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66"/>
  <workbookPr autoCompressPictures="0"/>
  <mc:AlternateContent xmlns:mc="http://schemas.openxmlformats.org/markup-compatibility/2006">
    <mc:Choice Requires="x15">
      <x15ac:absPath xmlns:x15ac="http://schemas.microsoft.com/office/spreadsheetml/2010/11/ac" url="C:\Users\Red\Desktop\mary\"/>
    </mc:Choice>
  </mc:AlternateContent>
  <bookViews>
    <workbookView xWindow="0" yWindow="0" windowWidth="21888" windowHeight="7884" tabRatio="807"/>
  </bookViews>
  <sheets>
    <sheet name="Introduction" sheetId="54" r:id="rId1"/>
    <sheet name="User data" sheetId="4" r:id="rId2"/>
    <sheet name="Summary results" sheetId="53" r:id="rId3"/>
    <sheet name="Full results" sheetId="38" r:id="rId4"/>
    <sheet name="Results in chart form" sheetId="59" r:id="rId5"/>
    <sheet name="Notes" sheetId="19" r:id="rId6"/>
    <sheet name="Set parameters" sheetId="22" state="hidden" r:id="rId7"/>
    <sheet name="Calcs Women No Intervention" sheetId="50" state="hidden" r:id="rId8"/>
    <sheet name="Calcs Women Intervention" sheetId="51" state="hidden" r:id="rId9"/>
    <sheet name="Calcs Men No Intervention" sheetId="2" state="hidden" r:id="rId10"/>
    <sheet name="Calcs Men Intervention" sheetId="49" state="hidden" r:id="rId11"/>
    <sheet name="Utilities" sheetId="45" state="hidden" r:id="rId12"/>
    <sheet name="Social care" sheetId="46" state="hidden" r:id="rId13"/>
    <sheet name="Employment" sheetId="48" state="hidden" r:id="rId14"/>
    <sheet name="Diabetes_model" sheetId="47" state="hidden" r:id="rId15"/>
    <sheet name="BMI reductions" sheetId="56" state="hidden" r:id="rId16"/>
    <sheet name="BMI change with age" sheetId="3" state="hidden" r:id="rId17"/>
    <sheet name="All Cause Mortality rates" sheetId="7" state="hidden" r:id="rId18"/>
    <sheet name="Excess mortality from diseases" sheetId="29" state="hidden" r:id="rId19"/>
    <sheet name="Disease incidence rates" sheetId="26" state="hidden" r:id="rId20"/>
    <sheet name="RR of diseases with BMI" sheetId="28" state="hidden" r:id="rId21"/>
    <sheet name="Costs" sheetId="8" state="hidden" r:id="rId22"/>
    <sheet name="Rates" sheetId="44" state="hidden" r:id="rId23"/>
    <sheet name="Key assumptions" sheetId="57" r:id="rId24"/>
    <sheet name="Acknowledgements" sheetId="55" r:id="rId25"/>
    <sheet name="Disclaimer" sheetId="61" r:id="rId26"/>
  </sheets>
  <definedNames>
    <definedName name="_xlnm._FilterDatabase" localSheetId="14" hidden="1">Diabetes_model!#REF!</definedName>
    <definedName name="_xlnm._FilterDatabase" localSheetId="13" hidden="1">Employment!#REF!</definedName>
    <definedName name="_xlnm._FilterDatabase" localSheetId="12" hidden="1">'Social care'!#REF!</definedName>
    <definedName name="_xlnm._FilterDatabase" localSheetId="11" hidden="1">Utilities!#REF!</definedName>
    <definedName name="ACMortality">'All Cause Mortality rates'!$A$14:$C$117</definedName>
    <definedName name="AgeAtEntry">'Calcs Women No Intervention'!$B$74</definedName>
    <definedName name="BaselineBMI">'Set parameters'!$C$30</definedName>
    <definedName name="BMI_decrease">'User data'!$D$28</definedName>
    <definedName name="BMI_regain_per_year">'Set parameters'!$C$24</definedName>
    <definedName name="BMI_start">'User data'!$D$14</definedName>
    <definedName name="BMIchangeAge">'BMI change with age'!$A$11:$C$114</definedName>
    <definedName name="BMIRed">'BMI reductions'!$A$19:$C$43</definedName>
    <definedName name="BRInc">'Disease incidence rates'!$Q$4:$S$107</definedName>
    <definedName name="BRMort">'Excess mortality from diseases'!$Q$4:$S$107</definedName>
    <definedName name="BrRisk">'RR of diseases with BMI'!$Q$4:$S$107</definedName>
    <definedName name="cancer_decrement">Utilities!$BO$11</definedName>
    <definedName name="cDR">'User data'!$D$53</definedName>
    <definedName name="charts" localSheetId="25">#REF!</definedName>
    <definedName name="charts" localSheetId="4">'Results in chart form'!$B:$B</definedName>
    <definedName name="charts">#REF!</definedName>
    <definedName name="CHDinc">'Disease incidence rates'!$A$4:$C$107</definedName>
    <definedName name="CHDmort">'Excess mortality from diseases'!$A$4:$C$107</definedName>
    <definedName name="CHDrisk">'RR of diseases with BMI'!$A$4:$C$107</definedName>
    <definedName name="ColInc">'Disease incidence rates'!$M$4:$O$107</definedName>
    <definedName name="ColMort">'Excess mortality from diseases'!$M$4:$O$107</definedName>
    <definedName name="Colrisk">'RR of diseases with BMI'!$M$4:$O$107</definedName>
    <definedName name="CVAInc">'Disease incidence rates'!$E$4:$G$107</definedName>
    <definedName name="CVAMort">'Excess mortality from diseases'!$E$4:$G$107</definedName>
    <definedName name="CVArisk">'RR of diseases with BMI'!$E$4:$G$107</definedName>
    <definedName name="dec_per_year" localSheetId="15">'BMI reductions'!$B$10</definedName>
    <definedName name="diabetes_decrement">Utilities!$BP$11</definedName>
    <definedName name="DiaInc">'Disease incidence rates'!$I$4:$K$107</definedName>
    <definedName name="DiaMort">'Excess mortality from diseases'!$I$4:$K$107</definedName>
    <definedName name="Diarisk">'RR of diseases with BMI'!$I$4:$K$107</definedName>
    <definedName name="DropOutProp_men">'Calcs Men No Intervention'!$B$7</definedName>
    <definedName name="DropOutProp_women">'Calcs Women No Intervention'!$B$7</definedName>
    <definedName name="dur_weight_loss">'BMI reductions'!$B$9</definedName>
    <definedName name="ec_ben_emp_ESA">Employment!$BG$15</definedName>
    <definedName name="Enrolment_men">'Calcs Men No Intervention'!$B$6</definedName>
    <definedName name="Enrolment_women">'Calcs Women No Intervention'!$B$6</definedName>
    <definedName name="f_AMI_mort">'All Cause Mortality rates'!$I$5</definedName>
    <definedName name="f_breast">'All Cause Mortality rates'!$O$5</definedName>
    <definedName name="f_colon">'All Cause Mortality rates'!$L$5</definedName>
    <definedName name="f_stroke_mort">'All Cause Mortality rates'!$F$5</definedName>
    <definedName name="formal_care_hours">'Social care'!$BM$15</definedName>
    <definedName name="FullTables">'Full results'!$B$1</definedName>
    <definedName name="HCW_cost_week">'Social care'!$BM$16</definedName>
    <definedName name="HCW_cost_year">'Social care'!$BM$17</definedName>
    <definedName name="heart_decrement">Utilities!$BN$11</definedName>
    <definedName name="inc_per_year">'BMI reductions'!$B$12</definedName>
    <definedName name="int_fixedcost">'User data'!$D$43</definedName>
    <definedName name="int_varcost">'User data'!$D$44</definedName>
    <definedName name="m_AMI_mort">'All Cause Mortality rates'!$H$5</definedName>
    <definedName name="m_breast">'All Cause Mortality rates'!$N$5</definedName>
    <definedName name="m_colon">'All Cause Mortality rates'!$K$5</definedName>
    <definedName name="m_stroke_mort">'All Cause Mortality rates'!$E$5</definedName>
    <definedName name="NHS_fixedcost">'User data'!$D$48</definedName>
    <definedName name="NHS_varcost">'User data'!$D$49</definedName>
    <definedName name="notes_age">Notes!$A$100:$A$5006</definedName>
    <definedName name="notes_BMIred">Notes!$A$500:$A$5006</definedName>
    <definedName name="notes_BMIstart">Notes!$A$200:$A$5006</definedName>
    <definedName name="notes_cost">Notes!$A$802:$A$5006</definedName>
    <definedName name="notes_discount">Notes!$A$902:$A$5006</definedName>
    <definedName name="notes_dropouts">Notes!$A$400:$A$5006</definedName>
    <definedName name="notes_participants">Notes!$A$2:$A$5006</definedName>
    <definedName name="notes_results">Notes!$A$1000:$A$5006</definedName>
    <definedName name="notes_timered">Notes!$A$600:$A$5006</definedName>
    <definedName name="notes_uptakeperiod">Notes!$A$300:$A$5006</definedName>
    <definedName name="notes_weightlossdur">Notes!$A$701:$A$5006</definedName>
    <definedName name="_xlnm.Print_Area" localSheetId="2">'Summary results'!$C$1:$H$47</definedName>
    <definedName name="prop_careneed_met">'Set parameters'!$C$27</definedName>
    <definedName name="stroke_decrement">Utilities!$BM$11</definedName>
    <definedName name="summary_results">'Summary results'!$C$1</definedName>
    <definedName name="time_to_achieve_reduction">'BMI reductions'!$B$8</definedName>
    <definedName name="uDR">'User data'!$D$54</definedName>
    <definedName name="UptakeTime">'Calcs Women No Intervention'!$B$9</definedName>
    <definedName name="weeks_per_year">'Social care'!$BM$13</definedName>
    <definedName name="weight_back_on_time">'BMI reductions'!$B$14</definedName>
    <definedName name="weight_loss_per">'BMI reductions'!$B$11</definedName>
  </definedNames>
  <calcPr calcId="171027"/>
</workbook>
</file>

<file path=xl/calcChain.xml><?xml version="1.0" encoding="utf-8"?>
<calcChain xmlns="http://schemas.openxmlformats.org/spreadsheetml/2006/main">
  <c r="BM17" i="46" l="1"/>
  <c r="AP120" i="46" s="1"/>
  <c r="AH75" i="46"/>
  <c r="AQ60" i="46"/>
  <c r="AG60" i="46"/>
  <c r="AW58" i="46"/>
  <c r="AO58" i="46"/>
  <c r="AJ57" i="46"/>
  <c r="AU56" i="46"/>
  <c r="AM56" i="46"/>
  <c r="AS55" i="46"/>
  <c r="AK55" i="46"/>
  <c r="AV54" i="46"/>
  <c r="AN54" i="46"/>
  <c r="AV53" i="46"/>
  <c r="AP53" i="46"/>
  <c r="AH53" i="46"/>
  <c r="AO52" i="46"/>
  <c r="AK52" i="46"/>
  <c r="AQ51" i="46"/>
  <c r="AI51" i="46"/>
  <c r="AP50" i="46"/>
  <c r="AH50" i="46"/>
  <c r="AO49" i="46"/>
  <c r="AK49" i="46"/>
  <c r="AQ48" i="46"/>
  <c r="AM48" i="46"/>
  <c r="AK48" i="46"/>
  <c r="AG48" i="46"/>
  <c r="AM47" i="46"/>
  <c r="AJ47" i="46"/>
  <c r="AO46" i="46"/>
  <c r="AK46" i="46"/>
  <c r="AH46" i="46"/>
  <c r="AL45" i="46"/>
  <c r="AH45" i="46"/>
  <c r="AM44" i="46"/>
  <c r="AI44" i="46"/>
  <c r="AK43" i="46"/>
  <c r="AH43" i="46"/>
  <c r="AI42" i="46"/>
  <c r="AI41" i="46"/>
  <c r="AI40" i="46"/>
  <c r="AG39" i="46"/>
  <c r="BA29" i="46"/>
  <c r="AY29" i="46"/>
  <c r="AU29" i="46"/>
  <c r="AQ29" i="46"/>
  <c r="AN29" i="46"/>
  <c r="AJ29" i="46"/>
  <c r="BB28" i="46"/>
  <c r="AY28" i="46"/>
  <c r="AU28" i="46"/>
  <c r="AQ28" i="46"/>
  <c r="AO28" i="46"/>
  <c r="AK28" i="46"/>
  <c r="AG28" i="46"/>
  <c r="AY27" i="46"/>
  <c r="AU27" i="46"/>
  <c r="AQ27" i="46"/>
  <c r="AN27" i="46"/>
  <c r="AJ27" i="46"/>
  <c r="AZ26" i="46"/>
  <c r="AX26" i="46"/>
  <c r="AT26" i="46"/>
  <c r="AQ26" i="46"/>
  <c r="AN26" i="46"/>
  <c r="AL26" i="46"/>
  <c r="AI26" i="46"/>
  <c r="AY25" i="46"/>
  <c r="AW25" i="46"/>
  <c r="AT25" i="46"/>
  <c r="AQ25" i="46"/>
  <c r="AO25" i="46"/>
  <c r="AL25" i="46"/>
  <c r="AJ25" i="46"/>
  <c r="AH25" i="46"/>
  <c r="AX24" i="46"/>
  <c r="AV24" i="46"/>
  <c r="AT24" i="46"/>
  <c r="AR24" i="46"/>
  <c r="AP24" i="46"/>
  <c r="AN24" i="46"/>
  <c r="AL24" i="46"/>
  <c r="AJ24" i="46"/>
  <c r="AH24" i="46"/>
  <c r="AW23" i="46"/>
  <c r="AU23" i="46"/>
  <c r="AS23" i="46"/>
  <c r="AQ23" i="46"/>
  <c r="AO23" i="46"/>
  <c r="AM23" i="46"/>
  <c r="AK23" i="46"/>
  <c r="AI23" i="46"/>
  <c r="AG23" i="46"/>
  <c r="AU22" i="46"/>
  <c r="AS22" i="46"/>
  <c r="AQ22" i="46"/>
  <c r="AO22" i="46"/>
  <c r="AM22" i="46"/>
  <c r="AK22" i="46"/>
  <c r="AI22" i="46"/>
  <c r="AG22" i="46"/>
  <c r="AT21" i="46"/>
  <c r="AR21" i="46"/>
  <c r="AP21" i="46"/>
  <c r="AN21" i="46"/>
  <c r="AL21" i="46"/>
  <c r="AJ21" i="46"/>
  <c r="AH21" i="46"/>
  <c r="AT20" i="46"/>
  <c r="AR20" i="46"/>
  <c r="AP20" i="46"/>
  <c r="AN20" i="46"/>
  <c r="AL20" i="46"/>
  <c r="AJ20" i="46"/>
  <c r="AH20" i="46"/>
  <c r="AS19" i="46"/>
  <c r="AQ19" i="46"/>
  <c r="AO19" i="46"/>
  <c r="AM19" i="46"/>
  <c r="AK19" i="46"/>
  <c r="AI19" i="46"/>
  <c r="AG19" i="46"/>
  <c r="AQ18" i="46"/>
  <c r="AO18" i="46"/>
  <c r="AM18" i="46"/>
  <c r="AK18" i="46"/>
  <c r="AI18" i="46"/>
  <c r="AG18" i="46"/>
  <c r="AP17" i="46"/>
  <c r="AN17" i="46"/>
  <c r="AL17" i="46"/>
  <c r="AJ17" i="46"/>
  <c r="AH17" i="46"/>
  <c r="AP16" i="46"/>
  <c r="AN16" i="46"/>
  <c r="AL16" i="46"/>
  <c r="AJ16" i="46"/>
  <c r="AH16" i="46"/>
  <c r="AO15" i="46"/>
  <c r="AM15" i="46"/>
  <c r="AK15" i="46"/>
  <c r="AI15" i="46"/>
  <c r="AG15" i="46"/>
  <c r="AM14" i="46"/>
  <c r="AK14" i="46"/>
  <c r="AJ14" i="46"/>
  <c r="AI14" i="46"/>
  <c r="AH14" i="46"/>
  <c r="AG14" i="46"/>
  <c r="AM13" i="46"/>
  <c r="AL13" i="46"/>
  <c r="AK13" i="46"/>
  <c r="AJ13" i="46"/>
  <c r="AI13" i="46"/>
  <c r="AH13" i="46"/>
  <c r="AG13" i="46"/>
  <c r="AL12" i="46"/>
  <c r="AK12" i="46"/>
  <c r="AJ12" i="46"/>
  <c r="AI12" i="46"/>
  <c r="AH12" i="46"/>
  <c r="AG12" i="46"/>
  <c r="AK11" i="46"/>
  <c r="AJ11" i="46"/>
  <c r="AI11" i="46"/>
  <c r="AH11" i="46"/>
  <c r="AG11" i="46"/>
  <c r="AJ10" i="46"/>
  <c r="AI10" i="46"/>
  <c r="AH10" i="46"/>
  <c r="AG10" i="46"/>
  <c r="AI9" i="46"/>
  <c r="AH9" i="46"/>
  <c r="AG9" i="46"/>
  <c r="AH8" i="46"/>
  <c r="AG8" i="46"/>
  <c r="AG7" i="46"/>
  <c r="AM76" i="46" l="1"/>
  <c r="AH80" i="46"/>
  <c r="AM80" i="46"/>
  <c r="AK83" i="46"/>
  <c r="AQ84" i="46"/>
  <c r="AR89" i="46"/>
  <c r="AT90" i="46"/>
  <c r="AI56" i="46"/>
  <c r="AP57" i="46"/>
  <c r="AM59" i="46"/>
  <c r="BB60" i="46"/>
  <c r="AN77" i="46"/>
  <c r="AM81" i="46"/>
  <c r="AH86" i="46"/>
  <c r="AJ108" i="46"/>
  <c r="AX57" i="46"/>
  <c r="AX59" i="46"/>
  <c r="AI72" i="46"/>
  <c r="AG79" i="46"/>
  <c r="AL82" i="46"/>
  <c r="AK88" i="46"/>
  <c r="AK112" i="46"/>
  <c r="AG87" i="46"/>
  <c r="AS92" i="46"/>
  <c r="AL14" i="46"/>
  <c r="AH15" i="46"/>
  <c r="AL15" i="46"/>
  <c r="AG16" i="46"/>
  <c r="AK16" i="46"/>
  <c r="AO16" i="46"/>
  <c r="AI17" i="46"/>
  <c r="AM17" i="46"/>
  <c r="AQ17" i="46"/>
  <c r="AJ18" i="46"/>
  <c r="AN18" i="46"/>
  <c r="AR18" i="46"/>
  <c r="AJ19" i="46"/>
  <c r="AN19" i="46"/>
  <c r="AR19" i="46"/>
  <c r="AI20" i="46"/>
  <c r="AM20" i="46"/>
  <c r="AQ20" i="46"/>
  <c r="AG21" i="46"/>
  <c r="AK21" i="46"/>
  <c r="AO21" i="46"/>
  <c r="AS21" i="46"/>
  <c r="AH22" i="46"/>
  <c r="AL22" i="46"/>
  <c r="AP22" i="46"/>
  <c r="AT22" i="46"/>
  <c r="AH23" i="46"/>
  <c r="AL23" i="46"/>
  <c r="AP23" i="46"/>
  <c r="AT23" i="46"/>
  <c r="AG24" i="46"/>
  <c r="AK24" i="46"/>
  <c r="AO24" i="46"/>
  <c r="AS24" i="46"/>
  <c r="AW24" i="46"/>
  <c r="AI25" i="46"/>
  <c r="AM25" i="46"/>
  <c r="AS25" i="46"/>
  <c r="AX25" i="46"/>
  <c r="AJ26" i="46"/>
  <c r="AP26" i="46"/>
  <c r="AU26" i="46"/>
  <c r="AI27" i="46"/>
  <c r="AP27" i="46"/>
  <c r="AV27" i="46"/>
  <c r="AI28" i="46"/>
  <c r="AP28" i="46"/>
  <c r="AW28" i="46"/>
  <c r="AI29" i="46"/>
  <c r="AO29" i="46"/>
  <c r="AV29" i="46"/>
  <c r="AG38" i="46"/>
  <c r="AH41" i="46"/>
  <c r="AJ42" i="46"/>
  <c r="AG44" i="46"/>
  <c r="AG45" i="46"/>
  <c r="AN45" i="46"/>
  <c r="AN46" i="46"/>
  <c r="AK47" i="46"/>
  <c r="AH48" i="46"/>
  <c r="AP48" i="46"/>
  <c r="AN49" i="46"/>
  <c r="AJ50" i="46"/>
  <c r="AM51" i="46"/>
  <c r="AM52" i="46"/>
  <c r="AL53" i="46"/>
  <c r="AL54" i="46"/>
  <c r="AG55" i="46"/>
  <c r="AU55" i="46"/>
  <c r="AS56" i="46"/>
  <c r="AN57" i="46"/>
  <c r="AG58" i="46"/>
  <c r="AH59" i="46"/>
  <c r="AZ59" i="46"/>
  <c r="AW60" i="46"/>
  <c r="AJ74" i="46"/>
  <c r="AH77" i="46"/>
  <c r="AJ79" i="46"/>
  <c r="AJ81" i="46"/>
  <c r="AR82" i="46"/>
  <c r="AH85" i="46"/>
  <c r="AQ87" i="46"/>
  <c r="AH90" i="46"/>
  <c r="AH105" i="46"/>
  <c r="AT116" i="46"/>
  <c r="AM118" i="46"/>
  <c r="AN14" i="46"/>
  <c r="AJ15" i="46"/>
  <c r="AN15" i="46"/>
  <c r="AI16" i="46"/>
  <c r="AM16" i="46"/>
  <c r="AG17" i="46"/>
  <c r="AK17" i="46"/>
  <c r="AO17" i="46"/>
  <c r="AH18" i="46"/>
  <c r="AL18" i="46"/>
  <c r="AP18" i="46"/>
  <c r="AH19" i="46"/>
  <c r="AL19" i="46"/>
  <c r="AP19" i="46"/>
  <c r="AG20" i="46"/>
  <c r="AK20" i="46"/>
  <c r="AO20" i="46"/>
  <c r="AS20" i="46"/>
  <c r="AI21" i="46"/>
  <c r="AM21" i="46"/>
  <c r="AQ21" i="46"/>
  <c r="AU21" i="46"/>
  <c r="AJ22" i="46"/>
  <c r="AN22" i="46"/>
  <c r="AR22" i="46"/>
  <c r="AV22" i="46"/>
  <c r="AJ23" i="46"/>
  <c r="AN23" i="46"/>
  <c r="AR23" i="46"/>
  <c r="AV23" i="46"/>
  <c r="AI24" i="46"/>
  <c r="AM24" i="46"/>
  <c r="AQ24" i="46"/>
  <c r="AU24" i="46"/>
  <c r="AG25" i="46"/>
  <c r="AK25" i="46"/>
  <c r="AP25" i="46"/>
  <c r="AU25" i="46"/>
  <c r="AH26" i="46"/>
  <c r="AM26" i="46"/>
  <c r="AR26" i="46"/>
  <c r="AY26" i="46"/>
  <c r="AL27" i="46"/>
  <c r="AT27" i="46"/>
  <c r="AZ27" i="46"/>
  <c r="AL28" i="46"/>
  <c r="AT28" i="46"/>
  <c r="BA28" i="46"/>
  <c r="AK29" i="46"/>
  <c r="AS29" i="46"/>
  <c r="AZ29" i="46"/>
  <c r="AG40" i="46"/>
  <c r="AH42" i="46"/>
  <c r="AI43" i="46"/>
  <c r="AJ44" i="46"/>
  <c r="AK45" i="46"/>
  <c r="AJ46" i="46"/>
  <c r="AG47" i="46"/>
  <c r="AO47" i="46"/>
  <c r="AL48" i="46"/>
  <c r="AH49" i="46"/>
  <c r="AG50" i="46"/>
  <c r="AR50" i="46"/>
  <c r="AS51" i="46"/>
  <c r="AU52" i="46"/>
  <c r="AT53" i="46"/>
  <c r="AP54" i="46"/>
  <c r="AO55" i="46"/>
  <c r="AK56" i="46"/>
  <c r="AY56" i="46"/>
  <c r="AV57" i="46"/>
  <c r="AR58" i="46"/>
  <c r="AP59" i="46"/>
  <c r="AO60" i="46"/>
  <c r="AG72" i="46"/>
  <c r="AK75" i="46"/>
  <c r="AK78" i="46"/>
  <c r="AK80" i="46"/>
  <c r="AR81" i="46"/>
  <c r="AM84" i="46"/>
  <c r="AN86" i="46"/>
  <c r="AO88" i="46"/>
  <c r="AI92" i="46"/>
  <c r="AO110" i="46"/>
  <c r="AP119" i="46"/>
  <c r="AV26" i="46"/>
  <c r="AH27" i="46"/>
  <c r="AM27" i="46"/>
  <c r="AR27" i="46"/>
  <c r="AX27" i="46"/>
  <c r="AH28" i="46"/>
  <c r="AM28" i="46"/>
  <c r="AS28" i="46"/>
  <c r="AX28" i="46"/>
  <c r="AG29" i="46"/>
  <c r="AM29" i="46"/>
  <c r="AR29" i="46"/>
  <c r="AW29" i="46"/>
  <c r="BC29" i="46"/>
  <c r="AH40" i="46"/>
  <c r="AJ41" i="46"/>
  <c r="AG43" i="46"/>
  <c r="AL43" i="46"/>
  <c r="AK44" i="46"/>
  <c r="AJ45" i="46"/>
  <c r="AG46" i="46"/>
  <c r="AL46" i="46"/>
  <c r="AI47" i="46"/>
  <c r="AN47" i="46"/>
  <c r="AI48" i="46"/>
  <c r="AO48" i="46"/>
  <c r="AJ49" i="46"/>
  <c r="AP49" i="46"/>
  <c r="AN50" i="46"/>
  <c r="AK51" i="46"/>
  <c r="AG52" i="46"/>
  <c r="AS52" i="46"/>
  <c r="AN53" i="46"/>
  <c r="AH54" i="46"/>
  <c r="AT54" i="46"/>
  <c r="AM55" i="46"/>
  <c r="AW55" i="46"/>
  <c r="AQ56" i="46"/>
  <c r="AH57" i="46"/>
  <c r="AR57" i="46"/>
  <c r="AM58" i="46"/>
  <c r="AZ58" i="46"/>
  <c r="AR59" i="46"/>
  <c r="AL60" i="46"/>
  <c r="AY60" i="46"/>
  <c r="AI73" i="46"/>
  <c r="AJ76" i="46"/>
  <c r="AH78" i="46"/>
  <c r="AM79" i="46"/>
  <c r="AH81" i="46"/>
  <c r="AI82" i="46"/>
  <c r="AO83" i="46"/>
  <c r="AR85" i="46"/>
  <c r="AM87" i="46"/>
  <c r="AU88" i="46"/>
  <c r="AS91" i="46"/>
  <c r="AG107" i="46"/>
  <c r="AJ114" i="46"/>
  <c r="AN122" i="46"/>
  <c r="AN25" i="46"/>
  <c r="AR25" i="46"/>
  <c r="AV25" i="46"/>
  <c r="AG26" i="46"/>
  <c r="AK26" i="46"/>
  <c r="AO26" i="46"/>
  <c r="AS26" i="46"/>
  <c r="AW26" i="46"/>
  <c r="AG27" i="46"/>
  <c r="AK27" i="46"/>
  <c r="AO27" i="46"/>
  <c r="AS27" i="46"/>
  <c r="AW27" i="46"/>
  <c r="BA27" i="46"/>
  <c r="AJ28" i="46"/>
  <c r="AN28" i="46"/>
  <c r="AR28" i="46"/>
  <c r="AV28" i="46"/>
  <c r="AZ28" i="46"/>
  <c r="AH29" i="46"/>
  <c r="AL29" i="46"/>
  <c r="AP29" i="46"/>
  <c r="AT29" i="46"/>
  <c r="AX29" i="46"/>
  <c r="BB29" i="46"/>
  <c r="AH39" i="46"/>
  <c r="AG41" i="46"/>
  <c r="AG42" i="46"/>
  <c r="AK42" i="46"/>
  <c r="AJ43" i="46"/>
  <c r="AH44" i="46"/>
  <c r="AL44" i="46"/>
  <c r="AI45" i="46"/>
  <c r="AM45" i="46"/>
  <c r="AI46" i="46"/>
  <c r="AM46" i="46"/>
  <c r="AH47" i="46"/>
  <c r="AL47" i="46"/>
  <c r="AP47" i="46"/>
  <c r="AJ48" i="46"/>
  <c r="AN48" i="46"/>
  <c r="AG49" i="46"/>
  <c r="AL49" i="46"/>
  <c r="AR49" i="46"/>
  <c r="AL50" i="46"/>
  <c r="AG51" i="46"/>
  <c r="AO51" i="46"/>
  <c r="AI52" i="46"/>
  <c r="AQ52" i="46"/>
  <c r="AJ53" i="46"/>
  <c r="AR53" i="46"/>
  <c r="AJ54" i="46"/>
  <c r="AR54" i="46"/>
  <c r="AI55" i="46"/>
  <c r="AQ55" i="46"/>
  <c r="AG56" i="46"/>
  <c r="AO56" i="46"/>
  <c r="AW56" i="46"/>
  <c r="AL57" i="46"/>
  <c r="AT57" i="46"/>
  <c r="AJ58" i="46"/>
  <c r="AU58" i="46"/>
  <c r="AJ59" i="46"/>
  <c r="AU59" i="46"/>
  <c r="AI60" i="46"/>
  <c r="AT60" i="46"/>
  <c r="AG70" i="46"/>
  <c r="AH74" i="46"/>
  <c r="AG76" i="46"/>
  <c r="AK77" i="46"/>
  <c r="AN78" i="46"/>
  <c r="AO79" i="46"/>
  <c r="AP80" i="46"/>
  <c r="AP81" i="46"/>
  <c r="AN82" i="46"/>
  <c r="AG84" i="46"/>
  <c r="AN85" i="46"/>
  <c r="AR86" i="46"/>
  <c r="AW87" i="46"/>
  <c r="AH89" i="46"/>
  <c r="AI91" i="46"/>
  <c r="BC92" i="46"/>
  <c r="AN109" i="46"/>
  <c r="AQ115" i="46"/>
  <c r="AP123" i="46"/>
  <c r="AV122" i="46"/>
  <c r="AT119" i="46"/>
  <c r="AN117" i="46"/>
  <c r="AN114" i="46"/>
  <c r="AH111" i="46"/>
  <c r="AN108" i="46"/>
  <c r="AJ105" i="46"/>
  <c r="AU92" i="46"/>
  <c r="AW91" i="46"/>
  <c r="AV90" i="46"/>
  <c r="AT89" i="46"/>
  <c r="AW88" i="46"/>
  <c r="AM88" i="46"/>
  <c r="AU87" i="46"/>
  <c r="AI87" i="46"/>
  <c r="AP86" i="46"/>
  <c r="AV85" i="46"/>
  <c r="AJ85" i="46"/>
  <c r="AO84" i="46"/>
  <c r="AS83" i="46"/>
  <c r="AG83" i="46"/>
  <c r="AM82" i="46"/>
  <c r="AH82" i="46"/>
  <c r="AN81" i="46"/>
  <c r="AI81" i="46"/>
  <c r="AO80" i="46"/>
  <c r="AI80" i="46"/>
  <c r="AN79" i="46"/>
  <c r="AI79" i="46"/>
  <c r="AL78" i="46"/>
  <c r="AG78" i="46"/>
  <c r="AJ77" i="46"/>
  <c r="AK76" i="46"/>
  <c r="AL75" i="46"/>
  <c r="AG75" i="46"/>
  <c r="AJ73" i="46"/>
  <c r="AH72" i="46"/>
  <c r="BC60" i="46"/>
  <c r="AX60" i="46"/>
  <c r="AS60" i="46"/>
  <c r="AM60" i="46"/>
  <c r="AH60" i="46"/>
  <c r="AY59" i="46"/>
  <c r="AT59" i="46"/>
  <c r="AN59" i="46"/>
  <c r="AI59" i="46"/>
  <c r="AY58" i="46"/>
  <c r="AS58" i="46"/>
  <c r="AN58" i="46"/>
  <c r="AI58" i="46"/>
  <c r="AW57" i="46"/>
  <c r="AS57" i="46"/>
  <c r="AO57" i="46"/>
  <c r="AK57" i="46"/>
  <c r="AG57" i="46"/>
  <c r="AV56" i="46"/>
  <c r="AR56" i="46"/>
  <c r="AN56" i="46"/>
  <c r="AJ56" i="46"/>
  <c r="AX55" i="46"/>
  <c r="AT55" i="46"/>
  <c r="AP55" i="46"/>
  <c r="AL55" i="46"/>
  <c r="AH55" i="46"/>
  <c r="AU54" i="46"/>
  <c r="AQ54" i="46"/>
  <c r="AM54" i="46"/>
  <c r="AI54" i="46"/>
  <c r="AU53" i="46"/>
  <c r="AQ53" i="46"/>
  <c r="AM53" i="46"/>
  <c r="AI53" i="46"/>
  <c r="AT52" i="46"/>
  <c r="AP52" i="46"/>
  <c r="AL52" i="46"/>
  <c r="AH52" i="46"/>
  <c r="AR51" i="46"/>
  <c r="AN51" i="46"/>
  <c r="AJ51" i="46"/>
  <c r="AS50" i="46"/>
  <c r="AO50" i="46"/>
  <c r="AK50" i="46"/>
  <c r="AG121" i="46"/>
  <c r="AQ118" i="46"/>
  <c r="AU115" i="46"/>
  <c r="AG113" i="46"/>
  <c r="AG110" i="46"/>
  <c r="AI107" i="46"/>
  <c r="AG103" i="46"/>
  <c r="AK92" i="46"/>
  <c r="AK91" i="46"/>
  <c r="AL90" i="46"/>
  <c r="AJ89" i="46"/>
  <c r="AS88" i="46"/>
  <c r="AG88" i="46"/>
  <c r="AO87" i="46"/>
  <c r="AV86" i="46"/>
  <c r="AJ86" i="46"/>
  <c r="AP85" i="46"/>
  <c r="AU84" i="46"/>
  <c r="AI84" i="46"/>
  <c r="AM83" i="46"/>
  <c r="AP82" i="46"/>
  <c r="AJ82" i="46"/>
  <c r="AQ81" i="46"/>
  <c r="AL81" i="46"/>
  <c r="AQ80" i="46"/>
  <c r="AL80" i="46"/>
  <c r="AG80" i="46"/>
  <c r="AK79" i="46"/>
  <c r="AO78" i="46"/>
  <c r="AJ78" i="46"/>
  <c r="AL77" i="46"/>
  <c r="AG77" i="46"/>
  <c r="AI76" i="46"/>
  <c r="AI75" i="46"/>
  <c r="AI74" i="46"/>
  <c r="AH73" i="46"/>
  <c r="AG71" i="46"/>
  <c r="BA60" i="46"/>
  <c r="AU60" i="46"/>
  <c r="AP60" i="46"/>
  <c r="AK60" i="46"/>
  <c r="BB59" i="46"/>
  <c r="AV59" i="46"/>
  <c r="AQ59" i="46"/>
  <c r="AL59" i="46"/>
  <c r="BA58" i="46"/>
  <c r="AV58" i="46"/>
  <c r="AQ58" i="46"/>
  <c r="AK58" i="46"/>
  <c r="AZ57" i="46"/>
  <c r="AU57" i="46"/>
  <c r="AQ57" i="46"/>
  <c r="AM57" i="46"/>
  <c r="AI57" i="46"/>
  <c r="AX56" i="46"/>
  <c r="AT56" i="46"/>
  <c r="AP56" i="46"/>
  <c r="AL56" i="46"/>
  <c r="AH56" i="46"/>
  <c r="AV55" i="46"/>
  <c r="AR55" i="46"/>
  <c r="AN55" i="46"/>
  <c r="AJ55" i="46"/>
  <c r="AW54" i="46"/>
  <c r="AS54" i="46"/>
  <c r="AO54" i="46"/>
  <c r="AK54" i="46"/>
  <c r="AG54" i="46"/>
  <c r="AS53" i="46"/>
  <c r="AO53" i="46"/>
  <c r="AK53" i="46"/>
  <c r="AG53" i="46"/>
  <c r="AR52" i="46"/>
  <c r="AN52" i="46"/>
  <c r="AJ52" i="46"/>
  <c r="AT51" i="46"/>
  <c r="AP51" i="46"/>
  <c r="AL51" i="46"/>
  <c r="AH51" i="46"/>
  <c r="AQ50" i="46"/>
  <c r="AM50" i="46"/>
  <c r="AI50" i="46"/>
  <c r="AQ49" i="46"/>
  <c r="AM49" i="46"/>
  <c r="AI49" i="46"/>
  <c r="AL89" i="46"/>
  <c r="AX89" i="46"/>
  <c r="AN90" i="46"/>
  <c r="AX90" i="46"/>
  <c r="AO91" i="46"/>
  <c r="AY91" i="46"/>
  <c r="AM92" i="46"/>
  <c r="AY92" i="46"/>
  <c r="AI103" i="46"/>
  <c r="AG106" i="46"/>
  <c r="AM107" i="46"/>
  <c r="AH109" i="46"/>
  <c r="AI110" i="46"/>
  <c r="AP111" i="46"/>
  <c r="AK113" i="46"/>
  <c r="AR114" i="46"/>
  <c r="AL116" i="46"/>
  <c r="AR117" i="46"/>
  <c r="AU118" i="46"/>
  <c r="AG120" i="46"/>
  <c r="AN121" i="46"/>
  <c r="AL123" i="46"/>
  <c r="AP89" i="46"/>
  <c r="AZ89" i="46"/>
  <c r="AP90" i="46"/>
  <c r="AG91" i="46"/>
  <c r="AQ91" i="46"/>
  <c r="BA91" i="46"/>
  <c r="AQ92" i="46"/>
  <c r="BA92" i="46"/>
  <c r="AH104" i="46"/>
  <c r="AK106" i="46"/>
  <c r="AH108" i="46"/>
  <c r="AJ109" i="46"/>
  <c r="AM110" i="46"/>
  <c r="AG112" i="46"/>
  <c r="AO113" i="46"/>
  <c r="AM115" i="46"/>
  <c r="AP116" i="46"/>
  <c r="AV117" i="46"/>
  <c r="AL119" i="46"/>
  <c r="AK120" i="46"/>
  <c r="AV121" i="46"/>
  <c r="AX123" i="46"/>
  <c r="AY57" i="46"/>
  <c r="AH58" i="46"/>
  <c r="AL58" i="46"/>
  <c r="AP58" i="46"/>
  <c r="AT58" i="46"/>
  <c r="AX58" i="46"/>
  <c r="AG59" i="46"/>
  <c r="AK59" i="46"/>
  <c r="AO59" i="46"/>
  <c r="AS59" i="46"/>
  <c r="AW59" i="46"/>
  <c r="BA59" i="46"/>
  <c r="AJ60" i="46"/>
  <c r="AN60" i="46"/>
  <c r="AR60" i="46"/>
  <c r="AV60" i="46"/>
  <c r="AZ60" i="46"/>
  <c r="AH71" i="46"/>
  <c r="AG73" i="46"/>
  <c r="AG74" i="46"/>
  <c r="AK74" i="46"/>
  <c r="AJ75" i="46"/>
  <c r="AH76" i="46"/>
  <c r="AL76" i="46"/>
  <c r="AI77" i="46"/>
  <c r="AM77" i="46"/>
  <c r="AI78" i="46"/>
  <c r="AM78" i="46"/>
  <c r="AH79" i="46"/>
  <c r="AL79" i="46"/>
  <c r="AP79" i="46"/>
  <c r="AJ80" i="46"/>
  <c r="AN80" i="46"/>
  <c r="AG81" i="46"/>
  <c r="AK81" i="46"/>
  <c r="AO81" i="46"/>
  <c r="AG82" i="46"/>
  <c r="AK82" i="46"/>
  <c r="AO82" i="46"/>
  <c r="AI83" i="46"/>
  <c r="AQ83" i="46"/>
  <c r="AK84" i="46"/>
  <c r="AS84" i="46"/>
  <c r="AL85" i="46"/>
  <c r="AT85" i="46"/>
  <c r="AL86" i="46"/>
  <c r="AT86" i="46"/>
  <c r="AK87" i="46"/>
  <c r="AS87" i="46"/>
  <c r="AI88" i="46"/>
  <c r="AQ88" i="46"/>
  <c r="AY88" i="46"/>
  <c r="AN89" i="46"/>
  <c r="AV89" i="46"/>
  <c r="AJ90" i="46"/>
  <c r="AR90" i="46"/>
  <c r="AZ90" i="46"/>
  <c r="AM91" i="46"/>
  <c r="AU91" i="46"/>
  <c r="AG92" i="46"/>
  <c r="AO92" i="46"/>
  <c r="AW92" i="46"/>
  <c r="AG102" i="46"/>
  <c r="AJ104" i="46"/>
  <c r="AI106" i="46"/>
  <c r="AK107" i="46"/>
  <c r="AL108" i="46"/>
  <c r="AL109" i="46"/>
  <c r="AK110" i="46"/>
  <c r="AL111" i="46"/>
  <c r="AO112" i="46"/>
  <c r="AS113" i="46"/>
  <c r="AI115" i="46"/>
  <c r="AH116" i="46"/>
  <c r="AJ117" i="46"/>
  <c r="AI118" i="46"/>
  <c r="AH119" i="46"/>
  <c r="AX119" i="46"/>
  <c r="AW120" i="46"/>
  <c r="AI122" i="46"/>
  <c r="AY123" i="46"/>
  <c r="BB123" i="46"/>
  <c r="AM123" i="46"/>
  <c r="AU122" i="46"/>
  <c r="AW121" i="46"/>
  <c r="AJ121" i="46"/>
  <c r="AS120" i="46"/>
  <c r="AH120" i="46"/>
  <c r="AU119" i="46"/>
  <c r="AM119" i="46"/>
  <c r="AV118" i="46"/>
  <c r="AN118" i="46"/>
  <c r="AW117" i="46"/>
  <c r="AO117" i="46"/>
  <c r="AG117" i="46"/>
  <c r="AO116" i="46"/>
  <c r="AG116" i="46"/>
  <c r="AP115" i="46"/>
  <c r="AH115" i="46"/>
  <c r="AM114" i="46"/>
  <c r="AR113" i="46"/>
  <c r="AJ113" i="46"/>
  <c r="AL112" i="46"/>
  <c r="AQ111" i="46"/>
  <c r="AI111" i="46"/>
  <c r="AN110" i="46"/>
  <c r="AJ110" i="46"/>
  <c r="AO109" i="46"/>
  <c r="AK109" i="46"/>
  <c r="AG109" i="46"/>
  <c r="AK108" i="46"/>
  <c r="AG108" i="46"/>
  <c r="AJ107" i="46"/>
  <c r="AL106" i="46"/>
  <c r="AH106" i="46"/>
  <c r="AI105" i="46"/>
  <c r="AI104" i="46"/>
  <c r="AH103" i="46"/>
  <c r="AG101" i="46"/>
  <c r="AZ92" i="46"/>
  <c r="AV92" i="46"/>
  <c r="AR92" i="46"/>
  <c r="AN92" i="46"/>
  <c r="AJ92" i="46"/>
  <c r="BB91" i="46"/>
  <c r="AX91" i="46"/>
  <c r="AT91" i="46"/>
  <c r="AP91" i="46"/>
  <c r="AL91" i="46"/>
  <c r="AH91" i="46"/>
  <c r="AY90" i="46"/>
  <c r="AU90" i="46"/>
  <c r="AQ90" i="46"/>
  <c r="AM90" i="46"/>
  <c r="AI90" i="46"/>
  <c r="AY89" i="46"/>
  <c r="AU89" i="46"/>
  <c r="AQ89" i="46"/>
  <c r="AM89" i="46"/>
  <c r="AI89" i="46"/>
  <c r="AX88" i="46"/>
  <c r="AT88" i="46"/>
  <c r="AP88" i="46"/>
  <c r="AL88" i="46"/>
  <c r="AH88" i="46"/>
  <c r="AV87" i="46"/>
  <c r="AR87" i="46"/>
  <c r="AN87" i="46"/>
  <c r="AJ87" i="46"/>
  <c r="AW86" i="46"/>
  <c r="AS86" i="46"/>
  <c r="AO86" i="46"/>
  <c r="AK86" i="46"/>
  <c r="AG86" i="46"/>
  <c r="AS85" i="46"/>
  <c r="AO85" i="46"/>
  <c r="AK85" i="46"/>
  <c r="AG85" i="46"/>
  <c r="AR84" i="46"/>
  <c r="AN84" i="46"/>
  <c r="AJ84" i="46"/>
  <c r="AT83" i="46"/>
  <c r="AP83" i="46"/>
  <c r="AL83" i="46"/>
  <c r="AH83" i="46"/>
  <c r="AQ82" i="46"/>
  <c r="AU123" i="46"/>
  <c r="AY122" i="46"/>
  <c r="AM122" i="46"/>
  <c r="AR121" i="46"/>
  <c r="AX120" i="46"/>
  <c r="AO120" i="46"/>
  <c r="AY119" i="46"/>
  <c r="AQ119" i="46"/>
  <c r="AI119" i="46"/>
  <c r="AR118" i="46"/>
  <c r="AJ118" i="46"/>
  <c r="AS117" i="46"/>
  <c r="AK117" i="46"/>
  <c r="AS116" i="46"/>
  <c r="AK116" i="46"/>
  <c r="AT115" i="46"/>
  <c r="AL115" i="46"/>
  <c r="AQ114" i="46"/>
  <c r="AI114" i="46"/>
  <c r="AN113" i="46"/>
  <c r="AP112" i="46"/>
  <c r="AH112" i="46"/>
  <c r="AM111" i="46"/>
  <c r="AP110" i="46"/>
  <c r="AL110" i="46"/>
  <c r="AH110" i="46"/>
  <c r="AM109" i="46"/>
  <c r="AI109" i="46"/>
  <c r="AM108" i="46"/>
  <c r="AI108" i="46"/>
  <c r="AL107" i="46"/>
  <c r="AH107" i="46"/>
  <c r="AJ106" i="46"/>
  <c r="AK105" i="46"/>
  <c r="AG105" i="46"/>
  <c r="AG104" i="46"/>
  <c r="AH102" i="46"/>
  <c r="BB92" i="46"/>
  <c r="AX92" i="46"/>
  <c r="AT92" i="46"/>
  <c r="AP92" i="46"/>
  <c r="AL92" i="46"/>
  <c r="AH92" i="46"/>
  <c r="AZ91" i="46"/>
  <c r="AV91" i="46"/>
  <c r="AR91" i="46"/>
  <c r="AN91" i="46"/>
  <c r="AJ91" i="46"/>
  <c r="BA90" i="46"/>
  <c r="AW90" i="46"/>
  <c r="AS90" i="46"/>
  <c r="AO90" i="46"/>
  <c r="AK90" i="46"/>
  <c r="AG90" i="46"/>
  <c r="AW89" i="46"/>
  <c r="AS89" i="46"/>
  <c r="AO89" i="46"/>
  <c r="AK89" i="46"/>
  <c r="AG89" i="46"/>
  <c r="AV88" i="46"/>
  <c r="AR88" i="46"/>
  <c r="AN88" i="46"/>
  <c r="AJ88" i="46"/>
  <c r="AX87" i="46"/>
  <c r="AT87" i="46"/>
  <c r="AP87" i="46"/>
  <c r="AL87" i="46"/>
  <c r="AH87" i="46"/>
  <c r="AU86" i="46"/>
  <c r="AQ86" i="46"/>
  <c r="AM86" i="46"/>
  <c r="AI86" i="46"/>
  <c r="AU85" i="46"/>
  <c r="AQ85" i="46"/>
  <c r="AM85" i="46"/>
  <c r="AI85" i="46"/>
  <c r="AT84" i="46"/>
  <c r="AP84" i="46"/>
  <c r="AL84" i="46"/>
  <c r="AH84" i="46"/>
  <c r="AR83" i="46"/>
  <c r="AN83" i="46"/>
  <c r="AJ83" i="46"/>
  <c r="AS82" i="46"/>
  <c r="AO121" i="46"/>
  <c r="AZ121" i="46"/>
  <c r="AQ122" i="46"/>
  <c r="AH123" i="46"/>
  <c r="AT123" i="46"/>
  <c r="BC123" i="46"/>
  <c r="AL120" i="46"/>
  <c r="AT120" i="46"/>
  <c r="AK121" i="46"/>
  <c r="AS121" i="46"/>
  <c r="BA121" i="46"/>
  <c r="AJ122" i="46"/>
  <c r="AR122" i="46"/>
  <c r="AZ122" i="46"/>
  <c r="AI123" i="46"/>
  <c r="AQ123" i="46"/>
  <c r="BA123" i="46"/>
  <c r="AW123" i="46"/>
  <c r="AS123" i="46"/>
  <c r="AO123" i="46"/>
  <c r="AK123" i="46"/>
  <c r="AG123" i="46"/>
  <c r="BB122" i="46"/>
  <c r="AX122" i="46"/>
  <c r="AT122" i="46"/>
  <c r="AP122" i="46"/>
  <c r="AL122" i="46"/>
  <c r="AH122" i="46"/>
  <c r="AY121" i="46"/>
  <c r="AU121" i="46"/>
  <c r="AQ121" i="46"/>
  <c r="AM121" i="46"/>
  <c r="AI121" i="46"/>
  <c r="AZ120" i="46"/>
  <c r="AV120" i="46"/>
  <c r="AR120" i="46"/>
  <c r="AN120" i="46"/>
  <c r="AJ120" i="46"/>
  <c r="AW119" i="46"/>
  <c r="AS119" i="46"/>
  <c r="AO119" i="46"/>
  <c r="AK119" i="46"/>
  <c r="AG119" i="46"/>
  <c r="AX118" i="46"/>
  <c r="AT118" i="46"/>
  <c r="AP118" i="46"/>
  <c r="AL118" i="46"/>
  <c r="AH118" i="46"/>
  <c r="AU117" i="46"/>
  <c r="AQ117" i="46"/>
  <c r="AM117" i="46"/>
  <c r="AI117" i="46"/>
  <c r="AV116" i="46"/>
  <c r="AR116" i="46"/>
  <c r="AN116" i="46"/>
  <c r="AJ116" i="46"/>
  <c r="AS115" i="46"/>
  <c r="AO115" i="46"/>
  <c r="AK115" i="46"/>
  <c r="AG115" i="46"/>
  <c r="AT114" i="46"/>
  <c r="AP114" i="46"/>
  <c r="AL114" i="46"/>
  <c r="AH114" i="46"/>
  <c r="AQ113" i="46"/>
  <c r="AM113" i="46"/>
  <c r="AI113" i="46"/>
  <c r="AR112" i="46"/>
  <c r="AN112" i="46"/>
  <c r="AJ112" i="46"/>
  <c r="AO111" i="46"/>
  <c r="AK111" i="46"/>
  <c r="AG111" i="46"/>
  <c r="AZ123" i="46"/>
  <c r="AV123" i="46"/>
  <c r="AR123" i="46"/>
  <c r="AN123" i="46"/>
  <c r="AJ123" i="46"/>
  <c r="BA122" i="46"/>
  <c r="AW122" i="46"/>
  <c r="AS122" i="46"/>
  <c r="AO122" i="46"/>
  <c r="AK122" i="46"/>
  <c r="AG122" i="46"/>
  <c r="AX121" i="46"/>
  <c r="AT121" i="46"/>
  <c r="AP121" i="46"/>
  <c r="AL121" i="46"/>
  <c r="AH121" i="46"/>
  <c r="AY120" i="46"/>
  <c r="AU120" i="46"/>
  <c r="AQ120" i="46"/>
  <c r="AM120" i="46"/>
  <c r="AI120" i="46"/>
  <c r="AV119" i="46"/>
  <c r="AR119" i="46"/>
  <c r="AN119" i="46"/>
  <c r="AJ119" i="46"/>
  <c r="AW118" i="46"/>
  <c r="AS118" i="46"/>
  <c r="AO118" i="46"/>
  <c r="AK118" i="46"/>
  <c r="AG118" i="46"/>
  <c r="AT117" i="46"/>
  <c r="AP117" i="46"/>
  <c r="AL117" i="46"/>
  <c r="AH117" i="46"/>
  <c r="AU116" i="46"/>
  <c r="AQ116" i="46"/>
  <c r="AM116" i="46"/>
  <c r="AI116" i="46"/>
  <c r="AR115" i="46"/>
  <c r="AN115" i="46"/>
  <c r="AJ115" i="46"/>
  <c r="AS114" i="46"/>
  <c r="AO114" i="46"/>
  <c r="AK114" i="46"/>
  <c r="AG114" i="46"/>
  <c r="AP113" i="46"/>
  <c r="AL113" i="46"/>
  <c r="AH113" i="46"/>
  <c r="AQ112" i="46"/>
  <c r="AM112" i="46"/>
  <c r="AI112" i="46"/>
  <c r="AN111" i="46"/>
  <c r="AJ111" i="46"/>
  <c r="B274" i="38"/>
  <c r="B270" i="38"/>
  <c r="B265" i="38"/>
  <c r="B261" i="38"/>
  <c r="B256" i="38"/>
  <c r="B252" i="38"/>
  <c r="B283" i="38"/>
  <c r="B279" i="38"/>
  <c r="D50" i="4" l="1"/>
  <c r="D51" i="4" s="1"/>
  <c r="D297" i="38"/>
  <c r="D302" i="38" s="1"/>
  <c r="D22" i="4" l="1"/>
  <c r="B9" i="50"/>
  <c r="BM14" i="46"/>
  <c r="AA133" i="2" l="1"/>
  <c r="Z132" i="2"/>
  <c r="Y131" i="2"/>
  <c r="X130" i="2"/>
  <c r="W129" i="2"/>
  <c r="V128" i="2"/>
  <c r="U127" i="2"/>
  <c r="T126" i="2"/>
  <c r="S125" i="2"/>
  <c r="R124" i="2"/>
  <c r="Q123" i="2"/>
  <c r="P122" i="2"/>
  <c r="O121" i="2"/>
  <c r="N120" i="2"/>
  <c r="M119" i="2"/>
  <c r="L118" i="2"/>
  <c r="K117" i="2"/>
  <c r="J116" i="2"/>
  <c r="I115" i="2"/>
  <c r="H114" i="2"/>
  <c r="G113" i="2"/>
  <c r="F112" i="2"/>
  <c r="E111" i="2"/>
  <c r="D110" i="2"/>
  <c r="C109" i="2"/>
  <c r="AA133" i="50"/>
  <c r="Z132" i="50"/>
  <c r="Y131" i="50"/>
  <c r="X130" i="50"/>
  <c r="W129" i="50"/>
  <c r="V128" i="50"/>
  <c r="U127" i="50"/>
  <c r="T126" i="50"/>
  <c r="S125" i="50"/>
  <c r="R124" i="50"/>
  <c r="Q123" i="50"/>
  <c r="P122" i="50"/>
  <c r="O121" i="50"/>
  <c r="N120" i="50"/>
  <c r="M119" i="50"/>
  <c r="L118" i="50"/>
  <c r="K117" i="50"/>
  <c r="J116" i="50"/>
  <c r="I115" i="50"/>
  <c r="H114" i="50"/>
  <c r="G113" i="50"/>
  <c r="F112" i="50"/>
  <c r="E111" i="50"/>
  <c r="D110" i="50"/>
  <c r="C109" i="50"/>
  <c r="J75" i="44" l="1"/>
  <c r="I75" i="44"/>
  <c r="K75" i="44" s="1"/>
  <c r="H75" i="44"/>
  <c r="J74" i="44"/>
  <c r="I74" i="44"/>
  <c r="K74" i="44" s="1"/>
  <c r="H74" i="44"/>
  <c r="J73" i="44"/>
  <c r="I73" i="44"/>
  <c r="K73" i="44" s="1"/>
  <c r="H73" i="44"/>
  <c r="J72" i="44"/>
  <c r="I72" i="44"/>
  <c r="K72" i="44" s="1"/>
  <c r="H72" i="44"/>
  <c r="J71" i="44"/>
  <c r="I71" i="44"/>
  <c r="K71" i="44" s="1"/>
  <c r="H71" i="44"/>
  <c r="J70" i="44"/>
  <c r="I70" i="44"/>
  <c r="K70" i="44" s="1"/>
  <c r="H70" i="44"/>
  <c r="J69" i="44"/>
  <c r="I69" i="44"/>
  <c r="K69" i="44" s="1"/>
  <c r="H69" i="44"/>
  <c r="J68" i="44"/>
  <c r="I68" i="44"/>
  <c r="K68" i="44" s="1"/>
  <c r="H68" i="44"/>
  <c r="J67" i="44"/>
  <c r="I67" i="44"/>
  <c r="K67" i="44" s="1"/>
  <c r="H67" i="44"/>
  <c r="J66" i="44"/>
  <c r="I66" i="44"/>
  <c r="K66" i="44" s="1"/>
  <c r="H66" i="44"/>
  <c r="J65" i="44"/>
  <c r="I65" i="44"/>
  <c r="K65" i="44" s="1"/>
  <c r="H65" i="44"/>
  <c r="J64" i="44"/>
  <c r="I64" i="44"/>
  <c r="K64" i="44" s="1"/>
  <c r="H64" i="44"/>
  <c r="J63" i="44"/>
  <c r="I63" i="44"/>
  <c r="K63" i="44" s="1"/>
  <c r="H63" i="44"/>
  <c r="J62" i="44"/>
  <c r="I62" i="44"/>
  <c r="K62" i="44" s="1"/>
  <c r="H62" i="44"/>
  <c r="J61" i="44"/>
  <c r="I61" i="44"/>
  <c r="K61" i="44" s="1"/>
  <c r="H61" i="44"/>
  <c r="J60" i="44"/>
  <c r="I60" i="44"/>
  <c r="K60" i="44" s="1"/>
  <c r="H60" i="44"/>
  <c r="J59" i="44"/>
  <c r="I59" i="44"/>
  <c r="K59" i="44" s="1"/>
  <c r="H59" i="44"/>
  <c r="J58" i="44"/>
  <c r="I58" i="44"/>
  <c r="K58" i="44" s="1"/>
  <c r="H58" i="44"/>
  <c r="J57" i="44"/>
  <c r="I57" i="44"/>
  <c r="K57" i="44" s="1"/>
  <c r="H57" i="44"/>
  <c r="J56" i="44"/>
  <c r="I56" i="44"/>
  <c r="K56" i="44" s="1"/>
  <c r="H56" i="44"/>
  <c r="F50" i="44"/>
  <c r="G50" i="44" s="1"/>
  <c r="G49" i="44"/>
  <c r="F49" i="44"/>
  <c r="F48" i="44"/>
  <c r="G48" i="44" s="1"/>
  <c r="G47" i="44"/>
  <c r="F47" i="44"/>
  <c r="F46" i="44"/>
  <c r="G46" i="44" s="1"/>
  <c r="G45" i="44"/>
  <c r="F45" i="44"/>
  <c r="F44" i="44"/>
  <c r="G44" i="44" s="1"/>
  <c r="G43" i="44"/>
  <c r="F43" i="44"/>
  <c r="F42" i="44"/>
  <c r="G42" i="44" s="1"/>
  <c r="G41" i="44"/>
  <c r="F41" i="44"/>
  <c r="F40" i="44"/>
  <c r="G40" i="44" s="1"/>
  <c r="G39" i="44"/>
  <c r="F39" i="44"/>
  <c r="F38" i="44"/>
  <c r="G38" i="44" s="1"/>
  <c r="G37" i="44"/>
  <c r="F37" i="44"/>
  <c r="F36" i="44"/>
  <c r="G36" i="44" s="1"/>
  <c r="G35" i="44"/>
  <c r="F35" i="44"/>
  <c r="F34" i="44"/>
  <c r="G34" i="44" s="1"/>
  <c r="G33" i="44"/>
  <c r="F33" i="44"/>
  <c r="F32" i="44"/>
  <c r="G32" i="44" s="1"/>
  <c r="G31" i="44"/>
  <c r="F31" i="44"/>
  <c r="G25" i="44"/>
  <c r="I25" i="44" s="1"/>
  <c r="K25" i="44" s="1"/>
  <c r="F25" i="44"/>
  <c r="H25" i="44" s="1"/>
  <c r="J25" i="44" s="1"/>
  <c r="L25" i="44" s="1"/>
  <c r="E25" i="44"/>
  <c r="G19" i="44"/>
  <c r="I19" i="44" s="1"/>
  <c r="K19" i="44" s="1"/>
  <c r="F19" i="44"/>
  <c r="H19" i="44" s="1"/>
  <c r="J19" i="44" s="1"/>
  <c r="L19" i="44" s="1"/>
  <c r="E19" i="44"/>
  <c r="G13" i="44"/>
  <c r="F13" i="44"/>
  <c r="H13" i="44" s="1"/>
  <c r="E13" i="44"/>
  <c r="F7" i="44"/>
  <c r="H7" i="44" s="1"/>
  <c r="D7" i="44"/>
  <c r="C7" i="44"/>
  <c r="E7" i="44" s="1"/>
  <c r="G7" i="44" s="1"/>
  <c r="S107" i="28"/>
  <c r="O107" i="28"/>
  <c r="N107" i="28"/>
  <c r="G107" i="28"/>
  <c r="F107" i="28"/>
  <c r="C107" i="28"/>
  <c r="B107" i="28"/>
  <c r="S106" i="28"/>
  <c r="O106" i="28"/>
  <c r="N106" i="28"/>
  <c r="G106" i="28"/>
  <c r="F106" i="28"/>
  <c r="C106" i="28"/>
  <c r="B106" i="28"/>
  <c r="S105" i="28"/>
  <c r="O105" i="28"/>
  <c r="N105" i="28"/>
  <c r="G105" i="28"/>
  <c r="F105" i="28"/>
  <c r="C105" i="28"/>
  <c r="B105" i="28"/>
  <c r="S104" i="28"/>
  <c r="O104" i="28"/>
  <c r="N104" i="28"/>
  <c r="G104" i="28"/>
  <c r="F104" i="28"/>
  <c r="C104" i="28"/>
  <c r="B104" i="28"/>
  <c r="S103" i="28"/>
  <c r="O103" i="28"/>
  <c r="N103" i="28"/>
  <c r="G103" i="28"/>
  <c r="F103" i="28"/>
  <c r="C103" i="28"/>
  <c r="B103" i="28"/>
  <c r="S102" i="28"/>
  <c r="O102" i="28"/>
  <c r="N102" i="28"/>
  <c r="G102" i="28"/>
  <c r="F102" i="28"/>
  <c r="C102" i="28"/>
  <c r="B102" i="28"/>
  <c r="S101" i="28"/>
  <c r="O101" i="28"/>
  <c r="N101" i="28"/>
  <c r="G101" i="28"/>
  <c r="F101" i="28"/>
  <c r="C101" i="28"/>
  <c r="B101" i="28"/>
  <c r="S100" i="28"/>
  <c r="O100" i="28"/>
  <c r="N100" i="28"/>
  <c r="G100" i="28"/>
  <c r="F100" i="28"/>
  <c r="C100" i="28"/>
  <c r="B100" i="28"/>
  <c r="S99" i="28"/>
  <c r="O99" i="28"/>
  <c r="N99" i="28"/>
  <c r="G99" i="28"/>
  <c r="F99" i="28"/>
  <c r="C99" i="28"/>
  <c r="B99" i="28"/>
  <c r="S98" i="28"/>
  <c r="O98" i="28"/>
  <c r="N98" i="28"/>
  <c r="G98" i="28"/>
  <c r="F98" i="28"/>
  <c r="C98" i="28"/>
  <c r="B98" i="28"/>
  <c r="S97" i="28"/>
  <c r="O97" i="28"/>
  <c r="N97" i="28"/>
  <c r="G97" i="28"/>
  <c r="F97" i="28"/>
  <c r="C97" i="28"/>
  <c r="B97" i="28"/>
  <c r="S96" i="28"/>
  <c r="O96" i="28"/>
  <c r="N96" i="28"/>
  <c r="G96" i="28"/>
  <c r="F96" i="28"/>
  <c r="C96" i="28"/>
  <c r="B96" i="28"/>
  <c r="S95" i="28"/>
  <c r="O95" i="28"/>
  <c r="N95" i="28"/>
  <c r="G95" i="28"/>
  <c r="F95" i="28"/>
  <c r="C95" i="28"/>
  <c r="B95" i="28"/>
  <c r="S94" i="28"/>
  <c r="O94" i="28"/>
  <c r="N94" i="28"/>
  <c r="G94" i="28"/>
  <c r="F94" i="28"/>
  <c r="C94" i="28"/>
  <c r="B94" i="28"/>
  <c r="S93" i="28"/>
  <c r="O93" i="28"/>
  <c r="N93" i="28"/>
  <c r="G93" i="28"/>
  <c r="F93" i="28"/>
  <c r="C93" i="28"/>
  <c r="B93" i="28"/>
  <c r="S92" i="28"/>
  <c r="O92" i="28"/>
  <c r="N92" i="28"/>
  <c r="G92" i="28"/>
  <c r="F92" i="28"/>
  <c r="C92" i="28"/>
  <c r="B92" i="28"/>
  <c r="S91" i="28"/>
  <c r="O91" i="28"/>
  <c r="N91" i="28"/>
  <c r="G91" i="28"/>
  <c r="F91" i="28"/>
  <c r="C91" i="28"/>
  <c r="B91" i="28"/>
  <c r="S90" i="28"/>
  <c r="O90" i="28"/>
  <c r="N90" i="28"/>
  <c r="G90" i="28"/>
  <c r="F90" i="28"/>
  <c r="C90" i="28"/>
  <c r="B90" i="28"/>
  <c r="S89" i="28"/>
  <c r="O89" i="28"/>
  <c r="N89" i="28"/>
  <c r="G89" i="28"/>
  <c r="F89" i="28"/>
  <c r="C89" i="28"/>
  <c r="B89" i="28"/>
  <c r="S88" i="28"/>
  <c r="O88" i="28"/>
  <c r="N88" i="28"/>
  <c r="G88" i="28"/>
  <c r="F88" i="28"/>
  <c r="C88" i="28"/>
  <c r="B88" i="28"/>
  <c r="S87" i="28"/>
  <c r="O87" i="28"/>
  <c r="N87" i="28"/>
  <c r="G87" i="28"/>
  <c r="F87" i="28"/>
  <c r="C87" i="28"/>
  <c r="B87" i="28"/>
  <c r="S86" i="28"/>
  <c r="O86" i="28"/>
  <c r="N86" i="28"/>
  <c r="G86" i="28"/>
  <c r="F86" i="28"/>
  <c r="C86" i="28"/>
  <c r="B86" i="28"/>
  <c r="S85" i="28"/>
  <c r="O85" i="28"/>
  <c r="N85" i="28"/>
  <c r="G85" i="28"/>
  <c r="F85" i="28"/>
  <c r="C85" i="28"/>
  <c r="B85" i="28"/>
  <c r="S84" i="28"/>
  <c r="O84" i="28"/>
  <c r="N84" i="28"/>
  <c r="G84" i="28"/>
  <c r="F84" i="28"/>
  <c r="C84" i="28"/>
  <c r="B84" i="28"/>
  <c r="S83" i="28"/>
  <c r="O83" i="28"/>
  <c r="N83" i="28"/>
  <c r="G83" i="28"/>
  <c r="F83" i="28"/>
  <c r="C83" i="28"/>
  <c r="B83" i="28"/>
  <c r="S82" i="28"/>
  <c r="O82" i="28"/>
  <c r="N82" i="28"/>
  <c r="G82" i="28"/>
  <c r="F82" i="28"/>
  <c r="C82" i="28"/>
  <c r="B82" i="28"/>
  <c r="S81" i="28"/>
  <c r="O81" i="28"/>
  <c r="N81" i="28"/>
  <c r="G81" i="28"/>
  <c r="F81" i="28"/>
  <c r="C81" i="28"/>
  <c r="B81" i="28"/>
  <c r="S80" i="28"/>
  <c r="O80" i="28"/>
  <c r="N80" i="28"/>
  <c r="G80" i="28"/>
  <c r="F80" i="28"/>
  <c r="C80" i="28"/>
  <c r="B80" i="28"/>
  <c r="S79" i="28"/>
  <c r="O79" i="28"/>
  <c r="N79" i="28"/>
  <c r="G79" i="28"/>
  <c r="F79" i="28"/>
  <c r="C79" i="28"/>
  <c r="B79" i="28"/>
  <c r="S78" i="28"/>
  <c r="O78" i="28"/>
  <c r="N78" i="28"/>
  <c r="G78" i="28"/>
  <c r="F78" i="28"/>
  <c r="C78" i="28"/>
  <c r="B78" i="28"/>
  <c r="S77" i="28"/>
  <c r="O77" i="28"/>
  <c r="N77" i="28"/>
  <c r="G77" i="28"/>
  <c r="F77" i="28"/>
  <c r="C77" i="28"/>
  <c r="B77" i="28"/>
  <c r="S76" i="28"/>
  <c r="O76" i="28"/>
  <c r="N76" i="28"/>
  <c r="G76" i="28"/>
  <c r="F76" i="28"/>
  <c r="C76" i="28"/>
  <c r="B76" i="28"/>
  <c r="S75" i="28"/>
  <c r="O75" i="28"/>
  <c r="N75" i="28"/>
  <c r="G75" i="28"/>
  <c r="F75" i="28"/>
  <c r="C75" i="28"/>
  <c r="B75" i="28"/>
  <c r="S74" i="28"/>
  <c r="O74" i="28"/>
  <c r="N74" i="28"/>
  <c r="G74" i="28"/>
  <c r="F74" i="28"/>
  <c r="C74" i="28"/>
  <c r="B74" i="28"/>
  <c r="S73" i="28"/>
  <c r="O73" i="28"/>
  <c r="N73" i="28"/>
  <c r="G73" i="28"/>
  <c r="F73" i="28"/>
  <c r="C73" i="28"/>
  <c r="B73" i="28"/>
  <c r="S72" i="28"/>
  <c r="O72" i="28"/>
  <c r="N72" i="28"/>
  <c r="G72" i="28"/>
  <c r="F72" i="28"/>
  <c r="C72" i="28"/>
  <c r="B72" i="28"/>
  <c r="S71" i="28"/>
  <c r="O71" i="28"/>
  <c r="N71" i="28"/>
  <c r="G71" i="28"/>
  <c r="F71" i="28"/>
  <c r="C71" i="28"/>
  <c r="B71" i="28"/>
  <c r="S70" i="28"/>
  <c r="O70" i="28"/>
  <c r="N70" i="28"/>
  <c r="G70" i="28"/>
  <c r="F70" i="28"/>
  <c r="C70" i="28"/>
  <c r="B70" i="28"/>
  <c r="S69" i="28"/>
  <c r="O69" i="28"/>
  <c r="N69" i="28"/>
  <c r="G69" i="28"/>
  <c r="F69" i="28"/>
  <c r="C69" i="28"/>
  <c r="B69" i="28"/>
  <c r="S68" i="28"/>
  <c r="O68" i="28"/>
  <c r="N68" i="28"/>
  <c r="G68" i="28"/>
  <c r="F68" i="28"/>
  <c r="C68" i="28"/>
  <c r="B68" i="28"/>
  <c r="S67" i="28"/>
  <c r="O67" i="28"/>
  <c r="N67" i="28"/>
  <c r="G67" i="28"/>
  <c r="F67" i="28"/>
  <c r="C67" i="28"/>
  <c r="B67" i="28"/>
  <c r="S66" i="28"/>
  <c r="O66" i="28"/>
  <c r="N66" i="28"/>
  <c r="G66" i="28"/>
  <c r="F66" i="28"/>
  <c r="C66" i="28"/>
  <c r="B66" i="28"/>
  <c r="S65" i="28"/>
  <c r="O65" i="28"/>
  <c r="N65" i="28"/>
  <c r="G65" i="28"/>
  <c r="F65" i="28"/>
  <c r="C65" i="28"/>
  <c r="B65" i="28"/>
  <c r="S64" i="28"/>
  <c r="O64" i="28"/>
  <c r="N64" i="28"/>
  <c r="G64" i="28"/>
  <c r="F64" i="28"/>
  <c r="C64" i="28"/>
  <c r="B64" i="28"/>
  <c r="S63" i="28"/>
  <c r="O63" i="28"/>
  <c r="N63" i="28"/>
  <c r="G63" i="28"/>
  <c r="F63" i="28"/>
  <c r="C63" i="28"/>
  <c r="B63" i="28"/>
  <c r="S62" i="28"/>
  <c r="O62" i="28"/>
  <c r="N62" i="28"/>
  <c r="G62" i="28"/>
  <c r="F62" i="28"/>
  <c r="C62" i="28"/>
  <c r="B62" i="28"/>
  <c r="S61" i="28"/>
  <c r="O61" i="28"/>
  <c r="N61" i="28"/>
  <c r="G61" i="28"/>
  <c r="F61" i="28"/>
  <c r="C61" i="28"/>
  <c r="B61" i="28"/>
  <c r="S60" i="28"/>
  <c r="O60" i="28"/>
  <c r="N60" i="28"/>
  <c r="G60" i="28"/>
  <c r="F60" i="28"/>
  <c r="C60" i="28"/>
  <c r="B60" i="28"/>
  <c r="S59" i="28"/>
  <c r="O59" i="28"/>
  <c r="N59" i="28"/>
  <c r="G59" i="28"/>
  <c r="F59" i="28"/>
  <c r="C59" i="28"/>
  <c r="B59" i="28"/>
  <c r="S58" i="28"/>
  <c r="O58" i="28"/>
  <c r="N58" i="28"/>
  <c r="G58" i="28"/>
  <c r="F58" i="28"/>
  <c r="C58" i="28"/>
  <c r="B58" i="28"/>
  <c r="S57" i="28"/>
  <c r="O57" i="28"/>
  <c r="N57" i="28"/>
  <c r="G57" i="28"/>
  <c r="F57" i="28"/>
  <c r="C57" i="28"/>
  <c r="B57" i="28"/>
  <c r="S56" i="28"/>
  <c r="O56" i="28"/>
  <c r="N56" i="28"/>
  <c r="G56" i="28"/>
  <c r="F56" i="28"/>
  <c r="C56" i="28"/>
  <c r="B56" i="28"/>
  <c r="S55" i="28"/>
  <c r="O55" i="28"/>
  <c r="N55" i="28"/>
  <c r="G55" i="28"/>
  <c r="F55" i="28"/>
  <c r="C55" i="28"/>
  <c r="B55" i="28"/>
  <c r="S54" i="28"/>
  <c r="O54" i="28"/>
  <c r="N54" i="28"/>
  <c r="G54" i="28"/>
  <c r="F54" i="28"/>
  <c r="C54" i="28"/>
  <c r="B54" i="28"/>
  <c r="S53" i="28"/>
  <c r="O53" i="28"/>
  <c r="N53" i="28"/>
  <c r="G53" i="28"/>
  <c r="F53" i="28"/>
  <c r="C53" i="28"/>
  <c r="B53" i="28"/>
  <c r="S52" i="28"/>
  <c r="O52" i="28"/>
  <c r="N52" i="28"/>
  <c r="G52" i="28"/>
  <c r="F52" i="28"/>
  <c r="C52" i="28"/>
  <c r="B52" i="28"/>
  <c r="S51" i="28"/>
  <c r="O51" i="28"/>
  <c r="N51" i="28"/>
  <c r="S50" i="28"/>
  <c r="O50" i="28"/>
  <c r="N50" i="28"/>
  <c r="S49" i="28"/>
  <c r="O49" i="28"/>
  <c r="N49" i="28"/>
  <c r="S48" i="28"/>
  <c r="O48" i="28"/>
  <c r="N48" i="28"/>
  <c r="S47" i="28"/>
  <c r="O47" i="28"/>
  <c r="N47" i="28"/>
  <c r="S46" i="28"/>
  <c r="O46" i="28"/>
  <c r="N46" i="28"/>
  <c r="S45" i="28"/>
  <c r="O45" i="28"/>
  <c r="N45" i="28"/>
  <c r="S44" i="28"/>
  <c r="O44" i="28"/>
  <c r="N44" i="28"/>
  <c r="S43" i="28"/>
  <c r="O43" i="28"/>
  <c r="N43" i="28"/>
  <c r="S42" i="28"/>
  <c r="O42" i="28"/>
  <c r="N42" i="28"/>
  <c r="S41" i="28"/>
  <c r="O41" i="28"/>
  <c r="N41" i="28"/>
  <c r="S40" i="28"/>
  <c r="O40" i="28"/>
  <c r="N40" i="28"/>
  <c r="S39" i="28"/>
  <c r="O39" i="28"/>
  <c r="N39" i="28"/>
  <c r="S38" i="28"/>
  <c r="O38" i="28"/>
  <c r="N38" i="28"/>
  <c r="S37" i="28"/>
  <c r="O37" i="28"/>
  <c r="N37" i="28"/>
  <c r="O36" i="28"/>
  <c r="N36" i="28"/>
  <c r="O35" i="28"/>
  <c r="N35" i="28"/>
  <c r="O34" i="28"/>
  <c r="N34" i="28"/>
  <c r="O33" i="28"/>
  <c r="N33" i="28"/>
  <c r="O32" i="28"/>
  <c r="N32" i="28"/>
  <c r="S107" i="26"/>
  <c r="R107" i="26"/>
  <c r="N107" i="26"/>
  <c r="K107" i="26"/>
  <c r="J107" i="26"/>
  <c r="G107" i="26"/>
  <c r="F107" i="26"/>
  <c r="C107" i="26"/>
  <c r="B107" i="26"/>
  <c r="S106" i="26"/>
  <c r="R106" i="26"/>
  <c r="N106" i="26"/>
  <c r="K106" i="26"/>
  <c r="J106" i="26"/>
  <c r="G106" i="26"/>
  <c r="F106" i="26"/>
  <c r="C106" i="26"/>
  <c r="B106" i="26"/>
  <c r="S105" i="26"/>
  <c r="R105" i="26"/>
  <c r="N105" i="26"/>
  <c r="K105" i="26"/>
  <c r="J105" i="26"/>
  <c r="G105" i="26"/>
  <c r="F105" i="26"/>
  <c r="C105" i="26"/>
  <c r="B105" i="26"/>
  <c r="S104" i="26"/>
  <c r="R104" i="26"/>
  <c r="N104" i="26"/>
  <c r="K104" i="26"/>
  <c r="J104" i="26"/>
  <c r="G104" i="26"/>
  <c r="F104" i="26"/>
  <c r="C104" i="26"/>
  <c r="B104" i="26"/>
  <c r="S103" i="26"/>
  <c r="R103" i="26"/>
  <c r="N103" i="26"/>
  <c r="K103" i="26"/>
  <c r="J103" i="26"/>
  <c r="G103" i="26"/>
  <c r="F103" i="26"/>
  <c r="C103" i="26"/>
  <c r="B103" i="26"/>
  <c r="S102" i="26"/>
  <c r="R102" i="26"/>
  <c r="N102" i="26"/>
  <c r="K102" i="26"/>
  <c r="J102" i="26"/>
  <c r="G102" i="26"/>
  <c r="F102" i="26"/>
  <c r="C102" i="26"/>
  <c r="B102" i="26"/>
  <c r="S101" i="26"/>
  <c r="R101" i="26"/>
  <c r="N101" i="26"/>
  <c r="K101" i="26"/>
  <c r="J101" i="26"/>
  <c r="G101" i="26"/>
  <c r="F101" i="26"/>
  <c r="C101" i="26"/>
  <c r="B101" i="26"/>
  <c r="S100" i="26"/>
  <c r="R100" i="26"/>
  <c r="N100" i="26"/>
  <c r="K100" i="26"/>
  <c r="J100" i="26"/>
  <c r="G100" i="26"/>
  <c r="F100" i="26"/>
  <c r="C100" i="26"/>
  <c r="B100" i="26"/>
  <c r="S99" i="26"/>
  <c r="R99" i="26"/>
  <c r="N99" i="26"/>
  <c r="K99" i="26"/>
  <c r="J99" i="26"/>
  <c r="G99" i="26"/>
  <c r="F99" i="26"/>
  <c r="C99" i="26"/>
  <c r="B99" i="26"/>
  <c r="S98" i="26"/>
  <c r="R98" i="26"/>
  <c r="N98" i="26"/>
  <c r="K98" i="26"/>
  <c r="J98" i="26"/>
  <c r="G98" i="26"/>
  <c r="F98" i="26"/>
  <c r="C98" i="26"/>
  <c r="B98" i="26"/>
  <c r="S97" i="26"/>
  <c r="R97" i="26"/>
  <c r="N97" i="26"/>
  <c r="K97" i="26"/>
  <c r="J97" i="26"/>
  <c r="G97" i="26"/>
  <c r="F97" i="26"/>
  <c r="C97" i="26"/>
  <c r="B97" i="26"/>
  <c r="S96" i="26"/>
  <c r="R96" i="26"/>
  <c r="N96" i="26"/>
  <c r="K96" i="26"/>
  <c r="J96" i="26"/>
  <c r="G96" i="26"/>
  <c r="F96" i="26"/>
  <c r="C96" i="26"/>
  <c r="B96" i="26"/>
  <c r="S95" i="26"/>
  <c r="R95" i="26"/>
  <c r="N95" i="26"/>
  <c r="K95" i="26"/>
  <c r="J95" i="26"/>
  <c r="G95" i="26"/>
  <c r="F95" i="26"/>
  <c r="C95" i="26"/>
  <c r="B95" i="26"/>
  <c r="S94" i="26"/>
  <c r="R94" i="26"/>
  <c r="N94" i="26"/>
  <c r="K94" i="26"/>
  <c r="J94" i="26"/>
  <c r="G94" i="26"/>
  <c r="F94" i="26"/>
  <c r="C94" i="26"/>
  <c r="B94" i="26"/>
  <c r="S93" i="26"/>
  <c r="R93" i="26"/>
  <c r="N93" i="26"/>
  <c r="K93" i="26"/>
  <c r="J93" i="26"/>
  <c r="G93" i="26"/>
  <c r="F93" i="26"/>
  <c r="C93" i="26"/>
  <c r="B93" i="26"/>
  <c r="S92" i="26"/>
  <c r="R92" i="26"/>
  <c r="N92" i="26"/>
  <c r="K92" i="26"/>
  <c r="J92" i="26"/>
  <c r="G92" i="26"/>
  <c r="F92" i="26"/>
  <c r="C92" i="26"/>
  <c r="B92" i="26"/>
  <c r="S91" i="26"/>
  <c r="R91" i="26"/>
  <c r="N91" i="26"/>
  <c r="K91" i="26"/>
  <c r="J91" i="26"/>
  <c r="G91" i="26"/>
  <c r="F91" i="26"/>
  <c r="C91" i="26"/>
  <c r="B91" i="26"/>
  <c r="S90" i="26"/>
  <c r="R90" i="26"/>
  <c r="N90" i="26"/>
  <c r="K90" i="26"/>
  <c r="J90" i="26"/>
  <c r="G90" i="26"/>
  <c r="F90" i="26"/>
  <c r="C90" i="26"/>
  <c r="B90" i="26"/>
  <c r="S89" i="26"/>
  <c r="R89" i="26"/>
  <c r="N89" i="26"/>
  <c r="K89" i="26"/>
  <c r="J89" i="26"/>
  <c r="G89" i="26"/>
  <c r="F89" i="26"/>
  <c r="C89" i="26"/>
  <c r="B89" i="26"/>
  <c r="S88" i="26"/>
  <c r="R88" i="26"/>
  <c r="N88" i="26"/>
  <c r="K88" i="26"/>
  <c r="J88" i="26"/>
  <c r="G88" i="26"/>
  <c r="F88" i="26"/>
  <c r="C88" i="26"/>
  <c r="B88" i="26"/>
  <c r="S87" i="26"/>
  <c r="R87" i="26"/>
  <c r="N87" i="26"/>
  <c r="K87" i="26"/>
  <c r="J87" i="26"/>
  <c r="G87" i="26"/>
  <c r="F87" i="26"/>
  <c r="C87" i="26"/>
  <c r="B87" i="26"/>
  <c r="S86" i="26"/>
  <c r="R86" i="26"/>
  <c r="N86" i="26"/>
  <c r="K86" i="26"/>
  <c r="J86" i="26"/>
  <c r="G86" i="26"/>
  <c r="F86" i="26"/>
  <c r="C86" i="26"/>
  <c r="B86" i="26"/>
  <c r="S85" i="26"/>
  <c r="R85" i="26"/>
  <c r="N85" i="26"/>
  <c r="K85" i="26"/>
  <c r="J85" i="26"/>
  <c r="G85" i="26"/>
  <c r="F85" i="26"/>
  <c r="C85" i="26"/>
  <c r="B85" i="26"/>
  <c r="S84" i="26"/>
  <c r="R84" i="26"/>
  <c r="N84" i="26"/>
  <c r="K84" i="26"/>
  <c r="J84" i="26"/>
  <c r="G84" i="26"/>
  <c r="F84" i="26"/>
  <c r="C84" i="26"/>
  <c r="B84" i="26"/>
  <c r="S83" i="26"/>
  <c r="R83" i="26"/>
  <c r="N83" i="26"/>
  <c r="K83" i="26"/>
  <c r="J83" i="26"/>
  <c r="G83" i="26"/>
  <c r="F83" i="26"/>
  <c r="C83" i="26"/>
  <c r="B83" i="26"/>
  <c r="S82" i="26"/>
  <c r="R82" i="26"/>
  <c r="N82" i="26"/>
  <c r="K82" i="26"/>
  <c r="J82" i="26"/>
  <c r="G82" i="26"/>
  <c r="F82" i="26"/>
  <c r="C82" i="26"/>
  <c r="B82" i="26"/>
  <c r="S81" i="26"/>
  <c r="R81" i="26"/>
  <c r="N81" i="26"/>
  <c r="K81" i="26"/>
  <c r="J81" i="26"/>
  <c r="G81" i="26"/>
  <c r="F81" i="26"/>
  <c r="C81" i="26"/>
  <c r="B81" i="26"/>
  <c r="S80" i="26"/>
  <c r="R80" i="26"/>
  <c r="N80" i="26"/>
  <c r="K80" i="26"/>
  <c r="J80" i="26"/>
  <c r="G80" i="26"/>
  <c r="F80" i="26"/>
  <c r="C80" i="26"/>
  <c r="B80" i="26"/>
  <c r="S79" i="26"/>
  <c r="R79" i="26"/>
  <c r="N79" i="26"/>
  <c r="K79" i="26"/>
  <c r="J79" i="26"/>
  <c r="G79" i="26"/>
  <c r="F79" i="26"/>
  <c r="C79" i="26"/>
  <c r="B79" i="26"/>
  <c r="S78" i="26"/>
  <c r="R78" i="26"/>
  <c r="N78" i="26"/>
  <c r="K78" i="26"/>
  <c r="J78" i="26"/>
  <c r="G78" i="26"/>
  <c r="F78" i="26"/>
  <c r="C78" i="26"/>
  <c r="B78" i="26"/>
  <c r="S77" i="26"/>
  <c r="R77" i="26"/>
  <c r="N77" i="26"/>
  <c r="K77" i="26"/>
  <c r="J77" i="26"/>
  <c r="G77" i="26"/>
  <c r="F77" i="26"/>
  <c r="C77" i="26"/>
  <c r="B77" i="26"/>
  <c r="R76" i="26"/>
  <c r="N76" i="26"/>
  <c r="K76" i="26"/>
  <c r="J76" i="26"/>
  <c r="G76" i="26"/>
  <c r="F76" i="26"/>
  <c r="C76" i="26"/>
  <c r="B76" i="26"/>
  <c r="R75" i="26"/>
  <c r="N75" i="26"/>
  <c r="K75" i="26"/>
  <c r="J75" i="26"/>
  <c r="G75" i="26"/>
  <c r="F75" i="26"/>
  <c r="C75" i="26"/>
  <c r="B75" i="26"/>
  <c r="R74" i="26"/>
  <c r="N74" i="26"/>
  <c r="K74" i="26"/>
  <c r="J74" i="26"/>
  <c r="G74" i="26"/>
  <c r="F74" i="26"/>
  <c r="C74" i="26"/>
  <c r="B74" i="26"/>
  <c r="N73" i="26"/>
  <c r="K73" i="26"/>
  <c r="J73" i="26"/>
  <c r="G73" i="26"/>
  <c r="F73" i="26"/>
  <c r="C73" i="26"/>
  <c r="B73" i="26"/>
  <c r="N72" i="26"/>
  <c r="K72" i="26"/>
  <c r="J72" i="26"/>
  <c r="G72" i="26"/>
  <c r="F72" i="26"/>
  <c r="C72" i="26"/>
  <c r="B72" i="26"/>
  <c r="S71" i="26"/>
  <c r="N71" i="26"/>
  <c r="K71" i="26"/>
  <c r="J71" i="26"/>
  <c r="G71" i="26"/>
  <c r="F71" i="26"/>
  <c r="C71" i="26"/>
  <c r="B71" i="26"/>
  <c r="S70" i="26"/>
  <c r="N70" i="26"/>
  <c r="K70" i="26"/>
  <c r="J70" i="26"/>
  <c r="G70" i="26"/>
  <c r="F70" i="26"/>
  <c r="C70" i="26"/>
  <c r="B70" i="26"/>
  <c r="S69" i="26"/>
  <c r="N69" i="26"/>
  <c r="K69" i="26"/>
  <c r="J69" i="26"/>
  <c r="G69" i="26"/>
  <c r="F69" i="26"/>
  <c r="C69" i="26"/>
  <c r="B69" i="26"/>
  <c r="S68" i="26"/>
  <c r="N68" i="26"/>
  <c r="K68" i="26"/>
  <c r="J68" i="26"/>
  <c r="G68" i="26"/>
  <c r="F68" i="26"/>
  <c r="C68" i="26"/>
  <c r="B68" i="26"/>
  <c r="S67" i="26"/>
  <c r="N67" i="26"/>
  <c r="K67" i="26"/>
  <c r="J67" i="26"/>
  <c r="G67" i="26"/>
  <c r="F67" i="26"/>
  <c r="C67" i="26"/>
  <c r="B67" i="26"/>
  <c r="N66" i="26"/>
  <c r="K66" i="26"/>
  <c r="J66" i="26"/>
  <c r="G66" i="26"/>
  <c r="F66" i="26"/>
  <c r="C66" i="26"/>
  <c r="B66" i="26"/>
  <c r="N65" i="26"/>
  <c r="K65" i="26"/>
  <c r="J65" i="26"/>
  <c r="G65" i="26"/>
  <c r="F65" i="26"/>
  <c r="C65" i="26"/>
  <c r="B65" i="26"/>
  <c r="N64" i="26"/>
  <c r="K64" i="26"/>
  <c r="J64" i="26"/>
  <c r="G64" i="26"/>
  <c r="F64" i="26"/>
  <c r="C64" i="26"/>
  <c r="B64" i="26"/>
  <c r="N63" i="26"/>
  <c r="K63" i="26"/>
  <c r="J63" i="26"/>
  <c r="G63" i="26"/>
  <c r="F63" i="26"/>
  <c r="C63" i="26"/>
  <c r="B63" i="26"/>
  <c r="N62" i="26"/>
  <c r="K62" i="26"/>
  <c r="J62" i="26"/>
  <c r="G62" i="26"/>
  <c r="F62" i="26"/>
  <c r="C62" i="26"/>
  <c r="B62" i="26"/>
  <c r="S61" i="26"/>
  <c r="N61" i="26"/>
  <c r="K61" i="26"/>
  <c r="J61" i="26"/>
  <c r="G61" i="26"/>
  <c r="F61" i="26"/>
  <c r="C61" i="26"/>
  <c r="B61" i="26"/>
  <c r="S60" i="26"/>
  <c r="N60" i="26"/>
  <c r="K60" i="26"/>
  <c r="J60" i="26"/>
  <c r="G60" i="26"/>
  <c r="F60" i="26"/>
  <c r="C60" i="26"/>
  <c r="B60" i="26"/>
  <c r="S59" i="26"/>
  <c r="N59" i="26"/>
  <c r="K59" i="26"/>
  <c r="J59" i="26"/>
  <c r="G59" i="26"/>
  <c r="F59" i="26"/>
  <c r="C59" i="26"/>
  <c r="B59" i="26"/>
  <c r="S58" i="26"/>
  <c r="N58" i="26"/>
  <c r="K58" i="26"/>
  <c r="J58" i="26"/>
  <c r="G58" i="26"/>
  <c r="F58" i="26"/>
  <c r="C58" i="26"/>
  <c r="B58" i="26"/>
  <c r="S57" i="26"/>
  <c r="N57" i="26"/>
  <c r="K57" i="26"/>
  <c r="J57" i="26"/>
  <c r="G57" i="26"/>
  <c r="F57" i="26"/>
  <c r="C57" i="26"/>
  <c r="B57" i="26"/>
  <c r="N56" i="26"/>
  <c r="K56" i="26"/>
  <c r="J56" i="26"/>
  <c r="G56" i="26"/>
  <c r="F56" i="26"/>
  <c r="C56" i="26"/>
  <c r="B56" i="26"/>
  <c r="N55" i="26"/>
  <c r="K55" i="26"/>
  <c r="J55" i="26"/>
  <c r="G55" i="26"/>
  <c r="F55" i="26"/>
  <c r="C55" i="26"/>
  <c r="B55" i="26"/>
  <c r="N54" i="26"/>
  <c r="K54" i="26"/>
  <c r="J54" i="26"/>
  <c r="G54" i="26"/>
  <c r="F54" i="26"/>
  <c r="C54" i="26"/>
  <c r="B54" i="26"/>
  <c r="N53" i="26"/>
  <c r="K53" i="26"/>
  <c r="J53" i="26"/>
  <c r="G53" i="26"/>
  <c r="F53" i="26"/>
  <c r="C53" i="26"/>
  <c r="B53" i="26"/>
  <c r="N52" i="26"/>
  <c r="K52" i="26"/>
  <c r="J52" i="26"/>
  <c r="G52" i="26"/>
  <c r="F52" i="26"/>
  <c r="C52" i="26"/>
  <c r="B52" i="26"/>
  <c r="S51" i="26"/>
  <c r="N51" i="26"/>
  <c r="K51" i="26"/>
  <c r="J51" i="26"/>
  <c r="G51" i="26"/>
  <c r="F51" i="26"/>
  <c r="C51" i="26"/>
  <c r="B51" i="26"/>
  <c r="S50" i="26"/>
  <c r="N50" i="26"/>
  <c r="K50" i="26"/>
  <c r="J50" i="26"/>
  <c r="G50" i="26"/>
  <c r="F50" i="26"/>
  <c r="C50" i="26"/>
  <c r="B50" i="26"/>
  <c r="S49" i="26"/>
  <c r="N49" i="26"/>
  <c r="K49" i="26"/>
  <c r="J49" i="26"/>
  <c r="G49" i="26"/>
  <c r="F49" i="26"/>
  <c r="C49" i="26"/>
  <c r="B49" i="26"/>
  <c r="S48" i="26"/>
  <c r="N48" i="26"/>
  <c r="K48" i="26"/>
  <c r="J48" i="26"/>
  <c r="G48" i="26"/>
  <c r="F48" i="26"/>
  <c r="C48" i="26"/>
  <c r="B48" i="26"/>
  <c r="S47" i="26"/>
  <c r="N47" i="26"/>
  <c r="K47" i="26"/>
  <c r="J47" i="26"/>
  <c r="G47" i="26"/>
  <c r="F47" i="26"/>
  <c r="C47" i="26"/>
  <c r="B47" i="26"/>
  <c r="N46" i="26"/>
  <c r="K46" i="26"/>
  <c r="J46" i="26"/>
  <c r="G46" i="26"/>
  <c r="F46" i="26"/>
  <c r="C46" i="26"/>
  <c r="B46" i="26"/>
  <c r="N45" i="26"/>
  <c r="K45" i="26"/>
  <c r="J45" i="26"/>
  <c r="G45" i="26"/>
  <c r="F45" i="26"/>
  <c r="C45" i="26"/>
  <c r="B45" i="26"/>
  <c r="N44" i="26"/>
  <c r="K44" i="26"/>
  <c r="J44" i="26"/>
  <c r="G44" i="26"/>
  <c r="F44" i="26"/>
  <c r="C44" i="26"/>
  <c r="B44" i="26"/>
  <c r="N43" i="26"/>
  <c r="K43" i="26"/>
  <c r="J43" i="26"/>
  <c r="G43" i="26"/>
  <c r="F43" i="26"/>
  <c r="C43" i="26"/>
  <c r="B43" i="26"/>
  <c r="N42" i="26"/>
  <c r="K42" i="26"/>
  <c r="J42" i="26"/>
  <c r="G42" i="26"/>
  <c r="F42" i="26"/>
  <c r="C42" i="26"/>
  <c r="B42" i="26"/>
  <c r="S41" i="26"/>
  <c r="N41" i="26"/>
  <c r="K41" i="26"/>
  <c r="J41" i="26"/>
  <c r="G41" i="26"/>
  <c r="F41" i="26"/>
  <c r="C41" i="26"/>
  <c r="B41" i="26"/>
  <c r="S40" i="26"/>
  <c r="N40" i="26"/>
  <c r="K40" i="26"/>
  <c r="J40" i="26"/>
  <c r="G40" i="26"/>
  <c r="F40" i="26"/>
  <c r="C40" i="26"/>
  <c r="B40" i="26"/>
  <c r="S39" i="26"/>
  <c r="N39" i="26"/>
  <c r="K39" i="26"/>
  <c r="J39" i="26"/>
  <c r="G39" i="26"/>
  <c r="F39" i="26"/>
  <c r="C39" i="26"/>
  <c r="B39" i="26"/>
  <c r="S38" i="26"/>
  <c r="N38" i="26"/>
  <c r="K38" i="26"/>
  <c r="J38" i="26"/>
  <c r="G38" i="26"/>
  <c r="F38" i="26"/>
  <c r="C38" i="26"/>
  <c r="B38" i="26"/>
  <c r="S37" i="26"/>
  <c r="N37" i="26"/>
  <c r="K37" i="26"/>
  <c r="J37" i="26"/>
  <c r="G37" i="26"/>
  <c r="F37" i="26"/>
  <c r="C37" i="26"/>
  <c r="B37" i="26"/>
  <c r="N36" i="26"/>
  <c r="K36" i="26"/>
  <c r="J36" i="26"/>
  <c r="G36" i="26"/>
  <c r="F36" i="26"/>
  <c r="C36" i="26"/>
  <c r="B36" i="26"/>
  <c r="N35" i="26"/>
  <c r="K35" i="26"/>
  <c r="J35" i="26"/>
  <c r="G35" i="26"/>
  <c r="F35" i="26"/>
  <c r="C35" i="26"/>
  <c r="B35" i="26"/>
  <c r="N34" i="26"/>
  <c r="K34" i="26"/>
  <c r="J34" i="26"/>
  <c r="G34" i="26"/>
  <c r="F34" i="26"/>
  <c r="C34" i="26"/>
  <c r="B34" i="26"/>
  <c r="N33" i="26"/>
  <c r="K33" i="26"/>
  <c r="J33" i="26"/>
  <c r="G33" i="26"/>
  <c r="F33" i="26"/>
  <c r="C33" i="26"/>
  <c r="B33" i="26"/>
  <c r="N32" i="26"/>
  <c r="K32" i="26"/>
  <c r="J32" i="26"/>
  <c r="G32" i="26"/>
  <c r="F32" i="26"/>
  <c r="C32" i="26"/>
  <c r="B32" i="26"/>
  <c r="S31" i="26"/>
  <c r="N31" i="26"/>
  <c r="K31" i="26"/>
  <c r="J31" i="26"/>
  <c r="G31" i="26"/>
  <c r="F31" i="26"/>
  <c r="C31" i="26"/>
  <c r="B31" i="26"/>
  <c r="S30" i="26"/>
  <c r="N30" i="26"/>
  <c r="K30" i="26"/>
  <c r="J30" i="26"/>
  <c r="G30" i="26"/>
  <c r="F30" i="26"/>
  <c r="C30" i="26"/>
  <c r="B30" i="26"/>
  <c r="S29" i="26"/>
  <c r="N29" i="26"/>
  <c r="K29" i="26"/>
  <c r="J29" i="26"/>
  <c r="G29" i="26"/>
  <c r="F29" i="26"/>
  <c r="C29" i="26"/>
  <c r="B29" i="26"/>
  <c r="S28" i="26"/>
  <c r="N28" i="26"/>
  <c r="K28" i="26"/>
  <c r="J28" i="26"/>
  <c r="G28" i="26"/>
  <c r="F28" i="26"/>
  <c r="C28" i="26"/>
  <c r="B28" i="26"/>
  <c r="S27" i="26"/>
  <c r="N27" i="26"/>
  <c r="K27" i="26"/>
  <c r="J27" i="26"/>
  <c r="G27" i="26"/>
  <c r="F27" i="26"/>
  <c r="C27" i="26"/>
  <c r="B27" i="26"/>
  <c r="N26" i="26"/>
  <c r="K26" i="26"/>
  <c r="J26" i="26"/>
  <c r="G26" i="26"/>
  <c r="F26" i="26"/>
  <c r="C26" i="26"/>
  <c r="B26" i="26"/>
  <c r="N25" i="26"/>
  <c r="K25" i="26"/>
  <c r="J25" i="26"/>
  <c r="G25" i="26"/>
  <c r="F25" i="26"/>
  <c r="C25" i="26"/>
  <c r="B25" i="26"/>
  <c r="N24" i="26"/>
  <c r="K24" i="26"/>
  <c r="J24" i="26"/>
  <c r="G24" i="26"/>
  <c r="F24" i="26"/>
  <c r="C24" i="26"/>
  <c r="B24" i="26"/>
  <c r="N23" i="26"/>
  <c r="K23" i="26"/>
  <c r="J23" i="26"/>
  <c r="G23" i="26"/>
  <c r="F23" i="26"/>
  <c r="C23" i="26"/>
  <c r="B23" i="26"/>
  <c r="N22" i="26"/>
  <c r="K22" i="26"/>
  <c r="J22" i="26"/>
  <c r="G22" i="26"/>
  <c r="F22" i="26"/>
  <c r="C22" i="26"/>
  <c r="B22" i="26"/>
  <c r="S21" i="26"/>
  <c r="N21" i="26"/>
  <c r="K21" i="26"/>
  <c r="J21" i="26"/>
  <c r="G21" i="26"/>
  <c r="F21" i="26"/>
  <c r="C21" i="26"/>
  <c r="B21" i="26"/>
  <c r="S20" i="26"/>
  <c r="N20" i="26"/>
  <c r="K20" i="26"/>
  <c r="J20" i="26"/>
  <c r="G20" i="26"/>
  <c r="F20" i="26"/>
  <c r="C20" i="26"/>
  <c r="B20" i="26"/>
  <c r="S19" i="26"/>
  <c r="N19" i="26"/>
  <c r="K19" i="26"/>
  <c r="J19" i="26"/>
  <c r="G19" i="26"/>
  <c r="F19" i="26"/>
  <c r="C19" i="26"/>
  <c r="B19" i="26"/>
  <c r="S18" i="26"/>
  <c r="N18" i="26"/>
  <c r="K18" i="26"/>
  <c r="J18" i="26"/>
  <c r="G18" i="26"/>
  <c r="F18" i="26"/>
  <c r="C18" i="26"/>
  <c r="B18" i="26"/>
  <c r="S17" i="26"/>
  <c r="N17" i="26"/>
  <c r="K17" i="26"/>
  <c r="J17" i="26"/>
  <c r="G17" i="26"/>
  <c r="F17" i="26"/>
  <c r="C17" i="26"/>
  <c r="B17" i="26"/>
  <c r="N16" i="26"/>
  <c r="K16" i="26"/>
  <c r="J16" i="26"/>
  <c r="G16" i="26"/>
  <c r="F16" i="26"/>
  <c r="C16" i="26"/>
  <c r="B16" i="26"/>
  <c r="N15" i="26"/>
  <c r="K15" i="26"/>
  <c r="J15" i="26"/>
  <c r="G15" i="26"/>
  <c r="F15" i="26"/>
  <c r="C15" i="26"/>
  <c r="B15" i="26"/>
  <c r="N14" i="26"/>
  <c r="K14" i="26"/>
  <c r="J14" i="26"/>
  <c r="G14" i="26"/>
  <c r="F14" i="26"/>
  <c r="C14" i="26"/>
  <c r="B14" i="26"/>
  <c r="N13" i="26"/>
  <c r="K13" i="26"/>
  <c r="J13" i="26"/>
  <c r="G13" i="26"/>
  <c r="F13" i="26"/>
  <c r="C13" i="26"/>
  <c r="B13" i="26"/>
  <c r="N12" i="26"/>
  <c r="K12" i="26"/>
  <c r="J12" i="26"/>
  <c r="G12" i="26"/>
  <c r="F12" i="26"/>
  <c r="C12" i="26"/>
  <c r="B12" i="26"/>
  <c r="S11" i="26"/>
  <c r="N11" i="26"/>
  <c r="K11" i="26"/>
  <c r="J11" i="26"/>
  <c r="G11" i="26"/>
  <c r="F11" i="26"/>
  <c r="C11" i="26"/>
  <c r="B11" i="26"/>
  <c r="S10" i="26"/>
  <c r="N10" i="26"/>
  <c r="K10" i="26"/>
  <c r="J10" i="26"/>
  <c r="G10" i="26"/>
  <c r="F10" i="26"/>
  <c r="C10" i="26"/>
  <c r="B10" i="26"/>
  <c r="S9" i="26"/>
  <c r="N9" i="26"/>
  <c r="K9" i="26"/>
  <c r="J9" i="26"/>
  <c r="G9" i="26"/>
  <c r="F9" i="26"/>
  <c r="C9" i="26"/>
  <c r="B9" i="26"/>
  <c r="S8" i="26"/>
  <c r="N8" i="26"/>
  <c r="K8" i="26"/>
  <c r="J8" i="26"/>
  <c r="G8" i="26"/>
  <c r="F8" i="26"/>
  <c r="C8" i="26"/>
  <c r="B8" i="26"/>
  <c r="S7" i="26"/>
  <c r="N7" i="26"/>
  <c r="K7" i="26"/>
  <c r="J7" i="26"/>
  <c r="G7" i="26"/>
  <c r="F7" i="26"/>
  <c r="C7" i="26"/>
  <c r="B7" i="26"/>
  <c r="R6" i="26"/>
  <c r="N6" i="26"/>
  <c r="K6" i="26"/>
  <c r="J6" i="26"/>
  <c r="G6" i="26"/>
  <c r="F6" i="26"/>
  <c r="C6" i="26"/>
  <c r="B6" i="26"/>
  <c r="R5" i="26"/>
  <c r="N5" i="26"/>
  <c r="K5" i="26"/>
  <c r="K109" i="26" s="1"/>
  <c r="J5" i="26"/>
  <c r="J109" i="26" s="1"/>
  <c r="G5" i="26"/>
  <c r="F5" i="26"/>
  <c r="C5" i="26"/>
  <c r="B5" i="26"/>
  <c r="O64" i="7"/>
  <c r="O63" i="7"/>
  <c r="O58" i="7"/>
  <c r="O57" i="7"/>
  <c r="O56" i="7"/>
  <c r="I56" i="7"/>
  <c r="O55" i="7"/>
  <c r="I55" i="7"/>
  <c r="O54" i="7"/>
  <c r="I54" i="7"/>
  <c r="O53" i="7"/>
  <c r="I53" i="7"/>
  <c r="O52" i="7"/>
  <c r="I52" i="7"/>
  <c r="O51" i="7"/>
  <c r="I51" i="7"/>
  <c r="O50" i="7"/>
  <c r="I50" i="7"/>
  <c r="O49" i="7"/>
  <c r="I49" i="7"/>
  <c r="O48" i="7"/>
  <c r="I48" i="7"/>
  <c r="O47" i="7"/>
  <c r="I47" i="7"/>
  <c r="O46" i="7"/>
  <c r="I46" i="7"/>
  <c r="O45" i="7"/>
  <c r="I45" i="7"/>
  <c r="O44" i="7"/>
  <c r="I44" i="7"/>
  <c r="O43" i="7"/>
  <c r="I43" i="7"/>
  <c r="O42" i="7"/>
  <c r="I42" i="7"/>
  <c r="O41" i="7"/>
  <c r="I41" i="7"/>
  <c r="O40" i="7"/>
  <c r="I40" i="7"/>
  <c r="O39" i="7"/>
  <c r="I39" i="7"/>
  <c r="O38" i="7"/>
  <c r="I38" i="7"/>
  <c r="O37" i="7"/>
  <c r="I37" i="7"/>
  <c r="O36" i="7"/>
  <c r="I36" i="7"/>
  <c r="O35" i="7"/>
  <c r="I35" i="7"/>
  <c r="O34" i="7"/>
  <c r="I34" i="7"/>
  <c r="O33" i="7"/>
  <c r="I33" i="7"/>
  <c r="F33" i="7"/>
  <c r="O32" i="7"/>
  <c r="I32" i="7"/>
  <c r="F32" i="7"/>
  <c r="O31" i="7"/>
  <c r="I31" i="7"/>
  <c r="F31" i="7"/>
  <c r="O30" i="7"/>
  <c r="I30" i="7"/>
  <c r="F30" i="7"/>
  <c r="O29" i="7"/>
  <c r="I29" i="7"/>
  <c r="F29" i="7"/>
  <c r="O28" i="7"/>
  <c r="I28" i="7"/>
  <c r="F28" i="7"/>
  <c r="O27" i="7"/>
  <c r="I27" i="7"/>
  <c r="F27" i="7"/>
  <c r="O26" i="7"/>
  <c r="I26" i="7"/>
  <c r="F26" i="7"/>
  <c r="O25" i="7"/>
  <c r="I25" i="7"/>
  <c r="F25" i="7"/>
  <c r="O24" i="7"/>
  <c r="I24" i="7"/>
  <c r="F24" i="7"/>
  <c r="O23" i="7"/>
  <c r="I23" i="7"/>
  <c r="F23" i="7"/>
  <c r="O22" i="7"/>
  <c r="I22" i="7"/>
  <c r="F22" i="7"/>
  <c r="O21" i="7"/>
  <c r="I21" i="7"/>
  <c r="F21" i="7"/>
  <c r="O20" i="7"/>
  <c r="I20" i="7"/>
  <c r="F20" i="7"/>
  <c r="O19" i="7"/>
  <c r="I19" i="7"/>
  <c r="F19" i="7"/>
  <c r="O18" i="7"/>
  <c r="I18" i="7"/>
  <c r="F18" i="7"/>
  <c r="O17" i="7"/>
  <c r="I17" i="7"/>
  <c r="F17" i="7"/>
  <c r="O16" i="7"/>
  <c r="I16" i="7"/>
  <c r="F16" i="7"/>
  <c r="O15" i="7"/>
  <c r="I15" i="7"/>
  <c r="F15" i="7"/>
  <c r="O5" i="7"/>
  <c r="N5" i="7"/>
  <c r="N62" i="7" s="1"/>
  <c r="L5" i="7"/>
  <c r="L62" i="7" s="1"/>
  <c r="K5" i="7"/>
  <c r="K62" i="7" s="1"/>
  <c r="I5" i="7"/>
  <c r="I62" i="7" s="1"/>
  <c r="H5" i="7"/>
  <c r="H63" i="7" s="1"/>
  <c r="F5" i="7"/>
  <c r="F63" i="7" s="1"/>
  <c r="E5" i="7"/>
  <c r="E63" i="7" s="1"/>
  <c r="B2" i="7"/>
  <c r="C2" i="7" s="1"/>
  <c r="D2" i="7" s="1"/>
  <c r="E2" i="7" s="1"/>
  <c r="A2" i="7"/>
  <c r="C114" i="3"/>
  <c r="B114" i="3"/>
  <c r="C113" i="3"/>
  <c r="B113" i="3"/>
  <c r="C112" i="3"/>
  <c r="B112" i="3"/>
  <c r="C111" i="3"/>
  <c r="B111" i="3"/>
  <c r="C110" i="3"/>
  <c r="B110" i="3"/>
  <c r="C109" i="3"/>
  <c r="B109" i="3"/>
  <c r="C108" i="3"/>
  <c r="B108" i="3"/>
  <c r="C107" i="3"/>
  <c r="B107" i="3"/>
  <c r="C106" i="3"/>
  <c r="B106" i="3"/>
  <c r="C105" i="3"/>
  <c r="B105" i="3"/>
  <c r="C104" i="3"/>
  <c r="B104" i="3"/>
  <c r="C103" i="3"/>
  <c r="B103" i="3"/>
  <c r="C102" i="3"/>
  <c r="B102" i="3"/>
  <c r="C101" i="3"/>
  <c r="B101" i="3"/>
  <c r="C100" i="3"/>
  <c r="B100" i="3"/>
  <c r="C99" i="3"/>
  <c r="B99" i="3"/>
  <c r="C98" i="3"/>
  <c r="B98" i="3"/>
  <c r="C97" i="3"/>
  <c r="B97" i="3"/>
  <c r="C96" i="3"/>
  <c r="B96" i="3"/>
  <c r="C95" i="3"/>
  <c r="B95" i="3"/>
  <c r="C94" i="3"/>
  <c r="B94" i="3"/>
  <c r="C93" i="3"/>
  <c r="B93" i="3"/>
  <c r="C92" i="3"/>
  <c r="B92" i="3"/>
  <c r="C91" i="3"/>
  <c r="B91" i="3"/>
  <c r="C90" i="3"/>
  <c r="B90" i="3"/>
  <c r="C89" i="3"/>
  <c r="B89" i="3"/>
  <c r="C88" i="3"/>
  <c r="B88" i="3"/>
  <c r="C87" i="3"/>
  <c r="B87" i="3"/>
  <c r="C86" i="3"/>
  <c r="B86" i="3"/>
  <c r="C85" i="3"/>
  <c r="B85" i="3"/>
  <c r="C84" i="3"/>
  <c r="B84" i="3"/>
  <c r="C83" i="3"/>
  <c r="B83" i="3"/>
  <c r="C82" i="3"/>
  <c r="B82" i="3"/>
  <c r="C81" i="3"/>
  <c r="B81" i="3"/>
  <c r="C80" i="3"/>
  <c r="B80" i="3"/>
  <c r="C79" i="3"/>
  <c r="B79" i="3"/>
  <c r="C78" i="3"/>
  <c r="B78" i="3"/>
  <c r="C77" i="3"/>
  <c r="B77" i="3"/>
  <c r="C76" i="3"/>
  <c r="B76" i="3"/>
  <c r="C75" i="3"/>
  <c r="B75" i="3"/>
  <c r="C74" i="3"/>
  <c r="B74" i="3"/>
  <c r="C73" i="3"/>
  <c r="B73" i="3"/>
  <c r="C72" i="3"/>
  <c r="B72" i="3"/>
  <c r="C71" i="3"/>
  <c r="B71" i="3"/>
  <c r="C70" i="3"/>
  <c r="B70" i="3"/>
  <c r="C69" i="3"/>
  <c r="B69" i="3"/>
  <c r="C68" i="3"/>
  <c r="B68" i="3"/>
  <c r="C67" i="3"/>
  <c r="B67" i="3"/>
  <c r="C66" i="3"/>
  <c r="B66" i="3"/>
  <c r="C65" i="3"/>
  <c r="B65" i="3"/>
  <c r="C64" i="3"/>
  <c r="B64" i="3"/>
  <c r="C63" i="3"/>
  <c r="B63" i="3"/>
  <c r="C62" i="3"/>
  <c r="B62" i="3"/>
  <c r="C61" i="3"/>
  <c r="B61" i="3"/>
  <c r="C60" i="3"/>
  <c r="B60" i="3"/>
  <c r="C59" i="3"/>
  <c r="B59" i="3"/>
  <c r="C58" i="3"/>
  <c r="B58" i="3"/>
  <c r="C57" i="3"/>
  <c r="B57" i="3"/>
  <c r="C56" i="3"/>
  <c r="B56" i="3"/>
  <c r="C55" i="3"/>
  <c r="B55" i="3"/>
  <c r="C54" i="3"/>
  <c r="B54" i="3"/>
  <c r="C53" i="3"/>
  <c r="B53" i="3"/>
  <c r="C52" i="3"/>
  <c r="B52" i="3"/>
  <c r="C51" i="3"/>
  <c r="B51" i="3"/>
  <c r="C50" i="3"/>
  <c r="B50" i="3"/>
  <c r="C49" i="3"/>
  <c r="B49" i="3"/>
  <c r="C48" i="3"/>
  <c r="B48" i="3"/>
  <c r="C47" i="3"/>
  <c r="B47" i="3"/>
  <c r="C46" i="3"/>
  <c r="B46" i="3"/>
  <c r="C45" i="3"/>
  <c r="B45" i="3"/>
  <c r="C44" i="3"/>
  <c r="B44" i="3"/>
  <c r="C43" i="3"/>
  <c r="B43" i="3"/>
  <c r="C42" i="3"/>
  <c r="B42" i="3"/>
  <c r="C41" i="3"/>
  <c r="B41" i="3"/>
  <c r="C40" i="3"/>
  <c r="B40" i="3"/>
  <c r="C39" i="3"/>
  <c r="B39" i="3"/>
  <c r="C38" i="3"/>
  <c r="B38" i="3"/>
  <c r="C37" i="3"/>
  <c r="B37" i="3"/>
  <c r="C36" i="3"/>
  <c r="B36" i="3"/>
  <c r="C35" i="3"/>
  <c r="B35" i="3"/>
  <c r="C34" i="3"/>
  <c r="B34" i="3"/>
  <c r="C33" i="3"/>
  <c r="B33" i="3"/>
  <c r="C32" i="3"/>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B9" i="56"/>
  <c r="B8" i="56"/>
  <c r="B7" i="56"/>
  <c r="BC121" i="48"/>
  <c r="BB121" i="48"/>
  <c r="BA121" i="48"/>
  <c r="AZ121" i="48"/>
  <c r="AY121" i="48"/>
  <c r="AX121" i="48"/>
  <c r="AW121" i="48"/>
  <c r="AV121" i="48"/>
  <c r="AU121" i="48"/>
  <c r="AT121" i="48"/>
  <c r="AS121" i="48"/>
  <c r="AR121" i="48"/>
  <c r="AQ121" i="48"/>
  <c r="AP121" i="48"/>
  <c r="AO121" i="48"/>
  <c r="AN121" i="48"/>
  <c r="AM121" i="48"/>
  <c r="AL121" i="48"/>
  <c r="AK121" i="48"/>
  <c r="AJ121" i="48"/>
  <c r="AI121" i="48"/>
  <c r="AH121" i="48"/>
  <c r="AG121" i="48"/>
  <c r="AF121" i="48"/>
  <c r="BB120" i="48"/>
  <c r="BA120" i="48"/>
  <c r="AZ120" i="48"/>
  <c r="AY120" i="48"/>
  <c r="AX120" i="48"/>
  <c r="AW120" i="48"/>
  <c r="AV120" i="48"/>
  <c r="AU120" i="48"/>
  <c r="AT120" i="48"/>
  <c r="AS120" i="48"/>
  <c r="AR120" i="48"/>
  <c r="AQ120" i="48"/>
  <c r="AP120" i="48"/>
  <c r="AO120" i="48"/>
  <c r="AN120" i="48"/>
  <c r="AM120" i="48"/>
  <c r="AL120" i="48"/>
  <c r="AK120" i="48"/>
  <c r="AJ120" i="48"/>
  <c r="AI120" i="48"/>
  <c r="AH120" i="48"/>
  <c r="AG120" i="48"/>
  <c r="AF120" i="48"/>
  <c r="BA119" i="48"/>
  <c r="AZ119" i="48"/>
  <c r="AY119" i="48"/>
  <c r="AX119" i="48"/>
  <c r="AW119" i="48"/>
  <c r="AV119" i="48"/>
  <c r="AU119" i="48"/>
  <c r="AT119" i="48"/>
  <c r="AS119" i="48"/>
  <c r="AR119" i="48"/>
  <c r="AQ119" i="48"/>
  <c r="AP119" i="48"/>
  <c r="AO119" i="48"/>
  <c r="AN119" i="48"/>
  <c r="AM119" i="48"/>
  <c r="AL119" i="48"/>
  <c r="AK119" i="48"/>
  <c r="AJ119" i="48"/>
  <c r="AI119" i="48"/>
  <c r="AH119" i="48"/>
  <c r="AG119" i="48"/>
  <c r="AF119" i="48"/>
  <c r="AZ118" i="48"/>
  <c r="AY118" i="48"/>
  <c r="AX118" i="48"/>
  <c r="AW118" i="48"/>
  <c r="AV118" i="48"/>
  <c r="AU118" i="48"/>
  <c r="AT118" i="48"/>
  <c r="AS118" i="48"/>
  <c r="AR118" i="48"/>
  <c r="AQ118" i="48"/>
  <c r="AP118" i="48"/>
  <c r="AO118" i="48"/>
  <c r="AN118" i="48"/>
  <c r="AM118" i="48"/>
  <c r="AL118" i="48"/>
  <c r="AK118" i="48"/>
  <c r="AJ118" i="48"/>
  <c r="AI118" i="48"/>
  <c r="AH118" i="48"/>
  <c r="AG118" i="48"/>
  <c r="AF118" i="48"/>
  <c r="AY117" i="48"/>
  <c r="AX117" i="48"/>
  <c r="AW117" i="48"/>
  <c r="AV117" i="48"/>
  <c r="AU117" i="48"/>
  <c r="AT117" i="48"/>
  <c r="AS117" i="48"/>
  <c r="AR117" i="48"/>
  <c r="AQ117" i="48"/>
  <c r="AP117" i="48"/>
  <c r="AO117" i="48"/>
  <c r="AN117" i="48"/>
  <c r="AM117" i="48"/>
  <c r="AL117" i="48"/>
  <c r="AK117" i="48"/>
  <c r="AJ117" i="48"/>
  <c r="AI117" i="48"/>
  <c r="AH117" i="48"/>
  <c r="AG117" i="48"/>
  <c r="AF117" i="48"/>
  <c r="AX116" i="48"/>
  <c r="AW116" i="48"/>
  <c r="AV116" i="48"/>
  <c r="AU116" i="48"/>
  <c r="AT116" i="48"/>
  <c r="AS116" i="48"/>
  <c r="AR116" i="48"/>
  <c r="AQ116" i="48"/>
  <c r="AP116" i="48"/>
  <c r="AO116" i="48"/>
  <c r="AN116" i="48"/>
  <c r="AM116" i="48"/>
  <c r="AL116" i="48"/>
  <c r="AK116" i="48"/>
  <c r="AJ116" i="48"/>
  <c r="AI116" i="48"/>
  <c r="AH116" i="48"/>
  <c r="AG116" i="48"/>
  <c r="AF116" i="48"/>
  <c r="AW115" i="48"/>
  <c r="AV115" i="48"/>
  <c r="AU115" i="48"/>
  <c r="AT115" i="48"/>
  <c r="AS115" i="48"/>
  <c r="AR115" i="48"/>
  <c r="AQ115" i="48"/>
  <c r="AP115" i="48"/>
  <c r="AO115" i="48"/>
  <c r="AN115" i="48"/>
  <c r="AM115" i="48"/>
  <c r="AL115" i="48"/>
  <c r="AK115" i="48"/>
  <c r="AJ115" i="48"/>
  <c r="AI115" i="48"/>
  <c r="AH115" i="48"/>
  <c r="AG115" i="48"/>
  <c r="AF115" i="48"/>
  <c r="AV114" i="48"/>
  <c r="AU114" i="48"/>
  <c r="AT114" i="48"/>
  <c r="AS114" i="48"/>
  <c r="AR114" i="48"/>
  <c r="AQ114" i="48"/>
  <c r="AP114" i="48"/>
  <c r="AO114" i="48"/>
  <c r="AN114" i="48"/>
  <c r="AM114" i="48"/>
  <c r="AL114" i="48"/>
  <c r="AK114" i="48"/>
  <c r="AJ114" i="48"/>
  <c r="AI114" i="48"/>
  <c r="AH114" i="48"/>
  <c r="AG114" i="48"/>
  <c r="AF114" i="48"/>
  <c r="AU113" i="48"/>
  <c r="AT113" i="48"/>
  <c r="AS113" i="48"/>
  <c r="AR113" i="48"/>
  <c r="AQ113" i="48"/>
  <c r="AP113" i="48"/>
  <c r="AO113" i="48"/>
  <c r="AN113" i="48"/>
  <c r="AM113" i="48"/>
  <c r="AL113" i="48"/>
  <c r="AK113" i="48"/>
  <c r="AJ113" i="48"/>
  <c r="AI113" i="48"/>
  <c r="AH113" i="48"/>
  <c r="AG113" i="48"/>
  <c r="AF113" i="48"/>
  <c r="AT112" i="48"/>
  <c r="AS112" i="48"/>
  <c r="AR112" i="48"/>
  <c r="AQ112" i="48"/>
  <c r="AP112" i="48"/>
  <c r="AO112" i="48"/>
  <c r="AN112" i="48"/>
  <c r="AM112" i="48"/>
  <c r="AL112" i="48"/>
  <c r="AK112" i="48"/>
  <c r="AJ112" i="48"/>
  <c r="AI112" i="48"/>
  <c r="AH112" i="48"/>
  <c r="AG112" i="48"/>
  <c r="AF112" i="48"/>
  <c r="AS111" i="48"/>
  <c r="AR111" i="48"/>
  <c r="AQ111" i="48"/>
  <c r="AP111" i="48"/>
  <c r="AO111" i="48"/>
  <c r="AN111" i="48"/>
  <c r="AM111" i="48"/>
  <c r="AL111" i="48"/>
  <c r="AK111" i="48"/>
  <c r="AJ111" i="48"/>
  <c r="AI111" i="48"/>
  <c r="AH111" i="48"/>
  <c r="AG111" i="48"/>
  <c r="AF111" i="48"/>
  <c r="AR110" i="48"/>
  <c r="AQ110" i="48"/>
  <c r="AP110" i="48"/>
  <c r="AO110" i="48"/>
  <c r="AN110" i="48"/>
  <c r="AM110" i="48"/>
  <c r="AL110" i="48"/>
  <c r="AK110" i="48"/>
  <c r="AJ110" i="48"/>
  <c r="AI110" i="48"/>
  <c r="AH110" i="48"/>
  <c r="AG110" i="48"/>
  <c r="AF110" i="48"/>
  <c r="AQ109" i="48"/>
  <c r="AP109" i="48"/>
  <c r="AO109" i="48"/>
  <c r="AN109" i="48"/>
  <c r="AM109" i="48"/>
  <c r="AL109" i="48"/>
  <c r="AK109" i="48"/>
  <c r="AJ109" i="48"/>
  <c r="AI109" i="48"/>
  <c r="AH109" i="48"/>
  <c r="AG109" i="48"/>
  <c r="AF109" i="48"/>
  <c r="AP108" i="48"/>
  <c r="AO108" i="48"/>
  <c r="AN108" i="48"/>
  <c r="AM108" i="48"/>
  <c r="AL108" i="48"/>
  <c r="AK108" i="48"/>
  <c r="AJ108" i="48"/>
  <c r="AI108" i="48"/>
  <c r="AH108" i="48"/>
  <c r="AG108" i="48"/>
  <c r="AF108" i="48"/>
  <c r="AO107" i="48"/>
  <c r="AN107" i="48"/>
  <c r="AM107" i="48"/>
  <c r="AL107" i="48"/>
  <c r="AK107" i="48"/>
  <c r="AJ107" i="48"/>
  <c r="AI107" i="48"/>
  <c r="AH107" i="48"/>
  <c r="AG107" i="48"/>
  <c r="AF107" i="48"/>
  <c r="AN106" i="48"/>
  <c r="AM106" i="48"/>
  <c r="AL106" i="48"/>
  <c r="AK106" i="48"/>
  <c r="AJ106" i="48"/>
  <c r="AI106" i="48"/>
  <c r="AH106" i="48"/>
  <c r="AG106" i="48"/>
  <c r="AF106" i="48"/>
  <c r="AM105" i="48"/>
  <c r="AL105" i="48"/>
  <c r="AK105" i="48"/>
  <c r="AJ105" i="48"/>
  <c r="AI105" i="48"/>
  <c r="AH105" i="48"/>
  <c r="AG105" i="48"/>
  <c r="AF105" i="48"/>
  <c r="AL104" i="48"/>
  <c r="AK104" i="48"/>
  <c r="AJ104" i="48"/>
  <c r="AI104" i="48"/>
  <c r="AH104" i="48"/>
  <c r="AG104" i="48"/>
  <c r="AF104" i="48"/>
  <c r="AK103" i="48"/>
  <c r="AJ103" i="48"/>
  <c r="AI103" i="48"/>
  <c r="AH103" i="48"/>
  <c r="AG103" i="48"/>
  <c r="AF103" i="48"/>
  <c r="AJ102" i="48"/>
  <c r="AI102" i="48"/>
  <c r="AH102" i="48"/>
  <c r="AG102" i="48"/>
  <c r="AF102" i="48"/>
  <c r="AI101" i="48"/>
  <c r="AH101" i="48"/>
  <c r="AG101" i="48"/>
  <c r="AF101" i="48"/>
  <c r="AH100" i="48"/>
  <c r="AG100" i="48"/>
  <c r="AF100" i="48"/>
  <c r="AG99" i="48"/>
  <c r="AF99" i="48"/>
  <c r="AF98" i="48"/>
  <c r="BC60" i="48"/>
  <c r="BB60" i="48"/>
  <c r="BA60" i="48"/>
  <c r="AZ60" i="48"/>
  <c r="AY60" i="48"/>
  <c r="AX60" i="48"/>
  <c r="AW60" i="48"/>
  <c r="AV60" i="48"/>
  <c r="AU60" i="48"/>
  <c r="AT60" i="48"/>
  <c r="AS60" i="48"/>
  <c r="AR60" i="48"/>
  <c r="AQ60" i="48"/>
  <c r="AP60" i="48"/>
  <c r="AO60" i="48"/>
  <c r="AN60" i="48"/>
  <c r="AM60" i="48"/>
  <c r="AL60" i="48"/>
  <c r="AK60" i="48"/>
  <c r="AJ60" i="48"/>
  <c r="AI60" i="48"/>
  <c r="AH60" i="48"/>
  <c r="AG60" i="48"/>
  <c r="AF60" i="48"/>
  <c r="BB59" i="48"/>
  <c r="BA59" i="48"/>
  <c r="AZ59" i="48"/>
  <c r="AY59" i="48"/>
  <c r="AX59" i="48"/>
  <c r="AW59" i="48"/>
  <c r="AV59" i="48"/>
  <c r="AU59" i="48"/>
  <c r="AT59" i="48"/>
  <c r="AS59" i="48"/>
  <c r="AR59" i="48"/>
  <c r="AQ59" i="48"/>
  <c r="AP59" i="48"/>
  <c r="AO59" i="48"/>
  <c r="AN59" i="48"/>
  <c r="AM59" i="48"/>
  <c r="AL59" i="48"/>
  <c r="AK59" i="48"/>
  <c r="AJ59" i="48"/>
  <c r="AI59" i="48"/>
  <c r="AH59" i="48"/>
  <c r="AG59" i="48"/>
  <c r="AF59" i="48"/>
  <c r="BA58" i="48"/>
  <c r="AZ58" i="48"/>
  <c r="AY58" i="48"/>
  <c r="AX58" i="48"/>
  <c r="AW58" i="48"/>
  <c r="AV58" i="48"/>
  <c r="AU58" i="48"/>
  <c r="AT58" i="48"/>
  <c r="AS58" i="48"/>
  <c r="AR58" i="48"/>
  <c r="AQ58" i="48"/>
  <c r="AP58" i="48"/>
  <c r="AO58" i="48"/>
  <c r="AN58" i="48"/>
  <c r="AM58" i="48"/>
  <c r="AL58" i="48"/>
  <c r="AK58" i="48"/>
  <c r="AJ58" i="48"/>
  <c r="AI58" i="48"/>
  <c r="AH58" i="48"/>
  <c r="AG58" i="48"/>
  <c r="AF58" i="48"/>
  <c r="AZ57" i="48"/>
  <c r="AY57" i="48"/>
  <c r="AX57" i="48"/>
  <c r="AW57" i="48"/>
  <c r="AV57" i="48"/>
  <c r="AU57" i="48"/>
  <c r="AT57" i="48"/>
  <c r="AS57" i="48"/>
  <c r="AR57" i="48"/>
  <c r="AQ57" i="48"/>
  <c r="AP57" i="48"/>
  <c r="AO57" i="48"/>
  <c r="AN57" i="48"/>
  <c r="AM57" i="48"/>
  <c r="AL57" i="48"/>
  <c r="AK57" i="48"/>
  <c r="AJ57" i="48"/>
  <c r="AI57" i="48"/>
  <c r="AH57" i="48"/>
  <c r="AG57" i="48"/>
  <c r="AF57" i="48"/>
  <c r="AY56" i="48"/>
  <c r="AX56" i="48"/>
  <c r="AW56" i="48"/>
  <c r="AV56" i="48"/>
  <c r="AU56" i="48"/>
  <c r="AT56" i="48"/>
  <c r="AS56" i="48"/>
  <c r="AR56" i="48"/>
  <c r="AQ56" i="48"/>
  <c r="AP56" i="48"/>
  <c r="AO56" i="48"/>
  <c r="AN56" i="48"/>
  <c r="AM56" i="48"/>
  <c r="AL56" i="48"/>
  <c r="AK56" i="48"/>
  <c r="AJ56" i="48"/>
  <c r="AI56" i="48"/>
  <c r="AH56" i="48"/>
  <c r="AG56" i="48"/>
  <c r="AF56" i="48"/>
  <c r="AX55" i="48"/>
  <c r="AW55" i="48"/>
  <c r="AV55" i="48"/>
  <c r="AU55" i="48"/>
  <c r="AT55" i="48"/>
  <c r="AS55" i="48"/>
  <c r="AR55" i="48"/>
  <c r="AQ55" i="48"/>
  <c r="AP55" i="48"/>
  <c r="AO55" i="48"/>
  <c r="AN55" i="48"/>
  <c r="AM55" i="48"/>
  <c r="AL55" i="48"/>
  <c r="AK55" i="48"/>
  <c r="AJ55" i="48"/>
  <c r="AI55" i="48"/>
  <c r="AH55" i="48"/>
  <c r="AG55" i="48"/>
  <c r="AF55" i="48"/>
  <c r="AW54" i="48"/>
  <c r="AV54" i="48"/>
  <c r="AU54" i="48"/>
  <c r="AT54" i="48"/>
  <c r="AS54" i="48"/>
  <c r="AR54" i="48"/>
  <c r="AQ54" i="48"/>
  <c r="AP54" i="48"/>
  <c r="AO54" i="48"/>
  <c r="AN54" i="48"/>
  <c r="AM54" i="48"/>
  <c r="AL54" i="48"/>
  <c r="AK54" i="48"/>
  <c r="AJ54" i="48"/>
  <c r="AI54" i="48"/>
  <c r="AH54" i="48"/>
  <c r="AG54" i="48"/>
  <c r="AF54" i="48"/>
  <c r="AV53" i="48"/>
  <c r="AU53" i="48"/>
  <c r="AT53" i="48"/>
  <c r="AS53" i="48"/>
  <c r="AR53" i="48"/>
  <c r="AQ53" i="48"/>
  <c r="AP53" i="48"/>
  <c r="AO53" i="48"/>
  <c r="AN53" i="48"/>
  <c r="AM53" i="48"/>
  <c r="AL53" i="48"/>
  <c r="AK53" i="48"/>
  <c r="AJ53" i="48"/>
  <c r="AI53" i="48"/>
  <c r="AH53" i="48"/>
  <c r="AG53" i="48"/>
  <c r="AF53" i="48"/>
  <c r="AU52" i="48"/>
  <c r="AT52" i="48"/>
  <c r="AS52" i="48"/>
  <c r="AR52" i="48"/>
  <c r="AQ52" i="48"/>
  <c r="AP52" i="48"/>
  <c r="AO52" i="48"/>
  <c r="AN52" i="48"/>
  <c r="AM52" i="48"/>
  <c r="AL52" i="48"/>
  <c r="AK52" i="48"/>
  <c r="AJ52" i="48"/>
  <c r="AI52" i="48"/>
  <c r="AH52" i="48"/>
  <c r="AG52" i="48"/>
  <c r="AF52" i="48"/>
  <c r="AT51" i="48"/>
  <c r="AS51" i="48"/>
  <c r="AR51" i="48"/>
  <c r="AQ51" i="48"/>
  <c r="AP51" i="48"/>
  <c r="AO51" i="48"/>
  <c r="AN51" i="48"/>
  <c r="AM51" i="48"/>
  <c r="AL51" i="48"/>
  <c r="AK51" i="48"/>
  <c r="AJ51" i="48"/>
  <c r="AI51" i="48"/>
  <c r="AH51" i="48"/>
  <c r="AG51" i="48"/>
  <c r="AF51" i="48"/>
  <c r="AS50" i="48"/>
  <c r="AR50" i="48"/>
  <c r="AQ50" i="48"/>
  <c r="AP50" i="48"/>
  <c r="AO50" i="48"/>
  <c r="AN50" i="48"/>
  <c r="AM50" i="48"/>
  <c r="AL50" i="48"/>
  <c r="AK50" i="48"/>
  <c r="AJ50" i="48"/>
  <c r="AI50" i="48"/>
  <c r="AH50" i="48"/>
  <c r="AG50" i="48"/>
  <c r="AF50" i="48"/>
  <c r="AR49" i="48"/>
  <c r="AQ49" i="48"/>
  <c r="AP49" i="48"/>
  <c r="AO49" i="48"/>
  <c r="AN49" i="48"/>
  <c r="AM49" i="48"/>
  <c r="AL49" i="48"/>
  <c r="AK49" i="48"/>
  <c r="AJ49" i="48"/>
  <c r="AI49" i="48"/>
  <c r="AH49" i="48"/>
  <c r="AG49" i="48"/>
  <c r="AF49" i="48"/>
  <c r="AQ48" i="48"/>
  <c r="AP48" i="48"/>
  <c r="AO48" i="48"/>
  <c r="AN48" i="48"/>
  <c r="AM48" i="48"/>
  <c r="AL48" i="48"/>
  <c r="AK48" i="48"/>
  <c r="AJ48" i="48"/>
  <c r="AI48" i="48"/>
  <c r="AH48" i="48"/>
  <c r="AG48" i="48"/>
  <c r="AF48" i="48"/>
  <c r="AP47" i="48"/>
  <c r="AO47" i="48"/>
  <c r="AN47" i="48"/>
  <c r="AM47" i="48"/>
  <c r="AL47" i="48"/>
  <c r="AK47" i="48"/>
  <c r="AJ47" i="48"/>
  <c r="AI47" i="48"/>
  <c r="AH47" i="48"/>
  <c r="AG47" i="48"/>
  <c r="AF47" i="48"/>
  <c r="AO46" i="48"/>
  <c r="AN46" i="48"/>
  <c r="AM46" i="48"/>
  <c r="AL46" i="48"/>
  <c r="AK46" i="48"/>
  <c r="AJ46" i="48"/>
  <c r="AI46" i="48"/>
  <c r="AH46" i="48"/>
  <c r="AG46" i="48"/>
  <c r="AF46" i="48"/>
  <c r="AN45" i="48"/>
  <c r="AM45" i="48"/>
  <c r="AL45" i="48"/>
  <c r="AK45" i="48"/>
  <c r="AJ45" i="48"/>
  <c r="AI45" i="48"/>
  <c r="AH45" i="48"/>
  <c r="AG45" i="48"/>
  <c r="AF45" i="48"/>
  <c r="AM44" i="48"/>
  <c r="AL44" i="48"/>
  <c r="AK44" i="48"/>
  <c r="AJ44" i="48"/>
  <c r="AI44" i="48"/>
  <c r="AH44" i="48"/>
  <c r="AG44" i="48"/>
  <c r="AF44" i="48"/>
  <c r="AL43" i="48"/>
  <c r="AK43" i="48"/>
  <c r="AJ43" i="48"/>
  <c r="AI43" i="48"/>
  <c r="AH43" i="48"/>
  <c r="AG43" i="48"/>
  <c r="AF43" i="48"/>
  <c r="AK42" i="48"/>
  <c r="AJ42" i="48"/>
  <c r="AI42" i="48"/>
  <c r="AH42" i="48"/>
  <c r="AG42" i="48"/>
  <c r="AF42" i="48"/>
  <c r="AJ41" i="48"/>
  <c r="AI41" i="48"/>
  <c r="AH41" i="48"/>
  <c r="AG41" i="48"/>
  <c r="AF41" i="48"/>
  <c r="AI40" i="48"/>
  <c r="AH40" i="48"/>
  <c r="AG40" i="48"/>
  <c r="AF40" i="48"/>
  <c r="AH39" i="48"/>
  <c r="AG39" i="48"/>
  <c r="AF39" i="48"/>
  <c r="AG38" i="48"/>
  <c r="AF38" i="48"/>
  <c r="AF37" i="48"/>
  <c r="BW14" i="48"/>
  <c r="BV14" i="48"/>
  <c r="BT14" i="48"/>
  <c r="BT15" i="48" s="1"/>
  <c r="BV13" i="48"/>
  <c r="BT13" i="48"/>
  <c r="BW13" i="48" s="1"/>
  <c r="BW12" i="48"/>
  <c r="BV12" i="48"/>
  <c r="AF122" i="45"/>
  <c r="AF121" i="45"/>
  <c r="AF120" i="45"/>
  <c r="AF119" i="45"/>
  <c r="AF118" i="45"/>
  <c r="AF117" i="45"/>
  <c r="AF116" i="45"/>
  <c r="AF115" i="45"/>
  <c r="AF114" i="45"/>
  <c r="AF113" i="45"/>
  <c r="AF112" i="45"/>
  <c r="AF111" i="45"/>
  <c r="AF110" i="45"/>
  <c r="AF109" i="45"/>
  <c r="AF108" i="45"/>
  <c r="AF107" i="45"/>
  <c r="AF106" i="45"/>
  <c r="AF105" i="45"/>
  <c r="AF104" i="45"/>
  <c r="AF103" i="45"/>
  <c r="AF102" i="45"/>
  <c r="AF101" i="45"/>
  <c r="AF100" i="45"/>
  <c r="AF99" i="45"/>
  <c r="AF91" i="45"/>
  <c r="AF90" i="45"/>
  <c r="AF89" i="45"/>
  <c r="AF88" i="45"/>
  <c r="AF87" i="45"/>
  <c r="AF86" i="45"/>
  <c r="AF85" i="45"/>
  <c r="AF84" i="45"/>
  <c r="AF83" i="45"/>
  <c r="AF82" i="45"/>
  <c r="AF81" i="45"/>
  <c r="AF80" i="45"/>
  <c r="AF79" i="45"/>
  <c r="AF78" i="45"/>
  <c r="AF77" i="45"/>
  <c r="AF76" i="45"/>
  <c r="AF75" i="45"/>
  <c r="AF74" i="45"/>
  <c r="AF73" i="45"/>
  <c r="AF72" i="45"/>
  <c r="AF71" i="45"/>
  <c r="AF70" i="45"/>
  <c r="AF69" i="45"/>
  <c r="AF68" i="45"/>
  <c r="AF60" i="45"/>
  <c r="AF59" i="45"/>
  <c r="AF58" i="45"/>
  <c r="AF57" i="45"/>
  <c r="AF56" i="45"/>
  <c r="AF55" i="45"/>
  <c r="AF54" i="45"/>
  <c r="AF53" i="45"/>
  <c r="AF52" i="45"/>
  <c r="AF51" i="45"/>
  <c r="AF50" i="45"/>
  <c r="AF49" i="45"/>
  <c r="AF48" i="45"/>
  <c r="AF47" i="45"/>
  <c r="AF46" i="45"/>
  <c r="AF45" i="45"/>
  <c r="AF44" i="45"/>
  <c r="AF43" i="45"/>
  <c r="AF42" i="45"/>
  <c r="AF41" i="45"/>
  <c r="AF40" i="45"/>
  <c r="AF39" i="45"/>
  <c r="AF38" i="45"/>
  <c r="AF37" i="45"/>
  <c r="AF29" i="45"/>
  <c r="AF28" i="45"/>
  <c r="AF27" i="45"/>
  <c r="AF26" i="45"/>
  <c r="AF25" i="45"/>
  <c r="AF24" i="45"/>
  <c r="AF23" i="45"/>
  <c r="AF22" i="45"/>
  <c r="AF21" i="45"/>
  <c r="AF20" i="45"/>
  <c r="AF19" i="45"/>
  <c r="AF18" i="45"/>
  <c r="AF17" i="45"/>
  <c r="AF16" i="45"/>
  <c r="AF15" i="45"/>
  <c r="AF14" i="45"/>
  <c r="AF13" i="45"/>
  <c r="AF12" i="45"/>
  <c r="AF11" i="45"/>
  <c r="AF10" i="45"/>
  <c r="AF9" i="45"/>
  <c r="AF8" i="45"/>
  <c r="AF7" i="45"/>
  <c r="AF6" i="45"/>
  <c r="C625" i="49"/>
  <c r="C624" i="49"/>
  <c r="C623" i="49"/>
  <c r="C622" i="49"/>
  <c r="C621" i="49"/>
  <c r="C620" i="49"/>
  <c r="C619" i="49"/>
  <c r="C618" i="49"/>
  <c r="C617" i="49"/>
  <c r="C616" i="49"/>
  <c r="C615" i="49"/>
  <c r="C614" i="49"/>
  <c r="C613" i="49"/>
  <c r="C612" i="49"/>
  <c r="C611" i="49"/>
  <c r="C610" i="49"/>
  <c r="C609" i="49"/>
  <c r="C608" i="49"/>
  <c r="C607" i="49"/>
  <c r="C606" i="49"/>
  <c r="C605" i="49"/>
  <c r="C604" i="49"/>
  <c r="C603" i="49"/>
  <c r="C602" i="49"/>
  <c r="C601" i="49"/>
  <c r="Z589" i="49"/>
  <c r="R589" i="49"/>
  <c r="J589" i="49"/>
  <c r="C589" i="49"/>
  <c r="Z588" i="49"/>
  <c r="R588" i="49"/>
  <c r="J588" i="49"/>
  <c r="C588" i="49"/>
  <c r="Y587" i="49"/>
  <c r="Q587" i="49"/>
  <c r="I587" i="49"/>
  <c r="C587" i="49"/>
  <c r="W586" i="49"/>
  <c r="O586" i="49"/>
  <c r="G586" i="49"/>
  <c r="C586" i="49"/>
  <c r="T585" i="49"/>
  <c r="L585" i="49"/>
  <c r="D585" i="49"/>
  <c r="C585" i="49"/>
  <c r="P584" i="49"/>
  <c r="H584" i="49"/>
  <c r="C584" i="49"/>
  <c r="S583" i="49"/>
  <c r="K583" i="49"/>
  <c r="C583" i="49"/>
  <c r="C582" i="49"/>
  <c r="N581" i="49"/>
  <c r="F581" i="49"/>
  <c r="C581" i="49"/>
  <c r="N580" i="49"/>
  <c r="F580" i="49"/>
  <c r="C580" i="49"/>
  <c r="M579" i="49"/>
  <c r="E579" i="49"/>
  <c r="C579" i="49"/>
  <c r="K578" i="49"/>
  <c r="C578" i="49"/>
  <c r="H577" i="49"/>
  <c r="C577" i="49"/>
  <c r="L576" i="49"/>
  <c r="D576" i="49"/>
  <c r="C576" i="49"/>
  <c r="G575" i="49"/>
  <c r="C575" i="49"/>
  <c r="C574" i="49"/>
  <c r="J573" i="49"/>
  <c r="C573" i="49"/>
  <c r="J572" i="49"/>
  <c r="C572" i="49"/>
  <c r="I571" i="49"/>
  <c r="C571" i="49"/>
  <c r="G570" i="49"/>
  <c r="C570" i="49"/>
  <c r="D569" i="49"/>
  <c r="C569" i="49"/>
  <c r="C568" i="49"/>
  <c r="C567" i="49"/>
  <c r="C566" i="49"/>
  <c r="C565" i="49"/>
  <c r="C557" i="49"/>
  <c r="C558" i="49" s="1"/>
  <c r="AA556" i="49"/>
  <c r="AA589" i="49" s="1"/>
  <c r="Z556" i="49"/>
  <c r="Y556" i="49"/>
  <c r="Y589" i="49" s="1"/>
  <c r="X556" i="49"/>
  <c r="X589" i="49" s="1"/>
  <c r="W556" i="49"/>
  <c r="W589" i="49" s="1"/>
  <c r="V556" i="49"/>
  <c r="V589" i="49" s="1"/>
  <c r="U556" i="49"/>
  <c r="U589" i="49" s="1"/>
  <c r="T556" i="49"/>
  <c r="T589" i="49" s="1"/>
  <c r="S556" i="49"/>
  <c r="S589" i="49" s="1"/>
  <c r="R556" i="49"/>
  <c r="Q556" i="49"/>
  <c r="Q589" i="49" s="1"/>
  <c r="P556" i="49"/>
  <c r="P589" i="49" s="1"/>
  <c r="O556" i="49"/>
  <c r="O589" i="49" s="1"/>
  <c r="N556" i="49"/>
  <c r="N589" i="49" s="1"/>
  <c r="M556" i="49"/>
  <c r="M589" i="49" s="1"/>
  <c r="L556" i="49"/>
  <c r="L589" i="49" s="1"/>
  <c r="K556" i="49"/>
  <c r="K589" i="49" s="1"/>
  <c r="J556" i="49"/>
  <c r="I556" i="49"/>
  <c r="I589" i="49" s="1"/>
  <c r="H556" i="49"/>
  <c r="H589" i="49" s="1"/>
  <c r="G556" i="49"/>
  <c r="G589" i="49" s="1"/>
  <c r="F556" i="49"/>
  <c r="F589" i="49" s="1"/>
  <c r="E556" i="49"/>
  <c r="E589" i="49" s="1"/>
  <c r="D556" i="49"/>
  <c r="D589" i="49" s="1"/>
  <c r="Z555" i="49"/>
  <c r="Y555" i="49"/>
  <c r="Y588" i="49" s="1"/>
  <c r="X555" i="49"/>
  <c r="X588" i="49" s="1"/>
  <c r="W555" i="49"/>
  <c r="W588" i="49" s="1"/>
  <c r="V555" i="49"/>
  <c r="V588" i="49" s="1"/>
  <c r="U555" i="49"/>
  <c r="U588" i="49" s="1"/>
  <c r="T555" i="49"/>
  <c r="T588" i="49" s="1"/>
  <c r="S555" i="49"/>
  <c r="S588" i="49" s="1"/>
  <c r="R555" i="49"/>
  <c r="Q555" i="49"/>
  <c r="Q588" i="49" s="1"/>
  <c r="P555" i="49"/>
  <c r="P588" i="49" s="1"/>
  <c r="O555" i="49"/>
  <c r="O588" i="49" s="1"/>
  <c r="N555" i="49"/>
  <c r="N588" i="49" s="1"/>
  <c r="M555" i="49"/>
  <c r="M588" i="49" s="1"/>
  <c r="L555" i="49"/>
  <c r="L588" i="49" s="1"/>
  <c r="K555" i="49"/>
  <c r="K588" i="49" s="1"/>
  <c r="J555" i="49"/>
  <c r="I555" i="49"/>
  <c r="I588" i="49" s="1"/>
  <c r="H555" i="49"/>
  <c r="H588" i="49" s="1"/>
  <c r="G555" i="49"/>
  <c r="G588" i="49" s="1"/>
  <c r="F555" i="49"/>
  <c r="F588" i="49" s="1"/>
  <c r="E555" i="49"/>
  <c r="E588" i="49" s="1"/>
  <c r="D555" i="49"/>
  <c r="D588" i="49" s="1"/>
  <c r="Y554" i="49"/>
  <c r="X554" i="49"/>
  <c r="X587" i="49" s="1"/>
  <c r="W554" i="49"/>
  <c r="W587" i="49" s="1"/>
  <c r="V554" i="49"/>
  <c r="V587" i="49" s="1"/>
  <c r="U554" i="49"/>
  <c r="U587" i="49" s="1"/>
  <c r="T554" i="49"/>
  <c r="T587" i="49" s="1"/>
  <c r="S554" i="49"/>
  <c r="S587" i="49" s="1"/>
  <c r="R554" i="49"/>
  <c r="R587" i="49" s="1"/>
  <c r="Q554" i="49"/>
  <c r="P554" i="49"/>
  <c r="P587" i="49" s="1"/>
  <c r="O554" i="49"/>
  <c r="O587" i="49" s="1"/>
  <c r="N554" i="49"/>
  <c r="N587" i="49" s="1"/>
  <c r="M554" i="49"/>
  <c r="M587" i="49" s="1"/>
  <c r="L554" i="49"/>
  <c r="L587" i="49" s="1"/>
  <c r="K554" i="49"/>
  <c r="K587" i="49" s="1"/>
  <c r="J554" i="49"/>
  <c r="J587" i="49" s="1"/>
  <c r="I554" i="49"/>
  <c r="H554" i="49"/>
  <c r="H587" i="49" s="1"/>
  <c r="G554" i="49"/>
  <c r="G587" i="49" s="1"/>
  <c r="F554" i="49"/>
  <c r="F587" i="49" s="1"/>
  <c r="E554" i="49"/>
  <c r="E587" i="49" s="1"/>
  <c r="D554" i="49"/>
  <c r="D587" i="49" s="1"/>
  <c r="X553" i="49"/>
  <c r="X586" i="49" s="1"/>
  <c r="W553" i="49"/>
  <c r="V553" i="49"/>
  <c r="V586" i="49" s="1"/>
  <c r="U553" i="49"/>
  <c r="U586" i="49" s="1"/>
  <c r="T553" i="49"/>
  <c r="T586" i="49" s="1"/>
  <c r="S553" i="49"/>
  <c r="S586" i="49" s="1"/>
  <c r="R553" i="49"/>
  <c r="R586" i="49" s="1"/>
  <c r="Q553" i="49"/>
  <c r="Q586" i="49" s="1"/>
  <c r="P553" i="49"/>
  <c r="P586" i="49" s="1"/>
  <c r="O553" i="49"/>
  <c r="N553" i="49"/>
  <c r="N586" i="49" s="1"/>
  <c r="M553" i="49"/>
  <c r="M586" i="49" s="1"/>
  <c r="L553" i="49"/>
  <c r="L586" i="49" s="1"/>
  <c r="K553" i="49"/>
  <c r="K586" i="49" s="1"/>
  <c r="J553" i="49"/>
  <c r="J586" i="49" s="1"/>
  <c r="I553" i="49"/>
  <c r="I586" i="49" s="1"/>
  <c r="H553" i="49"/>
  <c r="H586" i="49" s="1"/>
  <c r="G553" i="49"/>
  <c r="F553" i="49"/>
  <c r="F586" i="49" s="1"/>
  <c r="E553" i="49"/>
  <c r="E586" i="49" s="1"/>
  <c r="D553" i="49"/>
  <c r="D586" i="49" s="1"/>
  <c r="W552" i="49"/>
  <c r="W585" i="49" s="1"/>
  <c r="V552" i="49"/>
  <c r="V585" i="49" s="1"/>
  <c r="U552" i="49"/>
  <c r="U585" i="49" s="1"/>
  <c r="T552" i="49"/>
  <c r="S552" i="49"/>
  <c r="S585" i="49" s="1"/>
  <c r="R552" i="49"/>
  <c r="R585" i="49" s="1"/>
  <c r="Q552" i="49"/>
  <c r="Q585" i="49" s="1"/>
  <c r="P552" i="49"/>
  <c r="P585" i="49" s="1"/>
  <c r="O552" i="49"/>
  <c r="O585" i="49" s="1"/>
  <c r="N552" i="49"/>
  <c r="N585" i="49" s="1"/>
  <c r="M552" i="49"/>
  <c r="M585" i="49" s="1"/>
  <c r="L552" i="49"/>
  <c r="K552" i="49"/>
  <c r="K585" i="49" s="1"/>
  <c r="J552" i="49"/>
  <c r="J585" i="49" s="1"/>
  <c r="I552" i="49"/>
  <c r="I585" i="49" s="1"/>
  <c r="H552" i="49"/>
  <c r="H585" i="49" s="1"/>
  <c r="G552" i="49"/>
  <c r="G585" i="49" s="1"/>
  <c r="F552" i="49"/>
  <c r="F585" i="49" s="1"/>
  <c r="E552" i="49"/>
  <c r="E585" i="49" s="1"/>
  <c r="D552" i="49"/>
  <c r="V551" i="49"/>
  <c r="V584" i="49" s="1"/>
  <c r="U551" i="49"/>
  <c r="U584" i="49" s="1"/>
  <c r="T551" i="49"/>
  <c r="T584" i="49" s="1"/>
  <c r="S551" i="49"/>
  <c r="S584" i="49" s="1"/>
  <c r="R551" i="49"/>
  <c r="R584" i="49" s="1"/>
  <c r="Q551" i="49"/>
  <c r="Q584" i="49" s="1"/>
  <c r="P551" i="49"/>
  <c r="O551" i="49"/>
  <c r="O584" i="49" s="1"/>
  <c r="N551" i="49"/>
  <c r="N584" i="49" s="1"/>
  <c r="M551" i="49"/>
  <c r="M584" i="49" s="1"/>
  <c r="L551" i="49"/>
  <c r="L584" i="49" s="1"/>
  <c r="K551" i="49"/>
  <c r="K584" i="49" s="1"/>
  <c r="J551" i="49"/>
  <c r="J584" i="49" s="1"/>
  <c r="I551" i="49"/>
  <c r="I584" i="49" s="1"/>
  <c r="H551" i="49"/>
  <c r="G551" i="49"/>
  <c r="G584" i="49" s="1"/>
  <c r="F551" i="49"/>
  <c r="F584" i="49" s="1"/>
  <c r="E551" i="49"/>
  <c r="E584" i="49" s="1"/>
  <c r="D551" i="49"/>
  <c r="D584" i="49" s="1"/>
  <c r="U550" i="49"/>
  <c r="U583" i="49" s="1"/>
  <c r="T550" i="49"/>
  <c r="T583" i="49" s="1"/>
  <c r="S550" i="49"/>
  <c r="R550" i="49"/>
  <c r="R583" i="49" s="1"/>
  <c r="Q550" i="49"/>
  <c r="Q583" i="49" s="1"/>
  <c r="P550" i="49"/>
  <c r="P583" i="49" s="1"/>
  <c r="O550" i="49"/>
  <c r="O583" i="49" s="1"/>
  <c r="N550" i="49"/>
  <c r="N583" i="49" s="1"/>
  <c r="M550" i="49"/>
  <c r="M583" i="49" s="1"/>
  <c r="L550" i="49"/>
  <c r="L583" i="49" s="1"/>
  <c r="K550" i="49"/>
  <c r="J550" i="49"/>
  <c r="J583" i="49" s="1"/>
  <c r="I550" i="49"/>
  <c r="I583" i="49" s="1"/>
  <c r="H550" i="49"/>
  <c r="H583" i="49" s="1"/>
  <c r="G550" i="49"/>
  <c r="G583" i="49" s="1"/>
  <c r="F550" i="49"/>
  <c r="F583" i="49" s="1"/>
  <c r="E550" i="49"/>
  <c r="E583" i="49" s="1"/>
  <c r="D550" i="49"/>
  <c r="D583" i="49" s="1"/>
  <c r="T549" i="49"/>
  <c r="T582" i="49" s="1"/>
  <c r="S549" i="49"/>
  <c r="S582" i="49" s="1"/>
  <c r="R549" i="49"/>
  <c r="R582" i="49" s="1"/>
  <c r="Q549" i="49"/>
  <c r="Q582" i="49" s="1"/>
  <c r="P549" i="49"/>
  <c r="P582" i="49" s="1"/>
  <c r="O549" i="49"/>
  <c r="O582" i="49" s="1"/>
  <c r="N549" i="49"/>
  <c r="N582" i="49" s="1"/>
  <c r="M549" i="49"/>
  <c r="M582" i="49" s="1"/>
  <c r="L549" i="49"/>
  <c r="L582" i="49" s="1"/>
  <c r="K549" i="49"/>
  <c r="K582" i="49" s="1"/>
  <c r="J549" i="49"/>
  <c r="J582" i="49" s="1"/>
  <c r="I549" i="49"/>
  <c r="I582" i="49" s="1"/>
  <c r="H549" i="49"/>
  <c r="H582" i="49" s="1"/>
  <c r="G549" i="49"/>
  <c r="G582" i="49" s="1"/>
  <c r="F549" i="49"/>
  <c r="F582" i="49" s="1"/>
  <c r="E549" i="49"/>
  <c r="E582" i="49" s="1"/>
  <c r="D549" i="49"/>
  <c r="D582" i="49" s="1"/>
  <c r="S548" i="49"/>
  <c r="S581" i="49" s="1"/>
  <c r="R548" i="49"/>
  <c r="R581" i="49" s="1"/>
  <c r="Q548" i="49"/>
  <c r="Q581" i="49" s="1"/>
  <c r="P548" i="49"/>
  <c r="P581" i="49" s="1"/>
  <c r="O548" i="49"/>
  <c r="O581" i="49" s="1"/>
  <c r="N548" i="49"/>
  <c r="M548" i="49"/>
  <c r="M581" i="49" s="1"/>
  <c r="L548" i="49"/>
  <c r="L581" i="49" s="1"/>
  <c r="K548" i="49"/>
  <c r="K581" i="49" s="1"/>
  <c r="J548" i="49"/>
  <c r="J581" i="49" s="1"/>
  <c r="I548" i="49"/>
  <c r="I581" i="49" s="1"/>
  <c r="H548" i="49"/>
  <c r="H581" i="49" s="1"/>
  <c r="G548" i="49"/>
  <c r="G581" i="49" s="1"/>
  <c r="F548" i="49"/>
  <c r="E548" i="49"/>
  <c r="E581" i="49" s="1"/>
  <c r="D548" i="49"/>
  <c r="D581" i="49" s="1"/>
  <c r="R547" i="49"/>
  <c r="R580" i="49" s="1"/>
  <c r="Q547" i="49"/>
  <c r="Q580" i="49" s="1"/>
  <c r="P547" i="49"/>
  <c r="P580" i="49" s="1"/>
  <c r="O547" i="49"/>
  <c r="O580" i="49" s="1"/>
  <c r="N547" i="49"/>
  <c r="M547" i="49"/>
  <c r="M580" i="49" s="1"/>
  <c r="L547" i="49"/>
  <c r="L580" i="49" s="1"/>
  <c r="K547" i="49"/>
  <c r="K580" i="49" s="1"/>
  <c r="J547" i="49"/>
  <c r="J580" i="49" s="1"/>
  <c r="I547" i="49"/>
  <c r="I580" i="49" s="1"/>
  <c r="H547" i="49"/>
  <c r="H580" i="49" s="1"/>
  <c r="G547" i="49"/>
  <c r="G580" i="49" s="1"/>
  <c r="F547" i="49"/>
  <c r="E547" i="49"/>
  <c r="E580" i="49" s="1"/>
  <c r="D547" i="49"/>
  <c r="D580" i="49" s="1"/>
  <c r="Q546" i="49"/>
  <c r="Q579" i="49" s="1"/>
  <c r="P546" i="49"/>
  <c r="P579" i="49" s="1"/>
  <c r="O546" i="49"/>
  <c r="O579" i="49" s="1"/>
  <c r="N546" i="49"/>
  <c r="N579" i="49" s="1"/>
  <c r="M546" i="49"/>
  <c r="L546" i="49"/>
  <c r="L579" i="49" s="1"/>
  <c r="K546" i="49"/>
  <c r="K579" i="49" s="1"/>
  <c r="J546" i="49"/>
  <c r="J579" i="49" s="1"/>
  <c r="I546" i="49"/>
  <c r="I579" i="49" s="1"/>
  <c r="H546" i="49"/>
  <c r="H579" i="49" s="1"/>
  <c r="G546" i="49"/>
  <c r="G579" i="49" s="1"/>
  <c r="F546" i="49"/>
  <c r="F579" i="49" s="1"/>
  <c r="E546" i="49"/>
  <c r="D546" i="49"/>
  <c r="D579" i="49" s="1"/>
  <c r="P545" i="49"/>
  <c r="P578" i="49" s="1"/>
  <c r="O545" i="49"/>
  <c r="O578" i="49" s="1"/>
  <c r="N545" i="49"/>
  <c r="N578" i="49" s="1"/>
  <c r="M545" i="49"/>
  <c r="M578" i="49" s="1"/>
  <c r="L545" i="49"/>
  <c r="L578" i="49" s="1"/>
  <c r="K545" i="49"/>
  <c r="J545" i="49"/>
  <c r="J578" i="49" s="1"/>
  <c r="I545" i="49"/>
  <c r="I578" i="49" s="1"/>
  <c r="H545" i="49"/>
  <c r="H578" i="49" s="1"/>
  <c r="G545" i="49"/>
  <c r="G578" i="49" s="1"/>
  <c r="F545" i="49"/>
  <c r="F578" i="49" s="1"/>
  <c r="E545" i="49"/>
  <c r="E578" i="49" s="1"/>
  <c r="D545" i="49"/>
  <c r="D578" i="49" s="1"/>
  <c r="O544" i="49"/>
  <c r="O577" i="49" s="1"/>
  <c r="N544" i="49"/>
  <c r="N577" i="49" s="1"/>
  <c r="M544" i="49"/>
  <c r="M577" i="49" s="1"/>
  <c r="L544" i="49"/>
  <c r="L577" i="49" s="1"/>
  <c r="K544" i="49"/>
  <c r="K577" i="49" s="1"/>
  <c r="J544" i="49"/>
  <c r="J577" i="49" s="1"/>
  <c r="I544" i="49"/>
  <c r="I577" i="49" s="1"/>
  <c r="H544" i="49"/>
  <c r="G544" i="49"/>
  <c r="G577" i="49" s="1"/>
  <c r="F544" i="49"/>
  <c r="F577" i="49" s="1"/>
  <c r="E544" i="49"/>
  <c r="E577" i="49" s="1"/>
  <c r="D544" i="49"/>
  <c r="D577" i="49" s="1"/>
  <c r="N543" i="49"/>
  <c r="N576" i="49" s="1"/>
  <c r="M543" i="49"/>
  <c r="M576" i="49" s="1"/>
  <c r="L543" i="49"/>
  <c r="K543" i="49"/>
  <c r="K576" i="49" s="1"/>
  <c r="J543" i="49"/>
  <c r="J576" i="49" s="1"/>
  <c r="I543" i="49"/>
  <c r="I576" i="49" s="1"/>
  <c r="H543" i="49"/>
  <c r="H576" i="49" s="1"/>
  <c r="G543" i="49"/>
  <c r="G576" i="49" s="1"/>
  <c r="F543" i="49"/>
  <c r="F576" i="49" s="1"/>
  <c r="E543" i="49"/>
  <c r="E576" i="49" s="1"/>
  <c r="D543" i="49"/>
  <c r="M542" i="49"/>
  <c r="M575" i="49" s="1"/>
  <c r="L542" i="49"/>
  <c r="L575" i="49" s="1"/>
  <c r="K542" i="49"/>
  <c r="K575" i="49" s="1"/>
  <c r="J542" i="49"/>
  <c r="J575" i="49" s="1"/>
  <c r="I542" i="49"/>
  <c r="I575" i="49" s="1"/>
  <c r="H542" i="49"/>
  <c r="H575" i="49" s="1"/>
  <c r="G542" i="49"/>
  <c r="F542" i="49"/>
  <c r="F575" i="49" s="1"/>
  <c r="E542" i="49"/>
  <c r="E575" i="49" s="1"/>
  <c r="D542" i="49"/>
  <c r="D575" i="49" s="1"/>
  <c r="L541" i="49"/>
  <c r="L574" i="49" s="1"/>
  <c r="K541" i="49"/>
  <c r="K574" i="49" s="1"/>
  <c r="J541" i="49"/>
  <c r="J574" i="49" s="1"/>
  <c r="I541" i="49"/>
  <c r="I574" i="49" s="1"/>
  <c r="H541" i="49"/>
  <c r="H574" i="49" s="1"/>
  <c r="G541" i="49"/>
  <c r="G574" i="49" s="1"/>
  <c r="F541" i="49"/>
  <c r="F574" i="49" s="1"/>
  <c r="E541" i="49"/>
  <c r="E574" i="49" s="1"/>
  <c r="D541" i="49"/>
  <c r="D574" i="49" s="1"/>
  <c r="K540" i="49"/>
  <c r="K573" i="49" s="1"/>
  <c r="J540" i="49"/>
  <c r="I540" i="49"/>
  <c r="I573" i="49" s="1"/>
  <c r="H540" i="49"/>
  <c r="H573" i="49" s="1"/>
  <c r="G540" i="49"/>
  <c r="G573" i="49" s="1"/>
  <c r="F540" i="49"/>
  <c r="F573" i="49" s="1"/>
  <c r="E540" i="49"/>
  <c r="E573" i="49" s="1"/>
  <c r="D540" i="49"/>
  <c r="D573" i="49" s="1"/>
  <c r="J539" i="49"/>
  <c r="I539" i="49"/>
  <c r="I572" i="49" s="1"/>
  <c r="H539" i="49"/>
  <c r="H572" i="49" s="1"/>
  <c r="G539" i="49"/>
  <c r="G572" i="49" s="1"/>
  <c r="F539" i="49"/>
  <c r="F572" i="49" s="1"/>
  <c r="E539" i="49"/>
  <c r="E572" i="49" s="1"/>
  <c r="D539" i="49"/>
  <c r="D572" i="49" s="1"/>
  <c r="I538" i="49"/>
  <c r="H538" i="49"/>
  <c r="H571" i="49" s="1"/>
  <c r="G538" i="49"/>
  <c r="G571" i="49" s="1"/>
  <c r="F538" i="49"/>
  <c r="F571" i="49" s="1"/>
  <c r="E538" i="49"/>
  <c r="E571" i="49" s="1"/>
  <c r="D538" i="49"/>
  <c r="D571" i="49" s="1"/>
  <c r="H537" i="49"/>
  <c r="H570" i="49" s="1"/>
  <c r="G537" i="49"/>
  <c r="F537" i="49"/>
  <c r="F570" i="49" s="1"/>
  <c r="E537" i="49"/>
  <c r="E570" i="49" s="1"/>
  <c r="D537" i="49"/>
  <c r="D570" i="49" s="1"/>
  <c r="G536" i="49"/>
  <c r="G569" i="49" s="1"/>
  <c r="F536" i="49"/>
  <c r="F569" i="49" s="1"/>
  <c r="E536" i="49"/>
  <c r="E569" i="49" s="1"/>
  <c r="D536" i="49"/>
  <c r="F535" i="49"/>
  <c r="F568" i="49" s="1"/>
  <c r="E535" i="49"/>
  <c r="E568" i="49" s="1"/>
  <c r="D535" i="49"/>
  <c r="D568" i="49" s="1"/>
  <c r="E534" i="49"/>
  <c r="E567" i="49" s="1"/>
  <c r="D534" i="49"/>
  <c r="D567" i="49" s="1"/>
  <c r="D533" i="49"/>
  <c r="D566" i="49" s="1"/>
  <c r="BH522" i="49"/>
  <c r="BI521" i="49"/>
  <c r="AG521" i="49"/>
  <c r="BI520" i="49"/>
  <c r="AG520" i="49"/>
  <c r="BI519" i="49"/>
  <c r="AG519" i="49"/>
  <c r="BI518" i="49"/>
  <c r="AG518" i="49"/>
  <c r="BI517" i="49"/>
  <c r="AG517" i="49"/>
  <c r="BI516" i="49"/>
  <c r="AG516" i="49"/>
  <c r="BI515" i="49"/>
  <c r="AG515" i="49"/>
  <c r="BI514" i="49"/>
  <c r="AG514" i="49"/>
  <c r="BI513" i="49"/>
  <c r="AG513" i="49"/>
  <c r="BI512" i="49"/>
  <c r="AG512" i="49"/>
  <c r="BI511" i="49"/>
  <c r="AG511" i="49"/>
  <c r="BI510" i="49"/>
  <c r="AG510" i="49"/>
  <c r="BI509" i="49"/>
  <c r="AG509" i="49"/>
  <c r="BI508" i="49"/>
  <c r="AG508" i="49"/>
  <c r="BI507" i="49"/>
  <c r="AG507" i="49"/>
  <c r="BI506" i="49"/>
  <c r="AG506" i="49"/>
  <c r="BI505" i="49"/>
  <c r="AG505" i="49"/>
  <c r="BI504" i="49"/>
  <c r="AG504" i="49"/>
  <c r="BI503" i="49"/>
  <c r="AG503" i="49"/>
  <c r="BI502" i="49"/>
  <c r="AG502" i="49"/>
  <c r="BI501" i="49"/>
  <c r="AG501" i="49"/>
  <c r="BI500" i="49"/>
  <c r="AG500" i="49"/>
  <c r="BI499" i="49"/>
  <c r="AG499" i="49"/>
  <c r="BI498" i="49"/>
  <c r="AG498" i="49"/>
  <c r="EK491" i="49"/>
  <c r="EJ491" i="49"/>
  <c r="EI491" i="49"/>
  <c r="EH491" i="49"/>
  <c r="EG491" i="49"/>
  <c r="EF491" i="49"/>
  <c r="EE491" i="49"/>
  <c r="ED491" i="49"/>
  <c r="EC491" i="49"/>
  <c r="EB491" i="49"/>
  <c r="EA491" i="49"/>
  <c r="DZ491" i="49"/>
  <c r="DY491" i="49"/>
  <c r="DX491" i="49"/>
  <c r="DW491" i="49"/>
  <c r="DV491" i="49"/>
  <c r="DU491" i="49"/>
  <c r="DT491" i="49"/>
  <c r="DS491" i="49"/>
  <c r="DR491" i="49"/>
  <c r="DQ491" i="49"/>
  <c r="DP491" i="49"/>
  <c r="DO491" i="49"/>
  <c r="DN491" i="49"/>
  <c r="DM491" i="49"/>
  <c r="DI490" i="49"/>
  <c r="AF490" i="49"/>
  <c r="DH489" i="49"/>
  <c r="BC489" i="49"/>
  <c r="BB489" i="49"/>
  <c r="BA489" i="49"/>
  <c r="AZ489" i="49"/>
  <c r="AY489" i="49"/>
  <c r="AX489" i="49"/>
  <c r="AW489" i="49"/>
  <c r="AV489" i="49"/>
  <c r="AU489" i="49"/>
  <c r="AT489" i="49"/>
  <c r="AS489" i="49"/>
  <c r="AR489" i="49"/>
  <c r="AQ489" i="49"/>
  <c r="AP489" i="49"/>
  <c r="AO489" i="49"/>
  <c r="AN489" i="49"/>
  <c r="AM489" i="49"/>
  <c r="AL489" i="49"/>
  <c r="AK489" i="49"/>
  <c r="AJ489" i="49"/>
  <c r="AI489" i="49"/>
  <c r="AH489" i="49"/>
  <c r="AG489" i="49"/>
  <c r="DG488" i="49"/>
  <c r="BB488" i="49"/>
  <c r="BA488" i="49"/>
  <c r="AZ488" i="49"/>
  <c r="AY488" i="49"/>
  <c r="AX488" i="49"/>
  <c r="AW488" i="49"/>
  <c r="AV488" i="49"/>
  <c r="AU488" i="49"/>
  <c r="AT488" i="49"/>
  <c r="AS488" i="49"/>
  <c r="AR488" i="49"/>
  <c r="AQ488" i="49"/>
  <c r="AP488" i="49"/>
  <c r="AO488" i="49"/>
  <c r="AN488" i="49"/>
  <c r="AM488" i="49"/>
  <c r="AL488" i="49"/>
  <c r="AK488" i="49"/>
  <c r="AJ488" i="49"/>
  <c r="AI488" i="49"/>
  <c r="AH488" i="49"/>
  <c r="AG488" i="49"/>
  <c r="DF487" i="49"/>
  <c r="BA487" i="49"/>
  <c r="AZ487" i="49"/>
  <c r="AY487" i="49"/>
  <c r="AX487" i="49"/>
  <c r="AW487" i="49"/>
  <c r="AV487" i="49"/>
  <c r="AU487" i="49"/>
  <c r="AT487" i="49"/>
  <c r="AS487" i="49"/>
  <c r="AR487" i="49"/>
  <c r="AQ487" i="49"/>
  <c r="AP487" i="49"/>
  <c r="AO487" i="49"/>
  <c r="AN487" i="49"/>
  <c r="AM487" i="49"/>
  <c r="AL487" i="49"/>
  <c r="AK487" i="49"/>
  <c r="AJ487" i="49"/>
  <c r="AI487" i="49"/>
  <c r="AH487" i="49"/>
  <c r="AG487" i="49"/>
  <c r="DE486" i="49"/>
  <c r="AZ486" i="49"/>
  <c r="AY486" i="49"/>
  <c r="AX486" i="49"/>
  <c r="AW486" i="49"/>
  <c r="AV486" i="49"/>
  <c r="AU486" i="49"/>
  <c r="AT486" i="49"/>
  <c r="AS486" i="49"/>
  <c r="AR486" i="49"/>
  <c r="AQ486" i="49"/>
  <c r="AP486" i="49"/>
  <c r="AO486" i="49"/>
  <c r="AN486" i="49"/>
  <c r="AM486" i="49"/>
  <c r="AL486" i="49"/>
  <c r="AK486" i="49"/>
  <c r="AJ486" i="49"/>
  <c r="AI486" i="49"/>
  <c r="AH486" i="49"/>
  <c r="AG486" i="49"/>
  <c r="DD485" i="49"/>
  <c r="AY485" i="49"/>
  <c r="AX485" i="49"/>
  <c r="AW485" i="49"/>
  <c r="AV485" i="49"/>
  <c r="AU485" i="49"/>
  <c r="AT485" i="49"/>
  <c r="AS485" i="49"/>
  <c r="AR485" i="49"/>
  <c r="AQ485" i="49"/>
  <c r="AP485" i="49"/>
  <c r="AO485" i="49"/>
  <c r="AN485" i="49"/>
  <c r="AM485" i="49"/>
  <c r="AL485" i="49"/>
  <c r="AK485" i="49"/>
  <c r="AJ485" i="49"/>
  <c r="AI485" i="49"/>
  <c r="AH485" i="49"/>
  <c r="AG485" i="49"/>
  <c r="DC484" i="49"/>
  <c r="AX484" i="49"/>
  <c r="AW484" i="49"/>
  <c r="AV484" i="49"/>
  <c r="AU484" i="49"/>
  <c r="AT484" i="49"/>
  <c r="AS484" i="49"/>
  <c r="AR484" i="49"/>
  <c r="AQ484" i="49"/>
  <c r="AP484" i="49"/>
  <c r="AO484" i="49"/>
  <c r="AN484" i="49"/>
  <c r="AM484" i="49"/>
  <c r="AL484" i="49"/>
  <c r="AK484" i="49"/>
  <c r="AJ484" i="49"/>
  <c r="AI484" i="49"/>
  <c r="AH484" i="49"/>
  <c r="AG484" i="49"/>
  <c r="DB483" i="49"/>
  <c r="AW483" i="49"/>
  <c r="AV483" i="49"/>
  <c r="AU483" i="49"/>
  <c r="AT483" i="49"/>
  <c r="AS483" i="49"/>
  <c r="AR483" i="49"/>
  <c r="AQ483" i="49"/>
  <c r="AP483" i="49"/>
  <c r="AO483" i="49"/>
  <c r="AN483" i="49"/>
  <c r="AM483" i="49"/>
  <c r="AL483" i="49"/>
  <c r="AK483" i="49"/>
  <c r="AJ483" i="49"/>
  <c r="AI483" i="49"/>
  <c r="AH483" i="49"/>
  <c r="AG483" i="49"/>
  <c r="DA482" i="49"/>
  <c r="AV482" i="49"/>
  <c r="AU482" i="49"/>
  <c r="AT482" i="49"/>
  <c r="AS482" i="49"/>
  <c r="AR482" i="49"/>
  <c r="AQ482" i="49"/>
  <c r="AP482" i="49"/>
  <c r="AO482" i="49"/>
  <c r="AN482" i="49"/>
  <c r="AM482" i="49"/>
  <c r="AL482" i="49"/>
  <c r="AK482" i="49"/>
  <c r="AJ482" i="49"/>
  <c r="AI482" i="49"/>
  <c r="AH482" i="49"/>
  <c r="AG482" i="49"/>
  <c r="BI482" i="49" s="1"/>
  <c r="CZ481" i="49"/>
  <c r="AU481" i="49"/>
  <c r="AT481" i="49"/>
  <c r="AS481" i="49"/>
  <c r="AR481" i="49"/>
  <c r="AQ481" i="49"/>
  <c r="AP481" i="49"/>
  <c r="AO481" i="49"/>
  <c r="AN481" i="49"/>
  <c r="AM481" i="49"/>
  <c r="AL481" i="49"/>
  <c r="AK481" i="49"/>
  <c r="AJ481" i="49"/>
  <c r="AI481" i="49"/>
  <c r="AH481" i="49"/>
  <c r="AG481" i="49"/>
  <c r="CY480" i="49"/>
  <c r="AT480" i="49"/>
  <c r="AS480" i="49"/>
  <c r="AR480" i="49"/>
  <c r="AQ480" i="49"/>
  <c r="AP480" i="49"/>
  <c r="AO480" i="49"/>
  <c r="AN480" i="49"/>
  <c r="AM480" i="49"/>
  <c r="AL480" i="49"/>
  <c r="AK480" i="49"/>
  <c r="AJ480" i="49"/>
  <c r="AI480" i="49"/>
  <c r="AH480" i="49"/>
  <c r="AG480" i="49"/>
  <c r="CX479" i="49"/>
  <c r="AS479" i="49"/>
  <c r="AR479" i="49"/>
  <c r="AQ479" i="49"/>
  <c r="AP479" i="49"/>
  <c r="AO479" i="49"/>
  <c r="AN479" i="49"/>
  <c r="AM479" i="49"/>
  <c r="AL479" i="49"/>
  <c r="AK479" i="49"/>
  <c r="AJ479" i="49"/>
  <c r="AI479" i="49"/>
  <c r="AH479" i="49"/>
  <c r="AG479" i="49"/>
  <c r="CW478" i="49"/>
  <c r="AR478" i="49"/>
  <c r="AQ478" i="49"/>
  <c r="AP478" i="49"/>
  <c r="AO478" i="49"/>
  <c r="AN478" i="49"/>
  <c r="AM478" i="49"/>
  <c r="AL478" i="49"/>
  <c r="AK478" i="49"/>
  <c r="AJ478" i="49"/>
  <c r="AI478" i="49"/>
  <c r="AH478" i="49"/>
  <c r="AG478" i="49"/>
  <c r="BI478" i="49" s="1"/>
  <c r="CV477" i="49"/>
  <c r="AQ477" i="49"/>
  <c r="AP477" i="49"/>
  <c r="AO477" i="49"/>
  <c r="AN477" i="49"/>
  <c r="AM477" i="49"/>
  <c r="AL477" i="49"/>
  <c r="AK477" i="49"/>
  <c r="AJ477" i="49"/>
  <c r="AI477" i="49"/>
  <c r="AH477" i="49"/>
  <c r="AG477" i="49"/>
  <c r="CU476" i="49"/>
  <c r="AP476" i="49"/>
  <c r="AO476" i="49"/>
  <c r="AN476" i="49"/>
  <c r="AM476" i="49"/>
  <c r="AL476" i="49"/>
  <c r="AK476" i="49"/>
  <c r="AJ476" i="49"/>
  <c r="AI476" i="49"/>
  <c r="AH476" i="49"/>
  <c r="AG476" i="49"/>
  <c r="CT475" i="49"/>
  <c r="AO475" i="49"/>
  <c r="AN475" i="49"/>
  <c r="AM475" i="49"/>
  <c r="AL475" i="49"/>
  <c r="AK475" i="49"/>
  <c r="AJ475" i="49"/>
  <c r="AI475" i="49"/>
  <c r="AH475" i="49"/>
  <c r="AG475" i="49"/>
  <c r="CS474" i="49"/>
  <c r="AN474" i="49"/>
  <c r="AM474" i="49"/>
  <c r="AL474" i="49"/>
  <c r="AK474" i="49"/>
  <c r="AJ474" i="49"/>
  <c r="AI474" i="49"/>
  <c r="AH474" i="49"/>
  <c r="AG474" i="49"/>
  <c r="BI474" i="49" s="1"/>
  <c r="CR473" i="49"/>
  <c r="AM473" i="49"/>
  <c r="AL473" i="49"/>
  <c r="AK473" i="49"/>
  <c r="AJ473" i="49"/>
  <c r="AI473" i="49"/>
  <c r="AH473" i="49"/>
  <c r="AG473" i="49"/>
  <c r="CQ472" i="49"/>
  <c r="AL472" i="49"/>
  <c r="AK472" i="49"/>
  <c r="AJ472" i="49"/>
  <c r="AI472" i="49"/>
  <c r="AH472" i="49"/>
  <c r="AG472" i="49"/>
  <c r="CP471" i="49"/>
  <c r="AK471" i="49"/>
  <c r="AJ471" i="49"/>
  <c r="AI471" i="49"/>
  <c r="AH471" i="49"/>
  <c r="AG471" i="49"/>
  <c r="CO470" i="49"/>
  <c r="AJ470" i="49"/>
  <c r="AI470" i="49"/>
  <c r="AH470" i="49"/>
  <c r="AG470" i="49"/>
  <c r="BI470" i="49" s="1"/>
  <c r="DM470" i="49" s="1"/>
  <c r="BJ502" i="49" s="1"/>
  <c r="CN469" i="49"/>
  <c r="AI469" i="49"/>
  <c r="AH469" i="49"/>
  <c r="AG469" i="49"/>
  <c r="BI469" i="49" s="1"/>
  <c r="CM468" i="49"/>
  <c r="AH468" i="49"/>
  <c r="AG468" i="49"/>
  <c r="CL467" i="49"/>
  <c r="AG467" i="49"/>
  <c r="BI467" i="49" s="1"/>
  <c r="CK466" i="49"/>
  <c r="CJ465" i="49"/>
  <c r="BH457" i="49"/>
  <c r="BI456" i="49"/>
  <c r="AG456" i="49"/>
  <c r="BI455" i="49"/>
  <c r="AG455" i="49"/>
  <c r="BI454" i="49"/>
  <c r="AG454" i="49"/>
  <c r="BI453" i="49"/>
  <c r="AG453" i="49"/>
  <c r="BI452" i="49"/>
  <c r="AG452" i="49"/>
  <c r="BI451" i="49"/>
  <c r="AG451" i="49"/>
  <c r="BI450" i="49"/>
  <c r="AG450" i="49"/>
  <c r="BI449" i="49"/>
  <c r="AG449" i="49"/>
  <c r="BI448" i="49"/>
  <c r="AG448" i="49"/>
  <c r="BI447" i="49"/>
  <c r="AG447" i="49"/>
  <c r="BI446" i="49"/>
  <c r="AG446" i="49"/>
  <c r="BI445" i="49"/>
  <c r="AG445" i="49"/>
  <c r="BI444" i="49"/>
  <c r="AG444" i="49"/>
  <c r="BI443" i="49"/>
  <c r="AG443" i="49"/>
  <c r="BI442" i="49"/>
  <c r="AG442" i="49"/>
  <c r="BI441" i="49"/>
  <c r="AG441" i="49"/>
  <c r="BI440" i="49"/>
  <c r="AG440" i="49"/>
  <c r="BI439" i="49"/>
  <c r="AG439" i="49"/>
  <c r="BI438" i="49"/>
  <c r="AG438" i="49"/>
  <c r="BI437" i="49"/>
  <c r="AG437" i="49"/>
  <c r="BI436" i="49"/>
  <c r="AG436" i="49"/>
  <c r="BI435" i="49"/>
  <c r="AG435" i="49"/>
  <c r="BI434" i="49"/>
  <c r="AG434" i="49"/>
  <c r="BI433" i="49"/>
  <c r="AG433" i="49"/>
  <c r="EK426" i="49"/>
  <c r="EJ426" i="49"/>
  <c r="EI426" i="49"/>
  <c r="EH426" i="49"/>
  <c r="EG426" i="49"/>
  <c r="EF426" i="49"/>
  <c r="EE426" i="49"/>
  <c r="ED426" i="49"/>
  <c r="EC426" i="49"/>
  <c r="EB426" i="49"/>
  <c r="EA426" i="49"/>
  <c r="DZ426" i="49"/>
  <c r="DY426" i="49"/>
  <c r="DX426" i="49"/>
  <c r="DW426" i="49"/>
  <c r="DV426" i="49"/>
  <c r="DU426" i="49"/>
  <c r="DT426" i="49"/>
  <c r="DS426" i="49"/>
  <c r="DR426" i="49"/>
  <c r="DQ426" i="49"/>
  <c r="DP426" i="49"/>
  <c r="DO426" i="49"/>
  <c r="DN426" i="49"/>
  <c r="DM426" i="49"/>
  <c r="DI425" i="49"/>
  <c r="AF425" i="49"/>
  <c r="DH424" i="49"/>
  <c r="BC424" i="49"/>
  <c r="BB424" i="49"/>
  <c r="BA424" i="49"/>
  <c r="AZ424" i="49"/>
  <c r="AY424" i="49"/>
  <c r="AX424" i="49"/>
  <c r="AW424" i="49"/>
  <c r="AV424" i="49"/>
  <c r="AU424" i="49"/>
  <c r="AT424" i="49"/>
  <c r="AS424" i="49"/>
  <c r="AR424" i="49"/>
  <c r="AQ424" i="49"/>
  <c r="AP424" i="49"/>
  <c r="AO424" i="49"/>
  <c r="AN424" i="49"/>
  <c r="AM424" i="49"/>
  <c r="AL424" i="49"/>
  <c r="AK424" i="49"/>
  <c r="AJ424" i="49"/>
  <c r="AI424" i="49"/>
  <c r="AH424" i="49"/>
  <c r="AG424" i="49"/>
  <c r="DG423" i="49"/>
  <c r="BB423" i="49"/>
  <c r="BA423" i="49"/>
  <c r="AZ423" i="49"/>
  <c r="AY423" i="49"/>
  <c r="AX423" i="49"/>
  <c r="AW423" i="49"/>
  <c r="AV423" i="49"/>
  <c r="AU423" i="49"/>
  <c r="AT423" i="49"/>
  <c r="AS423" i="49"/>
  <c r="AR423" i="49"/>
  <c r="AQ423" i="49"/>
  <c r="AP423" i="49"/>
  <c r="AO423" i="49"/>
  <c r="AN423" i="49"/>
  <c r="AM423" i="49"/>
  <c r="AL423" i="49"/>
  <c r="AK423" i="49"/>
  <c r="AJ423" i="49"/>
  <c r="AI423" i="49"/>
  <c r="AH423" i="49"/>
  <c r="AG423" i="49"/>
  <c r="DF422" i="49"/>
  <c r="BI422" i="49"/>
  <c r="BA422" i="49"/>
  <c r="AZ422" i="49"/>
  <c r="AY422" i="49"/>
  <c r="AX422" i="49"/>
  <c r="AW422" i="49"/>
  <c r="AV422" i="49"/>
  <c r="AU422" i="49"/>
  <c r="AT422" i="49"/>
  <c r="AS422" i="49"/>
  <c r="AR422" i="49"/>
  <c r="AQ422" i="49"/>
  <c r="AP422" i="49"/>
  <c r="AO422" i="49"/>
  <c r="AN422" i="49"/>
  <c r="AM422" i="49"/>
  <c r="AL422" i="49"/>
  <c r="AK422" i="49"/>
  <c r="AJ422" i="49"/>
  <c r="AI422" i="49"/>
  <c r="AH422" i="49"/>
  <c r="AG422" i="49"/>
  <c r="DE421" i="49"/>
  <c r="AZ421" i="49"/>
  <c r="AY421" i="49"/>
  <c r="AX421" i="49"/>
  <c r="AW421" i="49"/>
  <c r="AV421" i="49"/>
  <c r="AU421" i="49"/>
  <c r="AT421" i="49"/>
  <c r="AS421" i="49"/>
  <c r="AR421" i="49"/>
  <c r="AQ421" i="49"/>
  <c r="AP421" i="49"/>
  <c r="AO421" i="49"/>
  <c r="AN421" i="49"/>
  <c r="AM421" i="49"/>
  <c r="AL421" i="49"/>
  <c r="AK421" i="49"/>
  <c r="AJ421" i="49"/>
  <c r="AI421" i="49"/>
  <c r="AH421" i="49"/>
  <c r="AG421" i="49"/>
  <c r="BI421" i="49" s="1"/>
  <c r="AH453" i="49" s="1"/>
  <c r="DD420" i="49"/>
  <c r="AY420" i="49"/>
  <c r="AX420" i="49"/>
  <c r="AW420" i="49"/>
  <c r="AV420" i="49"/>
  <c r="AU420" i="49"/>
  <c r="AT420" i="49"/>
  <c r="AS420" i="49"/>
  <c r="AR420" i="49"/>
  <c r="AQ420" i="49"/>
  <c r="AP420" i="49"/>
  <c r="AO420" i="49"/>
  <c r="AN420" i="49"/>
  <c r="AM420" i="49"/>
  <c r="AL420" i="49"/>
  <c r="AK420" i="49"/>
  <c r="AJ420" i="49"/>
  <c r="AI420" i="49"/>
  <c r="AH420" i="49"/>
  <c r="AG420" i="49"/>
  <c r="DC419" i="49"/>
  <c r="AX419" i="49"/>
  <c r="AW419" i="49"/>
  <c r="AV419" i="49"/>
  <c r="AU419" i="49"/>
  <c r="AT419" i="49"/>
  <c r="AS419" i="49"/>
  <c r="AR419" i="49"/>
  <c r="AQ419" i="49"/>
  <c r="AP419" i="49"/>
  <c r="AO419" i="49"/>
  <c r="AN419" i="49"/>
  <c r="AM419" i="49"/>
  <c r="AL419" i="49"/>
  <c r="AK419" i="49"/>
  <c r="AJ419" i="49"/>
  <c r="AI419" i="49"/>
  <c r="AH419" i="49"/>
  <c r="AG419" i="49"/>
  <c r="DB418" i="49"/>
  <c r="AW418" i="49"/>
  <c r="AV418" i="49"/>
  <c r="AU418" i="49"/>
  <c r="AT418" i="49"/>
  <c r="AS418" i="49"/>
  <c r="AR418" i="49"/>
  <c r="AQ418" i="49"/>
  <c r="AP418" i="49"/>
  <c r="AO418" i="49"/>
  <c r="AN418" i="49"/>
  <c r="AM418" i="49"/>
  <c r="AL418" i="49"/>
  <c r="AK418" i="49"/>
  <c r="AJ418" i="49"/>
  <c r="AI418" i="49"/>
  <c r="AH418" i="49"/>
  <c r="AG418" i="49"/>
  <c r="BI418" i="49" s="1"/>
  <c r="DA417" i="49"/>
  <c r="AV417" i="49"/>
  <c r="AU417" i="49"/>
  <c r="AT417" i="49"/>
  <c r="AS417" i="49"/>
  <c r="AR417" i="49"/>
  <c r="AQ417" i="49"/>
  <c r="AP417" i="49"/>
  <c r="AO417" i="49"/>
  <c r="AN417" i="49"/>
  <c r="AM417" i="49"/>
  <c r="AL417" i="49"/>
  <c r="AK417" i="49"/>
  <c r="AJ417" i="49"/>
  <c r="AI417" i="49"/>
  <c r="AH417" i="49"/>
  <c r="AG417" i="49"/>
  <c r="BI417" i="49" s="1"/>
  <c r="CZ416" i="49"/>
  <c r="AU416" i="49"/>
  <c r="AT416" i="49"/>
  <c r="AS416" i="49"/>
  <c r="AR416" i="49"/>
  <c r="AQ416" i="49"/>
  <c r="AP416" i="49"/>
  <c r="AO416" i="49"/>
  <c r="AN416" i="49"/>
  <c r="AM416" i="49"/>
  <c r="AL416" i="49"/>
  <c r="AK416" i="49"/>
  <c r="AJ416" i="49"/>
  <c r="AI416" i="49"/>
  <c r="AH416" i="49"/>
  <c r="AG416" i="49"/>
  <c r="CY415" i="49"/>
  <c r="AT415" i="49"/>
  <c r="AS415" i="49"/>
  <c r="AR415" i="49"/>
  <c r="AQ415" i="49"/>
  <c r="AP415" i="49"/>
  <c r="AO415" i="49"/>
  <c r="AN415" i="49"/>
  <c r="AM415" i="49"/>
  <c r="AL415" i="49"/>
  <c r="AK415" i="49"/>
  <c r="AJ415" i="49"/>
  <c r="AI415" i="49"/>
  <c r="AH415" i="49"/>
  <c r="AG415" i="49"/>
  <c r="CX414" i="49"/>
  <c r="AS414" i="49"/>
  <c r="AR414" i="49"/>
  <c r="AQ414" i="49"/>
  <c r="AP414" i="49"/>
  <c r="AO414" i="49"/>
  <c r="AN414" i="49"/>
  <c r="AM414" i="49"/>
  <c r="AL414" i="49"/>
  <c r="AK414" i="49"/>
  <c r="AJ414" i="49"/>
  <c r="AI414" i="49"/>
  <c r="AH414" i="49"/>
  <c r="AG414" i="49"/>
  <c r="CW413" i="49"/>
  <c r="AR413" i="49"/>
  <c r="AQ413" i="49"/>
  <c r="AP413" i="49"/>
  <c r="AO413" i="49"/>
  <c r="AN413" i="49"/>
  <c r="AM413" i="49"/>
  <c r="AL413" i="49"/>
  <c r="AK413" i="49"/>
  <c r="AJ413" i="49"/>
  <c r="AI413" i="49"/>
  <c r="AH413" i="49"/>
  <c r="AG413" i="49"/>
  <c r="BI413" i="49" s="1"/>
  <c r="CV412" i="49"/>
  <c r="AQ412" i="49"/>
  <c r="AP412" i="49"/>
  <c r="AO412" i="49"/>
  <c r="AN412" i="49"/>
  <c r="AM412" i="49"/>
  <c r="AL412" i="49"/>
  <c r="AK412" i="49"/>
  <c r="AJ412" i="49"/>
  <c r="AI412" i="49"/>
  <c r="AH412" i="49"/>
  <c r="AG412" i="49"/>
  <c r="CU411" i="49"/>
  <c r="AP411" i="49"/>
  <c r="AO411" i="49"/>
  <c r="AN411" i="49"/>
  <c r="AM411" i="49"/>
  <c r="AL411" i="49"/>
  <c r="AK411" i="49"/>
  <c r="AJ411" i="49"/>
  <c r="AI411" i="49"/>
  <c r="AH411" i="49"/>
  <c r="AG411" i="49"/>
  <c r="CT410" i="49"/>
  <c r="AO410" i="49"/>
  <c r="AN410" i="49"/>
  <c r="AM410" i="49"/>
  <c r="AL410" i="49"/>
  <c r="AK410" i="49"/>
  <c r="AJ410" i="49"/>
  <c r="AI410" i="49"/>
  <c r="AH410" i="49"/>
  <c r="AG410" i="49"/>
  <c r="BI410" i="49" s="1"/>
  <c r="CS409" i="49"/>
  <c r="AN409" i="49"/>
  <c r="AM409" i="49"/>
  <c r="AL409" i="49"/>
  <c r="AK409" i="49"/>
  <c r="AJ409" i="49"/>
  <c r="AI409" i="49"/>
  <c r="AH409" i="49"/>
  <c r="AG409" i="49"/>
  <c r="BI409" i="49" s="1"/>
  <c r="CR408" i="49"/>
  <c r="AM408" i="49"/>
  <c r="AL408" i="49"/>
  <c r="AK408" i="49"/>
  <c r="AJ408" i="49"/>
  <c r="AI408" i="49"/>
  <c r="AH408" i="49"/>
  <c r="AG408" i="49"/>
  <c r="CQ407" i="49"/>
  <c r="AL407" i="49"/>
  <c r="AK407" i="49"/>
  <c r="AJ407" i="49"/>
  <c r="AI407" i="49"/>
  <c r="AH407" i="49"/>
  <c r="AG407" i="49"/>
  <c r="CP406" i="49"/>
  <c r="BI406" i="49"/>
  <c r="AK406" i="49"/>
  <c r="AJ406" i="49"/>
  <c r="AI406" i="49"/>
  <c r="AH406" i="49"/>
  <c r="AG406" i="49"/>
  <c r="CO405" i="49"/>
  <c r="AJ405" i="49"/>
  <c r="AI405" i="49"/>
  <c r="AH405" i="49"/>
  <c r="AG405" i="49"/>
  <c r="CN404" i="49"/>
  <c r="AI404" i="49"/>
  <c r="AH404" i="49"/>
  <c r="AG404" i="49"/>
  <c r="CM403" i="49"/>
  <c r="AH403" i="49"/>
  <c r="AG403" i="49"/>
  <c r="CL402" i="49"/>
  <c r="AG402" i="49"/>
  <c r="BI402" i="49" s="1"/>
  <c r="DM402" i="49" s="1"/>
  <c r="BJ434" i="49" s="1"/>
  <c r="CK401" i="49"/>
  <c r="CJ400" i="49"/>
  <c r="BH392" i="49"/>
  <c r="BI391" i="49"/>
  <c r="AG391" i="49"/>
  <c r="BI390" i="49"/>
  <c r="AG390" i="49"/>
  <c r="BI389" i="49"/>
  <c r="AG389" i="49"/>
  <c r="BI357" i="49" s="1"/>
  <c r="BI388" i="49"/>
  <c r="AG388" i="49"/>
  <c r="BI387" i="49"/>
  <c r="AG387" i="49"/>
  <c r="BI386" i="49"/>
  <c r="AG386" i="49"/>
  <c r="BI385" i="49"/>
  <c r="AG385" i="49"/>
  <c r="BI384" i="49"/>
  <c r="AG384" i="49"/>
  <c r="BI383" i="49"/>
  <c r="AG383" i="49"/>
  <c r="BI382" i="49"/>
  <c r="AG382" i="49"/>
  <c r="BI381" i="49"/>
  <c r="AG381" i="49"/>
  <c r="BI380" i="49"/>
  <c r="AG380" i="49"/>
  <c r="BI379" i="49"/>
  <c r="AG379" i="49"/>
  <c r="BI378" i="49"/>
  <c r="AG378" i="49"/>
  <c r="BI377" i="49"/>
  <c r="AG377" i="49"/>
  <c r="BI376" i="49"/>
  <c r="AG376" i="49"/>
  <c r="BI375" i="49"/>
  <c r="AG375" i="49"/>
  <c r="BI374" i="49"/>
  <c r="AG374" i="49"/>
  <c r="BI373" i="49"/>
  <c r="AG373" i="49"/>
  <c r="BI372" i="49"/>
  <c r="AG372" i="49"/>
  <c r="BI371" i="49"/>
  <c r="AG371" i="49"/>
  <c r="BI370" i="49"/>
  <c r="AG370" i="49"/>
  <c r="BI369" i="49"/>
  <c r="AG369" i="49"/>
  <c r="BI368" i="49"/>
  <c r="AG368" i="49"/>
  <c r="AF360" i="49"/>
  <c r="DH359" i="49"/>
  <c r="BC359" i="49"/>
  <c r="BB359" i="49"/>
  <c r="BA359" i="49"/>
  <c r="AZ359" i="49"/>
  <c r="AY359" i="49"/>
  <c r="AX359" i="49"/>
  <c r="AW359" i="49"/>
  <c r="AV359" i="49"/>
  <c r="AU359" i="49"/>
  <c r="AT359" i="49"/>
  <c r="AS359" i="49"/>
  <c r="AR359" i="49"/>
  <c r="AQ359" i="49"/>
  <c r="AP359" i="49"/>
  <c r="AO359" i="49"/>
  <c r="AN359" i="49"/>
  <c r="AM359" i="49"/>
  <c r="AL359" i="49"/>
  <c r="AK359" i="49"/>
  <c r="AJ359" i="49"/>
  <c r="AI359" i="49"/>
  <c r="AH359" i="49"/>
  <c r="AG359" i="49"/>
  <c r="DG358" i="49"/>
  <c r="BI358" i="49"/>
  <c r="BB358" i="49"/>
  <c r="BA358" i="49"/>
  <c r="AZ358" i="49"/>
  <c r="AY358" i="49"/>
  <c r="AX358" i="49"/>
  <c r="AW358" i="49"/>
  <c r="AV358" i="49"/>
  <c r="AU358" i="49"/>
  <c r="AT358" i="49"/>
  <c r="AS358" i="49"/>
  <c r="AR358" i="49"/>
  <c r="AQ358" i="49"/>
  <c r="AP358" i="49"/>
  <c r="AO358" i="49"/>
  <c r="AN358" i="49"/>
  <c r="AM358" i="49"/>
  <c r="AL358" i="49"/>
  <c r="AK358" i="49"/>
  <c r="AJ358" i="49"/>
  <c r="AI358" i="49"/>
  <c r="AH358" i="49"/>
  <c r="AG358" i="49"/>
  <c r="DF357" i="49"/>
  <c r="BA357" i="49"/>
  <c r="AZ357" i="49"/>
  <c r="AY357" i="49"/>
  <c r="AX357" i="49"/>
  <c r="AW357" i="49"/>
  <c r="AV357" i="49"/>
  <c r="AU357" i="49"/>
  <c r="AT357" i="49"/>
  <c r="AS357" i="49"/>
  <c r="AR357" i="49"/>
  <c r="AQ357" i="49"/>
  <c r="AP357" i="49"/>
  <c r="AO357" i="49"/>
  <c r="AN357" i="49"/>
  <c r="AM357" i="49"/>
  <c r="AL357" i="49"/>
  <c r="AK357" i="49"/>
  <c r="AJ357" i="49"/>
  <c r="AI357" i="49"/>
  <c r="AH357" i="49"/>
  <c r="AG357" i="49"/>
  <c r="DE356" i="49"/>
  <c r="AZ356" i="49"/>
  <c r="AY356" i="49"/>
  <c r="AX356" i="49"/>
  <c r="AW356" i="49"/>
  <c r="AV356" i="49"/>
  <c r="AU356" i="49"/>
  <c r="AT356" i="49"/>
  <c r="AS356" i="49"/>
  <c r="AR356" i="49"/>
  <c r="AQ356" i="49"/>
  <c r="AP356" i="49"/>
  <c r="AO356" i="49"/>
  <c r="AN356" i="49"/>
  <c r="AM356" i="49"/>
  <c r="AL356" i="49"/>
  <c r="AK356" i="49"/>
  <c r="AJ356" i="49"/>
  <c r="AI356" i="49"/>
  <c r="AH356" i="49"/>
  <c r="AG356" i="49"/>
  <c r="DD355" i="49"/>
  <c r="AY355" i="49"/>
  <c r="AX355" i="49"/>
  <c r="AW355" i="49"/>
  <c r="AV355" i="49"/>
  <c r="AU355" i="49"/>
  <c r="AT355" i="49"/>
  <c r="AS355" i="49"/>
  <c r="AR355" i="49"/>
  <c r="AQ355" i="49"/>
  <c r="AP355" i="49"/>
  <c r="AO355" i="49"/>
  <c r="AN355" i="49"/>
  <c r="AM355" i="49"/>
  <c r="AL355" i="49"/>
  <c r="AK355" i="49"/>
  <c r="AJ355" i="49"/>
  <c r="AI355" i="49"/>
  <c r="AH355" i="49"/>
  <c r="AG355" i="49"/>
  <c r="DC354" i="49"/>
  <c r="AX354" i="49"/>
  <c r="AW354" i="49"/>
  <c r="AV354" i="49"/>
  <c r="AU354" i="49"/>
  <c r="AT354" i="49"/>
  <c r="AS354" i="49"/>
  <c r="AR354" i="49"/>
  <c r="AQ354" i="49"/>
  <c r="AP354" i="49"/>
  <c r="AO354" i="49"/>
  <c r="AN354" i="49"/>
  <c r="AM354" i="49"/>
  <c r="AL354" i="49"/>
  <c r="AK354" i="49"/>
  <c r="AJ354" i="49"/>
  <c r="AI354" i="49"/>
  <c r="AH354" i="49"/>
  <c r="AG354" i="49"/>
  <c r="DB353" i="49"/>
  <c r="AW353" i="49"/>
  <c r="AV353" i="49"/>
  <c r="AU353" i="49"/>
  <c r="AT353" i="49"/>
  <c r="AS353" i="49"/>
  <c r="AR353" i="49"/>
  <c r="AQ353" i="49"/>
  <c r="AP353" i="49"/>
  <c r="AO353" i="49"/>
  <c r="AN353" i="49"/>
  <c r="AM353" i="49"/>
  <c r="AL353" i="49"/>
  <c r="AK353" i="49"/>
  <c r="AJ353" i="49"/>
  <c r="AI353" i="49"/>
  <c r="AH353" i="49"/>
  <c r="AG353" i="49"/>
  <c r="DA352" i="49"/>
  <c r="AV352" i="49"/>
  <c r="AU352" i="49"/>
  <c r="AT352" i="49"/>
  <c r="AS352" i="49"/>
  <c r="AR352" i="49"/>
  <c r="AQ352" i="49"/>
  <c r="AP352" i="49"/>
  <c r="AO352" i="49"/>
  <c r="AN352" i="49"/>
  <c r="AM352" i="49"/>
  <c r="AL352" i="49"/>
  <c r="AK352" i="49"/>
  <c r="AJ352" i="49"/>
  <c r="AI352" i="49"/>
  <c r="AH352" i="49"/>
  <c r="AG352" i="49"/>
  <c r="BI352" i="49" s="1"/>
  <c r="CZ351" i="49"/>
  <c r="AU351" i="49"/>
  <c r="AT351" i="49"/>
  <c r="AS351" i="49"/>
  <c r="AR351" i="49"/>
  <c r="AQ351" i="49"/>
  <c r="AP351" i="49"/>
  <c r="AO351" i="49"/>
  <c r="AN351" i="49"/>
  <c r="AM351" i="49"/>
  <c r="AL351" i="49"/>
  <c r="AK351" i="49"/>
  <c r="AJ351" i="49"/>
  <c r="AI351" i="49"/>
  <c r="AH351" i="49"/>
  <c r="AG351" i="49"/>
  <c r="CY350" i="49"/>
  <c r="AT350" i="49"/>
  <c r="AS350" i="49"/>
  <c r="AR350" i="49"/>
  <c r="AQ350" i="49"/>
  <c r="AP350" i="49"/>
  <c r="AO350" i="49"/>
  <c r="AN350" i="49"/>
  <c r="AM350" i="49"/>
  <c r="AL350" i="49"/>
  <c r="AK350" i="49"/>
  <c r="AJ350" i="49"/>
  <c r="AI350" i="49"/>
  <c r="AH350" i="49"/>
  <c r="AG350" i="49"/>
  <c r="CX349" i="49"/>
  <c r="AS349" i="49"/>
  <c r="AR349" i="49"/>
  <c r="AQ349" i="49"/>
  <c r="AP349" i="49"/>
  <c r="AO349" i="49"/>
  <c r="AN349" i="49"/>
  <c r="AM349" i="49"/>
  <c r="AL349" i="49"/>
  <c r="AK349" i="49"/>
  <c r="AJ349" i="49"/>
  <c r="AI349" i="49"/>
  <c r="AH349" i="49"/>
  <c r="AG349" i="49"/>
  <c r="CW348" i="49"/>
  <c r="AR348" i="49"/>
  <c r="AQ348" i="49"/>
  <c r="AP348" i="49"/>
  <c r="AO348" i="49"/>
  <c r="AN348" i="49"/>
  <c r="AM348" i="49"/>
  <c r="AL348" i="49"/>
  <c r="AK348" i="49"/>
  <c r="AJ348" i="49"/>
  <c r="AI348" i="49"/>
  <c r="AH348" i="49"/>
  <c r="AG348" i="49"/>
  <c r="BI348" i="49" s="1"/>
  <c r="CV347" i="49"/>
  <c r="AQ347" i="49"/>
  <c r="AP347" i="49"/>
  <c r="AO347" i="49"/>
  <c r="AN347" i="49"/>
  <c r="AM347" i="49"/>
  <c r="AL347" i="49"/>
  <c r="AK347" i="49"/>
  <c r="AJ347" i="49"/>
  <c r="AI347" i="49"/>
  <c r="AH347" i="49"/>
  <c r="AG347" i="49"/>
  <c r="CU346" i="49"/>
  <c r="AP346" i="49"/>
  <c r="AO346" i="49"/>
  <c r="AN346" i="49"/>
  <c r="AM346" i="49"/>
  <c r="AL346" i="49"/>
  <c r="AK346" i="49"/>
  <c r="AJ346" i="49"/>
  <c r="AI346" i="49"/>
  <c r="AH346" i="49"/>
  <c r="AG346" i="49"/>
  <c r="BI346" i="49" s="1"/>
  <c r="DM346" i="49" s="1"/>
  <c r="BJ378" i="49" s="1"/>
  <c r="CT345" i="49"/>
  <c r="AO345" i="49"/>
  <c r="AN345" i="49"/>
  <c r="AM345" i="49"/>
  <c r="AL345" i="49"/>
  <c r="AK345" i="49"/>
  <c r="AJ345" i="49"/>
  <c r="AI345" i="49"/>
  <c r="AH345" i="49"/>
  <c r="AG345" i="49"/>
  <c r="CS344" i="49"/>
  <c r="AN344" i="49"/>
  <c r="AM344" i="49"/>
  <c r="AL344" i="49"/>
  <c r="AK344" i="49"/>
  <c r="AJ344" i="49"/>
  <c r="AI344" i="49"/>
  <c r="AH344" i="49"/>
  <c r="AG344" i="49"/>
  <c r="CR343" i="49"/>
  <c r="AM343" i="49"/>
  <c r="AL343" i="49"/>
  <c r="AK343" i="49"/>
  <c r="AJ343" i="49"/>
  <c r="AI343" i="49"/>
  <c r="AH343" i="49"/>
  <c r="AG343" i="49"/>
  <c r="CQ342" i="49"/>
  <c r="AL342" i="49"/>
  <c r="AK342" i="49"/>
  <c r="AJ342" i="49"/>
  <c r="AI342" i="49"/>
  <c r="AH342" i="49"/>
  <c r="AG342" i="49"/>
  <c r="BI342" i="49" s="1"/>
  <c r="AH374" i="49" s="1"/>
  <c r="CP341" i="49"/>
  <c r="AK341" i="49"/>
  <c r="AJ341" i="49"/>
  <c r="AI341" i="49"/>
  <c r="AH341" i="49"/>
  <c r="AG341" i="49"/>
  <c r="CO340" i="49"/>
  <c r="AJ340" i="49"/>
  <c r="AI340" i="49"/>
  <c r="AH340" i="49"/>
  <c r="AG340" i="49"/>
  <c r="BI340" i="49" s="1"/>
  <c r="CN339" i="49"/>
  <c r="AI339" i="49"/>
  <c r="AH339" i="49"/>
  <c r="AG339" i="49"/>
  <c r="CM338" i="49"/>
  <c r="AH338" i="49"/>
  <c r="AG338" i="49"/>
  <c r="CL337" i="49"/>
  <c r="AG337" i="49"/>
  <c r="CK336" i="49"/>
  <c r="CJ335" i="49"/>
  <c r="BE328" i="49"/>
  <c r="BD328" i="49"/>
  <c r="BC328" i="49"/>
  <c r="BB328" i="49"/>
  <c r="BA328" i="49"/>
  <c r="AZ328" i="49"/>
  <c r="AY328" i="49"/>
  <c r="AX328" i="49"/>
  <c r="AW328" i="49"/>
  <c r="AV328" i="49"/>
  <c r="AU328" i="49"/>
  <c r="AT328" i="49"/>
  <c r="AS328" i="49"/>
  <c r="AR328" i="49"/>
  <c r="AQ328" i="49"/>
  <c r="AP328" i="49"/>
  <c r="AO328" i="49"/>
  <c r="AN328" i="49"/>
  <c r="AM328" i="49"/>
  <c r="AL328" i="49"/>
  <c r="AK328" i="49"/>
  <c r="AJ328" i="49"/>
  <c r="AI328" i="49"/>
  <c r="AH328" i="49"/>
  <c r="AG328" i="49"/>
  <c r="BH327" i="49"/>
  <c r="AG327" i="49"/>
  <c r="BI326" i="49"/>
  <c r="AG326" i="49"/>
  <c r="BI325" i="49"/>
  <c r="AG325" i="49"/>
  <c r="BI324" i="49"/>
  <c r="AG324" i="49"/>
  <c r="BI323" i="49"/>
  <c r="AG323" i="49"/>
  <c r="BI322" i="49"/>
  <c r="AG322" i="49"/>
  <c r="BI321" i="49"/>
  <c r="AG321" i="49"/>
  <c r="BI320" i="49"/>
  <c r="AG320" i="49"/>
  <c r="BI319" i="49"/>
  <c r="AG319" i="49"/>
  <c r="BI318" i="49"/>
  <c r="AG318" i="49"/>
  <c r="BI317" i="49"/>
  <c r="AG317" i="49"/>
  <c r="BI316" i="49"/>
  <c r="AG316" i="49"/>
  <c r="BI315" i="49"/>
  <c r="AG315" i="49"/>
  <c r="BI314" i="49"/>
  <c r="AG314" i="49"/>
  <c r="BI313" i="49"/>
  <c r="AG313" i="49"/>
  <c r="BI312" i="49"/>
  <c r="AG312" i="49"/>
  <c r="BI311" i="49"/>
  <c r="AG311" i="49"/>
  <c r="BI310" i="49"/>
  <c r="AG310" i="49"/>
  <c r="BI309" i="49"/>
  <c r="AG309" i="49"/>
  <c r="BI308" i="49"/>
  <c r="AG308" i="49"/>
  <c r="BI307" i="49"/>
  <c r="AG307" i="49"/>
  <c r="BI306" i="49"/>
  <c r="AG306" i="49"/>
  <c r="BI305" i="49"/>
  <c r="AG305" i="49"/>
  <c r="BI304" i="49"/>
  <c r="AG304" i="49"/>
  <c r="BI303" i="49"/>
  <c r="AG303" i="49"/>
  <c r="EK297" i="49"/>
  <c r="EJ297" i="49"/>
  <c r="EI297" i="49"/>
  <c r="EH297" i="49"/>
  <c r="EG297" i="49"/>
  <c r="EF297" i="49"/>
  <c r="EE297" i="49"/>
  <c r="ED297" i="49"/>
  <c r="EC297" i="49"/>
  <c r="EB297" i="49"/>
  <c r="EA297" i="49"/>
  <c r="DZ297" i="49"/>
  <c r="DY297" i="49"/>
  <c r="DX297" i="49"/>
  <c r="DW297" i="49"/>
  <c r="DV297" i="49"/>
  <c r="DU297" i="49"/>
  <c r="DT297" i="49"/>
  <c r="DS297" i="49"/>
  <c r="DR297" i="49"/>
  <c r="DQ297" i="49"/>
  <c r="DP297" i="49"/>
  <c r="DO297" i="49"/>
  <c r="DN297" i="49"/>
  <c r="DM297" i="49"/>
  <c r="EK296" i="49"/>
  <c r="EJ296" i="49"/>
  <c r="EI296" i="49"/>
  <c r="EH296" i="49"/>
  <c r="EG296" i="49"/>
  <c r="EF296" i="49"/>
  <c r="EE296" i="49"/>
  <c r="ED296" i="49"/>
  <c r="EC296" i="49"/>
  <c r="EB296" i="49"/>
  <c r="EA296" i="49"/>
  <c r="DZ296" i="49"/>
  <c r="DY296" i="49"/>
  <c r="DX296" i="49"/>
  <c r="DW296" i="49"/>
  <c r="DV296" i="49"/>
  <c r="DU296" i="49"/>
  <c r="DT296" i="49"/>
  <c r="DS296" i="49"/>
  <c r="DR296" i="49"/>
  <c r="DQ296" i="49"/>
  <c r="DP296" i="49"/>
  <c r="DO296" i="49"/>
  <c r="DN296" i="49"/>
  <c r="DM296" i="49"/>
  <c r="DI295" i="49"/>
  <c r="AF295" i="49"/>
  <c r="DH294" i="49"/>
  <c r="BI294" i="49"/>
  <c r="AH326" i="49" s="1"/>
  <c r="BC294" i="49"/>
  <c r="BB294" i="49"/>
  <c r="BA294" i="49"/>
  <c r="AZ294" i="49"/>
  <c r="AY294" i="49"/>
  <c r="AX294" i="49"/>
  <c r="AW294" i="49"/>
  <c r="AV294" i="49"/>
  <c r="AU294" i="49"/>
  <c r="AT294" i="49"/>
  <c r="AS294" i="49"/>
  <c r="AR294" i="49"/>
  <c r="AQ294" i="49"/>
  <c r="AP294" i="49"/>
  <c r="AO294" i="49"/>
  <c r="AN294" i="49"/>
  <c r="AM294" i="49"/>
  <c r="AL294" i="49"/>
  <c r="AK294" i="49"/>
  <c r="AJ294" i="49"/>
  <c r="AI294" i="49"/>
  <c r="AH294" i="49"/>
  <c r="AG294" i="49"/>
  <c r="DG293" i="49"/>
  <c r="BI293" i="49"/>
  <c r="BB293" i="49"/>
  <c r="BA293" i="49"/>
  <c r="AZ293" i="49"/>
  <c r="AY293" i="49"/>
  <c r="AX293" i="49"/>
  <c r="AW293" i="49"/>
  <c r="AV293" i="49"/>
  <c r="AU293" i="49"/>
  <c r="AT293" i="49"/>
  <c r="AS293" i="49"/>
  <c r="AR293" i="49"/>
  <c r="AQ293" i="49"/>
  <c r="AP293" i="49"/>
  <c r="AO293" i="49"/>
  <c r="AN293" i="49"/>
  <c r="AM293" i="49"/>
  <c r="AL293" i="49"/>
  <c r="AK293" i="49"/>
  <c r="AJ293" i="49"/>
  <c r="AI293" i="49"/>
  <c r="AH293" i="49"/>
  <c r="AG293" i="49"/>
  <c r="DF292" i="49"/>
  <c r="BA292" i="49"/>
  <c r="AZ292" i="49"/>
  <c r="AY292" i="49"/>
  <c r="AX292" i="49"/>
  <c r="AW292" i="49"/>
  <c r="AV292" i="49"/>
  <c r="AU292" i="49"/>
  <c r="AT292" i="49"/>
  <c r="AS292" i="49"/>
  <c r="AR292" i="49"/>
  <c r="AQ292" i="49"/>
  <c r="AP292" i="49"/>
  <c r="AO292" i="49"/>
  <c r="AN292" i="49"/>
  <c r="AM292" i="49"/>
  <c r="AL292" i="49"/>
  <c r="AK292" i="49"/>
  <c r="AJ292" i="49"/>
  <c r="AI292" i="49"/>
  <c r="AH292" i="49"/>
  <c r="AG292" i="49"/>
  <c r="DE291" i="49"/>
  <c r="AZ291" i="49"/>
  <c r="AY291" i="49"/>
  <c r="AX291" i="49"/>
  <c r="AW291" i="49"/>
  <c r="AV291" i="49"/>
  <c r="AU291" i="49"/>
  <c r="AT291" i="49"/>
  <c r="AS291" i="49"/>
  <c r="AR291" i="49"/>
  <c r="AQ291" i="49"/>
  <c r="AP291" i="49"/>
  <c r="AO291" i="49"/>
  <c r="AN291" i="49"/>
  <c r="AM291" i="49"/>
  <c r="AL291" i="49"/>
  <c r="AK291" i="49"/>
  <c r="AJ291" i="49"/>
  <c r="AI291" i="49"/>
  <c r="AH291" i="49"/>
  <c r="AG291" i="49"/>
  <c r="BI291" i="49" s="1"/>
  <c r="AH323" i="49" s="1"/>
  <c r="DD290" i="49"/>
  <c r="AY290" i="49"/>
  <c r="AX290" i="49"/>
  <c r="AW290" i="49"/>
  <c r="AV290" i="49"/>
  <c r="AU290" i="49"/>
  <c r="AT290" i="49"/>
  <c r="AS290" i="49"/>
  <c r="AR290" i="49"/>
  <c r="AQ290" i="49"/>
  <c r="AP290" i="49"/>
  <c r="AO290" i="49"/>
  <c r="AN290" i="49"/>
  <c r="AM290" i="49"/>
  <c r="AL290" i="49"/>
  <c r="AK290" i="49"/>
  <c r="AJ290" i="49"/>
  <c r="AI290" i="49"/>
  <c r="AH290" i="49"/>
  <c r="AG290" i="49"/>
  <c r="DC289" i="49"/>
  <c r="AX289" i="49"/>
  <c r="AW289" i="49"/>
  <c r="AV289" i="49"/>
  <c r="AU289" i="49"/>
  <c r="AT289" i="49"/>
  <c r="AS289" i="49"/>
  <c r="AR289" i="49"/>
  <c r="AQ289" i="49"/>
  <c r="AP289" i="49"/>
  <c r="AO289" i="49"/>
  <c r="AN289" i="49"/>
  <c r="AM289" i="49"/>
  <c r="AL289" i="49"/>
  <c r="AK289" i="49"/>
  <c r="AJ289" i="49"/>
  <c r="AI289" i="49"/>
  <c r="AH289" i="49"/>
  <c r="AG289" i="49"/>
  <c r="BI289" i="49" s="1"/>
  <c r="AH321" i="49" s="1"/>
  <c r="DB288" i="49"/>
  <c r="AW288" i="49"/>
  <c r="AV288" i="49"/>
  <c r="AU288" i="49"/>
  <c r="AT288" i="49"/>
  <c r="AS288" i="49"/>
  <c r="AR288" i="49"/>
  <c r="AQ288" i="49"/>
  <c r="AP288" i="49"/>
  <c r="AO288" i="49"/>
  <c r="AN288" i="49"/>
  <c r="AM288" i="49"/>
  <c r="AL288" i="49"/>
  <c r="AK288" i="49"/>
  <c r="AJ288" i="49"/>
  <c r="AI288" i="49"/>
  <c r="AH288" i="49"/>
  <c r="AG288" i="49"/>
  <c r="BI288" i="49" s="1"/>
  <c r="DA287" i="49"/>
  <c r="AV287" i="49"/>
  <c r="AU287" i="49"/>
  <c r="AT287" i="49"/>
  <c r="AS287" i="49"/>
  <c r="AR287" i="49"/>
  <c r="AQ287" i="49"/>
  <c r="AP287" i="49"/>
  <c r="AO287" i="49"/>
  <c r="AN287" i="49"/>
  <c r="AM287" i="49"/>
  <c r="AL287" i="49"/>
  <c r="AK287" i="49"/>
  <c r="AJ287" i="49"/>
  <c r="AI287" i="49"/>
  <c r="AH287" i="49"/>
  <c r="AG287" i="49"/>
  <c r="CZ286" i="49"/>
  <c r="AU286" i="49"/>
  <c r="AT286" i="49"/>
  <c r="AS286" i="49"/>
  <c r="AR286" i="49"/>
  <c r="AQ286" i="49"/>
  <c r="AP286" i="49"/>
  <c r="AO286" i="49"/>
  <c r="AN286" i="49"/>
  <c r="AM286" i="49"/>
  <c r="AL286" i="49"/>
  <c r="AK286" i="49"/>
  <c r="AJ286" i="49"/>
  <c r="AI286" i="49"/>
  <c r="AH286" i="49"/>
  <c r="AG286" i="49"/>
  <c r="CY285" i="49"/>
  <c r="AT285" i="49"/>
  <c r="AS285" i="49"/>
  <c r="AR285" i="49"/>
  <c r="AQ285" i="49"/>
  <c r="AP285" i="49"/>
  <c r="AO285" i="49"/>
  <c r="AN285" i="49"/>
  <c r="AM285" i="49"/>
  <c r="AL285" i="49"/>
  <c r="AK285" i="49"/>
  <c r="AJ285" i="49"/>
  <c r="AI285" i="49"/>
  <c r="AH285" i="49"/>
  <c r="AG285" i="49"/>
  <c r="BI285" i="49" s="1"/>
  <c r="AH317" i="49" s="1"/>
  <c r="CX284" i="49"/>
  <c r="AS284" i="49"/>
  <c r="AR284" i="49"/>
  <c r="AQ284" i="49"/>
  <c r="AP284" i="49"/>
  <c r="AO284" i="49"/>
  <c r="AN284" i="49"/>
  <c r="AM284" i="49"/>
  <c r="AL284" i="49"/>
  <c r="AK284" i="49"/>
  <c r="AJ284" i="49"/>
  <c r="AI284" i="49"/>
  <c r="AH284" i="49"/>
  <c r="AG284" i="49"/>
  <c r="CW283" i="49"/>
  <c r="AR283" i="49"/>
  <c r="AQ283" i="49"/>
  <c r="AP283" i="49"/>
  <c r="AO283" i="49"/>
  <c r="AN283" i="49"/>
  <c r="AM283" i="49"/>
  <c r="AL283" i="49"/>
  <c r="AK283" i="49"/>
  <c r="AJ283" i="49"/>
  <c r="AI283" i="49"/>
  <c r="AH283" i="49"/>
  <c r="AG283" i="49"/>
  <c r="CV282" i="49"/>
  <c r="AQ282" i="49"/>
  <c r="AP282" i="49"/>
  <c r="AO282" i="49"/>
  <c r="AN282" i="49"/>
  <c r="AM282" i="49"/>
  <c r="AL282" i="49"/>
  <c r="AK282" i="49"/>
  <c r="AJ282" i="49"/>
  <c r="AI282" i="49"/>
  <c r="AH282" i="49"/>
  <c r="AG282" i="49"/>
  <c r="CU281" i="49"/>
  <c r="AP281" i="49"/>
  <c r="AO281" i="49"/>
  <c r="AN281" i="49"/>
  <c r="AM281" i="49"/>
  <c r="AL281" i="49"/>
  <c r="AK281" i="49"/>
  <c r="AJ281" i="49"/>
  <c r="AI281" i="49"/>
  <c r="AH281" i="49"/>
  <c r="AG281" i="49"/>
  <c r="BI281" i="49" s="1"/>
  <c r="DM281" i="49" s="1"/>
  <c r="BJ313" i="49" s="1"/>
  <c r="CT280" i="49"/>
  <c r="AO280" i="49"/>
  <c r="AN280" i="49"/>
  <c r="AM280" i="49"/>
  <c r="AL280" i="49"/>
  <c r="AK280" i="49"/>
  <c r="AJ280" i="49"/>
  <c r="AI280" i="49"/>
  <c r="AH280" i="49"/>
  <c r="AG280" i="49"/>
  <c r="BI280" i="49" s="1"/>
  <c r="CS279" i="49"/>
  <c r="AN279" i="49"/>
  <c r="AM279" i="49"/>
  <c r="AL279" i="49"/>
  <c r="AK279" i="49"/>
  <c r="AJ279" i="49"/>
  <c r="AI279" i="49"/>
  <c r="AH279" i="49"/>
  <c r="AG279" i="49"/>
  <c r="CR278" i="49"/>
  <c r="AM278" i="49"/>
  <c r="AL278" i="49"/>
  <c r="AK278" i="49"/>
  <c r="AJ278" i="49"/>
  <c r="AI278" i="49"/>
  <c r="AH278" i="49"/>
  <c r="AG278" i="49"/>
  <c r="CQ277" i="49"/>
  <c r="AL277" i="49"/>
  <c r="AK277" i="49"/>
  <c r="AJ277" i="49"/>
  <c r="AI277" i="49"/>
  <c r="AH277" i="49"/>
  <c r="AG277" i="49"/>
  <c r="BI277" i="49" s="1"/>
  <c r="DM277" i="49" s="1"/>
  <c r="BJ309" i="49" s="1"/>
  <c r="CP276" i="49"/>
  <c r="AK276" i="49"/>
  <c r="AJ276" i="49"/>
  <c r="AI276" i="49"/>
  <c r="AH276" i="49"/>
  <c r="AG276" i="49"/>
  <c r="CO275" i="49"/>
  <c r="AJ275" i="49"/>
  <c r="AI275" i="49"/>
  <c r="AH275" i="49"/>
  <c r="AG275" i="49"/>
  <c r="CN274" i="49"/>
  <c r="AI274" i="49"/>
  <c r="AH274" i="49"/>
  <c r="AG274" i="49"/>
  <c r="CM273" i="49"/>
  <c r="AH273" i="49"/>
  <c r="AG273" i="49"/>
  <c r="BI273" i="49" s="1"/>
  <c r="CL272" i="49"/>
  <c r="AG272" i="49"/>
  <c r="CK271" i="49"/>
  <c r="CJ270" i="49"/>
  <c r="BH262" i="49"/>
  <c r="BI261" i="49"/>
  <c r="AG261" i="49"/>
  <c r="BI260" i="49"/>
  <c r="AG260" i="49"/>
  <c r="BI259" i="49"/>
  <c r="AG259" i="49"/>
  <c r="BI258" i="49"/>
  <c r="AG258" i="49"/>
  <c r="BI257" i="49"/>
  <c r="AG257" i="49"/>
  <c r="BI256" i="49"/>
  <c r="AG256" i="49"/>
  <c r="BI255" i="49"/>
  <c r="AG255" i="49"/>
  <c r="BI254" i="49"/>
  <c r="AG254" i="49"/>
  <c r="BI253" i="49"/>
  <c r="AG253" i="49"/>
  <c r="BI252" i="49"/>
  <c r="AG252" i="49"/>
  <c r="BI251" i="49"/>
  <c r="AG251" i="49"/>
  <c r="BI250" i="49"/>
  <c r="AG250" i="49"/>
  <c r="BI249" i="49"/>
  <c r="AG249" i="49"/>
  <c r="BI248" i="49"/>
  <c r="AG248" i="49"/>
  <c r="BI247" i="49"/>
  <c r="AG247" i="49"/>
  <c r="BI246" i="49"/>
  <c r="AG246" i="49"/>
  <c r="BI245" i="49"/>
  <c r="AG245" i="49"/>
  <c r="BI244" i="49"/>
  <c r="AG244" i="49"/>
  <c r="BI243" i="49"/>
  <c r="AG243" i="49"/>
  <c r="BI242" i="49"/>
  <c r="AG242" i="49"/>
  <c r="BI241" i="49"/>
  <c r="AG241" i="49"/>
  <c r="BI240" i="49"/>
  <c r="AG240" i="49"/>
  <c r="BI239" i="49"/>
  <c r="AG239" i="49"/>
  <c r="BI238" i="49"/>
  <c r="AG238" i="49"/>
  <c r="AF230" i="49"/>
  <c r="BC229" i="49"/>
  <c r="BB229" i="49"/>
  <c r="BA229" i="49"/>
  <c r="AZ229" i="49"/>
  <c r="AY229" i="49"/>
  <c r="AX229" i="49"/>
  <c r="AW229" i="49"/>
  <c r="AV229" i="49"/>
  <c r="AU229" i="49"/>
  <c r="AT229" i="49"/>
  <c r="AS229" i="49"/>
  <c r="AR229" i="49"/>
  <c r="AQ229" i="49"/>
  <c r="AP229" i="49"/>
  <c r="AO229" i="49"/>
  <c r="AN229" i="49"/>
  <c r="AM229" i="49"/>
  <c r="AL229" i="49"/>
  <c r="AK229" i="49"/>
  <c r="AJ229" i="49"/>
  <c r="AI229" i="49"/>
  <c r="AH229" i="49"/>
  <c r="AG229" i="49"/>
  <c r="BB228" i="49"/>
  <c r="BA228" i="49"/>
  <c r="AZ228" i="49"/>
  <c r="AY228" i="49"/>
  <c r="AX228" i="49"/>
  <c r="AW228" i="49"/>
  <c r="AV228" i="49"/>
  <c r="AU228" i="49"/>
  <c r="AT228" i="49"/>
  <c r="AS228" i="49"/>
  <c r="AR228" i="49"/>
  <c r="AQ228" i="49"/>
  <c r="AP228" i="49"/>
  <c r="AO228" i="49"/>
  <c r="AN228" i="49"/>
  <c r="AM228" i="49"/>
  <c r="AL228" i="49"/>
  <c r="AK228" i="49"/>
  <c r="AJ228" i="49"/>
  <c r="AI228" i="49"/>
  <c r="AH228" i="49"/>
  <c r="AG228" i="49"/>
  <c r="BA227" i="49"/>
  <c r="AZ227" i="49"/>
  <c r="AY227" i="49"/>
  <c r="AX227" i="49"/>
  <c r="AW227" i="49"/>
  <c r="AV227" i="49"/>
  <c r="AU227" i="49"/>
  <c r="AT227" i="49"/>
  <c r="AS227" i="49"/>
  <c r="AR227" i="49"/>
  <c r="AQ227" i="49"/>
  <c r="AP227" i="49"/>
  <c r="AO227" i="49"/>
  <c r="AN227" i="49"/>
  <c r="AM227" i="49"/>
  <c r="AL227" i="49"/>
  <c r="AK227" i="49"/>
  <c r="AJ227" i="49"/>
  <c r="AI227" i="49"/>
  <c r="AH227" i="49"/>
  <c r="AG227" i="49"/>
  <c r="AZ226" i="49"/>
  <c r="AY226" i="49"/>
  <c r="AX226" i="49"/>
  <c r="AW226" i="49"/>
  <c r="AV226" i="49"/>
  <c r="AU226" i="49"/>
  <c r="AT226" i="49"/>
  <c r="AS226" i="49"/>
  <c r="AR226" i="49"/>
  <c r="AQ226" i="49"/>
  <c r="AP226" i="49"/>
  <c r="AO226" i="49"/>
  <c r="AN226" i="49"/>
  <c r="AM226" i="49"/>
  <c r="AL226" i="49"/>
  <c r="AK226" i="49"/>
  <c r="AJ226" i="49"/>
  <c r="AI226" i="49"/>
  <c r="AH226" i="49"/>
  <c r="AG226" i="49"/>
  <c r="AY225" i="49"/>
  <c r="AX225" i="49"/>
  <c r="AW225" i="49"/>
  <c r="AV225" i="49"/>
  <c r="AU225" i="49"/>
  <c r="AT225" i="49"/>
  <c r="AS225" i="49"/>
  <c r="AR225" i="49"/>
  <c r="AQ225" i="49"/>
  <c r="AP225" i="49"/>
  <c r="AO225" i="49"/>
  <c r="AN225" i="49"/>
  <c r="AM225" i="49"/>
  <c r="AL225" i="49"/>
  <c r="AK225" i="49"/>
  <c r="AJ225" i="49"/>
  <c r="AI225" i="49"/>
  <c r="AH225" i="49"/>
  <c r="AG225" i="49"/>
  <c r="AX224" i="49"/>
  <c r="AW224" i="49"/>
  <c r="AV224" i="49"/>
  <c r="AU224" i="49"/>
  <c r="AT224" i="49"/>
  <c r="AS224" i="49"/>
  <c r="AR224" i="49"/>
  <c r="AQ224" i="49"/>
  <c r="AP224" i="49"/>
  <c r="AO224" i="49"/>
  <c r="AN224" i="49"/>
  <c r="AM224" i="49"/>
  <c r="AL224" i="49"/>
  <c r="AK224" i="49"/>
  <c r="AJ224" i="49"/>
  <c r="AI224" i="49"/>
  <c r="AH224" i="49"/>
  <c r="AG224" i="49"/>
  <c r="BI224" i="49" s="1"/>
  <c r="DM224" i="49" s="1"/>
  <c r="BJ256" i="49" s="1"/>
  <c r="AW223" i="49"/>
  <c r="AV223" i="49"/>
  <c r="AU223" i="49"/>
  <c r="AT223" i="49"/>
  <c r="AS223" i="49"/>
  <c r="AR223" i="49"/>
  <c r="AQ223" i="49"/>
  <c r="AP223" i="49"/>
  <c r="AO223" i="49"/>
  <c r="AN223" i="49"/>
  <c r="AM223" i="49"/>
  <c r="AL223" i="49"/>
  <c r="AK223" i="49"/>
  <c r="AJ223" i="49"/>
  <c r="AI223" i="49"/>
  <c r="AH223" i="49"/>
  <c r="AG223" i="49"/>
  <c r="AV222" i="49"/>
  <c r="AU222" i="49"/>
  <c r="AT222" i="49"/>
  <c r="AS222" i="49"/>
  <c r="AR222" i="49"/>
  <c r="AQ222" i="49"/>
  <c r="AP222" i="49"/>
  <c r="AO222" i="49"/>
  <c r="AN222" i="49"/>
  <c r="AM222" i="49"/>
  <c r="AL222" i="49"/>
  <c r="AK222" i="49"/>
  <c r="AJ222" i="49"/>
  <c r="AI222" i="49"/>
  <c r="AH222" i="49"/>
  <c r="AG222" i="49"/>
  <c r="AU221" i="49"/>
  <c r="AT221" i="49"/>
  <c r="AS221" i="49"/>
  <c r="AR221" i="49"/>
  <c r="AQ221" i="49"/>
  <c r="AP221" i="49"/>
  <c r="AO221" i="49"/>
  <c r="AN221" i="49"/>
  <c r="AM221" i="49"/>
  <c r="AL221" i="49"/>
  <c r="AK221" i="49"/>
  <c r="AJ221" i="49"/>
  <c r="AI221" i="49"/>
  <c r="AH221" i="49"/>
  <c r="AG221" i="49"/>
  <c r="AT220" i="49"/>
  <c r="AS220" i="49"/>
  <c r="AR220" i="49"/>
  <c r="AQ220" i="49"/>
  <c r="AP220" i="49"/>
  <c r="AO220" i="49"/>
  <c r="AN220" i="49"/>
  <c r="AM220" i="49"/>
  <c r="AL220" i="49"/>
  <c r="AK220" i="49"/>
  <c r="AJ220" i="49"/>
  <c r="AI220" i="49"/>
  <c r="AH220" i="49"/>
  <c r="AG220" i="49"/>
  <c r="AS219" i="49"/>
  <c r="AR219" i="49"/>
  <c r="AQ219" i="49"/>
  <c r="AP219" i="49"/>
  <c r="AO219" i="49"/>
  <c r="AN219" i="49"/>
  <c r="AM219" i="49"/>
  <c r="AL219" i="49"/>
  <c r="AK219" i="49"/>
  <c r="AJ219" i="49"/>
  <c r="AI219" i="49"/>
  <c r="AH219" i="49"/>
  <c r="AG219" i="49"/>
  <c r="AR218" i="49"/>
  <c r="AQ218" i="49"/>
  <c r="AP218" i="49"/>
  <c r="AO218" i="49"/>
  <c r="AN218" i="49"/>
  <c r="AM218" i="49"/>
  <c r="AL218" i="49"/>
  <c r="AK218" i="49"/>
  <c r="AJ218" i="49"/>
  <c r="AI218" i="49"/>
  <c r="AH218" i="49"/>
  <c r="AG218" i="49"/>
  <c r="AQ217" i="49"/>
  <c r="AP217" i="49"/>
  <c r="AO217" i="49"/>
  <c r="AN217" i="49"/>
  <c r="AM217" i="49"/>
  <c r="AL217" i="49"/>
  <c r="AK217" i="49"/>
  <c r="AJ217" i="49"/>
  <c r="AI217" i="49"/>
  <c r="AH217" i="49"/>
  <c r="AG217" i="49"/>
  <c r="AP216" i="49"/>
  <c r="AO216" i="49"/>
  <c r="AN216" i="49"/>
  <c r="AM216" i="49"/>
  <c r="AL216" i="49"/>
  <c r="AK216" i="49"/>
  <c r="AJ216" i="49"/>
  <c r="AI216" i="49"/>
  <c r="AH216" i="49"/>
  <c r="AG216" i="49"/>
  <c r="BI216" i="49" s="1"/>
  <c r="DM216" i="49" s="1"/>
  <c r="BJ248" i="49" s="1"/>
  <c r="AO215" i="49"/>
  <c r="AN215" i="49"/>
  <c r="AM215" i="49"/>
  <c r="AL215" i="49"/>
  <c r="AK215" i="49"/>
  <c r="AJ215" i="49"/>
  <c r="AI215" i="49"/>
  <c r="AH215" i="49"/>
  <c r="AG215" i="49"/>
  <c r="AN214" i="49"/>
  <c r="AM214" i="49"/>
  <c r="AL214" i="49"/>
  <c r="AK214" i="49"/>
  <c r="AJ214" i="49"/>
  <c r="AI214" i="49"/>
  <c r="AH214" i="49"/>
  <c r="AG214" i="49"/>
  <c r="AM213" i="49"/>
  <c r="AL213" i="49"/>
  <c r="AK213" i="49"/>
  <c r="AJ213" i="49"/>
  <c r="AI213" i="49"/>
  <c r="AH213" i="49"/>
  <c r="AG213" i="49"/>
  <c r="AL212" i="49"/>
  <c r="AK212" i="49"/>
  <c r="AJ212" i="49"/>
  <c r="AI212" i="49"/>
  <c r="AH212" i="49"/>
  <c r="AG212" i="49"/>
  <c r="BI211" i="49"/>
  <c r="AK211" i="49"/>
  <c r="AJ211" i="49"/>
  <c r="AI211" i="49"/>
  <c r="AH211" i="49"/>
  <c r="AG211" i="49"/>
  <c r="AJ210" i="49"/>
  <c r="AI210" i="49"/>
  <c r="AH210" i="49"/>
  <c r="AG210" i="49"/>
  <c r="AI209" i="49"/>
  <c r="AH209" i="49"/>
  <c r="AG209" i="49"/>
  <c r="AH208" i="49"/>
  <c r="AG208" i="49"/>
  <c r="AG207" i="49"/>
  <c r="B106" i="49"/>
  <c r="B74" i="49"/>
  <c r="BH38" i="49"/>
  <c r="AF38" i="49"/>
  <c r="B9" i="49"/>
  <c r="B7" i="49"/>
  <c r="B6" i="49"/>
  <c r="C625" i="2"/>
  <c r="C624" i="2"/>
  <c r="C623" i="2"/>
  <c r="C622" i="2"/>
  <c r="C621" i="2"/>
  <c r="C620" i="2"/>
  <c r="C619" i="2"/>
  <c r="C618" i="2"/>
  <c r="C617" i="2"/>
  <c r="C616" i="2"/>
  <c r="C615" i="2"/>
  <c r="C614" i="2"/>
  <c r="C613" i="2"/>
  <c r="C612" i="2"/>
  <c r="C611" i="2"/>
  <c r="C610" i="2"/>
  <c r="C609" i="2"/>
  <c r="C608" i="2"/>
  <c r="C607" i="2"/>
  <c r="C606" i="2"/>
  <c r="C605" i="2"/>
  <c r="C604" i="2"/>
  <c r="C603" i="2"/>
  <c r="C602" i="2"/>
  <c r="C601" i="2"/>
  <c r="T589" i="2"/>
  <c r="O589" i="2"/>
  <c r="H589" i="2"/>
  <c r="G589" i="2"/>
  <c r="D589" i="2"/>
  <c r="C589" i="2"/>
  <c r="P588" i="2"/>
  <c r="O588" i="2"/>
  <c r="H588" i="2"/>
  <c r="G588" i="2"/>
  <c r="C588" i="2"/>
  <c r="S587" i="2"/>
  <c r="N587" i="2"/>
  <c r="G587" i="2"/>
  <c r="C587" i="2"/>
  <c r="R586" i="2"/>
  <c r="N586" i="2"/>
  <c r="H586" i="2"/>
  <c r="C586" i="2"/>
  <c r="S585" i="2"/>
  <c r="O585" i="2"/>
  <c r="J585" i="2"/>
  <c r="I585" i="2"/>
  <c r="E585" i="2"/>
  <c r="C585" i="2"/>
  <c r="R584" i="2"/>
  <c r="G584" i="2"/>
  <c r="C584" i="2"/>
  <c r="L583" i="2"/>
  <c r="E583" i="2"/>
  <c r="C583" i="2"/>
  <c r="T582" i="2"/>
  <c r="N582" i="2"/>
  <c r="J582" i="2"/>
  <c r="C582" i="2"/>
  <c r="P581" i="2"/>
  <c r="E581" i="2"/>
  <c r="C581" i="2"/>
  <c r="O580" i="2"/>
  <c r="K580" i="2"/>
  <c r="D580" i="2"/>
  <c r="C580" i="2"/>
  <c r="O579" i="2"/>
  <c r="H579" i="2"/>
  <c r="D579" i="2"/>
  <c r="C579" i="2"/>
  <c r="L578" i="2"/>
  <c r="C578" i="2"/>
  <c r="K577" i="2"/>
  <c r="E577" i="2"/>
  <c r="C577" i="2"/>
  <c r="M576" i="2"/>
  <c r="H576" i="2"/>
  <c r="E576" i="2"/>
  <c r="C576" i="2"/>
  <c r="K575" i="2"/>
  <c r="H575" i="2"/>
  <c r="C575" i="2"/>
  <c r="C574" i="2"/>
  <c r="K573" i="2"/>
  <c r="F573" i="2"/>
  <c r="C573" i="2"/>
  <c r="F572" i="2"/>
  <c r="C572" i="2"/>
  <c r="E571" i="2"/>
  <c r="C571" i="2"/>
  <c r="C570" i="2"/>
  <c r="E569" i="2"/>
  <c r="C569" i="2"/>
  <c r="D568" i="2"/>
  <c r="C568" i="2"/>
  <c r="D567" i="2"/>
  <c r="C567" i="2"/>
  <c r="C566" i="2"/>
  <c r="C565" i="2"/>
  <c r="C558" i="2"/>
  <c r="C557" i="2"/>
  <c r="AA556" i="2"/>
  <c r="AA589" i="2" s="1"/>
  <c r="Z556" i="2"/>
  <c r="Z589" i="2" s="1"/>
  <c r="Y556" i="2"/>
  <c r="Y589" i="2" s="1"/>
  <c r="X556" i="2"/>
  <c r="X589" i="2" s="1"/>
  <c r="W556" i="2"/>
  <c r="W589" i="2" s="1"/>
  <c r="V556" i="2"/>
  <c r="V589" i="2" s="1"/>
  <c r="U556" i="2"/>
  <c r="U589" i="2" s="1"/>
  <c r="T556" i="2"/>
  <c r="S556" i="2"/>
  <c r="S589" i="2" s="1"/>
  <c r="R556" i="2"/>
  <c r="R589" i="2" s="1"/>
  <c r="Q556" i="2"/>
  <c r="Q589" i="2" s="1"/>
  <c r="P556" i="2"/>
  <c r="P589" i="2" s="1"/>
  <c r="O556" i="2"/>
  <c r="N556" i="2"/>
  <c r="N589" i="2" s="1"/>
  <c r="M556" i="2"/>
  <c r="M589" i="2" s="1"/>
  <c r="L556" i="2"/>
  <c r="L589" i="2" s="1"/>
  <c r="K556" i="2"/>
  <c r="K589" i="2" s="1"/>
  <c r="J556" i="2"/>
  <c r="J589" i="2" s="1"/>
  <c r="I556" i="2"/>
  <c r="I589" i="2" s="1"/>
  <c r="H556" i="2"/>
  <c r="G556" i="2"/>
  <c r="F556" i="2"/>
  <c r="F589" i="2" s="1"/>
  <c r="E556" i="2"/>
  <c r="E589" i="2" s="1"/>
  <c r="D556" i="2"/>
  <c r="Z555" i="2"/>
  <c r="Z588" i="2" s="1"/>
  <c r="Y555" i="2"/>
  <c r="Y588" i="2" s="1"/>
  <c r="X555" i="2"/>
  <c r="X588" i="2" s="1"/>
  <c r="W555" i="2"/>
  <c r="W588" i="2" s="1"/>
  <c r="V555" i="2"/>
  <c r="V588" i="2" s="1"/>
  <c r="U555" i="2"/>
  <c r="U588" i="2" s="1"/>
  <c r="T555" i="2"/>
  <c r="T588" i="2" s="1"/>
  <c r="S555" i="2"/>
  <c r="S588" i="2" s="1"/>
  <c r="R555" i="2"/>
  <c r="R588" i="2" s="1"/>
  <c r="Q555" i="2"/>
  <c r="Q588" i="2" s="1"/>
  <c r="P555" i="2"/>
  <c r="O555" i="2"/>
  <c r="N555" i="2"/>
  <c r="N588" i="2" s="1"/>
  <c r="M555" i="2"/>
  <c r="M588" i="2" s="1"/>
  <c r="L555" i="2"/>
  <c r="L588" i="2" s="1"/>
  <c r="K555" i="2"/>
  <c r="K588" i="2" s="1"/>
  <c r="J555" i="2"/>
  <c r="J588" i="2" s="1"/>
  <c r="I555" i="2"/>
  <c r="I588" i="2" s="1"/>
  <c r="H555" i="2"/>
  <c r="G555" i="2"/>
  <c r="F555" i="2"/>
  <c r="F588" i="2" s="1"/>
  <c r="E555" i="2"/>
  <c r="E588" i="2" s="1"/>
  <c r="D555" i="2"/>
  <c r="D588" i="2" s="1"/>
  <c r="Y554" i="2"/>
  <c r="Y587" i="2" s="1"/>
  <c r="X554" i="2"/>
  <c r="X587" i="2" s="1"/>
  <c r="W554" i="2"/>
  <c r="W587" i="2" s="1"/>
  <c r="V554" i="2"/>
  <c r="V587" i="2" s="1"/>
  <c r="U554" i="2"/>
  <c r="U587" i="2" s="1"/>
  <c r="T554" i="2"/>
  <c r="T587" i="2" s="1"/>
  <c r="S554" i="2"/>
  <c r="R554" i="2"/>
  <c r="R587" i="2" s="1"/>
  <c r="Q554" i="2"/>
  <c r="Q587" i="2" s="1"/>
  <c r="P554" i="2"/>
  <c r="P587" i="2" s="1"/>
  <c r="O554" i="2"/>
  <c r="O587" i="2" s="1"/>
  <c r="N554" i="2"/>
  <c r="M554" i="2"/>
  <c r="M587" i="2" s="1"/>
  <c r="L554" i="2"/>
  <c r="L587" i="2" s="1"/>
  <c r="K554" i="2"/>
  <c r="K587" i="2" s="1"/>
  <c r="J554" i="2"/>
  <c r="J587" i="2" s="1"/>
  <c r="I554" i="2"/>
  <c r="I587" i="2" s="1"/>
  <c r="H554" i="2"/>
  <c r="H587" i="2" s="1"/>
  <c r="G554" i="2"/>
  <c r="F554" i="2"/>
  <c r="F587" i="2" s="1"/>
  <c r="E554" i="2"/>
  <c r="E587" i="2" s="1"/>
  <c r="D554" i="2"/>
  <c r="D587" i="2" s="1"/>
  <c r="X553" i="2"/>
  <c r="X586" i="2" s="1"/>
  <c r="W553" i="2"/>
  <c r="W586" i="2" s="1"/>
  <c r="V553" i="2"/>
  <c r="V586" i="2" s="1"/>
  <c r="U553" i="2"/>
  <c r="U586" i="2" s="1"/>
  <c r="T553" i="2"/>
  <c r="T586" i="2" s="1"/>
  <c r="S553" i="2"/>
  <c r="S586" i="2" s="1"/>
  <c r="R553" i="2"/>
  <c r="Q553" i="2"/>
  <c r="Q586" i="2" s="1"/>
  <c r="P553" i="2"/>
  <c r="P586" i="2" s="1"/>
  <c r="O553" i="2"/>
  <c r="O586" i="2" s="1"/>
  <c r="N553" i="2"/>
  <c r="M553" i="2"/>
  <c r="M586" i="2" s="1"/>
  <c r="L553" i="2"/>
  <c r="L586" i="2" s="1"/>
  <c r="K553" i="2"/>
  <c r="K586" i="2" s="1"/>
  <c r="J553" i="2"/>
  <c r="J586" i="2" s="1"/>
  <c r="I553" i="2"/>
  <c r="I586" i="2" s="1"/>
  <c r="H553" i="2"/>
  <c r="G553" i="2"/>
  <c r="G586" i="2" s="1"/>
  <c r="F553" i="2"/>
  <c r="F586" i="2" s="1"/>
  <c r="E553" i="2"/>
  <c r="E586" i="2" s="1"/>
  <c r="D553" i="2"/>
  <c r="D586" i="2" s="1"/>
  <c r="W552" i="2"/>
  <c r="W585" i="2" s="1"/>
  <c r="V552" i="2"/>
  <c r="V585" i="2" s="1"/>
  <c r="U552" i="2"/>
  <c r="U585" i="2" s="1"/>
  <c r="T552" i="2"/>
  <c r="T585" i="2" s="1"/>
  <c r="S552" i="2"/>
  <c r="R552" i="2"/>
  <c r="R585" i="2" s="1"/>
  <c r="Q552" i="2"/>
  <c r="Q585" i="2" s="1"/>
  <c r="P552" i="2"/>
  <c r="P585" i="2" s="1"/>
  <c r="O552" i="2"/>
  <c r="N552" i="2"/>
  <c r="N585" i="2" s="1"/>
  <c r="M552" i="2"/>
  <c r="M585" i="2" s="1"/>
  <c r="L552" i="2"/>
  <c r="L585" i="2" s="1"/>
  <c r="K552" i="2"/>
  <c r="K585" i="2" s="1"/>
  <c r="J552" i="2"/>
  <c r="I552" i="2"/>
  <c r="H552" i="2"/>
  <c r="H585" i="2" s="1"/>
  <c r="G552" i="2"/>
  <c r="G585" i="2" s="1"/>
  <c r="F552" i="2"/>
  <c r="F585" i="2" s="1"/>
  <c r="E552" i="2"/>
  <c r="D552" i="2"/>
  <c r="D585" i="2" s="1"/>
  <c r="V551" i="2"/>
  <c r="V584" i="2" s="1"/>
  <c r="U551" i="2"/>
  <c r="U584" i="2" s="1"/>
  <c r="T551" i="2"/>
  <c r="T584" i="2" s="1"/>
  <c r="S551" i="2"/>
  <c r="S584" i="2" s="1"/>
  <c r="R551" i="2"/>
  <c r="Q551" i="2"/>
  <c r="Q584" i="2" s="1"/>
  <c r="P551" i="2"/>
  <c r="P584" i="2" s="1"/>
  <c r="O551" i="2"/>
  <c r="O584" i="2" s="1"/>
  <c r="N551" i="2"/>
  <c r="N584" i="2" s="1"/>
  <c r="M551" i="2"/>
  <c r="M584" i="2" s="1"/>
  <c r="L551" i="2"/>
  <c r="L584" i="2" s="1"/>
  <c r="K551" i="2"/>
  <c r="K584" i="2" s="1"/>
  <c r="J551" i="2"/>
  <c r="J584" i="2" s="1"/>
  <c r="I551" i="2"/>
  <c r="I584" i="2" s="1"/>
  <c r="H551" i="2"/>
  <c r="H584" i="2" s="1"/>
  <c r="G551" i="2"/>
  <c r="F551" i="2"/>
  <c r="F584" i="2" s="1"/>
  <c r="E551" i="2"/>
  <c r="E584" i="2" s="1"/>
  <c r="D551" i="2"/>
  <c r="D584" i="2" s="1"/>
  <c r="U550" i="2"/>
  <c r="U583" i="2" s="1"/>
  <c r="T550" i="2"/>
  <c r="T583" i="2" s="1"/>
  <c r="S550" i="2"/>
  <c r="S583" i="2" s="1"/>
  <c r="R550" i="2"/>
  <c r="R583" i="2" s="1"/>
  <c r="Q550" i="2"/>
  <c r="Q583" i="2" s="1"/>
  <c r="P550" i="2"/>
  <c r="P583" i="2" s="1"/>
  <c r="O550" i="2"/>
  <c r="O583" i="2" s="1"/>
  <c r="N550" i="2"/>
  <c r="N583" i="2" s="1"/>
  <c r="M550" i="2"/>
  <c r="M583" i="2" s="1"/>
  <c r="L550" i="2"/>
  <c r="K550" i="2"/>
  <c r="K583" i="2" s="1"/>
  <c r="J550" i="2"/>
  <c r="J583" i="2" s="1"/>
  <c r="I550" i="2"/>
  <c r="I583" i="2" s="1"/>
  <c r="H550" i="2"/>
  <c r="H583" i="2" s="1"/>
  <c r="G550" i="2"/>
  <c r="G583" i="2" s="1"/>
  <c r="F550" i="2"/>
  <c r="F583" i="2" s="1"/>
  <c r="E550" i="2"/>
  <c r="D550" i="2"/>
  <c r="D583" i="2" s="1"/>
  <c r="T549" i="2"/>
  <c r="S549" i="2"/>
  <c r="S582" i="2" s="1"/>
  <c r="R549" i="2"/>
  <c r="R582" i="2" s="1"/>
  <c r="Q549" i="2"/>
  <c r="Q582" i="2" s="1"/>
  <c r="P549" i="2"/>
  <c r="P582" i="2" s="1"/>
  <c r="O549" i="2"/>
  <c r="O582" i="2" s="1"/>
  <c r="N549" i="2"/>
  <c r="M549" i="2"/>
  <c r="M582" i="2" s="1"/>
  <c r="L549" i="2"/>
  <c r="L582" i="2" s="1"/>
  <c r="K549" i="2"/>
  <c r="K582" i="2" s="1"/>
  <c r="J549" i="2"/>
  <c r="I549" i="2"/>
  <c r="I582" i="2" s="1"/>
  <c r="H549" i="2"/>
  <c r="H582" i="2" s="1"/>
  <c r="G549" i="2"/>
  <c r="G582" i="2" s="1"/>
  <c r="F549" i="2"/>
  <c r="F582" i="2" s="1"/>
  <c r="E549" i="2"/>
  <c r="E582" i="2" s="1"/>
  <c r="D549" i="2"/>
  <c r="D582" i="2" s="1"/>
  <c r="S548" i="2"/>
  <c r="S581" i="2" s="1"/>
  <c r="R548" i="2"/>
  <c r="R581" i="2" s="1"/>
  <c r="Q548" i="2"/>
  <c r="Q581" i="2" s="1"/>
  <c r="P548" i="2"/>
  <c r="O548" i="2"/>
  <c r="O581" i="2" s="1"/>
  <c r="N548" i="2"/>
  <c r="N581" i="2" s="1"/>
  <c r="M548" i="2"/>
  <c r="M581" i="2" s="1"/>
  <c r="L548" i="2"/>
  <c r="L581" i="2" s="1"/>
  <c r="K548" i="2"/>
  <c r="K581" i="2" s="1"/>
  <c r="J548" i="2"/>
  <c r="J581" i="2" s="1"/>
  <c r="I548" i="2"/>
  <c r="I581" i="2" s="1"/>
  <c r="H548" i="2"/>
  <c r="H581" i="2" s="1"/>
  <c r="G548" i="2"/>
  <c r="G581" i="2" s="1"/>
  <c r="F548" i="2"/>
  <c r="F581" i="2" s="1"/>
  <c r="E548" i="2"/>
  <c r="D548" i="2"/>
  <c r="D581" i="2" s="1"/>
  <c r="R547" i="2"/>
  <c r="R580" i="2" s="1"/>
  <c r="Q547" i="2"/>
  <c r="Q580" i="2" s="1"/>
  <c r="P547" i="2"/>
  <c r="P580" i="2" s="1"/>
  <c r="O547" i="2"/>
  <c r="N547" i="2"/>
  <c r="N580" i="2" s="1"/>
  <c r="M547" i="2"/>
  <c r="M580" i="2" s="1"/>
  <c r="L547" i="2"/>
  <c r="L580" i="2" s="1"/>
  <c r="K547" i="2"/>
  <c r="J547" i="2"/>
  <c r="J580" i="2" s="1"/>
  <c r="I547" i="2"/>
  <c r="I580" i="2" s="1"/>
  <c r="H547" i="2"/>
  <c r="H580" i="2" s="1"/>
  <c r="G547" i="2"/>
  <c r="G580" i="2" s="1"/>
  <c r="F547" i="2"/>
  <c r="F580" i="2" s="1"/>
  <c r="E547" i="2"/>
  <c r="E580" i="2" s="1"/>
  <c r="D547" i="2"/>
  <c r="Q546" i="2"/>
  <c r="Q579" i="2" s="1"/>
  <c r="P546" i="2"/>
  <c r="P579" i="2" s="1"/>
  <c r="O546" i="2"/>
  <c r="N546" i="2"/>
  <c r="N579" i="2" s="1"/>
  <c r="M546" i="2"/>
  <c r="M579" i="2" s="1"/>
  <c r="L546" i="2"/>
  <c r="L579" i="2" s="1"/>
  <c r="K546" i="2"/>
  <c r="K579" i="2" s="1"/>
  <c r="J546" i="2"/>
  <c r="J579" i="2" s="1"/>
  <c r="I546" i="2"/>
  <c r="I579" i="2" s="1"/>
  <c r="H546" i="2"/>
  <c r="G546" i="2"/>
  <c r="G579" i="2" s="1"/>
  <c r="F546" i="2"/>
  <c r="F579" i="2" s="1"/>
  <c r="E546" i="2"/>
  <c r="E579" i="2" s="1"/>
  <c r="D546" i="2"/>
  <c r="P545" i="2"/>
  <c r="P578" i="2" s="1"/>
  <c r="O545" i="2"/>
  <c r="O578" i="2" s="1"/>
  <c r="N545" i="2"/>
  <c r="N578" i="2" s="1"/>
  <c r="M545" i="2"/>
  <c r="M578" i="2" s="1"/>
  <c r="L545" i="2"/>
  <c r="K545" i="2"/>
  <c r="K578" i="2" s="1"/>
  <c r="J545" i="2"/>
  <c r="J578" i="2" s="1"/>
  <c r="I545" i="2"/>
  <c r="I578" i="2" s="1"/>
  <c r="H545" i="2"/>
  <c r="H578" i="2" s="1"/>
  <c r="G545" i="2"/>
  <c r="G578" i="2" s="1"/>
  <c r="F545" i="2"/>
  <c r="F578" i="2" s="1"/>
  <c r="E545" i="2"/>
  <c r="E578" i="2" s="1"/>
  <c r="D545" i="2"/>
  <c r="D578" i="2" s="1"/>
  <c r="O544" i="2"/>
  <c r="O577" i="2" s="1"/>
  <c r="N544" i="2"/>
  <c r="N577" i="2" s="1"/>
  <c r="M544" i="2"/>
  <c r="M577" i="2" s="1"/>
  <c r="L544" i="2"/>
  <c r="L577" i="2" s="1"/>
  <c r="K544" i="2"/>
  <c r="J544" i="2"/>
  <c r="J577" i="2" s="1"/>
  <c r="I544" i="2"/>
  <c r="I577" i="2" s="1"/>
  <c r="H544" i="2"/>
  <c r="H577" i="2" s="1"/>
  <c r="G544" i="2"/>
  <c r="G577" i="2" s="1"/>
  <c r="F544" i="2"/>
  <c r="F577" i="2" s="1"/>
  <c r="E544" i="2"/>
  <c r="D544" i="2"/>
  <c r="D577" i="2" s="1"/>
  <c r="N543" i="2"/>
  <c r="N576" i="2" s="1"/>
  <c r="M543" i="2"/>
  <c r="L543" i="2"/>
  <c r="L576" i="2" s="1"/>
  <c r="K543" i="2"/>
  <c r="K576" i="2" s="1"/>
  <c r="J543" i="2"/>
  <c r="J576" i="2" s="1"/>
  <c r="I543" i="2"/>
  <c r="I576" i="2" s="1"/>
  <c r="H543" i="2"/>
  <c r="G543" i="2"/>
  <c r="G576" i="2" s="1"/>
  <c r="F543" i="2"/>
  <c r="F576" i="2" s="1"/>
  <c r="E543" i="2"/>
  <c r="D543" i="2"/>
  <c r="D576" i="2" s="1"/>
  <c r="M542" i="2"/>
  <c r="M575" i="2" s="1"/>
  <c r="L542" i="2"/>
  <c r="L575" i="2" s="1"/>
  <c r="K542" i="2"/>
  <c r="J542" i="2"/>
  <c r="J575" i="2" s="1"/>
  <c r="I542" i="2"/>
  <c r="I575" i="2" s="1"/>
  <c r="H542" i="2"/>
  <c r="G542" i="2"/>
  <c r="G575" i="2" s="1"/>
  <c r="F542" i="2"/>
  <c r="F575" i="2" s="1"/>
  <c r="E542" i="2"/>
  <c r="E575" i="2" s="1"/>
  <c r="D542" i="2"/>
  <c r="D575" i="2" s="1"/>
  <c r="L541" i="2"/>
  <c r="L574" i="2" s="1"/>
  <c r="K541" i="2"/>
  <c r="K574" i="2" s="1"/>
  <c r="J541" i="2"/>
  <c r="J574" i="2" s="1"/>
  <c r="I541" i="2"/>
  <c r="I574" i="2" s="1"/>
  <c r="H541" i="2"/>
  <c r="H574" i="2" s="1"/>
  <c r="G541" i="2"/>
  <c r="G574" i="2" s="1"/>
  <c r="F541" i="2"/>
  <c r="F574" i="2" s="1"/>
  <c r="E541" i="2"/>
  <c r="E574" i="2" s="1"/>
  <c r="D541" i="2"/>
  <c r="D574" i="2" s="1"/>
  <c r="K540" i="2"/>
  <c r="J540" i="2"/>
  <c r="J573" i="2" s="1"/>
  <c r="I540" i="2"/>
  <c r="I573" i="2" s="1"/>
  <c r="H540" i="2"/>
  <c r="H573" i="2" s="1"/>
  <c r="G540" i="2"/>
  <c r="G573" i="2" s="1"/>
  <c r="F540" i="2"/>
  <c r="E540" i="2"/>
  <c r="E573" i="2" s="1"/>
  <c r="D540" i="2"/>
  <c r="D573" i="2" s="1"/>
  <c r="J539" i="2"/>
  <c r="J572" i="2" s="1"/>
  <c r="I539" i="2"/>
  <c r="I572" i="2" s="1"/>
  <c r="H539" i="2"/>
  <c r="H572" i="2" s="1"/>
  <c r="G539" i="2"/>
  <c r="G572" i="2" s="1"/>
  <c r="F539" i="2"/>
  <c r="E539" i="2"/>
  <c r="E572" i="2" s="1"/>
  <c r="D539" i="2"/>
  <c r="D572" i="2" s="1"/>
  <c r="I538" i="2"/>
  <c r="I571" i="2" s="1"/>
  <c r="H538" i="2"/>
  <c r="H571" i="2" s="1"/>
  <c r="G538" i="2"/>
  <c r="G571" i="2" s="1"/>
  <c r="F538" i="2"/>
  <c r="F571" i="2" s="1"/>
  <c r="E538" i="2"/>
  <c r="D538" i="2"/>
  <c r="D571" i="2" s="1"/>
  <c r="H537" i="2"/>
  <c r="H570" i="2" s="1"/>
  <c r="G537" i="2"/>
  <c r="G570" i="2" s="1"/>
  <c r="F537" i="2"/>
  <c r="F570" i="2" s="1"/>
  <c r="E537" i="2"/>
  <c r="E570" i="2" s="1"/>
  <c r="D537" i="2"/>
  <c r="D570" i="2" s="1"/>
  <c r="G536" i="2"/>
  <c r="G569" i="2" s="1"/>
  <c r="F536" i="2"/>
  <c r="F569" i="2" s="1"/>
  <c r="E536" i="2"/>
  <c r="D536" i="2"/>
  <c r="D569" i="2" s="1"/>
  <c r="F535" i="2"/>
  <c r="F568" i="2" s="1"/>
  <c r="E535" i="2"/>
  <c r="E568" i="2" s="1"/>
  <c r="D535" i="2"/>
  <c r="E534" i="2"/>
  <c r="E567" i="2" s="1"/>
  <c r="D534" i="2"/>
  <c r="D533" i="2"/>
  <c r="D566" i="2" s="1"/>
  <c r="BH522" i="2"/>
  <c r="BI521" i="2"/>
  <c r="AG521" i="2"/>
  <c r="BI520" i="2"/>
  <c r="AG520" i="2"/>
  <c r="BI519" i="2"/>
  <c r="AG519" i="2"/>
  <c r="BI518" i="2"/>
  <c r="AG518" i="2"/>
  <c r="BI517" i="2"/>
  <c r="AG517" i="2"/>
  <c r="BI516" i="2"/>
  <c r="AG516" i="2"/>
  <c r="BI515" i="2"/>
  <c r="AG515" i="2"/>
  <c r="BI514" i="2"/>
  <c r="AG514" i="2"/>
  <c r="BI513" i="2"/>
  <c r="AG513" i="2"/>
  <c r="BI512" i="2"/>
  <c r="AG512" i="2"/>
  <c r="BI511" i="2"/>
  <c r="AG511" i="2"/>
  <c r="BI510" i="2"/>
  <c r="AG510" i="2"/>
  <c r="BI509" i="2"/>
  <c r="AG509" i="2"/>
  <c r="BI508" i="2"/>
  <c r="AG508" i="2"/>
  <c r="BI507" i="2"/>
  <c r="AG507" i="2"/>
  <c r="BI506" i="2"/>
  <c r="AG506" i="2"/>
  <c r="BI505" i="2"/>
  <c r="AG505" i="2"/>
  <c r="BI504" i="2"/>
  <c r="AG504" i="2"/>
  <c r="BI503" i="2"/>
  <c r="AG503" i="2"/>
  <c r="BI502" i="2"/>
  <c r="AG502" i="2"/>
  <c r="BI501" i="2"/>
  <c r="AG501" i="2"/>
  <c r="BI500" i="2"/>
  <c r="AG500" i="2"/>
  <c r="BI499" i="2"/>
  <c r="AG499" i="2"/>
  <c r="BI498" i="2"/>
  <c r="AG498" i="2"/>
  <c r="EK491" i="2"/>
  <c r="EJ491" i="2"/>
  <c r="EI491" i="2"/>
  <c r="EH491" i="2"/>
  <c r="EG491" i="2"/>
  <c r="EF491" i="2"/>
  <c r="EE491" i="2"/>
  <c r="ED491" i="2"/>
  <c r="EC491" i="2"/>
  <c r="EB491" i="2"/>
  <c r="EA491" i="2"/>
  <c r="DZ491" i="2"/>
  <c r="DY491" i="2"/>
  <c r="DX491" i="2"/>
  <c r="DW491" i="2"/>
  <c r="DV491" i="2"/>
  <c r="DU491" i="2"/>
  <c r="DT491" i="2"/>
  <c r="DS491" i="2"/>
  <c r="DR491" i="2"/>
  <c r="DQ491" i="2"/>
  <c r="DP491" i="2"/>
  <c r="DO491" i="2"/>
  <c r="DN491" i="2"/>
  <c r="DM491" i="2"/>
  <c r="DI490" i="2"/>
  <c r="AF490" i="2"/>
  <c r="DH489" i="2"/>
  <c r="BC489" i="2"/>
  <c r="BB489" i="2"/>
  <c r="BA489" i="2"/>
  <c r="AZ489" i="2"/>
  <c r="AY489" i="2"/>
  <c r="AX489" i="2"/>
  <c r="AW489" i="2"/>
  <c r="AV489" i="2"/>
  <c r="AU489" i="2"/>
  <c r="AT489" i="2"/>
  <c r="AS489" i="2"/>
  <c r="AR489" i="2"/>
  <c r="AQ489" i="2"/>
  <c r="AP489" i="2"/>
  <c r="AO489" i="2"/>
  <c r="AN489" i="2"/>
  <c r="AM489" i="2"/>
  <c r="AL489" i="2"/>
  <c r="AK489" i="2"/>
  <c r="AJ489" i="2"/>
  <c r="AI489" i="2"/>
  <c r="AH489" i="2"/>
  <c r="AG489" i="2"/>
  <c r="DG488" i="2"/>
  <c r="BB488" i="2"/>
  <c r="BA488" i="2"/>
  <c r="AZ488" i="2"/>
  <c r="AY488" i="2"/>
  <c r="AX488" i="2"/>
  <c r="AW488" i="2"/>
  <c r="AV488" i="2"/>
  <c r="AU488" i="2"/>
  <c r="AT488" i="2"/>
  <c r="AS488" i="2"/>
  <c r="AR488" i="2"/>
  <c r="AQ488" i="2"/>
  <c r="AP488" i="2"/>
  <c r="AO488" i="2"/>
  <c r="AN488" i="2"/>
  <c r="AM488" i="2"/>
  <c r="AL488" i="2"/>
  <c r="AK488" i="2"/>
  <c r="AJ488" i="2"/>
  <c r="AI488" i="2"/>
  <c r="AH488" i="2"/>
  <c r="AG488" i="2"/>
  <c r="DF487" i="2"/>
  <c r="BI487" i="2"/>
  <c r="BA487" i="2"/>
  <c r="AZ487" i="2"/>
  <c r="AY487" i="2"/>
  <c r="AX487" i="2"/>
  <c r="AW487" i="2"/>
  <c r="AV487" i="2"/>
  <c r="AU487" i="2"/>
  <c r="AT487" i="2"/>
  <c r="AS487" i="2"/>
  <c r="AR487" i="2"/>
  <c r="AQ487" i="2"/>
  <c r="AP487" i="2"/>
  <c r="AO487" i="2"/>
  <c r="AN487" i="2"/>
  <c r="AM487" i="2"/>
  <c r="AL487" i="2"/>
  <c r="AK487" i="2"/>
  <c r="AJ487" i="2"/>
  <c r="AI487" i="2"/>
  <c r="AH487" i="2"/>
  <c r="AG487" i="2"/>
  <c r="DE486" i="2"/>
  <c r="AZ486" i="2"/>
  <c r="AY486" i="2"/>
  <c r="AX486" i="2"/>
  <c r="AW486" i="2"/>
  <c r="AV486" i="2"/>
  <c r="AU486" i="2"/>
  <c r="AT486" i="2"/>
  <c r="AS486" i="2"/>
  <c r="AR486" i="2"/>
  <c r="AQ486" i="2"/>
  <c r="AP486" i="2"/>
  <c r="AO486" i="2"/>
  <c r="AN486" i="2"/>
  <c r="AM486" i="2"/>
  <c r="AL486" i="2"/>
  <c r="AK486" i="2"/>
  <c r="AJ486" i="2"/>
  <c r="AI486" i="2"/>
  <c r="AH486" i="2"/>
  <c r="AG486" i="2"/>
  <c r="DD485" i="2"/>
  <c r="AY485" i="2"/>
  <c r="AX485" i="2"/>
  <c r="AW485" i="2"/>
  <c r="AV485" i="2"/>
  <c r="AU485" i="2"/>
  <c r="AT485" i="2"/>
  <c r="AS485" i="2"/>
  <c r="AR485" i="2"/>
  <c r="AQ485" i="2"/>
  <c r="AP485" i="2"/>
  <c r="AO485" i="2"/>
  <c r="AN485" i="2"/>
  <c r="AM485" i="2"/>
  <c r="AL485" i="2"/>
  <c r="AK485" i="2"/>
  <c r="AJ485" i="2"/>
  <c r="AI485" i="2"/>
  <c r="AH485" i="2"/>
  <c r="AG485" i="2"/>
  <c r="DC484" i="2"/>
  <c r="AX484" i="2"/>
  <c r="AW484" i="2"/>
  <c r="AV484" i="2"/>
  <c r="AU484" i="2"/>
  <c r="AT484" i="2"/>
  <c r="AS484" i="2"/>
  <c r="AR484" i="2"/>
  <c r="AQ484" i="2"/>
  <c r="AP484" i="2"/>
  <c r="AO484" i="2"/>
  <c r="AN484" i="2"/>
  <c r="AM484" i="2"/>
  <c r="AL484" i="2"/>
  <c r="AK484" i="2"/>
  <c r="AJ484" i="2"/>
  <c r="AI484" i="2"/>
  <c r="AH484" i="2"/>
  <c r="AG484" i="2"/>
  <c r="BI484" i="2" s="1"/>
  <c r="AH516" i="2" s="1"/>
  <c r="DB483" i="2"/>
  <c r="AW483" i="2"/>
  <c r="AV483" i="2"/>
  <c r="AU483" i="2"/>
  <c r="AT483" i="2"/>
  <c r="AS483" i="2"/>
  <c r="AR483" i="2"/>
  <c r="AQ483" i="2"/>
  <c r="AP483" i="2"/>
  <c r="AO483" i="2"/>
  <c r="AN483" i="2"/>
  <c r="AM483" i="2"/>
  <c r="AL483" i="2"/>
  <c r="AK483" i="2"/>
  <c r="AJ483" i="2"/>
  <c r="AI483" i="2"/>
  <c r="AH483" i="2"/>
  <c r="AG483" i="2"/>
  <c r="DA482" i="2"/>
  <c r="AV482" i="2"/>
  <c r="AU482" i="2"/>
  <c r="AT482" i="2"/>
  <c r="AS482" i="2"/>
  <c r="AR482" i="2"/>
  <c r="AQ482" i="2"/>
  <c r="AP482" i="2"/>
  <c r="AO482" i="2"/>
  <c r="AN482" i="2"/>
  <c r="AM482" i="2"/>
  <c r="AL482" i="2"/>
  <c r="AK482" i="2"/>
  <c r="AJ482" i="2"/>
  <c r="AI482" i="2"/>
  <c r="AH482" i="2"/>
  <c r="AG482" i="2"/>
  <c r="CZ481" i="2"/>
  <c r="AU481" i="2"/>
  <c r="AT481" i="2"/>
  <c r="AS481" i="2"/>
  <c r="AR481" i="2"/>
  <c r="AQ481" i="2"/>
  <c r="AP481" i="2"/>
  <c r="AO481" i="2"/>
  <c r="AN481" i="2"/>
  <c r="AM481" i="2"/>
  <c r="AL481" i="2"/>
  <c r="AK481" i="2"/>
  <c r="AJ481" i="2"/>
  <c r="AI481" i="2"/>
  <c r="AH481" i="2"/>
  <c r="AG481" i="2"/>
  <c r="CY480" i="2"/>
  <c r="AT480" i="2"/>
  <c r="AS480" i="2"/>
  <c r="AR480" i="2"/>
  <c r="AQ480" i="2"/>
  <c r="AP480" i="2"/>
  <c r="AO480" i="2"/>
  <c r="AN480" i="2"/>
  <c r="AM480" i="2"/>
  <c r="AL480" i="2"/>
  <c r="AK480" i="2"/>
  <c r="AJ480" i="2"/>
  <c r="AI480" i="2"/>
  <c r="AH480" i="2"/>
  <c r="AG480" i="2"/>
  <c r="BI480" i="2" s="1"/>
  <c r="AH512" i="2" s="1"/>
  <c r="CX479" i="2"/>
  <c r="AS479" i="2"/>
  <c r="AR479" i="2"/>
  <c r="AQ479" i="2"/>
  <c r="AP479" i="2"/>
  <c r="AO479" i="2"/>
  <c r="AN479" i="2"/>
  <c r="AM479" i="2"/>
  <c r="AL479" i="2"/>
  <c r="AK479" i="2"/>
  <c r="AJ479" i="2"/>
  <c r="AI479" i="2"/>
  <c r="AH479" i="2"/>
  <c r="AG479" i="2"/>
  <c r="CW478" i="2"/>
  <c r="AR478" i="2"/>
  <c r="AQ478" i="2"/>
  <c r="AP478" i="2"/>
  <c r="AO478" i="2"/>
  <c r="AN478" i="2"/>
  <c r="AM478" i="2"/>
  <c r="AL478" i="2"/>
  <c r="AK478" i="2"/>
  <c r="AJ478" i="2"/>
  <c r="AI478" i="2"/>
  <c r="AH478" i="2"/>
  <c r="AG478" i="2"/>
  <c r="CV477" i="2"/>
  <c r="AQ477" i="2"/>
  <c r="AP477" i="2"/>
  <c r="AO477" i="2"/>
  <c r="AN477" i="2"/>
  <c r="AM477" i="2"/>
  <c r="AL477" i="2"/>
  <c r="AK477" i="2"/>
  <c r="AJ477" i="2"/>
  <c r="AI477" i="2"/>
  <c r="AH477" i="2"/>
  <c r="AG477" i="2"/>
  <c r="CU476" i="2"/>
  <c r="AP476" i="2"/>
  <c r="AO476" i="2"/>
  <c r="AN476" i="2"/>
  <c r="AM476" i="2"/>
  <c r="AL476" i="2"/>
  <c r="AK476" i="2"/>
  <c r="AJ476" i="2"/>
  <c r="AI476" i="2"/>
  <c r="AH476" i="2"/>
  <c r="AG476" i="2"/>
  <c r="BI476" i="2" s="1"/>
  <c r="CT475" i="2"/>
  <c r="AO475" i="2"/>
  <c r="AN475" i="2"/>
  <c r="AM475" i="2"/>
  <c r="AL475" i="2"/>
  <c r="AK475" i="2"/>
  <c r="AJ475" i="2"/>
  <c r="AI475" i="2"/>
  <c r="AH475" i="2"/>
  <c r="AG475" i="2"/>
  <c r="CS474" i="2"/>
  <c r="AN474" i="2"/>
  <c r="AM474" i="2"/>
  <c r="AL474" i="2"/>
  <c r="AK474" i="2"/>
  <c r="AJ474" i="2"/>
  <c r="AI474" i="2"/>
  <c r="AH474" i="2"/>
  <c r="AG474" i="2"/>
  <c r="CR473" i="2"/>
  <c r="AM473" i="2"/>
  <c r="AL473" i="2"/>
  <c r="AK473" i="2"/>
  <c r="AJ473" i="2"/>
  <c r="AI473" i="2"/>
  <c r="AH473" i="2"/>
  <c r="AG473" i="2"/>
  <c r="CQ472" i="2"/>
  <c r="AL472" i="2"/>
  <c r="AK472" i="2"/>
  <c r="AJ472" i="2"/>
  <c r="AI472" i="2"/>
  <c r="AH472" i="2"/>
  <c r="AG472" i="2"/>
  <c r="BI472" i="2" s="1"/>
  <c r="AH504" i="2" s="1"/>
  <c r="DM471" i="2"/>
  <c r="BJ503" i="2" s="1"/>
  <c r="CP471" i="2"/>
  <c r="BI471" i="2"/>
  <c r="AK471" i="2"/>
  <c r="AJ471" i="2"/>
  <c r="AI471" i="2"/>
  <c r="AH471" i="2"/>
  <c r="AG471" i="2"/>
  <c r="CO470" i="2"/>
  <c r="AJ470" i="2"/>
  <c r="AI470" i="2"/>
  <c r="AH470" i="2"/>
  <c r="AG470" i="2"/>
  <c r="CN469" i="2"/>
  <c r="AI469" i="2"/>
  <c r="AH469" i="2"/>
  <c r="AG469" i="2"/>
  <c r="CM468" i="2"/>
  <c r="AH468" i="2"/>
  <c r="AG468" i="2"/>
  <c r="CL467" i="2"/>
  <c r="AG467" i="2"/>
  <c r="CK466" i="2"/>
  <c r="CJ465" i="2"/>
  <c r="BH457" i="2"/>
  <c r="BI456" i="2"/>
  <c r="AG456" i="2"/>
  <c r="BI455" i="2"/>
  <c r="AG455" i="2"/>
  <c r="BJ454" i="2"/>
  <c r="BI454" i="2"/>
  <c r="AG454" i="2"/>
  <c r="BI453" i="2"/>
  <c r="AG453" i="2"/>
  <c r="BI452" i="2"/>
  <c r="AG452" i="2"/>
  <c r="BI451" i="2"/>
  <c r="AG451" i="2"/>
  <c r="BI450" i="2"/>
  <c r="AG450" i="2"/>
  <c r="BI449" i="2"/>
  <c r="AG449" i="2"/>
  <c r="BI448" i="2"/>
  <c r="AG448" i="2"/>
  <c r="BI447" i="2"/>
  <c r="AG447" i="2"/>
  <c r="BI446" i="2"/>
  <c r="AG446" i="2"/>
  <c r="BI445" i="2"/>
  <c r="AG445" i="2"/>
  <c r="BI444" i="2"/>
  <c r="AG444" i="2"/>
  <c r="BI443" i="2"/>
  <c r="AG443" i="2"/>
  <c r="BI442" i="2"/>
  <c r="AG442" i="2"/>
  <c r="BI441" i="2"/>
  <c r="AG441" i="2"/>
  <c r="BI440" i="2"/>
  <c r="AG440" i="2"/>
  <c r="BI439" i="2"/>
  <c r="AG439" i="2"/>
  <c r="BI438" i="2"/>
  <c r="AH438" i="2"/>
  <c r="AG438" i="2"/>
  <c r="BI437" i="2"/>
  <c r="AG437" i="2"/>
  <c r="BI436" i="2"/>
  <c r="AG436" i="2"/>
  <c r="BI435" i="2"/>
  <c r="AG435" i="2"/>
  <c r="BI434" i="2"/>
  <c r="AG434" i="2"/>
  <c r="BI433" i="2"/>
  <c r="AG433" i="2"/>
  <c r="EK426" i="2"/>
  <c r="EJ426" i="2"/>
  <c r="EI426" i="2"/>
  <c r="EH426" i="2"/>
  <c r="EG426" i="2"/>
  <c r="EF426" i="2"/>
  <c r="EE426" i="2"/>
  <c r="ED426" i="2"/>
  <c r="EC426" i="2"/>
  <c r="EB426" i="2"/>
  <c r="EA426" i="2"/>
  <c r="DZ426" i="2"/>
  <c r="DY426" i="2"/>
  <c r="DX426" i="2"/>
  <c r="DW426" i="2"/>
  <c r="DV426" i="2"/>
  <c r="DU426" i="2"/>
  <c r="DT426" i="2"/>
  <c r="DS426" i="2"/>
  <c r="DR426" i="2"/>
  <c r="DQ426" i="2"/>
  <c r="DP426" i="2"/>
  <c r="DO426" i="2"/>
  <c r="DN426" i="2"/>
  <c r="DM426" i="2"/>
  <c r="DI425" i="2"/>
  <c r="AF425" i="2"/>
  <c r="DH424" i="2"/>
  <c r="BC424" i="2"/>
  <c r="BB424" i="2"/>
  <c r="BA424" i="2"/>
  <c r="AZ424" i="2"/>
  <c r="AY424" i="2"/>
  <c r="AX424" i="2"/>
  <c r="AW424" i="2"/>
  <c r="AV424" i="2"/>
  <c r="AU424" i="2"/>
  <c r="AT424" i="2"/>
  <c r="AS424" i="2"/>
  <c r="AR424" i="2"/>
  <c r="AQ424" i="2"/>
  <c r="AP424" i="2"/>
  <c r="AO424" i="2"/>
  <c r="AN424" i="2"/>
  <c r="AM424" i="2"/>
  <c r="AL424" i="2"/>
  <c r="AK424" i="2"/>
  <c r="AJ424" i="2"/>
  <c r="AI424" i="2"/>
  <c r="AH424" i="2"/>
  <c r="AG424" i="2"/>
  <c r="DG423" i="2"/>
  <c r="BI423" i="2"/>
  <c r="AH455" i="2" s="1"/>
  <c r="BB423" i="2"/>
  <c r="BA423" i="2"/>
  <c r="AZ423" i="2"/>
  <c r="AY423" i="2"/>
  <c r="AX423" i="2"/>
  <c r="AW423" i="2"/>
  <c r="AV423" i="2"/>
  <c r="AU423" i="2"/>
  <c r="AT423" i="2"/>
  <c r="AS423" i="2"/>
  <c r="AR423" i="2"/>
  <c r="AQ423" i="2"/>
  <c r="AP423" i="2"/>
  <c r="AO423" i="2"/>
  <c r="AN423" i="2"/>
  <c r="AM423" i="2"/>
  <c r="AL423" i="2"/>
  <c r="AK423" i="2"/>
  <c r="AJ423" i="2"/>
  <c r="AI423" i="2"/>
  <c r="AH423" i="2"/>
  <c r="AG423" i="2"/>
  <c r="DM422" i="2"/>
  <c r="DF422" i="2"/>
  <c r="BI422" i="2"/>
  <c r="AH454" i="2" s="1"/>
  <c r="BJ422" i="2" s="1"/>
  <c r="BA422" i="2"/>
  <c r="AZ422" i="2"/>
  <c r="AY422" i="2"/>
  <c r="AX422" i="2"/>
  <c r="AW422" i="2"/>
  <c r="AV422" i="2"/>
  <c r="AU422" i="2"/>
  <c r="AT422" i="2"/>
  <c r="AS422" i="2"/>
  <c r="AR422" i="2"/>
  <c r="AQ422" i="2"/>
  <c r="AP422" i="2"/>
  <c r="AO422" i="2"/>
  <c r="AN422" i="2"/>
  <c r="AM422" i="2"/>
  <c r="AL422" i="2"/>
  <c r="AK422" i="2"/>
  <c r="AJ422" i="2"/>
  <c r="AI422" i="2"/>
  <c r="AH422" i="2"/>
  <c r="AG422" i="2"/>
  <c r="DE421" i="2"/>
  <c r="AZ421" i="2"/>
  <c r="AY421" i="2"/>
  <c r="AX421" i="2"/>
  <c r="AW421" i="2"/>
  <c r="AV421" i="2"/>
  <c r="AU421" i="2"/>
  <c r="AT421" i="2"/>
  <c r="AS421" i="2"/>
  <c r="AR421" i="2"/>
  <c r="AQ421" i="2"/>
  <c r="AP421" i="2"/>
  <c r="AO421" i="2"/>
  <c r="AN421" i="2"/>
  <c r="AM421" i="2"/>
  <c r="AL421" i="2"/>
  <c r="AK421" i="2"/>
  <c r="AJ421" i="2"/>
  <c r="AI421" i="2"/>
  <c r="AH421" i="2"/>
  <c r="AG421" i="2"/>
  <c r="DD420" i="2"/>
  <c r="AY420" i="2"/>
  <c r="AX420" i="2"/>
  <c r="AW420" i="2"/>
  <c r="AV420" i="2"/>
  <c r="AU420" i="2"/>
  <c r="AT420" i="2"/>
  <c r="AS420" i="2"/>
  <c r="AR420" i="2"/>
  <c r="AQ420" i="2"/>
  <c r="AP420" i="2"/>
  <c r="AO420" i="2"/>
  <c r="AN420" i="2"/>
  <c r="AM420" i="2"/>
  <c r="AL420" i="2"/>
  <c r="AK420" i="2"/>
  <c r="AJ420" i="2"/>
  <c r="AI420" i="2"/>
  <c r="AH420" i="2"/>
  <c r="AG420" i="2"/>
  <c r="DC419" i="2"/>
  <c r="AX419" i="2"/>
  <c r="AW419" i="2"/>
  <c r="AV419" i="2"/>
  <c r="AU419" i="2"/>
  <c r="AT419" i="2"/>
  <c r="AS419" i="2"/>
  <c r="AR419" i="2"/>
  <c r="AQ419" i="2"/>
  <c r="AP419" i="2"/>
  <c r="AO419" i="2"/>
  <c r="AN419" i="2"/>
  <c r="AM419" i="2"/>
  <c r="AL419" i="2"/>
  <c r="AK419" i="2"/>
  <c r="AJ419" i="2"/>
  <c r="AI419" i="2"/>
  <c r="AH419" i="2"/>
  <c r="AG419" i="2"/>
  <c r="DB418" i="2"/>
  <c r="AW418" i="2"/>
  <c r="AV418" i="2"/>
  <c r="AU418" i="2"/>
  <c r="AT418" i="2"/>
  <c r="AS418" i="2"/>
  <c r="AR418" i="2"/>
  <c r="AQ418" i="2"/>
  <c r="AP418" i="2"/>
  <c r="AO418" i="2"/>
  <c r="AN418" i="2"/>
  <c r="AM418" i="2"/>
  <c r="AL418" i="2"/>
  <c r="AK418" i="2"/>
  <c r="AJ418" i="2"/>
  <c r="AI418" i="2"/>
  <c r="AH418" i="2"/>
  <c r="AG418" i="2"/>
  <c r="DA417" i="2"/>
  <c r="AV417" i="2"/>
  <c r="AU417" i="2"/>
  <c r="AT417" i="2"/>
  <c r="AS417" i="2"/>
  <c r="AR417" i="2"/>
  <c r="AQ417" i="2"/>
  <c r="AP417" i="2"/>
  <c r="AO417" i="2"/>
  <c r="AN417" i="2"/>
  <c r="AM417" i="2"/>
  <c r="AL417" i="2"/>
  <c r="AK417" i="2"/>
  <c r="AJ417" i="2"/>
  <c r="AI417" i="2"/>
  <c r="AH417" i="2"/>
  <c r="AG417" i="2"/>
  <c r="CZ416" i="2"/>
  <c r="AU416" i="2"/>
  <c r="AT416" i="2"/>
  <c r="AS416" i="2"/>
  <c r="AR416" i="2"/>
  <c r="AQ416" i="2"/>
  <c r="AP416" i="2"/>
  <c r="AO416" i="2"/>
  <c r="AN416" i="2"/>
  <c r="AM416" i="2"/>
  <c r="AL416" i="2"/>
  <c r="AK416" i="2"/>
  <c r="AJ416" i="2"/>
  <c r="AI416" i="2"/>
  <c r="AH416" i="2"/>
  <c r="AG416" i="2"/>
  <c r="CY415" i="2"/>
  <c r="AT415" i="2"/>
  <c r="AS415" i="2"/>
  <c r="AR415" i="2"/>
  <c r="AQ415" i="2"/>
  <c r="AP415" i="2"/>
  <c r="AO415" i="2"/>
  <c r="AN415" i="2"/>
  <c r="AM415" i="2"/>
  <c r="AL415" i="2"/>
  <c r="AK415" i="2"/>
  <c r="AJ415" i="2"/>
  <c r="AI415" i="2"/>
  <c r="AH415" i="2"/>
  <c r="AG415" i="2"/>
  <c r="CX414" i="2"/>
  <c r="AS414" i="2"/>
  <c r="AR414" i="2"/>
  <c r="AQ414" i="2"/>
  <c r="AP414" i="2"/>
  <c r="AO414" i="2"/>
  <c r="AN414" i="2"/>
  <c r="AM414" i="2"/>
  <c r="AL414" i="2"/>
  <c r="AK414" i="2"/>
  <c r="AJ414" i="2"/>
  <c r="AI414" i="2"/>
  <c r="AH414" i="2"/>
  <c r="AG414" i="2"/>
  <c r="BI414" i="2" s="1"/>
  <c r="CW413" i="2"/>
  <c r="AR413" i="2"/>
  <c r="AQ413" i="2"/>
  <c r="AP413" i="2"/>
  <c r="AO413" i="2"/>
  <c r="AN413" i="2"/>
  <c r="AM413" i="2"/>
  <c r="AL413" i="2"/>
  <c r="AK413" i="2"/>
  <c r="AJ413" i="2"/>
  <c r="AI413" i="2"/>
  <c r="AH413" i="2"/>
  <c r="AG413" i="2"/>
  <c r="BI413" i="2" s="1"/>
  <c r="CV412" i="2"/>
  <c r="AQ412" i="2"/>
  <c r="AP412" i="2"/>
  <c r="AO412" i="2"/>
  <c r="AN412" i="2"/>
  <c r="AM412" i="2"/>
  <c r="AL412" i="2"/>
  <c r="AK412" i="2"/>
  <c r="AJ412" i="2"/>
  <c r="AI412" i="2"/>
  <c r="AH412" i="2"/>
  <c r="AG412" i="2"/>
  <c r="CU411" i="2"/>
  <c r="AP411" i="2"/>
  <c r="AO411" i="2"/>
  <c r="AN411" i="2"/>
  <c r="AM411" i="2"/>
  <c r="AL411" i="2"/>
  <c r="AK411" i="2"/>
  <c r="AJ411" i="2"/>
  <c r="AI411" i="2"/>
  <c r="AH411" i="2"/>
  <c r="AG411" i="2"/>
  <c r="CT410" i="2"/>
  <c r="AO410" i="2"/>
  <c r="AN410" i="2"/>
  <c r="AM410" i="2"/>
  <c r="AL410" i="2"/>
  <c r="AK410" i="2"/>
  <c r="AJ410" i="2"/>
  <c r="AI410" i="2"/>
  <c r="AH410" i="2"/>
  <c r="AG410" i="2"/>
  <c r="CS409" i="2"/>
  <c r="AN409" i="2"/>
  <c r="AM409" i="2"/>
  <c r="AL409" i="2"/>
  <c r="AK409" i="2"/>
  <c r="AJ409" i="2"/>
  <c r="AI409" i="2"/>
  <c r="AH409" i="2"/>
  <c r="AG409" i="2"/>
  <c r="CR408" i="2"/>
  <c r="AM408" i="2"/>
  <c r="AL408" i="2"/>
  <c r="AK408" i="2"/>
  <c r="AJ408" i="2"/>
  <c r="AI408" i="2"/>
  <c r="AH408" i="2"/>
  <c r="AG408" i="2"/>
  <c r="CQ407" i="2"/>
  <c r="AL407" i="2"/>
  <c r="AK407" i="2"/>
  <c r="AJ407" i="2"/>
  <c r="AI407" i="2"/>
  <c r="AH407" i="2"/>
  <c r="AG407" i="2"/>
  <c r="CP406" i="2"/>
  <c r="BI406" i="2"/>
  <c r="DM406" i="2" s="1"/>
  <c r="BJ438" i="2" s="1"/>
  <c r="AK406" i="2"/>
  <c r="AJ406" i="2"/>
  <c r="AI406" i="2"/>
  <c r="AH406" i="2"/>
  <c r="AG406" i="2"/>
  <c r="CO405" i="2"/>
  <c r="AJ405" i="2"/>
  <c r="AI405" i="2"/>
  <c r="AH405" i="2"/>
  <c r="AG405" i="2"/>
  <c r="CN404" i="2"/>
  <c r="AI404" i="2"/>
  <c r="AH404" i="2"/>
  <c r="AG404" i="2"/>
  <c r="CM403" i="2"/>
  <c r="AH403" i="2"/>
  <c r="AG403" i="2"/>
  <c r="CL402" i="2"/>
  <c r="AG402" i="2"/>
  <c r="CK401" i="2"/>
  <c r="CJ400" i="2"/>
  <c r="BH392" i="2"/>
  <c r="BI391" i="2"/>
  <c r="AG391" i="2"/>
  <c r="BI390" i="2"/>
  <c r="AG390" i="2"/>
  <c r="BI358" i="2" s="1"/>
  <c r="BI389" i="2"/>
  <c r="AG389" i="2"/>
  <c r="BI357" i="2" s="1"/>
  <c r="BI388" i="2"/>
  <c r="AG388" i="2"/>
  <c r="BI387" i="2"/>
  <c r="AG387" i="2"/>
  <c r="BI386" i="2"/>
  <c r="AG386" i="2"/>
  <c r="BI385" i="2"/>
  <c r="AG385" i="2"/>
  <c r="BI384" i="2"/>
  <c r="AG384" i="2"/>
  <c r="BI383" i="2"/>
  <c r="AG383" i="2"/>
  <c r="BI382" i="2"/>
  <c r="AG382" i="2"/>
  <c r="BI381" i="2"/>
  <c r="AG381" i="2"/>
  <c r="BI380" i="2"/>
  <c r="AG380" i="2"/>
  <c r="BI379" i="2"/>
  <c r="AG379" i="2"/>
  <c r="BI378" i="2"/>
  <c r="AG378" i="2"/>
  <c r="BI377" i="2"/>
  <c r="AG377" i="2"/>
  <c r="BI376" i="2"/>
  <c r="AG376" i="2"/>
  <c r="BI375" i="2"/>
  <c r="AG375" i="2"/>
  <c r="BI374" i="2"/>
  <c r="AG374" i="2"/>
  <c r="BI373" i="2"/>
  <c r="AG373" i="2"/>
  <c r="BI372" i="2"/>
  <c r="AG372" i="2"/>
  <c r="BI371" i="2"/>
  <c r="AG371" i="2"/>
  <c r="BI370" i="2"/>
  <c r="AG370" i="2"/>
  <c r="BI369" i="2"/>
  <c r="AG369" i="2"/>
  <c r="BI368" i="2"/>
  <c r="AG368" i="2"/>
  <c r="AF360" i="2"/>
  <c r="DH359" i="2"/>
  <c r="BI359" i="2"/>
  <c r="AH391" i="2" s="1"/>
  <c r="BC359" i="2"/>
  <c r="BB359" i="2"/>
  <c r="BA359" i="2"/>
  <c r="AZ359" i="2"/>
  <c r="AY359" i="2"/>
  <c r="AX359" i="2"/>
  <c r="AW359" i="2"/>
  <c r="AV359" i="2"/>
  <c r="AU359" i="2"/>
  <c r="AT359" i="2"/>
  <c r="AS359" i="2"/>
  <c r="AR359" i="2"/>
  <c r="AQ359" i="2"/>
  <c r="AP359" i="2"/>
  <c r="AO359" i="2"/>
  <c r="AN359" i="2"/>
  <c r="AM359" i="2"/>
  <c r="AL359" i="2"/>
  <c r="AK359" i="2"/>
  <c r="AJ359" i="2"/>
  <c r="AI359" i="2"/>
  <c r="AH359" i="2"/>
  <c r="AG359" i="2"/>
  <c r="DG358" i="2"/>
  <c r="BB358" i="2"/>
  <c r="BA358" i="2"/>
  <c r="AZ358" i="2"/>
  <c r="AY358" i="2"/>
  <c r="AX358" i="2"/>
  <c r="AW358" i="2"/>
  <c r="AV358" i="2"/>
  <c r="AU358" i="2"/>
  <c r="AT358" i="2"/>
  <c r="AS358" i="2"/>
  <c r="AR358" i="2"/>
  <c r="AQ358" i="2"/>
  <c r="AP358" i="2"/>
  <c r="AO358" i="2"/>
  <c r="AN358" i="2"/>
  <c r="AM358" i="2"/>
  <c r="AL358" i="2"/>
  <c r="AK358" i="2"/>
  <c r="AJ358" i="2"/>
  <c r="AI358" i="2"/>
  <c r="AH358" i="2"/>
  <c r="AG358" i="2"/>
  <c r="DF357" i="2"/>
  <c r="BA357" i="2"/>
  <c r="AZ357" i="2"/>
  <c r="AY357" i="2"/>
  <c r="AX357" i="2"/>
  <c r="AW357" i="2"/>
  <c r="AV357" i="2"/>
  <c r="AU357" i="2"/>
  <c r="AT357" i="2"/>
  <c r="AS357" i="2"/>
  <c r="AR357" i="2"/>
  <c r="AQ357" i="2"/>
  <c r="AP357" i="2"/>
  <c r="AO357" i="2"/>
  <c r="AN357" i="2"/>
  <c r="AM357" i="2"/>
  <c r="AL357" i="2"/>
  <c r="AK357" i="2"/>
  <c r="AJ357" i="2"/>
  <c r="AI357" i="2"/>
  <c r="AH357" i="2"/>
  <c r="AG357" i="2"/>
  <c r="DE356" i="2"/>
  <c r="AZ356" i="2"/>
  <c r="AY356" i="2"/>
  <c r="AX356" i="2"/>
  <c r="AW356" i="2"/>
  <c r="AV356" i="2"/>
  <c r="AU356" i="2"/>
  <c r="AT356" i="2"/>
  <c r="AS356" i="2"/>
  <c r="AR356" i="2"/>
  <c r="AQ356" i="2"/>
  <c r="AP356" i="2"/>
  <c r="AO356" i="2"/>
  <c r="AN356" i="2"/>
  <c r="AM356" i="2"/>
  <c r="AL356" i="2"/>
  <c r="AK356" i="2"/>
  <c r="AJ356" i="2"/>
  <c r="AI356" i="2"/>
  <c r="AH356" i="2"/>
  <c r="AG356" i="2"/>
  <c r="BI356" i="2" s="1"/>
  <c r="DM356" i="2" s="1"/>
  <c r="BJ388" i="2" s="1"/>
  <c r="DD355" i="2"/>
  <c r="AY355" i="2"/>
  <c r="AX355" i="2"/>
  <c r="AW355" i="2"/>
  <c r="AV355" i="2"/>
  <c r="AU355" i="2"/>
  <c r="AT355" i="2"/>
  <c r="AS355" i="2"/>
  <c r="AR355" i="2"/>
  <c r="AQ355" i="2"/>
  <c r="AP355" i="2"/>
  <c r="AO355" i="2"/>
  <c r="AN355" i="2"/>
  <c r="AM355" i="2"/>
  <c r="AL355" i="2"/>
  <c r="AK355" i="2"/>
  <c r="AJ355" i="2"/>
  <c r="AI355" i="2"/>
  <c r="AH355" i="2"/>
  <c r="AG355" i="2"/>
  <c r="DC354" i="2"/>
  <c r="AX354" i="2"/>
  <c r="AW354" i="2"/>
  <c r="AV354" i="2"/>
  <c r="AU354" i="2"/>
  <c r="AT354" i="2"/>
  <c r="AS354" i="2"/>
  <c r="AR354" i="2"/>
  <c r="AQ354" i="2"/>
  <c r="AP354" i="2"/>
  <c r="AO354" i="2"/>
  <c r="AN354" i="2"/>
  <c r="AM354" i="2"/>
  <c r="AL354" i="2"/>
  <c r="AK354" i="2"/>
  <c r="AJ354" i="2"/>
  <c r="AI354" i="2"/>
  <c r="AH354" i="2"/>
  <c r="AG354" i="2"/>
  <c r="DB353" i="2"/>
  <c r="AW353" i="2"/>
  <c r="AV353" i="2"/>
  <c r="AU353" i="2"/>
  <c r="AT353" i="2"/>
  <c r="AS353" i="2"/>
  <c r="AR353" i="2"/>
  <c r="AQ353" i="2"/>
  <c r="AP353" i="2"/>
  <c r="AO353" i="2"/>
  <c r="AN353" i="2"/>
  <c r="AM353" i="2"/>
  <c r="AL353" i="2"/>
  <c r="AK353" i="2"/>
  <c r="AJ353" i="2"/>
  <c r="AI353" i="2"/>
  <c r="AH353" i="2"/>
  <c r="AG353" i="2"/>
  <c r="DA352" i="2"/>
  <c r="AV352" i="2"/>
  <c r="AU352" i="2"/>
  <c r="AT352" i="2"/>
  <c r="AS352" i="2"/>
  <c r="AR352" i="2"/>
  <c r="AQ352" i="2"/>
  <c r="AP352" i="2"/>
  <c r="AO352" i="2"/>
  <c r="AN352" i="2"/>
  <c r="AM352" i="2"/>
  <c r="AL352" i="2"/>
  <c r="AK352" i="2"/>
  <c r="AJ352" i="2"/>
  <c r="AI352" i="2"/>
  <c r="AH352" i="2"/>
  <c r="AG352" i="2"/>
  <c r="BI352" i="2" s="1"/>
  <c r="AH384" i="2" s="1"/>
  <c r="CZ351" i="2"/>
  <c r="AU351" i="2"/>
  <c r="AT351" i="2"/>
  <c r="AS351" i="2"/>
  <c r="AR351" i="2"/>
  <c r="AQ351" i="2"/>
  <c r="AP351" i="2"/>
  <c r="AO351" i="2"/>
  <c r="AN351" i="2"/>
  <c r="AM351" i="2"/>
  <c r="AL351" i="2"/>
  <c r="AK351" i="2"/>
  <c r="AJ351" i="2"/>
  <c r="AI351" i="2"/>
  <c r="AH351" i="2"/>
  <c r="AG351" i="2"/>
  <c r="CY350" i="2"/>
  <c r="AT350" i="2"/>
  <c r="AS350" i="2"/>
  <c r="AR350" i="2"/>
  <c r="AQ350" i="2"/>
  <c r="AP350" i="2"/>
  <c r="AO350" i="2"/>
  <c r="AN350" i="2"/>
  <c r="AM350" i="2"/>
  <c r="AL350" i="2"/>
  <c r="AK350" i="2"/>
  <c r="AJ350" i="2"/>
  <c r="AI350" i="2"/>
  <c r="AH350" i="2"/>
  <c r="AG350" i="2"/>
  <c r="CX349" i="2"/>
  <c r="AS349" i="2"/>
  <c r="AR349" i="2"/>
  <c r="AQ349" i="2"/>
  <c r="AP349" i="2"/>
  <c r="AO349" i="2"/>
  <c r="AN349" i="2"/>
  <c r="AM349" i="2"/>
  <c r="AL349" i="2"/>
  <c r="AK349" i="2"/>
  <c r="AJ349" i="2"/>
  <c r="AI349" i="2"/>
  <c r="AH349" i="2"/>
  <c r="AG349" i="2"/>
  <c r="CW348" i="2"/>
  <c r="AR348" i="2"/>
  <c r="AQ348" i="2"/>
  <c r="AP348" i="2"/>
  <c r="AO348" i="2"/>
  <c r="AN348" i="2"/>
  <c r="AM348" i="2"/>
  <c r="AL348" i="2"/>
  <c r="AK348" i="2"/>
  <c r="AJ348" i="2"/>
  <c r="AI348" i="2"/>
  <c r="AH348" i="2"/>
  <c r="AG348" i="2"/>
  <c r="BI348" i="2" s="1"/>
  <c r="DM348" i="2" s="1"/>
  <c r="BJ380" i="2" s="1"/>
  <c r="CV347" i="2"/>
  <c r="AQ347" i="2"/>
  <c r="AP347" i="2"/>
  <c r="AO347" i="2"/>
  <c r="AN347" i="2"/>
  <c r="AM347" i="2"/>
  <c r="AL347" i="2"/>
  <c r="AK347" i="2"/>
  <c r="AJ347" i="2"/>
  <c r="AI347" i="2"/>
  <c r="AH347" i="2"/>
  <c r="AG347" i="2"/>
  <c r="CU346" i="2"/>
  <c r="AP346" i="2"/>
  <c r="AO346" i="2"/>
  <c r="AN346" i="2"/>
  <c r="AM346" i="2"/>
  <c r="AL346" i="2"/>
  <c r="AK346" i="2"/>
  <c r="AJ346" i="2"/>
  <c r="AI346" i="2"/>
  <c r="AH346" i="2"/>
  <c r="AG346" i="2"/>
  <c r="CT345" i="2"/>
  <c r="AO345" i="2"/>
  <c r="AN345" i="2"/>
  <c r="AM345" i="2"/>
  <c r="AL345" i="2"/>
  <c r="AK345" i="2"/>
  <c r="AJ345" i="2"/>
  <c r="AI345" i="2"/>
  <c r="AH345" i="2"/>
  <c r="AG345" i="2"/>
  <c r="CS344" i="2"/>
  <c r="AN344" i="2"/>
  <c r="AM344" i="2"/>
  <c r="AL344" i="2"/>
  <c r="AK344" i="2"/>
  <c r="AJ344" i="2"/>
  <c r="AI344" i="2"/>
  <c r="AH344" i="2"/>
  <c r="AG344" i="2"/>
  <c r="BI344" i="2" s="1"/>
  <c r="CR343" i="2"/>
  <c r="AM343" i="2"/>
  <c r="AL343" i="2"/>
  <c r="AK343" i="2"/>
  <c r="AJ343" i="2"/>
  <c r="AI343" i="2"/>
  <c r="AH343" i="2"/>
  <c r="AG343" i="2"/>
  <c r="CQ342" i="2"/>
  <c r="AL342" i="2"/>
  <c r="AK342" i="2"/>
  <c r="AJ342" i="2"/>
  <c r="AI342" i="2"/>
  <c r="AH342" i="2"/>
  <c r="AG342" i="2"/>
  <c r="CP341" i="2"/>
  <c r="AK341" i="2"/>
  <c r="AJ341" i="2"/>
  <c r="AI341" i="2"/>
  <c r="AH341" i="2"/>
  <c r="AG341" i="2"/>
  <c r="CO340" i="2"/>
  <c r="AJ340" i="2"/>
  <c r="AI340" i="2"/>
  <c r="AH340" i="2"/>
  <c r="AG340" i="2"/>
  <c r="CN339" i="2"/>
  <c r="AI339" i="2"/>
  <c r="AH339" i="2"/>
  <c r="AG339" i="2"/>
  <c r="CM338" i="2"/>
  <c r="AH338" i="2"/>
  <c r="AG338" i="2"/>
  <c r="CL337" i="2"/>
  <c r="AG337" i="2"/>
  <c r="CK336" i="2"/>
  <c r="CJ335" i="2"/>
  <c r="BE328" i="2"/>
  <c r="BD328" i="2"/>
  <c r="BC328" i="2"/>
  <c r="BB328" i="2"/>
  <c r="BA328" i="2"/>
  <c r="AZ328" i="2"/>
  <c r="AY328" i="2"/>
  <c r="AX328" i="2"/>
  <c r="AW328" i="2"/>
  <c r="AV328" i="2"/>
  <c r="AU328" i="2"/>
  <c r="AT328" i="2"/>
  <c r="AS328" i="2"/>
  <c r="AR328" i="2"/>
  <c r="AQ328" i="2"/>
  <c r="AP328" i="2"/>
  <c r="AO328" i="2"/>
  <c r="AN328" i="2"/>
  <c r="AM328" i="2"/>
  <c r="AL328" i="2"/>
  <c r="AK328" i="2"/>
  <c r="AJ328" i="2"/>
  <c r="AI328" i="2"/>
  <c r="AH328" i="2"/>
  <c r="AG328" i="2"/>
  <c r="BH327" i="2"/>
  <c r="AG327" i="2"/>
  <c r="BI326" i="2"/>
  <c r="AG326" i="2"/>
  <c r="BI325" i="2"/>
  <c r="AG325" i="2"/>
  <c r="BI324" i="2"/>
  <c r="AG324" i="2"/>
  <c r="BI323" i="2"/>
  <c r="AG323" i="2"/>
  <c r="BI322" i="2"/>
  <c r="AG322" i="2"/>
  <c r="BI321" i="2"/>
  <c r="AG321" i="2"/>
  <c r="BI320" i="2"/>
  <c r="AG320" i="2"/>
  <c r="BI319" i="2"/>
  <c r="AG319" i="2"/>
  <c r="BI318" i="2"/>
  <c r="AG318" i="2"/>
  <c r="BI317" i="2"/>
  <c r="AG317" i="2"/>
  <c r="BI316" i="2"/>
  <c r="AG316" i="2"/>
  <c r="BI315" i="2"/>
  <c r="AG315" i="2"/>
  <c r="BI314" i="2"/>
  <c r="AG314" i="2"/>
  <c r="BI313" i="2"/>
  <c r="AG313" i="2"/>
  <c r="BI312" i="2"/>
  <c r="AG312" i="2"/>
  <c r="BI311" i="2"/>
  <c r="AG311" i="2"/>
  <c r="BI310" i="2"/>
  <c r="AG310" i="2"/>
  <c r="BI309" i="2"/>
  <c r="AG309" i="2"/>
  <c r="BI308" i="2"/>
  <c r="AG308" i="2"/>
  <c r="BI307" i="2"/>
  <c r="AG307" i="2"/>
  <c r="BI306" i="2"/>
  <c r="AG306" i="2"/>
  <c r="BI305" i="2"/>
  <c r="AG305" i="2"/>
  <c r="BI304" i="2"/>
  <c r="AG304" i="2"/>
  <c r="BI303" i="2"/>
  <c r="AG303" i="2"/>
  <c r="EK297" i="2"/>
  <c r="EJ297" i="2"/>
  <c r="EI297" i="2"/>
  <c r="EH297" i="2"/>
  <c r="EG297" i="2"/>
  <c r="EF297" i="2"/>
  <c r="EE297" i="2"/>
  <c r="ED297" i="2"/>
  <c r="EC297" i="2"/>
  <c r="EB297" i="2"/>
  <c r="EA297" i="2"/>
  <c r="DZ297" i="2"/>
  <c r="DY297" i="2"/>
  <c r="DX297" i="2"/>
  <c r="DW297" i="2"/>
  <c r="DV297" i="2"/>
  <c r="DU297" i="2"/>
  <c r="DT297" i="2"/>
  <c r="DS297" i="2"/>
  <c r="DR297" i="2"/>
  <c r="DQ297" i="2"/>
  <c r="DP297" i="2"/>
  <c r="DO297" i="2"/>
  <c r="DN297" i="2"/>
  <c r="DM297" i="2"/>
  <c r="EK296" i="2"/>
  <c r="EJ296" i="2"/>
  <c r="EI296" i="2"/>
  <c r="EH296" i="2"/>
  <c r="EG296" i="2"/>
  <c r="EF296" i="2"/>
  <c r="EE296" i="2"/>
  <c r="ED296" i="2"/>
  <c r="EC296" i="2"/>
  <c r="EB296" i="2"/>
  <c r="EA296" i="2"/>
  <c r="DZ296" i="2"/>
  <c r="DY296" i="2"/>
  <c r="DX296" i="2"/>
  <c r="DW296" i="2"/>
  <c r="DV296" i="2"/>
  <c r="DU296" i="2"/>
  <c r="DT296" i="2"/>
  <c r="DS296" i="2"/>
  <c r="DR296" i="2"/>
  <c r="DQ296" i="2"/>
  <c r="DP296" i="2"/>
  <c r="DO296" i="2"/>
  <c r="DN296" i="2"/>
  <c r="DM296" i="2"/>
  <c r="DI295" i="2"/>
  <c r="AF295" i="2"/>
  <c r="DH294" i="2"/>
  <c r="BI294" i="2"/>
  <c r="AH326" i="2" s="1"/>
  <c r="BC294" i="2"/>
  <c r="BB294" i="2"/>
  <c r="BA294" i="2"/>
  <c r="AZ294" i="2"/>
  <c r="AY294" i="2"/>
  <c r="AX294" i="2"/>
  <c r="AW294" i="2"/>
  <c r="AV294" i="2"/>
  <c r="AU294" i="2"/>
  <c r="AT294" i="2"/>
  <c r="AS294" i="2"/>
  <c r="AR294" i="2"/>
  <c r="AQ294" i="2"/>
  <c r="AP294" i="2"/>
  <c r="AO294" i="2"/>
  <c r="AN294" i="2"/>
  <c r="AM294" i="2"/>
  <c r="AL294" i="2"/>
  <c r="AK294" i="2"/>
  <c r="AJ294" i="2"/>
  <c r="AI294" i="2"/>
  <c r="AH294" i="2"/>
  <c r="AG294" i="2"/>
  <c r="DM293" i="2"/>
  <c r="BJ325" i="2" s="1"/>
  <c r="DG293" i="2"/>
  <c r="BI293" i="2"/>
  <c r="AH325" i="2" s="1"/>
  <c r="BB293" i="2"/>
  <c r="BA293" i="2"/>
  <c r="AZ293" i="2"/>
  <c r="AY293" i="2"/>
  <c r="AX293" i="2"/>
  <c r="AW293" i="2"/>
  <c r="AV293" i="2"/>
  <c r="AU293" i="2"/>
  <c r="AT293" i="2"/>
  <c r="AS293" i="2"/>
  <c r="AR293" i="2"/>
  <c r="AQ293" i="2"/>
  <c r="AP293" i="2"/>
  <c r="AO293" i="2"/>
  <c r="AN293" i="2"/>
  <c r="AM293" i="2"/>
  <c r="AL293" i="2"/>
  <c r="AK293" i="2"/>
  <c r="AJ293" i="2"/>
  <c r="AI293" i="2"/>
  <c r="AH293" i="2"/>
  <c r="AG293" i="2"/>
  <c r="DF292" i="2"/>
  <c r="BI292" i="2"/>
  <c r="AH324" i="2" s="1"/>
  <c r="BA292" i="2"/>
  <c r="AZ292" i="2"/>
  <c r="AY292" i="2"/>
  <c r="AX292" i="2"/>
  <c r="AW292" i="2"/>
  <c r="AV292" i="2"/>
  <c r="AU292" i="2"/>
  <c r="AT292" i="2"/>
  <c r="AS292" i="2"/>
  <c r="AR292" i="2"/>
  <c r="AQ292" i="2"/>
  <c r="AP292" i="2"/>
  <c r="AO292" i="2"/>
  <c r="AN292" i="2"/>
  <c r="AM292" i="2"/>
  <c r="AL292" i="2"/>
  <c r="AK292" i="2"/>
  <c r="AJ292" i="2"/>
  <c r="AI292" i="2"/>
  <c r="AH292" i="2"/>
  <c r="AG292" i="2"/>
  <c r="DE291" i="2"/>
  <c r="AZ291" i="2"/>
  <c r="AY291" i="2"/>
  <c r="AX291" i="2"/>
  <c r="AW291" i="2"/>
  <c r="AV291" i="2"/>
  <c r="AU291" i="2"/>
  <c r="AT291" i="2"/>
  <c r="AS291" i="2"/>
  <c r="AR291" i="2"/>
  <c r="AQ291" i="2"/>
  <c r="AP291" i="2"/>
  <c r="AO291" i="2"/>
  <c r="AN291" i="2"/>
  <c r="AM291" i="2"/>
  <c r="AL291" i="2"/>
  <c r="AK291" i="2"/>
  <c r="AJ291" i="2"/>
  <c r="AI291" i="2"/>
  <c r="AH291" i="2"/>
  <c r="AG291" i="2"/>
  <c r="DD290" i="2"/>
  <c r="AY290" i="2"/>
  <c r="AX290" i="2"/>
  <c r="AW290" i="2"/>
  <c r="AV290" i="2"/>
  <c r="AU290" i="2"/>
  <c r="AT290" i="2"/>
  <c r="AS290" i="2"/>
  <c r="AR290" i="2"/>
  <c r="AQ290" i="2"/>
  <c r="AP290" i="2"/>
  <c r="AO290" i="2"/>
  <c r="AN290" i="2"/>
  <c r="AM290" i="2"/>
  <c r="AL290" i="2"/>
  <c r="AK290" i="2"/>
  <c r="AJ290" i="2"/>
  <c r="AI290" i="2"/>
  <c r="AH290" i="2"/>
  <c r="AG290" i="2"/>
  <c r="DC289" i="2"/>
  <c r="AX289" i="2"/>
  <c r="AW289" i="2"/>
  <c r="AV289" i="2"/>
  <c r="AU289" i="2"/>
  <c r="AT289" i="2"/>
  <c r="AS289" i="2"/>
  <c r="AR289" i="2"/>
  <c r="AQ289" i="2"/>
  <c r="AP289" i="2"/>
  <c r="AO289" i="2"/>
  <c r="AN289" i="2"/>
  <c r="AM289" i="2"/>
  <c r="AL289" i="2"/>
  <c r="AK289" i="2"/>
  <c r="AJ289" i="2"/>
  <c r="AI289" i="2"/>
  <c r="AH289" i="2"/>
  <c r="AG289" i="2"/>
  <c r="DB288" i="2"/>
  <c r="AW288" i="2"/>
  <c r="AV288" i="2"/>
  <c r="AU288" i="2"/>
  <c r="AT288" i="2"/>
  <c r="AS288" i="2"/>
  <c r="AR288" i="2"/>
  <c r="AQ288" i="2"/>
  <c r="AP288" i="2"/>
  <c r="AO288" i="2"/>
  <c r="AN288" i="2"/>
  <c r="AM288" i="2"/>
  <c r="AL288" i="2"/>
  <c r="AK288" i="2"/>
  <c r="AJ288" i="2"/>
  <c r="AI288" i="2"/>
  <c r="AH288" i="2"/>
  <c r="AG288" i="2"/>
  <c r="DA287" i="2"/>
  <c r="AV287" i="2"/>
  <c r="AU287" i="2"/>
  <c r="AT287" i="2"/>
  <c r="AS287" i="2"/>
  <c r="AR287" i="2"/>
  <c r="AQ287" i="2"/>
  <c r="AP287" i="2"/>
  <c r="AO287" i="2"/>
  <c r="AN287" i="2"/>
  <c r="AM287" i="2"/>
  <c r="AL287" i="2"/>
  <c r="AK287" i="2"/>
  <c r="AJ287" i="2"/>
  <c r="AI287" i="2"/>
  <c r="AH287" i="2"/>
  <c r="AG287" i="2"/>
  <c r="CZ286" i="2"/>
  <c r="AU286" i="2"/>
  <c r="AT286" i="2"/>
  <c r="AS286" i="2"/>
  <c r="AR286" i="2"/>
  <c r="AQ286" i="2"/>
  <c r="AP286" i="2"/>
  <c r="AO286" i="2"/>
  <c r="AN286" i="2"/>
  <c r="AM286" i="2"/>
  <c r="AL286" i="2"/>
  <c r="AK286" i="2"/>
  <c r="AJ286" i="2"/>
  <c r="AI286" i="2"/>
  <c r="AH286" i="2"/>
  <c r="AG286" i="2"/>
  <c r="CY285" i="2"/>
  <c r="AT285" i="2"/>
  <c r="AS285" i="2"/>
  <c r="AR285" i="2"/>
  <c r="AQ285" i="2"/>
  <c r="AP285" i="2"/>
  <c r="AO285" i="2"/>
  <c r="AN285" i="2"/>
  <c r="AM285" i="2"/>
  <c r="AL285" i="2"/>
  <c r="AK285" i="2"/>
  <c r="AJ285" i="2"/>
  <c r="AI285" i="2"/>
  <c r="AH285" i="2"/>
  <c r="AG285" i="2"/>
  <c r="CX284" i="2"/>
  <c r="AS284" i="2"/>
  <c r="AR284" i="2"/>
  <c r="AQ284" i="2"/>
  <c r="AP284" i="2"/>
  <c r="AO284" i="2"/>
  <c r="AN284" i="2"/>
  <c r="AM284" i="2"/>
  <c r="AL284" i="2"/>
  <c r="AK284" i="2"/>
  <c r="AJ284" i="2"/>
  <c r="AI284" i="2"/>
  <c r="AH284" i="2"/>
  <c r="AG284" i="2"/>
  <c r="CW283" i="2"/>
  <c r="AR283" i="2"/>
  <c r="AQ283" i="2"/>
  <c r="AP283" i="2"/>
  <c r="AO283" i="2"/>
  <c r="AN283" i="2"/>
  <c r="AM283" i="2"/>
  <c r="AL283" i="2"/>
  <c r="AK283" i="2"/>
  <c r="AJ283" i="2"/>
  <c r="AI283" i="2"/>
  <c r="AH283" i="2"/>
  <c r="AG283" i="2"/>
  <c r="CV282" i="2"/>
  <c r="AQ282" i="2"/>
  <c r="AP282" i="2"/>
  <c r="AO282" i="2"/>
  <c r="AN282" i="2"/>
  <c r="AM282" i="2"/>
  <c r="AL282" i="2"/>
  <c r="AK282" i="2"/>
  <c r="AJ282" i="2"/>
  <c r="AI282" i="2"/>
  <c r="AH282" i="2"/>
  <c r="AG282" i="2"/>
  <c r="CU281" i="2"/>
  <c r="AP281" i="2"/>
  <c r="AO281" i="2"/>
  <c r="AN281" i="2"/>
  <c r="AM281" i="2"/>
  <c r="AL281" i="2"/>
  <c r="AK281" i="2"/>
  <c r="AJ281" i="2"/>
  <c r="AI281" i="2"/>
  <c r="AH281" i="2"/>
  <c r="AG281" i="2"/>
  <c r="CT280" i="2"/>
  <c r="AO280" i="2"/>
  <c r="AN280" i="2"/>
  <c r="AM280" i="2"/>
  <c r="AL280" i="2"/>
  <c r="AK280" i="2"/>
  <c r="AJ280" i="2"/>
  <c r="AI280" i="2"/>
  <c r="AH280" i="2"/>
  <c r="AG280" i="2"/>
  <c r="CS279" i="2"/>
  <c r="AN279" i="2"/>
  <c r="AM279" i="2"/>
  <c r="AL279" i="2"/>
  <c r="AK279" i="2"/>
  <c r="AJ279" i="2"/>
  <c r="AI279" i="2"/>
  <c r="AH279" i="2"/>
  <c r="AG279" i="2"/>
  <c r="CR278" i="2"/>
  <c r="AM278" i="2"/>
  <c r="AL278" i="2"/>
  <c r="AK278" i="2"/>
  <c r="AJ278" i="2"/>
  <c r="AI278" i="2"/>
  <c r="AH278" i="2"/>
  <c r="AG278" i="2"/>
  <c r="CQ277" i="2"/>
  <c r="AL277" i="2"/>
  <c r="AK277" i="2"/>
  <c r="AJ277" i="2"/>
  <c r="AI277" i="2"/>
  <c r="AH277" i="2"/>
  <c r="AG277" i="2"/>
  <c r="CP276" i="2"/>
  <c r="AK276" i="2"/>
  <c r="AJ276" i="2"/>
  <c r="AI276" i="2"/>
  <c r="AH276" i="2"/>
  <c r="AG276" i="2"/>
  <c r="CO275" i="2"/>
  <c r="AJ275" i="2"/>
  <c r="AI275" i="2"/>
  <c r="AH275" i="2"/>
  <c r="AG275" i="2"/>
  <c r="CN274" i="2"/>
  <c r="AI274" i="2"/>
  <c r="AH274" i="2"/>
  <c r="AG274" i="2"/>
  <c r="CM273" i="2"/>
  <c r="AH273" i="2"/>
  <c r="AG273" i="2"/>
  <c r="CL272" i="2"/>
  <c r="AG272" i="2"/>
  <c r="CK271" i="2"/>
  <c r="CJ270" i="2"/>
  <c r="BH262" i="2"/>
  <c r="BI261" i="2"/>
  <c r="AG261" i="2"/>
  <c r="BI260" i="2"/>
  <c r="AG260" i="2"/>
  <c r="BI259" i="2"/>
  <c r="AG259" i="2"/>
  <c r="BI258" i="2"/>
  <c r="AG258" i="2"/>
  <c r="BI257" i="2"/>
  <c r="AG257" i="2"/>
  <c r="BI256" i="2"/>
  <c r="AG256" i="2"/>
  <c r="BI255" i="2"/>
  <c r="AG255" i="2"/>
  <c r="BI254" i="2"/>
  <c r="AG254" i="2"/>
  <c r="BI253" i="2"/>
  <c r="AG253" i="2"/>
  <c r="BI252" i="2"/>
  <c r="AG252" i="2"/>
  <c r="BI251" i="2"/>
  <c r="AG251" i="2"/>
  <c r="BI250" i="2"/>
  <c r="AG250" i="2"/>
  <c r="BI249" i="2"/>
  <c r="AG249" i="2"/>
  <c r="BI248" i="2"/>
  <c r="AG248" i="2"/>
  <c r="BI247" i="2"/>
  <c r="AG247" i="2"/>
  <c r="BI246" i="2"/>
  <c r="AG246" i="2"/>
  <c r="BI245" i="2"/>
  <c r="AG245" i="2"/>
  <c r="BI244" i="2"/>
  <c r="AG244" i="2"/>
  <c r="BI243" i="2"/>
  <c r="AG243" i="2"/>
  <c r="BI242" i="2"/>
  <c r="AG242" i="2"/>
  <c r="BI241" i="2"/>
  <c r="AG241" i="2"/>
  <c r="BI240" i="2"/>
  <c r="AG240" i="2"/>
  <c r="BI239" i="2"/>
  <c r="AG239" i="2"/>
  <c r="BI238" i="2"/>
  <c r="AG238" i="2"/>
  <c r="DI230" i="2"/>
  <c r="AF230" i="2"/>
  <c r="DH229" i="2"/>
  <c r="BI229" i="2"/>
  <c r="BC229" i="2"/>
  <c r="BB229" i="2"/>
  <c r="BA229" i="2"/>
  <c r="AZ229" i="2"/>
  <c r="AY229" i="2"/>
  <c r="AX229" i="2"/>
  <c r="AW229" i="2"/>
  <c r="AV229" i="2"/>
  <c r="AU229" i="2"/>
  <c r="AT229" i="2"/>
  <c r="AS229" i="2"/>
  <c r="AR229" i="2"/>
  <c r="AQ229" i="2"/>
  <c r="AP229" i="2"/>
  <c r="AO229" i="2"/>
  <c r="AN229" i="2"/>
  <c r="AM229" i="2"/>
  <c r="AL229" i="2"/>
  <c r="AK229" i="2"/>
  <c r="AJ229" i="2"/>
  <c r="AI229" i="2"/>
  <c r="AH229" i="2"/>
  <c r="AG229" i="2"/>
  <c r="DG228" i="2"/>
  <c r="BB228" i="2"/>
  <c r="BA228" i="2"/>
  <c r="AZ228" i="2"/>
  <c r="AY228" i="2"/>
  <c r="AX228" i="2"/>
  <c r="AW228" i="2"/>
  <c r="AV228" i="2"/>
  <c r="AU228" i="2"/>
  <c r="AT228" i="2"/>
  <c r="AS228" i="2"/>
  <c r="AR228" i="2"/>
  <c r="AQ228" i="2"/>
  <c r="AP228" i="2"/>
  <c r="AO228" i="2"/>
  <c r="AN228" i="2"/>
  <c r="AM228" i="2"/>
  <c r="AL228" i="2"/>
  <c r="AK228" i="2"/>
  <c r="AJ228" i="2"/>
  <c r="AI228" i="2"/>
  <c r="AH228" i="2"/>
  <c r="AG228" i="2"/>
  <c r="DF227" i="2"/>
  <c r="BA227" i="2"/>
  <c r="AZ227" i="2"/>
  <c r="AY227" i="2"/>
  <c r="AX227" i="2"/>
  <c r="AW227" i="2"/>
  <c r="AV227" i="2"/>
  <c r="AU227" i="2"/>
  <c r="AT227" i="2"/>
  <c r="AS227" i="2"/>
  <c r="AR227" i="2"/>
  <c r="AQ227" i="2"/>
  <c r="AP227" i="2"/>
  <c r="AO227" i="2"/>
  <c r="AN227" i="2"/>
  <c r="AM227" i="2"/>
  <c r="AL227" i="2"/>
  <c r="AK227" i="2"/>
  <c r="AJ227" i="2"/>
  <c r="AI227" i="2"/>
  <c r="AH227" i="2"/>
  <c r="AG227" i="2"/>
  <c r="DE226" i="2"/>
  <c r="AZ226" i="2"/>
  <c r="AY226" i="2"/>
  <c r="AX226" i="2"/>
  <c r="AW226" i="2"/>
  <c r="AV226" i="2"/>
  <c r="AU226" i="2"/>
  <c r="AT226" i="2"/>
  <c r="AS226" i="2"/>
  <c r="AR226" i="2"/>
  <c r="AQ226" i="2"/>
  <c r="AP226" i="2"/>
  <c r="AO226" i="2"/>
  <c r="AN226" i="2"/>
  <c r="AM226" i="2"/>
  <c r="AL226" i="2"/>
  <c r="AK226" i="2"/>
  <c r="AJ226" i="2"/>
  <c r="AI226" i="2"/>
  <c r="AH226" i="2"/>
  <c r="AG226" i="2"/>
  <c r="BI226" i="2" s="1"/>
  <c r="DD225" i="2"/>
  <c r="AY225" i="2"/>
  <c r="AX225" i="2"/>
  <c r="AW225" i="2"/>
  <c r="AV225" i="2"/>
  <c r="AU225" i="2"/>
  <c r="AT225" i="2"/>
  <c r="AS225" i="2"/>
  <c r="AR225" i="2"/>
  <c r="AQ225" i="2"/>
  <c r="AP225" i="2"/>
  <c r="AO225" i="2"/>
  <c r="AN225" i="2"/>
  <c r="AM225" i="2"/>
  <c r="AL225" i="2"/>
  <c r="AK225" i="2"/>
  <c r="AJ225" i="2"/>
  <c r="AI225" i="2"/>
  <c r="AH225" i="2"/>
  <c r="AG225" i="2"/>
  <c r="DC224" i="2"/>
  <c r="AX224" i="2"/>
  <c r="AW224" i="2"/>
  <c r="AV224" i="2"/>
  <c r="AU224" i="2"/>
  <c r="AT224" i="2"/>
  <c r="AS224" i="2"/>
  <c r="AR224" i="2"/>
  <c r="AQ224" i="2"/>
  <c r="AP224" i="2"/>
  <c r="AO224" i="2"/>
  <c r="AN224" i="2"/>
  <c r="AM224" i="2"/>
  <c r="AL224" i="2"/>
  <c r="AK224" i="2"/>
  <c r="AJ224" i="2"/>
  <c r="AI224" i="2"/>
  <c r="AH224" i="2"/>
  <c r="AG224" i="2"/>
  <c r="DB223" i="2"/>
  <c r="AW223" i="2"/>
  <c r="AV223" i="2"/>
  <c r="AU223" i="2"/>
  <c r="AT223" i="2"/>
  <c r="AS223" i="2"/>
  <c r="AR223" i="2"/>
  <c r="AQ223" i="2"/>
  <c r="AP223" i="2"/>
  <c r="AO223" i="2"/>
  <c r="AN223" i="2"/>
  <c r="AM223" i="2"/>
  <c r="AL223" i="2"/>
  <c r="AK223" i="2"/>
  <c r="AJ223" i="2"/>
  <c r="AI223" i="2"/>
  <c r="AH223" i="2"/>
  <c r="AG223" i="2"/>
  <c r="DA222" i="2"/>
  <c r="AV222" i="2"/>
  <c r="AU222" i="2"/>
  <c r="AT222" i="2"/>
  <c r="AS222" i="2"/>
  <c r="AR222" i="2"/>
  <c r="AQ222" i="2"/>
  <c r="AP222" i="2"/>
  <c r="AO222" i="2"/>
  <c r="AN222" i="2"/>
  <c r="AM222" i="2"/>
  <c r="AL222" i="2"/>
  <c r="AK222" i="2"/>
  <c r="AJ222" i="2"/>
  <c r="AI222" i="2"/>
  <c r="AH222" i="2"/>
  <c r="AG222" i="2"/>
  <c r="BI222" i="2" s="1"/>
  <c r="DM222" i="2" s="1"/>
  <c r="BJ254" i="2" s="1"/>
  <c r="CZ221" i="2"/>
  <c r="AU221" i="2"/>
  <c r="AT221" i="2"/>
  <c r="AS221" i="2"/>
  <c r="AR221" i="2"/>
  <c r="AQ221" i="2"/>
  <c r="AP221" i="2"/>
  <c r="AO221" i="2"/>
  <c r="AN221" i="2"/>
  <c r="AM221" i="2"/>
  <c r="AL221" i="2"/>
  <c r="AK221" i="2"/>
  <c r="AJ221" i="2"/>
  <c r="AI221" i="2"/>
  <c r="AH221" i="2"/>
  <c r="AG221" i="2"/>
  <c r="CY220" i="2"/>
  <c r="AT220" i="2"/>
  <c r="AS220" i="2"/>
  <c r="AR220" i="2"/>
  <c r="AQ220" i="2"/>
  <c r="AP220" i="2"/>
  <c r="AO220" i="2"/>
  <c r="AN220" i="2"/>
  <c r="AM220" i="2"/>
  <c r="AL220" i="2"/>
  <c r="AK220" i="2"/>
  <c r="AJ220" i="2"/>
  <c r="AI220" i="2"/>
  <c r="AH220" i="2"/>
  <c r="AG220" i="2"/>
  <c r="CX219" i="2"/>
  <c r="AS219" i="2"/>
  <c r="AR219" i="2"/>
  <c r="AQ219" i="2"/>
  <c r="AP219" i="2"/>
  <c r="AO219" i="2"/>
  <c r="AN219" i="2"/>
  <c r="AM219" i="2"/>
  <c r="AL219" i="2"/>
  <c r="AK219" i="2"/>
  <c r="AJ219" i="2"/>
  <c r="AI219" i="2"/>
  <c r="AH219" i="2"/>
  <c r="AG219" i="2"/>
  <c r="CW218" i="2"/>
  <c r="AR218" i="2"/>
  <c r="AQ218" i="2"/>
  <c r="AP218" i="2"/>
  <c r="AO218" i="2"/>
  <c r="AN218" i="2"/>
  <c r="AM218" i="2"/>
  <c r="AL218" i="2"/>
  <c r="AK218" i="2"/>
  <c r="AJ218" i="2"/>
  <c r="AI218" i="2"/>
  <c r="AH218" i="2"/>
  <c r="AG218" i="2"/>
  <c r="BI218" i="2" s="1"/>
  <c r="CV217" i="2"/>
  <c r="AQ217" i="2"/>
  <c r="AP217" i="2"/>
  <c r="AO217" i="2"/>
  <c r="AN217" i="2"/>
  <c r="AM217" i="2"/>
  <c r="AL217" i="2"/>
  <c r="AK217" i="2"/>
  <c r="AJ217" i="2"/>
  <c r="AI217" i="2"/>
  <c r="AH217" i="2"/>
  <c r="AG217" i="2"/>
  <c r="CU216" i="2"/>
  <c r="AP216" i="2"/>
  <c r="AO216" i="2"/>
  <c r="AN216" i="2"/>
  <c r="AM216" i="2"/>
  <c r="AL216" i="2"/>
  <c r="AK216" i="2"/>
  <c r="AJ216" i="2"/>
  <c r="AI216" i="2"/>
  <c r="AH216" i="2"/>
  <c r="AG216" i="2"/>
  <c r="CT215" i="2"/>
  <c r="AO215" i="2"/>
  <c r="AN215" i="2"/>
  <c r="AM215" i="2"/>
  <c r="AL215" i="2"/>
  <c r="AK215" i="2"/>
  <c r="AJ215" i="2"/>
  <c r="AI215" i="2"/>
  <c r="AH215" i="2"/>
  <c r="AG215" i="2"/>
  <c r="CS214" i="2"/>
  <c r="AN214" i="2"/>
  <c r="AM214" i="2"/>
  <c r="AL214" i="2"/>
  <c r="AK214" i="2"/>
  <c r="AJ214" i="2"/>
  <c r="AI214" i="2"/>
  <c r="AH214" i="2"/>
  <c r="AG214" i="2"/>
  <c r="BI214" i="2" s="1"/>
  <c r="DM214" i="2" s="1"/>
  <c r="BJ246" i="2" s="1"/>
  <c r="CR213" i="2"/>
  <c r="AM213" i="2"/>
  <c r="AL213" i="2"/>
  <c r="AK213" i="2"/>
  <c r="AJ213" i="2"/>
  <c r="AI213" i="2"/>
  <c r="AH213" i="2"/>
  <c r="AG213" i="2"/>
  <c r="CQ212" i="2"/>
  <c r="AL212" i="2"/>
  <c r="AK212" i="2"/>
  <c r="AJ212" i="2"/>
  <c r="AI212" i="2"/>
  <c r="AH212" i="2"/>
  <c r="AG212" i="2"/>
  <c r="CP211" i="2"/>
  <c r="AK211" i="2"/>
  <c r="AJ211" i="2"/>
  <c r="AI211" i="2"/>
  <c r="AH211" i="2"/>
  <c r="AG211" i="2"/>
  <c r="CO210" i="2"/>
  <c r="AJ210" i="2"/>
  <c r="AI210" i="2"/>
  <c r="AH210" i="2"/>
  <c r="AG210" i="2"/>
  <c r="CN209" i="2"/>
  <c r="AI209" i="2"/>
  <c r="AH209" i="2"/>
  <c r="AG209" i="2"/>
  <c r="CM208" i="2"/>
  <c r="AH208" i="2"/>
  <c r="AG208" i="2"/>
  <c r="CL207" i="2"/>
  <c r="AG207" i="2"/>
  <c r="BI207" i="2" s="1"/>
  <c r="AH239" i="2" s="1"/>
  <c r="CK206" i="2"/>
  <c r="CJ205" i="2"/>
  <c r="B106" i="2"/>
  <c r="B74" i="2"/>
  <c r="BH38" i="2"/>
  <c r="AF38" i="2"/>
  <c r="B9" i="2"/>
  <c r="B7" i="2"/>
  <c r="B6" i="2"/>
  <c r="C625" i="51"/>
  <c r="C624" i="51"/>
  <c r="C623" i="51"/>
  <c r="C622" i="51"/>
  <c r="C621" i="51"/>
  <c r="C620" i="51"/>
  <c r="C619" i="51"/>
  <c r="C618" i="51"/>
  <c r="C617" i="51"/>
  <c r="C616" i="51"/>
  <c r="C615" i="51"/>
  <c r="C614" i="51"/>
  <c r="C613" i="51"/>
  <c r="C612" i="51"/>
  <c r="C611" i="51"/>
  <c r="C610" i="51"/>
  <c r="C609" i="51"/>
  <c r="C608" i="51"/>
  <c r="C607" i="51"/>
  <c r="C606" i="51"/>
  <c r="C605" i="51"/>
  <c r="C604" i="51"/>
  <c r="C603" i="51"/>
  <c r="C602" i="51"/>
  <c r="C601" i="51"/>
  <c r="Z589" i="51"/>
  <c r="X589" i="51"/>
  <c r="R589" i="51"/>
  <c r="P589" i="51"/>
  <c r="J589" i="51"/>
  <c r="H589" i="51"/>
  <c r="C589" i="51"/>
  <c r="Z588" i="51"/>
  <c r="Y588" i="51"/>
  <c r="X588" i="51"/>
  <c r="R588" i="51"/>
  <c r="Q588" i="51"/>
  <c r="P588" i="51"/>
  <c r="J588" i="51"/>
  <c r="H588" i="51"/>
  <c r="C588" i="51"/>
  <c r="Y587" i="51"/>
  <c r="W587" i="51"/>
  <c r="Q587" i="51"/>
  <c r="O587" i="51"/>
  <c r="I587" i="51"/>
  <c r="G587" i="51"/>
  <c r="C587" i="51"/>
  <c r="W586" i="51"/>
  <c r="U586" i="51"/>
  <c r="O586" i="51"/>
  <c r="M586" i="51"/>
  <c r="G586" i="51"/>
  <c r="E586" i="51"/>
  <c r="C586" i="51"/>
  <c r="T585" i="51"/>
  <c r="R585" i="51"/>
  <c r="L585" i="51"/>
  <c r="J585" i="51"/>
  <c r="D585" i="51"/>
  <c r="C585" i="51"/>
  <c r="V584" i="51"/>
  <c r="N584" i="51"/>
  <c r="F584" i="51"/>
  <c r="C584" i="51"/>
  <c r="S583" i="51"/>
  <c r="Q583" i="51"/>
  <c r="K583" i="51"/>
  <c r="I583" i="51"/>
  <c r="C583" i="51"/>
  <c r="K582" i="51"/>
  <c r="C582" i="51"/>
  <c r="N581" i="51"/>
  <c r="L581" i="51"/>
  <c r="F581" i="51"/>
  <c r="D581" i="51"/>
  <c r="C581" i="51"/>
  <c r="N580" i="51"/>
  <c r="L580" i="51"/>
  <c r="F580" i="51"/>
  <c r="D580" i="51"/>
  <c r="C580" i="51"/>
  <c r="M579" i="51"/>
  <c r="K579" i="51"/>
  <c r="E579" i="51"/>
  <c r="C579" i="51"/>
  <c r="K578" i="51"/>
  <c r="I578" i="51"/>
  <c r="C578" i="51"/>
  <c r="N577" i="51"/>
  <c r="H577" i="51"/>
  <c r="F577" i="51"/>
  <c r="C577" i="51"/>
  <c r="J576" i="51"/>
  <c r="C576" i="51"/>
  <c r="M575" i="51"/>
  <c r="E575" i="51"/>
  <c r="C575" i="51"/>
  <c r="G574" i="51"/>
  <c r="C574" i="51"/>
  <c r="J573" i="51"/>
  <c r="H573" i="51"/>
  <c r="C573" i="51"/>
  <c r="J572" i="51"/>
  <c r="H572" i="51"/>
  <c r="C572" i="51"/>
  <c r="I571" i="51"/>
  <c r="G571" i="51"/>
  <c r="C571" i="51"/>
  <c r="G570" i="51"/>
  <c r="E570" i="51"/>
  <c r="C570" i="51"/>
  <c r="D569" i="51"/>
  <c r="C569" i="51"/>
  <c r="F568" i="51"/>
  <c r="C568" i="51"/>
  <c r="C567" i="51"/>
  <c r="C566" i="51"/>
  <c r="C565" i="51"/>
  <c r="C590" i="51" s="1"/>
  <c r="C591" i="51" s="1"/>
  <c r="C558" i="51"/>
  <c r="C557" i="51"/>
  <c r="AA556" i="51"/>
  <c r="AA589" i="51" s="1"/>
  <c r="Z556" i="51"/>
  <c r="Y556" i="51"/>
  <c r="Y589" i="51" s="1"/>
  <c r="X556" i="51"/>
  <c r="W556" i="51"/>
  <c r="W589" i="51" s="1"/>
  <c r="V556" i="51"/>
  <c r="V589" i="51" s="1"/>
  <c r="U556" i="51"/>
  <c r="U589" i="51" s="1"/>
  <c r="T556" i="51"/>
  <c r="T589" i="51" s="1"/>
  <c r="S556" i="51"/>
  <c r="S589" i="51" s="1"/>
  <c r="R556" i="51"/>
  <c r="Q556" i="51"/>
  <c r="Q589" i="51" s="1"/>
  <c r="P556" i="51"/>
  <c r="O556" i="51"/>
  <c r="O589" i="51" s="1"/>
  <c r="N556" i="51"/>
  <c r="N589" i="51" s="1"/>
  <c r="M556" i="51"/>
  <c r="M589" i="51" s="1"/>
  <c r="L556" i="51"/>
  <c r="L589" i="51" s="1"/>
  <c r="K556" i="51"/>
  <c r="K589" i="51" s="1"/>
  <c r="J556" i="51"/>
  <c r="I556" i="51"/>
  <c r="I589" i="51" s="1"/>
  <c r="H556" i="51"/>
  <c r="G556" i="51"/>
  <c r="G589" i="51" s="1"/>
  <c r="F556" i="51"/>
  <c r="F589" i="51" s="1"/>
  <c r="E556" i="51"/>
  <c r="E589" i="51" s="1"/>
  <c r="D556" i="51"/>
  <c r="D589" i="51" s="1"/>
  <c r="Z555" i="51"/>
  <c r="Y555" i="51"/>
  <c r="X555" i="51"/>
  <c r="W555" i="51"/>
  <c r="W588" i="51" s="1"/>
  <c r="V555" i="51"/>
  <c r="V588" i="51" s="1"/>
  <c r="U555" i="51"/>
  <c r="U588" i="51" s="1"/>
  <c r="T555" i="51"/>
  <c r="T588" i="51" s="1"/>
  <c r="S555" i="51"/>
  <c r="S588" i="51" s="1"/>
  <c r="R555" i="51"/>
  <c r="Q555" i="51"/>
  <c r="P555" i="51"/>
  <c r="O555" i="51"/>
  <c r="O588" i="51" s="1"/>
  <c r="N555" i="51"/>
  <c r="N588" i="51" s="1"/>
  <c r="M555" i="51"/>
  <c r="M588" i="51" s="1"/>
  <c r="L555" i="51"/>
  <c r="L588" i="51" s="1"/>
  <c r="K555" i="51"/>
  <c r="K588" i="51" s="1"/>
  <c r="J555" i="51"/>
  <c r="I555" i="51"/>
  <c r="I588" i="51" s="1"/>
  <c r="H555" i="51"/>
  <c r="G555" i="51"/>
  <c r="G588" i="51" s="1"/>
  <c r="F555" i="51"/>
  <c r="F588" i="51" s="1"/>
  <c r="E555" i="51"/>
  <c r="E588" i="51" s="1"/>
  <c r="D555" i="51"/>
  <c r="D588" i="51" s="1"/>
  <c r="Y554" i="51"/>
  <c r="X554" i="51"/>
  <c r="X587" i="51" s="1"/>
  <c r="W554" i="51"/>
  <c r="V554" i="51"/>
  <c r="V587" i="51" s="1"/>
  <c r="U554" i="51"/>
  <c r="U587" i="51" s="1"/>
  <c r="T554" i="51"/>
  <c r="T587" i="51" s="1"/>
  <c r="S554" i="51"/>
  <c r="S587" i="51" s="1"/>
  <c r="R554" i="51"/>
  <c r="R587" i="51" s="1"/>
  <c r="Q554" i="51"/>
  <c r="P554" i="51"/>
  <c r="P587" i="51" s="1"/>
  <c r="O554" i="51"/>
  <c r="N554" i="51"/>
  <c r="N587" i="51" s="1"/>
  <c r="M554" i="51"/>
  <c r="M587" i="51" s="1"/>
  <c r="L554" i="51"/>
  <c r="L587" i="51" s="1"/>
  <c r="K554" i="51"/>
  <c r="K587" i="51" s="1"/>
  <c r="J554" i="51"/>
  <c r="J587" i="51" s="1"/>
  <c r="I554" i="51"/>
  <c r="H554" i="51"/>
  <c r="H587" i="51" s="1"/>
  <c r="G554" i="51"/>
  <c r="F554" i="51"/>
  <c r="F587" i="51" s="1"/>
  <c r="E554" i="51"/>
  <c r="E587" i="51" s="1"/>
  <c r="D554" i="51"/>
  <c r="D587" i="51" s="1"/>
  <c r="X553" i="51"/>
  <c r="X586" i="51" s="1"/>
  <c r="W553" i="51"/>
  <c r="V553" i="51"/>
  <c r="V586" i="51" s="1"/>
  <c r="U553" i="51"/>
  <c r="T553" i="51"/>
  <c r="T586" i="51" s="1"/>
  <c r="S553" i="51"/>
  <c r="S586" i="51" s="1"/>
  <c r="R553" i="51"/>
  <c r="R586" i="51" s="1"/>
  <c r="Q553" i="51"/>
  <c r="Q586" i="51" s="1"/>
  <c r="P553" i="51"/>
  <c r="P586" i="51" s="1"/>
  <c r="O553" i="51"/>
  <c r="N553" i="51"/>
  <c r="N586" i="51" s="1"/>
  <c r="M553" i="51"/>
  <c r="L553" i="51"/>
  <c r="L586" i="51" s="1"/>
  <c r="K553" i="51"/>
  <c r="K586" i="51" s="1"/>
  <c r="J553" i="51"/>
  <c r="J586" i="51" s="1"/>
  <c r="I553" i="51"/>
  <c r="I586" i="51" s="1"/>
  <c r="H553" i="51"/>
  <c r="H586" i="51" s="1"/>
  <c r="G553" i="51"/>
  <c r="F553" i="51"/>
  <c r="F586" i="51" s="1"/>
  <c r="E553" i="51"/>
  <c r="D553" i="51"/>
  <c r="D586" i="51" s="1"/>
  <c r="W552" i="51"/>
  <c r="W585" i="51" s="1"/>
  <c r="V552" i="51"/>
  <c r="V585" i="51" s="1"/>
  <c r="U552" i="51"/>
  <c r="U585" i="51" s="1"/>
  <c r="T552" i="51"/>
  <c r="S552" i="51"/>
  <c r="S585" i="51" s="1"/>
  <c r="R552" i="51"/>
  <c r="Q552" i="51"/>
  <c r="Q585" i="51" s="1"/>
  <c r="P552" i="51"/>
  <c r="P585" i="51" s="1"/>
  <c r="O552" i="51"/>
  <c r="O585" i="51" s="1"/>
  <c r="N552" i="51"/>
  <c r="N585" i="51" s="1"/>
  <c r="M552" i="51"/>
  <c r="M585" i="51" s="1"/>
  <c r="L552" i="51"/>
  <c r="K552" i="51"/>
  <c r="K585" i="51" s="1"/>
  <c r="J552" i="51"/>
  <c r="I552" i="51"/>
  <c r="I585" i="51" s="1"/>
  <c r="H552" i="51"/>
  <c r="H585" i="51" s="1"/>
  <c r="G552" i="51"/>
  <c r="G585" i="51" s="1"/>
  <c r="F552" i="51"/>
  <c r="F585" i="51" s="1"/>
  <c r="E552" i="51"/>
  <c r="E585" i="51" s="1"/>
  <c r="D552" i="51"/>
  <c r="V551" i="51"/>
  <c r="U551" i="51"/>
  <c r="U584" i="51" s="1"/>
  <c r="T551" i="51"/>
  <c r="T584" i="51" s="1"/>
  <c r="S551" i="51"/>
  <c r="S584" i="51" s="1"/>
  <c r="R551" i="51"/>
  <c r="R584" i="51" s="1"/>
  <c r="Q551" i="51"/>
  <c r="Q584" i="51" s="1"/>
  <c r="P551" i="51"/>
  <c r="P584" i="51" s="1"/>
  <c r="O551" i="51"/>
  <c r="O584" i="51" s="1"/>
  <c r="N551" i="51"/>
  <c r="M551" i="51"/>
  <c r="M584" i="51" s="1"/>
  <c r="L551" i="51"/>
  <c r="L584" i="51" s="1"/>
  <c r="K551" i="51"/>
  <c r="K584" i="51" s="1"/>
  <c r="J551" i="51"/>
  <c r="J584" i="51" s="1"/>
  <c r="I551" i="51"/>
  <c r="I584" i="51" s="1"/>
  <c r="H551" i="51"/>
  <c r="H584" i="51" s="1"/>
  <c r="G551" i="51"/>
  <c r="G584" i="51" s="1"/>
  <c r="F551" i="51"/>
  <c r="E551" i="51"/>
  <c r="E584" i="51" s="1"/>
  <c r="D551" i="51"/>
  <c r="D584" i="51" s="1"/>
  <c r="U550" i="51"/>
  <c r="U583" i="51" s="1"/>
  <c r="T550" i="51"/>
  <c r="T583" i="51" s="1"/>
  <c r="S550" i="51"/>
  <c r="R550" i="51"/>
  <c r="R583" i="51" s="1"/>
  <c r="Q550" i="51"/>
  <c r="P550" i="51"/>
  <c r="P583" i="51" s="1"/>
  <c r="O550" i="51"/>
  <c r="O583" i="51" s="1"/>
  <c r="N550" i="51"/>
  <c r="N583" i="51" s="1"/>
  <c r="M550" i="51"/>
  <c r="M583" i="51" s="1"/>
  <c r="L550" i="51"/>
  <c r="L583" i="51" s="1"/>
  <c r="K550" i="51"/>
  <c r="J550" i="51"/>
  <c r="J583" i="51" s="1"/>
  <c r="I550" i="51"/>
  <c r="H550" i="51"/>
  <c r="H583" i="51" s="1"/>
  <c r="G550" i="51"/>
  <c r="G583" i="51" s="1"/>
  <c r="F550" i="51"/>
  <c r="F583" i="51" s="1"/>
  <c r="E550" i="51"/>
  <c r="E583" i="51" s="1"/>
  <c r="D550" i="51"/>
  <c r="D583" i="51" s="1"/>
  <c r="T549" i="51"/>
  <c r="T582" i="51" s="1"/>
  <c r="S549" i="51"/>
  <c r="S582" i="51" s="1"/>
  <c r="R549" i="51"/>
  <c r="R582" i="51" s="1"/>
  <c r="Q549" i="51"/>
  <c r="Q582" i="51" s="1"/>
  <c r="P549" i="51"/>
  <c r="P582" i="51" s="1"/>
  <c r="O549" i="51"/>
  <c r="O582" i="51" s="1"/>
  <c r="N549" i="51"/>
  <c r="N582" i="51" s="1"/>
  <c r="M549" i="51"/>
  <c r="M582" i="51" s="1"/>
  <c r="L549" i="51"/>
  <c r="L582" i="51" s="1"/>
  <c r="K549" i="51"/>
  <c r="J549" i="51"/>
  <c r="J582" i="51" s="1"/>
  <c r="I549" i="51"/>
  <c r="I582" i="51" s="1"/>
  <c r="H549" i="51"/>
  <c r="H582" i="51" s="1"/>
  <c r="G549" i="51"/>
  <c r="G582" i="51" s="1"/>
  <c r="F549" i="51"/>
  <c r="F582" i="51" s="1"/>
  <c r="E549" i="51"/>
  <c r="E582" i="51" s="1"/>
  <c r="D549" i="51"/>
  <c r="D582" i="51" s="1"/>
  <c r="S548" i="51"/>
  <c r="S581" i="51" s="1"/>
  <c r="R548" i="51"/>
  <c r="R581" i="51" s="1"/>
  <c r="Q548" i="51"/>
  <c r="Q581" i="51" s="1"/>
  <c r="P548" i="51"/>
  <c r="P581" i="51" s="1"/>
  <c r="O548" i="51"/>
  <c r="O581" i="51" s="1"/>
  <c r="N548" i="51"/>
  <c r="M548" i="51"/>
  <c r="M581" i="51" s="1"/>
  <c r="L548" i="51"/>
  <c r="K548" i="51"/>
  <c r="K581" i="51" s="1"/>
  <c r="J548" i="51"/>
  <c r="J581" i="51" s="1"/>
  <c r="I548" i="51"/>
  <c r="I581" i="51" s="1"/>
  <c r="H548" i="51"/>
  <c r="H581" i="51" s="1"/>
  <c r="G548" i="51"/>
  <c r="G581" i="51" s="1"/>
  <c r="F548" i="51"/>
  <c r="E548" i="51"/>
  <c r="E581" i="51" s="1"/>
  <c r="D548" i="51"/>
  <c r="R547" i="51"/>
  <c r="R580" i="51" s="1"/>
  <c r="Q547" i="51"/>
  <c r="Q580" i="51" s="1"/>
  <c r="P547" i="51"/>
  <c r="P580" i="51" s="1"/>
  <c r="O547" i="51"/>
  <c r="O580" i="51" s="1"/>
  <c r="N547" i="51"/>
  <c r="M547" i="51"/>
  <c r="M580" i="51" s="1"/>
  <c r="L547" i="51"/>
  <c r="K547" i="51"/>
  <c r="K580" i="51" s="1"/>
  <c r="J547" i="51"/>
  <c r="J580" i="51" s="1"/>
  <c r="I547" i="51"/>
  <c r="I580" i="51" s="1"/>
  <c r="H547" i="51"/>
  <c r="H580" i="51" s="1"/>
  <c r="G547" i="51"/>
  <c r="G580" i="51" s="1"/>
  <c r="F547" i="51"/>
  <c r="E547" i="51"/>
  <c r="E580" i="51" s="1"/>
  <c r="D547" i="51"/>
  <c r="Q546" i="51"/>
  <c r="Q579" i="51" s="1"/>
  <c r="P546" i="51"/>
  <c r="P579" i="51" s="1"/>
  <c r="O546" i="51"/>
  <c r="O579" i="51" s="1"/>
  <c r="N546" i="51"/>
  <c r="N579" i="51" s="1"/>
  <c r="M546" i="51"/>
  <c r="L546" i="51"/>
  <c r="L579" i="51" s="1"/>
  <c r="K546" i="51"/>
  <c r="J546" i="51"/>
  <c r="J579" i="51" s="1"/>
  <c r="I546" i="51"/>
  <c r="I579" i="51" s="1"/>
  <c r="H546" i="51"/>
  <c r="H579" i="51" s="1"/>
  <c r="G546" i="51"/>
  <c r="G579" i="51" s="1"/>
  <c r="F546" i="51"/>
  <c r="F579" i="51" s="1"/>
  <c r="E546" i="51"/>
  <c r="D546" i="51"/>
  <c r="D579" i="51" s="1"/>
  <c r="P545" i="51"/>
  <c r="P578" i="51" s="1"/>
  <c r="O545" i="51"/>
  <c r="O578" i="51" s="1"/>
  <c r="N545" i="51"/>
  <c r="N578" i="51" s="1"/>
  <c r="M545" i="51"/>
  <c r="M578" i="51" s="1"/>
  <c r="L545" i="51"/>
  <c r="L578" i="51" s="1"/>
  <c r="K545" i="51"/>
  <c r="J545" i="51"/>
  <c r="J578" i="51" s="1"/>
  <c r="I545" i="51"/>
  <c r="H545" i="51"/>
  <c r="H578" i="51" s="1"/>
  <c r="G545" i="51"/>
  <c r="G578" i="51" s="1"/>
  <c r="F545" i="51"/>
  <c r="F578" i="51" s="1"/>
  <c r="E545" i="51"/>
  <c r="E578" i="51" s="1"/>
  <c r="D545" i="51"/>
  <c r="D578" i="51" s="1"/>
  <c r="O544" i="51"/>
  <c r="O577" i="51" s="1"/>
  <c r="N544" i="51"/>
  <c r="M544" i="51"/>
  <c r="M577" i="51" s="1"/>
  <c r="L544" i="51"/>
  <c r="L577" i="51" s="1"/>
  <c r="K544" i="51"/>
  <c r="K577" i="51" s="1"/>
  <c r="J544" i="51"/>
  <c r="J577" i="51" s="1"/>
  <c r="I544" i="51"/>
  <c r="I577" i="51" s="1"/>
  <c r="H544" i="51"/>
  <c r="G544" i="51"/>
  <c r="G577" i="51" s="1"/>
  <c r="F544" i="51"/>
  <c r="E544" i="51"/>
  <c r="E577" i="51" s="1"/>
  <c r="D544" i="51"/>
  <c r="D577" i="51" s="1"/>
  <c r="N543" i="51"/>
  <c r="N576" i="51" s="1"/>
  <c r="M543" i="51"/>
  <c r="M576" i="51" s="1"/>
  <c r="L543" i="51"/>
  <c r="L576" i="51" s="1"/>
  <c r="K543" i="51"/>
  <c r="K576" i="51" s="1"/>
  <c r="J543" i="51"/>
  <c r="I543" i="51"/>
  <c r="I576" i="51" s="1"/>
  <c r="H543" i="51"/>
  <c r="H576" i="51" s="1"/>
  <c r="G543" i="51"/>
  <c r="G576" i="51" s="1"/>
  <c r="F543" i="51"/>
  <c r="F576" i="51" s="1"/>
  <c r="E543" i="51"/>
  <c r="E576" i="51" s="1"/>
  <c r="D543" i="51"/>
  <c r="D576" i="51" s="1"/>
  <c r="M542" i="51"/>
  <c r="L542" i="51"/>
  <c r="L575" i="51" s="1"/>
  <c r="K542" i="51"/>
  <c r="K575" i="51" s="1"/>
  <c r="J542" i="51"/>
  <c r="J575" i="51" s="1"/>
  <c r="I542" i="51"/>
  <c r="I575" i="51" s="1"/>
  <c r="H542" i="51"/>
  <c r="H575" i="51" s="1"/>
  <c r="G542" i="51"/>
  <c r="G575" i="51" s="1"/>
  <c r="F542" i="51"/>
  <c r="F575" i="51" s="1"/>
  <c r="E542" i="51"/>
  <c r="D542" i="51"/>
  <c r="D575" i="51" s="1"/>
  <c r="L541" i="51"/>
  <c r="L574" i="51" s="1"/>
  <c r="K541" i="51"/>
  <c r="K574" i="51" s="1"/>
  <c r="J541" i="51"/>
  <c r="J574" i="51" s="1"/>
  <c r="I541" i="51"/>
  <c r="I574" i="51" s="1"/>
  <c r="H541" i="51"/>
  <c r="H574" i="51" s="1"/>
  <c r="G541" i="51"/>
  <c r="F541" i="51"/>
  <c r="F574" i="51" s="1"/>
  <c r="E541" i="51"/>
  <c r="E574" i="51" s="1"/>
  <c r="D541" i="51"/>
  <c r="D574" i="51" s="1"/>
  <c r="K540" i="51"/>
  <c r="K573" i="51" s="1"/>
  <c r="J540" i="51"/>
  <c r="I540" i="51"/>
  <c r="I573" i="51" s="1"/>
  <c r="H540" i="51"/>
  <c r="G540" i="51"/>
  <c r="G573" i="51" s="1"/>
  <c r="F540" i="51"/>
  <c r="F573" i="51" s="1"/>
  <c r="E540" i="51"/>
  <c r="E573" i="51" s="1"/>
  <c r="D540" i="51"/>
  <c r="D573" i="51" s="1"/>
  <c r="J539" i="51"/>
  <c r="I539" i="51"/>
  <c r="I572" i="51" s="1"/>
  <c r="H539" i="51"/>
  <c r="G539" i="51"/>
  <c r="G572" i="51" s="1"/>
  <c r="F539" i="51"/>
  <c r="F572" i="51" s="1"/>
  <c r="E539" i="51"/>
  <c r="E572" i="51" s="1"/>
  <c r="D539" i="51"/>
  <c r="D572" i="51" s="1"/>
  <c r="I538" i="51"/>
  <c r="H538" i="51"/>
  <c r="H571" i="51" s="1"/>
  <c r="G538" i="51"/>
  <c r="F538" i="51"/>
  <c r="F571" i="51" s="1"/>
  <c r="E538" i="51"/>
  <c r="E571" i="51" s="1"/>
  <c r="D538" i="51"/>
  <c r="D571" i="51" s="1"/>
  <c r="H537" i="51"/>
  <c r="H570" i="51" s="1"/>
  <c r="G537" i="51"/>
  <c r="F537" i="51"/>
  <c r="F570" i="51" s="1"/>
  <c r="E537" i="51"/>
  <c r="D537" i="51"/>
  <c r="D570" i="51" s="1"/>
  <c r="G536" i="51"/>
  <c r="G569" i="51" s="1"/>
  <c r="F536" i="51"/>
  <c r="F569" i="51" s="1"/>
  <c r="E536" i="51"/>
  <c r="E569" i="51" s="1"/>
  <c r="D536" i="51"/>
  <c r="F535" i="51"/>
  <c r="E535" i="51"/>
  <c r="E568" i="51" s="1"/>
  <c r="D535" i="51"/>
  <c r="D568" i="51" s="1"/>
  <c r="E534" i="51"/>
  <c r="E567" i="51" s="1"/>
  <c r="D534" i="51"/>
  <c r="D567" i="51" s="1"/>
  <c r="D533" i="51"/>
  <c r="D566" i="51" s="1"/>
  <c r="BH522" i="51"/>
  <c r="BI521" i="51"/>
  <c r="AG521" i="51"/>
  <c r="BI520" i="51"/>
  <c r="AG520" i="51"/>
  <c r="BI519" i="51"/>
  <c r="AG519" i="51"/>
  <c r="BI518" i="51"/>
  <c r="AG518" i="51"/>
  <c r="BI517" i="51"/>
  <c r="AG517" i="51"/>
  <c r="BI516" i="51"/>
  <c r="AG516" i="51"/>
  <c r="BI515" i="51"/>
  <c r="AG515" i="51"/>
  <c r="BI514" i="51"/>
  <c r="AG514" i="51"/>
  <c r="BI513" i="51"/>
  <c r="AG513" i="51"/>
  <c r="BI512" i="51"/>
  <c r="AG512" i="51"/>
  <c r="BI511" i="51"/>
  <c r="AG511" i="51"/>
  <c r="BI510" i="51"/>
  <c r="AG510" i="51"/>
  <c r="BI509" i="51"/>
  <c r="AG509" i="51"/>
  <c r="BI508" i="51"/>
  <c r="AG508" i="51"/>
  <c r="BI507" i="51"/>
  <c r="AG507" i="51"/>
  <c r="BI506" i="51"/>
  <c r="AG506" i="51"/>
  <c r="BI505" i="51"/>
  <c r="AG505" i="51"/>
  <c r="BI504" i="51"/>
  <c r="AG504" i="51"/>
  <c r="BI503" i="51"/>
  <c r="AG503" i="51"/>
  <c r="BI502" i="51"/>
  <c r="AG502" i="51"/>
  <c r="BI501" i="51"/>
  <c r="AG501" i="51"/>
  <c r="BI500" i="51"/>
  <c r="AG500" i="51"/>
  <c r="BI499" i="51"/>
  <c r="AG499" i="51"/>
  <c r="BI498" i="51"/>
  <c r="AG498" i="51"/>
  <c r="EK491" i="51"/>
  <c r="EJ491" i="51"/>
  <c r="EI491" i="51"/>
  <c r="EH491" i="51"/>
  <c r="EG491" i="51"/>
  <c r="EF491" i="51"/>
  <c r="EE491" i="51"/>
  <c r="ED491" i="51"/>
  <c r="EC491" i="51"/>
  <c r="EB491" i="51"/>
  <c r="EA491" i="51"/>
  <c r="DZ491" i="51"/>
  <c r="DY491" i="51"/>
  <c r="DX491" i="51"/>
  <c r="DW491" i="51"/>
  <c r="DV491" i="51"/>
  <c r="DU491" i="51"/>
  <c r="DT491" i="51"/>
  <c r="DS491" i="51"/>
  <c r="DR491" i="51"/>
  <c r="DQ491" i="51"/>
  <c r="DP491" i="51"/>
  <c r="DO491" i="51"/>
  <c r="DN491" i="51"/>
  <c r="DM491" i="51"/>
  <c r="DI490" i="51"/>
  <c r="AF490" i="51"/>
  <c r="DH489" i="51"/>
  <c r="BC489" i="51"/>
  <c r="BB489" i="51"/>
  <c r="BA489" i="51"/>
  <c r="AZ489" i="51"/>
  <c r="AY489" i="51"/>
  <c r="AX489" i="51"/>
  <c r="AW489" i="51"/>
  <c r="AV489" i="51"/>
  <c r="AU489" i="51"/>
  <c r="AT489" i="51"/>
  <c r="AS489" i="51"/>
  <c r="AR489" i="51"/>
  <c r="AQ489" i="51"/>
  <c r="AP489" i="51"/>
  <c r="AO489" i="51"/>
  <c r="AN489" i="51"/>
  <c r="AM489" i="51"/>
  <c r="AL489" i="51"/>
  <c r="AK489" i="51"/>
  <c r="AJ489" i="51"/>
  <c r="AI489" i="51"/>
  <c r="AH489" i="51"/>
  <c r="AG489" i="51"/>
  <c r="DG488" i="51"/>
  <c r="BB488" i="51"/>
  <c r="BA488" i="51"/>
  <c r="AZ488" i="51"/>
  <c r="AY488" i="51"/>
  <c r="AX488" i="51"/>
  <c r="AW488" i="51"/>
  <c r="AV488" i="51"/>
  <c r="AU488" i="51"/>
  <c r="AT488" i="51"/>
  <c r="AS488" i="51"/>
  <c r="AR488" i="51"/>
  <c r="AQ488" i="51"/>
  <c r="AP488" i="51"/>
  <c r="AO488" i="51"/>
  <c r="AN488" i="51"/>
  <c r="AM488" i="51"/>
  <c r="AL488" i="51"/>
  <c r="AK488" i="51"/>
  <c r="AJ488" i="51"/>
  <c r="AI488" i="51"/>
  <c r="AH488" i="51"/>
  <c r="AG488" i="51"/>
  <c r="DF487" i="51"/>
  <c r="BI487" i="51"/>
  <c r="BA487" i="51"/>
  <c r="AZ487" i="51"/>
  <c r="AY487" i="51"/>
  <c r="AX487" i="51"/>
  <c r="AW487" i="51"/>
  <c r="AV487" i="51"/>
  <c r="AU487" i="51"/>
  <c r="AT487" i="51"/>
  <c r="AS487" i="51"/>
  <c r="AR487" i="51"/>
  <c r="AQ487" i="51"/>
  <c r="AP487" i="51"/>
  <c r="AO487" i="51"/>
  <c r="AN487" i="51"/>
  <c r="AM487" i="51"/>
  <c r="AL487" i="51"/>
  <c r="AK487" i="51"/>
  <c r="AJ487" i="51"/>
  <c r="AI487" i="51"/>
  <c r="AH487" i="51"/>
  <c r="AG487" i="51"/>
  <c r="DE486" i="51"/>
  <c r="AZ486" i="51"/>
  <c r="AY486" i="51"/>
  <c r="AX486" i="51"/>
  <c r="AW486" i="51"/>
  <c r="AV486" i="51"/>
  <c r="AU486" i="51"/>
  <c r="AT486" i="51"/>
  <c r="AS486" i="51"/>
  <c r="AR486" i="51"/>
  <c r="AQ486" i="51"/>
  <c r="AP486" i="51"/>
  <c r="AO486" i="51"/>
  <c r="AN486" i="51"/>
  <c r="AM486" i="51"/>
  <c r="AL486" i="51"/>
  <c r="AK486" i="51"/>
  <c r="AJ486" i="51"/>
  <c r="AI486" i="51"/>
  <c r="AH486" i="51"/>
  <c r="AG486" i="51"/>
  <c r="DD485" i="51"/>
  <c r="AY485" i="51"/>
  <c r="AX485" i="51"/>
  <c r="AW485" i="51"/>
  <c r="AV485" i="51"/>
  <c r="AU485" i="51"/>
  <c r="AT485" i="51"/>
  <c r="AS485" i="51"/>
  <c r="AR485" i="51"/>
  <c r="AQ485" i="51"/>
  <c r="AP485" i="51"/>
  <c r="AO485" i="51"/>
  <c r="AN485" i="51"/>
  <c r="AM485" i="51"/>
  <c r="AL485" i="51"/>
  <c r="AK485" i="51"/>
  <c r="AJ485" i="51"/>
  <c r="AI485" i="51"/>
  <c r="AH485" i="51"/>
  <c r="AG485" i="51"/>
  <c r="DC484" i="51"/>
  <c r="AX484" i="51"/>
  <c r="AW484" i="51"/>
  <c r="AV484" i="51"/>
  <c r="AU484" i="51"/>
  <c r="AT484" i="51"/>
  <c r="AS484" i="51"/>
  <c r="AR484" i="51"/>
  <c r="AQ484" i="51"/>
  <c r="AP484" i="51"/>
  <c r="AO484" i="51"/>
  <c r="AN484" i="51"/>
  <c r="AM484" i="51"/>
  <c r="AL484" i="51"/>
  <c r="AK484" i="51"/>
  <c r="AJ484" i="51"/>
  <c r="AI484" i="51"/>
  <c r="AH484" i="51"/>
  <c r="AG484" i="51"/>
  <c r="DB483" i="51"/>
  <c r="AW483" i="51"/>
  <c r="AV483" i="51"/>
  <c r="AU483" i="51"/>
  <c r="AT483" i="51"/>
  <c r="AS483" i="51"/>
  <c r="AR483" i="51"/>
  <c r="AQ483" i="51"/>
  <c r="AP483" i="51"/>
  <c r="AO483" i="51"/>
  <c r="AN483" i="51"/>
  <c r="AM483" i="51"/>
  <c r="AL483" i="51"/>
  <c r="AK483" i="51"/>
  <c r="AJ483" i="51"/>
  <c r="AI483" i="51"/>
  <c r="AH483" i="51"/>
  <c r="AG483" i="51"/>
  <c r="BI483" i="51" s="1"/>
  <c r="DA482" i="51"/>
  <c r="AV482" i="51"/>
  <c r="AU482" i="51"/>
  <c r="AT482" i="51"/>
  <c r="AS482" i="51"/>
  <c r="AR482" i="51"/>
  <c r="AQ482" i="51"/>
  <c r="AP482" i="51"/>
  <c r="AO482" i="51"/>
  <c r="AN482" i="51"/>
  <c r="AM482" i="51"/>
  <c r="AL482" i="51"/>
  <c r="AK482" i="51"/>
  <c r="AJ482" i="51"/>
  <c r="AI482" i="51"/>
  <c r="AH482" i="51"/>
  <c r="AG482" i="51"/>
  <c r="BI482" i="51" s="1"/>
  <c r="CZ481" i="51"/>
  <c r="AU481" i="51"/>
  <c r="AT481" i="51"/>
  <c r="AS481" i="51"/>
  <c r="AR481" i="51"/>
  <c r="AQ481" i="51"/>
  <c r="AP481" i="51"/>
  <c r="AO481" i="51"/>
  <c r="AN481" i="51"/>
  <c r="AM481" i="51"/>
  <c r="AL481" i="51"/>
  <c r="AK481" i="51"/>
  <c r="AJ481" i="51"/>
  <c r="AI481" i="51"/>
  <c r="AH481" i="51"/>
  <c r="AG481" i="51"/>
  <c r="CY480" i="51"/>
  <c r="AT480" i="51"/>
  <c r="AS480" i="51"/>
  <c r="AR480" i="51"/>
  <c r="AQ480" i="51"/>
  <c r="AP480" i="51"/>
  <c r="AO480" i="51"/>
  <c r="AN480" i="51"/>
  <c r="AM480" i="51"/>
  <c r="AL480" i="51"/>
  <c r="AK480" i="51"/>
  <c r="AJ480" i="51"/>
  <c r="AI480" i="51"/>
  <c r="AH480" i="51"/>
  <c r="AG480" i="51"/>
  <c r="CX479" i="51"/>
  <c r="AS479" i="51"/>
  <c r="AR479" i="51"/>
  <c r="AQ479" i="51"/>
  <c r="AP479" i="51"/>
  <c r="AO479" i="51"/>
  <c r="AN479" i="51"/>
  <c r="AM479" i="51"/>
  <c r="AL479" i="51"/>
  <c r="AK479" i="51"/>
  <c r="AJ479" i="51"/>
  <c r="AI479" i="51"/>
  <c r="AH479" i="51"/>
  <c r="AG479" i="51"/>
  <c r="BI479" i="51" s="1"/>
  <c r="CW478" i="51"/>
  <c r="AR478" i="51"/>
  <c r="AQ478" i="51"/>
  <c r="AP478" i="51"/>
  <c r="AO478" i="51"/>
  <c r="AN478" i="51"/>
  <c r="AM478" i="51"/>
  <c r="AL478" i="51"/>
  <c r="AK478" i="51"/>
  <c r="AJ478" i="51"/>
  <c r="AI478" i="51"/>
  <c r="AH478" i="51"/>
  <c r="AG478" i="51"/>
  <c r="CV477" i="51"/>
  <c r="AQ477" i="51"/>
  <c r="AP477" i="51"/>
  <c r="AO477" i="51"/>
  <c r="AN477" i="51"/>
  <c r="AM477" i="51"/>
  <c r="AL477" i="51"/>
  <c r="AK477" i="51"/>
  <c r="AJ477" i="51"/>
  <c r="AI477" i="51"/>
  <c r="AH477" i="51"/>
  <c r="AG477" i="51"/>
  <c r="CU476" i="51"/>
  <c r="AP476" i="51"/>
  <c r="AO476" i="51"/>
  <c r="AN476" i="51"/>
  <c r="AM476" i="51"/>
  <c r="AL476" i="51"/>
  <c r="AK476" i="51"/>
  <c r="AJ476" i="51"/>
  <c r="AI476" i="51"/>
  <c r="AH476" i="51"/>
  <c r="AG476" i="51"/>
  <c r="CT475" i="51"/>
  <c r="AO475" i="51"/>
  <c r="AN475" i="51"/>
  <c r="AM475" i="51"/>
  <c r="AL475" i="51"/>
  <c r="AK475" i="51"/>
  <c r="AJ475" i="51"/>
  <c r="AI475" i="51"/>
  <c r="AH475" i="51"/>
  <c r="AG475" i="51"/>
  <c r="CS474" i="51"/>
  <c r="AN474" i="51"/>
  <c r="AM474" i="51"/>
  <c r="AL474" i="51"/>
  <c r="AK474" i="51"/>
  <c r="AJ474" i="51"/>
  <c r="AI474" i="51"/>
  <c r="AH474" i="51"/>
  <c r="AG474" i="51"/>
  <c r="BI474" i="51" s="1"/>
  <c r="CR473" i="51"/>
  <c r="AM473" i="51"/>
  <c r="AL473" i="51"/>
  <c r="AK473" i="51"/>
  <c r="AJ473" i="51"/>
  <c r="AI473" i="51"/>
  <c r="AH473" i="51"/>
  <c r="AG473" i="51"/>
  <c r="CQ472" i="51"/>
  <c r="AL472" i="51"/>
  <c r="AK472" i="51"/>
  <c r="AJ472" i="51"/>
  <c r="AI472" i="51"/>
  <c r="AH472" i="51"/>
  <c r="AG472" i="51"/>
  <c r="CP471" i="51"/>
  <c r="BI471" i="51"/>
  <c r="AK471" i="51"/>
  <c r="AJ471" i="51"/>
  <c r="AI471" i="51"/>
  <c r="AH471" i="51"/>
  <c r="AG471" i="51"/>
  <c r="CO470" i="51"/>
  <c r="AJ470" i="51"/>
  <c r="AI470" i="51"/>
  <c r="AH470" i="51"/>
  <c r="AG470" i="51"/>
  <c r="CN469" i="51"/>
  <c r="AI469" i="51"/>
  <c r="AH469" i="51"/>
  <c r="AG469" i="51"/>
  <c r="CM468" i="51"/>
  <c r="AH468" i="51"/>
  <c r="AG468" i="51"/>
  <c r="CL467" i="51"/>
  <c r="AG467" i="51"/>
  <c r="BI467" i="51" s="1"/>
  <c r="CK466" i="51"/>
  <c r="CJ465" i="51"/>
  <c r="BH457" i="51"/>
  <c r="BI456" i="51"/>
  <c r="AG456" i="51"/>
  <c r="BI455" i="51"/>
  <c r="AG455" i="51"/>
  <c r="BI454" i="51"/>
  <c r="AG454" i="51"/>
  <c r="BI453" i="51"/>
  <c r="AG453" i="51"/>
  <c r="BI452" i="51"/>
  <c r="AG452" i="51"/>
  <c r="BI451" i="51"/>
  <c r="AG451" i="51"/>
  <c r="BI450" i="51"/>
  <c r="AG450" i="51"/>
  <c r="BI449" i="51"/>
  <c r="AG449" i="51"/>
  <c r="BI448" i="51"/>
  <c r="AG448" i="51"/>
  <c r="BI447" i="51"/>
  <c r="AG447" i="51"/>
  <c r="BI446" i="51"/>
  <c r="AG446" i="51"/>
  <c r="BI445" i="51"/>
  <c r="AG445" i="51"/>
  <c r="BI444" i="51"/>
  <c r="AG444" i="51"/>
  <c r="BI443" i="51"/>
  <c r="AG443" i="51"/>
  <c r="BI442" i="51"/>
  <c r="AG442" i="51"/>
  <c r="BI441" i="51"/>
  <c r="AG441" i="51"/>
  <c r="BI440" i="51"/>
  <c r="AG440" i="51"/>
  <c r="BI439" i="51"/>
  <c r="AG439" i="51"/>
  <c r="BI438" i="51"/>
  <c r="AG438" i="51"/>
  <c r="BI437" i="51"/>
  <c r="AG437" i="51"/>
  <c r="BI436" i="51"/>
  <c r="AG436" i="51"/>
  <c r="BI435" i="51"/>
  <c r="AG435" i="51"/>
  <c r="BI434" i="51"/>
  <c r="AG434" i="51"/>
  <c r="BI433" i="51"/>
  <c r="AG433" i="51"/>
  <c r="EK426" i="51"/>
  <c r="EJ426" i="51"/>
  <c r="EI426" i="51"/>
  <c r="EH426" i="51"/>
  <c r="EG426" i="51"/>
  <c r="EF426" i="51"/>
  <c r="EE426" i="51"/>
  <c r="ED426" i="51"/>
  <c r="EC426" i="51"/>
  <c r="EB426" i="51"/>
  <c r="EA426" i="51"/>
  <c r="DZ426" i="51"/>
  <c r="DY426" i="51"/>
  <c r="DX426" i="51"/>
  <c r="DW426" i="51"/>
  <c r="DV426" i="51"/>
  <c r="DU426" i="51"/>
  <c r="DT426" i="51"/>
  <c r="DS426" i="51"/>
  <c r="DR426" i="51"/>
  <c r="DQ426" i="51"/>
  <c r="DP426" i="51"/>
  <c r="DO426" i="51"/>
  <c r="DN426" i="51"/>
  <c r="DM426" i="51"/>
  <c r="DI425" i="51"/>
  <c r="AF425" i="51"/>
  <c r="DH424" i="51"/>
  <c r="BC424" i="51"/>
  <c r="BB424" i="51"/>
  <c r="BA424" i="51"/>
  <c r="AZ424" i="51"/>
  <c r="AY424" i="51"/>
  <c r="AX424" i="51"/>
  <c r="AW424" i="51"/>
  <c r="AV424" i="51"/>
  <c r="AU424" i="51"/>
  <c r="AT424" i="51"/>
  <c r="AS424" i="51"/>
  <c r="AR424" i="51"/>
  <c r="AQ424" i="51"/>
  <c r="AP424" i="51"/>
  <c r="AO424" i="51"/>
  <c r="AN424" i="51"/>
  <c r="AM424" i="51"/>
  <c r="AL424" i="51"/>
  <c r="AK424" i="51"/>
  <c r="AJ424" i="51"/>
  <c r="AI424" i="51"/>
  <c r="AH424" i="51"/>
  <c r="AG424" i="51"/>
  <c r="DG423" i="51"/>
  <c r="BB423" i="51"/>
  <c r="BA423" i="51"/>
  <c r="AZ423" i="51"/>
  <c r="AY423" i="51"/>
  <c r="AX423" i="51"/>
  <c r="AW423" i="51"/>
  <c r="AV423" i="51"/>
  <c r="AU423" i="51"/>
  <c r="AT423" i="51"/>
  <c r="AS423" i="51"/>
  <c r="AR423" i="51"/>
  <c r="AQ423" i="51"/>
  <c r="AP423" i="51"/>
  <c r="AO423" i="51"/>
  <c r="AN423" i="51"/>
  <c r="AM423" i="51"/>
  <c r="AL423" i="51"/>
  <c r="AK423" i="51"/>
  <c r="AJ423" i="51"/>
  <c r="AI423" i="51"/>
  <c r="AH423" i="51"/>
  <c r="AG423" i="51"/>
  <c r="DM422" i="51"/>
  <c r="BJ454" i="51" s="1"/>
  <c r="DF422" i="51"/>
  <c r="BI422" i="51"/>
  <c r="AH454" i="51" s="1"/>
  <c r="BA422" i="51"/>
  <c r="AZ422" i="51"/>
  <c r="AY422" i="51"/>
  <c r="AX422" i="51"/>
  <c r="AW422" i="51"/>
  <c r="AV422" i="51"/>
  <c r="AU422" i="51"/>
  <c r="AT422" i="51"/>
  <c r="AS422" i="51"/>
  <c r="AR422" i="51"/>
  <c r="AQ422" i="51"/>
  <c r="AP422" i="51"/>
  <c r="AO422" i="51"/>
  <c r="AN422" i="51"/>
  <c r="AM422" i="51"/>
  <c r="AL422" i="51"/>
  <c r="AK422" i="51"/>
  <c r="AJ422" i="51"/>
  <c r="AI422" i="51"/>
  <c r="AH422" i="51"/>
  <c r="AG422" i="51"/>
  <c r="DE421" i="51"/>
  <c r="AZ421" i="51"/>
  <c r="AY421" i="51"/>
  <c r="AX421" i="51"/>
  <c r="AW421" i="51"/>
  <c r="AV421" i="51"/>
  <c r="AU421" i="51"/>
  <c r="AT421" i="51"/>
  <c r="AS421" i="51"/>
  <c r="AR421" i="51"/>
  <c r="AQ421" i="51"/>
  <c r="AP421" i="51"/>
  <c r="AO421" i="51"/>
  <c r="AN421" i="51"/>
  <c r="AM421" i="51"/>
  <c r="AL421" i="51"/>
  <c r="AK421" i="51"/>
  <c r="AJ421" i="51"/>
  <c r="AI421" i="51"/>
  <c r="AH421" i="51"/>
  <c r="AG421" i="51"/>
  <c r="DD420" i="51"/>
  <c r="AY420" i="51"/>
  <c r="AX420" i="51"/>
  <c r="AW420" i="51"/>
  <c r="AV420" i="51"/>
  <c r="AU420" i="51"/>
  <c r="AT420" i="51"/>
  <c r="AS420" i="51"/>
  <c r="AR420" i="51"/>
  <c r="AQ420" i="51"/>
  <c r="AP420" i="51"/>
  <c r="AO420" i="51"/>
  <c r="AN420" i="51"/>
  <c r="AM420" i="51"/>
  <c r="AL420" i="51"/>
  <c r="AK420" i="51"/>
  <c r="AJ420" i="51"/>
  <c r="AI420" i="51"/>
  <c r="AH420" i="51"/>
  <c r="AG420" i="51"/>
  <c r="DC419" i="51"/>
  <c r="AX419" i="51"/>
  <c r="AW419" i="51"/>
  <c r="AV419" i="51"/>
  <c r="AU419" i="51"/>
  <c r="AT419" i="51"/>
  <c r="AS419" i="51"/>
  <c r="AR419" i="51"/>
  <c r="AQ419" i="51"/>
  <c r="AP419" i="51"/>
  <c r="AO419" i="51"/>
  <c r="AN419" i="51"/>
  <c r="AM419" i="51"/>
  <c r="AL419" i="51"/>
  <c r="AK419" i="51"/>
  <c r="AJ419" i="51"/>
  <c r="AI419" i="51"/>
  <c r="AH419" i="51"/>
  <c r="AG419" i="51"/>
  <c r="DB418" i="51"/>
  <c r="AW418" i="51"/>
  <c r="AV418" i="51"/>
  <c r="AU418" i="51"/>
  <c r="AT418" i="51"/>
  <c r="AS418" i="51"/>
  <c r="AR418" i="51"/>
  <c r="AQ418" i="51"/>
  <c r="AP418" i="51"/>
  <c r="AO418" i="51"/>
  <c r="AN418" i="51"/>
  <c r="AM418" i="51"/>
  <c r="AL418" i="51"/>
  <c r="AK418" i="51"/>
  <c r="AJ418" i="51"/>
  <c r="AI418" i="51"/>
  <c r="AH418" i="51"/>
  <c r="AG418" i="51"/>
  <c r="BI418" i="51" s="1"/>
  <c r="DA417" i="51"/>
  <c r="AV417" i="51"/>
  <c r="AU417" i="51"/>
  <c r="AT417" i="51"/>
  <c r="AS417" i="51"/>
  <c r="AR417" i="51"/>
  <c r="AQ417" i="51"/>
  <c r="AP417" i="51"/>
  <c r="AO417" i="51"/>
  <c r="AN417" i="51"/>
  <c r="AM417" i="51"/>
  <c r="AL417" i="51"/>
  <c r="AK417" i="51"/>
  <c r="AJ417" i="51"/>
  <c r="AI417" i="51"/>
  <c r="AH417" i="51"/>
  <c r="AG417" i="51"/>
  <c r="CZ416" i="51"/>
  <c r="AU416" i="51"/>
  <c r="AT416" i="51"/>
  <c r="AS416" i="51"/>
  <c r="AR416" i="51"/>
  <c r="AQ416" i="51"/>
  <c r="AP416" i="51"/>
  <c r="AO416" i="51"/>
  <c r="AN416" i="51"/>
  <c r="AM416" i="51"/>
  <c r="AL416" i="51"/>
  <c r="AK416" i="51"/>
  <c r="AJ416" i="51"/>
  <c r="AI416" i="51"/>
  <c r="AH416" i="51"/>
  <c r="AG416" i="51"/>
  <c r="CY415" i="51"/>
  <c r="AT415" i="51"/>
  <c r="AS415" i="51"/>
  <c r="AR415" i="51"/>
  <c r="AQ415" i="51"/>
  <c r="AP415" i="51"/>
  <c r="AO415" i="51"/>
  <c r="AN415" i="51"/>
  <c r="AM415" i="51"/>
  <c r="AL415" i="51"/>
  <c r="AK415" i="51"/>
  <c r="AJ415" i="51"/>
  <c r="AI415" i="51"/>
  <c r="AH415" i="51"/>
  <c r="AG415" i="51"/>
  <c r="CX414" i="51"/>
  <c r="AS414" i="51"/>
  <c r="AR414" i="51"/>
  <c r="AQ414" i="51"/>
  <c r="AP414" i="51"/>
  <c r="AO414" i="51"/>
  <c r="AN414" i="51"/>
  <c r="AM414" i="51"/>
  <c r="AL414" i="51"/>
  <c r="AK414" i="51"/>
  <c r="AJ414" i="51"/>
  <c r="AI414" i="51"/>
  <c r="AH414" i="51"/>
  <c r="AG414" i="51"/>
  <c r="CW413" i="51"/>
  <c r="AR413" i="51"/>
  <c r="AQ413" i="51"/>
  <c r="AP413" i="51"/>
  <c r="AO413" i="51"/>
  <c r="AN413" i="51"/>
  <c r="AM413" i="51"/>
  <c r="AL413" i="51"/>
  <c r="AK413" i="51"/>
  <c r="AJ413" i="51"/>
  <c r="AI413" i="51"/>
  <c r="AH413" i="51"/>
  <c r="AG413" i="51"/>
  <c r="CV412" i="51"/>
  <c r="AQ412" i="51"/>
  <c r="AP412" i="51"/>
  <c r="AO412" i="51"/>
  <c r="AN412" i="51"/>
  <c r="AM412" i="51"/>
  <c r="AL412" i="51"/>
  <c r="AK412" i="51"/>
  <c r="AJ412" i="51"/>
  <c r="AI412" i="51"/>
  <c r="AH412" i="51"/>
  <c r="AG412" i="51"/>
  <c r="CU411" i="51"/>
  <c r="AP411" i="51"/>
  <c r="AO411" i="51"/>
  <c r="AN411" i="51"/>
  <c r="AM411" i="51"/>
  <c r="AL411" i="51"/>
  <c r="AK411" i="51"/>
  <c r="AJ411" i="51"/>
  <c r="AI411" i="51"/>
  <c r="AH411" i="51"/>
  <c r="AG411" i="51"/>
  <c r="CT410" i="51"/>
  <c r="AO410" i="51"/>
  <c r="AN410" i="51"/>
  <c r="AM410" i="51"/>
  <c r="AL410" i="51"/>
  <c r="AK410" i="51"/>
  <c r="AJ410" i="51"/>
  <c r="AI410" i="51"/>
  <c r="AH410" i="51"/>
  <c r="AG410" i="51"/>
  <c r="BI410" i="51" s="1"/>
  <c r="CS409" i="51"/>
  <c r="AN409" i="51"/>
  <c r="AM409" i="51"/>
  <c r="AL409" i="51"/>
  <c r="AK409" i="51"/>
  <c r="AJ409" i="51"/>
  <c r="AI409" i="51"/>
  <c r="AH409" i="51"/>
  <c r="AG409" i="51"/>
  <c r="CR408" i="51"/>
  <c r="AM408" i="51"/>
  <c r="AL408" i="51"/>
  <c r="AK408" i="51"/>
  <c r="AJ408" i="51"/>
  <c r="AI408" i="51"/>
  <c r="AH408" i="51"/>
  <c r="AG408" i="51"/>
  <c r="CQ407" i="51"/>
  <c r="AL407" i="51"/>
  <c r="AK407" i="51"/>
  <c r="AJ407" i="51"/>
  <c r="AI407" i="51"/>
  <c r="AH407" i="51"/>
  <c r="AG407" i="51"/>
  <c r="CP406" i="51"/>
  <c r="BI406" i="51"/>
  <c r="AK406" i="51"/>
  <c r="AJ406" i="51"/>
  <c r="AI406" i="51"/>
  <c r="AH406" i="51"/>
  <c r="AG406" i="51"/>
  <c r="CO405" i="51"/>
  <c r="AJ405" i="51"/>
  <c r="AI405" i="51"/>
  <c r="AH405" i="51"/>
  <c r="AG405" i="51"/>
  <c r="BI405" i="51" s="1"/>
  <c r="CN404" i="51"/>
  <c r="AI404" i="51"/>
  <c r="AH404" i="51"/>
  <c r="AG404" i="51"/>
  <c r="CM403" i="51"/>
  <c r="AH403" i="51"/>
  <c r="AG403" i="51"/>
  <c r="BI403" i="51" s="1"/>
  <c r="AH435" i="51" s="1"/>
  <c r="CL402" i="51"/>
  <c r="AG402" i="51"/>
  <c r="CK401" i="51"/>
  <c r="CJ400" i="51"/>
  <c r="BH392" i="51"/>
  <c r="BI391" i="51"/>
  <c r="AG391" i="51"/>
  <c r="BI390" i="51"/>
  <c r="AG390" i="51"/>
  <c r="BI389" i="51"/>
  <c r="AG389" i="51"/>
  <c r="BI388" i="51"/>
  <c r="AG388" i="51"/>
  <c r="BI387" i="51"/>
  <c r="AG387" i="51"/>
  <c r="BI386" i="51"/>
  <c r="AG386" i="51"/>
  <c r="BI385" i="51"/>
  <c r="AG385" i="51"/>
  <c r="BI384" i="51"/>
  <c r="AG384" i="51"/>
  <c r="BI383" i="51"/>
  <c r="AG383" i="51"/>
  <c r="BI382" i="51"/>
  <c r="AG382" i="51"/>
  <c r="BI381" i="51"/>
  <c r="AG381" i="51"/>
  <c r="BI380" i="51"/>
  <c r="AG380" i="51"/>
  <c r="BI379" i="51"/>
  <c r="AG379" i="51"/>
  <c r="BI378" i="51"/>
  <c r="AG378" i="51"/>
  <c r="BI377" i="51"/>
  <c r="AG377" i="51"/>
  <c r="BI376" i="51"/>
  <c r="AG376" i="51"/>
  <c r="BI375" i="51"/>
  <c r="AG375" i="51"/>
  <c r="BI374" i="51"/>
  <c r="AG374" i="51"/>
  <c r="BI373" i="51"/>
  <c r="AG373" i="51"/>
  <c r="BI372" i="51"/>
  <c r="AG372" i="51"/>
  <c r="BI371" i="51"/>
  <c r="AG371" i="51"/>
  <c r="BI370" i="51"/>
  <c r="AG370" i="51"/>
  <c r="BI369" i="51"/>
  <c r="AG369" i="51"/>
  <c r="BI368" i="51"/>
  <c r="AG368" i="51"/>
  <c r="AF360" i="51"/>
  <c r="DH359" i="51"/>
  <c r="BC359" i="51"/>
  <c r="BB359" i="51"/>
  <c r="BA359" i="51"/>
  <c r="AZ359" i="51"/>
  <c r="AY359" i="51"/>
  <c r="AX359" i="51"/>
  <c r="AW359" i="51"/>
  <c r="AV359" i="51"/>
  <c r="AU359" i="51"/>
  <c r="AT359" i="51"/>
  <c r="AS359" i="51"/>
  <c r="AR359" i="51"/>
  <c r="AQ359" i="51"/>
  <c r="AP359" i="51"/>
  <c r="AO359" i="51"/>
  <c r="AN359" i="51"/>
  <c r="AM359" i="51"/>
  <c r="AL359" i="51"/>
  <c r="AK359" i="51"/>
  <c r="AJ359" i="51"/>
  <c r="AI359" i="51"/>
  <c r="AH359" i="51"/>
  <c r="AG359" i="51"/>
  <c r="DG358" i="51"/>
  <c r="BI358" i="51"/>
  <c r="BB358" i="51"/>
  <c r="BA358" i="51"/>
  <c r="AZ358" i="51"/>
  <c r="AY358" i="51"/>
  <c r="AX358" i="51"/>
  <c r="AW358" i="51"/>
  <c r="AV358" i="51"/>
  <c r="AU358" i="51"/>
  <c r="AT358" i="51"/>
  <c r="AS358" i="51"/>
  <c r="AR358" i="51"/>
  <c r="AQ358" i="51"/>
  <c r="AP358" i="51"/>
  <c r="AO358" i="51"/>
  <c r="AN358" i="51"/>
  <c r="AM358" i="51"/>
  <c r="AL358" i="51"/>
  <c r="AK358" i="51"/>
  <c r="AJ358" i="51"/>
  <c r="AI358" i="51"/>
  <c r="AH358" i="51"/>
  <c r="AG358" i="51"/>
  <c r="DF357" i="51"/>
  <c r="BA357" i="51"/>
  <c r="AZ357" i="51"/>
  <c r="AY357" i="51"/>
  <c r="AX357" i="51"/>
  <c r="AW357" i="51"/>
  <c r="AV357" i="51"/>
  <c r="AU357" i="51"/>
  <c r="AT357" i="51"/>
  <c r="AS357" i="51"/>
  <c r="AR357" i="51"/>
  <c r="AQ357" i="51"/>
  <c r="AP357" i="51"/>
  <c r="AO357" i="51"/>
  <c r="AN357" i="51"/>
  <c r="AM357" i="51"/>
  <c r="AL357" i="51"/>
  <c r="AK357" i="51"/>
  <c r="AJ357" i="51"/>
  <c r="AI357" i="51"/>
  <c r="AH357" i="51"/>
  <c r="AG357" i="51"/>
  <c r="DE356" i="51"/>
  <c r="AZ356" i="51"/>
  <c r="AY356" i="51"/>
  <c r="AX356" i="51"/>
  <c r="AW356" i="51"/>
  <c r="AV356" i="51"/>
  <c r="AU356" i="51"/>
  <c r="AT356" i="51"/>
  <c r="AS356" i="51"/>
  <c r="AR356" i="51"/>
  <c r="AQ356" i="51"/>
  <c r="AP356" i="51"/>
  <c r="AO356" i="51"/>
  <c r="AN356" i="51"/>
  <c r="AM356" i="51"/>
  <c r="AL356" i="51"/>
  <c r="AK356" i="51"/>
  <c r="AJ356" i="51"/>
  <c r="AI356" i="51"/>
  <c r="AH356" i="51"/>
  <c r="AG356" i="51"/>
  <c r="DD355" i="51"/>
  <c r="AY355" i="51"/>
  <c r="AX355" i="51"/>
  <c r="AW355" i="51"/>
  <c r="AV355" i="51"/>
  <c r="AU355" i="51"/>
  <c r="AT355" i="51"/>
  <c r="AS355" i="51"/>
  <c r="AR355" i="51"/>
  <c r="AQ355" i="51"/>
  <c r="AP355" i="51"/>
  <c r="AO355" i="51"/>
  <c r="AN355" i="51"/>
  <c r="AM355" i="51"/>
  <c r="AL355" i="51"/>
  <c r="AK355" i="51"/>
  <c r="AJ355" i="51"/>
  <c r="AI355" i="51"/>
  <c r="AH355" i="51"/>
  <c r="AG355" i="51"/>
  <c r="DC354" i="51"/>
  <c r="AX354" i="51"/>
  <c r="AW354" i="51"/>
  <c r="AV354" i="51"/>
  <c r="AU354" i="51"/>
  <c r="AT354" i="51"/>
  <c r="AS354" i="51"/>
  <c r="AR354" i="51"/>
  <c r="AQ354" i="51"/>
  <c r="AP354" i="51"/>
  <c r="AO354" i="51"/>
  <c r="AN354" i="51"/>
  <c r="AM354" i="51"/>
  <c r="AL354" i="51"/>
  <c r="AK354" i="51"/>
  <c r="AJ354" i="51"/>
  <c r="AI354" i="51"/>
  <c r="AH354" i="51"/>
  <c r="AG354" i="51"/>
  <c r="DB353" i="51"/>
  <c r="AW353" i="51"/>
  <c r="AV353" i="51"/>
  <c r="AU353" i="51"/>
  <c r="AT353" i="51"/>
  <c r="AS353" i="51"/>
  <c r="AR353" i="51"/>
  <c r="AQ353" i="51"/>
  <c r="AP353" i="51"/>
  <c r="AO353" i="51"/>
  <c r="AN353" i="51"/>
  <c r="AM353" i="51"/>
  <c r="AL353" i="51"/>
  <c r="AK353" i="51"/>
  <c r="AJ353" i="51"/>
  <c r="AI353" i="51"/>
  <c r="AH353" i="51"/>
  <c r="AG353" i="51"/>
  <c r="DA352" i="51"/>
  <c r="AV352" i="51"/>
  <c r="AU352" i="51"/>
  <c r="AT352" i="51"/>
  <c r="AS352" i="51"/>
  <c r="AR352" i="51"/>
  <c r="AQ352" i="51"/>
  <c r="AP352" i="51"/>
  <c r="AO352" i="51"/>
  <c r="AN352" i="51"/>
  <c r="AM352" i="51"/>
  <c r="AL352" i="51"/>
  <c r="AK352" i="51"/>
  <c r="AJ352" i="51"/>
  <c r="AI352" i="51"/>
  <c r="AH352" i="51"/>
  <c r="AG352" i="51"/>
  <c r="CZ351" i="51"/>
  <c r="AU351" i="51"/>
  <c r="AT351" i="51"/>
  <c r="AS351" i="51"/>
  <c r="AR351" i="51"/>
  <c r="AQ351" i="51"/>
  <c r="AP351" i="51"/>
  <c r="AO351" i="51"/>
  <c r="AN351" i="51"/>
  <c r="AM351" i="51"/>
  <c r="AL351" i="51"/>
  <c r="AK351" i="51"/>
  <c r="AJ351" i="51"/>
  <c r="AI351" i="51"/>
  <c r="AH351" i="51"/>
  <c r="AG351" i="51"/>
  <c r="CY350" i="51"/>
  <c r="AT350" i="51"/>
  <c r="AS350" i="51"/>
  <c r="AR350" i="51"/>
  <c r="AQ350" i="51"/>
  <c r="AP350" i="51"/>
  <c r="AO350" i="51"/>
  <c r="AN350" i="51"/>
  <c r="AM350" i="51"/>
  <c r="AL350" i="51"/>
  <c r="AK350" i="51"/>
  <c r="AJ350" i="51"/>
  <c r="AI350" i="51"/>
  <c r="AH350" i="51"/>
  <c r="AG350" i="51"/>
  <c r="BI350" i="51" s="1"/>
  <c r="DM350" i="51" s="1"/>
  <c r="BJ382" i="51" s="1"/>
  <c r="CX349" i="51"/>
  <c r="AS349" i="51"/>
  <c r="AR349" i="51"/>
  <c r="AQ349" i="51"/>
  <c r="AP349" i="51"/>
  <c r="AO349" i="51"/>
  <c r="AN349" i="51"/>
  <c r="AM349" i="51"/>
  <c r="AL349" i="51"/>
  <c r="AK349" i="51"/>
  <c r="AJ349" i="51"/>
  <c r="AI349" i="51"/>
  <c r="AH349" i="51"/>
  <c r="AG349" i="51"/>
  <c r="CW348" i="51"/>
  <c r="AR348" i="51"/>
  <c r="AQ348" i="51"/>
  <c r="AP348" i="51"/>
  <c r="AO348" i="51"/>
  <c r="AN348" i="51"/>
  <c r="AM348" i="51"/>
  <c r="AL348" i="51"/>
  <c r="AK348" i="51"/>
  <c r="AJ348" i="51"/>
  <c r="AI348" i="51"/>
  <c r="AH348" i="51"/>
  <c r="AG348" i="51"/>
  <c r="CV347" i="51"/>
  <c r="AQ347" i="51"/>
  <c r="AP347" i="51"/>
  <c r="AO347" i="51"/>
  <c r="AN347" i="51"/>
  <c r="AM347" i="51"/>
  <c r="AL347" i="51"/>
  <c r="AK347" i="51"/>
  <c r="AJ347" i="51"/>
  <c r="AI347" i="51"/>
  <c r="AH347" i="51"/>
  <c r="AG347" i="51"/>
  <c r="CU346" i="51"/>
  <c r="AP346" i="51"/>
  <c r="AO346" i="51"/>
  <c r="AN346" i="51"/>
  <c r="AM346" i="51"/>
  <c r="AL346" i="51"/>
  <c r="AK346" i="51"/>
  <c r="AJ346" i="51"/>
  <c r="AI346" i="51"/>
  <c r="AH346" i="51"/>
  <c r="AG346" i="51"/>
  <c r="BI346" i="51" s="1"/>
  <c r="CT345" i="51"/>
  <c r="AO345" i="51"/>
  <c r="AN345" i="51"/>
  <c r="AM345" i="51"/>
  <c r="AL345" i="51"/>
  <c r="AK345" i="51"/>
  <c r="AJ345" i="51"/>
  <c r="AI345" i="51"/>
  <c r="AH345" i="51"/>
  <c r="AG345" i="51"/>
  <c r="BI345" i="51" s="1"/>
  <c r="CS344" i="51"/>
  <c r="AN344" i="51"/>
  <c r="AM344" i="51"/>
  <c r="AL344" i="51"/>
  <c r="AK344" i="51"/>
  <c r="AJ344" i="51"/>
  <c r="AI344" i="51"/>
  <c r="AH344" i="51"/>
  <c r="AG344" i="51"/>
  <c r="CR343" i="51"/>
  <c r="AM343" i="51"/>
  <c r="AL343" i="51"/>
  <c r="AK343" i="51"/>
  <c r="AJ343" i="51"/>
  <c r="AI343" i="51"/>
  <c r="AH343" i="51"/>
  <c r="AG343" i="51"/>
  <c r="CQ342" i="51"/>
  <c r="AL342" i="51"/>
  <c r="AK342" i="51"/>
  <c r="AJ342" i="51"/>
  <c r="AI342" i="51"/>
  <c r="AH342" i="51"/>
  <c r="AG342" i="51"/>
  <c r="BI342" i="51" s="1"/>
  <c r="DM342" i="51" s="1"/>
  <c r="BJ374" i="51" s="1"/>
  <c r="CP341" i="51"/>
  <c r="AK341" i="51"/>
  <c r="AJ341" i="51"/>
  <c r="AI341" i="51"/>
  <c r="AH341" i="51"/>
  <c r="AG341" i="51"/>
  <c r="CO340" i="51"/>
  <c r="AJ340" i="51"/>
  <c r="AI340" i="51"/>
  <c r="AH340" i="51"/>
  <c r="AG340" i="51"/>
  <c r="BI340" i="51" s="1"/>
  <c r="AH372" i="51" s="1"/>
  <c r="CN339" i="51"/>
  <c r="AI339" i="51"/>
  <c r="AH339" i="51"/>
  <c r="AG339" i="51"/>
  <c r="CM338" i="51"/>
  <c r="AH338" i="51"/>
  <c r="AG338" i="51"/>
  <c r="CL337" i="51"/>
  <c r="AG337" i="51"/>
  <c r="CK336" i="51"/>
  <c r="CJ335" i="51"/>
  <c r="BE328" i="51"/>
  <c r="BD328" i="51"/>
  <c r="BC328" i="51"/>
  <c r="BB328" i="51"/>
  <c r="BA328" i="51"/>
  <c r="AZ328" i="51"/>
  <c r="AY328" i="51"/>
  <c r="AX328" i="51"/>
  <c r="AW328" i="51"/>
  <c r="AV328" i="51"/>
  <c r="AU328" i="51"/>
  <c r="AT328" i="51"/>
  <c r="AS328" i="51"/>
  <c r="AR328" i="51"/>
  <c r="AQ328" i="51"/>
  <c r="AP328" i="51"/>
  <c r="AO328" i="51"/>
  <c r="AN328" i="51"/>
  <c r="AM328" i="51"/>
  <c r="AL328" i="51"/>
  <c r="AK328" i="51"/>
  <c r="AJ328" i="51"/>
  <c r="AI328" i="51"/>
  <c r="AH328" i="51"/>
  <c r="AG328" i="51"/>
  <c r="BH327" i="51"/>
  <c r="AG327" i="51"/>
  <c r="BI326" i="51"/>
  <c r="AG326" i="51"/>
  <c r="BI325" i="51"/>
  <c r="AG325" i="51"/>
  <c r="BI324" i="51"/>
  <c r="AG324" i="51"/>
  <c r="BI323" i="51"/>
  <c r="AG323" i="51"/>
  <c r="BI322" i="51"/>
  <c r="AG322" i="51"/>
  <c r="BI321" i="51"/>
  <c r="AG321" i="51"/>
  <c r="BI320" i="51"/>
  <c r="AG320" i="51"/>
  <c r="BI319" i="51"/>
  <c r="AG319" i="51"/>
  <c r="BI318" i="51"/>
  <c r="AG318" i="51"/>
  <c r="BI317" i="51"/>
  <c r="AG317" i="51"/>
  <c r="BI316" i="51"/>
  <c r="AG316" i="51"/>
  <c r="BI315" i="51"/>
  <c r="AG315" i="51"/>
  <c r="BI314" i="51"/>
  <c r="AG314" i="51"/>
  <c r="BI313" i="51"/>
  <c r="AG313" i="51"/>
  <c r="BI312" i="51"/>
  <c r="AG312" i="51"/>
  <c r="BI311" i="51"/>
  <c r="AG311" i="51"/>
  <c r="BI310" i="51"/>
  <c r="AG310" i="51"/>
  <c r="BI309" i="51"/>
  <c r="AG309" i="51"/>
  <c r="BI308" i="51"/>
  <c r="AG308" i="51"/>
  <c r="BI307" i="51"/>
  <c r="AG307" i="51"/>
  <c r="BI306" i="51"/>
  <c r="AG306" i="51"/>
  <c r="BI305" i="51"/>
  <c r="AG305" i="51"/>
  <c r="BI304" i="51"/>
  <c r="AG304" i="51"/>
  <c r="BI303" i="51"/>
  <c r="AG303" i="51"/>
  <c r="EK297" i="51"/>
  <c r="EJ297" i="51"/>
  <c r="EI297" i="51"/>
  <c r="EH297" i="51"/>
  <c r="EG297" i="51"/>
  <c r="EF297" i="51"/>
  <c r="EE297" i="51"/>
  <c r="ED297" i="51"/>
  <c r="EC297" i="51"/>
  <c r="EB297" i="51"/>
  <c r="EA297" i="51"/>
  <c r="DZ297" i="51"/>
  <c r="DY297" i="51"/>
  <c r="DX297" i="51"/>
  <c r="DW297" i="51"/>
  <c r="DV297" i="51"/>
  <c r="DU297" i="51"/>
  <c r="DT297" i="51"/>
  <c r="DS297" i="51"/>
  <c r="DR297" i="51"/>
  <c r="DQ297" i="51"/>
  <c r="DP297" i="51"/>
  <c r="DO297" i="51"/>
  <c r="DN297" i="51"/>
  <c r="DM297" i="51"/>
  <c r="EK296" i="51"/>
  <c r="EJ296" i="51"/>
  <c r="EI296" i="51"/>
  <c r="EH296" i="51"/>
  <c r="EG296" i="51"/>
  <c r="EF296" i="51"/>
  <c r="EE296" i="51"/>
  <c r="ED296" i="51"/>
  <c r="EC296" i="51"/>
  <c r="EB296" i="51"/>
  <c r="EA296" i="51"/>
  <c r="DZ296" i="51"/>
  <c r="DY296" i="51"/>
  <c r="DX296" i="51"/>
  <c r="DW296" i="51"/>
  <c r="DV296" i="51"/>
  <c r="DU296" i="51"/>
  <c r="DT296" i="51"/>
  <c r="DS296" i="51"/>
  <c r="DR296" i="51"/>
  <c r="DQ296" i="51"/>
  <c r="DP296" i="51"/>
  <c r="DO296" i="51"/>
  <c r="DN296" i="51"/>
  <c r="DM296" i="51"/>
  <c r="DI295" i="51"/>
  <c r="AF295" i="51"/>
  <c r="DH294" i="51"/>
  <c r="BI294" i="51"/>
  <c r="AH326" i="51" s="1"/>
  <c r="BC294" i="51"/>
  <c r="BB294" i="51"/>
  <c r="BA294" i="51"/>
  <c r="AZ294" i="51"/>
  <c r="AY294" i="51"/>
  <c r="AX294" i="51"/>
  <c r="AW294" i="51"/>
  <c r="AV294" i="51"/>
  <c r="AU294" i="51"/>
  <c r="AT294" i="51"/>
  <c r="AS294" i="51"/>
  <c r="AR294" i="51"/>
  <c r="AQ294" i="51"/>
  <c r="AP294" i="51"/>
  <c r="AO294" i="51"/>
  <c r="AN294" i="51"/>
  <c r="AM294" i="51"/>
  <c r="AL294" i="51"/>
  <c r="AK294" i="51"/>
  <c r="AJ294" i="51"/>
  <c r="AI294" i="51"/>
  <c r="AH294" i="51"/>
  <c r="AG294" i="51"/>
  <c r="DG293" i="51"/>
  <c r="BI293" i="51"/>
  <c r="DM293" i="51" s="1"/>
  <c r="BJ325" i="51" s="1"/>
  <c r="BB293" i="51"/>
  <c r="BA293" i="51"/>
  <c r="AZ293" i="51"/>
  <c r="AY293" i="51"/>
  <c r="AX293" i="51"/>
  <c r="AW293" i="51"/>
  <c r="AV293" i="51"/>
  <c r="AU293" i="51"/>
  <c r="AT293" i="51"/>
  <c r="AS293" i="51"/>
  <c r="AR293" i="51"/>
  <c r="AQ293" i="51"/>
  <c r="AP293" i="51"/>
  <c r="AO293" i="51"/>
  <c r="AN293" i="51"/>
  <c r="AM293" i="51"/>
  <c r="AL293" i="51"/>
  <c r="AK293" i="51"/>
  <c r="AJ293" i="51"/>
  <c r="AI293" i="51"/>
  <c r="AH293" i="51"/>
  <c r="AG293" i="51"/>
  <c r="DF292" i="51"/>
  <c r="BA292" i="51"/>
  <c r="AZ292" i="51"/>
  <c r="AY292" i="51"/>
  <c r="AX292" i="51"/>
  <c r="AW292" i="51"/>
  <c r="AV292" i="51"/>
  <c r="AU292" i="51"/>
  <c r="AT292" i="51"/>
  <c r="AS292" i="51"/>
  <c r="AR292" i="51"/>
  <c r="AQ292" i="51"/>
  <c r="AP292" i="51"/>
  <c r="AO292" i="51"/>
  <c r="AN292" i="51"/>
  <c r="AM292" i="51"/>
  <c r="AL292" i="51"/>
  <c r="AK292" i="51"/>
  <c r="AJ292" i="51"/>
  <c r="AI292" i="51"/>
  <c r="AH292" i="51"/>
  <c r="AG292" i="51"/>
  <c r="DE291" i="51"/>
  <c r="AZ291" i="51"/>
  <c r="AY291" i="51"/>
  <c r="AX291" i="51"/>
  <c r="AW291" i="51"/>
  <c r="AV291" i="51"/>
  <c r="AU291" i="51"/>
  <c r="AT291" i="51"/>
  <c r="AS291" i="51"/>
  <c r="AR291" i="51"/>
  <c r="AQ291" i="51"/>
  <c r="AP291" i="51"/>
  <c r="AO291" i="51"/>
  <c r="AN291" i="51"/>
  <c r="AM291" i="51"/>
  <c r="AL291" i="51"/>
  <c r="AK291" i="51"/>
  <c r="AJ291" i="51"/>
  <c r="AI291" i="51"/>
  <c r="AH291" i="51"/>
  <c r="AG291" i="51"/>
  <c r="BI291" i="51" s="1"/>
  <c r="DD290" i="51"/>
  <c r="AY290" i="51"/>
  <c r="AX290" i="51"/>
  <c r="AW290" i="51"/>
  <c r="AV290" i="51"/>
  <c r="AU290" i="51"/>
  <c r="AT290" i="51"/>
  <c r="AS290" i="51"/>
  <c r="AR290" i="51"/>
  <c r="AQ290" i="51"/>
  <c r="AP290" i="51"/>
  <c r="AO290" i="51"/>
  <c r="AN290" i="51"/>
  <c r="AM290" i="51"/>
  <c r="AL290" i="51"/>
  <c r="AK290" i="51"/>
  <c r="AJ290" i="51"/>
  <c r="AI290" i="51"/>
  <c r="AH290" i="51"/>
  <c r="AG290" i="51"/>
  <c r="DC289" i="51"/>
  <c r="AX289" i="51"/>
  <c r="AW289" i="51"/>
  <c r="AV289" i="51"/>
  <c r="AU289" i="51"/>
  <c r="AT289" i="51"/>
  <c r="AS289" i="51"/>
  <c r="AR289" i="51"/>
  <c r="AQ289" i="51"/>
  <c r="AP289" i="51"/>
  <c r="AO289" i="51"/>
  <c r="AN289" i="51"/>
  <c r="AM289" i="51"/>
  <c r="AL289" i="51"/>
  <c r="AK289" i="51"/>
  <c r="AJ289" i="51"/>
  <c r="AI289" i="51"/>
  <c r="AH289" i="51"/>
  <c r="AG289" i="51"/>
  <c r="DB288" i="51"/>
  <c r="AW288" i="51"/>
  <c r="AV288" i="51"/>
  <c r="AU288" i="51"/>
  <c r="AT288" i="51"/>
  <c r="AS288" i="51"/>
  <c r="AR288" i="51"/>
  <c r="AQ288" i="51"/>
  <c r="AP288" i="51"/>
  <c r="AO288" i="51"/>
  <c r="AN288" i="51"/>
  <c r="AM288" i="51"/>
  <c r="AL288" i="51"/>
  <c r="AK288" i="51"/>
  <c r="AJ288" i="51"/>
  <c r="AI288" i="51"/>
  <c r="AH288" i="51"/>
  <c r="AG288" i="51"/>
  <c r="DA287" i="51"/>
  <c r="AV287" i="51"/>
  <c r="AU287" i="51"/>
  <c r="AT287" i="51"/>
  <c r="AS287" i="51"/>
  <c r="AR287" i="51"/>
  <c r="AQ287" i="51"/>
  <c r="AP287" i="51"/>
  <c r="AO287" i="51"/>
  <c r="AN287" i="51"/>
  <c r="AM287" i="51"/>
  <c r="AL287" i="51"/>
  <c r="AK287" i="51"/>
  <c r="AJ287" i="51"/>
  <c r="AI287" i="51"/>
  <c r="AH287" i="51"/>
  <c r="AG287" i="51"/>
  <c r="CZ286" i="51"/>
  <c r="AU286" i="51"/>
  <c r="AT286" i="51"/>
  <c r="AS286" i="51"/>
  <c r="AR286" i="51"/>
  <c r="AQ286" i="51"/>
  <c r="AP286" i="51"/>
  <c r="AO286" i="51"/>
  <c r="AN286" i="51"/>
  <c r="AM286" i="51"/>
  <c r="AL286" i="51"/>
  <c r="AK286" i="51"/>
  <c r="AJ286" i="51"/>
  <c r="AI286" i="51"/>
  <c r="AH286" i="51"/>
  <c r="AG286" i="51"/>
  <c r="CY285" i="51"/>
  <c r="AT285" i="51"/>
  <c r="AS285" i="51"/>
  <c r="AR285" i="51"/>
  <c r="AQ285" i="51"/>
  <c r="AP285" i="51"/>
  <c r="AO285" i="51"/>
  <c r="AN285" i="51"/>
  <c r="AM285" i="51"/>
  <c r="AL285" i="51"/>
  <c r="AK285" i="51"/>
  <c r="AJ285" i="51"/>
  <c r="AI285" i="51"/>
  <c r="AH285" i="51"/>
  <c r="AG285" i="51"/>
  <c r="CX284" i="51"/>
  <c r="AS284" i="51"/>
  <c r="AR284" i="51"/>
  <c r="AQ284" i="51"/>
  <c r="AP284" i="51"/>
  <c r="AO284" i="51"/>
  <c r="AN284" i="51"/>
  <c r="AM284" i="51"/>
  <c r="AL284" i="51"/>
  <c r="AK284" i="51"/>
  <c r="AJ284" i="51"/>
  <c r="AI284" i="51"/>
  <c r="AH284" i="51"/>
  <c r="AG284" i="51"/>
  <c r="BI284" i="51" s="1"/>
  <c r="CW283" i="51"/>
  <c r="AR283" i="51"/>
  <c r="AQ283" i="51"/>
  <c r="AP283" i="51"/>
  <c r="AO283" i="51"/>
  <c r="AN283" i="51"/>
  <c r="AM283" i="51"/>
  <c r="AL283" i="51"/>
  <c r="AK283" i="51"/>
  <c r="AJ283" i="51"/>
  <c r="AI283" i="51"/>
  <c r="AH283" i="51"/>
  <c r="AG283" i="51"/>
  <c r="BI283" i="51" s="1"/>
  <c r="CV282" i="51"/>
  <c r="AQ282" i="51"/>
  <c r="AP282" i="51"/>
  <c r="AO282" i="51"/>
  <c r="AN282" i="51"/>
  <c r="AM282" i="51"/>
  <c r="AL282" i="51"/>
  <c r="AK282" i="51"/>
  <c r="AJ282" i="51"/>
  <c r="AI282" i="51"/>
  <c r="AH282" i="51"/>
  <c r="AG282" i="51"/>
  <c r="CU281" i="51"/>
  <c r="AP281" i="51"/>
  <c r="AO281" i="51"/>
  <c r="AN281" i="51"/>
  <c r="AM281" i="51"/>
  <c r="AL281" i="51"/>
  <c r="AK281" i="51"/>
  <c r="AJ281" i="51"/>
  <c r="AI281" i="51"/>
  <c r="AH281" i="51"/>
  <c r="AG281" i="51"/>
  <c r="CT280" i="51"/>
  <c r="AO280" i="51"/>
  <c r="AN280" i="51"/>
  <c r="AM280" i="51"/>
  <c r="AL280" i="51"/>
  <c r="AK280" i="51"/>
  <c r="AJ280" i="51"/>
  <c r="AI280" i="51"/>
  <c r="AH280" i="51"/>
  <c r="AG280" i="51"/>
  <c r="CS279" i="51"/>
  <c r="AN279" i="51"/>
  <c r="AM279" i="51"/>
  <c r="AL279" i="51"/>
  <c r="AK279" i="51"/>
  <c r="AJ279" i="51"/>
  <c r="AI279" i="51"/>
  <c r="AH279" i="51"/>
  <c r="AG279" i="51"/>
  <c r="CR278" i="51"/>
  <c r="AM278" i="51"/>
  <c r="AL278" i="51"/>
  <c r="AK278" i="51"/>
  <c r="AJ278" i="51"/>
  <c r="AI278" i="51"/>
  <c r="AH278" i="51"/>
  <c r="AG278" i="51"/>
  <c r="CQ277" i="51"/>
  <c r="AL277" i="51"/>
  <c r="AK277" i="51"/>
  <c r="AJ277" i="51"/>
  <c r="AI277" i="51"/>
  <c r="AH277" i="51"/>
  <c r="AG277" i="51"/>
  <c r="CP276" i="51"/>
  <c r="AK276" i="51"/>
  <c r="AJ276" i="51"/>
  <c r="AI276" i="51"/>
  <c r="AH276" i="51"/>
  <c r="AG276" i="51"/>
  <c r="CO275" i="51"/>
  <c r="AJ275" i="51"/>
  <c r="AI275" i="51"/>
  <c r="AH275" i="51"/>
  <c r="AG275" i="51"/>
  <c r="CN274" i="51"/>
  <c r="AI274" i="51"/>
  <c r="AH274" i="51"/>
  <c r="AG274" i="51"/>
  <c r="CM273" i="51"/>
  <c r="AH273" i="51"/>
  <c r="AG273" i="51"/>
  <c r="BI273" i="51" s="1"/>
  <c r="CL272" i="51"/>
  <c r="AG272" i="51"/>
  <c r="CK271" i="51"/>
  <c r="CJ270" i="51"/>
  <c r="BH262" i="51"/>
  <c r="BI261" i="51"/>
  <c r="AH261" i="51"/>
  <c r="AG261" i="51"/>
  <c r="BI260" i="51"/>
  <c r="AG260" i="51"/>
  <c r="BI259" i="51"/>
  <c r="AG259" i="51"/>
  <c r="BI258" i="51"/>
  <c r="AG258" i="51"/>
  <c r="BI257" i="51"/>
  <c r="AG257" i="51"/>
  <c r="BI256" i="51"/>
  <c r="AG256" i="51"/>
  <c r="BI255" i="51"/>
  <c r="AG255" i="51"/>
  <c r="BI254" i="51"/>
  <c r="AG254" i="51"/>
  <c r="BI253" i="51"/>
  <c r="AG253" i="51"/>
  <c r="BI252" i="51"/>
  <c r="AG252" i="51"/>
  <c r="BI251" i="51"/>
  <c r="AG251" i="51"/>
  <c r="BI250" i="51"/>
  <c r="AG250" i="51"/>
  <c r="BI249" i="51"/>
  <c r="AG249" i="51"/>
  <c r="BI248" i="51"/>
  <c r="AG248" i="51"/>
  <c r="BI247" i="51"/>
  <c r="AG247" i="51"/>
  <c r="BI246" i="51"/>
  <c r="AG246" i="51"/>
  <c r="BI245" i="51"/>
  <c r="AG245" i="51"/>
  <c r="BI244" i="51"/>
  <c r="AG244" i="51"/>
  <c r="BI243" i="51"/>
  <c r="AG243" i="51"/>
  <c r="BI242" i="51"/>
  <c r="AG242" i="51"/>
  <c r="BI241" i="51"/>
  <c r="AG241" i="51"/>
  <c r="BI240" i="51"/>
  <c r="AG240" i="51"/>
  <c r="BI239" i="51"/>
  <c r="AG239" i="51"/>
  <c r="BI238" i="51"/>
  <c r="AG238" i="51"/>
  <c r="AF230" i="51"/>
  <c r="BI229" i="51"/>
  <c r="BC229" i="51"/>
  <c r="BB229" i="51"/>
  <c r="BA229" i="51"/>
  <c r="AZ229" i="51"/>
  <c r="AY229" i="51"/>
  <c r="AX229" i="51"/>
  <c r="AW229" i="51"/>
  <c r="AV229" i="51"/>
  <c r="AU229" i="51"/>
  <c r="AT229" i="51"/>
  <c r="AS229" i="51"/>
  <c r="AR229" i="51"/>
  <c r="AQ229" i="51"/>
  <c r="AP229" i="51"/>
  <c r="AO229" i="51"/>
  <c r="AN229" i="51"/>
  <c r="AM229" i="51"/>
  <c r="AL229" i="51"/>
  <c r="AK229" i="51"/>
  <c r="AJ229" i="51"/>
  <c r="AI229" i="51"/>
  <c r="AH229" i="51"/>
  <c r="AG229" i="51"/>
  <c r="BB228" i="51"/>
  <c r="BA228" i="51"/>
  <c r="AZ228" i="51"/>
  <c r="AY228" i="51"/>
  <c r="AX228" i="51"/>
  <c r="AW228" i="51"/>
  <c r="AV228" i="51"/>
  <c r="AU228" i="51"/>
  <c r="AT228" i="51"/>
  <c r="AS228" i="51"/>
  <c r="AR228" i="51"/>
  <c r="AQ228" i="51"/>
  <c r="AP228" i="51"/>
  <c r="AO228" i="51"/>
  <c r="AN228" i="51"/>
  <c r="AM228" i="51"/>
  <c r="AL228" i="51"/>
  <c r="AK228" i="51"/>
  <c r="AJ228" i="51"/>
  <c r="AI228" i="51"/>
  <c r="AH228" i="51"/>
  <c r="AG228" i="51"/>
  <c r="BA227" i="51"/>
  <c r="AZ227" i="51"/>
  <c r="AY227" i="51"/>
  <c r="AX227" i="51"/>
  <c r="AW227" i="51"/>
  <c r="AV227" i="51"/>
  <c r="AU227" i="51"/>
  <c r="AT227" i="51"/>
  <c r="AS227" i="51"/>
  <c r="AR227" i="51"/>
  <c r="AQ227" i="51"/>
  <c r="AP227" i="51"/>
  <c r="AO227" i="51"/>
  <c r="AN227" i="51"/>
  <c r="AM227" i="51"/>
  <c r="AL227" i="51"/>
  <c r="AK227" i="51"/>
  <c r="AJ227" i="51"/>
  <c r="AI227" i="51"/>
  <c r="AH227" i="51"/>
  <c r="AG227" i="51"/>
  <c r="AZ226" i="51"/>
  <c r="AY226" i="51"/>
  <c r="AX226" i="51"/>
  <c r="AW226" i="51"/>
  <c r="AV226" i="51"/>
  <c r="AU226" i="51"/>
  <c r="AT226" i="51"/>
  <c r="AS226" i="51"/>
  <c r="AR226" i="51"/>
  <c r="AQ226" i="51"/>
  <c r="AP226" i="51"/>
  <c r="AO226" i="51"/>
  <c r="AN226" i="51"/>
  <c r="AM226" i="51"/>
  <c r="AL226" i="51"/>
  <c r="AK226" i="51"/>
  <c r="AJ226" i="51"/>
  <c r="AI226" i="51"/>
  <c r="AH226" i="51"/>
  <c r="AG226" i="51"/>
  <c r="BI226" i="51" s="1"/>
  <c r="AH258" i="51" s="1"/>
  <c r="AY225" i="51"/>
  <c r="AX225" i="51"/>
  <c r="AW225" i="51"/>
  <c r="AV225" i="51"/>
  <c r="AU225" i="51"/>
  <c r="AT225" i="51"/>
  <c r="AS225" i="51"/>
  <c r="AR225" i="51"/>
  <c r="AQ225" i="51"/>
  <c r="AP225" i="51"/>
  <c r="AO225" i="51"/>
  <c r="AN225" i="51"/>
  <c r="AM225" i="51"/>
  <c r="AL225" i="51"/>
  <c r="AK225" i="51"/>
  <c r="AJ225" i="51"/>
  <c r="AI225" i="51"/>
  <c r="AH225" i="51"/>
  <c r="AG225" i="51"/>
  <c r="AX224" i="51"/>
  <c r="AW224" i="51"/>
  <c r="AV224" i="51"/>
  <c r="AU224" i="51"/>
  <c r="AT224" i="51"/>
  <c r="AS224" i="51"/>
  <c r="AR224" i="51"/>
  <c r="AQ224" i="51"/>
  <c r="AP224" i="51"/>
  <c r="AO224" i="51"/>
  <c r="AN224" i="51"/>
  <c r="AM224" i="51"/>
  <c r="AL224" i="51"/>
  <c r="AK224" i="51"/>
  <c r="AJ224" i="51"/>
  <c r="AI224" i="51"/>
  <c r="AH224" i="51"/>
  <c r="AG224" i="51"/>
  <c r="AW223" i="51"/>
  <c r="AV223" i="51"/>
  <c r="AU223" i="51"/>
  <c r="AT223" i="51"/>
  <c r="AS223" i="51"/>
  <c r="AR223" i="51"/>
  <c r="AQ223" i="51"/>
  <c r="AP223" i="51"/>
  <c r="AO223" i="51"/>
  <c r="AN223" i="51"/>
  <c r="AM223" i="51"/>
  <c r="AL223" i="51"/>
  <c r="AK223" i="51"/>
  <c r="AJ223" i="51"/>
  <c r="AI223" i="51"/>
  <c r="AH223" i="51"/>
  <c r="AG223" i="51"/>
  <c r="BI223" i="51" s="1"/>
  <c r="AV222" i="51"/>
  <c r="AU222" i="51"/>
  <c r="AT222" i="51"/>
  <c r="AS222" i="51"/>
  <c r="AR222" i="51"/>
  <c r="AQ222" i="51"/>
  <c r="AP222" i="51"/>
  <c r="AO222" i="51"/>
  <c r="AN222" i="51"/>
  <c r="AM222" i="51"/>
  <c r="AL222" i="51"/>
  <c r="AK222" i="51"/>
  <c r="AJ222" i="51"/>
  <c r="AI222" i="51"/>
  <c r="AH222" i="51"/>
  <c r="AG222" i="51"/>
  <c r="BI222" i="51" s="1"/>
  <c r="AH254" i="51" s="1"/>
  <c r="AU221" i="51"/>
  <c r="AT221" i="51"/>
  <c r="AS221" i="51"/>
  <c r="AR221" i="51"/>
  <c r="AQ221" i="51"/>
  <c r="AP221" i="51"/>
  <c r="AO221" i="51"/>
  <c r="AN221" i="51"/>
  <c r="AM221" i="51"/>
  <c r="AL221" i="51"/>
  <c r="AK221" i="51"/>
  <c r="AJ221" i="51"/>
  <c r="AI221" i="51"/>
  <c r="AH221" i="51"/>
  <c r="AG221" i="51"/>
  <c r="AT220" i="51"/>
  <c r="AS220" i="51"/>
  <c r="AR220" i="51"/>
  <c r="AQ220" i="51"/>
  <c r="AP220" i="51"/>
  <c r="AO220" i="51"/>
  <c r="AN220" i="51"/>
  <c r="AM220" i="51"/>
  <c r="AL220" i="51"/>
  <c r="AK220" i="51"/>
  <c r="AJ220" i="51"/>
  <c r="AI220" i="51"/>
  <c r="AH220" i="51"/>
  <c r="AG220" i="51"/>
  <c r="AS219" i="51"/>
  <c r="AR219" i="51"/>
  <c r="AQ219" i="51"/>
  <c r="AP219" i="51"/>
  <c r="AO219" i="51"/>
  <c r="AN219" i="51"/>
  <c r="AM219" i="51"/>
  <c r="AL219" i="51"/>
  <c r="AK219" i="51"/>
  <c r="AJ219" i="51"/>
  <c r="AI219" i="51"/>
  <c r="AH219" i="51"/>
  <c r="AG219" i="51"/>
  <c r="AR218" i="51"/>
  <c r="AQ218" i="51"/>
  <c r="AP218" i="51"/>
  <c r="AO218" i="51"/>
  <c r="AN218" i="51"/>
  <c r="AM218" i="51"/>
  <c r="AL218" i="51"/>
  <c r="AK218" i="51"/>
  <c r="AJ218" i="51"/>
  <c r="AI218" i="51"/>
  <c r="AH218" i="51"/>
  <c r="AG218" i="51"/>
  <c r="BI218" i="51" s="1"/>
  <c r="AH250" i="51" s="1"/>
  <c r="AQ217" i="51"/>
  <c r="AP217" i="51"/>
  <c r="AO217" i="51"/>
  <c r="AN217" i="51"/>
  <c r="AM217" i="51"/>
  <c r="AL217" i="51"/>
  <c r="AK217" i="51"/>
  <c r="AJ217" i="51"/>
  <c r="AI217" i="51"/>
  <c r="AH217" i="51"/>
  <c r="AG217" i="51"/>
  <c r="AP216" i="51"/>
  <c r="AO216" i="51"/>
  <c r="AN216" i="51"/>
  <c r="AM216" i="51"/>
  <c r="AL216" i="51"/>
  <c r="AK216" i="51"/>
  <c r="AJ216" i="51"/>
  <c r="AI216" i="51"/>
  <c r="AH216" i="51"/>
  <c r="AG216" i="51"/>
  <c r="AO215" i="51"/>
  <c r="AN215" i="51"/>
  <c r="AM215" i="51"/>
  <c r="AL215" i="51"/>
  <c r="AK215" i="51"/>
  <c r="AJ215" i="51"/>
  <c r="AI215" i="51"/>
  <c r="AH215" i="51"/>
  <c r="AG215" i="51"/>
  <c r="AN214" i="51"/>
  <c r="AM214" i="51"/>
  <c r="AL214" i="51"/>
  <c r="AK214" i="51"/>
  <c r="AJ214" i="51"/>
  <c r="AI214" i="51"/>
  <c r="AH214" i="51"/>
  <c r="AG214" i="51"/>
  <c r="BI214" i="51" s="1"/>
  <c r="AH246" i="51" s="1"/>
  <c r="AM213" i="51"/>
  <c r="AL213" i="51"/>
  <c r="AK213" i="51"/>
  <c r="AJ213" i="51"/>
  <c r="AI213" i="51"/>
  <c r="AH213" i="51"/>
  <c r="AG213" i="51"/>
  <c r="AL212" i="51"/>
  <c r="AK212" i="51"/>
  <c r="AJ212" i="51"/>
  <c r="AI212" i="51"/>
  <c r="AH212" i="51"/>
  <c r="AG212" i="51"/>
  <c r="AK211" i="51"/>
  <c r="AJ211" i="51"/>
  <c r="AI211" i="51"/>
  <c r="AH211" i="51"/>
  <c r="AG211" i="51"/>
  <c r="AJ210" i="51"/>
  <c r="AI210" i="51"/>
  <c r="AH210" i="51"/>
  <c r="AG210" i="51"/>
  <c r="AI209" i="51"/>
  <c r="AH209" i="51"/>
  <c r="AG209" i="51"/>
  <c r="AH208" i="51"/>
  <c r="AG208" i="51"/>
  <c r="AG207" i="51"/>
  <c r="B106" i="51"/>
  <c r="B74" i="51"/>
  <c r="BH38" i="51"/>
  <c r="AF38" i="51"/>
  <c r="B9" i="51"/>
  <c r="B7" i="51"/>
  <c r="B6" i="51"/>
  <c r="C625" i="50"/>
  <c r="C624" i="50"/>
  <c r="C623" i="50"/>
  <c r="C622" i="50"/>
  <c r="C621" i="50"/>
  <c r="C620" i="50"/>
  <c r="C619" i="50"/>
  <c r="C618" i="50"/>
  <c r="C617" i="50"/>
  <c r="C616" i="50"/>
  <c r="C615" i="50"/>
  <c r="C614" i="50"/>
  <c r="C613" i="50"/>
  <c r="C612" i="50"/>
  <c r="C611" i="50"/>
  <c r="C610" i="50"/>
  <c r="C609" i="50"/>
  <c r="C608" i="50"/>
  <c r="C607" i="50"/>
  <c r="C606" i="50"/>
  <c r="C605" i="50"/>
  <c r="C604" i="50"/>
  <c r="C603" i="50"/>
  <c r="C602" i="50"/>
  <c r="C601" i="50"/>
  <c r="Z589" i="50"/>
  <c r="V589" i="50"/>
  <c r="R589" i="50"/>
  <c r="Q589" i="50"/>
  <c r="N589" i="50"/>
  <c r="J589" i="50"/>
  <c r="I589" i="50"/>
  <c r="F589" i="50"/>
  <c r="C589" i="50"/>
  <c r="Z588" i="50"/>
  <c r="Y588" i="50"/>
  <c r="R588" i="50"/>
  <c r="Q588" i="50"/>
  <c r="J588" i="50"/>
  <c r="I588" i="50"/>
  <c r="C588" i="50"/>
  <c r="Y587" i="50"/>
  <c r="X587" i="50"/>
  <c r="W587" i="50"/>
  <c r="Q587" i="50"/>
  <c r="P587" i="50"/>
  <c r="O587" i="50"/>
  <c r="I587" i="50"/>
  <c r="H587" i="50"/>
  <c r="G587" i="50"/>
  <c r="C587" i="50"/>
  <c r="V586" i="50"/>
  <c r="U586" i="50"/>
  <c r="N586" i="50"/>
  <c r="M586" i="50"/>
  <c r="F586" i="50"/>
  <c r="E586" i="50"/>
  <c r="C586" i="50"/>
  <c r="T585" i="50"/>
  <c r="S585" i="50"/>
  <c r="R585" i="50"/>
  <c r="P585" i="50"/>
  <c r="L585" i="50"/>
  <c r="K585" i="50"/>
  <c r="J585" i="50"/>
  <c r="H585" i="50"/>
  <c r="D585" i="50"/>
  <c r="C585" i="50"/>
  <c r="T584" i="50"/>
  <c r="P584" i="50"/>
  <c r="O584" i="50"/>
  <c r="L584" i="50"/>
  <c r="H584" i="50"/>
  <c r="G584" i="50"/>
  <c r="D584" i="50"/>
  <c r="C584" i="50"/>
  <c r="R583" i="50"/>
  <c r="Q583" i="50"/>
  <c r="O583" i="50"/>
  <c r="J583" i="50"/>
  <c r="I583" i="50"/>
  <c r="G583" i="50"/>
  <c r="C583" i="50"/>
  <c r="L582" i="50"/>
  <c r="D582" i="50"/>
  <c r="C582" i="50"/>
  <c r="R581" i="50"/>
  <c r="N581" i="50"/>
  <c r="M581" i="50"/>
  <c r="J581" i="50"/>
  <c r="F581" i="50"/>
  <c r="E581" i="50"/>
  <c r="C581" i="50"/>
  <c r="N580" i="50"/>
  <c r="M580" i="50"/>
  <c r="F580" i="50"/>
  <c r="E580" i="50"/>
  <c r="C580" i="50"/>
  <c r="M579" i="50"/>
  <c r="L579" i="50"/>
  <c r="K579" i="50"/>
  <c r="E579" i="50"/>
  <c r="D579" i="50"/>
  <c r="C579" i="50"/>
  <c r="J578" i="50"/>
  <c r="I578" i="50"/>
  <c r="C578" i="50"/>
  <c r="O577" i="50"/>
  <c r="N577" i="50"/>
  <c r="L577" i="50"/>
  <c r="H577" i="50"/>
  <c r="G577" i="50"/>
  <c r="F577" i="50"/>
  <c r="D577" i="50"/>
  <c r="C577" i="50"/>
  <c r="L576" i="50"/>
  <c r="K576" i="50"/>
  <c r="H576" i="50"/>
  <c r="D576" i="50"/>
  <c r="C576" i="50"/>
  <c r="M575" i="50"/>
  <c r="K575" i="50"/>
  <c r="F575" i="50"/>
  <c r="E575" i="50"/>
  <c r="C575" i="50"/>
  <c r="C574" i="50"/>
  <c r="J573" i="50"/>
  <c r="I573" i="50"/>
  <c r="F573" i="50"/>
  <c r="C573" i="50"/>
  <c r="J572" i="50"/>
  <c r="I572" i="50"/>
  <c r="C572" i="50"/>
  <c r="I571" i="50"/>
  <c r="H571" i="50"/>
  <c r="G571" i="50"/>
  <c r="C571" i="50"/>
  <c r="F570" i="50"/>
  <c r="E570" i="50"/>
  <c r="C570" i="50"/>
  <c r="D569" i="50"/>
  <c r="C569" i="50"/>
  <c r="D568" i="50"/>
  <c r="C568" i="50"/>
  <c r="C567" i="50"/>
  <c r="C590" i="50" s="1"/>
  <c r="C591" i="50" s="1"/>
  <c r="C566" i="50"/>
  <c r="C565" i="50"/>
  <c r="C558" i="50"/>
  <c r="C557" i="50"/>
  <c r="AA556" i="50"/>
  <c r="AA589" i="50" s="1"/>
  <c r="Z556" i="50"/>
  <c r="Y556" i="50"/>
  <c r="Y589" i="50" s="1"/>
  <c r="X556" i="50"/>
  <c r="X589" i="50" s="1"/>
  <c r="W556" i="50"/>
  <c r="W589" i="50" s="1"/>
  <c r="V556" i="50"/>
  <c r="U556" i="50"/>
  <c r="U589" i="50" s="1"/>
  <c r="T556" i="50"/>
  <c r="T589" i="50" s="1"/>
  <c r="S556" i="50"/>
  <c r="S589" i="50" s="1"/>
  <c r="R556" i="50"/>
  <c r="Q556" i="50"/>
  <c r="P556" i="50"/>
  <c r="P589" i="50" s="1"/>
  <c r="O556" i="50"/>
  <c r="O589" i="50" s="1"/>
  <c r="N556" i="50"/>
  <c r="M556" i="50"/>
  <c r="M589" i="50" s="1"/>
  <c r="L556" i="50"/>
  <c r="L589" i="50" s="1"/>
  <c r="K556" i="50"/>
  <c r="K589" i="50" s="1"/>
  <c r="J556" i="50"/>
  <c r="I556" i="50"/>
  <c r="H556" i="50"/>
  <c r="H589" i="50" s="1"/>
  <c r="G556" i="50"/>
  <c r="G589" i="50" s="1"/>
  <c r="F556" i="50"/>
  <c r="E556" i="50"/>
  <c r="E589" i="50" s="1"/>
  <c r="D556" i="50"/>
  <c r="D589" i="50" s="1"/>
  <c r="Z555" i="50"/>
  <c r="Y555" i="50"/>
  <c r="X555" i="50"/>
  <c r="X588" i="50" s="1"/>
  <c r="W555" i="50"/>
  <c r="W588" i="50" s="1"/>
  <c r="V555" i="50"/>
  <c r="V588" i="50" s="1"/>
  <c r="U555" i="50"/>
  <c r="U588" i="50" s="1"/>
  <c r="T555" i="50"/>
  <c r="T588" i="50" s="1"/>
  <c r="S555" i="50"/>
  <c r="S588" i="50" s="1"/>
  <c r="R555" i="50"/>
  <c r="Q555" i="50"/>
  <c r="P555" i="50"/>
  <c r="P588" i="50" s="1"/>
  <c r="O555" i="50"/>
  <c r="O588" i="50" s="1"/>
  <c r="N555" i="50"/>
  <c r="N588" i="50" s="1"/>
  <c r="M555" i="50"/>
  <c r="M588" i="50" s="1"/>
  <c r="L555" i="50"/>
  <c r="L588" i="50" s="1"/>
  <c r="K555" i="50"/>
  <c r="K588" i="50" s="1"/>
  <c r="J555" i="50"/>
  <c r="I555" i="50"/>
  <c r="H555" i="50"/>
  <c r="H588" i="50" s="1"/>
  <c r="G555" i="50"/>
  <c r="G588" i="50" s="1"/>
  <c r="F555" i="50"/>
  <c r="F588" i="50" s="1"/>
  <c r="E555" i="50"/>
  <c r="E588" i="50" s="1"/>
  <c r="D555" i="50"/>
  <c r="D588" i="50" s="1"/>
  <c r="Y554" i="50"/>
  <c r="X554" i="50"/>
  <c r="W554" i="50"/>
  <c r="V554" i="50"/>
  <c r="V587" i="50" s="1"/>
  <c r="U554" i="50"/>
  <c r="U587" i="50" s="1"/>
  <c r="T554" i="50"/>
  <c r="T587" i="50" s="1"/>
  <c r="S554" i="50"/>
  <c r="S587" i="50" s="1"/>
  <c r="R554" i="50"/>
  <c r="R587" i="50" s="1"/>
  <c r="Q554" i="50"/>
  <c r="P554" i="50"/>
  <c r="O554" i="50"/>
  <c r="N554" i="50"/>
  <c r="N587" i="50" s="1"/>
  <c r="M554" i="50"/>
  <c r="M587" i="50" s="1"/>
  <c r="L554" i="50"/>
  <c r="L587" i="50" s="1"/>
  <c r="K554" i="50"/>
  <c r="K587" i="50" s="1"/>
  <c r="J554" i="50"/>
  <c r="J587" i="50" s="1"/>
  <c r="I554" i="50"/>
  <c r="H554" i="50"/>
  <c r="G554" i="50"/>
  <c r="F554" i="50"/>
  <c r="F587" i="50" s="1"/>
  <c r="E554" i="50"/>
  <c r="E587" i="50" s="1"/>
  <c r="D554" i="50"/>
  <c r="D587" i="50" s="1"/>
  <c r="X553" i="50"/>
  <c r="X586" i="50" s="1"/>
  <c r="W553" i="50"/>
  <c r="W586" i="50" s="1"/>
  <c r="V553" i="50"/>
  <c r="U553" i="50"/>
  <c r="T553" i="50"/>
  <c r="T586" i="50" s="1"/>
  <c r="S553" i="50"/>
  <c r="S586" i="50" s="1"/>
  <c r="R553" i="50"/>
  <c r="R586" i="50" s="1"/>
  <c r="Q553" i="50"/>
  <c r="Q586" i="50" s="1"/>
  <c r="P553" i="50"/>
  <c r="P586" i="50" s="1"/>
  <c r="O553" i="50"/>
  <c r="O586" i="50" s="1"/>
  <c r="N553" i="50"/>
  <c r="M553" i="50"/>
  <c r="L553" i="50"/>
  <c r="L586" i="50" s="1"/>
  <c r="K553" i="50"/>
  <c r="K586" i="50" s="1"/>
  <c r="J553" i="50"/>
  <c r="J586" i="50" s="1"/>
  <c r="I553" i="50"/>
  <c r="I586" i="50" s="1"/>
  <c r="H553" i="50"/>
  <c r="H586" i="50" s="1"/>
  <c r="G553" i="50"/>
  <c r="G586" i="50" s="1"/>
  <c r="F553" i="50"/>
  <c r="E553" i="50"/>
  <c r="D553" i="50"/>
  <c r="D586" i="50" s="1"/>
  <c r="W552" i="50"/>
  <c r="W585" i="50" s="1"/>
  <c r="V552" i="50"/>
  <c r="V585" i="50" s="1"/>
  <c r="U552" i="50"/>
  <c r="U585" i="50" s="1"/>
  <c r="T552" i="50"/>
  <c r="S552" i="50"/>
  <c r="R552" i="50"/>
  <c r="Q552" i="50"/>
  <c r="Q585" i="50" s="1"/>
  <c r="P552" i="50"/>
  <c r="O552" i="50"/>
  <c r="O585" i="50" s="1"/>
  <c r="N552" i="50"/>
  <c r="N585" i="50" s="1"/>
  <c r="M552" i="50"/>
  <c r="M585" i="50" s="1"/>
  <c r="L552" i="50"/>
  <c r="K552" i="50"/>
  <c r="J552" i="50"/>
  <c r="I552" i="50"/>
  <c r="I585" i="50" s="1"/>
  <c r="H552" i="50"/>
  <c r="G552" i="50"/>
  <c r="G585" i="50" s="1"/>
  <c r="F552" i="50"/>
  <c r="F585" i="50" s="1"/>
  <c r="E552" i="50"/>
  <c r="E585" i="50" s="1"/>
  <c r="D552" i="50"/>
  <c r="V551" i="50"/>
  <c r="V584" i="50" s="1"/>
  <c r="U551" i="50"/>
  <c r="U584" i="50" s="1"/>
  <c r="T551" i="50"/>
  <c r="S551" i="50"/>
  <c r="S584" i="50" s="1"/>
  <c r="R551" i="50"/>
  <c r="R584" i="50" s="1"/>
  <c r="Q551" i="50"/>
  <c r="Q584" i="50" s="1"/>
  <c r="P551" i="50"/>
  <c r="O551" i="50"/>
  <c r="N551" i="50"/>
  <c r="N584" i="50" s="1"/>
  <c r="M551" i="50"/>
  <c r="M584" i="50" s="1"/>
  <c r="L551" i="50"/>
  <c r="K551" i="50"/>
  <c r="K584" i="50" s="1"/>
  <c r="J551" i="50"/>
  <c r="J584" i="50" s="1"/>
  <c r="I551" i="50"/>
  <c r="I584" i="50" s="1"/>
  <c r="H551" i="50"/>
  <c r="G551" i="50"/>
  <c r="F551" i="50"/>
  <c r="F584" i="50" s="1"/>
  <c r="E551" i="50"/>
  <c r="E584" i="50" s="1"/>
  <c r="D551" i="50"/>
  <c r="U550" i="50"/>
  <c r="U583" i="50" s="1"/>
  <c r="T550" i="50"/>
  <c r="T583" i="50" s="1"/>
  <c r="S550" i="50"/>
  <c r="S583" i="50" s="1"/>
  <c r="R550" i="50"/>
  <c r="Q550" i="50"/>
  <c r="P550" i="50"/>
  <c r="P583" i="50" s="1"/>
  <c r="O550" i="50"/>
  <c r="N550" i="50"/>
  <c r="N583" i="50" s="1"/>
  <c r="M550" i="50"/>
  <c r="M583" i="50" s="1"/>
  <c r="L550" i="50"/>
  <c r="L583" i="50" s="1"/>
  <c r="K550" i="50"/>
  <c r="K583" i="50" s="1"/>
  <c r="J550" i="50"/>
  <c r="I550" i="50"/>
  <c r="H550" i="50"/>
  <c r="H583" i="50" s="1"/>
  <c r="G550" i="50"/>
  <c r="F550" i="50"/>
  <c r="F583" i="50" s="1"/>
  <c r="E550" i="50"/>
  <c r="E583" i="50" s="1"/>
  <c r="D550" i="50"/>
  <c r="D583" i="50" s="1"/>
  <c r="T549" i="50"/>
  <c r="T582" i="50" s="1"/>
  <c r="S549" i="50"/>
  <c r="S582" i="50" s="1"/>
  <c r="R549" i="50"/>
  <c r="R582" i="50" s="1"/>
  <c r="Q549" i="50"/>
  <c r="Q582" i="50" s="1"/>
  <c r="P549" i="50"/>
  <c r="P582" i="50" s="1"/>
  <c r="O549" i="50"/>
  <c r="O582" i="50" s="1"/>
  <c r="N549" i="50"/>
  <c r="N582" i="50" s="1"/>
  <c r="M549" i="50"/>
  <c r="M582" i="50" s="1"/>
  <c r="L549" i="50"/>
  <c r="K549" i="50"/>
  <c r="K582" i="50" s="1"/>
  <c r="J549" i="50"/>
  <c r="J582" i="50" s="1"/>
  <c r="I549" i="50"/>
  <c r="I582" i="50" s="1"/>
  <c r="H549" i="50"/>
  <c r="H582" i="50" s="1"/>
  <c r="G549" i="50"/>
  <c r="G582" i="50" s="1"/>
  <c r="F549" i="50"/>
  <c r="F582" i="50" s="1"/>
  <c r="E549" i="50"/>
  <c r="E582" i="50" s="1"/>
  <c r="D549" i="50"/>
  <c r="S548" i="50"/>
  <c r="S581" i="50" s="1"/>
  <c r="R548" i="50"/>
  <c r="Q548" i="50"/>
  <c r="Q581" i="50" s="1"/>
  <c r="P548" i="50"/>
  <c r="P581" i="50" s="1"/>
  <c r="O548" i="50"/>
  <c r="O581" i="50" s="1"/>
  <c r="N548" i="50"/>
  <c r="M548" i="50"/>
  <c r="L548" i="50"/>
  <c r="L581" i="50" s="1"/>
  <c r="K548" i="50"/>
  <c r="K581" i="50" s="1"/>
  <c r="J548" i="50"/>
  <c r="I548" i="50"/>
  <c r="I581" i="50" s="1"/>
  <c r="H548" i="50"/>
  <c r="H581" i="50" s="1"/>
  <c r="G548" i="50"/>
  <c r="G581" i="50" s="1"/>
  <c r="F548" i="50"/>
  <c r="E548" i="50"/>
  <c r="D548" i="50"/>
  <c r="D581" i="50" s="1"/>
  <c r="R547" i="50"/>
  <c r="R580" i="50" s="1"/>
  <c r="Q547" i="50"/>
  <c r="Q580" i="50" s="1"/>
  <c r="P547" i="50"/>
  <c r="P580" i="50" s="1"/>
  <c r="O547" i="50"/>
  <c r="O580" i="50" s="1"/>
  <c r="N547" i="50"/>
  <c r="M547" i="50"/>
  <c r="L547" i="50"/>
  <c r="L580" i="50" s="1"/>
  <c r="K547" i="50"/>
  <c r="K580" i="50" s="1"/>
  <c r="J547" i="50"/>
  <c r="J580" i="50" s="1"/>
  <c r="I547" i="50"/>
  <c r="I580" i="50" s="1"/>
  <c r="H547" i="50"/>
  <c r="H580" i="50" s="1"/>
  <c r="G547" i="50"/>
  <c r="G580" i="50" s="1"/>
  <c r="F547" i="50"/>
  <c r="E547" i="50"/>
  <c r="D547" i="50"/>
  <c r="D580" i="50" s="1"/>
  <c r="Q546" i="50"/>
  <c r="Q579" i="50" s="1"/>
  <c r="P546" i="50"/>
  <c r="P579" i="50" s="1"/>
  <c r="O546" i="50"/>
  <c r="O579" i="50" s="1"/>
  <c r="N546" i="50"/>
  <c r="N579" i="50" s="1"/>
  <c r="M546" i="50"/>
  <c r="L546" i="50"/>
  <c r="K546" i="50"/>
  <c r="J546" i="50"/>
  <c r="J579" i="50" s="1"/>
  <c r="I546" i="50"/>
  <c r="I579" i="50" s="1"/>
  <c r="H546" i="50"/>
  <c r="H579" i="50" s="1"/>
  <c r="G546" i="50"/>
  <c r="G579" i="50" s="1"/>
  <c r="F546" i="50"/>
  <c r="F579" i="50" s="1"/>
  <c r="E546" i="50"/>
  <c r="D546" i="50"/>
  <c r="P545" i="50"/>
  <c r="P578" i="50" s="1"/>
  <c r="O545" i="50"/>
  <c r="O578" i="50" s="1"/>
  <c r="N545" i="50"/>
  <c r="N578" i="50" s="1"/>
  <c r="M545" i="50"/>
  <c r="M578" i="50" s="1"/>
  <c r="L545" i="50"/>
  <c r="L578" i="50" s="1"/>
  <c r="K545" i="50"/>
  <c r="K578" i="50" s="1"/>
  <c r="J545" i="50"/>
  <c r="I545" i="50"/>
  <c r="H545" i="50"/>
  <c r="H578" i="50" s="1"/>
  <c r="G545" i="50"/>
  <c r="G578" i="50" s="1"/>
  <c r="F545" i="50"/>
  <c r="F578" i="50" s="1"/>
  <c r="E545" i="50"/>
  <c r="E578" i="50" s="1"/>
  <c r="D545" i="50"/>
  <c r="D578" i="50" s="1"/>
  <c r="O544" i="50"/>
  <c r="N544" i="50"/>
  <c r="M544" i="50"/>
  <c r="M577" i="50" s="1"/>
  <c r="L544" i="50"/>
  <c r="K544" i="50"/>
  <c r="K577" i="50" s="1"/>
  <c r="J544" i="50"/>
  <c r="J577" i="50" s="1"/>
  <c r="I544" i="50"/>
  <c r="I577" i="50" s="1"/>
  <c r="H544" i="50"/>
  <c r="G544" i="50"/>
  <c r="F544" i="50"/>
  <c r="E544" i="50"/>
  <c r="E577" i="50" s="1"/>
  <c r="D544" i="50"/>
  <c r="N543" i="50"/>
  <c r="N576" i="50" s="1"/>
  <c r="M543" i="50"/>
  <c r="M576" i="50" s="1"/>
  <c r="L543" i="50"/>
  <c r="K543" i="50"/>
  <c r="J543" i="50"/>
  <c r="J576" i="50" s="1"/>
  <c r="I543" i="50"/>
  <c r="I576" i="50" s="1"/>
  <c r="H543" i="50"/>
  <c r="G543" i="50"/>
  <c r="G576" i="50" s="1"/>
  <c r="F543" i="50"/>
  <c r="F576" i="50" s="1"/>
  <c r="E543" i="50"/>
  <c r="E576" i="50" s="1"/>
  <c r="D543" i="50"/>
  <c r="M542" i="50"/>
  <c r="L542" i="50"/>
  <c r="L575" i="50" s="1"/>
  <c r="K542" i="50"/>
  <c r="J542" i="50"/>
  <c r="J575" i="50" s="1"/>
  <c r="I542" i="50"/>
  <c r="I575" i="50" s="1"/>
  <c r="H542" i="50"/>
  <c r="H575" i="50" s="1"/>
  <c r="G542" i="50"/>
  <c r="G575" i="50" s="1"/>
  <c r="F542" i="50"/>
  <c r="E542" i="50"/>
  <c r="D542" i="50"/>
  <c r="D575" i="50" s="1"/>
  <c r="L541" i="50"/>
  <c r="L574" i="50" s="1"/>
  <c r="K541" i="50"/>
  <c r="K574" i="50" s="1"/>
  <c r="J541" i="50"/>
  <c r="J574" i="50" s="1"/>
  <c r="I541" i="50"/>
  <c r="I574" i="50" s="1"/>
  <c r="H541" i="50"/>
  <c r="H574" i="50" s="1"/>
  <c r="G541" i="50"/>
  <c r="G574" i="50" s="1"/>
  <c r="F541" i="50"/>
  <c r="F574" i="50" s="1"/>
  <c r="E541" i="50"/>
  <c r="E574" i="50" s="1"/>
  <c r="D541" i="50"/>
  <c r="D574" i="50" s="1"/>
  <c r="K540" i="50"/>
  <c r="K573" i="50" s="1"/>
  <c r="J540" i="50"/>
  <c r="I540" i="50"/>
  <c r="H540" i="50"/>
  <c r="H573" i="50" s="1"/>
  <c r="G540" i="50"/>
  <c r="G573" i="50" s="1"/>
  <c r="F540" i="50"/>
  <c r="E540" i="50"/>
  <c r="E573" i="50" s="1"/>
  <c r="D540" i="50"/>
  <c r="D573" i="50" s="1"/>
  <c r="J539" i="50"/>
  <c r="I539" i="50"/>
  <c r="H539" i="50"/>
  <c r="H572" i="50" s="1"/>
  <c r="G539" i="50"/>
  <c r="G572" i="50" s="1"/>
  <c r="F539" i="50"/>
  <c r="F572" i="50" s="1"/>
  <c r="E539" i="50"/>
  <c r="E572" i="50" s="1"/>
  <c r="D539" i="50"/>
  <c r="D572" i="50" s="1"/>
  <c r="I538" i="50"/>
  <c r="H538" i="50"/>
  <c r="G538" i="50"/>
  <c r="F538" i="50"/>
  <c r="F571" i="50" s="1"/>
  <c r="E538" i="50"/>
  <c r="E571" i="50" s="1"/>
  <c r="D538" i="50"/>
  <c r="D571" i="50" s="1"/>
  <c r="H537" i="50"/>
  <c r="H570" i="50" s="1"/>
  <c r="G537" i="50"/>
  <c r="G570" i="50" s="1"/>
  <c r="F537" i="50"/>
  <c r="E537" i="50"/>
  <c r="D537" i="50"/>
  <c r="D570" i="50" s="1"/>
  <c r="G536" i="50"/>
  <c r="G569" i="50" s="1"/>
  <c r="F536" i="50"/>
  <c r="F569" i="50" s="1"/>
  <c r="E536" i="50"/>
  <c r="E569" i="50" s="1"/>
  <c r="D536" i="50"/>
  <c r="F535" i="50"/>
  <c r="F568" i="50" s="1"/>
  <c r="E535" i="50"/>
  <c r="E568" i="50" s="1"/>
  <c r="D535" i="50"/>
  <c r="E534" i="50"/>
  <c r="E567" i="50" s="1"/>
  <c r="D534" i="50"/>
  <c r="D567" i="50" s="1"/>
  <c r="D533" i="50"/>
  <c r="D566" i="50" s="1"/>
  <c r="BH522" i="50"/>
  <c r="BI521" i="50"/>
  <c r="AG521" i="50"/>
  <c r="BI520" i="50"/>
  <c r="AG520" i="50"/>
  <c r="BI519" i="50"/>
  <c r="AG519" i="50"/>
  <c r="BI518" i="50"/>
  <c r="AG518" i="50"/>
  <c r="BI517" i="50"/>
  <c r="AG517" i="50"/>
  <c r="BI516" i="50"/>
  <c r="AG516" i="50"/>
  <c r="BI515" i="50"/>
  <c r="AG515" i="50"/>
  <c r="BI514" i="50"/>
  <c r="AG514" i="50"/>
  <c r="BI513" i="50"/>
  <c r="AG513" i="50"/>
  <c r="BI512" i="50"/>
  <c r="AG512" i="50"/>
  <c r="BI511" i="50"/>
  <c r="AG511" i="50"/>
  <c r="BI510" i="50"/>
  <c r="AG510" i="50"/>
  <c r="BI509" i="50"/>
  <c r="AG509" i="50"/>
  <c r="BI508" i="50"/>
  <c r="AG508" i="50"/>
  <c r="BI507" i="50"/>
  <c r="AG507" i="50"/>
  <c r="BI506" i="50"/>
  <c r="AG506" i="50"/>
  <c r="BI505" i="50"/>
  <c r="AG505" i="50"/>
  <c r="BI504" i="50"/>
  <c r="AG504" i="50"/>
  <c r="BI503" i="50"/>
  <c r="AG503" i="50"/>
  <c r="BI502" i="50"/>
  <c r="AG502" i="50"/>
  <c r="BI501" i="50"/>
  <c r="AG501" i="50"/>
  <c r="BI500" i="50"/>
  <c r="AG500" i="50"/>
  <c r="BI499" i="50"/>
  <c r="AG499" i="50"/>
  <c r="BI498" i="50"/>
  <c r="AG498" i="50"/>
  <c r="EK491" i="50"/>
  <c r="EJ491" i="50"/>
  <c r="EI491" i="50"/>
  <c r="EH491" i="50"/>
  <c r="EG491" i="50"/>
  <c r="EF491" i="50"/>
  <c r="EE491" i="50"/>
  <c r="ED491" i="50"/>
  <c r="EC491" i="50"/>
  <c r="EB491" i="50"/>
  <c r="EA491" i="50"/>
  <c r="DZ491" i="50"/>
  <c r="DY491" i="50"/>
  <c r="DX491" i="50"/>
  <c r="DW491" i="50"/>
  <c r="DV491" i="50"/>
  <c r="DU491" i="50"/>
  <c r="DT491" i="50"/>
  <c r="DS491" i="50"/>
  <c r="DR491" i="50"/>
  <c r="DQ491" i="50"/>
  <c r="DP491" i="50"/>
  <c r="DO491" i="50"/>
  <c r="DN491" i="50"/>
  <c r="DM491" i="50"/>
  <c r="DI490" i="50"/>
  <c r="AF490" i="50"/>
  <c r="DH489" i="50"/>
  <c r="BC489" i="50"/>
  <c r="BB489" i="50"/>
  <c r="BA489" i="50"/>
  <c r="AZ489" i="50"/>
  <c r="AY489" i="50"/>
  <c r="AX489" i="50"/>
  <c r="AW489" i="50"/>
  <c r="AV489" i="50"/>
  <c r="AU489" i="50"/>
  <c r="AT489" i="50"/>
  <c r="AS489" i="50"/>
  <c r="AR489" i="50"/>
  <c r="AQ489" i="50"/>
  <c r="AP489" i="50"/>
  <c r="AO489" i="50"/>
  <c r="AN489" i="50"/>
  <c r="AM489" i="50"/>
  <c r="AL489" i="50"/>
  <c r="AK489" i="50"/>
  <c r="AJ489" i="50"/>
  <c r="AI489" i="50"/>
  <c r="AH489" i="50"/>
  <c r="AG489" i="50"/>
  <c r="DG488" i="50"/>
  <c r="BB488" i="50"/>
  <c r="BA488" i="50"/>
  <c r="AZ488" i="50"/>
  <c r="AY488" i="50"/>
  <c r="AX488" i="50"/>
  <c r="AW488" i="50"/>
  <c r="AV488" i="50"/>
  <c r="AU488" i="50"/>
  <c r="AT488" i="50"/>
  <c r="AS488" i="50"/>
  <c r="AR488" i="50"/>
  <c r="AQ488" i="50"/>
  <c r="AP488" i="50"/>
  <c r="AO488" i="50"/>
  <c r="AN488" i="50"/>
  <c r="AM488" i="50"/>
  <c r="AL488" i="50"/>
  <c r="AK488" i="50"/>
  <c r="AJ488" i="50"/>
  <c r="AI488" i="50"/>
  <c r="AH488" i="50"/>
  <c r="AG488" i="50"/>
  <c r="DF487" i="50"/>
  <c r="BA487" i="50"/>
  <c r="AZ487" i="50"/>
  <c r="AY487" i="50"/>
  <c r="AX487" i="50"/>
  <c r="AW487" i="50"/>
  <c r="AV487" i="50"/>
  <c r="AU487" i="50"/>
  <c r="AT487" i="50"/>
  <c r="AS487" i="50"/>
  <c r="AR487" i="50"/>
  <c r="AQ487" i="50"/>
  <c r="AP487" i="50"/>
  <c r="AO487" i="50"/>
  <c r="AN487" i="50"/>
  <c r="AM487" i="50"/>
  <c r="AL487" i="50"/>
  <c r="AK487" i="50"/>
  <c r="AJ487" i="50"/>
  <c r="AI487" i="50"/>
  <c r="AH487" i="50"/>
  <c r="AG487" i="50"/>
  <c r="DE486" i="50"/>
  <c r="AZ486" i="50"/>
  <c r="AY486" i="50"/>
  <c r="AX486" i="50"/>
  <c r="AW486" i="50"/>
  <c r="AV486" i="50"/>
  <c r="AU486" i="50"/>
  <c r="AT486" i="50"/>
  <c r="AS486" i="50"/>
  <c r="AR486" i="50"/>
  <c r="AQ486" i="50"/>
  <c r="AP486" i="50"/>
  <c r="AO486" i="50"/>
  <c r="AN486" i="50"/>
  <c r="AM486" i="50"/>
  <c r="AL486" i="50"/>
  <c r="AK486" i="50"/>
  <c r="AJ486" i="50"/>
  <c r="AI486" i="50"/>
  <c r="AH486" i="50"/>
  <c r="AG486" i="50"/>
  <c r="DD485" i="50"/>
  <c r="AY485" i="50"/>
  <c r="AX485" i="50"/>
  <c r="AW485" i="50"/>
  <c r="AV485" i="50"/>
  <c r="AU485" i="50"/>
  <c r="AT485" i="50"/>
  <c r="AS485" i="50"/>
  <c r="AR485" i="50"/>
  <c r="AQ485" i="50"/>
  <c r="AP485" i="50"/>
  <c r="AO485" i="50"/>
  <c r="AN485" i="50"/>
  <c r="AM485" i="50"/>
  <c r="AL485" i="50"/>
  <c r="AK485" i="50"/>
  <c r="AJ485" i="50"/>
  <c r="AI485" i="50"/>
  <c r="AH485" i="50"/>
  <c r="AG485" i="50"/>
  <c r="DC484" i="50"/>
  <c r="AX484" i="50"/>
  <c r="AW484" i="50"/>
  <c r="AV484" i="50"/>
  <c r="AU484" i="50"/>
  <c r="AT484" i="50"/>
  <c r="AS484" i="50"/>
  <c r="AR484" i="50"/>
  <c r="AQ484" i="50"/>
  <c r="AP484" i="50"/>
  <c r="AO484" i="50"/>
  <c r="AN484" i="50"/>
  <c r="AM484" i="50"/>
  <c r="AL484" i="50"/>
  <c r="AK484" i="50"/>
  <c r="AJ484" i="50"/>
  <c r="AI484" i="50"/>
  <c r="AH484" i="50"/>
  <c r="AG484" i="50"/>
  <c r="DB483" i="50"/>
  <c r="AW483" i="50"/>
  <c r="AV483" i="50"/>
  <c r="AU483" i="50"/>
  <c r="AT483" i="50"/>
  <c r="AS483" i="50"/>
  <c r="AR483" i="50"/>
  <c r="AQ483" i="50"/>
  <c r="AP483" i="50"/>
  <c r="AO483" i="50"/>
  <c r="AN483" i="50"/>
  <c r="AM483" i="50"/>
  <c r="AL483" i="50"/>
  <c r="AK483" i="50"/>
  <c r="AJ483" i="50"/>
  <c r="AI483" i="50"/>
  <c r="AH483" i="50"/>
  <c r="AG483" i="50"/>
  <c r="BI483" i="50" s="1"/>
  <c r="DM483" i="50" s="1"/>
  <c r="BJ515" i="50" s="1"/>
  <c r="DA482" i="50"/>
  <c r="AV482" i="50"/>
  <c r="AU482" i="50"/>
  <c r="AT482" i="50"/>
  <c r="AS482" i="50"/>
  <c r="AR482" i="50"/>
  <c r="AQ482" i="50"/>
  <c r="AP482" i="50"/>
  <c r="AO482" i="50"/>
  <c r="AN482" i="50"/>
  <c r="AM482" i="50"/>
  <c r="AL482" i="50"/>
  <c r="AK482" i="50"/>
  <c r="AJ482" i="50"/>
  <c r="AI482" i="50"/>
  <c r="AH482" i="50"/>
  <c r="AG482" i="50"/>
  <c r="CZ481" i="50"/>
  <c r="AU481" i="50"/>
  <c r="AT481" i="50"/>
  <c r="AS481" i="50"/>
  <c r="AR481" i="50"/>
  <c r="AQ481" i="50"/>
  <c r="AP481" i="50"/>
  <c r="AO481" i="50"/>
  <c r="AN481" i="50"/>
  <c r="AM481" i="50"/>
  <c r="AL481" i="50"/>
  <c r="AK481" i="50"/>
  <c r="AJ481" i="50"/>
  <c r="AI481" i="50"/>
  <c r="AH481" i="50"/>
  <c r="AG481" i="50"/>
  <c r="CY480" i="50"/>
  <c r="AT480" i="50"/>
  <c r="AS480" i="50"/>
  <c r="AR480" i="50"/>
  <c r="AQ480" i="50"/>
  <c r="AP480" i="50"/>
  <c r="AO480" i="50"/>
  <c r="AN480" i="50"/>
  <c r="AM480" i="50"/>
  <c r="AL480" i="50"/>
  <c r="AK480" i="50"/>
  <c r="AJ480" i="50"/>
  <c r="AI480" i="50"/>
  <c r="AH480" i="50"/>
  <c r="AG480" i="50"/>
  <c r="CX479" i="50"/>
  <c r="AS479" i="50"/>
  <c r="AR479" i="50"/>
  <c r="AQ479" i="50"/>
  <c r="AP479" i="50"/>
  <c r="AO479" i="50"/>
  <c r="AN479" i="50"/>
  <c r="AM479" i="50"/>
  <c r="AL479" i="50"/>
  <c r="AK479" i="50"/>
  <c r="AJ479" i="50"/>
  <c r="AI479" i="50"/>
  <c r="AH479" i="50"/>
  <c r="AG479" i="50"/>
  <c r="CW478" i="50"/>
  <c r="AR478" i="50"/>
  <c r="AQ478" i="50"/>
  <c r="AP478" i="50"/>
  <c r="AO478" i="50"/>
  <c r="AN478" i="50"/>
  <c r="AM478" i="50"/>
  <c r="AL478" i="50"/>
  <c r="AK478" i="50"/>
  <c r="AJ478" i="50"/>
  <c r="AI478" i="50"/>
  <c r="AH478" i="50"/>
  <c r="AG478" i="50"/>
  <c r="CV477" i="50"/>
  <c r="AQ477" i="50"/>
  <c r="AP477" i="50"/>
  <c r="AO477" i="50"/>
  <c r="AN477" i="50"/>
  <c r="AM477" i="50"/>
  <c r="AL477" i="50"/>
  <c r="AK477" i="50"/>
  <c r="AJ477" i="50"/>
  <c r="AI477" i="50"/>
  <c r="AH477" i="50"/>
  <c r="AG477" i="50"/>
  <c r="CU476" i="50"/>
  <c r="AP476" i="50"/>
  <c r="AO476" i="50"/>
  <c r="AN476" i="50"/>
  <c r="AM476" i="50"/>
  <c r="AL476" i="50"/>
  <c r="AK476" i="50"/>
  <c r="AJ476" i="50"/>
  <c r="AI476" i="50"/>
  <c r="AH476" i="50"/>
  <c r="AG476" i="50"/>
  <c r="CT475" i="50"/>
  <c r="AO475" i="50"/>
  <c r="AN475" i="50"/>
  <c r="AM475" i="50"/>
  <c r="AL475" i="50"/>
  <c r="AK475" i="50"/>
  <c r="AJ475" i="50"/>
  <c r="AI475" i="50"/>
  <c r="AH475" i="50"/>
  <c r="AG475" i="50"/>
  <c r="CS474" i="50"/>
  <c r="AN474" i="50"/>
  <c r="AM474" i="50"/>
  <c r="AL474" i="50"/>
  <c r="AK474" i="50"/>
  <c r="AJ474" i="50"/>
  <c r="AI474" i="50"/>
  <c r="AH474" i="50"/>
  <c r="AG474" i="50"/>
  <c r="CR473" i="50"/>
  <c r="AM473" i="50"/>
  <c r="AL473" i="50"/>
  <c r="AK473" i="50"/>
  <c r="AJ473" i="50"/>
  <c r="AI473" i="50"/>
  <c r="AH473" i="50"/>
  <c r="AG473" i="50"/>
  <c r="CQ472" i="50"/>
  <c r="AL472" i="50"/>
  <c r="AK472" i="50"/>
  <c r="AJ472" i="50"/>
  <c r="AI472" i="50"/>
  <c r="AH472" i="50"/>
  <c r="AG472" i="50"/>
  <c r="CP471" i="50"/>
  <c r="BI471" i="50"/>
  <c r="AK471" i="50"/>
  <c r="AJ471" i="50"/>
  <c r="AI471" i="50"/>
  <c r="AH471" i="50"/>
  <c r="AG471" i="50"/>
  <c r="CO470" i="50"/>
  <c r="AJ470" i="50"/>
  <c r="AI470" i="50"/>
  <c r="AH470" i="50"/>
  <c r="AG470" i="50"/>
  <c r="CN469" i="50"/>
  <c r="AI469" i="50"/>
  <c r="AH469" i="50"/>
  <c r="AG469" i="50"/>
  <c r="CM468" i="50"/>
  <c r="AH468" i="50"/>
  <c r="AG468" i="50"/>
  <c r="BI468" i="50" s="1"/>
  <c r="CL467" i="50"/>
  <c r="AG467" i="50"/>
  <c r="CK466" i="50"/>
  <c r="CJ465" i="50"/>
  <c r="BH457" i="50"/>
  <c r="BI456" i="50"/>
  <c r="AG456" i="50"/>
  <c r="BI455" i="50"/>
  <c r="AG455" i="50"/>
  <c r="BI454" i="50"/>
  <c r="AG454" i="50"/>
  <c r="BI453" i="50"/>
  <c r="AG453" i="50"/>
  <c r="BI452" i="50"/>
  <c r="AG452" i="50"/>
  <c r="BI451" i="50"/>
  <c r="AG451" i="50"/>
  <c r="BI450" i="50"/>
  <c r="AG450" i="50"/>
  <c r="BI449" i="50"/>
  <c r="AG449" i="50"/>
  <c r="BI448" i="50"/>
  <c r="AG448" i="50"/>
  <c r="BI447" i="50"/>
  <c r="AG447" i="50"/>
  <c r="BI446" i="50"/>
  <c r="AG446" i="50"/>
  <c r="BI445" i="50"/>
  <c r="AG445" i="50"/>
  <c r="BI444" i="50"/>
  <c r="AG444" i="50"/>
  <c r="BI443" i="50"/>
  <c r="AG443" i="50"/>
  <c r="BI442" i="50"/>
  <c r="AG442" i="50"/>
  <c r="BI441" i="50"/>
  <c r="AG441" i="50"/>
  <c r="BI440" i="50"/>
  <c r="AG440" i="50"/>
  <c r="BI439" i="50"/>
  <c r="AG439" i="50"/>
  <c r="BI438" i="50"/>
  <c r="AG438" i="50"/>
  <c r="BI437" i="50"/>
  <c r="AG437" i="50"/>
  <c r="BI436" i="50"/>
  <c r="AG436" i="50"/>
  <c r="BI435" i="50"/>
  <c r="AG435" i="50"/>
  <c r="BI434" i="50"/>
  <c r="AG434" i="50"/>
  <c r="BI433" i="50"/>
  <c r="AG433" i="50"/>
  <c r="EK426" i="50"/>
  <c r="EJ426" i="50"/>
  <c r="EI426" i="50"/>
  <c r="EH426" i="50"/>
  <c r="EG426" i="50"/>
  <c r="EF426" i="50"/>
  <c r="EE426" i="50"/>
  <c r="ED426" i="50"/>
  <c r="EC426" i="50"/>
  <c r="EB426" i="50"/>
  <c r="EA426" i="50"/>
  <c r="DZ426" i="50"/>
  <c r="DY426" i="50"/>
  <c r="DX426" i="50"/>
  <c r="DW426" i="50"/>
  <c r="DV426" i="50"/>
  <c r="DU426" i="50"/>
  <c r="DT426" i="50"/>
  <c r="DS426" i="50"/>
  <c r="DR426" i="50"/>
  <c r="DQ426" i="50"/>
  <c r="DP426" i="50"/>
  <c r="DO426" i="50"/>
  <c r="DN426" i="50"/>
  <c r="DM426" i="50"/>
  <c r="DI425" i="50"/>
  <c r="AF425" i="50"/>
  <c r="DH424" i="50"/>
  <c r="BC424" i="50"/>
  <c r="BB424" i="50"/>
  <c r="BA424" i="50"/>
  <c r="AZ424" i="50"/>
  <c r="AY424" i="50"/>
  <c r="AX424" i="50"/>
  <c r="AW424" i="50"/>
  <c r="AV424" i="50"/>
  <c r="AU424" i="50"/>
  <c r="AT424" i="50"/>
  <c r="AS424" i="50"/>
  <c r="AR424" i="50"/>
  <c r="AQ424" i="50"/>
  <c r="AP424" i="50"/>
  <c r="AO424" i="50"/>
  <c r="AN424" i="50"/>
  <c r="AM424" i="50"/>
  <c r="AL424" i="50"/>
  <c r="AK424" i="50"/>
  <c r="AJ424" i="50"/>
  <c r="AI424" i="50"/>
  <c r="AH424" i="50"/>
  <c r="AG424" i="50"/>
  <c r="DG423" i="50"/>
  <c r="BB423" i="50"/>
  <c r="BA423" i="50"/>
  <c r="AZ423" i="50"/>
  <c r="AY423" i="50"/>
  <c r="AX423" i="50"/>
  <c r="AW423" i="50"/>
  <c r="AV423" i="50"/>
  <c r="AU423" i="50"/>
  <c r="AT423" i="50"/>
  <c r="AS423" i="50"/>
  <c r="AR423" i="50"/>
  <c r="AQ423" i="50"/>
  <c r="AP423" i="50"/>
  <c r="AO423" i="50"/>
  <c r="AN423" i="50"/>
  <c r="AM423" i="50"/>
  <c r="AL423" i="50"/>
  <c r="AK423" i="50"/>
  <c r="AJ423" i="50"/>
  <c r="AI423" i="50"/>
  <c r="AH423" i="50"/>
  <c r="AG423" i="50"/>
  <c r="DF422" i="50"/>
  <c r="BA422" i="50"/>
  <c r="AZ422" i="50"/>
  <c r="AY422" i="50"/>
  <c r="AX422" i="50"/>
  <c r="AW422" i="50"/>
  <c r="AV422" i="50"/>
  <c r="AU422" i="50"/>
  <c r="AT422" i="50"/>
  <c r="AS422" i="50"/>
  <c r="AR422" i="50"/>
  <c r="AQ422" i="50"/>
  <c r="AP422" i="50"/>
  <c r="AO422" i="50"/>
  <c r="AN422" i="50"/>
  <c r="AM422" i="50"/>
  <c r="AL422" i="50"/>
  <c r="AK422" i="50"/>
  <c r="AJ422" i="50"/>
  <c r="AI422" i="50"/>
  <c r="AH422" i="50"/>
  <c r="AG422" i="50"/>
  <c r="DE421" i="50"/>
  <c r="AZ421" i="50"/>
  <c r="AY421" i="50"/>
  <c r="AX421" i="50"/>
  <c r="AW421" i="50"/>
  <c r="AV421" i="50"/>
  <c r="AU421" i="50"/>
  <c r="AT421" i="50"/>
  <c r="AS421" i="50"/>
  <c r="AR421" i="50"/>
  <c r="AQ421" i="50"/>
  <c r="AP421" i="50"/>
  <c r="AO421" i="50"/>
  <c r="AN421" i="50"/>
  <c r="AM421" i="50"/>
  <c r="AL421" i="50"/>
  <c r="AK421" i="50"/>
  <c r="AJ421" i="50"/>
  <c r="AI421" i="50"/>
  <c r="AH421" i="50"/>
  <c r="AG421" i="50"/>
  <c r="DD420" i="50"/>
  <c r="AY420" i="50"/>
  <c r="AX420" i="50"/>
  <c r="AW420" i="50"/>
  <c r="AV420" i="50"/>
  <c r="AU420" i="50"/>
  <c r="AT420" i="50"/>
  <c r="AS420" i="50"/>
  <c r="AR420" i="50"/>
  <c r="AQ420" i="50"/>
  <c r="AP420" i="50"/>
  <c r="AO420" i="50"/>
  <c r="AN420" i="50"/>
  <c r="AM420" i="50"/>
  <c r="AL420" i="50"/>
  <c r="AK420" i="50"/>
  <c r="AJ420" i="50"/>
  <c r="AI420" i="50"/>
  <c r="AH420" i="50"/>
  <c r="AG420" i="50"/>
  <c r="DC419" i="50"/>
  <c r="AX419" i="50"/>
  <c r="AW419" i="50"/>
  <c r="AV419" i="50"/>
  <c r="AU419" i="50"/>
  <c r="AT419" i="50"/>
  <c r="AS419" i="50"/>
  <c r="AR419" i="50"/>
  <c r="AQ419" i="50"/>
  <c r="AP419" i="50"/>
  <c r="AO419" i="50"/>
  <c r="AN419" i="50"/>
  <c r="AM419" i="50"/>
  <c r="AL419" i="50"/>
  <c r="AK419" i="50"/>
  <c r="AJ419" i="50"/>
  <c r="AI419" i="50"/>
  <c r="AH419" i="50"/>
  <c r="AG419" i="50"/>
  <c r="BI419" i="50" s="1"/>
  <c r="AH451" i="50" s="1"/>
  <c r="DB418" i="50"/>
  <c r="AW418" i="50"/>
  <c r="AV418" i="50"/>
  <c r="AU418" i="50"/>
  <c r="AT418" i="50"/>
  <c r="AS418" i="50"/>
  <c r="AR418" i="50"/>
  <c r="AQ418" i="50"/>
  <c r="AP418" i="50"/>
  <c r="AO418" i="50"/>
  <c r="AN418" i="50"/>
  <c r="AM418" i="50"/>
  <c r="AL418" i="50"/>
  <c r="AK418" i="50"/>
  <c r="AJ418" i="50"/>
  <c r="AI418" i="50"/>
  <c r="AH418" i="50"/>
  <c r="AG418" i="50"/>
  <c r="DA417" i="50"/>
  <c r="AV417" i="50"/>
  <c r="AU417" i="50"/>
  <c r="AT417" i="50"/>
  <c r="AS417" i="50"/>
  <c r="AR417" i="50"/>
  <c r="AQ417" i="50"/>
  <c r="AP417" i="50"/>
  <c r="AO417" i="50"/>
  <c r="AN417" i="50"/>
  <c r="AM417" i="50"/>
  <c r="AL417" i="50"/>
  <c r="AK417" i="50"/>
  <c r="AJ417" i="50"/>
  <c r="AI417" i="50"/>
  <c r="AH417" i="50"/>
  <c r="AG417" i="50"/>
  <c r="CZ416" i="50"/>
  <c r="AU416" i="50"/>
  <c r="AT416" i="50"/>
  <c r="AS416" i="50"/>
  <c r="AR416" i="50"/>
  <c r="AQ416" i="50"/>
  <c r="AP416" i="50"/>
  <c r="AO416" i="50"/>
  <c r="AN416" i="50"/>
  <c r="AM416" i="50"/>
  <c r="AL416" i="50"/>
  <c r="AK416" i="50"/>
  <c r="AJ416" i="50"/>
  <c r="AI416" i="50"/>
  <c r="AH416" i="50"/>
  <c r="AG416" i="50"/>
  <c r="CY415" i="50"/>
  <c r="AT415" i="50"/>
  <c r="AS415" i="50"/>
  <c r="AR415" i="50"/>
  <c r="AQ415" i="50"/>
  <c r="AP415" i="50"/>
  <c r="AO415" i="50"/>
  <c r="AN415" i="50"/>
  <c r="AM415" i="50"/>
  <c r="AL415" i="50"/>
  <c r="AK415" i="50"/>
  <c r="AJ415" i="50"/>
  <c r="AI415" i="50"/>
  <c r="AH415" i="50"/>
  <c r="AG415" i="50"/>
  <c r="BI415" i="50" s="1"/>
  <c r="AH447" i="50" s="1"/>
  <c r="CX414" i="50"/>
  <c r="AS414" i="50"/>
  <c r="AR414" i="50"/>
  <c r="AQ414" i="50"/>
  <c r="AP414" i="50"/>
  <c r="AO414" i="50"/>
  <c r="AN414" i="50"/>
  <c r="AM414" i="50"/>
  <c r="AL414" i="50"/>
  <c r="AK414" i="50"/>
  <c r="AJ414" i="50"/>
  <c r="AI414" i="50"/>
  <c r="AH414" i="50"/>
  <c r="AG414" i="50"/>
  <c r="CW413" i="50"/>
  <c r="AR413" i="50"/>
  <c r="AQ413" i="50"/>
  <c r="AP413" i="50"/>
  <c r="AO413" i="50"/>
  <c r="AN413" i="50"/>
  <c r="AM413" i="50"/>
  <c r="AL413" i="50"/>
  <c r="AK413" i="50"/>
  <c r="AJ413" i="50"/>
  <c r="AI413" i="50"/>
  <c r="AH413" i="50"/>
  <c r="AG413" i="50"/>
  <c r="CV412" i="50"/>
  <c r="AQ412" i="50"/>
  <c r="AP412" i="50"/>
  <c r="AO412" i="50"/>
  <c r="AN412" i="50"/>
  <c r="AM412" i="50"/>
  <c r="AL412" i="50"/>
  <c r="AK412" i="50"/>
  <c r="AJ412" i="50"/>
  <c r="AI412" i="50"/>
  <c r="AH412" i="50"/>
  <c r="AG412" i="50"/>
  <c r="CU411" i="50"/>
  <c r="AP411" i="50"/>
  <c r="AO411" i="50"/>
  <c r="AN411" i="50"/>
  <c r="AM411" i="50"/>
  <c r="AL411" i="50"/>
  <c r="AK411" i="50"/>
  <c r="AJ411" i="50"/>
  <c r="AI411" i="50"/>
  <c r="AH411" i="50"/>
  <c r="AG411" i="50"/>
  <c r="BI411" i="50" s="1"/>
  <c r="AH443" i="50" s="1"/>
  <c r="CT410" i="50"/>
  <c r="AO410" i="50"/>
  <c r="AN410" i="50"/>
  <c r="AM410" i="50"/>
  <c r="AL410" i="50"/>
  <c r="AK410" i="50"/>
  <c r="AJ410" i="50"/>
  <c r="AI410" i="50"/>
  <c r="AH410" i="50"/>
  <c r="AG410" i="50"/>
  <c r="CS409" i="50"/>
  <c r="AN409" i="50"/>
  <c r="AM409" i="50"/>
  <c r="AL409" i="50"/>
  <c r="AK409" i="50"/>
  <c r="AJ409" i="50"/>
  <c r="AI409" i="50"/>
  <c r="AH409" i="50"/>
  <c r="AG409" i="50"/>
  <c r="CR408" i="50"/>
  <c r="AM408" i="50"/>
  <c r="AL408" i="50"/>
  <c r="AK408" i="50"/>
  <c r="AJ408" i="50"/>
  <c r="AI408" i="50"/>
  <c r="AH408" i="50"/>
  <c r="AG408" i="50"/>
  <c r="CQ407" i="50"/>
  <c r="AL407" i="50"/>
  <c r="AK407" i="50"/>
  <c r="AJ407" i="50"/>
  <c r="AI407" i="50"/>
  <c r="AH407" i="50"/>
  <c r="AG407" i="50"/>
  <c r="BI407" i="50" s="1"/>
  <c r="AH439" i="50" s="1"/>
  <c r="DM406" i="50"/>
  <c r="BJ438" i="50" s="1"/>
  <c r="CP406" i="50"/>
  <c r="BI406" i="50"/>
  <c r="AH438" i="50" s="1"/>
  <c r="AK406" i="50"/>
  <c r="AJ406" i="50"/>
  <c r="AI406" i="50"/>
  <c r="AH406" i="50"/>
  <c r="AG406" i="50"/>
  <c r="CO405" i="50"/>
  <c r="AJ405" i="50"/>
  <c r="AI405" i="50"/>
  <c r="AH405" i="50"/>
  <c r="AG405" i="50"/>
  <c r="CN404" i="50"/>
  <c r="AI404" i="50"/>
  <c r="AH404" i="50"/>
  <c r="AG404" i="50"/>
  <c r="BI404" i="50" s="1"/>
  <c r="CM403" i="50"/>
  <c r="AH403" i="50"/>
  <c r="AG403" i="50"/>
  <c r="CL402" i="50"/>
  <c r="AG402" i="50"/>
  <c r="BI402" i="50" s="1"/>
  <c r="CK401" i="50"/>
  <c r="CJ400" i="50"/>
  <c r="BH392" i="50"/>
  <c r="BI391" i="50"/>
  <c r="AG391" i="50"/>
  <c r="BI390" i="50"/>
  <c r="AG390" i="50"/>
  <c r="BI389" i="50"/>
  <c r="AG389" i="50"/>
  <c r="BI388" i="50"/>
  <c r="AG388" i="50"/>
  <c r="BI387" i="50"/>
  <c r="AG387" i="50"/>
  <c r="BI386" i="50"/>
  <c r="AG386" i="50"/>
  <c r="BI385" i="50"/>
  <c r="AG385" i="50"/>
  <c r="BI384" i="50"/>
  <c r="AG384" i="50"/>
  <c r="BI383" i="50"/>
  <c r="AG383" i="50"/>
  <c r="BI382" i="50"/>
  <c r="AG382" i="50"/>
  <c r="BI381" i="50"/>
  <c r="AG381" i="50"/>
  <c r="BI380" i="50"/>
  <c r="AG380" i="50"/>
  <c r="BI379" i="50"/>
  <c r="AG379" i="50"/>
  <c r="BI378" i="50"/>
  <c r="AG378" i="50"/>
  <c r="BI377" i="50"/>
  <c r="AG377" i="50"/>
  <c r="BI376" i="50"/>
  <c r="AG376" i="50"/>
  <c r="BI375" i="50"/>
  <c r="AG375" i="50"/>
  <c r="BI374" i="50"/>
  <c r="AG374" i="50"/>
  <c r="BI373" i="50"/>
  <c r="AG373" i="50"/>
  <c r="BI372" i="50"/>
  <c r="AG372" i="50"/>
  <c r="BI371" i="50"/>
  <c r="AG371" i="50"/>
  <c r="BI370" i="50"/>
  <c r="AG370" i="50"/>
  <c r="BI369" i="50"/>
  <c r="AG369" i="50"/>
  <c r="BI368" i="50"/>
  <c r="AG368" i="50"/>
  <c r="AF360" i="50"/>
  <c r="DH359" i="50"/>
  <c r="BC359" i="50"/>
  <c r="BB359" i="50"/>
  <c r="BA359" i="50"/>
  <c r="AZ359" i="50"/>
  <c r="AY359" i="50"/>
  <c r="AX359" i="50"/>
  <c r="AW359" i="50"/>
  <c r="AV359" i="50"/>
  <c r="AU359" i="50"/>
  <c r="AT359" i="50"/>
  <c r="AS359" i="50"/>
  <c r="AR359" i="50"/>
  <c r="AQ359" i="50"/>
  <c r="AP359" i="50"/>
  <c r="AO359" i="50"/>
  <c r="AN359" i="50"/>
  <c r="AM359" i="50"/>
  <c r="AL359" i="50"/>
  <c r="AK359" i="50"/>
  <c r="AJ359" i="50"/>
  <c r="AI359" i="50"/>
  <c r="AH359" i="50"/>
  <c r="AG359" i="50"/>
  <c r="DG358" i="50"/>
  <c r="BB358" i="50"/>
  <c r="BA358" i="50"/>
  <c r="AZ358" i="50"/>
  <c r="AY358" i="50"/>
  <c r="AX358" i="50"/>
  <c r="AW358" i="50"/>
  <c r="AV358" i="50"/>
  <c r="AU358" i="50"/>
  <c r="AT358" i="50"/>
  <c r="AS358" i="50"/>
  <c r="AR358" i="50"/>
  <c r="AQ358" i="50"/>
  <c r="AP358" i="50"/>
  <c r="AO358" i="50"/>
  <c r="AN358" i="50"/>
  <c r="AM358" i="50"/>
  <c r="AL358" i="50"/>
  <c r="AK358" i="50"/>
  <c r="AJ358" i="50"/>
  <c r="AI358" i="50"/>
  <c r="AH358" i="50"/>
  <c r="AG358" i="50"/>
  <c r="DF357" i="50"/>
  <c r="BI357" i="50"/>
  <c r="AH389" i="50" s="1"/>
  <c r="BA357" i="50"/>
  <c r="AZ357" i="50"/>
  <c r="AY357" i="50"/>
  <c r="AX357" i="50"/>
  <c r="AW357" i="50"/>
  <c r="AV357" i="50"/>
  <c r="AU357" i="50"/>
  <c r="AT357" i="50"/>
  <c r="AS357" i="50"/>
  <c r="AR357" i="50"/>
  <c r="AQ357" i="50"/>
  <c r="AP357" i="50"/>
  <c r="AO357" i="50"/>
  <c r="AN357" i="50"/>
  <c r="AM357" i="50"/>
  <c r="AL357" i="50"/>
  <c r="AK357" i="50"/>
  <c r="AJ357" i="50"/>
  <c r="AI357" i="50"/>
  <c r="AH357" i="50"/>
  <c r="AG357" i="50"/>
  <c r="DE356" i="50"/>
  <c r="AZ356" i="50"/>
  <c r="AY356" i="50"/>
  <c r="AX356" i="50"/>
  <c r="AW356" i="50"/>
  <c r="AV356" i="50"/>
  <c r="AU356" i="50"/>
  <c r="AT356" i="50"/>
  <c r="AS356" i="50"/>
  <c r="AR356" i="50"/>
  <c r="AQ356" i="50"/>
  <c r="AP356" i="50"/>
  <c r="AO356" i="50"/>
  <c r="AN356" i="50"/>
  <c r="AM356" i="50"/>
  <c r="AL356" i="50"/>
  <c r="AK356" i="50"/>
  <c r="AJ356" i="50"/>
  <c r="AI356" i="50"/>
  <c r="AH356" i="50"/>
  <c r="AG356" i="50"/>
  <c r="DD355" i="50"/>
  <c r="AY355" i="50"/>
  <c r="AX355" i="50"/>
  <c r="AW355" i="50"/>
  <c r="AV355" i="50"/>
  <c r="AU355" i="50"/>
  <c r="AT355" i="50"/>
  <c r="AS355" i="50"/>
  <c r="AR355" i="50"/>
  <c r="AQ355" i="50"/>
  <c r="AP355" i="50"/>
  <c r="AO355" i="50"/>
  <c r="AN355" i="50"/>
  <c r="AM355" i="50"/>
  <c r="AL355" i="50"/>
  <c r="AK355" i="50"/>
  <c r="AJ355" i="50"/>
  <c r="AI355" i="50"/>
  <c r="AH355" i="50"/>
  <c r="AG355" i="50"/>
  <c r="DC354" i="50"/>
  <c r="AX354" i="50"/>
  <c r="AW354" i="50"/>
  <c r="AV354" i="50"/>
  <c r="AU354" i="50"/>
  <c r="AT354" i="50"/>
  <c r="AS354" i="50"/>
  <c r="AR354" i="50"/>
  <c r="AQ354" i="50"/>
  <c r="AP354" i="50"/>
  <c r="AO354" i="50"/>
  <c r="AN354" i="50"/>
  <c r="AM354" i="50"/>
  <c r="AL354" i="50"/>
  <c r="AK354" i="50"/>
  <c r="AJ354" i="50"/>
  <c r="AI354" i="50"/>
  <c r="AH354" i="50"/>
  <c r="AG354" i="50"/>
  <c r="DB353" i="50"/>
  <c r="AW353" i="50"/>
  <c r="AV353" i="50"/>
  <c r="AU353" i="50"/>
  <c r="AT353" i="50"/>
  <c r="AS353" i="50"/>
  <c r="AR353" i="50"/>
  <c r="AQ353" i="50"/>
  <c r="AP353" i="50"/>
  <c r="AO353" i="50"/>
  <c r="AN353" i="50"/>
  <c r="AM353" i="50"/>
  <c r="AL353" i="50"/>
  <c r="AK353" i="50"/>
  <c r="AJ353" i="50"/>
  <c r="AI353" i="50"/>
  <c r="AH353" i="50"/>
  <c r="AG353" i="50"/>
  <c r="DA352" i="50"/>
  <c r="AV352" i="50"/>
  <c r="AU352" i="50"/>
  <c r="AT352" i="50"/>
  <c r="AS352" i="50"/>
  <c r="AR352" i="50"/>
  <c r="AQ352" i="50"/>
  <c r="AP352" i="50"/>
  <c r="AO352" i="50"/>
  <c r="AN352" i="50"/>
  <c r="AM352" i="50"/>
  <c r="AL352" i="50"/>
  <c r="AK352" i="50"/>
  <c r="AJ352" i="50"/>
  <c r="AI352" i="50"/>
  <c r="AH352" i="50"/>
  <c r="AG352" i="50"/>
  <c r="CZ351" i="50"/>
  <c r="AU351" i="50"/>
  <c r="AT351" i="50"/>
  <c r="AS351" i="50"/>
  <c r="AR351" i="50"/>
  <c r="AQ351" i="50"/>
  <c r="AP351" i="50"/>
  <c r="AO351" i="50"/>
  <c r="AN351" i="50"/>
  <c r="AM351" i="50"/>
  <c r="AL351" i="50"/>
  <c r="AK351" i="50"/>
  <c r="AJ351" i="50"/>
  <c r="AI351" i="50"/>
  <c r="AH351" i="50"/>
  <c r="AG351" i="50"/>
  <c r="CY350" i="50"/>
  <c r="AT350" i="50"/>
  <c r="AS350" i="50"/>
  <c r="AR350" i="50"/>
  <c r="AQ350" i="50"/>
  <c r="AP350" i="50"/>
  <c r="AO350" i="50"/>
  <c r="AN350" i="50"/>
  <c r="AM350" i="50"/>
  <c r="AL350" i="50"/>
  <c r="AK350" i="50"/>
  <c r="AJ350" i="50"/>
  <c r="AI350" i="50"/>
  <c r="AH350" i="50"/>
  <c r="AG350" i="50"/>
  <c r="CX349" i="50"/>
  <c r="AS349" i="50"/>
  <c r="AR349" i="50"/>
  <c r="AQ349" i="50"/>
  <c r="AP349" i="50"/>
  <c r="AO349" i="50"/>
  <c r="AN349" i="50"/>
  <c r="AM349" i="50"/>
  <c r="AL349" i="50"/>
  <c r="AK349" i="50"/>
  <c r="AJ349" i="50"/>
  <c r="AI349" i="50"/>
  <c r="AH349" i="50"/>
  <c r="AG349" i="50"/>
  <c r="BI349" i="50" s="1"/>
  <c r="CW348" i="50"/>
  <c r="AR348" i="50"/>
  <c r="AQ348" i="50"/>
  <c r="AP348" i="50"/>
  <c r="AO348" i="50"/>
  <c r="AN348" i="50"/>
  <c r="AM348" i="50"/>
  <c r="AL348" i="50"/>
  <c r="AK348" i="50"/>
  <c r="AJ348" i="50"/>
  <c r="AI348" i="50"/>
  <c r="AH348" i="50"/>
  <c r="AG348" i="50"/>
  <c r="BI348" i="50" s="1"/>
  <c r="DM348" i="50" s="1"/>
  <c r="BJ380" i="50" s="1"/>
  <c r="CV347" i="50"/>
  <c r="AQ347" i="50"/>
  <c r="AP347" i="50"/>
  <c r="AO347" i="50"/>
  <c r="AN347" i="50"/>
  <c r="AM347" i="50"/>
  <c r="AL347" i="50"/>
  <c r="AK347" i="50"/>
  <c r="AJ347" i="50"/>
  <c r="AI347" i="50"/>
  <c r="AH347" i="50"/>
  <c r="AG347" i="50"/>
  <c r="CU346" i="50"/>
  <c r="AP346" i="50"/>
  <c r="AO346" i="50"/>
  <c r="AN346" i="50"/>
  <c r="AM346" i="50"/>
  <c r="AL346" i="50"/>
  <c r="AK346" i="50"/>
  <c r="AJ346" i="50"/>
  <c r="AI346" i="50"/>
  <c r="AH346" i="50"/>
  <c r="AG346" i="50"/>
  <c r="CT345" i="50"/>
  <c r="AO345" i="50"/>
  <c r="AN345" i="50"/>
  <c r="AM345" i="50"/>
  <c r="AL345" i="50"/>
  <c r="AK345" i="50"/>
  <c r="AJ345" i="50"/>
  <c r="AI345" i="50"/>
  <c r="AH345" i="50"/>
  <c r="AG345" i="50"/>
  <c r="CS344" i="50"/>
  <c r="AN344" i="50"/>
  <c r="AM344" i="50"/>
  <c r="AL344" i="50"/>
  <c r="AK344" i="50"/>
  <c r="AJ344" i="50"/>
  <c r="AI344" i="50"/>
  <c r="AH344" i="50"/>
  <c r="AG344" i="50"/>
  <c r="CR343" i="50"/>
  <c r="AM343" i="50"/>
  <c r="AL343" i="50"/>
  <c r="AK343" i="50"/>
  <c r="AJ343" i="50"/>
  <c r="AI343" i="50"/>
  <c r="AH343" i="50"/>
  <c r="AG343" i="50"/>
  <c r="CQ342" i="50"/>
  <c r="AL342" i="50"/>
  <c r="AK342" i="50"/>
  <c r="AJ342" i="50"/>
  <c r="AI342" i="50"/>
  <c r="AH342" i="50"/>
  <c r="AG342" i="50"/>
  <c r="CP341" i="50"/>
  <c r="AK341" i="50"/>
  <c r="AJ341" i="50"/>
  <c r="AI341" i="50"/>
  <c r="AH341" i="50"/>
  <c r="AG341" i="50"/>
  <c r="CO340" i="50"/>
  <c r="AJ340" i="50"/>
  <c r="AI340" i="50"/>
  <c r="AH340" i="50"/>
  <c r="AG340" i="50"/>
  <c r="BI340" i="50" s="1"/>
  <c r="CN339" i="50"/>
  <c r="AI339" i="50"/>
  <c r="AH339" i="50"/>
  <c r="AG339" i="50"/>
  <c r="CM338" i="50"/>
  <c r="AH338" i="50"/>
  <c r="AG338" i="50"/>
  <c r="BI338" i="50" s="1"/>
  <c r="AH370" i="50" s="1"/>
  <c r="CL337" i="50"/>
  <c r="AG337" i="50"/>
  <c r="CK336" i="50"/>
  <c r="CJ335" i="50"/>
  <c r="BE328" i="50"/>
  <c r="BD328" i="50"/>
  <c r="BC328" i="50"/>
  <c r="BB328" i="50"/>
  <c r="BA328" i="50"/>
  <c r="AZ328" i="50"/>
  <c r="AY328" i="50"/>
  <c r="AX328" i="50"/>
  <c r="AW328" i="50"/>
  <c r="AV328" i="50"/>
  <c r="AU328" i="50"/>
  <c r="AT328" i="50"/>
  <c r="AS328" i="50"/>
  <c r="AR328" i="50"/>
  <c r="AQ328" i="50"/>
  <c r="AP328" i="50"/>
  <c r="AO328" i="50"/>
  <c r="AN328" i="50"/>
  <c r="AM328" i="50"/>
  <c r="AL328" i="50"/>
  <c r="AK328" i="50"/>
  <c r="AJ328" i="50"/>
  <c r="AI328" i="50"/>
  <c r="AH328" i="50"/>
  <c r="AG328" i="50"/>
  <c r="BH327" i="50"/>
  <c r="AG327" i="50"/>
  <c r="BI326" i="50"/>
  <c r="AG326" i="50"/>
  <c r="BI325" i="50"/>
  <c r="AG325" i="50"/>
  <c r="BI324" i="50"/>
  <c r="AG324" i="50"/>
  <c r="BI323" i="50"/>
  <c r="AG323" i="50"/>
  <c r="BI322" i="50"/>
  <c r="AG322" i="50"/>
  <c r="BI321" i="50"/>
  <c r="AG321" i="50"/>
  <c r="BI320" i="50"/>
  <c r="AG320" i="50"/>
  <c r="BI319" i="50"/>
  <c r="AG319" i="50"/>
  <c r="BI318" i="50"/>
  <c r="AG318" i="50"/>
  <c r="BI317" i="50"/>
  <c r="AG317" i="50"/>
  <c r="BI316" i="50"/>
  <c r="AG316" i="50"/>
  <c r="BI315" i="50"/>
  <c r="AG315" i="50"/>
  <c r="BI314" i="50"/>
  <c r="AG314" i="50"/>
  <c r="BI313" i="50"/>
  <c r="AG313" i="50"/>
  <c r="BI312" i="50"/>
  <c r="AG312" i="50"/>
  <c r="BI311" i="50"/>
  <c r="AG311" i="50"/>
  <c r="BI310" i="50"/>
  <c r="AG310" i="50"/>
  <c r="BI309" i="50"/>
  <c r="AG309" i="50"/>
  <c r="BI308" i="50"/>
  <c r="AG308" i="50"/>
  <c r="BI307" i="50"/>
  <c r="AG307" i="50"/>
  <c r="BI306" i="50"/>
  <c r="AG306" i="50"/>
  <c r="BI305" i="50"/>
  <c r="AG305" i="50"/>
  <c r="BI304" i="50"/>
  <c r="AG304" i="50"/>
  <c r="BI303" i="50"/>
  <c r="AG303" i="50"/>
  <c r="EK297" i="50"/>
  <c r="EJ297" i="50"/>
  <c r="EI297" i="50"/>
  <c r="EH297" i="50"/>
  <c r="EG297" i="50"/>
  <c r="EF297" i="50"/>
  <c r="EE297" i="50"/>
  <c r="ED297" i="50"/>
  <c r="EC297" i="50"/>
  <c r="EB297" i="50"/>
  <c r="EA297" i="50"/>
  <c r="DZ297" i="50"/>
  <c r="DY297" i="50"/>
  <c r="DX297" i="50"/>
  <c r="DW297" i="50"/>
  <c r="DV297" i="50"/>
  <c r="DU297" i="50"/>
  <c r="DT297" i="50"/>
  <c r="DS297" i="50"/>
  <c r="DR297" i="50"/>
  <c r="DQ297" i="50"/>
  <c r="DP297" i="50"/>
  <c r="DO297" i="50"/>
  <c r="DN297" i="50"/>
  <c r="DM297" i="50"/>
  <c r="EK296" i="50"/>
  <c r="EJ296" i="50"/>
  <c r="EI296" i="50"/>
  <c r="EH296" i="50"/>
  <c r="EG296" i="50"/>
  <c r="EF296" i="50"/>
  <c r="EE296" i="50"/>
  <c r="ED296" i="50"/>
  <c r="EC296" i="50"/>
  <c r="EB296" i="50"/>
  <c r="EA296" i="50"/>
  <c r="DZ296" i="50"/>
  <c r="DY296" i="50"/>
  <c r="DX296" i="50"/>
  <c r="DW296" i="50"/>
  <c r="DV296" i="50"/>
  <c r="DU296" i="50"/>
  <c r="DT296" i="50"/>
  <c r="DS296" i="50"/>
  <c r="DR296" i="50"/>
  <c r="DQ296" i="50"/>
  <c r="DP296" i="50"/>
  <c r="DO296" i="50"/>
  <c r="DN296" i="50"/>
  <c r="DM296" i="50"/>
  <c r="DI295" i="50"/>
  <c r="AF295" i="50"/>
  <c r="DH294" i="50"/>
  <c r="BI294" i="50"/>
  <c r="AH326" i="50" s="1"/>
  <c r="BC294" i="50"/>
  <c r="BB294" i="50"/>
  <c r="BA294" i="50"/>
  <c r="AZ294" i="50"/>
  <c r="AY294" i="50"/>
  <c r="AX294" i="50"/>
  <c r="AW294" i="50"/>
  <c r="AV294" i="50"/>
  <c r="AU294" i="50"/>
  <c r="AT294" i="50"/>
  <c r="AS294" i="50"/>
  <c r="AR294" i="50"/>
  <c r="AQ294" i="50"/>
  <c r="AP294" i="50"/>
  <c r="AO294" i="50"/>
  <c r="AN294" i="50"/>
  <c r="AM294" i="50"/>
  <c r="AL294" i="50"/>
  <c r="AK294" i="50"/>
  <c r="AJ294" i="50"/>
  <c r="AI294" i="50"/>
  <c r="AH294" i="50"/>
  <c r="AG294" i="50"/>
  <c r="DG293" i="50"/>
  <c r="BI293" i="50"/>
  <c r="DM293" i="50" s="1"/>
  <c r="BJ325" i="50" s="1"/>
  <c r="BB293" i="50"/>
  <c r="BA293" i="50"/>
  <c r="AZ293" i="50"/>
  <c r="AY293" i="50"/>
  <c r="AX293" i="50"/>
  <c r="AW293" i="50"/>
  <c r="AV293" i="50"/>
  <c r="AU293" i="50"/>
  <c r="AT293" i="50"/>
  <c r="AS293" i="50"/>
  <c r="AR293" i="50"/>
  <c r="AQ293" i="50"/>
  <c r="AP293" i="50"/>
  <c r="AO293" i="50"/>
  <c r="AN293" i="50"/>
  <c r="AM293" i="50"/>
  <c r="AL293" i="50"/>
  <c r="AK293" i="50"/>
  <c r="AJ293" i="50"/>
  <c r="AI293" i="50"/>
  <c r="AH293" i="50"/>
  <c r="AG293" i="50"/>
  <c r="DF292" i="50"/>
  <c r="BA292" i="50"/>
  <c r="AZ292" i="50"/>
  <c r="AY292" i="50"/>
  <c r="AX292" i="50"/>
  <c r="AW292" i="50"/>
  <c r="AV292" i="50"/>
  <c r="AU292" i="50"/>
  <c r="AT292" i="50"/>
  <c r="AS292" i="50"/>
  <c r="AR292" i="50"/>
  <c r="AQ292" i="50"/>
  <c r="AP292" i="50"/>
  <c r="AO292" i="50"/>
  <c r="AN292" i="50"/>
  <c r="AM292" i="50"/>
  <c r="AL292" i="50"/>
  <c r="AK292" i="50"/>
  <c r="AJ292" i="50"/>
  <c r="AI292" i="50"/>
  <c r="AH292" i="50"/>
  <c r="AG292" i="50"/>
  <c r="DE291" i="50"/>
  <c r="AZ291" i="50"/>
  <c r="AY291" i="50"/>
  <c r="AX291" i="50"/>
  <c r="AW291" i="50"/>
  <c r="AV291" i="50"/>
  <c r="AU291" i="50"/>
  <c r="AT291" i="50"/>
  <c r="AS291" i="50"/>
  <c r="AR291" i="50"/>
  <c r="AQ291" i="50"/>
  <c r="AP291" i="50"/>
  <c r="AO291" i="50"/>
  <c r="AN291" i="50"/>
  <c r="AM291" i="50"/>
  <c r="AL291" i="50"/>
  <c r="AK291" i="50"/>
  <c r="AJ291" i="50"/>
  <c r="AI291" i="50"/>
  <c r="AH291" i="50"/>
  <c r="AG291" i="50"/>
  <c r="DD290" i="50"/>
  <c r="AY290" i="50"/>
  <c r="AX290" i="50"/>
  <c r="AW290" i="50"/>
  <c r="AV290" i="50"/>
  <c r="AU290" i="50"/>
  <c r="AT290" i="50"/>
  <c r="AS290" i="50"/>
  <c r="AR290" i="50"/>
  <c r="AQ290" i="50"/>
  <c r="AP290" i="50"/>
  <c r="AO290" i="50"/>
  <c r="AN290" i="50"/>
  <c r="AM290" i="50"/>
  <c r="AL290" i="50"/>
  <c r="AK290" i="50"/>
  <c r="AJ290" i="50"/>
  <c r="AI290" i="50"/>
  <c r="AH290" i="50"/>
  <c r="AG290" i="50"/>
  <c r="DC289" i="50"/>
  <c r="AX289" i="50"/>
  <c r="AW289" i="50"/>
  <c r="AV289" i="50"/>
  <c r="AU289" i="50"/>
  <c r="AT289" i="50"/>
  <c r="AS289" i="50"/>
  <c r="AR289" i="50"/>
  <c r="AQ289" i="50"/>
  <c r="AP289" i="50"/>
  <c r="AO289" i="50"/>
  <c r="AN289" i="50"/>
  <c r="AM289" i="50"/>
  <c r="AL289" i="50"/>
  <c r="AK289" i="50"/>
  <c r="AJ289" i="50"/>
  <c r="AI289" i="50"/>
  <c r="AH289" i="50"/>
  <c r="AG289" i="50"/>
  <c r="BI289" i="50" s="1"/>
  <c r="AH321" i="50" s="1"/>
  <c r="DB288" i="50"/>
  <c r="AW288" i="50"/>
  <c r="AV288" i="50"/>
  <c r="AU288" i="50"/>
  <c r="AT288" i="50"/>
  <c r="AS288" i="50"/>
  <c r="AR288" i="50"/>
  <c r="AQ288" i="50"/>
  <c r="AP288" i="50"/>
  <c r="AO288" i="50"/>
  <c r="AN288" i="50"/>
  <c r="AM288" i="50"/>
  <c r="AL288" i="50"/>
  <c r="AK288" i="50"/>
  <c r="AJ288" i="50"/>
  <c r="AI288" i="50"/>
  <c r="AH288" i="50"/>
  <c r="AG288" i="50"/>
  <c r="DA287" i="50"/>
  <c r="AV287" i="50"/>
  <c r="AU287" i="50"/>
  <c r="AT287" i="50"/>
  <c r="AS287" i="50"/>
  <c r="AR287" i="50"/>
  <c r="AQ287" i="50"/>
  <c r="AP287" i="50"/>
  <c r="AO287" i="50"/>
  <c r="AN287" i="50"/>
  <c r="AM287" i="50"/>
  <c r="AL287" i="50"/>
  <c r="AK287" i="50"/>
  <c r="AJ287" i="50"/>
  <c r="AI287" i="50"/>
  <c r="AH287" i="50"/>
  <c r="AG287" i="50"/>
  <c r="CZ286" i="50"/>
  <c r="AU286" i="50"/>
  <c r="AT286" i="50"/>
  <c r="AS286" i="50"/>
  <c r="AR286" i="50"/>
  <c r="AQ286" i="50"/>
  <c r="AP286" i="50"/>
  <c r="AO286" i="50"/>
  <c r="AN286" i="50"/>
  <c r="AM286" i="50"/>
  <c r="AL286" i="50"/>
  <c r="AK286" i="50"/>
  <c r="AJ286" i="50"/>
  <c r="AI286" i="50"/>
  <c r="AH286" i="50"/>
  <c r="AG286" i="50"/>
  <c r="CY285" i="50"/>
  <c r="AT285" i="50"/>
  <c r="AS285" i="50"/>
  <c r="AR285" i="50"/>
  <c r="AQ285" i="50"/>
  <c r="AP285" i="50"/>
  <c r="AO285" i="50"/>
  <c r="AN285" i="50"/>
  <c r="AM285" i="50"/>
  <c r="AL285" i="50"/>
  <c r="AK285" i="50"/>
  <c r="AJ285" i="50"/>
  <c r="AI285" i="50"/>
  <c r="AH285" i="50"/>
  <c r="AG285" i="50"/>
  <c r="BI285" i="50" s="1"/>
  <c r="AH317" i="50" s="1"/>
  <c r="CX284" i="50"/>
  <c r="AS284" i="50"/>
  <c r="AR284" i="50"/>
  <c r="AQ284" i="50"/>
  <c r="AP284" i="50"/>
  <c r="AO284" i="50"/>
  <c r="AN284" i="50"/>
  <c r="AM284" i="50"/>
  <c r="AL284" i="50"/>
  <c r="AK284" i="50"/>
  <c r="AJ284" i="50"/>
  <c r="AI284" i="50"/>
  <c r="AH284" i="50"/>
  <c r="AG284" i="50"/>
  <c r="BI284" i="50" s="1"/>
  <c r="CW283" i="50"/>
  <c r="AR283" i="50"/>
  <c r="AQ283" i="50"/>
  <c r="AP283" i="50"/>
  <c r="AO283" i="50"/>
  <c r="AN283" i="50"/>
  <c r="AM283" i="50"/>
  <c r="AL283" i="50"/>
  <c r="AK283" i="50"/>
  <c r="AJ283" i="50"/>
  <c r="AI283" i="50"/>
  <c r="AH283" i="50"/>
  <c r="AG283" i="50"/>
  <c r="CV282" i="50"/>
  <c r="AQ282" i="50"/>
  <c r="AP282" i="50"/>
  <c r="AO282" i="50"/>
  <c r="AN282" i="50"/>
  <c r="AM282" i="50"/>
  <c r="AL282" i="50"/>
  <c r="AK282" i="50"/>
  <c r="AJ282" i="50"/>
  <c r="AI282" i="50"/>
  <c r="AH282" i="50"/>
  <c r="AG282" i="50"/>
  <c r="CU281" i="50"/>
  <c r="AP281" i="50"/>
  <c r="AO281" i="50"/>
  <c r="AN281" i="50"/>
  <c r="AM281" i="50"/>
  <c r="AL281" i="50"/>
  <c r="AK281" i="50"/>
  <c r="AJ281" i="50"/>
  <c r="AI281" i="50"/>
  <c r="AH281" i="50"/>
  <c r="AG281" i="50"/>
  <c r="BI281" i="50" s="1"/>
  <c r="AH313" i="50" s="1"/>
  <c r="CT280" i="50"/>
  <c r="AO280" i="50"/>
  <c r="AN280" i="50"/>
  <c r="AM280" i="50"/>
  <c r="AL280" i="50"/>
  <c r="AK280" i="50"/>
  <c r="AJ280" i="50"/>
  <c r="AI280" i="50"/>
  <c r="AH280" i="50"/>
  <c r="AG280" i="50"/>
  <c r="BI280" i="50" s="1"/>
  <c r="CS279" i="50"/>
  <c r="AN279" i="50"/>
  <c r="AM279" i="50"/>
  <c r="AL279" i="50"/>
  <c r="AK279" i="50"/>
  <c r="AJ279" i="50"/>
  <c r="AI279" i="50"/>
  <c r="AH279" i="50"/>
  <c r="AG279" i="50"/>
  <c r="CR278" i="50"/>
  <c r="AM278" i="50"/>
  <c r="AL278" i="50"/>
  <c r="AK278" i="50"/>
  <c r="AJ278" i="50"/>
  <c r="AI278" i="50"/>
  <c r="AH278" i="50"/>
  <c r="AG278" i="50"/>
  <c r="CQ277" i="50"/>
  <c r="AL277" i="50"/>
  <c r="AK277" i="50"/>
  <c r="AJ277" i="50"/>
  <c r="AI277" i="50"/>
  <c r="AH277" i="50"/>
  <c r="AG277" i="50"/>
  <c r="BI277" i="50" s="1"/>
  <c r="AH309" i="50" s="1"/>
  <c r="CP276" i="50"/>
  <c r="AK276" i="50"/>
  <c r="AJ276" i="50"/>
  <c r="AI276" i="50"/>
  <c r="AH276" i="50"/>
  <c r="AG276" i="50"/>
  <c r="CO275" i="50"/>
  <c r="AJ275" i="50"/>
  <c r="AI275" i="50"/>
  <c r="AH275" i="50"/>
  <c r="AG275" i="50"/>
  <c r="CN274" i="50"/>
  <c r="AI274" i="50"/>
  <c r="AH274" i="50"/>
  <c r="AG274" i="50"/>
  <c r="BI274" i="50" s="1"/>
  <c r="CM273" i="50"/>
  <c r="AH273" i="50"/>
  <c r="AG273" i="50"/>
  <c r="CL272" i="50"/>
  <c r="AG272" i="50"/>
  <c r="CK271" i="50"/>
  <c r="CJ270" i="50"/>
  <c r="BH262" i="50"/>
  <c r="BI261" i="50"/>
  <c r="AG261" i="50"/>
  <c r="BI260" i="50"/>
  <c r="AG260" i="50"/>
  <c r="BI228" i="50" s="1"/>
  <c r="BI259" i="50"/>
  <c r="AG259" i="50"/>
  <c r="BI258" i="50"/>
  <c r="AG258" i="50"/>
  <c r="BI257" i="50"/>
  <c r="AG257" i="50"/>
  <c r="BI256" i="50"/>
  <c r="AG256" i="50"/>
  <c r="BI255" i="50"/>
  <c r="AG255" i="50"/>
  <c r="BI254" i="50"/>
  <c r="AG254" i="50"/>
  <c r="BI253" i="50"/>
  <c r="AG253" i="50"/>
  <c r="BI252" i="50"/>
  <c r="AG252" i="50"/>
  <c r="BI251" i="50"/>
  <c r="AG251" i="50"/>
  <c r="BI250" i="50"/>
  <c r="AG250" i="50"/>
  <c r="BI249" i="50"/>
  <c r="AG249" i="50"/>
  <c r="BI248" i="50"/>
  <c r="AG248" i="50"/>
  <c r="BI247" i="50"/>
  <c r="AG247" i="50"/>
  <c r="BI246" i="50"/>
  <c r="AG246" i="50"/>
  <c r="BI245" i="50"/>
  <c r="AG245" i="50"/>
  <c r="BI244" i="50"/>
  <c r="AG244" i="50"/>
  <c r="BI243" i="50"/>
  <c r="AG243" i="50"/>
  <c r="BI242" i="50"/>
  <c r="AG242" i="50"/>
  <c r="BI241" i="50"/>
  <c r="AG241" i="50"/>
  <c r="BI240" i="50"/>
  <c r="AG240" i="50"/>
  <c r="BI239" i="50"/>
  <c r="AG239" i="50"/>
  <c r="BI238" i="50"/>
  <c r="AG238" i="50"/>
  <c r="DI230" i="50"/>
  <c r="AF230" i="50"/>
  <c r="DH229" i="50"/>
  <c r="BC229" i="50"/>
  <c r="BB229" i="50"/>
  <c r="BA229" i="50"/>
  <c r="AZ229" i="50"/>
  <c r="AY229" i="50"/>
  <c r="AX229" i="50"/>
  <c r="AW229" i="50"/>
  <c r="AV229" i="50"/>
  <c r="AU229" i="50"/>
  <c r="AT229" i="50"/>
  <c r="AS229" i="50"/>
  <c r="AR229" i="50"/>
  <c r="AQ229" i="50"/>
  <c r="AP229" i="50"/>
  <c r="AO229" i="50"/>
  <c r="AN229" i="50"/>
  <c r="AM229" i="50"/>
  <c r="AL229" i="50"/>
  <c r="AK229" i="50"/>
  <c r="AJ229" i="50"/>
  <c r="AI229" i="50"/>
  <c r="AH229" i="50"/>
  <c r="AG229" i="50"/>
  <c r="DG228" i="50"/>
  <c r="BB228" i="50"/>
  <c r="BA228" i="50"/>
  <c r="AZ228" i="50"/>
  <c r="AY228" i="50"/>
  <c r="AX228" i="50"/>
  <c r="AW228" i="50"/>
  <c r="AV228" i="50"/>
  <c r="AU228" i="50"/>
  <c r="AT228" i="50"/>
  <c r="AS228" i="50"/>
  <c r="AR228" i="50"/>
  <c r="AQ228" i="50"/>
  <c r="AP228" i="50"/>
  <c r="AO228" i="50"/>
  <c r="AN228" i="50"/>
  <c r="AM228" i="50"/>
  <c r="AL228" i="50"/>
  <c r="AK228" i="50"/>
  <c r="AJ228" i="50"/>
  <c r="AI228" i="50"/>
  <c r="AH228" i="50"/>
  <c r="AG228" i="50"/>
  <c r="DF227" i="50"/>
  <c r="BA227" i="50"/>
  <c r="AZ227" i="50"/>
  <c r="AY227" i="50"/>
  <c r="AX227" i="50"/>
  <c r="AW227" i="50"/>
  <c r="AV227" i="50"/>
  <c r="AU227" i="50"/>
  <c r="AT227" i="50"/>
  <c r="AS227" i="50"/>
  <c r="AR227" i="50"/>
  <c r="AQ227" i="50"/>
  <c r="AP227" i="50"/>
  <c r="AO227" i="50"/>
  <c r="AN227" i="50"/>
  <c r="AM227" i="50"/>
  <c r="AL227" i="50"/>
  <c r="AK227" i="50"/>
  <c r="AJ227" i="50"/>
  <c r="AI227" i="50"/>
  <c r="AH227" i="50"/>
  <c r="AG227" i="50"/>
  <c r="DE226" i="50"/>
  <c r="AZ226" i="50"/>
  <c r="AY226" i="50"/>
  <c r="AX226" i="50"/>
  <c r="AW226" i="50"/>
  <c r="AV226" i="50"/>
  <c r="AU226" i="50"/>
  <c r="AT226" i="50"/>
  <c r="AS226" i="50"/>
  <c r="AR226" i="50"/>
  <c r="AQ226" i="50"/>
  <c r="AP226" i="50"/>
  <c r="AO226" i="50"/>
  <c r="AN226" i="50"/>
  <c r="AM226" i="50"/>
  <c r="AL226" i="50"/>
  <c r="AK226" i="50"/>
  <c r="AJ226" i="50"/>
  <c r="AI226" i="50"/>
  <c r="AH226" i="50"/>
  <c r="AG226" i="50"/>
  <c r="BI226" i="50" s="1"/>
  <c r="DM226" i="50" s="1"/>
  <c r="BJ258" i="50" s="1"/>
  <c r="DD225" i="50"/>
  <c r="AY225" i="50"/>
  <c r="AX225" i="50"/>
  <c r="AW225" i="50"/>
  <c r="AV225" i="50"/>
  <c r="AU225" i="50"/>
  <c r="AT225" i="50"/>
  <c r="AS225" i="50"/>
  <c r="AR225" i="50"/>
  <c r="AQ225" i="50"/>
  <c r="AP225" i="50"/>
  <c r="AO225" i="50"/>
  <c r="AN225" i="50"/>
  <c r="AM225" i="50"/>
  <c r="AL225" i="50"/>
  <c r="AK225" i="50"/>
  <c r="AJ225" i="50"/>
  <c r="AI225" i="50"/>
  <c r="AH225" i="50"/>
  <c r="AG225" i="50"/>
  <c r="DC224" i="50"/>
  <c r="AX224" i="50"/>
  <c r="AW224" i="50"/>
  <c r="AV224" i="50"/>
  <c r="AU224" i="50"/>
  <c r="AT224" i="50"/>
  <c r="AS224" i="50"/>
  <c r="AR224" i="50"/>
  <c r="AQ224" i="50"/>
  <c r="AP224" i="50"/>
  <c r="AO224" i="50"/>
  <c r="AN224" i="50"/>
  <c r="AM224" i="50"/>
  <c r="AL224" i="50"/>
  <c r="AK224" i="50"/>
  <c r="AJ224" i="50"/>
  <c r="AI224" i="50"/>
  <c r="AH224" i="50"/>
  <c r="AG224" i="50"/>
  <c r="DB223" i="50"/>
  <c r="AW223" i="50"/>
  <c r="AV223" i="50"/>
  <c r="AU223" i="50"/>
  <c r="AT223" i="50"/>
  <c r="AS223" i="50"/>
  <c r="AR223" i="50"/>
  <c r="AQ223" i="50"/>
  <c r="AP223" i="50"/>
  <c r="AO223" i="50"/>
  <c r="AN223" i="50"/>
  <c r="AM223" i="50"/>
  <c r="AL223" i="50"/>
  <c r="AK223" i="50"/>
  <c r="AJ223" i="50"/>
  <c r="AI223" i="50"/>
  <c r="AH223" i="50"/>
  <c r="AG223" i="50"/>
  <c r="DA222" i="50"/>
  <c r="AV222" i="50"/>
  <c r="AU222" i="50"/>
  <c r="AT222" i="50"/>
  <c r="AS222" i="50"/>
  <c r="AR222" i="50"/>
  <c r="AQ222" i="50"/>
  <c r="AP222" i="50"/>
  <c r="AO222" i="50"/>
  <c r="AN222" i="50"/>
  <c r="AM222" i="50"/>
  <c r="AL222" i="50"/>
  <c r="AK222" i="50"/>
  <c r="AJ222" i="50"/>
  <c r="AI222" i="50"/>
  <c r="AH222" i="50"/>
  <c r="AG222" i="50"/>
  <c r="CZ221" i="50"/>
  <c r="AU221" i="50"/>
  <c r="AT221" i="50"/>
  <c r="AS221" i="50"/>
  <c r="AR221" i="50"/>
  <c r="AQ221" i="50"/>
  <c r="AP221" i="50"/>
  <c r="AO221" i="50"/>
  <c r="AN221" i="50"/>
  <c r="AM221" i="50"/>
  <c r="AL221" i="50"/>
  <c r="AK221" i="50"/>
  <c r="AJ221" i="50"/>
  <c r="AI221" i="50"/>
  <c r="AH221" i="50"/>
  <c r="AG221" i="50"/>
  <c r="CY220" i="50"/>
  <c r="AT220" i="50"/>
  <c r="AS220" i="50"/>
  <c r="AR220" i="50"/>
  <c r="AQ220" i="50"/>
  <c r="AP220" i="50"/>
  <c r="AO220" i="50"/>
  <c r="AN220" i="50"/>
  <c r="AM220" i="50"/>
  <c r="AL220" i="50"/>
  <c r="AK220" i="50"/>
  <c r="AJ220" i="50"/>
  <c r="AI220" i="50"/>
  <c r="AH220" i="50"/>
  <c r="AG220" i="50"/>
  <c r="BI220" i="50" s="1"/>
  <c r="AH252" i="50" s="1"/>
  <c r="CX219" i="50"/>
  <c r="AS219" i="50"/>
  <c r="AR219" i="50"/>
  <c r="AQ219" i="50"/>
  <c r="AP219" i="50"/>
  <c r="AO219" i="50"/>
  <c r="AN219" i="50"/>
  <c r="AM219" i="50"/>
  <c r="AL219" i="50"/>
  <c r="AK219" i="50"/>
  <c r="AJ219" i="50"/>
  <c r="AI219" i="50"/>
  <c r="AH219" i="50"/>
  <c r="AG219" i="50"/>
  <c r="BI219" i="50" s="1"/>
  <c r="CW218" i="50"/>
  <c r="AR218" i="50"/>
  <c r="AQ218" i="50"/>
  <c r="AP218" i="50"/>
  <c r="AO218" i="50"/>
  <c r="AN218" i="50"/>
  <c r="AM218" i="50"/>
  <c r="AL218" i="50"/>
  <c r="AK218" i="50"/>
  <c r="AJ218" i="50"/>
  <c r="AI218" i="50"/>
  <c r="AH218" i="50"/>
  <c r="AG218" i="50"/>
  <c r="BI218" i="50" s="1"/>
  <c r="DM218" i="50" s="1"/>
  <c r="BJ250" i="50" s="1"/>
  <c r="CV217" i="50"/>
  <c r="AQ217" i="50"/>
  <c r="AP217" i="50"/>
  <c r="AO217" i="50"/>
  <c r="AN217" i="50"/>
  <c r="AM217" i="50"/>
  <c r="AL217" i="50"/>
  <c r="AK217" i="50"/>
  <c r="AJ217" i="50"/>
  <c r="AI217" i="50"/>
  <c r="AH217" i="50"/>
  <c r="AG217" i="50"/>
  <c r="CU216" i="50"/>
  <c r="AP216" i="50"/>
  <c r="AO216" i="50"/>
  <c r="AN216" i="50"/>
  <c r="AM216" i="50"/>
  <c r="AL216" i="50"/>
  <c r="AK216" i="50"/>
  <c r="AJ216" i="50"/>
  <c r="AI216" i="50"/>
  <c r="AH216" i="50"/>
  <c r="AG216" i="50"/>
  <c r="CT215" i="50"/>
  <c r="AO215" i="50"/>
  <c r="AN215" i="50"/>
  <c r="AM215" i="50"/>
  <c r="AL215" i="50"/>
  <c r="AK215" i="50"/>
  <c r="AJ215" i="50"/>
  <c r="AI215" i="50"/>
  <c r="AH215" i="50"/>
  <c r="AG215" i="50"/>
  <c r="CS214" i="50"/>
  <c r="AN214" i="50"/>
  <c r="AM214" i="50"/>
  <c r="AL214" i="50"/>
  <c r="AK214" i="50"/>
  <c r="AJ214" i="50"/>
  <c r="AI214" i="50"/>
  <c r="AH214" i="50"/>
  <c r="AG214" i="50"/>
  <c r="CR213" i="50"/>
  <c r="AM213" i="50"/>
  <c r="AL213" i="50"/>
  <c r="AK213" i="50"/>
  <c r="AJ213" i="50"/>
  <c r="AI213" i="50"/>
  <c r="AH213" i="50"/>
  <c r="AG213" i="50"/>
  <c r="CQ212" i="50"/>
  <c r="AL212" i="50"/>
  <c r="AK212" i="50"/>
  <c r="AJ212" i="50"/>
  <c r="AI212" i="50"/>
  <c r="AH212" i="50"/>
  <c r="AG212" i="50"/>
  <c r="BI212" i="50" s="1"/>
  <c r="AH244" i="50" s="1"/>
  <c r="CP211" i="50"/>
  <c r="BI211" i="50"/>
  <c r="AH243" i="50" s="1"/>
  <c r="AK211" i="50"/>
  <c r="AJ211" i="50"/>
  <c r="AI211" i="50"/>
  <c r="AH211" i="50"/>
  <c r="AG211" i="50"/>
  <c r="CO210" i="50"/>
  <c r="AJ210" i="50"/>
  <c r="AI210" i="50"/>
  <c r="AH210" i="50"/>
  <c r="AG210" i="50"/>
  <c r="CN209" i="50"/>
  <c r="AI209" i="50"/>
  <c r="AH209" i="50"/>
  <c r="AG209" i="50"/>
  <c r="CM208" i="50"/>
  <c r="AH208" i="50"/>
  <c r="AG208" i="50"/>
  <c r="CL207" i="50"/>
  <c r="AG207" i="50"/>
  <c r="CK206" i="50"/>
  <c r="CJ205" i="50"/>
  <c r="B106" i="50"/>
  <c r="B74" i="50"/>
  <c r="I83" i="50" s="1"/>
  <c r="BH38" i="50"/>
  <c r="AF38" i="50"/>
  <c r="B7" i="50"/>
  <c r="B6" i="50"/>
  <c r="C11" i="22"/>
  <c r="D202" i="19"/>
  <c r="B359" i="38"/>
  <c r="D287" i="38"/>
  <c r="D55" i="4"/>
  <c r="D45" i="4"/>
  <c r="D46" i="4" s="1"/>
  <c r="D39" i="4"/>
  <c r="D34" i="4"/>
  <c r="D29" i="4"/>
  <c r="D26" i="4"/>
  <c r="D15" i="4"/>
  <c r="D12" i="4"/>
  <c r="D9" i="4"/>
  <c r="DM228" i="50" l="1"/>
  <c r="BJ260" i="50" s="1"/>
  <c r="BJ228" i="50" s="1"/>
  <c r="AH260" i="50"/>
  <c r="BI229" i="50"/>
  <c r="AH325" i="50"/>
  <c r="BJ293" i="50" s="1"/>
  <c r="DM471" i="50"/>
  <c r="BJ503" i="50" s="1"/>
  <c r="AH503" i="50"/>
  <c r="BI211" i="51"/>
  <c r="BI272" i="50"/>
  <c r="BI423" i="50"/>
  <c r="BI227" i="50"/>
  <c r="BI352" i="50"/>
  <c r="AH384" i="50" s="1"/>
  <c r="BI359" i="50"/>
  <c r="C626" i="50"/>
  <c r="DM406" i="51"/>
  <c r="BJ438" i="51" s="1"/>
  <c r="AH438" i="51"/>
  <c r="DM294" i="50"/>
  <c r="BJ326" i="50" s="1"/>
  <c r="BJ294" i="50" s="1"/>
  <c r="BI276" i="50"/>
  <c r="BI341" i="50"/>
  <c r="D607" i="50" s="1"/>
  <c r="BI356" i="50"/>
  <c r="DM356" i="50" s="1"/>
  <c r="BJ388" i="50" s="1"/>
  <c r="DM357" i="50"/>
  <c r="BJ389" i="50" s="1"/>
  <c r="BJ357" i="50" s="1"/>
  <c r="BI489" i="50"/>
  <c r="AG73" i="45"/>
  <c r="DM211" i="50"/>
  <c r="BJ243" i="50" s="1"/>
  <c r="BJ211" i="50" s="1"/>
  <c r="BI292" i="50"/>
  <c r="BI344" i="50"/>
  <c r="BI358" i="50"/>
  <c r="BI422" i="50"/>
  <c r="BI480" i="50"/>
  <c r="AH512" i="50" s="1"/>
  <c r="BI484" i="50"/>
  <c r="DM484" i="50" s="1"/>
  <c r="BJ516" i="50" s="1"/>
  <c r="AH390" i="51"/>
  <c r="DM358" i="51"/>
  <c r="BJ390" i="51" s="1"/>
  <c r="BI418" i="50"/>
  <c r="BI424" i="50"/>
  <c r="BI487" i="50"/>
  <c r="BI472" i="50"/>
  <c r="AH504" i="50" s="1"/>
  <c r="BI475" i="50"/>
  <c r="BI488" i="50"/>
  <c r="BJ406" i="50"/>
  <c r="BI276" i="51"/>
  <c r="AH325" i="51"/>
  <c r="BI476" i="50"/>
  <c r="AH508" i="50" s="1"/>
  <c r="BI227" i="51"/>
  <c r="BI424" i="51"/>
  <c r="BI410" i="50"/>
  <c r="DM410" i="50" s="1"/>
  <c r="BJ442" i="50" s="1"/>
  <c r="BI470" i="50"/>
  <c r="DM470" i="50" s="1"/>
  <c r="BJ502" i="50" s="1"/>
  <c r="DM229" i="51"/>
  <c r="BJ261" i="51" s="1"/>
  <c r="BI341" i="51"/>
  <c r="BI228" i="51"/>
  <c r="BI292" i="51"/>
  <c r="BI357" i="51"/>
  <c r="BI415" i="51"/>
  <c r="AH447" i="51" s="1"/>
  <c r="BJ358" i="51"/>
  <c r="BJ406" i="51"/>
  <c r="BI419" i="51"/>
  <c r="D607" i="51"/>
  <c r="BI228" i="2"/>
  <c r="AH389" i="2"/>
  <c r="DM357" i="2"/>
  <c r="BJ389" i="2" s="1"/>
  <c r="BI289" i="2"/>
  <c r="AH321" i="2" s="1"/>
  <c r="BJ229" i="51"/>
  <c r="BI275" i="51"/>
  <c r="DM275" i="51" s="1"/>
  <c r="BJ307" i="51" s="1"/>
  <c r="BI407" i="51"/>
  <c r="AH439" i="51" s="1"/>
  <c r="BJ422" i="51"/>
  <c r="BI423" i="51"/>
  <c r="D623" i="51"/>
  <c r="DM294" i="51"/>
  <c r="BJ326" i="51" s="1"/>
  <c r="BJ294" i="51" s="1"/>
  <c r="BI338" i="51"/>
  <c r="AH370" i="51" s="1"/>
  <c r="BI353" i="51"/>
  <c r="BI359" i="51"/>
  <c r="BI411" i="51"/>
  <c r="BI489" i="51"/>
  <c r="C626" i="51"/>
  <c r="BI354" i="51"/>
  <c r="BI227" i="2"/>
  <c r="DM471" i="51"/>
  <c r="BJ503" i="51" s="1"/>
  <c r="AH519" i="51"/>
  <c r="BI276" i="2"/>
  <c r="DM292" i="2"/>
  <c r="BJ324" i="2" s="1"/>
  <c r="BJ292" i="2" s="1"/>
  <c r="DM358" i="2"/>
  <c r="BJ390" i="2" s="1"/>
  <c r="AH390" i="2"/>
  <c r="BK422" i="2"/>
  <c r="DM487" i="51"/>
  <c r="BJ519" i="51" s="1"/>
  <c r="BI274" i="2"/>
  <c r="BI488" i="2"/>
  <c r="BI484" i="51"/>
  <c r="DM484" i="51" s="1"/>
  <c r="BJ516" i="51" s="1"/>
  <c r="DM229" i="2"/>
  <c r="BJ261" i="2" s="1"/>
  <c r="AH261" i="2"/>
  <c r="BI277" i="2"/>
  <c r="DM359" i="2"/>
  <c r="BJ391" i="2" s="1"/>
  <c r="BJ359" i="2" s="1"/>
  <c r="BI469" i="51"/>
  <c r="AH501" i="51" s="1"/>
  <c r="BI211" i="2"/>
  <c r="BJ229" i="2"/>
  <c r="BJ293" i="2"/>
  <c r="BJ487" i="51"/>
  <c r="BI488" i="51"/>
  <c r="BI219" i="2"/>
  <c r="DM219" i="2" s="1"/>
  <c r="BJ251" i="2" s="1"/>
  <c r="BI281" i="2"/>
  <c r="AH503" i="51"/>
  <c r="BI209" i="2"/>
  <c r="BI476" i="51"/>
  <c r="BI285" i="2"/>
  <c r="DM294" i="2"/>
  <c r="BJ326" i="2" s="1"/>
  <c r="BJ294" i="2" s="1"/>
  <c r="DN422" i="2"/>
  <c r="BK454" i="2" s="1"/>
  <c r="AI454" i="2"/>
  <c r="BI341" i="2"/>
  <c r="D607" i="2" s="1"/>
  <c r="BI349" i="2"/>
  <c r="AH381" i="2" s="1"/>
  <c r="BI417" i="2"/>
  <c r="AH449" i="2" s="1"/>
  <c r="BI424" i="2"/>
  <c r="AG29" i="45" s="1"/>
  <c r="BI421" i="2"/>
  <c r="D623" i="2"/>
  <c r="DM487" i="2"/>
  <c r="BJ519" i="2" s="1"/>
  <c r="BJ487" i="2" s="1"/>
  <c r="AH519" i="2"/>
  <c r="BJ358" i="2"/>
  <c r="BJ406" i="2"/>
  <c r="C590" i="2"/>
  <c r="C591" i="2" s="1"/>
  <c r="BI404" i="2"/>
  <c r="AH436" i="2" s="1"/>
  <c r="BI409" i="2"/>
  <c r="DM423" i="2"/>
  <c r="BJ455" i="2" s="1"/>
  <c r="BJ423" i="2" s="1"/>
  <c r="DM293" i="49"/>
  <c r="BJ325" i="49" s="1"/>
  <c r="AH325" i="49"/>
  <c r="AH503" i="2"/>
  <c r="C626" i="2"/>
  <c r="BI227" i="49"/>
  <c r="BI483" i="2"/>
  <c r="AH515" i="2" s="1"/>
  <c r="BI489" i="2"/>
  <c r="BJ471" i="2"/>
  <c r="AH243" i="49"/>
  <c r="DM211" i="49"/>
  <c r="BJ243" i="49" s="1"/>
  <c r="BI475" i="2"/>
  <c r="BI219" i="49"/>
  <c r="BI228" i="49"/>
  <c r="AH390" i="49"/>
  <c r="DM358" i="49"/>
  <c r="BJ390" i="49" s="1"/>
  <c r="BJ358" i="49" s="1"/>
  <c r="DM357" i="49"/>
  <c r="BJ389" i="49" s="1"/>
  <c r="AH389" i="49"/>
  <c r="BI229" i="49"/>
  <c r="BI276" i="49"/>
  <c r="BI341" i="49"/>
  <c r="BI292" i="49"/>
  <c r="DM406" i="49"/>
  <c r="BJ438" i="49" s="1"/>
  <c r="AH438" i="49"/>
  <c r="F104" i="29"/>
  <c r="F96" i="29"/>
  <c r="F88" i="29"/>
  <c r="F80" i="29"/>
  <c r="F101" i="29"/>
  <c r="F93" i="29"/>
  <c r="F85" i="29"/>
  <c r="F77" i="29"/>
  <c r="F106" i="29"/>
  <c r="F98" i="29"/>
  <c r="F90" i="29"/>
  <c r="F82" i="29"/>
  <c r="F74" i="29"/>
  <c r="F103" i="29"/>
  <c r="F95" i="29"/>
  <c r="F87" i="29"/>
  <c r="F79" i="29"/>
  <c r="F100" i="29"/>
  <c r="F92" i="29"/>
  <c r="F84" i="29"/>
  <c r="F76" i="29"/>
  <c r="F105" i="29"/>
  <c r="F97" i="29"/>
  <c r="F89" i="29"/>
  <c r="F81" i="29"/>
  <c r="F73" i="29"/>
  <c r="F102" i="29"/>
  <c r="F94" i="29"/>
  <c r="F86" i="29"/>
  <c r="F78" i="29"/>
  <c r="F107" i="29"/>
  <c r="F99" i="29"/>
  <c r="F91" i="29"/>
  <c r="F83" i="29"/>
  <c r="F75" i="29"/>
  <c r="F2" i="7"/>
  <c r="BJ293" i="49"/>
  <c r="BJ406" i="49"/>
  <c r="BI487" i="49"/>
  <c r="BI275" i="49"/>
  <c r="DM422" i="49"/>
  <c r="BJ454" i="49" s="1"/>
  <c r="AH454" i="49"/>
  <c r="DM294" i="49"/>
  <c r="BJ326" i="49" s="1"/>
  <c r="BJ294" i="49" s="1"/>
  <c r="BI338" i="49"/>
  <c r="DM338" i="49" s="1"/>
  <c r="BJ370" i="49" s="1"/>
  <c r="BI353" i="49"/>
  <c r="AH385" i="49" s="1"/>
  <c r="BI359" i="49"/>
  <c r="BI488" i="49"/>
  <c r="BJ422" i="49"/>
  <c r="BI423" i="49"/>
  <c r="C626" i="49"/>
  <c r="BI483" i="49"/>
  <c r="AH515" i="49" s="1"/>
  <c r="BI489" i="49"/>
  <c r="C590" i="49"/>
  <c r="C591" i="49" s="1"/>
  <c r="BI471" i="49"/>
  <c r="AG42" i="45" s="1"/>
  <c r="BI424" i="49"/>
  <c r="BI475" i="49"/>
  <c r="DM475" i="49" s="1"/>
  <c r="BJ507" i="49" s="1"/>
  <c r="F53" i="29"/>
  <c r="G53" i="29"/>
  <c r="BT16" i="48"/>
  <c r="BW15" i="48"/>
  <c r="BV15" i="48"/>
  <c r="O117" i="7"/>
  <c r="O109" i="7"/>
  <c r="O101" i="7"/>
  <c r="O93" i="7"/>
  <c r="O85" i="7"/>
  <c r="O112" i="7"/>
  <c r="O104" i="7"/>
  <c r="O96" i="7"/>
  <c r="O88" i="7"/>
  <c r="O115" i="7"/>
  <c r="O107" i="7"/>
  <c r="O99" i="7"/>
  <c r="O91" i="7"/>
  <c r="O83" i="7"/>
  <c r="O110" i="7"/>
  <c r="O102" i="7"/>
  <c r="O94" i="7"/>
  <c r="O86" i="7"/>
  <c r="O113" i="7"/>
  <c r="O105" i="7"/>
  <c r="O97" i="7"/>
  <c r="O89" i="7"/>
  <c r="O116" i="7"/>
  <c r="O108" i="7"/>
  <c r="O100" i="7"/>
  <c r="O92" i="7"/>
  <c r="O84" i="7"/>
  <c r="O111" i="7"/>
  <c r="O103" i="7"/>
  <c r="O95" i="7"/>
  <c r="O87" i="7"/>
  <c r="O114" i="7"/>
  <c r="O106" i="7"/>
  <c r="O98" i="7"/>
  <c r="O90" i="7"/>
  <c r="O82" i="7"/>
  <c r="O81" i="7"/>
  <c r="O80" i="7"/>
  <c r="O79" i="7"/>
  <c r="O78" i="7"/>
  <c r="O77" i="7"/>
  <c r="O76" i="7"/>
  <c r="O75" i="7"/>
  <c r="O74" i="7"/>
  <c r="O73" i="7"/>
  <c r="O72" i="7"/>
  <c r="O71" i="7"/>
  <c r="O70" i="7"/>
  <c r="O69" i="7"/>
  <c r="O68" i="7"/>
  <c r="O67" i="7"/>
  <c r="O66" i="7"/>
  <c r="O65" i="7"/>
  <c r="E16" i="7"/>
  <c r="F6" i="29" s="1"/>
  <c r="E17" i="7"/>
  <c r="F7" i="29" s="1"/>
  <c r="E18" i="7"/>
  <c r="F8" i="29" s="1"/>
  <c r="E19" i="7"/>
  <c r="F9" i="29" s="1"/>
  <c r="E20" i="7"/>
  <c r="F10" i="29" s="1"/>
  <c r="E21" i="7"/>
  <c r="F11" i="29" s="1"/>
  <c r="E22" i="7"/>
  <c r="F12" i="29" s="1"/>
  <c r="E23" i="7"/>
  <c r="F13" i="29" s="1"/>
  <c r="E24" i="7"/>
  <c r="F14" i="29" s="1"/>
  <c r="E25" i="7"/>
  <c r="F15" i="29" s="1"/>
  <c r="E26" i="7"/>
  <c r="F16" i="29" s="1"/>
  <c r="E27" i="7"/>
  <c r="F17" i="29" s="1"/>
  <c r="E28" i="7"/>
  <c r="F18" i="29" s="1"/>
  <c r="E29" i="7"/>
  <c r="F19" i="29" s="1"/>
  <c r="E30" i="7"/>
  <c r="F20" i="29" s="1"/>
  <c r="E31" i="7"/>
  <c r="F21" i="29" s="1"/>
  <c r="E32" i="7"/>
  <c r="F22" i="29" s="1"/>
  <c r="E33" i="7"/>
  <c r="F23" i="29" s="1"/>
  <c r="E34" i="7"/>
  <c r="F24" i="29" s="1"/>
  <c r="E35" i="7"/>
  <c r="F25" i="29" s="1"/>
  <c r="E36" i="7"/>
  <c r="F26" i="29" s="1"/>
  <c r="E37" i="7"/>
  <c r="F27" i="29" s="1"/>
  <c r="E38" i="7"/>
  <c r="F28" i="29" s="1"/>
  <c r="E39" i="7"/>
  <c r="F29" i="29" s="1"/>
  <c r="E40" i="7"/>
  <c r="F30" i="29" s="1"/>
  <c r="E41" i="7"/>
  <c r="F31" i="29" s="1"/>
  <c r="E42" i="7"/>
  <c r="F32" i="29" s="1"/>
  <c r="E43" i="7"/>
  <c r="F33" i="29" s="1"/>
  <c r="E44" i="7"/>
  <c r="F34" i="29" s="1"/>
  <c r="E45" i="7"/>
  <c r="F35" i="29" s="1"/>
  <c r="E46" i="7"/>
  <c r="F36" i="29" s="1"/>
  <c r="E47" i="7"/>
  <c r="F37" i="29" s="1"/>
  <c r="E48" i="7"/>
  <c r="F38" i="29" s="1"/>
  <c r="E49" i="7"/>
  <c r="F39" i="29" s="1"/>
  <c r="E50" i="7"/>
  <c r="F40" i="29" s="1"/>
  <c r="E51" i="7"/>
  <c r="F41" i="29" s="1"/>
  <c r="E52" i="7"/>
  <c r="F42" i="29" s="1"/>
  <c r="E53" i="7"/>
  <c r="F43" i="29" s="1"/>
  <c r="E54" i="7"/>
  <c r="F44" i="29" s="1"/>
  <c r="E55" i="7"/>
  <c r="F45" i="29" s="1"/>
  <c r="E56" i="7"/>
  <c r="F46" i="29" s="1"/>
  <c r="E57" i="7"/>
  <c r="F47" i="29" s="1"/>
  <c r="E58" i="7"/>
  <c r="F48" i="29" s="1"/>
  <c r="E59" i="7"/>
  <c r="F49" i="29" s="1"/>
  <c r="E60" i="7"/>
  <c r="F50" i="29" s="1"/>
  <c r="E61" i="7"/>
  <c r="F51" i="29" s="1"/>
  <c r="E62" i="7"/>
  <c r="F52" i="29" s="1"/>
  <c r="F64" i="7"/>
  <c r="G54" i="29" s="1"/>
  <c r="K65" i="7"/>
  <c r="S72" i="26"/>
  <c r="S76" i="26"/>
  <c r="S75" i="26"/>
  <c r="S74" i="26"/>
  <c r="S73" i="26"/>
  <c r="O33" i="26"/>
  <c r="O32" i="26"/>
  <c r="O36" i="26"/>
  <c r="O35" i="26"/>
  <c r="O34" i="26"/>
  <c r="O73" i="26"/>
  <c r="O72" i="26"/>
  <c r="O76" i="26"/>
  <c r="O75" i="26"/>
  <c r="O74" i="26"/>
  <c r="E15" i="7"/>
  <c r="F5" i="29" s="1"/>
  <c r="E82" i="7"/>
  <c r="F72" i="29" s="1"/>
  <c r="E81" i="7"/>
  <c r="F71" i="29" s="1"/>
  <c r="E80" i="7"/>
  <c r="F70" i="29" s="1"/>
  <c r="E79" i="7"/>
  <c r="F69" i="29" s="1"/>
  <c r="E78" i="7"/>
  <c r="F68" i="29" s="1"/>
  <c r="E77" i="7"/>
  <c r="F67" i="29" s="1"/>
  <c r="E76" i="7"/>
  <c r="F66" i="29" s="1"/>
  <c r="E75" i="7"/>
  <c r="F65" i="29" s="1"/>
  <c r="E74" i="7"/>
  <c r="F64" i="29" s="1"/>
  <c r="E73" i="7"/>
  <c r="F63" i="29" s="1"/>
  <c r="E72" i="7"/>
  <c r="F62" i="29" s="1"/>
  <c r="E71" i="7"/>
  <c r="F61" i="29" s="1"/>
  <c r="E70" i="7"/>
  <c r="F60" i="29" s="1"/>
  <c r="E69" i="7"/>
  <c r="F59" i="29" s="1"/>
  <c r="E68" i="7"/>
  <c r="F58" i="29" s="1"/>
  <c r="E67" i="7"/>
  <c r="F57" i="29" s="1"/>
  <c r="E66" i="7"/>
  <c r="F56" i="29" s="1"/>
  <c r="G5" i="29"/>
  <c r="G6" i="29"/>
  <c r="G7" i="29"/>
  <c r="G8" i="29"/>
  <c r="G9" i="29"/>
  <c r="G10" i="29"/>
  <c r="G11" i="29"/>
  <c r="G12" i="29"/>
  <c r="G13" i="29"/>
  <c r="G14" i="29"/>
  <c r="G15" i="29"/>
  <c r="G16" i="29"/>
  <c r="G17" i="29"/>
  <c r="G18" i="29"/>
  <c r="G19" i="29"/>
  <c r="G20" i="29"/>
  <c r="G21" i="29"/>
  <c r="G22" i="29"/>
  <c r="G23" i="29"/>
  <c r="F34" i="7"/>
  <c r="G24" i="29" s="1"/>
  <c r="F35" i="7"/>
  <c r="G25" i="29" s="1"/>
  <c r="F36" i="7"/>
  <c r="G26" i="29" s="1"/>
  <c r="F37" i="7"/>
  <c r="G27" i="29" s="1"/>
  <c r="F38" i="7"/>
  <c r="G28" i="29" s="1"/>
  <c r="F39" i="7"/>
  <c r="G29" i="29" s="1"/>
  <c r="F40" i="7"/>
  <c r="G30" i="29" s="1"/>
  <c r="F41" i="7"/>
  <c r="G31" i="29" s="1"/>
  <c r="F42" i="7"/>
  <c r="G32" i="29" s="1"/>
  <c r="F43" i="7"/>
  <c r="G33" i="29" s="1"/>
  <c r="F44" i="7"/>
  <c r="G34" i="29" s="1"/>
  <c r="F45" i="7"/>
  <c r="G35" i="29" s="1"/>
  <c r="F46" i="7"/>
  <c r="G36" i="29" s="1"/>
  <c r="F47" i="7"/>
  <c r="G37" i="29" s="1"/>
  <c r="F48" i="7"/>
  <c r="G38" i="29" s="1"/>
  <c r="F49" i="7"/>
  <c r="G39" i="29" s="1"/>
  <c r="F50" i="7"/>
  <c r="G40" i="29" s="1"/>
  <c r="F51" i="7"/>
  <c r="G41" i="29" s="1"/>
  <c r="F52" i="7"/>
  <c r="G42" i="29" s="1"/>
  <c r="F53" i="7"/>
  <c r="G43" i="29" s="1"/>
  <c r="F54" i="7"/>
  <c r="G44" i="29" s="1"/>
  <c r="F55" i="7"/>
  <c r="G45" i="29" s="1"/>
  <c r="F56" i="7"/>
  <c r="G46" i="29" s="1"/>
  <c r="F57" i="7"/>
  <c r="G47" i="29" s="1"/>
  <c r="F58" i="7"/>
  <c r="G48" i="29" s="1"/>
  <c r="F59" i="7"/>
  <c r="G49" i="29" s="1"/>
  <c r="F60" i="7"/>
  <c r="G50" i="29" s="1"/>
  <c r="F61" i="7"/>
  <c r="G51" i="29" s="1"/>
  <c r="F62" i="7"/>
  <c r="G52" i="29" s="1"/>
  <c r="H64" i="7"/>
  <c r="N65" i="7"/>
  <c r="S24" i="26"/>
  <c r="S23" i="26"/>
  <c r="S22" i="26"/>
  <c r="S26" i="26"/>
  <c r="S25" i="26"/>
  <c r="O9" i="26"/>
  <c r="O8" i="26"/>
  <c r="O7" i="26"/>
  <c r="O11" i="26"/>
  <c r="O10" i="26"/>
  <c r="O49" i="26"/>
  <c r="O48" i="26"/>
  <c r="O47" i="26"/>
  <c r="O51" i="26"/>
  <c r="O50" i="26"/>
  <c r="F82" i="7"/>
  <c r="G72" i="29" s="1"/>
  <c r="F81" i="7"/>
  <c r="G71" i="29" s="1"/>
  <c r="F80" i="7"/>
  <c r="G70" i="29" s="1"/>
  <c r="F79" i="7"/>
  <c r="G69" i="29" s="1"/>
  <c r="F78" i="7"/>
  <c r="G68" i="29" s="1"/>
  <c r="F77" i="7"/>
  <c r="G67" i="29" s="1"/>
  <c r="F76" i="7"/>
  <c r="G66" i="29" s="1"/>
  <c r="F75" i="7"/>
  <c r="G65" i="29" s="1"/>
  <c r="F74" i="7"/>
  <c r="G64" i="29" s="1"/>
  <c r="F73" i="7"/>
  <c r="G63" i="29" s="1"/>
  <c r="F72" i="7"/>
  <c r="G62" i="29" s="1"/>
  <c r="F71" i="7"/>
  <c r="G61" i="29" s="1"/>
  <c r="F70" i="7"/>
  <c r="G60" i="29" s="1"/>
  <c r="F69" i="7"/>
  <c r="G59" i="29" s="1"/>
  <c r="F68" i="7"/>
  <c r="G58" i="29" s="1"/>
  <c r="F67" i="7"/>
  <c r="G57" i="29" s="1"/>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K64" i="7"/>
  <c r="F66" i="7"/>
  <c r="G56" i="29" s="1"/>
  <c r="S56" i="26"/>
  <c r="S55" i="26"/>
  <c r="S54" i="26"/>
  <c r="S53" i="26"/>
  <c r="S52" i="26"/>
  <c r="O25" i="26"/>
  <c r="O24" i="26"/>
  <c r="O23" i="26"/>
  <c r="O22" i="26"/>
  <c r="O26" i="26"/>
  <c r="O65" i="26"/>
  <c r="O64" i="26"/>
  <c r="O63" i="26"/>
  <c r="O62" i="26"/>
  <c r="O66" i="26"/>
  <c r="H82" i="7"/>
  <c r="H81" i="7"/>
  <c r="H80" i="7"/>
  <c r="H79" i="7"/>
  <c r="H78" i="7"/>
  <c r="H77" i="7"/>
  <c r="H76" i="7"/>
  <c r="H75" i="7"/>
  <c r="H74" i="7"/>
  <c r="H73" i="7"/>
  <c r="H72" i="7"/>
  <c r="H71" i="7"/>
  <c r="H70" i="7"/>
  <c r="H69" i="7"/>
  <c r="H68" i="7"/>
  <c r="H67" i="7"/>
  <c r="H66" i="7"/>
  <c r="H65" i="7"/>
  <c r="I57" i="7"/>
  <c r="I58" i="7"/>
  <c r="I59" i="7"/>
  <c r="I60" i="7"/>
  <c r="I61" i="7"/>
  <c r="K63" i="7"/>
  <c r="L64" i="7"/>
  <c r="K66" i="7"/>
  <c r="S6" i="26"/>
  <c r="S5" i="26"/>
  <c r="O41" i="26"/>
  <c r="O40" i="26"/>
  <c r="O39" i="26"/>
  <c r="O38" i="26"/>
  <c r="O37" i="26"/>
  <c r="O105" i="26"/>
  <c r="O101" i="26"/>
  <c r="O97" i="26"/>
  <c r="O93" i="26"/>
  <c r="O89" i="26"/>
  <c r="O85" i="26"/>
  <c r="O81" i="26"/>
  <c r="O77" i="26"/>
  <c r="O104" i="26"/>
  <c r="O100" i="26"/>
  <c r="O96" i="26"/>
  <c r="O92" i="26"/>
  <c r="O88" i="26"/>
  <c r="O84" i="26"/>
  <c r="O80" i="26"/>
  <c r="O107" i="26"/>
  <c r="O103" i="26"/>
  <c r="O99" i="26"/>
  <c r="O95" i="26"/>
  <c r="O91" i="26"/>
  <c r="O87" i="26"/>
  <c r="O83" i="26"/>
  <c r="O79" i="26"/>
  <c r="O106" i="26"/>
  <c r="O102" i="26"/>
  <c r="O98" i="26"/>
  <c r="O94" i="26"/>
  <c r="O90" i="26"/>
  <c r="O86" i="26"/>
  <c r="O82" i="26"/>
  <c r="O78" i="26"/>
  <c r="I113" i="7"/>
  <c r="I105" i="7"/>
  <c r="I97" i="7"/>
  <c r="I89" i="7"/>
  <c r="I116" i="7"/>
  <c r="I108" i="7"/>
  <c r="I100" i="7"/>
  <c r="I92" i="7"/>
  <c r="I84" i="7"/>
  <c r="I111" i="7"/>
  <c r="I103" i="7"/>
  <c r="I95" i="7"/>
  <c r="I87" i="7"/>
  <c r="I114" i="7"/>
  <c r="I106" i="7"/>
  <c r="I98" i="7"/>
  <c r="I90" i="7"/>
  <c r="I82" i="7"/>
  <c r="I81" i="7"/>
  <c r="I80" i="7"/>
  <c r="I79" i="7"/>
  <c r="I78" i="7"/>
  <c r="I77" i="7"/>
  <c r="I76" i="7"/>
  <c r="I75" i="7"/>
  <c r="I74" i="7"/>
  <c r="I73" i="7"/>
  <c r="I72" i="7"/>
  <c r="I71" i="7"/>
  <c r="I70" i="7"/>
  <c r="I69" i="7"/>
  <c r="I68" i="7"/>
  <c r="I67" i="7"/>
  <c r="I66" i="7"/>
  <c r="I65" i="7"/>
  <c r="I64" i="7"/>
  <c r="I63" i="7"/>
  <c r="I117" i="7"/>
  <c r="I109" i="7"/>
  <c r="I101" i="7"/>
  <c r="I93" i="7"/>
  <c r="I85" i="7"/>
  <c r="I112" i="7"/>
  <c r="I104" i="7"/>
  <c r="I96" i="7"/>
  <c r="I88" i="7"/>
  <c r="I115" i="7"/>
  <c r="I107" i="7"/>
  <c r="I99" i="7"/>
  <c r="I91" i="7"/>
  <c r="I83" i="7"/>
  <c r="I110" i="7"/>
  <c r="I102" i="7"/>
  <c r="I94" i="7"/>
  <c r="I86"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L63" i="7"/>
  <c r="N64" i="7"/>
  <c r="S32" i="26"/>
  <c r="S36" i="26"/>
  <c r="S35" i="26"/>
  <c r="S34" i="26"/>
  <c r="S33" i="26"/>
  <c r="O16" i="26"/>
  <c r="O15" i="26"/>
  <c r="O14" i="26"/>
  <c r="O13" i="26"/>
  <c r="O12" i="26"/>
  <c r="O56" i="26"/>
  <c r="O55" i="26"/>
  <c r="O54" i="26"/>
  <c r="O53" i="26"/>
  <c r="O52" i="26"/>
  <c r="K116" i="7"/>
  <c r="K108" i="7"/>
  <c r="K100" i="7"/>
  <c r="K92" i="7"/>
  <c r="K84" i="7"/>
  <c r="K111" i="7"/>
  <c r="K103" i="7"/>
  <c r="K95" i="7"/>
  <c r="K87" i="7"/>
  <c r="K114" i="7"/>
  <c r="K106" i="7"/>
  <c r="K98" i="7"/>
  <c r="K90" i="7"/>
  <c r="K82" i="7"/>
  <c r="K81" i="7"/>
  <c r="K80" i="7"/>
  <c r="K79" i="7"/>
  <c r="K78" i="7"/>
  <c r="K77" i="7"/>
  <c r="K76" i="7"/>
  <c r="K75" i="7"/>
  <c r="K74" i="7"/>
  <c r="K73" i="7"/>
  <c r="K72" i="7"/>
  <c r="K71" i="7"/>
  <c r="K70" i="7"/>
  <c r="K69" i="7"/>
  <c r="K68" i="7"/>
  <c r="K67" i="7"/>
  <c r="K117" i="7"/>
  <c r="K109" i="7"/>
  <c r="K101" i="7"/>
  <c r="K93" i="7"/>
  <c r="K85" i="7"/>
  <c r="K112" i="7"/>
  <c r="K104" i="7"/>
  <c r="K96" i="7"/>
  <c r="K88" i="7"/>
  <c r="K115" i="7"/>
  <c r="K107" i="7"/>
  <c r="K99" i="7"/>
  <c r="K91" i="7"/>
  <c r="K83" i="7"/>
  <c r="K110" i="7"/>
  <c r="K102" i="7"/>
  <c r="K94" i="7"/>
  <c r="K86" i="7"/>
  <c r="K113" i="7"/>
  <c r="K105" i="7"/>
  <c r="K97" i="7"/>
  <c r="K89"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N63" i="7"/>
  <c r="S64" i="26"/>
  <c r="S63" i="26"/>
  <c r="S62" i="26"/>
  <c r="S66" i="26"/>
  <c r="S65" i="26"/>
  <c r="O31" i="26"/>
  <c r="O30" i="26"/>
  <c r="O29" i="26"/>
  <c r="O28" i="26"/>
  <c r="O27" i="26"/>
  <c r="O71" i="26"/>
  <c r="O70" i="26"/>
  <c r="O69" i="26"/>
  <c r="O68" i="26"/>
  <c r="O67" i="26"/>
  <c r="L111" i="7"/>
  <c r="L103" i="7"/>
  <c r="L95" i="7"/>
  <c r="L87" i="7"/>
  <c r="L114" i="7"/>
  <c r="L106" i="7"/>
  <c r="L98" i="7"/>
  <c r="L90" i="7"/>
  <c r="L82" i="7"/>
  <c r="L81" i="7"/>
  <c r="L80" i="7"/>
  <c r="L79" i="7"/>
  <c r="L78" i="7"/>
  <c r="L77" i="7"/>
  <c r="L76" i="7"/>
  <c r="L75" i="7"/>
  <c r="L74" i="7"/>
  <c r="L73" i="7"/>
  <c r="L72" i="7"/>
  <c r="L71" i="7"/>
  <c r="L70" i="7"/>
  <c r="L69" i="7"/>
  <c r="L68" i="7"/>
  <c r="L67" i="7"/>
  <c r="L66" i="7"/>
  <c r="L65" i="7"/>
  <c r="L117" i="7"/>
  <c r="L109" i="7"/>
  <c r="L101" i="7"/>
  <c r="L93" i="7"/>
  <c r="L85" i="7"/>
  <c r="L112" i="7"/>
  <c r="L104" i="7"/>
  <c r="L96" i="7"/>
  <c r="L88" i="7"/>
  <c r="L115" i="7"/>
  <c r="L107" i="7"/>
  <c r="L99" i="7"/>
  <c r="L91" i="7"/>
  <c r="L83" i="7"/>
  <c r="L110" i="7"/>
  <c r="L102" i="7"/>
  <c r="L94" i="7"/>
  <c r="L86" i="7"/>
  <c r="L113" i="7"/>
  <c r="L105" i="7"/>
  <c r="L97" i="7"/>
  <c r="L89" i="7"/>
  <c r="L116" i="7"/>
  <c r="L108" i="7"/>
  <c r="L100" i="7"/>
  <c r="L92" i="7"/>
  <c r="L8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E65" i="7"/>
  <c r="F55" i="29" s="1"/>
  <c r="S16" i="26"/>
  <c r="S15" i="26"/>
  <c r="S14" i="26"/>
  <c r="S13" i="26"/>
  <c r="S12" i="26"/>
  <c r="O6" i="26"/>
  <c r="O5" i="26"/>
  <c r="O46" i="26"/>
  <c r="O45" i="26"/>
  <c r="O44" i="26"/>
  <c r="O43" i="26"/>
  <c r="O42" i="26"/>
  <c r="N114" i="7"/>
  <c r="N106" i="7"/>
  <c r="N98" i="7"/>
  <c r="N90" i="7"/>
  <c r="N82" i="7"/>
  <c r="N81" i="7"/>
  <c r="N80" i="7"/>
  <c r="N79" i="7"/>
  <c r="N78" i="7"/>
  <c r="N77" i="7"/>
  <c r="N76" i="7"/>
  <c r="N75" i="7"/>
  <c r="N74" i="7"/>
  <c r="N73" i="7"/>
  <c r="N72" i="7"/>
  <c r="N71" i="7"/>
  <c r="N70" i="7"/>
  <c r="N69" i="7"/>
  <c r="N68" i="7"/>
  <c r="N67" i="7"/>
  <c r="N66" i="7"/>
  <c r="N117" i="7"/>
  <c r="N109" i="7"/>
  <c r="N101" i="7"/>
  <c r="N93" i="7"/>
  <c r="N85" i="7"/>
  <c r="N112" i="7"/>
  <c r="N104" i="7"/>
  <c r="N96" i="7"/>
  <c r="N88" i="7"/>
  <c r="N115" i="7"/>
  <c r="N107" i="7"/>
  <c r="N99" i="7"/>
  <c r="N91" i="7"/>
  <c r="N83" i="7"/>
  <c r="N110" i="7"/>
  <c r="N102" i="7"/>
  <c r="N94" i="7"/>
  <c r="N86" i="7"/>
  <c r="N113" i="7"/>
  <c r="N105" i="7"/>
  <c r="N97" i="7"/>
  <c r="N89" i="7"/>
  <c r="N116" i="7"/>
  <c r="N108" i="7"/>
  <c r="N100" i="7"/>
  <c r="N92" i="7"/>
  <c r="N84" i="7"/>
  <c r="N111" i="7"/>
  <c r="N103" i="7"/>
  <c r="N95" i="7"/>
  <c r="N87" i="7"/>
  <c r="O59" i="7"/>
  <c r="O60" i="7"/>
  <c r="O61" i="7"/>
  <c r="O62" i="7"/>
  <c r="E64" i="7"/>
  <c r="F54" i="29" s="1"/>
  <c r="F65" i="7"/>
  <c r="G55" i="29" s="1"/>
  <c r="S46" i="26"/>
  <c r="S45" i="26"/>
  <c r="S44" i="26"/>
  <c r="S43" i="26"/>
  <c r="S42" i="26"/>
  <c r="O17" i="26"/>
  <c r="O21" i="26"/>
  <c r="O20" i="26"/>
  <c r="O19" i="26"/>
  <c r="O18" i="26"/>
  <c r="O57" i="26"/>
  <c r="O61" i="26"/>
  <c r="O60" i="26"/>
  <c r="O59" i="26"/>
  <c r="O58" i="26"/>
  <c r="B14" i="56"/>
  <c r="B12" i="56" s="1"/>
  <c r="Q91" i="50"/>
  <c r="Q126" i="47" s="1"/>
  <c r="Y99" i="50"/>
  <c r="Z99" i="50" s="1"/>
  <c r="AA99" i="50" s="1"/>
  <c r="F80" i="49"/>
  <c r="G80" i="49" s="1"/>
  <c r="AA101" i="2"/>
  <c r="AB101" i="2" s="1"/>
  <c r="Q91" i="49"/>
  <c r="Q155" i="49" s="1"/>
  <c r="AA37" i="50"/>
  <c r="W33" i="50"/>
  <c r="S29" i="50"/>
  <c r="O25" i="50"/>
  <c r="K21" i="50"/>
  <c r="G17" i="50"/>
  <c r="Z36" i="50"/>
  <c r="V32" i="50"/>
  <c r="V62" i="50" s="1"/>
  <c r="AY87" i="46" s="1"/>
  <c r="R28" i="50"/>
  <c r="R58" i="50" s="1"/>
  <c r="AU83" i="46" s="1"/>
  <c r="N24" i="50"/>
  <c r="J20" i="50"/>
  <c r="F16" i="50"/>
  <c r="F46" i="50" s="1"/>
  <c r="AI71" i="46" s="1"/>
  <c r="U31" i="50"/>
  <c r="M23" i="50"/>
  <c r="E15" i="50"/>
  <c r="Q27" i="50"/>
  <c r="X34" i="50"/>
  <c r="H18" i="50"/>
  <c r="T30" i="50"/>
  <c r="L22" i="50"/>
  <c r="D14" i="50"/>
  <c r="Y35" i="50"/>
  <c r="I19" i="50"/>
  <c r="P26" i="50"/>
  <c r="Z36" i="51"/>
  <c r="Z66" i="51" s="1"/>
  <c r="BC122" i="46" s="1"/>
  <c r="V32" i="51"/>
  <c r="R28" i="51"/>
  <c r="R58" i="51" s="1"/>
  <c r="AU114" i="46" s="1"/>
  <c r="N24" i="51"/>
  <c r="N54" i="51" s="1"/>
  <c r="AQ110" i="46" s="1"/>
  <c r="J20" i="51"/>
  <c r="F16" i="51"/>
  <c r="F46" i="51" s="1"/>
  <c r="AI102" i="46" s="1"/>
  <c r="Y35" i="51"/>
  <c r="Y65" i="51" s="1"/>
  <c r="BB121" i="46" s="1"/>
  <c r="U31" i="51"/>
  <c r="U61" i="51" s="1"/>
  <c r="AX117" i="46" s="1"/>
  <c r="Q27" i="51"/>
  <c r="Q57" i="51" s="1"/>
  <c r="AT113" i="46" s="1"/>
  <c r="M23" i="51"/>
  <c r="I19" i="51"/>
  <c r="I49" i="51" s="1"/>
  <c r="AL105" i="46" s="1"/>
  <c r="E15" i="51"/>
  <c r="E45" i="51" s="1"/>
  <c r="AH101" i="46" s="1"/>
  <c r="T30" i="51"/>
  <c r="T60" i="51" s="1"/>
  <c r="AW116" i="46" s="1"/>
  <c r="L22" i="51"/>
  <c r="D14" i="51"/>
  <c r="D44" i="51" s="1"/>
  <c r="AG100" i="46" s="1"/>
  <c r="X34" i="51"/>
  <c r="X64" i="51" s="1"/>
  <c r="BA120" i="46" s="1"/>
  <c r="H18" i="51"/>
  <c r="H48" i="51" s="1"/>
  <c r="AK104" i="46" s="1"/>
  <c r="O25" i="51"/>
  <c r="AA37" i="51"/>
  <c r="AA67" i="51" s="1"/>
  <c r="BD123" i="46" s="1"/>
  <c r="S29" i="51"/>
  <c r="S59" i="51" s="1"/>
  <c r="AV115" i="46" s="1"/>
  <c r="K21" i="51"/>
  <c r="P26" i="51"/>
  <c r="W33" i="51"/>
  <c r="W63" i="51" s="1"/>
  <c r="AZ119" i="46" s="1"/>
  <c r="G17" i="51"/>
  <c r="G47" i="51" s="1"/>
  <c r="AJ103" i="46" s="1"/>
  <c r="Y35" i="2"/>
  <c r="U31" i="2"/>
  <c r="Q27" i="2"/>
  <c r="M23" i="2"/>
  <c r="I19" i="2"/>
  <c r="E15" i="2"/>
  <c r="H18" i="2"/>
  <c r="H48" i="2" s="1"/>
  <c r="X34" i="2"/>
  <c r="T30" i="2"/>
  <c r="P26" i="2"/>
  <c r="P56" i="2" s="1"/>
  <c r="L22" i="2"/>
  <c r="L52" i="2" s="1"/>
  <c r="D14" i="2"/>
  <c r="W33" i="2"/>
  <c r="O25" i="2"/>
  <c r="O55" i="2" s="1"/>
  <c r="G17" i="2"/>
  <c r="G47" i="2" s="1"/>
  <c r="S29" i="2"/>
  <c r="Z36" i="2"/>
  <c r="Z66" i="2" s="1"/>
  <c r="J20" i="2"/>
  <c r="J50" i="2" s="1"/>
  <c r="V32" i="2"/>
  <c r="V62" i="2" s="1"/>
  <c r="N24" i="2"/>
  <c r="N54" i="2" s="1"/>
  <c r="F16" i="2"/>
  <c r="AA37" i="2"/>
  <c r="AA67" i="2" s="1"/>
  <c r="K21" i="2"/>
  <c r="K51" i="2" s="1"/>
  <c r="R28" i="2"/>
  <c r="B10" i="50"/>
  <c r="V96" i="51"/>
  <c r="V160" i="51" s="1"/>
  <c r="Y99" i="49"/>
  <c r="Y163" i="49" s="1"/>
  <c r="X34" i="49"/>
  <c r="T30" i="49"/>
  <c r="P26" i="49"/>
  <c r="L22" i="49"/>
  <c r="L52" i="49" s="1"/>
  <c r="H18" i="49"/>
  <c r="D14" i="49"/>
  <c r="AA37" i="49"/>
  <c r="AA67" i="49" s="1"/>
  <c r="W33" i="49"/>
  <c r="W63" i="49" s="1"/>
  <c r="S29" i="49"/>
  <c r="S59" i="49" s="1"/>
  <c r="O25" i="49"/>
  <c r="K21" i="49"/>
  <c r="K51" i="49" s="1"/>
  <c r="G17" i="49"/>
  <c r="G47" i="49" s="1"/>
  <c r="V32" i="49"/>
  <c r="N24" i="49"/>
  <c r="N54" i="49" s="1"/>
  <c r="F16" i="49"/>
  <c r="F46" i="49" s="1"/>
  <c r="Z36" i="49"/>
  <c r="Z66" i="49" s="1"/>
  <c r="J20" i="49"/>
  <c r="Q27" i="49"/>
  <c r="U31" i="49"/>
  <c r="U61" i="49" s="1"/>
  <c r="M23" i="49"/>
  <c r="E15" i="49"/>
  <c r="R28" i="49"/>
  <c r="Y35" i="49"/>
  <c r="Y65" i="49" s="1"/>
  <c r="I19" i="49"/>
  <c r="C13" i="50"/>
  <c r="C38" i="50" s="1"/>
  <c r="C13" i="51"/>
  <c r="C43" i="51" s="1"/>
  <c r="AA101" i="50"/>
  <c r="AB101" i="50" s="1"/>
  <c r="C77" i="50"/>
  <c r="C13" i="49"/>
  <c r="C38" i="49" s="1"/>
  <c r="C13" i="2"/>
  <c r="C43" i="2" s="1"/>
  <c r="Z100" i="2"/>
  <c r="AA100" i="2" s="1"/>
  <c r="B10" i="49"/>
  <c r="B10" i="51"/>
  <c r="V96" i="49"/>
  <c r="W96" i="49" s="1"/>
  <c r="N54" i="50"/>
  <c r="AQ79" i="46" s="1"/>
  <c r="B10" i="2"/>
  <c r="J84" i="2"/>
  <c r="J32" i="47" s="1"/>
  <c r="Q91" i="2"/>
  <c r="Q155" i="2" s="1"/>
  <c r="M87" i="49"/>
  <c r="N87" i="49" s="1"/>
  <c r="N151" i="49" s="1"/>
  <c r="G81" i="51"/>
  <c r="G145" i="51" s="1"/>
  <c r="Y99" i="51"/>
  <c r="Z99" i="51" s="1"/>
  <c r="Z163" i="51" s="1"/>
  <c r="D78" i="50"/>
  <c r="D113" i="47" s="1"/>
  <c r="T94" i="50"/>
  <c r="T158" i="50" s="1"/>
  <c r="G81" i="50"/>
  <c r="G116" i="47" s="1"/>
  <c r="O89" i="50"/>
  <c r="P89" i="50" s="1"/>
  <c r="W97" i="50"/>
  <c r="W132" i="47" s="1"/>
  <c r="D78" i="51"/>
  <c r="D142" i="51" s="1"/>
  <c r="I83" i="51"/>
  <c r="L86" i="51"/>
  <c r="M86" i="51" s="1"/>
  <c r="R92" i="51"/>
  <c r="T94" i="51"/>
  <c r="T158" i="51" s="1"/>
  <c r="AA101" i="51"/>
  <c r="AA165" i="51" s="1"/>
  <c r="I83" i="2"/>
  <c r="I147" i="2" s="1"/>
  <c r="Y99" i="2"/>
  <c r="Y163" i="2" s="1"/>
  <c r="E79" i="49"/>
  <c r="E143" i="49" s="1"/>
  <c r="J84" i="49"/>
  <c r="J148" i="49" s="1"/>
  <c r="U95" i="49"/>
  <c r="V95" i="49" s="1"/>
  <c r="AA101" i="49"/>
  <c r="AA165" i="49" s="1"/>
  <c r="O89" i="51"/>
  <c r="O153" i="51" s="1"/>
  <c r="J84" i="50"/>
  <c r="J148" i="50" s="1"/>
  <c r="R92" i="50"/>
  <c r="R127" i="47" s="1"/>
  <c r="Z100" i="50"/>
  <c r="Z135" i="47" s="1"/>
  <c r="C77" i="51"/>
  <c r="D77" i="51" s="1"/>
  <c r="D141" i="51" s="1"/>
  <c r="H82" i="51"/>
  <c r="J84" i="51"/>
  <c r="J148" i="51" s="1"/>
  <c r="P90" i="51"/>
  <c r="Q90" i="51" s="1"/>
  <c r="S93" i="51"/>
  <c r="W97" i="51"/>
  <c r="X97" i="51" s="1"/>
  <c r="H82" i="49"/>
  <c r="H146" i="49" s="1"/>
  <c r="R92" i="49"/>
  <c r="R156" i="49" s="1"/>
  <c r="X98" i="49"/>
  <c r="X162" i="49" s="1"/>
  <c r="L86" i="50"/>
  <c r="M86" i="50" s="1"/>
  <c r="K85" i="51"/>
  <c r="K149" i="51" s="1"/>
  <c r="Q91" i="51"/>
  <c r="R91" i="51" s="1"/>
  <c r="X98" i="51"/>
  <c r="Y98" i="51" s="1"/>
  <c r="Y162" i="51" s="1"/>
  <c r="Z100" i="51"/>
  <c r="AA100" i="51" s="1"/>
  <c r="R92" i="2"/>
  <c r="R40" i="47" s="1"/>
  <c r="C77" i="49"/>
  <c r="D77" i="49" s="1"/>
  <c r="I83" i="49"/>
  <c r="J83" i="49" s="1"/>
  <c r="N88" i="49"/>
  <c r="O88" i="49" s="1"/>
  <c r="O152" i="49" s="1"/>
  <c r="S93" i="49"/>
  <c r="T93" i="49" s="1"/>
  <c r="B8" i="50"/>
  <c r="DM352" i="2"/>
  <c r="BJ384" i="2" s="1"/>
  <c r="BJ352" i="2" s="1"/>
  <c r="B8" i="49"/>
  <c r="AH251" i="50"/>
  <c r="DM219" i="50"/>
  <c r="BJ251" i="50" s="1"/>
  <c r="AH316" i="50"/>
  <c r="DM284" i="50"/>
  <c r="BJ316" i="50" s="1"/>
  <c r="DM344" i="50"/>
  <c r="BJ376" i="50" s="1"/>
  <c r="AH376" i="50"/>
  <c r="AH381" i="50"/>
  <c r="DM349" i="50"/>
  <c r="BJ381" i="50" s="1"/>
  <c r="DM418" i="50"/>
  <c r="BJ450" i="50" s="1"/>
  <c r="AH450" i="50"/>
  <c r="DM284" i="51"/>
  <c r="BJ316" i="51" s="1"/>
  <c r="AH316" i="51"/>
  <c r="AH443" i="51"/>
  <c r="DM411" i="51"/>
  <c r="BJ443" i="51" s="1"/>
  <c r="AH451" i="51"/>
  <c r="DM419" i="51"/>
  <c r="BJ451" i="51" s="1"/>
  <c r="DM280" i="50"/>
  <c r="BJ312" i="50" s="1"/>
  <c r="AH312" i="50"/>
  <c r="AH378" i="51"/>
  <c r="DM346" i="51"/>
  <c r="BJ378" i="51" s="1"/>
  <c r="AH386" i="51"/>
  <c r="DM354" i="51"/>
  <c r="BJ386" i="51" s="1"/>
  <c r="DM410" i="51"/>
  <c r="BJ442" i="51" s="1"/>
  <c r="AH442" i="51"/>
  <c r="DM418" i="51"/>
  <c r="BJ450" i="51" s="1"/>
  <c r="AH450" i="51"/>
  <c r="DM476" i="51"/>
  <c r="BJ508" i="51" s="1"/>
  <c r="AH508" i="51"/>
  <c r="DM223" i="51"/>
  <c r="BJ255" i="51" s="1"/>
  <c r="AH255" i="51"/>
  <c r="DM419" i="50"/>
  <c r="BJ451" i="50" s="1"/>
  <c r="BJ419" i="50" s="1"/>
  <c r="B8" i="51"/>
  <c r="AH442" i="50"/>
  <c r="BJ410" i="50" s="1"/>
  <c r="DM352" i="50"/>
  <c r="BJ384" i="50" s="1"/>
  <c r="BJ352" i="50" s="1"/>
  <c r="AH376" i="2"/>
  <c r="DM344" i="2"/>
  <c r="BJ376" i="2" s="1"/>
  <c r="AH441" i="2"/>
  <c r="DM409" i="2"/>
  <c r="BJ441" i="2" s="1"/>
  <c r="AH446" i="2"/>
  <c r="DM414" i="2"/>
  <c r="BJ446" i="2" s="1"/>
  <c r="B8" i="2"/>
  <c r="AH313" i="2"/>
  <c r="DM281" i="2"/>
  <c r="BJ313" i="2" s="1"/>
  <c r="AH309" i="2"/>
  <c r="DM277" i="2"/>
  <c r="BJ309" i="2" s="1"/>
  <c r="AH317" i="2"/>
  <c r="DM285" i="2"/>
  <c r="BJ317" i="2" s="1"/>
  <c r="AH442" i="49"/>
  <c r="DM410" i="49"/>
  <c r="BJ442" i="49" s="1"/>
  <c r="AH445" i="49"/>
  <c r="DM413" i="49"/>
  <c r="BJ445" i="49" s="1"/>
  <c r="AH450" i="49"/>
  <c r="DM418" i="49"/>
  <c r="BJ450" i="49" s="1"/>
  <c r="DM349" i="2"/>
  <c r="BJ381" i="2" s="1"/>
  <c r="BJ349" i="2" s="1"/>
  <c r="AH313" i="49"/>
  <c r="BJ281" i="49" s="1"/>
  <c r="DM342" i="49"/>
  <c r="BJ374" i="49" s="1"/>
  <c r="BJ342" i="49" s="1"/>
  <c r="DM417" i="2"/>
  <c r="BJ449" i="2" s="1"/>
  <c r="BJ417" i="2" s="1"/>
  <c r="DM484" i="2"/>
  <c r="BJ516" i="2" s="1"/>
  <c r="BJ484" i="2" s="1"/>
  <c r="AH309" i="49"/>
  <c r="BJ277" i="49" s="1"/>
  <c r="DM353" i="49"/>
  <c r="BJ385" i="49" s="1"/>
  <c r="BJ353" i="49" s="1"/>
  <c r="DM483" i="49"/>
  <c r="BJ515" i="49" s="1"/>
  <c r="BJ483" i="49" s="1"/>
  <c r="Z132" i="51"/>
  <c r="E111" i="51"/>
  <c r="M119" i="51"/>
  <c r="U127" i="51"/>
  <c r="J116" i="51"/>
  <c r="F112" i="51"/>
  <c r="N120" i="51"/>
  <c r="V128" i="51"/>
  <c r="R124" i="51"/>
  <c r="I115" i="51"/>
  <c r="Q123" i="51"/>
  <c r="Y131" i="51"/>
  <c r="Z134" i="47"/>
  <c r="BI354" i="50"/>
  <c r="BI486" i="50"/>
  <c r="BI472" i="51"/>
  <c r="BI286" i="50"/>
  <c r="BI291" i="50"/>
  <c r="BI421" i="50"/>
  <c r="DM475" i="50"/>
  <c r="BJ507" i="50" s="1"/>
  <c r="BI478" i="50"/>
  <c r="BI479" i="50"/>
  <c r="Z164" i="51"/>
  <c r="BI220" i="51"/>
  <c r="AH258" i="2"/>
  <c r="DM226" i="2"/>
  <c r="BJ258" i="2" s="1"/>
  <c r="BI213" i="50"/>
  <c r="BI346" i="50"/>
  <c r="DM212" i="50"/>
  <c r="BJ244" i="50" s="1"/>
  <c r="BJ212" i="50" s="1"/>
  <c r="G145" i="50"/>
  <c r="BI222" i="50"/>
  <c r="DM277" i="50"/>
  <c r="BJ309" i="50" s="1"/>
  <c r="BJ277" i="50" s="1"/>
  <c r="DM281" i="50"/>
  <c r="BJ313" i="50" s="1"/>
  <c r="BJ281" i="50" s="1"/>
  <c r="DM285" i="50"/>
  <c r="BJ317" i="50" s="1"/>
  <c r="BJ285" i="50" s="1"/>
  <c r="BI287" i="50"/>
  <c r="DM289" i="50"/>
  <c r="BJ321" i="50" s="1"/>
  <c r="BJ289" i="50" s="1"/>
  <c r="BI413" i="50"/>
  <c r="BI414" i="50"/>
  <c r="AH516" i="50"/>
  <c r="BJ484" i="50" s="1"/>
  <c r="DM214" i="51"/>
  <c r="BJ246" i="51" s="1"/>
  <c r="BJ214" i="51" s="1"/>
  <c r="BI224" i="51"/>
  <c r="BI278" i="51"/>
  <c r="I118" i="47"/>
  <c r="BI221" i="50"/>
  <c r="BI279" i="50"/>
  <c r="DM411" i="50"/>
  <c r="BJ443" i="50" s="1"/>
  <c r="BJ411" i="50" s="1"/>
  <c r="J83" i="50"/>
  <c r="L121" i="47"/>
  <c r="I147" i="50"/>
  <c r="DM220" i="50"/>
  <c r="BJ252" i="50" s="1"/>
  <c r="BJ220" i="50" s="1"/>
  <c r="E79" i="50"/>
  <c r="F80" i="50"/>
  <c r="M87" i="50"/>
  <c r="N119" i="50" s="1"/>
  <c r="AP119" i="50" s="1"/>
  <c r="N88" i="50"/>
  <c r="O120" i="50" s="1"/>
  <c r="AQ120" i="50" s="1"/>
  <c r="U95" i="50"/>
  <c r="V96" i="50"/>
  <c r="W128" i="50" s="1"/>
  <c r="BI214" i="50"/>
  <c r="BI217" i="50"/>
  <c r="BI225" i="50"/>
  <c r="H82" i="50"/>
  <c r="K85" i="50"/>
  <c r="P90" i="50"/>
  <c r="S93" i="50"/>
  <c r="X98" i="50"/>
  <c r="BI215" i="50"/>
  <c r="BI216" i="50"/>
  <c r="BI223" i="50"/>
  <c r="BI224" i="50"/>
  <c r="AH250" i="50"/>
  <c r="AH258" i="50"/>
  <c r="BI278" i="50"/>
  <c r="BI283" i="50"/>
  <c r="BI288" i="50"/>
  <c r="BI343" i="50"/>
  <c r="BI351" i="50"/>
  <c r="AH380" i="50"/>
  <c r="AH388" i="50"/>
  <c r="DM476" i="50"/>
  <c r="BJ508" i="50" s="1"/>
  <c r="BJ476" i="50" s="1"/>
  <c r="AH507" i="50"/>
  <c r="AH515" i="50"/>
  <c r="BJ483" i="50" s="1"/>
  <c r="BI281" i="51"/>
  <c r="BI288" i="2"/>
  <c r="BI342" i="50"/>
  <c r="D608" i="50" s="1"/>
  <c r="BI350" i="50"/>
  <c r="D616" i="50" s="1"/>
  <c r="BI408" i="50"/>
  <c r="BI416" i="50"/>
  <c r="BI473" i="50"/>
  <c r="BI481" i="50"/>
  <c r="BI216" i="51"/>
  <c r="BI221" i="51"/>
  <c r="AH323" i="51"/>
  <c r="DM291" i="51"/>
  <c r="BJ323" i="51" s="1"/>
  <c r="DM353" i="51"/>
  <c r="BJ385" i="51" s="1"/>
  <c r="AH385" i="51"/>
  <c r="BI356" i="51"/>
  <c r="BI421" i="51"/>
  <c r="AH515" i="51"/>
  <c r="DM483" i="51"/>
  <c r="BJ515" i="51" s="1"/>
  <c r="BI347" i="50"/>
  <c r="BI355" i="50"/>
  <c r="DM407" i="50"/>
  <c r="BJ439" i="50" s="1"/>
  <c r="BJ407" i="50" s="1"/>
  <c r="DM415" i="50"/>
  <c r="BJ447" i="50" s="1"/>
  <c r="BJ415" i="50" s="1"/>
  <c r="DM472" i="50"/>
  <c r="BJ504" i="50" s="1"/>
  <c r="BJ472" i="50" s="1"/>
  <c r="DM480" i="50"/>
  <c r="BJ512" i="50" s="1"/>
  <c r="BJ480" i="50" s="1"/>
  <c r="BI212" i="51"/>
  <c r="DM222" i="51"/>
  <c r="BJ254" i="51" s="1"/>
  <c r="BJ222" i="51" s="1"/>
  <c r="AH315" i="51"/>
  <c r="DM283" i="51"/>
  <c r="BJ315" i="51" s="1"/>
  <c r="DM345" i="51"/>
  <c r="BJ377" i="51" s="1"/>
  <c r="AH377" i="51"/>
  <c r="BI348" i="51"/>
  <c r="BI349" i="51"/>
  <c r="BI413" i="51"/>
  <c r="BI414" i="51"/>
  <c r="BI475" i="51"/>
  <c r="DM479" i="51"/>
  <c r="BJ511" i="51" s="1"/>
  <c r="AH511" i="51"/>
  <c r="BI485" i="51"/>
  <c r="DM475" i="2"/>
  <c r="BJ507" i="2" s="1"/>
  <c r="AH507" i="2"/>
  <c r="BI282" i="50"/>
  <c r="BI290" i="50"/>
  <c r="BI345" i="50"/>
  <c r="BI353" i="50"/>
  <c r="BI409" i="50"/>
  <c r="BI412" i="50"/>
  <c r="BI417" i="50"/>
  <c r="BI420" i="50"/>
  <c r="BI474" i="50"/>
  <c r="BI477" i="50"/>
  <c r="BI482" i="50"/>
  <c r="BI485" i="50"/>
  <c r="BI213" i="51"/>
  <c r="BI215" i="51"/>
  <c r="DM218" i="51"/>
  <c r="BJ250" i="51" s="1"/>
  <c r="BJ218" i="51" s="1"/>
  <c r="BI219" i="51"/>
  <c r="DM226" i="51"/>
  <c r="BJ258" i="51" s="1"/>
  <c r="BJ226" i="51" s="1"/>
  <c r="BI286" i="51"/>
  <c r="BI289" i="51"/>
  <c r="DM482" i="51"/>
  <c r="BJ514" i="51" s="1"/>
  <c r="AH514" i="51"/>
  <c r="AH250" i="2"/>
  <c r="DM218" i="2"/>
  <c r="BJ250" i="2" s="1"/>
  <c r="BI277" i="51"/>
  <c r="BI285" i="51"/>
  <c r="BI343" i="51"/>
  <c r="BI351" i="51"/>
  <c r="AH374" i="51"/>
  <c r="AH382" i="51"/>
  <c r="BI408" i="51"/>
  <c r="BI416" i="51"/>
  <c r="BI478" i="51"/>
  <c r="BI480" i="51"/>
  <c r="BI213" i="2"/>
  <c r="BI221" i="2"/>
  <c r="BI279" i="51"/>
  <c r="BI282" i="51"/>
  <c r="BI287" i="51"/>
  <c r="BI290" i="51"/>
  <c r="DM407" i="51"/>
  <c r="BJ439" i="51" s="1"/>
  <c r="BJ407" i="51" s="1"/>
  <c r="DM415" i="51"/>
  <c r="BJ447" i="51" s="1"/>
  <c r="BJ415" i="51" s="1"/>
  <c r="DM474" i="51"/>
  <c r="BJ506" i="51" s="1"/>
  <c r="BI477" i="51"/>
  <c r="BI216" i="2"/>
  <c r="BI224" i="2"/>
  <c r="E79" i="51"/>
  <c r="F80" i="51"/>
  <c r="M87" i="51"/>
  <c r="N88" i="51"/>
  <c r="U95" i="51"/>
  <c r="BI217" i="51"/>
  <c r="BI225" i="51"/>
  <c r="BI280" i="51"/>
  <c r="BI288" i="51"/>
  <c r="D619" i="51" s="1"/>
  <c r="BI344" i="51"/>
  <c r="BI347" i="51"/>
  <c r="BI352" i="51"/>
  <c r="BI355" i="51"/>
  <c r="BI409" i="51"/>
  <c r="BI412" i="51"/>
  <c r="BI417" i="51"/>
  <c r="BI420" i="51"/>
  <c r="AH516" i="51"/>
  <c r="BI486" i="51"/>
  <c r="AH506" i="51"/>
  <c r="BI346" i="2"/>
  <c r="BI354" i="2"/>
  <c r="D78" i="2"/>
  <c r="G81" i="2"/>
  <c r="L86" i="2"/>
  <c r="O89" i="2"/>
  <c r="T94" i="2"/>
  <c r="W97" i="2"/>
  <c r="BI212" i="2"/>
  <c r="BI220" i="2"/>
  <c r="DM413" i="2"/>
  <c r="BJ445" i="2" s="1"/>
  <c r="AH445" i="2"/>
  <c r="AH453" i="2"/>
  <c r="DM421" i="2"/>
  <c r="BJ453" i="2" s="1"/>
  <c r="BI479" i="2"/>
  <c r="E79" i="2"/>
  <c r="F80" i="2"/>
  <c r="M87" i="2"/>
  <c r="N88" i="2"/>
  <c r="U95" i="2"/>
  <c r="V96" i="2"/>
  <c r="AH246" i="2"/>
  <c r="BJ214" i="2" s="1"/>
  <c r="BI217" i="2"/>
  <c r="AH254" i="2"/>
  <c r="BI225" i="2"/>
  <c r="BI287" i="2"/>
  <c r="BI408" i="2"/>
  <c r="BI416" i="2"/>
  <c r="BI473" i="51"/>
  <c r="BI481" i="51"/>
  <c r="C77" i="2"/>
  <c r="H82" i="2"/>
  <c r="K85" i="2"/>
  <c r="P90" i="2"/>
  <c r="S93" i="2"/>
  <c r="X98" i="2"/>
  <c r="BI215" i="2"/>
  <c r="BI223" i="2"/>
  <c r="AH251" i="2"/>
  <c r="BI279" i="2"/>
  <c r="BI280" i="2"/>
  <c r="BI283" i="2"/>
  <c r="BI284" i="2"/>
  <c r="BI343" i="2"/>
  <c r="BI351" i="2"/>
  <c r="AH380" i="2"/>
  <c r="AH388" i="2"/>
  <c r="BJ356" i="2" s="1"/>
  <c r="BI411" i="2"/>
  <c r="BI419" i="2"/>
  <c r="BI478" i="2"/>
  <c r="BI282" i="2"/>
  <c r="BI290" i="2"/>
  <c r="BI342" i="2"/>
  <c r="BI350" i="2"/>
  <c r="BI407" i="2"/>
  <c r="BI415" i="2"/>
  <c r="BI212" i="49"/>
  <c r="DM289" i="2"/>
  <c r="BJ321" i="2" s="1"/>
  <c r="BJ289" i="2" s="1"/>
  <c r="BI347" i="2"/>
  <c r="BI355" i="2"/>
  <c r="BI412" i="2"/>
  <c r="BI420" i="2"/>
  <c r="AH508" i="2"/>
  <c r="DM476" i="2"/>
  <c r="BJ508" i="2" s="1"/>
  <c r="BI284" i="49"/>
  <c r="BI278" i="2"/>
  <c r="BI286" i="2"/>
  <c r="BI291" i="2"/>
  <c r="BI345" i="2"/>
  <c r="BI353" i="2"/>
  <c r="BI410" i="2"/>
  <c r="BI418" i="2"/>
  <c r="DM483" i="2"/>
  <c r="BJ515" i="2" s="1"/>
  <c r="BJ483" i="2" s="1"/>
  <c r="BI486" i="2"/>
  <c r="BI474" i="2"/>
  <c r="BI477" i="2"/>
  <c r="BI482" i="2"/>
  <c r="BI485" i="2"/>
  <c r="BI222" i="49"/>
  <c r="AH312" i="49"/>
  <c r="DM280" i="49"/>
  <c r="BJ312" i="49" s="1"/>
  <c r="BI473" i="2"/>
  <c r="BI481" i="2"/>
  <c r="BI215" i="49"/>
  <c r="BI221" i="49"/>
  <c r="BI226" i="49"/>
  <c r="DM472" i="2"/>
  <c r="BJ504" i="2" s="1"/>
  <c r="BJ472" i="2" s="1"/>
  <c r="DM480" i="2"/>
  <c r="BJ512" i="2" s="1"/>
  <c r="BJ480" i="2" s="1"/>
  <c r="AH248" i="49"/>
  <c r="BI217" i="49"/>
  <c r="BI283" i="49"/>
  <c r="DM219" i="49"/>
  <c r="BJ251" i="49" s="1"/>
  <c r="AH251" i="49"/>
  <c r="BI220" i="49"/>
  <c r="BI213" i="49"/>
  <c r="BI214" i="49"/>
  <c r="BI223" i="49"/>
  <c r="D619" i="49" s="1"/>
  <c r="AH256" i="49"/>
  <c r="BI225" i="49"/>
  <c r="BI412" i="49"/>
  <c r="W97" i="49"/>
  <c r="T94" i="49"/>
  <c r="O89" i="49"/>
  <c r="L86" i="49"/>
  <c r="G81" i="49"/>
  <c r="D78" i="49"/>
  <c r="K85" i="49"/>
  <c r="P90" i="49"/>
  <c r="Z100" i="49"/>
  <c r="BI218" i="49"/>
  <c r="AH320" i="49"/>
  <c r="DM288" i="49"/>
  <c r="BJ320" i="49" s="1"/>
  <c r="DM289" i="49"/>
  <c r="BJ321" i="49" s="1"/>
  <c r="BJ289" i="49" s="1"/>
  <c r="BI278" i="49"/>
  <c r="BI286" i="49"/>
  <c r="BI345" i="49"/>
  <c r="BI350" i="49"/>
  <c r="DM417" i="49"/>
  <c r="BJ449" i="49" s="1"/>
  <c r="AH449" i="49"/>
  <c r="DM285" i="49"/>
  <c r="BJ317" i="49" s="1"/>
  <c r="BJ285" i="49" s="1"/>
  <c r="DM348" i="49"/>
  <c r="BJ380" i="49" s="1"/>
  <c r="AH380" i="49"/>
  <c r="BI279" i="49"/>
  <c r="BI282" i="49"/>
  <c r="BI287" i="49"/>
  <c r="BI290" i="49"/>
  <c r="DM291" i="49"/>
  <c r="BJ323" i="49" s="1"/>
  <c r="BJ291" i="49" s="1"/>
  <c r="BI344" i="49"/>
  <c r="AH384" i="49"/>
  <c r="DM352" i="49"/>
  <c r="BJ384" i="49" s="1"/>
  <c r="BI347" i="49"/>
  <c r="BI349" i="49"/>
  <c r="BI354" i="49"/>
  <c r="AH378" i="49"/>
  <c r="DM409" i="49"/>
  <c r="BJ441" i="49" s="1"/>
  <c r="AH441" i="49"/>
  <c r="BI351" i="49"/>
  <c r="BI355" i="49"/>
  <c r="BI356" i="49"/>
  <c r="BI415" i="49"/>
  <c r="BI343" i="49"/>
  <c r="BI407" i="49"/>
  <c r="BI480" i="49"/>
  <c r="BI414" i="49"/>
  <c r="DM421" i="49"/>
  <c r="BJ453" i="49" s="1"/>
  <c r="BJ421" i="49" s="1"/>
  <c r="BI411" i="49"/>
  <c r="BI419" i="49"/>
  <c r="DM478" i="49"/>
  <c r="BJ510" i="49" s="1"/>
  <c r="BI408" i="49"/>
  <c r="BI416" i="49"/>
  <c r="BI420" i="49"/>
  <c r="BI473" i="49"/>
  <c r="BI476" i="49"/>
  <c r="BI477" i="49"/>
  <c r="AH510" i="49"/>
  <c r="BI479" i="49"/>
  <c r="BI485" i="49"/>
  <c r="BI472" i="49"/>
  <c r="DM474" i="49"/>
  <c r="BJ506" i="49" s="1"/>
  <c r="BI481" i="49"/>
  <c r="AH514" i="49"/>
  <c r="DM482" i="49"/>
  <c r="BJ514" i="49" s="1"/>
  <c r="AH506" i="49"/>
  <c r="AH507" i="49"/>
  <c r="BI484" i="49"/>
  <c r="BI486" i="49"/>
  <c r="D292" i="38"/>
  <c r="AA133" i="51"/>
  <c r="AH372" i="50"/>
  <c r="DM340" i="50"/>
  <c r="BJ372" i="50" s="1"/>
  <c r="AH306" i="50"/>
  <c r="DM274" i="50"/>
  <c r="BJ306" i="50" s="1"/>
  <c r="AH436" i="50"/>
  <c r="DM404" i="50"/>
  <c r="BJ436" i="50" s="1"/>
  <c r="DM272" i="50"/>
  <c r="BJ304" i="50" s="1"/>
  <c r="AH304" i="50"/>
  <c r="BI273" i="50"/>
  <c r="BI207" i="50"/>
  <c r="BI209" i="50"/>
  <c r="BI275" i="50"/>
  <c r="BI208" i="50"/>
  <c r="BI210" i="50"/>
  <c r="BI337" i="50"/>
  <c r="DM338" i="50"/>
  <c r="BJ370" i="50" s="1"/>
  <c r="BJ338" i="50" s="1"/>
  <c r="BI339" i="50"/>
  <c r="DM402" i="50"/>
  <c r="BJ434" i="50" s="1"/>
  <c r="AH434" i="50"/>
  <c r="BI405" i="50"/>
  <c r="AH500" i="50"/>
  <c r="BI403" i="50"/>
  <c r="DM468" i="50"/>
  <c r="BJ500" i="50" s="1"/>
  <c r="BI467" i="50"/>
  <c r="BI210" i="2"/>
  <c r="AH502" i="50"/>
  <c r="BI469" i="50"/>
  <c r="BI208" i="2"/>
  <c r="DM207" i="2"/>
  <c r="BJ239" i="2" s="1"/>
  <c r="AH306" i="2"/>
  <c r="DM274" i="2"/>
  <c r="BJ306" i="2" s="1"/>
  <c r="BI402" i="2"/>
  <c r="DM209" i="2"/>
  <c r="BJ241" i="2" s="1"/>
  <c r="AH241" i="2"/>
  <c r="BI273" i="2"/>
  <c r="BI272" i="2"/>
  <c r="BI275" i="2"/>
  <c r="BI337" i="2"/>
  <c r="BI469" i="2"/>
  <c r="BI338" i="2"/>
  <c r="BI340" i="2"/>
  <c r="BI403" i="2"/>
  <c r="DM404" i="2"/>
  <c r="BJ436" i="2" s="1"/>
  <c r="BJ404" i="2" s="1"/>
  <c r="BI339" i="2"/>
  <c r="BI405" i="2"/>
  <c r="BI467" i="2"/>
  <c r="BI468" i="2"/>
  <c r="BI470" i="2"/>
  <c r="F2" i="4"/>
  <c r="B11" i="56"/>
  <c r="AH305" i="51"/>
  <c r="DM273" i="51"/>
  <c r="BJ305" i="51" s="1"/>
  <c r="AH305" i="49"/>
  <c r="DM273" i="49"/>
  <c r="BJ305" i="49" s="1"/>
  <c r="AH372" i="49"/>
  <c r="DM340" i="49"/>
  <c r="BJ372" i="49" s="1"/>
  <c r="DM340" i="51"/>
  <c r="BJ372" i="51" s="1"/>
  <c r="BJ340" i="51" s="1"/>
  <c r="B10" i="56"/>
  <c r="D21" i="56" s="1"/>
  <c r="BI337" i="51"/>
  <c r="BI207" i="51"/>
  <c r="BI208" i="51"/>
  <c r="BI339" i="51"/>
  <c r="AH307" i="51"/>
  <c r="DM338" i="51"/>
  <c r="BJ370" i="51" s="1"/>
  <c r="BJ338" i="51" s="1"/>
  <c r="BI402" i="51"/>
  <c r="BI404" i="51"/>
  <c r="AH437" i="51"/>
  <c r="DM405" i="51"/>
  <c r="BJ437" i="51" s="1"/>
  <c r="BI209" i="51"/>
  <c r="BI210" i="51"/>
  <c r="BI272" i="51"/>
  <c r="BI274" i="51"/>
  <c r="DM403" i="51"/>
  <c r="BJ435" i="51" s="1"/>
  <c r="BJ403" i="51" s="1"/>
  <c r="AH307" i="49"/>
  <c r="DM275" i="49"/>
  <c r="BJ307" i="49" s="1"/>
  <c r="DM469" i="51"/>
  <c r="BJ501" i="51" s="1"/>
  <c r="BJ469" i="51" s="1"/>
  <c r="AH499" i="51"/>
  <c r="DM467" i="51"/>
  <c r="BJ499" i="51" s="1"/>
  <c r="BI468" i="51"/>
  <c r="BI470" i="51"/>
  <c r="BI207" i="49"/>
  <c r="BI208" i="49"/>
  <c r="BI209" i="49"/>
  <c r="BI210" i="49"/>
  <c r="BI339" i="49"/>
  <c r="BI403" i="49"/>
  <c r="BI272" i="49"/>
  <c r="BI274" i="49"/>
  <c r="BI337" i="49"/>
  <c r="AH370" i="49"/>
  <c r="AH434" i="49"/>
  <c r="BI404" i="49"/>
  <c r="BI405" i="49"/>
  <c r="BI468" i="49"/>
  <c r="AH499" i="49"/>
  <c r="DM467" i="49"/>
  <c r="BJ499" i="49" s="1"/>
  <c r="AH501" i="49"/>
  <c r="DM469" i="49"/>
  <c r="BJ501" i="49" s="1"/>
  <c r="AH502" i="49"/>
  <c r="BJ470" i="49" s="1"/>
  <c r="D22" i="56"/>
  <c r="D23" i="56"/>
  <c r="D24" i="56"/>
  <c r="D25" i="56"/>
  <c r="D26" i="56"/>
  <c r="D27" i="56"/>
  <c r="D28" i="56"/>
  <c r="D29" i="56"/>
  <c r="D30" i="56"/>
  <c r="D31" i="56"/>
  <c r="D32" i="56"/>
  <c r="D33" i="56"/>
  <c r="D34" i="56"/>
  <c r="D35" i="56"/>
  <c r="D36" i="56"/>
  <c r="D37" i="56"/>
  <c r="D38" i="56"/>
  <c r="D39" i="56"/>
  <c r="D40" i="56"/>
  <c r="D41" i="56"/>
  <c r="D42" i="56"/>
  <c r="D43" i="56"/>
  <c r="AH456" i="49" l="1"/>
  <c r="DM424" i="49"/>
  <c r="BJ456" i="49" s="1"/>
  <c r="AI326" i="50"/>
  <c r="DN294" i="50"/>
  <c r="BK326" i="50" s="1"/>
  <c r="AH391" i="49"/>
  <c r="DM359" i="49"/>
  <c r="BJ391" i="49" s="1"/>
  <c r="DM487" i="49"/>
  <c r="BJ519" i="49" s="1"/>
  <c r="AH519" i="49"/>
  <c r="D623" i="49"/>
  <c r="DN487" i="2"/>
  <c r="BK519" i="2" s="1"/>
  <c r="AI519" i="2"/>
  <c r="AI243" i="50"/>
  <c r="DN211" i="50"/>
  <c r="BK243" i="50" s="1"/>
  <c r="AI455" i="2"/>
  <c r="DN423" i="2"/>
  <c r="BK455" i="2" s="1"/>
  <c r="AI326" i="2"/>
  <c r="DN294" i="2"/>
  <c r="BK326" i="2" s="1"/>
  <c r="AI324" i="2"/>
  <c r="DN292" i="2"/>
  <c r="BK324" i="2" s="1"/>
  <c r="AI390" i="49"/>
  <c r="DN358" i="49"/>
  <c r="BK390" i="49" s="1"/>
  <c r="DN294" i="49"/>
  <c r="BK326" i="49" s="1"/>
  <c r="AI326" i="49"/>
  <c r="DM423" i="49"/>
  <c r="BJ455" i="49" s="1"/>
  <c r="AH455" i="49"/>
  <c r="DN294" i="51"/>
  <c r="BK326" i="51" s="1"/>
  <c r="AI326" i="51"/>
  <c r="DN359" i="2"/>
  <c r="BK391" i="2" s="1"/>
  <c r="AI391" i="2"/>
  <c r="DN228" i="50"/>
  <c r="BK260" i="50" s="1"/>
  <c r="AI260" i="50"/>
  <c r="AH521" i="49"/>
  <c r="D625" i="49"/>
  <c r="DM489" i="49"/>
  <c r="BJ521" i="49" s="1"/>
  <c r="G101" i="29"/>
  <c r="G93" i="29"/>
  <c r="G85" i="29"/>
  <c r="G77" i="29"/>
  <c r="G106" i="29"/>
  <c r="G98" i="29"/>
  <c r="G90" i="29"/>
  <c r="G82" i="29"/>
  <c r="G74" i="29"/>
  <c r="G103" i="29"/>
  <c r="G95" i="29"/>
  <c r="G87" i="29"/>
  <c r="G79" i="29"/>
  <c r="G100" i="29"/>
  <c r="G92" i="29"/>
  <c r="G84" i="29"/>
  <c r="G76" i="29"/>
  <c r="G105" i="29"/>
  <c r="G97" i="29"/>
  <c r="G89" i="29"/>
  <c r="G81" i="29"/>
  <c r="G73" i="29"/>
  <c r="G102" i="29"/>
  <c r="G94" i="29"/>
  <c r="G86" i="29"/>
  <c r="G78" i="29"/>
  <c r="G107" i="29"/>
  <c r="G99" i="29"/>
  <c r="G91" i="29"/>
  <c r="G83" i="29"/>
  <c r="G75" i="29"/>
  <c r="G104" i="29"/>
  <c r="G96" i="29"/>
  <c r="G88" i="29"/>
  <c r="G80" i="29"/>
  <c r="G2" i="7"/>
  <c r="H2" i="7" s="1"/>
  <c r="B59" i="29" s="1"/>
  <c r="AG60" i="45"/>
  <c r="DM229" i="49"/>
  <c r="BJ261" i="49" s="1"/>
  <c r="AH261" i="49"/>
  <c r="BJ211" i="49"/>
  <c r="D625" i="2"/>
  <c r="AH521" i="2"/>
  <c r="DM489" i="2"/>
  <c r="BJ521" i="2" s="1"/>
  <c r="DN487" i="51"/>
  <c r="BK519" i="51" s="1"/>
  <c r="AI519" i="51"/>
  <c r="DM276" i="2"/>
  <c r="BJ308" i="2" s="1"/>
  <c r="AH308" i="2"/>
  <c r="AH455" i="51"/>
  <c r="DM423" i="51"/>
  <c r="BJ455" i="51" s="1"/>
  <c r="AI261" i="51"/>
  <c r="DN229" i="51"/>
  <c r="BK261" i="51" s="1"/>
  <c r="AI438" i="51"/>
  <c r="DN406" i="51"/>
  <c r="BK438" i="51" s="1"/>
  <c r="DM341" i="51"/>
  <c r="BJ373" i="51" s="1"/>
  <c r="AH373" i="51"/>
  <c r="AH519" i="50"/>
  <c r="D623" i="50"/>
  <c r="DM487" i="50"/>
  <c r="BJ519" i="50" s="1"/>
  <c r="DN357" i="50"/>
  <c r="BK389" i="50" s="1"/>
  <c r="AI389" i="50"/>
  <c r="AG89" i="45"/>
  <c r="AH259" i="50"/>
  <c r="DM227" i="50"/>
  <c r="BJ259" i="50" s="1"/>
  <c r="AG91" i="45"/>
  <c r="AH261" i="50"/>
  <c r="DM229" i="50"/>
  <c r="BJ261" i="50" s="1"/>
  <c r="BJ357" i="49"/>
  <c r="AI261" i="2"/>
  <c r="DN229" i="2"/>
  <c r="BK261" i="2" s="1"/>
  <c r="D624" i="2"/>
  <c r="AH520" i="2"/>
  <c r="DM488" i="2"/>
  <c r="BJ520" i="2" s="1"/>
  <c r="AG27" i="45"/>
  <c r="DM227" i="2"/>
  <c r="BJ259" i="2" s="1"/>
  <c r="AH259" i="2"/>
  <c r="AG121" i="45"/>
  <c r="DM228" i="51"/>
  <c r="BJ260" i="51" s="1"/>
  <c r="AH260" i="51"/>
  <c r="DM276" i="51"/>
  <c r="BJ308" i="51" s="1"/>
  <c r="AH308" i="51"/>
  <c r="AH455" i="50"/>
  <c r="DM423" i="50"/>
  <c r="BJ455" i="50" s="1"/>
  <c r="DM341" i="2"/>
  <c r="BJ373" i="2" s="1"/>
  <c r="AH373" i="2"/>
  <c r="AG11" i="45"/>
  <c r="AH243" i="2"/>
  <c r="DM211" i="2"/>
  <c r="BJ243" i="2" s="1"/>
  <c r="DO422" i="2"/>
  <c r="BL454" i="2" s="1"/>
  <c r="AJ454" i="2"/>
  <c r="DM359" i="51"/>
  <c r="BJ391" i="51" s="1"/>
  <c r="AH391" i="51"/>
  <c r="AH456" i="51"/>
  <c r="DM424" i="51"/>
  <c r="BJ456" i="51" s="1"/>
  <c r="AH390" i="50"/>
  <c r="DM358" i="50"/>
  <c r="BJ390" i="50" s="1"/>
  <c r="AH391" i="50"/>
  <c r="DM359" i="50"/>
  <c r="BJ391" i="50" s="1"/>
  <c r="D607" i="49"/>
  <c r="AH503" i="49"/>
  <c r="DM471" i="49"/>
  <c r="BJ503" i="49" s="1"/>
  <c r="AG58" i="45"/>
  <c r="DM227" i="49"/>
  <c r="BJ259" i="49" s="1"/>
  <c r="AH259" i="49"/>
  <c r="DN422" i="51"/>
  <c r="BK454" i="51" s="1"/>
  <c r="AI454" i="51"/>
  <c r="BJ357" i="2"/>
  <c r="DM357" i="51"/>
  <c r="BJ389" i="51" s="1"/>
  <c r="AH389" i="51"/>
  <c r="DM292" i="51"/>
  <c r="BJ324" i="51" s="1"/>
  <c r="AH324" i="51"/>
  <c r="AG120" i="45"/>
  <c r="AH259" i="51"/>
  <c r="DM227" i="51"/>
  <c r="BJ259" i="51" s="1"/>
  <c r="AH456" i="50"/>
  <c r="DM424" i="50"/>
  <c r="BJ456" i="50" s="1"/>
  <c r="DM292" i="50"/>
  <c r="BJ324" i="50" s="1"/>
  <c r="AH324" i="50"/>
  <c r="D625" i="50"/>
  <c r="DM489" i="50"/>
  <c r="BJ521" i="50" s="1"/>
  <c r="AH521" i="50"/>
  <c r="DM341" i="50"/>
  <c r="BJ373" i="50" s="1"/>
  <c r="AH373" i="50"/>
  <c r="DM276" i="50"/>
  <c r="BJ308" i="50" s="1"/>
  <c r="AH308" i="50"/>
  <c r="AG104" i="45"/>
  <c r="AH243" i="51"/>
  <c r="DM211" i="51"/>
  <c r="BJ243" i="51" s="1"/>
  <c r="DN422" i="49"/>
  <c r="BK454" i="49" s="1"/>
  <c r="AI454" i="49"/>
  <c r="AI325" i="49"/>
  <c r="DN293" i="49"/>
  <c r="BK325" i="49" s="1"/>
  <c r="DM341" i="49"/>
  <c r="BJ373" i="49" s="1"/>
  <c r="AH373" i="49"/>
  <c r="DM276" i="49"/>
  <c r="BJ308" i="49" s="1"/>
  <c r="AH308" i="49"/>
  <c r="AG59" i="45"/>
  <c r="AH260" i="49"/>
  <c r="DM228" i="49"/>
  <c r="BJ260" i="49" s="1"/>
  <c r="DN358" i="2"/>
  <c r="BK390" i="2" s="1"/>
  <c r="AI390" i="2"/>
  <c r="AI325" i="2"/>
  <c r="DN293" i="2"/>
  <c r="BK325" i="2" s="1"/>
  <c r="DN406" i="50"/>
  <c r="BK438" i="50" s="1"/>
  <c r="AI438" i="50"/>
  <c r="DN406" i="49"/>
  <c r="BK438" i="49" s="1"/>
  <c r="AI438" i="49"/>
  <c r="BJ471" i="51"/>
  <c r="AH520" i="51"/>
  <c r="DM488" i="51"/>
  <c r="BJ520" i="51" s="1"/>
  <c r="D624" i="51"/>
  <c r="AH521" i="51"/>
  <c r="D625" i="51"/>
  <c r="DM489" i="51"/>
  <c r="BJ521" i="51" s="1"/>
  <c r="AG122" i="45"/>
  <c r="BK406" i="51"/>
  <c r="DN471" i="2"/>
  <c r="BK503" i="2" s="1"/>
  <c r="AI503" i="2"/>
  <c r="BK471" i="2" s="1"/>
  <c r="DN406" i="2"/>
  <c r="BK438" i="2" s="1"/>
  <c r="AI438" i="2"/>
  <c r="AH456" i="2"/>
  <c r="DM424" i="2"/>
  <c r="BJ456" i="2" s="1"/>
  <c r="AG28" i="45"/>
  <c r="DM228" i="2"/>
  <c r="BJ260" i="2" s="1"/>
  <c r="AH260" i="2"/>
  <c r="AI390" i="51"/>
  <c r="DN358" i="51"/>
  <c r="BK390" i="51" s="1"/>
  <c r="BK487" i="51"/>
  <c r="DM422" i="50"/>
  <c r="BJ454" i="50" s="1"/>
  <c r="AH454" i="50"/>
  <c r="BT17" i="48"/>
  <c r="BW16" i="48"/>
  <c r="BV16" i="48"/>
  <c r="D624" i="49"/>
  <c r="AH520" i="49"/>
  <c r="DM488" i="49"/>
  <c r="BJ520" i="49" s="1"/>
  <c r="BK406" i="49"/>
  <c r="DM292" i="49"/>
  <c r="BJ324" i="49" s="1"/>
  <c r="AH324" i="49"/>
  <c r="BJ293" i="51"/>
  <c r="AH520" i="50"/>
  <c r="DM488" i="50"/>
  <c r="BJ520" i="50" s="1"/>
  <c r="D624" i="50"/>
  <c r="BJ471" i="50"/>
  <c r="AI325" i="50"/>
  <c r="DN293" i="50"/>
  <c r="BK325" i="50" s="1"/>
  <c r="AG90" i="45"/>
  <c r="BD29" i="46"/>
  <c r="BD60" i="46"/>
  <c r="AM43" i="46"/>
  <c r="AM12" i="46"/>
  <c r="AR48" i="46"/>
  <c r="AR17" i="46"/>
  <c r="AS18" i="46"/>
  <c r="AS49" i="46"/>
  <c r="BC59" i="46"/>
  <c r="BC28" i="46"/>
  <c r="AQ47" i="46"/>
  <c r="AQ16" i="46"/>
  <c r="AN44" i="46"/>
  <c r="AN13" i="46"/>
  <c r="AY24" i="46"/>
  <c r="AY55" i="46"/>
  <c r="AJ40" i="46"/>
  <c r="AJ9" i="46"/>
  <c r="AO45" i="46"/>
  <c r="AO14" i="46"/>
  <c r="AK41" i="46"/>
  <c r="AK10" i="46"/>
  <c r="U159" i="49"/>
  <c r="R123" i="50"/>
  <c r="AT123" i="50" s="1"/>
  <c r="R82" i="46" s="1"/>
  <c r="R91" i="50"/>
  <c r="S91" i="50" s="1"/>
  <c r="I31" i="47"/>
  <c r="AJ209" i="51"/>
  <c r="AQ346" i="50"/>
  <c r="AX483" i="49"/>
  <c r="BD489" i="2"/>
  <c r="AM472" i="2"/>
  <c r="BC488" i="51"/>
  <c r="AU415" i="50"/>
  <c r="BA421" i="51"/>
  <c r="AJ209" i="2"/>
  <c r="AK405" i="2"/>
  <c r="BD229" i="51"/>
  <c r="BB292" i="51"/>
  <c r="L150" i="50"/>
  <c r="AA165" i="2"/>
  <c r="R91" i="49"/>
  <c r="R155" i="49" s="1"/>
  <c r="AA99" i="51"/>
  <c r="AB99" i="51" s="1"/>
  <c r="AB163" i="51" s="1"/>
  <c r="E78" i="50"/>
  <c r="F78" i="50" s="1"/>
  <c r="Q155" i="50"/>
  <c r="Z163" i="50"/>
  <c r="E41" i="56"/>
  <c r="L150" i="51"/>
  <c r="S92" i="50"/>
  <c r="S127" i="47" s="1"/>
  <c r="Z48" i="47"/>
  <c r="E77" i="51"/>
  <c r="E141" i="51" s="1"/>
  <c r="Y134" i="47"/>
  <c r="AA136" i="47"/>
  <c r="X162" i="51"/>
  <c r="Y163" i="50"/>
  <c r="D38" i="49"/>
  <c r="E38" i="49" s="1"/>
  <c r="F38" i="49" s="1"/>
  <c r="G38" i="49" s="1"/>
  <c r="H38" i="49" s="1"/>
  <c r="I38" i="49" s="1"/>
  <c r="J38" i="49" s="1"/>
  <c r="K38" i="49" s="1"/>
  <c r="L38" i="49" s="1"/>
  <c r="M38" i="49" s="1"/>
  <c r="N38" i="49" s="1"/>
  <c r="O38" i="49" s="1"/>
  <c r="P38" i="49" s="1"/>
  <c r="Q38" i="49" s="1"/>
  <c r="R38" i="49" s="1"/>
  <c r="S38" i="49" s="1"/>
  <c r="T38" i="49" s="1"/>
  <c r="U38" i="49" s="1"/>
  <c r="V38" i="49" s="1"/>
  <c r="W38" i="49" s="1"/>
  <c r="X38" i="49" s="1"/>
  <c r="Y38" i="49" s="1"/>
  <c r="Z38" i="49" s="1"/>
  <c r="AA38" i="49" s="1"/>
  <c r="AB38" i="49" s="1"/>
  <c r="F144" i="49"/>
  <c r="Z164" i="2"/>
  <c r="AA165" i="50"/>
  <c r="W96" i="51"/>
  <c r="W160" i="51" s="1"/>
  <c r="M151" i="49"/>
  <c r="AB133" i="50"/>
  <c r="BE133" i="50" s="1"/>
  <c r="AB164" i="47" s="1"/>
  <c r="I147" i="49"/>
  <c r="AA49" i="47"/>
  <c r="Z99" i="49"/>
  <c r="Z163" i="49" s="1"/>
  <c r="AB101" i="51"/>
  <c r="AB165" i="51" s="1"/>
  <c r="Z98" i="51"/>
  <c r="Z162" i="51" s="1"/>
  <c r="C141" i="51"/>
  <c r="D237" i="51" s="1"/>
  <c r="D262" i="51" s="1"/>
  <c r="D263" i="51" s="1"/>
  <c r="H81" i="50"/>
  <c r="H116" i="47" s="1"/>
  <c r="K84" i="49"/>
  <c r="K148" i="49" s="1"/>
  <c r="Y98" i="49"/>
  <c r="Y162" i="49" s="1"/>
  <c r="H81" i="51"/>
  <c r="H145" i="51" s="1"/>
  <c r="BC358" i="51"/>
  <c r="C43" i="49"/>
  <c r="AF36" i="45" s="1"/>
  <c r="AF62" i="45" s="1"/>
  <c r="AI468" i="50"/>
  <c r="AI208" i="50"/>
  <c r="AI338" i="50"/>
  <c r="AL276" i="51"/>
  <c r="AL406" i="51"/>
  <c r="AL341" i="51"/>
  <c r="AL471" i="51"/>
  <c r="BB487" i="49"/>
  <c r="BB292" i="49"/>
  <c r="AI338" i="49"/>
  <c r="AI273" i="49"/>
  <c r="AI208" i="49"/>
  <c r="AI403" i="49"/>
  <c r="AI338" i="51"/>
  <c r="AI468" i="51"/>
  <c r="BD359" i="2"/>
  <c r="AX223" i="49"/>
  <c r="AQ476" i="2"/>
  <c r="AQ346" i="2"/>
  <c r="AV416" i="51"/>
  <c r="AV351" i="51"/>
  <c r="AH207" i="51"/>
  <c r="AX223" i="51"/>
  <c r="AX353" i="51"/>
  <c r="AQ216" i="51"/>
  <c r="AQ281" i="51"/>
  <c r="AY419" i="50"/>
  <c r="AY224" i="50"/>
  <c r="AY484" i="50"/>
  <c r="AY289" i="50"/>
  <c r="AY354" i="50"/>
  <c r="BC358" i="49"/>
  <c r="BC423" i="49"/>
  <c r="AN278" i="2"/>
  <c r="AN213" i="2"/>
  <c r="AN408" i="2"/>
  <c r="AN473" i="2"/>
  <c r="AN343" i="2"/>
  <c r="AY224" i="2"/>
  <c r="AY354" i="2"/>
  <c r="AY484" i="2"/>
  <c r="AY289" i="2"/>
  <c r="AY419" i="2"/>
  <c r="AO214" i="2"/>
  <c r="AO474" i="2"/>
  <c r="AU350" i="51"/>
  <c r="BB357" i="49"/>
  <c r="AI403" i="50"/>
  <c r="AI273" i="50"/>
  <c r="CF36" i="50"/>
  <c r="BD36" i="50"/>
  <c r="Z66" i="50"/>
  <c r="BC91" i="46" s="1"/>
  <c r="AZ225" i="51"/>
  <c r="AZ290" i="51"/>
  <c r="BB227" i="51"/>
  <c r="BB357" i="51"/>
  <c r="BB422" i="51"/>
  <c r="BB487" i="51"/>
  <c r="AM19" i="50"/>
  <c r="J178" i="50" s="1"/>
  <c r="BO19" i="50"/>
  <c r="I49" i="50"/>
  <c r="AL74" i="46" s="1"/>
  <c r="AX30" i="50"/>
  <c r="U189" i="50" s="1"/>
  <c r="BZ30" i="50"/>
  <c r="T60" i="50"/>
  <c r="AW85" i="46" s="1"/>
  <c r="AI15" i="50"/>
  <c r="BK15" i="50"/>
  <c r="E45" i="50"/>
  <c r="AH70" i="46" s="1"/>
  <c r="BP20" i="50"/>
  <c r="AN20" i="50"/>
  <c r="K179" i="50" s="1"/>
  <c r="J50" i="50"/>
  <c r="AM75" i="46" s="1"/>
  <c r="AW29" i="50"/>
  <c r="BY29" i="50"/>
  <c r="S59" i="50"/>
  <c r="AV84" i="46" s="1"/>
  <c r="AS478" i="2"/>
  <c r="AQ216" i="50"/>
  <c r="AQ411" i="50"/>
  <c r="AQ281" i="50"/>
  <c r="AQ476" i="50"/>
  <c r="BC228" i="2"/>
  <c r="BC293" i="2"/>
  <c r="BC488" i="2"/>
  <c r="AW417" i="51"/>
  <c r="AW482" i="51"/>
  <c r="AW222" i="51"/>
  <c r="AH272" i="51"/>
  <c r="AH402" i="51"/>
  <c r="AG401" i="51"/>
  <c r="BI401" i="51" s="1"/>
  <c r="DM401" i="51" s="1"/>
  <c r="AG336" i="51"/>
  <c r="BI336" i="51" s="1"/>
  <c r="DM336" i="51" s="1"/>
  <c r="AG271" i="51"/>
  <c r="BI271" i="51" s="1"/>
  <c r="DM271" i="51" s="1"/>
  <c r="BI13" i="2"/>
  <c r="BI38" i="2" s="1"/>
  <c r="AG13" i="2"/>
  <c r="AG38" i="2" s="1"/>
  <c r="C38" i="2"/>
  <c r="D8" i="38" s="1"/>
  <c r="AV28" i="49"/>
  <c r="S187" i="49" s="1"/>
  <c r="BX28" i="49"/>
  <c r="BW27" i="49"/>
  <c r="AU27" i="49"/>
  <c r="R186" i="49" s="1"/>
  <c r="Q57" i="49"/>
  <c r="BU25" i="49"/>
  <c r="AS25" i="49"/>
  <c r="O55" i="49"/>
  <c r="AX30" i="49"/>
  <c r="BZ30" i="49"/>
  <c r="T60" i="49"/>
  <c r="AJ16" i="2"/>
  <c r="BL16" i="2"/>
  <c r="F46" i="2"/>
  <c r="CC33" i="2"/>
  <c r="BA33" i="2"/>
  <c r="W63" i="2"/>
  <c r="CE35" i="2"/>
  <c r="BC35" i="2"/>
  <c r="Z194" i="2" s="1"/>
  <c r="Y65" i="2"/>
  <c r="BU25" i="51"/>
  <c r="AS25" i="51"/>
  <c r="P184" i="51" s="1"/>
  <c r="O55" i="51"/>
  <c r="AR111" i="46" s="1"/>
  <c r="BS23" i="51"/>
  <c r="AQ23" i="51"/>
  <c r="M53" i="51"/>
  <c r="AP109" i="46" s="1"/>
  <c r="BM17" i="50"/>
  <c r="AK17" i="50"/>
  <c r="H176" i="50" s="1"/>
  <c r="G47" i="50"/>
  <c r="AJ72" i="46" s="1"/>
  <c r="BC488" i="49"/>
  <c r="AI468" i="49"/>
  <c r="AQ281" i="2"/>
  <c r="AX288" i="49"/>
  <c r="AG466" i="51"/>
  <c r="BI466" i="51" s="1"/>
  <c r="DM466" i="51" s="1"/>
  <c r="AH467" i="51"/>
  <c r="BJ467" i="51" s="1"/>
  <c r="AO344" i="2"/>
  <c r="AO279" i="2"/>
  <c r="BD294" i="2"/>
  <c r="BD229" i="2"/>
  <c r="AI208" i="51"/>
  <c r="AI100" i="48"/>
  <c r="AI273" i="51"/>
  <c r="AI403" i="51"/>
  <c r="BI13" i="51"/>
  <c r="BI38" i="51" s="1"/>
  <c r="AG13" i="51"/>
  <c r="AG38" i="51" s="1"/>
  <c r="AR24" i="49"/>
  <c r="BT24" i="49"/>
  <c r="AH14" i="49"/>
  <c r="BJ14" i="49"/>
  <c r="D44" i="49"/>
  <c r="BD36" i="2"/>
  <c r="CF36" i="2"/>
  <c r="BZ30" i="2"/>
  <c r="AX30" i="2"/>
  <c r="T60" i="2"/>
  <c r="BO19" i="2"/>
  <c r="AM19" i="2"/>
  <c r="J178" i="2" s="1"/>
  <c r="I49" i="2"/>
  <c r="AT26" i="51"/>
  <c r="BV26" i="51"/>
  <c r="P56" i="51"/>
  <c r="AS112" i="46" s="1"/>
  <c r="AP22" i="51"/>
  <c r="BR22" i="51"/>
  <c r="L52" i="51"/>
  <c r="AO108" i="46" s="1"/>
  <c r="BL16" i="51"/>
  <c r="AJ16" i="51"/>
  <c r="CB32" i="51"/>
  <c r="AZ32" i="51"/>
  <c r="W191" i="51" s="1"/>
  <c r="V62" i="51"/>
  <c r="AY118" i="46" s="1"/>
  <c r="BC35" i="50"/>
  <c r="CE35" i="50"/>
  <c r="Y65" i="50"/>
  <c r="BB90" i="46" s="1"/>
  <c r="AL18" i="50"/>
  <c r="BN18" i="50"/>
  <c r="H48" i="50"/>
  <c r="AK73" i="46" s="1"/>
  <c r="AQ23" i="50"/>
  <c r="BS23" i="50"/>
  <c r="M53" i="50"/>
  <c r="AP78" i="46" s="1"/>
  <c r="BT24" i="50"/>
  <c r="AR24" i="50"/>
  <c r="BA33" i="50"/>
  <c r="CC33" i="50"/>
  <c r="W63" i="50"/>
  <c r="AZ88" i="46" s="1"/>
  <c r="BD424" i="2"/>
  <c r="AX353" i="49"/>
  <c r="AG206" i="51"/>
  <c r="BI206" i="51" s="1"/>
  <c r="E238" i="51" s="1"/>
  <c r="AH337" i="51"/>
  <c r="AO409" i="2"/>
  <c r="AX288" i="51"/>
  <c r="AX418" i="51"/>
  <c r="AX483" i="51"/>
  <c r="BI13" i="49"/>
  <c r="BI38" i="49" s="1"/>
  <c r="AG13" i="49"/>
  <c r="AG38" i="49" s="1"/>
  <c r="AG13" i="50"/>
  <c r="AG38" i="50" s="1"/>
  <c r="BI13" i="50"/>
  <c r="BI38" i="50" s="1"/>
  <c r="C43" i="50"/>
  <c r="C68" i="50" s="1"/>
  <c r="C134" i="50" s="1"/>
  <c r="BK15" i="49"/>
  <c r="AI15" i="49"/>
  <c r="F174" i="49" s="1"/>
  <c r="E45" i="49"/>
  <c r="AN20" i="49"/>
  <c r="K179" i="49" s="1"/>
  <c r="BP20" i="49"/>
  <c r="CB32" i="49"/>
  <c r="AZ32" i="49"/>
  <c r="V62" i="49"/>
  <c r="BY29" i="49"/>
  <c r="AW29" i="49"/>
  <c r="AL18" i="49"/>
  <c r="I177" i="49" s="1"/>
  <c r="BN18" i="49"/>
  <c r="H48" i="49"/>
  <c r="BB34" i="49"/>
  <c r="Y193" i="49" s="1"/>
  <c r="CD34" i="49"/>
  <c r="X64" i="49"/>
  <c r="AV28" i="2"/>
  <c r="BX28" i="2"/>
  <c r="R58" i="2"/>
  <c r="AR24" i="2"/>
  <c r="BT24" i="2"/>
  <c r="BY29" i="2"/>
  <c r="AW29" i="2"/>
  <c r="S59" i="2"/>
  <c r="BJ14" i="2"/>
  <c r="AH14" i="2"/>
  <c r="D44" i="2"/>
  <c r="CD34" i="2"/>
  <c r="BB34" i="2"/>
  <c r="BS23" i="2"/>
  <c r="AQ23" i="2"/>
  <c r="M53" i="2"/>
  <c r="X64" i="2"/>
  <c r="BQ21" i="51"/>
  <c r="AO21" i="51"/>
  <c r="L180" i="51" s="1"/>
  <c r="K51" i="51"/>
  <c r="AN107" i="46" s="1"/>
  <c r="AL18" i="51"/>
  <c r="BN18" i="51"/>
  <c r="AX30" i="51"/>
  <c r="U189" i="51" s="1"/>
  <c r="BZ30" i="51"/>
  <c r="BW27" i="51"/>
  <c r="AU27" i="51"/>
  <c r="BP20" i="51"/>
  <c r="AN20" i="51"/>
  <c r="K179" i="51" s="1"/>
  <c r="J50" i="51"/>
  <c r="AM106" i="46" s="1"/>
  <c r="CF36" i="51"/>
  <c r="BD36" i="51"/>
  <c r="AA195" i="51" s="1"/>
  <c r="BO19" i="49"/>
  <c r="AM19" i="49"/>
  <c r="I49" i="49"/>
  <c r="BS23" i="49"/>
  <c r="AQ23" i="49"/>
  <c r="M53" i="49"/>
  <c r="BD36" i="49"/>
  <c r="CF36" i="49"/>
  <c r="BM17" i="49"/>
  <c r="AK17" i="49"/>
  <c r="CC33" i="49"/>
  <c r="BA33" i="49"/>
  <c r="AP22" i="49"/>
  <c r="BR22" i="49"/>
  <c r="AO21" i="2"/>
  <c r="BQ21" i="2"/>
  <c r="AZ32" i="2"/>
  <c r="CB32" i="2"/>
  <c r="BM17" i="2"/>
  <c r="AK17" i="2"/>
  <c r="BR22" i="2"/>
  <c r="AP22" i="2"/>
  <c r="BN18" i="2"/>
  <c r="AL18" i="2"/>
  <c r="BW27" i="2"/>
  <c r="AU27" i="2"/>
  <c r="R186" i="2" s="1"/>
  <c r="Q57" i="2"/>
  <c r="BM17" i="51"/>
  <c r="AK17" i="51"/>
  <c r="H176" i="51" s="1"/>
  <c r="BY29" i="51"/>
  <c r="AW29" i="51"/>
  <c r="BB34" i="51"/>
  <c r="CD34" i="51"/>
  <c r="BK15" i="51"/>
  <c r="AI15" i="51"/>
  <c r="AY31" i="51"/>
  <c r="CA31" i="51"/>
  <c r="BT24" i="51"/>
  <c r="AR24" i="51"/>
  <c r="AH14" i="50"/>
  <c r="BJ14" i="50"/>
  <c r="D44" i="50"/>
  <c r="AG69" i="46" s="1"/>
  <c r="BB34" i="50"/>
  <c r="CD34" i="50"/>
  <c r="X64" i="50"/>
  <c r="BA89" i="46" s="1"/>
  <c r="AY31" i="50"/>
  <c r="CA31" i="50"/>
  <c r="U61" i="50"/>
  <c r="AX86" i="46" s="1"/>
  <c r="BX28" i="50"/>
  <c r="AV28" i="50"/>
  <c r="AO21" i="50"/>
  <c r="BQ21" i="50"/>
  <c r="K51" i="50"/>
  <c r="AN76" i="46" s="1"/>
  <c r="BE37" i="50"/>
  <c r="CG37" i="50"/>
  <c r="AA67" i="50"/>
  <c r="BD92" i="46" s="1"/>
  <c r="CE35" i="49"/>
  <c r="BC35" i="49"/>
  <c r="Z194" i="49" s="1"/>
  <c r="CA31" i="49"/>
  <c r="AY31" i="49"/>
  <c r="V190" i="49" s="1"/>
  <c r="BL16" i="49"/>
  <c r="AJ16" i="49"/>
  <c r="BQ21" i="49"/>
  <c r="AO21" i="49"/>
  <c r="CG37" i="49"/>
  <c r="BE37" i="49"/>
  <c r="AB196" i="49" s="1"/>
  <c r="AT26" i="49"/>
  <c r="BV26" i="49"/>
  <c r="P56" i="49"/>
  <c r="CG37" i="2"/>
  <c r="BE37" i="2"/>
  <c r="AN20" i="2"/>
  <c r="BP20" i="2"/>
  <c r="BU25" i="2"/>
  <c r="AS25" i="2"/>
  <c r="BV26" i="2"/>
  <c r="AT26" i="2"/>
  <c r="BK15" i="2"/>
  <c r="AI15" i="2"/>
  <c r="E45" i="2"/>
  <c r="CA31" i="2"/>
  <c r="AY31" i="2"/>
  <c r="U61" i="2"/>
  <c r="CC33" i="51"/>
  <c r="BA33" i="51"/>
  <c r="CG37" i="51"/>
  <c r="BE37" i="51"/>
  <c r="AB196" i="51" s="1"/>
  <c r="AH14" i="51"/>
  <c r="E173" i="51" s="1"/>
  <c r="BJ14" i="51"/>
  <c r="BO19" i="51"/>
  <c r="AM19" i="51"/>
  <c r="CE35" i="51"/>
  <c r="BC35" i="51"/>
  <c r="BX28" i="51"/>
  <c r="AV28" i="51"/>
  <c r="AT26" i="50"/>
  <c r="BV26" i="50"/>
  <c r="P56" i="50"/>
  <c r="AS81" i="46" s="1"/>
  <c r="AP22" i="50"/>
  <c r="BR22" i="50"/>
  <c r="L52" i="50"/>
  <c r="AO77" i="46" s="1"/>
  <c r="AU27" i="50"/>
  <c r="BW27" i="50"/>
  <c r="Q57" i="50"/>
  <c r="AT82" i="46" s="1"/>
  <c r="BL16" i="50"/>
  <c r="AJ16" i="50"/>
  <c r="CB32" i="50"/>
  <c r="AZ32" i="50"/>
  <c r="AS25" i="50"/>
  <c r="BU25" i="50"/>
  <c r="O55" i="50"/>
  <c r="AR80" i="46" s="1"/>
  <c r="AZ355" i="51"/>
  <c r="AZ420" i="51"/>
  <c r="AZ485" i="51"/>
  <c r="AW287" i="51"/>
  <c r="AW352" i="51"/>
  <c r="AU220" i="51"/>
  <c r="AU285" i="51"/>
  <c r="AU415" i="51"/>
  <c r="AU480" i="51"/>
  <c r="AJ274" i="51"/>
  <c r="AJ469" i="51"/>
  <c r="AJ404" i="51"/>
  <c r="AJ339" i="51"/>
  <c r="BB422" i="49"/>
  <c r="BB227" i="49"/>
  <c r="AX418" i="49"/>
  <c r="AS348" i="2"/>
  <c r="AS218" i="2"/>
  <c r="AQ411" i="2"/>
  <c r="AQ216" i="2"/>
  <c r="AM407" i="2"/>
  <c r="AM277" i="2"/>
  <c r="AJ469" i="2"/>
  <c r="AJ274" i="2"/>
  <c r="AS413" i="2"/>
  <c r="AS283" i="2"/>
  <c r="AJ404" i="2"/>
  <c r="AM342" i="2"/>
  <c r="BC423" i="2"/>
  <c r="BC358" i="2"/>
  <c r="AK275" i="51"/>
  <c r="AQ108" i="48"/>
  <c r="AT219" i="51"/>
  <c r="AL211" i="51"/>
  <c r="AV481" i="51"/>
  <c r="C38" i="51"/>
  <c r="D38" i="51" s="1"/>
  <c r="E38" i="51" s="1"/>
  <c r="F38" i="51" s="1"/>
  <c r="G38" i="51" s="1"/>
  <c r="H38" i="51" s="1"/>
  <c r="I38" i="51" s="1"/>
  <c r="J38" i="51" s="1"/>
  <c r="K38" i="51" s="1"/>
  <c r="L38" i="51" s="1"/>
  <c r="M38" i="51" s="1"/>
  <c r="N38" i="51" s="1"/>
  <c r="O38" i="51" s="1"/>
  <c r="P38" i="51" s="1"/>
  <c r="Q38" i="51" s="1"/>
  <c r="R38" i="51" s="1"/>
  <c r="S38" i="51" s="1"/>
  <c r="T38" i="51" s="1"/>
  <c r="U38" i="51" s="1"/>
  <c r="V38" i="51" s="1"/>
  <c r="W38" i="51" s="1"/>
  <c r="X38" i="51" s="1"/>
  <c r="Y38" i="51" s="1"/>
  <c r="Z38" i="51" s="1"/>
  <c r="AA38" i="51" s="1"/>
  <c r="AB38" i="51" s="1"/>
  <c r="AU285" i="50"/>
  <c r="AT479" i="51"/>
  <c r="BC228" i="51"/>
  <c r="AT284" i="51"/>
  <c r="BD294" i="51"/>
  <c r="AK340" i="2"/>
  <c r="AK470" i="2"/>
  <c r="AJ339" i="2"/>
  <c r="AM212" i="2"/>
  <c r="AV286" i="51"/>
  <c r="AV221" i="51"/>
  <c r="J50" i="49"/>
  <c r="S124" i="50"/>
  <c r="T124" i="50" s="1"/>
  <c r="AV124" i="50" s="1"/>
  <c r="I82" i="49"/>
  <c r="J82" i="49" s="1"/>
  <c r="O87" i="49"/>
  <c r="O151" i="49" s="1"/>
  <c r="W161" i="51"/>
  <c r="J119" i="47"/>
  <c r="J83" i="2"/>
  <c r="J31" i="47" s="1"/>
  <c r="P89" i="51"/>
  <c r="P153" i="51" s="1"/>
  <c r="AB101" i="49"/>
  <c r="AB165" i="49" s="1"/>
  <c r="S92" i="2"/>
  <c r="S40" i="47" s="1"/>
  <c r="K84" i="51"/>
  <c r="K148" i="51" s="1"/>
  <c r="S157" i="49"/>
  <c r="Y47" i="47"/>
  <c r="L85" i="51"/>
  <c r="L149" i="51" s="1"/>
  <c r="R156" i="50"/>
  <c r="K116" i="50"/>
  <c r="AM116" i="50" s="1"/>
  <c r="K84" i="50"/>
  <c r="K148" i="50" s="1"/>
  <c r="O124" i="47"/>
  <c r="V160" i="49"/>
  <c r="P88" i="49"/>
  <c r="P152" i="49" s="1"/>
  <c r="N152" i="49"/>
  <c r="Q39" i="47"/>
  <c r="Y163" i="51"/>
  <c r="O153" i="50"/>
  <c r="E28" i="56"/>
  <c r="R58" i="49"/>
  <c r="G112" i="50"/>
  <c r="AI112" i="50" s="1"/>
  <c r="K84" i="2"/>
  <c r="K148" i="2" s="1"/>
  <c r="BJ475" i="2"/>
  <c r="AI507" i="2" s="1"/>
  <c r="AK210" i="2"/>
  <c r="AR347" i="2"/>
  <c r="BA291" i="51"/>
  <c r="BA226" i="51"/>
  <c r="AK340" i="51"/>
  <c r="BC423" i="51"/>
  <c r="AQ346" i="51"/>
  <c r="AT414" i="51"/>
  <c r="BD359" i="51"/>
  <c r="BD424" i="51"/>
  <c r="AU480" i="50"/>
  <c r="J115" i="50"/>
  <c r="AL115" i="50" s="1"/>
  <c r="F111" i="50"/>
  <c r="AH111" i="50" s="1"/>
  <c r="R91" i="2"/>
  <c r="R39" i="47" s="1"/>
  <c r="J148" i="2"/>
  <c r="BC293" i="49"/>
  <c r="AR412" i="2"/>
  <c r="AR217" i="2"/>
  <c r="AR282" i="2"/>
  <c r="AT349" i="51"/>
  <c r="BA356" i="51"/>
  <c r="AK470" i="51"/>
  <c r="AQ476" i="51"/>
  <c r="BC293" i="51"/>
  <c r="BD489" i="51"/>
  <c r="AU350" i="50"/>
  <c r="AU220" i="50"/>
  <c r="AA100" i="50"/>
  <c r="AA164" i="50" s="1"/>
  <c r="AK275" i="2"/>
  <c r="AR477" i="2"/>
  <c r="AK405" i="51"/>
  <c r="BA486" i="51"/>
  <c r="AK210" i="51"/>
  <c r="AQ411" i="51"/>
  <c r="AU112" i="48"/>
  <c r="BJ419" i="51"/>
  <c r="DN419" i="51" s="1"/>
  <c r="BK451" i="51" s="1"/>
  <c r="C141" i="49"/>
  <c r="D367" i="49" s="1"/>
  <c r="D392" i="49" s="1"/>
  <c r="D393" i="49" s="1"/>
  <c r="Q155" i="51"/>
  <c r="U94" i="51"/>
  <c r="U158" i="51" s="1"/>
  <c r="Z164" i="50"/>
  <c r="T129" i="47"/>
  <c r="S92" i="49"/>
  <c r="T92" i="49" s="1"/>
  <c r="Z99" i="2"/>
  <c r="AA99" i="2" s="1"/>
  <c r="R156" i="2"/>
  <c r="E78" i="51"/>
  <c r="E142" i="51" s="1"/>
  <c r="W161" i="50"/>
  <c r="D142" i="50"/>
  <c r="U94" i="50"/>
  <c r="U158" i="50" s="1"/>
  <c r="P154" i="51"/>
  <c r="BJ476" i="51"/>
  <c r="DN476" i="51" s="1"/>
  <c r="BK508" i="51" s="1"/>
  <c r="BJ284" i="51"/>
  <c r="AI316" i="51" s="1"/>
  <c r="BJ349" i="50"/>
  <c r="DN349" i="50" s="1"/>
  <c r="BK381" i="50" s="1"/>
  <c r="BJ284" i="50"/>
  <c r="AI316" i="50" s="1"/>
  <c r="I82" i="51"/>
  <c r="H146" i="51"/>
  <c r="F79" i="49"/>
  <c r="F143" i="49" s="1"/>
  <c r="BJ277" i="2"/>
  <c r="AI309" i="2" s="1"/>
  <c r="S92" i="51"/>
  <c r="R156" i="51"/>
  <c r="AA132" i="50"/>
  <c r="BC132" i="50" s="1"/>
  <c r="X97" i="50"/>
  <c r="X161" i="50" s="1"/>
  <c r="BJ414" i="2"/>
  <c r="AI446" i="2" s="1"/>
  <c r="BJ344" i="2"/>
  <c r="AI376" i="2" s="1"/>
  <c r="T93" i="51"/>
  <c r="S157" i="51"/>
  <c r="I147" i="51"/>
  <c r="J83" i="51"/>
  <c r="BJ410" i="51"/>
  <c r="AI442" i="51" s="1"/>
  <c r="BJ346" i="51"/>
  <c r="DN346" i="51" s="1"/>
  <c r="BK378" i="51" s="1"/>
  <c r="D610" i="49"/>
  <c r="D618" i="49"/>
  <c r="BJ479" i="51"/>
  <c r="AI511" i="51" s="1"/>
  <c r="BJ475" i="50"/>
  <c r="AI507" i="50" s="1"/>
  <c r="D612" i="51"/>
  <c r="AG119" i="45"/>
  <c r="AG47" i="45"/>
  <c r="AG80" i="45"/>
  <c r="BJ348" i="49"/>
  <c r="DN348" i="49" s="1"/>
  <c r="BK380" i="49" s="1"/>
  <c r="D611" i="2"/>
  <c r="BJ288" i="49"/>
  <c r="DN288" i="49" s="1"/>
  <c r="BK320" i="49" s="1"/>
  <c r="BJ219" i="49"/>
  <c r="AI251" i="49" s="1"/>
  <c r="BJ413" i="49"/>
  <c r="AI445" i="49" s="1"/>
  <c r="BJ285" i="2"/>
  <c r="DN285" i="2" s="1"/>
  <c r="BK317" i="2" s="1"/>
  <c r="BJ280" i="49"/>
  <c r="AI312" i="49" s="1"/>
  <c r="D611" i="49"/>
  <c r="BJ345" i="51"/>
  <c r="DN345" i="51" s="1"/>
  <c r="BK377" i="51" s="1"/>
  <c r="BJ483" i="51"/>
  <c r="AI515" i="51" s="1"/>
  <c r="D615" i="51"/>
  <c r="BJ283" i="51"/>
  <c r="DN283" i="51" s="1"/>
  <c r="BK315" i="51" s="1"/>
  <c r="BJ291" i="51"/>
  <c r="DN291" i="51" s="1"/>
  <c r="BK323" i="51" s="1"/>
  <c r="BJ353" i="51"/>
  <c r="DN353" i="51" s="1"/>
  <c r="BK385" i="51" s="1"/>
  <c r="BJ223" i="51"/>
  <c r="AI255" i="51" s="1"/>
  <c r="BJ418" i="51"/>
  <c r="DN418" i="51" s="1"/>
  <c r="BK450" i="51" s="1"/>
  <c r="BJ354" i="51"/>
  <c r="AI386" i="51" s="1"/>
  <c r="BJ411" i="51"/>
  <c r="AI443" i="51" s="1"/>
  <c r="BJ418" i="50"/>
  <c r="DN418" i="50" s="1"/>
  <c r="BK450" i="50" s="1"/>
  <c r="BJ344" i="50"/>
  <c r="AI376" i="50" s="1"/>
  <c r="BJ219" i="50"/>
  <c r="AI251" i="50" s="1"/>
  <c r="BJ474" i="49"/>
  <c r="DN474" i="49" s="1"/>
  <c r="BK506" i="49" s="1"/>
  <c r="BJ352" i="49"/>
  <c r="DN352" i="49" s="1"/>
  <c r="BK384" i="49" s="1"/>
  <c r="BJ418" i="49"/>
  <c r="AI450" i="49" s="1"/>
  <c r="BJ410" i="49"/>
  <c r="DN410" i="49" s="1"/>
  <c r="BK442" i="49" s="1"/>
  <c r="D612" i="2"/>
  <c r="BC59" i="48"/>
  <c r="BC228" i="49"/>
  <c r="AG111" i="45"/>
  <c r="D618" i="51"/>
  <c r="AF98" i="45"/>
  <c r="AF124" i="45" s="1"/>
  <c r="C68" i="51"/>
  <c r="C102" i="51" s="1"/>
  <c r="BJ482" i="51"/>
  <c r="DN482" i="51" s="1"/>
  <c r="BK514" i="51" s="1"/>
  <c r="AG88" i="45"/>
  <c r="D38" i="50"/>
  <c r="D9" i="38"/>
  <c r="AN408" i="49"/>
  <c r="AN278" i="49"/>
  <c r="AN44" i="48"/>
  <c r="AN213" i="49"/>
  <c r="AN473" i="49"/>
  <c r="AN343" i="49"/>
  <c r="AO45" i="48"/>
  <c r="AO474" i="49"/>
  <c r="AO344" i="49"/>
  <c r="AO214" i="49"/>
  <c r="AO409" i="49"/>
  <c r="AO279" i="49"/>
  <c r="BJ476" i="2"/>
  <c r="AI508" i="2" s="1"/>
  <c r="D608" i="2"/>
  <c r="AV481" i="49"/>
  <c r="AV416" i="49"/>
  <c r="AV351" i="49"/>
  <c r="AV286" i="49"/>
  <c r="AV221" i="49"/>
  <c r="AG22" i="45"/>
  <c r="BJ421" i="2"/>
  <c r="DN421" i="2" s="1"/>
  <c r="BK453" i="2" s="1"/>
  <c r="BJ281" i="2"/>
  <c r="DN281" i="2" s="1"/>
  <c r="BK313" i="2" s="1"/>
  <c r="BJ409" i="2"/>
  <c r="DN409" i="2" s="1"/>
  <c r="BK441" i="2" s="1"/>
  <c r="BD489" i="49"/>
  <c r="BD424" i="49"/>
  <c r="BD359" i="49"/>
  <c r="BD294" i="49"/>
  <c r="BD229" i="49"/>
  <c r="BD60" i="48"/>
  <c r="AZ485" i="49"/>
  <c r="AZ355" i="49"/>
  <c r="AZ290" i="49"/>
  <c r="AZ225" i="49"/>
  <c r="AZ420" i="49"/>
  <c r="AQ346" i="49"/>
  <c r="AQ281" i="49"/>
  <c r="AQ47" i="48"/>
  <c r="AQ476" i="49"/>
  <c r="AQ411" i="49"/>
  <c r="AQ216" i="49"/>
  <c r="BJ409" i="49"/>
  <c r="AI441" i="49" s="1"/>
  <c r="AJ469" i="49"/>
  <c r="AJ339" i="49"/>
  <c r="AJ404" i="49"/>
  <c r="AJ274" i="49"/>
  <c r="AJ40" i="48"/>
  <c r="AJ209" i="49"/>
  <c r="AF5" i="45"/>
  <c r="AF31" i="45" s="1"/>
  <c r="C68" i="2"/>
  <c r="C134" i="2" s="1"/>
  <c r="AG115" i="45"/>
  <c r="BJ280" i="50"/>
  <c r="AG14" i="45"/>
  <c r="AY128" i="50"/>
  <c r="V127" i="50"/>
  <c r="BJ340" i="50"/>
  <c r="AI372" i="50" s="1"/>
  <c r="Z131" i="50"/>
  <c r="BB131" i="50" s="1"/>
  <c r="DN472" i="2"/>
  <c r="BK504" i="2" s="1"/>
  <c r="AI504" i="2"/>
  <c r="DN220" i="50"/>
  <c r="BK252" i="50" s="1"/>
  <c r="AI252" i="50"/>
  <c r="DN415" i="51"/>
  <c r="BK447" i="51" s="1"/>
  <c r="AI447" i="51"/>
  <c r="AI250" i="51"/>
  <c r="DN218" i="51"/>
  <c r="BK250" i="51" s="1"/>
  <c r="DN222" i="51"/>
  <c r="BK254" i="51" s="1"/>
  <c r="AI254" i="51"/>
  <c r="DN472" i="50"/>
  <c r="BK504" i="50" s="1"/>
  <c r="AI504" i="50"/>
  <c r="DN281" i="50"/>
  <c r="BK313" i="50" s="1"/>
  <c r="AI313" i="50"/>
  <c r="DN212" i="50"/>
  <c r="BK244" i="50" s="1"/>
  <c r="AI244" i="50"/>
  <c r="AI321" i="49"/>
  <c r="DN289" i="49"/>
  <c r="BK321" i="49" s="1"/>
  <c r="DN407" i="51"/>
  <c r="BK439" i="51" s="1"/>
  <c r="AI439" i="51"/>
  <c r="DN415" i="50"/>
  <c r="BK447" i="50" s="1"/>
  <c r="AI447" i="50"/>
  <c r="AI323" i="49"/>
  <c r="DN291" i="49"/>
  <c r="BK323" i="49" s="1"/>
  <c r="AI317" i="49"/>
  <c r="DN285" i="49"/>
  <c r="BK317" i="49" s="1"/>
  <c r="DN480" i="2"/>
  <c r="BK512" i="2" s="1"/>
  <c r="AI512" i="2"/>
  <c r="AI515" i="2"/>
  <c r="DN483" i="2"/>
  <c r="BK515" i="2" s="1"/>
  <c r="DN407" i="50"/>
  <c r="BK439" i="50" s="1"/>
  <c r="AI439" i="50"/>
  <c r="DN476" i="50"/>
  <c r="BK508" i="50" s="1"/>
  <c r="AI508" i="50"/>
  <c r="BJ468" i="50"/>
  <c r="AI500" i="50" s="1"/>
  <c r="DM278" i="49"/>
  <c r="BJ310" i="49" s="1"/>
  <c r="AH310" i="49"/>
  <c r="J147" i="49"/>
  <c r="K83" i="49"/>
  <c r="D613" i="2"/>
  <c r="AH509" i="2"/>
  <c r="DM477" i="2"/>
  <c r="BJ509" i="2" s="1"/>
  <c r="DM350" i="2"/>
  <c r="BJ382" i="2" s="1"/>
  <c r="AH382" i="2"/>
  <c r="DM354" i="2"/>
  <c r="BJ386" i="2" s="1"/>
  <c r="AH386" i="2"/>
  <c r="AH309" i="51"/>
  <c r="DM277" i="51"/>
  <c r="BJ309" i="51" s="1"/>
  <c r="D610" i="50"/>
  <c r="AH506" i="50"/>
  <c r="DM474" i="50"/>
  <c r="BJ506" i="50" s="1"/>
  <c r="AH453" i="51"/>
  <c r="DM421" i="51"/>
  <c r="BJ453" i="51" s="1"/>
  <c r="DM356" i="51"/>
  <c r="BJ388" i="51" s="1"/>
  <c r="AH388" i="51"/>
  <c r="AI321" i="50"/>
  <c r="DN289" i="50"/>
  <c r="BK321" i="50" s="1"/>
  <c r="J118" i="47"/>
  <c r="J147" i="50"/>
  <c r="K83" i="50"/>
  <c r="Q154" i="51"/>
  <c r="R90" i="51"/>
  <c r="DM354" i="50"/>
  <c r="BJ386" i="50" s="1"/>
  <c r="AH386" i="50"/>
  <c r="D622" i="49"/>
  <c r="AH518" i="49"/>
  <c r="DM486" i="49"/>
  <c r="BJ518" i="49" s="1"/>
  <c r="BJ475" i="49"/>
  <c r="D621" i="49"/>
  <c r="AH517" i="49"/>
  <c r="DM485" i="49"/>
  <c r="BJ517" i="49" s="1"/>
  <c r="AI453" i="49"/>
  <c r="DN421" i="49"/>
  <c r="BK453" i="49" s="1"/>
  <c r="D616" i="49"/>
  <c r="AH512" i="49"/>
  <c r="DM480" i="49"/>
  <c r="BJ512" i="49" s="1"/>
  <c r="DM415" i="49"/>
  <c r="BJ447" i="49" s="1"/>
  <c r="AH447" i="49"/>
  <c r="AH379" i="49"/>
  <c r="DM347" i="49"/>
  <c r="BJ379" i="49" s="1"/>
  <c r="AH322" i="49"/>
  <c r="DM290" i="49"/>
  <c r="BJ322" i="49" s="1"/>
  <c r="AH319" i="49"/>
  <c r="DM287" i="49"/>
  <c r="BJ319" i="49" s="1"/>
  <c r="AH314" i="49"/>
  <c r="DM282" i="49"/>
  <c r="BJ314" i="49" s="1"/>
  <c r="AH311" i="49"/>
  <c r="DM279" i="49"/>
  <c r="BJ311" i="49" s="1"/>
  <c r="BJ417" i="49"/>
  <c r="AI313" i="49"/>
  <c r="DN281" i="49"/>
  <c r="BK313" i="49" s="1"/>
  <c r="X96" i="49"/>
  <c r="W160" i="49"/>
  <c r="E78" i="49"/>
  <c r="D142" i="49"/>
  <c r="T158" i="49"/>
  <c r="U94" i="49"/>
  <c r="AG57" i="45"/>
  <c r="AH258" i="49"/>
  <c r="DM226" i="49"/>
  <c r="BJ258" i="49" s="1"/>
  <c r="AG46" i="45"/>
  <c r="AH247" i="49"/>
  <c r="DM215" i="49"/>
  <c r="BJ247" i="49" s="1"/>
  <c r="D141" i="49"/>
  <c r="E77" i="49"/>
  <c r="AI516" i="2"/>
  <c r="DN484" i="2"/>
  <c r="BK516" i="2" s="1"/>
  <c r="D617" i="2"/>
  <c r="DM481" i="2"/>
  <c r="BJ513" i="2" s="1"/>
  <c r="AH513" i="2"/>
  <c r="AG53" i="45"/>
  <c r="AH254" i="49"/>
  <c r="DM222" i="49"/>
  <c r="BJ254" i="49" s="1"/>
  <c r="DM410" i="2"/>
  <c r="BJ442" i="2" s="1"/>
  <c r="AH442" i="2"/>
  <c r="DM345" i="2"/>
  <c r="BJ377" i="2" s="1"/>
  <c r="AH377" i="2"/>
  <c r="DM284" i="49"/>
  <c r="BJ316" i="49" s="1"/>
  <c r="AH316" i="49"/>
  <c r="DM355" i="2"/>
  <c r="BJ387" i="2" s="1"/>
  <c r="AH387" i="2"/>
  <c r="AG43" i="45"/>
  <c r="DM212" i="49"/>
  <c r="BJ244" i="49" s="1"/>
  <c r="AH244" i="49"/>
  <c r="D620" i="2"/>
  <c r="DM342" i="2"/>
  <c r="BJ374" i="2" s="1"/>
  <c r="AH374" i="2"/>
  <c r="DM411" i="2"/>
  <c r="BJ443" i="2" s="1"/>
  <c r="AH443" i="2"/>
  <c r="AH375" i="2"/>
  <c r="DM343" i="2"/>
  <c r="BJ375" i="2" s="1"/>
  <c r="AH315" i="2"/>
  <c r="DM283" i="2"/>
  <c r="BJ315" i="2" s="1"/>
  <c r="K33" i="47"/>
  <c r="L85" i="2"/>
  <c r="K149" i="2"/>
  <c r="D609" i="51"/>
  <c r="DM473" i="51"/>
  <c r="BJ505" i="51" s="1"/>
  <c r="AH505" i="51"/>
  <c r="AH440" i="2"/>
  <c r="DM408" i="2"/>
  <c r="BJ440" i="2" s="1"/>
  <c r="DN356" i="2"/>
  <c r="BK388" i="2" s="1"/>
  <c r="AI388" i="2"/>
  <c r="BJ348" i="2"/>
  <c r="AG25" i="45"/>
  <c r="DM225" i="2"/>
  <c r="BJ257" i="2" s="1"/>
  <c r="AH257" i="2"/>
  <c r="N36" i="47"/>
  <c r="N152" i="2"/>
  <c r="O88" i="2"/>
  <c r="AG12" i="45"/>
  <c r="AH244" i="2"/>
  <c r="DM212" i="2"/>
  <c r="BJ244" i="2" s="1"/>
  <c r="L34" i="47"/>
  <c r="L150" i="2"/>
  <c r="M86" i="2"/>
  <c r="DM346" i="2"/>
  <c r="BJ378" i="2" s="1"/>
  <c r="AH378" i="2"/>
  <c r="AH449" i="51"/>
  <c r="DM417" i="51"/>
  <c r="BJ449" i="51" s="1"/>
  <c r="DM412" i="51"/>
  <c r="BJ444" i="51" s="1"/>
  <c r="AH444" i="51"/>
  <c r="AH441" i="51"/>
  <c r="DM409" i="51"/>
  <c r="BJ441" i="51" s="1"/>
  <c r="AH384" i="51"/>
  <c r="DM352" i="51"/>
  <c r="BJ384" i="51" s="1"/>
  <c r="AH379" i="51"/>
  <c r="DM347" i="51"/>
  <c r="BJ379" i="51" s="1"/>
  <c r="AH376" i="51"/>
  <c r="DM344" i="51"/>
  <c r="BJ376" i="51" s="1"/>
  <c r="DM280" i="51"/>
  <c r="BJ312" i="51" s="1"/>
  <c r="AH312" i="51"/>
  <c r="N152" i="51"/>
  <c r="O88" i="51"/>
  <c r="AG16" i="45"/>
  <c r="AH248" i="2"/>
  <c r="DM216" i="2"/>
  <c r="BJ248" i="2" s="1"/>
  <c r="D610" i="51"/>
  <c r="DM290" i="51"/>
  <c r="BJ322" i="51" s="1"/>
  <c r="AH322" i="51"/>
  <c r="DM282" i="51"/>
  <c r="BJ314" i="51" s="1"/>
  <c r="AH314" i="51"/>
  <c r="AG21" i="45"/>
  <c r="DM221" i="2"/>
  <c r="BJ253" i="2" s="1"/>
  <c r="AH253" i="2"/>
  <c r="DM480" i="51"/>
  <c r="BJ512" i="51" s="1"/>
  <c r="D616" i="51"/>
  <c r="AH512" i="51"/>
  <c r="AG18" i="45"/>
  <c r="BJ218" i="2"/>
  <c r="AI384" i="50"/>
  <c r="DN352" i="50"/>
  <c r="BK384" i="50" s="1"/>
  <c r="DN285" i="50"/>
  <c r="BK317" i="50" s="1"/>
  <c r="AI317" i="50"/>
  <c r="D621" i="51"/>
  <c r="AH517" i="51"/>
  <c r="DM485" i="51"/>
  <c r="BJ517" i="51" s="1"/>
  <c r="DM355" i="50"/>
  <c r="BJ387" i="50" s="1"/>
  <c r="AH387" i="50"/>
  <c r="AG114" i="45"/>
  <c r="AH253" i="51"/>
  <c r="DM221" i="51"/>
  <c r="BJ253" i="51" s="1"/>
  <c r="DN484" i="50"/>
  <c r="BK516" i="50" s="1"/>
  <c r="AI516" i="50"/>
  <c r="DN419" i="50"/>
  <c r="BK451" i="50" s="1"/>
  <c r="AI451" i="50"/>
  <c r="DN411" i="50"/>
  <c r="BK443" i="50" s="1"/>
  <c r="AI443" i="50"/>
  <c r="DM350" i="50"/>
  <c r="BJ382" i="50" s="1"/>
  <c r="AH382" i="50"/>
  <c r="AH313" i="51"/>
  <c r="DM281" i="51"/>
  <c r="BJ313" i="51" s="1"/>
  <c r="AG78" i="45"/>
  <c r="DM216" i="50"/>
  <c r="BJ248" i="50" s="1"/>
  <c r="AH248" i="50"/>
  <c r="P125" i="47"/>
  <c r="Q90" i="50"/>
  <c r="P154" i="50"/>
  <c r="F115" i="47"/>
  <c r="F144" i="50"/>
  <c r="G80" i="50"/>
  <c r="AH311" i="50"/>
  <c r="DM279" i="50"/>
  <c r="BJ311" i="50" s="1"/>
  <c r="DM278" i="51"/>
  <c r="BJ310" i="51" s="1"/>
  <c r="AH310" i="51"/>
  <c r="AG117" i="45"/>
  <c r="AH256" i="51"/>
  <c r="DM224" i="51"/>
  <c r="BJ256" i="51" s="1"/>
  <c r="D612" i="50"/>
  <c r="DM414" i="50"/>
  <c r="BJ446" i="50" s="1"/>
  <c r="AH446" i="50"/>
  <c r="AH445" i="50"/>
  <c r="DM413" i="50"/>
  <c r="BJ445" i="50" s="1"/>
  <c r="P124" i="47"/>
  <c r="P153" i="50"/>
  <c r="Q89" i="50"/>
  <c r="BJ226" i="2"/>
  <c r="D615" i="50"/>
  <c r="DM479" i="50"/>
  <c r="BJ511" i="50" s="1"/>
  <c r="AH511" i="50"/>
  <c r="AH510" i="50"/>
  <c r="DM478" i="50"/>
  <c r="BJ510" i="50" s="1"/>
  <c r="D614" i="50"/>
  <c r="DM416" i="49"/>
  <c r="BJ448" i="49" s="1"/>
  <c r="AH448" i="49"/>
  <c r="AG49" i="45"/>
  <c r="AH250" i="49"/>
  <c r="DM218" i="49"/>
  <c r="BJ250" i="49" s="1"/>
  <c r="O153" i="49"/>
  <c r="P89" i="49"/>
  <c r="AG56" i="45"/>
  <c r="AH257" i="49"/>
  <c r="DM225" i="49"/>
  <c r="BJ257" i="49" s="1"/>
  <c r="AG51" i="45"/>
  <c r="DM220" i="49"/>
  <c r="BJ252" i="49" s="1"/>
  <c r="AH252" i="49"/>
  <c r="AH316" i="2"/>
  <c r="DM284" i="2"/>
  <c r="BJ316" i="2" s="1"/>
  <c r="AG23" i="45"/>
  <c r="AH255" i="2"/>
  <c r="DM223" i="2"/>
  <c r="BJ255" i="2" s="1"/>
  <c r="AG17" i="45"/>
  <c r="DM217" i="2"/>
  <c r="BJ249" i="2" s="1"/>
  <c r="AH249" i="2"/>
  <c r="U43" i="47"/>
  <c r="U159" i="2"/>
  <c r="V95" i="2"/>
  <c r="E27" i="47"/>
  <c r="E143" i="2"/>
  <c r="F79" i="2"/>
  <c r="AG19" i="45"/>
  <c r="O37" i="47"/>
  <c r="O153" i="2"/>
  <c r="P89" i="2"/>
  <c r="F79" i="51"/>
  <c r="E143" i="51"/>
  <c r="AG24" i="45"/>
  <c r="AH256" i="2"/>
  <c r="DM224" i="2"/>
  <c r="BJ256" i="2" s="1"/>
  <c r="DM412" i="50"/>
  <c r="BJ444" i="50" s="1"/>
  <c r="AH444" i="50"/>
  <c r="DM345" i="50"/>
  <c r="BJ377" i="50" s="1"/>
  <c r="AH377" i="50"/>
  <c r="AA48" i="47"/>
  <c r="AA164" i="2"/>
  <c r="AB100" i="2"/>
  <c r="AI442" i="50"/>
  <c r="DN410" i="50"/>
  <c r="BK442" i="50" s="1"/>
  <c r="DM288" i="50"/>
  <c r="BJ320" i="50" s="1"/>
  <c r="AH320" i="50"/>
  <c r="AG86" i="45"/>
  <c r="DM224" i="50"/>
  <c r="BJ256" i="50" s="1"/>
  <c r="AH256" i="50"/>
  <c r="C112" i="47"/>
  <c r="C141" i="50"/>
  <c r="D77" i="50"/>
  <c r="U130" i="47"/>
  <c r="U159" i="50"/>
  <c r="V95" i="50"/>
  <c r="D612" i="49"/>
  <c r="AH508" i="49"/>
  <c r="DM476" i="49"/>
  <c r="BJ508" i="49" s="1"/>
  <c r="AH388" i="49"/>
  <c r="DM356" i="49"/>
  <c r="BJ388" i="49" s="1"/>
  <c r="DM350" i="49"/>
  <c r="BJ382" i="49" s="1"/>
  <c r="AH382" i="49"/>
  <c r="AH377" i="49"/>
  <c r="DM345" i="49"/>
  <c r="BJ377" i="49" s="1"/>
  <c r="AH318" i="49"/>
  <c r="DM286" i="49"/>
  <c r="BJ318" i="49" s="1"/>
  <c r="T157" i="49"/>
  <c r="U93" i="49"/>
  <c r="K149" i="49"/>
  <c r="L85" i="49"/>
  <c r="G145" i="49"/>
  <c r="H81" i="49"/>
  <c r="W161" i="49"/>
  <c r="X97" i="49"/>
  <c r="AG45" i="45"/>
  <c r="AH246" i="49"/>
  <c r="DM214" i="49"/>
  <c r="BJ246" i="49" s="1"/>
  <c r="AG44" i="45"/>
  <c r="AH245" i="49"/>
  <c r="DM213" i="49"/>
  <c r="BJ245" i="49" s="1"/>
  <c r="AG48" i="45"/>
  <c r="AH249" i="49"/>
  <c r="DM217" i="49"/>
  <c r="BJ249" i="49" s="1"/>
  <c r="D616" i="2"/>
  <c r="D621" i="2"/>
  <c r="AH517" i="2"/>
  <c r="DM485" i="2"/>
  <c r="BJ517" i="2" s="1"/>
  <c r="D622" i="2"/>
  <c r="AH518" i="2"/>
  <c r="DM486" i="2"/>
  <c r="BJ518" i="2" s="1"/>
  <c r="AI449" i="2"/>
  <c r="DN417" i="2"/>
  <c r="BK449" i="2" s="1"/>
  <c r="AI384" i="2"/>
  <c r="DN352" i="2"/>
  <c r="BK384" i="2" s="1"/>
  <c r="AH310" i="2"/>
  <c r="DM278" i="2"/>
  <c r="BJ310" i="2" s="1"/>
  <c r="DM347" i="2"/>
  <c r="BJ379" i="2" s="1"/>
  <c r="AH379" i="2"/>
  <c r="AH447" i="2"/>
  <c r="DM415" i="2"/>
  <c r="BJ447" i="2" s="1"/>
  <c r="AH314" i="2"/>
  <c r="DM282" i="2"/>
  <c r="BJ314" i="2" s="1"/>
  <c r="D614" i="2"/>
  <c r="AH510" i="2"/>
  <c r="DM478" i="2"/>
  <c r="BJ510" i="2" s="1"/>
  <c r="DM419" i="2"/>
  <c r="BJ451" i="2" s="1"/>
  <c r="AH451" i="2"/>
  <c r="AH312" i="2"/>
  <c r="DM280" i="2"/>
  <c r="BJ312" i="2" s="1"/>
  <c r="AG15" i="45"/>
  <c r="AH247" i="2"/>
  <c r="DM215" i="2"/>
  <c r="BJ247" i="2" s="1"/>
  <c r="X46" i="47"/>
  <c r="X162" i="2"/>
  <c r="Y98" i="2"/>
  <c r="H30" i="47"/>
  <c r="H146" i="2"/>
  <c r="I82" i="2"/>
  <c r="DM481" i="51"/>
  <c r="BJ513" i="51" s="1"/>
  <c r="D617" i="51"/>
  <c r="AH513" i="51"/>
  <c r="DM287" i="2"/>
  <c r="BJ319" i="2" s="1"/>
  <c r="AH319" i="2"/>
  <c r="M35" i="47"/>
  <c r="M151" i="2"/>
  <c r="N87" i="2"/>
  <c r="D615" i="2"/>
  <c r="DM479" i="2"/>
  <c r="BJ511" i="2" s="1"/>
  <c r="AH511" i="2"/>
  <c r="BJ413" i="2"/>
  <c r="W45" i="47"/>
  <c r="W161" i="2"/>
  <c r="X97" i="2"/>
  <c r="G29" i="47"/>
  <c r="G145" i="2"/>
  <c r="H81" i="2"/>
  <c r="D622" i="51"/>
  <c r="AH518" i="51"/>
  <c r="DM486" i="51"/>
  <c r="BJ518" i="51" s="1"/>
  <c r="M151" i="51"/>
  <c r="N87" i="51"/>
  <c r="AH319" i="51"/>
  <c r="DM287" i="51"/>
  <c r="BJ319" i="51" s="1"/>
  <c r="AH311" i="51"/>
  <c r="DM279" i="51"/>
  <c r="BJ311" i="51" s="1"/>
  <c r="BJ219" i="2"/>
  <c r="AB49" i="47"/>
  <c r="AB165" i="2"/>
  <c r="D614" i="51"/>
  <c r="AH510" i="51"/>
  <c r="DM478" i="51"/>
  <c r="BJ510" i="51" s="1"/>
  <c r="DM416" i="51"/>
  <c r="BJ448" i="51" s="1"/>
  <c r="AH448" i="51"/>
  <c r="AH375" i="51"/>
  <c r="DM343" i="51"/>
  <c r="BJ375" i="51" s="1"/>
  <c r="DM286" i="51"/>
  <c r="BJ318" i="51" s="1"/>
  <c r="AH318" i="51"/>
  <c r="AG108" i="45"/>
  <c r="DM215" i="51"/>
  <c r="BJ247" i="51" s="1"/>
  <c r="AH247" i="51"/>
  <c r="R155" i="51"/>
  <c r="S91" i="51"/>
  <c r="D621" i="50"/>
  <c r="AH517" i="50"/>
  <c r="DM485" i="50"/>
  <c r="BJ517" i="50" s="1"/>
  <c r="DN480" i="50"/>
  <c r="BK512" i="50" s="1"/>
  <c r="AI512" i="50"/>
  <c r="AH452" i="50"/>
  <c r="DM420" i="50"/>
  <c r="BJ452" i="50" s="1"/>
  <c r="DM353" i="50"/>
  <c r="BJ385" i="50" s="1"/>
  <c r="AH385" i="50"/>
  <c r="AH322" i="50"/>
  <c r="DM290" i="50"/>
  <c r="BJ322" i="50" s="1"/>
  <c r="DM347" i="50"/>
  <c r="BJ379" i="50" s="1"/>
  <c r="AH379" i="50"/>
  <c r="AI515" i="50"/>
  <c r="DN483" i="50"/>
  <c r="BK515" i="50" s="1"/>
  <c r="D617" i="50"/>
  <c r="DM481" i="50"/>
  <c r="BJ513" i="50" s="1"/>
  <c r="AH513" i="50"/>
  <c r="DM416" i="50"/>
  <c r="BJ448" i="50" s="1"/>
  <c r="AH448" i="50"/>
  <c r="DM342" i="50"/>
  <c r="BJ374" i="50" s="1"/>
  <c r="AH374" i="50"/>
  <c r="DM283" i="50"/>
  <c r="BJ315" i="50" s="1"/>
  <c r="AH315" i="50"/>
  <c r="DM278" i="50"/>
  <c r="BJ310" i="50" s="1"/>
  <c r="AH310" i="50"/>
  <c r="K120" i="47"/>
  <c r="K149" i="50"/>
  <c r="L85" i="50"/>
  <c r="AG87" i="45"/>
  <c r="DM225" i="50"/>
  <c r="BJ257" i="50" s="1"/>
  <c r="AH257" i="50"/>
  <c r="AG79" i="45"/>
  <c r="AH249" i="50"/>
  <c r="DM217" i="50"/>
  <c r="BJ249" i="50" s="1"/>
  <c r="AG76" i="45"/>
  <c r="AH246" i="50"/>
  <c r="DM214" i="50"/>
  <c r="BJ246" i="50" s="1"/>
  <c r="N123" i="47"/>
  <c r="N152" i="50"/>
  <c r="O88" i="50"/>
  <c r="P120" i="50" s="1"/>
  <c r="AR120" i="50" s="1"/>
  <c r="E114" i="47"/>
  <c r="E143" i="50"/>
  <c r="F79" i="50"/>
  <c r="AG83" i="45"/>
  <c r="AH253" i="50"/>
  <c r="DM221" i="50"/>
  <c r="BJ253" i="50" s="1"/>
  <c r="BJ348" i="50"/>
  <c r="M121" i="47"/>
  <c r="M150" i="50"/>
  <c r="N86" i="50"/>
  <c r="AG81" i="45"/>
  <c r="DM346" i="50"/>
  <c r="BJ378" i="50" s="1"/>
  <c r="AH378" i="50"/>
  <c r="AG75" i="45"/>
  <c r="DM213" i="50"/>
  <c r="BJ245" i="50" s="1"/>
  <c r="AH245" i="50"/>
  <c r="AG113" i="45"/>
  <c r="AH252" i="51"/>
  <c r="DM220" i="51"/>
  <c r="BJ252" i="51" s="1"/>
  <c r="AG82" i="45"/>
  <c r="AG74" i="45"/>
  <c r="DM472" i="51"/>
  <c r="BJ504" i="51" s="1"/>
  <c r="D608" i="51"/>
  <c r="AH504" i="51"/>
  <c r="AB136" i="47"/>
  <c r="AB165" i="50"/>
  <c r="AA134" i="47"/>
  <c r="AA163" i="50"/>
  <c r="AB99" i="50"/>
  <c r="D617" i="49"/>
  <c r="DM481" i="49"/>
  <c r="BJ513" i="49" s="1"/>
  <c r="AH513" i="49"/>
  <c r="Z164" i="49"/>
  <c r="AA100" i="49"/>
  <c r="AH315" i="49"/>
  <c r="DM283" i="49"/>
  <c r="BJ315" i="49" s="1"/>
  <c r="AG52" i="45"/>
  <c r="AH253" i="49"/>
  <c r="DM221" i="49"/>
  <c r="BJ253" i="49" s="1"/>
  <c r="AH323" i="2"/>
  <c r="DM291" i="2"/>
  <c r="BJ323" i="2" s="1"/>
  <c r="AI321" i="2"/>
  <c r="DN289" i="2"/>
  <c r="BK321" i="2" s="1"/>
  <c r="DM412" i="2"/>
  <c r="BJ444" i="2" s="1"/>
  <c r="AH444" i="2"/>
  <c r="G144" i="49"/>
  <c r="H80" i="49"/>
  <c r="AI381" i="2"/>
  <c r="DN349" i="2"/>
  <c r="BK381" i="2" s="1"/>
  <c r="DM279" i="2"/>
  <c r="BJ311" i="2" s="1"/>
  <c r="AH311" i="2"/>
  <c r="P38" i="47"/>
  <c r="Q90" i="2"/>
  <c r="P154" i="2"/>
  <c r="U159" i="51"/>
  <c r="V95" i="51"/>
  <c r="D613" i="51"/>
  <c r="AH509" i="51"/>
  <c r="DM477" i="51"/>
  <c r="BJ509" i="51" s="1"/>
  <c r="DM408" i="51"/>
  <c r="BJ440" i="51" s="1"/>
  <c r="AH440" i="51"/>
  <c r="AH383" i="51"/>
  <c r="DM351" i="51"/>
  <c r="BJ383" i="51" s="1"/>
  <c r="AH321" i="51"/>
  <c r="DM289" i="51"/>
  <c r="BJ321" i="51" s="1"/>
  <c r="DN214" i="51"/>
  <c r="BK246" i="51" s="1"/>
  <c r="AI246" i="51"/>
  <c r="D618" i="50"/>
  <c r="AH514" i="50"/>
  <c r="DM482" i="50"/>
  <c r="BJ514" i="50" s="1"/>
  <c r="AH509" i="50"/>
  <c r="D613" i="50"/>
  <c r="DM477" i="50"/>
  <c r="BJ509" i="50" s="1"/>
  <c r="AH449" i="50"/>
  <c r="DM417" i="50"/>
  <c r="BJ449" i="50" s="1"/>
  <c r="AH441" i="50"/>
  <c r="DM409" i="50"/>
  <c r="BJ441" i="50" s="1"/>
  <c r="DN277" i="50"/>
  <c r="BK309" i="50" s="1"/>
  <c r="AI309" i="50"/>
  <c r="D611" i="51"/>
  <c r="AH507" i="51"/>
  <c r="DM475" i="51"/>
  <c r="BJ507" i="51" s="1"/>
  <c r="DM414" i="51"/>
  <c r="BJ446" i="51" s="1"/>
  <c r="AH446" i="51"/>
  <c r="AH445" i="51"/>
  <c r="DM413" i="51"/>
  <c r="BJ445" i="51" s="1"/>
  <c r="AG105" i="45"/>
  <c r="AH244" i="51"/>
  <c r="DM212" i="51"/>
  <c r="BJ244" i="51" s="1"/>
  <c r="D609" i="50"/>
  <c r="DM473" i="50"/>
  <c r="BJ505" i="50" s="1"/>
  <c r="AH505" i="50"/>
  <c r="DM408" i="50"/>
  <c r="BJ440" i="50" s="1"/>
  <c r="AH440" i="50"/>
  <c r="AH383" i="50"/>
  <c r="DM351" i="50"/>
  <c r="BJ383" i="50" s="1"/>
  <c r="AG85" i="45"/>
  <c r="AH255" i="50"/>
  <c r="DM223" i="50"/>
  <c r="BJ255" i="50" s="1"/>
  <c r="S128" i="47"/>
  <c r="S157" i="50"/>
  <c r="T93" i="50"/>
  <c r="BJ218" i="50"/>
  <c r="D619" i="50"/>
  <c r="D620" i="50"/>
  <c r="DM287" i="50"/>
  <c r="BJ319" i="50" s="1"/>
  <c r="AH319" i="50"/>
  <c r="DM291" i="50"/>
  <c r="BJ323" i="50" s="1"/>
  <c r="AH323" i="50"/>
  <c r="AH318" i="50"/>
  <c r="DM286" i="50"/>
  <c r="BJ318" i="50" s="1"/>
  <c r="AI258" i="51"/>
  <c r="DN226" i="51"/>
  <c r="BK258" i="51" s="1"/>
  <c r="BJ478" i="49"/>
  <c r="BJ482" i="49"/>
  <c r="D608" i="49"/>
  <c r="DM472" i="49"/>
  <c r="BJ504" i="49" s="1"/>
  <c r="AH504" i="49"/>
  <c r="AH451" i="49"/>
  <c r="DM419" i="49"/>
  <c r="BJ451" i="49" s="1"/>
  <c r="AH446" i="49"/>
  <c r="DM414" i="49"/>
  <c r="BJ446" i="49" s="1"/>
  <c r="DM407" i="49"/>
  <c r="BJ439" i="49" s="1"/>
  <c r="AH439" i="49"/>
  <c r="BJ346" i="49"/>
  <c r="AH387" i="49"/>
  <c r="DM355" i="49"/>
  <c r="BJ387" i="49" s="1"/>
  <c r="AH386" i="49"/>
  <c r="DM354" i="49"/>
  <c r="BJ386" i="49" s="1"/>
  <c r="AH516" i="49"/>
  <c r="DM484" i="49"/>
  <c r="BJ516" i="49" s="1"/>
  <c r="D620" i="49"/>
  <c r="DN483" i="49"/>
  <c r="BK515" i="49" s="1"/>
  <c r="AI515" i="49"/>
  <c r="D615" i="49"/>
  <c r="AH511" i="49"/>
  <c r="DM479" i="49"/>
  <c r="BJ511" i="49" s="1"/>
  <c r="AH509" i="49"/>
  <c r="D613" i="49"/>
  <c r="DM477" i="49"/>
  <c r="BJ509" i="49" s="1"/>
  <c r="D609" i="49"/>
  <c r="AH505" i="49"/>
  <c r="DM473" i="49"/>
  <c r="BJ505" i="49" s="1"/>
  <c r="AH452" i="49"/>
  <c r="DM420" i="49"/>
  <c r="BJ452" i="49" s="1"/>
  <c r="AH440" i="49"/>
  <c r="DM408" i="49"/>
  <c r="BJ440" i="49" s="1"/>
  <c r="D614" i="49"/>
  <c r="DM411" i="49"/>
  <c r="BJ443" i="49" s="1"/>
  <c r="AH443" i="49"/>
  <c r="AH375" i="49"/>
  <c r="DM343" i="49"/>
  <c r="BJ375" i="49" s="1"/>
  <c r="AH383" i="49"/>
  <c r="DM351" i="49"/>
  <c r="BJ383" i="49" s="1"/>
  <c r="AH381" i="49"/>
  <c r="DM349" i="49"/>
  <c r="BJ381" i="49" s="1"/>
  <c r="AI374" i="49"/>
  <c r="DN342" i="49"/>
  <c r="BK374" i="49" s="1"/>
  <c r="AH376" i="49"/>
  <c r="DM344" i="49"/>
  <c r="BJ376" i="49" s="1"/>
  <c r="DN277" i="49"/>
  <c r="BK309" i="49" s="1"/>
  <c r="AI309" i="49"/>
  <c r="BJ224" i="49"/>
  <c r="BJ216" i="49"/>
  <c r="DN353" i="49"/>
  <c r="BK385" i="49" s="1"/>
  <c r="AI385" i="49"/>
  <c r="Q90" i="49"/>
  <c r="P154" i="49"/>
  <c r="L150" i="49"/>
  <c r="M86" i="49"/>
  <c r="DM412" i="49"/>
  <c r="BJ444" i="49" s="1"/>
  <c r="AH444" i="49"/>
  <c r="AG55" i="45"/>
  <c r="AG54" i="45"/>
  <c r="AH255" i="49"/>
  <c r="DM223" i="49"/>
  <c r="BJ255" i="49" s="1"/>
  <c r="AG50" i="45"/>
  <c r="D609" i="2"/>
  <c r="DM473" i="2"/>
  <c r="BJ505" i="2" s="1"/>
  <c r="AH505" i="2"/>
  <c r="V159" i="49"/>
  <c r="W95" i="49"/>
  <c r="D618" i="2"/>
  <c r="DM482" i="2"/>
  <c r="BJ514" i="2" s="1"/>
  <c r="AH514" i="2"/>
  <c r="D610" i="2"/>
  <c r="DM474" i="2"/>
  <c r="BJ506" i="2" s="1"/>
  <c r="AH506" i="2"/>
  <c r="D619" i="2"/>
  <c r="DM418" i="2"/>
  <c r="BJ450" i="2" s="1"/>
  <c r="AH450" i="2"/>
  <c r="DM353" i="2"/>
  <c r="BJ385" i="2" s="1"/>
  <c r="AH385" i="2"/>
  <c r="AH318" i="2"/>
  <c r="DM286" i="2"/>
  <c r="BJ318" i="2" s="1"/>
  <c r="AH452" i="2"/>
  <c r="DM420" i="2"/>
  <c r="BJ452" i="2" s="1"/>
  <c r="AH439" i="2"/>
  <c r="DM407" i="2"/>
  <c r="BJ439" i="2" s="1"/>
  <c r="AH322" i="2"/>
  <c r="DM290" i="2"/>
  <c r="BJ322" i="2" s="1"/>
  <c r="AH383" i="2"/>
  <c r="DM351" i="2"/>
  <c r="BJ383" i="2" s="1"/>
  <c r="BJ222" i="2"/>
  <c r="AI246" i="2"/>
  <c r="DN214" i="2"/>
  <c r="BK246" i="2" s="1"/>
  <c r="S41" i="47"/>
  <c r="S157" i="2"/>
  <c r="T93" i="2"/>
  <c r="C25" i="47"/>
  <c r="C141" i="2"/>
  <c r="D77" i="2"/>
  <c r="BJ484" i="51"/>
  <c r="AH448" i="2"/>
  <c r="DM416" i="2"/>
  <c r="BJ448" i="2" s="1"/>
  <c r="V44" i="47"/>
  <c r="V160" i="2"/>
  <c r="W96" i="2"/>
  <c r="F28" i="47"/>
  <c r="F144" i="2"/>
  <c r="G80" i="2"/>
  <c r="AG20" i="45"/>
  <c r="AH252" i="2"/>
  <c r="DM220" i="2"/>
  <c r="BJ252" i="2" s="1"/>
  <c r="T42" i="47"/>
  <c r="T158" i="2"/>
  <c r="U94" i="2"/>
  <c r="D26" i="47"/>
  <c r="D142" i="2"/>
  <c r="E78" i="2"/>
  <c r="D620" i="51"/>
  <c r="BJ474" i="51"/>
  <c r="DM420" i="51"/>
  <c r="BJ452" i="51" s="1"/>
  <c r="AH452" i="51"/>
  <c r="AH387" i="51"/>
  <c r="DM355" i="51"/>
  <c r="BJ387" i="51" s="1"/>
  <c r="BJ350" i="51"/>
  <c r="BJ342" i="51"/>
  <c r="DM288" i="51"/>
  <c r="BJ320" i="51" s="1"/>
  <c r="AH320" i="51"/>
  <c r="AG118" i="45"/>
  <c r="DM225" i="51"/>
  <c r="BJ257" i="51" s="1"/>
  <c r="AH257" i="51"/>
  <c r="AG110" i="45"/>
  <c r="DM217" i="51"/>
  <c r="BJ249" i="51" s="1"/>
  <c r="AH249" i="51"/>
  <c r="F144" i="51"/>
  <c r="G80" i="51"/>
  <c r="AG13" i="45"/>
  <c r="AH245" i="2"/>
  <c r="DM213" i="2"/>
  <c r="BJ245" i="2" s="1"/>
  <c r="AH317" i="51"/>
  <c r="DM285" i="51"/>
  <c r="BJ317" i="51" s="1"/>
  <c r="AG112" i="45"/>
  <c r="AH251" i="51"/>
  <c r="DM219" i="51"/>
  <c r="BJ251" i="51" s="1"/>
  <c r="AG106" i="45"/>
  <c r="AH245" i="51"/>
  <c r="DM213" i="51"/>
  <c r="BJ245" i="51" s="1"/>
  <c r="AH314" i="50"/>
  <c r="DM282" i="50"/>
  <c r="BJ314" i="50" s="1"/>
  <c r="AH381" i="51"/>
  <c r="DM349" i="51"/>
  <c r="BJ381" i="51" s="1"/>
  <c r="DM348" i="51"/>
  <c r="BJ380" i="51" s="1"/>
  <c r="AH380" i="51"/>
  <c r="M150" i="51"/>
  <c r="N86" i="51"/>
  <c r="AG116" i="45"/>
  <c r="AG109" i="45"/>
  <c r="AH248" i="51"/>
  <c r="DM216" i="51"/>
  <c r="BJ248" i="51" s="1"/>
  <c r="X161" i="51"/>
  <c r="Y97" i="51"/>
  <c r="AH320" i="2"/>
  <c r="DM288" i="2"/>
  <c r="BJ320" i="2" s="1"/>
  <c r="AH375" i="50"/>
  <c r="DM343" i="50"/>
  <c r="BJ375" i="50" s="1"/>
  <c r="AG77" i="45"/>
  <c r="AH247" i="50"/>
  <c r="DM215" i="50"/>
  <c r="BJ247" i="50" s="1"/>
  <c r="X133" i="47"/>
  <c r="X162" i="50"/>
  <c r="Y98" i="50"/>
  <c r="H117" i="47"/>
  <c r="H146" i="50"/>
  <c r="I82" i="50"/>
  <c r="V131" i="47"/>
  <c r="V160" i="50"/>
  <c r="W96" i="50"/>
  <c r="X128" i="50" s="1"/>
  <c r="AZ128" i="50" s="1"/>
  <c r="M122" i="47"/>
  <c r="M151" i="50"/>
  <c r="N87" i="50"/>
  <c r="O119" i="50" s="1"/>
  <c r="AG107" i="45"/>
  <c r="BJ356" i="50"/>
  <c r="AG84" i="45"/>
  <c r="AH254" i="50"/>
  <c r="DM222" i="50"/>
  <c r="BJ254" i="50" s="1"/>
  <c r="AG26" i="45"/>
  <c r="AA164" i="51"/>
  <c r="AB100" i="51"/>
  <c r="AB164" i="51" s="1"/>
  <c r="D611" i="50"/>
  <c r="AH453" i="50"/>
  <c r="DM421" i="50"/>
  <c r="BJ453" i="50" s="1"/>
  <c r="BJ226" i="50"/>
  <c r="AH518" i="50"/>
  <c r="DM486" i="50"/>
  <c r="BJ518" i="50" s="1"/>
  <c r="D622" i="50"/>
  <c r="E20" i="56"/>
  <c r="E40" i="56"/>
  <c r="E32" i="56"/>
  <c r="E36" i="56"/>
  <c r="L118" i="49"/>
  <c r="M118" i="2"/>
  <c r="AO118" i="2" s="1"/>
  <c r="J115" i="2"/>
  <c r="I115" i="49"/>
  <c r="X129" i="50"/>
  <c r="W129" i="51"/>
  <c r="K117" i="49"/>
  <c r="L117" i="2"/>
  <c r="AN117" i="2" s="1"/>
  <c r="P122" i="49"/>
  <c r="Q122" i="2"/>
  <c r="N151" i="47"/>
  <c r="O77" i="48"/>
  <c r="O79" i="46"/>
  <c r="O78" i="45"/>
  <c r="O411" i="50"/>
  <c r="O476" i="50"/>
  <c r="O346" i="50"/>
  <c r="O281" i="50"/>
  <c r="L118" i="51"/>
  <c r="M118" i="50"/>
  <c r="D110" i="51"/>
  <c r="E110" i="50"/>
  <c r="AG110" i="50" s="1"/>
  <c r="F112" i="49"/>
  <c r="G112" i="2"/>
  <c r="AI112" i="2" s="1"/>
  <c r="V128" i="49"/>
  <c r="W128" i="2"/>
  <c r="AY128" i="2" s="1"/>
  <c r="M119" i="49"/>
  <c r="N119" i="2"/>
  <c r="AP119" i="2" s="1"/>
  <c r="H114" i="49"/>
  <c r="I114" i="2"/>
  <c r="AK114" i="2" s="1"/>
  <c r="X130" i="49"/>
  <c r="Y130" i="2"/>
  <c r="BA130" i="2" s="1"/>
  <c r="M150" i="47"/>
  <c r="N76" i="48"/>
  <c r="N77" i="45"/>
  <c r="N78" i="46"/>
  <c r="N475" i="50"/>
  <c r="N345" i="50"/>
  <c r="N410" i="50"/>
  <c r="N280" i="50"/>
  <c r="K117" i="51"/>
  <c r="L117" i="50"/>
  <c r="AN117" i="50" s="1"/>
  <c r="C109" i="51"/>
  <c r="D109" i="50"/>
  <c r="N120" i="49"/>
  <c r="O120" i="2"/>
  <c r="J116" i="49"/>
  <c r="K116" i="2"/>
  <c r="AM116" i="2" s="1"/>
  <c r="S125" i="51"/>
  <c r="T125" i="50"/>
  <c r="H114" i="51"/>
  <c r="I114" i="50"/>
  <c r="AK114" i="50" s="1"/>
  <c r="AA133" i="49"/>
  <c r="AB133" i="2"/>
  <c r="BE133" i="2" s="1"/>
  <c r="AB77" i="47" s="1"/>
  <c r="O121" i="49"/>
  <c r="P121" i="2"/>
  <c r="D110" i="49"/>
  <c r="E110" i="2"/>
  <c r="AG110" i="2" s="1"/>
  <c r="T126" i="49"/>
  <c r="U126" i="2"/>
  <c r="AW126" i="2" s="1"/>
  <c r="R124" i="49"/>
  <c r="S124" i="2"/>
  <c r="AU124" i="2" s="1"/>
  <c r="T126" i="51"/>
  <c r="U126" i="50"/>
  <c r="C109" i="49"/>
  <c r="D109" i="2"/>
  <c r="AF109" i="2" s="1"/>
  <c r="Y131" i="49"/>
  <c r="Z131" i="2"/>
  <c r="BB131" i="2" s="1"/>
  <c r="BJ404" i="50"/>
  <c r="AI436" i="50" s="1"/>
  <c r="X130" i="51"/>
  <c r="Y130" i="50"/>
  <c r="O121" i="51"/>
  <c r="P121" i="50"/>
  <c r="Q123" i="49"/>
  <c r="R123" i="2"/>
  <c r="Z132" i="49"/>
  <c r="AA132" i="2"/>
  <c r="BC132" i="2" s="1"/>
  <c r="P122" i="51"/>
  <c r="Q122" i="50"/>
  <c r="AS122" i="50" s="1"/>
  <c r="G113" i="51"/>
  <c r="H113" i="50"/>
  <c r="AJ113" i="50" s="1"/>
  <c r="E111" i="49"/>
  <c r="F111" i="2"/>
  <c r="U127" i="49"/>
  <c r="V127" i="2"/>
  <c r="G113" i="49"/>
  <c r="H113" i="2"/>
  <c r="AJ113" i="2" s="1"/>
  <c r="W129" i="49"/>
  <c r="X129" i="2"/>
  <c r="S125" i="49"/>
  <c r="T125" i="2"/>
  <c r="E24" i="56"/>
  <c r="E19" i="56"/>
  <c r="E27" i="56"/>
  <c r="E35" i="56"/>
  <c r="E43" i="56"/>
  <c r="E23" i="56"/>
  <c r="E31" i="56"/>
  <c r="E39" i="56"/>
  <c r="BJ209" i="2"/>
  <c r="DN209" i="2" s="1"/>
  <c r="BK241" i="2" s="1"/>
  <c r="D604" i="50"/>
  <c r="AH371" i="2"/>
  <c r="DM339" i="2"/>
  <c r="BJ371" i="2" s="1"/>
  <c r="DM403" i="2"/>
  <c r="BJ435" i="2" s="1"/>
  <c r="AH435" i="2"/>
  <c r="AH369" i="2"/>
  <c r="DM337" i="2"/>
  <c r="BJ369" i="2" s="1"/>
  <c r="DM275" i="2"/>
  <c r="BJ307" i="2" s="1"/>
  <c r="AH307" i="2"/>
  <c r="AH305" i="2"/>
  <c r="DM273" i="2"/>
  <c r="BJ305" i="2" s="1"/>
  <c r="AG72" i="45"/>
  <c r="AH242" i="50"/>
  <c r="DM210" i="50"/>
  <c r="BJ242" i="50" s="1"/>
  <c r="D603" i="2"/>
  <c r="AH499" i="2"/>
  <c r="DM467" i="2"/>
  <c r="BJ499" i="2" s="1"/>
  <c r="AG9" i="45"/>
  <c r="AH437" i="2"/>
  <c r="DM405" i="2"/>
  <c r="BJ437" i="2" s="1"/>
  <c r="D605" i="2"/>
  <c r="AH501" i="2"/>
  <c r="DM469" i="2"/>
  <c r="BJ501" i="2" s="1"/>
  <c r="AG8" i="45"/>
  <c r="AH240" i="2"/>
  <c r="DM208" i="2"/>
  <c r="BJ240" i="2" s="1"/>
  <c r="AG10" i="45"/>
  <c r="AH242" i="2"/>
  <c r="DM210" i="2"/>
  <c r="BJ242" i="2" s="1"/>
  <c r="DM275" i="50"/>
  <c r="BJ307" i="50" s="1"/>
  <c r="AH307" i="50"/>
  <c r="AI436" i="2"/>
  <c r="DN404" i="2"/>
  <c r="BK436" i="2" s="1"/>
  <c r="DM340" i="2"/>
  <c r="BJ372" i="2" s="1"/>
  <c r="AH372" i="2"/>
  <c r="DM272" i="2"/>
  <c r="BJ304" i="2" s="1"/>
  <c r="AH304" i="2"/>
  <c r="AH499" i="50"/>
  <c r="D603" i="50"/>
  <c r="DM467" i="50"/>
  <c r="BJ499" i="50" s="1"/>
  <c r="AI370" i="50"/>
  <c r="DN338" i="50"/>
  <c r="BK370" i="50" s="1"/>
  <c r="AG70" i="45"/>
  <c r="DM208" i="50"/>
  <c r="BJ240" i="50" s="1"/>
  <c r="AH240" i="50"/>
  <c r="D606" i="2"/>
  <c r="DM470" i="2"/>
  <c r="BJ502" i="2" s="1"/>
  <c r="AH502" i="2"/>
  <c r="D604" i="2"/>
  <c r="AH500" i="2"/>
  <c r="DM468" i="2"/>
  <c r="BJ500" i="2" s="1"/>
  <c r="DM402" i="2"/>
  <c r="BJ434" i="2" s="1"/>
  <c r="AH434" i="2"/>
  <c r="AH369" i="50"/>
  <c r="DM337" i="50"/>
  <c r="BJ369" i="50" s="1"/>
  <c r="AH370" i="2"/>
  <c r="DM338" i="2"/>
  <c r="BJ370" i="2" s="1"/>
  <c r="AG7" i="45"/>
  <c r="BJ274" i="2"/>
  <c r="BJ470" i="50"/>
  <c r="D605" i="50"/>
  <c r="AH501" i="50"/>
  <c r="DM469" i="50"/>
  <c r="BJ501" i="50" s="1"/>
  <c r="D606" i="50"/>
  <c r="DM403" i="50"/>
  <c r="BJ435" i="50" s="1"/>
  <c r="AH435" i="50"/>
  <c r="AH371" i="50"/>
  <c r="DM339" i="50"/>
  <c r="BJ371" i="50" s="1"/>
  <c r="DM405" i="50"/>
  <c r="BJ437" i="50" s="1"/>
  <c r="AH437" i="50"/>
  <c r="AG71" i="45"/>
  <c r="AH241" i="50"/>
  <c r="DM209" i="50"/>
  <c r="BJ241" i="50" s="1"/>
  <c r="AH305" i="50"/>
  <c r="DM273" i="50"/>
  <c r="BJ305" i="50" s="1"/>
  <c r="BJ274" i="50"/>
  <c r="AG69" i="45"/>
  <c r="DM207" i="50"/>
  <c r="BJ239" i="50" s="1"/>
  <c r="AH239" i="50"/>
  <c r="E25" i="56"/>
  <c r="E33" i="56"/>
  <c r="E37" i="56"/>
  <c r="E22" i="56"/>
  <c r="E26" i="56"/>
  <c r="E30" i="56"/>
  <c r="E34" i="56"/>
  <c r="E38" i="56"/>
  <c r="E42" i="56"/>
  <c r="E21" i="56"/>
  <c r="E29" i="56"/>
  <c r="D20" i="56"/>
  <c r="D19" i="56"/>
  <c r="BJ340" i="49"/>
  <c r="AI372" i="49" s="1"/>
  <c r="D605" i="51"/>
  <c r="BJ273" i="49"/>
  <c r="AI305" i="49" s="1"/>
  <c r="D606" i="49"/>
  <c r="BJ469" i="49"/>
  <c r="AI501" i="49" s="1"/>
  <c r="BJ275" i="49"/>
  <c r="DN275" i="49" s="1"/>
  <c r="BK307" i="49" s="1"/>
  <c r="BJ273" i="51"/>
  <c r="AI305" i="51" s="1"/>
  <c r="BJ405" i="51"/>
  <c r="DN405" i="51" s="1"/>
  <c r="BK437" i="51" s="1"/>
  <c r="D603" i="51"/>
  <c r="D603" i="49"/>
  <c r="AI435" i="51"/>
  <c r="DN403" i="51"/>
  <c r="BK435" i="51" s="1"/>
  <c r="AI501" i="51"/>
  <c r="DN469" i="51"/>
  <c r="BK501" i="51" s="1"/>
  <c r="AG40" i="45"/>
  <c r="AH241" i="49"/>
  <c r="DM209" i="49"/>
  <c r="BJ241" i="49" s="1"/>
  <c r="AH371" i="49"/>
  <c r="DM339" i="49"/>
  <c r="BJ371" i="49" s="1"/>
  <c r="AG38" i="45"/>
  <c r="AH239" i="49"/>
  <c r="DM207" i="49"/>
  <c r="BJ239" i="49" s="1"/>
  <c r="D606" i="51"/>
  <c r="AH502" i="51"/>
  <c r="DM470" i="51"/>
  <c r="BJ502" i="51" s="1"/>
  <c r="AG103" i="45"/>
  <c r="AH242" i="51"/>
  <c r="DM210" i="51"/>
  <c r="BJ242" i="51" s="1"/>
  <c r="BJ275" i="51"/>
  <c r="AH369" i="51"/>
  <c r="DM337" i="51"/>
  <c r="BJ369" i="51" s="1"/>
  <c r="AH304" i="49"/>
  <c r="DM272" i="49"/>
  <c r="BJ304" i="49" s="1"/>
  <c r="AI370" i="51"/>
  <c r="DN338" i="51"/>
  <c r="BK370" i="51" s="1"/>
  <c r="AG102" i="45"/>
  <c r="AH241" i="51"/>
  <c r="DM209" i="51"/>
  <c r="BJ241" i="51" s="1"/>
  <c r="D605" i="49"/>
  <c r="D604" i="49"/>
  <c r="AH500" i="49"/>
  <c r="DM468" i="49"/>
  <c r="BJ500" i="49" s="1"/>
  <c r="AH436" i="49"/>
  <c r="DM404" i="49"/>
  <c r="BJ436" i="49" s="1"/>
  <c r="AH435" i="49"/>
  <c r="DM403" i="49"/>
  <c r="BJ435" i="49" s="1"/>
  <c r="AI372" i="51"/>
  <c r="DN340" i="51"/>
  <c r="BK372" i="51" s="1"/>
  <c r="AH304" i="51"/>
  <c r="DM272" i="51"/>
  <c r="BJ304" i="51" s="1"/>
  <c r="AG101" i="45"/>
  <c r="AH240" i="51"/>
  <c r="DM208" i="51"/>
  <c r="BJ240" i="51" s="1"/>
  <c r="AI502" i="49"/>
  <c r="DN470" i="49"/>
  <c r="BK502" i="49" s="1"/>
  <c r="AH369" i="49"/>
  <c r="DM337" i="49"/>
  <c r="BJ369" i="49" s="1"/>
  <c r="AG41" i="45"/>
  <c r="AH242" i="49"/>
  <c r="DM210" i="49"/>
  <c r="BJ242" i="49" s="1"/>
  <c r="AG39" i="45"/>
  <c r="AH240" i="49"/>
  <c r="DM208" i="49"/>
  <c r="BJ240" i="49" s="1"/>
  <c r="AH306" i="51"/>
  <c r="DM274" i="51"/>
  <c r="BJ306" i="51" s="1"/>
  <c r="AH437" i="49"/>
  <c r="DM405" i="49"/>
  <c r="BJ437" i="49" s="1"/>
  <c r="BJ338" i="49"/>
  <c r="DM274" i="49"/>
  <c r="BJ306" i="49" s="1"/>
  <c r="AH306" i="49"/>
  <c r="AH500" i="51"/>
  <c r="DM468" i="51"/>
  <c r="BJ500" i="51" s="1"/>
  <c r="D604" i="51"/>
  <c r="AH436" i="51"/>
  <c r="DM404" i="51"/>
  <c r="BJ436" i="51" s="1"/>
  <c r="AH434" i="51"/>
  <c r="DM402" i="51"/>
  <c r="BJ434" i="51" s="1"/>
  <c r="AH371" i="51"/>
  <c r="DM339" i="51"/>
  <c r="BJ371" i="51" s="1"/>
  <c r="AG100" i="45"/>
  <c r="AH239" i="51"/>
  <c r="DM207" i="51"/>
  <c r="BJ239" i="51" s="1"/>
  <c r="DO471" i="2" l="1"/>
  <c r="BL503" i="2" s="1"/>
  <c r="AJ503" i="2"/>
  <c r="BJ292" i="49"/>
  <c r="DO487" i="51"/>
  <c r="BL519" i="51" s="1"/>
  <c r="AJ519" i="51"/>
  <c r="AJ438" i="51"/>
  <c r="DO406" i="51"/>
  <c r="BL438" i="51" s="1"/>
  <c r="BK406" i="50"/>
  <c r="BJ276" i="49"/>
  <c r="BJ341" i="50"/>
  <c r="BJ357" i="51"/>
  <c r="BJ227" i="2"/>
  <c r="BJ229" i="49"/>
  <c r="BK422" i="49"/>
  <c r="B54" i="29"/>
  <c r="B58" i="29"/>
  <c r="B65" i="29"/>
  <c r="B72" i="29"/>
  <c r="B63" i="29"/>
  <c r="B70" i="29"/>
  <c r="BK292" i="2"/>
  <c r="B17" i="29"/>
  <c r="BJ359" i="49"/>
  <c r="B10" i="29"/>
  <c r="B51" i="29"/>
  <c r="BJ424" i="2"/>
  <c r="BJ489" i="51"/>
  <c r="BK293" i="2"/>
  <c r="BJ424" i="50"/>
  <c r="BL471" i="2"/>
  <c r="BJ471" i="49"/>
  <c r="BJ359" i="50"/>
  <c r="BL422" i="2"/>
  <c r="BJ423" i="50"/>
  <c r="DN357" i="49"/>
  <c r="BK389" i="49" s="1"/>
  <c r="AI389" i="49"/>
  <c r="BK357" i="50"/>
  <c r="BJ341" i="51"/>
  <c r="B12" i="29"/>
  <c r="BK294" i="51"/>
  <c r="B5" i="29"/>
  <c r="B57" i="29"/>
  <c r="BK294" i="49"/>
  <c r="B64" i="29"/>
  <c r="B7" i="29"/>
  <c r="B55" i="29"/>
  <c r="B62" i="29"/>
  <c r="B25" i="29"/>
  <c r="B18" i="29"/>
  <c r="B67" i="29"/>
  <c r="AI325" i="51"/>
  <c r="DN293" i="51"/>
  <c r="BK325" i="51" s="1"/>
  <c r="BK406" i="2"/>
  <c r="BJ341" i="49"/>
  <c r="BJ489" i="50"/>
  <c r="BJ276" i="51"/>
  <c r="B20" i="29"/>
  <c r="B13" i="29"/>
  <c r="B6" i="29"/>
  <c r="B56" i="29"/>
  <c r="B15" i="29"/>
  <c r="BK358" i="49"/>
  <c r="B8" i="29"/>
  <c r="BK294" i="2"/>
  <c r="B33" i="29"/>
  <c r="B26" i="29"/>
  <c r="BK293" i="50"/>
  <c r="AJ438" i="49"/>
  <c r="DO406" i="49"/>
  <c r="BL438" i="49" s="1"/>
  <c r="BK358" i="51"/>
  <c r="BJ227" i="51"/>
  <c r="BJ358" i="50"/>
  <c r="BJ423" i="51"/>
  <c r="B107" i="29"/>
  <c r="B99" i="29"/>
  <c r="B91" i="29"/>
  <c r="B83" i="29"/>
  <c r="B75" i="29"/>
  <c r="B104" i="29"/>
  <c r="B96" i="29"/>
  <c r="B88" i="29"/>
  <c r="B80" i="29"/>
  <c r="B101" i="29"/>
  <c r="B93" i="29"/>
  <c r="B85" i="29"/>
  <c r="B77" i="29"/>
  <c r="B106" i="29"/>
  <c r="B98" i="29"/>
  <c r="B90" i="29"/>
  <c r="B82" i="29"/>
  <c r="B74" i="29"/>
  <c r="B103" i="29"/>
  <c r="B95" i="29"/>
  <c r="B87" i="29"/>
  <c r="B79" i="29"/>
  <c r="B100" i="29"/>
  <c r="B92" i="29"/>
  <c r="B84" i="29"/>
  <c r="B76" i="29"/>
  <c r="B105" i="29"/>
  <c r="B97" i="29"/>
  <c r="B89" i="29"/>
  <c r="B81" i="29"/>
  <c r="B73" i="29"/>
  <c r="B102" i="29"/>
  <c r="B94" i="29"/>
  <c r="B86" i="29"/>
  <c r="B78" i="29"/>
  <c r="I2" i="7"/>
  <c r="B53" i="29"/>
  <c r="BJ489" i="49"/>
  <c r="B28" i="29"/>
  <c r="B21" i="29"/>
  <c r="B14" i="29"/>
  <c r="B23" i="29"/>
  <c r="B16" i="29"/>
  <c r="B41" i="29"/>
  <c r="B34" i="29"/>
  <c r="B11" i="29"/>
  <c r="AI503" i="50"/>
  <c r="DN471" i="50"/>
  <c r="BK503" i="50" s="1"/>
  <c r="BJ422" i="50"/>
  <c r="BJ228" i="2"/>
  <c r="BL406" i="49"/>
  <c r="BJ211" i="51"/>
  <c r="BK358" i="2"/>
  <c r="BJ211" i="2"/>
  <c r="BJ488" i="2"/>
  <c r="BJ229" i="50"/>
  <c r="BJ276" i="2"/>
  <c r="BK228" i="50"/>
  <c r="B36" i="29"/>
  <c r="BJ423" i="49"/>
  <c r="B29" i="29"/>
  <c r="B22" i="29"/>
  <c r="B31" i="29"/>
  <c r="B24" i="29"/>
  <c r="BK423" i="2"/>
  <c r="B49" i="29"/>
  <c r="B42" i="29"/>
  <c r="BJ424" i="49"/>
  <c r="B19" i="29"/>
  <c r="BJ488" i="51"/>
  <c r="BK293" i="49"/>
  <c r="BJ292" i="50"/>
  <c r="AI389" i="2"/>
  <c r="DN357" i="2"/>
  <c r="BK389" i="2" s="1"/>
  <c r="BJ227" i="49"/>
  <c r="BJ424" i="51"/>
  <c r="BJ228" i="51"/>
  <c r="BJ487" i="50"/>
  <c r="BL406" i="51"/>
  <c r="BJ489" i="2"/>
  <c r="B44" i="29"/>
  <c r="B37" i="29"/>
  <c r="B30" i="29"/>
  <c r="B39" i="29"/>
  <c r="B32" i="29"/>
  <c r="B69" i="29"/>
  <c r="BK211" i="50"/>
  <c r="BJ487" i="49"/>
  <c r="B50" i="29"/>
  <c r="B27" i="29"/>
  <c r="BJ488" i="49"/>
  <c r="BT18" i="48"/>
  <c r="BW17" i="48"/>
  <c r="BV17" i="48"/>
  <c r="E607" i="51"/>
  <c r="AI503" i="51"/>
  <c r="DN471" i="51"/>
  <c r="BK503" i="51" s="1"/>
  <c r="BJ228" i="49"/>
  <c r="BJ276" i="50"/>
  <c r="BJ292" i="51"/>
  <c r="BJ341" i="2"/>
  <c r="B52" i="29"/>
  <c r="B45" i="29"/>
  <c r="B38" i="29"/>
  <c r="B47" i="29"/>
  <c r="B40" i="29"/>
  <c r="B61" i="29"/>
  <c r="B68" i="29"/>
  <c r="BK294" i="50"/>
  <c r="B35" i="29"/>
  <c r="BJ488" i="50"/>
  <c r="BK422" i="51"/>
  <c r="BJ359" i="51"/>
  <c r="BK229" i="2"/>
  <c r="BJ227" i="50"/>
  <c r="BK229" i="51"/>
  <c r="BL487" i="51"/>
  <c r="AH42" i="45"/>
  <c r="DN211" i="49"/>
  <c r="BK243" i="49" s="1"/>
  <c r="AI243" i="49"/>
  <c r="BK359" i="2"/>
  <c r="B66" i="29"/>
  <c r="B46" i="29"/>
  <c r="B71" i="29"/>
  <c r="B48" i="29"/>
  <c r="B9" i="29"/>
  <c r="BK487" i="2"/>
  <c r="B60" i="29"/>
  <c r="B43" i="29"/>
  <c r="AH38" i="46"/>
  <c r="AH7" i="46"/>
  <c r="AG37" i="46"/>
  <c r="AG6" i="46"/>
  <c r="AU51" i="46"/>
  <c r="AU20" i="46"/>
  <c r="AW22" i="46"/>
  <c r="AW53" i="46"/>
  <c r="AX54" i="46"/>
  <c r="AX23" i="46"/>
  <c r="AT50" i="46"/>
  <c r="AT19" i="46"/>
  <c r="AL42" i="46"/>
  <c r="AL11" i="46"/>
  <c r="AI39" i="46"/>
  <c r="AI8" i="46"/>
  <c r="BA57" i="46"/>
  <c r="BA26" i="46"/>
  <c r="AZ56" i="46"/>
  <c r="AZ25" i="46"/>
  <c r="AP46" i="46"/>
  <c r="AP15" i="46"/>
  <c r="AV52" i="46"/>
  <c r="AV21" i="46"/>
  <c r="BB27" i="46"/>
  <c r="BB58" i="46"/>
  <c r="F143" i="47"/>
  <c r="AH143" i="47" s="1"/>
  <c r="G208" i="50" s="1"/>
  <c r="CN208" i="50" s="1"/>
  <c r="F68" i="48"/>
  <c r="R81" i="45"/>
  <c r="W87" i="46"/>
  <c r="Z163" i="47"/>
  <c r="BB163" i="47" s="1"/>
  <c r="AA228" i="50" s="1"/>
  <c r="I146" i="47"/>
  <c r="AK146" i="47" s="1"/>
  <c r="J211" i="50" s="1"/>
  <c r="CQ211" i="50" s="1"/>
  <c r="R479" i="50"/>
  <c r="Z98" i="49"/>
  <c r="Z162" i="49" s="1"/>
  <c r="R349" i="50"/>
  <c r="Q154" i="47"/>
  <c r="AS154" i="47" s="1"/>
  <c r="R219" i="50" s="1"/>
  <c r="CY219" i="50" s="1"/>
  <c r="R284" i="50"/>
  <c r="CY284" i="50" s="1"/>
  <c r="R80" i="48"/>
  <c r="R126" i="47"/>
  <c r="T92" i="50"/>
  <c r="U124" i="50" s="1"/>
  <c r="AW124" i="50" s="1"/>
  <c r="R155" i="50"/>
  <c r="R186" i="50"/>
  <c r="S91" i="49"/>
  <c r="T91" i="49" s="1"/>
  <c r="S123" i="50"/>
  <c r="AU123" i="50" s="1"/>
  <c r="R414" i="50"/>
  <c r="CY414" i="50" s="1"/>
  <c r="AA163" i="51"/>
  <c r="AA98" i="51"/>
  <c r="AB98" i="51" s="1"/>
  <c r="AB162" i="51" s="1"/>
  <c r="F77" i="51"/>
  <c r="G77" i="51" s="1"/>
  <c r="AM472" i="51"/>
  <c r="AS283" i="51"/>
  <c r="AN213" i="51"/>
  <c r="AY419" i="49"/>
  <c r="AR48" i="48"/>
  <c r="AT111" i="48"/>
  <c r="BD121" i="48"/>
  <c r="AU220" i="2"/>
  <c r="AK102" i="48"/>
  <c r="AH99" i="48"/>
  <c r="AK41" i="48"/>
  <c r="BB58" i="48"/>
  <c r="AM472" i="49"/>
  <c r="AX54" i="48"/>
  <c r="AP215" i="51"/>
  <c r="AM212" i="50"/>
  <c r="E142" i="50"/>
  <c r="M181" i="50"/>
  <c r="AB196" i="2"/>
  <c r="E113" i="47"/>
  <c r="M181" i="51"/>
  <c r="S156" i="50"/>
  <c r="P87" i="49"/>
  <c r="P151" i="49" s="1"/>
  <c r="AB196" i="50"/>
  <c r="J178" i="49"/>
  <c r="Z194" i="50"/>
  <c r="AA99" i="49"/>
  <c r="AA163" i="49" s="1"/>
  <c r="N182" i="49"/>
  <c r="D367" i="51"/>
  <c r="D392" i="51" s="1"/>
  <c r="D393" i="51" s="1"/>
  <c r="Q89" i="51"/>
  <c r="R89" i="51" s="1"/>
  <c r="I81" i="50"/>
  <c r="I116" i="47" s="1"/>
  <c r="AG432" i="51"/>
  <c r="H145" i="50"/>
  <c r="G175" i="49"/>
  <c r="BD133" i="50"/>
  <c r="Y193" i="51"/>
  <c r="L84" i="49"/>
  <c r="L148" i="49" s="1"/>
  <c r="R155" i="2"/>
  <c r="AA195" i="2"/>
  <c r="O183" i="49"/>
  <c r="AG367" i="51"/>
  <c r="AG237" i="51"/>
  <c r="I81" i="51"/>
  <c r="J81" i="51" s="1"/>
  <c r="AG497" i="51"/>
  <c r="Z194" i="51"/>
  <c r="AA195" i="50"/>
  <c r="I146" i="49"/>
  <c r="AG302" i="51"/>
  <c r="X96" i="51"/>
  <c r="E368" i="51"/>
  <c r="G69" i="48"/>
  <c r="AM43" i="48"/>
  <c r="C68" i="49"/>
  <c r="C102" i="49" s="1"/>
  <c r="G175" i="2"/>
  <c r="AF36" i="48"/>
  <c r="AF62" i="48" s="1"/>
  <c r="X192" i="51"/>
  <c r="L84" i="2"/>
  <c r="L148" i="2" s="1"/>
  <c r="G79" i="49"/>
  <c r="G143" i="49" s="1"/>
  <c r="AB100" i="50"/>
  <c r="AB135" i="47" s="1"/>
  <c r="K179" i="2"/>
  <c r="E142" i="47"/>
  <c r="AG142" i="47" s="1"/>
  <c r="F207" i="50" s="1"/>
  <c r="CM207" i="50" s="1"/>
  <c r="K32" i="47"/>
  <c r="AA135" i="47"/>
  <c r="AI313" i="2"/>
  <c r="BK281" i="2" s="1"/>
  <c r="S187" i="50"/>
  <c r="AH38" i="50"/>
  <c r="DN475" i="2"/>
  <c r="BK507" i="2" s="1"/>
  <c r="BK475" i="2" s="1"/>
  <c r="BJ38" i="51"/>
  <c r="BK38" i="51" s="1"/>
  <c r="BL38" i="51" s="1"/>
  <c r="BM38" i="51" s="1"/>
  <c r="BN38" i="51" s="1"/>
  <c r="BO38" i="51" s="1"/>
  <c r="BP38" i="51" s="1"/>
  <c r="BQ38" i="51" s="1"/>
  <c r="BR38" i="51" s="1"/>
  <c r="BS38" i="51" s="1"/>
  <c r="BT38" i="51" s="1"/>
  <c r="BU38" i="51" s="1"/>
  <c r="BV38" i="51" s="1"/>
  <c r="BW38" i="51" s="1"/>
  <c r="BX38" i="51" s="1"/>
  <c r="BY38" i="51" s="1"/>
  <c r="BZ38" i="51" s="1"/>
  <c r="CA38" i="51" s="1"/>
  <c r="CB38" i="51" s="1"/>
  <c r="CC38" i="51" s="1"/>
  <c r="CD38" i="51" s="1"/>
  <c r="CE38" i="51" s="1"/>
  <c r="CF38" i="51" s="1"/>
  <c r="CG38" i="51" s="1"/>
  <c r="BJ38" i="50"/>
  <c r="BK38" i="50" s="1"/>
  <c r="BL38" i="50" s="1"/>
  <c r="BM38" i="50" s="1"/>
  <c r="BN38" i="50" s="1"/>
  <c r="BO38" i="50" s="1"/>
  <c r="BP38" i="50" s="1"/>
  <c r="BQ38" i="50" s="1"/>
  <c r="BR38" i="50" s="1"/>
  <c r="BS38" i="50" s="1"/>
  <c r="BT38" i="50" s="1"/>
  <c r="BU38" i="50" s="1"/>
  <c r="BV38" i="50" s="1"/>
  <c r="BW38" i="50" s="1"/>
  <c r="BX38" i="50" s="1"/>
  <c r="BY38" i="50" s="1"/>
  <c r="BZ38" i="50" s="1"/>
  <c r="CA38" i="50" s="1"/>
  <c r="CB38" i="50" s="1"/>
  <c r="CC38" i="50" s="1"/>
  <c r="CD38" i="50" s="1"/>
  <c r="CE38" i="50" s="1"/>
  <c r="CF38" i="50" s="1"/>
  <c r="CG38" i="50" s="1"/>
  <c r="AF67" i="45"/>
  <c r="AF93" i="45" s="1"/>
  <c r="AI38" i="50"/>
  <c r="AJ38" i="50" s="1"/>
  <c r="AK38" i="50" s="1"/>
  <c r="AL38" i="50" s="1"/>
  <c r="AM38" i="50" s="1"/>
  <c r="AN38" i="50" s="1"/>
  <c r="AO38" i="50" s="1"/>
  <c r="AP38" i="50" s="1"/>
  <c r="AQ38" i="50" s="1"/>
  <c r="AR38" i="50" s="1"/>
  <c r="AS38" i="50" s="1"/>
  <c r="AT38" i="50" s="1"/>
  <c r="AU38" i="50" s="1"/>
  <c r="AV38" i="50" s="1"/>
  <c r="AW38" i="50" s="1"/>
  <c r="AX38" i="50" s="1"/>
  <c r="AY38" i="50" s="1"/>
  <c r="AZ38" i="50" s="1"/>
  <c r="BA38" i="50" s="1"/>
  <c r="BB38" i="50" s="1"/>
  <c r="BC38" i="50" s="1"/>
  <c r="BD38" i="50" s="1"/>
  <c r="BE38" i="50" s="1"/>
  <c r="AH38" i="2"/>
  <c r="AI38" i="2" s="1"/>
  <c r="AJ38" i="2" s="1"/>
  <c r="AK38" i="2" s="1"/>
  <c r="AL38" i="2" s="1"/>
  <c r="AM38" i="2" s="1"/>
  <c r="AN38" i="2" s="1"/>
  <c r="AO38" i="2" s="1"/>
  <c r="AP38" i="2" s="1"/>
  <c r="AQ38" i="2" s="1"/>
  <c r="AR38" i="2" s="1"/>
  <c r="AS38" i="2" s="1"/>
  <c r="AT38" i="2" s="1"/>
  <c r="AU38" i="2" s="1"/>
  <c r="AV38" i="2" s="1"/>
  <c r="AW38" i="2" s="1"/>
  <c r="AX38" i="2" s="1"/>
  <c r="AY38" i="2" s="1"/>
  <c r="AZ38" i="2" s="1"/>
  <c r="BA38" i="2" s="1"/>
  <c r="BB38" i="2" s="1"/>
  <c r="BC38" i="2" s="1"/>
  <c r="BD38" i="2" s="1"/>
  <c r="BE38" i="2" s="1"/>
  <c r="F174" i="51"/>
  <c r="S187" i="51"/>
  <c r="Q185" i="51"/>
  <c r="AM277" i="51"/>
  <c r="G175" i="51"/>
  <c r="AY484" i="49"/>
  <c r="AM212" i="51"/>
  <c r="AM342" i="50"/>
  <c r="AH368" i="51"/>
  <c r="BJ38" i="49"/>
  <c r="BK38" i="49" s="1"/>
  <c r="BL38" i="49" s="1"/>
  <c r="BM38" i="49" s="1"/>
  <c r="BN38" i="49" s="1"/>
  <c r="BO38" i="49" s="1"/>
  <c r="BP38" i="49" s="1"/>
  <c r="BQ38" i="49" s="1"/>
  <c r="BR38" i="49" s="1"/>
  <c r="BS38" i="49" s="1"/>
  <c r="BT38" i="49" s="1"/>
  <c r="BU38" i="49" s="1"/>
  <c r="BV38" i="49" s="1"/>
  <c r="BW38" i="49" s="1"/>
  <c r="BX38" i="49" s="1"/>
  <c r="BY38" i="49" s="1"/>
  <c r="BZ38" i="49" s="1"/>
  <c r="CA38" i="49" s="1"/>
  <c r="CB38" i="49" s="1"/>
  <c r="CC38" i="49" s="1"/>
  <c r="CD38" i="49" s="1"/>
  <c r="CE38" i="49" s="1"/>
  <c r="CF38" i="49" s="1"/>
  <c r="CG38" i="49" s="1"/>
  <c r="BJ38" i="2"/>
  <c r="BK38" i="2" s="1"/>
  <c r="BL38" i="2" s="1"/>
  <c r="BM38" i="2" s="1"/>
  <c r="BN38" i="2" s="1"/>
  <c r="BO38" i="2" s="1"/>
  <c r="BP38" i="2" s="1"/>
  <c r="BQ38" i="2" s="1"/>
  <c r="BR38" i="2" s="1"/>
  <c r="BS38" i="2" s="1"/>
  <c r="BT38" i="2" s="1"/>
  <c r="BU38" i="2" s="1"/>
  <c r="BV38" i="2" s="1"/>
  <c r="BW38" i="2" s="1"/>
  <c r="BX38" i="2" s="1"/>
  <c r="BY38" i="2" s="1"/>
  <c r="BZ38" i="2" s="1"/>
  <c r="CA38" i="2" s="1"/>
  <c r="CB38" i="2" s="1"/>
  <c r="CC38" i="2" s="1"/>
  <c r="CD38" i="2" s="1"/>
  <c r="CE38" i="2" s="1"/>
  <c r="CF38" i="2" s="1"/>
  <c r="CG38" i="2" s="1"/>
  <c r="H176" i="49"/>
  <c r="G175" i="50"/>
  <c r="AM277" i="49"/>
  <c r="AG99" i="45"/>
  <c r="H176" i="2"/>
  <c r="AP345" i="51"/>
  <c r="AH498" i="51"/>
  <c r="AU350" i="2"/>
  <c r="I177" i="50"/>
  <c r="AH433" i="51"/>
  <c r="F174" i="2"/>
  <c r="AY224" i="49"/>
  <c r="T188" i="51"/>
  <c r="AH38" i="49"/>
  <c r="AI38" i="49" s="1"/>
  <c r="AJ38" i="49" s="1"/>
  <c r="AK38" i="49" s="1"/>
  <c r="AL38" i="49" s="1"/>
  <c r="AM38" i="49" s="1"/>
  <c r="AN38" i="49" s="1"/>
  <c r="AO38" i="49" s="1"/>
  <c r="AP38" i="49" s="1"/>
  <c r="AQ38" i="49" s="1"/>
  <c r="AR38" i="49" s="1"/>
  <c r="AS38" i="49" s="1"/>
  <c r="AT38" i="49" s="1"/>
  <c r="AU38" i="49" s="1"/>
  <c r="AV38" i="49" s="1"/>
  <c r="AW38" i="49" s="1"/>
  <c r="AX38" i="49" s="1"/>
  <c r="AY38" i="49" s="1"/>
  <c r="AZ38" i="49" s="1"/>
  <c r="BA38" i="49" s="1"/>
  <c r="BB38" i="49" s="1"/>
  <c r="BC38" i="49" s="1"/>
  <c r="BD38" i="49" s="1"/>
  <c r="BE38" i="49" s="1"/>
  <c r="T188" i="49"/>
  <c r="DM206" i="51"/>
  <c r="F174" i="50"/>
  <c r="D172" i="51"/>
  <c r="D197" i="51" s="1"/>
  <c r="D38" i="2"/>
  <c r="E8" i="38" s="1"/>
  <c r="X192" i="50"/>
  <c r="R186" i="51"/>
  <c r="AH38" i="51"/>
  <c r="AI38" i="51" s="1"/>
  <c r="AJ38" i="51" s="1"/>
  <c r="AK38" i="51" s="1"/>
  <c r="AL38" i="51" s="1"/>
  <c r="AM38" i="51" s="1"/>
  <c r="AN38" i="51" s="1"/>
  <c r="AO38" i="51" s="1"/>
  <c r="AP38" i="51" s="1"/>
  <c r="AQ38" i="51" s="1"/>
  <c r="AR38" i="51" s="1"/>
  <c r="AS38" i="51" s="1"/>
  <c r="AT38" i="51" s="1"/>
  <c r="AU38" i="51" s="1"/>
  <c r="AV38" i="51" s="1"/>
  <c r="AW38" i="51" s="1"/>
  <c r="AX38" i="51" s="1"/>
  <c r="AY38" i="51" s="1"/>
  <c r="AZ38" i="51" s="1"/>
  <c r="BA38" i="51" s="1"/>
  <c r="BB38" i="51" s="1"/>
  <c r="BC38" i="51" s="1"/>
  <c r="BD38" i="51" s="1"/>
  <c r="BE38" i="51" s="1"/>
  <c r="AN343" i="50"/>
  <c r="AN213" i="50"/>
  <c r="AN473" i="50"/>
  <c r="AN278" i="50"/>
  <c r="AN408" i="50"/>
  <c r="BA486" i="50"/>
  <c r="BA226" i="50"/>
  <c r="BA356" i="50"/>
  <c r="BA118" i="48"/>
  <c r="BA291" i="50"/>
  <c r="BA421" i="50"/>
  <c r="AN105" i="48"/>
  <c r="AV351" i="2"/>
  <c r="AV481" i="2"/>
  <c r="AV221" i="2"/>
  <c r="AV416" i="2"/>
  <c r="AV286" i="2"/>
  <c r="BA356" i="49"/>
  <c r="BA226" i="49"/>
  <c r="BA291" i="49"/>
  <c r="BA421" i="49"/>
  <c r="BA486" i="49"/>
  <c r="BA57" i="48"/>
  <c r="AO279" i="51"/>
  <c r="AO106" i="48"/>
  <c r="AO214" i="51"/>
  <c r="AO409" i="51"/>
  <c r="AO474" i="51"/>
  <c r="AO344" i="51"/>
  <c r="AZ225" i="2"/>
  <c r="AZ485" i="2"/>
  <c r="AZ290" i="2"/>
  <c r="AZ355" i="2"/>
  <c r="AT219" i="49"/>
  <c r="AT284" i="49"/>
  <c r="AT349" i="49"/>
  <c r="AT50" i="48"/>
  <c r="AT479" i="49"/>
  <c r="AT414" i="49"/>
  <c r="AW352" i="50"/>
  <c r="AW287" i="50"/>
  <c r="AW222" i="50"/>
  <c r="AW482" i="50"/>
  <c r="AW417" i="50"/>
  <c r="BC488" i="50"/>
  <c r="BC423" i="50"/>
  <c r="BC293" i="50"/>
  <c r="BC358" i="50"/>
  <c r="BC228" i="50"/>
  <c r="AV52" i="48"/>
  <c r="AF97" i="48"/>
  <c r="AF123" i="48" s="1"/>
  <c r="AY55" i="48"/>
  <c r="P184" i="50"/>
  <c r="AH238" i="51"/>
  <c r="AU124" i="50"/>
  <c r="L84" i="50"/>
  <c r="M84" i="50" s="1"/>
  <c r="S156" i="2"/>
  <c r="AI317" i="2"/>
  <c r="BK285" i="2" s="1"/>
  <c r="AI450" i="51"/>
  <c r="BK418" i="51" s="1"/>
  <c r="I177" i="2"/>
  <c r="M85" i="51"/>
  <c r="M149" i="51" s="1"/>
  <c r="AY354" i="49"/>
  <c r="BC120" i="48"/>
  <c r="AU480" i="2"/>
  <c r="AN343" i="51"/>
  <c r="AU415" i="2"/>
  <c r="AN278" i="51"/>
  <c r="AS283" i="50"/>
  <c r="AS413" i="50"/>
  <c r="AS218" i="50"/>
  <c r="AS348" i="50"/>
  <c r="AS478" i="50"/>
  <c r="AG401" i="50"/>
  <c r="BI401" i="50" s="1"/>
  <c r="DM401" i="50" s="1"/>
  <c r="AG336" i="50"/>
  <c r="BI336" i="50" s="1"/>
  <c r="E368" i="50" s="1"/>
  <c r="AG206" i="50"/>
  <c r="BI206" i="50" s="1"/>
  <c r="AH238" i="50" s="1"/>
  <c r="AG466" i="50"/>
  <c r="BI466" i="50" s="1"/>
  <c r="AH498" i="50" s="1"/>
  <c r="AG98" i="48"/>
  <c r="AG271" i="50"/>
  <c r="BI271" i="50" s="1"/>
  <c r="DM271" i="50" s="1"/>
  <c r="AP410" i="49"/>
  <c r="AP475" i="49"/>
  <c r="AP215" i="49"/>
  <c r="AP280" i="49"/>
  <c r="AP345" i="49"/>
  <c r="AP46" i="48"/>
  <c r="AM342" i="51"/>
  <c r="AM104" i="48"/>
  <c r="AM407" i="51"/>
  <c r="BA226" i="2"/>
  <c r="BA486" i="2"/>
  <c r="BA421" i="2"/>
  <c r="BA291" i="2"/>
  <c r="BA356" i="2"/>
  <c r="AK340" i="49"/>
  <c r="AK470" i="49"/>
  <c r="AK405" i="49"/>
  <c r="AK210" i="49"/>
  <c r="AK275" i="49"/>
  <c r="AY116" i="48"/>
  <c r="AY289" i="51"/>
  <c r="AY419" i="51"/>
  <c r="AY224" i="51"/>
  <c r="AY354" i="51"/>
  <c r="AY484" i="51"/>
  <c r="AS478" i="51"/>
  <c r="AS348" i="51"/>
  <c r="AS218" i="51"/>
  <c r="AS110" i="48"/>
  <c r="AS413" i="51"/>
  <c r="AP475" i="51"/>
  <c r="AP107" i="48"/>
  <c r="AP280" i="51"/>
  <c r="AP410" i="51"/>
  <c r="AI468" i="2"/>
  <c r="AI208" i="2"/>
  <c r="AI403" i="2"/>
  <c r="AI338" i="2"/>
  <c r="AI273" i="2"/>
  <c r="AI39" i="48"/>
  <c r="AW114" i="48"/>
  <c r="AV286" i="50"/>
  <c r="AV351" i="50"/>
  <c r="AV221" i="50"/>
  <c r="AV481" i="50"/>
  <c r="AV113" i="48"/>
  <c r="AV416" i="50"/>
  <c r="AL471" i="50"/>
  <c r="AL406" i="50"/>
  <c r="AL211" i="50"/>
  <c r="AL276" i="50"/>
  <c r="AL103" i="48"/>
  <c r="AL341" i="50"/>
  <c r="AO474" i="50"/>
  <c r="AO344" i="50"/>
  <c r="AO409" i="50"/>
  <c r="AO279" i="50"/>
  <c r="AO214" i="50"/>
  <c r="AS283" i="49"/>
  <c r="AS348" i="49"/>
  <c r="AS413" i="49"/>
  <c r="AS478" i="49"/>
  <c r="AS218" i="49"/>
  <c r="AP215" i="2"/>
  <c r="AP345" i="2"/>
  <c r="AP280" i="2"/>
  <c r="AP410" i="2"/>
  <c r="AP475" i="2"/>
  <c r="BB292" i="50"/>
  <c r="BB487" i="50"/>
  <c r="BB422" i="50"/>
  <c r="BB227" i="50"/>
  <c r="BB357" i="50"/>
  <c r="AJ274" i="50"/>
  <c r="AJ404" i="50"/>
  <c r="AJ209" i="50"/>
  <c r="AJ339" i="50"/>
  <c r="AJ469" i="50"/>
  <c r="AJ101" i="48"/>
  <c r="AH303" i="51"/>
  <c r="AZ420" i="2"/>
  <c r="AT349" i="50"/>
  <c r="AT219" i="50"/>
  <c r="AT414" i="50"/>
  <c r="AT479" i="50"/>
  <c r="AT284" i="50"/>
  <c r="AH337" i="2"/>
  <c r="BJ337" i="2" s="1"/>
  <c r="AH272" i="2"/>
  <c r="BJ272" i="2" s="1"/>
  <c r="AH467" i="2"/>
  <c r="BJ467" i="2" s="1"/>
  <c r="AH402" i="2"/>
  <c r="BJ402" i="2" s="1"/>
  <c r="DN402" i="2" s="1"/>
  <c r="AH207" i="2"/>
  <c r="BJ207" i="2" s="1"/>
  <c r="DN207" i="2" s="1"/>
  <c r="BD359" i="50"/>
  <c r="BD424" i="50"/>
  <c r="BD229" i="50"/>
  <c r="BD294" i="50"/>
  <c r="BD489" i="50"/>
  <c r="AX353" i="50"/>
  <c r="AX418" i="50"/>
  <c r="AX288" i="50"/>
  <c r="AX483" i="50"/>
  <c r="AX223" i="50"/>
  <c r="AG206" i="2"/>
  <c r="BI206" i="2" s="1"/>
  <c r="DM206" i="2" s="1"/>
  <c r="AG271" i="2"/>
  <c r="BI271" i="2" s="1"/>
  <c r="DM271" i="2" s="1"/>
  <c r="AG336" i="2"/>
  <c r="BI336" i="2" s="1"/>
  <c r="DM336" i="2" s="1"/>
  <c r="AG401" i="2"/>
  <c r="BI401" i="2" s="1"/>
  <c r="DM401" i="2" s="1"/>
  <c r="AG466" i="2"/>
  <c r="BI466" i="2" s="1"/>
  <c r="AH402" i="49"/>
  <c r="BJ402" i="49" s="1"/>
  <c r="AH467" i="49"/>
  <c r="BJ467" i="49" s="1"/>
  <c r="AI499" i="49" s="1"/>
  <c r="AH207" i="49"/>
  <c r="BJ207" i="49" s="1"/>
  <c r="AH272" i="49"/>
  <c r="BJ272" i="49" s="1"/>
  <c r="AH337" i="49"/>
  <c r="BJ337" i="49" s="1"/>
  <c r="AH38" i="48"/>
  <c r="AX115" i="48"/>
  <c r="AZ290" i="50"/>
  <c r="AZ355" i="50"/>
  <c r="AZ225" i="50"/>
  <c r="AZ420" i="50"/>
  <c r="AZ485" i="50"/>
  <c r="AK470" i="50"/>
  <c r="AK275" i="50"/>
  <c r="AK405" i="50"/>
  <c r="AK210" i="50"/>
  <c r="AK340" i="50"/>
  <c r="AW287" i="2"/>
  <c r="AW222" i="2"/>
  <c r="AW482" i="2"/>
  <c r="AW352" i="2"/>
  <c r="AW417" i="2"/>
  <c r="BB227" i="2"/>
  <c r="BB292" i="2"/>
  <c r="BB357" i="2"/>
  <c r="BB487" i="2"/>
  <c r="BB422" i="2"/>
  <c r="AR217" i="49"/>
  <c r="AR412" i="49"/>
  <c r="AR282" i="49"/>
  <c r="AR477" i="49"/>
  <c r="AR347" i="49"/>
  <c r="AH467" i="50"/>
  <c r="BJ467" i="50" s="1"/>
  <c r="DN467" i="50" s="1"/>
  <c r="AH207" i="50"/>
  <c r="BJ207" i="50" s="1"/>
  <c r="DN207" i="50" s="1"/>
  <c r="AH337" i="50"/>
  <c r="BJ337" i="50" s="1"/>
  <c r="AH402" i="50"/>
  <c r="BJ402" i="50" s="1"/>
  <c r="DN402" i="50" s="1"/>
  <c r="AH272" i="50"/>
  <c r="BJ272" i="50" s="1"/>
  <c r="AI304" i="50" s="1"/>
  <c r="BB119" i="48"/>
  <c r="AZ117" i="48"/>
  <c r="D602" i="51"/>
  <c r="AZ56" i="48"/>
  <c r="AM342" i="49"/>
  <c r="AY289" i="49"/>
  <c r="AM407" i="49"/>
  <c r="AN473" i="51"/>
  <c r="AN408" i="51"/>
  <c r="W191" i="49"/>
  <c r="AU285" i="2"/>
  <c r="AS49" i="48"/>
  <c r="AR217" i="50"/>
  <c r="AR412" i="50"/>
  <c r="AR477" i="50"/>
  <c r="AR347" i="50"/>
  <c r="AR282" i="50"/>
  <c r="AX288" i="2"/>
  <c r="AX418" i="2"/>
  <c r="AX223" i="2"/>
  <c r="AX483" i="2"/>
  <c r="AX353" i="2"/>
  <c r="AT479" i="2"/>
  <c r="AT219" i="2"/>
  <c r="AT414" i="2"/>
  <c r="AT349" i="2"/>
  <c r="AT284" i="2"/>
  <c r="AL42" i="48"/>
  <c r="AL406" i="49"/>
  <c r="AL211" i="49"/>
  <c r="AL471" i="49"/>
  <c r="AL276" i="49"/>
  <c r="AL341" i="49"/>
  <c r="AP280" i="50"/>
  <c r="AP475" i="50"/>
  <c r="AP215" i="50"/>
  <c r="AP345" i="50"/>
  <c r="AP410" i="50"/>
  <c r="AL211" i="2"/>
  <c r="AL276" i="2"/>
  <c r="AL341" i="2"/>
  <c r="AL471" i="2"/>
  <c r="AL406" i="2"/>
  <c r="AG271" i="49"/>
  <c r="BI271" i="49" s="1"/>
  <c r="DM271" i="49" s="1"/>
  <c r="AG466" i="49"/>
  <c r="BI466" i="49" s="1"/>
  <c r="AH498" i="49" s="1"/>
  <c r="AG401" i="49"/>
  <c r="BI401" i="49" s="1"/>
  <c r="DM401" i="49" s="1"/>
  <c r="AG206" i="49"/>
  <c r="BI206" i="49" s="1"/>
  <c r="E238" i="49" s="1"/>
  <c r="AG37" i="48"/>
  <c r="AG336" i="49"/>
  <c r="BI336" i="49" s="1"/>
  <c r="DM336" i="49" s="1"/>
  <c r="AR217" i="51"/>
  <c r="AR347" i="51"/>
  <c r="AR412" i="51"/>
  <c r="AR282" i="51"/>
  <c r="AR477" i="51"/>
  <c r="AR109" i="48"/>
  <c r="AW482" i="49"/>
  <c r="AW287" i="49"/>
  <c r="AW417" i="49"/>
  <c r="AW352" i="49"/>
  <c r="AW222" i="49"/>
  <c r="AW53" i="48"/>
  <c r="AM472" i="50"/>
  <c r="AM407" i="50"/>
  <c r="AM277" i="50"/>
  <c r="DN284" i="51"/>
  <c r="BK316" i="51" s="1"/>
  <c r="BK284" i="51" s="1"/>
  <c r="AI380" i="49"/>
  <c r="BK348" i="49" s="1"/>
  <c r="AJ380" i="49" s="1"/>
  <c r="AI451" i="51"/>
  <c r="BK419" i="51" s="1"/>
  <c r="AI508" i="51"/>
  <c r="BK476" i="51" s="1"/>
  <c r="AA91" i="46"/>
  <c r="AF109" i="50"/>
  <c r="F467" i="50"/>
  <c r="CM467" i="50" s="1"/>
  <c r="AA423" i="50"/>
  <c r="DH423" i="50" s="1"/>
  <c r="F70" i="46"/>
  <c r="F402" i="50"/>
  <c r="CM402" i="50" s="1"/>
  <c r="I177" i="51"/>
  <c r="AM212" i="49"/>
  <c r="AI384" i="49"/>
  <c r="BK352" i="49" s="1"/>
  <c r="AI378" i="51"/>
  <c r="BK346" i="51" s="1"/>
  <c r="AI377" i="51"/>
  <c r="BK345" i="51" s="1"/>
  <c r="AI320" i="49"/>
  <c r="BK288" i="49" s="1"/>
  <c r="S187" i="2"/>
  <c r="W85" i="48"/>
  <c r="L84" i="51"/>
  <c r="L148" i="51" s="1"/>
  <c r="G468" i="50"/>
  <c r="CN468" i="50" s="1"/>
  <c r="J276" i="50"/>
  <c r="CQ276" i="50" s="1"/>
  <c r="J147" i="2"/>
  <c r="BD164" i="47"/>
  <c r="Z163" i="2"/>
  <c r="G70" i="45"/>
  <c r="K83" i="2"/>
  <c r="K31" i="47" s="1"/>
  <c r="AG237" i="49"/>
  <c r="G338" i="50"/>
  <c r="CN338" i="50" s="1"/>
  <c r="W484" i="50"/>
  <c r="DD484" i="50" s="1"/>
  <c r="J72" i="48"/>
  <c r="K119" i="47"/>
  <c r="D367" i="2"/>
  <c r="D392" i="2" s="1"/>
  <c r="D393" i="2" s="1"/>
  <c r="H112" i="50"/>
  <c r="AA90" i="45"/>
  <c r="F337" i="50"/>
  <c r="CM337" i="50" s="1"/>
  <c r="F69" i="45"/>
  <c r="T92" i="2"/>
  <c r="T156" i="2" s="1"/>
  <c r="G111" i="50"/>
  <c r="AI111" i="50" s="1"/>
  <c r="AA293" i="50"/>
  <c r="DH293" i="50" s="1"/>
  <c r="F272" i="50"/>
  <c r="CM272" i="50" s="1"/>
  <c r="X132" i="47"/>
  <c r="AG432" i="49"/>
  <c r="Q88" i="49"/>
  <c r="R88" i="49" s="1"/>
  <c r="G273" i="50"/>
  <c r="CN273" i="50" s="1"/>
  <c r="G71" i="46"/>
  <c r="K115" i="50"/>
  <c r="AM115" i="50" s="1"/>
  <c r="J74" i="46"/>
  <c r="Z47" i="47"/>
  <c r="S91" i="2"/>
  <c r="T91" i="2" s="1"/>
  <c r="AA131" i="50"/>
  <c r="AB131" i="50" s="1"/>
  <c r="BE131" i="50" s="1"/>
  <c r="AB162" i="47" s="1"/>
  <c r="L116" i="50"/>
  <c r="J341" i="50"/>
  <c r="CQ341" i="50" s="1"/>
  <c r="V94" i="51"/>
  <c r="V158" i="51" s="1"/>
  <c r="AG302" i="49"/>
  <c r="E173" i="50"/>
  <c r="AI442" i="49"/>
  <c r="BK410" i="49" s="1"/>
  <c r="D172" i="49"/>
  <c r="D197" i="49" s="1"/>
  <c r="AG497" i="49"/>
  <c r="D302" i="49"/>
  <c r="AG367" i="49"/>
  <c r="AI514" i="51"/>
  <c r="BK482" i="51" s="1"/>
  <c r="AI381" i="50"/>
  <c r="BK349" i="50" s="1"/>
  <c r="DN344" i="2"/>
  <c r="BK376" i="2" s="1"/>
  <c r="BK344" i="2" s="1"/>
  <c r="DN468" i="50"/>
  <c r="BK500" i="50" s="1"/>
  <c r="BK468" i="50" s="1"/>
  <c r="DN479" i="51"/>
  <c r="BK511" i="51" s="1"/>
  <c r="BK479" i="51" s="1"/>
  <c r="G403" i="50"/>
  <c r="CN403" i="50" s="1"/>
  <c r="J406" i="50"/>
  <c r="CQ406" i="50" s="1"/>
  <c r="J73" i="45"/>
  <c r="DN414" i="2"/>
  <c r="BK446" i="2" s="1"/>
  <c r="BK414" i="2" s="1"/>
  <c r="D237" i="49"/>
  <c r="AU220" i="49"/>
  <c r="AU51" i="48"/>
  <c r="AU350" i="49"/>
  <c r="AU285" i="49"/>
  <c r="AU415" i="49"/>
  <c r="AU480" i="49"/>
  <c r="J471" i="50"/>
  <c r="CQ471" i="50" s="1"/>
  <c r="D237" i="2"/>
  <c r="D262" i="2" s="1"/>
  <c r="D263" i="2" s="1"/>
  <c r="U129" i="47"/>
  <c r="DN410" i="51"/>
  <c r="BK442" i="51" s="1"/>
  <c r="BK410" i="51" s="1"/>
  <c r="U93" i="51"/>
  <c r="T157" i="51"/>
  <c r="W354" i="50"/>
  <c r="DD354" i="50" s="1"/>
  <c r="V159" i="47"/>
  <c r="AX159" i="47" s="1"/>
  <c r="W224" i="50" s="1"/>
  <c r="DD224" i="50" s="1"/>
  <c r="AO150" i="47"/>
  <c r="N215" i="50" s="1"/>
  <c r="CU215" i="50" s="1"/>
  <c r="F78" i="51"/>
  <c r="F142" i="51" s="1"/>
  <c r="K83" i="51"/>
  <c r="J147" i="51"/>
  <c r="W419" i="50"/>
  <c r="DD419" i="50" s="1"/>
  <c r="W86" i="45"/>
  <c r="AP151" i="47"/>
  <c r="O216" i="50" s="1"/>
  <c r="CV216" i="50" s="1"/>
  <c r="AA358" i="50"/>
  <c r="DH358" i="50" s="1"/>
  <c r="AA89" i="48"/>
  <c r="DN219" i="49"/>
  <c r="BK251" i="49" s="1"/>
  <c r="BK219" i="49" s="1"/>
  <c r="Y97" i="50"/>
  <c r="Z97" i="50" s="1"/>
  <c r="D237" i="50"/>
  <c r="D262" i="50" s="1"/>
  <c r="D263" i="50" s="1"/>
  <c r="DN277" i="2"/>
  <c r="BK309" i="2" s="1"/>
  <c r="BK277" i="2" s="1"/>
  <c r="V94" i="50"/>
  <c r="V158" i="50" s="1"/>
  <c r="DN344" i="50"/>
  <c r="BK376" i="50" s="1"/>
  <c r="BK344" i="50" s="1"/>
  <c r="DN284" i="50"/>
  <c r="BK316" i="50" s="1"/>
  <c r="BK284" i="50" s="1"/>
  <c r="DN475" i="50"/>
  <c r="BK507" i="50" s="1"/>
  <c r="BK475" i="50" s="1"/>
  <c r="S156" i="49"/>
  <c r="J178" i="51"/>
  <c r="J82" i="51"/>
  <c r="I146" i="51"/>
  <c r="AB132" i="50"/>
  <c r="BE132" i="50" s="1"/>
  <c r="W289" i="50"/>
  <c r="DD289" i="50" s="1"/>
  <c r="AA488" i="50"/>
  <c r="DH488" i="50" s="1"/>
  <c r="DN483" i="51"/>
  <c r="BK515" i="51" s="1"/>
  <c r="BK483" i="51" s="1"/>
  <c r="DN409" i="49"/>
  <c r="BK441" i="49" s="1"/>
  <c r="BK409" i="49" s="1"/>
  <c r="W127" i="50"/>
  <c r="T92" i="51"/>
  <c r="S156" i="51"/>
  <c r="C102" i="50"/>
  <c r="AI450" i="50"/>
  <c r="BK418" i="50" s="1"/>
  <c r="DN223" i="51"/>
  <c r="BK255" i="51" s="1"/>
  <c r="BK223" i="51" s="1"/>
  <c r="DN340" i="50"/>
  <c r="BK372" i="50" s="1"/>
  <c r="BK340" i="50" s="1"/>
  <c r="C102" i="2"/>
  <c r="DN418" i="49"/>
  <c r="BK450" i="49" s="1"/>
  <c r="BK418" i="49" s="1"/>
  <c r="AI453" i="2"/>
  <c r="BK421" i="2" s="1"/>
  <c r="AJ453" i="2" s="1"/>
  <c r="DN354" i="51"/>
  <c r="BK386" i="51" s="1"/>
  <c r="BK354" i="51" s="1"/>
  <c r="DN219" i="50"/>
  <c r="BK251" i="50" s="1"/>
  <c r="BK219" i="50" s="1"/>
  <c r="AI385" i="51"/>
  <c r="BK353" i="51" s="1"/>
  <c r="D10" i="38"/>
  <c r="AI315" i="51"/>
  <c r="BK283" i="51" s="1"/>
  <c r="DO283" i="51" s="1"/>
  <c r="BL315" i="51" s="1"/>
  <c r="DN280" i="49"/>
  <c r="BK312" i="49" s="1"/>
  <c r="BK280" i="49" s="1"/>
  <c r="DO280" i="49" s="1"/>
  <c r="BL312" i="49" s="1"/>
  <c r="BK214" i="2"/>
  <c r="DO214" i="2" s="1"/>
  <c r="BL246" i="2" s="1"/>
  <c r="AI441" i="2"/>
  <c r="BK409" i="2" s="1"/>
  <c r="AI506" i="49"/>
  <c r="BK474" i="49" s="1"/>
  <c r="DO474" i="49" s="1"/>
  <c r="BL506" i="49" s="1"/>
  <c r="DN476" i="2"/>
  <c r="BK508" i="2" s="1"/>
  <c r="BK476" i="2" s="1"/>
  <c r="DN413" i="49"/>
  <c r="BK445" i="49" s="1"/>
  <c r="BK413" i="49" s="1"/>
  <c r="AI323" i="51"/>
  <c r="BK291" i="51" s="1"/>
  <c r="B19" i="56"/>
  <c r="I114" i="49" s="1"/>
  <c r="AK114" i="49" s="1"/>
  <c r="DN411" i="51"/>
  <c r="BK443" i="51" s="1"/>
  <c r="BK411" i="51" s="1"/>
  <c r="DN404" i="50"/>
  <c r="BK436" i="50" s="1"/>
  <c r="BK404" i="50" s="1"/>
  <c r="C134" i="51"/>
  <c r="D37" i="38"/>
  <c r="C594" i="51"/>
  <c r="C594" i="50"/>
  <c r="D25" i="38"/>
  <c r="E38" i="50"/>
  <c r="E9" i="38"/>
  <c r="C594" i="2"/>
  <c r="D24" i="38"/>
  <c r="DN280" i="50"/>
  <c r="BK312" i="50" s="1"/>
  <c r="AI312" i="50"/>
  <c r="Z88" i="48"/>
  <c r="Z292" i="50"/>
  <c r="DG292" i="50" s="1"/>
  <c r="Z89" i="45"/>
  <c r="Z422" i="50"/>
  <c r="DG422" i="50" s="1"/>
  <c r="Z90" i="46"/>
  <c r="Y162" i="47"/>
  <c r="BA162" i="47" s="1"/>
  <c r="Z227" i="50" s="1"/>
  <c r="DG227" i="50" s="1"/>
  <c r="Z357" i="50"/>
  <c r="DG357" i="50" s="1"/>
  <c r="Z487" i="50"/>
  <c r="DG487" i="50" s="1"/>
  <c r="AX127" i="50"/>
  <c r="BJ421" i="50"/>
  <c r="BJ223" i="49"/>
  <c r="BJ477" i="50"/>
  <c r="BJ289" i="51"/>
  <c r="BJ408" i="51"/>
  <c r="BJ472" i="51"/>
  <c r="DN348" i="50"/>
  <c r="BK380" i="50" s="1"/>
  <c r="AI380" i="50"/>
  <c r="BJ342" i="50"/>
  <c r="BJ280" i="2"/>
  <c r="BJ282" i="2"/>
  <c r="V190" i="50"/>
  <c r="D112" i="47"/>
  <c r="D141" i="50"/>
  <c r="E77" i="50"/>
  <c r="BJ414" i="50"/>
  <c r="BJ417" i="51"/>
  <c r="BJ477" i="2"/>
  <c r="BJ343" i="50"/>
  <c r="BJ288" i="2"/>
  <c r="O86" i="51"/>
  <c r="N150" i="51"/>
  <c r="AI241" i="2"/>
  <c r="BK209" i="2" s="1"/>
  <c r="AJ241" i="2" s="1"/>
  <c r="DN356" i="50"/>
  <c r="BK388" i="50" s="1"/>
  <c r="AI388" i="50"/>
  <c r="W131" i="47"/>
  <c r="W160" i="50"/>
  <c r="X96" i="50"/>
  <c r="Y128" i="50" s="1"/>
  <c r="BA128" i="50" s="1"/>
  <c r="Y161" i="51"/>
  <c r="Z97" i="51"/>
  <c r="BJ349" i="51"/>
  <c r="BJ213" i="51"/>
  <c r="BJ285" i="51"/>
  <c r="BJ213" i="2"/>
  <c r="BJ225" i="51"/>
  <c r="BJ355" i="51"/>
  <c r="E26" i="47"/>
  <c r="E142" i="2"/>
  <c r="F78" i="2"/>
  <c r="DN484" i="51"/>
  <c r="BK516" i="51" s="1"/>
  <c r="AI516" i="51"/>
  <c r="BJ351" i="2"/>
  <c r="BJ407" i="2"/>
  <c r="BJ286" i="2"/>
  <c r="BJ482" i="2"/>
  <c r="W159" i="49"/>
  <c r="X95" i="49"/>
  <c r="BJ412" i="49"/>
  <c r="Q154" i="49"/>
  <c r="R90" i="49"/>
  <c r="AI248" i="49"/>
  <c r="DN216" i="49"/>
  <c r="BK248" i="49" s="1"/>
  <c r="BJ351" i="49"/>
  <c r="BJ484" i="49"/>
  <c r="BJ355" i="49"/>
  <c r="BJ419" i="49"/>
  <c r="BK226" i="51"/>
  <c r="BJ291" i="50"/>
  <c r="BJ223" i="50"/>
  <c r="BJ408" i="50"/>
  <c r="BJ414" i="51"/>
  <c r="BJ409" i="50"/>
  <c r="BJ351" i="51"/>
  <c r="V159" i="51"/>
  <c r="W95" i="51"/>
  <c r="Q38" i="47"/>
  <c r="Q154" i="2"/>
  <c r="R90" i="2"/>
  <c r="BJ291" i="2"/>
  <c r="BJ283" i="49"/>
  <c r="AA195" i="49"/>
  <c r="BJ220" i="51"/>
  <c r="BJ221" i="50"/>
  <c r="F114" i="47"/>
  <c r="F143" i="50"/>
  <c r="G79" i="50"/>
  <c r="O123" i="47"/>
  <c r="O152" i="50"/>
  <c r="P88" i="50"/>
  <c r="Q120" i="50" s="1"/>
  <c r="AS120" i="50" s="1"/>
  <c r="BJ217" i="50"/>
  <c r="BJ347" i="50"/>
  <c r="BJ290" i="50"/>
  <c r="BJ420" i="50"/>
  <c r="BJ343" i="51"/>
  <c r="BJ416" i="51"/>
  <c r="O87" i="51"/>
  <c r="N151" i="51"/>
  <c r="H29" i="47"/>
  <c r="H145" i="2"/>
  <c r="I81" i="2"/>
  <c r="X45" i="47"/>
  <c r="X161" i="2"/>
  <c r="Y97" i="2"/>
  <c r="I30" i="47"/>
  <c r="I146" i="2"/>
  <c r="J82" i="2"/>
  <c r="Y193" i="2"/>
  <c r="BJ215" i="2"/>
  <c r="BJ347" i="2"/>
  <c r="BJ278" i="2"/>
  <c r="BK352" i="2"/>
  <c r="BK417" i="2"/>
  <c r="BJ485" i="2"/>
  <c r="BJ214" i="49"/>
  <c r="X161" i="49"/>
  <c r="Y97" i="49"/>
  <c r="L149" i="49"/>
  <c r="M85" i="49"/>
  <c r="V130" i="47"/>
  <c r="V159" i="50"/>
  <c r="W95" i="50"/>
  <c r="BJ288" i="50"/>
  <c r="P184" i="2"/>
  <c r="F27" i="47"/>
  <c r="G79" i="2"/>
  <c r="F143" i="2"/>
  <c r="V43" i="47"/>
  <c r="V159" i="2"/>
  <c r="W95" i="2"/>
  <c r="BJ218" i="49"/>
  <c r="BJ416" i="49"/>
  <c r="Q124" i="47"/>
  <c r="Q153" i="50"/>
  <c r="R89" i="50"/>
  <c r="BJ413" i="50"/>
  <c r="BJ224" i="51"/>
  <c r="BJ279" i="50"/>
  <c r="BJ350" i="50"/>
  <c r="BK419" i="50"/>
  <c r="BJ485" i="51"/>
  <c r="DN218" i="2"/>
  <c r="BK250" i="2" s="1"/>
  <c r="AI250" i="2"/>
  <c r="BJ280" i="51"/>
  <c r="M181" i="2"/>
  <c r="O36" i="47"/>
  <c r="O152" i="2"/>
  <c r="P88" i="2"/>
  <c r="BJ283" i="2"/>
  <c r="BJ212" i="49"/>
  <c r="E141" i="49"/>
  <c r="F77" i="49"/>
  <c r="BJ215" i="49"/>
  <c r="U189" i="49"/>
  <c r="BJ282" i="49"/>
  <c r="BJ290" i="49"/>
  <c r="BK289" i="50"/>
  <c r="BK480" i="2"/>
  <c r="BK285" i="49"/>
  <c r="BK415" i="50"/>
  <c r="W191" i="50"/>
  <c r="BJ216" i="51"/>
  <c r="BJ282" i="50"/>
  <c r="DN342" i="51"/>
  <c r="BK374" i="51" s="1"/>
  <c r="AI374" i="51"/>
  <c r="BJ349" i="49"/>
  <c r="BJ354" i="49"/>
  <c r="BJ414" i="49"/>
  <c r="BJ472" i="49"/>
  <c r="BK349" i="2"/>
  <c r="BJ214" i="50"/>
  <c r="BJ279" i="51"/>
  <c r="X192" i="2"/>
  <c r="BJ481" i="51"/>
  <c r="L180" i="49"/>
  <c r="BJ286" i="49"/>
  <c r="BJ284" i="2"/>
  <c r="BJ221" i="51"/>
  <c r="BJ480" i="51"/>
  <c r="BJ221" i="2"/>
  <c r="BJ282" i="51"/>
  <c r="BJ409" i="51"/>
  <c r="BJ225" i="2"/>
  <c r="DN348" i="2"/>
  <c r="BK380" i="2" s="1"/>
  <c r="AI380" i="2"/>
  <c r="BJ408" i="2"/>
  <c r="S155" i="49"/>
  <c r="DN417" i="49"/>
  <c r="BK449" i="49" s="1"/>
  <c r="AI449" i="49"/>
  <c r="BJ480" i="49"/>
  <c r="BJ474" i="50"/>
  <c r="T156" i="49"/>
  <c r="U92" i="49"/>
  <c r="BJ278" i="49"/>
  <c r="BK281" i="50"/>
  <c r="BK415" i="51"/>
  <c r="BJ348" i="51"/>
  <c r="BJ217" i="51"/>
  <c r="E173" i="2"/>
  <c r="AA98" i="49"/>
  <c r="BJ353" i="2"/>
  <c r="BJ474" i="2"/>
  <c r="AI256" i="49"/>
  <c r="DN224" i="49"/>
  <c r="BK256" i="49" s="1"/>
  <c r="BJ420" i="49"/>
  <c r="BK483" i="49"/>
  <c r="AI378" i="49"/>
  <c r="DN346" i="49"/>
  <c r="BK378" i="49" s="1"/>
  <c r="AI514" i="49"/>
  <c r="DN482" i="49"/>
  <c r="BK514" i="49" s="1"/>
  <c r="BK277" i="50"/>
  <c r="BJ412" i="2"/>
  <c r="O183" i="50"/>
  <c r="BJ353" i="50"/>
  <c r="BK480" i="50"/>
  <c r="BJ485" i="50"/>
  <c r="T91" i="51"/>
  <c r="S155" i="51"/>
  <c r="BJ215" i="51"/>
  <c r="N182" i="51"/>
  <c r="BJ486" i="51"/>
  <c r="AA47" i="47"/>
  <c r="AA163" i="2"/>
  <c r="AB99" i="2"/>
  <c r="DN413" i="2"/>
  <c r="BK445" i="2" s="1"/>
  <c r="AI445" i="2"/>
  <c r="BJ224" i="50"/>
  <c r="BK410" i="50"/>
  <c r="BJ345" i="50"/>
  <c r="F143" i="51"/>
  <c r="G79" i="51"/>
  <c r="P153" i="49"/>
  <c r="Q89" i="49"/>
  <c r="BJ347" i="51"/>
  <c r="O183" i="2"/>
  <c r="BJ415" i="49"/>
  <c r="DN226" i="50"/>
  <c r="BK258" i="50" s="1"/>
  <c r="AI258" i="50"/>
  <c r="F113" i="47"/>
  <c r="F142" i="50"/>
  <c r="G78" i="50"/>
  <c r="BJ222" i="50"/>
  <c r="N182" i="50"/>
  <c r="I117" i="47"/>
  <c r="I146" i="50"/>
  <c r="J82" i="50"/>
  <c r="Y193" i="50"/>
  <c r="BJ215" i="50"/>
  <c r="DN350" i="51"/>
  <c r="BK382" i="51" s="1"/>
  <c r="AI382" i="51"/>
  <c r="U189" i="2"/>
  <c r="G28" i="47"/>
  <c r="G144" i="2"/>
  <c r="H80" i="2"/>
  <c r="W191" i="2"/>
  <c r="AG497" i="2"/>
  <c r="AG367" i="2"/>
  <c r="AG432" i="2"/>
  <c r="AG302" i="2"/>
  <c r="D172" i="2"/>
  <c r="AG237" i="2"/>
  <c r="D302" i="2"/>
  <c r="T41" i="47"/>
  <c r="T157" i="2"/>
  <c r="U93" i="2"/>
  <c r="AI254" i="2"/>
  <c r="DN222" i="2"/>
  <c r="BK254" i="2" s="1"/>
  <c r="BJ290" i="2"/>
  <c r="BJ420" i="2"/>
  <c r="BJ473" i="2"/>
  <c r="M150" i="49"/>
  <c r="N86" i="49"/>
  <c r="BK277" i="49"/>
  <c r="BJ344" i="49"/>
  <c r="BJ343" i="49"/>
  <c r="BJ411" i="49"/>
  <c r="BJ407" i="49"/>
  <c r="T128" i="47"/>
  <c r="T157" i="50"/>
  <c r="U93" i="50"/>
  <c r="BJ473" i="50"/>
  <c r="BJ212" i="51"/>
  <c r="BJ417" i="50"/>
  <c r="BJ477" i="51"/>
  <c r="Q185" i="2"/>
  <c r="BJ279" i="2"/>
  <c r="BK289" i="2"/>
  <c r="BJ221" i="49"/>
  <c r="BJ481" i="49"/>
  <c r="AB134" i="47"/>
  <c r="AB163" i="50"/>
  <c r="BJ346" i="50"/>
  <c r="BJ225" i="50"/>
  <c r="L120" i="47"/>
  <c r="M85" i="50"/>
  <c r="L149" i="50"/>
  <c r="BJ478" i="51"/>
  <c r="DN219" i="2"/>
  <c r="BK251" i="2" s="1"/>
  <c r="AI251" i="2"/>
  <c r="BJ479" i="2"/>
  <c r="N35" i="47"/>
  <c r="N151" i="2"/>
  <c r="O87" i="2"/>
  <c r="BJ287" i="2"/>
  <c r="BJ478" i="2"/>
  <c r="BJ486" i="2"/>
  <c r="H145" i="49"/>
  <c r="I81" i="49"/>
  <c r="BJ350" i="49"/>
  <c r="BJ356" i="49"/>
  <c r="AG367" i="50"/>
  <c r="AG302" i="50"/>
  <c r="AG497" i="50"/>
  <c r="AG432" i="50"/>
  <c r="D172" i="50"/>
  <c r="AG237" i="50"/>
  <c r="D367" i="50"/>
  <c r="D392" i="50" s="1"/>
  <c r="D393" i="50" s="1"/>
  <c r="AB48" i="47"/>
  <c r="AB164" i="2"/>
  <c r="BJ224" i="2"/>
  <c r="BJ223" i="2"/>
  <c r="BJ220" i="49"/>
  <c r="BJ225" i="49"/>
  <c r="P184" i="49"/>
  <c r="BJ479" i="50"/>
  <c r="DN226" i="2"/>
  <c r="BK258" i="2" s="1"/>
  <c r="AI258" i="2"/>
  <c r="BJ278" i="51"/>
  <c r="G115" i="47"/>
  <c r="H80" i="50"/>
  <c r="G144" i="50"/>
  <c r="BK411" i="50"/>
  <c r="BK484" i="50"/>
  <c r="BK285" i="50"/>
  <c r="P88" i="51"/>
  <c r="O152" i="51"/>
  <c r="BJ412" i="51"/>
  <c r="BJ212" i="2"/>
  <c r="BK356" i="2"/>
  <c r="BJ473" i="51"/>
  <c r="L180" i="2"/>
  <c r="BJ343" i="2"/>
  <c r="BJ410" i="2"/>
  <c r="BJ481" i="2"/>
  <c r="E173" i="49"/>
  <c r="BK281" i="49"/>
  <c r="BJ279" i="49"/>
  <c r="BJ287" i="49"/>
  <c r="BK421" i="49"/>
  <c r="K118" i="47"/>
  <c r="K147" i="50"/>
  <c r="L83" i="50"/>
  <c r="BJ356" i="51"/>
  <c r="BJ277" i="51"/>
  <c r="BK483" i="2"/>
  <c r="BK291" i="49"/>
  <c r="BK407" i="51"/>
  <c r="BK212" i="50"/>
  <c r="BK472" i="50"/>
  <c r="BK222" i="51"/>
  <c r="BK220" i="50"/>
  <c r="BJ486" i="50"/>
  <c r="N122" i="47"/>
  <c r="O87" i="50"/>
  <c r="P119" i="50" s="1"/>
  <c r="AR119" i="50" s="1"/>
  <c r="N151" i="50"/>
  <c r="Y133" i="47"/>
  <c r="Y162" i="50"/>
  <c r="Z98" i="50"/>
  <c r="BJ420" i="51"/>
  <c r="U42" i="47"/>
  <c r="U158" i="2"/>
  <c r="V94" i="2"/>
  <c r="BJ220" i="2"/>
  <c r="W44" i="47"/>
  <c r="X96" i="2"/>
  <c r="W160" i="2"/>
  <c r="D25" i="47"/>
  <c r="D141" i="2"/>
  <c r="E77" i="2"/>
  <c r="K82" i="49"/>
  <c r="J146" i="49"/>
  <c r="V190" i="51"/>
  <c r="N121" i="47"/>
  <c r="N150" i="50"/>
  <c r="O86" i="50"/>
  <c r="BJ283" i="50"/>
  <c r="BJ213" i="49"/>
  <c r="X192" i="49"/>
  <c r="BJ345" i="49"/>
  <c r="BJ476" i="49"/>
  <c r="V190" i="2"/>
  <c r="BJ478" i="50"/>
  <c r="S126" i="47"/>
  <c r="S155" i="50"/>
  <c r="T91" i="50"/>
  <c r="Q125" i="47"/>
  <c r="Q154" i="50"/>
  <c r="R90" i="50"/>
  <c r="BJ355" i="50"/>
  <c r="BJ342" i="2"/>
  <c r="BJ421" i="51"/>
  <c r="BJ350" i="2"/>
  <c r="BD77" i="47"/>
  <c r="BJ219" i="51"/>
  <c r="G144" i="51"/>
  <c r="H80" i="51"/>
  <c r="BJ288" i="51"/>
  <c r="DN474" i="51"/>
  <c r="BK506" i="51" s="1"/>
  <c r="AI506" i="51"/>
  <c r="BJ416" i="2"/>
  <c r="T188" i="2"/>
  <c r="BJ418" i="2"/>
  <c r="M181" i="49"/>
  <c r="Q185" i="49"/>
  <c r="BK353" i="49"/>
  <c r="BK342" i="49"/>
  <c r="BJ408" i="49"/>
  <c r="BJ473" i="49"/>
  <c r="BJ477" i="49"/>
  <c r="BJ479" i="49"/>
  <c r="AI510" i="49"/>
  <c r="DN478" i="49"/>
  <c r="BK510" i="49" s="1"/>
  <c r="BJ286" i="50"/>
  <c r="BJ287" i="50"/>
  <c r="DN218" i="50"/>
  <c r="BK250" i="50" s="1"/>
  <c r="AI250" i="50"/>
  <c r="T188" i="50"/>
  <c r="BJ351" i="50"/>
  <c r="BJ413" i="51"/>
  <c r="BJ475" i="51"/>
  <c r="BJ482" i="50"/>
  <c r="BK214" i="51"/>
  <c r="H144" i="49"/>
  <c r="I80" i="49"/>
  <c r="AB100" i="49"/>
  <c r="AB164" i="49" s="1"/>
  <c r="AA164" i="49"/>
  <c r="BJ213" i="50"/>
  <c r="L180" i="50"/>
  <c r="BJ278" i="50"/>
  <c r="BJ416" i="50"/>
  <c r="BJ481" i="50"/>
  <c r="BK483" i="50"/>
  <c r="BJ286" i="51"/>
  <c r="BJ287" i="51"/>
  <c r="N182" i="2"/>
  <c r="Y46" i="47"/>
  <c r="Y162" i="2"/>
  <c r="Z98" i="2"/>
  <c r="BJ419" i="2"/>
  <c r="BJ415" i="2"/>
  <c r="BJ217" i="49"/>
  <c r="U157" i="49"/>
  <c r="V93" i="49"/>
  <c r="BJ412" i="50"/>
  <c r="P37" i="47"/>
  <c r="P153" i="2"/>
  <c r="Q89" i="2"/>
  <c r="BJ217" i="2"/>
  <c r="Q185" i="50"/>
  <c r="BJ216" i="50"/>
  <c r="BJ281" i="51"/>
  <c r="BK352" i="50"/>
  <c r="BJ290" i="51"/>
  <c r="BJ216" i="2"/>
  <c r="O183" i="51"/>
  <c r="BJ344" i="51"/>
  <c r="BJ352" i="51"/>
  <c r="BJ346" i="2"/>
  <c r="M34" i="47"/>
  <c r="M150" i="2"/>
  <c r="N86" i="2"/>
  <c r="L33" i="47"/>
  <c r="L149" i="2"/>
  <c r="M85" i="2"/>
  <c r="BJ411" i="2"/>
  <c r="BJ355" i="2"/>
  <c r="BJ284" i="49"/>
  <c r="BJ345" i="2"/>
  <c r="BJ222" i="49"/>
  <c r="BK484" i="2"/>
  <c r="BJ226" i="49"/>
  <c r="U158" i="49"/>
  <c r="V94" i="49"/>
  <c r="E142" i="49"/>
  <c r="F78" i="49"/>
  <c r="X160" i="49"/>
  <c r="Y96" i="49"/>
  <c r="BJ347" i="49"/>
  <c r="BJ485" i="49"/>
  <c r="AI507" i="49"/>
  <c r="DN475" i="49"/>
  <c r="BK507" i="49" s="1"/>
  <c r="BJ486" i="49"/>
  <c r="BJ354" i="50"/>
  <c r="R154" i="51"/>
  <c r="S90" i="51"/>
  <c r="BJ354" i="2"/>
  <c r="K147" i="49"/>
  <c r="L83" i="49"/>
  <c r="BK476" i="50"/>
  <c r="BK407" i="50"/>
  <c r="BK289" i="49"/>
  <c r="BK218" i="51"/>
  <c r="BK472" i="2"/>
  <c r="X74" i="47"/>
  <c r="AZ74" i="47" s="1"/>
  <c r="Y226" i="2" s="1"/>
  <c r="Y26" i="48"/>
  <c r="Y26" i="46"/>
  <c r="Y26" i="45"/>
  <c r="Y486" i="2"/>
  <c r="Y421" i="2"/>
  <c r="Y356" i="2"/>
  <c r="Y291" i="2"/>
  <c r="G57" i="47"/>
  <c r="AI57" i="47" s="1"/>
  <c r="H209" i="2" s="1"/>
  <c r="CO209" i="2" s="1"/>
  <c r="H9" i="45"/>
  <c r="H9" i="48"/>
  <c r="H9" i="46"/>
  <c r="H339" i="2"/>
  <c r="CO339" i="2" s="1"/>
  <c r="H469" i="2"/>
  <c r="CO469" i="2" s="1"/>
  <c r="H404" i="2"/>
  <c r="CO404" i="2" s="1"/>
  <c r="H274" i="2"/>
  <c r="CO274" i="2" s="1"/>
  <c r="P153" i="47"/>
  <c r="AR153" i="47" s="1"/>
  <c r="Q218" i="50" s="1"/>
  <c r="Q79" i="48"/>
  <c r="Q81" i="46"/>
  <c r="Q80" i="45"/>
  <c r="Q413" i="50"/>
  <c r="Q348" i="50"/>
  <c r="Q478" i="50"/>
  <c r="Q283" i="50"/>
  <c r="H145" i="47"/>
  <c r="AJ145" i="47" s="1"/>
  <c r="I210" i="50" s="1"/>
  <c r="CP210" i="50" s="1"/>
  <c r="I71" i="48"/>
  <c r="I73" i="46"/>
  <c r="I72" i="45"/>
  <c r="I470" i="50"/>
  <c r="CP470" i="50" s="1"/>
  <c r="I405" i="50"/>
  <c r="CP405" i="50" s="1"/>
  <c r="I340" i="50"/>
  <c r="CP340" i="50" s="1"/>
  <c r="I275" i="50"/>
  <c r="CP275" i="50" s="1"/>
  <c r="W159" i="47"/>
  <c r="X85" i="48"/>
  <c r="X87" i="46"/>
  <c r="X86" i="45"/>
  <c r="X354" i="50"/>
  <c r="DE354" i="50" s="1"/>
  <c r="X419" i="50"/>
  <c r="DE419" i="50" s="1"/>
  <c r="X289" i="50"/>
  <c r="DE289" i="50" s="1"/>
  <c r="X484" i="50"/>
  <c r="DE484" i="50" s="1"/>
  <c r="K61" i="47"/>
  <c r="AM61" i="47" s="1"/>
  <c r="L213" i="2" s="1"/>
  <c r="L13" i="46"/>
  <c r="L13" i="45"/>
  <c r="L13" i="48"/>
  <c r="L343" i="2"/>
  <c r="L473" i="2"/>
  <c r="L408" i="2"/>
  <c r="L278" i="2"/>
  <c r="F56" i="47"/>
  <c r="AH56" i="47" s="1"/>
  <c r="G208" i="2" s="1"/>
  <c r="CN208" i="2" s="1"/>
  <c r="G8" i="48"/>
  <c r="G8" i="46"/>
  <c r="G8" i="45"/>
  <c r="G338" i="2"/>
  <c r="CN338" i="2" s="1"/>
  <c r="G403" i="2"/>
  <c r="CN403" i="2" s="1"/>
  <c r="G273" i="2"/>
  <c r="CN273" i="2" s="1"/>
  <c r="G468" i="2"/>
  <c r="CN468" i="2" s="1"/>
  <c r="V72" i="47"/>
  <c r="AX72" i="47" s="1"/>
  <c r="W224" i="2" s="1"/>
  <c r="W24" i="48"/>
  <c r="W24" i="45"/>
  <c r="W484" i="2"/>
  <c r="W354" i="2"/>
  <c r="W419" i="2"/>
  <c r="W24" i="46"/>
  <c r="W289" i="2"/>
  <c r="S123" i="2"/>
  <c r="AU123" i="2" s="1"/>
  <c r="C53" i="47"/>
  <c r="AE53" i="47" s="1"/>
  <c r="D205" i="2" s="1"/>
  <c r="D5" i="48"/>
  <c r="D5" i="46"/>
  <c r="D465" i="2"/>
  <c r="D400" i="2"/>
  <c r="D5" i="45"/>
  <c r="D270" i="2"/>
  <c r="D335" i="2"/>
  <c r="H58" i="47"/>
  <c r="AJ58" i="47" s="1"/>
  <c r="I210" i="2" s="1"/>
  <c r="CP210" i="2" s="1"/>
  <c r="I10" i="48"/>
  <c r="I10" i="46"/>
  <c r="I405" i="2"/>
  <c r="CP405" i="2" s="1"/>
  <c r="I470" i="2"/>
  <c r="CP470" i="2" s="1"/>
  <c r="I340" i="2"/>
  <c r="CP340" i="2" s="1"/>
  <c r="I275" i="2"/>
  <c r="CP275" i="2" s="1"/>
  <c r="I10" i="45"/>
  <c r="D141" i="47"/>
  <c r="AF141" i="47" s="1"/>
  <c r="E206" i="50" s="1"/>
  <c r="CL206" i="50" s="1"/>
  <c r="E67" i="48"/>
  <c r="E69" i="46"/>
  <c r="E68" i="45"/>
  <c r="E466" i="50"/>
  <c r="CL466" i="50" s="1"/>
  <c r="E401" i="50"/>
  <c r="CL401" i="50" s="1"/>
  <c r="E336" i="50"/>
  <c r="CL336" i="50" s="1"/>
  <c r="E271" i="50"/>
  <c r="CL271" i="50" s="1"/>
  <c r="Y129" i="2"/>
  <c r="BA129" i="2" s="1"/>
  <c r="O151" i="47"/>
  <c r="P77" i="48"/>
  <c r="P79" i="46"/>
  <c r="P78" i="45"/>
  <c r="P476" i="50"/>
  <c r="CW476" i="50" s="1"/>
  <c r="P411" i="50"/>
  <c r="CW411" i="50" s="1"/>
  <c r="P346" i="50"/>
  <c r="CW346" i="50" s="1"/>
  <c r="P281" i="50"/>
  <c r="CW281" i="50" s="1"/>
  <c r="G144" i="47"/>
  <c r="AI144" i="47" s="1"/>
  <c r="H209" i="50" s="1"/>
  <c r="CO209" i="50" s="1"/>
  <c r="H70" i="48"/>
  <c r="H72" i="46"/>
  <c r="H71" i="45"/>
  <c r="H469" i="50"/>
  <c r="CO469" i="50" s="1"/>
  <c r="H404" i="50"/>
  <c r="CO404" i="50" s="1"/>
  <c r="H339" i="50"/>
  <c r="CO339" i="50" s="1"/>
  <c r="H274" i="50"/>
  <c r="CO274" i="50" s="1"/>
  <c r="AB132" i="2"/>
  <c r="BE132" i="2" s="1"/>
  <c r="AB76" i="47" s="1"/>
  <c r="Z130" i="50"/>
  <c r="BB130" i="50" s="1"/>
  <c r="Y75" i="47"/>
  <c r="BA75" i="47" s="1"/>
  <c r="Z227" i="2" s="1"/>
  <c r="Z27" i="48"/>
  <c r="Z27" i="46"/>
  <c r="Z27" i="45"/>
  <c r="Z487" i="2"/>
  <c r="Z422" i="2"/>
  <c r="Z357" i="2"/>
  <c r="Z292" i="2"/>
  <c r="E109" i="2"/>
  <c r="AG109" i="2" s="1"/>
  <c r="E12" i="38"/>
  <c r="R68" i="47"/>
  <c r="AT68" i="47" s="1"/>
  <c r="S220" i="2" s="1"/>
  <c r="S20" i="48"/>
  <c r="S20" i="46"/>
  <c r="S20" i="45"/>
  <c r="S415" i="2"/>
  <c r="S480" i="2"/>
  <c r="S350" i="2"/>
  <c r="S285" i="2"/>
  <c r="V126" i="2"/>
  <c r="AX126" i="2" s="1"/>
  <c r="U125" i="50"/>
  <c r="AW125" i="50" s="1"/>
  <c r="L116" i="2"/>
  <c r="AN116" i="2" s="1"/>
  <c r="J147" i="47"/>
  <c r="AL147" i="47" s="1"/>
  <c r="K212" i="50" s="1"/>
  <c r="K73" i="48"/>
  <c r="K75" i="46"/>
  <c r="K74" i="45"/>
  <c r="K342" i="50"/>
  <c r="K407" i="50"/>
  <c r="K277" i="50"/>
  <c r="K472" i="50"/>
  <c r="CU475" i="50"/>
  <c r="CV281" i="50"/>
  <c r="R122" i="2"/>
  <c r="L62" i="47"/>
  <c r="AN62" i="47" s="1"/>
  <c r="M214" i="2" s="1"/>
  <c r="M14" i="46"/>
  <c r="M14" i="48"/>
  <c r="M14" i="45"/>
  <c r="M474" i="2"/>
  <c r="M409" i="2"/>
  <c r="M344" i="2"/>
  <c r="M279" i="2"/>
  <c r="DH228" i="50"/>
  <c r="CY349" i="50"/>
  <c r="W127" i="2"/>
  <c r="AY127" i="2" s="1"/>
  <c r="R122" i="50"/>
  <c r="AT122" i="50" s="1"/>
  <c r="T70" i="47"/>
  <c r="AV70" i="47" s="1"/>
  <c r="U222" i="2" s="1"/>
  <c r="U22" i="48"/>
  <c r="U22" i="45"/>
  <c r="U482" i="2"/>
  <c r="U22" i="46"/>
  <c r="U352" i="2"/>
  <c r="U287" i="2"/>
  <c r="U417" i="2"/>
  <c r="K115" i="2"/>
  <c r="AM115" i="2" s="1"/>
  <c r="S155" i="47"/>
  <c r="AU155" i="47" s="1"/>
  <c r="T220" i="50" s="1"/>
  <c r="DA220" i="50" s="1"/>
  <c r="T81" i="48"/>
  <c r="T83" i="46"/>
  <c r="T82" i="45"/>
  <c r="T480" i="50"/>
  <c r="DA480" i="50" s="1"/>
  <c r="T415" i="50"/>
  <c r="DA415" i="50" s="1"/>
  <c r="T285" i="50"/>
  <c r="DA285" i="50" s="1"/>
  <c r="T350" i="50"/>
  <c r="DA350" i="50" s="1"/>
  <c r="U125" i="2"/>
  <c r="AW125" i="2" s="1"/>
  <c r="AZ129" i="2"/>
  <c r="G111" i="2"/>
  <c r="AI111" i="2" s="1"/>
  <c r="I113" i="50"/>
  <c r="AK113" i="50" s="1"/>
  <c r="Q121" i="50"/>
  <c r="BA130" i="50"/>
  <c r="AA131" i="2"/>
  <c r="BC131" i="2" s="1"/>
  <c r="V126" i="50"/>
  <c r="AX126" i="50" s="1"/>
  <c r="T124" i="2"/>
  <c r="AV124" i="2" s="1"/>
  <c r="Q121" i="2"/>
  <c r="AS121" i="2" s="1"/>
  <c r="BD133" i="2"/>
  <c r="K148" i="47"/>
  <c r="AM148" i="47" s="1"/>
  <c r="L213" i="50" s="1"/>
  <c r="L74" i="48"/>
  <c r="L75" i="45"/>
  <c r="L76" i="46"/>
  <c r="L408" i="50"/>
  <c r="L473" i="50"/>
  <c r="L343" i="50"/>
  <c r="L278" i="50"/>
  <c r="CU280" i="50"/>
  <c r="N15" i="48"/>
  <c r="N15" i="45"/>
  <c r="M63" i="47"/>
  <c r="AO63" i="47" s="1"/>
  <c r="N215" i="2" s="1"/>
  <c r="N15" i="46"/>
  <c r="N345" i="2"/>
  <c r="N410" i="2"/>
  <c r="N280" i="2"/>
  <c r="N475" i="2"/>
  <c r="X128" i="2"/>
  <c r="N118" i="50"/>
  <c r="AP118" i="50" s="1"/>
  <c r="CV346" i="50"/>
  <c r="AS122" i="2"/>
  <c r="Y129" i="50"/>
  <c r="BA129" i="50" s="1"/>
  <c r="AL115" i="2"/>
  <c r="N118" i="2"/>
  <c r="I113" i="2"/>
  <c r="AK113" i="2" s="1"/>
  <c r="Z76" i="47"/>
  <c r="BB76" i="47" s="1"/>
  <c r="AA228" i="2" s="1"/>
  <c r="AA28" i="48"/>
  <c r="AA28" i="46"/>
  <c r="AA28" i="45"/>
  <c r="AA488" i="2"/>
  <c r="AA423" i="2"/>
  <c r="AA358" i="2"/>
  <c r="AA293" i="2"/>
  <c r="D54" i="47"/>
  <c r="AF54" i="47" s="1"/>
  <c r="E206" i="2" s="1"/>
  <c r="CL206" i="2" s="1"/>
  <c r="E6" i="48"/>
  <c r="E6" i="45"/>
  <c r="E401" i="2"/>
  <c r="CL401" i="2" s="1"/>
  <c r="E466" i="2"/>
  <c r="CL466" i="2" s="1"/>
  <c r="E6" i="46"/>
  <c r="E336" i="2"/>
  <c r="CL336" i="2" s="1"/>
  <c r="E271" i="2"/>
  <c r="CL271" i="2" s="1"/>
  <c r="S80" i="48"/>
  <c r="S284" i="50"/>
  <c r="CZ284" i="50" s="1"/>
  <c r="J114" i="50"/>
  <c r="J60" i="47"/>
  <c r="AL60" i="47" s="1"/>
  <c r="K212" i="2" s="1"/>
  <c r="K12" i="46"/>
  <c r="K12" i="45"/>
  <c r="K342" i="2"/>
  <c r="K407" i="2"/>
  <c r="K472" i="2"/>
  <c r="K12" i="48"/>
  <c r="K277" i="2"/>
  <c r="P120" i="2"/>
  <c r="AR120" i="2" s="1"/>
  <c r="E109" i="50"/>
  <c r="AG109" i="50" s="1"/>
  <c r="E13" i="38"/>
  <c r="CU345" i="50"/>
  <c r="Z130" i="2"/>
  <c r="BB130" i="2" s="1"/>
  <c r="H112" i="2"/>
  <c r="AJ112" i="2" s="1"/>
  <c r="CV411" i="50"/>
  <c r="M117" i="2"/>
  <c r="AV125" i="2"/>
  <c r="AX127" i="2"/>
  <c r="AH111" i="2"/>
  <c r="AT123" i="2"/>
  <c r="AR121" i="50"/>
  <c r="AW126" i="50"/>
  <c r="F110" i="2"/>
  <c r="AH110" i="2" s="1"/>
  <c r="AR121" i="2"/>
  <c r="AV125" i="50"/>
  <c r="AQ120" i="2"/>
  <c r="M117" i="50"/>
  <c r="CU410" i="50"/>
  <c r="J114" i="2"/>
  <c r="AL114" i="2" s="1"/>
  <c r="O119" i="2"/>
  <c r="AQ119" i="2" s="1"/>
  <c r="F110" i="50"/>
  <c r="AO118" i="50"/>
  <c r="CV476" i="50"/>
  <c r="AQ119" i="50"/>
  <c r="AZ129" i="50"/>
  <c r="CY479" i="50"/>
  <c r="DN470" i="50"/>
  <c r="BK502" i="50" s="1"/>
  <c r="AI502" i="50"/>
  <c r="DN274" i="50"/>
  <c r="BK306" i="50" s="1"/>
  <c r="AI306" i="50"/>
  <c r="BJ209" i="50"/>
  <c r="BJ403" i="50"/>
  <c r="BJ470" i="2"/>
  <c r="BJ403" i="2"/>
  <c r="BJ405" i="50"/>
  <c r="BJ338" i="2"/>
  <c r="BJ468" i="2"/>
  <c r="BK404" i="2"/>
  <c r="BJ275" i="2"/>
  <c r="BJ339" i="2"/>
  <c r="BJ340" i="2"/>
  <c r="BJ208" i="2"/>
  <c r="BJ273" i="2"/>
  <c r="BJ339" i="50"/>
  <c r="BJ210" i="2"/>
  <c r="BJ469" i="2"/>
  <c r="BJ273" i="50"/>
  <c r="BJ469" i="50"/>
  <c r="AI306" i="2"/>
  <c r="DN274" i="2"/>
  <c r="BK306" i="2" s="1"/>
  <c r="BJ208" i="50"/>
  <c r="BK338" i="50"/>
  <c r="BJ275" i="50"/>
  <c r="BJ405" i="2"/>
  <c r="BJ210" i="50"/>
  <c r="DN273" i="51"/>
  <c r="BK305" i="51" s="1"/>
  <c r="BK273" i="51" s="1"/>
  <c r="AJ305" i="51" s="1"/>
  <c r="DN340" i="49"/>
  <c r="BK372" i="49" s="1"/>
  <c r="BK340" i="49" s="1"/>
  <c r="DN273" i="49"/>
  <c r="BK305" i="49" s="1"/>
  <c r="BK273" i="49" s="1"/>
  <c r="AJ305" i="49" s="1"/>
  <c r="DN469" i="49"/>
  <c r="BK501" i="49" s="1"/>
  <c r="BK469" i="49" s="1"/>
  <c r="AI307" i="49"/>
  <c r="BK275" i="49" s="1"/>
  <c r="AI499" i="51"/>
  <c r="DN467" i="51"/>
  <c r="AI437" i="51"/>
  <c r="BK405" i="51" s="1"/>
  <c r="DO405" i="51" s="1"/>
  <c r="BL437" i="51" s="1"/>
  <c r="BK338" i="51"/>
  <c r="AJ370" i="51" s="1"/>
  <c r="BJ272" i="51"/>
  <c r="AI304" i="51" s="1"/>
  <c r="BJ207" i="51"/>
  <c r="AI239" i="51" s="1"/>
  <c r="BJ403" i="49"/>
  <c r="BJ209" i="51"/>
  <c r="DN275" i="51"/>
  <c r="BK307" i="51" s="1"/>
  <c r="AI307" i="51"/>
  <c r="BJ210" i="51"/>
  <c r="BJ402" i="51"/>
  <c r="AI370" i="49"/>
  <c r="DN338" i="49"/>
  <c r="BK370" i="49" s="1"/>
  <c r="BJ274" i="51"/>
  <c r="BK340" i="51"/>
  <c r="BK470" i="49"/>
  <c r="BJ468" i="49"/>
  <c r="BK469" i="51"/>
  <c r="BJ468" i="51"/>
  <c r="BJ210" i="49"/>
  <c r="BJ208" i="51"/>
  <c r="BJ404" i="49"/>
  <c r="BJ337" i="51"/>
  <c r="BJ209" i="49"/>
  <c r="BK403" i="51"/>
  <c r="BJ339" i="49"/>
  <c r="BJ339" i="51"/>
  <c r="BJ404" i="51"/>
  <c r="BJ274" i="49"/>
  <c r="BJ405" i="49"/>
  <c r="BJ208" i="49"/>
  <c r="BJ470" i="51"/>
  <c r="DN276" i="50" l="1"/>
  <c r="BK308" i="50" s="1"/>
  <c r="AI308" i="50"/>
  <c r="AH73" i="45"/>
  <c r="AH59" i="45"/>
  <c r="AI260" i="49"/>
  <c r="DN228" i="49"/>
  <c r="BK260" i="49" s="1"/>
  <c r="BK471" i="51"/>
  <c r="E624" i="49"/>
  <c r="AI520" i="49"/>
  <c r="DN488" i="49"/>
  <c r="BK520" i="49" s="1"/>
  <c r="DO228" i="50"/>
  <c r="BL260" i="50" s="1"/>
  <c r="AJ260" i="50"/>
  <c r="AH104" i="45"/>
  <c r="AI243" i="51"/>
  <c r="DN211" i="51"/>
  <c r="BK243" i="51" s="1"/>
  <c r="AI455" i="51"/>
  <c r="DN423" i="51"/>
  <c r="BK455" i="51" s="1"/>
  <c r="BK293" i="51"/>
  <c r="AI521" i="51"/>
  <c r="DN489" i="51"/>
  <c r="BK521" i="51" s="1"/>
  <c r="E625" i="51"/>
  <c r="AI373" i="50"/>
  <c r="DN341" i="50"/>
  <c r="BK373" i="50" s="1"/>
  <c r="BK211" i="49"/>
  <c r="BK357" i="2"/>
  <c r="DP406" i="49"/>
  <c r="BM438" i="49" s="1"/>
  <c r="AK438" i="49"/>
  <c r="E625" i="49"/>
  <c r="DN489" i="49"/>
  <c r="BK521" i="49" s="1"/>
  <c r="AI521" i="49"/>
  <c r="DO358" i="51"/>
  <c r="BL390" i="51" s="1"/>
  <c r="AJ390" i="51"/>
  <c r="E625" i="50"/>
  <c r="AI521" i="50"/>
  <c r="DN489" i="50"/>
  <c r="BK521" i="50" s="1"/>
  <c r="AJ389" i="50"/>
  <c r="DO357" i="50"/>
  <c r="BL389" i="50" s="1"/>
  <c r="AI456" i="50"/>
  <c r="DN424" i="50"/>
  <c r="BK456" i="50" s="1"/>
  <c r="AH60" i="45"/>
  <c r="AI261" i="49"/>
  <c r="DN229" i="49"/>
  <c r="BK261" i="49" s="1"/>
  <c r="DO406" i="50"/>
  <c r="BL438" i="50" s="1"/>
  <c r="AJ438" i="50"/>
  <c r="AH89" i="45"/>
  <c r="AI259" i="50"/>
  <c r="DN227" i="50"/>
  <c r="BK259" i="50" s="1"/>
  <c r="AH91" i="45"/>
  <c r="DN229" i="50"/>
  <c r="BK261" i="50" s="1"/>
  <c r="AI261" i="50"/>
  <c r="AH11" i="45"/>
  <c r="DN211" i="2"/>
  <c r="BK243" i="2" s="1"/>
  <c r="AI243" i="2"/>
  <c r="AH120" i="45"/>
  <c r="DN227" i="51"/>
  <c r="BK259" i="51" s="1"/>
  <c r="AI259" i="51"/>
  <c r="DO294" i="2"/>
  <c r="BL326" i="2" s="1"/>
  <c r="AJ326" i="2"/>
  <c r="DN276" i="51"/>
  <c r="BK308" i="51" s="1"/>
  <c r="AI308" i="51"/>
  <c r="BK357" i="49"/>
  <c r="DO229" i="51"/>
  <c r="BL261" i="51" s="1"/>
  <c r="AJ261" i="51"/>
  <c r="DO294" i="50"/>
  <c r="BL326" i="50" s="1"/>
  <c r="AJ326" i="50"/>
  <c r="DN292" i="51"/>
  <c r="BK324" i="51" s="1"/>
  <c r="AI324" i="51"/>
  <c r="AH121" i="45"/>
  <c r="DN228" i="51"/>
  <c r="BK260" i="51" s="1"/>
  <c r="AI260" i="51"/>
  <c r="AI456" i="51"/>
  <c r="DN424" i="51"/>
  <c r="BK456" i="51" s="1"/>
  <c r="AI520" i="51"/>
  <c r="DN488" i="51"/>
  <c r="BK520" i="51" s="1"/>
  <c r="E624" i="51"/>
  <c r="AI456" i="49"/>
  <c r="DN424" i="49"/>
  <c r="BK456" i="49" s="1"/>
  <c r="DN276" i="2"/>
  <c r="BK308" i="2" s="1"/>
  <c r="AI308" i="2"/>
  <c r="AH28" i="45"/>
  <c r="DN228" i="2"/>
  <c r="BK260" i="2" s="1"/>
  <c r="AI260" i="2"/>
  <c r="J2" i="7"/>
  <c r="K2" i="7" s="1"/>
  <c r="C52" i="29"/>
  <c r="C9" i="29"/>
  <c r="C17" i="29"/>
  <c r="C25" i="29"/>
  <c r="C33" i="29"/>
  <c r="C41" i="29"/>
  <c r="C10" i="29"/>
  <c r="C18" i="29"/>
  <c r="C26" i="29"/>
  <c r="C34" i="29"/>
  <c r="C42" i="29"/>
  <c r="C11" i="29"/>
  <c r="C19" i="29"/>
  <c r="C27" i="29"/>
  <c r="C35" i="29"/>
  <c r="C43" i="29"/>
  <c r="C12" i="29"/>
  <c r="C20" i="29"/>
  <c r="C28" i="29"/>
  <c r="C36" i="29"/>
  <c r="C44" i="29"/>
  <c r="C5" i="29"/>
  <c r="C13" i="29"/>
  <c r="C21" i="29"/>
  <c r="C29" i="29"/>
  <c r="C37" i="29"/>
  <c r="C45" i="29"/>
  <c r="C6" i="29"/>
  <c r="C14" i="29"/>
  <c r="C22" i="29"/>
  <c r="C30" i="29"/>
  <c r="C38" i="29"/>
  <c r="C46" i="29"/>
  <c r="C7" i="29"/>
  <c r="C15" i="29"/>
  <c r="C23" i="29"/>
  <c r="C31" i="29"/>
  <c r="C39" i="29"/>
  <c r="C8" i="29"/>
  <c r="C16" i="29"/>
  <c r="C24" i="29"/>
  <c r="C32" i="29"/>
  <c r="C40" i="29"/>
  <c r="C62" i="29"/>
  <c r="C73" i="29"/>
  <c r="C57" i="29"/>
  <c r="C91" i="29"/>
  <c r="C59" i="29"/>
  <c r="C107" i="29"/>
  <c r="C86" i="29"/>
  <c r="C70" i="29"/>
  <c r="C102" i="29"/>
  <c r="C81" i="29"/>
  <c r="C65" i="29"/>
  <c r="C58" i="29"/>
  <c r="C67" i="29"/>
  <c r="C60" i="29"/>
  <c r="C53" i="29"/>
  <c r="C85" i="29"/>
  <c r="C55" i="29"/>
  <c r="C75" i="29"/>
  <c r="C80" i="29"/>
  <c r="C66" i="29"/>
  <c r="C96" i="29"/>
  <c r="C68" i="29"/>
  <c r="C61" i="29"/>
  <c r="C79" i="29"/>
  <c r="C63" i="29"/>
  <c r="C56" i="29"/>
  <c r="C74" i="29"/>
  <c r="C88" i="29"/>
  <c r="C90" i="29"/>
  <c r="C104" i="29"/>
  <c r="C69" i="29"/>
  <c r="C48" i="29"/>
  <c r="C71" i="29"/>
  <c r="C64" i="29"/>
  <c r="C103" i="29"/>
  <c r="C82" i="29"/>
  <c r="C51" i="29"/>
  <c r="C98" i="29"/>
  <c r="C77" i="29"/>
  <c r="C100" i="29"/>
  <c r="C93" i="29"/>
  <c r="C72" i="29"/>
  <c r="C76" i="29"/>
  <c r="C50" i="29"/>
  <c r="C106" i="29"/>
  <c r="C94" i="29"/>
  <c r="C87" i="29"/>
  <c r="C101" i="29"/>
  <c r="C89" i="29"/>
  <c r="C105" i="29"/>
  <c r="C84" i="29"/>
  <c r="C49" i="29"/>
  <c r="C54" i="29"/>
  <c r="C47" i="29"/>
  <c r="C95" i="29"/>
  <c r="C83" i="29"/>
  <c r="C97" i="29"/>
  <c r="C99" i="29"/>
  <c r="C78" i="29"/>
  <c r="C92" i="29"/>
  <c r="DN341" i="51"/>
  <c r="BK373" i="51" s="1"/>
  <c r="AI373" i="51"/>
  <c r="DP471" i="2"/>
  <c r="BM503" i="2" s="1"/>
  <c r="AK503" i="2"/>
  <c r="DN292" i="49"/>
  <c r="BK324" i="49" s="1"/>
  <c r="AI324" i="49"/>
  <c r="AJ261" i="2"/>
  <c r="DO229" i="2"/>
  <c r="BL261" i="2" s="1"/>
  <c r="DN359" i="51"/>
  <c r="BK391" i="51" s="1"/>
  <c r="AI391" i="51"/>
  <c r="AH122" i="45"/>
  <c r="BT19" i="48"/>
  <c r="BW18" i="48"/>
  <c r="BV18" i="48"/>
  <c r="DP406" i="51"/>
  <c r="BM438" i="51" s="1"/>
  <c r="AK438" i="51"/>
  <c r="E623" i="50"/>
  <c r="DN487" i="50"/>
  <c r="BK519" i="50" s="1"/>
  <c r="AI519" i="50"/>
  <c r="AH58" i="45"/>
  <c r="AI259" i="49"/>
  <c r="DN227" i="49"/>
  <c r="BK259" i="49" s="1"/>
  <c r="DN292" i="50"/>
  <c r="BK324" i="50" s="1"/>
  <c r="AI324" i="50"/>
  <c r="AI455" i="49"/>
  <c r="DN423" i="49"/>
  <c r="BK455" i="49" s="1"/>
  <c r="AI520" i="2"/>
  <c r="DN488" i="2"/>
  <c r="BK520" i="2" s="1"/>
  <c r="E624" i="2"/>
  <c r="DO358" i="2"/>
  <c r="BL390" i="2" s="1"/>
  <c r="AJ390" i="2"/>
  <c r="AJ325" i="2"/>
  <c r="DO293" i="2"/>
  <c r="BL325" i="2" s="1"/>
  <c r="AI456" i="2"/>
  <c r="DN424" i="2"/>
  <c r="BK456" i="2" s="1"/>
  <c r="AH29" i="45"/>
  <c r="DN359" i="49"/>
  <c r="BK391" i="49" s="1"/>
  <c r="AI391" i="49"/>
  <c r="AJ519" i="2"/>
  <c r="DO487" i="2"/>
  <c r="BL519" i="2" s="1"/>
  <c r="DO359" i="2"/>
  <c r="BL391" i="2" s="1"/>
  <c r="AJ391" i="2"/>
  <c r="DP487" i="51"/>
  <c r="BM519" i="51" s="1"/>
  <c r="BM487" i="51" s="1"/>
  <c r="AK519" i="51"/>
  <c r="E624" i="50"/>
  <c r="AI520" i="50"/>
  <c r="DN488" i="50"/>
  <c r="BK520" i="50" s="1"/>
  <c r="AJ243" i="50"/>
  <c r="DO211" i="50"/>
  <c r="BL243" i="50" s="1"/>
  <c r="DN422" i="50"/>
  <c r="BK454" i="50" s="1"/>
  <c r="AI454" i="50"/>
  <c r="AJ390" i="49"/>
  <c r="DO358" i="49"/>
  <c r="BL390" i="49" s="1"/>
  <c r="DN341" i="49"/>
  <c r="BK373" i="49" s="1"/>
  <c r="AI373" i="49"/>
  <c r="DO406" i="2"/>
  <c r="BL438" i="2" s="1"/>
  <c r="AJ438" i="2"/>
  <c r="DP422" i="2"/>
  <c r="BM454" i="2" s="1"/>
  <c r="AK454" i="2"/>
  <c r="AI391" i="50"/>
  <c r="DN359" i="50"/>
  <c r="BK391" i="50" s="1"/>
  <c r="DO292" i="2"/>
  <c r="BL324" i="2" s="1"/>
  <c r="AJ324" i="2"/>
  <c r="DO422" i="51"/>
  <c r="BL454" i="51" s="1"/>
  <c r="AJ454" i="51"/>
  <c r="AI373" i="2"/>
  <c r="DN341" i="2"/>
  <c r="BK373" i="2" s="1"/>
  <c r="E607" i="2"/>
  <c r="E607" i="50"/>
  <c r="DO293" i="50"/>
  <c r="BL325" i="50" s="1"/>
  <c r="AJ325" i="50"/>
  <c r="DO294" i="49"/>
  <c r="BL326" i="49" s="1"/>
  <c r="AJ326" i="49"/>
  <c r="DN357" i="51"/>
  <c r="BK389" i="51" s="1"/>
  <c r="AI389" i="51"/>
  <c r="E623" i="51"/>
  <c r="DN276" i="49"/>
  <c r="BK308" i="49" s="1"/>
  <c r="AI308" i="49"/>
  <c r="E623" i="49"/>
  <c r="DN487" i="49"/>
  <c r="BK519" i="49" s="1"/>
  <c r="AI519" i="49"/>
  <c r="E625" i="2"/>
  <c r="AI521" i="2"/>
  <c r="DN489" i="2"/>
  <c r="BK521" i="2" s="1"/>
  <c r="AJ325" i="49"/>
  <c r="DO293" i="49"/>
  <c r="BL325" i="49" s="1"/>
  <c r="AJ455" i="2"/>
  <c r="DO423" i="2"/>
  <c r="BL455" i="2" s="1"/>
  <c r="BK471" i="50"/>
  <c r="DN358" i="50"/>
  <c r="BK390" i="50" s="1"/>
  <c r="AI390" i="50"/>
  <c r="AH90" i="45"/>
  <c r="DO294" i="51"/>
  <c r="BL326" i="51" s="1"/>
  <c r="AJ326" i="51"/>
  <c r="AI455" i="50"/>
  <c r="DN423" i="50"/>
  <c r="BK455" i="50" s="1"/>
  <c r="E607" i="49"/>
  <c r="DN471" i="49"/>
  <c r="BK503" i="49" s="1"/>
  <c r="AI503" i="49"/>
  <c r="AJ454" i="49"/>
  <c r="DO422" i="49"/>
  <c r="BL454" i="49" s="1"/>
  <c r="AH27" i="45"/>
  <c r="DN227" i="2"/>
  <c r="BK259" i="2" s="1"/>
  <c r="AI259" i="2"/>
  <c r="E623" i="2"/>
  <c r="S81" i="48"/>
  <c r="AB91" i="45"/>
  <c r="U158" i="47"/>
  <c r="AW158" i="47" s="1"/>
  <c r="V223" i="50" s="1"/>
  <c r="K73" i="45"/>
  <c r="G68" i="48"/>
  <c r="D66" i="48"/>
  <c r="S81" i="45"/>
  <c r="S82" i="46"/>
  <c r="S414" i="50"/>
  <c r="CZ414" i="50" s="1"/>
  <c r="T156" i="50"/>
  <c r="U92" i="50"/>
  <c r="U156" i="50" s="1"/>
  <c r="T127" i="47"/>
  <c r="U92" i="2"/>
  <c r="U40" i="47" s="1"/>
  <c r="S479" i="50"/>
  <c r="CZ479" i="50" s="1"/>
  <c r="R154" i="47"/>
  <c r="AT154" i="47" s="1"/>
  <c r="S219" i="50" s="1"/>
  <c r="CZ219" i="50" s="1"/>
  <c r="S349" i="50"/>
  <c r="CZ349" i="50" s="1"/>
  <c r="F141" i="51"/>
  <c r="Q153" i="51"/>
  <c r="AA162" i="51"/>
  <c r="T123" i="50"/>
  <c r="U123" i="50" s="1"/>
  <c r="AB99" i="49"/>
  <c r="AB163" i="49" s="1"/>
  <c r="D288" i="38"/>
  <c r="D293" i="38" s="1"/>
  <c r="D298" i="38"/>
  <c r="AB90" i="48"/>
  <c r="Q87" i="49"/>
  <c r="Q151" i="49" s="1"/>
  <c r="K147" i="2"/>
  <c r="L83" i="2"/>
  <c r="L147" i="2" s="1"/>
  <c r="AB92" i="46"/>
  <c r="J81" i="50"/>
  <c r="J116" i="47" s="1"/>
  <c r="AA164" i="47"/>
  <c r="BC164" i="47" s="1"/>
  <c r="AB229" i="50" s="1"/>
  <c r="DI229" i="50" s="1"/>
  <c r="AB359" i="50"/>
  <c r="DI359" i="50" s="1"/>
  <c r="S350" i="50"/>
  <c r="CZ350" i="50" s="1"/>
  <c r="I145" i="50"/>
  <c r="AB489" i="50"/>
  <c r="DI489" i="50" s="1"/>
  <c r="L148" i="50"/>
  <c r="D36" i="38"/>
  <c r="D38" i="38" s="1"/>
  <c r="M116" i="50"/>
  <c r="N116" i="50" s="1"/>
  <c r="AP116" i="50" s="1"/>
  <c r="AB424" i="50"/>
  <c r="DI424" i="50" s="1"/>
  <c r="C134" i="49"/>
  <c r="AB294" i="50"/>
  <c r="DI294" i="50" s="1"/>
  <c r="R155" i="47"/>
  <c r="AT155" i="47" s="1"/>
  <c r="S220" i="50" s="1"/>
  <c r="CZ220" i="50" s="1"/>
  <c r="L119" i="47"/>
  <c r="H79" i="49"/>
  <c r="H143" i="49" s="1"/>
  <c r="AH368" i="2"/>
  <c r="S415" i="50"/>
  <c r="CZ415" i="50" s="1"/>
  <c r="S82" i="45"/>
  <c r="M84" i="49"/>
  <c r="M148" i="49" s="1"/>
  <c r="M84" i="51"/>
  <c r="M148" i="51" s="1"/>
  <c r="S285" i="50"/>
  <c r="CZ285" i="50" s="1"/>
  <c r="S83" i="46"/>
  <c r="C594" i="49"/>
  <c r="E38" i="2"/>
  <c r="F38" i="2" s="1"/>
  <c r="S480" i="50"/>
  <c r="CZ480" i="50" s="1"/>
  <c r="I145" i="51"/>
  <c r="C140" i="47"/>
  <c r="AE140" i="47" s="1"/>
  <c r="D205" i="50" s="1"/>
  <c r="CK205" i="50" s="1"/>
  <c r="L32" i="47"/>
  <c r="X160" i="51"/>
  <c r="Y96" i="51"/>
  <c r="D465" i="50"/>
  <c r="CK465" i="50" s="1"/>
  <c r="D400" i="50"/>
  <c r="CK400" i="50" s="1"/>
  <c r="AH238" i="2"/>
  <c r="N85" i="51"/>
  <c r="O85" i="51" s="1"/>
  <c r="M84" i="2"/>
  <c r="M32" i="47" s="1"/>
  <c r="D67" i="45"/>
  <c r="AH433" i="50"/>
  <c r="F239" i="2"/>
  <c r="AB164" i="50"/>
  <c r="AB163" i="47"/>
  <c r="BD163" i="47" s="1"/>
  <c r="AH26" i="45"/>
  <c r="F304" i="50"/>
  <c r="AI434" i="50"/>
  <c r="E238" i="2"/>
  <c r="AH303" i="50"/>
  <c r="E368" i="2"/>
  <c r="DN467" i="49"/>
  <c r="AI239" i="2"/>
  <c r="AH303" i="49"/>
  <c r="E303" i="49"/>
  <c r="AH238" i="49"/>
  <c r="AH433" i="49"/>
  <c r="F142" i="47"/>
  <c r="AH142" i="47" s="1"/>
  <c r="G207" i="50" s="1"/>
  <c r="CN207" i="50" s="1"/>
  <c r="DM466" i="49"/>
  <c r="D602" i="49"/>
  <c r="I112" i="50"/>
  <c r="AK112" i="50" s="1"/>
  <c r="DM206" i="49"/>
  <c r="AG37" i="45"/>
  <c r="AH368" i="50"/>
  <c r="DM336" i="50"/>
  <c r="AG6" i="45"/>
  <c r="DM466" i="2"/>
  <c r="D602" i="2"/>
  <c r="AG68" i="45"/>
  <c r="E238" i="50"/>
  <c r="DM206" i="50"/>
  <c r="DN272" i="50"/>
  <c r="E110" i="49"/>
  <c r="AG110" i="49" s="1"/>
  <c r="C19" i="56"/>
  <c r="D109" i="51" s="1"/>
  <c r="AF109" i="51" s="1"/>
  <c r="AN116" i="50"/>
  <c r="D335" i="50"/>
  <c r="CK335" i="50" s="1"/>
  <c r="D68" i="46"/>
  <c r="AH303" i="2"/>
  <c r="E303" i="2"/>
  <c r="AH368" i="49"/>
  <c r="E368" i="49"/>
  <c r="S155" i="2"/>
  <c r="AH498" i="2"/>
  <c r="D270" i="50"/>
  <c r="CK270" i="50" s="1"/>
  <c r="E303" i="50"/>
  <c r="AI434" i="49"/>
  <c r="DN402" i="49"/>
  <c r="DM466" i="50"/>
  <c r="D602" i="50"/>
  <c r="AH433" i="2"/>
  <c r="K471" i="50"/>
  <c r="CR471" i="50" s="1"/>
  <c r="G467" i="50"/>
  <c r="CN467" i="50" s="1"/>
  <c r="G272" i="50"/>
  <c r="CN272" i="50" s="1"/>
  <c r="J146" i="47"/>
  <c r="AL146" i="47" s="1"/>
  <c r="K211" i="50" s="1"/>
  <c r="CR211" i="50" s="1"/>
  <c r="V84" i="48"/>
  <c r="G70" i="46"/>
  <c r="H111" i="50"/>
  <c r="AJ111" i="50" s="1"/>
  <c r="AJ112" i="50"/>
  <c r="K74" i="46"/>
  <c r="V288" i="50"/>
  <c r="DC288" i="50" s="1"/>
  <c r="G337" i="50"/>
  <c r="CN337" i="50" s="1"/>
  <c r="G69" i="45"/>
  <c r="V129" i="47"/>
  <c r="K341" i="50"/>
  <c r="CR341" i="50" s="1"/>
  <c r="G402" i="50"/>
  <c r="CN402" i="50" s="1"/>
  <c r="Q152" i="49"/>
  <c r="V353" i="50"/>
  <c r="DC353" i="50" s="1"/>
  <c r="W94" i="50"/>
  <c r="W158" i="50" s="1"/>
  <c r="T40" i="47"/>
  <c r="S39" i="47"/>
  <c r="V86" i="46"/>
  <c r="BC131" i="50"/>
  <c r="W94" i="51"/>
  <c r="W158" i="51" s="1"/>
  <c r="BD76" i="47"/>
  <c r="AQ151" i="47"/>
  <c r="P216" i="50" s="1"/>
  <c r="CW216" i="50" s="1"/>
  <c r="L115" i="50"/>
  <c r="M115" i="50" s="1"/>
  <c r="K406" i="50"/>
  <c r="CR406" i="50" s="1"/>
  <c r="K72" i="48"/>
  <c r="V418" i="50"/>
  <c r="DC418" i="50" s="1"/>
  <c r="V85" i="45"/>
  <c r="AY159" i="47"/>
  <c r="X224" i="50" s="1"/>
  <c r="DE224" i="50" s="1"/>
  <c r="D327" i="49"/>
  <c r="D328" i="49" s="1"/>
  <c r="K276" i="50"/>
  <c r="CR276" i="50" s="1"/>
  <c r="V483" i="50"/>
  <c r="DC483" i="50" s="1"/>
  <c r="Y132" i="47"/>
  <c r="E620" i="51"/>
  <c r="P121" i="49"/>
  <c r="AR121" i="49" s="1"/>
  <c r="Q122" i="49"/>
  <c r="AS122" i="49" s="1"/>
  <c r="X129" i="49"/>
  <c r="AZ129" i="49" s="1"/>
  <c r="K116" i="49"/>
  <c r="AM116" i="49" s="1"/>
  <c r="W128" i="49"/>
  <c r="AY128" i="49" s="1"/>
  <c r="V127" i="49"/>
  <c r="AX127" i="49" s="1"/>
  <c r="M118" i="49"/>
  <c r="AO118" i="49" s="1"/>
  <c r="D109" i="49"/>
  <c r="AF109" i="49" s="1"/>
  <c r="J115" i="49"/>
  <c r="AL115" i="49" s="1"/>
  <c r="G112" i="49"/>
  <c r="AI112" i="49" s="1"/>
  <c r="AA132" i="49"/>
  <c r="BC132" i="49" s="1"/>
  <c r="Y130" i="49"/>
  <c r="BA130" i="49" s="1"/>
  <c r="B20" i="56"/>
  <c r="G111" i="49" s="1"/>
  <c r="Z131" i="49"/>
  <c r="BB131" i="49" s="1"/>
  <c r="R123" i="49"/>
  <c r="AT123" i="49" s="1"/>
  <c r="O120" i="49"/>
  <c r="AQ120" i="49" s="1"/>
  <c r="AB133" i="49"/>
  <c r="BE133" i="49" s="1"/>
  <c r="AB106" i="47" s="1"/>
  <c r="BD106" i="47" s="1"/>
  <c r="F111" i="49"/>
  <c r="AH111" i="49" s="1"/>
  <c r="H113" i="49"/>
  <c r="AJ113" i="49" s="1"/>
  <c r="N119" i="49"/>
  <c r="AP119" i="49" s="1"/>
  <c r="U126" i="49"/>
  <c r="AW126" i="49" s="1"/>
  <c r="L117" i="49"/>
  <c r="AN117" i="49" s="1"/>
  <c r="S124" i="49"/>
  <c r="AU124" i="49" s="1"/>
  <c r="T125" i="49"/>
  <c r="AV125" i="49" s="1"/>
  <c r="AJ500" i="50"/>
  <c r="Y161" i="50"/>
  <c r="X127" i="50"/>
  <c r="AZ127" i="50" s="1"/>
  <c r="D262" i="49"/>
  <c r="D263" i="49" s="1"/>
  <c r="E614" i="49"/>
  <c r="AJ506" i="49"/>
  <c r="BL474" i="49" s="1"/>
  <c r="DP474" i="49" s="1"/>
  <c r="BM506" i="49" s="1"/>
  <c r="AY127" i="50"/>
  <c r="G78" i="51"/>
  <c r="H78" i="51" s="1"/>
  <c r="BD132" i="50"/>
  <c r="V93" i="51"/>
  <c r="U157" i="51"/>
  <c r="J146" i="51"/>
  <c r="K82" i="51"/>
  <c r="L83" i="51"/>
  <c r="K147" i="51"/>
  <c r="BD162" i="47"/>
  <c r="E611" i="49"/>
  <c r="T156" i="51"/>
  <c r="U92" i="51"/>
  <c r="E10" i="38"/>
  <c r="AJ246" i="2"/>
  <c r="BL214" i="2" s="1"/>
  <c r="DP214" i="2" s="1"/>
  <c r="BM246" i="2" s="1"/>
  <c r="DO348" i="49"/>
  <c r="BL380" i="49" s="1"/>
  <c r="BL348" i="49" s="1"/>
  <c r="AJ312" i="49"/>
  <c r="BL280" i="49" s="1"/>
  <c r="AH55" i="45"/>
  <c r="DO468" i="50"/>
  <c r="AH80" i="45"/>
  <c r="D26" i="38"/>
  <c r="AI499" i="50"/>
  <c r="AJ315" i="51"/>
  <c r="BL283" i="51" s="1"/>
  <c r="BK280" i="50"/>
  <c r="AJ312" i="50" s="1"/>
  <c r="F38" i="50"/>
  <c r="F9" i="38"/>
  <c r="DO421" i="2"/>
  <c r="BL453" i="2" s="1"/>
  <c r="BL421" i="2" s="1"/>
  <c r="DO209" i="2"/>
  <c r="BL241" i="2" s="1"/>
  <c r="BL209" i="2" s="1"/>
  <c r="F239" i="50"/>
  <c r="AH9" i="45"/>
  <c r="AJ321" i="49"/>
  <c r="DO289" i="49"/>
  <c r="BL321" i="49" s="1"/>
  <c r="AJ439" i="50"/>
  <c r="DO407" i="50"/>
  <c r="BL439" i="50" s="1"/>
  <c r="L147" i="49"/>
  <c r="M83" i="49"/>
  <c r="AI386" i="2"/>
  <c r="DN354" i="2"/>
  <c r="BK386" i="2" s="1"/>
  <c r="S154" i="51"/>
  <c r="T90" i="51"/>
  <c r="E622" i="49"/>
  <c r="AI518" i="49"/>
  <c r="DN486" i="49"/>
  <c r="BK518" i="49" s="1"/>
  <c r="Y160" i="49"/>
  <c r="Z96" i="49"/>
  <c r="V158" i="49"/>
  <c r="W94" i="49"/>
  <c r="DN345" i="2"/>
  <c r="BK377" i="2" s="1"/>
  <c r="AI377" i="2"/>
  <c r="M33" i="47"/>
  <c r="M149" i="2"/>
  <c r="N85" i="2"/>
  <c r="N34" i="47"/>
  <c r="N150" i="2"/>
  <c r="O86" i="2"/>
  <c r="AI384" i="51"/>
  <c r="DN352" i="51"/>
  <c r="BK384" i="51" s="1"/>
  <c r="AI376" i="51"/>
  <c r="DN344" i="51"/>
  <c r="BK376" i="51" s="1"/>
  <c r="AH16" i="45"/>
  <c r="AI248" i="2"/>
  <c r="DN216" i="2"/>
  <c r="BK248" i="2" s="1"/>
  <c r="AH17" i="45"/>
  <c r="AI249" i="2"/>
  <c r="DN217" i="2"/>
  <c r="BK249" i="2" s="1"/>
  <c r="Q37" i="47"/>
  <c r="Q153" i="2"/>
  <c r="R89" i="2"/>
  <c r="AJ320" i="49"/>
  <c r="DO288" i="49"/>
  <c r="BL320" i="49" s="1"/>
  <c r="V157" i="49"/>
  <c r="W93" i="49"/>
  <c r="AH48" i="45"/>
  <c r="AI249" i="49"/>
  <c r="DN217" i="49"/>
  <c r="BK249" i="49" s="1"/>
  <c r="AI447" i="2"/>
  <c r="DN415" i="2"/>
  <c r="BK447" i="2" s="1"/>
  <c r="E616" i="2"/>
  <c r="AI451" i="2"/>
  <c r="DN419" i="2"/>
  <c r="BK451" i="2" s="1"/>
  <c r="E620" i="2"/>
  <c r="DN287" i="51"/>
  <c r="BK319" i="51" s="1"/>
  <c r="AI319" i="51"/>
  <c r="AH115" i="45"/>
  <c r="DN416" i="50"/>
  <c r="BK448" i="50" s="1"/>
  <c r="AI448" i="50"/>
  <c r="BK218" i="50"/>
  <c r="AJ385" i="49"/>
  <c r="DO353" i="49"/>
  <c r="BL385" i="49" s="1"/>
  <c r="AI450" i="2"/>
  <c r="DN418" i="2"/>
  <c r="BK450" i="2" s="1"/>
  <c r="E619" i="2"/>
  <c r="AH112" i="45"/>
  <c r="DN219" i="51"/>
  <c r="BK251" i="51" s="1"/>
  <c r="AI251" i="51"/>
  <c r="DN350" i="2"/>
  <c r="BK382" i="2" s="1"/>
  <c r="AI382" i="2"/>
  <c r="AI387" i="50"/>
  <c r="DN355" i="50"/>
  <c r="BK387" i="50" s="1"/>
  <c r="DN345" i="49"/>
  <c r="BK377" i="49" s="1"/>
  <c r="AI377" i="49"/>
  <c r="AH44" i="45"/>
  <c r="AI245" i="49"/>
  <c r="DN213" i="49"/>
  <c r="BK245" i="49" s="1"/>
  <c r="Z133" i="47"/>
  <c r="Z162" i="50"/>
  <c r="AA98" i="50"/>
  <c r="AJ504" i="50"/>
  <c r="DO472" i="50"/>
  <c r="BL504" i="50" s="1"/>
  <c r="AH57" i="45"/>
  <c r="DN226" i="49"/>
  <c r="BK258" i="49" s="1"/>
  <c r="AI258" i="49"/>
  <c r="AI316" i="49"/>
  <c r="DN284" i="49"/>
  <c r="BK316" i="49" s="1"/>
  <c r="AH50" i="45"/>
  <c r="AI378" i="2"/>
  <c r="DN346" i="2"/>
  <c r="BK378" i="2" s="1"/>
  <c r="AJ384" i="50"/>
  <c r="DO352" i="50"/>
  <c r="BL384" i="50" s="1"/>
  <c r="DN281" i="51"/>
  <c r="BK313" i="51" s="1"/>
  <c r="AI313" i="51"/>
  <c r="E612" i="51"/>
  <c r="AJ450" i="51"/>
  <c r="DO418" i="51"/>
  <c r="BL450" i="51" s="1"/>
  <c r="AJ246" i="51"/>
  <c r="DO214" i="51"/>
  <c r="BL246" i="51" s="1"/>
  <c r="DN286" i="50"/>
  <c r="BK318" i="50" s="1"/>
  <c r="AI318" i="50"/>
  <c r="E613" i="49"/>
  <c r="AI509" i="49"/>
  <c r="DN477" i="49"/>
  <c r="BK509" i="49" s="1"/>
  <c r="E609" i="49"/>
  <c r="AI505" i="49"/>
  <c r="DN473" i="49"/>
  <c r="BK505" i="49" s="1"/>
  <c r="AI448" i="2"/>
  <c r="DN416" i="2"/>
  <c r="BK448" i="2" s="1"/>
  <c r="E610" i="51"/>
  <c r="AI453" i="51"/>
  <c r="DN421" i="51"/>
  <c r="BK453" i="51" s="1"/>
  <c r="DN342" i="2"/>
  <c r="BK374" i="2" s="1"/>
  <c r="AI374" i="2"/>
  <c r="R125" i="47"/>
  <c r="R154" i="50"/>
  <c r="S90" i="50"/>
  <c r="DN283" i="50"/>
  <c r="BK315" i="50" s="1"/>
  <c r="AI315" i="50"/>
  <c r="AJ251" i="49"/>
  <c r="DO219" i="49"/>
  <c r="BL251" i="49" s="1"/>
  <c r="E622" i="50"/>
  <c r="AI518" i="50"/>
  <c r="DN486" i="50"/>
  <c r="BK518" i="50" s="1"/>
  <c r="AH88" i="45"/>
  <c r="AJ515" i="2"/>
  <c r="DO483" i="2"/>
  <c r="BL515" i="2" s="1"/>
  <c r="D198" i="51"/>
  <c r="E618" i="49"/>
  <c r="AJ504" i="2"/>
  <c r="DO472" i="2"/>
  <c r="BL504" i="2" s="1"/>
  <c r="DO218" i="51"/>
  <c r="BL250" i="51" s="1"/>
  <c r="AJ250" i="51"/>
  <c r="DO476" i="50"/>
  <c r="BL508" i="50" s="1"/>
  <c r="AJ508" i="50"/>
  <c r="J145" i="51"/>
  <c r="K81" i="51"/>
  <c r="BK475" i="49"/>
  <c r="DN347" i="49"/>
  <c r="BK379" i="49" s="1"/>
  <c r="AI379" i="49"/>
  <c r="F142" i="49"/>
  <c r="G78" i="49"/>
  <c r="AI443" i="2"/>
  <c r="DN411" i="2"/>
  <c r="BK443" i="2" s="1"/>
  <c r="E612" i="2"/>
  <c r="AI322" i="51"/>
  <c r="DN290" i="51"/>
  <c r="BK322" i="51" s="1"/>
  <c r="AH78" i="45"/>
  <c r="AI248" i="50"/>
  <c r="DN216" i="50"/>
  <c r="BK248" i="50" s="1"/>
  <c r="Z46" i="47"/>
  <c r="Z162" i="2"/>
  <c r="AA98" i="2"/>
  <c r="DN286" i="51"/>
  <c r="BK318" i="51" s="1"/>
  <c r="AI318" i="51"/>
  <c r="G141" i="51"/>
  <c r="H77" i="51"/>
  <c r="E617" i="50"/>
  <c r="DN481" i="50"/>
  <c r="BK513" i="50" s="1"/>
  <c r="AI513" i="50"/>
  <c r="DN413" i="51"/>
  <c r="BK445" i="51" s="1"/>
  <c r="AI445" i="51"/>
  <c r="E615" i="49"/>
  <c r="DN479" i="49"/>
  <c r="BK511" i="49" s="1"/>
  <c r="AI511" i="49"/>
  <c r="AI440" i="49"/>
  <c r="DN408" i="49"/>
  <c r="BK440" i="49" s="1"/>
  <c r="DO342" i="49"/>
  <c r="BL374" i="49" s="1"/>
  <c r="AJ374" i="49"/>
  <c r="AJ507" i="2"/>
  <c r="DO475" i="2"/>
  <c r="BL507" i="2" s="1"/>
  <c r="DN288" i="51"/>
  <c r="BK320" i="51" s="1"/>
  <c r="AI320" i="51"/>
  <c r="E619" i="51"/>
  <c r="AH116" i="45"/>
  <c r="E614" i="50"/>
  <c r="AI510" i="50"/>
  <c r="DN478" i="50"/>
  <c r="BK510" i="50" s="1"/>
  <c r="O121" i="47"/>
  <c r="P86" i="50"/>
  <c r="O150" i="50"/>
  <c r="AI452" i="51"/>
  <c r="DN420" i="51"/>
  <c r="BK452" i="51" s="1"/>
  <c r="AJ252" i="50"/>
  <c r="DO220" i="50"/>
  <c r="BL252" i="50" s="1"/>
  <c r="AJ441" i="49"/>
  <c r="DO409" i="49"/>
  <c r="BL441" i="49" s="1"/>
  <c r="R152" i="49"/>
  <c r="S88" i="49"/>
  <c r="AI386" i="50"/>
  <c r="DN354" i="50"/>
  <c r="BK386" i="50" s="1"/>
  <c r="E620" i="50"/>
  <c r="E621" i="49"/>
  <c r="DN485" i="49"/>
  <c r="BK517" i="49" s="1"/>
  <c r="AI517" i="49"/>
  <c r="AJ516" i="2"/>
  <c r="DO484" i="2"/>
  <c r="BL516" i="2" s="1"/>
  <c r="AH53" i="45"/>
  <c r="AI254" i="49"/>
  <c r="DN222" i="49"/>
  <c r="BK254" i="49" s="1"/>
  <c r="AI387" i="2"/>
  <c r="DN355" i="2"/>
  <c r="BK387" i="2" s="1"/>
  <c r="AJ442" i="51"/>
  <c r="DO410" i="51"/>
  <c r="BL442" i="51" s="1"/>
  <c r="AI444" i="50"/>
  <c r="DN412" i="50"/>
  <c r="BK444" i="50" s="1"/>
  <c r="AJ515" i="50"/>
  <c r="DO483" i="50"/>
  <c r="BL515" i="50" s="1"/>
  <c r="DN278" i="50"/>
  <c r="BK310" i="50" s="1"/>
  <c r="AI310" i="50"/>
  <c r="Z132" i="47"/>
  <c r="AA97" i="50"/>
  <c r="Z161" i="50"/>
  <c r="AH75" i="45"/>
  <c r="AI245" i="50"/>
  <c r="DN213" i="50"/>
  <c r="BK245" i="50" s="1"/>
  <c r="I144" i="49"/>
  <c r="J80" i="49"/>
  <c r="AJ508" i="51"/>
  <c r="DO476" i="51"/>
  <c r="BL508" i="51" s="1"/>
  <c r="DN482" i="50"/>
  <c r="BK514" i="50" s="1"/>
  <c r="E618" i="50"/>
  <c r="AI514" i="50"/>
  <c r="AI507" i="51"/>
  <c r="DN475" i="51"/>
  <c r="BK507" i="51" s="1"/>
  <c r="E611" i="51"/>
  <c r="AI383" i="50"/>
  <c r="DN351" i="50"/>
  <c r="BK383" i="50" s="1"/>
  <c r="AI319" i="50"/>
  <c r="DN287" i="50"/>
  <c r="BK319" i="50" s="1"/>
  <c r="BK478" i="49"/>
  <c r="BK474" i="51"/>
  <c r="H144" i="51"/>
  <c r="I80" i="51"/>
  <c r="T126" i="47"/>
  <c r="U91" i="50"/>
  <c r="T155" i="50"/>
  <c r="E612" i="49"/>
  <c r="AI508" i="49"/>
  <c r="DN476" i="49"/>
  <c r="BK508" i="49" s="1"/>
  <c r="E25" i="47"/>
  <c r="E141" i="2"/>
  <c r="F77" i="2"/>
  <c r="X44" i="47"/>
  <c r="X160" i="2"/>
  <c r="Y96" i="2"/>
  <c r="AH20" i="45"/>
  <c r="AI252" i="2"/>
  <c r="DN220" i="2"/>
  <c r="BK252" i="2" s="1"/>
  <c r="V42" i="47"/>
  <c r="W94" i="2"/>
  <c r="V158" i="2"/>
  <c r="K146" i="49"/>
  <c r="L82" i="49"/>
  <c r="O122" i="47"/>
  <c r="O151" i="50"/>
  <c r="P87" i="50"/>
  <c r="Q119" i="50" s="1"/>
  <c r="AS119" i="50" s="1"/>
  <c r="AJ254" i="51"/>
  <c r="DO222" i="51"/>
  <c r="BL254" i="51" s="1"/>
  <c r="AJ439" i="51"/>
  <c r="DO407" i="51"/>
  <c r="BL439" i="51" s="1"/>
  <c r="AJ323" i="49"/>
  <c r="DO291" i="49"/>
  <c r="BL323" i="49" s="1"/>
  <c r="DN277" i="51"/>
  <c r="BK309" i="51" s="1"/>
  <c r="AI309" i="51"/>
  <c r="AI388" i="51"/>
  <c r="DN356" i="51"/>
  <c r="BK388" i="51" s="1"/>
  <c r="AH119" i="45"/>
  <c r="AJ507" i="50"/>
  <c r="DO475" i="50"/>
  <c r="BL507" i="50" s="1"/>
  <c r="AJ316" i="50"/>
  <c r="DO284" i="50"/>
  <c r="BL316" i="50" s="1"/>
  <c r="AI505" i="51"/>
  <c r="E609" i="51"/>
  <c r="DN473" i="51"/>
  <c r="BK505" i="51" s="1"/>
  <c r="DO419" i="51"/>
  <c r="BL451" i="51" s="1"/>
  <c r="AJ451" i="51"/>
  <c r="DO484" i="50"/>
  <c r="BL516" i="50" s="1"/>
  <c r="AJ516" i="50"/>
  <c r="BK226" i="2"/>
  <c r="AH51" i="45"/>
  <c r="AI252" i="49"/>
  <c r="DN220" i="49"/>
  <c r="BK252" i="49" s="1"/>
  <c r="AH24" i="45"/>
  <c r="AI256" i="2"/>
  <c r="DN224" i="2"/>
  <c r="BK256" i="2" s="1"/>
  <c r="AJ251" i="50"/>
  <c r="DO219" i="50"/>
  <c r="BL251" i="50" s="1"/>
  <c r="J81" i="49"/>
  <c r="I145" i="49"/>
  <c r="D198" i="49"/>
  <c r="O35" i="47"/>
  <c r="O151" i="2"/>
  <c r="P87" i="2"/>
  <c r="E615" i="2"/>
  <c r="DN479" i="2"/>
  <c r="BK511" i="2" s="1"/>
  <c r="AI511" i="2"/>
  <c r="AH19" i="45"/>
  <c r="DO345" i="51"/>
  <c r="BL377" i="51" s="1"/>
  <c r="AJ377" i="51"/>
  <c r="AJ514" i="51"/>
  <c r="DO482" i="51"/>
  <c r="BL514" i="51" s="1"/>
  <c r="M120" i="47"/>
  <c r="M149" i="50"/>
  <c r="N85" i="50"/>
  <c r="DO476" i="2"/>
  <c r="BL508" i="2" s="1"/>
  <c r="AJ508" i="2"/>
  <c r="DN417" i="50"/>
  <c r="BK449" i="50" s="1"/>
  <c r="AI449" i="50"/>
  <c r="DN411" i="49"/>
  <c r="BK443" i="49" s="1"/>
  <c r="AI443" i="49"/>
  <c r="N150" i="49"/>
  <c r="O86" i="49"/>
  <c r="DN290" i="2"/>
  <c r="BK322" i="2" s="1"/>
  <c r="AI322" i="2"/>
  <c r="U41" i="47"/>
  <c r="U157" i="2"/>
  <c r="V93" i="2"/>
  <c r="AI379" i="51"/>
  <c r="DN347" i="51"/>
  <c r="BK379" i="51" s="1"/>
  <c r="G143" i="51"/>
  <c r="H79" i="51"/>
  <c r="AB47" i="47"/>
  <c r="AB163" i="2"/>
  <c r="E621" i="50"/>
  <c r="AI517" i="50"/>
  <c r="DN485" i="50"/>
  <c r="BK517" i="50" s="1"/>
  <c r="DN474" i="2"/>
  <c r="BK506" i="2" s="1"/>
  <c r="E610" i="2"/>
  <c r="AI506" i="2"/>
  <c r="DN353" i="2"/>
  <c r="BK385" i="2" s="1"/>
  <c r="AI385" i="2"/>
  <c r="AH110" i="45"/>
  <c r="DN217" i="51"/>
  <c r="BK249" i="51" s="1"/>
  <c r="AI249" i="51"/>
  <c r="AI310" i="49"/>
  <c r="DN278" i="49"/>
  <c r="BK310" i="49" s="1"/>
  <c r="U156" i="49"/>
  <c r="V92" i="49"/>
  <c r="BK417" i="49"/>
  <c r="AI314" i="51"/>
  <c r="DN282" i="51"/>
  <c r="BK314" i="51" s="1"/>
  <c r="E616" i="51"/>
  <c r="DN480" i="51"/>
  <c r="BK512" i="51" s="1"/>
  <c r="AI512" i="51"/>
  <c r="AI318" i="49"/>
  <c r="DN286" i="49"/>
  <c r="BK318" i="49" s="1"/>
  <c r="BK342" i="51"/>
  <c r="AJ321" i="50"/>
  <c r="DO289" i="50"/>
  <c r="BL321" i="50" s="1"/>
  <c r="AI315" i="2"/>
  <c r="DN283" i="2"/>
  <c r="BK315" i="2" s="1"/>
  <c r="P36" i="47"/>
  <c r="P152" i="2"/>
  <c r="Q88" i="2"/>
  <c r="AH18" i="45"/>
  <c r="E621" i="51"/>
  <c r="AI517" i="51"/>
  <c r="DN485" i="51"/>
  <c r="BK517" i="51" s="1"/>
  <c r="DO419" i="50"/>
  <c r="BL451" i="50" s="1"/>
  <c r="AJ451" i="50"/>
  <c r="DN413" i="50"/>
  <c r="BK445" i="50" s="1"/>
  <c r="AI445" i="50"/>
  <c r="R124" i="47"/>
  <c r="S89" i="50"/>
  <c r="R153" i="50"/>
  <c r="AI448" i="49"/>
  <c r="DN416" i="49"/>
  <c r="BK448" i="49" s="1"/>
  <c r="AH15" i="45"/>
  <c r="DN215" i="2"/>
  <c r="BK247" i="2" s="1"/>
  <c r="AI247" i="2"/>
  <c r="I29" i="47"/>
  <c r="J81" i="2"/>
  <c r="I145" i="2"/>
  <c r="R153" i="51"/>
  <c r="S89" i="51"/>
  <c r="AH113" i="45"/>
  <c r="DN220" i="51"/>
  <c r="BK252" i="51" s="1"/>
  <c r="AI252" i="51"/>
  <c r="AI323" i="50"/>
  <c r="DN291" i="50"/>
  <c r="BK323" i="50" s="1"/>
  <c r="AI451" i="49"/>
  <c r="DN419" i="49"/>
  <c r="BK451" i="49" s="1"/>
  <c r="E620" i="49"/>
  <c r="DN484" i="49"/>
  <c r="BK516" i="49" s="1"/>
  <c r="AI516" i="49"/>
  <c r="DN351" i="49"/>
  <c r="BK383" i="49" s="1"/>
  <c r="AI383" i="49"/>
  <c r="BK216" i="49"/>
  <c r="E618" i="2"/>
  <c r="DN482" i="2"/>
  <c r="BK514" i="2" s="1"/>
  <c r="AI514" i="2"/>
  <c r="DN286" i="2"/>
  <c r="BK318" i="2" s="1"/>
  <c r="AI318" i="2"/>
  <c r="AH106" i="45"/>
  <c r="AI245" i="51"/>
  <c r="DN213" i="51"/>
  <c r="BK245" i="51" s="1"/>
  <c r="AI381" i="51"/>
  <c r="DN349" i="51"/>
  <c r="BK381" i="51" s="1"/>
  <c r="AJ511" i="51"/>
  <c r="DO479" i="51"/>
  <c r="BL511" i="51" s="1"/>
  <c r="DN288" i="2"/>
  <c r="BK320" i="2" s="1"/>
  <c r="AI320" i="2"/>
  <c r="E613" i="2"/>
  <c r="AI509" i="2"/>
  <c r="DN477" i="2"/>
  <c r="BK509" i="2" s="1"/>
  <c r="DN282" i="2"/>
  <c r="BK314" i="2" s="1"/>
  <c r="AI314" i="2"/>
  <c r="DN342" i="50"/>
  <c r="BK374" i="50" s="1"/>
  <c r="AI374" i="50"/>
  <c r="E608" i="50"/>
  <c r="AH74" i="45"/>
  <c r="AH54" i="45"/>
  <c r="AI255" i="49"/>
  <c r="DN223" i="49"/>
  <c r="BK255" i="49" s="1"/>
  <c r="E619" i="49"/>
  <c r="AJ244" i="50"/>
  <c r="DO212" i="50"/>
  <c r="BL244" i="50" s="1"/>
  <c r="DO352" i="49"/>
  <c r="BL384" i="49" s="1"/>
  <c r="AJ384" i="49"/>
  <c r="AI319" i="49"/>
  <c r="DN287" i="49"/>
  <c r="BK319" i="49" s="1"/>
  <c r="DN279" i="49"/>
  <c r="BK311" i="49" s="1"/>
  <c r="AI311" i="49"/>
  <c r="AJ381" i="50"/>
  <c r="DO349" i="50"/>
  <c r="BL381" i="50" s="1"/>
  <c r="DN278" i="51"/>
  <c r="BK310" i="51" s="1"/>
  <c r="AI310" i="51"/>
  <c r="T39" i="47"/>
  <c r="U91" i="2"/>
  <c r="T155" i="2"/>
  <c r="AI388" i="49"/>
  <c r="DN356" i="49"/>
  <c r="BK388" i="49" s="1"/>
  <c r="AI518" i="2"/>
  <c r="E622" i="2"/>
  <c r="DN486" i="2"/>
  <c r="BK518" i="2" s="1"/>
  <c r="AI319" i="2"/>
  <c r="DN287" i="2"/>
  <c r="BK319" i="2" s="1"/>
  <c r="E614" i="51"/>
  <c r="DN478" i="51"/>
  <c r="BK510" i="51" s="1"/>
  <c r="AI510" i="51"/>
  <c r="AJ450" i="50"/>
  <c r="DO418" i="50"/>
  <c r="BL450" i="50" s="1"/>
  <c r="AI378" i="50"/>
  <c r="DN346" i="50"/>
  <c r="BK378" i="50" s="1"/>
  <c r="E612" i="50"/>
  <c r="AJ321" i="2"/>
  <c r="DO289" i="2"/>
  <c r="BL321" i="2" s="1"/>
  <c r="E613" i="51"/>
  <c r="AI509" i="51"/>
  <c r="DN477" i="51"/>
  <c r="BK509" i="51" s="1"/>
  <c r="AJ323" i="51"/>
  <c r="DO291" i="51"/>
  <c r="BL323" i="51" s="1"/>
  <c r="E609" i="50"/>
  <c r="DN473" i="50"/>
  <c r="BK505" i="50" s="1"/>
  <c r="AI505" i="50"/>
  <c r="U128" i="47"/>
  <c r="U157" i="50"/>
  <c r="V93" i="50"/>
  <c r="AI439" i="49"/>
  <c r="DN407" i="49"/>
  <c r="BK439" i="49" s="1"/>
  <c r="DN343" i="49"/>
  <c r="BK375" i="49" s="1"/>
  <c r="AI375" i="49"/>
  <c r="E609" i="2"/>
  <c r="AI505" i="2"/>
  <c r="DN473" i="2"/>
  <c r="BK505" i="2" s="1"/>
  <c r="D197" i="2"/>
  <c r="H28" i="47"/>
  <c r="H144" i="2"/>
  <c r="I80" i="2"/>
  <c r="AJ378" i="51"/>
  <c r="DO346" i="51"/>
  <c r="BL378" i="51" s="1"/>
  <c r="AJ316" i="51"/>
  <c r="DO284" i="51"/>
  <c r="BL316" i="51" s="1"/>
  <c r="AH77" i="45"/>
  <c r="AI247" i="50"/>
  <c r="DN215" i="50"/>
  <c r="BK247" i="50" s="1"/>
  <c r="J117" i="47"/>
  <c r="K82" i="50"/>
  <c r="J146" i="50"/>
  <c r="DN345" i="50"/>
  <c r="BK377" i="50" s="1"/>
  <c r="AI377" i="50"/>
  <c r="E611" i="50"/>
  <c r="AH108" i="45"/>
  <c r="DN215" i="51"/>
  <c r="BK247" i="51" s="1"/>
  <c r="AI247" i="51"/>
  <c r="DO483" i="49"/>
  <c r="BL515" i="49" s="1"/>
  <c r="AJ515" i="49"/>
  <c r="AJ447" i="51"/>
  <c r="DO415" i="51"/>
  <c r="BL447" i="51" s="1"/>
  <c r="DN474" i="50"/>
  <c r="BK506" i="50" s="1"/>
  <c r="E610" i="50"/>
  <c r="AI506" i="50"/>
  <c r="AH25" i="45"/>
  <c r="AI257" i="2"/>
  <c r="DN225" i="2"/>
  <c r="BK257" i="2" s="1"/>
  <c r="AH21" i="45"/>
  <c r="DN221" i="2"/>
  <c r="BK253" i="2" s="1"/>
  <c r="AI253" i="2"/>
  <c r="AI513" i="51"/>
  <c r="E617" i="51"/>
  <c r="DN481" i="51"/>
  <c r="BK513" i="51" s="1"/>
  <c r="AJ381" i="2"/>
  <c r="DO349" i="2"/>
  <c r="BL381" i="2" s="1"/>
  <c r="AI314" i="50"/>
  <c r="DN282" i="50"/>
  <c r="BK314" i="50" s="1"/>
  <c r="AJ317" i="49"/>
  <c r="DO285" i="49"/>
  <c r="BL317" i="49" s="1"/>
  <c r="AH46" i="45"/>
  <c r="AI247" i="49"/>
  <c r="DN215" i="49"/>
  <c r="BK247" i="49" s="1"/>
  <c r="DN350" i="50"/>
  <c r="BK382" i="50" s="1"/>
  <c r="AI382" i="50"/>
  <c r="E616" i="50"/>
  <c r="AH82" i="45"/>
  <c r="AI311" i="50"/>
  <c r="DN279" i="50"/>
  <c r="BK311" i="50" s="1"/>
  <c r="AH49" i="45"/>
  <c r="DN218" i="49"/>
  <c r="BK250" i="49" s="1"/>
  <c r="AI250" i="49"/>
  <c r="W43" i="47"/>
  <c r="W159" i="2"/>
  <c r="X95" i="2"/>
  <c r="G27" i="47"/>
  <c r="G143" i="2"/>
  <c r="H79" i="2"/>
  <c r="W130" i="47"/>
  <c r="W159" i="50"/>
  <c r="X95" i="50"/>
  <c r="AH45" i="45"/>
  <c r="AI246" i="49"/>
  <c r="DN214" i="49"/>
  <c r="BK246" i="49" s="1"/>
  <c r="AI517" i="2"/>
  <c r="DN485" i="2"/>
  <c r="BK517" i="2" s="1"/>
  <c r="E621" i="2"/>
  <c r="DN278" i="2"/>
  <c r="BK310" i="2" s="1"/>
  <c r="AI310" i="2"/>
  <c r="AI379" i="2"/>
  <c r="DN347" i="2"/>
  <c r="BK379" i="2" s="1"/>
  <c r="J30" i="47"/>
  <c r="J146" i="2"/>
  <c r="K82" i="2"/>
  <c r="Y45" i="47"/>
  <c r="Y161" i="2"/>
  <c r="Z97" i="2"/>
  <c r="O151" i="51"/>
  <c r="P87" i="51"/>
  <c r="AI375" i="51"/>
  <c r="DN343" i="51"/>
  <c r="BK375" i="51" s="1"/>
  <c r="AH83" i="45"/>
  <c r="AI253" i="50"/>
  <c r="DN221" i="50"/>
  <c r="BK253" i="50" s="1"/>
  <c r="AI323" i="2"/>
  <c r="DN291" i="2"/>
  <c r="BK323" i="2" s="1"/>
  <c r="AI383" i="51"/>
  <c r="DN351" i="51"/>
  <c r="BK383" i="51" s="1"/>
  <c r="DN414" i="51"/>
  <c r="BK446" i="51" s="1"/>
  <c r="AI446" i="51"/>
  <c r="E615" i="51"/>
  <c r="AH85" i="45"/>
  <c r="AI255" i="50"/>
  <c r="DN223" i="50"/>
  <c r="BK255" i="50" s="1"/>
  <c r="AH47" i="45"/>
  <c r="DN412" i="49"/>
  <c r="BK444" i="49" s="1"/>
  <c r="AI444" i="49"/>
  <c r="X159" i="49"/>
  <c r="Y95" i="49"/>
  <c r="AI383" i="2"/>
  <c r="DN351" i="2"/>
  <c r="BK383" i="2" s="1"/>
  <c r="AI375" i="50"/>
  <c r="DN343" i="50"/>
  <c r="BK375" i="50" s="1"/>
  <c r="M119" i="47"/>
  <c r="M148" i="50"/>
  <c r="N84" i="50"/>
  <c r="AJ376" i="50"/>
  <c r="DO344" i="50"/>
  <c r="BL376" i="50" s="1"/>
  <c r="E112" i="47"/>
  <c r="E141" i="50"/>
  <c r="F77" i="50"/>
  <c r="E608" i="51"/>
  <c r="DN472" i="51"/>
  <c r="BK504" i="51" s="1"/>
  <c r="AI504" i="51"/>
  <c r="AI321" i="51"/>
  <c r="DN289" i="51"/>
  <c r="BK321" i="51" s="1"/>
  <c r="L118" i="47"/>
  <c r="L147" i="50"/>
  <c r="M83" i="50"/>
  <c r="E617" i="2"/>
  <c r="AI513" i="2"/>
  <c r="DN481" i="2"/>
  <c r="BK513" i="2" s="1"/>
  <c r="AI442" i="2"/>
  <c r="DN410" i="2"/>
  <c r="BK442" i="2" s="1"/>
  <c r="E611" i="2"/>
  <c r="AJ313" i="2"/>
  <c r="DO281" i="2"/>
  <c r="BL313" i="2" s="1"/>
  <c r="AI375" i="2"/>
  <c r="DN343" i="2"/>
  <c r="BK375" i="2" s="1"/>
  <c r="AH12" i="45"/>
  <c r="AI244" i="2"/>
  <c r="DN212" i="2"/>
  <c r="BK244" i="2" s="1"/>
  <c r="H115" i="47"/>
  <c r="H144" i="50"/>
  <c r="I80" i="50"/>
  <c r="DN479" i="50"/>
  <c r="BK511" i="50" s="1"/>
  <c r="AI511" i="50"/>
  <c r="E615" i="50"/>
  <c r="AH56" i="45"/>
  <c r="AI257" i="49"/>
  <c r="DN225" i="49"/>
  <c r="BK257" i="49" s="1"/>
  <c r="D197" i="50"/>
  <c r="AJ441" i="2"/>
  <c r="DO409" i="2"/>
  <c r="BL441" i="2" s="1"/>
  <c r="E614" i="2"/>
  <c r="AI510" i="2"/>
  <c r="DN478" i="2"/>
  <c r="BK510" i="2" s="1"/>
  <c r="BK219" i="2"/>
  <c r="AH87" i="45"/>
  <c r="AI257" i="50"/>
  <c r="DN225" i="50"/>
  <c r="BK257" i="50" s="1"/>
  <c r="DO414" i="2"/>
  <c r="BL446" i="2" s="1"/>
  <c r="AJ446" i="2"/>
  <c r="AH105" i="45"/>
  <c r="DN212" i="51"/>
  <c r="BK244" i="51" s="1"/>
  <c r="AI244" i="51"/>
  <c r="AI452" i="2"/>
  <c r="DN420" i="2"/>
  <c r="BK452" i="2" s="1"/>
  <c r="BK222" i="2"/>
  <c r="BK350" i="51"/>
  <c r="AH84" i="45"/>
  <c r="DN222" i="50"/>
  <c r="BK254" i="50" s="1"/>
  <c r="AI254" i="50"/>
  <c r="BK226" i="50"/>
  <c r="Q153" i="49"/>
  <c r="R89" i="49"/>
  <c r="AJ442" i="50"/>
  <c r="DO410" i="50"/>
  <c r="BL442" i="50" s="1"/>
  <c r="AH86" i="45"/>
  <c r="DN224" i="50"/>
  <c r="BK256" i="50" s="1"/>
  <c r="AI256" i="50"/>
  <c r="BK413" i="2"/>
  <c r="AJ512" i="50"/>
  <c r="DO480" i="50"/>
  <c r="BL512" i="50" s="1"/>
  <c r="BK346" i="49"/>
  <c r="AA162" i="49"/>
  <c r="AB98" i="49"/>
  <c r="AB162" i="49" s="1"/>
  <c r="AI380" i="51"/>
  <c r="DN348" i="51"/>
  <c r="BK380" i="51" s="1"/>
  <c r="AH111" i="45"/>
  <c r="AJ313" i="50"/>
  <c r="DO281" i="50"/>
  <c r="BL313" i="50" s="1"/>
  <c r="U91" i="49"/>
  <c r="T155" i="49"/>
  <c r="AH114" i="45"/>
  <c r="AI253" i="51"/>
  <c r="DN221" i="51"/>
  <c r="BK253" i="51" s="1"/>
  <c r="AH76" i="45"/>
  <c r="AI246" i="50"/>
  <c r="DN214" i="50"/>
  <c r="BK246" i="50" s="1"/>
  <c r="E608" i="49"/>
  <c r="AI504" i="49"/>
  <c r="DN472" i="49"/>
  <c r="BK504" i="49" s="1"/>
  <c r="DN349" i="49"/>
  <c r="BK381" i="49" s="1"/>
  <c r="AI381" i="49"/>
  <c r="AH109" i="45"/>
  <c r="DN216" i="51"/>
  <c r="BK248" i="51" s="1"/>
  <c r="AI248" i="51"/>
  <c r="AJ447" i="50"/>
  <c r="DO415" i="50"/>
  <c r="BL447" i="50" s="1"/>
  <c r="AJ512" i="2"/>
  <c r="DO480" i="2"/>
  <c r="BL512" i="2" s="1"/>
  <c r="AI322" i="49"/>
  <c r="DN290" i="49"/>
  <c r="BK322" i="49" s="1"/>
  <c r="AI314" i="49"/>
  <c r="DN282" i="49"/>
  <c r="BK314" i="49" s="1"/>
  <c r="AH43" i="45"/>
  <c r="AI244" i="49"/>
  <c r="DN212" i="49"/>
  <c r="BK244" i="49" s="1"/>
  <c r="DN280" i="51"/>
  <c r="BK312" i="51" s="1"/>
  <c r="AI312" i="51"/>
  <c r="BK218" i="2"/>
  <c r="Y161" i="49"/>
  <c r="Z97" i="49"/>
  <c r="AJ449" i="2"/>
  <c r="DO417" i="2"/>
  <c r="BL449" i="2" s="1"/>
  <c r="AJ384" i="2"/>
  <c r="DO352" i="2"/>
  <c r="BL384" i="2" s="1"/>
  <c r="DN416" i="51"/>
  <c r="BK448" i="51" s="1"/>
  <c r="AI448" i="51"/>
  <c r="AJ255" i="51"/>
  <c r="DO223" i="51"/>
  <c r="BL255" i="51" s="1"/>
  <c r="AI452" i="50"/>
  <c r="DN420" i="50"/>
  <c r="BK452" i="50" s="1"/>
  <c r="G114" i="47"/>
  <c r="G143" i="50"/>
  <c r="H79" i="50"/>
  <c r="AJ450" i="49"/>
  <c r="DO418" i="49"/>
  <c r="BL450" i="49" s="1"/>
  <c r="DO226" i="51"/>
  <c r="BL258" i="51" s="1"/>
  <c r="AJ258" i="51"/>
  <c r="DN355" i="49"/>
  <c r="BK387" i="49" s="1"/>
  <c r="AI387" i="49"/>
  <c r="AI439" i="2"/>
  <c r="DN407" i="2"/>
  <c r="BK439" i="2" s="1"/>
  <c r="E608" i="2"/>
  <c r="AH118" i="45"/>
  <c r="DN225" i="51"/>
  <c r="BK257" i="51" s="1"/>
  <c r="AI257" i="51"/>
  <c r="DO483" i="51"/>
  <c r="BL515" i="51" s="1"/>
  <c r="AJ515" i="51"/>
  <c r="DN285" i="51"/>
  <c r="BK317" i="51" s="1"/>
  <c r="AI317" i="51"/>
  <c r="DN417" i="51"/>
  <c r="BK449" i="51" s="1"/>
  <c r="AI449" i="51"/>
  <c r="E618" i="51"/>
  <c r="DN408" i="51"/>
  <c r="BK440" i="51" s="1"/>
  <c r="AI440" i="51"/>
  <c r="E613" i="50"/>
  <c r="AI509" i="50"/>
  <c r="DN477" i="50"/>
  <c r="BK509" i="50" s="1"/>
  <c r="AJ453" i="49"/>
  <c r="DO421" i="49"/>
  <c r="BL453" i="49" s="1"/>
  <c r="AJ313" i="49"/>
  <c r="DO281" i="49"/>
  <c r="BL313" i="49" s="1"/>
  <c r="AJ388" i="2"/>
  <c r="DO356" i="2"/>
  <c r="BL388" i="2" s="1"/>
  <c r="AI444" i="51"/>
  <c r="DN412" i="51"/>
  <c r="BK444" i="51" s="1"/>
  <c r="P152" i="51"/>
  <c r="Q88" i="51"/>
  <c r="DO285" i="50"/>
  <c r="BL317" i="50" s="1"/>
  <c r="AJ317" i="50"/>
  <c r="DO411" i="50"/>
  <c r="BL443" i="50" s="1"/>
  <c r="AJ443" i="50"/>
  <c r="AH23" i="45"/>
  <c r="DN223" i="2"/>
  <c r="BK255" i="2" s="1"/>
  <c r="AI255" i="2"/>
  <c r="AI382" i="49"/>
  <c r="DN350" i="49"/>
  <c r="BK382" i="49" s="1"/>
  <c r="AJ376" i="2"/>
  <c r="DO344" i="2"/>
  <c r="BL376" i="2" s="1"/>
  <c r="E617" i="49"/>
  <c r="AI513" i="49"/>
  <c r="DN481" i="49"/>
  <c r="BK513" i="49" s="1"/>
  <c r="AH52" i="45"/>
  <c r="AI253" i="49"/>
  <c r="DN221" i="49"/>
  <c r="BK253" i="49" s="1"/>
  <c r="AI311" i="2"/>
  <c r="DN279" i="2"/>
  <c r="BK311" i="2" s="1"/>
  <c r="AH14" i="45"/>
  <c r="AI376" i="49"/>
  <c r="DN344" i="49"/>
  <c r="BK376" i="49" s="1"/>
  <c r="E610" i="49"/>
  <c r="AJ309" i="49"/>
  <c r="DO277" i="49"/>
  <c r="BL309" i="49" s="1"/>
  <c r="AH22" i="45"/>
  <c r="D327" i="2"/>
  <c r="D328" i="2" s="1"/>
  <c r="G113" i="47"/>
  <c r="G142" i="50"/>
  <c r="H78" i="50"/>
  <c r="AI447" i="49"/>
  <c r="DN415" i="49"/>
  <c r="BK447" i="49" s="1"/>
  <c r="AI518" i="51"/>
  <c r="E622" i="51"/>
  <c r="DN486" i="51"/>
  <c r="BK518" i="51" s="1"/>
  <c r="T155" i="51"/>
  <c r="U91" i="51"/>
  <c r="DN353" i="50"/>
  <c r="BK385" i="50" s="1"/>
  <c r="AI385" i="50"/>
  <c r="E619" i="50"/>
  <c r="AI444" i="2"/>
  <c r="DN412" i="2"/>
  <c r="BK444" i="2" s="1"/>
  <c r="DO277" i="50"/>
  <c r="BL309" i="50" s="1"/>
  <c r="AJ309" i="50"/>
  <c r="BK482" i="49"/>
  <c r="AI452" i="49"/>
  <c r="DN420" i="49"/>
  <c r="BK452" i="49" s="1"/>
  <c r="BK224" i="49"/>
  <c r="E616" i="49"/>
  <c r="AI512" i="49"/>
  <c r="DN480" i="49"/>
  <c r="BK512" i="49" s="1"/>
  <c r="DN408" i="2"/>
  <c r="BK440" i="2" s="1"/>
  <c r="AI440" i="2"/>
  <c r="BK348" i="2"/>
  <c r="DN409" i="51"/>
  <c r="BK441" i="51" s="1"/>
  <c r="AI441" i="51"/>
  <c r="V92" i="50"/>
  <c r="AI316" i="2"/>
  <c r="DN284" i="2"/>
  <c r="BK316" i="2" s="1"/>
  <c r="DN279" i="51"/>
  <c r="BK311" i="51" s="1"/>
  <c r="AI311" i="51"/>
  <c r="AH107" i="45"/>
  <c r="DN414" i="49"/>
  <c r="BK446" i="49" s="1"/>
  <c r="AI446" i="49"/>
  <c r="AI386" i="49"/>
  <c r="DN354" i="49"/>
  <c r="BK386" i="49" s="1"/>
  <c r="DO353" i="51"/>
  <c r="BL385" i="51" s="1"/>
  <c r="AJ385" i="51"/>
  <c r="AJ445" i="49"/>
  <c r="DO413" i="49"/>
  <c r="BL445" i="49" s="1"/>
  <c r="F141" i="49"/>
  <c r="G77" i="49"/>
  <c r="DO411" i="51"/>
  <c r="BL443" i="51" s="1"/>
  <c r="AJ443" i="51"/>
  <c r="AH117" i="45"/>
  <c r="DN224" i="51"/>
  <c r="BK256" i="51" s="1"/>
  <c r="AI256" i="51"/>
  <c r="DO277" i="2"/>
  <c r="BL309" i="2" s="1"/>
  <c r="AJ309" i="2"/>
  <c r="AI320" i="50"/>
  <c r="DN288" i="50"/>
  <c r="BK320" i="50" s="1"/>
  <c r="M149" i="49"/>
  <c r="N85" i="49"/>
  <c r="AI322" i="50"/>
  <c r="DN290" i="50"/>
  <c r="BK322" i="50" s="1"/>
  <c r="AI379" i="50"/>
  <c r="DN347" i="50"/>
  <c r="BK379" i="50" s="1"/>
  <c r="AH79" i="45"/>
  <c r="AI249" i="50"/>
  <c r="DN217" i="50"/>
  <c r="BK249" i="50" s="1"/>
  <c r="P123" i="47"/>
  <c r="P152" i="50"/>
  <c r="Q88" i="50"/>
  <c r="R120" i="50" s="1"/>
  <c r="AT120" i="50" s="1"/>
  <c r="DN283" i="49"/>
  <c r="BK315" i="49" s="1"/>
  <c r="AI315" i="49"/>
  <c r="R38" i="47"/>
  <c r="R154" i="2"/>
  <c r="S90" i="2"/>
  <c r="X95" i="51"/>
  <c r="W159" i="51"/>
  <c r="DN409" i="50"/>
  <c r="BK441" i="50" s="1"/>
  <c r="AI441" i="50"/>
  <c r="DN408" i="50"/>
  <c r="BK440" i="50" s="1"/>
  <c r="AI440" i="50"/>
  <c r="R154" i="49"/>
  <c r="S90" i="49"/>
  <c r="DO285" i="2"/>
  <c r="BL317" i="2" s="1"/>
  <c r="AJ317" i="2"/>
  <c r="BK484" i="51"/>
  <c r="F26" i="47"/>
  <c r="F142" i="2"/>
  <c r="G78" i="2"/>
  <c r="AI387" i="51"/>
  <c r="DN355" i="51"/>
  <c r="BK387" i="51" s="1"/>
  <c r="AH13" i="45"/>
  <c r="AI245" i="2"/>
  <c r="DN213" i="2"/>
  <c r="BK245" i="2" s="1"/>
  <c r="AJ386" i="51"/>
  <c r="DO354" i="51"/>
  <c r="BL386" i="51" s="1"/>
  <c r="Z161" i="51"/>
  <c r="AA97" i="51"/>
  <c r="X131" i="47"/>
  <c r="Y96" i="50"/>
  <c r="Z128" i="50" s="1"/>
  <c r="BB128" i="50" s="1"/>
  <c r="X160" i="50"/>
  <c r="BK356" i="50"/>
  <c r="O150" i="51"/>
  <c r="P86" i="51"/>
  <c r="DN414" i="50"/>
  <c r="BK446" i="50" s="1"/>
  <c r="AI446" i="50"/>
  <c r="AH81" i="45"/>
  <c r="AI312" i="2"/>
  <c r="DN280" i="2"/>
  <c r="BK312" i="2" s="1"/>
  <c r="BK348" i="50"/>
  <c r="AJ442" i="49"/>
  <c r="DO410" i="49"/>
  <c r="BL442" i="49" s="1"/>
  <c r="DN421" i="50"/>
  <c r="BK453" i="50" s="1"/>
  <c r="AI453" i="50"/>
  <c r="H57" i="47"/>
  <c r="AJ57" i="47" s="1"/>
  <c r="I209" i="2" s="1"/>
  <c r="CP209" i="2" s="1"/>
  <c r="I9" i="48"/>
  <c r="I9" i="45"/>
  <c r="I339" i="2"/>
  <c r="CP339" i="2" s="1"/>
  <c r="I9" i="46"/>
  <c r="I404" i="2"/>
  <c r="CP404" i="2" s="1"/>
  <c r="I274" i="2"/>
  <c r="CP274" i="2" s="1"/>
  <c r="I469" i="2"/>
  <c r="CP469" i="2" s="1"/>
  <c r="U157" i="47"/>
  <c r="AW157" i="47" s="1"/>
  <c r="V222" i="50" s="1"/>
  <c r="DC222" i="50" s="1"/>
  <c r="V83" i="48"/>
  <c r="V85" i="46"/>
  <c r="V84" i="45"/>
  <c r="V417" i="50"/>
  <c r="DC417" i="50" s="1"/>
  <c r="V352" i="50"/>
  <c r="DC352" i="50" s="1"/>
  <c r="V482" i="50"/>
  <c r="DC482" i="50" s="1"/>
  <c r="V287" i="50"/>
  <c r="DC287" i="50" s="1"/>
  <c r="Q153" i="47"/>
  <c r="AS153" i="47" s="1"/>
  <c r="R218" i="50" s="1"/>
  <c r="CY218" i="50" s="1"/>
  <c r="R79" i="48"/>
  <c r="R81" i="46"/>
  <c r="R80" i="45"/>
  <c r="R413" i="50"/>
  <c r="CY413" i="50" s="1"/>
  <c r="R348" i="50"/>
  <c r="CY348" i="50" s="1"/>
  <c r="R283" i="50"/>
  <c r="CY283" i="50" s="1"/>
  <c r="R478" i="50"/>
  <c r="CY478" i="50" s="1"/>
  <c r="H144" i="47"/>
  <c r="AJ144" i="47" s="1"/>
  <c r="I209" i="50" s="1"/>
  <c r="CP209" i="50" s="1"/>
  <c r="I70" i="48"/>
  <c r="I72" i="46"/>
  <c r="I71" i="45"/>
  <c r="I469" i="50"/>
  <c r="CP469" i="50" s="1"/>
  <c r="I339" i="50"/>
  <c r="CP339" i="50" s="1"/>
  <c r="I404" i="50"/>
  <c r="CP404" i="50" s="1"/>
  <c r="I274" i="50"/>
  <c r="CP274" i="50" s="1"/>
  <c r="M149" i="47"/>
  <c r="AO149" i="47" s="1"/>
  <c r="N214" i="50" s="1"/>
  <c r="CU214" i="50" s="1"/>
  <c r="N75" i="48"/>
  <c r="N77" i="46"/>
  <c r="N76" i="45"/>
  <c r="N474" i="50"/>
  <c r="CU474" i="50" s="1"/>
  <c r="N409" i="50"/>
  <c r="CU409" i="50" s="1"/>
  <c r="N344" i="50"/>
  <c r="CU344" i="50" s="1"/>
  <c r="N279" i="50"/>
  <c r="CU279" i="50" s="1"/>
  <c r="K60" i="47"/>
  <c r="AM60" i="47" s="1"/>
  <c r="L212" i="2" s="1"/>
  <c r="CS212" i="2" s="1"/>
  <c r="L12" i="48"/>
  <c r="L12" i="46"/>
  <c r="L12" i="45"/>
  <c r="L472" i="2"/>
  <c r="CS472" i="2" s="1"/>
  <c r="L342" i="2"/>
  <c r="CS342" i="2" s="1"/>
  <c r="L277" i="2"/>
  <c r="CS277" i="2" s="1"/>
  <c r="L407" i="2"/>
  <c r="CS407" i="2" s="1"/>
  <c r="Y74" i="47"/>
  <c r="BA74" i="47" s="1"/>
  <c r="Z226" i="2" s="1"/>
  <c r="DG226" i="2" s="1"/>
  <c r="Z26" i="48"/>
  <c r="Z26" i="46"/>
  <c r="Z26" i="45"/>
  <c r="Z486" i="2"/>
  <c r="DG486" i="2" s="1"/>
  <c r="Z421" i="2"/>
  <c r="DG421" i="2" s="1"/>
  <c r="Z291" i="2"/>
  <c r="DG291" i="2" s="1"/>
  <c r="Z356" i="2"/>
  <c r="DG356" i="2" s="1"/>
  <c r="O150" i="47"/>
  <c r="P78" i="46"/>
  <c r="P76" i="48"/>
  <c r="P77" i="45"/>
  <c r="P410" i="50"/>
  <c r="CW410" i="50" s="1"/>
  <c r="P280" i="50"/>
  <c r="CW280" i="50" s="1"/>
  <c r="P345" i="50"/>
  <c r="CW345" i="50" s="1"/>
  <c r="P475" i="50"/>
  <c r="CW475" i="50" s="1"/>
  <c r="N117" i="50"/>
  <c r="AP117" i="50" s="1"/>
  <c r="O118" i="2"/>
  <c r="Y128" i="2"/>
  <c r="W23" i="48"/>
  <c r="V71" i="47"/>
  <c r="AX71" i="47" s="1"/>
  <c r="W223" i="2" s="1"/>
  <c r="DD223" i="2" s="1"/>
  <c r="W23" i="45"/>
  <c r="W483" i="2"/>
  <c r="DD483" i="2" s="1"/>
  <c r="W288" i="2"/>
  <c r="DD288" i="2" s="1"/>
  <c r="W353" i="2"/>
  <c r="DD353" i="2" s="1"/>
  <c r="W23" i="46"/>
  <c r="W418" i="2"/>
  <c r="DD418" i="2" s="1"/>
  <c r="DG227" i="2"/>
  <c r="CK205" i="2"/>
  <c r="AI434" i="2"/>
  <c r="W160" i="47"/>
  <c r="AY160" i="47" s="1"/>
  <c r="X225" i="50" s="1"/>
  <c r="X86" i="48"/>
  <c r="X87" i="45"/>
  <c r="X88" i="46"/>
  <c r="X355" i="50"/>
  <c r="X485" i="50"/>
  <c r="X290" i="50"/>
  <c r="X420" i="50"/>
  <c r="L149" i="47"/>
  <c r="AN149" i="47" s="1"/>
  <c r="M214" i="50" s="1"/>
  <c r="M75" i="48"/>
  <c r="M77" i="46"/>
  <c r="M76" i="45"/>
  <c r="M344" i="50"/>
  <c r="M279" i="50"/>
  <c r="M409" i="50"/>
  <c r="M474" i="50"/>
  <c r="P119" i="2"/>
  <c r="AR119" i="2" s="1"/>
  <c r="AO117" i="50"/>
  <c r="S156" i="47"/>
  <c r="AU156" i="47" s="1"/>
  <c r="T221" i="50" s="1"/>
  <c r="T83" i="45"/>
  <c r="T84" i="46"/>
  <c r="T82" i="48"/>
  <c r="T351" i="50"/>
  <c r="T416" i="50"/>
  <c r="T286" i="50"/>
  <c r="T481" i="50"/>
  <c r="Q67" i="47"/>
  <c r="AS67" i="47" s="1"/>
  <c r="R219" i="2" s="1"/>
  <c r="R19" i="48"/>
  <c r="R19" i="46"/>
  <c r="R19" i="45"/>
  <c r="R349" i="2"/>
  <c r="R414" i="2"/>
  <c r="R479" i="2"/>
  <c r="R284" i="2"/>
  <c r="S69" i="47"/>
  <c r="AU69" i="47" s="1"/>
  <c r="T221" i="2" s="1"/>
  <c r="T21" i="48"/>
  <c r="T21" i="46"/>
  <c r="T21" i="45"/>
  <c r="T351" i="2"/>
  <c r="T481" i="2"/>
  <c r="T416" i="2"/>
  <c r="T286" i="2"/>
  <c r="Q120" i="2"/>
  <c r="CR407" i="2"/>
  <c r="CR212" i="2"/>
  <c r="DH488" i="2"/>
  <c r="DH228" i="2"/>
  <c r="AP118" i="2"/>
  <c r="P66" i="47"/>
  <c r="AR66" i="47" s="1"/>
  <c r="Q218" i="2" s="1"/>
  <c r="Q18" i="48"/>
  <c r="Q18" i="46"/>
  <c r="Q18" i="45"/>
  <c r="Q478" i="2"/>
  <c r="Q348" i="2"/>
  <c r="Q413" i="2"/>
  <c r="Q283" i="2"/>
  <c r="AZ128" i="2"/>
  <c r="CU345" i="2"/>
  <c r="CS408" i="50"/>
  <c r="CS213" i="50"/>
  <c r="U124" i="2"/>
  <c r="AW124" i="2" s="1"/>
  <c r="X161" i="47"/>
  <c r="AZ161" i="47" s="1"/>
  <c r="Y226" i="50" s="1"/>
  <c r="Y89" i="46"/>
  <c r="Y87" i="48"/>
  <c r="Y88" i="45"/>
  <c r="Y486" i="50"/>
  <c r="Y421" i="50"/>
  <c r="Y356" i="50"/>
  <c r="Y291" i="50"/>
  <c r="H111" i="2"/>
  <c r="AJ111" i="2" s="1"/>
  <c r="L115" i="2"/>
  <c r="AN115" i="2" s="1"/>
  <c r="DB417" i="2"/>
  <c r="DB482" i="2"/>
  <c r="CT409" i="2"/>
  <c r="CR407" i="50"/>
  <c r="W126" i="2"/>
  <c r="CZ480" i="2"/>
  <c r="DG292" i="2"/>
  <c r="AA130" i="50"/>
  <c r="Z129" i="2"/>
  <c r="BB129" i="2" s="1"/>
  <c r="CK335" i="2"/>
  <c r="CK465" i="2"/>
  <c r="T123" i="2"/>
  <c r="AV123" i="2" s="1"/>
  <c r="DD419" i="2"/>
  <c r="CS408" i="2"/>
  <c r="CX478" i="50"/>
  <c r="DF356" i="2"/>
  <c r="I58" i="47"/>
  <c r="AK58" i="47" s="1"/>
  <c r="J210" i="2" s="1"/>
  <c r="CQ210" i="2" s="1"/>
  <c r="J10" i="48"/>
  <c r="J10" i="46"/>
  <c r="J10" i="45"/>
  <c r="J340" i="2"/>
  <c r="CQ340" i="2" s="1"/>
  <c r="J405" i="2"/>
  <c r="CQ405" i="2" s="1"/>
  <c r="J470" i="2"/>
  <c r="CQ470" i="2" s="1"/>
  <c r="J275" i="2"/>
  <c r="CQ275" i="2" s="1"/>
  <c r="F6" i="46"/>
  <c r="F6" i="45"/>
  <c r="F466" i="2"/>
  <c r="CM466" i="2" s="1"/>
  <c r="F336" i="2"/>
  <c r="CM336" i="2" s="1"/>
  <c r="E54" i="47"/>
  <c r="AG54" i="47" s="1"/>
  <c r="F206" i="2" s="1"/>
  <c r="CM206" i="2" s="1"/>
  <c r="F401" i="2"/>
  <c r="CM401" i="2" s="1"/>
  <c r="F271" i="2"/>
  <c r="CM271" i="2" s="1"/>
  <c r="F6" i="48"/>
  <c r="O152" i="47"/>
  <c r="AQ152" i="47" s="1"/>
  <c r="P217" i="50" s="1"/>
  <c r="P78" i="48"/>
  <c r="P79" i="45"/>
  <c r="P80" i="46"/>
  <c r="P347" i="50"/>
  <c r="P477" i="50"/>
  <c r="P412" i="50"/>
  <c r="P282" i="50"/>
  <c r="DH423" i="2"/>
  <c r="J113" i="2"/>
  <c r="X160" i="47"/>
  <c r="AZ160" i="47" s="1"/>
  <c r="Y225" i="50" s="1"/>
  <c r="DF225" i="50" s="1"/>
  <c r="Y86" i="48"/>
  <c r="Y88" i="46"/>
  <c r="Y87" i="45"/>
  <c r="Y355" i="50"/>
  <c r="DF355" i="50" s="1"/>
  <c r="Y485" i="50"/>
  <c r="DF485" i="50" s="1"/>
  <c r="Y420" i="50"/>
  <c r="DF420" i="50" s="1"/>
  <c r="Y290" i="50"/>
  <c r="DF290" i="50" s="1"/>
  <c r="CS473" i="50"/>
  <c r="P65" i="47"/>
  <c r="AR65" i="47" s="1"/>
  <c r="Q217" i="2" s="1"/>
  <c r="CX217" i="2" s="1"/>
  <c r="Q17" i="48"/>
  <c r="Q17" i="45"/>
  <c r="Q17" i="46"/>
  <c r="Q477" i="2"/>
  <c r="CX477" i="2" s="1"/>
  <c r="Q412" i="2"/>
  <c r="CX412" i="2" s="1"/>
  <c r="Q347" i="2"/>
  <c r="CX347" i="2" s="1"/>
  <c r="Q282" i="2"/>
  <c r="CX282" i="2" s="1"/>
  <c r="J113" i="50"/>
  <c r="AL113" i="50" s="1"/>
  <c r="F55" i="47"/>
  <c r="AH55" i="47" s="1"/>
  <c r="G207" i="2" s="1"/>
  <c r="CN207" i="2" s="1"/>
  <c r="G7" i="48"/>
  <c r="G7" i="46"/>
  <c r="G272" i="2"/>
  <c r="CN272" i="2" s="1"/>
  <c r="G402" i="2"/>
  <c r="CN402" i="2" s="1"/>
  <c r="G467" i="2"/>
  <c r="CN467" i="2" s="1"/>
  <c r="G7" i="45"/>
  <c r="G337" i="2"/>
  <c r="CN337" i="2" s="1"/>
  <c r="T69" i="47"/>
  <c r="AV69" i="47" s="1"/>
  <c r="U221" i="2" s="1"/>
  <c r="DB221" i="2" s="1"/>
  <c r="U21" i="48"/>
  <c r="U21" i="45"/>
  <c r="U21" i="46"/>
  <c r="U481" i="2"/>
  <c r="DB481" i="2" s="1"/>
  <c r="U351" i="2"/>
  <c r="DB351" i="2" s="1"/>
  <c r="U286" i="2"/>
  <c r="DB286" i="2" s="1"/>
  <c r="U416" i="2"/>
  <c r="DB416" i="2" s="1"/>
  <c r="DB222" i="2"/>
  <c r="CT344" i="2"/>
  <c r="S122" i="2"/>
  <c r="AU122" i="2" s="1"/>
  <c r="DG487" i="2"/>
  <c r="DF291" i="2"/>
  <c r="N150" i="47"/>
  <c r="AP150" i="47" s="1"/>
  <c r="O215" i="50" s="1"/>
  <c r="CV215" i="50" s="1"/>
  <c r="O76" i="48"/>
  <c r="O78" i="46"/>
  <c r="O77" i="45"/>
  <c r="O475" i="50"/>
  <c r="CV475" i="50" s="1"/>
  <c r="O345" i="50"/>
  <c r="CV345" i="50" s="1"/>
  <c r="O410" i="50"/>
  <c r="CV410" i="50" s="1"/>
  <c r="O280" i="50"/>
  <c r="CV280" i="50" s="1"/>
  <c r="G110" i="50"/>
  <c r="AI110" i="50" s="1"/>
  <c r="N63" i="47"/>
  <c r="AP63" i="47" s="1"/>
  <c r="O215" i="2" s="1"/>
  <c r="CV215" i="2" s="1"/>
  <c r="O15" i="46"/>
  <c r="O15" i="48"/>
  <c r="O15" i="45"/>
  <c r="O345" i="2"/>
  <c r="CV345" i="2" s="1"/>
  <c r="O475" i="2"/>
  <c r="CV475" i="2" s="1"/>
  <c r="O280" i="2"/>
  <c r="CV280" i="2" s="1"/>
  <c r="O410" i="2"/>
  <c r="CV410" i="2" s="1"/>
  <c r="N64" i="47"/>
  <c r="AP64" i="47" s="1"/>
  <c r="O216" i="2" s="1"/>
  <c r="O16" i="48"/>
  <c r="O16" i="46"/>
  <c r="O16" i="45"/>
  <c r="O476" i="2"/>
  <c r="O411" i="2"/>
  <c r="O346" i="2"/>
  <c r="O281" i="2"/>
  <c r="O65" i="47"/>
  <c r="AQ65" i="47" s="1"/>
  <c r="P217" i="2" s="1"/>
  <c r="P17" i="48"/>
  <c r="P17" i="46"/>
  <c r="P17" i="45"/>
  <c r="P477" i="2"/>
  <c r="P412" i="2"/>
  <c r="P347" i="2"/>
  <c r="P282" i="2"/>
  <c r="N117" i="2"/>
  <c r="G56" i="47"/>
  <c r="AI56" i="47" s="1"/>
  <c r="H208" i="2" s="1"/>
  <c r="CO208" i="2" s="1"/>
  <c r="H8" i="48"/>
  <c r="H8" i="46"/>
  <c r="H468" i="2"/>
  <c r="CO468" i="2" s="1"/>
  <c r="H8" i="45"/>
  <c r="H338" i="2"/>
  <c r="CO338" i="2" s="1"/>
  <c r="H273" i="2"/>
  <c r="CO273" i="2" s="1"/>
  <c r="H403" i="2"/>
  <c r="CO403" i="2" s="1"/>
  <c r="D140" i="47"/>
  <c r="AF140" i="47" s="1"/>
  <c r="E205" i="50" s="1"/>
  <c r="CL205" i="50" s="1"/>
  <c r="E66" i="48"/>
  <c r="E67" i="45"/>
  <c r="E68" i="46"/>
  <c r="E400" i="50"/>
  <c r="CL400" i="50" s="1"/>
  <c r="E465" i="50"/>
  <c r="CL465" i="50" s="1"/>
  <c r="E335" i="50"/>
  <c r="CL335" i="50" s="1"/>
  <c r="E270" i="50"/>
  <c r="CL270" i="50" s="1"/>
  <c r="CR277" i="2"/>
  <c r="CR342" i="2"/>
  <c r="K114" i="50"/>
  <c r="DH293" i="2"/>
  <c r="I59" i="47"/>
  <c r="AK59" i="47" s="1"/>
  <c r="J211" i="2" s="1"/>
  <c r="J11" i="48"/>
  <c r="J11" i="46"/>
  <c r="J11" i="45"/>
  <c r="J341" i="2"/>
  <c r="J406" i="2"/>
  <c r="J276" i="2"/>
  <c r="J471" i="2"/>
  <c r="X159" i="47"/>
  <c r="Y85" i="48"/>
  <c r="Y86" i="45"/>
  <c r="Y87" i="46"/>
  <c r="Y419" i="50"/>
  <c r="DF419" i="50" s="1"/>
  <c r="Y484" i="50"/>
  <c r="DF484" i="50" s="1"/>
  <c r="Y354" i="50"/>
  <c r="DF354" i="50" s="1"/>
  <c r="Y289" i="50"/>
  <c r="DF289" i="50" s="1"/>
  <c r="CU475" i="2"/>
  <c r="CS278" i="50"/>
  <c r="AA77" i="47"/>
  <c r="BC77" i="47" s="1"/>
  <c r="AB229" i="2" s="1"/>
  <c r="AB29" i="48"/>
  <c r="AB29" i="46"/>
  <c r="AB29" i="45"/>
  <c r="AB489" i="2"/>
  <c r="AB424" i="2"/>
  <c r="AB359" i="2"/>
  <c r="AB294" i="2"/>
  <c r="S68" i="47"/>
  <c r="AU68" i="47" s="1"/>
  <c r="T220" i="2" s="1"/>
  <c r="DA220" i="2" s="1"/>
  <c r="T20" i="46"/>
  <c r="T480" i="2"/>
  <c r="DA480" i="2" s="1"/>
  <c r="T20" i="48"/>
  <c r="T415" i="2"/>
  <c r="DA415" i="2" s="1"/>
  <c r="T20" i="45"/>
  <c r="T350" i="2"/>
  <c r="DA350" i="2" s="1"/>
  <c r="T285" i="2"/>
  <c r="DA285" i="2" s="1"/>
  <c r="W126" i="50"/>
  <c r="AY126" i="50" s="1"/>
  <c r="R121" i="50"/>
  <c r="AT121" i="50" s="1"/>
  <c r="P151" i="47"/>
  <c r="Q77" i="48"/>
  <c r="Q78" i="45"/>
  <c r="Q79" i="46"/>
  <c r="Q346" i="50"/>
  <c r="CX346" i="50" s="1"/>
  <c r="Q476" i="50"/>
  <c r="CX476" i="50" s="1"/>
  <c r="Q281" i="50"/>
  <c r="CX281" i="50" s="1"/>
  <c r="Q411" i="50"/>
  <c r="CX411" i="50" s="1"/>
  <c r="W73" i="47"/>
  <c r="AY73" i="47" s="1"/>
  <c r="X225" i="2" s="1"/>
  <c r="X25" i="46"/>
  <c r="X25" i="45"/>
  <c r="X25" i="48"/>
  <c r="X485" i="2"/>
  <c r="X355" i="2"/>
  <c r="X420" i="2"/>
  <c r="X290" i="2"/>
  <c r="J59" i="47"/>
  <c r="AL59" i="47" s="1"/>
  <c r="K211" i="2" s="1"/>
  <c r="CR211" i="2" s="1"/>
  <c r="K11" i="48"/>
  <c r="K11" i="46"/>
  <c r="K11" i="45"/>
  <c r="K471" i="2"/>
  <c r="CR471" i="2" s="1"/>
  <c r="K341" i="2"/>
  <c r="CR341" i="2" s="1"/>
  <c r="K276" i="2"/>
  <c r="CR276" i="2" s="1"/>
  <c r="K406" i="2"/>
  <c r="CR406" i="2" s="1"/>
  <c r="DB287" i="2"/>
  <c r="S122" i="50"/>
  <c r="AU122" i="50" s="1"/>
  <c r="T155" i="47"/>
  <c r="U81" i="48"/>
  <c r="U82" i="45"/>
  <c r="U83" i="46"/>
  <c r="U350" i="50"/>
  <c r="DB350" i="50" s="1"/>
  <c r="U480" i="50"/>
  <c r="DB480" i="50" s="1"/>
  <c r="U285" i="50"/>
  <c r="DB285" i="50" s="1"/>
  <c r="U415" i="50"/>
  <c r="DB415" i="50" s="1"/>
  <c r="CT474" i="2"/>
  <c r="CT214" i="2"/>
  <c r="CR342" i="50"/>
  <c r="CR212" i="50"/>
  <c r="M116" i="2"/>
  <c r="AO116" i="2" s="1"/>
  <c r="U70" i="47"/>
  <c r="AW70" i="47" s="1"/>
  <c r="V222" i="2" s="1"/>
  <c r="DC222" i="2" s="1"/>
  <c r="V22" i="48"/>
  <c r="V22" i="46"/>
  <c r="V482" i="2"/>
  <c r="DC482" i="2" s="1"/>
  <c r="V417" i="2"/>
  <c r="DC417" i="2" s="1"/>
  <c r="V352" i="2"/>
  <c r="DC352" i="2" s="1"/>
  <c r="V22" i="45"/>
  <c r="V287" i="2"/>
  <c r="DC287" i="2" s="1"/>
  <c r="CZ415" i="2"/>
  <c r="CZ220" i="2"/>
  <c r="D53" i="47"/>
  <c r="AF53" i="47" s="1"/>
  <c r="E205" i="2" s="1"/>
  <c r="CL205" i="2" s="1"/>
  <c r="E5" i="48"/>
  <c r="E5" i="45"/>
  <c r="E5" i="46"/>
  <c r="E465" i="2"/>
  <c r="CL465" i="2" s="1"/>
  <c r="E400" i="2"/>
  <c r="CL400" i="2" s="1"/>
  <c r="E335" i="2"/>
  <c r="CL335" i="2" s="1"/>
  <c r="E270" i="2"/>
  <c r="CL270" i="2" s="1"/>
  <c r="DG357" i="2"/>
  <c r="Y161" i="47"/>
  <c r="BA161" i="47" s="1"/>
  <c r="Z226" i="50" s="1"/>
  <c r="DG226" i="50" s="1"/>
  <c r="Z87" i="48"/>
  <c r="Z89" i="46"/>
  <c r="Z88" i="45"/>
  <c r="Z486" i="50"/>
  <c r="DG486" i="50" s="1"/>
  <c r="Z421" i="50"/>
  <c r="DG421" i="50" s="1"/>
  <c r="Z356" i="50"/>
  <c r="DG356" i="50" s="1"/>
  <c r="Z291" i="50"/>
  <c r="DG291" i="50" s="1"/>
  <c r="X73" i="47"/>
  <c r="AZ73" i="47" s="1"/>
  <c r="Y225" i="2" s="1"/>
  <c r="DF225" i="2" s="1"/>
  <c r="Y25" i="48"/>
  <c r="Y25" i="45"/>
  <c r="Y25" i="46"/>
  <c r="Y355" i="2"/>
  <c r="DF355" i="2" s="1"/>
  <c r="Y485" i="2"/>
  <c r="DF485" i="2" s="1"/>
  <c r="Y420" i="2"/>
  <c r="DF420" i="2" s="1"/>
  <c r="Y290" i="2"/>
  <c r="DF290" i="2" s="1"/>
  <c r="DC223" i="50"/>
  <c r="CK270" i="2"/>
  <c r="R67" i="47"/>
  <c r="AT67" i="47" s="1"/>
  <c r="S219" i="2" s="1"/>
  <c r="CZ219" i="2" s="1"/>
  <c r="S19" i="48"/>
  <c r="S19" i="46"/>
  <c r="S19" i="45"/>
  <c r="S479" i="2"/>
  <c r="CZ479" i="2" s="1"/>
  <c r="S349" i="2"/>
  <c r="CZ349" i="2" s="1"/>
  <c r="S414" i="2"/>
  <c r="CZ414" i="2" s="1"/>
  <c r="S284" i="2"/>
  <c r="CZ284" i="2" s="1"/>
  <c r="DD354" i="2"/>
  <c r="DD224" i="2"/>
  <c r="CS473" i="2"/>
  <c r="CX348" i="50"/>
  <c r="DF421" i="2"/>
  <c r="U71" i="47"/>
  <c r="AW71" i="47" s="1"/>
  <c r="V223" i="2" s="1"/>
  <c r="V23" i="48"/>
  <c r="V23" i="46"/>
  <c r="V23" i="45"/>
  <c r="V483" i="2"/>
  <c r="V418" i="2"/>
  <c r="V353" i="2"/>
  <c r="V288" i="2"/>
  <c r="AA130" i="2"/>
  <c r="O64" i="47"/>
  <c r="AQ64" i="47" s="1"/>
  <c r="P216" i="2" s="1"/>
  <c r="CW216" i="2" s="1"/>
  <c r="P16" i="48"/>
  <c r="P16" i="46"/>
  <c r="P476" i="2"/>
  <c r="CW476" i="2" s="1"/>
  <c r="P16" i="45"/>
  <c r="P411" i="2"/>
  <c r="CW411" i="2" s="1"/>
  <c r="P281" i="2"/>
  <c r="CW281" i="2" s="1"/>
  <c r="P346" i="2"/>
  <c r="CW346" i="2" s="1"/>
  <c r="CR472" i="2"/>
  <c r="O118" i="50"/>
  <c r="CU410" i="2"/>
  <c r="Z75" i="47"/>
  <c r="BB75" i="47" s="1"/>
  <c r="AA227" i="2" s="1"/>
  <c r="DH227" i="2" s="1"/>
  <c r="AA27" i="48"/>
  <c r="AA27" i="46"/>
  <c r="AA27" i="45"/>
  <c r="AA487" i="2"/>
  <c r="DH487" i="2" s="1"/>
  <c r="AA422" i="2"/>
  <c r="DH422" i="2" s="1"/>
  <c r="AA357" i="2"/>
  <c r="DH357" i="2" s="1"/>
  <c r="AA292" i="2"/>
  <c r="DH292" i="2" s="1"/>
  <c r="CR277" i="50"/>
  <c r="T156" i="47"/>
  <c r="AV156" i="47" s="1"/>
  <c r="U221" i="50" s="1"/>
  <c r="DB221" i="50" s="1"/>
  <c r="U82" i="48"/>
  <c r="U84" i="46"/>
  <c r="U83" i="45"/>
  <c r="U351" i="50"/>
  <c r="DB351" i="50" s="1"/>
  <c r="U481" i="50"/>
  <c r="DB481" i="50" s="1"/>
  <c r="U286" i="50"/>
  <c r="DB286" i="50" s="1"/>
  <c r="U416" i="50"/>
  <c r="DB416" i="50" s="1"/>
  <c r="CZ350" i="2"/>
  <c r="CK400" i="2"/>
  <c r="CS278" i="2"/>
  <c r="CX283" i="50"/>
  <c r="AH110" i="50"/>
  <c r="K114" i="2"/>
  <c r="AM114" i="2" s="1"/>
  <c r="G110" i="2"/>
  <c r="AI110" i="2" s="1"/>
  <c r="T157" i="47"/>
  <c r="AV157" i="47" s="1"/>
  <c r="U222" i="50" s="1"/>
  <c r="U83" i="48"/>
  <c r="U85" i="46"/>
  <c r="U84" i="45"/>
  <c r="U417" i="50"/>
  <c r="U352" i="50"/>
  <c r="U482" i="50"/>
  <c r="U287" i="50"/>
  <c r="E55" i="47"/>
  <c r="AG55" i="47" s="1"/>
  <c r="F207" i="2" s="1"/>
  <c r="CM207" i="2" s="1"/>
  <c r="F7" i="48"/>
  <c r="F7" i="46"/>
  <c r="F7" i="45"/>
  <c r="F467" i="2"/>
  <c r="CM467" i="2" s="1"/>
  <c r="F402" i="2"/>
  <c r="CM402" i="2" s="1"/>
  <c r="F337" i="2"/>
  <c r="CM337" i="2" s="1"/>
  <c r="F272" i="2"/>
  <c r="CM272" i="2" s="1"/>
  <c r="AO117" i="2"/>
  <c r="I112" i="2"/>
  <c r="F13" i="38"/>
  <c r="F109" i="50"/>
  <c r="AL114" i="50"/>
  <c r="DH358" i="2"/>
  <c r="BD131" i="50"/>
  <c r="Z129" i="50"/>
  <c r="CU280" i="2"/>
  <c r="CU215" i="2"/>
  <c r="CS343" i="50"/>
  <c r="R121" i="2"/>
  <c r="AT121" i="2" s="1"/>
  <c r="AB131" i="2"/>
  <c r="BE131" i="2" s="1"/>
  <c r="AB75" i="47" s="1"/>
  <c r="AS121" i="50"/>
  <c r="V125" i="2"/>
  <c r="AX125" i="2" s="1"/>
  <c r="DB352" i="2"/>
  <c r="X127" i="2"/>
  <c r="CT279" i="2"/>
  <c r="AT122" i="2"/>
  <c r="CR472" i="50"/>
  <c r="V125" i="50"/>
  <c r="CZ285" i="2"/>
  <c r="F109" i="2"/>
  <c r="F12" i="38"/>
  <c r="DG422" i="2"/>
  <c r="BD132" i="2"/>
  <c r="DD289" i="2"/>
  <c r="DD484" i="2"/>
  <c r="CS343" i="2"/>
  <c r="CS213" i="2"/>
  <c r="CX413" i="50"/>
  <c r="CX218" i="50"/>
  <c r="DF486" i="2"/>
  <c r="DF226" i="2"/>
  <c r="AI239" i="50"/>
  <c r="AH69" i="45"/>
  <c r="E603" i="50"/>
  <c r="E605" i="2"/>
  <c r="AI501" i="2"/>
  <c r="DN469" i="2"/>
  <c r="BK501" i="2" s="1"/>
  <c r="DN339" i="2"/>
  <c r="BK371" i="2" s="1"/>
  <c r="AI371" i="2"/>
  <c r="DN275" i="2"/>
  <c r="BK307" i="2" s="1"/>
  <c r="AI307" i="2"/>
  <c r="DN403" i="2"/>
  <c r="BK435" i="2" s="1"/>
  <c r="AI435" i="2"/>
  <c r="F369" i="2"/>
  <c r="DN337" i="2"/>
  <c r="AI369" i="2"/>
  <c r="AH72" i="45"/>
  <c r="AI242" i="50"/>
  <c r="DN210" i="50"/>
  <c r="BK242" i="50" s="1"/>
  <c r="AJ372" i="50"/>
  <c r="DO340" i="50"/>
  <c r="BL372" i="50" s="1"/>
  <c r="BK470" i="50"/>
  <c r="AI437" i="2"/>
  <c r="DN405" i="2"/>
  <c r="BK437" i="2" s="1"/>
  <c r="AI501" i="50"/>
  <c r="E605" i="50"/>
  <c r="DN469" i="50"/>
  <c r="BK501" i="50" s="1"/>
  <c r="AH8" i="45"/>
  <c r="AI240" i="2"/>
  <c r="DN208" i="2"/>
  <c r="BK240" i="2" s="1"/>
  <c r="AI369" i="50"/>
  <c r="F369" i="50"/>
  <c r="DN337" i="50"/>
  <c r="DN403" i="50"/>
  <c r="BK435" i="50" s="1"/>
  <c r="AI435" i="50"/>
  <c r="E604" i="50"/>
  <c r="AJ370" i="50"/>
  <c r="G370" i="50"/>
  <c r="DO338" i="50"/>
  <c r="AI370" i="2"/>
  <c r="DN338" i="2"/>
  <c r="BK370" i="2" s="1"/>
  <c r="AI502" i="2"/>
  <c r="E606" i="2"/>
  <c r="DN470" i="2"/>
  <c r="BK502" i="2" s="1"/>
  <c r="AI305" i="50"/>
  <c r="DN273" i="50"/>
  <c r="BK305" i="50" s="1"/>
  <c r="E603" i="2"/>
  <c r="AI499" i="2"/>
  <c r="DN467" i="2"/>
  <c r="DN340" i="2"/>
  <c r="BK372" i="2" s="1"/>
  <c r="AI372" i="2"/>
  <c r="AJ436" i="2"/>
  <c r="DO404" i="2"/>
  <c r="BL436" i="2" s="1"/>
  <c r="E604" i="2"/>
  <c r="DN468" i="2"/>
  <c r="BK500" i="2" s="1"/>
  <c r="AI500" i="2"/>
  <c r="DO404" i="50"/>
  <c r="BL436" i="50" s="1"/>
  <c r="AJ436" i="50"/>
  <c r="AI307" i="50"/>
  <c r="DN275" i="50"/>
  <c r="BK307" i="50" s="1"/>
  <c r="AH70" i="45"/>
  <c r="AI240" i="50"/>
  <c r="DN208" i="50"/>
  <c r="BK240" i="50" s="1"/>
  <c r="BK274" i="2"/>
  <c r="AH10" i="45"/>
  <c r="AI242" i="2"/>
  <c r="DN210" i="2"/>
  <c r="BK242" i="2" s="1"/>
  <c r="DN339" i="50"/>
  <c r="BK371" i="50" s="1"/>
  <c r="AI371" i="50"/>
  <c r="AI305" i="2"/>
  <c r="DN273" i="2"/>
  <c r="BK305" i="2" s="1"/>
  <c r="AI304" i="2"/>
  <c r="F304" i="2"/>
  <c r="DN272" i="2"/>
  <c r="AH7" i="45"/>
  <c r="AI437" i="50"/>
  <c r="DN405" i="50"/>
  <c r="BK437" i="50" s="1"/>
  <c r="AH71" i="45"/>
  <c r="DN209" i="50"/>
  <c r="BK241" i="50" s="1"/>
  <c r="AI241" i="50"/>
  <c r="BK274" i="50"/>
  <c r="E606" i="50"/>
  <c r="DN207" i="51"/>
  <c r="F239" i="51"/>
  <c r="G370" i="51"/>
  <c r="G305" i="49"/>
  <c r="DO273" i="49"/>
  <c r="AJ437" i="51"/>
  <c r="BL405" i="51" s="1"/>
  <c r="DP405" i="51" s="1"/>
  <c r="BM437" i="51" s="1"/>
  <c r="DN272" i="51"/>
  <c r="G305" i="51"/>
  <c r="DO273" i="51"/>
  <c r="F304" i="51"/>
  <c r="DO338" i="51"/>
  <c r="E606" i="51"/>
  <c r="AI502" i="51"/>
  <c r="DN470" i="51"/>
  <c r="BK502" i="51" s="1"/>
  <c r="AJ435" i="51"/>
  <c r="DO403" i="51"/>
  <c r="AJ307" i="49"/>
  <c r="DO275" i="49"/>
  <c r="BL307" i="49" s="1"/>
  <c r="AJ502" i="49"/>
  <c r="DO470" i="49"/>
  <c r="BL502" i="49" s="1"/>
  <c r="F304" i="49"/>
  <c r="DN272" i="49"/>
  <c r="AI304" i="49"/>
  <c r="AI369" i="49"/>
  <c r="F369" i="49"/>
  <c r="DN337" i="49"/>
  <c r="E603" i="49"/>
  <c r="H87" i="47"/>
  <c r="AJ87" i="47" s="1"/>
  <c r="I210" i="49" s="1"/>
  <c r="I41" i="48"/>
  <c r="I41" i="46"/>
  <c r="I41" i="45"/>
  <c r="I470" i="49"/>
  <c r="I405" i="49"/>
  <c r="I340" i="49"/>
  <c r="I275" i="49"/>
  <c r="AH38" i="45"/>
  <c r="F239" i="49"/>
  <c r="AI239" i="49"/>
  <c r="DN207" i="49"/>
  <c r="AI437" i="49"/>
  <c r="DN405" i="49"/>
  <c r="BK437" i="49" s="1"/>
  <c r="E606" i="49"/>
  <c r="AH41" i="45"/>
  <c r="AI242" i="49"/>
  <c r="DN210" i="49"/>
  <c r="BK242" i="49" s="1"/>
  <c r="BK338" i="49"/>
  <c r="AH103" i="45"/>
  <c r="AI242" i="51"/>
  <c r="DN210" i="51"/>
  <c r="BK242" i="51" s="1"/>
  <c r="AH102" i="45"/>
  <c r="AI241" i="51"/>
  <c r="DN209" i="51"/>
  <c r="BK241" i="51" s="1"/>
  <c r="DN404" i="51"/>
  <c r="BK436" i="51" s="1"/>
  <c r="AI436" i="51"/>
  <c r="E605" i="51"/>
  <c r="DN339" i="49"/>
  <c r="BK371" i="49" s="1"/>
  <c r="AI371" i="49"/>
  <c r="AI436" i="49"/>
  <c r="DN404" i="49"/>
  <c r="BK436" i="49" s="1"/>
  <c r="E605" i="49"/>
  <c r="AI500" i="51"/>
  <c r="E604" i="51"/>
  <c r="DN468" i="51"/>
  <c r="BK500" i="51" s="1"/>
  <c r="AI434" i="51"/>
  <c r="DN402" i="51"/>
  <c r="E603" i="51"/>
  <c r="BK275" i="51"/>
  <c r="AJ372" i="49"/>
  <c r="DO340" i="49"/>
  <c r="BL372" i="49" s="1"/>
  <c r="AI435" i="49"/>
  <c r="DN403" i="49"/>
  <c r="BK435" i="49" s="1"/>
  <c r="AJ501" i="49"/>
  <c r="DO469" i="49"/>
  <c r="BL501" i="49" s="1"/>
  <c r="AH39" i="45"/>
  <c r="AI240" i="49"/>
  <c r="DN208" i="49"/>
  <c r="BK240" i="49" s="1"/>
  <c r="AI306" i="49"/>
  <c r="DN274" i="49"/>
  <c r="BK306" i="49" s="1"/>
  <c r="AI371" i="51"/>
  <c r="DN339" i="51"/>
  <c r="BK371" i="51" s="1"/>
  <c r="AH100" i="45"/>
  <c r="AH40" i="45"/>
  <c r="AI241" i="49"/>
  <c r="DN209" i="49"/>
  <c r="BK241" i="49" s="1"/>
  <c r="AI369" i="51"/>
  <c r="DN337" i="51"/>
  <c r="F369" i="51"/>
  <c r="AH101" i="45"/>
  <c r="DN208" i="51"/>
  <c r="BK240" i="51" s="1"/>
  <c r="AI240" i="51"/>
  <c r="AJ501" i="51"/>
  <c r="DO469" i="51"/>
  <c r="BL501" i="51" s="1"/>
  <c r="E604" i="49"/>
  <c r="AI500" i="49"/>
  <c r="DN468" i="49"/>
  <c r="BK500" i="49" s="1"/>
  <c r="DO340" i="51"/>
  <c r="BL372" i="51" s="1"/>
  <c r="AJ372" i="51"/>
  <c r="AI306" i="51"/>
  <c r="DN274" i="51"/>
  <c r="BK306" i="51" s="1"/>
  <c r="DQ487" i="51" l="1"/>
  <c r="BN519" i="51" s="1"/>
  <c r="AL519" i="51"/>
  <c r="AJ503" i="50"/>
  <c r="DO471" i="50"/>
  <c r="BL503" i="50" s="1"/>
  <c r="BK489" i="2"/>
  <c r="BL292" i="2"/>
  <c r="BL211" i="50"/>
  <c r="BL359" i="2"/>
  <c r="BK423" i="49"/>
  <c r="L2" i="7"/>
  <c r="N52" i="29"/>
  <c r="N41" i="29"/>
  <c r="N88" i="29"/>
  <c r="N55" i="29"/>
  <c r="N67" i="29"/>
  <c r="N7" i="29"/>
  <c r="N56" i="29"/>
  <c r="N46" i="29"/>
  <c r="N44" i="29"/>
  <c r="N51" i="29"/>
  <c r="N54" i="29"/>
  <c r="N101" i="29"/>
  <c r="N92" i="29"/>
  <c r="N33" i="29"/>
  <c r="N82" i="29"/>
  <c r="N96" i="29"/>
  <c r="N87" i="29"/>
  <c r="N38" i="29"/>
  <c r="N95" i="29"/>
  <c r="N45" i="29"/>
  <c r="N103" i="29"/>
  <c r="N36" i="29"/>
  <c r="N43" i="29"/>
  <c r="N50" i="29"/>
  <c r="N86" i="29"/>
  <c r="N25" i="29"/>
  <c r="N48" i="29"/>
  <c r="N90" i="29"/>
  <c r="N81" i="29"/>
  <c r="N30" i="29"/>
  <c r="N89" i="29"/>
  <c r="N37" i="29"/>
  <c r="N97" i="29"/>
  <c r="N28" i="29"/>
  <c r="N76" i="29"/>
  <c r="N35" i="29"/>
  <c r="N42" i="29"/>
  <c r="N57" i="29"/>
  <c r="N17" i="29"/>
  <c r="N40" i="29"/>
  <c r="N47" i="29"/>
  <c r="N75" i="29"/>
  <c r="N22" i="29"/>
  <c r="N83" i="29"/>
  <c r="N29" i="29"/>
  <c r="N91" i="29"/>
  <c r="N20" i="29"/>
  <c r="N105" i="29"/>
  <c r="N27" i="29"/>
  <c r="N84" i="29"/>
  <c r="N34" i="29"/>
  <c r="N65" i="29"/>
  <c r="N9" i="29"/>
  <c r="N100" i="29"/>
  <c r="N32" i="29"/>
  <c r="N79" i="29"/>
  <c r="N39" i="29"/>
  <c r="N60" i="29"/>
  <c r="N14" i="29"/>
  <c r="N61" i="29"/>
  <c r="N21" i="29"/>
  <c r="N62" i="29"/>
  <c r="N12" i="29"/>
  <c r="N99" i="29"/>
  <c r="N19" i="29"/>
  <c r="N78" i="29"/>
  <c r="N26" i="29"/>
  <c r="N80" i="29"/>
  <c r="N94" i="29"/>
  <c r="N24" i="29"/>
  <c r="N73" i="29"/>
  <c r="N31" i="29"/>
  <c r="N68" i="29"/>
  <c r="N6" i="29"/>
  <c r="N69" i="29"/>
  <c r="N13" i="29"/>
  <c r="N53" i="29"/>
  <c r="N70" i="29"/>
  <c r="N63" i="29"/>
  <c r="N11" i="29"/>
  <c r="N107" i="29"/>
  <c r="N18" i="29"/>
  <c r="N74" i="29"/>
  <c r="N58" i="29"/>
  <c r="N16" i="29"/>
  <c r="N102" i="29"/>
  <c r="N23" i="29"/>
  <c r="N104" i="29"/>
  <c r="N77" i="29"/>
  <c r="N5" i="29"/>
  <c r="N85" i="29"/>
  <c r="N71" i="29"/>
  <c r="N64" i="29"/>
  <c r="N10" i="29"/>
  <c r="N49" i="29"/>
  <c r="N66" i="29"/>
  <c r="N8" i="29"/>
  <c r="N59" i="29"/>
  <c r="N15" i="29"/>
  <c r="N98" i="29"/>
  <c r="N106" i="29"/>
  <c r="N93" i="29"/>
  <c r="N72" i="29"/>
  <c r="BK292" i="51"/>
  <c r="BK424" i="50"/>
  <c r="BK489" i="49"/>
  <c r="BK276" i="50"/>
  <c r="BK227" i="2"/>
  <c r="BL293" i="50"/>
  <c r="BK341" i="49"/>
  <c r="BL293" i="2"/>
  <c r="BK292" i="50"/>
  <c r="BM406" i="51"/>
  <c r="BK228" i="2"/>
  <c r="BL294" i="2"/>
  <c r="BK229" i="50"/>
  <c r="DO211" i="49"/>
  <c r="BL243" i="49" s="1"/>
  <c r="AJ243" i="49"/>
  <c r="BK489" i="51"/>
  <c r="BK211" i="51"/>
  <c r="BK423" i="50"/>
  <c r="BK487" i="49"/>
  <c r="BK276" i="49"/>
  <c r="AI42" i="45" s="1"/>
  <c r="BK359" i="49"/>
  <c r="BL358" i="2"/>
  <c r="BL229" i="2"/>
  <c r="BK292" i="49"/>
  <c r="BK488" i="51"/>
  <c r="BL294" i="50"/>
  <c r="BL406" i="50"/>
  <c r="BL357" i="50"/>
  <c r="BL294" i="51"/>
  <c r="BK488" i="50"/>
  <c r="E303" i="51"/>
  <c r="D302" i="50"/>
  <c r="D302" i="51"/>
  <c r="BK227" i="51"/>
  <c r="BM406" i="49"/>
  <c r="BL228" i="50"/>
  <c r="DO471" i="51"/>
  <c r="BL503" i="51" s="1"/>
  <c r="AJ503" i="51"/>
  <c r="BL423" i="2"/>
  <c r="BK359" i="50"/>
  <c r="BL358" i="49"/>
  <c r="BL487" i="2"/>
  <c r="BK227" i="49"/>
  <c r="BK276" i="2"/>
  <c r="BK424" i="51"/>
  <c r="BL229" i="51"/>
  <c r="AJ389" i="49"/>
  <c r="DO357" i="49"/>
  <c r="BL389" i="49" s="1"/>
  <c r="BK489" i="50"/>
  <c r="BL422" i="49"/>
  <c r="BK357" i="51"/>
  <c r="BM422" i="2"/>
  <c r="BK422" i="50"/>
  <c r="BW19" i="48"/>
  <c r="BV19" i="48"/>
  <c r="BT20" i="48"/>
  <c r="BM471" i="2"/>
  <c r="BK228" i="51"/>
  <c r="BK227" i="50"/>
  <c r="BK229" i="49"/>
  <c r="BK228" i="49"/>
  <c r="BK471" i="49"/>
  <c r="BK358" i="50"/>
  <c r="BL293" i="49"/>
  <c r="BK341" i="2"/>
  <c r="BK488" i="2"/>
  <c r="BK487" i="50"/>
  <c r="BK211" i="2"/>
  <c r="BL358" i="51"/>
  <c r="AJ389" i="2"/>
  <c r="DO357" i="2"/>
  <c r="BL389" i="2" s="1"/>
  <c r="BK341" i="50"/>
  <c r="F607" i="50" s="1"/>
  <c r="BL294" i="49"/>
  <c r="BL422" i="51"/>
  <c r="BL406" i="2"/>
  <c r="BK424" i="2"/>
  <c r="BK359" i="51"/>
  <c r="BK341" i="51"/>
  <c r="F607" i="51" s="1"/>
  <c r="BK424" i="49"/>
  <c r="BK276" i="51"/>
  <c r="AJ325" i="51"/>
  <c r="DO293" i="51"/>
  <c r="BL325" i="51" s="1"/>
  <c r="BK423" i="51"/>
  <c r="BK488" i="49"/>
  <c r="U53" i="48"/>
  <c r="J42" i="46"/>
  <c r="P48" i="46"/>
  <c r="K147" i="47"/>
  <c r="AM147" i="47" s="1"/>
  <c r="L212" i="50" s="1"/>
  <c r="CS212" i="50" s="1"/>
  <c r="T52" i="46"/>
  <c r="N93" i="47"/>
  <c r="AP93" i="47" s="1"/>
  <c r="O216" i="49" s="1"/>
  <c r="D36" i="46"/>
  <c r="E37" i="46"/>
  <c r="I71" i="46"/>
  <c r="V124" i="50"/>
  <c r="AX124" i="50" s="1"/>
  <c r="M83" i="2"/>
  <c r="W158" i="47"/>
  <c r="AY158" i="47" s="1"/>
  <c r="X223" i="50" s="1"/>
  <c r="DE223" i="50" s="1"/>
  <c r="S51" i="46"/>
  <c r="H40" i="48"/>
  <c r="R50" i="45"/>
  <c r="AA59" i="46"/>
  <c r="M45" i="48"/>
  <c r="X56" i="45"/>
  <c r="W55" i="48"/>
  <c r="W86" i="46"/>
  <c r="N46" i="48"/>
  <c r="Y57" i="48"/>
  <c r="K43" i="48"/>
  <c r="Z162" i="47"/>
  <c r="BB162" i="47" s="1"/>
  <c r="AA227" i="50" s="1"/>
  <c r="DH227" i="50" s="1"/>
  <c r="L31" i="47"/>
  <c r="L44" i="46"/>
  <c r="F38" i="48"/>
  <c r="Z58" i="46"/>
  <c r="G39" i="45"/>
  <c r="V54" i="48"/>
  <c r="Q49" i="48"/>
  <c r="G143" i="47"/>
  <c r="AI143" i="47" s="1"/>
  <c r="H208" i="50" s="1"/>
  <c r="CO208" i="50" s="1"/>
  <c r="U127" i="47"/>
  <c r="U156" i="2"/>
  <c r="AR151" i="47"/>
  <c r="Q216" i="50" s="1"/>
  <c r="CX216" i="50" s="1"/>
  <c r="V92" i="2"/>
  <c r="V40" i="47" s="1"/>
  <c r="AV155" i="47"/>
  <c r="U220" i="50" s="1"/>
  <c r="DB220" i="50" s="1"/>
  <c r="M148" i="2"/>
  <c r="AV123" i="50"/>
  <c r="AO116" i="50"/>
  <c r="D289" i="38"/>
  <c r="D294" i="38" s="1"/>
  <c r="E288" i="38"/>
  <c r="E293" i="38" s="1"/>
  <c r="E298" i="38"/>
  <c r="E303" i="38" s="1"/>
  <c r="D303" i="38"/>
  <c r="D299" i="38"/>
  <c r="N84" i="2"/>
  <c r="N32" i="47" s="1"/>
  <c r="J145" i="50"/>
  <c r="R87" i="49"/>
  <c r="R151" i="49" s="1"/>
  <c r="N84" i="49"/>
  <c r="N148" i="49" s="1"/>
  <c r="K81" i="50"/>
  <c r="K145" i="50" s="1"/>
  <c r="I79" i="49"/>
  <c r="I143" i="49" s="1"/>
  <c r="H70" i="45"/>
  <c r="I468" i="50"/>
  <c r="CP468" i="50" s="1"/>
  <c r="N149" i="51"/>
  <c r="H143" i="47"/>
  <c r="AJ143" i="47" s="1"/>
  <c r="I208" i="50" s="1"/>
  <c r="CP208" i="50" s="1"/>
  <c r="N84" i="51"/>
  <c r="N148" i="51" s="1"/>
  <c r="F8" i="38"/>
  <c r="F10" i="38" s="1"/>
  <c r="K115" i="49"/>
  <c r="AM115" i="49" s="1"/>
  <c r="Z96" i="51"/>
  <c r="Y160" i="51"/>
  <c r="D83" i="47"/>
  <c r="AF83" i="47" s="1"/>
  <c r="E206" i="49" s="1"/>
  <c r="CL206" i="49" s="1"/>
  <c r="E466" i="49"/>
  <c r="CL466" i="49" s="1"/>
  <c r="C20" i="56"/>
  <c r="R122" i="51" s="1"/>
  <c r="P48" i="45"/>
  <c r="V127" i="51"/>
  <c r="AX127" i="51" s="1"/>
  <c r="L117" i="51"/>
  <c r="AN117" i="51" s="1"/>
  <c r="Y130" i="51"/>
  <c r="BA130" i="51" s="1"/>
  <c r="J115" i="51"/>
  <c r="AL115" i="51" s="1"/>
  <c r="L277" i="50"/>
  <c r="CS277" i="50" s="1"/>
  <c r="L74" i="45"/>
  <c r="G142" i="51"/>
  <c r="H273" i="50"/>
  <c r="CO273" i="50" s="1"/>
  <c r="I111" i="50"/>
  <c r="AK111" i="50" s="1"/>
  <c r="L342" i="50"/>
  <c r="CS342" i="50" s="1"/>
  <c r="L73" i="48"/>
  <c r="L472" i="50"/>
  <c r="CS472" i="50" s="1"/>
  <c r="L75" i="46"/>
  <c r="L407" i="50"/>
  <c r="CS407" i="50" s="1"/>
  <c r="Z58" i="45"/>
  <c r="K116" i="51"/>
  <c r="AM116" i="51" s="1"/>
  <c r="F337" i="49"/>
  <c r="CM337" i="49" s="1"/>
  <c r="E37" i="45"/>
  <c r="I338" i="50"/>
  <c r="CP338" i="50" s="1"/>
  <c r="E401" i="49"/>
  <c r="CL401" i="49" s="1"/>
  <c r="E37" i="48"/>
  <c r="R122" i="49"/>
  <c r="AT122" i="49" s="1"/>
  <c r="I273" i="50"/>
  <c r="CP273" i="50" s="1"/>
  <c r="I69" i="48"/>
  <c r="H338" i="50"/>
  <c r="CO338" i="50" s="1"/>
  <c r="W129" i="47"/>
  <c r="E271" i="49"/>
  <c r="CL271" i="49" s="1"/>
  <c r="I70" i="45"/>
  <c r="X94" i="51"/>
  <c r="Y94" i="51" s="1"/>
  <c r="E336" i="49"/>
  <c r="CL336" i="49" s="1"/>
  <c r="V126" i="49"/>
  <c r="AX126" i="49" s="1"/>
  <c r="I403" i="50"/>
  <c r="CP403" i="50" s="1"/>
  <c r="H69" i="48"/>
  <c r="J112" i="50"/>
  <c r="AL112" i="50" s="1"/>
  <c r="X94" i="50"/>
  <c r="Y94" i="50" s="1"/>
  <c r="W55" i="46"/>
  <c r="U287" i="49"/>
  <c r="DB287" i="49" s="1"/>
  <c r="S98" i="47"/>
  <c r="AU98" i="47" s="1"/>
  <c r="T221" i="49" s="1"/>
  <c r="DA221" i="49" s="1"/>
  <c r="AA357" i="50"/>
  <c r="DH357" i="50" s="1"/>
  <c r="AN115" i="50"/>
  <c r="AA89" i="45"/>
  <c r="H468" i="50"/>
  <c r="CO468" i="50" s="1"/>
  <c r="H71" i="46"/>
  <c r="H403" i="50"/>
  <c r="CO403" i="50" s="1"/>
  <c r="V158" i="47"/>
  <c r="AX158" i="47" s="1"/>
  <c r="W223" i="50" s="1"/>
  <c r="DD223" i="50" s="1"/>
  <c r="W288" i="50"/>
  <c r="DD288" i="50" s="1"/>
  <c r="W353" i="50"/>
  <c r="DD353" i="50" s="1"/>
  <c r="W418" i="50"/>
  <c r="DD418" i="50" s="1"/>
  <c r="V101" i="47"/>
  <c r="AX101" i="47" s="1"/>
  <c r="W224" i="49" s="1"/>
  <c r="DD224" i="49" s="1"/>
  <c r="P48" i="48"/>
  <c r="W354" i="49"/>
  <c r="DD354" i="49" s="1"/>
  <c r="P282" i="49"/>
  <c r="CW282" i="49" s="1"/>
  <c r="AA422" i="50"/>
  <c r="DH422" i="50" s="1"/>
  <c r="AA88" i="48"/>
  <c r="X483" i="50"/>
  <c r="DE483" i="50" s="1"/>
  <c r="AA292" i="50"/>
  <c r="DH292" i="50" s="1"/>
  <c r="AA90" i="46"/>
  <c r="W484" i="49"/>
  <c r="DD484" i="49" s="1"/>
  <c r="P412" i="49"/>
  <c r="CW412" i="49" s="1"/>
  <c r="AA487" i="50"/>
  <c r="DH487" i="50" s="1"/>
  <c r="X85" i="45"/>
  <c r="N280" i="49"/>
  <c r="CU280" i="49" s="1"/>
  <c r="X86" i="46"/>
  <c r="Y127" i="50"/>
  <c r="BA127" i="50" s="1"/>
  <c r="X288" i="50"/>
  <c r="DE288" i="50" s="1"/>
  <c r="X84" i="48"/>
  <c r="X353" i="50"/>
  <c r="DE353" i="50" s="1"/>
  <c r="BD75" i="47"/>
  <c r="X418" i="50"/>
  <c r="DE418" i="50" s="1"/>
  <c r="T481" i="49"/>
  <c r="DA481" i="49" s="1"/>
  <c r="W289" i="49"/>
  <c r="DD289" i="49" s="1"/>
  <c r="W55" i="45"/>
  <c r="P477" i="49"/>
  <c r="CW477" i="49" s="1"/>
  <c r="O94" i="47"/>
  <c r="AQ94" i="47" s="1"/>
  <c r="P217" i="49" s="1"/>
  <c r="CW217" i="49" s="1"/>
  <c r="BD133" i="49"/>
  <c r="U53" i="45"/>
  <c r="W419" i="49"/>
  <c r="DD419" i="49" s="1"/>
  <c r="P347" i="49"/>
  <c r="CW347" i="49" s="1"/>
  <c r="Z487" i="49"/>
  <c r="Z131" i="51"/>
  <c r="BB131" i="51" s="1"/>
  <c r="V483" i="49"/>
  <c r="DC483" i="49" s="1"/>
  <c r="Q283" i="49"/>
  <c r="CX283" i="49" s="1"/>
  <c r="F85" i="47"/>
  <c r="AH85" i="47" s="1"/>
  <c r="G208" i="49" s="1"/>
  <c r="CN208" i="49" s="1"/>
  <c r="M118" i="51"/>
  <c r="AO118" i="51" s="1"/>
  <c r="F111" i="51"/>
  <c r="AH111" i="51" s="1"/>
  <c r="D270" i="49"/>
  <c r="CK270" i="49" s="1"/>
  <c r="R97" i="47"/>
  <c r="AT97" i="47" s="1"/>
  <c r="S220" i="49" s="1"/>
  <c r="CZ220" i="49" s="1"/>
  <c r="O47" i="46"/>
  <c r="J89" i="47"/>
  <c r="AL89" i="47" s="1"/>
  <c r="K212" i="49" s="1"/>
  <c r="CR212" i="49" s="1"/>
  <c r="K472" i="49"/>
  <c r="CR472" i="49" s="1"/>
  <c r="V353" i="49"/>
  <c r="DC353" i="49" s="1"/>
  <c r="G403" i="49"/>
  <c r="CN403" i="49" s="1"/>
  <c r="I114" i="51"/>
  <c r="AK114" i="51" s="1"/>
  <c r="F38" i="45"/>
  <c r="Q49" i="46"/>
  <c r="R123" i="51"/>
  <c r="AT123" i="51" s="1"/>
  <c r="F272" i="49"/>
  <c r="CM272" i="49" s="1"/>
  <c r="V288" i="49"/>
  <c r="DC288" i="49" s="1"/>
  <c r="M279" i="49"/>
  <c r="CT279" i="49" s="1"/>
  <c r="Q49" i="45"/>
  <c r="Z292" i="49"/>
  <c r="DG292" i="49" s="1"/>
  <c r="G39" i="48"/>
  <c r="T125" i="51"/>
  <c r="AV125" i="51" s="1"/>
  <c r="N119" i="51"/>
  <c r="AP119" i="51" s="1"/>
  <c r="H274" i="49"/>
  <c r="CO274" i="49" s="1"/>
  <c r="F38" i="46"/>
  <c r="V54" i="46"/>
  <c r="R50" i="46"/>
  <c r="Q413" i="49"/>
  <c r="CX413" i="49" s="1"/>
  <c r="X56" i="48"/>
  <c r="Y104" i="47"/>
  <c r="BA104" i="47" s="1"/>
  <c r="Z227" i="49" s="1"/>
  <c r="DG227" i="49" s="1"/>
  <c r="L408" i="49"/>
  <c r="CS408" i="49" s="1"/>
  <c r="G468" i="49"/>
  <c r="CN468" i="49" s="1"/>
  <c r="AB133" i="51"/>
  <c r="BD133" i="51" s="1"/>
  <c r="U126" i="51"/>
  <c r="AW126" i="51" s="1"/>
  <c r="H469" i="49"/>
  <c r="CO469" i="49" s="1"/>
  <c r="M474" i="49"/>
  <c r="CT474" i="49" s="1"/>
  <c r="G86" i="47"/>
  <c r="AI86" i="47" s="1"/>
  <c r="H209" i="49" s="1"/>
  <c r="CO209" i="49" s="1"/>
  <c r="F467" i="49"/>
  <c r="CM467" i="49" s="1"/>
  <c r="E84" i="47"/>
  <c r="AG84" i="47" s="1"/>
  <c r="F207" i="49" s="1"/>
  <c r="CM207" i="49" s="1"/>
  <c r="V54" i="45"/>
  <c r="U100" i="47"/>
  <c r="AW100" i="47" s="1"/>
  <c r="V223" i="49" s="1"/>
  <c r="DC223" i="49" s="1"/>
  <c r="L91" i="47"/>
  <c r="AN91" i="47" s="1"/>
  <c r="M214" i="49" s="1"/>
  <c r="CT214" i="49" s="1"/>
  <c r="R349" i="49"/>
  <c r="CY349" i="49" s="1"/>
  <c r="Q478" i="49"/>
  <c r="CX478" i="49" s="1"/>
  <c r="P95" i="47"/>
  <c r="AR95" i="47" s="1"/>
  <c r="Q218" i="49" s="1"/>
  <c r="CX218" i="49" s="1"/>
  <c r="X56" i="46"/>
  <c r="Z422" i="49"/>
  <c r="DG422" i="49" s="1"/>
  <c r="Z58" i="48"/>
  <c r="K90" i="47"/>
  <c r="AM90" i="47" s="1"/>
  <c r="L213" i="49" s="1"/>
  <c r="CS213" i="49" s="1"/>
  <c r="G338" i="49"/>
  <c r="CN338" i="49" s="1"/>
  <c r="G39" i="46"/>
  <c r="AA132" i="51"/>
  <c r="BC132" i="51" s="1"/>
  <c r="G112" i="51"/>
  <c r="AI112" i="51" s="1"/>
  <c r="H113" i="51"/>
  <c r="AJ113" i="51" s="1"/>
  <c r="W128" i="51"/>
  <c r="AY128" i="51" s="1"/>
  <c r="R50" i="48"/>
  <c r="X355" i="49"/>
  <c r="DE355" i="49" s="1"/>
  <c r="L473" i="49"/>
  <c r="CS473" i="49" s="1"/>
  <c r="H40" i="45"/>
  <c r="F402" i="49"/>
  <c r="CM402" i="49" s="1"/>
  <c r="V418" i="49"/>
  <c r="DC418" i="49" s="1"/>
  <c r="M45" i="45"/>
  <c r="R414" i="49"/>
  <c r="CY414" i="49" s="1"/>
  <c r="Q348" i="49"/>
  <c r="CX348" i="49" s="1"/>
  <c r="X420" i="49"/>
  <c r="DE420" i="49" s="1"/>
  <c r="Z357" i="49"/>
  <c r="DG357" i="49" s="1"/>
  <c r="L44" i="48"/>
  <c r="G273" i="49"/>
  <c r="CN273" i="49" s="1"/>
  <c r="Q122" i="51"/>
  <c r="AS122" i="51" s="1"/>
  <c r="E110" i="51"/>
  <c r="AG110" i="51" s="1"/>
  <c r="O120" i="51"/>
  <c r="AQ120" i="51" s="1"/>
  <c r="P121" i="51"/>
  <c r="AR121" i="51" s="1"/>
  <c r="X129" i="51"/>
  <c r="AZ129" i="51" s="1"/>
  <c r="S124" i="51"/>
  <c r="AU124" i="51" s="1"/>
  <c r="D465" i="49"/>
  <c r="N475" i="49"/>
  <c r="CU475" i="49" s="1"/>
  <c r="K277" i="49"/>
  <c r="CR277" i="49" s="1"/>
  <c r="K43" i="45"/>
  <c r="M409" i="49"/>
  <c r="CT409" i="49" s="1"/>
  <c r="M45" i="46"/>
  <c r="R479" i="49"/>
  <c r="CY479" i="49" s="1"/>
  <c r="Q96" i="47"/>
  <c r="AS96" i="47" s="1"/>
  <c r="R219" i="49" s="1"/>
  <c r="CY219" i="49" s="1"/>
  <c r="D36" i="45"/>
  <c r="N46" i="45"/>
  <c r="S480" i="49"/>
  <c r="CZ480" i="49" s="1"/>
  <c r="X485" i="49"/>
  <c r="DE485" i="49" s="1"/>
  <c r="W102" i="47"/>
  <c r="AY102" i="47" s="1"/>
  <c r="X225" i="49" s="1"/>
  <c r="DE225" i="49" s="1"/>
  <c r="L278" i="49"/>
  <c r="CS278" i="49" s="1"/>
  <c r="L44" i="45"/>
  <c r="O281" i="49"/>
  <c r="CV281" i="49" s="1"/>
  <c r="K342" i="49"/>
  <c r="CR342" i="49" s="1"/>
  <c r="K43" i="46"/>
  <c r="E16" i="38"/>
  <c r="E20" i="38" s="1"/>
  <c r="S415" i="49"/>
  <c r="CZ415" i="49" s="1"/>
  <c r="O47" i="48"/>
  <c r="H339" i="49"/>
  <c r="CO339" i="49" s="1"/>
  <c r="H40" i="46"/>
  <c r="H404" i="49"/>
  <c r="CO404" i="49" s="1"/>
  <c r="M344" i="49"/>
  <c r="CT344" i="49" s="1"/>
  <c r="R284" i="49"/>
  <c r="CY284" i="49" s="1"/>
  <c r="C82" i="47"/>
  <c r="AE82" i="47" s="1"/>
  <c r="D205" i="49" s="1"/>
  <c r="M92" i="47"/>
  <c r="AO92" i="47" s="1"/>
  <c r="N215" i="49" s="1"/>
  <c r="CU215" i="49" s="1"/>
  <c r="S51" i="48"/>
  <c r="X290" i="49"/>
  <c r="DE290" i="49" s="1"/>
  <c r="L343" i="49"/>
  <c r="CS343" i="49" s="1"/>
  <c r="O411" i="49"/>
  <c r="CV411" i="49" s="1"/>
  <c r="K407" i="49"/>
  <c r="CR407" i="49" s="1"/>
  <c r="AI111" i="49"/>
  <c r="T124" i="49"/>
  <c r="AV124" i="49" s="1"/>
  <c r="J114" i="49"/>
  <c r="AL114" i="49" s="1"/>
  <c r="X128" i="49"/>
  <c r="AZ128" i="49" s="1"/>
  <c r="N118" i="49"/>
  <c r="AP118" i="49" s="1"/>
  <c r="AB132" i="49"/>
  <c r="BE132" i="49" s="1"/>
  <c r="AB105" i="47" s="1"/>
  <c r="BD105" i="47" s="1"/>
  <c r="T416" i="49"/>
  <c r="DA416" i="49" s="1"/>
  <c r="T52" i="48"/>
  <c r="U482" i="49"/>
  <c r="DB482" i="49" s="1"/>
  <c r="T99" i="47"/>
  <c r="AV99" i="47" s="1"/>
  <c r="U222" i="49" s="1"/>
  <c r="DB222" i="49" s="1"/>
  <c r="D400" i="49"/>
  <c r="CK400" i="49" s="1"/>
  <c r="D36" i="48"/>
  <c r="N345" i="49"/>
  <c r="CU345" i="49" s="1"/>
  <c r="N46" i="46"/>
  <c r="S350" i="49"/>
  <c r="CZ350" i="49" s="1"/>
  <c r="S51" i="45"/>
  <c r="O346" i="49"/>
  <c r="CV346" i="49" s="1"/>
  <c r="O47" i="45"/>
  <c r="Z130" i="49"/>
  <c r="BB130" i="49" s="1"/>
  <c r="S123" i="49"/>
  <c r="AU123" i="49" s="1"/>
  <c r="I113" i="49"/>
  <c r="AK113" i="49" s="1"/>
  <c r="H112" i="49"/>
  <c r="AJ112" i="49" s="1"/>
  <c r="U125" i="49"/>
  <c r="AW125" i="49" s="1"/>
  <c r="O119" i="49"/>
  <c r="AQ119" i="49" s="1"/>
  <c r="M117" i="49"/>
  <c r="AO117" i="49" s="1"/>
  <c r="T286" i="49"/>
  <c r="DA286" i="49" s="1"/>
  <c r="T52" i="45"/>
  <c r="U352" i="49"/>
  <c r="DB352" i="49" s="1"/>
  <c r="U53" i="46"/>
  <c r="Y129" i="49"/>
  <c r="BA129" i="49" s="1"/>
  <c r="W127" i="49"/>
  <c r="AY127" i="49" s="1"/>
  <c r="T351" i="49"/>
  <c r="DA351" i="49" s="1"/>
  <c r="U417" i="49"/>
  <c r="DB417" i="49" s="1"/>
  <c r="D335" i="49"/>
  <c r="CK335" i="49" s="1"/>
  <c r="N410" i="49"/>
  <c r="CU410" i="49" s="1"/>
  <c r="S285" i="49"/>
  <c r="CZ285" i="49" s="1"/>
  <c r="O476" i="49"/>
  <c r="CV476" i="49" s="1"/>
  <c r="L116" i="49"/>
  <c r="AN116" i="49" s="1"/>
  <c r="AA131" i="49"/>
  <c r="BC131" i="49" s="1"/>
  <c r="Q121" i="49"/>
  <c r="AS121" i="49" s="1"/>
  <c r="P120" i="49"/>
  <c r="AR120" i="49" s="1"/>
  <c r="F110" i="49"/>
  <c r="AH110" i="49" s="1"/>
  <c r="B21" i="56"/>
  <c r="C21" i="56" s="1"/>
  <c r="U124" i="51" s="1"/>
  <c r="E109" i="49"/>
  <c r="F16" i="38" s="1"/>
  <c r="F20" i="38" s="1"/>
  <c r="DO280" i="50"/>
  <c r="BL312" i="50" s="1"/>
  <c r="BL280" i="50" s="1"/>
  <c r="M83" i="51"/>
  <c r="L147" i="51"/>
  <c r="V157" i="51"/>
  <c r="W93" i="51"/>
  <c r="AZ159" i="47"/>
  <c r="Y224" i="50" s="1"/>
  <c r="DF224" i="50" s="1"/>
  <c r="K146" i="51"/>
  <c r="L82" i="51"/>
  <c r="AQ150" i="47"/>
  <c r="P215" i="50" s="1"/>
  <c r="CW215" i="50" s="1"/>
  <c r="V92" i="51"/>
  <c r="U156" i="51"/>
  <c r="AB90" i="45"/>
  <c r="AB293" i="50"/>
  <c r="DI293" i="50" s="1"/>
  <c r="AB89" i="48"/>
  <c r="AB91" i="46"/>
  <c r="AB423" i="50"/>
  <c r="DI423" i="50" s="1"/>
  <c r="AA163" i="47"/>
  <c r="BC163" i="47" s="1"/>
  <c r="AB228" i="50" s="1"/>
  <c r="DI228" i="50" s="1"/>
  <c r="AB358" i="50"/>
  <c r="DI358" i="50" s="1"/>
  <c r="AB488" i="50"/>
  <c r="DI488" i="50" s="1"/>
  <c r="W85" i="45"/>
  <c r="W483" i="50"/>
  <c r="DD483" i="50" s="1"/>
  <c r="W84" i="48"/>
  <c r="AK380" i="49"/>
  <c r="DP348" i="49"/>
  <c r="BM380" i="49" s="1"/>
  <c r="E17" i="38"/>
  <c r="E21" i="38" s="1"/>
  <c r="DP209" i="2"/>
  <c r="AK241" i="2"/>
  <c r="AK246" i="2"/>
  <c r="BM214" i="2" s="1"/>
  <c r="DP283" i="51"/>
  <c r="BM315" i="51" s="1"/>
  <c r="AK315" i="51"/>
  <c r="AK506" i="49"/>
  <c r="BM474" i="49" s="1"/>
  <c r="G38" i="50"/>
  <c r="G9" i="38"/>
  <c r="G38" i="2"/>
  <c r="G8" i="38"/>
  <c r="BL410" i="49"/>
  <c r="X159" i="51"/>
  <c r="Y95" i="51"/>
  <c r="BK283" i="49"/>
  <c r="N149" i="49"/>
  <c r="O85" i="49"/>
  <c r="BL277" i="2"/>
  <c r="BL353" i="51"/>
  <c r="BK414" i="49"/>
  <c r="AJ380" i="2"/>
  <c r="DO348" i="2"/>
  <c r="BL380" i="2" s="1"/>
  <c r="BK408" i="2"/>
  <c r="BK420" i="49"/>
  <c r="BL277" i="50"/>
  <c r="U155" i="51"/>
  <c r="V91" i="51"/>
  <c r="H113" i="47"/>
  <c r="H142" i="50"/>
  <c r="I78" i="50"/>
  <c r="BK223" i="2"/>
  <c r="BL356" i="2"/>
  <c r="BL421" i="49"/>
  <c r="BK408" i="51"/>
  <c r="BL226" i="51"/>
  <c r="BL417" i="2"/>
  <c r="BL415" i="50"/>
  <c r="BK349" i="49"/>
  <c r="AJ378" i="49"/>
  <c r="DO346" i="49"/>
  <c r="BL378" i="49" s="1"/>
  <c r="AJ445" i="2"/>
  <c r="DO413" i="2"/>
  <c r="BL445" i="2" s="1"/>
  <c r="R153" i="49"/>
  <c r="S89" i="49"/>
  <c r="BK222" i="50"/>
  <c r="AJ382" i="51"/>
  <c r="DO350" i="51"/>
  <c r="BL382" i="51" s="1"/>
  <c r="BK225" i="50"/>
  <c r="D198" i="50"/>
  <c r="BK225" i="49"/>
  <c r="BK343" i="2"/>
  <c r="Y159" i="49"/>
  <c r="Z95" i="49"/>
  <c r="BK351" i="51"/>
  <c r="BK221" i="50"/>
  <c r="P151" i="51"/>
  <c r="Q87" i="51"/>
  <c r="BK214" i="49"/>
  <c r="X43" i="47"/>
  <c r="X159" i="2"/>
  <c r="Y95" i="2"/>
  <c r="BL285" i="49"/>
  <c r="BL349" i="2"/>
  <c r="BK221" i="2"/>
  <c r="BK225" i="2"/>
  <c r="BK473" i="2"/>
  <c r="BK478" i="51"/>
  <c r="BK287" i="2"/>
  <c r="BK278" i="51"/>
  <c r="BK287" i="49"/>
  <c r="BK477" i="2"/>
  <c r="BK349" i="51"/>
  <c r="AJ248" i="49"/>
  <c r="DO216" i="49"/>
  <c r="BL248" i="49" s="1"/>
  <c r="J29" i="47"/>
  <c r="J145" i="2"/>
  <c r="K81" i="2"/>
  <c r="BK485" i="51"/>
  <c r="AJ449" i="49"/>
  <c r="DO417" i="49"/>
  <c r="BL449" i="49" s="1"/>
  <c r="BK347" i="51"/>
  <c r="BK290" i="2"/>
  <c r="BK411" i="49"/>
  <c r="BL476" i="2"/>
  <c r="BK479" i="2"/>
  <c r="Y44" i="47"/>
  <c r="Y160" i="2"/>
  <c r="Z96" i="2"/>
  <c r="BK351" i="50"/>
  <c r="BK482" i="50"/>
  <c r="AA132" i="47"/>
  <c r="AB97" i="50"/>
  <c r="AA161" i="50"/>
  <c r="BK222" i="49"/>
  <c r="BK420" i="51"/>
  <c r="BK288" i="51"/>
  <c r="BL475" i="2"/>
  <c r="BK286" i="51"/>
  <c r="BL218" i="51"/>
  <c r="BL472" i="2"/>
  <c r="BK283" i="50"/>
  <c r="BK421" i="51"/>
  <c r="BK477" i="49"/>
  <c r="BK350" i="2"/>
  <c r="AJ250" i="50"/>
  <c r="DO218" i="50"/>
  <c r="BL250" i="50" s="1"/>
  <c r="BK416" i="50"/>
  <c r="BK415" i="2"/>
  <c r="W157" i="49"/>
  <c r="X93" i="49"/>
  <c r="BK352" i="51"/>
  <c r="N33" i="47"/>
  <c r="N149" i="2"/>
  <c r="O85" i="2"/>
  <c r="T154" i="51"/>
  <c r="U90" i="51"/>
  <c r="M147" i="49"/>
  <c r="N83" i="49"/>
  <c r="BL404" i="50"/>
  <c r="DP404" i="50" s="1"/>
  <c r="AJ380" i="50"/>
  <c r="DO348" i="50"/>
  <c r="BL380" i="50" s="1"/>
  <c r="BK280" i="2"/>
  <c r="P150" i="51"/>
  <c r="Q86" i="51"/>
  <c r="Y131" i="47"/>
  <c r="Y160" i="50"/>
  <c r="Z96" i="50"/>
  <c r="AA128" i="50" s="1"/>
  <c r="BC128" i="50" s="1"/>
  <c r="S154" i="49"/>
  <c r="T90" i="49"/>
  <c r="BK409" i="50"/>
  <c r="S38" i="47"/>
  <c r="S154" i="2"/>
  <c r="T90" i="2"/>
  <c r="BK347" i="50"/>
  <c r="O149" i="51"/>
  <c r="P85" i="51"/>
  <c r="V127" i="47"/>
  <c r="V156" i="50"/>
  <c r="W92" i="50"/>
  <c r="BK486" i="51"/>
  <c r="H142" i="51"/>
  <c r="I78" i="51"/>
  <c r="BK344" i="49"/>
  <c r="BK279" i="2"/>
  <c r="BL344" i="2"/>
  <c r="BL285" i="50"/>
  <c r="BK285" i="51"/>
  <c r="BL223" i="51"/>
  <c r="Z161" i="49"/>
  <c r="AA97" i="49"/>
  <c r="BK212" i="49"/>
  <c r="BK282" i="49"/>
  <c r="BL480" i="2"/>
  <c r="BK216" i="51"/>
  <c r="U155" i="49"/>
  <c r="V91" i="49"/>
  <c r="DO222" i="2"/>
  <c r="BL254" i="2" s="1"/>
  <c r="AJ254" i="2"/>
  <c r="BK420" i="2"/>
  <c r="BL414" i="2"/>
  <c r="DO219" i="2"/>
  <c r="BL251" i="2" s="1"/>
  <c r="AJ251" i="2"/>
  <c r="I115" i="47"/>
  <c r="I144" i="50"/>
  <c r="J80" i="50"/>
  <c r="BK212" i="2"/>
  <c r="BK410" i="2"/>
  <c r="M118" i="47"/>
  <c r="M147" i="50"/>
  <c r="N83" i="50"/>
  <c r="BK289" i="51"/>
  <c r="BK414" i="51"/>
  <c r="BK291" i="2"/>
  <c r="K30" i="47"/>
  <c r="K146" i="2"/>
  <c r="L82" i="2"/>
  <c r="BK347" i="2"/>
  <c r="H27" i="47"/>
  <c r="H143" i="2"/>
  <c r="I79" i="2"/>
  <c r="BK215" i="49"/>
  <c r="BL284" i="51"/>
  <c r="I28" i="47"/>
  <c r="I144" i="2"/>
  <c r="J80" i="2"/>
  <c r="BK407" i="49"/>
  <c r="BK473" i="50"/>
  <c r="BL291" i="51"/>
  <c r="BK346" i="50"/>
  <c r="U39" i="47"/>
  <c r="U155" i="2"/>
  <c r="V91" i="2"/>
  <c r="BK279" i="49"/>
  <c r="BL352" i="49"/>
  <c r="BK282" i="2"/>
  <c r="BL479" i="51"/>
  <c r="BK482" i="2"/>
  <c r="BK351" i="49"/>
  <c r="BK291" i="50"/>
  <c r="S153" i="51"/>
  <c r="T89" i="51"/>
  <c r="S124" i="47"/>
  <c r="S153" i="50"/>
  <c r="T89" i="50"/>
  <c r="BL419" i="50"/>
  <c r="BL289" i="50"/>
  <c r="AJ374" i="51"/>
  <c r="DO342" i="51"/>
  <c r="BL374" i="51" s="1"/>
  <c r="BK286" i="49"/>
  <c r="BK278" i="49"/>
  <c r="BK474" i="2"/>
  <c r="BK485" i="50"/>
  <c r="H143" i="51"/>
  <c r="I79" i="51"/>
  <c r="V41" i="47"/>
  <c r="V157" i="2"/>
  <c r="W93" i="2"/>
  <c r="BL345" i="51"/>
  <c r="J145" i="49"/>
  <c r="K81" i="49"/>
  <c r="BK220" i="49"/>
  <c r="BL419" i="51"/>
  <c r="BK473" i="51"/>
  <c r="BL475" i="50"/>
  <c r="BK356" i="51"/>
  <c r="BL291" i="49"/>
  <c r="BL222" i="51"/>
  <c r="I144" i="51"/>
  <c r="J80" i="51"/>
  <c r="AJ506" i="51"/>
  <c r="DO474" i="51"/>
  <c r="BL506" i="51" s="1"/>
  <c r="AJ510" i="49"/>
  <c r="DO478" i="49"/>
  <c r="BL510" i="49" s="1"/>
  <c r="BL476" i="51"/>
  <c r="BK213" i="50"/>
  <c r="BK412" i="50"/>
  <c r="BK485" i="49"/>
  <c r="BL220" i="50"/>
  <c r="BK408" i="49"/>
  <c r="BK413" i="51"/>
  <c r="BK347" i="49"/>
  <c r="AJ507" i="49"/>
  <c r="DO475" i="49"/>
  <c r="BL507" i="49" s="1"/>
  <c r="BL476" i="50"/>
  <c r="BK342" i="2"/>
  <c r="BK473" i="49"/>
  <c r="BL418" i="51"/>
  <c r="BL352" i="50"/>
  <c r="BL472" i="50"/>
  <c r="BK345" i="49"/>
  <c r="BK287" i="51"/>
  <c r="BK419" i="2"/>
  <c r="O34" i="47"/>
  <c r="O150" i="2"/>
  <c r="P86" i="2"/>
  <c r="W158" i="49"/>
  <c r="X94" i="49"/>
  <c r="BL289" i="49"/>
  <c r="AK453" i="2"/>
  <c r="DP421" i="2"/>
  <c r="BM453" i="2" s="1"/>
  <c r="AJ388" i="50"/>
  <c r="DO356" i="50"/>
  <c r="BL388" i="50" s="1"/>
  <c r="BL354" i="51"/>
  <c r="BK355" i="51"/>
  <c r="AJ516" i="51"/>
  <c r="DO484" i="51"/>
  <c r="BL516" i="51" s="1"/>
  <c r="Q123" i="47"/>
  <c r="Q152" i="50"/>
  <c r="R88" i="50"/>
  <c r="S120" i="50" s="1"/>
  <c r="AU120" i="50" s="1"/>
  <c r="BK217" i="50"/>
  <c r="BK224" i="51"/>
  <c r="H77" i="49"/>
  <c r="G141" i="49"/>
  <c r="BK353" i="50"/>
  <c r="BL277" i="49"/>
  <c r="BK481" i="49"/>
  <c r="BK412" i="51"/>
  <c r="BL281" i="49"/>
  <c r="BK477" i="50"/>
  <c r="BK225" i="51"/>
  <c r="BK355" i="49"/>
  <c r="BL418" i="49"/>
  <c r="BL352" i="2"/>
  <c r="AJ250" i="2"/>
  <c r="DO218" i="2"/>
  <c r="BL250" i="2" s="1"/>
  <c r="BK280" i="51"/>
  <c r="BK214" i="50"/>
  <c r="BK221" i="51"/>
  <c r="BK348" i="51"/>
  <c r="BK212" i="51"/>
  <c r="BL409" i="2"/>
  <c r="BL281" i="2"/>
  <c r="BK472" i="51"/>
  <c r="F112" i="47"/>
  <c r="F141" i="50"/>
  <c r="G77" i="50"/>
  <c r="BL344" i="50"/>
  <c r="BK412" i="49"/>
  <c r="BK223" i="50"/>
  <c r="Z45" i="47"/>
  <c r="Z161" i="2"/>
  <c r="AA97" i="2"/>
  <c r="BK278" i="2"/>
  <c r="BK485" i="2"/>
  <c r="X130" i="47"/>
  <c r="X159" i="50"/>
  <c r="Y95" i="50"/>
  <c r="BK350" i="50"/>
  <c r="BK282" i="50"/>
  <c r="BK474" i="50"/>
  <c r="BL415" i="51"/>
  <c r="BK215" i="51"/>
  <c r="BK345" i="50"/>
  <c r="BK215" i="50"/>
  <c r="D198" i="2"/>
  <c r="BK343" i="49"/>
  <c r="V128" i="47"/>
  <c r="V157" i="50"/>
  <c r="W93" i="50"/>
  <c r="BL289" i="2"/>
  <c r="BK288" i="2"/>
  <c r="BK213" i="51"/>
  <c r="BK220" i="51"/>
  <c r="BK480" i="51"/>
  <c r="BK282" i="51"/>
  <c r="V156" i="49"/>
  <c r="W92" i="49"/>
  <c r="BK217" i="51"/>
  <c r="O150" i="49"/>
  <c r="P86" i="49"/>
  <c r="BK417" i="50"/>
  <c r="BK224" i="2"/>
  <c r="BK277" i="51"/>
  <c r="L146" i="49"/>
  <c r="M82" i="49"/>
  <c r="BK220" i="2"/>
  <c r="BK287" i="50"/>
  <c r="K80" i="49"/>
  <c r="J144" i="49"/>
  <c r="BL483" i="50"/>
  <c r="BK355" i="2"/>
  <c r="BK354" i="50"/>
  <c r="P121" i="47"/>
  <c r="Q86" i="50"/>
  <c r="P150" i="50"/>
  <c r="BK478" i="50"/>
  <c r="BL342" i="49"/>
  <c r="BK479" i="49"/>
  <c r="H141" i="51"/>
  <c r="I77" i="51"/>
  <c r="BK290" i="51"/>
  <c r="BK411" i="2"/>
  <c r="BL219" i="49"/>
  <c r="S125" i="47"/>
  <c r="S154" i="50"/>
  <c r="T90" i="50"/>
  <c r="BK286" i="50"/>
  <c r="BL214" i="51"/>
  <c r="DP280" i="49"/>
  <c r="BM312" i="49" s="1"/>
  <c r="AK312" i="49"/>
  <c r="BK281" i="51"/>
  <c r="BK284" i="49"/>
  <c r="AA133" i="47"/>
  <c r="AA162" i="50"/>
  <c r="AB98" i="50"/>
  <c r="BK219" i="51"/>
  <c r="BL353" i="49"/>
  <c r="BK217" i="49"/>
  <c r="R37" i="47"/>
  <c r="R153" i="2"/>
  <c r="S89" i="2"/>
  <c r="BK217" i="2"/>
  <c r="BK344" i="51"/>
  <c r="BK486" i="49"/>
  <c r="BK421" i="50"/>
  <c r="BK414" i="50"/>
  <c r="AA161" i="51"/>
  <c r="AB97" i="51"/>
  <c r="AB161" i="51" s="1"/>
  <c r="M31" i="47"/>
  <c r="M147" i="2"/>
  <c r="N83" i="2"/>
  <c r="BK213" i="2"/>
  <c r="G26" i="47"/>
  <c r="G142" i="2"/>
  <c r="H78" i="2"/>
  <c r="BL285" i="2"/>
  <c r="BK408" i="50"/>
  <c r="BK290" i="50"/>
  <c r="BK288" i="50"/>
  <c r="BL411" i="51"/>
  <c r="BL413" i="49"/>
  <c r="BK354" i="49"/>
  <c r="BK279" i="51"/>
  <c r="BK284" i="2"/>
  <c r="BK409" i="51"/>
  <c r="BK480" i="49"/>
  <c r="AJ256" i="49"/>
  <c r="DO224" i="49"/>
  <c r="BL256" i="49" s="1"/>
  <c r="AJ514" i="49"/>
  <c r="DO482" i="49"/>
  <c r="BL514" i="49" s="1"/>
  <c r="BK412" i="2"/>
  <c r="BK415" i="49"/>
  <c r="BK221" i="49"/>
  <c r="BK350" i="49"/>
  <c r="BL411" i="50"/>
  <c r="Q152" i="51"/>
  <c r="R88" i="51"/>
  <c r="BK417" i="51"/>
  <c r="BL483" i="51"/>
  <c r="BK407" i="2"/>
  <c r="H114" i="47"/>
  <c r="H143" i="50"/>
  <c r="I79" i="50"/>
  <c r="BK420" i="50"/>
  <c r="BK416" i="51"/>
  <c r="BK290" i="49"/>
  <c r="BK472" i="49"/>
  <c r="BL281" i="50"/>
  <c r="BL480" i="50"/>
  <c r="BK224" i="50"/>
  <c r="BL410" i="50"/>
  <c r="AJ258" i="50"/>
  <c r="DO226" i="50"/>
  <c r="BL258" i="50" s="1"/>
  <c r="BK478" i="2"/>
  <c r="BK479" i="50"/>
  <c r="BK481" i="2"/>
  <c r="N119" i="47"/>
  <c r="N148" i="50"/>
  <c r="O84" i="50"/>
  <c r="BK343" i="50"/>
  <c r="BK351" i="2"/>
  <c r="BK343" i="51"/>
  <c r="BK218" i="49"/>
  <c r="BK279" i="50"/>
  <c r="BK481" i="51"/>
  <c r="BL483" i="49"/>
  <c r="K117" i="47"/>
  <c r="K146" i="50"/>
  <c r="L82" i="50"/>
  <c r="BL346" i="51"/>
  <c r="BK477" i="51"/>
  <c r="BL418" i="50"/>
  <c r="BK486" i="2"/>
  <c r="BK356" i="49"/>
  <c r="BL349" i="50"/>
  <c r="BL212" i="50"/>
  <c r="BK223" i="49"/>
  <c r="BK342" i="50"/>
  <c r="BK286" i="2"/>
  <c r="BK484" i="49"/>
  <c r="BK419" i="49"/>
  <c r="BK215" i="2"/>
  <c r="BK416" i="49"/>
  <c r="BK413" i="50"/>
  <c r="Q36" i="47"/>
  <c r="Q152" i="2"/>
  <c r="R88" i="2"/>
  <c r="BK283" i="2"/>
  <c r="BK353" i="2"/>
  <c r="N120" i="47"/>
  <c r="N149" i="50"/>
  <c r="O85" i="50"/>
  <c r="BL482" i="51"/>
  <c r="P35" i="47"/>
  <c r="P151" i="2"/>
  <c r="Q87" i="2"/>
  <c r="BL219" i="50"/>
  <c r="AJ258" i="2"/>
  <c r="DO226" i="2"/>
  <c r="BL258" i="2" s="1"/>
  <c r="BL484" i="50"/>
  <c r="BL284" i="50"/>
  <c r="BL407" i="51"/>
  <c r="P122" i="47"/>
  <c r="P151" i="50"/>
  <c r="Q87" i="50"/>
  <c r="R119" i="50" s="1"/>
  <c r="AT119" i="50" s="1"/>
  <c r="W42" i="47"/>
  <c r="W158" i="2"/>
  <c r="X94" i="2"/>
  <c r="F25" i="47"/>
  <c r="F141" i="2"/>
  <c r="G77" i="2"/>
  <c r="BK476" i="49"/>
  <c r="U126" i="47"/>
  <c r="U155" i="50"/>
  <c r="V91" i="50"/>
  <c r="BK475" i="51"/>
  <c r="BK278" i="50"/>
  <c r="BL410" i="51"/>
  <c r="BL484" i="2"/>
  <c r="S152" i="49"/>
  <c r="T88" i="49"/>
  <c r="BL409" i="49"/>
  <c r="BK481" i="50"/>
  <c r="AA46" i="47"/>
  <c r="AA162" i="2"/>
  <c r="AB98" i="2"/>
  <c r="BK216" i="50"/>
  <c r="G142" i="49"/>
  <c r="H78" i="49"/>
  <c r="K145" i="51"/>
  <c r="L81" i="51"/>
  <c r="BL483" i="2"/>
  <c r="BK486" i="50"/>
  <c r="BK416" i="2"/>
  <c r="BK346" i="2"/>
  <c r="BK226" i="49"/>
  <c r="BK213" i="49"/>
  <c r="BK355" i="50"/>
  <c r="BK418" i="2"/>
  <c r="BL288" i="49"/>
  <c r="BK216" i="2"/>
  <c r="BK345" i="2"/>
  <c r="Z160" i="49"/>
  <c r="AA96" i="49"/>
  <c r="BK354" i="2"/>
  <c r="BL407" i="50"/>
  <c r="F141" i="47"/>
  <c r="AH141" i="47" s="1"/>
  <c r="G206" i="50" s="1"/>
  <c r="CN206" i="50" s="1"/>
  <c r="G67" i="48"/>
  <c r="G68" i="45"/>
  <c r="G69" i="46"/>
  <c r="G401" i="50"/>
  <c r="CN401" i="50" s="1"/>
  <c r="G271" i="50"/>
  <c r="CN271" i="50" s="1"/>
  <c r="G336" i="50"/>
  <c r="CN336" i="50" s="1"/>
  <c r="G466" i="50"/>
  <c r="CN466" i="50" s="1"/>
  <c r="S67" i="47"/>
  <c r="AU67" i="47" s="1"/>
  <c r="T219" i="2" s="1"/>
  <c r="DA219" i="2" s="1"/>
  <c r="T19" i="48"/>
  <c r="T19" i="46"/>
  <c r="T19" i="45"/>
  <c r="T479" i="2"/>
  <c r="DA479" i="2" s="1"/>
  <c r="T414" i="2"/>
  <c r="DA414" i="2" s="1"/>
  <c r="T284" i="2"/>
  <c r="DA284" i="2" s="1"/>
  <c r="T349" i="2"/>
  <c r="DA349" i="2" s="1"/>
  <c r="O63" i="47"/>
  <c r="AQ63" i="47" s="1"/>
  <c r="P215" i="2" s="1"/>
  <c r="CW215" i="2" s="1"/>
  <c r="P15" i="48"/>
  <c r="P15" i="46"/>
  <c r="P15" i="45"/>
  <c r="P475" i="2"/>
  <c r="CW475" i="2" s="1"/>
  <c r="P410" i="2"/>
  <c r="CW410" i="2" s="1"/>
  <c r="P345" i="2"/>
  <c r="CW345" i="2" s="1"/>
  <c r="P280" i="2"/>
  <c r="CW280" i="2" s="1"/>
  <c r="Y127" i="2"/>
  <c r="BA127" i="2" s="1"/>
  <c r="AA129" i="50"/>
  <c r="BC129" i="50" s="1"/>
  <c r="DC288" i="2"/>
  <c r="DE225" i="2"/>
  <c r="DI489" i="2"/>
  <c r="CW412" i="2"/>
  <c r="CW347" i="50"/>
  <c r="Y73" i="47"/>
  <c r="BA73" i="47" s="1"/>
  <c r="Z225" i="2" s="1"/>
  <c r="DG225" i="2" s="1"/>
  <c r="Z25" i="48"/>
  <c r="Z25" i="46"/>
  <c r="Z485" i="2"/>
  <c r="DG485" i="2" s="1"/>
  <c r="Z25" i="45"/>
  <c r="Z420" i="2"/>
  <c r="DG420" i="2" s="1"/>
  <c r="Z355" i="2"/>
  <c r="DG355" i="2" s="1"/>
  <c r="Z290" i="2"/>
  <c r="DG290" i="2" s="1"/>
  <c r="K59" i="47"/>
  <c r="AM59" i="47" s="1"/>
  <c r="L211" i="2" s="1"/>
  <c r="CS211" i="2" s="1"/>
  <c r="L11" i="48"/>
  <c r="L11" i="46"/>
  <c r="L11" i="45"/>
  <c r="L471" i="2"/>
  <c r="CS471" i="2" s="1"/>
  <c r="L406" i="2"/>
  <c r="CS406" i="2" s="1"/>
  <c r="L276" i="2"/>
  <c r="CS276" i="2" s="1"/>
  <c r="L341" i="2"/>
  <c r="CS341" i="2" s="1"/>
  <c r="P118" i="2"/>
  <c r="AR118" i="2" s="1"/>
  <c r="M148" i="47"/>
  <c r="AO148" i="47" s="1"/>
  <c r="N213" i="50" s="1"/>
  <c r="CU213" i="50" s="1"/>
  <c r="N74" i="48"/>
  <c r="N76" i="46"/>
  <c r="N75" i="45"/>
  <c r="N343" i="50"/>
  <c r="CU343" i="50" s="1"/>
  <c r="N473" i="50"/>
  <c r="CU473" i="50" s="1"/>
  <c r="N278" i="50"/>
  <c r="CU278" i="50" s="1"/>
  <c r="N408" i="50"/>
  <c r="CU408" i="50" s="1"/>
  <c r="H241" i="2"/>
  <c r="AA76" i="47"/>
  <c r="BC76" i="47" s="1"/>
  <c r="AB228" i="2" s="1"/>
  <c r="DI228" i="2" s="1"/>
  <c r="AB28" i="48"/>
  <c r="AB28" i="46"/>
  <c r="AB28" i="45"/>
  <c r="AB488" i="2"/>
  <c r="DI488" i="2" s="1"/>
  <c r="AB423" i="2"/>
  <c r="DI423" i="2" s="1"/>
  <c r="AB293" i="2"/>
  <c r="DI293" i="2" s="1"/>
  <c r="AB358" i="2"/>
  <c r="DI358" i="2" s="1"/>
  <c r="G109" i="2"/>
  <c r="G12" i="38"/>
  <c r="AZ127" i="2"/>
  <c r="U69" i="47"/>
  <c r="AW69" i="47" s="1"/>
  <c r="V221" i="2" s="1"/>
  <c r="DC221" i="2" s="1"/>
  <c r="V21" i="46"/>
  <c r="V481" i="2"/>
  <c r="DC481" i="2" s="1"/>
  <c r="V21" i="48"/>
  <c r="V21" i="45"/>
  <c r="V416" i="2"/>
  <c r="DC416" i="2" s="1"/>
  <c r="V286" i="2"/>
  <c r="DC286" i="2" s="1"/>
  <c r="V351" i="2"/>
  <c r="DC351" i="2" s="1"/>
  <c r="P152" i="47"/>
  <c r="AR152" i="47" s="1"/>
  <c r="Q217" i="50" s="1"/>
  <c r="CX217" i="50" s="1"/>
  <c r="Q78" i="48"/>
  <c r="Q80" i="46"/>
  <c r="Q79" i="45"/>
  <c r="Q347" i="50"/>
  <c r="CX347" i="50" s="1"/>
  <c r="Q477" i="50"/>
  <c r="CX477" i="50" s="1"/>
  <c r="Q412" i="50"/>
  <c r="CX412" i="50" s="1"/>
  <c r="Q282" i="50"/>
  <c r="CX282" i="50" s="1"/>
  <c r="S121" i="2"/>
  <c r="AU121" i="2" s="1"/>
  <c r="Y159" i="47"/>
  <c r="Z85" i="48"/>
  <c r="Z87" i="46"/>
  <c r="Z86" i="45"/>
  <c r="Z484" i="50"/>
  <c r="DG484" i="50" s="1"/>
  <c r="Z419" i="50"/>
  <c r="DG419" i="50" s="1"/>
  <c r="Z289" i="50"/>
  <c r="DG289" i="50" s="1"/>
  <c r="Z354" i="50"/>
  <c r="DG354" i="50" s="1"/>
  <c r="AA162" i="47"/>
  <c r="BC162" i="47" s="1"/>
  <c r="AB227" i="50" s="1"/>
  <c r="DI227" i="50" s="1"/>
  <c r="AB88" i="48"/>
  <c r="AB90" i="46"/>
  <c r="AB89" i="45"/>
  <c r="AB487" i="50"/>
  <c r="DI487" i="50" s="1"/>
  <c r="AB422" i="50"/>
  <c r="DI422" i="50" s="1"/>
  <c r="AB357" i="50"/>
  <c r="DI357" i="50" s="1"/>
  <c r="AB292" i="50"/>
  <c r="DI292" i="50" s="1"/>
  <c r="G109" i="50"/>
  <c r="AI109" i="50" s="1"/>
  <c r="G13" i="38"/>
  <c r="L61" i="47"/>
  <c r="AN61" i="47" s="1"/>
  <c r="M213" i="2" s="1"/>
  <c r="M13" i="48"/>
  <c r="M13" i="46"/>
  <c r="M13" i="45"/>
  <c r="M343" i="2"/>
  <c r="M408" i="2"/>
  <c r="M473" i="2"/>
  <c r="M278" i="2"/>
  <c r="DB482" i="50"/>
  <c r="H110" i="2"/>
  <c r="E141" i="47"/>
  <c r="AG141" i="47" s="1"/>
  <c r="F206" i="50" s="1"/>
  <c r="CM206" i="50" s="1"/>
  <c r="F67" i="48"/>
  <c r="F69" i="46"/>
  <c r="F68" i="45"/>
  <c r="F466" i="50"/>
  <c r="CM466" i="50" s="1"/>
  <c r="F401" i="50"/>
  <c r="CM401" i="50" s="1"/>
  <c r="F336" i="50"/>
  <c r="CM336" i="50" s="1"/>
  <c r="F271" i="50"/>
  <c r="CM271" i="50" s="1"/>
  <c r="DC353" i="2"/>
  <c r="R153" i="47"/>
  <c r="AT153" i="47" s="1"/>
  <c r="S218" i="50" s="1"/>
  <c r="CZ218" i="50" s="1"/>
  <c r="S79" i="48"/>
  <c r="S80" i="45"/>
  <c r="S81" i="46"/>
  <c r="S478" i="50"/>
  <c r="CZ478" i="50" s="1"/>
  <c r="S413" i="50"/>
  <c r="CZ413" i="50" s="1"/>
  <c r="S348" i="50"/>
  <c r="CZ348" i="50" s="1"/>
  <c r="S283" i="50"/>
  <c r="CZ283" i="50" s="1"/>
  <c r="DE290" i="2"/>
  <c r="Q152" i="47"/>
  <c r="AS152" i="47" s="1"/>
  <c r="R217" i="50" s="1"/>
  <c r="CY217" i="50" s="1"/>
  <c r="R78" i="48"/>
  <c r="R80" i="46"/>
  <c r="R79" i="45"/>
  <c r="R477" i="50"/>
  <c r="CY477" i="50" s="1"/>
  <c r="R412" i="50"/>
  <c r="CY412" i="50" s="1"/>
  <c r="R347" i="50"/>
  <c r="CY347" i="50" s="1"/>
  <c r="R282" i="50"/>
  <c r="CY282" i="50" s="1"/>
  <c r="DI294" i="2"/>
  <c r="CQ406" i="2"/>
  <c r="L114" i="50"/>
  <c r="CW477" i="2"/>
  <c r="CW217" i="2"/>
  <c r="CV346" i="2"/>
  <c r="I144" i="47"/>
  <c r="AK144" i="47" s="1"/>
  <c r="J209" i="50" s="1"/>
  <c r="CQ209" i="50" s="1"/>
  <c r="J70" i="48"/>
  <c r="J71" i="45"/>
  <c r="J72" i="46"/>
  <c r="J404" i="50"/>
  <c r="CQ404" i="50" s="1"/>
  <c r="J469" i="50"/>
  <c r="CQ469" i="50" s="1"/>
  <c r="J339" i="50"/>
  <c r="CQ339" i="50" s="1"/>
  <c r="J274" i="50"/>
  <c r="CQ274" i="50" s="1"/>
  <c r="K113" i="2"/>
  <c r="AM113" i="2" s="1"/>
  <c r="CW282" i="50"/>
  <c r="AA129" i="2"/>
  <c r="BC129" i="2" s="1"/>
  <c r="X126" i="2"/>
  <c r="AZ126" i="2" s="1"/>
  <c r="G55" i="47"/>
  <c r="AI55" i="47" s="1"/>
  <c r="H207" i="2" s="1"/>
  <c r="CO207" i="2" s="1"/>
  <c r="H7" i="48"/>
  <c r="H7" i="45"/>
  <c r="H7" i="46"/>
  <c r="H467" i="2"/>
  <c r="CO467" i="2" s="1"/>
  <c r="H402" i="2"/>
  <c r="CO402" i="2" s="1"/>
  <c r="H272" i="2"/>
  <c r="CO272" i="2" s="1"/>
  <c r="H337" i="2"/>
  <c r="CO337" i="2" s="1"/>
  <c r="DF421" i="50"/>
  <c r="CX413" i="2"/>
  <c r="R120" i="2"/>
  <c r="DA481" i="2"/>
  <c r="CY414" i="2"/>
  <c r="DA416" i="50"/>
  <c r="CT344" i="50"/>
  <c r="CT214" i="50"/>
  <c r="DE355" i="50"/>
  <c r="DE225" i="50"/>
  <c r="AQ118" i="2"/>
  <c r="O117" i="50"/>
  <c r="AQ117" i="50" s="1"/>
  <c r="Q151" i="47"/>
  <c r="R77" i="48"/>
  <c r="R79" i="46"/>
  <c r="R78" i="45"/>
  <c r="R346" i="50"/>
  <c r="CY346" i="50" s="1"/>
  <c r="R411" i="50"/>
  <c r="CY411" i="50" s="1"/>
  <c r="R281" i="50"/>
  <c r="CY281" i="50" s="1"/>
  <c r="R476" i="50"/>
  <c r="CY476" i="50" s="1"/>
  <c r="M75" i="46"/>
  <c r="M277" i="50"/>
  <c r="CT277" i="50" s="1"/>
  <c r="I145" i="47"/>
  <c r="AK145" i="47" s="1"/>
  <c r="J210" i="50" s="1"/>
  <c r="CQ210" i="50" s="1"/>
  <c r="J71" i="48"/>
  <c r="J72" i="45"/>
  <c r="J73" i="46"/>
  <c r="J470" i="50"/>
  <c r="CQ470" i="50" s="1"/>
  <c r="J405" i="50"/>
  <c r="CQ405" i="50" s="1"/>
  <c r="J340" i="50"/>
  <c r="CQ340" i="50" s="1"/>
  <c r="J275" i="50"/>
  <c r="CQ275" i="50" s="1"/>
  <c r="J112" i="2"/>
  <c r="J58" i="47"/>
  <c r="AL58" i="47" s="1"/>
  <c r="K210" i="2" s="1"/>
  <c r="CR210" i="2" s="1"/>
  <c r="K10" i="48"/>
  <c r="K10" i="46"/>
  <c r="K10" i="45"/>
  <c r="K340" i="2"/>
  <c r="CR340" i="2" s="1"/>
  <c r="K470" i="2"/>
  <c r="CR470" i="2" s="1"/>
  <c r="K275" i="2"/>
  <c r="CR275" i="2" s="1"/>
  <c r="K405" i="2"/>
  <c r="CR405" i="2" s="1"/>
  <c r="P150" i="47"/>
  <c r="Q76" i="48"/>
  <c r="Q78" i="46"/>
  <c r="Q77" i="45"/>
  <c r="Q410" i="50"/>
  <c r="CX410" i="50" s="1"/>
  <c r="Q475" i="50"/>
  <c r="CX475" i="50" s="1"/>
  <c r="Q345" i="50"/>
  <c r="CX345" i="50" s="1"/>
  <c r="Q280" i="50"/>
  <c r="CX280" i="50" s="1"/>
  <c r="CQ276" i="2"/>
  <c r="CV281" i="2"/>
  <c r="U123" i="2"/>
  <c r="DF356" i="50"/>
  <c r="CX283" i="2"/>
  <c r="M62" i="47"/>
  <c r="AO62" i="47" s="1"/>
  <c r="N214" i="2" s="1"/>
  <c r="CU214" i="2" s="1"/>
  <c r="N14" i="48"/>
  <c r="N14" i="46"/>
  <c r="N409" i="2"/>
  <c r="CU409" i="2" s="1"/>
  <c r="N344" i="2"/>
  <c r="CU344" i="2" s="1"/>
  <c r="N14" i="45"/>
  <c r="N279" i="2"/>
  <c r="CU279" i="2" s="1"/>
  <c r="N474" i="2"/>
  <c r="CU474" i="2" s="1"/>
  <c r="DA416" i="2"/>
  <c r="CY479" i="2"/>
  <c r="DA286" i="50"/>
  <c r="Q119" i="2"/>
  <c r="CT279" i="50"/>
  <c r="DE485" i="50"/>
  <c r="AH109" i="2"/>
  <c r="W125" i="50"/>
  <c r="Q66" i="47"/>
  <c r="AS66" i="47" s="1"/>
  <c r="R218" i="2" s="1"/>
  <c r="CY218" i="2" s="1"/>
  <c r="R18" i="48"/>
  <c r="R18" i="46"/>
  <c r="R478" i="2"/>
  <c r="CY478" i="2" s="1"/>
  <c r="R413" i="2"/>
  <c r="CY413" i="2" s="1"/>
  <c r="R18" i="45"/>
  <c r="R348" i="2"/>
  <c r="CY348" i="2" s="1"/>
  <c r="R283" i="2"/>
  <c r="CY283" i="2" s="1"/>
  <c r="G142" i="47"/>
  <c r="AI142" i="47" s="1"/>
  <c r="H207" i="50" s="1"/>
  <c r="CO207" i="50" s="1"/>
  <c r="H68" i="48"/>
  <c r="H69" i="45"/>
  <c r="H70" i="46"/>
  <c r="H402" i="50"/>
  <c r="CO402" i="50" s="1"/>
  <c r="H467" i="50"/>
  <c r="CO467" i="50" s="1"/>
  <c r="H337" i="50"/>
  <c r="CO337" i="50" s="1"/>
  <c r="H272" i="50"/>
  <c r="CO272" i="50" s="1"/>
  <c r="W125" i="2"/>
  <c r="AY125" i="2" s="1"/>
  <c r="AH109" i="50"/>
  <c r="DB352" i="50"/>
  <c r="P118" i="50"/>
  <c r="AR118" i="50" s="1"/>
  <c r="AB130" i="2"/>
  <c r="BE130" i="2" s="1"/>
  <c r="DC418" i="2"/>
  <c r="T122" i="50"/>
  <c r="AV122" i="50" s="1"/>
  <c r="DE420" i="2"/>
  <c r="S121" i="50"/>
  <c r="DI359" i="2"/>
  <c r="CQ341" i="2"/>
  <c r="CQ211" i="2"/>
  <c r="AM114" i="50"/>
  <c r="CW282" i="2"/>
  <c r="N115" i="50"/>
  <c r="CV411" i="2"/>
  <c r="K113" i="50"/>
  <c r="AM113" i="50" s="1"/>
  <c r="AL113" i="2"/>
  <c r="CW412" i="50"/>
  <c r="AB130" i="50"/>
  <c r="BE130" i="50" s="1"/>
  <c r="AY126" i="2"/>
  <c r="U155" i="47"/>
  <c r="AW155" i="47" s="1"/>
  <c r="V220" i="50" s="1"/>
  <c r="DC220" i="50" s="1"/>
  <c r="V82" i="45"/>
  <c r="V350" i="50"/>
  <c r="DC350" i="50" s="1"/>
  <c r="V285" i="50"/>
  <c r="DC285" i="50" s="1"/>
  <c r="I111" i="2"/>
  <c r="DF486" i="50"/>
  <c r="DF226" i="50"/>
  <c r="CX348" i="2"/>
  <c r="AS120" i="2"/>
  <c r="DA351" i="2"/>
  <c r="DA221" i="2"/>
  <c r="CY349" i="2"/>
  <c r="CY219" i="2"/>
  <c r="DA351" i="50"/>
  <c r="DA221" i="50"/>
  <c r="CT474" i="50"/>
  <c r="DE420" i="50"/>
  <c r="V123" i="50"/>
  <c r="AX123" i="50" s="1"/>
  <c r="Z128" i="2"/>
  <c r="Q65" i="47"/>
  <c r="AS65" i="47" s="1"/>
  <c r="R217" i="2" s="1"/>
  <c r="CY217" i="2" s="1"/>
  <c r="R17" i="46"/>
  <c r="R17" i="48"/>
  <c r="R17" i="45"/>
  <c r="R347" i="2"/>
  <c r="CY347" i="2" s="1"/>
  <c r="R477" i="2"/>
  <c r="CY477" i="2" s="1"/>
  <c r="R412" i="2"/>
  <c r="CY412" i="2" s="1"/>
  <c r="R282" i="2"/>
  <c r="CY282" i="2" s="1"/>
  <c r="DB287" i="50"/>
  <c r="F54" i="47"/>
  <c r="AH54" i="47" s="1"/>
  <c r="G206" i="2" s="1"/>
  <c r="CN206" i="2" s="1"/>
  <c r="G6" i="48"/>
  <c r="G6" i="46"/>
  <c r="G6" i="45"/>
  <c r="G466" i="2"/>
  <c r="CN466" i="2" s="1"/>
  <c r="G336" i="2"/>
  <c r="CN336" i="2" s="1"/>
  <c r="G401" i="2"/>
  <c r="CN401" i="2" s="1"/>
  <c r="G271" i="2"/>
  <c r="CN271" i="2" s="1"/>
  <c r="L60" i="47"/>
  <c r="AN60" i="47" s="1"/>
  <c r="M212" i="2" s="1"/>
  <c r="CT212" i="2" s="1"/>
  <c r="M12" i="48"/>
  <c r="M12" i="46"/>
  <c r="M12" i="45"/>
  <c r="M472" i="2"/>
  <c r="CT472" i="2" s="1"/>
  <c r="M407" i="2"/>
  <c r="CT407" i="2" s="1"/>
  <c r="M277" i="2"/>
  <c r="CT277" i="2" s="1"/>
  <c r="M342" i="2"/>
  <c r="CT342" i="2" s="1"/>
  <c r="DE485" i="2"/>
  <c r="V157" i="47"/>
  <c r="AX157" i="47" s="1"/>
  <c r="W222" i="50" s="1"/>
  <c r="DD222" i="50" s="1"/>
  <c r="W83" i="48"/>
  <c r="W84" i="45"/>
  <c r="W85" i="46"/>
  <c r="W482" i="50"/>
  <c r="DD482" i="50" s="1"/>
  <c r="W417" i="50"/>
  <c r="DD417" i="50" s="1"/>
  <c r="W352" i="50"/>
  <c r="DD352" i="50" s="1"/>
  <c r="W287" i="50"/>
  <c r="DD287" i="50" s="1"/>
  <c r="DI229" i="2"/>
  <c r="M147" i="47"/>
  <c r="AO147" i="47" s="1"/>
  <c r="N212" i="50" s="1"/>
  <c r="CU212" i="50" s="1"/>
  <c r="N73" i="48"/>
  <c r="N75" i="46"/>
  <c r="N74" i="45"/>
  <c r="N342" i="50"/>
  <c r="CU342" i="50" s="1"/>
  <c r="N472" i="50"/>
  <c r="CU472" i="50" s="1"/>
  <c r="N407" i="50"/>
  <c r="CU407" i="50" s="1"/>
  <c r="N277" i="50"/>
  <c r="CU277" i="50" s="1"/>
  <c r="O117" i="2"/>
  <c r="AQ117" i="2" s="1"/>
  <c r="H110" i="50"/>
  <c r="AJ110" i="50" s="1"/>
  <c r="R66" i="47"/>
  <c r="AT66" i="47" s="1"/>
  <c r="S218" i="2" s="1"/>
  <c r="CZ218" i="2" s="1"/>
  <c r="S18" i="46"/>
  <c r="S18" i="48"/>
  <c r="S18" i="45"/>
  <c r="S478" i="2"/>
  <c r="CZ478" i="2" s="1"/>
  <c r="S413" i="2"/>
  <c r="CZ413" i="2" s="1"/>
  <c r="S283" i="2"/>
  <c r="CZ283" i="2" s="1"/>
  <c r="S348" i="2"/>
  <c r="CZ348" i="2" s="1"/>
  <c r="CW217" i="50"/>
  <c r="T68" i="47"/>
  <c r="AV68" i="47" s="1"/>
  <c r="U220" i="2" s="1"/>
  <c r="DB220" i="2" s="1"/>
  <c r="U20" i="48"/>
  <c r="U20" i="46"/>
  <c r="U20" i="45"/>
  <c r="U350" i="2"/>
  <c r="DB350" i="2" s="1"/>
  <c r="U480" i="2"/>
  <c r="DB480" i="2" s="1"/>
  <c r="U415" i="2"/>
  <c r="DB415" i="2" s="1"/>
  <c r="U285" i="2"/>
  <c r="DB285" i="2" s="1"/>
  <c r="BK403" i="50"/>
  <c r="AJ435" i="50" s="1"/>
  <c r="AX125" i="50"/>
  <c r="BD131" i="2"/>
  <c r="BB129" i="50"/>
  <c r="AK112" i="2"/>
  <c r="DB417" i="50"/>
  <c r="DB222" i="50"/>
  <c r="L114" i="2"/>
  <c r="AN114" i="2" s="1"/>
  <c r="AQ118" i="50"/>
  <c r="BC130" i="2"/>
  <c r="DC483" i="2"/>
  <c r="DC223" i="2"/>
  <c r="N116" i="2"/>
  <c r="AP116" i="2" s="1"/>
  <c r="DE355" i="2"/>
  <c r="X126" i="50"/>
  <c r="AZ126" i="50" s="1"/>
  <c r="DI424" i="2"/>
  <c r="O116" i="50"/>
  <c r="AQ116" i="50" s="1"/>
  <c r="CQ471" i="2"/>
  <c r="AP117" i="2"/>
  <c r="CW347" i="2"/>
  <c r="AO115" i="50"/>
  <c r="CV476" i="2"/>
  <c r="CV216" i="2"/>
  <c r="T122" i="2"/>
  <c r="AV122" i="2" s="1"/>
  <c r="CW477" i="50"/>
  <c r="BC130" i="50"/>
  <c r="M115" i="2"/>
  <c r="AO115" i="2" s="1"/>
  <c r="DF291" i="50"/>
  <c r="V124" i="2"/>
  <c r="AX124" i="2" s="1"/>
  <c r="W72" i="47"/>
  <c r="AY72" i="47" s="1"/>
  <c r="X224" i="2" s="1"/>
  <c r="DE224" i="2" s="1"/>
  <c r="X24" i="48"/>
  <c r="X24" i="46"/>
  <c r="X484" i="2"/>
  <c r="DE484" i="2" s="1"/>
  <c r="X354" i="2"/>
  <c r="DE354" i="2" s="1"/>
  <c r="X24" i="45"/>
  <c r="X419" i="2"/>
  <c r="DE419" i="2" s="1"/>
  <c r="X289" i="2"/>
  <c r="DE289" i="2" s="1"/>
  <c r="CX478" i="2"/>
  <c r="CX218" i="2"/>
  <c r="DA286" i="2"/>
  <c r="CY284" i="2"/>
  <c r="DA481" i="50"/>
  <c r="L148" i="47"/>
  <c r="AN148" i="47" s="1"/>
  <c r="M213" i="50" s="1"/>
  <c r="CT213" i="50" s="1"/>
  <c r="M74" i="48"/>
  <c r="M76" i="46"/>
  <c r="M75" i="45"/>
  <c r="M473" i="50"/>
  <c r="CT473" i="50" s="1"/>
  <c r="M408" i="50"/>
  <c r="CT408" i="50" s="1"/>
  <c r="M343" i="50"/>
  <c r="CT343" i="50" s="1"/>
  <c r="M278" i="50"/>
  <c r="CT278" i="50" s="1"/>
  <c r="CT409" i="50"/>
  <c r="DE290" i="50"/>
  <c r="AW123" i="50"/>
  <c r="BA128" i="2"/>
  <c r="BK468" i="2"/>
  <c r="DO468" i="2" s="1"/>
  <c r="BK209" i="50"/>
  <c r="BK339" i="50"/>
  <c r="BK340" i="2"/>
  <c r="BK470" i="2"/>
  <c r="BK469" i="50"/>
  <c r="BK339" i="2"/>
  <c r="AJ306" i="50"/>
  <c r="DO274" i="50"/>
  <c r="BL306" i="50" s="1"/>
  <c r="BK273" i="2"/>
  <c r="BK208" i="50"/>
  <c r="BK275" i="50"/>
  <c r="BK273" i="50"/>
  <c r="BK208" i="2"/>
  <c r="AJ502" i="50"/>
  <c r="DO470" i="50"/>
  <c r="BL502" i="50" s="1"/>
  <c r="BK403" i="2"/>
  <c r="BK275" i="2"/>
  <c r="BK405" i="2"/>
  <c r="BK210" i="2"/>
  <c r="BK405" i="50"/>
  <c r="BK338" i="2"/>
  <c r="AJ306" i="2"/>
  <c r="DO274" i="2"/>
  <c r="BL306" i="2" s="1"/>
  <c r="BL404" i="2"/>
  <c r="BL340" i="50"/>
  <c r="BK210" i="50"/>
  <c r="BK469" i="2"/>
  <c r="X103" i="47"/>
  <c r="AZ103" i="47" s="1"/>
  <c r="Y226" i="49" s="1"/>
  <c r="DF226" i="49" s="1"/>
  <c r="Y486" i="49"/>
  <c r="I88" i="47"/>
  <c r="AK88" i="47" s="1"/>
  <c r="J211" i="49" s="1"/>
  <c r="J42" i="45"/>
  <c r="J276" i="49"/>
  <c r="CQ276" i="49" s="1"/>
  <c r="J471" i="49"/>
  <c r="AA488" i="49"/>
  <c r="DH488" i="49" s="1"/>
  <c r="Z105" i="47"/>
  <c r="BB105" i="47" s="1"/>
  <c r="AA228" i="49" s="1"/>
  <c r="DH228" i="49" s="1"/>
  <c r="AA293" i="49"/>
  <c r="DH293" i="49" s="1"/>
  <c r="AA59" i="45"/>
  <c r="AA358" i="49"/>
  <c r="AA59" i="48"/>
  <c r="AA423" i="49"/>
  <c r="J406" i="49"/>
  <c r="J42" i="48"/>
  <c r="J341" i="49"/>
  <c r="Y291" i="49"/>
  <c r="DF291" i="49" s="1"/>
  <c r="Y57" i="45"/>
  <c r="Y356" i="49"/>
  <c r="Y57" i="46"/>
  <c r="Y421" i="49"/>
  <c r="DF421" i="49" s="1"/>
  <c r="BK208" i="51"/>
  <c r="DO208" i="51" s="1"/>
  <c r="AK437" i="51"/>
  <c r="BM405" i="51" s="1"/>
  <c r="BK208" i="49"/>
  <c r="AJ240" i="49" s="1"/>
  <c r="BL469" i="51"/>
  <c r="BK339" i="51"/>
  <c r="CP340" i="49"/>
  <c r="BK274" i="51"/>
  <c r="BK468" i="49"/>
  <c r="BK209" i="51"/>
  <c r="CP405" i="49"/>
  <c r="CV216" i="49"/>
  <c r="BK405" i="49"/>
  <c r="BL470" i="49"/>
  <c r="BL340" i="51"/>
  <c r="BK403" i="49"/>
  <c r="BK404" i="49"/>
  <c r="BK404" i="51"/>
  <c r="AJ370" i="49"/>
  <c r="G370" i="49"/>
  <c r="DO338" i="49"/>
  <c r="C169" i="47"/>
  <c r="AE169" i="47" s="1"/>
  <c r="D205" i="51" s="1"/>
  <c r="D97" i="48"/>
  <c r="D99" i="46"/>
  <c r="D98" i="45"/>
  <c r="D335" i="51"/>
  <c r="D465" i="51"/>
  <c r="D270" i="51"/>
  <c r="D400" i="51"/>
  <c r="CP470" i="49"/>
  <c r="CP210" i="49"/>
  <c r="BK470" i="51"/>
  <c r="BK209" i="49"/>
  <c r="BL340" i="49"/>
  <c r="BK210" i="51"/>
  <c r="BK274" i="49"/>
  <c r="AJ307" i="51"/>
  <c r="DO275" i="51"/>
  <c r="BL307" i="51" s="1"/>
  <c r="BL469" i="49"/>
  <c r="BK468" i="51"/>
  <c r="BK339" i="49"/>
  <c r="BK210" i="49"/>
  <c r="CP275" i="49"/>
  <c r="BL275" i="49"/>
  <c r="BL293" i="51" l="1"/>
  <c r="DP422" i="51"/>
  <c r="BM454" i="51" s="1"/>
  <c r="AK454" i="51"/>
  <c r="AK326" i="49"/>
  <c r="DP294" i="49"/>
  <c r="BM326" i="49" s="1"/>
  <c r="DP358" i="51"/>
  <c r="BM390" i="51" s="1"/>
  <c r="AK390" i="51"/>
  <c r="AI60" i="45"/>
  <c r="DO229" i="49"/>
  <c r="BL261" i="49" s="1"/>
  <c r="AJ261" i="49"/>
  <c r="AL503" i="2"/>
  <c r="DQ471" i="2"/>
  <c r="BN503" i="2" s="1"/>
  <c r="AL454" i="2"/>
  <c r="DQ422" i="2"/>
  <c r="BN454" i="2" s="1"/>
  <c r="DP357" i="50"/>
  <c r="BM389" i="50" s="1"/>
  <c r="AK389" i="50"/>
  <c r="AJ520" i="51"/>
  <c r="DO488" i="51"/>
  <c r="BL520" i="51" s="1"/>
  <c r="F624" i="51"/>
  <c r="AJ391" i="49"/>
  <c r="DO359" i="49"/>
  <c r="BL391" i="49" s="1"/>
  <c r="F623" i="49"/>
  <c r="DO487" i="49"/>
  <c r="BL519" i="49" s="1"/>
  <c r="AJ519" i="49"/>
  <c r="AJ455" i="50"/>
  <c r="DO423" i="50"/>
  <c r="BL455" i="50" s="1"/>
  <c r="AK325" i="2"/>
  <c r="DP293" i="2"/>
  <c r="BM325" i="2" s="1"/>
  <c r="DO424" i="49"/>
  <c r="BL456" i="49" s="1"/>
  <c r="AJ456" i="49"/>
  <c r="AI11" i="45"/>
  <c r="DO211" i="2"/>
  <c r="BL243" i="2" s="1"/>
  <c r="AJ243" i="2"/>
  <c r="AJ390" i="50"/>
  <c r="DO358" i="50"/>
  <c r="BL390" i="50" s="1"/>
  <c r="AI90" i="45"/>
  <c r="AJ389" i="51"/>
  <c r="DO357" i="51"/>
  <c r="BL389" i="51" s="1"/>
  <c r="F623" i="51"/>
  <c r="AK454" i="49"/>
  <c r="DP422" i="49"/>
  <c r="BM454" i="49" s="1"/>
  <c r="AJ456" i="51"/>
  <c r="DO424" i="51"/>
  <c r="BL456" i="51" s="1"/>
  <c r="DP487" i="2"/>
  <c r="BM519" i="2" s="1"/>
  <c r="AK519" i="2"/>
  <c r="AK455" i="2"/>
  <c r="DP423" i="2"/>
  <c r="BM455" i="2" s="1"/>
  <c r="BL471" i="51"/>
  <c r="DP406" i="50"/>
  <c r="BM438" i="50" s="1"/>
  <c r="AK438" i="50"/>
  <c r="M2" i="7"/>
  <c r="N2" i="7" s="1"/>
  <c r="O52" i="29"/>
  <c r="O63" i="29"/>
  <c r="O6" i="29"/>
  <c r="O100" i="29"/>
  <c r="O29" i="29"/>
  <c r="O79" i="29"/>
  <c r="O36" i="29"/>
  <c r="O58" i="29"/>
  <c r="O11" i="29"/>
  <c r="O59" i="29"/>
  <c r="O10" i="29"/>
  <c r="O60" i="29"/>
  <c r="O9" i="29"/>
  <c r="O99" i="29"/>
  <c r="O16" i="29"/>
  <c r="O78" i="29"/>
  <c r="O23" i="29"/>
  <c r="O71" i="29"/>
  <c r="O94" i="29"/>
  <c r="O21" i="29"/>
  <c r="O73" i="29"/>
  <c r="O28" i="29"/>
  <c r="O66" i="29"/>
  <c r="O67" i="29"/>
  <c r="O68" i="29"/>
  <c r="O61" i="29"/>
  <c r="O8" i="29"/>
  <c r="O107" i="29"/>
  <c r="O15" i="29"/>
  <c r="O93" i="29"/>
  <c r="O56" i="29"/>
  <c r="O13" i="29"/>
  <c r="O102" i="29"/>
  <c r="O20" i="29"/>
  <c r="O88" i="29"/>
  <c r="O96" i="29"/>
  <c r="O104" i="29"/>
  <c r="O69" i="29"/>
  <c r="O62" i="29"/>
  <c r="O7" i="29"/>
  <c r="O46" i="29"/>
  <c r="O64" i="29"/>
  <c r="O5" i="29"/>
  <c r="O57" i="29"/>
  <c r="O12" i="29"/>
  <c r="O51" i="29"/>
  <c r="O50" i="29"/>
  <c r="O49" i="29"/>
  <c r="O77" i="29"/>
  <c r="O70" i="29"/>
  <c r="O98" i="29"/>
  <c r="O38" i="29"/>
  <c r="O72" i="29"/>
  <c r="O65" i="29"/>
  <c r="O43" i="29"/>
  <c r="O42" i="29"/>
  <c r="O74" i="29"/>
  <c r="O41" i="29"/>
  <c r="O48" i="29"/>
  <c r="O85" i="29"/>
  <c r="O92" i="29"/>
  <c r="O30" i="29"/>
  <c r="O101" i="29"/>
  <c r="O80" i="29"/>
  <c r="O87" i="29"/>
  <c r="O35" i="29"/>
  <c r="O54" i="29"/>
  <c r="O95" i="29"/>
  <c r="O34" i="29"/>
  <c r="O103" i="29"/>
  <c r="O33" i="29"/>
  <c r="O82" i="29"/>
  <c r="O40" i="29"/>
  <c r="O47" i="29"/>
  <c r="O86" i="29"/>
  <c r="O22" i="29"/>
  <c r="O45" i="29"/>
  <c r="O81" i="29"/>
  <c r="O27" i="29"/>
  <c r="O89" i="29"/>
  <c r="O26" i="29"/>
  <c r="O97" i="29"/>
  <c r="O25" i="29"/>
  <c r="O76" i="29"/>
  <c r="O32" i="29"/>
  <c r="O90" i="29"/>
  <c r="O39" i="29"/>
  <c r="O55" i="29"/>
  <c r="O14" i="29"/>
  <c r="O106" i="29"/>
  <c r="O37" i="29"/>
  <c r="O44" i="29"/>
  <c r="O75" i="29"/>
  <c r="O19" i="29"/>
  <c r="O83" i="29"/>
  <c r="O18" i="29"/>
  <c r="O91" i="29"/>
  <c r="O17" i="29"/>
  <c r="O53" i="29"/>
  <c r="O105" i="29"/>
  <c r="O24" i="29"/>
  <c r="O84" i="29"/>
  <c r="O31" i="29"/>
  <c r="AJ520" i="49"/>
  <c r="DO488" i="49"/>
  <c r="BL520" i="49" s="1"/>
  <c r="F624" i="49"/>
  <c r="AJ373" i="50"/>
  <c r="DO341" i="50"/>
  <c r="BL373" i="50" s="1"/>
  <c r="F623" i="50"/>
  <c r="DO487" i="50"/>
  <c r="BL519" i="50" s="1"/>
  <c r="AJ519" i="50"/>
  <c r="F624" i="2"/>
  <c r="AJ520" i="2"/>
  <c r="DO488" i="2"/>
  <c r="BL520" i="2" s="1"/>
  <c r="F607" i="49"/>
  <c r="DO471" i="49"/>
  <c r="BL503" i="49" s="1"/>
  <c r="AJ503" i="49"/>
  <c r="AI59" i="45"/>
  <c r="AJ260" i="49"/>
  <c r="DO228" i="49"/>
  <c r="BL260" i="49" s="1"/>
  <c r="BT21" i="48"/>
  <c r="BW20" i="48"/>
  <c r="BV20" i="48"/>
  <c r="DO359" i="50"/>
  <c r="BL391" i="50" s="1"/>
  <c r="AJ391" i="50"/>
  <c r="AK261" i="2"/>
  <c r="DP229" i="2"/>
  <c r="BM261" i="2" s="1"/>
  <c r="DO276" i="50"/>
  <c r="BL308" i="50" s="1"/>
  <c r="AJ308" i="50"/>
  <c r="AI73" i="45"/>
  <c r="AI58" i="45"/>
  <c r="AJ259" i="49"/>
  <c r="DO227" i="49"/>
  <c r="BL259" i="49" s="1"/>
  <c r="AI120" i="45"/>
  <c r="DO227" i="51"/>
  <c r="BL259" i="51" s="1"/>
  <c r="AJ259" i="51"/>
  <c r="D327" i="51"/>
  <c r="D328" i="51" s="1"/>
  <c r="DP294" i="50"/>
  <c r="BM326" i="50" s="1"/>
  <c r="AK326" i="50"/>
  <c r="DP358" i="2"/>
  <c r="BM390" i="2" s="1"/>
  <c r="AK390" i="2"/>
  <c r="AI104" i="45"/>
  <c r="AJ243" i="51"/>
  <c r="DO211" i="51"/>
  <c r="BL243" i="51" s="1"/>
  <c r="BL211" i="49"/>
  <c r="AI91" i="45"/>
  <c r="AJ261" i="50"/>
  <c r="DO229" i="50"/>
  <c r="BL261" i="50" s="1"/>
  <c r="D432" i="49"/>
  <c r="D432" i="2"/>
  <c r="F434" i="2"/>
  <c r="E433" i="49"/>
  <c r="F434" i="49"/>
  <c r="E433" i="2"/>
  <c r="AJ455" i="51"/>
  <c r="DO423" i="51"/>
  <c r="BL455" i="51" s="1"/>
  <c r="DO276" i="51"/>
  <c r="BL308" i="51" s="1"/>
  <c r="AJ308" i="51"/>
  <c r="BL357" i="2"/>
  <c r="F625" i="50"/>
  <c r="AJ521" i="50"/>
  <c r="DO489" i="50"/>
  <c r="BL521" i="50" s="1"/>
  <c r="D327" i="50"/>
  <c r="D328" i="50" s="1"/>
  <c r="AJ324" i="49"/>
  <c r="DO292" i="49"/>
  <c r="BL324" i="49" s="1"/>
  <c r="AJ521" i="51"/>
  <c r="DO489" i="51"/>
  <c r="BL521" i="51" s="1"/>
  <c r="F625" i="51"/>
  <c r="AK326" i="2"/>
  <c r="DP294" i="2"/>
  <c r="BM326" i="2" s="1"/>
  <c r="AK325" i="50"/>
  <c r="DP293" i="50"/>
  <c r="BM325" i="50" s="1"/>
  <c r="F625" i="49"/>
  <c r="AJ521" i="49"/>
  <c r="DO489" i="49"/>
  <c r="BL521" i="49" s="1"/>
  <c r="AJ456" i="50"/>
  <c r="DO424" i="50"/>
  <c r="BL456" i="50" s="1"/>
  <c r="DP359" i="2"/>
  <c r="BM391" i="2" s="1"/>
  <c r="AK391" i="2"/>
  <c r="DO424" i="2"/>
  <c r="BL456" i="2" s="1"/>
  <c r="AJ456" i="2"/>
  <c r="AI29" i="45"/>
  <c r="DP406" i="2"/>
  <c r="BM438" i="2" s="1"/>
  <c r="AK438" i="2"/>
  <c r="AJ373" i="2"/>
  <c r="DO341" i="2"/>
  <c r="BL373" i="2" s="1"/>
  <c r="F607" i="2"/>
  <c r="AI121" i="45"/>
  <c r="AJ260" i="51"/>
  <c r="DO228" i="51"/>
  <c r="BL260" i="51" s="1"/>
  <c r="AJ308" i="2"/>
  <c r="DO276" i="2"/>
  <c r="BL308" i="2" s="1"/>
  <c r="AK390" i="49"/>
  <c r="DP358" i="49"/>
  <c r="BM390" i="49" s="1"/>
  <c r="DQ406" i="51"/>
  <c r="BN438" i="51" s="1"/>
  <c r="AL438" i="51"/>
  <c r="BN406" i="51" s="1"/>
  <c r="DO292" i="50"/>
  <c r="BL324" i="50" s="1"/>
  <c r="AJ324" i="50"/>
  <c r="AK243" i="50"/>
  <c r="DP211" i="50"/>
  <c r="BM243" i="50" s="1"/>
  <c r="AK324" i="2"/>
  <c r="DP292" i="2"/>
  <c r="BM324" i="2" s="1"/>
  <c r="AJ521" i="2"/>
  <c r="DO489" i="2"/>
  <c r="BL521" i="2" s="1"/>
  <c r="F625" i="2"/>
  <c r="BN487" i="51"/>
  <c r="DO341" i="51"/>
  <c r="BL373" i="51" s="1"/>
  <c r="AJ373" i="51"/>
  <c r="DO359" i="51"/>
  <c r="BL391" i="51" s="1"/>
  <c r="AJ391" i="51"/>
  <c r="AI122" i="45"/>
  <c r="AI89" i="45"/>
  <c r="DO227" i="50"/>
  <c r="BL259" i="50" s="1"/>
  <c r="AJ259" i="50"/>
  <c r="DO422" i="50"/>
  <c r="BL454" i="50" s="1"/>
  <c r="AJ454" i="50"/>
  <c r="DP229" i="51"/>
  <c r="BM261" i="51" s="1"/>
  <c r="AK261" i="51"/>
  <c r="AL438" i="49"/>
  <c r="BN406" i="49" s="1"/>
  <c r="DQ406" i="49"/>
  <c r="BN438" i="49" s="1"/>
  <c r="AJ520" i="50"/>
  <c r="DO488" i="50"/>
  <c r="BL520" i="50" s="1"/>
  <c r="F624" i="50"/>
  <c r="AK326" i="51"/>
  <c r="DP294" i="51"/>
  <c r="BM326" i="51" s="1"/>
  <c r="DO276" i="49"/>
  <c r="BL308" i="49" s="1"/>
  <c r="AJ308" i="49"/>
  <c r="AI28" i="45"/>
  <c r="AJ260" i="2"/>
  <c r="DO228" i="2"/>
  <c r="BL260" i="2" s="1"/>
  <c r="DO341" i="49"/>
  <c r="BL373" i="49" s="1"/>
  <c r="AJ373" i="49"/>
  <c r="AI27" i="45"/>
  <c r="DO227" i="2"/>
  <c r="BL259" i="2" s="1"/>
  <c r="AJ259" i="2"/>
  <c r="F623" i="2"/>
  <c r="AK325" i="49"/>
  <c r="DP293" i="49"/>
  <c r="BM325" i="49" s="1"/>
  <c r="BL357" i="49"/>
  <c r="DP228" i="50"/>
  <c r="BM260" i="50" s="1"/>
  <c r="AK260" i="50"/>
  <c r="AJ324" i="51"/>
  <c r="DO292" i="51"/>
  <c r="BL324" i="51" s="1"/>
  <c r="AJ455" i="49"/>
  <c r="DO423" i="49"/>
  <c r="BL455" i="49" s="1"/>
  <c r="BL471" i="50"/>
  <c r="P94" i="47"/>
  <c r="AR94" i="47" s="1"/>
  <c r="Q217" i="49" s="1"/>
  <c r="CX217" i="49" s="1"/>
  <c r="O46" i="45"/>
  <c r="S50" i="45"/>
  <c r="O110" i="46"/>
  <c r="W117" i="45"/>
  <c r="M179" i="47"/>
  <c r="AO179" i="47" s="1"/>
  <c r="N215" i="51" s="1"/>
  <c r="M106" i="48"/>
  <c r="Z119" i="48"/>
  <c r="J105" i="46"/>
  <c r="S154" i="47"/>
  <c r="AU154" i="47" s="1"/>
  <c r="T219" i="50" s="1"/>
  <c r="DA219" i="50" s="1"/>
  <c r="AA58" i="45"/>
  <c r="Z486" i="49"/>
  <c r="DG486" i="49" s="1"/>
  <c r="I87" i="47"/>
  <c r="AK87" i="47" s="1"/>
  <c r="J210" i="49" s="1"/>
  <c r="S112" i="48"/>
  <c r="E98" i="48"/>
  <c r="U114" i="48"/>
  <c r="S185" i="47"/>
  <c r="AU185" i="47" s="1"/>
  <c r="T221" i="51" s="1"/>
  <c r="I69" i="45"/>
  <c r="K471" i="49"/>
  <c r="CR471" i="49" s="1"/>
  <c r="V480" i="50"/>
  <c r="DC480" i="50" s="1"/>
  <c r="V83" i="46"/>
  <c r="T349" i="50"/>
  <c r="DA349" i="50" s="1"/>
  <c r="F37" i="48"/>
  <c r="L43" i="48"/>
  <c r="X102" i="47"/>
  <c r="AZ102" i="47" s="1"/>
  <c r="Y225" i="49" s="1"/>
  <c r="DF225" i="49" s="1"/>
  <c r="H39" i="45"/>
  <c r="T51" i="48"/>
  <c r="X119" i="46"/>
  <c r="Q111" i="45"/>
  <c r="G100" i="48"/>
  <c r="AB121" i="48"/>
  <c r="U99" i="47"/>
  <c r="AW99" i="47" s="1"/>
  <c r="V222" i="49" s="1"/>
  <c r="L105" i="48"/>
  <c r="X55" i="46"/>
  <c r="R111" i="48"/>
  <c r="K105" i="45"/>
  <c r="V100" i="47"/>
  <c r="AX100" i="47" s="1"/>
  <c r="W223" i="49" s="1"/>
  <c r="DD223" i="49" s="1"/>
  <c r="U52" i="48"/>
  <c r="H101" i="48"/>
  <c r="Y118" i="48"/>
  <c r="W124" i="50"/>
  <c r="X124" i="50" s="1"/>
  <c r="AZ124" i="50" s="1"/>
  <c r="V415" i="50"/>
  <c r="DC415" i="50" s="1"/>
  <c r="V81" i="48"/>
  <c r="P47" i="45"/>
  <c r="M44" i="48"/>
  <c r="H86" i="47"/>
  <c r="AJ86" i="47" s="1"/>
  <c r="I209" i="49" s="1"/>
  <c r="CP209" i="49" s="1"/>
  <c r="N45" i="46"/>
  <c r="G272" i="49"/>
  <c r="CN272" i="49" s="1"/>
  <c r="P110" i="45"/>
  <c r="AA121" i="45"/>
  <c r="H174" i="47"/>
  <c r="AJ174" i="47" s="1"/>
  <c r="I210" i="51" s="1"/>
  <c r="F100" i="45"/>
  <c r="AB60" i="48"/>
  <c r="Y86" i="46"/>
  <c r="L74" i="46"/>
  <c r="R49" i="46"/>
  <c r="V117" i="46"/>
  <c r="L147" i="47"/>
  <c r="AN147" i="47" s="1"/>
  <c r="M212" i="50" s="1"/>
  <c r="CT212" i="50" s="1"/>
  <c r="T81" i="45"/>
  <c r="T80" i="48"/>
  <c r="T284" i="50"/>
  <c r="DA284" i="50" s="1"/>
  <c r="V156" i="2"/>
  <c r="T479" i="50"/>
  <c r="DA479" i="50" s="1"/>
  <c r="T82" i="46"/>
  <c r="W92" i="2"/>
  <c r="W156" i="2" s="1"/>
  <c r="T414" i="50"/>
  <c r="DA414" i="50" s="1"/>
  <c r="S87" i="49"/>
  <c r="M342" i="50"/>
  <c r="CT342" i="50" s="1"/>
  <c r="M74" i="45"/>
  <c r="O84" i="49"/>
  <c r="P84" i="49" s="1"/>
  <c r="M407" i="50"/>
  <c r="CT407" i="50" s="1"/>
  <c r="M73" i="48"/>
  <c r="M472" i="50"/>
  <c r="CT472" i="50" s="1"/>
  <c r="K116" i="47"/>
  <c r="O84" i="2"/>
  <c r="J79" i="49"/>
  <c r="J143" i="49" s="1"/>
  <c r="X158" i="51"/>
  <c r="E294" i="38"/>
  <c r="E289" i="38"/>
  <c r="F288" i="38"/>
  <c r="F293" i="38" s="1"/>
  <c r="F298" i="38"/>
  <c r="F303" i="38" s="1"/>
  <c r="D304" i="38"/>
  <c r="E304" i="38" s="1"/>
  <c r="E299" i="38"/>
  <c r="L81" i="50"/>
  <c r="L116" i="47" s="1"/>
  <c r="N148" i="2"/>
  <c r="O84" i="51"/>
  <c r="P84" i="51" s="1"/>
  <c r="L406" i="50"/>
  <c r="CS406" i="50" s="1"/>
  <c r="X129" i="47"/>
  <c r="L408" i="51"/>
  <c r="CS408" i="51" s="1"/>
  <c r="V288" i="51"/>
  <c r="DC288" i="51" s="1"/>
  <c r="K177" i="47"/>
  <c r="AM177" i="47" s="1"/>
  <c r="L213" i="51" s="1"/>
  <c r="CS213" i="51" s="1"/>
  <c r="K106" i="46"/>
  <c r="L106" i="45"/>
  <c r="L343" i="51"/>
  <c r="CS343" i="51" s="1"/>
  <c r="K277" i="51"/>
  <c r="CR277" i="51" s="1"/>
  <c r="L278" i="51"/>
  <c r="CS278" i="51" s="1"/>
  <c r="K104" i="48"/>
  <c r="L107" i="46"/>
  <c r="L473" i="51"/>
  <c r="CS473" i="51" s="1"/>
  <c r="K342" i="51"/>
  <c r="CR342" i="51" s="1"/>
  <c r="J114" i="51"/>
  <c r="AL114" i="51" s="1"/>
  <c r="U125" i="51"/>
  <c r="AW125" i="51" s="1"/>
  <c r="J406" i="51"/>
  <c r="S123" i="51"/>
  <c r="AU123" i="51" s="1"/>
  <c r="J104" i="45"/>
  <c r="J471" i="51"/>
  <c r="U187" i="47"/>
  <c r="AW187" i="47" s="1"/>
  <c r="V223" i="51" s="1"/>
  <c r="DC223" i="51" s="1"/>
  <c r="I68" i="48"/>
  <c r="V418" i="51"/>
  <c r="DC418" i="51" s="1"/>
  <c r="V115" i="48"/>
  <c r="I175" i="47"/>
  <c r="AK175" i="47" s="1"/>
  <c r="J211" i="51" s="1"/>
  <c r="CQ211" i="51" s="1"/>
  <c r="I337" i="50"/>
  <c r="CP337" i="50" s="1"/>
  <c r="I70" i="46"/>
  <c r="V483" i="51"/>
  <c r="DC483" i="51" s="1"/>
  <c r="V116" i="45"/>
  <c r="K406" i="49"/>
  <c r="CR406" i="49" s="1"/>
  <c r="L72" i="48"/>
  <c r="I272" i="50"/>
  <c r="CP272" i="50" s="1"/>
  <c r="H142" i="47"/>
  <c r="AJ142" i="47" s="1"/>
  <c r="I207" i="50" s="1"/>
  <c r="CP207" i="50" s="1"/>
  <c r="V353" i="51"/>
  <c r="DC353" i="51" s="1"/>
  <c r="K146" i="47"/>
  <c r="AM146" i="47" s="1"/>
  <c r="L211" i="50" s="1"/>
  <c r="CS211" i="50" s="1"/>
  <c r="I402" i="50"/>
  <c r="CP402" i="50" s="1"/>
  <c r="AA96" i="51"/>
  <c r="Z160" i="51"/>
  <c r="J341" i="51"/>
  <c r="CQ341" i="51" s="1"/>
  <c r="J103" i="48"/>
  <c r="X190" i="47"/>
  <c r="AZ190" i="47" s="1"/>
  <c r="Y226" i="51" s="1"/>
  <c r="DF226" i="51" s="1"/>
  <c r="N118" i="51"/>
  <c r="AP118" i="51" s="1"/>
  <c r="G111" i="51"/>
  <c r="AI111" i="51" s="1"/>
  <c r="Y119" i="45"/>
  <c r="Y129" i="51"/>
  <c r="BA129" i="51" s="1"/>
  <c r="J276" i="51"/>
  <c r="CQ276" i="51" s="1"/>
  <c r="P120" i="51"/>
  <c r="AR120" i="51" s="1"/>
  <c r="K115" i="51"/>
  <c r="AM115" i="51" s="1"/>
  <c r="E109" i="51"/>
  <c r="AG109" i="51" s="1"/>
  <c r="AB132" i="51"/>
  <c r="BD132" i="51" s="1"/>
  <c r="I113" i="51"/>
  <c r="AK113" i="51" s="1"/>
  <c r="F110" i="51"/>
  <c r="AH110" i="51" s="1"/>
  <c r="X128" i="51"/>
  <c r="AZ128" i="51" s="1"/>
  <c r="O119" i="51"/>
  <c r="AQ119" i="51" s="1"/>
  <c r="L116" i="51"/>
  <c r="AN116" i="51" s="1"/>
  <c r="H112" i="51"/>
  <c r="AJ112" i="51" s="1"/>
  <c r="V126" i="51"/>
  <c r="AX126" i="51" s="1"/>
  <c r="Z130" i="51"/>
  <c r="BB130" i="51" s="1"/>
  <c r="Q121" i="51"/>
  <c r="AS121" i="51" s="1"/>
  <c r="M117" i="51"/>
  <c r="AO117" i="51" s="1"/>
  <c r="W127" i="51"/>
  <c r="AY127" i="51" s="1"/>
  <c r="T124" i="51"/>
  <c r="AV124" i="51" s="1"/>
  <c r="AA131" i="51"/>
  <c r="BC131" i="51" s="1"/>
  <c r="Y356" i="51"/>
  <c r="DF356" i="51" s="1"/>
  <c r="Y421" i="51"/>
  <c r="DF421" i="51" s="1"/>
  <c r="Z357" i="51"/>
  <c r="Y486" i="51"/>
  <c r="DF486" i="51" s="1"/>
  <c r="Y120" i="46"/>
  <c r="Y291" i="51"/>
  <c r="DF291" i="51" s="1"/>
  <c r="Y353" i="50"/>
  <c r="DF353" i="50" s="1"/>
  <c r="L471" i="50"/>
  <c r="CS471" i="50" s="1"/>
  <c r="I467" i="50"/>
  <c r="CP467" i="50" s="1"/>
  <c r="J111" i="50"/>
  <c r="AL111" i="50" s="1"/>
  <c r="J88" i="47"/>
  <c r="AL88" i="47" s="1"/>
  <c r="K211" i="49" s="1"/>
  <c r="CR211" i="49" s="1"/>
  <c r="U481" i="49"/>
  <c r="DB481" i="49" s="1"/>
  <c r="N345" i="51"/>
  <c r="CU345" i="51" s="1"/>
  <c r="S122" i="51"/>
  <c r="AU122" i="51" s="1"/>
  <c r="M279" i="51"/>
  <c r="CT279" i="51" s="1"/>
  <c r="U351" i="49"/>
  <c r="DB351" i="49" s="1"/>
  <c r="U286" i="49"/>
  <c r="DB286" i="49" s="1"/>
  <c r="X127" i="49"/>
  <c r="AZ127" i="49" s="1"/>
  <c r="K407" i="51"/>
  <c r="CR407" i="51" s="1"/>
  <c r="J176" i="47"/>
  <c r="AL176" i="47" s="1"/>
  <c r="K212" i="51" s="1"/>
  <c r="CR212" i="51" s="1"/>
  <c r="K472" i="51"/>
  <c r="CR472" i="51" s="1"/>
  <c r="F99" i="48"/>
  <c r="L276" i="50"/>
  <c r="CS276" i="50" s="1"/>
  <c r="L73" i="45"/>
  <c r="X158" i="50"/>
  <c r="L341" i="50"/>
  <c r="CS341" i="50" s="1"/>
  <c r="K112" i="50"/>
  <c r="AM112" i="50" s="1"/>
  <c r="F611" i="49"/>
  <c r="AB424" i="51"/>
  <c r="Y84" i="48"/>
  <c r="V53" i="45"/>
  <c r="V287" i="49"/>
  <c r="DC287" i="49" s="1"/>
  <c r="Z120" i="45"/>
  <c r="M108" i="46"/>
  <c r="F467" i="51"/>
  <c r="CM467" i="51" s="1"/>
  <c r="K42" i="45"/>
  <c r="J41" i="48"/>
  <c r="W419" i="51"/>
  <c r="DD419" i="51" s="1"/>
  <c r="T351" i="51"/>
  <c r="DA351" i="51" s="1"/>
  <c r="K42" i="46"/>
  <c r="V417" i="49"/>
  <c r="DC417" i="49" s="1"/>
  <c r="Z121" i="46"/>
  <c r="M409" i="51"/>
  <c r="CT409" i="51" s="1"/>
  <c r="AB294" i="49"/>
  <c r="Y85" i="45"/>
  <c r="V53" i="48"/>
  <c r="Z422" i="51"/>
  <c r="DG422" i="51" s="1"/>
  <c r="L178" i="47"/>
  <c r="AN178" i="47" s="1"/>
  <c r="M214" i="51" s="1"/>
  <c r="CT214" i="51" s="1"/>
  <c r="AB359" i="49"/>
  <c r="Y288" i="50"/>
  <c r="DF288" i="50" s="1"/>
  <c r="V352" i="49"/>
  <c r="DC352" i="49" s="1"/>
  <c r="V53" i="46"/>
  <c r="Z487" i="51"/>
  <c r="DG487" i="51" s="1"/>
  <c r="Y191" i="47"/>
  <c r="BA191" i="47" s="1"/>
  <c r="Z227" i="51" s="1"/>
  <c r="DG227" i="51" s="1"/>
  <c r="R349" i="51"/>
  <c r="CY349" i="51" s="1"/>
  <c r="M344" i="51"/>
  <c r="CT344" i="51" s="1"/>
  <c r="M107" i="45"/>
  <c r="AB60" i="46"/>
  <c r="Y483" i="50"/>
  <c r="DF483" i="50" s="1"/>
  <c r="X158" i="47"/>
  <c r="AZ158" i="47" s="1"/>
  <c r="Y223" i="50" s="1"/>
  <c r="DF223" i="50" s="1"/>
  <c r="AB74" i="47"/>
  <c r="BA159" i="47"/>
  <c r="Z224" i="50" s="1"/>
  <c r="DG224" i="50" s="1"/>
  <c r="AA423" i="51"/>
  <c r="V482" i="49"/>
  <c r="DC482" i="49" s="1"/>
  <c r="Z292" i="51"/>
  <c r="DG292" i="51" s="1"/>
  <c r="M474" i="51"/>
  <c r="CT474" i="51" s="1"/>
  <c r="R348" i="49"/>
  <c r="CY348" i="49" s="1"/>
  <c r="Y418" i="50"/>
  <c r="DF418" i="50" s="1"/>
  <c r="Z127" i="50"/>
  <c r="BB127" i="50" s="1"/>
  <c r="F272" i="51"/>
  <c r="CM272" i="51" s="1"/>
  <c r="W116" i="48"/>
  <c r="K341" i="49"/>
  <c r="CR341" i="49" s="1"/>
  <c r="K42" i="48"/>
  <c r="F101" i="46"/>
  <c r="X485" i="51"/>
  <c r="DE485" i="51" s="1"/>
  <c r="N180" i="47"/>
  <c r="AP180" i="47" s="1"/>
  <c r="O216" i="51" s="1"/>
  <c r="CV216" i="51" s="1"/>
  <c r="K276" i="49"/>
  <c r="CR276" i="49" s="1"/>
  <c r="BD130" i="2"/>
  <c r="AR150" i="47"/>
  <c r="Q215" i="50" s="1"/>
  <c r="CX215" i="50" s="1"/>
  <c r="DG487" i="49"/>
  <c r="O181" i="47"/>
  <c r="AQ181" i="47" s="1"/>
  <c r="P217" i="51" s="1"/>
  <c r="CW217" i="51" s="1"/>
  <c r="AB424" i="49"/>
  <c r="DI424" i="49" s="1"/>
  <c r="Q283" i="51"/>
  <c r="CX283" i="51" s="1"/>
  <c r="P346" i="49"/>
  <c r="CW346" i="49" s="1"/>
  <c r="AB294" i="51"/>
  <c r="T286" i="51"/>
  <c r="DA286" i="51" s="1"/>
  <c r="AB60" i="45"/>
  <c r="AA106" i="47"/>
  <c r="BC106" i="47" s="1"/>
  <c r="AB229" i="49" s="1"/>
  <c r="AB489" i="49"/>
  <c r="DI489" i="49" s="1"/>
  <c r="AI9" i="45"/>
  <c r="R49" i="45"/>
  <c r="F402" i="51"/>
  <c r="CM402" i="51" s="1"/>
  <c r="E171" i="47"/>
  <c r="AG171" i="47" s="1"/>
  <c r="F207" i="51" s="1"/>
  <c r="CM207" i="51" s="1"/>
  <c r="AA120" i="48"/>
  <c r="P477" i="51"/>
  <c r="CW477" i="51" s="1"/>
  <c r="I112" i="51"/>
  <c r="R49" i="48"/>
  <c r="U416" i="49"/>
  <c r="DB416" i="49" s="1"/>
  <c r="R283" i="49"/>
  <c r="CY283" i="49" s="1"/>
  <c r="AA488" i="51"/>
  <c r="P412" i="51"/>
  <c r="CW412" i="51" s="1"/>
  <c r="Q95" i="47"/>
  <c r="AS95" i="47" s="1"/>
  <c r="R218" i="49" s="1"/>
  <c r="CY218" i="49" s="1"/>
  <c r="I275" i="51"/>
  <c r="CP275" i="51" s="1"/>
  <c r="I104" i="46"/>
  <c r="F337" i="51"/>
  <c r="Z192" i="47"/>
  <c r="BB192" i="47" s="1"/>
  <c r="AA228" i="51" s="1"/>
  <c r="DH228" i="51" s="1"/>
  <c r="P109" i="48"/>
  <c r="O476" i="51"/>
  <c r="CV476" i="51" s="1"/>
  <c r="Y128" i="51"/>
  <c r="Z356" i="49"/>
  <c r="DG356" i="49" s="1"/>
  <c r="R413" i="49"/>
  <c r="CY413" i="49" s="1"/>
  <c r="R478" i="49"/>
  <c r="CY478" i="49" s="1"/>
  <c r="S50" i="48"/>
  <c r="N108" i="45"/>
  <c r="Y355" i="49"/>
  <c r="DF355" i="49" s="1"/>
  <c r="R184" i="47"/>
  <c r="AT184" i="47" s="1"/>
  <c r="S220" i="51" s="1"/>
  <c r="CZ220" i="51" s="1"/>
  <c r="AA193" i="47"/>
  <c r="BC193" i="47" s="1"/>
  <c r="AB229" i="51" s="1"/>
  <c r="DI229" i="51" s="1"/>
  <c r="T115" i="46"/>
  <c r="R113" i="46"/>
  <c r="S97" i="47"/>
  <c r="AU97" i="47" s="1"/>
  <c r="T220" i="49" s="1"/>
  <c r="DA220" i="49" s="1"/>
  <c r="E83" i="47"/>
  <c r="AG83" i="47" s="1"/>
  <c r="F206" i="49" s="1"/>
  <c r="CM206" i="49" s="1"/>
  <c r="R284" i="51"/>
  <c r="CY284" i="51" s="1"/>
  <c r="E401" i="51"/>
  <c r="CL401" i="51" s="1"/>
  <c r="AB123" i="46"/>
  <c r="T114" i="45"/>
  <c r="R112" i="45"/>
  <c r="T186" i="47"/>
  <c r="AV186" i="47" s="1"/>
  <c r="U222" i="51" s="1"/>
  <c r="DB222" i="51" s="1"/>
  <c r="Y420" i="49"/>
  <c r="DF420" i="49" s="1"/>
  <c r="I470" i="51"/>
  <c r="CP470" i="51" s="1"/>
  <c r="I102" i="48"/>
  <c r="V188" i="47"/>
  <c r="AX188" i="47" s="1"/>
  <c r="W224" i="51" s="1"/>
  <c r="DD224" i="51" s="1"/>
  <c r="AA487" i="49"/>
  <c r="DH487" i="49" s="1"/>
  <c r="AA422" i="49"/>
  <c r="DH422" i="49" s="1"/>
  <c r="V125" i="49"/>
  <c r="AX125" i="49" s="1"/>
  <c r="J113" i="49"/>
  <c r="AL113" i="49" s="1"/>
  <c r="I340" i="51"/>
  <c r="CP340" i="51" s="1"/>
  <c r="I103" i="45"/>
  <c r="S480" i="51"/>
  <c r="CZ480" i="51" s="1"/>
  <c r="K89" i="47"/>
  <c r="AM89" i="47" s="1"/>
  <c r="L212" i="49" s="1"/>
  <c r="CS212" i="49" s="1"/>
  <c r="H39" i="46"/>
  <c r="G173" i="47"/>
  <c r="AI173" i="47" s="1"/>
  <c r="H209" i="51" s="1"/>
  <c r="CO209" i="51" s="1"/>
  <c r="J41" i="46"/>
  <c r="W354" i="51"/>
  <c r="DD354" i="51" s="1"/>
  <c r="W118" i="46"/>
  <c r="F466" i="49"/>
  <c r="CM466" i="49" s="1"/>
  <c r="O411" i="51"/>
  <c r="CV411" i="51" s="1"/>
  <c r="O108" i="48"/>
  <c r="R414" i="51"/>
  <c r="CY414" i="51" s="1"/>
  <c r="Q183" i="47"/>
  <c r="AS183" i="47" s="1"/>
  <c r="R219" i="51" s="1"/>
  <c r="CY219" i="51" s="1"/>
  <c r="U417" i="51"/>
  <c r="DB417" i="51" s="1"/>
  <c r="V125" i="51"/>
  <c r="O118" i="51"/>
  <c r="T123" i="51"/>
  <c r="Z291" i="49"/>
  <c r="DG291" i="49" s="1"/>
  <c r="AA58" i="48"/>
  <c r="U52" i="46"/>
  <c r="T98" i="47"/>
  <c r="AV98" i="47" s="1"/>
  <c r="U221" i="49" s="1"/>
  <c r="DB221" i="49" s="1"/>
  <c r="W353" i="49"/>
  <c r="DD353" i="49" s="1"/>
  <c r="AB131" i="49"/>
  <c r="BE131" i="49" s="1"/>
  <c r="AB104" i="47" s="1"/>
  <c r="BD104" i="47" s="1"/>
  <c r="M116" i="49"/>
  <c r="AO116" i="49" s="1"/>
  <c r="T123" i="49"/>
  <c r="AV123" i="49" s="1"/>
  <c r="J340" i="49"/>
  <c r="CQ340" i="49" s="1"/>
  <c r="W484" i="51"/>
  <c r="DD484" i="51" s="1"/>
  <c r="CK465" i="49"/>
  <c r="O281" i="51"/>
  <c r="CV281" i="51" s="1"/>
  <c r="O109" i="45"/>
  <c r="G110" i="51"/>
  <c r="L115" i="51"/>
  <c r="AB131" i="51"/>
  <c r="BE131" i="51" s="1"/>
  <c r="AB191" i="47" s="1"/>
  <c r="BD191" i="47" s="1"/>
  <c r="Z57" i="46"/>
  <c r="W288" i="49"/>
  <c r="DD288" i="49" s="1"/>
  <c r="K114" i="49"/>
  <c r="AM114" i="49" s="1"/>
  <c r="R121" i="49"/>
  <c r="AT121" i="49" s="1"/>
  <c r="D170" i="47"/>
  <c r="AF170" i="47" s="1"/>
  <c r="E206" i="51" s="1"/>
  <c r="I405" i="51"/>
  <c r="CP405" i="51" s="1"/>
  <c r="L472" i="49"/>
  <c r="CS472" i="49" s="1"/>
  <c r="H338" i="49"/>
  <c r="CO338" i="49" s="1"/>
  <c r="H404" i="51"/>
  <c r="CO404" i="51" s="1"/>
  <c r="J405" i="49"/>
  <c r="CQ405" i="49" s="1"/>
  <c r="W289" i="51"/>
  <c r="DD289" i="51" s="1"/>
  <c r="O346" i="51"/>
  <c r="CV346" i="51" s="1"/>
  <c r="R479" i="51"/>
  <c r="CY479" i="51" s="1"/>
  <c r="K114" i="51"/>
  <c r="Z129" i="51"/>
  <c r="Q120" i="51"/>
  <c r="Z57" i="48"/>
  <c r="AA357" i="49"/>
  <c r="DH357" i="49" s="1"/>
  <c r="T415" i="49"/>
  <c r="DA415" i="49" s="1"/>
  <c r="W126" i="49"/>
  <c r="AY126" i="49" s="1"/>
  <c r="N117" i="49"/>
  <c r="AP117" i="49" s="1"/>
  <c r="U124" i="49"/>
  <c r="AW124" i="49" s="1"/>
  <c r="E336" i="51"/>
  <c r="L277" i="49"/>
  <c r="CS277" i="49" s="1"/>
  <c r="L43" i="45"/>
  <c r="H39" i="48"/>
  <c r="H102" i="45"/>
  <c r="CK205" i="49"/>
  <c r="F271" i="49"/>
  <c r="CM271" i="49" s="1"/>
  <c r="N280" i="51"/>
  <c r="CU280" i="51" s="1"/>
  <c r="U115" i="45"/>
  <c r="Y485" i="49"/>
  <c r="DF485" i="49" s="1"/>
  <c r="E271" i="51"/>
  <c r="E100" i="46"/>
  <c r="G273" i="51"/>
  <c r="CN273" i="51" s="1"/>
  <c r="S350" i="51"/>
  <c r="CZ350" i="51" s="1"/>
  <c r="S114" i="46"/>
  <c r="AB359" i="51"/>
  <c r="AB122" i="45"/>
  <c r="L342" i="49"/>
  <c r="CS342" i="49" s="1"/>
  <c r="L43" i="46"/>
  <c r="H468" i="49"/>
  <c r="CO468" i="49" s="1"/>
  <c r="G85" i="47"/>
  <c r="AI85" i="47" s="1"/>
  <c r="H208" i="49" s="1"/>
  <c r="CO208" i="49" s="1"/>
  <c r="H469" i="51"/>
  <c r="CO469" i="51" s="1"/>
  <c r="H103" i="46"/>
  <c r="W189" i="47"/>
  <c r="AY189" i="47" s="1"/>
  <c r="X225" i="51" s="1"/>
  <c r="DE225" i="51" s="1"/>
  <c r="F336" i="49"/>
  <c r="CM336" i="49" s="1"/>
  <c r="F37" i="46"/>
  <c r="Q110" i="48"/>
  <c r="T416" i="51"/>
  <c r="DA416" i="51" s="1"/>
  <c r="T113" i="48"/>
  <c r="N475" i="51"/>
  <c r="CU475" i="51" s="1"/>
  <c r="N107" i="48"/>
  <c r="U287" i="51"/>
  <c r="DB287" i="51" s="1"/>
  <c r="U116" i="46"/>
  <c r="N409" i="49"/>
  <c r="CU409" i="49" s="1"/>
  <c r="T51" i="45"/>
  <c r="N474" i="49"/>
  <c r="CU474" i="49" s="1"/>
  <c r="E99" i="45"/>
  <c r="S285" i="51"/>
  <c r="CZ285" i="51" s="1"/>
  <c r="S113" i="45"/>
  <c r="H403" i="49"/>
  <c r="CO403" i="49" s="1"/>
  <c r="H274" i="51"/>
  <c r="CO274" i="51" s="1"/>
  <c r="F37" i="45"/>
  <c r="N109" i="46"/>
  <c r="U352" i="51"/>
  <c r="DB352" i="51" s="1"/>
  <c r="T51" i="46"/>
  <c r="T480" i="49"/>
  <c r="DA480" i="49" s="1"/>
  <c r="T350" i="49"/>
  <c r="DA350" i="49" s="1"/>
  <c r="Y290" i="49"/>
  <c r="DF290" i="49" s="1"/>
  <c r="E466" i="51"/>
  <c r="G101" i="45"/>
  <c r="S415" i="51"/>
  <c r="CZ415" i="51" s="1"/>
  <c r="AB489" i="51"/>
  <c r="L407" i="49"/>
  <c r="CS407" i="49" s="1"/>
  <c r="H273" i="49"/>
  <c r="CO273" i="49" s="1"/>
  <c r="H339" i="51"/>
  <c r="CO339" i="51" s="1"/>
  <c r="F401" i="49"/>
  <c r="CM401" i="49" s="1"/>
  <c r="T481" i="51"/>
  <c r="DA481" i="51" s="1"/>
  <c r="N410" i="51"/>
  <c r="CU410" i="51" s="1"/>
  <c r="U482" i="51"/>
  <c r="DB482" i="51" s="1"/>
  <c r="Y56" i="48"/>
  <c r="Y56" i="46"/>
  <c r="BE133" i="51"/>
  <c r="AB193" i="47" s="1"/>
  <c r="BD193" i="47" s="1"/>
  <c r="Y56" i="45"/>
  <c r="T285" i="49"/>
  <c r="DA285" i="49" s="1"/>
  <c r="BD132" i="49"/>
  <c r="G468" i="51"/>
  <c r="CN468" i="51" s="1"/>
  <c r="X290" i="51"/>
  <c r="DE290" i="51" s="1"/>
  <c r="X118" i="45"/>
  <c r="Q413" i="51"/>
  <c r="CX413" i="51" s="1"/>
  <c r="P182" i="47"/>
  <c r="AR182" i="47" s="1"/>
  <c r="Q218" i="51" s="1"/>
  <c r="CX218" i="51" s="1"/>
  <c r="I339" i="49"/>
  <c r="CP339" i="49" s="1"/>
  <c r="G403" i="51"/>
  <c r="CN403" i="51" s="1"/>
  <c r="F172" i="47"/>
  <c r="AH172" i="47" s="1"/>
  <c r="G208" i="51" s="1"/>
  <c r="CN208" i="51" s="1"/>
  <c r="AA358" i="51"/>
  <c r="DH358" i="51" s="1"/>
  <c r="AA122" i="46"/>
  <c r="X420" i="51"/>
  <c r="DE420" i="51" s="1"/>
  <c r="X117" i="48"/>
  <c r="P347" i="51"/>
  <c r="CW347" i="51" s="1"/>
  <c r="P111" i="46"/>
  <c r="Q478" i="51"/>
  <c r="CX478" i="51" s="1"/>
  <c r="Q112" i="46"/>
  <c r="G102" i="46"/>
  <c r="P47" i="48"/>
  <c r="G337" i="49"/>
  <c r="CN337" i="49" s="1"/>
  <c r="AT122" i="51"/>
  <c r="G338" i="51"/>
  <c r="CN338" i="51" s="1"/>
  <c r="AA293" i="51"/>
  <c r="X484" i="49"/>
  <c r="DE484" i="49" s="1"/>
  <c r="X355" i="51"/>
  <c r="DE355" i="51" s="1"/>
  <c r="P282" i="51"/>
  <c r="CW282" i="51" s="1"/>
  <c r="Q348" i="51"/>
  <c r="CX348" i="51" s="1"/>
  <c r="Q282" i="49"/>
  <c r="CX282" i="49" s="1"/>
  <c r="P476" i="49"/>
  <c r="CW476" i="49" s="1"/>
  <c r="O93" i="47"/>
  <c r="AQ93" i="47" s="1"/>
  <c r="P216" i="49" s="1"/>
  <c r="CW216" i="49" s="1"/>
  <c r="I274" i="49"/>
  <c r="CP274" i="49" s="1"/>
  <c r="M44" i="45"/>
  <c r="N279" i="49"/>
  <c r="CU279" i="49" s="1"/>
  <c r="P281" i="49"/>
  <c r="CW281" i="49" s="1"/>
  <c r="P47" i="46"/>
  <c r="I469" i="49"/>
  <c r="CP469" i="49" s="1"/>
  <c r="I40" i="45"/>
  <c r="I404" i="49"/>
  <c r="CP404" i="49" s="1"/>
  <c r="I40" i="46"/>
  <c r="M343" i="49"/>
  <c r="CT343" i="49" s="1"/>
  <c r="N344" i="49"/>
  <c r="CU344" i="49" s="1"/>
  <c r="N45" i="48"/>
  <c r="L90" i="47"/>
  <c r="AN90" i="47" s="1"/>
  <c r="M213" i="49" s="1"/>
  <c r="CT213" i="49" s="1"/>
  <c r="G38" i="46"/>
  <c r="M408" i="49"/>
  <c r="CT408" i="49" s="1"/>
  <c r="G38" i="48"/>
  <c r="N45" i="45"/>
  <c r="G467" i="49"/>
  <c r="CN467" i="49" s="1"/>
  <c r="F84" i="47"/>
  <c r="AH84" i="47" s="1"/>
  <c r="G207" i="49" s="1"/>
  <c r="CN207" i="49" s="1"/>
  <c r="W101" i="47"/>
  <c r="AY101" i="47" s="1"/>
  <c r="X224" i="49" s="1"/>
  <c r="DE224" i="49" s="1"/>
  <c r="P411" i="49"/>
  <c r="CW411" i="49" s="1"/>
  <c r="Q48" i="48"/>
  <c r="S414" i="49"/>
  <c r="CZ414" i="49" s="1"/>
  <c r="I40" i="48"/>
  <c r="M44" i="46"/>
  <c r="M278" i="49"/>
  <c r="CT278" i="49" s="1"/>
  <c r="G402" i="49"/>
  <c r="CN402" i="49" s="1"/>
  <c r="G38" i="45"/>
  <c r="M473" i="49"/>
  <c r="CT473" i="49" s="1"/>
  <c r="M91" i="47"/>
  <c r="AO91" i="47" s="1"/>
  <c r="N214" i="49" s="1"/>
  <c r="CU214" i="49" s="1"/>
  <c r="X55" i="45"/>
  <c r="Q412" i="49"/>
  <c r="CX412" i="49" s="1"/>
  <c r="O46" i="46"/>
  <c r="X419" i="49"/>
  <c r="DE419" i="49" s="1"/>
  <c r="X55" i="48"/>
  <c r="J275" i="49"/>
  <c r="CQ275" i="49" s="1"/>
  <c r="J41" i="45"/>
  <c r="AA130" i="51"/>
  <c r="N117" i="51"/>
  <c r="W126" i="51"/>
  <c r="H111" i="51"/>
  <c r="P119" i="51"/>
  <c r="X127" i="51"/>
  <c r="Y103" i="47"/>
  <c r="BA103" i="47" s="1"/>
  <c r="Z226" i="49" s="1"/>
  <c r="DG226" i="49" s="1"/>
  <c r="Z421" i="49"/>
  <c r="DG421" i="49" s="1"/>
  <c r="S284" i="49"/>
  <c r="CZ284" i="49" s="1"/>
  <c r="Z104" i="47"/>
  <c r="BB104" i="47" s="1"/>
  <c r="AA227" i="49" s="1"/>
  <c r="DH227" i="49" s="1"/>
  <c r="Q48" i="45"/>
  <c r="AA58" i="46"/>
  <c r="O280" i="49"/>
  <c r="CV280" i="49" s="1"/>
  <c r="R96" i="47"/>
  <c r="AT96" i="47" s="1"/>
  <c r="S219" i="49" s="1"/>
  <c r="CZ219" i="49" s="1"/>
  <c r="S479" i="49"/>
  <c r="CZ479" i="49" s="1"/>
  <c r="W418" i="49"/>
  <c r="DD418" i="49" s="1"/>
  <c r="W54" i="45"/>
  <c r="W483" i="49"/>
  <c r="DD483" i="49" s="1"/>
  <c r="W54" i="46"/>
  <c r="G110" i="49"/>
  <c r="AI110" i="49" s="1"/>
  <c r="B22" i="56"/>
  <c r="C22" i="56" s="1"/>
  <c r="W125" i="51" s="1"/>
  <c r="Y128" i="49"/>
  <c r="BA128" i="49" s="1"/>
  <c r="S122" i="49"/>
  <c r="AU122" i="49" s="1"/>
  <c r="H111" i="49"/>
  <c r="AJ111" i="49" s="1"/>
  <c r="I112" i="49"/>
  <c r="AK112" i="49" s="1"/>
  <c r="P119" i="49"/>
  <c r="AR119" i="49" s="1"/>
  <c r="X289" i="49"/>
  <c r="DE289" i="49" s="1"/>
  <c r="S50" i="46"/>
  <c r="N92" i="47"/>
  <c r="AP92" i="47" s="1"/>
  <c r="O215" i="49" s="1"/>
  <c r="CV215" i="49" s="1"/>
  <c r="O410" i="49"/>
  <c r="CV410" i="49" s="1"/>
  <c r="X354" i="49"/>
  <c r="DE354" i="49" s="1"/>
  <c r="J470" i="49"/>
  <c r="CQ470" i="49" s="1"/>
  <c r="F109" i="51"/>
  <c r="J113" i="51"/>
  <c r="R121" i="51"/>
  <c r="M116" i="51"/>
  <c r="Z57" i="45"/>
  <c r="Q477" i="49"/>
  <c r="CX477" i="49" s="1"/>
  <c r="AA292" i="49"/>
  <c r="DH292" i="49" s="1"/>
  <c r="S349" i="49"/>
  <c r="CZ349" i="49" s="1"/>
  <c r="Q48" i="46"/>
  <c r="Q347" i="49"/>
  <c r="CX347" i="49" s="1"/>
  <c r="O475" i="49"/>
  <c r="CV475" i="49" s="1"/>
  <c r="O345" i="49"/>
  <c r="CV345" i="49" s="1"/>
  <c r="U52" i="45"/>
  <c r="O46" i="48"/>
  <c r="W54" i="48"/>
  <c r="O118" i="49"/>
  <c r="AQ118" i="49" s="1"/>
  <c r="Q120" i="49"/>
  <c r="AS120" i="49" s="1"/>
  <c r="F109" i="49"/>
  <c r="AH109" i="49" s="1"/>
  <c r="AA130" i="49"/>
  <c r="BC130" i="49" s="1"/>
  <c r="L115" i="49"/>
  <c r="AN115" i="49" s="1"/>
  <c r="Z129" i="49"/>
  <c r="BB129" i="49" s="1"/>
  <c r="AG109" i="49"/>
  <c r="E270" i="49" s="1"/>
  <c r="CL270" i="49" s="1"/>
  <c r="BM348" i="49"/>
  <c r="DQ348" i="49" s="1"/>
  <c r="BN380" i="49" s="1"/>
  <c r="L146" i="51"/>
  <c r="M82" i="51"/>
  <c r="X93" i="51"/>
  <c r="W157" i="51"/>
  <c r="V156" i="51"/>
  <c r="W92" i="51"/>
  <c r="AB161" i="47"/>
  <c r="AS151" i="47"/>
  <c r="R216" i="50" s="1"/>
  <c r="CY216" i="50" s="1"/>
  <c r="M147" i="51"/>
  <c r="N83" i="51"/>
  <c r="G435" i="50"/>
  <c r="AI88" i="45"/>
  <c r="BM283" i="51"/>
  <c r="AL315" i="51" s="1"/>
  <c r="AI26" i="45"/>
  <c r="F618" i="49"/>
  <c r="H38" i="50"/>
  <c r="H9" i="38"/>
  <c r="G10" i="38"/>
  <c r="AI18" i="45"/>
  <c r="H38" i="2"/>
  <c r="H8" i="38"/>
  <c r="F604" i="50"/>
  <c r="F620" i="51"/>
  <c r="AK312" i="50"/>
  <c r="DP280" i="50"/>
  <c r="BM312" i="50" s="1"/>
  <c r="AJ500" i="2"/>
  <c r="H436" i="50"/>
  <c r="AK436" i="50"/>
  <c r="DO403" i="50"/>
  <c r="F604" i="2"/>
  <c r="AK320" i="49"/>
  <c r="DP288" i="49"/>
  <c r="BM320" i="49" s="1"/>
  <c r="H142" i="49"/>
  <c r="I78" i="49"/>
  <c r="AJ513" i="50"/>
  <c r="DO481" i="50"/>
  <c r="BL513" i="50" s="1"/>
  <c r="F617" i="50"/>
  <c r="F612" i="49"/>
  <c r="AJ508" i="49"/>
  <c r="DO476" i="49"/>
  <c r="BL508" i="49" s="1"/>
  <c r="X42" i="47"/>
  <c r="X158" i="2"/>
  <c r="Y94" i="2"/>
  <c r="AK439" i="51"/>
  <c r="DP407" i="51"/>
  <c r="BM439" i="51" s="1"/>
  <c r="DO419" i="49"/>
  <c r="BL451" i="49" s="1"/>
  <c r="AJ451" i="49"/>
  <c r="F620" i="49"/>
  <c r="AJ516" i="49"/>
  <c r="DO484" i="49"/>
  <c r="BL516" i="49" s="1"/>
  <c r="DO342" i="50"/>
  <c r="BL374" i="50" s="1"/>
  <c r="AJ374" i="50"/>
  <c r="F608" i="50"/>
  <c r="AI74" i="45"/>
  <c r="DP349" i="50"/>
  <c r="BM381" i="50" s="1"/>
  <c r="AK381" i="50"/>
  <c r="DP346" i="51"/>
  <c r="BM378" i="51" s="1"/>
  <c r="AK378" i="51"/>
  <c r="F617" i="2"/>
  <c r="AJ513" i="2"/>
  <c r="DO481" i="2"/>
  <c r="BL513" i="2" s="1"/>
  <c r="F614" i="2"/>
  <c r="AJ510" i="2"/>
  <c r="DO478" i="2"/>
  <c r="BL510" i="2" s="1"/>
  <c r="AK512" i="50"/>
  <c r="DP480" i="50"/>
  <c r="BM512" i="50" s="1"/>
  <c r="AK313" i="50"/>
  <c r="DP281" i="50"/>
  <c r="BM313" i="50" s="1"/>
  <c r="DO290" i="49"/>
  <c r="BL322" i="49" s="1"/>
  <c r="AJ322" i="49"/>
  <c r="I114" i="47"/>
  <c r="I143" i="50"/>
  <c r="J79" i="50"/>
  <c r="AK515" i="51"/>
  <c r="DP483" i="51"/>
  <c r="BM515" i="51" s="1"/>
  <c r="AI52" i="45"/>
  <c r="DO221" i="49"/>
  <c r="BL253" i="49" s="1"/>
  <c r="AJ253" i="49"/>
  <c r="AJ444" i="2"/>
  <c r="DO412" i="2"/>
  <c r="BL444" i="2" s="1"/>
  <c r="DP411" i="51"/>
  <c r="BM443" i="51" s="1"/>
  <c r="AK443" i="51"/>
  <c r="AJ320" i="50"/>
  <c r="DO288" i="50"/>
  <c r="BL320" i="50" s="1"/>
  <c r="AI112" i="45"/>
  <c r="AJ251" i="51"/>
  <c r="DO219" i="51"/>
  <c r="BL251" i="51" s="1"/>
  <c r="AK251" i="49"/>
  <c r="DP219" i="49"/>
  <c r="BM251" i="49" s="1"/>
  <c r="AJ443" i="2"/>
  <c r="DO411" i="2"/>
  <c r="BL443" i="2" s="1"/>
  <c r="F612" i="2"/>
  <c r="I141" i="51"/>
  <c r="J77" i="51"/>
  <c r="F615" i="49"/>
  <c r="AJ511" i="49"/>
  <c r="DO479" i="49"/>
  <c r="BL511" i="49" s="1"/>
  <c r="AI20" i="45"/>
  <c r="DO220" i="2"/>
  <c r="BL252" i="2" s="1"/>
  <c r="AJ252" i="2"/>
  <c r="AI24" i="45"/>
  <c r="AJ256" i="2"/>
  <c r="DO224" i="2"/>
  <c r="BL256" i="2" s="1"/>
  <c r="DO417" i="50"/>
  <c r="BL449" i="50" s="1"/>
  <c r="AJ449" i="50"/>
  <c r="AJ310" i="2"/>
  <c r="DO278" i="2"/>
  <c r="BL310" i="2" s="1"/>
  <c r="AJ444" i="49"/>
  <c r="DO412" i="49"/>
  <c r="BL444" i="49" s="1"/>
  <c r="G112" i="47"/>
  <c r="G141" i="50"/>
  <c r="H77" i="50"/>
  <c r="AJ504" i="51"/>
  <c r="F608" i="51"/>
  <c r="DO472" i="51"/>
  <c r="BL504" i="51" s="1"/>
  <c r="AI76" i="45"/>
  <c r="AJ246" i="50"/>
  <c r="DO214" i="50"/>
  <c r="BL246" i="50" s="1"/>
  <c r="DP418" i="49"/>
  <c r="BM450" i="49" s="1"/>
  <c r="AK450" i="49"/>
  <c r="AJ444" i="51"/>
  <c r="DO412" i="51"/>
  <c r="BL444" i="51" s="1"/>
  <c r="BM421" i="2"/>
  <c r="P34" i="47"/>
  <c r="P150" i="2"/>
  <c r="Q86" i="2"/>
  <c r="AJ451" i="2"/>
  <c r="DO419" i="2"/>
  <c r="BL451" i="2" s="1"/>
  <c r="F620" i="2"/>
  <c r="AK504" i="50"/>
  <c r="DP472" i="50"/>
  <c r="BM504" i="50" s="1"/>
  <c r="AK450" i="51"/>
  <c r="DP418" i="51"/>
  <c r="BM450" i="51" s="1"/>
  <c r="BL475" i="49"/>
  <c r="DP220" i="50"/>
  <c r="BM252" i="50" s="1"/>
  <c r="AK252" i="50"/>
  <c r="AI75" i="45"/>
  <c r="DO213" i="50"/>
  <c r="BL245" i="50" s="1"/>
  <c r="AJ245" i="50"/>
  <c r="DP291" i="49"/>
  <c r="BM323" i="49" s="1"/>
  <c r="AK323" i="49"/>
  <c r="DP345" i="51"/>
  <c r="BM377" i="51" s="1"/>
  <c r="AK377" i="51"/>
  <c r="I143" i="51"/>
  <c r="J79" i="51"/>
  <c r="AJ318" i="49"/>
  <c r="DO286" i="49"/>
  <c r="BL318" i="49" s="1"/>
  <c r="BL342" i="51"/>
  <c r="T153" i="51"/>
  <c r="U89" i="51"/>
  <c r="AJ323" i="50"/>
  <c r="DO291" i="50"/>
  <c r="BL323" i="50" s="1"/>
  <c r="F618" i="2"/>
  <c r="AJ514" i="2"/>
  <c r="DO482" i="2"/>
  <c r="BL514" i="2" s="1"/>
  <c r="AK384" i="49"/>
  <c r="DP352" i="49"/>
  <c r="BM384" i="49" s="1"/>
  <c r="AJ378" i="50"/>
  <c r="DO346" i="50"/>
  <c r="BL378" i="50" s="1"/>
  <c r="F612" i="50"/>
  <c r="I27" i="47"/>
  <c r="I143" i="2"/>
  <c r="J79" i="2"/>
  <c r="AJ379" i="2"/>
  <c r="DO347" i="2"/>
  <c r="BL379" i="2" s="1"/>
  <c r="BL219" i="2"/>
  <c r="BL222" i="2"/>
  <c r="AI43" i="45"/>
  <c r="AJ244" i="49"/>
  <c r="DO212" i="49"/>
  <c r="BL244" i="49" s="1"/>
  <c r="DO279" i="2"/>
  <c r="BL311" i="2" s="1"/>
  <c r="AJ311" i="2"/>
  <c r="AI14" i="45"/>
  <c r="DO344" i="49"/>
  <c r="BL376" i="49" s="1"/>
  <c r="AJ376" i="49"/>
  <c r="F610" i="49"/>
  <c r="W127" i="47"/>
  <c r="W156" i="50"/>
  <c r="X92" i="50"/>
  <c r="AJ379" i="50"/>
  <c r="DO347" i="50"/>
  <c r="BL379" i="50" s="1"/>
  <c r="F613" i="49"/>
  <c r="AJ509" i="49"/>
  <c r="DO477" i="49"/>
  <c r="BL509" i="49" s="1"/>
  <c r="AJ452" i="51"/>
  <c r="DO420" i="51"/>
  <c r="BL452" i="51" s="1"/>
  <c r="AI53" i="45"/>
  <c r="AJ254" i="49"/>
  <c r="DO222" i="49"/>
  <c r="BL254" i="49" s="1"/>
  <c r="F615" i="2"/>
  <c r="AJ511" i="2"/>
  <c r="DO479" i="2"/>
  <c r="BL511" i="2" s="1"/>
  <c r="DO347" i="51"/>
  <c r="BL379" i="51" s="1"/>
  <c r="AJ379" i="51"/>
  <c r="AJ517" i="51"/>
  <c r="DO485" i="51"/>
  <c r="BL517" i="51" s="1"/>
  <c r="F621" i="51"/>
  <c r="AL506" i="49"/>
  <c r="DQ474" i="49"/>
  <c r="BN506" i="49" s="1"/>
  <c r="AJ319" i="49"/>
  <c r="DO287" i="49"/>
  <c r="BL319" i="49" s="1"/>
  <c r="DO278" i="51"/>
  <c r="BL310" i="51" s="1"/>
  <c r="AJ310" i="51"/>
  <c r="AJ510" i="51"/>
  <c r="DO478" i="51"/>
  <c r="BL510" i="51" s="1"/>
  <c r="F614" i="51"/>
  <c r="AI21" i="45"/>
  <c r="DO221" i="2"/>
  <c r="BL253" i="2" s="1"/>
  <c r="AJ253" i="2"/>
  <c r="DO349" i="49"/>
  <c r="BL381" i="49" s="1"/>
  <c r="AJ381" i="49"/>
  <c r="AK388" i="2"/>
  <c r="DP356" i="2"/>
  <c r="BM388" i="2" s="1"/>
  <c r="DO408" i="2"/>
  <c r="BL440" i="2" s="1"/>
  <c r="AJ440" i="2"/>
  <c r="AJ446" i="49"/>
  <c r="DO414" i="49"/>
  <c r="BL446" i="49" s="1"/>
  <c r="DP353" i="51"/>
  <c r="BM385" i="51" s="1"/>
  <c r="AK385" i="51"/>
  <c r="Y159" i="51"/>
  <c r="Z95" i="51"/>
  <c r="AK439" i="50"/>
  <c r="DP407" i="50"/>
  <c r="BM439" i="50" s="1"/>
  <c r="AA160" i="49"/>
  <c r="AB96" i="49"/>
  <c r="AB160" i="49" s="1"/>
  <c r="AJ377" i="2"/>
  <c r="DO345" i="2"/>
  <c r="BL377" i="2" s="1"/>
  <c r="AI16" i="45"/>
  <c r="AJ248" i="2"/>
  <c r="DO216" i="2"/>
  <c r="BL248" i="2" s="1"/>
  <c r="AJ450" i="2"/>
  <c r="DO418" i="2"/>
  <c r="BL450" i="2" s="1"/>
  <c r="F619" i="2"/>
  <c r="AI44" i="45"/>
  <c r="DO213" i="49"/>
  <c r="BL245" i="49" s="1"/>
  <c r="AJ245" i="49"/>
  <c r="AJ518" i="50"/>
  <c r="DO486" i="50"/>
  <c r="BL518" i="50" s="1"/>
  <c r="F622" i="50"/>
  <c r="AK441" i="49"/>
  <c r="DP409" i="49"/>
  <c r="BM441" i="49" s="1"/>
  <c r="AK516" i="2"/>
  <c r="DP484" i="2"/>
  <c r="BM516" i="2" s="1"/>
  <c r="AK442" i="51"/>
  <c r="DP410" i="51"/>
  <c r="BM442" i="51" s="1"/>
  <c r="AJ310" i="50"/>
  <c r="DO278" i="50"/>
  <c r="BL310" i="50" s="1"/>
  <c r="DO475" i="51"/>
  <c r="BL507" i="51" s="1"/>
  <c r="F611" i="51"/>
  <c r="AJ507" i="51"/>
  <c r="V126" i="47"/>
  <c r="V155" i="50"/>
  <c r="W91" i="50"/>
  <c r="G25" i="47"/>
  <c r="H77" i="2"/>
  <c r="G141" i="2"/>
  <c r="AK316" i="50"/>
  <c r="DP284" i="50"/>
  <c r="BM316" i="50" s="1"/>
  <c r="BL226" i="2"/>
  <c r="AK514" i="51"/>
  <c r="DP482" i="51"/>
  <c r="BM514" i="51" s="1"/>
  <c r="R36" i="47"/>
  <c r="R152" i="2"/>
  <c r="S88" i="2"/>
  <c r="DO286" i="2"/>
  <c r="BL318" i="2" s="1"/>
  <c r="AJ318" i="2"/>
  <c r="F622" i="2"/>
  <c r="DO486" i="2"/>
  <c r="BL518" i="2" s="1"/>
  <c r="AJ518" i="2"/>
  <c r="AK450" i="50"/>
  <c r="DP418" i="50"/>
  <c r="BM450" i="50" s="1"/>
  <c r="F613" i="51"/>
  <c r="DO477" i="51"/>
  <c r="BL509" i="51" s="1"/>
  <c r="AJ509" i="51"/>
  <c r="AJ375" i="50"/>
  <c r="DO343" i="50"/>
  <c r="BL375" i="50" s="1"/>
  <c r="DO407" i="2"/>
  <c r="BL439" i="2" s="1"/>
  <c r="AJ439" i="2"/>
  <c r="F608" i="2"/>
  <c r="R152" i="51"/>
  <c r="S88" i="51"/>
  <c r="BL224" i="49"/>
  <c r="F616" i="49"/>
  <c r="AJ512" i="49"/>
  <c r="DO480" i="49"/>
  <c r="BL512" i="49" s="1"/>
  <c r="AJ316" i="2"/>
  <c r="DO284" i="2"/>
  <c r="BL316" i="2" s="1"/>
  <c r="DO279" i="51"/>
  <c r="BL311" i="51" s="1"/>
  <c r="AJ311" i="51"/>
  <c r="AI107" i="45"/>
  <c r="DO354" i="49"/>
  <c r="BL386" i="49" s="1"/>
  <c r="AJ386" i="49"/>
  <c r="DP285" i="2"/>
  <c r="BM317" i="2" s="1"/>
  <c r="AK317" i="2"/>
  <c r="H26" i="47"/>
  <c r="H142" i="2"/>
  <c r="I78" i="2"/>
  <c r="AJ453" i="50"/>
  <c r="DO421" i="50"/>
  <c r="BL453" i="50" s="1"/>
  <c r="AJ376" i="51"/>
  <c r="DO344" i="51"/>
  <c r="BL376" i="51" s="1"/>
  <c r="S37" i="47"/>
  <c r="S153" i="2"/>
  <c r="T89" i="2"/>
  <c r="AI48" i="45"/>
  <c r="DO217" i="49"/>
  <c r="BL249" i="49" s="1"/>
  <c r="AJ249" i="49"/>
  <c r="BM280" i="49"/>
  <c r="AJ318" i="50"/>
  <c r="DO286" i="50"/>
  <c r="BL318" i="50" s="1"/>
  <c r="F614" i="50"/>
  <c r="AJ510" i="50"/>
  <c r="DO478" i="50"/>
  <c r="BL510" i="50" s="1"/>
  <c r="AJ387" i="2"/>
  <c r="DO355" i="2"/>
  <c r="BL387" i="2" s="1"/>
  <c r="AK515" i="50"/>
  <c r="DP483" i="50"/>
  <c r="BM515" i="50" s="1"/>
  <c r="DO287" i="50"/>
  <c r="BL319" i="50" s="1"/>
  <c r="AJ319" i="50"/>
  <c r="AI110" i="45"/>
  <c r="AJ249" i="51"/>
  <c r="DO217" i="51"/>
  <c r="BL249" i="51" s="1"/>
  <c r="AJ314" i="51"/>
  <c r="DO282" i="51"/>
  <c r="BL314" i="51" s="1"/>
  <c r="AJ377" i="50"/>
  <c r="DO345" i="50"/>
  <c r="BL377" i="50" s="1"/>
  <c r="F611" i="50"/>
  <c r="DO474" i="50"/>
  <c r="BL506" i="50" s="1"/>
  <c r="F610" i="50"/>
  <c r="AJ506" i="50"/>
  <c r="AJ314" i="50"/>
  <c r="DO282" i="50"/>
  <c r="BL314" i="50" s="1"/>
  <c r="DO350" i="50"/>
  <c r="BL382" i="50" s="1"/>
  <c r="AJ382" i="50"/>
  <c r="AI82" i="45"/>
  <c r="F616" i="50"/>
  <c r="AJ517" i="2"/>
  <c r="F621" i="2"/>
  <c r="DO485" i="2"/>
  <c r="BL517" i="2" s="1"/>
  <c r="O32" i="47"/>
  <c r="O148" i="2"/>
  <c r="P84" i="2"/>
  <c r="AK376" i="50"/>
  <c r="DP344" i="50"/>
  <c r="BM376" i="50" s="1"/>
  <c r="AK441" i="2"/>
  <c r="DP409" i="2"/>
  <c r="BM441" i="2" s="1"/>
  <c r="AI105" i="45"/>
  <c r="DO212" i="51"/>
  <c r="BL244" i="51" s="1"/>
  <c r="AJ244" i="51"/>
  <c r="AK384" i="2"/>
  <c r="DP352" i="2"/>
  <c r="BM384" i="2" s="1"/>
  <c r="AJ513" i="49"/>
  <c r="F617" i="49"/>
  <c r="DO481" i="49"/>
  <c r="BL513" i="49" s="1"/>
  <c r="AK309" i="49"/>
  <c r="DP277" i="49"/>
  <c r="BM309" i="49" s="1"/>
  <c r="AJ385" i="50"/>
  <c r="DO353" i="50"/>
  <c r="BL385" i="50" s="1"/>
  <c r="F619" i="50"/>
  <c r="H141" i="49"/>
  <c r="I77" i="49"/>
  <c r="R123" i="47"/>
  <c r="R152" i="50"/>
  <c r="S88" i="50"/>
  <c r="T120" i="50" s="1"/>
  <c r="AV120" i="50" s="1"/>
  <c r="F609" i="49"/>
  <c r="AJ505" i="49"/>
  <c r="DO473" i="49"/>
  <c r="BL505" i="49" s="1"/>
  <c r="DP476" i="50"/>
  <c r="BM508" i="50" s="1"/>
  <c r="AK508" i="50"/>
  <c r="DO347" i="49"/>
  <c r="BL379" i="49" s="1"/>
  <c r="AJ379" i="49"/>
  <c r="F621" i="49"/>
  <c r="AJ517" i="49"/>
  <c r="DO485" i="49"/>
  <c r="BL517" i="49" s="1"/>
  <c r="AJ444" i="50"/>
  <c r="DO412" i="50"/>
  <c r="BL444" i="50" s="1"/>
  <c r="BL474" i="51"/>
  <c r="DP419" i="51"/>
  <c r="BM451" i="51" s="1"/>
  <c r="AK451" i="51"/>
  <c r="K145" i="49"/>
  <c r="L81" i="49"/>
  <c r="W41" i="47"/>
  <c r="W157" i="2"/>
  <c r="X93" i="2"/>
  <c r="F610" i="2"/>
  <c r="AJ506" i="2"/>
  <c r="DO474" i="2"/>
  <c r="BL506" i="2" s="1"/>
  <c r="AK321" i="50"/>
  <c r="DP289" i="50"/>
  <c r="BM321" i="50" s="1"/>
  <c r="DP419" i="50"/>
  <c r="BM451" i="50" s="1"/>
  <c r="AK451" i="50"/>
  <c r="T124" i="47"/>
  <c r="T153" i="50"/>
  <c r="U89" i="50"/>
  <c r="AJ383" i="49"/>
  <c r="DO351" i="49"/>
  <c r="BL383" i="49" s="1"/>
  <c r="AK323" i="51"/>
  <c r="DP291" i="51"/>
  <c r="BM323" i="51" s="1"/>
  <c r="L30" i="47"/>
  <c r="L146" i="2"/>
  <c r="M82" i="2"/>
  <c r="DP414" i="2"/>
  <c r="BM446" i="2" s="1"/>
  <c r="AK446" i="2"/>
  <c r="AA161" i="49"/>
  <c r="AB97" i="49"/>
  <c r="AB161" i="49" s="1"/>
  <c r="T154" i="49"/>
  <c r="U90" i="49"/>
  <c r="BL348" i="50"/>
  <c r="U154" i="51"/>
  <c r="V90" i="51"/>
  <c r="AJ384" i="51"/>
  <c r="DO352" i="51"/>
  <c r="BL384" i="51" s="1"/>
  <c r="BL218" i="50"/>
  <c r="DO421" i="51"/>
  <c r="BL453" i="51" s="1"/>
  <c r="AJ453" i="51"/>
  <c r="DO283" i="50"/>
  <c r="BL315" i="50" s="1"/>
  <c r="AJ315" i="50"/>
  <c r="DP475" i="2"/>
  <c r="BM507" i="2" s="1"/>
  <c r="AK507" i="2"/>
  <c r="AJ320" i="51"/>
  <c r="DO288" i="51"/>
  <c r="BL320" i="51" s="1"/>
  <c r="AI116" i="45"/>
  <c r="F619" i="51"/>
  <c r="Z44" i="47"/>
  <c r="Z160" i="2"/>
  <c r="AA96" i="2"/>
  <c r="AK508" i="2"/>
  <c r="DP476" i="2"/>
  <c r="BM508" i="2" s="1"/>
  <c r="AJ443" i="49"/>
  <c r="DO411" i="49"/>
  <c r="BL443" i="49" s="1"/>
  <c r="AJ322" i="2"/>
  <c r="DO290" i="2"/>
  <c r="BL322" i="2" s="1"/>
  <c r="K29" i="47"/>
  <c r="K145" i="2"/>
  <c r="L81" i="2"/>
  <c r="BL216" i="49"/>
  <c r="AJ509" i="2"/>
  <c r="DO477" i="2"/>
  <c r="BL509" i="2" s="1"/>
  <c r="F613" i="2"/>
  <c r="Y43" i="47"/>
  <c r="Y159" i="2"/>
  <c r="Z95" i="2"/>
  <c r="AI83" i="45"/>
  <c r="DO221" i="50"/>
  <c r="BL253" i="50" s="1"/>
  <c r="AJ253" i="50"/>
  <c r="Z159" i="49"/>
  <c r="AA95" i="49"/>
  <c r="AJ375" i="2"/>
  <c r="DO343" i="2"/>
  <c r="BL375" i="2" s="1"/>
  <c r="AI84" i="45"/>
  <c r="AJ254" i="50"/>
  <c r="DO222" i="50"/>
  <c r="BL254" i="50" s="1"/>
  <c r="BL413" i="2"/>
  <c r="AK447" i="50"/>
  <c r="DP415" i="50"/>
  <c r="BM447" i="50" s="1"/>
  <c r="AK449" i="2"/>
  <c r="DP417" i="2"/>
  <c r="BM449" i="2" s="1"/>
  <c r="AK258" i="51"/>
  <c r="DP226" i="51"/>
  <c r="BM258" i="51" s="1"/>
  <c r="AJ440" i="51"/>
  <c r="DO408" i="51"/>
  <c r="BL440" i="51" s="1"/>
  <c r="AK453" i="49"/>
  <c r="DP421" i="49"/>
  <c r="BM453" i="49" s="1"/>
  <c r="BL348" i="2"/>
  <c r="S151" i="49"/>
  <c r="T87" i="49"/>
  <c r="AJ315" i="49"/>
  <c r="DO283" i="49"/>
  <c r="BL315" i="49" s="1"/>
  <c r="AJ387" i="50"/>
  <c r="DO355" i="50"/>
  <c r="BL387" i="50" s="1"/>
  <c r="Y129" i="47"/>
  <c r="Y158" i="50"/>
  <c r="Z94" i="50"/>
  <c r="AI57" i="45"/>
  <c r="AJ258" i="49"/>
  <c r="DO226" i="49"/>
  <c r="BL258" i="49" s="1"/>
  <c r="AJ378" i="2"/>
  <c r="DO346" i="2"/>
  <c r="BL378" i="2" s="1"/>
  <c r="L145" i="51"/>
  <c r="M81" i="51"/>
  <c r="T152" i="49"/>
  <c r="U88" i="49"/>
  <c r="AK251" i="50"/>
  <c r="DP219" i="50"/>
  <c r="BM251" i="50" s="1"/>
  <c r="Q35" i="47"/>
  <c r="Q151" i="2"/>
  <c r="R87" i="2"/>
  <c r="AJ385" i="2"/>
  <c r="DO353" i="2"/>
  <c r="BL385" i="2" s="1"/>
  <c r="AJ445" i="50"/>
  <c r="DO413" i="50"/>
  <c r="BL445" i="50" s="1"/>
  <c r="AI15" i="45"/>
  <c r="AJ247" i="2"/>
  <c r="DO215" i="2"/>
  <c r="BL247" i="2" s="1"/>
  <c r="AI54" i="45"/>
  <c r="DO223" i="49"/>
  <c r="BL255" i="49" s="1"/>
  <c r="AJ255" i="49"/>
  <c r="F619" i="49"/>
  <c r="AK515" i="49"/>
  <c r="DP483" i="49"/>
  <c r="BM515" i="49" s="1"/>
  <c r="DO279" i="50"/>
  <c r="BL311" i="50" s="1"/>
  <c r="AJ311" i="50"/>
  <c r="AI49" i="45"/>
  <c r="AJ250" i="49"/>
  <c r="DO218" i="49"/>
  <c r="BL250" i="49" s="1"/>
  <c r="AJ375" i="51"/>
  <c r="DO343" i="51"/>
  <c r="BL375" i="51" s="1"/>
  <c r="DO479" i="50"/>
  <c r="BL511" i="50" s="1"/>
  <c r="AJ511" i="50"/>
  <c r="F615" i="50"/>
  <c r="AK442" i="50"/>
  <c r="DP410" i="50"/>
  <c r="BM442" i="50" s="1"/>
  <c r="AI86" i="45"/>
  <c r="AJ256" i="50"/>
  <c r="DO224" i="50"/>
  <c r="BL256" i="50" s="1"/>
  <c r="AJ504" i="49"/>
  <c r="F608" i="49"/>
  <c r="DO472" i="49"/>
  <c r="BL504" i="49" s="1"/>
  <c r="DP411" i="50"/>
  <c r="BM443" i="50" s="1"/>
  <c r="AK443" i="50"/>
  <c r="AJ382" i="49"/>
  <c r="DO350" i="49"/>
  <c r="BL382" i="49" s="1"/>
  <c r="AJ447" i="49"/>
  <c r="DO415" i="49"/>
  <c r="BL447" i="49" s="1"/>
  <c r="BL482" i="49"/>
  <c r="AI55" i="45"/>
  <c r="DO409" i="51"/>
  <c r="BL441" i="51" s="1"/>
  <c r="AJ441" i="51"/>
  <c r="AJ322" i="50"/>
  <c r="DO290" i="50"/>
  <c r="BL322" i="50" s="1"/>
  <c r="AJ440" i="50"/>
  <c r="DO408" i="50"/>
  <c r="BL440" i="50" s="1"/>
  <c r="AI13" i="45"/>
  <c r="DO213" i="2"/>
  <c r="BL245" i="2" s="1"/>
  <c r="AJ245" i="2"/>
  <c r="N31" i="47"/>
  <c r="N147" i="2"/>
  <c r="O83" i="2"/>
  <c r="F622" i="49"/>
  <c r="AJ518" i="49"/>
  <c r="DO486" i="49"/>
  <c r="BL518" i="49" s="1"/>
  <c r="Y158" i="51"/>
  <c r="Z94" i="51"/>
  <c r="DP353" i="49"/>
  <c r="BM385" i="49" s="1"/>
  <c r="AK385" i="49"/>
  <c r="AJ313" i="51"/>
  <c r="DO281" i="51"/>
  <c r="BL313" i="51" s="1"/>
  <c r="F612" i="51"/>
  <c r="AK246" i="51"/>
  <c r="DP214" i="51"/>
  <c r="BM246" i="51" s="1"/>
  <c r="AJ322" i="51"/>
  <c r="DO290" i="51"/>
  <c r="BL322" i="51" s="1"/>
  <c r="Q121" i="47"/>
  <c r="Q150" i="50"/>
  <c r="R86" i="50"/>
  <c r="K144" i="49"/>
  <c r="L80" i="49"/>
  <c r="P150" i="49"/>
  <c r="Q86" i="49"/>
  <c r="W156" i="49"/>
  <c r="X92" i="49"/>
  <c r="AJ512" i="51"/>
  <c r="F616" i="51"/>
  <c r="DO480" i="51"/>
  <c r="BL512" i="51" s="1"/>
  <c r="AI106" i="45"/>
  <c r="AJ245" i="51"/>
  <c r="DO213" i="51"/>
  <c r="BL245" i="51" s="1"/>
  <c r="DO288" i="2"/>
  <c r="BL320" i="2" s="1"/>
  <c r="AJ320" i="2"/>
  <c r="AK321" i="2"/>
  <c r="DP289" i="2"/>
  <c r="BM321" i="2" s="1"/>
  <c r="W128" i="47"/>
  <c r="W157" i="50"/>
  <c r="X93" i="50"/>
  <c r="DO343" i="49"/>
  <c r="BL375" i="49" s="1"/>
  <c r="AJ375" i="49"/>
  <c r="AI77" i="45"/>
  <c r="DO215" i="50"/>
  <c r="BL247" i="50" s="1"/>
  <c r="AJ247" i="50"/>
  <c r="AI108" i="45"/>
  <c r="AJ247" i="51"/>
  <c r="DO215" i="51"/>
  <c r="BL247" i="51" s="1"/>
  <c r="AA45" i="47"/>
  <c r="AA161" i="2"/>
  <c r="AB97" i="2"/>
  <c r="AJ380" i="51"/>
  <c r="DO348" i="51"/>
  <c r="BL380" i="51" s="1"/>
  <c r="AI111" i="45"/>
  <c r="AI114" i="45"/>
  <c r="AJ253" i="51"/>
  <c r="DO221" i="51"/>
  <c r="BL253" i="51" s="1"/>
  <c r="AJ312" i="51"/>
  <c r="DO280" i="51"/>
  <c r="BL312" i="51" s="1"/>
  <c r="AJ387" i="49"/>
  <c r="DO355" i="49"/>
  <c r="BL387" i="49" s="1"/>
  <c r="F613" i="50"/>
  <c r="AJ509" i="50"/>
  <c r="DO477" i="50"/>
  <c r="BL509" i="50" s="1"/>
  <c r="DP281" i="49"/>
  <c r="BM313" i="49" s="1"/>
  <c r="AK313" i="49"/>
  <c r="AI117" i="45"/>
  <c r="DO224" i="51"/>
  <c r="BL256" i="51" s="1"/>
  <c r="AJ256" i="51"/>
  <c r="BL484" i="51"/>
  <c r="DP354" i="51"/>
  <c r="BM386" i="51" s="1"/>
  <c r="AK386" i="51"/>
  <c r="BL356" i="50"/>
  <c r="X158" i="49"/>
  <c r="Y94" i="49"/>
  <c r="DO287" i="51"/>
  <c r="BL319" i="51" s="1"/>
  <c r="AJ319" i="51"/>
  <c r="AI115" i="45"/>
  <c r="AJ445" i="51"/>
  <c r="DO413" i="51"/>
  <c r="BL445" i="51" s="1"/>
  <c r="BL478" i="49"/>
  <c r="F610" i="51"/>
  <c r="AK254" i="51"/>
  <c r="DP222" i="51"/>
  <c r="BM254" i="51" s="1"/>
  <c r="AK507" i="50"/>
  <c r="DP475" i="50"/>
  <c r="BM507" i="50" s="1"/>
  <c r="F609" i="51"/>
  <c r="AJ505" i="51"/>
  <c r="DO473" i="51"/>
  <c r="BL505" i="51" s="1"/>
  <c r="F621" i="50"/>
  <c r="AJ517" i="50"/>
  <c r="DO485" i="50"/>
  <c r="BL517" i="50" s="1"/>
  <c r="AJ314" i="2"/>
  <c r="DO282" i="2"/>
  <c r="BL314" i="2" s="1"/>
  <c r="AJ311" i="49"/>
  <c r="DO279" i="49"/>
  <c r="BL311" i="49" s="1"/>
  <c r="AJ505" i="50"/>
  <c r="DO473" i="50"/>
  <c r="BL505" i="50" s="1"/>
  <c r="F609" i="50"/>
  <c r="J28" i="47"/>
  <c r="J144" i="2"/>
  <c r="K80" i="2"/>
  <c r="DO414" i="51"/>
  <c r="BL446" i="51" s="1"/>
  <c r="AJ446" i="51"/>
  <c r="F615" i="51"/>
  <c r="AJ321" i="51"/>
  <c r="DO289" i="51"/>
  <c r="BL321" i="51" s="1"/>
  <c r="AI19" i="45"/>
  <c r="AI22" i="45"/>
  <c r="AI109" i="45"/>
  <c r="DO216" i="51"/>
  <c r="BL248" i="51" s="1"/>
  <c r="AJ248" i="51"/>
  <c r="AK512" i="2"/>
  <c r="DP480" i="2"/>
  <c r="BM512" i="2" s="1"/>
  <c r="DO282" i="49"/>
  <c r="BL314" i="49" s="1"/>
  <c r="AJ314" i="49"/>
  <c r="DP223" i="51"/>
  <c r="BM255" i="51" s="1"/>
  <c r="AK255" i="51"/>
  <c r="DO285" i="51"/>
  <c r="BL317" i="51" s="1"/>
  <c r="AJ317" i="51"/>
  <c r="Q150" i="51"/>
  <c r="R86" i="51"/>
  <c r="K79" i="49"/>
  <c r="AJ447" i="2"/>
  <c r="DO415" i="2"/>
  <c r="BL447" i="2" s="1"/>
  <c r="F616" i="2"/>
  <c r="AJ448" i="50"/>
  <c r="DO416" i="50"/>
  <c r="BL448" i="50" s="1"/>
  <c r="AI80" i="45"/>
  <c r="DO350" i="2"/>
  <c r="BL382" i="2" s="1"/>
  <c r="AJ382" i="2"/>
  <c r="DO286" i="51"/>
  <c r="BL318" i="51" s="1"/>
  <c r="AJ318" i="51"/>
  <c r="AB132" i="47"/>
  <c r="AB161" i="50"/>
  <c r="DO482" i="50"/>
  <c r="BL514" i="50" s="1"/>
  <c r="F618" i="50"/>
  <c r="AJ514" i="50"/>
  <c r="BL417" i="49"/>
  <c r="AI47" i="45"/>
  <c r="DO287" i="2"/>
  <c r="BL319" i="2" s="1"/>
  <c r="AJ319" i="2"/>
  <c r="F609" i="2"/>
  <c r="AJ505" i="2"/>
  <c r="DO473" i="2"/>
  <c r="BL505" i="2" s="1"/>
  <c r="AI45" i="45"/>
  <c r="AJ246" i="49"/>
  <c r="DO214" i="49"/>
  <c r="BL246" i="49" s="1"/>
  <c r="AJ383" i="51"/>
  <c r="DO351" i="51"/>
  <c r="BL383" i="51" s="1"/>
  <c r="BL350" i="51"/>
  <c r="S153" i="49"/>
  <c r="T89" i="49"/>
  <c r="AI23" i="45"/>
  <c r="AJ255" i="2"/>
  <c r="DO223" i="2"/>
  <c r="BL255" i="2" s="1"/>
  <c r="V155" i="51"/>
  <c r="W91" i="51"/>
  <c r="AK309" i="50"/>
  <c r="DP277" i="50"/>
  <c r="BM309" i="50" s="1"/>
  <c r="DO420" i="49"/>
  <c r="BL452" i="49" s="1"/>
  <c r="AJ452" i="49"/>
  <c r="DP277" i="2"/>
  <c r="BM309" i="2" s="1"/>
  <c r="AK309" i="2"/>
  <c r="AK442" i="49"/>
  <c r="DP410" i="49"/>
  <c r="BM442" i="49" s="1"/>
  <c r="AJ386" i="2"/>
  <c r="DO354" i="2"/>
  <c r="BL386" i="2" s="1"/>
  <c r="DO416" i="2"/>
  <c r="BL448" i="2" s="1"/>
  <c r="AJ448" i="2"/>
  <c r="DP483" i="2"/>
  <c r="BM515" i="2" s="1"/>
  <c r="AK515" i="2"/>
  <c r="AI78" i="45"/>
  <c r="AJ248" i="50"/>
  <c r="DO216" i="50"/>
  <c r="BL248" i="50" s="1"/>
  <c r="AB46" i="47"/>
  <c r="AB162" i="2"/>
  <c r="Q122" i="47"/>
  <c r="Q151" i="50"/>
  <c r="R87" i="50"/>
  <c r="S119" i="50" s="1"/>
  <c r="AU119" i="50" s="1"/>
  <c r="DP484" i="50"/>
  <c r="BM516" i="50" s="1"/>
  <c r="AK516" i="50"/>
  <c r="O120" i="47"/>
  <c r="P85" i="50"/>
  <c r="O149" i="50"/>
  <c r="DO283" i="2"/>
  <c r="BL315" i="2" s="1"/>
  <c r="AJ315" i="2"/>
  <c r="AJ448" i="49"/>
  <c r="DO416" i="49"/>
  <c r="BL448" i="49" s="1"/>
  <c r="AK244" i="50"/>
  <c r="DP212" i="50"/>
  <c r="BM244" i="50" s="1"/>
  <c r="AJ388" i="49"/>
  <c r="DO356" i="49"/>
  <c r="BL388" i="49" s="1"/>
  <c r="L117" i="47"/>
  <c r="M82" i="50"/>
  <c r="L146" i="50"/>
  <c r="F617" i="51"/>
  <c r="AJ513" i="51"/>
  <c r="DO481" i="51"/>
  <c r="BL513" i="51" s="1"/>
  <c r="AJ383" i="2"/>
  <c r="DO351" i="2"/>
  <c r="BL383" i="2" s="1"/>
  <c r="O119" i="47"/>
  <c r="O148" i="50"/>
  <c r="P84" i="50"/>
  <c r="BL226" i="50"/>
  <c r="AL246" i="2"/>
  <c r="DQ214" i="2"/>
  <c r="BN246" i="2" s="1"/>
  <c r="AJ448" i="51"/>
  <c r="DO416" i="51"/>
  <c r="BL448" i="51" s="1"/>
  <c r="AJ452" i="50"/>
  <c r="DO420" i="50"/>
  <c r="BL452" i="50" s="1"/>
  <c r="DO417" i="51"/>
  <c r="BL449" i="51" s="1"/>
  <c r="AJ449" i="51"/>
  <c r="F618" i="51"/>
  <c r="AK445" i="49"/>
  <c r="DP413" i="49"/>
  <c r="BM445" i="49" s="1"/>
  <c r="DO414" i="50"/>
  <c r="BL446" i="50" s="1"/>
  <c r="AJ446" i="50"/>
  <c r="AI81" i="45"/>
  <c r="AI17" i="45"/>
  <c r="AJ249" i="2"/>
  <c r="DO217" i="2"/>
  <c r="BL249" i="2" s="1"/>
  <c r="AB133" i="47"/>
  <c r="AB162" i="50"/>
  <c r="DO284" i="49"/>
  <c r="BL316" i="49" s="1"/>
  <c r="AJ316" i="49"/>
  <c r="AI50" i="45"/>
  <c r="T125" i="47"/>
  <c r="T154" i="50"/>
  <c r="U90" i="50"/>
  <c r="DP342" i="49"/>
  <c r="BM374" i="49" s="1"/>
  <c r="AK374" i="49"/>
  <c r="AJ386" i="50"/>
  <c r="DO354" i="50"/>
  <c r="BL386" i="50" s="1"/>
  <c r="F620" i="50"/>
  <c r="M146" i="49"/>
  <c r="N82" i="49"/>
  <c r="DO277" i="51"/>
  <c r="BL309" i="51" s="1"/>
  <c r="AJ309" i="51"/>
  <c r="AI113" i="45"/>
  <c r="DO220" i="51"/>
  <c r="BL252" i="51" s="1"/>
  <c r="AJ252" i="51"/>
  <c r="AK447" i="51"/>
  <c r="DP415" i="51"/>
  <c r="BM447" i="51" s="1"/>
  <c r="Y130" i="47"/>
  <c r="Y159" i="50"/>
  <c r="Z95" i="50"/>
  <c r="AI85" i="45"/>
  <c r="DO223" i="50"/>
  <c r="BL255" i="50" s="1"/>
  <c r="AJ255" i="50"/>
  <c r="AK313" i="2"/>
  <c r="DP281" i="2"/>
  <c r="BM313" i="2" s="1"/>
  <c r="BL218" i="2"/>
  <c r="AI118" i="45"/>
  <c r="AJ257" i="51"/>
  <c r="DO225" i="51"/>
  <c r="BL257" i="51" s="1"/>
  <c r="AI79" i="45"/>
  <c r="DO217" i="50"/>
  <c r="BL249" i="50" s="1"/>
  <c r="AJ249" i="50"/>
  <c r="DO355" i="51"/>
  <c r="BL387" i="51" s="1"/>
  <c r="AJ387" i="51"/>
  <c r="DP289" i="49"/>
  <c r="BM321" i="49" s="1"/>
  <c r="AK321" i="49"/>
  <c r="DO345" i="49"/>
  <c r="BL377" i="49" s="1"/>
  <c r="AJ377" i="49"/>
  <c r="AK384" i="50"/>
  <c r="DP352" i="50"/>
  <c r="BM384" i="50" s="1"/>
  <c r="DO342" i="2"/>
  <c r="BL374" i="2" s="1"/>
  <c r="AJ374" i="2"/>
  <c r="AJ440" i="49"/>
  <c r="DO408" i="49"/>
  <c r="BL440" i="49" s="1"/>
  <c r="AK508" i="51"/>
  <c r="DP476" i="51"/>
  <c r="BM508" i="51" s="1"/>
  <c r="F614" i="49"/>
  <c r="J144" i="51"/>
  <c r="K80" i="51"/>
  <c r="AJ388" i="51"/>
  <c r="DO356" i="51"/>
  <c r="BL388" i="51" s="1"/>
  <c r="AI119" i="45"/>
  <c r="AI51" i="45"/>
  <c r="AJ252" i="49"/>
  <c r="DO220" i="49"/>
  <c r="BL252" i="49" s="1"/>
  <c r="AJ310" i="49"/>
  <c r="DO278" i="49"/>
  <c r="BL310" i="49" s="1"/>
  <c r="AK511" i="51"/>
  <c r="DP479" i="51"/>
  <c r="BM511" i="51" s="1"/>
  <c r="V39" i="47"/>
  <c r="V155" i="2"/>
  <c r="W91" i="2"/>
  <c r="AJ439" i="49"/>
  <c r="DO407" i="49"/>
  <c r="BL439" i="49" s="1"/>
  <c r="AK316" i="51"/>
  <c r="DP284" i="51"/>
  <c r="BM316" i="51" s="1"/>
  <c r="AI46" i="45"/>
  <c r="DO215" i="49"/>
  <c r="BL247" i="49" s="1"/>
  <c r="AJ247" i="49"/>
  <c r="DO291" i="2"/>
  <c r="BL323" i="2" s="1"/>
  <c r="AJ323" i="2"/>
  <c r="N118" i="47"/>
  <c r="N147" i="50"/>
  <c r="O83" i="50"/>
  <c r="AJ442" i="2"/>
  <c r="DO410" i="2"/>
  <c r="BL442" i="2" s="1"/>
  <c r="F611" i="2"/>
  <c r="AI12" i="45"/>
  <c r="AJ244" i="2"/>
  <c r="DO212" i="2"/>
  <c r="BL244" i="2" s="1"/>
  <c r="J115" i="47"/>
  <c r="J144" i="50"/>
  <c r="K80" i="50"/>
  <c r="AJ452" i="2"/>
  <c r="DO420" i="2"/>
  <c r="BL452" i="2" s="1"/>
  <c r="V155" i="49"/>
  <c r="W91" i="49"/>
  <c r="AK317" i="50"/>
  <c r="DP285" i="50"/>
  <c r="BM317" i="50" s="1"/>
  <c r="AK376" i="2"/>
  <c r="DP344" i="2"/>
  <c r="BM376" i="2" s="1"/>
  <c r="I142" i="51"/>
  <c r="J78" i="51"/>
  <c r="AJ518" i="51"/>
  <c r="DO486" i="51"/>
  <c r="BL518" i="51" s="1"/>
  <c r="F622" i="51"/>
  <c r="P149" i="51"/>
  <c r="Q85" i="51"/>
  <c r="T38" i="47"/>
  <c r="T154" i="2"/>
  <c r="U90" i="2"/>
  <c r="DO409" i="50"/>
  <c r="BL441" i="50" s="1"/>
  <c r="AJ441" i="50"/>
  <c r="Z131" i="47"/>
  <c r="Z160" i="50"/>
  <c r="AA96" i="50"/>
  <c r="AB128" i="50" s="1"/>
  <c r="BE128" i="50" s="1"/>
  <c r="DO280" i="2"/>
  <c r="BL312" i="2" s="1"/>
  <c r="AJ312" i="2"/>
  <c r="N147" i="49"/>
  <c r="O83" i="49"/>
  <c r="O33" i="47"/>
  <c r="O149" i="2"/>
  <c r="P85" i="2"/>
  <c r="X157" i="49"/>
  <c r="Y93" i="49"/>
  <c r="AK504" i="2"/>
  <c r="DP472" i="2"/>
  <c r="BM504" i="2" s="1"/>
  <c r="AK250" i="51"/>
  <c r="DP218" i="51"/>
  <c r="BM250" i="51" s="1"/>
  <c r="AJ383" i="50"/>
  <c r="DO351" i="50"/>
  <c r="BL383" i="50" s="1"/>
  <c r="W40" i="47"/>
  <c r="DO349" i="51"/>
  <c r="BL381" i="51" s="1"/>
  <c r="AJ381" i="51"/>
  <c r="AI25" i="45"/>
  <c r="AJ257" i="2"/>
  <c r="DO225" i="2"/>
  <c r="BL257" i="2" s="1"/>
  <c r="DP349" i="2"/>
  <c r="BM381" i="2" s="1"/>
  <c r="AK381" i="2"/>
  <c r="AK317" i="49"/>
  <c r="DP285" i="49"/>
  <c r="BM317" i="49" s="1"/>
  <c r="Q151" i="51"/>
  <c r="R87" i="51"/>
  <c r="AI56" i="45"/>
  <c r="DO225" i="49"/>
  <c r="BL257" i="49" s="1"/>
  <c r="AJ257" i="49"/>
  <c r="AI87" i="45"/>
  <c r="DO225" i="50"/>
  <c r="BL257" i="50" s="1"/>
  <c r="AJ257" i="50"/>
  <c r="BL346" i="49"/>
  <c r="I113" i="47"/>
  <c r="I142" i="50"/>
  <c r="J78" i="50"/>
  <c r="O149" i="49"/>
  <c r="P85" i="49"/>
  <c r="L59" i="47"/>
  <c r="AN59" i="47" s="1"/>
  <c r="M211" i="2" s="1"/>
  <c r="CT211" i="2" s="1"/>
  <c r="M11" i="45"/>
  <c r="M406" i="2"/>
  <c r="CT406" i="2" s="1"/>
  <c r="M341" i="2"/>
  <c r="CT341" i="2" s="1"/>
  <c r="M11" i="48"/>
  <c r="M471" i="2"/>
  <c r="CT471" i="2" s="1"/>
  <c r="M276" i="2"/>
  <c r="CT276" i="2" s="1"/>
  <c r="M11" i="46"/>
  <c r="K58" i="47"/>
  <c r="AM58" i="47" s="1"/>
  <c r="L210" i="2" s="1"/>
  <c r="CS210" i="2" s="1"/>
  <c r="L10" i="48"/>
  <c r="L10" i="46"/>
  <c r="L10" i="45"/>
  <c r="L470" i="2"/>
  <c r="CS470" i="2" s="1"/>
  <c r="L405" i="2"/>
  <c r="CS405" i="2" s="1"/>
  <c r="L340" i="2"/>
  <c r="CS340" i="2" s="1"/>
  <c r="L275" i="2"/>
  <c r="CS275" i="2" s="1"/>
  <c r="V69" i="47"/>
  <c r="AX69" i="47" s="1"/>
  <c r="W221" i="2" s="1"/>
  <c r="DD221" i="2" s="1"/>
  <c r="W21" i="48"/>
  <c r="W21" i="46"/>
  <c r="W481" i="2"/>
  <c r="DD481" i="2" s="1"/>
  <c r="W416" i="2"/>
  <c r="DD416" i="2" s="1"/>
  <c r="W351" i="2"/>
  <c r="DD351" i="2" s="1"/>
  <c r="W286" i="2"/>
  <c r="DD286" i="2" s="1"/>
  <c r="W21" i="45"/>
  <c r="O62" i="47"/>
  <c r="AQ62" i="47" s="1"/>
  <c r="P214" i="2" s="1"/>
  <c r="CW214" i="2" s="1"/>
  <c r="P14" i="48"/>
  <c r="P14" i="46"/>
  <c r="P14" i="45"/>
  <c r="P474" i="2"/>
  <c r="CW474" i="2" s="1"/>
  <c r="P409" i="2"/>
  <c r="CW409" i="2" s="1"/>
  <c r="P344" i="2"/>
  <c r="CW344" i="2" s="1"/>
  <c r="P279" i="2"/>
  <c r="CW279" i="2" s="1"/>
  <c r="M60" i="47"/>
  <c r="AO60" i="47" s="1"/>
  <c r="N212" i="2" s="1"/>
  <c r="CU212" i="2" s="1"/>
  <c r="N12" i="48"/>
  <c r="N12" i="46"/>
  <c r="N12" i="45"/>
  <c r="N407" i="2"/>
  <c r="CU407" i="2" s="1"/>
  <c r="N342" i="2"/>
  <c r="CU342" i="2" s="1"/>
  <c r="N472" i="2"/>
  <c r="CU472" i="2" s="1"/>
  <c r="N277" i="2"/>
  <c r="CU277" i="2" s="1"/>
  <c r="Z159" i="47"/>
  <c r="AA85" i="48"/>
  <c r="AA87" i="46"/>
  <c r="AA86" i="45"/>
  <c r="AA354" i="50"/>
  <c r="DH354" i="50" s="1"/>
  <c r="AA484" i="50"/>
  <c r="DH484" i="50" s="1"/>
  <c r="AA419" i="50"/>
  <c r="DH419" i="50" s="1"/>
  <c r="AA289" i="50"/>
  <c r="DH289" i="50" s="1"/>
  <c r="N148" i="47"/>
  <c r="AP148" i="47" s="1"/>
  <c r="O213" i="50" s="1"/>
  <c r="CV213" i="50" s="1"/>
  <c r="O74" i="48"/>
  <c r="O76" i="46"/>
  <c r="O75" i="45"/>
  <c r="O343" i="50"/>
  <c r="CV343" i="50" s="1"/>
  <c r="O408" i="50"/>
  <c r="CV408" i="50" s="1"/>
  <c r="O278" i="50"/>
  <c r="CV278" i="50" s="1"/>
  <c r="O473" i="50"/>
  <c r="CV473" i="50" s="1"/>
  <c r="S66" i="47"/>
  <c r="AU66" i="47" s="1"/>
  <c r="T218" i="2" s="1"/>
  <c r="DA218" i="2" s="1"/>
  <c r="T18" i="48"/>
  <c r="T18" i="45"/>
  <c r="T18" i="46"/>
  <c r="T348" i="2"/>
  <c r="DA348" i="2" s="1"/>
  <c r="T478" i="2"/>
  <c r="DA478" i="2" s="1"/>
  <c r="T413" i="2"/>
  <c r="DA413" i="2" s="1"/>
  <c r="T283" i="2"/>
  <c r="DA283" i="2" s="1"/>
  <c r="G141" i="47"/>
  <c r="AI141" i="47" s="1"/>
  <c r="H206" i="50" s="1"/>
  <c r="CO206" i="50" s="1"/>
  <c r="H67" i="48"/>
  <c r="H68" i="45"/>
  <c r="H69" i="46"/>
  <c r="H401" i="50"/>
  <c r="CO401" i="50" s="1"/>
  <c r="H466" i="50"/>
  <c r="CO466" i="50" s="1"/>
  <c r="H336" i="50"/>
  <c r="CO336" i="50" s="1"/>
  <c r="H271" i="50"/>
  <c r="CO271" i="50" s="1"/>
  <c r="W70" i="47"/>
  <c r="AY70" i="47" s="1"/>
  <c r="X222" i="2" s="1"/>
  <c r="DE222" i="2" s="1"/>
  <c r="X22" i="48"/>
  <c r="X22" i="46"/>
  <c r="X22" i="45"/>
  <c r="X482" i="2"/>
  <c r="DE482" i="2" s="1"/>
  <c r="X417" i="2"/>
  <c r="DE417" i="2" s="1"/>
  <c r="X352" i="2"/>
  <c r="DE352" i="2" s="1"/>
  <c r="X287" i="2"/>
  <c r="DE287" i="2" s="1"/>
  <c r="X72" i="47"/>
  <c r="AZ72" i="47" s="1"/>
  <c r="Y224" i="2" s="1"/>
  <c r="DF224" i="2" s="1"/>
  <c r="Y24" i="48"/>
  <c r="Y24" i="46"/>
  <c r="Y484" i="2"/>
  <c r="DF484" i="2" s="1"/>
  <c r="Y24" i="45"/>
  <c r="Y419" i="2"/>
  <c r="DF419" i="2" s="1"/>
  <c r="Y354" i="2"/>
  <c r="DF354" i="2" s="1"/>
  <c r="Y289" i="2"/>
  <c r="DF289" i="2" s="1"/>
  <c r="Z161" i="47"/>
  <c r="BB161" i="47" s="1"/>
  <c r="AA226" i="50" s="1"/>
  <c r="DH226" i="50" s="1"/>
  <c r="AA87" i="48"/>
  <c r="AA88" i="45"/>
  <c r="AA89" i="46"/>
  <c r="AA356" i="50"/>
  <c r="DH356" i="50" s="1"/>
  <c r="AA421" i="50"/>
  <c r="DH421" i="50" s="1"/>
  <c r="AA291" i="50"/>
  <c r="DH291" i="50" s="1"/>
  <c r="AA486" i="50"/>
  <c r="DH486" i="50" s="1"/>
  <c r="R151" i="47"/>
  <c r="S77" i="48"/>
  <c r="S79" i="46"/>
  <c r="S78" i="45"/>
  <c r="S411" i="50"/>
  <c r="CZ411" i="50" s="1"/>
  <c r="S476" i="50"/>
  <c r="CZ476" i="50" s="1"/>
  <c r="S346" i="50"/>
  <c r="CZ346" i="50" s="1"/>
  <c r="S281" i="50"/>
  <c r="CZ281" i="50" s="1"/>
  <c r="AA128" i="2"/>
  <c r="BC128" i="2" s="1"/>
  <c r="J144" i="47"/>
  <c r="AL144" i="47" s="1"/>
  <c r="K209" i="50" s="1"/>
  <c r="CR209" i="50" s="1"/>
  <c r="K70" i="48"/>
  <c r="K72" i="46"/>
  <c r="K71" i="45"/>
  <c r="K404" i="50"/>
  <c r="CR404" i="50" s="1"/>
  <c r="K469" i="50"/>
  <c r="CR469" i="50" s="1"/>
  <c r="K274" i="50"/>
  <c r="CR274" i="50" s="1"/>
  <c r="K339" i="50"/>
  <c r="CR339" i="50" s="1"/>
  <c r="O115" i="50"/>
  <c r="AQ115" i="50" s="1"/>
  <c r="I143" i="47"/>
  <c r="AK143" i="47" s="1"/>
  <c r="J208" i="50" s="1"/>
  <c r="CQ208" i="50" s="1"/>
  <c r="J70" i="45"/>
  <c r="J71" i="46"/>
  <c r="J69" i="48"/>
  <c r="J468" i="50"/>
  <c r="CQ468" i="50" s="1"/>
  <c r="J403" i="50"/>
  <c r="CQ403" i="50" s="1"/>
  <c r="J338" i="50"/>
  <c r="CQ338" i="50" s="1"/>
  <c r="J273" i="50"/>
  <c r="CQ273" i="50" s="1"/>
  <c r="R119" i="2"/>
  <c r="V123" i="2"/>
  <c r="AX123" i="2" s="1"/>
  <c r="M114" i="50"/>
  <c r="CT343" i="2"/>
  <c r="R65" i="47"/>
  <c r="AT65" i="47" s="1"/>
  <c r="S217" i="2" s="1"/>
  <c r="CZ217" i="2" s="1"/>
  <c r="S17" i="48"/>
  <c r="S17" i="46"/>
  <c r="S477" i="2"/>
  <c r="CZ477" i="2" s="1"/>
  <c r="S17" i="45"/>
  <c r="S347" i="2"/>
  <c r="CZ347" i="2" s="1"/>
  <c r="S282" i="2"/>
  <c r="CZ282" i="2" s="1"/>
  <c r="S412" i="2"/>
  <c r="CZ412" i="2" s="1"/>
  <c r="H109" i="2"/>
  <c r="AJ109" i="2" s="1"/>
  <c r="H12" i="38"/>
  <c r="Z160" i="47"/>
  <c r="BB160" i="47" s="1"/>
  <c r="AA225" i="50" s="1"/>
  <c r="DH225" i="50" s="1"/>
  <c r="AA86" i="48"/>
  <c r="AA88" i="46"/>
  <c r="AA87" i="45"/>
  <c r="AA485" i="50"/>
  <c r="DH485" i="50" s="1"/>
  <c r="AA420" i="50"/>
  <c r="DH420" i="50" s="1"/>
  <c r="AA290" i="50"/>
  <c r="DH290" i="50" s="1"/>
  <c r="AA355" i="50"/>
  <c r="DH355" i="50" s="1"/>
  <c r="AY124" i="50"/>
  <c r="P116" i="50"/>
  <c r="Y126" i="50"/>
  <c r="BA126" i="50" s="1"/>
  <c r="H56" i="47"/>
  <c r="AJ56" i="47" s="1"/>
  <c r="I208" i="2" s="1"/>
  <c r="CP208" i="2" s="1"/>
  <c r="I8" i="45"/>
  <c r="I468" i="2"/>
  <c r="CP468" i="2" s="1"/>
  <c r="I8" i="46"/>
  <c r="I403" i="2"/>
  <c r="CP403" i="2" s="1"/>
  <c r="I8" i="48"/>
  <c r="I338" i="2"/>
  <c r="CP338" i="2" s="1"/>
  <c r="I273" i="2"/>
  <c r="CP273" i="2" s="1"/>
  <c r="Y160" i="47"/>
  <c r="BA160" i="47" s="1"/>
  <c r="Z225" i="50" s="1"/>
  <c r="DG225" i="50" s="1"/>
  <c r="Z86" i="48"/>
  <c r="Z88" i="46"/>
  <c r="Z485" i="50"/>
  <c r="DG485" i="50" s="1"/>
  <c r="Z420" i="50"/>
  <c r="DG420" i="50" s="1"/>
  <c r="Z87" i="45"/>
  <c r="Z355" i="50"/>
  <c r="DG355" i="50" s="1"/>
  <c r="Z290" i="50"/>
  <c r="DG290" i="50" s="1"/>
  <c r="AA75" i="47"/>
  <c r="BC75" i="47" s="1"/>
  <c r="AB227" i="2" s="1"/>
  <c r="DI227" i="2" s="1"/>
  <c r="AB27" i="48"/>
  <c r="AB27" i="46"/>
  <c r="AB27" i="45"/>
  <c r="AB487" i="2"/>
  <c r="DI487" i="2" s="1"/>
  <c r="AB422" i="2"/>
  <c r="DI422" i="2" s="1"/>
  <c r="AB357" i="2"/>
  <c r="DI357" i="2" s="1"/>
  <c r="AB292" i="2"/>
  <c r="DI292" i="2" s="1"/>
  <c r="W123" i="50"/>
  <c r="BD130" i="50"/>
  <c r="L113" i="50"/>
  <c r="E53" i="47"/>
  <c r="AG53" i="47" s="1"/>
  <c r="F205" i="2" s="1"/>
  <c r="CM205" i="2" s="1"/>
  <c r="F5" i="48"/>
  <c r="F5" i="45"/>
  <c r="F5" i="46"/>
  <c r="F335" i="2"/>
  <c r="CM335" i="2" s="1"/>
  <c r="F270" i="2"/>
  <c r="CM270" i="2" s="1"/>
  <c r="F465" i="2"/>
  <c r="CM465" i="2" s="1"/>
  <c r="F400" i="2"/>
  <c r="CM400" i="2" s="1"/>
  <c r="CT408" i="2"/>
  <c r="H109" i="50"/>
  <c r="H13" i="38"/>
  <c r="Z127" i="2"/>
  <c r="BB127" i="2" s="1"/>
  <c r="M61" i="47"/>
  <c r="AO61" i="47" s="1"/>
  <c r="N213" i="2" s="1"/>
  <c r="CU213" i="2" s="1"/>
  <c r="N13" i="48"/>
  <c r="N13" i="46"/>
  <c r="N13" i="45"/>
  <c r="N408" i="2"/>
  <c r="CU408" i="2" s="1"/>
  <c r="N473" i="2"/>
  <c r="CU473" i="2" s="1"/>
  <c r="N343" i="2"/>
  <c r="CU343" i="2" s="1"/>
  <c r="N278" i="2"/>
  <c r="CU278" i="2" s="1"/>
  <c r="W157" i="47"/>
  <c r="AY157" i="47" s="1"/>
  <c r="X222" i="50" s="1"/>
  <c r="DE222" i="50" s="1"/>
  <c r="X83" i="48"/>
  <c r="X85" i="46"/>
  <c r="X84" i="45"/>
  <c r="X482" i="50"/>
  <c r="DE482" i="50" s="1"/>
  <c r="X417" i="50"/>
  <c r="DE417" i="50" s="1"/>
  <c r="X287" i="50"/>
  <c r="DE287" i="50" s="1"/>
  <c r="X352" i="50"/>
  <c r="DE352" i="50" s="1"/>
  <c r="N61" i="47"/>
  <c r="AP61" i="47" s="1"/>
  <c r="O213" i="2" s="1"/>
  <c r="CV213" i="2" s="1"/>
  <c r="O13" i="48"/>
  <c r="O13" i="46"/>
  <c r="O13" i="45"/>
  <c r="O473" i="2"/>
  <c r="CV473" i="2" s="1"/>
  <c r="O408" i="2"/>
  <c r="CV408" i="2" s="1"/>
  <c r="O343" i="2"/>
  <c r="CV343" i="2" s="1"/>
  <c r="O278" i="2"/>
  <c r="CV278" i="2" s="1"/>
  <c r="J111" i="2"/>
  <c r="AL111" i="2" s="1"/>
  <c r="T121" i="50"/>
  <c r="AV121" i="50" s="1"/>
  <c r="O149" i="47"/>
  <c r="AQ149" i="47" s="1"/>
  <c r="P214" i="50" s="1"/>
  <c r="CW214" i="50" s="1"/>
  <c r="P75" i="48"/>
  <c r="P77" i="46"/>
  <c r="P76" i="45"/>
  <c r="P344" i="50"/>
  <c r="CW344" i="50" s="1"/>
  <c r="P474" i="50"/>
  <c r="CW474" i="50" s="1"/>
  <c r="P409" i="50"/>
  <c r="CW409" i="50" s="1"/>
  <c r="P279" i="50"/>
  <c r="CW279" i="50" s="1"/>
  <c r="N62" i="47"/>
  <c r="AP62" i="47" s="1"/>
  <c r="O214" i="2" s="1"/>
  <c r="CV214" i="2" s="1"/>
  <c r="O14" i="48"/>
  <c r="O14" i="45"/>
  <c r="O409" i="2"/>
  <c r="CV409" i="2" s="1"/>
  <c r="O344" i="2"/>
  <c r="CV344" i="2" s="1"/>
  <c r="O14" i="46"/>
  <c r="O474" i="2"/>
  <c r="CV474" i="2" s="1"/>
  <c r="O279" i="2"/>
  <c r="CV279" i="2" s="1"/>
  <c r="T154" i="47"/>
  <c r="AV154" i="47" s="1"/>
  <c r="U219" i="50" s="1"/>
  <c r="DB219" i="50" s="1"/>
  <c r="U80" i="48"/>
  <c r="U82" i="46"/>
  <c r="U81" i="45"/>
  <c r="U414" i="50"/>
  <c r="DB414" i="50" s="1"/>
  <c r="U349" i="50"/>
  <c r="DB349" i="50" s="1"/>
  <c r="U479" i="50"/>
  <c r="DB479" i="50" s="1"/>
  <c r="U284" i="50"/>
  <c r="DB284" i="50" s="1"/>
  <c r="W124" i="2"/>
  <c r="L146" i="47"/>
  <c r="AN146" i="47" s="1"/>
  <c r="M211" i="50" s="1"/>
  <c r="CT211" i="50" s="1"/>
  <c r="M72" i="48"/>
  <c r="M74" i="46"/>
  <c r="M73" i="45"/>
  <c r="M471" i="50"/>
  <c r="CT471" i="50" s="1"/>
  <c r="M406" i="50"/>
  <c r="CT406" i="50" s="1"/>
  <c r="M341" i="50"/>
  <c r="CT341" i="50" s="1"/>
  <c r="M276" i="50"/>
  <c r="CT276" i="50" s="1"/>
  <c r="N149" i="47"/>
  <c r="AP149" i="47" s="1"/>
  <c r="O214" i="50" s="1"/>
  <c r="CV214" i="50" s="1"/>
  <c r="O75" i="48"/>
  <c r="O77" i="46"/>
  <c r="O76" i="45"/>
  <c r="O474" i="50"/>
  <c r="CV474" i="50" s="1"/>
  <c r="O409" i="50"/>
  <c r="CV409" i="50" s="1"/>
  <c r="O344" i="50"/>
  <c r="CV344" i="50" s="1"/>
  <c r="O279" i="50"/>
  <c r="CV279" i="50" s="1"/>
  <c r="U156" i="47"/>
  <c r="AW156" i="47" s="1"/>
  <c r="V221" i="50" s="1"/>
  <c r="DC221" i="50" s="1"/>
  <c r="V82" i="48"/>
  <c r="V84" i="46"/>
  <c r="V83" i="45"/>
  <c r="V481" i="50"/>
  <c r="DC481" i="50" s="1"/>
  <c r="V416" i="50"/>
  <c r="DC416" i="50" s="1"/>
  <c r="V351" i="50"/>
  <c r="DC351" i="50" s="1"/>
  <c r="V286" i="50"/>
  <c r="DC286" i="50" s="1"/>
  <c r="P117" i="2"/>
  <c r="BB128" i="2"/>
  <c r="P64" i="47"/>
  <c r="AR64" i="47" s="1"/>
  <c r="Q216" i="2" s="1"/>
  <c r="CX216" i="2" s="1"/>
  <c r="Q16" i="48"/>
  <c r="Q16" i="45"/>
  <c r="Q16" i="46"/>
  <c r="Q476" i="2"/>
  <c r="CX476" i="2" s="1"/>
  <c r="Q346" i="2"/>
  <c r="CX346" i="2" s="1"/>
  <c r="Q281" i="2"/>
  <c r="CX281" i="2" s="1"/>
  <c r="Q411" i="2"/>
  <c r="CX411" i="2" s="1"/>
  <c r="AK111" i="2"/>
  <c r="V70" i="47"/>
  <c r="AX70" i="47" s="1"/>
  <c r="W222" i="2" s="1"/>
  <c r="DD222" i="2" s="1"/>
  <c r="W22" i="48"/>
  <c r="W22" i="46"/>
  <c r="W22" i="45"/>
  <c r="W482" i="2"/>
  <c r="DD482" i="2" s="1"/>
  <c r="W417" i="2"/>
  <c r="DD417" i="2" s="1"/>
  <c r="W352" i="2"/>
  <c r="DD352" i="2" s="1"/>
  <c r="W287" i="2"/>
  <c r="DD287" i="2" s="1"/>
  <c r="AP115" i="50"/>
  <c r="J145" i="47"/>
  <c r="AL145" i="47" s="1"/>
  <c r="K210" i="50" s="1"/>
  <c r="CR210" i="50" s="1"/>
  <c r="K71" i="48"/>
  <c r="K73" i="46"/>
  <c r="K72" i="45"/>
  <c r="K340" i="50"/>
  <c r="CR340" i="50" s="1"/>
  <c r="K470" i="50"/>
  <c r="CR470" i="50" s="1"/>
  <c r="K405" i="50"/>
  <c r="CR405" i="50" s="1"/>
  <c r="K275" i="50"/>
  <c r="CR275" i="50" s="1"/>
  <c r="AU121" i="50"/>
  <c r="U122" i="50"/>
  <c r="Q118" i="50"/>
  <c r="X125" i="50"/>
  <c r="AS119" i="2"/>
  <c r="AW123" i="2"/>
  <c r="K112" i="2"/>
  <c r="S120" i="2"/>
  <c r="AU120" i="2" s="1"/>
  <c r="AB129" i="2"/>
  <c r="BE129" i="2" s="1"/>
  <c r="J57" i="47"/>
  <c r="AL57" i="47" s="1"/>
  <c r="K209" i="2" s="1"/>
  <c r="CR209" i="2" s="1"/>
  <c r="K9" i="48"/>
  <c r="K9" i="46"/>
  <c r="K9" i="45"/>
  <c r="K469" i="2"/>
  <c r="CR469" i="2" s="1"/>
  <c r="K404" i="2"/>
  <c r="CR404" i="2" s="1"/>
  <c r="K274" i="2"/>
  <c r="CR274" i="2" s="1"/>
  <c r="K339" i="2"/>
  <c r="CR339" i="2" s="1"/>
  <c r="AN114" i="50"/>
  <c r="I110" i="2"/>
  <c r="CT278" i="2"/>
  <c r="T121" i="2"/>
  <c r="AI109" i="2"/>
  <c r="AB129" i="50"/>
  <c r="BE129" i="50" s="1"/>
  <c r="AB160" i="47" s="1"/>
  <c r="U68" i="47"/>
  <c r="AW68" i="47" s="1"/>
  <c r="V220" i="2" s="1"/>
  <c r="DC220" i="2" s="1"/>
  <c r="V20" i="48"/>
  <c r="V20" i="45"/>
  <c r="V20" i="46"/>
  <c r="V480" i="2"/>
  <c r="DC480" i="2" s="1"/>
  <c r="V350" i="2"/>
  <c r="DC350" i="2" s="1"/>
  <c r="V285" i="2"/>
  <c r="DC285" i="2" s="1"/>
  <c r="V415" i="2"/>
  <c r="DC415" i="2" s="1"/>
  <c r="N147" i="47"/>
  <c r="AP147" i="47" s="1"/>
  <c r="O212" i="50" s="1"/>
  <c r="CV212" i="50" s="1"/>
  <c r="O73" i="48"/>
  <c r="O75" i="46"/>
  <c r="O74" i="45"/>
  <c r="O342" i="50"/>
  <c r="CV342" i="50" s="1"/>
  <c r="O407" i="50"/>
  <c r="CV407" i="50" s="1"/>
  <c r="O472" i="50"/>
  <c r="CV472" i="50" s="1"/>
  <c r="O277" i="50"/>
  <c r="CV277" i="50" s="1"/>
  <c r="Z74" i="47"/>
  <c r="BB74" i="47" s="1"/>
  <c r="AA226" i="2" s="1"/>
  <c r="DH226" i="2" s="1"/>
  <c r="AA26" i="48"/>
  <c r="AA26" i="46"/>
  <c r="AA26" i="45"/>
  <c r="AA486" i="2"/>
  <c r="DH486" i="2" s="1"/>
  <c r="AA421" i="2"/>
  <c r="DH421" i="2" s="1"/>
  <c r="AA356" i="2"/>
  <c r="DH356" i="2" s="1"/>
  <c r="AA291" i="2"/>
  <c r="DH291" i="2" s="1"/>
  <c r="X125" i="2"/>
  <c r="AZ125" i="2" s="1"/>
  <c r="Z73" i="47"/>
  <c r="BB73" i="47" s="1"/>
  <c r="AA225" i="2" s="1"/>
  <c r="DH225" i="2" s="1"/>
  <c r="AA25" i="48"/>
  <c r="AA485" i="2"/>
  <c r="DH485" i="2" s="1"/>
  <c r="AA25" i="46"/>
  <c r="AA420" i="2"/>
  <c r="DH420" i="2" s="1"/>
  <c r="AA25" i="45"/>
  <c r="AA355" i="2"/>
  <c r="DH355" i="2" s="1"/>
  <c r="AA290" i="2"/>
  <c r="DH290" i="2" s="1"/>
  <c r="CT213" i="2"/>
  <c r="N115" i="2"/>
  <c r="AP115" i="2" s="1"/>
  <c r="U122" i="2"/>
  <c r="O116" i="2"/>
  <c r="Q150" i="47"/>
  <c r="R76" i="48"/>
  <c r="R77" i="45"/>
  <c r="R78" i="46"/>
  <c r="R475" i="50"/>
  <c r="CY475" i="50" s="1"/>
  <c r="R345" i="50"/>
  <c r="CY345" i="50" s="1"/>
  <c r="R410" i="50"/>
  <c r="CY410" i="50" s="1"/>
  <c r="R280" i="50"/>
  <c r="CY280" i="50" s="1"/>
  <c r="M114" i="2"/>
  <c r="AO114" i="2" s="1"/>
  <c r="I110" i="50"/>
  <c r="AK110" i="50" s="1"/>
  <c r="U154" i="47"/>
  <c r="AW154" i="47" s="1"/>
  <c r="V219" i="50" s="1"/>
  <c r="DC219" i="50" s="1"/>
  <c r="V80" i="48"/>
  <c r="V81" i="45"/>
  <c r="V82" i="46"/>
  <c r="V479" i="50"/>
  <c r="DC479" i="50" s="1"/>
  <c r="V414" i="50"/>
  <c r="DC414" i="50" s="1"/>
  <c r="V349" i="50"/>
  <c r="DC349" i="50" s="1"/>
  <c r="V284" i="50"/>
  <c r="DC284" i="50" s="1"/>
  <c r="I57" i="47"/>
  <c r="AK57" i="47" s="1"/>
  <c r="J209" i="2" s="1"/>
  <c r="CQ209" i="2" s="1"/>
  <c r="J9" i="48"/>
  <c r="J9" i="46"/>
  <c r="J9" i="45"/>
  <c r="J404" i="2"/>
  <c r="CQ404" i="2" s="1"/>
  <c r="J469" i="2"/>
  <c r="CQ469" i="2" s="1"/>
  <c r="J339" i="2"/>
  <c r="CQ339" i="2" s="1"/>
  <c r="J274" i="2"/>
  <c r="CQ274" i="2" s="1"/>
  <c r="S153" i="47"/>
  <c r="AU153" i="47" s="1"/>
  <c r="T218" i="50" s="1"/>
  <c r="DA218" i="50" s="1"/>
  <c r="T79" i="48"/>
  <c r="T81" i="46"/>
  <c r="T80" i="45"/>
  <c r="T478" i="50"/>
  <c r="DA478" i="50" s="1"/>
  <c r="T348" i="50"/>
  <c r="DA348" i="50" s="1"/>
  <c r="T413" i="50"/>
  <c r="DA413" i="50" s="1"/>
  <c r="T283" i="50"/>
  <c r="DA283" i="50" s="1"/>
  <c r="E140" i="47"/>
  <c r="AG140" i="47" s="1"/>
  <c r="F205" i="50" s="1"/>
  <c r="CM205" i="50" s="1"/>
  <c r="F66" i="48"/>
  <c r="F68" i="46"/>
  <c r="F67" i="45"/>
  <c r="F465" i="50"/>
  <c r="CM465" i="50" s="1"/>
  <c r="F400" i="50"/>
  <c r="CM400" i="50" s="1"/>
  <c r="F335" i="50"/>
  <c r="CM335" i="50" s="1"/>
  <c r="F270" i="50"/>
  <c r="CM270" i="50" s="1"/>
  <c r="AY125" i="50"/>
  <c r="AL112" i="2"/>
  <c r="P117" i="50"/>
  <c r="AT120" i="2"/>
  <c r="Y126" i="2"/>
  <c r="BA126" i="2" s="1"/>
  <c r="L113" i="2"/>
  <c r="AN113" i="2" s="1"/>
  <c r="AJ110" i="2"/>
  <c r="CT473" i="2"/>
  <c r="F140" i="47"/>
  <c r="AH140" i="47" s="1"/>
  <c r="G205" i="50" s="1"/>
  <c r="CN205" i="50" s="1"/>
  <c r="G66" i="48"/>
  <c r="G67" i="45"/>
  <c r="G68" i="46"/>
  <c r="G465" i="50"/>
  <c r="CN465" i="50" s="1"/>
  <c r="G400" i="50"/>
  <c r="CN400" i="50" s="1"/>
  <c r="G335" i="50"/>
  <c r="CN335" i="50" s="1"/>
  <c r="G270" i="50"/>
  <c r="CN270" i="50" s="1"/>
  <c r="W71" i="47"/>
  <c r="AY71" i="47" s="1"/>
  <c r="X223" i="2" s="1"/>
  <c r="DE223" i="2" s="1"/>
  <c r="X23" i="48"/>
  <c r="X483" i="2"/>
  <c r="DE483" i="2" s="1"/>
  <c r="X23" i="46"/>
  <c r="X23" i="45"/>
  <c r="X418" i="2"/>
  <c r="DE418" i="2" s="1"/>
  <c r="X353" i="2"/>
  <c r="DE353" i="2" s="1"/>
  <c r="X288" i="2"/>
  <c r="DE288" i="2" s="1"/>
  <c r="Q118" i="2"/>
  <c r="X71" i="47"/>
  <c r="AZ71" i="47" s="1"/>
  <c r="Y223" i="2" s="1"/>
  <c r="DF223" i="2" s="1"/>
  <c r="Y23" i="48"/>
  <c r="Y23" i="46"/>
  <c r="Y483" i="2"/>
  <c r="DF483" i="2" s="1"/>
  <c r="Y418" i="2"/>
  <c r="DF418" i="2" s="1"/>
  <c r="Y353" i="2"/>
  <c r="DF353" i="2" s="1"/>
  <c r="Y23" i="45"/>
  <c r="Y288" i="2"/>
  <c r="DF288" i="2" s="1"/>
  <c r="F606" i="50"/>
  <c r="BL470" i="50"/>
  <c r="DP340" i="50"/>
  <c r="BM372" i="50" s="1"/>
  <c r="AK372" i="50"/>
  <c r="AK436" i="2"/>
  <c r="DP404" i="2"/>
  <c r="H436" i="2"/>
  <c r="AI10" i="45"/>
  <c r="AJ242" i="2"/>
  <c r="DO210" i="2"/>
  <c r="BL242" i="2" s="1"/>
  <c r="AJ307" i="50"/>
  <c r="DO275" i="50"/>
  <c r="BL307" i="50" s="1"/>
  <c r="DO339" i="2"/>
  <c r="BL371" i="2" s="1"/>
  <c r="AJ371" i="2"/>
  <c r="AI71" i="45"/>
  <c r="AJ241" i="50"/>
  <c r="DO209" i="50"/>
  <c r="BL241" i="50" s="1"/>
  <c r="F605" i="2"/>
  <c r="AJ501" i="2"/>
  <c r="DO469" i="2"/>
  <c r="BL501" i="2" s="1"/>
  <c r="AJ435" i="2"/>
  <c r="G435" i="2"/>
  <c r="DO403" i="2"/>
  <c r="AJ305" i="50"/>
  <c r="DO273" i="50"/>
  <c r="G305" i="50"/>
  <c r="F606" i="2"/>
  <c r="AJ502" i="2"/>
  <c r="DO470" i="2"/>
  <c r="BL502" i="2" s="1"/>
  <c r="AI8" i="45"/>
  <c r="G240" i="2"/>
  <c r="DO208" i="2"/>
  <c r="AJ240" i="2"/>
  <c r="AI72" i="45"/>
  <c r="AJ242" i="50"/>
  <c r="DO210" i="50"/>
  <c r="BL242" i="50" s="1"/>
  <c r="BL274" i="2"/>
  <c r="AJ370" i="2"/>
  <c r="DO338" i="2"/>
  <c r="G370" i="2"/>
  <c r="AJ437" i="50"/>
  <c r="DO405" i="50"/>
  <c r="BL437" i="50" s="1"/>
  <c r="AJ437" i="2"/>
  <c r="DO405" i="2"/>
  <c r="BL437" i="2" s="1"/>
  <c r="AJ307" i="2"/>
  <c r="DO275" i="2"/>
  <c r="BL307" i="2" s="1"/>
  <c r="AI70" i="45"/>
  <c r="AJ240" i="50"/>
  <c r="G240" i="50"/>
  <c r="DO208" i="50"/>
  <c r="AJ305" i="2"/>
  <c r="G305" i="2"/>
  <c r="DO273" i="2"/>
  <c r="BL274" i="50"/>
  <c r="AJ501" i="50"/>
  <c r="DO469" i="50"/>
  <c r="BL501" i="50" s="1"/>
  <c r="F605" i="50"/>
  <c r="AJ372" i="2"/>
  <c r="DO340" i="2"/>
  <c r="BL372" i="2" s="1"/>
  <c r="AJ371" i="50"/>
  <c r="DO339" i="50"/>
  <c r="BL371" i="50" s="1"/>
  <c r="DF486" i="49"/>
  <c r="CQ471" i="49"/>
  <c r="CQ406" i="49"/>
  <c r="DH358" i="49"/>
  <c r="DO208" i="49"/>
  <c r="CQ211" i="49"/>
  <c r="CQ341" i="49"/>
  <c r="AJ240" i="51"/>
  <c r="DH423" i="49"/>
  <c r="G240" i="51"/>
  <c r="G240" i="49"/>
  <c r="DF356" i="49"/>
  <c r="DP469" i="51"/>
  <c r="DQ405" i="51"/>
  <c r="AL437" i="51"/>
  <c r="I437" i="51"/>
  <c r="AK501" i="51"/>
  <c r="AJ371" i="49"/>
  <c r="DO339" i="49"/>
  <c r="BL371" i="49" s="1"/>
  <c r="BL275" i="51"/>
  <c r="AK372" i="49"/>
  <c r="DP340" i="49"/>
  <c r="BM372" i="49" s="1"/>
  <c r="AJ436" i="51"/>
  <c r="DO404" i="51"/>
  <c r="BL436" i="51" s="1"/>
  <c r="F605" i="51"/>
  <c r="AJ435" i="49"/>
  <c r="G435" i="49"/>
  <c r="DO403" i="49"/>
  <c r="AK372" i="51"/>
  <c r="DP340" i="51"/>
  <c r="BM372" i="51" s="1"/>
  <c r="AJ437" i="49"/>
  <c r="DO405" i="49"/>
  <c r="BL437" i="49" s="1"/>
  <c r="F606" i="49"/>
  <c r="F604" i="49"/>
  <c r="AJ500" i="49"/>
  <c r="DO468" i="49"/>
  <c r="AJ500" i="51"/>
  <c r="F604" i="51"/>
  <c r="DO468" i="51"/>
  <c r="AK501" i="49"/>
  <c r="DP469" i="49"/>
  <c r="CP210" i="51"/>
  <c r="AI41" i="45"/>
  <c r="AJ242" i="49"/>
  <c r="DO210" i="49"/>
  <c r="BL242" i="49" s="1"/>
  <c r="AJ306" i="49"/>
  <c r="DO274" i="49"/>
  <c r="BL306" i="49" s="1"/>
  <c r="AI40" i="45"/>
  <c r="DO209" i="49"/>
  <c r="BL241" i="49" s="1"/>
  <c r="AJ241" i="49"/>
  <c r="CQ210" i="49"/>
  <c r="CK335" i="51"/>
  <c r="CK205" i="51"/>
  <c r="AJ371" i="51"/>
  <c r="DO339" i="51"/>
  <c r="BL371" i="51" s="1"/>
  <c r="AK307" i="49"/>
  <c r="DP275" i="49"/>
  <c r="BM307" i="49" s="1"/>
  <c r="DO470" i="51"/>
  <c r="BL502" i="51" s="1"/>
  <c r="F606" i="51"/>
  <c r="AJ502" i="51"/>
  <c r="CK400" i="51"/>
  <c r="AI101" i="45"/>
  <c r="AK502" i="49"/>
  <c r="DP470" i="49"/>
  <c r="BM502" i="49" s="1"/>
  <c r="DA221" i="51"/>
  <c r="AI102" i="45"/>
  <c r="DO209" i="51"/>
  <c r="BL241" i="51" s="1"/>
  <c r="AJ241" i="51"/>
  <c r="CU215" i="51"/>
  <c r="AI103" i="45"/>
  <c r="AJ242" i="51"/>
  <c r="DO210" i="51"/>
  <c r="BL242" i="51" s="1"/>
  <c r="CK270" i="51"/>
  <c r="AJ306" i="51"/>
  <c r="DO274" i="51"/>
  <c r="BL306" i="51" s="1"/>
  <c r="CK465" i="51"/>
  <c r="AJ436" i="49"/>
  <c r="DO404" i="49"/>
  <c r="BL436" i="49" s="1"/>
  <c r="F605" i="49"/>
  <c r="DC222" i="49"/>
  <c r="AI39" i="45"/>
  <c r="BL359" i="51" l="1"/>
  <c r="BM358" i="49"/>
  <c r="BL341" i="2"/>
  <c r="BL292" i="49"/>
  <c r="D457" i="2"/>
  <c r="D458" i="2" s="1"/>
  <c r="BI497" i="2"/>
  <c r="BI522" i="2" s="1"/>
  <c r="BL488" i="49"/>
  <c r="O2" i="7"/>
  <c r="R52" i="29"/>
  <c r="R74" i="29"/>
  <c r="R33" i="29"/>
  <c r="R70" i="29"/>
  <c r="R63" i="29"/>
  <c r="R38" i="29"/>
  <c r="R77" i="29"/>
  <c r="R37" i="29"/>
  <c r="R54" i="29"/>
  <c r="R85" i="29"/>
  <c r="R36" i="29"/>
  <c r="R93" i="29"/>
  <c r="R43" i="29"/>
  <c r="R50" i="29"/>
  <c r="R103" i="29"/>
  <c r="R25" i="29"/>
  <c r="R48" i="29"/>
  <c r="R71" i="29"/>
  <c r="R98" i="29"/>
  <c r="R30" i="29"/>
  <c r="R106" i="29"/>
  <c r="R29" i="29"/>
  <c r="R79" i="29"/>
  <c r="R28" i="29"/>
  <c r="R87" i="29"/>
  <c r="R35" i="29"/>
  <c r="R101" i="29"/>
  <c r="R42" i="29"/>
  <c r="R97" i="29"/>
  <c r="R17" i="29"/>
  <c r="R40" i="29"/>
  <c r="R47" i="29"/>
  <c r="R92" i="29"/>
  <c r="R22" i="29"/>
  <c r="R100" i="29"/>
  <c r="R21" i="29"/>
  <c r="R73" i="29"/>
  <c r="R20" i="29"/>
  <c r="R81" i="29"/>
  <c r="R27" i="29"/>
  <c r="R95" i="29"/>
  <c r="R34" i="29"/>
  <c r="R91" i="29"/>
  <c r="R9" i="29"/>
  <c r="R82" i="29"/>
  <c r="R32" i="29"/>
  <c r="R39" i="29"/>
  <c r="R86" i="29"/>
  <c r="R14" i="29"/>
  <c r="R94" i="29"/>
  <c r="R13" i="29"/>
  <c r="R102" i="29"/>
  <c r="R12" i="29"/>
  <c r="R75" i="29"/>
  <c r="R19" i="29"/>
  <c r="R89" i="29"/>
  <c r="R26" i="29"/>
  <c r="R61" i="29"/>
  <c r="R76" i="29"/>
  <c r="R24" i="29"/>
  <c r="R90" i="29"/>
  <c r="R31" i="29"/>
  <c r="R56" i="29"/>
  <c r="R6" i="29"/>
  <c r="R57" i="29"/>
  <c r="R5" i="29"/>
  <c r="R58" i="29"/>
  <c r="R59" i="29"/>
  <c r="R11" i="29"/>
  <c r="R83" i="29"/>
  <c r="R18" i="29"/>
  <c r="R69" i="29"/>
  <c r="R105" i="29"/>
  <c r="R16" i="29"/>
  <c r="R84" i="29"/>
  <c r="R23" i="29"/>
  <c r="R64" i="29"/>
  <c r="R65" i="29"/>
  <c r="R66" i="29"/>
  <c r="R67" i="29"/>
  <c r="R60" i="29"/>
  <c r="R10" i="29"/>
  <c r="R49" i="29"/>
  <c r="R99" i="29"/>
  <c r="R8" i="29"/>
  <c r="R78" i="29"/>
  <c r="R15" i="29"/>
  <c r="R53" i="29"/>
  <c r="R72" i="29"/>
  <c r="R80" i="29"/>
  <c r="R88" i="29"/>
  <c r="R96" i="29"/>
  <c r="R68" i="29"/>
  <c r="R41" i="29"/>
  <c r="R62" i="29"/>
  <c r="R107" i="29"/>
  <c r="R7" i="29"/>
  <c r="R46" i="29"/>
  <c r="R45" i="29"/>
  <c r="R44" i="29"/>
  <c r="R51" i="29"/>
  <c r="R55" i="29"/>
  <c r="R104" i="29"/>
  <c r="BL424" i="49"/>
  <c r="BL423" i="49"/>
  <c r="BL341" i="49"/>
  <c r="BM294" i="51"/>
  <c r="BM292" i="2"/>
  <c r="BM359" i="2"/>
  <c r="BM293" i="50"/>
  <c r="BL489" i="50"/>
  <c r="BL423" i="51"/>
  <c r="D457" i="49"/>
  <c r="D458" i="49" s="1"/>
  <c r="BI497" i="49"/>
  <c r="BI522" i="49" s="1"/>
  <c r="BL211" i="51"/>
  <c r="BM229" i="2"/>
  <c r="BL228" i="49"/>
  <c r="BL487" i="50"/>
  <c r="D432" i="51"/>
  <c r="D432" i="50"/>
  <c r="E433" i="51"/>
  <c r="G435" i="51"/>
  <c r="F434" i="51"/>
  <c r="F434" i="50"/>
  <c r="E433" i="50"/>
  <c r="BM406" i="50"/>
  <c r="BM487" i="2"/>
  <c r="BL357" i="51"/>
  <c r="BM358" i="51"/>
  <c r="BM293" i="49"/>
  <c r="BL422" i="50"/>
  <c r="BL341" i="51"/>
  <c r="BL276" i="2"/>
  <c r="BM406" i="2"/>
  <c r="BL227" i="49"/>
  <c r="BN422" i="2"/>
  <c r="BL292" i="51"/>
  <c r="AK389" i="49"/>
  <c r="DP357" i="49"/>
  <c r="BM389" i="49" s="1"/>
  <c r="BM211" i="50"/>
  <c r="BM294" i="2"/>
  <c r="BL229" i="50"/>
  <c r="BM358" i="2"/>
  <c r="BL359" i="50"/>
  <c r="BL471" i="49"/>
  <c r="DP471" i="51"/>
  <c r="BM503" i="51" s="1"/>
  <c r="AK503" i="51"/>
  <c r="BL359" i="49"/>
  <c r="AK325" i="51"/>
  <c r="DP293" i="51"/>
  <c r="BM325" i="51" s="1"/>
  <c r="BM228" i="50"/>
  <c r="BL228" i="2"/>
  <c r="BL488" i="50"/>
  <c r="BL227" i="50"/>
  <c r="BL228" i="51"/>
  <c r="BL424" i="50"/>
  <c r="BJ498" i="2"/>
  <c r="BL424" i="51"/>
  <c r="BL358" i="50"/>
  <c r="BM293" i="2"/>
  <c r="BM294" i="49"/>
  <c r="DP471" i="50"/>
  <c r="BM503" i="50" s="1"/>
  <c r="AK503" i="50"/>
  <c r="DR487" i="51"/>
  <c r="BO519" i="51" s="1"/>
  <c r="AM519" i="51"/>
  <c r="BL292" i="50"/>
  <c r="BL424" i="2"/>
  <c r="BK499" i="49"/>
  <c r="BM294" i="50"/>
  <c r="BL341" i="50"/>
  <c r="BL211" i="2"/>
  <c r="BN471" i="2"/>
  <c r="BL227" i="2"/>
  <c r="BL276" i="49"/>
  <c r="DR406" i="49"/>
  <c r="J438" i="49"/>
  <c r="AM438" i="49"/>
  <c r="BL489" i="49"/>
  <c r="BL489" i="51"/>
  <c r="DP357" i="2"/>
  <c r="BM389" i="2" s="1"/>
  <c r="AK389" i="2"/>
  <c r="BL276" i="51"/>
  <c r="G607" i="51" s="1"/>
  <c r="BJ498" i="49"/>
  <c r="BL227" i="51"/>
  <c r="BL276" i="50"/>
  <c r="BM422" i="49"/>
  <c r="BL423" i="50"/>
  <c r="BL488" i="51"/>
  <c r="BL229" i="49"/>
  <c r="BM422" i="51"/>
  <c r="BM229" i="51"/>
  <c r="BL489" i="2"/>
  <c r="DR406" i="51"/>
  <c r="AM438" i="51"/>
  <c r="J438" i="51"/>
  <c r="BK499" i="2"/>
  <c r="AJ42" i="45"/>
  <c r="AK243" i="49"/>
  <c r="DP211" i="49"/>
  <c r="BM243" i="49" s="1"/>
  <c r="BT22" i="48"/>
  <c r="BW21" i="48"/>
  <c r="BV21" i="48"/>
  <c r="BL488" i="2"/>
  <c r="BM423" i="2"/>
  <c r="BL487" i="49"/>
  <c r="BM357" i="50"/>
  <c r="N44" i="48"/>
  <c r="Z86" i="46"/>
  <c r="AA121" i="46"/>
  <c r="Q111" i="46"/>
  <c r="L106" i="46"/>
  <c r="I102" i="45"/>
  <c r="P108" i="48"/>
  <c r="G99" i="48"/>
  <c r="G84" i="47"/>
  <c r="AI84" i="47" s="1"/>
  <c r="H207" i="49" s="1"/>
  <c r="CO207" i="49" s="1"/>
  <c r="G37" i="48"/>
  <c r="AB59" i="48"/>
  <c r="W53" i="48"/>
  <c r="T112" i="48"/>
  <c r="Z118" i="48"/>
  <c r="O109" i="46"/>
  <c r="X92" i="2"/>
  <c r="M81" i="50"/>
  <c r="AA57" i="46"/>
  <c r="S49" i="45"/>
  <c r="V52" i="48"/>
  <c r="AB26" i="45"/>
  <c r="K69" i="48"/>
  <c r="X353" i="49"/>
  <c r="DE353" i="49" s="1"/>
  <c r="S112" i="46"/>
  <c r="J70" i="46"/>
  <c r="V187" i="47"/>
  <c r="AX187" i="47" s="1"/>
  <c r="W223" i="51" s="1"/>
  <c r="DD223" i="51" s="1"/>
  <c r="U186" i="47"/>
  <c r="AW186" i="47" s="1"/>
  <c r="V222" i="51" s="1"/>
  <c r="X118" i="46"/>
  <c r="D169" i="47"/>
  <c r="AF169" i="47" s="1"/>
  <c r="E205" i="51" s="1"/>
  <c r="CL205" i="51" s="1"/>
  <c r="Y118" i="45"/>
  <c r="J104" i="46"/>
  <c r="Y102" i="47"/>
  <c r="BA102" i="47" s="1"/>
  <c r="Z225" i="49" s="1"/>
  <c r="DG225" i="49" s="1"/>
  <c r="Q47" i="46"/>
  <c r="H85" i="47"/>
  <c r="AJ85" i="47" s="1"/>
  <c r="I208" i="49" s="1"/>
  <c r="L471" i="49"/>
  <c r="CS471" i="49" s="1"/>
  <c r="N91" i="47"/>
  <c r="AP91" i="47" s="1"/>
  <c r="O214" i="49" s="1"/>
  <c r="R110" i="48"/>
  <c r="J40" i="48"/>
  <c r="M178" i="47"/>
  <c r="AO178" i="47" s="1"/>
  <c r="N214" i="51" s="1"/>
  <c r="U114" i="45"/>
  <c r="E36" i="45"/>
  <c r="F36" i="48"/>
  <c r="P46" i="46"/>
  <c r="Y484" i="49"/>
  <c r="DF484" i="49" s="1"/>
  <c r="U51" i="45"/>
  <c r="K41" i="46"/>
  <c r="M105" i="48"/>
  <c r="H102" i="46"/>
  <c r="F99" i="45"/>
  <c r="J175" i="47"/>
  <c r="AL175" i="47" s="1"/>
  <c r="K211" i="51" s="1"/>
  <c r="CR211" i="51" s="1"/>
  <c r="S112" i="45"/>
  <c r="O148" i="49"/>
  <c r="K403" i="50"/>
  <c r="CR403" i="50" s="1"/>
  <c r="O148" i="51"/>
  <c r="D16" i="53"/>
  <c r="F294" i="38"/>
  <c r="F289" i="38"/>
  <c r="G288" i="38"/>
  <c r="G293" i="38" s="1"/>
  <c r="G298" i="38"/>
  <c r="G303" i="38" s="1"/>
  <c r="F299" i="38"/>
  <c r="F304" i="38"/>
  <c r="L145" i="50"/>
  <c r="J337" i="50"/>
  <c r="CQ337" i="50" s="1"/>
  <c r="F17" i="38"/>
  <c r="F21" i="38" s="1"/>
  <c r="AB26" i="46"/>
  <c r="AA74" i="47"/>
  <c r="BC74" i="47" s="1"/>
  <c r="AB226" i="2" s="1"/>
  <c r="DI226" i="2" s="1"/>
  <c r="CQ406" i="51"/>
  <c r="I142" i="47"/>
  <c r="AK142" i="47" s="1"/>
  <c r="J207" i="50" s="1"/>
  <c r="CQ207" i="50" s="1"/>
  <c r="K70" i="45"/>
  <c r="J467" i="50"/>
  <c r="CQ467" i="50" s="1"/>
  <c r="J69" i="45"/>
  <c r="K273" i="50"/>
  <c r="CR273" i="50" s="1"/>
  <c r="K71" i="46"/>
  <c r="K338" i="50"/>
  <c r="CR338" i="50" s="1"/>
  <c r="J143" i="47"/>
  <c r="AL143" i="47" s="1"/>
  <c r="K208" i="50" s="1"/>
  <c r="CR208" i="50" s="1"/>
  <c r="J272" i="50"/>
  <c r="CQ272" i="50" s="1"/>
  <c r="J68" i="48"/>
  <c r="S110" i="48"/>
  <c r="AY126" i="51"/>
  <c r="AM114" i="51"/>
  <c r="W117" i="46"/>
  <c r="K103" i="48"/>
  <c r="AV123" i="51"/>
  <c r="M408" i="51"/>
  <c r="CT408" i="51" s="1"/>
  <c r="K406" i="51"/>
  <c r="CR406" i="51" s="1"/>
  <c r="AX125" i="51"/>
  <c r="DG357" i="51"/>
  <c r="CQ471" i="51"/>
  <c r="AW124" i="51"/>
  <c r="S413" i="51"/>
  <c r="CZ413" i="51" s="1"/>
  <c r="DI424" i="51"/>
  <c r="BE132" i="51"/>
  <c r="AB192" i="47" s="1"/>
  <c r="BD192" i="47" s="1"/>
  <c r="X418" i="49"/>
  <c r="DE418" i="49" s="1"/>
  <c r="M278" i="51"/>
  <c r="CT278" i="51" s="1"/>
  <c r="K471" i="51"/>
  <c r="CR471" i="51" s="1"/>
  <c r="K276" i="51"/>
  <c r="CR276" i="51" s="1"/>
  <c r="K105" i="46"/>
  <c r="K341" i="51"/>
  <c r="CR341" i="51" s="1"/>
  <c r="AP117" i="51"/>
  <c r="AN115" i="51"/>
  <c r="AK112" i="51"/>
  <c r="M473" i="51"/>
  <c r="CT473" i="51" s="1"/>
  <c r="M106" i="45"/>
  <c r="L177" i="47"/>
  <c r="AN177" i="47" s="1"/>
  <c r="M213" i="51" s="1"/>
  <c r="CT213" i="51" s="1"/>
  <c r="M107" i="46"/>
  <c r="M343" i="51"/>
  <c r="CT343" i="51" s="1"/>
  <c r="K104" i="45"/>
  <c r="AI110" i="51"/>
  <c r="S283" i="51"/>
  <c r="CZ283" i="51" s="1"/>
  <c r="X54" i="46"/>
  <c r="J402" i="50"/>
  <c r="CQ402" i="50" s="1"/>
  <c r="K111" i="50"/>
  <c r="AM111" i="50" s="1"/>
  <c r="AR119" i="51"/>
  <c r="BC130" i="51"/>
  <c r="AQ118" i="51"/>
  <c r="AB96" i="51"/>
  <c r="AB160" i="51" s="1"/>
  <c r="AA160" i="51"/>
  <c r="Y190" i="47"/>
  <c r="BA190" i="47" s="1"/>
  <c r="Z226" i="51" s="1"/>
  <c r="DG226" i="51" s="1"/>
  <c r="E335" i="51"/>
  <c r="CL335" i="51" s="1"/>
  <c r="W483" i="51"/>
  <c r="DD483" i="51" s="1"/>
  <c r="E99" i="46"/>
  <c r="W116" i="45"/>
  <c r="E465" i="51"/>
  <c r="CL465" i="51" s="1"/>
  <c r="E400" i="51"/>
  <c r="CL400" i="51" s="1"/>
  <c r="W115" i="48"/>
  <c r="W288" i="51"/>
  <c r="DD288" i="51" s="1"/>
  <c r="AH109" i="51"/>
  <c r="BB129" i="51"/>
  <c r="Z119" i="45"/>
  <c r="AJ111" i="51"/>
  <c r="AL113" i="51"/>
  <c r="AS120" i="51"/>
  <c r="DH423" i="51"/>
  <c r="E98" i="45"/>
  <c r="W418" i="51"/>
  <c r="DD418" i="51" s="1"/>
  <c r="W353" i="51"/>
  <c r="DD353" i="51" s="1"/>
  <c r="E270" i="51"/>
  <c r="CL270" i="51" s="1"/>
  <c r="E97" i="48"/>
  <c r="AZ127" i="51"/>
  <c r="BA128" i="51"/>
  <c r="K176" i="47"/>
  <c r="AM176" i="47" s="1"/>
  <c r="L212" i="51" s="1"/>
  <c r="CS212" i="51" s="1"/>
  <c r="Z486" i="51"/>
  <c r="DG486" i="51" s="1"/>
  <c r="Z421" i="51"/>
  <c r="DG421" i="51" s="1"/>
  <c r="Z120" i="46"/>
  <c r="AO116" i="51"/>
  <c r="AT121" i="51"/>
  <c r="Z356" i="51"/>
  <c r="DG356" i="51" s="1"/>
  <c r="Z291" i="51"/>
  <c r="DG291" i="51" s="1"/>
  <c r="Z85" i="45"/>
  <c r="K468" i="50"/>
  <c r="CR468" i="50" s="1"/>
  <c r="L112" i="50"/>
  <c r="AN112" i="50" s="1"/>
  <c r="DI294" i="51"/>
  <c r="S111" i="45"/>
  <c r="X483" i="49"/>
  <c r="DE483" i="49" s="1"/>
  <c r="S478" i="51"/>
  <c r="CZ478" i="51" s="1"/>
  <c r="R182" i="47"/>
  <c r="AT182" i="47" s="1"/>
  <c r="S218" i="51" s="1"/>
  <c r="CZ218" i="51" s="1"/>
  <c r="L472" i="51"/>
  <c r="CS472" i="51" s="1"/>
  <c r="X288" i="49"/>
  <c r="DE288" i="49" s="1"/>
  <c r="X54" i="48"/>
  <c r="X54" i="45"/>
  <c r="S348" i="51"/>
  <c r="CZ348" i="51" s="1"/>
  <c r="N409" i="51"/>
  <c r="CU409" i="51" s="1"/>
  <c r="W100" i="47"/>
  <c r="AY100" i="47" s="1"/>
  <c r="X223" i="49" s="1"/>
  <c r="DE223" i="49" s="1"/>
  <c r="L105" i="45"/>
  <c r="L104" i="48"/>
  <c r="L342" i="51"/>
  <c r="CS342" i="51" s="1"/>
  <c r="L277" i="51"/>
  <c r="CS277" i="51" s="1"/>
  <c r="L407" i="51"/>
  <c r="CS407" i="51" s="1"/>
  <c r="Z191" i="47"/>
  <c r="BB191" i="47" s="1"/>
  <c r="AA227" i="51" s="1"/>
  <c r="DH227" i="51" s="1"/>
  <c r="I174" i="47"/>
  <c r="AK174" i="47" s="1"/>
  <c r="J210" i="51" s="1"/>
  <c r="CQ210" i="51" s="1"/>
  <c r="S283" i="49"/>
  <c r="CZ283" i="49" s="1"/>
  <c r="AA57" i="45"/>
  <c r="AA421" i="49"/>
  <c r="DH421" i="49" s="1"/>
  <c r="AA486" i="49"/>
  <c r="DH486" i="49" s="1"/>
  <c r="AB73" i="47"/>
  <c r="S348" i="49"/>
  <c r="CZ348" i="49" s="1"/>
  <c r="AB421" i="2"/>
  <c r="DI421" i="2" s="1"/>
  <c r="AB26" i="48"/>
  <c r="W53" i="46"/>
  <c r="K41" i="45"/>
  <c r="U416" i="51"/>
  <c r="DB416" i="51" s="1"/>
  <c r="S414" i="51"/>
  <c r="CZ414" i="51" s="1"/>
  <c r="O475" i="51"/>
  <c r="CV475" i="51" s="1"/>
  <c r="G272" i="51"/>
  <c r="CN272" i="51" s="1"/>
  <c r="S479" i="51"/>
  <c r="CZ479" i="51" s="1"/>
  <c r="AA292" i="51"/>
  <c r="DH292" i="51" s="1"/>
  <c r="AA487" i="51"/>
  <c r="DH487" i="51" s="1"/>
  <c r="DH488" i="51"/>
  <c r="G337" i="51"/>
  <c r="CN337" i="51" s="1"/>
  <c r="G100" i="45"/>
  <c r="S111" i="48"/>
  <c r="AA422" i="51"/>
  <c r="DH422" i="51" s="1"/>
  <c r="AA357" i="51"/>
  <c r="DH357" i="51" s="1"/>
  <c r="AA57" i="48"/>
  <c r="CL271" i="51"/>
  <c r="K470" i="49"/>
  <c r="CR470" i="49" s="1"/>
  <c r="W53" i="45"/>
  <c r="N179" i="47"/>
  <c r="AP179" i="47" s="1"/>
  <c r="O215" i="51" s="1"/>
  <c r="CV215" i="51" s="1"/>
  <c r="S113" i="46"/>
  <c r="G402" i="51"/>
  <c r="CN402" i="51" s="1"/>
  <c r="U113" i="48"/>
  <c r="DI359" i="49"/>
  <c r="J87" i="47"/>
  <c r="AL87" i="47" s="1"/>
  <c r="K210" i="49" s="1"/>
  <c r="CR210" i="49" s="1"/>
  <c r="W287" i="49"/>
  <c r="DD287" i="49" s="1"/>
  <c r="N107" i="45"/>
  <c r="F171" i="47"/>
  <c r="AH171" i="47" s="1"/>
  <c r="G207" i="51" s="1"/>
  <c r="CN207" i="51" s="1"/>
  <c r="G101" i="46"/>
  <c r="V52" i="46"/>
  <c r="S349" i="51"/>
  <c r="CZ349" i="51" s="1"/>
  <c r="N344" i="51"/>
  <c r="CU344" i="51" s="1"/>
  <c r="K275" i="49"/>
  <c r="CR275" i="49" s="1"/>
  <c r="W352" i="49"/>
  <c r="DD352" i="49" s="1"/>
  <c r="N106" i="48"/>
  <c r="O280" i="51"/>
  <c r="CV280" i="51" s="1"/>
  <c r="G467" i="51"/>
  <c r="CN467" i="51" s="1"/>
  <c r="S284" i="51"/>
  <c r="CZ284" i="51" s="1"/>
  <c r="R183" i="47"/>
  <c r="AT183" i="47" s="1"/>
  <c r="S219" i="51" s="1"/>
  <c r="CZ219" i="51" s="1"/>
  <c r="AA127" i="50"/>
  <c r="BC127" i="50" s="1"/>
  <c r="BD74" i="47"/>
  <c r="H10" i="38"/>
  <c r="N279" i="51"/>
  <c r="CU279" i="51" s="1"/>
  <c r="N108" i="46"/>
  <c r="AA119" i="48"/>
  <c r="AA120" i="45"/>
  <c r="DI294" i="49"/>
  <c r="Z418" i="50"/>
  <c r="DG418" i="50" s="1"/>
  <c r="N474" i="51"/>
  <c r="CU474" i="51" s="1"/>
  <c r="F401" i="51"/>
  <c r="CM401" i="51" s="1"/>
  <c r="Z353" i="50"/>
  <c r="DG353" i="50" s="1"/>
  <c r="Z84" i="48"/>
  <c r="Z483" i="50"/>
  <c r="DG483" i="50" s="1"/>
  <c r="Y158" i="47"/>
  <c r="BA158" i="47" s="1"/>
  <c r="Z223" i="50" s="1"/>
  <c r="DG223" i="50" s="1"/>
  <c r="CM337" i="51"/>
  <c r="G271" i="49"/>
  <c r="CN271" i="49" s="1"/>
  <c r="G37" i="45"/>
  <c r="Z288" i="50"/>
  <c r="DG288" i="50" s="1"/>
  <c r="AA105" i="47"/>
  <c r="BC105" i="47" s="1"/>
  <c r="AB228" i="49" s="1"/>
  <c r="DI228" i="49" s="1"/>
  <c r="W188" i="47"/>
  <c r="AY188" i="47" s="1"/>
  <c r="X224" i="51" s="1"/>
  <c r="DE224" i="51" s="1"/>
  <c r="U51" i="46"/>
  <c r="DI489" i="51"/>
  <c r="AB291" i="2"/>
  <c r="DI291" i="2" s="1"/>
  <c r="AB486" i="2"/>
  <c r="DI486" i="2" s="1"/>
  <c r="U286" i="51"/>
  <c r="DB286" i="51" s="1"/>
  <c r="Z56" i="45"/>
  <c r="AB356" i="2"/>
  <c r="DI356" i="2" s="1"/>
  <c r="CL336" i="51"/>
  <c r="V114" i="48"/>
  <c r="J470" i="51"/>
  <c r="CQ470" i="51" s="1"/>
  <c r="H337" i="49"/>
  <c r="CO337" i="49" s="1"/>
  <c r="X289" i="51"/>
  <c r="DE289" i="51" s="1"/>
  <c r="F271" i="51"/>
  <c r="CM271" i="51" s="1"/>
  <c r="DI229" i="49"/>
  <c r="BB159" i="47"/>
  <c r="AA224" i="50" s="1"/>
  <c r="DH224" i="50" s="1"/>
  <c r="E36" i="48"/>
  <c r="AL380" i="49"/>
  <c r="BN348" i="49" s="1"/>
  <c r="DR348" i="49" s="1"/>
  <c r="BO380" i="49" s="1"/>
  <c r="DI359" i="51"/>
  <c r="J405" i="51"/>
  <c r="CQ405" i="51" s="1"/>
  <c r="X117" i="45"/>
  <c r="Q477" i="51"/>
  <c r="CX477" i="51" s="1"/>
  <c r="U350" i="49"/>
  <c r="DB350" i="49" s="1"/>
  <c r="H272" i="49"/>
  <c r="CO272" i="49" s="1"/>
  <c r="DH293" i="51"/>
  <c r="V116" i="46"/>
  <c r="J275" i="51"/>
  <c r="CQ275" i="51" s="1"/>
  <c r="J340" i="51"/>
  <c r="CQ340" i="51" s="1"/>
  <c r="U351" i="51"/>
  <c r="DB351" i="51" s="1"/>
  <c r="X419" i="51"/>
  <c r="DE419" i="51" s="1"/>
  <c r="U115" i="46"/>
  <c r="T185" i="47"/>
  <c r="AV185" i="47" s="1"/>
  <c r="U221" i="51" s="1"/>
  <c r="DB221" i="51" s="1"/>
  <c r="G336" i="49"/>
  <c r="CN336" i="49" s="1"/>
  <c r="P281" i="51"/>
  <c r="CW281" i="51" s="1"/>
  <c r="T113" i="45"/>
  <c r="F336" i="51"/>
  <c r="CM336" i="51" s="1"/>
  <c r="CL466" i="51"/>
  <c r="V287" i="51"/>
  <c r="DC287" i="51" s="1"/>
  <c r="Q110" i="45"/>
  <c r="BD131" i="49"/>
  <c r="V352" i="51"/>
  <c r="DC352" i="51" s="1"/>
  <c r="J103" i="45"/>
  <c r="J102" i="48"/>
  <c r="U481" i="51"/>
  <c r="DB481" i="51" s="1"/>
  <c r="X116" i="48"/>
  <c r="X354" i="51"/>
  <c r="DE354" i="51" s="1"/>
  <c r="H468" i="51"/>
  <c r="CO468" i="51" s="1"/>
  <c r="X484" i="51"/>
  <c r="DE484" i="51" s="1"/>
  <c r="T285" i="51"/>
  <c r="DA285" i="51" s="1"/>
  <c r="S184" i="47"/>
  <c r="AU184" i="47" s="1"/>
  <c r="T220" i="51" s="1"/>
  <c r="DA220" i="51" s="1"/>
  <c r="L89" i="47"/>
  <c r="AN89" i="47" s="1"/>
  <c r="M212" i="49" s="1"/>
  <c r="CT212" i="49" s="1"/>
  <c r="M277" i="49"/>
  <c r="CT277" i="49" s="1"/>
  <c r="N44" i="46"/>
  <c r="K405" i="49"/>
  <c r="CR405" i="49" s="1"/>
  <c r="K41" i="48"/>
  <c r="W482" i="49"/>
  <c r="DD482" i="49" s="1"/>
  <c r="V99" i="47"/>
  <c r="AX99" i="47" s="1"/>
  <c r="W222" i="49" s="1"/>
  <c r="DD222" i="49" s="1"/>
  <c r="V417" i="51"/>
  <c r="DC417" i="51" s="1"/>
  <c r="V115" i="45"/>
  <c r="O108" i="45"/>
  <c r="H100" i="48"/>
  <c r="O345" i="51"/>
  <c r="CV345" i="51" s="1"/>
  <c r="O410" i="51"/>
  <c r="CV410" i="51" s="1"/>
  <c r="T114" i="46"/>
  <c r="F100" i="46"/>
  <c r="T480" i="51"/>
  <c r="DA480" i="51" s="1"/>
  <c r="F465" i="49"/>
  <c r="CM465" i="49" s="1"/>
  <c r="V351" i="49"/>
  <c r="DC351" i="49" s="1"/>
  <c r="Y55" i="48"/>
  <c r="K340" i="49"/>
  <c r="CR340" i="49" s="1"/>
  <c r="E82" i="47"/>
  <c r="AG82" i="47" s="1"/>
  <c r="F205" i="49" s="1"/>
  <c r="CM205" i="49" s="1"/>
  <c r="W417" i="49"/>
  <c r="DD417" i="49" s="1"/>
  <c r="P345" i="49"/>
  <c r="CW345" i="49" s="1"/>
  <c r="V482" i="51"/>
  <c r="DC482" i="51" s="1"/>
  <c r="O107" i="48"/>
  <c r="T415" i="51"/>
  <c r="DA415" i="51" s="1"/>
  <c r="T350" i="51"/>
  <c r="DA350" i="51" s="1"/>
  <c r="I469" i="51"/>
  <c r="CP469" i="51" s="1"/>
  <c r="V481" i="49"/>
  <c r="DC481" i="49" s="1"/>
  <c r="E170" i="47"/>
  <c r="AG170" i="47" s="1"/>
  <c r="F206" i="51" s="1"/>
  <c r="CM206" i="51" s="1"/>
  <c r="F98" i="48"/>
  <c r="F466" i="51"/>
  <c r="CM466" i="51" s="1"/>
  <c r="Q182" i="47"/>
  <c r="AS182" i="47" s="1"/>
  <c r="R218" i="51" s="1"/>
  <c r="CY218" i="51" s="1"/>
  <c r="R48" i="45"/>
  <c r="R48" i="48"/>
  <c r="R282" i="49"/>
  <c r="CY282" i="49" s="1"/>
  <c r="R412" i="49"/>
  <c r="CY412" i="49" s="1"/>
  <c r="R347" i="49"/>
  <c r="CY347" i="49" s="1"/>
  <c r="R477" i="49"/>
  <c r="CY477" i="49" s="1"/>
  <c r="R48" i="46"/>
  <c r="Q94" i="47"/>
  <c r="AS94" i="47" s="1"/>
  <c r="R217" i="49" s="1"/>
  <c r="CY217" i="49" s="1"/>
  <c r="T50" i="45"/>
  <c r="S96" i="47"/>
  <c r="AU96" i="47" s="1"/>
  <c r="T219" i="49" s="1"/>
  <c r="DA219" i="49" s="1"/>
  <c r="T414" i="49"/>
  <c r="DA414" i="49" s="1"/>
  <c r="U51" i="48"/>
  <c r="P110" i="46"/>
  <c r="U480" i="49"/>
  <c r="DB480" i="49" s="1"/>
  <c r="T97" i="47"/>
  <c r="AV97" i="47" s="1"/>
  <c r="U220" i="49" s="1"/>
  <c r="DB220" i="49" s="1"/>
  <c r="BD131" i="51"/>
  <c r="CL206" i="51"/>
  <c r="I339" i="51"/>
  <c r="CP339" i="51" s="1"/>
  <c r="Y355" i="51"/>
  <c r="DF355" i="51" s="1"/>
  <c r="X189" i="47"/>
  <c r="AZ189" i="47" s="1"/>
  <c r="Y225" i="51" s="1"/>
  <c r="DF225" i="51" s="1"/>
  <c r="Q281" i="49"/>
  <c r="CX281" i="49" s="1"/>
  <c r="P93" i="47"/>
  <c r="AR93" i="47" s="1"/>
  <c r="Q216" i="49" s="1"/>
  <c r="CX216" i="49" s="1"/>
  <c r="V52" i="45"/>
  <c r="P109" i="45"/>
  <c r="H173" i="47"/>
  <c r="AJ173" i="47" s="1"/>
  <c r="I209" i="51" s="1"/>
  <c r="CP209" i="51" s="1"/>
  <c r="O180" i="47"/>
  <c r="AQ180" i="47" s="1"/>
  <c r="P216" i="51" s="1"/>
  <c r="CW216" i="51" s="1"/>
  <c r="U98" i="47"/>
  <c r="AW98" i="47" s="1"/>
  <c r="V221" i="49" s="1"/>
  <c r="DC221" i="49" s="1"/>
  <c r="U415" i="49"/>
  <c r="DB415" i="49" s="1"/>
  <c r="M43" i="45"/>
  <c r="J40" i="45"/>
  <c r="J339" i="49"/>
  <c r="CQ339" i="49" s="1"/>
  <c r="U285" i="49"/>
  <c r="DB285" i="49" s="1"/>
  <c r="I111" i="51"/>
  <c r="AK111" i="51" s="1"/>
  <c r="V416" i="49"/>
  <c r="DC416" i="49" s="1"/>
  <c r="P411" i="51"/>
  <c r="CW411" i="51" s="1"/>
  <c r="V286" i="49"/>
  <c r="DC286" i="49" s="1"/>
  <c r="P346" i="51"/>
  <c r="CW346" i="51" s="1"/>
  <c r="I103" i="46"/>
  <c r="I274" i="51"/>
  <c r="CP274" i="51" s="1"/>
  <c r="P476" i="51"/>
  <c r="CW476" i="51" s="1"/>
  <c r="M342" i="49"/>
  <c r="CT342" i="49" s="1"/>
  <c r="J404" i="49"/>
  <c r="CQ404" i="49" s="1"/>
  <c r="Q476" i="49"/>
  <c r="CX476" i="49" s="1"/>
  <c r="Q47" i="48"/>
  <c r="AB488" i="49"/>
  <c r="DI488" i="49" s="1"/>
  <c r="M407" i="49"/>
  <c r="CT407" i="49" s="1"/>
  <c r="M43" i="48"/>
  <c r="P46" i="45"/>
  <c r="J274" i="49"/>
  <c r="CQ274" i="49" s="1"/>
  <c r="I86" i="47"/>
  <c r="AK86" i="47" s="1"/>
  <c r="J209" i="49" s="1"/>
  <c r="CQ209" i="49" s="1"/>
  <c r="I404" i="51"/>
  <c r="CP404" i="51" s="1"/>
  <c r="J40" i="46"/>
  <c r="Q411" i="49"/>
  <c r="CX411" i="49" s="1"/>
  <c r="Z56" i="46"/>
  <c r="O117" i="49"/>
  <c r="AQ117" i="49" s="1"/>
  <c r="AB59" i="45"/>
  <c r="AB293" i="49"/>
  <c r="DI293" i="49" s="1"/>
  <c r="AB423" i="49"/>
  <c r="DI423" i="49" s="1"/>
  <c r="M43" i="46"/>
  <c r="P410" i="49"/>
  <c r="CW410" i="49" s="1"/>
  <c r="Z485" i="49"/>
  <c r="DG485" i="49" s="1"/>
  <c r="Z290" i="49"/>
  <c r="DG290" i="49" s="1"/>
  <c r="M472" i="49"/>
  <c r="CT472" i="49" s="1"/>
  <c r="P46" i="48"/>
  <c r="J469" i="49"/>
  <c r="CQ469" i="49" s="1"/>
  <c r="I101" i="48"/>
  <c r="Y117" i="48"/>
  <c r="Y55" i="46"/>
  <c r="Y289" i="49"/>
  <c r="DF289" i="49" s="1"/>
  <c r="Z420" i="49"/>
  <c r="DG420" i="49" s="1"/>
  <c r="Z56" i="48"/>
  <c r="Y55" i="45"/>
  <c r="R111" i="45"/>
  <c r="R112" i="46"/>
  <c r="AB59" i="46"/>
  <c r="AB358" i="49"/>
  <c r="DI358" i="49" s="1"/>
  <c r="O279" i="49"/>
  <c r="CV279" i="49" s="1"/>
  <c r="Y127" i="51"/>
  <c r="BA127" i="51" s="1"/>
  <c r="N44" i="45"/>
  <c r="M90" i="47"/>
  <c r="AO90" i="47" s="1"/>
  <c r="N213" i="49" s="1"/>
  <c r="CU213" i="49" s="1"/>
  <c r="R348" i="51"/>
  <c r="CY348" i="51" s="1"/>
  <c r="H38" i="45"/>
  <c r="I39" i="45"/>
  <c r="Q119" i="51"/>
  <c r="AS119" i="51" s="1"/>
  <c r="H403" i="51"/>
  <c r="CO403" i="51" s="1"/>
  <c r="H338" i="51"/>
  <c r="CO338" i="51" s="1"/>
  <c r="Q282" i="51"/>
  <c r="CX282" i="51" s="1"/>
  <c r="Y485" i="51"/>
  <c r="DF485" i="51" s="1"/>
  <c r="Q412" i="51"/>
  <c r="CX412" i="51" s="1"/>
  <c r="Y119" i="46"/>
  <c r="N343" i="49"/>
  <c r="CU343" i="49" s="1"/>
  <c r="Z128" i="49"/>
  <c r="BB128" i="49" s="1"/>
  <c r="R283" i="51"/>
  <c r="CY283" i="51" s="1"/>
  <c r="V124" i="51"/>
  <c r="AX124" i="51" s="1"/>
  <c r="Y290" i="51"/>
  <c r="DF290" i="51" s="1"/>
  <c r="X126" i="49"/>
  <c r="AZ126" i="49" s="1"/>
  <c r="L42" i="48"/>
  <c r="R413" i="51"/>
  <c r="CY413" i="51" s="1"/>
  <c r="R478" i="51"/>
  <c r="CY478" i="51" s="1"/>
  <c r="H38" i="48"/>
  <c r="O45" i="45"/>
  <c r="I273" i="49"/>
  <c r="CP273" i="49" s="1"/>
  <c r="P118" i="51"/>
  <c r="AR118" i="51" s="1"/>
  <c r="H101" i="45"/>
  <c r="H273" i="51"/>
  <c r="CO273" i="51" s="1"/>
  <c r="Y420" i="51"/>
  <c r="DF420" i="51" s="1"/>
  <c r="Q109" i="48"/>
  <c r="F83" i="47"/>
  <c r="AH83" i="47" s="1"/>
  <c r="G206" i="49" s="1"/>
  <c r="CN206" i="49" s="1"/>
  <c r="Q347" i="51"/>
  <c r="CX347" i="51" s="1"/>
  <c r="P181" i="47"/>
  <c r="AR181" i="47" s="1"/>
  <c r="Q217" i="51" s="1"/>
  <c r="CX217" i="51" s="1"/>
  <c r="G172" i="47"/>
  <c r="AI172" i="47" s="1"/>
  <c r="H208" i="51" s="1"/>
  <c r="CO208" i="51" s="1"/>
  <c r="N408" i="49"/>
  <c r="CU408" i="49" s="1"/>
  <c r="N473" i="49"/>
  <c r="CU473" i="49" s="1"/>
  <c r="N278" i="49"/>
  <c r="CU278" i="49" s="1"/>
  <c r="N116" i="49"/>
  <c r="AP116" i="49" s="1"/>
  <c r="AB130" i="49"/>
  <c r="BE130" i="49" s="1"/>
  <c r="AB103" i="47" s="1"/>
  <c r="BD103" i="47" s="1"/>
  <c r="Q119" i="49"/>
  <c r="AS119" i="49" s="1"/>
  <c r="AA129" i="49"/>
  <c r="BC129" i="49" s="1"/>
  <c r="O344" i="49"/>
  <c r="CV344" i="49" s="1"/>
  <c r="S121" i="51"/>
  <c r="AU121" i="51" s="1"/>
  <c r="L42" i="45"/>
  <c r="L341" i="49"/>
  <c r="CS341" i="49" s="1"/>
  <c r="G109" i="49"/>
  <c r="AI109" i="49" s="1"/>
  <c r="K88" i="47"/>
  <c r="AM88" i="47" s="1"/>
  <c r="L211" i="49" s="1"/>
  <c r="CS211" i="49" s="1"/>
  <c r="J112" i="49"/>
  <c r="AL112" i="49" s="1"/>
  <c r="H402" i="49"/>
  <c r="CO402" i="49" s="1"/>
  <c r="H38" i="46"/>
  <c r="O409" i="49"/>
  <c r="CV409" i="49" s="1"/>
  <c r="O45" i="48"/>
  <c r="I468" i="49"/>
  <c r="CP468" i="49" s="1"/>
  <c r="I39" i="46"/>
  <c r="K113" i="51"/>
  <c r="AM113" i="51" s="1"/>
  <c r="AA129" i="51"/>
  <c r="BC129" i="51" s="1"/>
  <c r="U123" i="51"/>
  <c r="AW123" i="51" s="1"/>
  <c r="T122" i="51"/>
  <c r="AV122" i="51" s="1"/>
  <c r="L114" i="51"/>
  <c r="AN114" i="51" s="1"/>
  <c r="AB130" i="51"/>
  <c r="BE130" i="51" s="1"/>
  <c r="AB190" i="47" s="1"/>
  <c r="BD190" i="47" s="1"/>
  <c r="AA356" i="49"/>
  <c r="DH356" i="49" s="1"/>
  <c r="G401" i="49"/>
  <c r="CN401" i="49" s="1"/>
  <c r="G466" i="49"/>
  <c r="CN466" i="49" s="1"/>
  <c r="L406" i="49"/>
  <c r="CS406" i="49" s="1"/>
  <c r="L276" i="49"/>
  <c r="CS276" i="49" s="1"/>
  <c r="L42" i="46"/>
  <c r="H110" i="49"/>
  <c r="AJ110" i="49" s="1"/>
  <c r="B23" i="56"/>
  <c r="C23" i="56" s="1"/>
  <c r="AB129" i="51" s="1"/>
  <c r="BE129" i="51" s="1"/>
  <c r="AB189" i="47" s="1"/>
  <c r="BD189" i="47" s="1"/>
  <c r="U123" i="49"/>
  <c r="AW123" i="49" s="1"/>
  <c r="R120" i="49"/>
  <c r="AT120" i="49" s="1"/>
  <c r="I111" i="49"/>
  <c r="AK111" i="49" s="1"/>
  <c r="O45" i="46"/>
  <c r="I338" i="49"/>
  <c r="CP338" i="49" s="1"/>
  <c r="I39" i="48"/>
  <c r="M115" i="51"/>
  <c r="AO115" i="51" s="1"/>
  <c r="X126" i="51"/>
  <c r="R120" i="51"/>
  <c r="AT120" i="51" s="1"/>
  <c r="J112" i="51"/>
  <c r="AL112" i="51" s="1"/>
  <c r="Z128" i="51"/>
  <c r="BB128" i="51" s="1"/>
  <c r="P118" i="49"/>
  <c r="AR118" i="49" s="1"/>
  <c r="L114" i="49"/>
  <c r="AN114" i="49" s="1"/>
  <c r="Y127" i="49"/>
  <c r="BA127" i="49" s="1"/>
  <c r="S121" i="49"/>
  <c r="AU121" i="49" s="1"/>
  <c r="H467" i="49"/>
  <c r="CO467" i="49" s="1"/>
  <c r="O474" i="49"/>
  <c r="CV474" i="49" s="1"/>
  <c r="I403" i="49"/>
  <c r="CP403" i="49" s="1"/>
  <c r="H110" i="51"/>
  <c r="AJ110" i="51" s="1"/>
  <c r="N116" i="51"/>
  <c r="AP116" i="51" s="1"/>
  <c r="O117" i="51"/>
  <c r="AQ117" i="51" s="1"/>
  <c r="G109" i="51"/>
  <c r="AI109" i="51" s="1"/>
  <c r="AA291" i="49"/>
  <c r="DH291" i="49" s="1"/>
  <c r="G37" i="46"/>
  <c r="Z103" i="47"/>
  <c r="BB103" i="47" s="1"/>
  <c r="AA226" i="49" s="1"/>
  <c r="DH226" i="49" s="1"/>
  <c r="V124" i="49"/>
  <c r="AX124" i="49" s="1"/>
  <c r="W125" i="49"/>
  <c r="AY125" i="49" s="1"/>
  <c r="M115" i="49"/>
  <c r="AO115" i="49" s="1"/>
  <c r="T122" i="49"/>
  <c r="AV122" i="49" s="1"/>
  <c r="K113" i="49"/>
  <c r="AM113" i="49" s="1"/>
  <c r="F270" i="49"/>
  <c r="CM270" i="49" s="1"/>
  <c r="F36" i="45"/>
  <c r="T479" i="49"/>
  <c r="DA479" i="49" s="1"/>
  <c r="S478" i="49"/>
  <c r="CZ478" i="49" s="1"/>
  <c r="R95" i="47"/>
  <c r="AT95" i="47" s="1"/>
  <c r="S218" i="49" s="1"/>
  <c r="CZ218" i="49" s="1"/>
  <c r="E335" i="49"/>
  <c r="CL335" i="49" s="1"/>
  <c r="G17" i="38"/>
  <c r="G21" i="38" s="1"/>
  <c r="P475" i="49"/>
  <c r="CW475" i="49" s="1"/>
  <c r="O92" i="47"/>
  <c r="AQ92" i="47" s="1"/>
  <c r="P215" i="49" s="1"/>
  <c r="CW215" i="49" s="1"/>
  <c r="AZ126" i="51"/>
  <c r="T50" i="46"/>
  <c r="Q346" i="49"/>
  <c r="CX346" i="49" s="1"/>
  <c r="Y354" i="49"/>
  <c r="DF354" i="49" s="1"/>
  <c r="X101" i="47"/>
  <c r="AZ101" i="47" s="1"/>
  <c r="Y224" i="49" s="1"/>
  <c r="DF224" i="49" s="1"/>
  <c r="Q47" i="45"/>
  <c r="G16" i="38"/>
  <c r="G20" i="38" s="1"/>
  <c r="Z355" i="49"/>
  <c r="DG355" i="49" s="1"/>
  <c r="E36" i="46"/>
  <c r="T284" i="49"/>
  <c r="DA284" i="49" s="1"/>
  <c r="F335" i="49"/>
  <c r="CM335" i="49" s="1"/>
  <c r="F36" i="46"/>
  <c r="F400" i="49"/>
  <c r="CM400" i="49" s="1"/>
  <c r="P280" i="49"/>
  <c r="CW280" i="49" s="1"/>
  <c r="S49" i="46"/>
  <c r="T349" i="49"/>
  <c r="DA349" i="49" s="1"/>
  <c r="T50" i="48"/>
  <c r="S49" i="48"/>
  <c r="S413" i="49"/>
  <c r="CZ413" i="49" s="1"/>
  <c r="Y419" i="49"/>
  <c r="DF419" i="49" s="1"/>
  <c r="D82" i="47"/>
  <c r="AF82" i="47" s="1"/>
  <c r="E205" i="49" s="1"/>
  <c r="CL205" i="49" s="1"/>
  <c r="E400" i="49"/>
  <c r="CL400" i="49" s="1"/>
  <c r="E465" i="49"/>
  <c r="CL465" i="49" s="1"/>
  <c r="X92" i="51"/>
  <c r="W156" i="51"/>
  <c r="N82" i="51"/>
  <c r="M146" i="51"/>
  <c r="BD160" i="47"/>
  <c r="BD161" i="47"/>
  <c r="O83" i="51"/>
  <c r="N147" i="51"/>
  <c r="AS150" i="47"/>
  <c r="R215" i="50" s="1"/>
  <c r="CY215" i="50" s="1"/>
  <c r="BD129" i="50"/>
  <c r="AT151" i="47"/>
  <c r="S216" i="50" s="1"/>
  <c r="CZ216" i="50" s="1"/>
  <c r="X157" i="51"/>
  <c r="Y93" i="51"/>
  <c r="DQ283" i="51"/>
  <c r="BN315" i="51" s="1"/>
  <c r="BN283" i="51" s="1"/>
  <c r="I38" i="50"/>
  <c r="I9" i="38"/>
  <c r="I38" i="2"/>
  <c r="I8" i="38"/>
  <c r="BM280" i="50"/>
  <c r="BD128" i="50"/>
  <c r="P148" i="49"/>
  <c r="Q84" i="49"/>
  <c r="BL349" i="51"/>
  <c r="BM218" i="51"/>
  <c r="P33" i="47"/>
  <c r="P149" i="2"/>
  <c r="Q85" i="2"/>
  <c r="U38" i="47"/>
  <c r="U154" i="2"/>
  <c r="V90" i="2"/>
  <c r="J142" i="51"/>
  <c r="K78" i="51"/>
  <c r="BL215" i="49"/>
  <c r="BM284" i="51"/>
  <c r="BM479" i="51"/>
  <c r="BL220" i="49"/>
  <c r="BL356" i="51"/>
  <c r="BL408" i="49"/>
  <c r="BM352" i="50"/>
  <c r="BM281" i="2"/>
  <c r="Z130" i="47"/>
  <c r="AA95" i="50"/>
  <c r="Z159" i="50"/>
  <c r="BM415" i="51"/>
  <c r="BL277" i="51"/>
  <c r="BL417" i="51"/>
  <c r="DP226" i="50"/>
  <c r="BM258" i="50" s="1"/>
  <c r="AK258" i="50"/>
  <c r="BL481" i="51"/>
  <c r="BM212" i="50"/>
  <c r="BL283" i="2"/>
  <c r="R122" i="47"/>
  <c r="R151" i="50"/>
  <c r="S87" i="50"/>
  <c r="T119" i="50" s="1"/>
  <c r="AV119" i="50" s="1"/>
  <c r="BM483" i="2"/>
  <c r="BM277" i="50"/>
  <c r="BL223" i="2"/>
  <c r="DP350" i="51"/>
  <c r="BM382" i="51" s="1"/>
  <c r="AK382" i="51"/>
  <c r="BL287" i="2"/>
  <c r="BL350" i="2"/>
  <c r="BL416" i="50"/>
  <c r="R150" i="51"/>
  <c r="S86" i="51"/>
  <c r="BM223" i="51"/>
  <c r="BL216" i="51"/>
  <c r="BL289" i="51"/>
  <c r="K28" i="47"/>
  <c r="K144" i="2"/>
  <c r="L80" i="2"/>
  <c r="BM222" i="51"/>
  <c r="BL287" i="51"/>
  <c r="AK388" i="50"/>
  <c r="DP356" i="50"/>
  <c r="BM388" i="50" s="1"/>
  <c r="BL355" i="49"/>
  <c r="BL221" i="51"/>
  <c r="BL348" i="51"/>
  <c r="X128" i="47"/>
  <c r="X157" i="50"/>
  <c r="Y93" i="50"/>
  <c r="BM289" i="2"/>
  <c r="BL213" i="51"/>
  <c r="BL480" i="51"/>
  <c r="BM353" i="49"/>
  <c r="BL290" i="50"/>
  <c r="BL224" i="50"/>
  <c r="BL343" i="51"/>
  <c r="BL279" i="50"/>
  <c r="BM483" i="49"/>
  <c r="R35" i="47"/>
  <c r="R151" i="2"/>
  <c r="S87" i="2"/>
  <c r="BM219" i="50"/>
  <c r="M145" i="51"/>
  <c r="N81" i="51"/>
  <c r="BL283" i="49"/>
  <c r="BL408" i="51"/>
  <c r="Z43" i="47"/>
  <c r="Z159" i="2"/>
  <c r="AA95" i="2"/>
  <c r="BM475" i="2"/>
  <c r="BL352" i="51"/>
  <c r="AK380" i="50"/>
  <c r="DP348" i="50"/>
  <c r="BM380" i="50" s="1"/>
  <c r="BM289" i="50"/>
  <c r="X41" i="47"/>
  <c r="X157" i="2"/>
  <c r="Y93" i="2"/>
  <c r="BM476" i="50"/>
  <c r="BL473" i="49"/>
  <c r="BM352" i="2"/>
  <c r="BM483" i="50"/>
  <c r="BL286" i="50"/>
  <c r="DQ280" i="49"/>
  <c r="BN312" i="49" s="1"/>
  <c r="AL312" i="49"/>
  <c r="BL421" i="50"/>
  <c r="BM285" i="2"/>
  <c r="BL284" i="2"/>
  <c r="S152" i="51"/>
  <c r="T88" i="51"/>
  <c r="M116" i="47"/>
  <c r="N81" i="50"/>
  <c r="M145" i="50"/>
  <c r="BM284" i="50"/>
  <c r="W126" i="47"/>
  <c r="W155" i="50"/>
  <c r="X91" i="50"/>
  <c r="BL418" i="2"/>
  <c r="BN474" i="49"/>
  <c r="BL485" i="51"/>
  <c r="BL479" i="2"/>
  <c r="BL477" i="49"/>
  <c r="X127" i="47"/>
  <c r="X156" i="50"/>
  <c r="Y92" i="50"/>
  <c r="BL344" i="49"/>
  <c r="BM352" i="49"/>
  <c r="BM345" i="51"/>
  <c r="BL213" i="50"/>
  <c r="BL419" i="2"/>
  <c r="J114" i="47"/>
  <c r="K79" i="50"/>
  <c r="J143" i="50"/>
  <c r="BM346" i="51"/>
  <c r="I142" i="49"/>
  <c r="J78" i="49"/>
  <c r="J113" i="47"/>
  <c r="K78" i="50"/>
  <c r="J142" i="50"/>
  <c r="AK378" i="49"/>
  <c r="DP346" i="49"/>
  <c r="BM378" i="49" s="1"/>
  <c r="Y157" i="49"/>
  <c r="Z93" i="49"/>
  <c r="BL280" i="2"/>
  <c r="BM285" i="50"/>
  <c r="BL420" i="2"/>
  <c r="K144" i="51"/>
  <c r="L80" i="51"/>
  <c r="BM476" i="51"/>
  <c r="BL342" i="2"/>
  <c r="BL345" i="49"/>
  <c r="BL355" i="51"/>
  <c r="BL223" i="50"/>
  <c r="BL220" i="51"/>
  <c r="U125" i="47"/>
  <c r="U154" i="50"/>
  <c r="V90" i="50"/>
  <c r="BL284" i="49"/>
  <c r="BL414" i="50"/>
  <c r="BL416" i="51"/>
  <c r="BL420" i="49"/>
  <c r="W155" i="51"/>
  <c r="X91" i="51"/>
  <c r="BL351" i="51"/>
  <c r="AK449" i="49"/>
  <c r="DP417" i="49"/>
  <c r="BM449" i="49" s="1"/>
  <c r="BL482" i="50"/>
  <c r="BL473" i="50"/>
  <c r="BL282" i="2"/>
  <c r="BL477" i="50"/>
  <c r="AB45" i="47"/>
  <c r="AB161" i="2"/>
  <c r="BL215" i="51"/>
  <c r="BL288" i="2"/>
  <c r="X156" i="49"/>
  <c r="Y92" i="49"/>
  <c r="L144" i="49"/>
  <c r="M80" i="49"/>
  <c r="BM214" i="51"/>
  <c r="BL281" i="51"/>
  <c r="BL486" i="49"/>
  <c r="BL409" i="51"/>
  <c r="AK514" i="49"/>
  <c r="DP482" i="49"/>
  <c r="BM514" i="49" s="1"/>
  <c r="BL350" i="49"/>
  <c r="BL479" i="50"/>
  <c r="BL413" i="50"/>
  <c r="BL226" i="49"/>
  <c r="T151" i="49"/>
  <c r="U87" i="49"/>
  <c r="BM417" i="2"/>
  <c r="AK445" i="2"/>
  <c r="DP413" i="2"/>
  <c r="BM445" i="2" s="1"/>
  <c r="BL221" i="50"/>
  <c r="AK248" i="49"/>
  <c r="DP216" i="49"/>
  <c r="BM248" i="49" s="1"/>
  <c r="BL411" i="49"/>
  <c r="AA44" i="47"/>
  <c r="AA160" i="2"/>
  <c r="AB96" i="2"/>
  <c r="BL421" i="51"/>
  <c r="V154" i="51"/>
  <c r="W90" i="51"/>
  <c r="U154" i="49"/>
  <c r="V90" i="49"/>
  <c r="BM414" i="2"/>
  <c r="BL351" i="49"/>
  <c r="BM419" i="50"/>
  <c r="BM419" i="51"/>
  <c r="BL412" i="50"/>
  <c r="I141" i="49"/>
  <c r="J77" i="49"/>
  <c r="BL353" i="50"/>
  <c r="BM344" i="50"/>
  <c r="BL282" i="50"/>
  <c r="BL282" i="51"/>
  <c r="BL287" i="50"/>
  <c r="BL478" i="50"/>
  <c r="I26" i="47"/>
  <c r="I142" i="2"/>
  <c r="J78" i="2"/>
  <c r="BL279" i="51"/>
  <c r="AK256" i="49"/>
  <c r="DP224" i="49"/>
  <c r="BM256" i="49" s="1"/>
  <c r="BL343" i="50"/>
  <c r="BM410" i="51"/>
  <c r="BL345" i="2"/>
  <c r="BM407" i="50"/>
  <c r="Z159" i="51"/>
  <c r="AA95" i="51"/>
  <c r="BL221" i="2"/>
  <c r="BL347" i="51"/>
  <c r="BL347" i="2"/>
  <c r="BL291" i="50"/>
  <c r="BL286" i="49"/>
  <c r="BM472" i="50"/>
  <c r="Q34" i="47"/>
  <c r="Q150" i="2"/>
  <c r="R86" i="2"/>
  <c r="AL453" i="2"/>
  <c r="DQ421" i="2"/>
  <c r="BN453" i="2" s="1"/>
  <c r="BL278" i="2"/>
  <c r="BL224" i="2"/>
  <c r="J141" i="51"/>
  <c r="K77" i="51"/>
  <c r="BL411" i="2"/>
  <c r="BL288" i="50"/>
  <c r="BL412" i="2"/>
  <c r="BM480" i="50"/>
  <c r="BL484" i="49"/>
  <c r="BL225" i="49"/>
  <c r="BM285" i="49"/>
  <c r="BL225" i="2"/>
  <c r="X40" i="47"/>
  <c r="X156" i="2"/>
  <c r="Y92" i="2"/>
  <c r="BL351" i="50"/>
  <c r="BL409" i="50"/>
  <c r="W155" i="49"/>
  <c r="X91" i="49"/>
  <c r="K115" i="47"/>
  <c r="L80" i="50"/>
  <c r="K144" i="50"/>
  <c r="BL212" i="2"/>
  <c r="BL410" i="2"/>
  <c r="BL291" i="2"/>
  <c r="BL407" i="49"/>
  <c r="BL278" i="49"/>
  <c r="N146" i="49"/>
  <c r="O82" i="49"/>
  <c r="BL354" i="50"/>
  <c r="BL217" i="2"/>
  <c r="BM413" i="49"/>
  <c r="P119" i="47"/>
  <c r="P148" i="50"/>
  <c r="Q84" i="50"/>
  <c r="BL351" i="2"/>
  <c r="BL356" i="49"/>
  <c r="BM484" i="50"/>
  <c r="BL216" i="50"/>
  <c r="BL354" i="2"/>
  <c r="BM410" i="49"/>
  <c r="T153" i="49"/>
  <c r="U89" i="49"/>
  <c r="BL473" i="2"/>
  <c r="BL286" i="51"/>
  <c r="K143" i="49"/>
  <c r="L79" i="49"/>
  <c r="BL285" i="51"/>
  <c r="BM480" i="2"/>
  <c r="BL414" i="51"/>
  <c r="BL473" i="51"/>
  <c r="BM475" i="50"/>
  <c r="BL413" i="51"/>
  <c r="Y158" i="49"/>
  <c r="Z94" i="49"/>
  <c r="BM354" i="51"/>
  <c r="BM281" i="49"/>
  <c r="BL280" i="51"/>
  <c r="BL343" i="49"/>
  <c r="Z158" i="51"/>
  <c r="AA94" i="51"/>
  <c r="BL213" i="2"/>
  <c r="BL408" i="50"/>
  <c r="BM411" i="50"/>
  <c r="BL472" i="49"/>
  <c r="BL218" i="49"/>
  <c r="BL223" i="49"/>
  <c r="BL215" i="2"/>
  <c r="U152" i="49"/>
  <c r="V88" i="49"/>
  <c r="BM421" i="49"/>
  <c r="BM226" i="51"/>
  <c r="BL343" i="2"/>
  <c r="U124" i="47"/>
  <c r="U153" i="50"/>
  <c r="V89" i="50"/>
  <c r="BL474" i="2"/>
  <c r="BL347" i="49"/>
  <c r="S123" i="47"/>
  <c r="T88" i="50"/>
  <c r="U120" i="50" s="1"/>
  <c r="AW120" i="50" s="1"/>
  <c r="S152" i="50"/>
  <c r="BL481" i="49"/>
  <c r="P32" i="47"/>
  <c r="P148" i="2"/>
  <c r="Q84" i="2"/>
  <c r="BL350" i="50"/>
  <c r="BL474" i="50"/>
  <c r="T37" i="47"/>
  <c r="T153" i="2"/>
  <c r="U89" i="2"/>
  <c r="BL344" i="51"/>
  <c r="BL354" i="49"/>
  <c r="BL480" i="49"/>
  <c r="BL477" i="51"/>
  <c r="BM418" i="50"/>
  <c r="BL286" i="2"/>
  <c r="AK258" i="2"/>
  <c r="DP226" i="2"/>
  <c r="BM258" i="2" s="1"/>
  <c r="H25" i="47"/>
  <c r="H141" i="2"/>
  <c r="I77" i="2"/>
  <c r="BL486" i="50"/>
  <c r="BL216" i="2"/>
  <c r="BL414" i="49"/>
  <c r="BM356" i="2"/>
  <c r="BL478" i="51"/>
  <c r="BL287" i="49"/>
  <c r="BL420" i="51"/>
  <c r="BL212" i="49"/>
  <c r="AK251" i="2"/>
  <c r="DP219" i="2"/>
  <c r="BM251" i="2" s="1"/>
  <c r="J27" i="47"/>
  <c r="J143" i="2"/>
  <c r="K79" i="2"/>
  <c r="BL346" i="50"/>
  <c r="BL482" i="2"/>
  <c r="U153" i="51"/>
  <c r="V89" i="51"/>
  <c r="DP342" i="51"/>
  <c r="BM374" i="51" s="1"/>
  <c r="AK374" i="51"/>
  <c r="J143" i="51"/>
  <c r="K79" i="51"/>
  <c r="BM291" i="49"/>
  <c r="DP475" i="49"/>
  <c r="BM507" i="49" s="1"/>
  <c r="AK507" i="49"/>
  <c r="BM418" i="51"/>
  <c r="BL412" i="51"/>
  <c r="BL214" i="50"/>
  <c r="BL472" i="51"/>
  <c r="BL417" i="50"/>
  <c r="BL219" i="51"/>
  <c r="BM411" i="51"/>
  <c r="BL221" i="49"/>
  <c r="BM483" i="51"/>
  <c r="BM281" i="50"/>
  <c r="BL481" i="2"/>
  <c r="BM349" i="50"/>
  <c r="BL342" i="50"/>
  <c r="BM407" i="51"/>
  <c r="P149" i="49"/>
  <c r="Q85" i="49"/>
  <c r="BL225" i="50"/>
  <c r="R151" i="51"/>
  <c r="S87" i="51"/>
  <c r="BM349" i="2"/>
  <c r="BM472" i="2"/>
  <c r="O147" i="49"/>
  <c r="P83" i="49"/>
  <c r="AA131" i="47"/>
  <c r="AA160" i="50"/>
  <c r="AB96" i="50"/>
  <c r="AB159" i="47" s="1"/>
  <c r="Q149" i="51"/>
  <c r="R85" i="51"/>
  <c r="BL486" i="51"/>
  <c r="BM344" i="2"/>
  <c r="O118" i="47"/>
  <c r="O147" i="50"/>
  <c r="P83" i="50"/>
  <c r="W39" i="47"/>
  <c r="W155" i="2"/>
  <c r="X91" i="2"/>
  <c r="BM289" i="49"/>
  <c r="BL217" i="50"/>
  <c r="BL225" i="51"/>
  <c r="AK250" i="2"/>
  <c r="DP218" i="2"/>
  <c r="BM250" i="2" s="1"/>
  <c r="BM342" i="49"/>
  <c r="P148" i="51"/>
  <c r="Q84" i="51"/>
  <c r="BL420" i="50"/>
  <c r="BN214" i="2"/>
  <c r="M117" i="47"/>
  <c r="M146" i="50"/>
  <c r="N82" i="50"/>
  <c r="BL416" i="49"/>
  <c r="P120" i="47"/>
  <c r="P149" i="50"/>
  <c r="Q85" i="50"/>
  <c r="BL416" i="2"/>
  <c r="BM277" i="2"/>
  <c r="BL214" i="49"/>
  <c r="BL415" i="2"/>
  <c r="BL282" i="49"/>
  <c r="BL279" i="49"/>
  <c r="BL485" i="50"/>
  <c r="AK510" i="49"/>
  <c r="DP478" i="49"/>
  <c r="BM510" i="49" s="1"/>
  <c r="AK516" i="51"/>
  <c r="DP484" i="51"/>
  <c r="BM516" i="51" s="1"/>
  <c r="BL224" i="51"/>
  <c r="BL215" i="50"/>
  <c r="Q150" i="49"/>
  <c r="R86" i="49"/>
  <c r="R121" i="47"/>
  <c r="R150" i="50"/>
  <c r="S86" i="50"/>
  <c r="BL290" i="51"/>
  <c r="O31" i="47"/>
  <c r="O147" i="2"/>
  <c r="P83" i="2"/>
  <c r="BL415" i="49"/>
  <c r="BM410" i="50"/>
  <c r="BL353" i="2"/>
  <c r="BL346" i="2"/>
  <c r="Z129" i="47"/>
  <c r="AA94" i="50"/>
  <c r="Z158" i="50"/>
  <c r="BL355" i="50"/>
  <c r="AK380" i="2"/>
  <c r="DP348" i="2"/>
  <c r="BM380" i="2" s="1"/>
  <c r="BM415" i="50"/>
  <c r="BL222" i="50"/>
  <c r="AA159" i="49"/>
  <c r="AB95" i="49"/>
  <c r="AB159" i="49" s="1"/>
  <c r="BL477" i="2"/>
  <c r="L29" i="47"/>
  <c r="L145" i="2"/>
  <c r="M81" i="2"/>
  <c r="BL290" i="2"/>
  <c r="BM476" i="2"/>
  <c r="BL288" i="51"/>
  <c r="BL283" i="50"/>
  <c r="DP218" i="50"/>
  <c r="BM250" i="50" s="1"/>
  <c r="AK250" i="50"/>
  <c r="M30" i="47"/>
  <c r="M146" i="2"/>
  <c r="N82" i="2"/>
  <c r="BM291" i="51"/>
  <c r="L145" i="49"/>
  <c r="M81" i="49"/>
  <c r="AK506" i="51"/>
  <c r="DP474" i="51"/>
  <c r="BM506" i="51" s="1"/>
  <c r="BL485" i="49"/>
  <c r="BM277" i="49"/>
  <c r="BL212" i="51"/>
  <c r="BM409" i="2"/>
  <c r="BL485" i="2"/>
  <c r="BL345" i="50"/>
  <c r="BL217" i="51"/>
  <c r="BL355" i="2"/>
  <c r="BL217" i="49"/>
  <c r="BL407" i="2"/>
  <c r="BL486" i="2"/>
  <c r="S36" i="47"/>
  <c r="S152" i="2"/>
  <c r="T88" i="2"/>
  <c r="BM482" i="51"/>
  <c r="BL475" i="51"/>
  <c r="BL278" i="50"/>
  <c r="BM484" i="2"/>
  <c r="BM409" i="49"/>
  <c r="BL213" i="49"/>
  <c r="BM353" i="51"/>
  <c r="BL408" i="2"/>
  <c r="BL349" i="49"/>
  <c r="BL278" i="51"/>
  <c r="BL222" i="49"/>
  <c r="BL347" i="50"/>
  <c r="BL279" i="2"/>
  <c r="DP222" i="2"/>
  <c r="BM254" i="2" s="1"/>
  <c r="AK254" i="2"/>
  <c r="BM220" i="50"/>
  <c r="BM418" i="49"/>
  <c r="H112" i="47"/>
  <c r="I77" i="50"/>
  <c r="H141" i="50"/>
  <c r="BL412" i="49"/>
  <c r="BL220" i="2"/>
  <c r="BL479" i="49"/>
  <c r="BM219" i="49"/>
  <c r="BL290" i="49"/>
  <c r="BL478" i="2"/>
  <c r="BL419" i="49"/>
  <c r="Y42" i="47"/>
  <c r="Y158" i="2"/>
  <c r="Z94" i="2"/>
  <c r="BL476" i="49"/>
  <c r="BL481" i="50"/>
  <c r="BM288" i="49"/>
  <c r="N146" i="47"/>
  <c r="AP146" i="47" s="1"/>
  <c r="O211" i="50" s="1"/>
  <c r="CV211" i="50" s="1"/>
  <c r="O72" i="48"/>
  <c r="O74" i="46"/>
  <c r="O73" i="45"/>
  <c r="O471" i="50"/>
  <c r="CV471" i="50" s="1"/>
  <c r="O406" i="50"/>
  <c r="CV406" i="50" s="1"/>
  <c r="O341" i="50"/>
  <c r="CV341" i="50" s="1"/>
  <c r="O276" i="50"/>
  <c r="CV276" i="50" s="1"/>
  <c r="G53" i="47"/>
  <c r="AI53" i="47" s="1"/>
  <c r="H205" i="2" s="1"/>
  <c r="CO205" i="2" s="1"/>
  <c r="H5" i="48"/>
  <c r="H5" i="46"/>
  <c r="H5" i="45"/>
  <c r="H465" i="2"/>
  <c r="CO465" i="2" s="1"/>
  <c r="H400" i="2"/>
  <c r="CO400" i="2" s="1"/>
  <c r="H335" i="2"/>
  <c r="CO335" i="2" s="1"/>
  <c r="H270" i="2"/>
  <c r="CO270" i="2" s="1"/>
  <c r="R150" i="47"/>
  <c r="S76" i="48"/>
  <c r="S78" i="46"/>
  <c r="S77" i="45"/>
  <c r="S475" i="50"/>
  <c r="CZ475" i="50" s="1"/>
  <c r="S345" i="50"/>
  <c r="CZ345" i="50" s="1"/>
  <c r="S410" i="50"/>
  <c r="CZ410" i="50" s="1"/>
  <c r="S280" i="50"/>
  <c r="CZ280" i="50" s="1"/>
  <c r="U67" i="47"/>
  <c r="AW67" i="47" s="1"/>
  <c r="V219" i="2" s="1"/>
  <c r="DC219" i="2" s="1"/>
  <c r="V19" i="46"/>
  <c r="V19" i="45"/>
  <c r="V19" i="48"/>
  <c r="V349" i="2"/>
  <c r="DC349" i="2" s="1"/>
  <c r="V479" i="2"/>
  <c r="DC479" i="2" s="1"/>
  <c r="V414" i="2"/>
  <c r="DC414" i="2" s="1"/>
  <c r="V284" i="2"/>
  <c r="DC284" i="2" s="1"/>
  <c r="Z72" i="47"/>
  <c r="BB72" i="47" s="1"/>
  <c r="AA224" i="2" s="1"/>
  <c r="DH224" i="2" s="1"/>
  <c r="AA24" i="48"/>
  <c r="AA24" i="46"/>
  <c r="AA24" i="45"/>
  <c r="AA484" i="2"/>
  <c r="DH484" i="2" s="1"/>
  <c r="AA354" i="2"/>
  <c r="DH354" i="2" s="1"/>
  <c r="AA419" i="2"/>
  <c r="DH419" i="2" s="1"/>
  <c r="AA289" i="2"/>
  <c r="DH289" i="2" s="1"/>
  <c r="X70" i="47"/>
  <c r="AZ70" i="47" s="1"/>
  <c r="Y222" i="2" s="1"/>
  <c r="DF222" i="2" s="1"/>
  <c r="Y22" i="48"/>
  <c r="Y22" i="46"/>
  <c r="Y22" i="45"/>
  <c r="Y482" i="2"/>
  <c r="DF482" i="2" s="1"/>
  <c r="Y417" i="2"/>
  <c r="DF417" i="2" s="1"/>
  <c r="Y287" i="2"/>
  <c r="DF287" i="2" s="1"/>
  <c r="Y352" i="2"/>
  <c r="DF352" i="2" s="1"/>
  <c r="Q117" i="50"/>
  <c r="AS117" i="50" s="1"/>
  <c r="H141" i="47"/>
  <c r="AJ141" i="47" s="1"/>
  <c r="I206" i="50" s="1"/>
  <c r="CP206" i="50" s="1"/>
  <c r="I67" i="48"/>
  <c r="I69" i="46"/>
  <c r="I68" i="45"/>
  <c r="I466" i="50"/>
  <c r="CP466" i="50" s="1"/>
  <c r="I401" i="50"/>
  <c r="CP401" i="50" s="1"/>
  <c r="I336" i="50"/>
  <c r="CP336" i="50" s="1"/>
  <c r="I271" i="50"/>
  <c r="CP271" i="50" s="1"/>
  <c r="P116" i="2"/>
  <c r="AR116" i="2" s="1"/>
  <c r="V122" i="2"/>
  <c r="AX122" i="2" s="1"/>
  <c r="F53" i="47"/>
  <c r="AH53" i="47" s="1"/>
  <c r="G205" i="2" s="1"/>
  <c r="CN205" i="2" s="1"/>
  <c r="G5" i="48"/>
  <c r="G5" i="46"/>
  <c r="G5" i="45"/>
  <c r="G465" i="2"/>
  <c r="CN465" i="2" s="1"/>
  <c r="G400" i="2"/>
  <c r="CN400" i="2" s="1"/>
  <c r="G270" i="2"/>
  <c r="CN270" i="2" s="1"/>
  <c r="G335" i="2"/>
  <c r="CN335" i="2" s="1"/>
  <c r="T67" i="47"/>
  <c r="AV67" i="47" s="1"/>
  <c r="U219" i="2" s="1"/>
  <c r="DB219" i="2" s="1"/>
  <c r="U19" i="48"/>
  <c r="U479" i="2"/>
  <c r="DB479" i="2" s="1"/>
  <c r="U414" i="2"/>
  <c r="DB414" i="2" s="1"/>
  <c r="U19" i="46"/>
  <c r="U349" i="2"/>
  <c r="DB349" i="2" s="1"/>
  <c r="U284" i="2"/>
  <c r="DB284" i="2" s="1"/>
  <c r="U19" i="45"/>
  <c r="P63" i="47"/>
  <c r="AR63" i="47" s="1"/>
  <c r="Q215" i="2" s="1"/>
  <c r="CX215" i="2" s="1"/>
  <c r="Q15" i="48"/>
  <c r="Q15" i="46"/>
  <c r="Q410" i="2"/>
  <c r="CX410" i="2" s="1"/>
  <c r="Q15" i="45"/>
  <c r="Q475" i="2"/>
  <c r="CX475" i="2" s="1"/>
  <c r="Q345" i="2"/>
  <c r="CX345" i="2" s="1"/>
  <c r="Q280" i="2"/>
  <c r="CX280" i="2" s="1"/>
  <c r="R118" i="50"/>
  <c r="AT118" i="50" s="1"/>
  <c r="R152" i="47"/>
  <c r="AT152" i="47" s="1"/>
  <c r="S217" i="50" s="1"/>
  <c r="CZ217" i="50" s="1"/>
  <c r="S80" i="46"/>
  <c r="S78" i="48"/>
  <c r="S79" i="45"/>
  <c r="S477" i="50"/>
  <c r="CZ477" i="50" s="1"/>
  <c r="S412" i="50"/>
  <c r="CZ412" i="50" s="1"/>
  <c r="S347" i="50"/>
  <c r="CZ347" i="50" s="1"/>
  <c r="S282" i="50"/>
  <c r="CZ282" i="50" s="1"/>
  <c r="S151" i="47"/>
  <c r="T77" i="48"/>
  <c r="T79" i="46"/>
  <c r="T78" i="45"/>
  <c r="T476" i="50"/>
  <c r="DA476" i="50" s="1"/>
  <c r="T411" i="50"/>
  <c r="DA411" i="50" s="1"/>
  <c r="T346" i="50"/>
  <c r="DA346" i="50" s="1"/>
  <c r="T281" i="50"/>
  <c r="DA281" i="50" s="1"/>
  <c r="X124" i="2"/>
  <c r="S152" i="47"/>
  <c r="AU152" i="47" s="1"/>
  <c r="T217" i="50" s="1"/>
  <c r="DA217" i="50" s="1"/>
  <c r="T78" i="48"/>
  <c r="T79" i="45"/>
  <c r="T80" i="46"/>
  <c r="T347" i="50"/>
  <c r="DA347" i="50" s="1"/>
  <c r="T477" i="50"/>
  <c r="DA477" i="50" s="1"/>
  <c r="T412" i="50"/>
  <c r="DA412" i="50" s="1"/>
  <c r="T282" i="50"/>
  <c r="DA282" i="50" s="1"/>
  <c r="Y71" i="47"/>
  <c r="BA71" i="47" s="1"/>
  <c r="Z223" i="2" s="1"/>
  <c r="DG223" i="2" s="1"/>
  <c r="Z23" i="48"/>
  <c r="Z23" i="46"/>
  <c r="Z23" i="45"/>
  <c r="Z418" i="2"/>
  <c r="DG418" i="2" s="1"/>
  <c r="Z353" i="2"/>
  <c r="DG353" i="2" s="1"/>
  <c r="Z288" i="2"/>
  <c r="DG288" i="2" s="1"/>
  <c r="Z483" i="2"/>
  <c r="DG483" i="2" s="1"/>
  <c r="I13" i="38"/>
  <c r="I109" i="50"/>
  <c r="AK109" i="50" s="1"/>
  <c r="M113" i="50"/>
  <c r="X123" i="50"/>
  <c r="AZ123" i="50" s="1"/>
  <c r="Q116" i="50"/>
  <c r="AS116" i="50" s="1"/>
  <c r="V155" i="47"/>
  <c r="AX155" i="47" s="1"/>
  <c r="W220" i="50" s="1"/>
  <c r="DD220" i="50" s="1"/>
  <c r="W81" i="48"/>
  <c r="W83" i="46"/>
  <c r="W82" i="45"/>
  <c r="W415" i="50"/>
  <c r="DD415" i="50" s="1"/>
  <c r="W480" i="50"/>
  <c r="DD480" i="50" s="1"/>
  <c r="W350" i="50"/>
  <c r="DD350" i="50" s="1"/>
  <c r="W285" i="50"/>
  <c r="DD285" i="50" s="1"/>
  <c r="S119" i="2"/>
  <c r="R118" i="2"/>
  <c r="AT118" i="2" s="1"/>
  <c r="AS118" i="2"/>
  <c r="Z126" i="2"/>
  <c r="BB126" i="2" s="1"/>
  <c r="AR117" i="50"/>
  <c r="V156" i="47"/>
  <c r="AX156" i="47" s="1"/>
  <c r="W221" i="50" s="1"/>
  <c r="DD221" i="50" s="1"/>
  <c r="W82" i="48"/>
  <c r="W84" i="46"/>
  <c r="W83" i="45"/>
  <c r="W416" i="50"/>
  <c r="DD416" i="50" s="1"/>
  <c r="W481" i="50"/>
  <c r="DD481" i="50" s="1"/>
  <c r="W286" i="50"/>
  <c r="DD286" i="50" s="1"/>
  <c r="W351" i="50"/>
  <c r="DD351" i="50" s="1"/>
  <c r="L58" i="47"/>
  <c r="AN58" i="47" s="1"/>
  <c r="M210" i="2" s="1"/>
  <c r="CT210" i="2" s="1"/>
  <c r="M10" i="48"/>
  <c r="M405" i="2"/>
  <c r="CT405" i="2" s="1"/>
  <c r="M10" i="45"/>
  <c r="M10" i="46"/>
  <c r="M470" i="2"/>
  <c r="CT470" i="2" s="1"/>
  <c r="M340" i="2"/>
  <c r="CT340" i="2" s="1"/>
  <c r="M275" i="2"/>
  <c r="CT275" i="2" s="1"/>
  <c r="AW122" i="2"/>
  <c r="U121" i="2"/>
  <c r="AW121" i="2" s="1"/>
  <c r="J110" i="2"/>
  <c r="AL110" i="2" s="1"/>
  <c r="K145" i="47"/>
  <c r="AM145" i="47" s="1"/>
  <c r="L210" i="50" s="1"/>
  <c r="CS210" i="50" s="1"/>
  <c r="L71" i="48"/>
  <c r="L73" i="46"/>
  <c r="L72" i="45"/>
  <c r="L340" i="50"/>
  <c r="CS340" i="50" s="1"/>
  <c r="L275" i="50"/>
  <c r="CS275" i="50" s="1"/>
  <c r="L405" i="50"/>
  <c r="CS405" i="50" s="1"/>
  <c r="L470" i="50"/>
  <c r="CS470" i="50" s="1"/>
  <c r="AS118" i="50"/>
  <c r="M146" i="47"/>
  <c r="AO146" i="47" s="1"/>
  <c r="N211" i="50" s="1"/>
  <c r="CU211" i="50" s="1"/>
  <c r="N73" i="45"/>
  <c r="N74" i="46"/>
  <c r="N72" i="48"/>
  <c r="N406" i="50"/>
  <c r="CU406" i="50" s="1"/>
  <c r="N276" i="50"/>
  <c r="CU276" i="50" s="1"/>
  <c r="N341" i="50"/>
  <c r="CU341" i="50" s="1"/>
  <c r="N471" i="50"/>
  <c r="CU471" i="50" s="1"/>
  <c r="Q117" i="2"/>
  <c r="K111" i="2"/>
  <c r="AM111" i="2" s="1"/>
  <c r="AA127" i="2"/>
  <c r="AJ109" i="50"/>
  <c r="AN113" i="50"/>
  <c r="Z126" i="50"/>
  <c r="Y124" i="50"/>
  <c r="BA124" i="50" s="1"/>
  <c r="K57" i="47"/>
  <c r="AM57" i="47" s="1"/>
  <c r="L209" i="2" s="1"/>
  <c r="CS209" i="2" s="1"/>
  <c r="L9" i="48"/>
  <c r="L9" i="45"/>
  <c r="L9" i="46"/>
  <c r="L339" i="2"/>
  <c r="CS339" i="2" s="1"/>
  <c r="L469" i="2"/>
  <c r="CS469" i="2" s="1"/>
  <c r="L404" i="2"/>
  <c r="CS404" i="2" s="1"/>
  <c r="L274" i="2"/>
  <c r="CS274" i="2" s="1"/>
  <c r="Q64" i="47"/>
  <c r="AS64" i="47" s="1"/>
  <c r="R216" i="2" s="1"/>
  <c r="CY216" i="2" s="1"/>
  <c r="R16" i="46"/>
  <c r="R16" i="45"/>
  <c r="R16" i="48"/>
  <c r="R346" i="2"/>
  <c r="CY346" i="2" s="1"/>
  <c r="R411" i="2"/>
  <c r="CY411" i="2" s="1"/>
  <c r="R476" i="2"/>
  <c r="CY476" i="2" s="1"/>
  <c r="R281" i="2"/>
  <c r="CY281" i="2" s="1"/>
  <c r="I56" i="47"/>
  <c r="AK56" i="47" s="1"/>
  <c r="J208" i="2" s="1"/>
  <c r="CQ208" i="2" s="1"/>
  <c r="J8" i="48"/>
  <c r="J8" i="45"/>
  <c r="J8" i="46"/>
  <c r="J403" i="2"/>
  <c r="CQ403" i="2" s="1"/>
  <c r="J468" i="2"/>
  <c r="CQ468" i="2" s="1"/>
  <c r="J338" i="2"/>
  <c r="CQ338" i="2" s="1"/>
  <c r="J273" i="2"/>
  <c r="CQ273" i="2" s="1"/>
  <c r="N114" i="2"/>
  <c r="AP114" i="2" s="1"/>
  <c r="M59" i="47"/>
  <c r="AO59" i="47" s="1"/>
  <c r="N211" i="2" s="1"/>
  <c r="CU211" i="2" s="1"/>
  <c r="N11" i="48"/>
  <c r="N11" i="46"/>
  <c r="N11" i="45"/>
  <c r="N341" i="2"/>
  <c r="CU341" i="2" s="1"/>
  <c r="N406" i="2"/>
  <c r="CU406" i="2" s="1"/>
  <c r="N276" i="2"/>
  <c r="CU276" i="2" s="1"/>
  <c r="N471" i="2"/>
  <c r="CU471" i="2" s="1"/>
  <c r="W69" i="47"/>
  <c r="AY69" i="47" s="1"/>
  <c r="X221" i="2" s="1"/>
  <c r="DE221" i="2" s="1"/>
  <c r="X21" i="48"/>
  <c r="X21" i="46"/>
  <c r="X21" i="45"/>
  <c r="X481" i="2"/>
  <c r="DE481" i="2" s="1"/>
  <c r="X351" i="2"/>
  <c r="DE351" i="2" s="1"/>
  <c r="X416" i="2"/>
  <c r="DE416" i="2" s="1"/>
  <c r="X286" i="2"/>
  <c r="DE286" i="2" s="1"/>
  <c r="AV121" i="2"/>
  <c r="AK110" i="2"/>
  <c r="BD129" i="2"/>
  <c r="R64" i="47"/>
  <c r="AT64" i="47" s="1"/>
  <c r="S216" i="2" s="1"/>
  <c r="CZ216" i="2" s="1"/>
  <c r="S16" i="48"/>
  <c r="S16" i="45"/>
  <c r="S476" i="2"/>
  <c r="CZ476" i="2" s="1"/>
  <c r="S16" i="46"/>
  <c r="S411" i="2"/>
  <c r="CZ411" i="2" s="1"/>
  <c r="S346" i="2"/>
  <c r="CZ346" i="2" s="1"/>
  <c r="S281" i="2"/>
  <c r="CZ281" i="2" s="1"/>
  <c r="L112" i="2"/>
  <c r="AN112" i="2" s="1"/>
  <c r="Y125" i="50"/>
  <c r="BA125" i="50" s="1"/>
  <c r="V122" i="50"/>
  <c r="H55" i="47"/>
  <c r="AJ55" i="47" s="1"/>
  <c r="I207" i="2" s="1"/>
  <c r="CP207" i="2" s="1"/>
  <c r="I7" i="48"/>
  <c r="I7" i="45"/>
  <c r="I7" i="46"/>
  <c r="I467" i="2"/>
  <c r="CP467" i="2" s="1"/>
  <c r="I402" i="2"/>
  <c r="CP402" i="2" s="1"/>
  <c r="I337" i="2"/>
  <c r="CP337" i="2" s="1"/>
  <c r="I272" i="2"/>
  <c r="CP272" i="2" s="1"/>
  <c r="Y72" i="47"/>
  <c r="BA72" i="47" s="1"/>
  <c r="Z224" i="2" s="1"/>
  <c r="DG224" i="2" s="1"/>
  <c r="Z24" i="48"/>
  <c r="Z24" i="46"/>
  <c r="Z24" i="45"/>
  <c r="Z484" i="2"/>
  <c r="DG484" i="2" s="1"/>
  <c r="Z419" i="2"/>
  <c r="DG419" i="2" s="1"/>
  <c r="Z289" i="2"/>
  <c r="DG289" i="2" s="1"/>
  <c r="Z354" i="2"/>
  <c r="DG354" i="2" s="1"/>
  <c r="AR117" i="2"/>
  <c r="I55" i="47"/>
  <c r="AK55" i="47" s="1"/>
  <c r="J207" i="2" s="1"/>
  <c r="CQ207" i="2" s="1"/>
  <c r="J7" i="48"/>
  <c r="J7" i="46"/>
  <c r="J7" i="45"/>
  <c r="J467" i="2"/>
  <c r="CQ467" i="2" s="1"/>
  <c r="J402" i="2"/>
  <c r="CQ402" i="2" s="1"/>
  <c r="J337" i="2"/>
  <c r="CQ337" i="2" s="1"/>
  <c r="J272" i="2"/>
  <c r="CQ272" i="2" s="1"/>
  <c r="AA161" i="47"/>
  <c r="BC161" i="47" s="1"/>
  <c r="AB226" i="50" s="1"/>
  <c r="DI226" i="50" s="1"/>
  <c r="AB87" i="48"/>
  <c r="AB89" i="46"/>
  <c r="AB88" i="45"/>
  <c r="AB356" i="50"/>
  <c r="DI356" i="50" s="1"/>
  <c r="AB486" i="50"/>
  <c r="DI486" i="50" s="1"/>
  <c r="AB421" i="50"/>
  <c r="DI421" i="50" s="1"/>
  <c r="AB291" i="50"/>
  <c r="DI291" i="50" s="1"/>
  <c r="X157" i="47"/>
  <c r="AZ157" i="47" s="1"/>
  <c r="Y222" i="50" s="1"/>
  <c r="DF222" i="50" s="1"/>
  <c r="Y83" i="48"/>
  <c r="Y85" i="46"/>
  <c r="Y84" i="45"/>
  <c r="Y417" i="50"/>
  <c r="DF417" i="50" s="1"/>
  <c r="Y352" i="50"/>
  <c r="DF352" i="50" s="1"/>
  <c r="Y482" i="50"/>
  <c r="DF482" i="50" s="1"/>
  <c r="Y287" i="50"/>
  <c r="DF287" i="50" s="1"/>
  <c r="I109" i="2"/>
  <c r="AK109" i="2" s="1"/>
  <c r="I12" i="38"/>
  <c r="N114" i="50"/>
  <c r="AP114" i="50" s="1"/>
  <c r="W123" i="2"/>
  <c r="P115" i="50"/>
  <c r="AR115" i="50" s="1"/>
  <c r="AB128" i="2"/>
  <c r="BE128" i="2" s="1"/>
  <c r="W155" i="47"/>
  <c r="AY155" i="47" s="1"/>
  <c r="X220" i="50" s="1"/>
  <c r="DE220" i="50" s="1"/>
  <c r="X81" i="48"/>
  <c r="X83" i="46"/>
  <c r="X82" i="45"/>
  <c r="X480" i="50"/>
  <c r="DE480" i="50" s="1"/>
  <c r="X415" i="50"/>
  <c r="DE415" i="50" s="1"/>
  <c r="X350" i="50"/>
  <c r="DE350" i="50" s="1"/>
  <c r="X285" i="50"/>
  <c r="DE285" i="50" s="1"/>
  <c r="G54" i="47"/>
  <c r="AI54" i="47" s="1"/>
  <c r="H206" i="2" s="1"/>
  <c r="CO206" i="2" s="1"/>
  <c r="H6" i="48"/>
  <c r="H6" i="45"/>
  <c r="H6" i="46"/>
  <c r="H401" i="2"/>
  <c r="CO401" i="2" s="1"/>
  <c r="H466" i="2"/>
  <c r="CO466" i="2" s="1"/>
  <c r="H271" i="2"/>
  <c r="CO271" i="2" s="1"/>
  <c r="H336" i="2"/>
  <c r="CO336" i="2" s="1"/>
  <c r="M113" i="2"/>
  <c r="J110" i="50"/>
  <c r="AL110" i="50" s="1"/>
  <c r="AQ116" i="2"/>
  <c r="O115" i="2"/>
  <c r="Y125" i="2"/>
  <c r="BA125" i="2" s="1"/>
  <c r="T120" i="2"/>
  <c r="AV120" i="2" s="1"/>
  <c r="AM112" i="2"/>
  <c r="AZ125" i="50"/>
  <c r="AW122" i="50"/>
  <c r="AY124" i="2"/>
  <c r="U121" i="50"/>
  <c r="AW121" i="50" s="1"/>
  <c r="AY123" i="50"/>
  <c r="AR116" i="50"/>
  <c r="AO114" i="50"/>
  <c r="AT119" i="2"/>
  <c r="BL469" i="2"/>
  <c r="H501" i="2" s="1"/>
  <c r="BL469" i="50"/>
  <c r="AK501" i="50" s="1"/>
  <c r="BL340" i="2"/>
  <c r="BL339" i="50"/>
  <c r="BL275" i="2"/>
  <c r="BL405" i="50"/>
  <c r="BL500" i="2"/>
  <c r="BL209" i="50"/>
  <c r="BL339" i="2"/>
  <c r="BL210" i="2"/>
  <c r="AK306" i="50"/>
  <c r="H306" i="50"/>
  <c r="DP274" i="50"/>
  <c r="DP274" i="2"/>
  <c r="AK306" i="2"/>
  <c r="H306" i="2"/>
  <c r="AK502" i="50"/>
  <c r="DP470" i="50"/>
  <c r="BM502" i="50" s="1"/>
  <c r="BL500" i="50"/>
  <c r="BM340" i="50"/>
  <c r="BL405" i="2"/>
  <c r="BL210" i="50"/>
  <c r="BL470" i="2"/>
  <c r="BL275" i="50"/>
  <c r="BL500" i="51"/>
  <c r="AB121" i="45"/>
  <c r="AB358" i="51"/>
  <c r="DI358" i="51" s="1"/>
  <c r="AB120" i="48"/>
  <c r="AA192" i="47"/>
  <c r="BC192" i="47" s="1"/>
  <c r="AB228" i="51" s="1"/>
  <c r="DI228" i="51" s="1"/>
  <c r="AB488" i="51"/>
  <c r="DI488" i="51" s="1"/>
  <c r="AB122" i="46"/>
  <c r="AB293" i="51"/>
  <c r="DI293" i="51" s="1"/>
  <c r="AB423" i="51"/>
  <c r="DI423" i="51" s="1"/>
  <c r="BM470" i="49"/>
  <c r="I502" i="49" s="1"/>
  <c r="BL339" i="51"/>
  <c r="DP339" i="51" s="1"/>
  <c r="BL209" i="49"/>
  <c r="H241" i="49" s="1"/>
  <c r="BL274" i="51"/>
  <c r="BL500" i="49"/>
  <c r="CP208" i="49"/>
  <c r="BM340" i="51"/>
  <c r="AK307" i="51"/>
  <c r="DP275" i="51"/>
  <c r="BM307" i="51" s="1"/>
  <c r="BM275" i="49"/>
  <c r="CV214" i="49"/>
  <c r="BL405" i="49"/>
  <c r="BL404" i="51"/>
  <c r="BL339" i="49"/>
  <c r="BL210" i="49"/>
  <c r="DC222" i="51"/>
  <c r="BL404" i="49"/>
  <c r="BL210" i="51"/>
  <c r="BL209" i="51"/>
  <c r="BL470" i="51"/>
  <c r="BL274" i="49"/>
  <c r="CU214" i="51"/>
  <c r="AY125" i="51"/>
  <c r="BM340" i="49"/>
  <c r="G623" i="49" l="1"/>
  <c r="DP487" i="49"/>
  <c r="BM519" i="49" s="1"/>
  <c r="AK519" i="49"/>
  <c r="AJ120" i="45"/>
  <c r="AK259" i="51"/>
  <c r="DP227" i="51"/>
  <c r="BM259" i="51" s="1"/>
  <c r="AJ11" i="45"/>
  <c r="DP211" i="2"/>
  <c r="BM243" i="2" s="1"/>
  <c r="AK243" i="2"/>
  <c r="BO487" i="51"/>
  <c r="BM471" i="51"/>
  <c r="AJ58" i="45"/>
  <c r="AK259" i="49"/>
  <c r="DP227" i="49"/>
  <c r="BM259" i="49" s="1"/>
  <c r="DQ406" i="2"/>
  <c r="BN438" i="2" s="1"/>
  <c r="AL438" i="2"/>
  <c r="BJ498" i="50"/>
  <c r="G623" i="50"/>
  <c r="DP487" i="50"/>
  <c r="BM519" i="50" s="1"/>
  <c r="AK519" i="50"/>
  <c r="AJ59" i="45"/>
  <c r="DP228" i="49"/>
  <c r="BM260" i="49" s="1"/>
  <c r="AK260" i="49"/>
  <c r="AL389" i="50"/>
  <c r="DQ357" i="50"/>
  <c r="BN389" i="50" s="1"/>
  <c r="AK520" i="51"/>
  <c r="DP488" i="51"/>
  <c r="BM520" i="51" s="1"/>
  <c r="G624" i="51"/>
  <c r="DP489" i="49"/>
  <c r="BM521" i="49" s="1"/>
  <c r="AK521" i="49"/>
  <c r="G625" i="49"/>
  <c r="BM357" i="49"/>
  <c r="BK499" i="50"/>
  <c r="G625" i="50"/>
  <c r="AK521" i="50"/>
  <c r="DP489" i="50"/>
  <c r="BM521" i="50" s="1"/>
  <c r="DQ359" i="2"/>
  <c r="BN391" i="2" s="1"/>
  <c r="AL391" i="2"/>
  <c r="DQ292" i="2"/>
  <c r="BN324" i="2" s="1"/>
  <c r="AL324" i="2"/>
  <c r="DP341" i="50"/>
  <c r="BM373" i="50" s="1"/>
  <c r="AK373" i="50"/>
  <c r="DP424" i="2"/>
  <c r="BM456" i="2" s="1"/>
  <c r="AK456" i="2"/>
  <c r="AJ29" i="45"/>
  <c r="BM471" i="50"/>
  <c r="AL326" i="49"/>
  <c r="DQ294" i="49"/>
  <c r="BN326" i="49" s="1"/>
  <c r="AK456" i="51"/>
  <c r="DP424" i="51"/>
  <c r="BM456" i="51" s="1"/>
  <c r="BM293" i="51"/>
  <c r="AK324" i="51"/>
  <c r="DP292" i="51"/>
  <c r="BM324" i="51" s="1"/>
  <c r="AK308" i="2"/>
  <c r="DP276" i="2"/>
  <c r="BM308" i="2" s="1"/>
  <c r="BK499" i="51"/>
  <c r="AJ104" i="45"/>
  <c r="DP211" i="51"/>
  <c r="BM243" i="51" s="1"/>
  <c r="AK243" i="51"/>
  <c r="AL325" i="50"/>
  <c r="DQ293" i="50"/>
  <c r="BN325" i="50" s="1"/>
  <c r="D497" i="2"/>
  <c r="D497" i="49"/>
  <c r="E498" i="49"/>
  <c r="E498" i="2"/>
  <c r="F499" i="49"/>
  <c r="F499" i="2"/>
  <c r="G500" i="49"/>
  <c r="H501" i="49"/>
  <c r="G500" i="2"/>
  <c r="G624" i="2"/>
  <c r="AK520" i="2"/>
  <c r="DP488" i="2"/>
  <c r="BM520" i="2" s="1"/>
  <c r="AK455" i="50"/>
  <c r="DP423" i="50"/>
  <c r="BM455" i="50" s="1"/>
  <c r="G607" i="49"/>
  <c r="DP471" i="49"/>
  <c r="BM503" i="49" s="1"/>
  <c r="AK503" i="49"/>
  <c r="DP359" i="50"/>
  <c r="BM391" i="50" s="1"/>
  <c r="AK391" i="50"/>
  <c r="AL519" i="2"/>
  <c r="DQ487" i="2"/>
  <c r="BN519" i="2" s="1"/>
  <c r="AK455" i="51"/>
  <c r="DP423" i="51"/>
  <c r="BM455" i="51" s="1"/>
  <c r="AK455" i="49"/>
  <c r="DP423" i="49"/>
  <c r="BM455" i="49" s="1"/>
  <c r="DQ422" i="49"/>
  <c r="BN454" i="49" s="1"/>
  <c r="AL454" i="49"/>
  <c r="DP276" i="51"/>
  <c r="BM308" i="51" s="1"/>
  <c r="AK308" i="51"/>
  <c r="DP276" i="49"/>
  <c r="BM308" i="49" s="1"/>
  <c r="AK308" i="49"/>
  <c r="G607" i="50"/>
  <c r="AJ28" i="45"/>
  <c r="AK260" i="2"/>
  <c r="DP228" i="2"/>
  <c r="BM260" i="2" s="1"/>
  <c r="DQ358" i="2"/>
  <c r="BN390" i="2" s="1"/>
  <c r="AL390" i="2"/>
  <c r="DQ358" i="51"/>
  <c r="BN390" i="51" s="1"/>
  <c r="AL390" i="51"/>
  <c r="BJ498" i="51"/>
  <c r="AK391" i="51"/>
  <c r="DP359" i="51"/>
  <c r="BM391" i="51" s="1"/>
  <c r="AJ122" i="45"/>
  <c r="BV22" i="48"/>
  <c r="BT23" i="48"/>
  <c r="BW22" i="48"/>
  <c r="BM357" i="2"/>
  <c r="AJ121" i="45"/>
  <c r="AK260" i="51"/>
  <c r="DP228" i="51"/>
  <c r="BM260" i="51" s="1"/>
  <c r="AJ91" i="45"/>
  <c r="AK261" i="50"/>
  <c r="DP229" i="50"/>
  <c r="BM261" i="50" s="1"/>
  <c r="DP341" i="51"/>
  <c r="BM373" i="51" s="1"/>
  <c r="AK373" i="51"/>
  <c r="DP422" i="50"/>
  <c r="BM454" i="50" s="1"/>
  <c r="AK454" i="50"/>
  <c r="D457" i="50"/>
  <c r="D458" i="50" s="1"/>
  <c r="BI497" i="50"/>
  <c r="BI522" i="50" s="1"/>
  <c r="AL326" i="51"/>
  <c r="DQ294" i="51"/>
  <c r="BN326" i="51" s="1"/>
  <c r="AK456" i="49"/>
  <c r="DP424" i="49"/>
  <c r="BM456" i="49" s="1"/>
  <c r="S9" i="29"/>
  <c r="S17" i="29"/>
  <c r="S25" i="29"/>
  <c r="S33" i="29"/>
  <c r="S41" i="29"/>
  <c r="S10" i="29"/>
  <c r="S18" i="29"/>
  <c r="S26" i="29"/>
  <c r="S34" i="29"/>
  <c r="S42" i="29"/>
  <c r="S53" i="29"/>
  <c r="S11" i="29"/>
  <c r="S19" i="29"/>
  <c r="S27" i="29"/>
  <c r="S35" i="29"/>
  <c r="S43" i="29"/>
  <c r="S12" i="29"/>
  <c r="S20" i="29"/>
  <c r="S28" i="29"/>
  <c r="S36" i="29"/>
  <c r="S44" i="29"/>
  <c r="S5" i="29"/>
  <c r="S13" i="29"/>
  <c r="S21" i="29"/>
  <c r="S29" i="29"/>
  <c r="S37" i="29"/>
  <c r="S45" i="29"/>
  <c r="S6" i="29"/>
  <c r="S14" i="29"/>
  <c r="S22" i="29"/>
  <c r="S30" i="29"/>
  <c r="S38" i="29"/>
  <c r="S46" i="29"/>
  <c r="S54" i="29"/>
  <c r="S7" i="29"/>
  <c r="S15" i="29"/>
  <c r="S23" i="29"/>
  <c r="S31" i="29"/>
  <c r="S39" i="29"/>
  <c r="S47" i="29"/>
  <c r="S8" i="29"/>
  <c r="S16" i="29"/>
  <c r="S24" i="29"/>
  <c r="S32" i="29"/>
  <c r="S40" i="29"/>
  <c r="S48" i="29"/>
  <c r="S106" i="29"/>
  <c r="S72" i="29"/>
  <c r="S65" i="29"/>
  <c r="S88" i="29"/>
  <c r="S59" i="29"/>
  <c r="S49" i="29"/>
  <c r="S60" i="29"/>
  <c r="S71" i="29"/>
  <c r="S107" i="29"/>
  <c r="S100" i="29"/>
  <c r="S62" i="29"/>
  <c r="S55" i="29"/>
  <c r="S101" i="29"/>
  <c r="S80" i="29"/>
  <c r="S82" i="29"/>
  <c r="S67" i="29"/>
  <c r="S68" i="29"/>
  <c r="S93" i="29"/>
  <c r="S94" i="29"/>
  <c r="S70" i="29"/>
  <c r="S63" i="29"/>
  <c r="S95" i="29"/>
  <c r="S74" i="29"/>
  <c r="S76" i="29"/>
  <c r="S104" i="29"/>
  <c r="S87" i="29"/>
  <c r="S85" i="29"/>
  <c r="S89" i="29"/>
  <c r="S103" i="29"/>
  <c r="S105" i="29"/>
  <c r="S98" i="29"/>
  <c r="S81" i="29"/>
  <c r="S79" i="29"/>
  <c r="S83" i="29"/>
  <c r="S97" i="29"/>
  <c r="S99" i="29"/>
  <c r="S92" i="29"/>
  <c r="S75" i="29"/>
  <c r="S96" i="29"/>
  <c r="S61" i="29"/>
  <c r="S73" i="29"/>
  <c r="S91" i="29"/>
  <c r="S86" i="29"/>
  <c r="S90" i="29"/>
  <c r="S69" i="29"/>
  <c r="S102" i="29"/>
  <c r="S56" i="29"/>
  <c r="S58" i="29"/>
  <c r="S84" i="29"/>
  <c r="S77" i="29"/>
  <c r="S64" i="29"/>
  <c r="S52" i="29"/>
  <c r="S57" i="29"/>
  <c r="S51" i="29"/>
  <c r="S66" i="29"/>
  <c r="S50" i="29"/>
  <c r="S78" i="29"/>
  <c r="AK373" i="2"/>
  <c r="DP341" i="2"/>
  <c r="BM373" i="2" s="1"/>
  <c r="G607" i="2"/>
  <c r="AL455" i="2"/>
  <c r="DQ423" i="2"/>
  <c r="BN455" i="2" s="1"/>
  <c r="DQ229" i="51"/>
  <c r="BN261" i="51" s="1"/>
  <c r="AL261" i="51"/>
  <c r="AJ60" i="45"/>
  <c r="AK261" i="49"/>
  <c r="DP229" i="49"/>
  <c r="BM261" i="49" s="1"/>
  <c r="AK521" i="51"/>
  <c r="DP489" i="51"/>
  <c r="BM521" i="51" s="1"/>
  <c r="G625" i="51"/>
  <c r="AJ27" i="45"/>
  <c r="DP227" i="2"/>
  <c r="BM259" i="2" s="1"/>
  <c r="AK259" i="2"/>
  <c r="J503" i="2"/>
  <c r="AM503" i="2"/>
  <c r="DR471" i="2"/>
  <c r="G624" i="50"/>
  <c r="AK520" i="50"/>
  <c r="DP488" i="50"/>
  <c r="BM520" i="50" s="1"/>
  <c r="DQ228" i="50"/>
  <c r="BN260" i="50" s="1"/>
  <c r="AL260" i="50"/>
  <c r="AL326" i="2"/>
  <c r="DQ294" i="2"/>
  <c r="BN326" i="2" s="1"/>
  <c r="DQ211" i="50"/>
  <c r="BN243" i="50" s="1"/>
  <c r="AL243" i="50"/>
  <c r="BN211" i="50" s="1"/>
  <c r="AM454" i="2"/>
  <c r="DR422" i="2"/>
  <c r="BO454" i="2" s="1"/>
  <c r="AL325" i="49"/>
  <c r="DQ293" i="49"/>
  <c r="BN325" i="49" s="1"/>
  <c r="DQ406" i="50"/>
  <c r="BN438" i="50" s="1"/>
  <c r="AL438" i="50"/>
  <c r="D457" i="51"/>
  <c r="D458" i="51" s="1"/>
  <c r="BI497" i="51"/>
  <c r="BI522" i="51" s="1"/>
  <c r="AL261" i="2"/>
  <c r="DQ229" i="2"/>
  <c r="BN261" i="2" s="1"/>
  <c r="DP341" i="49"/>
  <c r="BM373" i="49" s="1"/>
  <c r="AK373" i="49"/>
  <c r="BM211" i="49"/>
  <c r="G625" i="2"/>
  <c r="AK521" i="2"/>
  <c r="DP489" i="2"/>
  <c r="BM521" i="2" s="1"/>
  <c r="DQ422" i="51"/>
  <c r="BN454" i="51" s="1"/>
  <c r="AL454" i="51"/>
  <c r="DP276" i="50"/>
  <c r="BM308" i="50" s="1"/>
  <c r="AK308" i="50"/>
  <c r="AJ73" i="45"/>
  <c r="AL326" i="50"/>
  <c r="DQ294" i="50"/>
  <c r="BN326" i="50" s="1"/>
  <c r="AK324" i="50"/>
  <c r="DP292" i="50"/>
  <c r="BM324" i="50" s="1"/>
  <c r="DQ293" i="2"/>
  <c r="BN325" i="2" s="1"/>
  <c r="AL325" i="2"/>
  <c r="AK390" i="50"/>
  <c r="DP358" i="50"/>
  <c r="BM390" i="50" s="1"/>
  <c r="AJ90" i="45"/>
  <c r="AK456" i="50"/>
  <c r="DP424" i="50"/>
  <c r="BM456" i="50" s="1"/>
  <c r="AJ89" i="45"/>
  <c r="DP227" i="50"/>
  <c r="BM259" i="50" s="1"/>
  <c r="AK259" i="50"/>
  <c r="DP359" i="49"/>
  <c r="BM391" i="49" s="1"/>
  <c r="AK391" i="49"/>
  <c r="AK389" i="51"/>
  <c r="DP357" i="51"/>
  <c r="BM389" i="51" s="1"/>
  <c r="G623" i="51"/>
  <c r="G624" i="49"/>
  <c r="AK520" i="49"/>
  <c r="DP488" i="49"/>
  <c r="BM520" i="49" s="1"/>
  <c r="AK324" i="49"/>
  <c r="DP292" i="49"/>
  <c r="BM324" i="49" s="1"/>
  <c r="AL390" i="49"/>
  <c r="DQ358" i="49"/>
  <c r="BN390" i="49" s="1"/>
  <c r="G623" i="2"/>
  <c r="AA159" i="47"/>
  <c r="AA118" i="45"/>
  <c r="AA104" i="47"/>
  <c r="BC104" i="47" s="1"/>
  <c r="AB227" i="49" s="1"/>
  <c r="DI227" i="49" s="1"/>
  <c r="X116" i="45"/>
  <c r="G98" i="48"/>
  <c r="W115" i="45"/>
  <c r="W52" i="46"/>
  <c r="H98" i="48"/>
  <c r="S347" i="49"/>
  <c r="CZ347" i="49" s="1"/>
  <c r="L175" i="47"/>
  <c r="AN175" i="47" s="1"/>
  <c r="M211" i="51" s="1"/>
  <c r="I38" i="46"/>
  <c r="H37" i="45"/>
  <c r="L104" i="46"/>
  <c r="K102" i="45"/>
  <c r="X53" i="46"/>
  <c r="P179" i="47"/>
  <c r="AR179" i="47" s="1"/>
  <c r="Q215" i="51" s="1"/>
  <c r="CX215" i="51" s="1"/>
  <c r="AB119" i="48"/>
  <c r="M106" i="46"/>
  <c r="H99" i="48"/>
  <c r="O108" i="46"/>
  <c r="N107" i="46"/>
  <c r="M42" i="46"/>
  <c r="J39" i="48"/>
  <c r="L103" i="48"/>
  <c r="AB87" i="45"/>
  <c r="K40" i="45"/>
  <c r="V51" i="48"/>
  <c r="G97" i="48"/>
  <c r="Y54" i="48"/>
  <c r="J100" i="48"/>
  <c r="R47" i="45"/>
  <c r="T112" i="46"/>
  <c r="N407" i="49"/>
  <c r="CU407" i="49" s="1"/>
  <c r="P108" i="46"/>
  <c r="N90" i="47"/>
  <c r="AP90" i="47" s="1"/>
  <c r="O213" i="49" s="1"/>
  <c r="L71" i="46"/>
  <c r="Z190" i="47"/>
  <c r="BB190" i="47" s="1"/>
  <c r="AA226" i="51" s="1"/>
  <c r="DH226" i="51" s="1"/>
  <c r="S183" i="47"/>
  <c r="AU183" i="47" s="1"/>
  <c r="T219" i="51" s="1"/>
  <c r="DA219" i="51" s="1"/>
  <c r="X114" i="48"/>
  <c r="M176" i="47"/>
  <c r="AO176" i="47" s="1"/>
  <c r="N212" i="51" s="1"/>
  <c r="P45" i="46"/>
  <c r="P92" i="47"/>
  <c r="AR92" i="47" s="1"/>
  <c r="Q215" i="49" s="1"/>
  <c r="H171" i="47"/>
  <c r="AJ171" i="47" s="1"/>
  <c r="I207" i="51" s="1"/>
  <c r="CP207" i="51" s="1"/>
  <c r="R110" i="45"/>
  <c r="J102" i="45"/>
  <c r="F97" i="48"/>
  <c r="K70" i="46"/>
  <c r="N177" i="47"/>
  <c r="AP177" i="47" s="1"/>
  <c r="O213" i="51" s="1"/>
  <c r="CV213" i="51" s="1"/>
  <c r="L41" i="45"/>
  <c r="R109" i="45"/>
  <c r="U50" i="48"/>
  <c r="U111" i="48"/>
  <c r="AA56" i="48"/>
  <c r="U184" i="47"/>
  <c r="AW184" i="47" s="1"/>
  <c r="V220" i="51" s="1"/>
  <c r="DC220" i="51" s="1"/>
  <c r="X187" i="47"/>
  <c r="AZ187" i="47" s="1"/>
  <c r="Y223" i="51" s="1"/>
  <c r="Y117" i="45"/>
  <c r="Q108" i="48"/>
  <c r="Z117" i="48"/>
  <c r="P108" i="45"/>
  <c r="I100" i="48"/>
  <c r="U114" i="46"/>
  <c r="V416" i="51"/>
  <c r="DC416" i="51" s="1"/>
  <c r="K102" i="48"/>
  <c r="G299" i="38"/>
  <c r="G294" i="38"/>
  <c r="G304" i="38"/>
  <c r="G289" i="38"/>
  <c r="H288" i="38"/>
  <c r="H293" i="38" s="1"/>
  <c r="H298" i="38"/>
  <c r="H303" i="38" s="1"/>
  <c r="M112" i="50"/>
  <c r="AO112" i="50" s="1"/>
  <c r="K69" i="45"/>
  <c r="K402" i="50"/>
  <c r="CR402" i="50" s="1"/>
  <c r="K68" i="48"/>
  <c r="K272" i="50"/>
  <c r="CR272" i="50" s="1"/>
  <c r="K467" i="50"/>
  <c r="CR467" i="50" s="1"/>
  <c r="J142" i="47"/>
  <c r="AL142" i="47" s="1"/>
  <c r="K207" i="50" s="1"/>
  <c r="CR207" i="50" s="1"/>
  <c r="L468" i="50"/>
  <c r="CS468" i="50" s="1"/>
  <c r="K337" i="50"/>
  <c r="CR337" i="50" s="1"/>
  <c r="L111" i="50"/>
  <c r="AN111" i="50" s="1"/>
  <c r="V481" i="51"/>
  <c r="DC481" i="51" s="1"/>
  <c r="Q110" i="46"/>
  <c r="W417" i="51"/>
  <c r="DD417" i="51" s="1"/>
  <c r="W114" i="48"/>
  <c r="W116" i="46"/>
  <c r="W287" i="51"/>
  <c r="DD287" i="51" s="1"/>
  <c r="V186" i="47"/>
  <c r="AX186" i="47" s="1"/>
  <c r="W222" i="51" s="1"/>
  <c r="DD222" i="51" s="1"/>
  <c r="W482" i="51"/>
  <c r="DD482" i="51" s="1"/>
  <c r="W352" i="51"/>
  <c r="DD352" i="51" s="1"/>
  <c r="O409" i="51"/>
  <c r="CV409" i="51" s="1"/>
  <c r="K275" i="51"/>
  <c r="CR275" i="51" s="1"/>
  <c r="I468" i="51"/>
  <c r="CP468" i="51" s="1"/>
  <c r="N343" i="51"/>
  <c r="CU343" i="51" s="1"/>
  <c r="K470" i="51"/>
  <c r="CR470" i="51" s="1"/>
  <c r="X188" i="47"/>
  <c r="AZ188" i="47" s="1"/>
  <c r="Y224" i="51" s="1"/>
  <c r="DF224" i="51" s="1"/>
  <c r="K340" i="51"/>
  <c r="CR340" i="51" s="1"/>
  <c r="K103" i="45"/>
  <c r="K405" i="51"/>
  <c r="CR405" i="51" s="1"/>
  <c r="V351" i="51"/>
  <c r="DC351" i="51" s="1"/>
  <c r="Y116" i="48"/>
  <c r="K104" i="46"/>
  <c r="J174" i="47"/>
  <c r="AL174" i="47" s="1"/>
  <c r="K210" i="51" s="1"/>
  <c r="CR210" i="51" s="1"/>
  <c r="T184" i="47"/>
  <c r="AV184" i="47" s="1"/>
  <c r="U220" i="51" s="1"/>
  <c r="DB220" i="51" s="1"/>
  <c r="AA291" i="51"/>
  <c r="DH291" i="51" s="1"/>
  <c r="T479" i="51"/>
  <c r="DA479" i="51" s="1"/>
  <c r="T112" i="45"/>
  <c r="N105" i="48"/>
  <c r="G99" i="45"/>
  <c r="G271" i="51"/>
  <c r="CN271" i="51" s="1"/>
  <c r="T111" i="48"/>
  <c r="AA120" i="46"/>
  <c r="G336" i="51"/>
  <c r="CN336" i="51" s="1"/>
  <c r="P107" i="48"/>
  <c r="Y484" i="51"/>
  <c r="DF484" i="51" s="1"/>
  <c r="U185" i="47"/>
  <c r="AW185" i="47" s="1"/>
  <c r="V221" i="51" s="1"/>
  <c r="DC221" i="51" s="1"/>
  <c r="P475" i="51"/>
  <c r="CW475" i="51" s="1"/>
  <c r="I403" i="51"/>
  <c r="CP403" i="51" s="1"/>
  <c r="P410" i="51"/>
  <c r="CW410" i="51" s="1"/>
  <c r="Z485" i="51"/>
  <c r="DG485" i="51" s="1"/>
  <c r="Q346" i="51"/>
  <c r="CX346" i="51" s="1"/>
  <c r="Q411" i="51"/>
  <c r="CX411" i="51" s="1"/>
  <c r="Z420" i="51"/>
  <c r="DG420" i="51" s="1"/>
  <c r="U112" i="48"/>
  <c r="P345" i="51"/>
  <c r="CW345" i="51" s="1"/>
  <c r="V114" i="45"/>
  <c r="V113" i="48"/>
  <c r="Y289" i="51"/>
  <c r="DF289" i="51" s="1"/>
  <c r="V286" i="51"/>
  <c r="DC286" i="51" s="1"/>
  <c r="Z118" i="45"/>
  <c r="Z355" i="51"/>
  <c r="DG355" i="51" s="1"/>
  <c r="U285" i="51"/>
  <c r="DB285" i="51" s="1"/>
  <c r="P280" i="51"/>
  <c r="CW280" i="51" s="1"/>
  <c r="I273" i="51"/>
  <c r="CP273" i="51" s="1"/>
  <c r="V115" i="46"/>
  <c r="AA486" i="51"/>
  <c r="DH486" i="51" s="1"/>
  <c r="AA118" i="48"/>
  <c r="AA356" i="51"/>
  <c r="DH356" i="51" s="1"/>
  <c r="L69" i="48"/>
  <c r="T284" i="51"/>
  <c r="DA284" i="51" s="1"/>
  <c r="T113" i="46"/>
  <c r="T414" i="51"/>
  <c r="DA414" i="51" s="1"/>
  <c r="AA119" i="45"/>
  <c r="T349" i="51"/>
  <c r="DA349" i="51" s="1"/>
  <c r="AA421" i="51"/>
  <c r="DH421" i="51" s="1"/>
  <c r="F99" i="46"/>
  <c r="F270" i="51"/>
  <c r="CM270" i="51" s="1"/>
  <c r="N178" i="47"/>
  <c r="AP178" i="47" s="1"/>
  <c r="O214" i="51" s="1"/>
  <c r="CV214" i="51" s="1"/>
  <c r="N278" i="51"/>
  <c r="CU278" i="51" s="1"/>
  <c r="M177" i="47"/>
  <c r="AO177" i="47" s="1"/>
  <c r="N213" i="51" s="1"/>
  <c r="CU213" i="51" s="1"/>
  <c r="O344" i="51"/>
  <c r="CV344" i="51" s="1"/>
  <c r="O179" i="47"/>
  <c r="AQ179" i="47" s="1"/>
  <c r="P215" i="51" s="1"/>
  <c r="CW215" i="51" s="1"/>
  <c r="Y354" i="51"/>
  <c r="DF354" i="51" s="1"/>
  <c r="H172" i="47"/>
  <c r="AJ172" i="47" s="1"/>
  <c r="I208" i="51" s="1"/>
  <c r="CP208" i="51" s="1"/>
  <c r="M277" i="51"/>
  <c r="CT277" i="51" s="1"/>
  <c r="Y419" i="51"/>
  <c r="DF419" i="51" s="1"/>
  <c r="I101" i="45"/>
  <c r="I102" i="46"/>
  <c r="Z119" i="46"/>
  <c r="Q109" i="45"/>
  <c r="U350" i="51"/>
  <c r="DB350" i="51" s="1"/>
  <c r="U113" i="45"/>
  <c r="Y189" i="47"/>
  <c r="BA189" i="47" s="1"/>
  <c r="Z225" i="51" s="1"/>
  <c r="DG225" i="51" s="1"/>
  <c r="O106" i="48"/>
  <c r="P109" i="46"/>
  <c r="Y118" i="46"/>
  <c r="I338" i="51"/>
  <c r="CP338" i="51" s="1"/>
  <c r="N106" i="45"/>
  <c r="N473" i="51"/>
  <c r="CU473" i="51" s="1"/>
  <c r="M472" i="51"/>
  <c r="CT472" i="51" s="1"/>
  <c r="G171" i="47"/>
  <c r="AI171" i="47" s="1"/>
  <c r="H207" i="51" s="1"/>
  <c r="CO207" i="51" s="1"/>
  <c r="Q476" i="51"/>
  <c r="CX476" i="51" s="1"/>
  <c r="Z290" i="51"/>
  <c r="DG290" i="51" s="1"/>
  <c r="P180" i="47"/>
  <c r="AR180" i="47" s="1"/>
  <c r="Q216" i="51" s="1"/>
  <c r="CX216" i="51" s="1"/>
  <c r="Q281" i="51"/>
  <c r="CX281" i="51" s="1"/>
  <c r="N408" i="51"/>
  <c r="CU408" i="51" s="1"/>
  <c r="U415" i="51"/>
  <c r="DB415" i="51" s="1"/>
  <c r="U480" i="51"/>
  <c r="DB480" i="51" s="1"/>
  <c r="L276" i="51"/>
  <c r="CS276" i="51" s="1"/>
  <c r="L406" i="51"/>
  <c r="CS406" i="51" s="1"/>
  <c r="G100" i="46"/>
  <c r="R477" i="51"/>
  <c r="CY477" i="51" s="1"/>
  <c r="J469" i="51"/>
  <c r="CQ469" i="51" s="1"/>
  <c r="J101" i="48"/>
  <c r="L105" i="46"/>
  <c r="F465" i="51"/>
  <c r="CM465" i="51" s="1"/>
  <c r="E169" i="47"/>
  <c r="AG169" i="47" s="1"/>
  <c r="F205" i="51" s="1"/>
  <c r="CM205" i="51" s="1"/>
  <c r="F335" i="51"/>
  <c r="CM335" i="51" s="1"/>
  <c r="L471" i="51"/>
  <c r="CS471" i="51" s="1"/>
  <c r="F170" i="47"/>
  <c r="AH170" i="47" s="1"/>
  <c r="G206" i="51" s="1"/>
  <c r="CN206" i="51" s="1"/>
  <c r="K175" i="47"/>
  <c r="AM175" i="47" s="1"/>
  <c r="L211" i="51" s="1"/>
  <c r="CS211" i="51" s="1"/>
  <c r="G401" i="51"/>
  <c r="CN401" i="51" s="1"/>
  <c r="J339" i="51"/>
  <c r="CQ339" i="51" s="1"/>
  <c r="F400" i="51"/>
  <c r="CM400" i="51" s="1"/>
  <c r="J404" i="51"/>
  <c r="CQ404" i="51" s="1"/>
  <c r="R347" i="51"/>
  <c r="CY347" i="51" s="1"/>
  <c r="R412" i="51"/>
  <c r="CY412" i="51" s="1"/>
  <c r="F98" i="45"/>
  <c r="L341" i="51"/>
  <c r="CS341" i="51" s="1"/>
  <c r="L104" i="45"/>
  <c r="G466" i="51"/>
  <c r="CN466" i="51" s="1"/>
  <c r="O107" i="45"/>
  <c r="H337" i="51"/>
  <c r="CO337" i="51" s="1"/>
  <c r="O279" i="51"/>
  <c r="CV279" i="51" s="1"/>
  <c r="O474" i="51"/>
  <c r="CV474" i="51" s="1"/>
  <c r="M342" i="51"/>
  <c r="CT342" i="51" s="1"/>
  <c r="M104" i="48"/>
  <c r="H101" i="46"/>
  <c r="H100" i="45"/>
  <c r="M407" i="51"/>
  <c r="CT407" i="51" s="1"/>
  <c r="M105" i="45"/>
  <c r="H402" i="51"/>
  <c r="CO402" i="51" s="1"/>
  <c r="H272" i="51"/>
  <c r="CO272" i="51" s="1"/>
  <c r="L176" i="47"/>
  <c r="AN176" i="47" s="1"/>
  <c r="M212" i="51" s="1"/>
  <c r="CT212" i="51" s="1"/>
  <c r="H467" i="51"/>
  <c r="CO467" i="51" s="1"/>
  <c r="J103" i="46"/>
  <c r="W187" i="47"/>
  <c r="AY187" i="47" s="1"/>
  <c r="X223" i="51" s="1"/>
  <c r="DE223" i="51" s="1"/>
  <c r="J274" i="51"/>
  <c r="CQ274" i="51" s="1"/>
  <c r="I173" i="47"/>
  <c r="AK173" i="47" s="1"/>
  <c r="J209" i="51" s="1"/>
  <c r="CQ209" i="51" s="1"/>
  <c r="Q181" i="47"/>
  <c r="AS181" i="47" s="1"/>
  <c r="R217" i="51" s="1"/>
  <c r="CY217" i="51" s="1"/>
  <c r="R109" i="48"/>
  <c r="X418" i="51"/>
  <c r="DE418" i="51" s="1"/>
  <c r="R111" i="46"/>
  <c r="X115" i="48"/>
  <c r="X353" i="51"/>
  <c r="DE353" i="51" s="1"/>
  <c r="X117" i="46"/>
  <c r="X483" i="51"/>
  <c r="DE483" i="51" s="1"/>
  <c r="X288" i="51"/>
  <c r="DE288" i="51" s="1"/>
  <c r="R282" i="51"/>
  <c r="CY282" i="51" s="1"/>
  <c r="J39" i="45"/>
  <c r="Q46" i="45"/>
  <c r="AB487" i="49"/>
  <c r="DI487" i="49" s="1"/>
  <c r="L403" i="50"/>
  <c r="CS403" i="50" s="1"/>
  <c r="K143" i="47"/>
  <c r="AM143" i="47" s="1"/>
  <c r="L208" i="50" s="1"/>
  <c r="CS208" i="50" s="1"/>
  <c r="L273" i="50"/>
  <c r="CS273" i="50" s="1"/>
  <c r="L70" i="45"/>
  <c r="L338" i="50"/>
  <c r="CS338" i="50" s="1"/>
  <c r="I110" i="49"/>
  <c r="AK110" i="49" s="1"/>
  <c r="G270" i="51"/>
  <c r="CN270" i="51" s="1"/>
  <c r="I272" i="51"/>
  <c r="CP272" i="51" s="1"/>
  <c r="X482" i="51"/>
  <c r="DE482" i="51" s="1"/>
  <c r="P117" i="51"/>
  <c r="AR117" i="51" s="1"/>
  <c r="V123" i="49"/>
  <c r="AX123" i="49" s="1"/>
  <c r="H109" i="51"/>
  <c r="AJ109" i="51" s="1"/>
  <c r="I100" i="45"/>
  <c r="AB58" i="46"/>
  <c r="P117" i="49"/>
  <c r="AR117" i="49" s="1"/>
  <c r="AM380" i="49"/>
  <c r="BO348" i="49" s="1"/>
  <c r="BD73" i="47"/>
  <c r="Q345" i="49"/>
  <c r="CX345" i="49" s="1"/>
  <c r="Q46" i="46"/>
  <c r="M276" i="49"/>
  <c r="CT276" i="49" s="1"/>
  <c r="AB86" i="48"/>
  <c r="AB289" i="50"/>
  <c r="DI289" i="50" s="1"/>
  <c r="I101" i="46"/>
  <c r="N106" i="46"/>
  <c r="K40" i="48"/>
  <c r="Q280" i="49"/>
  <c r="CX280" i="49" s="1"/>
  <c r="I337" i="51"/>
  <c r="CP337" i="51" s="1"/>
  <c r="AT150" i="47"/>
  <c r="S215" i="50" s="1"/>
  <c r="CZ215" i="50" s="1"/>
  <c r="AB127" i="50"/>
  <c r="BE127" i="50" s="1"/>
  <c r="AB120" i="45"/>
  <c r="AB355" i="50"/>
  <c r="DI355" i="50" s="1"/>
  <c r="AU151" i="47"/>
  <c r="T216" i="50" s="1"/>
  <c r="DA216" i="50" s="1"/>
  <c r="AA160" i="47"/>
  <c r="BC160" i="47" s="1"/>
  <c r="AB225" i="50" s="1"/>
  <c r="DI225" i="50" s="1"/>
  <c r="Q109" i="46"/>
  <c r="AB420" i="50"/>
  <c r="DI420" i="50" s="1"/>
  <c r="BC159" i="47"/>
  <c r="AB224" i="50" s="1"/>
  <c r="DI224" i="50" s="1"/>
  <c r="S477" i="49"/>
  <c r="CZ477" i="49" s="1"/>
  <c r="I272" i="49"/>
  <c r="CP272" i="49" s="1"/>
  <c r="G83" i="47"/>
  <c r="AI83" i="47" s="1"/>
  <c r="H206" i="49" s="1"/>
  <c r="CO206" i="49" s="1"/>
  <c r="W99" i="47"/>
  <c r="AY99" i="47" s="1"/>
  <c r="X222" i="49" s="1"/>
  <c r="DE222" i="49" s="1"/>
  <c r="V98" i="47"/>
  <c r="AX98" i="47" s="1"/>
  <c r="W221" i="49" s="1"/>
  <c r="DD221" i="49" s="1"/>
  <c r="X482" i="49"/>
  <c r="DE482" i="49" s="1"/>
  <c r="Q280" i="51"/>
  <c r="CX280" i="51" s="1"/>
  <c r="H84" i="47"/>
  <c r="AJ84" i="47" s="1"/>
  <c r="I207" i="49" s="1"/>
  <c r="CP207" i="49" s="1"/>
  <c r="H401" i="51"/>
  <c r="CO401" i="51" s="1"/>
  <c r="AB292" i="51"/>
  <c r="DI292" i="51" s="1"/>
  <c r="L470" i="51"/>
  <c r="CS470" i="51" s="1"/>
  <c r="M103" i="48"/>
  <c r="AB86" i="45"/>
  <c r="O107" i="46"/>
  <c r="AA420" i="51"/>
  <c r="DH420" i="51" s="1"/>
  <c r="R108" i="48"/>
  <c r="U50" i="45"/>
  <c r="J111" i="51"/>
  <c r="AL111" i="51" s="1"/>
  <c r="X125" i="51"/>
  <c r="AZ125" i="51" s="1"/>
  <c r="Q410" i="49"/>
  <c r="CX410" i="49" s="1"/>
  <c r="Q46" i="48"/>
  <c r="I402" i="51"/>
  <c r="CP402" i="51" s="1"/>
  <c r="I99" i="48"/>
  <c r="AB422" i="49"/>
  <c r="DI422" i="49" s="1"/>
  <c r="AB58" i="48"/>
  <c r="AB357" i="49"/>
  <c r="DI357" i="49" s="1"/>
  <c r="AB58" i="45"/>
  <c r="AB292" i="49"/>
  <c r="DI292" i="49" s="1"/>
  <c r="O105" i="48"/>
  <c r="AA56" i="45"/>
  <c r="AA117" i="48"/>
  <c r="Q180" i="47"/>
  <c r="AS180" i="47" s="1"/>
  <c r="R216" i="51" s="1"/>
  <c r="CY216" i="51" s="1"/>
  <c r="J273" i="49"/>
  <c r="CQ273" i="49" s="1"/>
  <c r="O116" i="51"/>
  <c r="AQ116" i="51" s="1"/>
  <c r="Q475" i="49"/>
  <c r="CX475" i="49" s="1"/>
  <c r="I467" i="51"/>
  <c r="CP467" i="51" s="1"/>
  <c r="N342" i="51"/>
  <c r="CU342" i="51" s="1"/>
  <c r="W124" i="49"/>
  <c r="AY124" i="49" s="1"/>
  <c r="R119" i="49"/>
  <c r="AT119" i="49" s="1"/>
  <c r="L113" i="49"/>
  <c r="AN113" i="49" s="1"/>
  <c r="P409" i="49"/>
  <c r="CW409" i="49" s="1"/>
  <c r="Z55" i="48"/>
  <c r="Z289" i="49"/>
  <c r="DG289" i="49" s="1"/>
  <c r="Z354" i="49"/>
  <c r="DG354" i="49" s="1"/>
  <c r="H99" i="45"/>
  <c r="AB121" i="46"/>
  <c r="M276" i="51"/>
  <c r="CT276" i="51" s="1"/>
  <c r="Q475" i="51"/>
  <c r="CX475" i="51" s="1"/>
  <c r="S48" i="45"/>
  <c r="I38" i="45"/>
  <c r="H466" i="49"/>
  <c r="CO466" i="49" s="1"/>
  <c r="H100" i="46"/>
  <c r="H37" i="48"/>
  <c r="H336" i="51"/>
  <c r="CO336" i="51" s="1"/>
  <c r="X417" i="49"/>
  <c r="DE417" i="49" s="1"/>
  <c r="X53" i="48"/>
  <c r="AB422" i="51"/>
  <c r="DI422" i="51" s="1"/>
  <c r="AA191" i="47"/>
  <c r="BC191" i="47" s="1"/>
  <c r="AB227" i="51" s="1"/>
  <c r="DI227" i="51" s="1"/>
  <c r="L340" i="51"/>
  <c r="CS340" i="51" s="1"/>
  <c r="M105" i="46"/>
  <c r="W52" i="45"/>
  <c r="Q345" i="51"/>
  <c r="CX345" i="51" s="1"/>
  <c r="Q108" i="45"/>
  <c r="S282" i="49"/>
  <c r="CZ282" i="49" s="1"/>
  <c r="I38" i="48"/>
  <c r="H401" i="49"/>
  <c r="CO401" i="49" s="1"/>
  <c r="X287" i="49"/>
  <c r="DE287" i="49" s="1"/>
  <c r="X53" i="45"/>
  <c r="AB357" i="51"/>
  <c r="DI357" i="51" s="1"/>
  <c r="L103" i="45"/>
  <c r="W286" i="49"/>
  <c r="DD286" i="49" s="1"/>
  <c r="Q107" i="48"/>
  <c r="X352" i="49"/>
  <c r="DE352" i="49" s="1"/>
  <c r="AB487" i="51"/>
  <c r="DI487" i="51" s="1"/>
  <c r="K174" i="47"/>
  <c r="AM174" i="47" s="1"/>
  <c r="L210" i="51" s="1"/>
  <c r="CS210" i="51" s="1"/>
  <c r="M471" i="51"/>
  <c r="CT471" i="51" s="1"/>
  <c r="W481" i="49"/>
  <c r="DD481" i="49" s="1"/>
  <c r="Q410" i="51"/>
  <c r="CX410" i="51" s="1"/>
  <c r="S48" i="48"/>
  <c r="BD130" i="49"/>
  <c r="O343" i="49"/>
  <c r="CV343" i="49" s="1"/>
  <c r="H16" i="38"/>
  <c r="H20" i="38" s="1"/>
  <c r="Y115" i="48"/>
  <c r="AA355" i="49"/>
  <c r="DH355" i="49" s="1"/>
  <c r="U113" i="46"/>
  <c r="L41" i="48"/>
  <c r="V112" i="48"/>
  <c r="P409" i="51"/>
  <c r="CW409" i="51" s="1"/>
  <c r="Y117" i="46"/>
  <c r="O44" i="46"/>
  <c r="T478" i="51"/>
  <c r="DA478" i="51" s="1"/>
  <c r="U349" i="51"/>
  <c r="DB349" i="51" s="1"/>
  <c r="L470" i="49"/>
  <c r="CS470" i="49" s="1"/>
  <c r="V114" i="46"/>
  <c r="K339" i="51"/>
  <c r="CR339" i="51" s="1"/>
  <c r="U50" i="46"/>
  <c r="V51" i="45"/>
  <c r="G36" i="45"/>
  <c r="G400" i="49"/>
  <c r="CN400" i="49" s="1"/>
  <c r="G36" i="46"/>
  <c r="O44" i="48"/>
  <c r="S182" i="47"/>
  <c r="AU182" i="47" s="1"/>
  <c r="T218" i="51" s="1"/>
  <c r="DA218" i="51" s="1"/>
  <c r="O178" i="47"/>
  <c r="AQ178" i="47" s="1"/>
  <c r="P214" i="51" s="1"/>
  <c r="CW214" i="51" s="1"/>
  <c r="G98" i="45"/>
  <c r="J273" i="51"/>
  <c r="CQ273" i="51" s="1"/>
  <c r="N43" i="48"/>
  <c r="O408" i="51"/>
  <c r="CV408" i="51" s="1"/>
  <c r="Y418" i="51"/>
  <c r="DF418" i="51" s="1"/>
  <c r="O278" i="49"/>
  <c r="CV278" i="49" s="1"/>
  <c r="O44" i="45"/>
  <c r="AA290" i="49"/>
  <c r="DH290" i="49" s="1"/>
  <c r="U112" i="45"/>
  <c r="L405" i="49"/>
  <c r="CS405" i="49" s="1"/>
  <c r="K404" i="49"/>
  <c r="CR404" i="49" s="1"/>
  <c r="V415" i="51"/>
  <c r="DC415" i="51" s="1"/>
  <c r="J173" i="47"/>
  <c r="AL173" i="47" s="1"/>
  <c r="K209" i="51" s="1"/>
  <c r="CR209" i="51" s="1"/>
  <c r="R476" i="51"/>
  <c r="CY476" i="51" s="1"/>
  <c r="U349" i="49"/>
  <c r="DB349" i="49" s="1"/>
  <c r="V285" i="49"/>
  <c r="DC285" i="49" s="1"/>
  <c r="Z55" i="46"/>
  <c r="Z484" i="49"/>
  <c r="DG484" i="49" s="1"/>
  <c r="N43" i="46"/>
  <c r="Z55" i="45"/>
  <c r="O408" i="49"/>
  <c r="CV408" i="49" s="1"/>
  <c r="K469" i="51"/>
  <c r="CR469" i="51" s="1"/>
  <c r="R346" i="49"/>
  <c r="CY346" i="49" s="1"/>
  <c r="O343" i="51"/>
  <c r="CV343" i="51" s="1"/>
  <c r="Y288" i="51"/>
  <c r="DF288" i="51" s="1"/>
  <c r="O473" i="49"/>
  <c r="CV473" i="49" s="1"/>
  <c r="AA56" i="46"/>
  <c r="U284" i="51"/>
  <c r="DB284" i="51" s="1"/>
  <c r="K87" i="47"/>
  <c r="AM87" i="47" s="1"/>
  <c r="L210" i="49" s="1"/>
  <c r="CS210" i="49" s="1"/>
  <c r="V350" i="51"/>
  <c r="DC350" i="51" s="1"/>
  <c r="K101" i="48"/>
  <c r="R346" i="51"/>
  <c r="CY346" i="51" s="1"/>
  <c r="U284" i="49"/>
  <c r="DB284" i="49" s="1"/>
  <c r="H17" i="38"/>
  <c r="H21" i="38" s="1"/>
  <c r="J101" i="45"/>
  <c r="X100" i="47"/>
  <c r="AZ100" i="47" s="1"/>
  <c r="Y223" i="49" s="1"/>
  <c r="DF223" i="49" s="1"/>
  <c r="Y101" i="47"/>
  <c r="BA101" i="47" s="1"/>
  <c r="Z224" i="49" s="1"/>
  <c r="DG224" i="49" s="1"/>
  <c r="Q93" i="47"/>
  <c r="AS93" i="47" s="1"/>
  <c r="R216" i="49" s="1"/>
  <c r="CY216" i="49" s="1"/>
  <c r="T49" i="46"/>
  <c r="T283" i="49"/>
  <c r="DA283" i="49" s="1"/>
  <c r="T413" i="49"/>
  <c r="DA413" i="49" s="1"/>
  <c r="T348" i="49"/>
  <c r="DA348" i="49" s="1"/>
  <c r="T111" i="45"/>
  <c r="P107" i="45"/>
  <c r="G335" i="51"/>
  <c r="CN335" i="51" s="1"/>
  <c r="V415" i="49"/>
  <c r="DC415" i="49" s="1"/>
  <c r="V51" i="46"/>
  <c r="R47" i="46"/>
  <c r="R281" i="49"/>
  <c r="CY281" i="49" s="1"/>
  <c r="O278" i="51"/>
  <c r="CV278" i="51" s="1"/>
  <c r="O106" i="45"/>
  <c r="Y353" i="51"/>
  <c r="DF353" i="51" s="1"/>
  <c r="Y116" i="45"/>
  <c r="AA485" i="49"/>
  <c r="DH485" i="49" s="1"/>
  <c r="Z102" i="47"/>
  <c r="BB102" i="47" s="1"/>
  <c r="AA225" i="49" s="1"/>
  <c r="DH225" i="49" s="1"/>
  <c r="T413" i="51"/>
  <c r="DA413" i="51" s="1"/>
  <c r="T110" i="48"/>
  <c r="U479" i="51"/>
  <c r="DB479" i="51" s="1"/>
  <c r="T183" i="47"/>
  <c r="AV183" i="47" s="1"/>
  <c r="U219" i="51" s="1"/>
  <c r="DB219" i="51" s="1"/>
  <c r="L340" i="49"/>
  <c r="CS340" i="49" s="1"/>
  <c r="L41" i="46"/>
  <c r="K339" i="49"/>
  <c r="CR339" i="49" s="1"/>
  <c r="K40" i="46"/>
  <c r="V285" i="51"/>
  <c r="DC285" i="51" s="1"/>
  <c r="V113" i="45"/>
  <c r="P474" i="51"/>
  <c r="CW474" i="51" s="1"/>
  <c r="P106" i="48"/>
  <c r="R411" i="51"/>
  <c r="CY411" i="51" s="1"/>
  <c r="R110" i="46"/>
  <c r="G465" i="51"/>
  <c r="CN465" i="51" s="1"/>
  <c r="F169" i="47"/>
  <c r="AH169" i="47" s="1"/>
  <c r="G205" i="51" s="1"/>
  <c r="CN205" i="51" s="1"/>
  <c r="U479" i="49"/>
  <c r="DB479" i="49" s="1"/>
  <c r="T96" i="47"/>
  <c r="AV96" i="47" s="1"/>
  <c r="U219" i="49" s="1"/>
  <c r="DB219" i="49" s="1"/>
  <c r="V480" i="49"/>
  <c r="DC480" i="49" s="1"/>
  <c r="U97" i="47"/>
  <c r="AW97" i="47" s="1"/>
  <c r="V220" i="49" s="1"/>
  <c r="DC220" i="49" s="1"/>
  <c r="J468" i="51"/>
  <c r="CQ468" i="51" s="1"/>
  <c r="I172" i="47"/>
  <c r="AK172" i="47" s="1"/>
  <c r="J208" i="51" s="1"/>
  <c r="CQ208" i="51" s="1"/>
  <c r="Y418" i="49"/>
  <c r="DF418" i="49" s="1"/>
  <c r="Y353" i="49"/>
  <c r="DF353" i="49" s="1"/>
  <c r="Y288" i="49"/>
  <c r="DF288" i="49" s="1"/>
  <c r="G270" i="49"/>
  <c r="CN270" i="49" s="1"/>
  <c r="F82" i="47"/>
  <c r="AH82" i="47" s="1"/>
  <c r="G205" i="49" s="1"/>
  <c r="CN205" i="49" s="1"/>
  <c r="N277" i="49"/>
  <c r="CU277" i="49" s="1"/>
  <c r="R47" i="48"/>
  <c r="R476" i="49"/>
  <c r="CY476" i="49" s="1"/>
  <c r="M89" i="47"/>
  <c r="AO89" i="47" s="1"/>
  <c r="N212" i="49" s="1"/>
  <c r="CU212" i="49" s="1"/>
  <c r="T348" i="51"/>
  <c r="DA348" i="51" s="1"/>
  <c r="K469" i="49"/>
  <c r="CR469" i="49" s="1"/>
  <c r="J86" i="47"/>
  <c r="AL86" i="47" s="1"/>
  <c r="K209" i="49" s="1"/>
  <c r="CR209" i="49" s="1"/>
  <c r="P344" i="51"/>
  <c r="CW344" i="51" s="1"/>
  <c r="G99" i="46"/>
  <c r="J338" i="51"/>
  <c r="CQ338" i="51" s="1"/>
  <c r="J102" i="46"/>
  <c r="Y483" i="49"/>
  <c r="DF483" i="49" s="1"/>
  <c r="G335" i="49"/>
  <c r="CN335" i="49" s="1"/>
  <c r="O473" i="51"/>
  <c r="CV473" i="51" s="1"/>
  <c r="Y483" i="51"/>
  <c r="DF483" i="51" s="1"/>
  <c r="AA420" i="49"/>
  <c r="DH420" i="49" s="1"/>
  <c r="T283" i="51"/>
  <c r="DA283" i="51" s="1"/>
  <c r="U414" i="51"/>
  <c r="DB414" i="51" s="1"/>
  <c r="L275" i="49"/>
  <c r="CS275" i="49" s="1"/>
  <c r="K274" i="49"/>
  <c r="CR274" i="49" s="1"/>
  <c r="V480" i="51"/>
  <c r="DC480" i="51" s="1"/>
  <c r="P279" i="51"/>
  <c r="CW279" i="51" s="1"/>
  <c r="R281" i="51"/>
  <c r="CY281" i="51" s="1"/>
  <c r="G400" i="51"/>
  <c r="CN400" i="51" s="1"/>
  <c r="U414" i="49"/>
  <c r="DB414" i="49" s="1"/>
  <c r="V350" i="49"/>
  <c r="DC350" i="49" s="1"/>
  <c r="J403" i="51"/>
  <c r="CQ403" i="51" s="1"/>
  <c r="Y54" i="45"/>
  <c r="Y54" i="46"/>
  <c r="N472" i="49"/>
  <c r="CU472" i="49" s="1"/>
  <c r="N342" i="49"/>
  <c r="CU342" i="49" s="1"/>
  <c r="G465" i="49"/>
  <c r="CN465" i="49" s="1"/>
  <c r="G36" i="48"/>
  <c r="N43" i="45"/>
  <c r="R411" i="49"/>
  <c r="CY411" i="49" s="1"/>
  <c r="AA485" i="51"/>
  <c r="DH485" i="51" s="1"/>
  <c r="Z189" i="47"/>
  <c r="BB189" i="47" s="1"/>
  <c r="AA225" i="51" s="1"/>
  <c r="DH225" i="51" s="1"/>
  <c r="J338" i="49"/>
  <c r="CQ338" i="49" s="1"/>
  <c r="J39" i="46"/>
  <c r="X115" i="45"/>
  <c r="O116" i="49"/>
  <c r="AQ116" i="49" s="1"/>
  <c r="B24" i="56"/>
  <c r="X124" i="49" s="1"/>
  <c r="AA128" i="49"/>
  <c r="BC128" i="49" s="1"/>
  <c r="M471" i="49"/>
  <c r="CT471" i="49" s="1"/>
  <c r="H271" i="49"/>
  <c r="CO271" i="49" s="1"/>
  <c r="H37" i="46"/>
  <c r="AA355" i="51"/>
  <c r="DH355" i="51" s="1"/>
  <c r="AA119" i="46"/>
  <c r="H466" i="51"/>
  <c r="CO466" i="51" s="1"/>
  <c r="G170" i="47"/>
  <c r="AI170" i="47" s="1"/>
  <c r="H206" i="51" s="1"/>
  <c r="CO206" i="51" s="1"/>
  <c r="K404" i="51"/>
  <c r="CR404" i="51" s="1"/>
  <c r="K103" i="46"/>
  <c r="J468" i="49"/>
  <c r="CQ468" i="49" s="1"/>
  <c r="I85" i="47"/>
  <c r="AK85" i="47" s="1"/>
  <c r="J208" i="49" s="1"/>
  <c r="CQ208" i="49" s="1"/>
  <c r="L405" i="51"/>
  <c r="CS405" i="51" s="1"/>
  <c r="L102" i="48"/>
  <c r="S120" i="51"/>
  <c r="AU120" i="51" s="1"/>
  <c r="AA128" i="51"/>
  <c r="BC128" i="51" s="1"/>
  <c r="W124" i="51"/>
  <c r="AY124" i="51" s="1"/>
  <c r="M114" i="51"/>
  <c r="AO114" i="51" s="1"/>
  <c r="U122" i="51"/>
  <c r="AW122" i="51" s="1"/>
  <c r="M341" i="51"/>
  <c r="CT341" i="51" s="1"/>
  <c r="M104" i="45"/>
  <c r="W416" i="49"/>
  <c r="DD416" i="49" s="1"/>
  <c r="W52" i="48"/>
  <c r="N277" i="51"/>
  <c r="CU277" i="51" s="1"/>
  <c r="N105" i="45"/>
  <c r="X352" i="51"/>
  <c r="DE352" i="51" s="1"/>
  <c r="Q118" i="49"/>
  <c r="AS118" i="49" s="1"/>
  <c r="Z127" i="49"/>
  <c r="BB127" i="49" s="1"/>
  <c r="T121" i="49"/>
  <c r="AV121" i="49" s="1"/>
  <c r="H109" i="49"/>
  <c r="AJ109" i="49" s="1"/>
  <c r="S120" i="49"/>
  <c r="AU120" i="49" s="1"/>
  <c r="U122" i="49"/>
  <c r="AW122" i="49" s="1"/>
  <c r="M341" i="49"/>
  <c r="CT341" i="49" s="1"/>
  <c r="P45" i="48"/>
  <c r="T49" i="45"/>
  <c r="T49" i="48"/>
  <c r="T478" i="49"/>
  <c r="DA478" i="49" s="1"/>
  <c r="L88" i="47"/>
  <c r="AN88" i="47" s="1"/>
  <c r="M211" i="49" s="1"/>
  <c r="CT211" i="49" s="1"/>
  <c r="O91" i="47"/>
  <c r="AQ91" i="47" s="1"/>
  <c r="P214" i="49" s="1"/>
  <c r="CW214" i="49" s="1"/>
  <c r="S48" i="46"/>
  <c r="I467" i="49"/>
  <c r="CP467" i="49" s="1"/>
  <c r="S95" i="47"/>
  <c r="AU95" i="47" s="1"/>
  <c r="T218" i="49" s="1"/>
  <c r="DA218" i="49" s="1"/>
  <c r="K112" i="51"/>
  <c r="AM112" i="51" s="1"/>
  <c r="V123" i="51"/>
  <c r="AX123" i="51" s="1"/>
  <c r="I110" i="51"/>
  <c r="AK110" i="51" s="1"/>
  <c r="Q118" i="51"/>
  <c r="AS118" i="51" s="1"/>
  <c r="Y126" i="51"/>
  <c r="BA126" i="51" s="1"/>
  <c r="N407" i="51"/>
  <c r="CU407" i="51" s="1"/>
  <c r="N104" i="48"/>
  <c r="J111" i="49"/>
  <c r="AL111" i="49" s="1"/>
  <c r="M114" i="49"/>
  <c r="AO114" i="49" s="1"/>
  <c r="M42" i="48"/>
  <c r="P45" i="45"/>
  <c r="H336" i="49"/>
  <c r="CO336" i="49" s="1"/>
  <c r="AA290" i="51"/>
  <c r="DH290" i="51" s="1"/>
  <c r="H271" i="51"/>
  <c r="CO271" i="51" s="1"/>
  <c r="K274" i="51"/>
  <c r="CR274" i="51" s="1"/>
  <c r="J403" i="49"/>
  <c r="CQ403" i="49" s="1"/>
  <c r="L275" i="51"/>
  <c r="CS275" i="51" s="1"/>
  <c r="R119" i="51"/>
  <c r="AT119" i="51" s="1"/>
  <c r="Z127" i="51"/>
  <c r="BB127" i="51" s="1"/>
  <c r="N115" i="51"/>
  <c r="AP115" i="51" s="1"/>
  <c r="L113" i="51"/>
  <c r="AN113" i="51" s="1"/>
  <c r="T121" i="51"/>
  <c r="AV121" i="51" s="1"/>
  <c r="M406" i="51"/>
  <c r="CT406" i="51" s="1"/>
  <c r="W351" i="49"/>
  <c r="DD351" i="49" s="1"/>
  <c r="N472" i="51"/>
  <c r="CU472" i="51" s="1"/>
  <c r="X116" i="46"/>
  <c r="BD130" i="51"/>
  <c r="AB129" i="49"/>
  <c r="BE129" i="49" s="1"/>
  <c r="AB102" i="47" s="1"/>
  <c r="BD102" i="47" s="1"/>
  <c r="X125" i="49"/>
  <c r="AZ125" i="49" s="1"/>
  <c r="N115" i="49"/>
  <c r="AP115" i="49" s="1"/>
  <c r="Y126" i="49"/>
  <c r="BA126" i="49" s="1"/>
  <c r="K112" i="49"/>
  <c r="AM112" i="49" s="1"/>
  <c r="Z419" i="49"/>
  <c r="DG419" i="49" s="1"/>
  <c r="P344" i="49"/>
  <c r="CW344" i="49" s="1"/>
  <c r="M42" i="45"/>
  <c r="M406" i="49"/>
  <c r="CT406" i="49" s="1"/>
  <c r="P474" i="49"/>
  <c r="CW474" i="49" s="1"/>
  <c r="P279" i="49"/>
  <c r="CW279" i="49" s="1"/>
  <c r="S412" i="49"/>
  <c r="CZ412" i="49" s="1"/>
  <c r="R94" i="47"/>
  <c r="AT94" i="47" s="1"/>
  <c r="S217" i="49" s="1"/>
  <c r="CZ217" i="49" s="1"/>
  <c r="I337" i="49"/>
  <c r="CP337" i="49" s="1"/>
  <c r="I402" i="49"/>
  <c r="CP402" i="49" s="1"/>
  <c r="X417" i="51"/>
  <c r="DE417" i="51" s="1"/>
  <c r="W186" i="47"/>
  <c r="AY186" i="47" s="1"/>
  <c r="X222" i="51" s="1"/>
  <c r="DE222" i="51" s="1"/>
  <c r="X287" i="51"/>
  <c r="DE287" i="51" s="1"/>
  <c r="AB484" i="50"/>
  <c r="DI484" i="50" s="1"/>
  <c r="AB87" i="46"/>
  <c r="AB419" i="50"/>
  <c r="DI419" i="50" s="1"/>
  <c r="AB85" i="48"/>
  <c r="AB354" i="50"/>
  <c r="DI354" i="50" s="1"/>
  <c r="Y157" i="51"/>
  <c r="Z93" i="51"/>
  <c r="N146" i="51"/>
  <c r="O82" i="51"/>
  <c r="AB290" i="50"/>
  <c r="DI290" i="50" s="1"/>
  <c r="AB88" i="46"/>
  <c r="O147" i="51"/>
  <c r="P83" i="51"/>
  <c r="AB72" i="47"/>
  <c r="AB485" i="50"/>
  <c r="DI485" i="50" s="1"/>
  <c r="G611" i="49"/>
  <c r="X156" i="51"/>
  <c r="Y92" i="51"/>
  <c r="G620" i="51"/>
  <c r="AJ19" i="45"/>
  <c r="G610" i="51"/>
  <c r="J38" i="50"/>
  <c r="J9" i="38"/>
  <c r="I10" i="38"/>
  <c r="AJ80" i="45"/>
  <c r="AJ88" i="45"/>
  <c r="AK501" i="2"/>
  <c r="AJ9" i="45"/>
  <c r="DP469" i="2"/>
  <c r="G614" i="49"/>
  <c r="AJ22" i="45"/>
  <c r="J8" i="38"/>
  <c r="J38" i="2"/>
  <c r="DP469" i="50"/>
  <c r="DQ280" i="50"/>
  <c r="BN312" i="50" s="1"/>
  <c r="AL312" i="50"/>
  <c r="G618" i="49"/>
  <c r="H501" i="50"/>
  <c r="G605" i="2"/>
  <c r="G612" i="49"/>
  <c r="AK508" i="49"/>
  <c r="DP476" i="49"/>
  <c r="BM508" i="49" s="1"/>
  <c r="AK451" i="49"/>
  <c r="DP419" i="49"/>
  <c r="BM451" i="49" s="1"/>
  <c r="G615" i="49"/>
  <c r="AK511" i="49"/>
  <c r="DP479" i="49"/>
  <c r="BM511" i="49" s="1"/>
  <c r="AJ20" i="45"/>
  <c r="AK252" i="2"/>
  <c r="DP220" i="2"/>
  <c r="BM252" i="2" s="1"/>
  <c r="AL252" i="50"/>
  <c r="DQ220" i="50"/>
  <c r="BN252" i="50" s="1"/>
  <c r="AK440" i="2"/>
  <c r="DP408" i="2"/>
  <c r="BM440" i="2" s="1"/>
  <c r="DQ409" i="49"/>
  <c r="BN441" i="49" s="1"/>
  <c r="AL441" i="49"/>
  <c r="AL516" i="2"/>
  <c r="DQ484" i="2"/>
  <c r="BN516" i="2" s="1"/>
  <c r="AK310" i="50"/>
  <c r="DP278" i="50"/>
  <c r="BM310" i="50" s="1"/>
  <c r="AK439" i="2"/>
  <c r="DP407" i="2"/>
  <c r="BM439" i="2" s="1"/>
  <c r="G608" i="2"/>
  <c r="DP355" i="2"/>
  <c r="BM387" i="2" s="1"/>
  <c r="AK387" i="2"/>
  <c r="DP345" i="50"/>
  <c r="BM377" i="50" s="1"/>
  <c r="AK377" i="50"/>
  <c r="G611" i="50"/>
  <c r="G621" i="2"/>
  <c r="AK517" i="2"/>
  <c r="DP485" i="2"/>
  <c r="BM517" i="2" s="1"/>
  <c r="G621" i="49"/>
  <c r="AK517" i="49"/>
  <c r="DP485" i="49"/>
  <c r="BM517" i="49" s="1"/>
  <c r="N30" i="47"/>
  <c r="N146" i="2"/>
  <c r="O82" i="2"/>
  <c r="AJ84" i="45"/>
  <c r="DP222" i="50"/>
  <c r="BM254" i="50" s="1"/>
  <c r="AK254" i="50"/>
  <c r="DP355" i="50"/>
  <c r="BM387" i="50" s="1"/>
  <c r="AK387" i="50"/>
  <c r="AA129" i="47"/>
  <c r="AB94" i="50"/>
  <c r="AA158" i="50"/>
  <c r="DP353" i="2"/>
  <c r="BM385" i="2" s="1"/>
  <c r="AK385" i="2"/>
  <c r="AJ77" i="45"/>
  <c r="DP215" i="50"/>
  <c r="BM247" i="50" s="1"/>
  <c r="AK247" i="50"/>
  <c r="BM484" i="51"/>
  <c r="AK311" i="49"/>
  <c r="DP279" i="49"/>
  <c r="BM311" i="49" s="1"/>
  <c r="DP282" i="49"/>
  <c r="BM314" i="49" s="1"/>
  <c r="AK314" i="49"/>
  <c r="AM246" i="2"/>
  <c r="DR214" i="2"/>
  <c r="BO246" i="2" s="1"/>
  <c r="AK452" i="50"/>
  <c r="DP420" i="50"/>
  <c r="BM452" i="50" s="1"/>
  <c r="AL374" i="49"/>
  <c r="DQ342" i="49"/>
  <c r="BN374" i="49" s="1"/>
  <c r="BM218" i="2"/>
  <c r="R149" i="51"/>
  <c r="S85" i="51"/>
  <c r="DQ472" i="2"/>
  <c r="BN504" i="2" s="1"/>
  <c r="AL504" i="2"/>
  <c r="T87" i="51"/>
  <c r="S151" i="51"/>
  <c r="AL313" i="50"/>
  <c r="DQ281" i="50"/>
  <c r="BN313" i="50" s="1"/>
  <c r="AJ52" i="45"/>
  <c r="AK253" i="49"/>
  <c r="DP221" i="49"/>
  <c r="BM253" i="49" s="1"/>
  <c r="BM475" i="49"/>
  <c r="K143" i="51"/>
  <c r="L79" i="51"/>
  <c r="W89" i="51"/>
  <c r="V153" i="51"/>
  <c r="G618" i="2"/>
  <c r="AK514" i="2"/>
  <c r="DP482" i="2"/>
  <c r="BM514" i="2" s="1"/>
  <c r="K27" i="47"/>
  <c r="K143" i="2"/>
  <c r="L79" i="2"/>
  <c r="BM219" i="2"/>
  <c r="AJ43" i="45"/>
  <c r="AK244" i="49"/>
  <c r="DP212" i="49"/>
  <c r="BM244" i="49" s="1"/>
  <c r="G610" i="50"/>
  <c r="AK506" i="50"/>
  <c r="DP474" i="50"/>
  <c r="BM506" i="50" s="1"/>
  <c r="G617" i="49"/>
  <c r="AK513" i="49"/>
  <c r="DP481" i="49"/>
  <c r="BM513" i="49" s="1"/>
  <c r="G610" i="2"/>
  <c r="AK506" i="2"/>
  <c r="DP474" i="2"/>
  <c r="BM506" i="2" s="1"/>
  <c r="V124" i="47"/>
  <c r="W89" i="50"/>
  <c r="V153" i="50"/>
  <c r="AL258" i="51"/>
  <c r="DQ226" i="51"/>
  <c r="BN258" i="51" s="1"/>
  <c r="AJ54" i="45"/>
  <c r="AK255" i="49"/>
  <c r="DP223" i="49"/>
  <c r="BM255" i="49" s="1"/>
  <c r="G619" i="49"/>
  <c r="AK312" i="51"/>
  <c r="DP280" i="51"/>
  <c r="BM312" i="51" s="1"/>
  <c r="AL386" i="51"/>
  <c r="DQ354" i="51"/>
  <c r="BN386" i="51" s="1"/>
  <c r="AK446" i="51"/>
  <c r="DP414" i="51"/>
  <c r="BM446" i="51" s="1"/>
  <c r="G615" i="51"/>
  <c r="DQ480" i="2"/>
  <c r="BN512" i="2" s="1"/>
  <c r="AL512" i="2"/>
  <c r="AK318" i="51"/>
  <c r="DP286" i="51"/>
  <c r="BM318" i="51" s="1"/>
  <c r="AL516" i="50"/>
  <c r="DQ484" i="50"/>
  <c r="BN516" i="50" s="1"/>
  <c r="P82" i="49"/>
  <c r="O146" i="49"/>
  <c r="Y40" i="47"/>
  <c r="Z92" i="2"/>
  <c r="Y156" i="2"/>
  <c r="AJ25" i="45"/>
  <c r="AK257" i="2"/>
  <c r="DP225" i="2"/>
  <c r="BM257" i="2" s="1"/>
  <c r="AL512" i="50"/>
  <c r="DQ480" i="50"/>
  <c r="BN512" i="50" s="1"/>
  <c r="R34" i="47"/>
  <c r="R150" i="2"/>
  <c r="S86" i="2"/>
  <c r="AK318" i="49"/>
  <c r="DP286" i="49"/>
  <c r="BM318" i="49" s="1"/>
  <c r="AL376" i="50"/>
  <c r="DQ344" i="50"/>
  <c r="BN376" i="50" s="1"/>
  <c r="J141" i="49"/>
  <c r="K77" i="49"/>
  <c r="V154" i="49"/>
  <c r="W90" i="49"/>
  <c r="AB44" i="47"/>
  <c r="AB160" i="2"/>
  <c r="AK443" i="49"/>
  <c r="DP411" i="49"/>
  <c r="BM443" i="49" s="1"/>
  <c r="BM216" i="49"/>
  <c r="BM413" i="2"/>
  <c r="DQ417" i="2"/>
  <c r="BN449" i="2" s="1"/>
  <c r="AL449" i="2"/>
  <c r="BM482" i="49"/>
  <c r="AJ108" i="45"/>
  <c r="DP215" i="51"/>
  <c r="BM247" i="51" s="1"/>
  <c r="AK247" i="51"/>
  <c r="AK314" i="2"/>
  <c r="DP282" i="2"/>
  <c r="BM314" i="2" s="1"/>
  <c r="AK505" i="50"/>
  <c r="G609" i="50"/>
  <c r="DP473" i="50"/>
  <c r="BM505" i="50" s="1"/>
  <c r="AK446" i="50"/>
  <c r="DP414" i="50"/>
  <c r="BM446" i="50" s="1"/>
  <c r="AJ81" i="45"/>
  <c r="L144" i="51"/>
  <c r="M80" i="51"/>
  <c r="K113" i="47"/>
  <c r="K142" i="50"/>
  <c r="L78" i="50"/>
  <c r="K114" i="47"/>
  <c r="K143" i="50"/>
  <c r="L79" i="50"/>
  <c r="DQ345" i="51"/>
  <c r="BN377" i="51" s="1"/>
  <c r="AL377" i="51"/>
  <c r="G613" i="49"/>
  <c r="AK509" i="49"/>
  <c r="DP477" i="49"/>
  <c r="BM509" i="49" s="1"/>
  <c r="N116" i="47"/>
  <c r="N145" i="50"/>
  <c r="O81" i="50"/>
  <c r="AK316" i="2"/>
  <c r="DP284" i="2"/>
  <c r="BM316" i="2" s="1"/>
  <c r="BN280" i="49"/>
  <c r="AK318" i="50"/>
  <c r="DP286" i="50"/>
  <c r="BM318" i="50" s="1"/>
  <c r="AL508" i="50"/>
  <c r="DQ476" i="50"/>
  <c r="BN508" i="50" s="1"/>
  <c r="BM348" i="50"/>
  <c r="AA43" i="47"/>
  <c r="AA159" i="2"/>
  <c r="AB95" i="2"/>
  <c r="G616" i="51"/>
  <c r="DP480" i="51"/>
  <c r="BM512" i="51" s="1"/>
  <c r="AK512" i="51"/>
  <c r="AJ106" i="45"/>
  <c r="AK245" i="51"/>
  <c r="DP213" i="51"/>
  <c r="BM245" i="51" s="1"/>
  <c r="DP348" i="51"/>
  <c r="BM380" i="51" s="1"/>
  <c r="AK380" i="51"/>
  <c r="AJ111" i="45"/>
  <c r="AJ114" i="45"/>
  <c r="AK253" i="51"/>
  <c r="DP221" i="51"/>
  <c r="BM253" i="51" s="1"/>
  <c r="AK387" i="49"/>
  <c r="DP355" i="49"/>
  <c r="BM387" i="49" s="1"/>
  <c r="AL255" i="51"/>
  <c r="DQ223" i="51"/>
  <c r="BN255" i="51" s="1"/>
  <c r="AK448" i="50"/>
  <c r="DP416" i="50"/>
  <c r="BM448" i="50" s="1"/>
  <c r="DP287" i="2"/>
  <c r="BM319" i="2" s="1"/>
  <c r="AK319" i="2"/>
  <c r="AL309" i="50"/>
  <c r="DQ277" i="50"/>
  <c r="BN309" i="50" s="1"/>
  <c r="DQ483" i="2"/>
  <c r="BN515" i="2" s="1"/>
  <c r="AL515" i="2"/>
  <c r="AL244" i="50"/>
  <c r="DQ212" i="50"/>
  <c r="BN244" i="50" s="1"/>
  <c r="G617" i="51"/>
  <c r="DP481" i="51"/>
  <c r="BM513" i="51" s="1"/>
  <c r="AK513" i="51"/>
  <c r="AL447" i="51"/>
  <c r="DQ415" i="51"/>
  <c r="BN447" i="51" s="1"/>
  <c r="AL384" i="50"/>
  <c r="DQ352" i="50"/>
  <c r="BN384" i="50" s="1"/>
  <c r="AJ51" i="45"/>
  <c r="AK252" i="49"/>
  <c r="DP220" i="49"/>
  <c r="BM252" i="49" s="1"/>
  <c r="AL316" i="51"/>
  <c r="DQ284" i="51"/>
  <c r="BN316" i="51" s="1"/>
  <c r="AJ46" i="45"/>
  <c r="AK247" i="49"/>
  <c r="DP215" i="49"/>
  <c r="BM247" i="49" s="1"/>
  <c r="V38" i="47"/>
  <c r="V154" i="2"/>
  <c r="W90" i="2"/>
  <c r="AL250" i="51"/>
  <c r="DQ218" i="51"/>
  <c r="BN250" i="51" s="1"/>
  <c r="Z42" i="47"/>
  <c r="Z158" i="2"/>
  <c r="AA94" i="2"/>
  <c r="G614" i="2"/>
  <c r="AK510" i="2"/>
  <c r="DP478" i="2"/>
  <c r="BM510" i="2" s="1"/>
  <c r="BM222" i="2"/>
  <c r="AK381" i="49"/>
  <c r="DP349" i="49"/>
  <c r="BM381" i="49" s="1"/>
  <c r="T36" i="47"/>
  <c r="T152" i="2"/>
  <c r="U88" i="2"/>
  <c r="AJ105" i="45"/>
  <c r="AK244" i="51"/>
  <c r="DP212" i="51"/>
  <c r="BM244" i="51" s="1"/>
  <c r="M145" i="49"/>
  <c r="N81" i="49"/>
  <c r="AK315" i="50"/>
  <c r="DP283" i="50"/>
  <c r="BM315" i="50" s="1"/>
  <c r="AK320" i="51"/>
  <c r="DP288" i="51"/>
  <c r="BM320" i="51" s="1"/>
  <c r="G619" i="51"/>
  <c r="AJ116" i="45"/>
  <c r="AL508" i="2"/>
  <c r="DQ476" i="2"/>
  <c r="BN508" i="2" s="1"/>
  <c r="AL447" i="50"/>
  <c r="DQ415" i="50"/>
  <c r="BN447" i="50" s="1"/>
  <c r="BM348" i="2"/>
  <c r="DQ410" i="50"/>
  <c r="BN442" i="50" s="1"/>
  <c r="AL442" i="50"/>
  <c r="AK447" i="49"/>
  <c r="DP415" i="49"/>
  <c r="BM447" i="49" s="1"/>
  <c r="AK517" i="50"/>
  <c r="DP485" i="50"/>
  <c r="BM517" i="50" s="1"/>
  <c r="G621" i="50"/>
  <c r="DP415" i="2"/>
  <c r="BM447" i="2" s="1"/>
  <c r="AK447" i="2"/>
  <c r="G616" i="2"/>
  <c r="AJ45" i="45"/>
  <c r="DP214" i="49"/>
  <c r="BM246" i="49" s="1"/>
  <c r="AK246" i="49"/>
  <c r="AL309" i="2"/>
  <c r="DQ277" i="2"/>
  <c r="BN309" i="2" s="1"/>
  <c r="AK448" i="2"/>
  <c r="DP416" i="2"/>
  <c r="BM448" i="2" s="1"/>
  <c r="AJ18" i="45"/>
  <c r="AL321" i="49"/>
  <c r="DQ289" i="49"/>
  <c r="BN321" i="49" s="1"/>
  <c r="AL376" i="2"/>
  <c r="DQ344" i="2"/>
  <c r="BN376" i="2" s="1"/>
  <c r="Q83" i="49"/>
  <c r="P147" i="49"/>
  <c r="AJ87" i="45"/>
  <c r="DP225" i="50"/>
  <c r="BM257" i="50" s="1"/>
  <c r="AK257" i="50"/>
  <c r="DR283" i="51"/>
  <c r="BO315" i="51" s="1"/>
  <c r="AM315" i="51"/>
  <c r="AL381" i="50"/>
  <c r="DQ349" i="50"/>
  <c r="BN381" i="50" s="1"/>
  <c r="G617" i="2"/>
  <c r="DP481" i="2"/>
  <c r="BM513" i="2" s="1"/>
  <c r="AK513" i="2"/>
  <c r="AL443" i="51"/>
  <c r="DQ411" i="51"/>
  <c r="BN443" i="51" s="1"/>
  <c r="AJ112" i="45"/>
  <c r="DP219" i="51"/>
  <c r="BM251" i="51" s="1"/>
  <c r="AK251" i="51"/>
  <c r="G608" i="51"/>
  <c r="DP472" i="51"/>
  <c r="BM504" i="51" s="1"/>
  <c r="AK504" i="51"/>
  <c r="AK378" i="50"/>
  <c r="DP346" i="50"/>
  <c r="BM378" i="50" s="1"/>
  <c r="G612" i="50"/>
  <c r="G614" i="51"/>
  <c r="DP478" i="51"/>
  <c r="BM510" i="51" s="1"/>
  <c r="AK510" i="51"/>
  <c r="DQ356" i="2"/>
  <c r="BN388" i="2" s="1"/>
  <c r="AL388" i="2"/>
  <c r="G622" i="50"/>
  <c r="AK518" i="50"/>
  <c r="DP486" i="50"/>
  <c r="BM518" i="50" s="1"/>
  <c r="I25" i="47"/>
  <c r="I141" i="2"/>
  <c r="J77" i="2"/>
  <c r="BM226" i="2"/>
  <c r="DP286" i="2"/>
  <c r="BM318" i="2" s="1"/>
  <c r="AK318" i="2"/>
  <c r="DQ418" i="50"/>
  <c r="BN450" i="50" s="1"/>
  <c r="AL450" i="50"/>
  <c r="AK386" i="49"/>
  <c r="DP354" i="49"/>
  <c r="BM386" i="49" s="1"/>
  <c r="U37" i="47"/>
  <c r="U153" i="2"/>
  <c r="V89" i="2"/>
  <c r="AK382" i="50"/>
  <c r="DP350" i="50"/>
  <c r="BM382" i="50" s="1"/>
  <c r="AJ82" i="45"/>
  <c r="G616" i="50"/>
  <c r="AK379" i="49"/>
  <c r="DP347" i="49"/>
  <c r="BM379" i="49" s="1"/>
  <c r="DQ421" i="49"/>
  <c r="BN453" i="49" s="1"/>
  <c r="AL453" i="49"/>
  <c r="AJ15" i="45"/>
  <c r="AK247" i="2"/>
  <c r="DP215" i="2"/>
  <c r="BM247" i="2" s="1"/>
  <c r="AJ13" i="45"/>
  <c r="AK245" i="2"/>
  <c r="DP213" i="2"/>
  <c r="BM245" i="2" s="1"/>
  <c r="AA158" i="51"/>
  <c r="AB94" i="51"/>
  <c r="AB158" i="51" s="1"/>
  <c r="AL313" i="49"/>
  <c r="DQ281" i="49"/>
  <c r="BN313" i="49" s="1"/>
  <c r="DQ475" i="50"/>
  <c r="BN507" i="50" s="1"/>
  <c r="AL507" i="50"/>
  <c r="G609" i="51"/>
  <c r="DP473" i="51"/>
  <c r="BM505" i="51" s="1"/>
  <c r="AK505" i="51"/>
  <c r="G609" i="2"/>
  <c r="DP473" i="2"/>
  <c r="BM505" i="2" s="1"/>
  <c r="AK505" i="2"/>
  <c r="DQ410" i="49"/>
  <c r="BN442" i="49" s="1"/>
  <c r="AL442" i="49"/>
  <c r="AK386" i="2"/>
  <c r="DP354" i="2"/>
  <c r="BM386" i="2" s="1"/>
  <c r="AK383" i="2"/>
  <c r="DP351" i="2"/>
  <c r="BM383" i="2" s="1"/>
  <c r="AK310" i="49"/>
  <c r="DP278" i="49"/>
  <c r="BM310" i="49" s="1"/>
  <c r="AK323" i="2"/>
  <c r="DP291" i="2"/>
  <c r="BM323" i="2" s="1"/>
  <c r="L115" i="47"/>
  <c r="L144" i="50"/>
  <c r="M80" i="50"/>
  <c r="AK383" i="50"/>
  <c r="DP351" i="50"/>
  <c r="BM383" i="50" s="1"/>
  <c r="AK444" i="2"/>
  <c r="DP412" i="2"/>
  <c r="BM444" i="2" s="1"/>
  <c r="AJ24" i="45"/>
  <c r="AK256" i="2"/>
  <c r="DP224" i="2"/>
  <c r="BM256" i="2" s="1"/>
  <c r="DP278" i="2"/>
  <c r="BM310" i="2" s="1"/>
  <c r="AK310" i="2"/>
  <c r="AK323" i="50"/>
  <c r="DP291" i="50"/>
  <c r="BM323" i="50" s="1"/>
  <c r="DP347" i="2"/>
  <c r="BM379" i="2" s="1"/>
  <c r="AK379" i="2"/>
  <c r="AA159" i="51"/>
  <c r="AB95" i="51"/>
  <c r="AB159" i="51" s="1"/>
  <c r="DQ410" i="51"/>
  <c r="BN442" i="51" s="1"/>
  <c r="AL442" i="51"/>
  <c r="AK375" i="50"/>
  <c r="DP343" i="50"/>
  <c r="BM375" i="50" s="1"/>
  <c r="BM224" i="49"/>
  <c r="J26" i="47"/>
  <c r="J142" i="2"/>
  <c r="K78" i="2"/>
  <c r="DP353" i="50"/>
  <c r="BM385" i="50" s="1"/>
  <c r="AK385" i="50"/>
  <c r="G619" i="50"/>
  <c r="AL451" i="51"/>
  <c r="DQ419" i="51"/>
  <c r="BN451" i="51" s="1"/>
  <c r="AL451" i="50"/>
  <c r="DQ419" i="50"/>
  <c r="BN451" i="50" s="1"/>
  <c r="AJ47" i="45"/>
  <c r="AK445" i="50"/>
  <c r="DP413" i="50"/>
  <c r="BM445" i="50" s="1"/>
  <c r="AK511" i="50"/>
  <c r="G615" i="50"/>
  <c r="DP479" i="50"/>
  <c r="BM511" i="50" s="1"/>
  <c r="AK382" i="49"/>
  <c r="DP350" i="49"/>
  <c r="BM382" i="49" s="1"/>
  <c r="AK518" i="49"/>
  <c r="DP486" i="49"/>
  <c r="BM518" i="49" s="1"/>
  <c r="G622" i="49"/>
  <c r="Z92" i="49"/>
  <c r="Y156" i="49"/>
  <c r="AK320" i="2"/>
  <c r="DP288" i="2"/>
  <c r="BM320" i="2" s="1"/>
  <c r="G613" i="50"/>
  <c r="AK509" i="50"/>
  <c r="DP477" i="50"/>
  <c r="BM509" i="50" s="1"/>
  <c r="X155" i="51"/>
  <c r="Y91" i="51"/>
  <c r="AK316" i="49"/>
  <c r="DP284" i="49"/>
  <c r="BM316" i="49" s="1"/>
  <c r="AJ50" i="45"/>
  <c r="AK374" i="2"/>
  <c r="DP342" i="2"/>
  <c r="BM374" i="2" s="1"/>
  <c r="AL508" i="51"/>
  <c r="DQ476" i="51"/>
  <c r="BN508" i="51" s="1"/>
  <c r="Z157" i="49"/>
  <c r="AA93" i="49"/>
  <c r="DP419" i="2"/>
  <c r="BM451" i="2" s="1"/>
  <c r="AK451" i="2"/>
  <c r="G620" i="2"/>
  <c r="DQ284" i="50"/>
  <c r="BN316" i="50" s="1"/>
  <c r="AL316" i="50"/>
  <c r="AL317" i="2"/>
  <c r="DQ285" i="2"/>
  <c r="BN317" i="2" s="1"/>
  <c r="G609" i="49"/>
  <c r="DP473" i="49"/>
  <c r="BM505" i="49" s="1"/>
  <c r="AK505" i="49"/>
  <c r="Y41" i="47"/>
  <c r="Y157" i="2"/>
  <c r="Z93" i="2"/>
  <c r="DQ475" i="2"/>
  <c r="BN507" i="2" s="1"/>
  <c r="AL507" i="2"/>
  <c r="AL515" i="49"/>
  <c r="DQ483" i="49"/>
  <c r="BN515" i="49" s="1"/>
  <c r="AK375" i="51"/>
  <c r="DP343" i="51"/>
  <c r="BM375" i="51" s="1"/>
  <c r="DP290" i="50"/>
  <c r="BM322" i="50" s="1"/>
  <c r="AK322" i="50"/>
  <c r="AL321" i="2"/>
  <c r="DQ289" i="2"/>
  <c r="BN321" i="2" s="1"/>
  <c r="Y128" i="47"/>
  <c r="Y157" i="50"/>
  <c r="Z93" i="50"/>
  <c r="BM356" i="50"/>
  <c r="DP287" i="51"/>
  <c r="BM319" i="51" s="1"/>
  <c r="AK319" i="51"/>
  <c r="AJ115" i="45"/>
  <c r="L28" i="47"/>
  <c r="L144" i="2"/>
  <c r="M80" i="2"/>
  <c r="AJ23" i="45"/>
  <c r="AK255" i="2"/>
  <c r="DP223" i="2"/>
  <c r="BM255" i="2" s="1"/>
  <c r="S122" i="47"/>
  <c r="T87" i="50"/>
  <c r="U119" i="50" s="1"/>
  <c r="AW119" i="50" s="1"/>
  <c r="S151" i="50"/>
  <c r="AK315" i="2"/>
  <c r="DP283" i="2"/>
  <c r="BM315" i="2" s="1"/>
  <c r="DQ479" i="51"/>
  <c r="BN511" i="51" s="1"/>
  <c r="AL511" i="51"/>
  <c r="AK444" i="49"/>
  <c r="DP412" i="49"/>
  <c r="BM444" i="49" s="1"/>
  <c r="I112" i="47"/>
  <c r="I141" i="50"/>
  <c r="J77" i="50"/>
  <c r="AL450" i="49"/>
  <c r="DQ418" i="49"/>
  <c r="BN450" i="49" s="1"/>
  <c r="AK518" i="2"/>
  <c r="G622" i="2"/>
  <c r="DP486" i="2"/>
  <c r="BM518" i="2" s="1"/>
  <c r="AL309" i="49"/>
  <c r="DQ277" i="49"/>
  <c r="BN309" i="49" s="1"/>
  <c r="AK322" i="2"/>
  <c r="DP290" i="2"/>
  <c r="BM322" i="2" s="1"/>
  <c r="G613" i="2"/>
  <c r="AK509" i="2"/>
  <c r="DP477" i="2"/>
  <c r="BM509" i="2" s="1"/>
  <c r="R150" i="49"/>
  <c r="S86" i="49"/>
  <c r="AJ117" i="45"/>
  <c r="AK256" i="51"/>
  <c r="DP224" i="51"/>
  <c r="BM256" i="51" s="1"/>
  <c r="Q148" i="51"/>
  <c r="R84" i="51"/>
  <c r="AJ118" i="45"/>
  <c r="AK257" i="51"/>
  <c r="DP225" i="51"/>
  <c r="BM257" i="51" s="1"/>
  <c r="P118" i="47"/>
  <c r="P147" i="50"/>
  <c r="Q83" i="50"/>
  <c r="AB131" i="47"/>
  <c r="BD159" i="47" s="1"/>
  <c r="AB160" i="50"/>
  <c r="Q149" i="49"/>
  <c r="R85" i="49"/>
  <c r="AL439" i="51"/>
  <c r="DQ407" i="51"/>
  <c r="BN439" i="51" s="1"/>
  <c r="AK449" i="50"/>
  <c r="DP417" i="50"/>
  <c r="BM449" i="50" s="1"/>
  <c r="AJ76" i="45"/>
  <c r="DP214" i="50"/>
  <c r="BM246" i="50" s="1"/>
  <c r="AK246" i="50"/>
  <c r="AK444" i="51"/>
  <c r="DP412" i="51"/>
  <c r="BM444" i="51" s="1"/>
  <c r="AL323" i="49"/>
  <c r="DQ291" i="49"/>
  <c r="BN323" i="49" s="1"/>
  <c r="BM342" i="51"/>
  <c r="AK452" i="51"/>
  <c r="DP420" i="51"/>
  <c r="BM452" i="51" s="1"/>
  <c r="AK319" i="49"/>
  <c r="DP287" i="49"/>
  <c r="BM319" i="49" s="1"/>
  <c r="AK446" i="49"/>
  <c r="DP414" i="49"/>
  <c r="BM446" i="49" s="1"/>
  <c r="AJ26" i="45"/>
  <c r="Q32" i="47"/>
  <c r="Q148" i="2"/>
  <c r="R84" i="2"/>
  <c r="AK375" i="2"/>
  <c r="DP343" i="2"/>
  <c r="BM375" i="2" s="1"/>
  <c r="W88" i="49"/>
  <c r="V152" i="49"/>
  <c r="AJ49" i="45"/>
  <c r="DP218" i="49"/>
  <c r="BM250" i="49" s="1"/>
  <c r="AK250" i="49"/>
  <c r="G608" i="49"/>
  <c r="AK504" i="49"/>
  <c r="DP472" i="49"/>
  <c r="BM504" i="49" s="1"/>
  <c r="AL443" i="50"/>
  <c r="DQ411" i="50"/>
  <c r="BN443" i="50" s="1"/>
  <c r="AK440" i="50"/>
  <c r="DP408" i="50"/>
  <c r="BM440" i="50" s="1"/>
  <c r="DP343" i="49"/>
  <c r="BM375" i="49" s="1"/>
  <c r="AK375" i="49"/>
  <c r="Z158" i="49"/>
  <c r="AA94" i="49"/>
  <c r="AK445" i="51"/>
  <c r="DP413" i="51"/>
  <c r="BM445" i="51" s="1"/>
  <c r="AK317" i="51"/>
  <c r="DP285" i="51"/>
  <c r="BM317" i="51" s="1"/>
  <c r="M79" i="49"/>
  <c r="L143" i="49"/>
  <c r="U153" i="49"/>
  <c r="V89" i="49"/>
  <c r="AK388" i="49"/>
  <c r="DP356" i="49"/>
  <c r="BM388" i="49" s="1"/>
  <c r="AK386" i="50"/>
  <c r="DP354" i="50"/>
  <c r="BM386" i="50" s="1"/>
  <c r="G620" i="50"/>
  <c r="AK442" i="2"/>
  <c r="DP410" i="2"/>
  <c r="BM442" i="2" s="1"/>
  <c r="G611" i="2"/>
  <c r="AK441" i="50"/>
  <c r="DP409" i="50"/>
  <c r="BM441" i="50" s="1"/>
  <c r="DP411" i="2"/>
  <c r="BM443" i="2" s="1"/>
  <c r="AK443" i="2"/>
  <c r="G612" i="2"/>
  <c r="AJ21" i="45"/>
  <c r="AK253" i="2"/>
  <c r="DP221" i="2"/>
  <c r="BM253" i="2" s="1"/>
  <c r="AJ55" i="45"/>
  <c r="AK319" i="50"/>
  <c r="DP287" i="50"/>
  <c r="BM319" i="50" s="1"/>
  <c r="DP282" i="50"/>
  <c r="BM314" i="50" s="1"/>
  <c r="AK314" i="50"/>
  <c r="W154" i="51"/>
  <c r="X90" i="51"/>
  <c r="DP421" i="51"/>
  <c r="BM453" i="51" s="1"/>
  <c r="AK453" i="51"/>
  <c r="U151" i="49"/>
  <c r="V87" i="49"/>
  <c r="AK313" i="51"/>
  <c r="DP281" i="51"/>
  <c r="BM313" i="51" s="1"/>
  <c r="G612" i="51"/>
  <c r="AJ113" i="45"/>
  <c r="AK252" i="51"/>
  <c r="DP220" i="51"/>
  <c r="BM252" i="51" s="1"/>
  <c r="AK377" i="49"/>
  <c r="DP345" i="49"/>
  <c r="BM377" i="49" s="1"/>
  <c r="AK452" i="2"/>
  <c r="DP420" i="2"/>
  <c r="BM452" i="2" s="1"/>
  <c r="AL317" i="50"/>
  <c r="DQ285" i="50"/>
  <c r="BN317" i="50" s="1"/>
  <c r="AK312" i="2"/>
  <c r="DP280" i="2"/>
  <c r="BM312" i="2" s="1"/>
  <c r="BM346" i="49"/>
  <c r="J142" i="49"/>
  <c r="K78" i="49"/>
  <c r="AL378" i="51"/>
  <c r="DQ346" i="51"/>
  <c r="BN378" i="51" s="1"/>
  <c r="AL384" i="49"/>
  <c r="DQ352" i="49"/>
  <c r="BN384" i="49" s="1"/>
  <c r="DP344" i="49"/>
  <c r="BM376" i="49" s="1"/>
  <c r="AK376" i="49"/>
  <c r="G610" i="49"/>
  <c r="AM506" i="49"/>
  <c r="DR474" i="49"/>
  <c r="BO506" i="49" s="1"/>
  <c r="AK450" i="2"/>
  <c r="DP418" i="2"/>
  <c r="BM450" i="2" s="1"/>
  <c r="G619" i="2"/>
  <c r="X126" i="47"/>
  <c r="X155" i="50"/>
  <c r="Y91" i="50"/>
  <c r="U88" i="51"/>
  <c r="T152" i="51"/>
  <c r="DP352" i="51"/>
  <c r="BM384" i="51" s="1"/>
  <c r="AK384" i="51"/>
  <c r="DP283" i="49"/>
  <c r="BM315" i="49" s="1"/>
  <c r="AK315" i="49"/>
  <c r="N145" i="51"/>
  <c r="O81" i="51"/>
  <c r="S35" i="47"/>
  <c r="S151" i="2"/>
  <c r="T87" i="2"/>
  <c r="AK311" i="50"/>
  <c r="DP279" i="50"/>
  <c r="BM311" i="50" s="1"/>
  <c r="AL385" i="49"/>
  <c r="DQ353" i="49"/>
  <c r="BN385" i="49" s="1"/>
  <c r="DQ222" i="51"/>
  <c r="BN254" i="51" s="1"/>
  <c r="AL254" i="51"/>
  <c r="S150" i="51"/>
  <c r="T86" i="51"/>
  <c r="BM226" i="50"/>
  <c r="K142" i="51"/>
  <c r="L78" i="51"/>
  <c r="AK381" i="51"/>
  <c r="DP349" i="51"/>
  <c r="BM381" i="51" s="1"/>
  <c r="Q148" i="49"/>
  <c r="R84" i="49"/>
  <c r="BD128" i="2"/>
  <c r="AL320" i="49"/>
  <c r="DQ288" i="49"/>
  <c r="BN320" i="49" s="1"/>
  <c r="AK513" i="50"/>
  <c r="G617" i="50"/>
  <c r="DP481" i="50"/>
  <c r="BM513" i="50" s="1"/>
  <c r="AK322" i="49"/>
  <c r="DP290" i="49"/>
  <c r="BM322" i="49" s="1"/>
  <c r="DQ219" i="49"/>
  <c r="BN251" i="49" s="1"/>
  <c r="AL251" i="49"/>
  <c r="AK311" i="2"/>
  <c r="DP279" i="2"/>
  <c r="BM311" i="2" s="1"/>
  <c r="AJ14" i="45"/>
  <c r="DP347" i="50"/>
  <c r="BM379" i="50" s="1"/>
  <c r="AK379" i="50"/>
  <c r="AJ53" i="45"/>
  <c r="DP222" i="49"/>
  <c r="BM254" i="49" s="1"/>
  <c r="AK254" i="49"/>
  <c r="AK310" i="51"/>
  <c r="DP278" i="51"/>
  <c r="BM310" i="51" s="1"/>
  <c r="DQ353" i="51"/>
  <c r="BN385" i="51" s="1"/>
  <c r="AL385" i="51"/>
  <c r="AJ44" i="45"/>
  <c r="AK245" i="49"/>
  <c r="DP213" i="49"/>
  <c r="BM245" i="49" s="1"/>
  <c r="G611" i="51"/>
  <c r="AK507" i="51"/>
  <c r="DP475" i="51"/>
  <c r="BM507" i="51" s="1"/>
  <c r="DQ482" i="51"/>
  <c r="BN514" i="51" s="1"/>
  <c r="AL514" i="51"/>
  <c r="AJ48" i="45"/>
  <c r="DP217" i="49"/>
  <c r="BM249" i="49" s="1"/>
  <c r="AK249" i="49"/>
  <c r="AJ110" i="45"/>
  <c r="AK249" i="51"/>
  <c r="DP217" i="51"/>
  <c r="BM249" i="51" s="1"/>
  <c r="DQ409" i="2"/>
  <c r="BN441" i="2" s="1"/>
  <c r="AL441" i="2"/>
  <c r="BM474" i="51"/>
  <c r="AL323" i="51"/>
  <c r="DQ291" i="51"/>
  <c r="BN323" i="51" s="1"/>
  <c r="BM218" i="50"/>
  <c r="M29" i="47"/>
  <c r="M145" i="2"/>
  <c r="N81" i="2"/>
  <c r="AK378" i="2"/>
  <c r="DP346" i="2"/>
  <c r="BM378" i="2" s="1"/>
  <c r="P31" i="47"/>
  <c r="Q83" i="2"/>
  <c r="P147" i="2"/>
  <c r="AK322" i="51"/>
  <c r="DP290" i="51"/>
  <c r="BM322" i="51" s="1"/>
  <c r="S121" i="47"/>
  <c r="S150" i="50"/>
  <c r="T86" i="50"/>
  <c r="BM478" i="49"/>
  <c r="Q120" i="47"/>
  <c r="Q149" i="50"/>
  <c r="R85" i="50"/>
  <c r="DP416" i="49"/>
  <c r="BM448" i="49" s="1"/>
  <c r="AK448" i="49"/>
  <c r="N117" i="47"/>
  <c r="N146" i="50"/>
  <c r="O82" i="50"/>
  <c r="AJ79" i="45"/>
  <c r="DP217" i="50"/>
  <c r="BM249" i="50" s="1"/>
  <c r="AK249" i="50"/>
  <c r="X39" i="47"/>
  <c r="X155" i="2"/>
  <c r="Y91" i="2"/>
  <c r="G622" i="51"/>
  <c r="DP486" i="51"/>
  <c r="BM518" i="51" s="1"/>
  <c r="AK518" i="51"/>
  <c r="AL381" i="2"/>
  <c r="DQ349" i="2"/>
  <c r="BN381" i="2" s="1"/>
  <c r="AK374" i="50"/>
  <c r="DP342" i="50"/>
  <c r="BM374" i="50" s="1"/>
  <c r="AJ74" i="45"/>
  <c r="G608" i="50"/>
  <c r="AL515" i="51"/>
  <c r="DQ483" i="51"/>
  <c r="BN515" i="51" s="1"/>
  <c r="DQ418" i="51"/>
  <c r="BN450" i="51" s="1"/>
  <c r="AL450" i="51"/>
  <c r="AJ16" i="45"/>
  <c r="AK248" i="2"/>
  <c r="DP216" i="2"/>
  <c r="BM248" i="2" s="1"/>
  <c r="G613" i="51"/>
  <c r="DP477" i="51"/>
  <c r="BM509" i="51" s="1"/>
  <c r="AK509" i="51"/>
  <c r="G616" i="49"/>
  <c r="AK512" i="49"/>
  <c r="DP480" i="49"/>
  <c r="BM512" i="49" s="1"/>
  <c r="DP344" i="51"/>
  <c r="BM376" i="51" s="1"/>
  <c r="AK376" i="51"/>
  <c r="T123" i="47"/>
  <c r="U88" i="50"/>
  <c r="V120" i="50" s="1"/>
  <c r="AX120" i="50" s="1"/>
  <c r="T152" i="50"/>
  <c r="AJ78" i="45"/>
  <c r="AK248" i="50"/>
  <c r="DP216" i="50"/>
  <c r="BM248" i="50" s="1"/>
  <c r="Q119" i="47"/>
  <c r="Q148" i="50"/>
  <c r="R84" i="50"/>
  <c r="AL445" i="49"/>
  <c r="DQ413" i="49"/>
  <c r="BN445" i="49" s="1"/>
  <c r="AJ17" i="45"/>
  <c r="AK249" i="2"/>
  <c r="DP217" i="2"/>
  <c r="BM249" i="2" s="1"/>
  <c r="AK439" i="49"/>
  <c r="DP407" i="49"/>
  <c r="BM439" i="49" s="1"/>
  <c r="AJ12" i="45"/>
  <c r="AK244" i="2"/>
  <c r="DP212" i="2"/>
  <c r="BM244" i="2" s="1"/>
  <c r="X155" i="49"/>
  <c r="Y91" i="49"/>
  <c r="AL317" i="49"/>
  <c r="DQ285" i="49"/>
  <c r="BN317" i="49" s="1"/>
  <c r="AJ56" i="45"/>
  <c r="DP225" i="49"/>
  <c r="BM257" i="49" s="1"/>
  <c r="AK257" i="49"/>
  <c r="AK516" i="49"/>
  <c r="G620" i="49"/>
  <c r="DP484" i="49"/>
  <c r="BM516" i="49" s="1"/>
  <c r="DP288" i="50"/>
  <c r="BM320" i="50" s="1"/>
  <c r="AK320" i="50"/>
  <c r="K141" i="51"/>
  <c r="L77" i="51"/>
  <c r="BN421" i="2"/>
  <c r="AL504" i="50"/>
  <c r="DQ472" i="50"/>
  <c r="BN504" i="50" s="1"/>
  <c r="DP347" i="51"/>
  <c r="BM379" i="51" s="1"/>
  <c r="AK379" i="51"/>
  <c r="AL439" i="50"/>
  <c r="DQ407" i="50"/>
  <c r="BN439" i="50" s="1"/>
  <c r="DP345" i="2"/>
  <c r="BM377" i="2" s="1"/>
  <c r="AK377" i="2"/>
  <c r="DP279" i="51"/>
  <c r="BM311" i="51" s="1"/>
  <c r="AK311" i="51"/>
  <c r="AJ107" i="45"/>
  <c r="AK510" i="50"/>
  <c r="DP478" i="50"/>
  <c r="BM510" i="50" s="1"/>
  <c r="G614" i="50"/>
  <c r="AK314" i="51"/>
  <c r="DP282" i="51"/>
  <c r="BM314" i="51" s="1"/>
  <c r="AK444" i="50"/>
  <c r="DP412" i="50"/>
  <c r="BM444" i="50" s="1"/>
  <c r="AK383" i="49"/>
  <c r="DP351" i="49"/>
  <c r="BM383" i="49" s="1"/>
  <c r="AL446" i="2"/>
  <c r="DQ414" i="2"/>
  <c r="BN446" i="2" s="1"/>
  <c r="AJ83" i="45"/>
  <c r="AK253" i="50"/>
  <c r="DP221" i="50"/>
  <c r="BM253" i="50" s="1"/>
  <c r="AJ57" i="45"/>
  <c r="DP226" i="49"/>
  <c r="BM258" i="49" s="1"/>
  <c r="AK258" i="49"/>
  <c r="AK441" i="51"/>
  <c r="DP409" i="51"/>
  <c r="BM441" i="51" s="1"/>
  <c r="DQ214" i="51"/>
  <c r="BN246" i="51" s="1"/>
  <c r="AL246" i="51"/>
  <c r="M144" i="49"/>
  <c r="N80" i="49"/>
  <c r="G618" i="50"/>
  <c r="AK514" i="50"/>
  <c r="DP482" i="50"/>
  <c r="BM514" i="50" s="1"/>
  <c r="BM417" i="49"/>
  <c r="AK383" i="51"/>
  <c r="DP351" i="51"/>
  <c r="BM383" i="51" s="1"/>
  <c r="AK452" i="49"/>
  <c r="DP420" i="49"/>
  <c r="BM452" i="49" s="1"/>
  <c r="AK448" i="51"/>
  <c r="DP416" i="51"/>
  <c r="BM448" i="51" s="1"/>
  <c r="V125" i="47"/>
  <c r="V154" i="50"/>
  <c r="W90" i="50"/>
  <c r="AJ85" i="45"/>
  <c r="AK255" i="50"/>
  <c r="DP223" i="50"/>
  <c r="BM255" i="50" s="1"/>
  <c r="DP355" i="51"/>
  <c r="BM387" i="51" s="1"/>
  <c r="AK387" i="51"/>
  <c r="AJ75" i="45"/>
  <c r="AK245" i="50"/>
  <c r="DP213" i="50"/>
  <c r="BM245" i="50" s="1"/>
  <c r="Y127" i="47"/>
  <c r="Y156" i="50"/>
  <c r="Z92" i="50"/>
  <c r="G615" i="2"/>
  <c r="AK511" i="2"/>
  <c r="DP479" i="2"/>
  <c r="BM511" i="2" s="1"/>
  <c r="G621" i="51"/>
  <c r="AK517" i="51"/>
  <c r="DP485" i="51"/>
  <c r="BM517" i="51" s="1"/>
  <c r="AK453" i="50"/>
  <c r="DP421" i="50"/>
  <c r="BM453" i="50" s="1"/>
  <c r="DQ483" i="50"/>
  <c r="BN515" i="50" s="1"/>
  <c r="AL515" i="50"/>
  <c r="AL384" i="2"/>
  <c r="DQ352" i="2"/>
  <c r="BN384" i="2" s="1"/>
  <c r="AL321" i="50"/>
  <c r="DQ289" i="50"/>
  <c r="BN321" i="50" s="1"/>
  <c r="AK440" i="51"/>
  <c r="DP408" i="51"/>
  <c r="BM440" i="51" s="1"/>
  <c r="AL251" i="50"/>
  <c r="DQ219" i="50"/>
  <c r="BN251" i="50" s="1"/>
  <c r="AJ86" i="45"/>
  <c r="DP224" i="50"/>
  <c r="BM256" i="50" s="1"/>
  <c r="AK256" i="50"/>
  <c r="AK321" i="51"/>
  <c r="DP289" i="51"/>
  <c r="BM321" i="51" s="1"/>
  <c r="AJ109" i="45"/>
  <c r="AK248" i="51"/>
  <c r="DP216" i="51"/>
  <c r="BM248" i="51" s="1"/>
  <c r="AK382" i="2"/>
  <c r="DP350" i="2"/>
  <c r="BM382" i="2" s="1"/>
  <c r="BM350" i="51"/>
  <c r="AK449" i="51"/>
  <c r="DP417" i="51"/>
  <c r="BM449" i="51" s="1"/>
  <c r="G618" i="51"/>
  <c r="AK309" i="51"/>
  <c r="DP277" i="51"/>
  <c r="BM309" i="51" s="1"/>
  <c r="AA130" i="47"/>
  <c r="AB95" i="50"/>
  <c r="AA159" i="50"/>
  <c r="AL313" i="2"/>
  <c r="DQ281" i="2"/>
  <c r="BN313" i="2" s="1"/>
  <c r="DP408" i="49"/>
  <c r="BM440" i="49" s="1"/>
  <c r="AK440" i="49"/>
  <c r="DP356" i="51"/>
  <c r="BM388" i="51" s="1"/>
  <c r="AK388" i="51"/>
  <c r="AJ119" i="45"/>
  <c r="Q33" i="47"/>
  <c r="Q149" i="2"/>
  <c r="R85" i="2"/>
  <c r="T151" i="47"/>
  <c r="U77" i="48"/>
  <c r="U79" i="46"/>
  <c r="U78" i="45"/>
  <c r="U346" i="50"/>
  <c r="DB346" i="50" s="1"/>
  <c r="U476" i="50"/>
  <c r="DB476" i="50" s="1"/>
  <c r="U281" i="50"/>
  <c r="DB281" i="50" s="1"/>
  <c r="U411" i="50"/>
  <c r="DB411" i="50" s="1"/>
  <c r="S64" i="47"/>
  <c r="AU64" i="47" s="1"/>
  <c r="T216" i="2" s="1"/>
  <c r="DA216" i="2" s="1"/>
  <c r="T16" i="48"/>
  <c r="T16" i="46"/>
  <c r="T411" i="2"/>
  <c r="DA411" i="2" s="1"/>
  <c r="T281" i="2"/>
  <c r="DA281" i="2" s="1"/>
  <c r="T346" i="2"/>
  <c r="DA346" i="2" s="1"/>
  <c r="T476" i="2"/>
  <c r="DA476" i="2" s="1"/>
  <c r="T16" i="45"/>
  <c r="Y70" i="47"/>
  <c r="BA70" i="47" s="1"/>
  <c r="Z222" i="2" s="1"/>
  <c r="DG222" i="2" s="1"/>
  <c r="Z22" i="48"/>
  <c r="Z22" i="46"/>
  <c r="Z482" i="2"/>
  <c r="DG482" i="2" s="1"/>
  <c r="Z417" i="2"/>
  <c r="DG417" i="2" s="1"/>
  <c r="Z352" i="2"/>
  <c r="DG352" i="2" s="1"/>
  <c r="Z287" i="2"/>
  <c r="DG287" i="2" s="1"/>
  <c r="Z22" i="45"/>
  <c r="P148" i="47"/>
  <c r="AR148" i="47" s="1"/>
  <c r="Q213" i="50" s="1"/>
  <c r="CX213" i="50" s="1"/>
  <c r="Q74" i="48"/>
  <c r="Q76" i="46"/>
  <c r="Q75" i="45"/>
  <c r="Q473" i="50"/>
  <c r="CX473" i="50" s="1"/>
  <c r="Q408" i="50"/>
  <c r="CX408" i="50" s="1"/>
  <c r="Q343" i="50"/>
  <c r="CX343" i="50" s="1"/>
  <c r="Q278" i="50"/>
  <c r="CX278" i="50" s="1"/>
  <c r="O60" i="47"/>
  <c r="AQ60" i="47" s="1"/>
  <c r="P212" i="2" s="1"/>
  <c r="CW212" i="2" s="1"/>
  <c r="P12" i="48"/>
  <c r="P12" i="46"/>
  <c r="P12" i="45"/>
  <c r="P472" i="2"/>
  <c r="CW472" i="2" s="1"/>
  <c r="P342" i="2"/>
  <c r="CW342" i="2" s="1"/>
  <c r="P407" i="2"/>
  <c r="CW407" i="2" s="1"/>
  <c r="P277" i="2"/>
  <c r="CW277" i="2" s="1"/>
  <c r="T152" i="47"/>
  <c r="AV152" i="47" s="1"/>
  <c r="U217" i="50" s="1"/>
  <c r="DB217" i="50" s="1"/>
  <c r="U78" i="48"/>
  <c r="U80" i="46"/>
  <c r="U79" i="45"/>
  <c r="U347" i="50"/>
  <c r="DB347" i="50" s="1"/>
  <c r="U477" i="50"/>
  <c r="DB477" i="50" s="1"/>
  <c r="U412" i="50"/>
  <c r="DB412" i="50" s="1"/>
  <c r="U282" i="50"/>
  <c r="DB282" i="50" s="1"/>
  <c r="M58" i="47"/>
  <c r="AO58" i="47" s="1"/>
  <c r="N210" i="2" s="1"/>
  <c r="CU210" i="2" s="1"/>
  <c r="N10" i="48"/>
  <c r="N10" i="46"/>
  <c r="N10" i="45"/>
  <c r="N340" i="2"/>
  <c r="CU340" i="2" s="1"/>
  <c r="N405" i="2"/>
  <c r="CU405" i="2" s="1"/>
  <c r="N275" i="2"/>
  <c r="CU275" i="2" s="1"/>
  <c r="N470" i="2"/>
  <c r="CU470" i="2" s="1"/>
  <c r="H140" i="47"/>
  <c r="AJ140" i="47" s="1"/>
  <c r="I205" i="50" s="1"/>
  <c r="CP205" i="50" s="1"/>
  <c r="I66" i="48"/>
  <c r="I68" i="46"/>
  <c r="I67" i="45"/>
  <c r="I400" i="50"/>
  <c r="CP400" i="50" s="1"/>
  <c r="I465" i="50"/>
  <c r="CP465" i="50" s="1"/>
  <c r="I335" i="50"/>
  <c r="CP335" i="50" s="1"/>
  <c r="I270" i="50"/>
  <c r="CP270" i="50" s="1"/>
  <c r="O147" i="47"/>
  <c r="AQ147" i="47" s="1"/>
  <c r="P212" i="50" s="1"/>
  <c r="CW212" i="50" s="1"/>
  <c r="P73" i="48"/>
  <c r="P75" i="46"/>
  <c r="P74" i="45"/>
  <c r="P407" i="50"/>
  <c r="CW407" i="50" s="1"/>
  <c r="P472" i="50"/>
  <c r="CW472" i="50" s="1"/>
  <c r="P342" i="50"/>
  <c r="CW342" i="50" s="1"/>
  <c r="P277" i="50"/>
  <c r="CW277" i="50" s="1"/>
  <c r="N60" i="47"/>
  <c r="AP60" i="47" s="1"/>
  <c r="O212" i="2" s="1"/>
  <c r="CV212" i="2" s="1"/>
  <c r="O12" i="46"/>
  <c r="O12" i="48"/>
  <c r="O12" i="45"/>
  <c r="O342" i="2"/>
  <c r="CV342" i="2" s="1"/>
  <c r="O407" i="2"/>
  <c r="CV407" i="2" s="1"/>
  <c r="O472" i="2"/>
  <c r="CV472" i="2" s="1"/>
  <c r="O277" i="2"/>
  <c r="CV277" i="2" s="1"/>
  <c r="X123" i="2"/>
  <c r="AZ123" i="2" s="1"/>
  <c r="S150" i="47"/>
  <c r="T76" i="48"/>
  <c r="T78" i="46"/>
  <c r="T77" i="45"/>
  <c r="T410" i="50"/>
  <c r="DA410" i="50" s="1"/>
  <c r="T280" i="50"/>
  <c r="DA280" i="50" s="1"/>
  <c r="T475" i="50"/>
  <c r="DA475" i="50" s="1"/>
  <c r="T345" i="50"/>
  <c r="DA345" i="50" s="1"/>
  <c r="X156" i="47"/>
  <c r="AZ156" i="47" s="1"/>
  <c r="Y221" i="50" s="1"/>
  <c r="DF221" i="50" s="1"/>
  <c r="Y82" i="48"/>
  <c r="Y84" i="46"/>
  <c r="Y83" i="45"/>
  <c r="Y351" i="50"/>
  <c r="DF351" i="50" s="1"/>
  <c r="Y481" i="50"/>
  <c r="DF481" i="50" s="1"/>
  <c r="Y416" i="50"/>
  <c r="DF416" i="50" s="1"/>
  <c r="Y286" i="50"/>
  <c r="DF286" i="50" s="1"/>
  <c r="AA73" i="47"/>
  <c r="BC73" i="47" s="1"/>
  <c r="AB225" i="2" s="1"/>
  <c r="DI225" i="2" s="1"/>
  <c r="AB25" i="48"/>
  <c r="AB25" i="46"/>
  <c r="AB25" i="45"/>
  <c r="AB485" i="2"/>
  <c r="DI485" i="2" s="1"/>
  <c r="AB355" i="2"/>
  <c r="DI355" i="2" s="1"/>
  <c r="AB420" i="2"/>
  <c r="DI420" i="2" s="1"/>
  <c r="AB290" i="2"/>
  <c r="DI290" i="2" s="1"/>
  <c r="S65" i="47"/>
  <c r="AU65" i="47" s="1"/>
  <c r="T217" i="2" s="1"/>
  <c r="DA217" i="2" s="1"/>
  <c r="T17" i="48"/>
  <c r="T17" i="46"/>
  <c r="T17" i="45"/>
  <c r="T412" i="2"/>
  <c r="DA412" i="2" s="1"/>
  <c r="T282" i="2"/>
  <c r="DA282" i="2" s="1"/>
  <c r="T477" i="2"/>
  <c r="DA477" i="2" s="1"/>
  <c r="T347" i="2"/>
  <c r="DA347" i="2" s="1"/>
  <c r="AA126" i="50"/>
  <c r="BC126" i="50" s="1"/>
  <c r="K144" i="47"/>
  <c r="AM144" i="47" s="1"/>
  <c r="L209" i="50" s="1"/>
  <c r="CS209" i="50" s="1"/>
  <c r="L70" i="48"/>
  <c r="L72" i="46"/>
  <c r="L71" i="45"/>
  <c r="L469" i="50"/>
  <c r="CS469" i="50" s="1"/>
  <c r="L404" i="50"/>
  <c r="CS404" i="50" s="1"/>
  <c r="L339" i="50"/>
  <c r="CS339" i="50" s="1"/>
  <c r="L274" i="50"/>
  <c r="CS274" i="50" s="1"/>
  <c r="AB127" i="2"/>
  <c r="BE127" i="2" s="1"/>
  <c r="J55" i="47"/>
  <c r="AL55" i="47" s="1"/>
  <c r="K207" i="2" s="1"/>
  <c r="CR207" i="2" s="1"/>
  <c r="K7" i="46"/>
  <c r="K7" i="48"/>
  <c r="K7" i="45"/>
  <c r="K272" i="2"/>
  <c r="CR272" i="2" s="1"/>
  <c r="K467" i="2"/>
  <c r="CR467" i="2" s="1"/>
  <c r="K337" i="2"/>
  <c r="CR337" i="2" s="1"/>
  <c r="K402" i="2"/>
  <c r="CR402" i="2" s="1"/>
  <c r="T65" i="47"/>
  <c r="AV65" i="47" s="1"/>
  <c r="U217" i="2" s="1"/>
  <c r="DB217" i="2" s="1"/>
  <c r="U17" i="48"/>
  <c r="U17" i="45"/>
  <c r="U412" i="2"/>
  <c r="DB412" i="2" s="1"/>
  <c r="U477" i="2"/>
  <c r="DB477" i="2" s="1"/>
  <c r="U347" i="2"/>
  <c r="DB347" i="2" s="1"/>
  <c r="U17" i="46"/>
  <c r="U282" i="2"/>
  <c r="DB282" i="2" s="1"/>
  <c r="Q62" i="47"/>
  <c r="AS62" i="47" s="1"/>
  <c r="R214" i="2" s="1"/>
  <c r="CY214" i="2" s="1"/>
  <c r="R14" i="48"/>
  <c r="R14" i="46"/>
  <c r="R409" i="2"/>
  <c r="CY409" i="2" s="1"/>
  <c r="R344" i="2"/>
  <c r="CY344" i="2" s="1"/>
  <c r="R279" i="2"/>
  <c r="CY279" i="2" s="1"/>
  <c r="R14" i="45"/>
  <c r="R474" i="2"/>
  <c r="CY474" i="2" s="1"/>
  <c r="P147" i="47"/>
  <c r="AR147" i="47" s="1"/>
  <c r="Q212" i="50" s="1"/>
  <c r="CX212" i="50" s="1"/>
  <c r="Q73" i="48"/>
  <c r="Q74" i="45"/>
  <c r="Q75" i="46"/>
  <c r="Q472" i="50"/>
  <c r="CX472" i="50" s="1"/>
  <c r="Q407" i="50"/>
  <c r="CX407" i="50" s="1"/>
  <c r="Q277" i="50"/>
  <c r="CX277" i="50" s="1"/>
  <c r="Q342" i="50"/>
  <c r="CX342" i="50" s="1"/>
  <c r="N113" i="50"/>
  <c r="AP113" i="50" s="1"/>
  <c r="V154" i="47"/>
  <c r="AX154" i="47" s="1"/>
  <c r="W219" i="50" s="1"/>
  <c r="DD219" i="50" s="1"/>
  <c r="W80" i="48"/>
  <c r="W82" i="46"/>
  <c r="W81" i="45"/>
  <c r="W479" i="50"/>
  <c r="DD479" i="50" s="1"/>
  <c r="W414" i="50"/>
  <c r="DD414" i="50" s="1"/>
  <c r="W284" i="50"/>
  <c r="DD284" i="50" s="1"/>
  <c r="W349" i="50"/>
  <c r="DD349" i="50" s="1"/>
  <c r="V121" i="50"/>
  <c r="AX121" i="50" s="1"/>
  <c r="T153" i="47"/>
  <c r="AV153" i="47" s="1"/>
  <c r="U218" i="50" s="1"/>
  <c r="DB218" i="50" s="1"/>
  <c r="U79" i="48"/>
  <c r="U81" i="46"/>
  <c r="U80" i="45"/>
  <c r="U413" i="50"/>
  <c r="DB413" i="50" s="1"/>
  <c r="U348" i="50"/>
  <c r="DB348" i="50" s="1"/>
  <c r="U478" i="50"/>
  <c r="DB478" i="50" s="1"/>
  <c r="U283" i="50"/>
  <c r="DB283" i="50" s="1"/>
  <c r="U120" i="2"/>
  <c r="AW120" i="2" s="1"/>
  <c r="Z125" i="2"/>
  <c r="BB125" i="2" s="1"/>
  <c r="K110" i="50"/>
  <c r="AM110" i="50" s="1"/>
  <c r="AY123" i="2"/>
  <c r="O61" i="47"/>
  <c r="AQ61" i="47" s="1"/>
  <c r="P213" i="2" s="1"/>
  <c r="CW213" i="2" s="1"/>
  <c r="P13" i="45"/>
  <c r="P13" i="46"/>
  <c r="P343" i="2"/>
  <c r="CW343" i="2" s="1"/>
  <c r="P473" i="2"/>
  <c r="CW473" i="2" s="1"/>
  <c r="P408" i="2"/>
  <c r="CW408" i="2" s="1"/>
  <c r="P278" i="2"/>
  <c r="CW278" i="2" s="1"/>
  <c r="P13" i="48"/>
  <c r="Z125" i="50"/>
  <c r="BB125" i="50" s="1"/>
  <c r="BB126" i="50"/>
  <c r="BC127" i="2"/>
  <c r="L111" i="2"/>
  <c r="AN111" i="2" s="1"/>
  <c r="K110" i="2"/>
  <c r="AM110" i="2" s="1"/>
  <c r="T66" i="47"/>
  <c r="AV66" i="47" s="1"/>
  <c r="U218" i="2" s="1"/>
  <c r="DB218" i="2" s="1"/>
  <c r="U18" i="48"/>
  <c r="U18" i="46"/>
  <c r="U18" i="45"/>
  <c r="U478" i="2"/>
  <c r="DB478" i="2" s="1"/>
  <c r="U348" i="2"/>
  <c r="DB348" i="2" s="1"/>
  <c r="U413" i="2"/>
  <c r="DB413" i="2" s="1"/>
  <c r="U283" i="2"/>
  <c r="DB283" i="2" s="1"/>
  <c r="P62" i="47"/>
  <c r="AR62" i="47" s="1"/>
  <c r="Q214" i="2" s="1"/>
  <c r="CX214" i="2" s="1"/>
  <c r="Q14" i="46"/>
  <c r="Q14" i="45"/>
  <c r="Q474" i="2"/>
  <c r="CX474" i="2" s="1"/>
  <c r="Q279" i="2"/>
  <c r="CX279" i="2" s="1"/>
  <c r="Q14" i="48"/>
  <c r="Q409" i="2"/>
  <c r="CX409" i="2" s="1"/>
  <c r="Q344" i="2"/>
  <c r="CX344" i="2" s="1"/>
  <c r="S118" i="2"/>
  <c r="AU118" i="2" s="1"/>
  <c r="R116" i="50"/>
  <c r="AT116" i="50" s="1"/>
  <c r="Y123" i="50"/>
  <c r="BA123" i="50" s="1"/>
  <c r="S118" i="50"/>
  <c r="W122" i="2"/>
  <c r="AY122" i="2" s="1"/>
  <c r="Q63" i="47"/>
  <c r="AS63" i="47" s="1"/>
  <c r="R215" i="2" s="1"/>
  <c r="CY215" i="2" s="1"/>
  <c r="R15" i="48"/>
  <c r="R15" i="45"/>
  <c r="R15" i="46"/>
  <c r="R345" i="2"/>
  <c r="CY345" i="2" s="1"/>
  <c r="R410" i="2"/>
  <c r="CY410" i="2" s="1"/>
  <c r="R280" i="2"/>
  <c r="CY280" i="2" s="1"/>
  <c r="R475" i="2"/>
  <c r="CY475" i="2" s="1"/>
  <c r="Z158" i="47"/>
  <c r="BB158" i="47" s="1"/>
  <c r="AA223" i="50" s="1"/>
  <c r="DH223" i="50" s="1"/>
  <c r="AA84" i="48"/>
  <c r="AA86" i="46"/>
  <c r="AA85" i="45"/>
  <c r="AA418" i="50"/>
  <c r="DH418" i="50" s="1"/>
  <c r="AA483" i="50"/>
  <c r="DH483" i="50" s="1"/>
  <c r="AA353" i="50"/>
  <c r="DH353" i="50" s="1"/>
  <c r="AA288" i="50"/>
  <c r="DH288" i="50" s="1"/>
  <c r="V68" i="47"/>
  <c r="AX68" i="47" s="1"/>
  <c r="W220" i="2" s="1"/>
  <c r="DD220" i="2" s="1"/>
  <c r="W20" i="48"/>
  <c r="W20" i="45"/>
  <c r="W20" i="46"/>
  <c r="W415" i="2"/>
  <c r="DD415" i="2" s="1"/>
  <c r="W480" i="2"/>
  <c r="DD480" i="2" s="1"/>
  <c r="W285" i="2"/>
  <c r="DD285" i="2" s="1"/>
  <c r="W350" i="2"/>
  <c r="DD350" i="2" s="1"/>
  <c r="W156" i="47"/>
  <c r="AY156" i="47" s="1"/>
  <c r="X221" i="50" s="1"/>
  <c r="DE221" i="50" s="1"/>
  <c r="X82" i="48"/>
  <c r="X84" i="46"/>
  <c r="X83" i="45"/>
  <c r="X351" i="50"/>
  <c r="DE351" i="50" s="1"/>
  <c r="X416" i="50"/>
  <c r="DE416" i="50" s="1"/>
  <c r="X481" i="50"/>
  <c r="DE481" i="50" s="1"/>
  <c r="X286" i="50"/>
  <c r="DE286" i="50" s="1"/>
  <c r="X69" i="47"/>
  <c r="AZ69" i="47" s="1"/>
  <c r="Y221" i="2" s="1"/>
  <c r="DF221" i="2" s="1"/>
  <c r="Y21" i="48"/>
  <c r="Y21" i="45"/>
  <c r="Y481" i="2"/>
  <c r="DF481" i="2" s="1"/>
  <c r="Y351" i="2"/>
  <c r="DF351" i="2" s="1"/>
  <c r="Y21" i="46"/>
  <c r="Y416" i="2"/>
  <c r="DF416" i="2" s="1"/>
  <c r="Y286" i="2"/>
  <c r="DF286" i="2" s="1"/>
  <c r="P115" i="2"/>
  <c r="I141" i="47"/>
  <c r="AK141" i="47" s="1"/>
  <c r="J206" i="50" s="1"/>
  <c r="CQ206" i="50" s="1"/>
  <c r="J67" i="48"/>
  <c r="J69" i="46"/>
  <c r="J68" i="45"/>
  <c r="J466" i="50"/>
  <c r="CQ466" i="50" s="1"/>
  <c r="J271" i="50"/>
  <c r="CQ271" i="50" s="1"/>
  <c r="J401" i="50"/>
  <c r="CQ401" i="50" s="1"/>
  <c r="J336" i="50"/>
  <c r="CQ336" i="50" s="1"/>
  <c r="N113" i="2"/>
  <c r="O146" i="47"/>
  <c r="AQ146" i="47" s="1"/>
  <c r="P211" i="50" s="1"/>
  <c r="CW211" i="50" s="1"/>
  <c r="P72" i="48"/>
  <c r="P74" i="46"/>
  <c r="P73" i="45"/>
  <c r="P471" i="50"/>
  <c r="CW471" i="50" s="1"/>
  <c r="P406" i="50"/>
  <c r="CW406" i="50" s="1"/>
  <c r="P341" i="50"/>
  <c r="CW341" i="50" s="1"/>
  <c r="P276" i="50"/>
  <c r="CW276" i="50" s="1"/>
  <c r="M145" i="47"/>
  <c r="AO145" i="47" s="1"/>
  <c r="N210" i="50" s="1"/>
  <c r="CU210" i="50" s="1"/>
  <c r="N71" i="48"/>
  <c r="N73" i="46"/>
  <c r="N72" i="45"/>
  <c r="N470" i="50"/>
  <c r="CU470" i="50" s="1"/>
  <c r="N405" i="50"/>
  <c r="CU405" i="50" s="1"/>
  <c r="N275" i="50"/>
  <c r="CU275" i="50" s="1"/>
  <c r="N340" i="50"/>
  <c r="CU340" i="50" s="1"/>
  <c r="H53" i="47"/>
  <c r="AJ53" i="47" s="1"/>
  <c r="I205" i="2" s="1"/>
  <c r="CP205" i="2" s="1"/>
  <c r="I5" i="48"/>
  <c r="I5" i="45"/>
  <c r="I5" i="46"/>
  <c r="I465" i="2"/>
  <c r="CP465" i="2" s="1"/>
  <c r="I400" i="2"/>
  <c r="CP400" i="2" s="1"/>
  <c r="I335" i="2"/>
  <c r="CP335" i="2" s="1"/>
  <c r="I270" i="2"/>
  <c r="CP270" i="2" s="1"/>
  <c r="M71" i="46"/>
  <c r="W122" i="50"/>
  <c r="AY122" i="50" s="1"/>
  <c r="K56" i="47"/>
  <c r="AM56" i="47" s="1"/>
  <c r="L208" i="2" s="1"/>
  <c r="CS208" i="2" s="1"/>
  <c r="L8" i="48"/>
  <c r="L8" i="46"/>
  <c r="L468" i="2"/>
  <c r="CS468" i="2" s="1"/>
  <c r="L338" i="2"/>
  <c r="CS338" i="2" s="1"/>
  <c r="L273" i="2"/>
  <c r="CS273" i="2" s="1"/>
  <c r="L8" i="45"/>
  <c r="L403" i="2"/>
  <c r="CS403" i="2" s="1"/>
  <c r="X155" i="47"/>
  <c r="AZ155" i="47" s="1"/>
  <c r="Y220" i="50" s="1"/>
  <c r="DF220" i="50" s="1"/>
  <c r="Y81" i="48"/>
  <c r="Y82" i="45"/>
  <c r="Y83" i="46"/>
  <c r="Y350" i="50"/>
  <c r="DF350" i="50" s="1"/>
  <c r="Y480" i="50"/>
  <c r="DF480" i="50" s="1"/>
  <c r="Y415" i="50"/>
  <c r="DF415" i="50" s="1"/>
  <c r="Y285" i="50"/>
  <c r="DF285" i="50" s="1"/>
  <c r="R117" i="2"/>
  <c r="AT117" i="2" s="1"/>
  <c r="P149" i="47"/>
  <c r="AR149" i="47" s="1"/>
  <c r="Q214" i="50" s="1"/>
  <c r="CX214" i="50" s="1"/>
  <c r="Q75" i="48"/>
  <c r="Q77" i="46"/>
  <c r="Q76" i="45"/>
  <c r="Q344" i="50"/>
  <c r="CX344" i="50" s="1"/>
  <c r="Q279" i="50"/>
  <c r="CX279" i="50" s="1"/>
  <c r="Q474" i="50"/>
  <c r="CX474" i="50" s="1"/>
  <c r="Q409" i="50"/>
  <c r="CX409" i="50" s="1"/>
  <c r="I54" i="47"/>
  <c r="AK54" i="47" s="1"/>
  <c r="J206" i="2" s="1"/>
  <c r="CQ206" i="2" s="1"/>
  <c r="J6" i="48"/>
  <c r="J6" i="46"/>
  <c r="J6" i="45"/>
  <c r="J466" i="2"/>
  <c r="CQ466" i="2" s="1"/>
  <c r="J336" i="2"/>
  <c r="CQ336" i="2" s="1"/>
  <c r="J401" i="2"/>
  <c r="CQ401" i="2" s="1"/>
  <c r="J271" i="2"/>
  <c r="CQ271" i="2" s="1"/>
  <c r="AA126" i="2"/>
  <c r="BC126" i="2" s="1"/>
  <c r="T119" i="2"/>
  <c r="AV119" i="2" s="1"/>
  <c r="W154" i="47"/>
  <c r="AY154" i="47" s="1"/>
  <c r="X219" i="50" s="1"/>
  <c r="DE219" i="50" s="1"/>
  <c r="X80" i="48"/>
  <c r="X82" i="46"/>
  <c r="X81" i="45"/>
  <c r="X414" i="50"/>
  <c r="DE414" i="50" s="1"/>
  <c r="X349" i="50"/>
  <c r="DE349" i="50" s="1"/>
  <c r="X284" i="50"/>
  <c r="DE284" i="50" s="1"/>
  <c r="X479" i="50"/>
  <c r="DE479" i="50" s="1"/>
  <c r="Y124" i="2"/>
  <c r="BA124" i="2" s="1"/>
  <c r="Q149" i="47"/>
  <c r="AS149" i="47" s="1"/>
  <c r="R214" i="50" s="1"/>
  <c r="CY214" i="50" s="1"/>
  <c r="R75" i="48"/>
  <c r="R77" i="46"/>
  <c r="R76" i="45"/>
  <c r="R474" i="50"/>
  <c r="CY474" i="50" s="1"/>
  <c r="R409" i="50"/>
  <c r="CY409" i="50" s="1"/>
  <c r="R279" i="50"/>
  <c r="CY279" i="50" s="1"/>
  <c r="R344" i="50"/>
  <c r="CY344" i="50" s="1"/>
  <c r="U66" i="47"/>
  <c r="AW66" i="47" s="1"/>
  <c r="V218" i="2" s="1"/>
  <c r="DC218" i="2" s="1"/>
  <c r="V18" i="48"/>
  <c r="V18" i="46"/>
  <c r="V413" i="2"/>
  <c r="DC413" i="2" s="1"/>
  <c r="V348" i="2"/>
  <c r="DC348" i="2" s="1"/>
  <c r="V283" i="2"/>
  <c r="DC283" i="2" s="1"/>
  <c r="V18" i="45"/>
  <c r="V478" i="2"/>
  <c r="DC478" i="2" s="1"/>
  <c r="L145" i="47"/>
  <c r="AN145" i="47" s="1"/>
  <c r="M210" i="50" s="1"/>
  <c r="CT210" i="50" s="1"/>
  <c r="M71" i="48"/>
  <c r="M73" i="46"/>
  <c r="M72" i="45"/>
  <c r="M470" i="50"/>
  <c r="CT470" i="50" s="1"/>
  <c r="M405" i="50"/>
  <c r="CT405" i="50" s="1"/>
  <c r="M340" i="50"/>
  <c r="CT340" i="50" s="1"/>
  <c r="M275" i="50"/>
  <c r="CT275" i="50" s="1"/>
  <c r="J56" i="47"/>
  <c r="AL56" i="47" s="1"/>
  <c r="K208" i="2" s="1"/>
  <c r="CR208" i="2" s="1"/>
  <c r="K8" i="48"/>
  <c r="K8" i="46"/>
  <c r="K8" i="45"/>
  <c r="K338" i="2"/>
  <c r="CR338" i="2" s="1"/>
  <c r="K403" i="2"/>
  <c r="CR403" i="2" s="1"/>
  <c r="K468" i="2"/>
  <c r="CR468" i="2" s="1"/>
  <c r="K273" i="2"/>
  <c r="CR273" i="2" s="1"/>
  <c r="AQ115" i="2"/>
  <c r="AO113" i="2"/>
  <c r="Q115" i="50"/>
  <c r="AS115" i="50" s="1"/>
  <c r="O114" i="50"/>
  <c r="AQ114" i="50" s="1"/>
  <c r="J109" i="2"/>
  <c r="AL109" i="2" s="1"/>
  <c r="J12" i="38"/>
  <c r="AX122" i="50"/>
  <c r="M112" i="2"/>
  <c r="AO112" i="2" s="1"/>
  <c r="H54" i="47"/>
  <c r="AJ54" i="47" s="1"/>
  <c r="I206" i="2" s="1"/>
  <c r="CP206" i="2" s="1"/>
  <c r="I6" i="48"/>
  <c r="I6" i="45"/>
  <c r="I401" i="2"/>
  <c r="CP401" i="2" s="1"/>
  <c r="I466" i="2"/>
  <c r="CP466" i="2" s="1"/>
  <c r="I6" i="46"/>
  <c r="I336" i="2"/>
  <c r="CP336" i="2" s="1"/>
  <c r="I271" i="2"/>
  <c r="CP271" i="2" s="1"/>
  <c r="O114" i="2"/>
  <c r="AQ114" i="2" s="1"/>
  <c r="Z124" i="50"/>
  <c r="BB124" i="50" s="1"/>
  <c r="G140" i="47"/>
  <c r="AI140" i="47" s="1"/>
  <c r="H205" i="50" s="1"/>
  <c r="CO205" i="50" s="1"/>
  <c r="H66" i="48"/>
  <c r="H68" i="46"/>
  <c r="H67" i="45"/>
  <c r="H400" i="50"/>
  <c r="CO400" i="50" s="1"/>
  <c r="H270" i="50"/>
  <c r="CO270" i="50" s="1"/>
  <c r="H465" i="50"/>
  <c r="CO465" i="50" s="1"/>
  <c r="H335" i="50"/>
  <c r="CO335" i="50" s="1"/>
  <c r="AS117" i="2"/>
  <c r="V121" i="2"/>
  <c r="AX121" i="2" s="1"/>
  <c r="O148" i="47"/>
  <c r="AQ148" i="47" s="1"/>
  <c r="P213" i="50" s="1"/>
  <c r="CW213" i="50" s="1"/>
  <c r="P74" i="48"/>
  <c r="P76" i="46"/>
  <c r="P75" i="45"/>
  <c r="P408" i="50"/>
  <c r="CW408" i="50" s="1"/>
  <c r="P473" i="50"/>
  <c r="CW473" i="50" s="1"/>
  <c r="P343" i="50"/>
  <c r="CW343" i="50" s="1"/>
  <c r="P278" i="50"/>
  <c r="CW278" i="50" s="1"/>
  <c r="AU119" i="2"/>
  <c r="AO113" i="50"/>
  <c r="J109" i="50"/>
  <c r="AL109" i="50" s="1"/>
  <c r="J13" i="38"/>
  <c r="AZ124" i="2"/>
  <c r="Q116" i="2"/>
  <c r="AS116" i="2" s="1"/>
  <c r="R117" i="50"/>
  <c r="AT117" i="50" s="1"/>
  <c r="BM470" i="50"/>
  <c r="I502" i="50" s="1"/>
  <c r="DP405" i="50"/>
  <c r="BM437" i="50" s="1"/>
  <c r="AK437" i="50"/>
  <c r="AK307" i="50"/>
  <c r="DP275" i="50"/>
  <c r="BM307" i="50" s="1"/>
  <c r="AJ72" i="45"/>
  <c r="DP210" i="50"/>
  <c r="BM242" i="50" s="1"/>
  <c r="AK242" i="50"/>
  <c r="AJ10" i="45"/>
  <c r="AK242" i="2"/>
  <c r="DP210" i="2"/>
  <c r="BM242" i="2" s="1"/>
  <c r="DP405" i="2"/>
  <c r="BM437" i="2" s="1"/>
  <c r="AK437" i="2"/>
  <c r="DP275" i="2"/>
  <c r="BM307" i="2" s="1"/>
  <c r="AK307" i="2"/>
  <c r="AK371" i="50"/>
  <c r="H371" i="50"/>
  <c r="DP339" i="50"/>
  <c r="G605" i="50"/>
  <c r="AL372" i="50"/>
  <c r="I372" i="50"/>
  <c r="DQ340" i="50"/>
  <c r="G606" i="50"/>
  <c r="AK371" i="2"/>
  <c r="DP339" i="2"/>
  <c r="BM371" i="2" s="1"/>
  <c r="H371" i="2"/>
  <c r="BM306" i="2" s="1"/>
  <c r="AJ71" i="45"/>
  <c r="AK241" i="50"/>
  <c r="H241" i="50"/>
  <c r="DP209" i="50"/>
  <c r="AK372" i="2"/>
  <c r="DP340" i="2"/>
  <c r="BM372" i="2" s="1"/>
  <c r="G606" i="2"/>
  <c r="AK502" i="2"/>
  <c r="DP470" i="2"/>
  <c r="BM502" i="2" s="1"/>
  <c r="AL502" i="49"/>
  <c r="DQ470" i="49"/>
  <c r="AK241" i="49"/>
  <c r="H371" i="51"/>
  <c r="AK371" i="51"/>
  <c r="DP209" i="49"/>
  <c r="BM275" i="51"/>
  <c r="I307" i="51" s="1"/>
  <c r="G606" i="51"/>
  <c r="AK502" i="51"/>
  <c r="DP470" i="51"/>
  <c r="BM502" i="51" s="1"/>
  <c r="H436" i="51"/>
  <c r="DP404" i="51"/>
  <c r="AK436" i="51"/>
  <c r="G605" i="51"/>
  <c r="CU212" i="51"/>
  <c r="CV213" i="49"/>
  <c r="AL372" i="49"/>
  <c r="I372" i="49"/>
  <c r="DQ340" i="49"/>
  <c r="V185" i="47"/>
  <c r="AX185" i="47" s="1"/>
  <c r="W221" i="51" s="1"/>
  <c r="W113" i="48"/>
  <c r="W115" i="46"/>
  <c r="W114" i="45"/>
  <c r="W481" i="51"/>
  <c r="W351" i="51"/>
  <c r="W416" i="51"/>
  <c r="W286" i="51"/>
  <c r="I372" i="51"/>
  <c r="AL372" i="51"/>
  <c r="DQ340" i="51"/>
  <c r="BD129" i="51"/>
  <c r="AK306" i="49"/>
  <c r="DP274" i="49"/>
  <c r="H306" i="49"/>
  <c r="AJ102" i="45"/>
  <c r="AK241" i="51"/>
  <c r="H241" i="51"/>
  <c r="DP209" i="51"/>
  <c r="Y188" i="47"/>
  <c r="BA188" i="47" s="1"/>
  <c r="Z224" i="51" s="1"/>
  <c r="Z116" i="48"/>
  <c r="Z118" i="46"/>
  <c r="Z117" i="45"/>
  <c r="Z484" i="51"/>
  <c r="Z354" i="51"/>
  <c r="Z419" i="51"/>
  <c r="Z289" i="51"/>
  <c r="AJ41" i="45"/>
  <c r="AK242" i="49"/>
  <c r="DP210" i="49"/>
  <c r="BM242" i="49" s="1"/>
  <c r="AK371" i="49"/>
  <c r="H371" i="49"/>
  <c r="DP339" i="49"/>
  <c r="AJ40" i="45"/>
  <c r="I307" i="49"/>
  <c r="DQ275" i="49"/>
  <c r="AL307" i="49"/>
  <c r="AK306" i="51"/>
  <c r="DP274" i="51"/>
  <c r="H306" i="51"/>
  <c r="DF223" i="51"/>
  <c r="AJ103" i="45"/>
  <c r="AK242" i="51"/>
  <c r="DP210" i="51"/>
  <c r="BM242" i="51" s="1"/>
  <c r="DP404" i="49"/>
  <c r="AK436" i="49"/>
  <c r="H436" i="49"/>
  <c r="G605" i="49"/>
  <c r="R181" i="47"/>
  <c r="AT181" i="47" s="1"/>
  <c r="S217" i="51" s="1"/>
  <c r="S109" i="48"/>
  <c r="S111" i="46"/>
  <c r="S110" i="45"/>
  <c r="S477" i="51"/>
  <c r="S347" i="51"/>
  <c r="S412" i="51"/>
  <c r="S282" i="51"/>
  <c r="DP405" i="49"/>
  <c r="BM437" i="49" s="1"/>
  <c r="AK437" i="49"/>
  <c r="G606" i="49"/>
  <c r="CT211" i="51"/>
  <c r="CX215" i="49"/>
  <c r="BM292" i="49" l="1"/>
  <c r="BM358" i="50"/>
  <c r="BM276" i="50"/>
  <c r="AL243" i="49"/>
  <c r="DQ211" i="49"/>
  <c r="BN243" i="49" s="1"/>
  <c r="BN294" i="2"/>
  <c r="BM489" i="51"/>
  <c r="BN423" i="2"/>
  <c r="BM341" i="51"/>
  <c r="BN358" i="2"/>
  <c r="BM276" i="51"/>
  <c r="BK434" i="2"/>
  <c r="F534" i="2"/>
  <c r="F567" i="2" s="1"/>
  <c r="BK369" i="2"/>
  <c r="F45" i="2"/>
  <c r="BK239" i="2"/>
  <c r="BK304" i="2"/>
  <c r="BM211" i="51"/>
  <c r="DQ471" i="51"/>
  <c r="BN503" i="51" s="1"/>
  <c r="H607" i="51"/>
  <c r="AL503" i="51"/>
  <c r="BN471" i="51" s="1"/>
  <c r="BM227" i="50"/>
  <c r="BN293" i="2"/>
  <c r="BN293" i="49"/>
  <c r="BN228" i="50"/>
  <c r="BN487" i="2"/>
  <c r="BM423" i="50"/>
  <c r="BK434" i="49"/>
  <c r="BK369" i="49"/>
  <c r="F45" i="49"/>
  <c r="BK304" i="49"/>
  <c r="BK239" i="49"/>
  <c r="F534" i="49"/>
  <c r="F567" i="49" s="1"/>
  <c r="BN294" i="49"/>
  <c r="BM487" i="50"/>
  <c r="BM488" i="49"/>
  <c r="BM341" i="49"/>
  <c r="BM229" i="49"/>
  <c r="DQ357" i="2"/>
  <c r="BN389" i="2" s="1"/>
  <c r="AL389" i="2"/>
  <c r="BN422" i="49"/>
  <c r="BJ433" i="2"/>
  <c r="BJ303" i="2"/>
  <c r="BJ368" i="2"/>
  <c r="E533" i="2"/>
  <c r="E566" i="2" s="1"/>
  <c r="E44" i="2"/>
  <c r="BJ238" i="2"/>
  <c r="BM276" i="2"/>
  <c r="DQ471" i="50"/>
  <c r="BN503" i="50" s="1"/>
  <c r="AL503" i="50"/>
  <c r="BN471" i="50" s="1"/>
  <c r="BN292" i="2"/>
  <c r="AN519" i="51"/>
  <c r="DS487" i="51"/>
  <c r="BP519" i="51" s="1"/>
  <c r="BN422" i="51"/>
  <c r="BO422" i="2"/>
  <c r="BM227" i="2"/>
  <c r="BM341" i="2"/>
  <c r="BM229" i="50"/>
  <c r="BT24" i="48"/>
  <c r="BW23" i="48"/>
  <c r="BV23" i="48"/>
  <c r="BM228" i="2"/>
  <c r="BM359" i="50"/>
  <c r="BM488" i="2"/>
  <c r="BJ433" i="49"/>
  <c r="E44" i="49"/>
  <c r="BJ238" i="49"/>
  <c r="BJ303" i="49"/>
  <c r="BJ368" i="49"/>
  <c r="E533" i="49"/>
  <c r="E566" i="49" s="1"/>
  <c r="AL389" i="49"/>
  <c r="DQ357" i="49"/>
  <c r="BN389" i="49" s="1"/>
  <c r="BM488" i="51"/>
  <c r="BN406" i="2"/>
  <c r="BM227" i="51"/>
  <c r="BM292" i="50"/>
  <c r="DR211" i="50"/>
  <c r="J243" i="50"/>
  <c r="AM243" i="50"/>
  <c r="BN229" i="51"/>
  <c r="BM424" i="49"/>
  <c r="D522" i="49"/>
  <c r="BI432" i="49"/>
  <c r="BI457" i="49" s="1"/>
  <c r="D532" i="49"/>
  <c r="BI302" i="49"/>
  <c r="BI327" i="49" s="1"/>
  <c r="BI237" i="49"/>
  <c r="BI262" i="49" s="1"/>
  <c r="D43" i="49"/>
  <c r="BI367" i="49"/>
  <c r="BI392" i="49" s="1"/>
  <c r="BM292" i="51"/>
  <c r="BN359" i="2"/>
  <c r="BM424" i="50"/>
  <c r="BN229" i="2"/>
  <c r="BM488" i="50"/>
  <c r="BM423" i="49"/>
  <c r="BM471" i="49"/>
  <c r="BL240" i="2"/>
  <c r="G535" i="2"/>
  <c r="G568" i="2" s="1"/>
  <c r="BL370" i="2"/>
  <c r="BL435" i="2"/>
  <c r="BL305" i="2"/>
  <c r="G46" i="2"/>
  <c r="D522" i="2"/>
  <c r="D523" i="2" s="1"/>
  <c r="BI432" i="2"/>
  <c r="BI457" i="2" s="1"/>
  <c r="BI237" i="2"/>
  <c r="BI262" i="2" s="1"/>
  <c r="D532" i="2"/>
  <c r="BI302" i="2"/>
  <c r="BI327" i="2" s="1"/>
  <c r="BI367" i="2"/>
  <c r="BI392" i="2" s="1"/>
  <c r="D43" i="2"/>
  <c r="BM424" i="2"/>
  <c r="BN357" i="50"/>
  <c r="BM487" i="49"/>
  <c r="BN358" i="49"/>
  <c r="BM357" i="51"/>
  <c r="BN294" i="50"/>
  <c r="BM489" i="2"/>
  <c r="BN406" i="50"/>
  <c r="BN294" i="51"/>
  <c r="BM422" i="50"/>
  <c r="BM228" i="51"/>
  <c r="BN358" i="51"/>
  <c r="BM276" i="49"/>
  <c r="BM228" i="49"/>
  <c r="BM227" i="49"/>
  <c r="BM359" i="49"/>
  <c r="E498" i="51"/>
  <c r="D497" i="50"/>
  <c r="D497" i="51"/>
  <c r="F499" i="51"/>
  <c r="E498" i="50"/>
  <c r="F499" i="50"/>
  <c r="G500" i="50"/>
  <c r="G500" i="51"/>
  <c r="H501" i="51"/>
  <c r="BM359" i="51"/>
  <c r="BM423" i="51"/>
  <c r="BL370" i="49"/>
  <c r="BL435" i="49"/>
  <c r="BL240" i="49"/>
  <c r="G46" i="49"/>
  <c r="BL305" i="49"/>
  <c r="G535" i="49"/>
  <c r="G568" i="49" s="1"/>
  <c r="BN293" i="50"/>
  <c r="AL325" i="51"/>
  <c r="DQ293" i="51"/>
  <c r="BN325" i="51" s="1"/>
  <c r="BM424" i="51"/>
  <c r="BM341" i="50"/>
  <c r="H607" i="50" s="1"/>
  <c r="BM489" i="50"/>
  <c r="BM489" i="49"/>
  <c r="BM211" i="2"/>
  <c r="AB354" i="2"/>
  <c r="DI354" i="2" s="1"/>
  <c r="X186" i="47"/>
  <c r="AZ186" i="47" s="1"/>
  <c r="Y222" i="51" s="1"/>
  <c r="Q45" i="48"/>
  <c r="O43" i="48"/>
  <c r="K39" i="46"/>
  <c r="N105" i="46"/>
  <c r="I84" i="47"/>
  <c r="AK84" i="47" s="1"/>
  <c r="J207" i="49" s="1"/>
  <c r="P178" i="47"/>
  <c r="AR178" i="47" s="1"/>
  <c r="Q214" i="51" s="1"/>
  <c r="CX214" i="51" s="1"/>
  <c r="H465" i="49"/>
  <c r="CO465" i="49" s="1"/>
  <c r="M103" i="45"/>
  <c r="P44" i="46"/>
  <c r="V50" i="48"/>
  <c r="M70" i="45"/>
  <c r="X52" i="45"/>
  <c r="S47" i="46"/>
  <c r="T182" i="47"/>
  <c r="AV182" i="47" s="1"/>
  <c r="U218" i="51" s="1"/>
  <c r="DB218" i="51" s="1"/>
  <c r="W51" i="45"/>
  <c r="O105" i="45"/>
  <c r="H83" i="47"/>
  <c r="AJ83" i="47" s="1"/>
  <c r="I206" i="49" s="1"/>
  <c r="Y53" i="45"/>
  <c r="AA190" i="47"/>
  <c r="BC190" i="47" s="1"/>
  <c r="AB226" i="51" s="1"/>
  <c r="DI226" i="51" s="1"/>
  <c r="Z116" i="45"/>
  <c r="H170" i="47"/>
  <c r="AJ170" i="47" s="1"/>
  <c r="I206" i="51" s="1"/>
  <c r="T48" i="48"/>
  <c r="W113" i="45"/>
  <c r="AA55" i="48"/>
  <c r="AB57" i="48"/>
  <c r="W185" i="47"/>
  <c r="AY185" i="47" s="1"/>
  <c r="X221" i="51" s="1"/>
  <c r="DE221" i="51" s="1"/>
  <c r="P106" i="45"/>
  <c r="M41" i="46"/>
  <c r="K100" i="48"/>
  <c r="S110" i="46"/>
  <c r="G169" i="47"/>
  <c r="AI169" i="47" s="1"/>
  <c r="H205" i="51" s="1"/>
  <c r="N42" i="46"/>
  <c r="T111" i="46"/>
  <c r="U49" i="45"/>
  <c r="Z54" i="46"/>
  <c r="AA117" i="45"/>
  <c r="R46" i="45"/>
  <c r="J99" i="48"/>
  <c r="K142" i="47"/>
  <c r="M273" i="50"/>
  <c r="CT273" i="50" s="1"/>
  <c r="N112" i="50"/>
  <c r="AP112" i="50" s="1"/>
  <c r="L70" i="46"/>
  <c r="E16" i="53"/>
  <c r="H289" i="38"/>
  <c r="H299" i="38"/>
  <c r="H294" i="38"/>
  <c r="H304" i="38"/>
  <c r="I288" i="38"/>
  <c r="I293" i="38" s="1"/>
  <c r="I298" i="38"/>
  <c r="I303" i="38" s="1"/>
  <c r="M69" i="48"/>
  <c r="M403" i="50"/>
  <c r="CT403" i="50" s="1"/>
  <c r="M468" i="50"/>
  <c r="CT468" i="50" s="1"/>
  <c r="L143" i="47"/>
  <c r="AN143" i="47" s="1"/>
  <c r="M208" i="50" s="1"/>
  <c r="CT208" i="50" s="1"/>
  <c r="M338" i="50"/>
  <c r="CT338" i="50" s="1"/>
  <c r="L69" i="45"/>
  <c r="L272" i="50"/>
  <c r="CS272" i="50" s="1"/>
  <c r="L337" i="50"/>
  <c r="CS337" i="50" s="1"/>
  <c r="J85" i="47"/>
  <c r="AL85" i="47" s="1"/>
  <c r="K208" i="49" s="1"/>
  <c r="CR208" i="49" s="1"/>
  <c r="L467" i="50"/>
  <c r="CS467" i="50" s="1"/>
  <c r="L68" i="48"/>
  <c r="M111" i="50"/>
  <c r="AO111" i="50" s="1"/>
  <c r="L402" i="50"/>
  <c r="CS402" i="50" s="1"/>
  <c r="R475" i="49"/>
  <c r="CY475" i="49" s="1"/>
  <c r="R46" i="46"/>
  <c r="J100" i="45"/>
  <c r="I171" i="47"/>
  <c r="AK171" i="47" s="1"/>
  <c r="J207" i="51" s="1"/>
  <c r="CQ207" i="51" s="1"/>
  <c r="I401" i="49"/>
  <c r="CP401" i="49" s="1"/>
  <c r="I37" i="45"/>
  <c r="I17" i="38"/>
  <c r="I21" i="38" s="1"/>
  <c r="I271" i="49"/>
  <c r="CP271" i="49" s="1"/>
  <c r="I37" i="48"/>
  <c r="O472" i="51"/>
  <c r="CV472" i="51" s="1"/>
  <c r="I336" i="49"/>
  <c r="CP336" i="49" s="1"/>
  <c r="O407" i="51"/>
  <c r="CV407" i="51" s="1"/>
  <c r="H99" i="46"/>
  <c r="AA55" i="46"/>
  <c r="I37" i="46"/>
  <c r="O104" i="48"/>
  <c r="W480" i="51"/>
  <c r="DD480" i="51" s="1"/>
  <c r="X114" i="45"/>
  <c r="P105" i="48"/>
  <c r="Y114" i="48"/>
  <c r="J337" i="49"/>
  <c r="CQ337" i="49" s="1"/>
  <c r="I466" i="49"/>
  <c r="CP466" i="49" s="1"/>
  <c r="H36" i="48"/>
  <c r="R410" i="49"/>
  <c r="CY410" i="49" s="1"/>
  <c r="R46" i="48"/>
  <c r="R345" i="49"/>
  <c r="CY345" i="49" s="1"/>
  <c r="Q92" i="47"/>
  <c r="AS92" i="47" s="1"/>
  <c r="R215" i="49" s="1"/>
  <c r="CY215" i="49" s="1"/>
  <c r="BD127" i="50"/>
  <c r="J272" i="51"/>
  <c r="CQ272" i="51" s="1"/>
  <c r="J402" i="51"/>
  <c r="CQ402" i="51" s="1"/>
  <c r="J337" i="51"/>
  <c r="CQ337" i="51" s="1"/>
  <c r="J101" i="46"/>
  <c r="M405" i="51"/>
  <c r="CT405" i="51" s="1"/>
  <c r="J38" i="46"/>
  <c r="H335" i="51"/>
  <c r="CO335" i="51" s="1"/>
  <c r="O342" i="51"/>
  <c r="CV342" i="51" s="1"/>
  <c r="N176" i="47"/>
  <c r="AP176" i="47" s="1"/>
  <c r="O212" i="51" s="1"/>
  <c r="CV212" i="51" s="1"/>
  <c r="H97" i="48"/>
  <c r="O106" i="46"/>
  <c r="H400" i="51"/>
  <c r="CO400" i="51" s="1"/>
  <c r="O277" i="51"/>
  <c r="CV277" i="51" s="1"/>
  <c r="M175" i="47"/>
  <c r="AO175" i="47" s="1"/>
  <c r="N211" i="51" s="1"/>
  <c r="CU211" i="51" s="1"/>
  <c r="H270" i="49"/>
  <c r="CO270" i="49" s="1"/>
  <c r="AZ124" i="49"/>
  <c r="AM142" i="47"/>
  <c r="L207" i="50" s="1"/>
  <c r="CS207" i="50" s="1"/>
  <c r="AB57" i="45"/>
  <c r="X351" i="51"/>
  <c r="DE351" i="51" s="1"/>
  <c r="R280" i="49"/>
  <c r="CY280" i="49" s="1"/>
  <c r="J467" i="51"/>
  <c r="CQ467" i="51" s="1"/>
  <c r="AB419" i="2"/>
  <c r="DI419" i="2" s="1"/>
  <c r="Z483" i="51"/>
  <c r="DG483" i="51" s="1"/>
  <c r="AB118" i="48"/>
  <c r="I100" i="46"/>
  <c r="Y53" i="48"/>
  <c r="AU150" i="47"/>
  <c r="T215" i="50" s="1"/>
  <c r="DA215" i="50" s="1"/>
  <c r="I98" i="48"/>
  <c r="Z115" i="48"/>
  <c r="S94" i="47"/>
  <c r="AU94" i="47" s="1"/>
  <c r="T217" i="49" s="1"/>
  <c r="DA217" i="49" s="1"/>
  <c r="AB24" i="46"/>
  <c r="AA354" i="49"/>
  <c r="DH354" i="49" s="1"/>
  <c r="I271" i="51"/>
  <c r="CP271" i="51" s="1"/>
  <c r="V184" i="47"/>
  <c r="AX184" i="47" s="1"/>
  <c r="W220" i="51" s="1"/>
  <c r="DD220" i="51" s="1"/>
  <c r="Y187" i="47"/>
  <c r="BA187" i="47" s="1"/>
  <c r="Z223" i="51" s="1"/>
  <c r="DG223" i="51" s="1"/>
  <c r="X115" i="46"/>
  <c r="P473" i="49"/>
  <c r="CW473" i="49" s="1"/>
  <c r="X99" i="47"/>
  <c r="AZ99" i="47" s="1"/>
  <c r="Y222" i="49" s="1"/>
  <c r="DF222" i="49" s="1"/>
  <c r="T347" i="49"/>
  <c r="DA347" i="49" s="1"/>
  <c r="Y417" i="49"/>
  <c r="DF417" i="49" s="1"/>
  <c r="AB484" i="2"/>
  <c r="DI484" i="2" s="1"/>
  <c r="AB57" i="46"/>
  <c r="AB421" i="49"/>
  <c r="DI421" i="49" s="1"/>
  <c r="AA289" i="49"/>
  <c r="DH289" i="49" s="1"/>
  <c r="W112" i="48"/>
  <c r="T48" i="46"/>
  <c r="AA55" i="45"/>
  <c r="I466" i="51"/>
  <c r="CP466" i="51" s="1"/>
  <c r="W415" i="51"/>
  <c r="DD415" i="51" s="1"/>
  <c r="Z418" i="51"/>
  <c r="DG418" i="51" s="1"/>
  <c r="X286" i="51"/>
  <c r="DE286" i="51" s="1"/>
  <c r="AB356" i="51"/>
  <c r="DI356" i="51" s="1"/>
  <c r="Y482" i="49"/>
  <c r="DF482" i="49" s="1"/>
  <c r="T282" i="49"/>
  <c r="DA282" i="49" s="1"/>
  <c r="AA72" i="47"/>
  <c r="BC72" i="47" s="1"/>
  <c r="AB224" i="2" s="1"/>
  <c r="DI224" i="2" s="1"/>
  <c r="L40" i="46"/>
  <c r="L40" i="48"/>
  <c r="X416" i="51"/>
  <c r="DE416" i="51" s="1"/>
  <c r="X113" i="48"/>
  <c r="T412" i="51"/>
  <c r="DA412" i="51" s="1"/>
  <c r="W480" i="49"/>
  <c r="DD480" i="49" s="1"/>
  <c r="S109" i="45"/>
  <c r="K102" i="46"/>
  <c r="X481" i="51"/>
  <c r="DE481" i="51" s="1"/>
  <c r="U283" i="51"/>
  <c r="DB283" i="51" s="1"/>
  <c r="R180" i="47"/>
  <c r="AT180" i="47" s="1"/>
  <c r="S216" i="51" s="1"/>
  <c r="CZ216" i="51" s="1"/>
  <c r="P343" i="51"/>
  <c r="CW343" i="51" s="1"/>
  <c r="K273" i="51"/>
  <c r="CR273" i="51" s="1"/>
  <c r="L404" i="49"/>
  <c r="CS404" i="49" s="1"/>
  <c r="Q108" i="46"/>
  <c r="O90" i="47"/>
  <c r="AQ90" i="47" s="1"/>
  <c r="P213" i="49" s="1"/>
  <c r="CW213" i="49" s="1"/>
  <c r="V50" i="45"/>
  <c r="N406" i="51"/>
  <c r="CU406" i="51" s="1"/>
  <c r="K39" i="45"/>
  <c r="K39" i="48"/>
  <c r="AB356" i="49"/>
  <c r="DI356" i="49" s="1"/>
  <c r="AB486" i="49"/>
  <c r="DI486" i="49" s="1"/>
  <c r="P408" i="49"/>
  <c r="CW408" i="49" s="1"/>
  <c r="O277" i="49"/>
  <c r="CV277" i="49" s="1"/>
  <c r="AB291" i="49"/>
  <c r="DI291" i="49" s="1"/>
  <c r="U413" i="51"/>
  <c r="DB413" i="51" s="1"/>
  <c r="L174" i="47"/>
  <c r="AN174" i="47" s="1"/>
  <c r="M210" i="51" s="1"/>
  <c r="CT210" i="51" s="1"/>
  <c r="Q279" i="51"/>
  <c r="CX279" i="51" s="1"/>
  <c r="X52" i="48"/>
  <c r="P44" i="48"/>
  <c r="V284" i="49"/>
  <c r="DC284" i="49" s="1"/>
  <c r="M41" i="45"/>
  <c r="AA103" i="47"/>
  <c r="BC103" i="47" s="1"/>
  <c r="AB226" i="49" s="1"/>
  <c r="DI226" i="49" s="1"/>
  <c r="P408" i="51"/>
  <c r="CW408" i="51" s="1"/>
  <c r="M340" i="51"/>
  <c r="CT340" i="51" s="1"/>
  <c r="M104" i="46"/>
  <c r="Q474" i="51"/>
  <c r="CX474" i="51" s="1"/>
  <c r="BD129" i="49"/>
  <c r="P278" i="51"/>
  <c r="CW278" i="51" s="1"/>
  <c r="P107" i="46"/>
  <c r="M470" i="51"/>
  <c r="CT470" i="51" s="1"/>
  <c r="M102" i="48"/>
  <c r="AA484" i="49"/>
  <c r="DH484" i="49" s="1"/>
  <c r="Z101" i="47"/>
  <c r="BB101" i="47" s="1"/>
  <c r="AA224" i="49" s="1"/>
  <c r="DH224" i="49" s="1"/>
  <c r="J272" i="49"/>
  <c r="CQ272" i="49" s="1"/>
  <c r="J38" i="45"/>
  <c r="I336" i="51"/>
  <c r="CP336" i="51" s="1"/>
  <c r="I99" i="45"/>
  <c r="L339" i="49"/>
  <c r="CS339" i="49" s="1"/>
  <c r="L40" i="45"/>
  <c r="Q344" i="51"/>
  <c r="CX344" i="51" s="1"/>
  <c r="Q107" i="45"/>
  <c r="H270" i="51"/>
  <c r="CO270" i="51" s="1"/>
  <c r="H98" i="45"/>
  <c r="W350" i="51"/>
  <c r="DD350" i="51" s="1"/>
  <c r="W114" i="46"/>
  <c r="Z288" i="51"/>
  <c r="DG288" i="51" s="1"/>
  <c r="Z117" i="46"/>
  <c r="N471" i="51"/>
  <c r="CU471" i="51" s="1"/>
  <c r="N103" i="48"/>
  <c r="AB119" i="45"/>
  <c r="H335" i="49"/>
  <c r="CO335" i="49" s="1"/>
  <c r="Y287" i="49"/>
  <c r="DF287" i="49" s="1"/>
  <c r="Y352" i="49"/>
  <c r="DF352" i="49" s="1"/>
  <c r="T412" i="49"/>
  <c r="DA412" i="49" s="1"/>
  <c r="T48" i="45"/>
  <c r="G82" i="47"/>
  <c r="AI82" i="47" s="1"/>
  <c r="H205" i="49" s="1"/>
  <c r="CO205" i="49" s="1"/>
  <c r="K468" i="49"/>
  <c r="CR468" i="49" s="1"/>
  <c r="K273" i="49"/>
  <c r="CR273" i="49" s="1"/>
  <c r="O177" i="47"/>
  <c r="AQ177" i="47" s="1"/>
  <c r="P213" i="51" s="1"/>
  <c r="CW213" i="51" s="1"/>
  <c r="J402" i="49"/>
  <c r="CQ402" i="49" s="1"/>
  <c r="J38" i="48"/>
  <c r="L469" i="49"/>
  <c r="CS469" i="49" s="1"/>
  <c r="K86" i="47"/>
  <c r="AM86" i="47" s="1"/>
  <c r="L209" i="49" s="1"/>
  <c r="CS209" i="49" s="1"/>
  <c r="Q106" i="48"/>
  <c r="N341" i="51"/>
  <c r="CU341" i="51" s="1"/>
  <c r="N104" i="45"/>
  <c r="H400" i="49"/>
  <c r="CO400" i="49" s="1"/>
  <c r="K338" i="49"/>
  <c r="CR338" i="49" s="1"/>
  <c r="H36" i="45"/>
  <c r="H36" i="46"/>
  <c r="K403" i="49"/>
  <c r="CR403" i="49" s="1"/>
  <c r="P473" i="51"/>
  <c r="CW473" i="51" s="1"/>
  <c r="M275" i="51"/>
  <c r="CT275" i="51" s="1"/>
  <c r="AA419" i="49"/>
  <c r="DH419" i="49" s="1"/>
  <c r="J467" i="49"/>
  <c r="CQ467" i="49" s="1"/>
  <c r="I401" i="51"/>
  <c r="CP401" i="51" s="1"/>
  <c r="L274" i="49"/>
  <c r="CS274" i="49" s="1"/>
  <c r="Q409" i="51"/>
  <c r="CX409" i="51" s="1"/>
  <c r="H465" i="51"/>
  <c r="CO465" i="51" s="1"/>
  <c r="W285" i="51"/>
  <c r="DD285" i="51" s="1"/>
  <c r="Z353" i="51"/>
  <c r="DG353" i="51" s="1"/>
  <c r="N276" i="51"/>
  <c r="CU276" i="51" s="1"/>
  <c r="AB486" i="51"/>
  <c r="DI486" i="51" s="1"/>
  <c r="AB421" i="51"/>
  <c r="DI421" i="51" s="1"/>
  <c r="AB291" i="51"/>
  <c r="DI291" i="51" s="1"/>
  <c r="Y53" i="46"/>
  <c r="I16" i="38"/>
  <c r="I20" i="38" s="1"/>
  <c r="T477" i="49"/>
  <c r="DA477" i="49" s="1"/>
  <c r="AB120" i="46"/>
  <c r="W51" i="48"/>
  <c r="W98" i="47"/>
  <c r="AY98" i="47" s="1"/>
  <c r="X221" i="49" s="1"/>
  <c r="DE221" i="49" s="1"/>
  <c r="P278" i="49"/>
  <c r="CW278" i="49" s="1"/>
  <c r="P44" i="45"/>
  <c r="V414" i="49"/>
  <c r="DC414" i="49" s="1"/>
  <c r="S47" i="45"/>
  <c r="Q45" i="45"/>
  <c r="Q45" i="46"/>
  <c r="Y287" i="51"/>
  <c r="DF287" i="51" s="1"/>
  <c r="P343" i="49"/>
  <c r="CW343" i="49" s="1"/>
  <c r="V50" i="46"/>
  <c r="R93" i="47"/>
  <c r="AT93" i="47" s="1"/>
  <c r="S216" i="49" s="1"/>
  <c r="CZ216" i="49" s="1"/>
  <c r="O407" i="49"/>
  <c r="CV407" i="49" s="1"/>
  <c r="M340" i="49"/>
  <c r="CT340" i="49" s="1"/>
  <c r="W415" i="49"/>
  <c r="DD415" i="49" s="1"/>
  <c r="V97" i="47"/>
  <c r="AX97" i="47" s="1"/>
  <c r="W220" i="49" s="1"/>
  <c r="DD220" i="49" s="1"/>
  <c r="S181" i="47"/>
  <c r="AU181" i="47" s="1"/>
  <c r="T217" i="51" s="1"/>
  <c r="DA217" i="51" s="1"/>
  <c r="AA419" i="51"/>
  <c r="DH419" i="51" s="1"/>
  <c r="Z353" i="49"/>
  <c r="DG353" i="49" s="1"/>
  <c r="W350" i="49"/>
  <c r="DD350" i="49" s="1"/>
  <c r="W51" i="46"/>
  <c r="Q279" i="49"/>
  <c r="CX279" i="49" s="1"/>
  <c r="Y116" i="46"/>
  <c r="U110" i="48"/>
  <c r="M88" i="47"/>
  <c r="AO88" i="47" s="1"/>
  <c r="N211" i="49" s="1"/>
  <c r="CU211" i="49" s="1"/>
  <c r="S476" i="51"/>
  <c r="CZ476" i="51" s="1"/>
  <c r="K101" i="45"/>
  <c r="X481" i="49"/>
  <c r="DE481" i="49" s="1"/>
  <c r="V479" i="49"/>
  <c r="DC479" i="49" s="1"/>
  <c r="U96" i="47"/>
  <c r="AW96" i="47" s="1"/>
  <c r="V219" i="49" s="1"/>
  <c r="DC219" i="49" s="1"/>
  <c r="S411" i="49"/>
  <c r="CZ411" i="49" s="1"/>
  <c r="U348" i="49"/>
  <c r="DB348" i="49" s="1"/>
  <c r="N114" i="49"/>
  <c r="AP114" i="49" s="1"/>
  <c r="M470" i="49"/>
  <c r="CT470" i="49" s="1"/>
  <c r="U413" i="49"/>
  <c r="DB413" i="49" s="1"/>
  <c r="B25" i="56"/>
  <c r="B26" i="56" s="1"/>
  <c r="B27" i="56" s="1"/>
  <c r="W285" i="49"/>
  <c r="DD285" i="49" s="1"/>
  <c r="Q409" i="49"/>
  <c r="CX409" i="49" s="1"/>
  <c r="Y482" i="51"/>
  <c r="DF482" i="51" s="1"/>
  <c r="U112" i="46"/>
  <c r="N471" i="49"/>
  <c r="CU471" i="49" s="1"/>
  <c r="S281" i="51"/>
  <c r="CZ281" i="51" s="1"/>
  <c r="K468" i="51"/>
  <c r="CR468" i="51" s="1"/>
  <c r="X416" i="49"/>
  <c r="DE416" i="49" s="1"/>
  <c r="V349" i="49"/>
  <c r="DC349" i="49" s="1"/>
  <c r="S281" i="49"/>
  <c r="CZ281" i="49" s="1"/>
  <c r="AA116" i="48"/>
  <c r="O342" i="49"/>
  <c r="CV342" i="49" s="1"/>
  <c r="O43" i="45"/>
  <c r="AB128" i="49"/>
  <c r="BE128" i="49" s="1"/>
  <c r="AB101" i="47" s="1"/>
  <c r="BD101" i="47" s="1"/>
  <c r="R118" i="49"/>
  <c r="AT118" i="49" s="1"/>
  <c r="N42" i="45"/>
  <c r="T477" i="51"/>
  <c r="DA477" i="51" s="1"/>
  <c r="Z188" i="47"/>
  <c r="BB188" i="47" s="1"/>
  <c r="AA224" i="51" s="1"/>
  <c r="DH224" i="51" s="1"/>
  <c r="T120" i="49"/>
  <c r="AV120" i="49" s="1"/>
  <c r="Q117" i="49"/>
  <c r="AS117" i="49" s="1"/>
  <c r="Z54" i="48"/>
  <c r="Q474" i="49"/>
  <c r="CX474" i="49" s="1"/>
  <c r="P91" i="47"/>
  <c r="AR91" i="47" s="1"/>
  <c r="Q214" i="49" s="1"/>
  <c r="CX214" i="49" s="1"/>
  <c r="Y352" i="51"/>
  <c r="DF352" i="51" s="1"/>
  <c r="Y115" i="45"/>
  <c r="U348" i="51"/>
  <c r="DB348" i="51" s="1"/>
  <c r="U111" i="45"/>
  <c r="N406" i="49"/>
  <c r="CU406" i="49" s="1"/>
  <c r="N42" i="48"/>
  <c r="S411" i="51"/>
  <c r="CZ411" i="51" s="1"/>
  <c r="S108" i="48"/>
  <c r="K403" i="51"/>
  <c r="CR403" i="51" s="1"/>
  <c r="J172" i="47"/>
  <c r="AL172" i="47" s="1"/>
  <c r="K208" i="51" s="1"/>
  <c r="CR208" i="51" s="1"/>
  <c r="T347" i="51"/>
  <c r="DA347" i="51" s="1"/>
  <c r="T109" i="48"/>
  <c r="X351" i="49"/>
  <c r="DE351" i="49" s="1"/>
  <c r="X52" i="46"/>
  <c r="S476" i="49"/>
  <c r="CZ476" i="49" s="1"/>
  <c r="S47" i="48"/>
  <c r="AA354" i="51"/>
  <c r="DH354" i="51" s="1"/>
  <c r="AA118" i="46"/>
  <c r="O472" i="49"/>
  <c r="CV472" i="49" s="1"/>
  <c r="O43" i="46"/>
  <c r="U283" i="49"/>
  <c r="DB283" i="49" s="1"/>
  <c r="Z54" i="45"/>
  <c r="U49" i="48"/>
  <c r="M405" i="49"/>
  <c r="CT405" i="49" s="1"/>
  <c r="V122" i="49"/>
  <c r="AX122" i="49" s="1"/>
  <c r="M113" i="49"/>
  <c r="AO113" i="49" s="1"/>
  <c r="P116" i="49"/>
  <c r="AR116" i="49" s="1"/>
  <c r="L87" i="47"/>
  <c r="AN87" i="47" s="1"/>
  <c r="M210" i="49" s="1"/>
  <c r="CT210" i="49" s="1"/>
  <c r="I109" i="49"/>
  <c r="AK109" i="49" s="1"/>
  <c r="M275" i="49"/>
  <c r="CT275" i="49" s="1"/>
  <c r="J110" i="49"/>
  <c r="AL110" i="49" s="1"/>
  <c r="Z418" i="49"/>
  <c r="DG418" i="49" s="1"/>
  <c r="AA127" i="49"/>
  <c r="BC127" i="49" s="1"/>
  <c r="N276" i="49"/>
  <c r="CU276" i="49" s="1"/>
  <c r="T110" i="45"/>
  <c r="AA484" i="51"/>
  <c r="DH484" i="51" s="1"/>
  <c r="Z288" i="49"/>
  <c r="DG288" i="49" s="1"/>
  <c r="T95" i="47"/>
  <c r="AV95" i="47" s="1"/>
  <c r="U218" i="49" s="1"/>
  <c r="DB218" i="49" s="1"/>
  <c r="Y100" i="47"/>
  <c r="BA100" i="47" s="1"/>
  <c r="Z223" i="49" s="1"/>
  <c r="DG223" i="49" s="1"/>
  <c r="U121" i="49"/>
  <c r="AW121" i="49" s="1"/>
  <c r="S119" i="49"/>
  <c r="AU119" i="49" s="1"/>
  <c r="W123" i="49"/>
  <c r="AY123" i="49" s="1"/>
  <c r="Z126" i="49"/>
  <c r="BB126" i="49" s="1"/>
  <c r="Q344" i="49"/>
  <c r="CX344" i="49" s="1"/>
  <c r="Y417" i="51"/>
  <c r="DF417" i="51" s="1"/>
  <c r="U478" i="51"/>
  <c r="DB478" i="51" s="1"/>
  <c r="N341" i="49"/>
  <c r="CU341" i="49" s="1"/>
  <c r="S346" i="51"/>
  <c r="CZ346" i="51" s="1"/>
  <c r="K338" i="51"/>
  <c r="CR338" i="51" s="1"/>
  <c r="T282" i="51"/>
  <c r="DA282" i="51" s="1"/>
  <c r="X286" i="49"/>
  <c r="DE286" i="49" s="1"/>
  <c r="S346" i="49"/>
  <c r="CZ346" i="49" s="1"/>
  <c r="AA289" i="51"/>
  <c r="DH289" i="51" s="1"/>
  <c r="N89" i="47"/>
  <c r="AP89" i="47" s="1"/>
  <c r="O212" i="49" s="1"/>
  <c r="CV212" i="49" s="1"/>
  <c r="U478" i="49"/>
  <c r="DB478" i="49" s="1"/>
  <c r="Z483" i="49"/>
  <c r="DG483" i="49" s="1"/>
  <c r="M41" i="48"/>
  <c r="L112" i="49"/>
  <c r="AN112" i="49" s="1"/>
  <c r="K111" i="49"/>
  <c r="AM111" i="49" s="1"/>
  <c r="C24" i="56"/>
  <c r="M113" i="51" s="1"/>
  <c r="AO113" i="51" s="1"/>
  <c r="O115" i="49"/>
  <c r="AQ115" i="49" s="1"/>
  <c r="Y125" i="49"/>
  <c r="BA125" i="49" s="1"/>
  <c r="U49" i="46"/>
  <c r="P147" i="51"/>
  <c r="Q83" i="51"/>
  <c r="AB289" i="2"/>
  <c r="DI289" i="2" s="1"/>
  <c r="AB24" i="48"/>
  <c r="BD72" i="47"/>
  <c r="Y156" i="51"/>
  <c r="Z92" i="51"/>
  <c r="P82" i="51"/>
  <c r="O146" i="51"/>
  <c r="AB71" i="47"/>
  <c r="AB24" i="45"/>
  <c r="AV151" i="47"/>
  <c r="U216" i="50" s="1"/>
  <c r="DB216" i="50" s="1"/>
  <c r="Z157" i="51"/>
  <c r="AA93" i="51"/>
  <c r="AL502" i="50"/>
  <c r="J10" i="38"/>
  <c r="K38" i="50"/>
  <c r="K9" i="38"/>
  <c r="BM405" i="2"/>
  <c r="DQ405" i="2" s="1"/>
  <c r="K38" i="2"/>
  <c r="K8" i="38"/>
  <c r="BN277" i="50"/>
  <c r="DR277" i="50" s="1"/>
  <c r="BO309" i="50" s="1"/>
  <c r="BN280" i="50"/>
  <c r="BN342" i="49"/>
  <c r="AM374" i="49" s="1"/>
  <c r="DQ470" i="50"/>
  <c r="BM408" i="49"/>
  <c r="BM277" i="51"/>
  <c r="DQ350" i="51"/>
  <c r="BN382" i="51" s="1"/>
  <c r="AL382" i="51"/>
  <c r="BM350" i="2"/>
  <c r="BM485" i="51"/>
  <c r="BM223" i="50"/>
  <c r="BM420" i="49"/>
  <c r="BM226" i="49"/>
  <c r="BM221" i="50"/>
  <c r="BM279" i="51"/>
  <c r="AM453" i="2"/>
  <c r="DR421" i="2"/>
  <c r="BO453" i="2" s="1"/>
  <c r="BM288" i="50"/>
  <c r="BM484" i="49"/>
  <c r="BM407" i="49"/>
  <c r="BM477" i="51"/>
  <c r="BM216" i="2"/>
  <c r="BN349" i="2"/>
  <c r="Y39" i="47"/>
  <c r="Y155" i="2"/>
  <c r="Z91" i="2"/>
  <c r="BM346" i="2"/>
  <c r="DQ218" i="50"/>
  <c r="BN250" i="50" s="1"/>
  <c r="AL250" i="50"/>
  <c r="BN288" i="49"/>
  <c r="U152" i="51"/>
  <c r="V88" i="51"/>
  <c r="BO474" i="49"/>
  <c r="BN346" i="51"/>
  <c r="BN285" i="50"/>
  <c r="BM345" i="49"/>
  <c r="BM281" i="51"/>
  <c r="BM411" i="2"/>
  <c r="V153" i="49"/>
  <c r="W89" i="49"/>
  <c r="AA158" i="49"/>
  <c r="AB94" i="49"/>
  <c r="AB158" i="49" s="1"/>
  <c r="R32" i="47"/>
  <c r="R148" i="2"/>
  <c r="S84" i="2"/>
  <c r="DQ342" i="51"/>
  <c r="BN374" i="51" s="1"/>
  <c r="AL374" i="51"/>
  <c r="BM412" i="51"/>
  <c r="R149" i="49"/>
  <c r="S85" i="49"/>
  <c r="Q118" i="47"/>
  <c r="Q147" i="50"/>
  <c r="R83" i="50"/>
  <c r="BM225" i="51"/>
  <c r="BN418" i="49"/>
  <c r="T122" i="47"/>
  <c r="T151" i="50"/>
  <c r="U87" i="50"/>
  <c r="V119" i="50" s="1"/>
  <c r="AX119" i="50" s="1"/>
  <c r="DQ356" i="50"/>
  <c r="BN388" i="50" s="1"/>
  <c r="AL388" i="50"/>
  <c r="BN483" i="49"/>
  <c r="BM473" i="49"/>
  <c r="BN285" i="2"/>
  <c r="BM419" i="2"/>
  <c r="BM342" i="2"/>
  <c r="Y155" i="51"/>
  <c r="Z91" i="51"/>
  <c r="Z156" i="49"/>
  <c r="AA92" i="49"/>
  <c r="BM479" i="50"/>
  <c r="BM343" i="50"/>
  <c r="BM291" i="50"/>
  <c r="BM224" i="2"/>
  <c r="BM278" i="49"/>
  <c r="BM354" i="2"/>
  <c r="BM215" i="2"/>
  <c r="AL258" i="2"/>
  <c r="DQ226" i="2"/>
  <c r="BN258" i="2" s="1"/>
  <c r="BM346" i="50"/>
  <c r="BM219" i="51"/>
  <c r="BN411" i="51"/>
  <c r="BM225" i="50"/>
  <c r="Q147" i="49"/>
  <c r="R83" i="49"/>
  <c r="BN289" i="49"/>
  <c r="BM415" i="49"/>
  <c r="DQ348" i="2"/>
  <c r="BN380" i="2" s="1"/>
  <c r="AL380" i="2"/>
  <c r="BN476" i="2"/>
  <c r="N145" i="49"/>
  <c r="O81" i="49"/>
  <c r="BN284" i="51"/>
  <c r="BM481" i="51"/>
  <c r="BN212" i="50"/>
  <c r="BN223" i="51"/>
  <c r="BM348" i="51"/>
  <c r="AB43" i="47"/>
  <c r="AB159" i="2"/>
  <c r="O116" i="47"/>
  <c r="O145" i="50"/>
  <c r="P81" i="50"/>
  <c r="BM477" i="49"/>
  <c r="L114" i="47"/>
  <c r="M79" i="50"/>
  <c r="L143" i="50"/>
  <c r="BM215" i="51"/>
  <c r="AL514" i="49"/>
  <c r="DQ482" i="49"/>
  <c r="BN514" i="49" s="1"/>
  <c r="W154" i="49"/>
  <c r="X90" i="49"/>
  <c r="S34" i="47"/>
  <c r="S150" i="2"/>
  <c r="T86" i="2"/>
  <c r="BM414" i="51"/>
  <c r="BM280" i="51"/>
  <c r="BM474" i="2"/>
  <c r="L27" i="47"/>
  <c r="L143" i="2"/>
  <c r="M79" i="2"/>
  <c r="BM482" i="2"/>
  <c r="L143" i="51"/>
  <c r="M79" i="51"/>
  <c r="T151" i="51"/>
  <c r="U87" i="51"/>
  <c r="S149" i="51"/>
  <c r="T85" i="51"/>
  <c r="AL250" i="2"/>
  <c r="DQ218" i="2"/>
  <c r="BN250" i="2" s="1"/>
  <c r="BM420" i="50"/>
  <c r="BM282" i="49"/>
  <c r="AL516" i="51"/>
  <c r="DQ484" i="51"/>
  <c r="BN516" i="51" s="1"/>
  <c r="BM215" i="50"/>
  <c r="BM355" i="50"/>
  <c r="BM485" i="2"/>
  <c r="BN409" i="49"/>
  <c r="BM220" i="2"/>
  <c r="BM476" i="49"/>
  <c r="AB130" i="47"/>
  <c r="AB159" i="50"/>
  <c r="BM289" i="51"/>
  <c r="BM408" i="51"/>
  <c r="BN352" i="2"/>
  <c r="Z127" i="47"/>
  <c r="AA92" i="50"/>
  <c r="Z156" i="50"/>
  <c r="BM213" i="50"/>
  <c r="BM355" i="51"/>
  <c r="N144" i="49"/>
  <c r="O80" i="49"/>
  <c r="BM351" i="49"/>
  <c r="BN407" i="50"/>
  <c r="BM225" i="49"/>
  <c r="BN285" i="49"/>
  <c r="BM212" i="2"/>
  <c r="BN413" i="49"/>
  <c r="U123" i="47"/>
  <c r="U152" i="50"/>
  <c r="V88" i="50"/>
  <c r="W120" i="50" s="1"/>
  <c r="AY120" i="50" s="1"/>
  <c r="BN483" i="51"/>
  <c r="BM486" i="51"/>
  <c r="BM416" i="49"/>
  <c r="Q31" i="47"/>
  <c r="Q147" i="2"/>
  <c r="R83" i="2"/>
  <c r="BN291" i="51"/>
  <c r="BM217" i="51"/>
  <c r="BM213" i="49"/>
  <c r="AB158" i="47"/>
  <c r="T150" i="51"/>
  <c r="U86" i="51"/>
  <c r="BM279" i="50"/>
  <c r="O145" i="51"/>
  <c r="P81" i="51"/>
  <c r="BM352" i="51"/>
  <c r="Y126" i="47"/>
  <c r="Y155" i="50"/>
  <c r="Z91" i="50"/>
  <c r="K142" i="49"/>
  <c r="L78" i="49"/>
  <c r="V151" i="49"/>
  <c r="W87" i="49"/>
  <c r="X154" i="51"/>
  <c r="Y90" i="51"/>
  <c r="BM221" i="2"/>
  <c r="BM354" i="50"/>
  <c r="BM285" i="51"/>
  <c r="BN411" i="50"/>
  <c r="BM218" i="49"/>
  <c r="W152" i="49"/>
  <c r="X88" i="49"/>
  <c r="BM414" i="49"/>
  <c r="BM420" i="51"/>
  <c r="BM214" i="50"/>
  <c r="BM417" i="50"/>
  <c r="BM224" i="51"/>
  <c r="BM290" i="2"/>
  <c r="J112" i="47"/>
  <c r="J141" i="50"/>
  <c r="K77" i="50"/>
  <c r="BM412" i="49"/>
  <c r="M28" i="47"/>
  <c r="M144" i="2"/>
  <c r="N80" i="2"/>
  <c r="BM287" i="51"/>
  <c r="Z41" i="47"/>
  <c r="Z157" i="2"/>
  <c r="AA93" i="2"/>
  <c r="BN284" i="50"/>
  <c r="BN476" i="51"/>
  <c r="BM350" i="49"/>
  <c r="AN380" i="49"/>
  <c r="DS348" i="49"/>
  <c r="BP380" i="49" s="1"/>
  <c r="BN419" i="50"/>
  <c r="BM353" i="50"/>
  <c r="AL256" i="49"/>
  <c r="DQ224" i="49"/>
  <c r="BN256" i="49" s="1"/>
  <c r="BN410" i="51"/>
  <c r="BM347" i="2"/>
  <c r="BM278" i="2"/>
  <c r="BM351" i="50"/>
  <c r="BN410" i="49"/>
  <c r="BN475" i="50"/>
  <c r="BN281" i="49"/>
  <c r="BM213" i="2"/>
  <c r="BM347" i="49"/>
  <c r="BM350" i="50"/>
  <c r="BM286" i="2"/>
  <c r="BN356" i="2"/>
  <c r="BM472" i="51"/>
  <c r="BM481" i="2"/>
  <c r="BN349" i="50"/>
  <c r="BN277" i="2"/>
  <c r="BN410" i="50"/>
  <c r="BM288" i="51"/>
  <c r="U36" i="47"/>
  <c r="U152" i="2"/>
  <c r="V88" i="2"/>
  <c r="BM349" i="49"/>
  <c r="BM478" i="2"/>
  <c r="W38" i="47"/>
  <c r="W154" i="2"/>
  <c r="X90" i="2"/>
  <c r="BM215" i="49"/>
  <c r="BN352" i="50"/>
  <c r="BM221" i="51"/>
  <c r="BM480" i="51"/>
  <c r="BM286" i="50"/>
  <c r="BM473" i="50"/>
  <c r="DQ413" i="2"/>
  <c r="BN445" i="2" s="1"/>
  <c r="AL445" i="2"/>
  <c r="AL248" i="49"/>
  <c r="DQ216" i="49"/>
  <c r="BN248" i="49" s="1"/>
  <c r="BM411" i="49"/>
  <c r="AK47" i="45" s="1"/>
  <c r="BN344" i="50"/>
  <c r="BN480" i="50"/>
  <c r="P146" i="49"/>
  <c r="Q82" i="49"/>
  <c r="W124" i="47"/>
  <c r="W153" i="50"/>
  <c r="X89" i="50"/>
  <c r="BM212" i="49"/>
  <c r="BN472" i="2"/>
  <c r="O30" i="47"/>
  <c r="O146" i="2"/>
  <c r="P82" i="2"/>
  <c r="BM485" i="49"/>
  <c r="BM355" i="2"/>
  <c r="BM407" i="2"/>
  <c r="BN484" i="2"/>
  <c r="BN220" i="50"/>
  <c r="R33" i="47"/>
  <c r="R149" i="2"/>
  <c r="S85" i="2"/>
  <c r="BM356" i="51"/>
  <c r="BM216" i="51"/>
  <c r="BM224" i="50"/>
  <c r="BN219" i="50"/>
  <c r="BN483" i="50"/>
  <c r="BM421" i="50"/>
  <c r="W125" i="47"/>
  <c r="W154" i="50"/>
  <c r="X90" i="50"/>
  <c r="BM416" i="51"/>
  <c r="BM351" i="51"/>
  <c r="BM478" i="50"/>
  <c r="BM345" i="2"/>
  <c r="BM347" i="51"/>
  <c r="BN472" i="50"/>
  <c r="L141" i="51"/>
  <c r="M77" i="51"/>
  <c r="Y155" i="49"/>
  <c r="Z91" i="49"/>
  <c r="BM217" i="2"/>
  <c r="R119" i="47"/>
  <c r="R148" i="50"/>
  <c r="S84" i="50"/>
  <c r="BM216" i="50"/>
  <c r="BM480" i="49"/>
  <c r="BN418" i="51"/>
  <c r="BM342" i="50"/>
  <c r="O117" i="47"/>
  <c r="O146" i="50"/>
  <c r="P82" i="50"/>
  <c r="DQ478" i="49"/>
  <c r="BN510" i="49" s="1"/>
  <c r="AL510" i="49"/>
  <c r="DQ474" i="51"/>
  <c r="BN506" i="51" s="1"/>
  <c r="AL506" i="51"/>
  <c r="BN409" i="2"/>
  <c r="BN482" i="51"/>
  <c r="BM475" i="51"/>
  <c r="BM278" i="51"/>
  <c r="BM347" i="50"/>
  <c r="BM279" i="2"/>
  <c r="BM481" i="50"/>
  <c r="BM349" i="51"/>
  <c r="T35" i="47"/>
  <c r="T151" i="2"/>
  <c r="U87" i="2"/>
  <c r="BM418" i="2"/>
  <c r="BN352" i="49"/>
  <c r="DQ346" i="49"/>
  <c r="BN378" i="49" s="1"/>
  <c r="AL378" i="49"/>
  <c r="BM280" i="2"/>
  <c r="BM420" i="2"/>
  <c r="BM220" i="51"/>
  <c r="BM287" i="50"/>
  <c r="BM410" i="2"/>
  <c r="BM343" i="49"/>
  <c r="BN291" i="49"/>
  <c r="R148" i="51"/>
  <c r="S84" i="51"/>
  <c r="BM477" i="2"/>
  <c r="BM486" i="2"/>
  <c r="BN479" i="51"/>
  <c r="BM283" i="2"/>
  <c r="Z128" i="47"/>
  <c r="Z157" i="50"/>
  <c r="AA93" i="50"/>
  <c r="BN289" i="2"/>
  <c r="BM343" i="51"/>
  <c r="BN475" i="2"/>
  <c r="AA157" i="49"/>
  <c r="AB93" i="49"/>
  <c r="AB157" i="49" s="1"/>
  <c r="BM288" i="2"/>
  <c r="BM413" i="50"/>
  <c r="M115" i="47"/>
  <c r="M144" i="50"/>
  <c r="N80" i="50"/>
  <c r="BM291" i="2"/>
  <c r="AK26" i="45" s="1"/>
  <c r="BM351" i="2"/>
  <c r="BM473" i="51"/>
  <c r="BN421" i="49"/>
  <c r="V37" i="47"/>
  <c r="V153" i="2"/>
  <c r="W89" i="2"/>
  <c r="BM354" i="49"/>
  <c r="BO283" i="51"/>
  <c r="BN344" i="2"/>
  <c r="BM214" i="49"/>
  <c r="BM415" i="2"/>
  <c r="BM485" i="50"/>
  <c r="BN415" i="50"/>
  <c r="BM220" i="49"/>
  <c r="BN483" i="2"/>
  <c r="BM416" i="50"/>
  <c r="DQ348" i="50"/>
  <c r="BN380" i="50" s="1"/>
  <c r="AL380" i="50"/>
  <c r="BN345" i="51"/>
  <c r="M144" i="51"/>
  <c r="N80" i="51"/>
  <c r="BM414" i="50"/>
  <c r="BN417" i="2"/>
  <c r="K141" i="49"/>
  <c r="L77" i="49"/>
  <c r="Z40" i="47"/>
  <c r="Z156" i="2"/>
  <c r="AA92" i="2"/>
  <c r="BM286" i="51"/>
  <c r="BN354" i="51"/>
  <c r="BN226" i="51"/>
  <c r="BM474" i="50"/>
  <c r="AL251" i="2"/>
  <c r="DQ219" i="2"/>
  <c r="BN251" i="2" s="1"/>
  <c r="AL507" i="49"/>
  <c r="DQ475" i="49"/>
  <c r="BN507" i="49" s="1"/>
  <c r="BN281" i="50"/>
  <c r="BO214" i="2"/>
  <c r="AB129" i="47"/>
  <c r="AB158" i="50"/>
  <c r="BM222" i="50"/>
  <c r="BM419" i="49"/>
  <c r="BN281" i="2"/>
  <c r="BM417" i="51"/>
  <c r="BN289" i="50"/>
  <c r="BM479" i="2"/>
  <c r="AL449" i="49"/>
  <c r="DQ417" i="49"/>
  <c r="BN449" i="49" s="1"/>
  <c r="BM482" i="50"/>
  <c r="BN214" i="51"/>
  <c r="BM409" i="51"/>
  <c r="BN414" i="2"/>
  <c r="BM412" i="50"/>
  <c r="BM282" i="51"/>
  <c r="BM344" i="51"/>
  <c r="BM217" i="50"/>
  <c r="R120" i="47"/>
  <c r="R149" i="50"/>
  <c r="S85" i="50"/>
  <c r="T121" i="47"/>
  <c r="T150" i="50"/>
  <c r="U86" i="50"/>
  <c r="BM290" i="51"/>
  <c r="N29" i="47"/>
  <c r="N145" i="2"/>
  <c r="O81" i="2"/>
  <c r="BM217" i="49"/>
  <c r="BN353" i="51"/>
  <c r="BM222" i="49"/>
  <c r="BN219" i="49"/>
  <c r="BM290" i="49"/>
  <c r="R148" i="49"/>
  <c r="S84" i="49"/>
  <c r="L142" i="51"/>
  <c r="M78" i="51"/>
  <c r="AL258" i="50"/>
  <c r="DQ226" i="50"/>
  <c r="BN258" i="50" s="1"/>
  <c r="BN222" i="51"/>
  <c r="BN353" i="49"/>
  <c r="BM283" i="49"/>
  <c r="BM344" i="49"/>
  <c r="BM421" i="51"/>
  <c r="BM282" i="50"/>
  <c r="BM409" i="50"/>
  <c r="BM356" i="49"/>
  <c r="M143" i="49"/>
  <c r="N79" i="49"/>
  <c r="BM413" i="51"/>
  <c r="BM408" i="50"/>
  <c r="BM472" i="49"/>
  <c r="BM343" i="2"/>
  <c r="BM287" i="49"/>
  <c r="BN407" i="51"/>
  <c r="S150" i="49"/>
  <c r="T86" i="49"/>
  <c r="BN277" i="49"/>
  <c r="BM223" i="2"/>
  <c r="BM290" i="50"/>
  <c r="BM284" i="49"/>
  <c r="BM477" i="50"/>
  <c r="BM486" i="49"/>
  <c r="BN419" i="51"/>
  <c r="K26" i="47"/>
  <c r="K142" i="2"/>
  <c r="L78" i="2"/>
  <c r="BM412" i="2"/>
  <c r="BM473" i="2"/>
  <c r="BN418" i="50"/>
  <c r="J25" i="47"/>
  <c r="J141" i="2"/>
  <c r="K77" i="2"/>
  <c r="BM486" i="50"/>
  <c r="BM478" i="51"/>
  <c r="BM416" i="2"/>
  <c r="BM283" i="50"/>
  <c r="BM212" i="51"/>
  <c r="AL254" i="2"/>
  <c r="DQ222" i="2"/>
  <c r="BN254" i="2" s="1"/>
  <c r="AA42" i="47"/>
  <c r="AA158" i="2"/>
  <c r="AB94" i="2"/>
  <c r="BN218" i="51"/>
  <c r="BN415" i="51"/>
  <c r="BM287" i="2"/>
  <c r="BM355" i="49"/>
  <c r="BM213" i="51"/>
  <c r="BN476" i="50"/>
  <c r="AM312" i="49"/>
  <c r="DR280" i="49"/>
  <c r="BO312" i="49" s="1"/>
  <c r="BM284" i="2"/>
  <c r="L113" i="47"/>
  <c r="M78" i="50"/>
  <c r="L142" i="50"/>
  <c r="BM282" i="2"/>
  <c r="BM286" i="49"/>
  <c r="BM225" i="2"/>
  <c r="BN484" i="50"/>
  <c r="BN480" i="2"/>
  <c r="BM223" i="49"/>
  <c r="BM481" i="49"/>
  <c r="W153" i="51"/>
  <c r="X89" i="51"/>
  <c r="BM221" i="49"/>
  <c r="BM279" i="49"/>
  <c r="BM353" i="2"/>
  <c r="BM345" i="50"/>
  <c r="BM278" i="50"/>
  <c r="BM408" i="2"/>
  <c r="BM479" i="49"/>
  <c r="Q148" i="47"/>
  <c r="AS148" i="47" s="1"/>
  <c r="R213" i="50" s="1"/>
  <c r="CY213" i="50" s="1"/>
  <c r="R74" i="48"/>
  <c r="R76" i="46"/>
  <c r="R75" i="45"/>
  <c r="R343" i="50"/>
  <c r="CY343" i="50" s="1"/>
  <c r="R473" i="50"/>
  <c r="CY473" i="50" s="1"/>
  <c r="R278" i="50"/>
  <c r="CY278" i="50" s="1"/>
  <c r="R408" i="50"/>
  <c r="CY408" i="50" s="1"/>
  <c r="Y155" i="47"/>
  <c r="BA155" i="47" s="1"/>
  <c r="Z220" i="50" s="1"/>
  <c r="DG220" i="50" s="1"/>
  <c r="Z81" i="48"/>
  <c r="Z83" i="46"/>
  <c r="Z82" i="45"/>
  <c r="Z350" i="50"/>
  <c r="DG350" i="50" s="1"/>
  <c r="Z415" i="50"/>
  <c r="DG415" i="50" s="1"/>
  <c r="Z285" i="50"/>
  <c r="DG285" i="50" s="1"/>
  <c r="Z480" i="50"/>
  <c r="DG480" i="50" s="1"/>
  <c r="N58" i="47"/>
  <c r="AP58" i="47" s="1"/>
  <c r="O210" i="2" s="1"/>
  <c r="CV210" i="2" s="1"/>
  <c r="O10" i="48"/>
  <c r="O10" i="46"/>
  <c r="O10" i="45"/>
  <c r="O340" i="2"/>
  <c r="CV340" i="2" s="1"/>
  <c r="O470" i="2"/>
  <c r="CV470" i="2" s="1"/>
  <c r="O275" i="2"/>
  <c r="CV275" i="2" s="1"/>
  <c r="O405" i="2"/>
  <c r="CV405" i="2" s="1"/>
  <c r="V153" i="47"/>
  <c r="AX153" i="47" s="1"/>
  <c r="W218" i="50" s="1"/>
  <c r="DD218" i="50" s="1"/>
  <c r="W79" i="48"/>
  <c r="W80" i="45"/>
  <c r="W81" i="46"/>
  <c r="W478" i="50"/>
  <c r="DD478" i="50" s="1"/>
  <c r="W413" i="50"/>
  <c r="DD413" i="50" s="1"/>
  <c r="W348" i="50"/>
  <c r="DD348" i="50" s="1"/>
  <c r="W283" i="50"/>
  <c r="DD283" i="50" s="1"/>
  <c r="Y156" i="47"/>
  <c r="BA156" i="47" s="1"/>
  <c r="Z221" i="50" s="1"/>
  <c r="DG221" i="50" s="1"/>
  <c r="Z82" i="48"/>
  <c r="Z84" i="46"/>
  <c r="Z83" i="45"/>
  <c r="Z481" i="50"/>
  <c r="DG481" i="50" s="1"/>
  <c r="Z416" i="50"/>
  <c r="DG416" i="50" s="1"/>
  <c r="Z351" i="50"/>
  <c r="DG351" i="50" s="1"/>
  <c r="Z286" i="50"/>
  <c r="DG286" i="50" s="1"/>
  <c r="I140" i="47"/>
  <c r="AK140" i="47" s="1"/>
  <c r="J205" i="50" s="1"/>
  <c r="CQ205" i="50" s="1"/>
  <c r="J66" i="48"/>
  <c r="J68" i="46"/>
  <c r="J67" i="45"/>
  <c r="J465" i="50"/>
  <c r="CQ465" i="50" s="1"/>
  <c r="J400" i="50"/>
  <c r="CQ400" i="50" s="1"/>
  <c r="J335" i="50"/>
  <c r="CQ335" i="50" s="1"/>
  <c r="J270" i="50"/>
  <c r="CQ270" i="50" s="1"/>
  <c r="L56" i="47"/>
  <c r="AN56" i="47" s="1"/>
  <c r="M208" i="2" s="1"/>
  <c r="CT208" i="2" s="1"/>
  <c r="M8" i="48"/>
  <c r="M8" i="45"/>
  <c r="M8" i="46"/>
  <c r="M468" i="2"/>
  <c r="CT468" i="2" s="1"/>
  <c r="M403" i="2"/>
  <c r="CT403" i="2" s="1"/>
  <c r="M273" i="2"/>
  <c r="CT273" i="2" s="1"/>
  <c r="M338" i="2"/>
  <c r="CT338" i="2" s="1"/>
  <c r="I53" i="47"/>
  <c r="AK53" i="47" s="1"/>
  <c r="J205" i="2" s="1"/>
  <c r="CQ205" i="2" s="1"/>
  <c r="J5" i="45"/>
  <c r="J5" i="48"/>
  <c r="J5" i="46"/>
  <c r="J335" i="2"/>
  <c r="CQ335" i="2" s="1"/>
  <c r="J465" i="2"/>
  <c r="CQ465" i="2" s="1"/>
  <c r="J400" i="2"/>
  <c r="CQ400" i="2" s="1"/>
  <c r="J270" i="2"/>
  <c r="CQ270" i="2" s="1"/>
  <c r="Q147" i="47"/>
  <c r="AS147" i="47" s="1"/>
  <c r="R212" i="50" s="1"/>
  <c r="CY212" i="50" s="1"/>
  <c r="R73" i="48"/>
  <c r="R75" i="46"/>
  <c r="R74" i="45"/>
  <c r="R342" i="50"/>
  <c r="CY342" i="50" s="1"/>
  <c r="R472" i="50"/>
  <c r="CY472" i="50" s="1"/>
  <c r="R407" i="50"/>
  <c r="CY407" i="50" s="1"/>
  <c r="R277" i="50"/>
  <c r="CY277" i="50" s="1"/>
  <c r="N145" i="47"/>
  <c r="AP145" i="47" s="1"/>
  <c r="O210" i="50" s="1"/>
  <c r="CV210" i="50" s="1"/>
  <c r="O71" i="48"/>
  <c r="O73" i="46"/>
  <c r="O72" i="45"/>
  <c r="O340" i="50"/>
  <c r="CV340" i="50" s="1"/>
  <c r="O470" i="50"/>
  <c r="CV470" i="50" s="1"/>
  <c r="O405" i="50"/>
  <c r="CV405" i="50" s="1"/>
  <c r="O275" i="50"/>
  <c r="CV275" i="50" s="1"/>
  <c r="U151" i="47"/>
  <c r="V77" i="48"/>
  <c r="V79" i="46"/>
  <c r="V78" i="45"/>
  <c r="V346" i="50"/>
  <c r="DC346" i="50" s="1"/>
  <c r="V411" i="50"/>
  <c r="DC411" i="50" s="1"/>
  <c r="V281" i="50"/>
  <c r="DC281" i="50" s="1"/>
  <c r="V476" i="50"/>
  <c r="DC476" i="50" s="1"/>
  <c r="R62" i="47"/>
  <c r="AT62" i="47" s="1"/>
  <c r="S214" i="2" s="1"/>
  <c r="CZ214" i="2" s="1"/>
  <c r="S14" i="48"/>
  <c r="S14" i="45"/>
  <c r="S14" i="46"/>
  <c r="S409" i="2"/>
  <c r="CZ409" i="2" s="1"/>
  <c r="S344" i="2"/>
  <c r="CZ344" i="2" s="1"/>
  <c r="S474" i="2"/>
  <c r="CZ474" i="2" s="1"/>
  <c r="S279" i="2"/>
  <c r="CZ279" i="2" s="1"/>
  <c r="Z157" i="47"/>
  <c r="BB157" i="47" s="1"/>
  <c r="AA222" i="50" s="1"/>
  <c r="DH222" i="50" s="1"/>
  <c r="AA83" i="48"/>
  <c r="AA84" i="45"/>
  <c r="AA85" i="46"/>
  <c r="AA482" i="50"/>
  <c r="DH482" i="50" s="1"/>
  <c r="AA417" i="50"/>
  <c r="DH417" i="50" s="1"/>
  <c r="AA352" i="50"/>
  <c r="DH352" i="50" s="1"/>
  <c r="AA287" i="50"/>
  <c r="DH287" i="50" s="1"/>
  <c r="W121" i="2"/>
  <c r="AY121" i="2" s="1"/>
  <c r="R115" i="50"/>
  <c r="AT115" i="50" s="1"/>
  <c r="U119" i="2"/>
  <c r="O113" i="2"/>
  <c r="AQ113" i="2" s="1"/>
  <c r="X122" i="2"/>
  <c r="AZ122" i="2" s="1"/>
  <c r="Z123" i="50"/>
  <c r="BB123" i="50" s="1"/>
  <c r="L110" i="2"/>
  <c r="M111" i="2"/>
  <c r="AO111" i="2" s="1"/>
  <c r="V120" i="2"/>
  <c r="AX120" i="2" s="1"/>
  <c r="O113" i="50"/>
  <c r="AQ113" i="50" s="1"/>
  <c r="R116" i="2"/>
  <c r="AT116" i="2" s="1"/>
  <c r="L144" i="47"/>
  <c r="AN144" i="47" s="1"/>
  <c r="M209" i="50" s="1"/>
  <c r="CT209" i="50" s="1"/>
  <c r="M70" i="48"/>
  <c r="M72" i="46"/>
  <c r="M71" i="45"/>
  <c r="M469" i="50"/>
  <c r="CT469" i="50" s="1"/>
  <c r="M339" i="50"/>
  <c r="CT339" i="50" s="1"/>
  <c r="M274" i="50"/>
  <c r="CT274" i="50" s="1"/>
  <c r="M404" i="50"/>
  <c r="CT404" i="50" s="1"/>
  <c r="P61" i="47"/>
  <c r="AR61" i="47" s="1"/>
  <c r="Q213" i="2" s="1"/>
  <c r="CX213" i="2" s="1"/>
  <c r="Q13" i="48"/>
  <c r="Q13" i="46"/>
  <c r="Q13" i="45"/>
  <c r="Q343" i="2"/>
  <c r="CX343" i="2" s="1"/>
  <c r="Q408" i="2"/>
  <c r="CX408" i="2" s="1"/>
  <c r="Q473" i="2"/>
  <c r="CX473" i="2" s="1"/>
  <c r="Q278" i="2"/>
  <c r="CX278" i="2" s="1"/>
  <c r="L57" i="47"/>
  <c r="AN57" i="47" s="1"/>
  <c r="M209" i="2" s="1"/>
  <c r="CT209" i="2" s="1"/>
  <c r="M9" i="48"/>
  <c r="M9" i="45"/>
  <c r="M9" i="46"/>
  <c r="M339" i="2"/>
  <c r="CT339" i="2" s="1"/>
  <c r="M404" i="2"/>
  <c r="CT404" i="2" s="1"/>
  <c r="M469" i="2"/>
  <c r="CT469" i="2" s="1"/>
  <c r="M274" i="2"/>
  <c r="CT274" i="2" s="1"/>
  <c r="Z124" i="2"/>
  <c r="BB124" i="2" s="1"/>
  <c r="AB126" i="2"/>
  <c r="BE126" i="2" s="1"/>
  <c r="AP113" i="2"/>
  <c r="V66" i="47"/>
  <c r="AX66" i="47" s="1"/>
  <c r="W218" i="2" s="1"/>
  <c r="DD218" i="2" s="1"/>
  <c r="W18" i="46"/>
  <c r="W18" i="48"/>
  <c r="W18" i="45"/>
  <c r="W413" i="2"/>
  <c r="DD413" i="2" s="1"/>
  <c r="W478" i="2"/>
  <c r="DD478" i="2" s="1"/>
  <c r="W283" i="2"/>
  <c r="DD283" i="2" s="1"/>
  <c r="W348" i="2"/>
  <c r="DD348" i="2" s="1"/>
  <c r="J54" i="47"/>
  <c r="AL54" i="47" s="1"/>
  <c r="K206" i="2" s="1"/>
  <c r="CR206" i="2" s="1"/>
  <c r="K6" i="48"/>
  <c r="K6" i="46"/>
  <c r="K6" i="45"/>
  <c r="K466" i="2"/>
  <c r="CR466" i="2" s="1"/>
  <c r="K336" i="2"/>
  <c r="CR336" i="2" s="1"/>
  <c r="K401" i="2"/>
  <c r="CR401" i="2" s="1"/>
  <c r="K271" i="2"/>
  <c r="CR271" i="2" s="1"/>
  <c r="Z71" i="47"/>
  <c r="BB71" i="47" s="1"/>
  <c r="AA223" i="2" s="1"/>
  <c r="DH223" i="2" s="1"/>
  <c r="AA23" i="45"/>
  <c r="AA483" i="2"/>
  <c r="DH483" i="2" s="1"/>
  <c r="AA23" i="48"/>
  <c r="AA23" i="46"/>
  <c r="AA353" i="2"/>
  <c r="DH353" i="2" s="1"/>
  <c r="AA288" i="2"/>
  <c r="DH288" i="2" s="1"/>
  <c r="AA418" i="2"/>
  <c r="DH418" i="2" s="1"/>
  <c r="V67" i="47"/>
  <c r="AX67" i="47" s="1"/>
  <c r="W219" i="2" s="1"/>
  <c r="DD219" i="2" s="1"/>
  <c r="W19" i="48"/>
  <c r="W19" i="45"/>
  <c r="W19" i="46"/>
  <c r="W479" i="2"/>
  <c r="DD479" i="2" s="1"/>
  <c r="W349" i="2"/>
  <c r="DD349" i="2" s="1"/>
  <c r="W414" i="2"/>
  <c r="DD414" i="2" s="1"/>
  <c r="W284" i="2"/>
  <c r="DD284" i="2" s="1"/>
  <c r="T64" i="47"/>
  <c r="AV64" i="47" s="1"/>
  <c r="U216" i="2" s="1"/>
  <c r="DB216" i="2" s="1"/>
  <c r="U16" i="48"/>
  <c r="U16" i="46"/>
  <c r="U16" i="45"/>
  <c r="U476" i="2"/>
  <c r="DB476" i="2" s="1"/>
  <c r="U346" i="2"/>
  <c r="DB346" i="2" s="1"/>
  <c r="U281" i="2"/>
  <c r="DB281" i="2" s="1"/>
  <c r="U411" i="2"/>
  <c r="DB411" i="2" s="1"/>
  <c r="M144" i="47"/>
  <c r="AO144" i="47" s="1"/>
  <c r="N209" i="50" s="1"/>
  <c r="CU209" i="50" s="1"/>
  <c r="N70" i="48"/>
  <c r="N72" i="46"/>
  <c r="N71" i="45"/>
  <c r="N404" i="50"/>
  <c r="CU404" i="50" s="1"/>
  <c r="N469" i="50"/>
  <c r="CU469" i="50" s="1"/>
  <c r="N339" i="50"/>
  <c r="CU339" i="50" s="1"/>
  <c r="N274" i="50"/>
  <c r="CU274" i="50" s="1"/>
  <c r="AB126" i="50"/>
  <c r="BE126" i="50" s="1"/>
  <c r="AB157" i="47" s="1"/>
  <c r="Y123" i="2"/>
  <c r="BA123" i="2" s="1"/>
  <c r="P60" i="47"/>
  <c r="AR60" i="47" s="1"/>
  <c r="Q212" i="2" s="1"/>
  <c r="CX212" i="2" s="1"/>
  <c r="Q12" i="48"/>
  <c r="Q12" i="45"/>
  <c r="Q472" i="2"/>
  <c r="CX472" i="2" s="1"/>
  <c r="Q407" i="2"/>
  <c r="CX407" i="2" s="1"/>
  <c r="Q12" i="46"/>
  <c r="Q277" i="2"/>
  <c r="CX277" i="2" s="1"/>
  <c r="Q342" i="2"/>
  <c r="CX342" i="2" s="1"/>
  <c r="K109" i="50"/>
  <c r="AM109" i="50" s="1"/>
  <c r="K13" i="38"/>
  <c r="R63" i="47"/>
  <c r="AT63" i="47" s="1"/>
  <c r="S215" i="2" s="1"/>
  <c r="CZ215" i="2" s="1"/>
  <c r="S15" i="46"/>
  <c r="S15" i="45"/>
  <c r="S15" i="48"/>
  <c r="S345" i="2"/>
  <c r="CZ345" i="2" s="1"/>
  <c r="S475" i="2"/>
  <c r="CZ475" i="2" s="1"/>
  <c r="S280" i="2"/>
  <c r="CZ280" i="2" s="1"/>
  <c r="S410" i="2"/>
  <c r="CZ410" i="2" s="1"/>
  <c r="AA124" i="50"/>
  <c r="N112" i="2"/>
  <c r="AP112" i="2" s="1"/>
  <c r="P114" i="50"/>
  <c r="AR114" i="50" s="1"/>
  <c r="N59" i="47"/>
  <c r="AP59" i="47" s="1"/>
  <c r="O211" i="2" s="1"/>
  <c r="CV211" i="2" s="1"/>
  <c r="O11" i="48"/>
  <c r="O11" i="46"/>
  <c r="O11" i="45"/>
  <c r="O471" i="2"/>
  <c r="CV471" i="2" s="1"/>
  <c r="O341" i="2"/>
  <c r="CV341" i="2" s="1"/>
  <c r="O406" i="2"/>
  <c r="CV406" i="2" s="1"/>
  <c r="O276" i="2"/>
  <c r="CV276" i="2" s="1"/>
  <c r="X68" i="47"/>
  <c r="AZ68" i="47" s="1"/>
  <c r="Y220" i="2" s="1"/>
  <c r="DF220" i="2" s="1"/>
  <c r="Y20" i="46"/>
  <c r="Y20" i="48"/>
  <c r="Y20" i="45"/>
  <c r="Y350" i="2"/>
  <c r="DF350" i="2" s="1"/>
  <c r="Y415" i="2"/>
  <c r="DF415" i="2" s="1"/>
  <c r="Y480" i="2"/>
  <c r="DF480" i="2" s="1"/>
  <c r="Y285" i="2"/>
  <c r="DF285" i="2" s="1"/>
  <c r="Z70" i="47"/>
  <c r="BB70" i="47" s="1"/>
  <c r="AA222" i="2" s="1"/>
  <c r="DH222" i="2" s="1"/>
  <c r="AA22" i="48"/>
  <c r="AA22" i="46"/>
  <c r="AA22" i="45"/>
  <c r="AA482" i="2"/>
  <c r="DH482" i="2" s="1"/>
  <c r="AA417" i="2"/>
  <c r="DH417" i="2" s="1"/>
  <c r="AA352" i="2"/>
  <c r="DH352" i="2" s="1"/>
  <c r="AA287" i="2"/>
  <c r="DH287" i="2" s="1"/>
  <c r="Q61" i="47"/>
  <c r="AS61" i="47" s="1"/>
  <c r="R213" i="2" s="1"/>
  <c r="CY213" i="2" s="1"/>
  <c r="R13" i="48"/>
  <c r="R13" i="46"/>
  <c r="R13" i="45"/>
  <c r="R408" i="2"/>
  <c r="CY408" i="2" s="1"/>
  <c r="R473" i="2"/>
  <c r="CY473" i="2" s="1"/>
  <c r="R343" i="2"/>
  <c r="CY343" i="2" s="1"/>
  <c r="R278" i="2"/>
  <c r="CY278" i="2" s="1"/>
  <c r="Q115" i="2"/>
  <c r="AS115" i="2" s="1"/>
  <c r="T118" i="50"/>
  <c r="S116" i="50"/>
  <c r="AU116" i="50" s="1"/>
  <c r="J141" i="47"/>
  <c r="AL141" i="47" s="1"/>
  <c r="K206" i="50" s="1"/>
  <c r="CR206" i="50" s="1"/>
  <c r="K67" i="48"/>
  <c r="K69" i="46"/>
  <c r="K68" i="45"/>
  <c r="K401" i="50"/>
  <c r="CR401" i="50" s="1"/>
  <c r="K271" i="50"/>
  <c r="CR271" i="50" s="1"/>
  <c r="K466" i="50"/>
  <c r="CR466" i="50" s="1"/>
  <c r="K336" i="50"/>
  <c r="CR336" i="50" s="1"/>
  <c r="Y69" i="47"/>
  <c r="BA69" i="47" s="1"/>
  <c r="Z221" i="2" s="1"/>
  <c r="DG221" i="2" s="1"/>
  <c r="Z21" i="48"/>
  <c r="Z481" i="2"/>
  <c r="DG481" i="2" s="1"/>
  <c r="Z21" i="46"/>
  <c r="Z21" i="45"/>
  <c r="Z416" i="2"/>
  <c r="DG416" i="2" s="1"/>
  <c r="Z286" i="2"/>
  <c r="DG286" i="2" s="1"/>
  <c r="Z351" i="2"/>
  <c r="DG351" i="2" s="1"/>
  <c r="U152" i="47"/>
  <c r="AW152" i="47" s="1"/>
  <c r="V217" i="50" s="1"/>
  <c r="DC217" i="50" s="1"/>
  <c r="V78" i="48"/>
  <c r="V80" i="46"/>
  <c r="V79" i="45"/>
  <c r="V477" i="50"/>
  <c r="DC477" i="50" s="1"/>
  <c r="V412" i="50"/>
  <c r="DC412" i="50" s="1"/>
  <c r="V282" i="50"/>
  <c r="DC282" i="50" s="1"/>
  <c r="V347" i="50"/>
  <c r="DC347" i="50" s="1"/>
  <c r="W67" i="47"/>
  <c r="AY67" i="47" s="1"/>
  <c r="X219" i="2" s="1"/>
  <c r="DE219" i="2" s="1"/>
  <c r="X19" i="48"/>
  <c r="X19" i="46"/>
  <c r="X19" i="45"/>
  <c r="X414" i="2"/>
  <c r="DE414" i="2" s="1"/>
  <c r="X479" i="2"/>
  <c r="DE479" i="2" s="1"/>
  <c r="X284" i="2"/>
  <c r="DE284" i="2" s="1"/>
  <c r="X349" i="2"/>
  <c r="DE349" i="2" s="1"/>
  <c r="S117" i="50"/>
  <c r="AU117" i="50" s="1"/>
  <c r="W68" i="47"/>
  <c r="AY68" i="47" s="1"/>
  <c r="X220" i="2" s="1"/>
  <c r="DE220" i="2" s="1"/>
  <c r="X20" i="48"/>
  <c r="X20" i="46"/>
  <c r="X480" i="2"/>
  <c r="DE480" i="2" s="1"/>
  <c r="X20" i="45"/>
  <c r="X415" i="2"/>
  <c r="DE415" i="2" s="1"/>
  <c r="X350" i="2"/>
  <c r="DE350" i="2" s="1"/>
  <c r="X285" i="2"/>
  <c r="DE285" i="2" s="1"/>
  <c r="U65" i="47"/>
  <c r="AW65" i="47" s="1"/>
  <c r="V217" i="2" s="1"/>
  <c r="DC217" i="2" s="1"/>
  <c r="V17" i="46"/>
  <c r="V17" i="45"/>
  <c r="V477" i="2"/>
  <c r="DC477" i="2" s="1"/>
  <c r="V347" i="2"/>
  <c r="DC347" i="2" s="1"/>
  <c r="V17" i="48"/>
  <c r="V412" i="2"/>
  <c r="DC412" i="2" s="1"/>
  <c r="V282" i="2"/>
  <c r="DC282" i="2" s="1"/>
  <c r="P114" i="2"/>
  <c r="AR114" i="2" s="1"/>
  <c r="U153" i="47"/>
  <c r="AW153" i="47" s="1"/>
  <c r="V218" i="50" s="1"/>
  <c r="DC218" i="50" s="1"/>
  <c r="V79" i="48"/>
  <c r="V81" i="46"/>
  <c r="V80" i="45"/>
  <c r="V413" i="50"/>
  <c r="DC413" i="50" s="1"/>
  <c r="V348" i="50"/>
  <c r="DC348" i="50" s="1"/>
  <c r="V283" i="50"/>
  <c r="DC283" i="50" s="1"/>
  <c r="V478" i="50"/>
  <c r="DC478" i="50" s="1"/>
  <c r="K109" i="2"/>
  <c r="K12" i="38"/>
  <c r="P146" i="47"/>
  <c r="AR146" i="47" s="1"/>
  <c r="Q211" i="50" s="1"/>
  <c r="CX211" i="50" s="1"/>
  <c r="Q72" i="48"/>
  <c r="Q74" i="46"/>
  <c r="Q73" i="45"/>
  <c r="Q471" i="50"/>
  <c r="CX471" i="50" s="1"/>
  <c r="Q406" i="50"/>
  <c r="CX406" i="50" s="1"/>
  <c r="Q341" i="50"/>
  <c r="CX341" i="50" s="1"/>
  <c r="Q276" i="50"/>
  <c r="CX276" i="50" s="1"/>
  <c r="S63" i="47"/>
  <c r="AU63" i="47" s="1"/>
  <c r="T215" i="2" s="1"/>
  <c r="DA215" i="2" s="1"/>
  <c r="T15" i="48"/>
  <c r="T15" i="45"/>
  <c r="T15" i="46"/>
  <c r="T475" i="2"/>
  <c r="DA475" i="2" s="1"/>
  <c r="T410" i="2"/>
  <c r="DA410" i="2" s="1"/>
  <c r="T345" i="2"/>
  <c r="DA345" i="2" s="1"/>
  <c r="T280" i="2"/>
  <c r="DA280" i="2" s="1"/>
  <c r="S117" i="2"/>
  <c r="AU117" i="2" s="1"/>
  <c r="X122" i="50"/>
  <c r="AR115" i="2"/>
  <c r="AU118" i="50"/>
  <c r="X154" i="47"/>
  <c r="AZ154" i="47" s="1"/>
  <c r="Y219" i="50" s="1"/>
  <c r="DF219" i="50" s="1"/>
  <c r="Y80" i="48"/>
  <c r="Y82" i="46"/>
  <c r="Y81" i="45"/>
  <c r="Y414" i="50"/>
  <c r="DF414" i="50" s="1"/>
  <c r="Y349" i="50"/>
  <c r="DF349" i="50" s="1"/>
  <c r="Y479" i="50"/>
  <c r="DF479" i="50" s="1"/>
  <c r="Y284" i="50"/>
  <c r="DF284" i="50" s="1"/>
  <c r="T118" i="2"/>
  <c r="AV118" i="2" s="1"/>
  <c r="K55" i="47"/>
  <c r="AM55" i="47" s="1"/>
  <c r="L207" i="2" s="1"/>
  <c r="CS207" i="2" s="1"/>
  <c r="L7" i="48"/>
  <c r="L7" i="45"/>
  <c r="L7" i="46"/>
  <c r="L467" i="2"/>
  <c r="CS467" i="2" s="1"/>
  <c r="L402" i="2"/>
  <c r="CS402" i="2" s="1"/>
  <c r="L337" i="2"/>
  <c r="CS337" i="2" s="1"/>
  <c r="L272" i="2"/>
  <c r="CS272" i="2" s="1"/>
  <c r="Y157" i="47"/>
  <c r="BA157" i="47" s="1"/>
  <c r="Z222" i="50" s="1"/>
  <c r="DG222" i="50" s="1"/>
  <c r="Z83" i="48"/>
  <c r="Z85" i="46"/>
  <c r="Z84" i="45"/>
  <c r="Z417" i="50"/>
  <c r="DG417" i="50" s="1"/>
  <c r="Z352" i="50"/>
  <c r="DG352" i="50" s="1"/>
  <c r="Z482" i="50"/>
  <c r="DG482" i="50" s="1"/>
  <c r="Z287" i="50"/>
  <c r="DG287" i="50" s="1"/>
  <c r="AA125" i="50"/>
  <c r="BC125" i="50" s="1"/>
  <c r="T150" i="47"/>
  <c r="U76" i="48"/>
  <c r="U78" i="46"/>
  <c r="U77" i="45"/>
  <c r="U410" i="50"/>
  <c r="DB410" i="50" s="1"/>
  <c r="U475" i="50"/>
  <c r="DB475" i="50" s="1"/>
  <c r="U345" i="50"/>
  <c r="DB345" i="50" s="1"/>
  <c r="U280" i="50"/>
  <c r="DB280" i="50" s="1"/>
  <c r="L110" i="50"/>
  <c r="AN110" i="50" s="1"/>
  <c r="AA125" i="2"/>
  <c r="BC125" i="2" s="1"/>
  <c r="W121" i="50"/>
  <c r="AY121" i="50" s="1"/>
  <c r="BD127" i="2"/>
  <c r="BM241" i="50"/>
  <c r="BM501" i="2"/>
  <c r="BM275" i="2"/>
  <c r="BM210" i="50"/>
  <c r="BM405" i="50"/>
  <c r="H47" i="2"/>
  <c r="BM241" i="2"/>
  <c r="BM470" i="2"/>
  <c r="BM340" i="2"/>
  <c r="BM501" i="50"/>
  <c r="BM436" i="50"/>
  <c r="H536" i="50"/>
  <c r="H569" i="50" s="1"/>
  <c r="BM371" i="50"/>
  <c r="BM306" i="50"/>
  <c r="H47" i="50"/>
  <c r="AK72" i="46" s="1"/>
  <c r="BM436" i="2"/>
  <c r="BM210" i="2"/>
  <c r="BM275" i="50"/>
  <c r="H536" i="2"/>
  <c r="H569" i="2" s="1"/>
  <c r="DQ275" i="51"/>
  <c r="AL307" i="51"/>
  <c r="BM241" i="51"/>
  <c r="BM210" i="49"/>
  <c r="AL242" i="49" s="1"/>
  <c r="BM306" i="49"/>
  <c r="DF222" i="51"/>
  <c r="CZ477" i="51"/>
  <c r="DG224" i="51"/>
  <c r="CP206" i="49"/>
  <c r="DD286" i="51"/>
  <c r="H47" i="49"/>
  <c r="BM501" i="49"/>
  <c r="CZ282" i="51"/>
  <c r="U183" i="47"/>
  <c r="AW183" i="47" s="1"/>
  <c r="V219" i="51" s="1"/>
  <c r="V111" i="48"/>
  <c r="V113" i="46"/>
  <c r="V112" i="45"/>
  <c r="V414" i="51"/>
  <c r="V284" i="51"/>
  <c r="V479" i="51"/>
  <c r="V349" i="51"/>
  <c r="CZ412" i="51"/>
  <c r="DG419" i="51"/>
  <c r="BM241" i="49"/>
  <c r="DD351" i="51"/>
  <c r="BM371" i="49"/>
  <c r="BM405" i="49"/>
  <c r="CZ347" i="51"/>
  <c r="DG354" i="51"/>
  <c r="CO205" i="51"/>
  <c r="Q179" i="47"/>
  <c r="AS179" i="47" s="1"/>
  <c r="R215" i="51" s="1"/>
  <c r="R107" i="48"/>
  <c r="R109" i="46"/>
  <c r="R108" i="45"/>
  <c r="R410" i="51"/>
  <c r="R475" i="51"/>
  <c r="R280" i="51"/>
  <c r="R345" i="51"/>
  <c r="DD481" i="51"/>
  <c r="DD221" i="51"/>
  <c r="BM436" i="49"/>
  <c r="CZ217" i="51"/>
  <c r="DG484" i="51"/>
  <c r="BM210" i="51"/>
  <c r="K173" i="47"/>
  <c r="AM173" i="47" s="1"/>
  <c r="L209" i="51" s="1"/>
  <c r="L101" i="48"/>
  <c r="L103" i="46"/>
  <c r="L102" i="45"/>
  <c r="L404" i="51"/>
  <c r="L339" i="51"/>
  <c r="L469" i="51"/>
  <c r="L274" i="51"/>
  <c r="CQ207" i="49"/>
  <c r="CP206" i="51"/>
  <c r="DG289" i="51"/>
  <c r="H536" i="51"/>
  <c r="H569" i="51" s="1"/>
  <c r="BM436" i="51"/>
  <c r="BM306" i="51"/>
  <c r="BM371" i="51"/>
  <c r="BM501" i="51"/>
  <c r="H47" i="51"/>
  <c r="AK103" i="46" s="1"/>
  <c r="AA189" i="47"/>
  <c r="BC189" i="47" s="1"/>
  <c r="AB225" i="51" s="1"/>
  <c r="AB117" i="48"/>
  <c r="AB119" i="46"/>
  <c r="AB118" i="45"/>
  <c r="AB485" i="51"/>
  <c r="AB420" i="51"/>
  <c r="AB355" i="51"/>
  <c r="AB290" i="51"/>
  <c r="DD416" i="51"/>
  <c r="H536" i="49"/>
  <c r="H569" i="49" s="1"/>
  <c r="BM470" i="51"/>
  <c r="AL456" i="51" l="1"/>
  <c r="DQ424" i="51"/>
  <c r="BN456" i="51" s="1"/>
  <c r="BN293" i="51"/>
  <c r="AJ39" i="48"/>
  <c r="H175" i="49"/>
  <c r="AJ273" i="49"/>
  <c r="BL273" i="49" s="1"/>
  <c r="AJ403" i="49"/>
  <c r="BL403" i="49" s="1"/>
  <c r="AJ208" i="49"/>
  <c r="BL208" i="49" s="1"/>
  <c r="AJ338" i="49"/>
  <c r="BL338" i="49" s="1"/>
  <c r="AJ468" i="49"/>
  <c r="BL468" i="49" s="1"/>
  <c r="BJ433" i="51"/>
  <c r="BJ303" i="51"/>
  <c r="BJ368" i="51"/>
  <c r="E44" i="51"/>
  <c r="E533" i="51"/>
  <c r="E566" i="51" s="1"/>
  <c r="BJ238" i="51"/>
  <c r="DR406" i="50"/>
  <c r="AM438" i="50"/>
  <c r="J438" i="50"/>
  <c r="AM326" i="50"/>
  <c r="DR294" i="50"/>
  <c r="BO326" i="50" s="1"/>
  <c r="AJ468" i="2"/>
  <c r="BL468" i="2" s="1"/>
  <c r="AJ8" i="46"/>
  <c r="AJ403" i="2"/>
  <c r="BL403" i="2" s="1"/>
  <c r="AJ39" i="46"/>
  <c r="H175" i="2"/>
  <c r="AJ273" i="2"/>
  <c r="BL273" i="2" s="1"/>
  <c r="AJ338" i="2"/>
  <c r="BL338" i="2" s="1"/>
  <c r="AJ208" i="2"/>
  <c r="BL208" i="2" s="1"/>
  <c r="E172" i="49"/>
  <c r="D68" i="49"/>
  <c r="AG335" i="49"/>
  <c r="AG205" i="49"/>
  <c r="AG465" i="49"/>
  <c r="AG400" i="49"/>
  <c r="AG36" i="48"/>
  <c r="AG62" i="48" s="1"/>
  <c r="E233" i="38" s="1"/>
  <c r="AG270" i="49"/>
  <c r="AM325" i="49"/>
  <c r="DR293" i="49"/>
  <c r="BO325" i="49" s="1"/>
  <c r="AM325" i="2"/>
  <c r="DR293" i="2"/>
  <c r="BO325" i="2" s="1"/>
  <c r="AK104" i="45"/>
  <c r="AL243" i="51"/>
  <c r="BN211" i="51" s="1"/>
  <c r="DQ211" i="51"/>
  <c r="BN243" i="51" s="1"/>
  <c r="AL308" i="51"/>
  <c r="DQ276" i="51"/>
  <c r="BN308" i="51" s="1"/>
  <c r="AL373" i="51"/>
  <c r="BN341" i="51" s="1"/>
  <c r="DQ341" i="51"/>
  <c r="BN373" i="51" s="1"/>
  <c r="AM325" i="50"/>
  <c r="DR293" i="50"/>
  <c r="BO325" i="50" s="1"/>
  <c r="AG5" i="46"/>
  <c r="AG31" i="46" s="1"/>
  <c r="AG270" i="2"/>
  <c r="AG465" i="2"/>
  <c r="D68" i="2"/>
  <c r="AG205" i="2"/>
  <c r="AG400" i="2"/>
  <c r="AG335" i="2"/>
  <c r="E172" i="2"/>
  <c r="E197" i="2" s="1"/>
  <c r="E198" i="2" s="1"/>
  <c r="AG36" i="46"/>
  <c r="AG62" i="46" s="1"/>
  <c r="DR471" i="50"/>
  <c r="J503" i="50"/>
  <c r="AM503" i="50"/>
  <c r="AM326" i="2"/>
  <c r="DR294" i="2"/>
  <c r="BO326" i="2" s="1"/>
  <c r="AK11" i="45"/>
  <c r="DQ211" i="2"/>
  <c r="BN243" i="2" s="1"/>
  <c r="AL243" i="2"/>
  <c r="G535" i="50"/>
  <c r="G568" i="50" s="1"/>
  <c r="G46" i="50"/>
  <c r="BL240" i="50"/>
  <c r="BL305" i="50"/>
  <c r="BL435" i="50"/>
  <c r="BL370" i="50"/>
  <c r="AM389" i="50"/>
  <c r="DR357" i="50"/>
  <c r="BO389" i="50" s="1"/>
  <c r="AL520" i="50"/>
  <c r="DQ488" i="50"/>
  <c r="BN520" i="50" s="1"/>
  <c r="H624" i="50"/>
  <c r="BP487" i="51"/>
  <c r="DR292" i="2"/>
  <c r="BO324" i="2" s="1"/>
  <c r="AM324" i="2"/>
  <c r="AI467" i="49"/>
  <c r="BK467" i="49" s="1"/>
  <c r="G174" i="49"/>
  <c r="AI207" i="49"/>
  <c r="BK207" i="49" s="1"/>
  <c r="AI38" i="48"/>
  <c r="AI272" i="49"/>
  <c r="BK272" i="49" s="1"/>
  <c r="AI402" i="49"/>
  <c r="BK402" i="49" s="1"/>
  <c r="AI337" i="49"/>
  <c r="BK337" i="49" s="1"/>
  <c r="AK89" i="45"/>
  <c r="DQ227" i="50"/>
  <c r="BN259" i="50" s="1"/>
  <c r="AL259" i="50"/>
  <c r="AM455" i="2"/>
  <c r="DR423" i="2"/>
  <c r="BO455" i="2" s="1"/>
  <c r="BL240" i="51"/>
  <c r="BL370" i="51"/>
  <c r="BL435" i="51"/>
  <c r="G46" i="51"/>
  <c r="G535" i="51"/>
  <c r="G568" i="51" s="1"/>
  <c r="BL305" i="51"/>
  <c r="DR358" i="51"/>
  <c r="BO390" i="51" s="1"/>
  <c r="AM390" i="51"/>
  <c r="AK27" i="45"/>
  <c r="AL259" i="2"/>
  <c r="DQ227" i="2"/>
  <c r="BN259" i="2" s="1"/>
  <c r="AL455" i="51"/>
  <c r="DQ423" i="51"/>
  <c r="BN455" i="51" s="1"/>
  <c r="BK434" i="50"/>
  <c r="F534" i="50"/>
  <c r="F567" i="50" s="1"/>
  <c r="BK239" i="50"/>
  <c r="F45" i="50"/>
  <c r="BK369" i="50"/>
  <c r="BK304" i="50"/>
  <c r="AL308" i="49"/>
  <c r="DQ276" i="49"/>
  <c r="BN308" i="49" s="1"/>
  <c r="AL454" i="50"/>
  <c r="DQ422" i="50"/>
  <c r="BN454" i="50" s="1"/>
  <c r="H625" i="2"/>
  <c r="DQ489" i="2"/>
  <c r="BN521" i="2" s="1"/>
  <c r="AL521" i="2"/>
  <c r="AM390" i="49"/>
  <c r="DR358" i="49"/>
  <c r="BO390" i="49" s="1"/>
  <c r="D565" i="49"/>
  <c r="D590" i="49" s="1"/>
  <c r="D591" i="49" s="1"/>
  <c r="E44" i="38" s="1"/>
  <c r="D557" i="49"/>
  <c r="D558" i="49" s="1"/>
  <c r="AK120" i="45"/>
  <c r="AL259" i="51"/>
  <c r="DQ227" i="51"/>
  <c r="BN259" i="51" s="1"/>
  <c r="AK91" i="45"/>
  <c r="AL261" i="50"/>
  <c r="DQ229" i="50"/>
  <c r="BN261" i="50" s="1"/>
  <c r="AL373" i="2"/>
  <c r="DQ341" i="2"/>
  <c r="BN373" i="2" s="1"/>
  <c r="H607" i="2"/>
  <c r="AL373" i="49"/>
  <c r="DQ341" i="49"/>
  <c r="BN373" i="49" s="1"/>
  <c r="H624" i="49"/>
  <c r="AL520" i="49"/>
  <c r="DQ488" i="49"/>
  <c r="BN520" i="49" s="1"/>
  <c r="AI7" i="46"/>
  <c r="AI402" i="2"/>
  <c r="BK402" i="2" s="1"/>
  <c r="AI467" i="2"/>
  <c r="BK467" i="2" s="1"/>
  <c r="AI38" i="46"/>
  <c r="AI272" i="2"/>
  <c r="BK272" i="2" s="1"/>
  <c r="AI207" i="2"/>
  <c r="BK207" i="2" s="1"/>
  <c r="AI337" i="2"/>
  <c r="BK337" i="2" s="1"/>
  <c r="G174" i="2"/>
  <c r="AL521" i="51"/>
  <c r="DQ489" i="51"/>
  <c r="BN521" i="51" s="1"/>
  <c r="H625" i="51"/>
  <c r="AL373" i="50"/>
  <c r="BN341" i="50" s="1"/>
  <c r="DQ341" i="50"/>
  <c r="BN373" i="50" s="1"/>
  <c r="AK121" i="45"/>
  <c r="AL260" i="51"/>
  <c r="DQ228" i="51"/>
  <c r="BN260" i="51" s="1"/>
  <c r="BJ433" i="50"/>
  <c r="BJ368" i="50"/>
  <c r="BJ303" i="50"/>
  <c r="BJ238" i="50"/>
  <c r="E44" i="50"/>
  <c r="E533" i="50"/>
  <c r="E566" i="50" s="1"/>
  <c r="D565" i="2"/>
  <c r="D590" i="2" s="1"/>
  <c r="D591" i="2" s="1"/>
  <c r="E32" i="38" s="1"/>
  <c r="D557" i="2"/>
  <c r="D558" i="2" s="1"/>
  <c r="AL455" i="49"/>
  <c r="DQ423" i="49"/>
  <c r="BN455" i="49" s="1"/>
  <c r="DQ292" i="51"/>
  <c r="BN324" i="51" s="1"/>
  <c r="AL324" i="51"/>
  <c r="DR406" i="2"/>
  <c r="AM438" i="2"/>
  <c r="J438" i="2"/>
  <c r="H624" i="51"/>
  <c r="AL520" i="51"/>
  <c r="DQ488" i="51"/>
  <c r="BN520" i="51" s="1"/>
  <c r="AH206" i="49"/>
  <c r="BJ206" i="49" s="1"/>
  <c r="AH37" i="48"/>
  <c r="AH401" i="49"/>
  <c r="BJ401" i="49" s="1"/>
  <c r="AH336" i="49"/>
  <c r="BJ336" i="49" s="1"/>
  <c r="AH466" i="49"/>
  <c r="BJ466" i="49" s="1"/>
  <c r="AH271" i="49"/>
  <c r="BJ271" i="49" s="1"/>
  <c r="AH37" i="45" s="1"/>
  <c r="F173" i="49"/>
  <c r="AK28" i="45"/>
  <c r="DQ228" i="2"/>
  <c r="BN260" i="2" s="1"/>
  <c r="AL260" i="2"/>
  <c r="DQ276" i="2"/>
  <c r="BN308" i="2" s="1"/>
  <c r="AL308" i="2"/>
  <c r="BN276" i="2" s="1"/>
  <c r="H623" i="2"/>
  <c r="AM260" i="50"/>
  <c r="DR228" i="50"/>
  <c r="BO260" i="50" s="1"/>
  <c r="DR471" i="51"/>
  <c r="AM503" i="51"/>
  <c r="J503" i="51"/>
  <c r="AM390" i="2"/>
  <c r="DR358" i="2"/>
  <c r="BO390" i="2" s="1"/>
  <c r="BN211" i="49"/>
  <c r="DQ292" i="49"/>
  <c r="BN324" i="49" s="1"/>
  <c r="AL324" i="49"/>
  <c r="BK434" i="51"/>
  <c r="BK239" i="51"/>
  <c r="F534" i="51"/>
  <c r="F567" i="51" s="1"/>
  <c r="F45" i="51"/>
  <c r="BK304" i="51"/>
  <c r="BK369" i="51"/>
  <c r="AL391" i="49"/>
  <c r="DQ359" i="49"/>
  <c r="BN391" i="49" s="1"/>
  <c r="AL389" i="51"/>
  <c r="DQ357" i="51"/>
  <c r="BN389" i="51" s="1"/>
  <c r="H623" i="51"/>
  <c r="AL456" i="2"/>
  <c r="DQ424" i="2"/>
  <c r="BN456" i="2" s="1"/>
  <c r="AK29" i="45"/>
  <c r="DQ424" i="50"/>
  <c r="BN456" i="50" s="1"/>
  <c r="AL456" i="50"/>
  <c r="D523" i="49"/>
  <c r="DR229" i="51"/>
  <c r="BO261" i="51" s="1"/>
  <c r="AM261" i="51"/>
  <c r="H624" i="2"/>
  <c r="AL520" i="2"/>
  <c r="DQ488" i="2"/>
  <c r="BN520" i="2" s="1"/>
  <c r="DQ359" i="50"/>
  <c r="BN391" i="50" s="1"/>
  <c r="AL391" i="50"/>
  <c r="DR422" i="49"/>
  <c r="BO454" i="49" s="1"/>
  <c r="AM454" i="49"/>
  <c r="AM519" i="2"/>
  <c r="DR487" i="2"/>
  <c r="BO519" i="2" s="1"/>
  <c r="AK42" i="45"/>
  <c r="H625" i="50"/>
  <c r="AL521" i="50"/>
  <c r="DQ489" i="50"/>
  <c r="BN521" i="50" s="1"/>
  <c r="AL521" i="49"/>
  <c r="H625" i="49"/>
  <c r="DQ489" i="49"/>
  <c r="BN521" i="49" s="1"/>
  <c r="AL391" i="51"/>
  <c r="DQ359" i="51"/>
  <c r="BN391" i="51" s="1"/>
  <c r="AK122" i="45"/>
  <c r="D522" i="51"/>
  <c r="BI432" i="51"/>
  <c r="BI457" i="51" s="1"/>
  <c r="BI302" i="51"/>
  <c r="BI327" i="51" s="1"/>
  <c r="D43" i="51"/>
  <c r="BI237" i="51"/>
  <c r="BI262" i="51" s="1"/>
  <c r="D532" i="51"/>
  <c r="BI367" i="51"/>
  <c r="BI392" i="51" s="1"/>
  <c r="AM326" i="51"/>
  <c r="DR294" i="51"/>
  <c r="BO326" i="51" s="1"/>
  <c r="H623" i="49"/>
  <c r="DQ487" i="49"/>
  <c r="BN519" i="49" s="1"/>
  <c r="AL519" i="49"/>
  <c r="H607" i="49"/>
  <c r="DQ471" i="49"/>
  <c r="BN503" i="49" s="1"/>
  <c r="AL503" i="49"/>
  <c r="AM261" i="2"/>
  <c r="DR229" i="2"/>
  <c r="BO261" i="2" s="1"/>
  <c r="AL456" i="49"/>
  <c r="DQ424" i="49"/>
  <c r="BN456" i="49" s="1"/>
  <c r="DQ292" i="50"/>
  <c r="BN324" i="50" s="1"/>
  <c r="AL324" i="50"/>
  <c r="BT25" i="48"/>
  <c r="BW24" i="48"/>
  <c r="BV24" i="48"/>
  <c r="DS422" i="2"/>
  <c r="BP454" i="2" s="1"/>
  <c r="AN454" i="2"/>
  <c r="BP422" i="2" s="1"/>
  <c r="H623" i="50"/>
  <c r="DQ487" i="50"/>
  <c r="BN519" i="50" s="1"/>
  <c r="AL519" i="50"/>
  <c r="AL455" i="50"/>
  <c r="DQ423" i="50"/>
  <c r="BN455" i="50" s="1"/>
  <c r="AK59" i="45"/>
  <c r="DQ228" i="49"/>
  <c r="BN260" i="49" s="1"/>
  <c r="AL260" i="49"/>
  <c r="DR359" i="2"/>
  <c r="BO391" i="2" s="1"/>
  <c r="AM391" i="2"/>
  <c r="D522" i="50"/>
  <c r="D523" i="50" s="1"/>
  <c r="BI432" i="50"/>
  <c r="BI457" i="50" s="1"/>
  <c r="D43" i="50"/>
  <c r="E14" i="38" s="1"/>
  <c r="BI302" i="50"/>
  <c r="BI327" i="50" s="1"/>
  <c r="BI237" i="50"/>
  <c r="BI262" i="50" s="1"/>
  <c r="D532" i="50"/>
  <c r="BI367" i="50"/>
  <c r="BI392" i="50" s="1"/>
  <c r="AK58" i="45"/>
  <c r="AL259" i="49"/>
  <c r="DQ227" i="49"/>
  <c r="BN259" i="49" s="1"/>
  <c r="BN357" i="49"/>
  <c r="DR422" i="51"/>
  <c r="BO454" i="51" s="1"/>
  <c r="AM454" i="51"/>
  <c r="AH6" i="46"/>
  <c r="AH336" i="2"/>
  <c r="BJ336" i="2" s="1"/>
  <c r="AH466" i="2"/>
  <c r="BJ466" i="2" s="1"/>
  <c r="AH37" i="46"/>
  <c r="F173" i="2"/>
  <c r="AH206" i="2"/>
  <c r="BJ206" i="2" s="1"/>
  <c r="AH271" i="2"/>
  <c r="BJ271" i="2" s="1"/>
  <c r="AH401" i="2"/>
  <c r="BJ401" i="2" s="1"/>
  <c r="AH6" i="45"/>
  <c r="BN357" i="2"/>
  <c r="AK60" i="45"/>
  <c r="AL261" i="49"/>
  <c r="DQ229" i="49"/>
  <c r="BN261" i="49" s="1"/>
  <c r="AM326" i="49"/>
  <c r="DR294" i="49"/>
  <c r="BO326" i="49" s="1"/>
  <c r="DQ276" i="50"/>
  <c r="BN308" i="50" s="1"/>
  <c r="AL308" i="50"/>
  <c r="BN276" i="50" s="1"/>
  <c r="AK73" i="45"/>
  <c r="AL390" i="50"/>
  <c r="DQ358" i="50"/>
  <c r="BN390" i="50" s="1"/>
  <c r="AK90" i="45"/>
  <c r="AK9" i="46"/>
  <c r="AK40" i="46"/>
  <c r="Y52" i="45"/>
  <c r="L39" i="48"/>
  <c r="O42" i="45"/>
  <c r="R92" i="47"/>
  <c r="AT92" i="47" s="1"/>
  <c r="S215" i="49" s="1"/>
  <c r="I36" i="45"/>
  <c r="V49" i="48"/>
  <c r="Q44" i="46"/>
  <c r="L142" i="47"/>
  <c r="AN142" i="47" s="1"/>
  <c r="M207" i="50" s="1"/>
  <c r="CT207" i="50" s="1"/>
  <c r="U48" i="45"/>
  <c r="T281" i="49"/>
  <c r="DA281" i="49" s="1"/>
  <c r="Q91" i="47"/>
  <c r="AS91" i="47" s="1"/>
  <c r="R214" i="49" s="1"/>
  <c r="CY214" i="49" s="1"/>
  <c r="W50" i="46"/>
  <c r="M40" i="45"/>
  <c r="N41" i="46"/>
  <c r="J84" i="47"/>
  <c r="AL84" i="47" s="1"/>
  <c r="K207" i="49" s="1"/>
  <c r="CR207" i="49" s="1"/>
  <c r="Z53" i="45"/>
  <c r="J37" i="45"/>
  <c r="P43" i="46"/>
  <c r="AB56" i="46"/>
  <c r="X51" i="45"/>
  <c r="AA158" i="47"/>
  <c r="BC158" i="47" s="1"/>
  <c r="AB223" i="50" s="1"/>
  <c r="DI223" i="50" s="1"/>
  <c r="O112" i="50"/>
  <c r="AQ112" i="50" s="1"/>
  <c r="I294" i="38"/>
  <c r="I299" i="38"/>
  <c r="I304" i="38"/>
  <c r="I289" i="38"/>
  <c r="J288" i="38"/>
  <c r="J293" i="38" s="1"/>
  <c r="J298" i="38"/>
  <c r="J303" i="38" s="1"/>
  <c r="M272" i="50"/>
  <c r="CT272" i="50" s="1"/>
  <c r="M69" i="45"/>
  <c r="M467" i="50"/>
  <c r="CT467" i="50" s="1"/>
  <c r="M70" i="46"/>
  <c r="M337" i="50"/>
  <c r="CT337" i="50" s="1"/>
  <c r="M68" i="48"/>
  <c r="M402" i="50"/>
  <c r="CT402" i="50" s="1"/>
  <c r="N111" i="50"/>
  <c r="AP111" i="50" s="1"/>
  <c r="AB353" i="50"/>
  <c r="DI353" i="50" s="1"/>
  <c r="BD128" i="49"/>
  <c r="R45" i="45"/>
  <c r="AB84" i="48"/>
  <c r="X51" i="48"/>
  <c r="J336" i="49"/>
  <c r="CQ336" i="49" s="1"/>
  <c r="Z287" i="49"/>
  <c r="DG287" i="49" s="1"/>
  <c r="P407" i="49"/>
  <c r="CW407" i="49" s="1"/>
  <c r="J37" i="46"/>
  <c r="P472" i="49"/>
  <c r="CW472" i="49" s="1"/>
  <c r="X285" i="49"/>
  <c r="DE285" i="49" s="1"/>
  <c r="X415" i="49"/>
  <c r="DE415" i="49" s="1"/>
  <c r="X51" i="46"/>
  <c r="O89" i="47"/>
  <c r="AQ89" i="47" s="1"/>
  <c r="P212" i="49" s="1"/>
  <c r="CW212" i="49" s="1"/>
  <c r="J401" i="49"/>
  <c r="CQ401" i="49" s="1"/>
  <c r="Z417" i="49"/>
  <c r="DG417" i="49" s="1"/>
  <c r="K38" i="45"/>
  <c r="AB418" i="50"/>
  <c r="DI418" i="50" s="1"/>
  <c r="AB288" i="50"/>
  <c r="DI288" i="50" s="1"/>
  <c r="AB483" i="50"/>
  <c r="DI483" i="50" s="1"/>
  <c r="AB85" i="45"/>
  <c r="AB86" i="46"/>
  <c r="X480" i="49"/>
  <c r="DE480" i="49" s="1"/>
  <c r="W97" i="47"/>
  <c r="AY97" i="47" s="1"/>
  <c r="X220" i="49" s="1"/>
  <c r="DE220" i="49" s="1"/>
  <c r="X350" i="49"/>
  <c r="DE350" i="49" s="1"/>
  <c r="T47" i="46"/>
  <c r="U48" i="46"/>
  <c r="P43" i="48"/>
  <c r="J37" i="48"/>
  <c r="Z53" i="46"/>
  <c r="AB485" i="49"/>
  <c r="DI485" i="49" s="1"/>
  <c r="AB355" i="49"/>
  <c r="DI355" i="49" s="1"/>
  <c r="K337" i="49"/>
  <c r="CR337" i="49" s="1"/>
  <c r="AB56" i="48"/>
  <c r="AB290" i="49"/>
  <c r="DI290" i="49" s="1"/>
  <c r="AB420" i="49"/>
  <c r="DI420" i="49" s="1"/>
  <c r="I437" i="2"/>
  <c r="AV150" i="47"/>
  <c r="U215" i="50" s="1"/>
  <c r="DB215" i="50" s="1"/>
  <c r="BD71" i="47"/>
  <c r="L468" i="49"/>
  <c r="CS468" i="49" s="1"/>
  <c r="R45" i="46"/>
  <c r="AL437" i="2"/>
  <c r="AB70" i="47"/>
  <c r="Y52" i="48"/>
  <c r="T118" i="49"/>
  <c r="K110" i="49"/>
  <c r="AM110" i="49" s="1"/>
  <c r="W123" i="51"/>
  <c r="AY123" i="51" s="1"/>
  <c r="R344" i="49"/>
  <c r="CY344" i="49" s="1"/>
  <c r="V49" i="46"/>
  <c r="T346" i="49"/>
  <c r="DA346" i="49" s="1"/>
  <c r="AB128" i="51"/>
  <c r="BE128" i="51" s="1"/>
  <c r="AB188" i="47" s="1"/>
  <c r="BD188" i="47" s="1"/>
  <c r="X124" i="51"/>
  <c r="AZ124" i="51" s="1"/>
  <c r="N113" i="49"/>
  <c r="AP113" i="49" s="1"/>
  <c r="R279" i="49"/>
  <c r="CY279" i="49" s="1"/>
  <c r="R117" i="49"/>
  <c r="AT117" i="49" s="1"/>
  <c r="K111" i="51"/>
  <c r="AM111" i="51" s="1"/>
  <c r="Y351" i="49"/>
  <c r="DF351" i="49" s="1"/>
  <c r="M404" i="49"/>
  <c r="CT404" i="49" s="1"/>
  <c r="Y416" i="49"/>
  <c r="DF416" i="49" s="1"/>
  <c r="N275" i="49"/>
  <c r="CU275" i="49" s="1"/>
  <c r="K85" i="47"/>
  <c r="AM85" i="47" s="1"/>
  <c r="L208" i="49" s="1"/>
  <c r="CS208" i="49" s="1"/>
  <c r="M40" i="48"/>
  <c r="S280" i="49"/>
  <c r="CZ280" i="49" s="1"/>
  <c r="P115" i="49"/>
  <c r="AR115" i="49" s="1"/>
  <c r="L39" i="45"/>
  <c r="W50" i="45"/>
  <c r="Y52" i="46"/>
  <c r="N41" i="45"/>
  <c r="L273" i="49"/>
  <c r="CS273" i="49" s="1"/>
  <c r="Q473" i="49"/>
  <c r="CX473" i="49" s="1"/>
  <c r="I36" i="48"/>
  <c r="AA102" i="47"/>
  <c r="BC102" i="47" s="1"/>
  <c r="AB225" i="49" s="1"/>
  <c r="DI225" i="49" s="1"/>
  <c r="AB56" i="45"/>
  <c r="AB126" i="49"/>
  <c r="BE126" i="49" s="1"/>
  <c r="AB99" i="47" s="1"/>
  <c r="S410" i="49"/>
  <c r="CZ410" i="49" s="1"/>
  <c r="V283" i="49"/>
  <c r="DC283" i="49" s="1"/>
  <c r="P90" i="47"/>
  <c r="AR90" i="47" s="1"/>
  <c r="Q213" i="49" s="1"/>
  <c r="CX213" i="49" s="1"/>
  <c r="M111" i="49"/>
  <c r="S46" i="46"/>
  <c r="R409" i="49"/>
  <c r="CY409" i="49" s="1"/>
  <c r="R45" i="48"/>
  <c r="V348" i="49"/>
  <c r="DC348" i="49" s="1"/>
  <c r="O276" i="49"/>
  <c r="CV276" i="49" s="1"/>
  <c r="H82" i="47"/>
  <c r="AJ82" i="47" s="1"/>
  <c r="I205" i="49" s="1"/>
  <c r="CP205" i="49" s="1"/>
  <c r="Y125" i="51"/>
  <c r="BA125" i="51" s="1"/>
  <c r="Z126" i="51"/>
  <c r="BB126" i="51" s="1"/>
  <c r="C25" i="56"/>
  <c r="X123" i="51" s="1"/>
  <c r="AZ123" i="51" s="1"/>
  <c r="S119" i="51"/>
  <c r="AU119" i="51" s="1"/>
  <c r="Q44" i="45"/>
  <c r="I270" i="49"/>
  <c r="CP270" i="49" s="1"/>
  <c r="M112" i="49"/>
  <c r="AO112" i="49" s="1"/>
  <c r="T119" i="49"/>
  <c r="AV119" i="49" s="1"/>
  <c r="U347" i="49"/>
  <c r="DB347" i="49" s="1"/>
  <c r="Q343" i="49"/>
  <c r="CX343" i="49" s="1"/>
  <c r="R116" i="49"/>
  <c r="S46" i="48"/>
  <c r="R474" i="49"/>
  <c r="CY474" i="49" s="1"/>
  <c r="V49" i="45"/>
  <c r="O406" i="49"/>
  <c r="CV406" i="49" s="1"/>
  <c r="I400" i="49"/>
  <c r="CP400" i="49" s="1"/>
  <c r="I109" i="51"/>
  <c r="AK109" i="51" s="1"/>
  <c r="T120" i="51"/>
  <c r="AV120" i="51" s="1"/>
  <c r="Z125" i="49"/>
  <c r="BB125" i="49" s="1"/>
  <c r="W122" i="49"/>
  <c r="AY122" i="49" s="1"/>
  <c r="S118" i="49"/>
  <c r="AU118" i="49" s="1"/>
  <c r="V122" i="51"/>
  <c r="AX122" i="51" s="1"/>
  <c r="U120" i="49"/>
  <c r="AW120" i="49" s="1"/>
  <c r="K109" i="49"/>
  <c r="L16" i="38" s="1"/>
  <c r="AA54" i="48"/>
  <c r="AA353" i="49"/>
  <c r="DH353" i="49" s="1"/>
  <c r="AA54" i="46"/>
  <c r="AA288" i="49"/>
  <c r="DH288" i="49" s="1"/>
  <c r="AA418" i="49"/>
  <c r="DH418" i="49" s="1"/>
  <c r="N41" i="48"/>
  <c r="M469" i="49"/>
  <c r="CT469" i="49" s="1"/>
  <c r="W284" i="49"/>
  <c r="DD284" i="49" s="1"/>
  <c r="N470" i="49"/>
  <c r="CU470" i="49" s="1"/>
  <c r="M87" i="47"/>
  <c r="AO87" i="47" s="1"/>
  <c r="N210" i="49" s="1"/>
  <c r="CU210" i="49" s="1"/>
  <c r="M339" i="49"/>
  <c r="CT339" i="49" s="1"/>
  <c r="M40" i="46"/>
  <c r="Q408" i="49"/>
  <c r="CX408" i="49" s="1"/>
  <c r="Q44" i="48"/>
  <c r="S117" i="49"/>
  <c r="C26" i="56"/>
  <c r="R116" i="51" s="1"/>
  <c r="S345" i="49"/>
  <c r="CZ345" i="49" s="1"/>
  <c r="S46" i="45"/>
  <c r="V478" i="49"/>
  <c r="DC478" i="49" s="1"/>
  <c r="U95" i="47"/>
  <c r="AW95" i="47" s="1"/>
  <c r="V218" i="49" s="1"/>
  <c r="DC218" i="49" s="1"/>
  <c r="O42" i="48"/>
  <c r="I465" i="49"/>
  <c r="CP465" i="49" s="1"/>
  <c r="I335" i="49"/>
  <c r="CP335" i="49" s="1"/>
  <c r="U121" i="51"/>
  <c r="AW121" i="51" s="1"/>
  <c r="V121" i="49"/>
  <c r="AX121" i="49" s="1"/>
  <c r="O115" i="51"/>
  <c r="AQ115" i="51" s="1"/>
  <c r="Q116" i="49"/>
  <c r="AS116" i="49" s="1"/>
  <c r="P116" i="51"/>
  <c r="AR116" i="51" s="1"/>
  <c r="J110" i="51"/>
  <c r="AL110" i="51" s="1"/>
  <c r="L111" i="49"/>
  <c r="AO111" i="49" s="1"/>
  <c r="W349" i="49"/>
  <c r="DD349" i="49" s="1"/>
  <c r="W414" i="49"/>
  <c r="DD414" i="49" s="1"/>
  <c r="O341" i="49"/>
  <c r="CV341" i="49" s="1"/>
  <c r="AA126" i="49"/>
  <c r="BC126" i="49" s="1"/>
  <c r="U119" i="49"/>
  <c r="W479" i="49"/>
  <c r="DD479" i="49" s="1"/>
  <c r="W50" i="48"/>
  <c r="N340" i="49"/>
  <c r="CU340" i="49" s="1"/>
  <c r="L86" i="47"/>
  <c r="AN86" i="47" s="1"/>
  <c r="M209" i="49" s="1"/>
  <c r="CT209" i="49" s="1"/>
  <c r="N88" i="47"/>
  <c r="AP88" i="47" s="1"/>
  <c r="O211" i="49" s="1"/>
  <c r="CV211" i="49" s="1"/>
  <c r="N405" i="49"/>
  <c r="CU405" i="49" s="1"/>
  <c r="M274" i="49"/>
  <c r="CT274" i="49" s="1"/>
  <c r="Q278" i="49"/>
  <c r="CX278" i="49" s="1"/>
  <c r="Y123" i="49"/>
  <c r="S475" i="49"/>
  <c r="CZ475" i="49" s="1"/>
  <c r="V413" i="49"/>
  <c r="DC413" i="49" s="1"/>
  <c r="O471" i="49"/>
  <c r="CV471" i="49" s="1"/>
  <c r="J16" i="38"/>
  <c r="J20" i="38" s="1"/>
  <c r="I36" i="46"/>
  <c r="Q117" i="51"/>
  <c r="AS117" i="51" s="1"/>
  <c r="X123" i="49"/>
  <c r="AZ123" i="49" s="1"/>
  <c r="L112" i="51"/>
  <c r="AN112" i="51" s="1"/>
  <c r="O42" i="46"/>
  <c r="J109" i="49"/>
  <c r="K16" i="38" s="1"/>
  <c r="K20" i="38" s="1"/>
  <c r="R118" i="51"/>
  <c r="AT118" i="51" s="1"/>
  <c r="Y124" i="49"/>
  <c r="BA124" i="49" s="1"/>
  <c r="O114" i="49"/>
  <c r="AQ114" i="49" s="1"/>
  <c r="AB127" i="49"/>
  <c r="BE127" i="49" s="1"/>
  <c r="AB100" i="47" s="1"/>
  <c r="BD100" i="47" s="1"/>
  <c r="V96" i="47"/>
  <c r="AX96" i="47" s="1"/>
  <c r="W219" i="49" s="1"/>
  <c r="DD219" i="49" s="1"/>
  <c r="AA127" i="51"/>
  <c r="BC127" i="51" s="1"/>
  <c r="N114" i="51"/>
  <c r="AP114" i="51" s="1"/>
  <c r="L110" i="49"/>
  <c r="AN110" i="49" s="1"/>
  <c r="U477" i="49"/>
  <c r="DB477" i="49" s="1"/>
  <c r="T94" i="47"/>
  <c r="AV94" i="47" s="1"/>
  <c r="U217" i="49" s="1"/>
  <c r="DB217" i="49" s="1"/>
  <c r="P277" i="49"/>
  <c r="CW277" i="49" s="1"/>
  <c r="P43" i="45"/>
  <c r="L338" i="49"/>
  <c r="CS338" i="49" s="1"/>
  <c r="L39" i="46"/>
  <c r="J466" i="49"/>
  <c r="CQ466" i="49" s="1"/>
  <c r="I83" i="47"/>
  <c r="AK83" i="47" s="1"/>
  <c r="J206" i="49" s="1"/>
  <c r="CQ206" i="49" s="1"/>
  <c r="Y99" i="47"/>
  <c r="BA99" i="47" s="1"/>
  <c r="Z222" i="49" s="1"/>
  <c r="DG222" i="49" s="1"/>
  <c r="Z53" i="48"/>
  <c r="Z100" i="47"/>
  <c r="BB100" i="47" s="1"/>
  <c r="AA223" i="49" s="1"/>
  <c r="DH223" i="49" s="1"/>
  <c r="T411" i="49"/>
  <c r="DA411" i="49" s="1"/>
  <c r="T476" i="49"/>
  <c r="DA476" i="49" s="1"/>
  <c r="K467" i="49"/>
  <c r="CR467" i="49" s="1"/>
  <c r="K38" i="48"/>
  <c r="AN111" i="49"/>
  <c r="AA54" i="45"/>
  <c r="U412" i="49"/>
  <c r="DB412" i="49" s="1"/>
  <c r="U48" i="48"/>
  <c r="S93" i="47"/>
  <c r="AU93" i="47" s="1"/>
  <c r="T216" i="49" s="1"/>
  <c r="DA216" i="49" s="1"/>
  <c r="T47" i="45"/>
  <c r="K402" i="49"/>
  <c r="CR402" i="49" s="1"/>
  <c r="Y481" i="49"/>
  <c r="DF481" i="49" s="1"/>
  <c r="X98" i="47"/>
  <c r="AZ98" i="47" s="1"/>
  <c r="Y221" i="49" s="1"/>
  <c r="DF221" i="49" s="1"/>
  <c r="Y286" i="49"/>
  <c r="DF286" i="49" s="1"/>
  <c r="U282" i="49"/>
  <c r="DB282" i="49" s="1"/>
  <c r="P342" i="49"/>
  <c r="CW342" i="49" s="1"/>
  <c r="L403" i="49"/>
  <c r="CS403" i="49" s="1"/>
  <c r="J271" i="49"/>
  <c r="CQ271" i="49" s="1"/>
  <c r="Z482" i="49"/>
  <c r="DG482" i="49" s="1"/>
  <c r="Z352" i="49"/>
  <c r="DG352" i="49" s="1"/>
  <c r="AA483" i="49"/>
  <c r="DH483" i="49" s="1"/>
  <c r="T47" i="48"/>
  <c r="K38" i="46"/>
  <c r="K272" i="49"/>
  <c r="CR272" i="49" s="1"/>
  <c r="W121" i="49"/>
  <c r="BD158" i="47"/>
  <c r="AA125" i="49"/>
  <c r="Q147" i="51"/>
  <c r="R83" i="51"/>
  <c r="Z156" i="51"/>
  <c r="AA92" i="51"/>
  <c r="AW151" i="47"/>
  <c r="V216" i="50" s="1"/>
  <c r="DC216" i="50" s="1"/>
  <c r="Q82" i="51"/>
  <c r="P146" i="51"/>
  <c r="Z124" i="49"/>
  <c r="V120" i="49"/>
  <c r="P114" i="49"/>
  <c r="X122" i="49"/>
  <c r="BD157" i="47"/>
  <c r="BD126" i="2"/>
  <c r="AB93" i="51"/>
  <c r="AB157" i="51" s="1"/>
  <c r="AA157" i="51"/>
  <c r="AK80" i="45"/>
  <c r="AM309" i="50"/>
  <c r="BO277" i="50" s="1"/>
  <c r="BN218" i="50"/>
  <c r="DR218" i="50" s="1"/>
  <c r="BO250" i="50" s="1"/>
  <c r="H611" i="49"/>
  <c r="K10" i="38"/>
  <c r="DR342" i="49"/>
  <c r="BO374" i="49" s="1"/>
  <c r="BO342" i="49" s="1"/>
  <c r="L38" i="50"/>
  <c r="L9" i="38"/>
  <c r="L38" i="2"/>
  <c r="L8" i="38"/>
  <c r="AK22" i="45"/>
  <c r="DR280" i="50"/>
  <c r="BO312" i="50" s="1"/>
  <c r="AM312" i="50"/>
  <c r="BN342" i="51"/>
  <c r="DR342" i="51" s="1"/>
  <c r="BO374" i="51" s="1"/>
  <c r="BN346" i="49"/>
  <c r="DR346" i="49" s="1"/>
  <c r="BO378" i="49" s="1"/>
  <c r="Q115" i="49"/>
  <c r="O113" i="49"/>
  <c r="N112" i="49"/>
  <c r="BD126" i="50"/>
  <c r="AL440" i="2"/>
  <c r="DQ408" i="2"/>
  <c r="BN440" i="2" s="1"/>
  <c r="AL310" i="50"/>
  <c r="DQ278" i="50"/>
  <c r="BN310" i="50" s="1"/>
  <c r="AL311" i="49"/>
  <c r="DQ279" i="49"/>
  <c r="BN311" i="49" s="1"/>
  <c r="AK52" i="45"/>
  <c r="AL253" i="49"/>
  <c r="DQ221" i="49"/>
  <c r="BN253" i="49" s="1"/>
  <c r="H617" i="49"/>
  <c r="AL513" i="49"/>
  <c r="DQ481" i="49"/>
  <c r="BN513" i="49" s="1"/>
  <c r="AK25" i="45"/>
  <c r="AL257" i="2"/>
  <c r="DQ225" i="2"/>
  <c r="BN257" i="2" s="1"/>
  <c r="M113" i="47"/>
  <c r="M142" i="50"/>
  <c r="N78" i="50"/>
  <c r="H614" i="51"/>
  <c r="DQ478" i="51"/>
  <c r="BN510" i="51" s="1"/>
  <c r="AL510" i="51"/>
  <c r="DQ412" i="2"/>
  <c r="BN444" i="2" s="1"/>
  <c r="AL444" i="2"/>
  <c r="AL322" i="50"/>
  <c r="DQ290" i="50"/>
  <c r="BN322" i="50" s="1"/>
  <c r="N143" i="49"/>
  <c r="O79" i="49"/>
  <c r="DQ283" i="49"/>
  <c r="BN315" i="49" s="1"/>
  <c r="AL315" i="49"/>
  <c r="DR222" i="51"/>
  <c r="BO254" i="51" s="1"/>
  <c r="AM254" i="51"/>
  <c r="AL322" i="49"/>
  <c r="DQ290" i="49"/>
  <c r="BN322" i="49" s="1"/>
  <c r="AM251" i="49"/>
  <c r="DR219" i="49"/>
  <c r="BO251" i="49" s="1"/>
  <c r="AK53" i="45"/>
  <c r="AL254" i="49"/>
  <c r="DQ222" i="49"/>
  <c r="BN254" i="49" s="1"/>
  <c r="DR214" i="51"/>
  <c r="BO246" i="51" s="1"/>
  <c r="AM246" i="51"/>
  <c r="H618" i="50"/>
  <c r="AL514" i="50"/>
  <c r="DQ482" i="50"/>
  <c r="BN514" i="50" s="1"/>
  <c r="BN417" i="49"/>
  <c r="DQ419" i="49"/>
  <c r="BN451" i="49" s="1"/>
  <c r="AL451" i="49"/>
  <c r="AK84" i="45"/>
  <c r="AL254" i="50"/>
  <c r="DQ222" i="50"/>
  <c r="BN254" i="50" s="1"/>
  <c r="AM313" i="50"/>
  <c r="DR281" i="50"/>
  <c r="BO313" i="50" s="1"/>
  <c r="H610" i="50"/>
  <c r="AL506" i="50"/>
  <c r="DQ474" i="50"/>
  <c r="BN506" i="50" s="1"/>
  <c r="AM386" i="51"/>
  <c r="DR354" i="51"/>
  <c r="BO386" i="51" s="1"/>
  <c r="AM449" i="2"/>
  <c r="DR417" i="2"/>
  <c r="BO449" i="2" s="1"/>
  <c r="AM515" i="2"/>
  <c r="DR483" i="2"/>
  <c r="BO515" i="2" s="1"/>
  <c r="DR415" i="50"/>
  <c r="BO447" i="50" s="1"/>
  <c r="AM447" i="50"/>
  <c r="AL386" i="49"/>
  <c r="DQ354" i="49"/>
  <c r="BN386" i="49" s="1"/>
  <c r="AA128" i="47"/>
  <c r="AA157" i="50"/>
  <c r="AB93" i="50"/>
  <c r="AL315" i="2"/>
  <c r="DQ283" i="2"/>
  <c r="BN315" i="2" s="1"/>
  <c r="H622" i="2"/>
  <c r="DQ486" i="2"/>
  <c r="BN518" i="2" s="1"/>
  <c r="AL518" i="2"/>
  <c r="H613" i="2"/>
  <c r="AL509" i="2"/>
  <c r="DQ477" i="2"/>
  <c r="BN509" i="2" s="1"/>
  <c r="AM323" i="49"/>
  <c r="DR291" i="49"/>
  <c r="BO323" i="49" s="1"/>
  <c r="AL375" i="49"/>
  <c r="DQ343" i="49"/>
  <c r="BN375" i="49" s="1"/>
  <c r="AL452" i="2"/>
  <c r="DQ420" i="2"/>
  <c r="BN452" i="2" s="1"/>
  <c r="DQ418" i="2"/>
  <c r="BN450" i="2" s="1"/>
  <c r="AL450" i="2"/>
  <c r="H619" i="2"/>
  <c r="U35" i="47"/>
  <c r="U151" i="2"/>
  <c r="V87" i="2"/>
  <c r="DQ279" i="2"/>
  <c r="BN311" i="2" s="1"/>
  <c r="AL311" i="2"/>
  <c r="AK14" i="45"/>
  <c r="AM441" i="2"/>
  <c r="DR409" i="2"/>
  <c r="BO441" i="2" s="1"/>
  <c r="BN478" i="49"/>
  <c r="AM450" i="51"/>
  <c r="DR418" i="51"/>
  <c r="BO450" i="51" s="1"/>
  <c r="Z155" i="49"/>
  <c r="AA91" i="49"/>
  <c r="DR472" i="50"/>
  <c r="BO504" i="50" s="1"/>
  <c r="AM504" i="50"/>
  <c r="AL510" i="50"/>
  <c r="DQ478" i="50"/>
  <c r="BN510" i="50" s="1"/>
  <c r="H614" i="50"/>
  <c r="DQ356" i="51"/>
  <c r="BN388" i="51" s="1"/>
  <c r="AL388" i="51"/>
  <c r="AK119" i="45"/>
  <c r="DQ485" i="49"/>
  <c r="BN517" i="49" s="1"/>
  <c r="H621" i="49"/>
  <c r="AL517" i="49"/>
  <c r="AK43" i="45"/>
  <c r="DQ212" i="49"/>
  <c r="BN244" i="49" s="1"/>
  <c r="AL244" i="49"/>
  <c r="Q146" i="49"/>
  <c r="R82" i="49"/>
  <c r="H609" i="50"/>
  <c r="DQ473" i="50"/>
  <c r="BN505" i="50" s="1"/>
  <c r="AL505" i="50"/>
  <c r="X38" i="47"/>
  <c r="X154" i="2"/>
  <c r="Y90" i="2"/>
  <c r="V36" i="47"/>
  <c r="V152" i="2"/>
  <c r="W88" i="2"/>
  <c r="AM309" i="2"/>
  <c r="DR277" i="2"/>
  <c r="BO309" i="2" s="1"/>
  <c r="H617" i="2"/>
  <c r="DQ481" i="2"/>
  <c r="BN513" i="2" s="1"/>
  <c r="AL513" i="2"/>
  <c r="AL504" i="51"/>
  <c r="H608" i="51"/>
  <c r="DQ472" i="51"/>
  <c r="BN504" i="51" s="1"/>
  <c r="AL379" i="49"/>
  <c r="DQ347" i="49"/>
  <c r="BN379" i="49" s="1"/>
  <c r="AM442" i="49"/>
  <c r="DR410" i="49"/>
  <c r="BO442" i="49" s="1"/>
  <c r="AL383" i="50"/>
  <c r="DQ351" i="50"/>
  <c r="BN383" i="50" s="1"/>
  <c r="AM442" i="51"/>
  <c r="DR410" i="51"/>
  <c r="BO442" i="51" s="1"/>
  <c r="AK55" i="45"/>
  <c r="BP348" i="49"/>
  <c r="DQ350" i="49"/>
  <c r="BN382" i="49" s="1"/>
  <c r="AL382" i="49"/>
  <c r="AA41" i="47"/>
  <c r="AA157" i="2"/>
  <c r="AB93" i="2"/>
  <c r="AL449" i="50"/>
  <c r="DQ417" i="50"/>
  <c r="BN449" i="50" s="1"/>
  <c r="AL452" i="51"/>
  <c r="DQ420" i="51"/>
  <c r="BN452" i="51" s="1"/>
  <c r="X152" i="49"/>
  <c r="Y88" i="49"/>
  <c r="AL317" i="51"/>
  <c r="DQ285" i="51"/>
  <c r="BN317" i="51" s="1"/>
  <c r="AL384" i="51"/>
  <c r="DQ352" i="51"/>
  <c r="BN384" i="51" s="1"/>
  <c r="AK110" i="45"/>
  <c r="DQ217" i="51"/>
  <c r="BN249" i="51" s="1"/>
  <c r="AL249" i="51"/>
  <c r="DR291" i="51"/>
  <c r="BO323" i="51" s="1"/>
  <c r="AM323" i="51"/>
  <c r="AM445" i="49"/>
  <c r="DR413" i="49"/>
  <c r="BO445" i="49" s="1"/>
  <c r="AL383" i="49"/>
  <c r="DQ351" i="49"/>
  <c r="BN383" i="49" s="1"/>
  <c r="AL387" i="51"/>
  <c r="DQ355" i="51"/>
  <c r="BN387" i="51" s="1"/>
  <c r="AA127" i="47"/>
  <c r="AB92" i="50"/>
  <c r="AA156" i="50"/>
  <c r="H612" i="49"/>
  <c r="DQ476" i="49"/>
  <c r="BN508" i="49" s="1"/>
  <c r="AL508" i="49"/>
  <c r="AK20" i="45"/>
  <c r="AL252" i="2"/>
  <c r="DQ220" i="2"/>
  <c r="BN252" i="2" s="1"/>
  <c r="AK18" i="45"/>
  <c r="BN482" i="49"/>
  <c r="AL509" i="49"/>
  <c r="H613" i="49"/>
  <c r="DQ477" i="49"/>
  <c r="BN509" i="49" s="1"/>
  <c r="DR212" i="50"/>
  <c r="BO244" i="50" s="1"/>
  <c r="AM244" i="50"/>
  <c r="DQ346" i="50"/>
  <c r="BN378" i="50" s="1"/>
  <c r="AL378" i="50"/>
  <c r="H612" i="50"/>
  <c r="BN226" i="2"/>
  <c r="AK15" i="45"/>
  <c r="AL247" i="2"/>
  <c r="DQ215" i="2"/>
  <c r="BN247" i="2" s="1"/>
  <c r="DQ278" i="49"/>
  <c r="BN310" i="49" s="1"/>
  <c r="AL310" i="49"/>
  <c r="U122" i="47"/>
  <c r="U151" i="50"/>
  <c r="V87" i="50"/>
  <c r="W119" i="50" s="1"/>
  <c r="AY119" i="50" s="1"/>
  <c r="R118" i="47"/>
  <c r="R147" i="50"/>
  <c r="S83" i="50"/>
  <c r="AN506" i="49"/>
  <c r="DS474" i="49"/>
  <c r="BP506" i="49" s="1"/>
  <c r="Z39" i="47"/>
  <c r="Z155" i="2"/>
  <c r="AA91" i="2"/>
  <c r="H621" i="51"/>
  <c r="AL517" i="51"/>
  <c r="DQ485" i="51"/>
  <c r="BN517" i="51" s="1"/>
  <c r="BN350" i="51"/>
  <c r="X153" i="51"/>
  <c r="Y89" i="51"/>
  <c r="AL318" i="49"/>
  <c r="DQ286" i="49"/>
  <c r="BN318" i="49" s="1"/>
  <c r="BO280" i="49"/>
  <c r="AK105" i="45"/>
  <c r="AL244" i="51"/>
  <c r="DQ212" i="51"/>
  <c r="BN244" i="51" s="1"/>
  <c r="DQ283" i="50"/>
  <c r="BN315" i="50" s="1"/>
  <c r="AL315" i="50"/>
  <c r="DR419" i="51"/>
  <c r="BO451" i="51" s="1"/>
  <c r="AM451" i="51"/>
  <c r="AL316" i="49"/>
  <c r="DQ284" i="49"/>
  <c r="BN316" i="49" s="1"/>
  <c r="AK50" i="45"/>
  <c r="DR407" i="51"/>
  <c r="BO439" i="51" s="1"/>
  <c r="AM439" i="51"/>
  <c r="AL319" i="49"/>
  <c r="DQ287" i="49"/>
  <c r="BN319" i="49" s="1"/>
  <c r="AL445" i="51"/>
  <c r="DQ413" i="51"/>
  <c r="BN445" i="51" s="1"/>
  <c r="AL441" i="50"/>
  <c r="DQ409" i="50"/>
  <c r="BN441" i="50" s="1"/>
  <c r="DQ344" i="49"/>
  <c r="BN376" i="49" s="1"/>
  <c r="AL376" i="49"/>
  <c r="H610" i="49"/>
  <c r="BN226" i="50"/>
  <c r="T84" i="49"/>
  <c r="S148" i="49"/>
  <c r="AK48" i="45"/>
  <c r="AL249" i="49"/>
  <c r="DQ217" i="49"/>
  <c r="BN249" i="49" s="1"/>
  <c r="O29" i="47"/>
  <c r="O145" i="2"/>
  <c r="P81" i="2"/>
  <c r="S120" i="47"/>
  <c r="S149" i="50"/>
  <c r="T85" i="50"/>
  <c r="AK79" i="45"/>
  <c r="DQ217" i="50"/>
  <c r="BN249" i="50" s="1"/>
  <c r="AL249" i="50"/>
  <c r="DQ412" i="50"/>
  <c r="BN444" i="50" s="1"/>
  <c r="AL444" i="50"/>
  <c r="AL441" i="51"/>
  <c r="DQ409" i="51"/>
  <c r="BN441" i="51" s="1"/>
  <c r="H615" i="2"/>
  <c r="DQ479" i="2"/>
  <c r="BN511" i="2" s="1"/>
  <c r="AL511" i="2"/>
  <c r="AM313" i="2"/>
  <c r="DR281" i="2"/>
  <c r="BO313" i="2" s="1"/>
  <c r="BN219" i="2"/>
  <c r="DR226" i="51"/>
  <c r="BO258" i="51" s="1"/>
  <c r="AM258" i="51"/>
  <c r="AL447" i="2"/>
  <c r="DQ415" i="2"/>
  <c r="BN447" i="2" s="1"/>
  <c r="H616" i="2"/>
  <c r="AM376" i="2"/>
  <c r="DR344" i="2"/>
  <c r="BO376" i="2" s="1"/>
  <c r="AN315" i="51"/>
  <c r="DS283" i="51"/>
  <c r="BP315" i="51" s="1"/>
  <c r="W37" i="47"/>
  <c r="W153" i="2"/>
  <c r="X89" i="2"/>
  <c r="AL383" i="2"/>
  <c r="DQ351" i="2"/>
  <c r="BN383" i="2" s="1"/>
  <c r="AM384" i="49"/>
  <c r="DR352" i="49"/>
  <c r="BO384" i="49" s="1"/>
  <c r="H617" i="50"/>
  <c r="DQ481" i="50"/>
  <c r="BN513" i="50" s="1"/>
  <c r="AL513" i="50"/>
  <c r="DQ347" i="50"/>
  <c r="BN379" i="50" s="1"/>
  <c r="AL379" i="50"/>
  <c r="BN474" i="51"/>
  <c r="H616" i="49"/>
  <c r="AL512" i="49"/>
  <c r="DQ480" i="49"/>
  <c r="BN512" i="49" s="1"/>
  <c r="AK78" i="45"/>
  <c r="AL248" i="50"/>
  <c r="DQ216" i="50"/>
  <c r="BN248" i="50" s="1"/>
  <c r="AL379" i="51"/>
  <c r="DQ347" i="51"/>
  <c r="BN379" i="51" s="1"/>
  <c r="X125" i="47"/>
  <c r="Y90" i="50"/>
  <c r="X154" i="50"/>
  <c r="AL453" i="50"/>
  <c r="DQ421" i="50"/>
  <c r="BN453" i="50" s="1"/>
  <c r="AM251" i="50"/>
  <c r="DR219" i="50"/>
  <c r="BO251" i="50" s="1"/>
  <c r="AK86" i="45"/>
  <c r="AL256" i="50"/>
  <c r="DQ224" i="50"/>
  <c r="BN256" i="50" s="1"/>
  <c r="AL439" i="2"/>
  <c r="DQ407" i="2"/>
  <c r="BN439" i="2" s="1"/>
  <c r="H608" i="2"/>
  <c r="P30" i="47"/>
  <c r="P146" i="2"/>
  <c r="Q82" i="2"/>
  <c r="DR472" i="2"/>
  <c r="BO504" i="2" s="1"/>
  <c r="AM504" i="2"/>
  <c r="X124" i="47"/>
  <c r="X153" i="50"/>
  <c r="Y89" i="50"/>
  <c r="DQ411" i="49"/>
  <c r="BN443" i="49" s="1"/>
  <c r="AL443" i="49"/>
  <c r="BN413" i="2"/>
  <c r="AL512" i="51"/>
  <c r="H616" i="51"/>
  <c r="DQ480" i="51"/>
  <c r="BN512" i="51" s="1"/>
  <c r="AM384" i="50"/>
  <c r="DR352" i="50"/>
  <c r="BO384" i="50" s="1"/>
  <c r="H614" i="2"/>
  <c r="AL510" i="2"/>
  <c r="DQ478" i="2"/>
  <c r="BN510" i="2" s="1"/>
  <c r="DQ288" i="51"/>
  <c r="BN320" i="51" s="1"/>
  <c r="AL320" i="51"/>
  <c r="H619" i="51"/>
  <c r="AK116" i="45"/>
  <c r="AK13" i="45"/>
  <c r="AL245" i="2"/>
  <c r="DQ213" i="2"/>
  <c r="BN245" i="2" s="1"/>
  <c r="DQ347" i="2"/>
  <c r="BN379" i="2" s="1"/>
  <c r="AL379" i="2"/>
  <c r="DQ353" i="50"/>
  <c r="BN385" i="50" s="1"/>
  <c r="AL385" i="50"/>
  <c r="H619" i="50"/>
  <c r="K112" i="47"/>
  <c r="L77" i="50"/>
  <c r="K141" i="50"/>
  <c r="AL446" i="49"/>
  <c r="DQ414" i="49"/>
  <c r="BN446" i="49" s="1"/>
  <c r="Y154" i="51"/>
  <c r="Z90" i="51"/>
  <c r="L142" i="49"/>
  <c r="M78" i="49"/>
  <c r="P145" i="51"/>
  <c r="Q81" i="51"/>
  <c r="AK44" i="45"/>
  <c r="AL245" i="49"/>
  <c r="DQ213" i="49"/>
  <c r="BN245" i="49" s="1"/>
  <c r="R31" i="47"/>
  <c r="R147" i="2"/>
  <c r="S83" i="2"/>
  <c r="AM317" i="49"/>
  <c r="DR285" i="49"/>
  <c r="BO317" i="49" s="1"/>
  <c r="AK75" i="45"/>
  <c r="DQ213" i="50"/>
  <c r="BN245" i="50" s="1"/>
  <c r="AL245" i="50"/>
  <c r="AM384" i="2"/>
  <c r="DR352" i="2"/>
  <c r="BO384" i="2" s="1"/>
  <c r="DQ408" i="51"/>
  <c r="BN440" i="51" s="1"/>
  <c r="AL440" i="51"/>
  <c r="H621" i="2"/>
  <c r="AL517" i="2"/>
  <c r="DQ485" i="2"/>
  <c r="BN517" i="2" s="1"/>
  <c r="AL314" i="49"/>
  <c r="DQ282" i="49"/>
  <c r="BN314" i="49" s="1"/>
  <c r="AL452" i="50"/>
  <c r="DQ420" i="50"/>
  <c r="BN452" i="50" s="1"/>
  <c r="T149" i="51"/>
  <c r="U85" i="51"/>
  <c r="M143" i="51"/>
  <c r="N79" i="51"/>
  <c r="DQ280" i="51"/>
  <c r="BN312" i="51" s="1"/>
  <c r="AL312" i="51"/>
  <c r="DQ414" i="51"/>
  <c r="BN446" i="51" s="1"/>
  <c r="AL446" i="51"/>
  <c r="H615" i="51"/>
  <c r="X154" i="49"/>
  <c r="Y90" i="49"/>
  <c r="H618" i="49"/>
  <c r="M114" i="47"/>
  <c r="M143" i="50"/>
  <c r="N79" i="50"/>
  <c r="H617" i="51"/>
  <c r="AL513" i="51"/>
  <c r="DQ481" i="51"/>
  <c r="BN513" i="51" s="1"/>
  <c r="DR476" i="2"/>
  <c r="BO508" i="2" s="1"/>
  <c r="AM508" i="2"/>
  <c r="DQ415" i="49"/>
  <c r="BN447" i="49" s="1"/>
  <c r="AL447" i="49"/>
  <c r="AK87" i="45"/>
  <c r="DQ225" i="50"/>
  <c r="BN257" i="50" s="1"/>
  <c r="AL257" i="50"/>
  <c r="H615" i="50"/>
  <c r="DQ479" i="50"/>
  <c r="BN511" i="50" s="1"/>
  <c r="AL511" i="50"/>
  <c r="Z155" i="51"/>
  <c r="AA91" i="51"/>
  <c r="H609" i="49"/>
  <c r="AL505" i="49"/>
  <c r="DQ473" i="49"/>
  <c r="BN505" i="49" s="1"/>
  <c r="AM450" i="49"/>
  <c r="DR418" i="49"/>
  <c r="BO450" i="49" s="1"/>
  <c r="AL444" i="51"/>
  <c r="DQ412" i="51"/>
  <c r="BN444" i="51" s="1"/>
  <c r="DR285" i="50"/>
  <c r="BO317" i="50" s="1"/>
  <c r="AM317" i="50"/>
  <c r="V152" i="51"/>
  <c r="W88" i="51"/>
  <c r="AM320" i="49"/>
  <c r="DR288" i="49"/>
  <c r="BO320" i="49" s="1"/>
  <c r="DQ288" i="50"/>
  <c r="BN320" i="50" s="1"/>
  <c r="AL320" i="50"/>
  <c r="AK85" i="45"/>
  <c r="DQ223" i="50"/>
  <c r="BN255" i="50" s="1"/>
  <c r="AL255" i="50"/>
  <c r="DQ353" i="2"/>
  <c r="BN385" i="2" s="1"/>
  <c r="AL385" i="2"/>
  <c r="DR484" i="50"/>
  <c r="BO516" i="50" s="1"/>
  <c r="AM516" i="50"/>
  <c r="AL316" i="2"/>
  <c r="DQ284" i="2"/>
  <c r="BN316" i="2" s="1"/>
  <c r="DR476" i="50"/>
  <c r="BO508" i="50" s="1"/>
  <c r="AM508" i="50"/>
  <c r="DQ287" i="2"/>
  <c r="BN319" i="2" s="1"/>
  <c r="AL319" i="2"/>
  <c r="DR218" i="51"/>
  <c r="BO250" i="51" s="1"/>
  <c r="AM250" i="51"/>
  <c r="AL518" i="50"/>
  <c r="DQ486" i="50"/>
  <c r="BN518" i="50" s="1"/>
  <c r="H622" i="50"/>
  <c r="DQ473" i="2"/>
  <c r="BN505" i="2" s="1"/>
  <c r="H609" i="2"/>
  <c r="AL505" i="2"/>
  <c r="L26" i="47"/>
  <c r="L142" i="2"/>
  <c r="M78" i="2"/>
  <c r="H613" i="50"/>
  <c r="DQ477" i="50"/>
  <c r="BN509" i="50" s="1"/>
  <c r="AL509" i="50"/>
  <c r="DR277" i="49"/>
  <c r="BO309" i="49" s="1"/>
  <c r="AM309" i="49"/>
  <c r="AL375" i="2"/>
  <c r="DQ343" i="2"/>
  <c r="BN375" i="2" s="1"/>
  <c r="H608" i="49"/>
  <c r="DQ472" i="49"/>
  <c r="BN504" i="49" s="1"/>
  <c r="AL504" i="49"/>
  <c r="AL388" i="49"/>
  <c r="DQ356" i="49"/>
  <c r="BN388" i="49" s="1"/>
  <c r="AL314" i="50"/>
  <c r="DQ282" i="50"/>
  <c r="BN314" i="50" s="1"/>
  <c r="AM385" i="49"/>
  <c r="DR353" i="49"/>
  <c r="BO385" i="49" s="1"/>
  <c r="AK88" i="45"/>
  <c r="AM385" i="51"/>
  <c r="DR353" i="51"/>
  <c r="BO385" i="51" s="1"/>
  <c r="DQ290" i="51"/>
  <c r="BN322" i="51" s="1"/>
  <c r="AL322" i="51"/>
  <c r="U121" i="47"/>
  <c r="U150" i="50"/>
  <c r="V86" i="50"/>
  <c r="DQ282" i="51"/>
  <c r="BN314" i="51" s="1"/>
  <c r="AL314" i="51"/>
  <c r="AM446" i="2"/>
  <c r="DR414" i="2"/>
  <c r="BO446" i="2" s="1"/>
  <c r="AM321" i="50"/>
  <c r="DR289" i="50"/>
  <c r="BO321" i="50" s="1"/>
  <c r="AN246" i="2"/>
  <c r="DS214" i="2"/>
  <c r="BP246" i="2" s="1"/>
  <c r="BN475" i="49"/>
  <c r="AK19" i="45"/>
  <c r="DQ286" i="51"/>
  <c r="BN318" i="51" s="1"/>
  <c r="AL318" i="51"/>
  <c r="L141" i="49"/>
  <c r="M77" i="49"/>
  <c r="N144" i="51"/>
  <c r="O80" i="51"/>
  <c r="AM377" i="51"/>
  <c r="DR345" i="51"/>
  <c r="BO377" i="51" s="1"/>
  <c r="AM453" i="49"/>
  <c r="DR421" i="49"/>
  <c r="BO453" i="49" s="1"/>
  <c r="DQ473" i="51"/>
  <c r="BN505" i="51" s="1"/>
  <c r="H609" i="51"/>
  <c r="AL505" i="51"/>
  <c r="AL323" i="2"/>
  <c r="DQ291" i="2"/>
  <c r="BN323" i="2" s="1"/>
  <c r="AL445" i="50"/>
  <c r="DQ413" i="50"/>
  <c r="BN445" i="50" s="1"/>
  <c r="AL320" i="2"/>
  <c r="DQ288" i="2"/>
  <c r="BN320" i="2" s="1"/>
  <c r="AM511" i="51"/>
  <c r="DR479" i="51"/>
  <c r="BO511" i="51" s="1"/>
  <c r="S148" i="51"/>
  <c r="T84" i="51"/>
  <c r="DQ410" i="2"/>
  <c r="BN442" i="2" s="1"/>
  <c r="AL442" i="2"/>
  <c r="H611" i="2"/>
  <c r="DQ287" i="50"/>
  <c r="BN319" i="50" s="1"/>
  <c r="AL319" i="50"/>
  <c r="AK113" i="45"/>
  <c r="AL252" i="51"/>
  <c r="DQ220" i="51"/>
  <c r="BN252" i="51" s="1"/>
  <c r="AL312" i="2"/>
  <c r="DQ280" i="2"/>
  <c r="BN312" i="2" s="1"/>
  <c r="AL381" i="51"/>
  <c r="DQ349" i="51"/>
  <c r="BN381" i="51" s="1"/>
  <c r="H611" i="51"/>
  <c r="AL507" i="51"/>
  <c r="DQ475" i="51"/>
  <c r="BN507" i="51" s="1"/>
  <c r="AM514" i="51"/>
  <c r="DR482" i="51"/>
  <c r="BO514" i="51" s="1"/>
  <c r="H610" i="51"/>
  <c r="H614" i="49"/>
  <c r="M141" i="51"/>
  <c r="N77" i="51"/>
  <c r="DQ345" i="2"/>
  <c r="BN377" i="2" s="1"/>
  <c r="AL377" i="2"/>
  <c r="DQ416" i="51"/>
  <c r="BN448" i="51" s="1"/>
  <c r="AL448" i="51"/>
  <c r="AM515" i="50"/>
  <c r="DR483" i="50"/>
  <c r="BO515" i="50" s="1"/>
  <c r="AK109" i="45"/>
  <c r="AL248" i="51"/>
  <c r="DQ216" i="51"/>
  <c r="BN248" i="51" s="1"/>
  <c r="DR220" i="50"/>
  <c r="BO252" i="50" s="1"/>
  <c r="AM252" i="50"/>
  <c r="DR484" i="2"/>
  <c r="BO516" i="2" s="1"/>
  <c r="AM516" i="2"/>
  <c r="DQ355" i="2"/>
  <c r="BN387" i="2" s="1"/>
  <c r="AL387" i="2"/>
  <c r="DR480" i="50"/>
  <c r="BO512" i="50" s="1"/>
  <c r="AM512" i="50"/>
  <c r="AM376" i="50"/>
  <c r="DR344" i="50"/>
  <c r="BO376" i="50" s="1"/>
  <c r="AL318" i="50"/>
  <c r="DQ286" i="50"/>
  <c r="BN318" i="50" s="1"/>
  <c r="AK114" i="45"/>
  <c r="AL253" i="51"/>
  <c r="DQ221" i="51"/>
  <c r="BN253" i="51" s="1"/>
  <c r="AK46" i="45"/>
  <c r="AL247" i="49"/>
  <c r="DQ215" i="49"/>
  <c r="BN247" i="49" s="1"/>
  <c r="AL381" i="49"/>
  <c r="DQ349" i="49"/>
  <c r="BN381" i="49" s="1"/>
  <c r="DR356" i="2"/>
  <c r="BO388" i="2" s="1"/>
  <c r="AM388" i="2"/>
  <c r="AL318" i="2"/>
  <c r="DQ286" i="2"/>
  <c r="BN318" i="2" s="1"/>
  <c r="AM507" i="50"/>
  <c r="DR475" i="50"/>
  <c r="BO507" i="50" s="1"/>
  <c r="AL310" i="2"/>
  <c r="DQ278" i="2"/>
  <c r="BN310" i="2" s="1"/>
  <c r="DR419" i="50"/>
  <c r="BO451" i="50" s="1"/>
  <c r="AM451" i="50"/>
  <c r="AL319" i="51"/>
  <c r="DQ287" i="51"/>
  <c r="BN319" i="51" s="1"/>
  <c r="AK115" i="45"/>
  <c r="N28" i="47"/>
  <c r="N144" i="2"/>
  <c r="O80" i="2"/>
  <c r="AK49" i="45"/>
  <c r="AL250" i="49"/>
  <c r="DQ218" i="49"/>
  <c r="BN250" i="49" s="1"/>
  <c r="DR411" i="50"/>
  <c r="BO443" i="50" s="1"/>
  <c r="AM443" i="50"/>
  <c r="DQ354" i="50"/>
  <c r="BN386" i="50" s="1"/>
  <c r="AL386" i="50"/>
  <c r="H620" i="50"/>
  <c r="AL311" i="50"/>
  <c r="DQ279" i="50"/>
  <c r="BN311" i="50" s="1"/>
  <c r="DQ416" i="49"/>
  <c r="BN448" i="49" s="1"/>
  <c r="AL448" i="49"/>
  <c r="AM515" i="51"/>
  <c r="DR483" i="51"/>
  <c r="BO515" i="51" s="1"/>
  <c r="AK56" i="45"/>
  <c r="AL257" i="49"/>
  <c r="DQ225" i="49"/>
  <c r="BN257" i="49" s="1"/>
  <c r="DR407" i="50"/>
  <c r="BO439" i="50" s="1"/>
  <c r="AM439" i="50"/>
  <c r="AL321" i="51"/>
  <c r="DQ289" i="51"/>
  <c r="BN321" i="51" s="1"/>
  <c r="BN484" i="51"/>
  <c r="H610" i="2"/>
  <c r="DQ474" i="2"/>
  <c r="BN506" i="2" s="1"/>
  <c r="AL506" i="2"/>
  <c r="T34" i="47"/>
  <c r="T150" i="2"/>
  <c r="U86" i="2"/>
  <c r="AK108" i="45"/>
  <c r="AL247" i="51"/>
  <c r="DQ215" i="51"/>
  <c r="BN247" i="51" s="1"/>
  <c r="P116" i="47"/>
  <c r="P145" i="50"/>
  <c r="Q81" i="50"/>
  <c r="DQ348" i="51"/>
  <c r="BN380" i="51" s="1"/>
  <c r="AL380" i="51"/>
  <c r="AK111" i="45"/>
  <c r="BN348" i="2"/>
  <c r="AM321" i="49"/>
  <c r="DR289" i="49"/>
  <c r="BO321" i="49" s="1"/>
  <c r="R147" i="49"/>
  <c r="S83" i="49"/>
  <c r="AK112" i="45"/>
  <c r="AL251" i="51"/>
  <c r="DQ219" i="51"/>
  <c r="BN251" i="51" s="1"/>
  <c r="DQ354" i="2"/>
  <c r="BN386" i="2" s="1"/>
  <c r="AL386" i="2"/>
  <c r="AK24" i="45"/>
  <c r="AL256" i="2"/>
  <c r="DQ224" i="2"/>
  <c r="BN256" i="2" s="1"/>
  <c r="DQ291" i="50"/>
  <c r="BN323" i="50" s="1"/>
  <c r="AL323" i="50"/>
  <c r="AL375" i="50"/>
  <c r="DQ343" i="50"/>
  <c r="BN375" i="50" s="1"/>
  <c r="DQ419" i="2"/>
  <c r="BN451" i="2" s="1"/>
  <c r="AL451" i="2"/>
  <c r="H620" i="2"/>
  <c r="AM317" i="2"/>
  <c r="DR285" i="2"/>
  <c r="BO317" i="2" s="1"/>
  <c r="DR483" i="49"/>
  <c r="BO515" i="49" s="1"/>
  <c r="AM515" i="49"/>
  <c r="BN356" i="50"/>
  <c r="AK118" i="45"/>
  <c r="DQ225" i="51"/>
  <c r="BN257" i="51" s="1"/>
  <c r="AL257" i="51"/>
  <c r="S32" i="47"/>
  <c r="S148" i="2"/>
  <c r="T84" i="2"/>
  <c r="DQ411" i="2"/>
  <c r="BN443" i="2" s="1"/>
  <c r="AL443" i="2"/>
  <c r="H612" i="2"/>
  <c r="AL313" i="51"/>
  <c r="DQ281" i="51"/>
  <c r="BN313" i="51" s="1"/>
  <c r="H612" i="51"/>
  <c r="AL377" i="49"/>
  <c r="DQ345" i="49"/>
  <c r="BN377" i="49" s="1"/>
  <c r="AM381" i="2"/>
  <c r="DR349" i="2"/>
  <c r="BO381" i="2" s="1"/>
  <c r="H613" i="51"/>
  <c r="DQ477" i="51"/>
  <c r="BN509" i="51" s="1"/>
  <c r="AL509" i="51"/>
  <c r="AL516" i="49"/>
  <c r="H620" i="49"/>
  <c r="DQ484" i="49"/>
  <c r="BN516" i="49" s="1"/>
  <c r="AL311" i="51"/>
  <c r="DQ279" i="51"/>
  <c r="BN311" i="51" s="1"/>
  <c r="AK107" i="45"/>
  <c r="AK83" i="45"/>
  <c r="AL253" i="50"/>
  <c r="DQ221" i="50"/>
  <c r="BN253" i="50" s="1"/>
  <c r="AL309" i="51"/>
  <c r="DQ277" i="51"/>
  <c r="BN309" i="51" s="1"/>
  <c r="H615" i="49"/>
  <c r="AL511" i="49"/>
  <c r="DQ479" i="49"/>
  <c r="BN511" i="49" s="1"/>
  <c r="DQ345" i="50"/>
  <c r="BN377" i="50" s="1"/>
  <c r="AL377" i="50"/>
  <c r="H611" i="50"/>
  <c r="AK54" i="45"/>
  <c r="AL255" i="49"/>
  <c r="DQ223" i="49"/>
  <c r="BN255" i="49" s="1"/>
  <c r="H619" i="49"/>
  <c r="DR480" i="2"/>
  <c r="BO512" i="2" s="1"/>
  <c r="AM512" i="2"/>
  <c r="AL314" i="2"/>
  <c r="DQ282" i="2"/>
  <c r="BN314" i="2" s="1"/>
  <c r="AK106" i="45"/>
  <c r="DQ213" i="51"/>
  <c r="BN245" i="51" s="1"/>
  <c r="AL245" i="51"/>
  <c r="AL387" i="49"/>
  <c r="DQ355" i="49"/>
  <c r="BN387" i="49" s="1"/>
  <c r="DR415" i="51"/>
  <c r="BO447" i="51" s="1"/>
  <c r="AM447" i="51"/>
  <c r="AB42" i="47"/>
  <c r="AB158" i="2"/>
  <c r="BN222" i="2"/>
  <c r="AL448" i="2"/>
  <c r="DQ416" i="2"/>
  <c r="BN448" i="2" s="1"/>
  <c r="K25" i="47"/>
  <c r="K141" i="2"/>
  <c r="L77" i="2"/>
  <c r="AM450" i="50"/>
  <c r="DR418" i="50"/>
  <c r="BO450" i="50" s="1"/>
  <c r="H622" i="49"/>
  <c r="AL518" i="49"/>
  <c r="DQ486" i="49"/>
  <c r="BN518" i="49" s="1"/>
  <c r="AK23" i="45"/>
  <c r="AL255" i="2"/>
  <c r="DQ223" i="2"/>
  <c r="BN255" i="2" s="1"/>
  <c r="T150" i="49"/>
  <c r="U86" i="49"/>
  <c r="DQ408" i="50"/>
  <c r="BN440" i="50" s="1"/>
  <c r="AL440" i="50"/>
  <c r="AL453" i="51"/>
  <c r="DQ421" i="51"/>
  <c r="BN453" i="51" s="1"/>
  <c r="M142" i="51"/>
  <c r="N78" i="51"/>
  <c r="AL376" i="51"/>
  <c r="DQ344" i="51"/>
  <c r="BN376" i="51" s="1"/>
  <c r="AL449" i="51"/>
  <c r="DQ417" i="51"/>
  <c r="BN449" i="51" s="1"/>
  <c r="H618" i="51"/>
  <c r="AA40" i="47"/>
  <c r="AA156" i="2"/>
  <c r="AB92" i="2"/>
  <c r="DQ414" i="50"/>
  <c r="BN446" i="50" s="1"/>
  <c r="AL446" i="50"/>
  <c r="AK81" i="45"/>
  <c r="BN348" i="50"/>
  <c r="DQ416" i="50"/>
  <c r="BN448" i="50" s="1"/>
  <c r="AL448" i="50"/>
  <c r="AK51" i="45"/>
  <c r="DQ220" i="49"/>
  <c r="BN252" i="49" s="1"/>
  <c r="AL252" i="49"/>
  <c r="H621" i="50"/>
  <c r="DQ485" i="50"/>
  <c r="BN517" i="50" s="1"/>
  <c r="AL517" i="50"/>
  <c r="AK45" i="45"/>
  <c r="AL246" i="49"/>
  <c r="DQ214" i="49"/>
  <c r="BN246" i="49" s="1"/>
  <c r="N115" i="47"/>
  <c r="N144" i="50"/>
  <c r="O80" i="50"/>
  <c r="AM507" i="2"/>
  <c r="DR475" i="2"/>
  <c r="BO507" i="2" s="1"/>
  <c r="AL375" i="51"/>
  <c r="DQ343" i="51"/>
  <c r="BN375" i="51" s="1"/>
  <c r="AM321" i="2"/>
  <c r="DR289" i="2"/>
  <c r="BO321" i="2" s="1"/>
  <c r="DQ278" i="51"/>
  <c r="BN310" i="51" s="1"/>
  <c r="AL310" i="51"/>
  <c r="P117" i="47"/>
  <c r="P146" i="50"/>
  <c r="Q82" i="50"/>
  <c r="DQ342" i="50"/>
  <c r="BN374" i="50" s="1"/>
  <c r="AL374" i="50"/>
  <c r="AK74" i="45"/>
  <c r="H608" i="50"/>
  <c r="S119" i="47"/>
  <c r="S148" i="50"/>
  <c r="T84" i="50"/>
  <c r="AK17" i="45"/>
  <c r="AL249" i="2"/>
  <c r="DQ217" i="2"/>
  <c r="BN249" i="2" s="1"/>
  <c r="AL383" i="51"/>
  <c r="DQ351" i="51"/>
  <c r="BN383" i="51" s="1"/>
  <c r="S33" i="47"/>
  <c r="S149" i="2"/>
  <c r="T85" i="2"/>
  <c r="BN216" i="49"/>
  <c r="AM442" i="50"/>
  <c r="DR410" i="50"/>
  <c r="BO442" i="50" s="1"/>
  <c r="AM381" i="50"/>
  <c r="DR349" i="50"/>
  <c r="BO381" i="50" s="1"/>
  <c r="DQ350" i="50"/>
  <c r="BN382" i="50" s="1"/>
  <c r="AL382" i="50"/>
  <c r="AK82" i="45"/>
  <c r="H616" i="50"/>
  <c r="DR281" i="49"/>
  <c r="BO313" i="49" s="1"/>
  <c r="AM313" i="49"/>
  <c r="BN224" i="49"/>
  <c r="DR476" i="51"/>
  <c r="BO508" i="51" s="1"/>
  <c r="AM508" i="51"/>
  <c r="AM316" i="50"/>
  <c r="DR284" i="50"/>
  <c r="BO316" i="50" s="1"/>
  <c r="DQ412" i="49"/>
  <c r="BN444" i="49" s="1"/>
  <c r="AL444" i="49"/>
  <c r="AL322" i="2"/>
  <c r="DQ290" i="2"/>
  <c r="BN322" i="2" s="1"/>
  <c r="AK117" i="45"/>
  <c r="AL256" i="51"/>
  <c r="DQ224" i="51"/>
  <c r="BN256" i="51" s="1"/>
  <c r="AK76" i="45"/>
  <c r="AL246" i="50"/>
  <c r="DQ214" i="50"/>
  <c r="BN246" i="50" s="1"/>
  <c r="AK21" i="45"/>
  <c r="AL253" i="2"/>
  <c r="DQ221" i="2"/>
  <c r="BN253" i="2" s="1"/>
  <c r="W151" i="49"/>
  <c r="X87" i="49"/>
  <c r="Z126" i="47"/>
  <c r="AA91" i="50"/>
  <c r="Z155" i="50"/>
  <c r="U150" i="51"/>
  <c r="V86" i="51"/>
  <c r="H622" i="51"/>
  <c r="AL518" i="51"/>
  <c r="DQ486" i="51"/>
  <c r="BN518" i="51" s="1"/>
  <c r="V123" i="47"/>
  <c r="V152" i="50"/>
  <c r="W88" i="50"/>
  <c r="X120" i="50" s="1"/>
  <c r="AZ120" i="50" s="1"/>
  <c r="AK12" i="45"/>
  <c r="AL244" i="2"/>
  <c r="DQ212" i="2"/>
  <c r="BN244" i="2" s="1"/>
  <c r="P80" i="49"/>
  <c r="O144" i="49"/>
  <c r="AM441" i="49"/>
  <c r="DR409" i="49"/>
  <c r="BO441" i="49" s="1"/>
  <c r="DQ355" i="50"/>
  <c r="BN387" i="50" s="1"/>
  <c r="AL387" i="50"/>
  <c r="AK77" i="45"/>
  <c r="DQ215" i="50"/>
  <c r="BN247" i="50" s="1"/>
  <c r="AL247" i="50"/>
  <c r="H620" i="51"/>
  <c r="BN218" i="2"/>
  <c r="U151" i="51"/>
  <c r="V87" i="51"/>
  <c r="H618" i="2"/>
  <c r="DQ482" i="2"/>
  <c r="BN514" i="2" s="1"/>
  <c r="AL514" i="2"/>
  <c r="M27" i="47"/>
  <c r="M143" i="2"/>
  <c r="N79" i="2"/>
  <c r="DR223" i="51"/>
  <c r="BO255" i="51" s="1"/>
  <c r="AM255" i="51"/>
  <c r="AM316" i="51"/>
  <c r="DR284" i="51"/>
  <c r="BO316" i="51" s="1"/>
  <c r="P81" i="49"/>
  <c r="O145" i="49"/>
  <c r="DR411" i="51"/>
  <c r="BO443" i="51" s="1"/>
  <c r="AM443" i="51"/>
  <c r="AA156" i="49"/>
  <c r="AB92" i="49"/>
  <c r="AB156" i="49" s="1"/>
  <c r="DQ342" i="2"/>
  <c r="BN374" i="2" s="1"/>
  <c r="AL374" i="2"/>
  <c r="S149" i="49"/>
  <c r="T85" i="49"/>
  <c r="W153" i="49"/>
  <c r="X89" i="49"/>
  <c r="AM378" i="51"/>
  <c r="DR346" i="51"/>
  <c r="BO378" i="51" s="1"/>
  <c r="DQ346" i="2"/>
  <c r="BN378" i="2" s="1"/>
  <c r="AL378" i="2"/>
  <c r="AK16" i="45"/>
  <c r="AL248" i="2"/>
  <c r="DQ216" i="2"/>
  <c r="BN248" i="2" s="1"/>
  <c r="AL439" i="49"/>
  <c r="DQ407" i="49"/>
  <c r="BN439" i="49" s="1"/>
  <c r="BO421" i="2"/>
  <c r="AK57" i="45"/>
  <c r="AL258" i="49"/>
  <c r="DQ226" i="49"/>
  <c r="BN258" i="49" s="1"/>
  <c r="AL452" i="49"/>
  <c r="DQ420" i="49"/>
  <c r="BN452" i="49" s="1"/>
  <c r="DQ350" i="2"/>
  <c r="BN382" i="2" s="1"/>
  <c r="AL382" i="2"/>
  <c r="AL440" i="49"/>
  <c r="DQ408" i="49"/>
  <c r="BN440" i="49" s="1"/>
  <c r="U64" i="47"/>
  <c r="AW64" i="47" s="1"/>
  <c r="V216" i="2" s="1"/>
  <c r="DC216" i="2" s="1"/>
  <c r="V16" i="46"/>
  <c r="V16" i="48"/>
  <c r="V16" i="45"/>
  <c r="V476" i="2"/>
  <c r="DC476" i="2" s="1"/>
  <c r="V346" i="2"/>
  <c r="DC346" i="2" s="1"/>
  <c r="V411" i="2"/>
  <c r="DC411" i="2" s="1"/>
  <c r="V281" i="2"/>
  <c r="DC281" i="2" s="1"/>
  <c r="R61" i="47"/>
  <c r="AT61" i="47" s="1"/>
  <c r="S213" i="2" s="1"/>
  <c r="CZ213" i="2" s="1"/>
  <c r="S13" i="48"/>
  <c r="S13" i="46"/>
  <c r="S473" i="2"/>
  <c r="CZ473" i="2" s="1"/>
  <c r="S13" i="45"/>
  <c r="S408" i="2"/>
  <c r="CZ408" i="2" s="1"/>
  <c r="S278" i="2"/>
  <c r="CZ278" i="2" s="1"/>
  <c r="S343" i="2"/>
  <c r="CZ343" i="2" s="1"/>
  <c r="V151" i="47"/>
  <c r="W77" i="48"/>
  <c r="W79" i="46"/>
  <c r="W78" i="45"/>
  <c r="W411" i="50"/>
  <c r="DD411" i="50" s="1"/>
  <c r="W476" i="50"/>
  <c r="DD476" i="50" s="1"/>
  <c r="W346" i="50"/>
  <c r="DD346" i="50" s="1"/>
  <c r="W281" i="50"/>
  <c r="DD281" i="50" s="1"/>
  <c r="S62" i="47"/>
  <c r="AU62" i="47" s="1"/>
  <c r="T214" i="2" s="1"/>
  <c r="DA214" i="2" s="1"/>
  <c r="T14" i="48"/>
  <c r="T14" i="46"/>
  <c r="T14" i="45"/>
  <c r="T474" i="2"/>
  <c r="DA474" i="2" s="1"/>
  <c r="T409" i="2"/>
  <c r="DA409" i="2" s="1"/>
  <c r="T344" i="2"/>
  <c r="DA344" i="2" s="1"/>
  <c r="T279" i="2"/>
  <c r="DA279" i="2" s="1"/>
  <c r="R148" i="47"/>
  <c r="AT148" i="47" s="1"/>
  <c r="S213" i="50" s="1"/>
  <c r="CZ213" i="50" s="1"/>
  <c r="S74" i="48"/>
  <c r="S76" i="46"/>
  <c r="S75" i="45"/>
  <c r="S343" i="50"/>
  <c r="CZ343" i="50" s="1"/>
  <c r="S408" i="50"/>
  <c r="CZ408" i="50" s="1"/>
  <c r="S278" i="50"/>
  <c r="CZ278" i="50" s="1"/>
  <c r="S473" i="50"/>
  <c r="CZ473" i="50" s="1"/>
  <c r="P59" i="47"/>
  <c r="AR59" i="47" s="1"/>
  <c r="Q211" i="2" s="1"/>
  <c r="CX211" i="2" s="1"/>
  <c r="Q11" i="48"/>
  <c r="Q406" i="2"/>
  <c r="CX406" i="2" s="1"/>
  <c r="Q11" i="46"/>
  <c r="Q341" i="2"/>
  <c r="CX341" i="2" s="1"/>
  <c r="Q11" i="45"/>
  <c r="Q471" i="2"/>
  <c r="CX471" i="2" s="1"/>
  <c r="Q276" i="2"/>
  <c r="CX276" i="2" s="1"/>
  <c r="Y68" i="47"/>
  <c r="BA68" i="47" s="1"/>
  <c r="Z220" i="2" s="1"/>
  <c r="DG220" i="2" s="1"/>
  <c r="Z20" i="48"/>
  <c r="Z20" i="46"/>
  <c r="Z20" i="45"/>
  <c r="Z480" i="2"/>
  <c r="DG480" i="2" s="1"/>
  <c r="Z350" i="2"/>
  <c r="DG350" i="2" s="1"/>
  <c r="Z415" i="2"/>
  <c r="DG415" i="2" s="1"/>
  <c r="Z285" i="2"/>
  <c r="DG285" i="2" s="1"/>
  <c r="Q60" i="47"/>
  <c r="AS60" i="47" s="1"/>
  <c r="R212" i="2" s="1"/>
  <c r="CY212" i="2" s="1"/>
  <c r="R12" i="48"/>
  <c r="R12" i="46"/>
  <c r="R12" i="45"/>
  <c r="R407" i="2"/>
  <c r="CY407" i="2" s="1"/>
  <c r="R342" i="2"/>
  <c r="CY342" i="2" s="1"/>
  <c r="R472" i="2"/>
  <c r="CY472" i="2" s="1"/>
  <c r="R277" i="2"/>
  <c r="CY277" i="2" s="1"/>
  <c r="X67" i="47"/>
  <c r="AZ67" i="47" s="1"/>
  <c r="Y219" i="2" s="1"/>
  <c r="DF219" i="2" s="1"/>
  <c r="Y19" i="48"/>
  <c r="Y19" i="46"/>
  <c r="Y414" i="2"/>
  <c r="DF414" i="2" s="1"/>
  <c r="Y19" i="45"/>
  <c r="Y479" i="2"/>
  <c r="DF479" i="2" s="1"/>
  <c r="Y349" i="2"/>
  <c r="DF349" i="2" s="1"/>
  <c r="Y284" i="2"/>
  <c r="DF284" i="2" s="1"/>
  <c r="W66" i="47"/>
  <c r="AY66" i="47" s="1"/>
  <c r="X218" i="2" s="1"/>
  <c r="DE218" i="2" s="1"/>
  <c r="X18" i="48"/>
  <c r="X18" i="45"/>
  <c r="X478" i="2"/>
  <c r="DE478" i="2" s="1"/>
  <c r="X348" i="2"/>
  <c r="DE348" i="2" s="1"/>
  <c r="X18" i="46"/>
  <c r="X413" i="2"/>
  <c r="DE413" i="2" s="1"/>
  <c r="X283" i="2"/>
  <c r="DE283" i="2" s="1"/>
  <c r="N57" i="47"/>
  <c r="AP57" i="47" s="1"/>
  <c r="O209" i="2" s="1"/>
  <c r="CV209" i="2" s="1"/>
  <c r="O9" i="48"/>
  <c r="O9" i="46"/>
  <c r="O9" i="45"/>
  <c r="O469" i="2"/>
  <c r="CV469" i="2" s="1"/>
  <c r="O404" i="2"/>
  <c r="CV404" i="2" s="1"/>
  <c r="O274" i="2"/>
  <c r="CV274" i="2" s="1"/>
  <c r="O339" i="2"/>
  <c r="CV339" i="2" s="1"/>
  <c r="AA71" i="47"/>
  <c r="BC71" i="47" s="1"/>
  <c r="AB223" i="2" s="1"/>
  <c r="DI223" i="2" s="1"/>
  <c r="AB23" i="48"/>
  <c r="AB483" i="2"/>
  <c r="DI483" i="2" s="1"/>
  <c r="AB23" i="45"/>
  <c r="AB23" i="46"/>
  <c r="AB418" i="2"/>
  <c r="DI418" i="2" s="1"/>
  <c r="AB353" i="2"/>
  <c r="DI353" i="2" s="1"/>
  <c r="AB288" i="2"/>
  <c r="DI288" i="2" s="1"/>
  <c r="X121" i="50"/>
  <c r="AZ121" i="50" s="1"/>
  <c r="M110" i="50"/>
  <c r="AO110" i="50" s="1"/>
  <c r="Q114" i="2"/>
  <c r="AS114" i="2" s="1"/>
  <c r="T116" i="50"/>
  <c r="AV116" i="50" s="1"/>
  <c r="Q114" i="50"/>
  <c r="AS114" i="50" s="1"/>
  <c r="AA123" i="50"/>
  <c r="S115" i="50"/>
  <c r="V152" i="47"/>
  <c r="AX152" i="47" s="1"/>
  <c r="W217" i="50" s="1"/>
  <c r="DD217" i="50" s="1"/>
  <c r="W78" i="48"/>
  <c r="W80" i="46"/>
  <c r="W79" i="45"/>
  <c r="W477" i="50"/>
  <c r="DD477" i="50" s="1"/>
  <c r="W412" i="50"/>
  <c r="DD412" i="50" s="1"/>
  <c r="W347" i="50"/>
  <c r="DD347" i="50" s="1"/>
  <c r="W282" i="50"/>
  <c r="DD282" i="50" s="1"/>
  <c r="K141" i="47"/>
  <c r="AM141" i="47" s="1"/>
  <c r="L206" i="50" s="1"/>
  <c r="CS206" i="50" s="1"/>
  <c r="L67" i="48"/>
  <c r="L68" i="45"/>
  <c r="L69" i="46"/>
  <c r="L401" i="50"/>
  <c r="CS401" i="50" s="1"/>
  <c r="L466" i="50"/>
  <c r="CS466" i="50" s="1"/>
  <c r="L336" i="50"/>
  <c r="CS336" i="50" s="1"/>
  <c r="L271" i="50"/>
  <c r="CS271" i="50" s="1"/>
  <c r="R149" i="47"/>
  <c r="AT149" i="47" s="1"/>
  <c r="S214" i="50" s="1"/>
  <c r="CZ214" i="50" s="1"/>
  <c r="S75" i="48"/>
  <c r="S76" i="45"/>
  <c r="S77" i="46"/>
  <c r="S474" i="50"/>
  <c r="CZ474" i="50" s="1"/>
  <c r="S409" i="50"/>
  <c r="CZ409" i="50" s="1"/>
  <c r="S344" i="50"/>
  <c r="CZ344" i="50" s="1"/>
  <c r="S279" i="50"/>
  <c r="CZ279" i="50" s="1"/>
  <c r="T117" i="2"/>
  <c r="AV117" i="2" s="1"/>
  <c r="O58" i="47"/>
  <c r="AQ58" i="47" s="1"/>
  <c r="P210" i="2" s="1"/>
  <c r="CW210" i="2" s="1"/>
  <c r="P10" i="46"/>
  <c r="P10" i="45"/>
  <c r="P10" i="48"/>
  <c r="P470" i="2"/>
  <c r="CW470" i="2" s="1"/>
  <c r="P405" i="2"/>
  <c r="CW405" i="2" s="1"/>
  <c r="P340" i="2"/>
  <c r="CW340" i="2" s="1"/>
  <c r="P275" i="2"/>
  <c r="CW275" i="2" s="1"/>
  <c r="T117" i="50"/>
  <c r="R147" i="47"/>
  <c r="AT147" i="47" s="1"/>
  <c r="S212" i="50" s="1"/>
  <c r="CZ212" i="50" s="1"/>
  <c r="S73" i="48"/>
  <c r="S75" i="46"/>
  <c r="S74" i="45"/>
  <c r="S342" i="50"/>
  <c r="CZ342" i="50" s="1"/>
  <c r="S407" i="50"/>
  <c r="CZ407" i="50" s="1"/>
  <c r="S472" i="50"/>
  <c r="CZ472" i="50" s="1"/>
  <c r="S277" i="50"/>
  <c r="CZ277" i="50" s="1"/>
  <c r="O112" i="2"/>
  <c r="AQ112" i="2" s="1"/>
  <c r="L109" i="50"/>
  <c r="L13" i="38"/>
  <c r="M143" i="47"/>
  <c r="AO143" i="47" s="1"/>
  <c r="N208" i="50" s="1"/>
  <c r="CU208" i="50" s="1"/>
  <c r="N69" i="48"/>
  <c r="N71" i="46"/>
  <c r="N70" i="45"/>
  <c r="N468" i="50"/>
  <c r="CU468" i="50" s="1"/>
  <c r="N403" i="50"/>
  <c r="CU403" i="50" s="1"/>
  <c r="N338" i="50"/>
  <c r="CU338" i="50" s="1"/>
  <c r="N273" i="50"/>
  <c r="CU273" i="50" s="1"/>
  <c r="S116" i="2"/>
  <c r="AU116" i="2" s="1"/>
  <c r="P113" i="50"/>
  <c r="AR113" i="50" s="1"/>
  <c r="N111" i="2"/>
  <c r="N111" i="49" s="1"/>
  <c r="Y154" i="47"/>
  <c r="BA154" i="47" s="1"/>
  <c r="Z219" i="50" s="1"/>
  <c r="DG219" i="50" s="1"/>
  <c r="Z80" i="48"/>
  <c r="Z81" i="45"/>
  <c r="Z82" i="46"/>
  <c r="Z479" i="50"/>
  <c r="DG479" i="50" s="1"/>
  <c r="Z414" i="50"/>
  <c r="DG414" i="50" s="1"/>
  <c r="Z349" i="50"/>
  <c r="DG349" i="50" s="1"/>
  <c r="Z284" i="50"/>
  <c r="DG284" i="50" s="1"/>
  <c r="Y122" i="2"/>
  <c r="BA122" i="2" s="1"/>
  <c r="AB125" i="2"/>
  <c r="BE125" i="2" s="1"/>
  <c r="Z156" i="47"/>
  <c r="BB156" i="47" s="1"/>
  <c r="AA221" i="50" s="1"/>
  <c r="DH221" i="50" s="1"/>
  <c r="AA82" i="48"/>
  <c r="AA84" i="46"/>
  <c r="AA83" i="45"/>
  <c r="AA416" i="50"/>
  <c r="DH416" i="50" s="1"/>
  <c r="AA481" i="50"/>
  <c r="DH481" i="50" s="1"/>
  <c r="AA351" i="50"/>
  <c r="DH351" i="50" s="1"/>
  <c r="AA286" i="50"/>
  <c r="DH286" i="50" s="1"/>
  <c r="O59" i="47"/>
  <c r="AQ59" i="47" s="1"/>
  <c r="P211" i="2" s="1"/>
  <c r="CW211" i="2" s="1"/>
  <c r="P11" i="48"/>
  <c r="P11" i="46"/>
  <c r="P11" i="45"/>
  <c r="P471" i="2"/>
  <c r="CW471" i="2" s="1"/>
  <c r="P406" i="2"/>
  <c r="CW406" i="2" s="1"/>
  <c r="P341" i="2"/>
  <c r="CW341" i="2" s="1"/>
  <c r="P276" i="2"/>
  <c r="CW276" i="2" s="1"/>
  <c r="Y122" i="50"/>
  <c r="BA122" i="50" s="1"/>
  <c r="L109" i="2"/>
  <c r="AN109" i="2" s="1"/>
  <c r="L12" i="38"/>
  <c r="U118" i="50"/>
  <c r="AW118" i="50" s="1"/>
  <c r="M56" i="47"/>
  <c r="AO56" i="47" s="1"/>
  <c r="N208" i="2" s="1"/>
  <c r="CU208" i="2" s="1"/>
  <c r="N8" i="48"/>
  <c r="N8" i="45"/>
  <c r="N8" i="46"/>
  <c r="N403" i="2"/>
  <c r="CU403" i="2" s="1"/>
  <c r="N338" i="2"/>
  <c r="CU338" i="2" s="1"/>
  <c r="N468" i="2"/>
  <c r="CU468" i="2" s="1"/>
  <c r="N273" i="2"/>
  <c r="CU273" i="2" s="1"/>
  <c r="AB124" i="50"/>
  <c r="BE124" i="50" s="1"/>
  <c r="J140" i="47"/>
  <c r="AL140" i="47" s="1"/>
  <c r="K205" i="50" s="1"/>
  <c r="CR205" i="50" s="1"/>
  <c r="K66" i="48"/>
  <c r="K68" i="46"/>
  <c r="K67" i="45"/>
  <c r="K465" i="50"/>
  <c r="CR465" i="50" s="1"/>
  <c r="K335" i="50"/>
  <c r="CR335" i="50" s="1"/>
  <c r="K270" i="50"/>
  <c r="CR270" i="50" s="1"/>
  <c r="K400" i="50"/>
  <c r="CR400" i="50" s="1"/>
  <c r="N9" i="48"/>
  <c r="M57" i="47"/>
  <c r="AO57" i="47" s="1"/>
  <c r="N209" i="2" s="1"/>
  <c r="CU209" i="2" s="1"/>
  <c r="N9" i="46"/>
  <c r="N404" i="2"/>
  <c r="CU404" i="2" s="1"/>
  <c r="N469" i="2"/>
  <c r="CU469" i="2" s="1"/>
  <c r="N9" i="45"/>
  <c r="N339" i="2"/>
  <c r="CU339" i="2" s="1"/>
  <c r="N274" i="2"/>
  <c r="CU274" i="2" s="1"/>
  <c r="AB22" i="45"/>
  <c r="N144" i="47"/>
  <c r="AP144" i="47" s="1"/>
  <c r="O209" i="50" s="1"/>
  <c r="CV209" i="50" s="1"/>
  <c r="O70" i="48"/>
  <c r="O72" i="46"/>
  <c r="O71" i="45"/>
  <c r="O404" i="50"/>
  <c r="CV404" i="50" s="1"/>
  <c r="O469" i="50"/>
  <c r="CV469" i="50" s="1"/>
  <c r="O274" i="50"/>
  <c r="CV274" i="50" s="1"/>
  <c r="O339" i="50"/>
  <c r="CV339" i="50" s="1"/>
  <c r="L55" i="47"/>
  <c r="AN55" i="47" s="1"/>
  <c r="M207" i="2" s="1"/>
  <c r="CT207" i="2" s="1"/>
  <c r="M7" i="48"/>
  <c r="M7" i="45"/>
  <c r="M467" i="2"/>
  <c r="CT467" i="2" s="1"/>
  <c r="M402" i="2"/>
  <c r="CT402" i="2" s="1"/>
  <c r="M337" i="2"/>
  <c r="CT337" i="2" s="1"/>
  <c r="M7" i="46"/>
  <c r="M272" i="2"/>
  <c r="CT272" i="2" s="1"/>
  <c r="M110" i="2"/>
  <c r="AO110" i="2" s="1"/>
  <c r="P113" i="2"/>
  <c r="AR113" i="2" s="1"/>
  <c r="V119" i="2"/>
  <c r="AX119" i="2" s="1"/>
  <c r="N143" i="47"/>
  <c r="O468" i="50"/>
  <c r="CV468" i="50" s="1"/>
  <c r="V65" i="47"/>
  <c r="AX65" i="47" s="1"/>
  <c r="W217" i="2" s="1"/>
  <c r="DD217" i="2" s="1"/>
  <c r="W17" i="48"/>
  <c r="W17" i="46"/>
  <c r="W477" i="2"/>
  <c r="DD477" i="2" s="1"/>
  <c r="W347" i="2"/>
  <c r="DD347" i="2" s="1"/>
  <c r="W282" i="2"/>
  <c r="DD282" i="2" s="1"/>
  <c r="W412" i="2"/>
  <c r="DD412" i="2" s="1"/>
  <c r="W17" i="45"/>
  <c r="Z69" i="47"/>
  <c r="BB69" i="47" s="1"/>
  <c r="AA221" i="2" s="1"/>
  <c r="DH221" i="2" s="1"/>
  <c r="AA21" i="48"/>
  <c r="AA21" i="46"/>
  <c r="AA481" i="2"/>
  <c r="DH481" i="2" s="1"/>
  <c r="AA416" i="2"/>
  <c r="DH416" i="2" s="1"/>
  <c r="AA21" i="45"/>
  <c r="AA351" i="2"/>
  <c r="DH351" i="2" s="1"/>
  <c r="AA286" i="2"/>
  <c r="DH286" i="2" s="1"/>
  <c r="AB125" i="50"/>
  <c r="BE125" i="50" s="1"/>
  <c r="U118" i="2"/>
  <c r="U118" i="49" s="1"/>
  <c r="AZ122" i="50"/>
  <c r="AM109" i="2"/>
  <c r="AV118" i="50"/>
  <c r="R115" i="2"/>
  <c r="AT115" i="2" s="1"/>
  <c r="O145" i="47"/>
  <c r="AQ145" i="47" s="1"/>
  <c r="P210" i="50" s="1"/>
  <c r="CW210" i="50" s="1"/>
  <c r="P71" i="48"/>
  <c r="P73" i="46"/>
  <c r="P72" i="45"/>
  <c r="P340" i="50"/>
  <c r="CW340" i="50" s="1"/>
  <c r="P470" i="50"/>
  <c r="CW470" i="50" s="1"/>
  <c r="P405" i="50"/>
  <c r="CW405" i="50" s="1"/>
  <c r="P275" i="50"/>
  <c r="CW275" i="50" s="1"/>
  <c r="BC124" i="50"/>
  <c r="Z123" i="2"/>
  <c r="BB123" i="2" s="1"/>
  <c r="AA124" i="2"/>
  <c r="BC124" i="2" s="1"/>
  <c r="W120" i="2"/>
  <c r="AY120" i="2" s="1"/>
  <c r="U150" i="47"/>
  <c r="V76" i="48"/>
  <c r="V77" i="45"/>
  <c r="V78" i="46"/>
  <c r="V475" i="50"/>
  <c r="DC475" i="50" s="1"/>
  <c r="V345" i="50"/>
  <c r="DC345" i="50" s="1"/>
  <c r="V410" i="50"/>
  <c r="DC410" i="50" s="1"/>
  <c r="V280" i="50"/>
  <c r="DC280" i="50" s="1"/>
  <c r="AN110" i="2"/>
  <c r="AW119" i="2"/>
  <c r="Q146" i="47"/>
  <c r="AS146" i="47" s="1"/>
  <c r="R211" i="50" s="1"/>
  <c r="CY211" i="50" s="1"/>
  <c r="R72" i="48"/>
  <c r="R73" i="45"/>
  <c r="R74" i="46"/>
  <c r="R406" i="50"/>
  <c r="CY406" i="50" s="1"/>
  <c r="R341" i="50"/>
  <c r="CY341" i="50" s="1"/>
  <c r="R276" i="50"/>
  <c r="CY276" i="50" s="1"/>
  <c r="R471" i="50"/>
  <c r="CY471" i="50" s="1"/>
  <c r="X121" i="2"/>
  <c r="AZ121" i="2" s="1"/>
  <c r="I242" i="49"/>
  <c r="I437" i="50"/>
  <c r="DQ405" i="50"/>
  <c r="AL437" i="50"/>
  <c r="H606" i="50"/>
  <c r="AL307" i="50"/>
  <c r="DQ275" i="50"/>
  <c r="I307" i="50"/>
  <c r="AK435" i="2"/>
  <c r="H435" i="2"/>
  <c r="DP403" i="2"/>
  <c r="DQ340" i="2"/>
  <c r="I372" i="2"/>
  <c r="AL372" i="2"/>
  <c r="AK404" i="2"/>
  <c r="AK469" i="2"/>
  <c r="I176" i="2"/>
  <c r="AK339" i="2"/>
  <c r="AK209" i="2"/>
  <c r="AK274" i="2"/>
  <c r="AK370" i="2"/>
  <c r="DP338" i="2"/>
  <c r="H370" i="2"/>
  <c r="DP208" i="2"/>
  <c r="AK240" i="2"/>
  <c r="H240" i="2"/>
  <c r="AJ8" i="45"/>
  <c r="I176" i="50"/>
  <c r="AK209" i="50"/>
  <c r="AK274" i="50"/>
  <c r="AK404" i="50"/>
  <c r="AK469" i="50"/>
  <c r="AK339" i="50"/>
  <c r="DQ275" i="2"/>
  <c r="I307" i="2"/>
  <c r="AL307" i="2"/>
  <c r="AK305" i="2"/>
  <c r="H305" i="2"/>
  <c r="DP273" i="2"/>
  <c r="AK10" i="45"/>
  <c r="AL242" i="2"/>
  <c r="DQ210" i="2"/>
  <c r="I242" i="2"/>
  <c r="H606" i="2"/>
  <c r="I502" i="2"/>
  <c r="AL502" i="2"/>
  <c r="DQ470" i="2"/>
  <c r="AK500" i="2"/>
  <c r="G604" i="2"/>
  <c r="DP468" i="2"/>
  <c r="H500" i="2"/>
  <c r="AK72" i="45"/>
  <c r="AL242" i="50"/>
  <c r="I242" i="50"/>
  <c r="DQ210" i="50"/>
  <c r="DQ210" i="49"/>
  <c r="AK41" i="45"/>
  <c r="DI355" i="51"/>
  <c r="DP208" i="49"/>
  <c r="AK240" i="49"/>
  <c r="H240" i="49"/>
  <c r="AJ39" i="45"/>
  <c r="DC219" i="51"/>
  <c r="H606" i="51"/>
  <c r="AL502" i="51"/>
  <c r="I502" i="51"/>
  <c r="DQ470" i="51"/>
  <c r="DI485" i="51"/>
  <c r="DI225" i="51"/>
  <c r="H500" i="49"/>
  <c r="G604" i="49"/>
  <c r="DP468" i="49"/>
  <c r="AK500" i="49"/>
  <c r="CS339" i="51"/>
  <c r="AK103" i="45"/>
  <c r="I242" i="51"/>
  <c r="DQ210" i="51"/>
  <c r="AL242" i="51"/>
  <c r="L173" i="47"/>
  <c r="AN173" i="47" s="1"/>
  <c r="M209" i="51" s="1"/>
  <c r="M101" i="48"/>
  <c r="M103" i="46"/>
  <c r="M102" i="45"/>
  <c r="M469" i="51"/>
  <c r="M404" i="51"/>
  <c r="M274" i="51"/>
  <c r="M339" i="51"/>
  <c r="CY475" i="51"/>
  <c r="AK435" i="49"/>
  <c r="H435" i="49"/>
  <c r="DP403" i="49"/>
  <c r="AL437" i="49"/>
  <c r="I437" i="49"/>
  <c r="DQ405" i="49"/>
  <c r="H606" i="49"/>
  <c r="DC479" i="51"/>
  <c r="DP273" i="49"/>
  <c r="H305" i="49"/>
  <c r="AK305" i="49"/>
  <c r="CS274" i="51"/>
  <c r="CY345" i="51"/>
  <c r="DI290" i="51"/>
  <c r="I176" i="51"/>
  <c r="AK209" i="51"/>
  <c r="AK469" i="51"/>
  <c r="AK404" i="51"/>
  <c r="AK101" i="48"/>
  <c r="AK274" i="51"/>
  <c r="AK339" i="51"/>
  <c r="CS404" i="51"/>
  <c r="CS209" i="51"/>
  <c r="CY410" i="51"/>
  <c r="CY215" i="51"/>
  <c r="C27" i="56"/>
  <c r="B28" i="56"/>
  <c r="DC284" i="51"/>
  <c r="CZ215" i="49"/>
  <c r="DC414" i="51"/>
  <c r="DI420" i="51"/>
  <c r="CS469" i="51"/>
  <c r="CY280" i="51"/>
  <c r="AK370" i="49"/>
  <c r="H370" i="49"/>
  <c r="DP338" i="49"/>
  <c r="DC349" i="51"/>
  <c r="I176" i="49"/>
  <c r="AK404" i="49"/>
  <c r="AK209" i="49"/>
  <c r="AK274" i="49"/>
  <c r="AK339" i="49"/>
  <c r="AK469" i="49"/>
  <c r="AK40" i="48"/>
  <c r="DN271" i="2" l="1"/>
  <c r="F303" i="2"/>
  <c r="AI303" i="2"/>
  <c r="BO422" i="51"/>
  <c r="BN227" i="49"/>
  <c r="BN487" i="50"/>
  <c r="BN292" i="50"/>
  <c r="D565" i="51"/>
  <c r="D590" i="51" s="1"/>
  <c r="D591" i="51" s="1"/>
  <c r="E45" i="38" s="1"/>
  <c r="D557" i="51"/>
  <c r="D558" i="51" s="1"/>
  <c r="BN359" i="51"/>
  <c r="BN488" i="2"/>
  <c r="BN359" i="49"/>
  <c r="AH69" i="46"/>
  <c r="AH466" i="50"/>
  <c r="BJ466" i="50" s="1"/>
  <c r="AH336" i="50"/>
  <c r="BJ336" i="50" s="1"/>
  <c r="AH206" i="50"/>
  <c r="BJ206" i="50" s="1"/>
  <c r="AH68" i="45" s="1"/>
  <c r="AH271" i="50"/>
  <c r="BJ271" i="50" s="1"/>
  <c r="F173" i="50"/>
  <c r="AH401" i="50"/>
  <c r="BJ401" i="50" s="1"/>
  <c r="G239" i="2"/>
  <c r="AJ239" i="2"/>
  <c r="DO207" i="2"/>
  <c r="BO358" i="51"/>
  <c r="G304" i="49"/>
  <c r="DO272" i="49"/>
  <c r="AJ304" i="49"/>
  <c r="AO519" i="51"/>
  <c r="DT487" i="51"/>
  <c r="BQ519" i="51" s="1"/>
  <c r="BN211" i="2"/>
  <c r="D134" i="2"/>
  <c r="D594" i="2"/>
  <c r="D102" i="2"/>
  <c r="E24" i="38"/>
  <c r="DR341" i="51"/>
  <c r="J373" i="51"/>
  <c r="AM373" i="51"/>
  <c r="AG230" i="49"/>
  <c r="E54" i="38" s="1"/>
  <c r="BI205" i="49"/>
  <c r="AI238" i="2"/>
  <c r="F238" i="2"/>
  <c r="DN206" i="2"/>
  <c r="BO359" i="2"/>
  <c r="AM243" i="49"/>
  <c r="DR211" i="49"/>
  <c r="J243" i="49"/>
  <c r="BO228" i="50"/>
  <c r="AI238" i="49"/>
  <c r="DN206" i="49"/>
  <c r="F238" i="49"/>
  <c r="BN292" i="51"/>
  <c r="DR341" i="50"/>
  <c r="AM373" i="50"/>
  <c r="J373" i="50"/>
  <c r="G304" i="2"/>
  <c r="DO272" i="2"/>
  <c r="AJ304" i="2"/>
  <c r="BO423" i="2"/>
  <c r="BO357" i="50"/>
  <c r="BO293" i="49"/>
  <c r="BI335" i="49"/>
  <c r="AG360" i="49"/>
  <c r="E120" i="38" s="1"/>
  <c r="BO294" i="49"/>
  <c r="DR357" i="2"/>
  <c r="BO389" i="2" s="1"/>
  <c r="AM389" i="2"/>
  <c r="BN487" i="49"/>
  <c r="D68" i="51"/>
  <c r="E172" i="51"/>
  <c r="E197" i="51" s="1"/>
  <c r="E198" i="51" s="1"/>
  <c r="AG97" i="48"/>
  <c r="AG123" i="48" s="1"/>
  <c r="E234" i="38" s="1"/>
  <c r="AG400" i="51"/>
  <c r="AG335" i="51"/>
  <c r="AG99" i="46"/>
  <c r="AG125" i="46" s="1"/>
  <c r="AG270" i="51"/>
  <c r="AG465" i="51"/>
  <c r="AG205" i="51"/>
  <c r="BO487" i="2"/>
  <c r="BO229" i="51"/>
  <c r="BN341" i="49"/>
  <c r="BN227" i="51"/>
  <c r="BN422" i="50"/>
  <c r="BN227" i="50"/>
  <c r="AJ239" i="49"/>
  <c r="DO207" i="49"/>
  <c r="G239" i="49"/>
  <c r="G45" i="49" s="1"/>
  <c r="AG490" i="2"/>
  <c r="E182" i="38" s="1"/>
  <c r="BI465" i="2"/>
  <c r="BN276" i="51"/>
  <c r="D594" i="49"/>
  <c r="D134" i="49"/>
  <c r="E36" i="38"/>
  <c r="D102" i="49"/>
  <c r="D557" i="50"/>
  <c r="D558" i="50" s="1"/>
  <c r="D565" i="50"/>
  <c r="D590" i="50" s="1"/>
  <c r="D591" i="50" s="1"/>
  <c r="E33" i="38" s="1"/>
  <c r="E34" i="38" s="1"/>
  <c r="BN228" i="49"/>
  <c r="DT422" i="2"/>
  <c r="BQ454" i="2" s="1"/>
  <c r="AO454" i="2"/>
  <c r="BQ422" i="2" s="1"/>
  <c r="BN424" i="49"/>
  <c r="BN489" i="49"/>
  <c r="BO422" i="49"/>
  <c r="BN424" i="2"/>
  <c r="G174" i="51"/>
  <c r="AI337" i="51"/>
  <c r="BK337" i="51" s="1"/>
  <c r="AI402" i="51"/>
  <c r="BK402" i="51" s="1"/>
  <c r="AI101" i="46"/>
  <c r="AI99" i="48"/>
  <c r="AI467" i="51"/>
  <c r="BK467" i="51" s="1"/>
  <c r="AI272" i="51"/>
  <c r="BK272" i="51" s="1"/>
  <c r="AI207" i="51"/>
  <c r="BK207" i="51" s="1"/>
  <c r="AI100" i="45"/>
  <c r="BO358" i="2"/>
  <c r="BN488" i="51"/>
  <c r="DO467" i="2"/>
  <c r="F603" i="2"/>
  <c r="AJ499" i="2"/>
  <c r="G499" i="2"/>
  <c r="E46" i="38"/>
  <c r="BI270" i="2"/>
  <c r="AG295" i="2"/>
  <c r="E83" i="38" s="1"/>
  <c r="BI270" i="49"/>
  <c r="AG295" i="49"/>
  <c r="E87" i="38" s="1"/>
  <c r="E197" i="49"/>
  <c r="E198" i="49" s="1"/>
  <c r="F173" i="51"/>
  <c r="AH98" i="48"/>
  <c r="AH401" i="51"/>
  <c r="BJ401" i="51" s="1"/>
  <c r="AH336" i="51"/>
  <c r="BJ336" i="51" s="1"/>
  <c r="AH100" i="46"/>
  <c r="AH206" i="51"/>
  <c r="BJ206" i="51" s="1"/>
  <c r="AH271" i="51"/>
  <c r="BJ271" i="51" s="1"/>
  <c r="AH466" i="51"/>
  <c r="BJ466" i="51" s="1"/>
  <c r="AH99" i="45"/>
  <c r="BN229" i="49"/>
  <c r="F498" i="2"/>
  <c r="AI498" i="2"/>
  <c r="DN466" i="2"/>
  <c r="E602" i="2"/>
  <c r="DR276" i="2"/>
  <c r="J308" i="2"/>
  <c r="AM308" i="2"/>
  <c r="F303" i="49"/>
  <c r="DN271" i="49"/>
  <c r="AI303" i="49"/>
  <c r="BN423" i="49"/>
  <c r="BN489" i="51"/>
  <c r="AJ434" i="2"/>
  <c r="G434" i="2"/>
  <c r="DO402" i="2"/>
  <c r="BN276" i="49"/>
  <c r="BN423" i="51"/>
  <c r="AJ102" i="46"/>
  <c r="AJ208" i="51"/>
  <c r="BL208" i="51" s="1"/>
  <c r="AJ403" i="51"/>
  <c r="BL403" i="51" s="1"/>
  <c r="H175" i="51"/>
  <c r="AJ273" i="51"/>
  <c r="BL273" i="51" s="1"/>
  <c r="AJ100" i="48"/>
  <c r="AJ468" i="51"/>
  <c r="BL468" i="51" s="1"/>
  <c r="AJ338" i="51"/>
  <c r="BL338" i="51" s="1"/>
  <c r="AJ101" i="45"/>
  <c r="AJ499" i="49"/>
  <c r="G499" i="49"/>
  <c r="DO467" i="49"/>
  <c r="BO294" i="2"/>
  <c r="E224" i="38"/>
  <c r="DR211" i="51"/>
  <c r="J243" i="51"/>
  <c r="AM243" i="51"/>
  <c r="AL104" i="45"/>
  <c r="E269" i="38"/>
  <c r="E235" i="38"/>
  <c r="E237" i="38"/>
  <c r="E273" i="38" s="1"/>
  <c r="BN358" i="50"/>
  <c r="AI368" i="2"/>
  <c r="F368" i="2"/>
  <c r="DN336" i="2"/>
  <c r="AM389" i="49"/>
  <c r="DR357" i="49"/>
  <c r="BO389" i="49" s="1"/>
  <c r="BO229" i="2"/>
  <c r="D523" i="51"/>
  <c r="BN489" i="50"/>
  <c r="BN359" i="50"/>
  <c r="AI498" i="49"/>
  <c r="F498" i="49"/>
  <c r="E602" i="49"/>
  <c r="DN466" i="49"/>
  <c r="AI7" i="45"/>
  <c r="BN341" i="2"/>
  <c r="BO358" i="49"/>
  <c r="AI38" i="45"/>
  <c r="BO292" i="2"/>
  <c r="AG360" i="2"/>
  <c r="E116" i="38" s="1"/>
  <c r="BI335" i="2"/>
  <c r="AG425" i="49"/>
  <c r="E153" i="38" s="1"/>
  <c r="BI400" i="49"/>
  <c r="BO294" i="50"/>
  <c r="AG68" i="46"/>
  <c r="AG94" i="46" s="1"/>
  <c r="E172" i="50"/>
  <c r="E197" i="50" s="1"/>
  <c r="E198" i="50" s="1"/>
  <c r="AG270" i="50"/>
  <c r="D68" i="50"/>
  <c r="AG465" i="50"/>
  <c r="AG335" i="50"/>
  <c r="AG205" i="50"/>
  <c r="AG400" i="50"/>
  <c r="BO294" i="51"/>
  <c r="BN357" i="51"/>
  <c r="BN228" i="2"/>
  <c r="F368" i="49"/>
  <c r="DN336" i="49"/>
  <c r="AI368" i="49"/>
  <c r="BN228" i="51"/>
  <c r="G45" i="2"/>
  <c r="BN489" i="2"/>
  <c r="BN227" i="2"/>
  <c r="AJ369" i="49"/>
  <c r="G369" i="49"/>
  <c r="DO337" i="49"/>
  <c r="AJ71" i="46"/>
  <c r="H175" i="50"/>
  <c r="AJ468" i="50"/>
  <c r="BL468" i="50" s="1"/>
  <c r="AJ208" i="50"/>
  <c r="BL208" i="50" s="1"/>
  <c r="AJ273" i="50"/>
  <c r="BL273" i="50" s="1"/>
  <c r="AJ338" i="50"/>
  <c r="BL338" i="50" s="1"/>
  <c r="AJ403" i="50"/>
  <c r="BL403" i="50" s="1"/>
  <c r="AG425" i="2"/>
  <c r="E149" i="38" s="1"/>
  <c r="BI400" i="2"/>
  <c r="BO293" i="50"/>
  <c r="AG490" i="49"/>
  <c r="E186" i="38" s="1"/>
  <c r="BI465" i="49"/>
  <c r="AM325" i="51"/>
  <c r="DR293" i="51"/>
  <c r="BO325" i="51" s="1"/>
  <c r="J308" i="50"/>
  <c r="AM308" i="50"/>
  <c r="DR276" i="50"/>
  <c r="AL73" i="45"/>
  <c r="AI433" i="2"/>
  <c r="F433" i="2"/>
  <c r="DN401" i="2"/>
  <c r="BN423" i="50"/>
  <c r="BT26" i="48"/>
  <c r="BW25" i="48"/>
  <c r="BV25" i="48"/>
  <c r="BN471" i="49"/>
  <c r="BN424" i="50"/>
  <c r="BN292" i="49"/>
  <c r="DN401" i="49"/>
  <c r="F433" i="49"/>
  <c r="AI433" i="49"/>
  <c r="DO337" i="2"/>
  <c r="G369" i="2"/>
  <c r="AJ369" i="2"/>
  <c r="BN488" i="49"/>
  <c r="BN229" i="50"/>
  <c r="AI70" i="46"/>
  <c r="AI402" i="50"/>
  <c r="AI467" i="50"/>
  <c r="G174" i="50"/>
  <c r="AI272" i="50"/>
  <c r="AI207" i="50"/>
  <c r="AI337" i="50"/>
  <c r="F603" i="49"/>
  <c r="AJ434" i="49"/>
  <c r="G434" i="49"/>
  <c r="DO402" i="49"/>
  <c r="BL434" i="49" s="1"/>
  <c r="BN488" i="50"/>
  <c r="I607" i="50"/>
  <c r="BI205" i="2"/>
  <c r="AG230" i="2"/>
  <c r="E50" i="38" s="1"/>
  <c r="BO293" i="2"/>
  <c r="E18" i="38"/>
  <c r="E22" i="38" s="1"/>
  <c r="D8" i="53" s="1"/>
  <c r="BN424" i="51"/>
  <c r="AB83" i="48"/>
  <c r="N175" i="47"/>
  <c r="AP175" i="47" s="1"/>
  <c r="O211" i="51" s="1"/>
  <c r="CV211" i="51" s="1"/>
  <c r="T110" i="46"/>
  <c r="M142" i="47"/>
  <c r="AO142" i="47" s="1"/>
  <c r="N207" i="50" s="1"/>
  <c r="CU207" i="50" s="1"/>
  <c r="P112" i="50"/>
  <c r="AR112" i="50" s="1"/>
  <c r="N104" i="46"/>
  <c r="O41" i="45"/>
  <c r="I170" i="47"/>
  <c r="AK170" i="47" s="1"/>
  <c r="J206" i="51" s="1"/>
  <c r="CQ206" i="51" s="1"/>
  <c r="S45" i="46"/>
  <c r="I98" i="45"/>
  <c r="Y114" i="45"/>
  <c r="N40" i="45"/>
  <c r="AA101" i="47"/>
  <c r="BC101" i="47" s="1"/>
  <c r="AB224" i="49" s="1"/>
  <c r="DI224" i="49" s="1"/>
  <c r="L37" i="48"/>
  <c r="V111" i="45"/>
  <c r="J83" i="47"/>
  <c r="AL83" i="47" s="1"/>
  <c r="K206" i="49" s="1"/>
  <c r="CR206" i="49" s="1"/>
  <c r="AA70" i="47"/>
  <c r="BC70" i="47" s="1"/>
  <c r="AB222" i="2" s="1"/>
  <c r="DI222" i="2" s="1"/>
  <c r="Z187" i="47"/>
  <c r="BB187" i="47" s="1"/>
  <c r="AA223" i="51" s="1"/>
  <c r="DH223" i="51" s="1"/>
  <c r="Y51" i="46"/>
  <c r="L102" i="46"/>
  <c r="P106" i="46"/>
  <c r="U109" i="48"/>
  <c r="V95" i="47"/>
  <c r="AX95" i="47" s="1"/>
  <c r="W218" i="49" s="1"/>
  <c r="DD218" i="49" s="1"/>
  <c r="T46" i="45"/>
  <c r="R179" i="47"/>
  <c r="AT179" i="47" s="1"/>
  <c r="S215" i="51" s="1"/>
  <c r="CZ215" i="51" s="1"/>
  <c r="K101" i="46"/>
  <c r="X112" i="48"/>
  <c r="L38" i="48"/>
  <c r="Q107" i="46"/>
  <c r="AA53" i="46"/>
  <c r="M38" i="45"/>
  <c r="Z115" i="45"/>
  <c r="O71" i="46"/>
  <c r="O70" i="45"/>
  <c r="O403" i="50"/>
  <c r="CV403" i="50" s="1"/>
  <c r="O273" i="50"/>
  <c r="CV273" i="50" s="1"/>
  <c r="O69" i="48"/>
  <c r="R107" i="45"/>
  <c r="X50" i="46"/>
  <c r="Q43" i="46"/>
  <c r="Z52" i="46"/>
  <c r="M39" i="45"/>
  <c r="X111" i="48"/>
  <c r="R44" i="46"/>
  <c r="W113" i="46"/>
  <c r="O338" i="50"/>
  <c r="CV338" i="50" s="1"/>
  <c r="F16" i="53"/>
  <c r="J294" i="38"/>
  <c r="J289" i="38"/>
  <c r="K288" i="38"/>
  <c r="K293" i="38" s="1"/>
  <c r="K298" i="38"/>
  <c r="K303" i="38" s="1"/>
  <c r="J299" i="38"/>
  <c r="J304" i="38"/>
  <c r="N69" i="45"/>
  <c r="N337" i="50"/>
  <c r="CU337" i="50" s="1"/>
  <c r="N402" i="50"/>
  <c r="CU402" i="50" s="1"/>
  <c r="N70" i="46"/>
  <c r="N272" i="50"/>
  <c r="CU272" i="50" s="1"/>
  <c r="N68" i="48"/>
  <c r="O111" i="50"/>
  <c r="AQ111" i="50" s="1"/>
  <c r="N467" i="50"/>
  <c r="CU467" i="50" s="1"/>
  <c r="AB352" i="2"/>
  <c r="DI352" i="2" s="1"/>
  <c r="AB127" i="51"/>
  <c r="BE127" i="51" s="1"/>
  <c r="AB187" i="47" s="1"/>
  <c r="BD187" i="47" s="1"/>
  <c r="AB287" i="2"/>
  <c r="DI287" i="2" s="1"/>
  <c r="AB482" i="2"/>
  <c r="DI482" i="2" s="1"/>
  <c r="AB55" i="46"/>
  <c r="AB55" i="45"/>
  <c r="AB417" i="2"/>
  <c r="DI417" i="2" s="1"/>
  <c r="AB22" i="48"/>
  <c r="AB22" i="46"/>
  <c r="AB484" i="49"/>
  <c r="DI484" i="49" s="1"/>
  <c r="AB419" i="49"/>
  <c r="DI419" i="49" s="1"/>
  <c r="AB354" i="49"/>
  <c r="DI354" i="49" s="1"/>
  <c r="AB55" i="48"/>
  <c r="AB289" i="49"/>
  <c r="DI289" i="49" s="1"/>
  <c r="X415" i="51"/>
  <c r="DE415" i="51" s="1"/>
  <c r="Y350" i="49"/>
  <c r="DF350" i="49" s="1"/>
  <c r="AA482" i="49"/>
  <c r="DH482" i="49" s="1"/>
  <c r="AA117" i="46"/>
  <c r="Z125" i="51"/>
  <c r="BB125" i="51" s="1"/>
  <c r="L100" i="48"/>
  <c r="K99" i="48"/>
  <c r="K337" i="51"/>
  <c r="CR337" i="51" s="1"/>
  <c r="AA483" i="51"/>
  <c r="DH483" i="51" s="1"/>
  <c r="N404" i="49"/>
  <c r="CU404" i="49" s="1"/>
  <c r="J336" i="51"/>
  <c r="CQ336" i="51" s="1"/>
  <c r="M86" i="47"/>
  <c r="AO86" i="47" s="1"/>
  <c r="N209" i="49" s="1"/>
  <c r="CU209" i="49" s="1"/>
  <c r="N469" i="49"/>
  <c r="CU469" i="49" s="1"/>
  <c r="O405" i="49"/>
  <c r="CV405" i="49" s="1"/>
  <c r="R91" i="47"/>
  <c r="AT91" i="47" s="1"/>
  <c r="S214" i="49" s="1"/>
  <c r="CZ214" i="49" s="1"/>
  <c r="AY121" i="49"/>
  <c r="N405" i="51"/>
  <c r="CU405" i="51" s="1"/>
  <c r="N40" i="48"/>
  <c r="S474" i="49"/>
  <c r="CZ474" i="49" s="1"/>
  <c r="O41" i="48"/>
  <c r="AV118" i="49"/>
  <c r="J466" i="51"/>
  <c r="CQ466" i="51" s="1"/>
  <c r="M174" i="47"/>
  <c r="AO174" i="47" s="1"/>
  <c r="N210" i="51" s="1"/>
  <c r="CU210" i="51" s="1"/>
  <c r="AQ113" i="49"/>
  <c r="N102" i="48"/>
  <c r="R115" i="49"/>
  <c r="AT115" i="49" s="1"/>
  <c r="Y122" i="49"/>
  <c r="BA122" i="49" s="1"/>
  <c r="S279" i="49"/>
  <c r="CZ279" i="49" s="1"/>
  <c r="S45" i="45"/>
  <c r="O470" i="49"/>
  <c r="CV470" i="49" s="1"/>
  <c r="N87" i="47"/>
  <c r="AP87" i="47" s="1"/>
  <c r="O210" i="49" s="1"/>
  <c r="CV210" i="49" s="1"/>
  <c r="AR114" i="49"/>
  <c r="Y351" i="51"/>
  <c r="DF351" i="51" s="1"/>
  <c r="J99" i="45"/>
  <c r="N470" i="51"/>
  <c r="CU470" i="51" s="1"/>
  <c r="Y416" i="51"/>
  <c r="DF416" i="51" s="1"/>
  <c r="N340" i="51"/>
  <c r="CU340" i="51" s="1"/>
  <c r="AA124" i="49"/>
  <c r="BC124" i="49" s="1"/>
  <c r="Z481" i="49"/>
  <c r="DG481" i="49" s="1"/>
  <c r="L403" i="51"/>
  <c r="CS403" i="51" s="1"/>
  <c r="X350" i="51"/>
  <c r="DE350" i="51" s="1"/>
  <c r="K466" i="49"/>
  <c r="CR466" i="49" s="1"/>
  <c r="V110" i="48"/>
  <c r="Y51" i="48"/>
  <c r="X285" i="51"/>
  <c r="DE285" i="51" s="1"/>
  <c r="S116" i="49"/>
  <c r="AU116" i="49" s="1"/>
  <c r="O105" i="46"/>
  <c r="Z352" i="51"/>
  <c r="DG352" i="51" s="1"/>
  <c r="V413" i="51"/>
  <c r="DC413" i="51" s="1"/>
  <c r="AA157" i="47"/>
  <c r="BC157" i="47" s="1"/>
  <c r="AB222" i="50" s="1"/>
  <c r="DI222" i="50" s="1"/>
  <c r="L109" i="49"/>
  <c r="AN109" i="49" s="1"/>
  <c r="P113" i="49"/>
  <c r="AR113" i="49" s="1"/>
  <c r="Z287" i="51"/>
  <c r="DG287" i="51" s="1"/>
  <c r="M110" i="49"/>
  <c r="AO110" i="49" s="1"/>
  <c r="V119" i="49"/>
  <c r="AX119" i="49" s="1"/>
  <c r="I99" i="46"/>
  <c r="I400" i="51"/>
  <c r="CP400" i="51" s="1"/>
  <c r="I97" i="48"/>
  <c r="M468" i="49"/>
  <c r="CT468" i="49" s="1"/>
  <c r="O112" i="49"/>
  <c r="AQ112" i="49" s="1"/>
  <c r="X97" i="47"/>
  <c r="AZ97" i="47" s="1"/>
  <c r="Y220" i="49" s="1"/>
  <c r="DF220" i="49" s="1"/>
  <c r="AA353" i="51"/>
  <c r="DH353" i="51" s="1"/>
  <c r="J171" i="47"/>
  <c r="AL171" i="47" s="1"/>
  <c r="K207" i="51" s="1"/>
  <c r="CR207" i="51" s="1"/>
  <c r="AA288" i="51"/>
  <c r="DH288" i="51" s="1"/>
  <c r="W479" i="51"/>
  <c r="DD479" i="51" s="1"/>
  <c r="L338" i="51"/>
  <c r="CS338" i="51" s="1"/>
  <c r="L101" i="45"/>
  <c r="Q114" i="49"/>
  <c r="AS114" i="49" s="1"/>
  <c r="Y285" i="49"/>
  <c r="DF285" i="49" s="1"/>
  <c r="Y51" i="45"/>
  <c r="R343" i="49"/>
  <c r="CY343" i="49" s="1"/>
  <c r="W184" i="47"/>
  <c r="AY184" i="47" s="1"/>
  <c r="X220" i="51" s="1"/>
  <c r="DE220" i="51" s="1"/>
  <c r="AA115" i="48"/>
  <c r="K100" i="45"/>
  <c r="K467" i="51"/>
  <c r="CR467" i="51" s="1"/>
  <c r="AB156" i="47"/>
  <c r="AB482" i="50"/>
  <c r="DI482" i="50" s="1"/>
  <c r="AZ122" i="49"/>
  <c r="L468" i="51"/>
  <c r="CS468" i="51" s="1"/>
  <c r="K172" i="47"/>
  <c r="AM172" i="47" s="1"/>
  <c r="L208" i="51" s="1"/>
  <c r="CS208" i="51" s="1"/>
  <c r="Y480" i="49"/>
  <c r="DF480" i="49" s="1"/>
  <c r="K272" i="51"/>
  <c r="CR272" i="51" s="1"/>
  <c r="AB417" i="50"/>
  <c r="DI417" i="50" s="1"/>
  <c r="BB124" i="49"/>
  <c r="V183" i="47"/>
  <c r="AX183" i="47" s="1"/>
  <c r="W219" i="51" s="1"/>
  <c r="DD219" i="51" s="1"/>
  <c r="W49" i="46"/>
  <c r="L273" i="51"/>
  <c r="CS273" i="51" s="1"/>
  <c r="W120" i="49"/>
  <c r="AY120" i="49" s="1"/>
  <c r="Y415" i="49"/>
  <c r="DF415" i="49" s="1"/>
  <c r="R44" i="48"/>
  <c r="X113" i="45"/>
  <c r="X480" i="51"/>
  <c r="DE480" i="51" s="1"/>
  <c r="AA418" i="51"/>
  <c r="DH418" i="51" s="1"/>
  <c r="AA116" i="45"/>
  <c r="K402" i="51"/>
  <c r="CR402" i="51" s="1"/>
  <c r="AW150" i="47"/>
  <c r="V215" i="50" s="1"/>
  <c r="DC215" i="50" s="1"/>
  <c r="AB84" i="45"/>
  <c r="X114" i="46"/>
  <c r="BN288" i="50"/>
  <c r="AM320" i="50" s="1"/>
  <c r="BN225" i="50"/>
  <c r="AM257" i="50" s="1"/>
  <c r="BN412" i="50"/>
  <c r="AM444" i="50" s="1"/>
  <c r="U47" i="45"/>
  <c r="U476" i="49"/>
  <c r="DB476" i="49" s="1"/>
  <c r="Z52" i="45"/>
  <c r="R473" i="49"/>
  <c r="CY473" i="49" s="1"/>
  <c r="Q90" i="47"/>
  <c r="AS90" i="47" s="1"/>
  <c r="R213" i="49" s="1"/>
  <c r="CY213" i="49" s="1"/>
  <c r="AA126" i="51"/>
  <c r="N113" i="51"/>
  <c r="AP113" i="51" s="1"/>
  <c r="AU117" i="49"/>
  <c r="BD128" i="51"/>
  <c r="W349" i="51"/>
  <c r="DD349" i="51" s="1"/>
  <c r="W111" i="48"/>
  <c r="P89" i="47"/>
  <c r="AR89" i="47" s="1"/>
  <c r="Q212" i="49" s="1"/>
  <c r="CX212" i="49" s="1"/>
  <c r="O341" i="51"/>
  <c r="CV341" i="51" s="1"/>
  <c r="R408" i="49"/>
  <c r="CY408" i="49" s="1"/>
  <c r="R44" i="45"/>
  <c r="M338" i="49"/>
  <c r="CT338" i="49" s="1"/>
  <c r="K401" i="49"/>
  <c r="CR401" i="49" s="1"/>
  <c r="K336" i="49"/>
  <c r="CR336" i="49" s="1"/>
  <c r="K271" i="49"/>
  <c r="CR271" i="49" s="1"/>
  <c r="W284" i="51"/>
  <c r="DD284" i="51" s="1"/>
  <c r="W112" i="45"/>
  <c r="W414" i="51"/>
  <c r="DD414" i="51" s="1"/>
  <c r="Z99" i="47"/>
  <c r="BB99" i="47" s="1"/>
  <c r="AA222" i="49" s="1"/>
  <c r="DH222" i="49" s="1"/>
  <c r="R278" i="49"/>
  <c r="CY278" i="49" s="1"/>
  <c r="K37" i="48"/>
  <c r="K37" i="46"/>
  <c r="Q105" i="48"/>
  <c r="K37" i="45"/>
  <c r="V478" i="51"/>
  <c r="DC478" i="51" s="1"/>
  <c r="U94" i="47"/>
  <c r="AW94" i="47" s="1"/>
  <c r="V217" i="49" s="1"/>
  <c r="DC217" i="49" s="1"/>
  <c r="V48" i="45"/>
  <c r="V282" i="49"/>
  <c r="DC282" i="49" s="1"/>
  <c r="V477" i="49"/>
  <c r="DC477" i="49" s="1"/>
  <c r="V412" i="49"/>
  <c r="DC412" i="49" s="1"/>
  <c r="V48" i="48"/>
  <c r="V48" i="46"/>
  <c r="V347" i="49"/>
  <c r="DC347" i="49" s="1"/>
  <c r="AA53" i="45"/>
  <c r="Z482" i="51"/>
  <c r="DG482" i="51" s="1"/>
  <c r="T109" i="45"/>
  <c r="V283" i="51"/>
  <c r="DC283" i="51" s="1"/>
  <c r="T108" i="48"/>
  <c r="V348" i="51"/>
  <c r="DC348" i="51" s="1"/>
  <c r="N339" i="49"/>
  <c r="CU339" i="49" s="1"/>
  <c r="N40" i="46"/>
  <c r="AA417" i="49"/>
  <c r="DH417" i="49" s="1"/>
  <c r="AA53" i="48"/>
  <c r="S409" i="49"/>
  <c r="CZ409" i="49" s="1"/>
  <c r="S45" i="48"/>
  <c r="O276" i="51"/>
  <c r="CV276" i="51" s="1"/>
  <c r="O104" i="45"/>
  <c r="O340" i="49"/>
  <c r="CV340" i="49" s="1"/>
  <c r="O41" i="46"/>
  <c r="Y113" i="48"/>
  <c r="T281" i="51"/>
  <c r="DA281" i="51" s="1"/>
  <c r="Z114" i="48"/>
  <c r="Y186" i="47"/>
  <c r="BA186" i="47" s="1"/>
  <c r="Z222" i="51" s="1"/>
  <c r="DG222" i="51" s="1"/>
  <c r="T346" i="51"/>
  <c r="DA346" i="51" s="1"/>
  <c r="H169" i="47"/>
  <c r="AJ169" i="47" s="1"/>
  <c r="I205" i="51" s="1"/>
  <c r="CP205" i="51" s="1"/>
  <c r="X185" i="47"/>
  <c r="AZ185" i="47" s="1"/>
  <c r="Y221" i="51" s="1"/>
  <c r="DF221" i="51" s="1"/>
  <c r="Y115" i="46"/>
  <c r="J401" i="51"/>
  <c r="CQ401" i="51" s="1"/>
  <c r="J100" i="46"/>
  <c r="Y481" i="51"/>
  <c r="DF481" i="51" s="1"/>
  <c r="U182" i="47"/>
  <c r="AW182" i="47" s="1"/>
  <c r="V218" i="51" s="1"/>
  <c r="DC218" i="51" s="1"/>
  <c r="J271" i="51"/>
  <c r="CQ271" i="51" s="1"/>
  <c r="N275" i="51"/>
  <c r="CU275" i="51" s="1"/>
  <c r="Z116" i="46"/>
  <c r="AA287" i="49"/>
  <c r="DH287" i="49" s="1"/>
  <c r="O406" i="51"/>
  <c r="CV406" i="51" s="1"/>
  <c r="O103" i="48"/>
  <c r="S180" i="47"/>
  <c r="AU180" i="47" s="1"/>
  <c r="T216" i="51" s="1"/>
  <c r="DA216" i="51" s="1"/>
  <c r="Z417" i="51"/>
  <c r="DG417" i="51" s="1"/>
  <c r="BC126" i="51"/>
  <c r="N274" i="49"/>
  <c r="CU274" i="49" s="1"/>
  <c r="AA352" i="49"/>
  <c r="DH352" i="49" s="1"/>
  <c r="AP111" i="49"/>
  <c r="S344" i="49"/>
  <c r="CZ344" i="49" s="1"/>
  <c r="O471" i="51"/>
  <c r="CV471" i="51" s="1"/>
  <c r="O275" i="49"/>
  <c r="CV275" i="49" s="1"/>
  <c r="BD126" i="49"/>
  <c r="J17" i="38"/>
  <c r="J21" i="38" s="1"/>
  <c r="T476" i="51"/>
  <c r="DA476" i="51" s="1"/>
  <c r="I270" i="51"/>
  <c r="CP270" i="51" s="1"/>
  <c r="T411" i="51"/>
  <c r="DA411" i="51" s="1"/>
  <c r="I335" i="51"/>
  <c r="CP335" i="51" s="1"/>
  <c r="Y286" i="51"/>
  <c r="DF286" i="51" s="1"/>
  <c r="J98" i="48"/>
  <c r="I465" i="51"/>
  <c r="CP465" i="51" s="1"/>
  <c r="N103" i="45"/>
  <c r="V112" i="46"/>
  <c r="P42" i="46"/>
  <c r="O88" i="47"/>
  <c r="AQ88" i="47" s="1"/>
  <c r="P211" i="49" s="1"/>
  <c r="CW211" i="49" s="1"/>
  <c r="P276" i="49"/>
  <c r="CW276" i="49" s="1"/>
  <c r="P406" i="49"/>
  <c r="CW406" i="49" s="1"/>
  <c r="P341" i="49"/>
  <c r="CW341" i="49" s="1"/>
  <c r="P471" i="49"/>
  <c r="CW471" i="49" s="1"/>
  <c r="P42" i="45"/>
  <c r="P42" i="48"/>
  <c r="S410" i="51"/>
  <c r="CZ410" i="51" s="1"/>
  <c r="Y98" i="47"/>
  <c r="BA98" i="47" s="1"/>
  <c r="Z221" i="49" s="1"/>
  <c r="DG221" i="49" s="1"/>
  <c r="T410" i="49"/>
  <c r="DA410" i="49" s="1"/>
  <c r="S109" i="46"/>
  <c r="T181" i="47"/>
  <c r="AV181" i="47" s="1"/>
  <c r="U217" i="51" s="1"/>
  <c r="DB217" i="51" s="1"/>
  <c r="M39" i="48"/>
  <c r="O114" i="51"/>
  <c r="AQ114" i="51" s="1"/>
  <c r="AS115" i="49"/>
  <c r="Q277" i="49"/>
  <c r="CX277" i="49" s="1"/>
  <c r="W348" i="49"/>
  <c r="DD348" i="49" s="1"/>
  <c r="T118" i="51"/>
  <c r="Z286" i="49"/>
  <c r="DG286" i="49" s="1"/>
  <c r="S92" i="47"/>
  <c r="AU92" i="47" s="1"/>
  <c r="T215" i="49" s="1"/>
  <c r="DA215" i="49" s="1"/>
  <c r="L85" i="47"/>
  <c r="AN85" i="47" s="1"/>
  <c r="M208" i="49" s="1"/>
  <c r="CT208" i="49" s="1"/>
  <c r="R117" i="51"/>
  <c r="AT117" i="51" s="1"/>
  <c r="K110" i="51"/>
  <c r="AM110" i="51" s="1"/>
  <c r="W122" i="51"/>
  <c r="AY122" i="51" s="1"/>
  <c r="AL109" i="49"/>
  <c r="BD127" i="49"/>
  <c r="W49" i="48"/>
  <c r="N112" i="51"/>
  <c r="T46" i="48"/>
  <c r="S107" i="48"/>
  <c r="AW119" i="49"/>
  <c r="Q43" i="48"/>
  <c r="W283" i="49"/>
  <c r="DD283" i="49" s="1"/>
  <c r="W49" i="45"/>
  <c r="Q115" i="51"/>
  <c r="Z416" i="49"/>
  <c r="DG416" i="49" s="1"/>
  <c r="Z52" i="48"/>
  <c r="X50" i="48"/>
  <c r="T345" i="49"/>
  <c r="DA345" i="49" s="1"/>
  <c r="T46" i="46"/>
  <c r="S280" i="51"/>
  <c r="CZ280" i="51" s="1"/>
  <c r="S108" i="45"/>
  <c r="U412" i="51"/>
  <c r="DB412" i="51" s="1"/>
  <c r="M273" i="49"/>
  <c r="CT273" i="49" s="1"/>
  <c r="M39" i="46"/>
  <c r="Q278" i="51"/>
  <c r="CX278" i="51" s="1"/>
  <c r="AM109" i="49"/>
  <c r="P105" i="45"/>
  <c r="P115" i="51"/>
  <c r="AR115" i="51" s="1"/>
  <c r="M112" i="51"/>
  <c r="AO112" i="51" s="1"/>
  <c r="L111" i="51"/>
  <c r="AN111" i="51" s="1"/>
  <c r="V121" i="51"/>
  <c r="AX121" i="51" s="1"/>
  <c r="Q116" i="51"/>
  <c r="AT116" i="51" s="1"/>
  <c r="J109" i="51"/>
  <c r="AL109" i="51" s="1"/>
  <c r="AP112" i="49"/>
  <c r="W478" i="49"/>
  <c r="DD478" i="49" s="1"/>
  <c r="T475" i="49"/>
  <c r="DA475" i="49" s="1"/>
  <c r="S345" i="51"/>
  <c r="CZ345" i="51" s="1"/>
  <c r="O176" i="47"/>
  <c r="AQ176" i="47" s="1"/>
  <c r="P212" i="51" s="1"/>
  <c r="CW212" i="51" s="1"/>
  <c r="Q472" i="49"/>
  <c r="CX472" i="49" s="1"/>
  <c r="W413" i="49"/>
  <c r="DD413" i="49" s="1"/>
  <c r="V120" i="51"/>
  <c r="Z351" i="49"/>
  <c r="DG351" i="49" s="1"/>
  <c r="X414" i="49"/>
  <c r="DE414" i="49" s="1"/>
  <c r="T280" i="49"/>
  <c r="DA280" i="49" s="1"/>
  <c r="S475" i="51"/>
  <c r="CZ475" i="51" s="1"/>
  <c r="L38" i="46"/>
  <c r="M403" i="49"/>
  <c r="CT403" i="49" s="1"/>
  <c r="BC125" i="49"/>
  <c r="S118" i="51"/>
  <c r="AU118" i="51" s="1"/>
  <c r="U120" i="51"/>
  <c r="AW120" i="51" s="1"/>
  <c r="T119" i="51"/>
  <c r="AV119" i="51" s="1"/>
  <c r="Y124" i="51"/>
  <c r="BA124" i="51" s="1"/>
  <c r="AX120" i="49"/>
  <c r="K109" i="51"/>
  <c r="L17" i="38" s="1"/>
  <c r="L21" i="38" s="1"/>
  <c r="X479" i="49"/>
  <c r="DE479" i="49" s="1"/>
  <c r="U347" i="51"/>
  <c r="DB347" i="51" s="1"/>
  <c r="P277" i="51"/>
  <c r="CW277" i="51" s="1"/>
  <c r="R279" i="51"/>
  <c r="CY279" i="51" s="1"/>
  <c r="P472" i="51"/>
  <c r="CW472" i="51" s="1"/>
  <c r="M111" i="51"/>
  <c r="S117" i="51"/>
  <c r="L110" i="51"/>
  <c r="AB126" i="51"/>
  <c r="BE126" i="51" s="1"/>
  <c r="AB186" i="47" s="1"/>
  <c r="BD186" i="47" s="1"/>
  <c r="Y123" i="51"/>
  <c r="BA123" i="51" s="1"/>
  <c r="X284" i="49"/>
  <c r="DE284" i="49" s="1"/>
  <c r="X50" i="45"/>
  <c r="U282" i="51"/>
  <c r="DB282" i="51" s="1"/>
  <c r="U111" i="46"/>
  <c r="P177" i="47"/>
  <c r="AR177" i="47" s="1"/>
  <c r="Q213" i="51" s="1"/>
  <c r="CX213" i="51" s="1"/>
  <c r="P104" i="48"/>
  <c r="R474" i="51"/>
  <c r="CY474" i="51" s="1"/>
  <c r="R344" i="51"/>
  <c r="CY344" i="51" s="1"/>
  <c r="Q343" i="51"/>
  <c r="CX343" i="51" s="1"/>
  <c r="Q106" i="45"/>
  <c r="R108" i="46"/>
  <c r="AA125" i="51"/>
  <c r="X122" i="51"/>
  <c r="Z124" i="51"/>
  <c r="W121" i="51"/>
  <c r="W96" i="47"/>
  <c r="AY96" i="47" s="1"/>
  <c r="X219" i="49" s="1"/>
  <c r="DE219" i="49" s="1"/>
  <c r="U110" i="45"/>
  <c r="P407" i="51"/>
  <c r="CW407" i="51" s="1"/>
  <c r="Q178" i="47"/>
  <c r="AS178" i="47" s="1"/>
  <c r="R214" i="51" s="1"/>
  <c r="CY214" i="51" s="1"/>
  <c r="R106" i="48"/>
  <c r="R409" i="51"/>
  <c r="CY409" i="51" s="1"/>
  <c r="Q407" i="49"/>
  <c r="CX407" i="49" s="1"/>
  <c r="Q43" i="45"/>
  <c r="Q342" i="49"/>
  <c r="CX342" i="49" s="1"/>
  <c r="P114" i="51"/>
  <c r="U119" i="51"/>
  <c r="O113" i="51"/>
  <c r="X349" i="49"/>
  <c r="DE349" i="49" s="1"/>
  <c r="L402" i="49"/>
  <c r="CS402" i="49" s="1"/>
  <c r="U477" i="51"/>
  <c r="DB477" i="51" s="1"/>
  <c r="AT116" i="49"/>
  <c r="Q408" i="51"/>
  <c r="CX408" i="51" s="1"/>
  <c r="P342" i="51"/>
  <c r="CW342" i="51" s="1"/>
  <c r="Q473" i="51"/>
  <c r="CX473" i="51" s="1"/>
  <c r="BA123" i="49"/>
  <c r="U411" i="49"/>
  <c r="DB411" i="49" s="1"/>
  <c r="U281" i="49"/>
  <c r="DB281" i="49" s="1"/>
  <c r="U47" i="46"/>
  <c r="L272" i="49"/>
  <c r="CS272" i="49" s="1"/>
  <c r="L38" i="45"/>
  <c r="T93" i="47"/>
  <c r="AV93" i="47" s="1"/>
  <c r="U216" i="49" s="1"/>
  <c r="DB216" i="49" s="1"/>
  <c r="L467" i="49"/>
  <c r="CS467" i="49" s="1"/>
  <c r="K84" i="47"/>
  <c r="AM84" i="47" s="1"/>
  <c r="L207" i="49" s="1"/>
  <c r="CS207" i="49" s="1"/>
  <c r="U47" i="48"/>
  <c r="L337" i="49"/>
  <c r="CS337" i="49" s="1"/>
  <c r="U346" i="49"/>
  <c r="DB346" i="49" s="1"/>
  <c r="BD99" i="47"/>
  <c r="AW118" i="2"/>
  <c r="AB69" i="47"/>
  <c r="Q146" i="51"/>
  <c r="R82" i="51"/>
  <c r="T117" i="49"/>
  <c r="AV117" i="49" s="1"/>
  <c r="Z123" i="49"/>
  <c r="BB123" i="49" s="1"/>
  <c r="AP143" i="47"/>
  <c r="O208" i="50" s="1"/>
  <c r="CV208" i="50" s="1"/>
  <c r="AB155" i="47"/>
  <c r="AB287" i="50"/>
  <c r="DI287" i="50" s="1"/>
  <c r="AB85" i="46"/>
  <c r="R147" i="51"/>
  <c r="S83" i="51"/>
  <c r="T45" i="45"/>
  <c r="X121" i="49"/>
  <c r="AZ121" i="49" s="1"/>
  <c r="AB125" i="49"/>
  <c r="BE125" i="49" s="1"/>
  <c r="AB98" i="47" s="1"/>
  <c r="AB352" i="50"/>
  <c r="DI352" i="50" s="1"/>
  <c r="BO476" i="2"/>
  <c r="AN508" i="2" s="1"/>
  <c r="AA156" i="51"/>
  <c r="AB92" i="51"/>
  <c r="AB156" i="51" s="1"/>
  <c r="AM250" i="50"/>
  <c r="BO218" i="50" s="1"/>
  <c r="BN290" i="50"/>
  <c r="DR290" i="50" s="1"/>
  <c r="BO322" i="50" s="1"/>
  <c r="DS342" i="49"/>
  <c r="K374" i="49"/>
  <c r="AM378" i="49"/>
  <c r="BO346" i="49" s="1"/>
  <c r="BN213" i="49"/>
  <c r="DR213" i="49" s="1"/>
  <c r="BO245" i="49" s="1"/>
  <c r="BN287" i="49"/>
  <c r="AM319" i="49" s="1"/>
  <c r="BP474" i="49"/>
  <c r="DT474" i="49" s="1"/>
  <c r="BQ506" i="49" s="1"/>
  <c r="BN214" i="50"/>
  <c r="AM246" i="50" s="1"/>
  <c r="M9" i="38"/>
  <c r="M38" i="50"/>
  <c r="AM374" i="51"/>
  <c r="BO342" i="51" s="1"/>
  <c r="DS342" i="51" s="1"/>
  <c r="L10" i="38"/>
  <c r="BN355" i="50"/>
  <c r="AM387" i="50" s="1"/>
  <c r="BO483" i="50"/>
  <c r="DS483" i="50" s="1"/>
  <c r="BP515" i="50" s="1"/>
  <c r="BN475" i="51"/>
  <c r="DR475" i="51" s="1"/>
  <c r="BO507" i="51" s="1"/>
  <c r="BN486" i="50"/>
  <c r="DR486" i="50" s="1"/>
  <c r="BO518" i="50" s="1"/>
  <c r="BN409" i="51"/>
  <c r="DR409" i="51" s="1"/>
  <c r="BO441" i="51" s="1"/>
  <c r="BO281" i="50"/>
  <c r="DS281" i="50" s="1"/>
  <c r="BP313" i="50" s="1"/>
  <c r="BN217" i="2"/>
  <c r="DR217" i="2" s="1"/>
  <c r="BO249" i="2" s="1"/>
  <c r="BP214" i="2"/>
  <c r="DT214" i="2" s="1"/>
  <c r="BQ246" i="2" s="1"/>
  <c r="BN279" i="2"/>
  <c r="DR279" i="2" s="1"/>
  <c r="BO311" i="2" s="1"/>
  <c r="AN374" i="49"/>
  <c r="BN212" i="2"/>
  <c r="AM244" i="2" s="1"/>
  <c r="BO219" i="49"/>
  <c r="AN251" i="49" s="1"/>
  <c r="M38" i="2"/>
  <c r="M8" i="38"/>
  <c r="BO344" i="50"/>
  <c r="AN376" i="50" s="1"/>
  <c r="BO345" i="51"/>
  <c r="DS345" i="51" s="1"/>
  <c r="BP377" i="51" s="1"/>
  <c r="BN414" i="51"/>
  <c r="AM446" i="51" s="1"/>
  <c r="BN216" i="50"/>
  <c r="AM248" i="50" s="1"/>
  <c r="BN409" i="50"/>
  <c r="AM441" i="50" s="1"/>
  <c r="BN346" i="50"/>
  <c r="AM378" i="50" s="1"/>
  <c r="BN344" i="51"/>
  <c r="DR344" i="51" s="1"/>
  <c r="BO376" i="51" s="1"/>
  <c r="BO285" i="50"/>
  <c r="AN317" i="50" s="1"/>
  <c r="BO472" i="50"/>
  <c r="DS472" i="50" s="1"/>
  <c r="BN215" i="50"/>
  <c r="DR215" i="50" s="1"/>
  <c r="BO247" i="50" s="1"/>
  <c r="BN286" i="50"/>
  <c r="AM318" i="50" s="1"/>
  <c r="BO479" i="51"/>
  <c r="DS479" i="51" s="1"/>
  <c r="BP511" i="51" s="1"/>
  <c r="BO212" i="50"/>
  <c r="K244" i="50" s="1"/>
  <c r="BO280" i="50"/>
  <c r="BP283" i="51"/>
  <c r="AO315" i="51" s="1"/>
  <c r="BN416" i="49"/>
  <c r="AM448" i="49" s="1"/>
  <c r="BN410" i="2"/>
  <c r="DR410" i="2" s="1"/>
  <c r="BO442" i="2" s="1"/>
  <c r="BO277" i="2"/>
  <c r="DS277" i="2" s="1"/>
  <c r="BO409" i="2"/>
  <c r="DS409" i="2" s="1"/>
  <c r="BP441" i="2" s="1"/>
  <c r="BN354" i="49"/>
  <c r="DR354" i="49" s="1"/>
  <c r="BO386" i="49" s="1"/>
  <c r="BO483" i="2"/>
  <c r="DS483" i="2" s="1"/>
  <c r="BP515" i="2" s="1"/>
  <c r="BO289" i="2"/>
  <c r="AN321" i="2" s="1"/>
  <c r="BO475" i="2"/>
  <c r="AN507" i="2" s="1"/>
  <c r="BN472" i="49"/>
  <c r="AM504" i="49" s="1"/>
  <c r="BN343" i="2"/>
  <c r="DR343" i="2" s="1"/>
  <c r="BO375" i="2" s="1"/>
  <c r="BO413" i="49"/>
  <c r="AN445" i="49" s="1"/>
  <c r="BO410" i="49"/>
  <c r="AN442" i="49" s="1"/>
  <c r="BN221" i="49"/>
  <c r="DR221" i="49" s="1"/>
  <c r="BO253" i="49" s="1"/>
  <c r="BO409" i="49"/>
  <c r="AN441" i="49" s="1"/>
  <c r="BN226" i="49"/>
  <c r="BN216" i="2"/>
  <c r="Y89" i="49"/>
  <c r="X153" i="49"/>
  <c r="T149" i="49"/>
  <c r="U85" i="49"/>
  <c r="BO223" i="51"/>
  <c r="V150" i="51"/>
  <c r="W86" i="51"/>
  <c r="BN221" i="2"/>
  <c r="AM248" i="49"/>
  <c r="DR216" i="49"/>
  <c r="BO248" i="49" s="1"/>
  <c r="Q117" i="47"/>
  <c r="Q146" i="50"/>
  <c r="R82" i="50"/>
  <c r="BN485" i="50"/>
  <c r="BN414" i="50"/>
  <c r="U150" i="49"/>
  <c r="V86" i="49"/>
  <c r="AM254" i="2"/>
  <c r="DR222" i="2"/>
  <c r="BO254" i="2" s="1"/>
  <c r="BO480" i="2"/>
  <c r="BN345" i="50"/>
  <c r="BN221" i="50"/>
  <c r="BN279" i="51"/>
  <c r="BN477" i="51"/>
  <c r="BO349" i="2"/>
  <c r="BN281" i="51"/>
  <c r="T32" i="47"/>
  <c r="T148" i="2"/>
  <c r="U84" i="2"/>
  <c r="BO483" i="49"/>
  <c r="BO285" i="2"/>
  <c r="S147" i="49"/>
  <c r="T83" i="49"/>
  <c r="BN354" i="50"/>
  <c r="BN287" i="51"/>
  <c r="BN278" i="2"/>
  <c r="BO480" i="50"/>
  <c r="BO220" i="50"/>
  <c r="BN216" i="51"/>
  <c r="BN349" i="51"/>
  <c r="BN220" i="51"/>
  <c r="M141" i="49"/>
  <c r="N77" i="49"/>
  <c r="BO289" i="50"/>
  <c r="BN290" i="51"/>
  <c r="BN282" i="50"/>
  <c r="BO277" i="49"/>
  <c r="BN473" i="2"/>
  <c r="BO484" i="50"/>
  <c r="BO288" i="49"/>
  <c r="BO418" i="49"/>
  <c r="AA155" i="51"/>
  <c r="AB91" i="51"/>
  <c r="AB155" i="51" s="1"/>
  <c r="BN415" i="49"/>
  <c r="N114" i="47"/>
  <c r="N143" i="50"/>
  <c r="O79" i="50"/>
  <c r="Y154" i="49"/>
  <c r="Z90" i="49"/>
  <c r="BN420" i="50"/>
  <c r="BN485" i="2"/>
  <c r="BN414" i="49"/>
  <c r="BO352" i="50"/>
  <c r="BO472" i="2"/>
  <c r="BN407" i="2"/>
  <c r="BN421" i="50"/>
  <c r="BN481" i="50"/>
  <c r="BO352" i="49"/>
  <c r="BN415" i="2"/>
  <c r="AM251" i="2"/>
  <c r="DR219" i="2"/>
  <c r="BO251" i="2" s="1"/>
  <c r="P29" i="47"/>
  <c r="P145" i="2"/>
  <c r="Q81" i="2"/>
  <c r="BN217" i="49"/>
  <c r="BN413" i="51"/>
  <c r="BO419" i="51"/>
  <c r="BN485" i="51"/>
  <c r="BN278" i="49"/>
  <c r="AM258" i="2"/>
  <c r="DR226" i="2"/>
  <c r="BO258" i="2" s="1"/>
  <c r="DS212" i="50"/>
  <c r="AM514" i="49"/>
  <c r="DR482" i="49"/>
  <c r="BO514" i="49" s="1"/>
  <c r="BN355" i="51"/>
  <c r="AB41" i="47"/>
  <c r="AB157" i="2"/>
  <c r="BO410" i="51"/>
  <c r="R146" i="49"/>
  <c r="S82" i="49"/>
  <c r="BO418" i="51"/>
  <c r="N113" i="47"/>
  <c r="N142" i="50"/>
  <c r="O78" i="50"/>
  <c r="BN225" i="2"/>
  <c r="BO346" i="51"/>
  <c r="P145" i="49"/>
  <c r="Q81" i="49"/>
  <c r="V151" i="51"/>
  <c r="W87" i="51"/>
  <c r="X151" i="49"/>
  <c r="Y87" i="49"/>
  <c r="BN290" i="2"/>
  <c r="BO284" i="50"/>
  <c r="AM256" i="49"/>
  <c r="DR224" i="49"/>
  <c r="BO256" i="49" s="1"/>
  <c r="BO349" i="50"/>
  <c r="T33" i="47"/>
  <c r="T149" i="2"/>
  <c r="U85" i="2"/>
  <c r="BN351" i="51"/>
  <c r="T119" i="47"/>
  <c r="T148" i="50"/>
  <c r="U84" i="50"/>
  <c r="BN421" i="51"/>
  <c r="BO418" i="50"/>
  <c r="BN223" i="49"/>
  <c r="BN345" i="49"/>
  <c r="BN343" i="50"/>
  <c r="BN224" i="2"/>
  <c r="DR348" i="2"/>
  <c r="BO380" i="2" s="1"/>
  <c r="AM380" i="2"/>
  <c r="Q116" i="47"/>
  <c r="Q145" i="50"/>
  <c r="R81" i="50"/>
  <c r="BN215" i="51"/>
  <c r="DR484" i="51"/>
  <c r="BO516" i="51" s="1"/>
  <c r="AM516" i="51"/>
  <c r="BN218" i="49"/>
  <c r="BO419" i="50"/>
  <c r="BN286" i="2"/>
  <c r="BN349" i="49"/>
  <c r="BO484" i="2"/>
  <c r="BN416" i="51"/>
  <c r="N141" i="51"/>
  <c r="O77" i="51"/>
  <c r="BN288" i="2"/>
  <c r="BN291" i="2"/>
  <c r="V121" i="47"/>
  <c r="W86" i="50"/>
  <c r="V150" i="50"/>
  <c r="M26" i="47"/>
  <c r="M142" i="2"/>
  <c r="N78" i="2"/>
  <c r="BN287" i="2"/>
  <c r="W152" i="51"/>
  <c r="X88" i="51"/>
  <c r="BN280" i="51"/>
  <c r="U149" i="51"/>
  <c r="V85" i="51"/>
  <c r="BO352" i="2"/>
  <c r="Q145" i="51"/>
  <c r="R81" i="51"/>
  <c r="Z154" i="51"/>
  <c r="AA90" i="51"/>
  <c r="BN353" i="50"/>
  <c r="BN478" i="2"/>
  <c r="DR413" i="2"/>
  <c r="BO445" i="2" s="1"/>
  <c r="AM445" i="2"/>
  <c r="Y124" i="47"/>
  <c r="Y153" i="50"/>
  <c r="Z89" i="50"/>
  <c r="BO219" i="50"/>
  <c r="BN347" i="51"/>
  <c r="AM506" i="51"/>
  <c r="DR474" i="51"/>
  <c r="BO506" i="51" s="1"/>
  <c r="BO344" i="2"/>
  <c r="BO226" i="51"/>
  <c r="T120" i="47"/>
  <c r="T149" i="50"/>
  <c r="U85" i="50"/>
  <c r="BN212" i="51"/>
  <c r="BN286" i="49"/>
  <c r="V122" i="47"/>
  <c r="V151" i="50"/>
  <c r="W87" i="50"/>
  <c r="X119" i="50" s="1"/>
  <c r="BN477" i="49"/>
  <c r="BN476" i="49"/>
  <c r="AB127" i="47"/>
  <c r="AB156" i="50"/>
  <c r="BO291" i="51"/>
  <c r="BN285" i="51"/>
  <c r="BN420" i="51"/>
  <c r="DT348" i="49"/>
  <c r="BQ380" i="49" s="1"/>
  <c r="AO380" i="49"/>
  <c r="BN472" i="51"/>
  <c r="BN473" i="50"/>
  <c r="BN485" i="49"/>
  <c r="BN356" i="51"/>
  <c r="BN478" i="50"/>
  <c r="AA155" i="49"/>
  <c r="AB91" i="49"/>
  <c r="AB155" i="49" s="1"/>
  <c r="BN420" i="2"/>
  <c r="BO291" i="49"/>
  <c r="BN486" i="2"/>
  <c r="BN283" i="2"/>
  <c r="BO417" i="2"/>
  <c r="BN474" i="50"/>
  <c r="BN222" i="50"/>
  <c r="BN482" i="50"/>
  <c r="BN290" i="49"/>
  <c r="BN283" i="49"/>
  <c r="BN478" i="51"/>
  <c r="BN279" i="49"/>
  <c r="BN408" i="2"/>
  <c r="AX151" i="47"/>
  <c r="W216" i="50" s="1"/>
  <c r="DD216" i="50" s="1"/>
  <c r="BN408" i="49"/>
  <c r="BN420" i="49"/>
  <c r="AN453" i="2"/>
  <c r="DS421" i="2"/>
  <c r="BP453" i="2" s="1"/>
  <c r="BN407" i="49"/>
  <c r="BN346" i="2"/>
  <c r="BN342" i="2"/>
  <c r="BO411" i="51"/>
  <c r="BN482" i="2"/>
  <c r="P144" i="49"/>
  <c r="Q80" i="49"/>
  <c r="W123" i="47"/>
  <c r="X88" i="50"/>
  <c r="Y120" i="50" s="1"/>
  <c r="BA120" i="50" s="1"/>
  <c r="W152" i="50"/>
  <c r="BN486" i="51"/>
  <c r="BN224" i="51"/>
  <c r="BN412" i="49"/>
  <c r="BO476" i="51"/>
  <c r="BO281" i="49"/>
  <c r="BN350" i="50"/>
  <c r="BN342" i="50"/>
  <c r="BN343" i="51"/>
  <c r="O115" i="47"/>
  <c r="O144" i="50"/>
  <c r="P80" i="50"/>
  <c r="Q112" i="50" s="1"/>
  <c r="AS112" i="50" s="1"/>
  <c r="BN214" i="49"/>
  <c r="BN416" i="50"/>
  <c r="DR348" i="50"/>
  <c r="BO380" i="50" s="1"/>
  <c r="AM380" i="50"/>
  <c r="AB40" i="47"/>
  <c r="AB156" i="2"/>
  <c r="N142" i="51"/>
  <c r="O78" i="51"/>
  <c r="BN408" i="50"/>
  <c r="BN486" i="49"/>
  <c r="L25" i="47"/>
  <c r="L141" i="2"/>
  <c r="M77" i="2"/>
  <c r="BN416" i="2"/>
  <c r="BN355" i="49"/>
  <c r="BN277" i="51"/>
  <c r="BN411" i="2"/>
  <c r="DR356" i="50"/>
  <c r="BO388" i="50" s="1"/>
  <c r="AM388" i="50"/>
  <c r="BN419" i="2"/>
  <c r="BN291" i="50"/>
  <c r="BN219" i="51"/>
  <c r="BN474" i="2"/>
  <c r="BN289" i="51"/>
  <c r="BN225" i="49"/>
  <c r="BO483" i="51"/>
  <c r="BN279" i="50"/>
  <c r="BO411" i="50"/>
  <c r="BO475" i="50"/>
  <c r="BO356" i="2"/>
  <c r="BN221" i="51"/>
  <c r="BO482" i="51"/>
  <c r="BN280" i="2"/>
  <c r="BN287" i="50"/>
  <c r="BN473" i="51"/>
  <c r="BO421" i="49"/>
  <c r="O144" i="51"/>
  <c r="P80" i="51"/>
  <c r="BN286" i="51"/>
  <c r="BO414" i="2"/>
  <c r="BO353" i="49"/>
  <c r="BN356" i="49"/>
  <c r="BN477" i="50"/>
  <c r="BO218" i="51"/>
  <c r="BN223" i="50"/>
  <c r="BN412" i="51"/>
  <c r="BN473" i="49"/>
  <c r="BN479" i="50"/>
  <c r="BN481" i="51"/>
  <c r="BN282" i="49"/>
  <c r="BN408" i="51"/>
  <c r="BN213" i="50"/>
  <c r="BO285" i="49"/>
  <c r="L112" i="47"/>
  <c r="L141" i="50"/>
  <c r="M77" i="50"/>
  <c r="BN213" i="2"/>
  <c r="BN288" i="51"/>
  <c r="BN224" i="50"/>
  <c r="Y125" i="47"/>
  <c r="Z90" i="50"/>
  <c r="Y154" i="50"/>
  <c r="BN480" i="49"/>
  <c r="BN347" i="50"/>
  <c r="BN351" i="2"/>
  <c r="BO281" i="2"/>
  <c r="BN217" i="50"/>
  <c r="BN283" i="50"/>
  <c r="Y153" i="51"/>
  <c r="Z89" i="51"/>
  <c r="DR350" i="51"/>
  <c r="BO382" i="51" s="1"/>
  <c r="AM382" i="51"/>
  <c r="AA39" i="47"/>
  <c r="AA155" i="2"/>
  <c r="AB91" i="2"/>
  <c r="S118" i="47"/>
  <c r="S147" i="50"/>
  <c r="T83" i="50"/>
  <c r="BN351" i="49"/>
  <c r="Y152" i="49"/>
  <c r="Z88" i="49"/>
  <c r="BN351" i="50"/>
  <c r="BN347" i="49"/>
  <c r="BN481" i="2"/>
  <c r="Y38" i="47"/>
  <c r="Y154" i="2"/>
  <c r="Z90" i="2"/>
  <c r="BN212" i="49"/>
  <c r="AM510" i="49"/>
  <c r="DR478" i="49"/>
  <c r="BO510" i="49" s="1"/>
  <c r="V35" i="47"/>
  <c r="V151" i="2"/>
  <c r="W87" i="2"/>
  <c r="BN418" i="2"/>
  <c r="AB128" i="47"/>
  <c r="AB157" i="50"/>
  <c r="DR417" i="49"/>
  <c r="BO449" i="49" s="1"/>
  <c r="AM449" i="49"/>
  <c r="BO222" i="51"/>
  <c r="BD70" i="47"/>
  <c r="BD125" i="2"/>
  <c r="BN350" i="2"/>
  <c r="BO284" i="51"/>
  <c r="N27" i="47"/>
  <c r="N143" i="2"/>
  <c r="O79" i="2"/>
  <c r="DR218" i="2"/>
  <c r="BO250" i="2" s="1"/>
  <c r="AM250" i="2"/>
  <c r="AA126" i="47"/>
  <c r="AA155" i="50"/>
  <c r="AB91" i="50"/>
  <c r="BO410" i="50"/>
  <c r="BN278" i="51"/>
  <c r="BN220" i="49"/>
  <c r="BN417" i="51"/>
  <c r="BN223" i="2"/>
  <c r="BO415" i="51"/>
  <c r="BN213" i="51"/>
  <c r="BN282" i="2"/>
  <c r="BN479" i="49"/>
  <c r="BN484" i="49"/>
  <c r="BN225" i="51"/>
  <c r="BN354" i="2"/>
  <c r="BO289" i="49"/>
  <c r="BN348" i="51"/>
  <c r="U34" i="47"/>
  <c r="U150" i="2"/>
  <c r="V86" i="2"/>
  <c r="BO407" i="50"/>
  <c r="O28" i="47"/>
  <c r="P80" i="2"/>
  <c r="O144" i="2"/>
  <c r="BN215" i="49"/>
  <c r="BN355" i="2"/>
  <c r="BN345" i="2"/>
  <c r="T148" i="51"/>
  <c r="U84" i="51"/>
  <c r="BN413" i="50"/>
  <c r="DS277" i="50"/>
  <c r="K309" i="50"/>
  <c r="AN309" i="50"/>
  <c r="AM507" i="49"/>
  <c r="DR475" i="49"/>
  <c r="BO507" i="49" s="1"/>
  <c r="BN282" i="51"/>
  <c r="BO353" i="51"/>
  <c r="BO476" i="50"/>
  <c r="BN284" i="2"/>
  <c r="BN353" i="2"/>
  <c r="N143" i="51"/>
  <c r="O79" i="51"/>
  <c r="S31" i="47"/>
  <c r="S147" i="2"/>
  <c r="T83" i="2"/>
  <c r="M142" i="49"/>
  <c r="N78" i="49"/>
  <c r="BN347" i="2"/>
  <c r="BN480" i="51"/>
  <c r="BN411" i="49"/>
  <c r="Q30" i="47"/>
  <c r="Q146" i="2"/>
  <c r="R82" i="2"/>
  <c r="X37" i="47"/>
  <c r="X153" i="2"/>
  <c r="Y89" i="2"/>
  <c r="BN479" i="2"/>
  <c r="T148" i="49"/>
  <c r="U84" i="49"/>
  <c r="DR226" i="50"/>
  <c r="BO258" i="50" s="1"/>
  <c r="AM258" i="50"/>
  <c r="BN344" i="49"/>
  <c r="BO407" i="51"/>
  <c r="BN284" i="49"/>
  <c r="AN312" i="49"/>
  <c r="DS280" i="49"/>
  <c r="BP312" i="49" s="1"/>
  <c r="BN215" i="2"/>
  <c r="BN220" i="2"/>
  <c r="BN217" i="51"/>
  <c r="BN352" i="51"/>
  <c r="BN417" i="50"/>
  <c r="BN350" i="49"/>
  <c r="W36" i="47"/>
  <c r="W152" i="2"/>
  <c r="X88" i="2"/>
  <c r="BN343" i="49"/>
  <c r="BN477" i="2"/>
  <c r="BO415" i="50"/>
  <c r="BO354" i="51"/>
  <c r="BN419" i="49"/>
  <c r="BO214" i="51"/>
  <c r="BN222" i="49"/>
  <c r="O143" i="49"/>
  <c r="P79" i="49"/>
  <c r="BN412" i="2"/>
  <c r="BN481" i="49"/>
  <c r="BN278" i="50"/>
  <c r="W151" i="47"/>
  <c r="X77" i="48"/>
  <c r="X79" i="46"/>
  <c r="X78" i="45"/>
  <c r="X476" i="50"/>
  <c r="DE476" i="50" s="1"/>
  <c r="X411" i="50"/>
  <c r="DE411" i="50" s="1"/>
  <c r="X346" i="50"/>
  <c r="DE346" i="50" s="1"/>
  <c r="X281" i="50"/>
  <c r="DE281" i="50" s="1"/>
  <c r="P145" i="47"/>
  <c r="AR145" i="47" s="1"/>
  <c r="Q210" i="50" s="1"/>
  <c r="CX210" i="50" s="1"/>
  <c r="Q73" i="46"/>
  <c r="Q72" i="45"/>
  <c r="Q71" i="48"/>
  <c r="Q470" i="50"/>
  <c r="CX470" i="50" s="1"/>
  <c r="Q405" i="50"/>
  <c r="CX405" i="50" s="1"/>
  <c r="Q340" i="50"/>
  <c r="CX340" i="50" s="1"/>
  <c r="Q275" i="50"/>
  <c r="CX275" i="50" s="1"/>
  <c r="O57" i="47"/>
  <c r="AQ57" i="47" s="1"/>
  <c r="P209" i="2" s="1"/>
  <c r="CW209" i="2" s="1"/>
  <c r="P9" i="45"/>
  <c r="P9" i="48"/>
  <c r="P9" i="46"/>
  <c r="P339" i="2"/>
  <c r="CW339" i="2" s="1"/>
  <c r="P469" i="2"/>
  <c r="CW469" i="2" s="1"/>
  <c r="P404" i="2"/>
  <c r="CW404" i="2" s="1"/>
  <c r="P274" i="2"/>
  <c r="CW274" i="2" s="1"/>
  <c r="X153" i="47"/>
  <c r="AZ153" i="47" s="1"/>
  <c r="Y218" i="50" s="1"/>
  <c r="DF218" i="50" s="1"/>
  <c r="Y79" i="48"/>
  <c r="Y81" i="46"/>
  <c r="Y80" i="45"/>
  <c r="Y413" i="50"/>
  <c r="DF413" i="50" s="1"/>
  <c r="Y348" i="50"/>
  <c r="DF348" i="50" s="1"/>
  <c r="Y478" i="50"/>
  <c r="DF478" i="50" s="1"/>
  <c r="Y283" i="50"/>
  <c r="DF283" i="50" s="1"/>
  <c r="O144" i="47"/>
  <c r="AQ144" i="47" s="1"/>
  <c r="P209" i="50" s="1"/>
  <c r="CW209" i="50" s="1"/>
  <c r="P70" i="48"/>
  <c r="P72" i="46"/>
  <c r="P71" i="45"/>
  <c r="P469" i="50"/>
  <c r="CW469" i="50" s="1"/>
  <c r="P404" i="50"/>
  <c r="CW404" i="50" s="1"/>
  <c r="P274" i="50"/>
  <c r="CW274" i="50" s="1"/>
  <c r="P339" i="50"/>
  <c r="CW339" i="50" s="1"/>
  <c r="V150" i="47"/>
  <c r="W76" i="48"/>
  <c r="W78" i="46"/>
  <c r="W77" i="45"/>
  <c r="W475" i="50"/>
  <c r="DD475" i="50" s="1"/>
  <c r="W345" i="50"/>
  <c r="DD345" i="50" s="1"/>
  <c r="W280" i="50"/>
  <c r="DD280" i="50" s="1"/>
  <c r="W410" i="50"/>
  <c r="DD410" i="50" s="1"/>
  <c r="Z68" i="47"/>
  <c r="BB68" i="47" s="1"/>
  <c r="AA220" i="2" s="1"/>
  <c r="DH220" i="2" s="1"/>
  <c r="AA20" i="48"/>
  <c r="AA480" i="2"/>
  <c r="DH480" i="2" s="1"/>
  <c r="AA20" i="46"/>
  <c r="AA20" i="45"/>
  <c r="AA415" i="2"/>
  <c r="DH415" i="2" s="1"/>
  <c r="AA285" i="2"/>
  <c r="DH285" i="2" s="1"/>
  <c r="AA350" i="2"/>
  <c r="DH350" i="2" s="1"/>
  <c r="Y67" i="47"/>
  <c r="BA67" i="47" s="1"/>
  <c r="Z219" i="2" s="1"/>
  <c r="DG219" i="2" s="1"/>
  <c r="Z19" i="48"/>
  <c r="Z19" i="46"/>
  <c r="Z19" i="45"/>
  <c r="Z479" i="2"/>
  <c r="DG479" i="2" s="1"/>
  <c r="Z349" i="2"/>
  <c r="DG349" i="2" s="1"/>
  <c r="Z414" i="2"/>
  <c r="DG414" i="2" s="1"/>
  <c r="Z284" i="2"/>
  <c r="DG284" i="2" s="1"/>
  <c r="U63" i="47"/>
  <c r="AW63" i="47" s="1"/>
  <c r="V215" i="2" s="1"/>
  <c r="DC215" i="2" s="1"/>
  <c r="V15" i="48"/>
  <c r="V15" i="46"/>
  <c r="V15" i="45"/>
  <c r="V345" i="2"/>
  <c r="DC345" i="2" s="1"/>
  <c r="V410" i="2"/>
  <c r="DC410" i="2" s="1"/>
  <c r="V475" i="2"/>
  <c r="DC475" i="2" s="1"/>
  <c r="V280" i="2"/>
  <c r="DC280" i="2" s="1"/>
  <c r="X66" i="47"/>
  <c r="AZ66" i="47" s="1"/>
  <c r="Y218" i="2" s="1"/>
  <c r="DF218" i="2" s="1"/>
  <c r="Y18" i="48"/>
  <c r="Y18" i="46"/>
  <c r="Y18" i="45"/>
  <c r="Y478" i="2"/>
  <c r="DF478" i="2" s="1"/>
  <c r="Y348" i="2"/>
  <c r="DF348" i="2" s="1"/>
  <c r="Y283" i="2"/>
  <c r="DF283" i="2" s="1"/>
  <c r="Y413" i="2"/>
  <c r="DF413" i="2" s="1"/>
  <c r="Y121" i="2"/>
  <c r="Y121" i="49" s="1"/>
  <c r="K54" i="47"/>
  <c r="AM54" i="47" s="1"/>
  <c r="L206" i="2" s="1"/>
  <c r="CS206" i="2" s="1"/>
  <c r="L6" i="48"/>
  <c r="L6" i="45"/>
  <c r="L6" i="46"/>
  <c r="L401" i="2"/>
  <c r="CS401" i="2" s="1"/>
  <c r="L336" i="2"/>
  <c r="CS336" i="2" s="1"/>
  <c r="L271" i="2"/>
  <c r="CS271" i="2" s="1"/>
  <c r="L466" i="2"/>
  <c r="CS466" i="2" s="1"/>
  <c r="X120" i="2"/>
  <c r="X120" i="49" s="1"/>
  <c r="Z155" i="47"/>
  <c r="BB155" i="47" s="1"/>
  <c r="AA220" i="50" s="1"/>
  <c r="DH220" i="50" s="1"/>
  <c r="AA81" i="48"/>
  <c r="AA83" i="46"/>
  <c r="AA82" i="45"/>
  <c r="AA415" i="50"/>
  <c r="DH415" i="50" s="1"/>
  <c r="AA480" i="50"/>
  <c r="DH480" i="50" s="1"/>
  <c r="AA350" i="50"/>
  <c r="DH350" i="50" s="1"/>
  <c r="AA285" i="50"/>
  <c r="DH285" i="50" s="1"/>
  <c r="S115" i="2"/>
  <c r="AU115" i="2" s="1"/>
  <c r="W153" i="47"/>
  <c r="AY153" i="47" s="1"/>
  <c r="X218" i="50" s="1"/>
  <c r="DE218" i="50" s="1"/>
  <c r="X79" i="48"/>
  <c r="X81" i="46"/>
  <c r="X80" i="45"/>
  <c r="X478" i="50"/>
  <c r="DE478" i="50" s="1"/>
  <c r="X413" i="50"/>
  <c r="DE413" i="50" s="1"/>
  <c r="X283" i="50"/>
  <c r="DE283" i="50" s="1"/>
  <c r="X348" i="50"/>
  <c r="DE348" i="50" s="1"/>
  <c r="V118" i="50"/>
  <c r="AX118" i="50" s="1"/>
  <c r="M109" i="2"/>
  <c r="AO109" i="2" s="1"/>
  <c r="M12" i="38"/>
  <c r="O143" i="47"/>
  <c r="P69" i="48"/>
  <c r="P71" i="46"/>
  <c r="P70" i="45"/>
  <c r="P403" i="50"/>
  <c r="CW403" i="50" s="1"/>
  <c r="P273" i="50"/>
  <c r="CW273" i="50" s="1"/>
  <c r="P338" i="50"/>
  <c r="CW338" i="50" s="1"/>
  <c r="P468" i="50"/>
  <c r="CW468" i="50" s="1"/>
  <c r="O111" i="2"/>
  <c r="AQ111" i="2" s="1"/>
  <c r="M13" i="38"/>
  <c r="M109" i="50"/>
  <c r="AO109" i="50" s="1"/>
  <c r="U117" i="2"/>
  <c r="AW117" i="2" s="1"/>
  <c r="T115" i="50"/>
  <c r="AV115" i="50" s="1"/>
  <c r="P58" i="47"/>
  <c r="AR58" i="47" s="1"/>
  <c r="Q210" i="2" s="1"/>
  <c r="CX210" i="2" s="1"/>
  <c r="Q10" i="48"/>
  <c r="Q10" i="45"/>
  <c r="Q405" i="2"/>
  <c r="CX405" i="2" s="1"/>
  <c r="Q470" i="2"/>
  <c r="CX470" i="2" s="1"/>
  <c r="Q275" i="2"/>
  <c r="CX275" i="2" s="1"/>
  <c r="Q10" i="46"/>
  <c r="Q340" i="2"/>
  <c r="CX340" i="2" s="1"/>
  <c r="W152" i="47"/>
  <c r="AY152" i="47" s="1"/>
  <c r="X217" i="50" s="1"/>
  <c r="DE217" i="50" s="1"/>
  <c r="X78" i="48"/>
  <c r="X79" i="45"/>
  <c r="X80" i="46"/>
  <c r="X347" i="50"/>
  <c r="DE347" i="50" s="1"/>
  <c r="X477" i="50"/>
  <c r="DE477" i="50" s="1"/>
  <c r="X412" i="50"/>
  <c r="DE412" i="50" s="1"/>
  <c r="X282" i="50"/>
  <c r="DE282" i="50" s="1"/>
  <c r="T63" i="47"/>
  <c r="AV63" i="47" s="1"/>
  <c r="U215" i="2" s="1"/>
  <c r="DB215" i="2" s="1"/>
  <c r="U15" i="48"/>
  <c r="U15" i="46"/>
  <c r="U15" i="45"/>
  <c r="U410" i="2"/>
  <c r="DB410" i="2" s="1"/>
  <c r="U475" i="2"/>
  <c r="DB475" i="2" s="1"/>
  <c r="U345" i="2"/>
  <c r="DB345" i="2" s="1"/>
  <c r="U280" i="2"/>
  <c r="DB280" i="2" s="1"/>
  <c r="S149" i="47"/>
  <c r="AU149" i="47" s="1"/>
  <c r="T214" i="50" s="1"/>
  <c r="DA214" i="50" s="1"/>
  <c r="T75" i="48"/>
  <c r="T77" i="46"/>
  <c r="T76" i="45"/>
  <c r="T344" i="50"/>
  <c r="DA344" i="50" s="1"/>
  <c r="T474" i="50"/>
  <c r="DA474" i="50" s="1"/>
  <c r="T409" i="50"/>
  <c r="DA409" i="50" s="1"/>
  <c r="T279" i="50"/>
  <c r="DA279" i="50" s="1"/>
  <c r="W119" i="2"/>
  <c r="W119" i="49" s="1"/>
  <c r="Q113" i="2"/>
  <c r="AS113" i="2" s="1"/>
  <c r="BD124" i="50"/>
  <c r="T149" i="47"/>
  <c r="AV149" i="47" s="1"/>
  <c r="U214" i="50" s="1"/>
  <c r="DB214" i="50" s="1"/>
  <c r="U75" i="48"/>
  <c r="U77" i="46"/>
  <c r="U76" i="45"/>
  <c r="U344" i="50"/>
  <c r="DB344" i="50" s="1"/>
  <c r="U279" i="50"/>
  <c r="DB279" i="50" s="1"/>
  <c r="U474" i="50"/>
  <c r="DB474" i="50" s="1"/>
  <c r="U409" i="50"/>
  <c r="DB409" i="50" s="1"/>
  <c r="AP111" i="2"/>
  <c r="R60" i="47"/>
  <c r="AT60" i="47" s="1"/>
  <c r="S212" i="2" s="1"/>
  <c r="CZ212" i="2" s="1"/>
  <c r="S12" i="48"/>
  <c r="S12" i="46"/>
  <c r="S12" i="45"/>
  <c r="S342" i="2"/>
  <c r="CZ342" i="2" s="1"/>
  <c r="S407" i="2"/>
  <c r="CZ407" i="2" s="1"/>
  <c r="S277" i="2"/>
  <c r="CZ277" i="2" s="1"/>
  <c r="S472" i="2"/>
  <c r="CZ472" i="2" s="1"/>
  <c r="AN109" i="50"/>
  <c r="U117" i="50"/>
  <c r="AW117" i="50" s="1"/>
  <c r="AU115" i="50"/>
  <c r="AB123" i="50"/>
  <c r="BE123" i="50" s="1"/>
  <c r="R114" i="2"/>
  <c r="AT114" i="2" s="1"/>
  <c r="Y121" i="50"/>
  <c r="BA121" i="50" s="1"/>
  <c r="AB124" i="2"/>
  <c r="BE124" i="2" s="1"/>
  <c r="AB68" i="47" s="1"/>
  <c r="J53" i="47"/>
  <c r="AL53" i="47" s="1"/>
  <c r="K205" i="2" s="1"/>
  <c r="CR205" i="2" s="1"/>
  <c r="K5" i="48"/>
  <c r="K5" i="46"/>
  <c r="K5" i="45"/>
  <c r="K465" i="2"/>
  <c r="CR465" i="2" s="1"/>
  <c r="K400" i="2"/>
  <c r="CR400" i="2" s="1"/>
  <c r="K270" i="2"/>
  <c r="CR270" i="2" s="1"/>
  <c r="K335" i="2"/>
  <c r="CR335" i="2" s="1"/>
  <c r="V118" i="2"/>
  <c r="AX118" i="2" s="1"/>
  <c r="BD125" i="50"/>
  <c r="N110" i="2"/>
  <c r="AP110" i="2" s="1"/>
  <c r="T116" i="2"/>
  <c r="AV116" i="2" s="1"/>
  <c r="P112" i="2"/>
  <c r="AR112" i="2" s="1"/>
  <c r="AV117" i="50"/>
  <c r="BC123" i="50"/>
  <c r="U116" i="50"/>
  <c r="AW116" i="50" s="1"/>
  <c r="N110" i="50"/>
  <c r="AP110" i="50" s="1"/>
  <c r="W65" i="47"/>
  <c r="AY65" i="47" s="1"/>
  <c r="X217" i="2" s="1"/>
  <c r="DE217" i="2" s="1"/>
  <c r="X17" i="48"/>
  <c r="X17" i="46"/>
  <c r="X17" i="45"/>
  <c r="X412" i="2"/>
  <c r="DE412" i="2" s="1"/>
  <c r="X477" i="2"/>
  <c r="DE477" i="2" s="1"/>
  <c r="X282" i="2"/>
  <c r="DE282" i="2" s="1"/>
  <c r="X347" i="2"/>
  <c r="DE347" i="2" s="1"/>
  <c r="V64" i="47"/>
  <c r="AX64" i="47" s="1"/>
  <c r="W216" i="2" s="1"/>
  <c r="DD216" i="2" s="1"/>
  <c r="W16" i="48"/>
  <c r="W16" i="46"/>
  <c r="W16" i="45"/>
  <c r="W476" i="2"/>
  <c r="DD476" i="2" s="1"/>
  <c r="W411" i="2"/>
  <c r="DD411" i="2" s="1"/>
  <c r="W346" i="2"/>
  <c r="DD346" i="2" s="1"/>
  <c r="W281" i="2"/>
  <c r="DD281" i="2" s="1"/>
  <c r="AA123" i="2"/>
  <c r="BC123" i="2" s="1"/>
  <c r="Q59" i="47"/>
  <c r="AS59" i="47" s="1"/>
  <c r="R211" i="2" s="1"/>
  <c r="CY211" i="2" s="1"/>
  <c r="R11" i="48"/>
  <c r="R11" i="46"/>
  <c r="R11" i="45"/>
  <c r="R341" i="2"/>
  <c r="CY341" i="2" s="1"/>
  <c r="R406" i="2"/>
  <c r="CY406" i="2" s="1"/>
  <c r="R276" i="2"/>
  <c r="CY276" i="2" s="1"/>
  <c r="R471" i="2"/>
  <c r="CY471" i="2" s="1"/>
  <c r="L54" i="47"/>
  <c r="AN54" i="47" s="1"/>
  <c r="M206" i="2" s="1"/>
  <c r="CT206" i="2" s="1"/>
  <c r="M6" i="48"/>
  <c r="M6" i="45"/>
  <c r="M401" i="2"/>
  <c r="CT401" i="2" s="1"/>
  <c r="M6" i="46"/>
  <c r="M466" i="2"/>
  <c r="CT466" i="2" s="1"/>
  <c r="M271" i="2"/>
  <c r="CT271" i="2" s="1"/>
  <c r="M336" i="2"/>
  <c r="CT336" i="2" s="1"/>
  <c r="K53" i="47"/>
  <c r="AM53" i="47" s="1"/>
  <c r="L205" i="2" s="1"/>
  <c r="CS205" i="2" s="1"/>
  <c r="L5" i="48"/>
  <c r="L5" i="46"/>
  <c r="L465" i="2"/>
  <c r="CS465" i="2" s="1"/>
  <c r="L400" i="2"/>
  <c r="CS400" i="2" s="1"/>
  <c r="L5" i="45"/>
  <c r="L270" i="2"/>
  <c r="CS270" i="2" s="1"/>
  <c r="L335" i="2"/>
  <c r="CS335" i="2" s="1"/>
  <c r="Z122" i="50"/>
  <c r="BB122" i="50" s="1"/>
  <c r="Z122" i="2"/>
  <c r="Z122" i="49" s="1"/>
  <c r="Q113" i="50"/>
  <c r="N56" i="47"/>
  <c r="AP56" i="47" s="1"/>
  <c r="O208" i="2" s="1"/>
  <c r="CV208" i="2" s="1"/>
  <c r="O8" i="48"/>
  <c r="O8" i="46"/>
  <c r="O8" i="45"/>
  <c r="O338" i="2"/>
  <c r="CV338" i="2" s="1"/>
  <c r="O403" i="2"/>
  <c r="CV403" i="2" s="1"/>
  <c r="O273" i="2"/>
  <c r="CV273" i="2" s="1"/>
  <c r="O468" i="2"/>
  <c r="CV468" i="2" s="1"/>
  <c r="S61" i="47"/>
  <c r="AU61" i="47" s="1"/>
  <c r="T213" i="2" s="1"/>
  <c r="DA213" i="2" s="1"/>
  <c r="T13" i="48"/>
  <c r="T13" i="45"/>
  <c r="T13" i="46"/>
  <c r="T343" i="2"/>
  <c r="DA343" i="2" s="1"/>
  <c r="T473" i="2"/>
  <c r="DA473" i="2" s="1"/>
  <c r="T278" i="2"/>
  <c r="DA278" i="2" s="1"/>
  <c r="T408" i="2"/>
  <c r="DA408" i="2" s="1"/>
  <c r="R114" i="50"/>
  <c r="S147" i="47"/>
  <c r="AU147" i="47" s="1"/>
  <c r="T212" i="50" s="1"/>
  <c r="DA212" i="50" s="1"/>
  <c r="T73" i="48"/>
  <c r="T75" i="46"/>
  <c r="T74" i="45"/>
  <c r="T407" i="50"/>
  <c r="DA407" i="50" s="1"/>
  <c r="T472" i="50"/>
  <c r="DA472" i="50" s="1"/>
  <c r="T342" i="50"/>
  <c r="DA342" i="50" s="1"/>
  <c r="T277" i="50"/>
  <c r="DA277" i="50" s="1"/>
  <c r="L141" i="47"/>
  <c r="AN141" i="47" s="1"/>
  <c r="M206" i="50" s="1"/>
  <c r="CT206" i="50" s="1"/>
  <c r="M67" i="48"/>
  <c r="M69" i="46"/>
  <c r="M68" i="45"/>
  <c r="M466" i="50"/>
  <c r="CT466" i="50" s="1"/>
  <c r="M401" i="50"/>
  <c r="CT401" i="50" s="1"/>
  <c r="M336" i="50"/>
  <c r="CT336" i="50" s="1"/>
  <c r="M271" i="50"/>
  <c r="CT271" i="50" s="1"/>
  <c r="L37" i="46"/>
  <c r="M337" i="49"/>
  <c r="CT337" i="49" s="1"/>
  <c r="X349" i="51"/>
  <c r="DE349" i="51" s="1"/>
  <c r="X284" i="51"/>
  <c r="DE284" i="51" s="1"/>
  <c r="X112" i="45"/>
  <c r="M38" i="46"/>
  <c r="X113" i="46"/>
  <c r="X479" i="51"/>
  <c r="DE479" i="51" s="1"/>
  <c r="W183" i="47"/>
  <c r="AY183" i="47" s="1"/>
  <c r="X219" i="51" s="1"/>
  <c r="DE219" i="51" s="1"/>
  <c r="X414" i="51"/>
  <c r="DE414" i="51" s="1"/>
  <c r="M402" i="49"/>
  <c r="CT402" i="49" s="1"/>
  <c r="M38" i="48"/>
  <c r="M467" i="49"/>
  <c r="CT467" i="49" s="1"/>
  <c r="L84" i="47"/>
  <c r="AN84" i="47" s="1"/>
  <c r="M207" i="49" s="1"/>
  <c r="CT207" i="49" s="1"/>
  <c r="M272" i="49"/>
  <c r="CT272" i="49" s="1"/>
  <c r="L401" i="49"/>
  <c r="CS401" i="49" s="1"/>
  <c r="K83" i="47"/>
  <c r="AM83" i="47" s="1"/>
  <c r="L206" i="49" s="1"/>
  <c r="CS206" i="49" s="1"/>
  <c r="BN437" i="49"/>
  <c r="L336" i="49"/>
  <c r="CS336" i="49" s="1"/>
  <c r="L37" i="45"/>
  <c r="L466" i="49"/>
  <c r="CS466" i="49" s="1"/>
  <c r="L271" i="49"/>
  <c r="CS271" i="49" s="1"/>
  <c r="BM404" i="50"/>
  <c r="BM274" i="2"/>
  <c r="I537" i="50"/>
  <c r="I570" i="50" s="1"/>
  <c r="BN372" i="50"/>
  <c r="BN437" i="50"/>
  <c r="BN502" i="50"/>
  <c r="BN307" i="50"/>
  <c r="I48" i="50"/>
  <c r="AL73" i="46" s="1"/>
  <c r="BM469" i="50"/>
  <c r="H535" i="2"/>
  <c r="H568" i="2" s="1"/>
  <c r="BM500" i="2"/>
  <c r="BM370" i="2"/>
  <c r="BM435" i="2"/>
  <c r="BM305" i="2"/>
  <c r="H46" i="2"/>
  <c r="BN242" i="2"/>
  <c r="BM274" i="50"/>
  <c r="BM209" i="2"/>
  <c r="BM469" i="2"/>
  <c r="BN502" i="2"/>
  <c r="I537" i="2"/>
  <c r="I570" i="2" s="1"/>
  <c r="BN437" i="2"/>
  <c r="BN372" i="2"/>
  <c r="I48" i="2"/>
  <c r="BN307" i="2"/>
  <c r="BM240" i="2"/>
  <c r="BM339" i="50"/>
  <c r="BM209" i="50"/>
  <c r="BM339" i="2"/>
  <c r="BM404" i="2"/>
  <c r="BN242" i="50"/>
  <c r="BN242" i="49"/>
  <c r="BN372" i="49"/>
  <c r="BM404" i="49"/>
  <c r="BN502" i="51"/>
  <c r="I537" i="51"/>
  <c r="I570" i="51" s="1"/>
  <c r="BN307" i="51"/>
  <c r="I48" i="51"/>
  <c r="AL104" i="46" s="1"/>
  <c r="BN437" i="51"/>
  <c r="BN372" i="51"/>
  <c r="BM274" i="49"/>
  <c r="L20" i="38"/>
  <c r="AB125" i="51"/>
  <c r="BE125" i="51" s="1"/>
  <c r="AB185" i="47" s="1"/>
  <c r="Y122" i="51"/>
  <c r="X121" i="51"/>
  <c r="U118" i="51"/>
  <c r="T117" i="51"/>
  <c r="Q114" i="51"/>
  <c r="P113" i="51"/>
  <c r="M110" i="51"/>
  <c r="L109" i="51"/>
  <c r="O112" i="51"/>
  <c r="N111" i="51"/>
  <c r="W120" i="51"/>
  <c r="V119" i="51"/>
  <c r="Z123" i="51"/>
  <c r="S116" i="51"/>
  <c r="AU116" i="51" s="1"/>
  <c r="R115" i="51"/>
  <c r="AA124" i="51"/>
  <c r="BM339" i="51"/>
  <c r="BM469" i="51"/>
  <c r="I48" i="49"/>
  <c r="BN502" i="49"/>
  <c r="CT339" i="51"/>
  <c r="BN242" i="51"/>
  <c r="BM500" i="49"/>
  <c r="H535" i="49"/>
  <c r="H568" i="49" s="1"/>
  <c r="BM435" i="49"/>
  <c r="BM305" i="49"/>
  <c r="BM370" i="49"/>
  <c r="H46" i="49"/>
  <c r="BM209" i="49"/>
  <c r="BM274" i="51"/>
  <c r="BM209" i="51"/>
  <c r="BM240" i="49"/>
  <c r="AW118" i="49"/>
  <c r="BN307" i="49"/>
  <c r="I537" i="49"/>
  <c r="I570" i="49" s="1"/>
  <c r="CT274" i="51"/>
  <c r="BM469" i="49"/>
  <c r="CT404" i="51"/>
  <c r="BM339" i="49"/>
  <c r="C28" i="56"/>
  <c r="B29" i="56"/>
  <c r="BM404" i="51"/>
  <c r="CT469" i="51"/>
  <c r="CT209" i="51"/>
  <c r="AJ272" i="49" l="1"/>
  <c r="AJ337" i="49"/>
  <c r="AJ467" i="49"/>
  <c r="H174" i="49"/>
  <c r="AJ207" i="49"/>
  <c r="AJ38" i="48"/>
  <c r="AJ402" i="49"/>
  <c r="BL402" i="49" s="1"/>
  <c r="BK402" i="50"/>
  <c r="AK240" i="50"/>
  <c r="DP208" i="50"/>
  <c r="AJ70" i="45"/>
  <c r="H240" i="50"/>
  <c r="AG425" i="50"/>
  <c r="E150" i="38" s="1"/>
  <c r="E151" i="38" s="1"/>
  <c r="BI400" i="50"/>
  <c r="AN326" i="50"/>
  <c r="DS294" i="50"/>
  <c r="BP326" i="50" s="1"/>
  <c r="AN261" i="2"/>
  <c r="DS229" i="2"/>
  <c r="BP261" i="2" s="1"/>
  <c r="DS294" i="2"/>
  <c r="BP326" i="2" s="1"/>
  <c r="AN326" i="2"/>
  <c r="G499" i="51"/>
  <c r="DO467" i="51"/>
  <c r="F603" i="51"/>
  <c r="AJ499" i="51"/>
  <c r="DS422" i="49"/>
  <c r="BP454" i="49" s="1"/>
  <c r="AN454" i="49"/>
  <c r="BP422" i="49" s="1"/>
  <c r="AN261" i="51"/>
  <c r="DS229" i="51"/>
  <c r="BP261" i="51" s="1"/>
  <c r="AG230" i="51"/>
  <c r="E55" i="38" s="1"/>
  <c r="E56" i="38" s="1"/>
  <c r="BI205" i="51"/>
  <c r="D594" i="51"/>
  <c r="E37" i="38"/>
  <c r="E38" i="38" s="1"/>
  <c r="D102" i="51"/>
  <c r="D134" i="51"/>
  <c r="AN326" i="49"/>
  <c r="DS294" i="49"/>
  <c r="BP326" i="49" s="1"/>
  <c r="DR359" i="51"/>
  <c r="BO391" i="51" s="1"/>
  <c r="AM391" i="51"/>
  <c r="AL122" i="45"/>
  <c r="AH237" i="2"/>
  <c r="DM205" i="2"/>
  <c r="BI230" i="2"/>
  <c r="E237" i="2"/>
  <c r="AG5" i="45"/>
  <c r="AG31" i="45" s="1"/>
  <c r="E28" i="38" s="1"/>
  <c r="AK500" i="50"/>
  <c r="H500" i="50"/>
  <c r="G604" i="50"/>
  <c r="DP468" i="50"/>
  <c r="AL27" i="45"/>
  <c r="AM259" i="2"/>
  <c r="DR227" i="2"/>
  <c r="BO259" i="2" s="1"/>
  <c r="AG230" i="50"/>
  <c r="E51" i="38" s="1"/>
  <c r="E52" i="38" s="1"/>
  <c r="BI205" i="50"/>
  <c r="AN390" i="49"/>
  <c r="DS358" i="49"/>
  <c r="BP390" i="49" s="1"/>
  <c r="AM391" i="50"/>
  <c r="DR359" i="50"/>
  <c r="BO391" i="50" s="1"/>
  <c r="E271" i="38"/>
  <c r="E239" i="38"/>
  <c r="H305" i="51"/>
  <c r="DP273" i="51"/>
  <c r="AK305" i="51"/>
  <c r="AM455" i="51"/>
  <c r="DR423" i="51"/>
  <c r="BO455" i="51" s="1"/>
  <c r="AM455" i="49"/>
  <c r="BO423" i="49" s="1"/>
  <c r="DR423" i="49"/>
  <c r="BO455" i="49" s="1"/>
  <c r="DU422" i="2"/>
  <c r="BR454" i="2" s="1"/>
  <c r="AP454" i="2"/>
  <c r="BR422" i="2" s="1"/>
  <c r="AG490" i="51"/>
  <c r="E187" i="38" s="1"/>
  <c r="E188" i="38" s="1"/>
  <c r="BI465" i="51"/>
  <c r="BK498" i="2"/>
  <c r="BK303" i="2"/>
  <c r="F533" i="2"/>
  <c r="F566" i="2" s="1"/>
  <c r="BK368" i="2"/>
  <c r="BK433" i="2"/>
  <c r="F44" i="2"/>
  <c r="AM391" i="49"/>
  <c r="DR359" i="49"/>
  <c r="BO391" i="49" s="1"/>
  <c r="AL91" i="45"/>
  <c r="AM261" i="50"/>
  <c r="DR229" i="50"/>
  <c r="BO261" i="50" s="1"/>
  <c r="BT27" i="48"/>
  <c r="BW26" i="48"/>
  <c r="BV26" i="48"/>
  <c r="AN325" i="50"/>
  <c r="DS293" i="50"/>
  <c r="BP325" i="50" s="1"/>
  <c r="AM389" i="51"/>
  <c r="BO357" i="51" s="1"/>
  <c r="DR357" i="51"/>
  <c r="BO389" i="51" s="1"/>
  <c r="I623" i="51"/>
  <c r="BI335" i="50"/>
  <c r="AG360" i="50"/>
  <c r="E117" i="38" s="1"/>
  <c r="E118" i="38" s="1"/>
  <c r="DM400" i="49"/>
  <c r="BI425" i="49"/>
  <c r="E432" i="49"/>
  <c r="E457" i="49" s="1"/>
  <c r="E458" i="49" s="1"/>
  <c r="AH432" i="49"/>
  <c r="DR276" i="49"/>
  <c r="AM308" i="49"/>
  <c r="J308" i="49"/>
  <c r="BO438" i="49" s="1"/>
  <c r="E602" i="51"/>
  <c r="AI498" i="51"/>
  <c r="F498" i="51"/>
  <c r="DN466" i="51"/>
  <c r="AL89" i="45"/>
  <c r="DR227" i="50"/>
  <c r="BO259" i="50" s="1"/>
  <c r="AM259" i="50"/>
  <c r="BI270" i="51"/>
  <c r="AG295" i="51"/>
  <c r="E88" i="38" s="1"/>
  <c r="E89" i="38" s="1"/>
  <c r="I623" i="49"/>
  <c r="AM519" i="49"/>
  <c r="BO487" i="49" s="1"/>
  <c r="DR487" i="49"/>
  <c r="BO519" i="49" s="1"/>
  <c r="E367" i="49"/>
  <c r="E392" i="49" s="1"/>
  <c r="E393" i="49" s="1"/>
  <c r="DM335" i="49"/>
  <c r="AH367" i="49"/>
  <c r="BI360" i="49"/>
  <c r="AN455" i="2"/>
  <c r="DS423" i="2"/>
  <c r="BP455" i="2" s="1"/>
  <c r="DR292" i="51"/>
  <c r="BO324" i="51" s="1"/>
  <c r="AM324" i="51"/>
  <c r="AI433" i="50"/>
  <c r="F433" i="50"/>
  <c r="DN401" i="50"/>
  <c r="DS422" i="51"/>
  <c r="BP454" i="51" s="1"/>
  <c r="AN454" i="51"/>
  <c r="I624" i="50"/>
  <c r="AM520" i="50"/>
  <c r="BO488" i="50" s="1"/>
  <c r="DR488" i="50"/>
  <c r="BO520" i="50" s="1"/>
  <c r="BK337" i="50"/>
  <c r="AM455" i="50"/>
  <c r="BO423" i="50" s="1"/>
  <c r="DR423" i="50"/>
  <c r="BO455" i="50" s="1"/>
  <c r="BI425" i="2"/>
  <c r="AH432" i="2"/>
  <c r="DM400" i="2"/>
  <c r="E432" i="2"/>
  <c r="E457" i="2" s="1"/>
  <c r="E458" i="2" s="1"/>
  <c r="AN326" i="51"/>
  <c r="BP294" i="51" s="1"/>
  <c r="DS294" i="51"/>
  <c r="BP326" i="51" s="1"/>
  <c r="BI465" i="50"/>
  <c r="AG490" i="50"/>
  <c r="E183" i="38" s="1"/>
  <c r="E184" i="38" s="1"/>
  <c r="DR341" i="2"/>
  <c r="J373" i="2"/>
  <c r="AM373" i="2"/>
  <c r="I607" i="2"/>
  <c r="BO357" i="49"/>
  <c r="AK435" i="51"/>
  <c r="H435" i="51"/>
  <c r="DP403" i="51"/>
  <c r="AI303" i="51"/>
  <c r="F303" i="51"/>
  <c r="DN271" i="51"/>
  <c r="AN390" i="2"/>
  <c r="DS358" i="2"/>
  <c r="BP390" i="2" s="1"/>
  <c r="G434" i="51"/>
  <c r="AJ434" i="51"/>
  <c r="DO402" i="51"/>
  <c r="AM521" i="49"/>
  <c r="BO489" i="49" s="1"/>
  <c r="I625" i="49"/>
  <c r="DR489" i="49"/>
  <c r="BO521" i="49" s="1"/>
  <c r="DR276" i="51"/>
  <c r="J308" i="51"/>
  <c r="BO243" i="51" s="1"/>
  <c r="AM308" i="51"/>
  <c r="I607" i="51"/>
  <c r="AM454" i="50"/>
  <c r="DR422" i="50"/>
  <c r="BO454" i="50" s="1"/>
  <c r="E225" i="38"/>
  <c r="AN325" i="49"/>
  <c r="DS293" i="49"/>
  <c r="BP325" i="49" s="1"/>
  <c r="BI230" i="49"/>
  <c r="DM205" i="49"/>
  <c r="AH237" i="49"/>
  <c r="E237" i="49"/>
  <c r="AG36" i="45"/>
  <c r="AG62" i="45" s="1"/>
  <c r="AM520" i="2"/>
  <c r="BO488" i="2" s="1"/>
  <c r="DR488" i="2"/>
  <c r="BO520" i="2" s="1"/>
  <c r="I624" i="2"/>
  <c r="AM324" i="50"/>
  <c r="DR292" i="50"/>
  <c r="BO324" i="50" s="1"/>
  <c r="AM456" i="51"/>
  <c r="DR424" i="51"/>
  <c r="BO456" i="51" s="1"/>
  <c r="BK207" i="50"/>
  <c r="I624" i="49"/>
  <c r="AM520" i="49"/>
  <c r="DR488" i="49"/>
  <c r="BO520" i="49" s="1"/>
  <c r="DR292" i="49"/>
  <c r="BO324" i="49" s="1"/>
  <c r="AM324" i="49"/>
  <c r="BO243" i="50"/>
  <c r="J49" i="50"/>
  <c r="BO373" i="50"/>
  <c r="J538" i="50"/>
  <c r="J571" i="50" s="1"/>
  <c r="BO503" i="50"/>
  <c r="BO438" i="50"/>
  <c r="DR489" i="2"/>
  <c r="BO521" i="2" s="1"/>
  <c r="AM521" i="2"/>
  <c r="I625" i="2"/>
  <c r="D134" i="50"/>
  <c r="D594" i="50"/>
  <c r="E25" i="38"/>
  <c r="E26" i="38" s="1"/>
  <c r="D102" i="50"/>
  <c r="DM335" i="2"/>
  <c r="E367" i="2"/>
  <c r="E392" i="2" s="1"/>
  <c r="E393" i="2" s="1"/>
  <c r="BI360" i="2"/>
  <c r="AH367" i="2"/>
  <c r="H240" i="51"/>
  <c r="H46" i="51" s="1"/>
  <c r="DP208" i="51"/>
  <c r="AK240" i="51"/>
  <c r="AI238" i="51"/>
  <c r="F238" i="51"/>
  <c r="DN206" i="51"/>
  <c r="G369" i="51"/>
  <c r="DO337" i="51"/>
  <c r="AJ369" i="51"/>
  <c r="AL59" i="45"/>
  <c r="DR228" i="49"/>
  <c r="BO260" i="49" s="1"/>
  <c r="AM260" i="49"/>
  <c r="BO228" i="49" s="1"/>
  <c r="DM465" i="2"/>
  <c r="D601" i="2"/>
  <c r="D626" i="2" s="1"/>
  <c r="E497" i="2"/>
  <c r="E522" i="2" s="1"/>
  <c r="E523" i="2" s="1"/>
  <c r="AH497" i="2"/>
  <c r="BI490" i="2"/>
  <c r="AL120" i="45"/>
  <c r="AM259" i="51"/>
  <c r="DR227" i="51"/>
  <c r="BO259" i="51" s="1"/>
  <c r="AG360" i="51"/>
  <c r="E121" i="38" s="1"/>
  <c r="E122" i="38" s="1"/>
  <c r="BI335" i="51"/>
  <c r="BO357" i="2"/>
  <c r="F533" i="49"/>
  <c r="F566" i="49" s="1"/>
  <c r="BK498" i="49"/>
  <c r="BK433" i="49"/>
  <c r="BK368" i="49"/>
  <c r="BK303" i="49"/>
  <c r="AL42" i="45"/>
  <c r="J243" i="2"/>
  <c r="AL11" i="45"/>
  <c r="AM243" i="2"/>
  <c r="DR211" i="2"/>
  <c r="DS358" i="51"/>
  <c r="BP390" i="51" s="1"/>
  <c r="AN390" i="51"/>
  <c r="BP358" i="51" s="1"/>
  <c r="AI303" i="50"/>
  <c r="F303" i="50"/>
  <c r="DN271" i="50"/>
  <c r="I623" i="50"/>
  <c r="DR487" i="50"/>
  <c r="BO519" i="50" s="1"/>
  <c r="AM519" i="50"/>
  <c r="BK238" i="2"/>
  <c r="BK272" i="50"/>
  <c r="DR424" i="50"/>
  <c r="BO456" i="50" s="1"/>
  <c r="AM456" i="50"/>
  <c r="AK435" i="50"/>
  <c r="H435" i="50"/>
  <c r="DP403" i="50"/>
  <c r="AJ38" i="46"/>
  <c r="H174" i="2"/>
  <c r="AJ272" i="2"/>
  <c r="AJ402" i="2"/>
  <c r="AJ207" i="2"/>
  <c r="AJ467" i="2"/>
  <c r="AJ7" i="46"/>
  <c r="AJ337" i="2"/>
  <c r="BI270" i="50"/>
  <c r="AG295" i="50"/>
  <c r="E84" i="38" s="1"/>
  <c r="E85" i="38" s="1"/>
  <c r="I625" i="50"/>
  <c r="AM521" i="50"/>
  <c r="DR489" i="50"/>
  <c r="BO521" i="50" s="1"/>
  <c r="BO308" i="51"/>
  <c r="J49" i="51"/>
  <c r="BO373" i="51"/>
  <c r="J538" i="51"/>
  <c r="J571" i="51" s="1"/>
  <c r="BO503" i="51"/>
  <c r="BO438" i="51"/>
  <c r="BK238" i="49"/>
  <c r="AH302" i="49"/>
  <c r="DM270" i="49"/>
  <c r="BI295" i="49"/>
  <c r="E302" i="49"/>
  <c r="D12" i="53"/>
  <c r="DS487" i="2"/>
  <c r="BP519" i="2" s="1"/>
  <c r="AN519" i="2"/>
  <c r="AG425" i="51"/>
  <c r="E154" i="38" s="1"/>
  <c r="E155" i="38" s="1"/>
  <c r="BI400" i="51"/>
  <c r="BL239" i="2"/>
  <c r="DS359" i="2"/>
  <c r="BP391" i="2" s="1"/>
  <c r="AN391" i="2"/>
  <c r="F238" i="50"/>
  <c r="DN206" i="50"/>
  <c r="AI238" i="50"/>
  <c r="BL239" i="49"/>
  <c r="BO293" i="51"/>
  <c r="DP338" i="50"/>
  <c r="H370" i="50"/>
  <c r="AK370" i="50"/>
  <c r="AL28" i="45"/>
  <c r="DR228" i="2"/>
  <c r="BO260" i="2" s="1"/>
  <c r="AM260" i="2"/>
  <c r="BO228" i="2" s="1"/>
  <c r="DS292" i="2"/>
  <c r="BP324" i="2" s="1"/>
  <c r="AN324" i="2"/>
  <c r="AK370" i="51"/>
  <c r="DP338" i="51"/>
  <c r="H370" i="51"/>
  <c r="AL60" i="45"/>
  <c r="AM261" i="49"/>
  <c r="DR229" i="49"/>
  <c r="BO261" i="49" s="1"/>
  <c r="AI368" i="51"/>
  <c r="F368" i="51"/>
  <c r="DN336" i="51"/>
  <c r="DO207" i="51"/>
  <c r="AJ239" i="51"/>
  <c r="G239" i="51"/>
  <c r="BL499" i="49"/>
  <c r="BL369" i="49"/>
  <c r="BL304" i="49"/>
  <c r="G534" i="49"/>
  <c r="G567" i="49" s="1"/>
  <c r="DR341" i="49"/>
  <c r="AM373" i="49"/>
  <c r="J373" i="49"/>
  <c r="BO308" i="49" s="1"/>
  <c r="E238" i="38"/>
  <c r="E274" i="38" s="1"/>
  <c r="E270" i="38"/>
  <c r="AN389" i="50"/>
  <c r="DS357" i="50"/>
  <c r="BP389" i="50" s="1"/>
  <c r="BO308" i="50"/>
  <c r="AI368" i="50"/>
  <c r="F368" i="50"/>
  <c r="DN336" i="50"/>
  <c r="AL58" i="45"/>
  <c r="AM259" i="49"/>
  <c r="DR227" i="49"/>
  <c r="BO259" i="49" s="1"/>
  <c r="F44" i="49"/>
  <c r="AN325" i="2"/>
  <c r="DS293" i="2"/>
  <c r="BP325" i="2" s="1"/>
  <c r="BK467" i="50"/>
  <c r="AM503" i="49"/>
  <c r="J503" i="49"/>
  <c r="DR471" i="49"/>
  <c r="I607" i="49"/>
  <c r="BI490" i="49"/>
  <c r="E497" i="49"/>
  <c r="E522" i="49" s="1"/>
  <c r="E523" i="49" s="1"/>
  <c r="AH497" i="49"/>
  <c r="DM465" i="49"/>
  <c r="D601" i="49"/>
  <c r="D626" i="49" s="1"/>
  <c r="H305" i="50"/>
  <c r="AK305" i="50"/>
  <c r="DP273" i="50"/>
  <c r="AL121" i="45"/>
  <c r="AM260" i="51"/>
  <c r="BO228" i="51" s="1"/>
  <c r="DR228" i="51"/>
  <c r="BO260" i="51" s="1"/>
  <c r="AM390" i="50"/>
  <c r="DR358" i="50"/>
  <c r="BO390" i="50" s="1"/>
  <c r="AL90" i="45"/>
  <c r="E260" i="38"/>
  <c r="E228" i="38"/>
  <c r="E226" i="38"/>
  <c r="E262" i="38" s="1"/>
  <c r="H500" i="51"/>
  <c r="AK500" i="51"/>
  <c r="DP468" i="51"/>
  <c r="G604" i="51"/>
  <c r="AM521" i="51"/>
  <c r="DR489" i="51"/>
  <c r="BO521" i="51" s="1"/>
  <c r="I625" i="51"/>
  <c r="BO243" i="2"/>
  <c r="DN401" i="51"/>
  <c r="AI433" i="51"/>
  <c r="F433" i="51"/>
  <c r="DM270" i="2"/>
  <c r="E302" i="2"/>
  <c r="BI295" i="2"/>
  <c r="AH302" i="2"/>
  <c r="I624" i="51"/>
  <c r="AM520" i="51"/>
  <c r="DR488" i="51"/>
  <c r="BO520" i="51" s="1"/>
  <c r="DO272" i="51"/>
  <c r="AJ304" i="51"/>
  <c r="G304" i="51"/>
  <c r="BL239" i="51" s="1"/>
  <c r="AM456" i="2"/>
  <c r="DR424" i="2"/>
  <c r="BO456" i="2" s="1"/>
  <c r="AL29" i="45"/>
  <c r="AM456" i="49"/>
  <c r="DR424" i="49"/>
  <c r="BO456" i="49" s="1"/>
  <c r="DS228" i="50"/>
  <c r="BP260" i="50" s="1"/>
  <c r="AN260" i="50"/>
  <c r="BQ487" i="51"/>
  <c r="G534" i="2"/>
  <c r="G567" i="2" s="1"/>
  <c r="BL499" i="2"/>
  <c r="BL434" i="2"/>
  <c r="BL369" i="2"/>
  <c r="BL304" i="2"/>
  <c r="AI498" i="50"/>
  <c r="DN466" i="50"/>
  <c r="F498" i="50"/>
  <c r="E602" i="50"/>
  <c r="I623" i="2"/>
  <c r="AL10" i="46"/>
  <c r="AL41" i="46"/>
  <c r="AK8" i="46"/>
  <c r="AK39" i="46"/>
  <c r="T107" i="48"/>
  <c r="V182" i="47"/>
  <c r="AX182" i="47" s="1"/>
  <c r="W218" i="51" s="1"/>
  <c r="DD218" i="51" s="1"/>
  <c r="M37" i="48"/>
  <c r="P41" i="48"/>
  <c r="U110" i="46"/>
  <c r="N39" i="45"/>
  <c r="L100" i="45"/>
  <c r="J82" i="47"/>
  <c r="AL82" i="47" s="1"/>
  <c r="K205" i="49" s="1"/>
  <c r="CR205" i="49" s="1"/>
  <c r="T92" i="47"/>
  <c r="AV92" i="47" s="1"/>
  <c r="U215" i="49" s="1"/>
  <c r="DB215" i="49" s="1"/>
  <c r="K99" i="45"/>
  <c r="Q42" i="45"/>
  <c r="N101" i="48"/>
  <c r="Y49" i="48"/>
  <c r="V47" i="48"/>
  <c r="S108" i="46"/>
  <c r="J97" i="48"/>
  <c r="M338" i="51"/>
  <c r="CT338" i="51" s="1"/>
  <c r="AB54" i="48"/>
  <c r="R105" i="48"/>
  <c r="O103" i="45"/>
  <c r="AA114" i="48"/>
  <c r="W47" i="45"/>
  <c r="Y97" i="47"/>
  <c r="BA97" i="47" s="1"/>
  <c r="Z220" i="49" s="1"/>
  <c r="P40" i="46"/>
  <c r="S43" i="48"/>
  <c r="R42" i="46"/>
  <c r="Y479" i="49"/>
  <c r="DF479" i="49" s="1"/>
  <c r="R43" i="46"/>
  <c r="V109" i="48"/>
  <c r="S44" i="45"/>
  <c r="X49" i="48"/>
  <c r="O40" i="48"/>
  <c r="AB21" i="46"/>
  <c r="T44" i="45"/>
  <c r="U14" i="45"/>
  <c r="Y111" i="48"/>
  <c r="Y415" i="51"/>
  <c r="DF415" i="51" s="1"/>
  <c r="AA52" i="48"/>
  <c r="Q176" i="47"/>
  <c r="AS176" i="47" s="1"/>
  <c r="R212" i="51" s="1"/>
  <c r="O175" i="47"/>
  <c r="AQ175" i="47" s="1"/>
  <c r="P211" i="51" s="1"/>
  <c r="J36" i="45"/>
  <c r="AB53" i="45"/>
  <c r="N38" i="46"/>
  <c r="AA188" i="47"/>
  <c r="BC188" i="47" s="1"/>
  <c r="AB224" i="51" s="1"/>
  <c r="DI224" i="51" s="1"/>
  <c r="V46" i="48"/>
  <c r="L36" i="46"/>
  <c r="T409" i="49"/>
  <c r="DA409" i="49" s="1"/>
  <c r="W48" i="48"/>
  <c r="O69" i="45"/>
  <c r="K289" i="38"/>
  <c r="K294" i="38"/>
  <c r="K304" i="38"/>
  <c r="K299" i="38"/>
  <c r="L288" i="38"/>
  <c r="L293" i="38" s="1"/>
  <c r="L298" i="38"/>
  <c r="L303" i="38" s="1"/>
  <c r="O337" i="50"/>
  <c r="CV337" i="50" s="1"/>
  <c r="O70" i="46"/>
  <c r="W48" i="45"/>
  <c r="P111" i="50"/>
  <c r="AR111" i="50" s="1"/>
  <c r="O467" i="50"/>
  <c r="CV467" i="50" s="1"/>
  <c r="N142" i="47"/>
  <c r="AP142" i="47" s="1"/>
  <c r="O207" i="50" s="1"/>
  <c r="CV207" i="50" s="1"/>
  <c r="O402" i="50"/>
  <c r="CV402" i="50" s="1"/>
  <c r="O68" i="48"/>
  <c r="N110" i="49"/>
  <c r="AP110" i="49" s="1"/>
  <c r="O272" i="50"/>
  <c r="CV272" i="50" s="1"/>
  <c r="BD156" i="47"/>
  <c r="AA69" i="47"/>
  <c r="BC69" i="47" s="1"/>
  <c r="AB221" i="2" s="1"/>
  <c r="DI221" i="2" s="1"/>
  <c r="BD127" i="51"/>
  <c r="Y185" i="47"/>
  <c r="BA185" i="47" s="1"/>
  <c r="Z221" i="51" s="1"/>
  <c r="DG221" i="51" s="1"/>
  <c r="Z286" i="51"/>
  <c r="DG286" i="51" s="1"/>
  <c r="BC125" i="51"/>
  <c r="Z351" i="51"/>
  <c r="DG351" i="51" s="1"/>
  <c r="O404" i="49"/>
  <c r="CV404" i="49" s="1"/>
  <c r="O87" i="47"/>
  <c r="AQ87" i="47" s="1"/>
  <c r="P210" i="49" s="1"/>
  <c r="CW210" i="49" s="1"/>
  <c r="AB21" i="45"/>
  <c r="P340" i="49"/>
  <c r="CW340" i="49" s="1"/>
  <c r="N86" i="47"/>
  <c r="AP86" i="47" s="1"/>
  <c r="O209" i="49" s="1"/>
  <c r="CV209" i="49" s="1"/>
  <c r="P470" i="49"/>
  <c r="CW470" i="49" s="1"/>
  <c r="Z114" i="45"/>
  <c r="O469" i="49"/>
  <c r="CV469" i="49" s="1"/>
  <c r="Z115" i="46"/>
  <c r="P41" i="45"/>
  <c r="O40" i="46"/>
  <c r="Z113" i="48"/>
  <c r="P41" i="46"/>
  <c r="O40" i="45"/>
  <c r="Z416" i="51"/>
  <c r="DG416" i="51" s="1"/>
  <c r="P275" i="49"/>
  <c r="CW275" i="49" s="1"/>
  <c r="O274" i="49"/>
  <c r="CV274" i="49" s="1"/>
  <c r="Z481" i="51"/>
  <c r="DG481" i="51" s="1"/>
  <c r="P405" i="49"/>
  <c r="CW405" i="49" s="1"/>
  <c r="O339" i="49"/>
  <c r="CV339" i="49" s="1"/>
  <c r="AB286" i="2"/>
  <c r="DI286" i="2" s="1"/>
  <c r="W347" i="49"/>
  <c r="DD347" i="49" s="1"/>
  <c r="N38" i="48"/>
  <c r="AY119" i="49"/>
  <c r="L337" i="51"/>
  <c r="CS337" i="51" s="1"/>
  <c r="Y49" i="45"/>
  <c r="AZ122" i="51"/>
  <c r="Z285" i="49"/>
  <c r="DG285" i="49" s="1"/>
  <c r="AA116" i="46"/>
  <c r="K466" i="51"/>
  <c r="CR466" i="51" s="1"/>
  <c r="K36" i="48"/>
  <c r="N468" i="49"/>
  <c r="CU468" i="49" s="1"/>
  <c r="M16" i="38"/>
  <c r="M20" i="38" s="1"/>
  <c r="S472" i="49"/>
  <c r="CZ472" i="49" s="1"/>
  <c r="K336" i="51"/>
  <c r="CR336" i="51" s="1"/>
  <c r="K100" i="46"/>
  <c r="DR288" i="50"/>
  <c r="BO320" i="50" s="1"/>
  <c r="BO288" i="50" s="1"/>
  <c r="X283" i="49"/>
  <c r="DE283" i="49" s="1"/>
  <c r="W412" i="49"/>
  <c r="DD412" i="49" s="1"/>
  <c r="W282" i="49"/>
  <c r="DD282" i="49" s="1"/>
  <c r="M101" i="45"/>
  <c r="S91" i="47"/>
  <c r="AU91" i="47" s="1"/>
  <c r="T214" i="49" s="1"/>
  <c r="DA214" i="49" s="1"/>
  <c r="W477" i="49"/>
  <c r="DD477" i="49" s="1"/>
  <c r="L402" i="51"/>
  <c r="CS402" i="51" s="1"/>
  <c r="X49" i="45"/>
  <c r="W48" i="46"/>
  <c r="V94" i="47"/>
  <c r="AX94" i="47" s="1"/>
  <c r="W217" i="49" s="1"/>
  <c r="DD217" i="49" s="1"/>
  <c r="T45" i="48"/>
  <c r="T344" i="49"/>
  <c r="DA344" i="49" s="1"/>
  <c r="J465" i="51"/>
  <c r="CQ465" i="51" s="1"/>
  <c r="K309" i="2"/>
  <c r="W95" i="47"/>
  <c r="AY95" i="47" s="1"/>
  <c r="X218" i="49" s="1"/>
  <c r="DE218" i="49" s="1"/>
  <c r="T45" i="46"/>
  <c r="T474" i="49"/>
  <c r="DA474" i="49" s="1"/>
  <c r="AB351" i="2"/>
  <c r="DI351" i="2" s="1"/>
  <c r="T279" i="49"/>
  <c r="DA279" i="49" s="1"/>
  <c r="DS476" i="2"/>
  <c r="BP508" i="2" s="1"/>
  <c r="BP476" i="2" s="1"/>
  <c r="AO508" i="2" s="1"/>
  <c r="AM442" i="2"/>
  <c r="BO410" i="2" s="1"/>
  <c r="DS410" i="2" s="1"/>
  <c r="BP442" i="2" s="1"/>
  <c r="AN504" i="50"/>
  <c r="V118" i="49"/>
  <c r="AX118" i="49" s="1"/>
  <c r="Q471" i="49"/>
  <c r="CX471" i="49" s="1"/>
  <c r="U108" i="48"/>
  <c r="AB116" i="48"/>
  <c r="K271" i="51"/>
  <c r="CR271" i="51" s="1"/>
  <c r="R89" i="47"/>
  <c r="AT89" i="47" s="1"/>
  <c r="S212" i="49" s="1"/>
  <c r="CZ212" i="49" s="1"/>
  <c r="N39" i="48"/>
  <c r="O111" i="49"/>
  <c r="AQ111" i="49" s="1"/>
  <c r="N337" i="49"/>
  <c r="CU337" i="49" s="1"/>
  <c r="AA99" i="47"/>
  <c r="BC99" i="47" s="1"/>
  <c r="AB222" i="49" s="1"/>
  <c r="DI222" i="49" s="1"/>
  <c r="X478" i="49"/>
  <c r="DE478" i="49" s="1"/>
  <c r="M403" i="51"/>
  <c r="CT403" i="51" s="1"/>
  <c r="Z51" i="45"/>
  <c r="X348" i="49"/>
  <c r="DE348" i="49" s="1"/>
  <c r="X49" i="46"/>
  <c r="S408" i="49"/>
  <c r="CZ408" i="49" s="1"/>
  <c r="W283" i="51"/>
  <c r="DD283" i="51" s="1"/>
  <c r="W348" i="51"/>
  <c r="DD348" i="51" s="1"/>
  <c r="W112" i="46"/>
  <c r="Z186" i="47"/>
  <c r="BB186" i="47" s="1"/>
  <c r="AA222" i="51" s="1"/>
  <c r="DH222" i="51" s="1"/>
  <c r="AZ120" i="49"/>
  <c r="Z51" i="46"/>
  <c r="Y283" i="49"/>
  <c r="DF283" i="49" s="1"/>
  <c r="Z415" i="49"/>
  <c r="DG415" i="49" s="1"/>
  <c r="AA287" i="51"/>
  <c r="DH287" i="51" s="1"/>
  <c r="W478" i="51"/>
  <c r="DD478" i="51" s="1"/>
  <c r="X95" i="47"/>
  <c r="AZ95" i="47" s="1"/>
  <c r="Y218" i="49" s="1"/>
  <c r="DF218" i="49" s="1"/>
  <c r="Z350" i="49"/>
  <c r="DG350" i="49" s="1"/>
  <c r="AA115" i="45"/>
  <c r="Z51" i="48"/>
  <c r="AQ112" i="51"/>
  <c r="AA352" i="51"/>
  <c r="DH352" i="51" s="1"/>
  <c r="AA482" i="51"/>
  <c r="DH482" i="51" s="1"/>
  <c r="AA417" i="51"/>
  <c r="DH417" i="51" s="1"/>
  <c r="S115" i="49"/>
  <c r="AU115" i="49" s="1"/>
  <c r="Y478" i="49"/>
  <c r="DF478" i="49" s="1"/>
  <c r="Z480" i="49"/>
  <c r="DG480" i="49" s="1"/>
  <c r="W111" i="45"/>
  <c r="AM247" i="50"/>
  <c r="BO215" i="50" s="1"/>
  <c r="AN247" i="50" s="1"/>
  <c r="DR409" i="50"/>
  <c r="BO441" i="50" s="1"/>
  <c r="BO409" i="50" s="1"/>
  <c r="DS409" i="50" s="1"/>
  <c r="BP441" i="50" s="1"/>
  <c r="DR472" i="49"/>
  <c r="BO504" i="49" s="1"/>
  <c r="BO472" i="49" s="1"/>
  <c r="AN515" i="2"/>
  <c r="BP483" i="2" s="1"/>
  <c r="DR225" i="50"/>
  <c r="BO257" i="50" s="1"/>
  <c r="BO225" i="50" s="1"/>
  <c r="AN257" i="50" s="1"/>
  <c r="P112" i="49"/>
  <c r="AR112" i="49" s="1"/>
  <c r="U409" i="2"/>
  <c r="DB409" i="2" s="1"/>
  <c r="N339" i="51"/>
  <c r="CU339" i="51" s="1"/>
  <c r="V46" i="45"/>
  <c r="X413" i="49"/>
  <c r="DE413" i="49" s="1"/>
  <c r="AB154" i="47"/>
  <c r="M37" i="45"/>
  <c r="AB54" i="46"/>
  <c r="BD69" i="47"/>
  <c r="U411" i="51"/>
  <c r="DB411" i="51" s="1"/>
  <c r="S343" i="49"/>
  <c r="CZ343" i="49" s="1"/>
  <c r="U14" i="48"/>
  <c r="BD68" i="47"/>
  <c r="N102" i="45"/>
  <c r="S344" i="51"/>
  <c r="CZ344" i="51" s="1"/>
  <c r="AQ113" i="51"/>
  <c r="N404" i="51"/>
  <c r="CU404" i="51" s="1"/>
  <c r="M109" i="49"/>
  <c r="AO109" i="49" s="1"/>
  <c r="M173" i="47"/>
  <c r="AO173" i="47" s="1"/>
  <c r="N209" i="51" s="1"/>
  <c r="CU209" i="51" s="1"/>
  <c r="N467" i="49"/>
  <c r="CU467" i="49" s="1"/>
  <c r="J270" i="51"/>
  <c r="CQ270" i="51" s="1"/>
  <c r="I169" i="47"/>
  <c r="AK169" i="47" s="1"/>
  <c r="J205" i="51" s="1"/>
  <c r="CQ205" i="51" s="1"/>
  <c r="M468" i="51"/>
  <c r="CT468" i="51" s="1"/>
  <c r="L172" i="47"/>
  <c r="AN172" i="47" s="1"/>
  <c r="M208" i="51" s="1"/>
  <c r="CT208" i="51" s="1"/>
  <c r="J99" i="46"/>
  <c r="U474" i="2"/>
  <c r="DB474" i="2" s="1"/>
  <c r="T62" i="47"/>
  <c r="AV62" i="47" s="1"/>
  <c r="U214" i="2" s="1"/>
  <c r="DB214" i="2" s="1"/>
  <c r="U46" i="45"/>
  <c r="AB419" i="51"/>
  <c r="DI419" i="51" s="1"/>
  <c r="AB289" i="51"/>
  <c r="DI289" i="51" s="1"/>
  <c r="AN110" i="51"/>
  <c r="M84" i="47"/>
  <c r="AO84" i="47" s="1"/>
  <c r="N207" i="49" s="1"/>
  <c r="CU207" i="49" s="1"/>
  <c r="U46" i="48"/>
  <c r="N38" i="45"/>
  <c r="S342" i="49"/>
  <c r="CZ342" i="49" s="1"/>
  <c r="S43" i="46"/>
  <c r="AB53" i="48"/>
  <c r="AB53" i="46"/>
  <c r="U46" i="46"/>
  <c r="J98" i="45"/>
  <c r="J170" i="47"/>
  <c r="AL170" i="47" s="1"/>
  <c r="K206" i="51" s="1"/>
  <c r="CR206" i="51" s="1"/>
  <c r="J400" i="51"/>
  <c r="CQ400" i="51" s="1"/>
  <c r="M273" i="51"/>
  <c r="CT273" i="51" s="1"/>
  <c r="S179" i="47"/>
  <c r="AU179" i="47" s="1"/>
  <c r="T215" i="51" s="1"/>
  <c r="DA215" i="51" s="1"/>
  <c r="K17" i="38"/>
  <c r="K21" i="38" s="1"/>
  <c r="AB117" i="45"/>
  <c r="AB118" i="46"/>
  <c r="S277" i="49"/>
  <c r="CZ277" i="49" s="1"/>
  <c r="S43" i="45"/>
  <c r="AB482" i="49"/>
  <c r="DI482" i="49" s="1"/>
  <c r="AB417" i="49"/>
  <c r="DI417" i="49" s="1"/>
  <c r="T410" i="51"/>
  <c r="DA410" i="51" s="1"/>
  <c r="N402" i="49"/>
  <c r="CU402" i="49" s="1"/>
  <c r="U410" i="49"/>
  <c r="DB410" i="49" s="1"/>
  <c r="M100" i="48"/>
  <c r="U279" i="2"/>
  <c r="DB279" i="2" s="1"/>
  <c r="U14" i="46"/>
  <c r="U117" i="49"/>
  <c r="AW117" i="49" s="1"/>
  <c r="N272" i="49"/>
  <c r="CU272" i="49" s="1"/>
  <c r="S407" i="49"/>
  <c r="CZ407" i="49" s="1"/>
  <c r="AB287" i="49"/>
  <c r="DI287" i="49" s="1"/>
  <c r="AB352" i="49"/>
  <c r="DI352" i="49" s="1"/>
  <c r="U475" i="49"/>
  <c r="DB475" i="49" s="1"/>
  <c r="U345" i="49"/>
  <c r="DB345" i="49" s="1"/>
  <c r="U280" i="49"/>
  <c r="DB280" i="49" s="1"/>
  <c r="J335" i="51"/>
  <c r="CQ335" i="51" s="1"/>
  <c r="K401" i="51"/>
  <c r="CR401" i="51" s="1"/>
  <c r="K98" i="48"/>
  <c r="M102" i="46"/>
  <c r="U344" i="2"/>
  <c r="DB344" i="2" s="1"/>
  <c r="AQ143" i="47"/>
  <c r="P208" i="50" s="1"/>
  <c r="CW208" i="50" s="1"/>
  <c r="AB484" i="51"/>
  <c r="DI484" i="51" s="1"/>
  <c r="AB354" i="51"/>
  <c r="DI354" i="51" s="1"/>
  <c r="V476" i="49"/>
  <c r="DC476" i="49" s="1"/>
  <c r="AM253" i="49"/>
  <c r="BO221" i="49" s="1"/>
  <c r="AM386" i="49"/>
  <c r="BO354" i="49" s="1"/>
  <c r="AO246" i="2"/>
  <c r="BQ214" i="2" s="1"/>
  <c r="DU214" i="2" s="1"/>
  <c r="DR412" i="50"/>
  <c r="BO444" i="50" s="1"/>
  <c r="BO412" i="50" s="1"/>
  <c r="DS289" i="2"/>
  <c r="BP321" i="2" s="1"/>
  <c r="BP289" i="2" s="1"/>
  <c r="AO506" i="49"/>
  <c r="BQ474" i="49" s="1"/>
  <c r="DU474" i="49" s="1"/>
  <c r="AM518" i="50"/>
  <c r="BO486" i="50" s="1"/>
  <c r="AM507" i="51"/>
  <c r="BO475" i="51" s="1"/>
  <c r="L465" i="49"/>
  <c r="CS465" i="49" s="1"/>
  <c r="P471" i="51"/>
  <c r="CW471" i="51" s="1"/>
  <c r="S278" i="49"/>
  <c r="CZ278" i="49" s="1"/>
  <c r="R90" i="47"/>
  <c r="AT90" i="47" s="1"/>
  <c r="S213" i="49" s="1"/>
  <c r="CZ213" i="49" s="1"/>
  <c r="V411" i="49"/>
  <c r="DC411" i="49" s="1"/>
  <c r="V346" i="49"/>
  <c r="DC346" i="49" s="1"/>
  <c r="V281" i="49"/>
  <c r="DC281" i="49" s="1"/>
  <c r="K82" i="47"/>
  <c r="AM82" i="47" s="1"/>
  <c r="L205" i="49" s="1"/>
  <c r="CS205" i="49" s="1"/>
  <c r="P105" i="46"/>
  <c r="N274" i="51"/>
  <c r="CU274" i="51" s="1"/>
  <c r="N103" i="46"/>
  <c r="AX119" i="51"/>
  <c r="U346" i="51"/>
  <c r="DB346" i="51" s="1"/>
  <c r="U109" i="45"/>
  <c r="Y480" i="51"/>
  <c r="DF480" i="51" s="1"/>
  <c r="AB418" i="49"/>
  <c r="DI418" i="49" s="1"/>
  <c r="AB353" i="49"/>
  <c r="DI353" i="49" s="1"/>
  <c r="V47" i="45"/>
  <c r="J36" i="48"/>
  <c r="U476" i="51"/>
  <c r="DB476" i="51" s="1"/>
  <c r="T180" i="47"/>
  <c r="AV180" i="47" s="1"/>
  <c r="U216" i="51" s="1"/>
  <c r="DB216" i="51" s="1"/>
  <c r="S44" i="46"/>
  <c r="V280" i="49"/>
  <c r="DC280" i="49" s="1"/>
  <c r="N469" i="51"/>
  <c r="CU469" i="51" s="1"/>
  <c r="M401" i="49"/>
  <c r="CT401" i="49" s="1"/>
  <c r="U281" i="51"/>
  <c r="DB281" i="51" s="1"/>
  <c r="Q42" i="48"/>
  <c r="S44" i="48"/>
  <c r="Y285" i="51"/>
  <c r="DF285" i="51" s="1"/>
  <c r="S473" i="49"/>
  <c r="CZ473" i="49" s="1"/>
  <c r="O340" i="51"/>
  <c r="CV340" i="51" s="1"/>
  <c r="U93" i="47"/>
  <c r="AW93" i="47" s="1"/>
  <c r="V216" i="49" s="1"/>
  <c r="DC216" i="49" s="1"/>
  <c r="V47" i="46"/>
  <c r="L36" i="45"/>
  <c r="P103" i="48"/>
  <c r="V345" i="49"/>
  <c r="DC345" i="49" s="1"/>
  <c r="V46" i="46"/>
  <c r="Y349" i="51"/>
  <c r="DF349" i="51" s="1"/>
  <c r="M37" i="46"/>
  <c r="P469" i="49"/>
  <c r="CW469" i="49" s="1"/>
  <c r="Y114" i="46"/>
  <c r="AA100" i="47"/>
  <c r="BC100" i="47" s="1"/>
  <c r="AB223" i="49" s="1"/>
  <c r="DI223" i="49" s="1"/>
  <c r="S474" i="51"/>
  <c r="CZ474" i="51" s="1"/>
  <c r="R178" i="47"/>
  <c r="AT178" i="47" s="1"/>
  <c r="S214" i="51" s="1"/>
  <c r="CZ214" i="51" s="1"/>
  <c r="BB124" i="51"/>
  <c r="AV118" i="51"/>
  <c r="L400" i="49"/>
  <c r="CS400" i="49" s="1"/>
  <c r="L36" i="48"/>
  <c r="P276" i="51"/>
  <c r="CW276" i="51" s="1"/>
  <c r="P104" i="45"/>
  <c r="V475" i="49"/>
  <c r="DC475" i="49" s="1"/>
  <c r="U92" i="47"/>
  <c r="AW92" i="47" s="1"/>
  <c r="V215" i="49" s="1"/>
  <c r="DC215" i="49" s="1"/>
  <c r="M466" i="49"/>
  <c r="CT466" i="49" s="1"/>
  <c r="L83" i="47"/>
  <c r="AN83" i="47" s="1"/>
  <c r="M206" i="49" s="1"/>
  <c r="CT206" i="49" s="1"/>
  <c r="Q276" i="49"/>
  <c r="CX276" i="49" s="1"/>
  <c r="P88" i="47"/>
  <c r="AR88" i="47" s="1"/>
  <c r="Q211" i="49" s="1"/>
  <c r="CX211" i="49" s="1"/>
  <c r="Q341" i="49"/>
  <c r="CX341" i="49" s="1"/>
  <c r="O104" i="46"/>
  <c r="S279" i="51"/>
  <c r="CZ279" i="51" s="1"/>
  <c r="Y113" i="45"/>
  <c r="Y112" i="48"/>
  <c r="AB483" i="49"/>
  <c r="DI483" i="49" s="1"/>
  <c r="AU117" i="51"/>
  <c r="AB288" i="49"/>
  <c r="DI288" i="49" s="1"/>
  <c r="L270" i="49"/>
  <c r="CS270" i="49" s="1"/>
  <c r="P341" i="51"/>
  <c r="CW341" i="51" s="1"/>
  <c r="M271" i="49"/>
  <c r="CT271" i="49" s="1"/>
  <c r="Q42" i="46"/>
  <c r="X184" i="47"/>
  <c r="AZ184" i="47" s="1"/>
  <c r="Y220" i="51" s="1"/>
  <c r="DF220" i="51" s="1"/>
  <c r="AB54" i="45"/>
  <c r="AS116" i="51"/>
  <c r="L335" i="49"/>
  <c r="CS335" i="49" s="1"/>
  <c r="P406" i="51"/>
  <c r="CW406" i="51" s="1"/>
  <c r="V410" i="49"/>
  <c r="DC410" i="49" s="1"/>
  <c r="AS115" i="51"/>
  <c r="Y112" i="45"/>
  <c r="M336" i="49"/>
  <c r="CT336" i="49" s="1"/>
  <c r="Q406" i="49"/>
  <c r="CX406" i="49" s="1"/>
  <c r="S107" i="45"/>
  <c r="Y350" i="51"/>
  <c r="DF350" i="51" s="1"/>
  <c r="S409" i="51"/>
  <c r="CZ409" i="51" s="1"/>
  <c r="S106" i="48"/>
  <c r="AX120" i="51"/>
  <c r="AP112" i="51"/>
  <c r="T44" i="46"/>
  <c r="O470" i="51"/>
  <c r="CV470" i="51" s="1"/>
  <c r="Q342" i="51"/>
  <c r="CX342" i="51" s="1"/>
  <c r="J36" i="46"/>
  <c r="AM109" i="51"/>
  <c r="M85" i="47"/>
  <c r="AO85" i="47" s="1"/>
  <c r="N208" i="49" s="1"/>
  <c r="CU208" i="49" s="1"/>
  <c r="Y348" i="49"/>
  <c r="DF348" i="49" s="1"/>
  <c r="Y49" i="46"/>
  <c r="N174" i="47"/>
  <c r="AP174" i="47" s="1"/>
  <c r="O210" i="51" s="1"/>
  <c r="CV210" i="51" s="1"/>
  <c r="K36" i="45"/>
  <c r="V477" i="51"/>
  <c r="DC477" i="51" s="1"/>
  <c r="R343" i="51"/>
  <c r="CY343" i="51" s="1"/>
  <c r="J400" i="49"/>
  <c r="CQ400" i="49" s="1"/>
  <c r="J270" i="49"/>
  <c r="CQ270" i="49" s="1"/>
  <c r="Q407" i="51"/>
  <c r="CX407" i="51" s="1"/>
  <c r="J465" i="49"/>
  <c r="CQ465" i="49" s="1"/>
  <c r="O275" i="51"/>
  <c r="CV275" i="51" s="1"/>
  <c r="N403" i="49"/>
  <c r="CU403" i="49" s="1"/>
  <c r="Y413" i="49"/>
  <c r="DF413" i="49" s="1"/>
  <c r="O405" i="51"/>
  <c r="CV405" i="51" s="1"/>
  <c r="K171" i="47"/>
  <c r="AM171" i="47" s="1"/>
  <c r="L207" i="51" s="1"/>
  <c r="CS207" i="51" s="1"/>
  <c r="U181" i="47"/>
  <c r="AW181" i="47" s="1"/>
  <c r="V217" i="51" s="1"/>
  <c r="DC217" i="51" s="1"/>
  <c r="O102" i="48"/>
  <c r="R473" i="51"/>
  <c r="CY473" i="51" s="1"/>
  <c r="AA481" i="49"/>
  <c r="DH481" i="49" s="1"/>
  <c r="W413" i="51"/>
  <c r="DD413" i="51" s="1"/>
  <c r="P176" i="47"/>
  <c r="AR176" i="47" s="1"/>
  <c r="Q212" i="51" s="1"/>
  <c r="CX212" i="51" s="1"/>
  <c r="W110" i="48"/>
  <c r="K270" i="49"/>
  <c r="CR270" i="49" s="1"/>
  <c r="I82" i="47"/>
  <c r="AK82" i="47" s="1"/>
  <c r="J205" i="49" s="1"/>
  <c r="CQ205" i="49" s="1"/>
  <c r="J335" i="49"/>
  <c r="CQ335" i="49" s="1"/>
  <c r="AA416" i="49"/>
  <c r="DH416" i="49" s="1"/>
  <c r="AR114" i="51"/>
  <c r="V110" i="45"/>
  <c r="Q472" i="51"/>
  <c r="CX472" i="51" s="1"/>
  <c r="N338" i="49"/>
  <c r="CU338" i="49" s="1"/>
  <c r="N39" i="46"/>
  <c r="AR113" i="51"/>
  <c r="R472" i="49"/>
  <c r="CY472" i="49" s="1"/>
  <c r="K465" i="49"/>
  <c r="CR465" i="49" s="1"/>
  <c r="AW119" i="51"/>
  <c r="K335" i="49"/>
  <c r="CR335" i="49" s="1"/>
  <c r="T280" i="51"/>
  <c r="DA280" i="51" s="1"/>
  <c r="T345" i="51"/>
  <c r="DA345" i="51" s="1"/>
  <c r="R277" i="49"/>
  <c r="CY277" i="49" s="1"/>
  <c r="AA351" i="49"/>
  <c r="DH351" i="49" s="1"/>
  <c r="L99" i="48"/>
  <c r="AA52" i="45"/>
  <c r="L272" i="51"/>
  <c r="CS272" i="51" s="1"/>
  <c r="L101" i="46"/>
  <c r="Q177" i="47"/>
  <c r="AS177" i="47" s="1"/>
  <c r="R213" i="51" s="1"/>
  <c r="CY213" i="51" s="1"/>
  <c r="Y414" i="49"/>
  <c r="DF414" i="49" s="1"/>
  <c r="AY121" i="51"/>
  <c r="AO111" i="51"/>
  <c r="Y50" i="45"/>
  <c r="N273" i="49"/>
  <c r="CU273" i="49" s="1"/>
  <c r="Q89" i="47"/>
  <c r="AS89" i="47" s="1"/>
  <c r="R212" i="49" s="1"/>
  <c r="CY212" i="49" s="1"/>
  <c r="L467" i="51"/>
  <c r="CS467" i="51" s="1"/>
  <c r="K36" i="46"/>
  <c r="T108" i="45"/>
  <c r="K400" i="49"/>
  <c r="CR400" i="49" s="1"/>
  <c r="T109" i="46"/>
  <c r="T475" i="51"/>
  <c r="DA475" i="51" s="1"/>
  <c r="Z98" i="47"/>
  <c r="BB98" i="47" s="1"/>
  <c r="AA221" i="49" s="1"/>
  <c r="DH221" i="49" s="1"/>
  <c r="AA52" i="46"/>
  <c r="AA286" i="49"/>
  <c r="DH286" i="49" s="1"/>
  <c r="Y284" i="49"/>
  <c r="DF284" i="49" s="1"/>
  <c r="Y284" i="51"/>
  <c r="DF284" i="51" s="1"/>
  <c r="T408" i="49"/>
  <c r="DA408" i="49" s="1"/>
  <c r="Y479" i="51"/>
  <c r="DF479" i="51" s="1"/>
  <c r="X183" i="47"/>
  <c r="AZ183" i="47" s="1"/>
  <c r="Y219" i="51" s="1"/>
  <c r="DF219" i="51" s="1"/>
  <c r="BD126" i="51"/>
  <c r="R342" i="49"/>
  <c r="CY342" i="49" s="1"/>
  <c r="R43" i="48"/>
  <c r="R43" i="45"/>
  <c r="V282" i="51"/>
  <c r="DC282" i="51" s="1"/>
  <c r="V412" i="51"/>
  <c r="DC412" i="51" s="1"/>
  <c r="V347" i="51"/>
  <c r="DC347" i="51" s="1"/>
  <c r="R278" i="51"/>
  <c r="CY278" i="51" s="1"/>
  <c r="R106" i="45"/>
  <c r="Y349" i="49"/>
  <c r="DF349" i="49" s="1"/>
  <c r="AP111" i="51"/>
  <c r="AZ121" i="51"/>
  <c r="T44" i="48"/>
  <c r="Y113" i="46"/>
  <c r="Y50" i="46"/>
  <c r="Y50" i="48"/>
  <c r="BB123" i="51"/>
  <c r="AS114" i="51"/>
  <c r="T343" i="49"/>
  <c r="DA343" i="49" s="1"/>
  <c r="Y414" i="51"/>
  <c r="DF414" i="51" s="1"/>
  <c r="R407" i="49"/>
  <c r="CY407" i="49" s="1"/>
  <c r="V111" i="46"/>
  <c r="R107" i="46"/>
  <c r="R408" i="51"/>
  <c r="CY408" i="51" s="1"/>
  <c r="X96" i="47"/>
  <c r="AZ96" i="47" s="1"/>
  <c r="Y219" i="49" s="1"/>
  <c r="DF219" i="49" s="1"/>
  <c r="W346" i="49"/>
  <c r="DD346" i="49" s="1"/>
  <c r="W47" i="46"/>
  <c r="AL18" i="45"/>
  <c r="BD155" i="47"/>
  <c r="BD98" i="47"/>
  <c r="O86" i="47"/>
  <c r="AQ86" i="47" s="1"/>
  <c r="P209" i="49" s="1"/>
  <c r="CW209" i="49" s="1"/>
  <c r="W476" i="49"/>
  <c r="DD476" i="49" s="1"/>
  <c r="V93" i="47"/>
  <c r="AX93" i="47" s="1"/>
  <c r="W216" i="49" s="1"/>
  <c r="DD216" i="49" s="1"/>
  <c r="BA121" i="49"/>
  <c r="T473" i="49"/>
  <c r="DA473" i="49" s="1"/>
  <c r="S90" i="47"/>
  <c r="AU90" i="47" s="1"/>
  <c r="T213" i="49" s="1"/>
  <c r="DA213" i="49" s="1"/>
  <c r="R471" i="49"/>
  <c r="CY471" i="49" s="1"/>
  <c r="W411" i="49"/>
  <c r="DD411" i="49" s="1"/>
  <c r="W47" i="48"/>
  <c r="W281" i="49"/>
  <c r="DD281" i="49" s="1"/>
  <c r="T278" i="49"/>
  <c r="DA278" i="49" s="1"/>
  <c r="R42" i="45"/>
  <c r="DR287" i="49"/>
  <c r="BO319" i="49" s="1"/>
  <c r="BO287" i="49" s="1"/>
  <c r="AN319" i="49" s="1"/>
  <c r="DR212" i="2"/>
  <c r="BO244" i="2" s="1"/>
  <c r="BO212" i="2" s="1"/>
  <c r="DS212" i="2" s="1"/>
  <c r="BD124" i="2"/>
  <c r="AN441" i="2"/>
  <c r="BP409" i="2" s="1"/>
  <c r="DT409" i="2" s="1"/>
  <c r="BQ441" i="2" s="1"/>
  <c r="Q113" i="49"/>
  <c r="AS113" i="49" s="1"/>
  <c r="AA123" i="49"/>
  <c r="BC123" i="49" s="1"/>
  <c r="Q88" i="47"/>
  <c r="AS88" i="47" s="1"/>
  <c r="R211" i="49" s="1"/>
  <c r="CY211" i="49" s="1"/>
  <c r="AB416" i="2"/>
  <c r="DI416" i="2" s="1"/>
  <c r="AB21" i="48"/>
  <c r="DT283" i="51"/>
  <c r="BQ315" i="51" s="1"/>
  <c r="BQ283" i="51" s="1"/>
  <c r="AP315" i="51" s="1"/>
  <c r="AM322" i="50"/>
  <c r="BO290" i="50" s="1"/>
  <c r="AM376" i="51"/>
  <c r="BO344" i="51" s="1"/>
  <c r="T83" i="51"/>
  <c r="S147" i="51"/>
  <c r="S82" i="51"/>
  <c r="R146" i="51"/>
  <c r="BD185" i="47"/>
  <c r="R114" i="49"/>
  <c r="AT114" i="49" s="1"/>
  <c r="T116" i="49"/>
  <c r="AV116" i="49" s="1"/>
  <c r="AB124" i="49"/>
  <c r="BE124" i="49" s="1"/>
  <c r="AB97" i="47" s="1"/>
  <c r="BD97" i="47" s="1"/>
  <c r="R276" i="49"/>
  <c r="CY276" i="49" s="1"/>
  <c r="BD125" i="49"/>
  <c r="AB481" i="2"/>
  <c r="DI481" i="2" s="1"/>
  <c r="AX150" i="47"/>
  <c r="W215" i="50" s="1"/>
  <c r="DD215" i="50" s="1"/>
  <c r="AY151" i="47"/>
  <c r="X216" i="50" s="1"/>
  <c r="DE216" i="50" s="1"/>
  <c r="BO413" i="2"/>
  <c r="AN445" i="2" s="1"/>
  <c r="K504" i="50"/>
  <c r="AN377" i="51"/>
  <c r="BP345" i="51" s="1"/>
  <c r="M10" i="38"/>
  <c r="AM311" i="2"/>
  <c r="BO279" i="2" s="1"/>
  <c r="DS219" i="49"/>
  <c r="BP251" i="49" s="1"/>
  <c r="BP219" i="49" s="1"/>
  <c r="I611" i="49"/>
  <c r="DR214" i="50"/>
  <c r="BO246" i="50" s="1"/>
  <c r="BO214" i="50" s="1"/>
  <c r="P404" i="49"/>
  <c r="CW404" i="49" s="1"/>
  <c r="P40" i="48"/>
  <c r="R406" i="49"/>
  <c r="CY406" i="49" s="1"/>
  <c r="R42" i="48"/>
  <c r="P274" i="49"/>
  <c r="CW274" i="49" s="1"/>
  <c r="P40" i="45"/>
  <c r="P339" i="49"/>
  <c r="CW339" i="49" s="1"/>
  <c r="R341" i="49"/>
  <c r="CY341" i="49" s="1"/>
  <c r="R105" i="45"/>
  <c r="DR414" i="51"/>
  <c r="BO446" i="51" s="1"/>
  <c r="BO414" i="51" s="1"/>
  <c r="DR346" i="50"/>
  <c r="BO378" i="50" s="1"/>
  <c r="BO346" i="50" s="1"/>
  <c r="AN313" i="50"/>
  <c r="BP281" i="50" s="1"/>
  <c r="AN244" i="50"/>
  <c r="AL77" i="45"/>
  <c r="I608" i="49"/>
  <c r="DR416" i="49"/>
  <c r="BO448" i="49" s="1"/>
  <c r="BO416" i="49" s="1"/>
  <c r="DS416" i="49" s="1"/>
  <c r="BP448" i="49" s="1"/>
  <c r="K374" i="51"/>
  <c r="AL76" i="45"/>
  <c r="DS344" i="50"/>
  <c r="BP376" i="50" s="1"/>
  <c r="BP344" i="50" s="1"/>
  <c r="DS410" i="49"/>
  <c r="BP442" i="49" s="1"/>
  <c r="BP410" i="49" s="1"/>
  <c r="DS475" i="2"/>
  <c r="BP507" i="2" s="1"/>
  <c r="BP475" i="2" s="1"/>
  <c r="AL88" i="45"/>
  <c r="AM441" i="51"/>
  <c r="BO409" i="51" s="1"/>
  <c r="DS285" i="50"/>
  <c r="BP317" i="50" s="1"/>
  <c r="BP285" i="50" s="1"/>
  <c r="AL87" i="45"/>
  <c r="DR286" i="50"/>
  <c r="BO318" i="50" s="1"/>
  <c r="BO286" i="50" s="1"/>
  <c r="DR355" i="50"/>
  <c r="BO387" i="50" s="1"/>
  <c r="BO355" i="50" s="1"/>
  <c r="I610" i="51"/>
  <c r="R277" i="51"/>
  <c r="CY277" i="51" s="1"/>
  <c r="BO226" i="50"/>
  <c r="AN258" i="50" s="1"/>
  <c r="AN511" i="51"/>
  <c r="BP479" i="51" s="1"/>
  <c r="AN374" i="51"/>
  <c r="AL44" i="45"/>
  <c r="AM245" i="49"/>
  <c r="BO213" i="49" s="1"/>
  <c r="DS213" i="49" s="1"/>
  <c r="BP245" i="49" s="1"/>
  <c r="DS413" i="49"/>
  <c r="BP445" i="49" s="1"/>
  <c r="BP413" i="49" s="1"/>
  <c r="AO445" i="49" s="1"/>
  <c r="AM249" i="2"/>
  <c r="BO217" i="2" s="1"/>
  <c r="N9" i="38"/>
  <c r="N38" i="50"/>
  <c r="AL78" i="45"/>
  <c r="AN515" i="50"/>
  <c r="BP483" i="50" s="1"/>
  <c r="DR216" i="50"/>
  <c r="BO248" i="50" s="1"/>
  <c r="BO216" i="50" s="1"/>
  <c r="BO484" i="51"/>
  <c r="AN516" i="51" s="1"/>
  <c r="I612" i="50"/>
  <c r="AM375" i="2"/>
  <c r="BO343" i="2" s="1"/>
  <c r="I614" i="49"/>
  <c r="BO482" i="49"/>
  <c r="DS482" i="49" s="1"/>
  <c r="BP514" i="49" s="1"/>
  <c r="BQ348" i="49"/>
  <c r="DU348" i="49" s="1"/>
  <c r="BR380" i="49" s="1"/>
  <c r="N38" i="2"/>
  <c r="N8" i="38"/>
  <c r="BO219" i="2"/>
  <c r="DS219" i="2" s="1"/>
  <c r="BP251" i="2" s="1"/>
  <c r="R407" i="51"/>
  <c r="CY407" i="51" s="1"/>
  <c r="R106" i="46"/>
  <c r="R342" i="51"/>
  <c r="CY342" i="51" s="1"/>
  <c r="R104" i="48"/>
  <c r="R472" i="51"/>
  <c r="CY472" i="51" s="1"/>
  <c r="AN312" i="50"/>
  <c r="DS280" i="50"/>
  <c r="BP312" i="50" s="1"/>
  <c r="BO348" i="50"/>
  <c r="DS348" i="50" s="1"/>
  <c r="BP380" i="50" s="1"/>
  <c r="BO475" i="49"/>
  <c r="AN507" i="49" s="1"/>
  <c r="AN309" i="2"/>
  <c r="BO348" i="2"/>
  <c r="DS348" i="2" s="1"/>
  <c r="BP380" i="2" s="1"/>
  <c r="AL19" i="45"/>
  <c r="DS409" i="49"/>
  <c r="BP441" i="49" s="1"/>
  <c r="BP409" i="49" s="1"/>
  <c r="DR278" i="50"/>
  <c r="BO310" i="50" s="1"/>
  <c r="AM310" i="50"/>
  <c r="P143" i="49"/>
  <c r="Q79" i="49"/>
  <c r="I613" i="2"/>
  <c r="AM509" i="2"/>
  <c r="DR477" i="2"/>
  <c r="BO509" i="2" s="1"/>
  <c r="DR417" i="50"/>
  <c r="BO449" i="50" s="1"/>
  <c r="AM449" i="50"/>
  <c r="AL110" i="45"/>
  <c r="AM249" i="51"/>
  <c r="DR217" i="51"/>
  <c r="BO249" i="51" s="1"/>
  <c r="BP280" i="49"/>
  <c r="U148" i="49"/>
  <c r="V84" i="49"/>
  <c r="Y37" i="47"/>
  <c r="Y153" i="2"/>
  <c r="Z89" i="2"/>
  <c r="I616" i="51"/>
  <c r="DR480" i="51"/>
  <c r="BO512" i="51" s="1"/>
  <c r="AM512" i="51"/>
  <c r="N142" i="49"/>
  <c r="O78" i="49"/>
  <c r="O143" i="51"/>
  <c r="P79" i="51"/>
  <c r="DR353" i="2"/>
  <c r="BO385" i="2" s="1"/>
  <c r="AM385" i="2"/>
  <c r="I620" i="49"/>
  <c r="AM516" i="49"/>
  <c r="DR484" i="49"/>
  <c r="BO516" i="49" s="1"/>
  <c r="DR282" i="2"/>
  <c r="BO314" i="2" s="1"/>
  <c r="AM314" i="2"/>
  <c r="AL23" i="45"/>
  <c r="AM255" i="2"/>
  <c r="DR223" i="2"/>
  <c r="BO255" i="2" s="1"/>
  <c r="DR417" i="51"/>
  <c r="BO449" i="51" s="1"/>
  <c r="AM449" i="51"/>
  <c r="I618" i="51"/>
  <c r="DR278" i="51"/>
  <c r="BO310" i="51" s="1"/>
  <c r="AM310" i="51"/>
  <c r="AN442" i="50"/>
  <c r="DS410" i="50"/>
  <c r="BP442" i="50" s="1"/>
  <c r="BO218" i="2"/>
  <c r="AL43" i="45"/>
  <c r="AM244" i="49"/>
  <c r="DR212" i="49"/>
  <c r="BO244" i="49" s="1"/>
  <c r="I617" i="2"/>
  <c r="AM513" i="2"/>
  <c r="DR481" i="2"/>
  <c r="BO513" i="2" s="1"/>
  <c r="Z153" i="51"/>
  <c r="AA89" i="51"/>
  <c r="DS281" i="2"/>
  <c r="BP313" i="2" s="1"/>
  <c r="AN313" i="2"/>
  <c r="Z125" i="47"/>
  <c r="AA90" i="50"/>
  <c r="Z154" i="50"/>
  <c r="DR408" i="51"/>
  <c r="BO440" i="51" s="1"/>
  <c r="AM440" i="51"/>
  <c r="DR479" i="50"/>
  <c r="BO511" i="50" s="1"/>
  <c r="AM511" i="50"/>
  <c r="I615" i="50"/>
  <c r="AL85" i="45"/>
  <c r="AM255" i="50"/>
  <c r="DR223" i="50"/>
  <c r="BO255" i="50" s="1"/>
  <c r="AN446" i="2"/>
  <c r="DS414" i="2"/>
  <c r="BP446" i="2" s="1"/>
  <c r="P144" i="51"/>
  <c r="Q80" i="51"/>
  <c r="DR280" i="2"/>
  <c r="BO312" i="2" s="1"/>
  <c r="AM312" i="2"/>
  <c r="AN514" i="51"/>
  <c r="DS482" i="51"/>
  <c r="BP514" i="51" s="1"/>
  <c r="AN507" i="50"/>
  <c r="DS475" i="50"/>
  <c r="BP507" i="50" s="1"/>
  <c r="AM443" i="2"/>
  <c r="DR411" i="2"/>
  <c r="BO443" i="2" s="1"/>
  <c r="I612" i="2"/>
  <c r="DR408" i="50"/>
  <c r="BO440" i="50" s="1"/>
  <c r="AM440" i="50"/>
  <c r="DR416" i="50"/>
  <c r="BO448" i="50" s="1"/>
  <c r="AM448" i="50"/>
  <c r="DR342" i="50"/>
  <c r="BO374" i="50" s="1"/>
  <c r="AM374" i="50"/>
  <c r="AL74" i="45"/>
  <c r="I608" i="50"/>
  <c r="AN313" i="49"/>
  <c r="DS281" i="49"/>
  <c r="BP313" i="49" s="1"/>
  <c r="DR412" i="49"/>
  <c r="BO444" i="49" s="1"/>
  <c r="AM444" i="49"/>
  <c r="X123" i="47"/>
  <c r="Y88" i="50"/>
  <c r="Z120" i="50" s="1"/>
  <c r="BB120" i="50" s="1"/>
  <c r="X152" i="50"/>
  <c r="I618" i="2"/>
  <c r="DR482" i="2"/>
  <c r="BO514" i="2" s="1"/>
  <c r="AM514" i="2"/>
  <c r="DR342" i="2"/>
  <c r="BO374" i="2" s="1"/>
  <c r="AM374" i="2"/>
  <c r="DR407" i="49"/>
  <c r="BO439" i="49" s="1"/>
  <c r="AM439" i="49"/>
  <c r="AM440" i="49"/>
  <c r="DR408" i="49"/>
  <c r="BO440" i="49" s="1"/>
  <c r="AM510" i="51"/>
  <c r="I614" i="51"/>
  <c r="DR478" i="51"/>
  <c r="BO510" i="51" s="1"/>
  <c r="DR482" i="50"/>
  <c r="BO514" i="50" s="1"/>
  <c r="I618" i="50"/>
  <c r="AM514" i="50"/>
  <c r="AN449" i="2"/>
  <c r="DS417" i="2"/>
  <c r="BP449" i="2" s="1"/>
  <c r="I622" i="2"/>
  <c r="AM518" i="2"/>
  <c r="DR486" i="2"/>
  <c r="BO518" i="2" s="1"/>
  <c r="I621" i="49"/>
  <c r="DR485" i="49"/>
  <c r="BO517" i="49" s="1"/>
  <c r="AM517" i="49"/>
  <c r="DR285" i="51"/>
  <c r="BO317" i="51" s="1"/>
  <c r="AM317" i="51"/>
  <c r="W122" i="47"/>
  <c r="W151" i="50"/>
  <c r="X87" i="50"/>
  <c r="Y119" i="50" s="1"/>
  <c r="AM318" i="49"/>
  <c r="DR286" i="49"/>
  <c r="BO318" i="49" s="1"/>
  <c r="DS219" i="50"/>
  <c r="BP251" i="50" s="1"/>
  <c r="AN251" i="50"/>
  <c r="AM323" i="2"/>
  <c r="DR291" i="2"/>
  <c r="BO323" i="2" s="1"/>
  <c r="DS484" i="2"/>
  <c r="BP516" i="2" s="1"/>
  <c r="AN516" i="2"/>
  <c r="AL49" i="45"/>
  <c r="DR218" i="49"/>
  <c r="BO250" i="49" s="1"/>
  <c r="AM250" i="49"/>
  <c r="AL24" i="45"/>
  <c r="AM256" i="2"/>
  <c r="DR224" i="2"/>
  <c r="BO256" i="2" s="1"/>
  <c r="AN450" i="50"/>
  <c r="DS418" i="50"/>
  <c r="BP450" i="50" s="1"/>
  <c r="AM383" i="51"/>
  <c r="DR351" i="51"/>
  <c r="BO383" i="51" s="1"/>
  <c r="AN381" i="50"/>
  <c r="DS349" i="50"/>
  <c r="BP381" i="50" s="1"/>
  <c r="AN316" i="50"/>
  <c r="DS284" i="50"/>
  <c r="BP316" i="50" s="1"/>
  <c r="Y151" i="49"/>
  <c r="Z87" i="49"/>
  <c r="AN442" i="51"/>
  <c r="DS410" i="51"/>
  <c r="BP442" i="51" s="1"/>
  <c r="AM310" i="49"/>
  <c r="DR278" i="49"/>
  <c r="BO310" i="49" s="1"/>
  <c r="I621" i="51"/>
  <c r="AM517" i="51"/>
  <c r="DR485" i="51"/>
  <c r="BO517" i="51" s="1"/>
  <c r="AL48" i="45"/>
  <c r="AM249" i="49"/>
  <c r="DR217" i="49"/>
  <c r="BO249" i="49" s="1"/>
  <c r="AN384" i="49"/>
  <c r="DS352" i="49"/>
  <c r="BP384" i="49" s="1"/>
  <c r="AM453" i="50"/>
  <c r="DR421" i="50"/>
  <c r="BO453" i="50" s="1"/>
  <c r="I621" i="2"/>
  <c r="DR485" i="2"/>
  <c r="BO517" i="2" s="1"/>
  <c r="AM517" i="2"/>
  <c r="Z154" i="49"/>
  <c r="AA90" i="49"/>
  <c r="I609" i="2"/>
  <c r="AM505" i="2"/>
  <c r="DR473" i="2"/>
  <c r="BO505" i="2" s="1"/>
  <c r="AM322" i="51"/>
  <c r="DR290" i="51"/>
  <c r="BO322" i="51" s="1"/>
  <c r="N141" i="49"/>
  <c r="O77" i="49"/>
  <c r="AM381" i="51"/>
  <c r="DR349" i="51"/>
  <c r="BO381" i="51" s="1"/>
  <c r="I615" i="51"/>
  <c r="AN512" i="50"/>
  <c r="DS480" i="50"/>
  <c r="BP512" i="50" s="1"/>
  <c r="DR287" i="51"/>
  <c r="BO319" i="51" s="1"/>
  <c r="AM319" i="51"/>
  <c r="AL115" i="45"/>
  <c r="AM313" i="51"/>
  <c r="DR281" i="51"/>
  <c r="BO313" i="51" s="1"/>
  <c r="I612" i="51"/>
  <c r="DR279" i="51"/>
  <c r="BO311" i="51" s="1"/>
  <c r="AM311" i="51"/>
  <c r="AL107" i="45"/>
  <c r="AN512" i="2"/>
  <c r="DS480" i="2"/>
  <c r="BP512" i="2" s="1"/>
  <c r="V150" i="49"/>
  <c r="W86" i="49"/>
  <c r="I621" i="50"/>
  <c r="AM517" i="50"/>
  <c r="DR485" i="50"/>
  <c r="BO517" i="50" s="1"/>
  <c r="AN255" i="51"/>
  <c r="DS223" i="51"/>
  <c r="BP255" i="51" s="1"/>
  <c r="Y153" i="49"/>
  <c r="Z89" i="49"/>
  <c r="BD123" i="50"/>
  <c r="I617" i="49"/>
  <c r="AM513" i="49"/>
  <c r="DR481" i="49"/>
  <c r="BO513" i="49" s="1"/>
  <c r="DS214" i="51"/>
  <c r="BP246" i="51" s="1"/>
  <c r="AN246" i="51"/>
  <c r="AM375" i="49"/>
  <c r="DR343" i="49"/>
  <c r="BO375" i="49" s="1"/>
  <c r="AM382" i="49"/>
  <c r="DR350" i="49"/>
  <c r="BO382" i="49" s="1"/>
  <c r="AL15" i="45"/>
  <c r="AM247" i="2"/>
  <c r="DR215" i="2"/>
  <c r="BO247" i="2" s="1"/>
  <c r="AM316" i="49"/>
  <c r="DR284" i="49"/>
  <c r="BO316" i="49" s="1"/>
  <c r="AL50" i="45"/>
  <c r="I615" i="2"/>
  <c r="DR479" i="2"/>
  <c r="BO511" i="2" s="1"/>
  <c r="AM511" i="2"/>
  <c r="DR411" i="49"/>
  <c r="BO443" i="49" s="1"/>
  <c r="AM443" i="49"/>
  <c r="T31" i="47"/>
  <c r="T147" i="2"/>
  <c r="U83" i="2"/>
  <c r="DS476" i="50"/>
  <c r="BP508" i="50" s="1"/>
  <c r="AN508" i="50"/>
  <c r="AM314" i="51"/>
  <c r="DR282" i="51"/>
  <c r="BO314" i="51" s="1"/>
  <c r="DR345" i="2"/>
  <c r="BO377" i="2" s="1"/>
  <c r="AM377" i="2"/>
  <c r="I611" i="2"/>
  <c r="P28" i="47"/>
  <c r="P144" i="2"/>
  <c r="Q80" i="2"/>
  <c r="DS407" i="50"/>
  <c r="K439" i="50"/>
  <c r="AN439" i="50"/>
  <c r="AM380" i="51"/>
  <c r="DR348" i="51"/>
  <c r="BO380" i="51" s="1"/>
  <c r="AL111" i="45"/>
  <c r="AM386" i="2"/>
  <c r="DR354" i="2"/>
  <c r="BO386" i="2" s="1"/>
  <c r="AL106" i="45"/>
  <c r="AM245" i="51"/>
  <c r="DR213" i="51"/>
  <c r="BO245" i="51" s="1"/>
  <c r="AL51" i="45"/>
  <c r="AM252" i="49"/>
  <c r="DR220" i="49"/>
  <c r="BO252" i="49" s="1"/>
  <c r="AB126" i="47"/>
  <c r="AB155" i="50"/>
  <c r="AM450" i="2"/>
  <c r="DR418" i="2"/>
  <c r="BO450" i="2" s="1"/>
  <c r="I619" i="2"/>
  <c r="BO478" i="49"/>
  <c r="Z38" i="47"/>
  <c r="Z154" i="2"/>
  <c r="AA90" i="2"/>
  <c r="AM383" i="50"/>
  <c r="DR351" i="50"/>
  <c r="BO383" i="50" s="1"/>
  <c r="T118" i="47"/>
  <c r="T147" i="50"/>
  <c r="U83" i="50"/>
  <c r="AM379" i="50"/>
  <c r="DR347" i="50"/>
  <c r="BO379" i="50" s="1"/>
  <c r="AL13" i="45"/>
  <c r="AM245" i="2"/>
  <c r="DR213" i="2"/>
  <c r="BO245" i="2" s="1"/>
  <c r="AN317" i="49"/>
  <c r="DS285" i="49"/>
  <c r="BP317" i="49" s="1"/>
  <c r="AM314" i="49"/>
  <c r="DR282" i="49"/>
  <c r="BO314" i="49" s="1"/>
  <c r="AL114" i="45"/>
  <c r="AM253" i="51"/>
  <c r="DR221" i="51"/>
  <c r="BO253" i="51" s="1"/>
  <c r="DS411" i="50"/>
  <c r="BP443" i="50" s="1"/>
  <c r="AN443" i="50"/>
  <c r="AL56" i="45"/>
  <c r="AM257" i="49"/>
  <c r="DR225" i="49"/>
  <c r="BO257" i="49" s="1"/>
  <c r="AM321" i="51"/>
  <c r="DR289" i="51"/>
  <c r="BO321" i="51" s="1"/>
  <c r="AM323" i="50"/>
  <c r="DR291" i="50"/>
  <c r="BO323" i="50" s="1"/>
  <c r="M25" i="47"/>
  <c r="M141" i="2"/>
  <c r="N77" i="2"/>
  <c r="O142" i="51"/>
  <c r="P78" i="51"/>
  <c r="DR350" i="50"/>
  <c r="BO382" i="50" s="1"/>
  <c r="AM382" i="50"/>
  <c r="AL82" i="45"/>
  <c r="I616" i="50"/>
  <c r="AL117" i="45"/>
  <c r="AM256" i="51"/>
  <c r="DR224" i="51"/>
  <c r="BO256" i="51" s="1"/>
  <c r="AM518" i="51"/>
  <c r="I622" i="51"/>
  <c r="DR486" i="51"/>
  <c r="BO518" i="51" s="1"/>
  <c r="AM315" i="49"/>
  <c r="DR283" i="49"/>
  <c r="BO315" i="49" s="1"/>
  <c r="I612" i="49"/>
  <c r="AM508" i="49"/>
  <c r="DR476" i="49"/>
  <c r="BO508" i="49" s="1"/>
  <c r="AL105" i="45"/>
  <c r="DR212" i="51"/>
  <c r="BO244" i="51" s="1"/>
  <c r="AM244" i="51"/>
  <c r="DS226" i="51"/>
  <c r="BP258" i="51" s="1"/>
  <c r="AN258" i="51"/>
  <c r="BO474" i="51"/>
  <c r="Z124" i="47"/>
  <c r="Z153" i="50"/>
  <c r="AA89" i="50"/>
  <c r="S81" i="51"/>
  <c r="R145" i="51"/>
  <c r="AN384" i="2"/>
  <c r="DS352" i="2"/>
  <c r="BP384" i="2" s="1"/>
  <c r="DR280" i="51"/>
  <c r="BO312" i="51" s="1"/>
  <c r="AM312" i="51"/>
  <c r="X152" i="51"/>
  <c r="Y88" i="51"/>
  <c r="I622" i="50"/>
  <c r="DR288" i="2"/>
  <c r="BO320" i="2" s="1"/>
  <c r="AM320" i="2"/>
  <c r="I611" i="51"/>
  <c r="DR349" i="49"/>
  <c r="BO381" i="49" s="1"/>
  <c r="AM381" i="49"/>
  <c r="AL108" i="45"/>
  <c r="DR215" i="51"/>
  <c r="BO247" i="51" s="1"/>
  <c r="AM247" i="51"/>
  <c r="AM375" i="50"/>
  <c r="DR343" i="50"/>
  <c r="BO375" i="50" s="1"/>
  <c r="U33" i="47"/>
  <c r="U149" i="2"/>
  <c r="V85" i="2"/>
  <c r="W151" i="51"/>
  <c r="X87" i="51"/>
  <c r="AN378" i="51"/>
  <c r="DS346" i="51"/>
  <c r="BP378" i="51" s="1"/>
  <c r="O113" i="47"/>
  <c r="O142" i="50"/>
  <c r="P78" i="50"/>
  <c r="AN450" i="51"/>
  <c r="DS418" i="51"/>
  <c r="BP450" i="51" s="1"/>
  <c r="BO226" i="2"/>
  <c r="AM445" i="51"/>
  <c r="DR413" i="51"/>
  <c r="BO445" i="51" s="1"/>
  <c r="Q29" i="47"/>
  <c r="Q145" i="2"/>
  <c r="R81" i="2"/>
  <c r="AM447" i="2"/>
  <c r="DR415" i="2"/>
  <c r="BO447" i="2" s="1"/>
  <c r="I616" i="2"/>
  <c r="AM447" i="49"/>
  <c r="DR415" i="49"/>
  <c r="BO447" i="49" s="1"/>
  <c r="AN450" i="49"/>
  <c r="DS418" i="49"/>
  <c r="BP450" i="49" s="1"/>
  <c r="DS288" i="49"/>
  <c r="BP320" i="49" s="1"/>
  <c r="AN320" i="49"/>
  <c r="DS277" i="49"/>
  <c r="K309" i="49"/>
  <c r="AN309" i="49"/>
  <c r="AL109" i="45"/>
  <c r="AM248" i="51"/>
  <c r="DR216" i="51"/>
  <c r="BO248" i="51" s="1"/>
  <c r="DR278" i="2"/>
  <c r="BO310" i="2" s="1"/>
  <c r="AM310" i="2"/>
  <c r="AM386" i="50"/>
  <c r="DR354" i="50"/>
  <c r="BO386" i="50" s="1"/>
  <c r="I620" i="50"/>
  <c r="U32" i="47"/>
  <c r="U148" i="2"/>
  <c r="V84" i="2"/>
  <c r="AN381" i="2"/>
  <c r="DS349" i="2"/>
  <c r="BP381" i="2" s="1"/>
  <c r="AL83" i="45"/>
  <c r="AM253" i="50"/>
  <c r="DR221" i="50"/>
  <c r="BO253" i="50" s="1"/>
  <c r="AL21" i="45"/>
  <c r="DR221" i="2"/>
  <c r="BO253" i="2" s="1"/>
  <c r="AM253" i="2"/>
  <c r="U149" i="49"/>
  <c r="V85" i="49"/>
  <c r="AL16" i="45"/>
  <c r="DR216" i="2"/>
  <c r="BO248" i="2" s="1"/>
  <c r="AM248" i="2"/>
  <c r="AL53" i="45"/>
  <c r="AM254" i="49"/>
  <c r="DR222" i="49"/>
  <c r="BO254" i="49" s="1"/>
  <c r="X36" i="47"/>
  <c r="X152" i="2"/>
  <c r="Y88" i="2"/>
  <c r="DS407" i="51"/>
  <c r="K439" i="51"/>
  <c r="AN439" i="51"/>
  <c r="R30" i="47"/>
  <c r="R146" i="2"/>
  <c r="S82" i="2"/>
  <c r="DR284" i="2"/>
  <c r="BO316" i="2" s="1"/>
  <c r="AM316" i="2"/>
  <c r="DR413" i="50"/>
  <c r="BO445" i="50" s="1"/>
  <c r="AM445" i="50"/>
  <c r="U148" i="51"/>
  <c r="V84" i="51"/>
  <c r="AM387" i="2"/>
  <c r="DR355" i="2"/>
  <c r="BO387" i="2" s="1"/>
  <c r="V34" i="47"/>
  <c r="V150" i="2"/>
  <c r="W86" i="2"/>
  <c r="AL118" i="45"/>
  <c r="AM257" i="51"/>
  <c r="DR225" i="51"/>
  <c r="BO257" i="51" s="1"/>
  <c r="AM511" i="49"/>
  <c r="DR479" i="49"/>
  <c r="BO511" i="49" s="1"/>
  <c r="I615" i="49"/>
  <c r="AN447" i="51"/>
  <c r="DS415" i="51"/>
  <c r="BP447" i="51" s="1"/>
  <c r="AM383" i="49"/>
  <c r="DR351" i="49"/>
  <c r="BO383" i="49" s="1"/>
  <c r="BO350" i="51"/>
  <c r="AM315" i="50"/>
  <c r="DR283" i="50"/>
  <c r="BO315" i="50" s="1"/>
  <c r="AL80" i="45"/>
  <c r="I616" i="49"/>
  <c r="AM512" i="49"/>
  <c r="DR480" i="49"/>
  <c r="BO512" i="49" s="1"/>
  <c r="AL86" i="45"/>
  <c r="DR224" i="50"/>
  <c r="BO256" i="50" s="1"/>
  <c r="AM256" i="50"/>
  <c r="M112" i="47"/>
  <c r="N77" i="50"/>
  <c r="M141" i="50"/>
  <c r="I609" i="49"/>
  <c r="AM505" i="49"/>
  <c r="DR473" i="49"/>
  <c r="BO505" i="49" s="1"/>
  <c r="DS218" i="51"/>
  <c r="BP250" i="51" s="1"/>
  <c r="AN250" i="51"/>
  <c r="AM388" i="49"/>
  <c r="DR356" i="49"/>
  <c r="BO388" i="49" s="1"/>
  <c r="DR286" i="51"/>
  <c r="BO318" i="51" s="1"/>
  <c r="AM318" i="51"/>
  <c r="AN453" i="49"/>
  <c r="DS421" i="49"/>
  <c r="BP453" i="49" s="1"/>
  <c r="AM505" i="51"/>
  <c r="I609" i="51"/>
  <c r="DR473" i="51"/>
  <c r="BO505" i="51" s="1"/>
  <c r="AM311" i="50"/>
  <c r="DR279" i="50"/>
  <c r="BO311" i="50" s="1"/>
  <c r="I610" i="2"/>
  <c r="DR474" i="2"/>
  <c r="BO506" i="2" s="1"/>
  <c r="AM506" i="2"/>
  <c r="BO356" i="50"/>
  <c r="AN250" i="50"/>
  <c r="DS218" i="50"/>
  <c r="BP250" i="50" s="1"/>
  <c r="AM387" i="49"/>
  <c r="DR355" i="49"/>
  <c r="BO387" i="49" s="1"/>
  <c r="AL45" i="45"/>
  <c r="AM246" i="49"/>
  <c r="DR214" i="49"/>
  <c r="BO246" i="49" s="1"/>
  <c r="AM375" i="51"/>
  <c r="DR343" i="51"/>
  <c r="BO375" i="51" s="1"/>
  <c r="Q144" i="49"/>
  <c r="R80" i="49"/>
  <c r="BP421" i="2"/>
  <c r="AM452" i="49"/>
  <c r="DR420" i="49"/>
  <c r="BO452" i="49" s="1"/>
  <c r="DR408" i="2"/>
  <c r="BO440" i="2" s="1"/>
  <c r="AM440" i="2"/>
  <c r="AM322" i="49"/>
  <c r="DR290" i="49"/>
  <c r="BO322" i="49" s="1"/>
  <c r="AL84" i="45"/>
  <c r="AM254" i="50"/>
  <c r="DR222" i="50"/>
  <c r="BO254" i="50" s="1"/>
  <c r="I614" i="50"/>
  <c r="DR478" i="50"/>
  <c r="BO510" i="50" s="1"/>
  <c r="AM510" i="50"/>
  <c r="AM388" i="51"/>
  <c r="DR356" i="51"/>
  <c r="BO388" i="51" s="1"/>
  <c r="AL119" i="45"/>
  <c r="I609" i="50"/>
  <c r="DR473" i="50"/>
  <c r="BO505" i="50" s="1"/>
  <c r="AM505" i="50"/>
  <c r="AN323" i="51"/>
  <c r="DS291" i="51"/>
  <c r="BP323" i="51" s="1"/>
  <c r="U120" i="47"/>
  <c r="V85" i="50"/>
  <c r="U149" i="50"/>
  <c r="I614" i="2"/>
  <c r="AM510" i="2"/>
  <c r="DR478" i="2"/>
  <c r="BO510" i="2" s="1"/>
  <c r="DR353" i="50"/>
  <c r="BO385" i="50" s="1"/>
  <c r="AM385" i="50"/>
  <c r="I619" i="50"/>
  <c r="V149" i="51"/>
  <c r="W85" i="51"/>
  <c r="AM319" i="2"/>
  <c r="DR287" i="2"/>
  <c r="BO319" i="2" s="1"/>
  <c r="N26" i="47"/>
  <c r="O78" i="2"/>
  <c r="N142" i="2"/>
  <c r="W121" i="47"/>
  <c r="X86" i="50"/>
  <c r="W150" i="50"/>
  <c r="DR416" i="51"/>
  <c r="BO448" i="51" s="1"/>
  <c r="AM448" i="51"/>
  <c r="R116" i="47"/>
  <c r="R145" i="50"/>
  <c r="S81" i="50"/>
  <c r="AL54" i="45"/>
  <c r="AM255" i="49"/>
  <c r="DR223" i="49"/>
  <c r="BO255" i="49" s="1"/>
  <c r="I619" i="49"/>
  <c r="AM453" i="51"/>
  <c r="DR421" i="51"/>
  <c r="BO453" i="51" s="1"/>
  <c r="BO224" i="49"/>
  <c r="AL14" i="45"/>
  <c r="I618" i="49"/>
  <c r="AL26" i="45"/>
  <c r="DS419" i="51"/>
  <c r="BP451" i="51" s="1"/>
  <c r="AN451" i="51"/>
  <c r="I617" i="50"/>
  <c r="DR481" i="50"/>
  <c r="BO513" i="50" s="1"/>
  <c r="AM513" i="50"/>
  <c r="AM439" i="2"/>
  <c r="DR407" i="2"/>
  <c r="BO439" i="2" s="1"/>
  <c r="I608" i="2"/>
  <c r="AN384" i="50"/>
  <c r="DS352" i="50"/>
  <c r="BP384" i="50" s="1"/>
  <c r="O114" i="47"/>
  <c r="P79" i="50"/>
  <c r="Q111" i="50" s="1"/>
  <c r="AS111" i="50" s="1"/>
  <c r="O143" i="50"/>
  <c r="DS484" i="50"/>
  <c r="BP516" i="50" s="1"/>
  <c r="AN516" i="50"/>
  <c r="AM314" i="50"/>
  <c r="DR282" i="50"/>
  <c r="BO314" i="50" s="1"/>
  <c r="AL113" i="45"/>
  <c r="DR220" i="51"/>
  <c r="BO252" i="51" s="1"/>
  <c r="AM252" i="51"/>
  <c r="AN252" i="50"/>
  <c r="DS220" i="50"/>
  <c r="BP252" i="50" s="1"/>
  <c r="T147" i="49"/>
  <c r="U83" i="49"/>
  <c r="AN317" i="2"/>
  <c r="DS285" i="2"/>
  <c r="BP317" i="2" s="1"/>
  <c r="BO222" i="2"/>
  <c r="DR414" i="50"/>
  <c r="BO446" i="50" s="1"/>
  <c r="AM446" i="50"/>
  <c r="AL81" i="45"/>
  <c r="R117" i="47"/>
  <c r="R146" i="50"/>
  <c r="S82" i="50"/>
  <c r="BO216" i="49"/>
  <c r="W150" i="51"/>
  <c r="X86" i="51"/>
  <c r="AL12" i="45"/>
  <c r="AL57" i="45"/>
  <c r="DR226" i="49"/>
  <c r="BO258" i="49" s="1"/>
  <c r="AM258" i="49"/>
  <c r="AM444" i="2"/>
  <c r="DR412" i="2"/>
  <c r="BO444" i="2" s="1"/>
  <c r="AM451" i="49"/>
  <c r="DR419" i="49"/>
  <c r="BO451" i="49" s="1"/>
  <c r="AN386" i="51"/>
  <c r="DS354" i="51"/>
  <c r="BP386" i="51" s="1"/>
  <c r="AN447" i="50"/>
  <c r="DS415" i="50"/>
  <c r="BP447" i="50" s="1"/>
  <c r="AM384" i="51"/>
  <c r="DR352" i="51"/>
  <c r="BO384" i="51" s="1"/>
  <c r="AL20" i="45"/>
  <c r="AM252" i="2"/>
  <c r="DR220" i="2"/>
  <c r="BO252" i="2" s="1"/>
  <c r="AM376" i="49"/>
  <c r="DR344" i="49"/>
  <c r="BO376" i="49" s="1"/>
  <c r="I610" i="49"/>
  <c r="AM379" i="2"/>
  <c r="DR347" i="2"/>
  <c r="BO379" i="2" s="1"/>
  <c r="DS353" i="51"/>
  <c r="BP385" i="51" s="1"/>
  <c r="AN385" i="51"/>
  <c r="AL46" i="45"/>
  <c r="AM247" i="49"/>
  <c r="DR215" i="49"/>
  <c r="BO247" i="49" s="1"/>
  <c r="AN321" i="49"/>
  <c r="DS289" i="49"/>
  <c r="BP321" i="49" s="1"/>
  <c r="AL17" i="45"/>
  <c r="O27" i="47"/>
  <c r="O143" i="2"/>
  <c r="P79" i="2"/>
  <c r="AN316" i="51"/>
  <c r="DS284" i="51"/>
  <c r="BP316" i="51" s="1"/>
  <c r="DR350" i="2"/>
  <c r="BO382" i="2" s="1"/>
  <c r="AM382" i="2"/>
  <c r="AL52" i="45"/>
  <c r="DS222" i="51"/>
  <c r="BP254" i="51" s="1"/>
  <c r="AN254" i="51"/>
  <c r="BO417" i="49"/>
  <c r="W35" i="47"/>
  <c r="W151" i="2"/>
  <c r="X87" i="2"/>
  <c r="AM379" i="49"/>
  <c r="DR347" i="49"/>
  <c r="BO379" i="49" s="1"/>
  <c r="Z152" i="49"/>
  <c r="AA88" i="49"/>
  <c r="AB39" i="47"/>
  <c r="AB155" i="2"/>
  <c r="AL79" i="45"/>
  <c r="AM249" i="50"/>
  <c r="DR217" i="50"/>
  <c r="BO249" i="50" s="1"/>
  <c r="AM383" i="2"/>
  <c r="DR351" i="2"/>
  <c r="BO383" i="2" s="1"/>
  <c r="DR288" i="51"/>
  <c r="BO320" i="51" s="1"/>
  <c r="AM320" i="51"/>
  <c r="AL116" i="45"/>
  <c r="I619" i="51"/>
  <c r="AL75" i="45"/>
  <c r="AM245" i="50"/>
  <c r="DR213" i="50"/>
  <c r="BO245" i="50" s="1"/>
  <c r="AM513" i="51"/>
  <c r="I617" i="51"/>
  <c r="DR481" i="51"/>
  <c r="BO513" i="51" s="1"/>
  <c r="AM444" i="51"/>
  <c r="DR412" i="51"/>
  <c r="BO444" i="51" s="1"/>
  <c r="I613" i="50"/>
  <c r="AM509" i="50"/>
  <c r="DR477" i="50"/>
  <c r="BO509" i="50" s="1"/>
  <c r="AN385" i="49"/>
  <c r="DS353" i="49"/>
  <c r="BP385" i="49" s="1"/>
  <c r="AM319" i="50"/>
  <c r="DR287" i="50"/>
  <c r="BO319" i="50" s="1"/>
  <c r="AN388" i="2"/>
  <c r="DS356" i="2"/>
  <c r="BP388" i="2" s="1"/>
  <c r="DS483" i="51"/>
  <c r="BP515" i="51" s="1"/>
  <c r="AN515" i="51"/>
  <c r="AL112" i="45"/>
  <c r="DR219" i="51"/>
  <c r="BO251" i="51" s="1"/>
  <c r="AM251" i="51"/>
  <c r="AM451" i="2"/>
  <c r="DR419" i="2"/>
  <c r="BO451" i="2" s="1"/>
  <c r="I620" i="2"/>
  <c r="DR277" i="51"/>
  <c r="BO309" i="51" s="1"/>
  <c r="AM309" i="51"/>
  <c r="AM448" i="2"/>
  <c r="DR416" i="2"/>
  <c r="BO448" i="2" s="1"/>
  <c r="I622" i="49"/>
  <c r="DR486" i="49"/>
  <c r="BO518" i="49" s="1"/>
  <c r="AM518" i="49"/>
  <c r="P115" i="47"/>
  <c r="P144" i="50"/>
  <c r="Q80" i="50"/>
  <c r="AN378" i="49"/>
  <c r="DS346" i="49"/>
  <c r="BP378" i="49" s="1"/>
  <c r="AN508" i="51"/>
  <c r="DS476" i="51"/>
  <c r="BP508" i="51" s="1"/>
  <c r="DS411" i="51"/>
  <c r="BP443" i="51" s="1"/>
  <c r="AN443" i="51"/>
  <c r="AM378" i="2"/>
  <c r="DR346" i="2"/>
  <c r="BO378" i="2" s="1"/>
  <c r="AM311" i="49"/>
  <c r="DR279" i="49"/>
  <c r="BO311" i="49" s="1"/>
  <c r="DR474" i="50"/>
  <c r="BO506" i="50" s="1"/>
  <c r="AM506" i="50"/>
  <c r="I610" i="50"/>
  <c r="AM315" i="2"/>
  <c r="DR283" i="2"/>
  <c r="BO315" i="2" s="1"/>
  <c r="AN323" i="49"/>
  <c r="DS291" i="49"/>
  <c r="BP323" i="49" s="1"/>
  <c r="AM452" i="2"/>
  <c r="DR420" i="2"/>
  <c r="BO452" i="2" s="1"/>
  <c r="I608" i="51"/>
  <c r="DR472" i="51"/>
  <c r="BO504" i="51" s="1"/>
  <c r="AM504" i="51"/>
  <c r="AM452" i="51"/>
  <c r="DR420" i="51"/>
  <c r="BO452" i="51" s="1"/>
  <c r="I613" i="49"/>
  <c r="AM509" i="49"/>
  <c r="DR477" i="49"/>
  <c r="BO509" i="49" s="1"/>
  <c r="AN376" i="2"/>
  <c r="DS344" i="2"/>
  <c r="BP376" i="2" s="1"/>
  <c r="AM379" i="51"/>
  <c r="DR347" i="51"/>
  <c r="BO379" i="51" s="1"/>
  <c r="AA154" i="51"/>
  <c r="AB90" i="51"/>
  <c r="AB154" i="51" s="1"/>
  <c r="O141" i="51"/>
  <c r="P77" i="51"/>
  <c r="DR286" i="2"/>
  <c r="BO318" i="2" s="1"/>
  <c r="AM318" i="2"/>
  <c r="DS419" i="50"/>
  <c r="BP451" i="50" s="1"/>
  <c r="AN451" i="50"/>
  <c r="I620" i="51"/>
  <c r="AM377" i="49"/>
  <c r="DR345" i="49"/>
  <c r="BO377" i="49" s="1"/>
  <c r="U119" i="47"/>
  <c r="V84" i="50"/>
  <c r="U148" i="50"/>
  <c r="AL55" i="45"/>
  <c r="DR290" i="2"/>
  <c r="BO322" i="2" s="1"/>
  <c r="AM322" i="2"/>
  <c r="Q145" i="49"/>
  <c r="R81" i="49"/>
  <c r="AL25" i="45"/>
  <c r="DR225" i="2"/>
  <c r="BO257" i="2" s="1"/>
  <c r="AM257" i="2"/>
  <c r="S146" i="49"/>
  <c r="T82" i="49"/>
  <c r="AM387" i="51"/>
  <c r="DR355" i="51"/>
  <c r="BO387" i="51" s="1"/>
  <c r="DS472" i="2"/>
  <c r="K504" i="2"/>
  <c r="AN504" i="2"/>
  <c r="DR414" i="49"/>
  <c r="BO446" i="49" s="1"/>
  <c r="AM446" i="49"/>
  <c r="AM452" i="50"/>
  <c r="DR420" i="50"/>
  <c r="BO452" i="50" s="1"/>
  <c r="AN321" i="50"/>
  <c r="DS289" i="50"/>
  <c r="BP321" i="50" s="1"/>
  <c r="DS483" i="49"/>
  <c r="BP515" i="49" s="1"/>
  <c r="AN515" i="49"/>
  <c r="I613" i="51"/>
  <c r="AM509" i="51"/>
  <c r="DR477" i="51"/>
  <c r="BO509" i="51" s="1"/>
  <c r="DR345" i="50"/>
  <c r="BO377" i="50" s="1"/>
  <c r="AM377" i="50"/>
  <c r="I611" i="50"/>
  <c r="AL22" i="45"/>
  <c r="AL47" i="45"/>
  <c r="Y153" i="47"/>
  <c r="BA153" i="47" s="1"/>
  <c r="Z218" i="50" s="1"/>
  <c r="DG218" i="50" s="1"/>
  <c r="Z79" i="48"/>
  <c r="Z81" i="46"/>
  <c r="Z80" i="45"/>
  <c r="Z413" i="50"/>
  <c r="DG413" i="50" s="1"/>
  <c r="Z348" i="50"/>
  <c r="DG348" i="50" s="1"/>
  <c r="Z283" i="50"/>
  <c r="DG283" i="50" s="1"/>
  <c r="Z478" i="50"/>
  <c r="DG478" i="50" s="1"/>
  <c r="P272" i="50"/>
  <c r="CW272" i="50" s="1"/>
  <c r="M54" i="47"/>
  <c r="AO54" i="47" s="1"/>
  <c r="N206" i="2" s="1"/>
  <c r="CU206" i="2" s="1"/>
  <c r="N6" i="48"/>
  <c r="N6" i="46"/>
  <c r="N6" i="45"/>
  <c r="N466" i="2"/>
  <c r="CU466" i="2" s="1"/>
  <c r="N336" i="2"/>
  <c r="CU336" i="2" s="1"/>
  <c r="N401" i="2"/>
  <c r="CU401" i="2" s="1"/>
  <c r="N271" i="2"/>
  <c r="CU271" i="2" s="1"/>
  <c r="L140" i="47"/>
  <c r="AN140" i="47" s="1"/>
  <c r="M205" i="50" s="1"/>
  <c r="CT205" i="50" s="1"/>
  <c r="M66" i="48"/>
  <c r="M67" i="45"/>
  <c r="M68" i="46"/>
  <c r="M400" i="50"/>
  <c r="CT400" i="50" s="1"/>
  <c r="M465" i="50"/>
  <c r="CT465" i="50" s="1"/>
  <c r="M335" i="50"/>
  <c r="CT335" i="50" s="1"/>
  <c r="M270" i="50"/>
  <c r="CT270" i="50" s="1"/>
  <c r="L53" i="47"/>
  <c r="AN53" i="47" s="1"/>
  <c r="M205" i="2" s="1"/>
  <c r="CT205" i="2" s="1"/>
  <c r="M5" i="48"/>
  <c r="M5" i="45"/>
  <c r="M5" i="46"/>
  <c r="M465" i="2"/>
  <c r="CT465" i="2" s="1"/>
  <c r="M400" i="2"/>
  <c r="CT400" i="2" s="1"/>
  <c r="M335" i="2"/>
  <c r="CT335" i="2" s="1"/>
  <c r="M270" i="2"/>
  <c r="CT270" i="2" s="1"/>
  <c r="U149" i="47"/>
  <c r="AW149" i="47" s="1"/>
  <c r="V214" i="50" s="1"/>
  <c r="DC214" i="50" s="1"/>
  <c r="V75" i="48"/>
  <c r="V77" i="46"/>
  <c r="V76" i="45"/>
  <c r="V474" i="50"/>
  <c r="DC474" i="50" s="1"/>
  <c r="V409" i="50"/>
  <c r="DC409" i="50" s="1"/>
  <c r="V344" i="50"/>
  <c r="DC344" i="50" s="1"/>
  <c r="V279" i="50"/>
  <c r="DC279" i="50" s="1"/>
  <c r="T147" i="47"/>
  <c r="AV147" i="47" s="1"/>
  <c r="U212" i="50" s="1"/>
  <c r="DB212" i="50" s="1"/>
  <c r="U73" i="48"/>
  <c r="U74" i="45"/>
  <c r="U75" i="46"/>
  <c r="U472" i="50"/>
  <c r="DB472" i="50" s="1"/>
  <c r="U407" i="50"/>
  <c r="DB407" i="50" s="1"/>
  <c r="U277" i="50"/>
  <c r="DB277" i="50" s="1"/>
  <c r="U342" i="50"/>
  <c r="DB342" i="50" s="1"/>
  <c r="O56" i="47"/>
  <c r="AQ56" i="47" s="1"/>
  <c r="P208" i="2" s="1"/>
  <c r="CW208" i="2" s="1"/>
  <c r="P8" i="48"/>
  <c r="P8" i="46"/>
  <c r="P8" i="45"/>
  <c r="P468" i="2"/>
  <c r="CW468" i="2" s="1"/>
  <c r="P338" i="2"/>
  <c r="CW338" i="2" s="1"/>
  <c r="P273" i="2"/>
  <c r="CW273" i="2" s="1"/>
  <c r="P403" i="2"/>
  <c r="CW403" i="2" s="1"/>
  <c r="X152" i="47"/>
  <c r="AZ152" i="47" s="1"/>
  <c r="Y217" i="50" s="1"/>
  <c r="DF217" i="50" s="1"/>
  <c r="Y78" i="48"/>
  <c r="Y80" i="46"/>
  <c r="Y79" i="45"/>
  <c r="Y347" i="50"/>
  <c r="DF347" i="50" s="1"/>
  <c r="Y282" i="50"/>
  <c r="DF282" i="50" s="1"/>
  <c r="Y477" i="50"/>
  <c r="DF477" i="50" s="1"/>
  <c r="Y412" i="50"/>
  <c r="DF412" i="50" s="1"/>
  <c r="P143" i="47"/>
  <c r="Q69" i="48"/>
  <c r="Q71" i="46"/>
  <c r="Q70" i="45"/>
  <c r="Q468" i="50"/>
  <c r="CX468" i="50" s="1"/>
  <c r="Q273" i="50"/>
  <c r="CX273" i="50" s="1"/>
  <c r="Q338" i="50"/>
  <c r="CX338" i="50" s="1"/>
  <c r="Q403" i="50"/>
  <c r="CX403" i="50" s="1"/>
  <c r="R113" i="50"/>
  <c r="AT113" i="50" s="1"/>
  <c r="W118" i="2"/>
  <c r="AY118" i="2" s="1"/>
  <c r="S114" i="2"/>
  <c r="AU114" i="2" s="1"/>
  <c r="R113" i="2"/>
  <c r="AT113" i="2" s="1"/>
  <c r="U115" i="50"/>
  <c r="AW115" i="50" s="1"/>
  <c r="T115" i="2"/>
  <c r="AV115" i="2" s="1"/>
  <c r="AS113" i="50"/>
  <c r="AB123" i="2"/>
  <c r="BE123" i="2" s="1"/>
  <c r="AB67" i="47" s="1"/>
  <c r="O110" i="50"/>
  <c r="AQ110" i="50" s="1"/>
  <c r="Z154" i="47"/>
  <c r="BB154" i="47" s="1"/>
  <c r="AA219" i="50" s="1"/>
  <c r="DH219" i="50" s="1"/>
  <c r="AA80" i="48"/>
  <c r="AA82" i="46"/>
  <c r="AA81" i="45"/>
  <c r="AA479" i="50"/>
  <c r="DH479" i="50" s="1"/>
  <c r="AA349" i="50"/>
  <c r="DH349" i="50" s="1"/>
  <c r="AA414" i="50"/>
  <c r="DH414" i="50" s="1"/>
  <c r="AA284" i="50"/>
  <c r="DH284" i="50" s="1"/>
  <c r="U116" i="2"/>
  <c r="AW116" i="2" s="1"/>
  <c r="X151" i="47"/>
  <c r="Y77" i="48"/>
  <c r="Y78" i="45"/>
  <c r="Y79" i="46"/>
  <c r="Y346" i="50"/>
  <c r="DF346" i="50" s="1"/>
  <c r="Y476" i="50"/>
  <c r="DF476" i="50" s="1"/>
  <c r="Y281" i="50"/>
  <c r="DF281" i="50" s="1"/>
  <c r="Y411" i="50"/>
  <c r="DF411" i="50" s="1"/>
  <c r="U62" i="47"/>
  <c r="AW62" i="47" s="1"/>
  <c r="V214" i="2" s="1"/>
  <c r="DC214" i="2" s="1"/>
  <c r="V14" i="48"/>
  <c r="V14" i="46"/>
  <c r="V14" i="45"/>
  <c r="V409" i="2"/>
  <c r="DC409" i="2" s="1"/>
  <c r="V344" i="2"/>
  <c r="DC344" i="2" s="1"/>
  <c r="V279" i="2"/>
  <c r="DC279" i="2" s="1"/>
  <c r="V474" i="2"/>
  <c r="DC474" i="2" s="1"/>
  <c r="R146" i="47"/>
  <c r="AT146" i="47" s="1"/>
  <c r="S211" i="50" s="1"/>
  <c r="CZ211" i="50" s="1"/>
  <c r="S72" i="48"/>
  <c r="S74" i="46"/>
  <c r="S73" i="45"/>
  <c r="S471" i="50"/>
  <c r="CZ471" i="50" s="1"/>
  <c r="S406" i="50"/>
  <c r="CZ406" i="50" s="1"/>
  <c r="S341" i="50"/>
  <c r="CZ341" i="50" s="1"/>
  <c r="S276" i="50"/>
  <c r="CZ276" i="50" s="1"/>
  <c r="AA155" i="47"/>
  <c r="BC155" i="47" s="1"/>
  <c r="AB220" i="50" s="1"/>
  <c r="DI220" i="50" s="1"/>
  <c r="AB81" i="48"/>
  <c r="AB83" i="46"/>
  <c r="AB82" i="45"/>
  <c r="AB480" i="50"/>
  <c r="DI480" i="50" s="1"/>
  <c r="AB415" i="50"/>
  <c r="DI415" i="50" s="1"/>
  <c r="AB350" i="50"/>
  <c r="DI350" i="50" s="1"/>
  <c r="AB285" i="50"/>
  <c r="DI285" i="50" s="1"/>
  <c r="P57" i="47"/>
  <c r="AR57" i="47" s="1"/>
  <c r="Q209" i="2" s="1"/>
  <c r="CX209" i="2" s="1"/>
  <c r="Q9" i="48"/>
  <c r="Q9" i="45"/>
  <c r="Q339" i="2"/>
  <c r="CX339" i="2" s="1"/>
  <c r="Q404" i="2"/>
  <c r="CX404" i="2" s="1"/>
  <c r="Q9" i="46"/>
  <c r="Q469" i="2"/>
  <c r="CX469" i="2" s="1"/>
  <c r="Q274" i="2"/>
  <c r="CX274" i="2" s="1"/>
  <c r="V117" i="2"/>
  <c r="AX117" i="2" s="1"/>
  <c r="S11" i="48"/>
  <c r="R59" i="47"/>
  <c r="AT59" i="47" s="1"/>
  <c r="S211" i="2" s="1"/>
  <c r="CZ211" i="2" s="1"/>
  <c r="S11" i="46"/>
  <c r="S11" i="45"/>
  <c r="S471" i="2"/>
  <c r="CZ471" i="2" s="1"/>
  <c r="S341" i="2"/>
  <c r="CZ341" i="2" s="1"/>
  <c r="S276" i="2"/>
  <c r="CZ276" i="2" s="1"/>
  <c r="S406" i="2"/>
  <c r="CZ406" i="2" s="1"/>
  <c r="S114" i="50"/>
  <c r="AA122" i="2"/>
  <c r="AA122" i="49" s="1"/>
  <c r="Z67" i="47"/>
  <c r="BB67" i="47" s="1"/>
  <c r="AA219" i="2" s="1"/>
  <c r="DH219" i="2" s="1"/>
  <c r="AA19" i="45"/>
  <c r="AA479" i="2"/>
  <c r="DH479" i="2" s="1"/>
  <c r="AA19" i="48"/>
  <c r="AA19" i="46"/>
  <c r="AA349" i="2"/>
  <c r="DH349" i="2" s="1"/>
  <c r="AA414" i="2"/>
  <c r="DH414" i="2" s="1"/>
  <c r="AA284" i="2"/>
  <c r="DH284" i="2" s="1"/>
  <c r="M141" i="47"/>
  <c r="AO141" i="47" s="1"/>
  <c r="N206" i="50" s="1"/>
  <c r="CU206" i="50" s="1"/>
  <c r="N67" i="48"/>
  <c r="N68" i="45"/>
  <c r="N69" i="46"/>
  <c r="N466" i="50"/>
  <c r="CU466" i="50" s="1"/>
  <c r="N336" i="50"/>
  <c r="CU336" i="50" s="1"/>
  <c r="N271" i="50"/>
  <c r="CU271" i="50" s="1"/>
  <c r="N401" i="50"/>
  <c r="CU401" i="50" s="1"/>
  <c r="Q112" i="2"/>
  <c r="AS112" i="2" s="1"/>
  <c r="S60" i="47"/>
  <c r="AU60" i="47" s="1"/>
  <c r="T212" i="2" s="1"/>
  <c r="DA212" i="2" s="1"/>
  <c r="T12" i="48"/>
  <c r="T12" i="46"/>
  <c r="T472" i="2"/>
  <c r="DA472" i="2" s="1"/>
  <c r="T12" i="45"/>
  <c r="T342" i="2"/>
  <c r="DA342" i="2" s="1"/>
  <c r="T407" i="2"/>
  <c r="DA407" i="2" s="1"/>
  <c r="T277" i="2"/>
  <c r="DA277" i="2" s="1"/>
  <c r="T148" i="47"/>
  <c r="AV148" i="47" s="1"/>
  <c r="U213" i="50" s="1"/>
  <c r="DB213" i="50" s="1"/>
  <c r="U74" i="48"/>
  <c r="U76" i="46"/>
  <c r="U75" i="45"/>
  <c r="U473" i="50"/>
  <c r="DB473" i="50" s="1"/>
  <c r="U408" i="50"/>
  <c r="DB408" i="50" s="1"/>
  <c r="U343" i="50"/>
  <c r="DB343" i="50" s="1"/>
  <c r="U278" i="50"/>
  <c r="DB278" i="50" s="1"/>
  <c r="X119" i="2"/>
  <c r="AZ119" i="2" s="1"/>
  <c r="T61" i="47"/>
  <c r="AV61" i="47" s="1"/>
  <c r="U213" i="2" s="1"/>
  <c r="DB213" i="2" s="1"/>
  <c r="U13" i="48"/>
  <c r="U13" i="46"/>
  <c r="U13" i="45"/>
  <c r="U343" i="2"/>
  <c r="DB343" i="2" s="1"/>
  <c r="U408" i="2"/>
  <c r="DB408" i="2" s="1"/>
  <c r="U278" i="2"/>
  <c r="DB278" i="2" s="1"/>
  <c r="U473" i="2"/>
  <c r="DB473" i="2" s="1"/>
  <c r="N55" i="47"/>
  <c r="AP55" i="47" s="1"/>
  <c r="O207" i="2" s="1"/>
  <c r="CV207" i="2" s="1"/>
  <c r="O7" i="46"/>
  <c r="O7" i="48"/>
  <c r="O7" i="45"/>
  <c r="O272" i="2"/>
  <c r="CV272" i="2" s="1"/>
  <c r="O467" i="2"/>
  <c r="CV467" i="2" s="1"/>
  <c r="O402" i="2"/>
  <c r="CV402" i="2" s="1"/>
  <c r="O337" i="2"/>
  <c r="CV337" i="2" s="1"/>
  <c r="N12" i="38"/>
  <c r="N109" i="2"/>
  <c r="AP109" i="2" s="1"/>
  <c r="Y120" i="2"/>
  <c r="Y120" i="49" s="1"/>
  <c r="BA120" i="49" s="1"/>
  <c r="Z121" i="2"/>
  <c r="BB121" i="2" s="1"/>
  <c r="AT114" i="50"/>
  <c r="AZ119" i="50"/>
  <c r="BB122" i="2"/>
  <c r="AA122" i="50"/>
  <c r="BC122" i="50" s="1"/>
  <c r="V116" i="50"/>
  <c r="AX116" i="50" s="1"/>
  <c r="S148" i="47"/>
  <c r="AU148" i="47" s="1"/>
  <c r="T213" i="50" s="1"/>
  <c r="DA213" i="50" s="1"/>
  <c r="T74" i="48"/>
  <c r="T75" i="45"/>
  <c r="T76" i="46"/>
  <c r="T408" i="50"/>
  <c r="DA408" i="50" s="1"/>
  <c r="T473" i="50"/>
  <c r="DA473" i="50" s="1"/>
  <c r="T343" i="50"/>
  <c r="DA343" i="50" s="1"/>
  <c r="T278" i="50"/>
  <c r="DA278" i="50" s="1"/>
  <c r="O110" i="2"/>
  <c r="AQ110" i="2" s="1"/>
  <c r="AA156" i="47"/>
  <c r="BC156" i="47" s="1"/>
  <c r="AB221" i="50" s="1"/>
  <c r="DI221" i="50" s="1"/>
  <c r="AB82" i="48"/>
  <c r="AB83" i="45"/>
  <c r="AB84" i="46"/>
  <c r="AB351" i="50"/>
  <c r="DI351" i="50" s="1"/>
  <c r="AB416" i="50"/>
  <c r="DI416" i="50" s="1"/>
  <c r="AB286" i="50"/>
  <c r="DI286" i="50" s="1"/>
  <c r="AB481" i="50"/>
  <c r="DI481" i="50" s="1"/>
  <c r="Z121" i="50"/>
  <c r="Q58" i="47"/>
  <c r="AS58" i="47" s="1"/>
  <c r="R210" i="2" s="1"/>
  <c r="CY210" i="2" s="1"/>
  <c r="R10" i="48"/>
  <c r="R10" i="46"/>
  <c r="R10" i="45"/>
  <c r="R340" i="2"/>
  <c r="CY340" i="2" s="1"/>
  <c r="R405" i="2"/>
  <c r="CY405" i="2" s="1"/>
  <c r="R470" i="2"/>
  <c r="CY470" i="2" s="1"/>
  <c r="R275" i="2"/>
  <c r="CY275" i="2" s="1"/>
  <c r="V117" i="50"/>
  <c r="AX117" i="50" s="1"/>
  <c r="K140" i="47"/>
  <c r="AM140" i="47" s="1"/>
  <c r="L205" i="50" s="1"/>
  <c r="CS205" i="50" s="1"/>
  <c r="L67" i="45"/>
  <c r="L66" i="48"/>
  <c r="L68" i="46"/>
  <c r="L400" i="50"/>
  <c r="CS400" i="50" s="1"/>
  <c r="L270" i="50"/>
  <c r="CS270" i="50" s="1"/>
  <c r="L465" i="50"/>
  <c r="CS465" i="50" s="1"/>
  <c r="L335" i="50"/>
  <c r="CS335" i="50" s="1"/>
  <c r="M55" i="47"/>
  <c r="AO55" i="47" s="1"/>
  <c r="N207" i="2" s="1"/>
  <c r="CU207" i="2" s="1"/>
  <c r="N7" i="48"/>
  <c r="N7" i="46"/>
  <c r="N7" i="45"/>
  <c r="N467" i="2"/>
  <c r="CU467" i="2" s="1"/>
  <c r="N402" i="2"/>
  <c r="CU402" i="2" s="1"/>
  <c r="N337" i="2"/>
  <c r="CU337" i="2" s="1"/>
  <c r="N272" i="2"/>
  <c r="CU272" i="2" s="1"/>
  <c r="AY119" i="2"/>
  <c r="S146" i="47"/>
  <c r="AU146" i="47" s="1"/>
  <c r="T211" i="50" s="1"/>
  <c r="DA211" i="50" s="1"/>
  <c r="T72" i="48"/>
  <c r="T74" i="46"/>
  <c r="T73" i="45"/>
  <c r="T471" i="50"/>
  <c r="DA471" i="50" s="1"/>
  <c r="T406" i="50"/>
  <c r="DA406" i="50" s="1"/>
  <c r="T341" i="50"/>
  <c r="DA341" i="50" s="1"/>
  <c r="T276" i="50"/>
  <c r="DA276" i="50" s="1"/>
  <c r="N109" i="50"/>
  <c r="AP109" i="50" s="1"/>
  <c r="N13" i="38"/>
  <c r="P111" i="2"/>
  <c r="AR111" i="2" s="1"/>
  <c r="W118" i="50"/>
  <c r="AY118" i="50" s="1"/>
  <c r="AZ120" i="2"/>
  <c r="BA121" i="2"/>
  <c r="I306" i="50"/>
  <c r="AL306" i="50"/>
  <c r="DQ274" i="50"/>
  <c r="AL436" i="2"/>
  <c r="I436" i="2"/>
  <c r="DQ404" i="2"/>
  <c r="DQ209" i="2"/>
  <c r="I241" i="2"/>
  <c r="AL241" i="2"/>
  <c r="AK9" i="45"/>
  <c r="H605" i="50"/>
  <c r="AL501" i="50"/>
  <c r="I501" i="50"/>
  <c r="DQ469" i="50"/>
  <c r="AL306" i="2"/>
  <c r="DQ274" i="2"/>
  <c r="I306" i="2"/>
  <c r="AL436" i="50"/>
  <c r="I436" i="50"/>
  <c r="DQ404" i="50"/>
  <c r="AL371" i="2"/>
  <c r="I371" i="2"/>
  <c r="DQ339" i="2"/>
  <c r="I371" i="50"/>
  <c r="AL371" i="50"/>
  <c r="DQ339" i="50"/>
  <c r="J177" i="2"/>
  <c r="AL210" i="2"/>
  <c r="AL405" i="2"/>
  <c r="AL470" i="2"/>
  <c r="AL275" i="2"/>
  <c r="AL340" i="2"/>
  <c r="I175" i="2"/>
  <c r="AK208" i="2"/>
  <c r="AK403" i="2"/>
  <c r="AK273" i="2"/>
  <c r="AK468" i="2"/>
  <c r="AK338" i="2"/>
  <c r="AL241" i="50"/>
  <c r="I241" i="50"/>
  <c r="DQ209" i="50"/>
  <c r="AK71" i="45"/>
  <c r="H605" i="2"/>
  <c r="AL501" i="2"/>
  <c r="I501" i="2"/>
  <c r="DQ469" i="2"/>
  <c r="AL470" i="50"/>
  <c r="AL340" i="50"/>
  <c r="J177" i="50"/>
  <c r="AL275" i="50"/>
  <c r="AL210" i="50"/>
  <c r="AL405" i="50"/>
  <c r="AB124" i="51"/>
  <c r="BE124" i="51" s="1"/>
  <c r="AB184" i="47" s="1"/>
  <c r="BD184" i="47" s="1"/>
  <c r="S115" i="51"/>
  <c r="AU115" i="51" s="1"/>
  <c r="R114" i="51"/>
  <c r="AT114" i="51" s="1"/>
  <c r="M109" i="51"/>
  <c r="AO109" i="51" s="1"/>
  <c r="AA123" i="51"/>
  <c r="BC123" i="51" s="1"/>
  <c r="Z122" i="51"/>
  <c r="BB122" i="51" s="1"/>
  <c r="U117" i="51"/>
  <c r="AW117" i="51" s="1"/>
  <c r="T116" i="51"/>
  <c r="Y121" i="51"/>
  <c r="BA121" i="51" s="1"/>
  <c r="V118" i="51"/>
  <c r="AX118" i="51" s="1"/>
  <c r="P112" i="51"/>
  <c r="AR112" i="51" s="1"/>
  <c r="O111" i="51"/>
  <c r="AQ111" i="51" s="1"/>
  <c r="X120" i="51"/>
  <c r="AZ120" i="51" s="1"/>
  <c r="N110" i="51"/>
  <c r="AP110" i="51" s="1"/>
  <c r="W119" i="51"/>
  <c r="AY119" i="51" s="1"/>
  <c r="Q113" i="51"/>
  <c r="AS113" i="51" s="1"/>
  <c r="X48" i="48"/>
  <c r="W94" i="47"/>
  <c r="AY94" i="47" s="1"/>
  <c r="X217" i="49" s="1"/>
  <c r="X48" i="45"/>
  <c r="X48" i="46"/>
  <c r="X477" i="49"/>
  <c r="X412" i="49"/>
  <c r="X347" i="49"/>
  <c r="X282" i="49"/>
  <c r="AL241" i="49"/>
  <c r="I241" i="49"/>
  <c r="DQ209" i="49"/>
  <c r="AK40" i="45"/>
  <c r="I501" i="51"/>
  <c r="H605" i="51"/>
  <c r="AL501" i="51"/>
  <c r="DQ469" i="51"/>
  <c r="AT115" i="51"/>
  <c r="AL436" i="49"/>
  <c r="I436" i="49"/>
  <c r="DQ404" i="49"/>
  <c r="CY212" i="51"/>
  <c r="AL436" i="51"/>
  <c r="I436" i="51"/>
  <c r="DQ404" i="51"/>
  <c r="Y96" i="47"/>
  <c r="BA96" i="47" s="1"/>
  <c r="Z219" i="49" s="1"/>
  <c r="Z50" i="48"/>
  <c r="Z50" i="46"/>
  <c r="Z50" i="45"/>
  <c r="Z479" i="49"/>
  <c r="Z349" i="49"/>
  <c r="Z284" i="49"/>
  <c r="Z414" i="49"/>
  <c r="BB122" i="49"/>
  <c r="AL371" i="49"/>
  <c r="I371" i="49"/>
  <c r="DQ339" i="49"/>
  <c r="DG220" i="49"/>
  <c r="BA122" i="51"/>
  <c r="I175" i="49"/>
  <c r="AK39" i="48"/>
  <c r="AK273" i="49"/>
  <c r="AK338" i="49"/>
  <c r="AK208" i="49"/>
  <c r="AK468" i="49"/>
  <c r="AK403" i="49"/>
  <c r="C29" i="56"/>
  <c r="B30" i="56"/>
  <c r="H605" i="49"/>
  <c r="I501" i="49"/>
  <c r="DQ469" i="49"/>
  <c r="AL501" i="49"/>
  <c r="P87" i="47"/>
  <c r="AR87" i="47" s="1"/>
  <c r="Q210" i="49" s="1"/>
  <c r="Q41" i="48"/>
  <c r="Q41" i="46"/>
  <c r="Q41" i="45"/>
  <c r="Q470" i="49"/>
  <c r="Q405" i="49"/>
  <c r="Q340" i="49"/>
  <c r="Q275" i="49"/>
  <c r="AL241" i="51"/>
  <c r="I241" i="51"/>
  <c r="DQ209" i="51"/>
  <c r="AK102" i="45"/>
  <c r="R176" i="47"/>
  <c r="AT176" i="47" s="1"/>
  <c r="S212" i="51" s="1"/>
  <c r="S104" i="48"/>
  <c r="S106" i="46"/>
  <c r="S105" i="45"/>
  <c r="S407" i="51"/>
  <c r="S342" i="51"/>
  <c r="S472" i="51"/>
  <c r="S277" i="51"/>
  <c r="CW211" i="51"/>
  <c r="AW118" i="51"/>
  <c r="AK434" i="49"/>
  <c r="H434" i="49"/>
  <c r="DP402" i="49"/>
  <c r="M17" i="38"/>
  <c r="M21" i="38" s="1"/>
  <c r="DQ274" i="49"/>
  <c r="I306" i="49"/>
  <c r="AL306" i="49"/>
  <c r="BD125" i="51"/>
  <c r="J177" i="51"/>
  <c r="AL210" i="51"/>
  <c r="AL275" i="51"/>
  <c r="AL102" i="48"/>
  <c r="AL405" i="51"/>
  <c r="AL340" i="51"/>
  <c r="AL470" i="51"/>
  <c r="AL371" i="51"/>
  <c r="I371" i="51"/>
  <c r="DQ339" i="51"/>
  <c r="AO110" i="51"/>
  <c r="T91" i="47"/>
  <c r="AV91" i="47" s="1"/>
  <c r="U214" i="49" s="1"/>
  <c r="U45" i="48"/>
  <c r="U45" i="46"/>
  <c r="U45" i="45"/>
  <c r="U474" i="49"/>
  <c r="U409" i="49"/>
  <c r="U344" i="49"/>
  <c r="U279" i="49"/>
  <c r="AL306" i="51"/>
  <c r="DQ274" i="51"/>
  <c r="I306" i="51"/>
  <c r="Z97" i="47"/>
  <c r="BB97" i="47" s="1"/>
  <c r="AA220" i="49" s="1"/>
  <c r="AA51" i="48"/>
  <c r="AA51" i="46"/>
  <c r="AA51" i="45"/>
  <c r="AA480" i="49"/>
  <c r="AA415" i="49"/>
  <c r="AA350" i="49"/>
  <c r="AA285" i="49"/>
  <c r="J177" i="49"/>
  <c r="AL405" i="49"/>
  <c r="AL470" i="49"/>
  <c r="AL340" i="49"/>
  <c r="AL41" i="48"/>
  <c r="AL210" i="49"/>
  <c r="AL275" i="49"/>
  <c r="N85" i="47"/>
  <c r="AP85" i="47" s="1"/>
  <c r="O208" i="49" s="1"/>
  <c r="O39" i="48"/>
  <c r="O39" i="46"/>
  <c r="O39" i="45"/>
  <c r="O468" i="49"/>
  <c r="O403" i="49"/>
  <c r="O338" i="49"/>
  <c r="O273" i="49"/>
  <c r="AV117" i="51"/>
  <c r="BC124" i="51"/>
  <c r="AN109" i="51"/>
  <c r="AY120" i="51"/>
  <c r="AK102" i="46" l="1"/>
  <c r="I175" i="51"/>
  <c r="AK403" i="51"/>
  <c r="AK208" i="51"/>
  <c r="AK338" i="51"/>
  <c r="AK468" i="51"/>
  <c r="AK273" i="51"/>
  <c r="BO424" i="49"/>
  <c r="BO488" i="51"/>
  <c r="DS228" i="51"/>
  <c r="BP260" i="51" s="1"/>
  <c r="AN260" i="51"/>
  <c r="E327" i="49"/>
  <c r="E328" i="49" s="1"/>
  <c r="BJ237" i="49"/>
  <c r="BJ262" i="49" s="1"/>
  <c r="E302" i="50"/>
  <c r="BI295" i="50"/>
  <c r="DM270" i="50"/>
  <c r="AH302" i="50"/>
  <c r="BO227" i="51"/>
  <c r="BP293" i="49"/>
  <c r="BO229" i="50"/>
  <c r="D601" i="51"/>
  <c r="D626" i="51" s="1"/>
  <c r="E497" i="51"/>
  <c r="E522" i="51" s="1"/>
  <c r="E523" i="51" s="1"/>
  <c r="BI490" i="51"/>
  <c r="DM465" i="51"/>
  <c r="AH497" i="51"/>
  <c r="BP358" i="49"/>
  <c r="BO359" i="51"/>
  <c r="BP229" i="2"/>
  <c r="DM490" i="49"/>
  <c r="E194" i="38"/>
  <c r="BP293" i="2"/>
  <c r="BP292" i="2"/>
  <c r="AN325" i="51"/>
  <c r="DS293" i="51"/>
  <c r="BP325" i="51" s="1"/>
  <c r="E95" i="38"/>
  <c r="AH327" i="49"/>
  <c r="DM295" i="49"/>
  <c r="K178" i="51"/>
  <c r="AM211" i="51"/>
  <c r="AM276" i="51"/>
  <c r="AM471" i="51"/>
  <c r="AM103" i="48"/>
  <c r="AM406" i="51"/>
  <c r="AM105" i="46"/>
  <c r="AM341" i="51"/>
  <c r="BL337" i="2"/>
  <c r="BO487" i="50"/>
  <c r="J624" i="2"/>
  <c r="AN520" i="2"/>
  <c r="DS488" i="2"/>
  <c r="BP520" i="2" s="1"/>
  <c r="E229" i="38"/>
  <c r="E265" i="38" s="1"/>
  <c r="E261" i="38"/>
  <c r="BK238" i="51"/>
  <c r="DS488" i="50"/>
  <c r="BP520" i="50" s="1"/>
  <c r="AN520" i="50"/>
  <c r="BO292" i="51"/>
  <c r="DS357" i="51"/>
  <c r="BP389" i="51" s="1"/>
  <c r="AN389" i="51"/>
  <c r="DM205" i="50"/>
  <c r="AH237" i="50"/>
  <c r="E237" i="50"/>
  <c r="BI230" i="50"/>
  <c r="AG67" i="45"/>
  <c r="AG93" i="45" s="1"/>
  <c r="E29" i="38" s="1"/>
  <c r="BI230" i="51"/>
  <c r="AH237" i="51"/>
  <c r="E237" i="51"/>
  <c r="DM205" i="51"/>
  <c r="AG98" i="45"/>
  <c r="AG124" i="45" s="1"/>
  <c r="E264" i="38"/>
  <c r="E230" i="38"/>
  <c r="AI401" i="49"/>
  <c r="BK401" i="49" s="1"/>
  <c r="AI37" i="48"/>
  <c r="AI336" i="49"/>
  <c r="BK336" i="49" s="1"/>
  <c r="AI206" i="49"/>
  <c r="BK206" i="49" s="1"/>
  <c r="AI466" i="49"/>
  <c r="BK466" i="49" s="1"/>
  <c r="G173" i="49"/>
  <c r="AI271" i="49"/>
  <c r="BK271" i="49" s="1"/>
  <c r="AI37" i="45"/>
  <c r="BI425" i="51"/>
  <c r="DM400" i="51"/>
  <c r="AH432" i="51"/>
  <c r="E432" i="51"/>
  <c r="E457" i="51" s="1"/>
  <c r="E458" i="51" s="1"/>
  <c r="DM490" i="2"/>
  <c r="E190" i="38"/>
  <c r="BM500" i="51"/>
  <c r="BM435" i="51"/>
  <c r="BM305" i="51"/>
  <c r="BM370" i="51"/>
  <c r="H535" i="51"/>
  <c r="H568" i="51" s="1"/>
  <c r="AM74" i="46"/>
  <c r="AM341" i="50"/>
  <c r="BO341" i="50" s="1"/>
  <c r="AM406" i="50"/>
  <c r="BO406" i="50" s="1"/>
  <c r="K178" i="50"/>
  <c r="AM276" i="50"/>
  <c r="BO276" i="50" s="1"/>
  <c r="AM211" i="50"/>
  <c r="BO211" i="50" s="1"/>
  <c r="AM73" i="45" s="1"/>
  <c r="AM471" i="50"/>
  <c r="BO471" i="50" s="1"/>
  <c r="G239" i="50"/>
  <c r="AJ239" i="50"/>
  <c r="DO207" i="50"/>
  <c r="AI69" i="45"/>
  <c r="AG127" i="45"/>
  <c r="E40" i="38"/>
  <c r="AN521" i="49"/>
  <c r="BP489" i="49" s="1"/>
  <c r="DS489" i="49"/>
  <c r="BP521" i="49" s="1"/>
  <c r="AN519" i="49"/>
  <c r="DS487" i="49"/>
  <c r="BP519" i="49" s="1"/>
  <c r="J49" i="49"/>
  <c r="DV422" i="2"/>
  <c r="BS454" i="2" s="1"/>
  <c r="AQ454" i="2"/>
  <c r="BM240" i="51"/>
  <c r="E30" i="38"/>
  <c r="BL207" i="49"/>
  <c r="DU487" i="51"/>
  <c r="BR519" i="51" s="1"/>
  <c r="AP519" i="51"/>
  <c r="BO424" i="2"/>
  <c r="DM295" i="2"/>
  <c r="AH327" i="2"/>
  <c r="E91" i="38"/>
  <c r="BP357" i="50"/>
  <c r="AM28" i="45"/>
  <c r="DS228" i="2"/>
  <c r="BP260" i="2" s="1"/>
  <c r="AN260" i="2"/>
  <c r="BP228" i="2" s="1"/>
  <c r="BL467" i="2"/>
  <c r="DS357" i="2"/>
  <c r="BP389" i="2" s="1"/>
  <c r="AN389" i="2"/>
  <c r="E262" i="49"/>
  <c r="E263" i="49" s="1"/>
  <c r="BJ432" i="49"/>
  <c r="BJ457" i="49" s="1"/>
  <c r="BJ497" i="49"/>
  <c r="BJ522" i="49" s="1"/>
  <c r="E532" i="49"/>
  <c r="BJ367" i="49"/>
  <c r="BJ392" i="49" s="1"/>
  <c r="BJ302" i="49"/>
  <c r="BJ327" i="49" s="1"/>
  <c r="E43" i="49"/>
  <c r="BO422" i="50"/>
  <c r="DM425" i="2"/>
  <c r="E157" i="38"/>
  <c r="E161" i="38"/>
  <c r="DM425" i="49"/>
  <c r="BP293" i="50"/>
  <c r="BO359" i="49"/>
  <c r="BO373" i="49"/>
  <c r="E312" i="38"/>
  <c r="E275" i="38"/>
  <c r="E262" i="2"/>
  <c r="E263" i="2" s="1"/>
  <c r="BJ302" i="2"/>
  <c r="BJ327" i="2" s="1"/>
  <c r="E532" i="2"/>
  <c r="BJ367" i="2"/>
  <c r="BJ392" i="2" s="1"/>
  <c r="BJ497" i="2"/>
  <c r="BJ522" i="2" s="1"/>
  <c r="BJ432" i="2"/>
  <c r="BJ457" i="2" s="1"/>
  <c r="E43" i="2"/>
  <c r="BP294" i="50"/>
  <c r="BP228" i="50"/>
  <c r="E327" i="2"/>
  <c r="E328" i="2" s="1"/>
  <c r="BJ237" i="2"/>
  <c r="BJ262" i="2" s="1"/>
  <c r="BO489" i="51"/>
  <c r="BM240" i="50"/>
  <c r="BO227" i="49"/>
  <c r="BO229" i="49"/>
  <c r="BP487" i="2"/>
  <c r="BO489" i="50"/>
  <c r="BL207" i="2"/>
  <c r="BO424" i="50"/>
  <c r="BO503" i="2"/>
  <c r="J538" i="2"/>
  <c r="J571" i="2" s="1"/>
  <c r="BO373" i="2"/>
  <c r="J49" i="2"/>
  <c r="BO438" i="2"/>
  <c r="BO308" i="2"/>
  <c r="DM360" i="2"/>
  <c r="E124" i="38"/>
  <c r="BO489" i="2"/>
  <c r="BO292" i="49"/>
  <c r="BO424" i="51"/>
  <c r="BP422" i="51"/>
  <c r="BP423" i="2"/>
  <c r="AI401" i="2"/>
  <c r="BK401" i="2" s="1"/>
  <c r="AI466" i="2"/>
  <c r="BK466" i="2" s="1"/>
  <c r="AI6" i="46"/>
  <c r="AI336" i="2"/>
  <c r="BK336" i="2" s="1"/>
  <c r="AI37" i="46"/>
  <c r="AI206" i="2"/>
  <c r="BK206" i="2" s="1"/>
  <c r="G173" i="2"/>
  <c r="AI271" i="2"/>
  <c r="BK271" i="2" s="1"/>
  <c r="AI6" i="45"/>
  <c r="BO227" i="2"/>
  <c r="DM230" i="2"/>
  <c r="E58" i="38"/>
  <c r="BP294" i="49"/>
  <c r="BP229" i="51"/>
  <c r="AJ434" i="50"/>
  <c r="DO402" i="50"/>
  <c r="G434" i="50"/>
  <c r="BL467" i="49"/>
  <c r="BL499" i="51"/>
  <c r="G534" i="51"/>
  <c r="G567" i="51" s="1"/>
  <c r="BL434" i="51"/>
  <c r="BL304" i="51"/>
  <c r="BL369" i="51"/>
  <c r="BL402" i="2"/>
  <c r="BK238" i="50"/>
  <c r="DM335" i="51"/>
  <c r="AH367" i="51"/>
  <c r="E367" i="51"/>
  <c r="E392" i="51" s="1"/>
  <c r="E393" i="51" s="1"/>
  <c r="BI360" i="51"/>
  <c r="BI490" i="50"/>
  <c r="AH497" i="50"/>
  <c r="E497" i="50"/>
  <c r="E522" i="50" s="1"/>
  <c r="E523" i="50" s="1"/>
  <c r="DM465" i="50"/>
  <c r="D601" i="50"/>
  <c r="D626" i="50" s="1"/>
  <c r="AN455" i="50"/>
  <c r="DS423" i="50"/>
  <c r="BP455" i="50" s="1"/>
  <c r="E128" i="38"/>
  <c r="DM360" i="49"/>
  <c r="DM270" i="51"/>
  <c r="BI295" i="51"/>
  <c r="AH302" i="51"/>
  <c r="E302" i="51"/>
  <c r="BO243" i="49"/>
  <c r="BO503" i="49"/>
  <c r="AN455" i="49"/>
  <c r="BP423" i="49" s="1"/>
  <c r="DS423" i="49"/>
  <c r="BP455" i="49" s="1"/>
  <c r="BP294" i="2"/>
  <c r="E432" i="50"/>
  <c r="E457" i="50" s="1"/>
  <c r="E458" i="50" s="1"/>
  <c r="AH432" i="50"/>
  <c r="BI425" i="50"/>
  <c r="DM400" i="50"/>
  <c r="BL337" i="49"/>
  <c r="BO358" i="50"/>
  <c r="BK368" i="50"/>
  <c r="F533" i="50"/>
  <c r="F566" i="50" s="1"/>
  <c r="BK498" i="50"/>
  <c r="BK433" i="50"/>
  <c r="BK303" i="50"/>
  <c r="BL272" i="2"/>
  <c r="BK303" i="51"/>
  <c r="F533" i="51"/>
  <c r="F566" i="51" s="1"/>
  <c r="BK498" i="51"/>
  <c r="BK433" i="51"/>
  <c r="BK368" i="51"/>
  <c r="BO292" i="50"/>
  <c r="DM230" i="49"/>
  <c r="E62" i="38"/>
  <c r="DS357" i="49"/>
  <c r="BP389" i="49" s="1"/>
  <c r="AN389" i="49"/>
  <c r="BP357" i="49" s="1"/>
  <c r="BO227" i="50"/>
  <c r="BI360" i="50"/>
  <c r="E367" i="50"/>
  <c r="E392" i="50" s="1"/>
  <c r="E393" i="50" s="1"/>
  <c r="AH367" i="50"/>
  <c r="DM335" i="50"/>
  <c r="BW27" i="48"/>
  <c r="BV27" i="48"/>
  <c r="BT28" i="48"/>
  <c r="BO359" i="50"/>
  <c r="F44" i="51"/>
  <c r="BL272" i="49"/>
  <c r="DO467" i="50"/>
  <c r="F603" i="50"/>
  <c r="G499" i="50"/>
  <c r="AJ499" i="50"/>
  <c r="BP359" i="2"/>
  <c r="G304" i="50"/>
  <c r="BL239" i="50" s="1"/>
  <c r="AJ304" i="50"/>
  <c r="DO272" i="50"/>
  <c r="DT358" i="51"/>
  <c r="BQ390" i="51" s="1"/>
  <c r="AO390" i="51"/>
  <c r="DS228" i="49"/>
  <c r="BP260" i="49" s="1"/>
  <c r="AN260" i="49"/>
  <c r="BO488" i="49"/>
  <c r="BP358" i="2"/>
  <c r="AO326" i="51"/>
  <c r="DT294" i="51"/>
  <c r="BQ326" i="51" s="1"/>
  <c r="G369" i="50"/>
  <c r="DO337" i="50"/>
  <c r="AJ369" i="50"/>
  <c r="J538" i="49"/>
  <c r="J571" i="49" s="1"/>
  <c r="BO423" i="51"/>
  <c r="DT422" i="49"/>
  <c r="BQ454" i="49" s="1"/>
  <c r="AO454" i="49"/>
  <c r="BM500" i="50"/>
  <c r="H535" i="50"/>
  <c r="H568" i="50" s="1"/>
  <c r="BM305" i="50"/>
  <c r="BM435" i="50"/>
  <c r="BM370" i="50"/>
  <c r="H46" i="50"/>
  <c r="AK100" i="48" s="1"/>
  <c r="F44" i="50"/>
  <c r="G45" i="51"/>
  <c r="Q103" i="45"/>
  <c r="J169" i="47"/>
  <c r="AL169" i="47" s="1"/>
  <c r="K205" i="51" s="1"/>
  <c r="L99" i="45"/>
  <c r="V92" i="47"/>
  <c r="AX92" i="47" s="1"/>
  <c r="W215" i="49" s="1"/>
  <c r="AA68" i="47"/>
  <c r="BC68" i="47" s="1"/>
  <c r="AB220" i="2" s="1"/>
  <c r="DI220" i="2" s="1"/>
  <c r="Y183" i="47"/>
  <c r="BA183" i="47" s="1"/>
  <c r="Z219" i="51" s="1"/>
  <c r="AB115" i="45"/>
  <c r="M172" i="47"/>
  <c r="AO172" i="47" s="1"/>
  <c r="N208" i="51" s="1"/>
  <c r="U179" i="47"/>
  <c r="AW179" i="47" s="1"/>
  <c r="V215" i="51" s="1"/>
  <c r="DC215" i="51" s="1"/>
  <c r="U44" i="46"/>
  <c r="X47" i="48"/>
  <c r="W182" i="47"/>
  <c r="AY182" i="47" s="1"/>
  <c r="X218" i="51" s="1"/>
  <c r="P69" i="45"/>
  <c r="V181" i="47"/>
  <c r="AX181" i="47" s="1"/>
  <c r="W217" i="51" s="1"/>
  <c r="AB117" i="46"/>
  <c r="AB52" i="45"/>
  <c r="Q87" i="47"/>
  <c r="AS87" i="47" s="1"/>
  <c r="R210" i="49" s="1"/>
  <c r="W181" i="47"/>
  <c r="AY181" i="47" s="1"/>
  <c r="X217" i="51" s="1"/>
  <c r="V108" i="48"/>
  <c r="Q103" i="48"/>
  <c r="Q106" i="46"/>
  <c r="S107" i="46"/>
  <c r="AB82" i="46"/>
  <c r="Y48" i="46"/>
  <c r="U108" i="45"/>
  <c r="P103" i="45"/>
  <c r="Z114" i="46"/>
  <c r="P86" i="47"/>
  <c r="AR86" i="47" s="1"/>
  <c r="Q209" i="49" s="1"/>
  <c r="N100" i="45"/>
  <c r="L171" i="47"/>
  <c r="AN171" i="47" s="1"/>
  <c r="M207" i="51" s="1"/>
  <c r="P102" i="45"/>
  <c r="T107" i="45"/>
  <c r="O102" i="45"/>
  <c r="O102" i="46"/>
  <c r="AA115" i="46"/>
  <c r="L294" i="38"/>
  <c r="L289" i="38"/>
  <c r="AB483" i="51"/>
  <c r="DI483" i="51" s="1"/>
  <c r="P68" i="48"/>
  <c r="M288" i="38"/>
  <c r="M293" i="38" s="1"/>
  <c r="M298" i="38"/>
  <c r="M303" i="38" s="1"/>
  <c r="L299" i="38"/>
  <c r="L304" i="38"/>
  <c r="P70" i="46"/>
  <c r="P467" i="50"/>
  <c r="CW467" i="50" s="1"/>
  <c r="P402" i="50"/>
  <c r="CW402" i="50" s="1"/>
  <c r="O142" i="47"/>
  <c r="AQ142" i="47" s="1"/>
  <c r="P207" i="50" s="1"/>
  <c r="CW207" i="50" s="1"/>
  <c r="P337" i="50"/>
  <c r="CW337" i="50" s="1"/>
  <c r="AB288" i="51"/>
  <c r="DI288" i="51" s="1"/>
  <c r="AB115" i="48"/>
  <c r="AB116" i="45"/>
  <c r="AA187" i="47"/>
  <c r="BC187" i="47" s="1"/>
  <c r="AB223" i="51" s="1"/>
  <c r="DI223" i="51" s="1"/>
  <c r="AB353" i="51"/>
  <c r="DI353" i="51" s="1"/>
  <c r="AB418" i="51"/>
  <c r="DI418" i="51" s="1"/>
  <c r="W46" i="46"/>
  <c r="X111" i="45"/>
  <c r="W280" i="49"/>
  <c r="DD280" i="49" s="1"/>
  <c r="W345" i="49"/>
  <c r="DD345" i="49" s="1"/>
  <c r="AA481" i="51"/>
  <c r="DH481" i="51" s="1"/>
  <c r="Z185" i="47"/>
  <c r="BB185" i="47" s="1"/>
  <c r="AA221" i="51" s="1"/>
  <c r="DH221" i="51" s="1"/>
  <c r="AA416" i="51"/>
  <c r="DH416" i="51" s="1"/>
  <c r="AA113" i="48"/>
  <c r="AA286" i="51"/>
  <c r="DH286" i="51" s="1"/>
  <c r="AA114" i="45"/>
  <c r="AA351" i="51"/>
  <c r="DH351" i="51" s="1"/>
  <c r="W46" i="45"/>
  <c r="W410" i="49"/>
  <c r="DD410" i="49" s="1"/>
  <c r="W46" i="48"/>
  <c r="X348" i="51"/>
  <c r="DE348" i="51" s="1"/>
  <c r="X478" i="51"/>
  <c r="DE478" i="51" s="1"/>
  <c r="W475" i="49"/>
  <c r="DD475" i="49" s="1"/>
  <c r="X112" i="46"/>
  <c r="X283" i="51"/>
  <c r="DE283" i="51" s="1"/>
  <c r="X110" i="48"/>
  <c r="X413" i="51"/>
  <c r="DE413" i="51" s="1"/>
  <c r="X476" i="49"/>
  <c r="DE476" i="49" s="1"/>
  <c r="P101" i="48"/>
  <c r="T106" i="48"/>
  <c r="O274" i="51"/>
  <c r="CV274" i="51" s="1"/>
  <c r="AB80" i="48"/>
  <c r="O103" i="46"/>
  <c r="O339" i="51"/>
  <c r="CV339" i="51" s="1"/>
  <c r="AA154" i="47"/>
  <c r="BC154" i="47" s="1"/>
  <c r="AB219" i="50" s="1"/>
  <c r="DI219" i="50" s="1"/>
  <c r="O101" i="48"/>
  <c r="P469" i="51"/>
  <c r="CW469" i="51" s="1"/>
  <c r="T474" i="51"/>
  <c r="DA474" i="51" s="1"/>
  <c r="Z350" i="51"/>
  <c r="DG350" i="51" s="1"/>
  <c r="X110" i="45"/>
  <c r="W93" i="47"/>
  <c r="AY93" i="47" s="1"/>
  <c r="X216" i="49" s="1"/>
  <c r="DE216" i="49" s="1"/>
  <c r="V281" i="51"/>
  <c r="DC281" i="51" s="1"/>
  <c r="N16" i="38"/>
  <c r="N20" i="38" s="1"/>
  <c r="Q105" i="46"/>
  <c r="DT476" i="2"/>
  <c r="BQ508" i="2" s="1"/>
  <c r="BQ476" i="2" s="1"/>
  <c r="S106" i="45"/>
  <c r="BD154" i="47"/>
  <c r="X281" i="49"/>
  <c r="DE281" i="49" s="1"/>
  <c r="X346" i="49"/>
  <c r="DE346" i="49" s="1"/>
  <c r="X47" i="46"/>
  <c r="X47" i="45"/>
  <c r="X411" i="49"/>
  <c r="DE411" i="49" s="1"/>
  <c r="AB349" i="50"/>
  <c r="DI349" i="50" s="1"/>
  <c r="Z113" i="46"/>
  <c r="AB414" i="50"/>
  <c r="DI414" i="50" s="1"/>
  <c r="P340" i="51"/>
  <c r="CW340" i="51" s="1"/>
  <c r="O273" i="51"/>
  <c r="CV273" i="51" s="1"/>
  <c r="O100" i="48"/>
  <c r="O468" i="51"/>
  <c r="CV468" i="51" s="1"/>
  <c r="N172" i="47"/>
  <c r="AP172" i="47" s="1"/>
  <c r="O208" i="51" s="1"/>
  <c r="CV208" i="51" s="1"/>
  <c r="O403" i="51"/>
  <c r="CV403" i="51" s="1"/>
  <c r="AB482" i="51"/>
  <c r="DI482" i="51" s="1"/>
  <c r="AB479" i="50"/>
  <c r="DI479" i="50" s="1"/>
  <c r="AB81" i="45"/>
  <c r="P104" i="46"/>
  <c r="O101" i="45"/>
  <c r="K270" i="51"/>
  <c r="CR270" i="51" s="1"/>
  <c r="L100" i="46"/>
  <c r="AB284" i="50"/>
  <c r="DI284" i="50" s="1"/>
  <c r="Q112" i="49"/>
  <c r="AS112" i="49" s="1"/>
  <c r="V280" i="51"/>
  <c r="DC280" i="51" s="1"/>
  <c r="P404" i="51"/>
  <c r="CW404" i="51" s="1"/>
  <c r="S178" i="47"/>
  <c r="AU178" i="47" s="1"/>
  <c r="T214" i="51" s="1"/>
  <c r="DA214" i="51" s="1"/>
  <c r="N173" i="47"/>
  <c r="AP173" i="47" s="1"/>
  <c r="O209" i="51" s="1"/>
  <c r="CV209" i="51" s="1"/>
  <c r="O173" i="47"/>
  <c r="AQ173" i="47" s="1"/>
  <c r="P209" i="51" s="1"/>
  <c r="CW209" i="51" s="1"/>
  <c r="T409" i="51"/>
  <c r="DA409" i="51" s="1"/>
  <c r="O469" i="51"/>
  <c r="CV469" i="51" s="1"/>
  <c r="O404" i="51"/>
  <c r="CV404" i="51" s="1"/>
  <c r="O338" i="51"/>
  <c r="CV338" i="51" s="1"/>
  <c r="Z121" i="49"/>
  <c r="BB121" i="49" s="1"/>
  <c r="Z112" i="48"/>
  <c r="K98" i="45"/>
  <c r="AB285" i="2"/>
  <c r="DI285" i="2" s="1"/>
  <c r="AB415" i="2"/>
  <c r="DI415" i="2" s="1"/>
  <c r="M246" i="2"/>
  <c r="AP246" i="2"/>
  <c r="T115" i="49"/>
  <c r="AV115" i="49" s="1"/>
  <c r="AB20" i="45"/>
  <c r="AB480" i="2"/>
  <c r="DI480" i="2" s="1"/>
  <c r="U116" i="49"/>
  <c r="AW116" i="49" s="1"/>
  <c r="AB20" i="46"/>
  <c r="AB20" i="48"/>
  <c r="L98" i="48"/>
  <c r="N109" i="49"/>
  <c r="AP109" i="49" s="1"/>
  <c r="Y412" i="49"/>
  <c r="DF412" i="49" s="1"/>
  <c r="L466" i="51"/>
  <c r="CS466" i="51" s="1"/>
  <c r="AB350" i="2"/>
  <c r="DI350" i="2" s="1"/>
  <c r="V108" i="45"/>
  <c r="BD67" i="47"/>
  <c r="V475" i="51"/>
  <c r="DC475" i="51" s="1"/>
  <c r="V109" i="46"/>
  <c r="V345" i="51"/>
  <c r="DC345" i="51" s="1"/>
  <c r="V107" i="48"/>
  <c r="N102" i="46"/>
  <c r="S114" i="49"/>
  <c r="AU114" i="49" s="1"/>
  <c r="V410" i="51"/>
  <c r="DC410" i="51" s="1"/>
  <c r="N403" i="51"/>
  <c r="CU403" i="51" s="1"/>
  <c r="AZ151" i="47"/>
  <c r="Y216" i="50" s="1"/>
  <c r="DF216" i="50" s="1"/>
  <c r="AR143" i="47"/>
  <c r="Q208" i="50" s="1"/>
  <c r="CX208" i="50" s="1"/>
  <c r="AB114" i="48"/>
  <c r="X347" i="51"/>
  <c r="DE347" i="51" s="1"/>
  <c r="AB417" i="51"/>
  <c r="DI417" i="51" s="1"/>
  <c r="P102" i="48"/>
  <c r="K400" i="51"/>
  <c r="CR400" i="51" s="1"/>
  <c r="K99" i="46"/>
  <c r="U345" i="51"/>
  <c r="DB345" i="51" s="1"/>
  <c r="U475" i="51"/>
  <c r="DB475" i="51" s="1"/>
  <c r="L401" i="51"/>
  <c r="CS401" i="51" s="1"/>
  <c r="L271" i="51"/>
  <c r="CS271" i="51" s="1"/>
  <c r="P275" i="51"/>
  <c r="CW275" i="51" s="1"/>
  <c r="Z480" i="51"/>
  <c r="DG480" i="51" s="1"/>
  <c r="Y184" i="47"/>
  <c r="BA184" i="47" s="1"/>
  <c r="Z220" i="51" s="1"/>
  <c r="DG220" i="51" s="1"/>
  <c r="W111" i="46"/>
  <c r="P470" i="51"/>
  <c r="CW470" i="51" s="1"/>
  <c r="Z415" i="51"/>
  <c r="DG415" i="51" s="1"/>
  <c r="K97" i="48"/>
  <c r="U107" i="48"/>
  <c r="U280" i="51"/>
  <c r="DB280" i="51" s="1"/>
  <c r="W282" i="51"/>
  <c r="DD282" i="51" s="1"/>
  <c r="O174" i="47"/>
  <c r="AQ174" i="47" s="1"/>
  <c r="P210" i="51" s="1"/>
  <c r="CW210" i="51" s="1"/>
  <c r="Z113" i="45"/>
  <c r="K335" i="51"/>
  <c r="CR335" i="51" s="1"/>
  <c r="U109" i="46"/>
  <c r="L336" i="51"/>
  <c r="CS336" i="51" s="1"/>
  <c r="P111" i="49"/>
  <c r="AR111" i="49" s="1"/>
  <c r="V117" i="49"/>
  <c r="AX117" i="49" s="1"/>
  <c r="P405" i="51"/>
  <c r="CW405" i="51" s="1"/>
  <c r="Z285" i="51"/>
  <c r="DG285" i="51" s="1"/>
  <c r="K465" i="51"/>
  <c r="CR465" i="51" s="1"/>
  <c r="U410" i="51"/>
  <c r="DB410" i="51" s="1"/>
  <c r="T179" i="47"/>
  <c r="AV179" i="47" s="1"/>
  <c r="U215" i="51" s="1"/>
  <c r="DB215" i="51" s="1"/>
  <c r="K170" i="47"/>
  <c r="AM170" i="47" s="1"/>
  <c r="L206" i="51" s="1"/>
  <c r="CS206" i="51" s="1"/>
  <c r="AN441" i="50"/>
  <c r="BP409" i="50" s="1"/>
  <c r="DT409" i="50" s="1"/>
  <c r="BQ441" i="50" s="1"/>
  <c r="DS413" i="2"/>
  <c r="BP445" i="2" s="1"/>
  <c r="BP413" i="2" s="1"/>
  <c r="DT413" i="2" s="1"/>
  <c r="BQ445" i="2" s="1"/>
  <c r="U180" i="47"/>
  <c r="AW180" i="47" s="1"/>
  <c r="V216" i="51" s="1"/>
  <c r="DC216" i="51" s="1"/>
  <c r="P339" i="51"/>
  <c r="CW339" i="51" s="1"/>
  <c r="P103" i="46"/>
  <c r="U408" i="49"/>
  <c r="DB408" i="49" s="1"/>
  <c r="Q104" i="45"/>
  <c r="Q102" i="48"/>
  <c r="T279" i="51"/>
  <c r="DA279" i="51" s="1"/>
  <c r="T108" i="46"/>
  <c r="N101" i="46"/>
  <c r="S408" i="51"/>
  <c r="CZ408" i="51" s="1"/>
  <c r="V476" i="51"/>
  <c r="DC476" i="51" s="1"/>
  <c r="Q341" i="51"/>
  <c r="CX341" i="51" s="1"/>
  <c r="V109" i="45"/>
  <c r="P274" i="51"/>
  <c r="CW274" i="51" s="1"/>
  <c r="Q276" i="51"/>
  <c r="CX276" i="51" s="1"/>
  <c r="T344" i="51"/>
  <c r="DA344" i="51" s="1"/>
  <c r="N272" i="51"/>
  <c r="CU272" i="51" s="1"/>
  <c r="S105" i="48"/>
  <c r="M101" i="46"/>
  <c r="N338" i="51"/>
  <c r="CU338" i="51" s="1"/>
  <c r="N100" i="48"/>
  <c r="V346" i="51"/>
  <c r="DC346" i="51" s="1"/>
  <c r="V110" i="46"/>
  <c r="V411" i="51"/>
  <c r="DC411" i="51" s="1"/>
  <c r="W110" i="45"/>
  <c r="N273" i="51"/>
  <c r="CU273" i="51" s="1"/>
  <c r="N101" i="45"/>
  <c r="Q406" i="51"/>
  <c r="CX406" i="51" s="1"/>
  <c r="P175" i="47"/>
  <c r="AR175" i="47" s="1"/>
  <c r="Q211" i="51" s="1"/>
  <c r="CX211" i="51" s="1"/>
  <c r="X282" i="51"/>
  <c r="DE282" i="51" s="1"/>
  <c r="S278" i="51"/>
  <c r="CZ278" i="51" s="1"/>
  <c r="S473" i="51"/>
  <c r="CZ473" i="51" s="1"/>
  <c r="R177" i="47"/>
  <c r="AT177" i="47" s="1"/>
  <c r="S213" i="51" s="1"/>
  <c r="CZ213" i="51" s="1"/>
  <c r="Q104" i="48"/>
  <c r="Q105" i="45"/>
  <c r="Q277" i="51"/>
  <c r="CX277" i="51" s="1"/>
  <c r="W412" i="51"/>
  <c r="DD412" i="51" s="1"/>
  <c r="N468" i="51"/>
  <c r="CU468" i="51" s="1"/>
  <c r="Q471" i="51"/>
  <c r="CX471" i="51" s="1"/>
  <c r="X111" i="46"/>
  <c r="AB116" i="46"/>
  <c r="S343" i="51"/>
  <c r="CZ343" i="51" s="1"/>
  <c r="M337" i="51"/>
  <c r="CT337" i="51" s="1"/>
  <c r="Z349" i="51"/>
  <c r="DG349" i="51" s="1"/>
  <c r="W347" i="51"/>
  <c r="DD347" i="51" s="1"/>
  <c r="W109" i="48"/>
  <c r="M272" i="51"/>
  <c r="CT272" i="51" s="1"/>
  <c r="Z284" i="51"/>
  <c r="DG284" i="51" s="1"/>
  <c r="X412" i="51"/>
  <c r="DE412" i="51" s="1"/>
  <c r="X109" i="48"/>
  <c r="AB352" i="51"/>
  <c r="DI352" i="51" s="1"/>
  <c r="AB287" i="51"/>
  <c r="DI287" i="51" s="1"/>
  <c r="W477" i="51"/>
  <c r="DD477" i="51" s="1"/>
  <c r="M100" i="45"/>
  <c r="Z112" i="45"/>
  <c r="X477" i="51"/>
  <c r="DE477" i="51" s="1"/>
  <c r="AA186" i="47"/>
  <c r="BC186" i="47" s="1"/>
  <c r="AB222" i="51" s="1"/>
  <c r="DI222" i="51" s="1"/>
  <c r="Y477" i="49"/>
  <c r="DF477" i="49" s="1"/>
  <c r="M402" i="51"/>
  <c r="CT402" i="51" s="1"/>
  <c r="M99" i="48"/>
  <c r="Z414" i="51"/>
  <c r="DG414" i="51" s="1"/>
  <c r="Z111" i="48"/>
  <c r="U44" i="48"/>
  <c r="Q470" i="51"/>
  <c r="CX470" i="51" s="1"/>
  <c r="Y48" i="48"/>
  <c r="U473" i="49"/>
  <c r="DB473" i="49" s="1"/>
  <c r="Q275" i="51"/>
  <c r="CX275" i="51" s="1"/>
  <c r="M467" i="51"/>
  <c r="CT467" i="51" s="1"/>
  <c r="Z479" i="51"/>
  <c r="DG479" i="51" s="1"/>
  <c r="T90" i="47"/>
  <c r="AV90" i="47" s="1"/>
  <c r="U213" i="49" s="1"/>
  <c r="DB213" i="49" s="1"/>
  <c r="Q104" i="46"/>
  <c r="X94" i="47"/>
  <c r="AZ94" i="47" s="1"/>
  <c r="Y217" i="49" s="1"/>
  <c r="DF217" i="49" s="1"/>
  <c r="U278" i="49"/>
  <c r="DB278" i="49" s="1"/>
  <c r="U44" i="45"/>
  <c r="Q405" i="51"/>
  <c r="CX405" i="51" s="1"/>
  <c r="P174" i="47"/>
  <c r="AR174" i="47" s="1"/>
  <c r="Q210" i="51" s="1"/>
  <c r="CX210" i="51" s="1"/>
  <c r="Y347" i="49"/>
  <c r="DF347" i="49" s="1"/>
  <c r="Y48" i="45"/>
  <c r="N402" i="51"/>
  <c r="CU402" i="51" s="1"/>
  <c r="M171" i="47"/>
  <c r="AO171" i="47" s="1"/>
  <c r="N207" i="51" s="1"/>
  <c r="CU207" i="51" s="1"/>
  <c r="N467" i="51"/>
  <c r="CU467" i="51" s="1"/>
  <c r="N99" i="48"/>
  <c r="U343" i="49"/>
  <c r="DB343" i="49" s="1"/>
  <c r="Q340" i="51"/>
  <c r="CX340" i="51" s="1"/>
  <c r="Y282" i="49"/>
  <c r="DF282" i="49" s="1"/>
  <c r="N337" i="51"/>
  <c r="CU337" i="51" s="1"/>
  <c r="BD124" i="49"/>
  <c r="Q40" i="45"/>
  <c r="Q339" i="49"/>
  <c r="CX339" i="49" s="1"/>
  <c r="AB481" i="49"/>
  <c r="DI481" i="49" s="1"/>
  <c r="Q274" i="49"/>
  <c r="CX274" i="49" s="1"/>
  <c r="AB286" i="49"/>
  <c r="DI286" i="49" s="1"/>
  <c r="R275" i="49"/>
  <c r="CY275" i="49" s="1"/>
  <c r="R41" i="45"/>
  <c r="Q40" i="46"/>
  <c r="AN380" i="50"/>
  <c r="BP348" i="50" s="1"/>
  <c r="R340" i="49"/>
  <c r="CY340" i="49" s="1"/>
  <c r="R41" i="46"/>
  <c r="AB52" i="46"/>
  <c r="AB123" i="49"/>
  <c r="BE123" i="49" s="1"/>
  <c r="AB96" i="47" s="1"/>
  <c r="BD96" i="47" s="1"/>
  <c r="O110" i="49"/>
  <c r="AQ110" i="49" s="1"/>
  <c r="W118" i="49"/>
  <c r="AY118" i="49" s="1"/>
  <c r="R405" i="49"/>
  <c r="CY405" i="49" s="1"/>
  <c r="R41" i="48"/>
  <c r="Q404" i="49"/>
  <c r="CX404" i="49" s="1"/>
  <c r="Q40" i="48"/>
  <c r="AA98" i="47"/>
  <c r="BC98" i="47" s="1"/>
  <c r="AB221" i="49" s="1"/>
  <c r="DI221" i="49" s="1"/>
  <c r="X119" i="49"/>
  <c r="AZ119" i="49" s="1"/>
  <c r="AB416" i="49"/>
  <c r="DI416" i="49" s="1"/>
  <c r="AB351" i="49"/>
  <c r="DI351" i="49" s="1"/>
  <c r="T147" i="51"/>
  <c r="U83" i="51"/>
  <c r="R113" i="49"/>
  <c r="AT113" i="49" s="1"/>
  <c r="R470" i="49"/>
  <c r="CY470" i="49" s="1"/>
  <c r="Q469" i="49"/>
  <c r="CX469" i="49" s="1"/>
  <c r="AB52" i="48"/>
  <c r="T82" i="51"/>
  <c r="S146" i="51"/>
  <c r="AN246" i="50"/>
  <c r="DS214" i="50"/>
  <c r="BP246" i="50" s="1"/>
  <c r="DS226" i="50"/>
  <c r="BP258" i="50" s="1"/>
  <c r="BP226" i="50" s="1"/>
  <c r="N10" i="38"/>
  <c r="AN245" i="49"/>
  <c r="BP213" i="49" s="1"/>
  <c r="AO245" i="49" s="1"/>
  <c r="AN514" i="49"/>
  <c r="BP482" i="49" s="1"/>
  <c r="DS215" i="50"/>
  <c r="BP247" i="50" s="1"/>
  <c r="BP215" i="50" s="1"/>
  <c r="DT215" i="50" s="1"/>
  <c r="BQ247" i="50" s="1"/>
  <c r="K244" i="2"/>
  <c r="AP380" i="49"/>
  <c r="BR348" i="49" s="1"/>
  <c r="AQ380" i="49" s="1"/>
  <c r="DS475" i="49"/>
  <c r="BP507" i="49" s="1"/>
  <c r="BP475" i="49" s="1"/>
  <c r="AN442" i="2"/>
  <c r="BP410" i="2" s="1"/>
  <c r="AO511" i="51"/>
  <c r="DT479" i="51"/>
  <c r="BQ511" i="51" s="1"/>
  <c r="AN251" i="2"/>
  <c r="BP219" i="2" s="1"/>
  <c r="M506" i="49"/>
  <c r="AN448" i="49"/>
  <c r="BP416" i="49" s="1"/>
  <c r="AO441" i="2"/>
  <c r="BQ409" i="2" s="1"/>
  <c r="BO213" i="50"/>
  <c r="AN245" i="50" s="1"/>
  <c r="AN248" i="50"/>
  <c r="DS216" i="50"/>
  <c r="BP248" i="50" s="1"/>
  <c r="J612" i="50"/>
  <c r="BO420" i="51"/>
  <c r="AN452" i="51" s="1"/>
  <c r="BO287" i="50"/>
  <c r="AN319" i="50" s="1"/>
  <c r="BO477" i="50"/>
  <c r="AN509" i="50" s="1"/>
  <c r="BP419" i="51"/>
  <c r="DT419" i="51" s="1"/>
  <c r="BQ451" i="51" s="1"/>
  <c r="BO353" i="50"/>
  <c r="AN385" i="50" s="1"/>
  <c r="BO478" i="50"/>
  <c r="DS478" i="50" s="1"/>
  <c r="BP510" i="50" s="1"/>
  <c r="BO285" i="51"/>
  <c r="AN317" i="51" s="1"/>
  <c r="DS484" i="51"/>
  <c r="BP516" i="51" s="1"/>
  <c r="BP484" i="51" s="1"/>
  <c r="BP480" i="50"/>
  <c r="AO512" i="50" s="1"/>
  <c r="BO485" i="51"/>
  <c r="AN517" i="51" s="1"/>
  <c r="AM78" i="45"/>
  <c r="BO278" i="2"/>
  <c r="AN310" i="2" s="1"/>
  <c r="BP288" i="49"/>
  <c r="DT288" i="49" s="1"/>
  <c r="BQ320" i="49" s="1"/>
  <c r="BO291" i="2"/>
  <c r="DS291" i="2" s="1"/>
  <c r="BP323" i="2" s="1"/>
  <c r="DS287" i="49"/>
  <c r="BP319" i="49" s="1"/>
  <c r="BP287" i="49" s="1"/>
  <c r="BO280" i="2"/>
  <c r="DS280" i="2" s="1"/>
  <c r="BP312" i="2" s="1"/>
  <c r="BO485" i="2"/>
  <c r="AN517" i="2" s="1"/>
  <c r="BO218" i="49"/>
  <c r="BO413" i="50"/>
  <c r="DS413" i="50" s="1"/>
  <c r="BP445" i="50" s="1"/>
  <c r="BO348" i="51"/>
  <c r="AN380" i="51" s="1"/>
  <c r="BO282" i="51"/>
  <c r="AN314" i="51" s="1"/>
  <c r="BP482" i="51"/>
  <c r="AO514" i="51" s="1"/>
  <c r="BO223" i="50"/>
  <c r="AN255" i="50" s="1"/>
  <c r="DS225" i="50"/>
  <c r="BP257" i="50" s="1"/>
  <c r="BP225" i="50" s="1"/>
  <c r="AO257" i="50" s="1"/>
  <c r="DU283" i="51"/>
  <c r="BR315" i="51" s="1"/>
  <c r="BR283" i="51" s="1"/>
  <c r="O38" i="50"/>
  <c r="O9" i="38"/>
  <c r="BO420" i="50"/>
  <c r="DS420" i="50" s="1"/>
  <c r="BP452" i="50" s="1"/>
  <c r="BO356" i="51"/>
  <c r="DS356" i="51" s="1"/>
  <c r="BP388" i="51" s="1"/>
  <c r="BP218" i="50"/>
  <c r="AO250" i="50" s="1"/>
  <c r="BP415" i="51"/>
  <c r="DT415" i="51" s="1"/>
  <c r="BQ447" i="51" s="1"/>
  <c r="BO482" i="50"/>
  <c r="AN514" i="50" s="1"/>
  <c r="BO416" i="50"/>
  <c r="AN448" i="50" s="1"/>
  <c r="BP475" i="50"/>
  <c r="DT475" i="50" s="1"/>
  <c r="BQ507" i="50" s="1"/>
  <c r="AN375" i="2"/>
  <c r="DS343" i="2"/>
  <c r="BP375" i="2" s="1"/>
  <c r="BO345" i="49"/>
  <c r="DS345" i="49" s="1"/>
  <c r="BP377" i="49" s="1"/>
  <c r="BO286" i="2"/>
  <c r="DS286" i="2" s="1"/>
  <c r="BP318" i="2" s="1"/>
  <c r="BO347" i="2"/>
  <c r="DS347" i="2" s="1"/>
  <c r="BP379" i="2" s="1"/>
  <c r="BO419" i="49"/>
  <c r="DS419" i="49" s="1"/>
  <c r="BP451" i="49" s="1"/>
  <c r="BP285" i="2"/>
  <c r="DT285" i="2" s="1"/>
  <c r="BQ317" i="2" s="1"/>
  <c r="AN244" i="2"/>
  <c r="BP352" i="2"/>
  <c r="AO384" i="2" s="1"/>
  <c r="BO283" i="49"/>
  <c r="AN315" i="49" s="1"/>
  <c r="BO350" i="49"/>
  <c r="DS350" i="49" s="1"/>
  <c r="BP382" i="49" s="1"/>
  <c r="BP484" i="2"/>
  <c r="DT484" i="2" s="1"/>
  <c r="BQ516" i="2" s="1"/>
  <c r="BO223" i="2"/>
  <c r="AN255" i="2" s="1"/>
  <c r="O38" i="2"/>
  <c r="O8" i="38"/>
  <c r="DT413" i="49"/>
  <c r="BQ445" i="49" s="1"/>
  <c r="BQ413" i="49" s="1"/>
  <c r="AP445" i="49" s="1"/>
  <c r="BP344" i="2"/>
  <c r="AO376" i="2" s="1"/>
  <c r="BP291" i="49"/>
  <c r="AO323" i="49" s="1"/>
  <c r="BO419" i="2"/>
  <c r="AN451" i="2" s="1"/>
  <c r="BO215" i="49"/>
  <c r="DS215" i="49" s="1"/>
  <c r="BP247" i="49" s="1"/>
  <c r="BO478" i="2"/>
  <c r="DS478" i="2" s="1"/>
  <c r="BP510" i="2" s="1"/>
  <c r="BO290" i="49"/>
  <c r="AN322" i="49" s="1"/>
  <c r="BO420" i="49"/>
  <c r="DS420" i="49" s="1"/>
  <c r="BP452" i="49" s="1"/>
  <c r="BO415" i="2"/>
  <c r="DS415" i="2" s="1"/>
  <c r="BP447" i="2" s="1"/>
  <c r="BO411" i="49"/>
  <c r="DS411" i="49" s="1"/>
  <c r="BP443" i="49" s="1"/>
  <c r="BO355" i="51"/>
  <c r="DS355" i="51" s="1"/>
  <c r="BP387" i="51" s="1"/>
  <c r="BO481" i="51"/>
  <c r="AN513" i="51" s="1"/>
  <c r="BO354" i="50"/>
  <c r="DS354" i="50" s="1"/>
  <c r="BP386" i="50" s="1"/>
  <c r="BO216" i="51"/>
  <c r="AN248" i="51" s="1"/>
  <c r="BO280" i="51"/>
  <c r="AN312" i="51" s="1"/>
  <c r="BO212" i="51"/>
  <c r="AN244" i="51" s="1"/>
  <c r="BO279" i="51"/>
  <c r="AM107" i="45" s="1"/>
  <c r="BP219" i="50"/>
  <c r="AO251" i="50" s="1"/>
  <c r="BP280" i="50"/>
  <c r="BO277" i="51"/>
  <c r="K309" i="51" s="1"/>
  <c r="BP483" i="51"/>
  <c r="AO515" i="51" s="1"/>
  <c r="BO286" i="51"/>
  <c r="AN318" i="51" s="1"/>
  <c r="BP218" i="51"/>
  <c r="DT218" i="51" s="1"/>
  <c r="BQ250" i="51" s="1"/>
  <c r="BO225" i="51"/>
  <c r="DS225" i="51" s="1"/>
  <c r="BP257" i="51" s="1"/>
  <c r="BP418" i="51"/>
  <c r="AO450" i="51" s="1"/>
  <c r="BO343" i="50"/>
  <c r="DS343" i="50" s="1"/>
  <c r="BP375" i="50" s="1"/>
  <c r="BO224" i="51"/>
  <c r="DS224" i="51" s="1"/>
  <c r="BP256" i="51" s="1"/>
  <c r="BO289" i="51"/>
  <c r="DS289" i="51" s="1"/>
  <c r="BP321" i="51" s="1"/>
  <c r="BO421" i="50"/>
  <c r="AN453" i="50" s="1"/>
  <c r="BP410" i="51"/>
  <c r="AO442" i="51" s="1"/>
  <c r="BP349" i="50"/>
  <c r="AO381" i="50" s="1"/>
  <c r="BP418" i="50"/>
  <c r="AO450" i="50" s="1"/>
  <c r="BO408" i="51"/>
  <c r="AN440" i="51" s="1"/>
  <c r="BO417" i="51"/>
  <c r="AN449" i="51" s="1"/>
  <c r="BO480" i="51"/>
  <c r="DS480" i="51" s="1"/>
  <c r="BP512" i="51" s="1"/>
  <c r="BP289" i="50"/>
  <c r="DT289" i="50" s="1"/>
  <c r="BQ321" i="50" s="1"/>
  <c r="BO217" i="50"/>
  <c r="AN249" i="50" s="1"/>
  <c r="BP284" i="51"/>
  <c r="AO316" i="51" s="1"/>
  <c r="BP415" i="50"/>
  <c r="AO447" i="50" s="1"/>
  <c r="BP220" i="50"/>
  <c r="AO252" i="50" s="1"/>
  <c r="BO279" i="50"/>
  <c r="DS279" i="50" s="1"/>
  <c r="BP311" i="50" s="1"/>
  <c r="BP346" i="51"/>
  <c r="DT346" i="51" s="1"/>
  <c r="BQ378" i="51" s="1"/>
  <c r="BO347" i="50"/>
  <c r="AN379" i="50" s="1"/>
  <c r="BO351" i="50"/>
  <c r="AN383" i="50" s="1"/>
  <c r="BO279" i="49"/>
  <c r="DS279" i="49" s="1"/>
  <c r="BP311" i="49" s="1"/>
  <c r="BP346" i="49"/>
  <c r="AO378" i="49" s="1"/>
  <c r="BO416" i="2"/>
  <c r="DS416" i="2" s="1"/>
  <c r="BP448" i="2" s="1"/>
  <c r="BP356" i="2"/>
  <c r="DT356" i="2" s="1"/>
  <c r="BQ388" i="2" s="1"/>
  <c r="BP353" i="49"/>
  <c r="DT353" i="49" s="1"/>
  <c r="BQ385" i="49" s="1"/>
  <c r="BO344" i="49"/>
  <c r="AN376" i="49" s="1"/>
  <c r="BO214" i="49"/>
  <c r="DS214" i="49" s="1"/>
  <c r="BP246" i="49" s="1"/>
  <c r="BP421" i="49"/>
  <c r="DT421" i="49" s="1"/>
  <c r="BQ453" i="49" s="1"/>
  <c r="BO356" i="49"/>
  <c r="AN388" i="49" s="1"/>
  <c r="BP418" i="49"/>
  <c r="AO450" i="49" s="1"/>
  <c r="AN380" i="2"/>
  <c r="BP348" i="2" s="1"/>
  <c r="BP285" i="49"/>
  <c r="DT285" i="49" s="1"/>
  <c r="BQ317" i="49" s="1"/>
  <c r="AP506" i="49"/>
  <c r="BO345" i="2"/>
  <c r="DS345" i="2" s="1"/>
  <c r="BP377" i="2" s="1"/>
  <c r="BO481" i="49"/>
  <c r="BO346" i="2"/>
  <c r="DS346" i="2" s="1"/>
  <c r="BP378" i="2" s="1"/>
  <c r="BO347" i="49"/>
  <c r="DS347" i="49" s="1"/>
  <c r="BP379" i="49" s="1"/>
  <c r="BO408" i="2"/>
  <c r="DS408" i="2" s="1"/>
  <c r="BP440" i="2" s="1"/>
  <c r="BO216" i="2"/>
  <c r="DS216" i="2" s="1"/>
  <c r="BP248" i="2" s="1"/>
  <c r="BO221" i="2"/>
  <c r="AN253" i="2" s="1"/>
  <c r="BO349" i="49"/>
  <c r="DS349" i="49" s="1"/>
  <c r="BP381" i="49" s="1"/>
  <c r="BO418" i="2"/>
  <c r="DS418" i="2" s="1"/>
  <c r="BP450" i="2" s="1"/>
  <c r="BO220" i="49"/>
  <c r="AN252" i="49" s="1"/>
  <c r="BO215" i="2"/>
  <c r="DS215" i="2" s="1"/>
  <c r="BP247" i="2" s="1"/>
  <c r="BO473" i="2"/>
  <c r="DS473" i="2" s="1"/>
  <c r="BP505" i="2" s="1"/>
  <c r="BO217" i="49"/>
  <c r="DS217" i="49" s="1"/>
  <c r="BP249" i="49" s="1"/>
  <c r="BP417" i="2"/>
  <c r="AO449" i="2" s="1"/>
  <c r="BO408" i="49"/>
  <c r="DS408" i="49" s="1"/>
  <c r="BP440" i="49" s="1"/>
  <c r="BP281" i="49"/>
  <c r="DT281" i="49" s="1"/>
  <c r="BQ313" i="49" s="1"/>
  <c r="BO286" i="49"/>
  <c r="AN318" i="49" s="1"/>
  <c r="BO485" i="49"/>
  <c r="AN517" i="49" s="1"/>
  <c r="BO486" i="2"/>
  <c r="DS486" i="2" s="1"/>
  <c r="BP518" i="2" s="1"/>
  <c r="BO342" i="2"/>
  <c r="AN374" i="2" s="1"/>
  <c r="BO412" i="49"/>
  <c r="AN444" i="49" s="1"/>
  <c r="Q115" i="47"/>
  <c r="R80" i="50"/>
  <c r="Q144" i="50"/>
  <c r="AN449" i="49"/>
  <c r="DS417" i="49"/>
  <c r="BP449" i="49" s="1"/>
  <c r="U147" i="49"/>
  <c r="V83" i="49"/>
  <c r="AO321" i="2"/>
  <c r="DT289" i="2"/>
  <c r="BQ321" i="2" s="1"/>
  <c r="P113" i="47"/>
  <c r="P142" i="50"/>
  <c r="Q78" i="50"/>
  <c r="P143" i="51"/>
  <c r="Q79" i="51"/>
  <c r="R79" i="49"/>
  <c r="Q143" i="49"/>
  <c r="BO477" i="51"/>
  <c r="BO225" i="2"/>
  <c r="BO290" i="2"/>
  <c r="V119" i="47"/>
  <c r="V148" i="50"/>
  <c r="W84" i="50"/>
  <c r="BO347" i="51"/>
  <c r="BO477" i="49"/>
  <c r="BO472" i="51"/>
  <c r="BO420" i="2"/>
  <c r="BO283" i="2"/>
  <c r="BP411" i="51"/>
  <c r="BP476" i="51"/>
  <c r="BO219" i="51"/>
  <c r="BO412" i="51"/>
  <c r="BO351" i="2"/>
  <c r="X35" i="47"/>
  <c r="X151" i="2"/>
  <c r="Y87" i="2"/>
  <c r="BP222" i="51"/>
  <c r="BO350" i="2"/>
  <c r="P27" i="47"/>
  <c r="P143" i="2"/>
  <c r="Q79" i="2"/>
  <c r="BP289" i="49"/>
  <c r="BO352" i="51"/>
  <c r="BP354" i="51"/>
  <c r="BO412" i="2"/>
  <c r="AN387" i="50"/>
  <c r="DS355" i="50"/>
  <c r="BP387" i="50" s="1"/>
  <c r="AN248" i="49"/>
  <c r="DS216" i="49"/>
  <c r="BP248" i="49" s="1"/>
  <c r="DT475" i="2"/>
  <c r="BQ507" i="2" s="1"/>
  <c r="AO507" i="2"/>
  <c r="AN254" i="2"/>
  <c r="DS222" i="2"/>
  <c r="BP254" i="2" s="1"/>
  <c r="BO407" i="2"/>
  <c r="AO442" i="49"/>
  <c r="DT410" i="49"/>
  <c r="BQ442" i="49" s="1"/>
  <c r="BO223" i="49"/>
  <c r="DS475" i="51"/>
  <c r="BP507" i="51" s="1"/>
  <c r="AN507" i="51"/>
  <c r="BO287" i="2"/>
  <c r="BO222" i="50"/>
  <c r="AO453" i="2"/>
  <c r="DT421" i="2"/>
  <c r="BQ453" i="2" s="1"/>
  <c r="BO343" i="51"/>
  <c r="BO473" i="49"/>
  <c r="BO351" i="49"/>
  <c r="AN249" i="2"/>
  <c r="DS217" i="2"/>
  <c r="BP249" i="2" s="1"/>
  <c r="DS414" i="51"/>
  <c r="BP446" i="51" s="1"/>
  <c r="AN446" i="51"/>
  <c r="DS409" i="51"/>
  <c r="BP441" i="51" s="1"/>
  <c r="AN441" i="51"/>
  <c r="Y36" i="47"/>
  <c r="Y152" i="2"/>
  <c r="Z88" i="2"/>
  <c r="BO222" i="49"/>
  <c r="BP349" i="2"/>
  <c r="BO415" i="49"/>
  <c r="AN444" i="50"/>
  <c r="DS412" i="50"/>
  <c r="BP444" i="50" s="1"/>
  <c r="X151" i="51"/>
  <c r="Y87" i="51"/>
  <c r="S145" i="51"/>
  <c r="T81" i="51"/>
  <c r="AN506" i="51"/>
  <c r="DS474" i="51"/>
  <c r="BP506" i="51" s="1"/>
  <c r="BO476" i="49"/>
  <c r="BO486" i="51"/>
  <c r="N25" i="47"/>
  <c r="N141" i="2"/>
  <c r="O77" i="2"/>
  <c r="BO291" i="50"/>
  <c r="BO225" i="49"/>
  <c r="BO282" i="49"/>
  <c r="BO213" i="2"/>
  <c r="AA38" i="47"/>
  <c r="AA154" i="2"/>
  <c r="AB90" i="2"/>
  <c r="AN322" i="50"/>
  <c r="DS290" i="50"/>
  <c r="BP322" i="50" s="1"/>
  <c r="BO354" i="2"/>
  <c r="DS472" i="49"/>
  <c r="K504" i="49"/>
  <c r="AN504" i="49"/>
  <c r="U31" i="47"/>
  <c r="U147" i="2"/>
  <c r="V83" i="2"/>
  <c r="BO343" i="49"/>
  <c r="BP223" i="51"/>
  <c r="BO485" i="50"/>
  <c r="BO281" i="51"/>
  <c r="DS279" i="2"/>
  <c r="BP311" i="2" s="1"/>
  <c r="AN311" i="2"/>
  <c r="AN320" i="50"/>
  <c r="DS288" i="50"/>
  <c r="BP320" i="50" s="1"/>
  <c r="X122" i="47"/>
  <c r="X151" i="50"/>
  <c r="Y87" i="50"/>
  <c r="Z119" i="50" s="1"/>
  <c r="BB119" i="50" s="1"/>
  <c r="BO478" i="51"/>
  <c r="BO212" i="49"/>
  <c r="BP410" i="50"/>
  <c r="BO484" i="49"/>
  <c r="V148" i="49"/>
  <c r="W84" i="49"/>
  <c r="BO217" i="51"/>
  <c r="R145" i="49"/>
  <c r="S81" i="49"/>
  <c r="AN376" i="51"/>
  <c r="DS344" i="51"/>
  <c r="BP376" i="51" s="1"/>
  <c r="AN510" i="49"/>
  <c r="DS478" i="49"/>
  <c r="BP510" i="49" s="1"/>
  <c r="AA125" i="47"/>
  <c r="AA154" i="50"/>
  <c r="AB90" i="50"/>
  <c r="AN378" i="50"/>
  <c r="DS346" i="50"/>
  <c r="BP378" i="50" s="1"/>
  <c r="R112" i="50"/>
  <c r="AT112" i="50" s="1"/>
  <c r="BD123" i="2"/>
  <c r="BO345" i="50"/>
  <c r="AO515" i="50"/>
  <c r="DT483" i="50"/>
  <c r="BQ515" i="50" s="1"/>
  <c r="BP419" i="50"/>
  <c r="P141" i="51"/>
  <c r="Q77" i="51"/>
  <c r="DT345" i="51"/>
  <c r="BQ377" i="51" s="1"/>
  <c r="AO377" i="51"/>
  <c r="BO288" i="51"/>
  <c r="BP353" i="51"/>
  <c r="AO317" i="50"/>
  <c r="DT285" i="50"/>
  <c r="BQ317" i="50" s="1"/>
  <c r="BO220" i="2"/>
  <c r="BO226" i="49"/>
  <c r="S117" i="47"/>
  <c r="S146" i="50"/>
  <c r="T82" i="50"/>
  <c r="BO220" i="51"/>
  <c r="BO282" i="50"/>
  <c r="BP352" i="50"/>
  <c r="BO481" i="50"/>
  <c r="BO421" i="51"/>
  <c r="AN318" i="50"/>
  <c r="DS286" i="50"/>
  <c r="BP318" i="50" s="1"/>
  <c r="O26" i="47"/>
  <c r="O142" i="2"/>
  <c r="P78" i="2"/>
  <c r="W149" i="51"/>
  <c r="X85" i="51"/>
  <c r="BP291" i="51"/>
  <c r="R144" i="49"/>
  <c r="S80" i="49"/>
  <c r="BO355" i="49"/>
  <c r="AN388" i="50"/>
  <c r="DS356" i="50"/>
  <c r="BP388" i="50" s="1"/>
  <c r="BO473" i="51"/>
  <c r="BO224" i="50"/>
  <c r="BO480" i="49"/>
  <c r="BO283" i="50"/>
  <c r="BO479" i="49"/>
  <c r="W34" i="47"/>
  <c r="W150" i="2"/>
  <c r="X86" i="2"/>
  <c r="BO355" i="2"/>
  <c r="S30" i="47"/>
  <c r="S146" i="2"/>
  <c r="T82" i="2"/>
  <c r="BO221" i="50"/>
  <c r="V32" i="47"/>
  <c r="V148" i="2"/>
  <c r="W84" i="2"/>
  <c r="R29" i="47"/>
  <c r="R145" i="2"/>
  <c r="S81" i="2"/>
  <c r="BO413" i="51"/>
  <c r="BO215" i="51"/>
  <c r="Y152" i="51"/>
  <c r="Z88" i="51"/>
  <c r="AA124" i="47"/>
  <c r="AB89" i="50"/>
  <c r="AA153" i="50"/>
  <c r="BP226" i="51"/>
  <c r="BO221" i="51"/>
  <c r="BO213" i="51"/>
  <c r="BP476" i="50"/>
  <c r="BO479" i="2"/>
  <c r="BO284" i="49"/>
  <c r="AO515" i="2"/>
  <c r="DT483" i="2"/>
  <c r="BQ515" i="2" s="1"/>
  <c r="Z153" i="49"/>
  <c r="AA89" i="49"/>
  <c r="BP480" i="2"/>
  <c r="BO349" i="51"/>
  <c r="BO290" i="51"/>
  <c r="AA154" i="49"/>
  <c r="AB90" i="49"/>
  <c r="AB154" i="49" s="1"/>
  <c r="BP352" i="49"/>
  <c r="BO278" i="49"/>
  <c r="AO313" i="50"/>
  <c r="DT281" i="50"/>
  <c r="BQ313" i="50" s="1"/>
  <c r="BP284" i="50"/>
  <c r="BO351" i="51"/>
  <c r="BO224" i="2"/>
  <c r="BO407" i="49"/>
  <c r="BO482" i="2"/>
  <c r="Y123" i="47"/>
  <c r="Z88" i="50"/>
  <c r="AA120" i="50" s="1"/>
  <c r="BC120" i="50" s="1"/>
  <c r="Y152" i="50"/>
  <c r="BO342" i="50"/>
  <c r="BO408" i="50"/>
  <c r="BO411" i="2"/>
  <c r="BP414" i="2"/>
  <c r="BP281" i="2"/>
  <c r="AA153" i="51"/>
  <c r="AB89" i="51"/>
  <c r="AB153" i="51" s="1"/>
  <c r="BO481" i="2"/>
  <c r="BO278" i="51"/>
  <c r="BO282" i="2"/>
  <c r="O142" i="49"/>
  <c r="P78" i="49"/>
  <c r="Z37" i="47"/>
  <c r="Z153" i="2"/>
  <c r="AA89" i="2"/>
  <c r="BO477" i="2"/>
  <c r="BO278" i="50"/>
  <c r="N112" i="47"/>
  <c r="N141" i="50"/>
  <c r="O77" i="50"/>
  <c r="AN253" i="49"/>
  <c r="DS221" i="49"/>
  <c r="BP253" i="49" s="1"/>
  <c r="AO251" i="49"/>
  <c r="DT219" i="49"/>
  <c r="BQ251" i="49" s="1"/>
  <c r="Q28" i="47"/>
  <c r="Q144" i="2"/>
  <c r="R80" i="2"/>
  <c r="AN518" i="50"/>
  <c r="DS486" i="50"/>
  <c r="BP518" i="50" s="1"/>
  <c r="BP483" i="49"/>
  <c r="BO414" i="49"/>
  <c r="T146" i="49"/>
  <c r="U82" i="49"/>
  <c r="BO474" i="50"/>
  <c r="BO486" i="49"/>
  <c r="AA152" i="49"/>
  <c r="AB88" i="49"/>
  <c r="AB152" i="49" s="1"/>
  <c r="X150" i="51"/>
  <c r="Y86" i="51"/>
  <c r="BO414" i="50"/>
  <c r="BP484" i="50"/>
  <c r="P114" i="47"/>
  <c r="P143" i="50"/>
  <c r="Q79" i="50"/>
  <c r="AN256" i="49"/>
  <c r="DS224" i="49"/>
  <c r="BP256" i="49" s="1"/>
  <c r="S116" i="47"/>
  <c r="T81" i="50"/>
  <c r="S145" i="50"/>
  <c r="BO416" i="51"/>
  <c r="X121" i="47"/>
  <c r="X150" i="50"/>
  <c r="Y86" i="50"/>
  <c r="V120" i="47"/>
  <c r="V149" i="50"/>
  <c r="W85" i="50"/>
  <c r="BO473" i="50"/>
  <c r="BO474" i="2"/>
  <c r="AM14" i="45" s="1"/>
  <c r="AN382" i="51"/>
  <c r="DS350" i="51"/>
  <c r="BP382" i="51" s="1"/>
  <c r="DS354" i="49"/>
  <c r="BP386" i="49" s="1"/>
  <c r="AN386" i="49"/>
  <c r="W84" i="51"/>
  <c r="V148" i="51"/>
  <c r="BO284" i="2"/>
  <c r="W85" i="49"/>
  <c r="V149" i="49"/>
  <c r="AN258" i="2"/>
  <c r="DS226" i="2"/>
  <c r="BP258" i="2" s="1"/>
  <c r="V33" i="47"/>
  <c r="V149" i="2"/>
  <c r="W85" i="2"/>
  <c r="BO288" i="2"/>
  <c r="BO350" i="50"/>
  <c r="P142" i="51"/>
  <c r="Q78" i="51"/>
  <c r="BP411" i="50"/>
  <c r="U118" i="47"/>
  <c r="U147" i="50"/>
  <c r="V83" i="50"/>
  <c r="AO376" i="50"/>
  <c r="DT344" i="50"/>
  <c r="BQ376" i="50" s="1"/>
  <c r="BP214" i="51"/>
  <c r="AO441" i="49"/>
  <c r="DT409" i="49"/>
  <c r="BQ441" i="49" s="1"/>
  <c r="W150" i="49"/>
  <c r="X86" i="49"/>
  <c r="BO287" i="51"/>
  <c r="O141" i="49"/>
  <c r="P77" i="49"/>
  <c r="AA87" i="49"/>
  <c r="Z151" i="49"/>
  <c r="Q144" i="51"/>
  <c r="R80" i="51"/>
  <c r="BO479" i="50"/>
  <c r="AN250" i="2"/>
  <c r="DS218" i="2"/>
  <c r="BP250" i="2" s="1"/>
  <c r="BO353" i="2"/>
  <c r="DT280" i="49"/>
  <c r="BQ312" i="49" s="1"/>
  <c r="AO312" i="49"/>
  <c r="BO417" i="50"/>
  <c r="O55" i="47"/>
  <c r="AQ55" i="47" s="1"/>
  <c r="P207" i="2" s="1"/>
  <c r="CW207" i="2" s="1"/>
  <c r="P7" i="48"/>
  <c r="P7" i="45"/>
  <c r="P7" i="46"/>
  <c r="P467" i="2"/>
  <c r="CW467" i="2" s="1"/>
  <c r="P402" i="2"/>
  <c r="CW402" i="2" s="1"/>
  <c r="P337" i="2"/>
  <c r="CW337" i="2" s="1"/>
  <c r="P272" i="2"/>
  <c r="CW272" i="2" s="1"/>
  <c r="Z153" i="47"/>
  <c r="BB153" i="47" s="1"/>
  <c r="AA218" i="50" s="1"/>
  <c r="DH218" i="50" s="1"/>
  <c r="AA79" i="48"/>
  <c r="AA80" i="45"/>
  <c r="AA81" i="46"/>
  <c r="AA478" i="50"/>
  <c r="DH478" i="50" s="1"/>
  <c r="AA413" i="50"/>
  <c r="DH413" i="50" s="1"/>
  <c r="AA348" i="50"/>
  <c r="DH348" i="50" s="1"/>
  <c r="AA283" i="50"/>
  <c r="DH283" i="50" s="1"/>
  <c r="Y65" i="47"/>
  <c r="BA65" i="47" s="1"/>
  <c r="Z217" i="2" s="1"/>
  <c r="DG217" i="2" s="1"/>
  <c r="Z17" i="48"/>
  <c r="Z17" i="45"/>
  <c r="Z347" i="2"/>
  <c r="DG347" i="2" s="1"/>
  <c r="Z17" i="46"/>
  <c r="Z477" i="2"/>
  <c r="DG477" i="2" s="1"/>
  <c r="Z412" i="2"/>
  <c r="DG412" i="2" s="1"/>
  <c r="Z282" i="2"/>
  <c r="DG282" i="2" s="1"/>
  <c r="M53" i="47"/>
  <c r="AO53" i="47" s="1"/>
  <c r="N205" i="2" s="1"/>
  <c r="CU205" i="2" s="1"/>
  <c r="N5" i="45"/>
  <c r="N5" i="48"/>
  <c r="N5" i="46"/>
  <c r="N335" i="2"/>
  <c r="CU335" i="2" s="1"/>
  <c r="N400" i="2"/>
  <c r="CU400" i="2" s="1"/>
  <c r="N465" i="2"/>
  <c r="CU465" i="2" s="1"/>
  <c r="N270" i="2"/>
  <c r="CU270" i="2" s="1"/>
  <c r="W63" i="47"/>
  <c r="AY63" i="47" s="1"/>
  <c r="X215" i="2" s="1"/>
  <c r="DE215" i="2" s="1"/>
  <c r="X15" i="48"/>
  <c r="X15" i="46"/>
  <c r="X15" i="45"/>
  <c r="X475" i="2"/>
  <c r="DE475" i="2" s="1"/>
  <c r="X410" i="2"/>
  <c r="DE410" i="2" s="1"/>
  <c r="X345" i="2"/>
  <c r="DE345" i="2" s="1"/>
  <c r="X280" i="2"/>
  <c r="DE280" i="2" s="1"/>
  <c r="P142" i="47"/>
  <c r="Q68" i="48"/>
  <c r="Q70" i="46"/>
  <c r="Q69" i="45"/>
  <c r="Q402" i="50"/>
  <c r="CX402" i="50" s="1"/>
  <c r="Q467" i="50"/>
  <c r="CX467" i="50" s="1"/>
  <c r="Q272" i="50"/>
  <c r="CX272" i="50" s="1"/>
  <c r="Q337" i="50"/>
  <c r="CX337" i="50" s="1"/>
  <c r="U61" i="47"/>
  <c r="AW61" i="47" s="1"/>
  <c r="V213" i="2" s="1"/>
  <c r="DC213" i="2" s="1"/>
  <c r="V13" i="48"/>
  <c r="V13" i="45"/>
  <c r="V408" i="2"/>
  <c r="DC408" i="2" s="1"/>
  <c r="V473" i="2"/>
  <c r="DC473" i="2" s="1"/>
  <c r="V13" i="46"/>
  <c r="V343" i="2"/>
  <c r="DC343" i="2" s="1"/>
  <c r="V278" i="2"/>
  <c r="DC278" i="2" s="1"/>
  <c r="T60" i="47"/>
  <c r="AV60" i="47" s="1"/>
  <c r="U212" i="2" s="1"/>
  <c r="DB212" i="2" s="1"/>
  <c r="U12" i="48"/>
  <c r="U12" i="45"/>
  <c r="U12" i="46"/>
  <c r="U472" i="2"/>
  <c r="DB472" i="2" s="1"/>
  <c r="U407" i="2"/>
  <c r="DB407" i="2" s="1"/>
  <c r="U277" i="2"/>
  <c r="DB277" i="2" s="1"/>
  <c r="U342" i="2"/>
  <c r="DB342" i="2" s="1"/>
  <c r="T146" i="47"/>
  <c r="AV146" i="47" s="1"/>
  <c r="U211" i="50" s="1"/>
  <c r="DB211" i="50" s="1"/>
  <c r="U72" i="48"/>
  <c r="U74" i="46"/>
  <c r="U73" i="45"/>
  <c r="U471" i="50"/>
  <c r="DB471" i="50" s="1"/>
  <c r="U406" i="50"/>
  <c r="DB406" i="50" s="1"/>
  <c r="U341" i="50"/>
  <c r="DB341" i="50" s="1"/>
  <c r="U276" i="50"/>
  <c r="DB276" i="50" s="1"/>
  <c r="Q144" i="47"/>
  <c r="AS144" i="47" s="1"/>
  <c r="R209" i="50" s="1"/>
  <c r="CY209" i="50" s="1"/>
  <c r="R70" i="48"/>
  <c r="R72" i="46"/>
  <c r="R71" i="45"/>
  <c r="R404" i="50"/>
  <c r="CY404" i="50" s="1"/>
  <c r="R339" i="50"/>
  <c r="CY339" i="50" s="1"/>
  <c r="R274" i="50"/>
  <c r="CY274" i="50" s="1"/>
  <c r="R469" i="50"/>
  <c r="CY469" i="50" s="1"/>
  <c r="V62" i="47"/>
  <c r="AX62" i="47" s="1"/>
  <c r="W214" i="2" s="1"/>
  <c r="DD214" i="2" s="1"/>
  <c r="W14" i="48"/>
  <c r="W14" i="46"/>
  <c r="W14" i="45"/>
  <c r="W409" i="2"/>
  <c r="DD409" i="2" s="1"/>
  <c r="W344" i="2"/>
  <c r="DD344" i="2" s="1"/>
  <c r="W474" i="2"/>
  <c r="DD474" i="2" s="1"/>
  <c r="W279" i="2"/>
  <c r="DD279" i="2" s="1"/>
  <c r="V149" i="47"/>
  <c r="AX149" i="47" s="1"/>
  <c r="W214" i="50" s="1"/>
  <c r="DD214" i="50" s="1"/>
  <c r="W75" i="48"/>
  <c r="W76" i="45"/>
  <c r="W77" i="46"/>
  <c r="W474" i="50"/>
  <c r="DD474" i="50" s="1"/>
  <c r="W409" i="50"/>
  <c r="DD409" i="50" s="1"/>
  <c r="W344" i="50"/>
  <c r="DD344" i="50" s="1"/>
  <c r="W279" i="50"/>
  <c r="DD279" i="50" s="1"/>
  <c r="Y151" i="47"/>
  <c r="Z77" i="48"/>
  <c r="Z79" i="46"/>
  <c r="Z78" i="45"/>
  <c r="Z346" i="50"/>
  <c r="DG346" i="50" s="1"/>
  <c r="Z411" i="50"/>
  <c r="DG411" i="50" s="1"/>
  <c r="Z476" i="50"/>
  <c r="DG476" i="50" s="1"/>
  <c r="Z281" i="50"/>
  <c r="DG281" i="50" s="1"/>
  <c r="O109" i="50"/>
  <c r="O13" i="38"/>
  <c r="W117" i="50"/>
  <c r="AY117" i="50" s="1"/>
  <c r="P110" i="2"/>
  <c r="AR110" i="2" s="1"/>
  <c r="R112" i="2"/>
  <c r="AT112" i="2" s="1"/>
  <c r="X65" i="47"/>
  <c r="AZ65" i="47" s="1"/>
  <c r="Y217" i="2" s="1"/>
  <c r="DF217" i="2" s="1"/>
  <c r="Y17" i="48"/>
  <c r="Y17" i="45"/>
  <c r="Y17" i="46"/>
  <c r="Y412" i="2"/>
  <c r="DF412" i="2" s="1"/>
  <c r="Y347" i="2"/>
  <c r="DF347" i="2" s="1"/>
  <c r="Y282" i="2"/>
  <c r="DF282" i="2" s="1"/>
  <c r="Y477" i="2"/>
  <c r="DF477" i="2" s="1"/>
  <c r="M140" i="47"/>
  <c r="AO140" i="47" s="1"/>
  <c r="N205" i="50" s="1"/>
  <c r="CU205" i="50" s="1"/>
  <c r="N66" i="48"/>
  <c r="N68" i="46"/>
  <c r="N67" i="45"/>
  <c r="N465" i="50"/>
  <c r="CU465" i="50" s="1"/>
  <c r="N400" i="50"/>
  <c r="CU400" i="50" s="1"/>
  <c r="N335" i="50"/>
  <c r="CU335" i="50" s="1"/>
  <c r="N270" i="50"/>
  <c r="CU270" i="50" s="1"/>
  <c r="U148" i="47"/>
  <c r="AW148" i="47" s="1"/>
  <c r="V213" i="50" s="1"/>
  <c r="DC213" i="50" s="1"/>
  <c r="V74" i="48"/>
  <c r="V76" i="46"/>
  <c r="V75" i="45"/>
  <c r="V343" i="50"/>
  <c r="DC343" i="50" s="1"/>
  <c r="V473" i="50"/>
  <c r="DC473" i="50" s="1"/>
  <c r="V278" i="50"/>
  <c r="DC278" i="50" s="1"/>
  <c r="V408" i="50"/>
  <c r="DC408" i="50" s="1"/>
  <c r="N54" i="47"/>
  <c r="AP54" i="47" s="1"/>
  <c r="O206" i="2" s="1"/>
  <c r="CV206" i="2" s="1"/>
  <c r="O6" i="48"/>
  <c r="O6" i="46"/>
  <c r="O6" i="45"/>
  <c r="O466" i="2"/>
  <c r="CV466" i="2" s="1"/>
  <c r="O336" i="2"/>
  <c r="CV336" i="2" s="1"/>
  <c r="O401" i="2"/>
  <c r="CV401" i="2" s="1"/>
  <c r="O271" i="2"/>
  <c r="CV271" i="2" s="1"/>
  <c r="W116" i="50"/>
  <c r="AY116" i="50" s="1"/>
  <c r="Y66" i="47"/>
  <c r="BA66" i="47" s="1"/>
  <c r="Z218" i="2" s="1"/>
  <c r="DG218" i="2" s="1"/>
  <c r="Z18" i="48"/>
  <c r="Z18" i="46"/>
  <c r="Z18" i="45"/>
  <c r="Z413" i="2"/>
  <c r="DG413" i="2" s="1"/>
  <c r="Z478" i="2"/>
  <c r="DG478" i="2" s="1"/>
  <c r="Z348" i="2"/>
  <c r="DG348" i="2" s="1"/>
  <c r="Z283" i="2"/>
  <c r="DG283" i="2" s="1"/>
  <c r="AA121" i="2"/>
  <c r="AA121" i="49" s="1"/>
  <c r="Y119" i="2"/>
  <c r="BA119" i="2" s="1"/>
  <c r="BA119" i="50"/>
  <c r="P110" i="50"/>
  <c r="AR110" i="50" s="1"/>
  <c r="P144" i="47"/>
  <c r="AR144" i="47" s="1"/>
  <c r="Q209" i="50" s="1"/>
  <c r="CX209" i="50" s="1"/>
  <c r="Q70" i="48"/>
  <c r="Q72" i="46"/>
  <c r="Q71" i="45"/>
  <c r="Q469" i="50"/>
  <c r="CX469" i="50" s="1"/>
  <c r="Q339" i="50"/>
  <c r="CX339" i="50" s="1"/>
  <c r="Q404" i="50"/>
  <c r="CX404" i="50" s="1"/>
  <c r="Q274" i="50"/>
  <c r="CX274" i="50" s="1"/>
  <c r="V115" i="50"/>
  <c r="AX115" i="50" s="1"/>
  <c r="S113" i="2"/>
  <c r="S113" i="49" s="1"/>
  <c r="T114" i="2"/>
  <c r="AV114" i="2" s="1"/>
  <c r="W64" i="47"/>
  <c r="AY64" i="47" s="1"/>
  <c r="X216" i="2" s="1"/>
  <c r="DE216" i="2" s="1"/>
  <c r="X16" i="48"/>
  <c r="X16" i="45"/>
  <c r="X16" i="46"/>
  <c r="X476" i="2"/>
  <c r="DE476" i="2" s="1"/>
  <c r="X411" i="2"/>
  <c r="DE411" i="2" s="1"/>
  <c r="X346" i="2"/>
  <c r="DE346" i="2" s="1"/>
  <c r="X281" i="2"/>
  <c r="DE281" i="2" s="1"/>
  <c r="Q111" i="2"/>
  <c r="AS111" i="2" s="1"/>
  <c r="AA121" i="50"/>
  <c r="BC121" i="50" s="1"/>
  <c r="U147" i="47"/>
  <c r="AW147" i="47" s="1"/>
  <c r="V212" i="50" s="1"/>
  <c r="DC212" i="50" s="1"/>
  <c r="V73" i="48"/>
  <c r="V75" i="46"/>
  <c r="V74" i="45"/>
  <c r="V342" i="50"/>
  <c r="DC342" i="50" s="1"/>
  <c r="V472" i="50"/>
  <c r="DC472" i="50" s="1"/>
  <c r="V277" i="50"/>
  <c r="DC277" i="50" s="1"/>
  <c r="V407" i="50"/>
  <c r="DC407" i="50" s="1"/>
  <c r="W150" i="47"/>
  <c r="AY150" i="47" s="1"/>
  <c r="X215" i="50" s="1"/>
  <c r="DE215" i="50" s="1"/>
  <c r="X78" i="46"/>
  <c r="X76" i="48"/>
  <c r="X77" i="45"/>
  <c r="X410" i="50"/>
  <c r="DE410" i="50" s="1"/>
  <c r="X280" i="50"/>
  <c r="DE280" i="50" s="1"/>
  <c r="X345" i="50"/>
  <c r="DE345" i="50" s="1"/>
  <c r="X475" i="50"/>
  <c r="DE475" i="50" s="1"/>
  <c r="Z120" i="2"/>
  <c r="BB120" i="2" s="1"/>
  <c r="AB122" i="2"/>
  <c r="BE122" i="2" s="1"/>
  <c r="T114" i="50"/>
  <c r="AV114" i="50" s="1"/>
  <c r="W117" i="2"/>
  <c r="AY117" i="2" s="1"/>
  <c r="N141" i="47"/>
  <c r="AP141" i="47" s="1"/>
  <c r="O206" i="50" s="1"/>
  <c r="CV206" i="50" s="1"/>
  <c r="O67" i="48"/>
  <c r="O69" i="46"/>
  <c r="O68" i="45"/>
  <c r="O401" i="50"/>
  <c r="CV401" i="50" s="1"/>
  <c r="O271" i="50"/>
  <c r="CV271" i="50" s="1"/>
  <c r="O466" i="50"/>
  <c r="CV466" i="50" s="1"/>
  <c r="O336" i="50"/>
  <c r="CV336" i="50" s="1"/>
  <c r="S59" i="47"/>
  <c r="AU59" i="47" s="1"/>
  <c r="T211" i="2" s="1"/>
  <c r="DA211" i="2" s="1"/>
  <c r="T11" i="48"/>
  <c r="T11" i="46"/>
  <c r="T11" i="45"/>
  <c r="T471" i="2"/>
  <c r="DA471" i="2" s="1"/>
  <c r="T406" i="2"/>
  <c r="DA406" i="2" s="1"/>
  <c r="T341" i="2"/>
  <c r="DA341" i="2" s="1"/>
  <c r="T276" i="2"/>
  <c r="DA276" i="2" s="1"/>
  <c r="Q57" i="47"/>
  <c r="AS57" i="47" s="1"/>
  <c r="R209" i="2" s="1"/>
  <c r="CY209" i="2" s="1"/>
  <c r="R9" i="48"/>
  <c r="R9" i="46"/>
  <c r="R404" i="2"/>
  <c r="CY404" i="2" s="1"/>
  <c r="R469" i="2"/>
  <c r="CY469" i="2" s="1"/>
  <c r="R339" i="2"/>
  <c r="CY339" i="2" s="1"/>
  <c r="R9" i="45"/>
  <c r="R274" i="2"/>
  <c r="CY274" i="2" s="1"/>
  <c r="R58" i="47"/>
  <c r="AT58" i="47" s="1"/>
  <c r="S210" i="2" s="1"/>
  <c r="CZ210" i="2" s="1"/>
  <c r="S10" i="48"/>
  <c r="S10" i="46"/>
  <c r="S10" i="45"/>
  <c r="S340" i="2"/>
  <c r="CZ340" i="2" s="1"/>
  <c r="S470" i="2"/>
  <c r="CZ470" i="2" s="1"/>
  <c r="S275" i="2"/>
  <c r="CZ275" i="2" s="1"/>
  <c r="S405" i="2"/>
  <c r="CZ405" i="2" s="1"/>
  <c r="X118" i="50"/>
  <c r="AZ118" i="50" s="1"/>
  <c r="V63" i="47"/>
  <c r="AX63" i="47" s="1"/>
  <c r="W215" i="2" s="1"/>
  <c r="DD215" i="2" s="1"/>
  <c r="W15" i="46"/>
  <c r="W15" i="45"/>
  <c r="W345" i="2"/>
  <c r="DD345" i="2" s="1"/>
  <c r="W475" i="2"/>
  <c r="DD475" i="2" s="1"/>
  <c r="W280" i="2"/>
  <c r="DD280" i="2" s="1"/>
  <c r="W410" i="2"/>
  <c r="DD410" i="2" s="1"/>
  <c r="W15" i="48"/>
  <c r="BB121" i="50"/>
  <c r="AB122" i="50"/>
  <c r="BE122" i="50" s="1"/>
  <c r="Q145" i="47"/>
  <c r="AS145" i="47" s="1"/>
  <c r="R210" i="50" s="1"/>
  <c r="CY210" i="50" s="1"/>
  <c r="R71" i="48"/>
  <c r="R72" i="45"/>
  <c r="R73" i="46"/>
  <c r="R470" i="50"/>
  <c r="CY470" i="50" s="1"/>
  <c r="R405" i="50"/>
  <c r="CY405" i="50" s="1"/>
  <c r="R275" i="50"/>
  <c r="CY275" i="50" s="1"/>
  <c r="R340" i="50"/>
  <c r="CY340" i="50" s="1"/>
  <c r="BA120" i="2"/>
  <c r="O109" i="2"/>
  <c r="AQ109" i="2" s="1"/>
  <c r="O12" i="38"/>
  <c r="P56" i="47"/>
  <c r="AR56" i="47" s="1"/>
  <c r="Q208" i="2" s="1"/>
  <c r="CX208" i="2" s="1"/>
  <c r="Q8" i="48"/>
  <c r="Q8" i="45"/>
  <c r="Q468" i="2"/>
  <c r="CX468" i="2" s="1"/>
  <c r="Q403" i="2"/>
  <c r="CX403" i="2" s="1"/>
  <c r="Q8" i="46"/>
  <c r="Q338" i="2"/>
  <c r="CX338" i="2" s="1"/>
  <c r="Q273" i="2"/>
  <c r="CX273" i="2" s="1"/>
  <c r="BC122" i="2"/>
  <c r="AU114" i="50"/>
  <c r="V116" i="2"/>
  <c r="AX116" i="2" s="1"/>
  <c r="U115" i="2"/>
  <c r="AW115" i="2" s="1"/>
  <c r="X118" i="2"/>
  <c r="AZ118" i="2" s="1"/>
  <c r="S113" i="50"/>
  <c r="AU113" i="50" s="1"/>
  <c r="BN275" i="50"/>
  <c r="BN470" i="50"/>
  <c r="BM273" i="2"/>
  <c r="BN340" i="2"/>
  <c r="BN210" i="2"/>
  <c r="BN241" i="50"/>
  <c r="BM403" i="2"/>
  <c r="BN275" i="2"/>
  <c r="BN241" i="2"/>
  <c r="BN405" i="50"/>
  <c r="BN501" i="50"/>
  <c r="I536" i="50"/>
  <c r="I569" i="50" s="1"/>
  <c r="BN436" i="50"/>
  <c r="BN306" i="50"/>
  <c r="BN371" i="50"/>
  <c r="I47" i="50"/>
  <c r="AL72" i="46" s="1"/>
  <c r="BM338" i="2"/>
  <c r="BN470" i="2"/>
  <c r="I536" i="2"/>
  <c r="I569" i="2" s="1"/>
  <c r="BN501" i="2"/>
  <c r="BN436" i="2"/>
  <c r="BN371" i="2"/>
  <c r="BN306" i="2"/>
  <c r="I47" i="2"/>
  <c r="BN210" i="50"/>
  <c r="BN340" i="50"/>
  <c r="BM468" i="2"/>
  <c r="BM208" i="2"/>
  <c r="BN405" i="2"/>
  <c r="BN241" i="51"/>
  <c r="BD124" i="51"/>
  <c r="L169" i="47"/>
  <c r="AN169" i="47" s="1"/>
  <c r="M205" i="51" s="1"/>
  <c r="M97" i="48"/>
  <c r="M99" i="46"/>
  <c r="M98" i="45"/>
  <c r="M465" i="51"/>
  <c r="M400" i="51"/>
  <c r="M270" i="51"/>
  <c r="M335" i="51"/>
  <c r="V180" i="47"/>
  <c r="AX180" i="47" s="1"/>
  <c r="W216" i="51" s="1"/>
  <c r="W108" i="48"/>
  <c r="W110" i="46"/>
  <c r="W109" i="45"/>
  <c r="W411" i="51"/>
  <c r="W346" i="51"/>
  <c r="W476" i="51"/>
  <c r="W281" i="51"/>
  <c r="DD217" i="51"/>
  <c r="CV208" i="49"/>
  <c r="BN405" i="49"/>
  <c r="BN340" i="51"/>
  <c r="L82" i="47"/>
  <c r="AN82" i="47" s="1"/>
  <c r="M205" i="49" s="1"/>
  <c r="M36" i="46"/>
  <c r="M36" i="48"/>
  <c r="M36" i="45"/>
  <c r="M465" i="49"/>
  <c r="M400" i="49"/>
  <c r="M270" i="49"/>
  <c r="M335" i="49"/>
  <c r="V179" i="47"/>
  <c r="AX179" i="47" s="1"/>
  <c r="W215" i="51" s="1"/>
  <c r="W107" i="48"/>
  <c r="W109" i="46"/>
  <c r="W108" i="45"/>
  <c r="W475" i="51"/>
  <c r="W410" i="51"/>
  <c r="W345" i="51"/>
  <c r="W280" i="51"/>
  <c r="T178" i="47"/>
  <c r="AV178" i="47" s="1"/>
  <c r="U214" i="51" s="1"/>
  <c r="U106" i="48"/>
  <c r="U108" i="46"/>
  <c r="U107" i="45"/>
  <c r="U409" i="51"/>
  <c r="U474" i="51"/>
  <c r="U279" i="51"/>
  <c r="U344" i="51"/>
  <c r="CZ212" i="51"/>
  <c r="BM403" i="49"/>
  <c r="BM338" i="49"/>
  <c r="Y182" i="47"/>
  <c r="BA182" i="47" s="1"/>
  <c r="Z218" i="51" s="1"/>
  <c r="Z110" i="48"/>
  <c r="Z112" i="46"/>
  <c r="Z111" i="45"/>
  <c r="Z478" i="51"/>
  <c r="Z413" i="51"/>
  <c r="Z348" i="51"/>
  <c r="Z283" i="51"/>
  <c r="DE217" i="51"/>
  <c r="M170" i="47"/>
  <c r="AO170" i="47" s="1"/>
  <c r="N206" i="51" s="1"/>
  <c r="N98" i="48"/>
  <c r="N100" i="46"/>
  <c r="N99" i="45"/>
  <c r="N466" i="51"/>
  <c r="N336" i="51"/>
  <c r="N401" i="51"/>
  <c r="N271" i="51"/>
  <c r="BN501" i="49"/>
  <c r="I536" i="49"/>
  <c r="I569" i="49" s="1"/>
  <c r="BN436" i="49"/>
  <c r="BN306" i="49"/>
  <c r="BN371" i="49"/>
  <c r="I47" i="49"/>
  <c r="DE477" i="49"/>
  <c r="DD215" i="49"/>
  <c r="O85" i="47"/>
  <c r="AQ85" i="47" s="1"/>
  <c r="P208" i="49" s="1"/>
  <c r="P39" i="48"/>
  <c r="P39" i="46"/>
  <c r="P39" i="45"/>
  <c r="P468" i="49"/>
  <c r="P403" i="49"/>
  <c r="P273" i="49"/>
  <c r="P338" i="49"/>
  <c r="AV116" i="51"/>
  <c r="BN340" i="49"/>
  <c r="DH220" i="49"/>
  <c r="Z96" i="47"/>
  <c r="BB96" i="47" s="1"/>
  <c r="AA219" i="49" s="1"/>
  <c r="AA50" i="48"/>
  <c r="AA50" i="46"/>
  <c r="AA50" i="45"/>
  <c r="AA479" i="49"/>
  <c r="AA414" i="49"/>
  <c r="AA349" i="49"/>
  <c r="AA284" i="49"/>
  <c r="DB409" i="49"/>
  <c r="S89" i="47"/>
  <c r="AU89" i="47" s="1"/>
  <c r="T212" i="49" s="1"/>
  <c r="T43" i="48"/>
  <c r="T43" i="46"/>
  <c r="T43" i="45"/>
  <c r="T472" i="49"/>
  <c r="T342" i="49"/>
  <c r="T407" i="49"/>
  <c r="T277" i="49"/>
  <c r="K169" i="47"/>
  <c r="AM169" i="47" s="1"/>
  <c r="L205" i="51" s="1"/>
  <c r="L97" i="48"/>
  <c r="L98" i="45"/>
  <c r="L99" i="46"/>
  <c r="L335" i="51"/>
  <c r="L400" i="51"/>
  <c r="L270" i="51"/>
  <c r="L465" i="51"/>
  <c r="X181" i="47"/>
  <c r="AZ181" i="47" s="1"/>
  <c r="Y217" i="51" s="1"/>
  <c r="Y109" i="48"/>
  <c r="Y111" i="46"/>
  <c r="Y110" i="45"/>
  <c r="Y412" i="51"/>
  <c r="Y282" i="51"/>
  <c r="Y477" i="51"/>
  <c r="Y347" i="51"/>
  <c r="CV338" i="49"/>
  <c r="DH285" i="49"/>
  <c r="DB474" i="49"/>
  <c r="DB214" i="49"/>
  <c r="L170" i="47"/>
  <c r="AN170" i="47" s="1"/>
  <c r="M206" i="51" s="1"/>
  <c r="M98" i="48"/>
  <c r="M100" i="46"/>
  <c r="M99" i="45"/>
  <c r="M401" i="51"/>
  <c r="M466" i="51"/>
  <c r="M271" i="51"/>
  <c r="M336" i="51"/>
  <c r="CT207" i="51"/>
  <c r="BN470" i="51"/>
  <c r="BN405" i="51"/>
  <c r="BN241" i="49"/>
  <c r="CZ472" i="51"/>
  <c r="U91" i="47"/>
  <c r="AW91" i="47" s="1"/>
  <c r="V214" i="49" s="1"/>
  <c r="V45" i="48"/>
  <c r="V45" i="46"/>
  <c r="V45" i="45"/>
  <c r="V474" i="49"/>
  <c r="V344" i="49"/>
  <c r="V409" i="49"/>
  <c r="V279" i="49"/>
  <c r="CX405" i="49"/>
  <c r="AB123" i="51"/>
  <c r="BE123" i="51" s="1"/>
  <c r="AB183" i="47" s="1"/>
  <c r="BD183" i="47" s="1"/>
  <c r="Y120" i="51"/>
  <c r="BA120" i="51" s="1"/>
  <c r="X119" i="51"/>
  <c r="AZ119" i="51" s="1"/>
  <c r="U116" i="51"/>
  <c r="T115" i="51"/>
  <c r="AV115" i="51" s="1"/>
  <c r="Q112" i="51"/>
  <c r="AS112" i="51" s="1"/>
  <c r="P111" i="51"/>
  <c r="AR111" i="51" s="1"/>
  <c r="R113" i="51"/>
  <c r="AT113" i="51" s="1"/>
  <c r="O110" i="51"/>
  <c r="AQ110" i="51" s="1"/>
  <c r="Z121" i="51"/>
  <c r="BB121" i="51" s="1"/>
  <c r="W118" i="51"/>
  <c r="AY118" i="51" s="1"/>
  <c r="S114" i="51"/>
  <c r="AU114" i="51" s="1"/>
  <c r="N109" i="51"/>
  <c r="AP109" i="51" s="1"/>
  <c r="AA122" i="51"/>
  <c r="BC122" i="51" s="1"/>
  <c r="V117" i="51"/>
  <c r="AX117" i="51" s="1"/>
  <c r="BM208" i="49"/>
  <c r="O172" i="47"/>
  <c r="AQ172" i="47" s="1"/>
  <c r="P208" i="51" s="1"/>
  <c r="P100" i="48"/>
  <c r="P102" i="46"/>
  <c r="P101" i="45"/>
  <c r="P468" i="51"/>
  <c r="P273" i="51"/>
  <c r="P403" i="51"/>
  <c r="P338" i="51"/>
  <c r="Y95" i="47"/>
  <c r="BA95" i="47" s="1"/>
  <c r="Z218" i="49" s="1"/>
  <c r="Z49" i="48"/>
  <c r="Z49" i="45"/>
  <c r="Z49" i="46"/>
  <c r="Z478" i="49"/>
  <c r="Z413" i="49"/>
  <c r="Z348" i="49"/>
  <c r="Z283" i="49"/>
  <c r="DG414" i="49"/>
  <c r="CR205" i="51"/>
  <c r="DE347" i="49"/>
  <c r="N171" i="47"/>
  <c r="AP171" i="47" s="1"/>
  <c r="O207" i="51" s="1"/>
  <c r="O99" i="48"/>
  <c r="O101" i="46"/>
  <c r="O100" i="45"/>
  <c r="O467" i="51"/>
  <c r="O402" i="51"/>
  <c r="O337" i="51"/>
  <c r="O272" i="51"/>
  <c r="CV468" i="49"/>
  <c r="DH415" i="49"/>
  <c r="DB344" i="49"/>
  <c r="BN275" i="51"/>
  <c r="N84" i="47"/>
  <c r="AP84" i="47" s="1"/>
  <c r="O207" i="49" s="1"/>
  <c r="O38" i="48"/>
  <c r="O38" i="46"/>
  <c r="O38" i="45"/>
  <c r="O467" i="49"/>
  <c r="O402" i="49"/>
  <c r="O337" i="49"/>
  <c r="O272" i="49"/>
  <c r="CZ407" i="51"/>
  <c r="CX275" i="49"/>
  <c r="Z184" i="47"/>
  <c r="BB184" i="47" s="1"/>
  <c r="AA220" i="51" s="1"/>
  <c r="AA112" i="48"/>
  <c r="AA114" i="46"/>
  <c r="AA113" i="45"/>
  <c r="AA415" i="51"/>
  <c r="AA350" i="51"/>
  <c r="AA285" i="51"/>
  <c r="AA480" i="51"/>
  <c r="S177" i="47"/>
  <c r="AU177" i="47" s="1"/>
  <c r="T213" i="51" s="1"/>
  <c r="T105" i="48"/>
  <c r="T107" i="46"/>
  <c r="T106" i="45"/>
  <c r="T408" i="51"/>
  <c r="T343" i="51"/>
  <c r="T473" i="51"/>
  <c r="T278" i="51"/>
  <c r="P173" i="47"/>
  <c r="AR173" i="47" s="1"/>
  <c r="Q209" i="51" s="1"/>
  <c r="Q101" i="48"/>
  <c r="Q103" i="46"/>
  <c r="Q102" i="45"/>
  <c r="Q469" i="51"/>
  <c r="Q274" i="51"/>
  <c r="Q404" i="51"/>
  <c r="Q339" i="51"/>
  <c r="CV403" i="49"/>
  <c r="BN210" i="49"/>
  <c r="BN470" i="49"/>
  <c r="DH350" i="49"/>
  <c r="DB279" i="49"/>
  <c r="W180" i="47"/>
  <c r="AY180" i="47" s="1"/>
  <c r="X216" i="51" s="1"/>
  <c r="X108" i="48"/>
  <c r="X110" i="46"/>
  <c r="X109" i="45"/>
  <c r="X411" i="51"/>
  <c r="X476" i="51"/>
  <c r="X281" i="51"/>
  <c r="X346" i="51"/>
  <c r="X93" i="47"/>
  <c r="AZ93" i="47" s="1"/>
  <c r="Y216" i="49" s="1"/>
  <c r="Y47" i="48"/>
  <c r="Y47" i="46"/>
  <c r="Y47" i="45"/>
  <c r="Y476" i="49"/>
  <c r="Y411" i="49"/>
  <c r="Y346" i="49"/>
  <c r="Y281" i="49"/>
  <c r="AA185" i="47"/>
  <c r="BC185" i="47" s="1"/>
  <c r="AB221" i="51" s="1"/>
  <c r="AB113" i="48"/>
  <c r="AB114" i="45"/>
  <c r="AB115" i="46"/>
  <c r="AB416" i="51"/>
  <c r="AB351" i="51"/>
  <c r="AB286" i="51"/>
  <c r="AB481" i="51"/>
  <c r="DG219" i="51"/>
  <c r="CZ342" i="51"/>
  <c r="BN501" i="51"/>
  <c r="I536" i="51"/>
  <c r="I569" i="51" s="1"/>
  <c r="BN436" i="51"/>
  <c r="BN306" i="51"/>
  <c r="BN371" i="51"/>
  <c r="I47" i="51"/>
  <c r="AL103" i="46" s="1"/>
  <c r="CX470" i="49"/>
  <c r="CX210" i="49"/>
  <c r="U178" i="47"/>
  <c r="AW178" i="47" s="1"/>
  <c r="V214" i="51" s="1"/>
  <c r="V106" i="48"/>
  <c r="V108" i="46"/>
  <c r="V107" i="45"/>
  <c r="V474" i="51"/>
  <c r="V409" i="51"/>
  <c r="V344" i="51"/>
  <c r="V279" i="51"/>
  <c r="Z183" i="47"/>
  <c r="BB183" i="47" s="1"/>
  <c r="AA219" i="51" s="1"/>
  <c r="AA111" i="48"/>
  <c r="AA113" i="46"/>
  <c r="AA112" i="45"/>
  <c r="AA479" i="51"/>
  <c r="AA349" i="51"/>
  <c r="AA414" i="51"/>
  <c r="AA284" i="51"/>
  <c r="DG284" i="49"/>
  <c r="CY210" i="49"/>
  <c r="M83" i="47"/>
  <c r="AO83" i="47" s="1"/>
  <c r="N206" i="49" s="1"/>
  <c r="N37" i="48"/>
  <c r="N37" i="45"/>
  <c r="N37" i="46"/>
  <c r="N466" i="49"/>
  <c r="N401" i="49"/>
  <c r="N336" i="49"/>
  <c r="N271" i="49"/>
  <c r="DE412" i="49"/>
  <c r="DE217" i="49"/>
  <c r="CU208" i="51"/>
  <c r="DE218" i="51"/>
  <c r="BC122" i="49"/>
  <c r="DG349" i="49"/>
  <c r="N17" i="38"/>
  <c r="N21" i="38" s="1"/>
  <c r="CX209" i="49"/>
  <c r="CV273" i="49"/>
  <c r="BN275" i="49"/>
  <c r="DH480" i="49"/>
  <c r="BN210" i="51"/>
  <c r="T177" i="47"/>
  <c r="AV177" i="47" s="1"/>
  <c r="U213" i="51" s="1"/>
  <c r="U105" i="48"/>
  <c r="U107" i="46"/>
  <c r="U106" i="45"/>
  <c r="U408" i="51"/>
  <c r="U473" i="51"/>
  <c r="U278" i="51"/>
  <c r="U343" i="51"/>
  <c r="CZ277" i="51"/>
  <c r="CX340" i="49"/>
  <c r="C30" i="56"/>
  <c r="B31" i="56"/>
  <c r="BM468" i="49"/>
  <c r="BM273" i="49"/>
  <c r="X182" i="47"/>
  <c r="AZ182" i="47" s="1"/>
  <c r="Y218" i="51" s="1"/>
  <c r="Y110" i="48"/>
  <c r="Y112" i="46"/>
  <c r="Y111" i="45"/>
  <c r="Y413" i="51"/>
  <c r="Y478" i="51"/>
  <c r="Y283" i="51"/>
  <c r="Y348" i="51"/>
  <c r="Q174" i="47"/>
  <c r="AS174" i="47" s="1"/>
  <c r="R210" i="51" s="1"/>
  <c r="R102" i="48"/>
  <c r="R104" i="46"/>
  <c r="R103" i="45"/>
  <c r="R470" i="51"/>
  <c r="R340" i="51"/>
  <c r="R405" i="51"/>
  <c r="R275" i="51"/>
  <c r="R88" i="47"/>
  <c r="AT88" i="47" s="1"/>
  <c r="S211" i="49" s="1"/>
  <c r="S42" i="48"/>
  <c r="S42" i="46"/>
  <c r="S42" i="45"/>
  <c r="S471" i="49"/>
  <c r="S406" i="49"/>
  <c r="S341" i="49"/>
  <c r="S276" i="49"/>
  <c r="DG479" i="49"/>
  <c r="DG219" i="49"/>
  <c r="Q175" i="47"/>
  <c r="AS175" i="47" s="1"/>
  <c r="R211" i="51" s="1"/>
  <c r="R103" i="48"/>
  <c r="R105" i="46"/>
  <c r="R104" i="45"/>
  <c r="R406" i="51"/>
  <c r="R471" i="51"/>
  <c r="R276" i="51"/>
  <c r="R341" i="51"/>
  <c r="R175" i="47"/>
  <c r="AT175" i="47" s="1"/>
  <c r="S211" i="51" s="1"/>
  <c r="S103" i="48"/>
  <c r="S105" i="46"/>
  <c r="S104" i="45"/>
  <c r="S471" i="51"/>
  <c r="S406" i="51"/>
  <c r="S341" i="51"/>
  <c r="S276" i="51"/>
  <c r="DE282" i="49"/>
  <c r="AJ101" i="46" l="1"/>
  <c r="H174" i="51"/>
  <c r="AJ207" i="51"/>
  <c r="BL207" i="51" s="1"/>
  <c r="AJ337" i="51"/>
  <c r="BL337" i="51" s="1"/>
  <c r="AJ467" i="51"/>
  <c r="BL467" i="51" s="1"/>
  <c r="AJ402" i="51"/>
  <c r="BL402" i="51" s="1"/>
  <c r="AJ272" i="51"/>
  <c r="BL272" i="51" s="1"/>
  <c r="BQ422" i="49"/>
  <c r="BQ294" i="51"/>
  <c r="DP272" i="49"/>
  <c r="H304" i="49"/>
  <c r="AK304" i="49"/>
  <c r="DM295" i="51"/>
  <c r="AH327" i="51"/>
  <c r="E96" i="38"/>
  <c r="E97" i="38" s="1"/>
  <c r="DP402" i="2"/>
  <c r="AK434" i="2"/>
  <c r="H434" i="2"/>
  <c r="F602" i="2"/>
  <c r="AJ498" i="2"/>
  <c r="G498" i="2"/>
  <c r="DO466" i="2"/>
  <c r="AN456" i="50"/>
  <c r="DS424" i="50"/>
  <c r="BP456" i="50" s="1"/>
  <c r="AN391" i="49"/>
  <c r="DS359" i="49"/>
  <c r="BP391" i="49" s="1"/>
  <c r="DP467" i="2"/>
  <c r="G603" i="2"/>
  <c r="AK499" i="2"/>
  <c r="H499" i="2"/>
  <c r="BS422" i="2"/>
  <c r="AO521" i="49"/>
  <c r="DT489" i="49"/>
  <c r="BQ521" i="49" s="1"/>
  <c r="AJ368" i="49"/>
  <c r="G368" i="49"/>
  <c r="DO336" i="49"/>
  <c r="BO341" i="51"/>
  <c r="E327" i="50"/>
  <c r="E328" i="50" s="1"/>
  <c r="BJ237" i="50"/>
  <c r="BJ262" i="50" s="1"/>
  <c r="AI69" i="46"/>
  <c r="AI401" i="50"/>
  <c r="AI336" i="50"/>
  <c r="AI271" i="50"/>
  <c r="AI206" i="50"/>
  <c r="AI466" i="50"/>
  <c r="G173" i="50"/>
  <c r="DT358" i="2"/>
  <c r="BQ390" i="2" s="1"/>
  <c r="AO390" i="2"/>
  <c r="AI100" i="46"/>
  <c r="G173" i="51"/>
  <c r="AI206" i="51"/>
  <c r="BK206" i="51" s="1"/>
  <c r="AI271" i="51"/>
  <c r="BK271" i="51" s="1"/>
  <c r="AI401" i="51"/>
  <c r="BK401" i="51" s="1"/>
  <c r="AI336" i="51"/>
  <c r="BK336" i="51" s="1"/>
  <c r="AI466" i="51"/>
  <c r="BK466" i="51" s="1"/>
  <c r="AI98" i="48"/>
  <c r="E125" i="38"/>
  <c r="DM360" i="50"/>
  <c r="AO326" i="2"/>
  <c r="DT294" i="2"/>
  <c r="BQ326" i="2" s="1"/>
  <c r="G433" i="2"/>
  <c r="DO401" i="2"/>
  <c r="AJ433" i="2"/>
  <c r="H239" i="2"/>
  <c r="AK239" i="2"/>
  <c r="DP207" i="2"/>
  <c r="AJ7" i="45"/>
  <c r="E565" i="2"/>
  <c r="E590" i="2" s="1"/>
  <c r="E591" i="2" s="1"/>
  <c r="F32" i="38" s="1"/>
  <c r="E557" i="2"/>
  <c r="E558" i="2" s="1"/>
  <c r="AO325" i="50"/>
  <c r="BQ293" i="50" s="1"/>
  <c r="DT293" i="50"/>
  <c r="BQ325" i="50" s="1"/>
  <c r="DT228" i="2"/>
  <c r="BQ260" i="2" s="1"/>
  <c r="AO260" i="2"/>
  <c r="AN456" i="2"/>
  <c r="DS424" i="2"/>
  <c r="BP456" i="2" s="1"/>
  <c r="AM29" i="45"/>
  <c r="E242" i="38"/>
  <c r="AN503" i="50"/>
  <c r="DS471" i="50"/>
  <c r="J607" i="50"/>
  <c r="K503" i="50"/>
  <c r="E63" i="38"/>
  <c r="DM230" i="51"/>
  <c r="DS292" i="51"/>
  <c r="BP324" i="51" s="1"/>
  <c r="AN324" i="51"/>
  <c r="J623" i="51"/>
  <c r="BM273" i="51"/>
  <c r="AK71" i="46"/>
  <c r="AK403" i="50"/>
  <c r="BM403" i="50" s="1"/>
  <c r="I175" i="50"/>
  <c r="AK273" i="50"/>
  <c r="BM273" i="50" s="1"/>
  <c r="AK338" i="50"/>
  <c r="BM338" i="50" s="1"/>
  <c r="AK468" i="50"/>
  <c r="BM468" i="50" s="1"/>
  <c r="AK208" i="50"/>
  <c r="BM208" i="50" s="1"/>
  <c r="DS423" i="51"/>
  <c r="BP455" i="51" s="1"/>
  <c r="AN455" i="51"/>
  <c r="J624" i="49"/>
  <c r="AN520" i="49"/>
  <c r="DS488" i="49"/>
  <c r="BP520" i="49" s="1"/>
  <c r="AN391" i="50"/>
  <c r="BP359" i="50" s="1"/>
  <c r="DS359" i="50"/>
  <c r="BP391" i="50" s="1"/>
  <c r="AM89" i="45"/>
  <c r="DS227" i="50"/>
  <c r="BP259" i="50" s="1"/>
  <c r="AN259" i="50"/>
  <c r="E191" i="38"/>
  <c r="DM490" i="50"/>
  <c r="AO261" i="51"/>
  <c r="BQ229" i="51" s="1"/>
  <c r="DT229" i="51"/>
  <c r="BQ261" i="51" s="1"/>
  <c r="G303" i="2"/>
  <c r="AJ303" i="2"/>
  <c r="DO271" i="2"/>
  <c r="AO455" i="2"/>
  <c r="DT423" i="2"/>
  <c r="BQ455" i="2" s="1"/>
  <c r="J625" i="50"/>
  <c r="AN521" i="50"/>
  <c r="DS489" i="50"/>
  <c r="BP521" i="50" s="1"/>
  <c r="E565" i="49"/>
  <c r="E590" i="49" s="1"/>
  <c r="E591" i="49" s="1"/>
  <c r="F44" i="38" s="1"/>
  <c r="E557" i="49"/>
  <c r="E558" i="49" s="1"/>
  <c r="BR487" i="51"/>
  <c r="AM276" i="49"/>
  <c r="AM42" i="48"/>
  <c r="K178" i="49"/>
  <c r="AM406" i="49"/>
  <c r="AM471" i="49"/>
  <c r="AM341" i="49"/>
  <c r="AM211" i="49"/>
  <c r="DS211" i="50"/>
  <c r="AN243" i="50"/>
  <c r="K243" i="50"/>
  <c r="DM425" i="51"/>
  <c r="E162" i="38"/>
  <c r="E163" i="38" s="1"/>
  <c r="AJ433" i="49"/>
  <c r="G433" i="49"/>
  <c r="DO401" i="49"/>
  <c r="BP488" i="50"/>
  <c r="BP488" i="2"/>
  <c r="BO406" i="51"/>
  <c r="AO261" i="2"/>
  <c r="BQ229" i="2" s="1"/>
  <c r="DT229" i="2"/>
  <c r="BQ261" i="2" s="1"/>
  <c r="AM91" i="45"/>
  <c r="AN261" i="50"/>
  <c r="DS229" i="50"/>
  <c r="BP261" i="50" s="1"/>
  <c r="BM468" i="51"/>
  <c r="BP228" i="49"/>
  <c r="DT359" i="2"/>
  <c r="BQ391" i="2" s="1"/>
  <c r="AO391" i="2"/>
  <c r="BQ359" i="2" s="1"/>
  <c r="BT29" i="48"/>
  <c r="BW28" i="48"/>
  <c r="BV28" i="48"/>
  <c r="DT357" i="49"/>
  <c r="BQ389" i="49" s="1"/>
  <c r="AO389" i="49"/>
  <c r="AN390" i="50"/>
  <c r="DS358" i="50"/>
  <c r="BP390" i="50" s="1"/>
  <c r="AM90" i="45"/>
  <c r="AO455" i="49"/>
  <c r="DT423" i="49"/>
  <c r="BQ455" i="49" s="1"/>
  <c r="E129" i="38"/>
  <c r="E130" i="38" s="1"/>
  <c r="DM360" i="51"/>
  <c r="AO326" i="49"/>
  <c r="DT294" i="49"/>
  <c r="BQ326" i="49" s="1"/>
  <c r="AO454" i="51"/>
  <c r="DT422" i="51"/>
  <c r="BQ454" i="51" s="1"/>
  <c r="AM11" i="46"/>
  <c r="AM211" i="2"/>
  <c r="BO211" i="2" s="1"/>
  <c r="AM406" i="2"/>
  <c r="BO406" i="2" s="1"/>
  <c r="AM341" i="2"/>
  <c r="BO341" i="2" s="1"/>
  <c r="K178" i="2"/>
  <c r="AM471" i="2"/>
  <c r="BO471" i="2" s="1"/>
  <c r="AM42" i="46"/>
  <c r="AM276" i="2"/>
  <c r="BO276" i="2" s="1"/>
  <c r="DT487" i="2"/>
  <c r="BQ519" i="2" s="1"/>
  <c r="AO519" i="2"/>
  <c r="DT228" i="50"/>
  <c r="BQ260" i="50" s="1"/>
  <c r="AO260" i="50"/>
  <c r="AN308" i="50"/>
  <c r="DS276" i="50"/>
  <c r="K308" i="50"/>
  <c r="E266" i="38"/>
  <c r="E309" i="38"/>
  <c r="E321" i="38"/>
  <c r="DM230" i="50"/>
  <c r="E59" i="38"/>
  <c r="E60" i="38" s="1"/>
  <c r="DS359" i="51"/>
  <c r="BP391" i="51" s="1"/>
  <c r="AN391" i="51"/>
  <c r="AM122" i="45"/>
  <c r="DT293" i="49"/>
  <c r="BQ325" i="49" s="1"/>
  <c r="AO325" i="49"/>
  <c r="BQ293" i="49" s="1"/>
  <c r="BP228" i="51"/>
  <c r="BM338" i="51"/>
  <c r="AK369" i="49"/>
  <c r="DP337" i="49"/>
  <c r="H369" i="49"/>
  <c r="E66" i="38"/>
  <c r="AJ238" i="2"/>
  <c r="G238" i="2"/>
  <c r="DO206" i="2"/>
  <c r="AN456" i="51"/>
  <c r="DS424" i="51"/>
  <c r="BP456" i="51" s="1"/>
  <c r="AM60" i="45"/>
  <c r="AN261" i="49"/>
  <c r="BP229" i="49" s="1"/>
  <c r="DS229" i="49"/>
  <c r="BP261" i="49" s="1"/>
  <c r="AO326" i="50"/>
  <c r="DT294" i="50"/>
  <c r="BQ326" i="50" s="1"/>
  <c r="E165" i="38"/>
  <c r="BP487" i="49"/>
  <c r="AJ303" i="49"/>
  <c r="G303" i="49"/>
  <c r="DO271" i="49"/>
  <c r="E262" i="50"/>
  <c r="E263" i="50" s="1"/>
  <c r="BJ302" i="50"/>
  <c r="BJ327" i="50" s="1"/>
  <c r="BJ497" i="50"/>
  <c r="BJ522" i="50" s="1"/>
  <c r="BJ367" i="50"/>
  <c r="BJ392" i="50" s="1"/>
  <c r="E532" i="50"/>
  <c r="BJ432" i="50"/>
  <c r="BJ457" i="50" s="1"/>
  <c r="E43" i="50"/>
  <c r="J624" i="50"/>
  <c r="J623" i="50"/>
  <c r="DS487" i="50"/>
  <c r="BP519" i="50" s="1"/>
  <c r="AN519" i="50"/>
  <c r="BO471" i="51"/>
  <c r="BP293" i="51"/>
  <c r="DT358" i="49"/>
  <c r="BQ390" i="49" s="1"/>
  <c r="AO390" i="49"/>
  <c r="AM120" i="45"/>
  <c r="AN259" i="51"/>
  <c r="BP227" i="51" s="1"/>
  <c r="DS227" i="51"/>
  <c r="BP259" i="51" s="1"/>
  <c r="BM208" i="51"/>
  <c r="AM59" i="45"/>
  <c r="E64" i="38"/>
  <c r="E68" i="38" s="1"/>
  <c r="DP272" i="2"/>
  <c r="AK304" i="2"/>
  <c r="H304" i="2"/>
  <c r="BP423" i="50"/>
  <c r="DS292" i="49"/>
  <c r="BP324" i="49" s="1"/>
  <c r="AN324" i="49"/>
  <c r="BP292" i="49" s="1"/>
  <c r="AM58" i="45"/>
  <c r="AN259" i="49"/>
  <c r="BP227" i="49" s="1"/>
  <c r="DS227" i="49"/>
  <c r="BP259" i="49" s="1"/>
  <c r="AH5" i="46"/>
  <c r="AH31" i="46" s="1"/>
  <c r="AH205" i="2"/>
  <c r="AH270" i="2"/>
  <c r="AH465" i="2"/>
  <c r="E68" i="2"/>
  <c r="F172" i="2"/>
  <c r="F197" i="2" s="1"/>
  <c r="F198" i="2" s="1"/>
  <c r="AH400" i="2"/>
  <c r="AH36" i="46"/>
  <c r="AH62" i="46" s="1"/>
  <c r="F224" i="38" s="1"/>
  <c r="AH335" i="2"/>
  <c r="E313" i="38"/>
  <c r="D28" i="53" s="1"/>
  <c r="D22" i="53"/>
  <c r="AO389" i="50"/>
  <c r="BQ357" i="50" s="1"/>
  <c r="DT357" i="50"/>
  <c r="BQ389" i="50" s="1"/>
  <c r="H239" i="49"/>
  <c r="DP207" i="49"/>
  <c r="AJ38" i="45"/>
  <c r="AK239" i="49"/>
  <c r="J623" i="49"/>
  <c r="DS406" i="50"/>
  <c r="AN438" i="50"/>
  <c r="K438" i="50"/>
  <c r="E192" i="38"/>
  <c r="E198" i="38"/>
  <c r="AG128" i="45"/>
  <c r="E41" i="38"/>
  <c r="E243" i="38" s="1"/>
  <c r="AK369" i="2"/>
  <c r="DP337" i="2"/>
  <c r="H369" i="2"/>
  <c r="BO276" i="51"/>
  <c r="AM121" i="45"/>
  <c r="BM403" i="51"/>
  <c r="BQ358" i="51"/>
  <c r="E158" i="38"/>
  <c r="E166" i="38" s="1"/>
  <c r="DM425" i="50"/>
  <c r="E327" i="51"/>
  <c r="E328" i="51" s="1"/>
  <c r="BJ237" i="51"/>
  <c r="BJ262" i="51" s="1"/>
  <c r="DP467" i="49"/>
  <c r="H499" i="49"/>
  <c r="G603" i="49"/>
  <c r="AK499" i="49"/>
  <c r="G368" i="2"/>
  <c r="DO336" i="2"/>
  <c r="AJ368" i="2"/>
  <c r="J625" i="2"/>
  <c r="AN521" i="2"/>
  <c r="BP489" i="2" s="1"/>
  <c r="DS489" i="2"/>
  <c r="BP521" i="2" s="1"/>
  <c r="DS422" i="50"/>
  <c r="BP454" i="50" s="1"/>
  <c r="AN454" i="50"/>
  <c r="BP422" i="50" s="1"/>
  <c r="BP357" i="2"/>
  <c r="E99" i="38"/>
  <c r="BL434" i="50"/>
  <c r="BL369" i="50"/>
  <c r="BL304" i="50"/>
  <c r="G534" i="50"/>
  <c r="G567" i="50" s="1"/>
  <c r="BL499" i="50"/>
  <c r="G45" i="50"/>
  <c r="K373" i="50"/>
  <c r="AN373" i="50"/>
  <c r="DS341" i="50"/>
  <c r="AJ498" i="49"/>
  <c r="F602" i="49"/>
  <c r="G498" i="49"/>
  <c r="DO466" i="49"/>
  <c r="BO211" i="51"/>
  <c r="DT292" i="2"/>
  <c r="BQ324" i="2" s="1"/>
  <c r="AO324" i="2"/>
  <c r="BQ292" i="2" s="1"/>
  <c r="J624" i="51"/>
  <c r="AN520" i="51"/>
  <c r="DS488" i="51"/>
  <c r="BP520" i="51" s="1"/>
  <c r="DS292" i="50"/>
  <c r="BP324" i="50" s="1"/>
  <c r="AN324" i="50"/>
  <c r="BP292" i="50" s="1"/>
  <c r="AM27" i="45"/>
  <c r="AN259" i="2"/>
  <c r="DS227" i="2"/>
  <c r="BP259" i="2" s="1"/>
  <c r="J623" i="2"/>
  <c r="E132" i="38"/>
  <c r="E126" i="38"/>
  <c r="E134" i="38" s="1"/>
  <c r="DS489" i="51"/>
  <c r="BP521" i="51" s="1"/>
  <c r="J625" i="51"/>
  <c r="AN521" i="51"/>
  <c r="AH335" i="49"/>
  <c r="AH270" i="49"/>
  <c r="AH36" i="48"/>
  <c r="AH62" i="48" s="1"/>
  <c r="F233" i="38" s="1"/>
  <c r="E68" i="49"/>
  <c r="AH465" i="49"/>
  <c r="AH205" i="49"/>
  <c r="F172" i="49"/>
  <c r="AH400" i="49"/>
  <c r="J625" i="49"/>
  <c r="DO206" i="49"/>
  <c r="AJ238" i="49"/>
  <c r="G238" i="49"/>
  <c r="E532" i="51"/>
  <c r="E262" i="51"/>
  <c r="E263" i="51" s="1"/>
  <c r="BJ302" i="51"/>
  <c r="BJ327" i="51" s="1"/>
  <c r="BJ367" i="51"/>
  <c r="BJ392" i="51" s="1"/>
  <c r="BJ497" i="51"/>
  <c r="BJ522" i="51" s="1"/>
  <c r="BJ432" i="51"/>
  <c r="BJ457" i="51" s="1"/>
  <c r="E43" i="51"/>
  <c r="BP357" i="51"/>
  <c r="AO325" i="2"/>
  <c r="BQ293" i="2" s="1"/>
  <c r="DT293" i="2"/>
  <c r="BQ325" i="2" s="1"/>
  <c r="DM490" i="51"/>
  <c r="E195" i="38"/>
  <c r="E196" i="38" s="1"/>
  <c r="E92" i="38"/>
  <c r="E100" i="38" s="1"/>
  <c r="AH327" i="50"/>
  <c r="DM295" i="50"/>
  <c r="AN456" i="49"/>
  <c r="DS424" i="49"/>
  <c r="BP456" i="49" s="1"/>
  <c r="AL9" i="46"/>
  <c r="AL40" i="46"/>
  <c r="Q86" i="47"/>
  <c r="AS86" i="47" s="1"/>
  <c r="R209" i="49" s="1"/>
  <c r="AB113" i="45"/>
  <c r="AB19" i="45"/>
  <c r="Z48" i="48"/>
  <c r="Q143" i="47"/>
  <c r="AB51" i="46"/>
  <c r="P38" i="48"/>
  <c r="W45" i="45"/>
  <c r="M294" i="38"/>
  <c r="M299" i="38"/>
  <c r="M304" i="38"/>
  <c r="M289" i="38"/>
  <c r="N288" i="38"/>
  <c r="N293" i="38" s="1"/>
  <c r="N298" i="38"/>
  <c r="N303" i="38" s="1"/>
  <c r="DS351" i="50"/>
  <c r="BP383" i="50" s="1"/>
  <c r="BP351" i="50" s="1"/>
  <c r="AO317" i="49"/>
  <c r="BQ285" i="49" s="1"/>
  <c r="DT415" i="50"/>
  <c r="BQ447" i="50" s="1"/>
  <c r="BQ415" i="50" s="1"/>
  <c r="AP447" i="50" s="1"/>
  <c r="T114" i="49"/>
  <c r="AV114" i="49" s="1"/>
  <c r="Z477" i="49"/>
  <c r="DG477" i="49" s="1"/>
  <c r="AB19" i="46"/>
  <c r="BA151" i="47"/>
  <c r="Z216" i="50" s="1"/>
  <c r="DG216" i="50" s="1"/>
  <c r="O16" i="38"/>
  <c r="O20" i="38" s="1"/>
  <c r="Q39" i="48"/>
  <c r="Q39" i="45"/>
  <c r="P272" i="49"/>
  <c r="CW272" i="49" s="1"/>
  <c r="P402" i="49"/>
  <c r="CW402" i="49" s="1"/>
  <c r="AB285" i="49"/>
  <c r="DI285" i="49" s="1"/>
  <c r="AB66" i="47"/>
  <c r="DS223" i="2"/>
  <c r="BP255" i="2" s="1"/>
  <c r="BP223" i="2" s="1"/>
  <c r="J614" i="2"/>
  <c r="BC121" i="49"/>
  <c r="DS485" i="51"/>
  <c r="BP517" i="51" s="1"/>
  <c r="BP485" i="51" s="1"/>
  <c r="DT410" i="51"/>
  <c r="BQ442" i="51" s="1"/>
  <c r="BQ410" i="51" s="1"/>
  <c r="BQ479" i="51"/>
  <c r="DU479" i="51" s="1"/>
  <c r="BR511" i="51" s="1"/>
  <c r="AN375" i="50"/>
  <c r="BP343" i="50" s="1"/>
  <c r="L375" i="50" s="1"/>
  <c r="DT218" i="50"/>
  <c r="BQ250" i="50" s="1"/>
  <c r="BQ218" i="50" s="1"/>
  <c r="DU218" i="50" s="1"/>
  <c r="BR250" i="50" s="1"/>
  <c r="AN311" i="49"/>
  <c r="BP279" i="49" s="1"/>
  <c r="DT279" i="49" s="1"/>
  <c r="BQ311" i="49" s="1"/>
  <c r="Y94" i="47"/>
  <c r="BA94" i="47" s="1"/>
  <c r="Z217" i="49" s="1"/>
  <c r="DG217" i="49" s="1"/>
  <c r="Q273" i="49"/>
  <c r="CX273" i="49" s="1"/>
  <c r="P38" i="45"/>
  <c r="P38" i="46"/>
  <c r="Q338" i="49"/>
  <c r="CX338" i="49" s="1"/>
  <c r="Q39" i="46"/>
  <c r="Z282" i="49"/>
  <c r="DG282" i="49" s="1"/>
  <c r="Z48" i="45"/>
  <c r="AB122" i="49"/>
  <c r="BE122" i="49" s="1"/>
  <c r="AB95" i="47" s="1"/>
  <c r="Q403" i="49"/>
  <c r="CX403" i="49" s="1"/>
  <c r="P85" i="47"/>
  <c r="AR85" i="47" s="1"/>
  <c r="Q208" i="49" s="1"/>
  <c r="CX208" i="49" s="1"/>
  <c r="Z347" i="49"/>
  <c r="DG347" i="49" s="1"/>
  <c r="Z48" i="46"/>
  <c r="Q468" i="49"/>
  <c r="CX468" i="49" s="1"/>
  <c r="Z412" i="49"/>
  <c r="DG412" i="49" s="1"/>
  <c r="AB349" i="2"/>
  <c r="DI349" i="2" s="1"/>
  <c r="P467" i="49"/>
  <c r="CW467" i="49" s="1"/>
  <c r="O84" i="47"/>
  <c r="AQ84" i="47" s="1"/>
  <c r="P207" i="49" s="1"/>
  <c r="CW207" i="49" s="1"/>
  <c r="P337" i="49"/>
  <c r="CW337" i="49" s="1"/>
  <c r="U115" i="49"/>
  <c r="AW115" i="49" s="1"/>
  <c r="DT417" i="2"/>
  <c r="BQ449" i="2" s="1"/>
  <c r="BQ417" i="2" s="1"/>
  <c r="AP449" i="2" s="1"/>
  <c r="AN505" i="2"/>
  <c r="BP473" i="2" s="1"/>
  <c r="M82" i="47"/>
  <c r="AO82" i="47" s="1"/>
  <c r="N205" i="49" s="1"/>
  <c r="CU205" i="49" s="1"/>
  <c r="N465" i="49"/>
  <c r="CU465" i="49" s="1"/>
  <c r="N400" i="49"/>
  <c r="CU400" i="49" s="1"/>
  <c r="N36" i="48"/>
  <c r="N335" i="49"/>
  <c r="CU335" i="49" s="1"/>
  <c r="N36" i="46"/>
  <c r="N270" i="49"/>
  <c r="CU270" i="49" s="1"/>
  <c r="N36" i="45"/>
  <c r="AB479" i="2"/>
  <c r="DI479" i="2" s="1"/>
  <c r="AB19" i="48"/>
  <c r="AB414" i="2"/>
  <c r="DI414" i="2" s="1"/>
  <c r="AA67" i="47"/>
  <c r="BC67" i="47" s="1"/>
  <c r="AB219" i="2" s="1"/>
  <c r="DI219" i="2" s="1"/>
  <c r="AB284" i="2"/>
  <c r="DI284" i="2" s="1"/>
  <c r="Y119" i="49"/>
  <c r="BA119" i="49" s="1"/>
  <c r="X118" i="49"/>
  <c r="AZ118" i="49" s="1"/>
  <c r="AR142" i="47"/>
  <c r="Q207" i="50" s="1"/>
  <c r="CX207" i="50" s="1"/>
  <c r="R273" i="50"/>
  <c r="CY273" i="50" s="1"/>
  <c r="P110" i="49"/>
  <c r="AR110" i="49" s="1"/>
  <c r="AB153" i="47"/>
  <c r="R70" i="45"/>
  <c r="AO320" i="49"/>
  <c r="BQ288" i="49" s="1"/>
  <c r="AO445" i="2"/>
  <c r="BQ413" i="2" s="1"/>
  <c r="AN382" i="49"/>
  <c r="BP350" i="49" s="1"/>
  <c r="AO382" i="49" s="1"/>
  <c r="DS485" i="2"/>
  <c r="BP517" i="2" s="1"/>
  <c r="BP485" i="2" s="1"/>
  <c r="AO517" i="2" s="1"/>
  <c r="AB350" i="49"/>
  <c r="DI350" i="49" s="1"/>
  <c r="R404" i="49"/>
  <c r="CY404" i="49" s="1"/>
  <c r="R40" i="46"/>
  <c r="AB415" i="49"/>
  <c r="DI415" i="49" s="1"/>
  <c r="AA97" i="47"/>
  <c r="BC97" i="47" s="1"/>
  <c r="AB220" i="49" s="1"/>
  <c r="DI220" i="49" s="1"/>
  <c r="AB51" i="45"/>
  <c r="AB51" i="48"/>
  <c r="AB480" i="49"/>
  <c r="DI480" i="49" s="1"/>
  <c r="W409" i="49"/>
  <c r="DD409" i="49" s="1"/>
  <c r="R339" i="49"/>
  <c r="CY339" i="49" s="1"/>
  <c r="R40" i="48"/>
  <c r="W45" i="48"/>
  <c r="R274" i="49"/>
  <c r="CY274" i="49" s="1"/>
  <c r="R40" i="45"/>
  <c r="R469" i="49"/>
  <c r="CY469" i="49" s="1"/>
  <c r="W344" i="49"/>
  <c r="DD344" i="49" s="1"/>
  <c r="W45" i="46"/>
  <c r="W474" i="49"/>
  <c r="DD474" i="49" s="1"/>
  <c r="V91" i="47"/>
  <c r="AX91" i="47" s="1"/>
  <c r="W214" i="49" s="1"/>
  <c r="DD214" i="49" s="1"/>
  <c r="W279" i="49"/>
  <c r="DD279" i="49" s="1"/>
  <c r="BP214" i="50"/>
  <c r="DT214" i="50" s="1"/>
  <c r="BQ246" i="50" s="1"/>
  <c r="DS342" i="2"/>
  <c r="U147" i="51"/>
  <c r="V83" i="51"/>
  <c r="BD123" i="49"/>
  <c r="Z120" i="49"/>
  <c r="BB120" i="49" s="1"/>
  <c r="W117" i="49"/>
  <c r="AY117" i="49" s="1"/>
  <c r="DT344" i="2"/>
  <c r="BQ376" i="2" s="1"/>
  <c r="BQ344" i="2" s="1"/>
  <c r="AP376" i="2" s="1"/>
  <c r="J611" i="49"/>
  <c r="AN379" i="49"/>
  <c r="BP347" i="49" s="1"/>
  <c r="AN452" i="49"/>
  <c r="BP420" i="49" s="1"/>
  <c r="DT213" i="49"/>
  <c r="DS481" i="51"/>
  <c r="BP513" i="51" s="1"/>
  <c r="BP481" i="51" s="1"/>
  <c r="AN386" i="50"/>
  <c r="BP354" i="50" s="1"/>
  <c r="AN379" i="2"/>
  <c r="BP347" i="2" s="1"/>
  <c r="R112" i="49"/>
  <c r="AT112" i="49" s="1"/>
  <c r="O109" i="49"/>
  <c r="AQ109" i="49" s="1"/>
  <c r="AS143" i="47"/>
  <c r="R208" i="50" s="1"/>
  <c r="CY208" i="50" s="1"/>
  <c r="DS285" i="51"/>
  <c r="BP317" i="51" s="1"/>
  <c r="BP285" i="51" s="1"/>
  <c r="DS277" i="51"/>
  <c r="U82" i="51"/>
  <c r="T146" i="51"/>
  <c r="DT418" i="51"/>
  <c r="BQ450" i="51" s="1"/>
  <c r="BQ418" i="51" s="1"/>
  <c r="DS213" i="50"/>
  <c r="BP245" i="50" s="1"/>
  <c r="BP213" i="50" s="1"/>
  <c r="AO247" i="50"/>
  <c r="BQ215" i="50" s="1"/>
  <c r="DU215" i="50" s="1"/>
  <c r="BR247" i="50" s="1"/>
  <c r="AO451" i="51"/>
  <c r="BQ419" i="51" s="1"/>
  <c r="DS482" i="50"/>
  <c r="BP514" i="50" s="1"/>
  <c r="BP482" i="50" s="1"/>
  <c r="AN440" i="49"/>
  <c r="BP408" i="49" s="1"/>
  <c r="AO440" i="49" s="1"/>
  <c r="DT418" i="49"/>
  <c r="BQ450" i="49" s="1"/>
  <c r="BQ418" i="49" s="1"/>
  <c r="DU418" i="49" s="1"/>
  <c r="BR450" i="49" s="1"/>
  <c r="AN447" i="2"/>
  <c r="BP415" i="2" s="1"/>
  <c r="L245" i="49"/>
  <c r="AN377" i="2"/>
  <c r="BP345" i="2" s="1"/>
  <c r="DT346" i="49"/>
  <c r="BQ378" i="49" s="1"/>
  <c r="BQ346" i="49" s="1"/>
  <c r="AP378" i="49" s="1"/>
  <c r="AN381" i="49"/>
  <c r="BP349" i="49" s="1"/>
  <c r="AO381" i="49" s="1"/>
  <c r="DS485" i="49"/>
  <c r="BP517" i="49" s="1"/>
  <c r="BP485" i="49" s="1"/>
  <c r="DS344" i="49"/>
  <c r="BP376" i="49" s="1"/>
  <c r="BP344" i="49" s="1"/>
  <c r="AN510" i="50"/>
  <c r="BP478" i="50" s="1"/>
  <c r="AO510" i="50" s="1"/>
  <c r="AN311" i="50"/>
  <c r="BP279" i="50" s="1"/>
  <c r="AO311" i="50" s="1"/>
  <c r="DT480" i="50"/>
  <c r="BQ512" i="50" s="1"/>
  <c r="BQ480" i="50" s="1"/>
  <c r="AN387" i="51"/>
  <c r="BP355" i="51" s="1"/>
  <c r="DS353" i="50"/>
  <c r="BP385" i="50" s="1"/>
  <c r="BP353" i="50" s="1"/>
  <c r="DS280" i="51"/>
  <c r="BP312" i="51" s="1"/>
  <c r="BP280" i="51" s="1"/>
  <c r="AN452" i="50"/>
  <c r="BP420" i="50" s="1"/>
  <c r="DT219" i="50"/>
  <c r="BQ251" i="50" s="1"/>
  <c r="BQ219" i="50" s="1"/>
  <c r="DS417" i="51"/>
  <c r="BP449" i="51" s="1"/>
  <c r="BP417" i="51" s="1"/>
  <c r="DS286" i="51"/>
  <c r="BP318" i="51" s="1"/>
  <c r="BP286" i="51" s="1"/>
  <c r="DS282" i="51"/>
  <c r="BP314" i="51" s="1"/>
  <c r="BP282" i="51" s="1"/>
  <c r="DT282" i="51" s="1"/>
  <c r="BQ314" i="51" s="1"/>
  <c r="DS420" i="51"/>
  <c r="BP452" i="51" s="1"/>
  <c r="BP420" i="51" s="1"/>
  <c r="DS347" i="50"/>
  <c r="BP379" i="50" s="1"/>
  <c r="BP347" i="50" s="1"/>
  <c r="DT347" i="50" s="1"/>
  <c r="BQ379" i="50" s="1"/>
  <c r="DS348" i="51"/>
  <c r="BP380" i="51" s="1"/>
  <c r="BP348" i="51" s="1"/>
  <c r="DS408" i="51"/>
  <c r="BP440" i="51" s="1"/>
  <c r="BP408" i="51" s="1"/>
  <c r="DS416" i="50"/>
  <c r="BP448" i="50" s="1"/>
  <c r="BP416" i="50" s="1"/>
  <c r="DS283" i="49"/>
  <c r="BP315" i="49" s="1"/>
  <c r="BP283" i="49" s="1"/>
  <c r="AN312" i="2"/>
  <c r="BP280" i="2" s="1"/>
  <c r="DS278" i="2"/>
  <c r="BP310" i="2" s="1"/>
  <c r="BP278" i="2" s="1"/>
  <c r="AN451" i="49"/>
  <c r="BP419" i="49" s="1"/>
  <c r="J611" i="2"/>
  <c r="J614" i="49"/>
  <c r="AM55" i="45"/>
  <c r="AO447" i="51"/>
  <c r="BQ415" i="51" s="1"/>
  <c r="DT349" i="50"/>
  <c r="BQ381" i="50" s="1"/>
  <c r="BQ349" i="50" s="1"/>
  <c r="AN445" i="50"/>
  <c r="BP413" i="50" s="1"/>
  <c r="DT413" i="50" s="1"/>
  <c r="BQ445" i="50" s="1"/>
  <c r="AM85" i="45"/>
  <c r="DS477" i="50"/>
  <c r="BP509" i="50" s="1"/>
  <c r="BP477" i="50" s="1"/>
  <c r="DS223" i="50"/>
  <c r="BP255" i="50" s="1"/>
  <c r="BP223" i="50" s="1"/>
  <c r="BP216" i="50"/>
  <c r="DT216" i="50" s="1"/>
  <c r="BQ248" i="50" s="1"/>
  <c r="J613" i="50"/>
  <c r="AN257" i="51"/>
  <c r="BP225" i="51" s="1"/>
  <c r="O10" i="38"/>
  <c r="AO448" i="49"/>
  <c r="DT416" i="49"/>
  <c r="BQ448" i="49" s="1"/>
  <c r="BP343" i="2"/>
  <c r="DT343" i="2" s="1"/>
  <c r="AN250" i="49"/>
  <c r="DS290" i="49"/>
  <c r="BP322" i="49" s="1"/>
  <c r="BP290" i="49" s="1"/>
  <c r="AO516" i="2"/>
  <c r="BQ484" i="2" s="1"/>
  <c r="DV348" i="49"/>
  <c r="BS380" i="49" s="1"/>
  <c r="BS348" i="49" s="1"/>
  <c r="DW348" i="49" s="1"/>
  <c r="BT380" i="49" s="1"/>
  <c r="DS220" i="49"/>
  <c r="BP252" i="49" s="1"/>
  <c r="BP220" i="49" s="1"/>
  <c r="AN247" i="49"/>
  <c r="BP215" i="49" s="1"/>
  <c r="DT352" i="2"/>
  <c r="BQ384" i="2" s="1"/>
  <c r="BQ352" i="2" s="1"/>
  <c r="DU413" i="49"/>
  <c r="BR445" i="49" s="1"/>
  <c r="BR413" i="49" s="1"/>
  <c r="AQ445" i="49" s="1"/>
  <c r="K374" i="2"/>
  <c r="AO453" i="49"/>
  <c r="BQ421" i="49" s="1"/>
  <c r="DU421" i="49" s="1"/>
  <c r="BR453" i="49" s="1"/>
  <c r="AN248" i="2"/>
  <c r="BP216" i="2" s="1"/>
  <c r="AO248" i="2" s="1"/>
  <c r="AO388" i="2"/>
  <c r="BQ356" i="2" s="1"/>
  <c r="AP388" i="2" s="1"/>
  <c r="AM15" i="45"/>
  <c r="AO378" i="51"/>
  <c r="BQ346" i="51" s="1"/>
  <c r="AN388" i="51"/>
  <c r="BP356" i="51" s="1"/>
  <c r="DS287" i="50"/>
  <c r="BP319" i="50" s="1"/>
  <c r="BP287" i="50" s="1"/>
  <c r="AN309" i="51"/>
  <c r="AO441" i="50"/>
  <c r="BQ409" i="50" s="1"/>
  <c r="AM105" i="45"/>
  <c r="J619" i="50"/>
  <c r="DS421" i="50"/>
  <c r="BP453" i="50" s="1"/>
  <c r="BP421" i="50" s="1"/>
  <c r="AO453" i="50" s="1"/>
  <c r="DT284" i="51"/>
  <c r="BQ316" i="51" s="1"/>
  <c r="BQ284" i="51" s="1"/>
  <c r="DT482" i="51"/>
  <c r="BQ514" i="51" s="1"/>
  <c r="BQ482" i="51" s="1"/>
  <c r="J622" i="50"/>
  <c r="AO507" i="50"/>
  <c r="BQ475" i="50" s="1"/>
  <c r="DU475" i="50" s="1"/>
  <c r="BR507" i="50" s="1"/>
  <c r="J610" i="51"/>
  <c r="DT484" i="51"/>
  <c r="BQ516" i="51" s="1"/>
  <c r="AO516" i="51"/>
  <c r="J617" i="51"/>
  <c r="DT220" i="50"/>
  <c r="BQ252" i="50" s="1"/>
  <c r="BQ220" i="50" s="1"/>
  <c r="DS212" i="51"/>
  <c r="AO250" i="51"/>
  <c r="BQ218" i="51" s="1"/>
  <c r="BP475" i="51"/>
  <c r="AO507" i="51" s="1"/>
  <c r="AN512" i="51"/>
  <c r="BP480" i="51" s="1"/>
  <c r="J620" i="51"/>
  <c r="AN256" i="51"/>
  <c r="BP224" i="51" s="1"/>
  <c r="DT225" i="50"/>
  <c r="BQ257" i="50" s="1"/>
  <c r="BQ225" i="50" s="1"/>
  <c r="DU225" i="50" s="1"/>
  <c r="BR257" i="50" s="1"/>
  <c r="K244" i="51"/>
  <c r="AO321" i="50"/>
  <c r="BQ289" i="50" s="1"/>
  <c r="AM79" i="45"/>
  <c r="AM109" i="45"/>
  <c r="J620" i="2"/>
  <c r="DS218" i="49"/>
  <c r="BP250" i="49" s="1"/>
  <c r="DS221" i="2"/>
  <c r="BP253" i="2" s="1"/>
  <c r="BP221" i="2" s="1"/>
  <c r="DS356" i="49"/>
  <c r="BP388" i="49" s="1"/>
  <c r="BP356" i="49" s="1"/>
  <c r="AN323" i="2"/>
  <c r="BP291" i="2" s="1"/>
  <c r="AN318" i="2"/>
  <c r="BP286" i="2" s="1"/>
  <c r="AO318" i="2" s="1"/>
  <c r="AM49" i="45"/>
  <c r="AN247" i="2"/>
  <c r="BP215" i="2" s="1"/>
  <c r="DS412" i="49"/>
  <c r="BP444" i="49" s="1"/>
  <c r="BP412" i="49" s="1"/>
  <c r="DS286" i="49"/>
  <c r="BP318" i="49" s="1"/>
  <c r="BP286" i="49" s="1"/>
  <c r="AO385" i="49"/>
  <c r="BQ353" i="49" s="1"/>
  <c r="DU353" i="49" s="1"/>
  <c r="BR385" i="49" s="1"/>
  <c r="DS419" i="2"/>
  <c r="BP451" i="2" s="1"/>
  <c r="BP419" i="2" s="1"/>
  <c r="AM46" i="45"/>
  <c r="AN378" i="2"/>
  <c r="BP346" i="2" s="1"/>
  <c r="J617" i="49"/>
  <c r="AM45" i="45"/>
  <c r="P38" i="50"/>
  <c r="P9" i="38"/>
  <c r="AN321" i="51"/>
  <c r="BP289" i="51" s="1"/>
  <c r="DS216" i="51"/>
  <c r="BP248" i="51" s="1"/>
  <c r="BP216" i="51" s="1"/>
  <c r="DT483" i="51"/>
  <c r="BQ515" i="51" s="1"/>
  <c r="BQ483" i="51" s="1"/>
  <c r="AM75" i="45"/>
  <c r="BP290" i="50"/>
  <c r="AO322" i="50" s="1"/>
  <c r="DT418" i="50"/>
  <c r="BQ450" i="50" s="1"/>
  <c r="BQ418" i="50" s="1"/>
  <c r="DS217" i="50"/>
  <c r="BP249" i="50" s="1"/>
  <c r="BP217" i="50" s="1"/>
  <c r="AN311" i="51"/>
  <c r="J621" i="51"/>
  <c r="AM117" i="45"/>
  <c r="AM118" i="45"/>
  <c r="DS279" i="51"/>
  <c r="BP311" i="51" s="1"/>
  <c r="BP409" i="51"/>
  <c r="DT409" i="51" s="1"/>
  <c r="BQ441" i="51" s="1"/>
  <c r="P38" i="2"/>
  <c r="P8" i="38"/>
  <c r="AO313" i="49"/>
  <c r="BQ281" i="49" s="1"/>
  <c r="DU281" i="49" s="1"/>
  <c r="BR313" i="49" s="1"/>
  <c r="DT291" i="49"/>
  <c r="BQ323" i="49" s="1"/>
  <c r="BQ291" i="49" s="1"/>
  <c r="J622" i="2"/>
  <c r="AN510" i="2"/>
  <c r="BP478" i="2" s="1"/>
  <c r="AN377" i="49"/>
  <c r="BP345" i="49" s="1"/>
  <c r="AM51" i="45"/>
  <c r="AM52" i="45"/>
  <c r="AN443" i="49"/>
  <c r="BP411" i="49" s="1"/>
  <c r="AM48" i="45"/>
  <c r="AM18" i="45"/>
  <c r="AN513" i="49"/>
  <c r="AO317" i="2"/>
  <c r="BQ285" i="2" s="1"/>
  <c r="AN448" i="2"/>
  <c r="BP416" i="2" s="1"/>
  <c r="AM22" i="45"/>
  <c r="J616" i="2"/>
  <c r="BQ345" i="51"/>
  <c r="DU345" i="51" s="1"/>
  <c r="BR377" i="51" s="1"/>
  <c r="DT280" i="50"/>
  <c r="BQ312" i="50" s="1"/>
  <c r="AO312" i="50"/>
  <c r="BQ483" i="50"/>
  <c r="AP515" i="50" s="1"/>
  <c r="BP344" i="51"/>
  <c r="DT344" i="51" s="1"/>
  <c r="BQ376" i="51" s="1"/>
  <c r="J619" i="2"/>
  <c r="DS481" i="49"/>
  <c r="BP513" i="49" s="1"/>
  <c r="AN450" i="2"/>
  <c r="BP418" i="2" s="1"/>
  <c r="DT418" i="2" s="1"/>
  <c r="BQ450" i="2" s="1"/>
  <c r="BP224" i="49"/>
  <c r="AO256" i="49" s="1"/>
  <c r="BQ219" i="49"/>
  <c r="DU219" i="49" s="1"/>
  <c r="BR251" i="49" s="1"/>
  <c r="J621" i="2"/>
  <c r="AN518" i="2"/>
  <c r="BP486" i="2" s="1"/>
  <c r="AO518" i="2" s="1"/>
  <c r="BP279" i="2"/>
  <c r="DT279" i="2" s="1"/>
  <c r="BQ311" i="2" s="1"/>
  <c r="BP217" i="2"/>
  <c r="AO249" i="2" s="1"/>
  <c r="BP222" i="2"/>
  <c r="DT222" i="2" s="1"/>
  <c r="BQ254" i="2" s="1"/>
  <c r="J610" i="49"/>
  <c r="BQ280" i="49"/>
  <c r="AP312" i="49" s="1"/>
  <c r="AN246" i="49"/>
  <c r="BP214" i="49" s="1"/>
  <c r="DT214" i="49" s="1"/>
  <c r="BQ246" i="49" s="1"/>
  <c r="BP221" i="49"/>
  <c r="DT221" i="49" s="1"/>
  <c r="BQ253" i="49" s="1"/>
  <c r="AN249" i="49"/>
  <c r="BP217" i="49" s="1"/>
  <c r="AO249" i="49" s="1"/>
  <c r="BP478" i="49"/>
  <c r="AO510" i="49" s="1"/>
  <c r="AN440" i="2"/>
  <c r="BP408" i="2" s="1"/>
  <c r="L440" i="2" s="1"/>
  <c r="AM26" i="45"/>
  <c r="AM17" i="45"/>
  <c r="BQ289" i="2"/>
  <c r="DU289" i="2" s="1"/>
  <c r="BR321" i="2" s="1"/>
  <c r="DS287" i="51"/>
  <c r="BP319" i="51" s="1"/>
  <c r="AN319" i="51"/>
  <c r="AM115" i="45"/>
  <c r="DS278" i="51"/>
  <c r="BP310" i="51" s="1"/>
  <c r="AN310" i="51"/>
  <c r="DS342" i="50"/>
  <c r="BP374" i="50" s="1"/>
  <c r="K374" i="50"/>
  <c r="AN374" i="50"/>
  <c r="AM74" i="45"/>
  <c r="J608" i="50"/>
  <c r="AO316" i="50"/>
  <c r="DT284" i="50"/>
  <c r="BQ316" i="50" s="1"/>
  <c r="DS349" i="51"/>
  <c r="BP381" i="51" s="1"/>
  <c r="AN381" i="51"/>
  <c r="J615" i="49"/>
  <c r="AN511" i="49"/>
  <c r="DS479" i="49"/>
  <c r="BP511" i="49" s="1"/>
  <c r="DT419" i="50"/>
  <c r="BQ451" i="50" s="1"/>
  <c r="AO451" i="50"/>
  <c r="S145" i="49"/>
  <c r="T81" i="49"/>
  <c r="DS343" i="49"/>
  <c r="BP375" i="49" s="1"/>
  <c r="AN375" i="49"/>
  <c r="DT476" i="51"/>
  <c r="BQ508" i="51" s="1"/>
  <c r="AO508" i="51"/>
  <c r="J608" i="51"/>
  <c r="DS472" i="51"/>
  <c r="AN504" i="51"/>
  <c r="K504" i="51"/>
  <c r="W119" i="47"/>
  <c r="W148" i="50"/>
  <c r="X84" i="50"/>
  <c r="AM25" i="45"/>
  <c r="AN257" i="2"/>
  <c r="DS225" i="2"/>
  <c r="BP257" i="2" s="1"/>
  <c r="V116" i="49"/>
  <c r="AX116" i="49" s="1"/>
  <c r="BD122" i="50"/>
  <c r="AU113" i="2"/>
  <c r="R338" i="50"/>
  <c r="CY338" i="50" s="1"/>
  <c r="R71" i="46"/>
  <c r="BP218" i="2"/>
  <c r="DS350" i="50"/>
  <c r="BP382" i="50" s="1"/>
  <c r="AN382" i="50"/>
  <c r="J616" i="50"/>
  <c r="AM82" i="45"/>
  <c r="W33" i="47"/>
  <c r="W149" i="2"/>
  <c r="X85" i="2"/>
  <c r="W149" i="49"/>
  <c r="X85" i="49"/>
  <c r="AN448" i="51"/>
  <c r="DS416" i="51"/>
  <c r="BP448" i="51" s="1"/>
  <c r="DS414" i="50"/>
  <c r="BP446" i="50" s="1"/>
  <c r="AN446" i="50"/>
  <c r="AM81" i="45"/>
  <c r="DU409" i="2"/>
  <c r="M441" i="2"/>
  <c r="AP441" i="2"/>
  <c r="J622" i="49"/>
  <c r="DS486" i="49"/>
  <c r="BP518" i="49" s="1"/>
  <c r="AN518" i="49"/>
  <c r="O112" i="47"/>
  <c r="O141" i="50"/>
  <c r="P77" i="50"/>
  <c r="AN310" i="50"/>
  <c r="DS278" i="50"/>
  <c r="BP310" i="50" s="1"/>
  <c r="J617" i="2"/>
  <c r="AN513" i="2"/>
  <c r="DS481" i="2"/>
  <c r="BP513" i="2" s="1"/>
  <c r="DT414" i="2"/>
  <c r="BQ446" i="2" s="1"/>
  <c r="AO446" i="2"/>
  <c r="DS407" i="49"/>
  <c r="AN439" i="49"/>
  <c r="K439" i="49"/>
  <c r="AO512" i="2"/>
  <c r="DT480" i="2"/>
  <c r="BQ512" i="2" s="1"/>
  <c r="BQ483" i="2"/>
  <c r="J615" i="2"/>
  <c r="AN511" i="2"/>
  <c r="DS479" i="2"/>
  <c r="BP511" i="2" s="1"/>
  <c r="AM114" i="45"/>
  <c r="AN253" i="51"/>
  <c r="DS221" i="51"/>
  <c r="BP253" i="51" s="1"/>
  <c r="AB124" i="47"/>
  <c r="AB153" i="50"/>
  <c r="AM108" i="45"/>
  <c r="AN247" i="51"/>
  <c r="DS215" i="51"/>
  <c r="BP247" i="51" s="1"/>
  <c r="T30" i="47"/>
  <c r="U82" i="2"/>
  <c r="T146" i="2"/>
  <c r="X34" i="47"/>
  <c r="X150" i="2"/>
  <c r="Y86" i="2"/>
  <c r="DS283" i="50"/>
  <c r="BP315" i="50" s="1"/>
  <c r="AN315" i="50"/>
  <c r="AM80" i="45"/>
  <c r="P26" i="47"/>
  <c r="P142" i="2"/>
  <c r="Q78" i="2"/>
  <c r="BP286" i="50"/>
  <c r="AN314" i="50"/>
  <c r="DS282" i="50"/>
  <c r="BP314" i="50" s="1"/>
  <c r="BQ285" i="50"/>
  <c r="AN320" i="51"/>
  <c r="DS288" i="51"/>
  <c r="BP320" i="51" s="1"/>
  <c r="AM116" i="45"/>
  <c r="J619" i="51"/>
  <c r="AN377" i="50"/>
  <c r="DS345" i="50"/>
  <c r="BP377" i="50" s="1"/>
  <c r="AM77" i="45"/>
  <c r="J611" i="50"/>
  <c r="BP346" i="50"/>
  <c r="DT475" i="49"/>
  <c r="BQ507" i="49" s="1"/>
  <c r="AO507" i="49"/>
  <c r="AO442" i="50"/>
  <c r="DT410" i="50"/>
  <c r="BQ442" i="50" s="1"/>
  <c r="Y122" i="47"/>
  <c r="Y151" i="50"/>
  <c r="Z87" i="50"/>
  <c r="AA119" i="50" s="1"/>
  <c r="BC119" i="50" s="1"/>
  <c r="BP288" i="50"/>
  <c r="V31" i="47"/>
  <c r="V147" i="2"/>
  <c r="W83" i="2"/>
  <c r="AB38" i="47"/>
  <c r="AB154" i="2"/>
  <c r="AN323" i="50"/>
  <c r="DS291" i="50"/>
  <c r="BP323" i="50" s="1"/>
  <c r="AM88" i="45"/>
  <c r="AN518" i="51"/>
  <c r="DS486" i="51"/>
  <c r="BP518" i="51" s="1"/>
  <c r="J622" i="51"/>
  <c r="Z36" i="47"/>
  <c r="Z152" i="2"/>
  <c r="AA88" i="2"/>
  <c r="AN375" i="51"/>
  <c r="DS343" i="51"/>
  <c r="BP375" i="51" s="1"/>
  <c r="J614" i="50"/>
  <c r="DS407" i="2"/>
  <c r="K439" i="2"/>
  <c r="AN439" i="2"/>
  <c r="AM12" i="45"/>
  <c r="J608" i="2"/>
  <c r="BP355" i="50"/>
  <c r="DV283" i="51"/>
  <c r="BS315" i="51" s="1"/>
  <c r="AQ315" i="51"/>
  <c r="Q27" i="47"/>
  <c r="Q143" i="2"/>
  <c r="R79" i="2"/>
  <c r="AO254" i="51"/>
  <c r="DT222" i="51"/>
  <c r="BQ254" i="51" s="1"/>
  <c r="AN383" i="2"/>
  <c r="DS351" i="2"/>
  <c r="BP383" i="2" s="1"/>
  <c r="DT411" i="51"/>
  <c r="BQ443" i="51" s="1"/>
  <c r="AO443" i="51"/>
  <c r="J613" i="49"/>
  <c r="AN509" i="49"/>
  <c r="DS477" i="49"/>
  <c r="BP509" i="49" s="1"/>
  <c r="DT482" i="49"/>
  <c r="BQ514" i="49" s="1"/>
  <c r="AO514" i="49"/>
  <c r="Q143" i="51"/>
  <c r="R79" i="51"/>
  <c r="V147" i="49"/>
  <c r="W83" i="49"/>
  <c r="BP417" i="49"/>
  <c r="R144" i="51"/>
  <c r="S80" i="51"/>
  <c r="Q114" i="47"/>
  <c r="Q143" i="50"/>
  <c r="R79" i="50"/>
  <c r="DS474" i="50"/>
  <c r="BP506" i="50" s="1"/>
  <c r="J610" i="50"/>
  <c r="AN506" i="50"/>
  <c r="AM76" i="45"/>
  <c r="U146" i="49"/>
  <c r="V82" i="49"/>
  <c r="AO384" i="50"/>
  <c r="DT352" i="50"/>
  <c r="BQ384" i="50" s="1"/>
  <c r="DS287" i="2"/>
  <c r="BP319" i="2" s="1"/>
  <c r="AN319" i="2"/>
  <c r="Q111" i="49"/>
  <c r="AS111" i="49" s="1"/>
  <c r="S112" i="50"/>
  <c r="AU112" i="50" s="1"/>
  <c r="R403" i="50"/>
  <c r="CY403" i="50" s="1"/>
  <c r="R69" i="48"/>
  <c r="X150" i="49"/>
  <c r="Y86" i="49"/>
  <c r="BQ409" i="49"/>
  <c r="AO246" i="51"/>
  <c r="DT214" i="51"/>
  <c r="BQ246" i="51" s="1"/>
  <c r="BQ344" i="50"/>
  <c r="AN316" i="2"/>
  <c r="DS284" i="2"/>
  <c r="BP316" i="2" s="1"/>
  <c r="AM19" i="45"/>
  <c r="BP350" i="51"/>
  <c r="J610" i="2"/>
  <c r="AN506" i="2"/>
  <c r="DS474" i="2"/>
  <c r="BP506" i="2" s="1"/>
  <c r="AN505" i="50"/>
  <c r="DS473" i="50"/>
  <c r="BP505" i="50" s="1"/>
  <c r="J609" i="50"/>
  <c r="Y121" i="47"/>
  <c r="Y150" i="50"/>
  <c r="Z86" i="50"/>
  <c r="Y150" i="51"/>
  <c r="Z86" i="51"/>
  <c r="AN446" i="49"/>
  <c r="DS414" i="49"/>
  <c r="BP446" i="49" s="1"/>
  <c r="BP486" i="50"/>
  <c r="J613" i="2"/>
  <c r="AN509" i="2"/>
  <c r="DS477" i="2"/>
  <c r="BP509" i="2" s="1"/>
  <c r="P142" i="49"/>
  <c r="Q78" i="49"/>
  <c r="AN443" i="2"/>
  <c r="DS411" i="2"/>
  <c r="BP443" i="2" s="1"/>
  <c r="J612" i="2"/>
  <c r="Z123" i="47"/>
  <c r="Z152" i="50"/>
  <c r="AA88" i="50"/>
  <c r="AB120" i="50" s="1"/>
  <c r="BE120" i="50" s="1"/>
  <c r="AM24" i="45"/>
  <c r="AN256" i="2"/>
  <c r="DS224" i="2"/>
  <c r="BP256" i="2" s="1"/>
  <c r="BQ281" i="50"/>
  <c r="AA153" i="49"/>
  <c r="AB89" i="49"/>
  <c r="AB153" i="49" s="1"/>
  <c r="DT476" i="50"/>
  <c r="BQ508" i="50" s="1"/>
  <c r="AO508" i="50"/>
  <c r="AO380" i="50"/>
  <c r="DT348" i="50"/>
  <c r="BQ380" i="50" s="1"/>
  <c r="AN445" i="51"/>
  <c r="DS413" i="51"/>
  <c r="BP445" i="51" s="1"/>
  <c r="AM83" i="45"/>
  <c r="DS221" i="50"/>
  <c r="BP253" i="50" s="1"/>
  <c r="AN253" i="50"/>
  <c r="J616" i="49"/>
  <c r="AN512" i="49"/>
  <c r="DS480" i="49"/>
  <c r="BP512" i="49" s="1"/>
  <c r="BP356" i="50"/>
  <c r="AO323" i="51"/>
  <c r="DT291" i="51"/>
  <c r="BQ323" i="51" s="1"/>
  <c r="AN453" i="51"/>
  <c r="DS421" i="51"/>
  <c r="BP453" i="51" s="1"/>
  <c r="AM113" i="45"/>
  <c r="DS220" i="51"/>
  <c r="BP252" i="51" s="1"/>
  <c r="AN252" i="51"/>
  <c r="AM57" i="45"/>
  <c r="AN258" i="49"/>
  <c r="DS226" i="49"/>
  <c r="BP258" i="49" s="1"/>
  <c r="DT353" i="51"/>
  <c r="BQ385" i="51" s="1"/>
  <c r="AO385" i="51"/>
  <c r="Q141" i="51"/>
  <c r="R77" i="51"/>
  <c r="AB125" i="47"/>
  <c r="AB154" i="50"/>
  <c r="AM110" i="45"/>
  <c r="AN249" i="51"/>
  <c r="DS217" i="51"/>
  <c r="BP249" i="51" s="1"/>
  <c r="J620" i="49"/>
  <c r="AN516" i="49"/>
  <c r="DS484" i="49"/>
  <c r="BP516" i="49" s="1"/>
  <c r="AM43" i="45"/>
  <c r="DS212" i="49"/>
  <c r="AN244" i="49"/>
  <c r="K244" i="49"/>
  <c r="J621" i="50"/>
  <c r="AN517" i="50"/>
  <c r="DS485" i="50"/>
  <c r="BP517" i="50" s="1"/>
  <c r="J608" i="49"/>
  <c r="AN386" i="2"/>
  <c r="DS354" i="2"/>
  <c r="BP386" i="2" s="1"/>
  <c r="AM13" i="45"/>
  <c r="DS213" i="2"/>
  <c r="BP245" i="2" s="1"/>
  <c r="AN245" i="2"/>
  <c r="O25" i="47"/>
  <c r="O141" i="2"/>
  <c r="P77" i="2"/>
  <c r="BP474" i="51"/>
  <c r="AO380" i="2"/>
  <c r="DT348" i="2"/>
  <c r="BQ380" i="2" s="1"/>
  <c r="BP412" i="50"/>
  <c r="J615" i="51"/>
  <c r="DS351" i="49"/>
  <c r="BP383" i="49" s="1"/>
  <c r="AN383" i="49"/>
  <c r="AM84" i="45"/>
  <c r="AN254" i="50"/>
  <c r="DS222" i="50"/>
  <c r="BP254" i="50" s="1"/>
  <c r="J611" i="51"/>
  <c r="BQ410" i="49"/>
  <c r="BQ475" i="2"/>
  <c r="BP216" i="49"/>
  <c r="AN444" i="2"/>
  <c r="DS412" i="2"/>
  <c r="BP444" i="2" s="1"/>
  <c r="Y35" i="47"/>
  <c r="Y151" i="2"/>
  <c r="Z87" i="2"/>
  <c r="AN444" i="51"/>
  <c r="DS412" i="51"/>
  <c r="BP444" i="51" s="1"/>
  <c r="DS283" i="2"/>
  <c r="BP315" i="2" s="1"/>
  <c r="AN315" i="2"/>
  <c r="DS347" i="51"/>
  <c r="BP379" i="51" s="1"/>
  <c r="AN379" i="51"/>
  <c r="AO251" i="2"/>
  <c r="DT219" i="2"/>
  <c r="BQ251" i="2" s="1"/>
  <c r="R143" i="49"/>
  <c r="S79" i="49"/>
  <c r="Q113" i="47"/>
  <c r="Q142" i="50"/>
  <c r="R78" i="50"/>
  <c r="AM119" i="45"/>
  <c r="DS417" i="50"/>
  <c r="BP449" i="50" s="1"/>
  <c r="AN449" i="50"/>
  <c r="DT411" i="50"/>
  <c r="BQ443" i="50" s="1"/>
  <c r="AO443" i="50"/>
  <c r="W148" i="51"/>
  <c r="X84" i="51"/>
  <c r="R28" i="47"/>
  <c r="R144" i="2"/>
  <c r="S80" i="2"/>
  <c r="AP508" i="2"/>
  <c r="DU476" i="2"/>
  <c r="BR508" i="2" s="1"/>
  <c r="AO313" i="2"/>
  <c r="DT281" i="2"/>
  <c r="BQ313" i="2" s="1"/>
  <c r="J618" i="2"/>
  <c r="AN514" i="2"/>
  <c r="DS482" i="2"/>
  <c r="BP514" i="2" s="1"/>
  <c r="AO384" i="49"/>
  <c r="DT352" i="49"/>
  <c r="BQ384" i="49" s="1"/>
  <c r="DT226" i="50"/>
  <c r="BQ258" i="50" s="1"/>
  <c r="AO258" i="50"/>
  <c r="AN387" i="2"/>
  <c r="DS355" i="2"/>
  <c r="BP387" i="2" s="1"/>
  <c r="J609" i="51"/>
  <c r="AN505" i="51"/>
  <c r="DS473" i="51"/>
  <c r="BP505" i="51" s="1"/>
  <c r="S144" i="49"/>
  <c r="T80" i="49"/>
  <c r="AN510" i="51"/>
  <c r="DS478" i="51"/>
  <c r="BP510" i="51" s="1"/>
  <c r="J614" i="51"/>
  <c r="AM56" i="45"/>
  <c r="AN257" i="49"/>
  <c r="DS225" i="49"/>
  <c r="BP257" i="49" s="1"/>
  <c r="J612" i="49"/>
  <c r="AN508" i="49"/>
  <c r="DS476" i="49"/>
  <c r="BP508" i="49" s="1"/>
  <c r="T145" i="51"/>
  <c r="U81" i="51"/>
  <c r="DT349" i="2"/>
  <c r="BQ381" i="2" s="1"/>
  <c r="AO381" i="2"/>
  <c r="AM53" i="45"/>
  <c r="AN254" i="49"/>
  <c r="DS222" i="49"/>
  <c r="BP254" i="49" s="1"/>
  <c r="AM54" i="45"/>
  <c r="DS223" i="49"/>
  <c r="BP255" i="49" s="1"/>
  <c r="AN255" i="49"/>
  <c r="J619" i="49"/>
  <c r="AN384" i="51"/>
  <c r="DS352" i="51"/>
  <c r="BP384" i="51" s="1"/>
  <c r="J618" i="51"/>
  <c r="DS350" i="2"/>
  <c r="BP382" i="2" s="1"/>
  <c r="AN382" i="2"/>
  <c r="R115" i="47"/>
  <c r="R144" i="50"/>
  <c r="S80" i="50"/>
  <c r="R111" i="50"/>
  <c r="AT111" i="50" s="1"/>
  <c r="R468" i="50"/>
  <c r="CY468" i="50" s="1"/>
  <c r="AN385" i="2"/>
  <c r="DS353" i="2"/>
  <c r="BP385" i="2" s="1"/>
  <c r="DS479" i="50"/>
  <c r="BP511" i="50" s="1"/>
  <c r="AN511" i="50"/>
  <c r="J615" i="50"/>
  <c r="AA151" i="49"/>
  <c r="AB87" i="49"/>
  <c r="AB151" i="49" s="1"/>
  <c r="P141" i="49"/>
  <c r="Q77" i="49"/>
  <c r="V118" i="47"/>
  <c r="V147" i="50"/>
  <c r="W83" i="50"/>
  <c r="Q142" i="51"/>
  <c r="R78" i="51"/>
  <c r="DS288" i="2"/>
  <c r="BP320" i="2" s="1"/>
  <c r="AN320" i="2"/>
  <c r="BP226" i="2"/>
  <c r="BP354" i="49"/>
  <c r="AM111" i="45"/>
  <c r="W120" i="47"/>
  <c r="W149" i="50"/>
  <c r="X85" i="50"/>
  <c r="T116" i="47"/>
  <c r="T145" i="50"/>
  <c r="U81" i="50"/>
  <c r="DT484" i="50"/>
  <c r="BQ516" i="50" s="1"/>
  <c r="AO516" i="50"/>
  <c r="AO515" i="49"/>
  <c r="DT483" i="49"/>
  <c r="BQ515" i="49" s="1"/>
  <c r="AA37" i="47"/>
  <c r="AA153" i="2"/>
  <c r="AB89" i="2"/>
  <c r="AN314" i="2"/>
  <c r="DS282" i="2"/>
  <c r="BP314" i="2" s="1"/>
  <c r="AN440" i="50"/>
  <c r="DS408" i="50"/>
  <c r="BP440" i="50" s="1"/>
  <c r="AN383" i="51"/>
  <c r="DS351" i="51"/>
  <c r="BP383" i="51" s="1"/>
  <c r="AN310" i="49"/>
  <c r="DS278" i="49"/>
  <c r="BP310" i="49" s="1"/>
  <c r="AM44" i="45"/>
  <c r="AN322" i="51"/>
  <c r="DS290" i="51"/>
  <c r="BP322" i="51" s="1"/>
  <c r="AN316" i="49"/>
  <c r="DS284" i="49"/>
  <c r="BP316" i="49" s="1"/>
  <c r="AM50" i="45"/>
  <c r="AM106" i="45"/>
  <c r="AN245" i="51"/>
  <c r="DS213" i="51"/>
  <c r="BP245" i="51" s="1"/>
  <c r="AO258" i="51"/>
  <c r="DT226" i="51"/>
  <c r="BQ258" i="51" s="1"/>
  <c r="AA88" i="51"/>
  <c r="Z152" i="51"/>
  <c r="S29" i="47"/>
  <c r="S145" i="2"/>
  <c r="T81" i="2"/>
  <c r="W32" i="47"/>
  <c r="W148" i="2"/>
  <c r="X84" i="2"/>
  <c r="AM86" i="45"/>
  <c r="AN256" i="50"/>
  <c r="DS224" i="50"/>
  <c r="BP256" i="50" s="1"/>
  <c r="J620" i="50"/>
  <c r="AN387" i="49"/>
  <c r="DS355" i="49"/>
  <c r="BP387" i="49" s="1"/>
  <c r="X149" i="51"/>
  <c r="Y85" i="51"/>
  <c r="AN513" i="50"/>
  <c r="J617" i="50"/>
  <c r="DS481" i="50"/>
  <c r="BP513" i="50" s="1"/>
  <c r="T117" i="47"/>
  <c r="T146" i="50"/>
  <c r="U82" i="50"/>
  <c r="AM20" i="45"/>
  <c r="AN252" i="2"/>
  <c r="DS220" i="2"/>
  <c r="BP252" i="2" s="1"/>
  <c r="J618" i="49"/>
  <c r="AM23" i="45"/>
  <c r="W148" i="49"/>
  <c r="X84" i="49"/>
  <c r="AO319" i="49"/>
  <c r="DT287" i="49"/>
  <c r="BQ319" i="49" s="1"/>
  <c r="AN313" i="51"/>
  <c r="DS281" i="51"/>
  <c r="BP313" i="51" s="1"/>
  <c r="J612" i="51"/>
  <c r="DT223" i="51"/>
  <c r="BQ255" i="51" s="1"/>
  <c r="AO255" i="51"/>
  <c r="AN314" i="49"/>
  <c r="DS282" i="49"/>
  <c r="BP314" i="49" s="1"/>
  <c r="Y151" i="51"/>
  <c r="Z87" i="51"/>
  <c r="AN447" i="49"/>
  <c r="DS415" i="49"/>
  <c r="BP447" i="49" s="1"/>
  <c r="AM21" i="45"/>
  <c r="BP414" i="51"/>
  <c r="J609" i="49"/>
  <c r="AN505" i="49"/>
  <c r="DS473" i="49"/>
  <c r="BP505" i="49" s="1"/>
  <c r="BQ421" i="2"/>
  <c r="AM47" i="45"/>
  <c r="DT354" i="51"/>
  <c r="BQ386" i="51" s="1"/>
  <c r="AO386" i="51"/>
  <c r="DT289" i="49"/>
  <c r="BQ321" i="49" s="1"/>
  <c r="AO321" i="49"/>
  <c r="AM112" i="45"/>
  <c r="AN251" i="51"/>
  <c r="DS219" i="51"/>
  <c r="BP251" i="51" s="1"/>
  <c r="AN452" i="2"/>
  <c r="DS420" i="2"/>
  <c r="BP452" i="2" s="1"/>
  <c r="AO442" i="2"/>
  <c r="DT410" i="2"/>
  <c r="BQ442" i="2" s="1"/>
  <c r="AN322" i="2"/>
  <c r="DS290" i="2"/>
  <c r="BP322" i="2" s="1"/>
  <c r="AN509" i="51"/>
  <c r="J613" i="51"/>
  <c r="DS477" i="51"/>
  <c r="BP509" i="51" s="1"/>
  <c r="J616" i="51"/>
  <c r="J618" i="50"/>
  <c r="J621" i="49"/>
  <c r="J609" i="2"/>
  <c r="AM16" i="45"/>
  <c r="AM87" i="45"/>
  <c r="P55" i="47"/>
  <c r="AR55" i="47" s="1"/>
  <c r="Q207" i="2" s="1"/>
  <c r="CX207" i="2" s="1"/>
  <c r="Q7" i="48"/>
  <c r="Q7" i="45"/>
  <c r="Q467" i="2"/>
  <c r="CX467" i="2" s="1"/>
  <c r="Q402" i="2"/>
  <c r="CX402" i="2" s="1"/>
  <c r="Q337" i="2"/>
  <c r="CX337" i="2" s="1"/>
  <c r="Q7" i="46"/>
  <c r="Q272" i="2"/>
  <c r="CX272" i="2" s="1"/>
  <c r="Z151" i="47"/>
  <c r="AA79" i="46"/>
  <c r="AA77" i="48"/>
  <c r="AA78" i="45"/>
  <c r="AA411" i="50"/>
  <c r="DH411" i="50" s="1"/>
  <c r="AA476" i="50"/>
  <c r="DH476" i="50" s="1"/>
  <c r="AA346" i="50"/>
  <c r="DH346" i="50" s="1"/>
  <c r="AA281" i="50"/>
  <c r="DH281" i="50" s="1"/>
  <c r="V147" i="47"/>
  <c r="AX147" i="47" s="1"/>
  <c r="W212" i="50" s="1"/>
  <c r="DD212" i="50" s="1"/>
  <c r="W73" i="48"/>
  <c r="W75" i="46"/>
  <c r="W74" i="45"/>
  <c r="W342" i="50"/>
  <c r="DD342" i="50" s="1"/>
  <c r="W407" i="50"/>
  <c r="DD407" i="50" s="1"/>
  <c r="W472" i="50"/>
  <c r="DD472" i="50" s="1"/>
  <c r="W277" i="50"/>
  <c r="DD277" i="50" s="1"/>
  <c r="Y150" i="47"/>
  <c r="Z76" i="48"/>
  <c r="Z78" i="46"/>
  <c r="Z77" i="45"/>
  <c r="Z475" i="50"/>
  <c r="DG475" i="50" s="1"/>
  <c r="Z345" i="50"/>
  <c r="DG345" i="50" s="1"/>
  <c r="Z410" i="50"/>
  <c r="DG410" i="50" s="1"/>
  <c r="Z280" i="50"/>
  <c r="DG280" i="50" s="1"/>
  <c r="O54" i="47"/>
  <c r="AQ54" i="47" s="1"/>
  <c r="P206" i="2" s="1"/>
  <c r="CW206" i="2" s="1"/>
  <c r="P6" i="48"/>
  <c r="P6" i="45"/>
  <c r="P6" i="46"/>
  <c r="P401" i="2"/>
  <c r="CW401" i="2" s="1"/>
  <c r="P466" i="2"/>
  <c r="CW466" i="2" s="1"/>
  <c r="P336" i="2"/>
  <c r="CW336" i="2" s="1"/>
  <c r="P271" i="2"/>
  <c r="CW271" i="2" s="1"/>
  <c r="W62" i="47"/>
  <c r="AY62" i="47" s="1"/>
  <c r="X214" i="2" s="1"/>
  <c r="DE214" i="2" s="1"/>
  <c r="X14" i="48"/>
  <c r="X14" i="46"/>
  <c r="X14" i="45"/>
  <c r="X474" i="2"/>
  <c r="DE474" i="2" s="1"/>
  <c r="X409" i="2"/>
  <c r="DE409" i="2" s="1"/>
  <c r="X344" i="2"/>
  <c r="DE344" i="2" s="1"/>
  <c r="X279" i="2"/>
  <c r="DE279" i="2" s="1"/>
  <c r="O5" i="48"/>
  <c r="N53" i="47"/>
  <c r="AP53" i="47" s="1"/>
  <c r="O205" i="2" s="1"/>
  <c r="CV205" i="2" s="1"/>
  <c r="O5" i="46"/>
  <c r="O5" i="45"/>
  <c r="O465" i="2"/>
  <c r="CV465" i="2" s="1"/>
  <c r="O400" i="2"/>
  <c r="CV400" i="2" s="1"/>
  <c r="O270" i="2"/>
  <c r="CV270" i="2" s="1"/>
  <c r="O335" i="2"/>
  <c r="CV335" i="2" s="1"/>
  <c r="Q56" i="47"/>
  <c r="AS56" i="47" s="1"/>
  <c r="R208" i="2" s="1"/>
  <c r="CY208" i="2" s="1"/>
  <c r="R8" i="48"/>
  <c r="R8" i="45"/>
  <c r="R8" i="46"/>
  <c r="R403" i="2"/>
  <c r="CY403" i="2" s="1"/>
  <c r="R338" i="2"/>
  <c r="CY338" i="2" s="1"/>
  <c r="R468" i="2"/>
  <c r="CY468" i="2" s="1"/>
  <c r="R273" i="2"/>
  <c r="CY273" i="2" s="1"/>
  <c r="T59" i="47"/>
  <c r="AV59" i="47" s="1"/>
  <c r="U211" i="2" s="1"/>
  <c r="DB211" i="2" s="1"/>
  <c r="U11" i="48"/>
  <c r="U11" i="46"/>
  <c r="U406" i="2"/>
  <c r="DB406" i="2" s="1"/>
  <c r="U341" i="2"/>
  <c r="DB341" i="2" s="1"/>
  <c r="U471" i="2"/>
  <c r="DB471" i="2" s="1"/>
  <c r="U11" i="45"/>
  <c r="U276" i="2"/>
  <c r="DB276" i="2" s="1"/>
  <c r="V61" i="47"/>
  <c r="AX61" i="47" s="1"/>
  <c r="W213" i="2" s="1"/>
  <c r="DD213" i="2" s="1"/>
  <c r="W13" i="48"/>
  <c r="W13" i="46"/>
  <c r="W473" i="2"/>
  <c r="DD473" i="2" s="1"/>
  <c r="W408" i="2"/>
  <c r="DD408" i="2" s="1"/>
  <c r="W343" i="2"/>
  <c r="DD343" i="2" s="1"/>
  <c r="W13" i="45"/>
  <c r="W278" i="2"/>
  <c r="DD278" i="2" s="1"/>
  <c r="S58" i="47"/>
  <c r="AU58" i="47" s="1"/>
  <c r="T210" i="2" s="1"/>
  <c r="DA210" i="2" s="1"/>
  <c r="T10" i="48"/>
  <c r="T10" i="46"/>
  <c r="T10" i="45"/>
  <c r="T470" i="2"/>
  <c r="DA470" i="2" s="1"/>
  <c r="T405" i="2"/>
  <c r="DA405" i="2" s="1"/>
  <c r="T340" i="2"/>
  <c r="DA340" i="2" s="1"/>
  <c r="T275" i="2"/>
  <c r="DA275" i="2" s="1"/>
  <c r="X63" i="47"/>
  <c r="AZ63" i="47" s="1"/>
  <c r="Y215" i="2" s="1"/>
  <c r="DF215" i="2" s="1"/>
  <c r="Y15" i="48"/>
  <c r="Y475" i="2"/>
  <c r="DF475" i="2" s="1"/>
  <c r="Y410" i="2"/>
  <c r="DF410" i="2" s="1"/>
  <c r="Y15" i="46"/>
  <c r="Y15" i="45"/>
  <c r="Y345" i="2"/>
  <c r="DF345" i="2" s="1"/>
  <c r="Y280" i="2"/>
  <c r="DF280" i="2" s="1"/>
  <c r="T113" i="50"/>
  <c r="Z66" i="47"/>
  <c r="BB66" i="47" s="1"/>
  <c r="AA218" i="2" s="1"/>
  <c r="DH218" i="2" s="1"/>
  <c r="AA18" i="46"/>
  <c r="AA18" i="45"/>
  <c r="AA18" i="48"/>
  <c r="AA413" i="2"/>
  <c r="DH413" i="2" s="1"/>
  <c r="AA348" i="2"/>
  <c r="DH348" i="2" s="1"/>
  <c r="AA478" i="2"/>
  <c r="DH478" i="2" s="1"/>
  <c r="AA283" i="2"/>
  <c r="DH283" i="2" s="1"/>
  <c r="Y152" i="47"/>
  <c r="BA152" i="47" s="1"/>
  <c r="Z217" i="50" s="1"/>
  <c r="DG217" i="50" s="1"/>
  <c r="Z78" i="48"/>
  <c r="Z80" i="46"/>
  <c r="Z79" i="45"/>
  <c r="Z477" i="50"/>
  <c r="DG477" i="50" s="1"/>
  <c r="Z412" i="50"/>
  <c r="DG412" i="50" s="1"/>
  <c r="Z282" i="50"/>
  <c r="DG282" i="50" s="1"/>
  <c r="Z347" i="50"/>
  <c r="DG347" i="50" s="1"/>
  <c r="BD122" i="2"/>
  <c r="AA120" i="2"/>
  <c r="BC120" i="2" s="1"/>
  <c r="AB121" i="50"/>
  <c r="BE121" i="50" s="1"/>
  <c r="AB152" i="47" s="1"/>
  <c r="W115" i="50"/>
  <c r="AY115" i="50" s="1"/>
  <c r="W116" i="2"/>
  <c r="AY116" i="2" s="1"/>
  <c r="X64" i="47"/>
  <c r="AZ64" i="47" s="1"/>
  <c r="Y216" i="2" s="1"/>
  <c r="DF216" i="2" s="1"/>
  <c r="Y16" i="48"/>
  <c r="Y16" i="46"/>
  <c r="Y16" i="45"/>
  <c r="Y346" i="2"/>
  <c r="DF346" i="2" s="1"/>
  <c r="Y411" i="2"/>
  <c r="DF411" i="2" s="1"/>
  <c r="Y281" i="2"/>
  <c r="DF281" i="2" s="1"/>
  <c r="Y476" i="2"/>
  <c r="DF476" i="2" s="1"/>
  <c r="Y118" i="50"/>
  <c r="U114" i="50"/>
  <c r="AW114" i="50" s="1"/>
  <c r="T113" i="2"/>
  <c r="AV113" i="2" s="1"/>
  <c r="Q110" i="50"/>
  <c r="AS110" i="50" s="1"/>
  <c r="Z119" i="2"/>
  <c r="BB119" i="2" s="1"/>
  <c r="X116" i="50"/>
  <c r="AZ116" i="50" s="1"/>
  <c r="X117" i="50"/>
  <c r="AZ117" i="50" s="1"/>
  <c r="Y118" i="2"/>
  <c r="BA118" i="2" s="1"/>
  <c r="U60" i="47"/>
  <c r="AW60" i="47" s="1"/>
  <c r="V212" i="2" s="1"/>
  <c r="DC212" i="2" s="1"/>
  <c r="V12" i="48"/>
  <c r="V12" i="46"/>
  <c r="V12" i="45"/>
  <c r="V407" i="2"/>
  <c r="DC407" i="2" s="1"/>
  <c r="V342" i="2"/>
  <c r="DC342" i="2" s="1"/>
  <c r="V472" i="2"/>
  <c r="DC472" i="2" s="1"/>
  <c r="V277" i="2"/>
  <c r="DC277" i="2" s="1"/>
  <c r="W149" i="47"/>
  <c r="AY149" i="47" s="1"/>
  <c r="X214" i="50" s="1"/>
  <c r="DE214" i="50" s="1"/>
  <c r="X75" i="48"/>
  <c r="X77" i="46"/>
  <c r="X76" i="45"/>
  <c r="X344" i="50"/>
  <c r="DE344" i="50" s="1"/>
  <c r="X474" i="50"/>
  <c r="DE474" i="50" s="1"/>
  <c r="X409" i="50"/>
  <c r="DE409" i="50" s="1"/>
  <c r="X279" i="50"/>
  <c r="DE279" i="50" s="1"/>
  <c r="S145" i="47"/>
  <c r="AU145" i="47" s="1"/>
  <c r="T210" i="50" s="1"/>
  <c r="DA210" i="50" s="1"/>
  <c r="T71" i="48"/>
  <c r="T73" i="46"/>
  <c r="T72" i="45"/>
  <c r="T340" i="50"/>
  <c r="DA340" i="50" s="1"/>
  <c r="T470" i="50"/>
  <c r="DA470" i="50" s="1"/>
  <c r="T405" i="50"/>
  <c r="DA405" i="50" s="1"/>
  <c r="T275" i="50"/>
  <c r="DA275" i="50" s="1"/>
  <c r="O141" i="47"/>
  <c r="AQ141" i="47" s="1"/>
  <c r="P206" i="50" s="1"/>
  <c r="CW206" i="50" s="1"/>
  <c r="P67" i="48"/>
  <c r="P69" i="46"/>
  <c r="P68" i="45"/>
  <c r="P401" i="50"/>
  <c r="CW401" i="50" s="1"/>
  <c r="P466" i="50"/>
  <c r="CW466" i="50" s="1"/>
  <c r="P336" i="50"/>
  <c r="CW336" i="50" s="1"/>
  <c r="P271" i="50"/>
  <c r="CW271" i="50" s="1"/>
  <c r="AB121" i="2"/>
  <c r="BE121" i="2" s="1"/>
  <c r="V148" i="47"/>
  <c r="AX148" i="47" s="1"/>
  <c r="W213" i="50" s="1"/>
  <c r="DD213" i="50" s="1"/>
  <c r="W74" i="48"/>
  <c r="W76" i="46"/>
  <c r="W75" i="45"/>
  <c r="W343" i="50"/>
  <c r="DD343" i="50" s="1"/>
  <c r="W408" i="50"/>
  <c r="DD408" i="50" s="1"/>
  <c r="W473" i="50"/>
  <c r="DD473" i="50" s="1"/>
  <c r="W278" i="50"/>
  <c r="DD278" i="50" s="1"/>
  <c r="P109" i="50"/>
  <c r="AR109" i="50" s="1"/>
  <c r="P13" i="38"/>
  <c r="R144" i="47"/>
  <c r="AT144" i="47" s="1"/>
  <c r="S209" i="50" s="1"/>
  <c r="CZ209" i="50" s="1"/>
  <c r="S70" i="48"/>
  <c r="S72" i="46"/>
  <c r="S71" i="45"/>
  <c r="S404" i="50"/>
  <c r="CZ404" i="50" s="1"/>
  <c r="S469" i="50"/>
  <c r="CZ469" i="50" s="1"/>
  <c r="S339" i="50"/>
  <c r="CZ339" i="50" s="1"/>
  <c r="S274" i="50"/>
  <c r="CZ274" i="50" s="1"/>
  <c r="V115" i="2"/>
  <c r="AX115" i="2" s="1"/>
  <c r="R145" i="47"/>
  <c r="AT145" i="47" s="1"/>
  <c r="S210" i="50" s="1"/>
  <c r="CZ210" i="50" s="1"/>
  <c r="S71" i="48"/>
  <c r="S73" i="46"/>
  <c r="S72" i="45"/>
  <c r="S340" i="50"/>
  <c r="CZ340" i="50" s="1"/>
  <c r="S470" i="50"/>
  <c r="CZ470" i="50" s="1"/>
  <c r="S405" i="50"/>
  <c r="CZ405" i="50" s="1"/>
  <c r="S275" i="50"/>
  <c r="CZ275" i="50" s="1"/>
  <c r="P109" i="2"/>
  <c r="AR109" i="2" s="1"/>
  <c r="P12" i="38"/>
  <c r="X117" i="2"/>
  <c r="AZ117" i="2" s="1"/>
  <c r="Y64" i="47"/>
  <c r="BA64" i="47" s="1"/>
  <c r="Z216" i="2" s="1"/>
  <c r="DG216" i="2" s="1"/>
  <c r="Z16" i="46"/>
  <c r="Z16" i="45"/>
  <c r="Z16" i="48"/>
  <c r="Z346" i="2"/>
  <c r="DG346" i="2" s="1"/>
  <c r="Z476" i="2"/>
  <c r="DG476" i="2" s="1"/>
  <c r="Z411" i="2"/>
  <c r="DG411" i="2" s="1"/>
  <c r="Z281" i="2"/>
  <c r="DG281" i="2" s="1"/>
  <c r="Z152" i="47"/>
  <c r="BB152" i="47" s="1"/>
  <c r="AA217" i="50" s="1"/>
  <c r="DH217" i="50" s="1"/>
  <c r="AA78" i="48"/>
  <c r="AA80" i="46"/>
  <c r="AA79" i="45"/>
  <c r="AA477" i="50"/>
  <c r="DH477" i="50" s="1"/>
  <c r="AA412" i="50"/>
  <c r="DH412" i="50" s="1"/>
  <c r="AA347" i="50"/>
  <c r="DH347" i="50" s="1"/>
  <c r="AA282" i="50"/>
  <c r="DH282" i="50" s="1"/>
  <c r="R111" i="2"/>
  <c r="R111" i="49" s="1"/>
  <c r="U114" i="2"/>
  <c r="AW114" i="2" s="1"/>
  <c r="U146" i="47"/>
  <c r="AW146" i="47" s="1"/>
  <c r="V211" i="50" s="1"/>
  <c r="DC211" i="50" s="1"/>
  <c r="V72" i="48"/>
  <c r="V74" i="46"/>
  <c r="V73" i="45"/>
  <c r="V341" i="50"/>
  <c r="DC341" i="50" s="1"/>
  <c r="V471" i="50"/>
  <c r="DC471" i="50" s="1"/>
  <c r="V406" i="50"/>
  <c r="DC406" i="50" s="1"/>
  <c r="V276" i="50"/>
  <c r="DC276" i="50" s="1"/>
  <c r="X150" i="47"/>
  <c r="AZ150" i="47" s="1"/>
  <c r="Y215" i="50" s="1"/>
  <c r="DF215" i="50" s="1"/>
  <c r="Y76" i="48"/>
  <c r="Y78" i="46"/>
  <c r="Y77" i="45"/>
  <c r="Y410" i="50"/>
  <c r="DF410" i="50" s="1"/>
  <c r="Y475" i="50"/>
  <c r="DF475" i="50" s="1"/>
  <c r="Y345" i="50"/>
  <c r="DF345" i="50" s="1"/>
  <c r="Y280" i="50"/>
  <c r="DF280" i="50" s="1"/>
  <c r="BC121" i="2"/>
  <c r="S112" i="2"/>
  <c r="S112" i="49" s="1"/>
  <c r="Q110" i="2"/>
  <c r="AS110" i="2" s="1"/>
  <c r="AQ109" i="50"/>
  <c r="I370" i="2"/>
  <c r="AL370" i="2"/>
  <c r="DQ338" i="2"/>
  <c r="I240" i="50"/>
  <c r="DQ208" i="50"/>
  <c r="AL240" i="50"/>
  <c r="AK70" i="45"/>
  <c r="J242" i="2"/>
  <c r="AM242" i="2"/>
  <c r="DR210" i="2"/>
  <c r="AL10" i="45"/>
  <c r="J502" i="50"/>
  <c r="DR470" i="50"/>
  <c r="I606" i="50"/>
  <c r="AM502" i="50"/>
  <c r="AM437" i="2"/>
  <c r="J437" i="2"/>
  <c r="DR405" i="2"/>
  <c r="DQ208" i="2"/>
  <c r="I240" i="2"/>
  <c r="AL240" i="2"/>
  <c r="AK8" i="45"/>
  <c r="AL500" i="50"/>
  <c r="H604" i="50"/>
  <c r="I500" i="50"/>
  <c r="DQ468" i="50"/>
  <c r="AL209" i="2"/>
  <c r="J176" i="2"/>
  <c r="AL339" i="2"/>
  <c r="AL274" i="2"/>
  <c r="AL469" i="2"/>
  <c r="AL404" i="2"/>
  <c r="AM502" i="2"/>
  <c r="J502" i="2"/>
  <c r="DR470" i="2"/>
  <c r="I606" i="2"/>
  <c r="AL404" i="50"/>
  <c r="AL274" i="50"/>
  <c r="J176" i="50"/>
  <c r="AL209" i="50"/>
  <c r="AL469" i="50"/>
  <c r="AL339" i="50"/>
  <c r="I435" i="2"/>
  <c r="AL435" i="2"/>
  <c r="DQ403" i="2"/>
  <c r="I305" i="50"/>
  <c r="DQ273" i="50"/>
  <c r="AL305" i="50"/>
  <c r="DR340" i="2"/>
  <c r="AM372" i="2"/>
  <c r="J372" i="2"/>
  <c r="I305" i="2"/>
  <c r="AL305" i="2"/>
  <c r="DQ273" i="2"/>
  <c r="I370" i="50"/>
  <c r="AL370" i="50"/>
  <c r="DQ338" i="50"/>
  <c r="H604" i="2"/>
  <c r="I500" i="2"/>
  <c r="AL500" i="2"/>
  <c r="DQ468" i="2"/>
  <c r="AM242" i="50"/>
  <c r="J242" i="50"/>
  <c r="DR210" i="50"/>
  <c r="AL72" i="45"/>
  <c r="AM307" i="50"/>
  <c r="J307" i="50"/>
  <c r="DR275" i="50"/>
  <c r="AM437" i="50"/>
  <c r="J437" i="50"/>
  <c r="DR405" i="50"/>
  <c r="AM307" i="2"/>
  <c r="J307" i="2"/>
  <c r="DR275" i="2"/>
  <c r="I435" i="50"/>
  <c r="DQ403" i="50"/>
  <c r="AL435" i="50"/>
  <c r="AM372" i="50"/>
  <c r="J372" i="50"/>
  <c r="DR340" i="50"/>
  <c r="AB285" i="51"/>
  <c r="DI285" i="51" s="1"/>
  <c r="AB114" i="46"/>
  <c r="BD123" i="51"/>
  <c r="AB480" i="51"/>
  <c r="DI480" i="51" s="1"/>
  <c r="AB112" i="48"/>
  <c r="AB415" i="51"/>
  <c r="DI415" i="51" s="1"/>
  <c r="AA184" i="47"/>
  <c r="BC184" i="47" s="1"/>
  <c r="AB220" i="51" s="1"/>
  <c r="DI220" i="51" s="1"/>
  <c r="AB350" i="51"/>
  <c r="DI350" i="51" s="1"/>
  <c r="Q173" i="47"/>
  <c r="AS173" i="47" s="1"/>
  <c r="R209" i="51" s="1"/>
  <c r="R101" i="48"/>
  <c r="R103" i="46"/>
  <c r="R102" i="45"/>
  <c r="R404" i="51"/>
  <c r="R469" i="51"/>
  <c r="R274" i="51"/>
  <c r="R339" i="51"/>
  <c r="O171" i="47"/>
  <c r="AQ171" i="47" s="1"/>
  <c r="P207" i="51" s="1"/>
  <c r="P99" i="48"/>
  <c r="P101" i="46"/>
  <c r="P100" i="45"/>
  <c r="P337" i="51"/>
  <c r="P467" i="51"/>
  <c r="P272" i="51"/>
  <c r="P402" i="51"/>
  <c r="CZ276" i="51"/>
  <c r="CY471" i="51"/>
  <c r="C31" i="56"/>
  <c r="B32" i="56"/>
  <c r="M169" i="47"/>
  <c r="AO169" i="47" s="1"/>
  <c r="N205" i="51" s="1"/>
  <c r="N97" i="48"/>
  <c r="N99" i="46"/>
  <c r="N98" i="45"/>
  <c r="N400" i="51"/>
  <c r="N465" i="51"/>
  <c r="N270" i="51"/>
  <c r="N335" i="51"/>
  <c r="CU206" i="49"/>
  <c r="S88" i="47"/>
  <c r="AU88" i="47" s="1"/>
  <c r="T211" i="49" s="1"/>
  <c r="T42" i="48"/>
  <c r="T42" i="46"/>
  <c r="T42" i="45"/>
  <c r="T471" i="49"/>
  <c r="T406" i="49"/>
  <c r="T341" i="49"/>
  <c r="T276" i="49"/>
  <c r="DC279" i="51"/>
  <c r="DI351" i="51"/>
  <c r="DF281" i="49"/>
  <c r="DE281" i="51"/>
  <c r="DH415" i="51"/>
  <c r="CV207" i="49"/>
  <c r="N170" i="47"/>
  <c r="AP170" i="47" s="1"/>
  <c r="O206" i="51" s="1"/>
  <c r="O98" i="48"/>
  <c r="O100" i="46"/>
  <c r="O99" i="45"/>
  <c r="O336" i="51"/>
  <c r="O401" i="51"/>
  <c r="O466" i="51"/>
  <c r="O271" i="51"/>
  <c r="AL240" i="49"/>
  <c r="I240" i="49"/>
  <c r="DQ208" i="49"/>
  <c r="AK39" i="45"/>
  <c r="DC474" i="49"/>
  <c r="CS270" i="51"/>
  <c r="DA472" i="49"/>
  <c r="DH284" i="49"/>
  <c r="CW338" i="49"/>
  <c r="J176" i="49"/>
  <c r="AL469" i="49"/>
  <c r="AL274" i="49"/>
  <c r="AL209" i="49"/>
  <c r="AL404" i="49"/>
  <c r="AL339" i="49"/>
  <c r="AL40" i="48"/>
  <c r="CU206" i="51"/>
  <c r="DB344" i="51"/>
  <c r="AM437" i="49"/>
  <c r="J437" i="49"/>
  <c r="DR405" i="49"/>
  <c r="DD411" i="51"/>
  <c r="P172" i="47"/>
  <c r="AR172" i="47" s="1"/>
  <c r="Q208" i="51" s="1"/>
  <c r="Q102" i="46"/>
  <c r="Q100" i="48"/>
  <c r="Q101" i="45"/>
  <c r="Q403" i="51"/>
  <c r="Q468" i="51"/>
  <c r="Q273" i="51"/>
  <c r="Q338" i="51"/>
  <c r="CY406" i="51"/>
  <c r="CY470" i="51"/>
  <c r="U90" i="47"/>
  <c r="AW90" i="47" s="1"/>
  <c r="V213" i="49" s="1"/>
  <c r="V44" i="48"/>
  <c r="V44" i="45"/>
  <c r="V44" i="46"/>
  <c r="V473" i="49"/>
  <c r="V343" i="49"/>
  <c r="V278" i="49"/>
  <c r="V408" i="49"/>
  <c r="AB122" i="51"/>
  <c r="BE122" i="51" s="1"/>
  <c r="AB182" i="47" s="1"/>
  <c r="Z120" i="51"/>
  <c r="BB120" i="51" s="1"/>
  <c r="Y119" i="51"/>
  <c r="BA119" i="51" s="1"/>
  <c r="W117" i="51"/>
  <c r="AY117" i="51" s="1"/>
  <c r="T114" i="51"/>
  <c r="R112" i="51"/>
  <c r="AT112" i="51" s="1"/>
  <c r="Q111" i="51"/>
  <c r="AS111" i="51" s="1"/>
  <c r="O109" i="51"/>
  <c r="U115" i="51"/>
  <c r="AW115" i="51" s="1"/>
  <c r="S113" i="51"/>
  <c r="AU113" i="51" s="1"/>
  <c r="P110" i="51"/>
  <c r="AR110" i="51" s="1"/>
  <c r="X118" i="51"/>
  <c r="AZ118" i="51" s="1"/>
  <c r="AA121" i="51"/>
  <c r="BC121" i="51" s="1"/>
  <c r="V116" i="51"/>
  <c r="AX116" i="51" s="1"/>
  <c r="AM242" i="51"/>
  <c r="DR210" i="51"/>
  <c r="J242" i="51"/>
  <c r="AL103" i="45"/>
  <c r="Z95" i="47"/>
  <c r="BB95" i="47" s="1"/>
  <c r="AA218" i="49" s="1"/>
  <c r="AA49" i="48"/>
  <c r="AA49" i="46"/>
  <c r="AA49" i="45"/>
  <c r="AA478" i="49"/>
  <c r="AA413" i="49"/>
  <c r="AA348" i="49"/>
  <c r="AA283" i="49"/>
  <c r="DC344" i="51"/>
  <c r="N83" i="47"/>
  <c r="AP83" i="47" s="1"/>
  <c r="O206" i="49" s="1"/>
  <c r="O37" i="48"/>
  <c r="O37" i="46"/>
  <c r="O37" i="45"/>
  <c r="O466" i="49"/>
  <c r="O401" i="49"/>
  <c r="O336" i="49"/>
  <c r="O271" i="49"/>
  <c r="W179" i="47"/>
  <c r="AY179" i="47" s="1"/>
  <c r="X215" i="51" s="1"/>
  <c r="X107" i="48"/>
  <c r="X109" i="46"/>
  <c r="X108" i="45"/>
  <c r="X475" i="51"/>
  <c r="X410" i="51"/>
  <c r="X345" i="51"/>
  <c r="X280" i="51"/>
  <c r="CZ406" i="51"/>
  <c r="CY341" i="51"/>
  <c r="R87" i="47"/>
  <c r="AT87" i="47" s="1"/>
  <c r="S210" i="49" s="1"/>
  <c r="S41" i="48"/>
  <c r="S41" i="45"/>
  <c r="S41" i="46"/>
  <c r="S470" i="49"/>
  <c r="S405" i="49"/>
  <c r="S340" i="49"/>
  <c r="S275" i="49"/>
  <c r="CZ406" i="49"/>
  <c r="CY275" i="51"/>
  <c r="DF413" i="51"/>
  <c r="DF218" i="51"/>
  <c r="AL305" i="49"/>
  <c r="I305" i="49"/>
  <c r="DQ273" i="49"/>
  <c r="DB408" i="51"/>
  <c r="DB213" i="51"/>
  <c r="CU336" i="49"/>
  <c r="DH414" i="51"/>
  <c r="DC409" i="51"/>
  <c r="AU113" i="49"/>
  <c r="DI481" i="51"/>
  <c r="DF411" i="49"/>
  <c r="DE411" i="51"/>
  <c r="DE216" i="51"/>
  <c r="I606" i="49"/>
  <c r="AM502" i="49"/>
  <c r="J502" i="49"/>
  <c r="DR470" i="49"/>
  <c r="CX469" i="51"/>
  <c r="CX209" i="51"/>
  <c r="DA408" i="51"/>
  <c r="DA213" i="51"/>
  <c r="DH285" i="51"/>
  <c r="CV337" i="49"/>
  <c r="CV402" i="51"/>
  <c r="Z182" i="47"/>
  <c r="BB182" i="47" s="1"/>
  <c r="AA218" i="51" s="1"/>
  <c r="AA110" i="48"/>
  <c r="AA112" i="46"/>
  <c r="AA111" i="45"/>
  <c r="AA478" i="51"/>
  <c r="AA413" i="51"/>
  <c r="AA348" i="51"/>
  <c r="AA283" i="51"/>
  <c r="DG413" i="49"/>
  <c r="CW273" i="51"/>
  <c r="DC409" i="49"/>
  <c r="CT466" i="51"/>
  <c r="DF412" i="51"/>
  <c r="DF217" i="51"/>
  <c r="CS335" i="51"/>
  <c r="CS205" i="51"/>
  <c r="DA407" i="49"/>
  <c r="DH414" i="49"/>
  <c r="CW403" i="49"/>
  <c r="CU401" i="51"/>
  <c r="DG413" i="51"/>
  <c r="I370" i="49"/>
  <c r="AL370" i="49"/>
  <c r="DQ338" i="49"/>
  <c r="DB474" i="51"/>
  <c r="DD410" i="51"/>
  <c r="CT400" i="49"/>
  <c r="AM372" i="51"/>
  <c r="J372" i="51"/>
  <c r="DR340" i="51"/>
  <c r="CY209" i="49"/>
  <c r="DD476" i="51"/>
  <c r="CT335" i="51"/>
  <c r="CZ276" i="49"/>
  <c r="CY340" i="51"/>
  <c r="DF283" i="51"/>
  <c r="DR275" i="49"/>
  <c r="AM307" i="49"/>
  <c r="J307" i="49"/>
  <c r="CU466" i="49"/>
  <c r="DH219" i="51"/>
  <c r="W92" i="47"/>
  <c r="AY92" i="47" s="1"/>
  <c r="X215" i="49" s="1"/>
  <c r="X46" i="48"/>
  <c r="X46" i="46"/>
  <c r="X46" i="45"/>
  <c r="X475" i="49"/>
  <c r="X410" i="49"/>
  <c r="X345" i="49"/>
  <c r="X280" i="49"/>
  <c r="R174" i="47"/>
  <c r="AT174" i="47" s="1"/>
  <c r="S210" i="51" s="1"/>
  <c r="S102" i="48"/>
  <c r="S104" i="46"/>
  <c r="S103" i="45"/>
  <c r="S405" i="51"/>
  <c r="S340" i="51"/>
  <c r="S470" i="51"/>
  <c r="S275" i="51"/>
  <c r="CZ471" i="51"/>
  <c r="CZ211" i="51"/>
  <c r="CY276" i="51"/>
  <c r="CZ471" i="49"/>
  <c r="CZ211" i="49"/>
  <c r="CY405" i="51"/>
  <c r="DF348" i="51"/>
  <c r="H604" i="49"/>
  <c r="AL500" i="49"/>
  <c r="I500" i="49"/>
  <c r="DQ468" i="49"/>
  <c r="DB343" i="51"/>
  <c r="CU401" i="49"/>
  <c r="T89" i="47"/>
  <c r="AV89" i="47" s="1"/>
  <c r="U212" i="49" s="1"/>
  <c r="U43" i="48"/>
  <c r="U43" i="46"/>
  <c r="U43" i="45"/>
  <c r="U472" i="49"/>
  <c r="U342" i="49"/>
  <c r="U407" i="49"/>
  <c r="U277" i="49"/>
  <c r="DH349" i="51"/>
  <c r="DC474" i="51"/>
  <c r="DC214" i="51"/>
  <c r="J176" i="51"/>
  <c r="AL101" i="48"/>
  <c r="AL469" i="51"/>
  <c r="AL404" i="51"/>
  <c r="AL274" i="51"/>
  <c r="AL209" i="51"/>
  <c r="AL339" i="51"/>
  <c r="DI286" i="51"/>
  <c r="DF476" i="49"/>
  <c r="DF216" i="49"/>
  <c r="DE346" i="51"/>
  <c r="AM242" i="49"/>
  <c r="J242" i="49"/>
  <c r="DR210" i="49"/>
  <c r="AL41" i="45"/>
  <c r="CX339" i="51"/>
  <c r="DA278" i="51"/>
  <c r="DH350" i="51"/>
  <c r="CV402" i="49"/>
  <c r="CV467" i="51"/>
  <c r="CV207" i="51"/>
  <c r="V178" i="47"/>
  <c r="AX178" i="47" s="1"/>
  <c r="W214" i="51" s="1"/>
  <c r="W106" i="48"/>
  <c r="W108" i="46"/>
  <c r="W107" i="45"/>
  <c r="W409" i="51"/>
  <c r="W344" i="51"/>
  <c r="W279" i="51"/>
  <c r="W474" i="51"/>
  <c r="DG478" i="49"/>
  <c r="DG218" i="49"/>
  <c r="CW468" i="51"/>
  <c r="CW208" i="51"/>
  <c r="O17" i="38"/>
  <c r="O21" i="38" s="1"/>
  <c r="DC344" i="49"/>
  <c r="J437" i="51"/>
  <c r="DR405" i="51"/>
  <c r="AM437" i="51"/>
  <c r="I606" i="51"/>
  <c r="AM502" i="51"/>
  <c r="J502" i="51"/>
  <c r="DR470" i="51"/>
  <c r="CT401" i="51"/>
  <c r="CT206" i="51"/>
  <c r="DF347" i="51"/>
  <c r="CS465" i="51"/>
  <c r="DA342" i="49"/>
  <c r="DH479" i="49"/>
  <c r="DH219" i="49"/>
  <c r="S176" i="47"/>
  <c r="AU176" i="47" s="1"/>
  <c r="T212" i="51" s="1"/>
  <c r="T104" i="48"/>
  <c r="T106" i="46"/>
  <c r="T105" i="45"/>
  <c r="T407" i="51"/>
  <c r="T472" i="51"/>
  <c r="T277" i="51"/>
  <c r="T342" i="51"/>
  <c r="CW468" i="49"/>
  <c r="CW208" i="49"/>
  <c r="CU336" i="51"/>
  <c r="DG478" i="51"/>
  <c r="DG218" i="51"/>
  <c r="I435" i="49"/>
  <c r="DQ403" i="49"/>
  <c r="AL435" i="49"/>
  <c r="DB409" i="51"/>
  <c r="DB214" i="51"/>
  <c r="DD475" i="51"/>
  <c r="DD215" i="51"/>
  <c r="CT465" i="49"/>
  <c r="CT205" i="49"/>
  <c r="DD346" i="51"/>
  <c r="CT270" i="51"/>
  <c r="U177" i="47"/>
  <c r="AW177" i="47" s="1"/>
  <c r="V213" i="51" s="1"/>
  <c r="V105" i="48"/>
  <c r="V107" i="46"/>
  <c r="V106" i="45"/>
  <c r="V408" i="51"/>
  <c r="V473" i="51"/>
  <c r="V278" i="51"/>
  <c r="V343" i="51"/>
  <c r="DB278" i="51"/>
  <c r="Y181" i="47"/>
  <c r="BA181" i="47" s="1"/>
  <c r="Z217" i="51" s="1"/>
  <c r="Z109" i="48"/>
  <c r="Z111" i="46"/>
  <c r="Z110" i="45"/>
  <c r="Z412" i="51"/>
  <c r="Z477" i="51"/>
  <c r="Z282" i="51"/>
  <c r="Z347" i="51"/>
  <c r="DH479" i="51"/>
  <c r="CX404" i="51"/>
  <c r="DA473" i="51"/>
  <c r="DH220" i="51"/>
  <c r="CV467" i="49"/>
  <c r="CV272" i="51"/>
  <c r="DG283" i="49"/>
  <c r="CW338" i="51"/>
  <c r="DC214" i="49"/>
  <c r="CT336" i="51"/>
  <c r="DF477" i="51"/>
  <c r="DA212" i="49"/>
  <c r="CU466" i="51"/>
  <c r="DG283" i="51"/>
  <c r="DD280" i="51"/>
  <c r="CT335" i="49"/>
  <c r="DD216" i="51"/>
  <c r="CT400" i="51"/>
  <c r="CZ341" i="51"/>
  <c r="CY211" i="51"/>
  <c r="CZ341" i="49"/>
  <c r="CY210" i="51"/>
  <c r="DF478" i="51"/>
  <c r="DB473" i="51"/>
  <c r="X180" i="47"/>
  <c r="AZ180" i="47" s="1"/>
  <c r="Y216" i="51" s="1"/>
  <c r="Y108" i="48"/>
  <c r="Y110" i="46"/>
  <c r="Y109" i="45"/>
  <c r="Y411" i="51"/>
  <c r="Y476" i="51"/>
  <c r="Y281" i="51"/>
  <c r="Y346" i="51"/>
  <c r="CU271" i="49"/>
  <c r="DH284" i="51"/>
  <c r="DI416" i="51"/>
  <c r="DI221" i="51"/>
  <c r="DF346" i="49"/>
  <c r="DE476" i="51"/>
  <c r="CX274" i="51"/>
  <c r="DA343" i="51"/>
  <c r="DH480" i="51"/>
  <c r="CV272" i="49"/>
  <c r="DR275" i="51"/>
  <c r="AM307" i="51"/>
  <c r="J307" i="51"/>
  <c r="CV337" i="51"/>
  <c r="S175" i="47"/>
  <c r="AU175" i="47" s="1"/>
  <c r="T211" i="51" s="1"/>
  <c r="T103" i="48"/>
  <c r="T105" i="46"/>
  <c r="T104" i="45"/>
  <c r="T406" i="51"/>
  <c r="T471" i="51"/>
  <c r="T341" i="51"/>
  <c r="T276" i="51"/>
  <c r="DG348" i="49"/>
  <c r="CW403" i="51"/>
  <c r="DC279" i="49"/>
  <c r="CT271" i="51"/>
  <c r="DF282" i="51"/>
  <c r="CS400" i="51"/>
  <c r="DA277" i="49"/>
  <c r="DH349" i="49"/>
  <c r="AM372" i="49"/>
  <c r="J372" i="49"/>
  <c r="DR340" i="49"/>
  <c r="CW273" i="49"/>
  <c r="AW116" i="51"/>
  <c r="CU271" i="51"/>
  <c r="DG348" i="51"/>
  <c r="DB279" i="51"/>
  <c r="DD345" i="51"/>
  <c r="CT270" i="49"/>
  <c r="DD281" i="51"/>
  <c r="CT465" i="51"/>
  <c r="CT205" i="51"/>
  <c r="AH425" i="49" l="1"/>
  <c r="F153" i="38" s="1"/>
  <c r="BJ400" i="49"/>
  <c r="BJ335" i="49"/>
  <c r="AH360" i="49"/>
  <c r="F120" i="38" s="1"/>
  <c r="BP227" i="2"/>
  <c r="E107" i="38"/>
  <c r="E103" i="38"/>
  <c r="E111" i="38" s="1"/>
  <c r="F260" i="38"/>
  <c r="F228" i="38"/>
  <c r="BQ358" i="49"/>
  <c r="E74" i="38"/>
  <c r="E70" i="38"/>
  <c r="E78" i="38" s="1"/>
  <c r="BQ487" i="2"/>
  <c r="BP358" i="50"/>
  <c r="DT228" i="49"/>
  <c r="BQ260" i="49" s="1"/>
  <c r="AO260" i="49"/>
  <c r="BO471" i="49"/>
  <c r="BP292" i="51"/>
  <c r="E42" i="38"/>
  <c r="E244" i="38" s="1"/>
  <c r="BQ358" i="2"/>
  <c r="BK336" i="50"/>
  <c r="DP402" i="51"/>
  <c r="AK434" i="51"/>
  <c r="H434" i="51"/>
  <c r="F197" i="49"/>
  <c r="F198" i="49" s="1"/>
  <c r="BP489" i="51"/>
  <c r="E93" i="38"/>
  <c r="E101" i="38" s="1"/>
  <c r="AP389" i="50"/>
  <c r="DU357" i="50"/>
  <c r="BR389" i="50" s="1"/>
  <c r="BJ400" i="2"/>
  <c r="AH425" i="2"/>
  <c r="F149" i="38" s="1"/>
  <c r="AH68" i="46"/>
  <c r="AH94" i="46" s="1"/>
  <c r="AH335" i="50"/>
  <c r="AH270" i="50"/>
  <c r="F172" i="50"/>
  <c r="F197" i="50" s="1"/>
  <c r="F198" i="50" s="1"/>
  <c r="AH400" i="50"/>
  <c r="E68" i="50"/>
  <c r="AH465" i="50"/>
  <c r="AH205" i="50"/>
  <c r="BL238" i="49"/>
  <c r="AO261" i="49"/>
  <c r="DT229" i="49"/>
  <c r="BQ261" i="49" s="1"/>
  <c r="BP359" i="51"/>
  <c r="E322" i="38"/>
  <c r="D34" i="53" s="1"/>
  <c r="E310" i="38"/>
  <c r="D26" i="53" s="1"/>
  <c r="D20" i="53"/>
  <c r="AN373" i="2"/>
  <c r="DS341" i="2"/>
  <c r="K373" i="2"/>
  <c r="BQ294" i="49"/>
  <c r="BQ357" i="49"/>
  <c r="AL500" i="51"/>
  <c r="DQ468" i="51"/>
  <c r="H604" i="51"/>
  <c r="I500" i="51"/>
  <c r="DS406" i="51"/>
  <c r="K438" i="51"/>
  <c r="AN438" i="51"/>
  <c r="BP308" i="50"/>
  <c r="BP503" i="50"/>
  <c r="K538" i="50"/>
  <c r="K571" i="50" s="1"/>
  <c r="BP438" i="50"/>
  <c r="BP373" i="50"/>
  <c r="K49" i="50"/>
  <c r="BO406" i="49"/>
  <c r="BP489" i="50"/>
  <c r="DU229" i="51"/>
  <c r="BR261" i="51" s="1"/>
  <c r="AP261" i="51"/>
  <c r="BR229" i="51" s="1"/>
  <c r="AO391" i="50"/>
  <c r="DT359" i="50"/>
  <c r="BQ391" i="50" s="1"/>
  <c r="E246" i="38"/>
  <c r="E282" i="38" s="1"/>
  <c r="E278" i="38"/>
  <c r="DU293" i="50"/>
  <c r="BR325" i="50" s="1"/>
  <c r="AP325" i="50"/>
  <c r="F602" i="51"/>
  <c r="G498" i="51"/>
  <c r="AJ498" i="51"/>
  <c r="DO466" i="51"/>
  <c r="BK401" i="50"/>
  <c r="BM239" i="49"/>
  <c r="H499" i="51"/>
  <c r="G603" i="51"/>
  <c r="AK499" i="51"/>
  <c r="DP467" i="51"/>
  <c r="DU293" i="2"/>
  <c r="BR325" i="2" s="1"/>
  <c r="AP325" i="2"/>
  <c r="E565" i="51"/>
  <c r="E590" i="51" s="1"/>
  <c r="E591" i="51" s="1"/>
  <c r="F45" i="38" s="1"/>
  <c r="F46" i="38" s="1"/>
  <c r="E557" i="51"/>
  <c r="E558" i="51" s="1"/>
  <c r="AH230" i="49"/>
  <c r="F54" i="38" s="1"/>
  <c r="BJ205" i="49"/>
  <c r="DT292" i="50"/>
  <c r="BQ324" i="50" s="1"/>
  <c r="AO324" i="50"/>
  <c r="BQ292" i="50" s="1"/>
  <c r="DS211" i="51"/>
  <c r="K243" i="51"/>
  <c r="AN243" i="51"/>
  <c r="AM104" i="45"/>
  <c r="AJ70" i="46"/>
  <c r="AJ272" i="50"/>
  <c r="AJ467" i="50"/>
  <c r="AJ402" i="50"/>
  <c r="AJ207" i="50"/>
  <c r="H174" i="50"/>
  <c r="AJ337" i="50"/>
  <c r="AO389" i="2"/>
  <c r="DT357" i="2"/>
  <c r="BQ389" i="2" s="1"/>
  <c r="E174" i="38"/>
  <c r="E170" i="38"/>
  <c r="E178" i="38" s="1"/>
  <c r="AN58" i="45"/>
  <c r="DT227" i="49"/>
  <c r="BQ259" i="49" s="1"/>
  <c r="AO259" i="49"/>
  <c r="BQ227" i="49" s="1"/>
  <c r="E76" i="38"/>
  <c r="E72" i="38"/>
  <c r="E80" i="38" s="1"/>
  <c r="DT293" i="51"/>
  <c r="BQ325" i="51" s="1"/>
  <c r="AO325" i="51"/>
  <c r="BP243" i="50"/>
  <c r="K623" i="2"/>
  <c r="DS406" i="2"/>
  <c r="K438" i="2"/>
  <c r="AN438" i="2"/>
  <c r="K624" i="2"/>
  <c r="AO520" i="2"/>
  <c r="BQ488" i="2" s="1"/>
  <c r="DT488" i="2"/>
  <c r="BQ520" i="2" s="1"/>
  <c r="AJ368" i="51"/>
  <c r="G368" i="51"/>
  <c r="DO336" i="51"/>
  <c r="AK369" i="51"/>
  <c r="DP337" i="51"/>
  <c r="H369" i="51"/>
  <c r="BP424" i="49"/>
  <c r="DT357" i="51"/>
  <c r="BQ389" i="51" s="1"/>
  <c r="AO389" i="51"/>
  <c r="G533" i="49"/>
  <c r="G566" i="49" s="1"/>
  <c r="BL498" i="49"/>
  <c r="BL433" i="49"/>
  <c r="BL368" i="49"/>
  <c r="BL303" i="49"/>
  <c r="AH490" i="49"/>
  <c r="F186" i="38" s="1"/>
  <c r="BJ465" i="49"/>
  <c r="DT422" i="50"/>
  <c r="BQ454" i="50" s="1"/>
  <c r="AO454" i="50"/>
  <c r="AP390" i="51"/>
  <c r="DU358" i="51"/>
  <c r="BR390" i="51" s="1"/>
  <c r="E279" i="38"/>
  <c r="E247" i="38"/>
  <c r="E283" i="38" s="1"/>
  <c r="E134" i="2"/>
  <c r="E594" i="2"/>
  <c r="E102" i="2"/>
  <c r="F24" i="38"/>
  <c r="E557" i="50"/>
  <c r="E558" i="50" s="1"/>
  <c r="E565" i="50"/>
  <c r="E590" i="50" s="1"/>
  <c r="E591" i="50" s="1"/>
  <c r="F33" i="38" s="1"/>
  <c r="F34" i="38" s="1"/>
  <c r="K623" i="49"/>
  <c r="DT487" i="49"/>
  <c r="BQ519" i="49" s="1"/>
  <c r="AO519" i="49"/>
  <c r="BQ487" i="49" s="1"/>
  <c r="K243" i="2"/>
  <c r="AN243" i="2"/>
  <c r="DS211" i="2"/>
  <c r="BP229" i="50"/>
  <c r="K624" i="50"/>
  <c r="AO520" i="50"/>
  <c r="DT488" i="50"/>
  <c r="BQ520" i="50" s="1"/>
  <c r="BP488" i="49"/>
  <c r="E67" i="38"/>
  <c r="DO401" i="51"/>
  <c r="AJ433" i="51"/>
  <c r="G433" i="51"/>
  <c r="BQ489" i="49"/>
  <c r="BP359" i="49"/>
  <c r="AP326" i="51"/>
  <c r="DU294" i="51"/>
  <c r="BR326" i="51" s="1"/>
  <c r="H239" i="51"/>
  <c r="H45" i="51" s="1"/>
  <c r="DP207" i="51"/>
  <c r="AK239" i="51"/>
  <c r="AH99" i="46"/>
  <c r="AH125" i="46" s="1"/>
  <c r="F225" i="38" s="1"/>
  <c r="AH205" i="51"/>
  <c r="AH335" i="51"/>
  <c r="AH465" i="51"/>
  <c r="AH400" i="51"/>
  <c r="AH270" i="51"/>
  <c r="E68" i="51"/>
  <c r="AH97" i="48"/>
  <c r="AH123" i="48" s="1"/>
  <c r="F234" i="38" s="1"/>
  <c r="F172" i="51"/>
  <c r="F197" i="51" s="1"/>
  <c r="F198" i="51" s="1"/>
  <c r="F18" i="38"/>
  <c r="E142" i="38"/>
  <c r="E138" i="38"/>
  <c r="E146" i="38" s="1"/>
  <c r="I435" i="51"/>
  <c r="DQ403" i="51"/>
  <c r="AL435" i="51"/>
  <c r="AH490" i="2"/>
  <c r="F182" i="38" s="1"/>
  <c r="BJ465" i="2"/>
  <c r="DT292" i="49"/>
  <c r="BQ324" i="49" s="1"/>
  <c r="AO324" i="49"/>
  <c r="BQ292" i="49" s="1"/>
  <c r="AL240" i="51"/>
  <c r="I240" i="51"/>
  <c r="DQ208" i="51"/>
  <c r="AK101" i="45"/>
  <c r="K503" i="51"/>
  <c r="J607" i="51"/>
  <c r="DS471" i="51"/>
  <c r="AN503" i="51"/>
  <c r="E169" i="38"/>
  <c r="E177" i="38" s="1"/>
  <c r="E173" i="38"/>
  <c r="BP424" i="51"/>
  <c r="I370" i="51"/>
  <c r="AL370" i="51"/>
  <c r="DQ338" i="51"/>
  <c r="AM11" i="45"/>
  <c r="BO276" i="49"/>
  <c r="BQ423" i="2"/>
  <c r="E199" i="38"/>
  <c r="BP424" i="2"/>
  <c r="BQ294" i="2"/>
  <c r="DO271" i="51"/>
  <c r="G303" i="51"/>
  <c r="AJ303" i="51"/>
  <c r="DU422" i="49"/>
  <c r="BR454" i="49" s="1"/>
  <c r="AP454" i="49"/>
  <c r="BR422" i="49" s="1"/>
  <c r="F36" i="38"/>
  <c r="E102" i="49"/>
  <c r="E594" i="49"/>
  <c r="E134" i="49"/>
  <c r="E140" i="38"/>
  <c r="E136" i="38"/>
  <c r="E144" i="38" s="1"/>
  <c r="BP488" i="51"/>
  <c r="G44" i="49"/>
  <c r="F14" i="38"/>
  <c r="BP487" i="50"/>
  <c r="E159" i="38"/>
  <c r="E167" i="38" s="1"/>
  <c r="DT228" i="51"/>
  <c r="BQ260" i="51" s="1"/>
  <c r="AO260" i="51"/>
  <c r="BQ228" i="51" s="1"/>
  <c r="BQ228" i="50"/>
  <c r="K308" i="2"/>
  <c r="AN308" i="2"/>
  <c r="DS276" i="2"/>
  <c r="K623" i="51"/>
  <c r="BQ423" i="49"/>
  <c r="BT30" i="48"/>
  <c r="BW29" i="48"/>
  <c r="BV29" i="48"/>
  <c r="DV487" i="51"/>
  <c r="BS519" i="51" s="1"/>
  <c r="AQ519" i="51"/>
  <c r="BP227" i="50"/>
  <c r="BP423" i="51"/>
  <c r="BQ228" i="2"/>
  <c r="DO206" i="51"/>
  <c r="G238" i="51"/>
  <c r="AJ238" i="51"/>
  <c r="BK466" i="50"/>
  <c r="DW422" i="2"/>
  <c r="BT454" i="2" s="1"/>
  <c r="AR454" i="2"/>
  <c r="BT422" i="2" s="1"/>
  <c r="BP424" i="50"/>
  <c r="AJ100" i="45"/>
  <c r="E104" i="38"/>
  <c r="E112" i="38" s="1"/>
  <c r="E108" i="38"/>
  <c r="F237" i="38"/>
  <c r="F273" i="38" s="1"/>
  <c r="F269" i="38"/>
  <c r="F235" i="38"/>
  <c r="K625" i="2"/>
  <c r="AO521" i="2"/>
  <c r="DT489" i="2"/>
  <c r="BQ521" i="2" s="1"/>
  <c r="E206" i="38"/>
  <c r="E202" i="38"/>
  <c r="E210" i="38" s="1"/>
  <c r="BJ270" i="2"/>
  <c r="AH295" i="2"/>
  <c r="F83" i="38" s="1"/>
  <c r="AO455" i="50"/>
  <c r="DT423" i="50"/>
  <c r="BQ455" i="50" s="1"/>
  <c r="AN120" i="45"/>
  <c r="AO259" i="51"/>
  <c r="BQ227" i="51" s="1"/>
  <c r="DT227" i="51"/>
  <c r="BQ259" i="51" s="1"/>
  <c r="BL433" i="2"/>
  <c r="G533" i="2"/>
  <c r="G566" i="2" s="1"/>
  <c r="BL368" i="2"/>
  <c r="BL498" i="2"/>
  <c r="BL303" i="2"/>
  <c r="DU293" i="49"/>
  <c r="BR325" i="49" s="1"/>
  <c r="AP325" i="49"/>
  <c r="BR293" i="49" s="1"/>
  <c r="AP391" i="2"/>
  <c r="DU359" i="2"/>
  <c r="BR391" i="2" s="1"/>
  <c r="AP261" i="2"/>
  <c r="DU229" i="2"/>
  <c r="BR261" i="2" s="1"/>
  <c r="BO211" i="49"/>
  <c r="AL305" i="51"/>
  <c r="DQ273" i="51"/>
  <c r="I305" i="51"/>
  <c r="BN240" i="51" s="1"/>
  <c r="E133" i="38"/>
  <c r="G44" i="51"/>
  <c r="BK206" i="50"/>
  <c r="K373" i="51"/>
  <c r="DS341" i="51"/>
  <c r="AN373" i="51"/>
  <c r="AJ99" i="48"/>
  <c r="G44" i="2"/>
  <c r="BJ270" i="49"/>
  <c r="AH295" i="49"/>
  <c r="F87" i="38" s="1"/>
  <c r="AP324" i="2"/>
  <c r="BR292" i="2" s="1"/>
  <c r="DU292" i="2"/>
  <c r="BR324" i="2" s="1"/>
  <c r="AN308" i="51"/>
  <c r="K308" i="51"/>
  <c r="DS276" i="51"/>
  <c r="E200" i="38"/>
  <c r="BM369" i="49"/>
  <c r="BM499" i="49"/>
  <c r="H534" i="49"/>
  <c r="H567" i="49" s="1"/>
  <c r="BM434" i="49"/>
  <c r="BM304" i="49"/>
  <c r="H45" i="49"/>
  <c r="AH360" i="2"/>
  <c r="F116" i="38" s="1"/>
  <c r="BJ335" i="2"/>
  <c r="AH230" i="2"/>
  <c r="F50" i="38" s="1"/>
  <c r="BJ205" i="2"/>
  <c r="BM239" i="2"/>
  <c r="BQ294" i="50"/>
  <c r="AN503" i="2"/>
  <c r="J607" i="2"/>
  <c r="DS471" i="2"/>
  <c r="K503" i="2"/>
  <c r="BQ422" i="51"/>
  <c r="BO341" i="49"/>
  <c r="BL238" i="2"/>
  <c r="AN28" i="45"/>
  <c r="BM304" i="2"/>
  <c r="H45" i="2"/>
  <c r="BM499" i="2"/>
  <c r="H534" i="2"/>
  <c r="H567" i="2" s="1"/>
  <c r="BM434" i="2"/>
  <c r="BM369" i="2"/>
  <c r="AI99" i="45"/>
  <c r="BK271" i="50"/>
  <c r="DP272" i="51"/>
  <c r="H304" i="51"/>
  <c r="BM239" i="51" s="1"/>
  <c r="AK304" i="51"/>
  <c r="AB80" i="45"/>
  <c r="N82" i="47"/>
  <c r="AP82" i="47" s="1"/>
  <c r="O205" i="49" s="1"/>
  <c r="CV205" i="49" s="1"/>
  <c r="AA96" i="47"/>
  <c r="BC96" i="47" s="1"/>
  <c r="AB219" i="49" s="1"/>
  <c r="DI219" i="49" s="1"/>
  <c r="Q38" i="46"/>
  <c r="Y93" i="47"/>
  <c r="BA93" i="47" s="1"/>
  <c r="Z216" i="49" s="1"/>
  <c r="R39" i="48"/>
  <c r="R68" i="48"/>
  <c r="AB112" i="45"/>
  <c r="S71" i="46"/>
  <c r="S9" i="45"/>
  <c r="X45" i="48"/>
  <c r="AA48" i="46"/>
  <c r="N294" i="38"/>
  <c r="G16" i="53" s="1"/>
  <c r="N289" i="38"/>
  <c r="N304" i="38"/>
  <c r="N299" i="38"/>
  <c r="O288" i="38"/>
  <c r="O298" i="38"/>
  <c r="O303" i="38" s="1"/>
  <c r="S87" i="47"/>
  <c r="AU87" i="47" s="1"/>
  <c r="T210" i="49" s="1"/>
  <c r="DA210" i="49" s="1"/>
  <c r="T405" i="49"/>
  <c r="DA405" i="49" s="1"/>
  <c r="T275" i="49"/>
  <c r="DA275" i="49" s="1"/>
  <c r="T340" i="49"/>
  <c r="DA340" i="49" s="1"/>
  <c r="T41" i="45"/>
  <c r="T41" i="48"/>
  <c r="T41" i="46"/>
  <c r="T470" i="49"/>
  <c r="DA470" i="49" s="1"/>
  <c r="AB283" i="50"/>
  <c r="DI283" i="50" s="1"/>
  <c r="AA412" i="49"/>
  <c r="DH412" i="49" s="1"/>
  <c r="BD66" i="47"/>
  <c r="BD182" i="47"/>
  <c r="Q142" i="47"/>
  <c r="AS142" i="47" s="1"/>
  <c r="R207" i="50" s="1"/>
  <c r="CY207" i="50" s="1"/>
  <c r="Z94" i="47"/>
  <c r="BB94" i="47" s="1"/>
  <c r="AA217" i="49" s="1"/>
  <c r="DH217" i="49" s="1"/>
  <c r="AA477" i="49"/>
  <c r="DH477" i="49" s="1"/>
  <c r="AA48" i="48"/>
  <c r="BD122" i="49"/>
  <c r="AA282" i="49"/>
  <c r="DH282" i="49" s="1"/>
  <c r="AA48" i="45"/>
  <c r="AA347" i="49"/>
  <c r="DH347" i="49" s="1"/>
  <c r="AB81" i="46"/>
  <c r="BA150" i="47"/>
  <c r="Z215" i="50" s="1"/>
  <c r="DG215" i="50" s="1"/>
  <c r="AP511" i="51"/>
  <c r="BR479" i="51" s="1"/>
  <c r="AQ511" i="51" s="1"/>
  <c r="AO376" i="51"/>
  <c r="BQ344" i="51" s="1"/>
  <c r="DU344" i="51" s="1"/>
  <c r="K612" i="50"/>
  <c r="DT290" i="50"/>
  <c r="BQ322" i="50" s="1"/>
  <c r="BQ290" i="50" s="1"/>
  <c r="BD153" i="47"/>
  <c r="AO311" i="49"/>
  <c r="BQ279" i="49" s="1"/>
  <c r="AO246" i="50"/>
  <c r="BQ214" i="50" s="1"/>
  <c r="M246" i="50" s="1"/>
  <c r="S468" i="50"/>
  <c r="CZ468" i="50" s="1"/>
  <c r="S69" i="48"/>
  <c r="X117" i="49"/>
  <c r="AZ117" i="49" s="1"/>
  <c r="S403" i="50"/>
  <c r="CZ403" i="50" s="1"/>
  <c r="R143" i="47"/>
  <c r="AT143" i="47" s="1"/>
  <c r="S208" i="50" s="1"/>
  <c r="CZ208" i="50" s="1"/>
  <c r="BB151" i="47"/>
  <c r="AA216" i="50" s="1"/>
  <c r="DH216" i="50" s="1"/>
  <c r="T112" i="50"/>
  <c r="AV112" i="50" s="1"/>
  <c r="S338" i="50"/>
  <c r="CZ338" i="50" s="1"/>
  <c r="S70" i="45"/>
  <c r="S273" i="50"/>
  <c r="CZ273" i="50" s="1"/>
  <c r="AO311" i="2"/>
  <c r="BQ279" i="2" s="1"/>
  <c r="AO315" i="49"/>
  <c r="DT283" i="49"/>
  <c r="BQ315" i="49" s="1"/>
  <c r="Z47" i="45"/>
  <c r="R467" i="50"/>
  <c r="CY467" i="50" s="1"/>
  <c r="S274" i="2"/>
  <c r="CZ274" i="2" s="1"/>
  <c r="P109" i="49"/>
  <c r="AR109" i="49" s="1"/>
  <c r="AB348" i="50"/>
  <c r="DI348" i="50" s="1"/>
  <c r="AB79" i="48"/>
  <c r="BD152" i="47"/>
  <c r="R337" i="50"/>
  <c r="CY337" i="50" s="1"/>
  <c r="R69" i="45"/>
  <c r="AB478" i="50"/>
  <c r="DI478" i="50" s="1"/>
  <c r="AA153" i="47"/>
  <c r="BC153" i="47" s="1"/>
  <c r="AB218" i="50" s="1"/>
  <c r="DI218" i="50" s="1"/>
  <c r="R272" i="50"/>
  <c r="CY272" i="50" s="1"/>
  <c r="R70" i="46"/>
  <c r="BD95" i="47"/>
  <c r="AB413" i="50"/>
  <c r="DI413" i="50" s="1"/>
  <c r="R402" i="50"/>
  <c r="CY402" i="50" s="1"/>
  <c r="S111" i="50"/>
  <c r="AU111" i="50" s="1"/>
  <c r="R39" i="45"/>
  <c r="S9" i="46"/>
  <c r="Y118" i="49"/>
  <c r="BA118" i="49" s="1"/>
  <c r="R39" i="46"/>
  <c r="T113" i="49"/>
  <c r="AV113" i="49" s="1"/>
  <c r="BP244" i="2"/>
  <c r="BP439" i="2"/>
  <c r="BP218" i="49"/>
  <c r="AO250" i="49" s="1"/>
  <c r="X344" i="49"/>
  <c r="DE344" i="49" s="1"/>
  <c r="X45" i="45"/>
  <c r="X45" i="46"/>
  <c r="X279" i="49"/>
  <c r="DE279" i="49" s="1"/>
  <c r="X474" i="49"/>
  <c r="DE474" i="49" s="1"/>
  <c r="W91" i="47"/>
  <c r="AY91" i="47" s="1"/>
  <c r="X214" i="49" s="1"/>
  <c r="DE214" i="49" s="1"/>
  <c r="X409" i="49"/>
  <c r="DE409" i="49" s="1"/>
  <c r="Z281" i="49"/>
  <c r="DG281" i="49" s="1"/>
  <c r="R338" i="49"/>
  <c r="CY338" i="49" s="1"/>
  <c r="R273" i="49"/>
  <c r="CY273" i="49" s="1"/>
  <c r="Q110" i="49"/>
  <c r="AS110" i="49" s="1"/>
  <c r="AU112" i="49"/>
  <c r="O36" i="45"/>
  <c r="R468" i="49"/>
  <c r="CY468" i="49" s="1"/>
  <c r="Q85" i="47"/>
  <c r="AS85" i="47" s="1"/>
  <c r="R208" i="49" s="1"/>
  <c r="CY208" i="49" s="1"/>
  <c r="R403" i="49"/>
  <c r="CY403" i="49" s="1"/>
  <c r="AB284" i="49"/>
  <c r="DI284" i="49" s="1"/>
  <c r="O36" i="46"/>
  <c r="AB50" i="45"/>
  <c r="AB50" i="46"/>
  <c r="O270" i="49"/>
  <c r="CV270" i="49" s="1"/>
  <c r="O335" i="49"/>
  <c r="CV335" i="49" s="1"/>
  <c r="AB349" i="49"/>
  <c r="DI349" i="49" s="1"/>
  <c r="AO248" i="50"/>
  <c r="BQ216" i="50" s="1"/>
  <c r="AP248" i="50" s="1"/>
  <c r="BQ484" i="51"/>
  <c r="AP516" i="51" s="1"/>
  <c r="DT415" i="2"/>
  <c r="BQ447" i="2" s="1"/>
  <c r="AO447" i="2"/>
  <c r="BQ416" i="49"/>
  <c r="DU416" i="49" s="1"/>
  <c r="BR448" i="49" s="1"/>
  <c r="DT481" i="51"/>
  <c r="BQ513" i="51" s="1"/>
  <c r="AO513" i="51"/>
  <c r="V115" i="49"/>
  <c r="AX115" i="49" s="1"/>
  <c r="AO254" i="2"/>
  <c r="BQ222" i="2" s="1"/>
  <c r="U146" i="51"/>
  <c r="V82" i="51"/>
  <c r="P16" i="38"/>
  <c r="P20" i="38" s="1"/>
  <c r="Q402" i="49"/>
  <c r="CX402" i="49" s="1"/>
  <c r="AB121" i="49"/>
  <c r="BE121" i="49" s="1"/>
  <c r="AB94" i="47" s="1"/>
  <c r="AA120" i="49"/>
  <c r="BC120" i="49" s="1"/>
  <c r="Z411" i="49"/>
  <c r="DG411" i="49" s="1"/>
  <c r="Z47" i="48"/>
  <c r="O400" i="49"/>
  <c r="CV400" i="49" s="1"/>
  <c r="O36" i="48"/>
  <c r="AB414" i="49"/>
  <c r="DI414" i="49" s="1"/>
  <c r="BP474" i="2"/>
  <c r="AO506" i="2" s="1"/>
  <c r="AP453" i="49"/>
  <c r="BR421" i="49" s="1"/>
  <c r="AP450" i="49"/>
  <c r="BR418" i="49" s="1"/>
  <c r="DT478" i="49"/>
  <c r="BQ510" i="49" s="1"/>
  <c r="BQ478" i="49" s="1"/>
  <c r="BP481" i="49"/>
  <c r="AO513" i="49" s="1"/>
  <c r="V147" i="51"/>
  <c r="W83" i="51"/>
  <c r="Z346" i="49"/>
  <c r="DG346" i="49" s="1"/>
  <c r="Z47" i="46"/>
  <c r="L375" i="2"/>
  <c r="Q38" i="48"/>
  <c r="U114" i="49"/>
  <c r="AW114" i="49" s="1"/>
  <c r="Z476" i="49"/>
  <c r="DG476" i="49" s="1"/>
  <c r="O465" i="49"/>
  <c r="CV465" i="49" s="1"/>
  <c r="AB479" i="49"/>
  <c r="DI479" i="49" s="1"/>
  <c r="AB50" i="48"/>
  <c r="BP504" i="51"/>
  <c r="DT408" i="49"/>
  <c r="AP251" i="50"/>
  <c r="DU219" i="50"/>
  <c r="BR251" i="50" s="1"/>
  <c r="DT287" i="50"/>
  <c r="BQ319" i="50" s="1"/>
  <c r="AO319" i="50"/>
  <c r="AP507" i="50"/>
  <c r="BR475" i="50" s="1"/>
  <c r="AO445" i="50"/>
  <c r="BQ413" i="50" s="1"/>
  <c r="AP250" i="50"/>
  <c r="BR218" i="50" s="1"/>
  <c r="BP244" i="51"/>
  <c r="AO441" i="51"/>
  <c r="BQ409" i="51" s="1"/>
  <c r="DU483" i="50"/>
  <c r="BR515" i="50" s="1"/>
  <c r="BR483" i="50" s="1"/>
  <c r="AO379" i="50"/>
  <c r="BQ347" i="50" s="1"/>
  <c r="AO451" i="49"/>
  <c r="DT419" i="49"/>
  <c r="BQ451" i="49" s="1"/>
  <c r="DT416" i="2"/>
  <c r="BQ448" i="2" s="1"/>
  <c r="AO448" i="2"/>
  <c r="L440" i="49"/>
  <c r="DU417" i="2"/>
  <c r="BR449" i="2" s="1"/>
  <c r="BR417" i="2" s="1"/>
  <c r="AP252" i="50"/>
  <c r="DU220" i="50"/>
  <c r="BR252" i="50" s="1"/>
  <c r="BP224" i="50"/>
  <c r="AO256" i="50" s="1"/>
  <c r="DT478" i="50"/>
  <c r="BQ510" i="50" s="1"/>
  <c r="BQ478" i="50" s="1"/>
  <c r="DU415" i="50"/>
  <c r="BR447" i="50" s="1"/>
  <c r="BR415" i="50" s="1"/>
  <c r="AO375" i="2"/>
  <c r="DT217" i="2"/>
  <c r="BQ249" i="2" s="1"/>
  <c r="BQ217" i="2" s="1"/>
  <c r="DT216" i="2"/>
  <c r="BQ248" i="2" s="1"/>
  <c r="BQ216" i="2" s="1"/>
  <c r="AP385" i="49"/>
  <c r="BR353" i="49" s="1"/>
  <c r="AQ385" i="49" s="1"/>
  <c r="DT220" i="49"/>
  <c r="BQ252" i="49" s="1"/>
  <c r="AO252" i="49"/>
  <c r="BP213" i="2"/>
  <c r="DT213" i="2" s="1"/>
  <c r="DU356" i="2"/>
  <c r="BR388" i="2" s="1"/>
  <c r="BR356" i="2" s="1"/>
  <c r="DU344" i="2"/>
  <c r="DT224" i="49"/>
  <c r="BQ256" i="49" s="1"/>
  <c r="BQ224" i="49" s="1"/>
  <c r="AR380" i="49"/>
  <c r="BT348" i="49" s="1"/>
  <c r="AP515" i="51"/>
  <c r="DU483" i="51"/>
  <c r="BR515" i="51" s="1"/>
  <c r="AO512" i="51"/>
  <c r="DT480" i="51"/>
  <c r="BQ512" i="51" s="1"/>
  <c r="AP378" i="51"/>
  <c r="DU346" i="51"/>
  <c r="BR378" i="51" s="1"/>
  <c r="AP377" i="51"/>
  <c r="BR345" i="51" s="1"/>
  <c r="BP222" i="50"/>
  <c r="DT222" i="50" s="1"/>
  <c r="BQ254" i="50" s="1"/>
  <c r="DT279" i="50"/>
  <c r="BQ311" i="50" s="1"/>
  <c r="BQ279" i="50" s="1"/>
  <c r="DT475" i="51"/>
  <c r="BQ507" i="51" s="1"/>
  <c r="BQ475" i="51" s="1"/>
  <c r="K50" i="51"/>
  <c r="AN106" i="46" s="1"/>
  <c r="AP247" i="50"/>
  <c r="BR215" i="50" s="1"/>
  <c r="DT421" i="50"/>
  <c r="BQ453" i="50" s="1"/>
  <c r="BQ421" i="50" s="1"/>
  <c r="K539" i="51"/>
  <c r="K572" i="51" s="1"/>
  <c r="BP281" i="51"/>
  <c r="K612" i="51" s="1"/>
  <c r="AO314" i="51"/>
  <c r="BQ282" i="51" s="1"/>
  <c r="BP374" i="51"/>
  <c r="BP278" i="50"/>
  <c r="DT278" i="50" s="1"/>
  <c r="DT343" i="50"/>
  <c r="BP309" i="51"/>
  <c r="AO375" i="50"/>
  <c r="BP287" i="51"/>
  <c r="AO319" i="51" s="1"/>
  <c r="P10" i="38"/>
  <c r="BP439" i="51"/>
  <c r="DT217" i="49"/>
  <c r="BQ249" i="49" s="1"/>
  <c r="BQ217" i="49" s="1"/>
  <c r="AN45" i="45"/>
  <c r="BP226" i="49"/>
  <c r="DT226" i="49" s="1"/>
  <c r="BQ258" i="49" s="1"/>
  <c r="AO450" i="2"/>
  <c r="BQ418" i="2" s="1"/>
  <c r="DU418" i="2" s="1"/>
  <c r="BR450" i="2" s="1"/>
  <c r="DT286" i="2"/>
  <c r="BQ318" i="2" s="1"/>
  <c r="BQ286" i="2" s="1"/>
  <c r="AP321" i="2"/>
  <c r="BR289" i="2" s="1"/>
  <c r="M376" i="2"/>
  <c r="AO246" i="49"/>
  <c r="BQ214" i="49" s="1"/>
  <c r="BP354" i="2"/>
  <c r="AO386" i="2" s="1"/>
  <c r="BP411" i="2"/>
  <c r="DT411" i="2" s="1"/>
  <c r="BQ443" i="2" s="1"/>
  <c r="AP251" i="49"/>
  <c r="BR219" i="49" s="1"/>
  <c r="BP284" i="2"/>
  <c r="AO316" i="2" s="1"/>
  <c r="BP351" i="2"/>
  <c r="DT351" i="2" s="1"/>
  <c r="BQ383" i="2" s="1"/>
  <c r="AP257" i="50"/>
  <c r="BR225" i="50" s="1"/>
  <c r="AQ257" i="50" s="1"/>
  <c r="BQ484" i="50"/>
  <c r="AP516" i="50" s="1"/>
  <c r="BP283" i="50"/>
  <c r="K614" i="50" s="1"/>
  <c r="BP279" i="51"/>
  <c r="K610" i="51" s="1"/>
  <c r="BP290" i="51"/>
  <c r="AN118" i="45" s="1"/>
  <c r="BQ348" i="50"/>
  <c r="DU348" i="50" s="1"/>
  <c r="BR380" i="50" s="1"/>
  <c r="BP343" i="51"/>
  <c r="AO375" i="51" s="1"/>
  <c r="BQ410" i="50"/>
  <c r="DU410" i="50" s="1"/>
  <c r="BR442" i="50" s="1"/>
  <c r="Q38" i="50"/>
  <c r="Q9" i="38"/>
  <c r="BQ287" i="49"/>
  <c r="DU287" i="49" s="1"/>
  <c r="BR319" i="49" s="1"/>
  <c r="BP220" i="2"/>
  <c r="DT220" i="2" s="1"/>
  <c r="BQ252" i="2" s="1"/>
  <c r="BP504" i="2"/>
  <c r="AO253" i="49"/>
  <c r="BQ221" i="49" s="1"/>
  <c r="BP350" i="2"/>
  <c r="DT350" i="2" s="1"/>
  <c r="BQ382" i="2" s="1"/>
  <c r="AP313" i="49"/>
  <c r="BR281" i="49" s="1"/>
  <c r="DT485" i="2"/>
  <c r="BQ517" i="2" s="1"/>
  <c r="BQ485" i="2" s="1"/>
  <c r="BP223" i="49"/>
  <c r="K619" i="49" s="1"/>
  <c r="DT486" i="2"/>
  <c r="BQ518" i="2" s="1"/>
  <c r="BQ486" i="2" s="1"/>
  <c r="DU486" i="2" s="1"/>
  <c r="BR518" i="2" s="1"/>
  <c r="BP482" i="2"/>
  <c r="AO514" i="2" s="1"/>
  <c r="DT350" i="49"/>
  <c r="BQ382" i="49" s="1"/>
  <c r="BQ350" i="49" s="1"/>
  <c r="BP412" i="2"/>
  <c r="DT412" i="2" s="1"/>
  <c r="BQ444" i="2" s="1"/>
  <c r="Q38" i="2"/>
  <c r="Q8" i="38"/>
  <c r="BP217" i="51"/>
  <c r="DT217" i="51" s="1"/>
  <c r="BQ249" i="51" s="1"/>
  <c r="BQ291" i="51"/>
  <c r="AP323" i="51" s="1"/>
  <c r="BP473" i="50"/>
  <c r="L505" i="50" s="1"/>
  <c r="BQ222" i="51"/>
  <c r="AP254" i="51" s="1"/>
  <c r="BP213" i="51"/>
  <c r="AO245" i="51" s="1"/>
  <c r="BP352" i="51"/>
  <c r="DT352" i="51" s="1"/>
  <c r="BQ384" i="51" s="1"/>
  <c r="BQ353" i="51"/>
  <c r="AP385" i="51" s="1"/>
  <c r="BP221" i="50"/>
  <c r="AO253" i="50" s="1"/>
  <c r="BP413" i="51"/>
  <c r="AO445" i="51" s="1"/>
  <c r="BP345" i="50"/>
  <c r="AN77" i="45" s="1"/>
  <c r="BP282" i="50"/>
  <c r="AO314" i="50" s="1"/>
  <c r="BP221" i="51"/>
  <c r="AO253" i="51" s="1"/>
  <c r="BP414" i="50"/>
  <c r="AO446" i="50" s="1"/>
  <c r="BQ419" i="50"/>
  <c r="AP451" i="50" s="1"/>
  <c r="BQ284" i="50"/>
  <c r="DU284" i="50" s="1"/>
  <c r="BR316" i="50" s="1"/>
  <c r="BP473" i="51"/>
  <c r="DT473" i="51" s="1"/>
  <c r="BQ226" i="50"/>
  <c r="DU226" i="50" s="1"/>
  <c r="BR258" i="50" s="1"/>
  <c r="BQ352" i="50"/>
  <c r="DU352" i="50" s="1"/>
  <c r="BR384" i="50" s="1"/>
  <c r="BP486" i="51"/>
  <c r="DT486" i="51" s="1"/>
  <c r="BQ518" i="51" s="1"/>
  <c r="BP349" i="51"/>
  <c r="DT349" i="51" s="1"/>
  <c r="BQ381" i="51" s="1"/>
  <c r="BQ280" i="50"/>
  <c r="DT349" i="49"/>
  <c r="BQ381" i="49" s="1"/>
  <c r="BQ349" i="49" s="1"/>
  <c r="BP414" i="49"/>
  <c r="AO446" i="49" s="1"/>
  <c r="DT408" i="2"/>
  <c r="BQ414" i="2"/>
  <c r="AP446" i="2" s="1"/>
  <c r="DU280" i="49"/>
  <c r="BR312" i="49" s="1"/>
  <c r="BR280" i="49" s="1"/>
  <c r="BP415" i="49"/>
  <c r="AO447" i="49" s="1"/>
  <c r="BP282" i="49"/>
  <c r="DT282" i="49" s="1"/>
  <c r="BQ314" i="49" s="1"/>
  <c r="K50" i="2"/>
  <c r="BP284" i="49"/>
  <c r="AO316" i="49" s="1"/>
  <c r="DU346" i="49"/>
  <c r="BR378" i="49" s="1"/>
  <c r="BR346" i="49" s="1"/>
  <c r="DV413" i="49"/>
  <c r="BS445" i="49" s="1"/>
  <c r="BS413" i="49" s="1"/>
  <c r="BP480" i="49"/>
  <c r="DT480" i="49" s="1"/>
  <c r="BQ512" i="49" s="1"/>
  <c r="BP224" i="2"/>
  <c r="AO440" i="2"/>
  <c r="BP353" i="2"/>
  <c r="DT353" i="2" s="1"/>
  <c r="BQ385" i="2" s="1"/>
  <c r="BP476" i="49"/>
  <c r="K612" i="49" s="1"/>
  <c r="BQ352" i="49"/>
  <c r="DU352" i="49" s="1"/>
  <c r="BR384" i="49" s="1"/>
  <c r="K611" i="49"/>
  <c r="AP316" i="51"/>
  <c r="DU284" i="51"/>
  <c r="BR316" i="51" s="1"/>
  <c r="AP451" i="51"/>
  <c r="DU419" i="51"/>
  <c r="BR451" i="51" s="1"/>
  <c r="U117" i="47"/>
  <c r="U146" i="50"/>
  <c r="V82" i="50"/>
  <c r="DU418" i="50"/>
  <c r="BR450" i="50" s="1"/>
  <c r="AP450" i="50"/>
  <c r="S143" i="49"/>
  <c r="T79" i="49"/>
  <c r="DU475" i="2"/>
  <c r="BR507" i="2" s="1"/>
  <c r="AP507" i="2"/>
  <c r="R141" i="51"/>
  <c r="S77" i="51"/>
  <c r="AO388" i="50"/>
  <c r="DT356" i="50"/>
  <c r="BQ388" i="50" s="1"/>
  <c r="AO518" i="50"/>
  <c r="DT486" i="50"/>
  <c r="BQ518" i="50" s="1"/>
  <c r="Z150" i="51"/>
  <c r="AA86" i="51"/>
  <c r="AN117" i="45"/>
  <c r="AO256" i="51"/>
  <c r="DT224" i="51"/>
  <c r="BQ256" i="51" s="1"/>
  <c r="T80" i="51"/>
  <c r="S144" i="51"/>
  <c r="DT288" i="50"/>
  <c r="BQ320" i="50" s="1"/>
  <c r="AO320" i="50"/>
  <c r="AO510" i="2"/>
  <c r="DT478" i="2"/>
  <c r="BQ510" i="2" s="1"/>
  <c r="AO255" i="2"/>
  <c r="DT223" i="2"/>
  <c r="BQ255" i="2" s="1"/>
  <c r="Y34" i="47"/>
  <c r="Y150" i="2"/>
  <c r="Z86" i="2"/>
  <c r="AP320" i="49"/>
  <c r="DU288" i="49"/>
  <c r="BR320" i="49" s="1"/>
  <c r="BP504" i="50"/>
  <c r="K50" i="50"/>
  <c r="AN75" i="46" s="1"/>
  <c r="BP439" i="50"/>
  <c r="K539" i="50"/>
  <c r="K572" i="50" s="1"/>
  <c r="BP309" i="50"/>
  <c r="BP244" i="50"/>
  <c r="Q467" i="49"/>
  <c r="CX467" i="49" s="1"/>
  <c r="P84" i="47"/>
  <c r="AR84" i="47" s="1"/>
  <c r="Q207" i="49" s="1"/>
  <c r="CX207" i="49" s="1"/>
  <c r="W116" i="49"/>
  <c r="AY116" i="49" s="1"/>
  <c r="BN240" i="50"/>
  <c r="BD120" i="50"/>
  <c r="S404" i="2"/>
  <c r="CZ404" i="2" s="1"/>
  <c r="S9" i="48"/>
  <c r="BD121" i="50"/>
  <c r="AO388" i="49"/>
  <c r="DT356" i="49"/>
  <c r="BQ388" i="49" s="1"/>
  <c r="AP516" i="2"/>
  <c r="DU484" i="2"/>
  <c r="BR516" i="2" s="1"/>
  <c r="BP477" i="51"/>
  <c r="BQ410" i="2"/>
  <c r="BP219" i="51"/>
  <c r="BQ354" i="51"/>
  <c r="DT353" i="50"/>
  <c r="BQ385" i="50" s="1"/>
  <c r="AO385" i="50"/>
  <c r="K619" i="50"/>
  <c r="BP473" i="49"/>
  <c r="BP481" i="50"/>
  <c r="BP355" i="49"/>
  <c r="BQ226" i="51"/>
  <c r="BP278" i="49"/>
  <c r="BP408" i="50"/>
  <c r="BQ483" i="49"/>
  <c r="X120" i="47"/>
  <c r="X149" i="50"/>
  <c r="Y85" i="50"/>
  <c r="AO386" i="49"/>
  <c r="DT354" i="49"/>
  <c r="BQ386" i="49" s="1"/>
  <c r="BP288" i="2"/>
  <c r="AP317" i="49"/>
  <c r="DU285" i="49"/>
  <c r="BR317" i="49" s="1"/>
  <c r="AP512" i="50"/>
  <c r="DU480" i="50"/>
  <c r="BR512" i="50" s="1"/>
  <c r="BP479" i="50"/>
  <c r="S115" i="47"/>
  <c r="S144" i="50"/>
  <c r="T80" i="50"/>
  <c r="BP222" i="49"/>
  <c r="K618" i="49" s="1"/>
  <c r="U145" i="51"/>
  <c r="V81" i="51"/>
  <c r="BP478" i="51"/>
  <c r="BP355" i="2"/>
  <c r="BR476" i="2"/>
  <c r="S28" i="47"/>
  <c r="S144" i="2"/>
  <c r="T80" i="2"/>
  <c r="BQ411" i="50"/>
  <c r="BP417" i="50"/>
  <c r="AO517" i="49"/>
  <c r="DT485" i="49"/>
  <c r="BQ517" i="49" s="1"/>
  <c r="BP347" i="51"/>
  <c r="AP442" i="49"/>
  <c r="DU410" i="49"/>
  <c r="BR442" i="49" s="1"/>
  <c r="BQ348" i="2"/>
  <c r="P25" i="47"/>
  <c r="P141" i="2"/>
  <c r="Q77" i="2"/>
  <c r="AO312" i="2"/>
  <c r="DT280" i="2"/>
  <c r="BQ312" i="2" s="1"/>
  <c r="AP381" i="50"/>
  <c r="DU349" i="50"/>
  <c r="BR381" i="50" s="1"/>
  <c r="BP220" i="51"/>
  <c r="BP421" i="51"/>
  <c r="AP313" i="50"/>
  <c r="DU281" i="50"/>
  <c r="BR313" i="50" s="1"/>
  <c r="AA123" i="47"/>
  <c r="AA152" i="50"/>
  <c r="AB88" i="50"/>
  <c r="BP477" i="2"/>
  <c r="Z121" i="47"/>
  <c r="Z150" i="50"/>
  <c r="AA86" i="50"/>
  <c r="AO321" i="51"/>
  <c r="DT289" i="51"/>
  <c r="BQ321" i="51" s="1"/>
  <c r="K620" i="51"/>
  <c r="BQ214" i="51"/>
  <c r="BP474" i="50"/>
  <c r="AO449" i="49"/>
  <c r="DT417" i="49"/>
  <c r="BQ449" i="49" s="1"/>
  <c r="AO257" i="51"/>
  <c r="DT225" i="51"/>
  <c r="BQ257" i="51" s="1"/>
  <c r="R143" i="51"/>
  <c r="S79" i="51"/>
  <c r="BQ411" i="51"/>
  <c r="DT355" i="50"/>
  <c r="BQ387" i="50" s="1"/>
  <c r="AO387" i="50"/>
  <c r="BP374" i="2"/>
  <c r="K539" i="2"/>
  <c r="K572" i="2" s="1"/>
  <c r="AP250" i="51"/>
  <c r="DU218" i="51"/>
  <c r="BR250" i="51" s="1"/>
  <c r="AO253" i="2"/>
  <c r="DT221" i="2"/>
  <c r="BQ253" i="2" s="1"/>
  <c r="BP291" i="50"/>
  <c r="DT345" i="2"/>
  <c r="BQ377" i="2" s="1"/>
  <c r="AO377" i="2"/>
  <c r="K611" i="2"/>
  <c r="Z122" i="47"/>
  <c r="AA87" i="50"/>
  <c r="AB119" i="50" s="1"/>
  <c r="BE119" i="50" s="1"/>
  <c r="Z151" i="50"/>
  <c r="AN15" i="45"/>
  <c r="AO247" i="2"/>
  <c r="DT215" i="2"/>
  <c r="BQ247" i="2" s="1"/>
  <c r="AO452" i="50"/>
  <c r="DT420" i="50"/>
  <c r="BQ452" i="50" s="1"/>
  <c r="BP288" i="51"/>
  <c r="DT286" i="50"/>
  <c r="BQ318" i="50" s="1"/>
  <c r="AO318" i="50"/>
  <c r="AP515" i="2"/>
  <c r="DU483" i="2"/>
  <c r="BR515" i="2" s="1"/>
  <c r="BP244" i="49"/>
  <c r="P112" i="47"/>
  <c r="P141" i="50"/>
  <c r="Q77" i="50"/>
  <c r="BP486" i="49"/>
  <c r="BP416" i="51"/>
  <c r="BP350" i="50"/>
  <c r="T145" i="49"/>
  <c r="U81" i="49"/>
  <c r="BP479" i="49"/>
  <c r="AB37" i="47"/>
  <c r="AB153" i="2"/>
  <c r="AO451" i="2"/>
  <c r="DT419" i="2"/>
  <c r="BQ451" i="2" s="1"/>
  <c r="R113" i="47"/>
  <c r="R142" i="50"/>
  <c r="S78" i="50"/>
  <c r="DT348" i="51"/>
  <c r="BQ380" i="51" s="1"/>
  <c r="AO380" i="51"/>
  <c r="Y150" i="49"/>
  <c r="Z86" i="49"/>
  <c r="AO448" i="50"/>
  <c r="DT416" i="50"/>
  <c r="BQ448" i="50" s="1"/>
  <c r="U30" i="47"/>
  <c r="U146" i="2"/>
  <c r="V82" i="2"/>
  <c r="AP323" i="49"/>
  <c r="DU291" i="49"/>
  <c r="BR323" i="49" s="1"/>
  <c r="DT217" i="50"/>
  <c r="BQ249" i="50" s="1"/>
  <c r="AO249" i="50"/>
  <c r="DT347" i="2"/>
  <c r="BQ379" i="2" s="1"/>
  <c r="AO379" i="2"/>
  <c r="Q337" i="49"/>
  <c r="CX337" i="49" s="1"/>
  <c r="Q38" i="45"/>
  <c r="AT111" i="49"/>
  <c r="Z119" i="49"/>
  <c r="BB119" i="49" s="1"/>
  <c r="AB65" i="47"/>
  <c r="S469" i="2"/>
  <c r="CZ469" i="2" s="1"/>
  <c r="R57" i="47"/>
  <c r="AT57" i="47" s="1"/>
  <c r="S209" i="2" s="1"/>
  <c r="CZ209" i="2" s="1"/>
  <c r="AP453" i="2"/>
  <c r="DU421" i="2"/>
  <c r="BR453" i="2" s="1"/>
  <c r="Y149" i="51"/>
  <c r="Z85" i="51"/>
  <c r="AP317" i="2"/>
  <c r="DU285" i="2"/>
  <c r="BR317" i="2" s="1"/>
  <c r="U116" i="47"/>
  <c r="U145" i="50"/>
  <c r="V81" i="50"/>
  <c r="AO386" i="50"/>
  <c r="DT354" i="50"/>
  <c r="BQ386" i="50" s="1"/>
  <c r="W118" i="47"/>
  <c r="W147" i="50"/>
  <c r="X83" i="50"/>
  <c r="Q141" i="49"/>
  <c r="R77" i="49"/>
  <c r="AO323" i="2"/>
  <c r="DT291" i="2"/>
  <c r="BQ323" i="2" s="1"/>
  <c r="AO514" i="50"/>
  <c r="DT482" i="50"/>
  <c r="BQ514" i="50" s="1"/>
  <c r="BP412" i="51"/>
  <c r="BP351" i="49"/>
  <c r="DT474" i="51"/>
  <c r="BQ506" i="51" s="1"/>
  <c r="AO506" i="51"/>
  <c r="K539" i="49"/>
  <c r="K572" i="49" s="1"/>
  <c r="BP504" i="49"/>
  <c r="BP439" i="49"/>
  <c r="BP309" i="49"/>
  <c r="BP374" i="49"/>
  <c r="K50" i="49"/>
  <c r="AO509" i="50"/>
  <c r="DT477" i="50"/>
  <c r="BQ509" i="50" s="1"/>
  <c r="Q142" i="49"/>
  <c r="R78" i="49"/>
  <c r="DT350" i="51"/>
  <c r="BQ382" i="51" s="1"/>
  <c r="AO382" i="51"/>
  <c r="AO383" i="50"/>
  <c r="DT351" i="50"/>
  <c r="BQ383" i="50" s="1"/>
  <c r="AO517" i="51"/>
  <c r="DT485" i="51"/>
  <c r="BQ517" i="51" s="1"/>
  <c r="BP287" i="2"/>
  <c r="V146" i="49"/>
  <c r="W82" i="49"/>
  <c r="DU289" i="50"/>
  <c r="BR321" i="50" s="1"/>
  <c r="AP321" i="50"/>
  <c r="DT344" i="49"/>
  <c r="BQ376" i="49" s="1"/>
  <c r="AO376" i="49"/>
  <c r="K610" i="49"/>
  <c r="AO443" i="49"/>
  <c r="DT411" i="49"/>
  <c r="BQ443" i="49" s="1"/>
  <c r="AA36" i="47"/>
  <c r="AB88" i="2"/>
  <c r="AA152" i="2"/>
  <c r="DU409" i="50"/>
  <c r="M441" i="50"/>
  <c r="AP441" i="50"/>
  <c r="W31" i="47"/>
  <c r="W147" i="2"/>
  <c r="X83" i="2"/>
  <c r="AO452" i="51"/>
  <c r="DT420" i="51"/>
  <c r="BQ452" i="51" s="1"/>
  <c r="DU410" i="51"/>
  <c r="BR442" i="51" s="1"/>
  <c r="AP442" i="51"/>
  <c r="AP317" i="50"/>
  <c r="DU285" i="50"/>
  <c r="BR317" i="50" s="1"/>
  <c r="Q26" i="47"/>
  <c r="Q142" i="2"/>
  <c r="R78" i="2"/>
  <c r="X149" i="49"/>
  <c r="Y85" i="49"/>
  <c r="DU418" i="51"/>
  <c r="BR450" i="51" s="1"/>
  <c r="AP450" i="51"/>
  <c r="BP225" i="2"/>
  <c r="BP278" i="51"/>
  <c r="AO444" i="49"/>
  <c r="DT412" i="49"/>
  <c r="BQ444" i="49" s="1"/>
  <c r="Y84" i="49"/>
  <c r="X148" i="49"/>
  <c r="DT347" i="49"/>
  <c r="BQ379" i="49" s="1"/>
  <c r="AO379" i="49"/>
  <c r="X32" i="47"/>
  <c r="X148" i="2"/>
  <c r="Y84" i="2"/>
  <c r="AN26" i="45"/>
  <c r="DT226" i="2"/>
  <c r="BQ258" i="2" s="1"/>
  <c r="AO258" i="2"/>
  <c r="AO377" i="49"/>
  <c r="DT345" i="49"/>
  <c r="BQ377" i="49" s="1"/>
  <c r="R114" i="47"/>
  <c r="S79" i="50"/>
  <c r="R143" i="50"/>
  <c r="R27" i="47"/>
  <c r="R143" i="2"/>
  <c r="S79" i="2"/>
  <c r="DT408" i="51"/>
  <c r="L440" i="51"/>
  <c r="AO440" i="51"/>
  <c r="X119" i="47"/>
  <c r="X148" i="50"/>
  <c r="Y84" i="50"/>
  <c r="Q272" i="49"/>
  <c r="CX272" i="49" s="1"/>
  <c r="S339" i="2"/>
  <c r="CZ339" i="2" s="1"/>
  <c r="AO378" i="2"/>
  <c r="DT346" i="2"/>
  <c r="BQ378" i="2" s="1"/>
  <c r="AO312" i="51"/>
  <c r="DT280" i="51"/>
  <c r="BQ312" i="51" s="1"/>
  <c r="BP290" i="2"/>
  <c r="BP420" i="2"/>
  <c r="BQ289" i="49"/>
  <c r="AO318" i="51"/>
  <c r="DT286" i="51"/>
  <c r="BQ318" i="51" s="1"/>
  <c r="AO446" i="51"/>
  <c r="DT414" i="51"/>
  <c r="BQ446" i="51" s="1"/>
  <c r="Z151" i="51"/>
  <c r="AA87" i="51"/>
  <c r="BQ223" i="51"/>
  <c r="AO449" i="51"/>
  <c r="DT417" i="51"/>
  <c r="BQ449" i="51" s="1"/>
  <c r="T29" i="47"/>
  <c r="T145" i="2"/>
  <c r="U81" i="2"/>
  <c r="AA152" i="51"/>
  <c r="AB88" i="51"/>
  <c r="AB152" i="51" s="1"/>
  <c r="BP351" i="51"/>
  <c r="BP282" i="2"/>
  <c r="DT355" i="51"/>
  <c r="BQ387" i="51" s="1"/>
  <c r="AO387" i="51"/>
  <c r="AO322" i="49"/>
  <c r="DT290" i="49"/>
  <c r="BQ322" i="49" s="1"/>
  <c r="AO248" i="51"/>
  <c r="DT216" i="51"/>
  <c r="BQ248" i="51" s="1"/>
  <c r="R142" i="51"/>
  <c r="S78" i="51"/>
  <c r="DU482" i="51"/>
  <c r="BR514" i="51" s="1"/>
  <c r="AP514" i="51"/>
  <c r="BQ349" i="2"/>
  <c r="BP225" i="49"/>
  <c r="K622" i="2"/>
  <c r="T144" i="49"/>
  <c r="U80" i="49"/>
  <c r="BQ281" i="2"/>
  <c r="X148" i="51"/>
  <c r="Y84" i="51"/>
  <c r="DT278" i="2"/>
  <c r="L310" i="2"/>
  <c r="AO310" i="2"/>
  <c r="DT473" i="2"/>
  <c r="AO505" i="2"/>
  <c r="L505" i="2"/>
  <c r="AN85" i="45"/>
  <c r="DT223" i="50"/>
  <c r="BQ255" i="50" s="1"/>
  <c r="AO255" i="50"/>
  <c r="BQ219" i="2"/>
  <c r="BP283" i="2"/>
  <c r="K614" i="2" s="1"/>
  <c r="Z35" i="47"/>
  <c r="AA87" i="2"/>
  <c r="Z151" i="2"/>
  <c r="DT216" i="49"/>
  <c r="BQ248" i="49" s="1"/>
  <c r="AO248" i="49"/>
  <c r="AO444" i="50"/>
  <c r="DT412" i="50"/>
  <c r="BQ444" i="50" s="1"/>
  <c r="BP485" i="50"/>
  <c r="AN87" i="45" s="1"/>
  <c r="BP484" i="49"/>
  <c r="AO452" i="49"/>
  <c r="DT420" i="49"/>
  <c r="BQ452" i="49" s="1"/>
  <c r="AO317" i="51"/>
  <c r="DT285" i="51"/>
  <c r="BQ317" i="51" s="1"/>
  <c r="DT213" i="50"/>
  <c r="L245" i="50"/>
  <c r="AO245" i="50"/>
  <c r="BQ476" i="50"/>
  <c r="DT356" i="51"/>
  <c r="BQ388" i="51" s="1"/>
  <c r="AO388" i="51"/>
  <c r="AN46" i="45"/>
  <c r="AO247" i="49"/>
  <c r="DT215" i="49"/>
  <c r="BQ247" i="49" s="1"/>
  <c r="AP447" i="51"/>
  <c r="DU415" i="51"/>
  <c r="BR447" i="51" s="1"/>
  <c r="AP384" i="2"/>
  <c r="DU352" i="2"/>
  <c r="BR384" i="2" s="1"/>
  <c r="DU344" i="50"/>
  <c r="AP376" i="50"/>
  <c r="M376" i="50"/>
  <c r="DU409" i="49"/>
  <c r="M441" i="49"/>
  <c r="AP441" i="49"/>
  <c r="AP445" i="2"/>
  <c r="DU413" i="2"/>
  <c r="BR445" i="2" s="1"/>
  <c r="W147" i="49"/>
  <c r="X83" i="49"/>
  <c r="AO318" i="49"/>
  <c r="DT286" i="49"/>
  <c r="BQ318" i="49" s="1"/>
  <c r="BQ482" i="49"/>
  <c r="BP477" i="49"/>
  <c r="BS283" i="51"/>
  <c r="BQ475" i="49"/>
  <c r="AO378" i="50"/>
  <c r="DT346" i="50"/>
  <c r="BQ378" i="50" s="1"/>
  <c r="AN78" i="45"/>
  <c r="BP215" i="51"/>
  <c r="BP479" i="2"/>
  <c r="BQ480" i="2"/>
  <c r="BP481" i="2"/>
  <c r="X33" i="47"/>
  <c r="X149" i="2"/>
  <c r="Y85" i="2"/>
  <c r="AO250" i="2"/>
  <c r="DT218" i="2"/>
  <c r="BQ250" i="2" s="1"/>
  <c r="BQ476" i="51"/>
  <c r="BP343" i="49"/>
  <c r="BP309" i="2"/>
  <c r="W147" i="47"/>
  <c r="AY147" i="47" s="1"/>
  <c r="X212" i="50" s="1"/>
  <c r="DE212" i="50" s="1"/>
  <c r="X73" i="48"/>
  <c r="X75" i="46"/>
  <c r="X74" i="45"/>
  <c r="X407" i="50"/>
  <c r="DE407" i="50" s="1"/>
  <c r="X472" i="50"/>
  <c r="DE472" i="50" s="1"/>
  <c r="X342" i="50"/>
  <c r="DE342" i="50" s="1"/>
  <c r="X277" i="50"/>
  <c r="DE277" i="50" s="1"/>
  <c r="O53" i="47"/>
  <c r="AQ53" i="47" s="1"/>
  <c r="P205" i="2" s="1"/>
  <c r="CW205" i="2" s="1"/>
  <c r="P5" i="48"/>
  <c r="P5" i="46"/>
  <c r="P465" i="2"/>
  <c r="CW465" i="2" s="1"/>
  <c r="P400" i="2"/>
  <c r="CW400" i="2" s="1"/>
  <c r="P335" i="2"/>
  <c r="CW335" i="2" s="1"/>
  <c r="P270" i="2"/>
  <c r="CW270" i="2" s="1"/>
  <c r="P5" i="45"/>
  <c r="X62" i="47"/>
  <c r="AZ62" i="47" s="1"/>
  <c r="Y214" i="2" s="1"/>
  <c r="DF214" i="2" s="1"/>
  <c r="Y14" i="48"/>
  <c r="Y14" i="46"/>
  <c r="Y14" i="45"/>
  <c r="Y474" i="2"/>
  <c r="DF474" i="2" s="1"/>
  <c r="Y409" i="2"/>
  <c r="DF409" i="2" s="1"/>
  <c r="Y344" i="2"/>
  <c r="DF344" i="2" s="1"/>
  <c r="Y279" i="2"/>
  <c r="DF279" i="2" s="1"/>
  <c r="W148" i="47"/>
  <c r="AY148" i="47" s="1"/>
  <c r="X213" i="50" s="1"/>
  <c r="DE213" i="50" s="1"/>
  <c r="X74" i="48"/>
  <c r="X75" i="45"/>
  <c r="X76" i="46"/>
  <c r="X408" i="50"/>
  <c r="DE408" i="50" s="1"/>
  <c r="X473" i="50"/>
  <c r="DE473" i="50" s="1"/>
  <c r="X343" i="50"/>
  <c r="DE343" i="50" s="1"/>
  <c r="X278" i="50"/>
  <c r="DE278" i="50" s="1"/>
  <c r="O140" i="47"/>
  <c r="AQ140" i="47" s="1"/>
  <c r="P205" i="50" s="1"/>
  <c r="CW205" i="50" s="1"/>
  <c r="P66" i="48"/>
  <c r="P67" i="45"/>
  <c r="P68" i="46"/>
  <c r="P400" i="50"/>
  <c r="CW400" i="50" s="1"/>
  <c r="P270" i="50"/>
  <c r="CW270" i="50" s="1"/>
  <c r="P465" i="50"/>
  <c r="CW465" i="50" s="1"/>
  <c r="P335" i="50"/>
  <c r="CW335" i="50" s="1"/>
  <c r="V60" i="47"/>
  <c r="AX60" i="47" s="1"/>
  <c r="W212" i="2" s="1"/>
  <c r="DD212" i="2" s="1"/>
  <c r="W12" i="48"/>
  <c r="W12" i="45"/>
  <c r="W342" i="2"/>
  <c r="DD342" i="2" s="1"/>
  <c r="W407" i="2"/>
  <c r="DD407" i="2" s="1"/>
  <c r="W12" i="46"/>
  <c r="W472" i="2"/>
  <c r="DD472" i="2" s="1"/>
  <c r="W277" i="2"/>
  <c r="DD277" i="2" s="1"/>
  <c r="P54" i="47"/>
  <c r="AR54" i="47" s="1"/>
  <c r="Q206" i="2" s="1"/>
  <c r="CX206" i="2" s="1"/>
  <c r="Q6" i="48"/>
  <c r="Q6" i="45"/>
  <c r="Q6" i="46"/>
  <c r="Q401" i="2"/>
  <c r="CX401" i="2" s="1"/>
  <c r="Q466" i="2"/>
  <c r="CX466" i="2" s="1"/>
  <c r="Q336" i="2"/>
  <c r="CX336" i="2" s="1"/>
  <c r="Q271" i="2"/>
  <c r="CX271" i="2" s="1"/>
  <c r="Z65" i="47"/>
  <c r="BB65" i="47" s="1"/>
  <c r="AA217" i="2" s="1"/>
  <c r="DH217" i="2" s="1"/>
  <c r="AA17" i="48"/>
  <c r="AA17" i="46"/>
  <c r="AA477" i="2"/>
  <c r="DH477" i="2" s="1"/>
  <c r="AA17" i="45"/>
  <c r="AA347" i="2"/>
  <c r="DH347" i="2" s="1"/>
  <c r="AA282" i="2"/>
  <c r="DH282" i="2" s="1"/>
  <c r="AA412" i="2"/>
  <c r="DH412" i="2" s="1"/>
  <c r="Y117" i="2"/>
  <c r="Y117" i="49" s="1"/>
  <c r="W115" i="2"/>
  <c r="AY115" i="2" s="1"/>
  <c r="U113" i="2"/>
  <c r="AW113" i="2" s="1"/>
  <c r="V114" i="50"/>
  <c r="AX114" i="50" s="1"/>
  <c r="X115" i="50"/>
  <c r="AZ115" i="50" s="1"/>
  <c r="AB120" i="2"/>
  <c r="BE120" i="2" s="1"/>
  <c r="V114" i="2"/>
  <c r="AX114" i="2" s="1"/>
  <c r="Q109" i="2"/>
  <c r="AS109" i="2" s="1"/>
  <c r="Q12" i="38"/>
  <c r="BD121" i="2"/>
  <c r="Y117" i="50"/>
  <c r="BA117" i="50" s="1"/>
  <c r="Y116" i="50"/>
  <c r="BA116" i="50" s="1"/>
  <c r="R110" i="50"/>
  <c r="AT110" i="50" s="1"/>
  <c r="T145" i="47"/>
  <c r="AV145" i="47" s="1"/>
  <c r="U210" i="50" s="1"/>
  <c r="DB210" i="50" s="1"/>
  <c r="U71" i="48"/>
  <c r="U73" i="46"/>
  <c r="U72" i="45"/>
  <c r="U470" i="50"/>
  <c r="DB470" i="50" s="1"/>
  <c r="U405" i="50"/>
  <c r="DB405" i="50" s="1"/>
  <c r="U340" i="50"/>
  <c r="DB340" i="50" s="1"/>
  <c r="U275" i="50"/>
  <c r="DB275" i="50" s="1"/>
  <c r="X116" i="2"/>
  <c r="AZ116" i="2" s="1"/>
  <c r="AA66" i="47"/>
  <c r="BC66" i="47" s="1"/>
  <c r="AB218" i="2" s="1"/>
  <c r="DI218" i="2" s="1"/>
  <c r="AB18" i="48"/>
  <c r="AB18" i="45"/>
  <c r="AB18" i="46"/>
  <c r="AB478" i="2"/>
  <c r="DI478" i="2" s="1"/>
  <c r="AB348" i="2"/>
  <c r="DI348" i="2" s="1"/>
  <c r="AB413" i="2"/>
  <c r="DI413" i="2" s="1"/>
  <c r="AB283" i="2"/>
  <c r="DI283" i="2" s="1"/>
  <c r="N140" i="47"/>
  <c r="AP140" i="47" s="1"/>
  <c r="O205" i="50" s="1"/>
  <c r="CV205" i="50" s="1"/>
  <c r="O66" i="48"/>
  <c r="O68" i="46"/>
  <c r="O67" i="45"/>
  <c r="O465" i="50"/>
  <c r="CV465" i="50" s="1"/>
  <c r="O400" i="50"/>
  <c r="CV400" i="50" s="1"/>
  <c r="O335" i="50"/>
  <c r="CV335" i="50" s="1"/>
  <c r="O270" i="50"/>
  <c r="CV270" i="50" s="1"/>
  <c r="T112" i="2"/>
  <c r="T112" i="49" s="1"/>
  <c r="AV112" i="49" s="1"/>
  <c r="T58" i="47"/>
  <c r="AV58" i="47" s="1"/>
  <c r="U210" i="2" s="1"/>
  <c r="DB210" i="2" s="1"/>
  <c r="U10" i="48"/>
  <c r="U405" i="2"/>
  <c r="DB405" i="2" s="1"/>
  <c r="U10" i="46"/>
  <c r="U10" i="45"/>
  <c r="U470" i="2"/>
  <c r="DB470" i="2" s="1"/>
  <c r="U340" i="2"/>
  <c r="DB340" i="2" s="1"/>
  <c r="U275" i="2"/>
  <c r="DB275" i="2" s="1"/>
  <c r="S111" i="2"/>
  <c r="AU111" i="2" s="1"/>
  <c r="Y63" i="47"/>
  <c r="BA63" i="47" s="1"/>
  <c r="Z215" i="2" s="1"/>
  <c r="DG215" i="2" s="1"/>
  <c r="Z15" i="48"/>
  <c r="Z15" i="46"/>
  <c r="Z15" i="45"/>
  <c r="Z345" i="2"/>
  <c r="DG345" i="2" s="1"/>
  <c r="Z475" i="2"/>
  <c r="DG475" i="2" s="1"/>
  <c r="Z410" i="2"/>
  <c r="DG410" i="2" s="1"/>
  <c r="Z280" i="2"/>
  <c r="DG280" i="2" s="1"/>
  <c r="P141" i="47"/>
  <c r="AR141" i="47" s="1"/>
  <c r="Q206" i="50" s="1"/>
  <c r="CX206" i="50" s="1"/>
  <c r="Q67" i="48"/>
  <c r="Q69" i="46"/>
  <c r="Q68" i="45"/>
  <c r="Q466" i="50"/>
  <c r="CX466" i="50" s="1"/>
  <c r="Q401" i="50"/>
  <c r="CX401" i="50" s="1"/>
  <c r="Q336" i="50"/>
  <c r="CX336" i="50" s="1"/>
  <c r="Q271" i="50"/>
  <c r="CX271" i="50" s="1"/>
  <c r="Z118" i="50"/>
  <c r="U113" i="50"/>
  <c r="AW113" i="50" s="1"/>
  <c r="R110" i="2"/>
  <c r="AT110" i="2" s="1"/>
  <c r="AU112" i="2"/>
  <c r="AT111" i="2"/>
  <c r="W61" i="47"/>
  <c r="AY61" i="47" s="1"/>
  <c r="X213" i="2" s="1"/>
  <c r="DE213" i="2" s="1"/>
  <c r="X13" i="48"/>
  <c r="X13" i="46"/>
  <c r="X13" i="45"/>
  <c r="X343" i="2"/>
  <c r="DE343" i="2" s="1"/>
  <c r="X473" i="2"/>
  <c r="DE473" i="2" s="1"/>
  <c r="X408" i="2"/>
  <c r="DE408" i="2" s="1"/>
  <c r="X278" i="2"/>
  <c r="DE278" i="2" s="1"/>
  <c r="U59" i="47"/>
  <c r="AW59" i="47" s="1"/>
  <c r="V211" i="2" s="1"/>
  <c r="DC211" i="2" s="1"/>
  <c r="V11" i="48"/>
  <c r="V11" i="46"/>
  <c r="V11" i="45"/>
  <c r="V341" i="2"/>
  <c r="DC341" i="2" s="1"/>
  <c r="V406" i="2"/>
  <c r="DC406" i="2" s="1"/>
  <c r="V276" i="2"/>
  <c r="DC276" i="2" s="1"/>
  <c r="V471" i="2"/>
  <c r="DC471" i="2" s="1"/>
  <c r="Q109" i="50"/>
  <c r="AS109" i="50" s="1"/>
  <c r="Q13" i="38"/>
  <c r="Z150" i="47"/>
  <c r="AA76" i="48"/>
  <c r="AA78" i="46"/>
  <c r="AA77" i="45"/>
  <c r="AA475" i="50"/>
  <c r="DH475" i="50" s="1"/>
  <c r="AA345" i="50"/>
  <c r="DH345" i="50" s="1"/>
  <c r="AA280" i="50"/>
  <c r="DH280" i="50" s="1"/>
  <c r="AA410" i="50"/>
  <c r="DH410" i="50" s="1"/>
  <c r="Z118" i="2"/>
  <c r="BB118" i="2" s="1"/>
  <c r="AA119" i="2"/>
  <c r="BC119" i="2" s="1"/>
  <c r="S57" i="47"/>
  <c r="AU57" i="47" s="1"/>
  <c r="T209" i="2" s="1"/>
  <c r="DA209" i="2" s="1"/>
  <c r="T9" i="45"/>
  <c r="T9" i="46"/>
  <c r="T9" i="48"/>
  <c r="T339" i="2"/>
  <c r="DA339" i="2" s="1"/>
  <c r="T469" i="2"/>
  <c r="DA469" i="2" s="1"/>
  <c r="T404" i="2"/>
  <c r="DA404" i="2" s="1"/>
  <c r="T274" i="2"/>
  <c r="DA274" i="2" s="1"/>
  <c r="BA118" i="50"/>
  <c r="V146" i="47"/>
  <c r="AX146" i="47" s="1"/>
  <c r="W211" i="50" s="1"/>
  <c r="DD211" i="50" s="1"/>
  <c r="W72" i="48"/>
  <c r="W74" i="46"/>
  <c r="W73" i="45"/>
  <c r="W471" i="50"/>
  <c r="DD471" i="50" s="1"/>
  <c r="W406" i="50"/>
  <c r="DD406" i="50" s="1"/>
  <c r="W341" i="50"/>
  <c r="DD341" i="50" s="1"/>
  <c r="W276" i="50"/>
  <c r="DD276" i="50" s="1"/>
  <c r="Z64" i="47"/>
  <c r="BB64" i="47" s="1"/>
  <c r="AA216" i="2" s="1"/>
  <c r="DH216" i="2" s="1"/>
  <c r="AA16" i="48"/>
  <c r="AA16" i="46"/>
  <c r="AA16" i="45"/>
  <c r="AA476" i="2"/>
  <c r="DH476" i="2" s="1"/>
  <c r="AA411" i="2"/>
  <c r="DH411" i="2" s="1"/>
  <c r="AA346" i="2"/>
  <c r="DH346" i="2" s="1"/>
  <c r="AA281" i="2"/>
  <c r="DH281" i="2" s="1"/>
  <c r="AV113" i="50"/>
  <c r="AA183" i="47"/>
  <c r="BC183" i="47" s="1"/>
  <c r="AB219" i="51" s="1"/>
  <c r="DI219" i="51" s="1"/>
  <c r="BN240" i="2"/>
  <c r="BO242" i="50"/>
  <c r="BN339" i="50"/>
  <c r="BN274" i="2"/>
  <c r="BN209" i="2"/>
  <c r="BO502" i="2"/>
  <c r="J537" i="2"/>
  <c r="J570" i="2" s="1"/>
  <c r="BO437" i="2"/>
  <c r="BO372" i="2"/>
  <c r="BO307" i="2"/>
  <c r="J48" i="2"/>
  <c r="BN500" i="50"/>
  <c r="I535" i="50"/>
  <c r="I568" i="50" s="1"/>
  <c r="BN370" i="50"/>
  <c r="BN435" i="50"/>
  <c r="BN305" i="50"/>
  <c r="I46" i="50"/>
  <c r="AL71" i="46" s="1"/>
  <c r="BN469" i="50"/>
  <c r="BN339" i="2"/>
  <c r="BO502" i="50"/>
  <c r="J537" i="50"/>
  <c r="J570" i="50" s="1"/>
  <c r="BO437" i="50"/>
  <c r="BO372" i="50"/>
  <c r="BO307" i="50"/>
  <c r="J48" i="50"/>
  <c r="AM73" i="46" s="1"/>
  <c r="BN209" i="50"/>
  <c r="BN404" i="50"/>
  <c r="BN404" i="2"/>
  <c r="BO242" i="2"/>
  <c r="BN274" i="50"/>
  <c r="BN469" i="2"/>
  <c r="I535" i="2"/>
  <c r="I568" i="2" s="1"/>
  <c r="BN500" i="2"/>
  <c r="BN435" i="2"/>
  <c r="BN305" i="2"/>
  <c r="BN370" i="2"/>
  <c r="I46" i="2"/>
  <c r="AB113" i="46"/>
  <c r="AB414" i="51"/>
  <c r="DI414" i="51" s="1"/>
  <c r="AB349" i="51"/>
  <c r="DI349" i="51" s="1"/>
  <c r="BD122" i="51"/>
  <c r="AB479" i="51"/>
  <c r="DI479" i="51" s="1"/>
  <c r="AB111" i="48"/>
  <c r="AB284" i="51"/>
  <c r="DI284" i="51" s="1"/>
  <c r="BO242" i="49"/>
  <c r="W178" i="47"/>
  <c r="AY178" i="47" s="1"/>
  <c r="X214" i="51" s="1"/>
  <c r="X106" i="48"/>
  <c r="X108" i="46"/>
  <c r="X107" i="45"/>
  <c r="X409" i="51"/>
  <c r="X474" i="51"/>
  <c r="X279" i="51"/>
  <c r="X344" i="51"/>
  <c r="V177" i="47"/>
  <c r="AX177" i="47" s="1"/>
  <c r="W213" i="51" s="1"/>
  <c r="W105" i="48"/>
  <c r="W107" i="46"/>
  <c r="W106" i="45"/>
  <c r="W473" i="51"/>
  <c r="W343" i="51"/>
  <c r="W408" i="51"/>
  <c r="W278" i="51"/>
  <c r="P171" i="47"/>
  <c r="AR171" i="47" s="1"/>
  <c r="Q207" i="51" s="1"/>
  <c r="Q99" i="48"/>
  <c r="Q101" i="46"/>
  <c r="Q100" i="45"/>
  <c r="Q467" i="51"/>
  <c r="Q272" i="51"/>
  <c r="Q402" i="51"/>
  <c r="Q337" i="51"/>
  <c r="DA406" i="51"/>
  <c r="DA472" i="51"/>
  <c r="O170" i="47"/>
  <c r="AQ170" i="47" s="1"/>
  <c r="P206" i="51" s="1"/>
  <c r="P100" i="46"/>
  <c r="P98" i="48"/>
  <c r="P99" i="45"/>
  <c r="P466" i="51"/>
  <c r="P401" i="51"/>
  <c r="P271" i="51"/>
  <c r="P336" i="51"/>
  <c r="DD279" i="51"/>
  <c r="Q172" i="47"/>
  <c r="AS172" i="47" s="1"/>
  <c r="R208" i="51" s="1"/>
  <c r="R100" i="48"/>
  <c r="R102" i="46"/>
  <c r="R101" i="45"/>
  <c r="R468" i="51"/>
  <c r="R403" i="51"/>
  <c r="R338" i="51"/>
  <c r="R273" i="51"/>
  <c r="CZ275" i="49"/>
  <c r="DE215" i="51"/>
  <c r="CV206" i="49"/>
  <c r="DH478" i="49"/>
  <c r="J537" i="51"/>
  <c r="J570" i="51" s="1"/>
  <c r="BO437" i="51"/>
  <c r="BO502" i="51"/>
  <c r="BO307" i="51"/>
  <c r="BO372" i="51"/>
  <c r="J48" i="51"/>
  <c r="AM104" i="46" s="1"/>
  <c r="P17" i="38"/>
  <c r="P21" i="38" s="1"/>
  <c r="BN469" i="49"/>
  <c r="I535" i="49"/>
  <c r="I568" i="49" s="1"/>
  <c r="BN500" i="49"/>
  <c r="BN435" i="49"/>
  <c r="BN370" i="49"/>
  <c r="BN305" i="49"/>
  <c r="I46" i="49"/>
  <c r="CV466" i="51"/>
  <c r="DA276" i="49"/>
  <c r="CW337" i="51"/>
  <c r="DG216" i="49"/>
  <c r="CY209" i="51"/>
  <c r="DC213" i="51"/>
  <c r="U89" i="47"/>
  <c r="AW89" i="47" s="1"/>
  <c r="V212" i="49" s="1"/>
  <c r="V43" i="48"/>
  <c r="V43" i="46"/>
  <c r="V43" i="45"/>
  <c r="V472" i="49"/>
  <c r="V407" i="49"/>
  <c r="V342" i="49"/>
  <c r="V277" i="49"/>
  <c r="T176" i="47"/>
  <c r="AV176" i="47" s="1"/>
  <c r="U212" i="51" s="1"/>
  <c r="U104" i="48"/>
  <c r="U106" i="46"/>
  <c r="U105" i="45"/>
  <c r="U407" i="51"/>
  <c r="U472" i="51"/>
  <c r="U277" i="51"/>
  <c r="U342" i="51"/>
  <c r="O83" i="47"/>
  <c r="AQ83" i="47" s="1"/>
  <c r="P206" i="49" s="1"/>
  <c r="P37" i="46"/>
  <c r="P37" i="48"/>
  <c r="P37" i="45"/>
  <c r="P466" i="49"/>
  <c r="P401" i="49"/>
  <c r="P336" i="49"/>
  <c r="P271" i="49"/>
  <c r="DA341" i="51"/>
  <c r="BO242" i="51"/>
  <c r="DF476" i="51"/>
  <c r="DG412" i="51"/>
  <c r="DG217" i="51"/>
  <c r="DC343" i="51"/>
  <c r="DA342" i="51"/>
  <c r="AQ109" i="51"/>
  <c r="DD409" i="51"/>
  <c r="DD214" i="51"/>
  <c r="BN339" i="51"/>
  <c r="BN404" i="51"/>
  <c r="DB407" i="49"/>
  <c r="CZ340" i="51"/>
  <c r="T88" i="47"/>
  <c r="AV88" i="47" s="1"/>
  <c r="U211" i="49" s="1"/>
  <c r="U42" i="48"/>
  <c r="U42" i="46"/>
  <c r="U42" i="45"/>
  <c r="U471" i="49"/>
  <c r="U406" i="49"/>
  <c r="U276" i="49"/>
  <c r="U341" i="49"/>
  <c r="DE475" i="49"/>
  <c r="DE215" i="49"/>
  <c r="DH348" i="51"/>
  <c r="R86" i="47"/>
  <c r="AT86" i="47" s="1"/>
  <c r="S209" i="49" s="1"/>
  <c r="S40" i="48"/>
  <c r="S40" i="46"/>
  <c r="S40" i="45"/>
  <c r="S469" i="49"/>
  <c r="S404" i="49"/>
  <c r="S339" i="49"/>
  <c r="S274" i="49"/>
  <c r="V90" i="47"/>
  <c r="AX90" i="47" s="1"/>
  <c r="W213" i="49" s="1"/>
  <c r="W44" i="48"/>
  <c r="W44" i="46"/>
  <c r="W44" i="45"/>
  <c r="W473" i="49"/>
  <c r="W408" i="49"/>
  <c r="W343" i="49"/>
  <c r="W278" i="49"/>
  <c r="CZ405" i="49"/>
  <c r="DE345" i="51"/>
  <c r="CV336" i="49"/>
  <c r="DH348" i="49"/>
  <c r="DC408" i="49"/>
  <c r="CX403" i="51"/>
  <c r="CX208" i="51"/>
  <c r="BN339" i="49"/>
  <c r="CV336" i="51"/>
  <c r="CV206" i="51"/>
  <c r="DA406" i="49"/>
  <c r="CU400" i="51"/>
  <c r="CU205" i="51"/>
  <c r="AB121" i="51"/>
  <c r="BE121" i="51" s="1"/>
  <c r="AB181" i="47" s="1"/>
  <c r="BD181" i="47" s="1"/>
  <c r="Y118" i="51"/>
  <c r="BA118" i="51" s="1"/>
  <c r="X117" i="51"/>
  <c r="AZ117" i="51" s="1"/>
  <c r="U114" i="51"/>
  <c r="AW114" i="51" s="1"/>
  <c r="T113" i="51"/>
  <c r="Q110" i="51"/>
  <c r="AS110" i="51" s="1"/>
  <c r="P109" i="51"/>
  <c r="AR109" i="51" s="1"/>
  <c r="W116" i="51"/>
  <c r="V115" i="51"/>
  <c r="AX115" i="51" s="1"/>
  <c r="AA120" i="51"/>
  <c r="BC120" i="51" s="1"/>
  <c r="Z119" i="51"/>
  <c r="BB119" i="51" s="1"/>
  <c r="S112" i="51"/>
  <c r="AU112" i="51" s="1"/>
  <c r="R111" i="51"/>
  <c r="AT111" i="51" s="1"/>
  <c r="CW272" i="51"/>
  <c r="CY274" i="51"/>
  <c r="DA211" i="51"/>
  <c r="DF346" i="51"/>
  <c r="BN274" i="51"/>
  <c r="DB472" i="49"/>
  <c r="DE345" i="49"/>
  <c r="DH478" i="51"/>
  <c r="X179" i="47"/>
  <c r="AZ179" i="47" s="1"/>
  <c r="Y215" i="51" s="1"/>
  <c r="Y107" i="48"/>
  <c r="Y109" i="46"/>
  <c r="Y108" i="45"/>
  <c r="Y475" i="51"/>
  <c r="Y410" i="51"/>
  <c r="Y280" i="51"/>
  <c r="Y345" i="51"/>
  <c r="DA471" i="51"/>
  <c r="DF411" i="51"/>
  <c r="DF216" i="51"/>
  <c r="U176" i="47"/>
  <c r="AW176" i="47" s="1"/>
  <c r="V212" i="51" s="1"/>
  <c r="V104" i="48"/>
  <c r="V106" i="46"/>
  <c r="V105" i="45"/>
  <c r="V472" i="51"/>
  <c r="V342" i="51"/>
  <c r="V407" i="51"/>
  <c r="V277" i="51"/>
  <c r="DG347" i="51"/>
  <c r="DC278" i="51"/>
  <c r="DA277" i="51"/>
  <c r="T175" i="47"/>
  <c r="AV175" i="47" s="1"/>
  <c r="U211" i="51" s="1"/>
  <c r="U103" i="48"/>
  <c r="U105" i="46"/>
  <c r="U104" i="45"/>
  <c r="U406" i="51"/>
  <c r="U471" i="51"/>
  <c r="U276" i="51"/>
  <c r="U341" i="51"/>
  <c r="DD474" i="51"/>
  <c r="J537" i="49"/>
  <c r="J570" i="49" s="1"/>
  <c r="BO502" i="49"/>
  <c r="BO437" i="49"/>
  <c r="BO372" i="49"/>
  <c r="BO307" i="49"/>
  <c r="J48" i="49"/>
  <c r="BN209" i="51"/>
  <c r="BN469" i="51"/>
  <c r="DB342" i="49"/>
  <c r="CZ405" i="51"/>
  <c r="CZ210" i="51"/>
  <c r="DE280" i="49"/>
  <c r="Y180" i="47"/>
  <c r="BA180" i="47" s="1"/>
  <c r="Z216" i="51" s="1"/>
  <c r="Z108" i="48"/>
  <c r="Z110" i="46"/>
  <c r="Z109" i="45"/>
  <c r="Z476" i="51"/>
  <c r="Z411" i="51"/>
  <c r="Z346" i="51"/>
  <c r="Z281" i="51"/>
  <c r="DH413" i="51"/>
  <c r="CZ470" i="49"/>
  <c r="CZ210" i="49"/>
  <c r="DE410" i="51"/>
  <c r="CV401" i="49"/>
  <c r="DH413" i="49"/>
  <c r="DC278" i="49"/>
  <c r="CX338" i="51"/>
  <c r="BN404" i="49"/>
  <c r="BN274" i="49"/>
  <c r="CV271" i="51"/>
  <c r="DA471" i="49"/>
  <c r="DA211" i="49"/>
  <c r="CU335" i="51"/>
  <c r="CW467" i="51"/>
  <c r="CY469" i="51"/>
  <c r="R173" i="47"/>
  <c r="AT173" i="47" s="1"/>
  <c r="S209" i="51" s="1"/>
  <c r="S101" i="48"/>
  <c r="S103" i="46"/>
  <c r="S102" i="45"/>
  <c r="S469" i="51"/>
  <c r="S339" i="51"/>
  <c r="S404" i="51"/>
  <c r="S274" i="51"/>
  <c r="DG282" i="51"/>
  <c r="DC473" i="51"/>
  <c r="DB212" i="49"/>
  <c r="CZ275" i="51"/>
  <c r="DH218" i="51"/>
  <c r="DE475" i="51"/>
  <c r="CV466" i="49"/>
  <c r="DH218" i="49"/>
  <c r="DC343" i="49"/>
  <c r="CX273" i="51"/>
  <c r="CU270" i="51"/>
  <c r="CW207" i="51"/>
  <c r="CY404" i="51"/>
  <c r="DA276" i="51"/>
  <c r="DF281" i="51"/>
  <c r="DG477" i="51"/>
  <c r="DC408" i="51"/>
  <c r="DA407" i="51"/>
  <c r="DA212" i="51"/>
  <c r="DD344" i="51"/>
  <c r="DB277" i="49"/>
  <c r="CZ470" i="51"/>
  <c r="DE410" i="49"/>
  <c r="X92" i="47"/>
  <c r="AZ92" i="47" s="1"/>
  <c r="Y215" i="49" s="1"/>
  <c r="Y46" i="48"/>
  <c r="Y46" i="46"/>
  <c r="Y46" i="45"/>
  <c r="Y475" i="49"/>
  <c r="Y410" i="49"/>
  <c r="Y345" i="49"/>
  <c r="Y280" i="49"/>
  <c r="Z181" i="47"/>
  <c r="BB181" i="47" s="1"/>
  <c r="AA217" i="51" s="1"/>
  <c r="AA109" i="48"/>
  <c r="AA111" i="46"/>
  <c r="AA110" i="45"/>
  <c r="AA477" i="51"/>
  <c r="AA412" i="51"/>
  <c r="AA347" i="51"/>
  <c r="AA282" i="51"/>
  <c r="DH283" i="51"/>
  <c r="BN240" i="49"/>
  <c r="CZ340" i="49"/>
  <c r="DE280" i="51"/>
  <c r="CV271" i="49"/>
  <c r="DH283" i="49"/>
  <c r="DC473" i="49"/>
  <c r="DC213" i="49"/>
  <c r="CX468" i="51"/>
  <c r="BN209" i="49"/>
  <c r="AV114" i="51"/>
  <c r="CV401" i="51"/>
  <c r="DA341" i="49"/>
  <c r="CU465" i="51"/>
  <c r="C32" i="56"/>
  <c r="B33" i="56"/>
  <c r="CW402" i="51"/>
  <c r="CY339" i="51"/>
  <c r="AK101" i="46" l="1"/>
  <c r="AK272" i="51"/>
  <c r="AK337" i="51"/>
  <c r="I174" i="51"/>
  <c r="AK467" i="51"/>
  <c r="AK207" i="51"/>
  <c r="BM207" i="51" s="1"/>
  <c r="AK402" i="51"/>
  <c r="DS341" i="49"/>
  <c r="AN373" i="49"/>
  <c r="K373" i="49"/>
  <c r="AI237" i="2"/>
  <c r="F237" i="2"/>
  <c r="DN205" i="2"/>
  <c r="BJ230" i="2"/>
  <c r="AH5" i="45"/>
  <c r="AH31" i="45" s="1"/>
  <c r="F28" i="38" s="1"/>
  <c r="DO206" i="50"/>
  <c r="G238" i="50"/>
  <c r="AJ238" i="50"/>
  <c r="AI68" i="45"/>
  <c r="BQ423" i="50"/>
  <c r="F271" i="38"/>
  <c r="F239" i="38"/>
  <c r="AN89" i="45"/>
  <c r="AO259" i="50"/>
  <c r="DT227" i="50"/>
  <c r="BQ259" i="50" s="1"/>
  <c r="E171" i="38"/>
  <c r="E179" i="38" s="1"/>
  <c r="E175" i="38"/>
  <c r="BL238" i="51"/>
  <c r="F22" i="38"/>
  <c r="AH490" i="51"/>
  <c r="F187" i="38" s="1"/>
  <c r="F188" i="38" s="1"/>
  <c r="BJ465" i="51"/>
  <c r="BR294" i="51"/>
  <c r="BQ357" i="2"/>
  <c r="BL272" i="50"/>
  <c r="BJ230" i="49"/>
  <c r="AI237" i="49"/>
  <c r="DN205" i="49"/>
  <c r="F237" i="49"/>
  <c r="AH36" i="45"/>
  <c r="AH62" i="45" s="1"/>
  <c r="AH295" i="50"/>
  <c r="F84" i="38" s="1"/>
  <c r="F85" i="38" s="1"/>
  <c r="BJ270" i="50"/>
  <c r="K625" i="51"/>
  <c r="DT489" i="51"/>
  <c r="BQ521" i="51" s="1"/>
  <c r="AO521" i="51"/>
  <c r="DU358" i="2"/>
  <c r="BR390" i="2" s="1"/>
  <c r="AP390" i="2"/>
  <c r="AO390" i="50"/>
  <c r="DT358" i="50"/>
  <c r="BQ390" i="50" s="1"/>
  <c r="AN90" i="45"/>
  <c r="AP454" i="51"/>
  <c r="DU422" i="51"/>
  <c r="BR454" i="51" s="1"/>
  <c r="AI302" i="49"/>
  <c r="F302" i="49"/>
  <c r="BJ295" i="49"/>
  <c r="DN270" i="49"/>
  <c r="AJ100" i="46"/>
  <c r="AJ466" i="51"/>
  <c r="AJ336" i="51"/>
  <c r="AJ401" i="51"/>
  <c r="AJ206" i="51"/>
  <c r="BL206" i="51" s="1"/>
  <c r="H173" i="51"/>
  <c r="AJ271" i="51"/>
  <c r="BR229" i="2"/>
  <c r="BS487" i="51"/>
  <c r="K623" i="50"/>
  <c r="AO519" i="50"/>
  <c r="DT487" i="50"/>
  <c r="BQ519" i="50" s="1"/>
  <c r="AI497" i="2"/>
  <c r="BJ490" i="2"/>
  <c r="DN465" i="2"/>
  <c r="F497" i="2"/>
  <c r="F522" i="2" s="1"/>
  <c r="F523" i="2" s="1"/>
  <c r="E601" i="2"/>
  <c r="E626" i="2" s="1"/>
  <c r="BJ335" i="51"/>
  <c r="AH360" i="51"/>
  <c r="F121" i="38" s="1"/>
  <c r="F122" i="38" s="1"/>
  <c r="DT359" i="49"/>
  <c r="BQ391" i="49" s="1"/>
  <c r="AO391" i="49"/>
  <c r="BQ359" i="49" s="1"/>
  <c r="BQ488" i="50"/>
  <c r="BR293" i="50"/>
  <c r="BJ335" i="50"/>
  <c r="AH360" i="50"/>
  <c r="F117" i="38" s="1"/>
  <c r="F118" i="38" s="1"/>
  <c r="E248" i="38"/>
  <c r="E280" i="38"/>
  <c r="DU487" i="2"/>
  <c r="BR519" i="2" s="1"/>
  <c r="AP519" i="2"/>
  <c r="F367" i="2"/>
  <c r="F392" i="2" s="1"/>
  <c r="F393" i="2" s="1"/>
  <c r="DN335" i="2"/>
  <c r="BJ360" i="2"/>
  <c r="AI367" i="2"/>
  <c r="E208" i="38"/>
  <c r="E204" i="38"/>
  <c r="E212" i="38" s="1"/>
  <c r="H173" i="2"/>
  <c r="AJ206" i="2"/>
  <c r="BL206" i="2" s="1"/>
  <c r="AJ336" i="2"/>
  <c r="BL336" i="2" s="1"/>
  <c r="AJ271" i="2"/>
  <c r="BL271" i="2" s="1"/>
  <c r="AJ466" i="2"/>
  <c r="BL466" i="2" s="1"/>
  <c r="AJ6" i="46"/>
  <c r="AJ37" i="46"/>
  <c r="AJ401" i="2"/>
  <c r="BL401" i="2" s="1"/>
  <c r="AJ6" i="45"/>
  <c r="E137" i="38"/>
  <c r="E145" i="38" s="1"/>
  <c r="E141" i="38"/>
  <c r="BJ295" i="2"/>
  <c r="F302" i="2"/>
  <c r="DN270" i="2"/>
  <c r="AI302" i="2"/>
  <c r="G498" i="50"/>
  <c r="F602" i="50"/>
  <c r="AJ498" i="50"/>
  <c r="DO466" i="50"/>
  <c r="AP326" i="2"/>
  <c r="BR294" i="2" s="1"/>
  <c r="DU294" i="2"/>
  <c r="BR326" i="2" s="1"/>
  <c r="AH230" i="51"/>
  <c r="F55" i="38" s="1"/>
  <c r="F56" i="38" s="1"/>
  <c r="BJ205" i="51"/>
  <c r="AP521" i="49"/>
  <c r="DU489" i="49"/>
  <c r="BR521" i="49" s="1"/>
  <c r="AO58" i="45"/>
  <c r="DU227" i="49"/>
  <c r="BR259" i="49" s="1"/>
  <c r="AP259" i="49"/>
  <c r="K625" i="50"/>
  <c r="DT489" i="50"/>
  <c r="BQ521" i="50" s="1"/>
  <c r="AO521" i="50"/>
  <c r="BQ489" i="50" s="1"/>
  <c r="DU357" i="49"/>
  <c r="BR389" i="49" s="1"/>
  <c r="AP389" i="49"/>
  <c r="DT292" i="51"/>
  <c r="BQ324" i="51" s="1"/>
  <c r="AO324" i="51"/>
  <c r="BQ292" i="51" s="1"/>
  <c r="AN27" i="45"/>
  <c r="DT227" i="2"/>
  <c r="BQ259" i="2" s="1"/>
  <c r="AO259" i="2"/>
  <c r="AK7" i="46"/>
  <c r="I174" i="2"/>
  <c r="AK38" i="46"/>
  <c r="AK272" i="2"/>
  <c r="BM272" i="2" s="1"/>
  <c r="AK402" i="2"/>
  <c r="BM402" i="2" s="1"/>
  <c r="AK337" i="2"/>
  <c r="BM337" i="2" s="1"/>
  <c r="AK207" i="2"/>
  <c r="BM207" i="2" s="1"/>
  <c r="AK467" i="2"/>
  <c r="BM467" i="2" s="1"/>
  <c r="BP243" i="2"/>
  <c r="AO456" i="2"/>
  <c r="BQ424" i="2" s="1"/>
  <c r="DT424" i="2"/>
  <c r="BQ456" i="2" s="1"/>
  <c r="AN29" i="45"/>
  <c r="F261" i="38"/>
  <c r="F229" i="38"/>
  <c r="F265" i="38" s="1"/>
  <c r="AN91" i="45"/>
  <c r="AO261" i="50"/>
  <c r="DT229" i="50"/>
  <c r="BQ261" i="50" s="1"/>
  <c r="BR358" i="51"/>
  <c r="BL337" i="50"/>
  <c r="AP326" i="49"/>
  <c r="BR294" i="49" s="1"/>
  <c r="DU294" i="49"/>
  <c r="BR326" i="49" s="1"/>
  <c r="BJ205" i="50"/>
  <c r="AH230" i="50"/>
  <c r="F51" i="38" s="1"/>
  <c r="F52" i="38" s="1"/>
  <c r="AK207" i="49"/>
  <c r="BM207" i="49" s="1"/>
  <c r="AK272" i="49"/>
  <c r="BM272" i="49" s="1"/>
  <c r="AK467" i="49"/>
  <c r="BM467" i="49" s="1"/>
  <c r="AK38" i="48"/>
  <c r="I174" i="49"/>
  <c r="AK402" i="49"/>
  <c r="BM402" i="49" s="1"/>
  <c r="AK337" i="49"/>
  <c r="BM337" i="49" s="1"/>
  <c r="BP243" i="51"/>
  <c r="BR359" i="2"/>
  <c r="E215" i="38"/>
  <c r="G533" i="51"/>
  <c r="G566" i="51" s="1"/>
  <c r="BL498" i="51"/>
  <c r="BL433" i="51"/>
  <c r="BL303" i="51"/>
  <c r="BL368" i="51"/>
  <c r="DU228" i="50"/>
  <c r="BR260" i="50" s="1"/>
  <c r="AP260" i="50"/>
  <c r="H173" i="49"/>
  <c r="AJ37" i="48"/>
  <c r="AJ271" i="49"/>
  <c r="BL271" i="49" s="1"/>
  <c r="AJ466" i="49"/>
  <c r="BL466" i="49" s="1"/>
  <c r="AJ401" i="49"/>
  <c r="BL401" i="49" s="1"/>
  <c r="AJ206" i="49"/>
  <c r="BL206" i="49" s="1"/>
  <c r="AJ336" i="49"/>
  <c r="BL336" i="49" s="1"/>
  <c r="E203" i="38"/>
  <c r="E211" i="38" s="1"/>
  <c r="E207" i="38"/>
  <c r="AO456" i="51"/>
  <c r="DT424" i="51"/>
  <c r="BQ456" i="51" s="1"/>
  <c r="F238" i="38"/>
  <c r="F274" i="38" s="1"/>
  <c r="F270" i="38"/>
  <c r="BQ422" i="50"/>
  <c r="BP308" i="51"/>
  <c r="K538" i="51"/>
  <c r="K571" i="51" s="1"/>
  <c r="BP503" i="51"/>
  <c r="BP438" i="51"/>
  <c r="BP373" i="51"/>
  <c r="K49" i="51"/>
  <c r="BR293" i="2"/>
  <c r="DO401" i="50"/>
  <c r="G433" i="50"/>
  <c r="AJ433" i="50"/>
  <c r="K438" i="49"/>
  <c r="AN438" i="49"/>
  <c r="DS406" i="49"/>
  <c r="DT359" i="51"/>
  <c r="BQ391" i="51" s="1"/>
  <c r="AO391" i="51"/>
  <c r="BQ359" i="51" s="1"/>
  <c r="AN122" i="45"/>
  <c r="AH490" i="50"/>
  <c r="F183" i="38" s="1"/>
  <c r="F184" i="38" s="1"/>
  <c r="BJ465" i="50"/>
  <c r="BJ425" i="2"/>
  <c r="DN400" i="2"/>
  <c r="F432" i="2"/>
  <c r="F457" i="2" s="1"/>
  <c r="F458" i="2" s="1"/>
  <c r="AI432" i="2"/>
  <c r="J607" i="49"/>
  <c r="K503" i="49"/>
  <c r="AN503" i="49"/>
  <c r="DS471" i="49"/>
  <c r="DU358" i="49"/>
  <c r="BR390" i="49" s="1"/>
  <c r="AP390" i="49"/>
  <c r="F367" i="49"/>
  <c r="F392" i="49" s="1"/>
  <c r="F393" i="49" s="1"/>
  <c r="BJ360" i="49"/>
  <c r="DN335" i="49"/>
  <c r="AI367" i="49"/>
  <c r="G303" i="50"/>
  <c r="DO271" i="50"/>
  <c r="AJ303" i="50"/>
  <c r="AQ325" i="49"/>
  <c r="BS293" i="49" s="1"/>
  <c r="DV293" i="49"/>
  <c r="BS325" i="49" s="1"/>
  <c r="AP259" i="51"/>
  <c r="DU227" i="51"/>
  <c r="BR259" i="51" s="1"/>
  <c r="DU228" i="51"/>
  <c r="BR260" i="51" s="1"/>
  <c r="AP260" i="51"/>
  <c r="AO520" i="51"/>
  <c r="BQ488" i="51" s="1"/>
  <c r="DT488" i="51"/>
  <c r="BQ520" i="51" s="1"/>
  <c r="K624" i="51"/>
  <c r="DV422" i="49"/>
  <c r="BS454" i="49" s="1"/>
  <c r="AQ454" i="49"/>
  <c r="AP455" i="2"/>
  <c r="DU423" i="2"/>
  <c r="BR455" i="2" s="1"/>
  <c r="I46" i="51"/>
  <c r="I535" i="51"/>
  <c r="I568" i="51" s="1"/>
  <c r="BN500" i="51"/>
  <c r="BN435" i="51"/>
  <c r="BN370" i="51"/>
  <c r="BN305" i="51"/>
  <c r="E134" i="51"/>
  <c r="F37" i="38"/>
  <c r="F38" i="38" s="1"/>
  <c r="E102" i="51"/>
  <c r="E594" i="51"/>
  <c r="BQ357" i="51"/>
  <c r="BL207" i="50"/>
  <c r="AN74" i="46"/>
  <c r="L178" i="50"/>
  <c r="AN276" i="50"/>
  <c r="BP276" i="50" s="1"/>
  <c r="AN471" i="50"/>
  <c r="BP471" i="50" s="1"/>
  <c r="AN406" i="50"/>
  <c r="BP406" i="50" s="1"/>
  <c r="AN211" i="50"/>
  <c r="BP211" i="50" s="1"/>
  <c r="AN341" i="50"/>
  <c r="BP341" i="50" s="1"/>
  <c r="E134" i="50"/>
  <c r="E102" i="50"/>
  <c r="F25" i="38"/>
  <c r="F26" i="38" s="1"/>
  <c r="E594" i="50"/>
  <c r="BQ228" i="49"/>
  <c r="F226" i="38"/>
  <c r="F262" i="38" s="1"/>
  <c r="BJ425" i="49"/>
  <c r="DN400" i="49"/>
  <c r="AI432" i="49"/>
  <c r="F432" i="49"/>
  <c r="F457" i="49" s="1"/>
  <c r="F458" i="49" s="1"/>
  <c r="AP326" i="50"/>
  <c r="BR294" i="50" s="1"/>
  <c r="DU294" i="50"/>
  <c r="BR326" i="50" s="1"/>
  <c r="BQ489" i="2"/>
  <c r="AO456" i="50"/>
  <c r="DT424" i="50"/>
  <c r="BQ456" i="50" s="1"/>
  <c r="AO28" i="45"/>
  <c r="DU228" i="2"/>
  <c r="BR260" i="2" s="1"/>
  <c r="AP260" i="2"/>
  <c r="BR228" i="2" s="1"/>
  <c r="BV30" i="48"/>
  <c r="BT31" i="48"/>
  <c r="BW30" i="48"/>
  <c r="AH295" i="51"/>
  <c r="F88" i="38" s="1"/>
  <c r="F89" i="38" s="1"/>
  <c r="BJ270" i="51"/>
  <c r="BM499" i="51"/>
  <c r="H534" i="51"/>
  <c r="H567" i="51" s="1"/>
  <c r="BM434" i="51"/>
  <c r="BM304" i="51"/>
  <c r="BM369" i="51"/>
  <c r="E71" i="38"/>
  <c r="E79" i="38" s="1"/>
  <c r="E75" i="38"/>
  <c r="BP438" i="2"/>
  <c r="BP373" i="2"/>
  <c r="K538" i="2"/>
  <c r="K571" i="2" s="1"/>
  <c r="BP308" i="2"/>
  <c r="BP503" i="2"/>
  <c r="K49" i="2"/>
  <c r="F497" i="49"/>
  <c r="F522" i="49" s="1"/>
  <c r="F523" i="49" s="1"/>
  <c r="E601" i="49"/>
  <c r="E626" i="49" s="1"/>
  <c r="AI497" i="49"/>
  <c r="BJ490" i="49"/>
  <c r="DN465" i="49"/>
  <c r="BQ293" i="51"/>
  <c r="BL402" i="50"/>
  <c r="DU292" i="50"/>
  <c r="BR324" i="50" s="1"/>
  <c r="AP324" i="50"/>
  <c r="BR292" i="50" s="1"/>
  <c r="BQ359" i="50"/>
  <c r="BQ229" i="49"/>
  <c r="AH425" i="50"/>
  <c r="F150" i="38" s="1"/>
  <c r="F151" i="38" s="1"/>
  <c r="BJ400" i="50"/>
  <c r="BR357" i="50"/>
  <c r="F264" i="38"/>
  <c r="F230" i="38"/>
  <c r="AQ324" i="2"/>
  <c r="BS292" i="2" s="1"/>
  <c r="DV292" i="2"/>
  <c r="BS324" i="2" s="1"/>
  <c r="AN243" i="49"/>
  <c r="DS211" i="49"/>
  <c r="K243" i="49"/>
  <c r="AM42" i="45"/>
  <c r="DX422" i="2"/>
  <c r="BU454" i="2" s="1"/>
  <c r="AS454" i="2"/>
  <c r="BU422" i="2" s="1"/>
  <c r="AO455" i="51"/>
  <c r="BQ423" i="51" s="1"/>
  <c r="DT423" i="51"/>
  <c r="BQ455" i="51" s="1"/>
  <c r="DU423" i="49"/>
  <c r="BR455" i="49" s="1"/>
  <c r="AP455" i="49"/>
  <c r="AN121" i="45"/>
  <c r="DS276" i="49"/>
  <c r="AN308" i="49"/>
  <c r="K308" i="49"/>
  <c r="DU292" i="49"/>
  <c r="BR324" i="49" s="1"/>
  <c r="AP324" i="49"/>
  <c r="AH425" i="51"/>
  <c r="F154" i="38" s="1"/>
  <c r="F155" i="38" s="1"/>
  <c r="BJ400" i="51"/>
  <c r="K624" i="49"/>
  <c r="AO520" i="49"/>
  <c r="BQ488" i="49" s="1"/>
  <c r="DT488" i="49"/>
  <c r="BQ520" i="49" s="1"/>
  <c r="DU487" i="49"/>
  <c r="BR519" i="49" s="1"/>
  <c r="L623" i="49"/>
  <c r="AP519" i="49"/>
  <c r="AO456" i="49"/>
  <c r="DT424" i="49"/>
  <c r="BQ456" i="49" s="1"/>
  <c r="K625" i="49"/>
  <c r="L624" i="2"/>
  <c r="AP520" i="2"/>
  <c r="DU488" i="2"/>
  <c r="BR520" i="2" s="1"/>
  <c r="BL467" i="50"/>
  <c r="AQ261" i="51"/>
  <c r="BS229" i="51" s="1"/>
  <c r="DV229" i="51"/>
  <c r="BS261" i="51" s="1"/>
  <c r="AN60" i="45"/>
  <c r="E105" i="38"/>
  <c r="E113" i="38" s="1"/>
  <c r="E109" i="38"/>
  <c r="DO336" i="50"/>
  <c r="G368" i="50"/>
  <c r="AJ368" i="50"/>
  <c r="AN59" i="45"/>
  <c r="AL8" i="46"/>
  <c r="AL39" i="46"/>
  <c r="AM10" i="46"/>
  <c r="AM41" i="46"/>
  <c r="AN12" i="46"/>
  <c r="AN43" i="46"/>
  <c r="R38" i="45"/>
  <c r="S68" i="48"/>
  <c r="T87" i="47"/>
  <c r="AV87" i="47" s="1"/>
  <c r="U210" i="49" s="1"/>
  <c r="V42" i="48"/>
  <c r="P83" i="47"/>
  <c r="AR83" i="47" s="1"/>
  <c r="Q206" i="49" s="1"/>
  <c r="X91" i="47"/>
  <c r="AZ91" i="47" s="1"/>
  <c r="Y214" i="49" s="1"/>
  <c r="AB49" i="46"/>
  <c r="AA151" i="47"/>
  <c r="V89" i="47"/>
  <c r="AX89" i="47" s="1"/>
  <c r="W212" i="49" s="1"/>
  <c r="R85" i="47"/>
  <c r="AT85" i="47" s="1"/>
  <c r="S208" i="49" s="1"/>
  <c r="AB112" i="46"/>
  <c r="Z46" i="48"/>
  <c r="AA152" i="47"/>
  <c r="BC152" i="47" s="1"/>
  <c r="AB217" i="50" s="1"/>
  <c r="DI217" i="50" s="1"/>
  <c r="T40" i="45"/>
  <c r="T70" i="45"/>
  <c r="X44" i="45"/>
  <c r="S467" i="50"/>
  <c r="CZ467" i="50" s="1"/>
  <c r="O289" i="38"/>
  <c r="O304" i="38"/>
  <c r="O299" i="38"/>
  <c r="O294" i="38"/>
  <c r="O293" i="38"/>
  <c r="P288" i="38"/>
  <c r="P293" i="38" s="1"/>
  <c r="P298" i="38"/>
  <c r="P303" i="38" s="1"/>
  <c r="L179" i="2"/>
  <c r="AL100" i="48"/>
  <c r="AN277" i="51"/>
  <c r="BP277" i="51" s="1"/>
  <c r="AB49" i="45"/>
  <c r="R142" i="47"/>
  <c r="AT142" i="47" s="1"/>
  <c r="S207" i="50" s="1"/>
  <c r="CZ207" i="50" s="1"/>
  <c r="T111" i="50"/>
  <c r="AV111" i="50" s="1"/>
  <c r="AA95" i="47"/>
  <c r="BC95" i="47" s="1"/>
  <c r="AB218" i="49" s="1"/>
  <c r="DI218" i="49" s="1"/>
  <c r="AB283" i="49"/>
  <c r="DI283" i="49" s="1"/>
  <c r="AB478" i="49"/>
  <c r="DI478" i="49" s="1"/>
  <c r="AB348" i="49"/>
  <c r="DI348" i="49" s="1"/>
  <c r="AB49" i="48"/>
  <c r="AB413" i="49"/>
  <c r="DI413" i="49" s="1"/>
  <c r="T40" i="46"/>
  <c r="T339" i="49"/>
  <c r="DA339" i="49" s="1"/>
  <c r="Y45" i="46"/>
  <c r="BA117" i="49"/>
  <c r="AN109" i="45"/>
  <c r="DU484" i="51"/>
  <c r="BR516" i="51" s="1"/>
  <c r="BR484" i="51" s="1"/>
  <c r="DV484" i="51" s="1"/>
  <c r="BS516" i="51" s="1"/>
  <c r="DT281" i="51"/>
  <c r="BQ313" i="51" s="1"/>
  <c r="BQ283" i="49"/>
  <c r="DU283" i="49" s="1"/>
  <c r="BR315" i="49" s="1"/>
  <c r="DT218" i="49"/>
  <c r="BQ250" i="49" s="1"/>
  <c r="BQ218" i="49" s="1"/>
  <c r="AP250" i="49" s="1"/>
  <c r="U113" i="49"/>
  <c r="AW113" i="49" s="1"/>
  <c r="L245" i="51"/>
  <c r="AO381" i="51"/>
  <c r="BQ349" i="51" s="1"/>
  <c r="K614" i="49"/>
  <c r="AN49" i="45"/>
  <c r="AA119" i="49"/>
  <c r="BC119" i="49" s="1"/>
  <c r="T338" i="50"/>
  <c r="DA338" i="50" s="1"/>
  <c r="U112" i="50"/>
  <c r="AW112" i="50" s="1"/>
  <c r="T71" i="46"/>
  <c r="X44" i="48"/>
  <c r="Q16" i="38"/>
  <c r="Q20" i="38" s="1"/>
  <c r="Y279" i="49"/>
  <c r="DF279" i="49" s="1"/>
  <c r="Y344" i="49"/>
  <c r="DF344" i="49" s="1"/>
  <c r="Y45" i="45"/>
  <c r="S337" i="50"/>
  <c r="CZ337" i="50" s="1"/>
  <c r="S69" i="45"/>
  <c r="T468" i="50"/>
  <c r="DA468" i="50" s="1"/>
  <c r="T69" i="48"/>
  <c r="AB346" i="50"/>
  <c r="DI346" i="50" s="1"/>
  <c r="Z118" i="49"/>
  <c r="BB118" i="49" s="1"/>
  <c r="S272" i="50"/>
  <c r="CZ272" i="50" s="1"/>
  <c r="S70" i="46"/>
  <c r="T403" i="50"/>
  <c r="DA403" i="50" s="1"/>
  <c r="S143" i="47"/>
  <c r="AU143" i="47" s="1"/>
  <c r="T208" i="50" s="1"/>
  <c r="DA208" i="50" s="1"/>
  <c r="S402" i="50"/>
  <c r="CZ402" i="50" s="1"/>
  <c r="T273" i="50"/>
  <c r="DA273" i="50" s="1"/>
  <c r="L375" i="51"/>
  <c r="AN13" i="45"/>
  <c r="DT284" i="49"/>
  <c r="BQ316" i="49" s="1"/>
  <c r="BQ284" i="49" s="1"/>
  <c r="DU284" i="49" s="1"/>
  <c r="BR316" i="49" s="1"/>
  <c r="BR483" i="51"/>
  <c r="AQ515" i="51" s="1"/>
  <c r="AP448" i="49"/>
  <c r="BR416" i="49" s="1"/>
  <c r="DV416" i="49" s="1"/>
  <c r="BS448" i="49" s="1"/>
  <c r="K609" i="2"/>
  <c r="BR220" i="50"/>
  <c r="AQ252" i="50" s="1"/>
  <c r="Y409" i="49"/>
  <c r="DF409" i="49" s="1"/>
  <c r="Y45" i="48"/>
  <c r="Y92" i="47"/>
  <c r="BA92" i="47" s="1"/>
  <c r="Z215" i="49" s="1"/>
  <c r="DG215" i="49" s="1"/>
  <c r="T40" i="48"/>
  <c r="S86" i="47"/>
  <c r="AU86" i="47" s="1"/>
  <c r="T209" i="49" s="1"/>
  <c r="DA209" i="49" s="1"/>
  <c r="X116" i="49"/>
  <c r="AZ116" i="49" s="1"/>
  <c r="T404" i="49"/>
  <c r="DA404" i="49" s="1"/>
  <c r="T469" i="49"/>
  <c r="DA469" i="49" s="1"/>
  <c r="S273" i="49"/>
  <c r="CZ273" i="49" s="1"/>
  <c r="V114" i="49"/>
  <c r="AX114" i="49" s="1"/>
  <c r="AB120" i="49"/>
  <c r="BE120" i="49" s="1"/>
  <c r="AB93" i="47" s="1"/>
  <c r="T274" i="49"/>
  <c r="DA274" i="49" s="1"/>
  <c r="S468" i="49"/>
  <c r="CZ468" i="49" s="1"/>
  <c r="Y474" i="49"/>
  <c r="DF474" i="49" s="1"/>
  <c r="X408" i="49"/>
  <c r="DE408" i="49" s="1"/>
  <c r="AB282" i="50"/>
  <c r="DI282" i="50" s="1"/>
  <c r="AB79" i="45"/>
  <c r="AB281" i="50"/>
  <c r="DI281" i="50" s="1"/>
  <c r="R110" i="49"/>
  <c r="AT110" i="49" s="1"/>
  <c r="S111" i="49"/>
  <c r="AU111" i="49" s="1"/>
  <c r="AB78" i="45"/>
  <c r="AB79" i="46"/>
  <c r="BQ220" i="49"/>
  <c r="AP252" i="49" s="1"/>
  <c r="BQ415" i="2"/>
  <c r="DU415" i="2" s="1"/>
  <c r="BR447" i="2" s="1"/>
  <c r="BQ481" i="51"/>
  <c r="AP513" i="51" s="1"/>
  <c r="BQ419" i="49"/>
  <c r="DU419" i="49" s="1"/>
  <c r="BR451" i="49" s="1"/>
  <c r="DT413" i="51"/>
  <c r="BQ445" i="51" s="1"/>
  <c r="BQ413" i="51" s="1"/>
  <c r="Q336" i="49"/>
  <c r="CX336" i="49" s="1"/>
  <c r="X473" i="49"/>
  <c r="DE473" i="49" s="1"/>
  <c r="X343" i="49"/>
  <c r="DE343" i="49" s="1"/>
  <c r="X44" i="46"/>
  <c r="W90" i="47"/>
  <c r="AY90" i="47" s="1"/>
  <c r="X213" i="49" s="1"/>
  <c r="DE213" i="49" s="1"/>
  <c r="X278" i="49"/>
  <c r="DE278" i="49" s="1"/>
  <c r="BD121" i="49"/>
  <c r="Q271" i="49"/>
  <c r="CX271" i="49" s="1"/>
  <c r="Q37" i="45"/>
  <c r="Q37" i="46"/>
  <c r="U88" i="47"/>
  <c r="AW88" i="47" s="1"/>
  <c r="V211" i="49" s="1"/>
  <c r="DC211" i="49" s="1"/>
  <c r="BD94" i="47"/>
  <c r="Q401" i="49"/>
  <c r="CX401" i="49" s="1"/>
  <c r="Q37" i="48"/>
  <c r="S403" i="49"/>
  <c r="CZ403" i="49" s="1"/>
  <c r="S39" i="46"/>
  <c r="S338" i="49"/>
  <c r="CZ338" i="49" s="1"/>
  <c r="S39" i="48"/>
  <c r="U470" i="49"/>
  <c r="DB470" i="49" s="1"/>
  <c r="Q466" i="49"/>
  <c r="CX466" i="49" s="1"/>
  <c r="R38" i="48"/>
  <c r="S39" i="45"/>
  <c r="BD65" i="47"/>
  <c r="AV112" i="2"/>
  <c r="BC151" i="47"/>
  <c r="AB216" i="50" s="1"/>
  <c r="DI216" i="50" s="1"/>
  <c r="V276" i="49"/>
  <c r="DC276" i="49" s="1"/>
  <c r="U275" i="49"/>
  <c r="DB275" i="49" s="1"/>
  <c r="V471" i="49"/>
  <c r="DC471" i="49" s="1"/>
  <c r="U41" i="46"/>
  <c r="U405" i="49"/>
  <c r="DB405" i="49" s="1"/>
  <c r="V42" i="45"/>
  <c r="R402" i="49"/>
  <c r="CY402" i="49" s="1"/>
  <c r="AQ250" i="50"/>
  <c r="DV218" i="50"/>
  <c r="BS250" i="50" s="1"/>
  <c r="DU216" i="50"/>
  <c r="BR248" i="50" s="1"/>
  <c r="BR216" i="50" s="1"/>
  <c r="BQ287" i="50"/>
  <c r="AP319" i="50" s="1"/>
  <c r="AP442" i="50"/>
  <c r="BR410" i="50" s="1"/>
  <c r="BR219" i="50"/>
  <c r="DV219" i="50" s="1"/>
  <c r="BS251" i="50" s="1"/>
  <c r="K610" i="2"/>
  <c r="AP384" i="49"/>
  <c r="BR352" i="49" s="1"/>
  <c r="DT481" i="49"/>
  <c r="BQ513" i="49" s="1"/>
  <c r="BQ481" i="49" s="1"/>
  <c r="DV417" i="2"/>
  <c r="BS449" i="2" s="1"/>
  <c r="AQ449" i="2"/>
  <c r="DU217" i="2"/>
  <c r="BR249" i="2" s="1"/>
  <c r="AP249" i="2"/>
  <c r="U340" i="49"/>
  <c r="DB340" i="49" s="1"/>
  <c r="U41" i="48"/>
  <c r="V341" i="49"/>
  <c r="DC341" i="49" s="1"/>
  <c r="V42" i="46"/>
  <c r="BB150" i="47"/>
  <c r="AA215" i="50" s="1"/>
  <c r="DH215" i="50" s="1"/>
  <c r="AB411" i="50"/>
  <c r="DI411" i="50" s="1"/>
  <c r="AB77" i="48"/>
  <c r="AB64" i="47"/>
  <c r="AO382" i="2"/>
  <c r="BQ350" i="2" s="1"/>
  <c r="DU350" i="2" s="1"/>
  <c r="BR382" i="2" s="1"/>
  <c r="K621" i="51"/>
  <c r="AN14" i="45"/>
  <c r="DT282" i="50"/>
  <c r="BQ314" i="50" s="1"/>
  <c r="BQ282" i="50" s="1"/>
  <c r="DT474" i="2"/>
  <c r="BQ506" i="2" s="1"/>
  <c r="BQ474" i="2" s="1"/>
  <c r="AO14" i="45" s="1"/>
  <c r="W147" i="51"/>
  <c r="X83" i="51"/>
  <c r="V146" i="51"/>
  <c r="W82" i="51"/>
  <c r="DT223" i="49"/>
  <c r="BQ255" i="49" s="1"/>
  <c r="Q109" i="49"/>
  <c r="AS109" i="49" s="1"/>
  <c r="W115" i="49"/>
  <c r="AY115" i="49" s="1"/>
  <c r="U41" i="45"/>
  <c r="V406" i="49"/>
  <c r="DC406" i="49" s="1"/>
  <c r="AB476" i="50"/>
  <c r="DI476" i="50" s="1"/>
  <c r="AN472" i="2"/>
  <c r="BP472" i="2" s="1"/>
  <c r="DV353" i="49"/>
  <c r="BS385" i="49" s="1"/>
  <c r="BS353" i="49" s="1"/>
  <c r="BQ416" i="2"/>
  <c r="AP448" i="2" s="1"/>
  <c r="DT290" i="51"/>
  <c r="BQ322" i="51" s="1"/>
  <c r="DT287" i="51"/>
  <c r="BQ319" i="51" s="1"/>
  <c r="BQ287" i="51" s="1"/>
  <c r="AO254" i="50"/>
  <c r="BQ222" i="50" s="1"/>
  <c r="DU484" i="50"/>
  <c r="BR516" i="50" s="1"/>
  <c r="BR484" i="50" s="1"/>
  <c r="AP316" i="50"/>
  <c r="BR284" i="50" s="1"/>
  <c r="DT221" i="51"/>
  <c r="BQ253" i="51" s="1"/>
  <c r="BQ221" i="51" s="1"/>
  <c r="L310" i="50"/>
  <c r="DU222" i="51"/>
  <c r="BR254" i="51" s="1"/>
  <c r="BR222" i="51" s="1"/>
  <c r="BQ350" i="51"/>
  <c r="DU350" i="51" s="1"/>
  <c r="BR382" i="51" s="1"/>
  <c r="AN84" i="45"/>
  <c r="AO443" i="2"/>
  <c r="BQ411" i="2" s="1"/>
  <c r="AO255" i="49"/>
  <c r="AN47" i="45"/>
  <c r="AN54" i="45"/>
  <c r="AN16" i="45"/>
  <c r="DT213" i="51"/>
  <c r="DT343" i="51"/>
  <c r="DU291" i="51"/>
  <c r="BR323" i="51" s="1"/>
  <c r="BR291" i="51" s="1"/>
  <c r="DT414" i="50"/>
  <c r="BQ446" i="50" s="1"/>
  <c r="BQ414" i="50" s="1"/>
  <c r="AN111" i="45"/>
  <c r="R337" i="49"/>
  <c r="CY337" i="49" s="1"/>
  <c r="R38" i="46"/>
  <c r="R467" i="49"/>
  <c r="CY467" i="49" s="1"/>
  <c r="Q84" i="47"/>
  <c r="AS84" i="47" s="1"/>
  <c r="R207" i="49" s="1"/>
  <c r="CY207" i="49" s="1"/>
  <c r="R272" i="49"/>
  <c r="CY272" i="49" s="1"/>
  <c r="W43" i="45"/>
  <c r="Z475" i="49"/>
  <c r="DG475" i="49" s="1"/>
  <c r="W43" i="46"/>
  <c r="Z280" i="49"/>
  <c r="DG280" i="49" s="1"/>
  <c r="Z46" i="45"/>
  <c r="W277" i="49"/>
  <c r="DD277" i="49" s="1"/>
  <c r="Z410" i="49"/>
  <c r="DG410" i="49" s="1"/>
  <c r="Z46" i="46"/>
  <c r="W342" i="49"/>
  <c r="DD342" i="49" s="1"/>
  <c r="Z345" i="49"/>
  <c r="DG345" i="49" s="1"/>
  <c r="AP258" i="50"/>
  <c r="BR226" i="50" s="1"/>
  <c r="DV226" i="50" s="1"/>
  <c r="BS258" i="50" s="1"/>
  <c r="AP376" i="51"/>
  <c r="AO310" i="50"/>
  <c r="AO322" i="51"/>
  <c r="M376" i="51"/>
  <c r="BQ480" i="51"/>
  <c r="DU480" i="51" s="1"/>
  <c r="BR512" i="51" s="1"/>
  <c r="AO313" i="51"/>
  <c r="AN86" i="45"/>
  <c r="BR418" i="51"/>
  <c r="AQ450" i="51" s="1"/>
  <c r="BR346" i="51"/>
  <c r="DV346" i="51" s="1"/>
  <c r="BS378" i="51" s="1"/>
  <c r="AN277" i="2"/>
  <c r="BP277" i="2" s="1"/>
  <c r="AN407" i="2"/>
  <c r="BP407" i="2" s="1"/>
  <c r="AN212" i="2"/>
  <c r="BP212" i="2" s="1"/>
  <c r="AN342" i="2"/>
  <c r="BP342" i="2" s="1"/>
  <c r="DU414" i="2"/>
  <c r="BR446" i="2" s="1"/>
  <c r="BR414" i="2" s="1"/>
  <c r="AQ446" i="2" s="1"/>
  <c r="AO508" i="49"/>
  <c r="DU279" i="50"/>
  <c r="M311" i="50"/>
  <c r="AP311" i="50"/>
  <c r="AN83" i="45"/>
  <c r="DT224" i="50"/>
  <c r="BQ256" i="50" s="1"/>
  <c r="BQ224" i="50" s="1"/>
  <c r="DU224" i="50" s="1"/>
  <c r="BR256" i="50" s="1"/>
  <c r="AN407" i="51"/>
  <c r="BP407" i="51" s="1"/>
  <c r="DT221" i="50"/>
  <c r="BQ253" i="50" s="1"/>
  <c r="BQ221" i="50" s="1"/>
  <c r="DU221" i="50" s="1"/>
  <c r="BR253" i="50" s="1"/>
  <c r="AO249" i="51"/>
  <c r="BQ217" i="51" s="1"/>
  <c r="DV225" i="50"/>
  <c r="BS257" i="50" s="1"/>
  <c r="BS225" i="50" s="1"/>
  <c r="DW225" i="50" s="1"/>
  <c r="BT257" i="50" s="1"/>
  <c r="K620" i="50"/>
  <c r="AN472" i="51"/>
  <c r="BP472" i="51" s="1"/>
  <c r="AN107" i="45"/>
  <c r="AP384" i="50"/>
  <c r="BR352" i="50" s="1"/>
  <c r="AP246" i="49"/>
  <c r="DU214" i="49"/>
  <c r="M246" i="49"/>
  <c r="AP518" i="2"/>
  <c r="BR486" i="2" s="1"/>
  <c r="AP319" i="49"/>
  <c r="BR287" i="49" s="1"/>
  <c r="AP450" i="2"/>
  <c r="BR418" i="2" s="1"/>
  <c r="AQ450" i="2" s="1"/>
  <c r="AO314" i="49"/>
  <c r="BQ282" i="49" s="1"/>
  <c r="AN23" i="45"/>
  <c r="AO245" i="2"/>
  <c r="AN24" i="45"/>
  <c r="DT284" i="2"/>
  <c r="BQ316" i="2" s="1"/>
  <c r="BQ284" i="2" s="1"/>
  <c r="K619" i="2"/>
  <c r="DT354" i="2"/>
  <c r="BQ386" i="2" s="1"/>
  <c r="BQ354" i="2" s="1"/>
  <c r="L245" i="2"/>
  <c r="L540" i="2" s="1"/>
  <c r="L573" i="2" s="1"/>
  <c r="AO385" i="2"/>
  <c r="BQ353" i="2" s="1"/>
  <c r="AN18" i="45"/>
  <c r="DV479" i="51"/>
  <c r="BS511" i="51" s="1"/>
  <c r="BS479" i="51" s="1"/>
  <c r="K615" i="51"/>
  <c r="AN212" i="51"/>
  <c r="BP212" i="51" s="1"/>
  <c r="L179" i="51"/>
  <c r="AO518" i="51"/>
  <c r="BQ486" i="51" s="1"/>
  <c r="DU486" i="51" s="1"/>
  <c r="BR518" i="51" s="1"/>
  <c r="AN79" i="45"/>
  <c r="DU353" i="51"/>
  <c r="BR385" i="51" s="1"/>
  <c r="BR353" i="51" s="1"/>
  <c r="AN104" i="48"/>
  <c r="DU419" i="50"/>
  <c r="BR451" i="50" s="1"/>
  <c r="BR419" i="50" s="1"/>
  <c r="AQ451" i="50" s="1"/>
  <c r="AN342" i="51"/>
  <c r="BP342" i="51" s="1"/>
  <c r="K613" i="50"/>
  <c r="W407" i="49"/>
  <c r="DD407" i="49" s="1"/>
  <c r="W43" i="48"/>
  <c r="W472" i="49"/>
  <c r="DD472" i="49" s="1"/>
  <c r="AN115" i="45"/>
  <c r="DU214" i="50"/>
  <c r="AO377" i="50"/>
  <c r="AN75" i="45"/>
  <c r="DT283" i="50"/>
  <c r="BQ315" i="50" s="1"/>
  <c r="DT473" i="50"/>
  <c r="AO384" i="51"/>
  <c r="BQ352" i="51" s="1"/>
  <c r="AO258" i="49"/>
  <c r="BQ226" i="49" s="1"/>
  <c r="DU226" i="49" s="1"/>
  <c r="BR258" i="49" s="1"/>
  <c r="AO383" i="2"/>
  <c r="BQ351" i="2" s="1"/>
  <c r="DT476" i="49"/>
  <c r="BQ508" i="49" s="1"/>
  <c r="K616" i="49"/>
  <c r="K612" i="2"/>
  <c r="AO315" i="50"/>
  <c r="K622" i="51"/>
  <c r="K609" i="50"/>
  <c r="AP380" i="50"/>
  <c r="BR348" i="50" s="1"/>
  <c r="L505" i="51"/>
  <c r="BQ354" i="50"/>
  <c r="AP386" i="50" s="1"/>
  <c r="BQ416" i="50"/>
  <c r="DU416" i="50" s="1"/>
  <c r="BR448" i="50" s="1"/>
  <c r="BQ348" i="51"/>
  <c r="DU348" i="51" s="1"/>
  <c r="BR380" i="51" s="1"/>
  <c r="BR281" i="50"/>
  <c r="AQ313" i="50" s="1"/>
  <c r="BR349" i="50"/>
  <c r="DV349" i="50" s="1"/>
  <c r="BS381" i="50" s="1"/>
  <c r="DT345" i="50"/>
  <c r="BQ377" i="50" s="1"/>
  <c r="K618" i="51"/>
  <c r="AP246" i="50"/>
  <c r="AO505" i="50"/>
  <c r="AO505" i="51"/>
  <c r="K611" i="50"/>
  <c r="BQ356" i="50"/>
  <c r="AP388" i="50" s="1"/>
  <c r="BQ346" i="50"/>
  <c r="AO78" i="45" s="1"/>
  <c r="AN114" i="45"/>
  <c r="AN106" i="45"/>
  <c r="K609" i="51"/>
  <c r="AN80" i="45"/>
  <c r="BQ355" i="50"/>
  <c r="AP387" i="50" s="1"/>
  <c r="BQ224" i="51"/>
  <c r="DU224" i="51" s="1"/>
  <c r="BR256" i="51" s="1"/>
  <c r="BQ486" i="50"/>
  <c r="AP518" i="50" s="1"/>
  <c r="Q10" i="38"/>
  <c r="R38" i="50"/>
  <c r="R9" i="38"/>
  <c r="AO311" i="51"/>
  <c r="DT279" i="51"/>
  <c r="BQ311" i="51" s="1"/>
  <c r="BQ218" i="2"/>
  <c r="AP250" i="2" s="1"/>
  <c r="DT414" i="49"/>
  <c r="BQ446" i="49" s="1"/>
  <c r="BQ414" i="49" s="1"/>
  <c r="AO444" i="2"/>
  <c r="BQ412" i="2" s="1"/>
  <c r="AN20" i="45"/>
  <c r="BQ280" i="2"/>
  <c r="DU280" i="2" s="1"/>
  <c r="BR312" i="2" s="1"/>
  <c r="BR484" i="2"/>
  <c r="DV484" i="2" s="1"/>
  <c r="BS516" i="2" s="1"/>
  <c r="AN51" i="45"/>
  <c r="R38" i="2"/>
  <c r="R8" i="38"/>
  <c r="K616" i="2"/>
  <c r="AO512" i="49"/>
  <c r="BQ480" i="49" s="1"/>
  <c r="AO252" i="2"/>
  <c r="BQ220" i="2" s="1"/>
  <c r="DU220" i="2" s="1"/>
  <c r="BR252" i="2" s="1"/>
  <c r="DT482" i="2"/>
  <c r="BQ514" i="2" s="1"/>
  <c r="BQ482" i="2" s="1"/>
  <c r="BR285" i="50"/>
  <c r="DV285" i="50" s="1"/>
  <c r="BS317" i="50" s="1"/>
  <c r="BQ420" i="51"/>
  <c r="DU420" i="51" s="1"/>
  <c r="BR452" i="51" s="1"/>
  <c r="BQ288" i="50"/>
  <c r="AP320" i="50" s="1"/>
  <c r="BR284" i="51"/>
  <c r="DV284" i="51" s="1"/>
  <c r="BS316" i="51" s="1"/>
  <c r="BQ414" i="51"/>
  <c r="AP446" i="51" s="1"/>
  <c r="BQ474" i="51"/>
  <c r="M506" i="51" s="1"/>
  <c r="BQ482" i="50"/>
  <c r="DU482" i="50" s="1"/>
  <c r="BR514" i="50" s="1"/>
  <c r="BQ217" i="50"/>
  <c r="DU217" i="50" s="1"/>
  <c r="BR249" i="50" s="1"/>
  <c r="DU280" i="50"/>
  <c r="BR312" i="50" s="1"/>
  <c r="AP312" i="50"/>
  <c r="BQ285" i="51"/>
  <c r="AP317" i="51" s="1"/>
  <c r="BQ412" i="50"/>
  <c r="AP444" i="50" s="1"/>
  <c r="BQ417" i="51"/>
  <c r="DU417" i="51" s="1"/>
  <c r="BR449" i="51" s="1"/>
  <c r="BQ286" i="51"/>
  <c r="DU286" i="51" s="1"/>
  <c r="BR318" i="51" s="1"/>
  <c r="BR480" i="50"/>
  <c r="AQ512" i="50" s="1"/>
  <c r="AR445" i="49"/>
  <c r="DW413" i="49"/>
  <c r="BT445" i="49" s="1"/>
  <c r="AP381" i="49"/>
  <c r="DU349" i="49"/>
  <c r="BR381" i="49" s="1"/>
  <c r="N312" i="49"/>
  <c r="AQ312" i="49"/>
  <c r="DV280" i="49"/>
  <c r="K621" i="49"/>
  <c r="DT224" i="2"/>
  <c r="BQ256" i="2" s="1"/>
  <c r="BQ290" i="49"/>
  <c r="DU290" i="49" s="1"/>
  <c r="BR322" i="49" s="1"/>
  <c r="BQ412" i="49"/>
  <c r="DU412" i="49" s="1"/>
  <c r="BR444" i="49" s="1"/>
  <c r="BQ223" i="2"/>
  <c r="DU223" i="2" s="1"/>
  <c r="BR255" i="2" s="1"/>
  <c r="AO256" i="2"/>
  <c r="BQ420" i="49"/>
  <c r="AP452" i="49" s="1"/>
  <c r="BR421" i="2"/>
  <c r="AQ453" i="2" s="1"/>
  <c r="BR291" i="49"/>
  <c r="AQ323" i="49" s="1"/>
  <c r="K620" i="2"/>
  <c r="BQ417" i="49"/>
  <c r="AP449" i="49" s="1"/>
  <c r="BQ485" i="49"/>
  <c r="DU485" i="49" s="1"/>
  <c r="BR517" i="49" s="1"/>
  <c r="BR285" i="49"/>
  <c r="DV285" i="49" s="1"/>
  <c r="BS317" i="49" s="1"/>
  <c r="BR288" i="49"/>
  <c r="DV288" i="49" s="1"/>
  <c r="BS320" i="49" s="1"/>
  <c r="BR413" i="2"/>
  <c r="DV413" i="2" s="1"/>
  <c r="BS445" i="2" s="1"/>
  <c r="DT415" i="49"/>
  <c r="BQ447" i="49" s="1"/>
  <c r="BQ415" i="49" s="1"/>
  <c r="BQ345" i="2"/>
  <c r="DU345" i="2" s="1"/>
  <c r="BR377" i="2" s="1"/>
  <c r="BQ221" i="2"/>
  <c r="AP253" i="2" s="1"/>
  <c r="AR315" i="51"/>
  <c r="DW283" i="51"/>
  <c r="BT315" i="51" s="1"/>
  <c r="DX348" i="49"/>
  <c r="BU380" i="49" s="1"/>
  <c r="AS380" i="49"/>
  <c r="S27" i="47"/>
  <c r="S143" i="2"/>
  <c r="T79" i="2"/>
  <c r="AN25" i="45"/>
  <c r="AO257" i="2"/>
  <c r="DT225" i="2"/>
  <c r="BQ257" i="2" s="1"/>
  <c r="AQ313" i="49"/>
  <c r="DV281" i="49"/>
  <c r="BS313" i="49" s="1"/>
  <c r="K615" i="49"/>
  <c r="AO511" i="49"/>
  <c r="DT479" i="49"/>
  <c r="BQ511" i="49" s="1"/>
  <c r="AQ321" i="2"/>
  <c r="DV289" i="2"/>
  <c r="BS321" i="2" s="1"/>
  <c r="AO518" i="49"/>
  <c r="K622" i="49"/>
  <c r="DT486" i="49"/>
  <c r="BQ518" i="49" s="1"/>
  <c r="AO323" i="50"/>
  <c r="DT291" i="50"/>
  <c r="BQ323" i="50" s="1"/>
  <c r="AN88" i="45"/>
  <c r="DV345" i="51"/>
  <c r="AQ377" i="51"/>
  <c r="N377" i="51"/>
  <c r="T144" i="51"/>
  <c r="U80" i="51"/>
  <c r="AA150" i="51"/>
  <c r="AB86" i="51"/>
  <c r="AB150" i="51" s="1"/>
  <c r="K622" i="50"/>
  <c r="AB412" i="50"/>
  <c r="DI412" i="50" s="1"/>
  <c r="AB80" i="46"/>
  <c r="AP508" i="51"/>
  <c r="DU476" i="51"/>
  <c r="BR508" i="51" s="1"/>
  <c r="AP318" i="2"/>
  <c r="DU286" i="2"/>
  <c r="BR318" i="2" s="1"/>
  <c r="AN108" i="45"/>
  <c r="DT215" i="51"/>
  <c r="BQ247" i="51" s="1"/>
  <c r="AO247" i="51"/>
  <c r="AP507" i="49"/>
  <c r="DU475" i="49"/>
  <c r="BR507" i="49" s="1"/>
  <c r="BQ286" i="49"/>
  <c r="AQ251" i="49"/>
  <c r="DV219" i="49"/>
  <c r="BS251" i="49" s="1"/>
  <c r="BR415" i="51"/>
  <c r="BQ356" i="51"/>
  <c r="AP508" i="50"/>
  <c r="DU476" i="50"/>
  <c r="BR508" i="50" s="1"/>
  <c r="AO516" i="49"/>
  <c r="K620" i="49"/>
  <c r="DT484" i="49"/>
  <c r="BQ516" i="49" s="1"/>
  <c r="AN55" i="45"/>
  <c r="AO315" i="2"/>
  <c r="DT283" i="2"/>
  <c r="BQ315" i="2" s="1"/>
  <c r="BR482" i="51"/>
  <c r="BQ355" i="51"/>
  <c r="AP249" i="49"/>
  <c r="DU217" i="49"/>
  <c r="BR249" i="49" s="1"/>
  <c r="AP255" i="51"/>
  <c r="DU223" i="51"/>
  <c r="BR255" i="51" s="1"/>
  <c r="AP321" i="49"/>
  <c r="DU289" i="49"/>
  <c r="BR321" i="49" s="1"/>
  <c r="BQ280" i="51"/>
  <c r="BQ226" i="2"/>
  <c r="Y32" i="47"/>
  <c r="Y148" i="2"/>
  <c r="Z84" i="2"/>
  <c r="DT278" i="51"/>
  <c r="L310" i="51"/>
  <c r="AO310" i="51"/>
  <c r="BR410" i="51"/>
  <c r="BQ411" i="49"/>
  <c r="BR289" i="50"/>
  <c r="W146" i="49"/>
  <c r="X82" i="49"/>
  <c r="DT287" i="2"/>
  <c r="BQ319" i="2" s="1"/>
  <c r="AO319" i="2"/>
  <c r="AN22" i="45"/>
  <c r="AO383" i="49"/>
  <c r="DT351" i="49"/>
  <c r="BQ383" i="49" s="1"/>
  <c r="AN52" i="45"/>
  <c r="K617" i="49"/>
  <c r="V30" i="47"/>
  <c r="V146" i="2"/>
  <c r="W82" i="2"/>
  <c r="AA86" i="49"/>
  <c r="Z150" i="49"/>
  <c r="AP510" i="49"/>
  <c r="DU478" i="49"/>
  <c r="BR510" i="49" s="1"/>
  <c r="AO382" i="50"/>
  <c r="DT350" i="50"/>
  <c r="BQ382" i="50" s="1"/>
  <c r="AN82" i="45"/>
  <c r="K616" i="50"/>
  <c r="DV215" i="50"/>
  <c r="N247" i="50"/>
  <c r="AQ247" i="50"/>
  <c r="BQ286" i="50"/>
  <c r="BQ420" i="50"/>
  <c r="BR218" i="51"/>
  <c r="BQ225" i="51"/>
  <c r="K610" i="50"/>
  <c r="AO506" i="50"/>
  <c r="DT474" i="50"/>
  <c r="BQ506" i="50" s="1"/>
  <c r="AN76" i="45"/>
  <c r="DT421" i="51"/>
  <c r="BQ453" i="51" s="1"/>
  <c r="AO453" i="51"/>
  <c r="AN119" i="45"/>
  <c r="BR410" i="49"/>
  <c r="AP443" i="50"/>
  <c r="DU411" i="50"/>
  <c r="BR443" i="50" s="1"/>
  <c r="K614" i="51"/>
  <c r="DT478" i="51"/>
  <c r="BQ510" i="51" s="1"/>
  <c r="AO510" i="51"/>
  <c r="AN53" i="45"/>
  <c r="DT222" i="49"/>
  <c r="BQ254" i="49" s="1"/>
  <c r="AO254" i="49"/>
  <c r="AO511" i="50"/>
  <c r="K615" i="50"/>
  <c r="DT479" i="50"/>
  <c r="BQ511" i="50" s="1"/>
  <c r="AN81" i="45"/>
  <c r="BQ354" i="49"/>
  <c r="DV415" i="50"/>
  <c r="BS447" i="50" s="1"/>
  <c r="AQ447" i="50"/>
  <c r="DT408" i="50"/>
  <c r="L440" i="50"/>
  <c r="AO440" i="50"/>
  <c r="AO513" i="50"/>
  <c r="K617" i="50"/>
  <c r="DT481" i="50"/>
  <c r="BQ513" i="50" s="1"/>
  <c r="BQ353" i="50"/>
  <c r="AP442" i="2"/>
  <c r="DU410" i="2"/>
  <c r="BR442" i="2" s="1"/>
  <c r="S141" i="51"/>
  <c r="T77" i="51"/>
  <c r="T143" i="49"/>
  <c r="U79" i="49"/>
  <c r="K615" i="2"/>
  <c r="AO511" i="2"/>
  <c r="DT479" i="2"/>
  <c r="BQ511" i="2" s="1"/>
  <c r="AN19" i="45"/>
  <c r="R26" i="47"/>
  <c r="R142" i="2"/>
  <c r="S78" i="2"/>
  <c r="AP256" i="49"/>
  <c r="DU224" i="49"/>
  <c r="BR256" i="49" s="1"/>
  <c r="L179" i="49"/>
  <c r="AN342" i="49"/>
  <c r="AN43" i="48"/>
  <c r="AN212" i="49"/>
  <c r="AN407" i="49"/>
  <c r="AN472" i="49"/>
  <c r="AN277" i="49"/>
  <c r="AO444" i="51"/>
  <c r="DT412" i="51"/>
  <c r="BQ444" i="51" s="1"/>
  <c r="R141" i="49"/>
  <c r="S77" i="49"/>
  <c r="DU214" i="51"/>
  <c r="AP246" i="51"/>
  <c r="M246" i="51"/>
  <c r="AO449" i="50"/>
  <c r="DT417" i="50"/>
  <c r="BQ449" i="50" s="1"/>
  <c r="AO387" i="49"/>
  <c r="DT355" i="49"/>
  <c r="BQ387" i="49" s="1"/>
  <c r="AB477" i="50"/>
  <c r="DI477" i="50" s="1"/>
  <c r="AB78" i="48"/>
  <c r="AP453" i="50"/>
  <c r="DU421" i="50"/>
  <c r="BR453" i="50" s="1"/>
  <c r="Y33" i="47"/>
  <c r="Y149" i="2"/>
  <c r="Z85" i="2"/>
  <c r="K617" i="2"/>
  <c r="DT481" i="2"/>
  <c r="BQ513" i="2" s="1"/>
  <c r="AO513" i="2"/>
  <c r="DU279" i="2"/>
  <c r="M311" i="2"/>
  <c r="AP311" i="2"/>
  <c r="K613" i="49"/>
  <c r="DT477" i="49"/>
  <c r="BQ509" i="49" s="1"/>
  <c r="AO509" i="49"/>
  <c r="X147" i="49"/>
  <c r="Y83" i="49"/>
  <c r="AN57" i="45"/>
  <c r="K621" i="50"/>
  <c r="AO517" i="50"/>
  <c r="DT485" i="50"/>
  <c r="BQ517" i="50" s="1"/>
  <c r="AP251" i="2"/>
  <c r="DU219" i="2"/>
  <c r="BR251" i="2" s="1"/>
  <c r="AP313" i="2"/>
  <c r="DU281" i="2"/>
  <c r="BR313" i="2" s="1"/>
  <c r="AN56" i="45"/>
  <c r="DT225" i="49"/>
  <c r="BQ257" i="49" s="1"/>
  <c r="AO257" i="49"/>
  <c r="AQ378" i="49"/>
  <c r="DV346" i="49"/>
  <c r="BS378" i="49" s="1"/>
  <c r="AA151" i="51"/>
  <c r="AB87" i="51"/>
  <c r="AB151" i="51" s="1"/>
  <c r="AO452" i="2"/>
  <c r="DT420" i="2"/>
  <c r="BQ452" i="2" s="1"/>
  <c r="K621" i="2"/>
  <c r="Y119" i="47"/>
  <c r="Y148" i="50"/>
  <c r="Z84" i="50"/>
  <c r="S114" i="47"/>
  <c r="S143" i="50"/>
  <c r="T79" i="50"/>
  <c r="AN50" i="45"/>
  <c r="Y148" i="49"/>
  <c r="Z84" i="49"/>
  <c r="Y149" i="49"/>
  <c r="Z85" i="49"/>
  <c r="X118" i="47"/>
  <c r="X147" i="50"/>
  <c r="Y83" i="50"/>
  <c r="AA85" i="51"/>
  <c r="Z149" i="51"/>
  <c r="BQ347" i="2"/>
  <c r="S113" i="47"/>
  <c r="S142" i="50"/>
  <c r="T78" i="50"/>
  <c r="U145" i="49"/>
  <c r="V81" i="49"/>
  <c r="AQ450" i="49"/>
  <c r="DV418" i="49"/>
  <c r="BS450" i="49" s="1"/>
  <c r="Q112" i="47"/>
  <c r="Q141" i="50"/>
  <c r="R77" i="50"/>
  <c r="AA122" i="47"/>
  <c r="AA151" i="50"/>
  <c r="AB87" i="50"/>
  <c r="AB150" i="47" s="1"/>
  <c r="S143" i="51"/>
  <c r="T79" i="51"/>
  <c r="DU282" i="51"/>
  <c r="BR314" i="51" s="1"/>
  <c r="AP314" i="51"/>
  <c r="AN113" i="45"/>
  <c r="AO252" i="51"/>
  <c r="DT220" i="51"/>
  <c r="BQ252" i="51" s="1"/>
  <c r="K616" i="51"/>
  <c r="DU348" i="2"/>
  <c r="BR380" i="2" s="1"/>
  <c r="AP380" i="2"/>
  <c r="DT347" i="51"/>
  <c r="BQ379" i="51" s="1"/>
  <c r="AO379" i="51"/>
  <c r="AP248" i="2"/>
  <c r="DU216" i="2"/>
  <c r="BR248" i="2" s="1"/>
  <c r="DV476" i="2"/>
  <c r="BS508" i="2" s="1"/>
  <c r="AQ508" i="2"/>
  <c r="AP322" i="50"/>
  <c r="DU290" i="50"/>
  <c r="BR322" i="50" s="1"/>
  <c r="T115" i="47"/>
  <c r="T144" i="50"/>
  <c r="U80" i="50"/>
  <c r="Y120" i="47"/>
  <c r="Y149" i="50"/>
  <c r="Z85" i="50"/>
  <c r="AP515" i="49"/>
  <c r="DU483" i="49"/>
  <c r="BR515" i="49" s="1"/>
  <c r="DT278" i="49"/>
  <c r="AO310" i="49"/>
  <c r="L310" i="49"/>
  <c r="AN44" i="45"/>
  <c r="AP517" i="2"/>
  <c r="DU485" i="2"/>
  <c r="BR517" i="2" s="1"/>
  <c r="K613" i="51"/>
  <c r="DT477" i="51"/>
  <c r="BQ509" i="51" s="1"/>
  <c r="AO509" i="51"/>
  <c r="Z34" i="47"/>
  <c r="AA86" i="2"/>
  <c r="Z150" i="2"/>
  <c r="BR475" i="2"/>
  <c r="V117" i="47"/>
  <c r="V146" i="50"/>
  <c r="W82" i="50"/>
  <c r="BR419" i="51"/>
  <c r="K611" i="51"/>
  <c r="DT343" i="49"/>
  <c r="L375" i="49"/>
  <c r="AO375" i="49"/>
  <c r="AP254" i="2"/>
  <c r="DU222" i="2"/>
  <c r="BR254" i="2" s="1"/>
  <c r="AP510" i="50"/>
  <c r="DU478" i="50"/>
  <c r="BR510" i="50" s="1"/>
  <c r="S142" i="51"/>
  <c r="T78" i="51"/>
  <c r="AO383" i="51"/>
  <c r="DT351" i="51"/>
  <c r="BQ383" i="51" s="1"/>
  <c r="DU350" i="49"/>
  <c r="BR382" i="49" s="1"/>
  <c r="AP382" i="49"/>
  <c r="DV475" i="50"/>
  <c r="AQ507" i="50"/>
  <c r="N507" i="50"/>
  <c r="AP443" i="51"/>
  <c r="DU411" i="51"/>
  <c r="BR443" i="51" s="1"/>
  <c r="AA121" i="47"/>
  <c r="AB86" i="50"/>
  <c r="AA150" i="50"/>
  <c r="AB123" i="47"/>
  <c r="AB152" i="50"/>
  <c r="AP253" i="49"/>
  <c r="DU221" i="49"/>
  <c r="BR253" i="49" s="1"/>
  <c r="AN112" i="45"/>
  <c r="AO251" i="51"/>
  <c r="DT219" i="51"/>
  <c r="BQ251" i="51" s="1"/>
  <c r="AB347" i="50"/>
  <c r="DI347" i="50" s="1"/>
  <c r="DU480" i="2"/>
  <c r="BR512" i="2" s="1"/>
  <c r="AP512" i="2"/>
  <c r="AP507" i="51"/>
  <c r="DU475" i="51"/>
  <c r="BR507" i="51" s="1"/>
  <c r="AP514" i="49"/>
  <c r="DU482" i="49"/>
  <c r="BR514" i="49" s="1"/>
  <c r="AQ453" i="49"/>
  <c r="DV421" i="49"/>
  <c r="BS453" i="49" s="1"/>
  <c r="BR352" i="2"/>
  <c r="BQ215" i="49"/>
  <c r="BQ216" i="49"/>
  <c r="AA35" i="47"/>
  <c r="AA151" i="2"/>
  <c r="AB87" i="2"/>
  <c r="BQ223" i="50"/>
  <c r="BQ245" i="2"/>
  <c r="Y148" i="51"/>
  <c r="Z84" i="51"/>
  <c r="U144" i="49"/>
  <c r="V80" i="49"/>
  <c r="AP381" i="2"/>
  <c r="DU349" i="2"/>
  <c r="BR381" i="2" s="1"/>
  <c r="BQ216" i="51"/>
  <c r="AO314" i="2"/>
  <c r="DT282" i="2"/>
  <c r="BQ314" i="2" s="1"/>
  <c r="AN17" i="45"/>
  <c r="U29" i="47"/>
  <c r="U145" i="2"/>
  <c r="V81" i="2"/>
  <c r="DU279" i="49"/>
  <c r="M311" i="49"/>
  <c r="AP311" i="49"/>
  <c r="AO322" i="2"/>
  <c r="DT290" i="2"/>
  <c r="BQ322" i="2" s="1"/>
  <c r="BQ346" i="2"/>
  <c r="BQ345" i="49"/>
  <c r="BQ347" i="49"/>
  <c r="AB151" i="47"/>
  <c r="DU409" i="51"/>
  <c r="M441" i="51"/>
  <c r="AP441" i="51"/>
  <c r="X31" i="47"/>
  <c r="X147" i="2"/>
  <c r="Y83" i="2"/>
  <c r="AB36" i="47"/>
  <c r="AB152" i="2"/>
  <c r="BQ344" i="49"/>
  <c r="AO45" i="45" s="1"/>
  <c r="BQ485" i="51"/>
  <c r="BQ351" i="50"/>
  <c r="R142" i="49"/>
  <c r="S78" i="49"/>
  <c r="BQ477" i="50"/>
  <c r="AN110" i="45"/>
  <c r="K618" i="50"/>
  <c r="BQ291" i="2"/>
  <c r="V116" i="47"/>
  <c r="V145" i="50"/>
  <c r="W81" i="50"/>
  <c r="BR285" i="2"/>
  <c r="AQ515" i="50"/>
  <c r="DV483" i="50"/>
  <c r="BS515" i="50" s="1"/>
  <c r="BQ419" i="2"/>
  <c r="K618" i="2"/>
  <c r="AO448" i="51"/>
  <c r="DT416" i="51"/>
  <c r="BQ448" i="51" s="1"/>
  <c r="K617" i="51"/>
  <c r="BR483" i="2"/>
  <c r="AO320" i="51"/>
  <c r="DT288" i="51"/>
  <c r="BQ320" i="51" s="1"/>
  <c r="K619" i="51"/>
  <c r="AN116" i="45"/>
  <c r="BQ215" i="2"/>
  <c r="AN21" i="45"/>
  <c r="DV356" i="2"/>
  <c r="BS388" i="2" s="1"/>
  <c r="AQ388" i="2"/>
  <c r="BQ289" i="51"/>
  <c r="K613" i="2"/>
  <c r="AO509" i="2"/>
  <c r="DT477" i="2"/>
  <c r="BQ509" i="2" s="1"/>
  <c r="Q25" i="47"/>
  <c r="Q141" i="2"/>
  <c r="R77" i="2"/>
  <c r="AP445" i="50"/>
  <c r="DU413" i="50"/>
  <c r="BR445" i="50" s="1"/>
  <c r="T28" i="47"/>
  <c r="T144" i="2"/>
  <c r="U80" i="2"/>
  <c r="DT355" i="2"/>
  <c r="BQ387" i="2" s="1"/>
  <c r="AO387" i="2"/>
  <c r="V145" i="51"/>
  <c r="W81" i="51"/>
  <c r="AO320" i="2"/>
  <c r="DT288" i="2"/>
  <c r="BQ320" i="2" s="1"/>
  <c r="DU347" i="50"/>
  <c r="BR379" i="50" s="1"/>
  <c r="AP379" i="50"/>
  <c r="AP258" i="51"/>
  <c r="DU226" i="51"/>
  <c r="BR258" i="51" s="1"/>
  <c r="K609" i="49"/>
  <c r="DT473" i="49"/>
  <c r="AO505" i="49"/>
  <c r="L505" i="49"/>
  <c r="AP386" i="51"/>
  <c r="DU354" i="51"/>
  <c r="BR386" i="51" s="1"/>
  <c r="BQ356" i="49"/>
  <c r="L179" i="50"/>
  <c r="AN342" i="50"/>
  <c r="AN277" i="50"/>
  <c r="AN407" i="50"/>
  <c r="AN212" i="50"/>
  <c r="AN472" i="50"/>
  <c r="BQ478" i="2"/>
  <c r="BR418" i="50"/>
  <c r="AN48" i="45"/>
  <c r="P140" i="47"/>
  <c r="AR140" i="47" s="1"/>
  <c r="Q205" i="50" s="1"/>
  <c r="CX205" i="50" s="1"/>
  <c r="Q66" i="48"/>
  <c r="Q67" i="45"/>
  <c r="Q68" i="46"/>
  <c r="Q400" i="50"/>
  <c r="CX400" i="50" s="1"/>
  <c r="Q465" i="50"/>
  <c r="CX465" i="50" s="1"/>
  <c r="Q270" i="50"/>
  <c r="CX270" i="50" s="1"/>
  <c r="Q335" i="50"/>
  <c r="CX335" i="50" s="1"/>
  <c r="X148" i="47"/>
  <c r="AZ148" i="47" s="1"/>
  <c r="Y213" i="50" s="1"/>
  <c r="DF213" i="50" s="1"/>
  <c r="Y74" i="48"/>
  <c r="Y76" i="46"/>
  <c r="Y75" i="45"/>
  <c r="Y473" i="50"/>
  <c r="DF473" i="50" s="1"/>
  <c r="Y408" i="50"/>
  <c r="DF408" i="50" s="1"/>
  <c r="Y278" i="50"/>
  <c r="DF278" i="50" s="1"/>
  <c r="Y343" i="50"/>
  <c r="DF343" i="50" s="1"/>
  <c r="V59" i="47"/>
  <c r="AX59" i="47" s="1"/>
  <c r="W211" i="2" s="1"/>
  <c r="DD211" i="2" s="1"/>
  <c r="W11" i="48"/>
  <c r="W11" i="46"/>
  <c r="W11" i="45"/>
  <c r="W471" i="2"/>
  <c r="DD471" i="2" s="1"/>
  <c r="W341" i="2"/>
  <c r="DD341" i="2" s="1"/>
  <c r="W406" i="2"/>
  <c r="DD406" i="2" s="1"/>
  <c r="W276" i="2"/>
  <c r="DD276" i="2" s="1"/>
  <c r="Q141" i="47"/>
  <c r="AS141" i="47" s="1"/>
  <c r="R206" i="50" s="1"/>
  <c r="CY206" i="50" s="1"/>
  <c r="R67" i="48"/>
  <c r="R69" i="46"/>
  <c r="R68" i="45"/>
  <c r="R466" i="50"/>
  <c r="CY466" i="50" s="1"/>
  <c r="R271" i="50"/>
  <c r="CY271" i="50" s="1"/>
  <c r="R401" i="50"/>
  <c r="CY401" i="50" s="1"/>
  <c r="R336" i="50"/>
  <c r="CY336" i="50" s="1"/>
  <c r="P53" i="47"/>
  <c r="AR53" i="47" s="1"/>
  <c r="Q205" i="2" s="1"/>
  <c r="CX205" i="2" s="1"/>
  <c r="Q5" i="48"/>
  <c r="Q5" i="45"/>
  <c r="Q5" i="46"/>
  <c r="Q465" i="2"/>
  <c r="CX465" i="2" s="1"/>
  <c r="Q400" i="2"/>
  <c r="CX400" i="2" s="1"/>
  <c r="Q270" i="2"/>
  <c r="CX270" i="2" s="1"/>
  <c r="Q335" i="2"/>
  <c r="CX335" i="2" s="1"/>
  <c r="Z63" i="47"/>
  <c r="BB63" i="47" s="1"/>
  <c r="AA215" i="2" s="1"/>
  <c r="DH215" i="2" s="1"/>
  <c r="AA15" i="46"/>
  <c r="AA15" i="45"/>
  <c r="AA15" i="48"/>
  <c r="AA345" i="2"/>
  <c r="DH345" i="2" s="1"/>
  <c r="AA280" i="2"/>
  <c r="DH280" i="2" s="1"/>
  <c r="AA475" i="2"/>
  <c r="DH475" i="2" s="1"/>
  <c r="AA410" i="2"/>
  <c r="DH410" i="2" s="1"/>
  <c r="X147" i="47"/>
  <c r="AZ147" i="47" s="1"/>
  <c r="Y212" i="50" s="1"/>
  <c r="DF212" i="50" s="1"/>
  <c r="Y73" i="48"/>
  <c r="Y74" i="45"/>
  <c r="Y75" i="46"/>
  <c r="Y472" i="50"/>
  <c r="DF472" i="50" s="1"/>
  <c r="Y407" i="50"/>
  <c r="DF407" i="50" s="1"/>
  <c r="Y277" i="50"/>
  <c r="DF277" i="50" s="1"/>
  <c r="Y342" i="50"/>
  <c r="DF342" i="50" s="1"/>
  <c r="U145" i="47"/>
  <c r="AW145" i="47" s="1"/>
  <c r="V210" i="50" s="1"/>
  <c r="DC210" i="50" s="1"/>
  <c r="V71" i="48"/>
  <c r="V72" i="45"/>
  <c r="V73" i="46"/>
  <c r="V470" i="50"/>
  <c r="DC470" i="50" s="1"/>
  <c r="V405" i="50"/>
  <c r="DC405" i="50" s="1"/>
  <c r="V275" i="50"/>
  <c r="DC275" i="50" s="1"/>
  <c r="V340" i="50"/>
  <c r="DC340" i="50" s="1"/>
  <c r="Q55" i="47"/>
  <c r="AS55" i="47" s="1"/>
  <c r="R207" i="2" s="1"/>
  <c r="CY207" i="2" s="1"/>
  <c r="R7" i="48"/>
  <c r="R7" i="46"/>
  <c r="R7" i="45"/>
  <c r="R467" i="2"/>
  <c r="CY467" i="2" s="1"/>
  <c r="R402" i="2"/>
  <c r="CY402" i="2" s="1"/>
  <c r="R337" i="2"/>
  <c r="CY337" i="2" s="1"/>
  <c r="R272" i="2"/>
  <c r="CY272" i="2" s="1"/>
  <c r="T144" i="47"/>
  <c r="AV144" i="47" s="1"/>
  <c r="U209" i="50" s="1"/>
  <c r="DB209" i="50" s="1"/>
  <c r="U72" i="46"/>
  <c r="U70" i="48"/>
  <c r="U71" i="45"/>
  <c r="U469" i="50"/>
  <c r="DB469" i="50" s="1"/>
  <c r="U339" i="50"/>
  <c r="DB339" i="50" s="1"/>
  <c r="U404" i="50"/>
  <c r="DB404" i="50" s="1"/>
  <c r="U274" i="50"/>
  <c r="DB274" i="50" s="1"/>
  <c r="AA118" i="50"/>
  <c r="BC118" i="50" s="1"/>
  <c r="T111" i="2"/>
  <c r="AV111" i="2" s="1"/>
  <c r="U112" i="2"/>
  <c r="AW112" i="2" s="1"/>
  <c r="Y116" i="2"/>
  <c r="Y116" i="49" s="1"/>
  <c r="BD120" i="2"/>
  <c r="Z117" i="2"/>
  <c r="BB117" i="2" s="1"/>
  <c r="AA118" i="2"/>
  <c r="BC118" i="2" s="1"/>
  <c r="R56" i="47"/>
  <c r="AT56" i="47" s="1"/>
  <c r="S208" i="2" s="1"/>
  <c r="CZ208" i="2" s="1"/>
  <c r="S8" i="48"/>
  <c r="S8" i="46"/>
  <c r="S8" i="45"/>
  <c r="S338" i="2"/>
  <c r="CZ338" i="2" s="1"/>
  <c r="S403" i="2"/>
  <c r="CZ403" i="2" s="1"/>
  <c r="S468" i="2"/>
  <c r="CZ468" i="2" s="1"/>
  <c r="S273" i="2"/>
  <c r="CZ273" i="2" s="1"/>
  <c r="V113" i="50"/>
  <c r="AX113" i="50" s="1"/>
  <c r="BB118" i="50"/>
  <c r="R109" i="2"/>
  <c r="AT109" i="2" s="1"/>
  <c r="R12" i="38"/>
  <c r="Y115" i="50"/>
  <c r="V113" i="2"/>
  <c r="V113" i="49" s="1"/>
  <c r="BD119" i="50"/>
  <c r="BA117" i="2"/>
  <c r="S144" i="47"/>
  <c r="AU144" i="47" s="1"/>
  <c r="T209" i="50" s="1"/>
  <c r="DA209" i="50" s="1"/>
  <c r="T70" i="48"/>
  <c r="T72" i="46"/>
  <c r="T71" i="45"/>
  <c r="T469" i="50"/>
  <c r="DA469" i="50" s="1"/>
  <c r="T404" i="50"/>
  <c r="DA404" i="50" s="1"/>
  <c r="T339" i="50"/>
  <c r="DA339" i="50" s="1"/>
  <c r="T274" i="50"/>
  <c r="DA274" i="50" s="1"/>
  <c r="X149" i="47"/>
  <c r="AZ149" i="47" s="1"/>
  <c r="Y214" i="50" s="1"/>
  <c r="DF214" i="50" s="1"/>
  <c r="Y75" i="48"/>
  <c r="Y77" i="46"/>
  <c r="Y76" i="45"/>
  <c r="Y344" i="50"/>
  <c r="DF344" i="50" s="1"/>
  <c r="Y279" i="50"/>
  <c r="DF279" i="50" s="1"/>
  <c r="Y474" i="50"/>
  <c r="DF474" i="50" s="1"/>
  <c r="Y409" i="50"/>
  <c r="DF409" i="50" s="1"/>
  <c r="Y62" i="47"/>
  <c r="BA62" i="47" s="1"/>
  <c r="Z214" i="2" s="1"/>
  <c r="DG214" i="2" s="1"/>
  <c r="Z14" i="48"/>
  <c r="Z14" i="45"/>
  <c r="Z409" i="2"/>
  <c r="DG409" i="2" s="1"/>
  <c r="Z344" i="2"/>
  <c r="DG344" i="2" s="1"/>
  <c r="Z14" i="46"/>
  <c r="Z279" i="2"/>
  <c r="DG279" i="2" s="1"/>
  <c r="Z474" i="2"/>
  <c r="DG474" i="2" s="1"/>
  <c r="S110" i="2"/>
  <c r="AU110" i="2" s="1"/>
  <c r="S110" i="50"/>
  <c r="AU110" i="50" s="1"/>
  <c r="AA65" i="47"/>
  <c r="BC65" i="47" s="1"/>
  <c r="AB217" i="2" s="1"/>
  <c r="DI217" i="2" s="1"/>
  <c r="AB17" i="48"/>
  <c r="AB17" i="46"/>
  <c r="AB17" i="45"/>
  <c r="AB477" i="2"/>
  <c r="DI477" i="2" s="1"/>
  <c r="AB412" i="2"/>
  <c r="DI412" i="2" s="1"/>
  <c r="AB347" i="2"/>
  <c r="DI347" i="2" s="1"/>
  <c r="AB282" i="2"/>
  <c r="DI282" i="2" s="1"/>
  <c r="U58" i="47"/>
  <c r="AW58" i="47" s="1"/>
  <c r="V210" i="2" s="1"/>
  <c r="DC210" i="2" s="1"/>
  <c r="V10" i="48"/>
  <c r="V10" i="46"/>
  <c r="V10" i="45"/>
  <c r="V340" i="2"/>
  <c r="DC340" i="2" s="1"/>
  <c r="V405" i="2"/>
  <c r="DC405" i="2" s="1"/>
  <c r="V275" i="2"/>
  <c r="DC275" i="2" s="1"/>
  <c r="V470" i="2"/>
  <c r="DC470" i="2" s="1"/>
  <c r="W146" i="47"/>
  <c r="AY146" i="47" s="1"/>
  <c r="X211" i="50" s="1"/>
  <c r="DE211" i="50" s="1"/>
  <c r="X72" i="48"/>
  <c r="X74" i="46"/>
  <c r="X73" i="45"/>
  <c r="X471" i="50"/>
  <c r="DE471" i="50" s="1"/>
  <c r="X406" i="50"/>
  <c r="DE406" i="50" s="1"/>
  <c r="X341" i="50"/>
  <c r="DE341" i="50" s="1"/>
  <c r="X276" i="50"/>
  <c r="DE276" i="50" s="1"/>
  <c r="T57" i="47"/>
  <c r="AV57" i="47" s="1"/>
  <c r="U209" i="2" s="1"/>
  <c r="DB209" i="2" s="1"/>
  <c r="U9" i="48"/>
  <c r="U9" i="45"/>
  <c r="U339" i="2"/>
  <c r="DB339" i="2" s="1"/>
  <c r="U404" i="2"/>
  <c r="DB404" i="2" s="1"/>
  <c r="U9" i="46"/>
  <c r="U469" i="2"/>
  <c r="DB469" i="2" s="1"/>
  <c r="U274" i="2"/>
  <c r="DB274" i="2" s="1"/>
  <c r="AB119" i="2"/>
  <c r="BE119" i="2" s="1"/>
  <c r="R13" i="38"/>
  <c r="R109" i="50"/>
  <c r="AT109" i="50" s="1"/>
  <c r="Q54" i="47"/>
  <c r="AS54" i="47" s="1"/>
  <c r="R206" i="2" s="1"/>
  <c r="CY206" i="2" s="1"/>
  <c r="R6" i="46"/>
  <c r="R6" i="48"/>
  <c r="R6" i="45"/>
  <c r="R466" i="2"/>
  <c r="CY466" i="2" s="1"/>
  <c r="R336" i="2"/>
  <c r="CY336" i="2" s="1"/>
  <c r="R401" i="2"/>
  <c r="CY401" i="2" s="1"/>
  <c r="R271" i="2"/>
  <c r="CY271" i="2" s="1"/>
  <c r="R55" i="47"/>
  <c r="AT55" i="47" s="1"/>
  <c r="S207" i="2" s="1"/>
  <c r="CZ207" i="2" s="1"/>
  <c r="S7" i="46"/>
  <c r="S7" i="48"/>
  <c r="S7" i="45"/>
  <c r="S272" i="2"/>
  <c r="CZ272" i="2" s="1"/>
  <c r="S402" i="2"/>
  <c r="CZ402" i="2" s="1"/>
  <c r="S337" i="2"/>
  <c r="CZ337" i="2" s="1"/>
  <c r="S467" i="2"/>
  <c r="CZ467" i="2" s="1"/>
  <c r="W60" i="47"/>
  <c r="AY60" i="47" s="1"/>
  <c r="X212" i="2" s="1"/>
  <c r="DE212" i="2" s="1"/>
  <c r="X12" i="48"/>
  <c r="X12" i="46"/>
  <c r="X472" i="2"/>
  <c r="DE472" i="2" s="1"/>
  <c r="X342" i="2"/>
  <c r="DE342" i="2" s="1"/>
  <c r="X12" i="45"/>
  <c r="X277" i="2"/>
  <c r="DE277" i="2" s="1"/>
  <c r="X407" i="2"/>
  <c r="DE407" i="2" s="1"/>
  <c r="Z116" i="50"/>
  <c r="BB116" i="50" s="1"/>
  <c r="Z117" i="50"/>
  <c r="BB117" i="50" s="1"/>
  <c r="W114" i="2"/>
  <c r="W114" i="49" s="1"/>
  <c r="W114" i="50"/>
  <c r="X115" i="2"/>
  <c r="AZ115" i="2" s="1"/>
  <c r="AM275" i="50"/>
  <c r="K177" i="50"/>
  <c r="AM210" i="50"/>
  <c r="AM405" i="50"/>
  <c r="AM340" i="50"/>
  <c r="AM470" i="50"/>
  <c r="I304" i="2"/>
  <c r="AL304" i="2"/>
  <c r="DQ272" i="2"/>
  <c r="I605" i="2"/>
  <c r="J501" i="2"/>
  <c r="AM501" i="2"/>
  <c r="DR469" i="2"/>
  <c r="AM306" i="50"/>
  <c r="J306" i="50"/>
  <c r="DR274" i="50"/>
  <c r="J241" i="50"/>
  <c r="DR209" i="50"/>
  <c r="AM241" i="50"/>
  <c r="AL71" i="45"/>
  <c r="I369" i="2"/>
  <c r="AL369" i="2"/>
  <c r="DQ337" i="2"/>
  <c r="J306" i="2"/>
  <c r="DR274" i="2"/>
  <c r="AM306" i="2"/>
  <c r="AL468" i="2"/>
  <c r="J175" i="2"/>
  <c r="AL208" i="2"/>
  <c r="AL273" i="2"/>
  <c r="AL338" i="2"/>
  <c r="AL403" i="2"/>
  <c r="H603" i="2"/>
  <c r="I499" i="2"/>
  <c r="AL499" i="2"/>
  <c r="DQ467" i="2"/>
  <c r="J371" i="2"/>
  <c r="DR339" i="2"/>
  <c r="AM371" i="2"/>
  <c r="I434" i="2"/>
  <c r="DQ402" i="2"/>
  <c r="AL434" i="2"/>
  <c r="AM501" i="50"/>
  <c r="J501" i="50"/>
  <c r="I605" i="50"/>
  <c r="DR469" i="50"/>
  <c r="AM405" i="2"/>
  <c r="AM340" i="2"/>
  <c r="K177" i="2"/>
  <c r="AM275" i="2"/>
  <c r="AM210" i="2"/>
  <c r="AM470" i="2"/>
  <c r="AL239" i="2"/>
  <c r="DQ207" i="2"/>
  <c r="I239" i="2"/>
  <c r="AK7" i="45"/>
  <c r="AL468" i="50"/>
  <c r="AL338" i="50"/>
  <c r="J175" i="50"/>
  <c r="AL208" i="50"/>
  <c r="AL273" i="50"/>
  <c r="AL403" i="50"/>
  <c r="AM241" i="2"/>
  <c r="DR209" i="2"/>
  <c r="J241" i="2"/>
  <c r="AL9" i="45"/>
  <c r="J436" i="2"/>
  <c r="AM436" i="2"/>
  <c r="DR404" i="2"/>
  <c r="J436" i="50"/>
  <c r="AM436" i="50"/>
  <c r="DR404" i="50"/>
  <c r="J371" i="50"/>
  <c r="DR339" i="50"/>
  <c r="AM371" i="50"/>
  <c r="AA182" i="47"/>
  <c r="BC182" i="47" s="1"/>
  <c r="AB218" i="51" s="1"/>
  <c r="DI218" i="51" s="1"/>
  <c r="AB413" i="51"/>
  <c r="DI413" i="51" s="1"/>
  <c r="AB478" i="51"/>
  <c r="DI478" i="51" s="1"/>
  <c r="AB110" i="48"/>
  <c r="AB348" i="51"/>
  <c r="DI348" i="51" s="1"/>
  <c r="AB111" i="45"/>
  <c r="AB283" i="51"/>
  <c r="DI283" i="51" s="1"/>
  <c r="BD121" i="51"/>
  <c r="R172" i="47"/>
  <c r="AT172" i="47" s="1"/>
  <c r="S208" i="51" s="1"/>
  <c r="S100" i="48"/>
  <c r="S102" i="46"/>
  <c r="S101" i="45"/>
  <c r="S403" i="51"/>
  <c r="S338" i="51"/>
  <c r="S273" i="51"/>
  <c r="S468" i="51"/>
  <c r="S174" i="47"/>
  <c r="AU174" i="47" s="1"/>
  <c r="T210" i="51" s="1"/>
  <c r="T102" i="48"/>
  <c r="T104" i="46"/>
  <c r="T103" i="45"/>
  <c r="T470" i="51"/>
  <c r="T405" i="51"/>
  <c r="T275" i="51"/>
  <c r="T340" i="51"/>
  <c r="DH217" i="51"/>
  <c r="CX206" i="49"/>
  <c r="DG216" i="51"/>
  <c r="DC212" i="51"/>
  <c r="DF410" i="51"/>
  <c r="AY116" i="51"/>
  <c r="DD213" i="49"/>
  <c r="CZ274" i="49"/>
  <c r="DB471" i="49"/>
  <c r="DR404" i="51"/>
  <c r="AM436" i="51"/>
  <c r="J436" i="51"/>
  <c r="AM371" i="51"/>
  <c r="J371" i="51"/>
  <c r="DR339" i="51"/>
  <c r="DB472" i="51"/>
  <c r="O169" i="47"/>
  <c r="AQ169" i="47" s="1"/>
  <c r="P205" i="51" s="1"/>
  <c r="P97" i="48"/>
  <c r="P99" i="46"/>
  <c r="P98" i="45"/>
  <c r="P335" i="51"/>
  <c r="P465" i="51"/>
  <c r="P400" i="51"/>
  <c r="P270" i="51"/>
  <c r="CY273" i="51"/>
  <c r="CX402" i="51"/>
  <c r="DD343" i="51"/>
  <c r="DH282" i="51"/>
  <c r="DF345" i="49"/>
  <c r="AL304" i="49"/>
  <c r="I304" i="49"/>
  <c r="DQ272" i="49"/>
  <c r="X178" i="47"/>
  <c r="AZ178" i="47" s="1"/>
  <c r="Y214" i="51" s="1"/>
  <c r="Y106" i="48"/>
  <c r="Y108" i="46"/>
  <c r="Y107" i="45"/>
  <c r="Y409" i="51"/>
  <c r="Y474" i="51"/>
  <c r="Y279" i="51"/>
  <c r="Y344" i="51"/>
  <c r="CZ209" i="51"/>
  <c r="J436" i="49"/>
  <c r="AM436" i="49"/>
  <c r="DR404" i="49"/>
  <c r="P170" i="47"/>
  <c r="AR170" i="47" s="1"/>
  <c r="Q206" i="51" s="1"/>
  <c r="Q98" i="48"/>
  <c r="Q100" i="46"/>
  <c r="Q99" i="45"/>
  <c r="Q401" i="51"/>
  <c r="Q466" i="51"/>
  <c r="Q271" i="51"/>
  <c r="Q336" i="51"/>
  <c r="DH347" i="51"/>
  <c r="DF410" i="49"/>
  <c r="DP206" i="51"/>
  <c r="AK238" i="51"/>
  <c r="H238" i="51"/>
  <c r="CZ274" i="51"/>
  <c r="DG346" i="51"/>
  <c r="AM241" i="51"/>
  <c r="J241" i="51"/>
  <c r="DR209" i="51"/>
  <c r="AL102" i="45"/>
  <c r="K177" i="49"/>
  <c r="AM275" i="49"/>
  <c r="AM405" i="49"/>
  <c r="AM340" i="49"/>
  <c r="AM210" i="49"/>
  <c r="AM470" i="49"/>
  <c r="AM41" i="48"/>
  <c r="DB406" i="51"/>
  <c r="DB211" i="51"/>
  <c r="DC407" i="51"/>
  <c r="DF345" i="51"/>
  <c r="AM306" i="51"/>
  <c r="DR274" i="51"/>
  <c r="J306" i="51"/>
  <c r="DD343" i="49"/>
  <c r="CZ404" i="49"/>
  <c r="DB276" i="49"/>
  <c r="CW401" i="49"/>
  <c r="DB342" i="51"/>
  <c r="DC277" i="49"/>
  <c r="K177" i="51"/>
  <c r="AM340" i="51"/>
  <c r="AM210" i="51"/>
  <c r="AM275" i="51"/>
  <c r="AM405" i="51"/>
  <c r="AM102" i="48"/>
  <c r="AM470" i="51"/>
  <c r="CY403" i="51"/>
  <c r="AL499" i="49"/>
  <c r="I499" i="49"/>
  <c r="H603" i="49"/>
  <c r="DQ467" i="49"/>
  <c r="AL239" i="51"/>
  <c r="I239" i="51"/>
  <c r="DQ207" i="51"/>
  <c r="CW336" i="51"/>
  <c r="CX467" i="51"/>
  <c r="CX207" i="51"/>
  <c r="DD278" i="51"/>
  <c r="DE344" i="51"/>
  <c r="Y179" i="47"/>
  <c r="BA179" i="47" s="1"/>
  <c r="Z215" i="51" s="1"/>
  <c r="Z107" i="48"/>
  <c r="Z109" i="46"/>
  <c r="Z108" i="45"/>
  <c r="Z475" i="51"/>
  <c r="Z410" i="51"/>
  <c r="Z280" i="51"/>
  <c r="Z345" i="51"/>
  <c r="I369" i="49"/>
  <c r="AL369" i="49"/>
  <c r="DQ337" i="49"/>
  <c r="W177" i="47"/>
  <c r="AY177" i="47" s="1"/>
  <c r="X213" i="51" s="1"/>
  <c r="X105" i="48"/>
  <c r="X107" i="46"/>
  <c r="X106" i="45"/>
  <c r="X408" i="51"/>
  <c r="X343" i="51"/>
  <c r="X473" i="51"/>
  <c r="X278" i="51"/>
  <c r="DB210" i="49"/>
  <c r="CZ339" i="51"/>
  <c r="AM306" i="49"/>
  <c r="DR274" i="49"/>
  <c r="J306" i="49"/>
  <c r="T174" i="47"/>
  <c r="AV174" i="47" s="1"/>
  <c r="U210" i="51" s="1"/>
  <c r="U102" i="48"/>
  <c r="U104" i="46"/>
  <c r="U103" i="45"/>
  <c r="U405" i="51"/>
  <c r="U470" i="51"/>
  <c r="U275" i="51"/>
  <c r="U340" i="51"/>
  <c r="DG476" i="51"/>
  <c r="C33" i="56"/>
  <c r="B34" i="56"/>
  <c r="DD212" i="49"/>
  <c r="DH412" i="51"/>
  <c r="DF475" i="49"/>
  <c r="DF215" i="49"/>
  <c r="Z93" i="47"/>
  <c r="BB93" i="47" s="1"/>
  <c r="AA216" i="49" s="1"/>
  <c r="AA47" i="48"/>
  <c r="AA47" i="45"/>
  <c r="AA47" i="46"/>
  <c r="AA476" i="49"/>
  <c r="AA411" i="49"/>
  <c r="AA346" i="49"/>
  <c r="AA281" i="49"/>
  <c r="S85" i="47"/>
  <c r="AU85" i="47" s="1"/>
  <c r="T208" i="49" s="1"/>
  <c r="T39" i="48"/>
  <c r="T39" i="46"/>
  <c r="T39" i="45"/>
  <c r="T468" i="49"/>
  <c r="T403" i="49"/>
  <c r="T273" i="49"/>
  <c r="T338" i="49"/>
  <c r="DF214" i="49"/>
  <c r="CZ404" i="51"/>
  <c r="DG411" i="51"/>
  <c r="DB341" i="51"/>
  <c r="O82" i="47"/>
  <c r="AQ82" i="47" s="1"/>
  <c r="P205" i="49" s="1"/>
  <c r="P36" i="48"/>
  <c r="P36" i="46"/>
  <c r="P36" i="45"/>
  <c r="P465" i="49"/>
  <c r="P400" i="49"/>
  <c r="P335" i="49"/>
  <c r="P270" i="49"/>
  <c r="DC342" i="51"/>
  <c r="DF280" i="51"/>
  <c r="J371" i="49"/>
  <c r="AM371" i="49"/>
  <c r="DR339" i="49"/>
  <c r="AV113" i="51"/>
  <c r="DD408" i="49"/>
  <c r="CZ469" i="49"/>
  <c r="CZ209" i="49"/>
  <c r="AL239" i="49"/>
  <c r="I239" i="49"/>
  <c r="DQ207" i="49"/>
  <c r="AK38" i="45"/>
  <c r="DB406" i="49"/>
  <c r="CW466" i="49"/>
  <c r="CW206" i="49"/>
  <c r="DB277" i="51"/>
  <c r="DC342" i="49"/>
  <c r="J175" i="49"/>
  <c r="AL468" i="49"/>
  <c r="AL39" i="48"/>
  <c r="AL403" i="49"/>
  <c r="AL208" i="49"/>
  <c r="AL273" i="49"/>
  <c r="AL338" i="49"/>
  <c r="CY468" i="51"/>
  <c r="CY208" i="51"/>
  <c r="CW271" i="51"/>
  <c r="CX337" i="51"/>
  <c r="DD408" i="51"/>
  <c r="DE279" i="51"/>
  <c r="Z118" i="51"/>
  <c r="T112" i="51"/>
  <c r="AV112" i="51" s="1"/>
  <c r="S111" i="51"/>
  <c r="AB120" i="51"/>
  <c r="BE120" i="51" s="1"/>
  <c r="AB180" i="47" s="1"/>
  <c r="AA119" i="51"/>
  <c r="U113" i="51"/>
  <c r="AW113" i="51" s="1"/>
  <c r="R110" i="51"/>
  <c r="Y117" i="51"/>
  <c r="X116" i="51"/>
  <c r="AZ116" i="51" s="1"/>
  <c r="V114" i="51"/>
  <c r="AX114" i="51" s="1"/>
  <c r="Q109" i="51"/>
  <c r="AS109" i="51" s="1"/>
  <c r="W115" i="51"/>
  <c r="AM241" i="49"/>
  <c r="J241" i="49"/>
  <c r="DR209" i="49"/>
  <c r="AL40" i="45"/>
  <c r="DH477" i="51"/>
  <c r="DF280" i="49"/>
  <c r="I605" i="51"/>
  <c r="AM501" i="51"/>
  <c r="J501" i="51"/>
  <c r="DR469" i="51"/>
  <c r="DB276" i="51"/>
  <c r="DC472" i="51"/>
  <c r="DD473" i="49"/>
  <c r="DB211" i="49"/>
  <c r="N169" i="47"/>
  <c r="AP169" i="47" s="1"/>
  <c r="O205" i="51" s="1"/>
  <c r="O97" i="48"/>
  <c r="O99" i="46"/>
  <c r="O98" i="45"/>
  <c r="O465" i="51"/>
  <c r="O335" i="51"/>
  <c r="O270" i="51"/>
  <c r="O400" i="51"/>
  <c r="CW271" i="49"/>
  <c r="DC407" i="49"/>
  <c r="CW401" i="51"/>
  <c r="DE474" i="51"/>
  <c r="Q171" i="47"/>
  <c r="AS171" i="47" s="1"/>
  <c r="R207" i="51" s="1"/>
  <c r="R99" i="48"/>
  <c r="R101" i="46"/>
  <c r="R100" i="45"/>
  <c r="R402" i="51"/>
  <c r="R467" i="51"/>
  <c r="R272" i="51"/>
  <c r="R337" i="51"/>
  <c r="CZ469" i="51"/>
  <c r="U175" i="47"/>
  <c r="AW175" i="47" s="1"/>
  <c r="V211" i="51" s="1"/>
  <c r="V103" i="48"/>
  <c r="V105" i="46"/>
  <c r="V104" i="45"/>
  <c r="V406" i="51"/>
  <c r="V471" i="51"/>
  <c r="V276" i="51"/>
  <c r="V341" i="51"/>
  <c r="DG281" i="51"/>
  <c r="DB471" i="51"/>
  <c r="DC277" i="51"/>
  <c r="DF475" i="51"/>
  <c r="DF215" i="51"/>
  <c r="Q17" i="38"/>
  <c r="Q21" i="38" s="1"/>
  <c r="Z180" i="47"/>
  <c r="BB180" i="47" s="1"/>
  <c r="AA216" i="51" s="1"/>
  <c r="AA108" i="48"/>
  <c r="AA110" i="46"/>
  <c r="AA109" i="45"/>
  <c r="AA476" i="51"/>
  <c r="AA411" i="51"/>
  <c r="AA346" i="51"/>
  <c r="AA281" i="51"/>
  <c r="DD278" i="49"/>
  <c r="CZ339" i="49"/>
  <c r="I434" i="49"/>
  <c r="AL434" i="49"/>
  <c r="DQ402" i="49"/>
  <c r="DB341" i="49"/>
  <c r="CW336" i="49"/>
  <c r="DB407" i="51"/>
  <c r="DB212" i="51"/>
  <c r="DC472" i="49"/>
  <c r="DC212" i="49"/>
  <c r="I605" i="49"/>
  <c r="AM501" i="49"/>
  <c r="DR469" i="49"/>
  <c r="J501" i="49"/>
  <c r="CY338" i="51"/>
  <c r="CW466" i="51"/>
  <c r="CW206" i="51"/>
  <c r="CX272" i="51"/>
  <c r="CZ208" i="49"/>
  <c r="DD473" i="51"/>
  <c r="DD213" i="51"/>
  <c r="DE409" i="51"/>
  <c r="DE214" i="51"/>
  <c r="L624" i="49" l="1"/>
  <c r="AP520" i="49"/>
  <c r="DU488" i="49"/>
  <c r="BR520" i="49" s="1"/>
  <c r="AQ389" i="50"/>
  <c r="DV357" i="50"/>
  <c r="BS389" i="50" s="1"/>
  <c r="AN42" i="46"/>
  <c r="AN471" i="2"/>
  <c r="BP471" i="2" s="1"/>
  <c r="L178" i="2"/>
  <c r="AN341" i="2"/>
  <c r="BP341" i="2" s="1"/>
  <c r="AN211" i="2"/>
  <c r="BP211" i="2" s="1"/>
  <c r="AN11" i="45" s="1"/>
  <c r="AN406" i="2"/>
  <c r="BP406" i="2" s="1"/>
  <c r="AN11" i="46"/>
  <c r="AN276" i="2"/>
  <c r="BP276" i="2" s="1"/>
  <c r="L625" i="2"/>
  <c r="AP521" i="2"/>
  <c r="DU489" i="2"/>
  <c r="BR521" i="2" s="1"/>
  <c r="AO59" i="45"/>
  <c r="AP260" i="49"/>
  <c r="DU228" i="49"/>
  <c r="BR260" i="49" s="1"/>
  <c r="DT211" i="50"/>
  <c r="L243" i="50"/>
  <c r="AO243" i="50"/>
  <c r="DU357" i="51"/>
  <c r="BR389" i="51" s="1"/>
  <c r="AP389" i="51"/>
  <c r="BR357" i="51" s="1"/>
  <c r="AN105" i="46"/>
  <c r="AN341" i="51"/>
  <c r="L178" i="51"/>
  <c r="AN103" i="48"/>
  <c r="AN276" i="51"/>
  <c r="AN211" i="51"/>
  <c r="AN406" i="51"/>
  <c r="AN471" i="51"/>
  <c r="AK433" i="49"/>
  <c r="H433" i="49"/>
  <c r="DP401" i="49"/>
  <c r="BQ229" i="50"/>
  <c r="BQ227" i="2"/>
  <c r="BJ230" i="51"/>
  <c r="DN205" i="51"/>
  <c r="AI237" i="51"/>
  <c r="F237" i="51"/>
  <c r="AH98" i="45"/>
  <c r="AH124" i="45" s="1"/>
  <c r="E217" i="38"/>
  <c r="E253" i="38" s="1"/>
  <c r="F327" i="49"/>
  <c r="F328" i="49" s="1"/>
  <c r="BK237" i="49"/>
  <c r="BK262" i="49" s="1"/>
  <c r="BR358" i="2"/>
  <c r="F262" i="49"/>
  <c r="F263" i="49" s="1"/>
  <c r="BK432" i="49"/>
  <c r="BK457" i="49" s="1"/>
  <c r="BK302" i="49"/>
  <c r="BK327" i="49" s="1"/>
  <c r="BK367" i="49"/>
  <c r="BK392" i="49" s="1"/>
  <c r="BK497" i="49"/>
  <c r="BK522" i="49" s="1"/>
  <c r="F532" i="49"/>
  <c r="F43" i="49"/>
  <c r="DN465" i="51"/>
  <c r="F497" i="51"/>
  <c r="F522" i="51" s="1"/>
  <c r="F523" i="51" s="1"/>
  <c r="AI497" i="51"/>
  <c r="E601" i="51"/>
  <c r="E626" i="51" s="1"/>
  <c r="BJ490" i="51"/>
  <c r="BM402" i="51"/>
  <c r="BP308" i="49"/>
  <c r="K538" i="49"/>
  <c r="K571" i="49" s="1"/>
  <c r="BP503" i="49"/>
  <c r="BP438" i="49"/>
  <c r="BP373" i="49"/>
  <c r="K49" i="49"/>
  <c r="AK434" i="50"/>
  <c r="H434" i="50"/>
  <c r="DP402" i="50"/>
  <c r="BT32" i="48"/>
  <c r="BW31" i="48"/>
  <c r="BV31" i="48"/>
  <c r="L438" i="50"/>
  <c r="AO438" i="50"/>
  <c r="DT406" i="50"/>
  <c r="AP520" i="51"/>
  <c r="DU488" i="51"/>
  <c r="BR520" i="51" s="1"/>
  <c r="L624" i="51"/>
  <c r="AR325" i="49"/>
  <c r="BT293" i="49" s="1"/>
  <c r="DW293" i="49"/>
  <c r="BT325" i="49" s="1"/>
  <c r="BR358" i="49"/>
  <c r="G602" i="49"/>
  <c r="DP466" i="49"/>
  <c r="AK498" i="49"/>
  <c r="H498" i="49"/>
  <c r="AI237" i="50"/>
  <c r="DN205" i="50"/>
  <c r="F237" i="50"/>
  <c r="BJ230" i="50"/>
  <c r="AH67" i="45"/>
  <c r="AH93" i="45" s="1"/>
  <c r="F29" i="38" s="1"/>
  <c r="F30" i="38" s="1"/>
  <c r="E284" i="38"/>
  <c r="D10" i="53"/>
  <c r="E330" i="38"/>
  <c r="E339" i="38"/>
  <c r="E327" i="38"/>
  <c r="F312" i="38"/>
  <c r="F275" i="38"/>
  <c r="DN230" i="2"/>
  <c r="F58" i="38"/>
  <c r="DW229" i="51"/>
  <c r="BT261" i="51" s="1"/>
  <c r="AR261" i="51"/>
  <c r="BT229" i="51" s="1"/>
  <c r="F432" i="51"/>
  <c r="F457" i="51" s="1"/>
  <c r="F458" i="51" s="1"/>
  <c r="DN400" i="51"/>
  <c r="BJ425" i="51"/>
  <c r="AI432" i="51"/>
  <c r="BR423" i="49"/>
  <c r="AI432" i="50"/>
  <c r="BJ425" i="50"/>
  <c r="DN400" i="50"/>
  <c r="F432" i="50"/>
  <c r="F457" i="50" s="1"/>
  <c r="F458" i="50" s="1"/>
  <c r="DU293" i="51"/>
  <c r="BR325" i="51" s="1"/>
  <c r="AP325" i="51"/>
  <c r="AQ326" i="50"/>
  <c r="BS294" i="50" s="1"/>
  <c r="DV294" i="50"/>
  <c r="BS326" i="50" s="1"/>
  <c r="DT471" i="50"/>
  <c r="L503" i="50"/>
  <c r="AO503" i="50"/>
  <c r="K607" i="50"/>
  <c r="AL102" i="46"/>
  <c r="AL273" i="51"/>
  <c r="BN273" i="51" s="1"/>
  <c r="AL468" i="51"/>
  <c r="BN468" i="51" s="1"/>
  <c r="AL403" i="51"/>
  <c r="BN403" i="51" s="1"/>
  <c r="AL208" i="51"/>
  <c r="BN208" i="51" s="1"/>
  <c r="AL338" i="51"/>
  <c r="BN338" i="51" s="1"/>
  <c r="J175" i="51"/>
  <c r="BR228" i="51"/>
  <c r="F157" i="38"/>
  <c r="DN425" i="2"/>
  <c r="DP271" i="49"/>
  <c r="AK303" i="49"/>
  <c r="H303" i="49"/>
  <c r="BR227" i="49"/>
  <c r="F327" i="2"/>
  <c r="F328" i="2" s="1"/>
  <c r="BK237" i="2"/>
  <c r="BK262" i="2" s="1"/>
  <c r="H498" i="2"/>
  <c r="DP466" i="2"/>
  <c r="G602" i="2"/>
  <c r="AK498" i="2"/>
  <c r="DN360" i="2"/>
  <c r="F124" i="38"/>
  <c r="F367" i="51"/>
  <c r="F392" i="51" s="1"/>
  <c r="F393" i="51" s="1"/>
  <c r="DN335" i="51"/>
  <c r="BJ360" i="51"/>
  <c r="AI367" i="51"/>
  <c r="BQ487" i="50"/>
  <c r="BL401" i="51"/>
  <c r="L623" i="51"/>
  <c r="BQ489" i="51"/>
  <c r="BQ424" i="49"/>
  <c r="DV228" i="2"/>
  <c r="BS260" i="2" s="1"/>
  <c r="AQ260" i="2"/>
  <c r="L308" i="50"/>
  <c r="DT276" i="50"/>
  <c r="AO308" i="50"/>
  <c r="BQ424" i="51"/>
  <c r="DV294" i="49"/>
  <c r="BS326" i="49" s="1"/>
  <c r="AQ326" i="49"/>
  <c r="DU292" i="51"/>
  <c r="BR324" i="51" s="1"/>
  <c r="AP324" i="51"/>
  <c r="AQ326" i="2"/>
  <c r="BS294" i="2" s="1"/>
  <c r="DV294" i="2"/>
  <c r="BS326" i="2" s="1"/>
  <c r="AI327" i="2"/>
  <c r="F91" i="38"/>
  <c r="DN295" i="2"/>
  <c r="H303" i="2"/>
  <c r="DP271" i="2"/>
  <c r="AK303" i="2"/>
  <c r="AI367" i="50"/>
  <c r="BJ360" i="50"/>
  <c r="DN335" i="50"/>
  <c r="F367" i="50"/>
  <c r="F392" i="50" s="1"/>
  <c r="F393" i="50" s="1"/>
  <c r="BL336" i="51"/>
  <c r="DN230" i="49"/>
  <c r="F62" i="38"/>
  <c r="AP455" i="50"/>
  <c r="DU423" i="50"/>
  <c r="BR455" i="50" s="1"/>
  <c r="F262" i="2"/>
  <c r="F263" i="2" s="1"/>
  <c r="BK302" i="2"/>
  <c r="BK327" i="2" s="1"/>
  <c r="BK497" i="2"/>
  <c r="BK522" i="2" s="1"/>
  <c r="BK367" i="2"/>
  <c r="BK392" i="2" s="1"/>
  <c r="F532" i="2"/>
  <c r="BK432" i="2"/>
  <c r="BK457" i="2" s="1"/>
  <c r="F43" i="2"/>
  <c r="BM467" i="51"/>
  <c r="BR487" i="49"/>
  <c r="BR292" i="49"/>
  <c r="DU229" i="49"/>
  <c r="BR261" i="49" s="1"/>
  <c r="AP261" i="49"/>
  <c r="F194" i="38"/>
  <c r="DN490" i="49"/>
  <c r="BR423" i="2"/>
  <c r="AO121" i="45"/>
  <c r="BL238" i="50"/>
  <c r="F497" i="50"/>
  <c r="F522" i="50" s="1"/>
  <c r="F523" i="50" s="1"/>
  <c r="DN465" i="50"/>
  <c r="AI497" i="50"/>
  <c r="E601" i="50"/>
  <c r="E626" i="50" s="1"/>
  <c r="BJ490" i="50"/>
  <c r="E216" i="38"/>
  <c r="AK368" i="2"/>
  <c r="H368" i="2"/>
  <c r="DP336" i="2"/>
  <c r="DW487" i="51"/>
  <c r="BT519" i="51" s="1"/>
  <c r="AR519" i="51"/>
  <c r="BT487" i="51" s="1"/>
  <c r="BL466" i="51"/>
  <c r="BR422" i="51"/>
  <c r="DP467" i="50"/>
  <c r="AK499" i="50"/>
  <c r="G603" i="50"/>
  <c r="H499" i="50"/>
  <c r="AP455" i="51"/>
  <c r="DU423" i="51"/>
  <c r="BR455" i="51" s="1"/>
  <c r="AR324" i="2"/>
  <c r="DW292" i="2"/>
  <c r="BT324" i="2" s="1"/>
  <c r="AP391" i="50"/>
  <c r="DU359" i="50"/>
  <c r="BR391" i="50" s="1"/>
  <c r="BS422" i="49"/>
  <c r="BR228" i="50"/>
  <c r="E251" i="38"/>
  <c r="E219" i="38"/>
  <c r="AK369" i="50"/>
  <c r="DP337" i="50"/>
  <c r="H369" i="50"/>
  <c r="BR357" i="49"/>
  <c r="H238" i="2"/>
  <c r="AK238" i="2"/>
  <c r="DP206" i="2"/>
  <c r="BR487" i="2"/>
  <c r="AQ325" i="50"/>
  <c r="DV293" i="50"/>
  <c r="BS325" i="50" s="1"/>
  <c r="AQ261" i="2"/>
  <c r="BS229" i="2" s="1"/>
  <c r="DV229" i="2"/>
  <c r="BS261" i="2" s="1"/>
  <c r="F302" i="50"/>
  <c r="DN270" i="50"/>
  <c r="AI302" i="50"/>
  <c r="BJ295" i="50"/>
  <c r="H304" i="50"/>
  <c r="AK304" i="50"/>
  <c r="DP272" i="50"/>
  <c r="BM337" i="51"/>
  <c r="BP243" i="49"/>
  <c r="AT454" i="2"/>
  <c r="DY422" i="2"/>
  <c r="BV454" i="2" s="1"/>
  <c r="F309" i="38"/>
  <c r="F321" i="38"/>
  <c r="F266" i="38"/>
  <c r="DV292" i="50"/>
  <c r="BS324" i="50" s="1"/>
  <c r="AQ324" i="50"/>
  <c r="BJ295" i="51"/>
  <c r="AI302" i="51"/>
  <c r="F302" i="51"/>
  <c r="DN270" i="51"/>
  <c r="DN425" i="49"/>
  <c r="F161" i="38"/>
  <c r="AN73" i="45"/>
  <c r="BR227" i="51"/>
  <c r="DU422" i="50"/>
  <c r="BR454" i="50" s="1"/>
  <c r="AP454" i="50"/>
  <c r="AK368" i="49"/>
  <c r="H368" i="49"/>
  <c r="DP336" i="49"/>
  <c r="DV359" i="2"/>
  <c r="BS391" i="2" s="1"/>
  <c r="AQ391" i="2"/>
  <c r="BS359" i="2" s="1"/>
  <c r="AQ390" i="51"/>
  <c r="DV358" i="51"/>
  <c r="BS390" i="51" s="1"/>
  <c r="DU424" i="2"/>
  <c r="BR456" i="2" s="1"/>
  <c r="AP456" i="2"/>
  <c r="BR424" i="2" s="1"/>
  <c r="AO29" i="45"/>
  <c r="AP520" i="50"/>
  <c r="BR488" i="50" s="1"/>
  <c r="DU488" i="50"/>
  <c r="BR520" i="50" s="1"/>
  <c r="BL271" i="51"/>
  <c r="AP389" i="2"/>
  <c r="DU357" i="2"/>
  <c r="BR389" i="2" s="1"/>
  <c r="BL433" i="50"/>
  <c r="BL303" i="50"/>
  <c r="BL368" i="50"/>
  <c r="BL498" i="50"/>
  <c r="G533" i="50"/>
  <c r="G566" i="50" s="1"/>
  <c r="G44" i="50"/>
  <c r="BM272" i="51"/>
  <c r="BR488" i="2"/>
  <c r="BQ424" i="50"/>
  <c r="DT341" i="50"/>
  <c r="AO373" i="50"/>
  <c r="L373" i="50"/>
  <c r="AK239" i="50"/>
  <c r="H239" i="50"/>
  <c r="DP207" i="50"/>
  <c r="AJ69" i="45"/>
  <c r="AO120" i="45"/>
  <c r="DN360" i="49"/>
  <c r="F128" i="38"/>
  <c r="DU359" i="51"/>
  <c r="BR391" i="51" s="1"/>
  <c r="AP391" i="51"/>
  <c r="AO122" i="45"/>
  <c r="AQ325" i="2"/>
  <c r="DV293" i="2"/>
  <c r="BS325" i="2" s="1"/>
  <c r="AJ37" i="45"/>
  <c r="DP206" i="49"/>
  <c r="AK238" i="49"/>
  <c r="H238" i="49"/>
  <c r="L625" i="50"/>
  <c r="DU489" i="50"/>
  <c r="BR521" i="50" s="1"/>
  <c r="AP521" i="50"/>
  <c r="BR489" i="49"/>
  <c r="AK433" i="2"/>
  <c r="H433" i="2"/>
  <c r="H44" i="2" s="1"/>
  <c r="DP401" i="2"/>
  <c r="AP391" i="49"/>
  <c r="BR359" i="49" s="1"/>
  <c r="DU359" i="49"/>
  <c r="BR391" i="49" s="1"/>
  <c r="F190" i="38"/>
  <c r="DN490" i="2"/>
  <c r="F95" i="38"/>
  <c r="AI327" i="49"/>
  <c r="DN295" i="49"/>
  <c r="BQ358" i="50"/>
  <c r="AH127" i="45"/>
  <c r="F40" i="38"/>
  <c r="DV294" i="51"/>
  <c r="BS326" i="51" s="1"/>
  <c r="AQ326" i="51"/>
  <c r="BQ227" i="50"/>
  <c r="AB111" i="46"/>
  <c r="T8" i="48"/>
  <c r="T143" i="47"/>
  <c r="X90" i="47"/>
  <c r="AZ90" i="47" s="1"/>
  <c r="Y213" i="49" s="1"/>
  <c r="S142" i="47"/>
  <c r="S38" i="48"/>
  <c r="AB48" i="46"/>
  <c r="V41" i="45"/>
  <c r="W42" i="45"/>
  <c r="T272" i="50"/>
  <c r="DA272" i="50" s="1"/>
  <c r="T69" i="45"/>
  <c r="T337" i="50"/>
  <c r="DA337" i="50" s="1"/>
  <c r="T467" i="50"/>
  <c r="DA467" i="50" s="1"/>
  <c r="T70" i="46"/>
  <c r="U111" i="50"/>
  <c r="AW111" i="50" s="1"/>
  <c r="U272" i="50" s="1"/>
  <c r="DB272" i="50" s="1"/>
  <c r="T68" i="48"/>
  <c r="T402" i="50"/>
  <c r="DA402" i="50" s="1"/>
  <c r="P294" i="38"/>
  <c r="P289" i="38"/>
  <c r="P299" i="38"/>
  <c r="P304" i="38"/>
  <c r="Q288" i="38"/>
  <c r="Q293" i="38" s="1"/>
  <c r="Q298" i="38"/>
  <c r="Q303" i="38" s="1"/>
  <c r="BD120" i="49"/>
  <c r="BD180" i="47"/>
  <c r="Y278" i="49"/>
  <c r="DF278" i="49" s="1"/>
  <c r="AX113" i="49"/>
  <c r="AP449" i="51"/>
  <c r="BR417" i="51" s="1"/>
  <c r="Y44" i="45"/>
  <c r="U338" i="50"/>
  <c r="DB338" i="50" s="1"/>
  <c r="U70" i="45"/>
  <c r="AB282" i="49"/>
  <c r="DI282" i="49" s="1"/>
  <c r="Y343" i="49"/>
  <c r="DF343" i="49" s="1"/>
  <c r="Y44" i="46"/>
  <c r="U403" i="50"/>
  <c r="DB403" i="50" s="1"/>
  <c r="U71" i="46"/>
  <c r="BD93" i="47"/>
  <c r="Y408" i="49"/>
  <c r="DF408" i="49" s="1"/>
  <c r="Y44" i="48"/>
  <c r="U273" i="50"/>
  <c r="DB273" i="50" s="1"/>
  <c r="U69" i="48"/>
  <c r="AB347" i="49"/>
  <c r="DI347" i="49" s="1"/>
  <c r="Y473" i="49"/>
  <c r="DF473" i="49" s="1"/>
  <c r="U468" i="50"/>
  <c r="DB468" i="50" s="1"/>
  <c r="AB48" i="48"/>
  <c r="AA94" i="47"/>
  <c r="BC94" i="47" s="1"/>
  <c r="AB217" i="49" s="1"/>
  <c r="DI217" i="49" s="1"/>
  <c r="BQ281" i="51"/>
  <c r="AP313" i="51" s="1"/>
  <c r="AP517" i="49"/>
  <c r="BR485" i="49" s="1"/>
  <c r="AP315" i="49"/>
  <c r="BR283" i="49" s="1"/>
  <c r="AQ315" i="49" s="1"/>
  <c r="DV418" i="51"/>
  <c r="BS450" i="51" s="1"/>
  <c r="BS418" i="51" s="1"/>
  <c r="DU287" i="50"/>
  <c r="BR319" i="50" s="1"/>
  <c r="BR287" i="50" s="1"/>
  <c r="AQ319" i="50" s="1"/>
  <c r="DV220" i="50"/>
  <c r="BS252" i="50" s="1"/>
  <c r="BS220" i="50" s="1"/>
  <c r="DW220" i="50" s="1"/>
  <c r="BT252" i="50" s="1"/>
  <c r="AP447" i="2"/>
  <c r="BR415" i="2" s="1"/>
  <c r="DV483" i="51"/>
  <c r="BS515" i="51" s="1"/>
  <c r="BS483" i="51" s="1"/>
  <c r="DW483" i="51" s="1"/>
  <c r="BT515" i="51" s="1"/>
  <c r="DU218" i="2"/>
  <c r="BR250" i="2" s="1"/>
  <c r="BR218" i="2" s="1"/>
  <c r="DV218" i="2" s="1"/>
  <c r="BS250" i="2" s="1"/>
  <c r="DU220" i="49"/>
  <c r="BR252" i="49" s="1"/>
  <c r="BR220" i="49" s="1"/>
  <c r="DV220" i="49" s="1"/>
  <c r="BS252" i="49" s="1"/>
  <c r="BQ224" i="2"/>
  <c r="AO24" i="45" s="1"/>
  <c r="AO117" i="45"/>
  <c r="BQ505" i="51"/>
  <c r="AB412" i="49"/>
  <c r="DI412" i="49" s="1"/>
  <c r="AB48" i="45"/>
  <c r="AB477" i="49"/>
  <c r="DI477" i="49" s="1"/>
  <c r="AA118" i="49"/>
  <c r="BC118" i="49" s="1"/>
  <c r="T8" i="45"/>
  <c r="R84" i="47"/>
  <c r="AT84" i="47" s="1"/>
  <c r="S207" i="49" s="1"/>
  <c r="CZ207" i="49" s="1"/>
  <c r="R109" i="49"/>
  <c r="S16" i="38" s="1"/>
  <c r="T403" i="2"/>
  <c r="DA403" i="2" s="1"/>
  <c r="AP448" i="50"/>
  <c r="BR416" i="50" s="1"/>
  <c r="DV416" i="50" s="1"/>
  <c r="BS448" i="50" s="1"/>
  <c r="DU221" i="2"/>
  <c r="BR253" i="2" s="1"/>
  <c r="BR221" i="2" s="1"/>
  <c r="AQ253" i="2" s="1"/>
  <c r="BQ290" i="51"/>
  <c r="AO118" i="45" s="1"/>
  <c r="BS218" i="50"/>
  <c r="DW218" i="50" s="1"/>
  <c r="BT250" i="50" s="1"/>
  <c r="AO49" i="45"/>
  <c r="AB119" i="49"/>
  <c r="BE119" i="49" s="1"/>
  <c r="AB92" i="47" s="1"/>
  <c r="T273" i="2"/>
  <c r="DA273" i="2" s="1"/>
  <c r="T8" i="46"/>
  <c r="T338" i="2"/>
  <c r="DA338" i="2" s="1"/>
  <c r="S56" i="47"/>
  <c r="AU56" i="47" s="1"/>
  <c r="T208" i="2" s="1"/>
  <c r="DA208" i="2" s="1"/>
  <c r="T468" i="2"/>
  <c r="DA468" i="2" s="1"/>
  <c r="T111" i="49"/>
  <c r="AV111" i="49" s="1"/>
  <c r="BQ505" i="2"/>
  <c r="BD151" i="47"/>
  <c r="Z117" i="49"/>
  <c r="BB117" i="49" s="1"/>
  <c r="S467" i="49"/>
  <c r="CZ467" i="49" s="1"/>
  <c r="S272" i="49"/>
  <c r="CZ272" i="49" s="1"/>
  <c r="S38" i="45"/>
  <c r="S110" i="49"/>
  <c r="AU110" i="49" s="1"/>
  <c r="S337" i="49"/>
  <c r="CZ337" i="49" s="1"/>
  <c r="S38" i="46"/>
  <c r="AB63" i="47"/>
  <c r="S402" i="49"/>
  <c r="CZ402" i="49" s="1"/>
  <c r="AU142" i="47"/>
  <c r="T207" i="50" s="1"/>
  <c r="DA207" i="50" s="1"/>
  <c r="AP451" i="49"/>
  <c r="BR419" i="49" s="1"/>
  <c r="AQ451" i="49" s="1"/>
  <c r="DU481" i="51"/>
  <c r="BR513" i="51" s="1"/>
  <c r="BR481" i="51" s="1"/>
  <c r="DU218" i="49"/>
  <c r="BR250" i="49" s="1"/>
  <c r="BR218" i="49" s="1"/>
  <c r="AQ250" i="49" s="1"/>
  <c r="L614" i="49"/>
  <c r="AQ448" i="49"/>
  <c r="BS416" i="49" s="1"/>
  <c r="BQ223" i="49"/>
  <c r="AP255" i="49" s="1"/>
  <c r="BS417" i="2"/>
  <c r="DW417" i="2" s="1"/>
  <c r="BT449" i="2" s="1"/>
  <c r="AP506" i="51"/>
  <c r="AQ251" i="50"/>
  <c r="BS219" i="50" s="1"/>
  <c r="BQ310" i="2"/>
  <c r="BR217" i="2"/>
  <c r="DV217" i="2" s="1"/>
  <c r="BS249" i="2" s="1"/>
  <c r="L51" i="2"/>
  <c r="BQ440" i="2"/>
  <c r="BQ375" i="2"/>
  <c r="BQ476" i="49"/>
  <c r="AO47" i="45" s="1"/>
  <c r="R16" i="38"/>
  <c r="R20" i="38" s="1"/>
  <c r="V405" i="49"/>
  <c r="DC405" i="49" s="1"/>
  <c r="V41" i="48"/>
  <c r="W341" i="49"/>
  <c r="DD341" i="49" s="1"/>
  <c r="W42" i="46"/>
  <c r="V340" i="49"/>
  <c r="DC340" i="49" s="1"/>
  <c r="V41" i="46"/>
  <c r="V470" i="49"/>
  <c r="DC470" i="49" s="1"/>
  <c r="U87" i="47"/>
  <c r="AW87" i="47" s="1"/>
  <c r="V210" i="49" s="1"/>
  <c r="DC210" i="49" s="1"/>
  <c r="V275" i="49"/>
  <c r="DC275" i="49" s="1"/>
  <c r="AP382" i="51"/>
  <c r="BR350" i="51" s="1"/>
  <c r="AQ382" i="51" s="1"/>
  <c r="DU481" i="49"/>
  <c r="BR513" i="49" s="1"/>
  <c r="AP513" i="49"/>
  <c r="AP312" i="2"/>
  <c r="BR280" i="2" s="1"/>
  <c r="AP382" i="2"/>
  <c r="BR350" i="2" s="1"/>
  <c r="DV350" i="2" s="1"/>
  <c r="BS382" i="2" s="1"/>
  <c r="AP255" i="2"/>
  <c r="BR223" i="2" s="1"/>
  <c r="AQ445" i="2"/>
  <c r="BS413" i="2" s="1"/>
  <c r="DW413" i="2" s="1"/>
  <c r="BT445" i="2" s="1"/>
  <c r="AQ319" i="49"/>
  <c r="DV287" i="49"/>
  <c r="BS319" i="49" s="1"/>
  <c r="DU221" i="51"/>
  <c r="BR253" i="51" s="1"/>
  <c r="AP253" i="51"/>
  <c r="X82" i="51"/>
  <c r="W146" i="51"/>
  <c r="W406" i="49"/>
  <c r="DD406" i="49" s="1"/>
  <c r="W42" i="48"/>
  <c r="DU416" i="2"/>
  <c r="BR448" i="2" s="1"/>
  <c r="BR416" i="2" s="1"/>
  <c r="U112" i="49"/>
  <c r="AW112" i="49" s="1"/>
  <c r="W471" i="49"/>
  <c r="DD471" i="49" s="1"/>
  <c r="V88" i="47"/>
  <c r="AX88" i="47" s="1"/>
  <c r="W211" i="49" s="1"/>
  <c r="DD211" i="49" s="1"/>
  <c r="AP256" i="51"/>
  <c r="BR224" i="51" s="1"/>
  <c r="DV224" i="51" s="1"/>
  <c r="BS256" i="51" s="1"/>
  <c r="AP514" i="50"/>
  <c r="BR482" i="50" s="1"/>
  <c r="DV482" i="50" s="1"/>
  <c r="BS514" i="50" s="1"/>
  <c r="BQ310" i="51"/>
  <c r="Y83" i="51"/>
  <c r="X147" i="51"/>
  <c r="AV143" i="47"/>
  <c r="U208" i="50" s="1"/>
  <c r="DB208" i="50" s="1"/>
  <c r="X115" i="49"/>
  <c r="AZ115" i="49" s="1"/>
  <c r="W276" i="49"/>
  <c r="DD276" i="49" s="1"/>
  <c r="BS476" i="2"/>
  <c r="DW476" i="2" s="1"/>
  <c r="BR348" i="2"/>
  <c r="DV348" i="2" s="1"/>
  <c r="BS380" i="2" s="1"/>
  <c r="DU346" i="50"/>
  <c r="BR378" i="50" s="1"/>
  <c r="DU288" i="50"/>
  <c r="BR320" i="50" s="1"/>
  <c r="BR288" i="50" s="1"/>
  <c r="AQ320" i="50" s="1"/>
  <c r="BQ440" i="50"/>
  <c r="AO20" i="45"/>
  <c r="AQ258" i="50"/>
  <c r="BS226" i="50" s="1"/>
  <c r="DW226" i="50" s="1"/>
  <c r="BT258" i="50" s="1"/>
  <c r="BQ505" i="50"/>
  <c r="BQ345" i="50"/>
  <c r="AO77" i="45" s="1"/>
  <c r="DU356" i="50"/>
  <c r="BR388" i="50" s="1"/>
  <c r="BR356" i="50" s="1"/>
  <c r="AQ378" i="51"/>
  <c r="DV480" i="50"/>
  <c r="BS512" i="50" s="1"/>
  <c r="BS480" i="50" s="1"/>
  <c r="BQ245" i="51"/>
  <c r="AP512" i="51"/>
  <c r="BR480" i="51" s="1"/>
  <c r="DV480" i="51" s="1"/>
  <c r="BS512" i="51" s="1"/>
  <c r="BS346" i="51"/>
  <c r="DW346" i="51" s="1"/>
  <c r="AP452" i="51"/>
  <c r="BR420" i="51" s="1"/>
  <c r="DU474" i="51"/>
  <c r="L612" i="50"/>
  <c r="AP378" i="50"/>
  <c r="AP318" i="51"/>
  <c r="BR286" i="51" s="1"/>
  <c r="DV418" i="2"/>
  <c r="BS450" i="2" s="1"/>
  <c r="BS418" i="2" s="1"/>
  <c r="DV421" i="2"/>
  <c r="BS453" i="2" s="1"/>
  <c r="BS421" i="2" s="1"/>
  <c r="AP249" i="50"/>
  <c r="BR217" i="50" s="1"/>
  <c r="AR257" i="50"/>
  <c r="BT225" i="50" s="1"/>
  <c r="BQ283" i="50"/>
  <c r="AP315" i="50" s="1"/>
  <c r="DU412" i="50"/>
  <c r="BR444" i="50" s="1"/>
  <c r="BR412" i="50" s="1"/>
  <c r="DV291" i="49"/>
  <c r="BS323" i="49" s="1"/>
  <c r="BS291" i="49" s="1"/>
  <c r="AP258" i="49"/>
  <c r="BR226" i="49" s="1"/>
  <c r="L616" i="2"/>
  <c r="AQ317" i="49"/>
  <c r="BS285" i="49" s="1"/>
  <c r="DU482" i="2"/>
  <c r="BR514" i="2" s="1"/>
  <c r="AP514" i="2"/>
  <c r="DV419" i="50"/>
  <c r="BS451" i="50" s="1"/>
  <c r="BS419" i="50" s="1"/>
  <c r="DU355" i="50"/>
  <c r="BR387" i="50" s="1"/>
  <c r="BR355" i="50" s="1"/>
  <c r="AQ387" i="50" s="1"/>
  <c r="AQ516" i="51"/>
  <c r="BS484" i="51" s="1"/>
  <c r="L51" i="51"/>
  <c r="AO107" i="46" s="1"/>
  <c r="L540" i="51"/>
  <c r="L573" i="51" s="1"/>
  <c r="DU414" i="51"/>
  <c r="BR446" i="51" s="1"/>
  <c r="BR414" i="51" s="1"/>
  <c r="DV281" i="50"/>
  <c r="BS313" i="50" s="1"/>
  <c r="BS281" i="50" s="1"/>
  <c r="AP253" i="50"/>
  <c r="BR221" i="50" s="1"/>
  <c r="BQ279" i="51"/>
  <c r="AP311" i="51" s="1"/>
  <c r="BQ375" i="51"/>
  <c r="L620" i="50"/>
  <c r="BQ245" i="50"/>
  <c r="BQ440" i="51"/>
  <c r="BR421" i="50"/>
  <c r="AQ453" i="50" s="1"/>
  <c r="BQ350" i="50"/>
  <c r="DU350" i="50" s="1"/>
  <c r="BR382" i="50" s="1"/>
  <c r="AP384" i="51"/>
  <c r="DU352" i="51"/>
  <c r="BR384" i="51" s="1"/>
  <c r="AQ381" i="50"/>
  <c r="BS349" i="50" s="1"/>
  <c r="DU354" i="50"/>
  <c r="BR386" i="50" s="1"/>
  <c r="BR354" i="50" s="1"/>
  <c r="AQ386" i="50" s="1"/>
  <c r="AP518" i="51"/>
  <c r="BR486" i="51" s="1"/>
  <c r="AO86" i="45"/>
  <c r="BQ310" i="50"/>
  <c r="AP256" i="50"/>
  <c r="BR224" i="50" s="1"/>
  <c r="AQ256" i="50" s="1"/>
  <c r="AQ316" i="51"/>
  <c r="BS284" i="51" s="1"/>
  <c r="AP252" i="2"/>
  <c r="BR220" i="2" s="1"/>
  <c r="DU417" i="49"/>
  <c r="BR449" i="49" s="1"/>
  <c r="BR417" i="49" s="1"/>
  <c r="DV414" i="2"/>
  <c r="BS446" i="2" s="1"/>
  <c r="BS414" i="2" s="1"/>
  <c r="AP444" i="49"/>
  <c r="BR412" i="49" s="1"/>
  <c r="BR286" i="2"/>
  <c r="DV286" i="2" s="1"/>
  <c r="BS318" i="2" s="1"/>
  <c r="BQ477" i="51"/>
  <c r="DU477" i="51" s="1"/>
  <c r="BR509" i="51" s="1"/>
  <c r="BQ347" i="51"/>
  <c r="DU347" i="51" s="1"/>
  <c r="BR379" i="51" s="1"/>
  <c r="BQ479" i="50"/>
  <c r="L615" i="50" s="1"/>
  <c r="BQ478" i="51"/>
  <c r="L614" i="51" s="1"/>
  <c r="BR411" i="50"/>
  <c r="DV411" i="50" s="1"/>
  <c r="BS443" i="50" s="1"/>
  <c r="AQ317" i="50"/>
  <c r="BS285" i="50" s="1"/>
  <c r="DU486" i="50"/>
  <c r="BR518" i="50" s="1"/>
  <c r="BR486" i="50" s="1"/>
  <c r="AP380" i="51"/>
  <c r="BR348" i="51" s="1"/>
  <c r="DU285" i="51"/>
  <c r="BR317" i="51" s="1"/>
  <c r="BR285" i="51" s="1"/>
  <c r="S38" i="50"/>
  <c r="S9" i="38"/>
  <c r="BR347" i="50"/>
  <c r="DV347" i="50" s="1"/>
  <c r="BS379" i="50" s="1"/>
  <c r="BR476" i="51"/>
  <c r="AQ508" i="51" s="1"/>
  <c r="R10" i="38"/>
  <c r="AP512" i="49"/>
  <c r="DU480" i="49"/>
  <c r="BR512" i="49" s="1"/>
  <c r="BQ481" i="2"/>
  <c r="AO21" i="45" s="1"/>
  <c r="AP322" i="49"/>
  <c r="BR290" i="49" s="1"/>
  <c r="DV290" i="49" s="1"/>
  <c r="BS322" i="49" s="1"/>
  <c r="BR349" i="49"/>
  <c r="DV349" i="49" s="1"/>
  <c r="BS381" i="49" s="1"/>
  <c r="S38" i="2"/>
  <c r="S8" i="38"/>
  <c r="BQ477" i="2"/>
  <c r="BQ477" i="49"/>
  <c r="DU477" i="49" s="1"/>
  <c r="BR509" i="49" s="1"/>
  <c r="AQ516" i="2"/>
  <c r="BS484" i="2" s="1"/>
  <c r="AR516" i="2" s="1"/>
  <c r="AP377" i="2"/>
  <c r="BR345" i="2" s="1"/>
  <c r="BR411" i="51"/>
  <c r="DV411" i="51" s="1"/>
  <c r="BS443" i="51" s="1"/>
  <c r="BR478" i="50"/>
  <c r="AQ510" i="50" s="1"/>
  <c r="BQ215" i="51"/>
  <c r="AO108" i="45" s="1"/>
  <c r="BQ291" i="50"/>
  <c r="L622" i="50" s="1"/>
  <c r="BR282" i="51"/>
  <c r="DV282" i="51" s="1"/>
  <c r="BS314" i="51" s="1"/>
  <c r="BQ375" i="50"/>
  <c r="BS415" i="50"/>
  <c r="DW415" i="50" s="1"/>
  <c r="BT447" i="50" s="1"/>
  <c r="BR280" i="50"/>
  <c r="BR354" i="51"/>
  <c r="AQ386" i="51" s="1"/>
  <c r="DU415" i="49"/>
  <c r="BR447" i="49" s="1"/>
  <c r="L616" i="49"/>
  <c r="AP447" i="49"/>
  <c r="AO51" i="45"/>
  <c r="BQ355" i="2"/>
  <c r="DU355" i="2" s="1"/>
  <c r="BR387" i="2" s="1"/>
  <c r="BQ290" i="2"/>
  <c r="AP322" i="2" s="1"/>
  <c r="BR480" i="2"/>
  <c r="AQ512" i="2" s="1"/>
  <c r="AQ320" i="49"/>
  <c r="BS288" i="49" s="1"/>
  <c r="BR410" i="2"/>
  <c r="AQ442" i="2" s="1"/>
  <c r="BS281" i="49"/>
  <c r="DW281" i="49" s="1"/>
  <c r="AO16" i="45"/>
  <c r="BQ282" i="2"/>
  <c r="DU282" i="2" s="1"/>
  <c r="BR314" i="2" s="1"/>
  <c r="BR222" i="2"/>
  <c r="AQ254" i="2" s="1"/>
  <c r="BR216" i="2"/>
  <c r="DV216" i="2" s="1"/>
  <c r="BS248" i="2" s="1"/>
  <c r="BR219" i="2"/>
  <c r="DV219" i="2" s="1"/>
  <c r="BS251" i="2" s="1"/>
  <c r="AP316" i="49"/>
  <c r="BR284" i="49" s="1"/>
  <c r="DV284" i="49" s="1"/>
  <c r="BS316" i="49" s="1"/>
  <c r="DU420" i="49"/>
  <c r="BR452" i="49" s="1"/>
  <c r="BR420" i="49" s="1"/>
  <c r="BT413" i="49"/>
  <c r="AP510" i="2"/>
  <c r="DU478" i="2"/>
  <c r="BR510" i="2" s="1"/>
  <c r="AP377" i="49"/>
  <c r="DU345" i="49"/>
  <c r="BR377" i="49" s="1"/>
  <c r="V144" i="49"/>
  <c r="W80" i="49"/>
  <c r="AQ384" i="50"/>
  <c r="DV352" i="50"/>
  <c r="BS384" i="50" s="1"/>
  <c r="U115" i="47"/>
  <c r="U144" i="50"/>
  <c r="V80" i="50"/>
  <c r="DU347" i="2"/>
  <c r="BR379" i="2" s="1"/>
  <c r="AP379" i="2"/>
  <c r="BP212" i="49"/>
  <c r="DV484" i="50"/>
  <c r="BS516" i="50" s="1"/>
  <c r="AQ516" i="50"/>
  <c r="T141" i="51"/>
  <c r="U77" i="51"/>
  <c r="AP319" i="51"/>
  <c r="DU287" i="51"/>
  <c r="BR319" i="51" s="1"/>
  <c r="AO115" i="45"/>
  <c r="AY114" i="2"/>
  <c r="DU222" i="50"/>
  <c r="BR254" i="50" s="1"/>
  <c r="AP254" i="50"/>
  <c r="BP407" i="50"/>
  <c r="AQ248" i="50"/>
  <c r="DV216" i="50"/>
  <c r="BS248" i="50" s="1"/>
  <c r="AQ317" i="2"/>
  <c r="DV285" i="2"/>
  <c r="BS317" i="2" s="1"/>
  <c r="AP323" i="2"/>
  <c r="DU291" i="2"/>
  <c r="BR323" i="2" s="1"/>
  <c r="L622" i="2"/>
  <c r="L613" i="50"/>
  <c r="DU477" i="50"/>
  <c r="BR509" i="50" s="1"/>
  <c r="AP509" i="50"/>
  <c r="AP383" i="50"/>
  <c r="DU351" i="50"/>
  <c r="BR383" i="50" s="1"/>
  <c r="AO504" i="51"/>
  <c r="L504" i="51"/>
  <c r="DT472" i="51"/>
  <c r="K608" i="51"/>
  <c r="AP383" i="2"/>
  <c r="DU351" i="2"/>
  <c r="BR383" i="2" s="1"/>
  <c r="DU216" i="51"/>
  <c r="BR248" i="51" s="1"/>
  <c r="AP248" i="51"/>
  <c r="AO85" i="45"/>
  <c r="DU223" i="50"/>
  <c r="BR255" i="50" s="1"/>
  <c r="AP255" i="50"/>
  <c r="AP248" i="49"/>
  <c r="DU216" i="49"/>
  <c r="BR248" i="49" s="1"/>
  <c r="BS421" i="49"/>
  <c r="AO79" i="45"/>
  <c r="L244" i="51"/>
  <c r="DT212" i="51"/>
  <c r="AO244" i="51"/>
  <c r="AN105" i="45"/>
  <c r="DV475" i="2"/>
  <c r="AQ507" i="2"/>
  <c r="N507" i="2"/>
  <c r="BQ245" i="49"/>
  <c r="BQ375" i="49"/>
  <c r="L540" i="49"/>
  <c r="L573" i="49" s="1"/>
  <c r="BQ505" i="49"/>
  <c r="L51" i="49"/>
  <c r="BQ440" i="49"/>
  <c r="BR483" i="49"/>
  <c r="BR290" i="50"/>
  <c r="Z149" i="49"/>
  <c r="AA85" i="49"/>
  <c r="BQ485" i="50"/>
  <c r="BQ355" i="49"/>
  <c r="BP277" i="49"/>
  <c r="BR224" i="49"/>
  <c r="DU282" i="50"/>
  <c r="BR314" i="50" s="1"/>
  <c r="AP314" i="50"/>
  <c r="BQ222" i="49"/>
  <c r="DV410" i="49"/>
  <c r="N442" i="49"/>
  <c r="AQ442" i="49"/>
  <c r="DU225" i="51"/>
  <c r="BR257" i="51" s="1"/>
  <c r="AP257" i="51"/>
  <c r="AA150" i="49"/>
  <c r="AB86" i="49"/>
  <c r="AB150" i="49" s="1"/>
  <c r="DV348" i="50"/>
  <c r="BS380" i="50" s="1"/>
  <c r="AQ380" i="50"/>
  <c r="BQ287" i="2"/>
  <c r="DV410" i="50"/>
  <c r="AQ442" i="50"/>
  <c r="N442" i="50"/>
  <c r="Z32" i="47"/>
  <c r="Z148" i="2"/>
  <c r="AA84" i="2"/>
  <c r="AQ518" i="2"/>
  <c r="DV486" i="2"/>
  <c r="BS518" i="2" s="1"/>
  <c r="BR289" i="49"/>
  <c r="AO244" i="2"/>
  <c r="L244" i="2"/>
  <c r="DT212" i="2"/>
  <c r="AN12" i="45"/>
  <c r="BR476" i="50"/>
  <c r="BQ486" i="49"/>
  <c r="AO57" i="45" s="1"/>
  <c r="BQ479" i="49"/>
  <c r="AO439" i="2"/>
  <c r="DT407" i="2"/>
  <c r="L439" i="2"/>
  <c r="BP212" i="50"/>
  <c r="W145" i="51"/>
  <c r="X81" i="51"/>
  <c r="U28" i="47"/>
  <c r="U144" i="2"/>
  <c r="V80" i="2"/>
  <c r="R25" i="47"/>
  <c r="R141" i="2"/>
  <c r="S77" i="2"/>
  <c r="V145" i="49"/>
  <c r="W81" i="49"/>
  <c r="T113" i="47"/>
  <c r="T142" i="50"/>
  <c r="U78" i="50"/>
  <c r="AO309" i="2"/>
  <c r="DT277" i="2"/>
  <c r="L309" i="2"/>
  <c r="AP386" i="49"/>
  <c r="DU354" i="49"/>
  <c r="BR386" i="49" s="1"/>
  <c r="AP318" i="50"/>
  <c r="DU286" i="50"/>
  <c r="BR318" i="50" s="1"/>
  <c r="DU217" i="51"/>
  <c r="BR249" i="51" s="1"/>
  <c r="AP249" i="51"/>
  <c r="X146" i="49"/>
  <c r="Y82" i="49"/>
  <c r="AP318" i="49"/>
  <c r="DU286" i="49"/>
  <c r="BR318" i="49" s="1"/>
  <c r="BD119" i="2"/>
  <c r="V112" i="50"/>
  <c r="BP277" i="50"/>
  <c r="AP388" i="49"/>
  <c r="DU356" i="49"/>
  <c r="BR388" i="49" s="1"/>
  <c r="BR226" i="51"/>
  <c r="AP321" i="51"/>
  <c r="DU289" i="51"/>
  <c r="BR321" i="51" s="1"/>
  <c r="L620" i="51"/>
  <c r="AO15" i="45"/>
  <c r="DU215" i="2"/>
  <c r="BR247" i="2" s="1"/>
  <c r="AP247" i="2"/>
  <c r="L611" i="2"/>
  <c r="BQ288" i="51"/>
  <c r="BQ416" i="51"/>
  <c r="DU419" i="2"/>
  <c r="BR451" i="2" s="1"/>
  <c r="AP451" i="2"/>
  <c r="W116" i="47"/>
  <c r="W145" i="50"/>
  <c r="X81" i="50"/>
  <c r="DU411" i="2"/>
  <c r="BR443" i="2" s="1"/>
  <c r="AP443" i="2"/>
  <c r="L612" i="2"/>
  <c r="AP517" i="51"/>
  <c r="DU485" i="51"/>
  <c r="BR517" i="51" s="1"/>
  <c r="Y31" i="47"/>
  <c r="Y147" i="2"/>
  <c r="Z83" i="2"/>
  <c r="DU346" i="2"/>
  <c r="BR378" i="2" s="1"/>
  <c r="AP378" i="2"/>
  <c r="K608" i="2"/>
  <c r="L504" i="2"/>
  <c r="AO504" i="2"/>
  <c r="DT472" i="2"/>
  <c r="Z148" i="51"/>
  <c r="AA84" i="51"/>
  <c r="AB35" i="47"/>
  <c r="AB151" i="2"/>
  <c r="AO46" i="45"/>
  <c r="AP247" i="49"/>
  <c r="DU215" i="49"/>
  <c r="BR247" i="49" s="1"/>
  <c r="BR475" i="51"/>
  <c r="BR221" i="49"/>
  <c r="BR350" i="49"/>
  <c r="DV419" i="51"/>
  <c r="BS451" i="51" s="1"/>
  <c r="AQ451" i="51"/>
  <c r="AP445" i="51"/>
  <c r="DU413" i="51"/>
  <c r="BR445" i="51" s="1"/>
  <c r="AA34" i="47"/>
  <c r="AA150" i="2"/>
  <c r="AB86" i="2"/>
  <c r="BR485" i="2"/>
  <c r="BQ220" i="51"/>
  <c r="T143" i="51"/>
  <c r="U79" i="51"/>
  <c r="Y118" i="47"/>
  <c r="Y147" i="50"/>
  <c r="Z83" i="50"/>
  <c r="L309" i="51"/>
  <c r="DT277" i="51"/>
  <c r="AO309" i="51"/>
  <c r="Z148" i="49"/>
  <c r="AA84" i="49"/>
  <c r="Z119" i="47"/>
  <c r="Z148" i="50"/>
  <c r="AA84" i="50"/>
  <c r="BS346" i="49"/>
  <c r="BD64" i="47"/>
  <c r="BQ412" i="51"/>
  <c r="BP472" i="49"/>
  <c r="L540" i="50"/>
  <c r="L573" i="50" s="1"/>
  <c r="U143" i="49"/>
  <c r="V79" i="49"/>
  <c r="BQ481" i="50"/>
  <c r="AO83" i="45" s="1"/>
  <c r="AQ250" i="51"/>
  <c r="DV218" i="51"/>
  <c r="BS250" i="51" s="1"/>
  <c r="BR478" i="49"/>
  <c r="AR385" i="49"/>
  <c r="DW353" i="49"/>
  <c r="BT385" i="49" s="1"/>
  <c r="AP446" i="49"/>
  <c r="DU414" i="49"/>
  <c r="BR446" i="49" s="1"/>
  <c r="AQ321" i="50"/>
  <c r="DV289" i="50"/>
  <c r="BS321" i="50" s="1"/>
  <c r="DV410" i="51"/>
  <c r="N442" i="51"/>
  <c r="AQ442" i="51"/>
  <c r="BR217" i="49"/>
  <c r="DT342" i="2"/>
  <c r="AO374" i="2"/>
  <c r="L374" i="2"/>
  <c r="AP387" i="51"/>
  <c r="DU355" i="51"/>
  <c r="BR387" i="51" s="1"/>
  <c r="BQ283" i="2"/>
  <c r="L614" i="2" s="1"/>
  <c r="BQ484" i="49"/>
  <c r="AO55" i="45" s="1"/>
  <c r="DW479" i="51"/>
  <c r="BT511" i="51" s="1"/>
  <c r="AR511" i="51"/>
  <c r="BS219" i="49"/>
  <c r="BR475" i="49"/>
  <c r="BQ225" i="2"/>
  <c r="T27" i="47"/>
  <c r="T143" i="2"/>
  <c r="U79" i="2"/>
  <c r="BT283" i="51"/>
  <c r="AQ450" i="50"/>
  <c r="DV418" i="50"/>
  <c r="BS450" i="50" s="1"/>
  <c r="DV291" i="51"/>
  <c r="BS323" i="51" s="1"/>
  <c r="AQ323" i="51"/>
  <c r="T142" i="51"/>
  <c r="U78" i="51"/>
  <c r="AB122" i="47"/>
  <c r="BD150" i="47" s="1"/>
  <c r="AB151" i="50"/>
  <c r="AO374" i="51"/>
  <c r="DT342" i="51"/>
  <c r="L374" i="51"/>
  <c r="Y147" i="49"/>
  <c r="Z83" i="49"/>
  <c r="Z33" i="47"/>
  <c r="Z149" i="2"/>
  <c r="AA85" i="2"/>
  <c r="AQ254" i="51"/>
  <c r="DV222" i="51"/>
  <c r="BS254" i="51" s="1"/>
  <c r="AO26" i="45"/>
  <c r="AP258" i="2"/>
  <c r="DU226" i="2"/>
  <c r="BR258" i="2" s="1"/>
  <c r="DV415" i="51"/>
  <c r="BS447" i="51" s="1"/>
  <c r="AQ447" i="51"/>
  <c r="U144" i="51"/>
  <c r="V80" i="51"/>
  <c r="BP472" i="50"/>
  <c r="BP342" i="50"/>
  <c r="BQ288" i="2"/>
  <c r="L619" i="2" s="1"/>
  <c r="BR413" i="50"/>
  <c r="BS356" i="2"/>
  <c r="DV483" i="2"/>
  <c r="BS515" i="2" s="1"/>
  <c r="AQ515" i="2"/>
  <c r="AP381" i="51"/>
  <c r="DU349" i="51"/>
  <c r="BR381" i="51" s="1"/>
  <c r="AQ385" i="51"/>
  <c r="DV353" i="51"/>
  <c r="BS385" i="51" s="1"/>
  <c r="BS483" i="50"/>
  <c r="AP444" i="2"/>
  <c r="DU412" i="2"/>
  <c r="BR444" i="2" s="1"/>
  <c r="S142" i="49"/>
  <c r="T78" i="49"/>
  <c r="DU344" i="49"/>
  <c r="BR376" i="49" s="1"/>
  <c r="M376" i="49"/>
  <c r="BR506" i="49" s="1"/>
  <c r="AP376" i="49"/>
  <c r="L610" i="49"/>
  <c r="DT407" i="51"/>
  <c r="L439" i="51"/>
  <c r="AO439" i="51"/>
  <c r="AP379" i="49"/>
  <c r="DU347" i="49"/>
  <c r="BR379" i="49" s="1"/>
  <c r="V29" i="47"/>
  <c r="V145" i="2"/>
  <c r="W81" i="2"/>
  <c r="BR349" i="2"/>
  <c r="AQ384" i="2"/>
  <c r="DV352" i="2"/>
  <c r="BS384" i="2" s="1"/>
  <c r="BR482" i="49"/>
  <c r="BQ219" i="51"/>
  <c r="AB121" i="47"/>
  <c r="AB150" i="50"/>
  <c r="BQ351" i="51"/>
  <c r="BQ310" i="49"/>
  <c r="W117" i="47"/>
  <c r="W146" i="50"/>
  <c r="X82" i="50"/>
  <c r="DU353" i="2"/>
  <c r="BR385" i="2" s="1"/>
  <c r="AP385" i="2"/>
  <c r="L610" i="2"/>
  <c r="DU474" i="2"/>
  <c r="BR506" i="2" s="1"/>
  <c r="M506" i="2"/>
  <c r="BR311" i="2" s="1"/>
  <c r="AP506" i="2"/>
  <c r="Z120" i="47"/>
  <c r="Z149" i="50"/>
  <c r="AA85" i="50"/>
  <c r="R112" i="47"/>
  <c r="R141" i="50"/>
  <c r="S77" i="50"/>
  <c r="BS418" i="49"/>
  <c r="AA149" i="51"/>
  <c r="AB85" i="51"/>
  <c r="AB149" i="51" s="1"/>
  <c r="T114" i="47"/>
  <c r="T143" i="50"/>
  <c r="U79" i="50"/>
  <c r="BQ420" i="2"/>
  <c r="BQ225" i="49"/>
  <c r="BR281" i="2"/>
  <c r="BQ417" i="50"/>
  <c r="AO84" i="45" s="1"/>
  <c r="S141" i="49"/>
  <c r="T77" i="49"/>
  <c r="BP407" i="49"/>
  <c r="BP342" i="49"/>
  <c r="S26" i="47"/>
  <c r="S142" i="2"/>
  <c r="T78" i="2"/>
  <c r="L51" i="50"/>
  <c r="AO76" i="46" s="1"/>
  <c r="BQ479" i="2"/>
  <c r="DV284" i="50"/>
  <c r="BS316" i="50" s="1"/>
  <c r="AQ316" i="50"/>
  <c r="DU353" i="50"/>
  <c r="BR385" i="50" s="1"/>
  <c r="AP385" i="50"/>
  <c r="L619" i="50"/>
  <c r="BQ421" i="51"/>
  <c r="BQ474" i="50"/>
  <c r="AP452" i="50"/>
  <c r="DU420" i="50"/>
  <c r="BR452" i="50" s="1"/>
  <c r="DU354" i="2"/>
  <c r="BR386" i="2" s="1"/>
  <c r="AP386" i="2"/>
  <c r="W30" i="47"/>
  <c r="W146" i="2"/>
  <c r="X82" i="2"/>
  <c r="AP314" i="49"/>
  <c r="DU282" i="49"/>
  <c r="BR314" i="49" s="1"/>
  <c r="AQ384" i="49"/>
  <c r="DV352" i="49"/>
  <c r="BS384" i="49" s="1"/>
  <c r="BQ351" i="49"/>
  <c r="AO52" i="45" s="1"/>
  <c r="AP316" i="2"/>
  <c r="DU284" i="2"/>
  <c r="BR316" i="2" s="1"/>
  <c r="AP443" i="49"/>
  <c r="DU411" i="49"/>
  <c r="BR443" i="49" s="1"/>
  <c r="DU414" i="50"/>
  <c r="BR446" i="50" s="1"/>
  <c r="AP446" i="50"/>
  <c r="DU280" i="51"/>
  <c r="BR312" i="51" s="1"/>
  <c r="AP312" i="51"/>
  <c r="BR223" i="51"/>
  <c r="AQ514" i="51"/>
  <c r="DV482" i="51"/>
  <c r="BS514" i="51" s="1"/>
  <c r="DU356" i="51"/>
  <c r="BR388" i="51" s="1"/>
  <c r="AP388" i="51"/>
  <c r="L611" i="49"/>
  <c r="BS289" i="2"/>
  <c r="BU348" i="49"/>
  <c r="L618" i="51"/>
  <c r="R141" i="47"/>
  <c r="AT141" i="47" s="1"/>
  <c r="S206" i="50" s="1"/>
  <c r="CZ206" i="50" s="1"/>
  <c r="S67" i="48"/>
  <c r="S68" i="45"/>
  <c r="S69" i="46"/>
  <c r="S401" i="50"/>
  <c r="CZ401" i="50" s="1"/>
  <c r="S271" i="50"/>
  <c r="CZ271" i="50" s="1"/>
  <c r="S466" i="50"/>
  <c r="CZ466" i="50" s="1"/>
  <c r="S336" i="50"/>
  <c r="CZ336" i="50" s="1"/>
  <c r="R54" i="47"/>
  <c r="AT54" i="47" s="1"/>
  <c r="S206" i="2" s="1"/>
  <c r="CZ206" i="2" s="1"/>
  <c r="S6" i="48"/>
  <c r="S6" i="46"/>
  <c r="S466" i="2"/>
  <c r="CZ466" i="2" s="1"/>
  <c r="S336" i="2"/>
  <c r="CZ336" i="2" s="1"/>
  <c r="S271" i="2"/>
  <c r="CZ271" i="2" s="1"/>
  <c r="S6" i="45"/>
  <c r="S401" i="2"/>
  <c r="CZ401" i="2" s="1"/>
  <c r="T56" i="47"/>
  <c r="AV56" i="47" s="1"/>
  <c r="U208" i="2" s="1"/>
  <c r="DB208" i="2" s="1"/>
  <c r="U8" i="45"/>
  <c r="U8" i="48"/>
  <c r="U468" i="2"/>
  <c r="DB468" i="2" s="1"/>
  <c r="U403" i="2"/>
  <c r="DB403" i="2" s="1"/>
  <c r="U338" i="2"/>
  <c r="DB338" i="2" s="1"/>
  <c r="U8" i="46"/>
  <c r="U273" i="2"/>
  <c r="DB273" i="2" s="1"/>
  <c r="W59" i="47"/>
  <c r="AY59" i="47" s="1"/>
  <c r="X211" i="2" s="1"/>
  <c r="DE211" i="2" s="1"/>
  <c r="X11" i="48"/>
  <c r="X11" i="46"/>
  <c r="X11" i="45"/>
  <c r="X471" i="2"/>
  <c r="DE471" i="2" s="1"/>
  <c r="X406" i="2"/>
  <c r="DE406" i="2" s="1"/>
  <c r="X341" i="2"/>
  <c r="DE341" i="2" s="1"/>
  <c r="X276" i="2"/>
  <c r="DE276" i="2" s="1"/>
  <c r="U144" i="47"/>
  <c r="AW144" i="47" s="1"/>
  <c r="V209" i="50" s="1"/>
  <c r="DC209" i="50" s="1"/>
  <c r="V70" i="48"/>
  <c r="V71" i="45"/>
  <c r="V72" i="46"/>
  <c r="V404" i="50"/>
  <c r="DC404" i="50" s="1"/>
  <c r="V339" i="50"/>
  <c r="DC339" i="50" s="1"/>
  <c r="V469" i="50"/>
  <c r="DC469" i="50" s="1"/>
  <c r="V274" i="50"/>
  <c r="DC274" i="50" s="1"/>
  <c r="X114" i="2"/>
  <c r="AZ114" i="2" s="1"/>
  <c r="AA116" i="50"/>
  <c r="S109" i="50"/>
  <c r="S13" i="38"/>
  <c r="W113" i="2"/>
  <c r="AY113" i="2" s="1"/>
  <c r="AA117" i="2"/>
  <c r="BC117" i="2" s="1"/>
  <c r="Y115" i="2"/>
  <c r="BA115" i="2" s="1"/>
  <c r="Y147" i="47"/>
  <c r="BA147" i="47" s="1"/>
  <c r="Z212" i="50" s="1"/>
  <c r="DG212" i="50" s="1"/>
  <c r="Z73" i="48"/>
  <c r="Z75" i="46"/>
  <c r="Z74" i="45"/>
  <c r="Z342" i="50"/>
  <c r="DG342" i="50" s="1"/>
  <c r="Z472" i="50"/>
  <c r="DG472" i="50" s="1"/>
  <c r="Z407" i="50"/>
  <c r="DG407" i="50" s="1"/>
  <c r="Z277" i="50"/>
  <c r="DG277" i="50" s="1"/>
  <c r="Q140" i="47"/>
  <c r="AS140" i="47" s="1"/>
  <c r="R205" i="50" s="1"/>
  <c r="CY205" i="50" s="1"/>
  <c r="R66" i="48"/>
  <c r="R68" i="46"/>
  <c r="R67" i="45"/>
  <c r="R465" i="50"/>
  <c r="CY465" i="50" s="1"/>
  <c r="R400" i="50"/>
  <c r="CY400" i="50" s="1"/>
  <c r="R335" i="50"/>
  <c r="CY335" i="50" s="1"/>
  <c r="R270" i="50"/>
  <c r="CY270" i="50" s="1"/>
  <c r="AX113" i="2"/>
  <c r="S109" i="2"/>
  <c r="AU109" i="2" s="1"/>
  <c r="S12" i="38"/>
  <c r="AB118" i="2"/>
  <c r="BE118" i="2" s="1"/>
  <c r="AA64" i="47"/>
  <c r="BC64" i="47" s="1"/>
  <c r="AB216" i="2" s="1"/>
  <c r="DI216" i="2" s="1"/>
  <c r="AB16" i="48"/>
  <c r="AB16" i="46"/>
  <c r="AB16" i="45"/>
  <c r="AB476" i="2"/>
  <c r="DI476" i="2" s="1"/>
  <c r="AB411" i="2"/>
  <c r="DI411" i="2" s="1"/>
  <c r="AB346" i="2"/>
  <c r="DI346" i="2" s="1"/>
  <c r="AB281" i="2"/>
  <c r="DI281" i="2" s="1"/>
  <c r="V112" i="2"/>
  <c r="AX112" i="2" s="1"/>
  <c r="X114" i="50"/>
  <c r="AZ114" i="50" s="1"/>
  <c r="Y148" i="47"/>
  <c r="BA148" i="47" s="1"/>
  <c r="Z213" i="50" s="1"/>
  <c r="DG213" i="50" s="1"/>
  <c r="Z74" i="48"/>
  <c r="Z76" i="46"/>
  <c r="Z75" i="45"/>
  <c r="Z343" i="50"/>
  <c r="DG343" i="50" s="1"/>
  <c r="Z473" i="50"/>
  <c r="DG473" i="50" s="1"/>
  <c r="Z278" i="50"/>
  <c r="DG278" i="50" s="1"/>
  <c r="Z408" i="50"/>
  <c r="DG408" i="50" s="1"/>
  <c r="T110" i="2"/>
  <c r="AV110" i="2" s="1"/>
  <c r="AA150" i="47"/>
  <c r="BC150" i="47" s="1"/>
  <c r="AB215" i="50" s="1"/>
  <c r="DI215" i="50" s="1"/>
  <c r="AB78" i="46"/>
  <c r="AB76" i="48"/>
  <c r="AB77" i="45"/>
  <c r="AB410" i="50"/>
  <c r="DI410" i="50" s="1"/>
  <c r="AB280" i="50"/>
  <c r="DI280" i="50" s="1"/>
  <c r="AB475" i="50"/>
  <c r="DI475" i="50" s="1"/>
  <c r="AB345" i="50"/>
  <c r="DI345" i="50" s="1"/>
  <c r="Z115" i="50"/>
  <c r="BB115" i="50" s="1"/>
  <c r="Q53" i="47"/>
  <c r="AS53" i="47" s="1"/>
  <c r="R205" i="2" s="1"/>
  <c r="CY205" i="2" s="1"/>
  <c r="R5" i="45"/>
  <c r="R5" i="48"/>
  <c r="R335" i="2"/>
  <c r="CY335" i="2" s="1"/>
  <c r="R5" i="46"/>
  <c r="R465" i="2"/>
  <c r="CY465" i="2" s="1"/>
  <c r="R270" i="2"/>
  <c r="CY270" i="2" s="1"/>
  <c r="R400" i="2"/>
  <c r="CY400" i="2" s="1"/>
  <c r="Y149" i="47"/>
  <c r="BA149" i="47" s="1"/>
  <c r="Z214" i="50" s="1"/>
  <c r="DG214" i="50" s="1"/>
  <c r="Z75" i="48"/>
  <c r="Z77" i="46"/>
  <c r="Z76" i="45"/>
  <c r="Z474" i="50"/>
  <c r="DG474" i="50" s="1"/>
  <c r="Z409" i="50"/>
  <c r="DG409" i="50" s="1"/>
  <c r="Z344" i="50"/>
  <c r="DG344" i="50" s="1"/>
  <c r="Z279" i="50"/>
  <c r="DG279" i="50" s="1"/>
  <c r="Z62" i="47"/>
  <c r="BB62" i="47" s="1"/>
  <c r="AA214" i="2" s="1"/>
  <c r="DH214" i="2" s="1"/>
  <c r="AA14" i="48"/>
  <c r="AA14" i="46"/>
  <c r="AA14" i="45"/>
  <c r="AA409" i="2"/>
  <c r="DH409" i="2" s="1"/>
  <c r="AA344" i="2"/>
  <c r="DH344" i="2" s="1"/>
  <c r="AA474" i="2"/>
  <c r="DH474" i="2" s="1"/>
  <c r="AA279" i="2"/>
  <c r="DH279" i="2" s="1"/>
  <c r="Z116" i="2"/>
  <c r="BB116" i="2" s="1"/>
  <c r="S55" i="47"/>
  <c r="AU55" i="47" s="1"/>
  <c r="T207" i="2" s="1"/>
  <c r="DA207" i="2" s="1"/>
  <c r="T7" i="48"/>
  <c r="T7" i="45"/>
  <c r="T7" i="46"/>
  <c r="T467" i="2"/>
  <c r="DA467" i="2" s="1"/>
  <c r="T402" i="2"/>
  <c r="DA402" i="2" s="1"/>
  <c r="T337" i="2"/>
  <c r="DA337" i="2" s="1"/>
  <c r="T272" i="2"/>
  <c r="DA272" i="2" s="1"/>
  <c r="Z149" i="47"/>
  <c r="BB149" i="47" s="1"/>
  <c r="AA214" i="50" s="1"/>
  <c r="DH214" i="50" s="1"/>
  <c r="AA76" i="45"/>
  <c r="AA77" i="46"/>
  <c r="AA75" i="48"/>
  <c r="AA474" i="50"/>
  <c r="DH474" i="50" s="1"/>
  <c r="AA409" i="50"/>
  <c r="DH409" i="50" s="1"/>
  <c r="AA344" i="50"/>
  <c r="DH344" i="50" s="1"/>
  <c r="AA279" i="50"/>
  <c r="DH279" i="50" s="1"/>
  <c r="AY114" i="50"/>
  <c r="AA117" i="50"/>
  <c r="BC117" i="50" s="1"/>
  <c r="T110" i="50"/>
  <c r="X61" i="47"/>
  <c r="AZ61" i="47" s="1"/>
  <c r="Y213" i="2" s="1"/>
  <c r="DF213" i="2" s="1"/>
  <c r="Y13" i="48"/>
  <c r="Y13" i="46"/>
  <c r="Y13" i="45"/>
  <c r="Y343" i="2"/>
  <c r="DF343" i="2" s="1"/>
  <c r="Y408" i="2"/>
  <c r="DF408" i="2" s="1"/>
  <c r="Y278" i="2"/>
  <c r="DF278" i="2" s="1"/>
  <c r="Y473" i="2"/>
  <c r="DF473" i="2" s="1"/>
  <c r="BA115" i="50"/>
  <c r="W113" i="50"/>
  <c r="AY113" i="50" s="1"/>
  <c r="Y61" i="47"/>
  <c r="BA61" i="47" s="1"/>
  <c r="Z213" i="2" s="1"/>
  <c r="DG213" i="2" s="1"/>
  <c r="Z13" i="48"/>
  <c r="Z13" i="46"/>
  <c r="Z13" i="45"/>
  <c r="Z408" i="2"/>
  <c r="DG408" i="2" s="1"/>
  <c r="Z473" i="2"/>
  <c r="DG473" i="2" s="1"/>
  <c r="Z343" i="2"/>
  <c r="DG343" i="2" s="1"/>
  <c r="Z278" i="2"/>
  <c r="DG278" i="2" s="1"/>
  <c r="BA116" i="2"/>
  <c r="U111" i="2"/>
  <c r="AB118" i="50"/>
  <c r="BE118" i="50" s="1"/>
  <c r="AB149" i="47" s="1"/>
  <c r="BN403" i="50"/>
  <c r="BN273" i="2"/>
  <c r="BN468" i="2"/>
  <c r="I534" i="2"/>
  <c r="I567" i="2" s="1"/>
  <c r="BN434" i="2"/>
  <c r="BN499" i="2"/>
  <c r="BN304" i="2"/>
  <c r="BN369" i="2"/>
  <c r="I45" i="2"/>
  <c r="BO210" i="2"/>
  <c r="BO340" i="2"/>
  <c r="BN338" i="2"/>
  <c r="J536" i="50"/>
  <c r="J569" i="50" s="1"/>
  <c r="BO501" i="50"/>
  <c r="BO371" i="50"/>
  <c r="BO306" i="50"/>
  <c r="BO436" i="50"/>
  <c r="J47" i="50"/>
  <c r="AM72" i="46" s="1"/>
  <c r="BO405" i="50"/>
  <c r="BO275" i="50"/>
  <c r="BN338" i="50"/>
  <c r="BO275" i="2"/>
  <c r="J536" i="2"/>
  <c r="J569" i="2" s="1"/>
  <c r="BO501" i="2"/>
  <c r="BO436" i="2"/>
  <c r="BO371" i="2"/>
  <c r="BO306" i="2"/>
  <c r="J47" i="2"/>
  <c r="BN273" i="50"/>
  <c r="BN208" i="2"/>
  <c r="BO241" i="50"/>
  <c r="BO470" i="50"/>
  <c r="BO210" i="50"/>
  <c r="BO405" i="2"/>
  <c r="BN208" i="50"/>
  <c r="BN468" i="50"/>
  <c r="BO470" i="2"/>
  <c r="BN403" i="2"/>
  <c r="BO241" i="2"/>
  <c r="BN239" i="2"/>
  <c r="BO340" i="50"/>
  <c r="AB282" i="51"/>
  <c r="DI282" i="51" s="1"/>
  <c r="AB110" i="45"/>
  <c r="AA181" i="47"/>
  <c r="BC181" i="47" s="1"/>
  <c r="AB217" i="51" s="1"/>
  <c r="DI217" i="51" s="1"/>
  <c r="AB477" i="51"/>
  <c r="DI477" i="51" s="1"/>
  <c r="AB412" i="51"/>
  <c r="DI412" i="51" s="1"/>
  <c r="AB109" i="48"/>
  <c r="AB347" i="51"/>
  <c r="DI347" i="51" s="1"/>
  <c r="W176" i="47"/>
  <c r="AY176" i="47" s="1"/>
  <c r="X212" i="51" s="1"/>
  <c r="X104" i="48"/>
  <c r="X106" i="46"/>
  <c r="X105" i="45"/>
  <c r="X407" i="51"/>
  <c r="X472" i="51"/>
  <c r="X277" i="51"/>
  <c r="X342" i="51"/>
  <c r="DH281" i="51"/>
  <c r="CY467" i="51"/>
  <c r="S173" i="47"/>
  <c r="AU173" i="47" s="1"/>
  <c r="T209" i="51" s="1"/>
  <c r="T101" i="48"/>
  <c r="T103" i="46"/>
  <c r="T102" i="45"/>
  <c r="T404" i="51"/>
  <c r="T339" i="51"/>
  <c r="T274" i="51"/>
  <c r="T469" i="51"/>
  <c r="DH346" i="49"/>
  <c r="BO210" i="51"/>
  <c r="AM370" i="51"/>
  <c r="DR338" i="51"/>
  <c r="J370" i="51"/>
  <c r="BO340" i="49"/>
  <c r="BO501" i="51"/>
  <c r="J536" i="51"/>
  <c r="J569" i="51" s="1"/>
  <c r="BO436" i="51"/>
  <c r="BO371" i="51"/>
  <c r="BO306" i="51"/>
  <c r="J47" i="51"/>
  <c r="AM103" i="46" s="1"/>
  <c r="CW335" i="51"/>
  <c r="CW205" i="51"/>
  <c r="CZ338" i="51"/>
  <c r="T86" i="47"/>
  <c r="AV86" i="47" s="1"/>
  <c r="U209" i="49" s="1"/>
  <c r="U40" i="48"/>
  <c r="U40" i="46"/>
  <c r="U40" i="45"/>
  <c r="U469" i="49"/>
  <c r="U404" i="49"/>
  <c r="U274" i="49"/>
  <c r="U339" i="49"/>
  <c r="BC119" i="51"/>
  <c r="CY207" i="51"/>
  <c r="BN273" i="49"/>
  <c r="CW335" i="49"/>
  <c r="DH411" i="51"/>
  <c r="BA117" i="51"/>
  <c r="DC471" i="51"/>
  <c r="CY337" i="51"/>
  <c r="P82" i="47"/>
  <c r="AR82" i="47" s="1"/>
  <c r="Q205" i="49" s="1"/>
  <c r="Q36" i="46"/>
  <c r="Q36" i="48"/>
  <c r="Q36" i="45"/>
  <c r="Q465" i="49"/>
  <c r="Q400" i="49"/>
  <c r="Q335" i="49"/>
  <c r="Q270" i="49"/>
  <c r="CV465" i="51"/>
  <c r="CV205" i="51"/>
  <c r="R17" i="38"/>
  <c r="R21" i="38" s="1"/>
  <c r="BN208" i="49"/>
  <c r="BN468" i="49"/>
  <c r="AU111" i="51"/>
  <c r="CW400" i="49"/>
  <c r="DA468" i="49"/>
  <c r="DA208" i="49"/>
  <c r="DH476" i="49"/>
  <c r="DH216" i="49"/>
  <c r="DB340" i="51"/>
  <c r="BO241" i="49"/>
  <c r="DE408" i="51"/>
  <c r="DE213" i="51"/>
  <c r="DG345" i="51"/>
  <c r="BO470" i="51"/>
  <c r="BD120" i="51"/>
  <c r="BO275" i="49"/>
  <c r="CX336" i="51"/>
  <c r="DF409" i="51"/>
  <c r="DF214" i="51"/>
  <c r="CW400" i="51"/>
  <c r="DA405" i="51"/>
  <c r="CZ468" i="51"/>
  <c r="DC341" i="51"/>
  <c r="U174" i="47"/>
  <c r="AW174" i="47" s="1"/>
  <c r="V210" i="51" s="1"/>
  <c r="V102" i="48"/>
  <c r="V104" i="46"/>
  <c r="V103" i="45"/>
  <c r="V470" i="51"/>
  <c r="V405" i="51"/>
  <c r="V340" i="51"/>
  <c r="V275" i="51"/>
  <c r="BN338" i="49"/>
  <c r="T173" i="47"/>
  <c r="AV173" i="47" s="1"/>
  <c r="U209" i="51" s="1"/>
  <c r="U101" i="48"/>
  <c r="U103" i="46"/>
  <c r="U102" i="45"/>
  <c r="U469" i="51"/>
  <c r="U404" i="51"/>
  <c r="U274" i="51"/>
  <c r="U339" i="51"/>
  <c r="DA273" i="49"/>
  <c r="Q83" i="47"/>
  <c r="AS83" i="47" s="1"/>
  <c r="R206" i="49" s="1"/>
  <c r="R37" i="48"/>
  <c r="R37" i="46"/>
  <c r="R37" i="45"/>
  <c r="R466" i="49"/>
  <c r="R401" i="49"/>
  <c r="R336" i="49"/>
  <c r="R271" i="49"/>
  <c r="BB118" i="51"/>
  <c r="AM435" i="51"/>
  <c r="J435" i="51"/>
  <c r="DR403" i="51"/>
  <c r="DH476" i="51"/>
  <c r="DH216" i="51"/>
  <c r="DC406" i="51"/>
  <c r="DC211" i="51"/>
  <c r="CY272" i="51"/>
  <c r="CV400" i="51"/>
  <c r="W89" i="47"/>
  <c r="AY89" i="47" s="1"/>
  <c r="X212" i="49" s="1"/>
  <c r="X43" i="48"/>
  <c r="X43" i="46"/>
  <c r="X43" i="45"/>
  <c r="X472" i="49"/>
  <c r="X407" i="49"/>
  <c r="X342" i="49"/>
  <c r="X277" i="49"/>
  <c r="J536" i="49"/>
  <c r="J569" i="49" s="1"/>
  <c r="BO501" i="49"/>
  <c r="BO436" i="49"/>
  <c r="BO371" i="49"/>
  <c r="BO306" i="49"/>
  <c r="J47" i="49"/>
  <c r="BN403" i="49"/>
  <c r="BN499" i="49"/>
  <c r="I534" i="49"/>
  <c r="I567" i="49" s="1"/>
  <c r="BN434" i="49"/>
  <c r="BN369" i="49"/>
  <c r="BN304" i="49"/>
  <c r="I45" i="49"/>
  <c r="CW465" i="49"/>
  <c r="CW205" i="49"/>
  <c r="AM500" i="51"/>
  <c r="I604" i="51"/>
  <c r="J500" i="51"/>
  <c r="DR468" i="51"/>
  <c r="Z92" i="47"/>
  <c r="BB92" i="47" s="1"/>
  <c r="AA215" i="49" s="1"/>
  <c r="AA46" i="48"/>
  <c r="AA46" i="46"/>
  <c r="AA46" i="45"/>
  <c r="AA475" i="49"/>
  <c r="AA410" i="49"/>
  <c r="AA345" i="49"/>
  <c r="AA280" i="49"/>
  <c r="DA338" i="49"/>
  <c r="DH281" i="49"/>
  <c r="Y91" i="47"/>
  <c r="BA91" i="47" s="1"/>
  <c r="Z214" i="49" s="1"/>
  <c r="Z45" i="48"/>
  <c r="Z45" i="46"/>
  <c r="Z45" i="45"/>
  <c r="Z474" i="49"/>
  <c r="Z409" i="49"/>
  <c r="Z344" i="49"/>
  <c r="Z279" i="49"/>
  <c r="C34" i="56"/>
  <c r="B35" i="56"/>
  <c r="DB275" i="51"/>
  <c r="DE278" i="51"/>
  <c r="DG280" i="51"/>
  <c r="BO275" i="51"/>
  <c r="BO210" i="49"/>
  <c r="CX271" i="51"/>
  <c r="DF344" i="51"/>
  <c r="CW465" i="51"/>
  <c r="DA470" i="51"/>
  <c r="DA210" i="51"/>
  <c r="CZ273" i="51"/>
  <c r="P169" i="47"/>
  <c r="AR169" i="47" s="1"/>
  <c r="Q205" i="51" s="1"/>
  <c r="Q97" i="48"/>
  <c r="Q99" i="46"/>
  <c r="Q98" i="45"/>
  <c r="Q465" i="51"/>
  <c r="Q400" i="51"/>
  <c r="Q270" i="51"/>
  <c r="Q335" i="51"/>
  <c r="CV270" i="51"/>
  <c r="CW270" i="49"/>
  <c r="AB119" i="51"/>
  <c r="BE119" i="51" s="1"/>
  <c r="AB179" i="47" s="1"/>
  <c r="Y116" i="51"/>
  <c r="X115" i="51"/>
  <c r="U112" i="51"/>
  <c r="AW112" i="51" s="1"/>
  <c r="T111" i="51"/>
  <c r="W114" i="51"/>
  <c r="AY114" i="51" s="1"/>
  <c r="R109" i="51"/>
  <c r="Z117" i="51"/>
  <c r="AA118" i="51"/>
  <c r="S110" i="51"/>
  <c r="AU110" i="51" s="1"/>
  <c r="V113" i="51"/>
  <c r="AX113" i="51" s="1"/>
  <c r="DB470" i="51"/>
  <c r="DE473" i="51"/>
  <c r="DG410" i="51"/>
  <c r="CX466" i="51"/>
  <c r="DF279" i="51"/>
  <c r="DA340" i="51"/>
  <c r="DH346" i="51"/>
  <c r="DC276" i="51"/>
  <c r="CY402" i="51"/>
  <c r="CV335" i="51"/>
  <c r="S172" i="47"/>
  <c r="AU172" i="47" s="1"/>
  <c r="T208" i="51" s="1"/>
  <c r="T100" i="48"/>
  <c r="T102" i="46"/>
  <c r="T101" i="45"/>
  <c r="T468" i="51"/>
  <c r="T403" i="51"/>
  <c r="T273" i="51"/>
  <c r="T338" i="51"/>
  <c r="BA116" i="49"/>
  <c r="AY115" i="51"/>
  <c r="J240" i="51"/>
  <c r="DR208" i="51"/>
  <c r="AM240" i="51"/>
  <c r="AL101" i="45"/>
  <c r="DA403" i="49"/>
  <c r="DH411" i="49"/>
  <c r="DB405" i="51"/>
  <c r="DB210" i="51"/>
  <c r="DE343" i="51"/>
  <c r="DG475" i="51"/>
  <c r="DG215" i="51"/>
  <c r="BO405" i="51"/>
  <c r="BO340" i="51"/>
  <c r="AT110" i="51"/>
  <c r="BO241" i="51"/>
  <c r="BO470" i="49"/>
  <c r="BO405" i="49"/>
  <c r="CX401" i="51"/>
  <c r="CX206" i="51"/>
  <c r="AY114" i="49"/>
  <c r="DF474" i="51"/>
  <c r="BN239" i="49"/>
  <c r="CW270" i="51"/>
  <c r="V176" i="47"/>
  <c r="AX176" i="47" s="1"/>
  <c r="W212" i="51" s="1"/>
  <c r="W106" i="46"/>
  <c r="W104" i="48"/>
  <c r="W105" i="45"/>
  <c r="W407" i="51"/>
  <c r="W472" i="51"/>
  <c r="W342" i="51"/>
  <c r="W277" i="51"/>
  <c r="J305" i="51"/>
  <c r="DR273" i="51"/>
  <c r="AM305" i="51"/>
  <c r="DA275" i="51"/>
  <c r="CZ403" i="51"/>
  <c r="CZ208" i="51"/>
  <c r="DF213" i="49"/>
  <c r="I173" i="2" l="1"/>
  <c r="AK271" i="2"/>
  <c r="AK6" i="46"/>
  <c r="AK401" i="2"/>
  <c r="AK37" i="46"/>
  <c r="AK336" i="2"/>
  <c r="AK466" i="2"/>
  <c r="AK206" i="2"/>
  <c r="AP456" i="50"/>
  <c r="DU424" i="50"/>
  <c r="BR456" i="50" s="1"/>
  <c r="F322" i="38"/>
  <c r="F310" i="38"/>
  <c r="BR359" i="50"/>
  <c r="M623" i="49"/>
  <c r="DV487" i="49"/>
  <c r="BS519" i="49" s="1"/>
  <c r="AQ519" i="49"/>
  <c r="DN360" i="50"/>
  <c r="F125" i="38"/>
  <c r="H433" i="51"/>
  <c r="AK433" i="51"/>
  <c r="DP401" i="51"/>
  <c r="AQ455" i="49"/>
  <c r="DV423" i="49"/>
  <c r="BS455" i="49" s="1"/>
  <c r="F66" i="38"/>
  <c r="BR488" i="51"/>
  <c r="AL434" i="51"/>
  <c r="I434" i="51"/>
  <c r="DQ402" i="51"/>
  <c r="F557" i="49"/>
  <c r="F558" i="49" s="1"/>
  <c r="F565" i="49"/>
  <c r="F590" i="49" s="1"/>
  <c r="F591" i="49" s="1"/>
  <c r="G44" i="38" s="1"/>
  <c r="AO91" i="45"/>
  <c r="AP261" i="50"/>
  <c r="DU229" i="50"/>
  <c r="BR261" i="50" s="1"/>
  <c r="BP211" i="51"/>
  <c r="AO89" i="45"/>
  <c r="AP259" i="50"/>
  <c r="DU227" i="50"/>
  <c r="BR259" i="50" s="1"/>
  <c r="AQ521" i="49"/>
  <c r="BS489" i="49" s="1"/>
  <c r="DV489" i="49"/>
  <c r="BS521" i="49" s="1"/>
  <c r="AQ520" i="2"/>
  <c r="DV488" i="2"/>
  <c r="BS520" i="2" s="1"/>
  <c r="M624" i="2"/>
  <c r="AQ456" i="2"/>
  <c r="BS424" i="2" s="1"/>
  <c r="DV424" i="2"/>
  <c r="BS456" i="2" s="1"/>
  <c r="F327" i="51"/>
  <c r="F328" i="51" s="1"/>
  <c r="BK237" i="51"/>
  <c r="BK262" i="51" s="1"/>
  <c r="BM239" i="50"/>
  <c r="DV422" i="51"/>
  <c r="BS454" i="51" s="1"/>
  <c r="AQ454" i="51"/>
  <c r="BS422" i="51" s="1"/>
  <c r="E252" i="38"/>
  <c r="E220" i="38"/>
  <c r="E256" i="38" s="1"/>
  <c r="AQ455" i="2"/>
  <c r="DV423" i="2"/>
  <c r="BS455" i="2" s="1"/>
  <c r="H603" i="51"/>
  <c r="AL499" i="51"/>
  <c r="DQ467" i="51"/>
  <c r="I499" i="51"/>
  <c r="AR326" i="2"/>
  <c r="BT294" i="2" s="1"/>
  <c r="DW294" i="2"/>
  <c r="BT326" i="2" s="1"/>
  <c r="BQ243" i="50"/>
  <c r="AP519" i="50"/>
  <c r="BR487" i="50" s="1"/>
  <c r="L623" i="50"/>
  <c r="DU487" i="50"/>
  <c r="BR519" i="50" s="1"/>
  <c r="DW294" i="50"/>
  <c r="BT326" i="50" s="1"/>
  <c r="AR326" i="50"/>
  <c r="E331" i="38"/>
  <c r="D40" i="53" s="1"/>
  <c r="E328" i="38"/>
  <c r="D38" i="53" s="1"/>
  <c r="E340" i="38"/>
  <c r="D46" i="53" s="1"/>
  <c r="BP276" i="51"/>
  <c r="BQ308" i="50"/>
  <c r="BQ503" i="50"/>
  <c r="L538" i="50"/>
  <c r="L571" i="50" s="1"/>
  <c r="BQ373" i="50"/>
  <c r="BQ438" i="50"/>
  <c r="L49" i="50"/>
  <c r="L503" i="2"/>
  <c r="AO503" i="2"/>
  <c r="K607" i="2"/>
  <c r="DT471" i="2"/>
  <c r="BS294" i="51"/>
  <c r="BR489" i="50"/>
  <c r="BS293" i="2"/>
  <c r="AK100" i="45"/>
  <c r="AL304" i="51"/>
  <c r="I304" i="51"/>
  <c r="DQ272" i="51"/>
  <c r="BR357" i="2"/>
  <c r="BR422" i="50"/>
  <c r="F92" i="38"/>
  <c r="F100" i="38" s="1"/>
  <c r="DN295" i="50"/>
  <c r="AI327" i="50"/>
  <c r="BS293" i="50"/>
  <c r="BT292" i="2"/>
  <c r="AK498" i="51"/>
  <c r="G602" i="51"/>
  <c r="H498" i="51"/>
  <c r="DP466" i="51"/>
  <c r="DN490" i="50"/>
  <c r="F191" i="38"/>
  <c r="AI5" i="46"/>
  <c r="AI31" i="46" s="1"/>
  <c r="F68" i="2"/>
  <c r="AI36" i="46"/>
  <c r="AI62" i="46" s="1"/>
  <c r="AI400" i="2"/>
  <c r="AI335" i="2"/>
  <c r="AI205" i="2"/>
  <c r="AI465" i="2"/>
  <c r="AI270" i="2"/>
  <c r="G172" i="2"/>
  <c r="G197" i="2" s="1"/>
  <c r="G198" i="2" s="1"/>
  <c r="BR423" i="50"/>
  <c r="BR292" i="51"/>
  <c r="AP120" i="45" s="1"/>
  <c r="BS228" i="2"/>
  <c r="BR293" i="51"/>
  <c r="DN425" i="51"/>
  <c r="F162" i="38"/>
  <c r="F163" i="38" s="1"/>
  <c r="L178" i="49"/>
  <c r="AN341" i="49"/>
  <c r="AN42" i="48"/>
  <c r="AN406" i="49"/>
  <c r="AN471" i="49"/>
  <c r="AN276" i="49"/>
  <c r="AN211" i="49"/>
  <c r="DN490" i="51"/>
  <c r="F195" i="38"/>
  <c r="F196" i="38" s="1"/>
  <c r="AH128" i="45"/>
  <c r="F41" i="38"/>
  <c r="F243" i="38" s="1"/>
  <c r="F198" i="38"/>
  <c r="F192" i="38"/>
  <c r="F200" i="38" s="1"/>
  <c r="H534" i="50"/>
  <c r="H567" i="50" s="1"/>
  <c r="BM499" i="50"/>
  <c r="BM434" i="50"/>
  <c r="BM369" i="50"/>
  <c r="BM304" i="50"/>
  <c r="H45" i="50"/>
  <c r="AJ69" i="46"/>
  <c r="H173" i="50"/>
  <c r="AJ206" i="50"/>
  <c r="AJ336" i="50"/>
  <c r="AJ466" i="50"/>
  <c r="AJ401" i="50"/>
  <c r="AJ271" i="50"/>
  <c r="AJ98" i="48"/>
  <c r="AJ99" i="45"/>
  <c r="H303" i="51"/>
  <c r="AK303" i="51"/>
  <c r="DP271" i="51"/>
  <c r="AI327" i="51"/>
  <c r="DN295" i="51"/>
  <c r="F96" i="38"/>
  <c r="F97" i="38" s="1"/>
  <c r="DV487" i="2"/>
  <c r="BS519" i="2" s="1"/>
  <c r="AQ519" i="2"/>
  <c r="E255" i="38"/>
  <c r="E221" i="38"/>
  <c r="DX487" i="51"/>
  <c r="BU519" i="51" s="1"/>
  <c r="AS519" i="51"/>
  <c r="DN360" i="51"/>
  <c r="F129" i="38"/>
  <c r="F130" i="38" s="1"/>
  <c r="F165" i="38"/>
  <c r="F313" i="38"/>
  <c r="DN230" i="50"/>
  <c r="F59" i="38"/>
  <c r="F60" i="38" s="1"/>
  <c r="AQ390" i="49"/>
  <c r="DV358" i="49"/>
  <c r="BS390" i="49" s="1"/>
  <c r="BK497" i="51"/>
  <c r="BK522" i="51" s="1"/>
  <c r="BK367" i="51"/>
  <c r="BK392" i="51" s="1"/>
  <c r="F532" i="51"/>
  <c r="BK432" i="51"/>
  <c r="BK457" i="51" s="1"/>
  <c r="F262" i="51"/>
  <c r="F263" i="51" s="1"/>
  <c r="BK302" i="51"/>
  <c r="BK327" i="51" s="1"/>
  <c r="F43" i="51"/>
  <c r="L308" i="2"/>
  <c r="AO308" i="2"/>
  <c r="DT276" i="2"/>
  <c r="F242" i="38"/>
  <c r="F42" i="38"/>
  <c r="F244" i="38" s="1"/>
  <c r="BR359" i="51"/>
  <c r="BS358" i="51"/>
  <c r="DV227" i="51"/>
  <c r="BS259" i="51" s="1"/>
  <c r="AQ259" i="51"/>
  <c r="BS227" i="51" s="1"/>
  <c r="BS292" i="50"/>
  <c r="BV422" i="2"/>
  <c r="BR423" i="51"/>
  <c r="BR229" i="49"/>
  <c r="F557" i="2"/>
  <c r="F558" i="2" s="1"/>
  <c r="F565" i="2"/>
  <c r="F590" i="2" s="1"/>
  <c r="F591" i="2" s="1"/>
  <c r="G32" i="38" s="1"/>
  <c r="BM238" i="2"/>
  <c r="BS294" i="49"/>
  <c r="AP28" i="45"/>
  <c r="AP121" i="45"/>
  <c r="DV228" i="51"/>
  <c r="BS260" i="51" s="1"/>
  <c r="AQ260" i="51"/>
  <c r="F262" i="50"/>
  <c r="F263" i="50" s="1"/>
  <c r="BK302" i="50"/>
  <c r="BK327" i="50" s="1"/>
  <c r="BK497" i="50"/>
  <c r="BK522" i="50" s="1"/>
  <c r="F532" i="50"/>
  <c r="BK367" i="50"/>
  <c r="BK392" i="50" s="1"/>
  <c r="F43" i="50"/>
  <c r="G14" i="38" s="1"/>
  <c r="BP341" i="51"/>
  <c r="BR228" i="49"/>
  <c r="BS357" i="50"/>
  <c r="DV359" i="49"/>
  <c r="BS391" i="49" s="1"/>
  <c r="AQ391" i="49"/>
  <c r="H533" i="49"/>
  <c r="H566" i="49" s="1"/>
  <c r="BM498" i="49"/>
  <c r="BM433" i="49"/>
  <c r="BM368" i="49"/>
  <c r="BM303" i="49"/>
  <c r="H44" i="49"/>
  <c r="AQ520" i="50"/>
  <c r="DV488" i="50"/>
  <c r="BS520" i="50" s="1"/>
  <c r="DW359" i="2"/>
  <c r="BT391" i="2" s="1"/>
  <c r="AR391" i="2"/>
  <c r="F327" i="50"/>
  <c r="F328" i="50" s="1"/>
  <c r="BK237" i="50"/>
  <c r="BK262" i="50" s="1"/>
  <c r="DV228" i="50"/>
  <c r="BS260" i="50" s="1"/>
  <c r="AQ260" i="50"/>
  <c r="H368" i="51"/>
  <c r="BM303" i="51" s="1"/>
  <c r="DP336" i="51"/>
  <c r="AK368" i="51"/>
  <c r="AP456" i="49"/>
  <c r="DU424" i="49"/>
  <c r="BR456" i="49" s="1"/>
  <c r="L625" i="49"/>
  <c r="BK432" i="50"/>
  <c r="BK457" i="50" s="1"/>
  <c r="DX229" i="51"/>
  <c r="BU261" i="51" s="1"/>
  <c r="AS261" i="51"/>
  <c r="BU229" i="51" s="1"/>
  <c r="AS325" i="49"/>
  <c r="BU293" i="49" s="1"/>
  <c r="DX293" i="49"/>
  <c r="BU325" i="49" s="1"/>
  <c r="L438" i="2"/>
  <c r="DT406" i="2"/>
  <c r="AO438" i="2"/>
  <c r="AP390" i="50"/>
  <c r="DU358" i="50"/>
  <c r="BR390" i="50" s="1"/>
  <c r="AO90" i="45"/>
  <c r="L624" i="50"/>
  <c r="DQ337" i="51"/>
  <c r="I369" i="51"/>
  <c r="BN304" i="51" s="1"/>
  <c r="AL369" i="51"/>
  <c r="BM498" i="2"/>
  <c r="BM433" i="2"/>
  <c r="BM368" i="2"/>
  <c r="BM303" i="2"/>
  <c r="H533" i="2"/>
  <c r="H566" i="2" s="1"/>
  <c r="AR454" i="49"/>
  <c r="DW422" i="49"/>
  <c r="BT454" i="49" s="1"/>
  <c r="AO60" i="45"/>
  <c r="F93" i="38"/>
  <c r="F99" i="38"/>
  <c r="AP456" i="51"/>
  <c r="DU424" i="51"/>
  <c r="BR456" i="51" s="1"/>
  <c r="AP521" i="51"/>
  <c r="L625" i="51"/>
  <c r="DU489" i="51"/>
  <c r="BR521" i="51" s="1"/>
  <c r="F126" i="38"/>
  <c r="F134" i="38" s="1"/>
  <c r="F132" i="38"/>
  <c r="AP58" i="45"/>
  <c r="AQ259" i="49"/>
  <c r="DV227" i="49"/>
  <c r="BS259" i="49" s="1"/>
  <c r="DN425" i="50"/>
  <c r="F158" i="38"/>
  <c r="F166" i="38" s="1"/>
  <c r="BT33" i="48"/>
  <c r="BW32" i="48"/>
  <c r="BV32" i="48"/>
  <c r="DV358" i="2"/>
  <c r="BS390" i="2" s="1"/>
  <c r="AQ390" i="2"/>
  <c r="BS358" i="2" s="1"/>
  <c r="DN230" i="51"/>
  <c r="F63" i="38"/>
  <c r="F67" i="38" s="1"/>
  <c r="BP471" i="51"/>
  <c r="DV357" i="51"/>
  <c r="BS389" i="51" s="1"/>
  <c r="AQ389" i="51"/>
  <c r="BS357" i="51" s="1"/>
  <c r="AO243" i="2"/>
  <c r="DT211" i="2"/>
  <c r="L243" i="2"/>
  <c r="BR488" i="49"/>
  <c r="AR261" i="2"/>
  <c r="BT229" i="2" s="1"/>
  <c r="DW229" i="2"/>
  <c r="BT261" i="2" s="1"/>
  <c r="DV357" i="49"/>
  <c r="BS389" i="49" s="1"/>
  <c r="AQ389" i="49"/>
  <c r="DV292" i="49"/>
  <c r="BS324" i="49" s="1"/>
  <c r="AQ324" i="49"/>
  <c r="BS292" i="49" s="1"/>
  <c r="BM238" i="49"/>
  <c r="AI465" i="49"/>
  <c r="AI400" i="49"/>
  <c r="AI335" i="49"/>
  <c r="AI36" i="48"/>
  <c r="AI62" i="48" s="1"/>
  <c r="G233" i="38" s="1"/>
  <c r="G172" i="49"/>
  <c r="AI270" i="49"/>
  <c r="F68" i="49"/>
  <c r="G18" i="38"/>
  <c r="AI205" i="49"/>
  <c r="AO27" i="45"/>
  <c r="DU227" i="2"/>
  <c r="BR259" i="2" s="1"/>
  <c r="AP259" i="2"/>
  <c r="L623" i="2"/>
  <c r="BP406" i="51"/>
  <c r="BR489" i="2"/>
  <c r="L373" i="2"/>
  <c r="AO373" i="2"/>
  <c r="DT341" i="2"/>
  <c r="AL7" i="46"/>
  <c r="AL38" i="46"/>
  <c r="AO13" i="46"/>
  <c r="AO44" i="46"/>
  <c r="AM9" i="46"/>
  <c r="AM40" i="46"/>
  <c r="AA45" i="45"/>
  <c r="AB47" i="46"/>
  <c r="W10" i="46"/>
  <c r="W88" i="47"/>
  <c r="AY88" i="47" s="1"/>
  <c r="X211" i="49" s="1"/>
  <c r="Z44" i="45"/>
  <c r="V40" i="48"/>
  <c r="T142" i="47"/>
  <c r="U68" i="48"/>
  <c r="AB15" i="46"/>
  <c r="U39" i="48"/>
  <c r="U69" i="45"/>
  <c r="V111" i="50"/>
  <c r="AX111" i="50" s="1"/>
  <c r="U337" i="50"/>
  <c r="DB337" i="50" s="1"/>
  <c r="U467" i="50"/>
  <c r="DB467" i="50" s="1"/>
  <c r="U70" i="46"/>
  <c r="U402" i="50"/>
  <c r="DB402" i="50" s="1"/>
  <c r="Q304" i="38"/>
  <c r="Q289" i="38"/>
  <c r="Q294" i="38"/>
  <c r="Q299" i="38"/>
  <c r="R288" i="38"/>
  <c r="R293" i="38" s="1"/>
  <c r="R298" i="38"/>
  <c r="R303" i="38" s="1"/>
  <c r="AO343" i="51"/>
  <c r="BQ343" i="51" s="1"/>
  <c r="AB476" i="49"/>
  <c r="DI476" i="49" s="1"/>
  <c r="AB47" i="48"/>
  <c r="AA93" i="47"/>
  <c r="BC93" i="47" s="1"/>
  <c r="AB216" i="49" s="1"/>
  <c r="DI216" i="49" s="1"/>
  <c r="AB411" i="49"/>
  <c r="DI411" i="49" s="1"/>
  <c r="AB281" i="49"/>
  <c r="DI281" i="49" s="1"/>
  <c r="AB47" i="45"/>
  <c r="AB346" i="49"/>
  <c r="DI346" i="49" s="1"/>
  <c r="W112" i="50"/>
  <c r="AY112" i="50" s="1"/>
  <c r="V339" i="49"/>
  <c r="DC339" i="49" s="1"/>
  <c r="U86" i="47"/>
  <c r="AW86" i="47" s="1"/>
  <c r="V209" i="49" s="1"/>
  <c r="DC209" i="49" s="1"/>
  <c r="V469" i="49"/>
  <c r="DC469" i="49" s="1"/>
  <c r="V40" i="46"/>
  <c r="W10" i="48"/>
  <c r="AA45" i="46"/>
  <c r="V274" i="49"/>
  <c r="DC274" i="49" s="1"/>
  <c r="V40" i="45"/>
  <c r="V404" i="49"/>
  <c r="DC404" i="49" s="1"/>
  <c r="DU224" i="2"/>
  <c r="BR256" i="2" s="1"/>
  <c r="BD119" i="49"/>
  <c r="AT109" i="49"/>
  <c r="DU476" i="49"/>
  <c r="BR508" i="49" s="1"/>
  <c r="AA344" i="49"/>
  <c r="DH344" i="49" s="1"/>
  <c r="AA45" i="48"/>
  <c r="AA474" i="49"/>
  <c r="DH474" i="49" s="1"/>
  <c r="Z91" i="47"/>
  <c r="BB91" i="47" s="1"/>
  <c r="AA214" i="49" s="1"/>
  <c r="DH214" i="49" s="1"/>
  <c r="AA409" i="49"/>
  <c r="DH409" i="49" s="1"/>
  <c r="O508" i="2"/>
  <c r="DV283" i="49"/>
  <c r="BS315" i="49" s="1"/>
  <c r="BS283" i="49" s="1"/>
  <c r="AR252" i="50"/>
  <c r="BT220" i="50" s="1"/>
  <c r="AS252" i="50" s="1"/>
  <c r="Z343" i="49"/>
  <c r="DG343" i="49" s="1"/>
  <c r="L612" i="51"/>
  <c r="BD92" i="47"/>
  <c r="AO109" i="45"/>
  <c r="DU281" i="51"/>
  <c r="BR313" i="51" s="1"/>
  <c r="BR281" i="51" s="1"/>
  <c r="AQ313" i="51" s="1"/>
  <c r="L620" i="2"/>
  <c r="AA279" i="49"/>
  <c r="DH279" i="49" s="1"/>
  <c r="L621" i="51"/>
  <c r="AR515" i="51"/>
  <c r="BT483" i="51" s="1"/>
  <c r="DX483" i="51" s="1"/>
  <c r="BU515" i="51" s="1"/>
  <c r="N442" i="2"/>
  <c r="AP256" i="2"/>
  <c r="DV287" i="50"/>
  <c r="BS319" i="50" s="1"/>
  <c r="BS287" i="50" s="1"/>
  <c r="DW287" i="50" s="1"/>
  <c r="BT319" i="50" s="1"/>
  <c r="AQ447" i="2"/>
  <c r="DV415" i="2"/>
  <c r="BS447" i="2" s="1"/>
  <c r="AQ249" i="2"/>
  <c r="BS217" i="2" s="1"/>
  <c r="DW217" i="2" s="1"/>
  <c r="BT249" i="2" s="1"/>
  <c r="L619" i="49"/>
  <c r="AP322" i="51"/>
  <c r="DV222" i="2"/>
  <c r="BS254" i="2" s="1"/>
  <c r="BS222" i="2" s="1"/>
  <c r="DU223" i="49"/>
  <c r="BR255" i="49" s="1"/>
  <c r="BR223" i="49" s="1"/>
  <c r="AP54" i="45" s="1"/>
  <c r="AO54" i="45"/>
  <c r="BR481" i="49"/>
  <c r="AQ513" i="49" s="1"/>
  <c r="Z44" i="46"/>
  <c r="Y115" i="49"/>
  <c r="BA115" i="49" s="1"/>
  <c r="AB475" i="2"/>
  <c r="DI475" i="2" s="1"/>
  <c r="V58" i="47"/>
  <c r="AX58" i="47" s="1"/>
  <c r="W210" i="2" s="1"/>
  <c r="DD210" i="2" s="1"/>
  <c r="W470" i="2"/>
  <c r="DD470" i="2" s="1"/>
  <c r="AA117" i="49"/>
  <c r="BC117" i="49" s="1"/>
  <c r="W340" i="2"/>
  <c r="DD340" i="2" s="1"/>
  <c r="AO107" i="45"/>
  <c r="DU279" i="51"/>
  <c r="BR311" i="51" s="1"/>
  <c r="L610" i="51"/>
  <c r="AO213" i="51"/>
  <c r="BQ213" i="51" s="1"/>
  <c r="DU290" i="51"/>
  <c r="BR322" i="51" s="1"/>
  <c r="DU215" i="51"/>
  <c r="BR247" i="51" s="1"/>
  <c r="O378" i="51"/>
  <c r="AR250" i="50"/>
  <c r="BT218" i="50" s="1"/>
  <c r="AS250" i="50" s="1"/>
  <c r="L612" i="49"/>
  <c r="DV410" i="2"/>
  <c r="AR449" i="2"/>
  <c r="BT417" i="2" s="1"/>
  <c r="AS449" i="2" s="1"/>
  <c r="AO213" i="2"/>
  <c r="BQ213" i="2" s="1"/>
  <c r="AO473" i="51"/>
  <c r="BQ473" i="51" s="1"/>
  <c r="T38" i="45"/>
  <c r="T38" i="46"/>
  <c r="T337" i="49"/>
  <c r="DA337" i="49" s="1"/>
  <c r="W113" i="49"/>
  <c r="AY113" i="49" s="1"/>
  <c r="Z408" i="49"/>
  <c r="DG408" i="49" s="1"/>
  <c r="Z44" i="48"/>
  <c r="T402" i="49"/>
  <c r="DA402" i="49" s="1"/>
  <c r="T38" i="48"/>
  <c r="Z473" i="49"/>
  <c r="DG473" i="49" s="1"/>
  <c r="Y90" i="47"/>
  <c r="BA90" i="47" s="1"/>
  <c r="Z213" i="49" s="1"/>
  <c r="DG213" i="49" s="1"/>
  <c r="T467" i="49"/>
  <c r="DA467" i="49" s="1"/>
  <c r="S84" i="47"/>
  <c r="AU84" i="47" s="1"/>
  <c r="T207" i="49" s="1"/>
  <c r="DA207" i="49" s="1"/>
  <c r="X341" i="49"/>
  <c r="DE341" i="49" s="1"/>
  <c r="X114" i="49"/>
  <c r="AZ114" i="49" s="1"/>
  <c r="Z278" i="49"/>
  <c r="DG278" i="49" s="1"/>
  <c r="T272" i="49"/>
  <c r="DA272" i="49" s="1"/>
  <c r="AV142" i="47"/>
  <c r="U207" i="50" s="1"/>
  <c r="DB207" i="50" s="1"/>
  <c r="AB15" i="48"/>
  <c r="AB62" i="47"/>
  <c r="AA63" i="47"/>
  <c r="BC63" i="47" s="1"/>
  <c r="AB215" i="2" s="1"/>
  <c r="DI215" i="2" s="1"/>
  <c r="AB410" i="2"/>
  <c r="DI410" i="2" s="1"/>
  <c r="AO278" i="2"/>
  <c r="BQ278" i="2" s="1"/>
  <c r="Z116" i="49"/>
  <c r="BB116" i="49" s="1"/>
  <c r="AO408" i="2"/>
  <c r="BQ408" i="2" s="1"/>
  <c r="AR448" i="49"/>
  <c r="DW416" i="49"/>
  <c r="BT448" i="49" s="1"/>
  <c r="AP508" i="49"/>
  <c r="AO473" i="2"/>
  <c r="BQ473" i="2" s="1"/>
  <c r="M180" i="2"/>
  <c r="AO343" i="2"/>
  <c r="BQ343" i="2" s="1"/>
  <c r="AQ314" i="51"/>
  <c r="BS282" i="51" s="1"/>
  <c r="U468" i="49"/>
  <c r="DB468" i="49" s="1"/>
  <c r="T85" i="47"/>
  <c r="AV85" i="47" s="1"/>
  <c r="U208" i="49" s="1"/>
  <c r="DB208" i="49" s="1"/>
  <c r="X276" i="49"/>
  <c r="DE276" i="49" s="1"/>
  <c r="X42" i="45"/>
  <c r="X42" i="46"/>
  <c r="BD118" i="50"/>
  <c r="BR352" i="51"/>
  <c r="AQ384" i="51" s="1"/>
  <c r="BS287" i="49"/>
  <c r="AR319" i="49" s="1"/>
  <c r="BR221" i="51"/>
  <c r="AQ253" i="51" s="1"/>
  <c r="U273" i="49"/>
  <c r="DB273" i="49" s="1"/>
  <c r="X406" i="49"/>
  <c r="DE406" i="49" s="1"/>
  <c r="X42" i="48"/>
  <c r="U338" i="49"/>
  <c r="DB338" i="49" s="1"/>
  <c r="U39" i="46"/>
  <c r="U39" i="45"/>
  <c r="X471" i="49"/>
  <c r="DE471" i="49" s="1"/>
  <c r="U403" i="49"/>
  <c r="DB403" i="49" s="1"/>
  <c r="AQ514" i="50"/>
  <c r="BS482" i="50" s="1"/>
  <c r="AR514" i="50" s="1"/>
  <c r="L616" i="50"/>
  <c r="AP377" i="50"/>
  <c r="AP382" i="50"/>
  <c r="BR350" i="50" s="1"/>
  <c r="BR346" i="50"/>
  <c r="AQ378" i="50" s="1"/>
  <c r="AQ251" i="2"/>
  <c r="BS219" i="2" s="1"/>
  <c r="AP314" i="2"/>
  <c r="BR282" i="2" s="1"/>
  <c r="BD179" i="47"/>
  <c r="T110" i="49"/>
  <c r="AV110" i="49" s="1"/>
  <c r="AB118" i="49"/>
  <c r="BE118" i="49" s="1"/>
  <c r="AB91" i="47" s="1"/>
  <c r="AB280" i="2"/>
  <c r="DI280" i="2" s="1"/>
  <c r="AB15" i="45"/>
  <c r="W405" i="2"/>
  <c r="DD405" i="2" s="1"/>
  <c r="W10" i="45"/>
  <c r="AO81" i="45"/>
  <c r="DV419" i="49"/>
  <c r="BS451" i="49" s="1"/>
  <c r="BS419" i="49" s="1"/>
  <c r="AQ380" i="2"/>
  <c r="BS348" i="2" s="1"/>
  <c r="AR508" i="2"/>
  <c r="AP387" i="2"/>
  <c r="BR355" i="2" s="1"/>
  <c r="AQ387" i="2" s="1"/>
  <c r="AR313" i="49"/>
  <c r="BR480" i="49"/>
  <c r="DV480" i="49" s="1"/>
  <c r="BS512" i="49" s="1"/>
  <c r="BD149" i="47"/>
  <c r="AB345" i="2"/>
  <c r="DI345" i="2" s="1"/>
  <c r="W275" i="2"/>
  <c r="DD275" i="2" s="1"/>
  <c r="AQ318" i="2"/>
  <c r="BS286" i="2" s="1"/>
  <c r="AR318" i="2" s="1"/>
  <c r="AQ316" i="49"/>
  <c r="BS284" i="49" s="1"/>
  <c r="AQ381" i="49"/>
  <c r="BS349" i="49" s="1"/>
  <c r="Y147" i="51"/>
  <c r="Z83" i="51"/>
  <c r="X146" i="51"/>
  <c r="Y82" i="51"/>
  <c r="DW480" i="50"/>
  <c r="BT512" i="50" s="1"/>
  <c r="AR512" i="50"/>
  <c r="DU345" i="50"/>
  <c r="BR377" i="50" s="1"/>
  <c r="L611" i="51"/>
  <c r="L611" i="50"/>
  <c r="AP511" i="50"/>
  <c r="M541" i="2"/>
  <c r="M574" i="2" s="1"/>
  <c r="DX225" i="50"/>
  <c r="BU257" i="50" s="1"/>
  <c r="AS257" i="50"/>
  <c r="AP509" i="51"/>
  <c r="BR477" i="51" s="1"/>
  <c r="DV477" i="51" s="1"/>
  <c r="BS509" i="51" s="1"/>
  <c r="AQ512" i="51"/>
  <c r="BS480" i="51" s="1"/>
  <c r="BR216" i="51"/>
  <c r="AR378" i="51"/>
  <c r="AO408" i="51"/>
  <c r="BQ408" i="51" s="1"/>
  <c r="M180" i="51"/>
  <c r="AR258" i="50"/>
  <c r="BT226" i="50" s="1"/>
  <c r="DX226" i="50" s="1"/>
  <c r="BU258" i="50" s="1"/>
  <c r="DV288" i="50"/>
  <c r="BS320" i="50" s="1"/>
  <c r="BS288" i="50" s="1"/>
  <c r="AR320" i="50" s="1"/>
  <c r="AQ379" i="50"/>
  <c r="BS347" i="50" s="1"/>
  <c r="AO82" i="45"/>
  <c r="M311" i="51"/>
  <c r="BR246" i="51" s="1"/>
  <c r="AQ443" i="50"/>
  <c r="BS411" i="50" s="1"/>
  <c r="AO278" i="51"/>
  <c r="BQ278" i="51" s="1"/>
  <c r="AP379" i="51"/>
  <c r="BR347" i="51" s="1"/>
  <c r="BR246" i="2"/>
  <c r="L613" i="49"/>
  <c r="BR415" i="49"/>
  <c r="AQ447" i="49" s="1"/>
  <c r="BR482" i="2"/>
  <c r="AQ514" i="2" s="1"/>
  <c r="DU283" i="50"/>
  <c r="BR315" i="50" s="1"/>
  <c r="BR283" i="50" s="1"/>
  <c r="DV283" i="50" s="1"/>
  <c r="BS315" i="50" s="1"/>
  <c r="AP323" i="50"/>
  <c r="L614" i="50"/>
  <c r="AO80" i="45"/>
  <c r="BR441" i="2"/>
  <c r="AQ252" i="49"/>
  <c r="BS220" i="49" s="1"/>
  <c r="DW220" i="49" s="1"/>
  <c r="BT252" i="49" s="1"/>
  <c r="DW484" i="2"/>
  <c r="BT516" i="2" s="1"/>
  <c r="BT484" i="2" s="1"/>
  <c r="L613" i="2"/>
  <c r="DV480" i="2"/>
  <c r="BS512" i="2" s="1"/>
  <c r="BS480" i="2" s="1"/>
  <c r="DV345" i="2"/>
  <c r="N377" i="2"/>
  <c r="M52" i="2"/>
  <c r="AQ250" i="2"/>
  <c r="BS218" i="2" s="1"/>
  <c r="DU477" i="2"/>
  <c r="BR509" i="2" s="1"/>
  <c r="AO17" i="45"/>
  <c r="AP509" i="2"/>
  <c r="DW419" i="50"/>
  <c r="BT451" i="50" s="1"/>
  <c r="AR451" i="50"/>
  <c r="DU291" i="50"/>
  <c r="BR323" i="50" s="1"/>
  <c r="DV421" i="50"/>
  <c r="BS453" i="50" s="1"/>
  <c r="BS421" i="50" s="1"/>
  <c r="BR414" i="50"/>
  <c r="DV414" i="50" s="1"/>
  <c r="BS446" i="50" s="1"/>
  <c r="DU479" i="50"/>
  <c r="BR511" i="50" s="1"/>
  <c r="DU478" i="51"/>
  <c r="BR510" i="51" s="1"/>
  <c r="DV355" i="50"/>
  <c r="BS387" i="50" s="1"/>
  <c r="BS355" i="50" s="1"/>
  <c r="AP247" i="51"/>
  <c r="DV354" i="50"/>
  <c r="BS386" i="50" s="1"/>
  <c r="BS354" i="50" s="1"/>
  <c r="AP510" i="51"/>
  <c r="AO88" i="45"/>
  <c r="DV476" i="51"/>
  <c r="BS508" i="51" s="1"/>
  <c r="BS476" i="51" s="1"/>
  <c r="O508" i="51" s="1"/>
  <c r="AO111" i="45"/>
  <c r="BS348" i="50"/>
  <c r="AR380" i="50" s="1"/>
  <c r="BR222" i="50"/>
  <c r="AQ254" i="50" s="1"/>
  <c r="M620" i="50"/>
  <c r="DW284" i="51"/>
  <c r="BT316" i="51" s="1"/>
  <c r="AR316" i="51"/>
  <c r="BS415" i="51"/>
  <c r="DW415" i="51" s="1"/>
  <c r="BT447" i="51" s="1"/>
  <c r="AR447" i="50"/>
  <c r="BT415" i="50" s="1"/>
  <c r="AP86" i="45"/>
  <c r="DV350" i="51"/>
  <c r="BS382" i="51" s="1"/>
  <c r="BS350" i="51" s="1"/>
  <c r="AQ256" i="51"/>
  <c r="BS224" i="51" s="1"/>
  <c r="AQ443" i="51"/>
  <c r="BS411" i="51" s="1"/>
  <c r="DV224" i="50"/>
  <c r="BS256" i="50" s="1"/>
  <c r="BS224" i="50" s="1"/>
  <c r="BR376" i="2"/>
  <c r="AP509" i="49"/>
  <c r="BR477" i="49" s="1"/>
  <c r="DV477" i="49" s="1"/>
  <c r="BS509" i="49" s="1"/>
  <c r="DU481" i="2"/>
  <c r="BR513" i="2" s="1"/>
  <c r="DV221" i="2"/>
  <c r="BS253" i="2" s="1"/>
  <c r="BS221" i="2" s="1"/>
  <c r="DU290" i="2"/>
  <c r="BR322" i="2" s="1"/>
  <c r="BR290" i="2" s="1"/>
  <c r="AP513" i="2"/>
  <c r="O313" i="49"/>
  <c r="AO48" i="45"/>
  <c r="L617" i="2"/>
  <c r="BR345" i="49"/>
  <c r="N377" i="49" s="1"/>
  <c r="AP49" i="45"/>
  <c r="DV486" i="50"/>
  <c r="BS518" i="50" s="1"/>
  <c r="AQ518" i="50"/>
  <c r="DV285" i="51"/>
  <c r="BS317" i="51" s="1"/>
  <c r="AQ317" i="51"/>
  <c r="BS418" i="50"/>
  <c r="AR450" i="50" s="1"/>
  <c r="AQ448" i="50"/>
  <c r="BS416" i="50" s="1"/>
  <c r="T38" i="50"/>
  <c r="T9" i="38"/>
  <c r="DV354" i="51"/>
  <c r="BS386" i="51" s="1"/>
  <c r="BS354" i="51" s="1"/>
  <c r="S10" i="38"/>
  <c r="BS419" i="51"/>
  <c r="AR451" i="51" s="1"/>
  <c r="DV478" i="50"/>
  <c r="BS510" i="50" s="1"/>
  <c r="BS478" i="50" s="1"/>
  <c r="AQ322" i="49"/>
  <c r="BS290" i="49" s="1"/>
  <c r="AR445" i="2"/>
  <c r="BT413" i="2" s="1"/>
  <c r="T38" i="2"/>
  <c r="T8" i="38"/>
  <c r="DV218" i="49"/>
  <c r="BS250" i="49" s="1"/>
  <c r="BS218" i="49" s="1"/>
  <c r="BR286" i="49"/>
  <c r="AQ318" i="49" s="1"/>
  <c r="BR351" i="2"/>
  <c r="AQ383" i="2" s="1"/>
  <c r="BR420" i="50"/>
  <c r="AQ452" i="50" s="1"/>
  <c r="BR353" i="50"/>
  <c r="DV353" i="50" s="1"/>
  <c r="BS385" i="50" s="1"/>
  <c r="BS291" i="51"/>
  <c r="AR323" i="51" s="1"/>
  <c r="BR289" i="51"/>
  <c r="AQ321" i="51" s="1"/>
  <c r="BS484" i="50"/>
  <c r="DW484" i="50" s="1"/>
  <c r="BT516" i="50" s="1"/>
  <c r="BS352" i="50"/>
  <c r="DW352" i="50" s="1"/>
  <c r="BT384" i="50" s="1"/>
  <c r="BR485" i="51"/>
  <c r="AQ517" i="51" s="1"/>
  <c r="BR477" i="50"/>
  <c r="DV477" i="50" s="1"/>
  <c r="BS509" i="50" s="1"/>
  <c r="N312" i="50"/>
  <c r="AQ312" i="50"/>
  <c r="DV280" i="50"/>
  <c r="BS289" i="50"/>
  <c r="AR321" i="50" s="1"/>
  <c r="BR411" i="49"/>
  <c r="DV411" i="49" s="1"/>
  <c r="BS443" i="49" s="1"/>
  <c r="BR284" i="2"/>
  <c r="AQ316" i="2" s="1"/>
  <c r="AQ377" i="2"/>
  <c r="BR356" i="49"/>
  <c r="AQ388" i="49" s="1"/>
  <c r="AQ248" i="2"/>
  <c r="BS216" i="2" s="1"/>
  <c r="AR248" i="2" s="1"/>
  <c r="BR347" i="2"/>
  <c r="AQ379" i="2" s="1"/>
  <c r="BS352" i="2"/>
  <c r="AR384" i="2" s="1"/>
  <c r="AQ382" i="2"/>
  <c r="BS350" i="2" s="1"/>
  <c r="AR382" i="2" s="1"/>
  <c r="BS486" i="2"/>
  <c r="DW486" i="2" s="1"/>
  <c r="BT518" i="2" s="1"/>
  <c r="M616" i="2"/>
  <c r="BS352" i="49"/>
  <c r="AR384" i="49" s="1"/>
  <c r="BR412" i="2"/>
  <c r="AQ444" i="2" s="1"/>
  <c r="BR414" i="49"/>
  <c r="DV414" i="49" s="1"/>
  <c r="BS446" i="49" s="1"/>
  <c r="BT353" i="49"/>
  <c r="DX353" i="49" s="1"/>
  <c r="BU385" i="49" s="1"/>
  <c r="DX413" i="49"/>
  <c r="BU445" i="49" s="1"/>
  <c r="AS445" i="49"/>
  <c r="AR251" i="50"/>
  <c r="DW219" i="50"/>
  <c r="BT251" i="50" s="1"/>
  <c r="S25" i="47"/>
  <c r="S141" i="2"/>
  <c r="T77" i="2"/>
  <c r="AO244" i="50"/>
  <c r="DT212" i="50"/>
  <c r="L244" i="50"/>
  <c r="AN74" i="45"/>
  <c r="S109" i="49"/>
  <c r="AU109" i="49" s="1"/>
  <c r="AX112" i="50"/>
  <c r="DY348" i="49"/>
  <c r="AT380" i="49"/>
  <c r="Q380" i="49"/>
  <c r="BS482" i="51"/>
  <c r="BR280" i="51"/>
  <c r="AP383" i="49"/>
  <c r="DU351" i="49"/>
  <c r="BR383" i="49" s="1"/>
  <c r="L617" i="49"/>
  <c r="BR282" i="49"/>
  <c r="BR354" i="2"/>
  <c r="L610" i="50"/>
  <c r="DU474" i="50"/>
  <c r="BR506" i="50" s="1"/>
  <c r="M506" i="50"/>
  <c r="AP506" i="50"/>
  <c r="AO76" i="45"/>
  <c r="M180" i="50"/>
  <c r="AO473" i="50"/>
  <c r="AO343" i="50"/>
  <c r="AO408" i="50"/>
  <c r="AO213" i="50"/>
  <c r="AO278" i="50"/>
  <c r="AP449" i="50"/>
  <c r="DU417" i="50"/>
  <c r="BR449" i="50" s="1"/>
  <c r="L618" i="50"/>
  <c r="AQ313" i="2"/>
  <c r="DV281" i="2"/>
  <c r="BS313" i="2" s="1"/>
  <c r="AR450" i="49"/>
  <c r="DW418" i="49"/>
  <c r="BT450" i="49" s="1"/>
  <c r="DV280" i="2"/>
  <c r="N312" i="2"/>
  <c r="AQ312" i="2"/>
  <c r="X117" i="47"/>
  <c r="X146" i="50"/>
  <c r="Y82" i="50"/>
  <c r="AP383" i="51"/>
  <c r="DU351" i="51"/>
  <c r="BR383" i="51" s="1"/>
  <c r="AO114" i="45"/>
  <c r="AO112" i="45"/>
  <c r="DU219" i="51"/>
  <c r="BR251" i="51" s="1"/>
  <c r="AP251" i="51"/>
  <c r="L615" i="51"/>
  <c r="AQ514" i="49"/>
  <c r="DV482" i="49"/>
  <c r="BS514" i="49" s="1"/>
  <c r="W29" i="47"/>
  <c r="W145" i="2"/>
  <c r="X81" i="2"/>
  <c r="BR347" i="49"/>
  <c r="U78" i="49"/>
  <c r="T142" i="49"/>
  <c r="AR515" i="50"/>
  <c r="DW483" i="50"/>
  <c r="BT515" i="50" s="1"/>
  <c r="BR349" i="51"/>
  <c r="AR388" i="2"/>
  <c r="DW356" i="2"/>
  <c r="BT388" i="2" s="1"/>
  <c r="L504" i="50"/>
  <c r="K608" i="50"/>
  <c r="AO504" i="50"/>
  <c r="DT472" i="50"/>
  <c r="U142" i="51"/>
  <c r="V78" i="51"/>
  <c r="AS315" i="51"/>
  <c r="DX283" i="51"/>
  <c r="BU315" i="51" s="1"/>
  <c r="DV223" i="2"/>
  <c r="BS255" i="2" s="1"/>
  <c r="AQ255" i="2"/>
  <c r="DV475" i="49"/>
  <c r="N507" i="49"/>
  <c r="AQ507" i="49"/>
  <c r="BR355" i="51"/>
  <c r="AQ249" i="49"/>
  <c r="DV217" i="49"/>
  <c r="BS249" i="49" s="1"/>
  <c r="M541" i="49"/>
  <c r="M574" i="49" s="1"/>
  <c r="AP444" i="51"/>
  <c r="DU412" i="51"/>
  <c r="BR444" i="51" s="1"/>
  <c r="AQ518" i="51"/>
  <c r="DV486" i="51"/>
  <c r="BS518" i="51" s="1"/>
  <c r="V79" i="51"/>
  <c r="U143" i="51"/>
  <c r="DV417" i="49"/>
  <c r="BS449" i="49" s="1"/>
  <c r="AQ449" i="49"/>
  <c r="BR215" i="49"/>
  <c r="BR246" i="49"/>
  <c r="X116" i="47"/>
  <c r="X145" i="50"/>
  <c r="Y81" i="50"/>
  <c r="BR419" i="2"/>
  <c r="Y146" i="49"/>
  <c r="Z82" i="49"/>
  <c r="AO110" i="45"/>
  <c r="BR286" i="50"/>
  <c r="AQ253" i="50"/>
  <c r="DV221" i="50"/>
  <c r="BS253" i="50" s="1"/>
  <c r="L615" i="49"/>
  <c r="AP511" i="49"/>
  <c r="DU479" i="49"/>
  <c r="BR511" i="49" s="1"/>
  <c r="AO50" i="45"/>
  <c r="AQ321" i="49"/>
  <c r="DV289" i="49"/>
  <c r="BS321" i="49" s="1"/>
  <c r="AA32" i="47"/>
  <c r="AA148" i="2"/>
  <c r="AB84" i="2"/>
  <c r="AO53" i="45"/>
  <c r="AP254" i="49"/>
  <c r="DU222" i="49"/>
  <c r="BR254" i="49" s="1"/>
  <c r="L618" i="49"/>
  <c r="AO309" i="49"/>
  <c r="DT277" i="49"/>
  <c r="L309" i="49"/>
  <c r="AB85" i="49"/>
  <c r="AB149" i="49" s="1"/>
  <c r="AA149" i="49"/>
  <c r="AQ322" i="50"/>
  <c r="DV290" i="50"/>
  <c r="BS322" i="50" s="1"/>
  <c r="AR446" i="2"/>
  <c r="DW414" i="2"/>
  <c r="BT446" i="2" s="1"/>
  <c r="BR216" i="49"/>
  <c r="BR291" i="2"/>
  <c r="BS216" i="50"/>
  <c r="BD63" i="47"/>
  <c r="BR287" i="51"/>
  <c r="AO244" i="49"/>
  <c r="L244" i="49"/>
  <c r="DT212" i="49"/>
  <c r="AN43" i="45"/>
  <c r="BR478" i="2"/>
  <c r="AR323" i="49"/>
  <c r="DW291" i="49"/>
  <c r="BT323" i="49" s="1"/>
  <c r="AQ255" i="51"/>
  <c r="DV223" i="51"/>
  <c r="BS255" i="51" s="1"/>
  <c r="AR516" i="51"/>
  <c r="DW484" i="51"/>
  <c r="BT516" i="51" s="1"/>
  <c r="AQ249" i="50"/>
  <c r="DV217" i="50"/>
  <c r="BS249" i="50" s="1"/>
  <c r="AQ381" i="2"/>
  <c r="DV349" i="2"/>
  <c r="BS381" i="2" s="1"/>
  <c r="AA33" i="47"/>
  <c r="AB85" i="2"/>
  <c r="AA149" i="2"/>
  <c r="AO25" i="45"/>
  <c r="DU225" i="2"/>
  <c r="BR257" i="2" s="1"/>
  <c r="AP257" i="2"/>
  <c r="AQ382" i="49"/>
  <c r="DV350" i="49"/>
  <c r="BS382" i="49" s="1"/>
  <c r="DU288" i="51"/>
  <c r="BR320" i="51" s="1"/>
  <c r="AP320" i="51"/>
  <c r="L619" i="51"/>
  <c r="AO116" i="45"/>
  <c r="U113" i="47"/>
  <c r="U142" i="50"/>
  <c r="V78" i="50"/>
  <c r="DV286" i="51"/>
  <c r="BS318" i="51" s="1"/>
  <c r="AQ318" i="51"/>
  <c r="DV476" i="50"/>
  <c r="BS508" i="50" s="1"/>
  <c r="AQ508" i="50"/>
  <c r="AR453" i="49"/>
  <c r="DW421" i="49"/>
  <c r="BT453" i="49" s="1"/>
  <c r="V112" i="49"/>
  <c r="AX112" i="49" s="1"/>
  <c r="AQ452" i="49"/>
  <c r="DV420" i="49"/>
  <c r="BS452" i="49" s="1"/>
  <c r="AR321" i="2"/>
  <c r="DW289" i="2"/>
  <c r="BT321" i="2" s="1"/>
  <c r="X30" i="47"/>
  <c r="X146" i="2"/>
  <c r="Y82" i="2"/>
  <c r="AP453" i="51"/>
  <c r="DU421" i="51"/>
  <c r="BR453" i="51" s="1"/>
  <c r="L622" i="51"/>
  <c r="AO119" i="45"/>
  <c r="BS284" i="50"/>
  <c r="T26" i="47"/>
  <c r="T142" i="2"/>
  <c r="U78" i="2"/>
  <c r="AO439" i="49"/>
  <c r="DT407" i="49"/>
  <c r="L439" i="49"/>
  <c r="AO56" i="45"/>
  <c r="AP257" i="49"/>
  <c r="DU225" i="49"/>
  <c r="BR257" i="49" s="1"/>
  <c r="S112" i="47"/>
  <c r="S141" i="50"/>
  <c r="T77" i="50"/>
  <c r="AR317" i="49"/>
  <c r="DW285" i="49"/>
  <c r="BT317" i="49" s="1"/>
  <c r="AQ452" i="51"/>
  <c r="DV420" i="51"/>
  <c r="BS452" i="51" s="1"/>
  <c r="AR320" i="49"/>
  <c r="DW288" i="49"/>
  <c r="BT320" i="49" s="1"/>
  <c r="BS483" i="2"/>
  <c r="AQ445" i="50"/>
  <c r="DV413" i="50"/>
  <c r="BS445" i="50" s="1"/>
  <c r="DT342" i="50"/>
  <c r="L374" i="50"/>
  <c r="AO374" i="50"/>
  <c r="V144" i="51"/>
  <c r="W80" i="51"/>
  <c r="BS222" i="51"/>
  <c r="AO105" i="48"/>
  <c r="DW219" i="49"/>
  <c r="BT251" i="49" s="1"/>
  <c r="AR251" i="49"/>
  <c r="AP516" i="49"/>
  <c r="L620" i="49"/>
  <c r="DU484" i="49"/>
  <c r="BR516" i="49" s="1"/>
  <c r="DW346" i="49"/>
  <c r="O378" i="49"/>
  <c r="AR378" i="49"/>
  <c r="AA148" i="49"/>
  <c r="AB84" i="49"/>
  <c r="AB148" i="49" s="1"/>
  <c r="AQ448" i="2"/>
  <c r="DV416" i="2"/>
  <c r="BS448" i="2" s="1"/>
  <c r="L613" i="51"/>
  <c r="AQ253" i="49"/>
  <c r="DV221" i="49"/>
  <c r="BS253" i="49" s="1"/>
  <c r="BR346" i="2"/>
  <c r="BR215" i="2"/>
  <c r="AQ258" i="51"/>
  <c r="DV226" i="51"/>
  <c r="BS258" i="51" s="1"/>
  <c r="BR354" i="49"/>
  <c r="X145" i="51"/>
  <c r="Y81" i="51"/>
  <c r="L622" i="49"/>
  <c r="AP518" i="49"/>
  <c r="DU486" i="49"/>
  <c r="BR518" i="49" s="1"/>
  <c r="M52" i="49"/>
  <c r="BR282" i="50"/>
  <c r="AQ256" i="49"/>
  <c r="DV224" i="49"/>
  <c r="BS256" i="49" s="1"/>
  <c r="DW281" i="50"/>
  <c r="AR313" i="50"/>
  <c r="O313" i="50"/>
  <c r="L621" i="50"/>
  <c r="AP517" i="50"/>
  <c r="DU485" i="50"/>
  <c r="BR517" i="50" s="1"/>
  <c r="AO87" i="45"/>
  <c r="AQ515" i="49"/>
  <c r="DV483" i="49"/>
  <c r="BS515" i="49" s="1"/>
  <c r="DV417" i="51"/>
  <c r="BS449" i="51" s="1"/>
  <c r="AQ449" i="51"/>
  <c r="AO439" i="50"/>
  <c r="DT407" i="50"/>
  <c r="L439" i="50"/>
  <c r="U141" i="51"/>
  <c r="V77" i="51"/>
  <c r="W144" i="49"/>
  <c r="X80" i="49"/>
  <c r="L615" i="2"/>
  <c r="DU479" i="2"/>
  <c r="BR511" i="2" s="1"/>
  <c r="AP511" i="2"/>
  <c r="AO19" i="45"/>
  <c r="AQ444" i="50"/>
  <c r="DV412" i="50"/>
  <c r="BS444" i="50" s="1"/>
  <c r="U114" i="47"/>
  <c r="U143" i="50"/>
  <c r="V79" i="50"/>
  <c r="W111" i="50" s="1"/>
  <c r="AY111" i="50" s="1"/>
  <c r="DT472" i="49"/>
  <c r="K608" i="49"/>
  <c r="L504" i="49"/>
  <c r="AO504" i="49"/>
  <c r="BQ244" i="51"/>
  <c r="Z118" i="47"/>
  <c r="Z147" i="50"/>
  <c r="AA83" i="50"/>
  <c r="Z31" i="47"/>
  <c r="Z147" i="2"/>
  <c r="AA83" i="2"/>
  <c r="DV226" i="49"/>
  <c r="BS258" i="49" s="1"/>
  <c r="AQ258" i="49"/>
  <c r="DV412" i="49"/>
  <c r="BS444" i="49" s="1"/>
  <c r="AQ444" i="49"/>
  <c r="M180" i="49"/>
  <c r="AO213" i="49"/>
  <c r="AO408" i="49"/>
  <c r="AO473" i="49"/>
  <c r="AO278" i="49"/>
  <c r="AO343" i="49"/>
  <c r="AO44" i="48"/>
  <c r="V115" i="47"/>
  <c r="V144" i="50"/>
  <c r="W80" i="50"/>
  <c r="AP20" i="45"/>
  <c r="DV220" i="2"/>
  <c r="BS252" i="2" s="1"/>
  <c r="AQ252" i="2"/>
  <c r="DV356" i="50"/>
  <c r="BS388" i="50" s="1"/>
  <c r="AQ388" i="50"/>
  <c r="BR356" i="51"/>
  <c r="AO374" i="49"/>
  <c r="L374" i="49"/>
  <c r="DT342" i="49"/>
  <c r="T141" i="49"/>
  <c r="U77" i="49"/>
  <c r="AP452" i="2"/>
  <c r="DU420" i="2"/>
  <c r="BR452" i="2" s="1"/>
  <c r="L621" i="2"/>
  <c r="AQ380" i="51"/>
  <c r="DV348" i="51"/>
  <c r="BS380" i="51" s="1"/>
  <c r="AA120" i="47"/>
  <c r="AB85" i="50"/>
  <c r="AA149" i="50"/>
  <c r="BR353" i="2"/>
  <c r="AR450" i="2"/>
  <c r="DW418" i="2"/>
  <c r="BT450" i="2" s="1"/>
  <c r="AR381" i="50"/>
  <c r="DW349" i="50"/>
  <c r="BT381" i="50" s="1"/>
  <c r="BR311" i="49"/>
  <c r="BR441" i="49"/>
  <c r="BS353" i="51"/>
  <c r="AP320" i="2"/>
  <c r="DU288" i="2"/>
  <c r="BR320" i="2" s="1"/>
  <c r="AO23" i="45"/>
  <c r="BR226" i="2"/>
  <c r="Z147" i="49"/>
  <c r="AA83" i="49"/>
  <c r="U27" i="47"/>
  <c r="U143" i="2"/>
  <c r="V79" i="2"/>
  <c r="BT479" i="51"/>
  <c r="AP315" i="2"/>
  <c r="DU283" i="2"/>
  <c r="BR315" i="2" s="1"/>
  <c r="AO18" i="45"/>
  <c r="M614" i="49"/>
  <c r="AQ510" i="49"/>
  <c r="DV478" i="49"/>
  <c r="BS510" i="49" s="1"/>
  <c r="BS218" i="51"/>
  <c r="L617" i="50"/>
  <c r="DU481" i="50"/>
  <c r="BR513" i="50" s="1"/>
  <c r="AP513" i="50"/>
  <c r="V143" i="49"/>
  <c r="W79" i="49"/>
  <c r="AA119" i="47"/>
  <c r="AA148" i="50"/>
  <c r="AB84" i="50"/>
  <c r="AO113" i="45"/>
  <c r="AP252" i="51"/>
  <c r="DU220" i="51"/>
  <c r="BR252" i="51" s="1"/>
  <c r="L616" i="51"/>
  <c r="DV485" i="2"/>
  <c r="BS517" i="2" s="1"/>
  <c r="AQ517" i="2"/>
  <c r="AB34" i="47"/>
  <c r="AB150" i="2"/>
  <c r="BR413" i="51"/>
  <c r="DV475" i="51"/>
  <c r="N507" i="51"/>
  <c r="AQ507" i="51"/>
  <c r="AA148" i="51"/>
  <c r="AB84" i="51"/>
  <c r="AB148" i="51" s="1"/>
  <c r="BR411" i="2"/>
  <c r="DU416" i="51"/>
  <c r="BR448" i="51" s="1"/>
  <c r="AP448" i="51"/>
  <c r="L617" i="51"/>
  <c r="DT277" i="50"/>
  <c r="L309" i="50"/>
  <c r="AO309" i="50"/>
  <c r="BR217" i="51"/>
  <c r="BQ244" i="2"/>
  <c r="W145" i="49"/>
  <c r="X81" i="49"/>
  <c r="V28" i="47"/>
  <c r="V144" i="2"/>
  <c r="W80" i="2"/>
  <c r="AR317" i="50"/>
  <c r="DW285" i="50"/>
  <c r="BT317" i="50" s="1"/>
  <c r="L539" i="2"/>
  <c r="L572" i="2" s="1"/>
  <c r="BQ374" i="2"/>
  <c r="BQ504" i="2"/>
  <c r="BQ439" i="2"/>
  <c r="BQ309" i="2"/>
  <c r="L50" i="2"/>
  <c r="DU287" i="2"/>
  <c r="BR319" i="2" s="1"/>
  <c r="AP319" i="2"/>
  <c r="L618" i="2"/>
  <c r="AO22" i="45"/>
  <c r="BR225" i="51"/>
  <c r="AP387" i="49"/>
  <c r="DU355" i="49"/>
  <c r="BR387" i="49" s="1"/>
  <c r="L621" i="49"/>
  <c r="DV414" i="51"/>
  <c r="BS446" i="51" s="1"/>
  <c r="AQ446" i="51"/>
  <c r="AR453" i="2"/>
  <c r="DW421" i="2"/>
  <c r="BT453" i="2" s="1"/>
  <c r="AR450" i="51"/>
  <c r="DW418" i="51"/>
  <c r="BT450" i="51" s="1"/>
  <c r="L539" i="51"/>
  <c r="L572" i="51" s="1"/>
  <c r="BQ504" i="51"/>
  <c r="BQ439" i="51"/>
  <c r="BQ309" i="51"/>
  <c r="BQ374" i="51"/>
  <c r="L50" i="51"/>
  <c r="AO106" i="46" s="1"/>
  <c r="DV485" i="49"/>
  <c r="BS517" i="49" s="1"/>
  <c r="AQ517" i="49"/>
  <c r="BR223" i="50"/>
  <c r="BR351" i="50"/>
  <c r="BS285" i="2"/>
  <c r="AQ513" i="51"/>
  <c r="DV481" i="51"/>
  <c r="BS513" i="51" s="1"/>
  <c r="Y146" i="47"/>
  <c r="BA146" i="47" s="1"/>
  <c r="Z211" i="50" s="1"/>
  <c r="DG211" i="50" s="1"/>
  <c r="Z72" i="48"/>
  <c r="Z73" i="45"/>
  <c r="Z74" i="46"/>
  <c r="Z471" i="50"/>
  <c r="DG471" i="50" s="1"/>
  <c r="Z276" i="50"/>
  <c r="DG276" i="50" s="1"/>
  <c r="Z341" i="50"/>
  <c r="DG341" i="50" s="1"/>
  <c r="Z406" i="50"/>
  <c r="DG406" i="50" s="1"/>
  <c r="U56" i="47"/>
  <c r="AW56" i="47" s="1"/>
  <c r="V208" i="2" s="1"/>
  <c r="DC208" i="2" s="1"/>
  <c r="V8" i="48"/>
  <c r="V8" i="45"/>
  <c r="V8" i="46"/>
  <c r="V403" i="2"/>
  <c r="DC403" i="2" s="1"/>
  <c r="V338" i="2"/>
  <c r="DC338" i="2" s="1"/>
  <c r="V468" i="2"/>
  <c r="DC468" i="2" s="1"/>
  <c r="V273" i="2"/>
  <c r="DC273" i="2" s="1"/>
  <c r="Y60" i="47"/>
  <c r="BA60" i="47" s="1"/>
  <c r="Z212" i="2" s="1"/>
  <c r="DG212" i="2" s="1"/>
  <c r="Z12" i="48"/>
  <c r="Z12" i="46"/>
  <c r="Z12" i="45"/>
  <c r="Z407" i="2"/>
  <c r="DG407" i="2" s="1"/>
  <c r="Z342" i="2"/>
  <c r="DG342" i="2" s="1"/>
  <c r="Z472" i="2"/>
  <c r="DG472" i="2" s="1"/>
  <c r="Z277" i="2"/>
  <c r="DG277" i="2" s="1"/>
  <c r="S54" i="47"/>
  <c r="AU54" i="47" s="1"/>
  <c r="T206" i="2" s="1"/>
  <c r="DA206" i="2" s="1"/>
  <c r="T6" i="48"/>
  <c r="T6" i="45"/>
  <c r="T6" i="46"/>
  <c r="T401" i="2"/>
  <c r="DA401" i="2" s="1"/>
  <c r="T336" i="2"/>
  <c r="DA336" i="2" s="1"/>
  <c r="T466" i="2"/>
  <c r="DA466" i="2" s="1"/>
  <c r="T271" i="2"/>
  <c r="DA271" i="2" s="1"/>
  <c r="V57" i="47"/>
  <c r="AX57" i="47" s="1"/>
  <c r="W209" i="2" s="1"/>
  <c r="DD209" i="2" s="1"/>
  <c r="W9" i="48"/>
  <c r="W9" i="46"/>
  <c r="W9" i="45"/>
  <c r="W469" i="2"/>
  <c r="DD469" i="2" s="1"/>
  <c r="W404" i="2"/>
  <c r="DD404" i="2" s="1"/>
  <c r="W274" i="2"/>
  <c r="DD274" i="2" s="1"/>
  <c r="W339" i="2"/>
  <c r="DD339" i="2" s="1"/>
  <c r="U142" i="47"/>
  <c r="V68" i="48"/>
  <c r="V70" i="46"/>
  <c r="V69" i="45"/>
  <c r="V467" i="50"/>
  <c r="DC467" i="50" s="1"/>
  <c r="V402" i="50"/>
  <c r="DC402" i="50" s="1"/>
  <c r="V337" i="50"/>
  <c r="DC337" i="50" s="1"/>
  <c r="V272" i="50"/>
  <c r="DC272" i="50" s="1"/>
  <c r="V111" i="2"/>
  <c r="V111" i="49" s="1"/>
  <c r="X60" i="47"/>
  <c r="AZ60" i="47" s="1"/>
  <c r="Y212" i="2" s="1"/>
  <c r="DF212" i="2" s="1"/>
  <c r="Y12" i="48"/>
  <c r="Y12" i="46"/>
  <c r="Y12" i="45"/>
  <c r="Y472" i="2"/>
  <c r="DF472" i="2" s="1"/>
  <c r="Y407" i="2"/>
  <c r="DF407" i="2" s="1"/>
  <c r="Y277" i="2"/>
  <c r="DF277" i="2" s="1"/>
  <c r="Y342" i="2"/>
  <c r="DF342" i="2" s="1"/>
  <c r="Z148" i="47"/>
  <c r="BB148" i="47" s="1"/>
  <c r="AA213" i="50" s="1"/>
  <c r="DH213" i="50" s="1"/>
  <c r="AA76" i="46"/>
  <c r="AA75" i="45"/>
  <c r="AA74" i="48"/>
  <c r="AA343" i="50"/>
  <c r="DH343" i="50" s="1"/>
  <c r="AA408" i="50"/>
  <c r="DH408" i="50" s="1"/>
  <c r="AA473" i="50"/>
  <c r="DH473" i="50" s="1"/>
  <c r="AA278" i="50"/>
  <c r="DH278" i="50" s="1"/>
  <c r="AB116" i="50"/>
  <c r="BE116" i="50" s="1"/>
  <c r="U111" i="49"/>
  <c r="AW111" i="49" s="1"/>
  <c r="X113" i="50"/>
  <c r="AZ113" i="50" s="1"/>
  <c r="AB117" i="50"/>
  <c r="BE117" i="50" s="1"/>
  <c r="Y114" i="50"/>
  <c r="T109" i="2"/>
  <c r="AV109" i="2" s="1"/>
  <c r="T12" i="38"/>
  <c r="AB117" i="2"/>
  <c r="BE117" i="2" s="1"/>
  <c r="BC116" i="50"/>
  <c r="V144" i="47"/>
  <c r="AX144" i="47" s="1"/>
  <c r="W209" i="50" s="1"/>
  <c r="DD209" i="50" s="1"/>
  <c r="W70" i="48"/>
  <c r="W72" i="46"/>
  <c r="W71" i="45"/>
  <c r="W404" i="50"/>
  <c r="DD404" i="50" s="1"/>
  <c r="W469" i="50"/>
  <c r="DD469" i="50" s="1"/>
  <c r="W339" i="50"/>
  <c r="DD339" i="50" s="1"/>
  <c r="W274" i="50"/>
  <c r="DD274" i="50" s="1"/>
  <c r="U110" i="50"/>
  <c r="AW110" i="50" s="1"/>
  <c r="V145" i="47"/>
  <c r="AX145" i="47" s="1"/>
  <c r="W210" i="50" s="1"/>
  <c r="DD210" i="50" s="1"/>
  <c r="W71" i="48"/>
  <c r="W73" i="46"/>
  <c r="W72" i="45"/>
  <c r="W340" i="50"/>
  <c r="DD340" i="50" s="1"/>
  <c r="W470" i="50"/>
  <c r="DD470" i="50" s="1"/>
  <c r="W405" i="50"/>
  <c r="DD405" i="50" s="1"/>
  <c r="W275" i="50"/>
  <c r="DD275" i="50" s="1"/>
  <c r="AA115" i="50"/>
  <c r="BC115" i="50" s="1"/>
  <c r="W145" i="47"/>
  <c r="AY145" i="47" s="1"/>
  <c r="X210" i="50" s="1"/>
  <c r="DE210" i="50" s="1"/>
  <c r="X71" i="48"/>
  <c r="X73" i="46"/>
  <c r="X72" i="45"/>
  <c r="X340" i="50"/>
  <c r="DE340" i="50" s="1"/>
  <c r="X470" i="50"/>
  <c r="DE470" i="50" s="1"/>
  <c r="X405" i="50"/>
  <c r="DE405" i="50" s="1"/>
  <c r="X275" i="50"/>
  <c r="DE275" i="50" s="1"/>
  <c r="R53" i="47"/>
  <c r="AT53" i="47" s="1"/>
  <c r="S205" i="2" s="1"/>
  <c r="CZ205" i="2" s="1"/>
  <c r="S5" i="48"/>
  <c r="S5" i="46"/>
  <c r="S5" i="45"/>
  <c r="S465" i="2"/>
  <c r="CZ465" i="2" s="1"/>
  <c r="S400" i="2"/>
  <c r="CZ400" i="2" s="1"/>
  <c r="S270" i="2"/>
  <c r="CZ270" i="2" s="1"/>
  <c r="S335" i="2"/>
  <c r="CZ335" i="2" s="1"/>
  <c r="X59" i="47"/>
  <c r="AZ59" i="47" s="1"/>
  <c r="Y211" i="2" s="1"/>
  <c r="DF211" i="2" s="1"/>
  <c r="Y11" i="48"/>
  <c r="Y406" i="2"/>
  <c r="DF406" i="2" s="1"/>
  <c r="Y11" i="45"/>
  <c r="Y341" i="2"/>
  <c r="DF341" i="2" s="1"/>
  <c r="Y11" i="46"/>
  <c r="Y471" i="2"/>
  <c r="DF471" i="2" s="1"/>
  <c r="Y276" i="2"/>
  <c r="DF276" i="2" s="1"/>
  <c r="Z61" i="47"/>
  <c r="BB61" i="47" s="1"/>
  <c r="AA213" i="2" s="1"/>
  <c r="DH213" i="2" s="1"/>
  <c r="AA13" i="48"/>
  <c r="AA473" i="2"/>
  <c r="DH473" i="2" s="1"/>
  <c r="AA13" i="45"/>
  <c r="AA408" i="2"/>
  <c r="DH408" i="2" s="1"/>
  <c r="AA13" i="46"/>
  <c r="AA278" i="2"/>
  <c r="DH278" i="2" s="1"/>
  <c r="AA343" i="2"/>
  <c r="DH343" i="2" s="1"/>
  <c r="T109" i="50"/>
  <c r="T13" i="38"/>
  <c r="W58" i="47"/>
  <c r="AY58" i="47" s="1"/>
  <c r="X210" i="2" s="1"/>
  <c r="DE210" i="2" s="1"/>
  <c r="X10" i="48"/>
  <c r="X10" i="46"/>
  <c r="X10" i="45"/>
  <c r="X470" i="2"/>
  <c r="DE470" i="2" s="1"/>
  <c r="X405" i="2"/>
  <c r="DE405" i="2" s="1"/>
  <c r="X340" i="2"/>
  <c r="DE340" i="2" s="1"/>
  <c r="X275" i="2"/>
  <c r="DE275" i="2" s="1"/>
  <c r="AW111" i="2"/>
  <c r="X146" i="47"/>
  <c r="AZ146" i="47" s="1"/>
  <c r="Y211" i="50" s="1"/>
  <c r="DF211" i="50" s="1"/>
  <c r="Y72" i="48"/>
  <c r="Y74" i="46"/>
  <c r="Y73" i="45"/>
  <c r="Y471" i="50"/>
  <c r="DF471" i="50" s="1"/>
  <c r="Y406" i="50"/>
  <c r="DF406" i="50" s="1"/>
  <c r="Y341" i="50"/>
  <c r="DF341" i="50" s="1"/>
  <c r="Y276" i="50"/>
  <c r="DF276" i="50" s="1"/>
  <c r="AV110" i="50"/>
  <c r="AA116" i="2"/>
  <c r="BC116" i="2" s="1"/>
  <c r="U110" i="2"/>
  <c r="U110" i="49" s="1"/>
  <c r="W112" i="2"/>
  <c r="W112" i="49" s="1"/>
  <c r="BD118" i="2"/>
  <c r="U57" i="47"/>
  <c r="AW57" i="47" s="1"/>
  <c r="V209" i="2" s="1"/>
  <c r="DC209" i="2" s="1"/>
  <c r="V9" i="48"/>
  <c r="V9" i="46"/>
  <c r="V404" i="2"/>
  <c r="DC404" i="2" s="1"/>
  <c r="V9" i="45"/>
  <c r="V469" i="2"/>
  <c r="DC469" i="2" s="1"/>
  <c r="V339" i="2"/>
  <c r="DC339" i="2" s="1"/>
  <c r="V274" i="2"/>
  <c r="DC274" i="2" s="1"/>
  <c r="Z115" i="2"/>
  <c r="BB115" i="2" s="1"/>
  <c r="X113" i="2"/>
  <c r="AZ113" i="2" s="1"/>
  <c r="AU109" i="50"/>
  <c r="Y114" i="2"/>
  <c r="Y114" i="49" s="1"/>
  <c r="J606" i="2"/>
  <c r="K502" i="2"/>
  <c r="AN502" i="2"/>
  <c r="DS470" i="2"/>
  <c r="AN437" i="50"/>
  <c r="K437" i="50"/>
  <c r="DS405" i="50"/>
  <c r="DR403" i="50"/>
  <c r="J435" i="50"/>
  <c r="AM435" i="50"/>
  <c r="AM435" i="2"/>
  <c r="J435" i="2"/>
  <c r="DR403" i="2"/>
  <c r="I604" i="50"/>
  <c r="J500" i="50"/>
  <c r="AM500" i="50"/>
  <c r="DR468" i="50"/>
  <c r="J606" i="50"/>
  <c r="AN502" i="50"/>
  <c r="K502" i="50"/>
  <c r="DS470" i="50"/>
  <c r="AM469" i="2"/>
  <c r="K176" i="2"/>
  <c r="AM274" i="2"/>
  <c r="AM404" i="2"/>
  <c r="AM209" i="2"/>
  <c r="AM339" i="2"/>
  <c r="AN307" i="2"/>
  <c r="DS275" i="2"/>
  <c r="K307" i="2"/>
  <c r="AM370" i="50"/>
  <c r="J370" i="50"/>
  <c r="DR338" i="50"/>
  <c r="J370" i="2"/>
  <c r="AM370" i="2"/>
  <c r="DR338" i="2"/>
  <c r="AL467" i="2"/>
  <c r="J174" i="2"/>
  <c r="AL207" i="2"/>
  <c r="AL402" i="2"/>
  <c r="AL272" i="2"/>
  <c r="AL337" i="2"/>
  <c r="I604" i="2"/>
  <c r="AM500" i="2"/>
  <c r="J500" i="2"/>
  <c r="DR468" i="2"/>
  <c r="K372" i="50"/>
  <c r="AN372" i="50"/>
  <c r="DS340" i="50"/>
  <c r="AN437" i="2"/>
  <c r="DS405" i="2"/>
  <c r="K437" i="2"/>
  <c r="AN372" i="2"/>
  <c r="K372" i="2"/>
  <c r="DS340" i="2"/>
  <c r="AM240" i="50"/>
  <c r="J240" i="50"/>
  <c r="DR208" i="50"/>
  <c r="AL70" i="45"/>
  <c r="J305" i="50"/>
  <c r="DR273" i="50"/>
  <c r="AM305" i="50"/>
  <c r="AM469" i="50"/>
  <c r="K176" i="50"/>
  <c r="AM339" i="50"/>
  <c r="AM274" i="50"/>
  <c r="AM209" i="50"/>
  <c r="AM404" i="50"/>
  <c r="AN242" i="2"/>
  <c r="DS210" i="2"/>
  <c r="K242" i="2"/>
  <c r="AM10" i="45"/>
  <c r="AN242" i="50"/>
  <c r="DS210" i="50"/>
  <c r="K242" i="50"/>
  <c r="AM72" i="45"/>
  <c r="K307" i="50"/>
  <c r="DS275" i="50"/>
  <c r="AN307" i="50"/>
  <c r="AM240" i="2"/>
  <c r="J240" i="2"/>
  <c r="DR208" i="2"/>
  <c r="AL8" i="45"/>
  <c r="AM305" i="2"/>
  <c r="J305" i="2"/>
  <c r="DR273" i="2"/>
  <c r="BO240" i="51"/>
  <c r="R170" i="47"/>
  <c r="AT170" i="47" s="1"/>
  <c r="S206" i="51" s="1"/>
  <c r="S98" i="48"/>
  <c r="S100" i="46"/>
  <c r="S99" i="45"/>
  <c r="S336" i="51"/>
  <c r="S466" i="51"/>
  <c r="S401" i="51"/>
  <c r="S271" i="51"/>
  <c r="V174" i="47"/>
  <c r="AX174" i="47" s="1"/>
  <c r="W210" i="51" s="1"/>
  <c r="W102" i="48"/>
  <c r="W104" i="46"/>
  <c r="W103" i="45"/>
  <c r="W405" i="51"/>
  <c r="W470" i="51"/>
  <c r="W340" i="51"/>
  <c r="W275" i="51"/>
  <c r="DD277" i="51"/>
  <c r="AN437" i="49"/>
  <c r="K437" i="49"/>
  <c r="DS405" i="49"/>
  <c r="DE211" i="49"/>
  <c r="DG214" i="49"/>
  <c r="DH345" i="49"/>
  <c r="J174" i="49"/>
  <c r="AL207" i="49"/>
  <c r="AL38" i="48"/>
  <c r="AL272" i="49"/>
  <c r="AL402" i="49"/>
  <c r="AL337" i="49"/>
  <c r="AL467" i="49"/>
  <c r="T172" i="47"/>
  <c r="AV172" i="47" s="1"/>
  <c r="U208" i="51" s="1"/>
  <c r="U100" i="48"/>
  <c r="U102" i="46"/>
  <c r="U101" i="45"/>
  <c r="U403" i="51"/>
  <c r="U468" i="51"/>
  <c r="U273" i="51"/>
  <c r="U338" i="51"/>
  <c r="CY466" i="49"/>
  <c r="DC275" i="51"/>
  <c r="I604" i="49"/>
  <c r="J500" i="49"/>
  <c r="AM500" i="49"/>
  <c r="DR468" i="49"/>
  <c r="CX400" i="49"/>
  <c r="Z179" i="47"/>
  <c r="BB179" i="47" s="1"/>
  <c r="AA215" i="51" s="1"/>
  <c r="AA107" i="48"/>
  <c r="AA109" i="46"/>
  <c r="AA108" i="45"/>
  <c r="AA475" i="51"/>
  <c r="AA410" i="51"/>
  <c r="AA345" i="51"/>
  <c r="AA280" i="51"/>
  <c r="DB469" i="49"/>
  <c r="K176" i="51"/>
  <c r="AM101" i="48"/>
  <c r="AM209" i="51"/>
  <c r="AM469" i="51"/>
  <c r="AM404" i="51"/>
  <c r="AM274" i="51"/>
  <c r="AM339" i="51"/>
  <c r="AN372" i="49"/>
  <c r="K372" i="49"/>
  <c r="DS340" i="49"/>
  <c r="DA273" i="51"/>
  <c r="C35" i="56"/>
  <c r="B36" i="56"/>
  <c r="DG279" i="49"/>
  <c r="R83" i="47"/>
  <c r="AT83" i="47" s="1"/>
  <c r="S206" i="49" s="1"/>
  <c r="S37" i="48"/>
  <c r="S37" i="46"/>
  <c r="S37" i="45"/>
  <c r="S466" i="49"/>
  <c r="S401" i="49"/>
  <c r="S336" i="49"/>
  <c r="S271" i="49"/>
  <c r="DD472" i="51"/>
  <c r="S20" i="38"/>
  <c r="V175" i="47"/>
  <c r="AX175" i="47" s="1"/>
  <c r="W211" i="51" s="1"/>
  <c r="W103" i="48"/>
  <c r="W105" i="46"/>
  <c r="W104" i="45"/>
  <c r="W471" i="51"/>
  <c r="W341" i="51"/>
  <c r="W276" i="51"/>
  <c r="W406" i="51"/>
  <c r="DA403" i="51"/>
  <c r="S17" i="38"/>
  <c r="S21" i="38" s="1"/>
  <c r="CX465" i="51"/>
  <c r="CX205" i="51"/>
  <c r="AN242" i="49"/>
  <c r="K242" i="49"/>
  <c r="DS210" i="49"/>
  <c r="AM41" i="45"/>
  <c r="AN307" i="51"/>
  <c r="K307" i="51"/>
  <c r="DS275" i="51"/>
  <c r="Y115" i="51"/>
  <c r="BA115" i="51" s="1"/>
  <c r="W113" i="51"/>
  <c r="T110" i="51"/>
  <c r="AV110" i="51" s="1"/>
  <c r="AB118" i="51"/>
  <c r="BE118" i="51" s="1"/>
  <c r="AB178" i="47" s="1"/>
  <c r="BD178" i="47" s="1"/>
  <c r="Z116" i="51"/>
  <c r="BB116" i="51" s="1"/>
  <c r="X114" i="51"/>
  <c r="AZ114" i="51" s="1"/>
  <c r="V112" i="51"/>
  <c r="AX112" i="51" s="1"/>
  <c r="U111" i="51"/>
  <c r="AW111" i="51" s="1"/>
  <c r="S109" i="51"/>
  <c r="AU109" i="51" s="1"/>
  <c r="AA117" i="51"/>
  <c r="DG344" i="49"/>
  <c r="DH475" i="49"/>
  <c r="DH215" i="49"/>
  <c r="DE472" i="49"/>
  <c r="DE212" i="49"/>
  <c r="CY336" i="49"/>
  <c r="DB339" i="51"/>
  <c r="DC405" i="51"/>
  <c r="AA180" i="47"/>
  <c r="BC180" i="47" s="1"/>
  <c r="AB216" i="51" s="1"/>
  <c r="AB108" i="48"/>
  <c r="AB110" i="46"/>
  <c r="AB109" i="45"/>
  <c r="AB411" i="51"/>
  <c r="AB476" i="51"/>
  <c r="AB281" i="51"/>
  <c r="AB346" i="51"/>
  <c r="R171" i="47"/>
  <c r="AT171" i="47" s="1"/>
  <c r="S207" i="51" s="1"/>
  <c r="S99" i="48"/>
  <c r="S101" i="46"/>
  <c r="S100" i="45"/>
  <c r="S467" i="51"/>
  <c r="S402" i="51"/>
  <c r="S337" i="51"/>
  <c r="S272" i="51"/>
  <c r="CX270" i="49"/>
  <c r="J305" i="49"/>
  <c r="AM305" i="49"/>
  <c r="DR273" i="49"/>
  <c r="AZ115" i="51"/>
  <c r="DB274" i="49"/>
  <c r="DA339" i="51"/>
  <c r="BD119" i="51"/>
  <c r="DE342" i="51"/>
  <c r="AN372" i="51"/>
  <c r="K372" i="51"/>
  <c r="DS340" i="51"/>
  <c r="AN437" i="51"/>
  <c r="K437" i="51"/>
  <c r="DS405" i="51"/>
  <c r="DA338" i="51"/>
  <c r="CX270" i="51"/>
  <c r="Y178" i="47"/>
  <c r="BA178" i="47" s="1"/>
  <c r="Z214" i="51" s="1"/>
  <c r="Z106" i="48"/>
  <c r="Z108" i="46"/>
  <c r="Z107" i="45"/>
  <c r="Z474" i="51"/>
  <c r="Z409" i="51"/>
  <c r="Z344" i="51"/>
  <c r="Z279" i="51"/>
  <c r="DD407" i="51"/>
  <c r="DD212" i="51"/>
  <c r="V87" i="47"/>
  <c r="AX87" i="47" s="1"/>
  <c r="W210" i="49" s="1"/>
  <c r="W41" i="48"/>
  <c r="W41" i="46"/>
  <c r="W41" i="45"/>
  <c r="W470" i="49"/>
  <c r="W405" i="49"/>
  <c r="W340" i="49"/>
  <c r="W275" i="49"/>
  <c r="J606" i="49"/>
  <c r="K502" i="49"/>
  <c r="AN502" i="49"/>
  <c r="DS470" i="49"/>
  <c r="X89" i="47"/>
  <c r="AZ89" i="47" s="1"/>
  <c r="Y212" i="49" s="1"/>
  <c r="Y43" i="48"/>
  <c r="Y43" i="46"/>
  <c r="Y43" i="45"/>
  <c r="Y472" i="49"/>
  <c r="Y342" i="49"/>
  <c r="Y407" i="49"/>
  <c r="Y277" i="49"/>
  <c r="DA468" i="51"/>
  <c r="DA208" i="51"/>
  <c r="CX335" i="51"/>
  <c r="DG409" i="49"/>
  <c r="DH280" i="49"/>
  <c r="AM435" i="49"/>
  <c r="DR403" i="49"/>
  <c r="J435" i="49"/>
  <c r="K176" i="49"/>
  <c r="AM404" i="49"/>
  <c r="AM209" i="49"/>
  <c r="AM274" i="49"/>
  <c r="AM339" i="49"/>
  <c r="AM469" i="49"/>
  <c r="AM40" i="48"/>
  <c r="DE277" i="49"/>
  <c r="CY401" i="49"/>
  <c r="DB274" i="51"/>
  <c r="BC118" i="51"/>
  <c r="DC470" i="51"/>
  <c r="DC210" i="51"/>
  <c r="AT109" i="51"/>
  <c r="CX335" i="49"/>
  <c r="DB404" i="49"/>
  <c r="DA404" i="51"/>
  <c r="DA209" i="51"/>
  <c r="DE277" i="51"/>
  <c r="Q170" i="47"/>
  <c r="AS170" i="47" s="1"/>
  <c r="R206" i="51" s="1"/>
  <c r="R98" i="48"/>
  <c r="R100" i="46"/>
  <c r="R99" i="45"/>
  <c r="R466" i="51"/>
  <c r="R336" i="51"/>
  <c r="R271" i="51"/>
  <c r="R401" i="51"/>
  <c r="BO500" i="51"/>
  <c r="J535" i="51"/>
  <c r="J568" i="51" s="1"/>
  <c r="BO435" i="51"/>
  <c r="BO305" i="51"/>
  <c r="BO370" i="51"/>
  <c r="J46" i="51"/>
  <c r="AM102" i="46" s="1"/>
  <c r="DG474" i="49"/>
  <c r="DE342" i="49"/>
  <c r="CY206" i="49"/>
  <c r="DB404" i="51"/>
  <c r="X177" i="47"/>
  <c r="AZ177" i="47" s="1"/>
  <c r="Y213" i="51" s="1"/>
  <c r="Y105" i="48"/>
  <c r="Y107" i="46"/>
  <c r="Y106" i="45"/>
  <c r="Y408" i="51"/>
  <c r="Y473" i="51"/>
  <c r="Y278" i="51"/>
  <c r="Y343" i="51"/>
  <c r="DB209" i="49"/>
  <c r="DA469" i="51"/>
  <c r="DE472" i="51"/>
  <c r="DD342" i="51"/>
  <c r="BA116" i="51"/>
  <c r="CX400" i="51"/>
  <c r="DH410" i="49"/>
  <c r="U173" i="47"/>
  <c r="AW173" i="47" s="1"/>
  <c r="V209" i="51" s="1"/>
  <c r="V101" i="48"/>
  <c r="V102" i="45"/>
  <c r="V103" i="46"/>
  <c r="V404" i="51"/>
  <c r="V469" i="51"/>
  <c r="V274" i="51"/>
  <c r="V339" i="51"/>
  <c r="DE407" i="49"/>
  <c r="CY271" i="49"/>
  <c r="DB469" i="51"/>
  <c r="DB209" i="51"/>
  <c r="AM370" i="49"/>
  <c r="J370" i="49"/>
  <c r="DR338" i="49"/>
  <c r="DC340" i="51"/>
  <c r="AN307" i="49"/>
  <c r="K307" i="49"/>
  <c r="DS275" i="49"/>
  <c r="K502" i="51"/>
  <c r="J606" i="51"/>
  <c r="DS470" i="51"/>
  <c r="AN502" i="51"/>
  <c r="J240" i="49"/>
  <c r="AM240" i="49"/>
  <c r="DR208" i="49"/>
  <c r="AL39" i="45"/>
  <c r="AV111" i="51"/>
  <c r="CX465" i="49"/>
  <c r="CX205" i="49"/>
  <c r="BB117" i="51"/>
  <c r="DB339" i="49"/>
  <c r="AN242" i="51"/>
  <c r="DS210" i="51"/>
  <c r="K242" i="51"/>
  <c r="AM103" i="45"/>
  <c r="DA274" i="51"/>
  <c r="DE407" i="51"/>
  <c r="DE212" i="51"/>
  <c r="G237" i="38" l="1"/>
  <c r="G273" i="38" s="1"/>
  <c r="G269" i="38"/>
  <c r="AR389" i="51"/>
  <c r="DW357" i="51"/>
  <c r="BT389" i="51" s="1"/>
  <c r="F136" i="38"/>
  <c r="F144" i="38" s="1"/>
  <c r="F140" i="38"/>
  <c r="F101" i="38"/>
  <c r="BQ243" i="2"/>
  <c r="BS487" i="2"/>
  <c r="H533" i="51"/>
  <c r="H566" i="51" s="1"/>
  <c r="BM433" i="51"/>
  <c r="BM498" i="51"/>
  <c r="BM368" i="51"/>
  <c r="BM238" i="51"/>
  <c r="H44" i="51"/>
  <c r="BL336" i="50"/>
  <c r="G224" i="38"/>
  <c r="BS488" i="2"/>
  <c r="BM466" i="2"/>
  <c r="AI360" i="49"/>
  <c r="G120" i="38" s="1"/>
  <c r="BK335" i="49"/>
  <c r="F142" i="38"/>
  <c r="F138" i="38"/>
  <c r="F146" i="38" s="1"/>
  <c r="AK401" i="49"/>
  <c r="BM401" i="49" s="1"/>
  <c r="I173" i="49"/>
  <c r="AK206" i="49"/>
  <c r="BM206" i="49" s="1"/>
  <c r="AK336" i="49"/>
  <c r="BM336" i="49" s="1"/>
  <c r="AK271" i="49"/>
  <c r="BM271" i="49" s="1"/>
  <c r="AK37" i="48"/>
  <c r="AK466" i="49"/>
  <c r="BM466" i="49" s="1"/>
  <c r="AR389" i="50"/>
  <c r="BT357" i="50" s="1"/>
  <c r="DW357" i="50"/>
  <c r="BT389" i="50" s="1"/>
  <c r="AI99" i="46"/>
  <c r="AI125" i="46" s="1"/>
  <c r="G172" i="51"/>
  <c r="G197" i="51" s="1"/>
  <c r="G198" i="51" s="1"/>
  <c r="AI205" i="51"/>
  <c r="AI270" i="51"/>
  <c r="AI465" i="51"/>
  <c r="AI335" i="51"/>
  <c r="AI400" i="51"/>
  <c r="F68" i="51"/>
  <c r="AI97" i="48"/>
  <c r="AI123" i="48" s="1"/>
  <c r="G234" i="38" s="1"/>
  <c r="BS358" i="49"/>
  <c r="BL206" i="50"/>
  <c r="F134" i="2"/>
  <c r="F102" i="2"/>
  <c r="G24" i="38"/>
  <c r="F594" i="2"/>
  <c r="AS324" i="2"/>
  <c r="BU292" i="2" s="1"/>
  <c r="DX292" i="2"/>
  <c r="BU324" i="2" s="1"/>
  <c r="BN239" i="51"/>
  <c r="I45" i="51"/>
  <c r="I534" i="51"/>
  <c r="I567" i="51" s="1"/>
  <c r="BN499" i="51"/>
  <c r="BN434" i="51"/>
  <c r="BN369" i="51"/>
  <c r="L243" i="51"/>
  <c r="AO243" i="51"/>
  <c r="DT211" i="51"/>
  <c r="AN104" i="45"/>
  <c r="BM336" i="2"/>
  <c r="AI425" i="49"/>
  <c r="G153" i="38" s="1"/>
  <c r="BK400" i="49"/>
  <c r="AS261" i="2"/>
  <c r="BU229" i="2" s="1"/>
  <c r="DX229" i="2"/>
  <c r="BU261" i="2" s="1"/>
  <c r="BT34" i="48"/>
  <c r="BW33" i="48"/>
  <c r="BV33" i="48"/>
  <c r="AP59" i="45"/>
  <c r="AQ260" i="49"/>
  <c r="DV228" i="49"/>
  <c r="BS260" i="49" s="1"/>
  <c r="DW358" i="51"/>
  <c r="BT390" i="51" s="1"/>
  <c r="AR390" i="51"/>
  <c r="F64" i="38"/>
  <c r="F68" i="38" s="1"/>
  <c r="F208" i="38"/>
  <c r="F204" i="38"/>
  <c r="F212" i="38" s="1"/>
  <c r="BP211" i="49"/>
  <c r="DW293" i="50"/>
  <c r="BT325" i="50" s="1"/>
  <c r="AR325" i="50"/>
  <c r="L308" i="51"/>
  <c r="DT276" i="51"/>
  <c r="AO308" i="51"/>
  <c r="DV487" i="50"/>
  <c r="BS519" i="50" s="1"/>
  <c r="AQ519" i="50"/>
  <c r="BS487" i="50" s="1"/>
  <c r="AR521" i="49"/>
  <c r="BT489" i="49" s="1"/>
  <c r="DW489" i="49"/>
  <c r="BT521" i="49" s="1"/>
  <c r="AQ520" i="51"/>
  <c r="DV488" i="51"/>
  <c r="BS520" i="51" s="1"/>
  <c r="M624" i="51"/>
  <c r="F133" i="38"/>
  <c r="M625" i="2"/>
  <c r="AQ521" i="2"/>
  <c r="BS489" i="2" s="1"/>
  <c r="DV489" i="2"/>
  <c r="BS521" i="2" s="1"/>
  <c r="BK205" i="49"/>
  <c r="AI230" i="49"/>
  <c r="G54" i="38" s="1"/>
  <c r="AI490" i="49"/>
  <c r="G186" i="38" s="1"/>
  <c r="BK465" i="49"/>
  <c r="K607" i="51"/>
  <c r="AO503" i="51"/>
  <c r="L503" i="51"/>
  <c r="DT471" i="51"/>
  <c r="F174" i="38"/>
  <c r="F170" i="38"/>
  <c r="F178" i="38" s="1"/>
  <c r="BT422" i="49"/>
  <c r="BR424" i="49"/>
  <c r="AP60" i="45" s="1"/>
  <c r="BS228" i="51"/>
  <c r="AQ261" i="49"/>
  <c r="BS229" i="49" s="1"/>
  <c r="DV229" i="49"/>
  <c r="BS261" i="49" s="1"/>
  <c r="DV359" i="51"/>
  <c r="BS391" i="51" s="1"/>
  <c r="AQ391" i="51"/>
  <c r="AP122" i="45"/>
  <c r="BU487" i="51"/>
  <c r="F206" i="38"/>
  <c r="F202" i="38"/>
  <c r="F210" i="38" s="1"/>
  <c r="BP276" i="49"/>
  <c r="AQ325" i="51"/>
  <c r="BS293" i="51" s="1"/>
  <c r="DV293" i="51"/>
  <c r="BS325" i="51" s="1"/>
  <c r="AI295" i="2"/>
  <c r="G83" i="38" s="1"/>
  <c r="BK270" i="2"/>
  <c r="F199" i="38"/>
  <c r="AO74" i="46"/>
  <c r="AO406" i="50"/>
  <c r="BQ406" i="50" s="1"/>
  <c r="AO276" i="50"/>
  <c r="BQ276" i="50" s="1"/>
  <c r="AO341" i="50"/>
  <c r="BQ341" i="50" s="1"/>
  <c r="M178" i="50"/>
  <c r="AO211" i="50"/>
  <c r="BQ211" i="50" s="1"/>
  <c r="AO73" i="45" s="1"/>
  <c r="AO471" i="50"/>
  <c r="BQ471" i="50" s="1"/>
  <c r="BS423" i="2"/>
  <c r="BR229" i="50"/>
  <c r="F74" i="38"/>
  <c r="F70" i="38"/>
  <c r="F78" i="38" s="1"/>
  <c r="BM401" i="2"/>
  <c r="G22" i="38"/>
  <c r="E8" i="53" s="1"/>
  <c r="M624" i="49"/>
  <c r="AQ520" i="49"/>
  <c r="DV488" i="49"/>
  <c r="BS520" i="49" s="1"/>
  <c r="F75" i="38"/>
  <c r="F71" i="38"/>
  <c r="F79" i="38" s="1"/>
  <c r="BR489" i="51"/>
  <c r="AT325" i="49"/>
  <c r="BV293" i="49" s="1"/>
  <c r="DY293" i="49"/>
  <c r="BV325" i="49" s="1"/>
  <c r="BT359" i="2"/>
  <c r="L373" i="51"/>
  <c r="DT341" i="51"/>
  <c r="AO373" i="51"/>
  <c r="AQ455" i="51"/>
  <c r="BS423" i="51" s="1"/>
  <c r="DV423" i="51"/>
  <c r="BS455" i="51" s="1"/>
  <c r="F248" i="38"/>
  <c r="F280" i="38"/>
  <c r="AK70" i="46"/>
  <c r="AK337" i="50"/>
  <c r="I174" i="50"/>
  <c r="AK207" i="50"/>
  <c r="AK272" i="50"/>
  <c r="AK402" i="50"/>
  <c r="AK467" i="50"/>
  <c r="AK99" i="48"/>
  <c r="F279" i="38"/>
  <c r="F247" i="38"/>
  <c r="F283" i="38" s="1"/>
  <c r="BP471" i="49"/>
  <c r="AQ28" i="45"/>
  <c r="AR260" i="2"/>
  <c r="BT228" i="2" s="1"/>
  <c r="DW228" i="2"/>
  <c r="BT260" i="2" s="1"/>
  <c r="AI490" i="2"/>
  <c r="G182" i="38" s="1"/>
  <c r="BK465" i="2"/>
  <c r="AR325" i="2"/>
  <c r="BT293" i="2" s="1"/>
  <c r="DW293" i="2"/>
  <c r="BT325" i="2" s="1"/>
  <c r="BS487" i="49"/>
  <c r="AO438" i="51"/>
  <c r="DT406" i="51"/>
  <c r="L438" i="51"/>
  <c r="F102" i="49"/>
  <c r="F134" i="49"/>
  <c r="F594" i="49"/>
  <c r="G36" i="38"/>
  <c r="AR324" i="49"/>
  <c r="DW292" i="49"/>
  <c r="BT324" i="49" s="1"/>
  <c r="BQ308" i="2"/>
  <c r="BQ503" i="2"/>
  <c r="L538" i="2"/>
  <c r="L571" i="2" s="1"/>
  <c r="BQ438" i="2"/>
  <c r="BQ373" i="2"/>
  <c r="L49" i="2"/>
  <c r="DY229" i="51"/>
  <c r="BV261" i="51" s="1"/>
  <c r="AT261" i="51"/>
  <c r="AI68" i="46"/>
  <c r="AI94" i="46" s="1"/>
  <c r="AI270" i="50"/>
  <c r="F68" i="50"/>
  <c r="AI205" i="50"/>
  <c r="AI400" i="50"/>
  <c r="G172" i="50"/>
  <c r="G197" i="50" s="1"/>
  <c r="G198" i="50" s="1"/>
  <c r="AI465" i="50"/>
  <c r="AI335" i="50"/>
  <c r="AU454" i="2"/>
  <c r="BW422" i="2" s="1"/>
  <c r="DZ422" i="2"/>
  <c r="BW454" i="2" s="1"/>
  <c r="F278" i="38"/>
  <c r="F246" i="38"/>
  <c r="F282" i="38" s="1"/>
  <c r="F565" i="51"/>
  <c r="F590" i="51" s="1"/>
  <c r="F591" i="51" s="1"/>
  <c r="G45" i="38" s="1"/>
  <c r="G46" i="38" s="1"/>
  <c r="F557" i="51"/>
  <c r="F558" i="51" s="1"/>
  <c r="BL271" i="50"/>
  <c r="BP406" i="49"/>
  <c r="DV292" i="51"/>
  <c r="BS324" i="51" s="1"/>
  <c r="AQ324" i="51"/>
  <c r="AI230" i="2"/>
  <c r="G50" i="38" s="1"/>
  <c r="BK205" i="2"/>
  <c r="F108" i="38"/>
  <c r="F104" i="38"/>
  <c r="F112" i="38" s="1"/>
  <c r="AQ521" i="50"/>
  <c r="BS489" i="50" s="1"/>
  <c r="M625" i="50"/>
  <c r="DV489" i="50"/>
  <c r="BS521" i="50" s="1"/>
  <c r="AS326" i="2"/>
  <c r="DX294" i="2"/>
  <c r="BU326" i="2" s="1"/>
  <c r="DW424" i="2"/>
  <c r="BT456" i="2" s="1"/>
  <c r="AR456" i="2"/>
  <c r="BR424" i="50"/>
  <c r="BM271" i="2"/>
  <c r="AI295" i="49"/>
  <c r="G87" i="38" s="1"/>
  <c r="BK270" i="49"/>
  <c r="DW358" i="2"/>
  <c r="BT390" i="2" s="1"/>
  <c r="AR390" i="2"/>
  <c r="BT358" i="2" s="1"/>
  <c r="BS227" i="49"/>
  <c r="BR424" i="51"/>
  <c r="DW292" i="50"/>
  <c r="BT324" i="50" s="1"/>
  <c r="AR324" i="50"/>
  <c r="BT292" i="50" s="1"/>
  <c r="F173" i="38"/>
  <c r="F169" i="38"/>
  <c r="F177" i="38" s="1"/>
  <c r="E336" i="38"/>
  <c r="E333" i="38"/>
  <c r="E257" i="38"/>
  <c r="E306" i="38"/>
  <c r="E324" i="38"/>
  <c r="E318" i="38"/>
  <c r="E315" i="38"/>
  <c r="BL401" i="50"/>
  <c r="AQ455" i="50"/>
  <c r="BS423" i="50" s="1"/>
  <c r="DV423" i="50"/>
  <c r="BS455" i="50" s="1"/>
  <c r="BK335" i="2"/>
  <c r="AI360" i="2"/>
  <c r="G116" i="38" s="1"/>
  <c r="DV422" i="50"/>
  <c r="BS454" i="50" s="1"/>
  <c r="AQ454" i="50"/>
  <c r="DW294" i="51"/>
  <c r="BT326" i="51" s="1"/>
  <c r="AR326" i="51"/>
  <c r="BT294" i="50"/>
  <c r="M623" i="51"/>
  <c r="BR227" i="50"/>
  <c r="BS423" i="49"/>
  <c r="AP29" i="45"/>
  <c r="BR227" i="2"/>
  <c r="G197" i="49"/>
  <c r="G198" i="49" s="1"/>
  <c r="BS357" i="49"/>
  <c r="F103" i="38"/>
  <c r="F111" i="38" s="1"/>
  <c r="F107" i="38"/>
  <c r="BR358" i="50"/>
  <c r="BS228" i="50"/>
  <c r="BS488" i="50"/>
  <c r="BS359" i="49"/>
  <c r="F565" i="50"/>
  <c r="F590" i="50" s="1"/>
  <c r="F591" i="50" s="1"/>
  <c r="G33" i="38" s="1"/>
  <c r="G34" i="38" s="1"/>
  <c r="E12" i="53" s="1"/>
  <c r="F557" i="50"/>
  <c r="F558" i="50" s="1"/>
  <c r="DW294" i="49"/>
  <c r="BT326" i="49" s="1"/>
  <c r="AR326" i="49"/>
  <c r="BT294" i="49" s="1"/>
  <c r="DW227" i="51"/>
  <c r="BT259" i="51" s="1"/>
  <c r="AR259" i="51"/>
  <c r="F159" i="38"/>
  <c r="F167" i="38" s="1"/>
  <c r="BL466" i="50"/>
  <c r="BP341" i="49"/>
  <c r="AI425" i="2"/>
  <c r="G149" i="38" s="1"/>
  <c r="BK400" i="2"/>
  <c r="AQ389" i="2"/>
  <c r="DV357" i="2"/>
  <c r="BS389" i="2" s="1"/>
  <c r="DW422" i="51"/>
  <c r="BT454" i="51" s="1"/>
  <c r="AR454" i="51"/>
  <c r="AQ391" i="50"/>
  <c r="DV359" i="50"/>
  <c r="BS391" i="50" s="1"/>
  <c r="BM206" i="2"/>
  <c r="AO12" i="46"/>
  <c r="AO43" i="46"/>
  <c r="AP14" i="46"/>
  <c r="AP45" i="46"/>
  <c r="U143" i="47"/>
  <c r="AW143" i="47" s="1"/>
  <c r="V208" i="50" s="1"/>
  <c r="DC208" i="50" s="1"/>
  <c r="AA44" i="46"/>
  <c r="Y42" i="45"/>
  <c r="S36" i="45"/>
  <c r="AB75" i="48"/>
  <c r="AB475" i="49"/>
  <c r="U38" i="48"/>
  <c r="V86" i="47"/>
  <c r="AX86" i="47" s="1"/>
  <c r="W209" i="49" s="1"/>
  <c r="W69" i="48"/>
  <c r="R270" i="49"/>
  <c r="CY270" i="49" s="1"/>
  <c r="AA149" i="47"/>
  <c r="BC149" i="47" s="1"/>
  <c r="AB214" i="50" s="1"/>
  <c r="DI214" i="50" s="1"/>
  <c r="R294" i="38"/>
  <c r="R289" i="38"/>
  <c r="BR224" i="2"/>
  <c r="AP24" i="45" s="1"/>
  <c r="R304" i="38"/>
  <c r="S288" i="38"/>
  <c r="S298" i="38"/>
  <c r="S303" i="38" s="1"/>
  <c r="R299" i="38"/>
  <c r="AP474" i="2"/>
  <c r="BR474" i="2" s="1"/>
  <c r="X112" i="50"/>
  <c r="AZ112" i="50" s="1"/>
  <c r="AB46" i="46"/>
  <c r="V70" i="45"/>
  <c r="V273" i="50"/>
  <c r="DC273" i="50" s="1"/>
  <c r="AB279" i="50"/>
  <c r="DI279" i="50" s="1"/>
  <c r="AB345" i="49"/>
  <c r="DI345" i="49" s="1"/>
  <c r="DX220" i="50"/>
  <c r="BU252" i="50" s="1"/>
  <c r="BU220" i="50" s="1"/>
  <c r="BR476" i="49"/>
  <c r="AP47" i="45" s="1"/>
  <c r="X88" i="47"/>
  <c r="AZ88" i="47" s="1"/>
  <c r="Y211" i="49" s="1"/>
  <c r="DF211" i="49" s="1"/>
  <c r="W40" i="48"/>
  <c r="AB344" i="50"/>
  <c r="DI344" i="50" s="1"/>
  <c r="AB76" i="45"/>
  <c r="Y471" i="49"/>
  <c r="DF471" i="49" s="1"/>
  <c r="AB46" i="48"/>
  <c r="AB410" i="49"/>
  <c r="DI410" i="49" s="1"/>
  <c r="AA92" i="47"/>
  <c r="BC92" i="47" s="1"/>
  <c r="AB215" i="49" s="1"/>
  <c r="DI215" i="49" s="1"/>
  <c r="AB280" i="49"/>
  <c r="DI280" i="49" s="1"/>
  <c r="AB46" i="45"/>
  <c r="BR290" i="51"/>
  <c r="AP118" i="45" s="1"/>
  <c r="Y276" i="49"/>
  <c r="DF276" i="49" s="1"/>
  <c r="Y42" i="46"/>
  <c r="Y406" i="49"/>
  <c r="DF406" i="49" s="1"/>
  <c r="Y42" i="48"/>
  <c r="Y341" i="49"/>
  <c r="DF341" i="49" s="1"/>
  <c r="R335" i="49"/>
  <c r="CY335" i="49" s="1"/>
  <c r="Q82" i="47"/>
  <c r="AS82" i="47" s="1"/>
  <c r="R205" i="49" s="1"/>
  <c r="CY205" i="49" s="1"/>
  <c r="R36" i="45"/>
  <c r="U467" i="49"/>
  <c r="DB467" i="49" s="1"/>
  <c r="R400" i="49"/>
  <c r="CY400" i="49" s="1"/>
  <c r="DV482" i="2"/>
  <c r="BS514" i="2" s="1"/>
  <c r="BS482" i="2" s="1"/>
  <c r="DW482" i="2" s="1"/>
  <c r="BT514" i="2" s="1"/>
  <c r="X113" i="49"/>
  <c r="AZ113" i="49" s="1"/>
  <c r="R36" i="46"/>
  <c r="R36" i="48"/>
  <c r="R465" i="49"/>
  <c r="CY465" i="49" s="1"/>
  <c r="DX218" i="50"/>
  <c r="BU250" i="50" s="1"/>
  <c r="BU218" i="50" s="1"/>
  <c r="AT250" i="50" s="1"/>
  <c r="DV223" i="49"/>
  <c r="BS255" i="49" s="1"/>
  <c r="DV281" i="51"/>
  <c r="BS313" i="51" s="1"/>
  <c r="BS281" i="51" s="1"/>
  <c r="DW281" i="51" s="1"/>
  <c r="W273" i="50"/>
  <c r="DD273" i="50" s="1"/>
  <c r="M612" i="51"/>
  <c r="AB409" i="50"/>
  <c r="DI409" i="50" s="1"/>
  <c r="AB77" i="46"/>
  <c r="AB474" i="50"/>
  <c r="DI474" i="50" s="1"/>
  <c r="BD62" i="47"/>
  <c r="AQ255" i="49"/>
  <c r="M619" i="49"/>
  <c r="AR249" i="2"/>
  <c r="BT217" i="2" s="1"/>
  <c r="DX217" i="2" s="1"/>
  <c r="BS415" i="2"/>
  <c r="DV481" i="49"/>
  <c r="BS513" i="49" s="1"/>
  <c r="BS481" i="49" s="1"/>
  <c r="DW481" i="49" s="1"/>
  <c r="BT513" i="49" s="1"/>
  <c r="BR215" i="51"/>
  <c r="AP108" i="45" s="1"/>
  <c r="M618" i="51"/>
  <c r="DV221" i="51"/>
  <c r="BS253" i="51" s="1"/>
  <c r="BS221" i="51" s="1"/>
  <c r="DW221" i="51" s="1"/>
  <c r="BT253" i="51" s="1"/>
  <c r="W339" i="49"/>
  <c r="DD339" i="49" s="1"/>
  <c r="W404" i="49"/>
  <c r="DD404" i="49" s="1"/>
  <c r="W40" i="45"/>
  <c r="W274" i="49"/>
  <c r="DD274" i="49" s="1"/>
  <c r="W40" i="46"/>
  <c r="AA278" i="49"/>
  <c r="DH278" i="49" s="1"/>
  <c r="AA44" i="45"/>
  <c r="AA44" i="48"/>
  <c r="AA473" i="49"/>
  <c r="DH473" i="49" s="1"/>
  <c r="Z90" i="47"/>
  <c r="BB90" i="47" s="1"/>
  <c r="AA213" i="49" s="1"/>
  <c r="DH213" i="49" s="1"/>
  <c r="AA343" i="49"/>
  <c r="DH343" i="49" s="1"/>
  <c r="AQ512" i="49"/>
  <c r="BS480" i="49" s="1"/>
  <c r="AR512" i="49" s="1"/>
  <c r="O248" i="2"/>
  <c r="DW216" i="2"/>
  <c r="DW350" i="2"/>
  <c r="BT382" i="2" s="1"/>
  <c r="BT350" i="2" s="1"/>
  <c r="DW287" i="49"/>
  <c r="BT319" i="49" s="1"/>
  <c r="BT287" i="49" s="1"/>
  <c r="AS319" i="49" s="1"/>
  <c r="BR478" i="51"/>
  <c r="AQ510" i="51" s="1"/>
  <c r="BT416" i="49"/>
  <c r="DX416" i="49" s="1"/>
  <c r="BU448" i="49" s="1"/>
  <c r="W469" i="49"/>
  <c r="DD469" i="49" s="1"/>
  <c r="W403" i="50"/>
  <c r="DD403" i="50" s="1"/>
  <c r="V338" i="50"/>
  <c r="DC338" i="50" s="1"/>
  <c r="V71" i="46"/>
  <c r="AB147" i="47"/>
  <c r="W70" i="45"/>
  <c r="V403" i="50"/>
  <c r="DC403" i="50" s="1"/>
  <c r="V69" i="48"/>
  <c r="U337" i="49"/>
  <c r="DB337" i="49" s="1"/>
  <c r="V143" i="47"/>
  <c r="AX143" i="47" s="1"/>
  <c r="W208" i="50" s="1"/>
  <c r="DD208" i="50" s="1"/>
  <c r="V468" i="50"/>
  <c r="DC468" i="50" s="1"/>
  <c r="AP214" i="2"/>
  <c r="BR214" i="2" s="1"/>
  <c r="AA408" i="49"/>
  <c r="DH408" i="49" s="1"/>
  <c r="AB61" i="47"/>
  <c r="Z115" i="49"/>
  <c r="BB115" i="49" s="1"/>
  <c r="AW142" i="47"/>
  <c r="V207" i="50" s="1"/>
  <c r="DC207" i="50" s="1"/>
  <c r="DW480" i="51"/>
  <c r="BT512" i="51" s="1"/>
  <c r="AR512" i="51"/>
  <c r="DV352" i="51"/>
  <c r="BS384" i="51" s="1"/>
  <c r="BS352" i="51" s="1"/>
  <c r="BT480" i="50"/>
  <c r="DX480" i="50" s="1"/>
  <c r="BU512" i="50" s="1"/>
  <c r="DW284" i="49"/>
  <c r="BT316" i="49" s="1"/>
  <c r="AR316" i="49"/>
  <c r="AP344" i="2"/>
  <c r="BR344" i="2" s="1"/>
  <c r="AP409" i="2"/>
  <c r="BR409" i="2" s="1"/>
  <c r="AP78" i="45"/>
  <c r="DV346" i="50"/>
  <c r="BS378" i="50" s="1"/>
  <c r="BS346" i="50" s="1"/>
  <c r="M612" i="50"/>
  <c r="BD118" i="49"/>
  <c r="S400" i="49"/>
  <c r="CZ400" i="49" s="1"/>
  <c r="BU225" i="50"/>
  <c r="DY225" i="50" s="1"/>
  <c r="BV257" i="50" s="1"/>
  <c r="AS515" i="51"/>
  <c r="BU483" i="51" s="1"/>
  <c r="BR345" i="50"/>
  <c r="N377" i="50" s="1"/>
  <c r="DV345" i="49"/>
  <c r="DX417" i="2"/>
  <c r="BU449" i="2" s="1"/>
  <c r="BU417" i="2" s="1"/>
  <c r="DW352" i="49"/>
  <c r="BT384" i="49" s="1"/>
  <c r="BT352" i="49" s="1"/>
  <c r="AQ377" i="49"/>
  <c r="DV351" i="2"/>
  <c r="BS383" i="2" s="1"/>
  <c r="BS351" i="2" s="1"/>
  <c r="DW349" i="49"/>
  <c r="BT381" i="49" s="1"/>
  <c r="AR381" i="49"/>
  <c r="DW218" i="2"/>
  <c r="BT250" i="2" s="1"/>
  <c r="AR250" i="2"/>
  <c r="S36" i="46"/>
  <c r="Z82" i="51"/>
  <c r="Y146" i="51"/>
  <c r="S36" i="48"/>
  <c r="T109" i="49"/>
  <c r="AV109" i="49" s="1"/>
  <c r="AB117" i="49"/>
  <c r="BE117" i="49" s="1"/>
  <c r="AB90" i="47" s="1"/>
  <c r="AA116" i="49"/>
  <c r="BC116" i="49" s="1"/>
  <c r="W338" i="50"/>
  <c r="DD338" i="50" s="1"/>
  <c r="W71" i="46"/>
  <c r="AP279" i="2"/>
  <c r="BR279" i="2" s="1"/>
  <c r="N181" i="2"/>
  <c r="DV216" i="51"/>
  <c r="BS248" i="51" s="1"/>
  <c r="DW418" i="50"/>
  <c r="BT450" i="50" s="1"/>
  <c r="BT418" i="50" s="1"/>
  <c r="DX418" i="50" s="1"/>
  <c r="BU450" i="50" s="1"/>
  <c r="M541" i="51"/>
  <c r="M574" i="51" s="1"/>
  <c r="BT284" i="51"/>
  <c r="DX284" i="51" s="1"/>
  <c r="BU316" i="51" s="1"/>
  <c r="AW110" i="49"/>
  <c r="DW352" i="2"/>
  <c r="BT384" i="2" s="1"/>
  <c r="BT352" i="2" s="1"/>
  <c r="AQ446" i="50"/>
  <c r="BS414" i="50" s="1"/>
  <c r="S335" i="49"/>
  <c r="CZ335" i="49" s="1"/>
  <c r="W468" i="50"/>
  <c r="DD468" i="50" s="1"/>
  <c r="AB148" i="47"/>
  <c r="AQ446" i="49"/>
  <c r="BS414" i="49" s="1"/>
  <c r="BS486" i="50"/>
  <c r="AR518" i="50" s="1"/>
  <c r="BR477" i="2"/>
  <c r="AP17" i="45" s="1"/>
  <c r="AP51" i="45"/>
  <c r="Z147" i="51"/>
  <c r="AA83" i="51"/>
  <c r="DV222" i="50"/>
  <c r="BS254" i="50" s="1"/>
  <c r="BS222" i="50" s="1"/>
  <c r="AR254" i="50" s="1"/>
  <c r="AQ248" i="51"/>
  <c r="AP109" i="45"/>
  <c r="BR479" i="50"/>
  <c r="AQ511" i="50" s="1"/>
  <c r="M52" i="51"/>
  <c r="AP108" i="46" s="1"/>
  <c r="DW348" i="50"/>
  <c r="BT380" i="50" s="1"/>
  <c r="BT348" i="50" s="1"/>
  <c r="AR518" i="2"/>
  <c r="BT486" i="2" s="1"/>
  <c r="AS518" i="2" s="1"/>
  <c r="BS414" i="51"/>
  <c r="DW414" i="51" s="1"/>
  <c r="BT446" i="51" s="1"/>
  <c r="BR291" i="50"/>
  <c r="M622" i="50" s="1"/>
  <c r="U38" i="46"/>
  <c r="T84" i="47"/>
  <c r="AV84" i="47" s="1"/>
  <c r="U207" i="49" s="1"/>
  <c r="DB207" i="49" s="1"/>
  <c r="DV289" i="51"/>
  <c r="BS321" i="51" s="1"/>
  <c r="BS289" i="51" s="1"/>
  <c r="DV485" i="51"/>
  <c r="BS517" i="51" s="1"/>
  <c r="BS485" i="51" s="1"/>
  <c r="BR441" i="51"/>
  <c r="BR506" i="51"/>
  <c r="BT419" i="50"/>
  <c r="DX419" i="50" s="1"/>
  <c r="BU451" i="50" s="1"/>
  <c r="AR319" i="50"/>
  <c r="BT287" i="50" s="1"/>
  <c r="AR384" i="50"/>
  <c r="BT352" i="50" s="1"/>
  <c r="BR376" i="51"/>
  <c r="DV415" i="49"/>
  <c r="BS447" i="49" s="1"/>
  <c r="BS415" i="49" s="1"/>
  <c r="AR252" i="49"/>
  <c r="BT220" i="49" s="1"/>
  <c r="M616" i="49"/>
  <c r="AQ509" i="51"/>
  <c r="BS477" i="51" s="1"/>
  <c r="DW289" i="50"/>
  <c r="BT321" i="50" s="1"/>
  <c r="BT289" i="50" s="1"/>
  <c r="DV420" i="50"/>
  <c r="BS452" i="50" s="1"/>
  <c r="BS420" i="50" s="1"/>
  <c r="T10" i="38"/>
  <c r="AS516" i="2"/>
  <c r="DX484" i="2"/>
  <c r="BU516" i="2" s="1"/>
  <c r="DW286" i="2"/>
  <c r="BT318" i="2" s="1"/>
  <c r="BT286" i="2" s="1"/>
  <c r="DV356" i="49"/>
  <c r="BS388" i="49" s="1"/>
  <c r="BS356" i="49" s="1"/>
  <c r="DW356" i="49" s="1"/>
  <c r="BT388" i="49" s="1"/>
  <c r="DV284" i="2"/>
  <c r="BS316" i="2" s="1"/>
  <c r="BS284" i="2" s="1"/>
  <c r="DW290" i="49"/>
  <c r="BT322" i="49" s="1"/>
  <c r="AR322" i="49"/>
  <c r="AP48" i="45"/>
  <c r="M613" i="49"/>
  <c r="AR256" i="51"/>
  <c r="DW224" i="51"/>
  <c r="BT256" i="51" s="1"/>
  <c r="DW288" i="50"/>
  <c r="BT320" i="50" s="1"/>
  <c r="BT288" i="50" s="1"/>
  <c r="DX288" i="50" s="1"/>
  <c r="BU320" i="50" s="1"/>
  <c r="DW291" i="51"/>
  <c r="BT323" i="51" s="1"/>
  <c r="BT291" i="51" s="1"/>
  <c r="AS323" i="51" s="1"/>
  <c r="DW476" i="51"/>
  <c r="DW419" i="51"/>
  <c r="BT451" i="51" s="1"/>
  <c r="BT419" i="51" s="1"/>
  <c r="AS258" i="50"/>
  <c r="BU226" i="50" s="1"/>
  <c r="BS285" i="51"/>
  <c r="DW285" i="51" s="1"/>
  <c r="BT317" i="51" s="1"/>
  <c r="S465" i="49"/>
  <c r="CZ465" i="49" s="1"/>
  <c r="R82" i="47"/>
  <c r="AT82" i="47" s="1"/>
  <c r="S205" i="49" s="1"/>
  <c r="CZ205" i="49" s="1"/>
  <c r="T16" i="38"/>
  <c r="T20" i="38" s="1"/>
  <c r="S270" i="49"/>
  <c r="CZ270" i="49" s="1"/>
  <c r="AR256" i="50"/>
  <c r="DW224" i="50"/>
  <c r="BT256" i="50" s="1"/>
  <c r="DW482" i="50"/>
  <c r="BT514" i="50" s="1"/>
  <c r="BT482" i="50" s="1"/>
  <c r="AR447" i="51"/>
  <c r="BT415" i="51" s="1"/>
  <c r="AQ509" i="50"/>
  <c r="BS477" i="50" s="1"/>
  <c r="M619" i="50"/>
  <c r="BR220" i="51"/>
  <c r="M616" i="51" s="1"/>
  <c r="AP79" i="45"/>
  <c r="AQ385" i="50"/>
  <c r="BS353" i="50" s="1"/>
  <c r="BU283" i="51"/>
  <c r="DY283" i="51" s="1"/>
  <c r="BR288" i="2"/>
  <c r="M619" i="2" s="1"/>
  <c r="BR481" i="2"/>
  <c r="AP21" i="45" s="1"/>
  <c r="AQ443" i="49"/>
  <c r="BS411" i="49" s="1"/>
  <c r="AR443" i="49" s="1"/>
  <c r="DV347" i="2"/>
  <c r="BS379" i="2" s="1"/>
  <c r="BS347" i="2" s="1"/>
  <c r="AQ509" i="49"/>
  <c r="BS477" i="49" s="1"/>
  <c r="DV412" i="2"/>
  <c r="BS444" i="2" s="1"/>
  <c r="BS412" i="2" s="1"/>
  <c r="AR510" i="50"/>
  <c r="DW478" i="50"/>
  <c r="BT510" i="50" s="1"/>
  <c r="N620" i="50"/>
  <c r="BQ244" i="50"/>
  <c r="AQ315" i="50"/>
  <c r="BS283" i="50" s="1"/>
  <c r="AR508" i="51"/>
  <c r="M614" i="50"/>
  <c r="BT418" i="51"/>
  <c r="DX418" i="51" s="1"/>
  <c r="BU450" i="51" s="1"/>
  <c r="AP80" i="45"/>
  <c r="BS226" i="51"/>
  <c r="AR258" i="51" s="1"/>
  <c r="BS286" i="51"/>
  <c r="DW286" i="51" s="1"/>
  <c r="BT318" i="51" s="1"/>
  <c r="U9" i="38"/>
  <c r="U38" i="50"/>
  <c r="BS412" i="49"/>
  <c r="DW412" i="49" s="1"/>
  <c r="BT444" i="49" s="1"/>
  <c r="BR225" i="2"/>
  <c r="AQ257" i="2" s="1"/>
  <c r="BT421" i="2"/>
  <c r="AS453" i="2" s="1"/>
  <c r="DV286" i="49"/>
  <c r="BS318" i="49" s="1"/>
  <c r="BS286" i="49" s="1"/>
  <c r="DV355" i="2"/>
  <c r="BS387" i="2" s="1"/>
  <c r="BS355" i="2" s="1"/>
  <c r="BR479" i="49"/>
  <c r="AQ511" i="49" s="1"/>
  <c r="U38" i="2"/>
  <c r="U8" i="38"/>
  <c r="BS281" i="2"/>
  <c r="DW281" i="2" s="1"/>
  <c r="BS413" i="50"/>
  <c r="DW413" i="50" s="1"/>
  <c r="BT445" i="50" s="1"/>
  <c r="BR421" i="51"/>
  <c r="DV421" i="51" s="1"/>
  <c r="BS453" i="51" s="1"/>
  <c r="AR516" i="50"/>
  <c r="BT484" i="50" s="1"/>
  <c r="BS481" i="51"/>
  <c r="AR513" i="51" s="1"/>
  <c r="BT285" i="50"/>
  <c r="DX285" i="50" s="1"/>
  <c r="BU317" i="50" s="1"/>
  <c r="BS417" i="51"/>
  <c r="AR449" i="51" s="1"/>
  <c r="BR219" i="51"/>
  <c r="M615" i="51" s="1"/>
  <c r="AP117" i="45"/>
  <c r="M620" i="51"/>
  <c r="BT484" i="51"/>
  <c r="AS516" i="51" s="1"/>
  <c r="BS223" i="51"/>
  <c r="AR255" i="51" s="1"/>
  <c r="BR417" i="50"/>
  <c r="AP84" i="45" s="1"/>
  <c r="AS385" i="49"/>
  <c r="BU353" i="49" s="1"/>
  <c r="BS217" i="49"/>
  <c r="AR249" i="49" s="1"/>
  <c r="BS482" i="49"/>
  <c r="DW482" i="49" s="1"/>
  <c r="BT514" i="49" s="1"/>
  <c r="BS485" i="49"/>
  <c r="AR517" i="49" s="1"/>
  <c r="BR225" i="49"/>
  <c r="AQ257" i="49" s="1"/>
  <c r="BT421" i="49"/>
  <c r="DX421" i="49" s="1"/>
  <c r="BU453" i="49" s="1"/>
  <c r="BS349" i="2"/>
  <c r="DW349" i="2" s="1"/>
  <c r="BT381" i="2" s="1"/>
  <c r="BU413" i="49"/>
  <c r="BS478" i="49"/>
  <c r="N614" i="49" s="1"/>
  <c r="BR283" i="2"/>
  <c r="AP18" i="45" s="1"/>
  <c r="BS416" i="2"/>
  <c r="DW416" i="2" s="1"/>
  <c r="BT448" i="2" s="1"/>
  <c r="BO240" i="2"/>
  <c r="AR314" i="51"/>
  <c r="DW282" i="51"/>
  <c r="BT314" i="51" s="1"/>
  <c r="X145" i="49"/>
  <c r="Y81" i="49"/>
  <c r="AQ249" i="51"/>
  <c r="DV217" i="51"/>
  <c r="BS249" i="51" s="1"/>
  <c r="AR250" i="49"/>
  <c r="DW218" i="49"/>
  <c r="BT250" i="49" s="1"/>
  <c r="AA147" i="49"/>
  <c r="AB83" i="49"/>
  <c r="AB147" i="49" s="1"/>
  <c r="DV353" i="2"/>
  <c r="BS385" i="2" s="1"/>
  <c r="AQ385" i="2"/>
  <c r="BQ473" i="49"/>
  <c r="X144" i="49"/>
  <c r="Y80" i="49"/>
  <c r="N181" i="49"/>
  <c r="AP45" i="48"/>
  <c r="AP214" i="49"/>
  <c r="AP344" i="49"/>
  <c r="AP409" i="49"/>
  <c r="AP474" i="49"/>
  <c r="AP279" i="49"/>
  <c r="Y145" i="51"/>
  <c r="Z81" i="51"/>
  <c r="AR387" i="50"/>
  <c r="DW355" i="50"/>
  <c r="BT387" i="50" s="1"/>
  <c r="AP15" i="45"/>
  <c r="DV215" i="2"/>
  <c r="BS247" i="2" s="1"/>
  <c r="N247" i="2"/>
  <c r="AQ247" i="2"/>
  <c r="AP440" i="51"/>
  <c r="M440" i="51"/>
  <c r="DU408" i="51"/>
  <c r="W144" i="51"/>
  <c r="X80" i="51"/>
  <c r="BD91" i="47"/>
  <c r="M613" i="50"/>
  <c r="BS217" i="50"/>
  <c r="DV478" i="2"/>
  <c r="BS510" i="2" s="1"/>
  <c r="AQ510" i="2"/>
  <c r="BQ439" i="49"/>
  <c r="BQ374" i="49"/>
  <c r="BQ504" i="49"/>
  <c r="BQ309" i="49"/>
  <c r="L539" i="49"/>
  <c r="L572" i="49" s="1"/>
  <c r="L50" i="49"/>
  <c r="AQ248" i="49"/>
  <c r="DV216" i="49"/>
  <c r="BS248" i="49" s="1"/>
  <c r="BT414" i="2"/>
  <c r="Y116" i="47"/>
  <c r="Y145" i="50"/>
  <c r="Z81" i="50"/>
  <c r="AP46" i="45"/>
  <c r="DV215" i="49"/>
  <c r="BS247" i="49" s="1"/>
  <c r="N247" i="49"/>
  <c r="AQ247" i="49"/>
  <c r="BR412" i="51"/>
  <c r="AQ387" i="51"/>
  <c r="DV355" i="51"/>
  <c r="BS387" i="51" s="1"/>
  <c r="M611" i="49"/>
  <c r="AQ379" i="49"/>
  <c r="DV347" i="49"/>
  <c r="BS379" i="49" s="1"/>
  <c r="BQ408" i="50"/>
  <c r="DU408" i="2"/>
  <c r="M440" i="2"/>
  <c r="AP440" i="2"/>
  <c r="L539" i="50"/>
  <c r="L572" i="50" s="1"/>
  <c r="BQ309" i="50"/>
  <c r="BQ504" i="50"/>
  <c r="BQ439" i="50"/>
  <c r="BQ374" i="50"/>
  <c r="L50" i="50"/>
  <c r="AO75" i="46" s="1"/>
  <c r="M245" i="51"/>
  <c r="DU213" i="51"/>
  <c r="AP245" i="51"/>
  <c r="AO106" i="45"/>
  <c r="AR386" i="50"/>
  <c r="DW354" i="50"/>
  <c r="BT386" i="50" s="1"/>
  <c r="AR453" i="50"/>
  <c r="DW421" i="50"/>
  <c r="BT453" i="50" s="1"/>
  <c r="AR317" i="2"/>
  <c r="DW285" i="2"/>
  <c r="BT317" i="2" s="1"/>
  <c r="BR355" i="49"/>
  <c r="BR287" i="2"/>
  <c r="M505" i="2"/>
  <c r="L609" i="2"/>
  <c r="AP505" i="2"/>
  <c r="DU473" i="2"/>
  <c r="DV290" i="2"/>
  <c r="BS322" i="2" s="1"/>
  <c r="AQ322" i="2"/>
  <c r="AQ443" i="2"/>
  <c r="DV411" i="2"/>
  <c r="BS443" i="2" s="1"/>
  <c r="M612" i="2"/>
  <c r="BS485" i="2"/>
  <c r="W143" i="49"/>
  <c r="X79" i="49"/>
  <c r="AS511" i="51"/>
  <c r="DX479" i="51"/>
  <c r="BU511" i="51" s="1"/>
  <c r="V27" i="47"/>
  <c r="W79" i="2"/>
  <c r="V143" i="2"/>
  <c r="BT349" i="50"/>
  <c r="BS348" i="51"/>
  <c r="U141" i="49"/>
  <c r="V77" i="49"/>
  <c r="BS220" i="2"/>
  <c r="W115" i="47"/>
  <c r="X80" i="50"/>
  <c r="W144" i="50"/>
  <c r="BQ408" i="49"/>
  <c r="BS226" i="49"/>
  <c r="AA118" i="47"/>
  <c r="AA147" i="50"/>
  <c r="AB83" i="50"/>
  <c r="V114" i="47"/>
  <c r="W79" i="50"/>
  <c r="X111" i="50" s="1"/>
  <c r="AZ111" i="50" s="1"/>
  <c r="V143" i="50"/>
  <c r="BS412" i="50"/>
  <c r="BS224" i="49"/>
  <c r="M310" i="2"/>
  <c r="DU278" i="2"/>
  <c r="AP310" i="2"/>
  <c r="AQ378" i="2"/>
  <c r="DV346" i="2"/>
  <c r="BS378" i="2" s="1"/>
  <c r="DW222" i="51"/>
  <c r="BT254" i="51" s="1"/>
  <c r="AR254" i="51"/>
  <c r="BT288" i="49"/>
  <c r="BT285" i="49"/>
  <c r="BS420" i="49"/>
  <c r="BS476" i="50"/>
  <c r="BR288" i="51"/>
  <c r="M505" i="51"/>
  <c r="DU473" i="51"/>
  <c r="AP505" i="51"/>
  <c r="L609" i="51"/>
  <c r="BT291" i="49"/>
  <c r="AR251" i="2"/>
  <c r="DW219" i="2"/>
  <c r="BT251" i="2" s="1"/>
  <c r="AR448" i="50"/>
  <c r="DW416" i="50"/>
  <c r="BT448" i="50" s="1"/>
  <c r="AB32" i="47"/>
  <c r="AB148" i="2"/>
  <c r="BS289" i="49"/>
  <c r="BS221" i="50"/>
  <c r="AP16" i="45"/>
  <c r="Z146" i="49"/>
  <c r="AA82" i="49"/>
  <c r="BS417" i="49"/>
  <c r="V143" i="51"/>
  <c r="W79" i="51"/>
  <c r="BS486" i="51"/>
  <c r="BS223" i="2"/>
  <c r="V142" i="51"/>
  <c r="W78" i="51"/>
  <c r="AP310" i="51"/>
  <c r="M310" i="51"/>
  <c r="DU278" i="51"/>
  <c r="BT356" i="2"/>
  <c r="BT483" i="50"/>
  <c r="X29" i="47"/>
  <c r="X145" i="2"/>
  <c r="Y81" i="2"/>
  <c r="BR351" i="51"/>
  <c r="BT418" i="49"/>
  <c r="BQ278" i="50"/>
  <c r="BQ343" i="50"/>
  <c r="AQ386" i="2"/>
  <c r="DV354" i="2"/>
  <c r="BS386" i="2" s="1"/>
  <c r="BR351" i="49"/>
  <c r="AQ383" i="50"/>
  <c r="DV351" i="50"/>
  <c r="BS383" i="50" s="1"/>
  <c r="AQ257" i="51"/>
  <c r="DV225" i="51"/>
  <c r="BS257" i="51" s="1"/>
  <c r="AO472" i="2"/>
  <c r="AO342" i="2"/>
  <c r="AO277" i="2"/>
  <c r="AO212" i="2"/>
  <c r="M179" i="2"/>
  <c r="AO407" i="2"/>
  <c r="W28" i="47"/>
  <c r="W144" i="2"/>
  <c r="X80" i="2"/>
  <c r="AR512" i="2"/>
  <c r="DW480" i="2"/>
  <c r="BT512" i="2" s="1"/>
  <c r="AQ445" i="51"/>
  <c r="DV413" i="51"/>
  <c r="BS445" i="51" s="1"/>
  <c r="AB119" i="47"/>
  <c r="AB148" i="50"/>
  <c r="DW218" i="51"/>
  <c r="BT250" i="51" s="1"/>
  <c r="AR250" i="51"/>
  <c r="DW411" i="51"/>
  <c r="O443" i="51"/>
  <c r="AR443" i="51"/>
  <c r="DW411" i="50"/>
  <c r="AR443" i="50"/>
  <c r="O443" i="50"/>
  <c r="AB120" i="47"/>
  <c r="AB149" i="50"/>
  <c r="AQ388" i="51"/>
  <c r="DV356" i="51"/>
  <c r="BS388" i="51" s="1"/>
  <c r="BQ343" i="49"/>
  <c r="BQ213" i="49"/>
  <c r="AA31" i="47"/>
  <c r="AA147" i="2"/>
  <c r="AB83" i="2"/>
  <c r="BR484" i="49"/>
  <c r="AR386" i="51"/>
  <c r="DW354" i="51"/>
  <c r="BT386" i="51" s="1"/>
  <c r="T112" i="47"/>
  <c r="T141" i="50"/>
  <c r="U77" i="50"/>
  <c r="AR316" i="50"/>
  <c r="DW284" i="50"/>
  <c r="BT316" i="50" s="1"/>
  <c r="V113" i="47"/>
  <c r="W78" i="50"/>
  <c r="V142" i="50"/>
  <c r="DV287" i="51"/>
  <c r="BS319" i="51" s="1"/>
  <c r="AQ319" i="51"/>
  <c r="AP115" i="45"/>
  <c r="DW216" i="50"/>
  <c r="O248" i="50"/>
  <c r="AR248" i="50"/>
  <c r="M611" i="2"/>
  <c r="BQ244" i="49"/>
  <c r="AR382" i="51"/>
  <c r="DW350" i="51"/>
  <c r="BT382" i="51" s="1"/>
  <c r="AS445" i="2"/>
  <c r="DX413" i="2"/>
  <c r="BU445" i="2" s="1"/>
  <c r="DU343" i="51"/>
  <c r="M375" i="51"/>
  <c r="AP375" i="51"/>
  <c r="AQ381" i="51"/>
  <c r="DV349" i="51"/>
  <c r="BS381" i="51" s="1"/>
  <c r="Y117" i="47"/>
  <c r="Z82" i="50"/>
  <c r="Y146" i="50"/>
  <c r="BQ213" i="50"/>
  <c r="BQ473" i="50"/>
  <c r="M52" i="50"/>
  <c r="AP77" i="46" s="1"/>
  <c r="BR441" i="50"/>
  <c r="BR246" i="50"/>
  <c r="BR376" i="50"/>
  <c r="M541" i="50"/>
  <c r="M574" i="50" s="1"/>
  <c r="BR311" i="50"/>
  <c r="AQ314" i="49"/>
  <c r="DV282" i="49"/>
  <c r="BS314" i="49" s="1"/>
  <c r="DV280" i="51"/>
  <c r="AQ312" i="51"/>
  <c r="N312" i="51"/>
  <c r="AP85" i="45"/>
  <c r="AQ255" i="50"/>
  <c r="DV223" i="50"/>
  <c r="BS255" i="50" s="1"/>
  <c r="AO212" i="51"/>
  <c r="AO407" i="51"/>
  <c r="AO472" i="51"/>
  <c r="AO342" i="51"/>
  <c r="M179" i="51"/>
  <c r="AO277" i="51"/>
  <c r="AR315" i="49"/>
  <c r="DW283" i="49"/>
  <c r="BT315" i="49" s="1"/>
  <c r="BR416" i="51"/>
  <c r="BR481" i="50"/>
  <c r="AP83" i="45" s="1"/>
  <c r="AR380" i="2"/>
  <c r="DW348" i="2"/>
  <c r="BT380" i="2" s="1"/>
  <c r="AP26" i="45"/>
  <c r="DV226" i="2"/>
  <c r="BS258" i="2" s="1"/>
  <c r="AQ258" i="2"/>
  <c r="DW353" i="51"/>
  <c r="BT385" i="51" s="1"/>
  <c r="AR385" i="51"/>
  <c r="BT418" i="2"/>
  <c r="BR420" i="2"/>
  <c r="BS356" i="50"/>
  <c r="BQ278" i="49"/>
  <c r="BR479" i="2"/>
  <c r="DV282" i="2"/>
  <c r="BS314" i="2" s="1"/>
  <c r="AQ314" i="2"/>
  <c r="W77" i="51"/>
  <c r="V141" i="51"/>
  <c r="BS483" i="49"/>
  <c r="BR485" i="50"/>
  <c r="DV282" i="50"/>
  <c r="BS314" i="50" s="1"/>
  <c r="AQ314" i="50"/>
  <c r="DU213" i="2"/>
  <c r="AP245" i="2"/>
  <c r="M245" i="2"/>
  <c r="AO13" i="45"/>
  <c r="BR486" i="49"/>
  <c r="AR254" i="2"/>
  <c r="DW222" i="2"/>
  <c r="BT254" i="2" s="1"/>
  <c r="AQ386" i="49"/>
  <c r="DV354" i="49"/>
  <c r="BS386" i="49" s="1"/>
  <c r="BS221" i="49"/>
  <c r="AQ86" i="45"/>
  <c r="AS447" i="50"/>
  <c r="DX415" i="50"/>
  <c r="BU447" i="50" s="1"/>
  <c r="BT219" i="49"/>
  <c r="AR515" i="2"/>
  <c r="DW483" i="2"/>
  <c r="BT515" i="2" s="1"/>
  <c r="BS420" i="51"/>
  <c r="U26" i="47"/>
  <c r="U142" i="2"/>
  <c r="V78" i="2"/>
  <c r="Y30" i="47"/>
  <c r="Y146" i="2"/>
  <c r="Z82" i="2"/>
  <c r="BT289" i="2"/>
  <c r="BS350" i="49"/>
  <c r="AB33" i="47"/>
  <c r="AB149" i="2"/>
  <c r="DV350" i="50"/>
  <c r="BS382" i="50" s="1"/>
  <c r="AQ382" i="50"/>
  <c r="AP82" i="45"/>
  <c r="M616" i="50"/>
  <c r="AQ323" i="2"/>
  <c r="DV291" i="2"/>
  <c r="BS323" i="2" s="1"/>
  <c r="M622" i="2"/>
  <c r="BS290" i="50"/>
  <c r="BR222" i="49"/>
  <c r="M375" i="2"/>
  <c r="DU343" i="2"/>
  <c r="AP375" i="2"/>
  <c r="AR379" i="50"/>
  <c r="DW347" i="50"/>
  <c r="BT379" i="50" s="1"/>
  <c r="DV286" i="50"/>
  <c r="BS318" i="50" s="1"/>
  <c r="AQ318" i="50"/>
  <c r="AQ451" i="2"/>
  <c r="DV419" i="2"/>
  <c r="BS451" i="2" s="1"/>
  <c r="AQ379" i="51"/>
  <c r="DV347" i="51"/>
  <c r="BS379" i="51" s="1"/>
  <c r="DW221" i="2"/>
  <c r="BT253" i="2" s="1"/>
  <c r="AR253" i="2"/>
  <c r="DW419" i="49"/>
  <c r="BT451" i="49" s="1"/>
  <c r="AR451" i="49"/>
  <c r="U142" i="49"/>
  <c r="V78" i="49"/>
  <c r="AR514" i="51"/>
  <c r="DW482" i="51"/>
  <c r="BT514" i="51" s="1"/>
  <c r="T25" i="47"/>
  <c r="T141" i="2"/>
  <c r="U77" i="2"/>
  <c r="BT219" i="50"/>
  <c r="U272" i="49"/>
  <c r="DB272" i="49" s="1"/>
  <c r="U38" i="45"/>
  <c r="AX111" i="49"/>
  <c r="U402" i="49"/>
  <c r="DB402" i="49" s="1"/>
  <c r="Z60" i="47"/>
  <c r="BB60" i="47" s="1"/>
  <c r="AA212" i="2" s="1"/>
  <c r="DH212" i="2" s="1"/>
  <c r="AA12" i="46"/>
  <c r="AA12" i="45"/>
  <c r="AA342" i="2"/>
  <c r="DH342" i="2" s="1"/>
  <c r="AA12" i="48"/>
  <c r="AA407" i="2"/>
  <c r="DH407" i="2" s="1"/>
  <c r="AA472" i="2"/>
  <c r="DH472" i="2" s="1"/>
  <c r="AA277" i="2"/>
  <c r="DH277" i="2" s="1"/>
  <c r="T141" i="47"/>
  <c r="AV141" i="47" s="1"/>
  <c r="U206" i="50" s="1"/>
  <c r="DB206" i="50" s="1"/>
  <c r="U67" i="48"/>
  <c r="U69" i="46"/>
  <c r="U68" i="45"/>
  <c r="U466" i="50"/>
  <c r="DB466" i="50" s="1"/>
  <c r="U401" i="50"/>
  <c r="DB401" i="50" s="1"/>
  <c r="U336" i="50"/>
  <c r="DB336" i="50" s="1"/>
  <c r="U271" i="50"/>
  <c r="DB271" i="50" s="1"/>
  <c r="W144" i="47"/>
  <c r="AY144" i="47" s="1"/>
  <c r="X209" i="50" s="1"/>
  <c r="DE209" i="50" s="1"/>
  <c r="X70" i="48"/>
  <c r="X72" i="46"/>
  <c r="X71" i="45"/>
  <c r="X469" i="50"/>
  <c r="DE469" i="50" s="1"/>
  <c r="X404" i="50"/>
  <c r="DE404" i="50" s="1"/>
  <c r="X339" i="50"/>
  <c r="DE339" i="50" s="1"/>
  <c r="X274" i="50"/>
  <c r="DE274" i="50" s="1"/>
  <c r="W57" i="47"/>
  <c r="AY57" i="47" s="1"/>
  <c r="X209" i="2" s="1"/>
  <c r="DE209" i="2" s="1"/>
  <c r="X9" i="45"/>
  <c r="X9" i="48"/>
  <c r="X9" i="46"/>
  <c r="X339" i="2"/>
  <c r="DE339" i="2" s="1"/>
  <c r="X469" i="2"/>
  <c r="DE469" i="2" s="1"/>
  <c r="X274" i="2"/>
  <c r="DE274" i="2" s="1"/>
  <c r="X404" i="2"/>
  <c r="DE404" i="2" s="1"/>
  <c r="Z114" i="2"/>
  <c r="BB114" i="2" s="1"/>
  <c r="Y59" i="47"/>
  <c r="BA59" i="47" s="1"/>
  <c r="Z211" i="2" s="1"/>
  <c r="DG211" i="2" s="1"/>
  <c r="Z11" i="48"/>
  <c r="Z11" i="46"/>
  <c r="Z11" i="45"/>
  <c r="Z341" i="2"/>
  <c r="DG341" i="2" s="1"/>
  <c r="Z406" i="2"/>
  <c r="DG406" i="2" s="1"/>
  <c r="Z276" i="2"/>
  <c r="DG276" i="2" s="1"/>
  <c r="Z471" i="2"/>
  <c r="DG471" i="2" s="1"/>
  <c r="X112" i="2"/>
  <c r="AZ112" i="2" s="1"/>
  <c r="T55" i="47"/>
  <c r="AV55" i="47" s="1"/>
  <c r="U207" i="2" s="1"/>
  <c r="DB207" i="2" s="1"/>
  <c r="U7" i="48"/>
  <c r="U7" i="45"/>
  <c r="U467" i="2"/>
  <c r="DB467" i="2" s="1"/>
  <c r="U402" i="2"/>
  <c r="DB402" i="2" s="1"/>
  <c r="U337" i="2"/>
  <c r="DB337" i="2" s="1"/>
  <c r="U7" i="46"/>
  <c r="U272" i="2"/>
  <c r="DB272" i="2" s="1"/>
  <c r="S53" i="47"/>
  <c r="AU53" i="47" s="1"/>
  <c r="T205" i="2" s="1"/>
  <c r="DA205" i="2" s="1"/>
  <c r="T5" i="48"/>
  <c r="T5" i="46"/>
  <c r="T465" i="2"/>
  <c r="DA465" i="2" s="1"/>
  <c r="T400" i="2"/>
  <c r="DA400" i="2" s="1"/>
  <c r="T5" i="45"/>
  <c r="T335" i="2"/>
  <c r="DA335" i="2" s="1"/>
  <c r="T270" i="2"/>
  <c r="DA270" i="2" s="1"/>
  <c r="BA114" i="2"/>
  <c r="AA115" i="2"/>
  <c r="BC115" i="2" s="1"/>
  <c r="AY112" i="2"/>
  <c r="AB115" i="50"/>
  <c r="BE115" i="50" s="1"/>
  <c r="Z147" i="47"/>
  <c r="BB147" i="47" s="1"/>
  <c r="AA212" i="50" s="1"/>
  <c r="DH212" i="50" s="1"/>
  <c r="AA73" i="48"/>
  <c r="AA75" i="46"/>
  <c r="AA74" i="45"/>
  <c r="AA342" i="50"/>
  <c r="DH342" i="50" s="1"/>
  <c r="AA407" i="50"/>
  <c r="DH407" i="50" s="1"/>
  <c r="AA277" i="50"/>
  <c r="DH277" i="50" s="1"/>
  <c r="AA472" i="50"/>
  <c r="DH472" i="50" s="1"/>
  <c r="U109" i="2"/>
  <c r="AW109" i="2" s="1"/>
  <c r="U12" i="38"/>
  <c r="BD117" i="50"/>
  <c r="R140" i="47"/>
  <c r="AT140" i="47" s="1"/>
  <c r="S205" i="50" s="1"/>
  <c r="CZ205" i="50" s="1"/>
  <c r="S66" i="48"/>
  <c r="S68" i="46"/>
  <c r="S67" i="45"/>
  <c r="S465" i="50"/>
  <c r="CZ465" i="50" s="1"/>
  <c r="S400" i="50"/>
  <c r="CZ400" i="50" s="1"/>
  <c r="S270" i="50"/>
  <c r="CZ270" i="50" s="1"/>
  <c r="S335" i="50"/>
  <c r="CZ335" i="50" s="1"/>
  <c r="V142" i="47"/>
  <c r="W68" i="48"/>
  <c r="W70" i="46"/>
  <c r="W69" i="45"/>
  <c r="W467" i="50"/>
  <c r="DD467" i="50" s="1"/>
  <c r="W402" i="50"/>
  <c r="DD402" i="50" s="1"/>
  <c r="W272" i="50"/>
  <c r="DD272" i="50" s="1"/>
  <c r="W337" i="50"/>
  <c r="DD337" i="50" s="1"/>
  <c r="V110" i="2"/>
  <c r="AX110" i="2" s="1"/>
  <c r="AB116" i="2"/>
  <c r="BE116" i="2" s="1"/>
  <c r="AB60" i="47" s="1"/>
  <c r="U109" i="50"/>
  <c r="AW109" i="50" s="1"/>
  <c r="U13" i="38"/>
  <c r="Z146" i="47"/>
  <c r="BB146" i="47" s="1"/>
  <c r="AA211" i="50" s="1"/>
  <c r="DH211" i="50" s="1"/>
  <c r="AA72" i="48"/>
  <c r="AA74" i="46"/>
  <c r="AA73" i="45"/>
  <c r="AA471" i="50"/>
  <c r="DH471" i="50" s="1"/>
  <c r="AA406" i="50"/>
  <c r="DH406" i="50" s="1"/>
  <c r="AA341" i="50"/>
  <c r="DH341" i="50" s="1"/>
  <c r="AA276" i="50"/>
  <c r="DH276" i="50" s="1"/>
  <c r="Z114" i="50"/>
  <c r="BB114" i="50" s="1"/>
  <c r="W111" i="2"/>
  <c r="AY111" i="2" s="1"/>
  <c r="Y113" i="2"/>
  <c r="BA113" i="2" s="1"/>
  <c r="AA62" i="47"/>
  <c r="BC62" i="47" s="1"/>
  <c r="AB214" i="2" s="1"/>
  <c r="DI214" i="2" s="1"/>
  <c r="AB14" i="48"/>
  <c r="AB14" i="46"/>
  <c r="AB14" i="45"/>
  <c r="AB474" i="2"/>
  <c r="DI474" i="2" s="1"/>
  <c r="AB409" i="2"/>
  <c r="DI409" i="2" s="1"/>
  <c r="AB344" i="2"/>
  <c r="DI344" i="2" s="1"/>
  <c r="AB279" i="2"/>
  <c r="DI279" i="2" s="1"/>
  <c r="AW110" i="2"/>
  <c r="S141" i="47"/>
  <c r="AU141" i="47" s="1"/>
  <c r="T206" i="50" s="1"/>
  <c r="DA206" i="50" s="1"/>
  <c r="T67" i="48"/>
  <c r="T68" i="45"/>
  <c r="T69" i="46"/>
  <c r="T401" i="50"/>
  <c r="DA401" i="50" s="1"/>
  <c r="T466" i="50"/>
  <c r="DA466" i="50" s="1"/>
  <c r="T336" i="50"/>
  <c r="DA336" i="50" s="1"/>
  <c r="T271" i="50"/>
  <c r="DA271" i="50" s="1"/>
  <c r="AV109" i="50"/>
  <c r="V110" i="50"/>
  <c r="AX110" i="50" s="1"/>
  <c r="BD117" i="2"/>
  <c r="BA114" i="50"/>
  <c r="Y113" i="50"/>
  <c r="BA113" i="50" s="1"/>
  <c r="BD116" i="50"/>
  <c r="AX111" i="2"/>
  <c r="J535" i="2"/>
  <c r="J568" i="2" s="1"/>
  <c r="BO500" i="2"/>
  <c r="BO435" i="2"/>
  <c r="BO370" i="2"/>
  <c r="BO305" i="2"/>
  <c r="J46" i="2"/>
  <c r="K537" i="2"/>
  <c r="K570" i="2" s="1"/>
  <c r="BP502" i="2"/>
  <c r="BP437" i="2"/>
  <c r="BP372" i="2"/>
  <c r="BP307" i="2"/>
  <c r="K48" i="2"/>
  <c r="BO339" i="50"/>
  <c r="BN207" i="2"/>
  <c r="BO339" i="2"/>
  <c r="BO404" i="50"/>
  <c r="BN337" i="2"/>
  <c r="BO209" i="50"/>
  <c r="BO240" i="50"/>
  <c r="J535" i="50"/>
  <c r="J568" i="50" s="1"/>
  <c r="BO370" i="50"/>
  <c r="BO500" i="50"/>
  <c r="BO435" i="50"/>
  <c r="BO305" i="50"/>
  <c r="J46" i="50"/>
  <c r="AM71" i="46" s="1"/>
  <c r="BN272" i="2"/>
  <c r="BO404" i="2"/>
  <c r="BO469" i="2"/>
  <c r="BP502" i="50"/>
  <c r="K537" i="50"/>
  <c r="K570" i="50" s="1"/>
  <c r="BP437" i="50"/>
  <c r="BP372" i="50"/>
  <c r="BP307" i="50"/>
  <c r="K48" i="50"/>
  <c r="AN73" i="46" s="1"/>
  <c r="BO209" i="2"/>
  <c r="BP242" i="50"/>
  <c r="BO274" i="50"/>
  <c r="BO469" i="50"/>
  <c r="BN402" i="2"/>
  <c r="BN467" i="2"/>
  <c r="BP242" i="2"/>
  <c r="BO274" i="2"/>
  <c r="BP242" i="49"/>
  <c r="W174" i="47"/>
  <c r="AY174" i="47" s="1"/>
  <c r="X210" i="51" s="1"/>
  <c r="X104" i="46"/>
  <c r="X102" i="48"/>
  <c r="X103" i="45"/>
  <c r="X470" i="51"/>
  <c r="X275" i="51"/>
  <c r="X405" i="51"/>
  <c r="X340" i="51"/>
  <c r="U172" i="47"/>
  <c r="AW172" i="47" s="1"/>
  <c r="V208" i="51" s="1"/>
  <c r="V100" i="48"/>
  <c r="V102" i="46"/>
  <c r="V101" i="45"/>
  <c r="V468" i="51"/>
  <c r="V338" i="51"/>
  <c r="V273" i="51"/>
  <c r="V403" i="51"/>
  <c r="S83" i="47"/>
  <c r="AU83" i="47" s="1"/>
  <c r="T206" i="49" s="1"/>
  <c r="T37" i="46"/>
  <c r="T37" i="48"/>
  <c r="T37" i="45"/>
  <c r="T466" i="49"/>
  <c r="T401" i="49"/>
  <c r="T336" i="49"/>
  <c r="T271" i="49"/>
  <c r="BO469" i="49"/>
  <c r="DF212" i="49"/>
  <c r="DG474" i="51"/>
  <c r="BO339" i="51"/>
  <c r="DB468" i="51"/>
  <c r="BN402" i="49"/>
  <c r="Y177" i="47"/>
  <c r="BA177" i="47" s="1"/>
  <c r="Z213" i="51" s="1"/>
  <c r="Z105" i="48"/>
  <c r="Z107" i="46"/>
  <c r="Z106" i="45"/>
  <c r="Z408" i="51"/>
  <c r="Z473" i="51"/>
  <c r="Z278" i="51"/>
  <c r="Z343" i="51"/>
  <c r="DF343" i="51"/>
  <c r="CY466" i="51"/>
  <c r="CY206" i="51"/>
  <c r="Z178" i="47"/>
  <c r="BB178" i="47" s="1"/>
  <c r="AA214" i="51" s="1"/>
  <c r="AA106" i="48"/>
  <c r="AA107" i="45"/>
  <c r="AA108" i="46"/>
  <c r="AA409" i="51"/>
  <c r="AA344" i="51"/>
  <c r="AA474" i="51"/>
  <c r="AA279" i="51"/>
  <c r="BO339" i="49"/>
  <c r="DF277" i="49"/>
  <c r="DD470" i="49"/>
  <c r="DD210" i="49"/>
  <c r="DG279" i="51"/>
  <c r="CZ337" i="51"/>
  <c r="DI476" i="51"/>
  <c r="T17" i="38"/>
  <c r="T21" i="38" s="1"/>
  <c r="BP242" i="51"/>
  <c r="BP502" i="49"/>
  <c r="BP437" i="49"/>
  <c r="K537" i="49"/>
  <c r="K570" i="49" s="1"/>
  <c r="BP372" i="49"/>
  <c r="BP307" i="49"/>
  <c r="K48" i="49"/>
  <c r="AY113" i="51"/>
  <c r="DD276" i="51"/>
  <c r="CZ336" i="49"/>
  <c r="BO274" i="51"/>
  <c r="BO209" i="51"/>
  <c r="DH280" i="51"/>
  <c r="DB403" i="51"/>
  <c r="DB208" i="51"/>
  <c r="BN207" i="49"/>
  <c r="DD470" i="51"/>
  <c r="CZ466" i="51"/>
  <c r="DF213" i="51"/>
  <c r="H602" i="49"/>
  <c r="I498" i="49"/>
  <c r="AL498" i="49"/>
  <c r="DQ466" i="49"/>
  <c r="Y176" i="47"/>
  <c r="BA176" i="47" s="1"/>
  <c r="Z212" i="51" s="1"/>
  <c r="Z104" i="48"/>
  <c r="Z105" i="45"/>
  <c r="Z106" i="46"/>
  <c r="Z472" i="51"/>
  <c r="Z407" i="51"/>
  <c r="Z342" i="51"/>
  <c r="Z277" i="51"/>
  <c r="DI281" i="51"/>
  <c r="DD406" i="51"/>
  <c r="CZ271" i="49"/>
  <c r="AB117" i="51"/>
  <c r="BE117" i="51" s="1"/>
  <c r="AB177" i="47" s="1"/>
  <c r="Y114" i="51"/>
  <c r="BA114" i="51" s="1"/>
  <c r="X113" i="51"/>
  <c r="U110" i="51"/>
  <c r="T109" i="51"/>
  <c r="AV109" i="51" s="1"/>
  <c r="W112" i="51"/>
  <c r="AY112" i="51" s="1"/>
  <c r="V111" i="51"/>
  <c r="AX111" i="51" s="1"/>
  <c r="Z115" i="51"/>
  <c r="BB115" i="51" s="1"/>
  <c r="AA116" i="51"/>
  <c r="BC116" i="51" s="1"/>
  <c r="DH475" i="51"/>
  <c r="CZ401" i="51"/>
  <c r="BC117" i="51"/>
  <c r="DI475" i="49"/>
  <c r="DF278" i="51"/>
  <c r="CY401" i="51"/>
  <c r="BO274" i="49"/>
  <c r="S170" i="47"/>
  <c r="AU170" i="47" s="1"/>
  <c r="T206" i="51" s="1"/>
  <c r="T98" i="48"/>
  <c r="T100" i="46"/>
  <c r="T99" i="45"/>
  <c r="T466" i="51"/>
  <c r="T401" i="51"/>
  <c r="T271" i="51"/>
  <c r="T336" i="51"/>
  <c r="DF407" i="49"/>
  <c r="DD275" i="49"/>
  <c r="DG344" i="51"/>
  <c r="T171" i="47"/>
  <c r="AV171" i="47" s="1"/>
  <c r="U207" i="51" s="1"/>
  <c r="U99" i="48"/>
  <c r="U101" i="46"/>
  <c r="U100" i="45"/>
  <c r="U467" i="51"/>
  <c r="U272" i="51"/>
  <c r="U402" i="51"/>
  <c r="U337" i="51"/>
  <c r="BO240" i="49"/>
  <c r="CZ402" i="51"/>
  <c r="U85" i="47"/>
  <c r="AW85" i="47" s="1"/>
  <c r="V208" i="49" s="1"/>
  <c r="V39" i="48"/>
  <c r="V39" i="46"/>
  <c r="V39" i="45"/>
  <c r="V468" i="49"/>
  <c r="V403" i="49"/>
  <c r="V338" i="49"/>
  <c r="V273" i="49"/>
  <c r="DI411" i="51"/>
  <c r="DI216" i="51"/>
  <c r="BA114" i="49"/>
  <c r="X175" i="47"/>
  <c r="AZ175" i="47" s="1"/>
  <c r="Y211" i="51" s="1"/>
  <c r="Y103" i="48"/>
  <c r="Y105" i="46"/>
  <c r="Y104" i="45"/>
  <c r="Y406" i="51"/>
  <c r="Y471" i="51"/>
  <c r="Y276" i="51"/>
  <c r="Y341" i="51"/>
  <c r="DD341" i="51"/>
  <c r="CZ401" i="49"/>
  <c r="BO404" i="51"/>
  <c r="DH345" i="51"/>
  <c r="DB338" i="51"/>
  <c r="BN467" i="49"/>
  <c r="BN272" i="49"/>
  <c r="AY112" i="49"/>
  <c r="DD405" i="51"/>
  <c r="DD210" i="51"/>
  <c r="CZ336" i="51"/>
  <c r="CZ206" i="51"/>
  <c r="K537" i="51"/>
  <c r="K570" i="51" s="1"/>
  <c r="BP502" i="51"/>
  <c r="BP372" i="51"/>
  <c r="BP437" i="51"/>
  <c r="BP307" i="51"/>
  <c r="K48" i="51"/>
  <c r="AN104" i="46" s="1"/>
  <c r="DC339" i="51"/>
  <c r="DF408" i="51"/>
  <c r="CY336" i="51"/>
  <c r="BO404" i="49"/>
  <c r="DD209" i="49"/>
  <c r="DF472" i="49"/>
  <c r="DD405" i="49"/>
  <c r="DG214" i="51"/>
  <c r="CZ272" i="51"/>
  <c r="R169" i="47"/>
  <c r="AT169" i="47" s="1"/>
  <c r="S205" i="51" s="1"/>
  <c r="S97" i="48"/>
  <c r="S99" i="46"/>
  <c r="S98" i="45"/>
  <c r="S465" i="51"/>
  <c r="S400" i="51"/>
  <c r="S335" i="51"/>
  <c r="S270" i="51"/>
  <c r="DH215" i="51"/>
  <c r="AL368" i="49"/>
  <c r="I368" i="49"/>
  <c r="DQ336" i="49"/>
  <c r="DD340" i="51"/>
  <c r="DC274" i="51"/>
  <c r="Y89" i="47"/>
  <c r="BA89" i="47" s="1"/>
  <c r="Z212" i="49" s="1"/>
  <c r="Z43" i="48"/>
  <c r="Z43" i="46"/>
  <c r="Z43" i="45"/>
  <c r="Z472" i="49"/>
  <c r="Z407" i="49"/>
  <c r="Z342" i="49"/>
  <c r="Z277" i="49"/>
  <c r="DC469" i="51"/>
  <c r="AL433" i="49"/>
  <c r="I433" i="49"/>
  <c r="DQ401" i="49"/>
  <c r="K175" i="51"/>
  <c r="AM273" i="51"/>
  <c r="AM208" i="51"/>
  <c r="AM338" i="51"/>
  <c r="AM403" i="51"/>
  <c r="AM468" i="51"/>
  <c r="S171" i="47"/>
  <c r="AU171" i="47" s="1"/>
  <c r="T207" i="51" s="1"/>
  <c r="T99" i="48"/>
  <c r="T101" i="46"/>
  <c r="T100" i="45"/>
  <c r="T402" i="51"/>
  <c r="T337" i="51"/>
  <c r="T467" i="51"/>
  <c r="T272" i="51"/>
  <c r="BO500" i="49"/>
  <c r="J535" i="49"/>
  <c r="J568" i="49" s="1"/>
  <c r="BO435" i="49"/>
  <c r="BO370" i="49"/>
  <c r="BO305" i="49"/>
  <c r="J46" i="49"/>
  <c r="DC404" i="51"/>
  <c r="DC209" i="51"/>
  <c r="X176" i="47"/>
  <c r="AZ176" i="47" s="1"/>
  <c r="Y212" i="51" s="1"/>
  <c r="Y104" i="48"/>
  <c r="Y106" i="46"/>
  <c r="Y105" i="45"/>
  <c r="Y407" i="51"/>
  <c r="Y472" i="51"/>
  <c r="Y277" i="51"/>
  <c r="Y342" i="51"/>
  <c r="DF473" i="51"/>
  <c r="CY271" i="51"/>
  <c r="Q169" i="47"/>
  <c r="AS169" i="47" s="1"/>
  <c r="R205" i="51" s="1"/>
  <c r="R97" i="48"/>
  <c r="R99" i="46"/>
  <c r="R98" i="45"/>
  <c r="R400" i="51"/>
  <c r="R465" i="51"/>
  <c r="R270" i="51"/>
  <c r="R335" i="51"/>
  <c r="BO209" i="49"/>
  <c r="DQ271" i="49"/>
  <c r="I303" i="49"/>
  <c r="AL303" i="49"/>
  <c r="DF342" i="49"/>
  <c r="DD340" i="49"/>
  <c r="DG409" i="51"/>
  <c r="BD118" i="51"/>
  <c r="AA179" i="47"/>
  <c r="BC179" i="47" s="1"/>
  <c r="AB215" i="51" s="1"/>
  <c r="AB107" i="48"/>
  <c r="AB109" i="46"/>
  <c r="AB108" i="45"/>
  <c r="AB410" i="51"/>
  <c r="AB345" i="51"/>
  <c r="AB475" i="51"/>
  <c r="AB280" i="51"/>
  <c r="W175" i="47"/>
  <c r="AY175" i="47" s="1"/>
  <c r="X211" i="51" s="1"/>
  <c r="X103" i="48"/>
  <c r="X105" i="46"/>
  <c r="X104" i="45"/>
  <c r="X406" i="51"/>
  <c r="X341" i="51"/>
  <c r="X276" i="51"/>
  <c r="X471" i="51"/>
  <c r="CZ467" i="51"/>
  <c r="CZ207" i="51"/>
  <c r="DI346" i="51"/>
  <c r="W87" i="47"/>
  <c r="AY87" i="47" s="1"/>
  <c r="X210" i="49" s="1"/>
  <c r="X41" i="48"/>
  <c r="X41" i="46"/>
  <c r="X41" i="45"/>
  <c r="X470" i="49"/>
  <c r="X405" i="49"/>
  <c r="X340" i="49"/>
  <c r="X275" i="49"/>
  <c r="AL238" i="49"/>
  <c r="I238" i="49"/>
  <c r="DQ206" i="49"/>
  <c r="AK37" i="45"/>
  <c r="DD471" i="51"/>
  <c r="DD211" i="51"/>
  <c r="CZ466" i="49"/>
  <c r="CZ206" i="49"/>
  <c r="C36" i="56"/>
  <c r="B37" i="56"/>
  <c r="BO469" i="51"/>
  <c r="DH410" i="51"/>
  <c r="DB273" i="51"/>
  <c r="BN337" i="49"/>
  <c r="DD275" i="51"/>
  <c r="CZ271" i="51"/>
  <c r="DQ206" i="2" l="1"/>
  <c r="AL238" i="2"/>
  <c r="I238" i="2"/>
  <c r="AK6" i="45"/>
  <c r="DO400" i="2"/>
  <c r="BK425" i="2"/>
  <c r="G432" i="2"/>
  <c r="G457" i="2" s="1"/>
  <c r="G458" i="2" s="1"/>
  <c r="AJ432" i="2"/>
  <c r="BT227" i="51"/>
  <c r="AR520" i="50"/>
  <c r="DW488" i="50"/>
  <c r="BT520" i="50" s="1"/>
  <c r="AP27" i="45"/>
  <c r="DV227" i="2"/>
  <c r="BS259" i="2" s="1"/>
  <c r="AQ259" i="2"/>
  <c r="BS227" i="2" s="1"/>
  <c r="M623" i="2"/>
  <c r="DP401" i="50"/>
  <c r="AK433" i="50"/>
  <c r="H433" i="50"/>
  <c r="BK295" i="49"/>
  <c r="DO270" i="49"/>
  <c r="G302" i="49"/>
  <c r="AJ302" i="49"/>
  <c r="AI425" i="50"/>
  <c r="G150" i="38" s="1"/>
  <c r="G151" i="38" s="1"/>
  <c r="BK400" i="50"/>
  <c r="AO11" i="46"/>
  <c r="AO42" i="46"/>
  <c r="AO471" i="2"/>
  <c r="BQ471" i="2" s="1"/>
  <c r="AO211" i="2"/>
  <c r="BQ211" i="2" s="1"/>
  <c r="AO406" i="2"/>
  <c r="BQ406" i="2" s="1"/>
  <c r="AO276" i="2"/>
  <c r="BQ276" i="2" s="1"/>
  <c r="M178" i="2"/>
  <c r="AO341" i="2"/>
  <c r="BQ341" i="2" s="1"/>
  <c r="BM272" i="50"/>
  <c r="DW423" i="51"/>
  <c r="BT455" i="51" s="1"/>
  <c r="AR455" i="51"/>
  <c r="M373" i="50"/>
  <c r="DU341" i="50"/>
  <c r="AP373" i="50"/>
  <c r="AR325" i="51"/>
  <c r="DW293" i="51"/>
  <c r="BT325" i="51" s="1"/>
  <c r="DO205" i="49"/>
  <c r="AJ237" i="49"/>
  <c r="BK230" i="49"/>
  <c r="G237" i="49"/>
  <c r="AI36" i="45"/>
  <c r="AI62" i="45" s="1"/>
  <c r="BQ243" i="51"/>
  <c r="BT358" i="51"/>
  <c r="AR390" i="49"/>
  <c r="BT358" i="49" s="1"/>
  <c r="DW358" i="49"/>
  <c r="BT390" i="49" s="1"/>
  <c r="AI295" i="51"/>
  <c r="G88" i="38" s="1"/>
  <c r="G89" i="38" s="1"/>
  <c r="BK270" i="51"/>
  <c r="AJ367" i="49"/>
  <c r="BK360" i="49"/>
  <c r="DO335" i="49"/>
  <c r="G367" i="49"/>
  <c r="G392" i="49" s="1"/>
  <c r="G393" i="49" s="1"/>
  <c r="DW228" i="50"/>
  <c r="BT260" i="50" s="1"/>
  <c r="AR260" i="50"/>
  <c r="BT228" i="50" s="1"/>
  <c r="BS422" i="50"/>
  <c r="AO438" i="49"/>
  <c r="L438" i="49"/>
  <c r="DT406" i="49"/>
  <c r="BK205" i="50"/>
  <c r="AI230" i="50"/>
  <c r="G51" i="38" s="1"/>
  <c r="G52" i="38" s="1"/>
  <c r="DX293" i="2"/>
  <c r="BU325" i="2" s="1"/>
  <c r="AS325" i="2"/>
  <c r="BM207" i="50"/>
  <c r="AP91" i="45"/>
  <c r="AQ261" i="50"/>
  <c r="DV229" i="50"/>
  <c r="BS261" i="50" s="1"/>
  <c r="AP308" i="50"/>
  <c r="DU276" i="50"/>
  <c r="M308" i="50"/>
  <c r="AO308" i="49"/>
  <c r="L308" i="49"/>
  <c r="DT276" i="49"/>
  <c r="DX489" i="49"/>
  <c r="BU521" i="49" s="1"/>
  <c r="AS521" i="49"/>
  <c r="BT293" i="50"/>
  <c r="AT261" i="2"/>
  <c r="BV229" i="2" s="1"/>
  <c r="DY229" i="2"/>
  <c r="BV261" i="2" s="1"/>
  <c r="BQ373" i="51"/>
  <c r="BQ308" i="51"/>
  <c r="BQ438" i="51"/>
  <c r="BQ503" i="51"/>
  <c r="L538" i="51"/>
  <c r="L571" i="51" s="1"/>
  <c r="L49" i="51"/>
  <c r="AT324" i="2"/>
  <c r="BV292" i="2" s="1"/>
  <c r="DY292" i="2"/>
  <c r="BV324" i="2" s="1"/>
  <c r="BK205" i="51"/>
  <c r="AI230" i="51"/>
  <c r="G55" i="38" s="1"/>
  <c r="G56" i="38" s="1"/>
  <c r="BS359" i="50"/>
  <c r="DV358" i="50"/>
  <c r="BS390" i="50" s="1"/>
  <c r="AQ390" i="50"/>
  <c r="AP90" i="45"/>
  <c r="M624" i="50"/>
  <c r="AR455" i="49"/>
  <c r="DW423" i="49"/>
  <c r="BT455" i="49" s="1"/>
  <c r="AS324" i="50"/>
  <c r="BU292" i="50" s="1"/>
  <c r="DX292" i="50"/>
  <c r="BU324" i="50" s="1"/>
  <c r="AL303" i="2"/>
  <c r="DQ271" i="2"/>
  <c r="I303" i="2"/>
  <c r="AR521" i="50"/>
  <c r="DW489" i="50"/>
  <c r="BT521" i="50" s="1"/>
  <c r="EA422" i="2"/>
  <c r="BX454" i="2" s="1"/>
  <c r="AV454" i="2"/>
  <c r="F102" i="50"/>
  <c r="F134" i="50"/>
  <c r="F594" i="50"/>
  <c r="G25" i="38"/>
  <c r="G26" i="38" s="1"/>
  <c r="AJ497" i="2"/>
  <c r="G497" i="2"/>
  <c r="G522" i="2" s="1"/>
  <c r="G523" i="2" s="1"/>
  <c r="BK490" i="2"/>
  <c r="DO465" i="2"/>
  <c r="F601" i="2"/>
  <c r="F626" i="2" s="1"/>
  <c r="AR455" i="2"/>
  <c r="DW423" i="2"/>
  <c r="BT455" i="2" s="1"/>
  <c r="M438" i="50"/>
  <c r="AP438" i="50"/>
  <c r="DU406" i="50"/>
  <c r="DW229" i="49"/>
  <c r="BT261" i="49" s="1"/>
  <c r="AR261" i="49"/>
  <c r="BT229" i="49" s="1"/>
  <c r="AR521" i="2"/>
  <c r="DW489" i="2"/>
  <c r="BT521" i="2" s="1"/>
  <c r="N625" i="2"/>
  <c r="AQ29" i="45"/>
  <c r="H602" i="2"/>
  <c r="AL498" i="2"/>
  <c r="I498" i="2"/>
  <c r="DQ466" i="2"/>
  <c r="L373" i="49"/>
  <c r="DT341" i="49"/>
  <c r="AO373" i="49"/>
  <c r="AS326" i="49"/>
  <c r="DX294" i="49"/>
  <c r="BU326" i="49" s="1"/>
  <c r="AP89" i="45"/>
  <c r="AQ259" i="50"/>
  <c r="DV227" i="50"/>
  <c r="BS259" i="50" s="1"/>
  <c r="AQ456" i="50"/>
  <c r="DV424" i="50"/>
  <c r="BS456" i="50" s="1"/>
  <c r="BK270" i="50"/>
  <c r="AI295" i="50"/>
  <c r="G84" i="38" s="1"/>
  <c r="G85" i="38" s="1"/>
  <c r="BM337" i="50"/>
  <c r="BS488" i="49"/>
  <c r="DW487" i="50"/>
  <c r="BT519" i="50" s="1"/>
  <c r="AR519" i="50"/>
  <c r="BT487" i="50" s="1"/>
  <c r="L243" i="49"/>
  <c r="AO243" i="49"/>
  <c r="DT211" i="49"/>
  <c r="AN42" i="45"/>
  <c r="BS228" i="49"/>
  <c r="DO400" i="49"/>
  <c r="BK425" i="49"/>
  <c r="G432" i="49"/>
  <c r="G457" i="49" s="1"/>
  <c r="G458" i="49" s="1"/>
  <c r="AJ432" i="49"/>
  <c r="G270" i="38"/>
  <c r="G238" i="38"/>
  <c r="G274" i="38" s="1"/>
  <c r="G225" i="38"/>
  <c r="N624" i="2"/>
  <c r="AR520" i="2"/>
  <c r="DW488" i="2"/>
  <c r="BT520" i="2" s="1"/>
  <c r="BT357" i="51"/>
  <c r="BT422" i="51"/>
  <c r="AJ367" i="2"/>
  <c r="BK360" i="2"/>
  <c r="G367" i="2"/>
  <c r="G392" i="2" s="1"/>
  <c r="G393" i="2" s="1"/>
  <c r="DO335" i="2"/>
  <c r="AQ456" i="51"/>
  <c r="DV424" i="51"/>
  <c r="BS456" i="51" s="1"/>
  <c r="BT424" i="2"/>
  <c r="AK303" i="50"/>
  <c r="DP271" i="50"/>
  <c r="H303" i="50"/>
  <c r="DX359" i="2"/>
  <c r="BU391" i="2" s="1"/>
  <c r="AS391" i="2"/>
  <c r="BU359" i="2" s="1"/>
  <c r="F207" i="38"/>
  <c r="F203" i="38"/>
  <c r="F211" i="38" s="1"/>
  <c r="F215" i="38"/>
  <c r="AR260" i="51"/>
  <c r="DW228" i="51"/>
  <c r="BT260" i="51" s="1"/>
  <c r="F141" i="38"/>
  <c r="F137" i="38"/>
  <c r="F145" i="38" s="1"/>
  <c r="F134" i="51"/>
  <c r="G37" i="38"/>
  <c r="G38" i="38" s="1"/>
  <c r="F102" i="51"/>
  <c r="F594" i="51"/>
  <c r="G260" i="38"/>
  <c r="G228" i="38"/>
  <c r="G226" i="38"/>
  <c r="G262" i="38" s="1"/>
  <c r="G235" i="38"/>
  <c r="AR389" i="49"/>
  <c r="DW357" i="49"/>
  <c r="BT389" i="49" s="1"/>
  <c r="DX294" i="50"/>
  <c r="BU326" i="50" s="1"/>
  <c r="AS326" i="50"/>
  <c r="BU294" i="50" s="1"/>
  <c r="E337" i="38"/>
  <c r="E316" i="38"/>
  <c r="D30" i="53" s="1"/>
  <c r="D42" i="53" s="1"/>
  <c r="E334" i="38"/>
  <c r="D18" i="53"/>
  <c r="E363" i="38"/>
  <c r="E358" i="38"/>
  <c r="E361" i="38"/>
  <c r="E325" i="38"/>
  <c r="E307" i="38"/>
  <c r="D24" i="53" s="1"/>
  <c r="D36" i="53" s="1"/>
  <c r="E319" i="38"/>
  <c r="D32" i="53" s="1"/>
  <c r="D44" i="53" s="1"/>
  <c r="AQ58" i="45"/>
  <c r="AR259" i="49"/>
  <c r="DW227" i="49"/>
  <c r="BT259" i="49" s="1"/>
  <c r="BK230" i="2"/>
  <c r="AJ237" i="2"/>
  <c r="G237" i="2"/>
  <c r="DO205" i="2"/>
  <c r="AI5" i="45"/>
  <c r="AI31" i="45" s="1"/>
  <c r="G28" i="38" s="1"/>
  <c r="BK335" i="50"/>
  <c r="AI360" i="50"/>
  <c r="G117" i="38" s="1"/>
  <c r="G118" i="38" s="1"/>
  <c r="BV229" i="51"/>
  <c r="AS260" i="2"/>
  <c r="DX228" i="2"/>
  <c r="BU260" i="2" s="1"/>
  <c r="L607" i="50"/>
  <c r="AP503" i="50"/>
  <c r="M503" i="50"/>
  <c r="DU471" i="50"/>
  <c r="DO270" i="2"/>
  <c r="G302" i="2"/>
  <c r="AJ302" i="2"/>
  <c r="BK295" i="2"/>
  <c r="DY487" i="51"/>
  <c r="BV519" i="51" s="1"/>
  <c r="AT519" i="51"/>
  <c r="BV487" i="51" s="1"/>
  <c r="AQ456" i="49"/>
  <c r="DV424" i="49"/>
  <c r="BS456" i="49" s="1"/>
  <c r="M625" i="49"/>
  <c r="G497" i="49"/>
  <c r="G522" i="49" s="1"/>
  <c r="G523" i="49" s="1"/>
  <c r="F601" i="49"/>
  <c r="F626" i="49" s="1"/>
  <c r="DO465" i="49"/>
  <c r="BK490" i="49"/>
  <c r="AJ497" i="49"/>
  <c r="M623" i="50"/>
  <c r="AL368" i="2"/>
  <c r="I368" i="2"/>
  <c r="DQ336" i="2"/>
  <c r="AI425" i="51"/>
  <c r="G154" i="38" s="1"/>
  <c r="G155" i="38" s="1"/>
  <c r="BK400" i="51"/>
  <c r="N623" i="2"/>
  <c r="AR519" i="2"/>
  <c r="DW487" i="2"/>
  <c r="BT519" i="2" s="1"/>
  <c r="G602" i="50"/>
  <c r="H498" i="50"/>
  <c r="AK498" i="50"/>
  <c r="DP466" i="50"/>
  <c r="AR455" i="50"/>
  <c r="BT423" i="50" s="1"/>
  <c r="DW423" i="50"/>
  <c r="BT455" i="50" s="1"/>
  <c r="DX358" i="2"/>
  <c r="BU390" i="2" s="1"/>
  <c r="AS390" i="2"/>
  <c r="AI490" i="50"/>
  <c r="G183" i="38" s="1"/>
  <c r="G184" i="38" s="1"/>
  <c r="BK465" i="50"/>
  <c r="BM467" i="50"/>
  <c r="F284" i="38"/>
  <c r="F327" i="38"/>
  <c r="F339" i="38"/>
  <c r="F330" i="38"/>
  <c r="AU325" i="49"/>
  <c r="BW293" i="49" s="1"/>
  <c r="DZ293" i="49"/>
  <c r="BW325" i="49" s="1"/>
  <c r="AL433" i="2"/>
  <c r="I433" i="2"/>
  <c r="DQ401" i="2"/>
  <c r="DU211" i="50"/>
  <c r="AP243" i="50"/>
  <c r="M243" i="50"/>
  <c r="AS454" i="49"/>
  <c r="BU422" i="49" s="1"/>
  <c r="DX422" i="49"/>
  <c r="BU454" i="49" s="1"/>
  <c r="AL101" i="46"/>
  <c r="AL337" i="51"/>
  <c r="BN337" i="51" s="1"/>
  <c r="AL467" i="51"/>
  <c r="BN467" i="51" s="1"/>
  <c r="AL272" i="51"/>
  <c r="BN272" i="51" s="1"/>
  <c r="AL402" i="51"/>
  <c r="BN402" i="51" s="1"/>
  <c r="J174" i="51"/>
  <c r="AL207" i="51"/>
  <c r="BN207" i="51" s="1"/>
  <c r="AI360" i="51"/>
  <c r="G121" i="38" s="1"/>
  <c r="G122" i="38" s="1"/>
  <c r="BK335" i="51"/>
  <c r="DX357" i="50"/>
  <c r="BU389" i="50" s="1"/>
  <c r="AS389" i="50"/>
  <c r="AK368" i="50"/>
  <c r="DP336" i="50"/>
  <c r="H368" i="50"/>
  <c r="BS357" i="2"/>
  <c r="F175" i="38"/>
  <c r="F171" i="38"/>
  <c r="F179" i="38" s="1"/>
  <c r="AR391" i="49"/>
  <c r="BT359" i="49" s="1"/>
  <c r="DW359" i="49"/>
  <c r="BT391" i="49" s="1"/>
  <c r="BT294" i="51"/>
  <c r="BU294" i="2"/>
  <c r="BS292" i="51"/>
  <c r="BT292" i="49"/>
  <c r="N623" i="49"/>
  <c r="DW487" i="49"/>
  <c r="BT519" i="49" s="1"/>
  <c r="AR519" i="49"/>
  <c r="DT471" i="49"/>
  <c r="K607" i="49"/>
  <c r="L503" i="49"/>
  <c r="AO503" i="49"/>
  <c r="BM402" i="50"/>
  <c r="AQ521" i="51"/>
  <c r="DV489" i="51"/>
  <c r="BS521" i="51" s="1"/>
  <c r="M625" i="51"/>
  <c r="BS359" i="51"/>
  <c r="BS488" i="51"/>
  <c r="AQ121" i="45" s="1"/>
  <c r="F76" i="38"/>
  <c r="F72" i="38"/>
  <c r="F80" i="38" s="1"/>
  <c r="BT35" i="48"/>
  <c r="BW34" i="48"/>
  <c r="BV34" i="48"/>
  <c r="H238" i="50"/>
  <c r="AK238" i="50"/>
  <c r="DP206" i="50"/>
  <c r="AJ68" i="45"/>
  <c r="BK465" i="51"/>
  <c r="AI490" i="51"/>
  <c r="G187" i="38" s="1"/>
  <c r="G188" i="38" s="1"/>
  <c r="AK100" i="46"/>
  <c r="I173" i="51"/>
  <c r="AK206" i="51"/>
  <c r="BM206" i="51" s="1"/>
  <c r="AK336" i="51"/>
  <c r="BM336" i="51" s="1"/>
  <c r="AK401" i="51"/>
  <c r="BM401" i="51" s="1"/>
  <c r="AK271" i="51"/>
  <c r="BM271" i="51" s="1"/>
  <c r="AK466" i="51"/>
  <c r="BM466" i="51" s="1"/>
  <c r="F105" i="38"/>
  <c r="F113" i="38" s="1"/>
  <c r="F109" i="38"/>
  <c r="F217" i="38" s="1"/>
  <c r="F253" i="38" s="1"/>
  <c r="AM8" i="46"/>
  <c r="AM39" i="46"/>
  <c r="AN10" i="46"/>
  <c r="AN41" i="46"/>
  <c r="U37" i="46"/>
  <c r="Z89" i="47"/>
  <c r="BB89" i="47" s="1"/>
  <c r="AA212" i="49" s="1"/>
  <c r="DH212" i="49" s="1"/>
  <c r="AA91" i="47"/>
  <c r="BC91" i="47" s="1"/>
  <c r="AB214" i="49" s="1"/>
  <c r="V38" i="46"/>
  <c r="Z42" i="48"/>
  <c r="X69" i="48"/>
  <c r="W143" i="47"/>
  <c r="AQ256" i="2"/>
  <c r="X403" i="50"/>
  <c r="DE403" i="50" s="1"/>
  <c r="DV224" i="2"/>
  <c r="BS256" i="2" s="1"/>
  <c r="M620" i="2"/>
  <c r="S294" i="38"/>
  <c r="S289" i="38"/>
  <c r="S293" i="38"/>
  <c r="T288" i="38"/>
  <c r="T293" i="38" s="1"/>
  <c r="T298" i="38"/>
  <c r="T303" i="38" s="1"/>
  <c r="S304" i="38"/>
  <c r="S299" i="38"/>
  <c r="AM100" i="48"/>
  <c r="AO104" i="48"/>
  <c r="AP409" i="51"/>
  <c r="BR409" i="51" s="1"/>
  <c r="AQ441" i="51" s="1"/>
  <c r="X338" i="50"/>
  <c r="DE338" i="50" s="1"/>
  <c r="X70" i="45"/>
  <c r="X468" i="50"/>
  <c r="DE468" i="50" s="1"/>
  <c r="X71" i="46"/>
  <c r="Y112" i="50"/>
  <c r="BA112" i="50" s="1"/>
  <c r="X273" i="50"/>
  <c r="DE273" i="50" s="1"/>
  <c r="DV476" i="49"/>
  <c r="BS508" i="49" s="1"/>
  <c r="AQ508" i="49"/>
  <c r="M612" i="49"/>
  <c r="M621" i="51"/>
  <c r="AR513" i="49"/>
  <c r="BT481" i="49" s="1"/>
  <c r="AS513" i="49" s="1"/>
  <c r="DV290" i="51"/>
  <c r="BS322" i="51" s="1"/>
  <c r="AB146" i="47"/>
  <c r="AQ322" i="51"/>
  <c r="X40" i="48"/>
  <c r="X404" i="49"/>
  <c r="DE404" i="49" s="1"/>
  <c r="Y88" i="47"/>
  <c r="BA88" i="47" s="1"/>
  <c r="Z211" i="49" s="1"/>
  <c r="DG211" i="49" s="1"/>
  <c r="Z406" i="49"/>
  <c r="DG406" i="49" s="1"/>
  <c r="BS223" i="49"/>
  <c r="DW223" i="49" s="1"/>
  <c r="BT255" i="49" s="1"/>
  <c r="W86" i="47"/>
  <c r="AY86" i="47" s="1"/>
  <c r="X209" i="49" s="1"/>
  <c r="DE209" i="49" s="1"/>
  <c r="BD147" i="47"/>
  <c r="X469" i="49"/>
  <c r="DE469" i="49" s="1"/>
  <c r="AB45" i="46"/>
  <c r="BD148" i="47"/>
  <c r="Q250" i="50"/>
  <c r="DY218" i="50"/>
  <c r="AT257" i="50"/>
  <c r="BV225" i="50" s="1"/>
  <c r="N616" i="2"/>
  <c r="M611" i="51"/>
  <c r="AQ247" i="51"/>
  <c r="N247" i="51"/>
  <c r="BS377" i="51" s="1"/>
  <c r="BT349" i="49"/>
  <c r="DX349" i="49" s="1"/>
  <c r="BU381" i="49" s="1"/>
  <c r="BT284" i="49"/>
  <c r="AS316" i="49" s="1"/>
  <c r="DV215" i="51"/>
  <c r="BS247" i="51" s="1"/>
  <c r="DW415" i="2"/>
  <c r="BT447" i="2" s="1"/>
  <c r="AR447" i="2"/>
  <c r="BT480" i="51"/>
  <c r="DX480" i="51" s="1"/>
  <c r="BU512" i="51" s="1"/>
  <c r="DV225" i="2"/>
  <c r="BS257" i="2" s="1"/>
  <c r="BS225" i="2" s="1"/>
  <c r="AR253" i="51"/>
  <c r="BT221" i="51" s="1"/>
  <c r="AS253" i="51" s="1"/>
  <c r="AS512" i="50"/>
  <c r="BU480" i="50" s="1"/>
  <c r="AT512" i="50" s="1"/>
  <c r="AS448" i="49"/>
  <c r="BU416" i="49" s="1"/>
  <c r="AT448" i="49" s="1"/>
  <c r="M614" i="51"/>
  <c r="AP111" i="45"/>
  <c r="AQ377" i="50"/>
  <c r="AP88" i="45"/>
  <c r="AQ323" i="50"/>
  <c r="AB279" i="49"/>
  <c r="DI279" i="49" s="1"/>
  <c r="AB344" i="49"/>
  <c r="DI344" i="49" s="1"/>
  <c r="AB45" i="45"/>
  <c r="X274" i="49"/>
  <c r="DE274" i="49" s="1"/>
  <c r="X40" i="45"/>
  <c r="X339" i="49"/>
  <c r="DE339" i="49" s="1"/>
  <c r="X40" i="46"/>
  <c r="Z276" i="49"/>
  <c r="DG276" i="49" s="1"/>
  <c r="Z42" i="45"/>
  <c r="Z42" i="46"/>
  <c r="AP77" i="45"/>
  <c r="M611" i="50"/>
  <c r="DV345" i="50"/>
  <c r="BS377" i="50" s="1"/>
  <c r="DV291" i="50"/>
  <c r="BS323" i="50" s="1"/>
  <c r="DX421" i="2"/>
  <c r="BU453" i="2" s="1"/>
  <c r="BU421" i="2" s="1"/>
  <c r="AT453" i="2" s="1"/>
  <c r="DV478" i="51"/>
  <c r="BS510" i="51" s="1"/>
  <c r="BS478" i="51" s="1"/>
  <c r="AR510" i="51" s="1"/>
  <c r="AS316" i="51"/>
  <c r="BU284" i="51" s="1"/>
  <c r="DY284" i="51" s="1"/>
  <c r="BV316" i="51" s="1"/>
  <c r="Z471" i="49"/>
  <c r="DG471" i="49" s="1"/>
  <c r="Z341" i="49"/>
  <c r="DG341" i="49" s="1"/>
  <c r="W111" i="49"/>
  <c r="AY111" i="49" s="1"/>
  <c r="U109" i="49"/>
  <c r="V16" i="38" s="1"/>
  <c r="X112" i="49"/>
  <c r="AZ112" i="49" s="1"/>
  <c r="V110" i="49"/>
  <c r="AX110" i="49" s="1"/>
  <c r="AA115" i="49"/>
  <c r="BC115" i="49" s="1"/>
  <c r="AB409" i="49"/>
  <c r="DI409" i="49" s="1"/>
  <c r="AB45" i="48"/>
  <c r="Y113" i="49"/>
  <c r="BA113" i="49" s="1"/>
  <c r="AB474" i="49"/>
  <c r="DI474" i="49" s="1"/>
  <c r="BD60" i="47"/>
  <c r="AA43" i="46"/>
  <c r="AB116" i="49"/>
  <c r="BE116" i="49" s="1"/>
  <c r="AB89" i="47" s="1"/>
  <c r="BD89" i="47" s="1"/>
  <c r="AR514" i="49"/>
  <c r="BT482" i="49" s="1"/>
  <c r="AS514" i="49" s="1"/>
  <c r="N181" i="51"/>
  <c r="V402" i="49"/>
  <c r="DC402" i="49" s="1"/>
  <c r="U336" i="49"/>
  <c r="DB336" i="49" s="1"/>
  <c r="U37" i="45"/>
  <c r="AA342" i="49"/>
  <c r="DH342" i="49" s="1"/>
  <c r="AA43" i="45"/>
  <c r="AA277" i="49"/>
  <c r="DH277" i="49" s="1"/>
  <c r="BD90" i="47"/>
  <c r="BT218" i="2"/>
  <c r="DX218" i="2" s="1"/>
  <c r="BU250" i="2" s="1"/>
  <c r="BD117" i="49"/>
  <c r="T465" i="49"/>
  <c r="DA465" i="49" s="1"/>
  <c r="T36" i="48"/>
  <c r="T400" i="49"/>
  <c r="DA400" i="49" s="1"/>
  <c r="T335" i="49"/>
  <c r="DA335" i="49" s="1"/>
  <c r="T36" i="45"/>
  <c r="U16" i="38"/>
  <c r="U20" i="38" s="1"/>
  <c r="BS216" i="51"/>
  <c r="AR248" i="51" s="1"/>
  <c r="AS450" i="51"/>
  <c r="BU418" i="51" s="1"/>
  <c r="AR381" i="2"/>
  <c r="BT349" i="2" s="1"/>
  <c r="DV477" i="2"/>
  <c r="BS509" i="2" s="1"/>
  <c r="Z114" i="49"/>
  <c r="BB114" i="49" s="1"/>
  <c r="U37" i="48"/>
  <c r="DX287" i="49"/>
  <c r="BU319" i="49" s="1"/>
  <c r="BU287" i="49" s="1"/>
  <c r="AQ509" i="2"/>
  <c r="AP344" i="51"/>
  <c r="BR344" i="51" s="1"/>
  <c r="DV344" i="51" s="1"/>
  <c r="AB83" i="51"/>
  <c r="AB147" i="51" s="1"/>
  <c r="AA147" i="51"/>
  <c r="AA407" i="49"/>
  <c r="DH407" i="49" s="1"/>
  <c r="AA43" i="48"/>
  <c r="U466" i="49"/>
  <c r="DB466" i="49" s="1"/>
  <c r="T83" i="47"/>
  <c r="AV83" i="47" s="1"/>
  <c r="U206" i="49" s="1"/>
  <c r="DB206" i="49" s="1"/>
  <c r="BD177" i="47"/>
  <c r="AY143" i="47"/>
  <c r="X208" i="50" s="1"/>
  <c r="DE208" i="50" s="1"/>
  <c r="AT315" i="51"/>
  <c r="DW486" i="50"/>
  <c r="BT518" i="50" s="1"/>
  <c r="BT486" i="50" s="1"/>
  <c r="AS518" i="50" s="1"/>
  <c r="AR446" i="51"/>
  <c r="BT414" i="51" s="1"/>
  <c r="AS446" i="51" s="1"/>
  <c r="M613" i="2"/>
  <c r="AP56" i="45"/>
  <c r="AA82" i="51"/>
  <c r="Z146" i="51"/>
  <c r="BD61" i="47"/>
  <c r="U401" i="49"/>
  <c r="DB401" i="49" s="1"/>
  <c r="DW222" i="50"/>
  <c r="BT254" i="50" s="1"/>
  <c r="BT222" i="50" s="1"/>
  <c r="AA472" i="49"/>
  <c r="DH472" i="49" s="1"/>
  <c r="U271" i="49"/>
  <c r="DB271" i="49" s="1"/>
  <c r="AX142" i="47"/>
  <c r="W207" i="50" s="1"/>
  <c r="DD207" i="50" s="1"/>
  <c r="AP23" i="45"/>
  <c r="AP25" i="45"/>
  <c r="DV225" i="49"/>
  <c r="BS257" i="49" s="1"/>
  <c r="BS225" i="49" s="1"/>
  <c r="DV220" i="51"/>
  <c r="BS252" i="51" s="1"/>
  <c r="BU484" i="2"/>
  <c r="AT516" i="2" s="1"/>
  <c r="AR317" i="51"/>
  <c r="BT285" i="51" s="1"/>
  <c r="AS317" i="51" s="1"/>
  <c r="AP81" i="45"/>
  <c r="DV479" i="50"/>
  <c r="BS511" i="50" s="1"/>
  <c r="BS479" i="50" s="1"/>
  <c r="DW479" i="50" s="1"/>
  <c r="BT511" i="50" s="1"/>
  <c r="DW481" i="51"/>
  <c r="BT513" i="51" s="1"/>
  <c r="BT481" i="51" s="1"/>
  <c r="M615" i="50"/>
  <c r="AP279" i="51"/>
  <c r="BR279" i="51" s="1"/>
  <c r="N311" i="51" s="1"/>
  <c r="AP214" i="51"/>
  <c r="BR214" i="51" s="1"/>
  <c r="AP474" i="51"/>
  <c r="BR474" i="51" s="1"/>
  <c r="O313" i="2"/>
  <c r="AR313" i="2"/>
  <c r="AS453" i="49"/>
  <c r="BU421" i="49" s="1"/>
  <c r="AT453" i="49" s="1"/>
  <c r="AR448" i="2"/>
  <c r="BT416" i="2" s="1"/>
  <c r="BT290" i="49"/>
  <c r="AS322" i="49" s="1"/>
  <c r="AR385" i="50"/>
  <c r="DW353" i="50"/>
  <c r="BT385" i="50" s="1"/>
  <c r="BT224" i="51"/>
  <c r="AS256" i="51" s="1"/>
  <c r="DV219" i="51"/>
  <c r="BS251" i="51" s="1"/>
  <c r="U10" i="38"/>
  <c r="U298" i="38" s="1"/>
  <c r="U303" i="38" s="1"/>
  <c r="AS451" i="50"/>
  <c r="BU419" i="50" s="1"/>
  <c r="AT451" i="50" s="1"/>
  <c r="M622" i="51"/>
  <c r="O313" i="51"/>
  <c r="AQ320" i="2"/>
  <c r="DV288" i="2"/>
  <c r="BS320" i="2" s="1"/>
  <c r="AQ453" i="51"/>
  <c r="BS421" i="51" s="1"/>
  <c r="AR313" i="51"/>
  <c r="AQ251" i="51"/>
  <c r="Q315" i="51"/>
  <c r="DW223" i="51"/>
  <c r="BT255" i="51" s="1"/>
  <c r="BT223" i="51" s="1"/>
  <c r="AP112" i="45"/>
  <c r="AP119" i="45"/>
  <c r="DW217" i="49"/>
  <c r="BT249" i="49" s="1"/>
  <c r="BT217" i="49" s="1"/>
  <c r="DW485" i="49"/>
  <c r="BT517" i="49" s="1"/>
  <c r="BT485" i="49" s="1"/>
  <c r="DV479" i="49"/>
  <c r="BS511" i="49" s="1"/>
  <c r="BS479" i="49" s="1"/>
  <c r="DX486" i="2"/>
  <c r="BU518" i="2" s="1"/>
  <c r="BU486" i="2" s="1"/>
  <c r="AS249" i="2"/>
  <c r="AQ315" i="2"/>
  <c r="DV417" i="50"/>
  <c r="BS449" i="50" s="1"/>
  <c r="AS450" i="50"/>
  <c r="BU418" i="50" s="1"/>
  <c r="AS320" i="50"/>
  <c r="BU288" i="50" s="1"/>
  <c r="AT320" i="50" s="1"/>
  <c r="DW226" i="51"/>
  <c r="BT258" i="51" s="1"/>
  <c r="BT226" i="51" s="1"/>
  <c r="AQ252" i="51"/>
  <c r="AS317" i="50"/>
  <c r="BU285" i="50" s="1"/>
  <c r="DY285" i="50" s="1"/>
  <c r="BV317" i="50" s="1"/>
  <c r="M618" i="50"/>
  <c r="BS287" i="51"/>
  <c r="AQ115" i="45" s="1"/>
  <c r="AP113" i="45"/>
  <c r="AR318" i="51"/>
  <c r="BT286" i="51" s="1"/>
  <c r="DX291" i="51"/>
  <c r="BU323" i="51" s="1"/>
  <c r="BU291" i="51" s="1"/>
  <c r="AQ449" i="50"/>
  <c r="DW417" i="51"/>
  <c r="BT449" i="51" s="1"/>
  <c r="BT417" i="51" s="1"/>
  <c r="AS449" i="51" s="1"/>
  <c r="BT478" i="50"/>
  <c r="AS510" i="50" s="1"/>
  <c r="V38" i="48"/>
  <c r="T36" i="46"/>
  <c r="S82" i="47"/>
  <c r="AU82" i="47" s="1"/>
  <c r="T205" i="49" s="1"/>
  <c r="DA205" i="49" s="1"/>
  <c r="T270" i="49"/>
  <c r="DA270" i="49" s="1"/>
  <c r="DX484" i="51"/>
  <c r="BU516" i="51" s="1"/>
  <c r="BU484" i="51" s="1"/>
  <c r="AR445" i="50"/>
  <c r="BT413" i="50" s="1"/>
  <c r="N614" i="50"/>
  <c r="BT224" i="50"/>
  <c r="BT221" i="2"/>
  <c r="AS253" i="2" s="1"/>
  <c r="DV283" i="2"/>
  <c r="BS315" i="2" s="1"/>
  <c r="M617" i="2"/>
  <c r="AQ513" i="2"/>
  <c r="DV481" i="2"/>
  <c r="BS513" i="2" s="1"/>
  <c r="P249" i="2"/>
  <c r="AP50" i="45"/>
  <c r="DW480" i="49"/>
  <c r="BT512" i="49" s="1"/>
  <c r="BT480" i="49" s="1"/>
  <c r="AS512" i="49" s="1"/>
  <c r="M615" i="49"/>
  <c r="AR388" i="49"/>
  <c r="BT356" i="49" s="1"/>
  <c r="M614" i="2"/>
  <c r="N616" i="49"/>
  <c r="V38" i="50"/>
  <c r="V9" i="38"/>
  <c r="BT347" i="50"/>
  <c r="P379" i="50" s="1"/>
  <c r="BT419" i="49"/>
  <c r="AS451" i="49" s="1"/>
  <c r="AR444" i="49"/>
  <c r="BT412" i="49" s="1"/>
  <c r="DW411" i="49"/>
  <c r="AR510" i="49"/>
  <c r="BS291" i="2"/>
  <c r="AR323" i="2" s="1"/>
  <c r="O443" i="49"/>
  <c r="V38" i="2"/>
  <c r="V8" i="38"/>
  <c r="V467" i="49"/>
  <c r="DC467" i="49" s="1"/>
  <c r="U84" i="47"/>
  <c r="AW84" i="47" s="1"/>
  <c r="V207" i="49" s="1"/>
  <c r="DC207" i="49" s="1"/>
  <c r="V272" i="49"/>
  <c r="DC272" i="49" s="1"/>
  <c r="V38" i="45"/>
  <c r="V337" i="49"/>
  <c r="DC337" i="49" s="1"/>
  <c r="BT482" i="51"/>
  <c r="AS514" i="51" s="1"/>
  <c r="BS223" i="50"/>
  <c r="N619" i="50" s="1"/>
  <c r="BS356" i="51"/>
  <c r="AR388" i="51" s="1"/>
  <c r="BT218" i="51"/>
  <c r="DX218" i="51" s="1"/>
  <c r="BU250" i="51" s="1"/>
  <c r="BT416" i="50"/>
  <c r="AS448" i="50" s="1"/>
  <c r="BS355" i="51"/>
  <c r="AR387" i="51" s="1"/>
  <c r="BS413" i="51"/>
  <c r="BT480" i="2"/>
  <c r="DX480" i="2" s="1"/>
  <c r="BU512" i="2" s="1"/>
  <c r="AR514" i="2"/>
  <c r="BT482" i="2" s="1"/>
  <c r="BS216" i="49"/>
  <c r="O248" i="49" s="1"/>
  <c r="BS478" i="2"/>
  <c r="AR510" i="2" s="1"/>
  <c r="BS353" i="2"/>
  <c r="DW353" i="2" s="1"/>
  <c r="BT385" i="2" s="1"/>
  <c r="DW478" i="49"/>
  <c r="BT510" i="49" s="1"/>
  <c r="BS282" i="2"/>
  <c r="DW282" i="2" s="1"/>
  <c r="BT314" i="2" s="1"/>
  <c r="BS354" i="2"/>
  <c r="DW354" i="2" s="1"/>
  <c r="BT386" i="2" s="1"/>
  <c r="BT219" i="2"/>
  <c r="DX219" i="2" s="1"/>
  <c r="BU251" i="2" s="1"/>
  <c r="BS347" i="49"/>
  <c r="DW347" i="49" s="1"/>
  <c r="BT379" i="49" s="1"/>
  <c r="AQ49" i="45"/>
  <c r="BS419" i="2"/>
  <c r="AR451" i="2" s="1"/>
  <c r="Q445" i="49"/>
  <c r="AT445" i="49"/>
  <c r="DY413" i="49"/>
  <c r="BD116" i="2"/>
  <c r="BS347" i="51"/>
  <c r="BS286" i="50"/>
  <c r="AR322" i="50"/>
  <c r="DW290" i="50"/>
  <c r="BT322" i="50" s="1"/>
  <c r="AR384" i="51"/>
  <c r="DW352" i="51"/>
  <c r="BT384" i="51" s="1"/>
  <c r="AR509" i="50"/>
  <c r="DW477" i="50"/>
  <c r="BT509" i="50" s="1"/>
  <c r="AR452" i="51"/>
  <c r="DW420" i="51"/>
  <c r="BT452" i="51" s="1"/>
  <c r="AS447" i="51"/>
  <c r="DX415" i="51"/>
  <c r="BU447" i="51" s="1"/>
  <c r="BU415" i="50"/>
  <c r="AS319" i="50"/>
  <c r="DX287" i="50"/>
  <c r="BU319" i="50" s="1"/>
  <c r="BT222" i="2"/>
  <c r="AQ517" i="50"/>
  <c r="DV485" i="50"/>
  <c r="BS517" i="50" s="1"/>
  <c r="M621" i="50"/>
  <c r="AP87" i="45"/>
  <c r="M615" i="2"/>
  <c r="DV479" i="2"/>
  <c r="BS511" i="2" s="1"/>
  <c r="AQ511" i="2"/>
  <c r="AP19" i="45"/>
  <c r="AS384" i="2"/>
  <c r="DX352" i="2"/>
  <c r="BU384" i="2" s="1"/>
  <c r="BS226" i="2"/>
  <c r="BT348" i="2"/>
  <c r="BT283" i="49"/>
  <c r="BQ407" i="51"/>
  <c r="BS282" i="49"/>
  <c r="AP245" i="50"/>
  <c r="M245" i="50"/>
  <c r="DU213" i="50"/>
  <c r="AO75" i="45"/>
  <c r="BS349" i="51"/>
  <c r="BU413" i="2"/>
  <c r="BT354" i="51"/>
  <c r="BQ407" i="2"/>
  <c r="BQ277" i="2"/>
  <c r="BS225" i="51"/>
  <c r="BS351" i="50"/>
  <c r="DX286" i="2"/>
  <c r="BU318" i="2" s="1"/>
  <c r="AS318" i="2"/>
  <c r="AS384" i="50"/>
  <c r="DX352" i="50"/>
  <c r="BU384" i="50" s="1"/>
  <c r="Y29" i="47"/>
  <c r="Z81" i="2"/>
  <c r="Y145" i="2"/>
  <c r="AS388" i="2"/>
  <c r="DX356" i="2"/>
  <c r="BU388" i="2" s="1"/>
  <c r="AR255" i="2"/>
  <c r="DW223" i="2"/>
  <c r="BT255" i="2" s="1"/>
  <c r="AR449" i="49"/>
  <c r="DW417" i="49"/>
  <c r="BT449" i="49" s="1"/>
  <c r="DW221" i="50"/>
  <c r="BT253" i="50" s="1"/>
  <c r="AR253" i="50"/>
  <c r="DX291" i="49"/>
  <c r="BU323" i="49" s="1"/>
  <c r="AS323" i="49"/>
  <c r="N612" i="50"/>
  <c r="DW476" i="50"/>
  <c r="AR508" i="50"/>
  <c r="O508" i="50"/>
  <c r="BT222" i="51"/>
  <c r="BS346" i="2"/>
  <c r="BR245" i="2"/>
  <c r="DW414" i="50"/>
  <c r="BT446" i="50" s="1"/>
  <c r="AR446" i="50"/>
  <c r="AR379" i="2"/>
  <c r="DW347" i="2"/>
  <c r="BT379" i="2" s="1"/>
  <c r="DX349" i="50"/>
  <c r="BU381" i="50" s="1"/>
  <c r="AS381" i="50"/>
  <c r="BU479" i="51"/>
  <c r="AT252" i="50"/>
  <c r="DY220" i="50"/>
  <c r="BV252" i="50" s="1"/>
  <c r="BS411" i="2"/>
  <c r="AQ319" i="2"/>
  <c r="DV287" i="2"/>
  <c r="BS319" i="2" s="1"/>
  <c r="AP22" i="45"/>
  <c r="M618" i="2"/>
  <c r="BT285" i="2"/>
  <c r="BT354" i="50"/>
  <c r="AO407" i="50"/>
  <c r="AO212" i="50"/>
  <c r="AO277" i="50"/>
  <c r="M179" i="50"/>
  <c r="AO342" i="50"/>
  <c r="AO472" i="50"/>
  <c r="N542" i="49"/>
  <c r="N575" i="49" s="1"/>
  <c r="BS507" i="49"/>
  <c r="BS442" i="49"/>
  <c r="BS377" i="49"/>
  <c r="BS312" i="49"/>
  <c r="N53" i="49"/>
  <c r="Y80" i="51"/>
  <c r="X144" i="51"/>
  <c r="BT355" i="50"/>
  <c r="BR344" i="49"/>
  <c r="M505" i="49"/>
  <c r="AP505" i="49"/>
  <c r="DU473" i="49"/>
  <c r="L609" i="49"/>
  <c r="BT218" i="49"/>
  <c r="Y145" i="49"/>
  <c r="Z81" i="49"/>
  <c r="BT282" i="51"/>
  <c r="U25" i="47"/>
  <c r="U141" i="2"/>
  <c r="V77" i="2"/>
  <c r="DW346" i="50"/>
  <c r="AR378" i="50"/>
  <c r="O378" i="50"/>
  <c r="AS321" i="2"/>
  <c r="DX289" i="2"/>
  <c r="BU321" i="2" s="1"/>
  <c r="V26" i="47"/>
  <c r="V142" i="2"/>
  <c r="W78" i="2"/>
  <c r="AS251" i="49"/>
  <c r="DX219" i="49"/>
  <c r="BU251" i="49" s="1"/>
  <c r="M622" i="49"/>
  <c r="AQ518" i="49"/>
  <c r="DV486" i="49"/>
  <c r="BS518" i="49" s="1"/>
  <c r="AP57" i="45"/>
  <c r="DW483" i="49"/>
  <c r="BT515" i="49" s="1"/>
  <c r="AR515" i="49"/>
  <c r="AR383" i="2"/>
  <c r="DW351" i="2"/>
  <c r="BT383" i="2" s="1"/>
  <c r="AS252" i="49"/>
  <c r="DX220" i="49"/>
  <c r="BU252" i="49" s="1"/>
  <c r="AR388" i="50"/>
  <c r="DW356" i="50"/>
  <c r="BT388" i="50" s="1"/>
  <c r="AQ376" i="2"/>
  <c r="DV344" i="2"/>
  <c r="N376" i="2"/>
  <c r="M617" i="50"/>
  <c r="DV481" i="50"/>
  <c r="BS513" i="50" s="1"/>
  <c r="AQ513" i="50"/>
  <c r="BQ212" i="51"/>
  <c r="DX419" i="51"/>
  <c r="BU451" i="51" s="1"/>
  <c r="AS451" i="51"/>
  <c r="AP505" i="50"/>
  <c r="M505" i="50"/>
  <c r="L609" i="50"/>
  <c r="DU473" i="50"/>
  <c r="BS442" i="50"/>
  <c r="BS247" i="50"/>
  <c r="BS312" i="50"/>
  <c r="N53" i="50"/>
  <c r="AQ78" i="46" s="1"/>
  <c r="N542" i="50"/>
  <c r="N575" i="50" s="1"/>
  <c r="BS507" i="50"/>
  <c r="AQ78" i="45"/>
  <c r="M620" i="49"/>
  <c r="DV484" i="49"/>
  <c r="BS516" i="49" s="1"/>
  <c r="AQ516" i="49"/>
  <c r="AP55" i="45"/>
  <c r="AB31" i="47"/>
  <c r="AB147" i="2"/>
  <c r="M375" i="49"/>
  <c r="DU343" i="49"/>
  <c r="AP375" i="49"/>
  <c r="N246" i="2"/>
  <c r="DV214" i="2"/>
  <c r="AQ246" i="2"/>
  <c r="AP14" i="45"/>
  <c r="BQ342" i="2"/>
  <c r="AS514" i="50"/>
  <c r="DX482" i="50"/>
  <c r="BU514" i="50" s="1"/>
  <c r="AQ383" i="49"/>
  <c r="DV351" i="49"/>
  <c r="BS383" i="49" s="1"/>
  <c r="M617" i="49"/>
  <c r="AP52" i="45"/>
  <c r="DU278" i="50"/>
  <c r="M310" i="50"/>
  <c r="AP310" i="50"/>
  <c r="X78" i="51"/>
  <c r="W142" i="51"/>
  <c r="AR518" i="51"/>
  <c r="DW486" i="51"/>
  <c r="BT518" i="51" s="1"/>
  <c r="AA146" i="49"/>
  <c r="AB82" i="49"/>
  <c r="AB146" i="49" s="1"/>
  <c r="AR321" i="49"/>
  <c r="DW289" i="49"/>
  <c r="BT321" i="49" s="1"/>
  <c r="AT385" i="49"/>
  <c r="DY353" i="49"/>
  <c r="BV385" i="49" s="1"/>
  <c r="AR452" i="49"/>
  <c r="DW420" i="49"/>
  <c r="BT452" i="49" s="1"/>
  <c r="AS382" i="2"/>
  <c r="DX350" i="2"/>
  <c r="BU382" i="2" s="1"/>
  <c r="AR444" i="50"/>
  <c r="DW412" i="50"/>
  <c r="BT444" i="50" s="1"/>
  <c r="AT449" i="2"/>
  <c r="DY417" i="2"/>
  <c r="BV449" i="2" s="1"/>
  <c r="AR387" i="2"/>
  <c r="DW355" i="2"/>
  <c r="BT387" i="2" s="1"/>
  <c r="AQ20" i="45"/>
  <c r="DW220" i="2"/>
  <c r="BT252" i="2" s="1"/>
  <c r="AR252" i="2"/>
  <c r="W27" i="47"/>
  <c r="W143" i="2"/>
  <c r="X79" i="2"/>
  <c r="AR517" i="2"/>
  <c r="DW485" i="2"/>
  <c r="BT517" i="2" s="1"/>
  <c r="AR321" i="51"/>
  <c r="DW289" i="51"/>
  <c r="BT321" i="51" s="1"/>
  <c r="AQ117" i="45"/>
  <c r="DV355" i="49"/>
  <c r="BS387" i="49" s="1"/>
  <c r="AQ387" i="49"/>
  <c r="M621" i="49"/>
  <c r="AT515" i="51"/>
  <c r="DY483" i="51"/>
  <c r="BV515" i="51" s="1"/>
  <c r="AS446" i="2"/>
  <c r="DX414" i="2"/>
  <c r="BU446" i="2" s="1"/>
  <c r="AO407" i="49"/>
  <c r="AO277" i="49"/>
  <c r="AO472" i="49"/>
  <c r="AO212" i="49"/>
  <c r="AO43" i="48"/>
  <c r="AO342" i="49"/>
  <c r="M179" i="49"/>
  <c r="N542" i="2"/>
  <c r="N575" i="2" s="1"/>
  <c r="BS312" i="2"/>
  <c r="BS377" i="2"/>
  <c r="BS507" i="2"/>
  <c r="BS442" i="2"/>
  <c r="N53" i="2"/>
  <c r="Z145" i="51"/>
  <c r="AA81" i="51"/>
  <c r="BR279" i="49"/>
  <c r="N620" i="51"/>
  <c r="DX219" i="50"/>
  <c r="BU251" i="50" s="1"/>
  <c r="AS251" i="50"/>
  <c r="V142" i="49"/>
  <c r="W78" i="49"/>
  <c r="BS350" i="50"/>
  <c r="Z30" i="47"/>
  <c r="Z146" i="2"/>
  <c r="AA82" i="2"/>
  <c r="BT483" i="2"/>
  <c r="AS321" i="50"/>
  <c r="DX289" i="50"/>
  <c r="BU321" i="50" s="1"/>
  <c r="DW221" i="49"/>
  <c r="BT253" i="49" s="1"/>
  <c r="AR253" i="49"/>
  <c r="BS354" i="49"/>
  <c r="BS282" i="50"/>
  <c r="AQ79" i="45" s="1"/>
  <c r="AR446" i="49"/>
  <c r="DW414" i="49"/>
  <c r="BT446" i="49" s="1"/>
  <c r="AS384" i="49"/>
  <c r="DX352" i="49"/>
  <c r="BU384" i="49" s="1"/>
  <c r="AQ452" i="2"/>
  <c r="DV420" i="2"/>
  <c r="BS452" i="2" s="1"/>
  <c r="M621" i="2"/>
  <c r="BT353" i="51"/>
  <c r="DV416" i="51"/>
  <c r="BS448" i="51" s="1"/>
  <c r="AQ448" i="51"/>
  <c r="M617" i="51"/>
  <c r="BQ277" i="51"/>
  <c r="BQ342" i="51"/>
  <c r="N181" i="50"/>
  <c r="AP474" i="50"/>
  <c r="AP344" i="50"/>
  <c r="AP214" i="50"/>
  <c r="AP279" i="50"/>
  <c r="AP409" i="50"/>
  <c r="AP106" i="48"/>
  <c r="Z117" i="47"/>
  <c r="Z146" i="50"/>
  <c r="AA82" i="50"/>
  <c r="BT350" i="51"/>
  <c r="BT284" i="50"/>
  <c r="U112" i="47"/>
  <c r="U141" i="50"/>
  <c r="V77" i="50"/>
  <c r="DU213" i="49"/>
  <c r="M245" i="49"/>
  <c r="AP245" i="49"/>
  <c r="AO44" i="45"/>
  <c r="DV409" i="2"/>
  <c r="AQ441" i="2"/>
  <c r="N441" i="2"/>
  <c r="BQ472" i="2"/>
  <c r="DW477" i="51"/>
  <c r="BT509" i="51" s="1"/>
  <c r="AR509" i="51"/>
  <c r="DU343" i="50"/>
  <c r="M375" i="50"/>
  <c r="AP375" i="50"/>
  <c r="DX418" i="49"/>
  <c r="BU450" i="49" s="1"/>
  <c r="AS450" i="49"/>
  <c r="W143" i="51"/>
  <c r="X79" i="51"/>
  <c r="AS317" i="49"/>
  <c r="DX285" i="49"/>
  <c r="BU317" i="49" s="1"/>
  <c r="AR509" i="49"/>
  <c r="DW477" i="49"/>
  <c r="BT509" i="49" s="1"/>
  <c r="AB118" i="47"/>
  <c r="AB147" i="50"/>
  <c r="AR318" i="49"/>
  <c r="DW286" i="49"/>
  <c r="BT318" i="49" s="1"/>
  <c r="M440" i="49"/>
  <c r="DU408" i="49"/>
  <c r="AP440" i="49"/>
  <c r="X115" i="47"/>
  <c r="X144" i="50"/>
  <c r="Y80" i="50"/>
  <c r="V141" i="49"/>
  <c r="W77" i="49"/>
  <c r="DV474" i="2"/>
  <c r="AQ506" i="2"/>
  <c r="N506" i="2"/>
  <c r="M610" i="2"/>
  <c r="X143" i="49"/>
  <c r="Y79" i="49"/>
  <c r="BS290" i="2"/>
  <c r="BT421" i="50"/>
  <c r="DW412" i="2"/>
  <c r="BT444" i="2" s="1"/>
  <c r="AR444" i="2"/>
  <c r="BR310" i="51"/>
  <c r="BR505" i="51"/>
  <c r="BR375" i="51"/>
  <c r="BR440" i="51"/>
  <c r="M540" i="51"/>
  <c r="M573" i="51" s="1"/>
  <c r="M51" i="51"/>
  <c r="AP107" i="46" s="1"/>
  <c r="AP440" i="50"/>
  <c r="M440" i="50"/>
  <c r="DU408" i="50"/>
  <c r="AQ444" i="51"/>
  <c r="DV412" i="51"/>
  <c r="BS444" i="51" s="1"/>
  <c r="M613" i="51"/>
  <c r="AR249" i="50"/>
  <c r="DW217" i="50"/>
  <c r="BT249" i="50" s="1"/>
  <c r="AS380" i="50"/>
  <c r="DX348" i="50"/>
  <c r="BU380" i="50" s="1"/>
  <c r="BR474" i="49"/>
  <c r="BR214" i="49"/>
  <c r="Y144" i="49"/>
  <c r="Z80" i="49"/>
  <c r="DV279" i="2"/>
  <c r="AQ311" i="2"/>
  <c r="N311" i="2"/>
  <c r="BS217" i="51"/>
  <c r="AP53" i="45"/>
  <c r="AQ254" i="49"/>
  <c r="DV222" i="49"/>
  <c r="BS254" i="49" s="1"/>
  <c r="M618" i="49"/>
  <c r="AR382" i="49"/>
  <c r="DW350" i="49"/>
  <c r="BT382" i="49" s="1"/>
  <c r="AQ51" i="45"/>
  <c r="M540" i="2"/>
  <c r="M573" i="2" s="1"/>
  <c r="BR375" i="2"/>
  <c r="BR310" i="2"/>
  <c r="BR505" i="2"/>
  <c r="BR440" i="2"/>
  <c r="M51" i="2"/>
  <c r="W141" i="51"/>
  <c r="X77" i="51"/>
  <c r="AR452" i="50"/>
  <c r="DW420" i="50"/>
  <c r="BT452" i="50" s="1"/>
  <c r="M310" i="49"/>
  <c r="AP310" i="49"/>
  <c r="DU278" i="49"/>
  <c r="AS450" i="2"/>
  <c r="DX418" i="2"/>
  <c r="BU450" i="2" s="1"/>
  <c r="BQ472" i="51"/>
  <c r="DX484" i="50"/>
  <c r="BU516" i="50" s="1"/>
  <c r="AS516" i="50"/>
  <c r="W113" i="47"/>
  <c r="X78" i="50"/>
  <c r="W142" i="50"/>
  <c r="X28" i="47"/>
  <c r="X144" i="2"/>
  <c r="Y80" i="2"/>
  <c r="BQ212" i="2"/>
  <c r="AR316" i="2"/>
  <c r="DW284" i="2"/>
  <c r="BT316" i="2" s="1"/>
  <c r="AQ383" i="51"/>
  <c r="DV351" i="51"/>
  <c r="BS383" i="51" s="1"/>
  <c r="AP114" i="45"/>
  <c r="AS515" i="50"/>
  <c r="DX483" i="50"/>
  <c r="BU515" i="50" s="1"/>
  <c r="BR245" i="51"/>
  <c r="AR447" i="49"/>
  <c r="DW415" i="49"/>
  <c r="BT447" i="49" s="1"/>
  <c r="DV288" i="51"/>
  <c r="BS320" i="51" s="1"/>
  <c r="AQ320" i="51"/>
  <c r="M619" i="51"/>
  <c r="AP116" i="45"/>
  <c r="AS320" i="49"/>
  <c r="DX288" i="49"/>
  <c r="BU320" i="49" s="1"/>
  <c r="AR256" i="49"/>
  <c r="DW224" i="49"/>
  <c r="BT256" i="49" s="1"/>
  <c r="W114" i="47"/>
  <c r="W143" i="50"/>
  <c r="X79" i="50"/>
  <c r="Y111" i="50" s="1"/>
  <c r="AR258" i="49"/>
  <c r="DW226" i="49"/>
  <c r="BT258" i="49" s="1"/>
  <c r="AR315" i="50"/>
  <c r="DW283" i="50"/>
  <c r="BT315" i="50" s="1"/>
  <c r="AQ80" i="45"/>
  <c r="AR380" i="51"/>
  <c r="DW348" i="51"/>
  <c r="BT380" i="51" s="1"/>
  <c r="DY226" i="50"/>
  <c r="BV258" i="50" s="1"/>
  <c r="AT258" i="50"/>
  <c r="Z116" i="47"/>
  <c r="Z145" i="50"/>
  <c r="AA81" i="50"/>
  <c r="AR517" i="51"/>
  <c r="DW485" i="51"/>
  <c r="BT517" i="51" s="1"/>
  <c r="BR409" i="49"/>
  <c r="AP110" i="45"/>
  <c r="V55" i="47"/>
  <c r="AX55" i="47" s="1"/>
  <c r="W207" i="2" s="1"/>
  <c r="DD207" i="2" s="1"/>
  <c r="W7" i="48"/>
  <c r="W7" i="46"/>
  <c r="W272" i="2"/>
  <c r="DD272" i="2" s="1"/>
  <c r="W402" i="2"/>
  <c r="DD402" i="2" s="1"/>
  <c r="W7" i="45"/>
  <c r="W467" i="2"/>
  <c r="DD467" i="2" s="1"/>
  <c r="W337" i="2"/>
  <c r="DD337" i="2" s="1"/>
  <c r="Z59" i="47"/>
  <c r="BB59" i="47" s="1"/>
  <c r="AA211" i="2" s="1"/>
  <c r="DH211" i="2" s="1"/>
  <c r="AA11" i="48"/>
  <c r="AA11" i="46"/>
  <c r="AA11" i="45"/>
  <c r="AA471" i="2"/>
  <c r="DH471" i="2" s="1"/>
  <c r="AA341" i="2"/>
  <c r="DH341" i="2" s="1"/>
  <c r="AA276" i="2"/>
  <c r="DH276" i="2" s="1"/>
  <c r="AA406" i="2"/>
  <c r="DH406" i="2" s="1"/>
  <c r="W56" i="47"/>
  <c r="AY56" i="47" s="1"/>
  <c r="X208" i="2" s="1"/>
  <c r="DE208" i="2" s="1"/>
  <c r="X8" i="48"/>
  <c r="X8" i="46"/>
  <c r="X468" i="2"/>
  <c r="DE468" i="2" s="1"/>
  <c r="X8" i="45"/>
  <c r="X338" i="2"/>
  <c r="DE338" i="2" s="1"/>
  <c r="X273" i="2"/>
  <c r="DE273" i="2" s="1"/>
  <c r="X403" i="2"/>
  <c r="DE403" i="2" s="1"/>
  <c r="Y145" i="47"/>
  <c r="BA145" i="47" s="1"/>
  <c r="Z210" i="50" s="1"/>
  <c r="DG210" i="50" s="1"/>
  <c r="Z71" i="48"/>
  <c r="Z72" i="45"/>
  <c r="Z73" i="46"/>
  <c r="Z470" i="50"/>
  <c r="DG470" i="50" s="1"/>
  <c r="Z405" i="50"/>
  <c r="DG405" i="50" s="1"/>
  <c r="Z340" i="50"/>
  <c r="DG340" i="50" s="1"/>
  <c r="Z275" i="50"/>
  <c r="DG275" i="50" s="1"/>
  <c r="T140" i="47"/>
  <c r="AV140" i="47" s="1"/>
  <c r="U205" i="50" s="1"/>
  <c r="DB205" i="50" s="1"/>
  <c r="U66" i="48"/>
  <c r="U67" i="45"/>
  <c r="U68" i="46"/>
  <c r="U400" i="50"/>
  <c r="DB400" i="50" s="1"/>
  <c r="U465" i="50"/>
  <c r="DB465" i="50" s="1"/>
  <c r="U335" i="50"/>
  <c r="DB335" i="50" s="1"/>
  <c r="U270" i="50"/>
  <c r="DB270" i="50" s="1"/>
  <c r="T53" i="47"/>
  <c r="AV53" i="47" s="1"/>
  <c r="U205" i="2" s="1"/>
  <c r="DB205" i="2" s="1"/>
  <c r="U5" i="48"/>
  <c r="U5" i="45"/>
  <c r="U5" i="46"/>
  <c r="U465" i="2"/>
  <c r="DB465" i="2" s="1"/>
  <c r="U400" i="2"/>
  <c r="DB400" i="2" s="1"/>
  <c r="U335" i="2"/>
  <c r="DB335" i="2" s="1"/>
  <c r="U270" i="2"/>
  <c r="DB270" i="2" s="1"/>
  <c r="X145" i="47"/>
  <c r="AZ145" i="47" s="1"/>
  <c r="Y210" i="50" s="1"/>
  <c r="DF210" i="50" s="1"/>
  <c r="Y71" i="48"/>
  <c r="Y73" i="46"/>
  <c r="Y72" i="45"/>
  <c r="Y470" i="50"/>
  <c r="DF470" i="50" s="1"/>
  <c r="Y405" i="50"/>
  <c r="DF405" i="50" s="1"/>
  <c r="Y340" i="50"/>
  <c r="DF340" i="50" s="1"/>
  <c r="Y275" i="50"/>
  <c r="DF275" i="50" s="1"/>
  <c r="S140" i="47"/>
  <c r="AU140" i="47" s="1"/>
  <c r="T205" i="50" s="1"/>
  <c r="DA205" i="50" s="1"/>
  <c r="T68" i="46"/>
  <c r="T67" i="45"/>
  <c r="T66" i="48"/>
  <c r="T400" i="50"/>
  <c r="DA400" i="50" s="1"/>
  <c r="T270" i="50"/>
  <c r="DA270" i="50" s="1"/>
  <c r="T335" i="50"/>
  <c r="DA335" i="50" s="1"/>
  <c r="T465" i="50"/>
  <c r="DA465" i="50" s="1"/>
  <c r="Z113" i="2"/>
  <c r="Z113" i="49" s="1"/>
  <c r="AA148" i="47"/>
  <c r="BC148" i="47" s="1"/>
  <c r="AB213" i="50" s="1"/>
  <c r="DI213" i="50" s="1"/>
  <c r="AB74" i="48"/>
  <c r="AB75" i="45"/>
  <c r="AB76" i="46"/>
  <c r="AB408" i="50"/>
  <c r="DI408" i="50" s="1"/>
  <c r="AB473" i="50"/>
  <c r="DI473" i="50" s="1"/>
  <c r="AB343" i="50"/>
  <c r="DI343" i="50" s="1"/>
  <c r="AB278" i="50"/>
  <c r="DI278" i="50" s="1"/>
  <c r="AA147" i="47"/>
  <c r="BC147" i="47" s="1"/>
  <c r="AB212" i="50" s="1"/>
  <c r="DI212" i="50" s="1"/>
  <c r="AB75" i="46"/>
  <c r="AB73" i="48"/>
  <c r="AB74" i="45"/>
  <c r="AB407" i="50"/>
  <c r="DI407" i="50" s="1"/>
  <c r="AB472" i="50"/>
  <c r="DI472" i="50" s="1"/>
  <c r="AB342" i="50"/>
  <c r="DI342" i="50" s="1"/>
  <c r="AB277" i="50"/>
  <c r="DI277" i="50" s="1"/>
  <c r="AA61" i="47"/>
  <c r="BC61" i="47" s="1"/>
  <c r="AB213" i="2" s="1"/>
  <c r="DI213" i="2" s="1"/>
  <c r="AB13" i="46"/>
  <c r="AB13" i="45"/>
  <c r="AB13" i="48"/>
  <c r="AB343" i="2"/>
  <c r="DI343" i="2" s="1"/>
  <c r="AB473" i="2"/>
  <c r="DI473" i="2" s="1"/>
  <c r="AB408" i="2"/>
  <c r="DI408" i="2" s="1"/>
  <c r="AB278" i="2"/>
  <c r="DI278" i="2" s="1"/>
  <c r="T54" i="47"/>
  <c r="AV54" i="47" s="1"/>
  <c r="U206" i="2" s="1"/>
  <c r="DB206" i="2" s="1"/>
  <c r="U6" i="48"/>
  <c r="U6" i="45"/>
  <c r="U401" i="2"/>
  <c r="DB401" i="2" s="1"/>
  <c r="U466" i="2"/>
  <c r="DB466" i="2" s="1"/>
  <c r="U6" i="46"/>
  <c r="U271" i="2"/>
  <c r="DB271" i="2" s="1"/>
  <c r="U336" i="2"/>
  <c r="DB336" i="2" s="1"/>
  <c r="X57" i="47"/>
  <c r="AZ57" i="47" s="1"/>
  <c r="Y209" i="2" s="1"/>
  <c r="DF209" i="2" s="1"/>
  <c r="Y9" i="48"/>
  <c r="Y9" i="45"/>
  <c r="Y339" i="2"/>
  <c r="DF339" i="2" s="1"/>
  <c r="Y9" i="46"/>
  <c r="Y404" i="2"/>
  <c r="DF404" i="2" s="1"/>
  <c r="Y274" i="2"/>
  <c r="DF274" i="2" s="1"/>
  <c r="Y469" i="2"/>
  <c r="DF469" i="2" s="1"/>
  <c r="AA114" i="50"/>
  <c r="BC114" i="50" s="1"/>
  <c r="W110" i="2"/>
  <c r="AY110" i="2" s="1"/>
  <c r="X58" i="47"/>
  <c r="AZ58" i="47" s="1"/>
  <c r="Y210" i="2" s="1"/>
  <c r="DF210" i="2" s="1"/>
  <c r="Y10" i="48"/>
  <c r="Y10" i="46"/>
  <c r="Y405" i="2"/>
  <c r="DF405" i="2" s="1"/>
  <c r="Y470" i="2"/>
  <c r="DF470" i="2" s="1"/>
  <c r="Y340" i="2"/>
  <c r="DF340" i="2" s="1"/>
  <c r="Y10" i="45"/>
  <c r="Y275" i="2"/>
  <c r="DF275" i="2" s="1"/>
  <c r="Y112" i="2"/>
  <c r="BA112" i="2" s="1"/>
  <c r="U55" i="47"/>
  <c r="AW55" i="47" s="1"/>
  <c r="V207" i="2" s="1"/>
  <c r="DC207" i="2" s="1"/>
  <c r="V7" i="48"/>
  <c r="V7" i="46"/>
  <c r="V7" i="45"/>
  <c r="V467" i="2"/>
  <c r="DC467" i="2" s="1"/>
  <c r="V402" i="2"/>
  <c r="DC402" i="2" s="1"/>
  <c r="V337" i="2"/>
  <c r="DC337" i="2" s="1"/>
  <c r="V272" i="2"/>
  <c r="DC272" i="2" s="1"/>
  <c r="Z113" i="50"/>
  <c r="BB113" i="50" s="1"/>
  <c r="W110" i="50"/>
  <c r="AY110" i="50" s="1"/>
  <c r="V13" i="38"/>
  <c r="V109" i="50"/>
  <c r="AX109" i="50" s="1"/>
  <c r="U54" i="47"/>
  <c r="AW54" i="47" s="1"/>
  <c r="V206" i="2" s="1"/>
  <c r="DC206" i="2" s="1"/>
  <c r="V6" i="46"/>
  <c r="V6" i="45"/>
  <c r="V466" i="2"/>
  <c r="DC466" i="2" s="1"/>
  <c r="V336" i="2"/>
  <c r="DC336" i="2" s="1"/>
  <c r="V6" i="48"/>
  <c r="V401" i="2"/>
  <c r="DC401" i="2" s="1"/>
  <c r="V271" i="2"/>
  <c r="DC271" i="2" s="1"/>
  <c r="BD115" i="50"/>
  <c r="V56" i="47"/>
  <c r="AX56" i="47" s="1"/>
  <c r="W208" i="2" s="1"/>
  <c r="DD208" i="2" s="1"/>
  <c r="W8" i="48"/>
  <c r="W8" i="46"/>
  <c r="W8" i="45"/>
  <c r="W338" i="2"/>
  <c r="DD338" i="2" s="1"/>
  <c r="W403" i="2"/>
  <c r="DD403" i="2" s="1"/>
  <c r="W273" i="2"/>
  <c r="DD273" i="2" s="1"/>
  <c r="W468" i="2"/>
  <c r="DD468" i="2" s="1"/>
  <c r="AA114" i="2"/>
  <c r="BC114" i="2" s="1"/>
  <c r="X144" i="47"/>
  <c r="AZ144" i="47" s="1"/>
  <c r="Y209" i="50" s="1"/>
  <c r="DF209" i="50" s="1"/>
  <c r="Y70" i="48"/>
  <c r="Y72" i="46"/>
  <c r="Y71" i="45"/>
  <c r="Y469" i="50"/>
  <c r="DF469" i="50" s="1"/>
  <c r="Y339" i="50"/>
  <c r="DF339" i="50" s="1"/>
  <c r="Y404" i="50"/>
  <c r="DF404" i="50" s="1"/>
  <c r="Y274" i="50"/>
  <c r="DF274" i="50" s="1"/>
  <c r="U141" i="47"/>
  <c r="AW141" i="47" s="1"/>
  <c r="V206" i="50" s="1"/>
  <c r="DC206" i="50" s="1"/>
  <c r="V67" i="48"/>
  <c r="V69" i="46"/>
  <c r="V68" i="45"/>
  <c r="V466" i="50"/>
  <c r="DC466" i="50" s="1"/>
  <c r="V401" i="50"/>
  <c r="DC401" i="50" s="1"/>
  <c r="V271" i="50"/>
  <c r="DC271" i="50" s="1"/>
  <c r="V336" i="50"/>
  <c r="DC336" i="50" s="1"/>
  <c r="W142" i="47"/>
  <c r="X68" i="48"/>
  <c r="X70" i="46"/>
  <c r="X69" i="45"/>
  <c r="X402" i="50"/>
  <c r="DE402" i="50" s="1"/>
  <c r="X467" i="50"/>
  <c r="DE467" i="50" s="1"/>
  <c r="X337" i="50"/>
  <c r="DE337" i="50" s="1"/>
  <c r="X272" i="50"/>
  <c r="DE272" i="50" s="1"/>
  <c r="X111" i="2"/>
  <c r="AZ111" i="2" s="1"/>
  <c r="V109" i="2"/>
  <c r="AX109" i="2" s="1"/>
  <c r="V12" i="38"/>
  <c r="AB115" i="2"/>
  <c r="BE115" i="2" s="1"/>
  <c r="AB59" i="47" s="1"/>
  <c r="Y58" i="47"/>
  <c r="BA58" i="47" s="1"/>
  <c r="Z210" i="2" s="1"/>
  <c r="DG210" i="2" s="1"/>
  <c r="Z10" i="48"/>
  <c r="Z10" i="46"/>
  <c r="Z10" i="45"/>
  <c r="Z340" i="2"/>
  <c r="DG340" i="2" s="1"/>
  <c r="Z405" i="2"/>
  <c r="DG405" i="2" s="1"/>
  <c r="Z470" i="2"/>
  <c r="DG470" i="2" s="1"/>
  <c r="Z275" i="2"/>
  <c r="DG275" i="2" s="1"/>
  <c r="AN470" i="50"/>
  <c r="L177" i="50"/>
  <c r="AN340" i="50"/>
  <c r="AN210" i="50"/>
  <c r="AN275" i="50"/>
  <c r="AN405" i="50"/>
  <c r="K371" i="2"/>
  <c r="DS339" i="2"/>
  <c r="AN371" i="2"/>
  <c r="J434" i="2"/>
  <c r="AM434" i="2"/>
  <c r="DR402" i="2"/>
  <c r="AN241" i="2"/>
  <c r="DS209" i="2"/>
  <c r="K241" i="2"/>
  <c r="AM9" i="45"/>
  <c r="AN501" i="2"/>
  <c r="K501" i="2"/>
  <c r="DS469" i="2"/>
  <c r="J605" i="2"/>
  <c r="AM403" i="2"/>
  <c r="AM338" i="2"/>
  <c r="AM273" i="2"/>
  <c r="K175" i="2"/>
  <c r="AM208" i="2"/>
  <c r="AM468" i="2"/>
  <c r="K306" i="2"/>
  <c r="AN306" i="2"/>
  <c r="DS274" i="2"/>
  <c r="I603" i="2"/>
  <c r="DR467" i="2"/>
  <c r="AM499" i="2"/>
  <c r="J499" i="2"/>
  <c r="DS274" i="50"/>
  <c r="AN306" i="50"/>
  <c r="K306" i="50"/>
  <c r="K436" i="2"/>
  <c r="DS404" i="2"/>
  <c r="AN436" i="2"/>
  <c r="AM403" i="50"/>
  <c r="AM273" i="50"/>
  <c r="K175" i="50"/>
  <c r="AM208" i="50"/>
  <c r="AM338" i="50"/>
  <c r="AM468" i="50"/>
  <c r="AM239" i="2"/>
  <c r="DR207" i="2"/>
  <c r="J239" i="2"/>
  <c r="AL7" i="45"/>
  <c r="AN371" i="50"/>
  <c r="K371" i="50"/>
  <c r="DS339" i="50"/>
  <c r="AN470" i="2"/>
  <c r="AN405" i="2"/>
  <c r="L177" i="2"/>
  <c r="AN210" i="2"/>
  <c r="AN275" i="2"/>
  <c r="AN340" i="2"/>
  <c r="K501" i="50"/>
  <c r="AN501" i="50"/>
  <c r="DS469" i="50"/>
  <c r="J605" i="50"/>
  <c r="AN241" i="50"/>
  <c r="DS209" i="50"/>
  <c r="K241" i="50"/>
  <c r="AM71" i="45"/>
  <c r="AM304" i="2"/>
  <c r="DR272" i="2"/>
  <c r="J304" i="2"/>
  <c r="J369" i="2"/>
  <c r="DR337" i="2"/>
  <c r="AM369" i="2"/>
  <c r="DS404" i="50"/>
  <c r="K436" i="50"/>
  <c r="AN436" i="50"/>
  <c r="Y175" i="47"/>
  <c r="BA175" i="47" s="1"/>
  <c r="Z211" i="51" s="1"/>
  <c r="Z103" i="48"/>
  <c r="Z105" i="46"/>
  <c r="Z104" i="45"/>
  <c r="Z406" i="51"/>
  <c r="Z471" i="51"/>
  <c r="Z276" i="51"/>
  <c r="Z341" i="51"/>
  <c r="S169" i="47"/>
  <c r="AU169" i="47" s="1"/>
  <c r="T205" i="51" s="1"/>
  <c r="T97" i="48"/>
  <c r="T99" i="46"/>
  <c r="T98" i="45"/>
  <c r="T335" i="51"/>
  <c r="T465" i="51"/>
  <c r="T270" i="51"/>
  <c r="T400" i="51"/>
  <c r="AM369" i="49"/>
  <c r="DR337" i="49"/>
  <c r="J369" i="49"/>
  <c r="J605" i="51"/>
  <c r="AN501" i="51"/>
  <c r="K501" i="51"/>
  <c r="DS469" i="51"/>
  <c r="DE275" i="49"/>
  <c r="DE276" i="51"/>
  <c r="DI280" i="51"/>
  <c r="CY205" i="51"/>
  <c r="DA272" i="51"/>
  <c r="BO338" i="51"/>
  <c r="CZ205" i="51"/>
  <c r="L177" i="51"/>
  <c r="AN340" i="51"/>
  <c r="AN210" i="51"/>
  <c r="AN102" i="48"/>
  <c r="AN470" i="51"/>
  <c r="AN405" i="51"/>
  <c r="AN275" i="51"/>
  <c r="DB402" i="51"/>
  <c r="DA401" i="51"/>
  <c r="K241" i="51"/>
  <c r="DS209" i="51"/>
  <c r="AN241" i="51"/>
  <c r="AM102" i="45"/>
  <c r="DH279" i="51"/>
  <c r="DA206" i="49"/>
  <c r="DC208" i="51"/>
  <c r="DE341" i="51"/>
  <c r="BN238" i="49"/>
  <c r="J304" i="51"/>
  <c r="DR272" i="51"/>
  <c r="AM304" i="51"/>
  <c r="C37" i="56"/>
  <c r="B38" i="56"/>
  <c r="I533" i="49"/>
  <c r="I566" i="49" s="1"/>
  <c r="BN498" i="49"/>
  <c r="BN433" i="49"/>
  <c r="BN303" i="49"/>
  <c r="BN368" i="49"/>
  <c r="I44" i="49"/>
  <c r="DE405" i="49"/>
  <c r="DE406" i="51"/>
  <c r="DE211" i="51"/>
  <c r="DI345" i="51"/>
  <c r="K241" i="49"/>
  <c r="DS209" i="49"/>
  <c r="AN241" i="49"/>
  <c r="AM40" i="45"/>
  <c r="CY270" i="51"/>
  <c r="DF277" i="51"/>
  <c r="K175" i="49"/>
  <c r="AM338" i="49"/>
  <c r="AM208" i="49"/>
  <c r="AM273" i="49"/>
  <c r="AM403" i="49"/>
  <c r="AM468" i="49"/>
  <c r="AM39" i="48"/>
  <c r="DA337" i="51"/>
  <c r="BO468" i="51"/>
  <c r="BO273" i="51"/>
  <c r="DG277" i="49"/>
  <c r="CZ335" i="51"/>
  <c r="AN436" i="49"/>
  <c r="DS404" i="49"/>
  <c r="K436" i="49"/>
  <c r="AM434" i="51"/>
  <c r="J434" i="51"/>
  <c r="DR402" i="51"/>
  <c r="V85" i="47"/>
  <c r="AX85" i="47" s="1"/>
  <c r="W208" i="49" s="1"/>
  <c r="W39" i="48"/>
  <c r="W39" i="46"/>
  <c r="W39" i="45"/>
  <c r="W468" i="49"/>
  <c r="W403" i="49"/>
  <c r="W338" i="49"/>
  <c r="W273" i="49"/>
  <c r="AL433" i="51"/>
  <c r="DQ401" i="51"/>
  <c r="I433" i="51"/>
  <c r="AN436" i="51"/>
  <c r="K436" i="51"/>
  <c r="DS404" i="51"/>
  <c r="DF471" i="51"/>
  <c r="X87" i="47"/>
  <c r="AZ87" i="47" s="1"/>
  <c r="Y210" i="49" s="1"/>
  <c r="Y41" i="48"/>
  <c r="Y41" i="46"/>
  <c r="Y41" i="45"/>
  <c r="Y470" i="49"/>
  <c r="Y405" i="49"/>
  <c r="Y340" i="49"/>
  <c r="Y275" i="49"/>
  <c r="DC468" i="49"/>
  <c r="DC208" i="49"/>
  <c r="DB467" i="51"/>
  <c r="DB207" i="51"/>
  <c r="DA336" i="51"/>
  <c r="Z177" i="47"/>
  <c r="BB177" i="47" s="1"/>
  <c r="AA213" i="51" s="1"/>
  <c r="AA105" i="48"/>
  <c r="AA107" i="46"/>
  <c r="AA106" i="45"/>
  <c r="AA473" i="51"/>
  <c r="AA408" i="51"/>
  <c r="AA343" i="51"/>
  <c r="AA278" i="51"/>
  <c r="I498" i="51"/>
  <c r="H602" i="51"/>
  <c r="DQ466" i="51"/>
  <c r="AL498" i="51"/>
  <c r="DG407" i="51"/>
  <c r="DI214" i="49"/>
  <c r="K306" i="51"/>
  <c r="DS274" i="51"/>
  <c r="AN306" i="51"/>
  <c r="AN371" i="49"/>
  <c r="K371" i="49"/>
  <c r="DS339" i="49"/>
  <c r="DH344" i="51"/>
  <c r="AM369" i="51"/>
  <c r="DR337" i="51"/>
  <c r="J369" i="51"/>
  <c r="DG408" i="51"/>
  <c r="DG213" i="51"/>
  <c r="AM434" i="49"/>
  <c r="J434" i="49"/>
  <c r="DR402" i="49"/>
  <c r="DA336" i="49"/>
  <c r="DC273" i="51"/>
  <c r="DE340" i="51"/>
  <c r="AA178" i="47"/>
  <c r="BC178" i="47" s="1"/>
  <c r="AB214" i="51" s="1"/>
  <c r="AB106" i="48"/>
  <c r="AB108" i="46"/>
  <c r="AB107" i="45"/>
  <c r="AB409" i="51"/>
  <c r="AB474" i="51"/>
  <c r="AB279" i="51"/>
  <c r="AB344" i="51"/>
  <c r="CY400" i="51"/>
  <c r="DF407" i="51"/>
  <c r="DG407" i="49"/>
  <c r="I603" i="49"/>
  <c r="J499" i="49"/>
  <c r="AM499" i="49"/>
  <c r="DR467" i="49"/>
  <c r="DF341" i="51"/>
  <c r="AL238" i="51"/>
  <c r="I238" i="51"/>
  <c r="DQ206" i="51"/>
  <c r="AK99" i="45"/>
  <c r="AL368" i="51"/>
  <c r="DQ336" i="51"/>
  <c r="I368" i="51"/>
  <c r="AB116" i="51"/>
  <c r="BE116" i="51" s="1"/>
  <c r="AB176" i="47" s="1"/>
  <c r="BD176" i="47" s="1"/>
  <c r="AA115" i="51"/>
  <c r="BC115" i="51" s="1"/>
  <c r="Z114" i="51"/>
  <c r="BB114" i="51" s="1"/>
  <c r="U109" i="51"/>
  <c r="AW109" i="51" s="1"/>
  <c r="Y113" i="51"/>
  <c r="BA113" i="51" s="1"/>
  <c r="V110" i="51"/>
  <c r="W111" i="51"/>
  <c r="AY111" i="51" s="1"/>
  <c r="X112" i="51"/>
  <c r="AW110" i="51"/>
  <c r="DE470" i="49"/>
  <c r="DE210" i="49"/>
  <c r="DE471" i="51"/>
  <c r="DI410" i="51"/>
  <c r="DI215" i="51"/>
  <c r="CY465" i="51"/>
  <c r="DF472" i="51"/>
  <c r="DA402" i="51"/>
  <c r="DA207" i="51"/>
  <c r="J239" i="51"/>
  <c r="DR207" i="51"/>
  <c r="AM239" i="51"/>
  <c r="AL100" i="45"/>
  <c r="BO403" i="51"/>
  <c r="DG342" i="49"/>
  <c r="CZ400" i="51"/>
  <c r="DF406" i="51"/>
  <c r="DF211" i="51"/>
  <c r="U171" i="47"/>
  <c r="AW171" i="47" s="1"/>
  <c r="V207" i="51" s="1"/>
  <c r="V99" i="48"/>
  <c r="V101" i="46"/>
  <c r="V100" i="45"/>
  <c r="V402" i="51"/>
  <c r="V467" i="51"/>
  <c r="V272" i="51"/>
  <c r="V337" i="51"/>
  <c r="DC273" i="49"/>
  <c r="DB337" i="51"/>
  <c r="DA271" i="51"/>
  <c r="K306" i="49"/>
  <c r="AN306" i="49"/>
  <c r="DS274" i="49"/>
  <c r="U17" i="38"/>
  <c r="U21" i="38" s="1"/>
  <c r="DG472" i="51"/>
  <c r="DG212" i="51"/>
  <c r="V173" i="47"/>
  <c r="AX173" i="47" s="1"/>
  <c r="W209" i="51" s="1"/>
  <c r="W101" i="48"/>
  <c r="W103" i="46"/>
  <c r="W102" i="45"/>
  <c r="W469" i="51"/>
  <c r="W404" i="51"/>
  <c r="W339" i="51"/>
  <c r="W274" i="51"/>
  <c r="DH409" i="51"/>
  <c r="DH214" i="51"/>
  <c r="DG343" i="51"/>
  <c r="DA401" i="49"/>
  <c r="DC338" i="51"/>
  <c r="DE405" i="51"/>
  <c r="V172" i="47"/>
  <c r="AX172" i="47" s="1"/>
  <c r="W208" i="51" s="1"/>
  <c r="W100" i="48"/>
  <c r="W102" i="46"/>
  <c r="W101" i="45"/>
  <c r="W403" i="51"/>
  <c r="W338" i="51"/>
  <c r="W468" i="51"/>
  <c r="W273" i="51"/>
  <c r="DF212" i="51"/>
  <c r="CZ465" i="51"/>
  <c r="X174" i="47"/>
  <c r="AZ174" i="47" s="1"/>
  <c r="Y210" i="51" s="1"/>
  <c r="Y102" i="48"/>
  <c r="Y104" i="46"/>
  <c r="Y103" i="45"/>
  <c r="Y405" i="51"/>
  <c r="Y470" i="51"/>
  <c r="Y275" i="51"/>
  <c r="Y340" i="51"/>
  <c r="J304" i="49"/>
  <c r="AM304" i="49"/>
  <c r="DR272" i="49"/>
  <c r="DC338" i="49"/>
  <c r="DG277" i="51"/>
  <c r="L177" i="49"/>
  <c r="AN41" i="48"/>
  <c r="AN470" i="49"/>
  <c r="AN405" i="49"/>
  <c r="AN210" i="49"/>
  <c r="AN340" i="49"/>
  <c r="AN275" i="49"/>
  <c r="Z176" i="47"/>
  <c r="BB176" i="47" s="1"/>
  <c r="AA212" i="51" s="1"/>
  <c r="AA104" i="48"/>
  <c r="AA106" i="46"/>
  <c r="AA105" i="45"/>
  <c r="AA407" i="51"/>
  <c r="AA342" i="51"/>
  <c r="AA277" i="51"/>
  <c r="AA472" i="51"/>
  <c r="DG278" i="51"/>
  <c r="K501" i="49"/>
  <c r="J605" i="49"/>
  <c r="AN501" i="49"/>
  <c r="DS469" i="49"/>
  <c r="DA466" i="49"/>
  <c r="DC468" i="51"/>
  <c r="DE275" i="51"/>
  <c r="DE340" i="49"/>
  <c r="DI475" i="51"/>
  <c r="CY335" i="51"/>
  <c r="DF342" i="51"/>
  <c r="DA467" i="51"/>
  <c r="BO208" i="51"/>
  <c r="DG472" i="49"/>
  <c r="DG212" i="49"/>
  <c r="CZ270" i="51"/>
  <c r="DF276" i="51"/>
  <c r="DC403" i="49"/>
  <c r="DB272" i="51"/>
  <c r="DA466" i="51"/>
  <c r="DA206" i="51"/>
  <c r="AM499" i="51"/>
  <c r="J499" i="51"/>
  <c r="I603" i="51"/>
  <c r="DR467" i="51"/>
  <c r="BD117" i="51"/>
  <c r="DG342" i="51"/>
  <c r="J239" i="49"/>
  <c r="DR207" i="49"/>
  <c r="AM239" i="49"/>
  <c r="AL38" i="45"/>
  <c r="AL303" i="51"/>
  <c r="DQ271" i="51"/>
  <c r="I303" i="51"/>
  <c r="DH474" i="51"/>
  <c r="DG473" i="51"/>
  <c r="AN371" i="51"/>
  <c r="K371" i="51"/>
  <c r="DS339" i="51"/>
  <c r="AZ113" i="51"/>
  <c r="DA271" i="49"/>
  <c r="DC403" i="51"/>
  <c r="DE470" i="51"/>
  <c r="DE210" i="51"/>
  <c r="H533" i="50" l="1"/>
  <c r="H566" i="50" s="1"/>
  <c r="BM498" i="50"/>
  <c r="BM433" i="50"/>
  <c r="BM368" i="50"/>
  <c r="BM303" i="50"/>
  <c r="H44" i="50"/>
  <c r="BU357" i="50"/>
  <c r="DO490" i="49"/>
  <c r="G194" i="38"/>
  <c r="DO335" i="50"/>
  <c r="G367" i="50"/>
  <c r="G392" i="50" s="1"/>
  <c r="G393" i="50" s="1"/>
  <c r="AJ367" i="50"/>
  <c r="BK360" i="50"/>
  <c r="G229" i="38"/>
  <c r="G265" i="38" s="1"/>
  <c r="G261" i="38"/>
  <c r="BS227" i="50"/>
  <c r="BX422" i="2"/>
  <c r="AR391" i="50"/>
  <c r="BT359" i="50" s="1"/>
  <c r="DW359" i="50"/>
  <c r="BT391" i="50" s="1"/>
  <c r="AP438" i="2"/>
  <c r="DU406" i="2"/>
  <c r="M438" i="2"/>
  <c r="G327" i="49"/>
  <c r="G328" i="49" s="1"/>
  <c r="BL237" i="49"/>
  <c r="BL262" i="49" s="1"/>
  <c r="G157" i="38"/>
  <c r="DO425" i="2"/>
  <c r="BT487" i="49"/>
  <c r="AS391" i="49"/>
  <c r="DX359" i="49"/>
  <c r="BU391" i="49" s="1"/>
  <c r="F331" i="38"/>
  <c r="F340" i="38"/>
  <c r="F328" i="38"/>
  <c r="AS455" i="50"/>
  <c r="DX423" i="50"/>
  <c r="BU455" i="50" s="1"/>
  <c r="DO400" i="51"/>
  <c r="BK425" i="51"/>
  <c r="AJ432" i="51"/>
  <c r="G432" i="51"/>
  <c r="G457" i="51" s="1"/>
  <c r="G458" i="51" s="1"/>
  <c r="G264" i="38"/>
  <c r="G230" i="38"/>
  <c r="BM238" i="50"/>
  <c r="DO360" i="2"/>
  <c r="G124" i="38"/>
  <c r="I369" i="50"/>
  <c r="DQ337" i="50"/>
  <c r="AL369" i="50"/>
  <c r="DO490" i="2"/>
  <c r="G190" i="38"/>
  <c r="DY292" i="50"/>
  <c r="BV324" i="50" s="1"/>
  <c r="AT324" i="50"/>
  <c r="BU489" i="49"/>
  <c r="AS390" i="49"/>
  <c r="DX358" i="49"/>
  <c r="BU390" i="49" s="1"/>
  <c r="AL304" i="50"/>
  <c r="DQ272" i="50"/>
  <c r="I304" i="50"/>
  <c r="DU211" i="2"/>
  <c r="M243" i="2"/>
  <c r="AP243" i="2"/>
  <c r="BS489" i="51"/>
  <c r="G367" i="51"/>
  <c r="G392" i="51" s="1"/>
  <c r="G393" i="51" s="1"/>
  <c r="DO335" i="51"/>
  <c r="AJ367" i="51"/>
  <c r="BK360" i="51"/>
  <c r="G91" i="38"/>
  <c r="AJ327" i="2"/>
  <c r="DO295" i="2"/>
  <c r="BT228" i="51"/>
  <c r="DO205" i="51"/>
  <c r="AJ237" i="51"/>
  <c r="BK230" i="51"/>
  <c r="G237" i="51"/>
  <c r="AI98" i="45"/>
  <c r="AI124" i="45" s="1"/>
  <c r="BS229" i="50"/>
  <c r="AJ237" i="50"/>
  <c r="DO205" i="50"/>
  <c r="BK230" i="50"/>
  <c r="G237" i="50"/>
  <c r="AI67" i="45"/>
  <c r="AI93" i="45" s="1"/>
  <c r="G29" i="38" s="1"/>
  <c r="G30" i="38" s="1"/>
  <c r="DX358" i="51"/>
  <c r="BU390" i="51" s="1"/>
  <c r="AS390" i="51"/>
  <c r="BU358" i="51" s="1"/>
  <c r="BT293" i="51"/>
  <c r="AP503" i="2"/>
  <c r="M503" i="2"/>
  <c r="DU471" i="2"/>
  <c r="L607" i="2"/>
  <c r="AJ327" i="49"/>
  <c r="DO295" i="49"/>
  <c r="G95" i="38"/>
  <c r="BW35" i="48"/>
  <c r="BV35" i="48"/>
  <c r="BT36" i="48"/>
  <c r="AL499" i="50"/>
  <c r="I499" i="50"/>
  <c r="H603" i="50"/>
  <c r="DQ467" i="50"/>
  <c r="BU228" i="2"/>
  <c r="G262" i="2"/>
  <c r="G263" i="2" s="1"/>
  <c r="BL497" i="2"/>
  <c r="BL522" i="2" s="1"/>
  <c r="BL302" i="2"/>
  <c r="BL327" i="2" s="1"/>
  <c r="G532" i="2"/>
  <c r="BL432" i="2"/>
  <c r="BL457" i="2" s="1"/>
  <c r="BL367" i="2"/>
  <c r="BL392" i="2" s="1"/>
  <c r="G43" i="2"/>
  <c r="AT326" i="50"/>
  <c r="BV294" i="50" s="1"/>
  <c r="DY294" i="50"/>
  <c r="BV326" i="50" s="1"/>
  <c r="DX422" i="51"/>
  <c r="BU454" i="51" s="1"/>
  <c r="AS454" i="51"/>
  <c r="BQ308" i="49"/>
  <c r="BQ438" i="49"/>
  <c r="L538" i="49"/>
  <c r="L571" i="49" s="1"/>
  <c r="BQ503" i="49"/>
  <c r="BQ373" i="49"/>
  <c r="L49" i="49"/>
  <c r="BU294" i="49"/>
  <c r="BT489" i="50"/>
  <c r="BT423" i="49"/>
  <c r="BT488" i="50"/>
  <c r="BN433" i="2"/>
  <c r="BN368" i="2"/>
  <c r="BN303" i="2"/>
  <c r="I44" i="2"/>
  <c r="I533" i="2"/>
  <c r="I566" i="2" s="1"/>
  <c r="BN498" i="2"/>
  <c r="BK490" i="51"/>
  <c r="DO465" i="51"/>
  <c r="AJ497" i="51"/>
  <c r="F601" i="51"/>
  <c r="F626" i="51" s="1"/>
  <c r="G497" i="51"/>
  <c r="G522" i="51" s="1"/>
  <c r="G523" i="51" s="1"/>
  <c r="I434" i="50"/>
  <c r="DQ402" i="50"/>
  <c r="AL434" i="50"/>
  <c r="AS324" i="49"/>
  <c r="DX292" i="49"/>
  <c r="BU324" i="49" s="1"/>
  <c r="AR389" i="2"/>
  <c r="DW357" i="2"/>
  <c r="BT389" i="2" s="1"/>
  <c r="BK490" i="50"/>
  <c r="AJ497" i="50"/>
  <c r="G497" i="50"/>
  <c r="G522" i="50" s="1"/>
  <c r="G523" i="50" s="1"/>
  <c r="DO465" i="50"/>
  <c r="F601" i="50"/>
  <c r="F626" i="50" s="1"/>
  <c r="G327" i="2"/>
  <c r="G328" i="2" s="1"/>
  <c r="BL237" i="2"/>
  <c r="BL262" i="2" s="1"/>
  <c r="F251" i="38"/>
  <c r="F219" i="38"/>
  <c r="DX424" i="2"/>
  <c r="BU456" i="2" s="1"/>
  <c r="AS456" i="2"/>
  <c r="AS389" i="51"/>
  <c r="BU357" i="51" s="1"/>
  <c r="DX357" i="51"/>
  <c r="BU389" i="51" s="1"/>
  <c r="BK295" i="50"/>
  <c r="DO270" i="50"/>
  <c r="G302" i="50"/>
  <c r="AJ302" i="50"/>
  <c r="BQ243" i="49"/>
  <c r="DO360" i="49"/>
  <c r="G128" i="38"/>
  <c r="AI127" i="45"/>
  <c r="G40" i="38"/>
  <c r="AO11" i="45"/>
  <c r="AR324" i="51"/>
  <c r="BT292" i="51" s="1"/>
  <c r="AR120" i="45" s="1"/>
  <c r="DW292" i="51"/>
  <c r="BT324" i="51" s="1"/>
  <c r="N623" i="51"/>
  <c r="AQ120" i="45"/>
  <c r="DY422" i="49"/>
  <c r="BV454" i="49" s="1"/>
  <c r="AT454" i="49"/>
  <c r="AV325" i="49"/>
  <c r="EA293" i="49"/>
  <c r="BX325" i="49" s="1"/>
  <c r="DZ229" i="51"/>
  <c r="BW261" i="51" s="1"/>
  <c r="AU261" i="51"/>
  <c r="BW229" i="51" s="1"/>
  <c r="G58" i="38"/>
  <c r="DO230" i="2"/>
  <c r="DO425" i="49"/>
  <c r="G161" i="38"/>
  <c r="DX487" i="50"/>
  <c r="BU519" i="50" s="1"/>
  <c r="AS519" i="50"/>
  <c r="BN238" i="2"/>
  <c r="DZ292" i="2"/>
  <c r="BW324" i="2" s="1"/>
  <c r="AU324" i="2"/>
  <c r="AU261" i="2"/>
  <c r="DZ229" i="2"/>
  <c r="BW261" i="2" s="1"/>
  <c r="I239" i="50"/>
  <c r="DQ207" i="50"/>
  <c r="AL239" i="50"/>
  <c r="AK69" i="45"/>
  <c r="G262" i="49"/>
  <c r="G263" i="49" s="1"/>
  <c r="BL432" i="49"/>
  <c r="BL457" i="49" s="1"/>
  <c r="G532" i="49"/>
  <c r="BL497" i="49"/>
  <c r="BL522" i="49" s="1"/>
  <c r="BL302" i="49"/>
  <c r="BL327" i="49" s="1"/>
  <c r="BL367" i="49"/>
  <c r="BL392" i="49" s="1"/>
  <c r="G43" i="49"/>
  <c r="M373" i="2"/>
  <c r="AP373" i="2"/>
  <c r="DU341" i="2"/>
  <c r="BK425" i="50"/>
  <c r="AJ432" i="50"/>
  <c r="DO400" i="50"/>
  <c r="G432" i="50"/>
  <c r="G457" i="50" s="1"/>
  <c r="G458" i="50" s="1"/>
  <c r="AS259" i="51"/>
  <c r="BU227" i="51" s="1"/>
  <c r="DX227" i="51"/>
  <c r="BU259" i="51" s="1"/>
  <c r="AR520" i="51"/>
  <c r="DW488" i="51"/>
  <c r="BT520" i="51" s="1"/>
  <c r="N624" i="51"/>
  <c r="AT326" i="2"/>
  <c r="BV294" i="2" s="1"/>
  <c r="DY294" i="2"/>
  <c r="BV326" i="2" s="1"/>
  <c r="BR503" i="50"/>
  <c r="BR373" i="50"/>
  <c r="BR308" i="50"/>
  <c r="M538" i="50"/>
  <c r="M571" i="50" s="1"/>
  <c r="BR438" i="50"/>
  <c r="M49" i="50"/>
  <c r="BU358" i="2"/>
  <c r="BS424" i="49"/>
  <c r="BT357" i="49"/>
  <c r="F216" i="38"/>
  <c r="BS424" i="51"/>
  <c r="BT488" i="2"/>
  <c r="BS424" i="50"/>
  <c r="BT489" i="2"/>
  <c r="BT423" i="2"/>
  <c r="BS358" i="50"/>
  <c r="AO105" i="46"/>
  <c r="M178" i="51"/>
  <c r="AO276" i="51"/>
  <c r="AO341" i="51"/>
  <c r="AO471" i="51"/>
  <c r="AO211" i="51"/>
  <c r="AO406" i="51"/>
  <c r="AO103" i="48"/>
  <c r="BR243" i="50"/>
  <c r="BU293" i="2"/>
  <c r="DW422" i="50"/>
  <c r="BT454" i="50" s="1"/>
  <c r="AR454" i="50"/>
  <c r="BT422" i="50" s="1"/>
  <c r="BK295" i="51"/>
  <c r="AJ302" i="51"/>
  <c r="G302" i="51"/>
  <c r="DO270" i="51"/>
  <c r="DO230" i="49"/>
  <c r="G62" i="38"/>
  <c r="BT423" i="51"/>
  <c r="AR29" i="45"/>
  <c r="DW359" i="51"/>
  <c r="BT391" i="51" s="1"/>
  <c r="AR391" i="51"/>
  <c r="AQ122" i="45"/>
  <c r="AS326" i="51"/>
  <c r="BU294" i="51" s="1"/>
  <c r="DX294" i="51"/>
  <c r="BU326" i="51" s="1"/>
  <c r="BT487" i="2"/>
  <c r="DZ487" i="51"/>
  <c r="BW519" i="51" s="1"/>
  <c r="AU519" i="51"/>
  <c r="BT227" i="49"/>
  <c r="G271" i="38"/>
  <c r="G239" i="38"/>
  <c r="DY359" i="2"/>
  <c r="BV391" i="2" s="1"/>
  <c r="AT391" i="2"/>
  <c r="BV359" i="2" s="1"/>
  <c r="AQ59" i="45"/>
  <c r="AR260" i="49"/>
  <c r="BT228" i="49" s="1"/>
  <c r="DW228" i="49"/>
  <c r="BT260" i="49" s="1"/>
  <c r="AR520" i="49"/>
  <c r="DW488" i="49"/>
  <c r="BT520" i="49" s="1"/>
  <c r="N624" i="49"/>
  <c r="AS261" i="49"/>
  <c r="DX229" i="49"/>
  <c r="BU261" i="49" s="1"/>
  <c r="AS325" i="50"/>
  <c r="BU293" i="50" s="1"/>
  <c r="DX293" i="50"/>
  <c r="BU325" i="50" s="1"/>
  <c r="DX228" i="50"/>
  <c r="BU260" i="50" s="1"/>
  <c r="AS260" i="50"/>
  <c r="M308" i="2"/>
  <c r="BR243" i="2" s="1"/>
  <c r="AP308" i="2"/>
  <c r="DU276" i="2"/>
  <c r="AQ27" i="45"/>
  <c r="DW227" i="2"/>
  <c r="BT259" i="2" s="1"/>
  <c r="AR259" i="2"/>
  <c r="AP13" i="46"/>
  <c r="AP44" i="46"/>
  <c r="AQ15" i="46"/>
  <c r="AQ46" i="46"/>
  <c r="AB12" i="48"/>
  <c r="Y69" i="48"/>
  <c r="Z41" i="45"/>
  <c r="AB44" i="48"/>
  <c r="X39" i="46"/>
  <c r="W38" i="48"/>
  <c r="Y40" i="48"/>
  <c r="BS224" i="2"/>
  <c r="AR256" i="2" s="1"/>
  <c r="Y70" i="45"/>
  <c r="Y338" i="50"/>
  <c r="DF338" i="50" s="1"/>
  <c r="Y468" i="50"/>
  <c r="DF468" i="50" s="1"/>
  <c r="X143" i="47"/>
  <c r="Y403" i="50"/>
  <c r="DF403" i="50" s="1"/>
  <c r="Y71" i="46"/>
  <c r="Z112" i="50"/>
  <c r="Y273" i="50"/>
  <c r="DF273" i="50" s="1"/>
  <c r="U288" i="38"/>
  <c r="U293" i="38" s="1"/>
  <c r="T299" i="38"/>
  <c r="T304" i="38"/>
  <c r="T289" i="38"/>
  <c r="T294" i="38"/>
  <c r="AY142" i="47"/>
  <c r="X207" i="50" s="1"/>
  <c r="DE207" i="50" s="1"/>
  <c r="BS476" i="49"/>
  <c r="O508" i="49" s="1"/>
  <c r="BT378" i="49" s="1"/>
  <c r="AR255" i="49"/>
  <c r="BT223" i="49" s="1"/>
  <c r="AS255" i="49" s="1"/>
  <c r="BD146" i="47"/>
  <c r="BS290" i="51"/>
  <c r="N621" i="51" s="1"/>
  <c r="X338" i="49"/>
  <c r="DE338" i="49" s="1"/>
  <c r="N618" i="51"/>
  <c r="BD116" i="49"/>
  <c r="N619" i="49"/>
  <c r="AQ54" i="45"/>
  <c r="W85" i="47"/>
  <c r="AY85" i="47" s="1"/>
  <c r="X208" i="49" s="1"/>
  <c r="DE208" i="49" s="1"/>
  <c r="AS512" i="51"/>
  <c r="BU480" i="51" s="1"/>
  <c r="AT512" i="51" s="1"/>
  <c r="AW109" i="49"/>
  <c r="DY416" i="49"/>
  <c r="BV448" i="49" s="1"/>
  <c r="BV416" i="49" s="1"/>
  <c r="AU448" i="49" s="1"/>
  <c r="DX284" i="49"/>
  <c r="BU316" i="49" s="1"/>
  <c r="BU284" i="49" s="1"/>
  <c r="DY284" i="49" s="1"/>
  <c r="BV316" i="49" s="1"/>
  <c r="X86" i="47"/>
  <c r="AZ86" i="47" s="1"/>
  <c r="Y209" i="49" s="1"/>
  <c r="DF209" i="49" s="1"/>
  <c r="AS381" i="49"/>
  <c r="BU349" i="49" s="1"/>
  <c r="DY349" i="49" s="1"/>
  <c r="BV381" i="49" s="1"/>
  <c r="W467" i="49"/>
  <c r="DD467" i="49" s="1"/>
  <c r="BS220" i="51"/>
  <c r="AR252" i="51" s="1"/>
  <c r="N53" i="51"/>
  <c r="AQ109" i="46" s="1"/>
  <c r="BS507" i="51"/>
  <c r="W38" i="45"/>
  <c r="W272" i="49"/>
  <c r="DD272" i="49" s="1"/>
  <c r="W38" i="46"/>
  <c r="W337" i="49"/>
  <c r="DD337" i="49" s="1"/>
  <c r="V84" i="47"/>
  <c r="AX84" i="47" s="1"/>
  <c r="W207" i="49" s="1"/>
  <c r="DD207" i="49" s="1"/>
  <c r="BS442" i="51"/>
  <c r="N542" i="51"/>
  <c r="N575" i="51" s="1"/>
  <c r="O248" i="51"/>
  <c r="O543" i="51" s="1"/>
  <c r="O576" i="51" s="1"/>
  <c r="N612" i="51"/>
  <c r="BS312" i="51"/>
  <c r="AS250" i="51"/>
  <c r="BU218" i="51" s="1"/>
  <c r="Q250" i="51" s="1"/>
  <c r="DX290" i="49"/>
  <c r="BU322" i="49" s="1"/>
  <c r="BU290" i="49" s="1"/>
  <c r="AT322" i="49" s="1"/>
  <c r="DX481" i="49"/>
  <c r="BU513" i="49" s="1"/>
  <c r="BU481" i="49" s="1"/>
  <c r="AT513" i="49" s="1"/>
  <c r="BT415" i="2"/>
  <c r="AS250" i="2"/>
  <c r="BU218" i="2" s="1"/>
  <c r="AT250" i="2" s="1"/>
  <c r="BS291" i="50"/>
  <c r="AR323" i="50" s="1"/>
  <c r="W402" i="49"/>
  <c r="DD402" i="49" s="1"/>
  <c r="DW216" i="51"/>
  <c r="BT248" i="51" s="1"/>
  <c r="DX285" i="51"/>
  <c r="BU317" i="51" s="1"/>
  <c r="BU285" i="51" s="1"/>
  <c r="DY285" i="51" s="1"/>
  <c r="BV317" i="51" s="1"/>
  <c r="AQ109" i="45"/>
  <c r="BS477" i="2"/>
  <c r="AQ17" i="45" s="1"/>
  <c r="DY421" i="2"/>
  <c r="BV453" i="2" s="1"/>
  <c r="BV421" i="2" s="1"/>
  <c r="AT316" i="51"/>
  <c r="BV284" i="51" s="1"/>
  <c r="DX482" i="51"/>
  <c r="BU514" i="51" s="1"/>
  <c r="BU482" i="51" s="1"/>
  <c r="AA114" i="49"/>
  <c r="BC114" i="49" s="1"/>
  <c r="Y469" i="49"/>
  <c r="DF469" i="49" s="1"/>
  <c r="Y339" i="49"/>
  <c r="DF339" i="49" s="1"/>
  <c r="Y40" i="45"/>
  <c r="BB113" i="49"/>
  <c r="Y274" i="49"/>
  <c r="DF274" i="49" s="1"/>
  <c r="Y40" i="46"/>
  <c r="Y404" i="49"/>
  <c r="DF404" i="49" s="1"/>
  <c r="X468" i="49"/>
  <c r="DE468" i="49" s="1"/>
  <c r="X39" i="45"/>
  <c r="X273" i="49"/>
  <c r="DE273" i="49" s="1"/>
  <c r="X39" i="48"/>
  <c r="AS379" i="50"/>
  <c r="BB113" i="2"/>
  <c r="X403" i="49"/>
  <c r="DE403" i="49" s="1"/>
  <c r="Y112" i="49"/>
  <c r="BA112" i="49" s="1"/>
  <c r="AB472" i="2"/>
  <c r="DI472" i="2" s="1"/>
  <c r="AZ143" i="47"/>
  <c r="Y208" i="50" s="1"/>
  <c r="DF208" i="50" s="1"/>
  <c r="AA60" i="47"/>
  <c r="BC60" i="47" s="1"/>
  <c r="AB212" i="2" s="1"/>
  <c r="DI212" i="2" s="1"/>
  <c r="Z41" i="48"/>
  <c r="AB115" i="49"/>
  <c r="BE115" i="49" s="1"/>
  <c r="AB88" i="47" s="1"/>
  <c r="BD88" i="47" s="1"/>
  <c r="AB473" i="49"/>
  <c r="DI473" i="49" s="1"/>
  <c r="AQ376" i="51"/>
  <c r="DX221" i="2"/>
  <c r="BU253" i="2" s="1"/>
  <c r="BU221" i="2" s="1"/>
  <c r="AR386" i="2"/>
  <c r="BT354" i="2" s="1"/>
  <c r="Z340" i="49"/>
  <c r="DG340" i="49" s="1"/>
  <c r="AB408" i="49"/>
  <c r="DI408" i="49" s="1"/>
  <c r="AB44" i="46"/>
  <c r="Y87" i="47"/>
  <c r="BA87" i="47" s="1"/>
  <c r="Z210" i="49" s="1"/>
  <c r="DG210" i="49" s="1"/>
  <c r="Z405" i="49"/>
  <c r="DG405" i="49" s="1"/>
  <c r="Z41" i="46"/>
  <c r="AA90" i="47"/>
  <c r="BC90" i="47" s="1"/>
  <c r="AB213" i="49" s="1"/>
  <c r="DI213" i="49" s="1"/>
  <c r="N376" i="51"/>
  <c r="Z470" i="49"/>
  <c r="DG470" i="49" s="1"/>
  <c r="AB44" i="45"/>
  <c r="Z275" i="49"/>
  <c r="DG275" i="49" s="1"/>
  <c r="AB278" i="49"/>
  <c r="DI278" i="49" s="1"/>
  <c r="AB343" i="49"/>
  <c r="DI343" i="49" s="1"/>
  <c r="DV409" i="51"/>
  <c r="N441" i="51"/>
  <c r="DV474" i="51"/>
  <c r="N506" i="51"/>
  <c r="DY480" i="50"/>
  <c r="BV512" i="50" s="1"/>
  <c r="BV480" i="50" s="1"/>
  <c r="DV279" i="51"/>
  <c r="BS417" i="50"/>
  <c r="AQ84" i="45" s="1"/>
  <c r="DX478" i="50"/>
  <c r="BU510" i="50" s="1"/>
  <c r="BU478" i="50" s="1"/>
  <c r="AT510" i="50" s="1"/>
  <c r="BT353" i="50"/>
  <c r="DX353" i="50" s="1"/>
  <c r="BU385" i="50" s="1"/>
  <c r="AP107" i="45"/>
  <c r="DY287" i="49"/>
  <c r="BV319" i="49" s="1"/>
  <c r="AT319" i="49"/>
  <c r="AB12" i="45"/>
  <c r="DY484" i="2"/>
  <c r="BV516" i="2" s="1"/>
  <c r="BV484" i="2" s="1"/>
  <c r="DZ484" i="2" s="1"/>
  <c r="BW516" i="2" s="1"/>
  <c r="AA146" i="51"/>
  <c r="AB82" i="51"/>
  <c r="AB146" i="51" s="1"/>
  <c r="V109" i="49"/>
  <c r="W16" i="38" s="1"/>
  <c r="AB277" i="2"/>
  <c r="DI277" i="2" s="1"/>
  <c r="AB12" i="46"/>
  <c r="DX347" i="50"/>
  <c r="AQ311" i="51"/>
  <c r="DX417" i="51"/>
  <c r="BU449" i="51" s="1"/>
  <c r="BU417" i="51" s="1"/>
  <c r="N615" i="50"/>
  <c r="O620" i="50"/>
  <c r="DV214" i="51"/>
  <c r="BS283" i="2"/>
  <c r="N614" i="2" s="1"/>
  <c r="AB407" i="2"/>
  <c r="DI407" i="2" s="1"/>
  <c r="X111" i="49"/>
  <c r="AZ111" i="49" s="1"/>
  <c r="W110" i="49"/>
  <c r="AY110" i="49" s="1"/>
  <c r="BD59" i="47"/>
  <c r="AB342" i="2"/>
  <c r="DI342" i="2" s="1"/>
  <c r="DW356" i="51"/>
  <c r="BT388" i="51" s="1"/>
  <c r="BT356" i="51" s="1"/>
  <c r="AS512" i="2"/>
  <c r="BU480" i="2" s="1"/>
  <c r="BS288" i="2"/>
  <c r="DW288" i="2" s="1"/>
  <c r="BT320" i="2" s="1"/>
  <c r="DX486" i="50"/>
  <c r="BU518" i="50" s="1"/>
  <c r="BU486" i="50" s="1"/>
  <c r="DY486" i="50" s="1"/>
  <c r="BV518" i="50" s="1"/>
  <c r="AQ81" i="45"/>
  <c r="M610" i="51"/>
  <c r="AR319" i="51"/>
  <c r="AR511" i="50"/>
  <c r="BT479" i="50" s="1"/>
  <c r="AQ246" i="51"/>
  <c r="DY419" i="50"/>
  <c r="BV451" i="50" s="1"/>
  <c r="BV419" i="50" s="1"/>
  <c r="AQ111" i="45"/>
  <c r="DW478" i="51"/>
  <c r="BT510" i="51" s="1"/>
  <c r="BT478" i="51" s="1"/>
  <c r="AQ506" i="51"/>
  <c r="BT508" i="50"/>
  <c r="N246" i="51"/>
  <c r="DW287" i="51"/>
  <c r="BT319" i="51" s="1"/>
  <c r="DW478" i="2"/>
  <c r="BT510" i="2" s="1"/>
  <c r="BT478" i="2" s="1"/>
  <c r="BT478" i="49"/>
  <c r="O614" i="49" s="1"/>
  <c r="AR379" i="49"/>
  <c r="BT347" i="49" s="1"/>
  <c r="BS484" i="49"/>
  <c r="N620" i="49" s="1"/>
  <c r="DX482" i="49"/>
  <c r="BU514" i="49" s="1"/>
  <c r="BU482" i="49" s="1"/>
  <c r="DX224" i="51"/>
  <c r="BU256" i="51" s="1"/>
  <c r="BU224" i="51" s="1"/>
  <c r="BS219" i="51"/>
  <c r="AR251" i="51" s="1"/>
  <c r="DX414" i="51"/>
  <c r="BU446" i="51" s="1"/>
  <c r="BU414" i="51" s="1"/>
  <c r="BV226" i="50"/>
  <c r="AU258" i="50" s="1"/>
  <c r="DW355" i="51"/>
  <c r="BT387" i="51" s="1"/>
  <c r="BT355" i="51" s="1"/>
  <c r="AR385" i="2"/>
  <c r="BT353" i="2" s="1"/>
  <c r="DW419" i="2"/>
  <c r="BT451" i="2" s="1"/>
  <c r="BT419" i="2" s="1"/>
  <c r="N622" i="51"/>
  <c r="N614" i="51"/>
  <c r="V10" i="38"/>
  <c r="AS249" i="49"/>
  <c r="DX217" i="49"/>
  <c r="DW291" i="2"/>
  <c r="BT323" i="2" s="1"/>
  <c r="BT291" i="2" s="1"/>
  <c r="N622" i="2"/>
  <c r="AQ50" i="45"/>
  <c r="DW479" i="49"/>
  <c r="BT511" i="49" s="1"/>
  <c r="N615" i="49"/>
  <c r="AR511" i="49"/>
  <c r="N620" i="2"/>
  <c r="AR314" i="2"/>
  <c r="BT282" i="2" s="1"/>
  <c r="N613" i="49"/>
  <c r="AT317" i="50"/>
  <c r="BV285" i="50" s="1"/>
  <c r="AR445" i="51"/>
  <c r="AR255" i="50"/>
  <c r="DX416" i="50"/>
  <c r="BU448" i="50" s="1"/>
  <c r="BU416" i="50" s="1"/>
  <c r="DY416" i="50" s="1"/>
  <c r="BV448" i="50" s="1"/>
  <c r="BT378" i="50"/>
  <c r="DX221" i="51"/>
  <c r="BU253" i="51" s="1"/>
  <c r="BU221" i="51" s="1"/>
  <c r="DY221" i="51" s="1"/>
  <c r="BV253" i="51" s="1"/>
  <c r="DW413" i="51"/>
  <c r="BT445" i="51" s="1"/>
  <c r="BR245" i="49"/>
  <c r="DY288" i="50"/>
  <c r="BV320" i="50" s="1"/>
  <c r="BV288" i="50" s="1"/>
  <c r="BT443" i="50"/>
  <c r="BU348" i="50"/>
  <c r="AT380" i="50" s="1"/>
  <c r="BT283" i="50"/>
  <c r="O614" i="50" s="1"/>
  <c r="O54" i="50"/>
  <c r="AR79" i="46" s="1"/>
  <c r="O543" i="50"/>
  <c r="O576" i="50" s="1"/>
  <c r="BV220" i="50"/>
  <c r="DZ220" i="50" s="1"/>
  <c r="BW252" i="50" s="1"/>
  <c r="BU287" i="50"/>
  <c r="DY287" i="50" s="1"/>
  <c r="BV319" i="50" s="1"/>
  <c r="BT313" i="50"/>
  <c r="BT412" i="50"/>
  <c r="AS444" i="50" s="1"/>
  <c r="BT248" i="50"/>
  <c r="DX224" i="50"/>
  <c r="BU256" i="50" s="1"/>
  <c r="AS256" i="50"/>
  <c r="P249" i="49"/>
  <c r="DY421" i="49"/>
  <c r="BV453" i="49" s="1"/>
  <c r="BV421" i="49" s="1"/>
  <c r="DX419" i="49"/>
  <c r="BU451" i="49" s="1"/>
  <c r="BU419" i="49" s="1"/>
  <c r="BS481" i="2"/>
  <c r="DW223" i="50"/>
  <c r="BT255" i="50" s="1"/>
  <c r="AQ85" i="45"/>
  <c r="BU484" i="50"/>
  <c r="DY484" i="50" s="1"/>
  <c r="BV516" i="50" s="1"/>
  <c r="BS412" i="51"/>
  <c r="AR444" i="51" s="1"/>
  <c r="W38" i="50"/>
  <c r="W9" i="38"/>
  <c r="BT224" i="49"/>
  <c r="DX224" i="49" s="1"/>
  <c r="BU256" i="49" s="1"/>
  <c r="BU219" i="49"/>
  <c r="DY219" i="49" s="1"/>
  <c r="BV251" i="49" s="1"/>
  <c r="W38" i="2"/>
  <c r="W8" i="38"/>
  <c r="BT420" i="49"/>
  <c r="AS452" i="49" s="1"/>
  <c r="DX480" i="49"/>
  <c r="BU512" i="49" s="1"/>
  <c r="BU480" i="49" s="1"/>
  <c r="DW216" i="49"/>
  <c r="BU285" i="49"/>
  <c r="DY285" i="49" s="1"/>
  <c r="BV317" i="49" s="1"/>
  <c r="BT221" i="49"/>
  <c r="AS253" i="49" s="1"/>
  <c r="BS288" i="51"/>
  <c r="AR320" i="51" s="1"/>
  <c r="BU289" i="50"/>
  <c r="DY289" i="50" s="1"/>
  <c r="BV321" i="50" s="1"/>
  <c r="BU219" i="50"/>
  <c r="AT251" i="50" s="1"/>
  <c r="BT356" i="50"/>
  <c r="AS388" i="50" s="1"/>
  <c r="BT221" i="50"/>
  <c r="AS253" i="50" s="1"/>
  <c r="BU352" i="50"/>
  <c r="DY352" i="50" s="1"/>
  <c r="BV384" i="50" s="1"/>
  <c r="BS485" i="50"/>
  <c r="AQ87" i="45" s="1"/>
  <c r="BT420" i="51"/>
  <c r="AS452" i="51" s="1"/>
  <c r="BT477" i="51"/>
  <c r="DX477" i="51" s="1"/>
  <c r="BT289" i="51"/>
  <c r="O620" i="51" s="1"/>
  <c r="AR248" i="49"/>
  <c r="AS251" i="2"/>
  <c r="BU219" i="2" s="1"/>
  <c r="BS355" i="49"/>
  <c r="N621" i="49" s="1"/>
  <c r="BU220" i="49"/>
  <c r="AT252" i="49" s="1"/>
  <c r="BT351" i="2"/>
  <c r="DX351" i="2" s="1"/>
  <c r="BU383" i="2" s="1"/>
  <c r="BU286" i="2"/>
  <c r="DY286" i="2" s="1"/>
  <c r="BV318" i="2" s="1"/>
  <c r="BT415" i="49"/>
  <c r="AS447" i="49" s="1"/>
  <c r="BT286" i="49"/>
  <c r="AS318" i="49" s="1"/>
  <c r="BS420" i="2"/>
  <c r="N621" i="2" s="1"/>
  <c r="BT485" i="2"/>
  <c r="AS517" i="2" s="1"/>
  <c r="BT355" i="2"/>
  <c r="DX355" i="2" s="1"/>
  <c r="BU387" i="2" s="1"/>
  <c r="BS486" i="49"/>
  <c r="AQ57" i="45" s="1"/>
  <c r="BT226" i="49"/>
  <c r="DX226" i="49" s="1"/>
  <c r="BU258" i="49" s="1"/>
  <c r="BT350" i="49"/>
  <c r="DX350" i="49" s="1"/>
  <c r="BU382" i="49" s="1"/>
  <c r="BS222" i="49"/>
  <c r="AQ53" i="45" s="1"/>
  <c r="BV353" i="49"/>
  <c r="DZ353" i="49" s="1"/>
  <c r="BW385" i="49" s="1"/>
  <c r="BT289" i="49"/>
  <c r="AS321" i="49" s="1"/>
  <c r="BT223" i="2"/>
  <c r="AS255" i="2" s="1"/>
  <c r="BU352" i="2"/>
  <c r="DY352" i="2" s="1"/>
  <c r="BV384" i="2" s="1"/>
  <c r="BS246" i="2"/>
  <c r="N441" i="49"/>
  <c r="AQ441" i="49"/>
  <c r="DV409" i="49"/>
  <c r="BT348" i="51"/>
  <c r="BU288" i="49"/>
  <c r="BU483" i="50"/>
  <c r="BS351" i="51"/>
  <c r="M244" i="2"/>
  <c r="AP244" i="2"/>
  <c r="DU212" i="2"/>
  <c r="AO12" i="45"/>
  <c r="AS517" i="49"/>
  <c r="DX485" i="49"/>
  <c r="BU517" i="49" s="1"/>
  <c r="Z144" i="49"/>
  <c r="AA80" i="49"/>
  <c r="BT217" i="50"/>
  <c r="Y143" i="49"/>
  <c r="Z79" i="49"/>
  <c r="Y115" i="47"/>
  <c r="Y144" i="50"/>
  <c r="Z80" i="50"/>
  <c r="BT477" i="49"/>
  <c r="X143" i="51"/>
  <c r="Y79" i="51"/>
  <c r="AS258" i="51"/>
  <c r="DX226" i="51"/>
  <c r="BU258" i="51" s="1"/>
  <c r="DX223" i="51"/>
  <c r="BU255" i="51" s="1"/>
  <c r="AS255" i="51"/>
  <c r="BR214" i="50"/>
  <c r="M374" i="51"/>
  <c r="DU342" i="51"/>
  <c r="AP374" i="51"/>
  <c r="DX353" i="51"/>
  <c r="BU385" i="51" s="1"/>
  <c r="AS385" i="51"/>
  <c r="BT414" i="49"/>
  <c r="DX483" i="2"/>
  <c r="BU515" i="2" s="1"/>
  <c r="AS515" i="2"/>
  <c r="DW350" i="50"/>
  <c r="BT382" i="50" s="1"/>
  <c r="AR382" i="50"/>
  <c r="N616" i="50"/>
  <c r="AQ82" i="45"/>
  <c r="DV279" i="49"/>
  <c r="N311" i="49"/>
  <c r="AQ311" i="49"/>
  <c r="BQ342" i="49"/>
  <c r="BQ472" i="49"/>
  <c r="BU414" i="2"/>
  <c r="BV483" i="51"/>
  <c r="BV417" i="2"/>
  <c r="BU350" i="2"/>
  <c r="BT486" i="51"/>
  <c r="BS351" i="49"/>
  <c r="BU482" i="50"/>
  <c r="N541" i="2"/>
  <c r="N574" i="2" s="1"/>
  <c r="BS311" i="2"/>
  <c r="BS506" i="2"/>
  <c r="BS441" i="2"/>
  <c r="BS376" i="2"/>
  <c r="N52" i="2"/>
  <c r="AP244" i="51"/>
  <c r="M244" i="51"/>
  <c r="DU212" i="51"/>
  <c r="AO105" i="45"/>
  <c r="W26" i="47"/>
  <c r="W142" i="2"/>
  <c r="X78" i="2"/>
  <c r="BU289" i="2"/>
  <c r="DX355" i="50"/>
  <c r="BU387" i="50" s="1"/>
  <c r="AS387" i="50"/>
  <c r="Y144" i="51"/>
  <c r="Z80" i="51"/>
  <c r="AU257" i="50"/>
  <c r="DZ225" i="50"/>
  <c r="BW257" i="50" s="1"/>
  <c r="BQ342" i="50"/>
  <c r="BQ407" i="50"/>
  <c r="DW411" i="2"/>
  <c r="AR443" i="2"/>
  <c r="O443" i="2"/>
  <c r="N612" i="2"/>
  <c r="DY479" i="51"/>
  <c r="BV511" i="51" s="1"/>
  <c r="AT511" i="51"/>
  <c r="BT347" i="2"/>
  <c r="DW346" i="2"/>
  <c r="O378" i="2"/>
  <c r="AR378" i="2"/>
  <c r="AQ16" i="45"/>
  <c r="BT417" i="49"/>
  <c r="AS448" i="2"/>
  <c r="DX416" i="2"/>
  <c r="BU448" i="2" s="1"/>
  <c r="AS388" i="49"/>
  <c r="DX356" i="49"/>
  <c r="BU388" i="49" s="1"/>
  <c r="DY413" i="2"/>
  <c r="Q445" i="2"/>
  <c r="AT445" i="2"/>
  <c r="BR440" i="50"/>
  <c r="BR505" i="50"/>
  <c r="BR375" i="50"/>
  <c r="BR310" i="50"/>
  <c r="M540" i="50"/>
  <c r="M573" i="50" s="1"/>
  <c r="M51" i="50"/>
  <c r="AP76" i="46" s="1"/>
  <c r="BS479" i="2"/>
  <c r="BU415" i="51"/>
  <c r="BT477" i="50"/>
  <c r="AA116" i="47"/>
  <c r="AA145" i="50"/>
  <c r="AB81" i="50"/>
  <c r="Y28" i="47"/>
  <c r="Y144" i="2"/>
  <c r="Z80" i="2"/>
  <c r="BT420" i="50"/>
  <c r="DV214" i="49"/>
  <c r="AQ246" i="49"/>
  <c r="N246" i="49"/>
  <c r="AP45" i="45"/>
  <c r="M610" i="49"/>
  <c r="AQ506" i="49"/>
  <c r="DV474" i="49"/>
  <c r="N506" i="49"/>
  <c r="BT412" i="2"/>
  <c r="AS445" i="50"/>
  <c r="DX413" i="50"/>
  <c r="BU445" i="50" s="1"/>
  <c r="AS316" i="50"/>
  <c r="DX284" i="50"/>
  <c r="BU316" i="50" s="1"/>
  <c r="DX350" i="51"/>
  <c r="BU382" i="51" s="1"/>
  <c r="AS382" i="51"/>
  <c r="BR409" i="50"/>
  <c r="BR344" i="50"/>
  <c r="BU352" i="49"/>
  <c r="AR314" i="50"/>
  <c r="DW282" i="50"/>
  <c r="BT314" i="50" s="1"/>
  <c r="AA30" i="47"/>
  <c r="AA146" i="2"/>
  <c r="AB82" i="2"/>
  <c r="W142" i="49"/>
  <c r="X78" i="49"/>
  <c r="AA145" i="51"/>
  <c r="AB81" i="51"/>
  <c r="AB145" i="51" s="1"/>
  <c r="BQ277" i="49"/>
  <c r="M374" i="2"/>
  <c r="AP374" i="2"/>
  <c r="DU342" i="2"/>
  <c r="V25" i="47"/>
  <c r="V141" i="2"/>
  <c r="W77" i="2"/>
  <c r="DX282" i="51"/>
  <c r="P314" i="51"/>
  <c r="AS314" i="51"/>
  <c r="AS318" i="51"/>
  <c r="DX286" i="51"/>
  <c r="BU318" i="51" s="1"/>
  <c r="BU349" i="50"/>
  <c r="BT414" i="50"/>
  <c r="AS254" i="51"/>
  <c r="DX222" i="51"/>
  <c r="BU254" i="51" s="1"/>
  <c r="BU356" i="2"/>
  <c r="AR383" i="50"/>
  <c r="DW351" i="50"/>
  <c r="BT383" i="50" s="1"/>
  <c r="DX354" i="51"/>
  <c r="BU386" i="51" s="1"/>
  <c r="AS386" i="51"/>
  <c r="DY418" i="50"/>
  <c r="BV450" i="50" s="1"/>
  <c r="AT450" i="50"/>
  <c r="DW349" i="51"/>
  <c r="BT381" i="51" s="1"/>
  <c r="AR381" i="51"/>
  <c r="AS315" i="49"/>
  <c r="DX283" i="49"/>
  <c r="BU315" i="49" s="1"/>
  <c r="N613" i="50"/>
  <c r="BT290" i="50"/>
  <c r="BD115" i="2"/>
  <c r="BT485" i="51"/>
  <c r="BT284" i="2"/>
  <c r="X113" i="47"/>
  <c r="Y78" i="50"/>
  <c r="X142" i="50"/>
  <c r="BU418" i="2"/>
  <c r="X141" i="51"/>
  <c r="Y77" i="51"/>
  <c r="AR249" i="51"/>
  <c r="DW217" i="51"/>
  <c r="BT249" i="51" s="1"/>
  <c r="AS514" i="2"/>
  <c r="DX482" i="2"/>
  <c r="BU514" i="2" s="1"/>
  <c r="X77" i="49"/>
  <c r="W141" i="49"/>
  <c r="BU418" i="49"/>
  <c r="DY418" i="51"/>
  <c r="BV450" i="51" s="1"/>
  <c r="AT450" i="51"/>
  <c r="L608" i="2"/>
  <c r="AP504" i="2"/>
  <c r="M504" i="2"/>
  <c r="DU472" i="2"/>
  <c r="BR440" i="49"/>
  <c r="BR375" i="49"/>
  <c r="BR505" i="49"/>
  <c r="BR310" i="49"/>
  <c r="M540" i="49"/>
  <c r="M573" i="49" s="1"/>
  <c r="M51" i="49"/>
  <c r="V112" i="47"/>
  <c r="V141" i="50"/>
  <c r="W77" i="50"/>
  <c r="DW225" i="2"/>
  <c r="BT257" i="2" s="1"/>
  <c r="AR257" i="2"/>
  <c r="AA117" i="47"/>
  <c r="AA146" i="50"/>
  <c r="AB82" i="50"/>
  <c r="BR474" i="50"/>
  <c r="DU277" i="51"/>
  <c r="AP309" i="51"/>
  <c r="M309" i="51"/>
  <c r="BS416" i="51"/>
  <c r="DW354" i="49"/>
  <c r="BT386" i="49" s="1"/>
  <c r="AR386" i="49"/>
  <c r="DX412" i="49"/>
  <c r="P444" i="49"/>
  <c r="AS444" i="49"/>
  <c r="BQ407" i="49"/>
  <c r="BT220" i="2"/>
  <c r="X142" i="51"/>
  <c r="Y78" i="51"/>
  <c r="BU419" i="51"/>
  <c r="BS481" i="50"/>
  <c r="BT483" i="49"/>
  <c r="DX481" i="51"/>
  <c r="BU513" i="51" s="1"/>
  <c r="AS513" i="51"/>
  <c r="DX218" i="49"/>
  <c r="BU250" i="49" s="1"/>
  <c r="AS250" i="49"/>
  <c r="O182" i="49"/>
  <c r="AQ345" i="49"/>
  <c r="AQ475" i="49"/>
  <c r="AQ46" i="48"/>
  <c r="AQ410" i="49"/>
  <c r="AQ280" i="49"/>
  <c r="AQ215" i="49"/>
  <c r="BQ277" i="50"/>
  <c r="AS386" i="50"/>
  <c r="DX354" i="50"/>
  <c r="BU386" i="50" s="1"/>
  <c r="BU291" i="49"/>
  <c r="AR257" i="51"/>
  <c r="DW225" i="51"/>
  <c r="BT257" i="51" s="1"/>
  <c r="DU277" i="2"/>
  <c r="M309" i="2"/>
  <c r="AP309" i="2"/>
  <c r="M439" i="2"/>
  <c r="AP439" i="2"/>
  <c r="DU407" i="2"/>
  <c r="DW225" i="49"/>
  <c r="BT257" i="49" s="1"/>
  <c r="AR257" i="49"/>
  <c r="DX349" i="2"/>
  <c r="BU381" i="2" s="1"/>
  <c r="AS381" i="2"/>
  <c r="AR314" i="49"/>
  <c r="DW282" i="49"/>
  <c r="BT314" i="49" s="1"/>
  <c r="AQ48" i="45"/>
  <c r="AS380" i="2"/>
  <c r="DX348" i="2"/>
  <c r="BU380" i="2" s="1"/>
  <c r="AT447" i="50"/>
  <c r="DY415" i="50"/>
  <c r="BV447" i="50" s="1"/>
  <c r="AR318" i="50"/>
  <c r="DW286" i="50"/>
  <c r="BT318" i="50" s="1"/>
  <c r="X114" i="47"/>
  <c r="X143" i="50"/>
  <c r="Y79" i="50"/>
  <c r="Z111" i="50" s="1"/>
  <c r="BB111" i="50" s="1"/>
  <c r="L608" i="51"/>
  <c r="DU472" i="51"/>
  <c r="AP504" i="51"/>
  <c r="M504" i="51"/>
  <c r="N180" i="2"/>
  <c r="AP408" i="2"/>
  <c r="AP278" i="2"/>
  <c r="AP213" i="2"/>
  <c r="AP473" i="2"/>
  <c r="AP343" i="2"/>
  <c r="AT323" i="51"/>
  <c r="DY291" i="51"/>
  <c r="BV323" i="51" s="1"/>
  <c r="N180" i="51"/>
  <c r="AP408" i="51"/>
  <c r="AP213" i="51"/>
  <c r="AP278" i="51"/>
  <c r="AP343" i="51"/>
  <c r="AP473" i="51"/>
  <c r="AS453" i="50"/>
  <c r="DX421" i="50"/>
  <c r="BU453" i="50" s="1"/>
  <c r="AR322" i="2"/>
  <c r="DW290" i="2"/>
  <c r="BT322" i="2" s="1"/>
  <c r="BR279" i="50"/>
  <c r="AT518" i="2"/>
  <c r="DY486" i="2"/>
  <c r="BV518" i="2" s="1"/>
  <c r="O182" i="2"/>
  <c r="AQ345" i="2"/>
  <c r="AQ410" i="2"/>
  <c r="AQ215" i="2"/>
  <c r="AQ475" i="2"/>
  <c r="AQ280" i="2"/>
  <c r="BQ212" i="49"/>
  <c r="X27" i="47"/>
  <c r="X143" i="2"/>
  <c r="Y79" i="2"/>
  <c r="BR245" i="50"/>
  <c r="O182" i="50"/>
  <c r="AQ280" i="50"/>
  <c r="AQ475" i="50"/>
  <c r="AQ215" i="50"/>
  <c r="AQ345" i="50"/>
  <c r="AQ410" i="50"/>
  <c r="Z145" i="49"/>
  <c r="AA81" i="49"/>
  <c r="AS254" i="50"/>
  <c r="DX222" i="50"/>
  <c r="BU254" i="50" s="1"/>
  <c r="DV344" i="49"/>
  <c r="AQ376" i="49"/>
  <c r="N376" i="49"/>
  <c r="BQ472" i="50"/>
  <c r="BQ212" i="50"/>
  <c r="DX285" i="2"/>
  <c r="BU317" i="2" s="1"/>
  <c r="AS317" i="2"/>
  <c r="BS287" i="2"/>
  <c r="Z29" i="47"/>
  <c r="Z145" i="2"/>
  <c r="AA81" i="2"/>
  <c r="AR453" i="51"/>
  <c r="DW421" i="51"/>
  <c r="BT453" i="51" s="1"/>
  <c r="AT516" i="51"/>
  <c r="DY484" i="51"/>
  <c r="BV516" i="51" s="1"/>
  <c r="AP439" i="51"/>
  <c r="M439" i="51"/>
  <c r="DU407" i="51"/>
  <c r="AQ26" i="45"/>
  <c r="AR258" i="2"/>
  <c r="DW226" i="2"/>
  <c r="BT258" i="2" s="1"/>
  <c r="AS254" i="2"/>
  <c r="DX222" i="2"/>
  <c r="BU254" i="2" s="1"/>
  <c r="BT352" i="51"/>
  <c r="DW347" i="51"/>
  <c r="BT379" i="51" s="1"/>
  <c r="AR379" i="51"/>
  <c r="AQ119" i="45"/>
  <c r="AR86" i="45"/>
  <c r="Z58" i="47"/>
  <c r="BB58" i="47" s="1"/>
  <c r="AA210" i="2" s="1"/>
  <c r="DH210" i="2" s="1"/>
  <c r="AA10" i="48"/>
  <c r="AA10" i="46"/>
  <c r="AA10" i="45"/>
  <c r="AA340" i="2"/>
  <c r="DH340" i="2" s="1"/>
  <c r="AA470" i="2"/>
  <c r="DH470" i="2" s="1"/>
  <c r="AA275" i="2"/>
  <c r="DH275" i="2" s="1"/>
  <c r="AA405" i="2"/>
  <c r="DH405" i="2" s="1"/>
  <c r="V141" i="47"/>
  <c r="AX141" i="47" s="1"/>
  <c r="W206" i="50" s="1"/>
  <c r="DD206" i="50" s="1"/>
  <c r="W67" i="48"/>
  <c r="W68" i="45"/>
  <c r="W69" i="46"/>
  <c r="W401" i="50"/>
  <c r="DD401" i="50" s="1"/>
  <c r="W271" i="50"/>
  <c r="DD271" i="50" s="1"/>
  <c r="W336" i="50"/>
  <c r="DD336" i="50" s="1"/>
  <c r="W466" i="50"/>
  <c r="DD466" i="50" s="1"/>
  <c r="W55" i="47"/>
  <c r="AY55" i="47" s="1"/>
  <c r="X207" i="2" s="1"/>
  <c r="DE207" i="2" s="1"/>
  <c r="X7" i="48"/>
  <c r="X7" i="45"/>
  <c r="X7" i="46"/>
  <c r="X467" i="2"/>
  <c r="DE467" i="2" s="1"/>
  <c r="X402" i="2"/>
  <c r="DE402" i="2" s="1"/>
  <c r="X272" i="2"/>
  <c r="DE272" i="2" s="1"/>
  <c r="X337" i="2"/>
  <c r="DE337" i="2" s="1"/>
  <c r="U140" i="47"/>
  <c r="AW140" i="47" s="1"/>
  <c r="V205" i="50" s="1"/>
  <c r="DC205" i="50" s="1"/>
  <c r="V66" i="48"/>
  <c r="V68" i="46"/>
  <c r="V67" i="45"/>
  <c r="V465" i="50"/>
  <c r="DC465" i="50" s="1"/>
  <c r="V400" i="50"/>
  <c r="DC400" i="50" s="1"/>
  <c r="V335" i="50"/>
  <c r="DC335" i="50" s="1"/>
  <c r="V270" i="50"/>
  <c r="DC270" i="50" s="1"/>
  <c r="W109" i="2"/>
  <c r="W109" i="49" s="1"/>
  <c r="W12" i="38"/>
  <c r="X56" i="47"/>
  <c r="AZ56" i="47" s="1"/>
  <c r="Y208" i="2" s="1"/>
  <c r="DF208" i="2" s="1"/>
  <c r="Y8" i="45"/>
  <c r="Y468" i="2"/>
  <c r="DF468" i="2" s="1"/>
  <c r="Y8" i="46"/>
  <c r="Y403" i="2"/>
  <c r="DF403" i="2" s="1"/>
  <c r="Y338" i="2"/>
  <c r="DF338" i="2" s="1"/>
  <c r="Y8" i="48"/>
  <c r="Y273" i="2"/>
  <c r="DF273" i="2" s="1"/>
  <c r="Z145" i="47"/>
  <c r="BB145" i="47" s="1"/>
  <c r="AA210" i="50" s="1"/>
  <c r="DH210" i="50" s="1"/>
  <c r="AA71" i="48"/>
  <c r="AA73" i="46"/>
  <c r="AA72" i="45"/>
  <c r="AA340" i="50"/>
  <c r="DH340" i="50" s="1"/>
  <c r="AA470" i="50"/>
  <c r="DH470" i="50" s="1"/>
  <c r="AA405" i="50"/>
  <c r="DH405" i="50" s="1"/>
  <c r="AA275" i="50"/>
  <c r="DH275" i="50" s="1"/>
  <c r="U53" i="47"/>
  <c r="AW53" i="47" s="1"/>
  <c r="V205" i="2" s="1"/>
  <c r="DC205" i="2" s="1"/>
  <c r="V5" i="48"/>
  <c r="V5" i="45"/>
  <c r="V5" i="46"/>
  <c r="V335" i="2"/>
  <c r="DC335" i="2" s="1"/>
  <c r="V270" i="2"/>
  <c r="DC270" i="2" s="1"/>
  <c r="V465" i="2"/>
  <c r="DC465" i="2" s="1"/>
  <c r="V400" i="2"/>
  <c r="DC400" i="2" s="1"/>
  <c r="X110" i="50"/>
  <c r="AZ110" i="50" s="1"/>
  <c r="Z112" i="2"/>
  <c r="BB112" i="2" s="1"/>
  <c r="AB114" i="50"/>
  <c r="BE114" i="50" s="1"/>
  <c r="Y111" i="2"/>
  <c r="Y111" i="49" s="1"/>
  <c r="Y144" i="47"/>
  <c r="BA144" i="47" s="1"/>
  <c r="Z209" i="50" s="1"/>
  <c r="DG209" i="50" s="1"/>
  <c r="Z70" i="48"/>
  <c r="Z71" i="45"/>
  <c r="Z72" i="46"/>
  <c r="Z404" i="50"/>
  <c r="DG404" i="50" s="1"/>
  <c r="Z469" i="50"/>
  <c r="DG469" i="50" s="1"/>
  <c r="Z339" i="50"/>
  <c r="DG339" i="50" s="1"/>
  <c r="Z274" i="50"/>
  <c r="DG274" i="50" s="1"/>
  <c r="V54" i="47"/>
  <c r="AX54" i="47" s="1"/>
  <c r="W206" i="2" s="1"/>
  <c r="DD206" i="2" s="1"/>
  <c r="W6" i="48"/>
  <c r="W6" i="46"/>
  <c r="W6" i="45"/>
  <c r="W466" i="2"/>
  <c r="DD466" i="2" s="1"/>
  <c r="W336" i="2"/>
  <c r="DD336" i="2" s="1"/>
  <c r="W401" i="2"/>
  <c r="DD401" i="2" s="1"/>
  <c r="W271" i="2"/>
  <c r="DD271" i="2" s="1"/>
  <c r="AB114" i="2"/>
  <c r="BE114" i="2" s="1"/>
  <c r="AA146" i="47"/>
  <c r="BC146" i="47" s="1"/>
  <c r="AB211" i="50" s="1"/>
  <c r="DI211" i="50" s="1"/>
  <c r="AB72" i="48"/>
  <c r="AB74" i="46"/>
  <c r="AB73" i="45"/>
  <c r="AB471" i="50"/>
  <c r="DI471" i="50" s="1"/>
  <c r="AB406" i="50"/>
  <c r="DI406" i="50" s="1"/>
  <c r="AB341" i="50"/>
  <c r="DI341" i="50" s="1"/>
  <c r="AB276" i="50"/>
  <c r="DI276" i="50" s="1"/>
  <c r="W109" i="50"/>
  <c r="AY109" i="50" s="1"/>
  <c r="W13" i="38"/>
  <c r="BA111" i="50"/>
  <c r="AA113" i="50"/>
  <c r="BC113" i="50" s="1"/>
  <c r="X110" i="2"/>
  <c r="X110" i="49" s="1"/>
  <c r="AA113" i="2"/>
  <c r="BC113" i="2" s="1"/>
  <c r="BO338" i="50"/>
  <c r="BO403" i="2"/>
  <c r="BP501" i="2"/>
  <c r="K536" i="2"/>
  <c r="K569" i="2" s="1"/>
  <c r="BP436" i="2"/>
  <c r="BP371" i="2"/>
  <c r="BP306" i="2"/>
  <c r="K47" i="2"/>
  <c r="BP470" i="50"/>
  <c r="BO239" i="2"/>
  <c r="BP210" i="2"/>
  <c r="BP470" i="2"/>
  <c r="BO468" i="50"/>
  <c r="BO208" i="2"/>
  <c r="BO338" i="2"/>
  <c r="BP275" i="50"/>
  <c r="K536" i="50"/>
  <c r="K569" i="50" s="1"/>
  <c r="BP371" i="50"/>
  <c r="BP436" i="50"/>
  <c r="BP306" i="50"/>
  <c r="BP501" i="50"/>
  <c r="K47" i="50"/>
  <c r="AN72" i="46" s="1"/>
  <c r="BP340" i="2"/>
  <c r="J534" i="2"/>
  <c r="J567" i="2" s="1"/>
  <c r="BO499" i="2"/>
  <c r="BO434" i="2"/>
  <c r="BO369" i="2"/>
  <c r="BO304" i="2"/>
  <c r="J45" i="2"/>
  <c r="BO208" i="50"/>
  <c r="BO403" i="50"/>
  <c r="BO273" i="2"/>
  <c r="BP340" i="50"/>
  <c r="BO273" i="50"/>
  <c r="BP210" i="50"/>
  <c r="BP275" i="2"/>
  <c r="BP405" i="2"/>
  <c r="BP241" i="50"/>
  <c r="BP241" i="2"/>
  <c r="BO468" i="2"/>
  <c r="BP405" i="50"/>
  <c r="BN238" i="51"/>
  <c r="BO239" i="49"/>
  <c r="BD116" i="51"/>
  <c r="BP241" i="51"/>
  <c r="Y174" i="47"/>
  <c r="BA174" i="47" s="1"/>
  <c r="Z210" i="51" s="1"/>
  <c r="Z102" i="48"/>
  <c r="Z104" i="46"/>
  <c r="Z103" i="45"/>
  <c r="Z470" i="51"/>
  <c r="Z340" i="51"/>
  <c r="Z405" i="51"/>
  <c r="Z275" i="51"/>
  <c r="DF275" i="51"/>
  <c r="DI279" i="51"/>
  <c r="DF470" i="49"/>
  <c r="DD338" i="49"/>
  <c r="BO208" i="49"/>
  <c r="C38" i="56"/>
  <c r="B39" i="56"/>
  <c r="BP405" i="51"/>
  <c r="DA270" i="51"/>
  <c r="BP340" i="49"/>
  <c r="BP470" i="49"/>
  <c r="U83" i="47"/>
  <c r="AW83" i="47" s="1"/>
  <c r="V206" i="49" s="1"/>
  <c r="V37" i="48"/>
  <c r="V37" i="46"/>
  <c r="V37" i="45"/>
  <c r="V466" i="49"/>
  <c r="V401" i="49"/>
  <c r="V336" i="49"/>
  <c r="V271" i="49"/>
  <c r="DD468" i="51"/>
  <c r="J534" i="49"/>
  <c r="J567" i="49" s="1"/>
  <c r="BO499" i="49"/>
  <c r="BO434" i="49"/>
  <c r="BO369" i="49"/>
  <c r="BO304" i="49"/>
  <c r="J45" i="49"/>
  <c r="AA177" i="47"/>
  <c r="BC177" i="47" s="1"/>
  <c r="AB213" i="51" s="1"/>
  <c r="AB105" i="48"/>
  <c r="AB106" i="45"/>
  <c r="AB107" i="46"/>
  <c r="AB408" i="51"/>
  <c r="AB473" i="51"/>
  <c r="AB343" i="51"/>
  <c r="AB278" i="51"/>
  <c r="DH407" i="51"/>
  <c r="DH212" i="51"/>
  <c r="BP210" i="49"/>
  <c r="DF405" i="51"/>
  <c r="DF210" i="51"/>
  <c r="DD338" i="51"/>
  <c r="DD469" i="51"/>
  <c r="DD209" i="51"/>
  <c r="DC402" i="51"/>
  <c r="DC207" i="51"/>
  <c r="DI409" i="51"/>
  <c r="DI214" i="51"/>
  <c r="DH473" i="51"/>
  <c r="DH213" i="51"/>
  <c r="DF340" i="49"/>
  <c r="DD468" i="49"/>
  <c r="DD208" i="49"/>
  <c r="AN500" i="51"/>
  <c r="J604" i="51"/>
  <c r="K500" i="51"/>
  <c r="DS468" i="51"/>
  <c r="BO273" i="49"/>
  <c r="BP501" i="51"/>
  <c r="K536" i="51"/>
  <c r="K569" i="51" s="1"/>
  <c r="BP436" i="51"/>
  <c r="BP306" i="51"/>
  <c r="BP371" i="51"/>
  <c r="K47" i="51"/>
  <c r="AN103" i="46" s="1"/>
  <c r="BP275" i="51"/>
  <c r="DA335" i="51"/>
  <c r="DA205" i="51"/>
  <c r="DG341" i="51"/>
  <c r="V171" i="47"/>
  <c r="AX171" i="47" s="1"/>
  <c r="W207" i="51" s="1"/>
  <c r="W99" i="48"/>
  <c r="W101" i="46"/>
  <c r="W100" i="45"/>
  <c r="W467" i="51"/>
  <c r="W337" i="51"/>
  <c r="W402" i="51"/>
  <c r="W272" i="51"/>
  <c r="DH277" i="51"/>
  <c r="BP275" i="49"/>
  <c r="DD339" i="51"/>
  <c r="DF210" i="49"/>
  <c r="X173" i="47"/>
  <c r="AZ173" i="47" s="1"/>
  <c r="Y209" i="51" s="1"/>
  <c r="Y101" i="48"/>
  <c r="Y103" i="46"/>
  <c r="Y102" i="45"/>
  <c r="Y469" i="51"/>
  <c r="Y274" i="51"/>
  <c r="Y339" i="51"/>
  <c r="Y404" i="51"/>
  <c r="DS208" i="51"/>
  <c r="AN240" i="51"/>
  <c r="K240" i="51"/>
  <c r="AM101" i="45"/>
  <c r="DH472" i="51"/>
  <c r="BP405" i="49"/>
  <c r="Z175" i="47"/>
  <c r="BB175" i="47" s="1"/>
  <c r="AA211" i="51" s="1"/>
  <c r="AA103" i="48"/>
  <c r="AA105" i="46"/>
  <c r="AA104" i="45"/>
  <c r="AA471" i="51"/>
  <c r="AA341" i="51"/>
  <c r="AA406" i="51"/>
  <c r="AA276" i="51"/>
  <c r="DF340" i="51"/>
  <c r="DD403" i="51"/>
  <c r="DD208" i="51"/>
  <c r="DD274" i="51"/>
  <c r="Z88" i="47"/>
  <c r="BB88" i="47" s="1"/>
  <c r="AA211" i="49" s="1"/>
  <c r="AA42" i="48"/>
  <c r="AA42" i="46"/>
  <c r="AA42" i="45"/>
  <c r="AA471" i="49"/>
  <c r="AA406" i="49"/>
  <c r="AA341" i="49"/>
  <c r="AA276" i="49"/>
  <c r="T169" i="47"/>
  <c r="AV169" i="47" s="1"/>
  <c r="U205" i="51" s="1"/>
  <c r="U97" i="48"/>
  <c r="U99" i="46"/>
  <c r="U98" i="45"/>
  <c r="U465" i="51"/>
  <c r="U270" i="51"/>
  <c r="U400" i="51"/>
  <c r="U335" i="51"/>
  <c r="DC337" i="51"/>
  <c r="K435" i="51"/>
  <c r="AN435" i="51"/>
  <c r="DS403" i="51"/>
  <c r="J534" i="51"/>
  <c r="J567" i="51" s="1"/>
  <c r="BO499" i="51"/>
  <c r="BO434" i="51"/>
  <c r="BO304" i="51"/>
  <c r="BO369" i="51"/>
  <c r="J45" i="51"/>
  <c r="AM101" i="46" s="1"/>
  <c r="T170" i="47"/>
  <c r="AV170" i="47" s="1"/>
  <c r="U206" i="51" s="1"/>
  <c r="U98" i="48"/>
  <c r="U100" i="46"/>
  <c r="U99" i="45"/>
  <c r="U401" i="51"/>
  <c r="U466" i="51"/>
  <c r="U271" i="51"/>
  <c r="U336" i="51"/>
  <c r="V17" i="38"/>
  <c r="V21" i="38" s="1"/>
  <c r="I533" i="51"/>
  <c r="I566" i="51" s="1"/>
  <c r="BN498" i="51"/>
  <c r="BN433" i="51"/>
  <c r="BN303" i="51"/>
  <c r="BN368" i="51"/>
  <c r="I44" i="51"/>
  <c r="AL100" i="46" s="1"/>
  <c r="DI344" i="51"/>
  <c r="DH278" i="51"/>
  <c r="DF405" i="49"/>
  <c r="DD273" i="49"/>
  <c r="BO468" i="49"/>
  <c r="J173" i="49"/>
  <c r="AL336" i="49"/>
  <c r="AL401" i="49"/>
  <c r="AL466" i="49"/>
  <c r="AL206" i="49"/>
  <c r="AL271" i="49"/>
  <c r="AL37" i="48"/>
  <c r="V20" i="38"/>
  <c r="DA400" i="51"/>
  <c r="DG276" i="51"/>
  <c r="DD273" i="51"/>
  <c r="DC272" i="51"/>
  <c r="DH343" i="51"/>
  <c r="DS273" i="51"/>
  <c r="AN305" i="51"/>
  <c r="K305" i="51"/>
  <c r="BO403" i="49"/>
  <c r="BP210" i="51"/>
  <c r="DG471" i="51"/>
  <c r="W173" i="47"/>
  <c r="AY173" i="47" s="1"/>
  <c r="X209" i="51" s="1"/>
  <c r="X101" i="48"/>
  <c r="X103" i="46"/>
  <c r="X102" i="45"/>
  <c r="X404" i="51"/>
  <c r="X339" i="51"/>
  <c r="X469" i="51"/>
  <c r="X274" i="51"/>
  <c r="DH342" i="51"/>
  <c r="DF470" i="51"/>
  <c r="DD404" i="51"/>
  <c r="BP241" i="49"/>
  <c r="DC467" i="51"/>
  <c r="DI474" i="51"/>
  <c r="AZ112" i="51"/>
  <c r="DH408" i="51"/>
  <c r="DF275" i="49"/>
  <c r="DD403" i="49"/>
  <c r="BO338" i="49"/>
  <c r="BP501" i="49"/>
  <c r="K536" i="49"/>
  <c r="K569" i="49" s="1"/>
  <c r="BP436" i="49"/>
  <c r="BP371" i="49"/>
  <c r="BP306" i="49"/>
  <c r="K47" i="49"/>
  <c r="AB115" i="51"/>
  <c r="BE115" i="51" s="1"/>
  <c r="AB175" i="47" s="1"/>
  <c r="BD175" i="47" s="1"/>
  <c r="Y112" i="51"/>
  <c r="X111" i="51"/>
  <c r="AZ111" i="51" s="1"/>
  <c r="Z113" i="51"/>
  <c r="W110" i="51"/>
  <c r="V109" i="51"/>
  <c r="AX109" i="51" s="1"/>
  <c r="AA114" i="51"/>
  <c r="BO239" i="51"/>
  <c r="AX110" i="51"/>
  <c r="BP470" i="51"/>
  <c r="BP340" i="51"/>
  <c r="K370" i="51"/>
  <c r="DS338" i="51"/>
  <c r="AN370" i="51"/>
  <c r="DA465" i="51"/>
  <c r="DG406" i="51"/>
  <c r="DG211" i="51"/>
  <c r="BU228" i="50" l="1"/>
  <c r="G312" i="38"/>
  <c r="G275" i="38"/>
  <c r="BQ341" i="51"/>
  <c r="O624" i="2"/>
  <c r="DX488" i="2"/>
  <c r="BU520" i="2" s="1"/>
  <c r="AS520" i="2"/>
  <c r="BT488" i="51"/>
  <c r="BV422" i="49"/>
  <c r="BU292" i="49"/>
  <c r="DO490" i="51"/>
  <c r="G195" i="38"/>
  <c r="AS455" i="49"/>
  <c r="DX423" i="49"/>
  <c r="BU455" i="49" s="1"/>
  <c r="G262" i="50"/>
  <c r="G263" i="50" s="1"/>
  <c r="BL302" i="50"/>
  <c r="BL327" i="50" s="1"/>
  <c r="BL432" i="50"/>
  <c r="BL457" i="50" s="1"/>
  <c r="BL367" i="50"/>
  <c r="BL392" i="50" s="1"/>
  <c r="G532" i="50"/>
  <c r="G43" i="50"/>
  <c r="AT326" i="51"/>
  <c r="DY294" i="51"/>
  <c r="BV326" i="51" s="1"/>
  <c r="BQ276" i="51"/>
  <c r="AR456" i="51"/>
  <c r="DW424" i="51"/>
  <c r="BT456" i="51" s="1"/>
  <c r="BW292" i="2"/>
  <c r="AT389" i="51"/>
  <c r="BV357" i="51" s="1"/>
  <c r="DY357" i="51"/>
  <c r="BV389" i="51" s="1"/>
  <c r="BL497" i="50"/>
  <c r="BL522" i="50" s="1"/>
  <c r="AS521" i="50"/>
  <c r="DX489" i="50"/>
  <c r="BU521" i="50" s="1"/>
  <c r="O623" i="51"/>
  <c r="G557" i="2"/>
  <c r="G558" i="2" s="1"/>
  <c r="G565" i="2"/>
  <c r="G590" i="2" s="1"/>
  <c r="G591" i="2" s="1"/>
  <c r="H32" i="38" s="1"/>
  <c r="DO230" i="50"/>
  <c r="G59" i="38"/>
  <c r="DY357" i="50"/>
  <c r="BV389" i="50" s="1"/>
  <c r="AT389" i="50"/>
  <c r="BV357" i="50" s="1"/>
  <c r="BT227" i="2"/>
  <c r="BT488" i="49"/>
  <c r="AR58" i="45"/>
  <c r="AS259" i="49"/>
  <c r="BU227" i="49" s="1"/>
  <c r="DX227" i="49"/>
  <c r="BU259" i="49" s="1"/>
  <c r="BL237" i="51"/>
  <c r="BL262" i="51" s="1"/>
  <c r="G327" i="51"/>
  <c r="G328" i="51" s="1"/>
  <c r="F252" i="38"/>
  <c r="F220" i="38"/>
  <c r="F256" i="38" s="1"/>
  <c r="AT259" i="51"/>
  <c r="DY227" i="51"/>
  <c r="BV259" i="51" s="1"/>
  <c r="G60" i="38"/>
  <c r="G66" i="38"/>
  <c r="BU424" i="2"/>
  <c r="AT326" i="49"/>
  <c r="BV294" i="49" s="1"/>
  <c r="DY294" i="49"/>
  <c r="BV326" i="49" s="1"/>
  <c r="BU422" i="51"/>
  <c r="BT37" i="48"/>
  <c r="BW36" i="48"/>
  <c r="BV36" i="48"/>
  <c r="AR121" i="45"/>
  <c r="AS260" i="51"/>
  <c r="DX228" i="51"/>
  <c r="BU260" i="51" s="1"/>
  <c r="AR521" i="51"/>
  <c r="BT489" i="51" s="1"/>
  <c r="DW489" i="51"/>
  <c r="BT521" i="51" s="1"/>
  <c r="N625" i="51"/>
  <c r="BU358" i="49"/>
  <c r="AK69" i="46"/>
  <c r="AK271" i="50"/>
  <c r="AK206" i="50"/>
  <c r="AK336" i="50"/>
  <c r="AK466" i="50"/>
  <c r="AK401" i="50"/>
  <c r="I173" i="50"/>
  <c r="AK98" i="48"/>
  <c r="BT359" i="51"/>
  <c r="AS389" i="49"/>
  <c r="BU357" i="49" s="1"/>
  <c r="DX357" i="49"/>
  <c r="BU389" i="49" s="1"/>
  <c r="G68" i="49"/>
  <c r="AJ465" i="49"/>
  <c r="AJ36" i="48"/>
  <c r="AJ62" i="48" s="1"/>
  <c r="H233" i="38" s="1"/>
  <c r="AJ400" i="49"/>
  <c r="H172" i="49"/>
  <c r="AJ205" i="49"/>
  <c r="AJ335" i="49"/>
  <c r="AJ270" i="49"/>
  <c r="AV261" i="51"/>
  <c r="BX229" i="51" s="1"/>
  <c r="EA229" i="51"/>
  <c r="BX261" i="51" s="1"/>
  <c r="AL401" i="2"/>
  <c r="BN401" i="2" s="1"/>
  <c r="AL6" i="46"/>
  <c r="AL336" i="2"/>
  <c r="BN336" i="2" s="1"/>
  <c r="AL37" i="46"/>
  <c r="J173" i="2"/>
  <c r="AL206" i="2"/>
  <c r="BN206" i="2" s="1"/>
  <c r="AL466" i="2"/>
  <c r="BN466" i="2" s="1"/>
  <c r="AL271" i="2"/>
  <c r="BN271" i="2" s="1"/>
  <c r="AO471" i="49"/>
  <c r="M178" i="49"/>
  <c r="AO211" i="49"/>
  <c r="AO42" i="48"/>
  <c r="AO341" i="49"/>
  <c r="AO406" i="49"/>
  <c r="AO276" i="49"/>
  <c r="AT521" i="49"/>
  <c r="BV489" i="49" s="1"/>
  <c r="DY489" i="49"/>
  <c r="BV521" i="49" s="1"/>
  <c r="G132" i="38"/>
  <c r="G162" i="38"/>
  <c r="DO425" i="51"/>
  <c r="BU359" i="49"/>
  <c r="G125" i="38"/>
  <c r="G126" i="38" s="1"/>
  <c r="DO360" i="50"/>
  <c r="AT325" i="50"/>
  <c r="BV293" i="50" s="1"/>
  <c r="DY293" i="50"/>
  <c r="BV325" i="50" s="1"/>
  <c r="AR59" i="45"/>
  <c r="DX228" i="49"/>
  <c r="BU260" i="49" s="1"/>
  <c r="AS260" i="49"/>
  <c r="BW487" i="51"/>
  <c r="DO295" i="51"/>
  <c r="G96" i="38"/>
  <c r="AJ327" i="51"/>
  <c r="AR390" i="50"/>
  <c r="DW358" i="50"/>
  <c r="BT390" i="50" s="1"/>
  <c r="N624" i="50"/>
  <c r="AQ90" i="45"/>
  <c r="DW424" i="49"/>
  <c r="BT456" i="49" s="1"/>
  <c r="AR456" i="49"/>
  <c r="BT424" i="49" s="1"/>
  <c r="N625" i="49"/>
  <c r="AQ60" i="45"/>
  <c r="BU487" i="50"/>
  <c r="F255" i="38"/>
  <c r="F221" i="38"/>
  <c r="G191" i="38"/>
  <c r="G199" i="38" s="1"/>
  <c r="DO490" i="50"/>
  <c r="AS325" i="51"/>
  <c r="DX293" i="51"/>
  <c r="BU325" i="51" s="1"/>
  <c r="AQ91" i="45"/>
  <c r="AR261" i="50"/>
  <c r="DW229" i="50"/>
  <c r="BT261" i="50" s="1"/>
  <c r="BR503" i="2"/>
  <c r="BR438" i="2"/>
  <c r="BR373" i="2"/>
  <c r="M538" i="2"/>
  <c r="M571" i="2" s="1"/>
  <c r="BR308" i="2"/>
  <c r="M49" i="2"/>
  <c r="BV292" i="50"/>
  <c r="O623" i="49"/>
  <c r="DX487" i="49"/>
  <c r="BU519" i="49" s="1"/>
  <c r="AS519" i="49"/>
  <c r="DX422" i="50"/>
  <c r="BU454" i="50" s="1"/>
  <c r="AS454" i="50"/>
  <c r="BU422" i="50" s="1"/>
  <c r="BQ406" i="51"/>
  <c r="AS455" i="2"/>
  <c r="DX423" i="2"/>
  <c r="BU455" i="2" s="1"/>
  <c r="AR28" i="45"/>
  <c r="DY358" i="2"/>
  <c r="BV390" i="2" s="1"/>
  <c r="AT390" i="2"/>
  <c r="AU326" i="2"/>
  <c r="DZ294" i="2"/>
  <c r="BW326" i="2" s="1"/>
  <c r="BN304" i="50"/>
  <c r="I534" i="50"/>
  <c r="I567" i="50" s="1"/>
  <c r="BN499" i="50"/>
  <c r="BN369" i="50"/>
  <c r="BN434" i="50"/>
  <c r="I45" i="50"/>
  <c r="AS324" i="51"/>
  <c r="DX292" i="51"/>
  <c r="BU324" i="51" s="1"/>
  <c r="G327" i="50"/>
  <c r="G328" i="50" s="1"/>
  <c r="BL237" i="50"/>
  <c r="BL262" i="50" s="1"/>
  <c r="AU326" i="50"/>
  <c r="BW294" i="50" s="1"/>
  <c r="DZ294" i="50"/>
  <c r="BW326" i="50" s="1"/>
  <c r="DY228" i="2"/>
  <c r="BV260" i="2" s="1"/>
  <c r="AT260" i="2"/>
  <c r="BV228" i="2" s="1"/>
  <c r="G97" i="38"/>
  <c r="DY358" i="51"/>
  <c r="BV390" i="51" s="1"/>
  <c r="AT390" i="51"/>
  <c r="AI128" i="45"/>
  <c r="G41" i="38"/>
  <c r="G243" i="38" s="1"/>
  <c r="G93" i="38"/>
  <c r="G99" i="38"/>
  <c r="AS391" i="50"/>
  <c r="DX359" i="50"/>
  <c r="BU391" i="50" s="1"/>
  <c r="BU229" i="49"/>
  <c r="DZ359" i="2"/>
  <c r="BW391" i="2" s="1"/>
  <c r="AU391" i="2"/>
  <c r="BW359" i="2" s="1"/>
  <c r="DX487" i="2"/>
  <c r="BU519" i="2" s="1"/>
  <c r="AS519" i="2"/>
  <c r="DX423" i="51"/>
  <c r="BU455" i="51" s="1"/>
  <c r="AS455" i="51"/>
  <c r="BU423" i="51" s="1"/>
  <c r="BQ211" i="51"/>
  <c r="O625" i="2"/>
  <c r="AS521" i="2"/>
  <c r="BU489" i="2" s="1"/>
  <c r="DX489" i="2"/>
  <c r="BU521" i="2" s="1"/>
  <c r="AP74" i="46"/>
  <c r="AP471" i="50"/>
  <c r="BR471" i="50" s="1"/>
  <c r="N178" i="50"/>
  <c r="AP406" i="50"/>
  <c r="BR406" i="50" s="1"/>
  <c r="AP211" i="50"/>
  <c r="BR211" i="50" s="1"/>
  <c r="AP276" i="50"/>
  <c r="BR276" i="50" s="1"/>
  <c r="AP73" i="45" s="1"/>
  <c r="AP341" i="50"/>
  <c r="BR341" i="50" s="1"/>
  <c r="BT357" i="2"/>
  <c r="AJ36" i="46"/>
  <c r="AJ62" i="46" s="1"/>
  <c r="AJ335" i="2"/>
  <c r="G68" i="2"/>
  <c r="H172" i="2"/>
  <c r="H197" i="2" s="1"/>
  <c r="H198" i="2" s="1"/>
  <c r="AJ270" i="2"/>
  <c r="AJ400" i="2"/>
  <c r="AJ465" i="2"/>
  <c r="AJ5" i="46"/>
  <c r="AJ31" i="46" s="1"/>
  <c r="AJ205" i="2"/>
  <c r="H14" i="38"/>
  <c r="G262" i="51"/>
  <c r="G263" i="51" s="1"/>
  <c r="G532" i="51"/>
  <c r="BL432" i="51"/>
  <c r="BL457" i="51" s="1"/>
  <c r="BL497" i="51"/>
  <c r="BL522" i="51" s="1"/>
  <c r="BL302" i="51"/>
  <c r="BL327" i="51" s="1"/>
  <c r="BL367" i="51"/>
  <c r="BL392" i="51" s="1"/>
  <c r="G43" i="51"/>
  <c r="H18" i="38" s="1"/>
  <c r="H22" i="38" s="1"/>
  <c r="DO360" i="51"/>
  <c r="G129" i="38"/>
  <c r="G130" i="38" s="1"/>
  <c r="G134" i="38" s="1"/>
  <c r="BN239" i="50"/>
  <c r="G192" i="38"/>
  <c r="G198" i="38"/>
  <c r="G321" i="38"/>
  <c r="G309" i="38"/>
  <c r="G266" i="38"/>
  <c r="BU423" i="50"/>
  <c r="EB422" i="2"/>
  <c r="BY454" i="2" s="1"/>
  <c r="AW454" i="2"/>
  <c r="DY293" i="2"/>
  <c r="BV325" i="2" s="1"/>
  <c r="AT325" i="2"/>
  <c r="BQ471" i="51"/>
  <c r="AR456" i="50"/>
  <c r="DW424" i="50"/>
  <c r="BT456" i="50" s="1"/>
  <c r="N625" i="50"/>
  <c r="DO425" i="50"/>
  <c r="G158" i="38"/>
  <c r="G166" i="38" s="1"/>
  <c r="G557" i="49"/>
  <c r="G558" i="49" s="1"/>
  <c r="G565" i="49"/>
  <c r="G590" i="49" s="1"/>
  <c r="G591" i="49" s="1"/>
  <c r="H44" i="38" s="1"/>
  <c r="BW229" i="2"/>
  <c r="G165" i="38"/>
  <c r="G163" i="38"/>
  <c r="BX293" i="49"/>
  <c r="G242" i="38"/>
  <c r="G42" i="38"/>
  <c r="G244" i="38" s="1"/>
  <c r="AJ327" i="50"/>
  <c r="DO295" i="50"/>
  <c r="G92" i="38"/>
  <c r="G100" i="38" s="1"/>
  <c r="AS520" i="50"/>
  <c r="BU488" i="50" s="1"/>
  <c r="DX488" i="50"/>
  <c r="BU520" i="50" s="1"/>
  <c r="G63" i="38"/>
  <c r="G67" i="38" s="1"/>
  <c r="DO230" i="51"/>
  <c r="AQ89" i="45"/>
  <c r="DW227" i="50"/>
  <c r="BT259" i="50" s="1"/>
  <c r="AR259" i="50"/>
  <c r="N623" i="50"/>
  <c r="G196" i="38"/>
  <c r="G200" i="38" s="1"/>
  <c r="AM7" i="46"/>
  <c r="AM38" i="46"/>
  <c r="AN9" i="46"/>
  <c r="AN40" i="46"/>
  <c r="AQ14" i="46"/>
  <c r="AQ45" i="46"/>
  <c r="Y39" i="45"/>
  <c r="W37" i="45"/>
  <c r="Z40" i="45"/>
  <c r="AB104" i="48"/>
  <c r="AB43" i="45"/>
  <c r="AA59" i="47"/>
  <c r="BC59" i="47" s="1"/>
  <c r="AB211" i="2" s="1"/>
  <c r="DI211" i="2" s="1"/>
  <c r="DW224" i="2"/>
  <c r="BT256" i="2" s="1"/>
  <c r="BT224" i="2" s="1"/>
  <c r="AR24" i="45" s="1"/>
  <c r="AQ24" i="45"/>
  <c r="X38" i="46"/>
  <c r="Z9" i="48"/>
  <c r="U36" i="46"/>
  <c r="AA112" i="50"/>
  <c r="BC112" i="50" s="1"/>
  <c r="BB112" i="50"/>
  <c r="N616" i="51"/>
  <c r="U304" i="38"/>
  <c r="U299" i="38"/>
  <c r="U289" i="38"/>
  <c r="U294" i="38"/>
  <c r="V288" i="38"/>
  <c r="V293" i="38" s="1"/>
  <c r="V298" i="38"/>
  <c r="AR411" i="50"/>
  <c r="BT411" i="50" s="1"/>
  <c r="AP105" i="48"/>
  <c r="AQ107" i="48"/>
  <c r="W10" i="38"/>
  <c r="Y57" i="47"/>
  <c r="BA57" i="47" s="1"/>
  <c r="Z209" i="2" s="1"/>
  <c r="DG209" i="2" s="1"/>
  <c r="AR508" i="49"/>
  <c r="N612" i="49"/>
  <c r="DW476" i="49"/>
  <c r="BT508" i="49" s="1"/>
  <c r="AQ47" i="45"/>
  <c r="Z404" i="2"/>
  <c r="DG404" i="2" s="1"/>
  <c r="Z9" i="46"/>
  <c r="DX223" i="49"/>
  <c r="BU255" i="49" s="1"/>
  <c r="BU223" i="49" s="1"/>
  <c r="DY223" i="49" s="1"/>
  <c r="BV255" i="49" s="1"/>
  <c r="Z339" i="2"/>
  <c r="DG339" i="2" s="1"/>
  <c r="AQ118" i="45"/>
  <c r="AR322" i="51"/>
  <c r="DW290" i="51"/>
  <c r="BT322" i="51" s="1"/>
  <c r="AR54" i="45"/>
  <c r="AQ280" i="51"/>
  <c r="BS280" i="51" s="1"/>
  <c r="AB472" i="49"/>
  <c r="DI472" i="49" s="1"/>
  <c r="AA89" i="47"/>
  <c r="BC89" i="47" s="1"/>
  <c r="AB212" i="49" s="1"/>
  <c r="DI212" i="49" s="1"/>
  <c r="AB342" i="49"/>
  <c r="DI342" i="49" s="1"/>
  <c r="AB43" i="46"/>
  <c r="AB407" i="49"/>
  <c r="DI407" i="49" s="1"/>
  <c r="AB43" i="48"/>
  <c r="AB277" i="49"/>
  <c r="DI277" i="49" s="1"/>
  <c r="AQ113" i="45"/>
  <c r="BT443" i="51"/>
  <c r="DY480" i="51"/>
  <c r="BV512" i="51" s="1"/>
  <c r="BV480" i="51" s="1"/>
  <c r="AU512" i="51" s="1"/>
  <c r="Y338" i="49"/>
  <c r="DF338" i="49" s="1"/>
  <c r="Z40" i="48"/>
  <c r="U465" i="49"/>
  <c r="DB465" i="49" s="1"/>
  <c r="T82" i="47"/>
  <c r="AV82" i="47" s="1"/>
  <c r="U205" i="49" s="1"/>
  <c r="DB205" i="49" s="1"/>
  <c r="AA41" i="46"/>
  <c r="AA470" i="49"/>
  <c r="DH470" i="49" s="1"/>
  <c r="X85" i="47"/>
  <c r="AZ85" i="47" s="1"/>
  <c r="Y208" i="49" s="1"/>
  <c r="DF208" i="49" s="1"/>
  <c r="U400" i="49"/>
  <c r="DB400" i="49" s="1"/>
  <c r="U36" i="48"/>
  <c r="Z469" i="49"/>
  <c r="DG469" i="49" s="1"/>
  <c r="Y86" i="47"/>
  <c r="BA86" i="47" s="1"/>
  <c r="Z209" i="49" s="1"/>
  <c r="DG209" i="49" s="1"/>
  <c r="AZ110" i="49"/>
  <c r="Y468" i="49"/>
  <c r="DF468" i="49" s="1"/>
  <c r="U270" i="49"/>
  <c r="DB270" i="49" s="1"/>
  <c r="U36" i="45"/>
  <c r="Y39" i="46"/>
  <c r="U335" i="49"/>
  <c r="DB335" i="49" s="1"/>
  <c r="Z339" i="49"/>
  <c r="DG339" i="49" s="1"/>
  <c r="DW220" i="51"/>
  <c r="BT252" i="51" s="1"/>
  <c r="BT220" i="51" s="1"/>
  <c r="AS252" i="51" s="1"/>
  <c r="Q250" i="2"/>
  <c r="O182" i="51"/>
  <c r="BT378" i="51"/>
  <c r="O54" i="51"/>
  <c r="AR110" i="46" s="1"/>
  <c r="BT508" i="51"/>
  <c r="N622" i="50"/>
  <c r="AQ345" i="51"/>
  <c r="BS345" i="51" s="1"/>
  <c r="BT313" i="51"/>
  <c r="Z87" i="47"/>
  <c r="BB87" i="47" s="1"/>
  <c r="AA210" i="49" s="1"/>
  <c r="DH210" i="49" s="1"/>
  <c r="Y403" i="49"/>
  <c r="DF403" i="49" s="1"/>
  <c r="Y39" i="48"/>
  <c r="Z404" i="49"/>
  <c r="DG404" i="49" s="1"/>
  <c r="Z40" i="46"/>
  <c r="Z274" i="2"/>
  <c r="DG274" i="2" s="1"/>
  <c r="Z9" i="45"/>
  <c r="AQ215" i="51"/>
  <c r="BS215" i="51" s="1"/>
  <c r="AQ410" i="51"/>
  <c r="BS410" i="51" s="1"/>
  <c r="AA405" i="49"/>
  <c r="DH405" i="49" s="1"/>
  <c r="Y273" i="49"/>
  <c r="DF273" i="49" s="1"/>
  <c r="Z274" i="49"/>
  <c r="DG274" i="49" s="1"/>
  <c r="Z112" i="49"/>
  <c r="BB112" i="49" s="1"/>
  <c r="Z469" i="2"/>
  <c r="DG469" i="2" s="1"/>
  <c r="AB145" i="47"/>
  <c r="N613" i="2"/>
  <c r="AQ475" i="51"/>
  <c r="BS475" i="51" s="1"/>
  <c r="DW477" i="2"/>
  <c r="BT509" i="2" s="1"/>
  <c r="DY481" i="49"/>
  <c r="BV513" i="49" s="1"/>
  <c r="BV481" i="49" s="1"/>
  <c r="AR509" i="2"/>
  <c r="DZ416" i="49"/>
  <c r="BW448" i="49" s="1"/>
  <c r="BW416" i="49" s="1"/>
  <c r="AQ116" i="45"/>
  <c r="AQ88" i="45"/>
  <c r="DW291" i="50"/>
  <c r="BT323" i="50" s="1"/>
  <c r="BT291" i="50" s="1"/>
  <c r="DX415" i="2"/>
  <c r="BU447" i="2" s="1"/>
  <c r="AS447" i="2"/>
  <c r="DX478" i="49"/>
  <c r="BU510" i="49" s="1"/>
  <c r="DY218" i="2"/>
  <c r="AR117" i="45"/>
  <c r="AB11" i="45"/>
  <c r="AS383" i="2"/>
  <c r="BU351" i="2" s="1"/>
  <c r="AT383" i="2" s="1"/>
  <c r="DY290" i="49"/>
  <c r="BV322" i="49" s="1"/>
  <c r="BV290" i="49" s="1"/>
  <c r="AU322" i="49" s="1"/>
  <c r="AX109" i="49"/>
  <c r="AB341" i="2"/>
  <c r="DI341" i="2" s="1"/>
  <c r="BT287" i="51"/>
  <c r="DX287" i="51" s="1"/>
  <c r="BU319" i="51" s="1"/>
  <c r="DZ226" i="50"/>
  <c r="BW258" i="50" s="1"/>
  <c r="BW226" i="50" s="1"/>
  <c r="AS510" i="49"/>
  <c r="N619" i="2"/>
  <c r="AQ23" i="45"/>
  <c r="AR320" i="2"/>
  <c r="BT288" i="2" s="1"/>
  <c r="O619" i="2" s="1"/>
  <c r="BV287" i="49"/>
  <c r="AU319" i="49" s="1"/>
  <c r="DX223" i="2"/>
  <c r="BU255" i="2" s="1"/>
  <c r="BU223" i="2" s="1"/>
  <c r="AS387" i="2"/>
  <c r="BU355" i="2" s="1"/>
  <c r="DY355" i="2" s="1"/>
  <c r="BV387" i="2" s="1"/>
  <c r="BD115" i="49"/>
  <c r="AA113" i="49"/>
  <c r="BC113" i="49" s="1"/>
  <c r="AA41" i="48"/>
  <c r="X467" i="49"/>
  <c r="DE467" i="49" s="1"/>
  <c r="W84" i="47"/>
  <c r="AY84" i="47" s="1"/>
  <c r="X207" i="49" s="1"/>
  <c r="DE207" i="49" s="1"/>
  <c r="AB58" i="47"/>
  <c r="AA275" i="49"/>
  <c r="DH275" i="49" s="1"/>
  <c r="AA41" i="45"/>
  <c r="W401" i="49"/>
  <c r="DD401" i="49" s="1"/>
  <c r="AA340" i="49"/>
  <c r="DH340" i="49" s="1"/>
  <c r="DX420" i="49"/>
  <c r="BU452" i="49" s="1"/>
  <c r="BU420" i="49" s="1"/>
  <c r="DW485" i="50"/>
  <c r="BT517" i="50" s="1"/>
  <c r="DW222" i="49"/>
  <c r="BT254" i="49" s="1"/>
  <c r="N618" i="50"/>
  <c r="BS376" i="51"/>
  <c r="DY480" i="2"/>
  <c r="BV512" i="2" s="1"/>
  <c r="AT512" i="2"/>
  <c r="DW484" i="49"/>
  <c r="BT516" i="49" s="1"/>
  <c r="AR449" i="50"/>
  <c r="AQ18" i="45"/>
  <c r="AR516" i="49"/>
  <c r="DX289" i="49"/>
  <c r="BU321" i="49" s="1"/>
  <c r="BU289" i="49" s="1"/>
  <c r="DW417" i="50"/>
  <c r="BT449" i="50" s="1"/>
  <c r="AR315" i="2"/>
  <c r="AQ55" i="45"/>
  <c r="BS441" i="51"/>
  <c r="Q380" i="50"/>
  <c r="AU516" i="2"/>
  <c r="BW484" i="2" s="1"/>
  <c r="EA484" i="2" s="1"/>
  <c r="BX516" i="2" s="1"/>
  <c r="DW283" i="2"/>
  <c r="BT315" i="2" s="1"/>
  <c r="W336" i="49"/>
  <c r="DD336" i="49" s="1"/>
  <c r="W37" i="46"/>
  <c r="W37" i="48"/>
  <c r="W466" i="49"/>
  <c r="DD466" i="49" s="1"/>
  <c r="V83" i="47"/>
  <c r="AX83" i="47" s="1"/>
  <c r="W206" i="49" s="1"/>
  <c r="DD206" i="49" s="1"/>
  <c r="W271" i="49"/>
  <c r="DD271" i="49" s="1"/>
  <c r="BS311" i="51"/>
  <c r="N52" i="51"/>
  <c r="AQ108" i="46" s="1"/>
  <c r="BS506" i="51"/>
  <c r="N541" i="51"/>
  <c r="N574" i="51" s="1"/>
  <c r="BS246" i="51"/>
  <c r="AS385" i="50"/>
  <c r="BU353" i="50" s="1"/>
  <c r="DY353" i="50" s="1"/>
  <c r="BV385" i="50" s="1"/>
  <c r="BA111" i="49"/>
  <c r="AT250" i="51"/>
  <c r="AB114" i="49"/>
  <c r="BE114" i="49" s="1"/>
  <c r="AB87" i="47" s="1"/>
  <c r="X337" i="49"/>
  <c r="DE337" i="49" s="1"/>
  <c r="X38" i="48"/>
  <c r="AB406" i="2"/>
  <c r="DI406" i="2" s="1"/>
  <c r="AB11" i="48"/>
  <c r="DW355" i="49"/>
  <c r="BT387" i="49" s="1"/>
  <c r="DY218" i="51"/>
  <c r="AS258" i="49"/>
  <c r="BU226" i="49" s="1"/>
  <c r="X272" i="49"/>
  <c r="DE272" i="49" s="1"/>
  <c r="X38" i="45"/>
  <c r="AB276" i="2"/>
  <c r="DI276" i="2" s="1"/>
  <c r="AB11" i="46"/>
  <c r="AY109" i="49"/>
  <c r="X402" i="49"/>
  <c r="DE402" i="49" s="1"/>
  <c r="AB471" i="2"/>
  <c r="DI471" i="2" s="1"/>
  <c r="AT381" i="49"/>
  <c r="BV349" i="49" s="1"/>
  <c r="DZ349" i="49" s="1"/>
  <c r="DW219" i="51"/>
  <c r="BT251" i="51" s="1"/>
  <c r="BT219" i="51" s="1"/>
  <c r="AS510" i="51"/>
  <c r="DX478" i="51"/>
  <c r="BU510" i="51" s="1"/>
  <c r="AQ110" i="45"/>
  <c r="AT319" i="50"/>
  <c r="BV287" i="50" s="1"/>
  <c r="N613" i="51"/>
  <c r="AR80" i="45"/>
  <c r="DW412" i="51"/>
  <c r="BT444" i="51" s="1"/>
  <c r="BT412" i="51" s="1"/>
  <c r="AS444" i="51" s="1"/>
  <c r="N615" i="51"/>
  <c r="BT223" i="50"/>
  <c r="O619" i="50" s="1"/>
  <c r="AT384" i="50"/>
  <c r="BV352" i="50" s="1"/>
  <c r="AT448" i="50"/>
  <c r="BV416" i="50" s="1"/>
  <c r="DZ416" i="50" s="1"/>
  <c r="BW448" i="50" s="1"/>
  <c r="AQ112" i="45"/>
  <c r="AQ56" i="45"/>
  <c r="AR49" i="45"/>
  <c r="BT479" i="49"/>
  <c r="O615" i="49" s="1"/>
  <c r="DY224" i="51"/>
  <c r="BV256" i="51" s="1"/>
  <c r="AT256" i="51"/>
  <c r="DY348" i="50"/>
  <c r="AT518" i="50"/>
  <c r="BV486" i="50" s="1"/>
  <c r="DZ486" i="50" s="1"/>
  <c r="BW518" i="50" s="1"/>
  <c r="AT321" i="50"/>
  <c r="BV289" i="50" s="1"/>
  <c r="DX420" i="51"/>
  <c r="BU452" i="51" s="1"/>
  <c r="BU420" i="51" s="1"/>
  <c r="BV418" i="50"/>
  <c r="AU450" i="50" s="1"/>
  <c r="DX356" i="50"/>
  <c r="BU388" i="50" s="1"/>
  <c r="BU356" i="50" s="1"/>
  <c r="DY356" i="50" s="1"/>
  <c r="BV388" i="50" s="1"/>
  <c r="DW288" i="51"/>
  <c r="BT320" i="51" s="1"/>
  <c r="BT288" i="51" s="1"/>
  <c r="AR517" i="50"/>
  <c r="AT317" i="51"/>
  <c r="BV285" i="51" s="1"/>
  <c r="AS509" i="51"/>
  <c r="N619" i="51"/>
  <c r="N621" i="50"/>
  <c r="P183" i="50"/>
  <c r="BU353" i="51"/>
  <c r="DY353" i="51" s="1"/>
  <c r="BV385" i="51" s="1"/>
  <c r="AR476" i="50"/>
  <c r="BT476" i="50" s="1"/>
  <c r="AS314" i="2"/>
  <c r="DX282" i="2"/>
  <c r="AT251" i="49"/>
  <c r="BV219" i="49" s="1"/>
  <c r="DX221" i="49"/>
  <c r="BU253" i="49" s="1"/>
  <c r="BU221" i="49" s="1"/>
  <c r="DW486" i="49"/>
  <c r="BT518" i="49" s="1"/>
  <c r="DZ285" i="50"/>
  <c r="BW317" i="50" s="1"/>
  <c r="AU317" i="50"/>
  <c r="DX412" i="50"/>
  <c r="BT413" i="51"/>
  <c r="DX413" i="51" s="1"/>
  <c r="BU445" i="51" s="1"/>
  <c r="AT316" i="49"/>
  <c r="BV284" i="49" s="1"/>
  <c r="AU316" i="49" s="1"/>
  <c r="AT317" i="49"/>
  <c r="BV285" i="49" s="1"/>
  <c r="O543" i="49"/>
  <c r="O576" i="49" s="1"/>
  <c r="DX286" i="49"/>
  <c r="BU318" i="49" s="1"/>
  <c r="BU286" i="49" s="1"/>
  <c r="AS382" i="49"/>
  <c r="BU350" i="49" s="1"/>
  <c r="AU453" i="49"/>
  <c r="DZ421" i="49"/>
  <c r="BW453" i="49" s="1"/>
  <c r="AS256" i="49"/>
  <c r="BU224" i="49" s="1"/>
  <c r="DX485" i="2"/>
  <c r="BU517" i="2" s="1"/>
  <c r="BU485" i="2" s="1"/>
  <c r="DY485" i="2" s="1"/>
  <c r="BV517" i="2" s="1"/>
  <c r="DX283" i="50"/>
  <c r="BU315" i="50" s="1"/>
  <c r="DY478" i="50"/>
  <c r="AU252" i="50"/>
  <c r="BW220" i="50" s="1"/>
  <c r="P444" i="50"/>
  <c r="AS315" i="50"/>
  <c r="DZ288" i="50"/>
  <c r="BW320" i="50" s="1"/>
  <c r="AU320" i="50"/>
  <c r="AT253" i="51"/>
  <c r="BV221" i="51" s="1"/>
  <c r="Q510" i="50"/>
  <c r="AR216" i="50"/>
  <c r="BT216" i="50" s="1"/>
  <c r="AR81" i="45"/>
  <c r="BU224" i="50"/>
  <c r="AT516" i="50"/>
  <c r="BV484" i="50" s="1"/>
  <c r="AR281" i="50"/>
  <c r="BT281" i="50" s="1"/>
  <c r="DX221" i="50"/>
  <c r="BU253" i="50" s="1"/>
  <c r="BU221" i="50" s="1"/>
  <c r="BT421" i="51"/>
  <c r="AS453" i="51" s="1"/>
  <c r="BU354" i="50"/>
  <c r="DY354" i="50" s="1"/>
  <c r="BV386" i="50" s="1"/>
  <c r="AR346" i="50"/>
  <c r="BT346" i="50" s="1"/>
  <c r="N617" i="2"/>
  <c r="AQ21" i="45"/>
  <c r="DW481" i="2"/>
  <c r="BT513" i="2" s="1"/>
  <c r="AR513" i="2"/>
  <c r="AT318" i="2"/>
  <c r="BV286" i="2" s="1"/>
  <c r="BU416" i="2"/>
  <c r="AT448" i="2" s="1"/>
  <c r="BT248" i="49"/>
  <c r="DX289" i="51"/>
  <c r="BU321" i="51" s="1"/>
  <c r="P509" i="51"/>
  <c r="AS321" i="51"/>
  <c r="DY219" i="50"/>
  <c r="BV251" i="50" s="1"/>
  <c r="BV219" i="50" s="1"/>
  <c r="X9" i="38"/>
  <c r="X38" i="50"/>
  <c r="P314" i="2"/>
  <c r="DW420" i="2"/>
  <c r="BT452" i="2" s="1"/>
  <c r="BT282" i="49"/>
  <c r="DX282" i="49" s="1"/>
  <c r="N618" i="49"/>
  <c r="O54" i="49"/>
  <c r="AR387" i="49"/>
  <c r="AR254" i="49"/>
  <c r="BT313" i="49"/>
  <c r="X38" i="2"/>
  <c r="X8" i="38"/>
  <c r="AR452" i="2"/>
  <c r="AQ25" i="45"/>
  <c r="BT443" i="49"/>
  <c r="BV484" i="51"/>
  <c r="DZ484" i="51" s="1"/>
  <c r="BW516" i="51" s="1"/>
  <c r="BV415" i="50"/>
  <c r="AU447" i="50" s="1"/>
  <c r="BU222" i="51"/>
  <c r="AT254" i="51" s="1"/>
  <c r="BT286" i="50"/>
  <c r="AS318" i="50" s="1"/>
  <c r="BT225" i="51"/>
  <c r="DX225" i="51" s="1"/>
  <c r="BU257" i="51" s="1"/>
  <c r="BT282" i="50"/>
  <c r="O613" i="50" s="1"/>
  <c r="BU350" i="51"/>
  <c r="AT382" i="51" s="1"/>
  <c r="BU223" i="51"/>
  <c r="DY223" i="51" s="1"/>
  <c r="BV255" i="51" s="1"/>
  <c r="BT347" i="51"/>
  <c r="AS379" i="51" s="1"/>
  <c r="BU481" i="51"/>
  <c r="DY481" i="51" s="1"/>
  <c r="BV513" i="51" s="1"/>
  <c r="DY220" i="49"/>
  <c r="BV252" i="49" s="1"/>
  <c r="BV220" i="49" s="1"/>
  <c r="BT290" i="2"/>
  <c r="AS322" i="2" s="1"/>
  <c r="BU349" i="2"/>
  <c r="DY349" i="2" s="1"/>
  <c r="BV381" i="2" s="1"/>
  <c r="O616" i="49"/>
  <c r="AR518" i="49"/>
  <c r="AU385" i="49"/>
  <c r="BW353" i="49" s="1"/>
  <c r="EA353" i="49" s="1"/>
  <c r="BX385" i="49" s="1"/>
  <c r="AT384" i="2"/>
  <c r="BV352" i="2" s="1"/>
  <c r="DX415" i="49"/>
  <c r="BU447" i="49" s="1"/>
  <c r="BU415" i="49" s="1"/>
  <c r="N622" i="49"/>
  <c r="AR51" i="45"/>
  <c r="BD114" i="2"/>
  <c r="BU222" i="2"/>
  <c r="BT226" i="2"/>
  <c r="O622" i="2" s="1"/>
  <c r="DW287" i="2"/>
  <c r="BT319" i="2" s="1"/>
  <c r="AR319" i="2"/>
  <c r="N618" i="2"/>
  <c r="AQ22" i="45"/>
  <c r="BS475" i="50"/>
  <c r="Y27" i="47"/>
  <c r="Y143" i="2"/>
  <c r="Z79" i="2"/>
  <c r="BS280" i="2"/>
  <c r="BS345" i="2"/>
  <c r="BR343" i="51"/>
  <c r="BR408" i="51"/>
  <c r="BR408" i="2"/>
  <c r="BR244" i="2"/>
  <c r="BS410" i="49"/>
  <c r="BU218" i="49"/>
  <c r="BT354" i="49"/>
  <c r="AQ506" i="50"/>
  <c r="DV474" i="50"/>
  <c r="N506" i="50"/>
  <c r="M610" i="50"/>
  <c r="BT225" i="2"/>
  <c r="BV418" i="51"/>
  <c r="BT217" i="51"/>
  <c r="Y141" i="51"/>
  <c r="Z77" i="51"/>
  <c r="AS316" i="2"/>
  <c r="DX284" i="2"/>
  <c r="BU316" i="2" s="1"/>
  <c r="BT351" i="50"/>
  <c r="BU286" i="51"/>
  <c r="AP309" i="49"/>
  <c r="M309" i="49"/>
  <c r="DU277" i="49"/>
  <c r="DY352" i="49"/>
  <c r="BV384" i="49" s="1"/>
  <c r="AT384" i="49"/>
  <c r="BU413" i="50"/>
  <c r="BS376" i="49"/>
  <c r="N541" i="49"/>
  <c r="N574" i="49" s="1"/>
  <c r="BS311" i="49"/>
  <c r="BS506" i="49"/>
  <c r="BS441" i="49"/>
  <c r="N52" i="49"/>
  <c r="AS452" i="50"/>
  <c r="DX420" i="50"/>
  <c r="BU452" i="50" s="1"/>
  <c r="AT447" i="51"/>
  <c r="DY415" i="51"/>
  <c r="BV447" i="51" s="1"/>
  <c r="BU356" i="49"/>
  <c r="BV479" i="51"/>
  <c r="BT378" i="2"/>
  <c r="BW225" i="50"/>
  <c r="BU355" i="50"/>
  <c r="X26" i="47"/>
  <c r="X142" i="2"/>
  <c r="Y78" i="2"/>
  <c r="AT512" i="49"/>
  <c r="DY480" i="49"/>
  <c r="BV512" i="49" s="1"/>
  <c r="AR383" i="49"/>
  <c r="DW351" i="49"/>
  <c r="BT383" i="49" s="1"/>
  <c r="N617" i="49"/>
  <c r="AQ52" i="45"/>
  <c r="DY414" i="2"/>
  <c r="BV446" i="2" s="1"/>
  <c r="AT446" i="2"/>
  <c r="BS246" i="49"/>
  <c r="BU483" i="2"/>
  <c r="BU226" i="51"/>
  <c r="DX477" i="49"/>
  <c r="AS509" i="49"/>
  <c r="P509" i="49"/>
  <c r="Z143" i="49"/>
  <c r="AA79" i="49"/>
  <c r="BU485" i="49"/>
  <c r="DW351" i="51"/>
  <c r="BT383" i="51" s="1"/>
  <c r="AR383" i="51"/>
  <c r="AQ114" i="45"/>
  <c r="DX347" i="49"/>
  <c r="P379" i="49"/>
  <c r="AS379" i="49"/>
  <c r="BD114" i="50"/>
  <c r="AA29" i="47"/>
  <c r="AA145" i="2"/>
  <c r="AB81" i="2"/>
  <c r="BU285" i="2"/>
  <c r="AA145" i="49"/>
  <c r="AB81" i="49"/>
  <c r="AB145" i="49" s="1"/>
  <c r="BS410" i="50"/>
  <c r="AP244" i="49"/>
  <c r="M244" i="49"/>
  <c r="DU212" i="49"/>
  <c r="AO43" i="45"/>
  <c r="BS475" i="2"/>
  <c r="BV486" i="2"/>
  <c r="BR278" i="51"/>
  <c r="BR473" i="2"/>
  <c r="BT225" i="49"/>
  <c r="AS515" i="49"/>
  <c r="O619" i="49"/>
  <c r="DX483" i="49"/>
  <c r="BU515" i="49" s="1"/>
  <c r="AR20" i="45"/>
  <c r="AS252" i="2"/>
  <c r="DX220" i="2"/>
  <c r="BU252" i="2" s="1"/>
  <c r="O616" i="2"/>
  <c r="AB117" i="47"/>
  <c r="AB146" i="50"/>
  <c r="X141" i="49"/>
  <c r="Y77" i="49"/>
  <c r="Y113" i="47"/>
  <c r="Y142" i="50"/>
  <c r="Z78" i="50"/>
  <c r="AS386" i="2"/>
  <c r="DX354" i="2"/>
  <c r="BU386" i="2" s="1"/>
  <c r="DX290" i="50"/>
  <c r="BU322" i="50" s="1"/>
  <c r="AS322" i="50"/>
  <c r="BT349" i="51"/>
  <c r="BU354" i="51"/>
  <c r="DY356" i="2"/>
  <c r="BV388" i="2" s="1"/>
  <c r="AT388" i="2"/>
  <c r="AS446" i="50"/>
  <c r="DX414" i="50"/>
  <c r="BU446" i="50" s="1"/>
  <c r="X142" i="49"/>
  <c r="Y78" i="49"/>
  <c r="N615" i="2"/>
  <c r="AR511" i="2"/>
  <c r="DW479" i="2"/>
  <c r="BT511" i="2" s="1"/>
  <c r="AQ19" i="45"/>
  <c r="BT508" i="2"/>
  <c r="O54" i="2"/>
  <c r="BT313" i="2"/>
  <c r="BT248" i="2"/>
  <c r="BT443" i="2"/>
  <c r="O543" i="2"/>
  <c r="O576" i="2" s="1"/>
  <c r="BR504" i="51"/>
  <c r="BR439" i="51"/>
  <c r="M539" i="51"/>
  <c r="M572" i="51" s="1"/>
  <c r="BR374" i="51"/>
  <c r="BR309" i="51"/>
  <c r="M50" i="51"/>
  <c r="AP106" i="46" s="1"/>
  <c r="AQ474" i="2"/>
  <c r="AQ409" i="2"/>
  <c r="BS409" i="2" s="1"/>
  <c r="O181" i="2"/>
  <c r="AQ214" i="2"/>
  <c r="AQ279" i="2"/>
  <c r="AQ344" i="2"/>
  <c r="AS511" i="50"/>
  <c r="O615" i="50"/>
  <c r="DX479" i="50"/>
  <c r="BU511" i="50" s="1"/>
  <c r="BT350" i="50"/>
  <c r="Z115" i="47"/>
  <c r="Z144" i="50"/>
  <c r="AA80" i="50"/>
  <c r="DY483" i="50"/>
  <c r="BV515" i="50" s="1"/>
  <c r="AT515" i="50"/>
  <c r="AS510" i="2"/>
  <c r="DX478" i="2"/>
  <c r="BU510" i="2" s="1"/>
  <c r="AS384" i="51"/>
  <c r="DX352" i="51"/>
  <c r="BU384" i="51" s="1"/>
  <c r="DZ419" i="50"/>
  <c r="BW451" i="50" s="1"/>
  <c r="AU451" i="50"/>
  <c r="AP244" i="50"/>
  <c r="M244" i="50"/>
  <c r="DU212" i="50"/>
  <c r="AO74" i="45"/>
  <c r="AP504" i="50"/>
  <c r="DU472" i="50"/>
  <c r="L608" i="50"/>
  <c r="M504" i="50"/>
  <c r="BS345" i="50"/>
  <c r="BS280" i="50"/>
  <c r="BS215" i="2"/>
  <c r="AQ311" i="50"/>
  <c r="N311" i="50"/>
  <c r="DV279" i="50"/>
  <c r="BR213" i="51"/>
  <c r="BR213" i="2"/>
  <c r="Y114" i="47"/>
  <c r="Y143" i="50"/>
  <c r="Z79" i="50"/>
  <c r="AA111" i="50" s="1"/>
  <c r="BC111" i="50" s="1"/>
  <c r="AT323" i="49"/>
  <c r="DY291" i="49"/>
  <c r="BV323" i="49" s="1"/>
  <c r="BS215" i="49"/>
  <c r="BS475" i="49"/>
  <c r="AR513" i="50"/>
  <c r="N617" i="50"/>
  <c r="DW481" i="50"/>
  <c r="BT513" i="50" s="1"/>
  <c r="AQ83" i="45"/>
  <c r="Y142" i="51"/>
  <c r="Z78" i="51"/>
  <c r="AR448" i="51"/>
  <c r="DW416" i="51"/>
  <c r="BT448" i="51" s="1"/>
  <c r="N617" i="51"/>
  <c r="AP213" i="49"/>
  <c r="AP44" i="48"/>
  <c r="N180" i="49"/>
  <c r="AP343" i="49"/>
  <c r="AP278" i="49"/>
  <c r="AP408" i="49"/>
  <c r="AP473" i="49"/>
  <c r="AT450" i="49"/>
  <c r="DY418" i="49"/>
  <c r="BV450" i="49" s="1"/>
  <c r="AS323" i="2"/>
  <c r="DX291" i="2"/>
  <c r="BU323" i="2" s="1"/>
  <c r="DZ284" i="51"/>
  <c r="AU316" i="51"/>
  <c r="R316" i="51"/>
  <c r="AT251" i="2"/>
  <c r="DY219" i="2"/>
  <c r="BV251" i="2" s="1"/>
  <c r="AS517" i="51"/>
  <c r="DX485" i="51"/>
  <c r="BU517" i="51" s="1"/>
  <c r="AT381" i="50"/>
  <c r="DY349" i="50"/>
  <c r="BV381" i="50" s="1"/>
  <c r="AT451" i="49"/>
  <c r="DY419" i="49"/>
  <c r="BV451" i="49" s="1"/>
  <c r="DX355" i="51"/>
  <c r="BU387" i="51" s="1"/>
  <c r="AS387" i="51"/>
  <c r="AQ441" i="50"/>
  <c r="DV409" i="50"/>
  <c r="N441" i="50"/>
  <c r="BU284" i="50"/>
  <c r="DX412" i="2"/>
  <c r="P444" i="2"/>
  <c r="AS444" i="2"/>
  <c r="Z28" i="47"/>
  <c r="Z144" i="2"/>
  <c r="AA80" i="2"/>
  <c r="DX353" i="2"/>
  <c r="BU385" i="2" s="1"/>
  <c r="AS385" i="2"/>
  <c r="AP278" i="50"/>
  <c r="AP343" i="50"/>
  <c r="N180" i="50"/>
  <c r="AP408" i="50"/>
  <c r="AP213" i="50"/>
  <c r="AP473" i="50"/>
  <c r="AP439" i="50"/>
  <c r="DU407" i="50"/>
  <c r="M439" i="50"/>
  <c r="AP374" i="50"/>
  <c r="M374" i="50"/>
  <c r="DU342" i="50"/>
  <c r="Z144" i="51"/>
  <c r="AA80" i="51"/>
  <c r="DY482" i="51"/>
  <c r="BV514" i="51" s="1"/>
  <c r="AT514" i="51"/>
  <c r="AS518" i="51"/>
  <c r="DX486" i="51"/>
  <c r="BU518" i="51" s="1"/>
  <c r="AU449" i="2"/>
  <c r="DZ417" i="2"/>
  <c r="BW449" i="2" s="1"/>
  <c r="AP374" i="49"/>
  <c r="M374" i="49"/>
  <c r="DU342" i="49"/>
  <c r="AT449" i="51"/>
  <c r="DY417" i="51"/>
  <c r="BV449" i="51" s="1"/>
  <c r="AS446" i="49"/>
  <c r="DX414" i="49"/>
  <c r="BU446" i="49" s="1"/>
  <c r="Y143" i="51"/>
  <c r="Z79" i="51"/>
  <c r="DX217" i="50"/>
  <c r="AS249" i="50"/>
  <c r="P249" i="50"/>
  <c r="AA144" i="49"/>
  <c r="AB80" i="49"/>
  <c r="AB144" i="49" s="1"/>
  <c r="AT253" i="2"/>
  <c r="DY221" i="2"/>
  <c r="BV253" i="2" s="1"/>
  <c r="M539" i="2"/>
  <c r="M572" i="2" s="1"/>
  <c r="BR309" i="2"/>
  <c r="BR504" i="2"/>
  <c r="BR439" i="2"/>
  <c r="BR374" i="2"/>
  <c r="M50" i="2"/>
  <c r="AT320" i="49"/>
  <c r="DY288" i="49"/>
  <c r="BV320" i="49" s="1"/>
  <c r="BU222" i="50"/>
  <c r="BS215" i="50"/>
  <c r="BS410" i="2"/>
  <c r="BU421" i="50"/>
  <c r="BR473" i="51"/>
  <c r="BV291" i="51"/>
  <c r="BR343" i="2"/>
  <c r="BR278" i="2"/>
  <c r="BU348" i="2"/>
  <c r="M309" i="50"/>
  <c r="AP309" i="50"/>
  <c r="DU277" i="50"/>
  <c r="BS280" i="49"/>
  <c r="BS345" i="49"/>
  <c r="AT451" i="51"/>
  <c r="DY419" i="51"/>
  <c r="BV451" i="51" s="1"/>
  <c r="DU407" i="49"/>
  <c r="AP439" i="49"/>
  <c r="M439" i="49"/>
  <c r="BR244" i="51"/>
  <c r="W112" i="47"/>
  <c r="X77" i="50"/>
  <c r="W141" i="50"/>
  <c r="BU482" i="2"/>
  <c r="AT450" i="2"/>
  <c r="DY418" i="2"/>
  <c r="BV450" i="2" s="1"/>
  <c r="DX356" i="51"/>
  <c r="BU388" i="51" s="1"/>
  <c r="AS388" i="51"/>
  <c r="DZ480" i="50"/>
  <c r="BW512" i="50" s="1"/>
  <c r="AU512" i="50"/>
  <c r="AU453" i="2"/>
  <c r="DZ421" i="2"/>
  <c r="BW453" i="2" s="1"/>
  <c r="BU283" i="49"/>
  <c r="W25" i="47"/>
  <c r="X77" i="2"/>
  <c r="W141" i="2"/>
  <c r="AB30" i="47"/>
  <c r="AB146" i="2"/>
  <c r="AQ376" i="50"/>
  <c r="DV344" i="50"/>
  <c r="N376" i="50"/>
  <c r="DX419" i="2"/>
  <c r="BU451" i="2" s="1"/>
  <c r="AS451" i="2"/>
  <c r="AB116" i="47"/>
  <c r="AB145" i="50"/>
  <c r="DX477" i="50"/>
  <c r="P509" i="50"/>
  <c r="AS509" i="50"/>
  <c r="AS449" i="49"/>
  <c r="DX417" i="49"/>
  <c r="BU449" i="49" s="1"/>
  <c r="DX347" i="2"/>
  <c r="P379" i="2"/>
  <c r="AS379" i="2"/>
  <c r="AT321" i="2"/>
  <c r="DY289" i="2"/>
  <c r="BV321" i="2" s="1"/>
  <c r="AT514" i="49"/>
  <c r="DY482" i="49"/>
  <c r="BV514" i="49" s="1"/>
  <c r="AT514" i="50"/>
  <c r="DY482" i="50"/>
  <c r="BV514" i="50" s="1"/>
  <c r="DY350" i="2"/>
  <c r="BV382" i="2" s="1"/>
  <c r="AT382" i="2"/>
  <c r="AU515" i="51"/>
  <c r="DZ483" i="51"/>
  <c r="BW515" i="51" s="1"/>
  <c r="M504" i="49"/>
  <c r="DU472" i="49"/>
  <c r="L608" i="49"/>
  <c r="AP504" i="49"/>
  <c r="AQ246" i="50"/>
  <c r="N246" i="50"/>
  <c r="DV214" i="50"/>
  <c r="AP76" i="45"/>
  <c r="AS256" i="2"/>
  <c r="DY414" i="51"/>
  <c r="BV446" i="51" s="1"/>
  <c r="AT446" i="51"/>
  <c r="DX348" i="51"/>
  <c r="BU380" i="51" s="1"/>
  <c r="AS380" i="51"/>
  <c r="Y142" i="47"/>
  <c r="Z68" i="48"/>
  <c r="Z70" i="46"/>
  <c r="Z69" i="45"/>
  <c r="Z467" i="50"/>
  <c r="DG467" i="50" s="1"/>
  <c r="Z337" i="50"/>
  <c r="DG337" i="50" s="1"/>
  <c r="Z272" i="50"/>
  <c r="DG272" i="50" s="1"/>
  <c r="Z402" i="50"/>
  <c r="DG402" i="50" s="1"/>
  <c r="Y56" i="47"/>
  <c r="BA56" i="47" s="1"/>
  <c r="Z208" i="2" s="1"/>
  <c r="DG208" i="2" s="1"/>
  <c r="Z8" i="48"/>
  <c r="Z8" i="45"/>
  <c r="Z8" i="46"/>
  <c r="Z403" i="2"/>
  <c r="DG403" i="2" s="1"/>
  <c r="Z338" i="2"/>
  <c r="DG338" i="2" s="1"/>
  <c r="Z468" i="2"/>
  <c r="DG468" i="2" s="1"/>
  <c r="Z273" i="2"/>
  <c r="DG273" i="2" s="1"/>
  <c r="AB113" i="2"/>
  <c r="BE113" i="2" s="1"/>
  <c r="AB113" i="50"/>
  <c r="BE113" i="50" s="1"/>
  <c r="AB144" i="47" s="1"/>
  <c r="BD144" i="47" s="1"/>
  <c r="Z69" i="48"/>
  <c r="Z57" i="47"/>
  <c r="BB57" i="47" s="1"/>
  <c r="AA209" i="2" s="1"/>
  <c r="DH209" i="2" s="1"/>
  <c r="AA9" i="48"/>
  <c r="AA9" i="46"/>
  <c r="AA9" i="45"/>
  <c r="AA469" i="2"/>
  <c r="DH469" i="2" s="1"/>
  <c r="AA404" i="2"/>
  <c r="DH404" i="2" s="1"/>
  <c r="AA274" i="2"/>
  <c r="DH274" i="2" s="1"/>
  <c r="AA339" i="2"/>
  <c r="DH339" i="2" s="1"/>
  <c r="Z144" i="47"/>
  <c r="BB144" i="47" s="1"/>
  <c r="AA209" i="50" s="1"/>
  <c r="DH209" i="50" s="1"/>
  <c r="AA70" i="48"/>
  <c r="AA72" i="46"/>
  <c r="AA71" i="45"/>
  <c r="AA404" i="50"/>
  <c r="DH404" i="50" s="1"/>
  <c r="AA469" i="50"/>
  <c r="DH469" i="50" s="1"/>
  <c r="AA339" i="50"/>
  <c r="DH339" i="50" s="1"/>
  <c r="AA274" i="50"/>
  <c r="DH274" i="50" s="1"/>
  <c r="X109" i="50"/>
  <c r="AZ109" i="50" s="1"/>
  <c r="X13" i="38"/>
  <c r="Y110" i="50"/>
  <c r="BA110" i="50" s="1"/>
  <c r="Y110" i="2"/>
  <c r="BA110" i="2" s="1"/>
  <c r="X142" i="47"/>
  <c r="AZ142" i="47" s="1"/>
  <c r="Y207" i="50" s="1"/>
  <c r="DF207" i="50" s="1"/>
  <c r="Y68" i="48"/>
  <c r="Y70" i="46"/>
  <c r="Y69" i="45"/>
  <c r="Y402" i="50"/>
  <c r="DF402" i="50" s="1"/>
  <c r="Y272" i="50"/>
  <c r="DF272" i="50" s="1"/>
  <c r="Y337" i="50"/>
  <c r="DF337" i="50" s="1"/>
  <c r="Y467" i="50"/>
  <c r="DF467" i="50" s="1"/>
  <c r="Z111" i="2"/>
  <c r="BB111" i="2" s="1"/>
  <c r="W141" i="47"/>
  <c r="AY141" i="47" s="1"/>
  <c r="X206" i="50" s="1"/>
  <c r="DE206" i="50" s="1"/>
  <c r="X67" i="48"/>
  <c r="X68" i="45"/>
  <c r="X69" i="46"/>
  <c r="X401" i="50"/>
  <c r="DE401" i="50" s="1"/>
  <c r="X466" i="50"/>
  <c r="DE466" i="50" s="1"/>
  <c r="X336" i="50"/>
  <c r="DE336" i="50" s="1"/>
  <c r="X271" i="50"/>
  <c r="DE271" i="50" s="1"/>
  <c r="X109" i="2"/>
  <c r="AZ109" i="2" s="1"/>
  <c r="X12" i="38"/>
  <c r="AZ110" i="2"/>
  <c r="V140" i="47"/>
  <c r="AX140" i="47" s="1"/>
  <c r="W205" i="50" s="1"/>
  <c r="DD205" i="50" s="1"/>
  <c r="W66" i="48"/>
  <c r="W68" i="46"/>
  <c r="W67" i="45"/>
  <c r="W465" i="50"/>
  <c r="DD465" i="50" s="1"/>
  <c r="W400" i="50"/>
  <c r="DD400" i="50" s="1"/>
  <c r="W335" i="50"/>
  <c r="DD335" i="50" s="1"/>
  <c r="W270" i="50"/>
  <c r="DD270" i="50" s="1"/>
  <c r="BA111" i="2"/>
  <c r="AA112" i="2"/>
  <c r="BC112" i="2" s="1"/>
  <c r="AY109" i="2"/>
  <c r="L307" i="2"/>
  <c r="DT275" i="2"/>
  <c r="AO307" i="2"/>
  <c r="AN404" i="2"/>
  <c r="AN339" i="2"/>
  <c r="L176" i="2"/>
  <c r="AN469" i="2"/>
  <c r="AN209" i="2"/>
  <c r="AN274" i="2"/>
  <c r="L242" i="50"/>
  <c r="AO242" i="50"/>
  <c r="DT210" i="50"/>
  <c r="AN72" i="45"/>
  <c r="AN305" i="50"/>
  <c r="K305" i="50"/>
  <c r="DS273" i="50"/>
  <c r="J498" i="2"/>
  <c r="AM498" i="2"/>
  <c r="I602" i="2"/>
  <c r="DR466" i="2"/>
  <c r="AN240" i="50"/>
  <c r="K240" i="50"/>
  <c r="DS208" i="50"/>
  <c r="AM70" i="45"/>
  <c r="K606" i="2"/>
  <c r="L502" i="2"/>
  <c r="AO502" i="2"/>
  <c r="DT470" i="2"/>
  <c r="AN370" i="50"/>
  <c r="K370" i="50"/>
  <c r="DS338" i="50"/>
  <c r="DR206" i="2"/>
  <c r="J238" i="2"/>
  <c r="AM238" i="2"/>
  <c r="AL6" i="45"/>
  <c r="J368" i="2"/>
  <c r="DR336" i="2"/>
  <c r="AM368" i="2"/>
  <c r="J604" i="2"/>
  <c r="K500" i="2"/>
  <c r="AN500" i="2"/>
  <c r="DS468" i="2"/>
  <c r="J303" i="2"/>
  <c r="DR271" i="2"/>
  <c r="AM303" i="2"/>
  <c r="J433" i="2"/>
  <c r="AM433" i="2"/>
  <c r="DR401" i="2"/>
  <c r="J604" i="50"/>
  <c r="K500" i="50"/>
  <c r="AN500" i="50"/>
  <c r="DS468" i="50"/>
  <c r="K435" i="2"/>
  <c r="AN435" i="2"/>
  <c r="DS403" i="2"/>
  <c r="L437" i="50"/>
  <c r="DT405" i="50"/>
  <c r="AO437" i="50"/>
  <c r="K174" i="2"/>
  <c r="AM207" i="2"/>
  <c r="BO207" i="2" s="1"/>
  <c r="AM337" i="2"/>
  <c r="AM402" i="2"/>
  <c r="BO402" i="2" s="1"/>
  <c r="AM467" i="2"/>
  <c r="AM272" i="2"/>
  <c r="L372" i="2"/>
  <c r="AO372" i="2"/>
  <c r="DT340" i="2"/>
  <c r="L437" i="2"/>
  <c r="AO437" i="2"/>
  <c r="DT405" i="2"/>
  <c r="L372" i="50"/>
  <c r="DT340" i="50"/>
  <c r="AO372" i="50"/>
  <c r="DS273" i="2"/>
  <c r="AN305" i="2"/>
  <c r="K305" i="2"/>
  <c r="AN435" i="50"/>
  <c r="DS403" i="50"/>
  <c r="K435" i="50"/>
  <c r="AN274" i="50"/>
  <c r="L176" i="50"/>
  <c r="AN209" i="50"/>
  <c r="AN469" i="50"/>
  <c r="AN339" i="50"/>
  <c r="AN404" i="50"/>
  <c r="L307" i="50"/>
  <c r="DT275" i="50"/>
  <c r="AO307" i="50"/>
  <c r="AN370" i="2"/>
  <c r="DS338" i="2"/>
  <c r="K370" i="2"/>
  <c r="K240" i="2"/>
  <c r="DS208" i="2"/>
  <c r="AN240" i="2"/>
  <c r="AM8" i="45"/>
  <c r="L242" i="2"/>
  <c r="AO242" i="2"/>
  <c r="DT210" i="2"/>
  <c r="AN10" i="45"/>
  <c r="K606" i="50"/>
  <c r="AO502" i="50"/>
  <c r="L502" i="50"/>
  <c r="DT470" i="50"/>
  <c r="AB106" i="46"/>
  <c r="AB277" i="51"/>
  <c r="DI277" i="51" s="1"/>
  <c r="AB407" i="51"/>
  <c r="DI407" i="51" s="1"/>
  <c r="AA176" i="47"/>
  <c r="BC176" i="47" s="1"/>
  <c r="AB212" i="51" s="1"/>
  <c r="DI212" i="51" s="1"/>
  <c r="AB342" i="51"/>
  <c r="DI342" i="51" s="1"/>
  <c r="AB105" i="45"/>
  <c r="AB472" i="51"/>
  <c r="DI472" i="51" s="1"/>
  <c r="U169" i="47"/>
  <c r="AW169" i="47" s="1"/>
  <c r="V205" i="51" s="1"/>
  <c r="V97" i="48"/>
  <c r="V99" i="46"/>
  <c r="V98" i="45"/>
  <c r="V400" i="51"/>
  <c r="V465" i="51"/>
  <c r="V270" i="51"/>
  <c r="V335" i="51"/>
  <c r="DH211" i="49"/>
  <c r="L437" i="49"/>
  <c r="DT405" i="49"/>
  <c r="AO437" i="49"/>
  <c r="DD207" i="51"/>
  <c r="AO307" i="51"/>
  <c r="L307" i="51"/>
  <c r="DT275" i="51"/>
  <c r="AN305" i="49"/>
  <c r="DS273" i="49"/>
  <c r="K305" i="49"/>
  <c r="AO242" i="49"/>
  <c r="DT210" i="49"/>
  <c r="L242" i="49"/>
  <c r="AN41" i="45"/>
  <c r="DI213" i="51"/>
  <c r="DC466" i="49"/>
  <c r="DG210" i="51"/>
  <c r="AO372" i="51"/>
  <c r="DT340" i="51"/>
  <c r="L372" i="51"/>
  <c r="DE209" i="51"/>
  <c r="AO242" i="51"/>
  <c r="DT210" i="51"/>
  <c r="L242" i="51"/>
  <c r="AN103" i="45"/>
  <c r="BN336" i="49"/>
  <c r="J604" i="49"/>
  <c r="AN500" i="49"/>
  <c r="K500" i="49"/>
  <c r="DS468" i="49"/>
  <c r="AN370" i="49"/>
  <c r="K370" i="49"/>
  <c r="DS338" i="49"/>
  <c r="DE274" i="51"/>
  <c r="BC114" i="51"/>
  <c r="BN206" i="49"/>
  <c r="DB336" i="51"/>
  <c r="K174" i="51"/>
  <c r="AM272" i="51"/>
  <c r="AM467" i="51"/>
  <c r="AM337" i="51"/>
  <c r="BO337" i="51" s="1"/>
  <c r="AM207" i="51"/>
  <c r="BO207" i="51" s="1"/>
  <c r="AM402" i="51"/>
  <c r="DB400" i="51"/>
  <c r="DH341" i="49"/>
  <c r="DH276" i="51"/>
  <c r="DF274" i="51"/>
  <c r="DD402" i="51"/>
  <c r="L176" i="51"/>
  <c r="AN101" i="48"/>
  <c r="AN339" i="51"/>
  <c r="AN469" i="51"/>
  <c r="AN404" i="51"/>
  <c r="AN209" i="51"/>
  <c r="AN274" i="51"/>
  <c r="DI343" i="51"/>
  <c r="DC336" i="49"/>
  <c r="AB114" i="51"/>
  <c r="BE114" i="51" s="1"/>
  <c r="AB174" i="47" s="1"/>
  <c r="Z112" i="51"/>
  <c r="BB112" i="51" s="1"/>
  <c r="Y111" i="51"/>
  <c r="BA111" i="51" s="1"/>
  <c r="W109" i="51"/>
  <c r="AY109" i="51" s="1"/>
  <c r="AA113" i="51"/>
  <c r="X110" i="51"/>
  <c r="DG405" i="51"/>
  <c r="U170" i="47"/>
  <c r="AW170" i="47" s="1"/>
  <c r="V206" i="51" s="1"/>
  <c r="V100" i="46"/>
  <c r="V98" i="48"/>
  <c r="V99" i="45"/>
  <c r="V466" i="51"/>
  <c r="V401" i="51"/>
  <c r="V336" i="51"/>
  <c r="V271" i="51"/>
  <c r="BD115" i="51"/>
  <c r="BN271" i="49"/>
  <c r="BN401" i="49"/>
  <c r="DB465" i="51"/>
  <c r="DH471" i="49"/>
  <c r="W17" i="38"/>
  <c r="W21" i="38" s="1"/>
  <c r="L176" i="49"/>
  <c r="AN469" i="49"/>
  <c r="AN274" i="49"/>
  <c r="AN404" i="49"/>
  <c r="AN209" i="49"/>
  <c r="AN40" i="48"/>
  <c r="AN339" i="49"/>
  <c r="W172" i="47"/>
  <c r="AY172" i="47" s="1"/>
  <c r="X208" i="51" s="1"/>
  <c r="X100" i="48"/>
  <c r="X102" i="46"/>
  <c r="X101" i="45"/>
  <c r="X468" i="51"/>
  <c r="X273" i="51"/>
  <c r="X403" i="51"/>
  <c r="X338" i="51"/>
  <c r="DE469" i="51"/>
  <c r="BP240" i="51"/>
  <c r="BN466" i="49"/>
  <c r="DB271" i="51"/>
  <c r="DB270" i="51"/>
  <c r="DH406" i="49"/>
  <c r="DH406" i="51"/>
  <c r="DF469" i="51"/>
  <c r="DF209" i="51"/>
  <c r="DD337" i="51"/>
  <c r="DI473" i="51"/>
  <c r="DC401" i="49"/>
  <c r="K606" i="49"/>
  <c r="AO502" i="49"/>
  <c r="DT470" i="49"/>
  <c r="L502" i="49"/>
  <c r="L372" i="49"/>
  <c r="DT340" i="49"/>
  <c r="AO372" i="49"/>
  <c r="AO437" i="51"/>
  <c r="L437" i="51"/>
  <c r="DT405" i="51"/>
  <c r="W20" i="38"/>
  <c r="DG340" i="51"/>
  <c r="DE339" i="51"/>
  <c r="AN435" i="49"/>
  <c r="K435" i="49"/>
  <c r="DS403" i="49"/>
  <c r="DB466" i="51"/>
  <c r="DB205" i="51"/>
  <c r="DH341" i="51"/>
  <c r="DF404" i="51"/>
  <c r="AO307" i="49"/>
  <c r="DT275" i="49"/>
  <c r="L307" i="49"/>
  <c r="DD467" i="51"/>
  <c r="DI408" i="51"/>
  <c r="DC206" i="49"/>
  <c r="W171" i="47"/>
  <c r="AY171" i="47" s="1"/>
  <c r="X207" i="51" s="1"/>
  <c r="X99" i="48"/>
  <c r="X101" i="46"/>
  <c r="X100" i="45"/>
  <c r="X467" i="51"/>
  <c r="X337" i="51"/>
  <c r="X402" i="51"/>
  <c r="X272" i="51"/>
  <c r="DG470" i="51"/>
  <c r="K606" i="51"/>
  <c r="AO502" i="51"/>
  <c r="L502" i="51"/>
  <c r="DT470" i="51"/>
  <c r="AY110" i="51"/>
  <c r="DE404" i="51"/>
  <c r="J173" i="51"/>
  <c r="AL271" i="51"/>
  <c r="AL206" i="51"/>
  <c r="AL466" i="51"/>
  <c r="AL401" i="51"/>
  <c r="AL336" i="51"/>
  <c r="BA112" i="51"/>
  <c r="DB401" i="51"/>
  <c r="DB206" i="51"/>
  <c r="DB335" i="51"/>
  <c r="DH276" i="49"/>
  <c r="DH471" i="51"/>
  <c r="DH211" i="51"/>
  <c r="K535" i="51"/>
  <c r="K568" i="51" s="1"/>
  <c r="BP500" i="51"/>
  <c r="BP435" i="51"/>
  <c r="BP305" i="51"/>
  <c r="BP370" i="51"/>
  <c r="K46" i="51"/>
  <c r="AN102" i="46" s="1"/>
  <c r="DF339" i="51"/>
  <c r="DD272" i="51"/>
  <c r="BB113" i="51"/>
  <c r="DI278" i="51"/>
  <c r="K174" i="49"/>
  <c r="AM38" i="48"/>
  <c r="AM207" i="49"/>
  <c r="AM272" i="49"/>
  <c r="AM467" i="49"/>
  <c r="AM402" i="49"/>
  <c r="AM337" i="49"/>
  <c r="DC271" i="49"/>
  <c r="X16" i="38"/>
  <c r="C39" i="56"/>
  <c r="B40" i="56"/>
  <c r="AN240" i="49"/>
  <c r="K240" i="49"/>
  <c r="DS208" i="49"/>
  <c r="AM39" i="45"/>
  <c r="DG275" i="51"/>
  <c r="G142" i="38" l="1"/>
  <c r="G138" i="38"/>
  <c r="G146" i="38" s="1"/>
  <c r="G71" i="38"/>
  <c r="G79" i="38" s="1"/>
  <c r="G75" i="38"/>
  <c r="G278" i="38"/>
  <c r="G246" i="38"/>
  <c r="G282" i="38" s="1"/>
  <c r="G64" i="38"/>
  <c r="G68" i="38" s="1"/>
  <c r="BL335" i="2"/>
  <c r="AJ360" i="2"/>
  <c r="H116" i="38" s="1"/>
  <c r="DV211" i="50"/>
  <c r="N243" i="50"/>
  <c r="AQ243" i="50"/>
  <c r="BV358" i="51"/>
  <c r="BU423" i="2"/>
  <c r="AU324" i="50"/>
  <c r="DZ292" i="50"/>
  <c r="BW324" i="50" s="1"/>
  <c r="BT229" i="50"/>
  <c r="DY487" i="50"/>
  <c r="BV519" i="50" s="1"/>
  <c r="AT519" i="50"/>
  <c r="BV487" i="50" s="1"/>
  <c r="BT358" i="50"/>
  <c r="BQ341" i="49"/>
  <c r="AJ490" i="49"/>
  <c r="H186" i="38" s="1"/>
  <c r="BL465" i="49"/>
  <c r="BW37" i="48"/>
  <c r="BV37" i="48"/>
  <c r="BT38" i="48"/>
  <c r="BV227" i="51"/>
  <c r="BV294" i="51"/>
  <c r="BU423" i="49"/>
  <c r="EB293" i="49"/>
  <c r="BY325" i="49" s="1"/>
  <c r="AW325" i="49"/>
  <c r="BY422" i="2"/>
  <c r="BL205" i="2"/>
  <c r="AJ230" i="2"/>
  <c r="H50" i="38" s="1"/>
  <c r="H224" i="38"/>
  <c r="AQ438" i="50"/>
  <c r="DV406" i="50"/>
  <c r="N438" i="50"/>
  <c r="AP243" i="51"/>
  <c r="DU211" i="51"/>
  <c r="M243" i="51"/>
  <c r="AO104" i="45"/>
  <c r="AT261" i="49"/>
  <c r="DY229" i="49"/>
  <c r="BV261" i="49" s="1"/>
  <c r="AP42" i="46"/>
  <c r="AP341" i="2"/>
  <c r="BR341" i="2" s="1"/>
  <c r="AP406" i="2"/>
  <c r="BR406" i="2" s="1"/>
  <c r="AP471" i="2"/>
  <c r="BR471" i="2" s="1"/>
  <c r="N178" i="2"/>
  <c r="AP211" i="2"/>
  <c r="BR211" i="2" s="1"/>
  <c r="AP11" i="46"/>
  <c r="AP276" i="2"/>
  <c r="BR276" i="2" s="1"/>
  <c r="AP11" i="45"/>
  <c r="AU325" i="50"/>
  <c r="DZ293" i="50"/>
  <c r="BW325" i="50" s="1"/>
  <c r="G134" i="49"/>
  <c r="H36" i="38"/>
  <c r="G102" i="49"/>
  <c r="G594" i="49"/>
  <c r="BM401" i="50"/>
  <c r="DY422" i="51"/>
  <c r="BV454" i="51" s="1"/>
  <c r="AT454" i="51"/>
  <c r="BV422" i="51" s="1"/>
  <c r="O624" i="49"/>
  <c r="DX488" i="49"/>
  <c r="BU520" i="49" s="1"/>
  <c r="AS520" i="49"/>
  <c r="BU488" i="49" s="1"/>
  <c r="AV324" i="2"/>
  <c r="BX292" i="2" s="1"/>
  <c r="EA292" i="2"/>
  <c r="BX324" i="2" s="1"/>
  <c r="AJ68" i="46"/>
  <c r="AJ94" i="46" s="1"/>
  <c r="AJ270" i="50"/>
  <c r="H172" i="50"/>
  <c r="H197" i="50" s="1"/>
  <c r="H198" i="50" s="1"/>
  <c r="AJ400" i="50"/>
  <c r="AJ335" i="50"/>
  <c r="AJ465" i="50"/>
  <c r="G68" i="50"/>
  <c r="AJ205" i="50"/>
  <c r="G208" i="38"/>
  <c r="G204" i="38"/>
  <c r="G212" i="38" s="1"/>
  <c r="AT520" i="50"/>
  <c r="DY488" i="50"/>
  <c r="BV520" i="50" s="1"/>
  <c r="G206" i="38"/>
  <c r="G202" i="38"/>
  <c r="G210" i="38" s="1"/>
  <c r="DX357" i="2"/>
  <c r="BU389" i="2" s="1"/>
  <c r="AS389" i="2"/>
  <c r="DY423" i="51"/>
  <c r="BV455" i="51" s="1"/>
  <c r="AT455" i="51"/>
  <c r="M438" i="51"/>
  <c r="DU406" i="51"/>
  <c r="AP438" i="51"/>
  <c r="BQ211" i="49"/>
  <c r="AJ295" i="49"/>
  <c r="H87" i="38" s="1"/>
  <c r="BL270" i="49"/>
  <c r="BM466" i="50"/>
  <c r="AS521" i="51"/>
  <c r="BU489" i="51" s="1"/>
  <c r="DX489" i="51"/>
  <c r="BU521" i="51" s="1"/>
  <c r="AR27" i="45"/>
  <c r="DX227" i="2"/>
  <c r="BU259" i="2" s="1"/>
  <c r="AS259" i="2"/>
  <c r="G565" i="50"/>
  <c r="G590" i="50" s="1"/>
  <c r="G591" i="50" s="1"/>
  <c r="H33" i="38" s="1"/>
  <c r="G557" i="50"/>
  <c r="G558" i="50" s="1"/>
  <c r="AP373" i="51"/>
  <c r="M373" i="51"/>
  <c r="DU341" i="51"/>
  <c r="G173" i="38"/>
  <c r="G169" i="38"/>
  <c r="G177" i="38" s="1"/>
  <c r="BT424" i="50"/>
  <c r="G159" i="38"/>
  <c r="G167" i="38" s="1"/>
  <c r="AJ490" i="2"/>
  <c r="H182" i="38" s="1"/>
  <c r="BL465" i="2"/>
  <c r="N503" i="50"/>
  <c r="M607" i="50"/>
  <c r="DV471" i="50"/>
  <c r="AQ503" i="50"/>
  <c r="BU359" i="50"/>
  <c r="DZ228" i="2"/>
  <c r="BW260" i="2" s="1"/>
  <c r="AU260" i="2"/>
  <c r="BU292" i="51"/>
  <c r="P623" i="51" s="1"/>
  <c r="BW294" i="2"/>
  <c r="AT454" i="50"/>
  <c r="BV422" i="50" s="1"/>
  <c r="DY422" i="50"/>
  <c r="BV454" i="50" s="1"/>
  <c r="BU293" i="51"/>
  <c r="AS456" i="49"/>
  <c r="DX424" i="49"/>
  <c r="BU456" i="49" s="1"/>
  <c r="O625" i="49"/>
  <c r="AR60" i="45"/>
  <c r="G133" i="38"/>
  <c r="AU521" i="49"/>
  <c r="BW489" i="49" s="1"/>
  <c r="DZ489" i="49"/>
  <c r="BW521" i="49" s="1"/>
  <c r="AJ360" i="49"/>
  <c r="H120" i="38" s="1"/>
  <c r="BL335" i="49"/>
  <c r="AT389" i="49"/>
  <c r="DY357" i="49"/>
  <c r="BV389" i="49" s="1"/>
  <c r="BM336" i="50"/>
  <c r="AU326" i="49"/>
  <c r="DZ294" i="49"/>
  <c r="BW326" i="49" s="1"/>
  <c r="AU389" i="50"/>
  <c r="DZ357" i="50"/>
  <c r="BW389" i="50" s="1"/>
  <c r="BT424" i="51"/>
  <c r="O625" i="51" s="1"/>
  <c r="DY292" i="49"/>
  <c r="BV324" i="49" s="1"/>
  <c r="AT324" i="49"/>
  <c r="BT227" i="50"/>
  <c r="G108" i="38"/>
  <c r="G104" i="38"/>
  <c r="G112" i="38" s="1"/>
  <c r="AV261" i="2"/>
  <c r="BX229" i="2" s="1"/>
  <c r="EA229" i="2"/>
  <c r="BX261" i="2" s="1"/>
  <c r="AT455" i="50"/>
  <c r="BV423" i="50" s="1"/>
  <c r="DY423" i="50"/>
  <c r="BV455" i="50" s="1"/>
  <c r="G557" i="51"/>
  <c r="G558" i="51" s="1"/>
  <c r="G565" i="51"/>
  <c r="G590" i="51" s="1"/>
  <c r="G591" i="51" s="1"/>
  <c r="H45" i="38" s="1"/>
  <c r="H46" i="38" s="1"/>
  <c r="AJ425" i="2"/>
  <c r="H149" i="38" s="1"/>
  <c r="BL400" i="2"/>
  <c r="O623" i="2"/>
  <c r="G107" i="38"/>
  <c r="G103" i="38"/>
  <c r="G111" i="38" s="1"/>
  <c r="AL70" i="46"/>
  <c r="AL402" i="50"/>
  <c r="J174" i="50"/>
  <c r="AL272" i="50"/>
  <c r="AL207" i="50"/>
  <c r="AL337" i="50"/>
  <c r="AL467" i="50"/>
  <c r="AL99" i="48"/>
  <c r="BV358" i="2"/>
  <c r="AV519" i="51"/>
  <c r="BX487" i="51" s="1"/>
  <c r="EA487" i="51"/>
  <c r="BX519" i="51" s="1"/>
  <c r="AT391" i="49"/>
  <c r="DY359" i="49"/>
  <c r="BV391" i="49" s="1"/>
  <c r="BQ471" i="49"/>
  <c r="BL205" i="49"/>
  <c r="AJ230" i="49"/>
  <c r="H54" i="38" s="1"/>
  <c r="AS391" i="51"/>
  <c r="DX359" i="51"/>
  <c r="BU391" i="51" s="1"/>
  <c r="AR122" i="45"/>
  <c r="BM206" i="50"/>
  <c r="BU228" i="51"/>
  <c r="AT456" i="2"/>
  <c r="DY424" i="2"/>
  <c r="BV456" i="2" s="1"/>
  <c r="AS29" i="45"/>
  <c r="BU489" i="50"/>
  <c r="DZ422" i="49"/>
  <c r="BW454" i="49" s="1"/>
  <c r="AU454" i="49"/>
  <c r="BW422" i="49" s="1"/>
  <c r="G313" i="38"/>
  <c r="E28" i="53" s="1"/>
  <c r="E22" i="53"/>
  <c r="L607" i="51"/>
  <c r="AP503" i="51"/>
  <c r="M503" i="51"/>
  <c r="DU471" i="51"/>
  <c r="AJ295" i="2"/>
  <c r="H83" i="38" s="1"/>
  <c r="BL270" i="2"/>
  <c r="BU487" i="2"/>
  <c r="G101" i="38"/>
  <c r="BU487" i="49"/>
  <c r="G207" i="38"/>
  <c r="G203" i="38"/>
  <c r="G211" i="38" s="1"/>
  <c r="BU228" i="49"/>
  <c r="H197" i="49"/>
  <c r="H198" i="49" s="1"/>
  <c r="BM271" i="50"/>
  <c r="G74" i="38"/>
  <c r="G70" i="38"/>
  <c r="G78" i="38" s="1"/>
  <c r="AP308" i="51"/>
  <c r="DU276" i="51"/>
  <c r="M308" i="51"/>
  <c r="AS520" i="51"/>
  <c r="BU488" i="51" s="1"/>
  <c r="DX488" i="51"/>
  <c r="BU520" i="51" s="1"/>
  <c r="O624" i="51"/>
  <c r="BV293" i="2"/>
  <c r="DV341" i="50"/>
  <c r="AQ373" i="50"/>
  <c r="N373" i="50"/>
  <c r="P625" i="2"/>
  <c r="DY489" i="2"/>
  <c r="BV521" i="2" s="1"/>
  <c r="AT521" i="2"/>
  <c r="G279" i="38"/>
  <c r="G247" i="38"/>
  <c r="G283" i="38" s="1"/>
  <c r="F324" i="38"/>
  <c r="F318" i="38"/>
  <c r="F315" i="38"/>
  <c r="F257" i="38"/>
  <c r="F333" i="38"/>
  <c r="F336" i="38"/>
  <c r="F306" i="38"/>
  <c r="BQ276" i="49"/>
  <c r="AW261" i="51"/>
  <c r="BY229" i="51" s="1"/>
  <c r="EB229" i="51"/>
  <c r="BY261" i="51" s="1"/>
  <c r="BL400" i="49"/>
  <c r="AJ425" i="49"/>
  <c r="H153" i="38" s="1"/>
  <c r="BU488" i="2"/>
  <c r="DY228" i="50"/>
  <c r="BV260" i="50" s="1"/>
  <c r="AT260" i="50"/>
  <c r="G248" i="38"/>
  <c r="G280" i="38"/>
  <c r="G170" i="38"/>
  <c r="G178" i="38" s="1"/>
  <c r="G174" i="38"/>
  <c r="G310" i="38"/>
  <c r="E26" i="53" s="1"/>
  <c r="G322" i="38"/>
  <c r="E34" i="53" s="1"/>
  <c r="E20" i="53"/>
  <c r="AJ99" i="46"/>
  <c r="AJ125" i="46" s="1"/>
  <c r="H225" i="38" s="1"/>
  <c r="AJ465" i="51"/>
  <c r="AJ335" i="51"/>
  <c r="AJ400" i="51"/>
  <c r="AJ97" i="48"/>
  <c r="AJ123" i="48" s="1"/>
  <c r="H234" i="38" s="1"/>
  <c r="AJ205" i="51"/>
  <c r="G68" i="51"/>
  <c r="AJ270" i="51"/>
  <c r="H172" i="51"/>
  <c r="H197" i="51" s="1"/>
  <c r="H198" i="51" s="1"/>
  <c r="G102" i="2"/>
  <c r="H24" i="38"/>
  <c r="G134" i="2"/>
  <c r="G594" i="2"/>
  <c r="AQ308" i="50"/>
  <c r="DV276" i="50"/>
  <c r="N308" i="50"/>
  <c r="BS243" i="50" s="1"/>
  <c r="EA359" i="2"/>
  <c r="BX391" i="2" s="1"/>
  <c r="AV391" i="2"/>
  <c r="BX359" i="2" s="1"/>
  <c r="AV326" i="50"/>
  <c r="EA294" i="50"/>
  <c r="BX326" i="50" s="1"/>
  <c r="G140" i="38"/>
  <c r="G136" i="38"/>
  <c r="G144" i="38" s="1"/>
  <c r="BQ406" i="49"/>
  <c r="H269" i="38"/>
  <c r="H237" i="38"/>
  <c r="H273" i="38" s="1"/>
  <c r="H235" i="38"/>
  <c r="AT390" i="49"/>
  <c r="BV358" i="49" s="1"/>
  <c r="DY358" i="49"/>
  <c r="BV390" i="49" s="1"/>
  <c r="AS58" i="45"/>
  <c r="AT259" i="49"/>
  <c r="DY227" i="49"/>
  <c r="BV259" i="49" s="1"/>
  <c r="H34" i="38"/>
  <c r="AU389" i="51"/>
  <c r="BW357" i="51" s="1"/>
  <c r="DZ357" i="51"/>
  <c r="BW389" i="51" s="1"/>
  <c r="AR16" i="46"/>
  <c r="AR47" i="46"/>
  <c r="AP12" i="46"/>
  <c r="AP43" i="46"/>
  <c r="AA71" i="46"/>
  <c r="DX224" i="2"/>
  <c r="BU256" i="2" s="1"/>
  <c r="BU224" i="2" s="1"/>
  <c r="V82" i="47"/>
  <c r="AX82" i="47" s="1"/>
  <c r="W205" i="49" s="1"/>
  <c r="O620" i="2"/>
  <c r="Y38" i="45"/>
  <c r="Z86" i="47"/>
  <c r="BB86" i="47" s="1"/>
  <c r="AA209" i="49" s="1"/>
  <c r="U82" i="47"/>
  <c r="AW82" i="47" s="1"/>
  <c r="V205" i="49" s="1"/>
  <c r="W83" i="47"/>
  <c r="AY83" i="47" s="1"/>
  <c r="X206" i="49" s="1"/>
  <c r="Y143" i="47"/>
  <c r="BA143" i="47" s="1"/>
  <c r="Z208" i="50" s="1"/>
  <c r="DG208" i="50" s="1"/>
  <c r="AA88" i="47"/>
  <c r="BC88" i="47" s="1"/>
  <c r="AB211" i="49" s="1"/>
  <c r="AB72" i="45"/>
  <c r="AB10" i="48"/>
  <c r="AA403" i="50"/>
  <c r="DH403" i="50" s="1"/>
  <c r="Z143" i="47"/>
  <c r="Z403" i="50"/>
  <c r="DG403" i="50" s="1"/>
  <c r="AA468" i="50"/>
  <c r="DH468" i="50" s="1"/>
  <c r="AA69" i="48"/>
  <c r="AB112" i="50"/>
  <c r="BE112" i="50" s="1"/>
  <c r="AA273" i="50"/>
  <c r="DH273" i="50" s="1"/>
  <c r="AA70" i="45"/>
  <c r="AA338" i="50"/>
  <c r="DH338" i="50" s="1"/>
  <c r="Z273" i="50"/>
  <c r="DG273" i="50" s="1"/>
  <c r="Z71" i="46"/>
  <c r="Z338" i="50"/>
  <c r="DG338" i="50" s="1"/>
  <c r="Z70" i="45"/>
  <c r="Z468" i="50"/>
  <c r="DG468" i="50" s="1"/>
  <c r="V304" i="38"/>
  <c r="V289" i="38"/>
  <c r="V294" i="38"/>
  <c r="W288" i="38"/>
  <c r="W293" i="38" s="1"/>
  <c r="W298" i="38"/>
  <c r="W303" i="38" s="1"/>
  <c r="V303" i="38"/>
  <c r="V299" i="38"/>
  <c r="AR216" i="49"/>
  <c r="BT216" i="49" s="1"/>
  <c r="AQ279" i="51"/>
  <c r="BS279" i="51" s="1"/>
  <c r="P183" i="51"/>
  <c r="BT290" i="51"/>
  <c r="O621" i="51" s="1"/>
  <c r="BA142" i="47"/>
  <c r="Z207" i="50" s="1"/>
  <c r="DG207" i="50" s="1"/>
  <c r="X336" i="49"/>
  <c r="DE336" i="49" s="1"/>
  <c r="X37" i="45"/>
  <c r="X271" i="49"/>
  <c r="DE271" i="49" s="1"/>
  <c r="X37" i="46"/>
  <c r="X401" i="49"/>
  <c r="DE401" i="49" s="1"/>
  <c r="X37" i="48"/>
  <c r="X466" i="49"/>
  <c r="DE466" i="49" s="1"/>
  <c r="DZ287" i="49"/>
  <c r="BW319" i="49" s="1"/>
  <c r="BW287" i="49" s="1"/>
  <c r="EA287" i="49" s="1"/>
  <c r="BX319" i="49" s="1"/>
  <c r="AR411" i="51"/>
  <c r="BT411" i="51" s="1"/>
  <c r="BT477" i="2"/>
  <c r="AS509" i="2" s="1"/>
  <c r="V270" i="49"/>
  <c r="DC270" i="49" s="1"/>
  <c r="V36" i="45"/>
  <c r="AA40" i="45"/>
  <c r="AR476" i="51"/>
  <c r="BT476" i="51" s="1"/>
  <c r="AR216" i="51"/>
  <c r="BT216" i="51" s="1"/>
  <c r="AR346" i="51"/>
  <c r="BT346" i="51" s="1"/>
  <c r="AR108" i="48"/>
  <c r="AR281" i="51"/>
  <c r="BT281" i="51" s="1"/>
  <c r="BD145" i="47"/>
  <c r="AR115" i="45"/>
  <c r="BU415" i="2"/>
  <c r="DY415" i="2" s="1"/>
  <c r="BV447" i="2" s="1"/>
  <c r="V335" i="49"/>
  <c r="DC335" i="49" s="1"/>
  <c r="V36" i="46"/>
  <c r="V400" i="49"/>
  <c r="DC400" i="49" s="1"/>
  <c r="V36" i="48"/>
  <c r="V465" i="49"/>
  <c r="DC465" i="49" s="1"/>
  <c r="AA274" i="49"/>
  <c r="DH274" i="49" s="1"/>
  <c r="BU478" i="49"/>
  <c r="DY478" i="49" s="1"/>
  <c r="BV480" i="2"/>
  <c r="DZ480" i="2" s="1"/>
  <c r="BW512" i="2" s="1"/>
  <c r="AB340" i="50"/>
  <c r="DI340" i="50" s="1"/>
  <c r="AB57" i="47"/>
  <c r="BB143" i="47"/>
  <c r="AA208" i="50" s="1"/>
  <c r="DH208" i="50" s="1"/>
  <c r="AA145" i="47"/>
  <c r="BC145" i="47" s="1"/>
  <c r="AB210" i="50" s="1"/>
  <c r="DI210" i="50" s="1"/>
  <c r="AT255" i="49"/>
  <c r="BV223" i="49" s="1"/>
  <c r="AT385" i="50"/>
  <c r="BV353" i="50" s="1"/>
  <c r="DZ353" i="50" s="1"/>
  <c r="BW385" i="50" s="1"/>
  <c r="AS319" i="51"/>
  <c r="BU287" i="51" s="1"/>
  <c r="DY287" i="51" s="1"/>
  <c r="BV319" i="51" s="1"/>
  <c r="O618" i="51"/>
  <c r="BT222" i="49"/>
  <c r="O618" i="49" s="1"/>
  <c r="AB42" i="45"/>
  <c r="AB73" i="46"/>
  <c r="AB470" i="50"/>
  <c r="DI470" i="50" s="1"/>
  <c r="AB275" i="50"/>
  <c r="DI275" i="50" s="1"/>
  <c r="AB71" i="48"/>
  <c r="AB405" i="50"/>
  <c r="DI405" i="50" s="1"/>
  <c r="AB276" i="49"/>
  <c r="DI276" i="49" s="1"/>
  <c r="AB470" i="2"/>
  <c r="DI470" i="2" s="1"/>
  <c r="AA58" i="47"/>
  <c r="BC58" i="47" s="1"/>
  <c r="AB210" i="2" s="1"/>
  <c r="DI210" i="2" s="1"/>
  <c r="AB341" i="49"/>
  <c r="DI341" i="49" s="1"/>
  <c r="AB42" i="46"/>
  <c r="AB406" i="49"/>
  <c r="DI406" i="49" s="1"/>
  <c r="AB42" i="48"/>
  <c r="AB471" i="49"/>
  <c r="DI471" i="49" s="1"/>
  <c r="AA404" i="49"/>
  <c r="DH404" i="49" s="1"/>
  <c r="AA40" i="46"/>
  <c r="BD58" i="47"/>
  <c r="AA339" i="49"/>
  <c r="DH339" i="49" s="1"/>
  <c r="AA40" i="48"/>
  <c r="AA469" i="49"/>
  <c r="DH469" i="49" s="1"/>
  <c r="AQ409" i="51"/>
  <c r="BS409" i="51" s="1"/>
  <c r="AT385" i="51"/>
  <c r="BV353" i="51" s="1"/>
  <c r="AS314" i="50"/>
  <c r="BT485" i="50"/>
  <c r="O621" i="50" s="1"/>
  <c r="BT417" i="50"/>
  <c r="DX417" i="50" s="1"/>
  <c r="BU449" i="50" s="1"/>
  <c r="BT283" i="2"/>
  <c r="O614" i="2" s="1"/>
  <c r="AB113" i="49"/>
  <c r="BE113" i="49" s="1"/>
  <c r="AB86" i="47" s="1"/>
  <c r="X109" i="49"/>
  <c r="AZ109" i="49" s="1"/>
  <c r="BD174" i="47"/>
  <c r="AS314" i="49"/>
  <c r="AS511" i="49"/>
  <c r="BW421" i="49"/>
  <c r="AV453" i="49" s="1"/>
  <c r="BT484" i="49"/>
  <c r="AR55" i="45" s="1"/>
  <c r="P314" i="50"/>
  <c r="BU509" i="50" s="1"/>
  <c r="AR79" i="45"/>
  <c r="DX282" i="50"/>
  <c r="BU314" i="50" s="1"/>
  <c r="BT355" i="49"/>
  <c r="DX355" i="49" s="1"/>
  <c r="BU387" i="49" s="1"/>
  <c r="O181" i="51"/>
  <c r="AQ214" i="51"/>
  <c r="BS214" i="51" s="1"/>
  <c r="AQ474" i="51"/>
  <c r="BS474" i="51" s="1"/>
  <c r="Y337" i="49"/>
  <c r="DF337" i="49" s="1"/>
  <c r="Y38" i="46"/>
  <c r="Y467" i="49"/>
  <c r="DF467" i="49" s="1"/>
  <c r="X84" i="47"/>
  <c r="AZ84" i="47" s="1"/>
  <c r="Y207" i="49" s="1"/>
  <c r="DF207" i="49" s="1"/>
  <c r="Y402" i="49"/>
  <c r="DF402" i="49" s="1"/>
  <c r="Y38" i="48"/>
  <c r="Y272" i="49"/>
  <c r="DF272" i="49" s="1"/>
  <c r="AQ344" i="51"/>
  <c r="BS344" i="51" s="1"/>
  <c r="W36" i="45"/>
  <c r="W270" i="49"/>
  <c r="DD270" i="49" s="1"/>
  <c r="DX479" i="49"/>
  <c r="BU511" i="49" s="1"/>
  <c r="DX219" i="51"/>
  <c r="BU251" i="51" s="1"/>
  <c r="AS251" i="51"/>
  <c r="BD114" i="49"/>
  <c r="AB275" i="2"/>
  <c r="DI275" i="2" s="1"/>
  <c r="BU478" i="51"/>
  <c r="AT510" i="51" s="1"/>
  <c r="Y110" i="49"/>
  <c r="BA110" i="49" s="1"/>
  <c r="AA112" i="49"/>
  <c r="BC112" i="49" s="1"/>
  <c r="W400" i="49"/>
  <c r="DD400" i="49" s="1"/>
  <c r="W36" i="48"/>
  <c r="AB340" i="2"/>
  <c r="DI340" i="2" s="1"/>
  <c r="AB10" i="46"/>
  <c r="DX223" i="50"/>
  <c r="BU255" i="50" s="1"/>
  <c r="O613" i="49"/>
  <c r="Z111" i="49"/>
  <c r="BB111" i="49" s="1"/>
  <c r="W335" i="49"/>
  <c r="DD335" i="49" s="1"/>
  <c r="W36" i="46"/>
  <c r="AB10" i="45"/>
  <c r="W465" i="49"/>
  <c r="DD465" i="49" s="1"/>
  <c r="AB405" i="2"/>
  <c r="DI405" i="2" s="1"/>
  <c r="DY416" i="2"/>
  <c r="BV448" i="2" s="1"/>
  <c r="BV416" i="2" s="1"/>
  <c r="BT486" i="49"/>
  <c r="DX486" i="49" s="1"/>
  <c r="BU518" i="49" s="1"/>
  <c r="O619" i="51"/>
  <c r="AS320" i="51"/>
  <c r="AS255" i="50"/>
  <c r="DZ480" i="51"/>
  <c r="BW512" i="51" s="1"/>
  <c r="BW480" i="51" s="1"/>
  <c r="S512" i="51" s="1"/>
  <c r="DZ415" i="50"/>
  <c r="BW447" i="50" s="1"/>
  <c r="BW415" i="50" s="1"/>
  <c r="AR85" i="45"/>
  <c r="BW288" i="50"/>
  <c r="EA288" i="50" s="1"/>
  <c r="BX320" i="50" s="1"/>
  <c r="AR50" i="45"/>
  <c r="AR411" i="49"/>
  <c r="BT411" i="49" s="1"/>
  <c r="DZ290" i="49"/>
  <c r="BW322" i="49" s="1"/>
  <c r="BW290" i="49" s="1"/>
  <c r="R381" i="49"/>
  <c r="DZ284" i="49"/>
  <c r="P183" i="49"/>
  <c r="DZ418" i="50"/>
  <c r="BW450" i="50" s="1"/>
  <c r="BW418" i="50" s="1"/>
  <c r="AV450" i="50" s="1"/>
  <c r="AR116" i="45"/>
  <c r="DX288" i="51"/>
  <c r="BU320" i="51" s="1"/>
  <c r="BW285" i="50"/>
  <c r="AV317" i="50" s="1"/>
  <c r="BV224" i="51"/>
  <c r="AR111" i="45"/>
  <c r="O614" i="51"/>
  <c r="AU317" i="51"/>
  <c r="DZ285" i="51"/>
  <c r="BW317" i="51" s="1"/>
  <c r="DX347" i="51"/>
  <c r="AT388" i="50"/>
  <c r="BV356" i="50" s="1"/>
  <c r="DZ356" i="50" s="1"/>
  <c r="BW388" i="50" s="1"/>
  <c r="AS445" i="51"/>
  <c r="BU413" i="51" s="1"/>
  <c r="AS257" i="51"/>
  <c r="BU225" i="51" s="1"/>
  <c r="BU283" i="50"/>
  <c r="P614" i="50" s="1"/>
  <c r="AV385" i="49"/>
  <c r="BX353" i="49" s="1"/>
  <c r="EB353" i="49" s="1"/>
  <c r="BY385" i="49" s="1"/>
  <c r="R316" i="49"/>
  <c r="AR346" i="49"/>
  <c r="BT346" i="49" s="1"/>
  <c r="AT381" i="2"/>
  <c r="BV349" i="2" s="1"/>
  <c r="DZ349" i="2" s="1"/>
  <c r="AR281" i="49"/>
  <c r="BT281" i="49" s="1"/>
  <c r="AR476" i="49"/>
  <c r="BT476" i="49" s="1"/>
  <c r="BT420" i="2"/>
  <c r="AS452" i="2" s="1"/>
  <c r="P379" i="51"/>
  <c r="AS86" i="45"/>
  <c r="AT387" i="2"/>
  <c r="BV355" i="2" s="1"/>
  <c r="DX290" i="2"/>
  <c r="BU322" i="2" s="1"/>
  <c r="BU290" i="2" s="1"/>
  <c r="DX421" i="51"/>
  <c r="BU453" i="51" s="1"/>
  <c r="BU421" i="51" s="1"/>
  <c r="AT453" i="51" s="1"/>
  <c r="DY350" i="51"/>
  <c r="BV382" i="51" s="1"/>
  <c r="BV350" i="51" s="1"/>
  <c r="AU382" i="51" s="1"/>
  <c r="AT513" i="51"/>
  <c r="BV481" i="51" s="1"/>
  <c r="DZ481" i="51" s="1"/>
  <c r="BW513" i="51" s="1"/>
  <c r="AR119" i="45"/>
  <c r="P620" i="50"/>
  <c r="BU289" i="51"/>
  <c r="P620" i="51" s="1"/>
  <c r="O622" i="51"/>
  <c r="AU516" i="50"/>
  <c r="DZ484" i="50"/>
  <c r="BW516" i="50" s="1"/>
  <c r="O616" i="51"/>
  <c r="AU518" i="50"/>
  <c r="BW486" i="50" s="1"/>
  <c r="AR113" i="45"/>
  <c r="AU448" i="50"/>
  <c r="BW416" i="50" s="1"/>
  <c r="AT386" i="50"/>
  <c r="BV354" i="50" s="1"/>
  <c r="DX220" i="51"/>
  <c r="BU252" i="51" s="1"/>
  <c r="BU220" i="51" s="1"/>
  <c r="AS113" i="45" s="1"/>
  <c r="DX286" i="50"/>
  <c r="BU318" i="50" s="1"/>
  <c r="BU286" i="50" s="1"/>
  <c r="DY224" i="50"/>
  <c r="BV256" i="50" s="1"/>
  <c r="AT256" i="50"/>
  <c r="BT481" i="2"/>
  <c r="BV289" i="2"/>
  <c r="AU321" i="2" s="1"/>
  <c r="DY222" i="51"/>
  <c r="BV254" i="51" s="1"/>
  <c r="BV222" i="51" s="1"/>
  <c r="AU254" i="51" s="1"/>
  <c r="P444" i="51"/>
  <c r="AU516" i="51"/>
  <c r="BW484" i="51" s="1"/>
  <c r="AV516" i="51" s="1"/>
  <c r="BU290" i="50"/>
  <c r="DY290" i="50" s="1"/>
  <c r="BV322" i="50" s="1"/>
  <c r="AT255" i="51"/>
  <c r="BV223" i="51" s="1"/>
  <c r="Y38" i="50"/>
  <c r="Y9" i="38"/>
  <c r="DX412" i="51"/>
  <c r="BV414" i="51"/>
  <c r="R446" i="51" s="1"/>
  <c r="BV419" i="51"/>
  <c r="DZ419" i="51" s="1"/>
  <c r="BW451" i="51" s="1"/>
  <c r="X10" i="38"/>
  <c r="AT517" i="2"/>
  <c r="BV485" i="2" s="1"/>
  <c r="AU517" i="2" s="1"/>
  <c r="AR48" i="45"/>
  <c r="Y38" i="2"/>
  <c r="Y8" i="38"/>
  <c r="AV516" i="2"/>
  <c r="BX484" i="2" s="1"/>
  <c r="P314" i="49"/>
  <c r="BU249" i="49" s="1"/>
  <c r="AU381" i="49"/>
  <c r="BT479" i="2"/>
  <c r="AS511" i="2" s="1"/>
  <c r="BV418" i="2"/>
  <c r="DZ418" i="2" s="1"/>
  <c r="BW450" i="2" s="1"/>
  <c r="BT416" i="51"/>
  <c r="AS448" i="51" s="1"/>
  <c r="BV483" i="50"/>
  <c r="DZ483" i="50" s="1"/>
  <c r="BW515" i="50" s="1"/>
  <c r="BU479" i="50"/>
  <c r="AT511" i="50" s="1"/>
  <c r="BT351" i="51"/>
  <c r="BW480" i="50"/>
  <c r="EA480" i="50" s="1"/>
  <c r="BV349" i="50"/>
  <c r="DZ349" i="50" s="1"/>
  <c r="BU485" i="51"/>
  <c r="AT517" i="51" s="1"/>
  <c r="BU414" i="50"/>
  <c r="BU486" i="51"/>
  <c r="DY486" i="51" s="1"/>
  <c r="BV518" i="51" s="1"/>
  <c r="AT447" i="49"/>
  <c r="P616" i="49"/>
  <c r="DY415" i="49"/>
  <c r="BV447" i="49" s="1"/>
  <c r="DZ220" i="49"/>
  <c r="BW252" i="49" s="1"/>
  <c r="AU252" i="49"/>
  <c r="BW421" i="2"/>
  <c r="EA421" i="2" s="1"/>
  <c r="BX453" i="2" s="1"/>
  <c r="BV288" i="49"/>
  <c r="AU320" i="49" s="1"/>
  <c r="BU478" i="2"/>
  <c r="DY478" i="2" s="1"/>
  <c r="BU417" i="49"/>
  <c r="DY417" i="49" s="1"/>
  <c r="BV449" i="49" s="1"/>
  <c r="DY351" i="2"/>
  <c r="BV383" i="2" s="1"/>
  <c r="BV351" i="2" s="1"/>
  <c r="BW417" i="2"/>
  <c r="EA417" i="2" s="1"/>
  <c r="BX449" i="2" s="1"/>
  <c r="BV418" i="49"/>
  <c r="AU450" i="49" s="1"/>
  <c r="BV221" i="2"/>
  <c r="AU253" i="2" s="1"/>
  <c r="BU414" i="49"/>
  <c r="DY414" i="49" s="1"/>
  <c r="BV446" i="49" s="1"/>
  <c r="BV219" i="2"/>
  <c r="R251" i="2" s="1"/>
  <c r="BU483" i="49"/>
  <c r="P619" i="49" s="1"/>
  <c r="BV480" i="49"/>
  <c r="DZ480" i="49" s="1"/>
  <c r="BW512" i="49" s="1"/>
  <c r="BV352" i="49"/>
  <c r="AU384" i="49" s="1"/>
  <c r="BR244" i="50"/>
  <c r="N541" i="50"/>
  <c r="N574" i="50" s="1"/>
  <c r="BS311" i="50"/>
  <c r="BS441" i="50"/>
  <c r="BS506" i="50"/>
  <c r="BS376" i="50"/>
  <c r="N52" i="50"/>
  <c r="AQ77" i="46" s="1"/>
  <c r="DW409" i="2"/>
  <c r="O441" i="2"/>
  <c r="AR441" i="2"/>
  <c r="BU356" i="51"/>
  <c r="AR442" i="51"/>
  <c r="O442" i="51"/>
  <c r="DW410" i="51"/>
  <c r="AR247" i="51"/>
  <c r="O247" i="51"/>
  <c r="DW215" i="51"/>
  <c r="AQ108" i="45"/>
  <c r="X112" i="47"/>
  <c r="Y77" i="50"/>
  <c r="X141" i="50"/>
  <c r="DW215" i="50"/>
  <c r="AR247" i="50"/>
  <c r="O247" i="50"/>
  <c r="AQ77" i="45"/>
  <c r="BR343" i="50"/>
  <c r="BV419" i="49"/>
  <c r="BR408" i="49"/>
  <c r="DZ219" i="49"/>
  <c r="R251" i="49"/>
  <c r="AU251" i="49"/>
  <c r="O507" i="49"/>
  <c r="DW475" i="49"/>
  <c r="N611" i="49"/>
  <c r="AR507" i="49"/>
  <c r="DW215" i="49"/>
  <c r="AR247" i="49"/>
  <c r="O247" i="49"/>
  <c r="AQ46" i="45"/>
  <c r="N245" i="51"/>
  <c r="AQ245" i="51"/>
  <c r="DV213" i="51"/>
  <c r="AP106" i="45"/>
  <c r="BW419" i="50"/>
  <c r="BU352" i="51"/>
  <c r="BS279" i="2"/>
  <c r="Z78" i="49"/>
  <c r="Y142" i="49"/>
  <c r="AT386" i="51"/>
  <c r="DY354" i="51"/>
  <c r="BV386" i="51" s="1"/>
  <c r="Y141" i="49"/>
  <c r="Z77" i="49"/>
  <c r="O442" i="50"/>
  <c r="DW410" i="50"/>
  <c r="AR442" i="50"/>
  <c r="DY485" i="49"/>
  <c r="BV517" i="49" s="1"/>
  <c r="AT517" i="49"/>
  <c r="AT258" i="51"/>
  <c r="DY226" i="51"/>
  <c r="BV258" i="51" s="1"/>
  <c r="BV414" i="2"/>
  <c r="AV448" i="49"/>
  <c r="EA416" i="49"/>
  <c r="BX448" i="49" s="1"/>
  <c r="DX351" i="50"/>
  <c r="BU383" i="50" s="1"/>
  <c r="AS383" i="50"/>
  <c r="AS313" i="50"/>
  <c r="DX281" i="50"/>
  <c r="P313" i="50"/>
  <c r="AS257" i="2"/>
  <c r="DX225" i="2"/>
  <c r="BU257" i="2" s="1"/>
  <c r="DY223" i="2"/>
  <c r="BV255" i="2" s="1"/>
  <c r="AT255" i="2"/>
  <c r="AT256" i="49"/>
  <c r="DY224" i="49"/>
  <c r="BV256" i="49" s="1"/>
  <c r="DV408" i="2"/>
  <c r="N440" i="2"/>
  <c r="AQ440" i="2"/>
  <c r="AT253" i="49"/>
  <c r="DY221" i="49"/>
  <c r="BV253" i="49" s="1"/>
  <c r="DW345" i="2"/>
  <c r="AR377" i="2"/>
  <c r="O377" i="2"/>
  <c r="DW280" i="2"/>
  <c r="O312" i="2"/>
  <c r="AR312" i="2"/>
  <c r="BT287" i="2"/>
  <c r="AT254" i="2"/>
  <c r="DY222" i="2"/>
  <c r="BV254" i="2" s="1"/>
  <c r="DY482" i="2"/>
  <c r="BV514" i="2" s="1"/>
  <c r="AT514" i="2"/>
  <c r="DZ291" i="51"/>
  <c r="BW323" i="51" s="1"/>
  <c r="AU323" i="51"/>
  <c r="AT453" i="50"/>
  <c r="DY421" i="50"/>
  <c r="BV453" i="50" s="1"/>
  <c r="AT254" i="50"/>
  <c r="DY222" i="50"/>
  <c r="BV254" i="50" s="1"/>
  <c r="BD87" i="47"/>
  <c r="AP472" i="2"/>
  <c r="AP277" i="2"/>
  <c r="N179" i="2"/>
  <c r="AP342" i="2"/>
  <c r="AP212" i="2"/>
  <c r="AP407" i="2"/>
  <c r="BR213" i="50"/>
  <c r="BR278" i="50"/>
  <c r="AR78" i="45"/>
  <c r="AS248" i="50"/>
  <c r="DX216" i="50"/>
  <c r="P248" i="50"/>
  <c r="BR278" i="49"/>
  <c r="N245" i="2"/>
  <c r="DV213" i="2"/>
  <c r="AQ245" i="2"/>
  <c r="AP13" i="45"/>
  <c r="AR247" i="2"/>
  <c r="O247" i="2"/>
  <c r="DW215" i="2"/>
  <c r="AQ15" i="45"/>
  <c r="BR374" i="50"/>
  <c r="BR504" i="50"/>
  <c r="BR309" i="50"/>
  <c r="M539" i="50"/>
  <c r="M572" i="50" s="1"/>
  <c r="BR439" i="50"/>
  <c r="M50" i="50"/>
  <c r="AP75" i="46" s="1"/>
  <c r="AS323" i="50"/>
  <c r="DX291" i="50"/>
  <c r="BU323" i="50" s="1"/>
  <c r="AR88" i="45"/>
  <c r="O622" i="50"/>
  <c r="BS214" i="2"/>
  <c r="P183" i="2"/>
  <c r="AR281" i="2"/>
  <c r="AR476" i="2"/>
  <c r="AR346" i="2"/>
  <c r="AR411" i="2"/>
  <c r="AR216" i="2"/>
  <c r="AS381" i="51"/>
  <c r="DX349" i="51"/>
  <c r="BU381" i="51" s="1"/>
  <c r="O615" i="51"/>
  <c r="AR112" i="45"/>
  <c r="AU513" i="49"/>
  <c r="DZ481" i="49"/>
  <c r="BW513" i="49" s="1"/>
  <c r="DZ479" i="51"/>
  <c r="R511" i="51"/>
  <c r="AU511" i="51"/>
  <c r="DY413" i="50"/>
  <c r="Q445" i="50"/>
  <c r="AT445" i="50"/>
  <c r="BR244" i="49"/>
  <c r="AU384" i="2"/>
  <c r="DZ352" i="2"/>
  <c r="BW384" i="2" s="1"/>
  <c r="Z141" i="51"/>
  <c r="AA77" i="51"/>
  <c r="AR110" i="45"/>
  <c r="DX217" i="51"/>
  <c r="P249" i="51"/>
  <c r="AS249" i="51"/>
  <c r="AR377" i="51"/>
  <c r="DW345" i="51"/>
  <c r="O377" i="51"/>
  <c r="AS386" i="49"/>
  <c r="DX354" i="49"/>
  <c r="BU386" i="49" s="1"/>
  <c r="Z27" i="47"/>
  <c r="Z143" i="2"/>
  <c r="AA79" i="2"/>
  <c r="O613" i="51"/>
  <c r="BD113" i="50"/>
  <c r="BW483" i="51"/>
  <c r="BV482" i="50"/>
  <c r="BV482" i="49"/>
  <c r="DY283" i="49"/>
  <c r="Q315" i="49"/>
  <c r="AT315" i="49"/>
  <c r="AS508" i="50"/>
  <c r="DX476" i="50"/>
  <c r="P508" i="50"/>
  <c r="O612" i="50"/>
  <c r="AR377" i="49"/>
  <c r="O377" i="49"/>
  <c r="DW345" i="49"/>
  <c r="AR312" i="49"/>
  <c r="DW280" i="49"/>
  <c r="O312" i="49"/>
  <c r="DY348" i="2"/>
  <c r="AT380" i="2"/>
  <c r="Q380" i="2"/>
  <c r="N375" i="2"/>
  <c r="DV343" i="2"/>
  <c r="AQ375" i="2"/>
  <c r="AT318" i="49"/>
  <c r="DY286" i="49"/>
  <c r="BV318" i="49" s="1"/>
  <c r="O442" i="2"/>
  <c r="AR442" i="2"/>
  <c r="DW410" i="2"/>
  <c r="BV417" i="51"/>
  <c r="AA144" i="51"/>
  <c r="AB80" i="51"/>
  <c r="AB144" i="51" s="1"/>
  <c r="BR408" i="50"/>
  <c r="BU353" i="2"/>
  <c r="AA28" i="47"/>
  <c r="AA144" i="2"/>
  <c r="AB80" i="2"/>
  <c r="BU291" i="2"/>
  <c r="BR343" i="49"/>
  <c r="BR213" i="49"/>
  <c r="Z142" i="51"/>
  <c r="AA78" i="51"/>
  <c r="BV291" i="49"/>
  <c r="BS246" i="50"/>
  <c r="AR312" i="50"/>
  <c r="DW280" i="50"/>
  <c r="O312" i="50"/>
  <c r="AA115" i="47"/>
  <c r="AA144" i="50"/>
  <c r="AB80" i="50"/>
  <c r="AS382" i="50"/>
  <c r="DX350" i="50"/>
  <c r="BU382" i="50" s="1"/>
  <c r="O616" i="50"/>
  <c r="AR82" i="45"/>
  <c r="BS474" i="2"/>
  <c r="AT452" i="49"/>
  <c r="DY420" i="49"/>
  <c r="BV452" i="49" s="1"/>
  <c r="BV356" i="2"/>
  <c r="BU354" i="2"/>
  <c r="P443" i="50"/>
  <c r="AS443" i="50"/>
  <c r="DX411" i="50"/>
  <c r="BU220" i="2"/>
  <c r="AU384" i="50"/>
  <c r="DZ352" i="50"/>
  <c r="BW384" i="50" s="1"/>
  <c r="AQ505" i="2"/>
  <c r="DV473" i="2"/>
  <c r="N505" i="2"/>
  <c r="M609" i="2"/>
  <c r="AU321" i="50"/>
  <c r="DZ289" i="50"/>
  <c r="BW321" i="50" s="1"/>
  <c r="M539" i="49"/>
  <c r="M572" i="49" s="1"/>
  <c r="BR504" i="49"/>
  <c r="BR309" i="49"/>
  <c r="BR439" i="49"/>
  <c r="BR374" i="49"/>
  <c r="M50" i="49"/>
  <c r="AT317" i="2"/>
  <c r="DY285" i="2"/>
  <c r="BV317" i="2" s="1"/>
  <c r="AS320" i="2"/>
  <c r="DX288" i="2"/>
  <c r="BU320" i="2" s="1"/>
  <c r="AR23" i="45"/>
  <c r="AA143" i="49"/>
  <c r="AB79" i="49"/>
  <c r="AB143" i="49" s="1"/>
  <c r="AT515" i="2"/>
  <c r="DY483" i="2"/>
  <c r="BV515" i="2" s="1"/>
  <c r="DY355" i="50"/>
  <c r="BV387" i="50" s="1"/>
  <c r="AT387" i="50"/>
  <c r="AT253" i="50"/>
  <c r="DY221" i="50"/>
  <c r="BV253" i="50" s="1"/>
  <c r="BV415" i="51"/>
  <c r="BU420" i="50"/>
  <c r="AU319" i="50"/>
  <c r="DZ287" i="50"/>
  <c r="BW319" i="50" s="1"/>
  <c r="AR47" i="48"/>
  <c r="AU317" i="49"/>
  <c r="DZ285" i="49"/>
  <c r="BW317" i="49" s="1"/>
  <c r="DY218" i="49"/>
  <c r="Q250" i="49"/>
  <c r="AT250" i="49"/>
  <c r="DW410" i="49"/>
  <c r="AR442" i="49"/>
  <c r="O442" i="49"/>
  <c r="AT452" i="51"/>
  <c r="DY420" i="51"/>
  <c r="BV452" i="51" s="1"/>
  <c r="N375" i="51"/>
  <c r="DV343" i="51"/>
  <c r="AQ375" i="51"/>
  <c r="AR507" i="50"/>
  <c r="N611" i="50"/>
  <c r="DW475" i="50"/>
  <c r="O507" i="50"/>
  <c r="DZ286" i="2"/>
  <c r="BW318" i="2" s="1"/>
  <c r="AU318" i="2"/>
  <c r="BU348" i="51"/>
  <c r="BV350" i="2"/>
  <c r="BU419" i="2"/>
  <c r="X25" i="47"/>
  <c r="X141" i="2"/>
  <c r="Y77" i="2"/>
  <c r="AQ310" i="2"/>
  <c r="N310" i="2"/>
  <c r="DV278" i="2"/>
  <c r="AQ505" i="51"/>
  <c r="M609" i="51"/>
  <c r="N505" i="51"/>
  <c r="DV473" i="51"/>
  <c r="DZ219" i="50"/>
  <c r="AU251" i="50"/>
  <c r="R251" i="50"/>
  <c r="AA79" i="51"/>
  <c r="Z143" i="51"/>
  <c r="BV482" i="51"/>
  <c r="BR473" i="50"/>
  <c r="AT316" i="50"/>
  <c r="DY284" i="50"/>
  <c r="BV316" i="50" s="1"/>
  <c r="BU355" i="51"/>
  <c r="DW280" i="51"/>
  <c r="AR312" i="51"/>
  <c r="O312" i="51"/>
  <c r="BR473" i="49"/>
  <c r="BT481" i="50"/>
  <c r="Z114" i="47"/>
  <c r="Z143" i="50"/>
  <c r="AA79" i="50"/>
  <c r="AB111" i="50" s="1"/>
  <c r="BE111" i="50" s="1"/>
  <c r="AR377" i="50"/>
  <c r="O377" i="50"/>
  <c r="DW345" i="50"/>
  <c r="BS344" i="2"/>
  <c r="AP277" i="51"/>
  <c r="AP407" i="51"/>
  <c r="AP342" i="51"/>
  <c r="N179" i="51"/>
  <c r="AP472" i="51"/>
  <c r="AP212" i="51"/>
  <c r="AT258" i="49"/>
  <c r="DY226" i="49"/>
  <c r="BV258" i="49" s="1"/>
  <c r="Z113" i="47"/>
  <c r="Z142" i="50"/>
  <c r="AA78" i="50"/>
  <c r="DX346" i="50"/>
  <c r="P378" i="50"/>
  <c r="AS378" i="50"/>
  <c r="N611" i="51"/>
  <c r="DW475" i="51"/>
  <c r="AR507" i="51"/>
  <c r="O507" i="51"/>
  <c r="DX225" i="49"/>
  <c r="BU257" i="49" s="1"/>
  <c r="AS257" i="49"/>
  <c r="N310" i="51"/>
  <c r="DV278" i="51"/>
  <c r="AQ310" i="51"/>
  <c r="AU518" i="2"/>
  <c r="DZ486" i="2"/>
  <c r="BW518" i="2" s="1"/>
  <c r="N611" i="2"/>
  <c r="AR507" i="2"/>
  <c r="O507" i="2"/>
  <c r="DW475" i="2"/>
  <c r="AT321" i="49"/>
  <c r="DY289" i="49"/>
  <c r="BV321" i="49" s="1"/>
  <c r="AB29" i="47"/>
  <c r="AB145" i="2"/>
  <c r="BU314" i="49"/>
  <c r="BT351" i="49"/>
  <c r="Y26" i="47"/>
  <c r="Y142" i="2"/>
  <c r="Z78" i="2"/>
  <c r="EA225" i="50"/>
  <c r="BX257" i="50" s="1"/>
  <c r="AV257" i="50"/>
  <c r="AT388" i="49"/>
  <c r="DY356" i="49"/>
  <c r="BV388" i="49" s="1"/>
  <c r="AV258" i="50"/>
  <c r="EA226" i="50"/>
  <c r="BX258" i="50" s="1"/>
  <c r="AQ344" i="49"/>
  <c r="AQ409" i="49"/>
  <c r="O181" i="49"/>
  <c r="AQ45" i="48"/>
  <c r="AQ214" i="49"/>
  <c r="AQ474" i="49"/>
  <c r="AQ279" i="49"/>
  <c r="DY286" i="51"/>
  <c r="BV318" i="51" s="1"/>
  <c r="AT318" i="51"/>
  <c r="BU284" i="2"/>
  <c r="DY350" i="49"/>
  <c r="BV382" i="49" s="1"/>
  <c r="AT382" i="49"/>
  <c r="AS51" i="45"/>
  <c r="AU450" i="51"/>
  <c r="DZ418" i="51"/>
  <c r="BW450" i="51" s="1"/>
  <c r="EA220" i="50"/>
  <c r="AV252" i="50"/>
  <c r="S252" i="50"/>
  <c r="AU253" i="51"/>
  <c r="DZ221" i="51"/>
  <c r="BW253" i="51" s="1"/>
  <c r="N440" i="51"/>
  <c r="DV408" i="51"/>
  <c r="AQ440" i="51"/>
  <c r="AR26" i="45"/>
  <c r="AS258" i="2"/>
  <c r="DX226" i="2"/>
  <c r="BU258" i="2" s="1"/>
  <c r="X54" i="47"/>
  <c r="AZ54" i="47" s="1"/>
  <c r="Y206" i="2" s="1"/>
  <c r="DF206" i="2" s="1"/>
  <c r="Y6" i="48"/>
  <c r="Y6" i="45"/>
  <c r="Y401" i="2"/>
  <c r="DF401" i="2" s="1"/>
  <c r="Y466" i="2"/>
  <c r="DF466" i="2" s="1"/>
  <c r="Y336" i="2"/>
  <c r="DF336" i="2" s="1"/>
  <c r="Y6" i="46"/>
  <c r="Y271" i="2"/>
  <c r="DF271" i="2" s="1"/>
  <c r="W140" i="47"/>
  <c r="AY140" i="47" s="1"/>
  <c r="X205" i="50" s="1"/>
  <c r="DE205" i="50" s="1"/>
  <c r="X66" i="48"/>
  <c r="X68" i="46"/>
  <c r="X67" i="45"/>
  <c r="X400" i="50"/>
  <c r="DE400" i="50" s="1"/>
  <c r="X270" i="50"/>
  <c r="DE270" i="50" s="1"/>
  <c r="X465" i="50"/>
  <c r="DE465" i="50" s="1"/>
  <c r="X335" i="50"/>
  <c r="DE335" i="50" s="1"/>
  <c r="Z142" i="47"/>
  <c r="AA68" i="48"/>
  <c r="AA70" i="46"/>
  <c r="AA69" i="45"/>
  <c r="AA467" i="50"/>
  <c r="DH467" i="50" s="1"/>
  <c r="AA402" i="50"/>
  <c r="DH402" i="50" s="1"/>
  <c r="AA272" i="50"/>
  <c r="DH272" i="50" s="1"/>
  <c r="AA337" i="50"/>
  <c r="DH337" i="50" s="1"/>
  <c r="V53" i="47"/>
  <c r="AX53" i="47" s="1"/>
  <c r="W205" i="2" s="1"/>
  <c r="DD205" i="2" s="1"/>
  <c r="W5" i="48"/>
  <c r="W5" i="46"/>
  <c r="W5" i="45"/>
  <c r="W465" i="2"/>
  <c r="DD465" i="2" s="1"/>
  <c r="W400" i="2"/>
  <c r="DD400" i="2" s="1"/>
  <c r="W270" i="2"/>
  <c r="DD270" i="2" s="1"/>
  <c r="W335" i="2"/>
  <c r="DD335" i="2" s="1"/>
  <c r="W54" i="47"/>
  <c r="AY54" i="47" s="1"/>
  <c r="X206" i="2" s="1"/>
  <c r="DE206" i="2" s="1"/>
  <c r="X6" i="48"/>
  <c r="X6" i="45"/>
  <c r="X6" i="46"/>
  <c r="X401" i="2"/>
  <c r="DE401" i="2" s="1"/>
  <c r="X466" i="2"/>
  <c r="DE466" i="2" s="1"/>
  <c r="X271" i="2"/>
  <c r="DE271" i="2" s="1"/>
  <c r="X336" i="2"/>
  <c r="DE336" i="2" s="1"/>
  <c r="Z110" i="50"/>
  <c r="BB110" i="50" s="1"/>
  <c r="AB112" i="2"/>
  <c r="BE112" i="2" s="1"/>
  <c r="AA111" i="2"/>
  <c r="BC111" i="2" s="1"/>
  <c r="X141" i="47"/>
  <c r="AZ141" i="47" s="1"/>
  <c r="Y206" i="50" s="1"/>
  <c r="DF206" i="50" s="1"/>
  <c r="Y67" i="48"/>
  <c r="Y69" i="46"/>
  <c r="Y68" i="45"/>
  <c r="Y466" i="50"/>
  <c r="DF466" i="50" s="1"/>
  <c r="Y401" i="50"/>
  <c r="DF401" i="50" s="1"/>
  <c r="Y336" i="50"/>
  <c r="DF336" i="50" s="1"/>
  <c r="Y271" i="50"/>
  <c r="DF271" i="50" s="1"/>
  <c r="BD112" i="50"/>
  <c r="Z56" i="47"/>
  <c r="BB56" i="47" s="1"/>
  <c r="AA208" i="2" s="1"/>
  <c r="DH208" i="2" s="1"/>
  <c r="AA8" i="48"/>
  <c r="AA8" i="46"/>
  <c r="AA8" i="45"/>
  <c r="AA338" i="2"/>
  <c r="DH338" i="2" s="1"/>
  <c r="AA403" i="2"/>
  <c r="DH403" i="2" s="1"/>
  <c r="AA468" i="2"/>
  <c r="DH468" i="2" s="1"/>
  <c r="AA273" i="2"/>
  <c r="DH273" i="2" s="1"/>
  <c r="W53" i="47"/>
  <c r="AY53" i="47" s="1"/>
  <c r="X205" i="2" s="1"/>
  <c r="DE205" i="2" s="1"/>
  <c r="X5" i="48"/>
  <c r="X5" i="46"/>
  <c r="X5" i="45"/>
  <c r="X465" i="2"/>
  <c r="DE465" i="2" s="1"/>
  <c r="X400" i="2"/>
  <c r="DE400" i="2" s="1"/>
  <c r="X335" i="2"/>
  <c r="DE335" i="2" s="1"/>
  <c r="X270" i="2"/>
  <c r="DE270" i="2" s="1"/>
  <c r="Y55" i="47"/>
  <c r="BA55" i="47" s="1"/>
  <c r="Z207" i="2" s="1"/>
  <c r="DG207" i="2" s="1"/>
  <c r="Z7" i="48"/>
  <c r="Z7" i="46"/>
  <c r="Z7" i="45"/>
  <c r="Z467" i="2"/>
  <c r="DG467" i="2" s="1"/>
  <c r="Z402" i="2"/>
  <c r="DG402" i="2" s="1"/>
  <c r="Z337" i="2"/>
  <c r="DG337" i="2" s="1"/>
  <c r="Z272" i="2"/>
  <c r="DG272" i="2" s="1"/>
  <c r="X55" i="47"/>
  <c r="AZ55" i="47" s="1"/>
  <c r="Y207" i="2" s="1"/>
  <c r="DF207" i="2" s="1"/>
  <c r="Y7" i="48"/>
  <c r="Y7" i="45"/>
  <c r="Y7" i="46"/>
  <c r="Y467" i="2"/>
  <c r="DF467" i="2" s="1"/>
  <c r="Y402" i="2"/>
  <c r="DF402" i="2" s="1"/>
  <c r="Y337" i="2"/>
  <c r="DF337" i="2" s="1"/>
  <c r="Y272" i="2"/>
  <c r="DF272" i="2" s="1"/>
  <c r="Y109" i="2"/>
  <c r="Y109" i="49" s="1"/>
  <c r="Y12" i="38"/>
  <c r="Z110" i="2"/>
  <c r="Z110" i="49" s="1"/>
  <c r="Y13" i="38"/>
  <c r="Y109" i="50"/>
  <c r="BA109" i="50" s="1"/>
  <c r="BD113" i="2"/>
  <c r="BP209" i="50"/>
  <c r="BO467" i="2"/>
  <c r="BP404" i="2"/>
  <c r="BP500" i="2"/>
  <c r="BP435" i="2"/>
  <c r="K535" i="2"/>
  <c r="K568" i="2" s="1"/>
  <c r="BP370" i="2"/>
  <c r="BP305" i="2"/>
  <c r="K46" i="2"/>
  <c r="BQ242" i="50"/>
  <c r="BO272" i="2"/>
  <c r="K239" i="2"/>
  <c r="DS207" i="2"/>
  <c r="AN239" i="2"/>
  <c r="K535" i="50"/>
  <c r="K568" i="50" s="1"/>
  <c r="BP500" i="50"/>
  <c r="BP435" i="50"/>
  <c r="BP370" i="50"/>
  <c r="BP305" i="50"/>
  <c r="K46" i="50"/>
  <c r="AN71" i="46" s="1"/>
  <c r="BP240" i="50"/>
  <c r="L537" i="50"/>
  <c r="L570" i="50" s="1"/>
  <c r="BQ502" i="50"/>
  <c r="BQ372" i="50"/>
  <c r="BQ437" i="50"/>
  <c r="BQ307" i="50"/>
  <c r="L48" i="50"/>
  <c r="AO73" i="46" s="1"/>
  <c r="BP469" i="2"/>
  <c r="BQ242" i="2"/>
  <c r="L537" i="2"/>
  <c r="L570" i="2" s="1"/>
  <c r="BQ502" i="2"/>
  <c r="BQ437" i="2"/>
  <c r="BQ372" i="2"/>
  <c r="BQ307" i="2"/>
  <c r="L48" i="2"/>
  <c r="BO498" i="2"/>
  <c r="J533" i="2"/>
  <c r="J566" i="2" s="1"/>
  <c r="BO433" i="2"/>
  <c r="BO368" i="2"/>
  <c r="BO303" i="2"/>
  <c r="J44" i="2"/>
  <c r="BP339" i="50"/>
  <c r="BP240" i="2"/>
  <c r="AN434" i="2"/>
  <c r="K434" i="2"/>
  <c r="DS402" i="2"/>
  <c r="BO238" i="2"/>
  <c r="BP274" i="2"/>
  <c r="BP404" i="50"/>
  <c r="BP469" i="50"/>
  <c r="BP274" i="50"/>
  <c r="BO337" i="2"/>
  <c r="BP209" i="2"/>
  <c r="BP339" i="2"/>
  <c r="BD114" i="51"/>
  <c r="BQ242" i="49"/>
  <c r="X171" i="47"/>
  <c r="AZ171" i="47" s="1"/>
  <c r="Y207" i="51" s="1"/>
  <c r="Y99" i="48"/>
  <c r="Y101" i="46"/>
  <c r="Y100" i="45"/>
  <c r="Y467" i="51"/>
  <c r="Y402" i="51"/>
  <c r="Y272" i="51"/>
  <c r="Y337" i="51"/>
  <c r="BO207" i="49"/>
  <c r="BN271" i="51"/>
  <c r="DE402" i="51"/>
  <c r="DE208" i="51"/>
  <c r="BP339" i="49"/>
  <c r="V169" i="47"/>
  <c r="AX169" i="47" s="1"/>
  <c r="W205" i="51" s="1"/>
  <c r="W97" i="48"/>
  <c r="W99" i="46"/>
  <c r="W98" i="45"/>
  <c r="W465" i="51"/>
  <c r="W400" i="51"/>
  <c r="W335" i="51"/>
  <c r="W270" i="51"/>
  <c r="DC205" i="49"/>
  <c r="BP209" i="51"/>
  <c r="DS207" i="51"/>
  <c r="AN239" i="51"/>
  <c r="K239" i="51"/>
  <c r="DE206" i="49"/>
  <c r="DC205" i="51"/>
  <c r="C40" i="56"/>
  <c r="B41" i="56"/>
  <c r="BO402" i="49"/>
  <c r="X172" i="47"/>
  <c r="AZ172" i="47" s="1"/>
  <c r="Y208" i="51" s="1"/>
  <c r="Y100" i="48"/>
  <c r="Y102" i="46"/>
  <c r="Y101" i="45"/>
  <c r="Y403" i="51"/>
  <c r="Y468" i="51"/>
  <c r="Y273" i="51"/>
  <c r="Y338" i="51"/>
  <c r="V170" i="47"/>
  <c r="AX170" i="47" s="1"/>
  <c r="W206" i="51" s="1"/>
  <c r="W98" i="48"/>
  <c r="W100" i="46"/>
  <c r="W99" i="45"/>
  <c r="W466" i="51"/>
  <c r="W336" i="51"/>
  <c r="W271" i="51"/>
  <c r="W401" i="51"/>
  <c r="K535" i="49"/>
  <c r="K568" i="49" s="1"/>
  <c r="BP435" i="49"/>
  <c r="BP370" i="49"/>
  <c r="BP500" i="49"/>
  <c r="BP305" i="49"/>
  <c r="K46" i="49"/>
  <c r="AB113" i="51"/>
  <c r="BE113" i="51" s="1"/>
  <c r="AB173" i="47" s="1"/>
  <c r="BD173" i="47" s="1"/>
  <c r="Y110" i="51"/>
  <c r="BA110" i="51" s="1"/>
  <c r="X109" i="51"/>
  <c r="AZ109" i="51" s="1"/>
  <c r="AA112" i="51"/>
  <c r="BC112" i="51" s="1"/>
  <c r="Z111" i="51"/>
  <c r="BO467" i="49"/>
  <c r="Y173" i="47"/>
  <c r="BA173" i="47" s="1"/>
  <c r="Z209" i="51" s="1"/>
  <c r="Z101" i="48"/>
  <c r="Z103" i="46"/>
  <c r="Z102" i="45"/>
  <c r="Z404" i="51"/>
  <c r="Z469" i="51"/>
  <c r="Z274" i="51"/>
  <c r="Z339" i="51"/>
  <c r="BN336" i="51"/>
  <c r="BN466" i="51"/>
  <c r="DE467" i="51"/>
  <c r="DE207" i="51"/>
  <c r="DE403" i="51"/>
  <c r="BP274" i="49"/>
  <c r="Y172" i="47"/>
  <c r="BA172" i="47" s="1"/>
  <c r="Z208" i="51" s="1"/>
  <c r="Z100" i="48"/>
  <c r="Z102" i="46"/>
  <c r="Z101" i="45"/>
  <c r="Z468" i="51"/>
  <c r="Z403" i="51"/>
  <c r="Z338" i="51"/>
  <c r="Z273" i="51"/>
  <c r="DC271" i="51"/>
  <c r="BP469" i="51"/>
  <c r="BQ502" i="51"/>
  <c r="BQ437" i="51"/>
  <c r="L537" i="51"/>
  <c r="L570" i="51" s="1"/>
  <c r="BQ372" i="51"/>
  <c r="BQ307" i="51"/>
  <c r="L48" i="51"/>
  <c r="AO104" i="46" s="1"/>
  <c r="DC270" i="51"/>
  <c r="BO337" i="49"/>
  <c r="Y85" i="47"/>
  <c r="BA85" i="47" s="1"/>
  <c r="Z208" i="49" s="1"/>
  <c r="Z39" i="48"/>
  <c r="Z39" i="46"/>
  <c r="Z39" i="45"/>
  <c r="Z468" i="49"/>
  <c r="Z403" i="49"/>
  <c r="Z338" i="49"/>
  <c r="Z273" i="49"/>
  <c r="DE468" i="51"/>
  <c r="BP339" i="51"/>
  <c r="BO272" i="51"/>
  <c r="X20" i="38"/>
  <c r="BO272" i="49"/>
  <c r="L175" i="51"/>
  <c r="AN338" i="51"/>
  <c r="AN273" i="51"/>
  <c r="AN403" i="51"/>
  <c r="AN208" i="51"/>
  <c r="AN468" i="51"/>
  <c r="BN401" i="51"/>
  <c r="BN206" i="51"/>
  <c r="DI211" i="49"/>
  <c r="DE272" i="51"/>
  <c r="I602" i="49"/>
  <c r="AM498" i="49"/>
  <c r="J498" i="49"/>
  <c r="DR466" i="49"/>
  <c r="DE273" i="51"/>
  <c r="BP209" i="49"/>
  <c r="BP469" i="49"/>
  <c r="AA175" i="47"/>
  <c r="BC175" i="47" s="1"/>
  <c r="AB211" i="51" s="1"/>
  <c r="AB103" i="48"/>
  <c r="AB105" i="46"/>
  <c r="AB104" i="45"/>
  <c r="AB406" i="51"/>
  <c r="AB341" i="51"/>
  <c r="AB471" i="51"/>
  <c r="AB276" i="51"/>
  <c r="DC336" i="51"/>
  <c r="BP274" i="51"/>
  <c r="BO467" i="51"/>
  <c r="Z174" i="47"/>
  <c r="BB174" i="47" s="1"/>
  <c r="AA210" i="51" s="1"/>
  <c r="AA102" i="48"/>
  <c r="AA104" i="46"/>
  <c r="AA103" i="45"/>
  <c r="AA405" i="51"/>
  <c r="AA340" i="51"/>
  <c r="AA275" i="51"/>
  <c r="AA470" i="51"/>
  <c r="L537" i="49"/>
  <c r="L570" i="49" s="1"/>
  <c r="BQ502" i="49"/>
  <c r="BQ437" i="49"/>
  <c r="BQ372" i="49"/>
  <c r="BQ307" i="49"/>
  <c r="L48" i="49"/>
  <c r="BP240" i="49"/>
  <c r="BQ242" i="51"/>
  <c r="DC465" i="51"/>
  <c r="DC401" i="51"/>
  <c r="X17" i="38"/>
  <c r="X21" i="38" s="1"/>
  <c r="DC400" i="51"/>
  <c r="DE337" i="51"/>
  <c r="DE338" i="51"/>
  <c r="BP404" i="49"/>
  <c r="J433" i="49"/>
  <c r="AM433" i="49"/>
  <c r="DR401" i="49"/>
  <c r="AM303" i="49"/>
  <c r="DR271" i="49"/>
  <c r="J303" i="49"/>
  <c r="DC466" i="51"/>
  <c r="DC206" i="51"/>
  <c r="BP404" i="51"/>
  <c r="BO402" i="51"/>
  <c r="K369" i="51"/>
  <c r="AN369" i="51"/>
  <c r="DS337" i="51"/>
  <c r="AM238" i="49"/>
  <c r="J238" i="49"/>
  <c r="DR206" i="49"/>
  <c r="AL37" i="45"/>
  <c r="J368" i="49"/>
  <c r="AM368" i="49"/>
  <c r="DR336" i="49"/>
  <c r="BC113" i="51"/>
  <c r="DD205" i="49"/>
  <c r="DH209" i="49"/>
  <c r="DC335" i="51"/>
  <c r="AZ110" i="51"/>
  <c r="H239" i="38" l="1"/>
  <c r="H271" i="38"/>
  <c r="BX294" i="50"/>
  <c r="H238" i="38"/>
  <c r="H274" i="38" s="1"/>
  <c r="H270" i="38"/>
  <c r="AU325" i="2"/>
  <c r="BW293" i="2" s="1"/>
  <c r="DZ293" i="2"/>
  <c r="BW325" i="2" s="1"/>
  <c r="P623" i="49"/>
  <c r="DY487" i="49"/>
  <c r="BV519" i="49" s="1"/>
  <c r="AT519" i="49"/>
  <c r="BU359" i="51"/>
  <c r="BN207" i="50"/>
  <c r="AK432" i="2"/>
  <c r="H432" i="2"/>
  <c r="H457" i="2" s="1"/>
  <c r="H458" i="2" s="1"/>
  <c r="DP400" i="2"/>
  <c r="BL425" i="2"/>
  <c r="BW357" i="50"/>
  <c r="BU424" i="49"/>
  <c r="G175" i="38"/>
  <c r="G171" i="38"/>
  <c r="G179" i="38" s="1"/>
  <c r="I498" i="50"/>
  <c r="AL498" i="50"/>
  <c r="H602" i="50"/>
  <c r="DQ466" i="50"/>
  <c r="BV423" i="51"/>
  <c r="BV488" i="50"/>
  <c r="AJ360" i="50"/>
  <c r="H117" i="38" s="1"/>
  <c r="BL335" i="50"/>
  <c r="BV229" i="49"/>
  <c r="AU326" i="51"/>
  <c r="DZ294" i="51"/>
  <c r="BW326" i="51" s="1"/>
  <c r="AT455" i="2"/>
  <c r="DY423" i="2"/>
  <c r="BV455" i="2" s="1"/>
  <c r="AS28" i="45"/>
  <c r="EA357" i="51"/>
  <c r="BX389" i="51" s="1"/>
  <c r="AV389" i="51"/>
  <c r="EB359" i="2"/>
  <c r="BY391" i="2" s="1"/>
  <c r="AW391" i="2"/>
  <c r="AJ425" i="51"/>
  <c r="H154" i="38" s="1"/>
  <c r="H155" i="38" s="1"/>
  <c r="BL400" i="51"/>
  <c r="P624" i="2"/>
  <c r="AT520" i="2"/>
  <c r="DY488" i="2"/>
  <c r="BV520" i="2" s="1"/>
  <c r="G109" i="38"/>
  <c r="G105" i="38"/>
  <c r="G113" i="38" s="1"/>
  <c r="G221" i="38" s="1"/>
  <c r="AW519" i="51"/>
  <c r="BY487" i="51" s="1"/>
  <c r="EB487" i="51"/>
  <c r="BY519" i="51" s="1"/>
  <c r="BN272" i="50"/>
  <c r="AT325" i="51"/>
  <c r="BV293" i="51" s="1"/>
  <c r="DY293" i="51"/>
  <c r="BV325" i="51" s="1"/>
  <c r="DY359" i="50"/>
  <c r="BV391" i="50" s="1"/>
  <c r="AT391" i="50"/>
  <c r="AS456" i="50"/>
  <c r="DX424" i="50"/>
  <c r="BU456" i="50" s="1"/>
  <c r="O625" i="50"/>
  <c r="BU227" i="2"/>
  <c r="DP270" i="49"/>
  <c r="AK302" i="49"/>
  <c r="H302" i="49"/>
  <c r="BL295" i="49"/>
  <c r="BL400" i="50"/>
  <c r="AJ425" i="50"/>
  <c r="H150" i="38" s="1"/>
  <c r="H151" i="38" s="1"/>
  <c r="N243" i="2"/>
  <c r="AQ243" i="2"/>
  <c r="DV211" i="2"/>
  <c r="H260" i="38"/>
  <c r="H226" i="38"/>
  <c r="H262" i="38" s="1"/>
  <c r="H228" i="38"/>
  <c r="AU259" i="51"/>
  <c r="DZ227" i="51"/>
  <c r="BW259" i="51" s="1"/>
  <c r="AS390" i="50"/>
  <c r="BU358" i="50" s="1"/>
  <c r="DX358" i="50"/>
  <c r="BU390" i="50" s="1"/>
  <c r="AR90" i="45"/>
  <c r="O624" i="50"/>
  <c r="DZ358" i="51"/>
  <c r="BW390" i="51" s="1"/>
  <c r="AU390" i="51"/>
  <c r="AJ360" i="51"/>
  <c r="H121" i="38" s="1"/>
  <c r="H122" i="38" s="1"/>
  <c r="BL335" i="51"/>
  <c r="BV489" i="2"/>
  <c r="I303" i="50"/>
  <c r="AL303" i="50"/>
  <c r="DQ271" i="50"/>
  <c r="AT519" i="2"/>
  <c r="DY487" i="2"/>
  <c r="BV519" i="2" s="1"/>
  <c r="BV424" i="2"/>
  <c r="AK237" i="49"/>
  <c r="BL230" i="49"/>
  <c r="H237" i="49"/>
  <c r="DP205" i="49"/>
  <c r="AJ36" i="45"/>
  <c r="AJ62" i="45" s="1"/>
  <c r="AU390" i="2"/>
  <c r="DZ358" i="2"/>
  <c r="BW390" i="2" s="1"/>
  <c r="BW294" i="49"/>
  <c r="BU357" i="2"/>
  <c r="P623" i="2" s="1"/>
  <c r="BT39" i="48"/>
  <c r="BW38" i="48"/>
  <c r="BV38" i="48"/>
  <c r="M438" i="49"/>
  <c r="AP438" i="49"/>
  <c r="DU406" i="49"/>
  <c r="AJ490" i="51"/>
  <c r="H187" i="38" s="1"/>
  <c r="H188" i="38" s="1"/>
  <c r="BL465" i="51"/>
  <c r="DP400" i="49"/>
  <c r="AK432" i="49"/>
  <c r="H432" i="49"/>
  <c r="H457" i="49" s="1"/>
  <c r="H458" i="49" s="1"/>
  <c r="BL425" i="49"/>
  <c r="P624" i="51"/>
  <c r="AT520" i="51"/>
  <c r="DY488" i="51"/>
  <c r="BV520" i="51" s="1"/>
  <c r="AS121" i="45"/>
  <c r="AT260" i="51"/>
  <c r="DY228" i="51"/>
  <c r="BV260" i="51" s="1"/>
  <c r="M503" i="49"/>
  <c r="L607" i="49"/>
  <c r="AP503" i="49"/>
  <c r="DU471" i="49"/>
  <c r="BN402" i="50"/>
  <c r="AR89" i="45"/>
  <c r="AS259" i="50"/>
  <c r="BU227" i="50" s="1"/>
  <c r="DX227" i="50"/>
  <c r="BU259" i="50" s="1"/>
  <c r="O623" i="50"/>
  <c r="AV521" i="49"/>
  <c r="EA489" i="49"/>
  <c r="BX521" i="49" s="1"/>
  <c r="AU454" i="50"/>
  <c r="DZ422" i="50"/>
  <c r="BW454" i="50" s="1"/>
  <c r="M243" i="49"/>
  <c r="AP243" i="49"/>
  <c r="DU211" i="49"/>
  <c r="AO42" i="45"/>
  <c r="AJ295" i="50"/>
  <c r="H84" i="38" s="1"/>
  <c r="H85" i="38" s="1"/>
  <c r="BL270" i="50"/>
  <c r="DZ422" i="51"/>
  <c r="BW454" i="51" s="1"/>
  <c r="AU454" i="51"/>
  <c r="BW422" i="51" s="1"/>
  <c r="AQ503" i="2"/>
  <c r="M607" i="2"/>
  <c r="DV471" i="2"/>
  <c r="N503" i="2"/>
  <c r="BR438" i="51"/>
  <c r="BR373" i="51"/>
  <c r="BR308" i="51"/>
  <c r="M538" i="51"/>
  <c r="M571" i="51" s="1"/>
  <c r="BR503" i="51"/>
  <c r="M49" i="51"/>
  <c r="DP205" i="2"/>
  <c r="H237" i="2"/>
  <c r="BL230" i="2"/>
  <c r="AK237" i="2"/>
  <c r="AJ5" i="45"/>
  <c r="AJ31" i="45" s="1"/>
  <c r="H28" i="38" s="1"/>
  <c r="DZ487" i="50"/>
  <c r="BW519" i="50" s="1"/>
  <c r="AU519" i="50"/>
  <c r="BS438" i="50"/>
  <c r="BS308" i="50"/>
  <c r="BS503" i="50"/>
  <c r="N538" i="50"/>
  <c r="N571" i="50" s="1"/>
  <c r="BS373" i="50"/>
  <c r="BV227" i="49"/>
  <c r="H261" i="38"/>
  <c r="H229" i="38"/>
  <c r="H265" i="38" s="1"/>
  <c r="F316" i="38"/>
  <c r="F361" i="38"/>
  <c r="F319" i="38"/>
  <c r="F358" i="38"/>
  <c r="F363" i="38"/>
  <c r="F307" i="38"/>
  <c r="F334" i="38"/>
  <c r="F337" i="38"/>
  <c r="F325" i="38"/>
  <c r="BR243" i="51"/>
  <c r="BL295" i="2"/>
  <c r="H302" i="2"/>
  <c r="DP270" i="2"/>
  <c r="AK302" i="2"/>
  <c r="BV292" i="49"/>
  <c r="DQ336" i="50"/>
  <c r="AL368" i="50"/>
  <c r="I368" i="50"/>
  <c r="G141" i="38"/>
  <c r="G137" i="38"/>
  <c r="G145" i="38" s="1"/>
  <c r="EA294" i="2"/>
  <c r="BX326" i="2" s="1"/>
  <c r="AV326" i="2"/>
  <c r="BX294" i="2" s="1"/>
  <c r="BW293" i="50"/>
  <c r="N438" i="2"/>
  <c r="DV406" i="2"/>
  <c r="AQ438" i="2"/>
  <c r="EC422" i="2"/>
  <c r="BZ454" i="2" s="1"/>
  <c r="AX454" i="2"/>
  <c r="N49" i="50"/>
  <c r="AJ295" i="51"/>
  <c r="H88" i="38" s="1"/>
  <c r="H89" i="38" s="1"/>
  <c r="BL270" i="51"/>
  <c r="E10" i="53"/>
  <c r="G284" i="38"/>
  <c r="G339" i="38"/>
  <c r="G327" i="38"/>
  <c r="G330" i="38"/>
  <c r="EC229" i="51"/>
  <c r="BZ261" i="51" s="1"/>
  <c r="AX261" i="51"/>
  <c r="AS59" i="45"/>
  <c r="DY228" i="49"/>
  <c r="BV260" i="49" s="1"/>
  <c r="AT260" i="49"/>
  <c r="BV228" i="49" s="1"/>
  <c r="EA422" i="49"/>
  <c r="BX454" i="49" s="1"/>
  <c r="AV454" i="49"/>
  <c r="AL238" i="50"/>
  <c r="I238" i="50"/>
  <c r="DQ206" i="50"/>
  <c r="AK68" i="45"/>
  <c r="AU455" i="50"/>
  <c r="DZ423" i="50"/>
  <c r="BW455" i="50" s="1"/>
  <c r="DY292" i="51"/>
  <c r="BV324" i="51" s="1"/>
  <c r="AT324" i="51"/>
  <c r="AS120" i="45"/>
  <c r="G215" i="38"/>
  <c r="AJ230" i="50"/>
  <c r="H51" i="38" s="1"/>
  <c r="H52" i="38" s="1"/>
  <c r="BL205" i="50"/>
  <c r="DV341" i="2"/>
  <c r="AQ373" i="2"/>
  <c r="N373" i="2"/>
  <c r="BY293" i="49"/>
  <c r="DP465" i="49"/>
  <c r="BL490" i="49"/>
  <c r="AK497" i="49"/>
  <c r="G601" i="49"/>
  <c r="G626" i="49" s="1"/>
  <c r="H497" i="49"/>
  <c r="H522" i="49" s="1"/>
  <c r="H523" i="49" s="1"/>
  <c r="AR91" i="45"/>
  <c r="AS261" i="50"/>
  <c r="BU229" i="50" s="1"/>
  <c r="DX229" i="50"/>
  <c r="BU261" i="50" s="1"/>
  <c r="H118" i="38"/>
  <c r="G102" i="51"/>
  <c r="G134" i="51"/>
  <c r="H37" i="38"/>
  <c r="H38" i="38" s="1"/>
  <c r="G594" i="51"/>
  <c r="BV228" i="50"/>
  <c r="BV359" i="49"/>
  <c r="BN467" i="50"/>
  <c r="AS456" i="51"/>
  <c r="BU424" i="51" s="1"/>
  <c r="DX424" i="51"/>
  <c r="BU456" i="51" s="1"/>
  <c r="BV357" i="49"/>
  <c r="BW228" i="2"/>
  <c r="DP465" i="2"/>
  <c r="H497" i="2"/>
  <c r="H522" i="2" s="1"/>
  <c r="H523" i="2" s="1"/>
  <c r="BL490" i="2"/>
  <c r="AK497" i="2"/>
  <c r="G601" i="2"/>
  <c r="G626" i="2" s="1"/>
  <c r="AT521" i="51"/>
  <c r="BV489" i="51" s="1"/>
  <c r="DY489" i="51"/>
  <c r="BV521" i="51" s="1"/>
  <c r="G134" i="50"/>
  <c r="G102" i="50"/>
  <c r="G594" i="50"/>
  <c r="H25" i="38"/>
  <c r="H26" i="38" s="1"/>
  <c r="EB292" i="2"/>
  <c r="BY324" i="2" s="1"/>
  <c r="AW324" i="2"/>
  <c r="I433" i="50"/>
  <c r="DQ401" i="50"/>
  <c r="AL433" i="50"/>
  <c r="H367" i="2"/>
  <c r="H392" i="2" s="1"/>
  <c r="H393" i="2" s="1"/>
  <c r="AK367" i="2"/>
  <c r="BL360" i="2"/>
  <c r="DP335" i="2"/>
  <c r="DZ358" i="49"/>
  <c r="BW390" i="49" s="1"/>
  <c r="AU390" i="49"/>
  <c r="BL205" i="51"/>
  <c r="AJ230" i="51"/>
  <c r="H55" i="38" s="1"/>
  <c r="H56" i="38" s="1"/>
  <c r="AP308" i="49"/>
  <c r="M308" i="49"/>
  <c r="DU276" i="49"/>
  <c r="G216" i="38"/>
  <c r="AT521" i="50"/>
  <c r="DY489" i="50"/>
  <c r="BV521" i="50" s="1"/>
  <c r="BN337" i="50"/>
  <c r="AW261" i="2"/>
  <c r="EB229" i="2"/>
  <c r="BY261" i="2" s="1"/>
  <c r="H367" i="49"/>
  <c r="H392" i="49" s="1"/>
  <c r="H393" i="49" s="1"/>
  <c r="DP335" i="49"/>
  <c r="AK367" i="49"/>
  <c r="BL360" i="49"/>
  <c r="BL465" i="50"/>
  <c r="AJ490" i="50"/>
  <c r="H183" i="38" s="1"/>
  <c r="H184" i="38" s="1"/>
  <c r="P624" i="49"/>
  <c r="AT520" i="49"/>
  <c r="DY488" i="49"/>
  <c r="BV520" i="49" s="1"/>
  <c r="DV276" i="2"/>
  <c r="N308" i="2"/>
  <c r="AQ308" i="2"/>
  <c r="AT455" i="49"/>
  <c r="BV423" i="49" s="1"/>
  <c r="DY423" i="49"/>
  <c r="BV455" i="49" s="1"/>
  <c r="AP373" i="49"/>
  <c r="M373" i="49"/>
  <c r="DU341" i="49"/>
  <c r="BW292" i="50"/>
  <c r="G76" i="38"/>
  <c r="G217" i="38" s="1"/>
  <c r="G253" i="38" s="1"/>
  <c r="G72" i="38"/>
  <c r="G80" i="38" s="1"/>
  <c r="AM6" i="46"/>
  <c r="AM37" i="46"/>
  <c r="AN8" i="46"/>
  <c r="AN39" i="46"/>
  <c r="AO10" i="46"/>
  <c r="AO41" i="46"/>
  <c r="AA39" i="48"/>
  <c r="AB41" i="48"/>
  <c r="AA144" i="47"/>
  <c r="BC144" i="47" s="1"/>
  <c r="AB209" i="50" s="1"/>
  <c r="DI209" i="50" s="1"/>
  <c r="AB104" i="46"/>
  <c r="Z38" i="46"/>
  <c r="W82" i="47"/>
  <c r="AY82" i="47" s="1"/>
  <c r="X205" i="49" s="1"/>
  <c r="AB274" i="50"/>
  <c r="DI274" i="50" s="1"/>
  <c r="W294" i="38"/>
  <c r="W289" i="38"/>
  <c r="X288" i="38"/>
  <c r="X293" i="38" s="1"/>
  <c r="X298" i="38"/>
  <c r="X303" i="38" s="1"/>
  <c r="W299" i="38"/>
  <c r="DX477" i="2"/>
  <c r="BU509" i="2" s="1"/>
  <c r="W304" i="38"/>
  <c r="AN100" i="48"/>
  <c r="AP104" i="48"/>
  <c r="AS322" i="51"/>
  <c r="AR118" i="45"/>
  <c r="DX290" i="51"/>
  <c r="BU322" i="51" s="1"/>
  <c r="P614" i="49"/>
  <c r="AT447" i="2"/>
  <c r="BV415" i="2" s="1"/>
  <c r="P509" i="2"/>
  <c r="P544" i="2" s="1"/>
  <c r="P577" i="2" s="1"/>
  <c r="AR17" i="45"/>
  <c r="O613" i="2"/>
  <c r="AB41" i="45"/>
  <c r="BD113" i="49"/>
  <c r="AS49" i="45"/>
  <c r="P616" i="2"/>
  <c r="DY478" i="51"/>
  <c r="AV319" i="49"/>
  <c r="BX287" i="49" s="1"/>
  <c r="AB56" i="47"/>
  <c r="AT510" i="49"/>
  <c r="AR87" i="45"/>
  <c r="Q510" i="49"/>
  <c r="BV445" i="49" s="1"/>
  <c r="DX485" i="50"/>
  <c r="BU517" i="50" s="1"/>
  <c r="AS517" i="50"/>
  <c r="X270" i="49"/>
  <c r="DE270" i="49" s="1"/>
  <c r="AV320" i="50"/>
  <c r="BX288" i="50" s="1"/>
  <c r="EB288" i="50" s="1"/>
  <c r="BY320" i="50" s="1"/>
  <c r="AR18" i="45"/>
  <c r="AU512" i="2"/>
  <c r="BW480" i="2" s="1"/>
  <c r="AR53" i="45"/>
  <c r="DX283" i="2"/>
  <c r="BU315" i="2" s="1"/>
  <c r="AS315" i="2"/>
  <c r="DX484" i="49"/>
  <c r="BU516" i="49" s="1"/>
  <c r="BB142" i="47"/>
  <c r="AA207" i="50" s="1"/>
  <c r="DH207" i="50" s="1"/>
  <c r="BD57" i="47"/>
  <c r="AS254" i="49"/>
  <c r="DX222" i="49"/>
  <c r="BU254" i="49" s="1"/>
  <c r="BU479" i="49"/>
  <c r="AT511" i="49" s="1"/>
  <c r="AR84" i="45"/>
  <c r="AS449" i="50"/>
  <c r="BU417" i="50" s="1"/>
  <c r="AT449" i="50" s="1"/>
  <c r="X36" i="45"/>
  <c r="X335" i="49"/>
  <c r="DE335" i="49" s="1"/>
  <c r="X36" i="46"/>
  <c r="X400" i="49"/>
  <c r="DE400" i="49" s="1"/>
  <c r="X36" i="48"/>
  <c r="Y16" i="38"/>
  <c r="Y20" i="38" s="1"/>
  <c r="X465" i="49"/>
  <c r="DE465" i="49" s="1"/>
  <c r="BA109" i="49"/>
  <c r="AV512" i="51"/>
  <c r="DY485" i="51"/>
  <c r="BV517" i="51" s="1"/>
  <c r="BV485" i="51" s="1"/>
  <c r="DZ485" i="51" s="1"/>
  <c r="BW517" i="51" s="1"/>
  <c r="O618" i="50"/>
  <c r="DZ221" i="2"/>
  <c r="BW253" i="2" s="1"/>
  <c r="BW221" i="2" s="1"/>
  <c r="AB339" i="50"/>
  <c r="DI339" i="50" s="1"/>
  <c r="AB71" i="45"/>
  <c r="AB72" i="46"/>
  <c r="BU444" i="50"/>
  <c r="AB112" i="49"/>
  <c r="BE112" i="49" s="1"/>
  <c r="AB85" i="47" s="1"/>
  <c r="BA109" i="2"/>
  <c r="AB404" i="50"/>
  <c r="DI404" i="50" s="1"/>
  <c r="AB70" i="48"/>
  <c r="BU379" i="50"/>
  <c r="Z402" i="49"/>
  <c r="DG402" i="49" s="1"/>
  <c r="AB469" i="50"/>
  <c r="DI469" i="50" s="1"/>
  <c r="P55" i="50"/>
  <c r="AS80" i="46" s="1"/>
  <c r="P544" i="50"/>
  <c r="P577" i="50" s="1"/>
  <c r="BU249" i="50"/>
  <c r="AA39" i="45"/>
  <c r="AA111" i="49"/>
  <c r="BC111" i="49" s="1"/>
  <c r="AS516" i="49"/>
  <c r="EA421" i="49"/>
  <c r="BX453" i="49" s="1"/>
  <c r="BX421" i="49" s="1"/>
  <c r="EB421" i="49" s="1"/>
  <c r="BY453" i="49" s="1"/>
  <c r="AS387" i="49"/>
  <c r="BU355" i="49" s="1"/>
  <c r="O620" i="49"/>
  <c r="AR56" i="45"/>
  <c r="O621" i="49"/>
  <c r="DZ289" i="2"/>
  <c r="BW321" i="2" s="1"/>
  <c r="BW289" i="2" s="1"/>
  <c r="AS518" i="49"/>
  <c r="BU486" i="49" s="1"/>
  <c r="Q510" i="51"/>
  <c r="Z38" i="48"/>
  <c r="Z467" i="49"/>
  <c r="DG467" i="49" s="1"/>
  <c r="Z272" i="49"/>
  <c r="DG272" i="49" s="1"/>
  <c r="Z38" i="45"/>
  <c r="Y84" i="47"/>
  <c r="BA84" i="47" s="1"/>
  <c r="Z207" i="49" s="1"/>
  <c r="DG207" i="49" s="1"/>
  <c r="Z337" i="49"/>
  <c r="DG337" i="49" s="1"/>
  <c r="BU223" i="50"/>
  <c r="DY223" i="50" s="1"/>
  <c r="BV255" i="50" s="1"/>
  <c r="AA174" i="47"/>
  <c r="BC174" i="47" s="1"/>
  <c r="AB210" i="51" s="1"/>
  <c r="DI210" i="51" s="1"/>
  <c r="AA87" i="47"/>
  <c r="BC87" i="47" s="1"/>
  <c r="AB210" i="49" s="1"/>
  <c r="DI210" i="49" s="1"/>
  <c r="Z85" i="47"/>
  <c r="BB85" i="47" s="1"/>
  <c r="AA208" i="49" s="1"/>
  <c r="DH208" i="49" s="1"/>
  <c r="AB275" i="49"/>
  <c r="DI275" i="49" s="1"/>
  <c r="AA273" i="49"/>
  <c r="DH273" i="49" s="1"/>
  <c r="AB470" i="49"/>
  <c r="DI470" i="49" s="1"/>
  <c r="AA468" i="49"/>
  <c r="DH468" i="49" s="1"/>
  <c r="DY283" i="50"/>
  <c r="BV315" i="50" s="1"/>
  <c r="BV224" i="50"/>
  <c r="Q620" i="50" s="1"/>
  <c r="AR114" i="45"/>
  <c r="O622" i="49"/>
  <c r="AR57" i="45"/>
  <c r="O615" i="2"/>
  <c r="S317" i="50"/>
  <c r="AB340" i="49"/>
  <c r="DI340" i="49" s="1"/>
  <c r="AB41" i="46"/>
  <c r="AA338" i="49"/>
  <c r="DH338" i="49" s="1"/>
  <c r="AA39" i="46"/>
  <c r="BV415" i="49"/>
  <c r="AU447" i="49" s="1"/>
  <c r="EA285" i="50"/>
  <c r="BU219" i="51"/>
  <c r="EA480" i="51"/>
  <c r="DZ414" i="51"/>
  <c r="BU288" i="51"/>
  <c r="P619" i="51" s="1"/>
  <c r="AB405" i="49"/>
  <c r="DI405" i="49" s="1"/>
  <c r="AA403" i="49"/>
  <c r="DH403" i="49" s="1"/>
  <c r="AT449" i="49"/>
  <c r="BV417" i="49" s="1"/>
  <c r="Y10" i="38"/>
  <c r="AU451" i="51"/>
  <c r="BW419" i="51" s="1"/>
  <c r="O621" i="2"/>
  <c r="AR19" i="45"/>
  <c r="DX479" i="2"/>
  <c r="BU511" i="2" s="1"/>
  <c r="BU479" i="2" s="1"/>
  <c r="AS19" i="45" s="1"/>
  <c r="AR25" i="45"/>
  <c r="AU450" i="2"/>
  <c r="BW418" i="2" s="1"/>
  <c r="AV449" i="2"/>
  <c r="BX417" i="2" s="1"/>
  <c r="AW449" i="2" s="1"/>
  <c r="DX420" i="2"/>
  <c r="BU452" i="2" s="1"/>
  <c r="BU420" i="2" s="1"/>
  <c r="DY420" i="2" s="1"/>
  <c r="BV452" i="2" s="1"/>
  <c r="AT322" i="50"/>
  <c r="BV290" i="50" s="1"/>
  <c r="AU322" i="50" s="1"/>
  <c r="AU515" i="50"/>
  <c r="BW483" i="50" s="1"/>
  <c r="BW285" i="51"/>
  <c r="AV317" i="51" s="1"/>
  <c r="AU388" i="50"/>
  <c r="BW356" i="50" s="1"/>
  <c r="EA356" i="50" s="1"/>
  <c r="BX388" i="50" s="1"/>
  <c r="AS117" i="45"/>
  <c r="BW484" i="50"/>
  <c r="EA484" i="50" s="1"/>
  <c r="BX516" i="50" s="1"/>
  <c r="DZ224" i="51"/>
  <c r="BW256" i="51" s="1"/>
  <c r="AU256" i="51"/>
  <c r="Q445" i="51"/>
  <c r="AT445" i="51"/>
  <c r="DY413" i="51"/>
  <c r="AS80" i="45"/>
  <c r="EA484" i="51"/>
  <c r="BX516" i="51" s="1"/>
  <c r="BX484" i="51" s="1"/>
  <c r="R381" i="50"/>
  <c r="Q315" i="50"/>
  <c r="BV510" i="50" s="1"/>
  <c r="DX351" i="51"/>
  <c r="BU383" i="51" s="1"/>
  <c r="O617" i="51"/>
  <c r="DZ350" i="51"/>
  <c r="BW382" i="51" s="1"/>
  <c r="BW350" i="51" s="1"/>
  <c r="AU446" i="51"/>
  <c r="AT315" i="50"/>
  <c r="DY421" i="51"/>
  <c r="BV453" i="51" s="1"/>
  <c r="BV421" i="51" s="1"/>
  <c r="DZ421" i="51" s="1"/>
  <c r="BW453" i="51" s="1"/>
  <c r="DZ219" i="2"/>
  <c r="AU251" i="2"/>
  <c r="DZ288" i="49"/>
  <c r="BW320" i="49" s="1"/>
  <c r="BW288" i="49" s="1"/>
  <c r="EA288" i="49" s="1"/>
  <c r="BX320" i="49" s="1"/>
  <c r="DZ485" i="2"/>
  <c r="BW517" i="2" s="1"/>
  <c r="BW485" i="2" s="1"/>
  <c r="AV517" i="2" s="1"/>
  <c r="AV512" i="50"/>
  <c r="P615" i="50"/>
  <c r="AU385" i="50"/>
  <c r="BW353" i="50" s="1"/>
  <c r="AV385" i="50" s="1"/>
  <c r="AT319" i="51"/>
  <c r="BV287" i="51" s="1"/>
  <c r="DZ418" i="49"/>
  <c r="BW450" i="49" s="1"/>
  <c r="BW418" i="49" s="1"/>
  <c r="O53" i="2"/>
  <c r="Q510" i="2"/>
  <c r="AS54" i="45"/>
  <c r="AT515" i="49"/>
  <c r="R381" i="2"/>
  <c r="AT446" i="50"/>
  <c r="EA418" i="50"/>
  <c r="BX450" i="50" s="1"/>
  <c r="BX418" i="50" s="1"/>
  <c r="AW450" i="50" s="1"/>
  <c r="DY414" i="50"/>
  <c r="BV446" i="50" s="1"/>
  <c r="DY289" i="51"/>
  <c r="BV321" i="51" s="1"/>
  <c r="AT321" i="51"/>
  <c r="AT318" i="50"/>
  <c r="DY286" i="50"/>
  <c r="BV318" i="50" s="1"/>
  <c r="AS81" i="45"/>
  <c r="DY479" i="50"/>
  <c r="BV511" i="50" s="1"/>
  <c r="BV479" i="50" s="1"/>
  <c r="P622" i="51"/>
  <c r="BW289" i="50"/>
  <c r="EA289" i="50" s="1"/>
  <c r="BX321" i="50" s="1"/>
  <c r="BU249" i="51"/>
  <c r="S512" i="50"/>
  <c r="DZ222" i="51"/>
  <c r="BW254" i="51" s="1"/>
  <c r="BW222" i="51" s="1"/>
  <c r="EA222" i="51" s="1"/>
  <c r="BX254" i="51" s="1"/>
  <c r="BX226" i="50"/>
  <c r="EB226" i="50" s="1"/>
  <c r="BY258" i="50" s="1"/>
  <c r="BW287" i="50"/>
  <c r="EA287" i="50" s="1"/>
  <c r="BX319" i="50" s="1"/>
  <c r="AU513" i="51"/>
  <c r="BW481" i="51" s="1"/>
  <c r="BU225" i="49"/>
  <c r="DY225" i="49" s="1"/>
  <c r="BV257" i="49" s="1"/>
  <c r="AW385" i="49"/>
  <c r="BY353" i="49" s="1"/>
  <c r="BU509" i="49"/>
  <c r="AT446" i="49"/>
  <c r="BV414" i="49" s="1"/>
  <c r="AV453" i="2"/>
  <c r="BX421" i="2" s="1"/>
  <c r="BW286" i="2"/>
  <c r="EA286" i="2" s="1"/>
  <c r="BX318" i="2" s="1"/>
  <c r="DZ352" i="49"/>
  <c r="BW384" i="49" s="1"/>
  <c r="BW352" i="49" s="1"/>
  <c r="BW481" i="49"/>
  <c r="EA481" i="49" s="1"/>
  <c r="BX513" i="49" s="1"/>
  <c r="O617" i="2"/>
  <c r="DX481" i="2"/>
  <c r="BU513" i="2" s="1"/>
  <c r="AR21" i="45"/>
  <c r="AS513" i="2"/>
  <c r="AU255" i="51"/>
  <c r="DZ223" i="51"/>
  <c r="BW255" i="51" s="1"/>
  <c r="AU381" i="50"/>
  <c r="AS383" i="51"/>
  <c r="DX416" i="51"/>
  <c r="BU448" i="51" s="1"/>
  <c r="BU416" i="51" s="1"/>
  <c r="AT518" i="51"/>
  <c r="BV486" i="51" s="1"/>
  <c r="DZ486" i="51" s="1"/>
  <c r="BW518" i="51" s="1"/>
  <c r="AT252" i="51"/>
  <c r="AS119" i="45"/>
  <c r="BW418" i="51"/>
  <c r="AV450" i="51" s="1"/>
  <c r="P616" i="51"/>
  <c r="DY220" i="51"/>
  <c r="BV252" i="51" s="1"/>
  <c r="Z9" i="38"/>
  <c r="Z38" i="50"/>
  <c r="Z8" i="38"/>
  <c r="Z38" i="2"/>
  <c r="AT510" i="2"/>
  <c r="P55" i="49"/>
  <c r="BW220" i="49"/>
  <c r="S252" i="49" s="1"/>
  <c r="DY483" i="49"/>
  <c r="BV515" i="49" s="1"/>
  <c r="BU379" i="49"/>
  <c r="P544" i="49"/>
  <c r="P577" i="49" s="1"/>
  <c r="AU381" i="2"/>
  <c r="BV285" i="2"/>
  <c r="AU317" i="2" s="1"/>
  <c r="BU444" i="49"/>
  <c r="BV222" i="2"/>
  <c r="AU254" i="2" s="1"/>
  <c r="BU291" i="50"/>
  <c r="P622" i="50" s="1"/>
  <c r="BV421" i="50"/>
  <c r="DZ421" i="50" s="1"/>
  <c r="BW453" i="50" s="1"/>
  <c r="DZ351" i="2"/>
  <c r="BW383" i="2" s="1"/>
  <c r="AU383" i="2"/>
  <c r="BW486" i="2"/>
  <c r="EA486" i="2" s="1"/>
  <c r="BX518" i="2" s="1"/>
  <c r="BV286" i="49"/>
  <c r="AU318" i="49" s="1"/>
  <c r="AU512" i="49"/>
  <c r="BW480" i="49" s="1"/>
  <c r="BW285" i="49"/>
  <c r="AV317" i="49" s="1"/>
  <c r="BU288" i="2"/>
  <c r="P619" i="2" s="1"/>
  <c r="BW352" i="2"/>
  <c r="AV384" i="2" s="1"/>
  <c r="BV482" i="2"/>
  <c r="DZ482" i="2" s="1"/>
  <c r="BW514" i="2" s="1"/>
  <c r="BV485" i="49"/>
  <c r="AU517" i="49" s="1"/>
  <c r="BS245" i="2"/>
  <c r="BD112" i="2"/>
  <c r="BV350" i="49"/>
  <c r="BV286" i="51"/>
  <c r="BS279" i="49"/>
  <c r="BV356" i="49"/>
  <c r="Z26" i="47"/>
  <c r="Z142" i="2"/>
  <c r="AA78" i="2"/>
  <c r="BV289" i="49"/>
  <c r="AA113" i="47"/>
  <c r="AA142" i="50"/>
  <c r="AB78" i="50"/>
  <c r="BR212" i="51"/>
  <c r="AR506" i="51"/>
  <c r="DW474" i="51"/>
  <c r="O506" i="51"/>
  <c r="N610" i="51"/>
  <c r="BV284" i="50"/>
  <c r="AS24" i="45"/>
  <c r="AT256" i="2"/>
  <c r="DY224" i="2"/>
  <c r="BV256" i="2" s="1"/>
  <c r="AT452" i="50"/>
  <c r="DY420" i="50"/>
  <c r="BV452" i="50" s="1"/>
  <c r="BV483" i="2"/>
  <c r="AS20" i="45"/>
  <c r="AT252" i="2"/>
  <c r="DY220" i="2"/>
  <c r="BV252" i="2" s="1"/>
  <c r="DY354" i="2"/>
  <c r="BV386" i="2" s="1"/>
  <c r="AT386" i="2"/>
  <c r="AB115" i="47"/>
  <c r="AB144" i="50"/>
  <c r="AA142" i="51"/>
  <c r="AB78" i="51"/>
  <c r="AB142" i="51" s="1"/>
  <c r="AT323" i="2"/>
  <c r="DY291" i="2"/>
  <c r="BV323" i="2" s="1"/>
  <c r="AB28" i="47"/>
  <c r="AB144" i="2"/>
  <c r="AV448" i="50"/>
  <c r="EA416" i="50"/>
  <c r="BX448" i="50" s="1"/>
  <c r="DX216" i="49"/>
  <c r="AS248" i="49"/>
  <c r="P248" i="49"/>
  <c r="AR47" i="45"/>
  <c r="O612" i="49"/>
  <c r="P508" i="49"/>
  <c r="DX476" i="49"/>
  <c r="AS508" i="49"/>
  <c r="BU349" i="51"/>
  <c r="BT411" i="2"/>
  <c r="O246" i="2"/>
  <c r="AR246" i="2"/>
  <c r="DW214" i="2"/>
  <c r="AQ14" i="45"/>
  <c r="DW279" i="51"/>
  <c r="O311" i="51"/>
  <c r="AR311" i="51"/>
  <c r="N179" i="50"/>
  <c r="AP407" i="50"/>
  <c r="AP342" i="50"/>
  <c r="AP212" i="50"/>
  <c r="AP277" i="50"/>
  <c r="AP472" i="50"/>
  <c r="BU508" i="50"/>
  <c r="BU313" i="50"/>
  <c r="BU443" i="50"/>
  <c r="BU378" i="50"/>
  <c r="P543" i="50"/>
  <c r="P576" i="50" s="1"/>
  <c r="P54" i="50"/>
  <c r="AS79" i="46" s="1"/>
  <c r="BR277" i="2"/>
  <c r="BV222" i="50"/>
  <c r="DX287" i="2"/>
  <c r="BU319" i="2" s="1"/>
  <c r="AS319" i="2"/>
  <c r="AR22" i="45"/>
  <c r="O618" i="2"/>
  <c r="BS375" i="2"/>
  <c r="AS313" i="49"/>
  <c r="P313" i="49"/>
  <c r="DX281" i="49"/>
  <c r="BX416" i="49"/>
  <c r="Z141" i="49"/>
  <c r="AA77" i="49"/>
  <c r="BV354" i="51"/>
  <c r="EA419" i="50"/>
  <c r="BX451" i="50" s="1"/>
  <c r="AV451" i="50"/>
  <c r="AW516" i="2"/>
  <c r="EB484" i="2"/>
  <c r="BY516" i="2" s="1"/>
  <c r="BD111" i="50"/>
  <c r="BX225" i="50"/>
  <c r="BR472" i="51"/>
  <c r="BR407" i="51"/>
  <c r="N505" i="49"/>
  <c r="DV473" i="49"/>
  <c r="M609" i="49"/>
  <c r="AQ505" i="49"/>
  <c r="AT387" i="51"/>
  <c r="DY355" i="51"/>
  <c r="BV387" i="51" s="1"/>
  <c r="DV473" i="50"/>
  <c r="AQ505" i="50"/>
  <c r="M609" i="50"/>
  <c r="N505" i="50"/>
  <c r="DY348" i="51"/>
  <c r="Q380" i="51"/>
  <c r="AT380" i="51"/>
  <c r="AS111" i="45"/>
  <c r="P614" i="51"/>
  <c r="BV420" i="51"/>
  <c r="DZ415" i="51"/>
  <c r="BW447" i="51" s="1"/>
  <c r="AU447" i="51"/>
  <c r="BV355" i="50"/>
  <c r="DZ356" i="2"/>
  <c r="BW388" i="2" s="1"/>
  <c r="AU388" i="2"/>
  <c r="AQ375" i="49"/>
  <c r="N375" i="49"/>
  <c r="DV343" i="49"/>
  <c r="AV518" i="50"/>
  <c r="EA486" i="50"/>
  <c r="BX518" i="50" s="1"/>
  <c r="EA290" i="49"/>
  <c r="BX322" i="49" s="1"/>
  <c r="AV322" i="49"/>
  <c r="DZ482" i="49"/>
  <c r="BW514" i="49" s="1"/>
  <c r="AU514" i="49"/>
  <c r="BD86" i="47"/>
  <c r="BT346" i="2"/>
  <c r="BS440" i="2"/>
  <c r="N540" i="2"/>
  <c r="N573" i="2" s="1"/>
  <c r="BS505" i="2"/>
  <c r="BS310" i="2"/>
  <c r="N51" i="2"/>
  <c r="AQ310" i="50"/>
  <c r="N310" i="50"/>
  <c r="DV278" i="50"/>
  <c r="AQ245" i="50"/>
  <c r="DV213" i="50"/>
  <c r="N245" i="50"/>
  <c r="AP75" i="45"/>
  <c r="BR212" i="2"/>
  <c r="BR472" i="2"/>
  <c r="BW291" i="51"/>
  <c r="BV221" i="49"/>
  <c r="BV223" i="2"/>
  <c r="BU225" i="2"/>
  <c r="BU351" i="50"/>
  <c r="DX216" i="51"/>
  <c r="AS248" i="51"/>
  <c r="P248" i="51"/>
  <c r="AR109" i="45"/>
  <c r="AS508" i="51"/>
  <c r="DX476" i="51"/>
  <c r="O612" i="51"/>
  <c r="P508" i="51"/>
  <c r="BV226" i="51"/>
  <c r="DW409" i="51"/>
  <c r="O441" i="51"/>
  <c r="AR441" i="51"/>
  <c r="O542" i="49"/>
  <c r="O575" i="49" s="1"/>
  <c r="BT312" i="49"/>
  <c r="BT507" i="49"/>
  <c r="BT442" i="49"/>
  <c r="BT377" i="49"/>
  <c r="O53" i="49"/>
  <c r="AQ440" i="49"/>
  <c r="N440" i="49"/>
  <c r="DV408" i="49"/>
  <c r="AU451" i="49"/>
  <c r="DZ419" i="49"/>
  <c r="BW451" i="49" s="1"/>
  <c r="BT312" i="50"/>
  <c r="BT377" i="50"/>
  <c r="BT507" i="50"/>
  <c r="O542" i="50"/>
  <c r="O575" i="50" s="1"/>
  <c r="BT442" i="50"/>
  <c r="O53" i="50"/>
  <c r="AR78" i="46" s="1"/>
  <c r="AT316" i="2"/>
  <c r="DY284" i="2"/>
  <c r="BV316" i="2" s="1"/>
  <c r="DX411" i="49"/>
  <c r="AS443" i="49"/>
  <c r="P443" i="49"/>
  <c r="BS474" i="49"/>
  <c r="BS409" i="49"/>
  <c r="BS245" i="51"/>
  <c r="BR277" i="51"/>
  <c r="DW344" i="2"/>
  <c r="AR376" i="2"/>
  <c r="O376" i="2"/>
  <c r="EA415" i="50"/>
  <c r="S447" i="50"/>
  <c r="AV447" i="50"/>
  <c r="AU448" i="2"/>
  <c r="DZ416" i="2"/>
  <c r="BW448" i="2" s="1"/>
  <c r="AU386" i="50"/>
  <c r="DZ354" i="50"/>
  <c r="BW386" i="50" s="1"/>
  <c r="BV510" i="49"/>
  <c r="DX346" i="51"/>
  <c r="P378" i="51"/>
  <c r="AS378" i="51"/>
  <c r="DZ417" i="51"/>
  <c r="BW449" i="51" s="1"/>
  <c r="AU449" i="51"/>
  <c r="DY225" i="51"/>
  <c r="BV257" i="51" s="1"/>
  <c r="AT257" i="51"/>
  <c r="AU387" i="2"/>
  <c r="DZ355" i="2"/>
  <c r="BW387" i="2" s="1"/>
  <c r="DZ482" i="50"/>
  <c r="BW514" i="50" s="1"/>
  <c r="AU514" i="50"/>
  <c r="BU354" i="49"/>
  <c r="AA141" i="51"/>
  <c r="AB77" i="51"/>
  <c r="AB141" i="51" s="1"/>
  <c r="AS443" i="51"/>
  <c r="P443" i="51"/>
  <c r="DX411" i="51"/>
  <c r="BT476" i="2"/>
  <c r="BT442" i="2"/>
  <c r="BT507" i="2"/>
  <c r="O542" i="2"/>
  <c r="O575" i="2" s="1"/>
  <c r="BT377" i="2"/>
  <c r="BT312" i="2"/>
  <c r="AQ310" i="49"/>
  <c r="DV278" i="49"/>
  <c r="N310" i="49"/>
  <c r="BR342" i="2"/>
  <c r="BU248" i="50"/>
  <c r="DZ414" i="2"/>
  <c r="R446" i="2"/>
  <c r="AU446" i="2"/>
  <c r="Z142" i="49"/>
  <c r="AA78" i="49"/>
  <c r="AQ375" i="50"/>
  <c r="N375" i="50"/>
  <c r="DV343" i="50"/>
  <c r="DY356" i="51"/>
  <c r="BV388" i="51" s="1"/>
  <c r="AT388" i="51"/>
  <c r="AB143" i="47"/>
  <c r="BU226" i="2"/>
  <c r="BW221" i="51"/>
  <c r="BS214" i="49"/>
  <c r="BS344" i="49"/>
  <c r="DX351" i="49"/>
  <c r="BU383" i="49" s="1"/>
  <c r="AS383" i="49"/>
  <c r="O617" i="49"/>
  <c r="AR52" i="45"/>
  <c r="DX281" i="51"/>
  <c r="AS313" i="51"/>
  <c r="P313" i="51"/>
  <c r="BV226" i="49"/>
  <c r="BR342" i="51"/>
  <c r="O246" i="51"/>
  <c r="DW214" i="51"/>
  <c r="AR246" i="51"/>
  <c r="AQ107" i="45"/>
  <c r="AA114" i="47"/>
  <c r="AA143" i="50"/>
  <c r="AB79" i="50"/>
  <c r="AS513" i="50"/>
  <c r="O617" i="50"/>
  <c r="DX481" i="50"/>
  <c r="BU513" i="50" s="1"/>
  <c r="AR83" i="45"/>
  <c r="BT247" i="51"/>
  <c r="AU514" i="51"/>
  <c r="DZ482" i="51"/>
  <c r="BW514" i="51" s="1"/>
  <c r="AA143" i="51"/>
  <c r="AB79" i="51"/>
  <c r="AB143" i="51" s="1"/>
  <c r="Y25" i="47"/>
  <c r="Y141" i="2"/>
  <c r="Z77" i="2"/>
  <c r="AT451" i="2"/>
  <c r="DY419" i="2"/>
  <c r="BV451" i="2" s="1"/>
  <c r="P620" i="2"/>
  <c r="DZ350" i="2"/>
  <c r="BW382" i="2" s="1"/>
  <c r="AU382" i="2"/>
  <c r="AS378" i="49"/>
  <c r="DX346" i="49"/>
  <c r="P378" i="49"/>
  <c r="BV221" i="50"/>
  <c r="AP43" i="48"/>
  <c r="N179" i="49"/>
  <c r="AP472" i="49"/>
  <c r="AP212" i="49"/>
  <c r="AP342" i="49"/>
  <c r="AP407" i="49"/>
  <c r="AP277" i="49"/>
  <c r="AT322" i="2"/>
  <c r="DY290" i="2"/>
  <c r="BV322" i="2" s="1"/>
  <c r="BW352" i="50"/>
  <c r="BV420" i="49"/>
  <c r="DW474" i="2"/>
  <c r="N610" i="2"/>
  <c r="O506" i="2"/>
  <c r="AR506" i="2"/>
  <c r="BU350" i="50"/>
  <c r="BT247" i="50"/>
  <c r="AU323" i="49"/>
  <c r="DZ291" i="49"/>
  <c r="BW323" i="49" s="1"/>
  <c r="AQ245" i="49"/>
  <c r="DV213" i="49"/>
  <c r="N245" i="49"/>
  <c r="AP44" i="45"/>
  <c r="DY353" i="2"/>
  <c r="BV385" i="2" s="1"/>
  <c r="AT385" i="2"/>
  <c r="N440" i="50"/>
  <c r="AQ440" i="50"/>
  <c r="DV408" i="50"/>
  <c r="BT247" i="49"/>
  <c r="EA483" i="51"/>
  <c r="BX515" i="51" s="1"/>
  <c r="AV515" i="51"/>
  <c r="AA27" i="47"/>
  <c r="AA143" i="2"/>
  <c r="AB79" i="2"/>
  <c r="BU379" i="51"/>
  <c r="BU509" i="51"/>
  <c r="BU314" i="51"/>
  <c r="BU444" i="51"/>
  <c r="P544" i="51"/>
  <c r="P577" i="51" s="1"/>
  <c r="P55" i="51"/>
  <c r="AS111" i="46" s="1"/>
  <c r="BT216" i="2"/>
  <c r="BT281" i="2"/>
  <c r="AR376" i="51"/>
  <c r="O376" i="51"/>
  <c r="DW344" i="51"/>
  <c r="BR407" i="2"/>
  <c r="BT247" i="2"/>
  <c r="BV224" i="49"/>
  <c r="AU385" i="51"/>
  <c r="DZ353" i="51"/>
  <c r="BW385" i="51" s="1"/>
  <c r="AU255" i="49"/>
  <c r="DZ223" i="49"/>
  <c r="BW255" i="49" s="1"/>
  <c r="AR311" i="2"/>
  <c r="O311" i="2"/>
  <c r="DW279" i="2"/>
  <c r="AT384" i="51"/>
  <c r="DY352" i="51"/>
  <c r="BV384" i="51" s="1"/>
  <c r="AS115" i="45"/>
  <c r="P618" i="51"/>
  <c r="N540" i="51"/>
  <c r="N573" i="51" s="1"/>
  <c r="BS375" i="51"/>
  <c r="BS310" i="51"/>
  <c r="BS505" i="51"/>
  <c r="BS440" i="51"/>
  <c r="N51" i="51"/>
  <c r="AQ107" i="46" s="1"/>
  <c r="Y112" i="47"/>
  <c r="Z77" i="50"/>
  <c r="Y141" i="50"/>
  <c r="BT507" i="51"/>
  <c r="BT442" i="51"/>
  <c r="BT377" i="51"/>
  <c r="O542" i="51"/>
  <c r="O575" i="51" s="1"/>
  <c r="BT312" i="51"/>
  <c r="O53" i="51"/>
  <c r="AR109" i="46" s="1"/>
  <c r="AQ279" i="50"/>
  <c r="AQ474" i="50"/>
  <c r="AQ409" i="50"/>
  <c r="AQ214" i="50"/>
  <c r="AQ344" i="50"/>
  <c r="O181" i="50"/>
  <c r="AQ106" i="48"/>
  <c r="Y141" i="47"/>
  <c r="BA141" i="47" s="1"/>
  <c r="Z206" i="50" s="1"/>
  <c r="DG206" i="50" s="1"/>
  <c r="Z67" i="48"/>
  <c r="Z69" i="46"/>
  <c r="Z68" i="45"/>
  <c r="Z466" i="50"/>
  <c r="DG466" i="50" s="1"/>
  <c r="Z401" i="50"/>
  <c r="DG401" i="50" s="1"/>
  <c r="Z336" i="50"/>
  <c r="DG336" i="50" s="1"/>
  <c r="Z271" i="50"/>
  <c r="DG271" i="50" s="1"/>
  <c r="Z55" i="47"/>
  <c r="BB55" i="47" s="1"/>
  <c r="AA207" i="2" s="1"/>
  <c r="DH207" i="2" s="1"/>
  <c r="AA7" i="46"/>
  <c r="AA7" i="48"/>
  <c r="AA7" i="45"/>
  <c r="AA272" i="2"/>
  <c r="DH272" i="2" s="1"/>
  <c r="AA467" i="2"/>
  <c r="DH467" i="2" s="1"/>
  <c r="AA337" i="2"/>
  <c r="DH337" i="2" s="1"/>
  <c r="AA402" i="2"/>
  <c r="DH402" i="2" s="1"/>
  <c r="AA57" i="47"/>
  <c r="BC57" i="47" s="1"/>
  <c r="AB209" i="2" s="1"/>
  <c r="DI209" i="2" s="1"/>
  <c r="AB9" i="48"/>
  <c r="AB9" i="45"/>
  <c r="AB9" i="46"/>
  <c r="AB339" i="2"/>
  <c r="DI339" i="2" s="1"/>
  <c r="AB469" i="2"/>
  <c r="DI469" i="2" s="1"/>
  <c r="AB404" i="2"/>
  <c r="DI404" i="2" s="1"/>
  <c r="AB274" i="2"/>
  <c r="DI274" i="2" s="1"/>
  <c r="AA110" i="2"/>
  <c r="AA110" i="49" s="1"/>
  <c r="BC110" i="49" s="1"/>
  <c r="Z109" i="2"/>
  <c r="BB109" i="2" s="1"/>
  <c r="Z12" i="38"/>
  <c r="AA143" i="47"/>
  <c r="BC143" i="47" s="1"/>
  <c r="AB208" i="50" s="1"/>
  <c r="DI208" i="50" s="1"/>
  <c r="AB69" i="48"/>
  <c r="AB71" i="46"/>
  <c r="AB70" i="45"/>
  <c r="AB403" i="50"/>
  <c r="DI403" i="50" s="1"/>
  <c r="AB468" i="50"/>
  <c r="DI468" i="50" s="1"/>
  <c r="AB338" i="50"/>
  <c r="DI338" i="50" s="1"/>
  <c r="AB273" i="50"/>
  <c r="DI273" i="50" s="1"/>
  <c r="Z109" i="50"/>
  <c r="BB109" i="50" s="1"/>
  <c r="Z13" i="38"/>
  <c r="BB110" i="2"/>
  <c r="X140" i="47"/>
  <c r="AZ140" i="47" s="1"/>
  <c r="Y205" i="50" s="1"/>
  <c r="DF205" i="50" s="1"/>
  <c r="Y66" i="48"/>
  <c r="Y68" i="46"/>
  <c r="Y67" i="45"/>
  <c r="Y400" i="50"/>
  <c r="DF400" i="50" s="1"/>
  <c r="Y465" i="50"/>
  <c r="DF465" i="50" s="1"/>
  <c r="Y335" i="50"/>
  <c r="DF335" i="50" s="1"/>
  <c r="Y270" i="50"/>
  <c r="DF270" i="50" s="1"/>
  <c r="AB111" i="2"/>
  <c r="BE111" i="2" s="1"/>
  <c r="AA110" i="50"/>
  <c r="AN304" i="2"/>
  <c r="K304" i="2"/>
  <c r="DS272" i="2"/>
  <c r="AM7" i="45"/>
  <c r="K605" i="50"/>
  <c r="L501" i="50"/>
  <c r="AO501" i="50"/>
  <c r="DT469" i="50"/>
  <c r="L175" i="50"/>
  <c r="AN208" i="50"/>
  <c r="AN273" i="50"/>
  <c r="BP273" i="50" s="1"/>
  <c r="AN338" i="50"/>
  <c r="AN468" i="50"/>
  <c r="AN403" i="50"/>
  <c r="AN468" i="2"/>
  <c r="AN338" i="2"/>
  <c r="L175" i="2"/>
  <c r="AN403" i="2"/>
  <c r="AN273" i="2"/>
  <c r="AN208" i="2"/>
  <c r="AO436" i="2"/>
  <c r="L436" i="2"/>
  <c r="DT404" i="2"/>
  <c r="AO241" i="50"/>
  <c r="L241" i="50"/>
  <c r="DT209" i="50"/>
  <c r="AN71" i="45"/>
  <c r="AO371" i="2"/>
  <c r="L371" i="2"/>
  <c r="DT339" i="2"/>
  <c r="AO371" i="50"/>
  <c r="L371" i="50"/>
  <c r="DT339" i="50"/>
  <c r="AO275" i="2"/>
  <c r="AO210" i="2"/>
  <c r="M177" i="2"/>
  <c r="AO405" i="2"/>
  <c r="AO340" i="2"/>
  <c r="AO470" i="2"/>
  <c r="J603" i="2"/>
  <c r="AN499" i="2"/>
  <c r="K499" i="2"/>
  <c r="DS467" i="2"/>
  <c r="AO306" i="2"/>
  <c r="DT274" i="2"/>
  <c r="L306" i="2"/>
  <c r="L241" i="2"/>
  <c r="AO241" i="2"/>
  <c r="DT209" i="2"/>
  <c r="AN9" i="45"/>
  <c r="AN369" i="2"/>
  <c r="K369" i="2"/>
  <c r="DS337" i="2"/>
  <c r="AO306" i="50"/>
  <c r="DT274" i="50"/>
  <c r="L306" i="50"/>
  <c r="DT404" i="50"/>
  <c r="AO436" i="50"/>
  <c r="L436" i="50"/>
  <c r="AM401" i="2"/>
  <c r="BO401" i="2" s="1"/>
  <c r="AM336" i="2"/>
  <c r="BO336" i="2" s="1"/>
  <c r="AM271" i="2"/>
  <c r="BO271" i="2" s="1"/>
  <c r="K173" i="2"/>
  <c r="AM466" i="2"/>
  <c r="BO466" i="2" s="1"/>
  <c r="AM206" i="2"/>
  <c r="BO206" i="2" s="1"/>
  <c r="K605" i="2"/>
  <c r="AO501" i="2"/>
  <c r="L501" i="2"/>
  <c r="DT469" i="2"/>
  <c r="AO405" i="50"/>
  <c r="M177" i="50"/>
  <c r="AO275" i="50"/>
  <c r="AO470" i="50"/>
  <c r="AO340" i="50"/>
  <c r="AO210" i="50"/>
  <c r="AB405" i="51"/>
  <c r="DI405" i="51" s="1"/>
  <c r="AB102" i="48"/>
  <c r="AB470" i="51"/>
  <c r="DI470" i="51" s="1"/>
  <c r="AM100" i="45"/>
  <c r="AB340" i="51"/>
  <c r="DI340" i="51" s="1"/>
  <c r="AB103" i="45"/>
  <c r="AB275" i="51"/>
  <c r="DI275" i="51" s="1"/>
  <c r="DH275" i="51"/>
  <c r="BP403" i="51"/>
  <c r="DD271" i="51"/>
  <c r="DF273" i="51"/>
  <c r="AN434" i="49"/>
  <c r="K434" i="49"/>
  <c r="DS402" i="49"/>
  <c r="DF467" i="51"/>
  <c r="Z173" i="47"/>
  <c r="BB173" i="47" s="1"/>
  <c r="AA209" i="51" s="1"/>
  <c r="AA101" i="48"/>
  <c r="AA103" i="46"/>
  <c r="AA102" i="45"/>
  <c r="AA469" i="51"/>
  <c r="AA339" i="51"/>
  <c r="AA404" i="51"/>
  <c r="AA274" i="51"/>
  <c r="J533" i="49"/>
  <c r="J566" i="49" s="1"/>
  <c r="BO498" i="49"/>
  <c r="BO433" i="49"/>
  <c r="BO368" i="49"/>
  <c r="BO303" i="49"/>
  <c r="J44" i="49"/>
  <c r="DT404" i="49"/>
  <c r="AO436" i="49"/>
  <c r="L436" i="49"/>
  <c r="BB111" i="51"/>
  <c r="BO238" i="49"/>
  <c r="W169" i="47"/>
  <c r="AY169" i="47" s="1"/>
  <c r="X205" i="51" s="1"/>
  <c r="X97" i="48"/>
  <c r="X99" i="46"/>
  <c r="X98" i="45"/>
  <c r="X465" i="51"/>
  <c r="X400" i="51"/>
  <c r="X335" i="51"/>
  <c r="X270" i="51"/>
  <c r="M177" i="49"/>
  <c r="AO470" i="49"/>
  <c r="AO275" i="49"/>
  <c r="AO405" i="49"/>
  <c r="AO340" i="49"/>
  <c r="AO41" i="48"/>
  <c r="AO210" i="49"/>
  <c r="DH405" i="51"/>
  <c r="DH210" i="51"/>
  <c r="DI341" i="51"/>
  <c r="K605" i="49"/>
  <c r="AO501" i="49"/>
  <c r="L501" i="49"/>
  <c r="DT469" i="49"/>
  <c r="AM238" i="51"/>
  <c r="J238" i="51"/>
  <c r="DR206" i="51"/>
  <c r="AL99" i="45"/>
  <c r="DR401" i="51"/>
  <c r="AM433" i="51"/>
  <c r="J433" i="51"/>
  <c r="BP468" i="51"/>
  <c r="DS272" i="49"/>
  <c r="K304" i="49"/>
  <c r="AN304" i="49"/>
  <c r="DS272" i="51"/>
  <c r="AN304" i="51"/>
  <c r="K304" i="51"/>
  <c r="L371" i="51"/>
  <c r="DT339" i="51"/>
  <c r="AO371" i="51"/>
  <c r="DG273" i="49"/>
  <c r="M177" i="51"/>
  <c r="AO405" i="51"/>
  <c r="AO470" i="51"/>
  <c r="AO210" i="51"/>
  <c r="AO102" i="48"/>
  <c r="AO340" i="51"/>
  <c r="AO275" i="51"/>
  <c r="Z172" i="47"/>
  <c r="BB172" i="47" s="1"/>
  <c r="AA208" i="51" s="1"/>
  <c r="AA100" i="48"/>
  <c r="AA102" i="46"/>
  <c r="AA101" i="45"/>
  <c r="AA403" i="51"/>
  <c r="AA338" i="51"/>
  <c r="AA468" i="51"/>
  <c r="AA273" i="51"/>
  <c r="DG468" i="51"/>
  <c r="DG208" i="51"/>
  <c r="DG404" i="51"/>
  <c r="DG209" i="51"/>
  <c r="Y17" i="38"/>
  <c r="Y21" i="38" s="1"/>
  <c r="DD466" i="51"/>
  <c r="DD206" i="51"/>
  <c r="DF403" i="51"/>
  <c r="DF208" i="51"/>
  <c r="Z110" i="51"/>
  <c r="BB110" i="51" s="1"/>
  <c r="AB112" i="51"/>
  <c r="BE112" i="51" s="1"/>
  <c r="AB172" i="47" s="1"/>
  <c r="AA111" i="51"/>
  <c r="BC111" i="51" s="1"/>
  <c r="Y109" i="51"/>
  <c r="BA109" i="51" s="1"/>
  <c r="AO241" i="51"/>
  <c r="DT209" i="51"/>
  <c r="L241" i="51"/>
  <c r="AN102" i="45"/>
  <c r="DD270" i="51"/>
  <c r="AM303" i="51"/>
  <c r="DR271" i="51"/>
  <c r="J303" i="51"/>
  <c r="DS207" i="49"/>
  <c r="AN239" i="49"/>
  <c r="K239" i="49"/>
  <c r="AM38" i="45"/>
  <c r="DF272" i="51"/>
  <c r="DE205" i="49"/>
  <c r="DG403" i="49"/>
  <c r="K434" i="51"/>
  <c r="AN434" i="51"/>
  <c r="DS402" i="51"/>
  <c r="L436" i="51"/>
  <c r="DT404" i="51"/>
  <c r="AO436" i="51"/>
  <c r="DH470" i="51"/>
  <c r="AN499" i="51"/>
  <c r="K499" i="51"/>
  <c r="J603" i="51"/>
  <c r="DS467" i="51"/>
  <c r="AO306" i="51"/>
  <c r="DT274" i="51"/>
  <c r="L306" i="51"/>
  <c r="DI406" i="51"/>
  <c r="DI211" i="51"/>
  <c r="AO241" i="49"/>
  <c r="L241" i="49"/>
  <c r="DT209" i="49"/>
  <c r="AN40" i="45"/>
  <c r="BP208" i="51"/>
  <c r="BP338" i="51"/>
  <c r="DG338" i="49"/>
  <c r="AN369" i="49"/>
  <c r="K369" i="49"/>
  <c r="DS337" i="49"/>
  <c r="X170" i="47"/>
  <c r="AZ170" i="47" s="1"/>
  <c r="Y206" i="51" s="1"/>
  <c r="Y98" i="48"/>
  <c r="Y100" i="46"/>
  <c r="Y99" i="45"/>
  <c r="Y401" i="51"/>
  <c r="Y466" i="51"/>
  <c r="Y271" i="51"/>
  <c r="Y336" i="51"/>
  <c r="DG273" i="51"/>
  <c r="AM368" i="51"/>
  <c r="J368" i="51"/>
  <c r="DR336" i="51"/>
  <c r="DG339" i="51"/>
  <c r="J603" i="49"/>
  <c r="AN499" i="49"/>
  <c r="K499" i="49"/>
  <c r="DS467" i="49"/>
  <c r="DD401" i="51"/>
  <c r="DF338" i="51"/>
  <c r="DD335" i="51"/>
  <c r="BB110" i="49"/>
  <c r="DF402" i="51"/>
  <c r="W170" i="47"/>
  <c r="AY170" i="47" s="1"/>
  <c r="X206" i="51" s="1"/>
  <c r="X98" i="48"/>
  <c r="X100" i="46"/>
  <c r="X99" i="45"/>
  <c r="X466" i="51"/>
  <c r="X271" i="51"/>
  <c r="X401" i="51"/>
  <c r="X336" i="51"/>
  <c r="X83" i="47"/>
  <c r="AZ83" i="47" s="1"/>
  <c r="Y206" i="49" s="1"/>
  <c r="Y37" i="48"/>
  <c r="Y37" i="46"/>
  <c r="Y37" i="45"/>
  <c r="Y401" i="49"/>
  <c r="Y466" i="49"/>
  <c r="Y336" i="49"/>
  <c r="Y271" i="49"/>
  <c r="DI276" i="51"/>
  <c r="DG338" i="51"/>
  <c r="L306" i="49"/>
  <c r="AO306" i="49"/>
  <c r="DT274" i="49"/>
  <c r="DG274" i="51"/>
  <c r="DD400" i="51"/>
  <c r="DF207" i="51"/>
  <c r="DH340" i="51"/>
  <c r="BD113" i="51"/>
  <c r="DI471" i="51"/>
  <c r="BP273" i="51"/>
  <c r="DG468" i="49"/>
  <c r="DG208" i="49"/>
  <c r="AO501" i="51"/>
  <c r="L501" i="51"/>
  <c r="K605" i="51"/>
  <c r="DT469" i="51"/>
  <c r="DG403" i="51"/>
  <c r="I602" i="51"/>
  <c r="AM498" i="51"/>
  <c r="J498" i="51"/>
  <c r="DR466" i="51"/>
  <c r="DG469" i="51"/>
  <c r="L175" i="49"/>
  <c r="AN273" i="49"/>
  <c r="AN403" i="49"/>
  <c r="BP403" i="49" s="1"/>
  <c r="AN208" i="49"/>
  <c r="AN338" i="49"/>
  <c r="AN468" i="49"/>
  <c r="AN39" i="48"/>
  <c r="DD336" i="51"/>
  <c r="DF468" i="51"/>
  <c r="Z16" i="38"/>
  <c r="C41" i="56"/>
  <c r="B42" i="56"/>
  <c r="DD465" i="51"/>
  <c r="DD205" i="51"/>
  <c r="AO371" i="49"/>
  <c r="L371" i="49"/>
  <c r="DT339" i="49"/>
  <c r="DF337" i="51"/>
  <c r="G333" i="38" l="1"/>
  <c r="G306" i="38"/>
  <c r="G324" i="38"/>
  <c r="G257" i="38"/>
  <c r="G318" i="38"/>
  <c r="G315" i="38"/>
  <c r="G336" i="38"/>
  <c r="EA292" i="50"/>
  <c r="BX324" i="50" s="1"/>
  <c r="AV324" i="50"/>
  <c r="BX292" i="50" s="1"/>
  <c r="BV489" i="50"/>
  <c r="BW358" i="49"/>
  <c r="AU389" i="49"/>
  <c r="DZ357" i="49"/>
  <c r="BW389" i="49" s="1"/>
  <c r="H237" i="50"/>
  <c r="AK237" i="50"/>
  <c r="BL230" i="50"/>
  <c r="DP205" i="50"/>
  <c r="AJ67" i="45"/>
  <c r="AJ93" i="45" s="1"/>
  <c r="H29" i="38" s="1"/>
  <c r="BW487" i="50"/>
  <c r="AP105" i="46"/>
  <c r="AP406" i="51"/>
  <c r="N178" i="51"/>
  <c r="AP276" i="51"/>
  <c r="AP471" i="51"/>
  <c r="AP341" i="51"/>
  <c r="AP211" i="51"/>
  <c r="AP103" i="48"/>
  <c r="DP425" i="49"/>
  <c r="H161" i="38"/>
  <c r="BW227" i="51"/>
  <c r="AU325" i="51"/>
  <c r="DZ293" i="51"/>
  <c r="BW325" i="51" s="1"/>
  <c r="BY292" i="2"/>
  <c r="AU521" i="51"/>
  <c r="DZ489" i="51"/>
  <c r="BW521" i="51" s="1"/>
  <c r="BZ229" i="51"/>
  <c r="AK302" i="51"/>
  <c r="H302" i="51"/>
  <c r="DP270" i="51"/>
  <c r="BL295" i="51"/>
  <c r="AV325" i="50"/>
  <c r="EA293" i="50"/>
  <c r="BX325" i="50" s="1"/>
  <c r="DZ292" i="49"/>
  <c r="BW324" i="49" s="1"/>
  <c r="AU324" i="49"/>
  <c r="BW358" i="2"/>
  <c r="BV487" i="2"/>
  <c r="BW358" i="51"/>
  <c r="AS27" i="45"/>
  <c r="AT259" i="2"/>
  <c r="DY227" i="2"/>
  <c r="BV259" i="2" s="1"/>
  <c r="BV488" i="2"/>
  <c r="H367" i="50"/>
  <c r="H392" i="50" s="1"/>
  <c r="H393" i="50" s="1"/>
  <c r="DP335" i="50"/>
  <c r="AK367" i="50"/>
  <c r="BL360" i="50"/>
  <c r="AV325" i="2"/>
  <c r="BX293" i="2" s="1"/>
  <c r="EA293" i="2"/>
  <c r="BX325" i="2" s="1"/>
  <c r="BV488" i="49"/>
  <c r="G252" i="38"/>
  <c r="G220" i="38"/>
  <c r="G256" i="38" s="1"/>
  <c r="AT456" i="51"/>
  <c r="DY424" i="51"/>
  <c r="BV456" i="51" s="1"/>
  <c r="DP490" i="49"/>
  <c r="H194" i="38"/>
  <c r="G251" i="38"/>
  <c r="G219" i="38"/>
  <c r="G255" i="38" s="1"/>
  <c r="I533" i="50"/>
  <c r="I566" i="50" s="1"/>
  <c r="BN498" i="50"/>
  <c r="BN433" i="50"/>
  <c r="BN303" i="50"/>
  <c r="BN368" i="50"/>
  <c r="I44" i="50"/>
  <c r="AW326" i="2"/>
  <c r="EB294" i="2"/>
  <c r="BY326" i="2" s="1"/>
  <c r="AU259" i="49"/>
  <c r="BW227" i="49" s="1"/>
  <c r="DZ227" i="49"/>
  <c r="BW259" i="49" s="1"/>
  <c r="M538" i="49"/>
  <c r="M571" i="49" s="1"/>
  <c r="BR503" i="49"/>
  <c r="BR438" i="49"/>
  <c r="BR373" i="49"/>
  <c r="BR308" i="49"/>
  <c r="M49" i="49"/>
  <c r="AS89" i="45"/>
  <c r="DY227" i="50"/>
  <c r="BV259" i="50" s="1"/>
  <c r="AT259" i="50"/>
  <c r="BV227" i="50" s="1"/>
  <c r="P623" i="50"/>
  <c r="H40" i="38"/>
  <c r="AJ127" i="45"/>
  <c r="H264" i="38"/>
  <c r="H230" i="38"/>
  <c r="DR272" i="50"/>
  <c r="AM304" i="50"/>
  <c r="J304" i="50"/>
  <c r="BY229" i="2"/>
  <c r="H124" i="38"/>
  <c r="DP360" i="2"/>
  <c r="AQ74" i="46"/>
  <c r="AQ341" i="50"/>
  <c r="AQ276" i="50"/>
  <c r="BS276" i="50" s="1"/>
  <c r="AQ406" i="50"/>
  <c r="BS406" i="50" s="1"/>
  <c r="O178" i="50"/>
  <c r="AQ471" i="50"/>
  <c r="AQ211" i="50"/>
  <c r="H30" i="38"/>
  <c r="EA422" i="51"/>
  <c r="BX454" i="51" s="1"/>
  <c r="AV454" i="51"/>
  <c r="BV228" i="51"/>
  <c r="BT40" i="48"/>
  <c r="BW39" i="48"/>
  <c r="BV39" i="48"/>
  <c r="BL425" i="50"/>
  <c r="AK432" i="50"/>
  <c r="H432" i="50"/>
  <c r="H457" i="50" s="1"/>
  <c r="H458" i="50" s="1"/>
  <c r="DP400" i="50"/>
  <c r="AK432" i="51"/>
  <c r="H432" i="51"/>
  <c r="H457" i="51" s="1"/>
  <c r="H458" i="51" s="1"/>
  <c r="DP400" i="51"/>
  <c r="BL425" i="51"/>
  <c r="BV423" i="2"/>
  <c r="AU520" i="50"/>
  <c r="DZ488" i="50"/>
  <c r="BW520" i="50" s="1"/>
  <c r="J239" i="50"/>
  <c r="DR207" i="50"/>
  <c r="AM239" i="50"/>
  <c r="AL69" i="45"/>
  <c r="BR243" i="49"/>
  <c r="H190" i="38"/>
  <c r="DP490" i="2"/>
  <c r="J499" i="50"/>
  <c r="I603" i="50"/>
  <c r="AM499" i="50"/>
  <c r="DR467" i="50"/>
  <c r="EC293" i="49"/>
  <c r="BZ325" i="49" s="1"/>
  <c r="AX325" i="49"/>
  <c r="BZ293" i="49" s="1"/>
  <c r="BV292" i="51"/>
  <c r="BX422" i="49"/>
  <c r="BZ422" i="2"/>
  <c r="H327" i="2"/>
  <c r="H328" i="2" s="1"/>
  <c r="BM237" i="2"/>
  <c r="BM262" i="2" s="1"/>
  <c r="BW422" i="50"/>
  <c r="H497" i="51"/>
  <c r="H522" i="51" s="1"/>
  <c r="H523" i="51" s="1"/>
  <c r="DP465" i="51"/>
  <c r="BL490" i="51"/>
  <c r="G601" i="51"/>
  <c r="G626" i="51" s="1"/>
  <c r="AK497" i="51"/>
  <c r="H262" i="49"/>
  <c r="H263" i="49" s="1"/>
  <c r="BM367" i="49"/>
  <c r="BM392" i="49" s="1"/>
  <c r="H532" i="49"/>
  <c r="BM432" i="49"/>
  <c r="BM457" i="49" s="1"/>
  <c r="BM497" i="49"/>
  <c r="BM522" i="49" s="1"/>
  <c r="BM302" i="49"/>
  <c r="BM327" i="49" s="1"/>
  <c r="H43" i="49"/>
  <c r="BU424" i="50"/>
  <c r="AU455" i="51"/>
  <c r="DZ423" i="51"/>
  <c r="BW455" i="51" s="1"/>
  <c r="AT456" i="49"/>
  <c r="BV424" i="49" s="1"/>
  <c r="DY424" i="49"/>
  <c r="BV456" i="49" s="1"/>
  <c r="P625" i="49"/>
  <c r="AS60" i="45"/>
  <c r="AT391" i="51"/>
  <c r="DY359" i="51"/>
  <c r="BV391" i="51" s="1"/>
  <c r="AS122" i="45"/>
  <c r="AU455" i="49"/>
  <c r="DZ423" i="49"/>
  <c r="BW455" i="49" s="1"/>
  <c r="AK497" i="50"/>
  <c r="BL490" i="50"/>
  <c r="H497" i="50"/>
  <c r="H522" i="50" s="1"/>
  <c r="H523" i="50" s="1"/>
  <c r="DP465" i="50"/>
  <c r="G601" i="50"/>
  <c r="G626" i="50" s="1"/>
  <c r="AU391" i="49"/>
  <c r="DZ359" i="49"/>
  <c r="BW391" i="49" s="1"/>
  <c r="AS91" i="45"/>
  <c r="AT261" i="50"/>
  <c r="DY229" i="50"/>
  <c r="BV261" i="50" s="1"/>
  <c r="AK327" i="2"/>
  <c r="DP295" i="2"/>
  <c r="H91" i="38"/>
  <c r="DP230" i="2"/>
  <c r="H58" i="38"/>
  <c r="DP270" i="50"/>
  <c r="H302" i="50"/>
  <c r="BL295" i="50"/>
  <c r="AK302" i="50"/>
  <c r="AM434" i="50"/>
  <c r="DR402" i="50"/>
  <c r="J434" i="50"/>
  <c r="DP230" i="49"/>
  <c r="H62" i="38"/>
  <c r="BN238" i="50"/>
  <c r="DP295" i="49"/>
  <c r="H95" i="38"/>
  <c r="AK327" i="49"/>
  <c r="BV359" i="50"/>
  <c r="EC487" i="51"/>
  <c r="BZ519" i="51" s="1"/>
  <c r="AX519" i="51"/>
  <c r="BZ487" i="51" s="1"/>
  <c r="BY359" i="2"/>
  <c r="AV389" i="50"/>
  <c r="BX357" i="50" s="1"/>
  <c r="EA357" i="50"/>
  <c r="BX389" i="50" s="1"/>
  <c r="BV487" i="49"/>
  <c r="AT58" i="45" s="1"/>
  <c r="AW326" i="50"/>
  <c r="BY294" i="50" s="1"/>
  <c r="EB294" i="50"/>
  <c r="BY326" i="50" s="1"/>
  <c r="DP360" i="49"/>
  <c r="H128" i="38"/>
  <c r="AM369" i="50"/>
  <c r="J369" i="50"/>
  <c r="DR337" i="50"/>
  <c r="AU260" i="50"/>
  <c r="BW228" i="50" s="1"/>
  <c r="DZ228" i="50"/>
  <c r="BW260" i="50" s="1"/>
  <c r="AT59" i="45"/>
  <c r="DZ228" i="49"/>
  <c r="BW260" i="49" s="1"/>
  <c r="AU260" i="49"/>
  <c r="H262" i="2"/>
  <c r="H263" i="2" s="1"/>
  <c r="BM367" i="2"/>
  <c r="BM392" i="2" s="1"/>
  <c r="BM497" i="2"/>
  <c r="BM522" i="2" s="1"/>
  <c r="BM302" i="2"/>
  <c r="BM327" i="2" s="1"/>
  <c r="BM432" i="2"/>
  <c r="BM457" i="2" s="1"/>
  <c r="H532" i="2"/>
  <c r="H43" i="2"/>
  <c r="BV488" i="51"/>
  <c r="DY357" i="2"/>
  <c r="BV389" i="2" s="1"/>
  <c r="AT389" i="2"/>
  <c r="Q625" i="2"/>
  <c r="DZ489" i="2"/>
  <c r="BW521" i="2" s="1"/>
  <c r="AU521" i="2"/>
  <c r="AT390" i="50"/>
  <c r="DY358" i="50"/>
  <c r="BV390" i="50" s="1"/>
  <c r="P624" i="50"/>
  <c r="AS90" i="45"/>
  <c r="H327" i="49"/>
  <c r="H328" i="49" s="1"/>
  <c r="BM237" i="49"/>
  <c r="BM262" i="49" s="1"/>
  <c r="BW294" i="51"/>
  <c r="DP425" i="2"/>
  <c r="H157" i="38"/>
  <c r="BS243" i="2"/>
  <c r="BL230" i="51"/>
  <c r="H237" i="51"/>
  <c r="DP205" i="51"/>
  <c r="AK237" i="51"/>
  <c r="AJ98" i="45"/>
  <c r="AJ124" i="45" s="1"/>
  <c r="P625" i="51"/>
  <c r="EA228" i="2"/>
  <c r="BX260" i="2" s="1"/>
  <c r="AV260" i="2"/>
  <c r="BW423" i="50"/>
  <c r="G340" i="38"/>
  <c r="E46" i="53" s="1"/>
  <c r="G328" i="38"/>
  <c r="E38" i="53" s="1"/>
  <c r="G331" i="38"/>
  <c r="E40" i="53" s="1"/>
  <c r="BX489" i="49"/>
  <c r="AV326" i="49"/>
  <c r="EA294" i="49"/>
  <c r="BX326" i="49" s="1"/>
  <c r="AU456" i="2"/>
  <c r="DZ424" i="2"/>
  <c r="BW456" i="2" s="1"/>
  <c r="AT29" i="45"/>
  <c r="H367" i="51"/>
  <c r="H392" i="51" s="1"/>
  <c r="H393" i="51" s="1"/>
  <c r="DP335" i="51"/>
  <c r="AK367" i="51"/>
  <c r="BL360" i="51"/>
  <c r="BS503" i="2"/>
  <c r="BS438" i="2"/>
  <c r="BS373" i="2"/>
  <c r="BS308" i="2"/>
  <c r="N538" i="2"/>
  <c r="N571" i="2" s="1"/>
  <c r="N49" i="2"/>
  <c r="BX357" i="51"/>
  <c r="AT60" i="45"/>
  <c r="AU261" i="49"/>
  <c r="BW229" i="49" s="1"/>
  <c r="DZ229" i="49"/>
  <c r="BW261" i="49" s="1"/>
  <c r="H312" i="38"/>
  <c r="H275" i="38"/>
  <c r="H313" i="38" s="1"/>
  <c r="AR15" i="46"/>
  <c r="AR46" i="46"/>
  <c r="AQ13" i="46"/>
  <c r="AQ44" i="46"/>
  <c r="AA56" i="47"/>
  <c r="BC56" i="47" s="1"/>
  <c r="AB208" i="2" s="1"/>
  <c r="DI208" i="2" s="1"/>
  <c r="Y36" i="45"/>
  <c r="AA142" i="47"/>
  <c r="BC142" i="47" s="1"/>
  <c r="AB207" i="50" s="1"/>
  <c r="DI207" i="50" s="1"/>
  <c r="AB40" i="45"/>
  <c r="X53" i="47"/>
  <c r="AZ53" i="47" s="1"/>
  <c r="Y205" i="2" s="1"/>
  <c r="DF205" i="2" s="1"/>
  <c r="Y270" i="2"/>
  <c r="DF270" i="2" s="1"/>
  <c r="X304" i="38"/>
  <c r="X299" i="38"/>
  <c r="Y288" i="38"/>
  <c r="Y293" i="38" s="1"/>
  <c r="Y298" i="38"/>
  <c r="Y303" i="38" s="1"/>
  <c r="X289" i="38"/>
  <c r="X294" i="38"/>
  <c r="AS282" i="49"/>
  <c r="BU282" i="49" s="1"/>
  <c r="AR345" i="2"/>
  <c r="BT345" i="2" s="1"/>
  <c r="AS347" i="50"/>
  <c r="BU347" i="50" s="1"/>
  <c r="BU290" i="51"/>
  <c r="P621" i="51" s="1"/>
  <c r="BU484" i="49"/>
  <c r="AT516" i="49" s="1"/>
  <c r="BU444" i="2"/>
  <c r="Y5" i="46"/>
  <c r="AT255" i="50"/>
  <c r="BV223" i="50" s="1"/>
  <c r="DZ223" i="50" s="1"/>
  <c r="BW255" i="50" s="1"/>
  <c r="BU249" i="2"/>
  <c r="BU379" i="2"/>
  <c r="P55" i="2"/>
  <c r="BU314" i="2"/>
  <c r="AB274" i="49"/>
  <c r="DI274" i="49" s="1"/>
  <c r="AB40" i="46"/>
  <c r="AB469" i="49"/>
  <c r="DI469" i="49" s="1"/>
  <c r="Y465" i="2"/>
  <c r="DF465" i="2" s="1"/>
  <c r="Y5" i="48"/>
  <c r="AB404" i="49"/>
  <c r="DI404" i="49" s="1"/>
  <c r="Y400" i="2"/>
  <c r="DF400" i="2" s="1"/>
  <c r="Y5" i="45"/>
  <c r="AA86" i="47"/>
  <c r="BC86" i="47" s="1"/>
  <c r="AB209" i="49" s="1"/>
  <c r="DI209" i="49" s="1"/>
  <c r="AB339" i="49"/>
  <c r="DI339" i="49" s="1"/>
  <c r="AB40" i="48"/>
  <c r="Y335" i="2"/>
  <c r="DF335" i="2" s="1"/>
  <c r="BU485" i="50"/>
  <c r="AT517" i="50" s="1"/>
  <c r="BV250" i="49"/>
  <c r="BV315" i="49"/>
  <c r="Q56" i="49"/>
  <c r="BV380" i="49"/>
  <c r="Q545" i="49"/>
  <c r="Q578" i="49" s="1"/>
  <c r="AS50" i="45"/>
  <c r="P615" i="49"/>
  <c r="Y270" i="49"/>
  <c r="DF270" i="49" s="1"/>
  <c r="Y36" i="48"/>
  <c r="DZ415" i="2"/>
  <c r="BW447" i="2" s="1"/>
  <c r="AU447" i="2"/>
  <c r="BU222" i="49"/>
  <c r="DY222" i="49" s="1"/>
  <c r="BV254" i="49" s="1"/>
  <c r="BU283" i="2"/>
  <c r="AS18" i="45" s="1"/>
  <c r="DZ415" i="49"/>
  <c r="BW447" i="49" s="1"/>
  <c r="BW415" i="49" s="1"/>
  <c r="DY479" i="49"/>
  <c r="BV511" i="49" s="1"/>
  <c r="BV479" i="49" s="1"/>
  <c r="Q615" i="49" s="1"/>
  <c r="AT452" i="2"/>
  <c r="BV420" i="2" s="1"/>
  <c r="AU452" i="2" s="1"/>
  <c r="EA352" i="2"/>
  <c r="BX384" i="2" s="1"/>
  <c r="BX352" i="2" s="1"/>
  <c r="AT86" i="45"/>
  <c r="AU256" i="50"/>
  <c r="AS85" i="45"/>
  <c r="DZ285" i="2"/>
  <c r="BW317" i="2" s="1"/>
  <c r="BW285" i="2" s="1"/>
  <c r="Y400" i="49"/>
  <c r="DF400" i="49" s="1"/>
  <c r="Y36" i="46"/>
  <c r="Y465" i="49"/>
  <c r="DF465" i="49" s="1"/>
  <c r="X82" i="47"/>
  <c r="AZ82" i="47" s="1"/>
  <c r="Y205" i="49" s="1"/>
  <c r="DF205" i="49" s="1"/>
  <c r="Y335" i="49"/>
  <c r="DF335" i="49" s="1"/>
  <c r="AB337" i="50"/>
  <c r="DI337" i="50" s="1"/>
  <c r="BD85" i="47"/>
  <c r="BD112" i="49"/>
  <c r="AB8" i="45"/>
  <c r="AB69" i="45"/>
  <c r="AB468" i="2"/>
  <c r="DI468" i="2" s="1"/>
  <c r="AB68" i="48"/>
  <c r="AB272" i="50"/>
  <c r="DI272" i="50" s="1"/>
  <c r="P619" i="50"/>
  <c r="AS56" i="45"/>
  <c r="AT257" i="49"/>
  <c r="BV225" i="49" s="1"/>
  <c r="DY288" i="51"/>
  <c r="BV320" i="51" s="1"/>
  <c r="BD56" i="47"/>
  <c r="AB55" i="47"/>
  <c r="AS217" i="50"/>
  <c r="BU217" i="50" s="1"/>
  <c r="AS477" i="50"/>
  <c r="BU477" i="50" s="1"/>
  <c r="BD143" i="47"/>
  <c r="AA38" i="45"/>
  <c r="AA272" i="49"/>
  <c r="DH272" i="49" s="1"/>
  <c r="Z84" i="47"/>
  <c r="BB84" i="47" s="1"/>
  <c r="AA207" i="49" s="1"/>
  <c r="DH207" i="49" s="1"/>
  <c r="AA467" i="49"/>
  <c r="DH467" i="49" s="1"/>
  <c r="AA402" i="49"/>
  <c r="DH402" i="49" s="1"/>
  <c r="AA38" i="46"/>
  <c r="AA38" i="48"/>
  <c r="AA337" i="49"/>
  <c r="DH337" i="49" s="1"/>
  <c r="AS412" i="50"/>
  <c r="BU412" i="50" s="1"/>
  <c r="Z109" i="49"/>
  <c r="BB109" i="49" s="1"/>
  <c r="AS282" i="50"/>
  <c r="BU282" i="50" s="1"/>
  <c r="Q184" i="50"/>
  <c r="AR475" i="2"/>
  <c r="BT475" i="2" s="1"/>
  <c r="BD172" i="47"/>
  <c r="AB111" i="49"/>
  <c r="BE111" i="49" s="1"/>
  <c r="AB84" i="47" s="1"/>
  <c r="DZ224" i="50"/>
  <c r="BW256" i="50" s="1"/>
  <c r="AW320" i="50"/>
  <c r="BY288" i="50" s="1"/>
  <c r="EC288" i="50" s="1"/>
  <c r="BZ320" i="50" s="1"/>
  <c r="BU351" i="51"/>
  <c r="DY351" i="51" s="1"/>
  <c r="BV383" i="51" s="1"/>
  <c r="BV286" i="50"/>
  <c r="AU318" i="50" s="1"/>
  <c r="AV318" i="2"/>
  <c r="BX286" i="2" s="1"/>
  <c r="AW453" i="49"/>
  <c r="BY421" i="49" s="1"/>
  <c r="EC421" i="49" s="1"/>
  <c r="BZ453" i="49" s="1"/>
  <c r="AV516" i="50"/>
  <c r="BX484" i="50" s="1"/>
  <c r="AB273" i="2"/>
  <c r="DI273" i="2" s="1"/>
  <c r="AB8" i="48"/>
  <c r="AB467" i="50"/>
  <c r="DI467" i="50" s="1"/>
  <c r="AB70" i="46"/>
  <c r="AV321" i="50"/>
  <c r="BX289" i="50" s="1"/>
  <c r="BV380" i="51"/>
  <c r="AB403" i="2"/>
  <c r="DI403" i="2" s="1"/>
  <c r="AB8" i="46"/>
  <c r="AS116" i="45"/>
  <c r="AB338" i="2"/>
  <c r="DI338" i="2" s="1"/>
  <c r="AB402" i="50"/>
  <c r="DI402" i="50" s="1"/>
  <c r="AT320" i="2"/>
  <c r="EA285" i="49"/>
  <c r="EB417" i="2"/>
  <c r="BY449" i="2" s="1"/>
  <c r="BY417" i="2" s="1"/>
  <c r="U449" i="2" s="1"/>
  <c r="AU514" i="2"/>
  <c r="BW482" i="2" s="1"/>
  <c r="AV514" i="2" s="1"/>
  <c r="AT320" i="51"/>
  <c r="AT251" i="51"/>
  <c r="DY219" i="51"/>
  <c r="BV251" i="51" s="1"/>
  <c r="BV380" i="50"/>
  <c r="AU453" i="51"/>
  <c r="BW421" i="51" s="1"/>
  <c r="AU517" i="51"/>
  <c r="BW485" i="51" s="1"/>
  <c r="P621" i="2"/>
  <c r="P618" i="50"/>
  <c r="BV220" i="51"/>
  <c r="AT113" i="45" s="1"/>
  <c r="BW224" i="51"/>
  <c r="S317" i="51"/>
  <c r="EA285" i="51"/>
  <c r="BV445" i="50"/>
  <c r="Q545" i="50"/>
  <c r="Q578" i="50" s="1"/>
  <c r="EA353" i="50"/>
  <c r="BX385" i="50" s="1"/>
  <c r="BX353" i="50" s="1"/>
  <c r="Q56" i="50"/>
  <c r="AT81" i="46" s="1"/>
  <c r="BV250" i="50"/>
  <c r="AW258" i="50"/>
  <c r="BY226" i="50" s="1"/>
  <c r="BV289" i="51"/>
  <c r="AT117" i="45" s="1"/>
  <c r="BV414" i="50"/>
  <c r="R446" i="50" s="1"/>
  <c r="EA418" i="51"/>
  <c r="BX450" i="51" s="1"/>
  <c r="BX418" i="51" s="1"/>
  <c r="AW450" i="51" s="1"/>
  <c r="DY291" i="50"/>
  <c r="BV323" i="50" s="1"/>
  <c r="DZ290" i="50"/>
  <c r="BW322" i="50" s="1"/>
  <c r="BW290" i="50" s="1"/>
  <c r="AV322" i="50" s="1"/>
  <c r="S317" i="49"/>
  <c r="AR280" i="2"/>
  <c r="BT280" i="2" s="1"/>
  <c r="AR410" i="2"/>
  <c r="BT410" i="2" s="1"/>
  <c r="DX410" i="2" s="1"/>
  <c r="EA485" i="2"/>
  <c r="BX517" i="2" s="1"/>
  <c r="BX485" i="2" s="1"/>
  <c r="P182" i="2"/>
  <c r="AR215" i="2"/>
  <c r="BT215" i="2" s="1"/>
  <c r="BV220" i="2"/>
  <c r="Q616" i="2" s="1"/>
  <c r="BV224" i="2"/>
  <c r="AU256" i="2" s="1"/>
  <c r="BW351" i="2"/>
  <c r="AV383" i="2" s="1"/>
  <c r="AV513" i="49"/>
  <c r="BX481" i="49" s="1"/>
  <c r="BV483" i="49"/>
  <c r="AT54" i="45" s="1"/>
  <c r="BU481" i="2"/>
  <c r="BV290" i="2"/>
  <c r="DZ290" i="2" s="1"/>
  <c r="BW322" i="2" s="1"/>
  <c r="AS477" i="49"/>
  <c r="BU477" i="49" s="1"/>
  <c r="AU511" i="50"/>
  <c r="DZ479" i="50"/>
  <c r="BW223" i="51"/>
  <c r="AV255" i="51" s="1"/>
  <c r="EB418" i="50"/>
  <c r="BY450" i="50" s="1"/>
  <c r="BY418" i="50" s="1"/>
  <c r="AU453" i="50"/>
  <c r="BW421" i="50" s="1"/>
  <c r="AV388" i="50"/>
  <c r="BX356" i="50" s="1"/>
  <c r="AU518" i="51"/>
  <c r="BW486" i="51" s="1"/>
  <c r="AS84" i="45"/>
  <c r="BW415" i="51"/>
  <c r="S447" i="51" s="1"/>
  <c r="AV319" i="50"/>
  <c r="BX287" i="50" s="1"/>
  <c r="AW319" i="50" s="1"/>
  <c r="DY417" i="50"/>
  <c r="BV449" i="50" s="1"/>
  <c r="BV417" i="50" s="1"/>
  <c r="Q618" i="50" s="1"/>
  <c r="DZ485" i="49"/>
  <c r="BW517" i="49" s="1"/>
  <c r="BW485" i="49" s="1"/>
  <c r="BT246" i="2"/>
  <c r="AS347" i="49"/>
  <c r="BU347" i="49" s="1"/>
  <c r="AS217" i="49"/>
  <c r="BU217" i="49" s="1"/>
  <c r="AS23" i="45"/>
  <c r="Q184" i="49"/>
  <c r="AS412" i="49"/>
  <c r="BU412" i="49" s="1"/>
  <c r="AS88" i="45"/>
  <c r="BU481" i="50"/>
  <c r="AS83" i="45" s="1"/>
  <c r="AV254" i="51"/>
  <c r="BX222" i="51" s="1"/>
  <c r="R511" i="50"/>
  <c r="AA38" i="50"/>
  <c r="AA9" i="38"/>
  <c r="AT323" i="50"/>
  <c r="BW417" i="51"/>
  <c r="AV449" i="51" s="1"/>
  <c r="BV352" i="51"/>
  <c r="AU384" i="51" s="1"/>
  <c r="BW353" i="51"/>
  <c r="EA353" i="51" s="1"/>
  <c r="BX385" i="51" s="1"/>
  <c r="Z10" i="38"/>
  <c r="AV320" i="49"/>
  <c r="BX288" i="49" s="1"/>
  <c r="BV353" i="2"/>
  <c r="DZ353" i="2" s="1"/>
  <c r="BW385" i="2" s="1"/>
  <c r="DZ222" i="2"/>
  <c r="BW254" i="2" s="1"/>
  <c r="BW222" i="2" s="1"/>
  <c r="AV518" i="2"/>
  <c r="BX486" i="2" s="1"/>
  <c r="EA220" i="49"/>
  <c r="AV252" i="49"/>
  <c r="AA38" i="2"/>
  <c r="AA8" i="38"/>
  <c r="BU248" i="51"/>
  <c r="BX483" i="51"/>
  <c r="AW515" i="51" s="1"/>
  <c r="BV355" i="51"/>
  <c r="AU387" i="51" s="1"/>
  <c r="BX419" i="50"/>
  <c r="EB419" i="50" s="1"/>
  <c r="BY451" i="50" s="1"/>
  <c r="K45" i="2"/>
  <c r="DY288" i="2"/>
  <c r="BV320" i="2" s="1"/>
  <c r="BW416" i="2"/>
  <c r="AV448" i="2" s="1"/>
  <c r="BW482" i="49"/>
  <c r="EA482" i="49" s="1"/>
  <c r="BX514" i="49" s="1"/>
  <c r="BV354" i="2"/>
  <c r="AU386" i="2" s="1"/>
  <c r="DZ286" i="49"/>
  <c r="BW318" i="49" s="1"/>
  <c r="BW286" i="49" s="1"/>
  <c r="BV291" i="2"/>
  <c r="DZ291" i="2" s="1"/>
  <c r="BW323" i="2" s="1"/>
  <c r="BD111" i="2"/>
  <c r="AR410" i="51"/>
  <c r="AR280" i="51"/>
  <c r="AR107" i="48"/>
  <c r="AR215" i="51"/>
  <c r="AR345" i="51"/>
  <c r="P182" i="51"/>
  <c r="AR475" i="51"/>
  <c r="AQ473" i="51"/>
  <c r="AQ408" i="51"/>
  <c r="AQ213" i="51"/>
  <c r="AQ278" i="51"/>
  <c r="AQ343" i="51"/>
  <c r="O180" i="51"/>
  <c r="DY350" i="50"/>
  <c r="BV382" i="50" s="1"/>
  <c r="AT382" i="50"/>
  <c r="AS82" i="45"/>
  <c r="P616" i="50"/>
  <c r="BR277" i="49"/>
  <c r="BR472" i="49"/>
  <c r="BW350" i="2"/>
  <c r="BV419" i="2"/>
  <c r="DZ226" i="49"/>
  <c r="BW258" i="49" s="1"/>
  <c r="AU258" i="49"/>
  <c r="AV253" i="51"/>
  <c r="EA221" i="51"/>
  <c r="BX253" i="51" s="1"/>
  <c r="BV356" i="51"/>
  <c r="AT119" i="45" s="1"/>
  <c r="EA350" i="51"/>
  <c r="S382" i="51"/>
  <c r="AV382" i="51"/>
  <c r="DX476" i="2"/>
  <c r="O612" i="2"/>
  <c r="P508" i="2"/>
  <c r="AS508" i="2"/>
  <c r="BV225" i="51"/>
  <c r="BW354" i="50"/>
  <c r="DW474" i="49"/>
  <c r="N610" i="49"/>
  <c r="O506" i="49"/>
  <c r="AR506" i="49"/>
  <c r="BV284" i="2"/>
  <c r="AR215" i="50"/>
  <c r="AR345" i="50"/>
  <c r="AR280" i="50"/>
  <c r="AR475" i="50"/>
  <c r="P182" i="50"/>
  <c r="AR410" i="50"/>
  <c r="BW419" i="49"/>
  <c r="AU258" i="51"/>
  <c r="DZ226" i="51"/>
  <c r="BW258" i="51" s="1"/>
  <c r="AU253" i="49"/>
  <c r="DZ221" i="49"/>
  <c r="BW253" i="49" s="1"/>
  <c r="AV323" i="51"/>
  <c r="EA291" i="51"/>
  <c r="BX323" i="51" s="1"/>
  <c r="P378" i="2"/>
  <c r="DX346" i="2"/>
  <c r="AS378" i="2"/>
  <c r="EA480" i="49"/>
  <c r="S512" i="49"/>
  <c r="AV512" i="49"/>
  <c r="BX486" i="50"/>
  <c r="AU387" i="50"/>
  <c r="DZ355" i="50"/>
  <c r="BW387" i="50" s="1"/>
  <c r="N439" i="51"/>
  <c r="AQ439" i="51"/>
  <c r="DV407" i="51"/>
  <c r="AU386" i="51"/>
  <c r="DZ354" i="51"/>
  <c r="BW386" i="51" s="1"/>
  <c r="BU248" i="49"/>
  <c r="AT381" i="51"/>
  <c r="DY349" i="51"/>
  <c r="BV381" i="51" s="1"/>
  <c r="P615" i="51"/>
  <c r="AS112" i="45"/>
  <c r="BV420" i="50"/>
  <c r="DZ417" i="49"/>
  <c r="BW449" i="49" s="1"/>
  <c r="AU449" i="49"/>
  <c r="AX385" i="49"/>
  <c r="EC353" i="49"/>
  <c r="BZ385" i="49" s="1"/>
  <c r="AB113" i="47"/>
  <c r="AB142" i="50"/>
  <c r="AA26" i="47"/>
  <c r="AA142" i="2"/>
  <c r="AB78" i="2"/>
  <c r="DZ286" i="51"/>
  <c r="BW318" i="51" s="1"/>
  <c r="AU318" i="51"/>
  <c r="BS409" i="50"/>
  <c r="AU256" i="49"/>
  <c r="DZ224" i="49"/>
  <c r="BW256" i="49" s="1"/>
  <c r="AQ439" i="2"/>
  <c r="N439" i="2"/>
  <c r="DV407" i="2"/>
  <c r="AU452" i="49"/>
  <c r="DZ420" i="49"/>
  <c r="BW452" i="49" s="1"/>
  <c r="BR407" i="49"/>
  <c r="AU253" i="50"/>
  <c r="DZ221" i="50"/>
  <c r="BW253" i="50" s="1"/>
  <c r="Z25" i="47"/>
  <c r="Z141" i="2"/>
  <c r="AA77" i="2"/>
  <c r="BT311" i="51"/>
  <c r="O541" i="51"/>
  <c r="O574" i="51" s="1"/>
  <c r="BT376" i="51"/>
  <c r="BT506" i="51"/>
  <c r="BT441" i="51"/>
  <c r="O52" i="51"/>
  <c r="AR108" i="46" s="1"/>
  <c r="AR246" i="49"/>
  <c r="DW214" i="49"/>
  <c r="O246" i="49"/>
  <c r="AQ45" i="45"/>
  <c r="AS26" i="45"/>
  <c r="AT258" i="2"/>
  <c r="DY226" i="2"/>
  <c r="BV258" i="2" s="1"/>
  <c r="EA419" i="51"/>
  <c r="BX451" i="51" s="1"/>
  <c r="AV451" i="51"/>
  <c r="BS245" i="49"/>
  <c r="P622" i="49"/>
  <c r="AT518" i="49"/>
  <c r="DY486" i="49"/>
  <c r="BV518" i="49" s="1"/>
  <c r="AS57" i="45"/>
  <c r="DV277" i="51"/>
  <c r="N309" i="51"/>
  <c r="AQ309" i="51"/>
  <c r="AV450" i="2"/>
  <c r="EA418" i="2"/>
  <c r="BX450" i="2" s="1"/>
  <c r="AT383" i="50"/>
  <c r="DY351" i="50"/>
  <c r="BV383" i="50" s="1"/>
  <c r="BS440" i="50"/>
  <c r="BS375" i="50"/>
  <c r="N540" i="50"/>
  <c r="N573" i="50" s="1"/>
  <c r="BS310" i="50"/>
  <c r="BS505" i="50"/>
  <c r="N51" i="50"/>
  <c r="AQ76" i="46" s="1"/>
  <c r="BS245" i="50"/>
  <c r="AW516" i="51"/>
  <c r="EB484" i="51"/>
  <c r="BY516" i="51" s="1"/>
  <c r="BX290" i="49"/>
  <c r="BW356" i="2"/>
  <c r="EB225" i="50"/>
  <c r="BY257" i="50" s="1"/>
  <c r="AW257" i="50"/>
  <c r="AW453" i="2"/>
  <c r="EB421" i="2"/>
  <c r="BY453" i="2" s="1"/>
  <c r="AV450" i="49"/>
  <c r="EA418" i="49"/>
  <c r="BX450" i="49" s="1"/>
  <c r="AA141" i="49"/>
  <c r="AB77" i="49"/>
  <c r="AB141" i="49" s="1"/>
  <c r="BU287" i="2"/>
  <c r="AQ309" i="2"/>
  <c r="N309" i="2"/>
  <c r="DV277" i="2"/>
  <c r="AS281" i="50"/>
  <c r="AS411" i="50"/>
  <c r="AS476" i="50"/>
  <c r="Q183" i="50"/>
  <c r="AS216" i="50"/>
  <c r="AS346" i="50"/>
  <c r="BR212" i="50"/>
  <c r="AT387" i="49"/>
  <c r="DY355" i="49"/>
  <c r="BV387" i="49" s="1"/>
  <c r="P621" i="49"/>
  <c r="DZ287" i="51"/>
  <c r="BW319" i="51" s="1"/>
  <c r="AU319" i="51"/>
  <c r="AU382" i="49"/>
  <c r="DZ350" i="49"/>
  <c r="BW382" i="49" s="1"/>
  <c r="AT51" i="45"/>
  <c r="Q616" i="49"/>
  <c r="BS344" i="50"/>
  <c r="BS474" i="50"/>
  <c r="BW223" i="49"/>
  <c r="AR16" i="45"/>
  <c r="AS248" i="2"/>
  <c r="P248" i="2"/>
  <c r="DX216" i="2"/>
  <c r="Q184" i="51"/>
  <c r="AS217" i="51"/>
  <c r="AS347" i="51"/>
  <c r="AS412" i="51"/>
  <c r="AS477" i="51"/>
  <c r="AS109" i="48"/>
  <c r="AS282" i="51"/>
  <c r="AB27" i="47"/>
  <c r="AB143" i="2"/>
  <c r="BS375" i="49"/>
  <c r="BS440" i="49"/>
  <c r="N540" i="49"/>
  <c r="N573" i="49" s="1"/>
  <c r="BS310" i="49"/>
  <c r="BS505" i="49"/>
  <c r="N51" i="49"/>
  <c r="BW291" i="49"/>
  <c r="AV384" i="50"/>
  <c r="EA352" i="50"/>
  <c r="BX384" i="50" s="1"/>
  <c r="BR342" i="49"/>
  <c r="AV384" i="49"/>
  <c r="EA352" i="49"/>
  <c r="BX384" i="49" s="1"/>
  <c r="AV253" i="2"/>
  <c r="EA221" i="2"/>
  <c r="BX253" i="2" s="1"/>
  <c r="BW482" i="51"/>
  <c r="DV342" i="51"/>
  <c r="AQ374" i="51"/>
  <c r="N374" i="51"/>
  <c r="BU351" i="49"/>
  <c r="AA142" i="49"/>
  <c r="AB78" i="49"/>
  <c r="AB142" i="49" s="1"/>
  <c r="AQ374" i="2"/>
  <c r="N374" i="2"/>
  <c r="DV342" i="2"/>
  <c r="BW482" i="50"/>
  <c r="AR441" i="49"/>
  <c r="DW409" i="49"/>
  <c r="O441" i="49"/>
  <c r="AV513" i="51"/>
  <c r="EA481" i="51"/>
  <c r="BX513" i="51" s="1"/>
  <c r="DZ414" i="49"/>
  <c r="R446" i="49"/>
  <c r="AU446" i="49"/>
  <c r="P182" i="49"/>
  <c r="AR410" i="49"/>
  <c r="AR46" i="48"/>
  <c r="AR345" i="49"/>
  <c r="AR280" i="49"/>
  <c r="AR475" i="49"/>
  <c r="AR215" i="49"/>
  <c r="P543" i="51"/>
  <c r="P576" i="51" s="1"/>
  <c r="BU313" i="51"/>
  <c r="BU508" i="51"/>
  <c r="BU443" i="51"/>
  <c r="BU378" i="51"/>
  <c r="P54" i="51"/>
  <c r="AS110" i="46" s="1"/>
  <c r="AS25" i="45"/>
  <c r="DY225" i="2"/>
  <c r="BV257" i="2" s="1"/>
  <c r="AT257" i="2"/>
  <c r="EA289" i="2"/>
  <c r="BX321" i="2" s="1"/>
  <c r="AV321" i="2"/>
  <c r="AQ244" i="2"/>
  <c r="N244" i="2"/>
  <c r="DV212" i="2"/>
  <c r="AP12" i="45"/>
  <c r="DZ420" i="51"/>
  <c r="BW452" i="51" s="1"/>
  <c r="AU452" i="51"/>
  <c r="BV250" i="51"/>
  <c r="Q545" i="51"/>
  <c r="Q578" i="51" s="1"/>
  <c r="Q56" i="51"/>
  <c r="AT112" i="46" s="1"/>
  <c r="BV445" i="51"/>
  <c r="BV510" i="51"/>
  <c r="BV315" i="51"/>
  <c r="AQ504" i="51"/>
  <c r="DV472" i="51"/>
  <c r="N504" i="51"/>
  <c r="M608" i="51"/>
  <c r="EB416" i="49"/>
  <c r="T448" i="49"/>
  <c r="AW448" i="49"/>
  <c r="BR472" i="50"/>
  <c r="BR342" i="50"/>
  <c r="BT246" i="51"/>
  <c r="AS443" i="2"/>
  <c r="DX411" i="2"/>
  <c r="P443" i="2"/>
  <c r="AU515" i="2"/>
  <c r="DZ483" i="2"/>
  <c r="BW515" i="2" s="1"/>
  <c r="AQ244" i="51"/>
  <c r="N244" i="51"/>
  <c r="DV212" i="51"/>
  <c r="AP105" i="45"/>
  <c r="BS214" i="50"/>
  <c r="BS279" i="50"/>
  <c r="Z112" i="47"/>
  <c r="Z141" i="50"/>
  <c r="AA77" i="50"/>
  <c r="EA480" i="2"/>
  <c r="S512" i="2"/>
  <c r="AV512" i="2"/>
  <c r="P313" i="2"/>
  <c r="AS313" i="2"/>
  <c r="DX281" i="2"/>
  <c r="BR212" i="49"/>
  <c r="AB114" i="47"/>
  <c r="AB143" i="50"/>
  <c r="AR376" i="49"/>
  <c r="O376" i="49"/>
  <c r="DW344" i="49"/>
  <c r="AT386" i="49"/>
  <c r="DY354" i="49"/>
  <c r="BV386" i="49" s="1"/>
  <c r="BW355" i="2"/>
  <c r="AB142" i="47"/>
  <c r="AW319" i="49"/>
  <c r="EB287" i="49"/>
  <c r="BY319" i="49" s="1"/>
  <c r="AV515" i="50"/>
  <c r="EA483" i="50"/>
  <c r="BX515" i="50" s="1"/>
  <c r="DZ223" i="2"/>
  <c r="BW255" i="2" s="1"/>
  <c r="AU255" i="2"/>
  <c r="M608" i="2"/>
  <c r="N504" i="2"/>
  <c r="AQ504" i="2"/>
  <c r="DV472" i="2"/>
  <c r="AQ408" i="2"/>
  <c r="AQ213" i="2"/>
  <c r="AQ473" i="2"/>
  <c r="AQ343" i="2"/>
  <c r="AQ278" i="2"/>
  <c r="O180" i="2"/>
  <c r="BY484" i="2"/>
  <c r="AU254" i="50"/>
  <c r="DZ222" i="50"/>
  <c r="BW254" i="50" s="1"/>
  <c r="DY416" i="51"/>
  <c r="BV448" i="51" s="1"/>
  <c r="AT448" i="51"/>
  <c r="BR277" i="50"/>
  <c r="BR407" i="50"/>
  <c r="O541" i="2"/>
  <c r="O574" i="2" s="1"/>
  <c r="BT311" i="2"/>
  <c r="BT506" i="2"/>
  <c r="BT441" i="2"/>
  <c r="BT376" i="2"/>
  <c r="O52" i="2"/>
  <c r="P615" i="2"/>
  <c r="DY479" i="2"/>
  <c r="BV511" i="2" s="1"/>
  <c r="AT511" i="2"/>
  <c r="BU378" i="49"/>
  <c r="BU508" i="49"/>
  <c r="BU443" i="49"/>
  <c r="P543" i="49"/>
  <c r="P576" i="49" s="1"/>
  <c r="BU313" i="49"/>
  <c r="P54" i="49"/>
  <c r="BX416" i="50"/>
  <c r="P622" i="2"/>
  <c r="DZ284" i="50"/>
  <c r="R316" i="50"/>
  <c r="AU316" i="50"/>
  <c r="AU321" i="49"/>
  <c r="DZ289" i="49"/>
  <c r="BW321" i="49" s="1"/>
  <c r="AU388" i="49"/>
  <c r="DZ356" i="49"/>
  <c r="BW388" i="49" s="1"/>
  <c r="DW279" i="49"/>
  <c r="O311" i="49"/>
  <c r="AR311" i="49"/>
  <c r="Y53" i="47"/>
  <c r="BA53" i="47" s="1"/>
  <c r="Z205" i="2" s="1"/>
  <c r="DG205" i="2" s="1"/>
  <c r="Z5" i="45"/>
  <c r="Z5" i="48"/>
  <c r="Z5" i="46"/>
  <c r="Z335" i="2"/>
  <c r="DG335" i="2" s="1"/>
  <c r="Z465" i="2"/>
  <c r="DG465" i="2" s="1"/>
  <c r="Z400" i="2"/>
  <c r="DG400" i="2" s="1"/>
  <c r="Z270" i="2"/>
  <c r="DG270" i="2" s="1"/>
  <c r="AA109" i="50"/>
  <c r="AA13" i="38"/>
  <c r="AB110" i="50"/>
  <c r="BE110" i="50" s="1"/>
  <c r="AB141" i="47" s="1"/>
  <c r="Y140" i="47"/>
  <c r="BA140" i="47" s="1"/>
  <c r="Z205" i="50" s="1"/>
  <c r="DG205" i="50" s="1"/>
  <c r="Z66" i="48"/>
  <c r="Z68" i="46"/>
  <c r="Z67" i="45"/>
  <c r="Z465" i="50"/>
  <c r="DG465" i="50" s="1"/>
  <c r="Z400" i="50"/>
  <c r="DG400" i="50" s="1"/>
  <c r="Z335" i="50"/>
  <c r="DG335" i="50" s="1"/>
  <c r="Z270" i="50"/>
  <c r="DG270" i="50" s="1"/>
  <c r="AB110" i="2"/>
  <c r="BE110" i="2" s="1"/>
  <c r="BC110" i="50"/>
  <c r="Y54" i="47"/>
  <c r="BA54" i="47" s="1"/>
  <c r="Z206" i="2" s="1"/>
  <c r="DG206" i="2" s="1"/>
  <c r="Z6" i="48"/>
  <c r="Z6" i="46"/>
  <c r="Z6" i="45"/>
  <c r="Z466" i="2"/>
  <c r="DG466" i="2" s="1"/>
  <c r="Z336" i="2"/>
  <c r="DG336" i="2" s="1"/>
  <c r="Z401" i="2"/>
  <c r="DG401" i="2" s="1"/>
  <c r="Z271" i="2"/>
  <c r="DG271" i="2" s="1"/>
  <c r="BC110" i="2"/>
  <c r="BP499" i="2"/>
  <c r="AA109" i="2"/>
  <c r="AA109" i="49" s="1"/>
  <c r="AA12" i="38"/>
  <c r="BP369" i="2"/>
  <c r="AM6" i="45"/>
  <c r="BQ241" i="50"/>
  <c r="K534" i="2"/>
  <c r="K567" i="2" s="1"/>
  <c r="K303" i="2"/>
  <c r="DS271" i="2"/>
  <c r="AN303" i="2"/>
  <c r="BP273" i="2"/>
  <c r="BQ210" i="50"/>
  <c r="BP434" i="2"/>
  <c r="BQ405" i="2"/>
  <c r="BQ275" i="2"/>
  <c r="BQ501" i="50"/>
  <c r="BQ436" i="50"/>
  <c r="BQ371" i="50"/>
  <c r="L536" i="50"/>
  <c r="L569" i="50" s="1"/>
  <c r="BQ306" i="50"/>
  <c r="L47" i="50"/>
  <c r="AO72" i="46" s="1"/>
  <c r="BP208" i="2"/>
  <c r="BP468" i="50"/>
  <c r="BQ470" i="50"/>
  <c r="BQ405" i="50"/>
  <c r="J602" i="2"/>
  <c r="K498" i="2"/>
  <c r="AN498" i="2"/>
  <c r="DS466" i="2"/>
  <c r="K368" i="2"/>
  <c r="DS336" i="2"/>
  <c r="AN368" i="2"/>
  <c r="BP304" i="2"/>
  <c r="BQ241" i="2"/>
  <c r="BQ470" i="2"/>
  <c r="BP403" i="2"/>
  <c r="BP468" i="2"/>
  <c r="L305" i="50"/>
  <c r="AO305" i="50"/>
  <c r="DT273" i="50"/>
  <c r="BP239" i="2"/>
  <c r="BQ340" i="50"/>
  <c r="AN238" i="2"/>
  <c r="K238" i="2"/>
  <c r="DS206" i="2"/>
  <c r="BP338" i="2"/>
  <c r="BP338" i="50"/>
  <c r="BQ275" i="50"/>
  <c r="DS401" i="2"/>
  <c r="K433" i="2"/>
  <c r="AN433" i="2"/>
  <c r="L536" i="2"/>
  <c r="L569" i="2" s="1"/>
  <c r="BQ501" i="2"/>
  <c r="BQ436" i="2"/>
  <c r="BQ371" i="2"/>
  <c r="BQ306" i="2"/>
  <c r="L47" i="2"/>
  <c r="BQ340" i="2"/>
  <c r="BQ210" i="2"/>
  <c r="BP403" i="50"/>
  <c r="BP208" i="50"/>
  <c r="BD112" i="51"/>
  <c r="BP434" i="51"/>
  <c r="BP499" i="51"/>
  <c r="BP304" i="51"/>
  <c r="BP369" i="51"/>
  <c r="K45" i="51"/>
  <c r="AN101" i="46" s="1"/>
  <c r="K534" i="51"/>
  <c r="K567" i="51" s="1"/>
  <c r="Z171" i="47"/>
  <c r="BB171" i="47" s="1"/>
  <c r="AA207" i="51" s="1"/>
  <c r="AA99" i="48"/>
  <c r="AA101" i="46"/>
  <c r="AA100" i="45"/>
  <c r="AA467" i="51"/>
  <c r="AA337" i="51"/>
  <c r="AA272" i="51"/>
  <c r="AA402" i="51"/>
  <c r="X169" i="47"/>
  <c r="AZ169" i="47" s="1"/>
  <c r="Y205" i="51" s="1"/>
  <c r="Y97" i="48"/>
  <c r="Y99" i="46"/>
  <c r="Y98" i="45"/>
  <c r="Y465" i="51"/>
  <c r="Y270" i="51"/>
  <c r="Y335" i="51"/>
  <c r="Y400" i="51"/>
  <c r="DT273" i="51"/>
  <c r="AO305" i="51"/>
  <c r="L305" i="51"/>
  <c r="DF336" i="49"/>
  <c r="DE271" i="51"/>
  <c r="Z83" i="47"/>
  <c r="BB83" i="47" s="1"/>
  <c r="AA206" i="49" s="1"/>
  <c r="AA37" i="48"/>
  <c r="AA37" i="46"/>
  <c r="AA37" i="45"/>
  <c r="AA466" i="49"/>
  <c r="AA401" i="49"/>
  <c r="AA336" i="49"/>
  <c r="AA271" i="49"/>
  <c r="DH468" i="51"/>
  <c r="BQ275" i="51"/>
  <c r="BQ340" i="49"/>
  <c r="DE205" i="51"/>
  <c r="K173" i="49"/>
  <c r="AM271" i="49"/>
  <c r="BO271" i="49" s="1"/>
  <c r="AM466" i="49"/>
  <c r="BO466" i="49" s="1"/>
  <c r="AM336" i="49"/>
  <c r="BO336" i="49" s="1"/>
  <c r="AM37" i="48"/>
  <c r="AM206" i="49"/>
  <c r="BO206" i="49" s="1"/>
  <c r="AM401" i="49"/>
  <c r="BO401" i="49" s="1"/>
  <c r="DH339" i="51"/>
  <c r="DT403" i="51"/>
  <c r="AO435" i="51"/>
  <c r="L435" i="51"/>
  <c r="BP208" i="49"/>
  <c r="DF466" i="49"/>
  <c r="DE466" i="51"/>
  <c r="C42" i="56"/>
  <c r="B43" i="56"/>
  <c r="BP468" i="49"/>
  <c r="AO435" i="49"/>
  <c r="L435" i="49"/>
  <c r="DT403" i="49"/>
  <c r="DF401" i="49"/>
  <c r="DF206" i="49"/>
  <c r="DE336" i="51"/>
  <c r="DF466" i="51"/>
  <c r="DT208" i="51"/>
  <c r="AO240" i="51"/>
  <c r="L240" i="51"/>
  <c r="AN101" i="45"/>
  <c r="K534" i="49"/>
  <c r="K567" i="49" s="1"/>
  <c r="BP499" i="49"/>
  <c r="BP434" i="49"/>
  <c r="BP369" i="49"/>
  <c r="BP304" i="49"/>
  <c r="K45" i="49"/>
  <c r="DH403" i="51"/>
  <c r="DH208" i="51"/>
  <c r="K604" i="51"/>
  <c r="L500" i="51"/>
  <c r="AO500" i="51"/>
  <c r="DT468" i="51"/>
  <c r="J533" i="51"/>
  <c r="J566" i="51" s="1"/>
  <c r="BO433" i="51"/>
  <c r="BO498" i="51"/>
  <c r="BO368" i="51"/>
  <c r="BO303" i="51"/>
  <c r="J44" i="51"/>
  <c r="AM100" i="46" s="1"/>
  <c r="BQ275" i="49"/>
  <c r="DE335" i="51"/>
  <c r="Y171" i="47"/>
  <c r="BA171" i="47" s="1"/>
  <c r="Z207" i="51" s="1"/>
  <c r="Z99" i="48"/>
  <c r="Z101" i="46"/>
  <c r="Z100" i="45"/>
  <c r="Z402" i="51"/>
  <c r="Z467" i="51"/>
  <c r="Z272" i="51"/>
  <c r="Z337" i="51"/>
  <c r="DH274" i="51"/>
  <c r="AA173" i="47"/>
  <c r="BC173" i="47" s="1"/>
  <c r="AB209" i="51" s="1"/>
  <c r="AB101" i="48"/>
  <c r="AB103" i="46"/>
  <c r="AB102" i="45"/>
  <c r="AB404" i="51"/>
  <c r="AB339" i="51"/>
  <c r="AB469" i="51"/>
  <c r="AB274" i="51"/>
  <c r="BQ241" i="49"/>
  <c r="L536" i="49"/>
  <c r="L569" i="49" s="1"/>
  <c r="BQ501" i="49"/>
  <c r="BQ436" i="49"/>
  <c r="BQ371" i="49"/>
  <c r="BQ306" i="49"/>
  <c r="L47" i="49"/>
  <c r="L536" i="51"/>
  <c r="L569" i="51" s="1"/>
  <c r="BQ501" i="51"/>
  <c r="BQ436" i="51"/>
  <c r="BQ306" i="51"/>
  <c r="BQ371" i="51"/>
  <c r="L47" i="51"/>
  <c r="AO103" i="46" s="1"/>
  <c r="AB111" i="51"/>
  <c r="BE111" i="51" s="1"/>
  <c r="AB171" i="47" s="1"/>
  <c r="Z109" i="51"/>
  <c r="BB109" i="51" s="1"/>
  <c r="AA110" i="51"/>
  <c r="BC110" i="51" s="1"/>
  <c r="BP338" i="49"/>
  <c r="BP273" i="49"/>
  <c r="DF271" i="49"/>
  <c r="DE401" i="51"/>
  <c r="DF401" i="51"/>
  <c r="DF206" i="51"/>
  <c r="DH273" i="51"/>
  <c r="BQ210" i="51"/>
  <c r="BQ470" i="49"/>
  <c r="DE400" i="51"/>
  <c r="DH404" i="51"/>
  <c r="Z20" i="38"/>
  <c r="DF336" i="51"/>
  <c r="Z17" i="38"/>
  <c r="Z21" i="38" s="1"/>
  <c r="BQ470" i="51"/>
  <c r="DE465" i="51"/>
  <c r="DE206" i="51"/>
  <c r="Y83" i="47"/>
  <c r="BA83" i="47" s="1"/>
  <c r="Z206" i="49" s="1"/>
  <c r="Z37" i="48"/>
  <c r="Z37" i="46"/>
  <c r="Z37" i="45"/>
  <c r="Z466" i="49"/>
  <c r="Z401" i="49"/>
  <c r="Z336" i="49"/>
  <c r="Z271" i="49"/>
  <c r="Y170" i="47"/>
  <c r="BA170" i="47" s="1"/>
  <c r="Z206" i="51" s="1"/>
  <c r="Z98" i="48"/>
  <c r="Z100" i="46"/>
  <c r="Z99" i="45"/>
  <c r="Z466" i="51"/>
  <c r="Z401" i="51"/>
  <c r="Z336" i="51"/>
  <c r="Z271" i="51"/>
  <c r="DF271" i="51"/>
  <c r="AO370" i="51"/>
  <c r="DT338" i="51"/>
  <c r="L370" i="51"/>
  <c r="BQ241" i="51"/>
  <c r="BO238" i="51"/>
  <c r="DH338" i="51"/>
  <c r="BQ340" i="51"/>
  <c r="BQ405" i="51"/>
  <c r="BP239" i="51"/>
  <c r="BP239" i="49"/>
  <c r="BQ210" i="49"/>
  <c r="BQ405" i="49"/>
  <c r="DE270" i="51"/>
  <c r="DH469" i="51"/>
  <c r="DH209" i="51"/>
  <c r="BV357" i="2" l="1"/>
  <c r="H99" i="38"/>
  <c r="H195" i="38"/>
  <c r="DP490" i="51"/>
  <c r="DZ292" i="51"/>
  <c r="BW324" i="51" s="1"/>
  <c r="AU324" i="51"/>
  <c r="Q623" i="51"/>
  <c r="AT120" i="45"/>
  <c r="BW488" i="50"/>
  <c r="BX422" i="51"/>
  <c r="O438" i="50"/>
  <c r="AR438" i="50"/>
  <c r="DW406" i="50"/>
  <c r="BV424" i="51"/>
  <c r="AV390" i="2"/>
  <c r="EA358" i="2"/>
  <c r="BX390" i="2" s="1"/>
  <c r="AV259" i="51"/>
  <c r="EA227" i="51"/>
  <c r="BX259" i="51" s="1"/>
  <c r="BR471" i="51"/>
  <c r="DP230" i="50"/>
  <c r="H59" i="38"/>
  <c r="H60" i="38" s="1"/>
  <c r="AV455" i="50"/>
  <c r="EA423" i="50"/>
  <c r="BX455" i="50" s="1"/>
  <c r="BM497" i="51"/>
  <c r="BM522" i="51" s="1"/>
  <c r="BM367" i="51"/>
  <c r="BM392" i="51" s="1"/>
  <c r="H262" i="51"/>
  <c r="H263" i="51" s="1"/>
  <c r="BM302" i="51"/>
  <c r="BM327" i="51" s="1"/>
  <c r="H532" i="51"/>
  <c r="BM432" i="51"/>
  <c r="BM457" i="51" s="1"/>
  <c r="H43" i="51"/>
  <c r="AW389" i="50"/>
  <c r="BY357" i="50" s="1"/>
  <c r="EB357" i="50"/>
  <c r="BY389" i="50" s="1"/>
  <c r="AK327" i="50"/>
  <c r="H92" i="38"/>
  <c r="DP295" i="50"/>
  <c r="DP490" i="50"/>
  <c r="H191" i="38"/>
  <c r="H199" i="38" s="1"/>
  <c r="AY325" i="49"/>
  <c r="ED293" i="49"/>
  <c r="CA325" i="49" s="1"/>
  <c r="AR308" i="50"/>
  <c r="O308" i="50"/>
  <c r="DW276" i="50"/>
  <c r="AV259" i="49"/>
  <c r="EA227" i="49"/>
  <c r="BX259" i="49" s="1"/>
  <c r="BW292" i="49"/>
  <c r="AY261" i="51"/>
  <c r="ED229" i="51"/>
  <c r="CA261" i="51" s="1"/>
  <c r="BR276" i="51"/>
  <c r="BW424" i="2"/>
  <c r="BX228" i="2"/>
  <c r="H63" i="38"/>
  <c r="H67" i="38" s="1"/>
  <c r="DP230" i="51"/>
  <c r="Q624" i="51"/>
  <c r="AU520" i="51"/>
  <c r="DZ488" i="51"/>
  <c r="BW520" i="51" s="1"/>
  <c r="BW228" i="49"/>
  <c r="AX391" i="2"/>
  <c r="BZ359" i="2" s="1"/>
  <c r="EC359" i="2"/>
  <c r="BZ391" i="2" s="1"/>
  <c r="H327" i="50"/>
  <c r="H328" i="50" s="1"/>
  <c r="BM237" i="50"/>
  <c r="BM262" i="50" s="1"/>
  <c r="BV229" i="50"/>
  <c r="AU455" i="2"/>
  <c r="DZ423" i="2"/>
  <c r="BW455" i="2" s="1"/>
  <c r="AT28" i="45"/>
  <c r="H158" i="38"/>
  <c r="DP425" i="50"/>
  <c r="BS341" i="50"/>
  <c r="H321" i="38"/>
  <c r="H266" i="38"/>
  <c r="H309" i="38"/>
  <c r="AP471" i="49"/>
  <c r="AP42" i="48"/>
  <c r="AP211" i="49"/>
  <c r="AP406" i="49"/>
  <c r="AP341" i="49"/>
  <c r="AP276" i="49"/>
  <c r="N178" i="49"/>
  <c r="Q624" i="2"/>
  <c r="AU520" i="2"/>
  <c r="DZ488" i="2"/>
  <c r="BW520" i="2" s="1"/>
  <c r="H262" i="50"/>
  <c r="H263" i="50" s="1"/>
  <c r="BM497" i="50"/>
  <c r="BM522" i="50" s="1"/>
  <c r="H532" i="50"/>
  <c r="BM432" i="50"/>
  <c r="BM457" i="50" s="1"/>
  <c r="BM367" i="50"/>
  <c r="BM392" i="50" s="1"/>
  <c r="BM302" i="50"/>
  <c r="BM327" i="50" s="1"/>
  <c r="H43" i="50"/>
  <c r="AV261" i="49"/>
  <c r="EA229" i="49"/>
  <c r="BX261" i="49" s="1"/>
  <c r="I172" i="2"/>
  <c r="I197" i="2" s="1"/>
  <c r="I198" i="2" s="1"/>
  <c r="AK335" i="2"/>
  <c r="AK205" i="2"/>
  <c r="H68" i="2"/>
  <c r="I14" i="38"/>
  <c r="AK5" i="46"/>
  <c r="AK31" i="46" s="1"/>
  <c r="AK36" i="46"/>
  <c r="AK62" i="46" s="1"/>
  <c r="AK270" i="2"/>
  <c r="AK400" i="2"/>
  <c r="AK465" i="2"/>
  <c r="H130" i="38"/>
  <c r="ED487" i="51"/>
  <c r="CA519" i="51" s="1"/>
  <c r="AY519" i="51"/>
  <c r="CA487" i="51" s="1"/>
  <c r="AU456" i="49"/>
  <c r="DZ424" i="49"/>
  <c r="BW456" i="49" s="1"/>
  <c r="Q625" i="49"/>
  <c r="H565" i="49"/>
  <c r="H590" i="49" s="1"/>
  <c r="H591" i="49" s="1"/>
  <c r="I44" i="38" s="1"/>
  <c r="H557" i="49"/>
  <c r="H558" i="49" s="1"/>
  <c r="EA422" i="50"/>
  <c r="BX454" i="50" s="1"/>
  <c r="AV454" i="50"/>
  <c r="BX422" i="50" s="1"/>
  <c r="DP425" i="51"/>
  <c r="H162" i="38"/>
  <c r="H163" i="38" s="1"/>
  <c r="Q624" i="49"/>
  <c r="AU520" i="49"/>
  <c r="BW488" i="49" s="1"/>
  <c r="DZ488" i="49"/>
  <c r="BW520" i="49" s="1"/>
  <c r="BR406" i="51"/>
  <c r="DP360" i="51"/>
  <c r="H129" i="38"/>
  <c r="BX294" i="49"/>
  <c r="H159" i="38"/>
  <c r="H165" i="38"/>
  <c r="BV358" i="50"/>
  <c r="H565" i="2"/>
  <c r="H590" i="2" s="1"/>
  <c r="H591" i="2" s="1"/>
  <c r="I32" i="38" s="1"/>
  <c r="H557" i="2"/>
  <c r="H558" i="2" s="1"/>
  <c r="H66" i="38"/>
  <c r="BW423" i="49"/>
  <c r="BY294" i="2"/>
  <c r="BV227" i="2"/>
  <c r="BX293" i="50"/>
  <c r="BW489" i="51"/>
  <c r="BW357" i="49"/>
  <c r="G361" i="38"/>
  <c r="G334" i="38"/>
  <c r="G358" i="38"/>
  <c r="G307" i="38"/>
  <c r="E24" i="53" s="1"/>
  <c r="E36" i="53" s="1"/>
  <c r="E18" i="53"/>
  <c r="G337" i="38"/>
  <c r="G325" i="38"/>
  <c r="G319" i="38"/>
  <c r="E32" i="53" s="1"/>
  <c r="E44" i="53" s="1"/>
  <c r="G316" i="38"/>
  <c r="E30" i="53" s="1"/>
  <c r="E42" i="53" s="1"/>
  <c r="G363" i="38"/>
  <c r="EB357" i="51"/>
  <c r="BY389" i="51" s="1"/>
  <c r="AW389" i="51"/>
  <c r="BY357" i="51" s="1"/>
  <c r="AW521" i="49"/>
  <c r="BY489" i="49" s="1"/>
  <c r="EB489" i="49"/>
  <c r="BY521" i="49" s="1"/>
  <c r="BW489" i="2"/>
  <c r="BW359" i="49"/>
  <c r="BW423" i="51"/>
  <c r="BV40" i="48"/>
  <c r="BT41" i="48"/>
  <c r="BW40" i="48"/>
  <c r="BS211" i="50"/>
  <c r="H132" i="38"/>
  <c r="H242" i="38"/>
  <c r="AL69" i="46"/>
  <c r="AL336" i="50"/>
  <c r="BN336" i="50" s="1"/>
  <c r="AL271" i="50"/>
  <c r="BN271" i="50" s="1"/>
  <c r="AL206" i="50"/>
  <c r="BN206" i="50" s="1"/>
  <c r="AL401" i="50"/>
  <c r="BN401" i="50" s="1"/>
  <c r="AL466" i="50"/>
  <c r="BN466" i="50" s="1"/>
  <c r="J173" i="50"/>
  <c r="AL98" i="48"/>
  <c r="H198" i="38"/>
  <c r="H196" i="38"/>
  <c r="AW325" i="2"/>
  <c r="BY293" i="2" s="1"/>
  <c r="EB293" i="2"/>
  <c r="BY325" i="2" s="1"/>
  <c r="AK327" i="51"/>
  <c r="DP295" i="51"/>
  <c r="H96" i="38"/>
  <c r="H97" i="38" s="1"/>
  <c r="H101" i="38" s="1"/>
  <c r="AX324" i="2"/>
  <c r="BZ292" i="2" s="1"/>
  <c r="EC292" i="2"/>
  <c r="BZ324" i="2" s="1"/>
  <c r="EA487" i="50"/>
  <c r="BX519" i="50" s="1"/>
  <c r="AV519" i="50"/>
  <c r="BX487" i="50" s="1"/>
  <c r="AV390" i="49"/>
  <c r="BX358" i="49" s="1"/>
  <c r="EA358" i="49"/>
  <c r="BX390" i="49" s="1"/>
  <c r="AQ11" i="46"/>
  <c r="AQ42" i="46"/>
  <c r="AQ276" i="2"/>
  <c r="BS276" i="2" s="1"/>
  <c r="AQ471" i="2"/>
  <c r="BS471" i="2" s="1"/>
  <c r="AQ406" i="2"/>
  <c r="BS406" i="2" s="1"/>
  <c r="AQ211" i="2"/>
  <c r="BS211" i="2" s="1"/>
  <c r="O178" i="2"/>
  <c r="AQ341" i="2"/>
  <c r="BS341" i="2" s="1"/>
  <c r="H41" i="38"/>
  <c r="H243" i="38" s="1"/>
  <c r="AJ128" i="45"/>
  <c r="AV326" i="51"/>
  <c r="EA294" i="51"/>
  <c r="BX326" i="51" s="1"/>
  <c r="AV260" i="50"/>
  <c r="EA228" i="50"/>
  <c r="BX260" i="50" s="1"/>
  <c r="AX326" i="50"/>
  <c r="BZ294" i="50" s="1"/>
  <c r="EC294" i="50"/>
  <c r="BZ326" i="50" s="1"/>
  <c r="AU391" i="50"/>
  <c r="DZ359" i="50"/>
  <c r="BW391" i="50" s="1"/>
  <c r="H93" i="38"/>
  <c r="DY424" i="50"/>
  <c r="BV456" i="50" s="1"/>
  <c r="AT456" i="50"/>
  <c r="BV424" i="50" s="1"/>
  <c r="P625" i="50"/>
  <c r="ED422" i="2"/>
  <c r="CA454" i="2" s="1"/>
  <c r="AY454" i="2"/>
  <c r="J534" i="50"/>
  <c r="J567" i="50" s="1"/>
  <c r="BO369" i="50"/>
  <c r="BO499" i="50"/>
  <c r="BO434" i="50"/>
  <c r="BO304" i="50"/>
  <c r="J45" i="50"/>
  <c r="AT121" i="45"/>
  <c r="AU260" i="51"/>
  <c r="DZ228" i="51"/>
  <c r="BW260" i="51" s="1"/>
  <c r="BS471" i="50"/>
  <c r="AX261" i="2"/>
  <c r="EC229" i="2"/>
  <c r="BZ261" i="2" s="1"/>
  <c r="H125" i="38"/>
  <c r="H133" i="38" s="1"/>
  <c r="DP360" i="50"/>
  <c r="EA358" i="51"/>
  <c r="BX390" i="51" s="1"/>
  <c r="AV390" i="51"/>
  <c r="BR211" i="51"/>
  <c r="AU521" i="50"/>
  <c r="DZ489" i="50"/>
  <c r="BW521" i="50" s="1"/>
  <c r="Q625" i="50"/>
  <c r="Q623" i="49"/>
  <c r="AU519" i="49"/>
  <c r="DZ487" i="49"/>
  <c r="BW519" i="49" s="1"/>
  <c r="BV359" i="51"/>
  <c r="AK465" i="49"/>
  <c r="I172" i="49"/>
  <c r="AK270" i="49"/>
  <c r="AK36" i="48"/>
  <c r="AK62" i="48" s="1"/>
  <c r="I233" i="38" s="1"/>
  <c r="H68" i="49"/>
  <c r="AK335" i="49"/>
  <c r="AK205" i="49"/>
  <c r="AK400" i="49"/>
  <c r="I18" i="38"/>
  <c r="I22" i="38" s="1"/>
  <c r="F8" i="53" s="1"/>
  <c r="EB422" i="49"/>
  <c r="BY454" i="49" s="1"/>
  <c r="AW454" i="49"/>
  <c r="BO239" i="50"/>
  <c r="AT89" i="45"/>
  <c r="DZ227" i="50"/>
  <c r="BW259" i="50" s="1"/>
  <c r="AU259" i="50"/>
  <c r="Q623" i="50"/>
  <c r="AU519" i="2"/>
  <c r="DZ487" i="2"/>
  <c r="BW519" i="2" s="1"/>
  <c r="Q623" i="2"/>
  <c r="H327" i="51"/>
  <c r="H328" i="51" s="1"/>
  <c r="BM237" i="51"/>
  <c r="BM262" i="51" s="1"/>
  <c r="BW293" i="51"/>
  <c r="BR341" i="51"/>
  <c r="EB292" i="50"/>
  <c r="BY324" i="50" s="1"/>
  <c r="AW324" i="50"/>
  <c r="BY292" i="50" s="1"/>
  <c r="AN7" i="46"/>
  <c r="AN38" i="46"/>
  <c r="AO9" i="46"/>
  <c r="AO40" i="46"/>
  <c r="AS17" i="46"/>
  <c r="AS48" i="46"/>
  <c r="AR14" i="46"/>
  <c r="AR45" i="46"/>
  <c r="AB101" i="45"/>
  <c r="AB7" i="48"/>
  <c r="Z36" i="45"/>
  <c r="AB39" i="46"/>
  <c r="AS55" i="45"/>
  <c r="Y299" i="38"/>
  <c r="Y304" i="38"/>
  <c r="Y289" i="38"/>
  <c r="Y294" i="38"/>
  <c r="Z288" i="38"/>
  <c r="Z298" i="38"/>
  <c r="Z303" i="38" s="1"/>
  <c r="P620" i="49"/>
  <c r="R185" i="49"/>
  <c r="L174" i="51"/>
  <c r="AN272" i="2"/>
  <c r="BP272" i="2" s="1"/>
  <c r="DT272" i="2" s="1"/>
  <c r="AS282" i="2"/>
  <c r="BU282" i="2" s="1"/>
  <c r="Q314" i="2" s="1"/>
  <c r="DY484" i="49"/>
  <c r="BV516" i="49" s="1"/>
  <c r="AT322" i="51"/>
  <c r="DY290" i="51"/>
  <c r="BV322" i="51" s="1"/>
  <c r="AS118" i="45"/>
  <c r="Q616" i="51"/>
  <c r="Q184" i="2"/>
  <c r="AB272" i="2"/>
  <c r="DI272" i="2" s="1"/>
  <c r="AS412" i="2"/>
  <c r="BU412" i="2" s="1"/>
  <c r="AT444" i="2" s="1"/>
  <c r="AS347" i="2"/>
  <c r="BU347" i="2" s="1"/>
  <c r="DY347" i="2" s="1"/>
  <c r="AS217" i="2"/>
  <c r="BU217" i="2" s="1"/>
  <c r="AT315" i="2"/>
  <c r="AS477" i="2"/>
  <c r="BU477" i="2" s="1"/>
  <c r="DY477" i="2" s="1"/>
  <c r="AS48" i="48"/>
  <c r="DY485" i="50"/>
  <c r="BV517" i="50" s="1"/>
  <c r="BV485" i="50" s="1"/>
  <c r="AT87" i="45" s="1"/>
  <c r="P621" i="50"/>
  <c r="AS87" i="45"/>
  <c r="AA85" i="47"/>
  <c r="BC85" i="47" s="1"/>
  <c r="AB208" i="49" s="1"/>
  <c r="DI208" i="49" s="1"/>
  <c r="AB403" i="49"/>
  <c r="DI403" i="49" s="1"/>
  <c r="AT413" i="49"/>
  <c r="BV413" i="49" s="1"/>
  <c r="AT348" i="49"/>
  <c r="BV348" i="49" s="1"/>
  <c r="AT478" i="49"/>
  <c r="BV478" i="49" s="1"/>
  <c r="AT283" i="49"/>
  <c r="BV283" i="49" s="1"/>
  <c r="AT218" i="49"/>
  <c r="BV218" i="49" s="1"/>
  <c r="AS53" i="45"/>
  <c r="AB7" i="46"/>
  <c r="BD142" i="47"/>
  <c r="P618" i="49"/>
  <c r="AT254" i="49"/>
  <c r="BV222" i="49" s="1"/>
  <c r="AU254" i="49" s="1"/>
  <c r="Q315" i="2"/>
  <c r="Q56" i="2" s="1"/>
  <c r="P614" i="2"/>
  <c r="DY283" i="2"/>
  <c r="BV315" i="2" s="1"/>
  <c r="BW415" i="2"/>
  <c r="EB483" i="51"/>
  <c r="BY515" i="51" s="1"/>
  <c r="BY483" i="51" s="1"/>
  <c r="AX515" i="51" s="1"/>
  <c r="Q615" i="50"/>
  <c r="AX453" i="49"/>
  <c r="BZ421" i="49" s="1"/>
  <c r="AT383" i="51"/>
  <c r="BV351" i="51" s="1"/>
  <c r="BW224" i="50"/>
  <c r="EA224" i="50" s="1"/>
  <c r="BX256" i="50" s="1"/>
  <c r="DZ224" i="2"/>
  <c r="BW256" i="2" s="1"/>
  <c r="BW224" i="2" s="1"/>
  <c r="AU446" i="50"/>
  <c r="AB468" i="49"/>
  <c r="DI468" i="49" s="1"/>
  <c r="AB39" i="45"/>
  <c r="AB273" i="49"/>
  <c r="DI273" i="49" s="1"/>
  <c r="AB39" i="48"/>
  <c r="AB338" i="49"/>
  <c r="DI338" i="49" s="1"/>
  <c r="Z335" i="49"/>
  <c r="DG335" i="49" s="1"/>
  <c r="Z36" i="46"/>
  <c r="BV288" i="51"/>
  <c r="Q619" i="51" s="1"/>
  <c r="DZ414" i="50"/>
  <c r="BW446" i="50" s="1"/>
  <c r="AT81" i="45"/>
  <c r="AT50" i="45"/>
  <c r="AU321" i="51"/>
  <c r="P617" i="51"/>
  <c r="AS114" i="45"/>
  <c r="BV288" i="2"/>
  <c r="DZ288" i="2" s="1"/>
  <c r="BW320" i="2" s="1"/>
  <c r="Z400" i="49"/>
  <c r="DG400" i="49" s="1"/>
  <c r="Z36" i="48"/>
  <c r="Z465" i="49"/>
  <c r="DG465" i="49" s="1"/>
  <c r="Y82" i="47"/>
  <c r="BA82" i="47" s="1"/>
  <c r="Z205" i="49" s="1"/>
  <c r="DG205" i="49" s="1"/>
  <c r="BC109" i="49"/>
  <c r="AA16" i="38"/>
  <c r="AA20" i="38" s="1"/>
  <c r="Z270" i="49"/>
  <c r="DG270" i="49" s="1"/>
  <c r="AB337" i="2"/>
  <c r="DI337" i="2" s="1"/>
  <c r="AB7" i="45"/>
  <c r="AB402" i="2"/>
  <c r="DI402" i="2" s="1"/>
  <c r="AA55" i="47"/>
  <c r="BC55" i="47" s="1"/>
  <c r="AB207" i="2" s="1"/>
  <c r="DI207" i="2" s="1"/>
  <c r="AB467" i="2"/>
  <c r="DI467" i="2" s="1"/>
  <c r="BD111" i="49"/>
  <c r="BD84" i="47"/>
  <c r="AB54" i="47"/>
  <c r="BD171" i="47"/>
  <c r="BD141" i="47"/>
  <c r="DZ220" i="51"/>
  <c r="BW252" i="51" s="1"/>
  <c r="AT283" i="50"/>
  <c r="BV283" i="50" s="1"/>
  <c r="AU252" i="2"/>
  <c r="AT20" i="45"/>
  <c r="AU322" i="2"/>
  <c r="BW290" i="2" s="1"/>
  <c r="DZ420" i="2"/>
  <c r="BW452" i="2" s="1"/>
  <c r="BW420" i="2" s="1"/>
  <c r="EA420" i="2" s="1"/>
  <c r="BX452" i="2" s="1"/>
  <c r="DZ286" i="50"/>
  <c r="BW318" i="50" s="1"/>
  <c r="BW286" i="50" s="1"/>
  <c r="EA286" i="50" s="1"/>
  <c r="BX318" i="50" s="1"/>
  <c r="AN207" i="2"/>
  <c r="BP207" i="2" s="1"/>
  <c r="R511" i="49"/>
  <c r="BW446" i="49" s="1"/>
  <c r="DZ479" i="49"/>
  <c r="BW511" i="49" s="1"/>
  <c r="AU511" i="49"/>
  <c r="BV219" i="51"/>
  <c r="EA351" i="2"/>
  <c r="BX383" i="2" s="1"/>
  <c r="BX351" i="2" s="1"/>
  <c r="EB351" i="2" s="1"/>
  <c r="AV514" i="49"/>
  <c r="BX482" i="49" s="1"/>
  <c r="EB482" i="49" s="1"/>
  <c r="BY514" i="49" s="1"/>
  <c r="AB110" i="49"/>
  <c r="BE110" i="49" s="1"/>
  <c r="AB83" i="47" s="1"/>
  <c r="Q619" i="50"/>
  <c r="DY481" i="50"/>
  <c r="BV513" i="50" s="1"/>
  <c r="EA223" i="51"/>
  <c r="BX255" i="51" s="1"/>
  <c r="BX223" i="51" s="1"/>
  <c r="EB223" i="51" s="1"/>
  <c r="BY255" i="51" s="1"/>
  <c r="AU252" i="51"/>
  <c r="AT85" i="45"/>
  <c r="BV291" i="50"/>
  <c r="Q622" i="50" s="1"/>
  <c r="EC417" i="2"/>
  <c r="DZ220" i="2"/>
  <c r="BW252" i="2" s="1"/>
  <c r="AN402" i="2"/>
  <c r="BP402" i="2" s="1"/>
  <c r="AT84" i="45"/>
  <c r="AX320" i="50"/>
  <c r="BZ288" i="50" s="1"/>
  <c r="EA224" i="51"/>
  <c r="BX256" i="51" s="1"/>
  <c r="AV256" i="51"/>
  <c r="AA10" i="38"/>
  <c r="AT413" i="50"/>
  <c r="BV413" i="50" s="1"/>
  <c r="AT348" i="50"/>
  <c r="BV348" i="50" s="1"/>
  <c r="EB287" i="50"/>
  <c r="BY319" i="50" s="1"/>
  <c r="BY287" i="50" s="1"/>
  <c r="AT218" i="50"/>
  <c r="BV218" i="50" s="1"/>
  <c r="R185" i="50"/>
  <c r="DZ289" i="51"/>
  <c r="BW321" i="51" s="1"/>
  <c r="AT478" i="50"/>
  <c r="BV478" i="50" s="1"/>
  <c r="Q620" i="51"/>
  <c r="AS442" i="2"/>
  <c r="DZ483" i="49"/>
  <c r="BW515" i="49" s="1"/>
  <c r="AU385" i="2"/>
  <c r="BW353" i="2" s="1"/>
  <c r="EA421" i="50"/>
  <c r="BX453" i="50" s="1"/>
  <c r="AV453" i="50"/>
  <c r="BW286" i="51"/>
  <c r="EA286" i="51" s="1"/>
  <c r="BX318" i="51" s="1"/>
  <c r="EA290" i="50"/>
  <c r="BX322" i="50" s="1"/>
  <c r="BX290" i="50" s="1"/>
  <c r="P442" i="2"/>
  <c r="Q619" i="49"/>
  <c r="DZ354" i="2"/>
  <c r="BW386" i="2" s="1"/>
  <c r="BW354" i="2" s="1"/>
  <c r="EA354" i="2" s="1"/>
  <c r="BX386" i="2" s="1"/>
  <c r="AT24" i="45"/>
  <c r="AU515" i="49"/>
  <c r="AS21" i="45"/>
  <c r="AT513" i="2"/>
  <c r="P617" i="2"/>
  <c r="DY481" i="2"/>
  <c r="BV513" i="2" s="1"/>
  <c r="EB418" i="51"/>
  <c r="BY450" i="51" s="1"/>
  <c r="BY418" i="51" s="1"/>
  <c r="AX450" i="51" s="1"/>
  <c r="AU255" i="50"/>
  <c r="BW223" i="50" s="1"/>
  <c r="R619" i="50" s="1"/>
  <c r="AV385" i="51"/>
  <c r="BX353" i="51" s="1"/>
  <c r="Q618" i="51"/>
  <c r="DZ355" i="51"/>
  <c r="BW387" i="51" s="1"/>
  <c r="BW355" i="51" s="1"/>
  <c r="DZ417" i="50"/>
  <c r="BW449" i="50" s="1"/>
  <c r="EA415" i="51"/>
  <c r="BW316" i="50"/>
  <c r="AV447" i="51"/>
  <c r="BX481" i="51"/>
  <c r="AW513" i="51" s="1"/>
  <c r="AT115" i="45"/>
  <c r="DZ352" i="51"/>
  <c r="BW384" i="51" s="1"/>
  <c r="BW352" i="51" s="1"/>
  <c r="AU449" i="50"/>
  <c r="EB486" i="2"/>
  <c r="BY518" i="2" s="1"/>
  <c r="AW518" i="2"/>
  <c r="AX449" i="2"/>
  <c r="BW223" i="2"/>
  <c r="EA223" i="2" s="1"/>
  <c r="BX255" i="2" s="1"/>
  <c r="AU323" i="2"/>
  <c r="BW291" i="2" s="1"/>
  <c r="EA417" i="51"/>
  <c r="BX449" i="51" s="1"/>
  <c r="BX417" i="51" s="1"/>
  <c r="AW451" i="50"/>
  <c r="BY419" i="50" s="1"/>
  <c r="AT513" i="50"/>
  <c r="AB38" i="50"/>
  <c r="AC9" i="38" s="1"/>
  <c r="AB9" i="38"/>
  <c r="P617" i="50"/>
  <c r="EA416" i="2"/>
  <c r="BX448" i="2" s="1"/>
  <c r="BX416" i="2" s="1"/>
  <c r="EA482" i="2"/>
  <c r="BX514" i="2" s="1"/>
  <c r="BX482" i="2" s="1"/>
  <c r="BX352" i="49"/>
  <c r="AW384" i="49" s="1"/>
  <c r="BV355" i="49"/>
  <c r="AT56" i="45" s="1"/>
  <c r="AB38" i="2"/>
  <c r="AC8" i="38" s="1"/>
  <c r="AB8" i="38"/>
  <c r="BX221" i="2"/>
  <c r="AW253" i="2" s="1"/>
  <c r="BW350" i="49"/>
  <c r="AV382" i="49" s="1"/>
  <c r="BY421" i="2"/>
  <c r="EC421" i="2" s="1"/>
  <c r="BZ453" i="2" s="1"/>
  <c r="BW221" i="49"/>
  <c r="EA221" i="49" s="1"/>
  <c r="BX253" i="49" s="1"/>
  <c r="BW287" i="51"/>
  <c r="AV319" i="51" s="1"/>
  <c r="BY484" i="51"/>
  <c r="AX516" i="51" s="1"/>
  <c r="BW355" i="50"/>
  <c r="AV387" i="50" s="1"/>
  <c r="BX221" i="51"/>
  <c r="AW253" i="51" s="1"/>
  <c r="BV351" i="50"/>
  <c r="AU383" i="50" s="1"/>
  <c r="BV349" i="51"/>
  <c r="R381" i="51" s="1"/>
  <c r="AV318" i="49"/>
  <c r="EA286" i="49"/>
  <c r="BX318" i="49" s="1"/>
  <c r="AN467" i="2"/>
  <c r="BP467" i="2" s="1"/>
  <c r="L499" i="2" s="1"/>
  <c r="AN337" i="2"/>
  <c r="BP337" i="2" s="1"/>
  <c r="BT246" i="49"/>
  <c r="BV225" i="2"/>
  <c r="AU257" i="2" s="1"/>
  <c r="L174" i="2"/>
  <c r="BU248" i="2"/>
  <c r="BW224" i="49"/>
  <c r="AV256" i="49" s="1"/>
  <c r="BZ353" i="49"/>
  <c r="AY385" i="49" s="1"/>
  <c r="BW356" i="49"/>
  <c r="EA356" i="49" s="1"/>
  <c r="BX388" i="49" s="1"/>
  <c r="BY287" i="49"/>
  <c r="EC287" i="49" s="1"/>
  <c r="BV354" i="49"/>
  <c r="AU386" i="49" s="1"/>
  <c r="BD110" i="50"/>
  <c r="BV479" i="2"/>
  <c r="AT19" i="45" s="1"/>
  <c r="BV416" i="51"/>
  <c r="BS343" i="2"/>
  <c r="BS408" i="2"/>
  <c r="Q249" i="49"/>
  <c r="DY217" i="49"/>
  <c r="AT249" i="49"/>
  <c r="AS48" i="45"/>
  <c r="AQ374" i="50"/>
  <c r="DV342" i="50"/>
  <c r="N374" i="50"/>
  <c r="R185" i="51"/>
  <c r="AT218" i="51"/>
  <c r="AT110" i="48"/>
  <c r="AT348" i="51"/>
  <c r="AT283" i="51"/>
  <c r="AT413" i="51"/>
  <c r="AT478" i="51"/>
  <c r="BX289" i="2"/>
  <c r="BT280" i="49"/>
  <c r="EA482" i="50"/>
  <c r="BX514" i="50" s="1"/>
  <c r="AV514" i="50"/>
  <c r="AT314" i="49"/>
  <c r="Q314" i="49"/>
  <c r="DY282" i="49"/>
  <c r="EA415" i="49"/>
  <c r="S447" i="49"/>
  <c r="AV447" i="49"/>
  <c r="AV514" i="51"/>
  <c r="EA482" i="51"/>
  <c r="BX514" i="51" s="1"/>
  <c r="EB286" i="2"/>
  <c r="T318" i="2"/>
  <c r="AW318" i="2"/>
  <c r="AV323" i="49"/>
  <c r="EA291" i="49"/>
  <c r="BX323" i="49" s="1"/>
  <c r="BU443" i="2"/>
  <c r="BU508" i="2"/>
  <c r="BU313" i="2"/>
  <c r="P543" i="2"/>
  <c r="P576" i="2" s="1"/>
  <c r="BU378" i="2"/>
  <c r="P54" i="2"/>
  <c r="AW320" i="49"/>
  <c r="EB288" i="49"/>
  <c r="BY320" i="49" s="1"/>
  <c r="DW474" i="50"/>
  <c r="O506" i="50"/>
  <c r="N610" i="50"/>
  <c r="AR506" i="50"/>
  <c r="BD55" i="47"/>
  <c r="BY225" i="50"/>
  <c r="BS244" i="51"/>
  <c r="BV486" i="49"/>
  <c r="BX419" i="51"/>
  <c r="BV226" i="2"/>
  <c r="AA25" i="47"/>
  <c r="AA141" i="2"/>
  <c r="AB77" i="2"/>
  <c r="BW221" i="50"/>
  <c r="BW420" i="49"/>
  <c r="O441" i="50"/>
  <c r="AR441" i="50"/>
  <c r="DW409" i="50"/>
  <c r="AB26" i="47"/>
  <c r="AB142" i="2"/>
  <c r="AT249" i="50"/>
  <c r="Q249" i="50"/>
  <c r="DY217" i="50"/>
  <c r="AS79" i="45"/>
  <c r="BW226" i="51"/>
  <c r="BT280" i="50"/>
  <c r="DZ284" i="2"/>
  <c r="AU316" i="2"/>
  <c r="R316" i="2"/>
  <c r="BV484" i="49"/>
  <c r="AU388" i="51"/>
  <c r="DZ356" i="51"/>
  <c r="BW388" i="51" s="1"/>
  <c r="Q622" i="51"/>
  <c r="BW226" i="49"/>
  <c r="EA350" i="2"/>
  <c r="AV382" i="2"/>
  <c r="S382" i="2"/>
  <c r="DV277" i="49"/>
  <c r="AQ309" i="49"/>
  <c r="N309" i="49"/>
  <c r="BV350" i="50"/>
  <c r="BS278" i="51"/>
  <c r="BT475" i="51"/>
  <c r="EB416" i="50"/>
  <c r="T448" i="50"/>
  <c r="AW448" i="50"/>
  <c r="N439" i="50"/>
  <c r="AQ439" i="50"/>
  <c r="DV407" i="50"/>
  <c r="AX516" i="2"/>
  <c r="EC484" i="2"/>
  <c r="BZ516" i="2" s="1"/>
  <c r="AT379" i="49"/>
  <c r="Q379" i="49"/>
  <c r="DY347" i="49"/>
  <c r="AS346" i="51"/>
  <c r="AS476" i="51"/>
  <c r="AS411" i="51"/>
  <c r="Q183" i="51"/>
  <c r="AS216" i="51"/>
  <c r="AS108" i="48"/>
  <c r="AS281" i="51"/>
  <c r="BT215" i="49"/>
  <c r="BT345" i="49"/>
  <c r="DY412" i="49"/>
  <c r="AT444" i="49"/>
  <c r="Q444" i="49"/>
  <c r="AW254" i="51"/>
  <c r="EB222" i="51"/>
  <c r="BY254" i="51" s="1"/>
  <c r="AT383" i="49"/>
  <c r="DY351" i="49"/>
  <c r="BV383" i="49" s="1"/>
  <c r="P617" i="49"/>
  <c r="AS52" i="45"/>
  <c r="N374" i="49"/>
  <c r="DV342" i="49"/>
  <c r="AQ374" i="49"/>
  <c r="AQ473" i="49"/>
  <c r="AQ278" i="49"/>
  <c r="AQ44" i="48"/>
  <c r="AQ343" i="49"/>
  <c r="AQ408" i="49"/>
  <c r="O180" i="49"/>
  <c r="AQ213" i="49"/>
  <c r="BU477" i="51"/>
  <c r="BU217" i="51"/>
  <c r="AV517" i="49"/>
  <c r="EA485" i="49"/>
  <c r="BX517" i="49" s="1"/>
  <c r="AQ244" i="50"/>
  <c r="N244" i="50"/>
  <c r="DV212" i="50"/>
  <c r="AP74" i="45"/>
  <c r="BU346" i="50"/>
  <c r="BU476" i="50"/>
  <c r="BS244" i="2"/>
  <c r="EB353" i="50"/>
  <c r="BY385" i="50" s="1"/>
  <c r="AW385" i="50"/>
  <c r="AQ213" i="50"/>
  <c r="O180" i="50"/>
  <c r="AQ473" i="50"/>
  <c r="AQ408" i="50"/>
  <c r="AQ343" i="50"/>
  <c r="AQ278" i="50"/>
  <c r="AT509" i="50"/>
  <c r="Q509" i="50"/>
  <c r="DY477" i="50"/>
  <c r="P613" i="50"/>
  <c r="BW417" i="49"/>
  <c r="BT410" i="50"/>
  <c r="BT345" i="50"/>
  <c r="DX215" i="2"/>
  <c r="P247" i="2"/>
  <c r="AS247" i="2"/>
  <c r="AR15" i="45"/>
  <c r="AU257" i="49"/>
  <c r="DZ225" i="49"/>
  <c r="BW257" i="49" s="1"/>
  <c r="AU257" i="51"/>
  <c r="DZ225" i="51"/>
  <c r="BW257" i="51" s="1"/>
  <c r="AW384" i="2"/>
  <c r="EB352" i="2"/>
  <c r="BY384" i="2" s="1"/>
  <c r="BS213" i="51"/>
  <c r="AQ105" i="48"/>
  <c r="BW251" i="50"/>
  <c r="R546" i="50"/>
  <c r="R579" i="50" s="1"/>
  <c r="BW381" i="50"/>
  <c r="R57" i="50"/>
  <c r="AU82" i="46" s="1"/>
  <c r="BW511" i="50"/>
  <c r="Q379" i="50"/>
  <c r="AT379" i="50"/>
  <c r="DY347" i="50"/>
  <c r="AS346" i="49"/>
  <c r="AS216" i="49"/>
  <c r="AS476" i="49"/>
  <c r="AS411" i="49"/>
  <c r="Q183" i="49"/>
  <c r="AS281" i="49"/>
  <c r="N309" i="50"/>
  <c r="DV277" i="50"/>
  <c r="AQ309" i="50"/>
  <c r="AX258" i="50"/>
  <c r="EC226" i="50"/>
  <c r="BZ258" i="50" s="1"/>
  <c r="BS473" i="2"/>
  <c r="AS507" i="2"/>
  <c r="O611" i="2"/>
  <c r="P507" i="2"/>
  <c r="DX475" i="2"/>
  <c r="AV387" i="2"/>
  <c r="EA355" i="2"/>
  <c r="BX387" i="2" s="1"/>
  <c r="AW517" i="2"/>
  <c r="EB485" i="2"/>
  <c r="BY517" i="2" s="1"/>
  <c r="AA112" i="47"/>
  <c r="AA141" i="50"/>
  <c r="AB77" i="50"/>
  <c r="BS439" i="51"/>
  <c r="N539" i="51"/>
  <c r="N572" i="51" s="1"/>
  <c r="BS504" i="51"/>
  <c r="BS309" i="51"/>
  <c r="BS374" i="51"/>
  <c r="N50" i="51"/>
  <c r="AQ106" i="46" s="1"/>
  <c r="AT314" i="50"/>
  <c r="DY282" i="50"/>
  <c r="Q314" i="50"/>
  <c r="N504" i="50"/>
  <c r="M608" i="50"/>
  <c r="AQ504" i="50"/>
  <c r="DV472" i="50"/>
  <c r="N539" i="2"/>
  <c r="N572" i="2" s="1"/>
  <c r="BS309" i="2"/>
  <c r="BS504" i="2"/>
  <c r="BS439" i="2"/>
  <c r="BS374" i="2"/>
  <c r="N50" i="2"/>
  <c r="AS312" i="2"/>
  <c r="DX280" i="2"/>
  <c r="P312" i="2"/>
  <c r="BU412" i="51"/>
  <c r="EA223" i="49"/>
  <c r="BX255" i="49" s="1"/>
  <c r="AV255" i="49"/>
  <c r="BU411" i="50"/>
  <c r="AV388" i="2"/>
  <c r="EA356" i="2"/>
  <c r="BX388" i="2" s="1"/>
  <c r="AS377" i="2"/>
  <c r="DX345" i="2"/>
  <c r="P377" i="2"/>
  <c r="EA222" i="2"/>
  <c r="BX254" i="2" s="1"/>
  <c r="AV254" i="2"/>
  <c r="AR409" i="51"/>
  <c r="AR214" i="51"/>
  <c r="AR474" i="51"/>
  <c r="AR344" i="51"/>
  <c r="AR279" i="51"/>
  <c r="P181" i="51"/>
  <c r="AW388" i="50"/>
  <c r="EB356" i="50"/>
  <c r="BY388" i="50" s="1"/>
  <c r="EA419" i="49"/>
  <c r="BX451" i="49" s="1"/>
  <c r="AV451" i="49"/>
  <c r="AV386" i="50"/>
  <c r="EA354" i="50"/>
  <c r="BX386" i="50" s="1"/>
  <c r="N504" i="49"/>
  <c r="M608" i="49"/>
  <c r="DV472" i="49"/>
  <c r="AQ504" i="49"/>
  <c r="EB481" i="49"/>
  <c r="AW513" i="49"/>
  <c r="T513" i="49"/>
  <c r="BS408" i="51"/>
  <c r="BT345" i="51"/>
  <c r="BT280" i="51"/>
  <c r="BW289" i="49"/>
  <c r="EB484" i="50"/>
  <c r="BY516" i="50" s="1"/>
  <c r="AW516" i="50"/>
  <c r="AR409" i="2"/>
  <c r="AR344" i="2"/>
  <c r="AR474" i="2"/>
  <c r="AR214" i="2"/>
  <c r="P181" i="2"/>
  <c r="AR279" i="2"/>
  <c r="BW222" i="50"/>
  <c r="EA285" i="2"/>
  <c r="AV317" i="2"/>
  <c r="S317" i="2"/>
  <c r="BS278" i="2"/>
  <c r="BS213" i="2"/>
  <c r="BX483" i="50"/>
  <c r="N244" i="49"/>
  <c r="DV212" i="49"/>
  <c r="AQ244" i="49"/>
  <c r="AP43" i="45"/>
  <c r="DW279" i="50"/>
  <c r="AR311" i="50"/>
  <c r="O311" i="50"/>
  <c r="DW214" i="50"/>
  <c r="O246" i="50"/>
  <c r="AR246" i="50"/>
  <c r="AQ76" i="45"/>
  <c r="BW483" i="2"/>
  <c r="BW420" i="51"/>
  <c r="BT475" i="49"/>
  <c r="BT410" i="49"/>
  <c r="AW321" i="50"/>
  <c r="EB289" i="50"/>
  <c r="BY321" i="50" s="1"/>
  <c r="BX352" i="50"/>
  <c r="BU282" i="51"/>
  <c r="BU347" i="51"/>
  <c r="AV518" i="51"/>
  <c r="EA486" i="51"/>
  <c r="BX518" i="51" s="1"/>
  <c r="O376" i="50"/>
  <c r="DW344" i="50"/>
  <c r="AR376" i="50"/>
  <c r="DY412" i="50"/>
  <c r="Q444" i="50"/>
  <c r="AT444" i="50"/>
  <c r="BU216" i="50"/>
  <c r="BU281" i="50"/>
  <c r="DY287" i="2"/>
  <c r="BV319" i="2" s="1"/>
  <c r="AT319" i="2"/>
  <c r="AS22" i="45"/>
  <c r="P618" i="2"/>
  <c r="BX418" i="49"/>
  <c r="AW322" i="49"/>
  <c r="EB290" i="49"/>
  <c r="BY322" i="49" s="1"/>
  <c r="BX418" i="2"/>
  <c r="O541" i="49"/>
  <c r="O574" i="49" s="1"/>
  <c r="BT311" i="49"/>
  <c r="BT506" i="49"/>
  <c r="BT376" i="49"/>
  <c r="BT441" i="49"/>
  <c r="O52" i="49"/>
  <c r="AQ439" i="49"/>
  <c r="DV407" i="49"/>
  <c r="N439" i="49"/>
  <c r="AU452" i="50"/>
  <c r="DZ420" i="50"/>
  <c r="BW452" i="50" s="1"/>
  <c r="EC418" i="50"/>
  <c r="BZ450" i="50" s="1"/>
  <c r="AX450" i="50"/>
  <c r="BW354" i="51"/>
  <c r="AW518" i="50"/>
  <c r="EB486" i="50"/>
  <c r="BY518" i="50" s="1"/>
  <c r="BX291" i="51"/>
  <c r="BT475" i="50"/>
  <c r="BT215" i="50"/>
  <c r="Q509" i="49"/>
  <c r="DY477" i="49"/>
  <c r="AT509" i="49"/>
  <c r="P613" i="49"/>
  <c r="EA485" i="51"/>
  <c r="BX517" i="51" s="1"/>
  <c r="AV517" i="51"/>
  <c r="AU451" i="2"/>
  <c r="DZ419" i="2"/>
  <c r="BW451" i="2" s="1"/>
  <c r="Q620" i="2"/>
  <c r="AV453" i="51"/>
  <c r="EA421" i="51"/>
  <c r="BX453" i="51" s="1"/>
  <c r="BS343" i="51"/>
  <c r="BS473" i="51"/>
  <c r="BT215" i="51"/>
  <c r="BT410" i="51"/>
  <c r="AB109" i="2"/>
  <c r="BD109" i="2" s="1"/>
  <c r="AB12" i="38"/>
  <c r="BC109" i="2"/>
  <c r="Z141" i="47"/>
  <c r="BB141" i="47" s="1"/>
  <c r="AA206" i="50" s="1"/>
  <c r="DH206" i="50" s="1"/>
  <c r="AA67" i="48"/>
  <c r="AA69" i="46"/>
  <c r="AA68" i="45"/>
  <c r="AA401" i="50"/>
  <c r="DH401" i="50" s="1"/>
  <c r="AA271" i="50"/>
  <c r="DH271" i="50" s="1"/>
  <c r="AA336" i="50"/>
  <c r="DH336" i="50" s="1"/>
  <c r="AA466" i="50"/>
  <c r="DH466" i="50" s="1"/>
  <c r="AB109" i="50"/>
  <c r="AB13" i="38"/>
  <c r="Z54" i="47"/>
  <c r="BB54" i="47" s="1"/>
  <c r="AA206" i="2" s="1"/>
  <c r="DH206" i="2" s="1"/>
  <c r="AA6" i="48"/>
  <c r="AA6" i="46"/>
  <c r="AA6" i="45"/>
  <c r="AA466" i="2"/>
  <c r="DH466" i="2" s="1"/>
  <c r="AA336" i="2"/>
  <c r="DH336" i="2" s="1"/>
  <c r="AA401" i="2"/>
  <c r="DH401" i="2" s="1"/>
  <c r="AA271" i="2"/>
  <c r="DH271" i="2" s="1"/>
  <c r="BC109" i="50"/>
  <c r="BD110" i="2"/>
  <c r="AB102" i="46"/>
  <c r="AB403" i="51"/>
  <c r="DI403" i="51" s="1"/>
  <c r="AB100" i="48"/>
  <c r="AB273" i="51"/>
  <c r="DI273" i="51" s="1"/>
  <c r="AB468" i="51"/>
  <c r="DI468" i="51" s="1"/>
  <c r="AA172" i="47"/>
  <c r="BC172" i="47" s="1"/>
  <c r="AB208" i="51" s="1"/>
  <c r="DI208" i="51" s="1"/>
  <c r="AB338" i="51"/>
  <c r="DI338" i="51" s="1"/>
  <c r="L370" i="50"/>
  <c r="AO370" i="50"/>
  <c r="DT338" i="50"/>
  <c r="K533" i="2"/>
  <c r="K566" i="2" s="1"/>
  <c r="BP498" i="2"/>
  <c r="BP433" i="2"/>
  <c r="BP368" i="2"/>
  <c r="BP303" i="2"/>
  <c r="M502" i="50"/>
  <c r="L606" i="50"/>
  <c r="AP502" i="50"/>
  <c r="DU470" i="50"/>
  <c r="AO500" i="50"/>
  <c r="K604" i="50"/>
  <c r="L500" i="50"/>
  <c r="DT468" i="50"/>
  <c r="M176" i="50"/>
  <c r="AO209" i="50"/>
  <c r="AO339" i="50"/>
  <c r="AO469" i="50"/>
  <c r="BQ469" i="50" s="1"/>
  <c r="AO274" i="50"/>
  <c r="AO404" i="50"/>
  <c r="K44" i="2"/>
  <c r="AO240" i="50"/>
  <c r="L240" i="50"/>
  <c r="DT208" i="50"/>
  <c r="AN70" i="45"/>
  <c r="DU340" i="2"/>
  <c r="M372" i="2"/>
  <c r="AP372" i="2"/>
  <c r="AP307" i="50"/>
  <c r="M307" i="50"/>
  <c r="DU275" i="50"/>
  <c r="AO305" i="2"/>
  <c r="DT273" i="2"/>
  <c r="L305" i="2"/>
  <c r="AP242" i="2"/>
  <c r="DU210" i="2"/>
  <c r="M242" i="2"/>
  <c r="AO10" i="45"/>
  <c r="AP372" i="50"/>
  <c r="M372" i="50"/>
  <c r="DU340" i="50"/>
  <c r="M437" i="50"/>
  <c r="DU405" i="50"/>
  <c r="AP437" i="50"/>
  <c r="AP242" i="50"/>
  <c r="DU210" i="50"/>
  <c r="M242" i="50"/>
  <c r="AO72" i="45"/>
  <c r="BP238" i="2"/>
  <c r="AO370" i="2"/>
  <c r="DT338" i="2"/>
  <c r="L370" i="2"/>
  <c r="AO435" i="50"/>
  <c r="L435" i="50"/>
  <c r="DT403" i="50"/>
  <c r="AO469" i="2"/>
  <c r="BQ469" i="2" s="1"/>
  <c r="AO404" i="2"/>
  <c r="M176" i="2"/>
  <c r="AO209" i="2"/>
  <c r="AO339" i="2"/>
  <c r="AO274" i="2"/>
  <c r="K604" i="2"/>
  <c r="AO500" i="2"/>
  <c r="L500" i="2"/>
  <c r="DT468" i="2"/>
  <c r="AO435" i="2"/>
  <c r="L435" i="2"/>
  <c r="DT403" i="2"/>
  <c r="L606" i="2"/>
  <c r="M502" i="2"/>
  <c r="AP502" i="2"/>
  <c r="DU470" i="2"/>
  <c r="AO240" i="2"/>
  <c r="L240" i="2"/>
  <c r="DT208" i="2"/>
  <c r="AN8" i="45"/>
  <c r="DU275" i="2"/>
  <c r="M307" i="2"/>
  <c r="AP307" i="2"/>
  <c r="M437" i="2"/>
  <c r="AP437" i="2"/>
  <c r="DU405" i="2"/>
  <c r="BD111" i="51"/>
  <c r="AN272" i="51"/>
  <c r="BP272" i="51" s="1"/>
  <c r="L304" i="51" s="1"/>
  <c r="AN337" i="51"/>
  <c r="BP337" i="51" s="1"/>
  <c r="L369" i="51" s="1"/>
  <c r="AN207" i="51"/>
  <c r="BP207" i="51" s="1"/>
  <c r="AN402" i="51"/>
  <c r="BP402" i="51" s="1"/>
  <c r="DT402" i="51" s="1"/>
  <c r="AN467" i="51"/>
  <c r="BP467" i="51" s="1"/>
  <c r="L499" i="51" s="1"/>
  <c r="Z170" i="47"/>
  <c r="BB170" i="47" s="1"/>
  <c r="AA206" i="51" s="1"/>
  <c r="AA98" i="48"/>
  <c r="AA100" i="46"/>
  <c r="AA99" i="45"/>
  <c r="AA401" i="51"/>
  <c r="AA336" i="51"/>
  <c r="AA271" i="51"/>
  <c r="AA466" i="51"/>
  <c r="M372" i="51"/>
  <c r="DU340" i="51"/>
  <c r="AP372" i="51"/>
  <c r="DG271" i="49"/>
  <c r="M176" i="49"/>
  <c r="AO40" i="48"/>
  <c r="AO469" i="49"/>
  <c r="AO339" i="49"/>
  <c r="AO209" i="49"/>
  <c r="AO404" i="49"/>
  <c r="AO274" i="49"/>
  <c r="BQ274" i="49" s="1"/>
  <c r="DG402" i="51"/>
  <c r="DF400" i="51"/>
  <c r="DG336" i="51"/>
  <c r="DG336" i="49"/>
  <c r="M242" i="51"/>
  <c r="AP242" i="51"/>
  <c r="DU210" i="51"/>
  <c r="AO103" i="45"/>
  <c r="AA17" i="38"/>
  <c r="AA21" i="38" s="1"/>
  <c r="DI469" i="51"/>
  <c r="DG337" i="51"/>
  <c r="L535" i="51"/>
  <c r="L568" i="51" s="1"/>
  <c r="BQ500" i="51"/>
  <c r="BQ435" i="51"/>
  <c r="BQ305" i="51"/>
  <c r="BQ370" i="51"/>
  <c r="L46" i="51"/>
  <c r="AO102" i="46" s="1"/>
  <c r="AB110" i="51"/>
  <c r="BE110" i="51" s="1"/>
  <c r="AB170" i="47" s="1"/>
  <c r="BD170" i="47" s="1"/>
  <c r="AA109" i="51"/>
  <c r="DT208" i="49"/>
  <c r="AO240" i="49"/>
  <c r="L240" i="49"/>
  <c r="AN39" i="45"/>
  <c r="K303" i="49"/>
  <c r="AN303" i="49"/>
  <c r="DS271" i="49"/>
  <c r="AP372" i="49"/>
  <c r="M372" i="49"/>
  <c r="DU340" i="49"/>
  <c r="DH466" i="49"/>
  <c r="DH206" i="49"/>
  <c r="BQ240" i="51"/>
  <c r="DF335" i="51"/>
  <c r="DH272" i="51"/>
  <c r="DG271" i="51"/>
  <c r="L606" i="49"/>
  <c r="M502" i="49"/>
  <c r="AP502" i="49"/>
  <c r="DU470" i="49"/>
  <c r="K238" i="49"/>
  <c r="AN238" i="49"/>
  <c r="DS206" i="49"/>
  <c r="DH401" i="49"/>
  <c r="DH402" i="51"/>
  <c r="AP437" i="49"/>
  <c r="DU405" i="49"/>
  <c r="M437" i="49"/>
  <c r="DG401" i="51"/>
  <c r="DT273" i="49"/>
  <c r="L305" i="49"/>
  <c r="AO305" i="49"/>
  <c r="DI339" i="51"/>
  <c r="DG272" i="51"/>
  <c r="AB16" i="38"/>
  <c r="AN368" i="49"/>
  <c r="DS336" i="49"/>
  <c r="K368" i="49"/>
  <c r="DH271" i="49"/>
  <c r="DF270" i="51"/>
  <c r="DH337" i="51"/>
  <c r="L606" i="51"/>
  <c r="AP502" i="51"/>
  <c r="M502" i="51"/>
  <c r="DU470" i="51"/>
  <c r="M176" i="51"/>
  <c r="AO339" i="51"/>
  <c r="AO404" i="51"/>
  <c r="AO101" i="48"/>
  <c r="AO274" i="51"/>
  <c r="AO209" i="51"/>
  <c r="AO469" i="51"/>
  <c r="DI274" i="51"/>
  <c r="DG207" i="51"/>
  <c r="M307" i="49"/>
  <c r="DU275" i="49"/>
  <c r="AP307" i="49"/>
  <c r="K604" i="49"/>
  <c r="L500" i="49"/>
  <c r="AO500" i="49"/>
  <c r="DT468" i="49"/>
  <c r="C43" i="56"/>
  <c r="J602" i="49"/>
  <c r="K498" i="49"/>
  <c r="AN498" i="49"/>
  <c r="DS466" i="49"/>
  <c r="M242" i="49"/>
  <c r="AP242" i="49"/>
  <c r="DU210" i="49"/>
  <c r="AO41" i="45"/>
  <c r="DG401" i="49"/>
  <c r="Y169" i="47"/>
  <c r="BA169" i="47" s="1"/>
  <c r="Z205" i="51" s="1"/>
  <c r="Z97" i="48"/>
  <c r="Z99" i="46"/>
  <c r="Z98" i="45"/>
  <c r="Z400" i="51"/>
  <c r="Z465" i="51"/>
  <c r="Z270" i="51"/>
  <c r="Z335" i="51"/>
  <c r="AP437" i="51"/>
  <c r="M437" i="51"/>
  <c r="DU405" i="51"/>
  <c r="DG466" i="51"/>
  <c r="DG206" i="51"/>
  <c r="DG466" i="49"/>
  <c r="DG206" i="49"/>
  <c r="AO370" i="49"/>
  <c r="L370" i="49"/>
  <c r="DT338" i="49"/>
  <c r="DI404" i="51"/>
  <c r="DI209" i="51"/>
  <c r="DG467" i="51"/>
  <c r="K173" i="51"/>
  <c r="AM206" i="51"/>
  <c r="BO206" i="51" s="1"/>
  <c r="AM336" i="51"/>
  <c r="BO336" i="51" s="1"/>
  <c r="AM466" i="51"/>
  <c r="BO466" i="51" s="1"/>
  <c r="AM271" i="51"/>
  <c r="BO271" i="51" s="1"/>
  <c r="AM401" i="51"/>
  <c r="BO401" i="51" s="1"/>
  <c r="L174" i="49"/>
  <c r="AN402" i="49"/>
  <c r="BP402" i="49" s="1"/>
  <c r="AN272" i="49"/>
  <c r="BP272" i="49" s="1"/>
  <c r="AN38" i="48"/>
  <c r="AN337" i="49"/>
  <c r="BP337" i="49" s="1"/>
  <c r="AN467" i="49"/>
  <c r="BP467" i="49" s="1"/>
  <c r="AN207" i="49"/>
  <c r="BP207" i="49" s="1"/>
  <c r="AN433" i="49"/>
  <c r="K433" i="49"/>
  <c r="DS401" i="49"/>
  <c r="AM37" i="45"/>
  <c r="M307" i="51"/>
  <c r="DU275" i="51"/>
  <c r="AP307" i="51"/>
  <c r="DH336" i="49"/>
  <c r="DF465" i="51"/>
  <c r="DF205" i="51"/>
  <c r="DH467" i="51"/>
  <c r="DH207" i="51"/>
  <c r="H109" i="38" l="1"/>
  <c r="H105" i="38"/>
  <c r="H113" i="38" s="1"/>
  <c r="AK490" i="49"/>
  <c r="I186" i="38" s="1"/>
  <c r="BM465" i="49"/>
  <c r="O373" i="2"/>
  <c r="AR373" i="2"/>
  <c r="DW341" i="2"/>
  <c r="H42" i="38"/>
  <c r="H244" i="38" s="1"/>
  <c r="AV455" i="49"/>
  <c r="EA423" i="49"/>
  <c r="BX455" i="49" s="1"/>
  <c r="H64" i="38"/>
  <c r="H68" i="38" s="1"/>
  <c r="BM400" i="2"/>
  <c r="AK425" i="2"/>
  <c r="I149" i="38" s="1"/>
  <c r="H557" i="50"/>
  <c r="H558" i="50" s="1"/>
  <c r="H565" i="50"/>
  <c r="H590" i="50" s="1"/>
  <c r="H591" i="50" s="1"/>
  <c r="I33" i="38" s="1"/>
  <c r="I34" i="38" s="1"/>
  <c r="AU59" i="45"/>
  <c r="EA228" i="49"/>
  <c r="BX260" i="49" s="1"/>
  <c r="AV260" i="49"/>
  <c r="BX227" i="49"/>
  <c r="H565" i="51"/>
  <c r="H590" i="51" s="1"/>
  <c r="H591" i="51" s="1"/>
  <c r="I45" i="38" s="1"/>
  <c r="I46" i="38" s="1"/>
  <c r="H557" i="51"/>
  <c r="H558" i="51" s="1"/>
  <c r="AU456" i="51"/>
  <c r="DZ424" i="51"/>
  <c r="BW456" i="51" s="1"/>
  <c r="Q625" i="51"/>
  <c r="DV341" i="51"/>
  <c r="N373" i="51"/>
  <c r="AQ373" i="51"/>
  <c r="BW227" i="50"/>
  <c r="AK425" i="49"/>
  <c r="I153" i="38" s="1"/>
  <c r="BM400" i="49"/>
  <c r="DZ359" i="51"/>
  <c r="BW391" i="51" s="1"/>
  <c r="AU391" i="51"/>
  <c r="AT122" i="45"/>
  <c r="N243" i="51"/>
  <c r="AQ243" i="51"/>
  <c r="DV211" i="51"/>
  <c r="AP104" i="45"/>
  <c r="EB358" i="49"/>
  <c r="BY390" i="49" s="1"/>
  <c r="AW390" i="49"/>
  <c r="BY358" i="49" s="1"/>
  <c r="H278" i="38"/>
  <c r="H246" i="38"/>
  <c r="H282" i="38" s="1"/>
  <c r="AV455" i="51"/>
  <c r="EA423" i="51"/>
  <c r="BX455" i="51" s="1"/>
  <c r="H74" i="38"/>
  <c r="H70" i="38"/>
  <c r="H78" i="38" s="1"/>
  <c r="EB422" i="50"/>
  <c r="BY454" i="50" s="1"/>
  <c r="AW454" i="50"/>
  <c r="BY422" i="50" s="1"/>
  <c r="EE487" i="51"/>
  <c r="CB519" i="51" s="1"/>
  <c r="AZ519" i="51"/>
  <c r="AK295" i="2"/>
  <c r="I83" i="38" s="1"/>
  <c r="BM270" i="2"/>
  <c r="BR276" i="49"/>
  <c r="AQ308" i="51"/>
  <c r="N308" i="51"/>
  <c r="BS243" i="51" s="1"/>
  <c r="DV276" i="51"/>
  <c r="BW292" i="51"/>
  <c r="AV325" i="51"/>
  <c r="BX293" i="51" s="1"/>
  <c r="EA293" i="51"/>
  <c r="BX325" i="51" s="1"/>
  <c r="AK230" i="49"/>
  <c r="I54" i="38" s="1"/>
  <c r="BM205" i="49"/>
  <c r="BX358" i="51"/>
  <c r="N607" i="50"/>
  <c r="AR503" i="50"/>
  <c r="O503" i="50"/>
  <c r="DW471" i="50"/>
  <c r="AR243" i="2"/>
  <c r="DW211" i="2"/>
  <c r="O243" i="2"/>
  <c r="AM498" i="50"/>
  <c r="J498" i="50"/>
  <c r="DR466" i="50"/>
  <c r="I602" i="50"/>
  <c r="H136" i="38"/>
  <c r="H144" i="38" s="1"/>
  <c r="H140" i="38"/>
  <c r="AV391" i="49"/>
  <c r="EA359" i="49"/>
  <c r="BX391" i="49" s="1"/>
  <c r="I224" i="38"/>
  <c r="BX229" i="49"/>
  <c r="BR341" i="49"/>
  <c r="H322" i="38"/>
  <c r="H310" i="38"/>
  <c r="BW423" i="2"/>
  <c r="BW488" i="51"/>
  <c r="H100" i="38"/>
  <c r="DV471" i="51"/>
  <c r="AQ503" i="51"/>
  <c r="M607" i="51"/>
  <c r="N503" i="51"/>
  <c r="AK360" i="49"/>
  <c r="I120" i="38" s="1"/>
  <c r="BM335" i="49"/>
  <c r="BW487" i="49"/>
  <c r="BW359" i="50"/>
  <c r="BX294" i="51"/>
  <c r="AR438" i="2"/>
  <c r="DW406" i="2"/>
  <c r="O438" i="2"/>
  <c r="AW519" i="50"/>
  <c r="EB487" i="50"/>
  <c r="BY519" i="50" s="1"/>
  <c r="AX325" i="2"/>
  <c r="EC293" i="2"/>
  <c r="BZ325" i="2" s="1"/>
  <c r="J433" i="50"/>
  <c r="AM433" i="50"/>
  <c r="DR401" i="50"/>
  <c r="H126" i="38"/>
  <c r="H134" i="38" s="1"/>
  <c r="R625" i="2"/>
  <c r="AV521" i="2"/>
  <c r="BX489" i="2" s="1"/>
  <c r="EA489" i="2"/>
  <c r="BX521" i="2" s="1"/>
  <c r="EA357" i="49"/>
  <c r="BX389" i="49" s="1"/>
  <c r="AV389" i="49"/>
  <c r="N438" i="51"/>
  <c r="AQ438" i="51"/>
  <c r="DV406" i="51"/>
  <c r="BR406" i="49"/>
  <c r="AT91" i="45"/>
  <c r="AU261" i="50"/>
  <c r="DZ229" i="50"/>
  <c r="BW261" i="50" s="1"/>
  <c r="I36" i="38"/>
  <c r="H102" i="49"/>
  <c r="H594" i="49"/>
  <c r="H134" i="49"/>
  <c r="BW228" i="51"/>
  <c r="CA422" i="2"/>
  <c r="AR503" i="2"/>
  <c r="DW471" i="2"/>
  <c r="O503" i="2"/>
  <c r="N607" i="2"/>
  <c r="H200" i="38"/>
  <c r="J238" i="50"/>
  <c r="DR206" i="50"/>
  <c r="AM238" i="50"/>
  <c r="EA489" i="51"/>
  <c r="BX521" i="51" s="1"/>
  <c r="AV521" i="51"/>
  <c r="BX489" i="51" s="1"/>
  <c r="AU390" i="50"/>
  <c r="DZ358" i="50"/>
  <c r="BW390" i="50" s="1"/>
  <c r="AT90" i="45"/>
  <c r="Q624" i="50"/>
  <c r="AK68" i="46"/>
  <c r="AK94" i="46" s="1"/>
  <c r="AK270" i="50"/>
  <c r="H68" i="50"/>
  <c r="AK335" i="50"/>
  <c r="AK465" i="50"/>
  <c r="AK205" i="50"/>
  <c r="I172" i="50"/>
  <c r="I197" i="50" s="1"/>
  <c r="I198" i="50" s="1"/>
  <c r="AK400" i="50"/>
  <c r="BW488" i="2"/>
  <c r="BR211" i="49"/>
  <c r="CA229" i="51"/>
  <c r="BX227" i="51"/>
  <c r="AW454" i="51"/>
  <c r="BY422" i="51" s="1"/>
  <c r="EB422" i="51"/>
  <c r="BY454" i="51" s="1"/>
  <c r="BY422" i="49"/>
  <c r="I269" i="38"/>
  <c r="I237" i="38"/>
  <c r="I273" i="38" s="1"/>
  <c r="H141" i="38"/>
  <c r="H137" i="38"/>
  <c r="H145" i="38" s="1"/>
  <c r="AY326" i="50"/>
  <c r="ED294" i="50"/>
  <c r="CA326" i="50" s="1"/>
  <c r="H279" i="38"/>
  <c r="H247" i="38"/>
  <c r="H283" i="38" s="1"/>
  <c r="O308" i="2"/>
  <c r="AR308" i="2"/>
  <c r="DW276" i="2"/>
  <c r="H202" i="38"/>
  <c r="H210" i="38" s="1"/>
  <c r="H206" i="38"/>
  <c r="DR271" i="50"/>
  <c r="AM303" i="50"/>
  <c r="J303" i="50"/>
  <c r="O243" i="50"/>
  <c r="AR243" i="50"/>
  <c r="DW211" i="50"/>
  <c r="AQ73" i="45"/>
  <c r="AX521" i="49"/>
  <c r="BZ489" i="49" s="1"/>
  <c r="EC489" i="49"/>
  <c r="BZ521" i="49" s="1"/>
  <c r="AW325" i="50"/>
  <c r="BY293" i="50" s="1"/>
  <c r="EB293" i="50"/>
  <c r="BY325" i="50" s="1"/>
  <c r="H173" i="38"/>
  <c r="H169" i="38"/>
  <c r="H177" i="38" s="1"/>
  <c r="R624" i="49"/>
  <c r="AV520" i="49"/>
  <c r="EA488" i="49"/>
  <c r="BX520" i="49" s="1"/>
  <c r="H102" i="2"/>
  <c r="H594" i="2"/>
  <c r="H134" i="2"/>
  <c r="I24" i="38"/>
  <c r="O373" i="50"/>
  <c r="BT243" i="50" s="1"/>
  <c r="AR373" i="50"/>
  <c r="DW341" i="50"/>
  <c r="H71" i="38"/>
  <c r="H79" i="38" s="1"/>
  <c r="H75" i="38"/>
  <c r="AX389" i="50"/>
  <c r="EC357" i="50"/>
  <c r="BZ389" i="50" s="1"/>
  <c r="EA488" i="50"/>
  <c r="BX520" i="50" s="1"/>
  <c r="AV520" i="50"/>
  <c r="BX488" i="50" s="1"/>
  <c r="EC292" i="50"/>
  <c r="BZ324" i="50" s="1"/>
  <c r="AX324" i="50"/>
  <c r="BZ292" i="50" s="1"/>
  <c r="AK295" i="49"/>
  <c r="I87" i="38" s="1"/>
  <c r="BM270" i="49"/>
  <c r="AM70" i="46"/>
  <c r="AM467" i="50"/>
  <c r="BO467" i="50" s="1"/>
  <c r="K174" i="50"/>
  <c r="AM337" i="50"/>
  <c r="BO337" i="50" s="1"/>
  <c r="AM272" i="50"/>
  <c r="BO272" i="50" s="1"/>
  <c r="AM207" i="50"/>
  <c r="BO207" i="50" s="1"/>
  <c r="AM402" i="50"/>
  <c r="BO402" i="50" s="1"/>
  <c r="AM99" i="48"/>
  <c r="AY324" i="2"/>
  <c r="ED292" i="2"/>
  <c r="CA324" i="2" s="1"/>
  <c r="J368" i="50"/>
  <c r="DR336" i="50"/>
  <c r="AM368" i="50"/>
  <c r="AT27" i="45"/>
  <c r="AU259" i="2"/>
  <c r="DZ227" i="2"/>
  <c r="BW259" i="2" s="1"/>
  <c r="H167" i="38"/>
  <c r="AK230" i="2"/>
  <c r="I50" i="38" s="1"/>
  <c r="BM205" i="2"/>
  <c r="BR471" i="49"/>
  <c r="EB228" i="2"/>
  <c r="BY260" i="2" s="1"/>
  <c r="AW260" i="2"/>
  <c r="EA292" i="49"/>
  <c r="BX324" i="49" s="1"/>
  <c r="AV324" i="49"/>
  <c r="CA293" i="49"/>
  <c r="AK99" i="46"/>
  <c r="AK125" i="46" s="1"/>
  <c r="I225" i="38" s="1"/>
  <c r="AK97" i="48"/>
  <c r="AK123" i="48" s="1"/>
  <c r="I234" i="38" s="1"/>
  <c r="I235" i="38" s="1"/>
  <c r="H68" i="51"/>
  <c r="AK205" i="51"/>
  <c r="AK270" i="51"/>
  <c r="AK465" i="51"/>
  <c r="AK400" i="51"/>
  <c r="AK335" i="51"/>
  <c r="I172" i="51"/>
  <c r="I197" i="51" s="1"/>
  <c r="I198" i="51" s="1"/>
  <c r="BX423" i="50"/>
  <c r="H192" i="38"/>
  <c r="H107" i="38"/>
  <c r="H103" i="38"/>
  <c r="H111" i="38" s="1"/>
  <c r="BW487" i="2"/>
  <c r="I197" i="49"/>
  <c r="I198" i="49" s="1"/>
  <c r="BW489" i="50"/>
  <c r="BZ229" i="2"/>
  <c r="DZ424" i="50"/>
  <c r="BW456" i="50" s="1"/>
  <c r="AU456" i="50"/>
  <c r="BW424" i="50" s="1"/>
  <c r="BX228" i="50"/>
  <c r="AQ11" i="45"/>
  <c r="AL68" i="45"/>
  <c r="BT42" i="48"/>
  <c r="BV41" i="48"/>
  <c r="BW41" i="48"/>
  <c r="EC357" i="51"/>
  <c r="BZ389" i="51" s="1"/>
  <c r="AX389" i="51"/>
  <c r="BZ357" i="51" s="1"/>
  <c r="AX326" i="2"/>
  <c r="EC294" i="2"/>
  <c r="BZ326" i="2" s="1"/>
  <c r="AW326" i="49"/>
  <c r="EB294" i="49"/>
  <c r="BY326" i="49" s="1"/>
  <c r="BW424" i="49"/>
  <c r="AK490" i="2"/>
  <c r="I182" i="38" s="1"/>
  <c r="BM465" i="2"/>
  <c r="AK360" i="2"/>
  <c r="I116" i="38" s="1"/>
  <c r="BM335" i="2"/>
  <c r="H166" i="38"/>
  <c r="ED359" i="2"/>
  <c r="CA391" i="2" s="1"/>
  <c r="AY391" i="2"/>
  <c r="CA359" i="2" s="1"/>
  <c r="AV456" i="2"/>
  <c r="EA424" i="2"/>
  <c r="BX456" i="2" s="1"/>
  <c r="AU29" i="45"/>
  <c r="H207" i="38"/>
  <c r="H203" i="38"/>
  <c r="H211" i="38" s="1"/>
  <c r="BX358" i="2"/>
  <c r="DZ357" i="2"/>
  <c r="BW389" i="2" s="1"/>
  <c r="AU389" i="2"/>
  <c r="BW357" i="2" s="1"/>
  <c r="AN6" i="46"/>
  <c r="AN37" i="46"/>
  <c r="AT18" i="46"/>
  <c r="AT49" i="46"/>
  <c r="AQ12" i="46"/>
  <c r="AQ43" i="46"/>
  <c r="AS16" i="46"/>
  <c r="AS47" i="46"/>
  <c r="AA141" i="47"/>
  <c r="BC141" i="47" s="1"/>
  <c r="AB206" i="50" s="1"/>
  <c r="DI206" i="50" s="1"/>
  <c r="AB38" i="48"/>
  <c r="AA36" i="45"/>
  <c r="AA171" i="47"/>
  <c r="BC171" i="47" s="1"/>
  <c r="AB207" i="51" s="1"/>
  <c r="BV290" i="51"/>
  <c r="AT118" i="45" s="1"/>
  <c r="Z304" i="38"/>
  <c r="Z294" i="38"/>
  <c r="Z289" i="38"/>
  <c r="Z293" i="38"/>
  <c r="Z299" i="38"/>
  <c r="AA288" i="38"/>
  <c r="AA298" i="38"/>
  <c r="AA303" i="38" s="1"/>
  <c r="AS47" i="48"/>
  <c r="AT509" i="2"/>
  <c r="DY412" i="2"/>
  <c r="DZ485" i="50"/>
  <c r="BW517" i="50" s="1"/>
  <c r="Q379" i="2"/>
  <c r="AT379" i="2"/>
  <c r="DY217" i="2"/>
  <c r="AT249" i="2"/>
  <c r="AU517" i="50"/>
  <c r="BW485" i="50" s="1"/>
  <c r="Q509" i="2"/>
  <c r="Q621" i="50"/>
  <c r="Q444" i="2"/>
  <c r="DY282" i="2"/>
  <c r="Q249" i="2"/>
  <c r="AT314" i="2"/>
  <c r="P613" i="2"/>
  <c r="AS17" i="45"/>
  <c r="AB337" i="49"/>
  <c r="DI337" i="49" s="1"/>
  <c r="AV256" i="50"/>
  <c r="BX224" i="50" s="1"/>
  <c r="EB224" i="50" s="1"/>
  <c r="BY256" i="50" s="1"/>
  <c r="AT53" i="45"/>
  <c r="BV510" i="2"/>
  <c r="AU86" i="45"/>
  <c r="BV380" i="2"/>
  <c r="BV445" i="2"/>
  <c r="R620" i="50"/>
  <c r="V385" i="49"/>
  <c r="DZ222" i="49"/>
  <c r="BW254" i="49" s="1"/>
  <c r="BW222" i="49" s="1"/>
  <c r="EA222" i="49" s="1"/>
  <c r="BX254" i="49" s="1"/>
  <c r="Q618" i="49"/>
  <c r="AA36" i="46"/>
  <c r="Q545" i="2"/>
  <c r="Q578" i="2" s="1"/>
  <c r="BV250" i="2"/>
  <c r="EA415" i="2"/>
  <c r="AV447" i="2"/>
  <c r="S447" i="2"/>
  <c r="EB221" i="51"/>
  <c r="ED353" i="49"/>
  <c r="BD83" i="47"/>
  <c r="BW289" i="51"/>
  <c r="EA289" i="51" s="1"/>
  <c r="BX321" i="51" s="1"/>
  <c r="AT116" i="45"/>
  <c r="AU320" i="51"/>
  <c r="AB38" i="46"/>
  <c r="AT112" i="45"/>
  <c r="AV318" i="50"/>
  <c r="BX286" i="50" s="1"/>
  <c r="EB286" i="50" s="1"/>
  <c r="BW220" i="51"/>
  <c r="AV252" i="51" s="1"/>
  <c r="EB221" i="2"/>
  <c r="BW417" i="50"/>
  <c r="EA417" i="50" s="1"/>
  <c r="BX449" i="50" s="1"/>
  <c r="AA36" i="48"/>
  <c r="AA335" i="49"/>
  <c r="DH335" i="49" s="1"/>
  <c r="AA465" i="49"/>
  <c r="DH465" i="49" s="1"/>
  <c r="AB69" i="46"/>
  <c r="AB109" i="51"/>
  <c r="BE109" i="51" s="1"/>
  <c r="AB169" i="47" s="1"/>
  <c r="AB271" i="50"/>
  <c r="DI271" i="50" s="1"/>
  <c r="AA400" i="49"/>
  <c r="DH400" i="49" s="1"/>
  <c r="Z82" i="47"/>
  <c r="BB82" i="47" s="1"/>
  <c r="AA205" i="49" s="1"/>
  <c r="DH205" i="49" s="1"/>
  <c r="AB402" i="49"/>
  <c r="DI402" i="49" s="1"/>
  <c r="AA84" i="47"/>
  <c r="BC84" i="47" s="1"/>
  <c r="AB207" i="49" s="1"/>
  <c r="DI207" i="49" s="1"/>
  <c r="AA270" i="49"/>
  <c r="DH270" i="49" s="1"/>
  <c r="AB272" i="49"/>
  <c r="DI272" i="49" s="1"/>
  <c r="AB38" i="45"/>
  <c r="AB467" i="49"/>
  <c r="DI467" i="49" s="1"/>
  <c r="DZ288" i="51"/>
  <c r="BW320" i="51" s="1"/>
  <c r="AU323" i="50"/>
  <c r="BX421" i="50"/>
  <c r="AW453" i="50" s="1"/>
  <c r="DZ354" i="49"/>
  <c r="BW386" i="49" s="1"/>
  <c r="BW354" i="49" s="1"/>
  <c r="EA354" i="49" s="1"/>
  <c r="BX386" i="49" s="1"/>
  <c r="EB352" i="49"/>
  <c r="BY384" i="49" s="1"/>
  <c r="BY352" i="49" s="1"/>
  <c r="AT55" i="45"/>
  <c r="AT23" i="45"/>
  <c r="AU320" i="2"/>
  <c r="BW288" i="2" s="1"/>
  <c r="R619" i="2" s="1"/>
  <c r="AT88" i="45"/>
  <c r="DZ291" i="50"/>
  <c r="BW323" i="50" s="1"/>
  <c r="BW291" i="50" s="1"/>
  <c r="R622" i="50" s="1"/>
  <c r="Q619" i="2"/>
  <c r="BW220" i="2"/>
  <c r="R616" i="2" s="1"/>
  <c r="AB336" i="50"/>
  <c r="DI336" i="50" s="1"/>
  <c r="AB68" i="45"/>
  <c r="AB466" i="50"/>
  <c r="DI466" i="50" s="1"/>
  <c r="AB67" i="48"/>
  <c r="AB401" i="50"/>
  <c r="DI401" i="50" s="1"/>
  <c r="BW251" i="49"/>
  <c r="BX286" i="49"/>
  <c r="AW318" i="49" s="1"/>
  <c r="BW316" i="49"/>
  <c r="R546" i="49"/>
  <c r="R579" i="49" s="1"/>
  <c r="R57" i="49"/>
  <c r="BW381" i="49"/>
  <c r="EA287" i="51"/>
  <c r="BX319" i="51" s="1"/>
  <c r="BX287" i="51" s="1"/>
  <c r="BY486" i="2"/>
  <c r="AX518" i="2" s="1"/>
  <c r="EC483" i="51"/>
  <c r="BZ515" i="51" s="1"/>
  <c r="BZ483" i="51" s="1"/>
  <c r="T383" i="2"/>
  <c r="AU85" i="45"/>
  <c r="AB109" i="49"/>
  <c r="BE109" i="49" s="1"/>
  <c r="AB82" i="47" s="1"/>
  <c r="AX319" i="49"/>
  <c r="BD110" i="49"/>
  <c r="AW383" i="2"/>
  <c r="AX453" i="2"/>
  <c r="BZ421" i="2" s="1"/>
  <c r="AY453" i="2" s="1"/>
  <c r="DZ219" i="51"/>
  <c r="BW251" i="51" s="1"/>
  <c r="AU251" i="51"/>
  <c r="R251" i="51"/>
  <c r="BW446" i="51" s="1"/>
  <c r="BV481" i="50"/>
  <c r="DZ481" i="50" s="1"/>
  <c r="BW513" i="50" s="1"/>
  <c r="BX419" i="49"/>
  <c r="EB419" i="49" s="1"/>
  <c r="BY451" i="49" s="1"/>
  <c r="T253" i="2"/>
  <c r="AV253" i="49"/>
  <c r="BX221" i="49" s="1"/>
  <c r="EB290" i="50"/>
  <c r="BY322" i="50" s="1"/>
  <c r="AW322" i="50"/>
  <c r="BQ240" i="50"/>
  <c r="BX224" i="51"/>
  <c r="T253" i="51"/>
  <c r="AV318" i="51"/>
  <c r="BX286" i="51" s="1"/>
  <c r="DZ349" i="51"/>
  <c r="EA223" i="50"/>
  <c r="BX255" i="50" s="1"/>
  <c r="AC10" i="38"/>
  <c r="AV255" i="50"/>
  <c r="AV452" i="2"/>
  <c r="BX420" i="2" s="1"/>
  <c r="EA224" i="49"/>
  <c r="BX256" i="49" s="1"/>
  <c r="BX224" i="49" s="1"/>
  <c r="EB224" i="49" s="1"/>
  <c r="BY256" i="49" s="1"/>
  <c r="U319" i="49"/>
  <c r="AV255" i="2"/>
  <c r="BX223" i="2" s="1"/>
  <c r="BW483" i="49"/>
  <c r="EB481" i="51"/>
  <c r="BZ418" i="50"/>
  <c r="AY450" i="50" s="1"/>
  <c r="T513" i="51"/>
  <c r="Q621" i="2"/>
  <c r="BV481" i="2"/>
  <c r="AW514" i="49"/>
  <c r="BY482" i="49" s="1"/>
  <c r="EC482" i="49" s="1"/>
  <c r="Q615" i="51"/>
  <c r="AW255" i="51"/>
  <c r="BY223" i="51" s="1"/>
  <c r="AX255" i="51" s="1"/>
  <c r="EA355" i="50"/>
  <c r="BX387" i="50" s="1"/>
  <c r="BX355" i="50" s="1"/>
  <c r="AU381" i="51"/>
  <c r="DZ351" i="50"/>
  <c r="BW383" i="50" s="1"/>
  <c r="BW351" i="50" s="1"/>
  <c r="EC418" i="51"/>
  <c r="BZ450" i="51" s="1"/>
  <c r="BZ418" i="51" s="1"/>
  <c r="R618" i="51"/>
  <c r="AV384" i="51"/>
  <c r="AU115" i="45"/>
  <c r="EA352" i="51"/>
  <c r="BX384" i="51" s="1"/>
  <c r="AO369" i="2"/>
  <c r="DT337" i="2"/>
  <c r="AO304" i="2"/>
  <c r="AU387" i="49"/>
  <c r="AV386" i="2"/>
  <c r="BX354" i="2" s="1"/>
  <c r="EA350" i="49"/>
  <c r="BX382" i="49" s="1"/>
  <c r="BY486" i="50"/>
  <c r="AX518" i="50" s="1"/>
  <c r="AB10" i="38"/>
  <c r="EC484" i="51"/>
  <c r="BZ516" i="51" s="1"/>
  <c r="BZ484" i="51" s="1"/>
  <c r="BY222" i="51"/>
  <c r="U254" i="51" s="1"/>
  <c r="T448" i="2"/>
  <c r="AW448" i="2"/>
  <c r="EB416" i="2"/>
  <c r="L369" i="2"/>
  <c r="L304" i="2"/>
  <c r="R616" i="49"/>
  <c r="DZ355" i="49"/>
  <c r="BW387" i="49" s="1"/>
  <c r="S382" i="49"/>
  <c r="S547" i="49" s="1"/>
  <c r="S580" i="49" s="1"/>
  <c r="BZ484" i="2"/>
  <c r="ED484" i="2" s="1"/>
  <c r="CA516" i="2" s="1"/>
  <c r="AU51" i="45"/>
  <c r="Q621" i="49"/>
  <c r="BX486" i="51"/>
  <c r="EB486" i="51" s="1"/>
  <c r="BY518" i="51" s="1"/>
  <c r="BW356" i="51"/>
  <c r="R622" i="51" s="1"/>
  <c r="BW420" i="50"/>
  <c r="EA420" i="50" s="1"/>
  <c r="BX452" i="50" s="1"/>
  <c r="AO499" i="2"/>
  <c r="AT25" i="45"/>
  <c r="AV388" i="49"/>
  <c r="BX356" i="49" s="1"/>
  <c r="DT467" i="2"/>
  <c r="BX222" i="2"/>
  <c r="EB222" i="2" s="1"/>
  <c r="BY254" i="2" s="1"/>
  <c r="BX223" i="49"/>
  <c r="EB223" i="49" s="1"/>
  <c r="BY255" i="49" s="1"/>
  <c r="DZ225" i="2"/>
  <c r="BW257" i="2" s="1"/>
  <c r="BW225" i="2" s="1"/>
  <c r="BY352" i="2"/>
  <c r="U384" i="2" s="1"/>
  <c r="BV351" i="49"/>
  <c r="DZ351" i="49" s="1"/>
  <c r="BW383" i="49" s="1"/>
  <c r="BY288" i="49"/>
  <c r="AX320" i="49" s="1"/>
  <c r="BX291" i="49"/>
  <c r="EB291" i="49" s="1"/>
  <c r="BY323" i="49" s="1"/>
  <c r="AW323" i="51"/>
  <c r="EB291" i="51"/>
  <c r="BY323" i="51" s="1"/>
  <c r="AU250" i="50"/>
  <c r="DZ218" i="50"/>
  <c r="R250" i="50"/>
  <c r="AT248" i="50"/>
  <c r="Q248" i="50"/>
  <c r="DY216" i="50"/>
  <c r="AS78" i="45"/>
  <c r="O611" i="49"/>
  <c r="P507" i="49"/>
  <c r="DX475" i="49"/>
  <c r="AS507" i="49"/>
  <c r="AY453" i="49"/>
  <c r="ED421" i="49"/>
  <c r="CA453" i="49" s="1"/>
  <c r="O245" i="2"/>
  <c r="DW213" i="2"/>
  <c r="AR245" i="2"/>
  <c r="AQ13" i="45"/>
  <c r="AR310" i="2"/>
  <c r="O310" i="2"/>
  <c r="DW278" i="2"/>
  <c r="BT409" i="2"/>
  <c r="AV321" i="49"/>
  <c r="EA289" i="49"/>
  <c r="BX321" i="49" s="1"/>
  <c r="DX280" i="51"/>
  <c r="AS312" i="51"/>
  <c r="P312" i="51"/>
  <c r="BT344" i="51"/>
  <c r="AU250" i="49"/>
  <c r="DZ218" i="49"/>
  <c r="R250" i="49"/>
  <c r="AT49" i="45"/>
  <c r="BV249" i="50"/>
  <c r="BX355" i="2"/>
  <c r="N609" i="2"/>
  <c r="O505" i="2"/>
  <c r="AR505" i="2"/>
  <c r="DW473" i="2"/>
  <c r="BZ226" i="50"/>
  <c r="BU411" i="49"/>
  <c r="BU346" i="49"/>
  <c r="BW225" i="51"/>
  <c r="P377" i="50"/>
  <c r="AS377" i="50"/>
  <c r="DX345" i="50"/>
  <c r="AT80" i="45"/>
  <c r="DZ348" i="50"/>
  <c r="R380" i="50"/>
  <c r="AU380" i="50"/>
  <c r="AU445" i="50"/>
  <c r="R445" i="50"/>
  <c r="DZ413" i="50"/>
  <c r="BS473" i="50"/>
  <c r="BY353" i="50"/>
  <c r="DY476" i="50"/>
  <c r="AT508" i="50"/>
  <c r="P612" i="50"/>
  <c r="Q508" i="50"/>
  <c r="BX485" i="49"/>
  <c r="BS278" i="49"/>
  <c r="P377" i="49"/>
  <c r="AS377" i="49"/>
  <c r="DX345" i="49"/>
  <c r="BU281" i="51"/>
  <c r="BU411" i="51"/>
  <c r="AV258" i="49"/>
  <c r="EA226" i="49"/>
  <c r="BX258" i="49" s="1"/>
  <c r="Q620" i="49"/>
  <c r="AU516" i="49"/>
  <c r="DZ484" i="49"/>
  <c r="BW516" i="49" s="1"/>
  <c r="EA226" i="51"/>
  <c r="BX258" i="51" s="1"/>
  <c r="AV258" i="51"/>
  <c r="BV314" i="50"/>
  <c r="BV444" i="50"/>
  <c r="Q544" i="50"/>
  <c r="Q577" i="50" s="1"/>
  <c r="BV509" i="50"/>
  <c r="BV379" i="50"/>
  <c r="Q55" i="50"/>
  <c r="AT80" i="46" s="1"/>
  <c r="EA420" i="49"/>
  <c r="BX452" i="49" s="1"/>
  <c r="AV452" i="49"/>
  <c r="DZ283" i="50"/>
  <c r="AU315" i="50"/>
  <c r="R315" i="50"/>
  <c r="EC225" i="50"/>
  <c r="BZ257" i="50" s="1"/>
  <c r="AX257" i="50"/>
  <c r="EA291" i="2"/>
  <c r="BX323" i="2" s="1"/>
  <c r="AV323" i="2"/>
  <c r="AS281" i="2"/>
  <c r="AS411" i="2"/>
  <c r="Q183" i="2"/>
  <c r="AS216" i="2"/>
  <c r="AS346" i="2"/>
  <c r="AS476" i="2"/>
  <c r="BX482" i="51"/>
  <c r="DZ283" i="49"/>
  <c r="R315" i="49"/>
  <c r="AU315" i="49"/>
  <c r="BV478" i="51"/>
  <c r="EA355" i="51"/>
  <c r="BX387" i="51" s="1"/>
  <c r="AV387" i="51"/>
  <c r="AW514" i="2"/>
  <c r="EB482" i="2"/>
  <c r="BY514" i="2" s="1"/>
  <c r="AV256" i="2"/>
  <c r="EA224" i="2"/>
  <c r="BX256" i="2" s="1"/>
  <c r="DZ416" i="51"/>
  <c r="BW448" i="51" s="1"/>
  <c r="AU448" i="51"/>
  <c r="Q617" i="51"/>
  <c r="P442" i="51"/>
  <c r="AS442" i="51"/>
  <c r="DX410" i="51"/>
  <c r="P247" i="51"/>
  <c r="AS247" i="51"/>
  <c r="DX215" i="51"/>
  <c r="AR108" i="45"/>
  <c r="BX421" i="51"/>
  <c r="BW419" i="2"/>
  <c r="AU24" i="45" s="1"/>
  <c r="P507" i="50"/>
  <c r="AS507" i="50"/>
  <c r="O611" i="50"/>
  <c r="DX475" i="50"/>
  <c r="P181" i="49"/>
  <c r="AR214" i="49"/>
  <c r="AR279" i="49"/>
  <c r="AR344" i="49"/>
  <c r="AR409" i="49"/>
  <c r="AR474" i="49"/>
  <c r="AR45" i="48"/>
  <c r="BY290" i="49"/>
  <c r="Q379" i="51"/>
  <c r="DY347" i="51"/>
  <c r="AT379" i="51"/>
  <c r="BY289" i="50"/>
  <c r="EA420" i="51"/>
  <c r="BX452" i="51" s="1"/>
  <c r="AV452" i="51"/>
  <c r="BT441" i="50"/>
  <c r="O541" i="50"/>
  <c r="O574" i="50" s="1"/>
  <c r="BT376" i="50"/>
  <c r="BT311" i="50"/>
  <c r="BT506" i="50"/>
  <c r="O52" i="50"/>
  <c r="AR77" i="46" s="1"/>
  <c r="AW515" i="50"/>
  <c r="EB483" i="50"/>
  <c r="BY515" i="50" s="1"/>
  <c r="BT214" i="2"/>
  <c r="BY484" i="50"/>
  <c r="BY356" i="50"/>
  <c r="Q614" i="50"/>
  <c r="AU510" i="50"/>
  <c r="R510" i="50"/>
  <c r="DZ478" i="50"/>
  <c r="BT474" i="51"/>
  <c r="DY411" i="50"/>
  <c r="AT443" i="50"/>
  <c r="Q443" i="50"/>
  <c r="Q444" i="51"/>
  <c r="DY412" i="51"/>
  <c r="AT444" i="51"/>
  <c r="BU247" i="2"/>
  <c r="AB112" i="47"/>
  <c r="AB141" i="50"/>
  <c r="BY485" i="2"/>
  <c r="BU281" i="49"/>
  <c r="BU476" i="49"/>
  <c r="O245" i="51"/>
  <c r="DW213" i="51"/>
  <c r="AR245" i="51"/>
  <c r="AQ106" i="45"/>
  <c r="R185" i="2"/>
  <c r="AT218" i="2"/>
  <c r="AT413" i="2"/>
  <c r="AT283" i="2"/>
  <c r="AT348" i="2"/>
  <c r="AT478" i="2"/>
  <c r="AT49" i="48"/>
  <c r="AS442" i="50"/>
  <c r="P442" i="50"/>
  <c r="DX410" i="50"/>
  <c r="BS278" i="50"/>
  <c r="Q378" i="50"/>
  <c r="AT378" i="50"/>
  <c r="DY346" i="50"/>
  <c r="N539" i="50"/>
  <c r="N572" i="50" s="1"/>
  <c r="BS504" i="50"/>
  <c r="BS439" i="50"/>
  <c r="BS309" i="50"/>
  <c r="BS374" i="50"/>
  <c r="N50" i="50"/>
  <c r="AQ75" i="46" s="1"/>
  <c r="BS408" i="49"/>
  <c r="BS473" i="49"/>
  <c r="P247" i="49"/>
  <c r="AS247" i="49"/>
  <c r="DX215" i="49"/>
  <c r="AR46" i="45"/>
  <c r="BU476" i="51"/>
  <c r="AX451" i="50"/>
  <c r="EC419" i="50"/>
  <c r="BZ451" i="50" s="1"/>
  <c r="AS507" i="51"/>
  <c r="O611" i="51"/>
  <c r="DX475" i="51"/>
  <c r="P507" i="51"/>
  <c r="DZ350" i="50"/>
  <c r="BW382" i="50" s="1"/>
  <c r="AU382" i="50"/>
  <c r="AT82" i="45"/>
  <c r="Q616" i="50"/>
  <c r="AS312" i="50"/>
  <c r="DX280" i="50"/>
  <c r="P312" i="50"/>
  <c r="DZ290" i="51"/>
  <c r="BW322" i="51" s="1"/>
  <c r="AV253" i="50"/>
  <c r="EA221" i="50"/>
  <c r="BX253" i="50" s="1"/>
  <c r="AT26" i="45"/>
  <c r="AU258" i="2"/>
  <c r="DZ226" i="2"/>
  <c r="BW258" i="2" s="1"/>
  <c r="Q622" i="2"/>
  <c r="BX482" i="50"/>
  <c r="AW321" i="2"/>
  <c r="EB289" i="2"/>
  <c r="BY321" i="2" s="1"/>
  <c r="BV413" i="51"/>
  <c r="BV218" i="51"/>
  <c r="EB353" i="51"/>
  <c r="BY385" i="51" s="1"/>
  <c r="AW385" i="51"/>
  <c r="DZ479" i="2"/>
  <c r="BW511" i="2" s="1"/>
  <c r="Q615" i="2"/>
  <c r="R511" i="2"/>
  <c r="BW316" i="2" s="1"/>
  <c r="AU511" i="2"/>
  <c r="AU383" i="51"/>
  <c r="DZ351" i="51"/>
  <c r="BW383" i="51" s="1"/>
  <c r="AT114" i="45"/>
  <c r="P247" i="50"/>
  <c r="AS247" i="50"/>
  <c r="DX215" i="50"/>
  <c r="AR77" i="45"/>
  <c r="EC287" i="50"/>
  <c r="AX319" i="50"/>
  <c r="U319" i="50"/>
  <c r="BV287" i="2"/>
  <c r="AT314" i="51"/>
  <c r="DY282" i="51"/>
  <c r="Q314" i="51"/>
  <c r="AU510" i="49"/>
  <c r="Q614" i="49"/>
  <c r="R510" i="49"/>
  <c r="DZ478" i="49"/>
  <c r="DX410" i="49"/>
  <c r="AS442" i="49"/>
  <c r="P442" i="49"/>
  <c r="AV515" i="2"/>
  <c r="EA483" i="2"/>
  <c r="BX515" i="2" s="1"/>
  <c r="BT279" i="2"/>
  <c r="BT474" i="2"/>
  <c r="AS377" i="51"/>
  <c r="DX345" i="51"/>
  <c r="P377" i="51"/>
  <c r="BT214" i="51"/>
  <c r="BS244" i="50"/>
  <c r="BU216" i="49"/>
  <c r="S186" i="50"/>
  <c r="AU414" i="50"/>
  <c r="AU479" i="50"/>
  <c r="AU349" i="50"/>
  <c r="AU284" i="50"/>
  <c r="AU219" i="50"/>
  <c r="AV322" i="2"/>
  <c r="EA290" i="2"/>
  <c r="BX322" i="2" s="1"/>
  <c r="BS343" i="50"/>
  <c r="BS213" i="50"/>
  <c r="Q249" i="51"/>
  <c r="DY217" i="51"/>
  <c r="AT249" i="51"/>
  <c r="AS110" i="45"/>
  <c r="BS213" i="49"/>
  <c r="BS343" i="49"/>
  <c r="BU216" i="51"/>
  <c r="BS244" i="49"/>
  <c r="AB25" i="47"/>
  <c r="AB141" i="2"/>
  <c r="EB419" i="51"/>
  <c r="BY451" i="51" s="1"/>
  <c r="AW451" i="51"/>
  <c r="BV249" i="49"/>
  <c r="DX280" i="49"/>
  <c r="AS312" i="49"/>
  <c r="P312" i="49"/>
  <c r="BV283" i="51"/>
  <c r="AV385" i="2"/>
  <c r="EA353" i="2"/>
  <c r="BX385" i="2" s="1"/>
  <c r="BV509" i="49"/>
  <c r="BV314" i="49"/>
  <c r="Q544" i="49"/>
  <c r="Q577" i="49" s="1"/>
  <c r="BV444" i="49"/>
  <c r="BV379" i="49"/>
  <c r="Q55" i="49"/>
  <c r="BD54" i="47"/>
  <c r="N609" i="51"/>
  <c r="O505" i="51"/>
  <c r="DW473" i="51"/>
  <c r="AR505" i="51"/>
  <c r="AR375" i="51"/>
  <c r="O375" i="51"/>
  <c r="DW343" i="51"/>
  <c r="BX485" i="51"/>
  <c r="AV386" i="51"/>
  <c r="EA354" i="51"/>
  <c r="BX386" i="51" s="1"/>
  <c r="EB418" i="2"/>
  <c r="BY450" i="2" s="1"/>
  <c r="AW450" i="2"/>
  <c r="EB418" i="49"/>
  <c r="BY450" i="49" s="1"/>
  <c r="AW450" i="49"/>
  <c r="Q313" i="50"/>
  <c r="DY281" i="50"/>
  <c r="AT313" i="50"/>
  <c r="AW384" i="50"/>
  <c r="EB352" i="50"/>
  <c r="BY384" i="50" s="1"/>
  <c r="R445" i="49"/>
  <c r="DZ413" i="49"/>
  <c r="AU445" i="49"/>
  <c r="BT246" i="50"/>
  <c r="N539" i="49"/>
  <c r="N572" i="49" s="1"/>
  <c r="BS439" i="49"/>
  <c r="BS504" i="49"/>
  <c r="BS374" i="49"/>
  <c r="BS309" i="49"/>
  <c r="N50" i="49"/>
  <c r="AV254" i="50"/>
  <c r="EA222" i="50"/>
  <c r="BX254" i="50" s="1"/>
  <c r="BT344" i="2"/>
  <c r="AR440" i="51"/>
  <c r="DW408" i="51"/>
  <c r="O440" i="51"/>
  <c r="BX354" i="50"/>
  <c r="BT279" i="51"/>
  <c r="BT409" i="51"/>
  <c r="BX356" i="2"/>
  <c r="AQ277" i="2"/>
  <c r="O179" i="2"/>
  <c r="AQ407" i="2"/>
  <c r="AQ212" i="2"/>
  <c r="AQ342" i="2"/>
  <c r="AQ472" i="2"/>
  <c r="AQ212" i="51"/>
  <c r="AQ407" i="51"/>
  <c r="AQ277" i="51"/>
  <c r="AQ472" i="51"/>
  <c r="O179" i="51"/>
  <c r="AQ342" i="51"/>
  <c r="BW225" i="49"/>
  <c r="P542" i="2"/>
  <c r="P575" i="2" s="1"/>
  <c r="BU312" i="2"/>
  <c r="BU377" i="2"/>
  <c r="BU442" i="2"/>
  <c r="BU507" i="2"/>
  <c r="P53" i="2"/>
  <c r="AV449" i="49"/>
  <c r="EA417" i="49"/>
  <c r="BX449" i="49" s="1"/>
  <c r="BS408" i="50"/>
  <c r="DY477" i="51"/>
  <c r="Q509" i="51"/>
  <c r="P613" i="51"/>
  <c r="AT509" i="51"/>
  <c r="BU346" i="51"/>
  <c r="DW278" i="51"/>
  <c r="O310" i="51"/>
  <c r="AR310" i="51"/>
  <c r="ED288" i="50"/>
  <c r="AY320" i="50"/>
  <c r="V320" i="50"/>
  <c r="Q622" i="49"/>
  <c r="DZ486" i="49"/>
  <c r="BW518" i="49" s="1"/>
  <c r="AU518" i="49"/>
  <c r="AT57" i="45"/>
  <c r="AU380" i="49"/>
  <c r="R380" i="49"/>
  <c r="DZ348" i="49"/>
  <c r="BV348" i="51"/>
  <c r="AW449" i="51"/>
  <c r="EB417" i="51"/>
  <c r="BY449" i="51" s="1"/>
  <c r="DW408" i="2"/>
  <c r="AR440" i="2"/>
  <c r="O440" i="2"/>
  <c r="AR375" i="2"/>
  <c r="O375" i="2"/>
  <c r="DW343" i="2"/>
  <c r="AA53" i="47"/>
  <c r="BC53" i="47" s="1"/>
  <c r="AB205" i="2" s="1"/>
  <c r="DI205" i="2" s="1"/>
  <c r="AB5" i="48"/>
  <c r="AB5" i="46"/>
  <c r="AB465" i="2"/>
  <c r="DI465" i="2" s="1"/>
  <c r="AB400" i="2"/>
  <c r="DI400" i="2" s="1"/>
  <c r="AB5" i="45"/>
  <c r="AB270" i="2"/>
  <c r="DI270" i="2" s="1"/>
  <c r="AB335" i="2"/>
  <c r="DI335" i="2" s="1"/>
  <c r="AA54" i="47"/>
  <c r="BC54" i="47" s="1"/>
  <c r="AB206" i="2" s="1"/>
  <c r="DI206" i="2" s="1"/>
  <c r="AB6" i="48"/>
  <c r="AB6" i="45"/>
  <c r="AB6" i="46"/>
  <c r="AB401" i="2"/>
  <c r="DI401" i="2" s="1"/>
  <c r="AB336" i="2"/>
  <c r="DI336" i="2" s="1"/>
  <c r="AB271" i="2"/>
  <c r="DI271" i="2" s="1"/>
  <c r="AB466" i="2"/>
  <c r="DI466" i="2" s="1"/>
  <c r="Z140" i="47"/>
  <c r="BB140" i="47" s="1"/>
  <c r="AA205" i="50" s="1"/>
  <c r="DH205" i="50" s="1"/>
  <c r="AA66" i="48"/>
  <c r="AA68" i="46"/>
  <c r="AA67" i="45"/>
  <c r="AA465" i="50"/>
  <c r="DH465" i="50" s="1"/>
  <c r="AA335" i="50"/>
  <c r="DH335" i="50" s="1"/>
  <c r="AA270" i="50"/>
  <c r="DH270" i="50" s="1"/>
  <c r="AA400" i="50"/>
  <c r="DH400" i="50" s="1"/>
  <c r="BE109" i="50"/>
  <c r="AB140" i="47" s="1"/>
  <c r="AC13" i="38"/>
  <c r="BD109" i="50"/>
  <c r="BE109" i="2"/>
  <c r="AB53" i="47" s="1"/>
  <c r="AC12" i="38"/>
  <c r="Z53" i="47"/>
  <c r="BB53" i="47" s="1"/>
  <c r="AA205" i="2" s="1"/>
  <c r="DH205" i="2" s="1"/>
  <c r="AA5" i="48"/>
  <c r="AA5" i="46"/>
  <c r="AA5" i="45"/>
  <c r="AA465" i="2"/>
  <c r="DH465" i="2" s="1"/>
  <c r="AA400" i="2"/>
  <c r="DH400" i="2" s="1"/>
  <c r="AA270" i="2"/>
  <c r="DH270" i="2" s="1"/>
  <c r="AA335" i="2"/>
  <c r="DH335" i="2" s="1"/>
  <c r="AB100" i="45"/>
  <c r="AB467" i="51"/>
  <c r="DI467" i="51" s="1"/>
  <c r="AB272" i="51"/>
  <c r="DI272" i="51" s="1"/>
  <c r="AB101" i="46"/>
  <c r="DT467" i="51"/>
  <c r="AB402" i="51"/>
  <c r="DI402" i="51" s="1"/>
  <c r="AB99" i="48"/>
  <c r="AB337" i="51"/>
  <c r="DI337" i="51" s="1"/>
  <c r="BQ209" i="2"/>
  <c r="AP501" i="2"/>
  <c r="M501" i="2"/>
  <c r="DU469" i="2"/>
  <c r="L239" i="2"/>
  <c r="DT207" i="2"/>
  <c r="AO239" i="2"/>
  <c r="AN7" i="45"/>
  <c r="BQ500" i="50"/>
  <c r="L535" i="50"/>
  <c r="L568" i="50" s="1"/>
  <c r="BQ435" i="50"/>
  <c r="BQ370" i="50"/>
  <c r="BQ305" i="50"/>
  <c r="L46" i="50"/>
  <c r="AO71" i="46" s="1"/>
  <c r="BQ339" i="50"/>
  <c r="BQ240" i="2"/>
  <c r="AN466" i="2"/>
  <c r="BP466" i="2" s="1"/>
  <c r="L173" i="2"/>
  <c r="AN206" i="2"/>
  <c r="BP206" i="2" s="1"/>
  <c r="AN336" i="2"/>
  <c r="BP336" i="2" s="1"/>
  <c r="AN401" i="2"/>
  <c r="BP401" i="2" s="1"/>
  <c r="AN271" i="2"/>
  <c r="BP271" i="2" s="1"/>
  <c r="BQ404" i="50"/>
  <c r="BQ209" i="50"/>
  <c r="AO434" i="2"/>
  <c r="L434" i="2"/>
  <c r="DT402" i="2"/>
  <c r="BQ274" i="2"/>
  <c r="M537" i="50"/>
  <c r="M570" i="50" s="1"/>
  <c r="BR372" i="50"/>
  <c r="BR437" i="50"/>
  <c r="BR307" i="50"/>
  <c r="BR502" i="50"/>
  <c r="M48" i="50"/>
  <c r="AP73" i="46" s="1"/>
  <c r="BQ274" i="50"/>
  <c r="K603" i="2"/>
  <c r="BR242" i="2"/>
  <c r="BQ500" i="2"/>
  <c r="L535" i="2"/>
  <c r="L568" i="2" s="1"/>
  <c r="BQ435" i="2"/>
  <c r="BQ370" i="2"/>
  <c r="BQ305" i="2"/>
  <c r="L46" i="2"/>
  <c r="BQ339" i="2"/>
  <c r="BQ404" i="2"/>
  <c r="BR502" i="2"/>
  <c r="M537" i="2"/>
  <c r="M570" i="2" s="1"/>
  <c r="BR437" i="2"/>
  <c r="BR372" i="2"/>
  <c r="BR307" i="2"/>
  <c r="M48" i="2"/>
  <c r="BR242" i="50"/>
  <c r="AP501" i="50"/>
  <c r="M501" i="50"/>
  <c r="DU469" i="50"/>
  <c r="BD110" i="51"/>
  <c r="AO304" i="51"/>
  <c r="DT272" i="51"/>
  <c r="DT337" i="51"/>
  <c r="AO369" i="51"/>
  <c r="K603" i="51"/>
  <c r="L434" i="51"/>
  <c r="AO434" i="51"/>
  <c r="AO499" i="51"/>
  <c r="BR242" i="51"/>
  <c r="AM99" i="45"/>
  <c r="BQ274" i="51"/>
  <c r="BP498" i="49"/>
  <c r="K533" i="49"/>
  <c r="K566" i="49" s="1"/>
  <c r="BP433" i="49"/>
  <c r="BP368" i="49"/>
  <c r="BP303" i="49"/>
  <c r="BR502" i="51"/>
  <c r="M537" i="51"/>
  <c r="M570" i="51" s="1"/>
  <c r="BR372" i="51"/>
  <c r="BR437" i="51"/>
  <c r="BR307" i="51"/>
  <c r="M48" i="51"/>
  <c r="AP104" i="46" s="1"/>
  <c r="BQ339" i="49"/>
  <c r="AO434" i="49"/>
  <c r="L434" i="49"/>
  <c r="DT402" i="49"/>
  <c r="K238" i="51"/>
  <c r="DS206" i="51"/>
  <c r="AN238" i="51"/>
  <c r="DI207" i="51"/>
  <c r="AO239" i="49"/>
  <c r="L239" i="49"/>
  <c r="DT207" i="49"/>
  <c r="K498" i="51"/>
  <c r="J602" i="51"/>
  <c r="DS466" i="51"/>
  <c r="AN498" i="51"/>
  <c r="DG335" i="51"/>
  <c r="BQ469" i="51"/>
  <c r="AB20" i="38"/>
  <c r="BQ240" i="49"/>
  <c r="L535" i="49"/>
  <c r="L568" i="49" s="1"/>
  <c r="BQ500" i="49"/>
  <c r="BQ435" i="49"/>
  <c r="BQ305" i="49"/>
  <c r="BQ370" i="49"/>
  <c r="L46" i="49"/>
  <c r="BQ209" i="49"/>
  <c r="DH401" i="51"/>
  <c r="DH206" i="51"/>
  <c r="K603" i="49"/>
  <c r="L499" i="49"/>
  <c r="AO499" i="49"/>
  <c r="DT467" i="49"/>
  <c r="DT272" i="49"/>
  <c r="L304" i="49"/>
  <c r="AO304" i="49"/>
  <c r="DG270" i="51"/>
  <c r="M537" i="49"/>
  <c r="M570" i="49" s="1"/>
  <c r="BR502" i="49"/>
  <c r="BR437" i="49"/>
  <c r="BR372" i="49"/>
  <c r="BR307" i="49"/>
  <c r="M48" i="49"/>
  <c r="BQ209" i="51"/>
  <c r="BQ404" i="51"/>
  <c r="AO239" i="51"/>
  <c r="L239" i="51"/>
  <c r="DT207" i="51"/>
  <c r="AN100" i="45"/>
  <c r="AB17" i="38"/>
  <c r="AB21" i="38" s="1"/>
  <c r="BC109" i="51"/>
  <c r="K44" i="49"/>
  <c r="DH466" i="51"/>
  <c r="AO369" i="49"/>
  <c r="L369" i="49"/>
  <c r="DT337" i="49"/>
  <c r="AN433" i="51"/>
  <c r="K433" i="51"/>
  <c r="DS401" i="51"/>
  <c r="AN368" i="51"/>
  <c r="K368" i="51"/>
  <c r="DS336" i="51"/>
  <c r="DG465" i="51"/>
  <c r="BQ339" i="51"/>
  <c r="AP306" i="49"/>
  <c r="DU274" i="49"/>
  <c r="M306" i="49"/>
  <c r="DH271" i="51"/>
  <c r="AN38" i="45"/>
  <c r="K303" i="51"/>
  <c r="AN303" i="51"/>
  <c r="DS271" i="51"/>
  <c r="DG400" i="51"/>
  <c r="DG205" i="51"/>
  <c r="BR242" i="49"/>
  <c r="BP238" i="49"/>
  <c r="M175" i="51"/>
  <c r="AO403" i="51"/>
  <c r="BQ403" i="51" s="1"/>
  <c r="AO208" i="51"/>
  <c r="BQ208" i="51" s="1"/>
  <c r="AO338" i="51"/>
  <c r="BQ338" i="51" s="1"/>
  <c r="AO273" i="51"/>
  <c r="BQ273" i="51" s="1"/>
  <c r="AO468" i="51"/>
  <c r="BQ468" i="51" s="1"/>
  <c r="BQ404" i="49"/>
  <c r="BQ469" i="49"/>
  <c r="DH336" i="51"/>
  <c r="I239" i="38" l="1"/>
  <c r="I271" i="38"/>
  <c r="BY294" i="49"/>
  <c r="I261" i="38"/>
  <c r="I229" i="38"/>
  <c r="I265" i="38" s="1"/>
  <c r="AN434" i="50"/>
  <c r="DS402" i="50"/>
  <c r="K434" i="50"/>
  <c r="EC422" i="49"/>
  <c r="BZ454" i="49" s="1"/>
  <c r="AX454" i="49"/>
  <c r="R624" i="2"/>
  <c r="AV520" i="2"/>
  <c r="EA488" i="2"/>
  <c r="BX520" i="2" s="1"/>
  <c r="H134" i="50"/>
  <c r="H594" i="50"/>
  <c r="I25" i="38"/>
  <c r="H102" i="50"/>
  <c r="BX359" i="49"/>
  <c r="AL432" i="49"/>
  <c r="I432" i="49"/>
  <c r="I457" i="49" s="1"/>
  <c r="I458" i="49" s="1"/>
  <c r="DQ400" i="49"/>
  <c r="BM425" i="49"/>
  <c r="BW424" i="51"/>
  <c r="AA294" i="38"/>
  <c r="EB358" i="2"/>
  <c r="BY390" i="2" s="1"/>
  <c r="AW390" i="2"/>
  <c r="H170" i="38"/>
  <c r="H178" i="38" s="1"/>
  <c r="H174" i="38"/>
  <c r="EA487" i="2"/>
  <c r="BX519" i="2" s="1"/>
  <c r="AV519" i="2"/>
  <c r="AK360" i="51"/>
  <c r="I121" i="38" s="1"/>
  <c r="I122" i="38" s="1"/>
  <c r="BM335" i="51"/>
  <c r="AZ325" i="49"/>
  <c r="EE293" i="49"/>
  <c r="CB325" i="49" s="1"/>
  <c r="K239" i="50"/>
  <c r="AN239" i="50"/>
  <c r="DS207" i="50"/>
  <c r="ED292" i="50"/>
  <c r="CA324" i="50" s="1"/>
  <c r="AY324" i="50"/>
  <c r="BM270" i="50"/>
  <c r="AK295" i="50"/>
  <c r="I84" i="38" s="1"/>
  <c r="I85" i="38" s="1"/>
  <c r="H215" i="38"/>
  <c r="AL367" i="2"/>
  <c r="BM360" i="2"/>
  <c r="I367" i="2"/>
  <c r="I392" i="2" s="1"/>
  <c r="I393" i="2" s="1"/>
  <c r="DQ335" i="2"/>
  <c r="BZ294" i="2"/>
  <c r="EB228" i="50"/>
  <c r="BY260" i="50" s="1"/>
  <c r="AW260" i="50"/>
  <c r="AK425" i="51"/>
  <c r="I154" i="38" s="1"/>
  <c r="I155" i="38" s="1"/>
  <c r="BM400" i="51"/>
  <c r="BX292" i="49"/>
  <c r="BM230" i="2"/>
  <c r="I237" i="2"/>
  <c r="DQ205" i="2"/>
  <c r="AL237" i="2"/>
  <c r="AK5" i="45"/>
  <c r="AK31" i="45" s="1"/>
  <c r="I28" i="38" s="1"/>
  <c r="AN304" i="50"/>
  <c r="K304" i="50"/>
  <c r="DS272" i="50"/>
  <c r="BX488" i="49"/>
  <c r="AY521" i="49"/>
  <c r="ED489" i="49"/>
  <c r="CA521" i="49" s="1"/>
  <c r="CA294" i="50"/>
  <c r="EE422" i="2"/>
  <c r="CB454" i="2" s="1"/>
  <c r="AZ454" i="2"/>
  <c r="CB422" i="2" s="1"/>
  <c r="BW229" i="50"/>
  <c r="BX357" i="49"/>
  <c r="EB293" i="51"/>
  <c r="BY325" i="51" s="1"/>
  <c r="AW325" i="51"/>
  <c r="AL302" i="2"/>
  <c r="DQ270" i="2"/>
  <c r="I302" i="2"/>
  <c r="BM295" i="2"/>
  <c r="AU89" i="45"/>
  <c r="EA227" i="50"/>
  <c r="BX259" i="50" s="1"/>
  <c r="AV259" i="50"/>
  <c r="BX227" i="50" s="1"/>
  <c r="R623" i="50"/>
  <c r="I151" i="38"/>
  <c r="ED357" i="51"/>
  <c r="CA389" i="51" s="1"/>
  <c r="AY389" i="51"/>
  <c r="CA357" i="51" s="1"/>
  <c r="AV456" i="50"/>
  <c r="BX424" i="50" s="1"/>
  <c r="EA424" i="50"/>
  <c r="BX456" i="50" s="1"/>
  <c r="AK490" i="51"/>
  <c r="I187" i="38" s="1"/>
  <c r="I188" i="38" s="1"/>
  <c r="BM465" i="51"/>
  <c r="AN369" i="50"/>
  <c r="DS337" i="50"/>
  <c r="K369" i="50"/>
  <c r="AW520" i="50"/>
  <c r="BY488" i="50" s="1"/>
  <c r="EB488" i="50"/>
  <c r="BY520" i="50" s="1"/>
  <c r="AX454" i="51"/>
  <c r="BZ422" i="51" s="1"/>
  <c r="EC422" i="51"/>
  <c r="BZ454" i="51" s="1"/>
  <c r="AK425" i="50"/>
  <c r="I150" i="38" s="1"/>
  <c r="BM400" i="50"/>
  <c r="AU121" i="45"/>
  <c r="EA228" i="51"/>
  <c r="BX260" i="51" s="1"/>
  <c r="AV260" i="51"/>
  <c r="AW326" i="51"/>
  <c r="BY294" i="51" s="1"/>
  <c r="EB294" i="51"/>
  <c r="BY326" i="51" s="1"/>
  <c r="AQ373" i="49"/>
  <c r="N373" i="49"/>
  <c r="DV341" i="49"/>
  <c r="EA292" i="51"/>
  <c r="BX324" i="51" s="1"/>
  <c r="AV324" i="51"/>
  <c r="R623" i="51"/>
  <c r="AU120" i="45"/>
  <c r="EB227" i="49"/>
  <c r="BY259" i="49" s="1"/>
  <c r="AW259" i="49"/>
  <c r="BY227" i="49" s="1"/>
  <c r="I432" i="2"/>
  <c r="I457" i="2" s="1"/>
  <c r="I458" i="2" s="1"/>
  <c r="BM425" i="2"/>
  <c r="AL432" i="2"/>
  <c r="DQ400" i="2"/>
  <c r="AL497" i="49"/>
  <c r="BM490" i="49"/>
  <c r="I497" i="49"/>
  <c r="I522" i="49" s="1"/>
  <c r="I523" i="49" s="1"/>
  <c r="DQ465" i="49"/>
  <c r="H601" i="49"/>
  <c r="H626" i="49" s="1"/>
  <c r="BM490" i="2"/>
  <c r="H601" i="2"/>
  <c r="H626" i="2" s="1"/>
  <c r="DQ465" i="2"/>
  <c r="AL497" i="2"/>
  <c r="I497" i="2"/>
  <c r="I522" i="2" s="1"/>
  <c r="I523" i="2" s="1"/>
  <c r="AK295" i="51"/>
  <c r="I88" i="38" s="1"/>
  <c r="I89" i="38" s="1"/>
  <c r="BM270" i="51"/>
  <c r="BY228" i="2"/>
  <c r="H175" i="38"/>
  <c r="H171" i="38"/>
  <c r="H179" i="38" s="1"/>
  <c r="CA292" i="2"/>
  <c r="AW259" i="51"/>
  <c r="BY227" i="51" s="1"/>
  <c r="EB227" i="51"/>
  <c r="BY259" i="51" s="1"/>
  <c r="BO368" i="50"/>
  <c r="BO433" i="50"/>
  <c r="BO303" i="50"/>
  <c r="J533" i="50"/>
  <c r="J566" i="50" s="1"/>
  <c r="BO498" i="50"/>
  <c r="J44" i="50"/>
  <c r="AQ438" i="49"/>
  <c r="DV406" i="49"/>
  <c r="N438" i="49"/>
  <c r="BZ293" i="2"/>
  <c r="AV391" i="50"/>
  <c r="BX359" i="50" s="1"/>
  <c r="EA359" i="50"/>
  <c r="BX391" i="50" s="1"/>
  <c r="H108" i="38"/>
  <c r="H216" i="38" s="1"/>
  <c r="H104" i="38"/>
  <c r="H112" i="38" s="1"/>
  <c r="CB487" i="51"/>
  <c r="BX423" i="51"/>
  <c r="BS438" i="51"/>
  <c r="N538" i="51"/>
  <c r="N571" i="51" s="1"/>
  <c r="BS503" i="51"/>
  <c r="BS308" i="51"/>
  <c r="BS373" i="51"/>
  <c r="N49" i="51"/>
  <c r="BX228" i="49"/>
  <c r="H76" i="38"/>
  <c r="H72" i="38"/>
  <c r="H80" i="38" s="1"/>
  <c r="AY261" i="2"/>
  <c r="CA229" i="2" s="1"/>
  <c r="ED229" i="2"/>
  <c r="CA261" i="2" s="1"/>
  <c r="AW455" i="50"/>
  <c r="BY423" i="50" s="1"/>
  <c r="EB423" i="50"/>
  <c r="BY455" i="50" s="1"/>
  <c r="AK230" i="51"/>
  <c r="I55" i="38" s="1"/>
  <c r="I56" i="38" s="1"/>
  <c r="BM205" i="51"/>
  <c r="J603" i="50"/>
  <c r="K499" i="50"/>
  <c r="AN499" i="50"/>
  <c r="DS467" i="50"/>
  <c r="I26" i="38"/>
  <c r="EE229" i="51"/>
  <c r="CB261" i="51" s="1"/>
  <c r="AZ261" i="51"/>
  <c r="BM205" i="50"/>
  <c r="AK230" i="50"/>
  <c r="I51" i="38" s="1"/>
  <c r="I52" i="38" s="1"/>
  <c r="H204" i="38"/>
  <c r="H212" i="38" s="1"/>
  <c r="H208" i="38"/>
  <c r="AW521" i="2"/>
  <c r="BY489" i="2" s="1"/>
  <c r="EB489" i="2"/>
  <c r="BY521" i="2" s="1"/>
  <c r="R623" i="49"/>
  <c r="AV519" i="49"/>
  <c r="EA487" i="49"/>
  <c r="BX519" i="49" s="1"/>
  <c r="R624" i="51"/>
  <c r="AV520" i="51"/>
  <c r="BX488" i="51" s="1"/>
  <c r="EA488" i="51"/>
  <c r="BX520" i="51" s="1"/>
  <c r="AW261" i="49"/>
  <c r="EB229" i="49"/>
  <c r="BY261" i="49" s="1"/>
  <c r="AU58" i="45"/>
  <c r="BX424" i="2"/>
  <c r="AV456" i="49"/>
  <c r="EA424" i="49"/>
  <c r="BX456" i="49" s="1"/>
  <c r="R625" i="49"/>
  <c r="R625" i="50"/>
  <c r="AV521" i="50"/>
  <c r="EA489" i="50"/>
  <c r="BX521" i="50" s="1"/>
  <c r="H134" i="51"/>
  <c r="I37" i="38"/>
  <c r="I38" i="38" s="1"/>
  <c r="H102" i="51"/>
  <c r="H594" i="51"/>
  <c r="BW227" i="2"/>
  <c r="R623" i="2" s="1"/>
  <c r="AM69" i="45"/>
  <c r="O538" i="50"/>
  <c r="O571" i="50" s="1"/>
  <c r="BT503" i="50"/>
  <c r="BT373" i="50"/>
  <c r="BT438" i="50"/>
  <c r="BT308" i="50"/>
  <c r="O49" i="50"/>
  <c r="BT243" i="2"/>
  <c r="AQ243" i="49"/>
  <c r="N243" i="49"/>
  <c r="DV211" i="49"/>
  <c r="AP42" i="45"/>
  <c r="BM465" i="50"/>
  <c r="AK490" i="50"/>
  <c r="I183" i="38" s="1"/>
  <c r="I184" i="38" s="1"/>
  <c r="BW358" i="50"/>
  <c r="AU60" i="45"/>
  <c r="BY487" i="50"/>
  <c r="DQ335" i="49"/>
  <c r="AL367" i="49"/>
  <c r="I367" i="49"/>
  <c r="I392" i="49" s="1"/>
  <c r="I393" i="49" s="1"/>
  <c r="BM360" i="49"/>
  <c r="AV455" i="2"/>
  <c r="EA423" i="2"/>
  <c r="BX455" i="2" s="1"/>
  <c r="AU28" i="45"/>
  <c r="I260" i="38"/>
  <c r="I228" i="38"/>
  <c r="I226" i="38"/>
  <c r="I262" i="38" s="1"/>
  <c r="EB358" i="51"/>
  <c r="BY390" i="51" s="1"/>
  <c r="AW390" i="51"/>
  <c r="BY358" i="51" s="1"/>
  <c r="BW359" i="51"/>
  <c r="BX423" i="49"/>
  <c r="EA357" i="2"/>
  <c r="BX389" i="2" s="1"/>
  <c r="AV389" i="2"/>
  <c r="BX357" i="2" s="1"/>
  <c r="EE359" i="2"/>
  <c r="CB391" i="2" s="1"/>
  <c r="AZ391" i="2"/>
  <c r="CB359" i="2" s="1"/>
  <c r="BT43" i="48"/>
  <c r="BW42" i="48"/>
  <c r="BV42" i="48"/>
  <c r="I270" i="38"/>
  <c r="I238" i="38"/>
  <c r="I274" i="38" s="1"/>
  <c r="AQ503" i="49"/>
  <c r="M607" i="49"/>
  <c r="N503" i="49"/>
  <c r="DV471" i="49"/>
  <c r="I302" i="49"/>
  <c r="BM295" i="49"/>
  <c r="AL302" i="49"/>
  <c r="DQ270" i="49"/>
  <c r="BZ357" i="50"/>
  <c r="EC293" i="50"/>
  <c r="BZ325" i="50" s="1"/>
  <c r="AX325" i="50"/>
  <c r="BO238" i="50"/>
  <c r="AK360" i="50"/>
  <c r="I117" i="38" s="1"/>
  <c r="I118" i="38" s="1"/>
  <c r="BM335" i="50"/>
  <c r="EB489" i="51"/>
  <c r="BY521" i="51" s="1"/>
  <c r="AW521" i="51"/>
  <c r="BY489" i="51" s="1"/>
  <c r="H138" i="38"/>
  <c r="H146" i="38" s="1"/>
  <c r="H142" i="38"/>
  <c r="BT438" i="2"/>
  <c r="BT308" i="2"/>
  <c r="O538" i="2"/>
  <c r="O571" i="2" s="1"/>
  <c r="BT373" i="2"/>
  <c r="BT503" i="2"/>
  <c r="O49" i="2"/>
  <c r="I237" i="49"/>
  <c r="BM230" i="49"/>
  <c r="AL237" i="49"/>
  <c r="DQ205" i="49"/>
  <c r="AK36" i="45"/>
  <c r="AK62" i="45" s="1"/>
  <c r="AQ308" i="49"/>
  <c r="N308" i="49"/>
  <c r="BS243" i="49" s="1"/>
  <c r="DV276" i="49"/>
  <c r="EC422" i="50"/>
  <c r="BZ454" i="50" s="1"/>
  <c r="AX454" i="50"/>
  <c r="AX390" i="49"/>
  <c r="BZ358" i="49" s="1"/>
  <c r="EC358" i="49"/>
  <c r="BZ390" i="49" s="1"/>
  <c r="F12" i="53"/>
  <c r="H280" i="38"/>
  <c r="H248" i="38"/>
  <c r="AS15" i="46"/>
  <c r="AS46" i="46"/>
  <c r="AP10" i="46"/>
  <c r="AP41" i="46"/>
  <c r="AO8" i="46"/>
  <c r="AO39" i="46"/>
  <c r="Q621" i="51"/>
  <c r="AB98" i="48"/>
  <c r="AB37" i="48"/>
  <c r="AU322" i="51"/>
  <c r="AA293" i="38"/>
  <c r="AA299" i="38"/>
  <c r="AA289" i="38"/>
  <c r="AA304" i="38"/>
  <c r="AC298" i="38"/>
  <c r="AC303" i="38" s="1"/>
  <c r="AB288" i="38"/>
  <c r="AB293" i="38" s="1"/>
  <c r="AB298" i="38"/>
  <c r="AB303" i="38" s="1"/>
  <c r="AO100" i="48"/>
  <c r="AQ104" i="48"/>
  <c r="AB37" i="46"/>
  <c r="BD53" i="47"/>
  <c r="Q55" i="2"/>
  <c r="BV249" i="2"/>
  <c r="BV379" i="2"/>
  <c r="Q544" i="2"/>
  <c r="Q577" i="2" s="1"/>
  <c r="BV444" i="2"/>
  <c r="BV509" i="2"/>
  <c r="BV314" i="2"/>
  <c r="BW381" i="51"/>
  <c r="AU113" i="45"/>
  <c r="AU117" i="45"/>
  <c r="AV321" i="51"/>
  <c r="BX289" i="51" s="1"/>
  <c r="AW321" i="51" s="1"/>
  <c r="R620" i="51"/>
  <c r="AB271" i="49"/>
  <c r="DI271" i="49" s="1"/>
  <c r="AB466" i="49"/>
  <c r="DI466" i="49" s="1"/>
  <c r="AB37" i="45"/>
  <c r="AC17" i="38"/>
  <c r="AC21" i="38" s="1"/>
  <c r="AB401" i="49"/>
  <c r="DI401" i="49" s="1"/>
  <c r="AA83" i="47"/>
  <c r="BC83" i="47" s="1"/>
  <c r="AB206" i="49" s="1"/>
  <c r="DI206" i="49" s="1"/>
  <c r="T318" i="49"/>
  <c r="Q617" i="50"/>
  <c r="AT83" i="45"/>
  <c r="AU84" i="45"/>
  <c r="AV449" i="50"/>
  <c r="BX417" i="50" s="1"/>
  <c r="R618" i="50"/>
  <c r="EA220" i="51"/>
  <c r="BX252" i="51" s="1"/>
  <c r="EB286" i="49"/>
  <c r="AB336" i="49"/>
  <c r="DI336" i="49" s="1"/>
  <c r="R616" i="51"/>
  <c r="BD169" i="47"/>
  <c r="V450" i="50"/>
  <c r="S252" i="51"/>
  <c r="BX382" i="51" s="1"/>
  <c r="BW288" i="51"/>
  <c r="EA288" i="51" s="1"/>
  <c r="BX320" i="51" s="1"/>
  <c r="S252" i="2"/>
  <c r="BX382" i="2" s="1"/>
  <c r="EA220" i="2"/>
  <c r="BX252" i="2" s="1"/>
  <c r="AU20" i="45"/>
  <c r="AW323" i="49"/>
  <c r="BY291" i="49" s="1"/>
  <c r="AV252" i="2"/>
  <c r="BD109" i="51"/>
  <c r="AW318" i="50"/>
  <c r="EA291" i="50"/>
  <c r="BX323" i="50" s="1"/>
  <c r="T318" i="50"/>
  <c r="EB421" i="50"/>
  <c r="BY453" i="50" s="1"/>
  <c r="BY421" i="50" s="1"/>
  <c r="AX453" i="50" s="1"/>
  <c r="S186" i="49"/>
  <c r="AU219" i="49"/>
  <c r="BW219" i="49" s="1"/>
  <c r="BW355" i="49"/>
  <c r="R621" i="49" s="1"/>
  <c r="EC352" i="2"/>
  <c r="AU284" i="49"/>
  <c r="BW284" i="49" s="1"/>
  <c r="AV323" i="50"/>
  <c r="AU414" i="49"/>
  <c r="BW414" i="49" s="1"/>
  <c r="AU479" i="49"/>
  <c r="BW479" i="49" s="1"/>
  <c r="AU88" i="45"/>
  <c r="AU349" i="49"/>
  <c r="BW349" i="49" s="1"/>
  <c r="AX384" i="2"/>
  <c r="EC486" i="2"/>
  <c r="BZ518" i="2" s="1"/>
  <c r="BZ486" i="2" s="1"/>
  <c r="BY290" i="50"/>
  <c r="AX322" i="50" s="1"/>
  <c r="AU513" i="50"/>
  <c r="BW481" i="50" s="1"/>
  <c r="AU83" i="45" s="1"/>
  <c r="AC16" i="38"/>
  <c r="AC20" i="38" s="1"/>
  <c r="BD109" i="49"/>
  <c r="AX254" i="51"/>
  <c r="BW511" i="51"/>
  <c r="R546" i="51"/>
  <c r="R579" i="51" s="1"/>
  <c r="AU53" i="45"/>
  <c r="R57" i="51"/>
  <c r="AU113" i="46" s="1"/>
  <c r="BW316" i="51"/>
  <c r="ED418" i="50"/>
  <c r="BD82" i="47"/>
  <c r="BD140" i="47"/>
  <c r="EC222" i="51"/>
  <c r="EC288" i="49"/>
  <c r="BZ320" i="49" s="1"/>
  <c r="BZ288" i="49" s="1"/>
  <c r="BX447" i="49"/>
  <c r="AW451" i="49"/>
  <c r="BY419" i="49" s="1"/>
  <c r="AX451" i="49" s="1"/>
  <c r="BX317" i="49"/>
  <c r="AU87" i="45"/>
  <c r="AV452" i="50"/>
  <c r="BX420" i="50" s="1"/>
  <c r="BX223" i="50"/>
  <c r="AV85" i="45" s="1"/>
  <c r="AW256" i="51"/>
  <c r="EB224" i="51"/>
  <c r="BY256" i="51" s="1"/>
  <c r="AB99" i="45"/>
  <c r="AW256" i="50"/>
  <c r="BY224" i="50" s="1"/>
  <c r="EA483" i="49"/>
  <c r="BX515" i="49" s="1"/>
  <c r="R619" i="49"/>
  <c r="AV515" i="49"/>
  <c r="AU54" i="45"/>
  <c r="BX221" i="50"/>
  <c r="T253" i="50" s="1"/>
  <c r="U514" i="49"/>
  <c r="BX420" i="49"/>
  <c r="EB420" i="49" s="1"/>
  <c r="BY452" i="49" s="1"/>
  <c r="AW386" i="2"/>
  <c r="EB354" i="2"/>
  <c r="BY386" i="2" s="1"/>
  <c r="AT21" i="45"/>
  <c r="Q617" i="2"/>
  <c r="AU513" i="2"/>
  <c r="DZ481" i="2"/>
  <c r="BW513" i="2" s="1"/>
  <c r="AT52" i="45"/>
  <c r="AW254" i="2"/>
  <c r="BY222" i="2" s="1"/>
  <c r="U254" i="2" s="1"/>
  <c r="ED421" i="2"/>
  <c r="CA453" i="2" s="1"/>
  <c r="CA421" i="2" s="1"/>
  <c r="AZ453" i="2" s="1"/>
  <c r="EB355" i="50"/>
  <c r="BY387" i="50" s="1"/>
  <c r="AW387" i="50"/>
  <c r="BZ419" i="50"/>
  <c r="AY451" i="50" s="1"/>
  <c r="EC223" i="51"/>
  <c r="BZ255" i="51" s="1"/>
  <c r="BZ223" i="51" s="1"/>
  <c r="AW518" i="51"/>
  <c r="BY486" i="51" s="1"/>
  <c r="EC486" i="51" s="1"/>
  <c r="BZ518" i="51" s="1"/>
  <c r="AC288" i="38"/>
  <c r="AC293" i="38" s="1"/>
  <c r="BV248" i="50"/>
  <c r="BZ225" i="50"/>
  <c r="AY257" i="50" s="1"/>
  <c r="EA356" i="51"/>
  <c r="BX388" i="51" s="1"/>
  <c r="EC486" i="50"/>
  <c r="BZ518" i="50" s="1"/>
  <c r="BZ486" i="50" s="1"/>
  <c r="BX352" i="51"/>
  <c r="S618" i="51" s="1"/>
  <c r="AV388" i="51"/>
  <c r="AU119" i="45"/>
  <c r="BY418" i="49"/>
  <c r="AX450" i="49" s="1"/>
  <c r="AV254" i="49"/>
  <c r="BX222" i="49" s="1"/>
  <c r="AY516" i="2"/>
  <c r="CA484" i="2" s="1"/>
  <c r="AU383" i="49"/>
  <c r="BW351" i="49" s="1"/>
  <c r="R618" i="49"/>
  <c r="Q617" i="49"/>
  <c r="BX224" i="2"/>
  <c r="EB224" i="2" s="1"/>
  <c r="BY256" i="2" s="1"/>
  <c r="BQ239" i="2"/>
  <c r="S58" i="49"/>
  <c r="BX512" i="49"/>
  <c r="AW256" i="49"/>
  <c r="BY224" i="49" s="1"/>
  <c r="BX252" i="49"/>
  <c r="BU247" i="49"/>
  <c r="BW350" i="50"/>
  <c r="AU82" i="45" s="1"/>
  <c r="BX355" i="51"/>
  <c r="AW387" i="51" s="1"/>
  <c r="BY352" i="50"/>
  <c r="AX384" i="50" s="1"/>
  <c r="BW290" i="51"/>
  <c r="EA290" i="51" s="1"/>
  <c r="BX322" i="51" s="1"/>
  <c r="BX226" i="51"/>
  <c r="AW258" i="51" s="1"/>
  <c r="BT245" i="51"/>
  <c r="BW486" i="49"/>
  <c r="AV518" i="49" s="1"/>
  <c r="BY418" i="2"/>
  <c r="AX450" i="2" s="1"/>
  <c r="AV386" i="49"/>
  <c r="BX354" i="49" s="1"/>
  <c r="AX514" i="49"/>
  <c r="AW255" i="49"/>
  <c r="BY223" i="49" s="1"/>
  <c r="BX290" i="2"/>
  <c r="EB290" i="2" s="1"/>
  <c r="BY322" i="2" s="1"/>
  <c r="BW484" i="49"/>
  <c r="AU55" i="45" s="1"/>
  <c r="EA288" i="2"/>
  <c r="BX320" i="2" s="1"/>
  <c r="AV320" i="2"/>
  <c r="BX291" i="2"/>
  <c r="AW323" i="2" s="1"/>
  <c r="AU23" i="45"/>
  <c r="L605" i="50"/>
  <c r="EB221" i="49"/>
  <c r="T253" i="49"/>
  <c r="AW253" i="49"/>
  <c r="BS472" i="51"/>
  <c r="BS407" i="51"/>
  <c r="BS212" i="2"/>
  <c r="AW386" i="50"/>
  <c r="EB354" i="50"/>
  <c r="BY386" i="50" s="1"/>
  <c r="AV86" i="45"/>
  <c r="S620" i="50"/>
  <c r="O179" i="49"/>
  <c r="AQ277" i="49"/>
  <c r="AQ407" i="49"/>
  <c r="AQ342" i="49"/>
  <c r="AQ43" i="48"/>
  <c r="AQ472" i="49"/>
  <c r="AQ212" i="49"/>
  <c r="BW349" i="50"/>
  <c r="AS311" i="2"/>
  <c r="DX279" i="2"/>
  <c r="P311" i="2"/>
  <c r="BV249" i="51"/>
  <c r="BY353" i="51"/>
  <c r="R546" i="2"/>
  <c r="R579" i="2" s="1"/>
  <c r="AW388" i="49"/>
  <c r="EB356" i="49"/>
  <c r="BY388" i="49" s="1"/>
  <c r="BU507" i="49"/>
  <c r="P542" i="49"/>
  <c r="P575" i="49" s="1"/>
  <c r="BU442" i="49"/>
  <c r="BU377" i="49"/>
  <c r="BU312" i="49"/>
  <c r="P53" i="49"/>
  <c r="O505" i="49"/>
  <c r="AR505" i="49"/>
  <c r="N609" i="49"/>
  <c r="DW473" i="49"/>
  <c r="O179" i="50"/>
  <c r="AQ472" i="50"/>
  <c r="AQ212" i="50"/>
  <c r="AQ342" i="50"/>
  <c r="AQ407" i="50"/>
  <c r="AQ277" i="50"/>
  <c r="DW278" i="50"/>
  <c r="AR310" i="50"/>
  <c r="O310" i="50"/>
  <c r="BV478" i="2"/>
  <c r="BV218" i="2"/>
  <c r="AT508" i="49"/>
  <c r="Q508" i="49"/>
  <c r="DY476" i="49"/>
  <c r="P612" i="49"/>
  <c r="DY281" i="49"/>
  <c r="AT313" i="49"/>
  <c r="Q313" i="49"/>
  <c r="EB286" i="51"/>
  <c r="AW318" i="51"/>
  <c r="T318" i="51"/>
  <c r="AX322" i="49"/>
  <c r="EC290" i="49"/>
  <c r="BZ322" i="49" s="1"/>
  <c r="BT474" i="49"/>
  <c r="AW453" i="51"/>
  <c r="EB421" i="51"/>
  <c r="BY453" i="51" s="1"/>
  <c r="BU377" i="51"/>
  <c r="BU442" i="51"/>
  <c r="BU507" i="51"/>
  <c r="P542" i="51"/>
  <c r="P575" i="51" s="1"/>
  <c r="BU312" i="51"/>
  <c r="P53" i="51"/>
  <c r="AS109" i="46" s="1"/>
  <c r="EB482" i="51"/>
  <c r="BY514" i="51" s="1"/>
  <c r="AW514" i="51"/>
  <c r="BU346" i="2"/>
  <c r="BU281" i="2"/>
  <c r="R184" i="50"/>
  <c r="AT477" i="50"/>
  <c r="AT412" i="50"/>
  <c r="AT217" i="50"/>
  <c r="AT347" i="50"/>
  <c r="AT282" i="50"/>
  <c r="AT313" i="51"/>
  <c r="Q313" i="51"/>
  <c r="DY281" i="51"/>
  <c r="ED418" i="51"/>
  <c r="AY450" i="51"/>
  <c r="V450" i="51"/>
  <c r="AW517" i="49"/>
  <c r="EB485" i="49"/>
  <c r="BY517" i="49" s="1"/>
  <c r="AV257" i="51"/>
  <c r="EA225" i="51"/>
  <c r="BX257" i="51" s="1"/>
  <c r="P441" i="2"/>
  <c r="AS441" i="2"/>
  <c r="DX409" i="2"/>
  <c r="BY417" i="51"/>
  <c r="AS410" i="2"/>
  <c r="AS345" i="2"/>
  <c r="AS215" i="2"/>
  <c r="AS475" i="2"/>
  <c r="Q182" i="2"/>
  <c r="AS280" i="2"/>
  <c r="BS277" i="51"/>
  <c r="BS212" i="51"/>
  <c r="BS407" i="2"/>
  <c r="EC352" i="49"/>
  <c r="U384" i="49"/>
  <c r="AX384" i="49"/>
  <c r="AS311" i="51"/>
  <c r="P311" i="51"/>
  <c r="DX279" i="51"/>
  <c r="BX222" i="50"/>
  <c r="BX354" i="51"/>
  <c r="AT248" i="51"/>
  <c r="Q248" i="51"/>
  <c r="DY216" i="51"/>
  <c r="AS109" i="45"/>
  <c r="DW343" i="49"/>
  <c r="AR375" i="49"/>
  <c r="O375" i="49"/>
  <c r="DW213" i="49"/>
  <c r="O245" i="49"/>
  <c r="AR245" i="49"/>
  <c r="AQ44" i="45"/>
  <c r="BW479" i="50"/>
  <c r="AS246" i="51"/>
  <c r="P246" i="51"/>
  <c r="DX214" i="51"/>
  <c r="AR107" i="45"/>
  <c r="DX474" i="2"/>
  <c r="P506" i="2"/>
  <c r="O610" i="2"/>
  <c r="AS506" i="2"/>
  <c r="AU319" i="2"/>
  <c r="DZ287" i="2"/>
  <c r="BW319" i="2" s="1"/>
  <c r="AT22" i="45"/>
  <c r="Q618" i="2"/>
  <c r="BY289" i="2"/>
  <c r="BW381" i="2"/>
  <c r="DY476" i="51"/>
  <c r="AT508" i="51"/>
  <c r="Q508" i="51"/>
  <c r="P612" i="51"/>
  <c r="BV348" i="2"/>
  <c r="BT505" i="51"/>
  <c r="BT375" i="51"/>
  <c r="BT440" i="51"/>
  <c r="O540" i="51"/>
  <c r="O573" i="51" s="1"/>
  <c r="BT310" i="51"/>
  <c r="O51" i="51"/>
  <c r="AR107" i="46" s="1"/>
  <c r="AU25" i="45"/>
  <c r="AV257" i="2"/>
  <c r="EA225" i="2"/>
  <c r="BX257" i="2" s="1"/>
  <c r="R621" i="2"/>
  <c r="EC356" i="50"/>
  <c r="BZ388" i="50" s="1"/>
  <c r="AX388" i="50"/>
  <c r="BY483" i="50"/>
  <c r="BX420" i="51"/>
  <c r="BT409" i="49"/>
  <c r="BT214" i="49"/>
  <c r="BW416" i="51"/>
  <c r="BW250" i="49"/>
  <c r="BU216" i="2"/>
  <c r="BX226" i="49"/>
  <c r="DW278" i="49"/>
  <c r="AR310" i="49"/>
  <c r="O310" i="49"/>
  <c r="EC353" i="50"/>
  <c r="BZ385" i="50" s="1"/>
  <c r="AX385" i="50"/>
  <c r="ED226" i="50"/>
  <c r="CA258" i="50" s="1"/>
  <c r="AY258" i="50"/>
  <c r="AS376" i="51"/>
  <c r="DX344" i="51"/>
  <c r="P376" i="51"/>
  <c r="BU247" i="51"/>
  <c r="BX289" i="49"/>
  <c r="CA421" i="49"/>
  <c r="BW445" i="50"/>
  <c r="R545" i="50"/>
  <c r="R578" i="50" s="1"/>
  <c r="BW510" i="50"/>
  <c r="BW315" i="50"/>
  <c r="BW380" i="50"/>
  <c r="R56" i="50"/>
  <c r="AU81" i="46" s="1"/>
  <c r="R380" i="51"/>
  <c r="AU380" i="51"/>
  <c r="DZ348" i="51"/>
  <c r="AT378" i="51"/>
  <c r="DY346" i="51"/>
  <c r="Q378" i="51"/>
  <c r="AR440" i="50"/>
  <c r="O440" i="50"/>
  <c r="DW408" i="50"/>
  <c r="BX417" i="49"/>
  <c r="BS342" i="51"/>
  <c r="BS472" i="2"/>
  <c r="AW388" i="2"/>
  <c r="EB356" i="2"/>
  <c r="BY388" i="2" s="1"/>
  <c r="AS441" i="51"/>
  <c r="P441" i="51"/>
  <c r="DX409" i="51"/>
  <c r="ED483" i="51"/>
  <c r="V515" i="51"/>
  <c r="AY515" i="51"/>
  <c r="AW517" i="51"/>
  <c r="EB485" i="51"/>
  <c r="BY517" i="51" s="1"/>
  <c r="BX353" i="2"/>
  <c r="BV444" i="51"/>
  <c r="BV379" i="51"/>
  <c r="BV314" i="51"/>
  <c r="BV509" i="51"/>
  <c r="Q544" i="51"/>
  <c r="Q577" i="51" s="1"/>
  <c r="Q55" i="51"/>
  <c r="AT111" i="46" s="1"/>
  <c r="AR245" i="50"/>
  <c r="DW213" i="50"/>
  <c r="O245" i="50"/>
  <c r="AQ75" i="45"/>
  <c r="AV383" i="50"/>
  <c r="EA351" i="50"/>
  <c r="BX383" i="50" s="1"/>
  <c r="BW219" i="50"/>
  <c r="BW414" i="50"/>
  <c r="BW351" i="51"/>
  <c r="DZ218" i="51"/>
  <c r="R250" i="51"/>
  <c r="AU250" i="51"/>
  <c r="AT111" i="45"/>
  <c r="AW514" i="50"/>
  <c r="EB482" i="50"/>
  <c r="BY514" i="50" s="1"/>
  <c r="R57" i="2"/>
  <c r="BV283" i="2"/>
  <c r="DX474" i="51"/>
  <c r="O610" i="51"/>
  <c r="AS506" i="51"/>
  <c r="P506" i="51"/>
  <c r="AX516" i="50"/>
  <c r="EC484" i="50"/>
  <c r="BZ516" i="50" s="1"/>
  <c r="BT344" i="49"/>
  <c r="AT443" i="51"/>
  <c r="Q443" i="51"/>
  <c r="DY411" i="51"/>
  <c r="Q443" i="49"/>
  <c r="DY411" i="49"/>
  <c r="AT443" i="49"/>
  <c r="BW380" i="49"/>
  <c r="R545" i="49"/>
  <c r="R578" i="49" s="1"/>
  <c r="BW315" i="49"/>
  <c r="BW510" i="49"/>
  <c r="BW445" i="49"/>
  <c r="R56" i="49"/>
  <c r="BT245" i="2"/>
  <c r="AW452" i="2"/>
  <c r="EB420" i="2"/>
  <c r="BY452" i="2" s="1"/>
  <c r="AV257" i="49"/>
  <c r="EA225" i="49"/>
  <c r="BX257" i="49" s="1"/>
  <c r="BS342" i="2"/>
  <c r="BS277" i="2"/>
  <c r="ED484" i="51"/>
  <c r="CA516" i="51" s="1"/>
  <c r="AY516" i="51"/>
  <c r="AV517" i="50"/>
  <c r="EA485" i="50"/>
  <c r="BX517" i="50" s="1"/>
  <c r="R621" i="50"/>
  <c r="P376" i="2"/>
  <c r="DX344" i="2"/>
  <c r="AS376" i="2"/>
  <c r="AW255" i="2"/>
  <c r="EB223" i="2"/>
  <c r="BY255" i="2" s="1"/>
  <c r="AT412" i="49"/>
  <c r="AT347" i="49"/>
  <c r="AT217" i="49"/>
  <c r="AT282" i="49"/>
  <c r="R184" i="49"/>
  <c r="AT477" i="49"/>
  <c r="DZ283" i="51"/>
  <c r="AU315" i="51"/>
  <c r="R315" i="51"/>
  <c r="BY419" i="51"/>
  <c r="O375" i="50"/>
  <c r="AR375" i="50"/>
  <c r="DW343" i="50"/>
  <c r="BW284" i="50"/>
  <c r="DY216" i="49"/>
  <c r="AT248" i="49"/>
  <c r="Q248" i="49"/>
  <c r="AS47" i="45"/>
  <c r="BX483" i="2"/>
  <c r="P542" i="50"/>
  <c r="P575" i="50" s="1"/>
  <c r="BU377" i="50"/>
  <c r="BU507" i="50"/>
  <c r="BU442" i="50"/>
  <c r="BU312" i="50"/>
  <c r="P53" i="50"/>
  <c r="AS78" i="46" s="1"/>
  <c r="R445" i="51"/>
  <c r="DZ413" i="51"/>
  <c r="AU445" i="51"/>
  <c r="BW226" i="2"/>
  <c r="BU247" i="50"/>
  <c r="BW446" i="2"/>
  <c r="BW251" i="2"/>
  <c r="DW408" i="49"/>
  <c r="AR440" i="49"/>
  <c r="O440" i="49"/>
  <c r="BV413" i="2"/>
  <c r="EC485" i="2"/>
  <c r="BZ517" i="2" s="1"/>
  <c r="AX517" i="2"/>
  <c r="AS246" i="2"/>
  <c r="P246" i="2"/>
  <c r="DX214" i="2"/>
  <c r="AR14" i="45"/>
  <c r="AR409" i="50"/>
  <c r="P181" i="50"/>
  <c r="AR344" i="50"/>
  <c r="AR474" i="50"/>
  <c r="AR214" i="50"/>
  <c r="AR279" i="50"/>
  <c r="AR106" i="48"/>
  <c r="AX321" i="50"/>
  <c r="EC289" i="50"/>
  <c r="BZ321" i="50" s="1"/>
  <c r="EB287" i="51"/>
  <c r="BY319" i="51" s="1"/>
  <c r="AW319" i="51"/>
  <c r="BT279" i="49"/>
  <c r="AV451" i="2"/>
  <c r="EA419" i="2"/>
  <c r="BX451" i="2" s="1"/>
  <c r="R620" i="2"/>
  <c r="BY482" i="2"/>
  <c r="R510" i="51"/>
  <c r="DZ478" i="51"/>
  <c r="Q614" i="51"/>
  <c r="AU510" i="51"/>
  <c r="BU476" i="2"/>
  <c r="BU411" i="2"/>
  <c r="BW250" i="50"/>
  <c r="O505" i="50"/>
  <c r="DW473" i="50"/>
  <c r="AR505" i="50"/>
  <c r="N609" i="50"/>
  <c r="Q378" i="49"/>
  <c r="AT378" i="49"/>
  <c r="DY346" i="49"/>
  <c r="EB355" i="2"/>
  <c r="BY387" i="2" s="1"/>
  <c r="AW387" i="2"/>
  <c r="O540" i="2"/>
  <c r="O573" i="2" s="1"/>
  <c r="BT440" i="2"/>
  <c r="BT375" i="2"/>
  <c r="BT505" i="2"/>
  <c r="BT310" i="2"/>
  <c r="O51" i="2"/>
  <c r="BV378" i="50"/>
  <c r="Q543" i="50"/>
  <c r="Q576" i="50" s="1"/>
  <c r="BV313" i="50"/>
  <c r="BV508" i="50"/>
  <c r="BV443" i="50"/>
  <c r="Q54" i="50"/>
  <c r="AT79" i="46" s="1"/>
  <c r="BY291" i="51"/>
  <c r="AA140" i="47"/>
  <c r="BC140" i="47" s="1"/>
  <c r="AB205" i="50" s="1"/>
  <c r="DI205" i="50" s="1"/>
  <c r="AB66" i="48"/>
  <c r="AB67" i="45"/>
  <c r="AB68" i="46"/>
  <c r="AB400" i="50"/>
  <c r="DI400" i="50" s="1"/>
  <c r="AB270" i="50"/>
  <c r="DI270" i="50" s="1"/>
  <c r="AB465" i="50"/>
  <c r="DI465" i="50" s="1"/>
  <c r="AB335" i="50"/>
  <c r="DI335" i="50" s="1"/>
  <c r="AB336" i="51"/>
  <c r="DI336" i="51" s="1"/>
  <c r="AB100" i="46"/>
  <c r="AB271" i="51"/>
  <c r="DI271" i="51" s="1"/>
  <c r="AB466" i="51"/>
  <c r="DI466" i="51" s="1"/>
  <c r="AA170" i="47"/>
  <c r="BC170" i="47" s="1"/>
  <c r="AB206" i="51" s="1"/>
  <c r="DI206" i="51" s="1"/>
  <c r="AB401" i="51"/>
  <c r="DI401" i="51" s="1"/>
  <c r="L605" i="2"/>
  <c r="AO208" i="2"/>
  <c r="BQ208" i="2" s="1"/>
  <c r="M175" i="2"/>
  <c r="AO468" i="2"/>
  <c r="BQ468" i="2" s="1"/>
  <c r="AO403" i="2"/>
  <c r="BQ403" i="2" s="1"/>
  <c r="AO273" i="2"/>
  <c r="BQ273" i="2" s="1"/>
  <c r="AO338" i="2"/>
  <c r="BQ338" i="2" s="1"/>
  <c r="AP470" i="50"/>
  <c r="BR470" i="50" s="1"/>
  <c r="AP340" i="50"/>
  <c r="BR340" i="50" s="1"/>
  <c r="N177" i="50"/>
  <c r="AP210" i="50"/>
  <c r="BR210" i="50" s="1"/>
  <c r="AP405" i="50"/>
  <c r="AP275" i="50"/>
  <c r="L433" i="2"/>
  <c r="AO433" i="2"/>
  <c r="DT401" i="2"/>
  <c r="AP371" i="2"/>
  <c r="M371" i="2"/>
  <c r="DU339" i="2"/>
  <c r="AO368" i="2"/>
  <c r="L368" i="2"/>
  <c r="DT336" i="2"/>
  <c r="K602" i="2"/>
  <c r="AO498" i="2"/>
  <c r="DT466" i="2"/>
  <c r="L498" i="2"/>
  <c r="M371" i="50"/>
  <c r="AP371" i="50"/>
  <c r="DU339" i="50"/>
  <c r="BQ499" i="2"/>
  <c r="L534" i="2"/>
  <c r="L567" i="2" s="1"/>
  <c r="BQ434" i="2"/>
  <c r="BQ369" i="2"/>
  <c r="BQ304" i="2"/>
  <c r="L45" i="2"/>
  <c r="N177" i="2"/>
  <c r="AP210" i="2"/>
  <c r="AP405" i="2"/>
  <c r="AP470" i="2"/>
  <c r="AP340" i="2"/>
  <c r="BR340" i="2" s="1"/>
  <c r="AP275" i="2"/>
  <c r="AP436" i="2"/>
  <c r="M436" i="2"/>
  <c r="DU404" i="2"/>
  <c r="M306" i="50"/>
  <c r="AP306" i="50"/>
  <c r="DU274" i="50"/>
  <c r="M241" i="50"/>
  <c r="AP241" i="50"/>
  <c r="DU209" i="50"/>
  <c r="AO71" i="45"/>
  <c r="AP436" i="50"/>
  <c r="M436" i="50"/>
  <c r="DU404" i="50"/>
  <c r="L238" i="2"/>
  <c r="AO238" i="2"/>
  <c r="DT206" i="2"/>
  <c r="AN6" i="45"/>
  <c r="AO403" i="50"/>
  <c r="BQ403" i="50" s="1"/>
  <c r="M175" i="50"/>
  <c r="AO273" i="50"/>
  <c r="BQ273" i="50" s="1"/>
  <c r="AO208" i="50"/>
  <c r="BQ208" i="50" s="1"/>
  <c r="AO338" i="50"/>
  <c r="BQ338" i="50" s="1"/>
  <c r="AO468" i="50"/>
  <c r="BQ468" i="50" s="1"/>
  <c r="AP306" i="2"/>
  <c r="DU274" i="2"/>
  <c r="M306" i="2"/>
  <c r="L303" i="2"/>
  <c r="AO303" i="2"/>
  <c r="DT271" i="2"/>
  <c r="DU209" i="2"/>
  <c r="M241" i="2"/>
  <c r="AP241" i="2"/>
  <c r="AO9" i="45"/>
  <c r="BQ239" i="51"/>
  <c r="AO101" i="45"/>
  <c r="L534" i="51"/>
  <c r="L567" i="51" s="1"/>
  <c r="BQ499" i="51"/>
  <c r="BQ434" i="51"/>
  <c r="BQ304" i="51"/>
  <c r="BQ369" i="51"/>
  <c r="L45" i="51"/>
  <c r="AO101" i="46" s="1"/>
  <c r="L534" i="49"/>
  <c r="L567" i="49" s="1"/>
  <c r="BQ499" i="49"/>
  <c r="BQ304" i="49"/>
  <c r="BQ434" i="49"/>
  <c r="BQ369" i="49"/>
  <c r="L45" i="49"/>
  <c r="AP436" i="49"/>
  <c r="M436" i="49"/>
  <c r="DU404" i="49"/>
  <c r="AP370" i="51"/>
  <c r="DU338" i="51"/>
  <c r="M370" i="51"/>
  <c r="BP238" i="51"/>
  <c r="AP371" i="51"/>
  <c r="DU339" i="51"/>
  <c r="M371" i="51"/>
  <c r="AP241" i="51"/>
  <c r="M241" i="51"/>
  <c r="DU209" i="51"/>
  <c r="AO102" i="45"/>
  <c r="N177" i="49"/>
  <c r="AP405" i="49"/>
  <c r="AP210" i="49"/>
  <c r="AP340" i="49"/>
  <c r="AP41" i="48"/>
  <c r="AP470" i="49"/>
  <c r="BR470" i="49" s="1"/>
  <c r="AP275" i="49"/>
  <c r="K533" i="51"/>
  <c r="K566" i="51" s="1"/>
  <c r="BP498" i="51"/>
  <c r="BP433" i="51"/>
  <c r="BP303" i="51"/>
  <c r="BP368" i="51"/>
  <c r="K44" i="51"/>
  <c r="AN100" i="46" s="1"/>
  <c r="AP436" i="51"/>
  <c r="M436" i="51"/>
  <c r="DU404" i="51"/>
  <c r="L605" i="49"/>
  <c r="M501" i="49"/>
  <c r="AP501" i="49"/>
  <c r="DU469" i="49"/>
  <c r="AP500" i="51"/>
  <c r="DU468" i="51"/>
  <c r="L604" i="51"/>
  <c r="M500" i="51"/>
  <c r="AP435" i="51"/>
  <c r="M435" i="51"/>
  <c r="DU403" i="51"/>
  <c r="L173" i="49"/>
  <c r="AN401" i="49"/>
  <c r="BP401" i="49" s="1"/>
  <c r="AN271" i="49"/>
  <c r="BP271" i="49" s="1"/>
  <c r="AN206" i="49"/>
  <c r="BP206" i="49" s="1"/>
  <c r="AN336" i="49"/>
  <c r="BP336" i="49" s="1"/>
  <c r="AN466" i="49"/>
  <c r="BP466" i="49" s="1"/>
  <c r="AN37" i="48"/>
  <c r="BQ239" i="49"/>
  <c r="M501" i="51"/>
  <c r="L605" i="51"/>
  <c r="AP501" i="51"/>
  <c r="DU469" i="51"/>
  <c r="AP306" i="51"/>
  <c r="DU274" i="51"/>
  <c r="M306" i="51"/>
  <c r="AP305" i="51"/>
  <c r="M305" i="51"/>
  <c r="DU273" i="51"/>
  <c r="Z169" i="47"/>
  <c r="BB169" i="47" s="1"/>
  <c r="AA205" i="51" s="1"/>
  <c r="AA97" i="48"/>
  <c r="AA99" i="46"/>
  <c r="AA98" i="45"/>
  <c r="AA465" i="51"/>
  <c r="AA335" i="51"/>
  <c r="AA400" i="51"/>
  <c r="AA270" i="51"/>
  <c r="M175" i="49"/>
  <c r="AO338" i="49"/>
  <c r="BQ338" i="49" s="1"/>
  <c r="AO39" i="48"/>
  <c r="AO273" i="49"/>
  <c r="BQ273" i="49" s="1"/>
  <c r="AO468" i="49"/>
  <c r="BQ468" i="49" s="1"/>
  <c r="AO403" i="49"/>
  <c r="BQ403" i="49" s="1"/>
  <c r="AO208" i="49"/>
  <c r="BQ208" i="49" s="1"/>
  <c r="AP371" i="49"/>
  <c r="M371" i="49"/>
  <c r="DU339" i="49"/>
  <c r="AP240" i="51"/>
  <c r="M240" i="51"/>
  <c r="DU208" i="51"/>
  <c r="AP241" i="49"/>
  <c r="M241" i="49"/>
  <c r="DU209" i="49"/>
  <c r="AO40" i="45"/>
  <c r="N177" i="51"/>
  <c r="AP470" i="51"/>
  <c r="AP210" i="51"/>
  <c r="AP340" i="51"/>
  <c r="BR340" i="51" s="1"/>
  <c r="AP275" i="51"/>
  <c r="BR275" i="51" s="1"/>
  <c r="AP405" i="51"/>
  <c r="BR405" i="51" s="1"/>
  <c r="AP102" i="48"/>
  <c r="H220" i="38" l="1"/>
  <c r="H256" i="38" s="1"/>
  <c r="H252" i="38"/>
  <c r="BZ422" i="50"/>
  <c r="I62" i="38"/>
  <c r="DQ230" i="49"/>
  <c r="BT44" i="48"/>
  <c r="BW43" i="48"/>
  <c r="BV43" i="48"/>
  <c r="BM490" i="50"/>
  <c r="AL497" i="50"/>
  <c r="DQ465" i="50"/>
  <c r="I497" i="50"/>
  <c r="I522" i="50" s="1"/>
  <c r="I523" i="50" s="1"/>
  <c r="H601" i="50"/>
  <c r="H626" i="50" s="1"/>
  <c r="BX424" i="49"/>
  <c r="H221" i="38"/>
  <c r="BX292" i="51"/>
  <c r="BX228" i="51"/>
  <c r="EB357" i="49"/>
  <c r="BY389" i="49" s="1"/>
  <c r="AW389" i="49"/>
  <c r="S624" i="49"/>
  <c r="AW520" i="49"/>
  <c r="EB488" i="49"/>
  <c r="BY520" i="49" s="1"/>
  <c r="I58" i="38"/>
  <c r="DQ230" i="2"/>
  <c r="CA292" i="50"/>
  <c r="I262" i="49"/>
  <c r="I263" i="49" s="1"/>
  <c r="I532" i="49"/>
  <c r="BN302" i="49"/>
  <c r="BN327" i="49" s="1"/>
  <c r="BN497" i="49"/>
  <c r="BN522" i="49" s="1"/>
  <c r="BN432" i="49"/>
  <c r="BN457" i="49" s="1"/>
  <c r="BN367" i="49"/>
  <c r="BN392" i="49" s="1"/>
  <c r="I43" i="49"/>
  <c r="BZ293" i="50"/>
  <c r="EF359" i="2"/>
  <c r="CC391" i="2" s="1"/>
  <c r="BA391" i="2"/>
  <c r="AW456" i="2"/>
  <c r="EB424" i="2"/>
  <c r="BY456" i="2" s="1"/>
  <c r="AV29" i="45"/>
  <c r="AZ261" i="2"/>
  <c r="EE229" i="2"/>
  <c r="CB261" i="2" s="1"/>
  <c r="AW391" i="50"/>
  <c r="BY359" i="50" s="1"/>
  <c r="EB359" i="50"/>
  <c r="BY391" i="50" s="1"/>
  <c r="I190" i="38"/>
  <c r="DQ490" i="2"/>
  <c r="DQ425" i="2"/>
  <c r="I157" i="38"/>
  <c r="AX520" i="50"/>
  <c r="EC488" i="50"/>
  <c r="BZ520" i="50" s="1"/>
  <c r="AW456" i="50"/>
  <c r="BY424" i="50" s="1"/>
  <c r="EB424" i="50"/>
  <c r="BY456" i="50" s="1"/>
  <c r="AU91" i="45"/>
  <c r="AV261" i="50"/>
  <c r="BX229" i="50" s="1"/>
  <c r="EA229" i="50"/>
  <c r="BX261" i="50" s="1"/>
  <c r="EB292" i="49"/>
  <c r="BY324" i="49" s="1"/>
  <c r="AW324" i="49"/>
  <c r="BY292" i="49" s="1"/>
  <c r="BX487" i="2"/>
  <c r="AV456" i="51"/>
  <c r="EA424" i="51"/>
  <c r="BX456" i="51" s="1"/>
  <c r="R625" i="51"/>
  <c r="AR11" i="46"/>
  <c r="AR42" i="46"/>
  <c r="AR471" i="2"/>
  <c r="BT471" i="2" s="1"/>
  <c r="AR276" i="2"/>
  <c r="BT276" i="2" s="1"/>
  <c r="P178" i="2"/>
  <c r="AR406" i="2"/>
  <c r="BT406" i="2" s="1"/>
  <c r="AR341" i="2"/>
  <c r="BT341" i="2" s="1"/>
  <c r="AR211" i="2"/>
  <c r="BT211" i="2" s="1"/>
  <c r="AR11" i="45"/>
  <c r="AX521" i="51"/>
  <c r="EC489" i="51"/>
  <c r="BZ521" i="51" s="1"/>
  <c r="I264" i="38"/>
  <c r="I230" i="38"/>
  <c r="BX487" i="49"/>
  <c r="AY325" i="2"/>
  <c r="CA293" i="2" s="1"/>
  <c r="ED293" i="2"/>
  <c r="CA325" i="2" s="1"/>
  <c r="EC228" i="2"/>
  <c r="BZ260" i="2" s="1"/>
  <c r="AX260" i="2"/>
  <c r="BZ228" i="2" s="1"/>
  <c r="AZ389" i="51"/>
  <c r="EE357" i="51"/>
  <c r="CB389" i="51" s="1"/>
  <c r="AL327" i="2"/>
  <c r="I91" i="38"/>
  <c r="DQ295" i="2"/>
  <c r="EF422" i="2"/>
  <c r="CC454" i="2" s="1"/>
  <c r="BA454" i="2"/>
  <c r="CC422" i="2" s="1"/>
  <c r="BP239" i="50"/>
  <c r="DQ400" i="51"/>
  <c r="AL432" i="51"/>
  <c r="I432" i="51"/>
  <c r="I457" i="51" s="1"/>
  <c r="I458" i="51" s="1"/>
  <c r="BM425" i="51"/>
  <c r="I124" i="38"/>
  <c r="DQ360" i="2"/>
  <c r="I161" i="38"/>
  <c r="DQ425" i="49"/>
  <c r="H284" i="38"/>
  <c r="H330" i="38"/>
  <c r="H327" i="38"/>
  <c r="H339" i="38"/>
  <c r="ED357" i="50"/>
  <c r="CA389" i="50" s="1"/>
  <c r="AY389" i="50"/>
  <c r="AW389" i="2"/>
  <c r="EB357" i="2"/>
  <c r="BY389" i="2" s="1"/>
  <c r="AX519" i="50"/>
  <c r="EC487" i="50"/>
  <c r="BZ519" i="50" s="1"/>
  <c r="BS308" i="49"/>
  <c r="BS438" i="49"/>
  <c r="N538" i="49"/>
  <c r="N571" i="49" s="1"/>
  <c r="BS503" i="49"/>
  <c r="BS373" i="49"/>
  <c r="N49" i="49"/>
  <c r="AL237" i="50"/>
  <c r="I237" i="50"/>
  <c r="BM230" i="50"/>
  <c r="DQ205" i="50"/>
  <c r="AK67" i="45"/>
  <c r="AK93" i="45" s="1"/>
  <c r="I29" i="38" s="1"/>
  <c r="AL302" i="51"/>
  <c r="I302" i="51"/>
  <c r="DQ270" i="51"/>
  <c r="BM295" i="51"/>
  <c r="EC227" i="49"/>
  <c r="BZ259" i="49" s="1"/>
  <c r="AX259" i="49"/>
  <c r="AL432" i="50"/>
  <c r="I432" i="50"/>
  <c r="I457" i="50" s="1"/>
  <c r="I458" i="50" s="1"/>
  <c r="BM425" i="50"/>
  <c r="DQ400" i="50"/>
  <c r="I327" i="2"/>
  <c r="I328" i="2" s="1"/>
  <c r="BN237" i="2"/>
  <c r="BN262" i="2" s="1"/>
  <c r="BX489" i="50"/>
  <c r="BY229" i="49"/>
  <c r="CB229" i="51"/>
  <c r="I237" i="51"/>
  <c r="DQ205" i="51"/>
  <c r="AL237" i="51"/>
  <c r="BM230" i="51"/>
  <c r="AK98" i="45"/>
  <c r="AK124" i="45" s="1"/>
  <c r="EB423" i="51"/>
  <c r="BY455" i="51" s="1"/>
  <c r="AW455" i="51"/>
  <c r="EE294" i="50"/>
  <c r="CB326" i="50" s="1"/>
  <c r="AZ326" i="50"/>
  <c r="CB294" i="50" s="1"/>
  <c r="I30" i="38"/>
  <c r="BY228" i="50"/>
  <c r="H251" i="38"/>
  <c r="H219" i="38"/>
  <c r="H255" i="38" s="1"/>
  <c r="BP369" i="50"/>
  <c r="BP304" i="50"/>
  <c r="K534" i="50"/>
  <c r="K567" i="50" s="1"/>
  <c r="BP499" i="50"/>
  <c r="BP434" i="50"/>
  <c r="K45" i="50"/>
  <c r="BX488" i="2"/>
  <c r="AK127" i="45"/>
  <c r="I40" i="38"/>
  <c r="AW455" i="49"/>
  <c r="BY423" i="49" s="1"/>
  <c r="EB423" i="49"/>
  <c r="BY455" i="49" s="1"/>
  <c r="AV390" i="50"/>
  <c r="EA358" i="50"/>
  <c r="BX390" i="50" s="1"/>
  <c r="AU90" i="45"/>
  <c r="R624" i="50"/>
  <c r="AU27" i="45"/>
  <c r="AV259" i="2"/>
  <c r="BX227" i="2" s="1"/>
  <c r="EA227" i="2"/>
  <c r="BX259" i="2" s="1"/>
  <c r="AX521" i="2"/>
  <c r="EC489" i="2"/>
  <c r="BZ521" i="2" s="1"/>
  <c r="AV59" i="45"/>
  <c r="EB228" i="49"/>
  <c r="BY260" i="49" s="1"/>
  <c r="AW260" i="49"/>
  <c r="BY228" i="49" s="1"/>
  <c r="EF487" i="51"/>
  <c r="CC519" i="51" s="1"/>
  <c r="BA519" i="51"/>
  <c r="AX259" i="51"/>
  <c r="BZ227" i="51" s="1"/>
  <c r="EC227" i="51"/>
  <c r="BZ259" i="51" s="1"/>
  <c r="DQ490" i="49"/>
  <c r="I194" i="38"/>
  <c r="AX326" i="49"/>
  <c r="BZ294" i="49" s="1"/>
  <c r="EC294" i="49"/>
  <c r="BZ326" i="49" s="1"/>
  <c r="DQ335" i="50"/>
  <c r="I367" i="50"/>
  <c r="I392" i="50" s="1"/>
  <c r="I393" i="50" s="1"/>
  <c r="BM360" i="50"/>
  <c r="AL367" i="50"/>
  <c r="DQ295" i="49"/>
  <c r="AL327" i="49"/>
  <c r="I95" i="38"/>
  <c r="EA359" i="51"/>
  <c r="BX391" i="51" s="1"/>
  <c r="AV391" i="51"/>
  <c r="AU122" i="45"/>
  <c r="BX423" i="2"/>
  <c r="AR74" i="46"/>
  <c r="P178" i="50"/>
  <c r="AR211" i="50"/>
  <c r="BT211" i="50" s="1"/>
  <c r="AR471" i="50"/>
  <c r="BT471" i="50" s="1"/>
  <c r="AR341" i="50"/>
  <c r="BT341" i="50" s="1"/>
  <c r="AR406" i="50"/>
  <c r="BT406" i="50" s="1"/>
  <c r="AR276" i="50"/>
  <c r="BT276" i="50" s="1"/>
  <c r="AR73" i="45"/>
  <c r="S625" i="2"/>
  <c r="AQ105" i="46"/>
  <c r="AQ276" i="51"/>
  <c r="BS276" i="51" s="1"/>
  <c r="AQ406" i="51"/>
  <c r="BS406" i="51" s="1"/>
  <c r="AQ471" i="51"/>
  <c r="BS471" i="51" s="1"/>
  <c r="AQ211" i="51"/>
  <c r="BS211" i="51" s="1"/>
  <c r="AQ104" i="45" s="1"/>
  <c r="O178" i="51"/>
  <c r="AQ341" i="51"/>
  <c r="BS341" i="51" s="1"/>
  <c r="AQ103" i="48"/>
  <c r="AM69" i="46"/>
  <c r="AM466" i="50"/>
  <c r="BO466" i="50" s="1"/>
  <c r="AM401" i="50"/>
  <c r="BO401" i="50" s="1"/>
  <c r="AM271" i="50"/>
  <c r="BO271" i="50" s="1"/>
  <c r="AM68" i="45" s="1"/>
  <c r="AM206" i="50"/>
  <c r="BO206" i="50" s="1"/>
  <c r="K173" i="50"/>
  <c r="AM336" i="50"/>
  <c r="BO336" i="50" s="1"/>
  <c r="AM98" i="48"/>
  <c r="I497" i="51"/>
  <c r="I522" i="51" s="1"/>
  <c r="I523" i="51" s="1"/>
  <c r="BM490" i="51"/>
  <c r="DQ465" i="51"/>
  <c r="AL497" i="51"/>
  <c r="H601" i="51"/>
  <c r="H626" i="51" s="1"/>
  <c r="BY293" i="51"/>
  <c r="CA489" i="49"/>
  <c r="CB293" i="49"/>
  <c r="BY358" i="2"/>
  <c r="AW391" i="49"/>
  <c r="BY359" i="49" s="1"/>
  <c r="EB359" i="49"/>
  <c r="BY391" i="49" s="1"/>
  <c r="BZ422" i="49"/>
  <c r="AY390" i="49"/>
  <c r="ED358" i="49"/>
  <c r="CA390" i="49" s="1"/>
  <c r="I327" i="49"/>
  <c r="I328" i="49" s="1"/>
  <c r="BN237" i="49"/>
  <c r="BN262" i="49" s="1"/>
  <c r="AX390" i="51"/>
  <c r="EC358" i="51"/>
  <c r="BZ390" i="51" s="1"/>
  <c r="DQ360" i="49"/>
  <c r="I128" i="38"/>
  <c r="AW520" i="51"/>
  <c r="EB488" i="51"/>
  <c r="BY520" i="51" s="1"/>
  <c r="S624" i="51"/>
  <c r="H217" i="38"/>
  <c r="H253" i="38" s="1"/>
  <c r="AX455" i="50"/>
  <c r="EC423" i="50"/>
  <c r="BZ455" i="50" s="1"/>
  <c r="AZ324" i="2"/>
  <c r="CB292" i="2" s="1"/>
  <c r="EE292" i="2"/>
  <c r="CB324" i="2" s="1"/>
  <c r="AX326" i="51"/>
  <c r="EC294" i="51"/>
  <c r="BZ326" i="51" s="1"/>
  <c r="ED422" i="51"/>
  <c r="CA454" i="51" s="1"/>
  <c r="AY454" i="51"/>
  <c r="CA422" i="51" s="1"/>
  <c r="AV89" i="45"/>
  <c r="AW259" i="50"/>
  <c r="EB227" i="50"/>
  <c r="BY259" i="50" s="1"/>
  <c r="S623" i="50"/>
  <c r="I262" i="2"/>
  <c r="I263" i="2" s="1"/>
  <c r="BN367" i="2"/>
  <c r="BN392" i="2" s="1"/>
  <c r="BN497" i="2"/>
  <c r="BN522" i="2" s="1"/>
  <c r="BN302" i="2"/>
  <c r="BN327" i="2" s="1"/>
  <c r="BN432" i="2"/>
  <c r="BN457" i="2" s="1"/>
  <c r="I532" i="2"/>
  <c r="I43" i="2"/>
  <c r="AY326" i="2"/>
  <c r="CA294" i="2" s="1"/>
  <c r="ED294" i="2"/>
  <c r="CA326" i="2" s="1"/>
  <c r="I302" i="50"/>
  <c r="BM295" i="50"/>
  <c r="AL302" i="50"/>
  <c r="DQ270" i="50"/>
  <c r="AL367" i="51"/>
  <c r="BM360" i="51"/>
  <c r="I367" i="51"/>
  <c r="I392" i="51" s="1"/>
  <c r="I393" i="51" s="1"/>
  <c r="DQ335" i="51"/>
  <c r="I312" i="38"/>
  <c r="I275" i="38"/>
  <c r="AR13" i="46"/>
  <c r="AR44" i="46"/>
  <c r="AO7" i="46"/>
  <c r="AO38" i="46"/>
  <c r="AU19" i="46"/>
  <c r="AU50" i="46"/>
  <c r="AT17" i="46"/>
  <c r="AT48" i="46"/>
  <c r="AB36" i="46"/>
  <c r="AB99" i="46"/>
  <c r="AB294" i="38"/>
  <c r="AB289" i="38"/>
  <c r="AB304" i="38"/>
  <c r="AB299" i="38"/>
  <c r="AV350" i="49"/>
  <c r="BX350" i="49" s="1"/>
  <c r="AU111" i="48"/>
  <c r="AT48" i="48"/>
  <c r="AT347" i="2"/>
  <c r="BV347" i="2" s="1"/>
  <c r="AT477" i="2"/>
  <c r="BV477" i="2" s="1"/>
  <c r="AT282" i="2"/>
  <c r="BV282" i="2" s="1"/>
  <c r="R184" i="2"/>
  <c r="AT217" i="2"/>
  <c r="BV217" i="2" s="1"/>
  <c r="AT412" i="2"/>
  <c r="BV412" i="2" s="1"/>
  <c r="S619" i="50"/>
  <c r="AB400" i="51"/>
  <c r="DI400" i="51" s="1"/>
  <c r="AB97" i="48"/>
  <c r="AB270" i="51"/>
  <c r="DI270" i="51" s="1"/>
  <c r="AU116" i="45"/>
  <c r="AB98" i="45"/>
  <c r="BX447" i="51"/>
  <c r="AU56" i="45"/>
  <c r="AV320" i="51"/>
  <c r="BX288" i="51" s="1"/>
  <c r="EB288" i="51" s="1"/>
  <c r="BY320" i="51" s="1"/>
  <c r="AB335" i="51"/>
  <c r="DI335" i="51" s="1"/>
  <c r="AA169" i="47"/>
  <c r="BC169" i="47" s="1"/>
  <c r="AB205" i="51" s="1"/>
  <c r="DI205" i="51" s="1"/>
  <c r="AB465" i="51"/>
  <c r="DI465" i="51" s="1"/>
  <c r="EC418" i="2"/>
  <c r="BZ450" i="2" s="1"/>
  <c r="BZ418" i="2" s="1"/>
  <c r="AY450" i="2" s="1"/>
  <c r="R619" i="51"/>
  <c r="S186" i="51"/>
  <c r="EB289" i="51"/>
  <c r="BY321" i="51" s="1"/>
  <c r="BY289" i="51" s="1"/>
  <c r="AX321" i="51" s="1"/>
  <c r="BX291" i="50"/>
  <c r="S622" i="50" s="1"/>
  <c r="BX512" i="51"/>
  <c r="S547" i="51"/>
  <c r="S580" i="51" s="1"/>
  <c r="BX317" i="51"/>
  <c r="EA355" i="49"/>
  <c r="BX387" i="49" s="1"/>
  <c r="S58" i="51"/>
  <c r="AV114" i="46" s="1"/>
  <c r="BX447" i="2"/>
  <c r="BX317" i="2"/>
  <c r="S58" i="2"/>
  <c r="S547" i="2"/>
  <c r="S580" i="2" s="1"/>
  <c r="BX512" i="2"/>
  <c r="AV387" i="49"/>
  <c r="EC421" i="50"/>
  <c r="BZ453" i="50" s="1"/>
  <c r="BZ421" i="50" s="1"/>
  <c r="AY453" i="50" s="1"/>
  <c r="AU349" i="51"/>
  <c r="BW349" i="51" s="1"/>
  <c r="AW452" i="49"/>
  <c r="BY420" i="49" s="1"/>
  <c r="AX452" i="49" s="1"/>
  <c r="AU479" i="51"/>
  <c r="BW479" i="51" s="1"/>
  <c r="ED419" i="50"/>
  <c r="CA451" i="50" s="1"/>
  <c r="CA419" i="50" s="1"/>
  <c r="W451" i="50" s="1"/>
  <c r="AU284" i="51"/>
  <c r="BW284" i="51" s="1"/>
  <c r="AU219" i="51"/>
  <c r="BW219" i="51" s="1"/>
  <c r="AU414" i="51"/>
  <c r="BW414" i="51" s="1"/>
  <c r="AB465" i="49"/>
  <c r="DI465" i="49" s="1"/>
  <c r="AA82" i="47"/>
  <c r="BC82" i="47" s="1"/>
  <c r="AB205" i="49" s="1"/>
  <c r="DI205" i="49" s="1"/>
  <c r="T187" i="49"/>
  <c r="EC290" i="50"/>
  <c r="BZ322" i="50" s="1"/>
  <c r="BZ290" i="50" s="1"/>
  <c r="AW322" i="2"/>
  <c r="BY290" i="2" s="1"/>
  <c r="S382" i="50"/>
  <c r="BX512" i="50" s="1"/>
  <c r="AB400" i="49"/>
  <c r="DI400" i="49" s="1"/>
  <c r="AB36" i="48"/>
  <c r="AB270" i="49"/>
  <c r="DI270" i="49" s="1"/>
  <c r="AB36" i="45"/>
  <c r="AB335" i="49"/>
  <c r="DI335" i="49" s="1"/>
  <c r="BY354" i="2"/>
  <c r="EC354" i="2" s="1"/>
  <c r="BZ386" i="2" s="1"/>
  <c r="EB355" i="51"/>
  <c r="BY387" i="51" s="1"/>
  <c r="BY355" i="51" s="1"/>
  <c r="BX483" i="49"/>
  <c r="AW515" i="49" s="1"/>
  <c r="R620" i="49"/>
  <c r="ED225" i="50"/>
  <c r="CA257" i="50" s="1"/>
  <c r="CA225" i="50" s="1"/>
  <c r="AV322" i="51"/>
  <c r="BX290" i="51" s="1"/>
  <c r="AW322" i="51" s="1"/>
  <c r="AU118" i="45"/>
  <c r="BX356" i="51"/>
  <c r="AW388" i="51" s="1"/>
  <c r="EC418" i="49"/>
  <c r="BZ450" i="49" s="1"/>
  <c r="BZ418" i="49" s="1"/>
  <c r="AY450" i="49" s="1"/>
  <c r="R622" i="49"/>
  <c r="EB221" i="50"/>
  <c r="AW255" i="50"/>
  <c r="EB223" i="50"/>
  <c r="BY255" i="50" s="1"/>
  <c r="BY224" i="51"/>
  <c r="AV115" i="45"/>
  <c r="AW253" i="50"/>
  <c r="BY355" i="50"/>
  <c r="AX387" i="50" s="1"/>
  <c r="R621" i="51"/>
  <c r="AW256" i="2"/>
  <c r="BY224" i="2" s="1"/>
  <c r="AV382" i="50"/>
  <c r="EB226" i="51"/>
  <c r="BY258" i="51" s="1"/>
  <c r="BY226" i="51" s="1"/>
  <c r="AX258" i="51" s="1"/>
  <c r="R616" i="50"/>
  <c r="EA350" i="50"/>
  <c r="BX382" i="50" s="1"/>
  <c r="AV516" i="49"/>
  <c r="AV220" i="49"/>
  <c r="BX220" i="49" s="1"/>
  <c r="AV285" i="49"/>
  <c r="BX285" i="49" s="1"/>
  <c r="EA486" i="49"/>
  <c r="BX518" i="49" s="1"/>
  <c r="BX486" i="49" s="1"/>
  <c r="AU57" i="45"/>
  <c r="AV415" i="49"/>
  <c r="BX415" i="49" s="1"/>
  <c r="AV480" i="49"/>
  <c r="BX480" i="49" s="1"/>
  <c r="EA484" i="49"/>
  <c r="BX516" i="49" s="1"/>
  <c r="AX256" i="49"/>
  <c r="EC224" i="49"/>
  <c r="BZ256" i="49" s="1"/>
  <c r="EA351" i="49"/>
  <c r="BX383" i="49" s="1"/>
  <c r="AU52" i="45"/>
  <c r="EB291" i="2"/>
  <c r="BY323" i="2" s="1"/>
  <c r="BY291" i="2" s="1"/>
  <c r="EC419" i="49"/>
  <c r="BZ451" i="49" s="1"/>
  <c r="BZ419" i="49" s="1"/>
  <c r="AY451" i="49" s="1"/>
  <c r="BW481" i="2"/>
  <c r="AX518" i="51"/>
  <c r="BZ486" i="51" s="1"/>
  <c r="AY518" i="51" s="1"/>
  <c r="BZ353" i="50"/>
  <c r="ED353" i="50" s="1"/>
  <c r="AW384" i="51"/>
  <c r="EB352" i="51"/>
  <c r="BY384" i="51" s="1"/>
  <c r="AX256" i="50"/>
  <c r="EC224" i="50"/>
  <c r="BZ256" i="50" s="1"/>
  <c r="EE484" i="2"/>
  <c r="W516" i="2"/>
  <c r="BY355" i="2"/>
  <c r="EC355" i="2" s="1"/>
  <c r="BZ387" i="2" s="1"/>
  <c r="EC222" i="2"/>
  <c r="CA484" i="51"/>
  <c r="EE484" i="51" s="1"/>
  <c r="EC352" i="50"/>
  <c r="U384" i="50"/>
  <c r="EE421" i="2"/>
  <c r="CB453" i="2" s="1"/>
  <c r="CB421" i="2" s="1"/>
  <c r="BY223" i="2"/>
  <c r="EC223" i="2" s="1"/>
  <c r="BZ255" i="2" s="1"/>
  <c r="AX254" i="2"/>
  <c r="BX225" i="51"/>
  <c r="BY482" i="51"/>
  <c r="EC482" i="51" s="1"/>
  <c r="AZ516" i="2"/>
  <c r="AV383" i="49"/>
  <c r="BX288" i="2"/>
  <c r="AV23" i="45" s="1"/>
  <c r="R617" i="49"/>
  <c r="AX323" i="51"/>
  <c r="EC291" i="51"/>
  <c r="BZ323" i="51" s="1"/>
  <c r="AR343" i="2"/>
  <c r="AR473" i="2"/>
  <c r="P180" i="2"/>
  <c r="AR213" i="2"/>
  <c r="AR408" i="2"/>
  <c r="AR278" i="2"/>
  <c r="EC482" i="2"/>
  <c r="U514" i="2"/>
  <c r="AX514" i="2"/>
  <c r="BY287" i="51"/>
  <c r="BU376" i="2"/>
  <c r="P541" i="2"/>
  <c r="P574" i="2" s="1"/>
  <c r="BU311" i="2"/>
  <c r="BU441" i="2"/>
  <c r="BU506" i="2"/>
  <c r="P52" i="2"/>
  <c r="AX255" i="49"/>
  <c r="EC223" i="49"/>
  <c r="BZ255" i="49" s="1"/>
  <c r="AW386" i="49"/>
  <c r="EB354" i="49"/>
  <c r="BY386" i="49" s="1"/>
  <c r="BV347" i="49"/>
  <c r="BX485" i="50"/>
  <c r="AV87" i="45" s="1"/>
  <c r="DW277" i="2"/>
  <c r="AR309" i="2"/>
  <c r="O309" i="2"/>
  <c r="AY518" i="2"/>
  <c r="ED486" i="2"/>
  <c r="CA518" i="2" s="1"/>
  <c r="AU348" i="49"/>
  <c r="AU218" i="49"/>
  <c r="S185" i="49"/>
  <c r="AU478" i="49"/>
  <c r="AU283" i="49"/>
  <c r="AU413" i="49"/>
  <c r="BY482" i="50"/>
  <c r="AV251" i="50"/>
  <c r="S251" i="50"/>
  <c r="EA219" i="50"/>
  <c r="AU81" i="45"/>
  <c r="BT375" i="50"/>
  <c r="BT505" i="50"/>
  <c r="BT310" i="50"/>
  <c r="O540" i="50"/>
  <c r="O573" i="50" s="1"/>
  <c r="BT440" i="50"/>
  <c r="O51" i="50"/>
  <c r="AR76" i="46" s="1"/>
  <c r="EA219" i="49"/>
  <c r="S251" i="49"/>
  <c r="AV251" i="49"/>
  <c r="AU50" i="45"/>
  <c r="AW449" i="49"/>
  <c r="EB417" i="49"/>
  <c r="BY449" i="49" s="1"/>
  <c r="S618" i="49"/>
  <c r="CA226" i="50"/>
  <c r="EB226" i="49"/>
  <c r="BY258" i="49" s="1"/>
  <c r="AW258" i="49"/>
  <c r="DX409" i="49"/>
  <c r="AS441" i="49"/>
  <c r="P441" i="49"/>
  <c r="BZ356" i="50"/>
  <c r="BX225" i="2"/>
  <c r="AV513" i="50"/>
  <c r="R617" i="50"/>
  <c r="EA481" i="50"/>
  <c r="BX513" i="50" s="1"/>
  <c r="BV443" i="51"/>
  <c r="BV378" i="51"/>
  <c r="Q543" i="51"/>
  <c r="Q576" i="51" s="1"/>
  <c r="BV313" i="51"/>
  <c r="BV508" i="51"/>
  <c r="Q54" i="51"/>
  <c r="AT110" i="46" s="1"/>
  <c r="AV511" i="49"/>
  <c r="S511" i="49"/>
  <c r="EA479" i="49"/>
  <c r="R615" i="49"/>
  <c r="BU246" i="51"/>
  <c r="O244" i="51"/>
  <c r="DW212" i="51"/>
  <c r="AR244" i="51"/>
  <c r="AQ105" i="45"/>
  <c r="BU410" i="2"/>
  <c r="BV412" i="50"/>
  <c r="DY346" i="2"/>
  <c r="Q378" i="2"/>
  <c r="AT378" i="2"/>
  <c r="DX474" i="49"/>
  <c r="O610" i="49"/>
  <c r="P506" i="49"/>
  <c r="AS506" i="49"/>
  <c r="BY356" i="49"/>
  <c r="BU246" i="2"/>
  <c r="BY354" i="50"/>
  <c r="O439" i="51"/>
  <c r="AR439" i="51"/>
  <c r="DW407" i="51"/>
  <c r="BT474" i="50"/>
  <c r="BT409" i="50"/>
  <c r="DZ413" i="2"/>
  <c r="R445" i="2"/>
  <c r="AU445" i="2"/>
  <c r="AX451" i="51"/>
  <c r="EC419" i="51"/>
  <c r="BZ451" i="51" s="1"/>
  <c r="AS376" i="49"/>
  <c r="DX344" i="49"/>
  <c r="P376" i="49"/>
  <c r="AV383" i="51"/>
  <c r="EA351" i="51"/>
  <c r="BX383" i="51" s="1"/>
  <c r="AU114" i="45"/>
  <c r="EB353" i="2"/>
  <c r="BY385" i="2" s="1"/>
  <c r="AW385" i="2"/>
  <c r="AW452" i="50"/>
  <c r="EB420" i="50"/>
  <c r="BY452" i="50" s="1"/>
  <c r="N608" i="2"/>
  <c r="DW472" i="2"/>
  <c r="O504" i="2"/>
  <c r="AR504" i="2"/>
  <c r="AZ453" i="49"/>
  <c r="EE421" i="49"/>
  <c r="CB453" i="49" s="1"/>
  <c r="BT245" i="49"/>
  <c r="O540" i="49"/>
  <c r="O573" i="49" s="1"/>
  <c r="BT375" i="49"/>
  <c r="BT505" i="49"/>
  <c r="BT440" i="49"/>
  <c r="BT310" i="49"/>
  <c r="O51" i="49"/>
  <c r="S381" i="49"/>
  <c r="AV381" i="49"/>
  <c r="EA349" i="49"/>
  <c r="BU475" i="2"/>
  <c r="EC417" i="51"/>
  <c r="U449" i="51"/>
  <c r="AX449" i="51"/>
  <c r="BV248" i="51"/>
  <c r="BV282" i="50"/>
  <c r="DY281" i="2"/>
  <c r="Q313" i="2"/>
  <c r="AT313" i="2"/>
  <c r="AU250" i="2"/>
  <c r="DZ218" i="2"/>
  <c r="R250" i="2"/>
  <c r="AT18" i="45"/>
  <c r="BT245" i="50"/>
  <c r="BS342" i="50"/>
  <c r="S381" i="50"/>
  <c r="AV381" i="50"/>
  <c r="EA349" i="50"/>
  <c r="AV316" i="49"/>
  <c r="S316" i="49"/>
  <c r="EA284" i="49"/>
  <c r="BS212" i="49"/>
  <c r="BS342" i="49"/>
  <c r="AT346" i="50"/>
  <c r="AT411" i="50"/>
  <c r="R183" i="50"/>
  <c r="AT476" i="50"/>
  <c r="AT216" i="50"/>
  <c r="AT281" i="50"/>
  <c r="DX279" i="49"/>
  <c r="P311" i="49"/>
  <c r="AS311" i="49"/>
  <c r="BT279" i="50"/>
  <c r="BT344" i="50"/>
  <c r="EB483" i="2"/>
  <c r="BY515" i="2" s="1"/>
  <c r="AW515" i="2"/>
  <c r="S316" i="50"/>
  <c r="EA284" i="50"/>
  <c r="AV316" i="50"/>
  <c r="BW250" i="51"/>
  <c r="BV282" i="49"/>
  <c r="BV412" i="49"/>
  <c r="AX323" i="49"/>
  <c r="EC291" i="49"/>
  <c r="BZ323" i="49" s="1"/>
  <c r="BZ484" i="50"/>
  <c r="S186" i="2"/>
  <c r="AU349" i="2"/>
  <c r="AU414" i="2"/>
  <c r="AU479" i="2"/>
  <c r="AU219" i="2"/>
  <c r="AU284" i="2"/>
  <c r="AU50" i="48"/>
  <c r="BX351" i="50"/>
  <c r="BY356" i="2"/>
  <c r="AR374" i="51"/>
  <c r="O374" i="51"/>
  <c r="DW342" i="51"/>
  <c r="ED288" i="49"/>
  <c r="AY320" i="49"/>
  <c r="V320" i="49"/>
  <c r="AY518" i="50"/>
  <c r="ED486" i="50"/>
  <c r="CA518" i="50" s="1"/>
  <c r="EB289" i="49"/>
  <c r="BY321" i="49" s="1"/>
  <c r="AW321" i="49"/>
  <c r="DX214" i="49"/>
  <c r="P246" i="49"/>
  <c r="AS246" i="49"/>
  <c r="AR45" i="45"/>
  <c r="AW452" i="51"/>
  <c r="EB420" i="51"/>
  <c r="BY452" i="51" s="1"/>
  <c r="AR278" i="51"/>
  <c r="AR473" i="51"/>
  <c r="P180" i="51"/>
  <c r="AR408" i="51"/>
  <c r="AR343" i="51"/>
  <c r="AR213" i="51"/>
  <c r="AX321" i="2"/>
  <c r="EC289" i="2"/>
  <c r="BZ321" i="2" s="1"/>
  <c r="P541" i="51"/>
  <c r="P574" i="51" s="1"/>
  <c r="BU376" i="51"/>
  <c r="BU506" i="51"/>
  <c r="BU311" i="51"/>
  <c r="BU441" i="51"/>
  <c r="P52" i="51"/>
  <c r="AS108" i="46" s="1"/>
  <c r="R615" i="50"/>
  <c r="AV511" i="50"/>
  <c r="S511" i="50"/>
  <c r="EA479" i="50"/>
  <c r="AV53" i="45"/>
  <c r="EB222" i="49"/>
  <c r="BY254" i="49" s="1"/>
  <c r="AW254" i="49"/>
  <c r="AV84" i="45"/>
  <c r="EB222" i="50"/>
  <c r="BY254" i="50" s="1"/>
  <c r="AW254" i="50"/>
  <c r="O439" i="2"/>
  <c r="DW407" i="2"/>
  <c r="AR439" i="2"/>
  <c r="AR309" i="51"/>
  <c r="O309" i="51"/>
  <c r="DW277" i="51"/>
  <c r="BU280" i="2"/>
  <c r="BU215" i="2"/>
  <c r="BV347" i="50"/>
  <c r="BV477" i="50"/>
  <c r="BY421" i="51"/>
  <c r="AU510" i="2"/>
  <c r="DZ478" i="2"/>
  <c r="Q614" i="2"/>
  <c r="R510" i="2"/>
  <c r="BS277" i="50"/>
  <c r="BS212" i="50"/>
  <c r="EC353" i="51"/>
  <c r="BZ385" i="51" s="1"/>
  <c r="AX385" i="51"/>
  <c r="S446" i="49"/>
  <c r="EA414" i="49"/>
  <c r="AV446" i="49"/>
  <c r="BS472" i="49"/>
  <c r="BS407" i="49"/>
  <c r="DW472" i="51"/>
  <c r="N608" i="51"/>
  <c r="AR504" i="51"/>
  <c r="O504" i="51"/>
  <c r="AW449" i="50"/>
  <c r="EB417" i="50"/>
  <c r="BY449" i="50" s="1"/>
  <c r="DY411" i="2"/>
  <c r="AT443" i="2"/>
  <c r="Q443" i="2"/>
  <c r="AT508" i="2"/>
  <c r="P612" i="2"/>
  <c r="Q508" i="2"/>
  <c r="DY476" i="2"/>
  <c r="BX419" i="2"/>
  <c r="BZ289" i="50"/>
  <c r="BT214" i="50"/>
  <c r="BZ485" i="2"/>
  <c r="AU26" i="45"/>
  <c r="AV258" i="2"/>
  <c r="EA226" i="2"/>
  <c r="BX258" i="2" s="1"/>
  <c r="R622" i="2"/>
  <c r="AS280" i="50"/>
  <c r="Q182" i="50"/>
  <c r="AS345" i="50"/>
  <c r="AS215" i="50"/>
  <c r="AS475" i="50"/>
  <c r="AS410" i="50"/>
  <c r="BV443" i="49"/>
  <c r="Q543" i="49"/>
  <c r="Q576" i="49" s="1"/>
  <c r="BV378" i="49"/>
  <c r="BV508" i="49"/>
  <c r="BV313" i="49"/>
  <c r="Q54" i="49"/>
  <c r="BV477" i="49"/>
  <c r="BV217" i="49"/>
  <c r="AR374" i="2"/>
  <c r="DW342" i="2"/>
  <c r="O374" i="2"/>
  <c r="BX225" i="49"/>
  <c r="BY420" i="2"/>
  <c r="R315" i="2"/>
  <c r="AU315" i="2"/>
  <c r="DZ283" i="2"/>
  <c r="S618" i="50"/>
  <c r="BW315" i="51"/>
  <c r="R545" i="51"/>
  <c r="R578" i="51" s="1"/>
  <c r="BW380" i="51"/>
  <c r="BW510" i="51"/>
  <c r="BW445" i="51"/>
  <c r="R56" i="51"/>
  <c r="AU112" i="46" s="1"/>
  <c r="EA414" i="50"/>
  <c r="AV446" i="50"/>
  <c r="S446" i="50"/>
  <c r="R184" i="51"/>
  <c r="AT412" i="51"/>
  <c r="AT347" i="51"/>
  <c r="AT477" i="51"/>
  <c r="AT217" i="51"/>
  <c r="AT109" i="48"/>
  <c r="AT282" i="51"/>
  <c r="BY485" i="51"/>
  <c r="AU348" i="50"/>
  <c r="AU218" i="50"/>
  <c r="S185" i="50"/>
  <c r="AU283" i="50"/>
  <c r="AU413" i="50"/>
  <c r="AU478" i="50"/>
  <c r="ED223" i="51"/>
  <c r="V255" i="51"/>
  <c r="AY255" i="51"/>
  <c r="DY216" i="2"/>
  <c r="Q248" i="2"/>
  <c r="AT248" i="2"/>
  <c r="AS16" i="45"/>
  <c r="AV448" i="51"/>
  <c r="EA416" i="51"/>
  <c r="BX448" i="51" s="1"/>
  <c r="R617" i="51"/>
  <c r="EC483" i="50"/>
  <c r="BZ515" i="50" s="1"/>
  <c r="AX515" i="50"/>
  <c r="AU380" i="2"/>
  <c r="R380" i="2"/>
  <c r="DZ348" i="2"/>
  <c r="BW287" i="2"/>
  <c r="EB354" i="51"/>
  <c r="BY386" i="51" s="1"/>
  <c r="AW386" i="51"/>
  <c r="S620" i="51"/>
  <c r="AV117" i="45"/>
  <c r="BU345" i="2"/>
  <c r="BY485" i="49"/>
  <c r="BV217" i="50"/>
  <c r="AS215" i="51"/>
  <c r="Q182" i="51"/>
  <c r="AS280" i="51"/>
  <c r="AS475" i="51"/>
  <c r="AS107" i="48"/>
  <c r="AS410" i="51"/>
  <c r="AS345" i="51"/>
  <c r="BZ290" i="49"/>
  <c r="BV248" i="49"/>
  <c r="BS407" i="50"/>
  <c r="BS472" i="50"/>
  <c r="AS215" i="49"/>
  <c r="AS46" i="48"/>
  <c r="AS475" i="49"/>
  <c r="AS280" i="49"/>
  <c r="AS410" i="49"/>
  <c r="Q182" i="49"/>
  <c r="AS345" i="49"/>
  <c r="BS277" i="49"/>
  <c r="AR244" i="2"/>
  <c r="DW212" i="2"/>
  <c r="O244" i="2"/>
  <c r="AQ12" i="45"/>
  <c r="L44" i="2"/>
  <c r="BQ238" i="2"/>
  <c r="M536" i="2"/>
  <c r="M569" i="2" s="1"/>
  <c r="BR501" i="2"/>
  <c r="BR436" i="2"/>
  <c r="BR371" i="2"/>
  <c r="BR306" i="2"/>
  <c r="M47" i="2"/>
  <c r="M240" i="50"/>
  <c r="DU208" i="50"/>
  <c r="AP240" i="50"/>
  <c r="M435" i="50"/>
  <c r="DU403" i="50"/>
  <c r="AP435" i="50"/>
  <c r="BR275" i="2"/>
  <c r="BR275" i="50"/>
  <c r="M435" i="2"/>
  <c r="DU403" i="2"/>
  <c r="AP435" i="2"/>
  <c r="DU208" i="2"/>
  <c r="AP240" i="2"/>
  <c r="M240" i="2"/>
  <c r="DU273" i="50"/>
  <c r="AP305" i="50"/>
  <c r="M305" i="50"/>
  <c r="AO70" i="45"/>
  <c r="BR501" i="50"/>
  <c r="M536" i="50"/>
  <c r="M569" i="50" s="1"/>
  <c r="BR436" i="50"/>
  <c r="BR371" i="50"/>
  <c r="BR306" i="50"/>
  <c r="M47" i="50"/>
  <c r="AP72" i="46" s="1"/>
  <c r="DV340" i="2"/>
  <c r="AQ372" i="2"/>
  <c r="N372" i="2"/>
  <c r="BR210" i="2"/>
  <c r="AO467" i="2"/>
  <c r="BQ467" i="2" s="1"/>
  <c r="AO402" i="2"/>
  <c r="BQ402" i="2" s="1"/>
  <c r="M174" i="2"/>
  <c r="AO207" i="2"/>
  <c r="BQ207" i="2" s="1"/>
  <c r="AO337" i="2"/>
  <c r="BQ337" i="2" s="1"/>
  <c r="AO272" i="2"/>
  <c r="BQ272" i="2" s="1"/>
  <c r="BR405" i="50"/>
  <c r="AQ372" i="50"/>
  <c r="N372" i="50"/>
  <c r="DV340" i="50"/>
  <c r="L604" i="2"/>
  <c r="M500" i="2"/>
  <c r="AP500" i="2"/>
  <c r="DU468" i="2"/>
  <c r="AO8" i="45"/>
  <c r="AP500" i="50"/>
  <c r="L604" i="50"/>
  <c r="M500" i="50"/>
  <c r="DU468" i="50"/>
  <c r="L533" i="2"/>
  <c r="L566" i="2" s="1"/>
  <c r="BQ498" i="2"/>
  <c r="BQ433" i="2"/>
  <c r="BQ368" i="2"/>
  <c r="BQ303" i="2"/>
  <c r="BR241" i="50"/>
  <c r="BR470" i="2"/>
  <c r="AQ242" i="50"/>
  <c r="N242" i="50"/>
  <c r="DV210" i="50"/>
  <c r="N502" i="50"/>
  <c r="DV470" i="50"/>
  <c r="AQ502" i="50"/>
  <c r="M370" i="2"/>
  <c r="AP370" i="2"/>
  <c r="DU338" i="2"/>
  <c r="BR241" i="2"/>
  <c r="M370" i="50"/>
  <c r="DU338" i="50"/>
  <c r="AP370" i="50"/>
  <c r="BR405" i="2"/>
  <c r="M305" i="2"/>
  <c r="AP305" i="2"/>
  <c r="DU273" i="2"/>
  <c r="AO39" i="45"/>
  <c r="BR241" i="49"/>
  <c r="AN37" i="45"/>
  <c r="BR241" i="51"/>
  <c r="L303" i="49"/>
  <c r="AO303" i="49"/>
  <c r="DT271" i="49"/>
  <c r="BR501" i="49"/>
  <c r="M536" i="49"/>
  <c r="M569" i="49" s="1"/>
  <c r="BR436" i="49"/>
  <c r="BR306" i="49"/>
  <c r="BR371" i="49"/>
  <c r="M47" i="49"/>
  <c r="L604" i="49"/>
  <c r="AP500" i="49"/>
  <c r="M500" i="49"/>
  <c r="DU468" i="49"/>
  <c r="DH335" i="51"/>
  <c r="N437" i="51"/>
  <c r="DV405" i="51"/>
  <c r="AQ437" i="51"/>
  <c r="M535" i="51"/>
  <c r="M568" i="51" s="1"/>
  <c r="BR500" i="51"/>
  <c r="BR435" i="51"/>
  <c r="BR370" i="51"/>
  <c r="BR305" i="51"/>
  <c r="AP240" i="49"/>
  <c r="M240" i="49"/>
  <c r="DU208" i="49"/>
  <c r="DH465" i="51"/>
  <c r="DH205" i="51"/>
  <c r="BR240" i="51"/>
  <c r="AO368" i="49"/>
  <c r="L368" i="49"/>
  <c r="DT336" i="49"/>
  <c r="AQ372" i="51"/>
  <c r="N372" i="51"/>
  <c r="DV340" i="51"/>
  <c r="BR470" i="51"/>
  <c r="DH400" i="51"/>
  <c r="BR210" i="49"/>
  <c r="DV275" i="51"/>
  <c r="AQ307" i="51"/>
  <c r="N307" i="51"/>
  <c r="BR210" i="51"/>
  <c r="M435" i="49"/>
  <c r="AP435" i="49"/>
  <c r="DU403" i="49"/>
  <c r="AP305" i="49"/>
  <c r="M305" i="49"/>
  <c r="DU273" i="49"/>
  <c r="DH270" i="51"/>
  <c r="DT206" i="49"/>
  <c r="AO238" i="49"/>
  <c r="L238" i="49"/>
  <c r="BR340" i="49"/>
  <c r="BR501" i="51"/>
  <c r="BR436" i="51"/>
  <c r="BR306" i="51"/>
  <c r="M536" i="51"/>
  <c r="M569" i="51" s="1"/>
  <c r="BR371" i="51"/>
  <c r="M47" i="51"/>
  <c r="AP103" i="46" s="1"/>
  <c r="M174" i="49"/>
  <c r="AO337" i="49"/>
  <c r="BQ337" i="49" s="1"/>
  <c r="AO467" i="49"/>
  <c r="BQ467" i="49" s="1"/>
  <c r="AO402" i="49"/>
  <c r="BQ402" i="49" s="1"/>
  <c r="AO272" i="49"/>
  <c r="BQ272" i="49" s="1"/>
  <c r="AO207" i="49"/>
  <c r="BQ207" i="49" s="1"/>
  <c r="AO38" i="48"/>
  <c r="M174" i="51"/>
  <c r="AO272" i="51"/>
  <c r="BQ272" i="51" s="1"/>
  <c r="AO467" i="51"/>
  <c r="BQ467" i="51" s="1"/>
  <c r="AO337" i="51"/>
  <c r="BQ337" i="51" s="1"/>
  <c r="AO402" i="51"/>
  <c r="BQ402" i="51" s="1"/>
  <c r="AO207" i="51"/>
  <c r="BQ207" i="51" s="1"/>
  <c r="M46" i="51"/>
  <c r="AP102" i="46" s="1"/>
  <c r="BR275" i="49"/>
  <c r="M370" i="49"/>
  <c r="AP370" i="49"/>
  <c r="DU338" i="49"/>
  <c r="K602" i="49"/>
  <c r="AO498" i="49"/>
  <c r="L498" i="49"/>
  <c r="DT466" i="49"/>
  <c r="AO433" i="49"/>
  <c r="L433" i="49"/>
  <c r="DT401" i="49"/>
  <c r="L173" i="51"/>
  <c r="AN271" i="51"/>
  <c r="BP271" i="51" s="1"/>
  <c r="AN466" i="51"/>
  <c r="BP466" i="51" s="1"/>
  <c r="AN401" i="51"/>
  <c r="BP401" i="51" s="1"/>
  <c r="AN336" i="51"/>
  <c r="BP336" i="51" s="1"/>
  <c r="AN206" i="51"/>
  <c r="BP206" i="51" s="1"/>
  <c r="AQ502" i="49"/>
  <c r="N502" i="49"/>
  <c r="DV470" i="49"/>
  <c r="BR405" i="49"/>
  <c r="I327" i="50" l="1"/>
  <c r="I328" i="50" s="1"/>
  <c r="BN237" i="50"/>
  <c r="BN262" i="50" s="1"/>
  <c r="BA325" i="49"/>
  <c r="EF293" i="49"/>
  <c r="CC325" i="49" s="1"/>
  <c r="K498" i="50"/>
  <c r="J602" i="50"/>
  <c r="AN498" i="50"/>
  <c r="DS466" i="50"/>
  <c r="DW471" i="51"/>
  <c r="N607" i="51"/>
  <c r="AR503" i="51"/>
  <c r="O503" i="51"/>
  <c r="AS438" i="50"/>
  <c r="DX406" i="50"/>
  <c r="P438" i="50"/>
  <c r="BX359" i="51"/>
  <c r="CC487" i="51"/>
  <c r="EF229" i="51"/>
  <c r="CC261" i="51" s="1"/>
  <c r="BA261" i="51"/>
  <c r="CA357" i="50"/>
  <c r="BZ489" i="51"/>
  <c r="AS503" i="2"/>
  <c r="DX471" i="2"/>
  <c r="O607" i="2"/>
  <c r="P503" i="2"/>
  <c r="BZ488" i="50"/>
  <c r="CB229" i="2"/>
  <c r="I68" i="49"/>
  <c r="AL400" i="49"/>
  <c r="AL205" i="49"/>
  <c r="AL465" i="49"/>
  <c r="AL270" i="49"/>
  <c r="AL36" i="48"/>
  <c r="AL62" i="48" s="1"/>
  <c r="J233" i="38" s="1"/>
  <c r="AL335" i="49"/>
  <c r="J172" i="49"/>
  <c r="EB292" i="51"/>
  <c r="BY324" i="51" s="1"/>
  <c r="AW324" i="51"/>
  <c r="S623" i="51"/>
  <c r="AV120" i="45"/>
  <c r="AZ521" i="49"/>
  <c r="EE489" i="49"/>
  <c r="CB521" i="49" s="1"/>
  <c r="AR438" i="51"/>
  <c r="O438" i="51"/>
  <c r="DW406" i="51"/>
  <c r="AS373" i="50"/>
  <c r="DX341" i="50"/>
  <c r="P373" i="50"/>
  <c r="EC423" i="49"/>
  <c r="BZ455" i="49" s="1"/>
  <c r="AX455" i="49"/>
  <c r="BZ423" i="49" s="1"/>
  <c r="BY423" i="51"/>
  <c r="AX261" i="49"/>
  <c r="EC229" i="49"/>
  <c r="BZ261" i="49" s="1"/>
  <c r="BZ227" i="49"/>
  <c r="I165" i="38"/>
  <c r="I66" i="38"/>
  <c r="H324" i="38"/>
  <c r="H318" i="38"/>
  <c r="H315" i="38"/>
  <c r="H333" i="38"/>
  <c r="H336" i="38"/>
  <c r="H306" i="38"/>
  <c r="H257" i="38"/>
  <c r="AZ326" i="2"/>
  <c r="CB294" i="2" s="1"/>
  <c r="EE294" i="2"/>
  <c r="CB326" i="2" s="1"/>
  <c r="EC293" i="51"/>
  <c r="BZ325" i="51" s="1"/>
  <c r="AX325" i="51"/>
  <c r="BZ293" i="51" s="1"/>
  <c r="AR308" i="51"/>
  <c r="O308" i="51"/>
  <c r="DW276" i="51"/>
  <c r="DX471" i="50"/>
  <c r="P503" i="50"/>
  <c r="O607" i="50"/>
  <c r="AS503" i="50"/>
  <c r="I99" i="38"/>
  <c r="ED294" i="49"/>
  <c r="CA326" i="49" s="1"/>
  <c r="AY326" i="49"/>
  <c r="AV27" i="45"/>
  <c r="EB227" i="2"/>
  <c r="BY259" i="2" s="1"/>
  <c r="AW259" i="2"/>
  <c r="I242" i="38"/>
  <c r="EB489" i="50"/>
  <c r="BY521" i="50" s="1"/>
  <c r="S625" i="50"/>
  <c r="AW521" i="50"/>
  <c r="DQ230" i="50"/>
  <c r="I59" i="38"/>
  <c r="I60" i="38" s="1"/>
  <c r="I162" i="38"/>
  <c r="DQ425" i="51"/>
  <c r="AZ325" i="2"/>
  <c r="EE293" i="2"/>
  <c r="CB325" i="2" s="1"/>
  <c r="AV91" i="45"/>
  <c r="AW261" i="50"/>
  <c r="EB229" i="50"/>
  <c r="BY261" i="50" s="1"/>
  <c r="AW456" i="49"/>
  <c r="EB424" i="49"/>
  <c r="BY456" i="49" s="1"/>
  <c r="S625" i="49"/>
  <c r="AV60" i="45"/>
  <c r="BT45" i="48"/>
  <c r="BW44" i="48"/>
  <c r="BV44" i="48"/>
  <c r="I129" i="38"/>
  <c r="I130" i="38" s="1"/>
  <c r="DQ360" i="51"/>
  <c r="AL205" i="2"/>
  <c r="AL400" i="2"/>
  <c r="I68" i="2"/>
  <c r="AL270" i="2"/>
  <c r="AL465" i="2"/>
  <c r="J14" i="38"/>
  <c r="AL5" i="46"/>
  <c r="AL31" i="46" s="1"/>
  <c r="AL335" i="2"/>
  <c r="AL36" i="46"/>
  <c r="AL62" i="46" s="1"/>
  <c r="J172" i="2"/>
  <c r="J197" i="2" s="1"/>
  <c r="J198" i="2" s="1"/>
  <c r="BZ294" i="51"/>
  <c r="BY488" i="51"/>
  <c r="CA358" i="49"/>
  <c r="K368" i="50"/>
  <c r="DS336" i="50"/>
  <c r="AN368" i="50"/>
  <c r="AS243" i="50"/>
  <c r="DX211" i="50"/>
  <c r="P243" i="50"/>
  <c r="I198" i="38"/>
  <c r="AX260" i="49"/>
  <c r="BZ228" i="49" s="1"/>
  <c r="EC228" i="49"/>
  <c r="BZ260" i="49" s="1"/>
  <c r="AK128" i="45"/>
  <c r="I41" i="38"/>
  <c r="I243" i="38" s="1"/>
  <c r="I262" i="50"/>
  <c r="I263" i="50" s="1"/>
  <c r="BN367" i="50"/>
  <c r="BN392" i="50" s="1"/>
  <c r="BN497" i="50"/>
  <c r="BN522" i="50" s="1"/>
  <c r="BN302" i="50"/>
  <c r="BN327" i="50" s="1"/>
  <c r="BN432" i="50"/>
  <c r="BN457" i="50" s="1"/>
  <c r="I532" i="50"/>
  <c r="I43" i="50"/>
  <c r="S623" i="49"/>
  <c r="EB487" i="49"/>
  <c r="BY519" i="49" s="1"/>
  <c r="AW519" i="49"/>
  <c r="AV58" i="45"/>
  <c r="P243" i="2"/>
  <c r="AS243" i="2"/>
  <c r="DX211" i="2"/>
  <c r="BY488" i="49"/>
  <c r="I565" i="2"/>
  <c r="I590" i="2" s="1"/>
  <c r="I591" i="2" s="1"/>
  <c r="J32" i="38" s="1"/>
  <c r="I557" i="2"/>
  <c r="I558" i="2" s="1"/>
  <c r="BY227" i="50"/>
  <c r="I132" i="38"/>
  <c r="ED422" i="49"/>
  <c r="CA454" i="49" s="1"/>
  <c r="AY454" i="49"/>
  <c r="S624" i="2"/>
  <c r="AW520" i="2"/>
  <c r="EB488" i="2"/>
  <c r="BY520" i="2" s="1"/>
  <c r="DQ230" i="51"/>
  <c r="I63" i="38"/>
  <c r="I67" i="38" s="1"/>
  <c r="I96" i="38"/>
  <c r="I97" i="38" s="1"/>
  <c r="AL327" i="51"/>
  <c r="DQ295" i="51"/>
  <c r="I266" i="38"/>
  <c r="I321" i="38"/>
  <c r="I309" i="38"/>
  <c r="P373" i="2"/>
  <c r="AS373" i="2"/>
  <c r="DX341" i="2"/>
  <c r="BY424" i="2"/>
  <c r="I64" i="38"/>
  <c r="BA324" i="2"/>
  <c r="EF292" i="2"/>
  <c r="CC324" i="2" s="1"/>
  <c r="AN238" i="50"/>
  <c r="DS206" i="50"/>
  <c r="K238" i="50"/>
  <c r="AR373" i="51"/>
  <c r="O373" i="51"/>
  <c r="DW341" i="51"/>
  <c r="AN70" i="46"/>
  <c r="AN402" i="50"/>
  <c r="BP402" i="50" s="1"/>
  <c r="AN272" i="50"/>
  <c r="BP272" i="50" s="1"/>
  <c r="AN207" i="50"/>
  <c r="BP207" i="50" s="1"/>
  <c r="L174" i="50"/>
  <c r="AN467" i="50"/>
  <c r="BP467" i="50" s="1"/>
  <c r="AN337" i="50"/>
  <c r="BP337" i="50" s="1"/>
  <c r="AN69" i="45"/>
  <c r="AN99" i="48"/>
  <c r="EC228" i="50"/>
  <c r="BZ260" i="50" s="1"/>
  <c r="AX260" i="50"/>
  <c r="AQ211" i="49"/>
  <c r="BS211" i="49" s="1"/>
  <c r="AQ42" i="48"/>
  <c r="AQ341" i="49"/>
  <c r="BS341" i="49" s="1"/>
  <c r="AQ42" i="45" s="1"/>
  <c r="AQ406" i="49"/>
  <c r="BS406" i="49" s="1"/>
  <c r="AQ471" i="49"/>
  <c r="BS471" i="49" s="1"/>
  <c r="AQ276" i="49"/>
  <c r="BS276" i="49" s="1"/>
  <c r="O178" i="49"/>
  <c r="BZ487" i="50"/>
  <c r="H331" i="38"/>
  <c r="H340" i="38"/>
  <c r="H328" i="38"/>
  <c r="CB357" i="51"/>
  <c r="DX406" i="2"/>
  <c r="P438" i="2"/>
  <c r="AS438" i="2"/>
  <c r="BX424" i="51"/>
  <c r="AX456" i="50"/>
  <c r="BZ424" i="50" s="1"/>
  <c r="EC424" i="50"/>
  <c r="BZ456" i="50" s="1"/>
  <c r="CC359" i="2"/>
  <c r="I557" i="49"/>
  <c r="I558" i="49" s="1"/>
  <c r="I565" i="49"/>
  <c r="I590" i="49" s="1"/>
  <c r="I591" i="49" s="1"/>
  <c r="J44" i="38" s="1"/>
  <c r="BY357" i="49"/>
  <c r="ED422" i="50"/>
  <c r="CA454" i="50" s="1"/>
  <c r="AY454" i="50"/>
  <c r="CA422" i="50" s="1"/>
  <c r="AX391" i="49"/>
  <c r="BZ359" i="49" s="1"/>
  <c r="EC359" i="49"/>
  <c r="BZ391" i="49" s="1"/>
  <c r="DQ490" i="51"/>
  <c r="I195" i="38"/>
  <c r="I196" i="38" s="1"/>
  <c r="AN303" i="50"/>
  <c r="K303" i="50"/>
  <c r="DS271" i="50"/>
  <c r="AW455" i="2"/>
  <c r="EB423" i="2"/>
  <c r="BY455" i="2" s="1"/>
  <c r="AV28" i="45"/>
  <c r="DQ360" i="50"/>
  <c r="I125" i="38"/>
  <c r="I133" i="38" s="1"/>
  <c r="ED227" i="51"/>
  <c r="CA259" i="51" s="1"/>
  <c r="AY259" i="51"/>
  <c r="DQ425" i="50"/>
  <c r="I158" i="38"/>
  <c r="I166" i="38" s="1"/>
  <c r="I327" i="51"/>
  <c r="I328" i="51" s="1"/>
  <c r="BN237" i="51"/>
  <c r="BN262" i="51" s="1"/>
  <c r="ED228" i="2"/>
  <c r="CA260" i="2" s="1"/>
  <c r="AY260" i="2"/>
  <c r="EB487" i="2"/>
  <c r="BY519" i="2" s="1"/>
  <c r="S623" i="2"/>
  <c r="AW519" i="2"/>
  <c r="BY487" i="2" s="1"/>
  <c r="AX391" i="50"/>
  <c r="BZ359" i="50" s="1"/>
  <c r="EC359" i="50"/>
  <c r="BZ391" i="50" s="1"/>
  <c r="I313" i="38"/>
  <c r="F28" i="53" s="1"/>
  <c r="F22" i="53"/>
  <c r="I92" i="38"/>
  <c r="I100" i="38" s="1"/>
  <c r="AL327" i="50"/>
  <c r="DQ295" i="50"/>
  <c r="EE422" i="51"/>
  <c r="CB454" i="51" s="1"/>
  <c r="AZ454" i="51"/>
  <c r="BZ423" i="50"/>
  <c r="BZ358" i="51"/>
  <c r="EC358" i="2"/>
  <c r="BZ390" i="2" s="1"/>
  <c r="AX390" i="2"/>
  <c r="DS401" i="50"/>
  <c r="K433" i="50"/>
  <c r="AN433" i="50"/>
  <c r="AR243" i="51"/>
  <c r="DW211" i="51"/>
  <c r="O243" i="51"/>
  <c r="DX276" i="50"/>
  <c r="P308" i="50"/>
  <c r="BU243" i="50" s="1"/>
  <c r="AS308" i="50"/>
  <c r="BZ489" i="2"/>
  <c r="BX358" i="50"/>
  <c r="EF294" i="50"/>
  <c r="CC326" i="50" s="1"/>
  <c r="BA326" i="50"/>
  <c r="BN497" i="51"/>
  <c r="BN522" i="51" s="1"/>
  <c r="BN432" i="51"/>
  <c r="BN457" i="51" s="1"/>
  <c r="I262" i="51"/>
  <c r="I263" i="51" s="1"/>
  <c r="I532" i="51"/>
  <c r="BN302" i="51"/>
  <c r="BN327" i="51" s="1"/>
  <c r="BN367" i="51"/>
  <c r="BN392" i="51" s="1"/>
  <c r="I43" i="51"/>
  <c r="J18" i="38" s="1"/>
  <c r="J22" i="38" s="1"/>
  <c r="BY357" i="2"/>
  <c r="I163" i="38"/>
  <c r="BB454" i="2"/>
  <c r="CD422" i="2" s="1"/>
  <c r="EG422" i="2"/>
  <c r="CD454" i="2" s="1"/>
  <c r="AS308" i="2"/>
  <c r="DX276" i="2"/>
  <c r="P308" i="2"/>
  <c r="BU243" i="2" s="1"/>
  <c r="EC292" i="49"/>
  <c r="BZ324" i="49" s="1"/>
  <c r="AX324" i="49"/>
  <c r="AY325" i="50"/>
  <c r="ED293" i="50"/>
  <c r="CA325" i="50" s="1"/>
  <c r="EE292" i="50"/>
  <c r="CB324" i="50" s="1"/>
  <c r="AZ324" i="50"/>
  <c r="AV121" i="45"/>
  <c r="EB228" i="51"/>
  <c r="BY260" i="51" s="1"/>
  <c r="AW260" i="51"/>
  <c r="DQ490" i="50"/>
  <c r="I191" i="38"/>
  <c r="I199" i="38" s="1"/>
  <c r="AS14" i="46"/>
  <c r="AS45" i="46"/>
  <c r="AP9" i="46"/>
  <c r="AP40" i="46"/>
  <c r="AO37" i="46"/>
  <c r="AO6" i="46"/>
  <c r="AV20" i="46"/>
  <c r="AV51" i="46"/>
  <c r="AC289" i="38"/>
  <c r="AC294" i="38"/>
  <c r="AC304" i="38"/>
  <c r="AC299" i="38"/>
  <c r="AV285" i="51"/>
  <c r="BX285" i="51" s="1"/>
  <c r="AW317" i="51" s="1"/>
  <c r="AO206" i="2"/>
  <c r="BQ206" i="2" s="1"/>
  <c r="AP238" i="2" s="1"/>
  <c r="AR105" i="48"/>
  <c r="AV285" i="2"/>
  <c r="BX285" i="2" s="1"/>
  <c r="T317" i="2" s="1"/>
  <c r="AV415" i="51"/>
  <c r="BX415" i="51" s="1"/>
  <c r="T447" i="51" s="1"/>
  <c r="T187" i="51"/>
  <c r="AV220" i="2"/>
  <c r="BX220" i="2" s="1"/>
  <c r="T252" i="2" s="1"/>
  <c r="AV88" i="45"/>
  <c r="EB291" i="50"/>
  <c r="BY323" i="50" s="1"/>
  <c r="AW323" i="50"/>
  <c r="AV51" i="48"/>
  <c r="AV480" i="2"/>
  <c r="BX480" i="2" s="1"/>
  <c r="T512" i="2" s="1"/>
  <c r="AV350" i="2"/>
  <c r="BX350" i="2" s="1"/>
  <c r="AW382" i="2" s="1"/>
  <c r="AV350" i="51"/>
  <c r="BX350" i="51" s="1"/>
  <c r="EB350" i="51" s="1"/>
  <c r="AV480" i="51"/>
  <c r="BX480" i="51" s="1"/>
  <c r="T512" i="51" s="1"/>
  <c r="AV220" i="51"/>
  <c r="BX220" i="51" s="1"/>
  <c r="AW252" i="51" s="1"/>
  <c r="BX355" i="49"/>
  <c r="S621" i="49" s="1"/>
  <c r="EC289" i="51"/>
  <c r="BZ321" i="51" s="1"/>
  <c r="BZ289" i="51" s="1"/>
  <c r="AY321" i="51" s="1"/>
  <c r="S619" i="51"/>
  <c r="EC355" i="50"/>
  <c r="BZ387" i="50" s="1"/>
  <c r="BZ355" i="50" s="1"/>
  <c r="AV415" i="2"/>
  <c r="BX415" i="2" s="1"/>
  <c r="T187" i="2"/>
  <c r="AV116" i="45"/>
  <c r="AW320" i="51"/>
  <c r="BY288" i="51" s="1"/>
  <c r="AX320" i="51" s="1"/>
  <c r="AX387" i="2"/>
  <c r="BZ355" i="2" s="1"/>
  <c r="AY387" i="2" s="1"/>
  <c r="EB356" i="51"/>
  <c r="BY388" i="51" s="1"/>
  <c r="BY356" i="51" s="1"/>
  <c r="AV54" i="45"/>
  <c r="EB483" i="49"/>
  <c r="BY515" i="49" s="1"/>
  <c r="BY483" i="49" s="1"/>
  <c r="AW54" i="45" s="1"/>
  <c r="S619" i="49"/>
  <c r="V450" i="2"/>
  <c r="ED418" i="2"/>
  <c r="S58" i="50"/>
  <c r="AV83" i="46" s="1"/>
  <c r="BX252" i="50"/>
  <c r="EC355" i="51"/>
  <c r="BZ387" i="51" s="1"/>
  <c r="AX387" i="51"/>
  <c r="BX447" i="50"/>
  <c r="S547" i="50"/>
  <c r="S580" i="50" s="1"/>
  <c r="AX255" i="2"/>
  <c r="BZ223" i="2" s="1"/>
  <c r="BX317" i="50"/>
  <c r="AX386" i="2"/>
  <c r="BZ354" i="2" s="1"/>
  <c r="BZ224" i="49"/>
  <c r="AY256" i="49" s="1"/>
  <c r="EE225" i="50"/>
  <c r="CB257" i="50" s="1"/>
  <c r="AZ257" i="50"/>
  <c r="AV119" i="45"/>
  <c r="S622" i="51"/>
  <c r="U514" i="51"/>
  <c r="BX484" i="49"/>
  <c r="AV55" i="45" s="1"/>
  <c r="BY223" i="50"/>
  <c r="EC224" i="51"/>
  <c r="BZ256" i="51" s="1"/>
  <c r="AX256" i="51"/>
  <c r="AZ451" i="50"/>
  <c r="AX514" i="51"/>
  <c r="EE419" i="50"/>
  <c r="AY385" i="50"/>
  <c r="V385" i="50"/>
  <c r="EC420" i="49"/>
  <c r="BZ452" i="49" s="1"/>
  <c r="BZ420" i="49" s="1"/>
  <c r="ED486" i="51"/>
  <c r="CA518" i="51" s="1"/>
  <c r="CA486" i="51" s="1"/>
  <c r="S619" i="2"/>
  <c r="BA453" i="2"/>
  <c r="EF421" i="2"/>
  <c r="CC453" i="2" s="1"/>
  <c r="AV513" i="2"/>
  <c r="AU21" i="45"/>
  <c r="R617" i="2"/>
  <c r="EA481" i="2"/>
  <c r="BX513" i="2" s="1"/>
  <c r="BX351" i="49"/>
  <c r="AW383" i="49" s="1"/>
  <c r="BY420" i="50"/>
  <c r="AX452" i="50" s="1"/>
  <c r="AP72" i="45"/>
  <c r="W516" i="51"/>
  <c r="EC226" i="51"/>
  <c r="BZ258" i="51" s="1"/>
  <c r="BZ226" i="51" s="1"/>
  <c r="AV118" i="45"/>
  <c r="EB290" i="51"/>
  <c r="BY322" i="51" s="1"/>
  <c r="BY290" i="51" s="1"/>
  <c r="ED421" i="50"/>
  <c r="CA453" i="50" s="1"/>
  <c r="CA421" i="50" s="1"/>
  <c r="EE421" i="50" s="1"/>
  <c r="CB453" i="50" s="1"/>
  <c r="S621" i="51"/>
  <c r="BZ224" i="50"/>
  <c r="BY352" i="51"/>
  <c r="AW115" i="45" s="1"/>
  <c r="ED419" i="49"/>
  <c r="CA451" i="49" s="1"/>
  <c r="CA419" i="49" s="1"/>
  <c r="V450" i="49"/>
  <c r="AZ516" i="51"/>
  <c r="AW257" i="51"/>
  <c r="M606" i="50"/>
  <c r="EB225" i="51"/>
  <c r="BY257" i="51" s="1"/>
  <c r="ED418" i="49"/>
  <c r="BY417" i="49"/>
  <c r="U449" i="49" s="1"/>
  <c r="AO466" i="2"/>
  <c r="BQ466" i="2" s="1"/>
  <c r="BR240" i="2"/>
  <c r="M173" i="2"/>
  <c r="BY222" i="49"/>
  <c r="U254" i="49" s="1"/>
  <c r="BY354" i="51"/>
  <c r="EC354" i="51" s="1"/>
  <c r="BZ386" i="51" s="1"/>
  <c r="BZ353" i="51"/>
  <c r="AY385" i="51" s="1"/>
  <c r="BY222" i="50"/>
  <c r="U254" i="50" s="1"/>
  <c r="BY353" i="2"/>
  <c r="EC353" i="2" s="1"/>
  <c r="BZ385" i="2" s="1"/>
  <c r="AW320" i="2"/>
  <c r="EB288" i="2"/>
  <c r="BY320" i="2" s="1"/>
  <c r="CB421" i="49"/>
  <c r="EF421" i="49" s="1"/>
  <c r="CC453" i="49" s="1"/>
  <c r="BY226" i="49"/>
  <c r="EC226" i="49" s="1"/>
  <c r="BZ258" i="49" s="1"/>
  <c r="AO336" i="2"/>
  <c r="BQ336" i="2" s="1"/>
  <c r="AO401" i="2"/>
  <c r="BQ401" i="2" s="1"/>
  <c r="AO271" i="2"/>
  <c r="BQ271" i="2" s="1"/>
  <c r="BT374" i="2"/>
  <c r="BT439" i="2"/>
  <c r="BT504" i="2"/>
  <c r="BT309" i="2"/>
  <c r="O539" i="2"/>
  <c r="O572" i="2" s="1"/>
  <c r="O50" i="2"/>
  <c r="BU475" i="49"/>
  <c r="AW447" i="49"/>
  <c r="EB415" i="49"/>
  <c r="T447" i="49"/>
  <c r="DZ217" i="50"/>
  <c r="R249" i="50"/>
  <c r="AU249" i="50"/>
  <c r="AT79" i="45"/>
  <c r="BZ483" i="50"/>
  <c r="BX416" i="51"/>
  <c r="BW283" i="50"/>
  <c r="BW348" i="50"/>
  <c r="BV282" i="51"/>
  <c r="BV347" i="51"/>
  <c r="AU509" i="49"/>
  <c r="DZ477" i="49"/>
  <c r="R509" i="49"/>
  <c r="Q613" i="49"/>
  <c r="BU475" i="50"/>
  <c r="BU280" i="50"/>
  <c r="BX226" i="2"/>
  <c r="BY417" i="50"/>
  <c r="R509" i="50"/>
  <c r="Q613" i="50"/>
  <c r="DZ477" i="50"/>
  <c r="AU509" i="50"/>
  <c r="AT247" i="2"/>
  <c r="Q247" i="2"/>
  <c r="DY215" i="2"/>
  <c r="AS15" i="45"/>
  <c r="BT278" i="51"/>
  <c r="BY289" i="49"/>
  <c r="AU314" i="49"/>
  <c r="R314" i="49"/>
  <c r="DZ282" i="49"/>
  <c r="BX251" i="50"/>
  <c r="R314" i="2"/>
  <c r="DZ282" i="2"/>
  <c r="AU314" i="2"/>
  <c r="BU246" i="49"/>
  <c r="BV216" i="50"/>
  <c r="BV346" i="50"/>
  <c r="BX251" i="49"/>
  <c r="EB220" i="49"/>
  <c r="AW252" i="49"/>
  <c r="T252" i="49"/>
  <c r="AV51" i="45"/>
  <c r="AV511" i="51"/>
  <c r="EA479" i="51"/>
  <c r="S511" i="51"/>
  <c r="R615" i="51"/>
  <c r="BV248" i="2"/>
  <c r="AU379" i="2"/>
  <c r="DZ347" i="2"/>
  <c r="R379" i="2"/>
  <c r="AX388" i="49"/>
  <c r="EC356" i="49"/>
  <c r="BZ388" i="49" s="1"/>
  <c r="AT281" i="51"/>
  <c r="AT411" i="51"/>
  <c r="AT476" i="51"/>
  <c r="AT216" i="51"/>
  <c r="AT108" i="48"/>
  <c r="AT346" i="51"/>
  <c r="R183" i="51"/>
  <c r="AV25" i="45"/>
  <c r="AW257" i="2"/>
  <c r="EB225" i="2"/>
  <c r="BY257" i="2" s="1"/>
  <c r="S621" i="2"/>
  <c r="AZ258" i="50"/>
  <c r="EE226" i="50"/>
  <c r="CB258" i="50" s="1"/>
  <c r="AR408" i="50"/>
  <c r="AR213" i="50"/>
  <c r="AR278" i="50"/>
  <c r="AR343" i="50"/>
  <c r="P180" i="50"/>
  <c r="AR473" i="50"/>
  <c r="S546" i="50"/>
  <c r="S579" i="50" s="1"/>
  <c r="BX511" i="50"/>
  <c r="BX316" i="50"/>
  <c r="BX446" i="50"/>
  <c r="S57" i="50"/>
  <c r="AV82" i="46" s="1"/>
  <c r="CA486" i="2"/>
  <c r="AW517" i="50"/>
  <c r="EB485" i="50"/>
  <c r="BY517" i="50" s="1"/>
  <c r="S621" i="50"/>
  <c r="BZ223" i="49"/>
  <c r="AS279" i="2"/>
  <c r="AS409" i="2"/>
  <c r="AS344" i="2"/>
  <c r="Q181" i="2"/>
  <c r="AS474" i="2"/>
  <c r="AS214" i="2"/>
  <c r="AX322" i="2"/>
  <c r="EC290" i="2"/>
  <c r="BZ322" i="2" s="1"/>
  <c r="BU410" i="49"/>
  <c r="S446" i="51"/>
  <c r="AV446" i="51"/>
  <c r="EA414" i="51"/>
  <c r="BU475" i="51"/>
  <c r="BU215" i="51"/>
  <c r="AX517" i="49"/>
  <c r="EC485" i="49"/>
  <c r="BZ517" i="49" s="1"/>
  <c r="AT377" i="2"/>
  <c r="DY345" i="2"/>
  <c r="Q377" i="2"/>
  <c r="BW478" i="50"/>
  <c r="AX517" i="51"/>
  <c r="EC485" i="51"/>
  <c r="BZ517" i="51" s="1"/>
  <c r="AX452" i="2"/>
  <c r="EC420" i="2"/>
  <c r="BZ452" i="2" s="1"/>
  <c r="DZ217" i="49"/>
  <c r="AU249" i="49"/>
  <c r="R249" i="49"/>
  <c r="AT48" i="45"/>
  <c r="BU215" i="50"/>
  <c r="AY517" i="2"/>
  <c r="ED485" i="2"/>
  <c r="CA517" i="2" s="1"/>
  <c r="DZ217" i="2"/>
  <c r="AU249" i="2"/>
  <c r="R249" i="2"/>
  <c r="AT17" i="45"/>
  <c r="P246" i="50"/>
  <c r="AS246" i="50"/>
  <c r="DX214" i="50"/>
  <c r="AR76" i="45"/>
  <c r="DW277" i="50"/>
  <c r="O309" i="50"/>
  <c r="AR309" i="50"/>
  <c r="AX453" i="51"/>
  <c r="EC421" i="51"/>
  <c r="BZ453" i="51" s="1"/>
  <c r="BT244" i="51"/>
  <c r="BT213" i="51"/>
  <c r="BT408" i="51"/>
  <c r="P541" i="49"/>
  <c r="P574" i="49" s="1"/>
  <c r="BU311" i="49"/>
  <c r="BU506" i="49"/>
  <c r="BU376" i="49"/>
  <c r="BU441" i="49"/>
  <c r="P52" i="49"/>
  <c r="BW284" i="2"/>
  <c r="BW414" i="2"/>
  <c r="ED484" i="50"/>
  <c r="CA516" i="50" s="1"/>
  <c r="AY516" i="50"/>
  <c r="DZ412" i="49"/>
  <c r="R444" i="49"/>
  <c r="AU444" i="49"/>
  <c r="BY483" i="2"/>
  <c r="BV476" i="50"/>
  <c r="BX381" i="50"/>
  <c r="T382" i="49"/>
  <c r="EB350" i="49"/>
  <c r="AW382" i="49"/>
  <c r="DZ412" i="50"/>
  <c r="R444" i="50"/>
  <c r="AU444" i="50"/>
  <c r="ED356" i="50"/>
  <c r="CA388" i="50" s="1"/>
  <c r="AY388" i="50"/>
  <c r="BW413" i="49"/>
  <c r="BW218" i="49"/>
  <c r="BT244" i="2"/>
  <c r="R379" i="49"/>
  <c r="DZ347" i="49"/>
  <c r="AU379" i="49"/>
  <c r="BT278" i="2"/>
  <c r="BZ291" i="51"/>
  <c r="AW518" i="49"/>
  <c r="S622" i="49"/>
  <c r="EB486" i="49"/>
  <c r="BY518" i="49" s="1"/>
  <c r="BU280" i="49"/>
  <c r="BU215" i="49"/>
  <c r="DW472" i="50"/>
  <c r="AR504" i="50"/>
  <c r="N608" i="50"/>
  <c r="O504" i="50"/>
  <c r="BU345" i="51"/>
  <c r="BU280" i="51"/>
  <c r="BW413" i="50"/>
  <c r="BW218" i="50"/>
  <c r="BV217" i="51"/>
  <c r="BV412" i="51"/>
  <c r="EB225" i="49"/>
  <c r="BY257" i="49" s="1"/>
  <c r="AW257" i="49"/>
  <c r="AY322" i="50"/>
  <c r="ED290" i="50"/>
  <c r="CA322" i="50" s="1"/>
  <c r="BU345" i="50"/>
  <c r="AY321" i="50"/>
  <c r="ED289" i="50"/>
  <c r="CA321" i="50" s="1"/>
  <c r="O504" i="49"/>
  <c r="N608" i="49"/>
  <c r="AR504" i="49"/>
  <c r="DW472" i="49"/>
  <c r="DW212" i="50"/>
  <c r="AR244" i="50"/>
  <c r="O244" i="50"/>
  <c r="AQ74" i="45"/>
  <c r="AV251" i="51"/>
  <c r="EA219" i="51"/>
  <c r="S251" i="51"/>
  <c r="AU112" i="45"/>
  <c r="BZ289" i="2"/>
  <c r="BY420" i="51"/>
  <c r="BW219" i="2"/>
  <c r="AX323" i="2"/>
  <c r="EC291" i="2"/>
  <c r="BZ323" i="2" s="1"/>
  <c r="AS311" i="50"/>
  <c r="P311" i="50"/>
  <c r="DX279" i="50"/>
  <c r="BV281" i="50"/>
  <c r="DW212" i="49"/>
  <c r="AR244" i="49"/>
  <c r="O244" i="49"/>
  <c r="AQ43" i="45"/>
  <c r="AR374" i="50"/>
  <c r="O374" i="50"/>
  <c r="DW342" i="50"/>
  <c r="R545" i="2"/>
  <c r="R578" i="2" s="1"/>
  <c r="BW380" i="2"/>
  <c r="BW445" i="2"/>
  <c r="BW315" i="2"/>
  <c r="BW510" i="2"/>
  <c r="R56" i="2"/>
  <c r="DY475" i="2"/>
  <c r="P611" i="2"/>
  <c r="Q507" i="2"/>
  <c r="AT507" i="2"/>
  <c r="DX409" i="50"/>
  <c r="AS441" i="50"/>
  <c r="P441" i="50"/>
  <c r="AS506" i="50"/>
  <c r="DX474" i="50"/>
  <c r="O610" i="50"/>
  <c r="P506" i="50"/>
  <c r="EC354" i="50"/>
  <c r="BZ386" i="50" s="1"/>
  <c r="AX386" i="50"/>
  <c r="AW86" i="45"/>
  <c r="T620" i="50"/>
  <c r="S381" i="51"/>
  <c r="EA349" i="51"/>
  <c r="AV381" i="51"/>
  <c r="Q442" i="2"/>
  <c r="DY410" i="2"/>
  <c r="AT442" i="2"/>
  <c r="BT439" i="51"/>
  <c r="BT374" i="51"/>
  <c r="BT504" i="51"/>
  <c r="BT309" i="51"/>
  <c r="O539" i="51"/>
  <c r="O572" i="51" s="1"/>
  <c r="O50" i="51"/>
  <c r="AR106" i="46" s="1"/>
  <c r="S546" i="49"/>
  <c r="S579" i="49" s="1"/>
  <c r="BX316" i="49"/>
  <c r="BX511" i="49"/>
  <c r="BX446" i="49"/>
  <c r="BX381" i="49"/>
  <c r="S57" i="49"/>
  <c r="EC482" i="50"/>
  <c r="U514" i="50"/>
  <c r="AX514" i="50"/>
  <c r="BW283" i="49"/>
  <c r="BW348" i="49"/>
  <c r="BY354" i="49"/>
  <c r="EC287" i="51"/>
  <c r="U319" i="51"/>
  <c r="AX319" i="51"/>
  <c r="BT408" i="2"/>
  <c r="BT473" i="2"/>
  <c r="O309" i="49"/>
  <c r="DW277" i="49"/>
  <c r="AR309" i="49"/>
  <c r="BU345" i="49"/>
  <c r="AW512" i="49"/>
  <c r="EB480" i="49"/>
  <c r="T512" i="49"/>
  <c r="S616" i="49"/>
  <c r="AR439" i="50"/>
  <c r="DW407" i="50"/>
  <c r="O439" i="50"/>
  <c r="AY322" i="49"/>
  <c r="ED290" i="49"/>
  <c r="CA322" i="49" s="1"/>
  <c r="BU410" i="51"/>
  <c r="EA287" i="2"/>
  <c r="BX319" i="2" s="1"/>
  <c r="AV319" i="2"/>
  <c r="R618" i="2"/>
  <c r="AU22" i="45"/>
  <c r="Q543" i="2"/>
  <c r="Q576" i="2" s="1"/>
  <c r="BV443" i="2"/>
  <c r="BV313" i="2"/>
  <c r="BV378" i="2"/>
  <c r="BV508" i="2"/>
  <c r="Q54" i="2"/>
  <c r="BV477" i="51"/>
  <c r="AU348" i="51"/>
  <c r="AU413" i="51"/>
  <c r="S185" i="51"/>
  <c r="AU478" i="51"/>
  <c r="AU110" i="48"/>
  <c r="AU283" i="51"/>
  <c r="AU218" i="51"/>
  <c r="BW250" i="2"/>
  <c r="AT281" i="49"/>
  <c r="AT216" i="49"/>
  <c r="AT346" i="49"/>
  <c r="AT411" i="49"/>
  <c r="R183" i="49"/>
  <c r="AT476" i="49"/>
  <c r="BU410" i="50"/>
  <c r="AW451" i="2"/>
  <c r="EB419" i="2"/>
  <c r="BY451" i="2" s="1"/>
  <c r="S620" i="2"/>
  <c r="AV24" i="45"/>
  <c r="O439" i="49"/>
  <c r="AR439" i="49"/>
  <c r="DW407" i="49"/>
  <c r="EA284" i="51"/>
  <c r="AV316" i="51"/>
  <c r="S316" i="51"/>
  <c r="AU379" i="50"/>
  <c r="R379" i="50"/>
  <c r="DZ347" i="50"/>
  <c r="Q312" i="2"/>
  <c r="AT312" i="2"/>
  <c r="DY280" i="2"/>
  <c r="AS214" i="51"/>
  <c r="AS344" i="51"/>
  <c r="AS409" i="51"/>
  <c r="AS474" i="51"/>
  <c r="Q181" i="51"/>
  <c r="AS279" i="51"/>
  <c r="BT343" i="51"/>
  <c r="BT473" i="51"/>
  <c r="CA486" i="50"/>
  <c r="EC356" i="2"/>
  <c r="BZ388" i="2" s="1"/>
  <c r="AX388" i="2"/>
  <c r="EB351" i="50"/>
  <c r="T383" i="50"/>
  <c r="AW383" i="50"/>
  <c r="BW479" i="2"/>
  <c r="BW349" i="2"/>
  <c r="BZ291" i="49"/>
  <c r="DX344" i="50"/>
  <c r="AS376" i="50"/>
  <c r="P376" i="50"/>
  <c r="BV411" i="50"/>
  <c r="O374" i="49"/>
  <c r="AR374" i="49"/>
  <c r="DW342" i="49"/>
  <c r="AW317" i="49"/>
  <c r="T317" i="49"/>
  <c r="EB285" i="49"/>
  <c r="DZ282" i="50"/>
  <c r="AU314" i="50"/>
  <c r="R314" i="50"/>
  <c r="P180" i="49"/>
  <c r="AR213" i="49"/>
  <c r="AR343" i="49"/>
  <c r="AR473" i="49"/>
  <c r="AR278" i="49"/>
  <c r="AR44" i="48"/>
  <c r="AR408" i="49"/>
  <c r="BX351" i="51"/>
  <c r="BZ419" i="51"/>
  <c r="DZ477" i="2"/>
  <c r="Q613" i="2"/>
  <c r="R509" i="2"/>
  <c r="AU509" i="2"/>
  <c r="AX256" i="2"/>
  <c r="EC224" i="2"/>
  <c r="BZ256" i="2" s="1"/>
  <c r="BX481" i="50"/>
  <c r="AV83" i="45" s="1"/>
  <c r="AV57" i="45"/>
  <c r="BW478" i="49"/>
  <c r="AU444" i="2"/>
  <c r="R444" i="2"/>
  <c r="DZ412" i="2"/>
  <c r="BT213" i="2"/>
  <c r="BT343" i="2"/>
  <c r="AO7" i="45"/>
  <c r="N307" i="2"/>
  <c r="AQ307" i="2"/>
  <c r="DV275" i="2"/>
  <c r="BR500" i="50"/>
  <c r="BR370" i="50"/>
  <c r="M535" i="50"/>
  <c r="M568" i="50" s="1"/>
  <c r="BR435" i="50"/>
  <c r="BR305" i="50"/>
  <c r="M46" i="50"/>
  <c r="AP71" i="46" s="1"/>
  <c r="AQ437" i="50"/>
  <c r="N437" i="50"/>
  <c r="DV405" i="50"/>
  <c r="M304" i="2"/>
  <c r="AP304" i="2"/>
  <c r="DU272" i="2"/>
  <c r="N242" i="2"/>
  <c r="AQ242" i="2"/>
  <c r="DV210" i="2"/>
  <c r="AP10" i="45"/>
  <c r="BR240" i="50"/>
  <c r="AQ502" i="2"/>
  <c r="M606" i="2"/>
  <c r="N502" i="2"/>
  <c r="DV470" i="2"/>
  <c r="M369" i="2"/>
  <c r="AP369" i="2"/>
  <c r="DU337" i="2"/>
  <c r="M434" i="2"/>
  <c r="AP434" i="2"/>
  <c r="DU402" i="2"/>
  <c r="AP404" i="50"/>
  <c r="BR404" i="50" s="1"/>
  <c r="N176" i="50"/>
  <c r="AP274" i="50"/>
  <c r="BR274" i="50" s="1"/>
  <c r="AP209" i="50"/>
  <c r="BR209" i="50" s="1"/>
  <c r="AP339" i="50"/>
  <c r="BR339" i="50" s="1"/>
  <c r="AP469" i="50"/>
  <c r="BR469" i="50" s="1"/>
  <c r="AP404" i="2"/>
  <c r="BR404" i="2" s="1"/>
  <c r="AP209" i="2"/>
  <c r="BR209" i="2" s="1"/>
  <c r="AP274" i="2"/>
  <c r="BR274" i="2" s="1"/>
  <c r="N176" i="2"/>
  <c r="AP339" i="2"/>
  <c r="BR339" i="2" s="1"/>
  <c r="AP469" i="2"/>
  <c r="BR469" i="2" s="1"/>
  <c r="N437" i="2"/>
  <c r="AQ437" i="2"/>
  <c r="DV405" i="2"/>
  <c r="M239" i="2"/>
  <c r="AP239" i="2"/>
  <c r="DU207" i="2"/>
  <c r="M499" i="2"/>
  <c r="AP499" i="2"/>
  <c r="L603" i="2"/>
  <c r="DU467" i="2"/>
  <c r="M535" i="2"/>
  <c r="M568" i="2" s="1"/>
  <c r="BR500" i="2"/>
  <c r="BR435" i="2"/>
  <c r="BR370" i="2"/>
  <c r="BR305" i="2"/>
  <c r="AQ307" i="50"/>
  <c r="N307" i="50"/>
  <c r="DV275" i="50"/>
  <c r="M46" i="2"/>
  <c r="AO100" i="45"/>
  <c r="BR240" i="49"/>
  <c r="BQ238" i="49"/>
  <c r="AO38" i="45"/>
  <c r="DT206" i="51"/>
  <c r="AO238" i="51"/>
  <c r="L238" i="51"/>
  <c r="L603" i="51"/>
  <c r="AP499" i="51"/>
  <c r="DU467" i="51"/>
  <c r="M499" i="51"/>
  <c r="N176" i="51"/>
  <c r="AP404" i="51"/>
  <c r="BR404" i="51" s="1"/>
  <c r="AP339" i="51"/>
  <c r="BR339" i="51" s="1"/>
  <c r="AP469" i="51"/>
  <c r="BR469" i="51" s="1"/>
  <c r="AP274" i="51"/>
  <c r="BR274" i="51" s="1"/>
  <c r="AP101" i="48"/>
  <c r="AP209" i="51"/>
  <c r="BR209" i="51" s="1"/>
  <c r="AQ372" i="49"/>
  <c r="N372" i="49"/>
  <c r="DV340" i="49"/>
  <c r="AQ437" i="49"/>
  <c r="N437" i="49"/>
  <c r="DV405" i="49"/>
  <c r="M606" i="49"/>
  <c r="L433" i="51"/>
  <c r="AO433" i="51"/>
  <c r="DT401" i="51"/>
  <c r="AN99" i="45"/>
  <c r="AP239" i="49"/>
  <c r="M239" i="49"/>
  <c r="DU207" i="49"/>
  <c r="M434" i="49"/>
  <c r="AP434" i="49"/>
  <c r="DU402" i="49"/>
  <c r="AO498" i="51"/>
  <c r="K602" i="51"/>
  <c r="DT466" i="51"/>
  <c r="L498" i="51"/>
  <c r="L533" i="49"/>
  <c r="L566" i="49" s="1"/>
  <c r="BQ498" i="49"/>
  <c r="BQ433" i="49"/>
  <c r="BQ368" i="49"/>
  <c r="BQ303" i="49"/>
  <c r="M606" i="51"/>
  <c r="AQ502" i="51"/>
  <c r="N502" i="51"/>
  <c r="DV470" i="51"/>
  <c r="AO303" i="51"/>
  <c r="DT271" i="51"/>
  <c r="L303" i="51"/>
  <c r="DV275" i="49"/>
  <c r="AQ307" i="49"/>
  <c r="N307" i="49"/>
  <c r="AP239" i="51"/>
  <c r="M239" i="51"/>
  <c r="DU207" i="51"/>
  <c r="AP369" i="51"/>
  <c r="DU337" i="51"/>
  <c r="M369" i="51"/>
  <c r="L603" i="49"/>
  <c r="AP499" i="49"/>
  <c r="DU467" i="49"/>
  <c r="M499" i="49"/>
  <c r="M535" i="49"/>
  <c r="M568" i="49" s="1"/>
  <c r="BR500" i="49"/>
  <c r="BR435" i="49"/>
  <c r="BR370" i="49"/>
  <c r="BR305" i="49"/>
  <c r="M46" i="49"/>
  <c r="N176" i="49"/>
  <c r="AP40" i="48"/>
  <c r="AP274" i="49"/>
  <c r="BR274" i="49" s="1"/>
  <c r="AP339" i="49"/>
  <c r="BR339" i="49" s="1"/>
  <c r="AP404" i="49"/>
  <c r="BR404" i="49" s="1"/>
  <c r="AP209" i="49"/>
  <c r="BR209" i="49" s="1"/>
  <c r="AP469" i="49"/>
  <c r="BR469" i="49" s="1"/>
  <c r="L44" i="49"/>
  <c r="AP434" i="51"/>
  <c r="M434" i="51"/>
  <c r="DU402" i="51"/>
  <c r="M369" i="49"/>
  <c r="DU337" i="49"/>
  <c r="AP369" i="49"/>
  <c r="L368" i="51"/>
  <c r="DT336" i="51"/>
  <c r="AO368" i="51"/>
  <c r="N175" i="51"/>
  <c r="AP468" i="51"/>
  <c r="BR468" i="51" s="1"/>
  <c r="AP338" i="51"/>
  <c r="BR338" i="51" s="1"/>
  <c r="AP403" i="51"/>
  <c r="BR403" i="51" s="1"/>
  <c r="AP273" i="51"/>
  <c r="BR273" i="51" s="1"/>
  <c r="AP208" i="51"/>
  <c r="BR208" i="51" s="1"/>
  <c r="AP304" i="51"/>
  <c r="M304" i="51"/>
  <c r="DU272" i="51"/>
  <c r="AP304" i="49"/>
  <c r="M304" i="49"/>
  <c r="DU272" i="49"/>
  <c r="AQ242" i="51"/>
  <c r="DV210" i="51"/>
  <c r="N242" i="51"/>
  <c r="AP103" i="45"/>
  <c r="AQ242" i="49"/>
  <c r="N242" i="49"/>
  <c r="DV210" i="49"/>
  <c r="AP41" i="45"/>
  <c r="CB292" i="50" l="1"/>
  <c r="I565" i="51"/>
  <c r="I590" i="51" s="1"/>
  <c r="I591" i="51" s="1"/>
  <c r="J45" i="38" s="1"/>
  <c r="J46" i="38" s="1"/>
  <c r="I557" i="51"/>
  <c r="I558" i="51" s="1"/>
  <c r="BY423" i="2"/>
  <c r="EE422" i="50"/>
  <c r="CB454" i="50" s="1"/>
  <c r="AZ454" i="50"/>
  <c r="CB422" i="50" s="1"/>
  <c r="AW456" i="51"/>
  <c r="EB424" i="51"/>
  <c r="BY456" i="51" s="1"/>
  <c r="S625" i="51"/>
  <c r="ED487" i="50"/>
  <c r="CA519" i="50" s="1"/>
  <c r="AY519" i="50"/>
  <c r="DT337" i="50"/>
  <c r="L369" i="50"/>
  <c r="AO369" i="50"/>
  <c r="AX456" i="2"/>
  <c r="BZ424" i="2" s="1"/>
  <c r="EC424" i="2"/>
  <c r="BZ456" i="2" s="1"/>
  <c r="AW29" i="45"/>
  <c r="T625" i="2"/>
  <c r="BY488" i="2"/>
  <c r="I279" i="38"/>
  <c r="I247" i="38"/>
  <c r="I283" i="38" s="1"/>
  <c r="AL295" i="2"/>
  <c r="J83" i="38" s="1"/>
  <c r="BN270" i="2"/>
  <c r="BT46" i="48"/>
  <c r="BW45" i="48"/>
  <c r="BV45" i="48"/>
  <c r="BT243" i="51"/>
  <c r="I159" i="38"/>
  <c r="I167" i="38" s="1"/>
  <c r="CB489" i="49"/>
  <c r="AL360" i="49"/>
  <c r="J120" i="38" s="1"/>
  <c r="BN335" i="49"/>
  <c r="BA261" i="2"/>
  <c r="CC229" i="2" s="1"/>
  <c r="EF229" i="2"/>
  <c r="CC261" i="2" s="1"/>
  <c r="CC229" i="51"/>
  <c r="BZ358" i="2"/>
  <c r="CA227" i="51"/>
  <c r="AR243" i="49"/>
  <c r="DW211" i="49"/>
  <c r="O243" i="49"/>
  <c r="AO499" i="50"/>
  <c r="K603" i="50"/>
  <c r="L499" i="50"/>
  <c r="DT467" i="50"/>
  <c r="I192" i="38"/>
  <c r="I200" i="38" s="1"/>
  <c r="I322" i="38"/>
  <c r="F34" i="53" s="1"/>
  <c r="F20" i="53"/>
  <c r="I310" i="38"/>
  <c r="F26" i="53" s="1"/>
  <c r="T624" i="49"/>
  <c r="AX520" i="49"/>
  <c r="EC488" i="49"/>
  <c r="BZ520" i="49" s="1"/>
  <c r="AL68" i="46"/>
  <c r="AL94" i="46" s="1"/>
  <c r="I68" i="50"/>
  <c r="AL205" i="50"/>
  <c r="AL465" i="50"/>
  <c r="J172" i="50"/>
  <c r="J197" i="50" s="1"/>
  <c r="J198" i="50" s="1"/>
  <c r="AL270" i="50"/>
  <c r="AL400" i="50"/>
  <c r="AL335" i="50"/>
  <c r="I102" i="2"/>
  <c r="J24" i="38"/>
  <c r="I594" i="2"/>
  <c r="I134" i="2"/>
  <c r="CB293" i="2"/>
  <c r="I126" i="38"/>
  <c r="I134" i="38" s="1"/>
  <c r="J269" i="38"/>
  <c r="J237" i="38"/>
  <c r="J273" i="38" s="1"/>
  <c r="AY520" i="50"/>
  <c r="ED488" i="50"/>
  <c r="CA520" i="50" s="1"/>
  <c r="CC293" i="49"/>
  <c r="EH422" i="2"/>
  <c r="BC454" i="2"/>
  <c r="Z454" i="2"/>
  <c r="I108" i="38"/>
  <c r="I104" i="38"/>
  <c r="I112" i="38" s="1"/>
  <c r="CA228" i="2"/>
  <c r="BP238" i="50"/>
  <c r="EC357" i="49"/>
  <c r="BZ389" i="49" s="1"/>
  <c r="AX389" i="49"/>
  <c r="BZ228" i="50"/>
  <c r="K533" i="50"/>
  <c r="K566" i="50" s="1"/>
  <c r="BP498" i="50"/>
  <c r="BP433" i="50"/>
  <c r="BP303" i="50"/>
  <c r="BP368" i="50"/>
  <c r="K44" i="50"/>
  <c r="CA422" i="49"/>
  <c r="I565" i="50"/>
  <c r="I590" i="50" s="1"/>
  <c r="I591" i="50" s="1"/>
  <c r="J33" i="38" s="1"/>
  <c r="J34" i="38" s="1"/>
  <c r="I557" i="50"/>
  <c r="I558" i="50" s="1"/>
  <c r="AL425" i="2"/>
  <c r="J149" i="38" s="1"/>
  <c r="BN400" i="2"/>
  <c r="I93" i="38"/>
  <c r="I101" i="38" s="1"/>
  <c r="I42" i="38"/>
  <c r="I244" i="38" s="1"/>
  <c r="I107" i="38"/>
  <c r="I103" i="38"/>
  <c r="I111" i="38" s="1"/>
  <c r="AY325" i="51"/>
  <c r="ED293" i="51"/>
  <c r="CA325" i="51" s="1"/>
  <c r="AY259" i="49"/>
  <c r="CA227" i="49" s="1"/>
  <c r="ED227" i="49"/>
  <c r="CA259" i="49" s="1"/>
  <c r="I203" i="38"/>
  <c r="I211" i="38" s="1"/>
  <c r="I207" i="38"/>
  <c r="CA293" i="50"/>
  <c r="O538" i="51"/>
  <c r="O571" i="51" s="1"/>
  <c r="BT373" i="51"/>
  <c r="BT308" i="51"/>
  <c r="BT503" i="51"/>
  <c r="BT438" i="51"/>
  <c r="AY390" i="51"/>
  <c r="ED358" i="51"/>
  <c r="CA390" i="51" s="1"/>
  <c r="AO239" i="50"/>
  <c r="L239" i="50"/>
  <c r="DT207" i="50"/>
  <c r="AY260" i="49"/>
  <c r="ED228" i="49"/>
  <c r="CA260" i="49" s="1"/>
  <c r="J224" i="38"/>
  <c r="AL230" i="2"/>
  <c r="J50" i="38" s="1"/>
  <c r="BN205" i="2"/>
  <c r="I278" i="38"/>
  <c r="I246" i="38"/>
  <c r="I282" i="38" s="1"/>
  <c r="BN270" i="49"/>
  <c r="AL295" i="49"/>
  <c r="J87" i="38" s="1"/>
  <c r="EG487" i="51"/>
  <c r="CD519" i="51" s="1"/>
  <c r="BB519" i="51"/>
  <c r="BZ292" i="49"/>
  <c r="AX389" i="2"/>
  <c r="EC357" i="2"/>
  <c r="BZ389" i="2" s="1"/>
  <c r="CC294" i="50"/>
  <c r="AY455" i="50"/>
  <c r="CA423" i="50" s="1"/>
  <c r="ED423" i="50"/>
  <c r="CA455" i="50" s="1"/>
  <c r="I141" i="38"/>
  <c r="I137" i="38"/>
  <c r="I145" i="38" s="1"/>
  <c r="BA389" i="51"/>
  <c r="EF357" i="51"/>
  <c r="CC389" i="51" s="1"/>
  <c r="AR308" i="49"/>
  <c r="O308" i="49"/>
  <c r="DW276" i="49"/>
  <c r="L304" i="50"/>
  <c r="AO304" i="50"/>
  <c r="DT272" i="50"/>
  <c r="BU438" i="2"/>
  <c r="P538" i="2"/>
  <c r="P571" i="2" s="1"/>
  <c r="BU308" i="2"/>
  <c r="BU373" i="2"/>
  <c r="BU503" i="2"/>
  <c r="AW59" i="45"/>
  <c r="BN335" i="2"/>
  <c r="AL360" i="2"/>
  <c r="J116" i="38" s="1"/>
  <c r="BY424" i="49"/>
  <c r="BY227" i="2"/>
  <c r="BZ229" i="49"/>
  <c r="BY292" i="51"/>
  <c r="AL490" i="49"/>
  <c r="J186" i="38" s="1"/>
  <c r="BN465" i="49"/>
  <c r="EB359" i="51"/>
  <c r="BY391" i="51" s="1"/>
  <c r="AW391" i="51"/>
  <c r="BY359" i="51" s="1"/>
  <c r="AV122" i="45"/>
  <c r="BY228" i="51"/>
  <c r="AL99" i="46"/>
  <c r="AL125" i="46" s="1"/>
  <c r="J225" i="38" s="1"/>
  <c r="AL465" i="51"/>
  <c r="AL335" i="51"/>
  <c r="AL97" i="48"/>
  <c r="AL123" i="48" s="1"/>
  <c r="J234" i="38" s="1"/>
  <c r="J235" i="38" s="1"/>
  <c r="AL400" i="51"/>
  <c r="J172" i="51"/>
  <c r="J197" i="51" s="1"/>
  <c r="J198" i="51" s="1"/>
  <c r="AL270" i="51"/>
  <c r="I68" i="51"/>
  <c r="AL205" i="51"/>
  <c r="EG359" i="2"/>
  <c r="CD391" i="2" s="1"/>
  <c r="BB391" i="2"/>
  <c r="N607" i="49"/>
  <c r="AR503" i="49"/>
  <c r="DW471" i="49"/>
  <c r="O503" i="49"/>
  <c r="AO434" i="50"/>
  <c r="L434" i="50"/>
  <c r="DT402" i="50"/>
  <c r="I75" i="38"/>
  <c r="I71" i="38"/>
  <c r="I79" i="38" s="1"/>
  <c r="I140" i="38"/>
  <c r="I136" i="38"/>
  <c r="I144" i="38" s="1"/>
  <c r="AZ390" i="49"/>
  <c r="EE358" i="49"/>
  <c r="CB390" i="49" s="1"/>
  <c r="BA326" i="2"/>
  <c r="EF294" i="2"/>
  <c r="CC326" i="2" s="1"/>
  <c r="I74" i="38"/>
  <c r="I70" i="38"/>
  <c r="I78" i="38" s="1"/>
  <c r="AL230" i="49"/>
  <c r="J54" i="38" s="1"/>
  <c r="BN205" i="49"/>
  <c r="AW390" i="50"/>
  <c r="EB358" i="50"/>
  <c r="BY390" i="50" s="1"/>
  <c r="AV90" i="45"/>
  <c r="S624" i="50"/>
  <c r="CB422" i="51"/>
  <c r="AY391" i="50"/>
  <c r="ED359" i="50"/>
  <c r="CA391" i="50" s="1"/>
  <c r="O438" i="49"/>
  <c r="DW406" i="49"/>
  <c r="AR438" i="49"/>
  <c r="CC292" i="2"/>
  <c r="AW89" i="45"/>
  <c r="AX259" i="50"/>
  <c r="EC227" i="50"/>
  <c r="BZ259" i="50" s="1"/>
  <c r="T623" i="50"/>
  <c r="BY487" i="49"/>
  <c r="I206" i="38"/>
  <c r="I215" i="38" s="1"/>
  <c r="I202" i="38"/>
  <c r="I210" i="38" s="1"/>
  <c r="AX520" i="51"/>
  <c r="EC488" i="51"/>
  <c r="BZ520" i="51" s="1"/>
  <c r="BY229" i="50"/>
  <c r="H358" i="38"/>
  <c r="H325" i="38"/>
  <c r="H337" i="38"/>
  <c r="H316" i="38"/>
  <c r="H307" i="38"/>
  <c r="H319" i="38"/>
  <c r="H334" i="38"/>
  <c r="H361" i="38"/>
  <c r="H363" i="38"/>
  <c r="AX455" i="51"/>
  <c r="EC423" i="51"/>
  <c r="BZ455" i="51" s="1"/>
  <c r="BN400" i="49"/>
  <c r="AL425" i="49"/>
  <c r="J153" i="38" s="1"/>
  <c r="AY521" i="51"/>
  <c r="CA489" i="51" s="1"/>
  <c r="ED489" i="51"/>
  <c r="CA521" i="51" s="1"/>
  <c r="O49" i="51"/>
  <c r="U625" i="2"/>
  <c r="AY521" i="2"/>
  <c r="ED489" i="2"/>
  <c r="CA521" i="2" s="1"/>
  <c r="T623" i="2"/>
  <c r="EC487" i="2"/>
  <c r="BZ519" i="2" s="1"/>
  <c r="AX519" i="2"/>
  <c r="I174" i="38"/>
  <c r="I170" i="38"/>
  <c r="I178" i="38" s="1"/>
  <c r="ED359" i="49"/>
  <c r="CA391" i="49" s="1"/>
  <c r="AY391" i="49"/>
  <c r="CA359" i="49" s="1"/>
  <c r="AY456" i="50"/>
  <c r="CA424" i="50" s="1"/>
  <c r="ED424" i="50"/>
  <c r="CA456" i="50" s="1"/>
  <c r="O373" i="49"/>
  <c r="AR373" i="49"/>
  <c r="DW341" i="49"/>
  <c r="I68" i="38"/>
  <c r="BU438" i="50"/>
  <c r="BU308" i="50"/>
  <c r="BU503" i="50"/>
  <c r="P538" i="50"/>
  <c r="P571" i="50" s="1"/>
  <c r="BU373" i="50"/>
  <c r="P49" i="50"/>
  <c r="ED294" i="51"/>
  <c r="CA326" i="51" s="1"/>
  <c r="AY326" i="51"/>
  <c r="CA294" i="51" s="1"/>
  <c r="AL490" i="2"/>
  <c r="J182" i="38" s="1"/>
  <c r="BN465" i="2"/>
  <c r="BY489" i="50"/>
  <c r="CA294" i="49"/>
  <c r="I173" i="38"/>
  <c r="I169" i="38"/>
  <c r="I177" i="38" s="1"/>
  <c r="AY455" i="49"/>
  <c r="ED423" i="49"/>
  <c r="CA455" i="49" s="1"/>
  <c r="J197" i="49"/>
  <c r="J198" i="49" s="1"/>
  <c r="I102" i="49"/>
  <c r="I594" i="49"/>
  <c r="I134" i="49"/>
  <c r="J36" i="38"/>
  <c r="AZ389" i="50"/>
  <c r="EE357" i="50"/>
  <c r="CB389" i="50" s="1"/>
  <c r="P49" i="2"/>
  <c r="AT16" i="46"/>
  <c r="AT47" i="46"/>
  <c r="AP8" i="46"/>
  <c r="AP39" i="46"/>
  <c r="AU18" i="46"/>
  <c r="AU49" i="46"/>
  <c r="AR12" i="46"/>
  <c r="AR43" i="46"/>
  <c r="H16" i="53"/>
  <c r="AT47" i="48"/>
  <c r="AP100" i="48"/>
  <c r="AV415" i="50"/>
  <c r="BX415" i="50" s="1"/>
  <c r="AW387" i="49"/>
  <c r="AW252" i="2"/>
  <c r="EB480" i="2"/>
  <c r="EB220" i="2"/>
  <c r="EB480" i="51"/>
  <c r="AW512" i="51"/>
  <c r="AW512" i="2"/>
  <c r="EB350" i="2"/>
  <c r="EB355" i="49"/>
  <c r="BY387" i="49" s="1"/>
  <c r="AV56" i="45"/>
  <c r="S616" i="51"/>
  <c r="BY291" i="50"/>
  <c r="AW382" i="51"/>
  <c r="T382" i="51"/>
  <c r="EB415" i="51"/>
  <c r="AW447" i="51"/>
  <c r="T382" i="2"/>
  <c r="T252" i="51"/>
  <c r="T317" i="51"/>
  <c r="EB285" i="51"/>
  <c r="AV113" i="45"/>
  <c r="EB220" i="51"/>
  <c r="CB225" i="50"/>
  <c r="BA257" i="50" s="1"/>
  <c r="AW317" i="2"/>
  <c r="EB285" i="2"/>
  <c r="S616" i="2"/>
  <c r="T447" i="2"/>
  <c r="AV20" i="45"/>
  <c r="BZ355" i="51"/>
  <c r="AY387" i="51" s="1"/>
  <c r="EB484" i="49"/>
  <c r="BY516" i="49" s="1"/>
  <c r="AW447" i="2"/>
  <c r="T619" i="51"/>
  <c r="EB415" i="2"/>
  <c r="BY447" i="2" s="1"/>
  <c r="EC222" i="50"/>
  <c r="EC288" i="51"/>
  <c r="BZ320" i="51" s="1"/>
  <c r="BZ288" i="51" s="1"/>
  <c r="AW116" i="45"/>
  <c r="AV112" i="48"/>
  <c r="AX515" i="49"/>
  <c r="AV480" i="50"/>
  <c r="BX480" i="50" s="1"/>
  <c r="T619" i="49"/>
  <c r="AV220" i="50"/>
  <c r="BX220" i="50" s="1"/>
  <c r="T622" i="51"/>
  <c r="EC356" i="51"/>
  <c r="BZ388" i="51" s="1"/>
  <c r="AV285" i="50"/>
  <c r="BX285" i="50" s="1"/>
  <c r="T187" i="50"/>
  <c r="AV350" i="50"/>
  <c r="BX350" i="50" s="1"/>
  <c r="ED224" i="49"/>
  <c r="CA256" i="49" s="1"/>
  <c r="CA224" i="49" s="1"/>
  <c r="EC483" i="49"/>
  <c r="BZ515" i="49" s="1"/>
  <c r="M238" i="2"/>
  <c r="DU206" i="2"/>
  <c r="S620" i="49"/>
  <c r="AW516" i="49"/>
  <c r="ED289" i="51"/>
  <c r="CA321" i="51" s="1"/>
  <c r="CA289" i="51" s="1"/>
  <c r="EC420" i="50"/>
  <c r="BZ452" i="50" s="1"/>
  <c r="BZ420" i="50" s="1"/>
  <c r="AV52" i="45"/>
  <c r="EC417" i="49"/>
  <c r="BZ449" i="49" s="1"/>
  <c r="AW53" i="45"/>
  <c r="EB351" i="49"/>
  <c r="BY383" i="49" s="1"/>
  <c r="AW119" i="45"/>
  <c r="AX388" i="51"/>
  <c r="BZ224" i="51"/>
  <c r="AW85" i="45"/>
  <c r="AX255" i="50"/>
  <c r="EC223" i="50"/>
  <c r="BZ255" i="50" s="1"/>
  <c r="T619" i="50"/>
  <c r="AX254" i="50"/>
  <c r="T618" i="50"/>
  <c r="CC421" i="2"/>
  <c r="BB453" i="2" s="1"/>
  <c r="V385" i="51"/>
  <c r="ED353" i="51"/>
  <c r="AW84" i="45"/>
  <c r="BY225" i="51"/>
  <c r="AX257" i="51" s="1"/>
  <c r="BX481" i="2"/>
  <c r="EB481" i="2" s="1"/>
  <c r="BY513" i="2" s="1"/>
  <c r="AX385" i="2"/>
  <c r="BZ353" i="2" s="1"/>
  <c r="ED353" i="2" s="1"/>
  <c r="BV247" i="2"/>
  <c r="BA453" i="49"/>
  <c r="CC421" i="49" s="1"/>
  <c r="T383" i="49"/>
  <c r="BY318" i="49" s="1"/>
  <c r="ED355" i="2"/>
  <c r="CA387" i="2" s="1"/>
  <c r="CA355" i="2" s="1"/>
  <c r="S617" i="49"/>
  <c r="AZ453" i="50"/>
  <c r="CB421" i="50" s="1"/>
  <c r="EC290" i="51"/>
  <c r="BZ322" i="51" s="1"/>
  <c r="AX322" i="51"/>
  <c r="ED224" i="50"/>
  <c r="CA256" i="50" s="1"/>
  <c r="AY256" i="50"/>
  <c r="CA289" i="50"/>
  <c r="AZ321" i="50" s="1"/>
  <c r="AX386" i="51"/>
  <c r="BZ354" i="51" s="1"/>
  <c r="U384" i="51"/>
  <c r="BZ319" i="51" s="1"/>
  <c r="EC352" i="51"/>
  <c r="BZ384" i="51" s="1"/>
  <c r="T618" i="51"/>
  <c r="AX384" i="51"/>
  <c r="AW117" i="45"/>
  <c r="T620" i="51"/>
  <c r="AX449" i="49"/>
  <c r="EC222" i="49"/>
  <c r="BZ254" i="49" s="1"/>
  <c r="BY288" i="2"/>
  <c r="EC288" i="2" s="1"/>
  <c r="BZ320" i="2" s="1"/>
  <c r="T618" i="49"/>
  <c r="AX254" i="49"/>
  <c r="BW249" i="50"/>
  <c r="BY225" i="49"/>
  <c r="AX257" i="49" s="1"/>
  <c r="BX287" i="2"/>
  <c r="EB287" i="2" s="1"/>
  <c r="BY319" i="2" s="1"/>
  <c r="AX258" i="49"/>
  <c r="BZ226" i="49" s="1"/>
  <c r="BX251" i="51"/>
  <c r="BS307" i="50"/>
  <c r="BS242" i="50"/>
  <c r="CA290" i="50"/>
  <c r="EE290" i="50" s="1"/>
  <c r="CB322" i="50" s="1"/>
  <c r="BY252" i="49"/>
  <c r="BY419" i="2"/>
  <c r="AW24" i="45" s="1"/>
  <c r="BZ420" i="2"/>
  <c r="AY452" i="2" s="1"/>
  <c r="CA290" i="49"/>
  <c r="AZ322" i="49" s="1"/>
  <c r="CA485" i="2"/>
  <c r="AZ517" i="2" s="1"/>
  <c r="DX343" i="2"/>
  <c r="AS375" i="2"/>
  <c r="P375" i="2"/>
  <c r="AS245" i="2"/>
  <c r="P245" i="2"/>
  <c r="DX213" i="2"/>
  <c r="AR13" i="45"/>
  <c r="BZ224" i="2"/>
  <c r="BT278" i="49"/>
  <c r="AZ518" i="50"/>
  <c r="EE486" i="50"/>
  <c r="CB518" i="50" s="1"/>
  <c r="P375" i="51"/>
  <c r="AS375" i="51"/>
  <c r="DX343" i="51"/>
  <c r="BU409" i="51"/>
  <c r="Q442" i="50"/>
  <c r="DY410" i="50"/>
  <c r="AT442" i="50"/>
  <c r="BV411" i="49"/>
  <c r="BW218" i="51"/>
  <c r="BW478" i="51"/>
  <c r="AT411" i="2"/>
  <c r="R183" i="2"/>
  <c r="AT346" i="2"/>
  <c r="AT216" i="2"/>
  <c r="AT476" i="2"/>
  <c r="AT281" i="2"/>
  <c r="Q377" i="49"/>
  <c r="DY345" i="49"/>
  <c r="AT377" i="49"/>
  <c r="AS440" i="2"/>
  <c r="P440" i="2"/>
  <c r="DX408" i="2"/>
  <c r="EE419" i="49"/>
  <c r="AZ451" i="49"/>
  <c r="W451" i="49"/>
  <c r="AV315" i="49"/>
  <c r="S315" i="49"/>
  <c r="EA283" i="49"/>
  <c r="P179" i="51"/>
  <c r="AR277" i="51"/>
  <c r="BT277" i="51" s="1"/>
  <c r="AR212" i="51"/>
  <c r="BT212" i="51" s="1"/>
  <c r="AR472" i="51"/>
  <c r="BT472" i="51" s="1"/>
  <c r="AR407" i="51"/>
  <c r="BT407" i="51" s="1"/>
  <c r="AR342" i="51"/>
  <c r="BT342" i="51" s="1"/>
  <c r="P310" i="2"/>
  <c r="DX278" i="2"/>
  <c r="AS310" i="2"/>
  <c r="BZ421" i="51"/>
  <c r="BU376" i="50"/>
  <c r="P541" i="50"/>
  <c r="P574" i="50" s="1"/>
  <c r="BU311" i="50"/>
  <c r="BU506" i="50"/>
  <c r="BU441" i="50"/>
  <c r="P52" i="50"/>
  <c r="AS77" i="46" s="1"/>
  <c r="Q247" i="50"/>
  <c r="DY215" i="50"/>
  <c r="AT247" i="50"/>
  <c r="AS77" i="45"/>
  <c r="BZ485" i="51"/>
  <c r="BZ290" i="2"/>
  <c r="BU214" i="2"/>
  <c r="BU409" i="2"/>
  <c r="BT473" i="50"/>
  <c r="BT213" i="50"/>
  <c r="CB226" i="50"/>
  <c r="BY225" i="2"/>
  <c r="BV216" i="51"/>
  <c r="AX321" i="49"/>
  <c r="EC289" i="49"/>
  <c r="BZ321" i="49" s="1"/>
  <c r="AT312" i="50"/>
  <c r="DY280" i="50"/>
  <c r="Q312" i="50"/>
  <c r="R314" i="51"/>
  <c r="DZ282" i="51"/>
  <c r="AU314" i="51"/>
  <c r="EB416" i="51"/>
  <c r="T448" i="51"/>
  <c r="AW448" i="51"/>
  <c r="S617" i="51"/>
  <c r="BW444" i="50"/>
  <c r="BW509" i="50"/>
  <c r="R544" i="50"/>
  <c r="R577" i="50" s="1"/>
  <c r="BW314" i="50"/>
  <c r="BW379" i="50"/>
  <c r="R55" i="50"/>
  <c r="AU80" i="46" s="1"/>
  <c r="AR212" i="2"/>
  <c r="AR472" i="2"/>
  <c r="AR277" i="2"/>
  <c r="BT277" i="2" s="1"/>
  <c r="AR407" i="2"/>
  <c r="AR342" i="2"/>
  <c r="P179" i="2"/>
  <c r="BT473" i="49"/>
  <c r="AY323" i="49"/>
  <c r="ED291" i="49"/>
  <c r="CA323" i="49" s="1"/>
  <c r="O609" i="51"/>
  <c r="AS505" i="51"/>
  <c r="P505" i="51"/>
  <c r="DX473" i="51"/>
  <c r="BU344" i="51"/>
  <c r="BV476" i="49"/>
  <c r="BV346" i="49"/>
  <c r="BW283" i="51"/>
  <c r="P505" i="2"/>
  <c r="DX473" i="2"/>
  <c r="AS505" i="2"/>
  <c r="O609" i="2"/>
  <c r="AY452" i="49"/>
  <c r="ED420" i="49"/>
  <c r="CA452" i="49" s="1"/>
  <c r="BT374" i="49"/>
  <c r="O539" i="49"/>
  <c r="O572" i="49" s="1"/>
  <c r="BT309" i="49"/>
  <c r="BT439" i="49"/>
  <c r="BT504" i="49"/>
  <c r="O50" i="49"/>
  <c r="BZ291" i="2"/>
  <c r="AV251" i="2"/>
  <c r="S251" i="2"/>
  <c r="EA219" i="2"/>
  <c r="AU19" i="45"/>
  <c r="Q312" i="51"/>
  <c r="DY280" i="51"/>
  <c r="AT312" i="51"/>
  <c r="AT312" i="49"/>
  <c r="Q312" i="49"/>
  <c r="DY280" i="49"/>
  <c r="BY486" i="49"/>
  <c r="S445" i="49"/>
  <c r="EA413" i="49"/>
  <c r="AV445" i="49"/>
  <c r="AU508" i="50"/>
  <c r="DZ476" i="50"/>
  <c r="Q612" i="50"/>
  <c r="R508" i="50"/>
  <c r="CA484" i="50"/>
  <c r="AV316" i="2"/>
  <c r="EA284" i="2"/>
  <c r="S316" i="2"/>
  <c r="BW444" i="49"/>
  <c r="BW509" i="49"/>
  <c r="BW379" i="49"/>
  <c r="R544" i="49"/>
  <c r="R577" i="49" s="1"/>
  <c r="BW314" i="49"/>
  <c r="R55" i="49"/>
  <c r="BZ485" i="49"/>
  <c r="DY410" i="49"/>
  <c r="Q442" i="49"/>
  <c r="AT442" i="49"/>
  <c r="BU474" i="2"/>
  <c r="BU279" i="2"/>
  <c r="BY485" i="50"/>
  <c r="AV219" i="50"/>
  <c r="AV349" i="50"/>
  <c r="AV284" i="50"/>
  <c r="AV479" i="50"/>
  <c r="T186" i="50"/>
  <c r="AV414" i="50"/>
  <c r="BT408" i="50"/>
  <c r="BV476" i="51"/>
  <c r="BZ356" i="49"/>
  <c r="BY382" i="49"/>
  <c r="BY512" i="49"/>
  <c r="BY317" i="49"/>
  <c r="T547" i="49"/>
  <c r="T580" i="49" s="1"/>
  <c r="BY447" i="49"/>
  <c r="T58" i="49"/>
  <c r="DZ346" i="50"/>
  <c r="R378" i="50"/>
  <c r="AU378" i="50"/>
  <c r="AS310" i="51"/>
  <c r="P310" i="51"/>
  <c r="DX278" i="51"/>
  <c r="BV507" i="2"/>
  <c r="BV377" i="2"/>
  <c r="Q542" i="2"/>
  <c r="Q575" i="2" s="1"/>
  <c r="BV442" i="2"/>
  <c r="BV312" i="2"/>
  <c r="Q53" i="2"/>
  <c r="ED483" i="50"/>
  <c r="AY515" i="50"/>
  <c r="V515" i="50"/>
  <c r="R614" i="49"/>
  <c r="AV510" i="49"/>
  <c r="S510" i="49"/>
  <c r="EA478" i="49"/>
  <c r="S617" i="50"/>
  <c r="EB481" i="50"/>
  <c r="BY513" i="50" s="1"/>
  <c r="T513" i="50"/>
  <c r="BY383" i="50" s="1"/>
  <c r="AW513" i="50"/>
  <c r="ED419" i="51"/>
  <c r="CA451" i="51" s="1"/>
  <c r="AY451" i="51"/>
  <c r="EB351" i="51"/>
  <c r="AW383" i="51"/>
  <c r="T383" i="51"/>
  <c r="AV114" i="45"/>
  <c r="BT408" i="49"/>
  <c r="BT343" i="49"/>
  <c r="EA349" i="2"/>
  <c r="AV381" i="2"/>
  <c r="S381" i="2"/>
  <c r="EA479" i="2"/>
  <c r="R615" i="2"/>
  <c r="S511" i="2"/>
  <c r="AV511" i="2"/>
  <c r="BZ356" i="2"/>
  <c r="BU474" i="51"/>
  <c r="BU214" i="51"/>
  <c r="BV216" i="49"/>
  <c r="BW413" i="51"/>
  <c r="R509" i="51"/>
  <c r="DZ477" i="51"/>
  <c r="Q613" i="51"/>
  <c r="AU509" i="51"/>
  <c r="AT442" i="51"/>
  <c r="Q442" i="51"/>
  <c r="DY410" i="51"/>
  <c r="AV219" i="49"/>
  <c r="AV349" i="49"/>
  <c r="AV284" i="49"/>
  <c r="AV479" i="49"/>
  <c r="AV414" i="49"/>
  <c r="T186" i="49"/>
  <c r="BZ354" i="50"/>
  <c r="AU313" i="50"/>
  <c r="R313" i="50"/>
  <c r="DZ281" i="50"/>
  <c r="BU246" i="50"/>
  <c r="AX452" i="51"/>
  <c r="EC420" i="51"/>
  <c r="BZ452" i="51" s="1"/>
  <c r="R444" i="51"/>
  <c r="DZ412" i="51"/>
  <c r="AU444" i="51"/>
  <c r="EA218" i="50"/>
  <c r="S250" i="50"/>
  <c r="AV250" i="50"/>
  <c r="AU80" i="45"/>
  <c r="EA413" i="50"/>
  <c r="AV445" i="50"/>
  <c r="S445" i="50"/>
  <c r="AT377" i="51"/>
  <c r="Q377" i="51"/>
  <c r="DY345" i="51"/>
  <c r="AZ518" i="51"/>
  <c r="EE486" i="51"/>
  <c r="CB518" i="51" s="1"/>
  <c r="AV250" i="49"/>
  <c r="S250" i="49"/>
  <c r="EA218" i="49"/>
  <c r="AU49" i="45"/>
  <c r="CA356" i="50"/>
  <c r="AX515" i="2"/>
  <c r="EC483" i="2"/>
  <c r="BZ515" i="2" s="1"/>
  <c r="EA414" i="2"/>
  <c r="S446" i="2"/>
  <c r="AV446" i="2"/>
  <c r="P440" i="51"/>
  <c r="DX408" i="51"/>
  <c r="AS440" i="51"/>
  <c r="U549" i="49"/>
  <c r="U582" i="49" s="1"/>
  <c r="BZ319" i="49"/>
  <c r="BZ384" i="49"/>
  <c r="BZ514" i="49"/>
  <c r="U60" i="49"/>
  <c r="BT244" i="50"/>
  <c r="BW509" i="2"/>
  <c r="BW379" i="2"/>
  <c r="BW444" i="2"/>
  <c r="R544" i="2"/>
  <c r="R577" i="2" s="1"/>
  <c r="BW314" i="2"/>
  <c r="R55" i="2"/>
  <c r="EA478" i="50"/>
  <c r="S510" i="50"/>
  <c r="R614" i="50"/>
  <c r="AV510" i="50"/>
  <c r="Q507" i="51"/>
  <c r="P611" i="51"/>
  <c r="AT507" i="51"/>
  <c r="DY475" i="51"/>
  <c r="ED223" i="49"/>
  <c r="V255" i="49"/>
  <c r="AY255" i="49"/>
  <c r="EE486" i="2"/>
  <c r="CB518" i="2" s="1"/>
  <c r="AZ518" i="2"/>
  <c r="BT343" i="50"/>
  <c r="BV346" i="51"/>
  <c r="BV411" i="51"/>
  <c r="AY386" i="2"/>
  <c r="ED354" i="2"/>
  <c r="CA386" i="2" s="1"/>
  <c r="R248" i="50"/>
  <c r="DZ216" i="50"/>
  <c r="AU248" i="50"/>
  <c r="AT78" i="45"/>
  <c r="BW249" i="2"/>
  <c r="BW249" i="49"/>
  <c r="EC417" i="50"/>
  <c r="BZ449" i="50" s="1"/>
  <c r="AX449" i="50"/>
  <c r="U449" i="50"/>
  <c r="ED223" i="2"/>
  <c r="V255" i="2"/>
  <c r="AY255" i="2"/>
  <c r="BT213" i="49"/>
  <c r="AU443" i="50"/>
  <c r="DZ411" i="50"/>
  <c r="R443" i="50"/>
  <c r="BU279" i="51"/>
  <c r="BV281" i="49"/>
  <c r="BW348" i="51"/>
  <c r="BT244" i="49"/>
  <c r="AX386" i="49"/>
  <c r="EC354" i="49"/>
  <c r="BZ386" i="49" s="1"/>
  <c r="S380" i="49"/>
  <c r="EA348" i="49"/>
  <c r="AV380" i="49"/>
  <c r="AU283" i="2"/>
  <c r="AU478" i="2"/>
  <c r="AU413" i="2"/>
  <c r="AU218" i="2"/>
  <c r="AU348" i="2"/>
  <c r="S185" i="2"/>
  <c r="AU49" i="48"/>
  <c r="AY321" i="2"/>
  <c r="ED289" i="2"/>
  <c r="CA321" i="2" s="1"/>
  <c r="BX446" i="51"/>
  <c r="S546" i="51"/>
  <c r="S579" i="51" s="1"/>
  <c r="BX316" i="51"/>
  <c r="BX511" i="51"/>
  <c r="BX381" i="51"/>
  <c r="S57" i="51"/>
  <c r="AV113" i="46" s="1"/>
  <c r="BT504" i="50"/>
  <c r="BT439" i="50"/>
  <c r="BT374" i="50"/>
  <c r="O539" i="50"/>
  <c r="O572" i="50" s="1"/>
  <c r="BT309" i="50"/>
  <c r="O50" i="50"/>
  <c r="AR75" i="46" s="1"/>
  <c r="DY345" i="50"/>
  <c r="Q377" i="50"/>
  <c r="AT377" i="50"/>
  <c r="R249" i="51"/>
  <c r="AU249" i="51"/>
  <c r="DZ217" i="51"/>
  <c r="AT110" i="45"/>
  <c r="Q247" i="49"/>
  <c r="DY215" i="49"/>
  <c r="AT247" i="49"/>
  <c r="AS46" i="45"/>
  <c r="ED291" i="51"/>
  <c r="CA323" i="51" s="1"/>
  <c r="AY323" i="51"/>
  <c r="AY258" i="51"/>
  <c r="ED226" i="51"/>
  <c r="CA258" i="51" s="1"/>
  <c r="AS474" i="49"/>
  <c r="AS45" i="48"/>
  <c r="Q181" i="49"/>
  <c r="AS344" i="49"/>
  <c r="AS214" i="49"/>
  <c r="AS279" i="49"/>
  <c r="AS409" i="49"/>
  <c r="AS245" i="51"/>
  <c r="P245" i="51"/>
  <c r="DX213" i="51"/>
  <c r="AR106" i="45"/>
  <c r="AT247" i="51"/>
  <c r="Q247" i="51"/>
  <c r="DY215" i="51"/>
  <c r="AS108" i="45"/>
  <c r="BU344" i="2"/>
  <c r="BT278" i="50"/>
  <c r="BV281" i="51"/>
  <c r="AY387" i="50"/>
  <c r="ED355" i="50"/>
  <c r="CA387" i="50" s="1"/>
  <c r="AV26" i="45"/>
  <c r="EB226" i="2"/>
  <c r="BY258" i="2" s="1"/>
  <c r="AW258" i="2"/>
  <c r="S622" i="2"/>
  <c r="P611" i="50"/>
  <c r="DY475" i="50"/>
  <c r="AT507" i="50"/>
  <c r="Q507" i="50"/>
  <c r="DZ347" i="51"/>
  <c r="R379" i="51"/>
  <c r="AU379" i="51"/>
  <c r="EA348" i="50"/>
  <c r="S380" i="50"/>
  <c r="AV380" i="50"/>
  <c r="S315" i="50"/>
  <c r="EA283" i="50"/>
  <c r="AV315" i="50"/>
  <c r="Q507" i="49"/>
  <c r="AT507" i="49"/>
  <c r="DY475" i="49"/>
  <c r="P611" i="49"/>
  <c r="AP433" i="2"/>
  <c r="M433" i="2"/>
  <c r="DU401" i="2"/>
  <c r="N371" i="2"/>
  <c r="DV339" i="2"/>
  <c r="AQ371" i="2"/>
  <c r="N241" i="2"/>
  <c r="AQ241" i="2"/>
  <c r="DV209" i="2"/>
  <c r="N241" i="50"/>
  <c r="DV209" i="50"/>
  <c r="AQ241" i="50"/>
  <c r="N436" i="50"/>
  <c r="AQ436" i="50"/>
  <c r="DV404" i="50"/>
  <c r="BS502" i="50"/>
  <c r="AP468" i="50"/>
  <c r="BR468" i="50" s="1"/>
  <c r="AP338" i="50"/>
  <c r="BR338" i="50" s="1"/>
  <c r="N175" i="50"/>
  <c r="AP273" i="50"/>
  <c r="BR273" i="50" s="1"/>
  <c r="AP403" i="50"/>
  <c r="BR403" i="50" s="1"/>
  <c r="AP208" i="50"/>
  <c r="BR208" i="50" s="1"/>
  <c r="AP303" i="2"/>
  <c r="DU271" i="2"/>
  <c r="M303" i="2"/>
  <c r="N436" i="2"/>
  <c r="AQ436" i="2"/>
  <c r="DV404" i="2"/>
  <c r="AQ306" i="50"/>
  <c r="N306" i="50"/>
  <c r="DV274" i="50"/>
  <c r="AP71" i="45"/>
  <c r="BS372" i="50"/>
  <c r="L602" i="2"/>
  <c r="AP498" i="2"/>
  <c r="M498" i="2"/>
  <c r="DU466" i="2"/>
  <c r="BS242" i="2"/>
  <c r="N175" i="2"/>
  <c r="AP338" i="2"/>
  <c r="BR338" i="2" s="1"/>
  <c r="AP403" i="2"/>
  <c r="BR403" i="2" s="1"/>
  <c r="AP273" i="2"/>
  <c r="BR273" i="2" s="1"/>
  <c r="AP208" i="2"/>
  <c r="BR208" i="2" s="1"/>
  <c r="AP468" i="2"/>
  <c r="BR468" i="2" s="1"/>
  <c r="M534" i="2"/>
  <c r="M567" i="2" s="1"/>
  <c r="BR499" i="2"/>
  <c r="BR434" i="2"/>
  <c r="BR304" i="2"/>
  <c r="BR369" i="2"/>
  <c r="M45" i="2"/>
  <c r="AP368" i="2"/>
  <c r="M368" i="2"/>
  <c r="DU336" i="2"/>
  <c r="N306" i="2"/>
  <c r="DV274" i="2"/>
  <c r="AQ306" i="2"/>
  <c r="AP9" i="45"/>
  <c r="AQ501" i="50"/>
  <c r="N501" i="50"/>
  <c r="M605" i="50"/>
  <c r="DV469" i="50"/>
  <c r="BS437" i="50"/>
  <c r="BR239" i="2"/>
  <c r="M605" i="2"/>
  <c r="N501" i="2"/>
  <c r="AQ501" i="2"/>
  <c r="DV469" i="2"/>
  <c r="N371" i="50"/>
  <c r="DV339" i="50"/>
  <c r="AQ371" i="50"/>
  <c r="N48" i="50"/>
  <c r="AQ73" i="46" s="1"/>
  <c r="N537" i="50"/>
  <c r="N570" i="50" s="1"/>
  <c r="BS502" i="2"/>
  <c r="BS437" i="2"/>
  <c r="N537" i="2"/>
  <c r="N570" i="2" s="1"/>
  <c r="BS372" i="2"/>
  <c r="BS307" i="2"/>
  <c r="N48" i="2"/>
  <c r="AO6" i="45"/>
  <c r="BS242" i="51"/>
  <c r="AP40" i="45"/>
  <c r="AQ306" i="51"/>
  <c r="DV274" i="51"/>
  <c r="N306" i="51"/>
  <c r="L533" i="51"/>
  <c r="L566" i="51" s="1"/>
  <c r="BQ498" i="51"/>
  <c r="BQ433" i="51"/>
  <c r="BQ303" i="51"/>
  <c r="BQ368" i="51"/>
  <c r="N537" i="51"/>
  <c r="N570" i="51" s="1"/>
  <c r="BS502" i="51"/>
  <c r="BS437" i="51"/>
  <c r="BS307" i="51"/>
  <c r="BS372" i="51"/>
  <c r="N48" i="51"/>
  <c r="AQ104" i="46" s="1"/>
  <c r="BR239" i="51"/>
  <c r="N305" i="51"/>
  <c r="DV273" i="51"/>
  <c r="AQ305" i="51"/>
  <c r="AQ500" i="51"/>
  <c r="M604" i="51"/>
  <c r="N500" i="51"/>
  <c r="DV468" i="51"/>
  <c r="AQ306" i="49"/>
  <c r="DV274" i="49"/>
  <c r="N306" i="49"/>
  <c r="M534" i="51"/>
  <c r="M567" i="51" s="1"/>
  <c r="BR499" i="51"/>
  <c r="BR434" i="51"/>
  <c r="BR369" i="51"/>
  <c r="BR304" i="51"/>
  <c r="BS242" i="49"/>
  <c r="M534" i="49"/>
  <c r="M567" i="49" s="1"/>
  <c r="BR499" i="49"/>
  <c r="BR434" i="49"/>
  <c r="BR369" i="49"/>
  <c r="BR304" i="49"/>
  <c r="M45" i="49"/>
  <c r="AQ241" i="51"/>
  <c r="N241" i="51"/>
  <c r="DV209" i="51"/>
  <c r="M605" i="51"/>
  <c r="AQ501" i="51"/>
  <c r="DV469" i="51"/>
  <c r="N501" i="51"/>
  <c r="M45" i="51"/>
  <c r="AP101" i="46" s="1"/>
  <c r="N240" i="51"/>
  <c r="DV208" i="51"/>
  <c r="AQ240" i="51"/>
  <c r="AQ370" i="51"/>
  <c r="DV338" i="51"/>
  <c r="N370" i="51"/>
  <c r="N371" i="49"/>
  <c r="AQ371" i="49"/>
  <c r="DV339" i="49"/>
  <c r="N537" i="49"/>
  <c r="N570" i="49" s="1"/>
  <c r="BS502" i="49"/>
  <c r="BS437" i="49"/>
  <c r="BS372" i="49"/>
  <c r="BS307" i="49"/>
  <c r="N48" i="49"/>
  <c r="BR239" i="49"/>
  <c r="AP101" i="45"/>
  <c r="AQ241" i="49"/>
  <c r="N241" i="49"/>
  <c r="DV209" i="49"/>
  <c r="BQ238" i="51"/>
  <c r="AP102" i="45"/>
  <c r="AQ371" i="51"/>
  <c r="N371" i="51"/>
  <c r="DV339" i="51"/>
  <c r="L44" i="51"/>
  <c r="AO100" i="46" s="1"/>
  <c r="AQ435" i="51"/>
  <c r="N435" i="51"/>
  <c r="DV403" i="51"/>
  <c r="M173" i="49"/>
  <c r="AO401" i="49"/>
  <c r="BQ401" i="49" s="1"/>
  <c r="AO271" i="49"/>
  <c r="BQ271" i="49" s="1"/>
  <c r="AO336" i="49"/>
  <c r="BQ336" i="49" s="1"/>
  <c r="AO466" i="49"/>
  <c r="BQ466" i="49" s="1"/>
  <c r="AO206" i="49"/>
  <c r="BQ206" i="49" s="1"/>
  <c r="AO37" i="48"/>
  <c r="M605" i="49"/>
  <c r="AQ501" i="49"/>
  <c r="DV469" i="49"/>
  <c r="N501" i="49"/>
  <c r="N436" i="49"/>
  <c r="DV404" i="49"/>
  <c r="AQ436" i="49"/>
  <c r="N175" i="49"/>
  <c r="AP403" i="49"/>
  <c r="BR403" i="49" s="1"/>
  <c r="AP273" i="49"/>
  <c r="BR273" i="49" s="1"/>
  <c r="AP338" i="49"/>
  <c r="BR338" i="49" s="1"/>
  <c r="AP468" i="49"/>
  <c r="BR468" i="49" s="1"/>
  <c r="AP208" i="49"/>
  <c r="BR208" i="49" s="1"/>
  <c r="AP39" i="48"/>
  <c r="DV404" i="51"/>
  <c r="AQ436" i="51"/>
  <c r="N436" i="51"/>
  <c r="J271" i="38" l="1"/>
  <c r="J239" i="38"/>
  <c r="I142" i="38"/>
  <c r="I138" i="38"/>
  <c r="I146" i="38" s="1"/>
  <c r="I204" i="38"/>
  <c r="I212" i="38" s="1"/>
  <c r="I208" i="38"/>
  <c r="AZ391" i="49"/>
  <c r="EE359" i="49"/>
  <c r="CB391" i="49" s="1"/>
  <c r="CA489" i="2"/>
  <c r="I251" i="38"/>
  <c r="I219" i="38"/>
  <c r="I255" i="38" s="1"/>
  <c r="BY358" i="50"/>
  <c r="CB358" i="49"/>
  <c r="AL230" i="51"/>
  <c r="J55" i="38" s="1"/>
  <c r="J56" i="38" s="1"/>
  <c r="BN205" i="51"/>
  <c r="J229" i="38"/>
  <c r="J265" i="38" s="1"/>
  <c r="J261" i="38"/>
  <c r="AY261" i="49"/>
  <c r="ED229" i="49"/>
  <c r="CA261" i="49" s="1"/>
  <c r="BT243" i="49"/>
  <c r="BB326" i="50"/>
  <c r="CD294" i="50" s="1"/>
  <c r="EG294" i="50"/>
  <c r="CD326" i="50" s="1"/>
  <c r="J302" i="49"/>
  <c r="J327" i="49" s="1"/>
  <c r="J328" i="49" s="1"/>
  <c r="BN295" i="49"/>
  <c r="AM302" i="49"/>
  <c r="DR270" i="49"/>
  <c r="CA228" i="49"/>
  <c r="AZ259" i="49"/>
  <c r="CB227" i="49" s="1"/>
  <c r="EE227" i="49"/>
  <c r="CB259" i="49" s="1"/>
  <c r="CB357" i="50"/>
  <c r="CA423" i="49"/>
  <c r="BZ423" i="51"/>
  <c r="EC487" i="49"/>
  <c r="BZ519" i="49" s="1"/>
  <c r="T623" i="49"/>
  <c r="AX519" i="49"/>
  <c r="BZ487" i="49" s="1"/>
  <c r="BN230" i="49"/>
  <c r="AM237" i="49"/>
  <c r="DR205" i="49"/>
  <c r="J237" i="49"/>
  <c r="AL36" i="45"/>
  <c r="AL62" i="45" s="1"/>
  <c r="J37" i="38"/>
  <c r="I102" i="51"/>
  <c r="I134" i="51"/>
  <c r="I594" i="51"/>
  <c r="AW121" i="45"/>
  <c r="EC228" i="51"/>
  <c r="BZ260" i="51" s="1"/>
  <c r="AX260" i="51"/>
  <c r="AW27" i="45"/>
  <c r="EC227" i="2"/>
  <c r="BZ259" i="2" s="1"/>
  <c r="AX259" i="2"/>
  <c r="BZ227" i="2" s="1"/>
  <c r="DR400" i="2"/>
  <c r="J432" i="2"/>
  <c r="J457" i="2" s="1"/>
  <c r="J458" i="2" s="1"/>
  <c r="BN425" i="2"/>
  <c r="AM432" i="2"/>
  <c r="AZ260" i="2"/>
  <c r="CB228" i="2" s="1"/>
  <c r="EE228" i="2"/>
  <c r="CB260" i="2" s="1"/>
  <c r="CA488" i="50"/>
  <c r="AL490" i="50"/>
  <c r="J183" i="38" s="1"/>
  <c r="J184" i="38" s="1"/>
  <c r="BN465" i="50"/>
  <c r="BB261" i="2"/>
  <c r="EG229" i="2"/>
  <c r="CD261" i="2" s="1"/>
  <c r="T624" i="2"/>
  <c r="AX520" i="2"/>
  <c r="EC488" i="2"/>
  <c r="BZ520" i="2" s="1"/>
  <c r="CA487" i="50"/>
  <c r="AX455" i="2"/>
  <c r="EC423" i="2"/>
  <c r="BZ455" i="2" s="1"/>
  <c r="AW28" i="45"/>
  <c r="J38" i="38"/>
  <c r="EE294" i="51"/>
  <c r="CB326" i="51" s="1"/>
  <c r="AZ326" i="51"/>
  <c r="CB294" i="51" s="1"/>
  <c r="I76" i="38"/>
  <c r="I72" i="38"/>
  <c r="I80" i="38" s="1"/>
  <c r="AR105" i="46"/>
  <c r="AR471" i="51"/>
  <c r="BT471" i="51" s="1"/>
  <c r="AR103" i="48"/>
  <c r="AR406" i="51"/>
  <c r="BT406" i="51" s="1"/>
  <c r="AR276" i="51"/>
  <c r="BT276" i="51" s="1"/>
  <c r="P178" i="51"/>
  <c r="AR211" i="51"/>
  <c r="BT211" i="51" s="1"/>
  <c r="AR341" i="51"/>
  <c r="BT341" i="51" s="1"/>
  <c r="AR104" i="45"/>
  <c r="AL295" i="51"/>
  <c r="J88" i="38" s="1"/>
  <c r="J89" i="38" s="1"/>
  <c r="BN270" i="51"/>
  <c r="AX456" i="49"/>
  <c r="EC424" i="49"/>
  <c r="BZ456" i="49" s="1"/>
  <c r="T625" i="49"/>
  <c r="AW60" i="45"/>
  <c r="BZ357" i="2"/>
  <c r="AL230" i="50"/>
  <c r="J51" i="38" s="1"/>
  <c r="J52" i="38" s="1"/>
  <c r="BN205" i="50"/>
  <c r="BT438" i="49"/>
  <c r="BT373" i="49"/>
  <c r="BT308" i="49"/>
  <c r="BT503" i="49"/>
  <c r="O538" i="49"/>
  <c r="O571" i="49" s="1"/>
  <c r="BT47" i="48"/>
  <c r="BW46" i="48"/>
  <c r="BV46" i="48"/>
  <c r="AW91" i="45"/>
  <c r="AX261" i="50"/>
  <c r="BZ229" i="50" s="1"/>
  <c r="EC229" i="50"/>
  <c r="BZ261" i="50" s="1"/>
  <c r="CA359" i="50"/>
  <c r="EC359" i="51"/>
  <c r="BZ391" i="51" s="1"/>
  <c r="AX391" i="51"/>
  <c r="CC357" i="51"/>
  <c r="ED292" i="49"/>
  <c r="CA324" i="49" s="1"/>
  <c r="AY324" i="49"/>
  <c r="BQ304" i="50"/>
  <c r="L534" i="50"/>
  <c r="L567" i="50" s="1"/>
  <c r="BQ499" i="50"/>
  <c r="BQ434" i="50"/>
  <c r="BQ369" i="50"/>
  <c r="L45" i="50"/>
  <c r="CA293" i="51"/>
  <c r="I102" i="50"/>
  <c r="I134" i="50"/>
  <c r="I594" i="50"/>
  <c r="J25" i="38"/>
  <c r="J26" i="38" s="1"/>
  <c r="J367" i="49"/>
  <c r="J392" i="49" s="1"/>
  <c r="J393" i="49" s="1"/>
  <c r="AM367" i="49"/>
  <c r="BN360" i="49"/>
  <c r="DR335" i="49"/>
  <c r="EE294" i="49"/>
  <c r="CB326" i="49" s="1"/>
  <c r="AZ326" i="49"/>
  <c r="AS74" i="46"/>
  <c r="Q178" i="50"/>
  <c r="AS276" i="50"/>
  <c r="BU276" i="50" s="1"/>
  <c r="AS406" i="50"/>
  <c r="BU406" i="50" s="1"/>
  <c r="AS471" i="50"/>
  <c r="BU471" i="50" s="1"/>
  <c r="AS211" i="50"/>
  <c r="BU211" i="50" s="1"/>
  <c r="AS73" i="45" s="1"/>
  <c r="AS341" i="50"/>
  <c r="BU341" i="50" s="1"/>
  <c r="BZ487" i="2"/>
  <c r="T624" i="51"/>
  <c r="BZ227" i="50"/>
  <c r="EF422" i="51"/>
  <c r="CC454" i="51" s="1"/>
  <c r="BA454" i="51"/>
  <c r="CC422" i="51" s="1"/>
  <c r="CD359" i="2"/>
  <c r="AL425" i="51"/>
  <c r="J154" i="38" s="1"/>
  <c r="J155" i="38" s="1"/>
  <c r="BN400" i="51"/>
  <c r="CD487" i="51"/>
  <c r="BN230" i="2"/>
  <c r="AM237" i="2"/>
  <c r="DR205" i="2"/>
  <c r="J237" i="2"/>
  <c r="AL5" i="45"/>
  <c r="AL31" i="45" s="1"/>
  <c r="J28" i="38" s="1"/>
  <c r="EE293" i="50"/>
  <c r="CB325" i="50" s="1"/>
  <c r="AZ325" i="50"/>
  <c r="CB293" i="50" s="1"/>
  <c r="ED228" i="50"/>
  <c r="CA260" i="50" s="1"/>
  <c r="AY260" i="50"/>
  <c r="BN295" i="2"/>
  <c r="DR270" i="2"/>
  <c r="J302" i="2"/>
  <c r="AM302" i="2"/>
  <c r="BA324" i="50"/>
  <c r="CC292" i="50" s="1"/>
  <c r="EF292" i="50"/>
  <c r="CC324" i="50" s="1"/>
  <c r="T625" i="50"/>
  <c r="EC489" i="50"/>
  <c r="BZ521" i="50" s="1"/>
  <c r="AX521" i="50"/>
  <c r="BZ489" i="50" s="1"/>
  <c r="AZ521" i="51"/>
  <c r="CB489" i="51" s="1"/>
  <c r="EE489" i="51"/>
  <c r="CB521" i="51" s="1"/>
  <c r="J270" i="38"/>
  <c r="J238" i="38"/>
  <c r="J274" i="38" s="1"/>
  <c r="AM497" i="49"/>
  <c r="J497" i="49"/>
  <c r="J522" i="49" s="1"/>
  <c r="J523" i="49" s="1"/>
  <c r="DR465" i="49"/>
  <c r="BN490" i="49"/>
  <c r="I601" i="49"/>
  <c r="I626" i="49" s="1"/>
  <c r="J367" i="2"/>
  <c r="J392" i="2" s="1"/>
  <c r="J393" i="2" s="1"/>
  <c r="DR335" i="2"/>
  <c r="AM367" i="2"/>
  <c r="BN360" i="2"/>
  <c r="I216" i="38"/>
  <c r="AZ454" i="49"/>
  <c r="EE422" i="49"/>
  <c r="CB454" i="49" s="1"/>
  <c r="AW58" i="45"/>
  <c r="AL360" i="50"/>
  <c r="J117" i="38" s="1"/>
  <c r="J118" i="38" s="1"/>
  <c r="BN335" i="50"/>
  <c r="EE227" i="51"/>
  <c r="CB259" i="51" s="1"/>
  <c r="AZ259" i="51"/>
  <c r="CB227" i="51" s="1"/>
  <c r="BA521" i="49"/>
  <c r="CC489" i="49" s="1"/>
  <c r="EF489" i="49"/>
  <c r="CC521" i="49" s="1"/>
  <c r="AY456" i="2"/>
  <c r="CA424" i="2" s="1"/>
  <c r="ED424" i="2"/>
  <c r="CA456" i="2" s="1"/>
  <c r="AX29" i="45"/>
  <c r="BZ488" i="51"/>
  <c r="EG292" i="2"/>
  <c r="CD324" i="2" s="1"/>
  <c r="BB324" i="2"/>
  <c r="CD292" i="2" s="1"/>
  <c r="CC294" i="2"/>
  <c r="AL360" i="51"/>
  <c r="J121" i="38" s="1"/>
  <c r="J122" i="38" s="1"/>
  <c r="BN335" i="51"/>
  <c r="BQ239" i="50"/>
  <c r="J260" i="38"/>
  <c r="J228" i="38"/>
  <c r="J226" i="38"/>
  <c r="J262" i="38" s="1"/>
  <c r="CA358" i="51"/>
  <c r="I280" i="38"/>
  <c r="I248" i="38"/>
  <c r="AN69" i="46"/>
  <c r="L173" i="50"/>
  <c r="AN336" i="50"/>
  <c r="BP336" i="50" s="1"/>
  <c r="AN271" i="50"/>
  <c r="BP271" i="50" s="1"/>
  <c r="AN401" i="50"/>
  <c r="BP401" i="50" s="1"/>
  <c r="AN206" i="50"/>
  <c r="BP206" i="50" s="1"/>
  <c r="AN68" i="45" s="1"/>
  <c r="AN466" i="50"/>
  <c r="BP466" i="50" s="1"/>
  <c r="AN98" i="48"/>
  <c r="BZ357" i="49"/>
  <c r="BN400" i="50"/>
  <c r="AL425" i="50"/>
  <c r="J150" i="38" s="1"/>
  <c r="J151" i="38" s="1"/>
  <c r="BZ488" i="49"/>
  <c r="ED358" i="2"/>
  <c r="CA390" i="2" s="1"/>
  <c r="AY390" i="2"/>
  <c r="CA358" i="2" s="1"/>
  <c r="I175" i="38"/>
  <c r="I171" i="38"/>
  <c r="I179" i="38" s="1"/>
  <c r="BY424" i="51"/>
  <c r="AS211" i="2"/>
  <c r="BU211" i="2" s="1"/>
  <c r="AS471" i="2"/>
  <c r="BU471" i="2" s="1"/>
  <c r="AS406" i="2"/>
  <c r="BU406" i="2" s="1"/>
  <c r="Q178" i="2"/>
  <c r="AS11" i="46"/>
  <c r="AS276" i="2"/>
  <c r="BU276" i="2" s="1"/>
  <c r="AS42" i="46"/>
  <c r="AS341" i="2"/>
  <c r="BU341" i="2" s="1"/>
  <c r="AS11" i="45"/>
  <c r="I601" i="2"/>
  <c r="I626" i="2" s="1"/>
  <c r="BN490" i="2"/>
  <c r="J497" i="2"/>
  <c r="J522" i="2" s="1"/>
  <c r="J523" i="2" s="1"/>
  <c r="AM497" i="2"/>
  <c r="DR465" i="2"/>
  <c r="AZ456" i="50"/>
  <c r="EE424" i="50"/>
  <c r="CB456" i="50" s="1"/>
  <c r="AM432" i="49"/>
  <c r="BN425" i="49"/>
  <c r="DR400" i="49"/>
  <c r="J432" i="49"/>
  <c r="J457" i="49" s="1"/>
  <c r="J458" i="49" s="1"/>
  <c r="AL490" i="51"/>
  <c r="J187" i="38" s="1"/>
  <c r="J188" i="38" s="1"/>
  <c r="BN465" i="51"/>
  <c r="EC292" i="51"/>
  <c r="BZ324" i="51" s="1"/>
  <c r="AX324" i="51"/>
  <c r="BZ292" i="51" s="1"/>
  <c r="T623" i="51"/>
  <c r="AW120" i="45"/>
  <c r="AZ455" i="50"/>
  <c r="EE423" i="50"/>
  <c r="CB455" i="50" s="1"/>
  <c r="I109" i="38"/>
  <c r="I105" i="38"/>
  <c r="I113" i="38" s="1"/>
  <c r="BB325" i="49"/>
  <c r="EG293" i="49"/>
  <c r="CD325" i="49" s="1"/>
  <c r="BA325" i="2"/>
  <c r="CC293" i="2" s="1"/>
  <c r="EF293" i="2"/>
  <c r="CC325" i="2" s="1"/>
  <c r="AL295" i="50"/>
  <c r="J84" i="38" s="1"/>
  <c r="J85" i="38" s="1"/>
  <c r="BN270" i="50"/>
  <c r="EG229" i="51"/>
  <c r="CD261" i="51" s="1"/>
  <c r="BB261" i="51"/>
  <c r="CD229" i="51" s="1"/>
  <c r="EF422" i="50"/>
  <c r="CC454" i="50" s="1"/>
  <c r="BA454" i="50"/>
  <c r="O49" i="49"/>
  <c r="AP7" i="46"/>
  <c r="AP38" i="46"/>
  <c r="AT15" i="46"/>
  <c r="AT46" i="46"/>
  <c r="AQ10" i="46"/>
  <c r="AQ41" i="46"/>
  <c r="AU17" i="46"/>
  <c r="AU48" i="46"/>
  <c r="EF225" i="50"/>
  <c r="BY355" i="49"/>
  <c r="AX387" i="49" s="1"/>
  <c r="AR104" i="48"/>
  <c r="EE289" i="50"/>
  <c r="X257" i="50"/>
  <c r="BY447" i="51"/>
  <c r="BY512" i="2"/>
  <c r="BY252" i="51"/>
  <c r="AW88" i="45"/>
  <c r="AX323" i="50"/>
  <c r="EC291" i="50"/>
  <c r="BZ323" i="50" s="1"/>
  <c r="T622" i="50"/>
  <c r="T547" i="51"/>
  <c r="T580" i="51" s="1"/>
  <c r="T58" i="51"/>
  <c r="AW114" i="46" s="1"/>
  <c r="BY382" i="51"/>
  <c r="BY317" i="51"/>
  <c r="BY512" i="51"/>
  <c r="BY382" i="2"/>
  <c r="BY317" i="2"/>
  <c r="BY252" i="2"/>
  <c r="T547" i="2"/>
  <c r="T580" i="2" s="1"/>
  <c r="T58" i="2"/>
  <c r="BY484" i="49"/>
  <c r="AX516" i="49" s="1"/>
  <c r="ED355" i="51"/>
  <c r="CA387" i="51" s="1"/>
  <c r="CA355" i="51" s="1"/>
  <c r="AZ387" i="51" s="1"/>
  <c r="AY385" i="2"/>
  <c r="V385" i="2"/>
  <c r="BZ254" i="50"/>
  <c r="BZ483" i="49"/>
  <c r="AX54" i="45" s="1"/>
  <c r="ED288" i="51"/>
  <c r="CA320" i="51" s="1"/>
  <c r="AX116" i="45"/>
  <c r="EC225" i="51"/>
  <c r="BZ257" i="51" s="1"/>
  <c r="BZ225" i="51" s="1"/>
  <c r="U60" i="51"/>
  <c r="AX116" i="46" s="1"/>
  <c r="EE290" i="49"/>
  <c r="CB322" i="49" s="1"/>
  <c r="CB290" i="49" s="1"/>
  <c r="EF290" i="49" s="1"/>
  <c r="EG421" i="2"/>
  <c r="Y453" i="2"/>
  <c r="BZ356" i="51"/>
  <c r="ED356" i="51" s="1"/>
  <c r="CA388" i="51" s="1"/>
  <c r="AY320" i="51"/>
  <c r="U619" i="51"/>
  <c r="V320" i="51"/>
  <c r="CA255" i="51" s="1"/>
  <c r="BY253" i="50"/>
  <c r="U549" i="51"/>
  <c r="U582" i="51" s="1"/>
  <c r="BZ254" i="51"/>
  <c r="AX451" i="2"/>
  <c r="BZ514" i="51"/>
  <c r="U620" i="51"/>
  <c r="BZ449" i="51"/>
  <c r="AZ322" i="50"/>
  <c r="CB290" i="50" s="1"/>
  <c r="EF290" i="50" s="1"/>
  <c r="AV21" i="45"/>
  <c r="BY253" i="49"/>
  <c r="AV22" i="45"/>
  <c r="BZ223" i="50"/>
  <c r="AY256" i="51"/>
  <c r="ED224" i="51"/>
  <c r="CA256" i="51" s="1"/>
  <c r="AW118" i="45"/>
  <c r="BZ290" i="51"/>
  <c r="ED290" i="51" s="1"/>
  <c r="CA322" i="51" s="1"/>
  <c r="W321" i="50"/>
  <c r="T621" i="51"/>
  <c r="T513" i="2"/>
  <c r="T548" i="2" s="1"/>
  <c r="T581" i="2" s="1"/>
  <c r="S617" i="2"/>
  <c r="EC225" i="49"/>
  <c r="BZ257" i="49" s="1"/>
  <c r="BZ225" i="49" s="1"/>
  <c r="ED420" i="2"/>
  <c r="CA452" i="2" s="1"/>
  <c r="CA420" i="2" s="1"/>
  <c r="AZ452" i="2" s="1"/>
  <c r="AW513" i="2"/>
  <c r="T59" i="49"/>
  <c r="S618" i="2"/>
  <c r="AW319" i="2"/>
  <c r="BY287" i="2" s="1"/>
  <c r="BY448" i="49"/>
  <c r="T548" i="49"/>
  <c r="T581" i="49" s="1"/>
  <c r="BY513" i="49"/>
  <c r="CA224" i="50"/>
  <c r="AX320" i="2"/>
  <c r="BZ288" i="2" s="1"/>
  <c r="V320" i="2" s="1"/>
  <c r="T619" i="2"/>
  <c r="AW23" i="45"/>
  <c r="T59" i="50"/>
  <c r="AW84" i="46" s="1"/>
  <c r="BY318" i="50"/>
  <c r="CA419" i="51"/>
  <c r="EE419" i="51" s="1"/>
  <c r="T548" i="50"/>
  <c r="T581" i="50" s="1"/>
  <c r="BY448" i="50"/>
  <c r="EE485" i="2"/>
  <c r="CB517" i="2" s="1"/>
  <c r="CB485" i="2" s="1"/>
  <c r="CA420" i="49"/>
  <c r="AZ452" i="49" s="1"/>
  <c r="CA291" i="49"/>
  <c r="AZ323" i="49" s="1"/>
  <c r="AR105" i="45"/>
  <c r="CB486" i="50"/>
  <c r="BA518" i="50" s="1"/>
  <c r="CB486" i="51"/>
  <c r="EF486" i="51" s="1"/>
  <c r="CC518" i="51" s="1"/>
  <c r="CA291" i="51"/>
  <c r="EE291" i="51" s="1"/>
  <c r="CB323" i="51" s="1"/>
  <c r="BX316" i="2"/>
  <c r="BR303" i="2"/>
  <c r="T620" i="2"/>
  <c r="EC419" i="2"/>
  <c r="BZ451" i="2" s="1"/>
  <c r="BX250" i="50"/>
  <c r="DY344" i="2"/>
  <c r="AT376" i="2"/>
  <c r="Q376" i="2"/>
  <c r="BV507" i="51"/>
  <c r="BV442" i="51"/>
  <c r="BV377" i="51"/>
  <c r="Q542" i="51"/>
  <c r="Q575" i="51" s="1"/>
  <c r="BV312" i="51"/>
  <c r="Q53" i="51"/>
  <c r="AT109" i="46" s="1"/>
  <c r="BU409" i="49"/>
  <c r="BV507" i="49"/>
  <c r="BV442" i="49"/>
  <c r="Q542" i="49"/>
  <c r="Q575" i="49" s="1"/>
  <c r="BV312" i="49"/>
  <c r="BV377" i="49"/>
  <c r="Q53" i="49"/>
  <c r="BW509" i="51"/>
  <c r="BW314" i="51"/>
  <c r="R544" i="51"/>
  <c r="R577" i="51" s="1"/>
  <c r="BW379" i="51"/>
  <c r="BW444" i="51"/>
  <c r="R55" i="51"/>
  <c r="AU111" i="46" s="1"/>
  <c r="CA289" i="2"/>
  <c r="BW478" i="2"/>
  <c r="AS245" i="49"/>
  <c r="P245" i="49"/>
  <c r="DX213" i="49"/>
  <c r="AR44" i="45"/>
  <c r="R378" i="51"/>
  <c r="DZ346" i="51"/>
  <c r="AU378" i="51"/>
  <c r="CB486" i="2"/>
  <c r="BZ420" i="51"/>
  <c r="AY386" i="50"/>
  <c r="ED354" i="50"/>
  <c r="CA386" i="50" s="1"/>
  <c r="U620" i="50"/>
  <c r="AX86" i="45"/>
  <c r="BX349" i="49"/>
  <c r="P610" i="51"/>
  <c r="AT506" i="51"/>
  <c r="DY474" i="51"/>
  <c r="Q506" i="51"/>
  <c r="P440" i="49"/>
  <c r="DX408" i="49"/>
  <c r="AS440" i="49"/>
  <c r="AY388" i="49"/>
  <c r="ED356" i="49"/>
  <c r="CA388" i="49" s="1"/>
  <c r="P440" i="50"/>
  <c r="DX408" i="50"/>
  <c r="AS440" i="50"/>
  <c r="BX414" i="50"/>
  <c r="BX349" i="50"/>
  <c r="BX381" i="2"/>
  <c r="BX446" i="2"/>
  <c r="BX511" i="2"/>
  <c r="S546" i="2"/>
  <c r="S579" i="2" s="1"/>
  <c r="S57" i="2"/>
  <c r="O609" i="49"/>
  <c r="AS505" i="49"/>
  <c r="DX473" i="49"/>
  <c r="P505" i="49"/>
  <c r="BT407" i="2"/>
  <c r="BV247" i="50"/>
  <c r="DX213" i="50"/>
  <c r="AS245" i="50"/>
  <c r="P245" i="50"/>
  <c r="AR75" i="45"/>
  <c r="ED290" i="2"/>
  <c r="CA322" i="2" s="1"/>
  <c r="AY322" i="2"/>
  <c r="AY517" i="51"/>
  <c r="ED485" i="51"/>
  <c r="CA517" i="51" s="1"/>
  <c r="BV442" i="50"/>
  <c r="Q542" i="50"/>
  <c r="Q575" i="50" s="1"/>
  <c r="BV312" i="50"/>
  <c r="BV507" i="50"/>
  <c r="BV377" i="50"/>
  <c r="Q53" i="50"/>
  <c r="AT78" i="46" s="1"/>
  <c r="ED226" i="49"/>
  <c r="CA258" i="49" s="1"/>
  <c r="AY258" i="49"/>
  <c r="EE289" i="51"/>
  <c r="W321" i="51"/>
  <c r="AZ321" i="51"/>
  <c r="BZ319" i="50"/>
  <c r="BV411" i="2"/>
  <c r="DY409" i="51"/>
  <c r="AT441" i="51"/>
  <c r="Q441" i="51"/>
  <c r="BU375" i="2"/>
  <c r="P540" i="2"/>
  <c r="P573" i="2" s="1"/>
  <c r="BU310" i="2"/>
  <c r="BU440" i="2"/>
  <c r="BU505" i="2"/>
  <c r="P51" i="2"/>
  <c r="BY226" i="2"/>
  <c r="CA355" i="50"/>
  <c r="AS310" i="50"/>
  <c r="P310" i="50"/>
  <c r="DX278" i="50"/>
  <c r="BU279" i="49"/>
  <c r="CA226" i="51"/>
  <c r="AV349" i="51"/>
  <c r="AV219" i="51"/>
  <c r="AV111" i="48"/>
  <c r="AV414" i="51"/>
  <c r="AV479" i="51"/>
  <c r="T186" i="51"/>
  <c r="AV284" i="51"/>
  <c r="BW348" i="2"/>
  <c r="BW283" i="2"/>
  <c r="Q311" i="51"/>
  <c r="AT311" i="51"/>
  <c r="DY279" i="51"/>
  <c r="BW508" i="50"/>
  <c r="BW443" i="50"/>
  <c r="R543" i="50"/>
  <c r="R576" i="50" s="1"/>
  <c r="BW313" i="50"/>
  <c r="BW378" i="50"/>
  <c r="R54" i="50"/>
  <c r="AU79" i="46" s="1"/>
  <c r="AU443" i="51"/>
  <c r="R443" i="51"/>
  <c r="DZ411" i="51"/>
  <c r="BX414" i="49"/>
  <c r="BX219" i="49"/>
  <c r="BU245" i="51"/>
  <c r="DZ476" i="51"/>
  <c r="AU508" i="51"/>
  <c r="Q612" i="51"/>
  <c r="R508" i="51"/>
  <c r="ED485" i="49"/>
  <c r="CA517" i="49" s="1"/>
  <c r="AY517" i="49"/>
  <c r="EE484" i="50"/>
  <c r="AZ516" i="50"/>
  <c r="W516" i="50"/>
  <c r="BV247" i="49"/>
  <c r="BV247" i="51"/>
  <c r="DY344" i="51"/>
  <c r="Q376" i="51"/>
  <c r="AT376" i="51"/>
  <c r="DX277" i="2"/>
  <c r="AS309" i="2"/>
  <c r="P309" i="2"/>
  <c r="AU477" i="50"/>
  <c r="AU217" i="50"/>
  <c r="AU412" i="50"/>
  <c r="S184" i="50"/>
  <c r="AU347" i="50"/>
  <c r="AU282" i="50"/>
  <c r="BY383" i="51"/>
  <c r="BW249" i="51"/>
  <c r="BZ289" i="49"/>
  <c r="AW25" i="45"/>
  <c r="EC225" i="2"/>
  <c r="BZ257" i="2" s="1"/>
  <c r="AX257" i="2"/>
  <c r="T621" i="2"/>
  <c r="O609" i="50"/>
  <c r="P505" i="50"/>
  <c r="DX473" i="50"/>
  <c r="AS505" i="50"/>
  <c r="AT441" i="2"/>
  <c r="DY409" i="2"/>
  <c r="Q441" i="2"/>
  <c r="AY386" i="51"/>
  <c r="ED354" i="51"/>
  <c r="CA386" i="51" s="1"/>
  <c r="AX117" i="45"/>
  <c r="AS214" i="50"/>
  <c r="AS409" i="50"/>
  <c r="AS344" i="50"/>
  <c r="Q181" i="50"/>
  <c r="AS474" i="50"/>
  <c r="AS279" i="50"/>
  <c r="AS106" i="48"/>
  <c r="U60" i="50"/>
  <c r="AX85" i="46" s="1"/>
  <c r="BZ384" i="50"/>
  <c r="P374" i="51"/>
  <c r="AS374" i="51"/>
  <c r="DX342" i="51"/>
  <c r="P244" i="51"/>
  <c r="DX212" i="51"/>
  <c r="AS244" i="51"/>
  <c r="BX250" i="49"/>
  <c r="BV281" i="2"/>
  <c r="BV346" i="2"/>
  <c r="AY256" i="2"/>
  <c r="ED224" i="2"/>
  <c r="CA256" i="2" s="1"/>
  <c r="AW512" i="50"/>
  <c r="T512" i="50"/>
  <c r="S616" i="50"/>
  <c r="EB480" i="50"/>
  <c r="BU214" i="49"/>
  <c r="BU474" i="49"/>
  <c r="BW218" i="2"/>
  <c r="AV380" i="51"/>
  <c r="EA348" i="51"/>
  <c r="S380" i="51"/>
  <c r="V189" i="49"/>
  <c r="AX417" i="49"/>
  <c r="AX482" i="49"/>
  <c r="AX222" i="49"/>
  <c r="AX287" i="49"/>
  <c r="AX352" i="49"/>
  <c r="BX510" i="49"/>
  <c r="BX380" i="49"/>
  <c r="S545" i="49"/>
  <c r="S578" i="49" s="1"/>
  <c r="BX315" i="49"/>
  <c r="BX445" i="49"/>
  <c r="S56" i="49"/>
  <c r="BX479" i="49"/>
  <c r="S445" i="51"/>
  <c r="EA413" i="51"/>
  <c r="AV445" i="51"/>
  <c r="AU248" i="49"/>
  <c r="DZ216" i="49"/>
  <c r="R248" i="49"/>
  <c r="AT47" i="45"/>
  <c r="ED356" i="2"/>
  <c r="CA388" i="2" s="1"/>
  <c r="AY388" i="2"/>
  <c r="P375" i="49"/>
  <c r="DX343" i="49"/>
  <c r="AS375" i="49"/>
  <c r="R182" i="2"/>
  <c r="AT475" i="2"/>
  <c r="AT215" i="2"/>
  <c r="AT345" i="2"/>
  <c r="AT280" i="2"/>
  <c r="AT410" i="2"/>
  <c r="AW350" i="49"/>
  <c r="AW285" i="49"/>
  <c r="AW220" i="49"/>
  <c r="AW480" i="49"/>
  <c r="U187" i="49"/>
  <c r="AW415" i="49"/>
  <c r="BX479" i="50"/>
  <c r="BX219" i="50"/>
  <c r="T252" i="50"/>
  <c r="EB220" i="50"/>
  <c r="AW252" i="50"/>
  <c r="AV82" i="45"/>
  <c r="AT311" i="2"/>
  <c r="Q311" i="2"/>
  <c r="DY279" i="2"/>
  <c r="AU347" i="49"/>
  <c r="AU282" i="49"/>
  <c r="AU412" i="49"/>
  <c r="AU217" i="49"/>
  <c r="AU48" i="48"/>
  <c r="S184" i="49"/>
  <c r="AU477" i="49"/>
  <c r="BX251" i="2"/>
  <c r="EG421" i="49"/>
  <c r="Y453" i="49"/>
  <c r="BB453" i="49"/>
  <c r="AY323" i="2"/>
  <c r="ED291" i="2"/>
  <c r="CA323" i="2" s="1"/>
  <c r="Q612" i="49"/>
  <c r="R508" i="49"/>
  <c r="DZ476" i="49"/>
  <c r="AU508" i="49"/>
  <c r="BT472" i="2"/>
  <c r="R248" i="51"/>
  <c r="AU248" i="51"/>
  <c r="DZ216" i="51"/>
  <c r="AT109" i="45"/>
  <c r="EF226" i="50"/>
  <c r="CC258" i="50" s="1"/>
  <c r="BA258" i="50"/>
  <c r="Q246" i="2"/>
  <c r="DY214" i="2"/>
  <c r="AT246" i="2"/>
  <c r="AS14" i="45"/>
  <c r="U549" i="50"/>
  <c r="U582" i="50" s="1"/>
  <c r="DX407" i="51"/>
  <c r="P439" i="51"/>
  <c r="AS439" i="51"/>
  <c r="DX277" i="51"/>
  <c r="AS309" i="51"/>
  <c r="P309" i="51"/>
  <c r="BV476" i="2"/>
  <c r="EA218" i="51"/>
  <c r="S250" i="51"/>
  <c r="AV250" i="51"/>
  <c r="AU111" i="45"/>
  <c r="DZ411" i="49"/>
  <c r="AU443" i="49"/>
  <c r="R443" i="49"/>
  <c r="AP70" i="45"/>
  <c r="DZ281" i="51"/>
  <c r="R313" i="51"/>
  <c r="AU313" i="51"/>
  <c r="P540" i="51"/>
  <c r="P573" i="51" s="1"/>
  <c r="BU310" i="51"/>
  <c r="BU505" i="51"/>
  <c r="BU440" i="51"/>
  <c r="BU375" i="51"/>
  <c r="P51" i="51"/>
  <c r="AS107" i="46" s="1"/>
  <c r="BU344" i="49"/>
  <c r="EE224" i="49"/>
  <c r="AZ256" i="49"/>
  <c r="W256" i="49"/>
  <c r="P179" i="50"/>
  <c r="AR472" i="50"/>
  <c r="BT472" i="50" s="1"/>
  <c r="AR212" i="50"/>
  <c r="BT212" i="50" s="1"/>
  <c r="AR342" i="50"/>
  <c r="BT342" i="50" s="1"/>
  <c r="AR277" i="50"/>
  <c r="BT277" i="50" s="1"/>
  <c r="AR407" i="50"/>
  <c r="BT407" i="50" s="1"/>
  <c r="BW413" i="2"/>
  <c r="BZ354" i="49"/>
  <c r="R313" i="49"/>
  <c r="DZ281" i="49"/>
  <c r="AU313" i="49"/>
  <c r="CA354" i="2"/>
  <c r="DX343" i="50"/>
  <c r="P375" i="50"/>
  <c r="AS375" i="50"/>
  <c r="T447" i="50"/>
  <c r="EB415" i="50"/>
  <c r="AW447" i="50"/>
  <c r="T382" i="50"/>
  <c r="AW382" i="50"/>
  <c r="EB350" i="50"/>
  <c r="S184" i="2"/>
  <c r="AU347" i="2"/>
  <c r="AU282" i="2"/>
  <c r="AU477" i="2"/>
  <c r="AU217" i="2"/>
  <c r="AU412" i="2"/>
  <c r="BZ483" i="2"/>
  <c r="AZ388" i="50"/>
  <c r="EE356" i="50"/>
  <c r="CB388" i="50" s="1"/>
  <c r="BX315" i="50"/>
  <c r="S545" i="50"/>
  <c r="S578" i="50" s="1"/>
  <c r="BX510" i="50"/>
  <c r="BX380" i="50"/>
  <c r="BX445" i="50"/>
  <c r="S56" i="50"/>
  <c r="AV81" i="46" s="1"/>
  <c r="BW248" i="50"/>
  <c r="AY452" i="50"/>
  <c r="ED420" i="50"/>
  <c r="CA452" i="50" s="1"/>
  <c r="BX284" i="49"/>
  <c r="Q246" i="51"/>
  <c r="DY214" i="51"/>
  <c r="AT246" i="51"/>
  <c r="AS107" i="45"/>
  <c r="BY318" i="51"/>
  <c r="BY253" i="51"/>
  <c r="T548" i="51"/>
  <c r="T581" i="51" s="1"/>
  <c r="BY513" i="51"/>
  <c r="BY448" i="51"/>
  <c r="T59" i="51"/>
  <c r="AW115" i="46" s="1"/>
  <c r="BX284" i="50"/>
  <c r="T621" i="50"/>
  <c r="AX517" i="50"/>
  <c r="EC485" i="50"/>
  <c r="BZ517" i="50" s="1"/>
  <c r="AW87" i="45"/>
  <c r="P610" i="2"/>
  <c r="DY474" i="2"/>
  <c r="Q506" i="2"/>
  <c r="AT506" i="2"/>
  <c r="BA453" i="50"/>
  <c r="EF421" i="50"/>
  <c r="CC453" i="50" s="1"/>
  <c r="T622" i="49"/>
  <c r="AX518" i="49"/>
  <c r="EC486" i="49"/>
  <c r="BZ518" i="49" s="1"/>
  <c r="AW57" i="45"/>
  <c r="AR342" i="49"/>
  <c r="BT342" i="49" s="1"/>
  <c r="AR407" i="49"/>
  <c r="BT407" i="49" s="1"/>
  <c r="AR43" i="48"/>
  <c r="P179" i="49"/>
  <c r="AR472" i="49"/>
  <c r="BT472" i="49" s="1"/>
  <c r="AR212" i="49"/>
  <c r="BT212" i="49" s="1"/>
  <c r="AR277" i="49"/>
  <c r="BT277" i="49" s="1"/>
  <c r="AV315" i="51"/>
  <c r="EA283" i="51"/>
  <c r="S315" i="51"/>
  <c r="R378" i="49"/>
  <c r="DZ346" i="49"/>
  <c r="AU378" i="49"/>
  <c r="BT342" i="2"/>
  <c r="BT212" i="2"/>
  <c r="T317" i="50"/>
  <c r="AW317" i="50"/>
  <c r="EB285" i="50"/>
  <c r="AY453" i="51"/>
  <c r="ED421" i="51"/>
  <c r="CA453" i="51" s="1"/>
  <c r="BU245" i="2"/>
  <c r="BZ514" i="50"/>
  <c r="AZ387" i="2"/>
  <c r="EE355" i="2"/>
  <c r="CB387" i="2" s="1"/>
  <c r="AS504" i="51"/>
  <c r="P504" i="51"/>
  <c r="DX472" i="51"/>
  <c r="O608" i="51"/>
  <c r="BV216" i="2"/>
  <c r="EA478" i="51"/>
  <c r="R614" i="51"/>
  <c r="S510" i="51"/>
  <c r="AV510" i="51"/>
  <c r="AS310" i="49"/>
  <c r="P310" i="49"/>
  <c r="DX278" i="49"/>
  <c r="BR433" i="2"/>
  <c r="AQ405" i="50"/>
  <c r="BS405" i="50" s="1"/>
  <c r="AQ275" i="50"/>
  <c r="BS275" i="50" s="1"/>
  <c r="O177" i="50"/>
  <c r="AQ210" i="50"/>
  <c r="BS210" i="50" s="1"/>
  <c r="AQ340" i="50"/>
  <c r="BS340" i="50" s="1"/>
  <c r="AQ470" i="50"/>
  <c r="BS470" i="50" s="1"/>
  <c r="AQ240" i="2"/>
  <c r="DV208" i="2"/>
  <c r="N240" i="2"/>
  <c r="BS241" i="50"/>
  <c r="BR368" i="2"/>
  <c r="BS241" i="2"/>
  <c r="N174" i="2"/>
  <c r="AP207" i="2"/>
  <c r="BR207" i="2" s="1"/>
  <c r="AP337" i="2"/>
  <c r="BR337" i="2" s="1"/>
  <c r="AP467" i="2"/>
  <c r="BR467" i="2" s="1"/>
  <c r="AP402" i="2"/>
  <c r="BR402" i="2" s="1"/>
  <c r="AP272" i="2"/>
  <c r="BR272" i="2" s="1"/>
  <c r="AQ305" i="2"/>
  <c r="N305" i="2"/>
  <c r="DV273" i="2"/>
  <c r="AQ240" i="50"/>
  <c r="N240" i="50"/>
  <c r="DV208" i="50"/>
  <c r="M533" i="2"/>
  <c r="M566" i="2" s="1"/>
  <c r="N536" i="2"/>
  <c r="N569" i="2" s="1"/>
  <c r="BS501" i="2"/>
  <c r="BS436" i="2"/>
  <c r="BS306" i="2"/>
  <c r="BS371" i="2"/>
  <c r="N47" i="2"/>
  <c r="AQ405" i="2"/>
  <c r="BS405" i="2" s="1"/>
  <c r="AQ340" i="2"/>
  <c r="BS340" i="2" s="1"/>
  <c r="O177" i="2"/>
  <c r="AQ210" i="2"/>
  <c r="BS210" i="2" s="1"/>
  <c r="AQ275" i="2"/>
  <c r="BS275" i="2" s="1"/>
  <c r="AQ470" i="2"/>
  <c r="BS470" i="2" s="1"/>
  <c r="AQ435" i="2"/>
  <c r="N435" i="2"/>
  <c r="DV403" i="2"/>
  <c r="AP8" i="45"/>
  <c r="DV403" i="50"/>
  <c r="N435" i="50"/>
  <c r="AQ435" i="50"/>
  <c r="AQ370" i="50"/>
  <c r="DV338" i="50"/>
  <c r="N370" i="50"/>
  <c r="M44" i="2"/>
  <c r="M604" i="2"/>
  <c r="DV468" i="2"/>
  <c r="N500" i="2"/>
  <c r="AQ500" i="2"/>
  <c r="N370" i="2"/>
  <c r="AQ370" i="2"/>
  <c r="DV338" i="2"/>
  <c r="BR238" i="2"/>
  <c r="DV273" i="50"/>
  <c r="N305" i="50"/>
  <c r="AQ305" i="50"/>
  <c r="M604" i="50"/>
  <c r="N500" i="50"/>
  <c r="AQ500" i="50"/>
  <c r="DV468" i="50"/>
  <c r="BR498" i="2"/>
  <c r="N536" i="50"/>
  <c r="N569" i="50" s="1"/>
  <c r="BS501" i="50"/>
  <c r="BS371" i="50"/>
  <c r="BS436" i="50"/>
  <c r="BS306" i="50"/>
  <c r="N47" i="50"/>
  <c r="AQ72" i="46" s="1"/>
  <c r="M604" i="49"/>
  <c r="N500" i="49"/>
  <c r="AQ500" i="49"/>
  <c r="DV468" i="49"/>
  <c r="AP433" i="49"/>
  <c r="M433" i="49"/>
  <c r="DU401" i="49"/>
  <c r="N174" i="51"/>
  <c r="AP337" i="51"/>
  <c r="BR337" i="51" s="1"/>
  <c r="AP467" i="51"/>
  <c r="BR467" i="51" s="1"/>
  <c r="AP272" i="51"/>
  <c r="BR272" i="51" s="1"/>
  <c r="AP207" i="51"/>
  <c r="BR207" i="51" s="1"/>
  <c r="AP402" i="51"/>
  <c r="BR402" i="51" s="1"/>
  <c r="BS501" i="51"/>
  <c r="N536" i="51"/>
  <c r="N569" i="51" s="1"/>
  <c r="BS436" i="51"/>
  <c r="BS371" i="51"/>
  <c r="BS306" i="51"/>
  <c r="N174" i="49"/>
  <c r="AP272" i="49"/>
  <c r="BR272" i="49" s="1"/>
  <c r="AP38" i="48"/>
  <c r="AP207" i="49"/>
  <c r="BR207" i="49" s="1"/>
  <c r="AP467" i="49"/>
  <c r="BR467" i="49" s="1"/>
  <c r="AP337" i="49"/>
  <c r="BR337" i="49" s="1"/>
  <c r="AP402" i="49"/>
  <c r="BR402" i="49" s="1"/>
  <c r="AQ370" i="49"/>
  <c r="DV338" i="49"/>
  <c r="N370" i="49"/>
  <c r="L602" i="49"/>
  <c r="M498" i="49"/>
  <c r="DU466" i="49"/>
  <c r="AP498" i="49"/>
  <c r="BS500" i="51"/>
  <c r="N535" i="51"/>
  <c r="N568" i="51" s="1"/>
  <c r="BS435" i="51"/>
  <c r="BS305" i="51"/>
  <c r="BS370" i="51"/>
  <c r="N46" i="51"/>
  <c r="AQ102" i="46" s="1"/>
  <c r="BS241" i="51"/>
  <c r="AP238" i="49"/>
  <c r="M238" i="49"/>
  <c r="DU206" i="49"/>
  <c r="N536" i="49"/>
  <c r="N569" i="49" s="1"/>
  <c r="BS501" i="49"/>
  <c r="BS436" i="49"/>
  <c r="BS371" i="49"/>
  <c r="BS306" i="49"/>
  <c r="O177" i="49"/>
  <c r="AQ41" i="48"/>
  <c r="AQ210" i="49"/>
  <c r="BS210" i="49" s="1"/>
  <c r="AQ275" i="49"/>
  <c r="BS275" i="49" s="1"/>
  <c r="AQ340" i="49"/>
  <c r="BS340" i="49" s="1"/>
  <c r="AQ405" i="49"/>
  <c r="BS405" i="49" s="1"/>
  <c r="AQ470" i="49"/>
  <c r="BS470" i="49" s="1"/>
  <c r="N240" i="49"/>
  <c r="AQ240" i="49"/>
  <c r="DV208" i="49"/>
  <c r="N305" i="49"/>
  <c r="AQ305" i="49"/>
  <c r="DV273" i="49"/>
  <c r="AP368" i="49"/>
  <c r="M368" i="49"/>
  <c r="DU336" i="49"/>
  <c r="M173" i="51"/>
  <c r="AO336" i="51"/>
  <c r="BQ336" i="51" s="1"/>
  <c r="AO206" i="51"/>
  <c r="BQ206" i="51" s="1"/>
  <c r="AO271" i="51"/>
  <c r="BQ271" i="51" s="1"/>
  <c r="AO401" i="51"/>
  <c r="BQ401" i="51" s="1"/>
  <c r="AO466" i="51"/>
  <c r="BQ466" i="51" s="1"/>
  <c r="N47" i="49"/>
  <c r="AP39" i="45"/>
  <c r="AQ435" i="49"/>
  <c r="N435" i="49"/>
  <c r="DV403" i="49"/>
  <c r="AO37" i="45"/>
  <c r="AP303" i="49"/>
  <c r="DU271" i="49"/>
  <c r="M303" i="49"/>
  <c r="BS241" i="49"/>
  <c r="BS240" i="51"/>
  <c r="O177" i="51"/>
  <c r="AQ275" i="51"/>
  <c r="BS275" i="51" s="1"/>
  <c r="AQ210" i="51"/>
  <c r="BS210" i="51" s="1"/>
  <c r="AQ340" i="51"/>
  <c r="BS340" i="51" s="1"/>
  <c r="AQ470" i="51"/>
  <c r="BS470" i="51" s="1"/>
  <c r="AQ405" i="51"/>
  <c r="BS405" i="51" s="1"/>
  <c r="AQ102" i="48"/>
  <c r="N47" i="51"/>
  <c r="AQ103" i="46" s="1"/>
  <c r="CC422" i="50" l="1"/>
  <c r="DR425" i="49"/>
  <c r="J161" i="38"/>
  <c r="DY406" i="2"/>
  <c r="AT438" i="2"/>
  <c r="Q438" i="2"/>
  <c r="I284" i="38"/>
  <c r="I330" i="38"/>
  <c r="F10" i="53"/>
  <c r="I339" i="38"/>
  <c r="I327" i="38"/>
  <c r="AZ391" i="50"/>
  <c r="EE359" i="50"/>
  <c r="CB391" i="50" s="1"/>
  <c r="DX341" i="51"/>
  <c r="P373" i="51"/>
  <c r="AS373" i="51"/>
  <c r="BZ423" i="2"/>
  <c r="J157" i="38"/>
  <c r="DR425" i="2"/>
  <c r="BN230" i="51"/>
  <c r="J237" i="51"/>
  <c r="AM237" i="51"/>
  <c r="DR205" i="51"/>
  <c r="AL98" i="45"/>
  <c r="AL124" i="45" s="1"/>
  <c r="CB359" i="49"/>
  <c r="BB325" i="2"/>
  <c r="EG293" i="2"/>
  <c r="CD325" i="2" s="1"/>
  <c r="AT503" i="2"/>
  <c r="P607" i="2"/>
  <c r="Q503" i="2"/>
  <c r="DY471" i="2"/>
  <c r="U624" i="49"/>
  <c r="AY520" i="49"/>
  <c r="ED488" i="49"/>
  <c r="CA520" i="49" s="1"/>
  <c r="AX59" i="45"/>
  <c r="K602" i="50"/>
  <c r="L498" i="50"/>
  <c r="AO498" i="50"/>
  <c r="DT466" i="50"/>
  <c r="BB326" i="2"/>
  <c r="CD294" i="2" s="1"/>
  <c r="EG294" i="2"/>
  <c r="CD326" i="2" s="1"/>
  <c r="BO237" i="2"/>
  <c r="BO262" i="2" s="1"/>
  <c r="J327" i="2"/>
  <c r="J328" i="2" s="1"/>
  <c r="EH359" i="2"/>
  <c r="CE391" i="2" s="1"/>
  <c r="BC391" i="2"/>
  <c r="CB294" i="49"/>
  <c r="P243" i="51"/>
  <c r="DX211" i="51"/>
  <c r="AS243" i="51"/>
  <c r="EE487" i="50"/>
  <c r="CB519" i="50" s="1"/>
  <c r="AZ519" i="50"/>
  <c r="J497" i="50"/>
  <c r="J522" i="50" s="1"/>
  <c r="J523" i="50" s="1"/>
  <c r="I601" i="50"/>
  <c r="I626" i="50" s="1"/>
  <c r="AM497" i="50"/>
  <c r="BN490" i="50"/>
  <c r="DR465" i="50"/>
  <c r="DR230" i="49"/>
  <c r="J62" i="38"/>
  <c r="BA259" i="49"/>
  <c r="CC227" i="49" s="1"/>
  <c r="EF227" i="49"/>
  <c r="CC259" i="49" s="1"/>
  <c r="BC326" i="50"/>
  <c r="EH294" i="50"/>
  <c r="CE326" i="50" s="1"/>
  <c r="EH229" i="51"/>
  <c r="CE261" i="51" s="1"/>
  <c r="BC261" i="51"/>
  <c r="CE229" i="51" s="1"/>
  <c r="ED292" i="51"/>
  <c r="CA324" i="51" s="1"/>
  <c r="AY324" i="51"/>
  <c r="U623" i="51"/>
  <c r="AX120" i="45"/>
  <c r="DY211" i="2"/>
  <c r="Q243" i="2"/>
  <c r="AT243" i="2"/>
  <c r="DT206" i="50"/>
  <c r="L238" i="50"/>
  <c r="AO238" i="50"/>
  <c r="EE358" i="51"/>
  <c r="CB390" i="51" s="1"/>
  <c r="AZ390" i="51"/>
  <c r="CB358" i="51" s="1"/>
  <c r="EH292" i="2"/>
  <c r="Z324" i="2"/>
  <c r="BC324" i="2"/>
  <c r="BB521" i="49"/>
  <c r="EG489" i="49"/>
  <c r="CD521" i="49" s="1"/>
  <c r="DR490" i="49"/>
  <c r="J194" i="38"/>
  <c r="BA521" i="51"/>
  <c r="EF489" i="51"/>
  <c r="CC521" i="51" s="1"/>
  <c r="BO432" i="2"/>
  <c r="BO457" i="2" s="1"/>
  <c r="BO367" i="2"/>
  <c r="BO392" i="2" s="1"/>
  <c r="BO497" i="2"/>
  <c r="BO522" i="2" s="1"/>
  <c r="BO302" i="2"/>
  <c r="BO327" i="2" s="1"/>
  <c r="J532" i="2"/>
  <c r="J262" i="2"/>
  <c r="J263" i="2" s="1"/>
  <c r="J43" i="2"/>
  <c r="AT373" i="50"/>
  <c r="Q373" i="50"/>
  <c r="DY341" i="50"/>
  <c r="CA292" i="49"/>
  <c r="AX91" i="45"/>
  <c r="ED229" i="50"/>
  <c r="CA261" i="50" s="1"/>
  <c r="AY261" i="50"/>
  <c r="U623" i="49"/>
  <c r="ED487" i="49"/>
  <c r="CA519" i="49" s="1"/>
  <c r="AY519" i="49"/>
  <c r="CA487" i="49" s="1"/>
  <c r="EF358" i="49"/>
  <c r="CC390" i="49" s="1"/>
  <c r="BA390" i="49"/>
  <c r="CD293" i="49"/>
  <c r="CB424" i="50"/>
  <c r="Q373" i="2"/>
  <c r="AT373" i="2"/>
  <c r="DY341" i="2"/>
  <c r="AX456" i="51"/>
  <c r="EC424" i="51"/>
  <c r="BZ456" i="51" s="1"/>
  <c r="T625" i="51"/>
  <c r="DT401" i="50"/>
  <c r="AO433" i="50"/>
  <c r="L433" i="50"/>
  <c r="BA259" i="51"/>
  <c r="EF227" i="51"/>
  <c r="CC259" i="51" s="1"/>
  <c r="CB422" i="49"/>
  <c r="U625" i="50"/>
  <c r="AY521" i="50"/>
  <c r="ED489" i="50"/>
  <c r="CA521" i="50" s="1"/>
  <c r="DR295" i="2"/>
  <c r="J91" i="38"/>
  <c r="AM327" i="2"/>
  <c r="EG422" i="51"/>
  <c r="CD454" i="51" s="1"/>
  <c r="BB454" i="51"/>
  <c r="Q243" i="50"/>
  <c r="DY211" i="50"/>
  <c r="AT243" i="50"/>
  <c r="AZ325" i="51"/>
  <c r="CB293" i="51" s="1"/>
  <c r="EE293" i="51"/>
  <c r="CB325" i="51" s="1"/>
  <c r="BZ424" i="49"/>
  <c r="DX276" i="51"/>
  <c r="P308" i="51"/>
  <c r="AS308" i="51"/>
  <c r="BA326" i="51"/>
  <c r="CC294" i="51" s="1"/>
  <c r="EF294" i="51"/>
  <c r="CC326" i="51" s="1"/>
  <c r="BZ488" i="2"/>
  <c r="AZ520" i="50"/>
  <c r="EE488" i="50"/>
  <c r="CB520" i="50" s="1"/>
  <c r="AX27" i="45"/>
  <c r="ED227" i="2"/>
  <c r="CA259" i="2" s="1"/>
  <c r="AY259" i="2"/>
  <c r="AZ260" i="49"/>
  <c r="EE228" i="49"/>
  <c r="CB260" i="49" s="1"/>
  <c r="AX390" i="50"/>
  <c r="BZ358" i="50" s="1"/>
  <c r="EC358" i="50"/>
  <c r="BZ390" i="50" s="1"/>
  <c r="T624" i="50"/>
  <c r="AW90" i="45"/>
  <c r="I221" i="38"/>
  <c r="J497" i="51"/>
  <c r="J522" i="51" s="1"/>
  <c r="J523" i="51" s="1"/>
  <c r="DR465" i="51"/>
  <c r="AM497" i="51"/>
  <c r="BN490" i="51"/>
  <c r="I601" i="51"/>
  <c r="I626" i="51" s="1"/>
  <c r="BN425" i="50"/>
  <c r="J432" i="50"/>
  <c r="J457" i="50" s="1"/>
  <c r="J458" i="50" s="1"/>
  <c r="DR400" i="50"/>
  <c r="AM432" i="50"/>
  <c r="AO303" i="50"/>
  <c r="L303" i="50"/>
  <c r="DT271" i="50"/>
  <c r="J264" i="38"/>
  <c r="J230" i="38"/>
  <c r="AY520" i="51"/>
  <c r="CA488" i="51" s="1"/>
  <c r="ED488" i="51"/>
  <c r="CA520" i="51" s="1"/>
  <c r="I220" i="38"/>
  <c r="I256" i="38" s="1"/>
  <c r="I252" i="38"/>
  <c r="CA228" i="50"/>
  <c r="Q503" i="50"/>
  <c r="P607" i="50"/>
  <c r="AT503" i="50"/>
  <c r="DY471" i="50"/>
  <c r="DR360" i="49"/>
  <c r="J128" i="38"/>
  <c r="AO70" i="46"/>
  <c r="AO272" i="50"/>
  <c r="BQ272" i="50" s="1"/>
  <c r="M174" i="50"/>
  <c r="AO207" i="50"/>
  <c r="BQ207" i="50" s="1"/>
  <c r="AO467" i="50"/>
  <c r="BQ467" i="50" s="1"/>
  <c r="AO337" i="50"/>
  <c r="BQ337" i="50" s="1"/>
  <c r="AO402" i="50"/>
  <c r="BQ402" i="50" s="1"/>
  <c r="AO99" i="48"/>
  <c r="BB389" i="51"/>
  <c r="CD357" i="51" s="1"/>
  <c r="EG357" i="51"/>
  <c r="CD389" i="51" s="1"/>
  <c r="BN295" i="51"/>
  <c r="AM302" i="51"/>
  <c r="J302" i="51"/>
  <c r="DR270" i="51"/>
  <c r="P438" i="51"/>
  <c r="AS438" i="51"/>
  <c r="DX406" i="51"/>
  <c r="CA229" i="49"/>
  <c r="Q308" i="2"/>
  <c r="BV243" i="2" s="1"/>
  <c r="AT308" i="2"/>
  <c r="DY276" i="2"/>
  <c r="I217" i="38"/>
  <c r="I253" i="38" s="1"/>
  <c r="ED357" i="49"/>
  <c r="CA389" i="49" s="1"/>
  <c r="AY389" i="49"/>
  <c r="AX58" i="45"/>
  <c r="AO368" i="50"/>
  <c r="L368" i="50"/>
  <c r="DT336" i="50"/>
  <c r="DR360" i="2"/>
  <c r="J124" i="38"/>
  <c r="J58" i="38"/>
  <c r="DR230" i="2"/>
  <c r="AX89" i="45"/>
  <c r="AY259" i="50"/>
  <c r="ED227" i="50"/>
  <c r="CA259" i="50" s="1"/>
  <c r="U623" i="50"/>
  <c r="AT438" i="50"/>
  <c r="DY406" i="50"/>
  <c r="Q438" i="50"/>
  <c r="AW122" i="45"/>
  <c r="AM237" i="50"/>
  <c r="J237" i="50"/>
  <c r="DR205" i="50"/>
  <c r="BN230" i="50"/>
  <c r="AL67" i="45"/>
  <c r="AL93" i="45" s="1"/>
  <c r="J29" i="38" s="1"/>
  <c r="J30" i="38" s="1"/>
  <c r="BA260" i="2"/>
  <c r="CC228" i="2" s="1"/>
  <c r="EF228" i="2"/>
  <c r="CC260" i="2" s="1"/>
  <c r="AL127" i="45"/>
  <c r="J40" i="38"/>
  <c r="AY455" i="51"/>
  <c r="CA423" i="51" s="1"/>
  <c r="ED423" i="51"/>
  <c r="CA455" i="51" s="1"/>
  <c r="J302" i="50"/>
  <c r="J327" i="50" s="1"/>
  <c r="J328" i="50" s="1"/>
  <c r="AM302" i="50"/>
  <c r="DR270" i="50"/>
  <c r="BN295" i="50"/>
  <c r="EH487" i="51"/>
  <c r="BC519" i="51"/>
  <c r="Z519" i="51"/>
  <c r="AT308" i="50"/>
  <c r="DY276" i="50"/>
  <c r="Q308" i="50"/>
  <c r="BV243" i="50" s="1"/>
  <c r="BZ359" i="51"/>
  <c r="BT48" i="48"/>
  <c r="BV47" i="48"/>
  <c r="BW47" i="48"/>
  <c r="P503" i="51"/>
  <c r="AS503" i="51"/>
  <c r="DX471" i="51"/>
  <c r="O607" i="51"/>
  <c r="CD229" i="2"/>
  <c r="BZ228" i="51"/>
  <c r="BO367" i="49"/>
  <c r="BO392" i="49" s="1"/>
  <c r="BO432" i="49"/>
  <c r="BO457" i="49" s="1"/>
  <c r="BO497" i="49"/>
  <c r="BO522" i="49" s="1"/>
  <c r="BO302" i="49"/>
  <c r="BO327" i="49" s="1"/>
  <c r="J262" i="49"/>
  <c r="J263" i="49" s="1"/>
  <c r="J532" i="49"/>
  <c r="J43" i="49"/>
  <c r="AZ455" i="49"/>
  <c r="CB423" i="49" s="1"/>
  <c r="EE423" i="49"/>
  <c r="CB455" i="49" s="1"/>
  <c r="AM327" i="49"/>
  <c r="DR295" i="49"/>
  <c r="J95" i="38"/>
  <c r="AZ521" i="2"/>
  <c r="V625" i="2"/>
  <c r="EE489" i="2"/>
  <c r="CB521" i="2" s="1"/>
  <c r="J312" i="38"/>
  <c r="J275" i="38"/>
  <c r="AR406" i="49"/>
  <c r="BT406" i="49" s="1"/>
  <c r="AR276" i="49"/>
  <c r="BT276" i="49" s="1"/>
  <c r="P178" i="49"/>
  <c r="AR42" i="48"/>
  <c r="AR471" i="49"/>
  <c r="BT471" i="49" s="1"/>
  <c r="AR341" i="49"/>
  <c r="BT341" i="49" s="1"/>
  <c r="AR211" i="49"/>
  <c r="BT211" i="49" s="1"/>
  <c r="AR42" i="45"/>
  <c r="CB423" i="50"/>
  <c r="DR490" i="2"/>
  <c r="J190" i="38"/>
  <c r="EE358" i="2"/>
  <c r="CB390" i="2" s="1"/>
  <c r="AZ390" i="2"/>
  <c r="DR335" i="51"/>
  <c r="AM367" i="51"/>
  <c r="BN360" i="51"/>
  <c r="J367" i="51"/>
  <c r="J392" i="51" s="1"/>
  <c r="J393" i="51" s="1"/>
  <c r="AZ456" i="2"/>
  <c r="EE424" i="2"/>
  <c r="CB456" i="2" s="1"/>
  <c r="AY29" i="45"/>
  <c r="J367" i="50"/>
  <c r="J392" i="50" s="1"/>
  <c r="J393" i="50" s="1"/>
  <c r="DR335" i="50"/>
  <c r="BN360" i="50"/>
  <c r="AM367" i="50"/>
  <c r="EG292" i="50"/>
  <c r="CD324" i="50" s="1"/>
  <c r="BB324" i="50"/>
  <c r="BA325" i="50"/>
  <c r="EF293" i="50"/>
  <c r="CC325" i="50" s="1"/>
  <c r="BN425" i="51"/>
  <c r="J432" i="51"/>
  <c r="J457" i="51" s="1"/>
  <c r="J458" i="51" s="1"/>
  <c r="DR400" i="51"/>
  <c r="AM432" i="51"/>
  <c r="U623" i="2"/>
  <c r="ED487" i="2"/>
  <c r="CA519" i="2" s="1"/>
  <c r="AY519" i="2"/>
  <c r="CA487" i="2" s="1"/>
  <c r="AY389" i="2"/>
  <c r="CA357" i="2" s="1"/>
  <c r="ED357" i="2"/>
  <c r="CA389" i="2" s="1"/>
  <c r="BO237" i="49"/>
  <c r="BO262" i="49" s="1"/>
  <c r="EF357" i="50"/>
  <c r="CC389" i="50" s="1"/>
  <c r="BA389" i="50"/>
  <c r="AP6" i="46"/>
  <c r="AP37" i="46"/>
  <c r="AQ9" i="46"/>
  <c r="AQ40" i="46"/>
  <c r="AS13" i="46"/>
  <c r="AS44" i="46"/>
  <c r="AV19" i="46"/>
  <c r="AV50" i="46"/>
  <c r="AW20" i="46"/>
  <c r="AW51" i="46"/>
  <c r="T621" i="49"/>
  <c r="EC355" i="49"/>
  <c r="BZ387" i="49" s="1"/>
  <c r="BZ355" i="49" s="1"/>
  <c r="ED355" i="49" s="1"/>
  <c r="CA387" i="49" s="1"/>
  <c r="AW56" i="45"/>
  <c r="AW285" i="2"/>
  <c r="BY285" i="2" s="1"/>
  <c r="AW480" i="51"/>
  <c r="BY480" i="51" s="1"/>
  <c r="AX287" i="51"/>
  <c r="BZ287" i="51" s="1"/>
  <c r="AW286" i="50"/>
  <c r="BY286" i="50" s="1"/>
  <c r="U188" i="49"/>
  <c r="AW350" i="51"/>
  <c r="BY350" i="51" s="1"/>
  <c r="EC350" i="51" s="1"/>
  <c r="AW220" i="2"/>
  <c r="BY220" i="2" s="1"/>
  <c r="AW285" i="51"/>
  <c r="BY285" i="51" s="1"/>
  <c r="EC285" i="51" s="1"/>
  <c r="AW220" i="51"/>
  <c r="BY220" i="51" s="1"/>
  <c r="EC220" i="51" s="1"/>
  <c r="AW415" i="51"/>
  <c r="BY415" i="51" s="1"/>
  <c r="U447" i="51" s="1"/>
  <c r="U187" i="51"/>
  <c r="AW350" i="2"/>
  <c r="BY350" i="2" s="1"/>
  <c r="BZ291" i="50"/>
  <c r="T620" i="49"/>
  <c r="EC484" i="49"/>
  <c r="BZ516" i="49" s="1"/>
  <c r="BZ484" i="49" s="1"/>
  <c r="ED484" i="49" s="1"/>
  <c r="CA516" i="49" s="1"/>
  <c r="AW55" i="45"/>
  <c r="AX222" i="51"/>
  <c r="BZ222" i="51" s="1"/>
  <c r="AW415" i="2"/>
  <c r="BY415" i="2" s="1"/>
  <c r="AW480" i="2"/>
  <c r="BY480" i="2" s="1"/>
  <c r="AW51" i="48"/>
  <c r="U187" i="2"/>
  <c r="ED483" i="49"/>
  <c r="CA515" i="49" s="1"/>
  <c r="X322" i="49"/>
  <c r="AY515" i="49"/>
  <c r="CA515" i="51"/>
  <c r="AY388" i="51"/>
  <c r="CA356" i="51" s="1"/>
  <c r="EE356" i="51" s="1"/>
  <c r="CB388" i="51" s="1"/>
  <c r="CA385" i="51"/>
  <c r="AX352" i="51"/>
  <c r="BZ352" i="51" s="1"/>
  <c r="V515" i="49"/>
  <c r="CA385" i="49" s="1"/>
  <c r="U619" i="49"/>
  <c r="V550" i="51"/>
  <c r="V583" i="51" s="1"/>
  <c r="V61" i="51"/>
  <c r="AY117" i="46" s="1"/>
  <c r="CA450" i="51"/>
  <c r="AX417" i="51"/>
  <c r="BZ417" i="51" s="1"/>
  <c r="AX482" i="51"/>
  <c r="BZ482" i="51" s="1"/>
  <c r="U622" i="51"/>
  <c r="V189" i="51"/>
  <c r="AX114" i="48"/>
  <c r="AX119" i="45"/>
  <c r="AY322" i="51"/>
  <c r="CA290" i="51" s="1"/>
  <c r="EE290" i="51" s="1"/>
  <c r="CB322" i="51" s="1"/>
  <c r="BA322" i="49"/>
  <c r="BZ419" i="2"/>
  <c r="AX24" i="45" s="1"/>
  <c r="AW286" i="49"/>
  <c r="BY286" i="49" s="1"/>
  <c r="BY383" i="2"/>
  <c r="EE355" i="51"/>
  <c r="CB387" i="51" s="1"/>
  <c r="CB355" i="51" s="1"/>
  <c r="X387" i="51" s="1"/>
  <c r="W451" i="51"/>
  <c r="EE291" i="49"/>
  <c r="CB323" i="49" s="1"/>
  <c r="CB291" i="49" s="1"/>
  <c r="EF291" i="49" s="1"/>
  <c r="CC323" i="49" s="1"/>
  <c r="ED288" i="2"/>
  <c r="AW351" i="49"/>
  <c r="BY351" i="49" s="1"/>
  <c r="BY448" i="2"/>
  <c r="BY253" i="2"/>
  <c r="AY320" i="2"/>
  <c r="AW221" i="49"/>
  <c r="BY221" i="49" s="1"/>
  <c r="AW481" i="49"/>
  <c r="BY481" i="49" s="1"/>
  <c r="T59" i="2"/>
  <c r="AW416" i="49"/>
  <c r="BY416" i="49" s="1"/>
  <c r="BY318" i="2"/>
  <c r="CA224" i="51"/>
  <c r="AZ256" i="51" s="1"/>
  <c r="V255" i="50"/>
  <c r="AY255" i="50"/>
  <c r="ED223" i="50"/>
  <c r="CA255" i="50" s="1"/>
  <c r="U619" i="50"/>
  <c r="AX85" i="45"/>
  <c r="AW481" i="50"/>
  <c r="BY481" i="50" s="1"/>
  <c r="AY257" i="49"/>
  <c r="ED225" i="49"/>
  <c r="CA257" i="49" s="1"/>
  <c r="AW221" i="50"/>
  <c r="BY221" i="50" s="1"/>
  <c r="U188" i="50"/>
  <c r="AZ451" i="51"/>
  <c r="AW416" i="50"/>
  <c r="BY416" i="50" s="1"/>
  <c r="AW351" i="50"/>
  <c r="BY351" i="50" s="1"/>
  <c r="EE420" i="49"/>
  <c r="CB452" i="49" s="1"/>
  <c r="CB420" i="49" s="1"/>
  <c r="BA518" i="51"/>
  <c r="CC486" i="51" s="1"/>
  <c r="BU245" i="49"/>
  <c r="AZ323" i="51"/>
  <c r="CB291" i="51" s="1"/>
  <c r="EF291" i="51" s="1"/>
  <c r="CC323" i="51" s="1"/>
  <c r="EF486" i="50"/>
  <c r="CC518" i="50" s="1"/>
  <c r="CC486" i="50" s="1"/>
  <c r="W256" i="50"/>
  <c r="EE224" i="50"/>
  <c r="AZ256" i="50"/>
  <c r="EE420" i="2"/>
  <c r="CB452" i="2" s="1"/>
  <c r="CB420" i="2" s="1"/>
  <c r="CB356" i="50"/>
  <c r="X322" i="50"/>
  <c r="BY252" i="50"/>
  <c r="CC421" i="50"/>
  <c r="BB453" i="50" s="1"/>
  <c r="BZ485" i="50"/>
  <c r="AX87" i="45" s="1"/>
  <c r="BA322" i="50"/>
  <c r="BA517" i="2"/>
  <c r="X517" i="2"/>
  <c r="EF485" i="2"/>
  <c r="BW248" i="51"/>
  <c r="CA421" i="51"/>
  <c r="AZ453" i="51" s="1"/>
  <c r="CC226" i="50"/>
  <c r="EG226" i="50" s="1"/>
  <c r="CA485" i="51"/>
  <c r="AZ517" i="51" s="1"/>
  <c r="CA356" i="2"/>
  <c r="EE356" i="2" s="1"/>
  <c r="CB388" i="2" s="1"/>
  <c r="CA224" i="2"/>
  <c r="EE224" i="2" s="1"/>
  <c r="BX250" i="51"/>
  <c r="AR43" i="45"/>
  <c r="AR74" i="45"/>
  <c r="P374" i="49"/>
  <c r="DX342" i="49"/>
  <c r="AS374" i="49"/>
  <c r="U188" i="51"/>
  <c r="AW416" i="51"/>
  <c r="AW221" i="51"/>
  <c r="AW286" i="51"/>
  <c r="AW113" i="48"/>
  <c r="AW481" i="51"/>
  <c r="AW351" i="51"/>
  <c r="BW477" i="2"/>
  <c r="EC287" i="2"/>
  <c r="BZ319" i="2" s="1"/>
  <c r="U319" i="2"/>
  <c r="AX319" i="2"/>
  <c r="AW22" i="45"/>
  <c r="T618" i="2"/>
  <c r="CA291" i="2"/>
  <c r="BW477" i="49"/>
  <c r="BW217" i="49"/>
  <c r="T511" i="50"/>
  <c r="S615" i="50"/>
  <c r="AW511" i="50"/>
  <c r="EB479" i="50"/>
  <c r="BY350" i="49"/>
  <c r="BV280" i="2"/>
  <c r="BV475" i="2"/>
  <c r="BZ222" i="49"/>
  <c r="Q246" i="49"/>
  <c r="DY214" i="49"/>
  <c r="AT246" i="49"/>
  <c r="AS45" i="45"/>
  <c r="V189" i="50"/>
  <c r="AX352" i="50"/>
  <c r="AX287" i="50"/>
  <c r="AX482" i="50"/>
  <c r="AX417" i="50"/>
  <c r="AX222" i="50"/>
  <c r="BU474" i="50"/>
  <c r="BU214" i="50"/>
  <c r="CA354" i="51"/>
  <c r="AY321" i="49"/>
  <c r="ED289" i="49"/>
  <c r="CA321" i="49" s="1"/>
  <c r="BW282" i="50"/>
  <c r="BW217" i="50"/>
  <c r="AX118" i="45"/>
  <c r="ED225" i="51"/>
  <c r="CA257" i="51" s="1"/>
  <c r="AY257" i="51"/>
  <c r="BX479" i="51"/>
  <c r="BX219" i="51"/>
  <c r="DY279" i="49"/>
  <c r="AT311" i="49"/>
  <c r="Q311" i="49"/>
  <c r="AZ387" i="50"/>
  <c r="EE355" i="50"/>
  <c r="CB387" i="50" s="1"/>
  <c r="CA226" i="49"/>
  <c r="CA290" i="2"/>
  <c r="AS439" i="2"/>
  <c r="DX407" i="2"/>
  <c r="P439" i="2"/>
  <c r="CA354" i="50"/>
  <c r="BU375" i="49"/>
  <c r="P540" i="49"/>
  <c r="P573" i="49" s="1"/>
  <c r="BU310" i="49"/>
  <c r="BU505" i="49"/>
  <c r="BU440" i="49"/>
  <c r="P51" i="49"/>
  <c r="AT215" i="49"/>
  <c r="AT410" i="49"/>
  <c r="AT345" i="49"/>
  <c r="AT475" i="49"/>
  <c r="AT280" i="49"/>
  <c r="AT46" i="48"/>
  <c r="R182" i="49"/>
  <c r="DZ216" i="2"/>
  <c r="AU248" i="2"/>
  <c r="R248" i="2"/>
  <c r="AT16" i="45"/>
  <c r="DX277" i="49"/>
  <c r="AS309" i="49"/>
  <c r="P309" i="49"/>
  <c r="AW316" i="50"/>
  <c r="T316" i="50"/>
  <c r="EB284" i="50"/>
  <c r="Q541" i="51"/>
  <c r="Q574" i="51" s="1"/>
  <c r="BV311" i="51"/>
  <c r="BV506" i="51"/>
  <c r="BV376" i="51"/>
  <c r="BV441" i="51"/>
  <c r="Q52" i="51"/>
  <c r="AT108" i="46" s="1"/>
  <c r="T316" i="49"/>
  <c r="EB284" i="49"/>
  <c r="AW316" i="49"/>
  <c r="T185" i="50"/>
  <c r="AV283" i="50"/>
  <c r="AV218" i="50"/>
  <c r="AV413" i="50"/>
  <c r="AV478" i="50"/>
  <c r="AV348" i="50"/>
  <c r="BW282" i="2"/>
  <c r="EE354" i="2"/>
  <c r="W386" i="2"/>
  <c r="AZ386" i="2"/>
  <c r="P374" i="50"/>
  <c r="AS374" i="50"/>
  <c r="DX342" i="50"/>
  <c r="AS213" i="51"/>
  <c r="BU213" i="51" s="1"/>
  <c r="AS473" i="51"/>
  <c r="BU473" i="51" s="1"/>
  <c r="AS408" i="51"/>
  <c r="BU408" i="51" s="1"/>
  <c r="AS343" i="51"/>
  <c r="BU343" i="51" s="1"/>
  <c r="Q180" i="51"/>
  <c r="AS278" i="51"/>
  <c r="BU278" i="51" s="1"/>
  <c r="BU244" i="51"/>
  <c r="R543" i="51"/>
  <c r="R576" i="51" s="1"/>
  <c r="BW508" i="51"/>
  <c r="BW313" i="51"/>
  <c r="BW443" i="51"/>
  <c r="BW378" i="51"/>
  <c r="R54" i="51"/>
  <c r="AU110" i="46" s="1"/>
  <c r="BW412" i="49"/>
  <c r="BV246" i="2"/>
  <c r="BY415" i="49"/>
  <c r="BY480" i="49"/>
  <c r="BV345" i="2"/>
  <c r="BW443" i="49"/>
  <c r="BW378" i="49"/>
  <c r="BW508" i="49"/>
  <c r="R543" i="49"/>
  <c r="R576" i="49" s="1"/>
  <c r="BW313" i="49"/>
  <c r="R54" i="49"/>
  <c r="EA218" i="2"/>
  <c r="AV250" i="2"/>
  <c r="S250" i="2"/>
  <c r="AU18" i="45"/>
  <c r="AU313" i="2"/>
  <c r="DZ281" i="2"/>
  <c r="R313" i="2"/>
  <c r="P539" i="51"/>
  <c r="P572" i="51" s="1"/>
  <c r="BU439" i="51"/>
  <c r="BU374" i="51"/>
  <c r="BU504" i="51"/>
  <c r="BU309" i="51"/>
  <c r="P50" i="51"/>
  <c r="AS106" i="46" s="1"/>
  <c r="BZ225" i="2"/>
  <c r="BW347" i="50"/>
  <c r="BW477" i="50"/>
  <c r="CA485" i="49"/>
  <c r="AW251" i="49"/>
  <c r="T251" i="49"/>
  <c r="EB219" i="49"/>
  <c r="AV50" i="45"/>
  <c r="BX414" i="51"/>
  <c r="BX349" i="51"/>
  <c r="AW26" i="45"/>
  <c r="AX258" i="2"/>
  <c r="EC226" i="2"/>
  <c r="BZ258" i="2" s="1"/>
  <c r="T622" i="2"/>
  <c r="DZ411" i="2"/>
  <c r="AU443" i="2"/>
  <c r="R443" i="2"/>
  <c r="AV479" i="2"/>
  <c r="AV219" i="2"/>
  <c r="T186" i="2"/>
  <c r="AV284" i="2"/>
  <c r="AV414" i="2"/>
  <c r="AV349" i="2"/>
  <c r="AV50" i="48"/>
  <c r="AW381" i="50"/>
  <c r="EB349" i="50"/>
  <c r="T381" i="50"/>
  <c r="CA356" i="49"/>
  <c r="EB349" i="49"/>
  <c r="AW381" i="49"/>
  <c r="T381" i="49"/>
  <c r="AY452" i="51"/>
  <c r="ED420" i="51"/>
  <c r="CA452" i="51" s="1"/>
  <c r="AS244" i="2"/>
  <c r="DX212" i="2"/>
  <c r="P244" i="2"/>
  <c r="AR12" i="45"/>
  <c r="AS244" i="49"/>
  <c r="P244" i="49"/>
  <c r="DX212" i="49"/>
  <c r="U619" i="2"/>
  <c r="ED483" i="2"/>
  <c r="CA515" i="2" s="1"/>
  <c r="V515" i="2"/>
  <c r="AY515" i="2"/>
  <c r="BW412" i="2"/>
  <c r="BW347" i="2"/>
  <c r="BW248" i="49"/>
  <c r="DX407" i="50"/>
  <c r="AS439" i="50"/>
  <c r="P439" i="50"/>
  <c r="AS244" i="50"/>
  <c r="DX212" i="50"/>
  <c r="P244" i="50"/>
  <c r="BX445" i="51"/>
  <c r="S545" i="51"/>
  <c r="S578" i="51" s="1"/>
  <c r="BX315" i="51"/>
  <c r="BX380" i="51"/>
  <c r="BX510" i="51"/>
  <c r="S56" i="51"/>
  <c r="AV112" i="46" s="1"/>
  <c r="BV376" i="2"/>
  <c r="Q541" i="2"/>
  <c r="Q574" i="2" s="1"/>
  <c r="BV311" i="2"/>
  <c r="BV506" i="2"/>
  <c r="BV441" i="2"/>
  <c r="Q52" i="2"/>
  <c r="BW282" i="49"/>
  <c r="BY382" i="50"/>
  <c r="BY512" i="50"/>
  <c r="BY447" i="50"/>
  <c r="T547" i="50"/>
  <c r="T580" i="50" s="1"/>
  <c r="BY317" i="50"/>
  <c r="T58" i="50"/>
  <c r="AW83" i="46" s="1"/>
  <c r="T251" i="50"/>
  <c r="AW251" i="50"/>
  <c r="EB219" i="50"/>
  <c r="AV81" i="45"/>
  <c r="BY220" i="49"/>
  <c r="T511" i="49"/>
  <c r="AW511" i="49"/>
  <c r="EB479" i="49"/>
  <c r="S615" i="49"/>
  <c r="BZ352" i="49"/>
  <c r="BZ482" i="49"/>
  <c r="P610" i="49"/>
  <c r="DY474" i="49"/>
  <c r="Q506" i="49"/>
  <c r="AT506" i="49"/>
  <c r="R378" i="2"/>
  <c r="AU378" i="2"/>
  <c r="DZ346" i="2"/>
  <c r="BU344" i="50"/>
  <c r="BX284" i="51"/>
  <c r="EE226" i="51"/>
  <c r="CB258" i="51" s="1"/>
  <c r="AZ258" i="51"/>
  <c r="BU245" i="50"/>
  <c r="AS408" i="2"/>
  <c r="AS213" i="2"/>
  <c r="AS278" i="2"/>
  <c r="AS473" i="2"/>
  <c r="AS343" i="2"/>
  <c r="Q180" i="2"/>
  <c r="BA518" i="2"/>
  <c r="EF486" i="2"/>
  <c r="CC518" i="2" s="1"/>
  <c r="AV510" i="2"/>
  <c r="EA478" i="2"/>
  <c r="R614" i="2"/>
  <c r="S510" i="2"/>
  <c r="AU477" i="51"/>
  <c r="AU217" i="51"/>
  <c r="AU412" i="51"/>
  <c r="AU347" i="51"/>
  <c r="S184" i="51"/>
  <c r="AU282" i="51"/>
  <c r="AU109" i="48"/>
  <c r="AT475" i="51"/>
  <c r="AT280" i="51"/>
  <c r="AT410" i="51"/>
  <c r="AT345" i="51"/>
  <c r="R182" i="51"/>
  <c r="AT215" i="51"/>
  <c r="AT107" i="48"/>
  <c r="CB355" i="2"/>
  <c r="AS374" i="2"/>
  <c r="DX342" i="2"/>
  <c r="P374" i="2"/>
  <c r="AS504" i="49"/>
  <c r="DX472" i="49"/>
  <c r="P504" i="49"/>
  <c r="O608" i="49"/>
  <c r="AS439" i="49"/>
  <c r="DX407" i="49"/>
  <c r="P439" i="49"/>
  <c r="BZ486" i="49"/>
  <c r="CA420" i="50"/>
  <c r="BW217" i="2"/>
  <c r="AX23" i="45"/>
  <c r="AY386" i="49"/>
  <c r="ED354" i="49"/>
  <c r="CA386" i="49" s="1"/>
  <c r="S445" i="2"/>
  <c r="EA413" i="2"/>
  <c r="AV445" i="2"/>
  <c r="DX277" i="50"/>
  <c r="AS309" i="50"/>
  <c r="P309" i="50"/>
  <c r="O608" i="50"/>
  <c r="P504" i="50"/>
  <c r="AS504" i="50"/>
  <c r="DX472" i="50"/>
  <c r="AT376" i="49"/>
  <c r="Q376" i="49"/>
  <c r="DY344" i="49"/>
  <c r="Q612" i="2"/>
  <c r="AU508" i="2"/>
  <c r="DZ476" i="2"/>
  <c r="R508" i="2"/>
  <c r="DX472" i="2"/>
  <c r="O608" i="2"/>
  <c r="P504" i="2"/>
  <c r="AS504" i="2"/>
  <c r="BW347" i="49"/>
  <c r="BY285" i="49"/>
  <c r="BV410" i="2"/>
  <c r="BV215" i="2"/>
  <c r="AV348" i="49"/>
  <c r="AV413" i="49"/>
  <c r="AV218" i="49"/>
  <c r="AV478" i="49"/>
  <c r="AV283" i="49"/>
  <c r="T185" i="49"/>
  <c r="BZ287" i="49"/>
  <c r="BZ417" i="49"/>
  <c r="BU279" i="50"/>
  <c r="BU409" i="50"/>
  <c r="BW412" i="50"/>
  <c r="EB414" i="49"/>
  <c r="T446" i="49"/>
  <c r="AW446" i="49"/>
  <c r="AU216" i="50"/>
  <c r="S183" i="50"/>
  <c r="AU411" i="50"/>
  <c r="AU346" i="50"/>
  <c r="AU281" i="50"/>
  <c r="AU476" i="50"/>
  <c r="BV246" i="51"/>
  <c r="EA283" i="2"/>
  <c r="AV315" i="2"/>
  <c r="S315" i="2"/>
  <c r="EA348" i="2"/>
  <c r="AV380" i="2"/>
  <c r="S380" i="2"/>
  <c r="AT410" i="50"/>
  <c r="AT215" i="50"/>
  <c r="AT475" i="50"/>
  <c r="R182" i="50"/>
  <c r="AT345" i="50"/>
  <c r="AT280" i="50"/>
  <c r="U621" i="51"/>
  <c r="P540" i="50"/>
  <c r="P573" i="50" s="1"/>
  <c r="BU310" i="50"/>
  <c r="BU375" i="50"/>
  <c r="BU505" i="50"/>
  <c r="BU440" i="50"/>
  <c r="P51" i="50"/>
  <c r="AS76" i="46" s="1"/>
  <c r="AW446" i="50"/>
  <c r="EB414" i="50"/>
  <c r="T446" i="50"/>
  <c r="EE289" i="2"/>
  <c r="AZ321" i="2"/>
  <c r="W321" i="2"/>
  <c r="AT441" i="49"/>
  <c r="Q441" i="49"/>
  <c r="DY409" i="49"/>
  <c r="N535" i="50"/>
  <c r="N568" i="50" s="1"/>
  <c r="BS500" i="50"/>
  <c r="BS370" i="50"/>
  <c r="BS435" i="50"/>
  <c r="BS305" i="50"/>
  <c r="N606" i="50"/>
  <c r="AR502" i="50"/>
  <c r="O502" i="50"/>
  <c r="DW470" i="50"/>
  <c r="O176" i="50"/>
  <c r="AQ469" i="50"/>
  <c r="BS469" i="50" s="1"/>
  <c r="AQ339" i="50"/>
  <c r="BS339" i="50" s="1"/>
  <c r="AQ274" i="50"/>
  <c r="BS274" i="50" s="1"/>
  <c r="AQ209" i="50"/>
  <c r="BS209" i="50" s="1"/>
  <c r="AQ404" i="50"/>
  <c r="BS404" i="50" s="1"/>
  <c r="AR307" i="2"/>
  <c r="O307" i="2"/>
  <c r="DW275" i="2"/>
  <c r="AR372" i="2"/>
  <c r="O372" i="2"/>
  <c r="DW340" i="2"/>
  <c r="AQ304" i="2"/>
  <c r="N304" i="2"/>
  <c r="DV272" i="2"/>
  <c r="AQ239" i="2"/>
  <c r="DV207" i="2"/>
  <c r="N239" i="2"/>
  <c r="AP7" i="45"/>
  <c r="N535" i="2"/>
  <c r="N568" i="2" s="1"/>
  <c r="BS500" i="2"/>
  <c r="BS435" i="2"/>
  <c r="BS370" i="2"/>
  <c r="BS305" i="2"/>
  <c r="N46" i="2"/>
  <c r="O372" i="50"/>
  <c r="AR372" i="50"/>
  <c r="DW340" i="50"/>
  <c r="O307" i="50"/>
  <c r="DW275" i="50"/>
  <c r="AR307" i="50"/>
  <c r="N46" i="50"/>
  <c r="AQ71" i="46" s="1"/>
  <c r="BS240" i="50"/>
  <c r="AP466" i="2"/>
  <c r="BR466" i="2" s="1"/>
  <c r="N173" i="2"/>
  <c r="AP206" i="2"/>
  <c r="BR206" i="2" s="1"/>
  <c r="AP336" i="2"/>
  <c r="BR336" i="2" s="1"/>
  <c r="AP271" i="2"/>
  <c r="BR271" i="2" s="1"/>
  <c r="AP401" i="2"/>
  <c r="BR401" i="2" s="1"/>
  <c r="AR242" i="2"/>
  <c r="DW210" i="2"/>
  <c r="O242" i="2"/>
  <c r="AR437" i="2"/>
  <c r="DW405" i="2"/>
  <c r="O437" i="2"/>
  <c r="AQ434" i="2"/>
  <c r="N434" i="2"/>
  <c r="DV402" i="2"/>
  <c r="O242" i="50"/>
  <c r="AR242" i="50"/>
  <c r="DW210" i="50"/>
  <c r="AR437" i="50"/>
  <c r="O437" i="50"/>
  <c r="DW405" i="50"/>
  <c r="N606" i="2"/>
  <c r="O502" i="2"/>
  <c r="AR502" i="2"/>
  <c r="DW470" i="2"/>
  <c r="N369" i="2"/>
  <c r="AQ369" i="2"/>
  <c r="DV337" i="2"/>
  <c r="AQ10" i="45"/>
  <c r="AQ274" i="2"/>
  <c r="BS274" i="2" s="1"/>
  <c r="O176" i="2"/>
  <c r="AQ209" i="2"/>
  <c r="BS209" i="2" s="1"/>
  <c r="AQ339" i="2"/>
  <c r="BS339" i="2" s="1"/>
  <c r="AQ404" i="2"/>
  <c r="BS404" i="2" s="1"/>
  <c r="AQ469" i="2"/>
  <c r="BS469" i="2" s="1"/>
  <c r="BS240" i="2"/>
  <c r="M603" i="2"/>
  <c r="AQ499" i="2"/>
  <c r="N499" i="2"/>
  <c r="DV467" i="2"/>
  <c r="AQ72" i="45"/>
  <c r="AQ41" i="45"/>
  <c r="AP38" i="45"/>
  <c r="AQ103" i="45"/>
  <c r="AP433" i="51"/>
  <c r="M433" i="51"/>
  <c r="DU401" i="51"/>
  <c r="N304" i="51"/>
  <c r="DV272" i="51"/>
  <c r="AQ304" i="51"/>
  <c r="O176" i="51"/>
  <c r="AQ274" i="51"/>
  <c r="BS274" i="51" s="1"/>
  <c r="AQ101" i="48"/>
  <c r="AQ404" i="51"/>
  <c r="BS404" i="51" s="1"/>
  <c r="AQ339" i="51"/>
  <c r="BS339" i="51" s="1"/>
  <c r="AQ469" i="51"/>
  <c r="BS469" i="51" s="1"/>
  <c r="AQ209" i="51"/>
  <c r="BS209" i="51" s="1"/>
  <c r="BR238" i="49"/>
  <c r="AP303" i="51"/>
  <c r="DU271" i="51"/>
  <c r="M303" i="51"/>
  <c r="AP368" i="51"/>
  <c r="M368" i="51"/>
  <c r="DU336" i="51"/>
  <c r="BS240" i="49"/>
  <c r="N606" i="49"/>
  <c r="O502" i="49"/>
  <c r="DW470" i="49"/>
  <c r="AR502" i="49"/>
  <c r="AR372" i="49"/>
  <c r="O372" i="49"/>
  <c r="DW340" i="49"/>
  <c r="O175" i="51"/>
  <c r="AQ403" i="51"/>
  <c r="BS403" i="51" s="1"/>
  <c r="AQ468" i="51"/>
  <c r="BS468" i="51" s="1"/>
  <c r="AQ338" i="51"/>
  <c r="BS338" i="51" s="1"/>
  <c r="AQ208" i="51"/>
  <c r="BS208" i="51" s="1"/>
  <c r="AQ273" i="51"/>
  <c r="BS273" i="51" s="1"/>
  <c r="AQ369" i="49"/>
  <c r="DV337" i="49"/>
  <c r="N369" i="49"/>
  <c r="AQ499" i="51"/>
  <c r="N499" i="51"/>
  <c r="M603" i="51"/>
  <c r="DV467" i="51"/>
  <c r="AR307" i="51"/>
  <c r="O307" i="51"/>
  <c r="DW275" i="51"/>
  <c r="N535" i="49"/>
  <c r="N568" i="49" s="1"/>
  <c r="BS500" i="49"/>
  <c r="BS435" i="49"/>
  <c r="BS370" i="49"/>
  <c r="BS305" i="49"/>
  <c r="N46" i="49"/>
  <c r="AR437" i="51"/>
  <c r="O437" i="51"/>
  <c r="DW405" i="51"/>
  <c r="AR372" i="51"/>
  <c r="O372" i="51"/>
  <c r="DW340" i="51"/>
  <c r="M498" i="51"/>
  <c r="L602" i="51"/>
  <c r="AP498" i="51"/>
  <c r="DU466" i="51"/>
  <c r="AP238" i="51"/>
  <c r="M238" i="51"/>
  <c r="DU206" i="51"/>
  <c r="AR437" i="49"/>
  <c r="O437" i="49"/>
  <c r="DW405" i="49"/>
  <c r="AR307" i="49"/>
  <c r="O307" i="49"/>
  <c r="DW275" i="49"/>
  <c r="M533" i="49"/>
  <c r="M566" i="49" s="1"/>
  <c r="BR498" i="49"/>
  <c r="BR433" i="49"/>
  <c r="BR368" i="49"/>
  <c r="BR303" i="49"/>
  <c r="M603" i="49"/>
  <c r="N499" i="49"/>
  <c r="AQ499" i="49"/>
  <c r="DV467" i="49"/>
  <c r="N304" i="49"/>
  <c r="AQ304" i="49"/>
  <c r="DV272" i="49"/>
  <c r="AQ434" i="51"/>
  <c r="N434" i="51"/>
  <c r="DV402" i="51"/>
  <c r="AQ369" i="51"/>
  <c r="DV337" i="51"/>
  <c r="N369" i="51"/>
  <c r="O502" i="51"/>
  <c r="DW470" i="51"/>
  <c r="AR502" i="51"/>
  <c r="N606" i="51"/>
  <c r="AR242" i="51"/>
  <c r="DW210" i="51"/>
  <c r="O242" i="51"/>
  <c r="O176" i="49"/>
  <c r="AQ469" i="49"/>
  <c r="BS469" i="49" s="1"/>
  <c r="AQ209" i="49"/>
  <c r="BS209" i="49" s="1"/>
  <c r="AQ274" i="49"/>
  <c r="BS274" i="49" s="1"/>
  <c r="AQ339" i="49"/>
  <c r="BS339" i="49" s="1"/>
  <c r="AQ404" i="49"/>
  <c r="BS404" i="49" s="1"/>
  <c r="AQ40" i="48"/>
  <c r="AO99" i="45"/>
  <c r="AR242" i="49"/>
  <c r="O242" i="49"/>
  <c r="DW210" i="49"/>
  <c r="AQ434" i="49"/>
  <c r="N434" i="49"/>
  <c r="DV402" i="49"/>
  <c r="N239" i="49"/>
  <c r="AQ239" i="49"/>
  <c r="DV207" i="49"/>
  <c r="N239" i="51"/>
  <c r="DV207" i="51"/>
  <c r="AQ239" i="51"/>
  <c r="AP100" i="45"/>
  <c r="M44" i="49"/>
  <c r="DR425" i="51" l="1"/>
  <c r="J162" i="38"/>
  <c r="CB358" i="2"/>
  <c r="AS373" i="49"/>
  <c r="P373" i="49"/>
  <c r="DX341" i="49"/>
  <c r="BA455" i="49"/>
  <c r="CC423" i="49" s="1"/>
  <c r="EF423" i="49"/>
  <c r="CC455" i="49" s="1"/>
  <c r="AX121" i="45"/>
  <c r="ED228" i="51"/>
  <c r="CA260" i="51" s="1"/>
  <c r="AY260" i="51"/>
  <c r="BT49" i="48"/>
  <c r="BW48" i="48"/>
  <c r="BV48" i="48"/>
  <c r="EH357" i="51"/>
  <c r="Z389" i="51"/>
  <c r="BC389" i="51"/>
  <c r="BU243" i="51"/>
  <c r="CC358" i="49"/>
  <c r="AZ324" i="49"/>
  <c r="EE292" i="49"/>
  <c r="CB324" i="49" s="1"/>
  <c r="AY58" i="45"/>
  <c r="CA292" i="51"/>
  <c r="BB259" i="49"/>
  <c r="EG227" i="49"/>
  <c r="CD259" i="49" s="1"/>
  <c r="CE359" i="2"/>
  <c r="J532" i="51"/>
  <c r="BO497" i="51"/>
  <c r="BO522" i="51" s="1"/>
  <c r="BO432" i="51"/>
  <c r="BO457" i="51" s="1"/>
  <c r="J262" i="51"/>
  <c r="J263" i="51" s="1"/>
  <c r="BO302" i="51"/>
  <c r="BO327" i="51" s="1"/>
  <c r="BO367" i="51"/>
  <c r="BO392" i="51" s="1"/>
  <c r="J43" i="51"/>
  <c r="AZ389" i="2"/>
  <c r="EE357" i="2"/>
  <c r="CB389" i="2" s="1"/>
  <c r="DX471" i="49"/>
  <c r="O607" i="49"/>
  <c r="P503" i="49"/>
  <c r="AS503" i="49"/>
  <c r="K172" i="49"/>
  <c r="AM400" i="49"/>
  <c r="AM270" i="49"/>
  <c r="AM36" i="48"/>
  <c r="AM62" i="48" s="1"/>
  <c r="K233" i="38" s="1"/>
  <c r="K18" i="38"/>
  <c r="AM205" i="49"/>
  <c r="AM335" i="49"/>
  <c r="AM465" i="49"/>
  <c r="J68" i="49"/>
  <c r="BC261" i="2"/>
  <c r="EH229" i="2"/>
  <c r="CE261" i="2" s="1"/>
  <c r="ED359" i="51"/>
  <c r="CA391" i="51" s="1"/>
  <c r="AY391" i="51"/>
  <c r="CA359" i="51" s="1"/>
  <c r="DR295" i="50"/>
  <c r="AM327" i="50"/>
  <c r="J92" i="38"/>
  <c r="CA357" i="49"/>
  <c r="AP304" i="50"/>
  <c r="DU272" i="50"/>
  <c r="M304" i="50"/>
  <c r="EE228" i="50"/>
  <c r="CB260" i="50" s="1"/>
  <c r="AZ260" i="50"/>
  <c r="J195" i="38"/>
  <c r="J196" i="38" s="1"/>
  <c r="DR490" i="51"/>
  <c r="ED358" i="50"/>
  <c r="CA390" i="50" s="1"/>
  <c r="AY390" i="50"/>
  <c r="CA358" i="50" s="1"/>
  <c r="AY90" i="45" s="1"/>
  <c r="U624" i="50"/>
  <c r="AX90" i="45"/>
  <c r="CD422" i="51"/>
  <c r="BA454" i="49"/>
  <c r="CC422" i="49" s="1"/>
  <c r="EF422" i="49"/>
  <c r="CC454" i="49" s="1"/>
  <c r="BQ433" i="50"/>
  <c r="BQ303" i="50"/>
  <c r="BQ368" i="50"/>
  <c r="L533" i="50"/>
  <c r="L566" i="50" s="1"/>
  <c r="BQ498" i="50"/>
  <c r="L44" i="50"/>
  <c r="CB487" i="50"/>
  <c r="DR230" i="51"/>
  <c r="J63" i="38"/>
  <c r="CB359" i="50"/>
  <c r="AZ519" i="2"/>
  <c r="CB487" i="2" s="1"/>
  <c r="V623" i="2"/>
  <c r="EE487" i="2"/>
  <c r="CB519" i="2" s="1"/>
  <c r="CC293" i="50"/>
  <c r="J198" i="38"/>
  <c r="J557" i="49"/>
  <c r="J558" i="49" s="1"/>
  <c r="J565" i="49"/>
  <c r="J590" i="49" s="1"/>
  <c r="J591" i="49" s="1"/>
  <c r="K44" i="38" s="1"/>
  <c r="EG228" i="2"/>
  <c r="CD260" i="2" s="1"/>
  <c r="BB260" i="2"/>
  <c r="J66" i="38"/>
  <c r="BQ238" i="50"/>
  <c r="CB488" i="50"/>
  <c r="AY456" i="49"/>
  <c r="ED424" i="49"/>
  <c r="CA456" i="49" s="1"/>
  <c r="U625" i="49"/>
  <c r="AX60" i="45"/>
  <c r="BZ424" i="51"/>
  <c r="AX122" i="45" s="1"/>
  <c r="V623" i="49"/>
  <c r="EE487" i="49"/>
  <c r="CB519" i="49" s="1"/>
  <c r="AZ519" i="49"/>
  <c r="CD489" i="49"/>
  <c r="BD261" i="51"/>
  <c r="CF229" i="51" s="1"/>
  <c r="EI229" i="51"/>
  <c r="CF261" i="51" s="1"/>
  <c r="J64" i="38"/>
  <c r="J163" i="38"/>
  <c r="CD292" i="50"/>
  <c r="CB424" i="2"/>
  <c r="CB489" i="2"/>
  <c r="AO69" i="45"/>
  <c r="J132" i="38"/>
  <c r="CB228" i="49"/>
  <c r="AY520" i="2"/>
  <c r="ED488" i="2"/>
  <c r="CA520" i="2" s="1"/>
  <c r="U624" i="2"/>
  <c r="CC227" i="51"/>
  <c r="CD293" i="2"/>
  <c r="J159" i="38"/>
  <c r="J167" i="38" s="1"/>
  <c r="J165" i="38"/>
  <c r="CC357" i="50"/>
  <c r="BA455" i="50"/>
  <c r="EF423" i="50"/>
  <c r="CC455" i="50" s="1"/>
  <c r="P308" i="49"/>
  <c r="DX276" i="49"/>
  <c r="AS308" i="49"/>
  <c r="J97" i="38"/>
  <c r="J327" i="51"/>
  <c r="J328" i="51" s="1"/>
  <c r="BO237" i="51"/>
  <c r="BO262" i="51" s="1"/>
  <c r="M434" i="50"/>
  <c r="DU402" i="50"/>
  <c r="AP434" i="50"/>
  <c r="U624" i="51"/>
  <c r="BA325" i="51"/>
  <c r="EF293" i="51"/>
  <c r="CC325" i="51" s="1"/>
  <c r="J99" i="38"/>
  <c r="AM335" i="2"/>
  <c r="AM465" i="2"/>
  <c r="AM205" i="2"/>
  <c r="AM5" i="46"/>
  <c r="AM31" i="46" s="1"/>
  <c r="K172" i="2"/>
  <c r="K197" i="2" s="1"/>
  <c r="K198" i="2" s="1"/>
  <c r="AM36" i="46"/>
  <c r="AM62" i="46" s="1"/>
  <c r="AM400" i="2"/>
  <c r="J68" i="2"/>
  <c r="AM270" i="2"/>
  <c r="BV503" i="2"/>
  <c r="Q538" i="2"/>
  <c r="Q571" i="2" s="1"/>
  <c r="BV438" i="2"/>
  <c r="BV373" i="2"/>
  <c r="BV308" i="2"/>
  <c r="Q49" i="2"/>
  <c r="CA488" i="49"/>
  <c r="EF359" i="49"/>
  <c r="CC391" i="49" s="1"/>
  <c r="BA391" i="49"/>
  <c r="CC359" i="49" s="1"/>
  <c r="AY455" i="2"/>
  <c r="CA423" i="2" s="1"/>
  <c r="ED423" i="2"/>
  <c r="CA455" i="2" s="1"/>
  <c r="AX28" i="45"/>
  <c r="BB454" i="50"/>
  <c r="EG422" i="50"/>
  <c r="CD454" i="50" s="1"/>
  <c r="DR360" i="51"/>
  <c r="J129" i="38"/>
  <c r="J130" i="38" s="1"/>
  <c r="AS438" i="49"/>
  <c r="DX406" i="49"/>
  <c r="P438" i="49"/>
  <c r="J59" i="38"/>
  <c r="J60" i="38" s="1"/>
  <c r="DR230" i="50"/>
  <c r="M369" i="50"/>
  <c r="AP369" i="50"/>
  <c r="DU337" i="50"/>
  <c r="I257" i="38"/>
  <c r="I336" i="38"/>
  <c r="I333" i="38"/>
  <c r="I306" i="38"/>
  <c r="I324" i="38"/>
  <c r="I318" i="38"/>
  <c r="I315" i="38"/>
  <c r="CA227" i="2"/>
  <c r="CA229" i="50"/>
  <c r="CC489" i="51"/>
  <c r="J191" i="38"/>
  <c r="J199" i="38" s="1"/>
  <c r="DR490" i="50"/>
  <c r="BC326" i="2"/>
  <c r="EH294" i="2"/>
  <c r="CE326" i="2" s="1"/>
  <c r="AL128" i="45"/>
  <c r="J41" i="38"/>
  <c r="J243" i="38" s="1"/>
  <c r="DR360" i="50"/>
  <c r="J125" i="38"/>
  <c r="EE423" i="51"/>
  <c r="CB455" i="51" s="1"/>
  <c r="AZ455" i="51"/>
  <c r="BO237" i="50"/>
  <c r="BO262" i="50" s="1"/>
  <c r="J96" i="38"/>
  <c r="AM327" i="51"/>
  <c r="DR295" i="51"/>
  <c r="AP499" i="50"/>
  <c r="M499" i="50"/>
  <c r="DU467" i="50"/>
  <c r="L603" i="50"/>
  <c r="AZ520" i="51"/>
  <c r="EE488" i="51"/>
  <c r="CB520" i="51" s="1"/>
  <c r="BB326" i="51"/>
  <c r="EG294" i="51"/>
  <c r="CD326" i="51" s="1"/>
  <c r="BA456" i="50"/>
  <c r="CC424" i="50" s="1"/>
  <c r="EF424" i="50"/>
  <c r="CC456" i="50" s="1"/>
  <c r="J557" i="2"/>
  <c r="J558" i="2" s="1"/>
  <c r="J565" i="2"/>
  <c r="J590" i="2" s="1"/>
  <c r="J591" i="2" s="1"/>
  <c r="K32" i="38" s="1"/>
  <c r="EF358" i="51"/>
  <c r="CC390" i="51" s="1"/>
  <c r="BA390" i="51"/>
  <c r="CC358" i="51" s="1"/>
  <c r="CE294" i="50"/>
  <c r="BU503" i="51"/>
  <c r="P538" i="51"/>
  <c r="P571" i="51" s="1"/>
  <c r="BU438" i="51"/>
  <c r="BU308" i="51"/>
  <c r="BU373" i="51"/>
  <c r="I331" i="38"/>
  <c r="F40" i="53" s="1"/>
  <c r="I340" i="38"/>
  <c r="F46" i="53" s="1"/>
  <c r="I328" i="38"/>
  <c r="F38" i="53" s="1"/>
  <c r="P49" i="51"/>
  <c r="P243" i="49"/>
  <c r="AS243" i="49"/>
  <c r="DX211" i="49"/>
  <c r="J313" i="38"/>
  <c r="J242" i="38"/>
  <c r="J42" i="38"/>
  <c r="J244" i="38" s="1"/>
  <c r="J43" i="50"/>
  <c r="BO367" i="50"/>
  <c r="BO392" i="50" s="1"/>
  <c r="J532" i="50"/>
  <c r="BO432" i="50"/>
  <c r="BO457" i="50" s="1"/>
  <c r="BO302" i="50"/>
  <c r="BO327" i="50" s="1"/>
  <c r="J262" i="50"/>
  <c r="J263" i="50" s="1"/>
  <c r="BO497" i="50"/>
  <c r="BO522" i="50" s="1"/>
  <c r="CA227" i="50"/>
  <c r="EE229" i="49"/>
  <c r="CB261" i="49" s="1"/>
  <c r="AZ261" i="49"/>
  <c r="M239" i="50"/>
  <c r="DU207" i="50"/>
  <c r="AP239" i="50"/>
  <c r="J321" i="38"/>
  <c r="J309" i="38"/>
  <c r="J266" i="38"/>
  <c r="DR425" i="50"/>
  <c r="J158" i="38"/>
  <c r="J166" i="38" s="1"/>
  <c r="BV373" i="50"/>
  <c r="BV308" i="50"/>
  <c r="BV503" i="50"/>
  <c r="Q538" i="50"/>
  <c r="Q571" i="50" s="1"/>
  <c r="BV438" i="50"/>
  <c r="CA489" i="50"/>
  <c r="BC325" i="49"/>
  <c r="EH293" i="49"/>
  <c r="CE325" i="49" s="1"/>
  <c r="BA326" i="49"/>
  <c r="EF294" i="49"/>
  <c r="CC326" i="49" s="1"/>
  <c r="Q49" i="50"/>
  <c r="AT14" i="46"/>
  <c r="AT45" i="46"/>
  <c r="AW21" i="46"/>
  <c r="AW52" i="46"/>
  <c r="AQ8" i="46"/>
  <c r="AQ39" i="46"/>
  <c r="AY288" i="51"/>
  <c r="CA288" i="51" s="1"/>
  <c r="AZ320" i="51" s="1"/>
  <c r="AQ100" i="48"/>
  <c r="AW52" i="48"/>
  <c r="U382" i="51"/>
  <c r="EC415" i="51"/>
  <c r="AX317" i="51"/>
  <c r="AX252" i="51"/>
  <c r="U317" i="51"/>
  <c r="AX382" i="51"/>
  <c r="U252" i="51"/>
  <c r="T616" i="51"/>
  <c r="AX512" i="51"/>
  <c r="U512" i="51"/>
  <c r="EC480" i="51"/>
  <c r="AX447" i="51"/>
  <c r="AW113" i="45"/>
  <c r="ED291" i="50"/>
  <c r="CA323" i="50" s="1"/>
  <c r="AX88" i="45"/>
  <c r="U622" i="50"/>
  <c r="AY323" i="50"/>
  <c r="AY516" i="49"/>
  <c r="CA484" i="49" s="1"/>
  <c r="AX55" i="45"/>
  <c r="AZ388" i="51"/>
  <c r="CB356" i="51" s="1"/>
  <c r="BA388" i="51" s="1"/>
  <c r="U620" i="49"/>
  <c r="AY353" i="51"/>
  <c r="CA353" i="51" s="1"/>
  <c r="AZ385" i="51" s="1"/>
  <c r="W190" i="51"/>
  <c r="V550" i="49"/>
  <c r="V583" i="49" s="1"/>
  <c r="CA255" i="49"/>
  <c r="CA450" i="49"/>
  <c r="AY418" i="51"/>
  <c r="CA418" i="51" s="1"/>
  <c r="AZ450" i="51" s="1"/>
  <c r="CA320" i="49"/>
  <c r="U620" i="2"/>
  <c r="V61" i="49"/>
  <c r="AY223" i="51"/>
  <c r="CA223" i="51" s="1"/>
  <c r="W255" i="51" s="1"/>
  <c r="AY483" i="51"/>
  <c r="CA483" i="51" s="1"/>
  <c r="W515" i="51" s="1"/>
  <c r="ED419" i="2"/>
  <c r="CA451" i="2" s="1"/>
  <c r="AW221" i="2"/>
  <c r="BY221" i="2" s="1"/>
  <c r="EC221" i="2" s="1"/>
  <c r="AY451" i="2"/>
  <c r="AW481" i="2"/>
  <c r="BY481" i="2" s="1"/>
  <c r="EC481" i="2" s="1"/>
  <c r="AW286" i="2"/>
  <c r="BY286" i="2" s="1"/>
  <c r="U188" i="2"/>
  <c r="CA320" i="2"/>
  <c r="V622" i="51"/>
  <c r="CA225" i="49"/>
  <c r="EE225" i="49" s="1"/>
  <c r="CB257" i="49" s="1"/>
  <c r="AW351" i="2"/>
  <c r="BY351" i="2" s="1"/>
  <c r="EC351" i="2" s="1"/>
  <c r="AW416" i="2"/>
  <c r="BY416" i="2" s="1"/>
  <c r="AX448" i="2" s="1"/>
  <c r="AY387" i="49"/>
  <c r="CA355" i="49" s="1"/>
  <c r="W256" i="51"/>
  <c r="AZ322" i="51"/>
  <c r="CB290" i="51" s="1"/>
  <c r="EF290" i="51" s="1"/>
  <c r="EE224" i="51"/>
  <c r="AZ388" i="2"/>
  <c r="CB356" i="2" s="1"/>
  <c r="EF356" i="2" s="1"/>
  <c r="CC388" i="2" s="1"/>
  <c r="W256" i="2"/>
  <c r="CA515" i="50"/>
  <c r="V550" i="50"/>
  <c r="V583" i="50" s="1"/>
  <c r="CA450" i="50"/>
  <c r="CA320" i="50"/>
  <c r="CA385" i="50"/>
  <c r="V61" i="50"/>
  <c r="AY86" i="46" s="1"/>
  <c r="AY119" i="45"/>
  <c r="EE485" i="51"/>
  <c r="CB517" i="51" s="1"/>
  <c r="CB485" i="51" s="1"/>
  <c r="EF485" i="51" s="1"/>
  <c r="AY517" i="50"/>
  <c r="EE421" i="51"/>
  <c r="CB453" i="51" s="1"/>
  <c r="CB421" i="51" s="1"/>
  <c r="ED485" i="50"/>
  <c r="CA517" i="50" s="1"/>
  <c r="U621" i="50"/>
  <c r="EF355" i="51"/>
  <c r="BA387" i="51"/>
  <c r="X452" i="2"/>
  <c r="BA452" i="2"/>
  <c r="EF420" i="2"/>
  <c r="BB258" i="50"/>
  <c r="EG421" i="50"/>
  <c r="Y453" i="50"/>
  <c r="CA420" i="51"/>
  <c r="EE420" i="51" s="1"/>
  <c r="CB452" i="51" s="1"/>
  <c r="EF356" i="50"/>
  <c r="CC388" i="50" s="1"/>
  <c r="BA388" i="50"/>
  <c r="AZ256" i="2"/>
  <c r="Y258" i="50"/>
  <c r="BA323" i="51"/>
  <c r="CC291" i="51" s="1"/>
  <c r="BB323" i="51" s="1"/>
  <c r="BX250" i="2"/>
  <c r="BA323" i="49"/>
  <c r="CC291" i="49" s="1"/>
  <c r="BB323" i="49" s="1"/>
  <c r="CA225" i="51"/>
  <c r="BU244" i="50"/>
  <c r="CA354" i="49"/>
  <c r="EE354" i="49" s="1"/>
  <c r="V550" i="2"/>
  <c r="V583" i="2" s="1"/>
  <c r="BZ226" i="2"/>
  <c r="AX26" i="45" s="1"/>
  <c r="AX56" i="45"/>
  <c r="U621" i="49"/>
  <c r="V61" i="2"/>
  <c r="BU244" i="2"/>
  <c r="AS106" i="45"/>
  <c r="AS213" i="50"/>
  <c r="BU213" i="50" s="1"/>
  <c r="AS278" i="50"/>
  <c r="BU278" i="50" s="1"/>
  <c r="AS343" i="50"/>
  <c r="BU343" i="50" s="1"/>
  <c r="Q180" i="50"/>
  <c r="AS473" i="50"/>
  <c r="AS408" i="50"/>
  <c r="BU408" i="50" s="1"/>
  <c r="BV475" i="50"/>
  <c r="BW476" i="50"/>
  <c r="BW411" i="50"/>
  <c r="DY409" i="50"/>
  <c r="AT441" i="50"/>
  <c r="Q441" i="50"/>
  <c r="AY319" i="49"/>
  <c r="V319" i="49"/>
  <c r="ED287" i="49"/>
  <c r="BX413" i="49"/>
  <c r="AX317" i="49"/>
  <c r="U317" i="49"/>
  <c r="EC285" i="49"/>
  <c r="AX317" i="2"/>
  <c r="U317" i="2"/>
  <c r="EC285" i="2"/>
  <c r="BV475" i="51"/>
  <c r="BW412" i="51"/>
  <c r="CC486" i="2"/>
  <c r="CB226" i="51"/>
  <c r="AY384" i="49"/>
  <c r="V384" i="49"/>
  <c r="ED352" i="49"/>
  <c r="R181" i="2"/>
  <c r="AT474" i="2"/>
  <c r="AT279" i="2"/>
  <c r="AT344" i="2"/>
  <c r="AT214" i="2"/>
  <c r="BV214" i="2" s="1"/>
  <c r="AT409" i="2"/>
  <c r="BV409" i="2" s="1"/>
  <c r="BX284" i="2"/>
  <c r="BX479" i="2"/>
  <c r="AW446" i="51"/>
  <c r="EB414" i="51"/>
  <c r="T446" i="51"/>
  <c r="CA385" i="2"/>
  <c r="AZ517" i="49"/>
  <c r="EE485" i="49"/>
  <c r="CB517" i="49" s="1"/>
  <c r="AS472" i="51"/>
  <c r="BU472" i="51" s="1"/>
  <c r="AS277" i="51"/>
  <c r="BU277" i="51" s="1"/>
  <c r="AS407" i="51"/>
  <c r="BU407" i="51" s="1"/>
  <c r="AS212" i="51"/>
  <c r="BU212" i="51" s="1"/>
  <c r="Q179" i="51"/>
  <c r="AS342" i="51"/>
  <c r="BU342" i="51" s="1"/>
  <c r="S444" i="49"/>
  <c r="AV444" i="49"/>
  <c r="EA412" i="49"/>
  <c r="AU216" i="51"/>
  <c r="S183" i="51"/>
  <c r="AU108" i="48"/>
  <c r="AU411" i="51"/>
  <c r="AU346" i="51"/>
  <c r="AU281" i="51"/>
  <c r="AU476" i="51"/>
  <c r="CA255" i="2"/>
  <c r="AS105" i="48"/>
  <c r="Q245" i="51"/>
  <c r="DY213" i="51"/>
  <c r="AT245" i="51"/>
  <c r="BX413" i="50"/>
  <c r="R181" i="51"/>
  <c r="AT409" i="51"/>
  <c r="BV409" i="51" s="1"/>
  <c r="AT474" i="51"/>
  <c r="BV474" i="51" s="1"/>
  <c r="AT344" i="51"/>
  <c r="AT279" i="51"/>
  <c r="AT214" i="51"/>
  <c r="BV214" i="51" s="1"/>
  <c r="AY514" i="51"/>
  <c r="V514" i="51"/>
  <c r="ED482" i="51"/>
  <c r="U618" i="51"/>
  <c r="BV280" i="49"/>
  <c r="BV215" i="49"/>
  <c r="AZ258" i="49"/>
  <c r="EE226" i="49"/>
  <c r="CB258" i="49" s="1"/>
  <c r="BV246" i="49"/>
  <c r="T251" i="51"/>
  <c r="AW251" i="51"/>
  <c r="EB219" i="51"/>
  <c r="AV112" i="45"/>
  <c r="CA289" i="49"/>
  <c r="BZ482" i="50"/>
  <c r="ED222" i="49"/>
  <c r="AY254" i="49"/>
  <c r="V254" i="49"/>
  <c r="AX53" i="45"/>
  <c r="DZ475" i="2"/>
  <c r="Q611" i="2"/>
  <c r="AU507" i="2"/>
  <c r="R507" i="2"/>
  <c r="AX382" i="49"/>
  <c r="U382" i="49"/>
  <c r="EC350" i="49"/>
  <c r="AV249" i="49"/>
  <c r="S249" i="49"/>
  <c r="EA217" i="49"/>
  <c r="AU48" i="45"/>
  <c r="BY481" i="51"/>
  <c r="BY416" i="51"/>
  <c r="U318" i="49"/>
  <c r="AX318" i="49"/>
  <c r="EC286" i="49"/>
  <c r="BV280" i="50"/>
  <c r="EC286" i="50"/>
  <c r="U318" i="50"/>
  <c r="AX318" i="50"/>
  <c r="BW281" i="50"/>
  <c r="BX283" i="49"/>
  <c r="BX348" i="49"/>
  <c r="AU247" i="2"/>
  <c r="R247" i="2"/>
  <c r="DZ215" i="2"/>
  <c r="AT15" i="45"/>
  <c r="EG486" i="50"/>
  <c r="Y518" i="50"/>
  <c r="BB518" i="50"/>
  <c r="U622" i="49"/>
  <c r="AY518" i="49"/>
  <c r="ED486" i="49"/>
  <c r="CA518" i="49" s="1"/>
  <c r="AX57" i="45"/>
  <c r="ED287" i="51"/>
  <c r="V319" i="51"/>
  <c r="AY319" i="51"/>
  <c r="BV345" i="51"/>
  <c r="BW282" i="51"/>
  <c r="BW217" i="51"/>
  <c r="BU343" i="2"/>
  <c r="BU213" i="2"/>
  <c r="EB284" i="51"/>
  <c r="AW316" i="51"/>
  <c r="T316" i="51"/>
  <c r="AV218" i="51"/>
  <c r="T185" i="51"/>
  <c r="AV283" i="51"/>
  <c r="AV478" i="51"/>
  <c r="AV110" i="48"/>
  <c r="AV413" i="51"/>
  <c r="AV348" i="51"/>
  <c r="EA412" i="2"/>
  <c r="AV444" i="2"/>
  <c r="S444" i="2"/>
  <c r="BU439" i="49"/>
  <c r="BU374" i="49"/>
  <c r="P539" i="49"/>
  <c r="P572" i="49" s="1"/>
  <c r="BU309" i="49"/>
  <c r="BU504" i="49"/>
  <c r="P50" i="49"/>
  <c r="AX383" i="49"/>
  <c r="U383" i="49"/>
  <c r="EC351" i="49"/>
  <c r="T381" i="51"/>
  <c r="AW381" i="51"/>
  <c r="EB349" i="51"/>
  <c r="R377" i="2"/>
  <c r="DZ345" i="2"/>
  <c r="AU377" i="2"/>
  <c r="U512" i="49"/>
  <c r="EC480" i="49"/>
  <c r="T616" i="49"/>
  <c r="AX512" i="49"/>
  <c r="AT310" i="51"/>
  <c r="Q310" i="51"/>
  <c r="DY278" i="51"/>
  <c r="AT440" i="51"/>
  <c r="Q440" i="51"/>
  <c r="DY408" i="51"/>
  <c r="AV314" i="2"/>
  <c r="S314" i="2"/>
  <c r="EA282" i="2"/>
  <c r="BX218" i="50"/>
  <c r="BU244" i="49"/>
  <c r="ED417" i="51"/>
  <c r="AY449" i="51"/>
  <c r="V449" i="51"/>
  <c r="AX513" i="49"/>
  <c r="EC481" i="49"/>
  <c r="T617" i="49"/>
  <c r="U513" i="49"/>
  <c r="BV475" i="49"/>
  <c r="AS278" i="49"/>
  <c r="BU278" i="49" s="1"/>
  <c r="AS343" i="49"/>
  <c r="BU343" i="49" s="1"/>
  <c r="AS473" i="49"/>
  <c r="BU473" i="49" s="1"/>
  <c r="AS408" i="49"/>
  <c r="BU408" i="49" s="1"/>
  <c r="AS213" i="49"/>
  <c r="BU213" i="49" s="1"/>
  <c r="Q180" i="49"/>
  <c r="AS44" i="48"/>
  <c r="AV314" i="50"/>
  <c r="S314" i="50"/>
  <c r="EA282" i="50"/>
  <c r="EE354" i="51"/>
  <c r="AZ386" i="51"/>
  <c r="W386" i="51"/>
  <c r="AY117" i="45"/>
  <c r="V620" i="51"/>
  <c r="BZ287" i="50"/>
  <c r="EG486" i="51"/>
  <c r="Y518" i="51"/>
  <c r="BB518" i="51"/>
  <c r="AV509" i="49"/>
  <c r="EA477" i="49"/>
  <c r="S509" i="49"/>
  <c r="R613" i="49"/>
  <c r="AY254" i="51"/>
  <c r="V254" i="51"/>
  <c r="ED222" i="51"/>
  <c r="AX115" i="45"/>
  <c r="U253" i="49"/>
  <c r="EC221" i="49"/>
  <c r="AX253" i="49"/>
  <c r="AW52" i="45"/>
  <c r="BV345" i="50"/>
  <c r="BV215" i="50"/>
  <c r="BW346" i="50"/>
  <c r="BW216" i="50"/>
  <c r="EA412" i="50"/>
  <c r="S444" i="50"/>
  <c r="AV444" i="50"/>
  <c r="DY279" i="50"/>
  <c r="Q311" i="50"/>
  <c r="AT311" i="50"/>
  <c r="BX478" i="49"/>
  <c r="AV379" i="49"/>
  <c r="S379" i="49"/>
  <c r="EA347" i="49"/>
  <c r="EA217" i="2"/>
  <c r="AV249" i="2"/>
  <c r="S249" i="2"/>
  <c r="AU17" i="45"/>
  <c r="V384" i="51"/>
  <c r="AY384" i="51"/>
  <c r="ED352" i="51"/>
  <c r="EF355" i="2"/>
  <c r="BA387" i="2"/>
  <c r="X387" i="2"/>
  <c r="BV215" i="51"/>
  <c r="BV410" i="51"/>
  <c r="BW477" i="51"/>
  <c r="BU473" i="2"/>
  <c r="BU408" i="2"/>
  <c r="U383" i="50"/>
  <c r="EC351" i="50"/>
  <c r="AX383" i="50"/>
  <c r="AX448" i="50"/>
  <c r="U448" i="50"/>
  <c r="EC416" i="50"/>
  <c r="DY344" i="50"/>
  <c r="Q376" i="50"/>
  <c r="AT376" i="50"/>
  <c r="AX252" i="49"/>
  <c r="EC220" i="49"/>
  <c r="U252" i="49"/>
  <c r="AW51" i="45"/>
  <c r="BY381" i="50"/>
  <c r="BY446" i="50"/>
  <c r="T546" i="50"/>
  <c r="T579" i="50" s="1"/>
  <c r="BY316" i="50"/>
  <c r="BY511" i="50"/>
  <c r="T57" i="50"/>
  <c r="AW82" i="46" s="1"/>
  <c r="P539" i="2"/>
  <c r="P572" i="2" s="1"/>
  <c r="BU439" i="2"/>
  <c r="BU374" i="2"/>
  <c r="BU504" i="2"/>
  <c r="BU309" i="2"/>
  <c r="P50" i="2"/>
  <c r="BX349" i="2"/>
  <c r="AV379" i="50"/>
  <c r="EA347" i="50"/>
  <c r="S379" i="50"/>
  <c r="BW248" i="2"/>
  <c r="BX510" i="2"/>
  <c r="BX315" i="2"/>
  <c r="BX445" i="2"/>
  <c r="S545" i="2"/>
  <c r="S578" i="2" s="1"/>
  <c r="BX380" i="2"/>
  <c r="S56" i="2"/>
  <c r="S183" i="49"/>
  <c r="AU216" i="49"/>
  <c r="AU346" i="49"/>
  <c r="AU281" i="49"/>
  <c r="AU411" i="49"/>
  <c r="AU476" i="49"/>
  <c r="U447" i="49"/>
  <c r="EC415" i="49"/>
  <c r="AX447" i="49"/>
  <c r="DY473" i="51"/>
  <c r="AT505" i="51"/>
  <c r="P609" i="51"/>
  <c r="Q505" i="51"/>
  <c r="BX348" i="50"/>
  <c r="BW508" i="2"/>
  <c r="BW313" i="2"/>
  <c r="R543" i="2"/>
  <c r="R576" i="2" s="1"/>
  <c r="BW378" i="2"/>
  <c r="BW443" i="2"/>
  <c r="R54" i="2"/>
  <c r="EC416" i="49"/>
  <c r="U448" i="49"/>
  <c r="AX448" i="49"/>
  <c r="BV345" i="49"/>
  <c r="T511" i="51"/>
  <c r="EB479" i="51"/>
  <c r="S615" i="51"/>
  <c r="AW511" i="51"/>
  <c r="AW83" i="45"/>
  <c r="AX253" i="50"/>
  <c r="U253" i="50"/>
  <c r="EC221" i="50"/>
  <c r="AV249" i="50"/>
  <c r="EA217" i="50"/>
  <c r="S249" i="50"/>
  <c r="AU79" i="45"/>
  <c r="DY214" i="50"/>
  <c r="Q246" i="50"/>
  <c r="AT246" i="50"/>
  <c r="AS76" i="45"/>
  <c r="Q506" i="50"/>
  <c r="DY474" i="50"/>
  <c r="P610" i="50"/>
  <c r="AT506" i="50"/>
  <c r="BZ222" i="50"/>
  <c r="BZ352" i="50"/>
  <c r="EE291" i="2"/>
  <c r="CB323" i="2" s="1"/>
  <c r="AZ323" i="2"/>
  <c r="AX382" i="2"/>
  <c r="EC350" i="2"/>
  <c r="U382" i="2"/>
  <c r="U252" i="2"/>
  <c r="AX252" i="2"/>
  <c r="EC220" i="2"/>
  <c r="AW20" i="45"/>
  <c r="BZ254" i="2"/>
  <c r="BZ384" i="2"/>
  <c r="U549" i="2"/>
  <c r="U582" i="2" s="1"/>
  <c r="BZ514" i="2"/>
  <c r="U60" i="2"/>
  <c r="BZ449" i="2"/>
  <c r="BY351" i="51"/>
  <c r="BY286" i="51"/>
  <c r="BV410" i="50"/>
  <c r="ED417" i="49"/>
  <c r="V449" i="49"/>
  <c r="AY449" i="49"/>
  <c r="BX218" i="49"/>
  <c r="DZ410" i="2"/>
  <c r="AU442" i="2"/>
  <c r="R442" i="2"/>
  <c r="AZ452" i="50"/>
  <c r="EE420" i="50"/>
  <c r="CB452" i="50" s="1"/>
  <c r="BV280" i="51"/>
  <c r="BW347" i="51"/>
  <c r="BU278" i="2"/>
  <c r="AY514" i="49"/>
  <c r="U618" i="49"/>
  <c r="V514" i="49"/>
  <c r="ED482" i="49"/>
  <c r="U187" i="50"/>
  <c r="AW415" i="50"/>
  <c r="AW220" i="50"/>
  <c r="AW480" i="50"/>
  <c r="AW285" i="50"/>
  <c r="AW350" i="50"/>
  <c r="AW112" i="48"/>
  <c r="AV314" i="49"/>
  <c r="EA282" i="49"/>
  <c r="S314" i="49"/>
  <c r="BU439" i="50"/>
  <c r="P539" i="50"/>
  <c r="P572" i="50" s="1"/>
  <c r="BU309" i="50"/>
  <c r="BU504" i="50"/>
  <c r="BU374" i="50"/>
  <c r="P50" i="50"/>
  <c r="AS75" i="46" s="1"/>
  <c r="S379" i="2"/>
  <c r="EA347" i="2"/>
  <c r="AV379" i="2"/>
  <c r="AZ388" i="49"/>
  <c r="EE356" i="49"/>
  <c r="CB388" i="49" s="1"/>
  <c r="BX414" i="2"/>
  <c r="BX219" i="2"/>
  <c r="U513" i="50"/>
  <c r="T617" i="50"/>
  <c r="EC481" i="50"/>
  <c r="AX513" i="50"/>
  <c r="T546" i="49"/>
  <c r="T579" i="49" s="1"/>
  <c r="BY316" i="49"/>
  <c r="BY511" i="49"/>
  <c r="BY381" i="49"/>
  <c r="BY446" i="49"/>
  <c r="T57" i="49"/>
  <c r="EA477" i="50"/>
  <c r="R613" i="50"/>
  <c r="S509" i="50"/>
  <c r="AV509" i="50"/>
  <c r="AX25" i="45"/>
  <c r="AY257" i="2"/>
  <c r="ED225" i="2"/>
  <c r="CA257" i="2" s="1"/>
  <c r="U621" i="2"/>
  <c r="EF420" i="49"/>
  <c r="X452" i="49"/>
  <c r="BA452" i="49"/>
  <c r="U512" i="2"/>
  <c r="T616" i="2"/>
  <c r="AX512" i="2"/>
  <c r="EC480" i="2"/>
  <c r="U447" i="2"/>
  <c r="AX447" i="2"/>
  <c r="EC415" i="2"/>
  <c r="Q375" i="51"/>
  <c r="AT375" i="51"/>
  <c r="DY343" i="51"/>
  <c r="BX478" i="50"/>
  <c r="BX283" i="50"/>
  <c r="BY251" i="49"/>
  <c r="BY251" i="50"/>
  <c r="BV410" i="49"/>
  <c r="EE354" i="50"/>
  <c r="CB386" i="50" s="1"/>
  <c r="W386" i="50"/>
  <c r="AZ386" i="50"/>
  <c r="AY86" i="45"/>
  <c r="V620" i="50"/>
  <c r="AZ322" i="2"/>
  <c r="EE290" i="2"/>
  <c r="CB322" i="2" s="1"/>
  <c r="CB355" i="50"/>
  <c r="CA450" i="2"/>
  <c r="BZ417" i="50"/>
  <c r="Q541" i="49"/>
  <c r="Q574" i="49" s="1"/>
  <c r="BV311" i="49"/>
  <c r="BV506" i="49"/>
  <c r="BV441" i="49"/>
  <c r="BV376" i="49"/>
  <c r="Q52" i="49"/>
  <c r="DZ280" i="2"/>
  <c r="R312" i="2"/>
  <c r="AU312" i="2"/>
  <c r="AV509" i="2"/>
  <c r="S509" i="2"/>
  <c r="EA477" i="2"/>
  <c r="R613" i="2"/>
  <c r="BY221" i="51"/>
  <c r="O48" i="50"/>
  <c r="AR73" i="46" s="1"/>
  <c r="AR371" i="50"/>
  <c r="DW339" i="50"/>
  <c r="O371" i="50"/>
  <c r="O371" i="2"/>
  <c r="DW339" i="2"/>
  <c r="AR371" i="2"/>
  <c r="N303" i="2"/>
  <c r="AQ303" i="2"/>
  <c r="DV271" i="2"/>
  <c r="AQ403" i="2"/>
  <c r="BS403" i="2" s="1"/>
  <c r="AQ338" i="2"/>
  <c r="BS338" i="2" s="1"/>
  <c r="AQ273" i="2"/>
  <c r="BS273" i="2" s="1"/>
  <c r="O175" i="2"/>
  <c r="AQ208" i="2"/>
  <c r="BS208" i="2" s="1"/>
  <c r="AQ468" i="2"/>
  <c r="BS468" i="2" s="1"/>
  <c r="N534" i="2"/>
  <c r="N567" i="2" s="1"/>
  <c r="BS499" i="2"/>
  <c r="BS434" i="2"/>
  <c r="BS369" i="2"/>
  <c r="BS304" i="2"/>
  <c r="N45" i="2"/>
  <c r="O501" i="50"/>
  <c r="AR501" i="50"/>
  <c r="N605" i="50"/>
  <c r="DW469" i="50"/>
  <c r="AR241" i="2"/>
  <c r="DW209" i="2"/>
  <c r="O241" i="2"/>
  <c r="AQ9" i="45"/>
  <c r="N368" i="2"/>
  <c r="DV336" i="2"/>
  <c r="AQ368" i="2"/>
  <c r="N498" i="2"/>
  <c r="M602" i="2"/>
  <c r="AQ498" i="2"/>
  <c r="DV466" i="2"/>
  <c r="AQ403" i="50"/>
  <c r="BS403" i="50" s="1"/>
  <c r="AQ273" i="50"/>
  <c r="BS273" i="50" s="1"/>
  <c r="O175" i="50"/>
  <c r="AQ208" i="50"/>
  <c r="BS208" i="50" s="1"/>
  <c r="AQ338" i="50"/>
  <c r="BS338" i="50" s="1"/>
  <c r="AQ468" i="50"/>
  <c r="BS468" i="50" s="1"/>
  <c r="DW274" i="50"/>
  <c r="AR306" i="50"/>
  <c r="O306" i="50"/>
  <c r="DW404" i="2"/>
  <c r="O436" i="2"/>
  <c r="AR436" i="2"/>
  <c r="N433" i="2"/>
  <c r="AQ433" i="2"/>
  <c r="DV401" i="2"/>
  <c r="BT242" i="2"/>
  <c r="DW404" i="50"/>
  <c r="O436" i="50"/>
  <c r="AR436" i="50"/>
  <c r="O306" i="2"/>
  <c r="DW274" i="2"/>
  <c r="AR306" i="2"/>
  <c r="BT242" i="50"/>
  <c r="BS239" i="2"/>
  <c r="AR241" i="50"/>
  <c r="DW209" i="50"/>
  <c r="O241" i="50"/>
  <c r="N605" i="2"/>
  <c r="AR501" i="2"/>
  <c r="O501" i="2"/>
  <c r="DW469" i="2"/>
  <c r="BT502" i="50"/>
  <c r="O537" i="50"/>
  <c r="O570" i="50" s="1"/>
  <c r="BT437" i="50"/>
  <c r="BT307" i="50"/>
  <c r="BT372" i="50"/>
  <c r="O537" i="2"/>
  <c r="O570" i="2" s="1"/>
  <c r="BT502" i="2"/>
  <c r="BT437" i="2"/>
  <c r="BT372" i="2"/>
  <c r="BT307" i="2"/>
  <c r="DV206" i="2"/>
  <c r="AQ238" i="2"/>
  <c r="N238" i="2"/>
  <c r="AP6" i="45"/>
  <c r="AQ71" i="45"/>
  <c r="O48" i="2"/>
  <c r="O306" i="51"/>
  <c r="DW274" i="51"/>
  <c r="AR306" i="51"/>
  <c r="N534" i="51"/>
  <c r="N567" i="51" s="1"/>
  <c r="BS499" i="51"/>
  <c r="BS434" i="51"/>
  <c r="BS304" i="51"/>
  <c r="BS369" i="51"/>
  <c r="N45" i="51"/>
  <c r="AQ101" i="46" s="1"/>
  <c r="O306" i="49"/>
  <c r="DW274" i="49"/>
  <c r="AR306" i="49"/>
  <c r="O537" i="51"/>
  <c r="O570" i="51" s="1"/>
  <c r="BT502" i="51"/>
  <c r="BT372" i="51"/>
  <c r="BT437" i="51"/>
  <c r="BT307" i="51"/>
  <c r="BT242" i="51"/>
  <c r="O435" i="51"/>
  <c r="AR435" i="51"/>
  <c r="DW403" i="51"/>
  <c r="O241" i="51"/>
  <c r="DW209" i="51"/>
  <c r="AR241" i="51"/>
  <c r="AR436" i="51"/>
  <c r="O436" i="51"/>
  <c r="DW404" i="51"/>
  <c r="BS499" i="49"/>
  <c r="N534" i="49"/>
  <c r="N567" i="49" s="1"/>
  <c r="BS434" i="49"/>
  <c r="BS369" i="49"/>
  <c r="BS304" i="49"/>
  <c r="N45" i="49"/>
  <c r="AR371" i="49"/>
  <c r="O371" i="49"/>
  <c r="DW339" i="49"/>
  <c r="AR500" i="51"/>
  <c r="N604" i="51"/>
  <c r="O500" i="51"/>
  <c r="DW468" i="51"/>
  <c r="AR436" i="49"/>
  <c r="O436" i="49"/>
  <c r="DW404" i="49"/>
  <c r="O241" i="49"/>
  <c r="DW209" i="49"/>
  <c r="AR241" i="49"/>
  <c r="BT242" i="49"/>
  <c r="O175" i="49"/>
  <c r="AQ403" i="49"/>
  <c r="BS403" i="49" s="1"/>
  <c r="AQ208" i="49"/>
  <c r="BS208" i="49" s="1"/>
  <c r="AQ273" i="49"/>
  <c r="BS273" i="49" s="1"/>
  <c r="AQ39" i="48"/>
  <c r="AQ468" i="49"/>
  <c r="BS468" i="49" s="1"/>
  <c r="AQ338" i="49"/>
  <c r="BS338" i="49" s="1"/>
  <c r="DW273" i="51"/>
  <c r="AR305" i="51"/>
  <c r="O305" i="51"/>
  <c r="AQ101" i="45"/>
  <c r="N605" i="51"/>
  <c r="AR501" i="51"/>
  <c r="O501" i="51"/>
  <c r="DW469" i="51"/>
  <c r="O48" i="51"/>
  <c r="AR104" i="46" s="1"/>
  <c r="N173" i="49"/>
  <c r="AP466" i="49"/>
  <c r="BR466" i="49" s="1"/>
  <c r="AP336" i="49"/>
  <c r="BR336" i="49" s="1"/>
  <c r="AP37" i="48"/>
  <c r="AP206" i="49"/>
  <c r="BR206" i="49" s="1"/>
  <c r="AP401" i="49"/>
  <c r="BR401" i="49" s="1"/>
  <c r="AP271" i="49"/>
  <c r="BR271" i="49" s="1"/>
  <c r="BT502" i="49"/>
  <c r="O537" i="49"/>
  <c r="O570" i="49" s="1"/>
  <c r="BT437" i="49"/>
  <c r="BT307" i="49"/>
  <c r="BT372" i="49"/>
  <c r="O48" i="49"/>
  <c r="AQ40" i="45"/>
  <c r="O501" i="49"/>
  <c r="N605" i="49"/>
  <c r="AR501" i="49"/>
  <c r="DW469" i="49"/>
  <c r="BS239" i="49"/>
  <c r="M533" i="51"/>
  <c r="M566" i="51" s="1"/>
  <c r="BR498" i="51"/>
  <c r="BR433" i="51"/>
  <c r="BR303" i="51"/>
  <c r="BR368" i="51"/>
  <c r="M44" i="51"/>
  <c r="AP100" i="46" s="1"/>
  <c r="DW208" i="51"/>
  <c r="AR240" i="51"/>
  <c r="O240" i="51"/>
  <c r="O370" i="51"/>
  <c r="DW338" i="51"/>
  <c r="AR370" i="51"/>
  <c r="BR238" i="51"/>
  <c r="AR371" i="51"/>
  <c r="O371" i="51"/>
  <c r="DW339" i="51"/>
  <c r="AQ102" i="45"/>
  <c r="BS239" i="51"/>
  <c r="J310" i="38" l="1"/>
  <c r="J322" i="38"/>
  <c r="AS105" i="46"/>
  <c r="AS211" i="51"/>
  <c r="BU211" i="51" s="1"/>
  <c r="Q178" i="51"/>
  <c r="AS341" i="51"/>
  <c r="BU341" i="51" s="1"/>
  <c r="AS471" i="51"/>
  <c r="BU471" i="51" s="1"/>
  <c r="AS406" i="51"/>
  <c r="BU406" i="51" s="1"/>
  <c r="AS104" i="45" s="1"/>
  <c r="AS276" i="51"/>
  <c r="BU276" i="51" s="1"/>
  <c r="AS103" i="48"/>
  <c r="BB521" i="51"/>
  <c r="CD489" i="51" s="1"/>
  <c r="EG489" i="51"/>
  <c r="CD521" i="51" s="1"/>
  <c r="BR239" i="50"/>
  <c r="AZ324" i="51"/>
  <c r="EE292" i="51"/>
  <c r="CB324" i="51" s="1"/>
  <c r="V623" i="51"/>
  <c r="AY120" i="45"/>
  <c r="AT74" i="46"/>
  <c r="AT406" i="50"/>
  <c r="BV406" i="50" s="1"/>
  <c r="R178" i="50"/>
  <c r="AT276" i="50"/>
  <c r="BV276" i="50" s="1"/>
  <c r="AT341" i="50"/>
  <c r="BV341" i="50" s="1"/>
  <c r="AT471" i="50"/>
  <c r="BV471" i="50" s="1"/>
  <c r="AT211" i="50"/>
  <c r="BV211" i="50" s="1"/>
  <c r="AT73" i="45" s="1"/>
  <c r="BD326" i="50"/>
  <c r="EI294" i="50"/>
  <c r="CF326" i="50" s="1"/>
  <c r="I307" i="38"/>
  <c r="F24" i="53" s="1"/>
  <c r="F36" i="53" s="1"/>
  <c r="F18" i="53"/>
  <c r="I337" i="38"/>
  <c r="I334" i="38"/>
  <c r="I325" i="38"/>
  <c r="I361" i="38"/>
  <c r="I319" i="38"/>
  <c r="F32" i="53" s="1"/>
  <c r="F44" i="53" s="1"/>
  <c r="I358" i="38"/>
  <c r="I316" i="38"/>
  <c r="F30" i="53" s="1"/>
  <c r="F42" i="53" s="1"/>
  <c r="I363" i="38"/>
  <c r="AM230" i="49"/>
  <c r="K54" i="38" s="1"/>
  <c r="BO205" i="49"/>
  <c r="P538" i="49"/>
  <c r="P571" i="49" s="1"/>
  <c r="BU503" i="49"/>
  <c r="BU438" i="49"/>
  <c r="BU373" i="49"/>
  <c r="BU308" i="49"/>
  <c r="P49" i="49"/>
  <c r="EG424" i="50"/>
  <c r="CD456" i="50" s="1"/>
  <c r="BB456" i="50"/>
  <c r="J203" i="38"/>
  <c r="J211" i="38" s="1"/>
  <c r="J207" i="38"/>
  <c r="J102" i="2"/>
  <c r="J134" i="2"/>
  <c r="K24" i="38"/>
  <c r="J594" i="2"/>
  <c r="J107" i="38"/>
  <c r="J103" i="38"/>
  <c r="J111" i="38" s="1"/>
  <c r="J169" i="38"/>
  <c r="J177" i="38" s="1"/>
  <c r="J173" i="38"/>
  <c r="CD228" i="2"/>
  <c r="AM490" i="49"/>
  <c r="K186" i="38" s="1"/>
  <c r="BO465" i="49"/>
  <c r="AZ455" i="2"/>
  <c r="EE423" i="2"/>
  <c r="CB455" i="2" s="1"/>
  <c r="AM425" i="2"/>
  <c r="K149" i="38" s="1"/>
  <c r="BO400" i="2"/>
  <c r="J175" i="38"/>
  <c r="J171" i="38"/>
  <c r="J179" i="38" s="1"/>
  <c r="AY89" i="45"/>
  <c r="EE227" i="50"/>
  <c r="CB259" i="50" s="1"/>
  <c r="AZ259" i="50"/>
  <c r="V623" i="50"/>
  <c r="EF487" i="2"/>
  <c r="CC519" i="2" s="1"/>
  <c r="BA519" i="2"/>
  <c r="AZ390" i="50"/>
  <c r="CB358" i="50" s="1"/>
  <c r="W624" i="50" s="1"/>
  <c r="EE358" i="50"/>
  <c r="CB390" i="50" s="1"/>
  <c r="V624" i="50"/>
  <c r="J278" i="38"/>
  <c r="J246" i="38"/>
  <c r="J282" i="38" s="1"/>
  <c r="EG358" i="51"/>
  <c r="CD390" i="51" s="1"/>
  <c r="BB390" i="51"/>
  <c r="CD294" i="51"/>
  <c r="J279" i="38"/>
  <c r="J247" i="38"/>
  <c r="J283" i="38" s="1"/>
  <c r="AY27" i="45"/>
  <c r="EE227" i="2"/>
  <c r="CB259" i="2" s="1"/>
  <c r="AZ259" i="2"/>
  <c r="BB259" i="51"/>
  <c r="EG227" i="51"/>
  <c r="CD259" i="51" s="1"/>
  <c r="W625" i="2"/>
  <c r="BA521" i="2"/>
  <c r="EF489" i="2"/>
  <c r="CC521" i="2" s="1"/>
  <c r="BC521" i="49"/>
  <c r="EH489" i="49"/>
  <c r="CE521" i="49" s="1"/>
  <c r="CA424" i="49"/>
  <c r="BA391" i="50"/>
  <c r="CC359" i="50" s="1"/>
  <c r="EF359" i="50"/>
  <c r="CC391" i="50" s="1"/>
  <c r="EJ229" i="51"/>
  <c r="BE261" i="51"/>
  <c r="AB261" i="51"/>
  <c r="EE359" i="51"/>
  <c r="CB391" i="51" s="1"/>
  <c r="AZ391" i="51"/>
  <c r="CC293" i="51"/>
  <c r="BC325" i="2"/>
  <c r="CE293" i="2" s="1"/>
  <c r="EH293" i="2"/>
  <c r="CE325" i="2" s="1"/>
  <c r="CC294" i="49"/>
  <c r="AZ520" i="49"/>
  <c r="EE488" i="49"/>
  <c r="CB520" i="49" s="1"/>
  <c r="V624" i="49"/>
  <c r="AY59" i="45"/>
  <c r="K224" i="38"/>
  <c r="BU243" i="49"/>
  <c r="BA456" i="2"/>
  <c r="CC424" i="2" s="1"/>
  <c r="EF424" i="2"/>
  <c r="CC456" i="2" s="1"/>
  <c r="AZ29" i="45"/>
  <c r="CB487" i="49"/>
  <c r="BA520" i="50"/>
  <c r="CC488" i="50" s="1"/>
  <c r="EF488" i="50"/>
  <c r="CC520" i="50" s="1"/>
  <c r="J67" i="38"/>
  <c r="AZ389" i="49"/>
  <c r="CB357" i="49" s="1"/>
  <c r="EE357" i="49"/>
  <c r="CB389" i="49" s="1"/>
  <c r="CE229" i="2"/>
  <c r="K269" i="38"/>
  <c r="K237" i="38"/>
  <c r="K273" i="38" s="1"/>
  <c r="J565" i="51"/>
  <c r="J590" i="51" s="1"/>
  <c r="J591" i="51" s="1"/>
  <c r="K45" i="38" s="1"/>
  <c r="K46" i="38" s="1"/>
  <c r="J557" i="51"/>
  <c r="J558" i="51" s="1"/>
  <c r="CB292" i="49"/>
  <c r="BT50" i="48"/>
  <c r="BW49" i="48"/>
  <c r="BV49" i="48"/>
  <c r="AM68" i="46"/>
  <c r="AM94" i="46" s="1"/>
  <c r="K172" i="50"/>
  <c r="K197" i="50" s="1"/>
  <c r="K198" i="50" s="1"/>
  <c r="AM400" i="50"/>
  <c r="J68" i="50"/>
  <c r="AM465" i="50"/>
  <c r="AM205" i="50"/>
  <c r="AM335" i="50"/>
  <c r="AM270" i="50"/>
  <c r="BB455" i="49"/>
  <c r="CD423" i="49" s="1"/>
  <c r="EG423" i="49"/>
  <c r="CD455" i="49" s="1"/>
  <c r="J174" i="38"/>
  <c r="J170" i="38"/>
  <c r="J178" i="38" s="1"/>
  <c r="AT276" i="2"/>
  <c r="BV276" i="2" s="1"/>
  <c r="AT11" i="46"/>
  <c r="AT211" i="2"/>
  <c r="BV211" i="2" s="1"/>
  <c r="AT42" i="46"/>
  <c r="R178" i="2"/>
  <c r="AT341" i="2"/>
  <c r="BV341" i="2" s="1"/>
  <c r="AT406" i="2"/>
  <c r="BV406" i="2" s="1"/>
  <c r="AT471" i="2"/>
  <c r="BV471" i="2" s="1"/>
  <c r="AM230" i="2"/>
  <c r="K50" i="38" s="1"/>
  <c r="BO205" i="2"/>
  <c r="EH292" i="50"/>
  <c r="BC324" i="50"/>
  <c r="Z324" i="50"/>
  <c r="J206" i="38"/>
  <c r="J202" i="38"/>
  <c r="J210" i="38" s="1"/>
  <c r="J93" i="38"/>
  <c r="J101" i="38" s="1"/>
  <c r="J100" i="38"/>
  <c r="AM295" i="49"/>
  <c r="K87" i="38" s="1"/>
  <c r="BO270" i="49"/>
  <c r="CB357" i="2"/>
  <c r="EI359" i="2"/>
  <c r="CF391" i="2" s="1"/>
  <c r="BD391" i="2"/>
  <c r="BB390" i="49"/>
  <c r="EG358" i="49"/>
  <c r="CD390" i="49" s="1"/>
  <c r="CA228" i="51"/>
  <c r="EF358" i="2"/>
  <c r="CC390" i="2" s="1"/>
  <c r="BA390" i="2"/>
  <c r="CC358" i="2" s="1"/>
  <c r="J140" i="38"/>
  <c r="J136" i="38"/>
  <c r="J144" i="38" s="1"/>
  <c r="BO335" i="49"/>
  <c r="AM360" i="49"/>
  <c r="K120" i="38" s="1"/>
  <c r="BB391" i="49"/>
  <c r="CD359" i="49" s="1"/>
  <c r="EG359" i="49"/>
  <c r="CD391" i="49" s="1"/>
  <c r="CE293" i="49"/>
  <c r="BR499" i="50"/>
  <c r="BR434" i="50"/>
  <c r="BR304" i="50"/>
  <c r="BR369" i="50"/>
  <c r="M534" i="50"/>
  <c r="M567" i="50" s="1"/>
  <c r="M45" i="50"/>
  <c r="CB488" i="51"/>
  <c r="CE294" i="2"/>
  <c r="CD422" i="50"/>
  <c r="K14" i="38"/>
  <c r="K22" i="38" s="1"/>
  <c r="AM490" i="2"/>
  <c r="K182" i="38" s="1"/>
  <c r="BO465" i="2"/>
  <c r="CC423" i="50"/>
  <c r="CA488" i="2"/>
  <c r="J74" i="38"/>
  <c r="J70" i="38"/>
  <c r="J78" i="38" s="1"/>
  <c r="J192" i="38"/>
  <c r="J200" i="38" s="1"/>
  <c r="EF487" i="50"/>
  <c r="CC519" i="50" s="1"/>
  <c r="BA519" i="50"/>
  <c r="CC487" i="50" s="1"/>
  <c r="EG422" i="49"/>
  <c r="CD454" i="49" s="1"/>
  <c r="BB454" i="49"/>
  <c r="CB228" i="50"/>
  <c r="BO400" i="49"/>
  <c r="AM425" i="49"/>
  <c r="K153" i="38" s="1"/>
  <c r="AM99" i="46"/>
  <c r="AM125" i="46" s="1"/>
  <c r="K225" i="38" s="1"/>
  <c r="AM400" i="51"/>
  <c r="AM205" i="51"/>
  <c r="AM270" i="51"/>
  <c r="AM465" i="51"/>
  <c r="J68" i="51"/>
  <c r="AM97" i="48"/>
  <c r="AM123" i="48" s="1"/>
  <c r="K234" i="38" s="1"/>
  <c r="K172" i="51"/>
  <c r="K197" i="51" s="1"/>
  <c r="K198" i="51" s="1"/>
  <c r="AM335" i="51"/>
  <c r="J126" i="38"/>
  <c r="J134" i="38" s="1"/>
  <c r="J133" i="38"/>
  <c r="J248" i="38"/>
  <c r="J280" i="38"/>
  <c r="AY91" i="45"/>
  <c r="AZ261" i="50"/>
  <c r="CB229" i="50" s="1"/>
  <c r="EE229" i="50"/>
  <c r="CB261" i="50" s="1"/>
  <c r="V625" i="50"/>
  <c r="AZ521" i="50"/>
  <c r="CB489" i="50" s="1"/>
  <c r="EE489" i="50"/>
  <c r="CB521" i="50" s="1"/>
  <c r="CB229" i="49"/>
  <c r="J565" i="50"/>
  <c r="J590" i="50" s="1"/>
  <c r="J591" i="50" s="1"/>
  <c r="K33" i="38" s="1"/>
  <c r="K34" i="38" s="1"/>
  <c r="J557" i="50"/>
  <c r="J558" i="50" s="1"/>
  <c r="CB423" i="51"/>
  <c r="AM295" i="2"/>
  <c r="K83" i="38" s="1"/>
  <c r="BO270" i="2"/>
  <c r="AM360" i="2"/>
  <c r="K116" i="38" s="1"/>
  <c r="BO335" i="2"/>
  <c r="EG357" i="50"/>
  <c r="CD389" i="50" s="1"/>
  <c r="BB389" i="50"/>
  <c r="EF228" i="49"/>
  <c r="CC260" i="49" s="1"/>
  <c r="BA260" i="49"/>
  <c r="J68" i="38"/>
  <c r="AY456" i="51"/>
  <c r="CA424" i="51" s="1"/>
  <c r="ED424" i="51"/>
  <c r="CA456" i="51" s="1"/>
  <c r="U625" i="51"/>
  <c r="BB325" i="50"/>
  <c r="CD293" i="50" s="1"/>
  <c r="EG293" i="50"/>
  <c r="CD325" i="50" s="1"/>
  <c r="AO69" i="46"/>
  <c r="AO466" i="50"/>
  <c r="BQ466" i="50" s="1"/>
  <c r="AO336" i="50"/>
  <c r="BQ336" i="50" s="1"/>
  <c r="AO401" i="50"/>
  <c r="BQ401" i="50" s="1"/>
  <c r="AO206" i="50"/>
  <c r="BQ206" i="50" s="1"/>
  <c r="M173" i="50"/>
  <c r="AO271" i="50"/>
  <c r="BQ271" i="50" s="1"/>
  <c r="AO98" i="48"/>
  <c r="EH422" i="51"/>
  <c r="BC454" i="51"/>
  <c r="Z454" i="51"/>
  <c r="J102" i="49"/>
  <c r="J594" i="49"/>
  <c r="K36" i="38"/>
  <c r="J134" i="49"/>
  <c r="K197" i="49"/>
  <c r="K198" i="49" s="1"/>
  <c r="CD227" i="49"/>
  <c r="AQ38" i="46"/>
  <c r="AQ7" i="46"/>
  <c r="AS12" i="46"/>
  <c r="AS43" i="46"/>
  <c r="AY23" i="46"/>
  <c r="AY54" i="46"/>
  <c r="AX22" i="46"/>
  <c r="AX53" i="46"/>
  <c r="AU16" i="46"/>
  <c r="AU47" i="46"/>
  <c r="AV18" i="46"/>
  <c r="AV49" i="46"/>
  <c r="AR10" i="46"/>
  <c r="AR41" i="46"/>
  <c r="W320" i="51"/>
  <c r="EE288" i="51"/>
  <c r="P177" i="50"/>
  <c r="AY418" i="2"/>
  <c r="CA418" i="2" s="1"/>
  <c r="AZ257" i="49"/>
  <c r="CB225" i="49" s="1"/>
  <c r="BZ512" i="51"/>
  <c r="U547" i="51"/>
  <c r="U580" i="51" s="1"/>
  <c r="AY56" i="45"/>
  <c r="CA291" i="50"/>
  <c r="AZ323" i="50" s="1"/>
  <c r="BZ447" i="51"/>
  <c r="U58" i="51"/>
  <c r="AX114" i="46" s="1"/>
  <c r="BZ382" i="51"/>
  <c r="BZ317" i="51"/>
  <c r="BZ252" i="51"/>
  <c r="W385" i="51"/>
  <c r="EE353" i="51"/>
  <c r="AZ515" i="51"/>
  <c r="EE483" i="51"/>
  <c r="AY483" i="49"/>
  <c r="CA483" i="49" s="1"/>
  <c r="EE483" i="49" s="1"/>
  <c r="AY223" i="49"/>
  <c r="CA223" i="49" s="1"/>
  <c r="EE223" i="49" s="1"/>
  <c r="CA419" i="2"/>
  <c r="AY24" i="45" s="1"/>
  <c r="AY258" i="2"/>
  <c r="AY288" i="49"/>
  <c r="CA288" i="49" s="1"/>
  <c r="W320" i="49" s="1"/>
  <c r="AZ255" i="51"/>
  <c r="EE418" i="51"/>
  <c r="EE223" i="51"/>
  <c r="AY116" i="45"/>
  <c r="W450" i="51"/>
  <c r="W190" i="49"/>
  <c r="V619" i="51"/>
  <c r="AY418" i="49"/>
  <c r="CA418" i="49" s="1"/>
  <c r="W450" i="49" s="1"/>
  <c r="AY353" i="49"/>
  <c r="CA353" i="49" s="1"/>
  <c r="EE353" i="49" s="1"/>
  <c r="U253" i="2"/>
  <c r="AX253" i="2"/>
  <c r="AZ386" i="49"/>
  <c r="U513" i="2"/>
  <c r="AX513" i="2"/>
  <c r="U448" i="2"/>
  <c r="CB386" i="51"/>
  <c r="EC416" i="2"/>
  <c r="U383" i="2"/>
  <c r="EF356" i="51"/>
  <c r="CC388" i="51" s="1"/>
  <c r="CC356" i="51" s="1"/>
  <c r="AX383" i="2"/>
  <c r="AW21" i="45"/>
  <c r="T617" i="2"/>
  <c r="BA322" i="51"/>
  <c r="U318" i="2"/>
  <c r="EC286" i="2"/>
  <c r="AX318" i="2"/>
  <c r="BA388" i="2"/>
  <c r="CC356" i="2" s="1"/>
  <c r="EG291" i="51"/>
  <c r="X322" i="51"/>
  <c r="CA485" i="50"/>
  <c r="EE485" i="50" s="1"/>
  <c r="CB517" i="50" s="1"/>
  <c r="V621" i="51"/>
  <c r="AY54" i="48"/>
  <c r="AY288" i="2"/>
  <c r="CA288" i="2" s="1"/>
  <c r="AY353" i="2"/>
  <c r="CA353" i="2" s="1"/>
  <c r="AY115" i="48"/>
  <c r="W190" i="50"/>
  <c r="AY483" i="50"/>
  <c r="CA483" i="50" s="1"/>
  <c r="W515" i="50" s="1"/>
  <c r="AY353" i="50"/>
  <c r="CA353" i="50" s="1"/>
  <c r="AZ385" i="50" s="1"/>
  <c r="AY223" i="50"/>
  <c r="CA223" i="50" s="1"/>
  <c r="EE223" i="50" s="1"/>
  <c r="AY288" i="50"/>
  <c r="CA288" i="50" s="1"/>
  <c r="AZ320" i="50" s="1"/>
  <c r="AY418" i="50"/>
  <c r="CA418" i="50" s="1"/>
  <c r="AZ450" i="50" s="1"/>
  <c r="BA453" i="51"/>
  <c r="EF421" i="51"/>
  <c r="CC453" i="51" s="1"/>
  <c r="W622" i="51"/>
  <c r="AZ257" i="51"/>
  <c r="EE225" i="51"/>
  <c r="CB257" i="51" s="1"/>
  <c r="AZ452" i="51"/>
  <c r="CB420" i="51" s="1"/>
  <c r="AY118" i="45"/>
  <c r="CC356" i="50"/>
  <c r="EG356" i="50" s="1"/>
  <c r="W386" i="49"/>
  <c r="BA517" i="51"/>
  <c r="Y323" i="51"/>
  <c r="AR275" i="50"/>
  <c r="BT275" i="50" s="1"/>
  <c r="X517" i="51"/>
  <c r="EG291" i="49"/>
  <c r="Y323" i="49"/>
  <c r="AR210" i="50"/>
  <c r="BT210" i="50" s="1"/>
  <c r="AR405" i="50"/>
  <c r="BT405" i="50" s="1"/>
  <c r="AR340" i="50"/>
  <c r="BT340" i="50" s="1"/>
  <c r="AR470" i="50"/>
  <c r="BT470" i="50" s="1"/>
  <c r="BX249" i="49"/>
  <c r="U622" i="2"/>
  <c r="AY483" i="2"/>
  <c r="CA483" i="2" s="1"/>
  <c r="AY223" i="2"/>
  <c r="CA223" i="2" s="1"/>
  <c r="BW247" i="2"/>
  <c r="CB290" i="2"/>
  <c r="EF290" i="2" s="1"/>
  <c r="ED226" i="2"/>
  <c r="CA258" i="2" s="1"/>
  <c r="W190" i="2"/>
  <c r="CB226" i="49"/>
  <c r="EF226" i="49" s="1"/>
  <c r="CC258" i="49" s="1"/>
  <c r="EC221" i="51"/>
  <c r="AX253" i="51"/>
  <c r="U253" i="51"/>
  <c r="AW114" i="45"/>
  <c r="R181" i="49"/>
  <c r="AT279" i="49"/>
  <c r="BV279" i="49" s="1"/>
  <c r="AT45" i="48"/>
  <c r="AT344" i="49"/>
  <c r="BV344" i="49" s="1"/>
  <c r="AT409" i="49"/>
  <c r="BV409" i="49" s="1"/>
  <c r="AT214" i="49"/>
  <c r="BV214" i="49" s="1"/>
  <c r="AT474" i="49"/>
  <c r="BV474" i="49" s="1"/>
  <c r="DZ410" i="49"/>
  <c r="AU442" i="49"/>
  <c r="R442" i="49"/>
  <c r="CA225" i="2"/>
  <c r="BY285" i="50"/>
  <c r="BY415" i="50"/>
  <c r="S379" i="51"/>
  <c r="EA347" i="51"/>
  <c r="AV379" i="51"/>
  <c r="CB420" i="50"/>
  <c r="V189" i="2"/>
  <c r="AX482" i="2"/>
  <c r="AX222" i="2"/>
  <c r="AX287" i="2"/>
  <c r="AX352" i="2"/>
  <c r="AX417" i="2"/>
  <c r="AX53" i="48"/>
  <c r="BZ447" i="2"/>
  <c r="BZ317" i="2"/>
  <c r="U547" i="2"/>
  <c r="U580" i="2" s="1"/>
  <c r="BZ382" i="2"/>
  <c r="BZ512" i="2"/>
  <c r="U58" i="2"/>
  <c r="CB291" i="2"/>
  <c r="Q541" i="50"/>
  <c r="Q574" i="50" s="1"/>
  <c r="BV376" i="50"/>
  <c r="BV506" i="50"/>
  <c r="BV441" i="50"/>
  <c r="BV311" i="50"/>
  <c r="Q52" i="50"/>
  <c r="AT77" i="46" s="1"/>
  <c r="EB348" i="50"/>
  <c r="T380" i="50"/>
  <c r="AW380" i="50"/>
  <c r="BW476" i="49"/>
  <c r="U547" i="49"/>
  <c r="U580" i="49" s="1"/>
  <c r="BZ317" i="49"/>
  <c r="BZ512" i="49"/>
  <c r="BZ447" i="49"/>
  <c r="BZ382" i="49"/>
  <c r="U58" i="49"/>
  <c r="DY473" i="2"/>
  <c r="Q505" i="2"/>
  <c r="P609" i="2"/>
  <c r="AT505" i="2"/>
  <c r="R247" i="51"/>
  <c r="DZ215" i="51"/>
  <c r="AU247" i="51"/>
  <c r="AT108" i="45"/>
  <c r="S544" i="2"/>
  <c r="S577" i="2" s="1"/>
  <c r="BX379" i="2"/>
  <c r="BX509" i="2"/>
  <c r="BX314" i="2"/>
  <c r="BX444" i="2"/>
  <c r="S55" i="2"/>
  <c r="BV246" i="50"/>
  <c r="AU377" i="50"/>
  <c r="DZ345" i="50"/>
  <c r="R377" i="50"/>
  <c r="V549" i="51"/>
  <c r="V582" i="51" s="1"/>
  <c r="CA514" i="51"/>
  <c r="CA319" i="51"/>
  <c r="CA449" i="51"/>
  <c r="CA384" i="51"/>
  <c r="V60" i="51"/>
  <c r="AY116" i="46" s="1"/>
  <c r="CB321" i="51"/>
  <c r="CB516" i="51"/>
  <c r="W62" i="51"/>
  <c r="AZ118" i="46" s="1"/>
  <c r="CB256" i="51"/>
  <c r="W551" i="51"/>
  <c r="W584" i="51" s="1"/>
  <c r="CB451" i="51"/>
  <c r="BX249" i="50"/>
  <c r="DY473" i="49"/>
  <c r="P609" i="49"/>
  <c r="Q505" i="49"/>
  <c r="AT505" i="49"/>
  <c r="T250" i="50"/>
  <c r="EB218" i="50"/>
  <c r="AW250" i="50"/>
  <c r="AV80" i="45"/>
  <c r="BX348" i="51"/>
  <c r="BX283" i="51"/>
  <c r="S314" i="51"/>
  <c r="AV314" i="51"/>
  <c r="EA282" i="51"/>
  <c r="CA254" i="51"/>
  <c r="CA486" i="49"/>
  <c r="EA281" i="50"/>
  <c r="AV313" i="50"/>
  <c r="S313" i="50"/>
  <c r="AU312" i="49"/>
  <c r="R312" i="49"/>
  <c r="DZ280" i="49"/>
  <c r="BV344" i="51"/>
  <c r="BW281" i="51"/>
  <c r="DY342" i="51"/>
  <c r="AT374" i="51"/>
  <c r="Q374" i="51"/>
  <c r="AT244" i="51"/>
  <c r="Q244" i="51"/>
  <c r="DY212" i="51"/>
  <c r="DZ409" i="2"/>
  <c r="AU441" i="2"/>
  <c r="R441" i="2"/>
  <c r="BV474" i="2"/>
  <c r="R612" i="50"/>
  <c r="S508" i="50"/>
  <c r="EA476" i="50"/>
  <c r="AV508" i="50"/>
  <c r="R507" i="50"/>
  <c r="Q611" i="50"/>
  <c r="DZ475" i="50"/>
  <c r="AU507" i="50"/>
  <c r="BU473" i="50"/>
  <c r="AS75" i="45" s="1"/>
  <c r="Q310" i="50"/>
  <c r="AT310" i="50"/>
  <c r="DY278" i="50"/>
  <c r="BT241" i="2"/>
  <c r="AY449" i="50"/>
  <c r="ED417" i="50"/>
  <c r="V449" i="50"/>
  <c r="CB356" i="49"/>
  <c r="AS407" i="50"/>
  <c r="BU407" i="50" s="1"/>
  <c r="AS342" i="50"/>
  <c r="BU342" i="50" s="1"/>
  <c r="AS277" i="50"/>
  <c r="BU277" i="50" s="1"/>
  <c r="AS472" i="50"/>
  <c r="BU472" i="50" s="1"/>
  <c r="Q179" i="50"/>
  <c r="AS212" i="50"/>
  <c r="BU212" i="50" s="1"/>
  <c r="AU312" i="51"/>
  <c r="R312" i="51"/>
  <c r="DZ280" i="51"/>
  <c r="T250" i="49"/>
  <c r="EB218" i="49"/>
  <c r="AW250" i="49"/>
  <c r="AV49" i="45"/>
  <c r="U318" i="51"/>
  <c r="EC286" i="51"/>
  <c r="AX318" i="51"/>
  <c r="V384" i="50"/>
  <c r="AY384" i="50"/>
  <c r="ED352" i="50"/>
  <c r="AX84" i="45"/>
  <c r="AY254" i="50"/>
  <c r="V254" i="50"/>
  <c r="ED222" i="50"/>
  <c r="BW411" i="49"/>
  <c r="BW216" i="49"/>
  <c r="V620" i="49"/>
  <c r="EE484" i="49"/>
  <c r="W516" i="49"/>
  <c r="AZ516" i="49"/>
  <c r="AW219" i="50"/>
  <c r="AW349" i="50"/>
  <c r="U186" i="50"/>
  <c r="AW479" i="50"/>
  <c r="AW284" i="50"/>
  <c r="AW414" i="50"/>
  <c r="DY408" i="2"/>
  <c r="AT440" i="2"/>
  <c r="Q440" i="2"/>
  <c r="DZ410" i="51"/>
  <c r="AU442" i="51"/>
  <c r="R442" i="51"/>
  <c r="AZ387" i="49"/>
  <c r="EE355" i="49"/>
  <c r="CB387" i="49" s="1"/>
  <c r="AU247" i="50"/>
  <c r="R247" i="50"/>
  <c r="DZ215" i="50"/>
  <c r="AT77" i="45"/>
  <c r="BZ448" i="49"/>
  <c r="BZ383" i="49"/>
  <c r="BZ513" i="49"/>
  <c r="BZ318" i="49"/>
  <c r="U548" i="49"/>
  <c r="U581" i="49" s="1"/>
  <c r="U59" i="49"/>
  <c r="ED287" i="50"/>
  <c r="AY319" i="50"/>
  <c r="V319" i="50"/>
  <c r="Q375" i="49"/>
  <c r="AT375" i="49"/>
  <c r="DY343" i="49"/>
  <c r="Q611" i="49"/>
  <c r="R507" i="49"/>
  <c r="AU507" i="49"/>
  <c r="DZ475" i="49"/>
  <c r="AS212" i="49"/>
  <c r="BU212" i="49" s="1"/>
  <c r="AS342" i="49"/>
  <c r="BU342" i="49" s="1"/>
  <c r="AS277" i="49"/>
  <c r="BU277" i="49" s="1"/>
  <c r="AS472" i="49"/>
  <c r="BU472" i="49" s="1"/>
  <c r="AS407" i="49"/>
  <c r="BU407" i="49" s="1"/>
  <c r="Q179" i="49"/>
  <c r="AS43" i="48"/>
  <c r="BX413" i="51"/>
  <c r="DY343" i="2"/>
  <c r="Q375" i="2"/>
  <c r="AT375" i="2"/>
  <c r="S249" i="51"/>
  <c r="EA217" i="51"/>
  <c r="AV249" i="51"/>
  <c r="AU110" i="45"/>
  <c r="AU377" i="51"/>
  <c r="DZ345" i="51"/>
  <c r="R377" i="51"/>
  <c r="AW315" i="49"/>
  <c r="T315" i="49"/>
  <c r="EB283" i="49"/>
  <c r="BZ253" i="49"/>
  <c r="S544" i="49"/>
  <c r="S577" i="49" s="1"/>
  <c r="BX314" i="49"/>
  <c r="BX509" i="49"/>
  <c r="BX444" i="49"/>
  <c r="BX379" i="49"/>
  <c r="S55" i="49"/>
  <c r="AY514" i="50"/>
  <c r="V514" i="50"/>
  <c r="ED482" i="50"/>
  <c r="U618" i="50"/>
  <c r="BY511" i="51"/>
  <c r="BY316" i="51"/>
  <c r="T546" i="51"/>
  <c r="T579" i="51" s="1"/>
  <c r="BY381" i="51"/>
  <c r="BY446" i="51"/>
  <c r="T57" i="51"/>
  <c r="AW113" i="46" s="1"/>
  <c r="AU506" i="51"/>
  <c r="R506" i="51"/>
  <c r="DZ474" i="51"/>
  <c r="BW346" i="51"/>
  <c r="AT439" i="51"/>
  <c r="DY407" i="51"/>
  <c r="Q439" i="51"/>
  <c r="CB485" i="49"/>
  <c r="AU246" i="2"/>
  <c r="R246" i="2"/>
  <c r="DZ214" i="2"/>
  <c r="EA412" i="51"/>
  <c r="AV444" i="51"/>
  <c r="S444" i="51"/>
  <c r="BZ252" i="49"/>
  <c r="AT245" i="50"/>
  <c r="Q245" i="50"/>
  <c r="DY213" i="50"/>
  <c r="CB321" i="50"/>
  <c r="W551" i="50"/>
  <c r="W584" i="50" s="1"/>
  <c r="CB516" i="50"/>
  <c r="CB256" i="50"/>
  <c r="W62" i="50"/>
  <c r="AZ87" i="46" s="1"/>
  <c r="CB451" i="50"/>
  <c r="T315" i="50"/>
  <c r="EB283" i="50"/>
  <c r="AW315" i="50"/>
  <c r="T510" i="50"/>
  <c r="EB478" i="50"/>
  <c r="S614" i="50"/>
  <c r="AW510" i="50"/>
  <c r="AW414" i="49"/>
  <c r="AW349" i="49"/>
  <c r="AW219" i="49"/>
  <c r="AW479" i="49"/>
  <c r="AW284" i="49"/>
  <c r="U186" i="49"/>
  <c r="BY480" i="50"/>
  <c r="U383" i="51"/>
  <c r="AX383" i="51"/>
  <c r="EC351" i="51"/>
  <c r="R377" i="49"/>
  <c r="AU377" i="49"/>
  <c r="DZ345" i="49"/>
  <c r="BW281" i="49"/>
  <c r="AW381" i="2"/>
  <c r="T381" i="2"/>
  <c r="EB349" i="2"/>
  <c r="BZ448" i="50"/>
  <c r="BX249" i="2"/>
  <c r="AW510" i="49"/>
  <c r="S614" i="49"/>
  <c r="T510" i="49"/>
  <c r="EB478" i="49"/>
  <c r="EA346" i="50"/>
  <c r="AV378" i="50"/>
  <c r="S378" i="50"/>
  <c r="DY213" i="49"/>
  <c r="Q245" i="49"/>
  <c r="AT245" i="49"/>
  <c r="BV245" i="51"/>
  <c r="BY251" i="51"/>
  <c r="BW377" i="2"/>
  <c r="BW442" i="2"/>
  <c r="R542" i="2"/>
  <c r="R575" i="2" s="1"/>
  <c r="BW312" i="2"/>
  <c r="BW507" i="2"/>
  <c r="R53" i="2"/>
  <c r="EB348" i="49"/>
  <c r="T380" i="49"/>
  <c r="AW380" i="49"/>
  <c r="DZ280" i="50"/>
  <c r="R312" i="50"/>
  <c r="AU312" i="50"/>
  <c r="AX448" i="51"/>
  <c r="U448" i="51"/>
  <c r="EC416" i="51"/>
  <c r="EE289" i="49"/>
  <c r="W321" i="49"/>
  <c r="AZ321" i="49"/>
  <c r="AY55" i="45"/>
  <c r="AU246" i="51"/>
  <c r="R246" i="51"/>
  <c r="DZ214" i="51"/>
  <c r="DZ409" i="51"/>
  <c r="AU441" i="51"/>
  <c r="R441" i="51"/>
  <c r="T445" i="50"/>
  <c r="EB413" i="50"/>
  <c r="AW445" i="50"/>
  <c r="BV440" i="51"/>
  <c r="BV375" i="51"/>
  <c r="BV505" i="51"/>
  <c r="BV310" i="51"/>
  <c r="Q540" i="51"/>
  <c r="Q573" i="51" s="1"/>
  <c r="BW411" i="51"/>
  <c r="BW216" i="51"/>
  <c r="AS104" i="48"/>
  <c r="Q309" i="51"/>
  <c r="DY277" i="51"/>
  <c r="AT309" i="51"/>
  <c r="V621" i="49"/>
  <c r="BV344" i="2"/>
  <c r="AZ119" i="45"/>
  <c r="BA258" i="51"/>
  <c r="EF226" i="51"/>
  <c r="CC258" i="51" s="1"/>
  <c r="BZ252" i="2"/>
  <c r="EA411" i="50"/>
  <c r="S443" i="50"/>
  <c r="AV443" i="50"/>
  <c r="Q51" i="51"/>
  <c r="AT107" i="46" s="1"/>
  <c r="EF355" i="50"/>
  <c r="BA387" i="50"/>
  <c r="X387" i="50"/>
  <c r="EB219" i="2"/>
  <c r="AW251" i="2"/>
  <c r="T251" i="2"/>
  <c r="AV19" i="45"/>
  <c r="AW446" i="2"/>
  <c r="T446" i="2"/>
  <c r="EB414" i="2"/>
  <c r="BY350" i="50"/>
  <c r="BY220" i="50"/>
  <c r="Q310" i="2"/>
  <c r="AT310" i="2"/>
  <c r="DY278" i="2"/>
  <c r="AU442" i="50"/>
  <c r="DZ410" i="50"/>
  <c r="R442" i="50"/>
  <c r="BX509" i="50"/>
  <c r="BX444" i="50"/>
  <c r="S544" i="50"/>
  <c r="S577" i="50" s="1"/>
  <c r="BX314" i="50"/>
  <c r="BX379" i="50"/>
  <c r="S55" i="50"/>
  <c r="AV80" i="46" s="1"/>
  <c r="BZ513" i="50"/>
  <c r="BZ383" i="50"/>
  <c r="BZ318" i="50"/>
  <c r="U548" i="50"/>
  <c r="U581" i="50" s="1"/>
  <c r="U59" i="50"/>
  <c r="AX84" i="46" s="1"/>
  <c r="AU346" i="2"/>
  <c r="AU476" i="2"/>
  <c r="AU411" i="2"/>
  <c r="S183" i="2"/>
  <c r="AU281" i="2"/>
  <c r="AU216" i="2"/>
  <c r="AU47" i="48"/>
  <c r="BW346" i="49"/>
  <c r="AV413" i="2"/>
  <c r="AV283" i="2"/>
  <c r="AV348" i="2"/>
  <c r="AV478" i="2"/>
  <c r="T185" i="2"/>
  <c r="AV218" i="2"/>
  <c r="AV49" i="48"/>
  <c r="AS407" i="2"/>
  <c r="BU407" i="2" s="1"/>
  <c r="AS277" i="2"/>
  <c r="BU277" i="2" s="1"/>
  <c r="AS472" i="2"/>
  <c r="Q179" i="2"/>
  <c r="AS342" i="2"/>
  <c r="AS212" i="2"/>
  <c r="EA477" i="51"/>
  <c r="R613" i="51"/>
  <c r="AV509" i="51"/>
  <c r="S509" i="51"/>
  <c r="AV248" i="50"/>
  <c r="S248" i="50"/>
  <c r="EA216" i="50"/>
  <c r="AU78" i="45"/>
  <c r="AS44" i="45"/>
  <c r="AT440" i="49"/>
  <c r="Q440" i="49"/>
  <c r="DY408" i="49"/>
  <c r="AT310" i="49"/>
  <c r="DY278" i="49"/>
  <c r="Q310" i="49"/>
  <c r="BX478" i="51"/>
  <c r="BX218" i="51"/>
  <c r="AT245" i="2"/>
  <c r="DY213" i="2"/>
  <c r="Q245" i="2"/>
  <c r="AS13" i="45"/>
  <c r="BZ253" i="50"/>
  <c r="U513" i="51"/>
  <c r="EC481" i="51"/>
  <c r="AX513" i="51"/>
  <c r="T617" i="51"/>
  <c r="CA514" i="49"/>
  <c r="CA319" i="49"/>
  <c r="CA449" i="49"/>
  <c r="V549" i="49"/>
  <c r="V582" i="49" s="1"/>
  <c r="CA384" i="49"/>
  <c r="V60" i="49"/>
  <c r="R247" i="49"/>
  <c r="DZ215" i="49"/>
  <c r="AU247" i="49"/>
  <c r="AT46" i="45"/>
  <c r="BV279" i="51"/>
  <c r="BW476" i="51"/>
  <c r="AS105" i="45"/>
  <c r="DY472" i="51"/>
  <c r="P608" i="51"/>
  <c r="AT504" i="51"/>
  <c r="Q504" i="51"/>
  <c r="AW511" i="2"/>
  <c r="EB479" i="2"/>
  <c r="T511" i="2"/>
  <c r="S615" i="2"/>
  <c r="EB284" i="2"/>
  <c r="AW316" i="2"/>
  <c r="T316" i="2"/>
  <c r="BV279" i="2"/>
  <c r="EG486" i="2"/>
  <c r="Y518" i="2"/>
  <c r="BB518" i="2"/>
  <c r="R507" i="51"/>
  <c r="Q611" i="51"/>
  <c r="DZ475" i="51"/>
  <c r="AU507" i="51"/>
  <c r="T445" i="49"/>
  <c r="EB413" i="49"/>
  <c r="AW445" i="49"/>
  <c r="CA254" i="49"/>
  <c r="AT440" i="50"/>
  <c r="Q440" i="50"/>
  <c r="DY408" i="50"/>
  <c r="AT375" i="50"/>
  <c r="Q375" i="50"/>
  <c r="DY343" i="50"/>
  <c r="BT241" i="50"/>
  <c r="AR370" i="50"/>
  <c r="O370" i="50"/>
  <c r="DW338" i="50"/>
  <c r="AR305" i="50"/>
  <c r="O305" i="50"/>
  <c r="DW273" i="50"/>
  <c r="BT501" i="2"/>
  <c r="O536" i="2"/>
  <c r="O569" i="2" s="1"/>
  <c r="BT371" i="2"/>
  <c r="BT436" i="2"/>
  <c r="BT306" i="2"/>
  <c r="DW273" i="2"/>
  <c r="AR305" i="2"/>
  <c r="O305" i="2"/>
  <c r="AQ8" i="45"/>
  <c r="AR470" i="2"/>
  <c r="BT470" i="2" s="1"/>
  <c r="AR405" i="2"/>
  <c r="BT405" i="2" s="1"/>
  <c r="P177" i="2"/>
  <c r="AR275" i="2"/>
  <c r="BT275" i="2" s="1"/>
  <c r="AR340" i="2"/>
  <c r="BT340" i="2" s="1"/>
  <c r="AR210" i="2"/>
  <c r="BT210" i="2" s="1"/>
  <c r="AR240" i="50"/>
  <c r="O240" i="50"/>
  <c r="DW208" i="50"/>
  <c r="AR435" i="50"/>
  <c r="DW403" i="50"/>
  <c r="O435" i="50"/>
  <c r="N604" i="2"/>
  <c r="AR500" i="2"/>
  <c r="O500" i="2"/>
  <c r="DW468" i="2"/>
  <c r="AQ70" i="45"/>
  <c r="O240" i="2"/>
  <c r="DW208" i="2"/>
  <c r="AR240" i="2"/>
  <c r="AR370" i="2"/>
  <c r="DW338" i="2"/>
  <c r="O370" i="2"/>
  <c r="O47" i="2"/>
  <c r="N533" i="2"/>
  <c r="N566" i="2" s="1"/>
  <c r="BS498" i="2"/>
  <c r="BS433" i="2"/>
  <c r="BS303" i="2"/>
  <c r="BS368" i="2"/>
  <c r="N44" i="2"/>
  <c r="O536" i="50"/>
  <c r="O569" i="50" s="1"/>
  <c r="BT371" i="50"/>
  <c r="BT501" i="50"/>
  <c r="BT436" i="50"/>
  <c r="BT306" i="50"/>
  <c r="O47" i="50"/>
  <c r="AR72" i="46" s="1"/>
  <c r="N604" i="50"/>
  <c r="O500" i="50"/>
  <c r="DW468" i="50"/>
  <c r="AR500" i="50"/>
  <c r="AQ467" i="2"/>
  <c r="BS467" i="2" s="1"/>
  <c r="O174" i="2"/>
  <c r="AQ207" i="2"/>
  <c r="BS207" i="2" s="1"/>
  <c r="AQ337" i="2"/>
  <c r="BS337" i="2" s="1"/>
  <c r="AQ402" i="2"/>
  <c r="BS402" i="2" s="1"/>
  <c r="AQ272" i="2"/>
  <c r="BS272" i="2" s="1"/>
  <c r="AR435" i="2"/>
  <c r="O435" i="2"/>
  <c r="DW403" i="2"/>
  <c r="BS238" i="2"/>
  <c r="O47" i="49"/>
  <c r="O47" i="51"/>
  <c r="AR103" i="46" s="1"/>
  <c r="AP37" i="45"/>
  <c r="P177" i="49"/>
  <c r="AR470" i="49"/>
  <c r="BT470" i="49" s="1"/>
  <c r="AR340" i="49"/>
  <c r="BT340" i="49" s="1"/>
  <c r="AR41" i="48"/>
  <c r="AR275" i="49"/>
  <c r="BT275" i="49" s="1"/>
  <c r="AR405" i="49"/>
  <c r="BT405" i="49" s="1"/>
  <c r="AR210" i="49"/>
  <c r="BT210" i="49" s="1"/>
  <c r="N604" i="49"/>
  <c r="AR500" i="49"/>
  <c r="O500" i="49"/>
  <c r="DW468" i="49"/>
  <c r="AQ498" i="49"/>
  <c r="M602" i="49"/>
  <c r="N498" i="49"/>
  <c r="DV466" i="49"/>
  <c r="O174" i="51"/>
  <c r="AQ207" i="51"/>
  <c r="BS207" i="51" s="1"/>
  <c r="AQ402" i="51"/>
  <c r="BS402" i="51" s="1"/>
  <c r="AQ272" i="51"/>
  <c r="BS272" i="51" s="1"/>
  <c r="AQ467" i="51"/>
  <c r="BS467" i="51" s="1"/>
  <c r="AQ337" i="51"/>
  <c r="BS337" i="51" s="1"/>
  <c r="N173" i="51"/>
  <c r="AP466" i="51"/>
  <c r="BR466" i="51" s="1"/>
  <c r="AP401" i="51"/>
  <c r="BR401" i="51" s="1"/>
  <c r="AP206" i="51"/>
  <c r="BR206" i="51" s="1"/>
  <c r="AP336" i="51"/>
  <c r="BR336" i="51" s="1"/>
  <c r="AP271" i="51"/>
  <c r="BR271" i="51" s="1"/>
  <c r="P177" i="51"/>
  <c r="AR210" i="51"/>
  <c r="BT210" i="51" s="1"/>
  <c r="AR340" i="51"/>
  <c r="BT340" i="51" s="1"/>
  <c r="AR275" i="51"/>
  <c r="BT275" i="51" s="1"/>
  <c r="AR470" i="51"/>
  <c r="BT470" i="51" s="1"/>
  <c r="AR405" i="51"/>
  <c r="BT405" i="51" s="1"/>
  <c r="AR102" i="48"/>
  <c r="AR370" i="49"/>
  <c r="O370" i="49"/>
  <c r="DW338" i="49"/>
  <c r="O305" i="49"/>
  <c r="AR305" i="49"/>
  <c r="DW273" i="49"/>
  <c r="BT241" i="49"/>
  <c r="BT241" i="51"/>
  <c r="N433" i="49"/>
  <c r="AQ433" i="49"/>
  <c r="DV401" i="49"/>
  <c r="AR240" i="49"/>
  <c r="O240" i="49"/>
  <c r="DW208" i="49"/>
  <c r="O535" i="51"/>
  <c r="O568" i="51" s="1"/>
  <c r="BT500" i="51"/>
  <c r="BT435" i="51"/>
  <c r="BT305" i="51"/>
  <c r="BT370" i="51"/>
  <c r="AQ238" i="49"/>
  <c r="N238" i="49"/>
  <c r="DV206" i="49"/>
  <c r="BT240" i="51"/>
  <c r="AR435" i="49"/>
  <c r="O435" i="49"/>
  <c r="DW403" i="49"/>
  <c r="BT501" i="51"/>
  <c r="O536" i="51"/>
  <c r="O569" i="51" s="1"/>
  <c r="BT436" i="51"/>
  <c r="BT306" i="51"/>
  <c r="BT371" i="51"/>
  <c r="AQ303" i="49"/>
  <c r="DV271" i="49"/>
  <c r="N303" i="49"/>
  <c r="N368" i="49"/>
  <c r="DV336" i="49"/>
  <c r="AQ368" i="49"/>
  <c r="AQ39" i="45"/>
  <c r="O536" i="49"/>
  <c r="O569" i="49" s="1"/>
  <c r="BT501" i="49"/>
  <c r="BT436" i="49"/>
  <c r="BT371" i="49"/>
  <c r="BT306" i="49"/>
  <c r="O174" i="49"/>
  <c r="AQ272" i="49"/>
  <c r="BS272" i="49" s="1"/>
  <c r="AQ337" i="49"/>
  <c r="BS337" i="49" s="1"/>
  <c r="AQ38" i="48"/>
  <c r="AQ207" i="49"/>
  <c r="BS207" i="49" s="1"/>
  <c r="AQ402" i="49"/>
  <c r="BS402" i="49" s="1"/>
  <c r="AQ467" i="49"/>
  <c r="BS467" i="49" s="1"/>
  <c r="O46" i="51"/>
  <c r="AR102" i="46" s="1"/>
  <c r="AZ456" i="51" l="1"/>
  <c r="EE424" i="51"/>
  <c r="CB456" i="51" s="1"/>
  <c r="V625" i="51"/>
  <c r="J594" i="51"/>
  <c r="J102" i="51"/>
  <c r="J134" i="51"/>
  <c r="K37" i="38"/>
  <c r="BA389" i="49"/>
  <c r="CC357" i="49" s="1"/>
  <c r="EF357" i="49"/>
  <c r="CC389" i="49" s="1"/>
  <c r="EH227" i="49"/>
  <c r="BC259" i="49"/>
  <c r="Z259" i="49"/>
  <c r="M238" i="50"/>
  <c r="AP238" i="50"/>
  <c r="DU206" i="50"/>
  <c r="K270" i="38"/>
  <c r="K238" i="38"/>
  <c r="K274" i="38" s="1"/>
  <c r="K432" i="49"/>
  <c r="K457" i="49" s="1"/>
  <c r="K458" i="49" s="1"/>
  <c r="BO425" i="49"/>
  <c r="AN432" i="49"/>
  <c r="DS400" i="49"/>
  <c r="EH422" i="50"/>
  <c r="Z454" i="50"/>
  <c r="BC454" i="50"/>
  <c r="EF357" i="2"/>
  <c r="CC389" i="2" s="1"/>
  <c r="BA389" i="2"/>
  <c r="AU438" i="2"/>
  <c r="R438" i="2"/>
  <c r="DZ406" i="2"/>
  <c r="AM230" i="50"/>
  <c r="K51" i="38" s="1"/>
  <c r="K52" i="38" s="1"/>
  <c r="BO205" i="50"/>
  <c r="BT51" i="48"/>
  <c r="BW50" i="48"/>
  <c r="BV50" i="48"/>
  <c r="CB488" i="49"/>
  <c r="EE424" i="49"/>
  <c r="CB456" i="49" s="1"/>
  <c r="AZ456" i="49"/>
  <c r="V625" i="49"/>
  <c r="AY60" i="45"/>
  <c r="CD227" i="51"/>
  <c r="CD358" i="51"/>
  <c r="CC487" i="2"/>
  <c r="EH228" i="2"/>
  <c r="CE260" i="2" s="1"/>
  <c r="BC260" i="2"/>
  <c r="CF294" i="50"/>
  <c r="AU438" i="50"/>
  <c r="DZ406" i="50"/>
  <c r="R438" i="50"/>
  <c r="DY341" i="51"/>
  <c r="AT373" i="51"/>
  <c r="Q373" i="51"/>
  <c r="BD326" i="2"/>
  <c r="EI294" i="2"/>
  <c r="CF326" i="2" s="1"/>
  <c r="AP368" i="50"/>
  <c r="M368" i="50"/>
  <c r="DU336" i="50"/>
  <c r="J72" i="38"/>
  <c r="J80" i="38" s="1"/>
  <c r="J76" i="38"/>
  <c r="J137" i="38"/>
  <c r="J145" i="38" s="1"/>
  <c r="J141" i="38"/>
  <c r="J216" i="38" s="1"/>
  <c r="AM490" i="51"/>
  <c r="K187" i="38" s="1"/>
  <c r="K188" i="38" s="1"/>
  <c r="BO465" i="51"/>
  <c r="CD422" i="49"/>
  <c r="V624" i="2"/>
  <c r="AZ520" i="2"/>
  <c r="CB488" i="2" s="1"/>
  <c r="EE488" i="2"/>
  <c r="CB520" i="2" s="1"/>
  <c r="BA520" i="51"/>
  <c r="EF488" i="51"/>
  <c r="CC520" i="51" s="1"/>
  <c r="J102" i="50"/>
  <c r="K25" i="38"/>
  <c r="J594" i="50"/>
  <c r="J134" i="50"/>
  <c r="J75" i="38"/>
  <c r="J71" i="38"/>
  <c r="J79" i="38" s="1"/>
  <c r="CB227" i="2"/>
  <c r="AT243" i="51"/>
  <c r="DY211" i="51"/>
  <c r="Q243" i="51"/>
  <c r="DU401" i="50"/>
  <c r="AP433" i="50"/>
  <c r="M433" i="50"/>
  <c r="AZ90" i="45"/>
  <c r="EF228" i="50"/>
  <c r="CC260" i="50" s="1"/>
  <c r="BA260" i="50"/>
  <c r="K302" i="49"/>
  <c r="AN302" i="49"/>
  <c r="BO295" i="49"/>
  <c r="DS270" i="49"/>
  <c r="BA324" i="49"/>
  <c r="EF292" i="49"/>
  <c r="CC324" i="49" s="1"/>
  <c r="AZ58" i="45"/>
  <c r="BB456" i="2"/>
  <c r="CD424" i="2" s="1"/>
  <c r="EG424" i="2"/>
  <c r="CD456" i="2" s="1"/>
  <c r="K432" i="2"/>
  <c r="K457" i="2" s="1"/>
  <c r="K458" i="2" s="1"/>
  <c r="DS400" i="2"/>
  <c r="BO425" i="2"/>
  <c r="AN432" i="2"/>
  <c r="DU466" i="50"/>
  <c r="M498" i="50"/>
  <c r="AP498" i="50"/>
  <c r="L602" i="50"/>
  <c r="CC228" i="49"/>
  <c r="W625" i="50"/>
  <c r="BA521" i="50"/>
  <c r="EF489" i="50"/>
  <c r="CC521" i="50" s="1"/>
  <c r="J138" i="38"/>
  <c r="J146" i="38" s="1"/>
  <c r="J142" i="38"/>
  <c r="BO270" i="51"/>
  <c r="AM295" i="51"/>
  <c r="K88" i="38" s="1"/>
  <c r="K89" i="38" s="1"/>
  <c r="BB455" i="50"/>
  <c r="CD423" i="50" s="1"/>
  <c r="EG423" i="50"/>
  <c r="CD455" i="50" s="1"/>
  <c r="AP70" i="46"/>
  <c r="AP337" i="50"/>
  <c r="BR337" i="50" s="1"/>
  <c r="AP467" i="50"/>
  <c r="BR467" i="50" s="1"/>
  <c r="AP207" i="50"/>
  <c r="BR207" i="50" s="1"/>
  <c r="AP69" i="45" s="1"/>
  <c r="AP402" i="50"/>
  <c r="BR402" i="50" s="1"/>
  <c r="N174" i="50"/>
  <c r="AP272" i="50"/>
  <c r="BR272" i="50" s="1"/>
  <c r="AP99" i="48"/>
  <c r="BC391" i="49"/>
  <c r="EH359" i="49"/>
  <c r="CE391" i="49" s="1"/>
  <c r="AY121" i="45"/>
  <c r="AZ260" i="51"/>
  <c r="EE228" i="51"/>
  <c r="CB260" i="51" s="1"/>
  <c r="V624" i="51"/>
  <c r="J108" i="38"/>
  <c r="J104" i="38"/>
  <c r="J112" i="38" s="1"/>
  <c r="BO230" i="2"/>
  <c r="DS205" i="2"/>
  <c r="AN237" i="2"/>
  <c r="K237" i="2"/>
  <c r="AM5" i="45"/>
  <c r="AM31" i="45" s="1"/>
  <c r="K28" i="38" s="1"/>
  <c r="BC455" i="49"/>
  <c r="CE423" i="49" s="1"/>
  <c r="EH423" i="49"/>
  <c r="CE455" i="49" s="1"/>
  <c r="AM425" i="50"/>
  <c r="K150" i="38" s="1"/>
  <c r="K151" i="38" s="1"/>
  <c r="BO400" i="50"/>
  <c r="K228" i="38"/>
  <c r="K260" i="38"/>
  <c r="K226" i="38"/>
  <c r="K262" i="38" s="1"/>
  <c r="EI293" i="2"/>
  <c r="BD325" i="2"/>
  <c r="AA325" i="2"/>
  <c r="CE489" i="49"/>
  <c r="CB227" i="50"/>
  <c r="AY28" i="45"/>
  <c r="CD424" i="50"/>
  <c r="AN237" i="49"/>
  <c r="DS205" i="49"/>
  <c r="K237" i="49"/>
  <c r="BO230" i="49"/>
  <c r="AM36" i="45"/>
  <c r="AM62" i="45" s="1"/>
  <c r="DZ211" i="50"/>
  <c r="AU243" i="50"/>
  <c r="R243" i="50"/>
  <c r="K38" i="38"/>
  <c r="AN302" i="2"/>
  <c r="K302" i="2"/>
  <c r="BO295" i="2"/>
  <c r="DS270" i="2"/>
  <c r="AM230" i="51"/>
  <c r="K55" i="38" s="1"/>
  <c r="K56" i="38" s="1"/>
  <c r="BO205" i="51"/>
  <c r="EG487" i="50"/>
  <c r="CD519" i="50" s="1"/>
  <c r="BB519" i="50"/>
  <c r="J109" i="38"/>
  <c r="J105" i="38"/>
  <c r="J113" i="38" s="1"/>
  <c r="DZ211" i="2"/>
  <c r="AU243" i="2"/>
  <c r="R243" i="2"/>
  <c r="K235" i="38"/>
  <c r="BB520" i="50"/>
  <c r="CD488" i="50" s="1"/>
  <c r="EG488" i="50"/>
  <c r="CD520" i="50" s="1"/>
  <c r="BB325" i="51"/>
  <c r="EG293" i="51"/>
  <c r="CD325" i="51" s="1"/>
  <c r="Q607" i="50"/>
  <c r="AU503" i="50"/>
  <c r="R503" i="50"/>
  <c r="DZ471" i="50"/>
  <c r="J284" i="38"/>
  <c r="J330" i="38"/>
  <c r="J339" i="38"/>
  <c r="J327" i="38"/>
  <c r="AU373" i="2"/>
  <c r="R373" i="2"/>
  <c r="DZ341" i="2"/>
  <c r="AM490" i="50"/>
  <c r="K183" i="38" s="1"/>
  <c r="K184" i="38" s="1"/>
  <c r="BO465" i="50"/>
  <c r="BB326" i="49"/>
  <c r="EG294" i="49"/>
  <c r="CD326" i="49" s="1"/>
  <c r="BC521" i="51"/>
  <c r="EH489" i="51"/>
  <c r="CE521" i="51" s="1"/>
  <c r="AO68" i="45"/>
  <c r="AM425" i="51"/>
  <c r="K154" i="38" s="1"/>
  <c r="K155" i="38" s="1"/>
  <c r="BO400" i="51"/>
  <c r="J601" i="2"/>
  <c r="J626" i="2" s="1"/>
  <c r="DS465" i="2"/>
  <c r="AN497" i="2"/>
  <c r="K497" i="2"/>
  <c r="K522" i="2" s="1"/>
  <c r="K523" i="2" s="1"/>
  <c r="BO490" i="2"/>
  <c r="K367" i="49"/>
  <c r="K392" i="49" s="1"/>
  <c r="K393" i="49" s="1"/>
  <c r="DS335" i="49"/>
  <c r="AN367" i="49"/>
  <c r="BO360" i="49"/>
  <c r="CD358" i="49"/>
  <c r="AY122" i="45"/>
  <c r="CC489" i="2"/>
  <c r="CB423" i="2"/>
  <c r="Q178" i="49"/>
  <c r="AS406" i="49"/>
  <c r="BU406" i="49" s="1"/>
  <c r="AS471" i="49"/>
  <c r="BU471" i="49" s="1"/>
  <c r="AS341" i="49"/>
  <c r="BU341" i="49" s="1"/>
  <c r="AS276" i="49"/>
  <c r="BU276" i="49" s="1"/>
  <c r="AS42" i="48"/>
  <c r="AS211" i="49"/>
  <c r="BU211" i="49" s="1"/>
  <c r="AU373" i="50"/>
  <c r="DZ341" i="50"/>
  <c r="R373" i="50"/>
  <c r="CB292" i="51"/>
  <c r="AT308" i="51"/>
  <c r="DY276" i="51"/>
  <c r="Q308" i="51"/>
  <c r="BV243" i="51" s="1"/>
  <c r="BA261" i="49"/>
  <c r="EF229" i="49"/>
  <c r="CC261" i="49" s="1"/>
  <c r="EG358" i="2"/>
  <c r="CD390" i="2" s="1"/>
  <c r="BB390" i="2"/>
  <c r="M303" i="50"/>
  <c r="BR238" i="50" s="1"/>
  <c r="AP303" i="50"/>
  <c r="DU271" i="50"/>
  <c r="BC325" i="50"/>
  <c r="EH293" i="50"/>
  <c r="CE325" i="50" s="1"/>
  <c r="CD357" i="50"/>
  <c r="EF423" i="51"/>
  <c r="CC455" i="51" s="1"/>
  <c r="BA455" i="51"/>
  <c r="AZ91" i="45"/>
  <c r="BA261" i="50"/>
  <c r="CC229" i="50" s="1"/>
  <c r="EF229" i="50"/>
  <c r="CC261" i="50" s="1"/>
  <c r="AM360" i="51"/>
  <c r="K121" i="38" s="1"/>
  <c r="K122" i="38" s="1"/>
  <c r="BO335" i="51"/>
  <c r="K229" i="38"/>
  <c r="K265" i="38" s="1"/>
  <c r="K261" i="38"/>
  <c r="CF359" i="2"/>
  <c r="J215" i="38"/>
  <c r="AT11" i="45"/>
  <c r="AU308" i="2"/>
  <c r="R308" i="2"/>
  <c r="DZ276" i="2"/>
  <c r="AM295" i="50"/>
  <c r="K84" i="38" s="1"/>
  <c r="K85" i="38" s="1"/>
  <c r="BO270" i="50"/>
  <c r="W623" i="49"/>
  <c r="EF487" i="49"/>
  <c r="CC519" i="49" s="1"/>
  <c r="BA519" i="49"/>
  <c r="CB359" i="51"/>
  <c r="EG359" i="50"/>
  <c r="CD391" i="50" s="1"/>
  <c r="BB391" i="50"/>
  <c r="BA390" i="50"/>
  <c r="CC358" i="50" s="1"/>
  <c r="EF358" i="50"/>
  <c r="CC390" i="50" s="1"/>
  <c r="AN497" i="49"/>
  <c r="DS465" i="49"/>
  <c r="J601" i="49"/>
  <c r="J626" i="49" s="1"/>
  <c r="K497" i="49"/>
  <c r="K522" i="49" s="1"/>
  <c r="K523" i="49" s="1"/>
  <c r="BO490" i="49"/>
  <c r="K26" i="38"/>
  <c r="R308" i="50"/>
  <c r="BW243" i="50" s="1"/>
  <c r="DZ276" i="50"/>
  <c r="AU308" i="50"/>
  <c r="DY406" i="51"/>
  <c r="AT438" i="51"/>
  <c r="Q438" i="51"/>
  <c r="AN367" i="2"/>
  <c r="BO360" i="2"/>
  <c r="K367" i="2"/>
  <c r="K392" i="2" s="1"/>
  <c r="K393" i="2" s="1"/>
  <c r="DS335" i="2"/>
  <c r="EI293" i="49"/>
  <c r="AA325" i="49"/>
  <c r="BD325" i="49"/>
  <c r="J208" i="38"/>
  <c r="J204" i="38"/>
  <c r="J212" i="38" s="1"/>
  <c r="J221" i="38" s="1"/>
  <c r="AU503" i="2"/>
  <c r="DZ471" i="2"/>
  <c r="Q607" i="2"/>
  <c r="R503" i="2"/>
  <c r="AM360" i="50"/>
  <c r="K117" i="38" s="1"/>
  <c r="K118" i="38" s="1"/>
  <c r="BO335" i="50"/>
  <c r="BD261" i="2"/>
  <c r="CF229" i="2" s="1"/>
  <c r="EI229" i="2"/>
  <c r="CF261" i="2" s="1"/>
  <c r="BC326" i="51"/>
  <c r="EH294" i="51"/>
  <c r="CE326" i="51" s="1"/>
  <c r="W623" i="2"/>
  <c r="P607" i="51"/>
  <c r="AT503" i="51"/>
  <c r="DY471" i="51"/>
  <c r="Q503" i="51"/>
  <c r="AU15" i="46"/>
  <c r="AU46" i="46"/>
  <c r="AV17" i="46"/>
  <c r="AV48" i="46"/>
  <c r="AR9" i="46"/>
  <c r="AR40" i="46"/>
  <c r="AQ6" i="46"/>
  <c r="AQ37" i="46"/>
  <c r="AX20" i="46"/>
  <c r="AX51" i="46"/>
  <c r="P176" i="49"/>
  <c r="V187" i="51"/>
  <c r="AY88" i="45"/>
  <c r="EE291" i="50"/>
  <c r="CB323" i="50" s="1"/>
  <c r="CB291" i="50" s="1"/>
  <c r="V622" i="50"/>
  <c r="AX350" i="51"/>
  <c r="BZ350" i="51" s="1"/>
  <c r="AX220" i="51"/>
  <c r="BZ220" i="51" s="1"/>
  <c r="AX285" i="51"/>
  <c r="BZ285" i="51" s="1"/>
  <c r="AX415" i="51"/>
  <c r="BZ415" i="51" s="1"/>
  <c r="AX480" i="51"/>
  <c r="BZ480" i="51" s="1"/>
  <c r="CB320" i="51"/>
  <c r="CB450" i="51"/>
  <c r="AZ320" i="49"/>
  <c r="W515" i="49"/>
  <c r="AZ255" i="49"/>
  <c r="EE288" i="49"/>
  <c r="AZ515" i="49"/>
  <c r="EE418" i="49"/>
  <c r="W255" i="49"/>
  <c r="CB385" i="51"/>
  <c r="V620" i="2"/>
  <c r="EE419" i="2"/>
  <c r="CB451" i="2" s="1"/>
  <c r="W385" i="49"/>
  <c r="W451" i="2"/>
  <c r="W62" i="2" s="1"/>
  <c r="W550" i="51"/>
  <c r="W583" i="51" s="1"/>
  <c r="W450" i="50"/>
  <c r="AZ451" i="2"/>
  <c r="CA226" i="2"/>
  <c r="AZ258" i="2" s="1"/>
  <c r="AZ450" i="49"/>
  <c r="AZ385" i="49"/>
  <c r="CB515" i="51"/>
  <c r="AY54" i="45"/>
  <c r="V619" i="49"/>
  <c r="CB255" i="51"/>
  <c r="BZ383" i="2"/>
  <c r="W61" i="51"/>
  <c r="AZ117" i="46" s="1"/>
  <c r="AZ517" i="50"/>
  <c r="CB485" i="50" s="1"/>
  <c r="EF485" i="50" s="1"/>
  <c r="EE418" i="50"/>
  <c r="V621" i="50"/>
  <c r="AY87" i="45"/>
  <c r="BZ318" i="2"/>
  <c r="BB388" i="50"/>
  <c r="BZ513" i="2"/>
  <c r="BZ448" i="2"/>
  <c r="U548" i="2"/>
  <c r="U581" i="2" s="1"/>
  <c r="EG356" i="51"/>
  <c r="BB388" i="51"/>
  <c r="Y388" i="51"/>
  <c r="EE353" i="50"/>
  <c r="W385" i="50"/>
  <c r="CC421" i="51"/>
  <c r="Y453" i="51" s="1"/>
  <c r="U59" i="2"/>
  <c r="BZ253" i="2"/>
  <c r="CB225" i="51"/>
  <c r="EF225" i="51" s="1"/>
  <c r="Y388" i="50"/>
  <c r="W255" i="50"/>
  <c r="EE288" i="50"/>
  <c r="AZ255" i="50"/>
  <c r="EE483" i="50"/>
  <c r="V619" i="50"/>
  <c r="AZ515" i="50"/>
  <c r="W320" i="50"/>
  <c r="AY85" i="45"/>
  <c r="BA322" i="2"/>
  <c r="X322" i="2"/>
  <c r="BA258" i="49"/>
  <c r="CC226" i="49" s="1"/>
  <c r="Q610" i="51"/>
  <c r="CC226" i="51"/>
  <c r="Y258" i="51" s="1"/>
  <c r="AS74" i="45"/>
  <c r="CB321" i="49"/>
  <c r="AS43" i="45"/>
  <c r="BV245" i="49"/>
  <c r="Q50" i="51"/>
  <c r="AT106" i="46" s="1"/>
  <c r="AT14" i="45"/>
  <c r="BY251" i="2"/>
  <c r="AY222" i="49"/>
  <c r="AY352" i="49"/>
  <c r="AY417" i="49"/>
  <c r="AY482" i="49"/>
  <c r="W189" i="49"/>
  <c r="AY287" i="49"/>
  <c r="V619" i="2"/>
  <c r="W515" i="2"/>
  <c r="AZ515" i="2"/>
  <c r="EE483" i="2"/>
  <c r="S543" i="50"/>
  <c r="S576" i="50" s="1"/>
  <c r="BX313" i="50"/>
  <c r="BX378" i="50"/>
  <c r="BX508" i="50"/>
  <c r="BX443" i="50"/>
  <c r="S54" i="50"/>
  <c r="AV79" i="46" s="1"/>
  <c r="BU342" i="2"/>
  <c r="DY407" i="2"/>
  <c r="AT439" i="2"/>
  <c r="Q439" i="2"/>
  <c r="BX218" i="2"/>
  <c r="BX348" i="2"/>
  <c r="AX481" i="50"/>
  <c r="AX221" i="50"/>
  <c r="AX351" i="50"/>
  <c r="AX286" i="50"/>
  <c r="AX416" i="50"/>
  <c r="V188" i="50"/>
  <c r="BV245" i="2"/>
  <c r="BV244" i="51"/>
  <c r="AV443" i="51"/>
  <c r="S443" i="51"/>
  <c r="EA411" i="51"/>
  <c r="EF420" i="51"/>
  <c r="X452" i="51"/>
  <c r="BA452" i="51"/>
  <c r="BY349" i="49"/>
  <c r="EA346" i="51"/>
  <c r="AV378" i="51"/>
  <c r="S378" i="51"/>
  <c r="Q504" i="49"/>
  <c r="DY472" i="49"/>
  <c r="P608" i="49"/>
  <c r="AT504" i="49"/>
  <c r="DY212" i="49"/>
  <c r="AT244" i="49"/>
  <c r="Q244" i="49"/>
  <c r="BY479" i="50"/>
  <c r="EA216" i="49"/>
  <c r="AV248" i="49"/>
  <c r="S248" i="49"/>
  <c r="AU47" i="45"/>
  <c r="CA319" i="50"/>
  <c r="V549" i="50"/>
  <c r="V582" i="50" s="1"/>
  <c r="CA514" i="50"/>
  <c r="CA384" i="50"/>
  <c r="CA449" i="50"/>
  <c r="V60" i="50"/>
  <c r="AY85" i="46" s="1"/>
  <c r="BZ253" i="51"/>
  <c r="BY510" i="49"/>
  <c r="T545" i="49"/>
  <c r="T578" i="49" s="1"/>
  <c r="BY315" i="49"/>
  <c r="BY445" i="49"/>
  <c r="BY380" i="49"/>
  <c r="T56" i="49"/>
  <c r="AT439" i="50"/>
  <c r="DY407" i="50"/>
  <c r="Q439" i="50"/>
  <c r="EA281" i="51"/>
  <c r="AV313" i="51"/>
  <c r="S313" i="51"/>
  <c r="BW247" i="49"/>
  <c r="BZ352" i="2"/>
  <c r="R506" i="49"/>
  <c r="AU506" i="49"/>
  <c r="Q610" i="49"/>
  <c r="DZ474" i="49"/>
  <c r="R612" i="51"/>
  <c r="S508" i="51"/>
  <c r="EA476" i="51"/>
  <c r="AV508" i="51"/>
  <c r="AZ255" i="2"/>
  <c r="W255" i="2"/>
  <c r="EE223" i="2"/>
  <c r="AY23" i="45"/>
  <c r="BX283" i="2"/>
  <c r="EA346" i="49"/>
  <c r="AV378" i="49"/>
  <c r="S378" i="49"/>
  <c r="BW216" i="2"/>
  <c r="BW411" i="2"/>
  <c r="AV282" i="50"/>
  <c r="AV347" i="50"/>
  <c r="T184" i="50"/>
  <c r="AV477" i="50"/>
  <c r="AV412" i="50"/>
  <c r="AV217" i="50"/>
  <c r="U252" i="50"/>
  <c r="EC220" i="50"/>
  <c r="AX252" i="50"/>
  <c r="AW82" i="45"/>
  <c r="AT213" i="51"/>
  <c r="BV213" i="51" s="1"/>
  <c r="AT343" i="51"/>
  <c r="BV343" i="51" s="1"/>
  <c r="AT278" i="51"/>
  <c r="BV278" i="51" s="1"/>
  <c r="R180" i="51"/>
  <c r="AT408" i="51"/>
  <c r="BV408" i="51" s="1"/>
  <c r="AT473" i="51"/>
  <c r="BV473" i="51" s="1"/>
  <c r="S313" i="49"/>
  <c r="AV313" i="49"/>
  <c r="EA281" i="49"/>
  <c r="BY284" i="49"/>
  <c r="BY250" i="50"/>
  <c r="AW414" i="51"/>
  <c r="AW284" i="51"/>
  <c r="AW479" i="51"/>
  <c r="U186" i="51"/>
  <c r="AW219" i="51"/>
  <c r="AW111" i="48"/>
  <c r="AW349" i="51"/>
  <c r="T445" i="51"/>
  <c r="EB413" i="51"/>
  <c r="AW445" i="51"/>
  <c r="AT309" i="49"/>
  <c r="Q309" i="49"/>
  <c r="DY277" i="49"/>
  <c r="AX416" i="49"/>
  <c r="AX481" i="49"/>
  <c r="V188" i="49"/>
  <c r="AX286" i="49"/>
  <c r="AX221" i="49"/>
  <c r="AX351" i="49"/>
  <c r="CB355" i="49"/>
  <c r="AZ56" i="45" s="1"/>
  <c r="AT504" i="50"/>
  <c r="DY472" i="50"/>
  <c r="P608" i="50"/>
  <c r="Q504" i="50"/>
  <c r="BA388" i="49"/>
  <c r="EF356" i="49"/>
  <c r="CC388" i="49" s="1"/>
  <c r="BV504" i="51"/>
  <c r="BV439" i="51"/>
  <c r="BV309" i="51"/>
  <c r="Q539" i="51"/>
  <c r="Q572" i="51" s="1"/>
  <c r="BV374" i="51"/>
  <c r="AU376" i="51"/>
  <c r="DZ344" i="51"/>
  <c r="R376" i="51"/>
  <c r="AW380" i="51"/>
  <c r="EB348" i="51"/>
  <c r="T380" i="51"/>
  <c r="AV412" i="2"/>
  <c r="T184" i="2"/>
  <c r="AV217" i="2"/>
  <c r="AV282" i="2"/>
  <c r="AV477" i="2"/>
  <c r="AV347" i="2"/>
  <c r="BA323" i="2"/>
  <c r="EF291" i="2"/>
  <c r="CC323" i="2" s="1"/>
  <c r="BZ287" i="2"/>
  <c r="AU246" i="49"/>
  <c r="R246" i="49"/>
  <c r="DZ214" i="49"/>
  <c r="U548" i="51"/>
  <c r="U581" i="51" s="1"/>
  <c r="BZ448" i="51"/>
  <c r="BZ513" i="51"/>
  <c r="BZ318" i="51"/>
  <c r="BZ383" i="51"/>
  <c r="U59" i="51"/>
  <c r="AX115" i="46" s="1"/>
  <c r="DZ279" i="2"/>
  <c r="AU311" i="2"/>
  <c r="R311" i="2"/>
  <c r="BV440" i="2"/>
  <c r="BV375" i="2"/>
  <c r="BV505" i="2"/>
  <c r="BV310" i="2"/>
  <c r="Q540" i="2"/>
  <c r="Q573" i="2" s="1"/>
  <c r="Q51" i="2"/>
  <c r="T250" i="51"/>
  <c r="AW250" i="51"/>
  <c r="EB218" i="51"/>
  <c r="AV111" i="45"/>
  <c r="T510" i="51"/>
  <c r="AW510" i="51"/>
  <c r="EB478" i="51"/>
  <c r="S614" i="51"/>
  <c r="BU472" i="2"/>
  <c r="BX413" i="2"/>
  <c r="BW281" i="2"/>
  <c r="BW476" i="2"/>
  <c r="AX382" i="50"/>
  <c r="U382" i="50"/>
  <c r="EC350" i="50"/>
  <c r="R376" i="2"/>
  <c r="DZ344" i="2"/>
  <c r="AU376" i="2"/>
  <c r="CB256" i="49"/>
  <c r="W551" i="49"/>
  <c r="W584" i="49" s="1"/>
  <c r="CB386" i="49"/>
  <c r="CB516" i="49"/>
  <c r="W62" i="49"/>
  <c r="CB451" i="49"/>
  <c r="Q540" i="49"/>
  <c r="Q573" i="49" s="1"/>
  <c r="BV505" i="49"/>
  <c r="BV440" i="49"/>
  <c r="BV375" i="49"/>
  <c r="BV310" i="49"/>
  <c r="BY479" i="49"/>
  <c r="BY414" i="49"/>
  <c r="DY342" i="49"/>
  <c r="AT374" i="49"/>
  <c r="Q374" i="49"/>
  <c r="CA254" i="50"/>
  <c r="BW442" i="50"/>
  <c r="BW377" i="50"/>
  <c r="BW312" i="50"/>
  <c r="BW507" i="50"/>
  <c r="R542" i="50"/>
  <c r="R575" i="50" s="1"/>
  <c r="R53" i="50"/>
  <c r="AU78" i="46" s="1"/>
  <c r="BY414" i="50"/>
  <c r="BY349" i="50"/>
  <c r="S443" i="49"/>
  <c r="EA411" i="49"/>
  <c r="AV443" i="49"/>
  <c r="BW247" i="51"/>
  <c r="AT244" i="50"/>
  <c r="Q244" i="50"/>
  <c r="DY212" i="50"/>
  <c r="AT309" i="50"/>
  <c r="Q309" i="50"/>
  <c r="DY277" i="50"/>
  <c r="P609" i="50"/>
  <c r="Q505" i="50"/>
  <c r="BV245" i="50" s="1"/>
  <c r="AT505" i="50"/>
  <c r="DY473" i="50"/>
  <c r="BV505" i="50" s="1"/>
  <c r="AZ385" i="2"/>
  <c r="W385" i="2"/>
  <c r="EE353" i="2"/>
  <c r="BY510" i="50"/>
  <c r="BY380" i="50"/>
  <c r="T545" i="50"/>
  <c r="T578" i="50" s="1"/>
  <c r="BY315" i="50"/>
  <c r="BY445" i="50"/>
  <c r="T56" i="50"/>
  <c r="AW81" i="46" s="1"/>
  <c r="AY482" i="51"/>
  <c r="AY417" i="51"/>
  <c r="AY287" i="51"/>
  <c r="AY352" i="51"/>
  <c r="AY222" i="51"/>
  <c r="W189" i="51"/>
  <c r="BW442" i="51"/>
  <c r="R542" i="51"/>
  <c r="R575" i="51" s="1"/>
  <c r="BW312" i="51"/>
  <c r="BW507" i="51"/>
  <c r="BW377" i="51"/>
  <c r="R53" i="51"/>
  <c r="AU109" i="46" s="1"/>
  <c r="EG356" i="2"/>
  <c r="Y388" i="2"/>
  <c r="BB388" i="2"/>
  <c r="AX415" i="2"/>
  <c r="AX285" i="2"/>
  <c r="V187" i="2"/>
  <c r="AX480" i="2"/>
  <c r="AX350" i="2"/>
  <c r="AX220" i="2"/>
  <c r="BZ222" i="2"/>
  <c r="EF420" i="50"/>
  <c r="X452" i="50"/>
  <c r="BA452" i="50"/>
  <c r="AX447" i="50"/>
  <c r="EC415" i="50"/>
  <c r="U447" i="50"/>
  <c r="AY25" i="45"/>
  <c r="AZ257" i="2"/>
  <c r="EE225" i="2"/>
  <c r="CB257" i="2" s="1"/>
  <c r="V621" i="2"/>
  <c r="R441" i="49"/>
  <c r="AU441" i="49"/>
  <c r="DZ409" i="49"/>
  <c r="AU311" i="49"/>
  <c r="R311" i="49"/>
  <c r="DZ279" i="49"/>
  <c r="R311" i="51"/>
  <c r="AU311" i="51"/>
  <c r="DZ279" i="51"/>
  <c r="AT107" i="45"/>
  <c r="BW507" i="49"/>
  <c r="BW442" i="49"/>
  <c r="BW377" i="49"/>
  <c r="R542" i="49"/>
  <c r="R575" i="49" s="1"/>
  <c r="BW312" i="49"/>
  <c r="R53" i="49"/>
  <c r="BU212" i="2"/>
  <c r="DY277" i="2"/>
  <c r="Q309" i="2"/>
  <c r="AT309" i="2"/>
  <c r="BX478" i="2"/>
  <c r="BW346" i="2"/>
  <c r="BY316" i="2"/>
  <c r="T546" i="2"/>
  <c r="T579" i="2" s="1"/>
  <c r="BY381" i="2"/>
  <c r="BY446" i="2"/>
  <c r="BY511" i="2"/>
  <c r="T57" i="2"/>
  <c r="EA216" i="51"/>
  <c r="AV248" i="51"/>
  <c r="S248" i="51"/>
  <c r="AU109" i="45"/>
  <c r="BW247" i="50"/>
  <c r="W450" i="2"/>
  <c r="EE418" i="2"/>
  <c r="AZ450" i="2"/>
  <c r="AU280" i="2"/>
  <c r="AU475" i="2"/>
  <c r="AU345" i="2"/>
  <c r="AU215" i="2"/>
  <c r="S182" i="2"/>
  <c r="AU410" i="2"/>
  <c r="AX512" i="50"/>
  <c r="T616" i="50"/>
  <c r="U512" i="50"/>
  <c r="EC480" i="50"/>
  <c r="BY219" i="49"/>
  <c r="X191" i="50"/>
  <c r="AZ289" i="50"/>
  <c r="AZ354" i="50"/>
  <c r="AZ484" i="50"/>
  <c r="AZ224" i="50"/>
  <c r="AZ419" i="50"/>
  <c r="EF485" i="49"/>
  <c r="BA517" i="49"/>
  <c r="X517" i="49"/>
  <c r="AV347" i="49"/>
  <c r="AV282" i="49"/>
  <c r="AV412" i="49"/>
  <c r="AV48" i="48"/>
  <c r="AV477" i="49"/>
  <c r="T184" i="49"/>
  <c r="AV217" i="49"/>
  <c r="BY250" i="49"/>
  <c r="BX379" i="51"/>
  <c r="BX314" i="51"/>
  <c r="S544" i="51"/>
  <c r="S577" i="51" s="1"/>
  <c r="BX509" i="51"/>
  <c r="BX444" i="51"/>
  <c r="S55" i="51"/>
  <c r="AV111" i="46" s="1"/>
  <c r="AT439" i="49"/>
  <c r="Q439" i="49"/>
  <c r="DY407" i="49"/>
  <c r="BY284" i="50"/>
  <c r="BY219" i="50"/>
  <c r="AT374" i="50"/>
  <c r="Q374" i="50"/>
  <c r="DY342" i="50"/>
  <c r="DZ474" i="2"/>
  <c r="R506" i="2"/>
  <c r="Q610" i="2"/>
  <c r="AU506" i="2"/>
  <c r="AZ320" i="2"/>
  <c r="W320" i="2"/>
  <c r="EE288" i="2"/>
  <c r="BX248" i="50"/>
  <c r="V622" i="49"/>
  <c r="AZ518" i="49"/>
  <c r="EE486" i="49"/>
  <c r="CB518" i="49" s="1"/>
  <c r="AY57" i="45"/>
  <c r="BX249" i="51"/>
  <c r="AW315" i="51"/>
  <c r="T315" i="51"/>
  <c r="EB283" i="51"/>
  <c r="X191" i="51"/>
  <c r="AZ484" i="51"/>
  <c r="AZ116" i="48"/>
  <c r="AZ419" i="51"/>
  <c r="AZ224" i="51"/>
  <c r="AZ289" i="51"/>
  <c r="AZ354" i="51"/>
  <c r="EF225" i="49"/>
  <c r="BA257" i="49"/>
  <c r="X257" i="49"/>
  <c r="AX285" i="49"/>
  <c r="AX480" i="49"/>
  <c r="AX415" i="49"/>
  <c r="V187" i="49"/>
  <c r="AX350" i="49"/>
  <c r="AX51" i="48"/>
  <c r="AX220" i="49"/>
  <c r="EA476" i="49"/>
  <c r="R612" i="49"/>
  <c r="AV508" i="49"/>
  <c r="S508" i="49"/>
  <c r="R181" i="50"/>
  <c r="AT279" i="50"/>
  <c r="BV279" i="50" s="1"/>
  <c r="AT344" i="50"/>
  <c r="BV344" i="50" s="1"/>
  <c r="AT474" i="50"/>
  <c r="AT214" i="50"/>
  <c r="AT409" i="50"/>
  <c r="BV409" i="50" s="1"/>
  <c r="AT106" i="48"/>
  <c r="BZ417" i="2"/>
  <c r="BZ482" i="2"/>
  <c r="EC285" i="50"/>
  <c r="AX317" i="50"/>
  <c r="U317" i="50"/>
  <c r="AT45" i="45"/>
  <c r="AU376" i="49"/>
  <c r="R376" i="49"/>
  <c r="DZ344" i="49"/>
  <c r="Q51" i="49"/>
  <c r="O46" i="2"/>
  <c r="BT240" i="50"/>
  <c r="P307" i="2"/>
  <c r="AS307" i="2"/>
  <c r="DX275" i="2"/>
  <c r="O606" i="50"/>
  <c r="AS502" i="50"/>
  <c r="P502" i="50"/>
  <c r="DX470" i="50"/>
  <c r="O434" i="2"/>
  <c r="AR434" i="2"/>
  <c r="DW402" i="2"/>
  <c r="AQ401" i="2"/>
  <c r="BS401" i="2" s="1"/>
  <c r="AQ336" i="2"/>
  <c r="BS336" i="2" s="1"/>
  <c r="AQ206" i="2"/>
  <c r="BS206" i="2" s="1"/>
  <c r="O173" i="2"/>
  <c r="AQ271" i="2"/>
  <c r="BS271" i="2" s="1"/>
  <c r="AQ466" i="2"/>
  <c r="BS466" i="2" s="1"/>
  <c r="AR404" i="2"/>
  <c r="BT404" i="2" s="1"/>
  <c r="AR274" i="2"/>
  <c r="BT274" i="2" s="1"/>
  <c r="AR339" i="2"/>
  <c r="BT339" i="2" s="1"/>
  <c r="P176" i="2"/>
  <c r="AR209" i="2"/>
  <c r="BT209" i="2" s="1"/>
  <c r="AR469" i="2"/>
  <c r="BT469" i="2" s="1"/>
  <c r="AR10" i="45"/>
  <c r="P437" i="50"/>
  <c r="DX405" i="50"/>
  <c r="AS437" i="50"/>
  <c r="AR369" i="2"/>
  <c r="O369" i="2"/>
  <c r="DW337" i="2"/>
  <c r="N603" i="2"/>
  <c r="O499" i="2"/>
  <c r="AR499" i="2"/>
  <c r="DW467" i="2"/>
  <c r="BT500" i="2"/>
  <c r="O535" i="2"/>
  <c r="O568" i="2" s="1"/>
  <c r="BT435" i="2"/>
  <c r="BT370" i="2"/>
  <c r="BT305" i="2"/>
  <c r="O535" i="50"/>
  <c r="O568" i="50" s="1"/>
  <c r="BT500" i="50"/>
  <c r="BT435" i="50"/>
  <c r="BT370" i="50"/>
  <c r="BT305" i="50"/>
  <c r="AS242" i="2"/>
  <c r="DX210" i="2"/>
  <c r="P242" i="2"/>
  <c r="O46" i="50"/>
  <c r="AR71" i="46" s="1"/>
  <c r="DW272" i="2"/>
  <c r="O304" i="2"/>
  <c r="AR304" i="2"/>
  <c r="AR404" i="50"/>
  <c r="BT404" i="50" s="1"/>
  <c r="AR274" i="50"/>
  <c r="BT274" i="50" s="1"/>
  <c r="P176" i="50"/>
  <c r="AR339" i="50"/>
  <c r="BT339" i="50" s="1"/>
  <c r="AR209" i="50"/>
  <c r="BT209" i="50" s="1"/>
  <c r="AR469" i="50"/>
  <c r="BT469" i="50" s="1"/>
  <c r="P242" i="50"/>
  <c r="DX210" i="50"/>
  <c r="AS242" i="50"/>
  <c r="AR72" i="45"/>
  <c r="O606" i="2"/>
  <c r="P502" i="2"/>
  <c r="AS502" i="2"/>
  <c r="DX470" i="2"/>
  <c r="P372" i="50"/>
  <c r="AS372" i="50"/>
  <c r="DX340" i="50"/>
  <c r="O239" i="2"/>
  <c r="DW207" i="2"/>
  <c r="AR239" i="2"/>
  <c r="AQ7" i="45"/>
  <c r="DX275" i="50"/>
  <c r="P307" i="50"/>
  <c r="AS307" i="50"/>
  <c r="P372" i="2"/>
  <c r="AS372" i="2"/>
  <c r="DX340" i="2"/>
  <c r="P437" i="2"/>
  <c r="AS437" i="2"/>
  <c r="DX405" i="2"/>
  <c r="BT240" i="2"/>
  <c r="AR209" i="49"/>
  <c r="BT209" i="49" s="1"/>
  <c r="AR404" i="49"/>
  <c r="BT404" i="49" s="1"/>
  <c r="AR339" i="49"/>
  <c r="BT339" i="49" s="1"/>
  <c r="AR469" i="49"/>
  <c r="BT469" i="49" s="1"/>
  <c r="AR274" i="49"/>
  <c r="BT274" i="49" s="1"/>
  <c r="AR40" i="48"/>
  <c r="AR404" i="51"/>
  <c r="BT404" i="51" s="1"/>
  <c r="P436" i="51" s="1"/>
  <c r="AR209" i="51"/>
  <c r="BT209" i="51" s="1"/>
  <c r="AR274" i="51"/>
  <c r="BT274" i="51" s="1"/>
  <c r="AR339" i="51"/>
  <c r="BT339" i="51" s="1"/>
  <c r="P371" i="51" s="1"/>
  <c r="AR469" i="51"/>
  <c r="BT469" i="51" s="1"/>
  <c r="P176" i="51"/>
  <c r="AR41" i="45"/>
  <c r="AR101" i="48"/>
  <c r="BS238" i="49"/>
  <c r="AP99" i="45"/>
  <c r="O46" i="49"/>
  <c r="N603" i="49"/>
  <c r="AR499" i="49"/>
  <c r="O499" i="49"/>
  <c r="DW467" i="49"/>
  <c r="BS498" i="49"/>
  <c r="N533" i="49"/>
  <c r="N566" i="49" s="1"/>
  <c r="BS433" i="49"/>
  <c r="BS368" i="49"/>
  <c r="BS303" i="49"/>
  <c r="AS372" i="51"/>
  <c r="P372" i="51"/>
  <c r="DX340" i="51"/>
  <c r="DW207" i="51"/>
  <c r="AR239" i="51"/>
  <c r="O239" i="51"/>
  <c r="N44" i="49"/>
  <c r="P175" i="51"/>
  <c r="AR468" i="51"/>
  <c r="BT468" i="51" s="1"/>
  <c r="AR273" i="51"/>
  <c r="BT273" i="51" s="1"/>
  <c r="AR338" i="51"/>
  <c r="BT338" i="51" s="1"/>
  <c r="AR208" i="51"/>
  <c r="BT208" i="51" s="1"/>
  <c r="AR403" i="51"/>
  <c r="BT403" i="51" s="1"/>
  <c r="AR434" i="49"/>
  <c r="O434" i="49"/>
  <c r="DW402" i="49"/>
  <c r="AR304" i="49"/>
  <c r="DW272" i="49"/>
  <c r="O304" i="49"/>
  <c r="AS437" i="51"/>
  <c r="P437" i="51"/>
  <c r="DX405" i="51"/>
  <c r="O369" i="51"/>
  <c r="DW337" i="51"/>
  <c r="AR369" i="51"/>
  <c r="DW272" i="51"/>
  <c r="AR304" i="51"/>
  <c r="O304" i="51"/>
  <c r="AS242" i="49"/>
  <c r="DX210" i="49"/>
  <c r="P242" i="49"/>
  <c r="DW207" i="49"/>
  <c r="AR239" i="49"/>
  <c r="O239" i="49"/>
  <c r="AQ38" i="45"/>
  <c r="O606" i="51"/>
  <c r="AS502" i="51"/>
  <c r="P502" i="51"/>
  <c r="DX470" i="51"/>
  <c r="AS242" i="51"/>
  <c r="DX210" i="51"/>
  <c r="P242" i="51"/>
  <c r="AQ303" i="51"/>
  <c r="DV271" i="51"/>
  <c r="N303" i="51"/>
  <c r="DV401" i="51"/>
  <c r="AQ433" i="51"/>
  <c r="N433" i="51"/>
  <c r="AR499" i="51"/>
  <c r="O499" i="51"/>
  <c r="N603" i="51"/>
  <c r="DW467" i="51"/>
  <c r="O434" i="51"/>
  <c r="DW402" i="51"/>
  <c r="AR434" i="51"/>
  <c r="P437" i="49"/>
  <c r="DX405" i="49"/>
  <c r="AS437" i="49"/>
  <c r="P372" i="49"/>
  <c r="DX340" i="49"/>
  <c r="AS372" i="49"/>
  <c r="AR369" i="49"/>
  <c r="O369" i="49"/>
  <c r="DW337" i="49"/>
  <c r="BT240" i="49"/>
  <c r="AQ238" i="51"/>
  <c r="N238" i="51"/>
  <c r="DV206" i="51"/>
  <c r="AQ100" i="45"/>
  <c r="O535" i="49"/>
  <c r="O568" i="49" s="1"/>
  <c r="BT500" i="49"/>
  <c r="BT435" i="49"/>
  <c r="BT370" i="49"/>
  <c r="BT305" i="49"/>
  <c r="AR103" i="45"/>
  <c r="AS307" i="51"/>
  <c r="P307" i="51"/>
  <c r="DX275" i="51"/>
  <c r="AQ368" i="51"/>
  <c r="N368" i="51"/>
  <c r="DV336" i="51"/>
  <c r="M602" i="51"/>
  <c r="AQ498" i="51"/>
  <c r="DV466" i="51"/>
  <c r="N498" i="51"/>
  <c r="AS307" i="49"/>
  <c r="P307" i="49"/>
  <c r="DX275" i="49"/>
  <c r="O606" i="49"/>
  <c r="AS502" i="49"/>
  <c r="P502" i="49"/>
  <c r="DX470" i="49"/>
  <c r="J252" i="38" l="1"/>
  <c r="J220" i="38"/>
  <c r="J256" i="38" s="1"/>
  <c r="BO360" i="50"/>
  <c r="DS335" i="50"/>
  <c r="K367" i="50"/>
  <c r="K392" i="50" s="1"/>
  <c r="K393" i="50" s="1"/>
  <c r="AN367" i="50"/>
  <c r="J217" i="38"/>
  <c r="J253" i="38" s="1"/>
  <c r="BA391" i="51"/>
  <c r="EF359" i="51"/>
  <c r="CC391" i="51" s="1"/>
  <c r="BW243" i="2"/>
  <c r="CE293" i="50"/>
  <c r="CC229" i="49"/>
  <c r="AT438" i="49"/>
  <c r="DY406" i="49"/>
  <c r="Q438" i="49"/>
  <c r="DS465" i="50"/>
  <c r="BO490" i="50"/>
  <c r="J601" i="50"/>
  <c r="J626" i="50" s="1"/>
  <c r="K497" i="50"/>
  <c r="K522" i="50" s="1"/>
  <c r="K523" i="50" s="1"/>
  <c r="AN497" i="50"/>
  <c r="J331" i="38"/>
  <c r="J328" i="38"/>
  <c r="J340" i="38"/>
  <c r="CD487" i="50"/>
  <c r="K327" i="2"/>
  <c r="K328" i="2" s="1"/>
  <c r="BP237" i="2"/>
  <c r="BP262" i="2" s="1"/>
  <c r="K262" i="49"/>
  <c r="K263" i="49" s="1"/>
  <c r="K532" i="49"/>
  <c r="BP497" i="49"/>
  <c r="BP522" i="49" s="1"/>
  <c r="BP302" i="49"/>
  <c r="BP327" i="49" s="1"/>
  <c r="BP432" i="49"/>
  <c r="BP457" i="49" s="1"/>
  <c r="BP367" i="49"/>
  <c r="BP392" i="49" s="1"/>
  <c r="K43" i="49"/>
  <c r="CC489" i="50"/>
  <c r="DS425" i="2"/>
  <c r="K157" i="38"/>
  <c r="CC292" i="49"/>
  <c r="CC488" i="51"/>
  <c r="CF294" i="2"/>
  <c r="CE228" i="2"/>
  <c r="CB424" i="49"/>
  <c r="W624" i="49"/>
  <c r="BA520" i="49"/>
  <c r="CC488" i="49" s="1"/>
  <c r="EF488" i="49"/>
  <c r="CC520" i="49" s="1"/>
  <c r="AZ59" i="45"/>
  <c r="J336" i="38"/>
  <c r="J306" i="38"/>
  <c r="J324" i="38"/>
  <c r="J257" i="38"/>
  <c r="J318" i="38"/>
  <c r="J315" i="38"/>
  <c r="J333" i="38"/>
  <c r="EJ294" i="50"/>
  <c r="BE326" i="50"/>
  <c r="AB326" i="50"/>
  <c r="BR498" i="50"/>
  <c r="BR433" i="50"/>
  <c r="BR368" i="50"/>
  <c r="M533" i="50"/>
  <c r="M566" i="50" s="1"/>
  <c r="BR303" i="50"/>
  <c r="CC487" i="49"/>
  <c r="BC520" i="50"/>
  <c r="CE488" i="50" s="1"/>
  <c r="EH488" i="50"/>
  <c r="CE520" i="50" s="1"/>
  <c r="EI423" i="49"/>
  <c r="BD455" i="49"/>
  <c r="AA455" i="49"/>
  <c r="DS425" i="49"/>
  <c r="K161" i="38"/>
  <c r="K194" i="38"/>
  <c r="DS490" i="49"/>
  <c r="AT503" i="49"/>
  <c r="P607" i="49"/>
  <c r="Q503" i="49"/>
  <c r="DY471" i="49"/>
  <c r="DS230" i="49"/>
  <c r="K62" i="38"/>
  <c r="AQ369" i="50"/>
  <c r="DV337" i="50"/>
  <c r="N369" i="50"/>
  <c r="BA91" i="45"/>
  <c r="BB261" i="50"/>
  <c r="CD229" i="50" s="1"/>
  <c r="EG229" i="50"/>
  <c r="CD261" i="50" s="1"/>
  <c r="AS42" i="45"/>
  <c r="BA455" i="2"/>
  <c r="EF423" i="2"/>
  <c r="CC455" i="2" s="1"/>
  <c r="AZ28" i="45"/>
  <c r="K190" i="38"/>
  <c r="DS490" i="2"/>
  <c r="K271" i="38"/>
  <c r="K239" i="38"/>
  <c r="AQ304" i="50"/>
  <c r="DV272" i="50"/>
  <c r="N304" i="50"/>
  <c r="BC455" i="50"/>
  <c r="EH423" i="50"/>
  <c r="CE455" i="50" s="1"/>
  <c r="BA59" i="45"/>
  <c r="EG228" i="49"/>
  <c r="CD260" i="49" s="1"/>
  <c r="BB260" i="49"/>
  <c r="CD228" i="49" s="1"/>
  <c r="K95" i="38"/>
  <c r="DS295" i="49"/>
  <c r="AN327" i="49"/>
  <c r="W624" i="2"/>
  <c r="BA520" i="2"/>
  <c r="CC488" i="2" s="1"/>
  <c r="EF488" i="2"/>
  <c r="CC520" i="2" s="1"/>
  <c r="CC357" i="2"/>
  <c r="DS335" i="51"/>
  <c r="AN367" i="51"/>
  <c r="BO360" i="51"/>
  <c r="K367" i="51"/>
  <c r="K392" i="51" s="1"/>
  <c r="K393" i="51" s="1"/>
  <c r="CE294" i="51"/>
  <c r="J251" i="38"/>
  <c r="J219" i="38"/>
  <c r="J255" i="38" s="1"/>
  <c r="AT243" i="49"/>
  <c r="Q243" i="49"/>
  <c r="DY211" i="49"/>
  <c r="X625" i="2"/>
  <c r="EG489" i="2"/>
  <c r="CD521" i="2" s="1"/>
  <c r="BB521" i="2"/>
  <c r="CD489" i="2" s="1"/>
  <c r="BW373" i="2"/>
  <c r="BW308" i="2"/>
  <c r="R538" i="2"/>
  <c r="R571" i="2" s="1"/>
  <c r="BW503" i="2"/>
  <c r="BW438" i="2"/>
  <c r="R49" i="2"/>
  <c r="DS205" i="51"/>
  <c r="AN237" i="51"/>
  <c r="BO230" i="51"/>
  <c r="K237" i="51"/>
  <c r="AM98" i="45"/>
  <c r="AM124" i="45" s="1"/>
  <c r="R538" i="50"/>
  <c r="R571" i="50" s="1"/>
  <c r="BW438" i="50"/>
  <c r="BW373" i="50"/>
  <c r="BW308" i="50"/>
  <c r="BW503" i="50"/>
  <c r="R49" i="50"/>
  <c r="EH424" i="50"/>
  <c r="CE456" i="50" s="1"/>
  <c r="BC456" i="50"/>
  <c r="K262" i="2"/>
  <c r="K263" i="2" s="1"/>
  <c r="K532" i="2"/>
  <c r="BP367" i="2"/>
  <c r="BP392" i="2" s="1"/>
  <c r="BP497" i="2"/>
  <c r="BP522" i="2" s="1"/>
  <c r="BP302" i="2"/>
  <c r="BP327" i="2" s="1"/>
  <c r="BP432" i="2"/>
  <c r="BP457" i="2" s="1"/>
  <c r="K43" i="2"/>
  <c r="CB228" i="51"/>
  <c r="BA29" i="45"/>
  <c r="Q538" i="51"/>
  <c r="Q571" i="51" s="1"/>
  <c r="BV503" i="51"/>
  <c r="BV373" i="51"/>
  <c r="BV438" i="51"/>
  <c r="BV308" i="51"/>
  <c r="BB519" i="2"/>
  <c r="CD487" i="2" s="1"/>
  <c r="EG487" i="2"/>
  <c r="CD519" i="2" s="1"/>
  <c r="BT52" i="48"/>
  <c r="BW51" i="48"/>
  <c r="BV51" i="48"/>
  <c r="EJ359" i="2"/>
  <c r="AB391" i="2"/>
  <c r="BE391" i="2"/>
  <c r="CC423" i="51"/>
  <c r="CE489" i="51"/>
  <c r="K264" i="38"/>
  <c r="K230" i="38"/>
  <c r="AQ434" i="50"/>
  <c r="DV402" i="50"/>
  <c r="N434" i="50"/>
  <c r="BO295" i="51"/>
  <c r="DS270" i="51"/>
  <c r="AN302" i="51"/>
  <c r="K302" i="51"/>
  <c r="BP237" i="49"/>
  <c r="BP262" i="49" s="1"/>
  <c r="K327" i="49"/>
  <c r="K328" i="49" s="1"/>
  <c r="EH422" i="49"/>
  <c r="Z454" i="49"/>
  <c r="BC454" i="49"/>
  <c r="EH358" i="51"/>
  <c r="CE390" i="51" s="1"/>
  <c r="BC390" i="51"/>
  <c r="CB424" i="51"/>
  <c r="K91" i="38"/>
  <c r="AN327" i="2"/>
  <c r="DS295" i="2"/>
  <c r="EJ229" i="2"/>
  <c r="BE261" i="2"/>
  <c r="AB261" i="2"/>
  <c r="BB390" i="50"/>
  <c r="EG358" i="50"/>
  <c r="CD390" i="50" s="1"/>
  <c r="K302" i="50"/>
  <c r="DS270" i="50"/>
  <c r="AN302" i="50"/>
  <c r="BO295" i="50"/>
  <c r="CD358" i="2"/>
  <c r="BA324" i="51"/>
  <c r="EF292" i="51"/>
  <c r="CC324" i="51" s="1"/>
  <c r="W623" i="51"/>
  <c r="AZ120" i="45"/>
  <c r="Q308" i="49"/>
  <c r="BV243" i="49" s="1"/>
  <c r="DY276" i="49"/>
  <c r="AT308" i="49"/>
  <c r="EH358" i="49"/>
  <c r="CE390" i="49" s="1"/>
  <c r="BC390" i="49"/>
  <c r="AZ89" i="45"/>
  <c r="BA259" i="50"/>
  <c r="CC227" i="50" s="1"/>
  <c r="EF227" i="50"/>
  <c r="CC259" i="50" s="1"/>
  <c r="W623" i="50"/>
  <c r="DV207" i="50"/>
  <c r="N239" i="50"/>
  <c r="AQ239" i="50"/>
  <c r="BC456" i="2"/>
  <c r="EH424" i="2"/>
  <c r="CE456" i="2" s="1"/>
  <c r="BB29" i="45"/>
  <c r="CC228" i="50"/>
  <c r="DS465" i="51"/>
  <c r="AN497" i="51"/>
  <c r="J601" i="51"/>
  <c r="J626" i="51" s="1"/>
  <c r="K497" i="51"/>
  <c r="K522" i="51" s="1"/>
  <c r="K523" i="51" s="1"/>
  <c r="BO490" i="51"/>
  <c r="EH227" i="51"/>
  <c r="Z259" i="51"/>
  <c r="BC259" i="51"/>
  <c r="AN237" i="50"/>
  <c r="DS205" i="50"/>
  <c r="K237" i="50"/>
  <c r="BO230" i="50"/>
  <c r="AM67" i="45"/>
  <c r="AM93" i="45" s="1"/>
  <c r="K29" i="38" s="1"/>
  <c r="K30" i="38" s="1"/>
  <c r="BB389" i="49"/>
  <c r="EG357" i="49"/>
  <c r="CD389" i="49" s="1"/>
  <c r="M44" i="50"/>
  <c r="K432" i="51"/>
  <c r="K457" i="51" s="1"/>
  <c r="K458" i="51" s="1"/>
  <c r="DS400" i="51"/>
  <c r="BO425" i="51"/>
  <c r="AN432" i="51"/>
  <c r="DS360" i="2"/>
  <c r="K124" i="38"/>
  <c r="CD359" i="50"/>
  <c r="Z389" i="50"/>
  <c r="EH357" i="50"/>
  <c r="BC389" i="50"/>
  <c r="AT373" i="49"/>
  <c r="Q373" i="49"/>
  <c r="DY341" i="49"/>
  <c r="K128" i="38"/>
  <c r="DS360" i="49"/>
  <c r="CD294" i="49"/>
  <c r="CD293" i="51"/>
  <c r="K40" i="38"/>
  <c r="AM127" i="45"/>
  <c r="BD521" i="49"/>
  <c r="EI489" i="49"/>
  <c r="CF521" i="49" s="1"/>
  <c r="K432" i="50"/>
  <c r="K457" i="50" s="1"/>
  <c r="K458" i="50" s="1"/>
  <c r="DS400" i="50"/>
  <c r="BO425" i="50"/>
  <c r="AN432" i="50"/>
  <c r="DS230" i="2"/>
  <c r="K58" i="38"/>
  <c r="CE359" i="49"/>
  <c r="M603" i="50"/>
  <c r="N499" i="50"/>
  <c r="DV467" i="50"/>
  <c r="AQ499" i="50"/>
  <c r="AZ27" i="45"/>
  <c r="EF227" i="2"/>
  <c r="CC259" i="2" s="1"/>
  <c r="BA259" i="2"/>
  <c r="Q49" i="51"/>
  <c r="AW19" i="46"/>
  <c r="AW50" i="46"/>
  <c r="AX21" i="46"/>
  <c r="AX52" i="46"/>
  <c r="AT13" i="46"/>
  <c r="AT44" i="46"/>
  <c r="AZ24" i="46"/>
  <c r="AZ55" i="46"/>
  <c r="AR8" i="46"/>
  <c r="AR39" i="46"/>
  <c r="AT212" i="51"/>
  <c r="BV212" i="51" s="1"/>
  <c r="AR100" i="48"/>
  <c r="AY114" i="48"/>
  <c r="AX286" i="2"/>
  <c r="BZ286" i="2" s="1"/>
  <c r="AY318" i="2" s="1"/>
  <c r="AR468" i="2"/>
  <c r="BT468" i="2" s="1"/>
  <c r="AZ353" i="51"/>
  <c r="CB353" i="51" s="1"/>
  <c r="AY26" i="45"/>
  <c r="AZ88" i="45"/>
  <c r="EF291" i="50"/>
  <c r="CC323" i="50" s="1"/>
  <c r="BA323" i="50"/>
  <c r="W622" i="50"/>
  <c r="CB385" i="49"/>
  <c r="AZ354" i="2"/>
  <c r="X191" i="2"/>
  <c r="CB320" i="49"/>
  <c r="CB450" i="49"/>
  <c r="CB515" i="49"/>
  <c r="W551" i="2"/>
  <c r="W584" i="2" s="1"/>
  <c r="CB321" i="2"/>
  <c r="AZ289" i="2"/>
  <c r="AZ419" i="2"/>
  <c r="CB419" i="2" s="1"/>
  <c r="W61" i="49"/>
  <c r="W550" i="49"/>
  <c r="W583" i="49" s="1"/>
  <c r="CB255" i="49"/>
  <c r="CB386" i="2"/>
  <c r="AZ484" i="2"/>
  <c r="AZ224" i="2"/>
  <c r="CB516" i="2"/>
  <c r="CB256" i="2"/>
  <c r="V622" i="2"/>
  <c r="EE226" i="2"/>
  <c r="CB258" i="2" s="1"/>
  <c r="CB226" i="2" s="1"/>
  <c r="AZ483" i="51"/>
  <c r="CB483" i="51" s="1"/>
  <c r="X190" i="51"/>
  <c r="AZ223" i="51"/>
  <c r="CB223" i="51" s="1"/>
  <c r="AZ288" i="51"/>
  <c r="CB288" i="51" s="1"/>
  <c r="AZ418" i="51"/>
  <c r="CB418" i="51" s="1"/>
  <c r="BA517" i="50"/>
  <c r="BA257" i="51"/>
  <c r="BB453" i="51"/>
  <c r="AZ87" i="45"/>
  <c r="BA119" i="45"/>
  <c r="EG421" i="51"/>
  <c r="CD453" i="51" s="1"/>
  <c r="BV310" i="50"/>
  <c r="W621" i="51"/>
  <c r="AZ118" i="45"/>
  <c r="CC257" i="51"/>
  <c r="X257" i="51"/>
  <c r="X63" i="51" s="1"/>
  <c r="BA119" i="46" s="1"/>
  <c r="AX351" i="2"/>
  <c r="BZ351" i="2" s="1"/>
  <c r="V383" i="2" s="1"/>
  <c r="W550" i="50"/>
  <c r="W583" i="50" s="1"/>
  <c r="CB320" i="50"/>
  <c r="AX481" i="2"/>
  <c r="BZ481" i="2" s="1"/>
  <c r="AY513" i="2" s="1"/>
  <c r="V188" i="2"/>
  <c r="AX52" i="48"/>
  <c r="AX221" i="2"/>
  <c r="BZ221" i="2" s="1"/>
  <c r="V253" i="2" s="1"/>
  <c r="AX416" i="2"/>
  <c r="BZ416" i="2" s="1"/>
  <c r="CB450" i="50"/>
  <c r="BV375" i="50"/>
  <c r="CB515" i="50"/>
  <c r="X517" i="50"/>
  <c r="CC452" i="50" s="1"/>
  <c r="W621" i="50"/>
  <c r="Q51" i="50"/>
  <c r="AT76" i="46" s="1"/>
  <c r="W621" i="49"/>
  <c r="BZ252" i="50"/>
  <c r="W61" i="50"/>
  <c r="AZ86" i="46" s="1"/>
  <c r="CB385" i="50"/>
  <c r="CB255" i="50"/>
  <c r="BV440" i="50"/>
  <c r="BW246" i="51"/>
  <c r="AS12" i="45"/>
  <c r="Q540" i="50"/>
  <c r="Q573" i="50" s="1"/>
  <c r="EG226" i="51"/>
  <c r="CD258" i="51" s="1"/>
  <c r="X622" i="51"/>
  <c r="BB258" i="51"/>
  <c r="BW311" i="51"/>
  <c r="BY250" i="51"/>
  <c r="AT407" i="51"/>
  <c r="BV407" i="51" s="1"/>
  <c r="AT277" i="51"/>
  <c r="BV277" i="51" s="1"/>
  <c r="R179" i="51"/>
  <c r="CC356" i="49"/>
  <c r="Y388" i="49" s="1"/>
  <c r="AR338" i="2"/>
  <c r="BT338" i="2" s="1"/>
  <c r="DX338" i="2" s="1"/>
  <c r="CB486" i="49"/>
  <c r="AZ57" i="45" s="1"/>
  <c r="CB255" i="2"/>
  <c r="AT342" i="51"/>
  <c r="BV342" i="51" s="1"/>
  <c r="AT472" i="51"/>
  <c r="BV472" i="51" s="1"/>
  <c r="R52" i="2"/>
  <c r="BW311" i="2"/>
  <c r="AR208" i="2"/>
  <c r="BT208" i="2" s="1"/>
  <c r="V514" i="2"/>
  <c r="ED482" i="2"/>
  <c r="AY514" i="2"/>
  <c r="U618" i="2"/>
  <c r="ED417" i="2"/>
  <c r="V449" i="2"/>
  <c r="AY449" i="2"/>
  <c r="R441" i="50"/>
  <c r="AU441" i="50"/>
  <c r="DZ409" i="50"/>
  <c r="DZ279" i="50"/>
  <c r="AU311" i="50"/>
  <c r="R311" i="50"/>
  <c r="BZ285" i="49"/>
  <c r="CB419" i="51"/>
  <c r="AX251" i="50"/>
  <c r="U251" i="50"/>
  <c r="EC219" i="50"/>
  <c r="AW81" i="45"/>
  <c r="BX477" i="49"/>
  <c r="BX347" i="49"/>
  <c r="CB484" i="50"/>
  <c r="BW215" i="2"/>
  <c r="BW280" i="2"/>
  <c r="AU475" i="49"/>
  <c r="BW475" i="49" s="1"/>
  <c r="AU280" i="49"/>
  <c r="AU410" i="49"/>
  <c r="AU215" i="49"/>
  <c r="BW215" i="49" s="1"/>
  <c r="S182" i="49"/>
  <c r="AU46" i="48"/>
  <c r="AU345" i="49"/>
  <c r="BW345" i="49" s="1"/>
  <c r="ED222" i="2"/>
  <c r="AY254" i="2"/>
  <c r="V254" i="2"/>
  <c r="AX22" i="45"/>
  <c r="BZ350" i="2"/>
  <c r="BZ285" i="2"/>
  <c r="CA287" i="51"/>
  <c r="CA482" i="51"/>
  <c r="EG226" i="49"/>
  <c r="Y258" i="49"/>
  <c r="BB258" i="49"/>
  <c r="S182" i="50"/>
  <c r="AU345" i="50"/>
  <c r="AU280" i="50"/>
  <c r="BW280" i="50" s="1"/>
  <c r="AU215" i="50"/>
  <c r="AU475" i="50"/>
  <c r="AU410" i="50"/>
  <c r="BW410" i="50" s="1"/>
  <c r="EC414" i="49"/>
  <c r="U446" i="49"/>
  <c r="AX446" i="49"/>
  <c r="BW376" i="51"/>
  <c r="R541" i="51"/>
  <c r="R574" i="51" s="1"/>
  <c r="AV508" i="2"/>
  <c r="R612" i="2"/>
  <c r="S508" i="2"/>
  <c r="EA476" i="2"/>
  <c r="BX217" i="2"/>
  <c r="AY252" i="51"/>
  <c r="V252" i="51"/>
  <c r="ED220" i="51"/>
  <c r="AX113" i="45"/>
  <c r="BZ351" i="49"/>
  <c r="BY284" i="51"/>
  <c r="BW376" i="2"/>
  <c r="DZ213" i="51"/>
  <c r="AU245" i="51"/>
  <c r="R245" i="51"/>
  <c r="BX217" i="50"/>
  <c r="EA411" i="2"/>
  <c r="AV443" i="2"/>
  <c r="S443" i="2"/>
  <c r="ED352" i="2"/>
  <c r="AY384" i="2"/>
  <c r="V384" i="2"/>
  <c r="S543" i="49"/>
  <c r="S576" i="49" s="1"/>
  <c r="BX313" i="49"/>
  <c r="BX508" i="49"/>
  <c r="BX443" i="49"/>
  <c r="BX378" i="49"/>
  <c r="S54" i="49"/>
  <c r="U511" i="50"/>
  <c r="T615" i="50"/>
  <c r="AX511" i="50"/>
  <c r="EC479" i="50"/>
  <c r="AX381" i="49"/>
  <c r="U381" i="49"/>
  <c r="EC349" i="49"/>
  <c r="BZ416" i="50"/>
  <c r="BZ481" i="50"/>
  <c r="AV346" i="50"/>
  <c r="AV281" i="50"/>
  <c r="AV216" i="50"/>
  <c r="BX216" i="50" s="1"/>
  <c r="T183" i="50"/>
  <c r="AV411" i="50"/>
  <c r="AV476" i="50"/>
  <c r="CA417" i="49"/>
  <c r="P175" i="2"/>
  <c r="AT213" i="49"/>
  <c r="BV213" i="49" s="1"/>
  <c r="R180" i="49"/>
  <c r="AT473" i="49"/>
  <c r="BV473" i="49" s="1"/>
  <c r="AT343" i="49"/>
  <c r="BV343" i="49" s="1"/>
  <c r="AT278" i="49"/>
  <c r="BV278" i="49" s="1"/>
  <c r="AT44" i="48"/>
  <c r="AT408" i="49"/>
  <c r="BV408" i="49" s="1"/>
  <c r="BV214" i="50"/>
  <c r="BZ220" i="49"/>
  <c r="CB354" i="51"/>
  <c r="T184" i="51"/>
  <c r="AV477" i="51"/>
  <c r="AV412" i="51"/>
  <c r="AV282" i="51"/>
  <c r="AV217" i="51"/>
  <c r="AV109" i="48"/>
  <c r="AV347" i="51"/>
  <c r="CB419" i="50"/>
  <c r="CB354" i="50"/>
  <c r="AX251" i="49"/>
  <c r="EC219" i="49"/>
  <c r="U251" i="49"/>
  <c r="AW50" i="45"/>
  <c r="BW345" i="2"/>
  <c r="AW479" i="2"/>
  <c r="U186" i="2"/>
  <c r="AW349" i="2"/>
  <c r="AW414" i="2"/>
  <c r="AW219" i="2"/>
  <c r="AW284" i="2"/>
  <c r="AW50" i="48"/>
  <c r="AV378" i="2"/>
  <c r="EA346" i="2"/>
  <c r="S378" i="2"/>
  <c r="CB225" i="2"/>
  <c r="BZ415" i="2"/>
  <c r="AU475" i="51"/>
  <c r="BW475" i="51" s="1"/>
  <c r="AU345" i="51"/>
  <c r="BW345" i="51" s="1"/>
  <c r="AU215" i="51"/>
  <c r="BW215" i="51" s="1"/>
  <c r="AU410" i="51"/>
  <c r="BW410" i="51" s="1"/>
  <c r="AU280" i="51"/>
  <c r="BW280" i="51" s="1"/>
  <c r="S182" i="51"/>
  <c r="AU107" i="48"/>
  <c r="CA417" i="51"/>
  <c r="AW413" i="50"/>
  <c r="AW478" i="50"/>
  <c r="AW283" i="50"/>
  <c r="AW348" i="50"/>
  <c r="AW218" i="50"/>
  <c r="U185" i="50"/>
  <c r="BV374" i="50"/>
  <c r="BV504" i="50"/>
  <c r="BV309" i="50"/>
  <c r="BV439" i="50"/>
  <c r="Q539" i="50"/>
  <c r="Q572" i="50" s="1"/>
  <c r="Q50" i="50"/>
  <c r="AT75" i="46" s="1"/>
  <c r="ED480" i="51"/>
  <c r="AY512" i="51"/>
  <c r="V512" i="51"/>
  <c r="U616" i="51"/>
  <c r="BW441" i="51"/>
  <c r="Q504" i="2"/>
  <c r="P608" i="2"/>
  <c r="AT504" i="2"/>
  <c r="DY472" i="2"/>
  <c r="BY510" i="51"/>
  <c r="BY315" i="51"/>
  <c r="BY445" i="51"/>
  <c r="T545" i="51"/>
  <c r="T578" i="51" s="1"/>
  <c r="BY380" i="51"/>
  <c r="T56" i="51"/>
  <c r="AW112" i="46" s="1"/>
  <c r="CC291" i="2"/>
  <c r="BX477" i="2"/>
  <c r="EF355" i="49"/>
  <c r="CC387" i="49" s="1"/>
  <c r="X387" i="49"/>
  <c r="CC257" i="49" s="1"/>
  <c r="BA387" i="49"/>
  <c r="BZ221" i="49"/>
  <c r="BZ481" i="49"/>
  <c r="BY219" i="51"/>
  <c r="BY414" i="51"/>
  <c r="BW506" i="2"/>
  <c r="AT106" i="45"/>
  <c r="BZ382" i="50"/>
  <c r="U547" i="50"/>
  <c r="U580" i="50" s="1"/>
  <c r="BZ512" i="50"/>
  <c r="BZ317" i="50"/>
  <c r="BZ447" i="50"/>
  <c r="U58" i="50"/>
  <c r="AX83" i="46" s="1"/>
  <c r="BX412" i="50"/>
  <c r="BX347" i="50"/>
  <c r="AY482" i="50"/>
  <c r="W189" i="50"/>
  <c r="AY287" i="50"/>
  <c r="AY352" i="50"/>
  <c r="AY417" i="50"/>
  <c r="AY222" i="50"/>
  <c r="ED350" i="51"/>
  <c r="AY382" i="51"/>
  <c r="V382" i="51"/>
  <c r="BV374" i="49"/>
  <c r="Q539" i="49"/>
  <c r="Q572" i="49" s="1"/>
  <c r="BV309" i="49"/>
  <c r="BV504" i="49"/>
  <c r="BV439" i="49"/>
  <c r="CD518" i="51"/>
  <c r="Y553" i="51"/>
  <c r="Y586" i="51" s="1"/>
  <c r="CD388" i="51"/>
  <c r="CD323" i="51"/>
  <c r="Y64" i="51"/>
  <c r="BB120" i="46" s="1"/>
  <c r="BZ286" i="50"/>
  <c r="AW380" i="2"/>
  <c r="EB348" i="2"/>
  <c r="T380" i="2"/>
  <c r="T250" i="2"/>
  <c r="AW250" i="2"/>
  <c r="EB218" i="2"/>
  <c r="AV18" i="45"/>
  <c r="CA287" i="49"/>
  <c r="CA352" i="49"/>
  <c r="BV474" i="50"/>
  <c r="BZ415" i="49"/>
  <c r="CB289" i="51"/>
  <c r="CB484" i="51"/>
  <c r="V317" i="51"/>
  <c r="AY317" i="51"/>
  <c r="ED285" i="51"/>
  <c r="AX316" i="50"/>
  <c r="U316" i="50"/>
  <c r="EC284" i="50"/>
  <c r="BX217" i="49"/>
  <c r="BX412" i="49"/>
  <c r="CB289" i="50"/>
  <c r="BW410" i="2"/>
  <c r="BX443" i="51"/>
  <c r="BX313" i="51"/>
  <c r="S543" i="51"/>
  <c r="S576" i="51" s="1"/>
  <c r="BX378" i="51"/>
  <c r="BX508" i="51"/>
  <c r="S54" i="51"/>
  <c r="AV110" i="46" s="1"/>
  <c r="AW510" i="2"/>
  <c r="S614" i="2"/>
  <c r="T510" i="2"/>
  <c r="EB478" i="2"/>
  <c r="BW246" i="49"/>
  <c r="BZ480" i="2"/>
  <c r="CA222" i="51"/>
  <c r="BV244" i="50"/>
  <c r="AX381" i="50"/>
  <c r="U381" i="50"/>
  <c r="EC349" i="50"/>
  <c r="EC479" i="49"/>
  <c r="T615" i="49"/>
  <c r="AX511" i="49"/>
  <c r="U511" i="49"/>
  <c r="X191" i="49"/>
  <c r="AZ289" i="49"/>
  <c r="AZ484" i="49"/>
  <c r="AZ55" i="48"/>
  <c r="AZ224" i="49"/>
  <c r="AZ419" i="49"/>
  <c r="AZ354" i="49"/>
  <c r="BW506" i="51"/>
  <c r="AT473" i="2"/>
  <c r="AT343" i="2"/>
  <c r="AT278" i="2"/>
  <c r="AT408" i="2"/>
  <c r="R180" i="2"/>
  <c r="AT213" i="2"/>
  <c r="BW441" i="49"/>
  <c r="BW376" i="49"/>
  <c r="R541" i="49"/>
  <c r="R574" i="49" s="1"/>
  <c r="BW311" i="49"/>
  <c r="BW506" i="49"/>
  <c r="R52" i="49"/>
  <c r="ED287" i="2"/>
  <c r="AY319" i="2"/>
  <c r="V319" i="2"/>
  <c r="BX282" i="2"/>
  <c r="BX412" i="2"/>
  <c r="BZ286" i="49"/>
  <c r="U316" i="49"/>
  <c r="AX316" i="49"/>
  <c r="EC284" i="49"/>
  <c r="DZ473" i="51"/>
  <c r="AU505" i="51"/>
  <c r="Q609" i="51"/>
  <c r="R505" i="51"/>
  <c r="R310" i="51"/>
  <c r="DZ278" i="51"/>
  <c r="AU310" i="51"/>
  <c r="BX477" i="50"/>
  <c r="BX282" i="50"/>
  <c r="CB450" i="2"/>
  <c r="CB320" i="2"/>
  <c r="CB515" i="2"/>
  <c r="W550" i="2"/>
  <c r="W583" i="2" s="1"/>
  <c r="CB385" i="2"/>
  <c r="W61" i="2"/>
  <c r="AW478" i="49"/>
  <c r="AW218" i="49"/>
  <c r="U185" i="49"/>
  <c r="AW413" i="49"/>
  <c r="AW348" i="49"/>
  <c r="AW283" i="49"/>
  <c r="BZ351" i="50"/>
  <c r="Q50" i="49"/>
  <c r="AR403" i="2"/>
  <c r="BT403" i="2" s="1"/>
  <c r="AU376" i="50"/>
  <c r="R376" i="50"/>
  <c r="DZ344" i="50"/>
  <c r="BZ350" i="49"/>
  <c r="BZ480" i="49"/>
  <c r="CB224" i="51"/>
  <c r="BX282" i="49"/>
  <c r="CB224" i="50"/>
  <c r="BW475" i="2"/>
  <c r="Q244" i="2"/>
  <c r="DY212" i="2"/>
  <c r="AT244" i="2"/>
  <c r="BZ220" i="2"/>
  <c r="CA352" i="51"/>
  <c r="AY447" i="51"/>
  <c r="ED415" i="51"/>
  <c r="V447" i="51"/>
  <c r="EC414" i="50"/>
  <c r="U446" i="50"/>
  <c r="AX446" i="50"/>
  <c r="R52" i="51"/>
  <c r="AU108" i="46" s="1"/>
  <c r="CC517" i="50"/>
  <c r="EA281" i="2"/>
  <c r="S313" i="2"/>
  <c r="AV313" i="2"/>
  <c r="T445" i="2"/>
  <c r="EB413" i="2"/>
  <c r="AW445" i="2"/>
  <c r="BW246" i="2"/>
  <c r="V188" i="51"/>
  <c r="AX481" i="51"/>
  <c r="AX351" i="51"/>
  <c r="AX221" i="51"/>
  <c r="AX416" i="51"/>
  <c r="AX286" i="51"/>
  <c r="AX113" i="48"/>
  <c r="BX347" i="2"/>
  <c r="BZ416" i="49"/>
  <c r="BV244" i="49"/>
  <c r="BY349" i="51"/>
  <c r="BY479" i="51"/>
  <c r="R541" i="2"/>
  <c r="R574" i="2" s="1"/>
  <c r="BW441" i="2"/>
  <c r="BX248" i="49"/>
  <c r="R440" i="51"/>
  <c r="DZ408" i="51"/>
  <c r="AU440" i="51"/>
  <c r="AU375" i="51"/>
  <c r="R375" i="51"/>
  <c r="DZ343" i="51"/>
  <c r="AV248" i="2"/>
  <c r="EA216" i="2"/>
  <c r="S248" i="2"/>
  <c r="AU16" i="45"/>
  <c r="T315" i="2"/>
  <c r="AW315" i="2"/>
  <c r="EB283" i="2"/>
  <c r="BX248" i="51"/>
  <c r="BZ221" i="50"/>
  <c r="AT374" i="2"/>
  <c r="DY342" i="2"/>
  <c r="Q374" i="2"/>
  <c r="CA482" i="49"/>
  <c r="CA222" i="49"/>
  <c r="AR273" i="2"/>
  <c r="BT273" i="2" s="1"/>
  <c r="AR9" i="45"/>
  <c r="AR303" i="2"/>
  <c r="DW271" i="2"/>
  <c r="O303" i="2"/>
  <c r="AS306" i="50"/>
  <c r="DX274" i="50"/>
  <c r="P306" i="50"/>
  <c r="BU242" i="50"/>
  <c r="AS371" i="50"/>
  <c r="P371" i="50"/>
  <c r="DX339" i="50"/>
  <c r="DX404" i="50"/>
  <c r="AS436" i="50"/>
  <c r="P436" i="50"/>
  <c r="BT239" i="2"/>
  <c r="O605" i="2"/>
  <c r="AS501" i="2"/>
  <c r="DX469" i="2"/>
  <c r="P501" i="2"/>
  <c r="AS371" i="2"/>
  <c r="P371" i="2"/>
  <c r="DX339" i="2"/>
  <c r="O605" i="50"/>
  <c r="P501" i="50"/>
  <c r="AS501" i="50"/>
  <c r="DX469" i="50"/>
  <c r="P537" i="2"/>
  <c r="P570" i="2" s="1"/>
  <c r="BU437" i="2"/>
  <c r="BU502" i="2"/>
  <c r="BU307" i="2"/>
  <c r="BU372" i="2"/>
  <c r="P48" i="2"/>
  <c r="P436" i="2"/>
  <c r="AS436" i="2"/>
  <c r="DX404" i="2"/>
  <c r="O368" i="2"/>
  <c r="DW336" i="2"/>
  <c r="AR368" i="2"/>
  <c r="AS241" i="50"/>
  <c r="P241" i="50"/>
  <c r="DX209" i="50"/>
  <c r="P175" i="50"/>
  <c r="AR208" i="50"/>
  <c r="BT208" i="50" s="1"/>
  <c r="AR273" i="50"/>
  <c r="BT273" i="50" s="1"/>
  <c r="AR403" i="50"/>
  <c r="BT403" i="50" s="1"/>
  <c r="AR338" i="50"/>
  <c r="BT338" i="50" s="1"/>
  <c r="AR468" i="50"/>
  <c r="BT468" i="50" s="1"/>
  <c r="DW401" i="2"/>
  <c r="AR433" i="2"/>
  <c r="O433" i="2"/>
  <c r="O534" i="2"/>
  <c r="O567" i="2" s="1"/>
  <c r="BT499" i="2"/>
  <c r="BT434" i="2"/>
  <c r="BT369" i="2"/>
  <c r="BT304" i="2"/>
  <c r="O45" i="2"/>
  <c r="P537" i="50"/>
  <c r="P570" i="50" s="1"/>
  <c r="BU502" i="50"/>
  <c r="BU372" i="50"/>
  <c r="BU437" i="50"/>
  <c r="BU307" i="50"/>
  <c r="P48" i="50"/>
  <c r="AS73" i="46" s="1"/>
  <c r="AR71" i="45"/>
  <c r="P241" i="2"/>
  <c r="AS241" i="2"/>
  <c r="DX209" i="2"/>
  <c r="P306" i="2"/>
  <c r="AS306" i="2"/>
  <c r="DX274" i="2"/>
  <c r="N602" i="2"/>
  <c r="AR498" i="2"/>
  <c r="O498" i="2"/>
  <c r="DW466" i="2"/>
  <c r="AR238" i="2"/>
  <c r="DW206" i="2"/>
  <c r="O238" i="2"/>
  <c r="AQ6" i="45"/>
  <c r="BU242" i="2"/>
  <c r="DX339" i="51"/>
  <c r="AS436" i="51"/>
  <c r="DX404" i="51"/>
  <c r="AS371" i="51"/>
  <c r="BT239" i="49"/>
  <c r="AR273" i="49"/>
  <c r="BT273" i="49" s="1"/>
  <c r="AR338" i="49"/>
  <c r="BT338" i="49" s="1"/>
  <c r="AR208" i="49"/>
  <c r="BT208" i="49" s="1"/>
  <c r="P175" i="49"/>
  <c r="N44" i="51"/>
  <c r="AQ100" i="46" s="1"/>
  <c r="AR39" i="48"/>
  <c r="AR403" i="49"/>
  <c r="BT403" i="49" s="1"/>
  <c r="AR468" i="49"/>
  <c r="BT468" i="49" s="1"/>
  <c r="AS371" i="49"/>
  <c r="P371" i="49"/>
  <c r="DX339" i="49"/>
  <c r="BU502" i="51"/>
  <c r="BU437" i="51"/>
  <c r="P537" i="51"/>
  <c r="P570" i="51" s="1"/>
  <c r="BU372" i="51"/>
  <c r="BU307" i="51"/>
  <c r="P48" i="51"/>
  <c r="AS104" i="46" s="1"/>
  <c r="O534" i="49"/>
  <c r="O567" i="49" s="1"/>
  <c r="BT499" i="49"/>
  <c r="BT434" i="49"/>
  <c r="BT369" i="49"/>
  <c r="BT304" i="49"/>
  <c r="O45" i="49"/>
  <c r="AS370" i="51"/>
  <c r="DX338" i="51"/>
  <c r="P370" i="51"/>
  <c r="AR101" i="45"/>
  <c r="AS241" i="51"/>
  <c r="P241" i="51"/>
  <c r="DX209" i="51"/>
  <c r="AR102" i="45"/>
  <c r="O605" i="49"/>
  <c r="AS501" i="49"/>
  <c r="P501" i="49"/>
  <c r="DX469" i="49"/>
  <c r="AS241" i="49"/>
  <c r="DX209" i="49"/>
  <c r="P241" i="49"/>
  <c r="AR40" i="45"/>
  <c r="BS238" i="51"/>
  <c r="DX404" i="49"/>
  <c r="AS436" i="49"/>
  <c r="P436" i="49"/>
  <c r="DX273" i="51"/>
  <c r="AS305" i="51"/>
  <c r="P305" i="51"/>
  <c r="AS306" i="51"/>
  <c r="DX274" i="51"/>
  <c r="P306" i="51"/>
  <c r="BU242" i="49"/>
  <c r="N533" i="51"/>
  <c r="N566" i="51" s="1"/>
  <c r="BS498" i="51"/>
  <c r="BS433" i="51"/>
  <c r="BS368" i="51"/>
  <c r="BS303" i="51"/>
  <c r="AS501" i="51"/>
  <c r="P501" i="51"/>
  <c r="O605" i="51"/>
  <c r="DX469" i="51"/>
  <c r="BU502" i="49"/>
  <c r="P537" i="49"/>
  <c r="P570" i="49" s="1"/>
  <c r="BU437" i="49"/>
  <c r="BU372" i="49"/>
  <c r="BU307" i="49"/>
  <c r="P48" i="49"/>
  <c r="DX403" i="51"/>
  <c r="AS435" i="51"/>
  <c r="P435" i="51"/>
  <c r="BU242" i="51"/>
  <c r="BT239" i="51"/>
  <c r="DX208" i="51"/>
  <c r="AS240" i="51"/>
  <c r="P240" i="51"/>
  <c r="O604" i="51"/>
  <c r="P500" i="51"/>
  <c r="DX468" i="51"/>
  <c r="AS500" i="51"/>
  <c r="O173" i="49"/>
  <c r="AQ206" i="49"/>
  <c r="BS206" i="49" s="1"/>
  <c r="AQ37" i="48"/>
  <c r="AQ336" i="49"/>
  <c r="BS336" i="49" s="1"/>
  <c r="AQ466" i="49"/>
  <c r="BS466" i="49" s="1"/>
  <c r="AQ401" i="49"/>
  <c r="BS401" i="49" s="1"/>
  <c r="AQ271" i="49"/>
  <c r="BS271" i="49" s="1"/>
  <c r="O534" i="51"/>
  <c r="O567" i="51" s="1"/>
  <c r="BT434" i="51"/>
  <c r="BT304" i="51"/>
  <c r="BT499" i="51"/>
  <c r="BT369" i="51"/>
  <c r="O45" i="51"/>
  <c r="AR101" i="46" s="1"/>
  <c r="P306" i="49"/>
  <c r="AS306" i="49"/>
  <c r="DX274" i="49"/>
  <c r="BC391" i="50" l="1"/>
  <c r="CE359" i="50" s="1"/>
  <c r="EH359" i="50"/>
  <c r="CE391" i="50" s="1"/>
  <c r="BA90" i="45"/>
  <c r="EG228" i="50"/>
  <c r="CD260" i="50" s="1"/>
  <c r="BB260" i="50"/>
  <c r="CD228" i="50" s="1"/>
  <c r="X624" i="50"/>
  <c r="K327" i="50"/>
  <c r="K328" i="50" s="1"/>
  <c r="BP237" i="50"/>
  <c r="BP262" i="50" s="1"/>
  <c r="CE423" i="50"/>
  <c r="K198" i="38"/>
  <c r="J337" i="38"/>
  <c r="J307" i="38"/>
  <c r="J325" i="38"/>
  <c r="J361" i="38"/>
  <c r="J319" i="38"/>
  <c r="J358" i="38"/>
  <c r="J316" i="38"/>
  <c r="J363" i="38"/>
  <c r="J334" i="38"/>
  <c r="EJ294" i="2"/>
  <c r="BE326" i="2"/>
  <c r="AB326" i="2"/>
  <c r="CC359" i="51"/>
  <c r="K132" i="38"/>
  <c r="CD357" i="49"/>
  <c r="BA89" i="45"/>
  <c r="EG227" i="50"/>
  <c r="CD259" i="50" s="1"/>
  <c r="BB259" i="50"/>
  <c r="CD227" i="50" s="1"/>
  <c r="X623" i="50"/>
  <c r="K99" i="38"/>
  <c r="K321" i="38"/>
  <c r="K309" i="38"/>
  <c r="K266" i="38"/>
  <c r="AU42" i="46"/>
  <c r="AU211" i="2"/>
  <c r="BW211" i="2" s="1"/>
  <c r="AU406" i="2"/>
  <c r="BW406" i="2" s="1"/>
  <c r="AU341" i="2"/>
  <c r="BW341" i="2" s="1"/>
  <c r="AU471" i="2"/>
  <c r="BW471" i="2" s="1"/>
  <c r="AU276" i="2"/>
  <c r="BW276" i="2" s="1"/>
  <c r="AU11" i="46"/>
  <c r="S178" i="2"/>
  <c r="BS239" i="50"/>
  <c r="BB520" i="51"/>
  <c r="CD488" i="51" s="1"/>
  <c r="EG488" i="51"/>
  <c r="CD520" i="51" s="1"/>
  <c r="AT105" i="46"/>
  <c r="AT211" i="51"/>
  <c r="BV211" i="51" s="1"/>
  <c r="AT103" i="48"/>
  <c r="AT406" i="51"/>
  <c r="BV406" i="51" s="1"/>
  <c r="AT471" i="51"/>
  <c r="BV471" i="51" s="1"/>
  <c r="AT341" i="51"/>
  <c r="BV341" i="51" s="1"/>
  <c r="R178" i="51"/>
  <c r="AT276" i="51"/>
  <c r="BV276" i="51" s="1"/>
  <c r="BD391" i="49"/>
  <c r="EI359" i="49"/>
  <c r="CF391" i="49" s="1"/>
  <c r="CD358" i="50"/>
  <c r="BA456" i="51"/>
  <c r="EF424" i="51"/>
  <c r="CC456" i="51" s="1"/>
  <c r="W625" i="51"/>
  <c r="K327" i="51"/>
  <c r="K328" i="51" s="1"/>
  <c r="BP237" i="51"/>
  <c r="BP262" i="51" s="1"/>
  <c r="BV52" i="48"/>
  <c r="BW52" i="48"/>
  <c r="K557" i="2"/>
  <c r="K558" i="2" s="1"/>
  <c r="K565" i="2"/>
  <c r="K590" i="2" s="1"/>
  <c r="K591" i="2" s="1"/>
  <c r="L32" i="38" s="1"/>
  <c r="K129" i="38"/>
  <c r="K130" i="38" s="1"/>
  <c r="DS360" i="51"/>
  <c r="AA520" i="50"/>
  <c r="BD520" i="50"/>
  <c r="EI488" i="50"/>
  <c r="EG292" i="49"/>
  <c r="CD324" i="49" s="1"/>
  <c r="BB324" i="49"/>
  <c r="CD292" i="49" s="1"/>
  <c r="BA58" i="45"/>
  <c r="CC227" i="2"/>
  <c r="K60" i="38"/>
  <c r="CF489" i="49"/>
  <c r="DS230" i="50"/>
  <c r="K59" i="38"/>
  <c r="DS490" i="51"/>
  <c r="K195" i="38"/>
  <c r="K196" i="38" s="1"/>
  <c r="CE424" i="2"/>
  <c r="CE358" i="49"/>
  <c r="CC292" i="51"/>
  <c r="CE358" i="51"/>
  <c r="EI489" i="51"/>
  <c r="CF521" i="51" s="1"/>
  <c r="BD521" i="51"/>
  <c r="CF489" i="51" s="1"/>
  <c r="Q538" i="49"/>
  <c r="Q571" i="49" s="1"/>
  <c r="BV438" i="49"/>
  <c r="BV373" i="49"/>
  <c r="BV503" i="49"/>
  <c r="BV308" i="49"/>
  <c r="Q49" i="49"/>
  <c r="CC423" i="2"/>
  <c r="K165" i="38"/>
  <c r="K565" i="49"/>
  <c r="K590" i="49" s="1"/>
  <c r="K591" i="49" s="1"/>
  <c r="L44" i="38" s="1"/>
  <c r="K557" i="49"/>
  <c r="K558" i="49" s="1"/>
  <c r="BB261" i="49"/>
  <c r="CD229" i="49" s="1"/>
  <c r="EG229" i="49"/>
  <c r="CD261" i="49" s="1"/>
  <c r="DS425" i="51"/>
  <c r="K162" i="38"/>
  <c r="K163" i="38" s="1"/>
  <c r="K532" i="50"/>
  <c r="BP367" i="50"/>
  <c r="BP392" i="50" s="1"/>
  <c r="BP432" i="50"/>
  <c r="BP457" i="50" s="1"/>
  <c r="K262" i="50"/>
  <c r="K263" i="50" s="1"/>
  <c r="BP497" i="50"/>
  <c r="BP522" i="50" s="1"/>
  <c r="BP302" i="50"/>
  <c r="BP327" i="50" s="1"/>
  <c r="K43" i="50"/>
  <c r="BC390" i="2"/>
  <c r="EH358" i="2"/>
  <c r="CE390" i="2" s="1"/>
  <c r="EG423" i="51"/>
  <c r="CD455" i="51" s="1"/>
  <c r="BB455" i="51"/>
  <c r="Z519" i="2"/>
  <c r="EH487" i="2"/>
  <c r="BC519" i="2"/>
  <c r="AZ121" i="45"/>
  <c r="BA260" i="51"/>
  <c r="CC228" i="51" s="1"/>
  <c r="EF228" i="51"/>
  <c r="CC260" i="51" s="1"/>
  <c r="W624" i="51"/>
  <c r="CE424" i="50"/>
  <c r="AM128" i="45"/>
  <c r="K41" i="38"/>
  <c r="K243" i="38" s="1"/>
  <c r="EH228" i="49"/>
  <c r="CE260" i="49" s="1"/>
  <c r="BC260" i="49"/>
  <c r="CE228" i="49" s="1"/>
  <c r="K66" i="38"/>
  <c r="X623" i="49"/>
  <c r="EG487" i="49"/>
  <c r="CD519" i="49" s="1"/>
  <c r="BB519" i="49"/>
  <c r="CD487" i="49" s="1"/>
  <c r="X624" i="49"/>
  <c r="BB520" i="49"/>
  <c r="EG488" i="49"/>
  <c r="CD520" i="49" s="1"/>
  <c r="EI293" i="50"/>
  <c r="BD325" i="50"/>
  <c r="AA325" i="50"/>
  <c r="K242" i="38"/>
  <c r="K42" i="38"/>
  <c r="K244" i="38" s="1"/>
  <c r="BS434" i="50"/>
  <c r="N534" i="50"/>
  <c r="N567" i="50" s="1"/>
  <c r="BS304" i="50"/>
  <c r="BS499" i="50"/>
  <c r="BS369" i="50"/>
  <c r="N45" i="50"/>
  <c r="K92" i="38"/>
  <c r="K93" i="38" s="1"/>
  <c r="K101" i="38" s="1"/>
  <c r="AN327" i="50"/>
  <c r="DS295" i="50"/>
  <c r="AN327" i="51"/>
  <c r="DS295" i="51"/>
  <c r="K96" i="38"/>
  <c r="K97" i="38" s="1"/>
  <c r="K68" i="2"/>
  <c r="AN270" i="2"/>
  <c r="AN400" i="2"/>
  <c r="AN205" i="2"/>
  <c r="AN5" i="46"/>
  <c r="AN31" i="46" s="1"/>
  <c r="L224" i="38" s="1"/>
  <c r="AN465" i="2"/>
  <c r="AN36" i="46"/>
  <c r="AN62" i="46" s="1"/>
  <c r="L172" i="2"/>
  <c r="L197" i="2" s="1"/>
  <c r="L198" i="2" s="1"/>
  <c r="AN335" i="2"/>
  <c r="BP367" i="51"/>
  <c r="BP392" i="51" s="1"/>
  <c r="K262" i="51"/>
  <c r="K263" i="51" s="1"/>
  <c r="BP497" i="51"/>
  <c r="BP522" i="51" s="1"/>
  <c r="K532" i="51"/>
  <c r="BP432" i="51"/>
  <c r="BP457" i="51" s="1"/>
  <c r="BP302" i="51"/>
  <c r="BP327" i="51" s="1"/>
  <c r="K43" i="51"/>
  <c r="EG357" i="2"/>
  <c r="CD389" i="2" s="1"/>
  <c r="BB389" i="2"/>
  <c r="K312" i="38"/>
  <c r="K275" i="38"/>
  <c r="X625" i="50"/>
  <c r="BB521" i="50"/>
  <c r="CD489" i="50" s="1"/>
  <c r="BB91" i="45" s="1"/>
  <c r="EG489" i="50"/>
  <c r="CD521" i="50" s="1"/>
  <c r="DS360" i="50"/>
  <c r="K125" i="38"/>
  <c r="DS425" i="50"/>
  <c r="K158" i="38"/>
  <c r="K166" i="38" s="1"/>
  <c r="BC325" i="51"/>
  <c r="CE293" i="51" s="1"/>
  <c r="EH293" i="51"/>
  <c r="CE325" i="51" s="1"/>
  <c r="AU74" i="46"/>
  <c r="AU471" i="50"/>
  <c r="BW471" i="50" s="1"/>
  <c r="AU341" i="50"/>
  <c r="BW341" i="50" s="1"/>
  <c r="S178" i="50"/>
  <c r="AU211" i="50"/>
  <c r="BW211" i="50" s="1"/>
  <c r="AU73" i="45" s="1"/>
  <c r="AU276" i="50"/>
  <c r="BW276" i="50" s="1"/>
  <c r="AU406" i="50"/>
  <c r="BW406" i="50" s="1"/>
  <c r="K63" i="38"/>
  <c r="K67" i="38" s="1"/>
  <c r="DS230" i="51"/>
  <c r="BC261" i="50"/>
  <c r="EH229" i="50"/>
  <c r="CE261" i="50" s="1"/>
  <c r="BA456" i="49"/>
  <c r="CC424" i="49" s="1"/>
  <c r="BA60" i="45" s="1"/>
  <c r="EF424" i="49"/>
  <c r="CC456" i="49" s="1"/>
  <c r="W625" i="49"/>
  <c r="AZ60" i="45"/>
  <c r="K68" i="49"/>
  <c r="AN36" i="48"/>
  <c r="AN62" i="48" s="1"/>
  <c r="L233" i="38" s="1"/>
  <c r="AN400" i="49"/>
  <c r="L18" i="38"/>
  <c r="AN335" i="49"/>
  <c r="AN465" i="49"/>
  <c r="AN205" i="49"/>
  <c r="L172" i="49"/>
  <c r="AN270" i="49"/>
  <c r="DS490" i="50"/>
  <c r="K191" i="38"/>
  <c r="K199" i="38" s="1"/>
  <c r="AZ122" i="45"/>
  <c r="BC326" i="49"/>
  <c r="EH294" i="49"/>
  <c r="CE326" i="49" s="1"/>
  <c r="AP69" i="46"/>
  <c r="AP401" i="50"/>
  <c r="BR401" i="50" s="1"/>
  <c r="AP336" i="50"/>
  <c r="BR336" i="50" s="1"/>
  <c r="N173" i="50"/>
  <c r="AP466" i="50"/>
  <c r="BR466" i="50" s="1"/>
  <c r="AP271" i="50"/>
  <c r="BR271" i="50" s="1"/>
  <c r="AP206" i="50"/>
  <c r="BR206" i="50" s="1"/>
  <c r="AP68" i="45" s="1"/>
  <c r="AP98" i="48"/>
  <c r="Y625" i="2"/>
  <c r="EH489" i="2"/>
  <c r="CE521" i="2" s="1"/>
  <c r="BC521" i="2"/>
  <c r="BD326" i="51"/>
  <c r="EI294" i="51"/>
  <c r="CF326" i="51" s="1"/>
  <c r="X624" i="2"/>
  <c r="BB520" i="2"/>
  <c r="EG488" i="2"/>
  <c r="CD520" i="2" s="1"/>
  <c r="EI228" i="2"/>
  <c r="AA260" i="2"/>
  <c r="BD260" i="2"/>
  <c r="Z519" i="50"/>
  <c r="Y623" i="50"/>
  <c r="BC519" i="50"/>
  <c r="EH487" i="50"/>
  <c r="AR7" i="46"/>
  <c r="AR38" i="46"/>
  <c r="AZ23" i="46"/>
  <c r="AZ54" i="46"/>
  <c r="AS10" i="46"/>
  <c r="AS41" i="46"/>
  <c r="AU14" i="46"/>
  <c r="AU45" i="46"/>
  <c r="AQ401" i="51"/>
  <c r="AT105" i="48"/>
  <c r="BA290" i="51"/>
  <c r="AZ115" i="48"/>
  <c r="CB354" i="2"/>
  <c r="EF354" i="2" s="1"/>
  <c r="CC387" i="50"/>
  <c r="CC291" i="50"/>
  <c r="EG291" i="50" s="1"/>
  <c r="CD323" i="50" s="1"/>
  <c r="AZ353" i="49"/>
  <c r="CB353" i="49" s="1"/>
  <c r="CB484" i="2"/>
  <c r="BA516" i="2" s="1"/>
  <c r="AZ288" i="49"/>
  <c r="CB288" i="49" s="1"/>
  <c r="AZ483" i="49"/>
  <c r="CB483" i="49" s="1"/>
  <c r="X190" i="49"/>
  <c r="AZ223" i="49"/>
  <c r="CB223" i="49" s="1"/>
  <c r="AZ418" i="49"/>
  <c r="CB418" i="49" s="1"/>
  <c r="AZ54" i="48"/>
  <c r="CB289" i="2"/>
  <c r="X321" i="2" s="1"/>
  <c r="CB224" i="2"/>
  <c r="X256" i="2" s="1"/>
  <c r="V318" i="2"/>
  <c r="AT408" i="50"/>
  <c r="BV408" i="50" s="1"/>
  <c r="AU440" i="50" s="1"/>
  <c r="ED481" i="2"/>
  <c r="ED286" i="2"/>
  <c r="AY383" i="2"/>
  <c r="CC517" i="51"/>
  <c r="CC452" i="51"/>
  <c r="V513" i="2"/>
  <c r="ED351" i="2"/>
  <c r="CC322" i="51"/>
  <c r="X552" i="51"/>
  <c r="X585" i="51" s="1"/>
  <c r="CC387" i="51"/>
  <c r="EG356" i="49"/>
  <c r="AT278" i="50"/>
  <c r="BV278" i="50" s="1"/>
  <c r="DZ278" i="50" s="1"/>
  <c r="AT473" i="50"/>
  <c r="BV473" i="50" s="1"/>
  <c r="DZ473" i="50" s="1"/>
  <c r="AT343" i="50"/>
  <c r="BV343" i="50" s="1"/>
  <c r="R180" i="50"/>
  <c r="AT213" i="50"/>
  <c r="BV213" i="50" s="1"/>
  <c r="AU245" i="50" s="1"/>
  <c r="AY253" i="2"/>
  <c r="CC322" i="50"/>
  <c r="X552" i="50"/>
  <c r="X585" i="50" s="1"/>
  <c r="BA355" i="51"/>
  <c r="ED221" i="2"/>
  <c r="AX21" i="45"/>
  <c r="X190" i="50"/>
  <c r="ED416" i="2"/>
  <c r="AZ288" i="50"/>
  <c r="CB288" i="50" s="1"/>
  <c r="AY448" i="2"/>
  <c r="U617" i="2"/>
  <c r="V448" i="2"/>
  <c r="CC257" i="50"/>
  <c r="X63" i="50"/>
  <c r="BA88" i="46" s="1"/>
  <c r="AZ353" i="50"/>
  <c r="CB353" i="50" s="1"/>
  <c r="AZ483" i="50"/>
  <c r="CB483" i="50" s="1"/>
  <c r="AZ418" i="50"/>
  <c r="CB418" i="50" s="1"/>
  <c r="AZ223" i="50"/>
  <c r="CB223" i="50" s="1"/>
  <c r="Y192" i="51"/>
  <c r="BA420" i="51"/>
  <c r="BA225" i="51"/>
  <c r="CC225" i="51" s="1"/>
  <c r="BA485" i="51"/>
  <c r="BA518" i="49"/>
  <c r="BV244" i="2"/>
  <c r="BB388" i="49"/>
  <c r="CA254" i="2"/>
  <c r="AU279" i="2"/>
  <c r="BW279" i="2" s="1"/>
  <c r="EA279" i="2" s="1"/>
  <c r="AU409" i="2"/>
  <c r="BW409" i="2" s="1"/>
  <c r="AS370" i="2"/>
  <c r="EF486" i="49"/>
  <c r="CC518" i="49" s="1"/>
  <c r="BZ251" i="49"/>
  <c r="AU214" i="2"/>
  <c r="BW214" i="2" s="1"/>
  <c r="AU474" i="2"/>
  <c r="BW474" i="2" s="1"/>
  <c r="S181" i="2"/>
  <c r="BY250" i="2"/>
  <c r="W622" i="49"/>
  <c r="AU344" i="2"/>
  <c r="BW344" i="2" s="1"/>
  <c r="AU108" i="45"/>
  <c r="P370" i="2"/>
  <c r="DZ277" i="51"/>
  <c r="AU309" i="51"/>
  <c r="R309" i="51"/>
  <c r="W254" i="49"/>
  <c r="EE222" i="49"/>
  <c r="AZ254" i="49"/>
  <c r="AY53" i="45"/>
  <c r="EC349" i="51"/>
  <c r="U381" i="51"/>
  <c r="AX381" i="51"/>
  <c r="AW379" i="2"/>
  <c r="T379" i="2"/>
  <c r="EB347" i="2"/>
  <c r="BZ221" i="51"/>
  <c r="AU409" i="51"/>
  <c r="BW409" i="51" s="1"/>
  <c r="AU474" i="51"/>
  <c r="BW474" i="51" s="1"/>
  <c r="AU279" i="51"/>
  <c r="AU344" i="51"/>
  <c r="S181" i="51"/>
  <c r="AU214" i="51"/>
  <c r="BW214" i="51" s="1"/>
  <c r="AZ384" i="51"/>
  <c r="EE352" i="51"/>
  <c r="W384" i="51"/>
  <c r="V252" i="2"/>
  <c r="AY252" i="2"/>
  <c r="ED220" i="2"/>
  <c r="AX20" i="45"/>
  <c r="BV374" i="2"/>
  <c r="BV504" i="2"/>
  <c r="BV309" i="2"/>
  <c r="Q539" i="2"/>
  <c r="Q572" i="2" s="1"/>
  <c r="AT212" i="49"/>
  <c r="BV212" i="49" s="1"/>
  <c r="AT342" i="49"/>
  <c r="BV342" i="49" s="1"/>
  <c r="R179" i="49"/>
  <c r="AT407" i="49"/>
  <c r="BV407" i="49" s="1"/>
  <c r="AT472" i="49"/>
  <c r="BV472" i="49" s="1"/>
  <c r="AT277" i="49"/>
  <c r="BV277" i="49" s="1"/>
  <c r="BV473" i="2"/>
  <c r="X321" i="50"/>
  <c r="BA321" i="50"/>
  <c r="EF289" i="50"/>
  <c r="W620" i="51"/>
  <c r="X516" i="51"/>
  <c r="EF484" i="51"/>
  <c r="BA516" i="51"/>
  <c r="R504" i="51"/>
  <c r="Q608" i="51"/>
  <c r="AU504" i="51"/>
  <c r="DZ472" i="51"/>
  <c r="EE352" i="49"/>
  <c r="W384" i="49"/>
  <c r="AZ384" i="49"/>
  <c r="W319" i="49"/>
  <c r="AZ319" i="49"/>
  <c r="EE287" i="49"/>
  <c r="T545" i="2"/>
  <c r="T578" i="2" s="1"/>
  <c r="BY315" i="2"/>
  <c r="BY445" i="2"/>
  <c r="BY380" i="2"/>
  <c r="BY510" i="2"/>
  <c r="T56" i="2"/>
  <c r="Z193" i="51"/>
  <c r="BB226" i="51"/>
  <c r="BB356" i="51"/>
  <c r="BB486" i="51"/>
  <c r="BB291" i="51"/>
  <c r="BB421" i="51"/>
  <c r="CA287" i="50"/>
  <c r="EB347" i="50"/>
  <c r="AW379" i="50"/>
  <c r="T379" i="50"/>
  <c r="AX251" i="51"/>
  <c r="EC219" i="51"/>
  <c r="U251" i="51"/>
  <c r="AW112" i="45"/>
  <c r="EG291" i="2"/>
  <c r="Y323" i="2"/>
  <c r="BB323" i="2"/>
  <c r="BY283" i="50"/>
  <c r="EE417" i="51"/>
  <c r="AZ449" i="51"/>
  <c r="W449" i="51"/>
  <c r="S312" i="51"/>
  <c r="EA280" i="51"/>
  <c r="AV312" i="51"/>
  <c r="AV377" i="51"/>
  <c r="EA345" i="51"/>
  <c r="S377" i="51"/>
  <c r="BY284" i="2"/>
  <c r="BY349" i="2"/>
  <c r="AV377" i="2"/>
  <c r="EA345" i="2"/>
  <c r="S377" i="2"/>
  <c r="BX282" i="51"/>
  <c r="CC322" i="49"/>
  <c r="X552" i="49"/>
  <c r="X585" i="49" s="1"/>
  <c r="DZ214" i="50"/>
  <c r="AU246" i="50"/>
  <c r="R246" i="50"/>
  <c r="AT76" i="45"/>
  <c r="DZ408" i="49"/>
  <c r="AU440" i="49"/>
  <c r="R440" i="49"/>
  <c r="AU505" i="49"/>
  <c r="R505" i="49"/>
  <c r="DZ473" i="49"/>
  <c r="Q609" i="49"/>
  <c r="BX411" i="50"/>
  <c r="S312" i="50"/>
  <c r="EA280" i="50"/>
  <c r="AV312" i="50"/>
  <c r="AZ319" i="51"/>
  <c r="W319" i="51"/>
  <c r="EE287" i="51"/>
  <c r="BW410" i="49"/>
  <c r="EB477" i="49"/>
  <c r="S613" i="49"/>
  <c r="AW509" i="49"/>
  <c r="T509" i="49"/>
  <c r="BZ446" i="50"/>
  <c r="BZ381" i="50"/>
  <c r="BZ511" i="50"/>
  <c r="BZ316" i="50"/>
  <c r="U546" i="50"/>
  <c r="U579" i="50" s="1"/>
  <c r="U57" i="50"/>
  <c r="AX82" i="46" s="1"/>
  <c r="S543" i="2"/>
  <c r="S576" i="2" s="1"/>
  <c r="BX313" i="2"/>
  <c r="BX443" i="2"/>
  <c r="BX508" i="2"/>
  <c r="BX378" i="2"/>
  <c r="S54" i="2"/>
  <c r="V448" i="49"/>
  <c r="AY448" i="49"/>
  <c r="ED416" i="49"/>
  <c r="BZ351" i="51"/>
  <c r="BX248" i="2"/>
  <c r="AW314" i="49"/>
  <c r="EB282" i="49"/>
  <c r="T314" i="49"/>
  <c r="X451" i="2"/>
  <c r="EF419" i="2"/>
  <c r="BA451" i="2"/>
  <c r="EF224" i="51"/>
  <c r="BA256" i="51"/>
  <c r="X256" i="51"/>
  <c r="AZ117" i="45"/>
  <c r="R244" i="51"/>
  <c r="DZ212" i="51"/>
  <c r="AU244" i="51"/>
  <c r="AT105" i="45"/>
  <c r="BY283" i="49"/>
  <c r="AZ353" i="2"/>
  <c r="AZ288" i="2"/>
  <c r="AZ223" i="2"/>
  <c r="AZ418" i="2"/>
  <c r="X190" i="2"/>
  <c r="AZ483" i="2"/>
  <c r="S613" i="50"/>
  <c r="T509" i="50"/>
  <c r="AW509" i="50"/>
  <c r="EB477" i="50"/>
  <c r="BW245" i="51"/>
  <c r="ED286" i="49"/>
  <c r="V318" i="49"/>
  <c r="AY318" i="49"/>
  <c r="BV408" i="2"/>
  <c r="CB354" i="49"/>
  <c r="CB484" i="49"/>
  <c r="EB217" i="49"/>
  <c r="T249" i="49"/>
  <c r="AW249" i="49"/>
  <c r="AV48" i="45"/>
  <c r="X321" i="51"/>
  <c r="EF289" i="51"/>
  <c r="BA321" i="51"/>
  <c r="DZ474" i="50"/>
  <c r="Q610" i="50"/>
  <c r="AU506" i="50"/>
  <c r="R506" i="50"/>
  <c r="CA222" i="50"/>
  <c r="T444" i="50"/>
  <c r="AW444" i="50"/>
  <c r="EB412" i="50"/>
  <c r="EC414" i="51"/>
  <c r="U446" i="51"/>
  <c r="AX446" i="51"/>
  <c r="EF223" i="51"/>
  <c r="X255" i="51"/>
  <c r="BA255" i="51"/>
  <c r="AZ116" i="45"/>
  <c r="U617" i="49"/>
  <c r="AY513" i="49"/>
  <c r="V513" i="49"/>
  <c r="ED481" i="49"/>
  <c r="AW110" i="48"/>
  <c r="AW348" i="51"/>
  <c r="U185" i="51"/>
  <c r="AW478" i="51"/>
  <c r="AW218" i="51"/>
  <c r="AW413" i="51"/>
  <c r="AW283" i="51"/>
  <c r="AT472" i="50"/>
  <c r="BV472" i="50" s="1"/>
  <c r="AT277" i="50"/>
  <c r="BV277" i="50" s="1"/>
  <c r="AT342" i="50"/>
  <c r="BV342" i="50" s="1"/>
  <c r="AT212" i="50"/>
  <c r="BV212" i="50" s="1"/>
  <c r="R179" i="50"/>
  <c r="AT407" i="50"/>
  <c r="BV407" i="50" s="1"/>
  <c r="AT104" i="48"/>
  <c r="EA475" i="51"/>
  <c r="AV507" i="51"/>
  <c r="S507" i="51"/>
  <c r="R611" i="51"/>
  <c r="AZ25" i="45"/>
  <c r="EF225" i="2"/>
  <c r="CC257" i="2" s="1"/>
  <c r="BA257" i="2"/>
  <c r="X257" i="2"/>
  <c r="W621" i="2"/>
  <c r="BY219" i="2"/>
  <c r="X386" i="50"/>
  <c r="EF354" i="50"/>
  <c r="BA386" i="50"/>
  <c r="BX347" i="51"/>
  <c r="BX412" i="51"/>
  <c r="X386" i="51"/>
  <c r="EF354" i="51"/>
  <c r="BA386" i="51"/>
  <c r="BX346" i="50"/>
  <c r="V547" i="51"/>
  <c r="V580" i="51" s="1"/>
  <c r="CA382" i="51"/>
  <c r="CA447" i="51"/>
  <c r="CA512" i="51"/>
  <c r="CA317" i="51"/>
  <c r="V58" i="51"/>
  <c r="AY114" i="46" s="1"/>
  <c r="EA410" i="50"/>
  <c r="S442" i="50"/>
  <c r="AV442" i="50"/>
  <c r="ED350" i="2"/>
  <c r="AY382" i="2"/>
  <c r="V382" i="2"/>
  <c r="BW280" i="49"/>
  <c r="AV312" i="2"/>
  <c r="EA280" i="2"/>
  <c r="S312" i="2"/>
  <c r="X516" i="50"/>
  <c r="BA516" i="50"/>
  <c r="EF484" i="50"/>
  <c r="W620" i="50"/>
  <c r="ED285" i="49"/>
  <c r="V317" i="49"/>
  <c r="AY317" i="49"/>
  <c r="AX511" i="51"/>
  <c r="EC479" i="51"/>
  <c r="U511" i="51"/>
  <c r="T615" i="51"/>
  <c r="BZ286" i="51"/>
  <c r="BZ481" i="51"/>
  <c r="S507" i="2"/>
  <c r="EA475" i="2"/>
  <c r="R611" i="2"/>
  <c r="AV507" i="2"/>
  <c r="V512" i="49"/>
  <c r="U616" i="49"/>
  <c r="AY512" i="49"/>
  <c r="ED480" i="49"/>
  <c r="Q50" i="2"/>
  <c r="ED351" i="50"/>
  <c r="AY383" i="50"/>
  <c r="V383" i="50"/>
  <c r="BY348" i="49"/>
  <c r="BY218" i="49"/>
  <c r="BV213" i="2"/>
  <c r="BV278" i="2"/>
  <c r="CB419" i="49"/>
  <c r="CB289" i="49"/>
  <c r="S442" i="2"/>
  <c r="AV442" i="2"/>
  <c r="EA410" i="2"/>
  <c r="CA417" i="50"/>
  <c r="CA482" i="50"/>
  <c r="AY253" i="49"/>
  <c r="V253" i="49"/>
  <c r="ED221" i="49"/>
  <c r="AX52" i="45"/>
  <c r="BY218" i="50"/>
  <c r="BY478" i="50"/>
  <c r="AV442" i="51"/>
  <c r="S442" i="51"/>
  <c r="EA410" i="51"/>
  <c r="BY414" i="2"/>
  <c r="BY479" i="2"/>
  <c r="BZ511" i="49"/>
  <c r="BZ316" i="49"/>
  <c r="U546" i="49"/>
  <c r="U579" i="49" s="1"/>
  <c r="BZ446" i="49"/>
  <c r="BZ381" i="49"/>
  <c r="U57" i="49"/>
  <c r="EF419" i="50"/>
  <c r="X451" i="50"/>
  <c r="BA451" i="50"/>
  <c r="CC452" i="49"/>
  <c r="ED220" i="49"/>
  <c r="V252" i="49"/>
  <c r="AY252" i="49"/>
  <c r="AX51" i="45"/>
  <c r="R310" i="49"/>
  <c r="AU310" i="49"/>
  <c r="DZ278" i="49"/>
  <c r="AU245" i="49"/>
  <c r="R245" i="49"/>
  <c r="DZ213" i="49"/>
  <c r="T248" i="50"/>
  <c r="EB216" i="50"/>
  <c r="AW248" i="50"/>
  <c r="BV439" i="2"/>
  <c r="V513" i="50"/>
  <c r="ED481" i="50"/>
  <c r="AY513" i="50"/>
  <c r="U617" i="50"/>
  <c r="ED416" i="50"/>
  <c r="AY448" i="50"/>
  <c r="V448" i="50"/>
  <c r="T183" i="49"/>
  <c r="AV346" i="49"/>
  <c r="BX346" i="49" s="1"/>
  <c r="AV281" i="49"/>
  <c r="BX281" i="49" s="1"/>
  <c r="AV476" i="49"/>
  <c r="BX476" i="49" s="1"/>
  <c r="AV411" i="49"/>
  <c r="BX411" i="49" s="1"/>
  <c r="AV216" i="49"/>
  <c r="BX216" i="49" s="1"/>
  <c r="AW249" i="50"/>
  <c r="T249" i="50"/>
  <c r="EB217" i="50"/>
  <c r="AV79" i="45"/>
  <c r="EB217" i="2"/>
  <c r="AW249" i="2"/>
  <c r="T249" i="2"/>
  <c r="AV17" i="45"/>
  <c r="BW475" i="50"/>
  <c r="BW345" i="50"/>
  <c r="V317" i="2"/>
  <c r="ED285" i="2"/>
  <c r="AY317" i="2"/>
  <c r="S507" i="49"/>
  <c r="EA475" i="49"/>
  <c r="AV507" i="49"/>
  <c r="AV247" i="2"/>
  <c r="S247" i="2"/>
  <c r="EA215" i="2"/>
  <c r="AU15" i="45"/>
  <c r="AW379" i="49"/>
  <c r="T379" i="49"/>
  <c r="EB347" i="49"/>
  <c r="BA451" i="51"/>
  <c r="X451" i="51"/>
  <c r="EF419" i="51"/>
  <c r="R439" i="51"/>
  <c r="AU439" i="51"/>
  <c r="DZ407" i="51"/>
  <c r="EE482" i="49"/>
  <c r="V618" i="49"/>
  <c r="W514" i="49"/>
  <c r="AZ514" i="49"/>
  <c r="AY253" i="50"/>
  <c r="ED221" i="50"/>
  <c r="V253" i="50"/>
  <c r="AX83" i="45"/>
  <c r="EF353" i="51"/>
  <c r="X385" i="51"/>
  <c r="BA385" i="51"/>
  <c r="BA450" i="51"/>
  <c r="X450" i="51"/>
  <c r="EF418" i="51"/>
  <c r="BZ416" i="51"/>
  <c r="BA256" i="50"/>
  <c r="EF224" i="50"/>
  <c r="X256" i="50"/>
  <c r="AZ86" i="45"/>
  <c r="ED350" i="49"/>
  <c r="V382" i="49"/>
  <c r="AY382" i="49"/>
  <c r="BY413" i="49"/>
  <c r="BY478" i="49"/>
  <c r="EB282" i="50"/>
  <c r="T314" i="50"/>
  <c r="AW314" i="50"/>
  <c r="BA320" i="51"/>
  <c r="EF288" i="51"/>
  <c r="X320" i="51"/>
  <c r="EB412" i="2"/>
  <c r="AW444" i="2"/>
  <c r="T444" i="2"/>
  <c r="AW314" i="2"/>
  <c r="EB282" i="2"/>
  <c r="T314" i="2"/>
  <c r="AU45" i="48"/>
  <c r="AU409" i="49"/>
  <c r="BW409" i="49" s="1"/>
  <c r="AU344" i="49"/>
  <c r="AU214" i="49"/>
  <c r="BW214" i="49" s="1"/>
  <c r="AU474" i="49"/>
  <c r="BW474" i="49" s="1"/>
  <c r="S181" i="49"/>
  <c r="AU279" i="49"/>
  <c r="BW279" i="49" s="1"/>
  <c r="BV343" i="2"/>
  <c r="CB224" i="49"/>
  <c r="W254" i="51"/>
  <c r="EE222" i="51"/>
  <c r="AZ254" i="51"/>
  <c r="AY115" i="45"/>
  <c r="ED480" i="2"/>
  <c r="U616" i="2"/>
  <c r="V512" i="2"/>
  <c r="AY512" i="2"/>
  <c r="AV476" i="51"/>
  <c r="BX476" i="51" s="1"/>
  <c r="AV411" i="51"/>
  <c r="BX411" i="51" s="1"/>
  <c r="T183" i="51"/>
  <c r="AV108" i="48"/>
  <c r="AV281" i="51"/>
  <c r="AV346" i="51"/>
  <c r="BX346" i="51" s="1"/>
  <c r="AV216" i="51"/>
  <c r="BX216" i="51" s="1"/>
  <c r="EB412" i="49"/>
  <c r="AW444" i="49"/>
  <c r="T444" i="49"/>
  <c r="BZ251" i="50"/>
  <c r="CA252" i="51"/>
  <c r="V447" i="49"/>
  <c r="AY447" i="49"/>
  <c r="ED415" i="49"/>
  <c r="R374" i="51"/>
  <c r="DZ342" i="51"/>
  <c r="AU374" i="51"/>
  <c r="V318" i="50"/>
  <c r="ED286" i="50"/>
  <c r="AY318" i="50"/>
  <c r="CA352" i="50"/>
  <c r="V187" i="50"/>
  <c r="AX220" i="50"/>
  <c r="AX350" i="50"/>
  <c r="AX480" i="50"/>
  <c r="AX415" i="50"/>
  <c r="AX285" i="50"/>
  <c r="AX112" i="48"/>
  <c r="S613" i="2"/>
  <c r="AW509" i="2"/>
  <c r="T509" i="2"/>
  <c r="EB477" i="2"/>
  <c r="BY348" i="50"/>
  <c r="BY413" i="50"/>
  <c r="S247" i="51"/>
  <c r="EA215" i="51"/>
  <c r="AV247" i="51"/>
  <c r="V447" i="2"/>
  <c r="AY447" i="2"/>
  <c r="ED415" i="2"/>
  <c r="BX217" i="51"/>
  <c r="BX477" i="51"/>
  <c r="X63" i="49"/>
  <c r="CC517" i="49"/>
  <c r="AT44" i="45"/>
  <c r="AU375" i="49"/>
  <c r="R375" i="49"/>
  <c r="DZ343" i="49"/>
  <c r="W449" i="49"/>
  <c r="EE417" i="49"/>
  <c r="AZ449" i="49"/>
  <c r="BX476" i="50"/>
  <c r="BX281" i="50"/>
  <c r="R540" i="51"/>
  <c r="R573" i="51" s="1"/>
  <c r="BW375" i="51"/>
  <c r="BW505" i="51"/>
  <c r="BW440" i="51"/>
  <c r="BW310" i="51"/>
  <c r="R51" i="51"/>
  <c r="AU107" i="46" s="1"/>
  <c r="AX316" i="51"/>
  <c r="EC284" i="51"/>
  <c r="U316" i="51"/>
  <c r="X515" i="51"/>
  <c r="W619" i="51"/>
  <c r="BA515" i="51"/>
  <c r="EF483" i="51"/>
  <c r="AY383" i="49"/>
  <c r="V383" i="49"/>
  <c r="ED351" i="49"/>
  <c r="AZ26" i="45"/>
  <c r="BA258" i="2"/>
  <c r="EF226" i="2"/>
  <c r="CC258" i="2" s="1"/>
  <c r="W622" i="2"/>
  <c r="BW215" i="50"/>
  <c r="AZ514" i="51"/>
  <c r="W514" i="51"/>
  <c r="V618" i="51"/>
  <c r="EE482" i="51"/>
  <c r="CA384" i="2"/>
  <c r="CA514" i="2"/>
  <c r="CA449" i="2"/>
  <c r="V549" i="2"/>
  <c r="V582" i="2" s="1"/>
  <c r="CA319" i="2"/>
  <c r="V60" i="2"/>
  <c r="S377" i="49"/>
  <c r="EA345" i="49"/>
  <c r="AV377" i="49"/>
  <c r="EA215" i="49"/>
  <c r="AV247" i="49"/>
  <c r="S247" i="49"/>
  <c r="P370" i="50"/>
  <c r="AS370" i="50"/>
  <c r="DX338" i="50"/>
  <c r="AS435" i="50"/>
  <c r="P435" i="50"/>
  <c r="DX403" i="50"/>
  <c r="AS470" i="2"/>
  <c r="BU470" i="2" s="1"/>
  <c r="AS210" i="2"/>
  <c r="BU210" i="2" s="1"/>
  <c r="AS275" i="2"/>
  <c r="BU275" i="2" s="1"/>
  <c r="Q177" i="2"/>
  <c r="AS340" i="2"/>
  <c r="BU340" i="2" s="1"/>
  <c r="AS405" i="2"/>
  <c r="BU405" i="2" s="1"/>
  <c r="O604" i="2"/>
  <c r="AS500" i="2"/>
  <c r="P500" i="2"/>
  <c r="DX468" i="2"/>
  <c r="O533" i="2"/>
  <c r="O566" i="2" s="1"/>
  <c r="BT498" i="2"/>
  <c r="BT433" i="2"/>
  <c r="BT368" i="2"/>
  <c r="BT303" i="2"/>
  <c r="O44" i="2"/>
  <c r="P536" i="2"/>
  <c r="P569" i="2" s="1"/>
  <c r="BU501" i="2"/>
  <c r="BU436" i="2"/>
  <c r="BU371" i="2"/>
  <c r="BU306" i="2"/>
  <c r="P47" i="2"/>
  <c r="P305" i="50"/>
  <c r="AS305" i="50"/>
  <c r="DX273" i="50"/>
  <c r="AS435" i="2"/>
  <c r="P435" i="2"/>
  <c r="DX403" i="2"/>
  <c r="BU241" i="50"/>
  <c r="BT238" i="2"/>
  <c r="AR402" i="2"/>
  <c r="BT402" i="2" s="1"/>
  <c r="AR272" i="2"/>
  <c r="BT272" i="2" s="1"/>
  <c r="AR337" i="2"/>
  <c r="BT337" i="2" s="1"/>
  <c r="P174" i="2"/>
  <c r="AR207" i="2"/>
  <c r="BT207" i="2" s="1"/>
  <c r="AR467" i="2"/>
  <c r="BT467" i="2" s="1"/>
  <c r="BU501" i="50"/>
  <c r="BU436" i="50"/>
  <c r="P536" i="50"/>
  <c r="P569" i="50" s="1"/>
  <c r="BU371" i="50"/>
  <c r="BU306" i="50"/>
  <c r="BU241" i="2"/>
  <c r="AS405" i="50"/>
  <c r="BU405" i="50" s="1"/>
  <c r="AS275" i="50"/>
  <c r="BU275" i="50" s="1"/>
  <c r="Q177" i="50"/>
  <c r="AS210" i="50"/>
  <c r="BU210" i="50" s="1"/>
  <c r="AS340" i="50"/>
  <c r="BU340" i="50" s="1"/>
  <c r="AS470" i="50"/>
  <c r="BU470" i="50" s="1"/>
  <c r="AS500" i="50"/>
  <c r="O604" i="50"/>
  <c r="DX468" i="50"/>
  <c r="P500" i="50"/>
  <c r="DX208" i="50"/>
  <c r="AS240" i="50"/>
  <c r="P240" i="50"/>
  <c r="AR70" i="45"/>
  <c r="AS305" i="2"/>
  <c r="DX273" i="2"/>
  <c r="P305" i="2"/>
  <c r="P240" i="2"/>
  <c r="AS240" i="2"/>
  <c r="DX208" i="2"/>
  <c r="AR8" i="45"/>
  <c r="P47" i="50"/>
  <c r="AS72" i="46" s="1"/>
  <c r="AQ336" i="51"/>
  <c r="BS336" i="51" s="1"/>
  <c r="AQ466" i="51"/>
  <c r="BS466" i="51" s="1"/>
  <c r="AQ206" i="51"/>
  <c r="BS206" i="51" s="1"/>
  <c r="O238" i="51" s="1"/>
  <c r="O173" i="51"/>
  <c r="AQ271" i="51"/>
  <c r="BS271" i="51" s="1"/>
  <c r="BS401" i="51"/>
  <c r="AR433" i="51" s="1"/>
  <c r="BU241" i="49"/>
  <c r="AQ37" i="45"/>
  <c r="P46" i="51"/>
  <c r="AS102" i="46" s="1"/>
  <c r="AR368" i="49"/>
  <c r="DW336" i="49"/>
  <c r="O368" i="49"/>
  <c r="P500" i="49"/>
  <c r="AS500" i="49"/>
  <c r="O604" i="49"/>
  <c r="DX468" i="49"/>
  <c r="Q177" i="49"/>
  <c r="AS41" i="48"/>
  <c r="AS470" i="49"/>
  <c r="BU470" i="49" s="1"/>
  <c r="AS405" i="49"/>
  <c r="BU405" i="49" s="1"/>
  <c r="AS210" i="49"/>
  <c r="BU210" i="49" s="1"/>
  <c r="AS340" i="49"/>
  <c r="BU340" i="49" s="1"/>
  <c r="AS275" i="49"/>
  <c r="BU275" i="49" s="1"/>
  <c r="AS370" i="49"/>
  <c r="P370" i="49"/>
  <c r="DX338" i="49"/>
  <c r="BU501" i="49"/>
  <c r="BU436" i="49"/>
  <c r="P536" i="49"/>
  <c r="P569" i="49" s="1"/>
  <c r="BU371" i="49"/>
  <c r="BU306" i="49"/>
  <c r="P47" i="49"/>
  <c r="P174" i="51"/>
  <c r="AR207" i="51"/>
  <c r="BT207" i="51" s="1"/>
  <c r="AR402" i="51"/>
  <c r="BT402" i="51" s="1"/>
  <c r="AR467" i="51"/>
  <c r="BT467" i="51" s="1"/>
  <c r="AR337" i="51"/>
  <c r="BT337" i="51" s="1"/>
  <c r="AR272" i="51"/>
  <c r="BT272" i="51" s="1"/>
  <c r="AR433" i="49"/>
  <c r="O433" i="49"/>
  <c r="DW401" i="49"/>
  <c r="P535" i="51"/>
  <c r="P568" i="51" s="1"/>
  <c r="BU500" i="51"/>
  <c r="BU435" i="51"/>
  <c r="BU305" i="51"/>
  <c r="BU370" i="51"/>
  <c r="BU241" i="51"/>
  <c r="AS305" i="49"/>
  <c r="DX273" i="49"/>
  <c r="P305" i="49"/>
  <c r="BU240" i="51"/>
  <c r="P536" i="51"/>
  <c r="P569" i="51" s="1"/>
  <c r="BU501" i="51"/>
  <c r="BU436" i="51"/>
  <c r="BU306" i="51"/>
  <c r="BU371" i="51"/>
  <c r="P47" i="51"/>
  <c r="AS103" i="46" s="1"/>
  <c r="DX208" i="49"/>
  <c r="AS240" i="49"/>
  <c r="P240" i="49"/>
  <c r="AR39" i="45"/>
  <c r="P174" i="49"/>
  <c r="AR38" i="48"/>
  <c r="AR467" i="49"/>
  <c r="BT467" i="49" s="1"/>
  <c r="AR402" i="49"/>
  <c r="BT402" i="49" s="1"/>
  <c r="AR272" i="49"/>
  <c r="BT272" i="49" s="1"/>
  <c r="AR207" i="49"/>
  <c r="BT207" i="49" s="1"/>
  <c r="AR337" i="49"/>
  <c r="BT337" i="49" s="1"/>
  <c r="O303" i="49"/>
  <c r="DW271" i="49"/>
  <c r="AR303" i="49"/>
  <c r="Q177" i="51"/>
  <c r="AS405" i="51"/>
  <c r="BU405" i="51" s="1"/>
  <c r="AS470" i="51"/>
  <c r="BU470" i="51" s="1"/>
  <c r="AS340" i="51"/>
  <c r="BU340" i="51" s="1"/>
  <c r="AS210" i="51"/>
  <c r="BU210" i="51" s="1"/>
  <c r="AS102" i="48"/>
  <c r="AS275" i="51"/>
  <c r="BU275" i="51" s="1"/>
  <c r="N602" i="49"/>
  <c r="O498" i="49"/>
  <c r="AR498" i="49"/>
  <c r="DW466" i="49"/>
  <c r="O238" i="49"/>
  <c r="AR238" i="49"/>
  <c r="DW206" i="49"/>
  <c r="AS435" i="49"/>
  <c r="P435" i="49"/>
  <c r="DX403" i="49"/>
  <c r="K109" i="38" l="1"/>
  <c r="K105" i="38"/>
  <c r="K113" i="38" s="1"/>
  <c r="CD488" i="2"/>
  <c r="AQ433" i="50"/>
  <c r="N433" i="50"/>
  <c r="DV401" i="50"/>
  <c r="L269" i="38"/>
  <c r="L237" i="38"/>
  <c r="L273" i="38" s="1"/>
  <c r="K133" i="38"/>
  <c r="CD357" i="2"/>
  <c r="AN230" i="2"/>
  <c r="L50" i="38" s="1"/>
  <c r="BP205" i="2"/>
  <c r="CE358" i="2"/>
  <c r="K159" i="38"/>
  <c r="K167" i="38" s="1"/>
  <c r="BC390" i="50"/>
  <c r="EH358" i="50"/>
  <c r="CE390" i="50" s="1"/>
  <c r="Y624" i="50"/>
  <c r="R503" i="51"/>
  <c r="Q607" i="51"/>
  <c r="AU503" i="51"/>
  <c r="DZ471" i="51"/>
  <c r="S438" i="2"/>
  <c r="AV438" i="2"/>
  <c r="EA406" i="2"/>
  <c r="K103" i="38"/>
  <c r="K111" i="38" s="1"/>
  <c r="K107" i="38"/>
  <c r="BB391" i="51"/>
  <c r="CD359" i="51" s="1"/>
  <c r="EG359" i="51"/>
  <c r="CD391" i="51" s="1"/>
  <c r="AN295" i="49"/>
  <c r="L87" i="38" s="1"/>
  <c r="BP270" i="49"/>
  <c r="K594" i="49"/>
  <c r="K134" i="49"/>
  <c r="L36" i="38"/>
  <c r="K102" i="49"/>
  <c r="S373" i="50"/>
  <c r="EA341" i="50"/>
  <c r="AV373" i="50"/>
  <c r="AN425" i="2"/>
  <c r="L149" i="38" s="1"/>
  <c r="BP400" i="2"/>
  <c r="K280" i="38"/>
  <c r="K248" i="38"/>
  <c r="EH487" i="49"/>
  <c r="Z519" i="49"/>
  <c r="Y623" i="49"/>
  <c r="BC519" i="49"/>
  <c r="K247" i="38"/>
  <c r="K283" i="38" s="1"/>
  <c r="K279" i="38"/>
  <c r="AN68" i="46"/>
  <c r="AN94" i="46" s="1"/>
  <c r="AN205" i="50"/>
  <c r="AN335" i="50"/>
  <c r="L172" i="50"/>
  <c r="L197" i="50" s="1"/>
  <c r="L198" i="50" s="1"/>
  <c r="AN400" i="50"/>
  <c r="K68" i="50"/>
  <c r="AN465" i="50"/>
  <c r="AN270" i="50"/>
  <c r="EJ489" i="51"/>
  <c r="AB521" i="51"/>
  <c r="BE521" i="51"/>
  <c r="AU438" i="51"/>
  <c r="R438" i="51"/>
  <c r="DZ406" i="51"/>
  <c r="EA211" i="2"/>
  <c r="S243" i="2"/>
  <c r="S49" i="2" s="1"/>
  <c r="AV243" i="2"/>
  <c r="L197" i="49"/>
  <c r="L198" i="49" s="1"/>
  <c r="K75" i="38"/>
  <c r="K71" i="38"/>
  <c r="K79" i="38" s="1"/>
  <c r="R607" i="50"/>
  <c r="AV503" i="50"/>
  <c r="S503" i="50"/>
  <c r="EA471" i="50"/>
  <c r="AN99" i="46"/>
  <c r="AN125" i="46" s="1"/>
  <c r="L225" i="38" s="1"/>
  <c r="AN97" i="48"/>
  <c r="AN123" i="48" s="1"/>
  <c r="L234" i="38" s="1"/>
  <c r="AN400" i="51"/>
  <c r="AN205" i="51"/>
  <c r="AN465" i="51"/>
  <c r="AN335" i="51"/>
  <c r="K68" i="51"/>
  <c r="AN270" i="51"/>
  <c r="L172" i="51"/>
  <c r="L197" i="51" s="1"/>
  <c r="L198" i="51" s="1"/>
  <c r="L14" i="38"/>
  <c r="K100" i="38"/>
  <c r="K246" i="38"/>
  <c r="K282" i="38" s="1"/>
  <c r="K278" i="38"/>
  <c r="BB455" i="2"/>
  <c r="CD423" i="2" s="1"/>
  <c r="EG423" i="2"/>
  <c r="CD455" i="2" s="1"/>
  <c r="BA28" i="45"/>
  <c r="AB521" i="49"/>
  <c r="BE521" i="49"/>
  <c r="EJ489" i="49"/>
  <c r="CF359" i="49"/>
  <c r="AU11" i="45"/>
  <c r="N238" i="50"/>
  <c r="AQ238" i="50"/>
  <c r="DV206" i="50"/>
  <c r="AN230" i="49"/>
  <c r="L54" i="38" s="1"/>
  <c r="BP205" i="49"/>
  <c r="Y625" i="50"/>
  <c r="BC521" i="50"/>
  <c r="EH489" i="50"/>
  <c r="CE521" i="50" s="1"/>
  <c r="AN360" i="2"/>
  <c r="L116" i="38" s="1"/>
  <c r="BP335" i="2"/>
  <c r="AN295" i="2"/>
  <c r="L83" i="38" s="1"/>
  <c r="BP270" i="2"/>
  <c r="AQ70" i="46"/>
  <c r="AQ207" i="50"/>
  <c r="BS207" i="50" s="1"/>
  <c r="AQ272" i="50"/>
  <c r="BS272" i="50" s="1"/>
  <c r="AQ402" i="50"/>
  <c r="BS402" i="50" s="1"/>
  <c r="AQ337" i="50"/>
  <c r="BS337" i="50" s="1"/>
  <c r="AQ467" i="50"/>
  <c r="BS467" i="50" s="1"/>
  <c r="O174" i="50"/>
  <c r="AQ99" i="48"/>
  <c r="BD456" i="50"/>
  <c r="EI424" i="50"/>
  <c r="CF456" i="50" s="1"/>
  <c r="BC261" i="49"/>
  <c r="CE229" i="49" s="1"/>
  <c r="EH229" i="49"/>
  <c r="CE261" i="49" s="1"/>
  <c r="AT341" i="49"/>
  <c r="BV341" i="49" s="1"/>
  <c r="AT471" i="49"/>
  <c r="BV471" i="49" s="1"/>
  <c r="AT276" i="49"/>
  <c r="BV276" i="49" s="1"/>
  <c r="AT406" i="49"/>
  <c r="BV406" i="49" s="1"/>
  <c r="R178" i="49"/>
  <c r="AT211" i="49"/>
  <c r="BV211" i="49" s="1"/>
  <c r="AT42" i="48"/>
  <c r="EG292" i="51"/>
  <c r="CD324" i="51" s="1"/>
  <c r="BB324" i="51"/>
  <c r="X623" i="51"/>
  <c r="BA120" i="45"/>
  <c r="AU243" i="51"/>
  <c r="DZ211" i="51"/>
  <c r="R243" i="51"/>
  <c r="R49" i="51" s="1"/>
  <c r="EH227" i="50"/>
  <c r="CE259" i="50" s="1"/>
  <c r="Z259" i="50"/>
  <c r="BC259" i="50"/>
  <c r="BB89" i="45"/>
  <c r="BB90" i="45"/>
  <c r="BC260" i="50"/>
  <c r="EH228" i="50"/>
  <c r="CE260" i="50" s="1"/>
  <c r="CF294" i="51"/>
  <c r="AQ303" i="50"/>
  <c r="N303" i="50"/>
  <c r="DV271" i="50"/>
  <c r="CE294" i="49"/>
  <c r="AN490" i="49"/>
  <c r="L186" i="38" s="1"/>
  <c r="BP465" i="49"/>
  <c r="K102" i="2"/>
  <c r="K134" i="2"/>
  <c r="K594" i="2"/>
  <c r="L24" i="38"/>
  <c r="K64" i="38"/>
  <c r="K68" i="38" s="1"/>
  <c r="CD423" i="51"/>
  <c r="EI358" i="51"/>
  <c r="AA390" i="51"/>
  <c r="BD390" i="51"/>
  <c r="EI358" i="49"/>
  <c r="AA390" i="49"/>
  <c r="BD390" i="49"/>
  <c r="BA27" i="45"/>
  <c r="BB259" i="2"/>
  <c r="EG227" i="2"/>
  <c r="CD259" i="2" s="1"/>
  <c r="X623" i="2"/>
  <c r="AT104" i="45"/>
  <c r="EH357" i="49"/>
  <c r="Z389" i="49"/>
  <c r="BC389" i="49"/>
  <c r="CE489" i="2"/>
  <c r="DV466" i="50"/>
  <c r="N498" i="50"/>
  <c r="M602" i="50"/>
  <c r="AQ498" i="50"/>
  <c r="AN360" i="49"/>
  <c r="L120" i="38" s="1"/>
  <c r="BP335" i="49"/>
  <c r="BB456" i="49"/>
  <c r="CD424" i="49" s="1"/>
  <c r="BB60" i="45" s="1"/>
  <c r="EG424" i="49"/>
  <c r="CD456" i="49" s="1"/>
  <c r="X625" i="49"/>
  <c r="S438" i="50"/>
  <c r="AV438" i="50"/>
  <c r="EA406" i="50"/>
  <c r="EI293" i="51"/>
  <c r="AA325" i="51"/>
  <c r="BD325" i="51"/>
  <c r="K565" i="51"/>
  <c r="K590" i="51" s="1"/>
  <c r="K591" i="51" s="1"/>
  <c r="L45" i="38" s="1"/>
  <c r="L46" i="38" s="1"/>
  <c r="K557" i="51"/>
  <c r="K558" i="51" s="1"/>
  <c r="K74" i="38"/>
  <c r="K70" i="38"/>
  <c r="K78" i="38" s="1"/>
  <c r="BD456" i="2"/>
  <c r="CF424" i="2" s="1"/>
  <c r="EI424" i="2"/>
  <c r="CF456" i="2" s="1"/>
  <c r="BC29" i="45"/>
  <c r="DZ276" i="51"/>
  <c r="AU308" i="51"/>
  <c r="R308" i="51"/>
  <c r="BW243" i="51" s="1"/>
  <c r="AV308" i="2"/>
  <c r="S308" i="2"/>
  <c r="EA276" i="2"/>
  <c r="K322" i="38"/>
  <c r="K310" i="38"/>
  <c r="K136" i="38"/>
  <c r="K144" i="38" s="1"/>
  <c r="K140" i="38"/>
  <c r="K206" i="38"/>
  <c r="K202" i="38"/>
  <c r="K210" i="38" s="1"/>
  <c r="K203" i="38"/>
  <c r="K211" i="38" s="1"/>
  <c r="K207" i="38"/>
  <c r="L22" i="38"/>
  <c r="AV308" i="50"/>
  <c r="S308" i="50"/>
  <c r="BX243" i="50" s="1"/>
  <c r="EA276" i="50"/>
  <c r="K174" i="38"/>
  <c r="K170" i="38"/>
  <c r="K178" i="38" s="1"/>
  <c r="K313" i="38"/>
  <c r="AN490" i="2"/>
  <c r="L182" i="38" s="1"/>
  <c r="BP465" i="2"/>
  <c r="EI228" i="49"/>
  <c r="AA260" i="49"/>
  <c r="BD260" i="49"/>
  <c r="BA121" i="45"/>
  <c r="BB260" i="51"/>
  <c r="CD228" i="51" s="1"/>
  <c r="Y624" i="51" s="1"/>
  <c r="EG228" i="51"/>
  <c r="CD260" i="51" s="1"/>
  <c r="EH292" i="49"/>
  <c r="Z324" i="49"/>
  <c r="BC324" i="49"/>
  <c r="BB58" i="45"/>
  <c r="BC520" i="51"/>
  <c r="EH488" i="51"/>
  <c r="CE520" i="51" s="1"/>
  <c r="R607" i="2"/>
  <c r="S503" i="2"/>
  <c r="EA471" i="2"/>
  <c r="AV503" i="2"/>
  <c r="K126" i="38"/>
  <c r="K134" i="38" s="1"/>
  <c r="K192" i="38"/>
  <c r="K200" i="38" s="1"/>
  <c r="N368" i="50"/>
  <c r="AQ368" i="50"/>
  <c r="DV336" i="50"/>
  <c r="BP400" i="49"/>
  <c r="AN425" i="49"/>
  <c r="L153" i="38" s="1"/>
  <c r="CE229" i="50"/>
  <c r="EA211" i="50"/>
  <c r="AV243" i="50"/>
  <c r="S243" i="50"/>
  <c r="L260" i="38"/>
  <c r="L228" i="38"/>
  <c r="L226" i="38"/>
  <c r="L262" i="38" s="1"/>
  <c r="CD488" i="49"/>
  <c r="K557" i="50"/>
  <c r="K558" i="50" s="1"/>
  <c r="K565" i="50"/>
  <c r="K590" i="50" s="1"/>
  <c r="K591" i="50" s="1"/>
  <c r="L33" i="38" s="1"/>
  <c r="K169" i="38"/>
  <c r="K177" i="38" s="1"/>
  <c r="K173" i="38"/>
  <c r="L34" i="38"/>
  <c r="CC424" i="51"/>
  <c r="DZ341" i="51"/>
  <c r="AU373" i="51"/>
  <c r="R373" i="51"/>
  <c r="X624" i="51"/>
  <c r="S373" i="2"/>
  <c r="EA341" i="2"/>
  <c r="AV373" i="2"/>
  <c r="EI423" i="50"/>
  <c r="BD455" i="50"/>
  <c r="AA455" i="50"/>
  <c r="BD391" i="50"/>
  <c r="EI359" i="50"/>
  <c r="CF391" i="50" s="1"/>
  <c r="AY22" i="46"/>
  <c r="AY53" i="46"/>
  <c r="AR6" i="46"/>
  <c r="AR37" i="46"/>
  <c r="AT12" i="46"/>
  <c r="AT43" i="46"/>
  <c r="AW18" i="46"/>
  <c r="AW49" i="46"/>
  <c r="AS9" i="46"/>
  <c r="AS40" i="46"/>
  <c r="AV16" i="46"/>
  <c r="AV47" i="46"/>
  <c r="CC290" i="51"/>
  <c r="EG290" i="51" s="1"/>
  <c r="BA485" i="50"/>
  <c r="CC485" i="50" s="1"/>
  <c r="Q175" i="51"/>
  <c r="AV47" i="48"/>
  <c r="BA386" i="2"/>
  <c r="X386" i="2"/>
  <c r="X516" i="2"/>
  <c r="EF484" i="2"/>
  <c r="CC355" i="51"/>
  <c r="Y387" i="51" s="1"/>
  <c r="AZ24" i="45"/>
  <c r="BA321" i="2"/>
  <c r="EF289" i="2"/>
  <c r="W620" i="2"/>
  <c r="BB323" i="50"/>
  <c r="Y323" i="50"/>
  <c r="CD258" i="50" s="1"/>
  <c r="X622" i="50"/>
  <c r="BA88" i="45"/>
  <c r="BA256" i="2"/>
  <c r="EF224" i="2"/>
  <c r="R310" i="50"/>
  <c r="AU310" i="50"/>
  <c r="R245" i="50"/>
  <c r="DZ213" i="50"/>
  <c r="CC485" i="51"/>
  <c r="BB517" i="51" s="1"/>
  <c r="CA318" i="2"/>
  <c r="CA448" i="2"/>
  <c r="R505" i="50"/>
  <c r="BA225" i="50"/>
  <c r="CC225" i="50" s="1"/>
  <c r="CC420" i="51"/>
  <c r="Y452" i="51" s="1"/>
  <c r="AU505" i="50"/>
  <c r="Y192" i="50"/>
  <c r="R375" i="50"/>
  <c r="AU375" i="50"/>
  <c r="DZ343" i="50"/>
  <c r="CA383" i="2"/>
  <c r="CA513" i="2"/>
  <c r="V59" i="2"/>
  <c r="BA117" i="48"/>
  <c r="BA420" i="50"/>
  <c r="CC420" i="50" s="1"/>
  <c r="BA355" i="50"/>
  <c r="CC355" i="50" s="1"/>
  <c r="BA290" i="50"/>
  <c r="CC290" i="50" s="1"/>
  <c r="V548" i="2"/>
  <c r="V581" i="2" s="1"/>
  <c r="CA253" i="2"/>
  <c r="R611" i="49"/>
  <c r="AV311" i="2"/>
  <c r="S311" i="2"/>
  <c r="AT75" i="45"/>
  <c r="R440" i="50"/>
  <c r="DZ408" i="50"/>
  <c r="Q609" i="50"/>
  <c r="BW246" i="50"/>
  <c r="CC486" i="49"/>
  <c r="EG486" i="49" s="1"/>
  <c r="CD518" i="49" s="1"/>
  <c r="CA253" i="50"/>
  <c r="BZ251" i="51"/>
  <c r="AV47" i="45"/>
  <c r="S53" i="51"/>
  <c r="AV109" i="46" s="1"/>
  <c r="AT43" i="45"/>
  <c r="BY249" i="50"/>
  <c r="CC226" i="2"/>
  <c r="X622" i="2" s="1"/>
  <c r="AT74" i="45"/>
  <c r="AY417" i="2"/>
  <c r="AY482" i="2"/>
  <c r="W189" i="2"/>
  <c r="AY352" i="2"/>
  <c r="AY287" i="2"/>
  <c r="AY222" i="2"/>
  <c r="AY53" i="48"/>
  <c r="T249" i="51"/>
  <c r="EB217" i="51"/>
  <c r="AW249" i="51"/>
  <c r="AV110" i="45"/>
  <c r="BZ415" i="50"/>
  <c r="EE352" i="50"/>
  <c r="W384" i="50"/>
  <c r="AZ384" i="50"/>
  <c r="T248" i="51"/>
  <c r="EB216" i="51"/>
  <c r="AW248" i="51"/>
  <c r="EF224" i="49"/>
  <c r="BA256" i="49"/>
  <c r="X256" i="49"/>
  <c r="AZ55" i="45"/>
  <c r="EC413" i="49"/>
  <c r="U445" i="49"/>
  <c r="AX445" i="49"/>
  <c r="AW443" i="49"/>
  <c r="T443" i="49"/>
  <c r="EB411" i="49"/>
  <c r="T378" i="49"/>
  <c r="AW378" i="49"/>
  <c r="EB346" i="49"/>
  <c r="EC218" i="50"/>
  <c r="U250" i="50"/>
  <c r="AX250" i="50"/>
  <c r="AW80" i="45"/>
  <c r="AZ514" i="50"/>
  <c r="EE482" i="50"/>
  <c r="W514" i="50"/>
  <c r="V618" i="50"/>
  <c r="AZ449" i="50"/>
  <c r="EE417" i="50"/>
  <c r="W449" i="50"/>
  <c r="X321" i="49"/>
  <c r="EF289" i="49"/>
  <c r="BA321" i="49"/>
  <c r="V513" i="51"/>
  <c r="U617" i="51"/>
  <c r="ED481" i="51"/>
  <c r="AY513" i="51"/>
  <c r="DZ472" i="50"/>
  <c r="Q608" i="50"/>
  <c r="AU504" i="50"/>
  <c r="R504" i="50"/>
  <c r="AZ254" i="50"/>
  <c r="EE222" i="50"/>
  <c r="W254" i="50"/>
  <c r="AY84" i="45"/>
  <c r="R440" i="2"/>
  <c r="AU440" i="2"/>
  <c r="DZ408" i="2"/>
  <c r="CB223" i="2"/>
  <c r="U315" i="49"/>
  <c r="EC283" i="49"/>
  <c r="AX315" i="49"/>
  <c r="BY249" i="49"/>
  <c r="EA410" i="49"/>
  <c r="AV442" i="49"/>
  <c r="S442" i="49"/>
  <c r="EB282" i="51"/>
  <c r="AW314" i="51"/>
  <c r="T314" i="51"/>
  <c r="CD291" i="51"/>
  <c r="Q608" i="49"/>
  <c r="R504" i="49"/>
  <c r="AU504" i="49"/>
  <c r="DZ472" i="49"/>
  <c r="AV246" i="51"/>
  <c r="S246" i="51"/>
  <c r="EA214" i="51"/>
  <c r="BA450" i="49"/>
  <c r="X450" i="49"/>
  <c r="EF418" i="49"/>
  <c r="BW244" i="51"/>
  <c r="AV246" i="2"/>
  <c r="S246" i="2"/>
  <c r="EA214" i="2"/>
  <c r="AU14" i="45"/>
  <c r="T313" i="50"/>
  <c r="AW313" i="50"/>
  <c r="EB281" i="50"/>
  <c r="AV78" i="45"/>
  <c r="Y192" i="49"/>
  <c r="BA225" i="49"/>
  <c r="BA420" i="49"/>
  <c r="BA290" i="49"/>
  <c r="BA355" i="49"/>
  <c r="BA485" i="49"/>
  <c r="EF418" i="50"/>
  <c r="BA450" i="50"/>
  <c r="X450" i="50"/>
  <c r="EF353" i="50"/>
  <c r="X385" i="50"/>
  <c r="BA385" i="50"/>
  <c r="U445" i="50"/>
  <c r="EC413" i="50"/>
  <c r="AX445" i="50"/>
  <c r="BZ480" i="50"/>
  <c r="T378" i="51"/>
  <c r="EB346" i="51"/>
  <c r="AW378" i="51"/>
  <c r="S311" i="49"/>
  <c r="AV311" i="49"/>
  <c r="EA279" i="49"/>
  <c r="EA214" i="49"/>
  <c r="S246" i="49"/>
  <c r="AV246" i="49"/>
  <c r="BY249" i="2"/>
  <c r="AX510" i="49"/>
  <c r="EC478" i="49"/>
  <c r="U510" i="49"/>
  <c r="T614" i="49"/>
  <c r="CC386" i="50"/>
  <c r="CC516" i="50"/>
  <c r="CC321" i="50"/>
  <c r="X551" i="50"/>
  <c r="X584" i="50" s="1"/>
  <c r="CC451" i="50"/>
  <c r="X62" i="50"/>
  <c r="BA87" i="46" s="1"/>
  <c r="AY448" i="51"/>
  <c r="V448" i="51"/>
  <c r="ED416" i="51"/>
  <c r="S376" i="2"/>
  <c r="EA344" i="2"/>
  <c r="AV376" i="2"/>
  <c r="EA345" i="50"/>
  <c r="AV377" i="50"/>
  <c r="S377" i="50"/>
  <c r="T544" i="2"/>
  <c r="T577" i="2" s="1"/>
  <c r="BY314" i="2"/>
  <c r="BY379" i="2"/>
  <c r="BY509" i="2"/>
  <c r="BY444" i="2"/>
  <c r="T55" i="2"/>
  <c r="V547" i="49"/>
  <c r="V580" i="49" s="1"/>
  <c r="CA447" i="49"/>
  <c r="CA317" i="49"/>
  <c r="CA512" i="49"/>
  <c r="CA382" i="49"/>
  <c r="V58" i="49"/>
  <c r="EC479" i="2"/>
  <c r="T615" i="2"/>
  <c r="AX511" i="2"/>
  <c r="U511" i="2"/>
  <c r="AX446" i="2"/>
  <c r="U446" i="2"/>
  <c r="EC414" i="2"/>
  <c r="BA451" i="49"/>
  <c r="EF419" i="49"/>
  <c r="X451" i="49"/>
  <c r="R245" i="2"/>
  <c r="AU245" i="2"/>
  <c r="DZ213" i="2"/>
  <c r="AT13" i="45"/>
  <c r="U380" i="49"/>
  <c r="EC348" i="49"/>
  <c r="AX380" i="49"/>
  <c r="AT212" i="2"/>
  <c r="BV212" i="2" s="1"/>
  <c r="AT472" i="2"/>
  <c r="BV472" i="2" s="1"/>
  <c r="R179" i="2"/>
  <c r="AT407" i="2"/>
  <c r="BV407" i="2" s="1"/>
  <c r="AT277" i="2"/>
  <c r="BV277" i="2" s="1"/>
  <c r="AT342" i="2"/>
  <c r="BV342" i="2" s="1"/>
  <c r="X385" i="49"/>
  <c r="BA385" i="49"/>
  <c r="EF353" i="49"/>
  <c r="S506" i="2"/>
  <c r="AV506" i="2"/>
  <c r="EA474" i="2"/>
  <c r="R610" i="2"/>
  <c r="BX247" i="2"/>
  <c r="EA280" i="49"/>
  <c r="AV312" i="49"/>
  <c r="S312" i="49"/>
  <c r="AU46" i="45"/>
  <c r="U251" i="2"/>
  <c r="AX251" i="2"/>
  <c r="EC219" i="2"/>
  <c r="AW19" i="45"/>
  <c r="DZ212" i="50"/>
  <c r="R244" i="50"/>
  <c r="AU244" i="50"/>
  <c r="BY413" i="51"/>
  <c r="BY348" i="51"/>
  <c r="CC515" i="51"/>
  <c r="CC385" i="51"/>
  <c r="X550" i="51"/>
  <c r="X583" i="51" s="1"/>
  <c r="CC320" i="51"/>
  <c r="CC450" i="51"/>
  <c r="X61" i="51"/>
  <c r="BA117" i="46" s="1"/>
  <c r="BY509" i="49"/>
  <c r="BY379" i="49"/>
  <c r="T544" i="49"/>
  <c r="T577" i="49" s="1"/>
  <c r="BY314" i="49"/>
  <c r="BY444" i="49"/>
  <c r="T55" i="49"/>
  <c r="W620" i="49"/>
  <c r="EF484" i="49"/>
  <c r="BA516" i="49"/>
  <c r="X516" i="49"/>
  <c r="CB483" i="2"/>
  <c r="CB288" i="2"/>
  <c r="BW374" i="51"/>
  <c r="BW439" i="51"/>
  <c r="BW504" i="51"/>
  <c r="BW309" i="51"/>
  <c r="R539" i="51"/>
  <c r="R572" i="51" s="1"/>
  <c r="R50" i="51"/>
  <c r="AU106" i="46" s="1"/>
  <c r="AY383" i="51"/>
  <c r="V383" i="51"/>
  <c r="ED351" i="51"/>
  <c r="AV441" i="2"/>
  <c r="EA409" i="2"/>
  <c r="S441" i="2"/>
  <c r="AX284" i="50"/>
  <c r="V186" i="50"/>
  <c r="AX219" i="50"/>
  <c r="AX479" i="50"/>
  <c r="AX414" i="50"/>
  <c r="AX349" i="50"/>
  <c r="AW443" i="50"/>
  <c r="T443" i="50"/>
  <c r="EB411" i="50"/>
  <c r="BX247" i="51"/>
  <c r="U546" i="51"/>
  <c r="U579" i="51" s="1"/>
  <c r="BZ511" i="51"/>
  <c r="BZ316" i="51"/>
  <c r="BZ446" i="51"/>
  <c r="BZ381" i="51"/>
  <c r="U57" i="51"/>
  <c r="AX113" i="46" s="1"/>
  <c r="CD421" i="51"/>
  <c r="CD486" i="51"/>
  <c r="U185" i="2"/>
  <c r="AW218" i="2"/>
  <c r="AW283" i="2"/>
  <c r="AW478" i="2"/>
  <c r="AW413" i="2"/>
  <c r="AW348" i="2"/>
  <c r="AW49" i="48"/>
  <c r="CB254" i="49"/>
  <c r="AU439" i="49"/>
  <c r="DZ407" i="49"/>
  <c r="R439" i="49"/>
  <c r="R244" i="49"/>
  <c r="DZ212" i="49"/>
  <c r="AU244" i="49"/>
  <c r="EA474" i="51"/>
  <c r="AV506" i="51"/>
  <c r="S506" i="51"/>
  <c r="AX380" i="50"/>
  <c r="U380" i="50"/>
  <c r="EC348" i="50"/>
  <c r="BZ285" i="50"/>
  <c r="BZ350" i="50"/>
  <c r="BX281" i="51"/>
  <c r="S612" i="51" s="1"/>
  <c r="EB411" i="51"/>
  <c r="AW443" i="51"/>
  <c r="T443" i="51"/>
  <c r="R375" i="2"/>
  <c r="DZ343" i="2"/>
  <c r="AU375" i="2"/>
  <c r="BW344" i="49"/>
  <c r="R610" i="49" s="1"/>
  <c r="CA383" i="50"/>
  <c r="CA513" i="50"/>
  <c r="V548" i="50"/>
  <c r="V581" i="50" s="1"/>
  <c r="CA318" i="50"/>
  <c r="CA448" i="50"/>
  <c r="V59" i="50"/>
  <c r="AY84" i="46" s="1"/>
  <c r="EA475" i="50"/>
  <c r="R611" i="50"/>
  <c r="S507" i="50"/>
  <c r="AV507" i="50"/>
  <c r="T544" i="50"/>
  <c r="T577" i="50" s="1"/>
  <c r="BY444" i="50"/>
  <c r="BY379" i="50"/>
  <c r="BY509" i="50"/>
  <c r="BY314" i="50"/>
  <c r="T55" i="50"/>
  <c r="AW80" i="46" s="1"/>
  <c r="EB216" i="49"/>
  <c r="T248" i="49"/>
  <c r="AW248" i="49"/>
  <c r="S612" i="49"/>
  <c r="T508" i="49"/>
  <c r="EB476" i="49"/>
  <c r="AW508" i="49"/>
  <c r="BW505" i="49"/>
  <c r="BW375" i="49"/>
  <c r="R540" i="49"/>
  <c r="R573" i="49" s="1"/>
  <c r="BW310" i="49"/>
  <c r="BW440" i="49"/>
  <c r="R51" i="49"/>
  <c r="BW245" i="49"/>
  <c r="U510" i="50"/>
  <c r="T614" i="50"/>
  <c r="AX510" i="50"/>
  <c r="EC478" i="50"/>
  <c r="AX250" i="49"/>
  <c r="EC218" i="49"/>
  <c r="U250" i="49"/>
  <c r="AW49" i="45"/>
  <c r="V318" i="51"/>
  <c r="AY318" i="51"/>
  <c r="ED286" i="51"/>
  <c r="AY285" i="51"/>
  <c r="W187" i="51"/>
  <c r="AY480" i="51"/>
  <c r="AY415" i="51"/>
  <c r="AY220" i="51"/>
  <c r="AY350" i="51"/>
  <c r="EB347" i="51"/>
  <c r="AW379" i="51"/>
  <c r="T379" i="51"/>
  <c r="DZ407" i="50"/>
  <c r="R439" i="50"/>
  <c r="AU439" i="50"/>
  <c r="AU374" i="50"/>
  <c r="DZ342" i="50"/>
  <c r="R374" i="50"/>
  <c r="BY218" i="51"/>
  <c r="BA386" i="49"/>
  <c r="EF354" i="49"/>
  <c r="X386" i="49"/>
  <c r="CA253" i="49"/>
  <c r="W619" i="49"/>
  <c r="EF483" i="49"/>
  <c r="BA515" i="49"/>
  <c r="X515" i="49"/>
  <c r="AV476" i="2"/>
  <c r="AV346" i="2"/>
  <c r="AV411" i="2"/>
  <c r="AV281" i="2"/>
  <c r="AV216" i="2"/>
  <c r="T183" i="2"/>
  <c r="CB254" i="51"/>
  <c r="R541" i="50"/>
  <c r="R574" i="50" s="1"/>
  <c r="BW441" i="50"/>
  <c r="BW506" i="50"/>
  <c r="BW376" i="50"/>
  <c r="BW311" i="50"/>
  <c r="R52" i="50"/>
  <c r="AU77" i="46" s="1"/>
  <c r="X515" i="50"/>
  <c r="BA515" i="50"/>
  <c r="W619" i="50"/>
  <c r="EF483" i="50"/>
  <c r="X255" i="50"/>
  <c r="EF223" i="50"/>
  <c r="BA255" i="50"/>
  <c r="AZ85" i="45"/>
  <c r="AX315" i="50"/>
  <c r="U315" i="50"/>
  <c r="EC283" i="50"/>
  <c r="AZ319" i="50"/>
  <c r="W319" i="50"/>
  <c r="EE287" i="50"/>
  <c r="CD356" i="51"/>
  <c r="CC256" i="50"/>
  <c r="AT43" i="48"/>
  <c r="CA512" i="2"/>
  <c r="CA317" i="2"/>
  <c r="CA447" i="2"/>
  <c r="V547" i="2"/>
  <c r="V580" i="2" s="1"/>
  <c r="CA382" i="2"/>
  <c r="V58" i="2"/>
  <c r="BW344" i="51"/>
  <c r="AV441" i="51"/>
  <c r="S441" i="51"/>
  <c r="EA409" i="51"/>
  <c r="AV247" i="50"/>
  <c r="S247" i="50"/>
  <c r="EA215" i="50"/>
  <c r="AU77" i="45"/>
  <c r="AU343" i="51"/>
  <c r="BW343" i="51" s="1"/>
  <c r="AU408" i="51"/>
  <c r="BW408" i="51" s="1"/>
  <c r="AU473" i="51"/>
  <c r="BW473" i="51" s="1"/>
  <c r="AU213" i="51"/>
  <c r="BW213" i="51" s="1"/>
  <c r="S180" i="51"/>
  <c r="AU278" i="51"/>
  <c r="BW278" i="51" s="1"/>
  <c r="S612" i="50"/>
  <c r="AW508" i="50"/>
  <c r="EB476" i="50"/>
  <c r="T508" i="50"/>
  <c r="T509" i="51"/>
  <c r="EB477" i="51"/>
  <c r="S613" i="51"/>
  <c r="AW509" i="51"/>
  <c r="S542" i="51"/>
  <c r="S575" i="51" s="1"/>
  <c r="BX312" i="51"/>
  <c r="BX442" i="51"/>
  <c r="BX377" i="51"/>
  <c r="BX507" i="51"/>
  <c r="BZ220" i="50"/>
  <c r="T508" i="51"/>
  <c r="EB476" i="51"/>
  <c r="AW508" i="51"/>
  <c r="CB514" i="51"/>
  <c r="W549" i="51"/>
  <c r="W582" i="51" s="1"/>
  <c r="CB449" i="51"/>
  <c r="CB319" i="51"/>
  <c r="CB384" i="51"/>
  <c r="W60" i="51"/>
  <c r="AZ116" i="46" s="1"/>
  <c r="BB257" i="51"/>
  <c r="Y257" i="51"/>
  <c r="EG225" i="51"/>
  <c r="S506" i="49"/>
  <c r="AV506" i="49"/>
  <c r="EA474" i="49"/>
  <c r="AV441" i="49"/>
  <c r="S441" i="49"/>
  <c r="EA409" i="49"/>
  <c r="CC255" i="51"/>
  <c r="BA255" i="49"/>
  <c r="X255" i="49"/>
  <c r="EF223" i="49"/>
  <c r="AZ54" i="45"/>
  <c r="BX442" i="2"/>
  <c r="BX377" i="2"/>
  <c r="S542" i="2"/>
  <c r="S575" i="2" s="1"/>
  <c r="BX312" i="2"/>
  <c r="BX507" i="2"/>
  <c r="S53" i="2"/>
  <c r="CA252" i="2"/>
  <c r="EB281" i="49"/>
  <c r="AW313" i="49"/>
  <c r="T313" i="49"/>
  <c r="BA320" i="50"/>
  <c r="EF288" i="50"/>
  <c r="X320" i="50"/>
  <c r="AX414" i="49"/>
  <c r="AX219" i="49"/>
  <c r="AX284" i="49"/>
  <c r="AX349" i="49"/>
  <c r="V186" i="49"/>
  <c r="AX479" i="49"/>
  <c r="V548" i="49"/>
  <c r="V581" i="49" s="1"/>
  <c r="CA318" i="49"/>
  <c r="CA448" i="49"/>
  <c r="CA383" i="49"/>
  <c r="CA513" i="49"/>
  <c r="V59" i="49"/>
  <c r="DZ278" i="2"/>
  <c r="AU310" i="2"/>
  <c r="R310" i="2"/>
  <c r="CA252" i="49"/>
  <c r="T378" i="50"/>
  <c r="AW378" i="50"/>
  <c r="EB346" i="50"/>
  <c r="EB412" i="51"/>
  <c r="AW444" i="51"/>
  <c r="T444" i="51"/>
  <c r="X552" i="2"/>
  <c r="X585" i="2" s="1"/>
  <c r="CC517" i="2"/>
  <c r="CC452" i="2"/>
  <c r="CC322" i="2"/>
  <c r="CC387" i="2"/>
  <c r="X63" i="2"/>
  <c r="R309" i="50"/>
  <c r="DZ277" i="50"/>
  <c r="AU309" i="50"/>
  <c r="BY283" i="51"/>
  <c r="BY478" i="51"/>
  <c r="CC256" i="51"/>
  <c r="CB418" i="2"/>
  <c r="CB353" i="2"/>
  <c r="CC386" i="51"/>
  <c r="CC451" i="51"/>
  <c r="X551" i="51"/>
  <c r="X584" i="51" s="1"/>
  <c r="CC321" i="51"/>
  <c r="CC516" i="51"/>
  <c r="X62" i="51"/>
  <c r="BA118" i="46" s="1"/>
  <c r="X320" i="49"/>
  <c r="BA320" i="49"/>
  <c r="EF288" i="49"/>
  <c r="U381" i="2"/>
  <c r="AX381" i="2"/>
  <c r="EC349" i="2"/>
  <c r="AX316" i="2"/>
  <c r="U316" i="2"/>
  <c r="EC284" i="2"/>
  <c r="CD226" i="51"/>
  <c r="AU505" i="2"/>
  <c r="R505" i="2"/>
  <c r="DZ473" i="2"/>
  <c r="Q609" i="2"/>
  <c r="AU309" i="49"/>
  <c r="R309" i="49"/>
  <c r="DZ277" i="49"/>
  <c r="R374" i="49"/>
  <c r="DZ342" i="49"/>
  <c r="AU374" i="49"/>
  <c r="BW279" i="51"/>
  <c r="ED221" i="51"/>
  <c r="AY253" i="51"/>
  <c r="V253" i="51"/>
  <c r="AX114" i="45"/>
  <c r="CB449" i="49"/>
  <c r="CB514" i="49"/>
  <c r="CB384" i="49"/>
  <c r="W549" i="49"/>
  <c r="W582" i="49" s="1"/>
  <c r="CB319" i="49"/>
  <c r="W60" i="49"/>
  <c r="AR7" i="45"/>
  <c r="P46" i="50"/>
  <c r="AS71" i="46" s="1"/>
  <c r="AS72" i="45"/>
  <c r="Q437" i="50"/>
  <c r="DY405" i="50"/>
  <c r="AT437" i="50"/>
  <c r="Q176" i="50"/>
  <c r="AS339" i="50"/>
  <c r="BU339" i="50" s="1"/>
  <c r="AS469" i="50"/>
  <c r="BU469" i="50" s="1"/>
  <c r="AS209" i="50"/>
  <c r="BU209" i="50" s="1"/>
  <c r="AS274" i="50"/>
  <c r="BU274" i="50" s="1"/>
  <c r="AS404" i="50"/>
  <c r="BU404" i="50" s="1"/>
  <c r="P535" i="2"/>
  <c r="P568" i="2" s="1"/>
  <c r="BU500" i="2"/>
  <c r="BU435" i="2"/>
  <c r="BU370" i="2"/>
  <c r="BU305" i="2"/>
  <c r="P46" i="2"/>
  <c r="BU240" i="2"/>
  <c r="AT372" i="50"/>
  <c r="DY340" i="50"/>
  <c r="Q372" i="50"/>
  <c r="Q307" i="50"/>
  <c r="AT307" i="50"/>
  <c r="DY275" i="50"/>
  <c r="AS239" i="2"/>
  <c r="DX207" i="2"/>
  <c r="P239" i="2"/>
  <c r="AS304" i="2"/>
  <c r="DX272" i="2"/>
  <c r="P304" i="2"/>
  <c r="AS469" i="2"/>
  <c r="BU469" i="2" s="1"/>
  <c r="AS404" i="2"/>
  <c r="BU404" i="2" s="1"/>
  <c r="Q176" i="2"/>
  <c r="AS209" i="2"/>
  <c r="BU209" i="2" s="1"/>
  <c r="AS339" i="2"/>
  <c r="BU339" i="2" s="1"/>
  <c r="AS274" i="2"/>
  <c r="BU274" i="2" s="1"/>
  <c r="AT437" i="2"/>
  <c r="DY405" i="2"/>
  <c r="Q437" i="2"/>
  <c r="DY275" i="2"/>
  <c r="AT307" i="2"/>
  <c r="Q307" i="2"/>
  <c r="AT242" i="2"/>
  <c r="DY210" i="2"/>
  <c r="Q242" i="2"/>
  <c r="AR466" i="2"/>
  <c r="BT466" i="2" s="1"/>
  <c r="P173" i="2"/>
  <c r="AR271" i="2"/>
  <c r="BT271" i="2" s="1"/>
  <c r="AR336" i="2"/>
  <c r="BT336" i="2" s="1"/>
  <c r="AR206" i="2"/>
  <c r="BT206" i="2" s="1"/>
  <c r="AR401" i="2"/>
  <c r="BT401" i="2" s="1"/>
  <c r="P606" i="2"/>
  <c r="Q502" i="2"/>
  <c r="AT502" i="2"/>
  <c r="DY470" i="2"/>
  <c r="AT242" i="50"/>
  <c r="Q242" i="50"/>
  <c r="DY210" i="50"/>
  <c r="AS434" i="2"/>
  <c r="P434" i="2"/>
  <c r="DX402" i="2"/>
  <c r="DY340" i="2"/>
  <c r="Q372" i="2"/>
  <c r="AT372" i="2"/>
  <c r="BU500" i="50"/>
  <c r="P535" i="50"/>
  <c r="P568" i="50" s="1"/>
  <c r="BU435" i="50"/>
  <c r="BU370" i="50"/>
  <c r="BU305" i="50"/>
  <c r="Q502" i="50"/>
  <c r="P606" i="50"/>
  <c r="AT502" i="50"/>
  <c r="DY470" i="50"/>
  <c r="O603" i="2"/>
  <c r="AS499" i="2"/>
  <c r="P499" i="2"/>
  <c r="DX467" i="2"/>
  <c r="AS369" i="2"/>
  <c r="DX337" i="2"/>
  <c r="P369" i="2"/>
  <c r="BU240" i="50"/>
  <c r="AS10" i="45"/>
  <c r="AR238" i="51"/>
  <c r="DW206" i="51"/>
  <c r="AS403" i="51"/>
  <c r="BU403" i="51" s="1"/>
  <c r="AS208" i="51"/>
  <c r="BU208" i="51" s="1"/>
  <c r="AS273" i="51"/>
  <c r="BU273" i="51" s="1"/>
  <c r="DY273" i="51" s="1"/>
  <c r="AS338" i="51"/>
  <c r="BU338" i="51" s="1"/>
  <c r="AS468" i="51"/>
  <c r="BU468" i="51" s="1"/>
  <c r="DW401" i="51"/>
  <c r="O433" i="51"/>
  <c r="AS41" i="45"/>
  <c r="O533" i="49"/>
  <c r="O566" i="49" s="1"/>
  <c r="BT498" i="49"/>
  <c r="BT433" i="49"/>
  <c r="BT368" i="49"/>
  <c r="BT303" i="49"/>
  <c r="O44" i="49"/>
  <c r="AT437" i="51"/>
  <c r="Q437" i="51"/>
  <c r="DY405" i="51"/>
  <c r="DX272" i="49"/>
  <c r="P304" i="49"/>
  <c r="AS304" i="49"/>
  <c r="BU240" i="49"/>
  <c r="P499" i="51"/>
  <c r="O603" i="51"/>
  <c r="DX467" i="51"/>
  <c r="AS499" i="51"/>
  <c r="AS239" i="51"/>
  <c r="P239" i="51"/>
  <c r="DX207" i="51"/>
  <c r="AT437" i="49"/>
  <c r="DY405" i="49"/>
  <c r="Q437" i="49"/>
  <c r="O498" i="51"/>
  <c r="AR498" i="51"/>
  <c r="DW466" i="51"/>
  <c r="N602" i="51"/>
  <c r="Q307" i="51"/>
  <c r="DY275" i="51"/>
  <c r="AT307" i="51"/>
  <c r="Q372" i="51"/>
  <c r="AT372" i="51"/>
  <c r="DY340" i="51"/>
  <c r="AS369" i="49"/>
  <c r="P369" i="49"/>
  <c r="DX337" i="49"/>
  <c r="AS434" i="49"/>
  <c r="P434" i="49"/>
  <c r="DX402" i="49"/>
  <c r="DX402" i="51"/>
  <c r="AS434" i="51"/>
  <c r="P434" i="51"/>
  <c r="P606" i="49"/>
  <c r="Q502" i="49"/>
  <c r="AT502" i="49"/>
  <c r="DY470" i="49"/>
  <c r="P606" i="51"/>
  <c r="AT502" i="51"/>
  <c r="Q502" i="51"/>
  <c r="DY470" i="51"/>
  <c r="BT238" i="49"/>
  <c r="AR368" i="51"/>
  <c r="O368" i="51"/>
  <c r="DW336" i="51"/>
  <c r="AS239" i="49"/>
  <c r="P239" i="49"/>
  <c r="DX207" i="49"/>
  <c r="BU500" i="49"/>
  <c r="P535" i="49"/>
  <c r="P568" i="49" s="1"/>
  <c r="BU305" i="49"/>
  <c r="BU370" i="49"/>
  <c r="BU435" i="49"/>
  <c r="P46" i="49"/>
  <c r="DX272" i="51"/>
  <c r="AS304" i="51"/>
  <c r="P304" i="51"/>
  <c r="AR100" i="45"/>
  <c r="Q176" i="49"/>
  <c r="AS469" i="49"/>
  <c r="BU469" i="49" s="1"/>
  <c r="AS40" i="48"/>
  <c r="AS339" i="49"/>
  <c r="BU339" i="49" s="1"/>
  <c r="AS209" i="49"/>
  <c r="BU209" i="49" s="1"/>
  <c r="AS274" i="49"/>
  <c r="BU274" i="49" s="1"/>
  <c r="AS404" i="49"/>
  <c r="BU404" i="49" s="1"/>
  <c r="Q242" i="51"/>
  <c r="DY210" i="51"/>
  <c r="AT242" i="51"/>
  <c r="Q176" i="51"/>
  <c r="AS339" i="51"/>
  <c r="BU339" i="51" s="1"/>
  <c r="AS209" i="51"/>
  <c r="BU209" i="51" s="1"/>
  <c r="AS101" i="48"/>
  <c r="AS404" i="51"/>
  <c r="BU404" i="51" s="1"/>
  <c r="AS274" i="51"/>
  <c r="BU274" i="51" s="1"/>
  <c r="AS469" i="51"/>
  <c r="BU469" i="51" s="1"/>
  <c r="AT372" i="49"/>
  <c r="Q372" i="49"/>
  <c r="DY340" i="49"/>
  <c r="O303" i="51"/>
  <c r="DW271" i="51"/>
  <c r="AR303" i="51"/>
  <c r="AS103" i="45"/>
  <c r="AQ99" i="45"/>
  <c r="AR38" i="45"/>
  <c r="O603" i="49"/>
  <c r="P499" i="49"/>
  <c r="AS499" i="49"/>
  <c r="DX467" i="49"/>
  <c r="AS369" i="51"/>
  <c r="DX337" i="51"/>
  <c r="P369" i="51"/>
  <c r="Q307" i="49"/>
  <c r="AT307" i="49"/>
  <c r="DY275" i="49"/>
  <c r="Q242" i="49"/>
  <c r="AT242" i="49"/>
  <c r="DY210" i="49"/>
  <c r="AV406" i="2" l="1"/>
  <c r="AV341" i="2"/>
  <c r="AV211" i="2"/>
  <c r="T178" i="2"/>
  <c r="AV11" i="46"/>
  <c r="AV276" i="2"/>
  <c r="AV42" i="46"/>
  <c r="AV471" i="2"/>
  <c r="AU105" i="46"/>
  <c r="AU471" i="51"/>
  <c r="AU276" i="51"/>
  <c r="AU341" i="51"/>
  <c r="AU406" i="51"/>
  <c r="BW406" i="51" s="1"/>
  <c r="S178" i="51"/>
  <c r="AU103" i="48"/>
  <c r="AU211" i="51"/>
  <c r="BW211" i="51" s="1"/>
  <c r="K208" i="38"/>
  <c r="K204" i="38"/>
  <c r="K212" i="38" s="1"/>
  <c r="L497" i="49"/>
  <c r="L522" i="49" s="1"/>
  <c r="L523" i="49" s="1"/>
  <c r="DT465" i="49"/>
  <c r="AO497" i="49"/>
  <c r="BP490" i="49"/>
  <c r="K601" i="49"/>
  <c r="K626" i="49" s="1"/>
  <c r="CE228" i="50"/>
  <c r="DZ211" i="49"/>
  <c r="AU243" i="49"/>
  <c r="R243" i="49"/>
  <c r="N603" i="50"/>
  <c r="O499" i="50"/>
  <c r="DW467" i="50"/>
  <c r="AR499" i="50"/>
  <c r="AN230" i="51"/>
  <c r="L55" i="38" s="1"/>
  <c r="L56" i="38" s="1"/>
  <c r="BP205" i="51"/>
  <c r="L38" i="38"/>
  <c r="K138" i="38"/>
  <c r="K146" i="38" s="1"/>
  <c r="K142" i="38"/>
  <c r="EJ424" i="2"/>
  <c r="AB456" i="2"/>
  <c r="BE456" i="2"/>
  <c r="O369" i="50"/>
  <c r="AR369" i="50"/>
  <c r="DW337" i="50"/>
  <c r="AN425" i="51"/>
  <c r="L154" i="38" s="1"/>
  <c r="L155" i="38" s="1"/>
  <c r="BP400" i="51"/>
  <c r="AN295" i="50"/>
  <c r="L84" i="38" s="1"/>
  <c r="L85" i="38" s="1"/>
  <c r="BP270" i="50"/>
  <c r="EH357" i="2"/>
  <c r="BC389" i="2"/>
  <c r="Z389" i="2"/>
  <c r="Y624" i="2"/>
  <c r="BC520" i="2"/>
  <c r="EH488" i="2"/>
  <c r="CE520" i="2" s="1"/>
  <c r="CF359" i="50"/>
  <c r="BD261" i="50"/>
  <c r="CF229" i="50" s="1"/>
  <c r="EI229" i="50"/>
  <c r="CF261" i="50" s="1"/>
  <c r="K215" i="38"/>
  <c r="BX243" i="2"/>
  <c r="CD227" i="2"/>
  <c r="BC455" i="51"/>
  <c r="EH423" i="51"/>
  <c r="CE455" i="51" s="1"/>
  <c r="BD326" i="49"/>
  <c r="EI294" i="49"/>
  <c r="CF326" i="49" s="1"/>
  <c r="AU438" i="49"/>
  <c r="DZ406" i="49"/>
  <c r="R438" i="49"/>
  <c r="CF424" i="50"/>
  <c r="AR434" i="50"/>
  <c r="DW402" i="50"/>
  <c r="O434" i="50"/>
  <c r="L367" i="2"/>
  <c r="L392" i="2" s="1"/>
  <c r="L393" i="2" s="1"/>
  <c r="BP360" i="2"/>
  <c r="AO367" i="2"/>
  <c r="DT335" i="2"/>
  <c r="L238" i="38"/>
  <c r="L274" i="38" s="1"/>
  <c r="L270" i="38"/>
  <c r="AN490" i="50"/>
  <c r="L183" i="38" s="1"/>
  <c r="L184" i="38" s="1"/>
  <c r="BP465" i="50"/>
  <c r="DT400" i="2"/>
  <c r="L432" i="2"/>
  <c r="L457" i="2" s="1"/>
  <c r="L458" i="2" s="1"/>
  <c r="BP425" i="2"/>
  <c r="AO432" i="2"/>
  <c r="K137" i="38"/>
  <c r="K145" i="38" s="1"/>
  <c r="K141" i="38"/>
  <c r="Y624" i="49"/>
  <c r="BC520" i="49"/>
  <c r="CE488" i="49" s="1"/>
  <c r="EH488" i="49"/>
  <c r="CE520" i="49" s="1"/>
  <c r="BB59" i="45"/>
  <c r="CE259" i="49"/>
  <c r="CE519" i="49"/>
  <c r="Z65" i="49"/>
  <c r="CE454" i="49"/>
  <c r="CE389" i="49"/>
  <c r="Z554" i="49"/>
  <c r="Z587" i="49" s="1"/>
  <c r="K76" i="38"/>
  <c r="K72" i="38"/>
  <c r="K80" i="38" s="1"/>
  <c r="CD292" i="51"/>
  <c r="AU308" i="49"/>
  <c r="R308" i="49"/>
  <c r="DZ276" i="49"/>
  <c r="AR304" i="50"/>
  <c r="DW272" i="50"/>
  <c r="O304" i="50"/>
  <c r="BS303" i="50"/>
  <c r="BS368" i="50"/>
  <c r="N533" i="50"/>
  <c r="N566" i="50" s="1"/>
  <c r="BS498" i="50"/>
  <c r="BS433" i="50"/>
  <c r="L261" i="38"/>
  <c r="L229" i="38"/>
  <c r="L265" i="38" s="1"/>
  <c r="K102" i="50"/>
  <c r="K594" i="50"/>
  <c r="L25" i="38"/>
  <c r="L26" i="38" s="1"/>
  <c r="K134" i="50"/>
  <c r="L302" i="49"/>
  <c r="BP295" i="49"/>
  <c r="DT270" i="49"/>
  <c r="AO302" i="49"/>
  <c r="CE358" i="50"/>
  <c r="L235" i="38"/>
  <c r="AO432" i="49"/>
  <c r="DT400" i="49"/>
  <c r="L432" i="49"/>
  <c r="L457" i="49" s="1"/>
  <c r="L458" i="49" s="1"/>
  <c r="BP425" i="49"/>
  <c r="BS238" i="50"/>
  <c r="Z65" i="50"/>
  <c r="CE454" i="50"/>
  <c r="CE324" i="50"/>
  <c r="Z554" i="50"/>
  <c r="Z587" i="50" s="1"/>
  <c r="CE519" i="50"/>
  <c r="CE389" i="50"/>
  <c r="Q607" i="49"/>
  <c r="DZ471" i="49"/>
  <c r="R503" i="49"/>
  <c r="AU503" i="49"/>
  <c r="DW207" i="50"/>
  <c r="AR239" i="50"/>
  <c r="O239" i="50"/>
  <c r="BC455" i="2"/>
  <c r="CE423" i="2" s="1"/>
  <c r="EH423" i="2"/>
  <c r="CE455" i="2" s="1"/>
  <c r="BB28" i="45"/>
  <c r="AN295" i="51"/>
  <c r="L88" i="38" s="1"/>
  <c r="L89" i="38" s="1"/>
  <c r="BP270" i="51"/>
  <c r="AN425" i="50"/>
  <c r="L150" i="38" s="1"/>
  <c r="L151" i="38" s="1"/>
  <c r="BP400" i="50"/>
  <c r="K175" i="38"/>
  <c r="K171" i="38"/>
  <c r="K179" i="38" s="1"/>
  <c r="BB456" i="51"/>
  <c r="EG424" i="51"/>
  <c r="CD456" i="51" s="1"/>
  <c r="X625" i="51"/>
  <c r="L264" i="38"/>
  <c r="L230" i="38"/>
  <c r="K601" i="2"/>
  <c r="K626" i="2" s="1"/>
  <c r="BP490" i="2"/>
  <c r="L497" i="2"/>
  <c r="L522" i="2" s="1"/>
  <c r="L523" i="2" s="1"/>
  <c r="AO497" i="2"/>
  <c r="DT465" i="2"/>
  <c r="Z625" i="2"/>
  <c r="BD521" i="2"/>
  <c r="CF489" i="2" s="1"/>
  <c r="EI489" i="2"/>
  <c r="CF521" i="2" s="1"/>
  <c r="CE324" i="49"/>
  <c r="AU373" i="49"/>
  <c r="R373" i="49"/>
  <c r="DZ341" i="49"/>
  <c r="CE489" i="50"/>
  <c r="BC91" i="45" s="1"/>
  <c r="EJ359" i="49"/>
  <c r="BE391" i="49"/>
  <c r="AB391" i="49"/>
  <c r="K594" i="51"/>
  <c r="K102" i="51"/>
  <c r="K134" i="51"/>
  <c r="L37" i="38"/>
  <c r="BA122" i="45"/>
  <c r="EI358" i="2"/>
  <c r="AA390" i="2"/>
  <c r="BD390" i="2"/>
  <c r="BB121" i="45"/>
  <c r="BC260" i="51"/>
  <c r="EH228" i="51"/>
  <c r="CE260" i="51" s="1"/>
  <c r="BC456" i="49"/>
  <c r="CE424" i="49" s="1"/>
  <c r="BC60" i="45" s="1"/>
  <c r="EH424" i="49"/>
  <c r="CE456" i="49" s="1"/>
  <c r="Y625" i="49"/>
  <c r="EJ294" i="51"/>
  <c r="BE326" i="51"/>
  <c r="AB326" i="51"/>
  <c r="R538" i="51"/>
  <c r="R571" i="51" s="1"/>
  <c r="BW503" i="51"/>
  <c r="BW373" i="51"/>
  <c r="BW308" i="51"/>
  <c r="BW438" i="51"/>
  <c r="AT42" i="45"/>
  <c r="AQ69" i="45"/>
  <c r="AN360" i="51"/>
  <c r="L121" i="38" s="1"/>
  <c r="L122" i="38" s="1"/>
  <c r="BP335" i="51"/>
  <c r="BX373" i="2"/>
  <c r="S538" i="2"/>
  <c r="S571" i="2" s="1"/>
  <c r="BX503" i="2"/>
  <c r="BX438" i="2"/>
  <c r="BX308" i="2"/>
  <c r="AN360" i="50"/>
  <c r="L117" i="38" s="1"/>
  <c r="L118" i="38" s="1"/>
  <c r="BP335" i="50"/>
  <c r="N44" i="50"/>
  <c r="S538" i="50"/>
  <c r="S571" i="50" s="1"/>
  <c r="BX503" i="50"/>
  <c r="BX373" i="50"/>
  <c r="BX308" i="50"/>
  <c r="BX438" i="50"/>
  <c r="S49" i="50"/>
  <c r="CE488" i="51"/>
  <c r="K216" i="38"/>
  <c r="L367" i="49"/>
  <c r="L392" i="49" s="1"/>
  <c r="L393" i="49" s="1"/>
  <c r="DT335" i="49"/>
  <c r="BP360" i="49"/>
  <c r="AO367" i="49"/>
  <c r="BD261" i="49"/>
  <c r="EI229" i="49"/>
  <c r="CF261" i="49" s="1"/>
  <c r="L302" i="2"/>
  <c r="AO302" i="2"/>
  <c r="BP295" i="2"/>
  <c r="DT270" i="2"/>
  <c r="DT205" i="49"/>
  <c r="L237" i="49"/>
  <c r="AO237" i="49"/>
  <c r="BP230" i="49"/>
  <c r="AN36" i="45"/>
  <c r="AN62" i="45" s="1"/>
  <c r="K108" i="38"/>
  <c r="K104" i="38"/>
  <c r="K112" i="38" s="1"/>
  <c r="AN490" i="51"/>
  <c r="L187" i="38" s="1"/>
  <c r="L188" i="38" s="1"/>
  <c r="BP465" i="51"/>
  <c r="AN230" i="50"/>
  <c r="L51" i="38" s="1"/>
  <c r="L52" i="38" s="1"/>
  <c r="BP205" i="50"/>
  <c r="K284" i="38"/>
  <c r="K330" i="38"/>
  <c r="K327" i="38"/>
  <c r="K339" i="38"/>
  <c r="EH359" i="51"/>
  <c r="CE391" i="51" s="1"/>
  <c r="BC391" i="51"/>
  <c r="BP230" i="2"/>
  <c r="AO237" i="2"/>
  <c r="L237" i="2"/>
  <c r="DT205" i="2"/>
  <c r="AN5" i="45"/>
  <c r="AN31" i="45" s="1"/>
  <c r="L28" i="38" s="1"/>
  <c r="AY21" i="46"/>
  <c r="AY52" i="46"/>
  <c r="AS8" i="46"/>
  <c r="AS39" i="46"/>
  <c r="AV15" i="46"/>
  <c r="AV46" i="46"/>
  <c r="BA25" i="46"/>
  <c r="BA56" i="46"/>
  <c r="AY20" i="46"/>
  <c r="AY51" i="46"/>
  <c r="AW17" i="46"/>
  <c r="AW48" i="46"/>
  <c r="BB322" i="51"/>
  <c r="Y322" i="51"/>
  <c r="AY416" i="2"/>
  <c r="CA416" i="2" s="1"/>
  <c r="AV215" i="51"/>
  <c r="BX215" i="51" s="1"/>
  <c r="CC516" i="2"/>
  <c r="CC256" i="2"/>
  <c r="X551" i="2"/>
  <c r="X584" i="2" s="1"/>
  <c r="X62" i="2"/>
  <c r="CC386" i="2"/>
  <c r="CC451" i="2"/>
  <c r="CC321" i="2"/>
  <c r="BB387" i="51"/>
  <c r="EG355" i="51"/>
  <c r="CD453" i="50"/>
  <c r="Y553" i="50"/>
  <c r="Y586" i="50" s="1"/>
  <c r="Y64" i="50"/>
  <c r="BB89" i="46" s="1"/>
  <c r="CD518" i="50"/>
  <c r="CD388" i="50"/>
  <c r="AY286" i="2"/>
  <c r="CA286" i="2" s="1"/>
  <c r="AY351" i="2"/>
  <c r="CA351" i="2" s="1"/>
  <c r="AY221" i="2"/>
  <c r="CA221" i="2" s="1"/>
  <c r="AY481" i="2"/>
  <c r="CA481" i="2" s="1"/>
  <c r="W188" i="2"/>
  <c r="X621" i="51"/>
  <c r="BA118" i="45"/>
  <c r="Y517" i="51"/>
  <c r="BB452" i="51"/>
  <c r="EG420" i="51"/>
  <c r="EG485" i="51"/>
  <c r="BW440" i="50"/>
  <c r="R51" i="50"/>
  <c r="AU76" i="46" s="1"/>
  <c r="BW505" i="50"/>
  <c r="R540" i="50"/>
  <c r="R573" i="50" s="1"/>
  <c r="Y518" i="49"/>
  <c r="CD323" i="49" s="1"/>
  <c r="X622" i="49"/>
  <c r="BW245" i="50"/>
  <c r="EG226" i="2"/>
  <c r="CD258" i="2" s="1"/>
  <c r="BW375" i="50"/>
  <c r="BA57" i="45"/>
  <c r="BW310" i="50"/>
  <c r="BB518" i="49"/>
  <c r="CB254" i="50"/>
  <c r="BX442" i="49"/>
  <c r="AV280" i="51"/>
  <c r="BX280" i="51" s="1"/>
  <c r="BX246" i="2"/>
  <c r="CC255" i="50"/>
  <c r="AV345" i="51"/>
  <c r="BX345" i="51" s="1"/>
  <c r="AV410" i="51"/>
  <c r="BX410" i="51" s="1"/>
  <c r="AV475" i="51"/>
  <c r="BX475" i="51" s="1"/>
  <c r="AS208" i="50"/>
  <c r="BU208" i="50" s="1"/>
  <c r="BW244" i="50"/>
  <c r="BY313" i="50"/>
  <c r="AS100" i="48"/>
  <c r="AS403" i="50"/>
  <c r="BU403" i="50" s="1"/>
  <c r="AU107" i="45"/>
  <c r="BX311" i="2"/>
  <c r="Y258" i="2"/>
  <c r="CD518" i="2" s="1"/>
  <c r="BA26" i="45"/>
  <c r="BB258" i="2"/>
  <c r="BX247" i="50"/>
  <c r="BZ250" i="50"/>
  <c r="BX377" i="49"/>
  <c r="S542" i="49"/>
  <c r="S575" i="49" s="1"/>
  <c r="BY248" i="49"/>
  <c r="BX507" i="49"/>
  <c r="BX247" i="49"/>
  <c r="T182" i="51"/>
  <c r="BX312" i="49"/>
  <c r="BW244" i="49"/>
  <c r="BZ251" i="2"/>
  <c r="CC255" i="49"/>
  <c r="T543" i="50"/>
  <c r="T576" i="50" s="1"/>
  <c r="BC258" i="51"/>
  <c r="EH226" i="51"/>
  <c r="Z258" i="51"/>
  <c r="BB119" i="45"/>
  <c r="AX315" i="51"/>
  <c r="U315" i="51"/>
  <c r="EC283" i="51"/>
  <c r="Y192" i="2"/>
  <c r="BA290" i="2"/>
  <c r="CC290" i="2" s="1"/>
  <c r="BA485" i="2"/>
  <c r="CC485" i="2" s="1"/>
  <c r="BA225" i="2"/>
  <c r="CC225" i="2" s="1"/>
  <c r="BA355" i="2"/>
  <c r="CC355" i="2" s="1"/>
  <c r="BA420" i="2"/>
  <c r="CC420" i="2" s="1"/>
  <c r="BZ479" i="49"/>
  <c r="BZ284" i="49"/>
  <c r="AY252" i="50"/>
  <c r="ED220" i="50"/>
  <c r="V252" i="50"/>
  <c r="AX82" i="45"/>
  <c r="S310" i="51"/>
  <c r="EA278" i="51"/>
  <c r="AV310" i="51"/>
  <c r="S245" i="51"/>
  <c r="EA213" i="51"/>
  <c r="AV245" i="51"/>
  <c r="EA344" i="51"/>
  <c r="AV376" i="51"/>
  <c r="S376" i="51"/>
  <c r="BX281" i="2"/>
  <c r="BX476" i="2"/>
  <c r="BA87" i="45"/>
  <c r="BB257" i="50"/>
  <c r="Y257" i="50"/>
  <c r="EG225" i="50"/>
  <c r="U250" i="51"/>
  <c r="AX250" i="51"/>
  <c r="EC218" i="51"/>
  <c r="AW111" i="45"/>
  <c r="CA480" i="51"/>
  <c r="AY382" i="50"/>
  <c r="ED350" i="50"/>
  <c r="V382" i="50"/>
  <c r="BY283" i="2"/>
  <c r="BZ479" i="50"/>
  <c r="BZ284" i="50"/>
  <c r="AU407" i="51"/>
  <c r="BW407" i="51" s="1"/>
  <c r="AU212" i="51"/>
  <c r="BW212" i="51" s="1"/>
  <c r="S179" i="51"/>
  <c r="AU472" i="51"/>
  <c r="BW472" i="51" s="1"/>
  <c r="AU342" i="51"/>
  <c r="BW342" i="51" s="1"/>
  <c r="AU277" i="51"/>
  <c r="BW277" i="51" s="1"/>
  <c r="BA320" i="2"/>
  <c r="EF288" i="2"/>
  <c r="X320" i="2"/>
  <c r="AW477" i="49"/>
  <c r="BY477" i="49" s="1"/>
  <c r="AW282" i="49"/>
  <c r="BY282" i="49" s="1"/>
  <c r="U184" i="49"/>
  <c r="AW48" i="48"/>
  <c r="AW217" i="49"/>
  <c r="BY217" i="49" s="1"/>
  <c r="AW347" i="49"/>
  <c r="BY347" i="49" s="1"/>
  <c r="AW412" i="49"/>
  <c r="BY412" i="49" s="1"/>
  <c r="BA288" i="51"/>
  <c r="BA353" i="51"/>
  <c r="BA418" i="51"/>
  <c r="BA483" i="51"/>
  <c r="BA223" i="51"/>
  <c r="Y190" i="51"/>
  <c r="EC413" i="51"/>
  <c r="AX445" i="51"/>
  <c r="U445" i="51"/>
  <c r="BZ446" i="2"/>
  <c r="BZ381" i="2"/>
  <c r="U546" i="2"/>
  <c r="U579" i="2" s="1"/>
  <c r="BZ316" i="2"/>
  <c r="BZ511" i="2"/>
  <c r="U57" i="2"/>
  <c r="DZ407" i="2"/>
  <c r="AU439" i="2"/>
  <c r="R439" i="2"/>
  <c r="DZ212" i="2"/>
  <c r="R244" i="2"/>
  <c r="AU244" i="2"/>
  <c r="BA354" i="50"/>
  <c r="BA419" i="50"/>
  <c r="BA224" i="50"/>
  <c r="Y191" i="50"/>
  <c r="BA484" i="50"/>
  <c r="BA289" i="50"/>
  <c r="CC355" i="49"/>
  <c r="CC225" i="49"/>
  <c r="EH291" i="51"/>
  <c r="BC323" i="51"/>
  <c r="Z323" i="51"/>
  <c r="EG420" i="50"/>
  <c r="Y452" i="50"/>
  <c r="BB452" i="50"/>
  <c r="BZ380" i="50"/>
  <c r="U545" i="50"/>
  <c r="U578" i="50" s="1"/>
  <c r="BZ315" i="50"/>
  <c r="BZ510" i="50"/>
  <c r="BZ445" i="50"/>
  <c r="U56" i="50"/>
  <c r="AX81" i="46" s="1"/>
  <c r="ED415" i="50"/>
  <c r="V447" i="50"/>
  <c r="AY447" i="50"/>
  <c r="CA287" i="2"/>
  <c r="CA417" i="2"/>
  <c r="BW245" i="2"/>
  <c r="BZ219" i="49"/>
  <c r="AV505" i="51"/>
  <c r="R609" i="51"/>
  <c r="S505" i="51"/>
  <c r="EA473" i="51"/>
  <c r="AY285" i="2"/>
  <c r="AY220" i="2"/>
  <c r="AY350" i="2"/>
  <c r="W187" i="2"/>
  <c r="AY415" i="2"/>
  <c r="AY480" i="2"/>
  <c r="BX411" i="2"/>
  <c r="CA350" i="51"/>
  <c r="U545" i="49"/>
  <c r="U578" i="49" s="1"/>
  <c r="BZ315" i="49"/>
  <c r="BZ445" i="49"/>
  <c r="BZ510" i="49"/>
  <c r="BZ380" i="49"/>
  <c r="U56" i="49"/>
  <c r="BY443" i="49"/>
  <c r="BY378" i="49"/>
  <c r="BY508" i="49"/>
  <c r="BY313" i="49"/>
  <c r="T543" i="49"/>
  <c r="T576" i="49" s="1"/>
  <c r="T54" i="49"/>
  <c r="AY221" i="50"/>
  <c r="W188" i="50"/>
  <c r="AY286" i="50"/>
  <c r="AY416" i="50"/>
  <c r="AY481" i="50"/>
  <c r="AY351" i="50"/>
  <c r="ED285" i="50"/>
  <c r="AY317" i="50"/>
  <c r="V317" i="50"/>
  <c r="BW309" i="49"/>
  <c r="BW504" i="49"/>
  <c r="BW374" i="49"/>
  <c r="R539" i="49"/>
  <c r="R572" i="49" s="1"/>
  <c r="BW439" i="49"/>
  <c r="R50" i="49"/>
  <c r="BY348" i="2"/>
  <c r="BY218" i="2"/>
  <c r="EH421" i="51"/>
  <c r="BC453" i="51"/>
  <c r="Z453" i="51"/>
  <c r="BZ219" i="50"/>
  <c r="BB517" i="50"/>
  <c r="X621" i="50"/>
  <c r="EG485" i="50"/>
  <c r="Y517" i="50"/>
  <c r="AT12" i="45"/>
  <c r="AW412" i="2"/>
  <c r="AW282" i="2"/>
  <c r="U184" i="2"/>
  <c r="AW477" i="2"/>
  <c r="AW217" i="2"/>
  <c r="AW347" i="2"/>
  <c r="V512" i="50"/>
  <c r="ED480" i="50"/>
  <c r="U616" i="50"/>
  <c r="AY512" i="50"/>
  <c r="CC290" i="49"/>
  <c r="BA56" i="48"/>
  <c r="BX376" i="2"/>
  <c r="S541" i="2"/>
  <c r="S574" i="2" s="1"/>
  <c r="BX441" i="2"/>
  <c r="BX506" i="2"/>
  <c r="S52" i="2"/>
  <c r="BY249" i="51"/>
  <c r="X255" i="2"/>
  <c r="EF223" i="2"/>
  <c r="BA255" i="2"/>
  <c r="CB319" i="50"/>
  <c r="CB449" i="50"/>
  <c r="W549" i="50"/>
  <c r="W582" i="50" s="1"/>
  <c r="CB384" i="50"/>
  <c r="CB514" i="50"/>
  <c r="W60" i="50"/>
  <c r="AZ85" i="46" s="1"/>
  <c r="CA352" i="2"/>
  <c r="S53" i="49"/>
  <c r="CA513" i="51"/>
  <c r="CA448" i="51"/>
  <c r="CA383" i="51"/>
  <c r="V548" i="51"/>
  <c r="V581" i="51" s="1"/>
  <c r="CA318" i="51"/>
  <c r="V59" i="51"/>
  <c r="AY115" i="46" s="1"/>
  <c r="AV311" i="51"/>
  <c r="S311" i="51"/>
  <c r="EA279" i="51"/>
  <c r="X450" i="2"/>
  <c r="EF418" i="2"/>
  <c r="BA450" i="2"/>
  <c r="AX510" i="51"/>
  <c r="U510" i="51"/>
  <c r="EC478" i="51"/>
  <c r="T614" i="51"/>
  <c r="BZ414" i="49"/>
  <c r="AV345" i="2"/>
  <c r="AV215" i="2"/>
  <c r="T182" i="2"/>
  <c r="AV475" i="2"/>
  <c r="AV410" i="2"/>
  <c r="AV280" i="2"/>
  <c r="CC320" i="49"/>
  <c r="X550" i="49"/>
  <c r="X583" i="49" s="1"/>
  <c r="CC385" i="49"/>
  <c r="CC450" i="49"/>
  <c r="CC515" i="49"/>
  <c r="X61" i="49"/>
  <c r="S440" i="51"/>
  <c r="EA408" i="51"/>
  <c r="AV440" i="51"/>
  <c r="BX507" i="50"/>
  <c r="BX442" i="50"/>
  <c r="BX377" i="50"/>
  <c r="S542" i="50"/>
  <c r="S575" i="50" s="1"/>
  <c r="BX312" i="50"/>
  <c r="S53" i="50"/>
  <c r="AV78" i="46" s="1"/>
  <c r="CC450" i="50"/>
  <c r="CC385" i="50"/>
  <c r="X550" i="50"/>
  <c r="X583" i="50" s="1"/>
  <c r="CC320" i="50"/>
  <c r="CC515" i="50"/>
  <c r="X61" i="50"/>
  <c r="BA86" i="46" s="1"/>
  <c r="CA220" i="51"/>
  <c r="AU213" i="49"/>
  <c r="BW213" i="49" s="1"/>
  <c r="AU343" i="49"/>
  <c r="BW343" i="49" s="1"/>
  <c r="AU278" i="49"/>
  <c r="BW278" i="49" s="1"/>
  <c r="AU408" i="49"/>
  <c r="BW408" i="49" s="1"/>
  <c r="S180" i="49"/>
  <c r="AU473" i="49"/>
  <c r="BW473" i="49" s="1"/>
  <c r="AV376" i="49"/>
  <c r="S376" i="49"/>
  <c r="S541" i="49" s="1"/>
  <c r="S574" i="49" s="1"/>
  <c r="EA344" i="49"/>
  <c r="BX376" i="49" s="1"/>
  <c r="EB281" i="51"/>
  <c r="BY313" i="51" s="1"/>
  <c r="AW313" i="51"/>
  <c r="T313" i="51"/>
  <c r="BY248" i="51" s="1"/>
  <c r="AV109" i="45"/>
  <c r="R610" i="51"/>
  <c r="BY413" i="2"/>
  <c r="Y622" i="51"/>
  <c r="BC518" i="51"/>
  <c r="Z518" i="51"/>
  <c r="EH486" i="51"/>
  <c r="AX349" i="51"/>
  <c r="AX479" i="51"/>
  <c r="AX284" i="51"/>
  <c r="V186" i="51"/>
  <c r="AX414" i="51"/>
  <c r="AX111" i="48"/>
  <c r="AX219" i="51"/>
  <c r="BZ349" i="50"/>
  <c r="U380" i="51"/>
  <c r="AX380" i="51"/>
  <c r="EC348" i="51"/>
  <c r="R374" i="2"/>
  <c r="DZ342" i="2"/>
  <c r="AU374" i="2"/>
  <c r="BY248" i="50"/>
  <c r="BZ250" i="49"/>
  <c r="EG355" i="50"/>
  <c r="Y387" i="50"/>
  <c r="BB387" i="50"/>
  <c r="CC256" i="49"/>
  <c r="T54" i="50"/>
  <c r="AW79" i="46" s="1"/>
  <c r="BY508" i="50"/>
  <c r="CC516" i="49"/>
  <c r="CC321" i="49"/>
  <c r="X551" i="49"/>
  <c r="X584" i="49" s="1"/>
  <c r="CC451" i="49"/>
  <c r="CC386" i="49"/>
  <c r="X62" i="49"/>
  <c r="BY379" i="51"/>
  <c r="T544" i="51"/>
  <c r="T577" i="51" s="1"/>
  <c r="BY314" i="51"/>
  <c r="BY509" i="51"/>
  <c r="BY444" i="51"/>
  <c r="T55" i="51"/>
  <c r="AW111" i="46" s="1"/>
  <c r="AZ417" i="49"/>
  <c r="AZ352" i="49"/>
  <c r="X189" i="49"/>
  <c r="AZ482" i="49"/>
  <c r="AZ287" i="49"/>
  <c r="AZ222" i="49"/>
  <c r="BA354" i="51"/>
  <c r="BA224" i="51"/>
  <c r="BA289" i="51"/>
  <c r="BA419" i="51"/>
  <c r="BA484" i="51"/>
  <c r="Y191" i="51"/>
  <c r="BA116" i="48"/>
  <c r="AZ23" i="45"/>
  <c r="BA385" i="2"/>
  <c r="X385" i="2"/>
  <c r="EF353" i="2"/>
  <c r="AY481" i="49"/>
  <c r="AY416" i="49"/>
  <c r="AY351" i="49"/>
  <c r="W188" i="49"/>
  <c r="AY286" i="49"/>
  <c r="AY52" i="48"/>
  <c r="AY221" i="49"/>
  <c r="BZ349" i="49"/>
  <c r="AZ417" i="51"/>
  <c r="AZ482" i="51"/>
  <c r="AZ222" i="51"/>
  <c r="AZ287" i="51"/>
  <c r="AZ352" i="51"/>
  <c r="X189" i="51"/>
  <c r="AU106" i="45"/>
  <c r="EA343" i="51"/>
  <c r="AV375" i="51"/>
  <c r="S375" i="51"/>
  <c r="EH356" i="51"/>
  <c r="BC388" i="51"/>
  <c r="Z388" i="51"/>
  <c r="AU279" i="50"/>
  <c r="BW279" i="50" s="1"/>
  <c r="AU474" i="50"/>
  <c r="BW474" i="50" s="1"/>
  <c r="AU214" i="50"/>
  <c r="BW214" i="50" s="1"/>
  <c r="AU409" i="50"/>
  <c r="BW409" i="50" s="1"/>
  <c r="S181" i="50"/>
  <c r="AU344" i="50"/>
  <c r="BW344" i="50" s="1"/>
  <c r="AU106" i="48"/>
  <c r="BX216" i="2"/>
  <c r="BX346" i="2"/>
  <c r="CA415" i="51"/>
  <c r="CA285" i="51"/>
  <c r="CA253" i="51"/>
  <c r="AW347" i="50"/>
  <c r="AW412" i="50"/>
  <c r="AW217" i="50"/>
  <c r="U184" i="50"/>
  <c r="AW282" i="50"/>
  <c r="AW477" i="50"/>
  <c r="BY478" i="2"/>
  <c r="BZ414" i="50"/>
  <c r="BA515" i="2"/>
  <c r="X515" i="2"/>
  <c r="W619" i="2"/>
  <c r="EF483" i="2"/>
  <c r="EG290" i="50"/>
  <c r="BB322" i="50"/>
  <c r="Y322" i="50"/>
  <c r="BW439" i="50"/>
  <c r="BW374" i="50"/>
  <c r="BW504" i="50"/>
  <c r="BW309" i="50"/>
  <c r="R539" i="50"/>
  <c r="R572" i="50" s="1"/>
  <c r="R50" i="50"/>
  <c r="AU75" i="46" s="1"/>
  <c r="AU309" i="2"/>
  <c r="DZ277" i="2"/>
  <c r="R309" i="2"/>
  <c r="DZ472" i="2"/>
  <c r="Q608" i="2"/>
  <c r="R504" i="2"/>
  <c r="AU504" i="2"/>
  <c r="R540" i="2"/>
  <c r="R573" i="2" s="1"/>
  <c r="BW440" i="2"/>
  <c r="BW375" i="2"/>
  <c r="BW505" i="2"/>
  <c r="BW310" i="2"/>
  <c r="R51" i="2"/>
  <c r="W187" i="49"/>
  <c r="AY51" i="48"/>
  <c r="AY285" i="49"/>
  <c r="AY220" i="49"/>
  <c r="AY480" i="49"/>
  <c r="AY350" i="49"/>
  <c r="AY415" i="49"/>
  <c r="CC485" i="49"/>
  <c r="CC420" i="49"/>
  <c r="BY443" i="50"/>
  <c r="BY378" i="50"/>
  <c r="CA222" i="2"/>
  <c r="CA482" i="2"/>
  <c r="AU45" i="45"/>
  <c r="AS9" i="45"/>
  <c r="AS273" i="50"/>
  <c r="BU273" i="50" s="1"/>
  <c r="AS468" i="50"/>
  <c r="BU468" i="50" s="1"/>
  <c r="Q175" i="50"/>
  <c r="AS338" i="50"/>
  <c r="BU338" i="50" s="1"/>
  <c r="Q48" i="50"/>
  <c r="AT73" i="46" s="1"/>
  <c r="P303" i="2"/>
  <c r="AS303" i="2"/>
  <c r="DX271" i="2"/>
  <c r="BU239" i="2"/>
  <c r="BV242" i="50"/>
  <c r="AT436" i="50"/>
  <c r="Q436" i="50"/>
  <c r="DY404" i="50"/>
  <c r="Q371" i="50"/>
  <c r="AT371" i="50"/>
  <c r="DY339" i="50"/>
  <c r="P433" i="2"/>
  <c r="DX401" i="2"/>
  <c r="AS433" i="2"/>
  <c r="P238" i="2"/>
  <c r="DX206" i="2"/>
  <c r="AS238" i="2"/>
  <c r="AT371" i="2"/>
  <c r="Q371" i="2"/>
  <c r="DY339" i="2"/>
  <c r="AT436" i="2"/>
  <c r="Q436" i="2"/>
  <c r="DY404" i="2"/>
  <c r="Q175" i="2"/>
  <c r="AS208" i="2"/>
  <c r="BU208" i="2" s="1"/>
  <c r="AS338" i="2"/>
  <c r="BU338" i="2" s="1"/>
  <c r="AS468" i="2"/>
  <c r="BU468" i="2" s="1"/>
  <c r="AS403" i="2"/>
  <c r="BU403" i="2" s="1"/>
  <c r="AS273" i="2"/>
  <c r="BU273" i="2" s="1"/>
  <c r="AT241" i="50"/>
  <c r="Q241" i="50"/>
  <c r="DY209" i="50"/>
  <c r="AR6" i="45"/>
  <c r="BV502" i="2"/>
  <c r="Q537" i="2"/>
  <c r="Q570" i="2" s="1"/>
  <c r="BV437" i="2"/>
  <c r="BV372" i="2"/>
  <c r="BV307" i="2"/>
  <c r="Q48" i="2"/>
  <c r="AT306" i="2"/>
  <c r="DY274" i="2"/>
  <c r="Q306" i="2"/>
  <c r="Q306" i="50"/>
  <c r="DY274" i="50"/>
  <c r="AT306" i="50"/>
  <c r="Q537" i="50"/>
  <c r="Q570" i="50" s="1"/>
  <c r="BV372" i="50"/>
  <c r="BV502" i="50"/>
  <c r="BV437" i="50"/>
  <c r="BV307" i="50"/>
  <c r="AS368" i="2"/>
  <c r="P368" i="2"/>
  <c r="DX336" i="2"/>
  <c r="O602" i="2"/>
  <c r="P498" i="2"/>
  <c r="DX466" i="2"/>
  <c r="AS498" i="2"/>
  <c r="BV242" i="2"/>
  <c r="DY209" i="2"/>
  <c r="AT241" i="2"/>
  <c r="Q241" i="2"/>
  <c r="P605" i="2"/>
  <c r="Q501" i="2"/>
  <c r="AT501" i="2"/>
  <c r="DY469" i="2"/>
  <c r="BU499" i="2"/>
  <c r="P534" i="2"/>
  <c r="P567" i="2" s="1"/>
  <c r="BU434" i="2"/>
  <c r="BU369" i="2"/>
  <c r="BU304" i="2"/>
  <c r="P45" i="2"/>
  <c r="P605" i="50"/>
  <c r="AT501" i="50"/>
  <c r="DY469" i="50"/>
  <c r="Q501" i="50"/>
  <c r="AS71" i="45"/>
  <c r="BT238" i="51"/>
  <c r="P45" i="51"/>
  <c r="AS101" i="46" s="1"/>
  <c r="Q305" i="51"/>
  <c r="AT305" i="51"/>
  <c r="P45" i="49"/>
  <c r="BT303" i="51"/>
  <c r="AT500" i="51"/>
  <c r="P604" i="51"/>
  <c r="DY468" i="51"/>
  <c r="Q500" i="51"/>
  <c r="AT370" i="51"/>
  <c r="DY338" i="51"/>
  <c r="Q370" i="51"/>
  <c r="P605" i="49"/>
  <c r="Q501" i="49"/>
  <c r="AT501" i="49"/>
  <c r="DY469" i="49"/>
  <c r="AT240" i="51"/>
  <c r="Q240" i="51"/>
  <c r="DY208" i="51"/>
  <c r="AS101" i="45"/>
  <c r="O44" i="51"/>
  <c r="AR100" i="46" s="1"/>
  <c r="BT498" i="51"/>
  <c r="AT241" i="51"/>
  <c r="Q241" i="51"/>
  <c r="DY209" i="51"/>
  <c r="AT241" i="49"/>
  <c r="Q241" i="49"/>
  <c r="DY209" i="49"/>
  <c r="BT368" i="51"/>
  <c r="O533" i="51"/>
  <c r="O566" i="51" s="1"/>
  <c r="BU239" i="49"/>
  <c r="P173" i="49"/>
  <c r="AR336" i="49"/>
  <c r="BT336" i="49" s="1"/>
  <c r="AR37" i="48"/>
  <c r="AR271" i="49"/>
  <c r="BT271" i="49" s="1"/>
  <c r="AR206" i="49"/>
  <c r="BT206" i="49" s="1"/>
  <c r="AR401" i="49"/>
  <c r="BT401" i="49" s="1"/>
  <c r="AR466" i="49"/>
  <c r="BT466" i="49" s="1"/>
  <c r="BV242" i="49"/>
  <c r="AT306" i="51"/>
  <c r="DY274" i="51"/>
  <c r="Q306" i="51"/>
  <c r="AT371" i="51"/>
  <c r="Q371" i="51"/>
  <c r="DY339" i="51"/>
  <c r="BV502" i="51"/>
  <c r="Q537" i="51"/>
  <c r="Q570" i="51" s="1"/>
  <c r="BV437" i="51"/>
  <c r="BV372" i="51"/>
  <c r="BV307" i="51"/>
  <c r="Q48" i="51"/>
  <c r="AT104" i="46" s="1"/>
  <c r="AS40" i="45"/>
  <c r="AT371" i="49"/>
  <c r="Q371" i="49"/>
  <c r="DY339" i="49"/>
  <c r="BU239" i="51"/>
  <c r="P534" i="49"/>
  <c r="P567" i="49" s="1"/>
  <c r="BU499" i="49"/>
  <c r="BU434" i="49"/>
  <c r="BU369" i="49"/>
  <c r="BU304" i="49"/>
  <c r="BV242" i="51"/>
  <c r="P534" i="51"/>
  <c r="P567" i="51" s="1"/>
  <c r="BU499" i="51"/>
  <c r="BU434" i="51"/>
  <c r="BU304" i="51"/>
  <c r="BU369" i="51"/>
  <c r="Q306" i="49"/>
  <c r="AT306" i="49"/>
  <c r="DY274" i="49"/>
  <c r="AT435" i="51"/>
  <c r="Q435" i="51"/>
  <c r="DY403" i="51"/>
  <c r="Q501" i="51"/>
  <c r="P605" i="51"/>
  <c r="DY469" i="51"/>
  <c r="AT501" i="51"/>
  <c r="AT436" i="49"/>
  <c r="Q436" i="49"/>
  <c r="DY404" i="49"/>
  <c r="Q537" i="49"/>
  <c r="Q570" i="49" s="1"/>
  <c r="BV502" i="49"/>
  <c r="BV437" i="49"/>
  <c r="BV372" i="49"/>
  <c r="BV307" i="49"/>
  <c r="AT436" i="51"/>
  <c r="DY404" i="51"/>
  <c r="Q436" i="51"/>
  <c r="AS102" i="45"/>
  <c r="Q175" i="49"/>
  <c r="AS403" i="49"/>
  <c r="BU403" i="49" s="1"/>
  <c r="AS468" i="49"/>
  <c r="BU468" i="49" s="1"/>
  <c r="AS273" i="49"/>
  <c r="BU273" i="49" s="1"/>
  <c r="AS208" i="49"/>
  <c r="BU208" i="49" s="1"/>
  <c r="AS338" i="49"/>
  <c r="BU338" i="49" s="1"/>
  <c r="AS39" i="48"/>
  <c r="BT433" i="51"/>
  <c r="Q48" i="49"/>
  <c r="K331" i="38" l="1"/>
  <c r="K340" i="38"/>
  <c r="K328" i="38"/>
  <c r="L40" i="38"/>
  <c r="AN127" i="45"/>
  <c r="BQ237" i="2"/>
  <c r="BQ262" i="2" s="1"/>
  <c r="L327" i="2"/>
  <c r="L328" i="2" s="1"/>
  <c r="EJ489" i="2"/>
  <c r="BE521" i="2"/>
  <c r="AB521" i="2"/>
  <c r="CG456" i="2" s="1"/>
  <c r="AA625" i="2"/>
  <c r="EH292" i="51"/>
  <c r="CE324" i="51" s="1"/>
  <c r="Z324" i="51"/>
  <c r="BC324" i="51"/>
  <c r="Y623" i="51"/>
  <c r="BB120" i="45"/>
  <c r="L157" i="38"/>
  <c r="DT425" i="2"/>
  <c r="R538" i="49"/>
  <c r="R571" i="49" s="1"/>
  <c r="BW438" i="49"/>
  <c r="BW308" i="49"/>
  <c r="BW373" i="49"/>
  <c r="BW503" i="49"/>
  <c r="BX471" i="2"/>
  <c r="EJ229" i="50"/>
  <c r="AB261" i="50"/>
  <c r="BE261" i="50"/>
  <c r="AO237" i="50"/>
  <c r="BP230" i="50"/>
  <c r="L237" i="50"/>
  <c r="DT205" i="50"/>
  <c r="AN67" i="45"/>
  <c r="AN93" i="45" s="1"/>
  <c r="L29" i="38" s="1"/>
  <c r="CF229" i="49"/>
  <c r="EI488" i="51"/>
  <c r="AA520" i="51"/>
  <c r="Z624" i="51"/>
  <c r="BD520" i="51"/>
  <c r="L367" i="51"/>
  <c r="L392" i="51" s="1"/>
  <c r="L393" i="51" s="1"/>
  <c r="DT335" i="51"/>
  <c r="AO367" i="51"/>
  <c r="BP360" i="51"/>
  <c r="BC90" i="46"/>
  <c r="BC487" i="50"/>
  <c r="CE487" i="50" s="1"/>
  <c r="BC292" i="50"/>
  <c r="CE292" i="50" s="1"/>
  <c r="BC422" i="50"/>
  <c r="CE422" i="50" s="1"/>
  <c r="BC357" i="50"/>
  <c r="CE357" i="50" s="1"/>
  <c r="AA194" i="50"/>
  <c r="BC227" i="50"/>
  <c r="CE227" i="50" s="1"/>
  <c r="BC89" i="45" s="1"/>
  <c r="EI358" i="50"/>
  <c r="BD390" i="50"/>
  <c r="AA390" i="50"/>
  <c r="Z624" i="50"/>
  <c r="BT239" i="50"/>
  <c r="L124" i="38"/>
  <c r="DT360" i="2"/>
  <c r="L237" i="51"/>
  <c r="DT205" i="51"/>
  <c r="BP230" i="51"/>
  <c r="AO237" i="51"/>
  <c r="AN98" i="45"/>
  <c r="AN124" i="45" s="1"/>
  <c r="K217" i="38"/>
  <c r="K253" i="38" s="1"/>
  <c r="BW341" i="51"/>
  <c r="BX276" i="2"/>
  <c r="L58" i="38"/>
  <c r="DT230" i="2"/>
  <c r="K252" i="38"/>
  <c r="K220" i="38"/>
  <c r="K256" i="38" s="1"/>
  <c r="L239" i="38"/>
  <c r="L271" i="38"/>
  <c r="CE359" i="51"/>
  <c r="L532" i="49"/>
  <c r="BQ432" i="49"/>
  <c r="BQ457" i="49" s="1"/>
  <c r="L262" i="49"/>
  <c r="L263" i="49" s="1"/>
  <c r="BQ302" i="49"/>
  <c r="BQ327" i="49" s="1"/>
  <c r="BQ497" i="49"/>
  <c r="BQ522" i="49" s="1"/>
  <c r="BQ367" i="49"/>
  <c r="BQ392" i="49" s="1"/>
  <c r="L43" i="49"/>
  <c r="AV74" i="46"/>
  <c r="AV471" i="50"/>
  <c r="BX471" i="50" s="1"/>
  <c r="AV406" i="50"/>
  <c r="BX406" i="50" s="1"/>
  <c r="AV211" i="50"/>
  <c r="BX211" i="50" s="1"/>
  <c r="AV276" i="50"/>
  <c r="BX276" i="50" s="1"/>
  <c r="T178" i="50"/>
  <c r="AV341" i="50"/>
  <c r="BX341" i="50" s="1"/>
  <c r="DT335" i="50"/>
  <c r="BP360" i="50"/>
  <c r="L367" i="50"/>
  <c r="L392" i="50" s="1"/>
  <c r="L393" i="50" s="1"/>
  <c r="AO367" i="50"/>
  <c r="CE228" i="51"/>
  <c r="CD424" i="51"/>
  <c r="EI488" i="49"/>
  <c r="CF520" i="49" s="1"/>
  <c r="AA520" i="49"/>
  <c r="Z624" i="49"/>
  <c r="BD520" i="49"/>
  <c r="BC59" i="45"/>
  <c r="EJ359" i="50"/>
  <c r="AB391" i="50"/>
  <c r="BE391" i="50"/>
  <c r="BD29" i="45"/>
  <c r="EI228" i="50"/>
  <c r="AA260" i="50"/>
  <c r="BC90" i="45"/>
  <c r="BD260" i="50"/>
  <c r="R49" i="49"/>
  <c r="BW276" i="51"/>
  <c r="L62" i="38"/>
  <c r="DT230" i="49"/>
  <c r="BD456" i="49"/>
  <c r="CF424" i="49" s="1"/>
  <c r="EI424" i="49"/>
  <c r="CF456" i="49" s="1"/>
  <c r="Z625" i="49"/>
  <c r="AO302" i="51"/>
  <c r="L302" i="51"/>
  <c r="DT270" i="51"/>
  <c r="BP295" i="51"/>
  <c r="K221" i="38"/>
  <c r="BP490" i="51"/>
  <c r="L497" i="51"/>
  <c r="L522" i="51" s="1"/>
  <c r="L523" i="51" s="1"/>
  <c r="AO497" i="51"/>
  <c r="DT465" i="51"/>
  <c r="K601" i="51"/>
  <c r="K626" i="51" s="1"/>
  <c r="AO497" i="50"/>
  <c r="BP490" i="50"/>
  <c r="K601" i="50"/>
  <c r="K626" i="50" s="1"/>
  <c r="L497" i="50"/>
  <c r="L522" i="50" s="1"/>
  <c r="L523" i="50" s="1"/>
  <c r="DT465" i="50"/>
  <c r="CF294" i="49"/>
  <c r="L302" i="50"/>
  <c r="AO302" i="50"/>
  <c r="BP295" i="50"/>
  <c r="DT270" i="50"/>
  <c r="BW471" i="51"/>
  <c r="K219" i="38"/>
  <c r="K255" i="38" s="1"/>
  <c r="K251" i="38"/>
  <c r="AV438" i="51"/>
  <c r="EA406" i="51"/>
  <c r="S438" i="51"/>
  <c r="L30" i="38"/>
  <c r="DT360" i="49"/>
  <c r="L128" i="38"/>
  <c r="L190" i="38"/>
  <c r="DT490" i="2"/>
  <c r="EI423" i="2"/>
  <c r="AA455" i="2"/>
  <c r="BD455" i="2"/>
  <c r="DT425" i="49"/>
  <c r="L161" i="38"/>
  <c r="AO327" i="49"/>
  <c r="L95" i="38"/>
  <c r="DT295" i="49"/>
  <c r="CE488" i="2"/>
  <c r="CG521" i="2"/>
  <c r="AB556" i="2"/>
  <c r="AB589" i="2" s="1"/>
  <c r="CG391" i="2"/>
  <c r="AB67" i="2"/>
  <c r="CG326" i="2"/>
  <c r="CG261" i="2"/>
  <c r="L194" i="38"/>
  <c r="DT490" i="49"/>
  <c r="BX211" i="2"/>
  <c r="AQ69" i="46"/>
  <c r="AQ401" i="50"/>
  <c r="BS401" i="50" s="1"/>
  <c r="AQ271" i="50"/>
  <c r="BS271" i="50" s="1"/>
  <c r="AQ68" i="45" s="1"/>
  <c r="O173" i="50"/>
  <c r="AQ336" i="50"/>
  <c r="BS336" i="50" s="1"/>
  <c r="AQ206" i="50"/>
  <c r="BS206" i="50" s="1"/>
  <c r="AQ466" i="50"/>
  <c r="BS466" i="50" s="1"/>
  <c r="AQ98" i="48"/>
  <c r="DT295" i="2"/>
  <c r="L91" i="38"/>
  <c r="AO327" i="2"/>
  <c r="O534" i="50"/>
  <c r="O567" i="50" s="1"/>
  <c r="BT499" i="50"/>
  <c r="BT434" i="50"/>
  <c r="BT369" i="50"/>
  <c r="BT304" i="50"/>
  <c r="O45" i="50"/>
  <c r="L327" i="49"/>
  <c r="L328" i="49" s="1"/>
  <c r="BQ237" i="49"/>
  <c r="BQ262" i="49" s="1"/>
  <c r="BW243" i="49"/>
  <c r="AA194" i="49"/>
  <c r="BC422" i="49"/>
  <c r="BC357" i="49"/>
  <c r="BC292" i="49"/>
  <c r="BC487" i="49"/>
  <c r="BC227" i="49"/>
  <c r="CE423" i="51"/>
  <c r="AO432" i="51"/>
  <c r="L432" i="51"/>
  <c r="L457" i="51" s="1"/>
  <c r="L458" i="51" s="1"/>
  <c r="BP425" i="51"/>
  <c r="DT400" i="51"/>
  <c r="S243" i="51"/>
  <c r="AV243" i="51"/>
  <c r="EA211" i="51"/>
  <c r="BX341" i="2"/>
  <c r="Z625" i="50"/>
  <c r="BD521" i="50"/>
  <c r="EI489" i="50"/>
  <c r="CF521" i="50" s="1"/>
  <c r="BQ497" i="2"/>
  <c r="BQ522" i="2" s="1"/>
  <c r="BQ302" i="2"/>
  <c r="BQ327" i="2" s="1"/>
  <c r="L262" i="2"/>
  <c r="L263" i="2" s="1"/>
  <c r="BQ432" i="2"/>
  <c r="BQ457" i="2" s="1"/>
  <c r="BQ367" i="2"/>
  <c r="BQ392" i="2" s="1"/>
  <c r="L532" i="2"/>
  <c r="L43" i="2"/>
  <c r="L309" i="38"/>
  <c r="L321" i="38"/>
  <c r="L266" i="38"/>
  <c r="DT400" i="50"/>
  <c r="AO432" i="50"/>
  <c r="L432" i="50"/>
  <c r="L457" i="50" s="1"/>
  <c r="L458" i="50" s="1"/>
  <c r="BP425" i="50"/>
  <c r="EJ424" i="50"/>
  <c r="BE456" i="50"/>
  <c r="AB456" i="50"/>
  <c r="EH227" i="2"/>
  <c r="CE259" i="2" s="1"/>
  <c r="BC259" i="2"/>
  <c r="BB27" i="45"/>
  <c r="Z259" i="2"/>
  <c r="Y623" i="2"/>
  <c r="BX406" i="2"/>
  <c r="AS7" i="46"/>
  <c r="AS38" i="46"/>
  <c r="AV14" i="46"/>
  <c r="AV45" i="46"/>
  <c r="AX19" i="46"/>
  <c r="AX50" i="46"/>
  <c r="BA24" i="46"/>
  <c r="BA55" i="46"/>
  <c r="AT10" i="46"/>
  <c r="AT41" i="46"/>
  <c r="AU13" i="46"/>
  <c r="AU44" i="46"/>
  <c r="CD517" i="51"/>
  <c r="BB291" i="50"/>
  <c r="CD291" i="50" s="1"/>
  <c r="BC323" i="50" s="1"/>
  <c r="BA419" i="2"/>
  <c r="CC419" i="2" s="1"/>
  <c r="Q174" i="49"/>
  <c r="AT340" i="50"/>
  <c r="BV340" i="50" s="1"/>
  <c r="AZ114" i="48"/>
  <c r="AU105" i="48"/>
  <c r="BA484" i="2"/>
  <c r="CC484" i="2" s="1"/>
  <c r="BA224" i="2"/>
  <c r="CC224" i="2" s="1"/>
  <c r="BA289" i="2"/>
  <c r="CC289" i="2" s="1"/>
  <c r="BA354" i="2"/>
  <c r="CC354" i="2" s="1"/>
  <c r="Y191" i="2"/>
  <c r="BB118" i="48"/>
  <c r="CD387" i="51"/>
  <c r="Z193" i="50"/>
  <c r="BB421" i="50"/>
  <c r="CD421" i="50" s="1"/>
  <c r="Z453" i="50" s="1"/>
  <c r="BB486" i="50"/>
  <c r="CD486" i="50" s="1"/>
  <c r="BB226" i="50"/>
  <c r="CD226" i="50" s="1"/>
  <c r="Z258" i="50" s="1"/>
  <c r="BB356" i="50"/>
  <c r="CD356" i="50" s="1"/>
  <c r="Z388" i="50" s="1"/>
  <c r="CD388" i="49"/>
  <c r="CD257" i="51"/>
  <c r="Y63" i="51"/>
  <c r="BB119" i="46" s="1"/>
  <c r="Y64" i="49"/>
  <c r="CD258" i="49"/>
  <c r="CD452" i="51"/>
  <c r="Y552" i="51"/>
  <c r="Y585" i="51" s="1"/>
  <c r="CD322" i="51"/>
  <c r="AU213" i="50"/>
  <c r="BW213" i="50" s="1"/>
  <c r="AU278" i="50"/>
  <c r="BW278" i="50" s="1"/>
  <c r="AV310" i="50" s="1"/>
  <c r="AU408" i="50"/>
  <c r="BW408" i="50" s="1"/>
  <c r="EA408" i="50" s="1"/>
  <c r="S180" i="50"/>
  <c r="AU473" i="50"/>
  <c r="BW473" i="50" s="1"/>
  <c r="S505" i="50" s="1"/>
  <c r="AU343" i="50"/>
  <c r="BW343" i="50" s="1"/>
  <c r="AV375" i="50" s="1"/>
  <c r="Y553" i="49"/>
  <c r="Y586" i="49" s="1"/>
  <c r="CD453" i="49"/>
  <c r="CD388" i="2"/>
  <c r="CD323" i="2"/>
  <c r="Y553" i="2"/>
  <c r="Y586" i="2" s="1"/>
  <c r="CD453" i="2"/>
  <c r="Y64" i="2"/>
  <c r="T543" i="51"/>
  <c r="T576" i="51" s="1"/>
  <c r="R177" i="50"/>
  <c r="X61" i="2"/>
  <c r="BY443" i="51"/>
  <c r="AT405" i="50"/>
  <c r="BV405" i="50" s="1"/>
  <c r="BY378" i="51"/>
  <c r="AT275" i="50"/>
  <c r="BV275" i="50" s="1"/>
  <c r="T54" i="51"/>
  <c r="AW110" i="46" s="1"/>
  <c r="BY508" i="51"/>
  <c r="CD257" i="50"/>
  <c r="BX311" i="51"/>
  <c r="BX246" i="51"/>
  <c r="BA25" i="45"/>
  <c r="AU105" i="45"/>
  <c r="AT470" i="50"/>
  <c r="BV470" i="50" s="1"/>
  <c r="T377" i="51"/>
  <c r="AW377" i="51"/>
  <c r="EB345" i="51"/>
  <c r="CA415" i="49"/>
  <c r="CA285" i="49"/>
  <c r="AU473" i="2"/>
  <c r="AU213" i="2"/>
  <c r="AU408" i="2"/>
  <c r="AU278" i="2"/>
  <c r="AU343" i="2"/>
  <c r="S180" i="2"/>
  <c r="BY217" i="50"/>
  <c r="W447" i="51"/>
  <c r="AZ447" i="51"/>
  <c r="EE415" i="51"/>
  <c r="AV376" i="50"/>
  <c r="EA344" i="50"/>
  <c r="S376" i="50"/>
  <c r="AV246" i="50"/>
  <c r="EA214" i="50"/>
  <c r="S246" i="50"/>
  <c r="CB222" i="51"/>
  <c r="CA221" i="49"/>
  <c r="CC484" i="51"/>
  <c r="CC224" i="51"/>
  <c r="CB222" i="49"/>
  <c r="CB352" i="49"/>
  <c r="EB215" i="51"/>
  <c r="AW247" i="51"/>
  <c r="T247" i="51"/>
  <c r="AV108" i="45"/>
  <c r="BA55" i="48"/>
  <c r="BA289" i="49"/>
  <c r="BA419" i="49"/>
  <c r="BA354" i="49"/>
  <c r="BA224" i="49"/>
  <c r="BA484" i="49"/>
  <c r="Y191" i="49"/>
  <c r="BZ479" i="51"/>
  <c r="AV505" i="49"/>
  <c r="EA473" i="49"/>
  <c r="R609" i="49"/>
  <c r="S505" i="49"/>
  <c r="AV310" i="49"/>
  <c r="S310" i="49"/>
  <c r="EA278" i="49"/>
  <c r="T182" i="50"/>
  <c r="AV215" i="50"/>
  <c r="BX215" i="50" s="1"/>
  <c r="AV475" i="50"/>
  <c r="BX475" i="50" s="1"/>
  <c r="AV345" i="50"/>
  <c r="BX345" i="50" s="1"/>
  <c r="AV280" i="50"/>
  <c r="BX280" i="50" s="1"/>
  <c r="AV410" i="50"/>
  <c r="BX410" i="50" s="1"/>
  <c r="AV107" i="48"/>
  <c r="W188" i="51"/>
  <c r="AY481" i="51"/>
  <c r="AY286" i="51"/>
  <c r="AY416" i="51"/>
  <c r="AY351" i="51"/>
  <c r="AY113" i="48"/>
  <c r="AY221" i="51"/>
  <c r="CC515" i="2"/>
  <c r="CC450" i="2"/>
  <c r="X550" i="2"/>
  <c r="X583" i="2" s="1"/>
  <c r="CC320" i="2"/>
  <c r="CC385" i="2"/>
  <c r="BY217" i="2"/>
  <c r="BY412" i="2"/>
  <c r="EC218" i="2"/>
  <c r="AX250" i="2"/>
  <c r="U250" i="2"/>
  <c r="AW18" i="45"/>
  <c r="AU277" i="49"/>
  <c r="BW277" i="49" s="1"/>
  <c r="AU342" i="49"/>
  <c r="BW342" i="49" s="1"/>
  <c r="S179" i="49"/>
  <c r="AU472" i="49"/>
  <c r="BW472" i="49" s="1"/>
  <c r="AU407" i="49"/>
  <c r="BW407" i="49" s="1"/>
  <c r="AU212" i="49"/>
  <c r="BW212" i="49" s="1"/>
  <c r="AX283" i="49"/>
  <c r="BZ283" i="49" s="1"/>
  <c r="AX413" i="49"/>
  <c r="BZ413" i="49" s="1"/>
  <c r="V185" i="49"/>
  <c r="AX348" i="49"/>
  <c r="BZ348" i="49" s="1"/>
  <c r="AX218" i="49"/>
  <c r="BZ218" i="49" s="1"/>
  <c r="AX478" i="49"/>
  <c r="CA415" i="2"/>
  <c r="CA285" i="2"/>
  <c r="AW507" i="51"/>
  <c r="T507" i="51"/>
  <c r="S611" i="51"/>
  <c r="EB475" i="51"/>
  <c r="W449" i="2"/>
  <c r="EE417" i="2"/>
  <c r="AZ449" i="2"/>
  <c r="S52" i="49"/>
  <c r="BX311" i="49"/>
  <c r="CC289" i="50"/>
  <c r="CC419" i="50"/>
  <c r="R539" i="2"/>
  <c r="R572" i="2" s="1"/>
  <c r="BW309" i="2"/>
  <c r="BW504" i="2"/>
  <c r="BW439" i="2"/>
  <c r="BW374" i="2"/>
  <c r="R50" i="2"/>
  <c r="W448" i="2"/>
  <c r="EE416" i="2"/>
  <c r="AZ448" i="2"/>
  <c r="EC217" i="49"/>
  <c r="AX249" i="49"/>
  <c r="U249" i="49"/>
  <c r="AX314" i="49"/>
  <c r="U314" i="49"/>
  <c r="EC282" i="49"/>
  <c r="S374" i="51"/>
  <c r="AV374" i="51"/>
  <c r="EA342" i="51"/>
  <c r="CD517" i="50"/>
  <c r="Y552" i="50"/>
  <c r="Y585" i="50" s="1"/>
  <c r="CD322" i="50"/>
  <c r="CD387" i="50"/>
  <c r="CD452" i="50"/>
  <c r="Y63" i="50"/>
  <c r="BB88" i="46" s="1"/>
  <c r="BX245" i="51"/>
  <c r="EG355" i="2"/>
  <c r="BB387" i="2"/>
  <c r="Y387" i="2"/>
  <c r="BB322" i="2"/>
  <c r="EG290" i="2"/>
  <c r="Y322" i="2"/>
  <c r="AZ514" i="2"/>
  <c r="V618" i="2"/>
  <c r="W514" i="2"/>
  <c r="EE482" i="2"/>
  <c r="W254" i="2"/>
  <c r="AZ254" i="2"/>
  <c r="EE222" i="2"/>
  <c r="AY22" i="45"/>
  <c r="BB452" i="49"/>
  <c r="Y452" i="49"/>
  <c r="EG420" i="49"/>
  <c r="BB517" i="49"/>
  <c r="Y517" i="49"/>
  <c r="X621" i="49"/>
  <c r="EG485" i="49"/>
  <c r="CA350" i="49"/>
  <c r="AZ253" i="2"/>
  <c r="W253" i="2"/>
  <c r="EE221" i="2"/>
  <c r="AY21" i="45"/>
  <c r="AZ318" i="2"/>
  <c r="EE286" i="2"/>
  <c r="W318" i="2"/>
  <c r="ED414" i="50"/>
  <c r="V446" i="50"/>
  <c r="AY446" i="50"/>
  <c r="BY477" i="50"/>
  <c r="BY412" i="50"/>
  <c r="AW378" i="2"/>
  <c r="EB346" i="2"/>
  <c r="T378" i="2"/>
  <c r="EA474" i="50"/>
  <c r="S506" i="50"/>
  <c r="R610" i="50"/>
  <c r="AV506" i="50"/>
  <c r="AY381" i="49"/>
  <c r="V381" i="49"/>
  <c r="ED349" i="49"/>
  <c r="CA351" i="49"/>
  <c r="CC419" i="51"/>
  <c r="CC354" i="51"/>
  <c r="CB287" i="49"/>
  <c r="EB280" i="51"/>
  <c r="AW312" i="51"/>
  <c r="T312" i="51"/>
  <c r="W383" i="2"/>
  <c r="EE351" i="2"/>
  <c r="AZ383" i="2"/>
  <c r="BZ414" i="51"/>
  <c r="W252" i="51"/>
  <c r="EE220" i="51"/>
  <c r="AZ252" i="51"/>
  <c r="AY113" i="45"/>
  <c r="BA223" i="49"/>
  <c r="BA353" i="49"/>
  <c r="Y190" i="49"/>
  <c r="BA483" i="49"/>
  <c r="BA288" i="49"/>
  <c r="BA418" i="49"/>
  <c r="BX280" i="2"/>
  <c r="V446" i="49"/>
  <c r="AY446" i="49"/>
  <c r="ED414" i="49"/>
  <c r="BY477" i="2"/>
  <c r="AZ513" i="2"/>
  <c r="V617" i="2"/>
  <c r="EE481" i="2"/>
  <c r="W513" i="2"/>
  <c r="U380" i="2"/>
  <c r="AX380" i="2"/>
  <c r="EC348" i="2"/>
  <c r="CA416" i="50"/>
  <c r="CA221" i="50"/>
  <c r="AW443" i="2"/>
  <c r="T443" i="2"/>
  <c r="EB411" i="2"/>
  <c r="AZ319" i="2"/>
  <c r="W319" i="2"/>
  <c r="EE287" i="2"/>
  <c r="AX348" i="50"/>
  <c r="AX283" i="50"/>
  <c r="AX478" i="50"/>
  <c r="V185" i="50"/>
  <c r="AX218" i="50"/>
  <c r="AX413" i="50"/>
  <c r="S52" i="51"/>
  <c r="AV108" i="46" s="1"/>
  <c r="BX376" i="51"/>
  <c r="BX506" i="49"/>
  <c r="CC484" i="50"/>
  <c r="CC354" i="50"/>
  <c r="AX219" i="2"/>
  <c r="AX414" i="2"/>
  <c r="AX479" i="2"/>
  <c r="AX284" i="2"/>
  <c r="AX349" i="2"/>
  <c r="V186" i="2"/>
  <c r="AX50" i="48"/>
  <c r="CC223" i="51"/>
  <c r="CC353" i="51"/>
  <c r="AW48" i="45"/>
  <c r="AX509" i="49"/>
  <c r="EC477" i="49"/>
  <c r="T613" i="49"/>
  <c r="U509" i="49"/>
  <c r="S504" i="51"/>
  <c r="EA472" i="51"/>
  <c r="R608" i="51"/>
  <c r="AV504" i="51"/>
  <c r="S244" i="51"/>
  <c r="EA212" i="51"/>
  <c r="AV244" i="51"/>
  <c r="AX315" i="2"/>
  <c r="EC283" i="2"/>
  <c r="U315" i="2"/>
  <c r="EE480" i="51"/>
  <c r="V616" i="51"/>
  <c r="AZ512" i="51"/>
  <c r="W512" i="51"/>
  <c r="AW508" i="2"/>
  <c r="EB476" i="2"/>
  <c r="T508" i="2"/>
  <c r="S612" i="2"/>
  <c r="S540" i="51"/>
  <c r="S573" i="51" s="1"/>
  <c r="BX310" i="51"/>
  <c r="BX505" i="51"/>
  <c r="BX375" i="51"/>
  <c r="BX440" i="51"/>
  <c r="S51" i="51"/>
  <c r="AV107" i="46" s="1"/>
  <c r="ED284" i="49"/>
  <c r="AY316" i="49"/>
  <c r="V316" i="49"/>
  <c r="EG225" i="2"/>
  <c r="Y257" i="2"/>
  <c r="BB257" i="2"/>
  <c r="CA480" i="49"/>
  <c r="BW244" i="2"/>
  <c r="BY282" i="50"/>
  <c r="EE285" i="51"/>
  <c r="AZ317" i="51"/>
  <c r="W317" i="51"/>
  <c r="EA279" i="50"/>
  <c r="S311" i="50"/>
  <c r="AV311" i="50"/>
  <c r="CB352" i="51"/>
  <c r="CB482" i="51"/>
  <c r="CA286" i="49"/>
  <c r="CA416" i="49"/>
  <c r="CC289" i="51"/>
  <c r="CB482" i="49"/>
  <c r="CB417" i="49"/>
  <c r="U184" i="51"/>
  <c r="AW477" i="51"/>
  <c r="BY477" i="51" s="1"/>
  <c r="AW217" i="51"/>
  <c r="BY217" i="51" s="1"/>
  <c r="AW109" i="48"/>
  <c r="AW347" i="51"/>
  <c r="BY347" i="51" s="1"/>
  <c r="AW282" i="51"/>
  <c r="BY282" i="51" s="1"/>
  <c r="AW412" i="51"/>
  <c r="BY412" i="51" s="1"/>
  <c r="AY381" i="50"/>
  <c r="ED349" i="50"/>
  <c r="V381" i="50"/>
  <c r="BZ349" i="51"/>
  <c r="AU44" i="48"/>
  <c r="S375" i="49"/>
  <c r="EA343" i="49"/>
  <c r="AV375" i="49"/>
  <c r="Y190" i="50"/>
  <c r="BA353" i="50"/>
  <c r="BA418" i="50"/>
  <c r="BA223" i="50"/>
  <c r="BA483" i="50"/>
  <c r="BA288" i="50"/>
  <c r="BX410" i="2"/>
  <c r="BX215" i="2"/>
  <c r="AV280" i="49"/>
  <c r="T182" i="49"/>
  <c r="AV345" i="49"/>
  <c r="BX345" i="49" s="1"/>
  <c r="AV46" i="48"/>
  <c r="AV410" i="49"/>
  <c r="AV215" i="49"/>
  <c r="BX215" i="49" s="1"/>
  <c r="AV475" i="49"/>
  <c r="BX475" i="49" s="1"/>
  <c r="W384" i="2"/>
  <c r="EE352" i="2"/>
  <c r="AZ384" i="2"/>
  <c r="AV409" i="2"/>
  <c r="BX409" i="2" s="1"/>
  <c r="AV214" i="2"/>
  <c r="BX214" i="2" s="1"/>
  <c r="AV474" i="2"/>
  <c r="BX474" i="2" s="1"/>
  <c r="AV344" i="2"/>
  <c r="BX344" i="2" s="1"/>
  <c r="T181" i="2"/>
  <c r="AV279" i="2"/>
  <c r="BX279" i="2" s="1"/>
  <c r="BY347" i="2"/>
  <c r="AY251" i="50"/>
  <c r="ED219" i="50"/>
  <c r="V251" i="50"/>
  <c r="AX81" i="45"/>
  <c r="CA252" i="50"/>
  <c r="CA351" i="50"/>
  <c r="CA286" i="50"/>
  <c r="AW476" i="49"/>
  <c r="BY476" i="49" s="1"/>
  <c r="AW281" i="49"/>
  <c r="BY281" i="49" s="1"/>
  <c r="AW216" i="49"/>
  <c r="BY216" i="49" s="1"/>
  <c r="U183" i="49"/>
  <c r="AW411" i="49"/>
  <c r="BY411" i="49" s="1"/>
  <c r="AW346" i="49"/>
  <c r="BY346" i="49" s="1"/>
  <c r="AZ382" i="51"/>
  <c r="EE350" i="51"/>
  <c r="W382" i="51"/>
  <c r="CA480" i="2"/>
  <c r="CA350" i="2"/>
  <c r="ED219" i="49"/>
  <c r="AY251" i="49"/>
  <c r="V251" i="49"/>
  <c r="AX50" i="45"/>
  <c r="CE258" i="51"/>
  <c r="S541" i="51"/>
  <c r="S574" i="51" s="1"/>
  <c r="BX441" i="51"/>
  <c r="BB257" i="49"/>
  <c r="Y257" i="49"/>
  <c r="EG225" i="49"/>
  <c r="BA56" i="45"/>
  <c r="Y387" i="49"/>
  <c r="EG355" i="49"/>
  <c r="BB387" i="49"/>
  <c r="BX441" i="49"/>
  <c r="CC483" i="51"/>
  <c r="CC288" i="51"/>
  <c r="U444" i="49"/>
  <c r="EC412" i="49"/>
  <c r="AX444" i="49"/>
  <c r="CC255" i="2"/>
  <c r="EA407" i="51"/>
  <c r="S439" i="51"/>
  <c r="AV439" i="51"/>
  <c r="V511" i="50"/>
  <c r="ED479" i="50"/>
  <c r="U615" i="50"/>
  <c r="AY511" i="50"/>
  <c r="BZ510" i="51"/>
  <c r="BZ315" i="51"/>
  <c r="U545" i="51"/>
  <c r="U578" i="51" s="1"/>
  <c r="BZ445" i="51"/>
  <c r="BZ380" i="51"/>
  <c r="U56" i="51"/>
  <c r="AX112" i="46" s="1"/>
  <c r="CA382" i="50"/>
  <c r="CA512" i="50"/>
  <c r="CA317" i="50"/>
  <c r="CA447" i="50"/>
  <c r="V547" i="50"/>
  <c r="V580" i="50" s="1"/>
  <c r="V58" i="50"/>
  <c r="AY83" i="46" s="1"/>
  <c r="Y517" i="2"/>
  <c r="BB517" i="2"/>
  <c r="X621" i="2"/>
  <c r="EG485" i="2"/>
  <c r="CE453" i="51"/>
  <c r="CE388" i="51"/>
  <c r="Z553" i="51"/>
  <c r="Z586" i="51" s="1"/>
  <c r="CE323" i="51"/>
  <c r="CE518" i="51"/>
  <c r="Z64" i="51"/>
  <c r="BC120" i="46" s="1"/>
  <c r="EB410" i="51"/>
  <c r="AW442" i="51"/>
  <c r="T442" i="51"/>
  <c r="CA220" i="49"/>
  <c r="AU472" i="50"/>
  <c r="BW472" i="50" s="1"/>
  <c r="S179" i="50"/>
  <c r="AU407" i="50"/>
  <c r="BW407" i="50" s="1"/>
  <c r="AU342" i="50"/>
  <c r="BW342" i="50" s="1"/>
  <c r="AU277" i="50"/>
  <c r="BW277" i="50" s="1"/>
  <c r="AU212" i="50"/>
  <c r="BW212" i="50" s="1"/>
  <c r="T614" i="2"/>
  <c r="EC478" i="2"/>
  <c r="AX510" i="2"/>
  <c r="U510" i="2"/>
  <c r="BY347" i="50"/>
  <c r="T248" i="2"/>
  <c r="EB216" i="2"/>
  <c r="AW248" i="2"/>
  <c r="AV16" i="45"/>
  <c r="AU76" i="45"/>
  <c r="EA409" i="50"/>
  <c r="S441" i="50"/>
  <c r="AV441" i="50"/>
  <c r="CB287" i="51"/>
  <c r="CB417" i="51"/>
  <c r="CA481" i="49"/>
  <c r="U183" i="50"/>
  <c r="AW346" i="50"/>
  <c r="AW411" i="50"/>
  <c r="AW476" i="50"/>
  <c r="AW281" i="50"/>
  <c r="AW216" i="50"/>
  <c r="BY216" i="50" s="1"/>
  <c r="BZ219" i="51"/>
  <c r="BZ284" i="51"/>
  <c r="U445" i="2"/>
  <c r="EC413" i="2"/>
  <c r="AX445" i="2"/>
  <c r="AU44" i="45"/>
  <c r="EA408" i="49"/>
  <c r="AV440" i="49"/>
  <c r="S440" i="49"/>
  <c r="AV245" i="49"/>
  <c r="S245" i="49"/>
  <c r="EA213" i="49"/>
  <c r="BX475" i="2"/>
  <c r="BX345" i="2"/>
  <c r="AZ417" i="50"/>
  <c r="AZ222" i="50"/>
  <c r="AZ352" i="50"/>
  <c r="AZ287" i="50"/>
  <c r="X189" i="50"/>
  <c r="AZ482" i="50"/>
  <c r="Y322" i="49"/>
  <c r="EG290" i="49"/>
  <c r="BB322" i="49"/>
  <c r="BY282" i="2"/>
  <c r="CA481" i="50"/>
  <c r="CA220" i="2"/>
  <c r="BX506" i="51"/>
  <c r="BX246" i="49"/>
  <c r="CC224" i="50"/>
  <c r="CC418" i="51"/>
  <c r="BA115" i="48"/>
  <c r="EC347" i="49"/>
  <c r="AX379" i="49"/>
  <c r="U379" i="49"/>
  <c r="AV309" i="51"/>
  <c r="S309" i="51"/>
  <c r="EA277" i="51"/>
  <c r="AU104" i="48"/>
  <c r="V316" i="50"/>
  <c r="ED284" i="50"/>
  <c r="AY316" i="50"/>
  <c r="T313" i="2"/>
  <c r="EB281" i="2"/>
  <c r="AW313" i="2"/>
  <c r="AY511" i="49"/>
  <c r="ED479" i="49"/>
  <c r="U615" i="49"/>
  <c r="V511" i="49"/>
  <c r="BB452" i="2"/>
  <c r="Y452" i="2"/>
  <c r="EG420" i="2"/>
  <c r="BZ250" i="51"/>
  <c r="Q47" i="50"/>
  <c r="AT72" i="46" s="1"/>
  <c r="AT210" i="50"/>
  <c r="BV210" i="50" s="1"/>
  <c r="DZ210" i="50" s="1"/>
  <c r="Q370" i="50"/>
  <c r="DY338" i="50"/>
  <c r="AT370" i="50"/>
  <c r="P604" i="2"/>
  <c r="Q500" i="2"/>
  <c r="AT500" i="2"/>
  <c r="DY468" i="2"/>
  <c r="Q435" i="50"/>
  <c r="DY403" i="50"/>
  <c r="AT435" i="50"/>
  <c r="Q536" i="2"/>
  <c r="Q569" i="2" s="1"/>
  <c r="BV501" i="2"/>
  <c r="BV436" i="2"/>
  <c r="BV371" i="2"/>
  <c r="BV306" i="2"/>
  <c r="Q47" i="2"/>
  <c r="BV241" i="2"/>
  <c r="Q435" i="2"/>
  <c r="DY403" i="2"/>
  <c r="AT435" i="2"/>
  <c r="AT240" i="2"/>
  <c r="Q240" i="2"/>
  <c r="DY208" i="2"/>
  <c r="AS467" i="2"/>
  <c r="BU467" i="2" s="1"/>
  <c r="AS402" i="2"/>
  <c r="BU402" i="2" s="1"/>
  <c r="Q174" i="2"/>
  <c r="AS272" i="2"/>
  <c r="BU272" i="2" s="1"/>
  <c r="AS207" i="2"/>
  <c r="BU207" i="2" s="1"/>
  <c r="AS337" i="2"/>
  <c r="BU337" i="2" s="1"/>
  <c r="AT275" i="2"/>
  <c r="BV275" i="2" s="1"/>
  <c r="R177" i="2"/>
  <c r="AT470" i="2"/>
  <c r="BV470" i="2" s="1"/>
  <c r="AT340" i="2"/>
  <c r="BV340" i="2" s="1"/>
  <c r="AT210" i="2"/>
  <c r="BV210" i="2" s="1"/>
  <c r="AT405" i="2"/>
  <c r="BV405" i="2" s="1"/>
  <c r="Q370" i="2"/>
  <c r="AT370" i="2"/>
  <c r="DY338" i="2"/>
  <c r="AS8" i="45"/>
  <c r="BU238" i="2"/>
  <c r="BV501" i="50"/>
  <c r="Q536" i="50"/>
  <c r="Q569" i="50" s="1"/>
  <c r="BV436" i="50"/>
  <c r="BV371" i="50"/>
  <c r="BV306" i="50"/>
  <c r="AT305" i="50"/>
  <c r="DY273" i="50"/>
  <c r="Q305" i="50"/>
  <c r="BV241" i="50"/>
  <c r="Q240" i="50"/>
  <c r="DY208" i="50"/>
  <c r="AT240" i="50"/>
  <c r="AS70" i="45"/>
  <c r="Q305" i="2"/>
  <c r="DY273" i="2"/>
  <c r="AT305" i="2"/>
  <c r="P533" i="2"/>
  <c r="P566" i="2" s="1"/>
  <c r="BU498" i="2"/>
  <c r="BU433" i="2"/>
  <c r="BU368" i="2"/>
  <c r="BU303" i="2"/>
  <c r="P44" i="2"/>
  <c r="AT500" i="50"/>
  <c r="P604" i="50"/>
  <c r="Q500" i="50"/>
  <c r="DY468" i="50"/>
  <c r="AS337" i="51"/>
  <c r="BU337" i="51" s="1"/>
  <c r="AS467" i="51"/>
  <c r="BU467" i="51" s="1"/>
  <c r="AS207" i="51"/>
  <c r="BU207" i="51" s="1"/>
  <c r="DY207" i="51" s="1"/>
  <c r="Q174" i="51"/>
  <c r="AS402" i="51"/>
  <c r="BU402" i="51" s="1"/>
  <c r="AT434" i="51" s="1"/>
  <c r="AS272" i="51"/>
  <c r="BU272" i="51" s="1"/>
  <c r="AS402" i="49"/>
  <c r="BU402" i="49" s="1"/>
  <c r="AS467" i="49"/>
  <c r="BU467" i="49" s="1"/>
  <c r="AS337" i="49"/>
  <c r="BU337" i="49" s="1"/>
  <c r="AS38" i="48"/>
  <c r="BV240" i="51"/>
  <c r="AS207" i="49"/>
  <c r="BU207" i="49" s="1"/>
  <c r="AS272" i="49"/>
  <c r="BU272" i="49" s="1"/>
  <c r="BV241" i="49"/>
  <c r="AT240" i="49"/>
  <c r="Q240" i="49"/>
  <c r="DY208" i="49"/>
  <c r="BV241" i="51"/>
  <c r="AS433" i="49"/>
  <c r="P433" i="49"/>
  <c r="DX401" i="49"/>
  <c r="Q370" i="49"/>
  <c r="DY338" i="49"/>
  <c r="AT370" i="49"/>
  <c r="AS368" i="49"/>
  <c r="P368" i="49"/>
  <c r="DX336" i="49"/>
  <c r="Q47" i="51"/>
  <c r="AT103" i="46" s="1"/>
  <c r="P604" i="49"/>
  <c r="AT500" i="49"/>
  <c r="DY468" i="49"/>
  <c r="Q500" i="49"/>
  <c r="O602" i="49"/>
  <c r="AS498" i="49"/>
  <c r="P498" i="49"/>
  <c r="DX466" i="49"/>
  <c r="DX206" i="49"/>
  <c r="AS238" i="49"/>
  <c r="P238" i="49"/>
  <c r="Q536" i="49"/>
  <c r="Q569" i="49" s="1"/>
  <c r="BV501" i="49"/>
  <c r="BV436" i="49"/>
  <c r="BV306" i="49"/>
  <c r="BV371" i="49"/>
  <c r="Q47" i="49"/>
  <c r="Q535" i="51"/>
  <c r="Q568" i="51" s="1"/>
  <c r="BV500" i="51"/>
  <c r="BV435" i="51"/>
  <c r="BV370" i="51"/>
  <c r="BV305" i="51"/>
  <c r="Q46" i="51"/>
  <c r="AT102" i="46" s="1"/>
  <c r="AT305" i="49"/>
  <c r="Q305" i="49"/>
  <c r="DY273" i="49"/>
  <c r="R177" i="49"/>
  <c r="AT470" i="49"/>
  <c r="BV470" i="49" s="1"/>
  <c r="AT275" i="49"/>
  <c r="BV275" i="49" s="1"/>
  <c r="AT210" i="49"/>
  <c r="BV210" i="49" s="1"/>
  <c r="AT41" i="48"/>
  <c r="AT340" i="49"/>
  <c r="BV340" i="49" s="1"/>
  <c r="AT405" i="49"/>
  <c r="BV405" i="49" s="1"/>
  <c r="AS39" i="45"/>
  <c r="Q435" i="49"/>
  <c r="AT435" i="49"/>
  <c r="DY403" i="49"/>
  <c r="R177" i="51"/>
  <c r="AT405" i="51"/>
  <c r="BV405" i="51" s="1"/>
  <c r="AT102" i="48"/>
  <c r="AT210" i="51"/>
  <c r="BV210" i="51" s="1"/>
  <c r="AT275" i="51"/>
  <c r="BV275" i="51" s="1"/>
  <c r="AT470" i="51"/>
  <c r="BV470" i="51" s="1"/>
  <c r="AT340" i="51"/>
  <c r="BV340" i="51" s="1"/>
  <c r="AR37" i="45"/>
  <c r="P303" i="49"/>
  <c r="AS303" i="49"/>
  <c r="DX271" i="49"/>
  <c r="BV501" i="51"/>
  <c r="BV436" i="51"/>
  <c r="Q536" i="51"/>
  <c r="Q569" i="51" s="1"/>
  <c r="BV306" i="51"/>
  <c r="BV371" i="51"/>
  <c r="P173" i="51"/>
  <c r="AR466" i="51"/>
  <c r="BT466" i="51" s="1"/>
  <c r="AR206" i="51"/>
  <c r="BT206" i="51" s="1"/>
  <c r="AR271" i="51"/>
  <c r="BT271" i="51" s="1"/>
  <c r="AR336" i="51"/>
  <c r="BT336" i="51" s="1"/>
  <c r="AR401" i="51"/>
  <c r="BT401" i="51" s="1"/>
  <c r="AO270" i="2" l="1"/>
  <c r="AO400" i="2"/>
  <c r="M172" i="2"/>
  <c r="M197" i="2" s="1"/>
  <c r="M198" i="2" s="1"/>
  <c r="AO5" i="46"/>
  <c r="AO31" i="46" s="1"/>
  <c r="AO335" i="2"/>
  <c r="AO36" i="46"/>
  <c r="AO62" i="46" s="1"/>
  <c r="L68" i="2"/>
  <c r="AO205" i="2"/>
  <c r="AO465" i="2"/>
  <c r="AR70" i="46"/>
  <c r="AR402" i="50"/>
  <c r="BT402" i="50" s="1"/>
  <c r="AR272" i="50"/>
  <c r="BT272" i="50" s="1"/>
  <c r="AR69" i="45" s="1"/>
  <c r="AR207" i="50"/>
  <c r="BT207" i="50" s="1"/>
  <c r="AR337" i="50"/>
  <c r="BT337" i="50" s="1"/>
  <c r="P174" i="50"/>
  <c r="AR467" i="50"/>
  <c r="BT467" i="50" s="1"/>
  <c r="AR99" i="48"/>
  <c r="L63" i="38"/>
  <c r="DT230" i="51"/>
  <c r="EI292" i="50"/>
  <c r="BD324" i="50"/>
  <c r="AA324" i="50"/>
  <c r="L565" i="2"/>
  <c r="L590" i="2" s="1"/>
  <c r="L591" i="2" s="1"/>
  <c r="M32" i="38" s="1"/>
  <c r="L557" i="2"/>
  <c r="L558" i="2" s="1"/>
  <c r="CF489" i="50"/>
  <c r="CE292" i="49"/>
  <c r="AR433" i="50"/>
  <c r="DW401" i="50"/>
  <c r="O433" i="50"/>
  <c r="AO327" i="50"/>
  <c r="DT295" i="50"/>
  <c r="L92" i="38"/>
  <c r="T243" i="50"/>
  <c r="AW243" i="50"/>
  <c r="EB211" i="50"/>
  <c r="AA519" i="50"/>
  <c r="Z623" i="50"/>
  <c r="BD519" i="50"/>
  <c r="EI487" i="50"/>
  <c r="CE259" i="51"/>
  <c r="Z554" i="51"/>
  <c r="Z587" i="51" s="1"/>
  <c r="CE389" i="51"/>
  <c r="CE454" i="51"/>
  <c r="Z65" i="51"/>
  <c r="CE519" i="51"/>
  <c r="CE487" i="49"/>
  <c r="AU406" i="49"/>
  <c r="BW406" i="49" s="1"/>
  <c r="AU211" i="49"/>
  <c r="BW211" i="49" s="1"/>
  <c r="AU42" i="48"/>
  <c r="AU276" i="49"/>
  <c r="BW276" i="49" s="1"/>
  <c r="S178" i="49"/>
  <c r="AU341" i="49"/>
  <c r="BW341" i="49" s="1"/>
  <c r="AU471" i="49"/>
  <c r="BW471" i="49" s="1"/>
  <c r="AU42" i="45"/>
  <c r="AW308" i="50"/>
  <c r="T308" i="50"/>
  <c r="EB276" i="50"/>
  <c r="AW438" i="2"/>
  <c r="T438" i="2"/>
  <c r="EB406" i="2"/>
  <c r="CE357" i="49"/>
  <c r="DT360" i="50"/>
  <c r="L125" i="38"/>
  <c r="T438" i="50"/>
  <c r="EB406" i="50"/>
  <c r="AW438" i="50"/>
  <c r="L66" i="38"/>
  <c r="BQ497" i="51"/>
  <c r="BQ522" i="51" s="1"/>
  <c r="L262" i="51"/>
  <c r="L263" i="51" s="1"/>
  <c r="BQ302" i="51"/>
  <c r="BQ327" i="51" s="1"/>
  <c r="BQ432" i="51"/>
  <c r="BQ457" i="51" s="1"/>
  <c r="L532" i="51"/>
  <c r="BQ367" i="51"/>
  <c r="BQ392" i="51" s="1"/>
  <c r="L43" i="51"/>
  <c r="L242" i="38"/>
  <c r="DT425" i="50"/>
  <c r="L158" i="38"/>
  <c r="T373" i="2"/>
  <c r="AW373" i="2"/>
  <c r="EB341" i="2"/>
  <c r="EI423" i="51"/>
  <c r="BD455" i="51"/>
  <c r="AA455" i="51"/>
  <c r="CE422" i="49"/>
  <c r="AW243" i="2"/>
  <c r="EB211" i="2"/>
  <c r="T243" i="2"/>
  <c r="AV11" i="45"/>
  <c r="CF390" i="2"/>
  <c r="L327" i="50"/>
  <c r="L328" i="50" s="1"/>
  <c r="BQ237" i="50"/>
  <c r="BQ262" i="50" s="1"/>
  <c r="AA555" i="50"/>
  <c r="AA588" i="50" s="1"/>
  <c r="CF325" i="50"/>
  <c r="CF455" i="50"/>
  <c r="CF520" i="50"/>
  <c r="AA66" i="50"/>
  <c r="CF390" i="50"/>
  <c r="AW503" i="50"/>
  <c r="T503" i="50"/>
  <c r="S607" i="50"/>
  <c r="EB471" i="50"/>
  <c r="L565" i="49"/>
  <c r="L590" i="49" s="1"/>
  <c r="L591" i="49" s="1"/>
  <c r="M44" i="38" s="1"/>
  <c r="L557" i="49"/>
  <c r="L558" i="49" s="1"/>
  <c r="AW308" i="2"/>
  <c r="T308" i="2"/>
  <c r="BY243" i="2" s="1"/>
  <c r="EB276" i="2"/>
  <c r="DT360" i="51"/>
  <c r="L129" i="38"/>
  <c r="EJ229" i="49"/>
  <c r="AB261" i="49"/>
  <c r="BE261" i="49"/>
  <c r="BD60" i="45"/>
  <c r="CE324" i="2"/>
  <c r="Z554" i="2"/>
  <c r="Z587" i="2" s="1"/>
  <c r="Z65" i="2"/>
  <c r="CE519" i="2"/>
  <c r="CE454" i="2"/>
  <c r="CE389" i="2"/>
  <c r="AR498" i="50"/>
  <c r="DW466" i="50"/>
  <c r="O498" i="50"/>
  <c r="N602" i="50"/>
  <c r="EI488" i="2"/>
  <c r="CF520" i="2" s="1"/>
  <c r="AA520" i="2"/>
  <c r="BD520" i="2"/>
  <c r="Z624" i="2"/>
  <c r="BC28" i="45"/>
  <c r="BE326" i="49"/>
  <c r="AB326" i="49"/>
  <c r="CG261" i="49" s="1"/>
  <c r="EJ294" i="49"/>
  <c r="DT490" i="51"/>
  <c r="L195" i="38"/>
  <c r="L196" i="38" s="1"/>
  <c r="EJ424" i="49"/>
  <c r="AB456" i="49"/>
  <c r="BE456" i="49"/>
  <c r="AA625" i="49"/>
  <c r="AA555" i="49"/>
  <c r="AA588" i="49" s="1"/>
  <c r="CF325" i="49"/>
  <c r="CF260" i="49"/>
  <c r="CF455" i="49"/>
  <c r="CF390" i="49"/>
  <c r="AA66" i="49"/>
  <c r="EI359" i="51"/>
  <c r="CF391" i="51" s="1"/>
  <c r="BD391" i="51"/>
  <c r="EA341" i="51"/>
  <c r="AV373" i="51"/>
  <c r="S373" i="51"/>
  <c r="BX308" i="51" s="1"/>
  <c r="L126" i="38"/>
  <c r="EI227" i="50"/>
  <c r="BD259" i="50"/>
  <c r="AA259" i="50"/>
  <c r="DT425" i="51"/>
  <c r="L162" i="38"/>
  <c r="L163" i="38" s="1"/>
  <c r="BE424" i="2"/>
  <c r="CG424" i="2" s="1"/>
  <c r="EK424" i="2" s="1"/>
  <c r="BE489" i="2"/>
  <c r="CG489" i="2" s="1"/>
  <c r="EK489" i="2" s="1"/>
  <c r="BE294" i="2"/>
  <c r="CG294" i="2" s="1"/>
  <c r="EK294" i="2" s="1"/>
  <c r="BE29" i="46"/>
  <c r="BE359" i="2"/>
  <c r="CG359" i="2" s="1"/>
  <c r="EK359" i="2" s="1"/>
  <c r="BE229" i="2"/>
  <c r="CG229" i="2" s="1"/>
  <c r="EK229" i="2" s="1"/>
  <c r="BE60" i="46"/>
  <c r="L191" i="38"/>
  <c r="L199" i="38" s="1"/>
  <c r="DT490" i="50"/>
  <c r="AR238" i="50"/>
  <c r="DW206" i="50"/>
  <c r="O238" i="50"/>
  <c r="K257" i="38"/>
  <c r="K324" i="38"/>
  <c r="K333" i="38"/>
  <c r="K315" i="38"/>
  <c r="K306" i="38"/>
  <c r="K318" i="38"/>
  <c r="K336" i="38"/>
  <c r="AV73" i="45"/>
  <c r="AO270" i="49"/>
  <c r="AO205" i="49"/>
  <c r="AO335" i="49"/>
  <c r="AO400" i="49"/>
  <c r="AO465" i="49"/>
  <c r="L68" i="49"/>
  <c r="M172" i="49"/>
  <c r="M18" i="38"/>
  <c r="AO36" i="48"/>
  <c r="AO62" i="48" s="1"/>
  <c r="M233" i="38" s="1"/>
  <c r="S607" i="2"/>
  <c r="AW503" i="2"/>
  <c r="T503" i="2"/>
  <c r="EB471" i="2"/>
  <c r="L159" i="38"/>
  <c r="L165" i="38"/>
  <c r="DW271" i="50"/>
  <c r="AR303" i="50"/>
  <c r="O303" i="50"/>
  <c r="BT238" i="50" s="1"/>
  <c r="BQ237" i="51"/>
  <c r="BQ262" i="51" s="1"/>
  <c r="L327" i="51"/>
  <c r="L328" i="51" s="1"/>
  <c r="S538" i="51"/>
  <c r="S571" i="51" s="1"/>
  <c r="BX438" i="51"/>
  <c r="AR368" i="50"/>
  <c r="DW336" i="50"/>
  <c r="O368" i="50"/>
  <c r="L99" i="38"/>
  <c r="L198" i="38"/>
  <c r="AO327" i="51"/>
  <c r="DT295" i="51"/>
  <c r="L96" i="38"/>
  <c r="L97" i="38" s="1"/>
  <c r="L64" i="38"/>
  <c r="BC456" i="51"/>
  <c r="EH424" i="51"/>
  <c r="CE456" i="51" s="1"/>
  <c r="Y625" i="51"/>
  <c r="BB122" i="45"/>
  <c r="T373" i="50"/>
  <c r="AW373" i="50"/>
  <c r="EB341" i="50"/>
  <c r="L312" i="38"/>
  <c r="L275" i="38"/>
  <c r="AN128" i="45"/>
  <c r="L41" i="38"/>
  <c r="L243" i="38" s="1"/>
  <c r="EI357" i="50"/>
  <c r="AA389" i="50"/>
  <c r="BD389" i="50"/>
  <c r="L262" i="50"/>
  <c r="L263" i="50" s="1"/>
  <c r="L532" i="50"/>
  <c r="BQ302" i="50"/>
  <c r="BQ327" i="50" s="1"/>
  <c r="BQ432" i="50"/>
  <c r="BQ457" i="50" s="1"/>
  <c r="BQ367" i="50"/>
  <c r="BQ392" i="50" s="1"/>
  <c r="BQ497" i="50"/>
  <c r="BQ522" i="50" s="1"/>
  <c r="L43" i="50"/>
  <c r="M14" i="38" s="1"/>
  <c r="L322" i="38"/>
  <c r="L310" i="38"/>
  <c r="CE227" i="49"/>
  <c r="L93" i="38"/>
  <c r="L132" i="38"/>
  <c r="L130" i="38"/>
  <c r="R607" i="51"/>
  <c r="AV503" i="51"/>
  <c r="EA471" i="51"/>
  <c r="S503" i="51"/>
  <c r="AV308" i="51"/>
  <c r="S308" i="51"/>
  <c r="BX243" i="51" s="1"/>
  <c r="EA276" i="51"/>
  <c r="AU104" i="45"/>
  <c r="EI228" i="51"/>
  <c r="BC121" i="45"/>
  <c r="AA260" i="51"/>
  <c r="BD260" i="51"/>
  <c r="CF260" i="50"/>
  <c r="AA454" i="50"/>
  <c r="BD454" i="50"/>
  <c r="EI422" i="50"/>
  <c r="L59" i="38"/>
  <c r="L60" i="38" s="1"/>
  <c r="DT230" i="50"/>
  <c r="AS6" i="46"/>
  <c r="AS37" i="46"/>
  <c r="BA23" i="46"/>
  <c r="BA54" i="46"/>
  <c r="AT9" i="46"/>
  <c r="AT40" i="46"/>
  <c r="AU12" i="46"/>
  <c r="AU43" i="46"/>
  <c r="BB26" i="46"/>
  <c r="BB57" i="46"/>
  <c r="Z323" i="50"/>
  <c r="EH291" i="50"/>
  <c r="AT274" i="50"/>
  <c r="BV274" i="50" s="1"/>
  <c r="Y190" i="2"/>
  <c r="Z193" i="2"/>
  <c r="BB421" i="49"/>
  <c r="CD421" i="49" s="1"/>
  <c r="BC453" i="49" s="1"/>
  <c r="AW281" i="51"/>
  <c r="BY281" i="51" s="1"/>
  <c r="BC258" i="50"/>
  <c r="BC453" i="50"/>
  <c r="EH421" i="50"/>
  <c r="EH226" i="50"/>
  <c r="EH356" i="50"/>
  <c r="BC388" i="50"/>
  <c r="BB88" i="45"/>
  <c r="BC518" i="50"/>
  <c r="Y622" i="50"/>
  <c r="Z518" i="50"/>
  <c r="EH486" i="50"/>
  <c r="BB355" i="51"/>
  <c r="CD355" i="51" s="1"/>
  <c r="BB485" i="51"/>
  <c r="CD485" i="51" s="1"/>
  <c r="BB225" i="51"/>
  <c r="CD225" i="51" s="1"/>
  <c r="BB420" i="51"/>
  <c r="CD420" i="51" s="1"/>
  <c r="BB290" i="51"/>
  <c r="CD290" i="51" s="1"/>
  <c r="BB117" i="48"/>
  <c r="Z192" i="51"/>
  <c r="BB226" i="49"/>
  <c r="CD226" i="49" s="1"/>
  <c r="BC258" i="49" s="1"/>
  <c r="BB291" i="49"/>
  <c r="CD291" i="49" s="1"/>
  <c r="BC323" i="49" s="1"/>
  <c r="BB486" i="49"/>
  <c r="CD486" i="49" s="1"/>
  <c r="BC518" i="49" s="1"/>
  <c r="BB356" i="49"/>
  <c r="CD356" i="49" s="1"/>
  <c r="EH356" i="49" s="1"/>
  <c r="Z193" i="49"/>
  <c r="BB57" i="48"/>
  <c r="EA473" i="50"/>
  <c r="S440" i="50"/>
  <c r="AV505" i="50"/>
  <c r="S245" i="50"/>
  <c r="AV245" i="50"/>
  <c r="EA213" i="50"/>
  <c r="S375" i="50"/>
  <c r="AV440" i="50"/>
  <c r="BA54" i="48"/>
  <c r="S310" i="50"/>
  <c r="R609" i="50"/>
  <c r="EA343" i="50"/>
  <c r="EA278" i="50"/>
  <c r="AU75" i="45"/>
  <c r="BB486" i="2"/>
  <c r="CD486" i="2" s="1"/>
  <c r="BA483" i="2"/>
  <c r="CC483" i="2" s="1"/>
  <c r="BB226" i="2"/>
  <c r="CD226" i="2" s="1"/>
  <c r="BB291" i="2"/>
  <c r="CD291" i="2" s="1"/>
  <c r="BA418" i="2"/>
  <c r="CC418" i="2" s="1"/>
  <c r="BA353" i="2"/>
  <c r="CC353" i="2" s="1"/>
  <c r="BA223" i="2"/>
  <c r="CC223" i="2" s="1"/>
  <c r="BB421" i="2"/>
  <c r="CD421" i="2" s="1"/>
  <c r="BA288" i="2"/>
  <c r="CC288" i="2" s="1"/>
  <c r="BB356" i="2"/>
  <c r="CD356" i="2" s="1"/>
  <c r="AU242" i="50"/>
  <c r="AW476" i="51"/>
  <c r="BY476" i="51" s="1"/>
  <c r="U183" i="51"/>
  <c r="R502" i="50"/>
  <c r="AU502" i="50"/>
  <c r="AT469" i="50"/>
  <c r="BV469" i="50" s="1"/>
  <c r="AW108" i="48"/>
  <c r="AW411" i="51"/>
  <c r="BY411" i="51" s="1"/>
  <c r="AX443" i="51" s="1"/>
  <c r="AW216" i="51"/>
  <c r="BY216" i="51" s="1"/>
  <c r="U248" i="51" s="1"/>
  <c r="AT404" i="50"/>
  <c r="BV404" i="50" s="1"/>
  <c r="R436" i="50" s="1"/>
  <c r="AW346" i="51"/>
  <c r="BY346" i="51" s="1"/>
  <c r="EC346" i="51" s="1"/>
  <c r="R242" i="50"/>
  <c r="R176" i="50"/>
  <c r="AT339" i="50"/>
  <c r="BV339" i="50" s="1"/>
  <c r="AT209" i="50"/>
  <c r="BV209" i="50" s="1"/>
  <c r="AU241" i="50" s="1"/>
  <c r="DZ470" i="50"/>
  <c r="BX244" i="51"/>
  <c r="CA251" i="50"/>
  <c r="Q606" i="50"/>
  <c r="BY248" i="2"/>
  <c r="CD257" i="49"/>
  <c r="BV240" i="2"/>
  <c r="AW47" i="45"/>
  <c r="AU74" i="45"/>
  <c r="AU43" i="45"/>
  <c r="S51" i="49"/>
  <c r="AW110" i="45"/>
  <c r="AV14" i="45"/>
  <c r="CB352" i="50"/>
  <c r="CB417" i="50"/>
  <c r="AW507" i="2"/>
  <c r="EB475" i="2"/>
  <c r="T507" i="2"/>
  <c r="S611" i="2"/>
  <c r="V316" i="51"/>
  <c r="ED284" i="51"/>
  <c r="AY316" i="51"/>
  <c r="BY476" i="50"/>
  <c r="V617" i="49"/>
  <c r="AZ513" i="49"/>
  <c r="W513" i="49"/>
  <c r="EE481" i="49"/>
  <c r="BA319" i="51"/>
  <c r="X319" i="51"/>
  <c r="EF287" i="51"/>
  <c r="BY378" i="2"/>
  <c r="T543" i="2"/>
  <c r="T576" i="2" s="1"/>
  <c r="BY313" i="2"/>
  <c r="BY508" i="2"/>
  <c r="BY443" i="2"/>
  <c r="T54" i="2"/>
  <c r="EA407" i="50"/>
  <c r="S439" i="50"/>
  <c r="AV439" i="50"/>
  <c r="BC486" i="51"/>
  <c r="BC291" i="51"/>
  <c r="BC356" i="51"/>
  <c r="AA193" i="51"/>
  <c r="BC226" i="51"/>
  <c r="BC421" i="51"/>
  <c r="AX218" i="51"/>
  <c r="BZ218" i="51" s="1"/>
  <c r="AX478" i="51"/>
  <c r="BZ478" i="51" s="1"/>
  <c r="AX348" i="51"/>
  <c r="BZ348" i="51" s="1"/>
  <c r="V185" i="51"/>
  <c r="AX413" i="51"/>
  <c r="BZ413" i="51" s="1"/>
  <c r="AX283" i="51"/>
  <c r="BZ283" i="51" s="1"/>
  <c r="AX110" i="48"/>
  <c r="CD517" i="49"/>
  <c r="Y552" i="49"/>
  <c r="Y585" i="49" s="1"/>
  <c r="CD387" i="49"/>
  <c r="CD452" i="49"/>
  <c r="CD322" i="49"/>
  <c r="Y63" i="49"/>
  <c r="AZ512" i="2"/>
  <c r="EE480" i="2"/>
  <c r="W512" i="2"/>
  <c r="V616" i="2"/>
  <c r="U378" i="49"/>
  <c r="EC346" i="49"/>
  <c r="AX378" i="49"/>
  <c r="U248" i="49"/>
  <c r="EC216" i="49"/>
  <c r="AX248" i="49"/>
  <c r="EB474" i="2"/>
  <c r="T506" i="2"/>
  <c r="S610" i="2"/>
  <c r="AW506" i="2"/>
  <c r="CC288" i="50"/>
  <c r="CC353" i="50"/>
  <c r="AZ512" i="49"/>
  <c r="W512" i="49"/>
  <c r="EE480" i="49"/>
  <c r="V616" i="49"/>
  <c r="AV213" i="51"/>
  <c r="BX213" i="51" s="1"/>
  <c r="AV408" i="51"/>
  <c r="BX408" i="51" s="1"/>
  <c r="T180" i="51"/>
  <c r="AV278" i="51"/>
  <c r="BX278" i="51" s="1"/>
  <c r="AV473" i="51"/>
  <c r="BX473" i="51" s="1"/>
  <c r="AV343" i="51"/>
  <c r="BX343" i="51" s="1"/>
  <c r="BB255" i="51"/>
  <c r="Y255" i="51"/>
  <c r="EG223" i="51"/>
  <c r="BA116" i="45"/>
  <c r="BZ284" i="2"/>
  <c r="BZ219" i="2"/>
  <c r="BZ348" i="50"/>
  <c r="EE221" i="50"/>
  <c r="W253" i="50"/>
  <c r="AZ253" i="50"/>
  <c r="AY83" i="45"/>
  <c r="W448" i="50"/>
  <c r="EE416" i="50"/>
  <c r="AZ448" i="50"/>
  <c r="CC353" i="49"/>
  <c r="X319" i="49"/>
  <c r="EF287" i="49"/>
  <c r="BA319" i="49"/>
  <c r="W383" i="49"/>
  <c r="EE351" i="49"/>
  <c r="AZ383" i="49"/>
  <c r="AX444" i="50"/>
  <c r="U444" i="50"/>
  <c r="EC412" i="50"/>
  <c r="W549" i="2"/>
  <c r="W582" i="2" s="1"/>
  <c r="CB319" i="2"/>
  <c r="CB514" i="2"/>
  <c r="CB449" i="2"/>
  <c r="CB384" i="2"/>
  <c r="W60" i="2"/>
  <c r="BB290" i="50"/>
  <c r="BB225" i="50"/>
  <c r="BB485" i="50"/>
  <c r="BB420" i="50"/>
  <c r="BB355" i="50"/>
  <c r="Z192" i="50"/>
  <c r="U544" i="49"/>
  <c r="U577" i="49" s="1"/>
  <c r="BZ379" i="49"/>
  <c r="BZ509" i="49"/>
  <c r="BZ444" i="49"/>
  <c r="BZ314" i="49"/>
  <c r="U55" i="49"/>
  <c r="AZ447" i="2"/>
  <c r="EE415" i="2"/>
  <c r="W447" i="2"/>
  <c r="BB256" i="2"/>
  <c r="EG224" i="2"/>
  <c r="Y256" i="2"/>
  <c r="BA24" i="45"/>
  <c r="V250" i="49"/>
  <c r="ED218" i="49"/>
  <c r="AY250" i="49"/>
  <c r="EA472" i="49"/>
  <c r="R608" i="49"/>
  <c r="AV504" i="49"/>
  <c r="S504" i="49"/>
  <c r="AV309" i="49"/>
  <c r="S309" i="49"/>
  <c r="EA277" i="49"/>
  <c r="EC217" i="2"/>
  <c r="U249" i="2"/>
  <c r="AX249" i="2"/>
  <c r="AW17" i="45"/>
  <c r="AW442" i="50"/>
  <c r="T442" i="50"/>
  <c r="EB410" i="50"/>
  <c r="EB215" i="50"/>
  <c r="AW247" i="50"/>
  <c r="T247" i="50"/>
  <c r="BX245" i="49"/>
  <c r="CC224" i="49"/>
  <c r="EE221" i="49"/>
  <c r="AZ253" i="49"/>
  <c r="W253" i="49"/>
  <c r="AY52" i="45"/>
  <c r="EF222" i="51"/>
  <c r="BA254" i="51"/>
  <c r="X254" i="51"/>
  <c r="AZ115" i="45"/>
  <c r="BW408" i="2"/>
  <c r="AZ317" i="49"/>
  <c r="W317" i="49"/>
  <c r="EE285" i="49"/>
  <c r="BB450" i="51"/>
  <c r="Y450" i="51"/>
  <c r="EG418" i="51"/>
  <c r="AZ513" i="50"/>
  <c r="W513" i="50"/>
  <c r="EE481" i="50"/>
  <c r="V617" i="50"/>
  <c r="CB482" i="50"/>
  <c r="CB222" i="50"/>
  <c r="EC216" i="50"/>
  <c r="AX248" i="50"/>
  <c r="U248" i="50"/>
  <c r="BY411" i="50"/>
  <c r="BA449" i="51"/>
  <c r="EF417" i="51"/>
  <c r="X449" i="51"/>
  <c r="EA212" i="50"/>
  <c r="S244" i="50"/>
  <c r="AV244" i="50"/>
  <c r="EE350" i="2"/>
  <c r="AZ382" i="2"/>
  <c r="W382" i="2"/>
  <c r="AX443" i="49"/>
  <c r="EC411" i="49"/>
  <c r="U443" i="49"/>
  <c r="AX313" i="49"/>
  <c r="U313" i="49"/>
  <c r="EC281" i="49"/>
  <c r="EB279" i="2"/>
  <c r="AW311" i="2"/>
  <c r="T311" i="2"/>
  <c r="AW246" i="2"/>
  <c r="T246" i="2"/>
  <c r="EB214" i="2"/>
  <c r="T507" i="49"/>
  <c r="EB475" i="49"/>
  <c r="AW507" i="49"/>
  <c r="T377" i="49"/>
  <c r="AW377" i="49"/>
  <c r="EB345" i="49"/>
  <c r="T247" i="2"/>
  <c r="EB215" i="2"/>
  <c r="AW247" i="2"/>
  <c r="AV15" i="45"/>
  <c r="CC483" i="50"/>
  <c r="U444" i="51"/>
  <c r="EC412" i="51"/>
  <c r="AX444" i="51"/>
  <c r="U249" i="51"/>
  <c r="EC217" i="51"/>
  <c r="AX249" i="51"/>
  <c r="CA251" i="49"/>
  <c r="BZ479" i="2"/>
  <c r="Y386" i="50"/>
  <c r="BB386" i="50"/>
  <c r="EG354" i="50"/>
  <c r="EG484" i="50"/>
  <c r="BB516" i="50"/>
  <c r="X620" i="50"/>
  <c r="Y516" i="50"/>
  <c r="CC483" i="49"/>
  <c r="CC223" i="49"/>
  <c r="W547" i="51"/>
  <c r="W580" i="51" s="1"/>
  <c r="CB447" i="51"/>
  <c r="CB382" i="51"/>
  <c r="CB512" i="51"/>
  <c r="CB317" i="51"/>
  <c r="W58" i="51"/>
  <c r="AZ114" i="46" s="1"/>
  <c r="EG354" i="51"/>
  <c r="Y386" i="51"/>
  <c r="BB386" i="51"/>
  <c r="CB253" i="2"/>
  <c r="EE350" i="49"/>
  <c r="W382" i="49"/>
  <c r="AZ382" i="49"/>
  <c r="CD257" i="2"/>
  <c r="EG419" i="50"/>
  <c r="BB451" i="50"/>
  <c r="Y451" i="50"/>
  <c r="AV474" i="49"/>
  <c r="BX474" i="49" s="1"/>
  <c r="AV279" i="49"/>
  <c r="BX279" i="49" s="1"/>
  <c r="AV344" i="49"/>
  <c r="AV214" i="49"/>
  <c r="BX214" i="49" s="1"/>
  <c r="T181" i="49"/>
  <c r="AV409" i="49"/>
  <c r="BX409" i="49" s="1"/>
  <c r="AV45" i="48"/>
  <c r="V445" i="49"/>
  <c r="ED413" i="49"/>
  <c r="AY445" i="49"/>
  <c r="AV244" i="49"/>
  <c r="S244" i="49"/>
  <c r="EA212" i="49"/>
  <c r="EC412" i="2"/>
  <c r="U444" i="2"/>
  <c r="AX444" i="2"/>
  <c r="CA221" i="51"/>
  <c r="CA416" i="51"/>
  <c r="T312" i="50"/>
  <c r="AW312" i="50"/>
  <c r="EB280" i="50"/>
  <c r="CC354" i="49"/>
  <c r="BX441" i="50"/>
  <c r="S541" i="50"/>
  <c r="S574" i="50" s="1"/>
  <c r="BX311" i="50"/>
  <c r="BX506" i="50"/>
  <c r="BX376" i="50"/>
  <c r="S52" i="50"/>
  <c r="AV77" i="46" s="1"/>
  <c r="BW213" i="2"/>
  <c r="W252" i="2"/>
  <c r="AZ252" i="2"/>
  <c r="EE220" i="2"/>
  <c r="AY20" i="45"/>
  <c r="AW377" i="2"/>
  <c r="EB345" i="2"/>
  <c r="T377" i="2"/>
  <c r="BX505" i="49"/>
  <c r="BX310" i="49"/>
  <c r="S540" i="49"/>
  <c r="S573" i="49" s="1"/>
  <c r="BX440" i="49"/>
  <c r="BX375" i="49"/>
  <c r="ED219" i="51"/>
  <c r="V251" i="51"/>
  <c r="AY251" i="51"/>
  <c r="AX112" i="45"/>
  <c r="BB451" i="2"/>
  <c r="EG419" i="2"/>
  <c r="Y451" i="2"/>
  <c r="BY346" i="50"/>
  <c r="AX379" i="50"/>
  <c r="EC347" i="50"/>
  <c r="U379" i="50"/>
  <c r="EA277" i="50"/>
  <c r="AV309" i="50"/>
  <c r="S309" i="50"/>
  <c r="AY285" i="50"/>
  <c r="AY350" i="50"/>
  <c r="AY480" i="50"/>
  <c r="W187" i="50"/>
  <c r="AY415" i="50"/>
  <c r="AY220" i="50"/>
  <c r="AY112" i="48"/>
  <c r="EG483" i="51"/>
  <c r="BB515" i="51"/>
  <c r="Y515" i="51"/>
  <c r="X619" i="51"/>
  <c r="CA446" i="49"/>
  <c r="CA316" i="49"/>
  <c r="CA511" i="49"/>
  <c r="CA381" i="49"/>
  <c r="V546" i="49"/>
  <c r="V579" i="49" s="1"/>
  <c r="V57" i="49"/>
  <c r="U508" i="49"/>
  <c r="EC476" i="49"/>
  <c r="T612" i="49"/>
  <c r="AX508" i="49"/>
  <c r="V546" i="50"/>
  <c r="V579" i="50" s="1"/>
  <c r="CA511" i="50"/>
  <c r="CA446" i="50"/>
  <c r="CA381" i="50"/>
  <c r="CA316" i="50"/>
  <c r="V57" i="50"/>
  <c r="AY82" i="46" s="1"/>
  <c r="T247" i="49"/>
  <c r="EB215" i="49"/>
  <c r="AW247" i="49"/>
  <c r="CC223" i="50"/>
  <c r="AX314" i="51"/>
  <c r="EC282" i="51"/>
  <c r="U314" i="51"/>
  <c r="W618" i="49"/>
  <c r="X514" i="49"/>
  <c r="BA514" i="49"/>
  <c r="EF482" i="49"/>
  <c r="EE286" i="49"/>
  <c r="W318" i="49"/>
  <c r="AZ318" i="49"/>
  <c r="X384" i="51"/>
  <c r="BA384" i="51"/>
  <c r="EF352" i="51"/>
  <c r="CB252" i="51"/>
  <c r="U314" i="50"/>
  <c r="EC282" i="50"/>
  <c r="AX314" i="50"/>
  <c r="BZ250" i="2"/>
  <c r="BZ413" i="50"/>
  <c r="BZ478" i="50"/>
  <c r="CB254" i="2"/>
  <c r="EC477" i="2"/>
  <c r="T613" i="2"/>
  <c r="U509" i="2"/>
  <c r="AX509" i="2"/>
  <c r="CC418" i="49"/>
  <c r="AY446" i="51"/>
  <c r="ED414" i="51"/>
  <c r="V446" i="51"/>
  <c r="BB451" i="51"/>
  <c r="EG419" i="51"/>
  <c r="Y451" i="51"/>
  <c r="BX246" i="50"/>
  <c r="U509" i="50"/>
  <c r="EC477" i="50"/>
  <c r="T613" i="50"/>
  <c r="AX509" i="50"/>
  <c r="CB513" i="2"/>
  <c r="CB318" i="2"/>
  <c r="W548" i="2"/>
  <c r="W581" i="2" s="1"/>
  <c r="CB448" i="2"/>
  <c r="CB383" i="2"/>
  <c r="W59" i="2"/>
  <c r="BZ249" i="49"/>
  <c r="AU212" i="2"/>
  <c r="BW212" i="2" s="1"/>
  <c r="S179" i="2"/>
  <c r="AU407" i="2"/>
  <c r="BW407" i="2" s="1"/>
  <c r="AU277" i="2"/>
  <c r="BW277" i="2" s="1"/>
  <c r="AU342" i="2"/>
  <c r="BW342" i="2" s="1"/>
  <c r="AU472" i="2"/>
  <c r="BW472" i="2" s="1"/>
  <c r="W317" i="2"/>
  <c r="AZ317" i="2"/>
  <c r="EE285" i="2"/>
  <c r="AY315" i="49"/>
  <c r="ED283" i="49"/>
  <c r="V315" i="49"/>
  <c r="S439" i="49"/>
  <c r="AV439" i="49"/>
  <c r="EA407" i="49"/>
  <c r="U545" i="2"/>
  <c r="U578" i="2" s="1"/>
  <c r="BZ315" i="2"/>
  <c r="BZ380" i="2"/>
  <c r="BZ510" i="2"/>
  <c r="BZ445" i="2"/>
  <c r="U56" i="2"/>
  <c r="CA286" i="51"/>
  <c r="T377" i="50"/>
  <c r="AW377" i="50"/>
  <c r="EB345" i="50"/>
  <c r="ED479" i="51"/>
  <c r="V511" i="51"/>
  <c r="U615" i="51"/>
  <c r="AY511" i="51"/>
  <c r="EG484" i="2"/>
  <c r="X620" i="2"/>
  <c r="Y516" i="2"/>
  <c r="BB516" i="2"/>
  <c r="CC419" i="49"/>
  <c r="BY377" i="51"/>
  <c r="BY442" i="51"/>
  <c r="BY507" i="51"/>
  <c r="T542" i="51"/>
  <c r="T575" i="51" s="1"/>
  <c r="BY312" i="51"/>
  <c r="T53" i="51"/>
  <c r="AW109" i="46" s="1"/>
  <c r="X254" i="49"/>
  <c r="BA254" i="49"/>
  <c r="EF222" i="49"/>
  <c r="AZ53" i="45"/>
  <c r="Y516" i="51"/>
  <c r="EG484" i="51"/>
  <c r="BB516" i="51"/>
  <c r="X620" i="51"/>
  <c r="BW343" i="2"/>
  <c r="BW473" i="2"/>
  <c r="Y256" i="50"/>
  <c r="EG224" i="50"/>
  <c r="BB256" i="50"/>
  <c r="BA86" i="45"/>
  <c r="EC282" i="2"/>
  <c r="U314" i="2"/>
  <c r="AX314" i="2"/>
  <c r="CB287" i="50"/>
  <c r="BY281" i="50"/>
  <c r="EA342" i="50"/>
  <c r="AV374" i="50"/>
  <c r="S374" i="50"/>
  <c r="EA472" i="50"/>
  <c r="AV504" i="50"/>
  <c r="S504" i="50"/>
  <c r="R608" i="50"/>
  <c r="W252" i="49"/>
  <c r="EE220" i="49"/>
  <c r="AZ252" i="49"/>
  <c r="AY51" i="45"/>
  <c r="Y320" i="51"/>
  <c r="EG288" i="51"/>
  <c r="BB320" i="51"/>
  <c r="W318" i="50"/>
  <c r="AZ318" i="50"/>
  <c r="EE286" i="50"/>
  <c r="W383" i="50"/>
  <c r="AZ383" i="50"/>
  <c r="EE351" i="50"/>
  <c r="EC347" i="2"/>
  <c r="AX379" i="2"/>
  <c r="U379" i="2"/>
  <c r="EB344" i="2"/>
  <c r="AW376" i="2"/>
  <c r="T376" i="2"/>
  <c r="T441" i="2"/>
  <c r="AW441" i="2"/>
  <c r="EB409" i="2"/>
  <c r="BX410" i="49"/>
  <c r="BX280" i="49"/>
  <c r="AW442" i="2"/>
  <c r="T442" i="2"/>
  <c r="EB410" i="2"/>
  <c r="CC418" i="50"/>
  <c r="V381" i="51"/>
  <c r="ED349" i="51"/>
  <c r="AY381" i="51"/>
  <c r="AX379" i="51"/>
  <c r="EC347" i="51"/>
  <c r="U379" i="51"/>
  <c r="AX509" i="51"/>
  <c r="U509" i="51"/>
  <c r="T613" i="51"/>
  <c r="EC477" i="51"/>
  <c r="EF417" i="49"/>
  <c r="X449" i="49"/>
  <c r="BA449" i="49"/>
  <c r="EG289" i="51"/>
  <c r="Y321" i="51"/>
  <c r="BB321" i="51"/>
  <c r="AZ448" i="49"/>
  <c r="EE416" i="49"/>
  <c r="W448" i="49"/>
  <c r="EF482" i="51"/>
  <c r="BA514" i="51"/>
  <c r="W618" i="51"/>
  <c r="X514" i="51"/>
  <c r="CD452" i="2"/>
  <c r="Y552" i="2"/>
  <c r="Y585" i="2" s="1"/>
  <c r="CD322" i="2"/>
  <c r="CD387" i="2"/>
  <c r="CD517" i="2"/>
  <c r="Y63" i="2"/>
  <c r="BX504" i="51"/>
  <c r="BX309" i="51"/>
  <c r="S539" i="51"/>
  <c r="S572" i="51" s="1"/>
  <c r="BX439" i="51"/>
  <c r="BX374" i="51"/>
  <c r="S50" i="51"/>
  <c r="AV106" i="46" s="1"/>
  <c r="BB385" i="51"/>
  <c r="Y385" i="51"/>
  <c r="EG353" i="51"/>
  <c r="BZ349" i="2"/>
  <c r="BZ414" i="2"/>
  <c r="AV344" i="51"/>
  <c r="AV214" i="51"/>
  <c r="BX214" i="51" s="1"/>
  <c r="T181" i="51"/>
  <c r="AV409" i="51"/>
  <c r="BX409" i="51" s="1"/>
  <c r="AV474" i="51"/>
  <c r="BX474" i="51" s="1"/>
  <c r="AV279" i="51"/>
  <c r="BX279" i="51" s="1"/>
  <c r="BZ218" i="50"/>
  <c r="BZ283" i="50"/>
  <c r="AW312" i="2"/>
  <c r="T312" i="2"/>
  <c r="EB280" i="2"/>
  <c r="CC288" i="49"/>
  <c r="Y386" i="2"/>
  <c r="EG354" i="2"/>
  <c r="BB386" i="2"/>
  <c r="EG289" i="2"/>
  <c r="Y321" i="2"/>
  <c r="BB321" i="2"/>
  <c r="BY247" i="51"/>
  <c r="Y321" i="50"/>
  <c r="EG289" i="50"/>
  <c r="BB321" i="50"/>
  <c r="BZ478" i="49"/>
  <c r="ED348" i="49"/>
  <c r="AY380" i="49"/>
  <c r="V380" i="49"/>
  <c r="AU43" i="48"/>
  <c r="EA342" i="49"/>
  <c r="S374" i="49"/>
  <c r="AV374" i="49"/>
  <c r="CA351" i="51"/>
  <c r="CA481" i="51"/>
  <c r="AV77" i="45"/>
  <c r="EB475" i="50"/>
  <c r="T507" i="50"/>
  <c r="AW507" i="50"/>
  <c r="S611" i="50"/>
  <c r="CC484" i="49"/>
  <c r="CC289" i="49"/>
  <c r="BA384" i="49"/>
  <c r="X384" i="49"/>
  <c r="EF352" i="49"/>
  <c r="BB256" i="51"/>
  <c r="Y256" i="51"/>
  <c r="EG224" i="51"/>
  <c r="BA117" i="45"/>
  <c r="EC217" i="50"/>
  <c r="U249" i="50"/>
  <c r="AX249" i="50"/>
  <c r="AW79" i="45"/>
  <c r="BW278" i="2"/>
  <c r="AZ447" i="49"/>
  <c r="EE415" i="49"/>
  <c r="W447" i="49"/>
  <c r="AS7" i="45"/>
  <c r="DZ275" i="2"/>
  <c r="R307" i="2"/>
  <c r="AU307" i="2"/>
  <c r="Q499" i="2"/>
  <c r="P603" i="2"/>
  <c r="AT499" i="2"/>
  <c r="DY467" i="2"/>
  <c r="BV240" i="50"/>
  <c r="Q606" i="2"/>
  <c r="AU502" i="2"/>
  <c r="R502" i="2"/>
  <c r="DZ470" i="2"/>
  <c r="AT10" i="45"/>
  <c r="Q173" i="2"/>
  <c r="AS206" i="2"/>
  <c r="BU206" i="2" s="1"/>
  <c r="AS336" i="2"/>
  <c r="BU336" i="2" s="1"/>
  <c r="AS401" i="2"/>
  <c r="BU401" i="2" s="1"/>
  <c r="AS271" i="2"/>
  <c r="BU271" i="2" s="1"/>
  <c r="AS466" i="2"/>
  <c r="BU466" i="2" s="1"/>
  <c r="BV500" i="50"/>
  <c r="BV370" i="50"/>
  <c r="Q535" i="50"/>
  <c r="Q568" i="50" s="1"/>
  <c r="BV305" i="50"/>
  <c r="BV435" i="50"/>
  <c r="Q46" i="50"/>
  <c r="AT71" i="46" s="1"/>
  <c r="AU437" i="50"/>
  <c r="DZ405" i="50"/>
  <c r="R437" i="50"/>
  <c r="AT72" i="45"/>
  <c r="R437" i="2"/>
  <c r="AU437" i="2"/>
  <c r="DZ405" i="2"/>
  <c r="Q369" i="2"/>
  <c r="AT369" i="2"/>
  <c r="DY337" i="2"/>
  <c r="AU307" i="50"/>
  <c r="R307" i="50"/>
  <c r="DZ275" i="50"/>
  <c r="DZ340" i="2"/>
  <c r="AU372" i="2"/>
  <c r="R372" i="2"/>
  <c r="Q304" i="2"/>
  <c r="AT304" i="2"/>
  <c r="DY272" i="2"/>
  <c r="AT274" i="2"/>
  <c r="BV274" i="2" s="1"/>
  <c r="AT209" i="2"/>
  <c r="BV209" i="2" s="1"/>
  <c r="R176" i="2"/>
  <c r="AT404" i="2"/>
  <c r="BV404" i="2" s="1"/>
  <c r="AT469" i="2"/>
  <c r="BV469" i="2" s="1"/>
  <c r="AT339" i="2"/>
  <c r="BV339" i="2" s="1"/>
  <c r="AU372" i="50"/>
  <c r="R372" i="50"/>
  <c r="DZ340" i="50"/>
  <c r="R242" i="2"/>
  <c r="AU242" i="2"/>
  <c r="DZ210" i="2"/>
  <c r="Q239" i="2"/>
  <c r="DY207" i="2"/>
  <c r="AT239" i="2"/>
  <c r="Q434" i="2"/>
  <c r="DY402" i="2"/>
  <c r="AT434" i="2"/>
  <c r="Q535" i="2"/>
  <c r="Q568" i="2" s="1"/>
  <c r="BV500" i="2"/>
  <c r="BV435" i="2"/>
  <c r="BV370" i="2"/>
  <c r="BV305" i="2"/>
  <c r="Q46" i="2"/>
  <c r="DY402" i="51"/>
  <c r="Q239" i="51"/>
  <c r="AT239" i="51"/>
  <c r="Q434" i="51"/>
  <c r="AS100" i="45"/>
  <c r="Q46" i="49"/>
  <c r="BV240" i="49"/>
  <c r="DX206" i="51"/>
  <c r="AS238" i="51"/>
  <c r="P238" i="51"/>
  <c r="DZ275" i="51"/>
  <c r="AU307" i="51"/>
  <c r="R307" i="51"/>
  <c r="Q606" i="49"/>
  <c r="AU502" i="49"/>
  <c r="R502" i="49"/>
  <c r="DZ470" i="49"/>
  <c r="AT304" i="49"/>
  <c r="Q304" i="49"/>
  <c r="DY272" i="49"/>
  <c r="AT239" i="49"/>
  <c r="Q239" i="49"/>
  <c r="DY207" i="49"/>
  <c r="AS38" i="45"/>
  <c r="AT369" i="51"/>
  <c r="DY337" i="51"/>
  <c r="Q369" i="51"/>
  <c r="AT103" i="45"/>
  <c r="AU242" i="51"/>
  <c r="DZ210" i="51"/>
  <c r="R242" i="51"/>
  <c r="AU242" i="49"/>
  <c r="DZ210" i="49"/>
  <c r="R242" i="49"/>
  <c r="AT41" i="45"/>
  <c r="Q369" i="49"/>
  <c r="DY337" i="49"/>
  <c r="AT369" i="49"/>
  <c r="R176" i="51"/>
  <c r="AT209" i="51"/>
  <c r="BV209" i="51" s="1"/>
  <c r="AT469" i="51"/>
  <c r="BV469" i="51" s="1"/>
  <c r="AT274" i="51"/>
  <c r="BV274" i="51" s="1"/>
  <c r="AT339" i="51"/>
  <c r="BV339" i="51" s="1"/>
  <c r="AT404" i="51"/>
  <c r="BV404" i="51" s="1"/>
  <c r="AT101" i="48"/>
  <c r="Q434" i="49"/>
  <c r="AT434" i="49"/>
  <c r="DY402" i="49"/>
  <c r="AS498" i="51"/>
  <c r="O602" i="51"/>
  <c r="P498" i="51"/>
  <c r="DX466" i="51"/>
  <c r="BU238" i="49"/>
  <c r="DZ340" i="51"/>
  <c r="AU372" i="51"/>
  <c r="R372" i="51"/>
  <c r="AU437" i="49"/>
  <c r="R437" i="49"/>
  <c r="DZ405" i="49"/>
  <c r="AT499" i="49"/>
  <c r="P603" i="49"/>
  <c r="Q499" i="49"/>
  <c r="DY467" i="49"/>
  <c r="P603" i="51"/>
  <c r="AT499" i="51"/>
  <c r="Q499" i="51"/>
  <c r="DY467" i="51"/>
  <c r="R175" i="51"/>
  <c r="AT208" i="51"/>
  <c r="BV208" i="51" s="1"/>
  <c r="AT338" i="51"/>
  <c r="BV338" i="51" s="1"/>
  <c r="AT468" i="51"/>
  <c r="BV468" i="51" s="1"/>
  <c r="AT273" i="51"/>
  <c r="BV273" i="51" s="1"/>
  <c r="AT403" i="51"/>
  <c r="BV403" i="51" s="1"/>
  <c r="P433" i="51"/>
  <c r="DX401" i="51"/>
  <c r="AS433" i="51"/>
  <c r="Q535" i="49"/>
  <c r="Q568" i="49" s="1"/>
  <c r="BV500" i="49"/>
  <c r="BV435" i="49"/>
  <c r="BV370" i="49"/>
  <c r="BV305" i="49"/>
  <c r="P368" i="51"/>
  <c r="DX336" i="51"/>
  <c r="AS368" i="51"/>
  <c r="AR99" i="45"/>
  <c r="AS303" i="51"/>
  <c r="DX271" i="51"/>
  <c r="P303" i="51"/>
  <c r="Q606" i="51"/>
  <c r="AU502" i="51"/>
  <c r="R502" i="51"/>
  <c r="DZ470" i="51"/>
  <c r="R437" i="51"/>
  <c r="DZ405" i="51"/>
  <c r="AU437" i="51"/>
  <c r="AU372" i="49"/>
  <c r="R372" i="49"/>
  <c r="DZ340" i="49"/>
  <c r="DZ275" i="49"/>
  <c r="R307" i="49"/>
  <c r="AU307" i="49"/>
  <c r="AT304" i="51"/>
  <c r="Q304" i="51"/>
  <c r="DY272" i="51"/>
  <c r="R176" i="49"/>
  <c r="AT339" i="49"/>
  <c r="BV339" i="49" s="1"/>
  <c r="AT40" i="48"/>
  <c r="AT469" i="49"/>
  <c r="BV469" i="49" s="1"/>
  <c r="AT404" i="49"/>
  <c r="BV404" i="49" s="1"/>
  <c r="AT209" i="49"/>
  <c r="BV209" i="49" s="1"/>
  <c r="AT274" i="49"/>
  <c r="BV274" i="49" s="1"/>
  <c r="P533" i="49"/>
  <c r="P566" i="49" s="1"/>
  <c r="BU498" i="49"/>
  <c r="BU433" i="49"/>
  <c r="BU368" i="49"/>
  <c r="BU303" i="49"/>
  <c r="P44" i="49"/>
  <c r="EI357" i="49" l="1"/>
  <c r="AA389" i="49"/>
  <c r="BD389" i="49"/>
  <c r="L101" i="38"/>
  <c r="L279" i="38"/>
  <c r="L247" i="38"/>
  <c r="L283" i="38" s="1"/>
  <c r="BX373" i="51"/>
  <c r="AO230" i="49"/>
  <c r="M54" i="38" s="1"/>
  <c r="BQ205" i="49"/>
  <c r="BD91" i="46"/>
  <c r="AB195" i="50"/>
  <c r="BD293" i="50"/>
  <c r="CF293" i="50" s="1"/>
  <c r="BD488" i="50"/>
  <c r="CF488" i="50" s="1"/>
  <c r="BD358" i="50"/>
  <c r="CF358" i="50" s="1"/>
  <c r="BD423" i="50"/>
  <c r="CF423" i="50" s="1"/>
  <c r="BD228" i="50"/>
  <c r="CF228" i="50" s="1"/>
  <c r="BD90" i="45" s="1"/>
  <c r="AO99" i="46"/>
  <c r="AO125" i="46" s="1"/>
  <c r="AO400" i="51"/>
  <c r="AO97" i="48"/>
  <c r="AO123" i="48" s="1"/>
  <c r="M234" i="38" s="1"/>
  <c r="AO270" i="51"/>
  <c r="M172" i="51"/>
  <c r="M197" i="51" s="1"/>
  <c r="M198" i="51" s="1"/>
  <c r="L68" i="51"/>
  <c r="AO465" i="51"/>
  <c r="AO205" i="51"/>
  <c r="AO335" i="51"/>
  <c r="EA471" i="49"/>
  <c r="AV503" i="49"/>
  <c r="R607" i="49"/>
  <c r="S503" i="49"/>
  <c r="BD519" i="49"/>
  <c r="Z623" i="49"/>
  <c r="AA519" i="49"/>
  <c r="EI487" i="49"/>
  <c r="M34" i="38"/>
  <c r="AO360" i="2"/>
  <c r="M116" i="38" s="1"/>
  <c r="BQ335" i="2"/>
  <c r="L140" i="38"/>
  <c r="L136" i="38"/>
  <c r="L144" i="38" s="1"/>
  <c r="L207" i="38"/>
  <c r="L203" i="38"/>
  <c r="L211" i="38" s="1"/>
  <c r="L206" i="38"/>
  <c r="L215" i="38" s="1"/>
  <c r="L202" i="38"/>
  <c r="L210" i="38" s="1"/>
  <c r="M269" i="38"/>
  <c r="M235" i="38"/>
  <c r="M237" i="38"/>
  <c r="M273" i="38" s="1"/>
  <c r="AO295" i="49"/>
  <c r="M87" i="38" s="1"/>
  <c r="BQ270" i="49"/>
  <c r="K316" i="38"/>
  <c r="K363" i="38"/>
  <c r="K319" i="38"/>
  <c r="K358" i="38"/>
  <c r="K337" i="38"/>
  <c r="K361" i="38"/>
  <c r="K334" i="38"/>
  <c r="K307" i="38"/>
  <c r="K325" i="38"/>
  <c r="BE29" i="45"/>
  <c r="BY503" i="2"/>
  <c r="T538" i="2"/>
  <c r="T571" i="2" s="1"/>
  <c r="BY438" i="2"/>
  <c r="BY308" i="2"/>
  <c r="BY373" i="2"/>
  <c r="T49" i="2"/>
  <c r="S373" i="49"/>
  <c r="AV373" i="49"/>
  <c r="EA341" i="49"/>
  <c r="CF259" i="50"/>
  <c r="M224" i="38"/>
  <c r="AO360" i="49"/>
  <c r="M120" i="38" s="1"/>
  <c r="BQ335" i="49"/>
  <c r="CF455" i="51"/>
  <c r="CF520" i="51"/>
  <c r="AA555" i="51"/>
  <c r="AA588" i="51" s="1"/>
  <c r="AA66" i="51"/>
  <c r="CF325" i="51"/>
  <c r="CF390" i="51"/>
  <c r="BD259" i="49"/>
  <c r="EI227" i="49"/>
  <c r="AA259" i="49"/>
  <c r="BC58" i="45"/>
  <c r="L192" i="38"/>
  <c r="L200" i="38" s="1"/>
  <c r="L173" i="38"/>
  <c r="L169" i="38"/>
  <c r="L177" i="38" s="1"/>
  <c r="M22" i="38"/>
  <c r="CF454" i="50"/>
  <c r="CF519" i="50"/>
  <c r="AA554" i="50"/>
  <c r="AA587" i="50" s="1"/>
  <c r="CF324" i="50"/>
  <c r="CF389" i="50"/>
  <c r="AA65" i="50"/>
  <c r="CF359" i="51"/>
  <c r="CG391" i="49"/>
  <c r="AB556" i="49"/>
  <c r="AB589" i="49" s="1"/>
  <c r="CG456" i="49"/>
  <c r="CG521" i="49"/>
  <c r="CG326" i="49"/>
  <c r="AB67" i="49"/>
  <c r="L565" i="51"/>
  <c r="L590" i="51" s="1"/>
  <c r="L591" i="51" s="1"/>
  <c r="M45" i="38" s="1"/>
  <c r="M46" i="38" s="1"/>
  <c r="L557" i="51"/>
  <c r="L558" i="51" s="1"/>
  <c r="AA194" i="51"/>
  <c r="BC119" i="48"/>
  <c r="BC422" i="51"/>
  <c r="BC227" i="51"/>
  <c r="BC357" i="51"/>
  <c r="BC121" i="46"/>
  <c r="BC487" i="51"/>
  <c r="BC292" i="51"/>
  <c r="AS499" i="50"/>
  <c r="DX467" i="50"/>
  <c r="P499" i="50"/>
  <c r="O603" i="50"/>
  <c r="L565" i="50"/>
  <c r="L590" i="50" s="1"/>
  <c r="L591" i="50" s="1"/>
  <c r="M33" i="38" s="1"/>
  <c r="L557" i="50"/>
  <c r="L558" i="50" s="1"/>
  <c r="L167" i="38"/>
  <c r="M197" i="49"/>
  <c r="M198" i="49" s="1"/>
  <c r="BT498" i="50"/>
  <c r="BT433" i="50"/>
  <c r="O533" i="50"/>
  <c r="O566" i="50" s="1"/>
  <c r="BT303" i="50"/>
  <c r="BT368" i="50"/>
  <c r="AV308" i="49"/>
  <c r="S308" i="49"/>
  <c r="EA276" i="49"/>
  <c r="AO490" i="2"/>
  <c r="M182" i="38" s="1"/>
  <c r="BQ465" i="2"/>
  <c r="AO425" i="2"/>
  <c r="M149" i="38" s="1"/>
  <c r="BQ400" i="2"/>
  <c r="BC27" i="46"/>
  <c r="BC292" i="2"/>
  <c r="CE292" i="2" s="1"/>
  <c r="BC422" i="2"/>
  <c r="CE422" i="2" s="1"/>
  <c r="BC227" i="2"/>
  <c r="CE227" i="2" s="1"/>
  <c r="BC487" i="2"/>
  <c r="CE487" i="2" s="1"/>
  <c r="BC58" i="46"/>
  <c r="BC357" i="2"/>
  <c r="CE357" i="2" s="1"/>
  <c r="AA194" i="2"/>
  <c r="BC58" i="48"/>
  <c r="L313" i="38"/>
  <c r="CE424" i="51"/>
  <c r="L107" i="38"/>
  <c r="L103" i="38"/>
  <c r="L111" i="38" s="1"/>
  <c r="BX503" i="51"/>
  <c r="L102" i="49"/>
  <c r="L594" i="49"/>
  <c r="M36" i="38"/>
  <c r="L134" i="49"/>
  <c r="AB195" i="49"/>
  <c r="BD488" i="49"/>
  <c r="CF488" i="49" s="1"/>
  <c r="BD358" i="49"/>
  <c r="CF358" i="49" s="1"/>
  <c r="BD228" i="49"/>
  <c r="CF228" i="49" s="1"/>
  <c r="BD423" i="49"/>
  <c r="CF423" i="49" s="1"/>
  <c r="BD293" i="49"/>
  <c r="CF293" i="49" s="1"/>
  <c r="BD59" i="48"/>
  <c r="L166" i="38"/>
  <c r="L133" i="38"/>
  <c r="BY243" i="50"/>
  <c r="P369" i="50"/>
  <c r="AS369" i="50"/>
  <c r="DX337" i="50"/>
  <c r="AO230" i="2"/>
  <c r="M50" i="38" s="1"/>
  <c r="BQ205" i="2"/>
  <c r="AO295" i="2"/>
  <c r="M83" i="38" s="1"/>
  <c r="BQ270" i="2"/>
  <c r="L278" i="38"/>
  <c r="L246" i="38"/>
  <c r="L282" i="38" s="1"/>
  <c r="L74" i="38"/>
  <c r="L70" i="38"/>
  <c r="L78" i="38" s="1"/>
  <c r="S49" i="51"/>
  <c r="L68" i="38"/>
  <c r="BQ465" i="49"/>
  <c r="AO490" i="49"/>
  <c r="M186" i="38" s="1"/>
  <c r="L134" i="38"/>
  <c r="EI422" i="49"/>
  <c r="AA454" i="49"/>
  <c r="BD454" i="49"/>
  <c r="S243" i="49"/>
  <c r="AV243" i="49"/>
  <c r="EA211" i="49"/>
  <c r="BY308" i="50"/>
  <c r="T538" i="50"/>
  <c r="T571" i="50" s="1"/>
  <c r="BY373" i="50"/>
  <c r="BY503" i="50"/>
  <c r="BY438" i="50"/>
  <c r="BD324" i="49"/>
  <c r="EI292" i="49"/>
  <c r="AA324" i="49"/>
  <c r="CF259" i="49" s="1"/>
  <c r="L67" i="38"/>
  <c r="P239" i="50"/>
  <c r="DX207" i="50"/>
  <c r="AS239" i="50"/>
  <c r="T49" i="50"/>
  <c r="P434" i="50"/>
  <c r="DX402" i="50"/>
  <c r="AS434" i="50"/>
  <c r="AO68" i="46"/>
  <c r="AO94" i="46" s="1"/>
  <c r="L68" i="50"/>
  <c r="AO465" i="50"/>
  <c r="AO270" i="50"/>
  <c r="AO205" i="50"/>
  <c r="AO335" i="50"/>
  <c r="AO400" i="50"/>
  <c r="M172" i="50"/>
  <c r="M197" i="50" s="1"/>
  <c r="M198" i="50" s="1"/>
  <c r="BQ400" i="49"/>
  <c r="AO425" i="49"/>
  <c r="M153" i="38" s="1"/>
  <c r="CF260" i="2"/>
  <c r="CF325" i="2"/>
  <c r="CF455" i="2"/>
  <c r="AA555" i="2"/>
  <c r="AA588" i="2" s="1"/>
  <c r="AA66" i="2"/>
  <c r="CF260" i="51"/>
  <c r="L42" i="38"/>
  <c r="L244" i="38" s="1"/>
  <c r="S438" i="49"/>
  <c r="AV438" i="49"/>
  <c r="EA406" i="49"/>
  <c r="L100" i="38"/>
  <c r="AB521" i="50"/>
  <c r="BE521" i="50"/>
  <c r="AA625" i="50"/>
  <c r="EJ489" i="50"/>
  <c r="CG521" i="50" s="1"/>
  <c r="BD91" i="45"/>
  <c r="P304" i="50"/>
  <c r="AS304" i="50"/>
  <c r="DX272" i="50"/>
  <c r="L102" i="2"/>
  <c r="M24" i="38"/>
  <c r="L134" i="2"/>
  <c r="L594" i="2"/>
  <c r="O44" i="50"/>
  <c r="AX18" i="46"/>
  <c r="AX49" i="46"/>
  <c r="AW16" i="46"/>
  <c r="AW47" i="46"/>
  <c r="BB25" i="46"/>
  <c r="BB56" i="46"/>
  <c r="AZ21" i="46"/>
  <c r="AZ52" i="46"/>
  <c r="AT8" i="46"/>
  <c r="AT39" i="46"/>
  <c r="AZ22" i="46"/>
  <c r="AZ53" i="46"/>
  <c r="CE518" i="50"/>
  <c r="AT403" i="49"/>
  <c r="BV403" i="49" s="1"/>
  <c r="AV106" i="48"/>
  <c r="AT100" i="48"/>
  <c r="AV343" i="49"/>
  <c r="BX343" i="49" s="1"/>
  <c r="CE388" i="50"/>
  <c r="Z64" i="50"/>
  <c r="BC89" i="46" s="1"/>
  <c r="CE323" i="50"/>
  <c r="CE453" i="50"/>
  <c r="CE258" i="50"/>
  <c r="Z553" i="50"/>
  <c r="Z586" i="50" s="1"/>
  <c r="EH226" i="49"/>
  <c r="Z258" i="49"/>
  <c r="U443" i="51"/>
  <c r="Z323" i="49"/>
  <c r="EH291" i="49"/>
  <c r="Z388" i="49"/>
  <c r="EH486" i="49"/>
  <c r="Z518" i="49"/>
  <c r="Z453" i="49"/>
  <c r="BC388" i="49"/>
  <c r="Y622" i="49"/>
  <c r="BX375" i="50"/>
  <c r="BX245" i="50"/>
  <c r="BB57" i="45"/>
  <c r="BX505" i="50"/>
  <c r="BX440" i="50"/>
  <c r="BX310" i="50"/>
  <c r="S540" i="50"/>
  <c r="S573" i="50" s="1"/>
  <c r="EH421" i="49"/>
  <c r="S51" i="50"/>
  <c r="AV76" i="46" s="1"/>
  <c r="EC411" i="51"/>
  <c r="EC216" i="51"/>
  <c r="U508" i="51"/>
  <c r="EC476" i="51"/>
  <c r="AX378" i="51"/>
  <c r="DZ404" i="50"/>
  <c r="AX248" i="51"/>
  <c r="T612" i="51"/>
  <c r="AX508" i="51"/>
  <c r="U378" i="51"/>
  <c r="CB252" i="2"/>
  <c r="AU436" i="50"/>
  <c r="CD256" i="50"/>
  <c r="AX111" i="45"/>
  <c r="S611" i="49"/>
  <c r="DZ209" i="50"/>
  <c r="R241" i="50"/>
  <c r="BW437" i="50"/>
  <c r="CD256" i="2"/>
  <c r="AV213" i="49"/>
  <c r="BX213" i="49" s="1"/>
  <c r="AV473" i="49"/>
  <c r="BX473" i="49" s="1"/>
  <c r="T180" i="49"/>
  <c r="AV278" i="49"/>
  <c r="BX278" i="49" s="1"/>
  <c r="AV408" i="49"/>
  <c r="BX408" i="49" s="1"/>
  <c r="CB253" i="50"/>
  <c r="U54" i="49"/>
  <c r="BZ314" i="50"/>
  <c r="BZ509" i="50"/>
  <c r="BZ379" i="50"/>
  <c r="U544" i="50"/>
  <c r="U577" i="50" s="1"/>
  <c r="BZ444" i="50"/>
  <c r="U55" i="50"/>
  <c r="AX80" i="46" s="1"/>
  <c r="Y551" i="51"/>
  <c r="Y584" i="51" s="1"/>
  <c r="CD321" i="51"/>
  <c r="CD386" i="51"/>
  <c r="CD516" i="51"/>
  <c r="CD451" i="51"/>
  <c r="Y62" i="51"/>
  <c r="BB118" i="46" s="1"/>
  <c r="Y321" i="49"/>
  <c r="EG289" i="49"/>
  <c r="BB321" i="49"/>
  <c r="V617" i="51"/>
  <c r="W513" i="51"/>
  <c r="EE481" i="51"/>
  <c r="AZ513" i="51"/>
  <c r="V250" i="50"/>
  <c r="AY250" i="50"/>
  <c r="ED218" i="50"/>
  <c r="AX80" i="45"/>
  <c r="T311" i="51"/>
  <c r="AW311" i="51"/>
  <c r="EB279" i="51"/>
  <c r="T441" i="51"/>
  <c r="EB409" i="51"/>
  <c r="AW441" i="51"/>
  <c r="V446" i="2"/>
  <c r="ED414" i="2"/>
  <c r="AY446" i="2"/>
  <c r="Y450" i="2"/>
  <c r="BB450" i="2"/>
  <c r="EG418" i="2"/>
  <c r="BY247" i="2"/>
  <c r="CD255" i="51"/>
  <c r="CB512" i="49"/>
  <c r="CB382" i="49"/>
  <c r="CB447" i="49"/>
  <c r="W547" i="49"/>
  <c r="W580" i="49" s="1"/>
  <c r="CB317" i="49"/>
  <c r="W58" i="49"/>
  <c r="CC514" i="49"/>
  <c r="CC449" i="49"/>
  <c r="X549" i="49"/>
  <c r="X582" i="49" s="1"/>
  <c r="CC319" i="49"/>
  <c r="CC384" i="49"/>
  <c r="X60" i="49"/>
  <c r="AV309" i="2"/>
  <c r="S309" i="2"/>
  <c r="EA277" i="2"/>
  <c r="S244" i="2"/>
  <c r="EA212" i="2"/>
  <c r="AV244" i="2"/>
  <c r="AY445" i="50"/>
  <c r="ED413" i="50"/>
  <c r="V445" i="50"/>
  <c r="Y320" i="2"/>
  <c r="EG288" i="2"/>
  <c r="BB320" i="2"/>
  <c r="AY349" i="50"/>
  <c r="AY219" i="50"/>
  <c r="CA219" i="50" s="1"/>
  <c r="AY414" i="50"/>
  <c r="CA414" i="50" s="1"/>
  <c r="W186" i="50"/>
  <c r="AY284" i="50"/>
  <c r="CA284" i="50" s="1"/>
  <c r="AY479" i="50"/>
  <c r="CA479" i="50" s="1"/>
  <c r="CA350" i="50"/>
  <c r="CB382" i="2"/>
  <c r="CB512" i="2"/>
  <c r="CB447" i="2"/>
  <c r="W547" i="2"/>
  <c r="W580" i="2" s="1"/>
  <c r="CB317" i="2"/>
  <c r="W58" i="2"/>
  <c r="EA213" i="2"/>
  <c r="S245" i="2"/>
  <c r="AV245" i="2"/>
  <c r="AU13" i="45"/>
  <c r="EG354" i="49"/>
  <c r="BB386" i="49"/>
  <c r="Y386" i="49"/>
  <c r="S539" i="49"/>
  <c r="S572" i="49" s="1"/>
  <c r="BX309" i="49"/>
  <c r="BX504" i="49"/>
  <c r="BX439" i="49"/>
  <c r="BX374" i="49"/>
  <c r="BX344" i="49"/>
  <c r="S610" i="49" s="1"/>
  <c r="EG483" i="49"/>
  <c r="Y515" i="49"/>
  <c r="X619" i="49"/>
  <c r="BB515" i="49"/>
  <c r="AY511" i="2"/>
  <c r="ED479" i="2"/>
  <c r="U615" i="2"/>
  <c r="V511" i="2"/>
  <c r="BY377" i="2"/>
  <c r="T542" i="2"/>
  <c r="T575" i="2" s="1"/>
  <c r="BY312" i="2"/>
  <c r="BY442" i="2"/>
  <c r="BY507" i="2"/>
  <c r="T53" i="2"/>
  <c r="BX374" i="50"/>
  <c r="BX439" i="50"/>
  <c r="S539" i="50"/>
  <c r="S572" i="50" s="1"/>
  <c r="BX309" i="50"/>
  <c r="BX504" i="50"/>
  <c r="EH355" i="51"/>
  <c r="Z387" i="51"/>
  <c r="BC387" i="51"/>
  <c r="CB252" i="49"/>
  <c r="BX244" i="49"/>
  <c r="AX347" i="49"/>
  <c r="AX412" i="49"/>
  <c r="BZ412" i="49" s="1"/>
  <c r="V184" i="49"/>
  <c r="AX477" i="49"/>
  <c r="BZ477" i="49" s="1"/>
  <c r="AX217" i="49"/>
  <c r="BZ217" i="49" s="1"/>
  <c r="AX282" i="49"/>
  <c r="BZ282" i="49" s="1"/>
  <c r="CD485" i="50"/>
  <c r="EB343" i="51"/>
  <c r="AW375" i="51"/>
  <c r="T375" i="51"/>
  <c r="EB408" i="51"/>
  <c r="AW440" i="51"/>
  <c r="T440" i="51"/>
  <c r="EG483" i="2"/>
  <c r="Y515" i="2"/>
  <c r="BB515" i="2"/>
  <c r="X619" i="2"/>
  <c r="AY250" i="51"/>
  <c r="ED218" i="51"/>
  <c r="V250" i="51"/>
  <c r="CE421" i="51"/>
  <c r="CE291" i="51"/>
  <c r="T612" i="50"/>
  <c r="U508" i="50"/>
  <c r="EC476" i="50"/>
  <c r="AX508" i="50"/>
  <c r="EA278" i="2"/>
  <c r="AV310" i="2"/>
  <c r="S310" i="2"/>
  <c r="Y516" i="49"/>
  <c r="X620" i="49"/>
  <c r="EG484" i="49"/>
  <c r="BB516" i="49"/>
  <c r="W383" i="51"/>
  <c r="EE351" i="51"/>
  <c r="AZ383" i="51"/>
  <c r="EH486" i="2"/>
  <c r="BC518" i="2"/>
  <c r="Z518" i="2"/>
  <c r="Y622" i="2"/>
  <c r="AV277" i="51"/>
  <c r="BX277" i="51" s="1"/>
  <c r="AV212" i="51"/>
  <c r="BX212" i="51" s="1"/>
  <c r="AV472" i="51"/>
  <c r="BX472" i="51" s="1"/>
  <c r="AV407" i="51"/>
  <c r="BX407" i="51" s="1"/>
  <c r="AV342" i="51"/>
  <c r="BX342" i="51" s="1"/>
  <c r="T179" i="51"/>
  <c r="CD256" i="51"/>
  <c r="Y450" i="50"/>
  <c r="EG418" i="50"/>
  <c r="BB450" i="50"/>
  <c r="AW442" i="49"/>
  <c r="T442" i="49"/>
  <c r="EB410" i="49"/>
  <c r="AX313" i="50"/>
  <c r="EC281" i="50"/>
  <c r="U313" i="50"/>
  <c r="BA319" i="50"/>
  <c r="EF287" i="50"/>
  <c r="X319" i="50"/>
  <c r="EA473" i="2"/>
  <c r="S505" i="2"/>
  <c r="R609" i="2"/>
  <c r="AV505" i="2"/>
  <c r="AW215" i="51"/>
  <c r="BY215" i="51" s="1"/>
  <c r="AW410" i="51"/>
  <c r="BY410" i="51" s="1"/>
  <c r="U182" i="51"/>
  <c r="AW280" i="51"/>
  <c r="BY280" i="51" s="1"/>
  <c r="AW345" i="51"/>
  <c r="BY345" i="51" s="1"/>
  <c r="AW475" i="51"/>
  <c r="BY475" i="51" s="1"/>
  <c r="BY247" i="50"/>
  <c r="AU12" i="45"/>
  <c r="S439" i="2"/>
  <c r="AV439" i="2"/>
  <c r="EA407" i="2"/>
  <c r="EG418" i="49"/>
  <c r="Y450" i="49"/>
  <c r="BB450" i="49"/>
  <c r="CB253" i="49"/>
  <c r="CA415" i="50"/>
  <c r="CA285" i="50"/>
  <c r="EC346" i="50"/>
  <c r="AX378" i="50"/>
  <c r="U378" i="50"/>
  <c r="AV474" i="50"/>
  <c r="BX474" i="50" s="1"/>
  <c r="T181" i="50"/>
  <c r="AV279" i="50"/>
  <c r="BX279" i="50" s="1"/>
  <c r="AV214" i="50"/>
  <c r="BX214" i="50" s="1"/>
  <c r="AV409" i="50"/>
  <c r="BX409" i="50" s="1"/>
  <c r="AV344" i="50"/>
  <c r="BX344" i="50" s="1"/>
  <c r="AW441" i="49"/>
  <c r="T441" i="49"/>
  <c r="EB409" i="49"/>
  <c r="T311" i="49"/>
  <c r="EB279" i="49"/>
  <c r="AW311" i="49"/>
  <c r="BB255" i="2"/>
  <c r="Y255" i="2"/>
  <c r="EG223" i="2"/>
  <c r="BA23" i="45"/>
  <c r="T541" i="2"/>
  <c r="T574" i="2" s="1"/>
  <c r="BY311" i="2"/>
  <c r="BY506" i="2"/>
  <c r="BY441" i="2"/>
  <c r="BY376" i="2"/>
  <c r="X254" i="50"/>
  <c r="BA254" i="50"/>
  <c r="EF222" i="50"/>
  <c r="AZ84" i="45"/>
  <c r="X514" i="50"/>
  <c r="BA514" i="50"/>
  <c r="EF482" i="50"/>
  <c r="W618" i="50"/>
  <c r="CC449" i="51"/>
  <c r="CC319" i="51"/>
  <c r="CC514" i="51"/>
  <c r="CC384" i="51"/>
  <c r="X549" i="51"/>
  <c r="X582" i="51" s="1"/>
  <c r="X60" i="51"/>
  <c r="BA116" i="46" s="1"/>
  <c r="W548" i="49"/>
  <c r="W581" i="49" s="1"/>
  <c r="CB448" i="49"/>
  <c r="CB383" i="49"/>
  <c r="CB318" i="49"/>
  <c r="CB513" i="49"/>
  <c r="W59" i="49"/>
  <c r="BY442" i="50"/>
  <c r="BY312" i="50"/>
  <c r="T542" i="50"/>
  <c r="T575" i="50" s="1"/>
  <c r="BY377" i="50"/>
  <c r="BY507" i="50"/>
  <c r="T53" i="50"/>
  <c r="AW78" i="46" s="1"/>
  <c r="BZ379" i="2"/>
  <c r="U544" i="2"/>
  <c r="U577" i="2" s="1"/>
  <c r="BZ314" i="2"/>
  <c r="BZ444" i="2"/>
  <c r="BZ509" i="2"/>
  <c r="U55" i="2"/>
  <c r="CD355" i="50"/>
  <c r="CD225" i="50"/>
  <c r="CC254" i="49"/>
  <c r="Z453" i="2"/>
  <c r="BC453" i="2"/>
  <c r="EH421" i="2"/>
  <c r="ED284" i="2"/>
  <c r="V316" i="2"/>
  <c r="AY316" i="2"/>
  <c r="AV106" i="45"/>
  <c r="T505" i="51"/>
  <c r="AW505" i="51"/>
  <c r="S609" i="51"/>
  <c r="EB473" i="51"/>
  <c r="AW245" i="51"/>
  <c r="T245" i="51"/>
  <c r="EB213" i="51"/>
  <c r="EG353" i="50"/>
  <c r="Y385" i="50"/>
  <c r="BB385" i="50"/>
  <c r="BB320" i="50"/>
  <c r="Y320" i="50"/>
  <c r="EG288" i="50"/>
  <c r="T52" i="2"/>
  <c r="BZ508" i="49"/>
  <c r="BZ443" i="49"/>
  <c r="BZ378" i="49"/>
  <c r="U543" i="49"/>
  <c r="U576" i="49" s="1"/>
  <c r="BZ313" i="49"/>
  <c r="BB56" i="48"/>
  <c r="BB225" i="49"/>
  <c r="BB290" i="49"/>
  <c r="BB485" i="49"/>
  <c r="Z192" i="49"/>
  <c r="BB355" i="49"/>
  <c r="BB420" i="49"/>
  <c r="AY380" i="51"/>
  <c r="ED348" i="51"/>
  <c r="V380" i="51"/>
  <c r="CE226" i="51"/>
  <c r="CE486" i="51"/>
  <c r="CC254" i="51"/>
  <c r="S50" i="49"/>
  <c r="AW78" i="45"/>
  <c r="EG288" i="49"/>
  <c r="Y320" i="49"/>
  <c r="BB320" i="49"/>
  <c r="AY315" i="50"/>
  <c r="V315" i="50"/>
  <c r="ED283" i="50"/>
  <c r="EB474" i="51"/>
  <c r="AW506" i="51"/>
  <c r="T506" i="51"/>
  <c r="AW246" i="51"/>
  <c r="T246" i="51"/>
  <c r="EB214" i="51"/>
  <c r="BC517" i="51"/>
  <c r="Y621" i="51"/>
  <c r="Z517" i="51"/>
  <c r="EH485" i="51"/>
  <c r="AV504" i="2"/>
  <c r="EA472" i="2"/>
  <c r="R608" i="2"/>
  <c r="S504" i="2"/>
  <c r="AZ286" i="2"/>
  <c r="AZ351" i="2"/>
  <c r="X188" i="2"/>
  <c r="AZ221" i="2"/>
  <c r="AZ481" i="2"/>
  <c r="AZ416" i="2"/>
  <c r="AY349" i="49"/>
  <c r="CA349" i="49" s="1"/>
  <c r="AY479" i="49"/>
  <c r="CA479" i="49" s="1"/>
  <c r="AY284" i="49"/>
  <c r="W186" i="49"/>
  <c r="AY414" i="49"/>
  <c r="CA414" i="49" s="1"/>
  <c r="AY219" i="49"/>
  <c r="CA219" i="49" s="1"/>
  <c r="BX244" i="50"/>
  <c r="BC257" i="51"/>
  <c r="Z257" i="51"/>
  <c r="EH225" i="51"/>
  <c r="BB118" i="45"/>
  <c r="AZ448" i="51"/>
  <c r="EE416" i="51"/>
  <c r="W448" i="51"/>
  <c r="T506" i="49"/>
  <c r="EB474" i="49"/>
  <c r="AW506" i="49"/>
  <c r="AZ220" i="51"/>
  <c r="CB220" i="51" s="1"/>
  <c r="AZ480" i="51"/>
  <c r="CB480" i="51" s="1"/>
  <c r="X187" i="51"/>
  <c r="AZ350" i="51"/>
  <c r="CB350" i="51" s="1"/>
  <c r="AZ415" i="51"/>
  <c r="CB415" i="51" s="1"/>
  <c r="AZ285" i="51"/>
  <c r="CB285" i="51" s="1"/>
  <c r="EG223" i="49"/>
  <c r="Y255" i="49"/>
  <c r="BB255" i="49"/>
  <c r="BA54" i="45"/>
  <c r="BZ379" i="51"/>
  <c r="BZ444" i="51"/>
  <c r="U544" i="51"/>
  <c r="U577" i="51" s="1"/>
  <c r="BZ509" i="51"/>
  <c r="BZ314" i="51"/>
  <c r="U55" i="51"/>
  <c r="AX111" i="46" s="1"/>
  <c r="EC411" i="50"/>
  <c r="AX443" i="50"/>
  <c r="U443" i="50"/>
  <c r="Y551" i="2"/>
  <c r="Y584" i="2" s="1"/>
  <c r="CD321" i="2"/>
  <c r="CD516" i="2"/>
  <c r="CD451" i="2"/>
  <c r="CD386" i="2"/>
  <c r="Y62" i="2"/>
  <c r="CD290" i="50"/>
  <c r="BB385" i="49"/>
  <c r="EG353" i="49"/>
  <c r="Y385" i="49"/>
  <c r="CB448" i="50"/>
  <c r="CB383" i="50"/>
  <c r="W548" i="50"/>
  <c r="W581" i="50" s="1"/>
  <c r="CB513" i="50"/>
  <c r="CB318" i="50"/>
  <c r="W59" i="50"/>
  <c r="AZ84" i="46" s="1"/>
  <c r="CD385" i="51"/>
  <c r="Y550" i="51"/>
  <c r="Y583" i="51" s="1"/>
  <c r="CD320" i="51"/>
  <c r="CD515" i="51"/>
  <c r="CD450" i="51"/>
  <c r="Y61" i="51"/>
  <c r="BB117" i="46" s="1"/>
  <c r="AW310" i="51"/>
  <c r="T310" i="51"/>
  <c r="EB278" i="51"/>
  <c r="ED283" i="51"/>
  <c r="AY315" i="51"/>
  <c r="V315" i="51"/>
  <c r="AW476" i="2"/>
  <c r="AW281" i="2"/>
  <c r="AW411" i="2"/>
  <c r="AW216" i="2"/>
  <c r="AW346" i="2"/>
  <c r="U183" i="2"/>
  <c r="AW47" i="48"/>
  <c r="S50" i="50"/>
  <c r="AV75" i="46" s="1"/>
  <c r="U614" i="49"/>
  <c r="ED478" i="49"/>
  <c r="CA510" i="49" s="1"/>
  <c r="V510" i="49"/>
  <c r="CA250" i="49" s="1"/>
  <c r="AY510" i="49"/>
  <c r="AX49" i="45"/>
  <c r="Z323" i="2"/>
  <c r="BC323" i="2"/>
  <c r="EH291" i="2"/>
  <c r="BX344" i="51"/>
  <c r="S610" i="51" s="1"/>
  <c r="AY381" i="2"/>
  <c r="V381" i="2"/>
  <c r="ED349" i="2"/>
  <c r="Z192" i="2"/>
  <c r="BB225" i="2"/>
  <c r="CD225" i="2" s="1"/>
  <c r="BB485" i="2"/>
  <c r="CD485" i="2" s="1"/>
  <c r="BB420" i="2"/>
  <c r="CD420" i="2" s="1"/>
  <c r="BB290" i="2"/>
  <c r="CD290" i="2" s="1"/>
  <c r="BB355" i="2"/>
  <c r="CD355" i="2" s="1"/>
  <c r="AW312" i="49"/>
  <c r="T312" i="49"/>
  <c r="EB280" i="49"/>
  <c r="BZ249" i="2"/>
  <c r="CD516" i="50"/>
  <c r="CD321" i="50"/>
  <c r="Y551" i="50"/>
  <c r="Y584" i="50" s="1"/>
  <c r="CD386" i="50"/>
  <c r="CD451" i="50"/>
  <c r="Y62" i="50"/>
  <c r="BB87" i="46" s="1"/>
  <c r="S375" i="2"/>
  <c r="EA343" i="2"/>
  <c r="AV375" i="2"/>
  <c r="Y451" i="49"/>
  <c r="EG419" i="49"/>
  <c r="BB451" i="49"/>
  <c r="AZ318" i="51"/>
  <c r="W318" i="51"/>
  <c r="EE286" i="51"/>
  <c r="AX348" i="2"/>
  <c r="AX218" i="2"/>
  <c r="AX478" i="2"/>
  <c r="AX413" i="2"/>
  <c r="V185" i="2"/>
  <c r="AX283" i="2"/>
  <c r="AX49" i="48"/>
  <c r="S374" i="2"/>
  <c r="EA342" i="2"/>
  <c r="AV374" i="2"/>
  <c r="Z258" i="2"/>
  <c r="BC258" i="2"/>
  <c r="EH226" i="2"/>
  <c r="BB26" i="45"/>
  <c r="AY510" i="50"/>
  <c r="V510" i="50"/>
  <c r="ED478" i="50"/>
  <c r="U614" i="50"/>
  <c r="BZ249" i="50"/>
  <c r="BZ249" i="51"/>
  <c r="Y255" i="50"/>
  <c r="EG223" i="50"/>
  <c r="BB255" i="50"/>
  <c r="BA85" i="45"/>
  <c r="CA220" i="50"/>
  <c r="CA480" i="50"/>
  <c r="CA381" i="51"/>
  <c r="CA446" i="51"/>
  <c r="V546" i="51"/>
  <c r="V579" i="51" s="1"/>
  <c r="CA316" i="51"/>
  <c r="CA511" i="51"/>
  <c r="V57" i="51"/>
  <c r="AY113" i="46" s="1"/>
  <c r="EH290" i="51"/>
  <c r="BC322" i="51"/>
  <c r="Z322" i="51"/>
  <c r="EE221" i="51"/>
  <c r="AZ253" i="51"/>
  <c r="W253" i="51"/>
  <c r="AY114" i="45"/>
  <c r="EB214" i="49"/>
  <c r="T246" i="49"/>
  <c r="AW246" i="49"/>
  <c r="Z388" i="2"/>
  <c r="EH356" i="2"/>
  <c r="BC388" i="2"/>
  <c r="BB385" i="2"/>
  <c r="Y385" i="2"/>
  <c r="EG353" i="2"/>
  <c r="EG483" i="50"/>
  <c r="X619" i="50"/>
  <c r="BB515" i="50"/>
  <c r="Y515" i="50"/>
  <c r="BY246" i="2"/>
  <c r="BZ248" i="49"/>
  <c r="BC452" i="51"/>
  <c r="EH420" i="51"/>
  <c r="Z452" i="51"/>
  <c r="EA408" i="2"/>
  <c r="S440" i="2"/>
  <c r="AV440" i="2"/>
  <c r="EG224" i="49"/>
  <c r="BB256" i="49"/>
  <c r="Y256" i="49"/>
  <c r="BA55" i="45"/>
  <c r="CD420" i="50"/>
  <c r="AZ482" i="2"/>
  <c r="AZ352" i="2"/>
  <c r="AZ417" i="2"/>
  <c r="AZ287" i="2"/>
  <c r="AZ222" i="2"/>
  <c r="X189" i="2"/>
  <c r="AZ53" i="48"/>
  <c r="AY380" i="50"/>
  <c r="V380" i="50"/>
  <c r="ED348" i="50"/>
  <c r="ED219" i="2"/>
  <c r="AY251" i="2"/>
  <c r="V251" i="2"/>
  <c r="AX19" i="45"/>
  <c r="AX313" i="51"/>
  <c r="U313" i="51"/>
  <c r="EC281" i="51"/>
  <c r="AW109" i="45"/>
  <c r="AY445" i="51"/>
  <c r="V445" i="51"/>
  <c r="ED413" i="51"/>
  <c r="U614" i="51"/>
  <c r="AY510" i="51"/>
  <c r="V510" i="51"/>
  <c r="ED478" i="51"/>
  <c r="CE356" i="51"/>
  <c r="CA251" i="51"/>
  <c r="EF417" i="50"/>
  <c r="BA449" i="50"/>
  <c r="X449" i="50"/>
  <c r="EF352" i="50"/>
  <c r="BA384" i="50"/>
  <c r="X384" i="50"/>
  <c r="AV46" i="45"/>
  <c r="R537" i="50"/>
  <c r="R570" i="50" s="1"/>
  <c r="R48" i="50"/>
  <c r="AU73" i="46" s="1"/>
  <c r="AS6" i="45"/>
  <c r="AT9" i="45"/>
  <c r="AT71" i="45"/>
  <c r="BV239" i="2"/>
  <c r="BW372" i="50"/>
  <c r="R436" i="2"/>
  <c r="AU436" i="2"/>
  <c r="DZ404" i="2"/>
  <c r="AT468" i="2"/>
  <c r="BV468" i="2" s="1"/>
  <c r="R175" i="2"/>
  <c r="AT338" i="2"/>
  <c r="BV338" i="2" s="1"/>
  <c r="AT208" i="2"/>
  <c r="BV208" i="2" s="1"/>
  <c r="AT273" i="2"/>
  <c r="BV273" i="2" s="1"/>
  <c r="AT403" i="2"/>
  <c r="BV403" i="2" s="1"/>
  <c r="BW307" i="50"/>
  <c r="BW502" i="50"/>
  <c r="AT368" i="2"/>
  <c r="Q368" i="2"/>
  <c r="DY336" i="2"/>
  <c r="Q534" i="2"/>
  <c r="Q567" i="2" s="1"/>
  <c r="BV499" i="2"/>
  <c r="BV434" i="2"/>
  <c r="BV369" i="2"/>
  <c r="BV304" i="2"/>
  <c r="R306" i="2"/>
  <c r="AU306" i="2"/>
  <c r="DZ274" i="2"/>
  <c r="AT433" i="2"/>
  <c r="Q433" i="2"/>
  <c r="DY401" i="2"/>
  <c r="R371" i="50"/>
  <c r="DZ339" i="50"/>
  <c r="AU371" i="50"/>
  <c r="R371" i="2"/>
  <c r="DZ339" i="2"/>
  <c r="AU371" i="2"/>
  <c r="P602" i="2"/>
  <c r="AT498" i="2"/>
  <c r="Q498" i="2"/>
  <c r="DY466" i="2"/>
  <c r="DY206" i="2"/>
  <c r="Q238" i="2"/>
  <c r="AT238" i="2"/>
  <c r="AU306" i="50"/>
  <c r="R306" i="50"/>
  <c r="DZ274" i="50"/>
  <c r="AU501" i="50"/>
  <c r="R501" i="50"/>
  <c r="Q605" i="50"/>
  <c r="DZ469" i="50"/>
  <c r="AT468" i="50"/>
  <c r="BV468" i="50" s="1"/>
  <c r="AT338" i="50"/>
  <c r="BV338" i="50" s="1"/>
  <c r="R175" i="50"/>
  <c r="AT273" i="50"/>
  <c r="BV273" i="50" s="1"/>
  <c r="AT208" i="50"/>
  <c r="BV208" i="50" s="1"/>
  <c r="AT403" i="50"/>
  <c r="BV403" i="50" s="1"/>
  <c r="BW502" i="2"/>
  <c r="R537" i="2"/>
  <c r="R570" i="2" s="1"/>
  <c r="BW437" i="2"/>
  <c r="BW372" i="2"/>
  <c r="BW307" i="2"/>
  <c r="R48" i="2"/>
  <c r="Q605" i="2"/>
  <c r="R501" i="2"/>
  <c r="DZ469" i="2"/>
  <c r="AU501" i="2"/>
  <c r="R241" i="2"/>
  <c r="DZ209" i="2"/>
  <c r="AU241" i="2"/>
  <c r="BW242" i="50"/>
  <c r="AT303" i="2"/>
  <c r="Q303" i="2"/>
  <c r="DY271" i="2"/>
  <c r="BW242" i="2"/>
  <c r="Q45" i="2"/>
  <c r="AT338" i="49"/>
  <c r="BV338" i="49" s="1"/>
  <c r="Q45" i="51"/>
  <c r="AT101" i="46" s="1"/>
  <c r="AT39" i="48"/>
  <c r="R175" i="49"/>
  <c r="AT273" i="49"/>
  <c r="BV273" i="49" s="1"/>
  <c r="DZ273" i="49" s="1"/>
  <c r="AT101" i="45"/>
  <c r="AT102" i="45"/>
  <c r="BV304" i="51"/>
  <c r="R48" i="51"/>
  <c r="AU104" i="46" s="1"/>
  <c r="BV499" i="51"/>
  <c r="AT208" i="49"/>
  <c r="BV208" i="49" s="1"/>
  <c r="R240" i="49" s="1"/>
  <c r="AT468" i="49"/>
  <c r="BV468" i="49" s="1"/>
  <c r="DZ468" i="49" s="1"/>
  <c r="R371" i="49"/>
  <c r="AU371" i="49"/>
  <c r="DZ339" i="49"/>
  <c r="R537" i="49"/>
  <c r="R570" i="49" s="1"/>
  <c r="BW437" i="49"/>
  <c r="BW502" i="49"/>
  <c r="BW372" i="49"/>
  <c r="BW307" i="49"/>
  <c r="AT40" i="45"/>
  <c r="BV239" i="51"/>
  <c r="BW242" i="49"/>
  <c r="BU238" i="51"/>
  <c r="Q534" i="51"/>
  <c r="Q567" i="51" s="1"/>
  <c r="AU435" i="51"/>
  <c r="R435" i="51"/>
  <c r="DZ403" i="51"/>
  <c r="AU370" i="51"/>
  <c r="DZ338" i="51"/>
  <c r="R370" i="51"/>
  <c r="DZ404" i="51"/>
  <c r="AU436" i="51"/>
  <c r="R436" i="51"/>
  <c r="Q605" i="51"/>
  <c r="AU501" i="51"/>
  <c r="DZ469" i="51"/>
  <c r="R501" i="51"/>
  <c r="P533" i="51"/>
  <c r="P566" i="51" s="1"/>
  <c r="BU433" i="51"/>
  <c r="BU498" i="51"/>
  <c r="BU303" i="51"/>
  <c r="BU368" i="51"/>
  <c r="Q173" i="49"/>
  <c r="AS401" i="49"/>
  <c r="BU401" i="49" s="1"/>
  <c r="AS206" i="49"/>
  <c r="BU206" i="49" s="1"/>
  <c r="AS466" i="49"/>
  <c r="BU466" i="49" s="1"/>
  <c r="AS271" i="49"/>
  <c r="BU271" i="49" s="1"/>
  <c r="AS336" i="49"/>
  <c r="BU336" i="49" s="1"/>
  <c r="AS37" i="48"/>
  <c r="AU306" i="49"/>
  <c r="DZ274" i="49"/>
  <c r="R306" i="49"/>
  <c r="Q605" i="49"/>
  <c r="AU501" i="49"/>
  <c r="DZ469" i="49"/>
  <c r="R501" i="49"/>
  <c r="BV369" i="51"/>
  <c r="R305" i="51"/>
  <c r="DZ273" i="51"/>
  <c r="AU305" i="51"/>
  <c r="R240" i="51"/>
  <c r="DZ208" i="51"/>
  <c r="AU240" i="51"/>
  <c r="AU371" i="51"/>
  <c r="R371" i="51"/>
  <c r="DZ339" i="51"/>
  <c r="AU241" i="51"/>
  <c r="R241" i="51"/>
  <c r="DZ209" i="51"/>
  <c r="Q534" i="49"/>
  <c r="Q567" i="49" s="1"/>
  <c r="BV499" i="49"/>
  <c r="BV434" i="49"/>
  <c r="BV369" i="49"/>
  <c r="BV304" i="49"/>
  <c r="Q45" i="49"/>
  <c r="BV239" i="49"/>
  <c r="BW242" i="51"/>
  <c r="P44" i="51"/>
  <c r="AS100" i="46" s="1"/>
  <c r="R436" i="49"/>
  <c r="DZ404" i="49"/>
  <c r="AU436" i="49"/>
  <c r="R48" i="49"/>
  <c r="AU241" i="49"/>
  <c r="R241" i="49"/>
  <c r="DZ209" i="49"/>
  <c r="BV434" i="51"/>
  <c r="AU500" i="51"/>
  <c r="Q604" i="51"/>
  <c r="R500" i="51"/>
  <c r="DZ468" i="51"/>
  <c r="AU306" i="51"/>
  <c r="DZ274" i="51"/>
  <c r="R306" i="51"/>
  <c r="R537" i="51"/>
  <c r="R570" i="51" s="1"/>
  <c r="BW502" i="51"/>
  <c r="BW437" i="51"/>
  <c r="BW372" i="51"/>
  <c r="BW307" i="51"/>
  <c r="L208" i="38" l="1"/>
  <c r="L204" i="38"/>
  <c r="L212" i="38" s="1"/>
  <c r="BD28" i="46"/>
  <c r="BD488" i="2"/>
  <c r="CF488" i="2" s="1"/>
  <c r="BD358" i="2"/>
  <c r="CF358" i="2" s="1"/>
  <c r="AB195" i="2"/>
  <c r="BD293" i="2"/>
  <c r="CF293" i="2" s="1"/>
  <c r="BD423" i="2"/>
  <c r="CF423" i="2" s="1"/>
  <c r="BD228" i="2"/>
  <c r="CF228" i="2" s="1"/>
  <c r="BD28" i="45" s="1"/>
  <c r="BD59" i="46"/>
  <c r="L75" i="38"/>
  <c r="L71" i="38"/>
  <c r="L79" i="38" s="1"/>
  <c r="EJ293" i="49"/>
  <c r="AB325" i="49"/>
  <c r="BE325" i="49"/>
  <c r="EI227" i="2"/>
  <c r="BD259" i="2"/>
  <c r="AA259" i="2"/>
  <c r="L601" i="2"/>
  <c r="L626" i="2" s="1"/>
  <c r="BQ490" i="2"/>
  <c r="M497" i="2"/>
  <c r="M522" i="2" s="1"/>
  <c r="M523" i="2" s="1"/>
  <c r="DU465" i="2"/>
  <c r="AP497" i="2"/>
  <c r="CE357" i="51"/>
  <c r="M238" i="38"/>
  <c r="M274" i="38" s="1"/>
  <c r="M270" i="38"/>
  <c r="AB520" i="50"/>
  <c r="BE520" i="50"/>
  <c r="AA624" i="50"/>
  <c r="EJ488" i="50"/>
  <c r="AA519" i="2"/>
  <c r="BD519" i="2"/>
  <c r="EI487" i="2"/>
  <c r="Z623" i="2"/>
  <c r="BQ270" i="51"/>
  <c r="AO295" i="51"/>
  <c r="M88" i="38" s="1"/>
  <c r="M89" i="38" s="1"/>
  <c r="AB556" i="50"/>
  <c r="AB589" i="50" s="1"/>
  <c r="CG456" i="50"/>
  <c r="CG261" i="50"/>
  <c r="CG326" i="50"/>
  <c r="CG391" i="50"/>
  <c r="AB67" i="50"/>
  <c r="M497" i="49"/>
  <c r="M522" i="49" s="1"/>
  <c r="M523" i="49" s="1"/>
  <c r="AP497" i="49"/>
  <c r="DU465" i="49"/>
  <c r="BQ490" i="49"/>
  <c r="L601" i="49"/>
  <c r="L626" i="49" s="1"/>
  <c r="EJ423" i="49"/>
  <c r="AB455" i="49"/>
  <c r="BE455" i="49"/>
  <c r="BD454" i="2"/>
  <c r="AA454" i="2"/>
  <c r="EI422" i="2"/>
  <c r="CE227" i="51"/>
  <c r="CF519" i="49"/>
  <c r="CF454" i="49"/>
  <c r="CF389" i="49"/>
  <c r="CF324" i="49"/>
  <c r="AA554" i="49"/>
  <c r="AA587" i="49" s="1"/>
  <c r="AA65" i="49"/>
  <c r="U178" i="2"/>
  <c r="AW471" i="2"/>
  <c r="BY471" i="2" s="1"/>
  <c r="AW341" i="2"/>
  <c r="BY341" i="2" s="1"/>
  <c r="AW11" i="46"/>
  <c r="AW276" i="2"/>
  <c r="BY276" i="2" s="1"/>
  <c r="AW211" i="2"/>
  <c r="BY211" i="2" s="1"/>
  <c r="AW11" i="45" s="1"/>
  <c r="AW42" i="46"/>
  <c r="AW406" i="2"/>
  <c r="BY406" i="2" s="1"/>
  <c r="DU270" i="49"/>
  <c r="BQ295" i="49"/>
  <c r="M302" i="49"/>
  <c r="AP302" i="49"/>
  <c r="AO425" i="51"/>
  <c r="M154" i="38" s="1"/>
  <c r="M155" i="38" s="1"/>
  <c r="BQ400" i="51"/>
  <c r="EJ293" i="50"/>
  <c r="AB325" i="50"/>
  <c r="BE325" i="50"/>
  <c r="L109" i="38"/>
  <c r="L105" i="38"/>
  <c r="L113" i="38" s="1"/>
  <c r="BU499" i="50"/>
  <c r="P534" i="50"/>
  <c r="P567" i="50" s="1"/>
  <c r="BU434" i="50"/>
  <c r="BU304" i="50"/>
  <c r="BU369" i="50"/>
  <c r="P45" i="50"/>
  <c r="L142" i="38"/>
  <c r="L138" i="38"/>
  <c r="L146" i="38" s="1"/>
  <c r="L104" i="38"/>
  <c r="L112" i="38" s="1"/>
  <c r="L108" i="38"/>
  <c r="AO425" i="50"/>
  <c r="M150" i="38" s="1"/>
  <c r="M151" i="38" s="1"/>
  <c r="BQ400" i="50"/>
  <c r="L76" i="38"/>
  <c r="L72" i="38"/>
  <c r="L80" i="38" s="1"/>
  <c r="M302" i="2"/>
  <c r="DU270" i="2"/>
  <c r="AP302" i="2"/>
  <c r="BQ295" i="2"/>
  <c r="AB260" i="49"/>
  <c r="EJ228" i="49"/>
  <c r="BE260" i="49"/>
  <c r="AA324" i="2"/>
  <c r="EI292" i="2"/>
  <c r="BD324" i="2"/>
  <c r="CE422" i="51"/>
  <c r="DU335" i="49"/>
  <c r="BQ360" i="49"/>
  <c r="AP367" i="49"/>
  <c r="M367" i="49"/>
  <c r="M392" i="49" s="1"/>
  <c r="M393" i="49" s="1"/>
  <c r="AO360" i="51"/>
  <c r="M121" i="38" s="1"/>
  <c r="M122" i="38" s="1"/>
  <c r="BQ335" i="51"/>
  <c r="M225" i="38"/>
  <c r="L134" i="50"/>
  <c r="L102" i="50"/>
  <c r="L594" i="50"/>
  <c r="M25" i="38"/>
  <c r="M26" i="38" s="1"/>
  <c r="BE294" i="49"/>
  <c r="CG294" i="49" s="1"/>
  <c r="EK294" i="49" s="1"/>
  <c r="BE359" i="49"/>
  <c r="CG359" i="49" s="1"/>
  <c r="EK359" i="49" s="1"/>
  <c r="BE60" i="48"/>
  <c r="BE424" i="49"/>
  <c r="CG424" i="49" s="1"/>
  <c r="EK424" i="49" s="1"/>
  <c r="BE229" i="49"/>
  <c r="CG229" i="49" s="1"/>
  <c r="EK229" i="49" s="1"/>
  <c r="BE489" i="49"/>
  <c r="CG489" i="49" s="1"/>
  <c r="EK489" i="49" s="1"/>
  <c r="AO360" i="50"/>
  <c r="M117" i="38" s="1"/>
  <c r="M118" i="38" s="1"/>
  <c r="BQ335" i="50"/>
  <c r="BX308" i="49"/>
  <c r="BX373" i="49"/>
  <c r="S538" i="49"/>
  <c r="S571" i="49" s="1"/>
  <c r="BX503" i="49"/>
  <c r="BX438" i="49"/>
  <c r="S49" i="49"/>
  <c r="AV105" i="46"/>
  <c r="AV211" i="51"/>
  <c r="BX211" i="51" s="1"/>
  <c r="AV471" i="51"/>
  <c r="BX471" i="51" s="1"/>
  <c r="T178" i="51"/>
  <c r="AV276" i="51"/>
  <c r="BX276" i="51" s="1"/>
  <c r="AV406" i="51"/>
  <c r="BX406" i="51" s="1"/>
  <c r="AV341" i="51"/>
  <c r="BX341" i="51" s="1"/>
  <c r="AV103" i="48"/>
  <c r="L141" i="38"/>
  <c r="L137" i="38"/>
  <c r="L145" i="38" s="1"/>
  <c r="EJ358" i="49"/>
  <c r="BE390" i="49"/>
  <c r="AB390" i="49"/>
  <c r="BC27" i="45"/>
  <c r="BX243" i="49"/>
  <c r="AO230" i="51"/>
  <c r="M55" i="38" s="1"/>
  <c r="M56" i="38" s="1"/>
  <c r="BQ205" i="51"/>
  <c r="BE390" i="50"/>
  <c r="EJ358" i="50"/>
  <c r="AB390" i="50"/>
  <c r="BU239" i="50"/>
  <c r="AO230" i="50"/>
  <c r="M51" i="38" s="1"/>
  <c r="M52" i="38" s="1"/>
  <c r="BQ205" i="50"/>
  <c r="AW74" i="46"/>
  <c r="AW471" i="50"/>
  <c r="BY471" i="50" s="1"/>
  <c r="U178" i="50"/>
  <c r="AW341" i="50"/>
  <c r="BY341" i="50" s="1"/>
  <c r="AW276" i="50"/>
  <c r="BY276" i="50" s="1"/>
  <c r="AW211" i="50"/>
  <c r="BY211" i="50" s="1"/>
  <c r="AW73" i="45" s="1"/>
  <c r="AW406" i="50"/>
  <c r="BY406" i="50" s="1"/>
  <c r="L174" i="38"/>
  <c r="L216" i="38" s="1"/>
  <c r="L170" i="38"/>
  <c r="L178" i="38" s="1"/>
  <c r="AB520" i="49"/>
  <c r="AA624" i="49"/>
  <c r="BE520" i="49"/>
  <c r="EJ488" i="49"/>
  <c r="L175" i="38"/>
  <c r="L171" i="38"/>
  <c r="L179" i="38" s="1"/>
  <c r="M260" i="38"/>
  <c r="M228" i="38"/>
  <c r="M226" i="38"/>
  <c r="M262" i="38" s="1"/>
  <c r="M271" i="38"/>
  <c r="M239" i="38"/>
  <c r="AO490" i="51"/>
  <c r="M187" i="38" s="1"/>
  <c r="M188" i="38" s="1"/>
  <c r="BQ465" i="51"/>
  <c r="AP237" i="49"/>
  <c r="M237" i="49"/>
  <c r="DU205" i="49"/>
  <c r="BQ230" i="49"/>
  <c r="AO36" i="45"/>
  <c r="AO62" i="45" s="1"/>
  <c r="M38" i="38"/>
  <c r="AR69" i="46"/>
  <c r="P173" i="50"/>
  <c r="AR206" i="50"/>
  <c r="BT206" i="50" s="1"/>
  <c r="AR271" i="50"/>
  <c r="BT271" i="50" s="1"/>
  <c r="AR336" i="50"/>
  <c r="BT336" i="50" s="1"/>
  <c r="AR466" i="50"/>
  <c r="BT466" i="50" s="1"/>
  <c r="AR401" i="50"/>
  <c r="BT401" i="50" s="1"/>
  <c r="AR98" i="48"/>
  <c r="AO295" i="50"/>
  <c r="M84" i="38" s="1"/>
  <c r="M85" i="38" s="1"/>
  <c r="BQ270" i="50"/>
  <c r="DU205" i="2"/>
  <c r="M237" i="2"/>
  <c r="BQ230" i="2"/>
  <c r="AP237" i="2"/>
  <c r="AO5" i="45"/>
  <c r="AO31" i="45" s="1"/>
  <c r="M28" i="38" s="1"/>
  <c r="BD456" i="51"/>
  <c r="EI424" i="51"/>
  <c r="CF456" i="51" s="1"/>
  <c r="Z625" i="51"/>
  <c r="BC122" i="45"/>
  <c r="AA389" i="2"/>
  <c r="BD389" i="2"/>
  <c r="EI357" i="2"/>
  <c r="M432" i="2"/>
  <c r="M457" i="2" s="1"/>
  <c r="M458" i="2" s="1"/>
  <c r="DU400" i="2"/>
  <c r="BQ425" i="2"/>
  <c r="AP432" i="2"/>
  <c r="CE292" i="51"/>
  <c r="EJ359" i="51"/>
  <c r="AB391" i="51"/>
  <c r="BE391" i="51"/>
  <c r="AP367" i="2"/>
  <c r="BQ360" i="2"/>
  <c r="M367" i="2"/>
  <c r="M392" i="2" s="1"/>
  <c r="M393" i="2" s="1"/>
  <c r="DU335" i="2"/>
  <c r="L594" i="51"/>
  <c r="L102" i="51"/>
  <c r="M37" i="38"/>
  <c r="L134" i="51"/>
  <c r="BE260" i="50"/>
  <c r="AB260" i="50"/>
  <c r="EJ228" i="50"/>
  <c r="L251" i="38"/>
  <c r="L219" i="38"/>
  <c r="L255" i="38" s="1"/>
  <c r="L280" i="38"/>
  <c r="L248" i="38"/>
  <c r="AP432" i="49"/>
  <c r="M432" i="49"/>
  <c r="M457" i="49" s="1"/>
  <c r="M458" i="49" s="1"/>
  <c r="DU400" i="49"/>
  <c r="BQ425" i="49"/>
  <c r="AO490" i="50"/>
  <c r="M183" i="38" s="1"/>
  <c r="M184" i="38" s="1"/>
  <c r="BQ465" i="50"/>
  <c r="BD59" i="45"/>
  <c r="CE487" i="51"/>
  <c r="BD90" i="46"/>
  <c r="BD292" i="50"/>
  <c r="CF292" i="50" s="1"/>
  <c r="BD227" i="50"/>
  <c r="CF227" i="50" s="1"/>
  <c r="AB194" i="50"/>
  <c r="BD422" i="50"/>
  <c r="CF422" i="50" s="1"/>
  <c r="BD487" i="50"/>
  <c r="CF487" i="50" s="1"/>
  <c r="BD357" i="50"/>
  <c r="CF357" i="50" s="1"/>
  <c r="AB195" i="51"/>
  <c r="BD120" i="48"/>
  <c r="BD228" i="51"/>
  <c r="CF228" i="51" s="1"/>
  <c r="BD121" i="45" s="1"/>
  <c r="BD488" i="51"/>
  <c r="CF488" i="51" s="1"/>
  <c r="BD293" i="51"/>
  <c r="CF293" i="51" s="1"/>
  <c r="BD122" i="46"/>
  <c r="BD423" i="51"/>
  <c r="CF423" i="51" s="1"/>
  <c r="BD358" i="51"/>
  <c r="CF358" i="51" s="1"/>
  <c r="BE455" i="50"/>
  <c r="AB455" i="50"/>
  <c r="EJ423" i="50"/>
  <c r="BB24" i="46"/>
  <c r="BB55" i="46"/>
  <c r="AW14" i="46"/>
  <c r="AW45" i="46"/>
  <c r="AX17" i="46"/>
  <c r="AX48" i="46"/>
  <c r="AZ20" i="46"/>
  <c r="AZ51" i="46"/>
  <c r="AT7" i="46"/>
  <c r="AT38" i="46"/>
  <c r="AU10" i="46"/>
  <c r="AU41" i="46"/>
  <c r="AW15" i="46"/>
  <c r="AW46" i="46"/>
  <c r="AX48" i="48"/>
  <c r="AX346" i="49"/>
  <c r="BZ346" i="49" s="1"/>
  <c r="AV104" i="48"/>
  <c r="AV213" i="50"/>
  <c r="BX213" i="50" s="1"/>
  <c r="EB213" i="50" s="1"/>
  <c r="BC118" i="48"/>
  <c r="AT467" i="51"/>
  <c r="BV467" i="51" s="1"/>
  <c r="AU499" i="51" s="1"/>
  <c r="AA193" i="50"/>
  <c r="BC226" i="50"/>
  <c r="CE226" i="50" s="1"/>
  <c r="BD258" i="50" s="1"/>
  <c r="BC291" i="50"/>
  <c r="CE291" i="50" s="1"/>
  <c r="BD323" i="50" s="1"/>
  <c r="BC421" i="50"/>
  <c r="CE421" i="50" s="1"/>
  <c r="BD453" i="50" s="1"/>
  <c r="BC356" i="50"/>
  <c r="CE356" i="50" s="1"/>
  <c r="BD388" i="50" s="1"/>
  <c r="BC486" i="50"/>
  <c r="CE486" i="50" s="1"/>
  <c r="EI486" i="50" s="1"/>
  <c r="CE323" i="49"/>
  <c r="CE258" i="49"/>
  <c r="CE453" i="49"/>
  <c r="Z553" i="49"/>
  <c r="Z586" i="49" s="1"/>
  <c r="CE518" i="49"/>
  <c r="Z64" i="49"/>
  <c r="CE388" i="49"/>
  <c r="BZ313" i="51"/>
  <c r="AV408" i="50"/>
  <c r="BX408" i="50" s="1"/>
  <c r="AW440" i="50" s="1"/>
  <c r="AV278" i="50"/>
  <c r="BX278" i="50" s="1"/>
  <c r="T310" i="50" s="1"/>
  <c r="AV105" i="48"/>
  <c r="AV473" i="50"/>
  <c r="BX473" i="50" s="1"/>
  <c r="T505" i="50" s="1"/>
  <c r="AV343" i="50"/>
  <c r="BX343" i="50" s="1"/>
  <c r="EB343" i="50" s="1"/>
  <c r="T180" i="50"/>
  <c r="BZ248" i="51"/>
  <c r="AU275" i="50"/>
  <c r="BW275" i="50" s="1"/>
  <c r="AV307" i="50" s="1"/>
  <c r="AU470" i="50"/>
  <c r="BW470" i="50" s="1"/>
  <c r="S502" i="50" s="1"/>
  <c r="AU340" i="50"/>
  <c r="BW340" i="50" s="1"/>
  <c r="AV372" i="50" s="1"/>
  <c r="AU405" i="50"/>
  <c r="BW405" i="50" s="1"/>
  <c r="AU210" i="50"/>
  <c r="BW210" i="50" s="1"/>
  <c r="BZ508" i="50"/>
  <c r="S177" i="50"/>
  <c r="BZ443" i="50"/>
  <c r="AX216" i="49"/>
  <c r="BZ216" i="49" s="1"/>
  <c r="BY312" i="49"/>
  <c r="BZ313" i="50"/>
  <c r="U543" i="50"/>
  <c r="U576" i="50" s="1"/>
  <c r="BZ378" i="50"/>
  <c r="U54" i="50"/>
  <c r="AX79" i="46" s="1"/>
  <c r="BY245" i="51"/>
  <c r="BY377" i="49"/>
  <c r="AW108" i="45"/>
  <c r="AV107" i="45"/>
  <c r="T542" i="49"/>
  <c r="T575" i="49" s="1"/>
  <c r="BY247" i="49"/>
  <c r="BY507" i="49"/>
  <c r="AX281" i="49"/>
  <c r="BZ281" i="49" s="1"/>
  <c r="AZ113" i="45"/>
  <c r="V183" i="49"/>
  <c r="AX476" i="49"/>
  <c r="BZ476" i="49" s="1"/>
  <c r="AX411" i="49"/>
  <c r="BZ411" i="49" s="1"/>
  <c r="CB253" i="51"/>
  <c r="CB417" i="2"/>
  <c r="EH420" i="50"/>
  <c r="Z452" i="50"/>
  <c r="BC452" i="50"/>
  <c r="CE257" i="51"/>
  <c r="CD515" i="50"/>
  <c r="CD385" i="50"/>
  <c r="Y550" i="50"/>
  <c r="Y583" i="50" s="1"/>
  <c r="CD450" i="50"/>
  <c r="CD320" i="50"/>
  <c r="Y61" i="50"/>
  <c r="BB86" i="46" s="1"/>
  <c r="BZ413" i="2"/>
  <c r="BZ348" i="2"/>
  <c r="CE258" i="2"/>
  <c r="BY216" i="2"/>
  <c r="BB419" i="2"/>
  <c r="BB224" i="2"/>
  <c r="BB354" i="2"/>
  <c r="Z191" i="2"/>
  <c r="BB484" i="2"/>
  <c r="BB289" i="2"/>
  <c r="X252" i="51"/>
  <c r="EF220" i="51"/>
  <c r="BA252" i="51"/>
  <c r="AZ511" i="49"/>
  <c r="W511" i="49"/>
  <c r="EE479" i="49"/>
  <c r="CB416" i="2"/>
  <c r="CB221" i="2"/>
  <c r="U54" i="51"/>
  <c r="AX110" i="46" s="1"/>
  <c r="BZ443" i="51"/>
  <c r="Z622" i="51"/>
  <c r="BD518" i="51"/>
  <c r="AA518" i="51"/>
  <c r="EI486" i="51"/>
  <c r="CD420" i="49"/>
  <c r="CD485" i="49"/>
  <c r="Z257" i="50"/>
  <c r="BC257" i="50"/>
  <c r="EH225" i="50"/>
  <c r="BB87" i="45"/>
  <c r="T376" i="50"/>
  <c r="EB344" i="50"/>
  <c r="AW376" i="50"/>
  <c r="EC345" i="51"/>
  <c r="U377" i="51"/>
  <c r="AX377" i="51"/>
  <c r="AX247" i="51"/>
  <c r="U247" i="51"/>
  <c r="EC215" i="51"/>
  <c r="BZ248" i="50"/>
  <c r="T504" i="51"/>
  <c r="EB472" i="51"/>
  <c r="S608" i="51"/>
  <c r="AW504" i="51"/>
  <c r="CA380" i="51"/>
  <c r="V545" i="51"/>
  <c r="V578" i="51" s="1"/>
  <c r="CA315" i="51"/>
  <c r="CA510" i="51"/>
  <c r="CA445" i="51"/>
  <c r="V56" i="51"/>
  <c r="AY112" i="46" s="1"/>
  <c r="BZ347" i="49"/>
  <c r="U613" i="49" s="1"/>
  <c r="CA380" i="49"/>
  <c r="AW376" i="49"/>
  <c r="T376" i="49"/>
  <c r="BY441" i="49" s="1"/>
  <c r="EB344" i="49"/>
  <c r="BY376" i="49" s="1"/>
  <c r="EE479" i="50"/>
  <c r="AZ511" i="50"/>
  <c r="W511" i="50"/>
  <c r="EE414" i="50"/>
  <c r="W446" i="50"/>
  <c r="AZ446" i="50"/>
  <c r="BA352" i="49"/>
  <c r="BA287" i="49"/>
  <c r="Y189" i="49"/>
  <c r="BA417" i="49"/>
  <c r="BA482" i="49"/>
  <c r="BA222" i="49"/>
  <c r="CD256" i="49"/>
  <c r="EI356" i="51"/>
  <c r="BD388" i="51"/>
  <c r="AA388" i="51"/>
  <c r="CB352" i="2"/>
  <c r="CB383" i="51"/>
  <c r="CB513" i="51"/>
  <c r="CB448" i="51"/>
  <c r="W548" i="51"/>
  <c r="W581" i="51" s="1"/>
  <c r="CB318" i="51"/>
  <c r="W59" i="51"/>
  <c r="AZ115" i="46" s="1"/>
  <c r="V616" i="50"/>
  <c r="EE480" i="50"/>
  <c r="W512" i="50"/>
  <c r="AZ512" i="50"/>
  <c r="BZ478" i="2"/>
  <c r="EH355" i="2"/>
  <c r="BC387" i="2"/>
  <c r="Z387" i="2"/>
  <c r="EH485" i="2"/>
  <c r="Z517" i="2"/>
  <c r="Y621" i="2"/>
  <c r="BC517" i="2"/>
  <c r="BY411" i="2"/>
  <c r="CA250" i="51"/>
  <c r="AZ286" i="50"/>
  <c r="AZ351" i="50"/>
  <c r="AZ221" i="50"/>
  <c r="AZ481" i="50"/>
  <c r="AZ416" i="50"/>
  <c r="X188" i="50"/>
  <c r="AX412" i="51"/>
  <c r="BZ412" i="51" s="1"/>
  <c r="AX217" i="51"/>
  <c r="BZ217" i="51" s="1"/>
  <c r="AX109" i="48"/>
  <c r="AX347" i="51"/>
  <c r="BZ347" i="51" s="1"/>
  <c r="V184" i="51"/>
  <c r="AX282" i="51"/>
  <c r="BZ282" i="51" s="1"/>
  <c r="AX477" i="51"/>
  <c r="BZ477" i="51" s="1"/>
  <c r="CD385" i="49"/>
  <c r="Y550" i="49"/>
  <c r="Y583" i="49" s="1"/>
  <c r="CD320" i="49"/>
  <c r="CD450" i="49"/>
  <c r="CD515" i="49"/>
  <c r="Y61" i="49"/>
  <c r="BA317" i="51"/>
  <c r="X317" i="51"/>
  <c r="EF285" i="51"/>
  <c r="W446" i="49"/>
  <c r="AZ446" i="49"/>
  <c r="EE414" i="49"/>
  <c r="BZ508" i="51"/>
  <c r="CD255" i="49"/>
  <c r="AV472" i="49"/>
  <c r="BX472" i="49" s="1"/>
  <c r="AV407" i="49"/>
  <c r="BX407" i="49" s="1"/>
  <c r="AV212" i="49"/>
  <c r="BX212" i="49" s="1"/>
  <c r="T179" i="49"/>
  <c r="AV342" i="49"/>
  <c r="BX342" i="49" s="1"/>
  <c r="AV277" i="49"/>
  <c r="BX277" i="49" s="1"/>
  <c r="CD355" i="49"/>
  <c r="CD290" i="49"/>
  <c r="AW279" i="2"/>
  <c r="AW344" i="2"/>
  <c r="AW214" i="2"/>
  <c r="U181" i="2"/>
  <c r="AW474" i="2"/>
  <c r="AW409" i="2"/>
  <c r="BY440" i="51"/>
  <c r="BY375" i="51"/>
  <c r="T540" i="51"/>
  <c r="T573" i="51" s="1"/>
  <c r="BY310" i="51"/>
  <c r="BY505" i="51"/>
  <c r="T51" i="51"/>
  <c r="AW107" i="46" s="1"/>
  <c r="CA251" i="2"/>
  <c r="U182" i="50"/>
  <c r="AW410" i="50"/>
  <c r="BY410" i="50" s="1"/>
  <c r="AW280" i="50"/>
  <c r="BY280" i="50" s="1"/>
  <c r="AW475" i="50"/>
  <c r="BY475" i="50" s="1"/>
  <c r="AW345" i="50"/>
  <c r="BY345" i="50" s="1"/>
  <c r="AW215" i="50"/>
  <c r="BY215" i="50" s="1"/>
  <c r="BA482" i="51"/>
  <c r="BA287" i="51"/>
  <c r="BA352" i="51"/>
  <c r="BA222" i="51"/>
  <c r="Y189" i="51"/>
  <c r="BA417" i="51"/>
  <c r="AW441" i="50"/>
  <c r="T441" i="50"/>
  <c r="EB409" i="50"/>
  <c r="EB474" i="50"/>
  <c r="AW506" i="50"/>
  <c r="S610" i="50"/>
  <c r="T506" i="50"/>
  <c r="EC475" i="51"/>
  <c r="AX507" i="51"/>
  <c r="U507" i="51"/>
  <c r="T611" i="51"/>
  <c r="U312" i="51"/>
  <c r="EC280" i="51"/>
  <c r="AX312" i="51"/>
  <c r="CC254" i="50"/>
  <c r="T244" i="51"/>
  <c r="EB212" i="51"/>
  <c r="AW244" i="51"/>
  <c r="BD323" i="51"/>
  <c r="AA323" i="51"/>
  <c r="EI291" i="51"/>
  <c r="AY314" i="49"/>
  <c r="V314" i="49"/>
  <c r="ED282" i="49"/>
  <c r="AY509" i="49"/>
  <c r="ED477" i="49"/>
  <c r="V509" i="49"/>
  <c r="V56" i="49"/>
  <c r="V545" i="49"/>
  <c r="V578" i="49" s="1"/>
  <c r="AW410" i="2"/>
  <c r="AW345" i="2"/>
  <c r="U182" i="2"/>
  <c r="AW280" i="2"/>
  <c r="AW475" i="2"/>
  <c r="AW215" i="2"/>
  <c r="X187" i="2"/>
  <c r="AZ220" i="2"/>
  <c r="CB220" i="2" s="1"/>
  <c r="AZ415" i="2"/>
  <c r="CB415" i="2" s="1"/>
  <c r="AZ480" i="2"/>
  <c r="CB480" i="2" s="1"/>
  <c r="AZ350" i="2"/>
  <c r="CB350" i="2" s="1"/>
  <c r="AZ285" i="2"/>
  <c r="CB285" i="2" s="1"/>
  <c r="W382" i="50"/>
  <c r="AZ382" i="50"/>
  <c r="EE350" i="50"/>
  <c r="EE284" i="50"/>
  <c r="W316" i="50"/>
  <c r="AZ316" i="50"/>
  <c r="AZ251" i="50"/>
  <c r="EE219" i="50"/>
  <c r="W251" i="50"/>
  <c r="CD255" i="2"/>
  <c r="BX244" i="2"/>
  <c r="V545" i="50"/>
  <c r="V578" i="50" s="1"/>
  <c r="CA445" i="50"/>
  <c r="CA380" i="50"/>
  <c r="CA510" i="50"/>
  <c r="CA315" i="50"/>
  <c r="V56" i="50"/>
  <c r="AY81" i="46" s="1"/>
  <c r="Z191" i="51"/>
  <c r="BB289" i="51"/>
  <c r="BB224" i="51"/>
  <c r="BB116" i="48"/>
  <c r="BB354" i="51"/>
  <c r="BB484" i="51"/>
  <c r="BB419" i="51"/>
  <c r="CB222" i="2"/>
  <c r="CB482" i="2"/>
  <c r="CD386" i="49"/>
  <c r="Y551" i="49"/>
  <c r="Y584" i="49" s="1"/>
  <c r="CD321" i="49"/>
  <c r="CD516" i="49"/>
  <c r="CD451" i="49"/>
  <c r="Y62" i="49"/>
  <c r="EE220" i="50"/>
  <c r="W252" i="50"/>
  <c r="AZ252" i="50"/>
  <c r="AY82" i="45"/>
  <c r="CE388" i="2"/>
  <c r="CE518" i="2"/>
  <c r="CE453" i="2"/>
  <c r="Z553" i="2"/>
  <c r="Z586" i="2" s="1"/>
  <c r="CE323" i="2"/>
  <c r="Z64" i="2"/>
  <c r="BZ283" i="2"/>
  <c r="BZ218" i="2"/>
  <c r="Z191" i="50"/>
  <c r="BB289" i="50"/>
  <c r="BB484" i="50"/>
  <c r="BB419" i="50"/>
  <c r="BB354" i="50"/>
  <c r="BB224" i="50"/>
  <c r="EH290" i="2"/>
  <c r="Z322" i="2"/>
  <c r="BC322" i="2"/>
  <c r="BB25" i="45"/>
  <c r="BC257" i="2"/>
  <c r="EH225" i="2"/>
  <c r="Z257" i="2"/>
  <c r="T440" i="49"/>
  <c r="EB408" i="49"/>
  <c r="AW440" i="49"/>
  <c r="BY281" i="2"/>
  <c r="BA447" i="51"/>
  <c r="EF415" i="51"/>
  <c r="X447" i="51"/>
  <c r="X512" i="51"/>
  <c r="EF480" i="51"/>
  <c r="W616" i="51"/>
  <c r="BA512" i="51"/>
  <c r="CE387" i="51"/>
  <c r="CE517" i="51"/>
  <c r="CE322" i="51"/>
  <c r="Z552" i="51"/>
  <c r="Z585" i="51" s="1"/>
  <c r="CE452" i="51"/>
  <c r="Z63" i="51"/>
  <c r="BC119" i="46" s="1"/>
  <c r="W381" i="49"/>
  <c r="AZ381" i="49"/>
  <c r="EE349" i="49"/>
  <c r="CB351" i="2"/>
  <c r="U543" i="51"/>
  <c r="U576" i="51" s="1"/>
  <c r="CA250" i="50"/>
  <c r="AA258" i="51"/>
  <c r="BD258" i="51"/>
  <c r="EI226" i="51"/>
  <c r="BC119" i="45"/>
  <c r="CD225" i="49"/>
  <c r="EH355" i="50"/>
  <c r="BC387" i="50"/>
  <c r="Z387" i="50"/>
  <c r="CC514" i="50"/>
  <c r="CC449" i="50"/>
  <c r="CC319" i="50"/>
  <c r="CC384" i="50"/>
  <c r="X549" i="50"/>
  <c r="X582" i="50" s="1"/>
  <c r="X60" i="50"/>
  <c r="BA85" i="46" s="1"/>
  <c r="Y550" i="2"/>
  <c r="Y583" i="2" s="1"/>
  <c r="CD450" i="2"/>
  <c r="CD320" i="2"/>
  <c r="CD515" i="2"/>
  <c r="CD385" i="2"/>
  <c r="Y61" i="2"/>
  <c r="EB214" i="50"/>
  <c r="AW246" i="50"/>
  <c r="T246" i="50"/>
  <c r="EE285" i="50"/>
  <c r="AZ317" i="50"/>
  <c r="W317" i="50"/>
  <c r="EB342" i="51"/>
  <c r="T374" i="51"/>
  <c r="AW374" i="51"/>
  <c r="T309" i="51"/>
  <c r="EB277" i="51"/>
  <c r="AW309" i="51"/>
  <c r="AW375" i="49"/>
  <c r="EB343" i="49"/>
  <c r="T375" i="49"/>
  <c r="EI421" i="51"/>
  <c r="BD453" i="51"/>
  <c r="AA453" i="51"/>
  <c r="EH485" i="50"/>
  <c r="BC517" i="50"/>
  <c r="Z517" i="50"/>
  <c r="Y621" i="50"/>
  <c r="V249" i="49"/>
  <c r="ED217" i="49"/>
  <c r="AY249" i="49"/>
  <c r="CA445" i="49"/>
  <c r="CA315" i="49"/>
  <c r="CA349" i="50"/>
  <c r="AY81" i="45" s="1"/>
  <c r="AZ415" i="49"/>
  <c r="CB415" i="49" s="1"/>
  <c r="AZ285" i="49"/>
  <c r="CB285" i="49" s="1"/>
  <c r="X187" i="49"/>
  <c r="AZ480" i="49"/>
  <c r="CB480" i="49" s="1"/>
  <c r="AZ350" i="49"/>
  <c r="CB350" i="49" s="1"/>
  <c r="AZ220" i="49"/>
  <c r="CB220" i="49" s="1"/>
  <c r="AZ51" i="48"/>
  <c r="AV45" i="45"/>
  <c r="AW310" i="49"/>
  <c r="T310" i="49"/>
  <c r="EB278" i="49"/>
  <c r="V546" i="2"/>
  <c r="V579" i="2" s="1"/>
  <c r="CA381" i="2"/>
  <c r="CA316" i="2"/>
  <c r="CA511" i="2"/>
  <c r="CA446" i="2"/>
  <c r="V57" i="2"/>
  <c r="CB287" i="2"/>
  <c r="AY479" i="51"/>
  <c r="CA479" i="51" s="1"/>
  <c r="AY349" i="51"/>
  <c r="CA349" i="51" s="1"/>
  <c r="AY219" i="51"/>
  <c r="CA219" i="51" s="1"/>
  <c r="AY414" i="51"/>
  <c r="CA414" i="51" s="1"/>
  <c r="AY284" i="51"/>
  <c r="CA284" i="51" s="1"/>
  <c r="W186" i="51"/>
  <c r="AY111" i="48"/>
  <c r="T53" i="49"/>
  <c r="BY442" i="49"/>
  <c r="Z452" i="2"/>
  <c r="BC452" i="2"/>
  <c r="EH420" i="2"/>
  <c r="T376" i="51"/>
  <c r="BY246" i="51" s="1"/>
  <c r="EB344" i="51"/>
  <c r="BY376" i="51" s="1"/>
  <c r="AW376" i="51"/>
  <c r="AV212" i="50"/>
  <c r="AV342" i="50"/>
  <c r="BX342" i="50" s="1"/>
  <c r="AV472" i="50"/>
  <c r="BX472" i="50" s="1"/>
  <c r="AV277" i="50"/>
  <c r="BX277" i="50" s="1"/>
  <c r="T179" i="50"/>
  <c r="AV407" i="50"/>
  <c r="BX407" i="50" s="1"/>
  <c r="BY346" i="2"/>
  <c r="BY476" i="2"/>
  <c r="Z190" i="51"/>
  <c r="BB483" i="51"/>
  <c r="BB353" i="51"/>
  <c r="BB418" i="51"/>
  <c r="BB288" i="51"/>
  <c r="BB223" i="51"/>
  <c r="Z322" i="50"/>
  <c r="BC322" i="50"/>
  <c r="EH290" i="50"/>
  <c r="EF350" i="51"/>
  <c r="X382" i="51"/>
  <c r="BA382" i="51"/>
  <c r="AZ251" i="49"/>
  <c r="EE219" i="49"/>
  <c r="W251" i="49"/>
  <c r="CA284" i="49"/>
  <c r="CB481" i="2"/>
  <c r="CB286" i="2"/>
  <c r="BZ378" i="51"/>
  <c r="T505" i="49"/>
  <c r="EB473" i="49"/>
  <c r="S609" i="49"/>
  <c r="AW505" i="49"/>
  <c r="CD255" i="50"/>
  <c r="V184" i="2"/>
  <c r="AX477" i="2"/>
  <c r="AX217" i="2"/>
  <c r="AX347" i="2"/>
  <c r="AX282" i="2"/>
  <c r="AX412" i="2"/>
  <c r="AZ481" i="49"/>
  <c r="AZ221" i="49"/>
  <c r="AZ416" i="49"/>
  <c r="AZ52" i="48"/>
  <c r="AZ351" i="49"/>
  <c r="AZ286" i="49"/>
  <c r="X188" i="49"/>
  <c r="AV76" i="45"/>
  <c r="AW311" i="50"/>
  <c r="EB279" i="50"/>
  <c r="T311" i="50"/>
  <c r="W447" i="50"/>
  <c r="EE415" i="50"/>
  <c r="AZ447" i="50"/>
  <c r="AW107" i="48"/>
  <c r="AX442" i="51"/>
  <c r="U442" i="51"/>
  <c r="EC410" i="51"/>
  <c r="AV105" i="45"/>
  <c r="T439" i="51"/>
  <c r="EB407" i="51"/>
  <c r="AW439" i="51"/>
  <c r="BX245" i="2"/>
  <c r="AW245" i="49"/>
  <c r="T245" i="49"/>
  <c r="EB213" i="49"/>
  <c r="AV44" i="45"/>
  <c r="V444" i="49"/>
  <c r="ED412" i="49"/>
  <c r="AY444" i="49"/>
  <c r="BX505" i="2"/>
  <c r="BX440" i="2"/>
  <c r="BX375" i="2"/>
  <c r="S540" i="2"/>
  <c r="S573" i="2" s="1"/>
  <c r="BX310" i="2"/>
  <c r="S51" i="2"/>
  <c r="S539" i="2"/>
  <c r="S572" i="2" s="1"/>
  <c r="BX309" i="2"/>
  <c r="BX504" i="2"/>
  <c r="BX439" i="2"/>
  <c r="BX374" i="2"/>
  <c r="S50" i="2"/>
  <c r="AX347" i="50"/>
  <c r="AX412" i="50"/>
  <c r="AX217" i="50"/>
  <c r="AX282" i="50"/>
  <c r="AX477" i="50"/>
  <c r="V184" i="50"/>
  <c r="BW436" i="50"/>
  <c r="BW371" i="50"/>
  <c r="AU240" i="2"/>
  <c r="DZ208" i="2"/>
  <c r="R240" i="2"/>
  <c r="BV238" i="2"/>
  <c r="AU405" i="2"/>
  <c r="BW405" i="2" s="1"/>
  <c r="AU275" i="2"/>
  <c r="BW275" i="2" s="1"/>
  <c r="AU340" i="2"/>
  <c r="BW340" i="2" s="1"/>
  <c r="S177" i="2"/>
  <c r="AU210" i="2"/>
  <c r="BW210" i="2" s="1"/>
  <c r="AU470" i="2"/>
  <c r="BW470" i="2" s="1"/>
  <c r="DZ403" i="50"/>
  <c r="R435" i="50"/>
  <c r="AU435" i="50"/>
  <c r="BW241" i="2"/>
  <c r="BW306" i="50"/>
  <c r="R536" i="50"/>
  <c r="R569" i="50" s="1"/>
  <c r="AU305" i="2"/>
  <c r="R305" i="2"/>
  <c r="DZ273" i="2"/>
  <c r="AT467" i="2"/>
  <c r="BV467" i="2" s="1"/>
  <c r="R174" i="2"/>
  <c r="AT207" i="2"/>
  <c r="BV207" i="2" s="1"/>
  <c r="AT337" i="2"/>
  <c r="BV337" i="2" s="1"/>
  <c r="AT272" i="2"/>
  <c r="BV272" i="2" s="1"/>
  <c r="AT402" i="2"/>
  <c r="BV402" i="2" s="1"/>
  <c r="AU240" i="50"/>
  <c r="R240" i="50"/>
  <c r="DZ208" i="50"/>
  <c r="BW501" i="2"/>
  <c r="R536" i="2"/>
  <c r="R569" i="2" s="1"/>
  <c r="BW436" i="2"/>
  <c r="BW306" i="2"/>
  <c r="BW371" i="2"/>
  <c r="R47" i="2"/>
  <c r="DZ273" i="50"/>
  <c r="AU305" i="50"/>
  <c r="R305" i="50"/>
  <c r="Q604" i="50"/>
  <c r="R500" i="50"/>
  <c r="AU500" i="50"/>
  <c r="DZ468" i="50"/>
  <c r="BV498" i="2"/>
  <c r="Q533" i="2"/>
  <c r="Q566" i="2" s="1"/>
  <c r="BV433" i="2"/>
  <c r="BV368" i="2"/>
  <c r="BV303" i="2"/>
  <c r="R370" i="2"/>
  <c r="AU370" i="2"/>
  <c r="DZ338" i="2"/>
  <c r="AT8" i="45"/>
  <c r="AU370" i="50"/>
  <c r="R370" i="50"/>
  <c r="DZ338" i="50"/>
  <c r="Q604" i="2"/>
  <c r="AU500" i="2"/>
  <c r="R500" i="2"/>
  <c r="DZ468" i="2"/>
  <c r="AT70" i="45"/>
  <c r="BW241" i="50"/>
  <c r="R47" i="50"/>
  <c r="AU72" i="46" s="1"/>
  <c r="BW501" i="50"/>
  <c r="AU435" i="2"/>
  <c r="R435" i="2"/>
  <c r="DZ403" i="2"/>
  <c r="Q44" i="2"/>
  <c r="AU405" i="51"/>
  <c r="BW405" i="51" s="1"/>
  <c r="AT402" i="51"/>
  <c r="BV402" i="51" s="1"/>
  <c r="R174" i="51"/>
  <c r="AT272" i="51"/>
  <c r="BV272" i="51" s="1"/>
  <c r="DZ272" i="51" s="1"/>
  <c r="AT337" i="51"/>
  <c r="BV337" i="51" s="1"/>
  <c r="DZ337" i="51" s="1"/>
  <c r="AT207" i="51"/>
  <c r="BV207" i="51" s="1"/>
  <c r="AU239" i="51" s="1"/>
  <c r="AU340" i="51"/>
  <c r="BW340" i="51" s="1"/>
  <c r="AV372" i="51" s="1"/>
  <c r="R305" i="49"/>
  <c r="AU240" i="49"/>
  <c r="AU500" i="49"/>
  <c r="DZ208" i="49"/>
  <c r="R500" i="49"/>
  <c r="AU305" i="49"/>
  <c r="BW241" i="51"/>
  <c r="AU102" i="48"/>
  <c r="S177" i="51"/>
  <c r="AU210" i="51"/>
  <c r="BW210" i="51" s="1"/>
  <c r="AU470" i="51"/>
  <c r="BW470" i="51" s="1"/>
  <c r="AV502" i="51" s="1"/>
  <c r="AU275" i="51"/>
  <c r="BW275" i="51" s="1"/>
  <c r="BW240" i="51"/>
  <c r="BW241" i="49"/>
  <c r="AT238" i="49"/>
  <c r="Q238" i="49"/>
  <c r="DY206" i="49"/>
  <c r="AU370" i="49"/>
  <c r="DZ338" i="49"/>
  <c r="R370" i="49"/>
  <c r="P602" i="49"/>
  <c r="Q498" i="49"/>
  <c r="DY466" i="49"/>
  <c r="AT498" i="49"/>
  <c r="AT433" i="49"/>
  <c r="Q433" i="49"/>
  <c r="DY401" i="49"/>
  <c r="R536" i="49"/>
  <c r="R569" i="49" s="1"/>
  <c r="BW501" i="49"/>
  <c r="BW436" i="49"/>
  <c r="BW371" i="49"/>
  <c r="BW306" i="49"/>
  <c r="R47" i="49"/>
  <c r="S177" i="49"/>
  <c r="AU470" i="49"/>
  <c r="BW470" i="49" s="1"/>
  <c r="AU275" i="49"/>
  <c r="BW275" i="49" s="1"/>
  <c r="AU405" i="49"/>
  <c r="BW405" i="49" s="1"/>
  <c r="AU210" i="49"/>
  <c r="BW210" i="49" s="1"/>
  <c r="AU340" i="49"/>
  <c r="BW340" i="49" s="1"/>
  <c r="AU41" i="48"/>
  <c r="Q173" i="51"/>
  <c r="AS466" i="51"/>
  <c r="BU466" i="51" s="1"/>
  <c r="AS401" i="51"/>
  <c r="BU401" i="51" s="1"/>
  <c r="AS336" i="51"/>
  <c r="BU336" i="51" s="1"/>
  <c r="AS206" i="51"/>
  <c r="BU206" i="51" s="1"/>
  <c r="AS271" i="51"/>
  <c r="BU271" i="51" s="1"/>
  <c r="AU435" i="49"/>
  <c r="R435" i="49"/>
  <c r="DZ403" i="49"/>
  <c r="R174" i="49"/>
  <c r="AT337" i="49"/>
  <c r="BV337" i="49" s="1"/>
  <c r="AT272" i="49"/>
  <c r="BV272" i="49" s="1"/>
  <c r="AT38" i="48"/>
  <c r="AT467" i="49"/>
  <c r="BV467" i="49" s="1"/>
  <c r="AT402" i="49"/>
  <c r="BV402" i="49" s="1"/>
  <c r="AT207" i="49"/>
  <c r="BV207" i="49" s="1"/>
  <c r="BW501" i="51"/>
  <c r="R536" i="51"/>
  <c r="R569" i="51" s="1"/>
  <c r="BW436" i="51"/>
  <c r="BW371" i="51"/>
  <c r="BW306" i="51"/>
  <c r="R47" i="51"/>
  <c r="AU103" i="46" s="1"/>
  <c r="BW500" i="51"/>
  <c r="R535" i="51"/>
  <c r="R568" i="51" s="1"/>
  <c r="BW305" i="51"/>
  <c r="BW370" i="51"/>
  <c r="BW435" i="51"/>
  <c r="R46" i="51"/>
  <c r="AU102" i="46" s="1"/>
  <c r="AT368" i="49"/>
  <c r="Q368" i="49"/>
  <c r="DY336" i="49"/>
  <c r="Q303" i="49"/>
  <c r="AT303" i="49"/>
  <c r="DY271" i="49"/>
  <c r="AS37" i="45"/>
  <c r="Q604" i="49"/>
  <c r="AT39" i="45"/>
  <c r="L252" i="38" l="1"/>
  <c r="L220" i="38"/>
  <c r="L256" i="38" s="1"/>
  <c r="EJ227" i="50"/>
  <c r="BE259" i="50"/>
  <c r="AB259" i="50"/>
  <c r="M40" i="38"/>
  <c r="AO127" i="45"/>
  <c r="DU490" i="2"/>
  <c r="M190" i="38"/>
  <c r="EJ292" i="50"/>
  <c r="AB324" i="50"/>
  <c r="BE324" i="50"/>
  <c r="DU425" i="49"/>
  <c r="M161" i="38"/>
  <c r="AA324" i="51"/>
  <c r="EI292" i="51"/>
  <c r="BD324" i="51"/>
  <c r="P498" i="50"/>
  <c r="DX466" i="50"/>
  <c r="AS498" i="50"/>
  <c r="O602" i="50"/>
  <c r="M62" i="38"/>
  <c r="DU230" i="49"/>
  <c r="AX373" i="50"/>
  <c r="U373" i="50"/>
  <c r="EC341" i="50"/>
  <c r="AW438" i="51"/>
  <c r="EB406" i="51"/>
  <c r="T438" i="51"/>
  <c r="BE60" i="45"/>
  <c r="DU360" i="49"/>
  <c r="M128" i="38"/>
  <c r="AS70" i="46"/>
  <c r="AS207" i="50"/>
  <c r="BU207" i="50" s="1"/>
  <c r="AS467" i="50"/>
  <c r="BU467" i="50" s="1"/>
  <c r="AS402" i="50"/>
  <c r="BU402" i="50" s="1"/>
  <c r="AS272" i="50"/>
  <c r="BU272" i="50" s="1"/>
  <c r="AS337" i="50"/>
  <c r="BU337" i="50" s="1"/>
  <c r="Q174" i="50"/>
  <c r="AS99" i="48"/>
  <c r="M95" i="38"/>
  <c r="AP327" i="49"/>
  <c r="DU295" i="49"/>
  <c r="P433" i="50"/>
  <c r="DX401" i="50"/>
  <c r="AS433" i="50"/>
  <c r="T373" i="51"/>
  <c r="AW373" i="51"/>
  <c r="EB341" i="51"/>
  <c r="M327" i="49"/>
  <c r="M328" i="49" s="1"/>
  <c r="BR237" i="49"/>
  <c r="BR262" i="49" s="1"/>
  <c r="EC276" i="2"/>
  <c r="U308" i="2"/>
  <c r="AX308" i="2"/>
  <c r="BE92" i="46"/>
  <c r="BE489" i="50"/>
  <c r="CG489" i="50" s="1"/>
  <c r="EK489" i="50" s="1"/>
  <c r="BE294" i="50"/>
  <c r="CG294" i="50" s="1"/>
  <c r="EK294" i="50" s="1"/>
  <c r="BE229" i="50"/>
  <c r="CG229" i="50" s="1"/>
  <c r="EK229" i="50" s="1"/>
  <c r="BE424" i="50"/>
  <c r="CG424" i="50" s="1"/>
  <c r="EK424" i="50" s="1"/>
  <c r="BE359" i="50"/>
  <c r="CG359" i="50" s="1"/>
  <c r="EK359" i="50" s="1"/>
  <c r="BE325" i="2"/>
  <c r="AB325" i="2"/>
  <c r="EJ293" i="2"/>
  <c r="AB390" i="51"/>
  <c r="EJ358" i="51"/>
  <c r="BE390" i="51"/>
  <c r="CG520" i="50"/>
  <c r="CG455" i="50"/>
  <c r="AB555" i="50"/>
  <c r="AB588" i="50" s="1"/>
  <c r="CG325" i="50"/>
  <c r="CG390" i="50"/>
  <c r="AB66" i="50"/>
  <c r="M124" i="38"/>
  <c r="DU360" i="2"/>
  <c r="DX336" i="50"/>
  <c r="P368" i="50"/>
  <c r="AS368" i="50"/>
  <c r="M264" i="38"/>
  <c r="EB276" i="51"/>
  <c r="AW308" i="51"/>
  <c r="T308" i="51"/>
  <c r="AB555" i="49"/>
  <c r="AB588" i="49" s="1"/>
  <c r="CG520" i="49"/>
  <c r="CG455" i="49"/>
  <c r="CG325" i="49"/>
  <c r="CG390" i="49"/>
  <c r="AB66" i="49"/>
  <c r="DU400" i="50"/>
  <c r="AP432" i="50"/>
  <c r="BQ425" i="50"/>
  <c r="M432" i="50"/>
  <c r="M457" i="50" s="1"/>
  <c r="M458" i="50" s="1"/>
  <c r="CG260" i="50"/>
  <c r="AX373" i="2"/>
  <c r="EC341" i="2"/>
  <c r="U373" i="2"/>
  <c r="CF324" i="2"/>
  <c r="AA554" i="2"/>
  <c r="AA587" i="2" s="1"/>
  <c r="CF519" i="2"/>
  <c r="CF389" i="2"/>
  <c r="CF454" i="2"/>
  <c r="AA65" i="2"/>
  <c r="AB390" i="2"/>
  <c r="BE390" i="2"/>
  <c r="EJ358" i="2"/>
  <c r="BE455" i="51"/>
  <c r="AB455" i="51"/>
  <c r="EJ423" i="51"/>
  <c r="BD89" i="45"/>
  <c r="DU425" i="2"/>
  <c r="M157" i="38"/>
  <c r="BQ295" i="50"/>
  <c r="AP302" i="50"/>
  <c r="M302" i="50"/>
  <c r="DU270" i="50"/>
  <c r="AS303" i="50"/>
  <c r="DX271" i="50"/>
  <c r="P303" i="50"/>
  <c r="BR432" i="49"/>
  <c r="BR457" i="49" s="1"/>
  <c r="BR302" i="49"/>
  <c r="BR327" i="49" s="1"/>
  <c r="BR367" i="49"/>
  <c r="BR392" i="49" s="1"/>
  <c r="BR497" i="49"/>
  <c r="BR522" i="49" s="1"/>
  <c r="M262" i="49"/>
  <c r="M263" i="49" s="1"/>
  <c r="M532" i="49"/>
  <c r="M43" i="49"/>
  <c r="U503" i="50"/>
  <c r="T607" i="50"/>
  <c r="AX503" i="50"/>
  <c r="EC471" i="50"/>
  <c r="M91" i="38"/>
  <c r="AP327" i="2"/>
  <c r="DU295" i="2"/>
  <c r="EC471" i="2"/>
  <c r="T607" i="2"/>
  <c r="U503" i="2"/>
  <c r="AX503" i="2"/>
  <c r="BE520" i="2"/>
  <c r="AB520" i="2"/>
  <c r="EJ488" i="2"/>
  <c r="AA624" i="2"/>
  <c r="BE389" i="50"/>
  <c r="AB389" i="50"/>
  <c r="EJ357" i="50"/>
  <c r="Z623" i="51"/>
  <c r="BD519" i="51"/>
  <c r="AA519" i="51"/>
  <c r="EI487" i="51"/>
  <c r="CF424" i="51"/>
  <c r="AS238" i="50"/>
  <c r="P238" i="50"/>
  <c r="DX206" i="50"/>
  <c r="M237" i="51"/>
  <c r="DU205" i="51"/>
  <c r="BQ230" i="51"/>
  <c r="AP237" i="51"/>
  <c r="AO98" i="45"/>
  <c r="AO124" i="45" s="1"/>
  <c r="S607" i="51"/>
  <c r="AW503" i="51"/>
  <c r="T503" i="51"/>
  <c r="EB471" i="51"/>
  <c r="M261" i="38"/>
  <c r="M229" i="38"/>
  <c r="M265" i="38" s="1"/>
  <c r="EI422" i="51"/>
  <c r="AA454" i="51"/>
  <c r="BD454" i="51"/>
  <c r="DU400" i="51"/>
  <c r="AP432" i="51"/>
  <c r="M432" i="51"/>
  <c r="M457" i="51" s="1"/>
  <c r="M458" i="51" s="1"/>
  <c r="BQ425" i="51"/>
  <c r="BD259" i="51"/>
  <c r="EI227" i="51"/>
  <c r="AA259" i="51"/>
  <c r="BC120" i="45"/>
  <c r="DU490" i="49"/>
  <c r="M194" i="38"/>
  <c r="BD389" i="51"/>
  <c r="AA389" i="51"/>
  <c r="EI357" i="51"/>
  <c r="EJ293" i="51"/>
  <c r="BE325" i="51"/>
  <c r="AB325" i="51"/>
  <c r="AB519" i="50"/>
  <c r="AA623" i="50"/>
  <c r="EJ487" i="50"/>
  <c r="BE519" i="50"/>
  <c r="L327" i="38"/>
  <c r="L284" i="38"/>
  <c r="L330" i="38"/>
  <c r="L339" i="38"/>
  <c r="L601" i="51"/>
  <c r="L626" i="51" s="1"/>
  <c r="AP497" i="51"/>
  <c r="DU465" i="51"/>
  <c r="BQ490" i="51"/>
  <c r="M497" i="51"/>
  <c r="M522" i="51" s="1"/>
  <c r="M523" i="51" s="1"/>
  <c r="EB211" i="51"/>
  <c r="AW243" i="51"/>
  <c r="T243" i="51"/>
  <c r="AP367" i="51"/>
  <c r="BQ360" i="51"/>
  <c r="M367" i="51"/>
  <c r="M392" i="51" s="1"/>
  <c r="M393" i="51" s="1"/>
  <c r="DU335" i="51"/>
  <c r="EC406" i="2"/>
  <c r="U438" i="2"/>
  <c r="AX438" i="2"/>
  <c r="AB194" i="49"/>
  <c r="BD487" i="49"/>
  <c r="CF487" i="49" s="1"/>
  <c r="BD357" i="49"/>
  <c r="CF357" i="49" s="1"/>
  <c r="BD292" i="49"/>
  <c r="CF292" i="49" s="1"/>
  <c r="BD422" i="49"/>
  <c r="CF422" i="49" s="1"/>
  <c r="BD227" i="49"/>
  <c r="CF227" i="49" s="1"/>
  <c r="BD58" i="45" s="1"/>
  <c r="BD58" i="48"/>
  <c r="U308" i="50"/>
  <c r="AX308" i="50"/>
  <c r="EC276" i="50"/>
  <c r="BE520" i="51"/>
  <c r="AB520" i="51"/>
  <c r="AA624" i="51"/>
  <c r="EJ488" i="51"/>
  <c r="BE454" i="50"/>
  <c r="AB454" i="50"/>
  <c r="EJ422" i="50"/>
  <c r="AX438" i="50"/>
  <c r="EC406" i="50"/>
  <c r="U438" i="50"/>
  <c r="AP237" i="50"/>
  <c r="BQ230" i="50"/>
  <c r="DU205" i="50"/>
  <c r="M237" i="50"/>
  <c r="AO67" i="45"/>
  <c r="AO93" i="45" s="1"/>
  <c r="M29" i="38" s="1"/>
  <c r="M30" i="38" s="1"/>
  <c r="AV104" i="45"/>
  <c r="AP367" i="50"/>
  <c r="M367" i="50"/>
  <c r="M392" i="50" s="1"/>
  <c r="M393" i="50" s="1"/>
  <c r="DU335" i="50"/>
  <c r="BQ360" i="50"/>
  <c r="M327" i="2"/>
  <c r="M328" i="2" s="1"/>
  <c r="BR237" i="2"/>
  <c r="BR262" i="2" s="1"/>
  <c r="CG260" i="49"/>
  <c r="AB260" i="2"/>
  <c r="EJ228" i="2"/>
  <c r="BE260" i="2"/>
  <c r="L221" i="38"/>
  <c r="BR367" i="2"/>
  <c r="BR392" i="2" s="1"/>
  <c r="M532" i="2"/>
  <c r="BR302" i="2"/>
  <c r="BR327" i="2" s="1"/>
  <c r="BR497" i="2"/>
  <c r="BR522" i="2" s="1"/>
  <c r="M262" i="2"/>
  <c r="M263" i="2" s="1"/>
  <c r="BR432" i="2"/>
  <c r="BR457" i="2" s="1"/>
  <c r="M43" i="2"/>
  <c r="AB260" i="51"/>
  <c r="BE260" i="51"/>
  <c r="EJ228" i="51"/>
  <c r="M497" i="50"/>
  <c r="M522" i="50" s="1"/>
  <c r="M523" i="50" s="1"/>
  <c r="BQ490" i="50"/>
  <c r="AP497" i="50"/>
  <c r="L601" i="50"/>
  <c r="L626" i="50" s="1"/>
  <c r="DU465" i="50"/>
  <c r="M58" i="38"/>
  <c r="DU230" i="2"/>
  <c r="AR68" i="45"/>
  <c r="M312" i="38"/>
  <c r="M275" i="38"/>
  <c r="M313" i="38" s="1"/>
  <c r="U243" i="50"/>
  <c r="AX243" i="50"/>
  <c r="EC211" i="50"/>
  <c r="AV211" i="49"/>
  <c r="BX211" i="49" s="1"/>
  <c r="AV42" i="45" s="1"/>
  <c r="AV42" i="48"/>
  <c r="AV341" i="49"/>
  <c r="BX341" i="49" s="1"/>
  <c r="AV406" i="49"/>
  <c r="BX406" i="49" s="1"/>
  <c r="AV276" i="49"/>
  <c r="BX276" i="49" s="1"/>
  <c r="T178" i="49"/>
  <c r="AV471" i="49"/>
  <c r="BX471" i="49" s="1"/>
  <c r="CF259" i="2"/>
  <c r="EC211" i="2"/>
  <c r="AX243" i="2"/>
  <c r="U243" i="2"/>
  <c r="M302" i="51"/>
  <c r="DU270" i="51"/>
  <c r="BQ295" i="51"/>
  <c r="AP302" i="51"/>
  <c r="EJ423" i="2"/>
  <c r="AB455" i="2"/>
  <c r="BE455" i="2"/>
  <c r="L217" i="38"/>
  <c r="L253" i="38" s="1"/>
  <c r="AU9" i="46"/>
  <c r="AU40" i="46"/>
  <c r="AV13" i="46"/>
  <c r="AV44" i="46"/>
  <c r="BB23" i="46"/>
  <c r="BB54" i="46"/>
  <c r="AT6" i="46"/>
  <c r="AT37" i="46"/>
  <c r="AV12" i="46"/>
  <c r="AV43" i="46"/>
  <c r="AY19" i="46"/>
  <c r="AY50" i="46"/>
  <c r="BC26" i="46"/>
  <c r="BC57" i="46"/>
  <c r="AW245" i="50"/>
  <c r="BA114" i="48"/>
  <c r="BB115" i="48"/>
  <c r="AA323" i="50"/>
  <c r="AA388" i="50"/>
  <c r="AA518" i="50"/>
  <c r="EI356" i="50"/>
  <c r="BD518" i="50"/>
  <c r="EI421" i="50"/>
  <c r="AA453" i="50"/>
  <c r="EI291" i="50"/>
  <c r="Z622" i="50"/>
  <c r="AA258" i="50"/>
  <c r="EI226" i="50"/>
  <c r="BC88" i="45"/>
  <c r="EB408" i="50"/>
  <c r="T245" i="50"/>
  <c r="AW375" i="50"/>
  <c r="BC486" i="49"/>
  <c r="CE486" i="49" s="1"/>
  <c r="BC421" i="49"/>
  <c r="CE421" i="49" s="1"/>
  <c r="BC356" i="49"/>
  <c r="CE356" i="49" s="1"/>
  <c r="AA388" i="49" s="1"/>
  <c r="BC226" i="49"/>
  <c r="CE226" i="49" s="1"/>
  <c r="EI226" i="49" s="1"/>
  <c r="AA193" i="49"/>
  <c r="BC291" i="49"/>
  <c r="CE291" i="49" s="1"/>
  <c r="BD323" i="49" s="1"/>
  <c r="EB278" i="50"/>
  <c r="T375" i="50"/>
  <c r="T440" i="50"/>
  <c r="AW310" i="50"/>
  <c r="S609" i="50"/>
  <c r="AV75" i="45"/>
  <c r="AW505" i="50"/>
  <c r="EB473" i="50"/>
  <c r="BY246" i="50"/>
  <c r="T541" i="51"/>
  <c r="T574" i="51" s="1"/>
  <c r="T541" i="49"/>
  <c r="T574" i="49" s="1"/>
  <c r="S437" i="50"/>
  <c r="EA405" i="50"/>
  <c r="AV437" i="50"/>
  <c r="S307" i="50"/>
  <c r="EA275" i="50"/>
  <c r="V183" i="50"/>
  <c r="AX476" i="50"/>
  <c r="BZ476" i="50" s="1"/>
  <c r="AX216" i="50"/>
  <c r="BZ216" i="50" s="1"/>
  <c r="ED216" i="50" s="1"/>
  <c r="EA470" i="50"/>
  <c r="CE257" i="50"/>
  <c r="AX281" i="50"/>
  <c r="BZ281" i="50" s="1"/>
  <c r="AX411" i="50"/>
  <c r="BZ411" i="50" s="1"/>
  <c r="AX346" i="50"/>
  <c r="BZ346" i="50" s="1"/>
  <c r="T52" i="49"/>
  <c r="AV502" i="50"/>
  <c r="R606" i="50"/>
  <c r="BY246" i="49"/>
  <c r="BY311" i="49"/>
  <c r="BY506" i="49"/>
  <c r="T52" i="51"/>
  <c r="AW108" i="46" s="1"/>
  <c r="BY506" i="51"/>
  <c r="BY441" i="51"/>
  <c r="BY311" i="51"/>
  <c r="AZ51" i="45"/>
  <c r="AV43" i="45"/>
  <c r="AW77" i="45"/>
  <c r="U53" i="51"/>
  <c r="AX109" i="46" s="1"/>
  <c r="BZ412" i="50"/>
  <c r="CB286" i="49"/>
  <c r="AZ316" i="49"/>
  <c r="W316" i="49"/>
  <c r="CB251" i="49" s="1"/>
  <c r="EE284" i="49"/>
  <c r="CB316" i="49" s="1"/>
  <c r="AY50" i="45"/>
  <c r="CD223" i="51"/>
  <c r="AW16" i="45"/>
  <c r="AX508" i="2"/>
  <c r="T612" i="2"/>
  <c r="U508" i="2"/>
  <c r="EC476" i="2"/>
  <c r="T309" i="50"/>
  <c r="AW309" i="50"/>
  <c r="EB277" i="50"/>
  <c r="BX212" i="50"/>
  <c r="S608" i="50" s="1"/>
  <c r="W446" i="51"/>
  <c r="EE414" i="51"/>
  <c r="AZ446" i="51"/>
  <c r="BY245" i="49"/>
  <c r="AY443" i="49"/>
  <c r="V443" i="49"/>
  <c r="ED411" i="49"/>
  <c r="U313" i="2"/>
  <c r="AX313" i="2"/>
  <c r="EC281" i="2"/>
  <c r="CE452" i="2"/>
  <c r="Z552" i="2"/>
  <c r="Z585" i="2" s="1"/>
  <c r="CE387" i="2"/>
  <c r="CE517" i="2"/>
  <c r="CE322" i="2"/>
  <c r="Z63" i="2"/>
  <c r="CD484" i="50"/>
  <c r="AY315" i="2"/>
  <c r="ED283" i="2"/>
  <c r="V315" i="2"/>
  <c r="CD484" i="51"/>
  <c r="CD224" i="51"/>
  <c r="X382" i="2"/>
  <c r="BA382" i="2"/>
  <c r="EF350" i="2"/>
  <c r="BY215" i="2"/>
  <c r="AY413" i="49"/>
  <c r="CA413" i="49" s="1"/>
  <c r="AY218" i="49"/>
  <c r="CA218" i="49" s="1"/>
  <c r="W185" i="49"/>
  <c r="AY283" i="49"/>
  <c r="CA283" i="49" s="1"/>
  <c r="AY348" i="49"/>
  <c r="CA348" i="49" s="1"/>
  <c r="AY478" i="49"/>
  <c r="CC482" i="51"/>
  <c r="U442" i="50"/>
  <c r="EC410" i="50"/>
  <c r="AX442" i="50"/>
  <c r="BY474" i="2"/>
  <c r="BY344" i="2"/>
  <c r="Z322" i="49"/>
  <c r="BC322" i="49"/>
  <c r="EH290" i="49"/>
  <c r="AW374" i="49"/>
  <c r="T374" i="49"/>
  <c r="EB342" i="49"/>
  <c r="AW439" i="49"/>
  <c r="T439" i="49"/>
  <c r="EB407" i="49"/>
  <c r="CC252" i="51"/>
  <c r="V249" i="51"/>
  <c r="ED217" i="51"/>
  <c r="AY249" i="51"/>
  <c r="CB221" i="50"/>
  <c r="ED478" i="2"/>
  <c r="AY510" i="2"/>
  <c r="U614" i="2"/>
  <c r="V510" i="2"/>
  <c r="CC287" i="49"/>
  <c r="CE517" i="50"/>
  <c r="CE322" i="50"/>
  <c r="Z552" i="50"/>
  <c r="Z585" i="50" s="1"/>
  <c r="CE387" i="50"/>
  <c r="CE452" i="50"/>
  <c r="Z63" i="50"/>
  <c r="BC88" i="46" s="1"/>
  <c r="Z452" i="49"/>
  <c r="EH420" i="49"/>
  <c r="BC452" i="49"/>
  <c r="V183" i="51"/>
  <c r="AX281" i="51"/>
  <c r="AX476" i="51"/>
  <c r="BZ476" i="51" s="1"/>
  <c r="AX411" i="51"/>
  <c r="BZ411" i="51" s="1"/>
  <c r="AX216" i="51"/>
  <c r="BZ216" i="51" s="1"/>
  <c r="AX346" i="51"/>
  <c r="BZ346" i="51" s="1"/>
  <c r="AX108" i="48"/>
  <c r="X547" i="51"/>
  <c r="X580" i="51" s="1"/>
  <c r="CC382" i="51"/>
  <c r="CC317" i="51"/>
  <c r="CC512" i="51"/>
  <c r="CC447" i="51"/>
  <c r="CD289" i="2"/>
  <c r="CD224" i="2"/>
  <c r="EA340" i="50"/>
  <c r="AY378" i="49"/>
  <c r="ED346" i="49"/>
  <c r="V378" i="49"/>
  <c r="BZ477" i="50"/>
  <c r="BZ347" i="50"/>
  <c r="BY505" i="49"/>
  <c r="BY440" i="49"/>
  <c r="BY375" i="49"/>
  <c r="T540" i="49"/>
  <c r="T573" i="49" s="1"/>
  <c r="BY310" i="49"/>
  <c r="T51" i="49"/>
  <c r="CB351" i="49"/>
  <c r="CB221" i="49"/>
  <c r="BZ412" i="2"/>
  <c r="BZ217" i="2"/>
  <c r="CD353" i="51"/>
  <c r="AW504" i="50"/>
  <c r="EB472" i="50"/>
  <c r="T504" i="50"/>
  <c r="AW46" i="48"/>
  <c r="U182" i="49"/>
  <c r="AW410" i="49"/>
  <c r="AW280" i="49"/>
  <c r="AW345" i="49"/>
  <c r="BY345" i="49" s="1"/>
  <c r="AW475" i="49"/>
  <c r="BY475" i="49" s="1"/>
  <c r="AW215" i="49"/>
  <c r="BY215" i="49" s="1"/>
  <c r="EE219" i="51"/>
  <c r="W251" i="51"/>
  <c r="AZ251" i="51"/>
  <c r="W186" i="2"/>
  <c r="AY284" i="2"/>
  <c r="AY479" i="2"/>
  <c r="AY349" i="2"/>
  <c r="AY219" i="2"/>
  <c r="AY414" i="2"/>
  <c r="AY50" i="48"/>
  <c r="EF220" i="49"/>
  <c r="BA252" i="49"/>
  <c r="X252" i="49"/>
  <c r="EF285" i="49"/>
  <c r="X317" i="49"/>
  <c r="BA317" i="49"/>
  <c r="BY376" i="50"/>
  <c r="T541" i="50"/>
  <c r="T574" i="50" s="1"/>
  <c r="BY311" i="50"/>
  <c r="BY506" i="50"/>
  <c r="BY441" i="50"/>
  <c r="T52" i="50"/>
  <c r="AW77" i="46" s="1"/>
  <c r="BB418" i="2"/>
  <c r="Z190" i="2"/>
  <c r="BB353" i="2"/>
  <c r="BB483" i="2"/>
  <c r="BB288" i="2"/>
  <c r="BB223" i="2"/>
  <c r="BC257" i="49"/>
  <c r="Z257" i="49"/>
  <c r="EH225" i="49"/>
  <c r="BB56" i="45"/>
  <c r="CE257" i="2"/>
  <c r="CD224" i="50"/>
  <c r="CD289" i="50"/>
  <c r="BC226" i="2"/>
  <c r="BC421" i="2"/>
  <c r="BC291" i="2"/>
  <c r="BC486" i="2"/>
  <c r="AA193" i="2"/>
  <c r="BC356" i="2"/>
  <c r="BC57" i="48"/>
  <c r="CB512" i="50"/>
  <c r="CB382" i="50"/>
  <c r="W547" i="50"/>
  <c r="W580" i="50" s="1"/>
  <c r="CB317" i="50"/>
  <c r="CB447" i="50"/>
  <c r="W58" i="50"/>
  <c r="AZ83" i="46" s="1"/>
  <c r="BB354" i="49"/>
  <c r="BB224" i="49"/>
  <c r="BB55" i="48"/>
  <c r="BB289" i="49"/>
  <c r="BB419" i="49"/>
  <c r="Z191" i="49"/>
  <c r="BB484" i="49"/>
  <c r="CD289" i="51"/>
  <c r="W616" i="2"/>
  <c r="X512" i="2"/>
  <c r="EF480" i="2"/>
  <c r="BA512" i="2"/>
  <c r="BY475" i="2"/>
  <c r="BY345" i="2"/>
  <c r="CF258" i="51"/>
  <c r="T539" i="51"/>
  <c r="T572" i="51" s="1"/>
  <c r="BY374" i="51"/>
  <c r="BY309" i="51"/>
  <c r="BY504" i="51"/>
  <c r="BY439" i="51"/>
  <c r="T50" i="51"/>
  <c r="AW106" i="46" s="1"/>
  <c r="BZ247" i="51"/>
  <c r="CC222" i="51"/>
  <c r="U377" i="50"/>
  <c r="AX377" i="50"/>
  <c r="EC345" i="50"/>
  <c r="BY279" i="2"/>
  <c r="S608" i="49"/>
  <c r="AW504" i="49"/>
  <c r="EB472" i="49"/>
  <c r="T504" i="49"/>
  <c r="AX110" i="45"/>
  <c r="ED412" i="51"/>
  <c r="AY444" i="51"/>
  <c r="V444" i="51"/>
  <c r="CB351" i="50"/>
  <c r="U443" i="2"/>
  <c r="EC411" i="2"/>
  <c r="AX443" i="2"/>
  <c r="CC352" i="49"/>
  <c r="BC517" i="49"/>
  <c r="Z517" i="49"/>
  <c r="EH485" i="49"/>
  <c r="Y621" i="49"/>
  <c r="BA448" i="2"/>
  <c r="EF416" i="2"/>
  <c r="X448" i="2"/>
  <c r="CD484" i="2"/>
  <c r="CD419" i="2"/>
  <c r="AY445" i="2"/>
  <c r="ED413" i="2"/>
  <c r="V445" i="2"/>
  <c r="AY248" i="49"/>
  <c r="ED216" i="49"/>
  <c r="V248" i="49"/>
  <c r="AX47" i="45"/>
  <c r="BZ282" i="50"/>
  <c r="AV343" i="2"/>
  <c r="AV408" i="2"/>
  <c r="AV213" i="2"/>
  <c r="AV278" i="2"/>
  <c r="AV473" i="2"/>
  <c r="T180" i="2"/>
  <c r="AV44" i="48"/>
  <c r="CB481" i="49"/>
  <c r="BZ282" i="2"/>
  <c r="BZ477" i="2"/>
  <c r="X318" i="2"/>
  <c r="BA318" i="2"/>
  <c r="EF286" i="2"/>
  <c r="W617" i="2"/>
  <c r="X513" i="2"/>
  <c r="EF481" i="2"/>
  <c r="BA513" i="2"/>
  <c r="CD288" i="51"/>
  <c r="CD483" i="51"/>
  <c r="EB407" i="50"/>
  <c r="T439" i="50"/>
  <c r="AW439" i="50"/>
  <c r="AW374" i="50"/>
  <c r="EB342" i="50"/>
  <c r="T374" i="50"/>
  <c r="AZ316" i="51"/>
  <c r="W316" i="51"/>
  <c r="EE284" i="51"/>
  <c r="AZ381" i="51"/>
  <c r="W381" i="51"/>
  <c r="EE349" i="51"/>
  <c r="X382" i="49"/>
  <c r="EF350" i="49"/>
  <c r="BA382" i="49"/>
  <c r="EF415" i="49"/>
  <c r="X447" i="49"/>
  <c r="BA447" i="49"/>
  <c r="BY244" i="51"/>
  <c r="CB252" i="50"/>
  <c r="AA553" i="51"/>
  <c r="AA586" i="51" s="1"/>
  <c r="CF323" i="51"/>
  <c r="CF518" i="51"/>
  <c r="CF453" i="51"/>
  <c r="CF388" i="51"/>
  <c r="AA64" i="51"/>
  <c r="BD120" i="46" s="1"/>
  <c r="X383" i="2"/>
  <c r="BA383" i="2"/>
  <c r="EF351" i="2"/>
  <c r="BC485" i="51"/>
  <c r="BC420" i="51"/>
  <c r="AA192" i="51"/>
  <c r="BC225" i="51"/>
  <c r="BC355" i="51"/>
  <c r="BC290" i="51"/>
  <c r="CD354" i="50"/>
  <c r="V250" i="2"/>
  <c r="AY250" i="2"/>
  <c r="ED218" i="2"/>
  <c r="AX18" i="45"/>
  <c r="X254" i="2"/>
  <c r="EF222" i="2"/>
  <c r="BA254" i="2"/>
  <c r="AZ22" i="45"/>
  <c r="CD354" i="51"/>
  <c r="AZ20" i="45"/>
  <c r="EF415" i="2"/>
  <c r="BA447" i="2"/>
  <c r="X447" i="2"/>
  <c r="BY280" i="2"/>
  <c r="BY410" i="2"/>
  <c r="CC417" i="51"/>
  <c r="CC352" i="51"/>
  <c r="U507" i="50"/>
  <c r="EC475" i="50"/>
  <c r="T611" i="50"/>
  <c r="AX507" i="50"/>
  <c r="Z387" i="49"/>
  <c r="EH355" i="49"/>
  <c r="BC387" i="49"/>
  <c r="T309" i="49"/>
  <c r="EB277" i="49"/>
  <c r="AW309" i="49"/>
  <c r="BB223" i="49"/>
  <c r="BB483" i="49"/>
  <c r="BB418" i="49"/>
  <c r="BB353" i="49"/>
  <c r="BB288" i="49"/>
  <c r="Z190" i="49"/>
  <c r="BB54" i="48"/>
  <c r="U613" i="51"/>
  <c r="AY509" i="51"/>
  <c r="ED477" i="51"/>
  <c r="V509" i="51"/>
  <c r="AY379" i="51"/>
  <c r="V379" i="51"/>
  <c r="ED347" i="51"/>
  <c r="CB416" i="50"/>
  <c r="CB286" i="50"/>
  <c r="X384" i="2"/>
  <c r="EF352" i="2"/>
  <c r="BA384" i="2"/>
  <c r="CC222" i="49"/>
  <c r="CC417" i="49"/>
  <c r="AY379" i="49"/>
  <c r="V379" i="49"/>
  <c r="V544" i="49" s="1"/>
  <c r="V577" i="49" s="1"/>
  <c r="ED347" i="49"/>
  <c r="CA379" i="49" s="1"/>
  <c r="AX48" i="45"/>
  <c r="V615" i="49"/>
  <c r="BB353" i="50"/>
  <c r="BB418" i="50"/>
  <c r="BB223" i="50"/>
  <c r="Z190" i="50"/>
  <c r="BB483" i="50"/>
  <c r="BB288" i="50"/>
  <c r="X449" i="2"/>
  <c r="EF417" i="2"/>
  <c r="BA449" i="2"/>
  <c r="BZ217" i="50"/>
  <c r="AV212" i="2"/>
  <c r="BX212" i="2" s="1"/>
  <c r="AV472" i="2"/>
  <c r="BX472" i="2" s="1"/>
  <c r="AV277" i="2"/>
  <c r="BX277" i="2" s="1"/>
  <c r="AV407" i="2"/>
  <c r="BX407" i="2" s="1"/>
  <c r="AV342" i="2"/>
  <c r="BX342" i="2" s="1"/>
  <c r="T179" i="2"/>
  <c r="CB416" i="49"/>
  <c r="BZ347" i="2"/>
  <c r="CD418" i="51"/>
  <c r="U378" i="2"/>
  <c r="AX378" i="2"/>
  <c r="EC346" i="2"/>
  <c r="AY112" i="45"/>
  <c r="V615" i="51"/>
  <c r="AZ511" i="51"/>
  <c r="W511" i="51"/>
  <c r="EE479" i="51"/>
  <c r="BA319" i="2"/>
  <c r="X319" i="2"/>
  <c r="EF287" i="2"/>
  <c r="U612" i="49"/>
  <c r="V508" i="49"/>
  <c r="AY508" i="49"/>
  <c r="ED476" i="49"/>
  <c r="EF480" i="49"/>
  <c r="X512" i="49"/>
  <c r="BA512" i="49"/>
  <c r="W616" i="49"/>
  <c r="W381" i="50"/>
  <c r="CB511" i="50" s="1"/>
  <c r="EE349" i="50"/>
  <c r="CB381" i="50" s="1"/>
  <c r="AZ381" i="50"/>
  <c r="BA287" i="50"/>
  <c r="BA222" i="50"/>
  <c r="BA417" i="50"/>
  <c r="Y189" i="50"/>
  <c r="BA352" i="50"/>
  <c r="BA482" i="50"/>
  <c r="CD419" i="50"/>
  <c r="BA514" i="2"/>
  <c r="EF482" i="2"/>
  <c r="X514" i="2"/>
  <c r="W618" i="2"/>
  <c r="CD419" i="51"/>
  <c r="AY283" i="50"/>
  <c r="AY348" i="50"/>
  <c r="W185" i="50"/>
  <c r="AY413" i="50"/>
  <c r="AY478" i="50"/>
  <c r="AY218" i="50"/>
  <c r="BA317" i="2"/>
  <c r="X317" i="2"/>
  <c r="EF285" i="2"/>
  <c r="X252" i="2"/>
  <c r="BA252" i="2"/>
  <c r="EF220" i="2"/>
  <c r="CC287" i="51"/>
  <c r="U247" i="50"/>
  <c r="EC215" i="50"/>
  <c r="AX247" i="50"/>
  <c r="U312" i="50"/>
  <c r="AX312" i="50"/>
  <c r="EC280" i="50"/>
  <c r="AW343" i="51"/>
  <c r="BY343" i="51" s="1"/>
  <c r="U180" i="51"/>
  <c r="AW213" i="51"/>
  <c r="BY213" i="51" s="1"/>
  <c r="AW408" i="51"/>
  <c r="BY408" i="51" s="1"/>
  <c r="AW278" i="51"/>
  <c r="BY278" i="51" s="1"/>
  <c r="AW473" i="51"/>
  <c r="BY473" i="51" s="1"/>
  <c r="BY409" i="2"/>
  <c r="BY214" i="2"/>
  <c r="AV43" i="48"/>
  <c r="T244" i="49"/>
  <c r="EB212" i="49"/>
  <c r="AW244" i="49"/>
  <c r="AY314" i="51"/>
  <c r="ED282" i="51"/>
  <c r="V314" i="51"/>
  <c r="CB481" i="50"/>
  <c r="AZ286" i="51"/>
  <c r="AZ351" i="51"/>
  <c r="AZ113" i="48"/>
  <c r="AZ221" i="51"/>
  <c r="AZ481" i="51"/>
  <c r="AZ416" i="51"/>
  <c r="X188" i="51"/>
  <c r="V313" i="49"/>
  <c r="AY313" i="49"/>
  <c r="ED281" i="49"/>
  <c r="CC482" i="49"/>
  <c r="V615" i="50"/>
  <c r="AY110" i="48"/>
  <c r="AY413" i="51"/>
  <c r="AY478" i="51"/>
  <c r="CA478" i="51" s="1"/>
  <c r="AY283" i="51"/>
  <c r="CA283" i="51" s="1"/>
  <c r="AY348" i="51"/>
  <c r="CA348" i="51" s="1"/>
  <c r="W185" i="51"/>
  <c r="AY218" i="51"/>
  <c r="CA218" i="51" s="1"/>
  <c r="BZ377" i="51"/>
  <c r="U542" i="51"/>
  <c r="U575" i="51" s="1"/>
  <c r="BZ312" i="51"/>
  <c r="BZ507" i="51"/>
  <c r="BZ442" i="51"/>
  <c r="X253" i="2"/>
  <c r="BA253" i="2"/>
  <c r="EF221" i="2"/>
  <c r="AZ21" i="45"/>
  <c r="CD354" i="2"/>
  <c r="EC216" i="2"/>
  <c r="AX248" i="2"/>
  <c r="U248" i="2"/>
  <c r="V380" i="2"/>
  <c r="ED348" i="2"/>
  <c r="AY380" i="2"/>
  <c r="X58" i="51"/>
  <c r="BA114" i="46" s="1"/>
  <c r="BW240" i="50"/>
  <c r="AT7" i="45"/>
  <c r="AU10" i="45"/>
  <c r="S372" i="50"/>
  <c r="DZ467" i="51"/>
  <c r="R499" i="51"/>
  <c r="R535" i="50"/>
  <c r="R568" i="50" s="1"/>
  <c r="BW370" i="50"/>
  <c r="BW435" i="50"/>
  <c r="BW500" i="50"/>
  <c r="BW305" i="50"/>
  <c r="AV242" i="50"/>
  <c r="EA210" i="50"/>
  <c r="S242" i="50"/>
  <c r="AU72" i="45"/>
  <c r="AU434" i="2"/>
  <c r="R434" i="2"/>
  <c r="DZ402" i="2"/>
  <c r="R606" i="2"/>
  <c r="S502" i="2"/>
  <c r="AV502" i="2"/>
  <c r="EA470" i="2"/>
  <c r="AV372" i="2"/>
  <c r="S372" i="2"/>
  <c r="EA340" i="2"/>
  <c r="AU304" i="2"/>
  <c r="R304" i="2"/>
  <c r="DZ272" i="2"/>
  <c r="S242" i="2"/>
  <c r="AV242" i="2"/>
  <c r="EA210" i="2"/>
  <c r="AV307" i="2"/>
  <c r="S307" i="2"/>
  <c r="EA275" i="2"/>
  <c r="R535" i="2"/>
  <c r="R568" i="2" s="1"/>
  <c r="BW500" i="2"/>
  <c r="BW435" i="2"/>
  <c r="BW370" i="2"/>
  <c r="BW305" i="2"/>
  <c r="R46" i="2"/>
  <c r="R46" i="50"/>
  <c r="AU71" i="46" s="1"/>
  <c r="AU469" i="2"/>
  <c r="BW469" i="2" s="1"/>
  <c r="AU274" i="2"/>
  <c r="BW274" i="2" s="1"/>
  <c r="S176" i="2"/>
  <c r="AU209" i="2"/>
  <c r="BW209" i="2" s="1"/>
  <c r="AU339" i="2"/>
  <c r="BW339" i="2" s="1"/>
  <c r="AU404" i="2"/>
  <c r="BW404" i="2" s="1"/>
  <c r="AU239" i="2"/>
  <c r="R239" i="2"/>
  <c r="DZ207" i="2"/>
  <c r="AT466" i="2"/>
  <c r="BV466" i="2" s="1"/>
  <c r="R173" i="2"/>
  <c r="AT206" i="2"/>
  <c r="BV206" i="2" s="1"/>
  <c r="AT271" i="2"/>
  <c r="BV271" i="2" s="1"/>
  <c r="AT401" i="2"/>
  <c r="BV401" i="2" s="1"/>
  <c r="AT336" i="2"/>
  <c r="BV336" i="2" s="1"/>
  <c r="AU339" i="50"/>
  <c r="BW339" i="50" s="1"/>
  <c r="S176" i="50"/>
  <c r="AU469" i="50"/>
  <c r="BW469" i="50" s="1"/>
  <c r="AU209" i="50"/>
  <c r="BW209" i="50" s="1"/>
  <c r="AU274" i="50"/>
  <c r="BW274" i="50" s="1"/>
  <c r="AU404" i="50"/>
  <c r="BW404" i="50" s="1"/>
  <c r="R369" i="2"/>
  <c r="AU369" i="2"/>
  <c r="DZ337" i="2"/>
  <c r="Q603" i="2"/>
  <c r="DZ467" i="2"/>
  <c r="AU499" i="2"/>
  <c r="R499" i="2"/>
  <c r="BW240" i="2"/>
  <c r="AV437" i="2"/>
  <c r="S437" i="2"/>
  <c r="EA405" i="2"/>
  <c r="R304" i="51"/>
  <c r="AU304" i="51"/>
  <c r="AU369" i="51"/>
  <c r="S502" i="51"/>
  <c r="EA340" i="51"/>
  <c r="R369" i="51"/>
  <c r="DZ207" i="51"/>
  <c r="Q603" i="51"/>
  <c r="S372" i="51"/>
  <c r="R239" i="51"/>
  <c r="BW305" i="49"/>
  <c r="AT38" i="45"/>
  <c r="BV238" i="49"/>
  <c r="EA470" i="51"/>
  <c r="R535" i="49"/>
  <c r="R568" i="49" s="1"/>
  <c r="S175" i="51"/>
  <c r="AU403" i="51"/>
  <c r="BW403" i="51" s="1"/>
  <c r="AU273" i="51"/>
  <c r="BW273" i="51" s="1"/>
  <c r="AU468" i="51"/>
  <c r="BW468" i="51" s="1"/>
  <c r="AU208" i="51"/>
  <c r="BW208" i="51" s="1"/>
  <c r="AU338" i="51"/>
  <c r="BW338" i="51" s="1"/>
  <c r="AT368" i="51"/>
  <c r="DY336" i="51"/>
  <c r="Q368" i="51"/>
  <c r="Q498" i="51"/>
  <c r="P602" i="51"/>
  <c r="DY466" i="51"/>
  <c r="AT498" i="51"/>
  <c r="BW500" i="49"/>
  <c r="BW240" i="49"/>
  <c r="Q603" i="49"/>
  <c r="R499" i="49"/>
  <c r="AU499" i="49"/>
  <c r="DZ467" i="49"/>
  <c r="R304" i="49"/>
  <c r="AU304" i="49"/>
  <c r="DZ272" i="49"/>
  <c r="AS99" i="45"/>
  <c r="AV372" i="49"/>
  <c r="S372" i="49"/>
  <c r="EA340" i="49"/>
  <c r="R606" i="49"/>
  <c r="S502" i="49"/>
  <c r="EA470" i="49"/>
  <c r="AV502" i="49"/>
  <c r="BW370" i="49"/>
  <c r="AV307" i="51"/>
  <c r="S307" i="51"/>
  <c r="EA275" i="51"/>
  <c r="AU434" i="51"/>
  <c r="R434" i="51"/>
  <c r="DZ402" i="51"/>
  <c r="AU369" i="49"/>
  <c r="DZ337" i="49"/>
  <c r="R369" i="49"/>
  <c r="AT303" i="51"/>
  <c r="DY271" i="51"/>
  <c r="Q303" i="51"/>
  <c r="AV242" i="49"/>
  <c r="S242" i="49"/>
  <c r="EA210" i="49"/>
  <c r="S176" i="49"/>
  <c r="AU209" i="49"/>
  <c r="BW209" i="49" s="1"/>
  <c r="AU469" i="49"/>
  <c r="BW469" i="49" s="1"/>
  <c r="AU404" i="49"/>
  <c r="BW404" i="49" s="1"/>
  <c r="AU274" i="49"/>
  <c r="BW274" i="49" s="1"/>
  <c r="AU339" i="49"/>
  <c r="BW339" i="49" s="1"/>
  <c r="AU40" i="48"/>
  <c r="AV437" i="51"/>
  <c r="EA405" i="51"/>
  <c r="S437" i="51"/>
  <c r="BW435" i="49"/>
  <c r="AU434" i="49"/>
  <c r="DZ402" i="49"/>
  <c r="R434" i="49"/>
  <c r="AV307" i="49"/>
  <c r="S307" i="49"/>
  <c r="EA275" i="49"/>
  <c r="Q533" i="49"/>
  <c r="Q566" i="49" s="1"/>
  <c r="BV498" i="49"/>
  <c r="BV433" i="49"/>
  <c r="BV303" i="49"/>
  <c r="BV368" i="49"/>
  <c r="Q44" i="49"/>
  <c r="AV242" i="51"/>
  <c r="EA210" i="51"/>
  <c r="S242" i="51"/>
  <c r="AU103" i="45"/>
  <c r="S176" i="51"/>
  <c r="AU404" i="51"/>
  <c r="BW404" i="51" s="1"/>
  <c r="AU339" i="51"/>
  <c r="BW339" i="51" s="1"/>
  <c r="AU469" i="51"/>
  <c r="BW469" i="51" s="1"/>
  <c r="AU209" i="51"/>
  <c r="BW209" i="51" s="1"/>
  <c r="AU101" i="48"/>
  <c r="AU274" i="51"/>
  <c r="BW274" i="51" s="1"/>
  <c r="R239" i="49"/>
  <c r="DZ207" i="49"/>
  <c r="AU239" i="49"/>
  <c r="AT238" i="51"/>
  <c r="Q238" i="51"/>
  <c r="DY206" i="51"/>
  <c r="AT433" i="51"/>
  <c r="DY401" i="51"/>
  <c r="Q433" i="51"/>
  <c r="AV437" i="49"/>
  <c r="S437" i="49"/>
  <c r="EA405" i="49"/>
  <c r="AU41" i="45"/>
  <c r="AT100" i="45"/>
  <c r="R46" i="49"/>
  <c r="R606" i="51"/>
  <c r="M66" i="38" l="1"/>
  <c r="DU425" i="50"/>
  <c r="M158" i="38"/>
  <c r="Q369" i="50"/>
  <c r="AT369" i="50"/>
  <c r="DY337" i="50"/>
  <c r="AP327" i="51"/>
  <c r="M96" i="38"/>
  <c r="M97" i="38" s="1"/>
  <c r="DU295" i="51"/>
  <c r="AP270" i="2"/>
  <c r="M68" i="2"/>
  <c r="AP36" i="46"/>
  <c r="AP62" i="46" s="1"/>
  <c r="AP335" i="2"/>
  <c r="AP400" i="2"/>
  <c r="AP205" i="2"/>
  <c r="AP5" i="46"/>
  <c r="AP31" i="46" s="1"/>
  <c r="AP465" i="2"/>
  <c r="N172" i="2"/>
  <c r="N197" i="2" s="1"/>
  <c r="N198" i="2" s="1"/>
  <c r="BE324" i="49"/>
  <c r="AB324" i="49"/>
  <c r="EJ292" i="49"/>
  <c r="M162" i="38"/>
  <c r="M163" i="38" s="1"/>
  <c r="DU425" i="51"/>
  <c r="M63" i="38"/>
  <c r="DU230" i="51"/>
  <c r="M99" i="38"/>
  <c r="M327" i="50"/>
  <c r="M328" i="50" s="1"/>
  <c r="BR237" i="50"/>
  <c r="BR262" i="50" s="1"/>
  <c r="BY243" i="51"/>
  <c r="AT304" i="50"/>
  <c r="DY272" i="50"/>
  <c r="Q304" i="50"/>
  <c r="CG519" i="50"/>
  <c r="AB554" i="50"/>
  <c r="AB587" i="50" s="1"/>
  <c r="CG454" i="50"/>
  <c r="CG324" i="50"/>
  <c r="CG389" i="50"/>
  <c r="AB65" i="50"/>
  <c r="AB454" i="49"/>
  <c r="BE454" i="49"/>
  <c r="EJ422" i="49"/>
  <c r="S607" i="49"/>
  <c r="T503" i="49"/>
  <c r="AW503" i="49"/>
  <c r="EB471" i="49"/>
  <c r="EJ357" i="49"/>
  <c r="BE389" i="49"/>
  <c r="AB389" i="49"/>
  <c r="DU360" i="51"/>
  <c r="M129" i="38"/>
  <c r="M126" i="38"/>
  <c r="AT434" i="50"/>
  <c r="Q434" i="50"/>
  <c r="DY402" i="50"/>
  <c r="T243" i="49"/>
  <c r="AW243" i="49"/>
  <c r="EB211" i="49"/>
  <c r="M327" i="51"/>
  <c r="M328" i="51" s="1"/>
  <c r="BR237" i="51"/>
  <c r="BR262" i="51" s="1"/>
  <c r="U538" i="50"/>
  <c r="U571" i="50" s="1"/>
  <c r="BZ438" i="50"/>
  <c r="BZ373" i="50"/>
  <c r="BZ503" i="50"/>
  <c r="BZ308" i="50"/>
  <c r="CG455" i="2"/>
  <c r="CG520" i="2"/>
  <c r="CG390" i="2"/>
  <c r="CG325" i="2"/>
  <c r="AB555" i="2"/>
  <c r="AB588" i="2" s="1"/>
  <c r="AB66" i="2"/>
  <c r="BZ243" i="50"/>
  <c r="EJ487" i="49"/>
  <c r="AA623" i="49"/>
  <c r="BE519" i="49"/>
  <c r="AB519" i="49"/>
  <c r="BR302" i="51"/>
  <c r="BR327" i="51" s="1"/>
  <c r="BR367" i="51"/>
  <c r="BR392" i="51" s="1"/>
  <c r="M532" i="51"/>
  <c r="M262" i="51"/>
  <c r="M263" i="51" s="1"/>
  <c r="BR497" i="51"/>
  <c r="BR522" i="51" s="1"/>
  <c r="BR432" i="51"/>
  <c r="BR457" i="51" s="1"/>
  <c r="M43" i="51"/>
  <c r="AP327" i="50"/>
  <c r="M92" i="38"/>
  <c r="M100" i="38" s="1"/>
  <c r="DU295" i="50"/>
  <c r="BE228" i="49"/>
  <c r="CG228" i="49" s="1"/>
  <c r="EK228" i="49" s="1"/>
  <c r="BE423" i="49"/>
  <c r="CG423" i="49" s="1"/>
  <c r="EK423" i="49" s="1"/>
  <c r="BE293" i="49"/>
  <c r="CG293" i="49" s="1"/>
  <c r="EK293" i="49" s="1"/>
  <c r="BE488" i="49"/>
  <c r="CG488" i="49" s="1"/>
  <c r="EK488" i="49" s="1"/>
  <c r="BE358" i="49"/>
  <c r="CG358" i="49" s="1"/>
  <c r="EK358" i="49" s="1"/>
  <c r="BE59" i="48"/>
  <c r="BE91" i="46"/>
  <c r="BE358" i="50"/>
  <c r="CG358" i="50" s="1"/>
  <c r="EK358" i="50" s="1"/>
  <c r="BE423" i="50"/>
  <c r="CG423" i="50" s="1"/>
  <c r="EK423" i="50" s="1"/>
  <c r="BE488" i="50"/>
  <c r="CG488" i="50" s="1"/>
  <c r="EK488" i="50" s="1"/>
  <c r="BE293" i="50"/>
  <c r="CG293" i="50" s="1"/>
  <c r="EK293" i="50" s="1"/>
  <c r="BE228" i="50"/>
  <c r="CG228" i="50" s="1"/>
  <c r="EK228" i="50" s="1"/>
  <c r="BE90" i="45"/>
  <c r="AT499" i="50"/>
  <c r="Q499" i="50"/>
  <c r="DY467" i="50"/>
  <c r="P603" i="50"/>
  <c r="CG259" i="50"/>
  <c r="CG520" i="51"/>
  <c r="CG455" i="51"/>
  <c r="CG390" i="51"/>
  <c r="CG325" i="51"/>
  <c r="AB555" i="51"/>
  <c r="AB588" i="51" s="1"/>
  <c r="AB66" i="51"/>
  <c r="DU490" i="51"/>
  <c r="M195" i="38"/>
  <c r="M196" i="38" s="1"/>
  <c r="M242" i="38"/>
  <c r="U538" i="2"/>
  <c r="U571" i="2" s="1"/>
  <c r="BZ373" i="2"/>
  <c r="BZ503" i="2"/>
  <c r="BZ308" i="2"/>
  <c r="BZ438" i="2"/>
  <c r="U49" i="2"/>
  <c r="AW308" i="49"/>
  <c r="EB276" i="49"/>
  <c r="T308" i="49"/>
  <c r="BY243" i="49" s="1"/>
  <c r="DU490" i="50"/>
  <c r="M191" i="38"/>
  <c r="M199" i="38" s="1"/>
  <c r="BY373" i="51"/>
  <c r="BY438" i="51"/>
  <c r="BY308" i="51"/>
  <c r="BY503" i="51"/>
  <c r="T538" i="51"/>
  <c r="T571" i="51" s="1"/>
  <c r="M159" i="38"/>
  <c r="M167" i="38" s="1"/>
  <c r="M165" i="38"/>
  <c r="M230" i="38"/>
  <c r="Q239" i="50"/>
  <c r="DY207" i="50"/>
  <c r="AT239" i="50"/>
  <c r="U49" i="50"/>
  <c r="L324" i="38"/>
  <c r="L318" i="38"/>
  <c r="L306" i="38"/>
  <c r="L315" i="38"/>
  <c r="L257" i="38"/>
  <c r="L336" i="38"/>
  <c r="L333" i="38"/>
  <c r="M64" i="38"/>
  <c r="T438" i="49"/>
  <c r="AW438" i="49"/>
  <c r="EB406" i="49"/>
  <c r="M532" i="50"/>
  <c r="BR367" i="50"/>
  <c r="BR392" i="50" s="1"/>
  <c r="BR497" i="50"/>
  <c r="BR522" i="50" s="1"/>
  <c r="M262" i="50"/>
  <c r="M263" i="50" s="1"/>
  <c r="BR302" i="50"/>
  <c r="BR327" i="50" s="1"/>
  <c r="BR432" i="50"/>
  <c r="BR457" i="50" s="1"/>
  <c r="M43" i="50"/>
  <c r="CG260" i="51"/>
  <c r="BU498" i="50"/>
  <c r="BU433" i="50"/>
  <c r="P533" i="50"/>
  <c r="P566" i="50" s="1"/>
  <c r="BU368" i="50"/>
  <c r="BU303" i="50"/>
  <c r="P44" i="50"/>
  <c r="BU238" i="50"/>
  <c r="BD487" i="2"/>
  <c r="CF487" i="2" s="1"/>
  <c r="BD27" i="46"/>
  <c r="BD58" i="46"/>
  <c r="BD357" i="2"/>
  <c r="CF357" i="2" s="1"/>
  <c r="BD292" i="2"/>
  <c r="CF292" i="2" s="1"/>
  <c r="AB194" i="2"/>
  <c r="BD227" i="2"/>
  <c r="CF227" i="2" s="1"/>
  <c r="BD422" i="2"/>
  <c r="CF422" i="2" s="1"/>
  <c r="CG260" i="2"/>
  <c r="M198" i="38"/>
  <c r="T49" i="51"/>
  <c r="T373" i="49"/>
  <c r="AW373" i="49"/>
  <c r="EB341" i="49"/>
  <c r="M565" i="2"/>
  <c r="M590" i="2" s="1"/>
  <c r="M591" i="2" s="1"/>
  <c r="N32" i="38" s="1"/>
  <c r="M557" i="2"/>
  <c r="M558" i="2" s="1"/>
  <c r="CF454" i="51"/>
  <c r="AA554" i="51"/>
  <c r="AA587" i="51" s="1"/>
  <c r="CF519" i="51"/>
  <c r="CF324" i="51"/>
  <c r="CF389" i="51"/>
  <c r="AA65" i="51"/>
  <c r="N172" i="49"/>
  <c r="AP270" i="49"/>
  <c r="M68" i="49"/>
  <c r="AP465" i="49"/>
  <c r="AP400" i="49"/>
  <c r="AP36" i="48"/>
  <c r="AP62" i="48" s="1"/>
  <c r="N233" i="38" s="1"/>
  <c r="N18" i="38"/>
  <c r="AP335" i="49"/>
  <c r="AP205" i="49"/>
  <c r="AS69" i="45"/>
  <c r="M132" i="38"/>
  <c r="M130" i="38"/>
  <c r="M125" i="38"/>
  <c r="M133" i="38" s="1"/>
  <c r="DU360" i="50"/>
  <c r="DU230" i="50"/>
  <c r="M59" i="38"/>
  <c r="M60" i="38" s="1"/>
  <c r="AB259" i="49"/>
  <c r="BE259" i="49"/>
  <c r="EJ227" i="49"/>
  <c r="L328" i="38"/>
  <c r="L331" i="38"/>
  <c r="L340" i="38"/>
  <c r="AO128" i="45"/>
  <c r="M41" i="38"/>
  <c r="M243" i="38" s="1"/>
  <c r="EJ424" i="51"/>
  <c r="CG456" i="51" s="1"/>
  <c r="BE456" i="51"/>
  <c r="AB456" i="51"/>
  <c r="AA625" i="51"/>
  <c r="BD122" i="45"/>
  <c r="M565" i="49"/>
  <c r="M590" i="49" s="1"/>
  <c r="M591" i="49" s="1"/>
  <c r="N44" i="38" s="1"/>
  <c r="M557" i="49"/>
  <c r="M558" i="49" s="1"/>
  <c r="BE91" i="45"/>
  <c r="BZ243" i="2"/>
  <c r="CF259" i="51"/>
  <c r="AU8" i="46"/>
  <c r="AU39" i="46"/>
  <c r="BC25" i="46"/>
  <c r="BC56" i="46"/>
  <c r="BC117" i="48"/>
  <c r="V182" i="51"/>
  <c r="AW279" i="51"/>
  <c r="BY279" i="51" s="1"/>
  <c r="U311" i="51" s="1"/>
  <c r="AU100" i="48"/>
  <c r="AW45" i="48"/>
  <c r="CF258" i="50"/>
  <c r="CF323" i="50"/>
  <c r="CF388" i="50"/>
  <c r="CF453" i="50"/>
  <c r="AA553" i="50"/>
  <c r="AA586" i="50" s="1"/>
  <c r="AA64" i="50"/>
  <c r="BD89" i="46" s="1"/>
  <c r="CF518" i="50"/>
  <c r="BY375" i="50"/>
  <c r="BD453" i="49"/>
  <c r="EI421" i="49"/>
  <c r="AA453" i="49"/>
  <c r="AA518" i="49"/>
  <c r="EI486" i="49"/>
  <c r="AA323" i="49"/>
  <c r="AA258" i="49"/>
  <c r="BD518" i="49"/>
  <c r="CB446" i="49"/>
  <c r="EI291" i="49"/>
  <c r="BD388" i="49"/>
  <c r="Z622" i="49"/>
  <c r="EI356" i="49"/>
  <c r="BD258" i="49"/>
  <c r="BC57" i="45"/>
  <c r="T540" i="50"/>
  <c r="T573" i="50" s="1"/>
  <c r="BY440" i="50"/>
  <c r="BY310" i="50"/>
  <c r="BY245" i="50"/>
  <c r="T51" i="50"/>
  <c r="AW76" i="46" s="1"/>
  <c r="BY505" i="50"/>
  <c r="AW344" i="51"/>
  <c r="BY344" i="51" s="1"/>
  <c r="AY248" i="50"/>
  <c r="W546" i="49"/>
  <c r="W579" i="49" s="1"/>
  <c r="AW409" i="51"/>
  <c r="BY409" i="51" s="1"/>
  <c r="EC409" i="51" s="1"/>
  <c r="BX242" i="50"/>
  <c r="U181" i="51"/>
  <c r="AW106" i="48"/>
  <c r="V248" i="50"/>
  <c r="AW474" i="51"/>
  <c r="BY474" i="51" s="1"/>
  <c r="EC474" i="51" s="1"/>
  <c r="AW214" i="51"/>
  <c r="BY214" i="51" s="1"/>
  <c r="AX246" i="51" s="1"/>
  <c r="BZ247" i="50"/>
  <c r="AW279" i="49"/>
  <c r="BY279" i="49" s="1"/>
  <c r="U311" i="49" s="1"/>
  <c r="AW474" i="49"/>
  <c r="BY474" i="49" s="1"/>
  <c r="AW344" i="49"/>
  <c r="BY344" i="49" s="1"/>
  <c r="AW214" i="49"/>
  <c r="BY214" i="49" s="1"/>
  <c r="AX246" i="49" s="1"/>
  <c r="AW409" i="49"/>
  <c r="BY409" i="49" s="1"/>
  <c r="EC409" i="49" s="1"/>
  <c r="U181" i="49"/>
  <c r="AX345" i="51"/>
  <c r="BZ345" i="51" s="1"/>
  <c r="AX280" i="51"/>
  <c r="BZ280" i="51" s="1"/>
  <c r="AX475" i="51"/>
  <c r="BZ475" i="51" s="1"/>
  <c r="AX410" i="51"/>
  <c r="BZ410" i="51" s="1"/>
  <c r="AX215" i="51"/>
  <c r="BZ215" i="51" s="1"/>
  <c r="CA249" i="51"/>
  <c r="CB511" i="49"/>
  <c r="CA248" i="49"/>
  <c r="CB381" i="49"/>
  <c r="AV12" i="45"/>
  <c r="X58" i="49"/>
  <c r="Z386" i="2"/>
  <c r="EH354" i="2"/>
  <c r="BC386" i="2"/>
  <c r="CA413" i="51"/>
  <c r="V614" i="51" s="1"/>
  <c r="X618" i="49"/>
  <c r="BB514" i="49"/>
  <c r="Y514" i="49"/>
  <c r="EG482" i="49"/>
  <c r="CB416" i="51"/>
  <c r="CB351" i="51"/>
  <c r="EF481" i="50"/>
  <c r="BA513" i="50"/>
  <c r="W617" i="50"/>
  <c r="X513" i="50"/>
  <c r="EC408" i="51"/>
  <c r="AX440" i="51"/>
  <c r="U440" i="51"/>
  <c r="EC343" i="51"/>
  <c r="U375" i="51"/>
  <c r="AX375" i="51"/>
  <c r="CA413" i="50"/>
  <c r="CC287" i="50"/>
  <c r="CC254" i="2"/>
  <c r="V379" i="2"/>
  <c r="ED347" i="2"/>
  <c r="AY379" i="2"/>
  <c r="EB407" i="2"/>
  <c r="AW439" i="2"/>
  <c r="T439" i="2"/>
  <c r="BA448" i="50"/>
  <c r="EF416" i="50"/>
  <c r="X448" i="50"/>
  <c r="CD418" i="49"/>
  <c r="BB449" i="51"/>
  <c r="EG417" i="51"/>
  <c r="Y449" i="51"/>
  <c r="AX442" i="2"/>
  <c r="U442" i="2"/>
  <c r="EC410" i="2"/>
  <c r="CE355" i="51"/>
  <c r="CC253" i="2"/>
  <c r="BX278" i="2"/>
  <c r="CA443" i="49"/>
  <c r="CA378" i="49"/>
  <c r="CA508" i="49"/>
  <c r="CA313" i="49"/>
  <c r="V543" i="49"/>
  <c r="V576" i="49" s="1"/>
  <c r="V54" i="49"/>
  <c r="BC451" i="2"/>
  <c r="EH419" i="2"/>
  <c r="Z451" i="2"/>
  <c r="X383" i="50"/>
  <c r="BA383" i="50"/>
  <c r="EF351" i="50"/>
  <c r="AX311" i="2"/>
  <c r="EC279" i="2"/>
  <c r="U311" i="2"/>
  <c r="BC321" i="51"/>
  <c r="Z321" i="51"/>
  <c r="EH289" i="51"/>
  <c r="CE291" i="2"/>
  <c r="BC256" i="50"/>
  <c r="Z256" i="50"/>
  <c r="EH224" i="50"/>
  <c r="BB86" i="45"/>
  <c r="Z552" i="49"/>
  <c r="Z585" i="49" s="1"/>
  <c r="CE322" i="49"/>
  <c r="CE517" i="49"/>
  <c r="CE452" i="49"/>
  <c r="CE387" i="49"/>
  <c r="Z63" i="49"/>
  <c r="CD288" i="2"/>
  <c r="CD353" i="2"/>
  <c r="CC252" i="49"/>
  <c r="CA414" i="2"/>
  <c r="CA479" i="2"/>
  <c r="AX507" i="49"/>
  <c r="EC475" i="49"/>
  <c r="U507" i="49"/>
  <c r="EH353" i="51"/>
  <c r="BC385" i="51"/>
  <c r="Z385" i="51"/>
  <c r="U613" i="50"/>
  <c r="ED477" i="50"/>
  <c r="AY509" i="50"/>
  <c r="V509" i="50"/>
  <c r="BC321" i="2"/>
  <c r="Z321" i="2"/>
  <c r="EH289" i="2"/>
  <c r="BZ281" i="51"/>
  <c r="U612" i="51" s="1"/>
  <c r="Y319" i="49"/>
  <c r="EG287" i="49"/>
  <c r="BB319" i="49"/>
  <c r="CE257" i="49"/>
  <c r="T610" i="2"/>
  <c r="U506" i="2"/>
  <c r="AX506" i="2"/>
  <c r="EC474" i="2"/>
  <c r="EE283" i="49"/>
  <c r="AZ315" i="49"/>
  <c r="W315" i="49"/>
  <c r="W546" i="50"/>
  <c r="W579" i="50" s="1"/>
  <c r="BC516" i="51"/>
  <c r="EH484" i="51"/>
  <c r="Y620" i="51"/>
  <c r="Z516" i="51"/>
  <c r="BC420" i="2"/>
  <c r="CE420" i="2" s="1"/>
  <c r="BC225" i="2"/>
  <c r="CE225" i="2" s="1"/>
  <c r="BC290" i="2"/>
  <c r="CE290" i="2" s="1"/>
  <c r="AA192" i="2"/>
  <c r="BC355" i="2"/>
  <c r="CE355" i="2" s="1"/>
  <c r="BC485" i="2"/>
  <c r="CE485" i="2" s="1"/>
  <c r="BZ248" i="2"/>
  <c r="BZ378" i="2"/>
  <c r="BA350" i="51"/>
  <c r="CC350" i="51" s="1"/>
  <c r="BA415" i="51"/>
  <c r="CC415" i="51" s="1"/>
  <c r="BA480" i="51"/>
  <c r="CC480" i="51" s="1"/>
  <c r="BA220" i="51"/>
  <c r="CC220" i="51" s="1"/>
  <c r="Y187" i="51"/>
  <c r="BA285" i="51"/>
  <c r="CC285" i="51" s="1"/>
  <c r="BZ443" i="2"/>
  <c r="BZ313" i="2"/>
  <c r="U543" i="2"/>
  <c r="U576" i="2" s="1"/>
  <c r="U54" i="2"/>
  <c r="AZ380" i="51"/>
  <c r="EE348" i="51"/>
  <c r="W380" i="51"/>
  <c r="CB481" i="51"/>
  <c r="CB286" i="51"/>
  <c r="U246" i="2"/>
  <c r="AX246" i="2"/>
  <c r="EC214" i="2"/>
  <c r="AW14" i="45"/>
  <c r="AW106" i="45"/>
  <c r="U245" i="51"/>
  <c r="EC213" i="51"/>
  <c r="AX245" i="51"/>
  <c r="BB319" i="51"/>
  <c r="EG287" i="51"/>
  <c r="Y319" i="51"/>
  <c r="CC252" i="2"/>
  <c r="CA218" i="50"/>
  <c r="EH419" i="51"/>
  <c r="BC451" i="51"/>
  <c r="Z451" i="51"/>
  <c r="EH419" i="50"/>
  <c r="Z451" i="50"/>
  <c r="BC451" i="50"/>
  <c r="CC417" i="50"/>
  <c r="V313" i="50"/>
  <c r="AY313" i="50"/>
  <c r="ED281" i="50"/>
  <c r="AX78" i="45"/>
  <c r="T309" i="2"/>
  <c r="AW309" i="2"/>
  <c r="EB277" i="2"/>
  <c r="CD223" i="50"/>
  <c r="Y254" i="49"/>
  <c r="EG222" i="49"/>
  <c r="BB254" i="49"/>
  <c r="BA53" i="45"/>
  <c r="X318" i="50"/>
  <c r="BA318" i="50"/>
  <c r="EF286" i="50"/>
  <c r="CC449" i="2"/>
  <c r="CC514" i="2"/>
  <c r="CC384" i="2"/>
  <c r="X549" i="2"/>
  <c r="X582" i="2" s="1"/>
  <c r="CC319" i="2"/>
  <c r="X60" i="2"/>
  <c r="CA510" i="2"/>
  <c r="CA445" i="2"/>
  <c r="CA380" i="2"/>
  <c r="V545" i="2"/>
  <c r="V578" i="2" s="1"/>
  <c r="CA315" i="2"/>
  <c r="V56" i="2"/>
  <c r="CE420" i="51"/>
  <c r="ED476" i="50"/>
  <c r="U612" i="50"/>
  <c r="V508" i="50"/>
  <c r="AY508" i="50"/>
  <c r="EH288" i="51"/>
  <c r="BC320" i="51"/>
  <c r="Z320" i="51"/>
  <c r="BX213" i="2"/>
  <c r="BB254" i="51"/>
  <c r="Y254" i="51"/>
  <c r="EG222" i="51"/>
  <c r="BA115" i="45"/>
  <c r="EC475" i="2"/>
  <c r="U507" i="2"/>
  <c r="T611" i="2"/>
  <c r="AX507" i="2"/>
  <c r="CD224" i="49"/>
  <c r="CE421" i="2"/>
  <c r="EH289" i="50"/>
  <c r="BC321" i="50"/>
  <c r="Z321" i="50"/>
  <c r="V55" i="49"/>
  <c r="CA444" i="49"/>
  <c r="CA284" i="2"/>
  <c r="U377" i="49"/>
  <c r="AX377" i="49"/>
  <c r="EC345" i="49"/>
  <c r="V444" i="2"/>
  <c r="AY444" i="2"/>
  <c r="ED412" i="2"/>
  <c r="X383" i="49"/>
  <c r="BA383" i="49"/>
  <c r="EF351" i="49"/>
  <c r="BC256" i="2"/>
  <c r="EH224" i="2"/>
  <c r="Z256" i="2"/>
  <c r="BB24" i="45"/>
  <c r="V248" i="51"/>
  <c r="ED216" i="51"/>
  <c r="AY248" i="51"/>
  <c r="BC485" i="50"/>
  <c r="BC355" i="50"/>
  <c r="BC290" i="50"/>
  <c r="AA192" i="50"/>
  <c r="BC225" i="50"/>
  <c r="BC420" i="50"/>
  <c r="X618" i="51"/>
  <c r="BB514" i="51"/>
  <c r="EG482" i="51"/>
  <c r="Y514" i="51"/>
  <c r="EC215" i="2"/>
  <c r="U247" i="2"/>
  <c r="AX247" i="2"/>
  <c r="AW15" i="45"/>
  <c r="CB251" i="50"/>
  <c r="CB446" i="50"/>
  <c r="EH484" i="50"/>
  <c r="Y620" i="50"/>
  <c r="Z516" i="50"/>
  <c r="BC516" i="50"/>
  <c r="BC255" i="51"/>
  <c r="Z255" i="51"/>
  <c r="EH223" i="51"/>
  <c r="BB116" i="45"/>
  <c r="V444" i="50"/>
  <c r="AY444" i="50"/>
  <c r="ED412" i="50"/>
  <c r="X548" i="2"/>
  <c r="X581" i="2" s="1"/>
  <c r="CC383" i="2"/>
  <c r="CC513" i="2"/>
  <c r="CC318" i="2"/>
  <c r="CC448" i="2"/>
  <c r="X59" i="2"/>
  <c r="W250" i="51"/>
  <c r="AZ250" i="51"/>
  <c r="EE218" i="51"/>
  <c r="AZ315" i="51"/>
  <c r="W315" i="51"/>
  <c r="EE283" i="51"/>
  <c r="CB221" i="51"/>
  <c r="T539" i="49"/>
  <c r="T572" i="49" s="1"/>
  <c r="BY374" i="49"/>
  <c r="BY439" i="49"/>
  <c r="BY504" i="49"/>
  <c r="BY309" i="49"/>
  <c r="T50" i="49"/>
  <c r="U505" i="51"/>
  <c r="EC473" i="51"/>
  <c r="AX505" i="51"/>
  <c r="T609" i="51"/>
  <c r="CA348" i="50"/>
  <c r="CC482" i="50"/>
  <c r="CC222" i="50"/>
  <c r="BC450" i="51"/>
  <c r="Z450" i="51"/>
  <c r="EH418" i="51"/>
  <c r="T504" i="2"/>
  <c r="EB472" i="2"/>
  <c r="AW504" i="2"/>
  <c r="S608" i="2"/>
  <c r="ED217" i="50"/>
  <c r="AY249" i="50"/>
  <c r="V249" i="50"/>
  <c r="AX79" i="45"/>
  <c r="CD288" i="50"/>
  <c r="CD418" i="50"/>
  <c r="CD288" i="49"/>
  <c r="CD483" i="49"/>
  <c r="BY244" i="49"/>
  <c r="CA249" i="49"/>
  <c r="U312" i="2"/>
  <c r="EC280" i="2"/>
  <c r="AX312" i="2"/>
  <c r="BC386" i="50"/>
  <c r="Z386" i="50"/>
  <c r="EH354" i="50"/>
  <c r="CE225" i="51"/>
  <c r="CE485" i="51"/>
  <c r="BD486" i="51"/>
  <c r="CF486" i="51" s="1"/>
  <c r="AB193" i="51"/>
  <c r="BD356" i="51"/>
  <c r="CF356" i="51" s="1"/>
  <c r="BD291" i="51"/>
  <c r="CF291" i="51" s="1"/>
  <c r="BD421" i="51"/>
  <c r="CF421" i="51" s="1"/>
  <c r="BD226" i="51"/>
  <c r="CF226" i="51" s="1"/>
  <c r="CB251" i="51"/>
  <c r="V509" i="2"/>
  <c r="ED477" i="2"/>
  <c r="AY509" i="2"/>
  <c r="U613" i="2"/>
  <c r="BA513" i="49"/>
  <c r="X513" i="49"/>
  <c r="W617" i="49"/>
  <c r="EF481" i="49"/>
  <c r="BX408" i="2"/>
  <c r="ED282" i="50"/>
  <c r="V314" i="50"/>
  <c r="AY314" i="50"/>
  <c r="BC516" i="2"/>
  <c r="Z516" i="2"/>
  <c r="Y620" i="2"/>
  <c r="EH484" i="2"/>
  <c r="CD419" i="49"/>
  <c r="CD354" i="49"/>
  <c r="CE226" i="2"/>
  <c r="CD418" i="2"/>
  <c r="CA314" i="49"/>
  <c r="CA509" i="49"/>
  <c r="X547" i="49"/>
  <c r="X580" i="49" s="1"/>
  <c r="CC512" i="49"/>
  <c r="CC447" i="49"/>
  <c r="CC382" i="49"/>
  <c r="CC317" i="49"/>
  <c r="CA219" i="2"/>
  <c r="BY280" i="49"/>
  <c r="AY249" i="2"/>
  <c r="V249" i="2"/>
  <c r="ED217" i="2"/>
  <c r="AX17" i="45"/>
  <c r="V379" i="50"/>
  <c r="ED347" i="50"/>
  <c r="AY379" i="50"/>
  <c r="ED411" i="51"/>
  <c r="V443" i="51"/>
  <c r="AY443" i="51"/>
  <c r="BA253" i="50"/>
  <c r="EF221" i="50"/>
  <c r="X253" i="50"/>
  <c r="AZ83" i="45"/>
  <c r="CA379" i="51"/>
  <c r="CA509" i="51"/>
  <c r="CA314" i="51"/>
  <c r="V544" i="51"/>
  <c r="V577" i="51" s="1"/>
  <c r="CA444" i="51"/>
  <c r="V55" i="51"/>
  <c r="AY111" i="46" s="1"/>
  <c r="EC344" i="2"/>
  <c r="AX376" i="2"/>
  <c r="U376" i="2"/>
  <c r="CA478" i="49"/>
  <c r="AY49" i="45" s="1"/>
  <c r="W250" i="49"/>
  <c r="EE218" i="49"/>
  <c r="AZ250" i="49"/>
  <c r="W57" i="50"/>
  <c r="AZ82" i="46" s="1"/>
  <c r="Z256" i="51"/>
  <c r="EH224" i="51"/>
  <c r="BC256" i="51"/>
  <c r="BB117" i="45"/>
  <c r="CA250" i="2"/>
  <c r="AY378" i="50"/>
  <c r="V378" i="50"/>
  <c r="ED346" i="50"/>
  <c r="EF286" i="49"/>
  <c r="BA318" i="49"/>
  <c r="X318" i="49"/>
  <c r="W57" i="49"/>
  <c r="AZ510" i="51"/>
  <c r="W510" i="51"/>
  <c r="EE478" i="51"/>
  <c r="EC409" i="2"/>
  <c r="AX441" i="2"/>
  <c r="U441" i="2"/>
  <c r="U310" i="51"/>
  <c r="EC278" i="51"/>
  <c r="AX310" i="51"/>
  <c r="BZ312" i="50"/>
  <c r="U542" i="50"/>
  <c r="U575" i="50" s="1"/>
  <c r="BZ442" i="50"/>
  <c r="BZ507" i="50"/>
  <c r="BZ377" i="50"/>
  <c r="U53" i="50"/>
  <c r="AX78" i="46" s="1"/>
  <c r="CC382" i="2"/>
  <c r="CC447" i="2"/>
  <c r="X547" i="2"/>
  <c r="X580" i="2" s="1"/>
  <c r="CC317" i="2"/>
  <c r="CC512" i="2"/>
  <c r="X58" i="2"/>
  <c r="CA478" i="50"/>
  <c r="CA283" i="50"/>
  <c r="CC352" i="50"/>
  <c r="AY443" i="50"/>
  <c r="ED411" i="50"/>
  <c r="V443" i="50"/>
  <c r="X448" i="49"/>
  <c r="BA448" i="49"/>
  <c r="EF416" i="49"/>
  <c r="EB342" i="2"/>
  <c r="T374" i="2"/>
  <c r="AW374" i="2"/>
  <c r="AW244" i="2"/>
  <c r="T244" i="2"/>
  <c r="EB212" i="2"/>
  <c r="CD483" i="50"/>
  <c r="CD353" i="50"/>
  <c r="BB449" i="49"/>
  <c r="Y449" i="49"/>
  <c r="EG417" i="49"/>
  <c r="CD353" i="49"/>
  <c r="CD223" i="49"/>
  <c r="BB384" i="51"/>
  <c r="EG352" i="51"/>
  <c r="Y384" i="51"/>
  <c r="EH354" i="51"/>
  <c r="BC386" i="51"/>
  <c r="Z386" i="51"/>
  <c r="CE290" i="51"/>
  <c r="Z515" i="51"/>
  <c r="EH483" i="51"/>
  <c r="Y619" i="51"/>
  <c r="BC515" i="51"/>
  <c r="AY314" i="2"/>
  <c r="V314" i="2"/>
  <c r="ED282" i="2"/>
  <c r="BX473" i="2"/>
  <c r="BX343" i="2"/>
  <c r="Y384" i="49"/>
  <c r="EG352" i="49"/>
  <c r="BB384" i="49"/>
  <c r="AW472" i="51"/>
  <c r="BY472" i="51" s="1"/>
  <c r="AW212" i="51"/>
  <c r="BY212" i="51" s="1"/>
  <c r="U179" i="51"/>
  <c r="AW277" i="51"/>
  <c r="BY277" i="51" s="1"/>
  <c r="AW407" i="51"/>
  <c r="BY407" i="51" s="1"/>
  <c r="AW342" i="51"/>
  <c r="BY342" i="51" s="1"/>
  <c r="AX377" i="2"/>
  <c r="EC345" i="2"/>
  <c r="U377" i="2"/>
  <c r="CD484" i="49"/>
  <c r="CD289" i="49"/>
  <c r="X187" i="50"/>
  <c r="AZ285" i="50"/>
  <c r="AZ480" i="50"/>
  <c r="AZ220" i="50"/>
  <c r="AZ415" i="50"/>
  <c r="AZ350" i="50"/>
  <c r="AZ112" i="48"/>
  <c r="CE356" i="2"/>
  <c r="CE486" i="2"/>
  <c r="CD223" i="2"/>
  <c r="CD483" i="2"/>
  <c r="AW279" i="50"/>
  <c r="BY279" i="50" s="1"/>
  <c r="AW344" i="50"/>
  <c r="BY344" i="50" s="1"/>
  <c r="U181" i="50"/>
  <c r="AW474" i="50"/>
  <c r="BY474" i="50" s="1"/>
  <c r="AW409" i="50"/>
  <c r="BY409" i="50" s="1"/>
  <c r="AW214" i="50"/>
  <c r="BY214" i="50" s="1"/>
  <c r="CA349" i="2"/>
  <c r="CB446" i="51"/>
  <c r="W546" i="51"/>
  <c r="W579" i="51" s="1"/>
  <c r="CB381" i="51"/>
  <c r="CB511" i="51"/>
  <c r="CB316" i="51"/>
  <c r="W57" i="51"/>
  <c r="AZ113" i="46" s="1"/>
  <c r="AX247" i="49"/>
  <c r="U247" i="49"/>
  <c r="EC215" i="49"/>
  <c r="BY410" i="49"/>
  <c r="EF221" i="49"/>
  <c r="BA253" i="49"/>
  <c r="X253" i="49"/>
  <c r="AZ52" i="45"/>
  <c r="AW408" i="49"/>
  <c r="AW213" i="49"/>
  <c r="BY213" i="49" s="1"/>
  <c r="AW473" i="49"/>
  <c r="BY473" i="49" s="1"/>
  <c r="U180" i="49"/>
  <c r="AW278" i="49"/>
  <c r="BY278" i="49" s="1"/>
  <c r="AW343" i="49"/>
  <c r="BY343" i="49" s="1"/>
  <c r="V378" i="51"/>
  <c r="ED346" i="51"/>
  <c r="AY378" i="51"/>
  <c r="AY508" i="51"/>
  <c r="V508" i="51"/>
  <c r="ED476" i="51"/>
  <c r="EE348" i="49"/>
  <c r="AZ380" i="49"/>
  <c r="W380" i="49"/>
  <c r="EE413" i="49"/>
  <c r="AZ445" i="49"/>
  <c r="W445" i="49"/>
  <c r="CB316" i="50"/>
  <c r="EB212" i="50"/>
  <c r="BY244" i="50" s="1"/>
  <c r="T244" i="50"/>
  <c r="AW244" i="50"/>
  <c r="AV74" i="45"/>
  <c r="BZ508" i="2"/>
  <c r="AU71" i="45"/>
  <c r="AT6" i="45"/>
  <c r="BX242" i="2"/>
  <c r="S537" i="2"/>
  <c r="S570" i="2" s="1"/>
  <c r="BX502" i="2"/>
  <c r="BX437" i="2"/>
  <c r="BX372" i="2"/>
  <c r="BX307" i="2"/>
  <c r="AV241" i="50"/>
  <c r="EA209" i="50"/>
  <c r="S241" i="50"/>
  <c r="AV371" i="50"/>
  <c r="S371" i="50"/>
  <c r="EA339" i="50"/>
  <c r="R368" i="2"/>
  <c r="DZ336" i="2"/>
  <c r="AU368" i="2"/>
  <c r="R534" i="2"/>
  <c r="R567" i="2" s="1"/>
  <c r="BW499" i="2"/>
  <c r="BW434" i="2"/>
  <c r="BW369" i="2"/>
  <c r="BW304" i="2"/>
  <c r="AV241" i="2"/>
  <c r="S241" i="2"/>
  <c r="EA209" i="2"/>
  <c r="R605" i="2"/>
  <c r="S501" i="2"/>
  <c r="AV501" i="2"/>
  <c r="EA469" i="2"/>
  <c r="AU403" i="2"/>
  <c r="BW403" i="2" s="1"/>
  <c r="AU338" i="2"/>
  <c r="BW338" i="2" s="1"/>
  <c r="AU273" i="2"/>
  <c r="BW273" i="2" s="1"/>
  <c r="S175" i="2"/>
  <c r="AU208" i="2"/>
  <c r="BW208" i="2" s="1"/>
  <c r="AU468" i="2"/>
  <c r="BW468" i="2" s="1"/>
  <c r="AU238" i="2"/>
  <c r="R238" i="2"/>
  <c r="DZ206" i="2"/>
  <c r="S371" i="2"/>
  <c r="EA339" i="2"/>
  <c r="AV371" i="2"/>
  <c r="R433" i="2"/>
  <c r="AU433" i="2"/>
  <c r="DZ401" i="2"/>
  <c r="BW239" i="2"/>
  <c r="S48" i="2"/>
  <c r="AV306" i="50"/>
  <c r="S306" i="50"/>
  <c r="EA274" i="50"/>
  <c r="EA274" i="2"/>
  <c r="AV306" i="2"/>
  <c r="S306" i="2"/>
  <c r="EA404" i="50"/>
  <c r="S436" i="50"/>
  <c r="AV436" i="50"/>
  <c r="S501" i="50"/>
  <c r="AV501" i="50"/>
  <c r="R605" i="50"/>
  <c r="EA469" i="50"/>
  <c r="R303" i="2"/>
  <c r="DZ271" i="2"/>
  <c r="AU303" i="2"/>
  <c r="Q602" i="2"/>
  <c r="R498" i="2"/>
  <c r="AU498" i="2"/>
  <c r="DZ466" i="2"/>
  <c r="EA404" i="2"/>
  <c r="AV436" i="2"/>
  <c r="S436" i="2"/>
  <c r="AU9" i="45"/>
  <c r="AU403" i="50"/>
  <c r="BW403" i="50" s="1"/>
  <c r="AU273" i="50"/>
  <c r="BW273" i="50" s="1"/>
  <c r="AU208" i="50"/>
  <c r="BW208" i="50" s="1"/>
  <c r="S175" i="50"/>
  <c r="AU338" i="50"/>
  <c r="BW338" i="50" s="1"/>
  <c r="AU468" i="50"/>
  <c r="BW468" i="50" s="1"/>
  <c r="BX502" i="50"/>
  <c r="BX437" i="50"/>
  <c r="S537" i="50"/>
  <c r="S570" i="50" s="1"/>
  <c r="BX372" i="50"/>
  <c r="BX307" i="50"/>
  <c r="S48" i="50"/>
  <c r="AV73" i="46" s="1"/>
  <c r="R45" i="2"/>
  <c r="BW434" i="51"/>
  <c r="R534" i="51"/>
  <c r="R567" i="51" s="1"/>
  <c r="AU102" i="45"/>
  <c r="S48" i="49"/>
  <c r="Q44" i="51"/>
  <c r="AT100" i="46" s="1"/>
  <c r="BW239" i="51"/>
  <c r="AU101" i="45"/>
  <c r="AV371" i="49"/>
  <c r="EA339" i="49"/>
  <c r="S371" i="49"/>
  <c r="BW304" i="51"/>
  <c r="S175" i="49"/>
  <c r="AU208" i="49"/>
  <c r="BW208" i="49" s="1"/>
  <c r="AU39" i="48"/>
  <c r="AU338" i="49"/>
  <c r="BW338" i="49" s="1"/>
  <c r="AU273" i="49"/>
  <c r="BW273" i="49" s="1"/>
  <c r="AU403" i="49"/>
  <c r="BW403" i="49" s="1"/>
  <c r="AU468" i="49"/>
  <c r="BW468" i="49" s="1"/>
  <c r="R173" i="49"/>
  <c r="AT336" i="49"/>
  <c r="BV336" i="49" s="1"/>
  <c r="AT466" i="49"/>
  <c r="BV466" i="49" s="1"/>
  <c r="AT401" i="49"/>
  <c r="BV401" i="49" s="1"/>
  <c r="AT206" i="49"/>
  <c r="BV206" i="49" s="1"/>
  <c r="AT37" i="48"/>
  <c r="AT271" i="49"/>
  <c r="BV271" i="49" s="1"/>
  <c r="S306" i="49"/>
  <c r="AV306" i="49"/>
  <c r="EA274" i="49"/>
  <c r="BX502" i="49"/>
  <c r="S537" i="49"/>
  <c r="S570" i="49" s="1"/>
  <c r="BX437" i="49"/>
  <c r="BX307" i="49"/>
  <c r="BX372" i="49"/>
  <c r="BW239" i="49"/>
  <c r="S370" i="51"/>
  <c r="AV370" i="51"/>
  <c r="EA338" i="51"/>
  <c r="S435" i="51"/>
  <c r="EA403" i="51"/>
  <c r="AV435" i="51"/>
  <c r="BW499" i="51"/>
  <c r="Q533" i="51"/>
  <c r="Q566" i="51" s="1"/>
  <c r="BV498" i="51"/>
  <c r="BV433" i="51"/>
  <c r="BV303" i="51"/>
  <c r="BV368" i="51"/>
  <c r="R534" i="49"/>
  <c r="R567" i="49" s="1"/>
  <c r="BW499" i="49"/>
  <c r="BW434" i="49"/>
  <c r="BW369" i="49"/>
  <c r="BW304" i="49"/>
  <c r="R45" i="49"/>
  <c r="S241" i="51"/>
  <c r="EA209" i="51"/>
  <c r="AV241" i="51"/>
  <c r="AV436" i="51"/>
  <c r="S436" i="51"/>
  <c r="EA404" i="51"/>
  <c r="S537" i="51"/>
  <c r="S570" i="51" s="1"/>
  <c r="BX502" i="51"/>
  <c r="BX372" i="51"/>
  <c r="BX437" i="51"/>
  <c r="BX307" i="51"/>
  <c r="S48" i="51"/>
  <c r="AV104" i="46" s="1"/>
  <c r="AV436" i="49"/>
  <c r="EA404" i="49"/>
  <c r="S436" i="49"/>
  <c r="EA208" i="51"/>
  <c r="AV240" i="51"/>
  <c r="S240" i="51"/>
  <c r="R45" i="51"/>
  <c r="AU101" i="46" s="1"/>
  <c r="S241" i="49"/>
  <c r="EA209" i="49"/>
  <c r="AV241" i="49"/>
  <c r="EA273" i="51"/>
  <c r="AV305" i="51"/>
  <c r="S305" i="51"/>
  <c r="AV371" i="51"/>
  <c r="S371" i="51"/>
  <c r="EA339" i="51"/>
  <c r="BW369" i="51"/>
  <c r="S306" i="51"/>
  <c r="AV306" i="51"/>
  <c r="EA274" i="51"/>
  <c r="R605" i="51"/>
  <c r="AV501" i="51"/>
  <c r="S501" i="51"/>
  <c r="EA469" i="51"/>
  <c r="BX242" i="49"/>
  <c r="AU40" i="45"/>
  <c r="S501" i="49"/>
  <c r="AV501" i="49"/>
  <c r="R605" i="49"/>
  <c r="EA469" i="49"/>
  <c r="BV238" i="51"/>
  <c r="BX242" i="51"/>
  <c r="AV500" i="51"/>
  <c r="R604" i="51"/>
  <c r="S500" i="51"/>
  <c r="EA468" i="51"/>
  <c r="AP68" i="46" l="1"/>
  <c r="AP94" i="46" s="1"/>
  <c r="N172" i="50"/>
  <c r="N197" i="50" s="1"/>
  <c r="N198" i="50" s="1"/>
  <c r="AP335" i="50"/>
  <c r="M68" i="50"/>
  <c r="AP465" i="50"/>
  <c r="AP270" i="50"/>
  <c r="AP400" i="50"/>
  <c r="AP205" i="50"/>
  <c r="CG259" i="49"/>
  <c r="AP230" i="2"/>
  <c r="N50" i="38" s="1"/>
  <c r="BR205" i="2"/>
  <c r="M141" i="38"/>
  <c r="M137" i="38"/>
  <c r="M145" i="38" s="1"/>
  <c r="N269" i="38"/>
  <c r="N237" i="38"/>
  <c r="N273" i="38" s="1"/>
  <c r="BE259" i="2"/>
  <c r="EJ227" i="2"/>
  <c r="AB259" i="2"/>
  <c r="AS69" i="46"/>
  <c r="AS336" i="50"/>
  <c r="BU336" i="50" s="1"/>
  <c r="AS466" i="50"/>
  <c r="BU466" i="50" s="1"/>
  <c r="Q173" i="50"/>
  <c r="AS271" i="50"/>
  <c r="BU271" i="50" s="1"/>
  <c r="AS401" i="50"/>
  <c r="BU401" i="50" s="1"/>
  <c r="AS206" i="50"/>
  <c r="BU206" i="50" s="1"/>
  <c r="AS68" i="45" s="1"/>
  <c r="AS98" i="48"/>
  <c r="M42" i="38"/>
  <c r="M244" i="38" s="1"/>
  <c r="AP99" i="46"/>
  <c r="AP125" i="46" s="1"/>
  <c r="AP205" i="51"/>
  <c r="AP400" i="51"/>
  <c r="M68" i="51"/>
  <c r="AP465" i="51"/>
  <c r="N172" i="51"/>
  <c r="N197" i="51" s="1"/>
  <c r="N198" i="51" s="1"/>
  <c r="AP335" i="51"/>
  <c r="AP270" i="51"/>
  <c r="AP97" i="48"/>
  <c r="AP123" i="48" s="1"/>
  <c r="N234" i="38" s="1"/>
  <c r="N235" i="38" s="1"/>
  <c r="M107" i="38"/>
  <c r="M103" i="38"/>
  <c r="M111" i="38" s="1"/>
  <c r="AP425" i="2"/>
  <c r="N149" i="38" s="1"/>
  <c r="BR400" i="2"/>
  <c r="M134" i="38"/>
  <c r="BR400" i="49"/>
  <c r="AP425" i="49"/>
  <c r="N153" i="38" s="1"/>
  <c r="AW105" i="46"/>
  <c r="AW406" i="51"/>
  <c r="BY406" i="51" s="1"/>
  <c r="AW103" i="48"/>
  <c r="AW341" i="51"/>
  <c r="BY341" i="51" s="1"/>
  <c r="U178" i="51"/>
  <c r="AW276" i="51"/>
  <c r="BY276" i="51" s="1"/>
  <c r="AW211" i="51"/>
  <c r="BY211" i="51" s="1"/>
  <c r="AW471" i="51"/>
  <c r="BY471" i="51" s="1"/>
  <c r="AW104" i="45"/>
  <c r="M68" i="38"/>
  <c r="AX74" i="46"/>
  <c r="AX471" i="50"/>
  <c r="BZ471" i="50" s="1"/>
  <c r="AX406" i="50"/>
  <c r="BZ406" i="50" s="1"/>
  <c r="AX276" i="50"/>
  <c r="BZ276" i="50" s="1"/>
  <c r="V178" i="50"/>
  <c r="AX211" i="50"/>
  <c r="BZ211" i="50" s="1"/>
  <c r="AX341" i="50"/>
  <c r="BZ341" i="50" s="1"/>
  <c r="AX73" i="45"/>
  <c r="M278" i="38"/>
  <c r="M246" i="38"/>
  <c r="M282" i="38" s="1"/>
  <c r="M93" i="38"/>
  <c r="M101" i="38" s="1"/>
  <c r="AP360" i="2"/>
  <c r="N116" i="38" s="1"/>
  <c r="BR335" i="2"/>
  <c r="N22" i="38"/>
  <c r="G8" i="53" s="1"/>
  <c r="CG391" i="51"/>
  <c r="CG521" i="51"/>
  <c r="AB67" i="51"/>
  <c r="CG261" i="51"/>
  <c r="AB556" i="51"/>
  <c r="AB589" i="51" s="1"/>
  <c r="CG326" i="51"/>
  <c r="M140" i="38"/>
  <c r="M136" i="38"/>
  <c r="M144" i="38" s="1"/>
  <c r="AP490" i="49"/>
  <c r="N186" i="38" s="1"/>
  <c r="BR465" i="49"/>
  <c r="M206" i="38"/>
  <c r="M202" i="38"/>
  <c r="M210" i="38" s="1"/>
  <c r="EJ292" i="2"/>
  <c r="BE324" i="2"/>
  <c r="AB324" i="2"/>
  <c r="AX406" i="2"/>
  <c r="BZ406" i="2" s="1"/>
  <c r="AX11" i="45" s="1"/>
  <c r="AX11" i="46"/>
  <c r="AX42" i="46"/>
  <c r="AX471" i="2"/>
  <c r="BZ471" i="2" s="1"/>
  <c r="AX211" i="2"/>
  <c r="BZ211" i="2" s="1"/>
  <c r="V178" i="2"/>
  <c r="AX276" i="2"/>
  <c r="BZ276" i="2" s="1"/>
  <c r="AX341" i="2"/>
  <c r="BZ341" i="2" s="1"/>
  <c r="BV239" i="50"/>
  <c r="M175" i="38"/>
  <c r="M171" i="38"/>
  <c r="M179" i="38" s="1"/>
  <c r="M102" i="49"/>
  <c r="M594" i="49"/>
  <c r="M134" i="49"/>
  <c r="N36" i="38"/>
  <c r="M192" i="38"/>
  <c r="M200" i="38" s="1"/>
  <c r="AB389" i="2"/>
  <c r="EJ357" i="2"/>
  <c r="BE389" i="2"/>
  <c r="BY373" i="49"/>
  <c r="T538" i="49"/>
  <c r="T571" i="49" s="1"/>
  <c r="BY503" i="49"/>
  <c r="BY308" i="49"/>
  <c r="BY438" i="49"/>
  <c r="T49" i="49"/>
  <c r="M67" i="38"/>
  <c r="M134" i="2"/>
  <c r="M102" i="2"/>
  <c r="M594" i="2"/>
  <c r="N24" i="38"/>
  <c r="M166" i="38"/>
  <c r="CG454" i="49"/>
  <c r="CG324" i="49"/>
  <c r="AB554" i="49"/>
  <c r="AB587" i="49" s="1"/>
  <c r="CG519" i="49"/>
  <c r="CG389" i="49"/>
  <c r="AB65" i="49"/>
  <c r="AP295" i="49"/>
  <c r="N87" i="38" s="1"/>
  <c r="BR270" i="49"/>
  <c r="L316" i="38"/>
  <c r="L325" i="38"/>
  <c r="L319" i="38"/>
  <c r="L334" i="38"/>
  <c r="L337" i="38"/>
  <c r="L363" i="38"/>
  <c r="L307" i="38"/>
  <c r="L361" i="38"/>
  <c r="L358" i="38"/>
  <c r="Q534" i="50"/>
  <c r="Q567" i="50" s="1"/>
  <c r="BV499" i="50"/>
  <c r="BV369" i="50"/>
  <c r="BV434" i="50"/>
  <c r="BV304" i="50"/>
  <c r="Q45" i="50"/>
  <c r="BE122" i="46"/>
  <c r="BE120" i="48"/>
  <c r="BE358" i="51"/>
  <c r="CG358" i="51" s="1"/>
  <c r="EK358" i="51" s="1"/>
  <c r="BE488" i="51"/>
  <c r="CG488" i="51" s="1"/>
  <c r="EK488" i="51" s="1"/>
  <c r="BE423" i="51"/>
  <c r="CG423" i="51" s="1"/>
  <c r="EK423" i="51" s="1"/>
  <c r="BE228" i="51"/>
  <c r="CG228" i="51" s="1"/>
  <c r="EK228" i="51" s="1"/>
  <c r="BE293" i="51"/>
  <c r="CG293" i="51" s="1"/>
  <c r="EK293" i="51" s="1"/>
  <c r="M565" i="51"/>
  <c r="M590" i="51" s="1"/>
  <c r="M591" i="51" s="1"/>
  <c r="N45" i="38" s="1"/>
  <c r="N46" i="38" s="1"/>
  <c r="M557" i="51"/>
  <c r="M558" i="51" s="1"/>
  <c r="BE28" i="46"/>
  <c r="BE228" i="2"/>
  <c r="CG228" i="2" s="1"/>
  <c r="EK228" i="2" s="1"/>
  <c r="BE358" i="2"/>
  <c r="CG358" i="2" s="1"/>
  <c r="EK358" i="2" s="1"/>
  <c r="BE293" i="2"/>
  <c r="CG293" i="2" s="1"/>
  <c r="EK293" i="2" s="1"/>
  <c r="BE423" i="2"/>
  <c r="CG423" i="2" s="1"/>
  <c r="EK423" i="2" s="1"/>
  <c r="BE59" i="46"/>
  <c r="BE488" i="2"/>
  <c r="CG488" i="2" s="1"/>
  <c r="EK488" i="2" s="1"/>
  <c r="BE90" i="46"/>
  <c r="BE357" i="50"/>
  <c r="CG357" i="50" s="1"/>
  <c r="EK357" i="50" s="1"/>
  <c r="BE422" i="50"/>
  <c r="CG422" i="50" s="1"/>
  <c r="EK422" i="50" s="1"/>
  <c r="BE487" i="50"/>
  <c r="CG487" i="50" s="1"/>
  <c r="EK487" i="50" s="1"/>
  <c r="BE227" i="50"/>
  <c r="CG227" i="50" s="1"/>
  <c r="EK227" i="50" s="1"/>
  <c r="BE292" i="50"/>
  <c r="CG292" i="50" s="1"/>
  <c r="EK292" i="50" s="1"/>
  <c r="BE89" i="45"/>
  <c r="N14" i="38"/>
  <c r="AP295" i="2"/>
  <c r="N83" i="38" s="1"/>
  <c r="BR270" i="2"/>
  <c r="M279" i="38"/>
  <c r="M247" i="38"/>
  <c r="M283" i="38" s="1"/>
  <c r="AP230" i="49"/>
  <c r="N54" i="38" s="1"/>
  <c r="BR205" i="49"/>
  <c r="N197" i="49"/>
  <c r="N198" i="49" s="1"/>
  <c r="M565" i="50"/>
  <c r="M590" i="50" s="1"/>
  <c r="M591" i="50" s="1"/>
  <c r="N33" i="38" s="1"/>
  <c r="N34" i="38" s="1"/>
  <c r="M557" i="50"/>
  <c r="M558" i="50" s="1"/>
  <c r="M321" i="38"/>
  <c r="M309" i="38"/>
  <c r="M266" i="38"/>
  <c r="M207" i="38"/>
  <c r="M203" i="38"/>
  <c r="M211" i="38" s="1"/>
  <c r="AP490" i="2"/>
  <c r="N182" i="38" s="1"/>
  <c r="BR465" i="2"/>
  <c r="M74" i="38"/>
  <c r="M70" i="38"/>
  <c r="M78" i="38" s="1"/>
  <c r="BE454" i="2"/>
  <c r="EJ422" i="2"/>
  <c r="AB454" i="2"/>
  <c r="BR335" i="49"/>
  <c r="AP360" i="49"/>
  <c r="N120" i="38" s="1"/>
  <c r="BD121" i="46"/>
  <c r="BD292" i="51"/>
  <c r="CF292" i="51" s="1"/>
  <c r="BD227" i="51"/>
  <c r="CF227" i="51" s="1"/>
  <c r="AB194" i="51"/>
  <c r="BD119" i="48"/>
  <c r="BD487" i="51"/>
  <c r="CF487" i="51" s="1"/>
  <c r="BD422" i="51"/>
  <c r="CF422" i="51" s="1"/>
  <c r="BD357" i="51"/>
  <c r="CF357" i="51" s="1"/>
  <c r="BD27" i="45"/>
  <c r="AB519" i="2"/>
  <c r="EJ487" i="2"/>
  <c r="BE519" i="2"/>
  <c r="AA623" i="2"/>
  <c r="M173" i="38"/>
  <c r="M169" i="38"/>
  <c r="M177" i="38" s="1"/>
  <c r="BE59" i="45"/>
  <c r="M104" i="38"/>
  <c r="M112" i="38" s="1"/>
  <c r="M108" i="38"/>
  <c r="N224" i="38"/>
  <c r="AV10" i="46"/>
  <c r="AV41" i="46"/>
  <c r="BA21" i="46"/>
  <c r="BA52" i="46"/>
  <c r="BA22" i="46"/>
  <c r="BA53" i="46"/>
  <c r="AU7" i="46"/>
  <c r="AU38" i="46"/>
  <c r="BA20" i="46"/>
  <c r="BA51" i="46"/>
  <c r="AY18" i="46"/>
  <c r="AY49" i="46"/>
  <c r="AX16" i="46"/>
  <c r="AX47" i="46"/>
  <c r="AV210" i="49"/>
  <c r="BX210" i="49" s="1"/>
  <c r="EB210" i="49" s="1"/>
  <c r="AW105" i="48"/>
  <c r="BA480" i="49"/>
  <c r="CC480" i="49" s="1"/>
  <c r="BD226" i="50"/>
  <c r="CF226" i="50" s="1"/>
  <c r="AB258" i="50" s="1"/>
  <c r="AT336" i="51"/>
  <c r="BV336" i="51" s="1"/>
  <c r="BD118" i="48"/>
  <c r="BD486" i="50"/>
  <c r="CF486" i="50" s="1"/>
  <c r="BE518" i="50" s="1"/>
  <c r="BD421" i="50"/>
  <c r="CF421" i="50" s="1"/>
  <c r="AB453" i="50" s="1"/>
  <c r="BD356" i="50"/>
  <c r="CF356" i="50" s="1"/>
  <c r="BE388" i="50" s="1"/>
  <c r="BD291" i="50"/>
  <c r="CF291" i="50" s="1"/>
  <c r="EJ291" i="50" s="1"/>
  <c r="AB193" i="50"/>
  <c r="CF518" i="49"/>
  <c r="CF388" i="49"/>
  <c r="CF258" i="49"/>
  <c r="AA553" i="49"/>
  <c r="AA586" i="49" s="1"/>
  <c r="AA64" i="49"/>
  <c r="CF453" i="49"/>
  <c r="CF323" i="49"/>
  <c r="AX311" i="49"/>
  <c r="U180" i="50"/>
  <c r="AW408" i="50"/>
  <c r="BY408" i="50" s="1"/>
  <c r="U440" i="50" s="1"/>
  <c r="AW343" i="50"/>
  <c r="BY343" i="50" s="1"/>
  <c r="EC343" i="50" s="1"/>
  <c r="AW278" i="50"/>
  <c r="BY278" i="50" s="1"/>
  <c r="AX310" i="50" s="1"/>
  <c r="AW213" i="50"/>
  <c r="BY213" i="50" s="1"/>
  <c r="U245" i="50" s="1"/>
  <c r="AW473" i="50"/>
  <c r="BY473" i="50" s="1"/>
  <c r="EC473" i="50" s="1"/>
  <c r="U441" i="49"/>
  <c r="EC214" i="51"/>
  <c r="U246" i="49"/>
  <c r="U246" i="51"/>
  <c r="EC214" i="49"/>
  <c r="U441" i="51"/>
  <c r="CA443" i="50"/>
  <c r="CA378" i="50"/>
  <c r="EC279" i="49"/>
  <c r="U506" i="49"/>
  <c r="EC474" i="49"/>
  <c r="AX441" i="49"/>
  <c r="AX506" i="51"/>
  <c r="AX311" i="51"/>
  <c r="AX506" i="49"/>
  <c r="AX441" i="51"/>
  <c r="U506" i="51"/>
  <c r="EC279" i="51"/>
  <c r="BZ245" i="51"/>
  <c r="CA249" i="2"/>
  <c r="V543" i="50"/>
  <c r="V576" i="50" s="1"/>
  <c r="BA415" i="49"/>
  <c r="CC415" i="49" s="1"/>
  <c r="BA350" i="49"/>
  <c r="CC350" i="49" s="1"/>
  <c r="CA508" i="50"/>
  <c r="CA313" i="50"/>
  <c r="Y187" i="49"/>
  <c r="BA285" i="49"/>
  <c r="CC285" i="49" s="1"/>
  <c r="BA220" i="49"/>
  <c r="CC220" i="49" s="1"/>
  <c r="V54" i="50"/>
  <c r="AY79" i="46" s="1"/>
  <c r="EC343" i="49"/>
  <c r="AX375" i="49"/>
  <c r="U375" i="49"/>
  <c r="EC409" i="50"/>
  <c r="AX441" i="50"/>
  <c r="U441" i="50"/>
  <c r="CB220" i="50"/>
  <c r="AX439" i="51"/>
  <c r="U439" i="51"/>
  <c r="EC407" i="51"/>
  <c r="EC212" i="51"/>
  <c r="AX244" i="51"/>
  <c r="U244" i="51"/>
  <c r="T375" i="2"/>
  <c r="AW375" i="2"/>
  <c r="EB343" i="2"/>
  <c r="BD322" i="51"/>
  <c r="EI290" i="51"/>
  <c r="AA322" i="51"/>
  <c r="EH223" i="49"/>
  <c r="BC255" i="49"/>
  <c r="Z255" i="49"/>
  <c r="BB54" i="45"/>
  <c r="AX215" i="50"/>
  <c r="V182" i="50"/>
  <c r="AX345" i="50"/>
  <c r="AX410" i="50"/>
  <c r="AX475" i="50"/>
  <c r="AX280" i="50"/>
  <c r="AX107" i="48"/>
  <c r="X186" i="49"/>
  <c r="AZ349" i="49"/>
  <c r="CB349" i="49" s="1"/>
  <c r="AZ479" i="49"/>
  <c r="CB479" i="49" s="1"/>
  <c r="AZ219" i="49"/>
  <c r="CB219" i="49" s="1"/>
  <c r="AZ414" i="49"/>
  <c r="CB414" i="49" s="1"/>
  <c r="AZ284" i="49"/>
  <c r="CC513" i="50"/>
  <c r="CC318" i="50"/>
  <c r="CC448" i="50"/>
  <c r="CC383" i="50"/>
  <c r="X548" i="50"/>
  <c r="X581" i="50" s="1"/>
  <c r="X59" i="50"/>
  <c r="BA84" i="46" s="1"/>
  <c r="EE219" i="2"/>
  <c r="W251" i="2"/>
  <c r="AZ251" i="2"/>
  <c r="AY19" i="45"/>
  <c r="BE453" i="51"/>
  <c r="AB453" i="51"/>
  <c r="EJ421" i="51"/>
  <c r="BZ247" i="2"/>
  <c r="BC515" i="49"/>
  <c r="EH483" i="49"/>
  <c r="Y619" i="49"/>
  <c r="Z515" i="49"/>
  <c r="AX376" i="51"/>
  <c r="U376" i="51"/>
  <c r="EC344" i="51"/>
  <c r="AW107" i="45"/>
  <c r="AW407" i="49"/>
  <c r="BY407" i="49" s="1"/>
  <c r="AW472" i="49"/>
  <c r="BY472" i="49" s="1"/>
  <c r="U179" i="49"/>
  <c r="AW342" i="49"/>
  <c r="BY342" i="49" s="1"/>
  <c r="AW212" i="49"/>
  <c r="BY212" i="49" s="1"/>
  <c r="AW277" i="49"/>
  <c r="BY277" i="49" s="1"/>
  <c r="ED215" i="51"/>
  <c r="AY247" i="51"/>
  <c r="V247" i="51"/>
  <c r="AX108" i="45"/>
  <c r="U542" i="2"/>
  <c r="U575" i="2" s="1"/>
  <c r="BZ442" i="2"/>
  <c r="BZ377" i="2"/>
  <c r="BZ507" i="2"/>
  <c r="BZ312" i="2"/>
  <c r="U53" i="2"/>
  <c r="CE225" i="50"/>
  <c r="CE290" i="50"/>
  <c r="CD449" i="51"/>
  <c r="Y549" i="51"/>
  <c r="Y582" i="51" s="1"/>
  <c r="CD319" i="51"/>
  <c r="CD514" i="51"/>
  <c r="CD384" i="51"/>
  <c r="Y60" i="51"/>
  <c r="BB116" i="46" s="1"/>
  <c r="CE255" i="51"/>
  <c r="EI420" i="51"/>
  <c r="BD452" i="51"/>
  <c r="AA452" i="51"/>
  <c r="EE218" i="50"/>
  <c r="W250" i="50"/>
  <c r="AZ250" i="50"/>
  <c r="AY80" i="45"/>
  <c r="BZ375" i="51"/>
  <c r="BZ310" i="51"/>
  <c r="BZ505" i="51"/>
  <c r="BZ440" i="51"/>
  <c r="U540" i="51"/>
  <c r="U573" i="51" s="1"/>
  <c r="U51" i="51"/>
  <c r="AX107" i="46" s="1"/>
  <c r="X616" i="51"/>
  <c r="BB512" i="51"/>
  <c r="EG480" i="51"/>
  <c r="Y512" i="51"/>
  <c r="BD517" i="2"/>
  <c r="AA517" i="2"/>
  <c r="EI485" i="2"/>
  <c r="Z621" i="2"/>
  <c r="AA322" i="2"/>
  <c r="BD322" i="2"/>
  <c r="EI290" i="2"/>
  <c r="V313" i="51"/>
  <c r="CA248" i="51" s="1"/>
  <c r="ED281" i="51"/>
  <c r="CA313" i="51" s="1"/>
  <c r="AY313" i="51"/>
  <c r="AX109" i="45"/>
  <c r="BC385" i="2"/>
  <c r="Z385" i="2"/>
  <c r="EH353" i="2"/>
  <c r="CE256" i="51"/>
  <c r="EF416" i="51"/>
  <c r="BA448" i="51"/>
  <c r="X448" i="51"/>
  <c r="V442" i="51"/>
  <c r="ED410" i="51"/>
  <c r="AY442" i="51"/>
  <c r="BY504" i="50"/>
  <c r="T539" i="50"/>
  <c r="T572" i="50" s="1"/>
  <c r="BY309" i="50"/>
  <c r="BY374" i="50"/>
  <c r="BY439" i="50"/>
  <c r="T50" i="50"/>
  <c r="AW75" i="46" s="1"/>
  <c r="AX505" i="49"/>
  <c r="EC473" i="49"/>
  <c r="U505" i="49"/>
  <c r="CC448" i="49"/>
  <c r="CC383" i="49"/>
  <c r="CC513" i="49"/>
  <c r="CC318" i="49"/>
  <c r="X548" i="49"/>
  <c r="X581" i="49" s="1"/>
  <c r="X59" i="49"/>
  <c r="EC410" i="49"/>
  <c r="AX442" i="49"/>
  <c r="U442" i="49"/>
  <c r="AZ479" i="51"/>
  <c r="CB479" i="51" s="1"/>
  <c r="AZ111" i="48"/>
  <c r="AZ284" i="51"/>
  <c r="CB284" i="51" s="1"/>
  <c r="X186" i="51"/>
  <c r="AZ349" i="51"/>
  <c r="CB349" i="51" s="1"/>
  <c r="AZ414" i="51"/>
  <c r="CB414" i="51" s="1"/>
  <c r="AZ219" i="51"/>
  <c r="CB219" i="51" s="1"/>
  <c r="W381" i="2"/>
  <c r="EE349" i="2"/>
  <c r="AZ381" i="2"/>
  <c r="U506" i="50"/>
  <c r="EC474" i="50"/>
  <c r="AX506" i="50"/>
  <c r="T610" i="50"/>
  <c r="U311" i="50"/>
  <c r="AX311" i="50"/>
  <c r="EC279" i="50"/>
  <c r="EH223" i="2"/>
  <c r="Z255" i="2"/>
  <c r="BC255" i="2"/>
  <c r="BB23" i="45"/>
  <c r="AA388" i="2"/>
  <c r="BD388" i="2"/>
  <c r="EI356" i="2"/>
  <c r="CB350" i="50"/>
  <c r="CB480" i="50"/>
  <c r="AX309" i="51"/>
  <c r="EC277" i="51"/>
  <c r="U309" i="51"/>
  <c r="Z385" i="49"/>
  <c r="EH353" i="49"/>
  <c r="BC385" i="49"/>
  <c r="EH483" i="50"/>
  <c r="BC515" i="50"/>
  <c r="Z515" i="50"/>
  <c r="Y619" i="50"/>
  <c r="EG352" i="50"/>
  <c r="Y384" i="50"/>
  <c r="BB384" i="50"/>
  <c r="W315" i="50"/>
  <c r="AZ315" i="50"/>
  <c r="EE283" i="50"/>
  <c r="AZ510" i="50"/>
  <c r="EE478" i="50"/>
  <c r="W510" i="50"/>
  <c r="V614" i="50"/>
  <c r="V507" i="51"/>
  <c r="U611" i="51"/>
  <c r="AY507" i="51"/>
  <c r="ED475" i="51"/>
  <c r="EE478" i="49"/>
  <c r="CB510" i="49" s="1"/>
  <c r="AZ510" i="49"/>
  <c r="V614" i="49"/>
  <c r="W510" i="49"/>
  <c r="CB250" i="49" s="1"/>
  <c r="AY347" i="51"/>
  <c r="CA347" i="51" s="1"/>
  <c r="AY477" i="51"/>
  <c r="CA477" i="51" s="1"/>
  <c r="AY282" i="51"/>
  <c r="CA282" i="51" s="1"/>
  <c r="AY412" i="51"/>
  <c r="CA412" i="51" s="1"/>
  <c r="AY217" i="51"/>
  <c r="CA217" i="51" s="1"/>
  <c r="W184" i="51"/>
  <c r="BC450" i="2"/>
  <c r="Z450" i="2"/>
  <c r="EH418" i="2"/>
  <c r="Z451" i="49"/>
  <c r="BC451" i="49"/>
  <c r="EH419" i="49"/>
  <c r="AA622" i="51"/>
  <c r="BE518" i="51"/>
  <c r="EJ486" i="51"/>
  <c r="AB518" i="51"/>
  <c r="Z320" i="50"/>
  <c r="EH288" i="50"/>
  <c r="BC320" i="50"/>
  <c r="T610" i="51"/>
  <c r="X618" i="50"/>
  <c r="BB514" i="50"/>
  <c r="Y514" i="50"/>
  <c r="EG482" i="50"/>
  <c r="CE355" i="50"/>
  <c r="W184" i="49"/>
  <c r="AY347" i="49"/>
  <c r="AY412" i="49"/>
  <c r="AY477" i="49"/>
  <c r="CA477" i="49" s="1"/>
  <c r="AY282" i="49"/>
  <c r="CA282" i="49" s="1"/>
  <c r="AY217" i="49"/>
  <c r="CA217" i="49" s="1"/>
  <c r="BC256" i="49"/>
  <c r="Z256" i="49"/>
  <c r="EH224" i="49"/>
  <c r="BB55" i="45"/>
  <c r="AY218" i="2"/>
  <c r="AY348" i="2"/>
  <c r="AY413" i="2"/>
  <c r="W185" i="2"/>
  <c r="AY478" i="2"/>
  <c r="AY283" i="2"/>
  <c r="AY49" i="48"/>
  <c r="BC255" i="50"/>
  <c r="Z255" i="50"/>
  <c r="EH223" i="50"/>
  <c r="BB85" i="45"/>
  <c r="BZ376" i="2"/>
  <c r="BZ441" i="2"/>
  <c r="BZ311" i="2"/>
  <c r="U541" i="2"/>
  <c r="U574" i="2" s="1"/>
  <c r="BZ506" i="2"/>
  <c r="U52" i="2"/>
  <c r="W617" i="51"/>
  <c r="BA513" i="51"/>
  <c r="X513" i="51"/>
  <c r="EF481" i="51"/>
  <c r="AX281" i="2"/>
  <c r="AX411" i="2"/>
  <c r="AX216" i="2"/>
  <c r="V183" i="2"/>
  <c r="AX476" i="2"/>
  <c r="AX346" i="2"/>
  <c r="AX47" i="48"/>
  <c r="Y317" i="51"/>
  <c r="EG285" i="51"/>
  <c r="BB317" i="51"/>
  <c r="BB447" i="51"/>
  <c r="Y447" i="51"/>
  <c r="EG415" i="51"/>
  <c r="BD387" i="2"/>
  <c r="EI355" i="2"/>
  <c r="AA387" i="2"/>
  <c r="AA257" i="2"/>
  <c r="BD257" i="2"/>
  <c r="EI225" i="2"/>
  <c r="AZ511" i="2"/>
  <c r="EE479" i="2"/>
  <c r="V615" i="2"/>
  <c r="W511" i="2"/>
  <c r="Z450" i="49"/>
  <c r="EH418" i="49"/>
  <c r="BC450" i="49"/>
  <c r="Y319" i="50"/>
  <c r="BB319" i="50"/>
  <c r="EG287" i="50"/>
  <c r="U310" i="49"/>
  <c r="EC278" i="49"/>
  <c r="AX310" i="49"/>
  <c r="AX245" i="49"/>
  <c r="U245" i="49"/>
  <c r="EC213" i="49"/>
  <c r="CB285" i="50"/>
  <c r="Z321" i="49"/>
  <c r="BC321" i="49"/>
  <c r="EH289" i="49"/>
  <c r="AW105" i="45"/>
  <c r="U504" i="51"/>
  <c r="EC472" i="51"/>
  <c r="T608" i="51"/>
  <c r="AX504" i="51"/>
  <c r="BY504" i="2"/>
  <c r="BY309" i="2"/>
  <c r="T539" i="2"/>
  <c r="T572" i="2" s="1"/>
  <c r="BY374" i="2"/>
  <c r="BY439" i="2"/>
  <c r="T50" i="2"/>
  <c r="BA480" i="2"/>
  <c r="CC480" i="2" s="1"/>
  <c r="BA285" i="2"/>
  <c r="CC285" i="2" s="1"/>
  <c r="BA350" i="2"/>
  <c r="CC350" i="2" s="1"/>
  <c r="Y187" i="2"/>
  <c r="BA415" i="2"/>
  <c r="CC415" i="2" s="1"/>
  <c r="BA220" i="2"/>
  <c r="CC220" i="2" s="1"/>
  <c r="V377" i="51"/>
  <c r="AY377" i="51"/>
  <c r="ED345" i="51"/>
  <c r="CE386" i="51"/>
  <c r="CE516" i="51"/>
  <c r="Z551" i="51"/>
  <c r="Z584" i="51" s="1"/>
  <c r="CE451" i="51"/>
  <c r="CE321" i="51"/>
  <c r="Z62" i="51"/>
  <c r="BC118" i="46" s="1"/>
  <c r="AX312" i="49"/>
  <c r="U312" i="49"/>
  <c r="EC280" i="49"/>
  <c r="AW46" i="45"/>
  <c r="EH354" i="49"/>
  <c r="BC386" i="49"/>
  <c r="Z386" i="49"/>
  <c r="BD119" i="45"/>
  <c r="BE323" i="51"/>
  <c r="AB323" i="51"/>
  <c r="EJ291" i="51"/>
  <c r="AA257" i="51"/>
  <c r="EI225" i="51"/>
  <c r="BD257" i="51"/>
  <c r="BC118" i="45"/>
  <c r="BC320" i="49"/>
  <c r="EH288" i="49"/>
  <c r="Z320" i="49"/>
  <c r="V544" i="50"/>
  <c r="V577" i="50" s="1"/>
  <c r="CA314" i="50"/>
  <c r="CA509" i="50"/>
  <c r="CA379" i="50"/>
  <c r="CA444" i="50"/>
  <c r="V55" i="50"/>
  <c r="AY80" i="46" s="1"/>
  <c r="BB254" i="50"/>
  <c r="Y254" i="50"/>
  <c r="EG222" i="50"/>
  <c r="BA84" i="45"/>
  <c r="BA286" i="2"/>
  <c r="BA481" i="2"/>
  <c r="BA351" i="2"/>
  <c r="CC351" i="2" s="1"/>
  <c r="Y188" i="2"/>
  <c r="BA416" i="2"/>
  <c r="CC416" i="2" s="1"/>
  <c r="BA221" i="2"/>
  <c r="CE320" i="51"/>
  <c r="Z550" i="51"/>
  <c r="Z583" i="51" s="1"/>
  <c r="CE450" i="51"/>
  <c r="CE515" i="51"/>
  <c r="CE385" i="51"/>
  <c r="Z61" i="51"/>
  <c r="BC117" i="46" s="1"/>
  <c r="CE485" i="50"/>
  <c r="CE256" i="50"/>
  <c r="BD453" i="2"/>
  <c r="EI421" i="2"/>
  <c r="AA453" i="2"/>
  <c r="BY244" i="2"/>
  <c r="CA248" i="50"/>
  <c r="AX376" i="49"/>
  <c r="U376" i="49"/>
  <c r="EC344" i="49"/>
  <c r="T610" i="49"/>
  <c r="BA113" i="45"/>
  <c r="BB382" i="51"/>
  <c r="EG350" i="51"/>
  <c r="Y382" i="51"/>
  <c r="BD452" i="2"/>
  <c r="EI420" i="2"/>
  <c r="AA452" i="2"/>
  <c r="CD254" i="49"/>
  <c r="CE256" i="2"/>
  <c r="T611" i="49"/>
  <c r="EH288" i="2"/>
  <c r="Z320" i="2"/>
  <c r="BC320" i="2"/>
  <c r="EI291" i="2"/>
  <c r="AA323" i="2"/>
  <c r="BD323" i="2"/>
  <c r="BZ246" i="2"/>
  <c r="EI355" i="51"/>
  <c r="AA387" i="51"/>
  <c r="BD387" i="51"/>
  <c r="BY408" i="49"/>
  <c r="AW44" i="45" s="1"/>
  <c r="AW76" i="45"/>
  <c r="EC214" i="50"/>
  <c r="AX246" i="50"/>
  <c r="U246" i="50"/>
  <c r="AX376" i="50"/>
  <c r="EC344" i="50"/>
  <c r="U376" i="50"/>
  <c r="Y619" i="2"/>
  <c r="EH483" i="2"/>
  <c r="BC515" i="2"/>
  <c r="Z515" i="2"/>
  <c r="Z622" i="2"/>
  <c r="AA518" i="2"/>
  <c r="BD518" i="2"/>
  <c r="EI486" i="2"/>
  <c r="CB415" i="50"/>
  <c r="EH484" i="49"/>
  <c r="BC516" i="49"/>
  <c r="Y620" i="49"/>
  <c r="Z516" i="49"/>
  <c r="AX374" i="51"/>
  <c r="EC342" i="51"/>
  <c r="U374" i="51"/>
  <c r="S609" i="2"/>
  <c r="T505" i="2"/>
  <c r="EB473" i="2"/>
  <c r="AW505" i="2"/>
  <c r="BC385" i="50"/>
  <c r="Z385" i="50"/>
  <c r="EH353" i="50"/>
  <c r="CC253" i="49"/>
  <c r="AZ219" i="50"/>
  <c r="CB219" i="50" s="1"/>
  <c r="AZ284" i="50"/>
  <c r="CB284" i="50" s="1"/>
  <c r="AZ479" i="50"/>
  <c r="CB479" i="50" s="1"/>
  <c r="X186" i="50"/>
  <c r="AZ414" i="50"/>
  <c r="CB414" i="50" s="1"/>
  <c r="AZ349" i="50"/>
  <c r="CB349" i="50" s="1"/>
  <c r="V544" i="2"/>
  <c r="V577" i="2" s="1"/>
  <c r="CA444" i="2"/>
  <c r="CA314" i="2"/>
  <c r="CA509" i="2"/>
  <c r="CA379" i="2"/>
  <c r="V55" i="2"/>
  <c r="AA258" i="2"/>
  <c r="EI226" i="2"/>
  <c r="BD258" i="2"/>
  <c r="BC26" i="45"/>
  <c r="CA249" i="50"/>
  <c r="T440" i="2"/>
  <c r="AW440" i="2"/>
  <c r="EB408" i="2"/>
  <c r="EJ226" i="51"/>
  <c r="AB258" i="51"/>
  <c r="BE258" i="51"/>
  <c r="BE388" i="51"/>
  <c r="EJ356" i="51"/>
  <c r="AB388" i="51"/>
  <c r="BD517" i="51"/>
  <c r="AA517" i="51"/>
  <c r="Z621" i="51"/>
  <c r="EI485" i="51"/>
  <c r="EH418" i="50"/>
  <c r="Z450" i="50"/>
  <c r="BC450" i="50"/>
  <c r="W380" i="50"/>
  <c r="AZ380" i="50"/>
  <c r="EE348" i="50"/>
  <c r="BA253" i="51"/>
  <c r="X253" i="51"/>
  <c r="EF221" i="51"/>
  <c r="AZ114" i="45"/>
  <c r="CE420" i="50"/>
  <c r="Z551" i="2"/>
  <c r="Z584" i="2" s="1"/>
  <c r="CE451" i="2"/>
  <c r="CE321" i="2"/>
  <c r="CE386" i="2"/>
  <c r="CE516" i="2"/>
  <c r="Z62" i="2"/>
  <c r="AZ316" i="2"/>
  <c r="W316" i="2"/>
  <c r="EE284" i="2"/>
  <c r="EB213" i="2"/>
  <c r="AW245" i="2"/>
  <c r="T245" i="2"/>
  <c r="AV13" i="45"/>
  <c r="Y189" i="2"/>
  <c r="BA482" i="2"/>
  <c r="BA222" i="2"/>
  <c r="BA417" i="2"/>
  <c r="BA287" i="2"/>
  <c r="BA352" i="2"/>
  <c r="BA53" i="48"/>
  <c r="CC253" i="50"/>
  <c r="CD514" i="49"/>
  <c r="CD319" i="49"/>
  <c r="CD449" i="49"/>
  <c r="Y549" i="49"/>
  <c r="Y582" i="49" s="1"/>
  <c r="CD384" i="49"/>
  <c r="Y60" i="49"/>
  <c r="Y449" i="50"/>
  <c r="EG417" i="50"/>
  <c r="BB449" i="50"/>
  <c r="CD254" i="51"/>
  <c r="X318" i="51"/>
  <c r="EF286" i="51"/>
  <c r="BA318" i="51"/>
  <c r="Y252" i="51"/>
  <c r="BB252" i="51"/>
  <c r="EG220" i="51"/>
  <c r="V312" i="51"/>
  <c r="ED280" i="51"/>
  <c r="AY312" i="51"/>
  <c r="BC25" i="45"/>
  <c r="W446" i="2"/>
  <c r="EE414" i="2"/>
  <c r="AZ446" i="2"/>
  <c r="AA192" i="49"/>
  <c r="BC420" i="49"/>
  <c r="BC355" i="49"/>
  <c r="BC225" i="49"/>
  <c r="BC290" i="49"/>
  <c r="BC485" i="49"/>
  <c r="BC56" i="48"/>
  <c r="CE321" i="50"/>
  <c r="Z551" i="50"/>
  <c r="Z584" i="50" s="1"/>
  <c r="CE516" i="50"/>
  <c r="CE386" i="50"/>
  <c r="CE451" i="50"/>
  <c r="Z62" i="50"/>
  <c r="BC87" i="46" s="1"/>
  <c r="AY216" i="49"/>
  <c r="CA216" i="49" s="1"/>
  <c r="AY281" i="49"/>
  <c r="CA281" i="49" s="1"/>
  <c r="W183" i="49"/>
  <c r="AY411" i="49"/>
  <c r="CA411" i="49" s="1"/>
  <c r="AY476" i="49"/>
  <c r="CA476" i="49" s="1"/>
  <c r="AY346" i="49"/>
  <c r="CA346" i="49" s="1"/>
  <c r="T310" i="2"/>
  <c r="AW310" i="2"/>
  <c r="EB278" i="2"/>
  <c r="EE413" i="50"/>
  <c r="AZ445" i="50"/>
  <c r="W445" i="50"/>
  <c r="EF351" i="51"/>
  <c r="X383" i="51"/>
  <c r="BA383" i="51"/>
  <c r="AZ445" i="51"/>
  <c r="W445" i="51"/>
  <c r="W545" i="51" s="1"/>
  <c r="W578" i="51" s="1"/>
  <c r="EE413" i="51"/>
  <c r="CB445" i="51" s="1"/>
  <c r="AY111" i="45"/>
  <c r="BA51" i="48"/>
  <c r="AW45" i="45"/>
  <c r="R44" i="2"/>
  <c r="S47" i="50"/>
  <c r="AV72" i="46" s="1"/>
  <c r="AU8" i="45"/>
  <c r="AV305" i="50"/>
  <c r="S305" i="50"/>
  <c r="EA273" i="50"/>
  <c r="AV435" i="2"/>
  <c r="S435" i="2"/>
  <c r="EA403" i="2"/>
  <c r="AV435" i="50"/>
  <c r="EA403" i="50"/>
  <c r="S435" i="50"/>
  <c r="AV370" i="50"/>
  <c r="S370" i="50"/>
  <c r="EA338" i="50"/>
  <c r="BX501" i="2"/>
  <c r="S536" i="2"/>
  <c r="S569" i="2" s="1"/>
  <c r="BX436" i="2"/>
  <c r="BX371" i="2"/>
  <c r="BX306" i="2"/>
  <c r="S47" i="2"/>
  <c r="AV470" i="50"/>
  <c r="BX470" i="50" s="1"/>
  <c r="AV340" i="50"/>
  <c r="BX340" i="50" s="1"/>
  <c r="T177" i="50"/>
  <c r="AV210" i="50"/>
  <c r="BX210" i="50" s="1"/>
  <c r="AV275" i="50"/>
  <c r="BX275" i="50" s="1"/>
  <c r="AV405" i="50"/>
  <c r="BX405" i="50" s="1"/>
  <c r="AV240" i="50"/>
  <c r="S240" i="50"/>
  <c r="EA208" i="50"/>
  <c r="AU70" i="45"/>
  <c r="BW238" i="2"/>
  <c r="BX241" i="2"/>
  <c r="BX241" i="50"/>
  <c r="R604" i="2"/>
  <c r="AV500" i="2"/>
  <c r="EA468" i="2"/>
  <c r="S500" i="2"/>
  <c r="AV305" i="2"/>
  <c r="S305" i="2"/>
  <c r="EA273" i="2"/>
  <c r="AU467" i="2"/>
  <c r="BW467" i="2" s="1"/>
  <c r="S174" i="2"/>
  <c r="AU272" i="2"/>
  <c r="BW272" i="2" s="1"/>
  <c r="AU402" i="2"/>
  <c r="BW402" i="2" s="1"/>
  <c r="AU207" i="2"/>
  <c r="BW207" i="2" s="1"/>
  <c r="AU337" i="2"/>
  <c r="BW337" i="2" s="1"/>
  <c r="R604" i="50"/>
  <c r="S500" i="50"/>
  <c r="EA468" i="50"/>
  <c r="AV500" i="50"/>
  <c r="AV470" i="2"/>
  <c r="BX470" i="2" s="1"/>
  <c r="AV405" i="2"/>
  <c r="BX405" i="2" s="1"/>
  <c r="T177" i="2"/>
  <c r="AV275" i="2"/>
  <c r="BX275" i="2" s="1"/>
  <c r="AV210" i="2"/>
  <c r="BX210" i="2" s="1"/>
  <c r="AV340" i="2"/>
  <c r="BX340" i="2" s="1"/>
  <c r="R533" i="2"/>
  <c r="R566" i="2" s="1"/>
  <c r="BW498" i="2"/>
  <c r="BW433" i="2"/>
  <c r="BW368" i="2"/>
  <c r="BW303" i="2"/>
  <c r="S240" i="2"/>
  <c r="EA208" i="2"/>
  <c r="AV240" i="2"/>
  <c r="AV370" i="2"/>
  <c r="EA338" i="2"/>
  <c r="S370" i="2"/>
  <c r="S536" i="50"/>
  <c r="S569" i="50" s="1"/>
  <c r="BX501" i="50"/>
  <c r="BX371" i="50"/>
  <c r="BX436" i="50"/>
  <c r="BX306" i="50"/>
  <c r="AT466" i="51"/>
  <c r="BV466" i="51" s="1"/>
  <c r="T177" i="49"/>
  <c r="AV340" i="49"/>
  <c r="BX340" i="49" s="1"/>
  <c r="AV405" i="49"/>
  <c r="BX405" i="49" s="1"/>
  <c r="AV41" i="48"/>
  <c r="AV275" i="49"/>
  <c r="BX275" i="49" s="1"/>
  <c r="AV470" i="49"/>
  <c r="BX470" i="49" s="1"/>
  <c r="AT401" i="51"/>
  <c r="BV401" i="51" s="1"/>
  <c r="AT206" i="51"/>
  <c r="BV206" i="51" s="1"/>
  <c r="AT271" i="51"/>
  <c r="BV271" i="51" s="1"/>
  <c r="DZ271" i="51" s="1"/>
  <c r="R173" i="51"/>
  <c r="S47" i="51"/>
  <c r="AV103" i="46" s="1"/>
  <c r="BX501" i="49"/>
  <c r="S536" i="49"/>
  <c r="S569" i="49" s="1"/>
  <c r="BX436" i="49"/>
  <c r="BX371" i="49"/>
  <c r="BX306" i="49"/>
  <c r="S47" i="49"/>
  <c r="S535" i="51"/>
  <c r="S568" i="51" s="1"/>
  <c r="BX435" i="51"/>
  <c r="BX500" i="51"/>
  <c r="BX305" i="51"/>
  <c r="BX370" i="51"/>
  <c r="AU498" i="49"/>
  <c r="Q602" i="49"/>
  <c r="R498" i="49"/>
  <c r="DZ466" i="49"/>
  <c r="R604" i="49"/>
  <c r="AV500" i="49"/>
  <c r="S500" i="49"/>
  <c r="EA468" i="49"/>
  <c r="S46" i="51"/>
  <c r="AV102" i="46" s="1"/>
  <c r="BX241" i="51"/>
  <c r="BX240" i="51"/>
  <c r="S174" i="51"/>
  <c r="AU467" i="51"/>
  <c r="BW467" i="51" s="1"/>
  <c r="AU207" i="51"/>
  <c r="BW207" i="51" s="1"/>
  <c r="AU337" i="51"/>
  <c r="BW337" i="51" s="1"/>
  <c r="AU272" i="51"/>
  <c r="BW272" i="51" s="1"/>
  <c r="AU402" i="51"/>
  <c r="BW402" i="51" s="1"/>
  <c r="BX241" i="49"/>
  <c r="R368" i="49"/>
  <c r="AU368" i="49"/>
  <c r="DZ336" i="49"/>
  <c r="AV435" i="49"/>
  <c r="S435" i="49"/>
  <c r="EA403" i="49"/>
  <c r="T177" i="51"/>
  <c r="AV102" i="48"/>
  <c r="AV210" i="51"/>
  <c r="BX210" i="51" s="1"/>
  <c r="AV405" i="51"/>
  <c r="BX405" i="51" s="1"/>
  <c r="AV340" i="51"/>
  <c r="BX340" i="51" s="1"/>
  <c r="AV275" i="51"/>
  <c r="BX275" i="51" s="1"/>
  <c r="AV470" i="51"/>
  <c r="BX470" i="51" s="1"/>
  <c r="S174" i="49"/>
  <c r="AU337" i="49"/>
  <c r="BW337" i="49" s="1"/>
  <c r="AU272" i="49"/>
  <c r="BW272" i="49" s="1"/>
  <c r="AU402" i="49"/>
  <c r="BW402" i="49" s="1"/>
  <c r="AU38" i="48"/>
  <c r="AU207" i="49"/>
  <c r="BW207" i="49" s="1"/>
  <c r="AU467" i="49"/>
  <c r="BW467" i="49" s="1"/>
  <c r="AT37" i="45"/>
  <c r="AU238" i="49"/>
  <c r="R238" i="49"/>
  <c r="DZ206" i="49"/>
  <c r="S305" i="49"/>
  <c r="EA273" i="49"/>
  <c r="AV305" i="49"/>
  <c r="AV240" i="49"/>
  <c r="EA208" i="49"/>
  <c r="S240" i="49"/>
  <c r="BX501" i="51"/>
  <c r="S536" i="51"/>
  <c r="S569" i="51" s="1"/>
  <c r="BX436" i="51"/>
  <c r="BX306" i="51"/>
  <c r="BX371" i="51"/>
  <c r="AU303" i="49"/>
  <c r="DZ271" i="49"/>
  <c r="R303" i="49"/>
  <c r="R433" i="49"/>
  <c r="AU433" i="49"/>
  <c r="DZ401" i="49"/>
  <c r="AV370" i="49"/>
  <c r="S370" i="49"/>
  <c r="EA338" i="49"/>
  <c r="AU39" i="45"/>
  <c r="N239" i="38" l="1"/>
  <c r="N271" i="38"/>
  <c r="M76" i="38"/>
  <c r="M72" i="38"/>
  <c r="M80" i="38" s="1"/>
  <c r="AB454" i="51"/>
  <c r="BE454" i="51"/>
  <c r="EJ422" i="51"/>
  <c r="BR360" i="49"/>
  <c r="AQ367" i="49"/>
  <c r="N367" i="49"/>
  <c r="N392" i="49" s="1"/>
  <c r="N393" i="49" s="1"/>
  <c r="DV335" i="49"/>
  <c r="BE121" i="45"/>
  <c r="AT70" i="46"/>
  <c r="AT337" i="50"/>
  <c r="BV337" i="50" s="1"/>
  <c r="AT467" i="50"/>
  <c r="BV467" i="50" s="1"/>
  <c r="AT207" i="50"/>
  <c r="BV207" i="50" s="1"/>
  <c r="R174" i="50"/>
  <c r="AT272" i="50"/>
  <c r="BV272" i="50" s="1"/>
  <c r="AT402" i="50"/>
  <c r="BV402" i="50" s="1"/>
  <c r="AT99" i="48"/>
  <c r="ED341" i="2"/>
  <c r="AY373" i="2"/>
  <c r="V373" i="2"/>
  <c r="CG259" i="2"/>
  <c r="V373" i="50"/>
  <c r="AY373" i="50"/>
  <c r="ED341" i="50"/>
  <c r="AX438" i="51"/>
  <c r="U438" i="51"/>
  <c r="EC406" i="51"/>
  <c r="AP490" i="51"/>
  <c r="N187" i="38" s="1"/>
  <c r="N188" i="38" s="1"/>
  <c r="BR465" i="51"/>
  <c r="AB554" i="2"/>
  <c r="AB587" i="2" s="1"/>
  <c r="CG454" i="2"/>
  <c r="CG389" i="2"/>
  <c r="CG519" i="2"/>
  <c r="CG324" i="2"/>
  <c r="AP295" i="50"/>
  <c r="N84" i="38" s="1"/>
  <c r="N85" i="38" s="1"/>
  <c r="BR270" i="50"/>
  <c r="G12" i="53"/>
  <c r="AA623" i="51"/>
  <c r="BE519" i="51"/>
  <c r="AB519" i="51"/>
  <c r="EJ487" i="51"/>
  <c r="BE487" i="49"/>
  <c r="CG487" i="49" s="1"/>
  <c r="EK487" i="49" s="1"/>
  <c r="BE422" i="49"/>
  <c r="CG422" i="49" s="1"/>
  <c r="EK422" i="49" s="1"/>
  <c r="BE227" i="49"/>
  <c r="CG227" i="49" s="1"/>
  <c r="EK227" i="49" s="1"/>
  <c r="BE292" i="49"/>
  <c r="CG292" i="49" s="1"/>
  <c r="EK292" i="49" s="1"/>
  <c r="BE357" i="49"/>
  <c r="CG357" i="49" s="1"/>
  <c r="EK357" i="49" s="1"/>
  <c r="V308" i="2"/>
  <c r="AY308" i="2"/>
  <c r="ED276" i="2"/>
  <c r="DV335" i="2"/>
  <c r="AQ367" i="2"/>
  <c r="N367" i="2"/>
  <c r="N392" i="2" s="1"/>
  <c r="N393" i="2" s="1"/>
  <c r="BR360" i="2"/>
  <c r="ED211" i="50"/>
  <c r="AY243" i="50"/>
  <c r="V243" i="50"/>
  <c r="M594" i="51"/>
  <c r="M102" i="51"/>
  <c r="N37" i="38"/>
  <c r="N38" i="38" s="1"/>
  <c r="M134" i="51"/>
  <c r="DY206" i="50"/>
  <c r="AT238" i="50"/>
  <c r="Q238" i="50"/>
  <c r="AQ237" i="2"/>
  <c r="DV205" i="2"/>
  <c r="N237" i="2"/>
  <c r="BR230" i="2"/>
  <c r="AP5" i="45"/>
  <c r="AP31" i="45" s="1"/>
  <c r="N28" i="38" s="1"/>
  <c r="AP490" i="50"/>
  <c r="N183" i="38" s="1"/>
  <c r="N184" i="38" s="1"/>
  <c r="BR465" i="50"/>
  <c r="DV465" i="2"/>
  <c r="M601" i="2"/>
  <c r="M626" i="2" s="1"/>
  <c r="N497" i="2"/>
  <c r="N522" i="2" s="1"/>
  <c r="N523" i="2" s="1"/>
  <c r="AQ497" i="2"/>
  <c r="BR490" i="2"/>
  <c r="N228" i="38"/>
  <c r="N260" i="38"/>
  <c r="U503" i="51"/>
  <c r="EC471" i="51"/>
  <c r="AX503" i="51"/>
  <c r="T607" i="51"/>
  <c r="BR400" i="51"/>
  <c r="AP425" i="51"/>
  <c r="N154" i="38" s="1"/>
  <c r="N155" i="38" s="1"/>
  <c r="AT433" i="50"/>
  <c r="Q433" i="50"/>
  <c r="DY401" i="50"/>
  <c r="M134" i="50"/>
  <c r="M102" i="50"/>
  <c r="N25" i="38"/>
  <c r="N26" i="38" s="1"/>
  <c r="M594" i="50"/>
  <c r="M170" i="38"/>
  <c r="M178" i="38" s="1"/>
  <c r="M174" i="38"/>
  <c r="M216" i="38" s="1"/>
  <c r="ED211" i="2"/>
  <c r="AY243" i="2"/>
  <c r="V243" i="2"/>
  <c r="M109" i="38"/>
  <c r="M105" i="38"/>
  <c r="M113" i="38" s="1"/>
  <c r="V308" i="50"/>
  <c r="ED276" i="50"/>
  <c r="AY308" i="50"/>
  <c r="EC211" i="51"/>
  <c r="U243" i="51"/>
  <c r="AX243" i="51"/>
  <c r="AQ432" i="49"/>
  <c r="N432" i="49"/>
  <c r="N457" i="49" s="1"/>
  <c r="N458" i="49" s="1"/>
  <c r="BR425" i="49"/>
  <c r="DV400" i="49"/>
  <c r="AP230" i="51"/>
  <c r="N55" i="38" s="1"/>
  <c r="N56" i="38" s="1"/>
  <c r="BR205" i="51"/>
  <c r="DY271" i="50"/>
  <c r="AT303" i="50"/>
  <c r="Q303" i="50"/>
  <c r="AP360" i="50"/>
  <c r="N117" i="38" s="1"/>
  <c r="N118" i="38" s="1"/>
  <c r="BR335" i="50"/>
  <c r="AQ237" i="49"/>
  <c r="BR230" i="49"/>
  <c r="N237" i="49"/>
  <c r="DV205" i="49"/>
  <c r="AP36" i="45"/>
  <c r="AP62" i="45" s="1"/>
  <c r="AQ302" i="49"/>
  <c r="N302" i="49"/>
  <c r="DV270" i="49"/>
  <c r="BR295" i="49"/>
  <c r="AP425" i="50"/>
  <c r="N150" i="38" s="1"/>
  <c r="N151" i="38" s="1"/>
  <c r="BR400" i="50"/>
  <c r="AB259" i="51"/>
  <c r="EJ227" i="51"/>
  <c r="BE259" i="51"/>
  <c r="BR295" i="2"/>
  <c r="DV270" i="2"/>
  <c r="AQ302" i="2"/>
  <c r="N302" i="2"/>
  <c r="M75" i="38"/>
  <c r="M71" i="38"/>
  <c r="M79" i="38" s="1"/>
  <c r="ED471" i="2"/>
  <c r="V503" i="2"/>
  <c r="U607" i="2"/>
  <c r="AY503" i="2"/>
  <c r="M215" i="38"/>
  <c r="BE121" i="48"/>
  <c r="BE123" i="46"/>
  <c r="BE424" i="51"/>
  <c r="CG424" i="51" s="1"/>
  <c r="EK424" i="51" s="1"/>
  <c r="BE489" i="51"/>
  <c r="CG489" i="51" s="1"/>
  <c r="EK489" i="51" s="1"/>
  <c r="BE294" i="51"/>
  <c r="CG294" i="51" s="1"/>
  <c r="EK294" i="51" s="1"/>
  <c r="BE359" i="51"/>
  <c r="CG359" i="51" s="1"/>
  <c r="EK359" i="51" s="1"/>
  <c r="BE229" i="51"/>
  <c r="CG229" i="51" s="1"/>
  <c r="EK229" i="51" s="1"/>
  <c r="AY438" i="50"/>
  <c r="ED406" i="50"/>
  <c r="V438" i="50"/>
  <c r="AX308" i="51"/>
  <c r="U308" i="51"/>
  <c r="EC276" i="51"/>
  <c r="M142" i="38"/>
  <c r="M138" i="38"/>
  <c r="M146" i="38" s="1"/>
  <c r="N270" i="38"/>
  <c r="N238" i="38"/>
  <c r="N274" i="38" s="1"/>
  <c r="N225" i="38"/>
  <c r="EJ357" i="51"/>
  <c r="AB389" i="51"/>
  <c r="BE389" i="51"/>
  <c r="M322" i="38"/>
  <c r="M310" i="38"/>
  <c r="AY438" i="2"/>
  <c r="ED406" i="2"/>
  <c r="V438" i="2"/>
  <c r="AB324" i="51"/>
  <c r="EJ292" i="51"/>
  <c r="BE324" i="51"/>
  <c r="AW406" i="49"/>
  <c r="BY406" i="49" s="1"/>
  <c r="AW276" i="49"/>
  <c r="BY276" i="49" s="1"/>
  <c r="AW42" i="48"/>
  <c r="AW211" i="49"/>
  <c r="BY211" i="49" s="1"/>
  <c r="U178" i="49"/>
  <c r="AW341" i="49"/>
  <c r="BY341" i="49" s="1"/>
  <c r="AW471" i="49"/>
  <c r="BY471" i="49" s="1"/>
  <c r="AW42" i="45"/>
  <c r="BR490" i="49"/>
  <c r="AQ497" i="49"/>
  <c r="M601" i="49"/>
  <c r="M626" i="49" s="1"/>
  <c r="DV465" i="49"/>
  <c r="N497" i="49"/>
  <c r="N522" i="49" s="1"/>
  <c r="N523" i="49" s="1"/>
  <c r="U607" i="50"/>
  <c r="AY503" i="50"/>
  <c r="V503" i="50"/>
  <c r="ED471" i="50"/>
  <c r="AP295" i="51"/>
  <c r="N88" i="38" s="1"/>
  <c r="N89" i="38" s="1"/>
  <c r="BR270" i="51"/>
  <c r="M280" i="38"/>
  <c r="M248" i="38"/>
  <c r="AT498" i="50"/>
  <c r="P602" i="50"/>
  <c r="DY466" i="50"/>
  <c r="Q498" i="50"/>
  <c r="BD120" i="45"/>
  <c r="BE28" i="45"/>
  <c r="M204" i="38"/>
  <c r="M212" i="38" s="1"/>
  <c r="M221" i="38" s="1"/>
  <c r="M208" i="38"/>
  <c r="AX373" i="51"/>
  <c r="U373" i="51"/>
  <c r="EC341" i="51"/>
  <c r="DV400" i="2"/>
  <c r="AQ432" i="2"/>
  <c r="BR425" i="2"/>
  <c r="N432" i="2"/>
  <c r="N457" i="2" s="1"/>
  <c r="N458" i="2" s="1"/>
  <c r="AP360" i="51"/>
  <c r="N121" i="38" s="1"/>
  <c r="N122" i="38" s="1"/>
  <c r="BR335" i="51"/>
  <c r="AT368" i="50"/>
  <c r="DY336" i="50"/>
  <c r="Q368" i="50"/>
  <c r="AP230" i="50"/>
  <c r="N51" i="38" s="1"/>
  <c r="N52" i="38" s="1"/>
  <c r="BR205" i="50"/>
  <c r="AB65" i="2"/>
  <c r="BE58" i="48" s="1"/>
  <c r="BC24" i="46"/>
  <c r="BC55" i="46"/>
  <c r="AV9" i="46"/>
  <c r="AV40" i="46"/>
  <c r="AW12" i="46"/>
  <c r="AW43" i="46"/>
  <c r="AU6" i="46"/>
  <c r="AU37" i="46"/>
  <c r="AX15" i="46"/>
  <c r="AX46" i="46"/>
  <c r="AY17" i="46"/>
  <c r="AY48" i="46"/>
  <c r="AX14" i="46"/>
  <c r="AX45" i="46"/>
  <c r="AV274" i="50"/>
  <c r="BX274" i="50" s="1"/>
  <c r="T306" i="50" s="1"/>
  <c r="AW43" i="48"/>
  <c r="AX440" i="50"/>
  <c r="BD226" i="49"/>
  <c r="CF226" i="49" s="1"/>
  <c r="EJ226" i="49" s="1"/>
  <c r="T176" i="51"/>
  <c r="AU401" i="2"/>
  <c r="BW401" i="2" s="1"/>
  <c r="BE258" i="50"/>
  <c r="EJ226" i="50"/>
  <c r="BE323" i="50"/>
  <c r="EJ486" i="50"/>
  <c r="AB518" i="50"/>
  <c r="EJ356" i="50"/>
  <c r="BE453" i="50"/>
  <c r="AB323" i="50"/>
  <c r="EJ421" i="50"/>
  <c r="BD88" i="45"/>
  <c r="AB388" i="50"/>
  <c r="AA622" i="50"/>
  <c r="BD486" i="49"/>
  <c r="CF486" i="49" s="1"/>
  <c r="AB518" i="49" s="1"/>
  <c r="BD356" i="49"/>
  <c r="CF356" i="49" s="1"/>
  <c r="EJ356" i="49" s="1"/>
  <c r="BD291" i="49"/>
  <c r="CF291" i="49" s="1"/>
  <c r="BE323" i="49" s="1"/>
  <c r="BD421" i="49"/>
  <c r="CF421" i="49" s="1"/>
  <c r="AB193" i="49"/>
  <c r="EC213" i="50"/>
  <c r="EC408" i="50"/>
  <c r="EC278" i="50"/>
  <c r="U505" i="50"/>
  <c r="U375" i="50"/>
  <c r="U310" i="50"/>
  <c r="AX375" i="50"/>
  <c r="AW75" i="45"/>
  <c r="T609" i="50"/>
  <c r="AX505" i="50"/>
  <c r="AX245" i="50"/>
  <c r="BZ376" i="49"/>
  <c r="AU206" i="2"/>
  <c r="BW206" i="2" s="1"/>
  <c r="U52" i="49"/>
  <c r="AU271" i="2"/>
  <c r="BW271" i="2" s="1"/>
  <c r="S303" i="2" s="1"/>
  <c r="W545" i="49"/>
  <c r="W578" i="49" s="1"/>
  <c r="U541" i="49"/>
  <c r="U574" i="49" s="1"/>
  <c r="CE255" i="49"/>
  <c r="BZ247" i="49"/>
  <c r="BZ311" i="49"/>
  <c r="BZ312" i="49"/>
  <c r="AV209" i="50"/>
  <c r="BX209" i="50" s="1"/>
  <c r="U52" i="51"/>
  <c r="AX108" i="46" s="1"/>
  <c r="BZ376" i="51"/>
  <c r="T176" i="50"/>
  <c r="BZ507" i="49"/>
  <c r="CA378" i="51"/>
  <c r="AV404" i="50"/>
  <c r="BX404" i="50" s="1"/>
  <c r="V54" i="51"/>
  <c r="AY110" i="46" s="1"/>
  <c r="BY245" i="2"/>
  <c r="BZ442" i="49"/>
  <c r="BZ377" i="49"/>
  <c r="CB315" i="49"/>
  <c r="CB380" i="49"/>
  <c r="CA443" i="51"/>
  <c r="CB445" i="49"/>
  <c r="V543" i="51"/>
  <c r="V576" i="51" s="1"/>
  <c r="AZ112" i="45"/>
  <c r="CA247" i="51"/>
  <c r="U53" i="49"/>
  <c r="U542" i="49"/>
  <c r="U575" i="49" s="1"/>
  <c r="W56" i="49"/>
  <c r="CA508" i="51"/>
  <c r="U541" i="51"/>
  <c r="U574" i="51" s="1"/>
  <c r="W183" i="50"/>
  <c r="AY346" i="50"/>
  <c r="CA346" i="50" s="1"/>
  <c r="AY411" i="50"/>
  <c r="CA411" i="50" s="1"/>
  <c r="AY216" i="50"/>
  <c r="CA216" i="50" s="1"/>
  <c r="BZ441" i="51"/>
  <c r="AY281" i="50"/>
  <c r="CA281" i="50" s="1"/>
  <c r="BZ311" i="51"/>
  <c r="BZ506" i="51"/>
  <c r="BZ246" i="51"/>
  <c r="AY476" i="50"/>
  <c r="CA476" i="50" s="1"/>
  <c r="BZ246" i="49"/>
  <c r="BA20" i="45"/>
  <c r="BZ441" i="49"/>
  <c r="BZ506" i="49"/>
  <c r="AY47" i="45"/>
  <c r="AU466" i="2"/>
  <c r="BW466" i="2" s="1"/>
  <c r="AV498" i="2" s="1"/>
  <c r="AU336" i="2"/>
  <c r="BW336" i="2" s="1"/>
  <c r="EE476" i="49"/>
  <c r="V612" i="49"/>
  <c r="AZ508" i="49"/>
  <c r="W508" i="49"/>
  <c r="EE216" i="49"/>
  <c r="AZ248" i="49"/>
  <c r="W248" i="49"/>
  <c r="CE225" i="49"/>
  <c r="CC352" i="2"/>
  <c r="BY440" i="2"/>
  <c r="BY375" i="2"/>
  <c r="T540" i="2"/>
  <c r="T573" i="2" s="1"/>
  <c r="BY310" i="2"/>
  <c r="BY505" i="2"/>
  <c r="T51" i="2"/>
  <c r="CB251" i="2"/>
  <c r="X548" i="51"/>
  <c r="X581" i="51" s="1"/>
  <c r="CC318" i="51"/>
  <c r="CC513" i="51"/>
  <c r="CC448" i="51"/>
  <c r="CC383" i="51"/>
  <c r="X59" i="51"/>
  <c r="BA115" i="46" s="1"/>
  <c r="AY217" i="2"/>
  <c r="AY412" i="2"/>
  <c r="W184" i="2"/>
  <c r="AY282" i="2"/>
  <c r="AY477" i="2"/>
  <c r="AY347" i="2"/>
  <c r="X446" i="50"/>
  <c r="EF414" i="50"/>
  <c r="BA446" i="50"/>
  <c r="BA251" i="50"/>
  <c r="EF219" i="50"/>
  <c r="X251" i="50"/>
  <c r="CE255" i="2"/>
  <c r="BZ476" i="2"/>
  <c r="BZ411" i="2"/>
  <c r="CA412" i="49"/>
  <c r="CB380" i="51"/>
  <c r="AZ249" i="51"/>
  <c r="W249" i="51"/>
  <c r="EE217" i="51"/>
  <c r="AZ509" i="51"/>
  <c r="W509" i="51"/>
  <c r="V613" i="51"/>
  <c r="EE477" i="51"/>
  <c r="CB250" i="50"/>
  <c r="BA382" i="50"/>
  <c r="EF350" i="50"/>
  <c r="X382" i="50"/>
  <c r="W615" i="51"/>
  <c r="BA511" i="51"/>
  <c r="X511" i="51"/>
  <c r="EF479" i="51"/>
  <c r="BA351" i="49"/>
  <c r="BA481" i="49"/>
  <c r="CC481" i="49" s="1"/>
  <c r="Y188" i="49"/>
  <c r="BA221" i="49"/>
  <c r="CC221" i="49" s="1"/>
  <c r="BA52" i="48"/>
  <c r="BA286" i="49"/>
  <c r="CC286" i="49" s="1"/>
  <c r="BA416" i="49"/>
  <c r="CC416" i="49" s="1"/>
  <c r="Y447" i="49"/>
  <c r="EG415" i="49"/>
  <c r="BB447" i="49"/>
  <c r="AX278" i="51"/>
  <c r="BZ278" i="51" s="1"/>
  <c r="AX343" i="51"/>
  <c r="BZ343" i="51" s="1"/>
  <c r="AX473" i="51"/>
  <c r="BZ473" i="51" s="1"/>
  <c r="AX408" i="51"/>
  <c r="BZ408" i="51" s="1"/>
  <c r="V180" i="51"/>
  <c r="AX213" i="51"/>
  <c r="BZ213" i="51" s="1"/>
  <c r="CB445" i="50"/>
  <c r="CB380" i="50"/>
  <c r="CB510" i="50"/>
  <c r="CB315" i="50"/>
  <c r="W545" i="50"/>
  <c r="W578" i="50" s="1"/>
  <c r="W56" i="50"/>
  <c r="AZ81" i="46" s="1"/>
  <c r="AX215" i="2"/>
  <c r="V182" i="2"/>
  <c r="AX475" i="2"/>
  <c r="AX345" i="2"/>
  <c r="AX280" i="2"/>
  <c r="AX410" i="2"/>
  <c r="AX374" i="49"/>
  <c r="U374" i="49"/>
  <c r="EC342" i="49"/>
  <c r="BA351" i="50"/>
  <c r="BA416" i="50"/>
  <c r="BA481" i="50"/>
  <c r="BA221" i="50"/>
  <c r="Y188" i="50"/>
  <c r="BA286" i="50"/>
  <c r="CB284" i="49"/>
  <c r="W615" i="49" s="1"/>
  <c r="BA511" i="49"/>
  <c r="X511" i="49"/>
  <c r="EF479" i="49"/>
  <c r="BZ475" i="50"/>
  <c r="BZ215" i="50"/>
  <c r="U539" i="51"/>
  <c r="U572" i="51" s="1"/>
  <c r="BZ309" i="51"/>
  <c r="BZ439" i="51"/>
  <c r="BZ374" i="51"/>
  <c r="BZ504" i="51"/>
  <c r="U50" i="51"/>
  <c r="AX106" i="46" s="1"/>
  <c r="S173" i="2"/>
  <c r="AV469" i="50"/>
  <c r="BX469" i="50" s="1"/>
  <c r="BB252" i="49"/>
  <c r="EG220" i="49"/>
  <c r="Y252" i="49"/>
  <c r="BA51" i="45"/>
  <c r="EE346" i="49"/>
  <c r="AZ378" i="49"/>
  <c r="W378" i="49"/>
  <c r="EE411" i="49"/>
  <c r="AZ443" i="49"/>
  <c r="W443" i="49"/>
  <c r="BC224" i="50"/>
  <c r="BC419" i="50"/>
  <c r="BC289" i="50"/>
  <c r="AA191" i="50"/>
  <c r="BC354" i="50"/>
  <c r="BC484" i="50"/>
  <c r="CE355" i="49"/>
  <c r="CC253" i="51"/>
  <c r="CC287" i="2"/>
  <c r="CC482" i="2"/>
  <c r="EI420" i="50"/>
  <c r="AA452" i="50"/>
  <c r="BD452" i="50"/>
  <c r="CF258" i="2"/>
  <c r="Z621" i="50"/>
  <c r="EI485" i="50"/>
  <c r="AA517" i="50"/>
  <c r="BD517" i="50"/>
  <c r="BB383" i="2"/>
  <c r="Y383" i="2"/>
  <c r="EG351" i="2"/>
  <c r="W184" i="50"/>
  <c r="AY282" i="50"/>
  <c r="AY477" i="50"/>
  <c r="AY412" i="50"/>
  <c r="AY347" i="50"/>
  <c r="AY217" i="50"/>
  <c r="CF517" i="51"/>
  <c r="CF322" i="51"/>
  <c r="AA552" i="51"/>
  <c r="AA585" i="51" s="1"/>
  <c r="CF387" i="51"/>
  <c r="CF452" i="51"/>
  <c r="AA63" i="51"/>
  <c r="BD119" i="46" s="1"/>
  <c r="Y382" i="2"/>
  <c r="EG350" i="2"/>
  <c r="BB382" i="2"/>
  <c r="AW212" i="2"/>
  <c r="AW472" i="2"/>
  <c r="AW277" i="2"/>
  <c r="AW407" i="2"/>
  <c r="U179" i="2"/>
  <c r="AW342" i="2"/>
  <c r="BZ281" i="2"/>
  <c r="CA413" i="2"/>
  <c r="EE282" i="49"/>
  <c r="W314" i="49"/>
  <c r="AZ314" i="49"/>
  <c r="CA347" i="49"/>
  <c r="CB510" i="51"/>
  <c r="CB250" i="51"/>
  <c r="CE255" i="50"/>
  <c r="AY110" i="45"/>
  <c r="EE347" i="51"/>
  <c r="W379" i="51"/>
  <c r="AZ379" i="51"/>
  <c r="X251" i="51"/>
  <c r="EF219" i="51"/>
  <c r="BA251" i="51"/>
  <c r="EF284" i="51"/>
  <c r="BA316" i="51"/>
  <c r="X316" i="51"/>
  <c r="AA322" i="50"/>
  <c r="EI290" i="50"/>
  <c r="BD322" i="50"/>
  <c r="U309" i="49"/>
  <c r="EC277" i="49"/>
  <c r="AX309" i="49"/>
  <c r="BZ410" i="50"/>
  <c r="CE485" i="49"/>
  <c r="CE420" i="49"/>
  <c r="CD447" i="51"/>
  <c r="CD512" i="51"/>
  <c r="CD382" i="51"/>
  <c r="Y547" i="51"/>
  <c r="Y580" i="51" s="1"/>
  <c r="CD317" i="51"/>
  <c r="Y58" i="51"/>
  <c r="BB114" i="46" s="1"/>
  <c r="BB222" i="49"/>
  <c r="CD222" i="49" s="1"/>
  <c r="BB482" i="49"/>
  <c r="CD482" i="49" s="1"/>
  <c r="BB352" i="49"/>
  <c r="CD352" i="49" s="1"/>
  <c r="Z189" i="49"/>
  <c r="BB417" i="49"/>
  <c r="CD417" i="49" s="1"/>
  <c r="BB287" i="49"/>
  <c r="CD287" i="49" s="1"/>
  <c r="CC417" i="2"/>
  <c r="BC354" i="2"/>
  <c r="BC484" i="2"/>
  <c r="AA191" i="2"/>
  <c r="BC419" i="2"/>
  <c r="BC224" i="2"/>
  <c r="BC289" i="2"/>
  <c r="CG518" i="51"/>
  <c r="CG388" i="51"/>
  <c r="CG323" i="51"/>
  <c r="CG453" i="51"/>
  <c r="AB553" i="51"/>
  <c r="AB586" i="51" s="1"/>
  <c r="BA511" i="50"/>
  <c r="EF479" i="50"/>
  <c r="X511" i="50"/>
  <c r="W615" i="50"/>
  <c r="AX440" i="49"/>
  <c r="EC408" i="49"/>
  <c r="BZ440" i="49" s="1"/>
  <c r="U440" i="49"/>
  <c r="BZ505" i="49" s="1"/>
  <c r="BC223" i="51"/>
  <c r="CE223" i="51" s="1"/>
  <c r="BC483" i="51"/>
  <c r="CE483" i="51" s="1"/>
  <c r="AA190" i="51"/>
  <c r="BC288" i="51"/>
  <c r="CE288" i="51" s="1"/>
  <c r="BC353" i="51"/>
  <c r="CE353" i="51" s="1"/>
  <c r="BC418" i="51"/>
  <c r="CE418" i="51" s="1"/>
  <c r="CC221" i="2"/>
  <c r="CC481" i="2"/>
  <c r="BB252" i="2"/>
  <c r="Y252" i="2"/>
  <c r="EG220" i="2"/>
  <c r="EG285" i="2"/>
  <c r="BB317" i="2"/>
  <c r="Y317" i="2"/>
  <c r="CE256" i="49"/>
  <c r="CD254" i="50"/>
  <c r="CF452" i="2"/>
  <c r="CF517" i="2"/>
  <c r="CF322" i="2"/>
  <c r="CF387" i="2"/>
  <c r="AA552" i="2"/>
  <c r="AA585" i="2" s="1"/>
  <c r="AA63" i="2"/>
  <c r="AX214" i="2"/>
  <c r="AX344" i="2"/>
  <c r="AX279" i="2"/>
  <c r="AX409" i="2"/>
  <c r="V181" i="2"/>
  <c r="AX474" i="2"/>
  <c r="CE320" i="50"/>
  <c r="CE385" i="50"/>
  <c r="Z550" i="50"/>
  <c r="Z583" i="50" s="1"/>
  <c r="CE450" i="50"/>
  <c r="CE515" i="50"/>
  <c r="Z61" i="50"/>
  <c r="BC86" i="46" s="1"/>
  <c r="CA283" i="2"/>
  <c r="CA348" i="2"/>
  <c r="AY48" i="48"/>
  <c r="BD387" i="50"/>
  <c r="AA387" i="50"/>
  <c r="EI355" i="50"/>
  <c r="CB315" i="51"/>
  <c r="AY109" i="48"/>
  <c r="W444" i="51"/>
  <c r="EE412" i="51"/>
  <c r="AZ444" i="51"/>
  <c r="W616" i="50"/>
  <c r="X512" i="50"/>
  <c r="BA512" i="50"/>
  <c r="EF480" i="50"/>
  <c r="BA446" i="51"/>
  <c r="EF414" i="51"/>
  <c r="X446" i="51"/>
  <c r="U179" i="50"/>
  <c r="AW342" i="50"/>
  <c r="BY342" i="50" s="1"/>
  <c r="AW407" i="50"/>
  <c r="BY407" i="50" s="1"/>
  <c r="AW472" i="50"/>
  <c r="BY472" i="50" s="1"/>
  <c r="AW277" i="50"/>
  <c r="BY277" i="50" s="1"/>
  <c r="AW212" i="50"/>
  <c r="AW104" i="48"/>
  <c r="Z189" i="51"/>
  <c r="BB287" i="51"/>
  <c r="CD287" i="51" s="1"/>
  <c r="BB222" i="51"/>
  <c r="CD222" i="51" s="1"/>
  <c r="BB352" i="51"/>
  <c r="CD352" i="51" s="1"/>
  <c r="BB482" i="51"/>
  <c r="CD482" i="51" s="1"/>
  <c r="BB417" i="51"/>
  <c r="CD417" i="51" s="1"/>
  <c r="U504" i="49"/>
  <c r="EC472" i="49"/>
  <c r="T608" i="49"/>
  <c r="AX504" i="49"/>
  <c r="CB511" i="2"/>
  <c r="CB446" i="2"/>
  <c r="CB381" i="2"/>
  <c r="W546" i="2"/>
  <c r="W579" i="2" s="1"/>
  <c r="CB316" i="2"/>
  <c r="W57" i="2"/>
  <c r="EF414" i="49"/>
  <c r="X446" i="49"/>
  <c r="BA446" i="49"/>
  <c r="EF349" i="49"/>
  <c r="BA381" i="49"/>
  <c r="X381" i="49"/>
  <c r="BZ345" i="50"/>
  <c r="CF257" i="51"/>
  <c r="EF220" i="50"/>
  <c r="X252" i="50"/>
  <c r="BA252" i="50"/>
  <c r="AZ82" i="45"/>
  <c r="AB64" i="51"/>
  <c r="BE120" i="46" s="1"/>
  <c r="AZ313" i="49"/>
  <c r="W313" i="49"/>
  <c r="EE281" i="49"/>
  <c r="CE290" i="49"/>
  <c r="CC222" i="2"/>
  <c r="AA553" i="2"/>
  <c r="AA586" i="2" s="1"/>
  <c r="CF453" i="2"/>
  <c r="CF388" i="2"/>
  <c r="CF518" i="2"/>
  <c r="CF323" i="2"/>
  <c r="AA64" i="2"/>
  <c r="AZ81" i="45"/>
  <c r="BA381" i="50"/>
  <c r="EF349" i="50"/>
  <c r="X381" i="50"/>
  <c r="X316" i="50"/>
  <c r="EF284" i="50"/>
  <c r="BA316" i="50"/>
  <c r="EF415" i="50"/>
  <c r="BA447" i="50"/>
  <c r="X447" i="50"/>
  <c r="U541" i="50"/>
  <c r="U574" i="50" s="1"/>
  <c r="BZ311" i="50"/>
  <c r="BZ506" i="50"/>
  <c r="BZ441" i="50"/>
  <c r="BZ376" i="50"/>
  <c r="U52" i="50"/>
  <c r="AX77" i="46" s="1"/>
  <c r="Y317" i="49"/>
  <c r="EG285" i="49"/>
  <c r="BB317" i="49"/>
  <c r="BB448" i="2"/>
  <c r="Y448" i="2"/>
  <c r="EG416" i="2"/>
  <c r="CC286" i="2"/>
  <c r="CD384" i="50"/>
  <c r="CD449" i="50"/>
  <c r="Y549" i="50"/>
  <c r="Y582" i="50" s="1"/>
  <c r="CD319" i="50"/>
  <c r="CD514" i="50"/>
  <c r="Y60" i="50"/>
  <c r="BB85" i="46" s="1"/>
  <c r="CG258" i="51"/>
  <c r="BC116" i="48"/>
  <c r="BC354" i="51"/>
  <c r="BC419" i="51"/>
  <c r="AA191" i="51"/>
  <c r="BC289" i="51"/>
  <c r="BC224" i="51"/>
  <c r="BC484" i="51"/>
  <c r="EG415" i="2"/>
  <c r="Y447" i="2"/>
  <c r="BB447" i="2"/>
  <c r="EG480" i="2"/>
  <c r="X616" i="2"/>
  <c r="BB512" i="2"/>
  <c r="Y512" i="2"/>
  <c r="X317" i="50"/>
  <c r="EF285" i="50"/>
  <c r="BA317" i="50"/>
  <c r="BB382" i="49"/>
  <c r="Y382" i="49"/>
  <c r="EG350" i="49"/>
  <c r="CD252" i="51"/>
  <c r="BZ346" i="2"/>
  <c r="BZ216" i="2"/>
  <c r="CA478" i="2"/>
  <c r="CA218" i="2"/>
  <c r="CE386" i="49"/>
  <c r="Z551" i="49"/>
  <c r="Z584" i="49" s="1"/>
  <c r="CE321" i="49"/>
  <c r="CE451" i="49"/>
  <c r="CE516" i="49"/>
  <c r="Z62" i="49"/>
  <c r="W249" i="49"/>
  <c r="EE217" i="49"/>
  <c r="AZ249" i="49"/>
  <c r="AZ509" i="49"/>
  <c r="EE477" i="49"/>
  <c r="W509" i="49"/>
  <c r="W56" i="51"/>
  <c r="AZ112" i="46" s="1"/>
  <c r="W314" i="51"/>
  <c r="AZ314" i="51"/>
  <c r="EE282" i="51"/>
  <c r="BZ244" i="51"/>
  <c r="CE385" i="2"/>
  <c r="CE450" i="2"/>
  <c r="CE515" i="2"/>
  <c r="CE320" i="2"/>
  <c r="Z550" i="2"/>
  <c r="Z583" i="2" s="1"/>
  <c r="Z61" i="2"/>
  <c r="BZ246" i="50"/>
  <c r="EF349" i="51"/>
  <c r="X381" i="51"/>
  <c r="BA381" i="51"/>
  <c r="T609" i="49"/>
  <c r="EG480" i="49"/>
  <c r="X616" i="49"/>
  <c r="Y512" i="49"/>
  <c r="BB512" i="49"/>
  <c r="CF257" i="2"/>
  <c r="EI225" i="50"/>
  <c r="AA257" i="50"/>
  <c r="BD257" i="50"/>
  <c r="BC87" i="45"/>
  <c r="V542" i="51"/>
  <c r="V575" i="51" s="1"/>
  <c r="CA312" i="51"/>
  <c r="CA507" i="51"/>
  <c r="CA442" i="51"/>
  <c r="CA377" i="51"/>
  <c r="V53" i="51"/>
  <c r="AY109" i="46" s="1"/>
  <c r="AW43" i="45"/>
  <c r="EC212" i="49"/>
  <c r="U244" i="49"/>
  <c r="AX244" i="49"/>
  <c r="AX439" i="49"/>
  <c r="U439" i="49"/>
  <c r="EC407" i="49"/>
  <c r="X251" i="49"/>
  <c r="BA251" i="49"/>
  <c r="EF219" i="49"/>
  <c r="BZ280" i="50"/>
  <c r="CE515" i="49"/>
  <c r="CE320" i="49"/>
  <c r="CE385" i="49"/>
  <c r="Z550" i="49"/>
  <c r="Z583" i="49" s="1"/>
  <c r="CE450" i="49"/>
  <c r="Z61" i="49"/>
  <c r="AV72" i="45"/>
  <c r="AV339" i="50"/>
  <c r="BX339" i="50" s="1"/>
  <c r="S46" i="50"/>
  <c r="AV71" i="46" s="1"/>
  <c r="T437" i="2"/>
  <c r="AW437" i="2"/>
  <c r="EB405" i="2"/>
  <c r="BX240" i="50"/>
  <c r="BX500" i="2"/>
  <c r="S535" i="2"/>
  <c r="S568" i="2" s="1"/>
  <c r="BX435" i="2"/>
  <c r="BX370" i="2"/>
  <c r="BX305" i="2"/>
  <c r="T307" i="2"/>
  <c r="AW307" i="2"/>
  <c r="EB275" i="2"/>
  <c r="S606" i="2"/>
  <c r="T502" i="2"/>
  <c r="AW502" i="2"/>
  <c r="EB470" i="2"/>
  <c r="AV369" i="2"/>
  <c r="S369" i="2"/>
  <c r="EA337" i="2"/>
  <c r="T437" i="50"/>
  <c r="EB405" i="50"/>
  <c r="AW437" i="50"/>
  <c r="S46" i="2"/>
  <c r="S239" i="2"/>
  <c r="EA207" i="2"/>
  <c r="AV239" i="2"/>
  <c r="BX240" i="2"/>
  <c r="EB275" i="50"/>
  <c r="AW307" i="50"/>
  <c r="T307" i="50"/>
  <c r="T372" i="50"/>
  <c r="AW372" i="50"/>
  <c r="EB340" i="50"/>
  <c r="AV404" i="2"/>
  <c r="BX404" i="2" s="1"/>
  <c r="AV274" i="2"/>
  <c r="BX274" i="2" s="1"/>
  <c r="T176" i="2"/>
  <c r="AV339" i="2"/>
  <c r="BX339" i="2" s="1"/>
  <c r="AV209" i="2"/>
  <c r="BX209" i="2" s="1"/>
  <c r="AV469" i="2"/>
  <c r="BX469" i="2" s="1"/>
  <c r="AW242" i="2"/>
  <c r="EB210" i="2"/>
  <c r="T242" i="2"/>
  <c r="EA272" i="2"/>
  <c r="AV304" i="2"/>
  <c r="S304" i="2"/>
  <c r="AU7" i="45"/>
  <c r="T372" i="2"/>
  <c r="AW372" i="2"/>
  <c r="EB340" i="2"/>
  <c r="AV10" i="45"/>
  <c r="AV434" i="2"/>
  <c r="S434" i="2"/>
  <c r="EA402" i="2"/>
  <c r="R603" i="2"/>
  <c r="AV499" i="2"/>
  <c r="S499" i="2"/>
  <c r="EA467" i="2"/>
  <c r="S535" i="50"/>
  <c r="S568" i="50" s="1"/>
  <c r="BX500" i="50"/>
  <c r="BX435" i="50"/>
  <c r="BX370" i="50"/>
  <c r="BX305" i="50"/>
  <c r="T242" i="50"/>
  <c r="EB210" i="50"/>
  <c r="AW242" i="50"/>
  <c r="S606" i="50"/>
  <c r="AW502" i="50"/>
  <c r="T502" i="50"/>
  <c r="EB470" i="50"/>
  <c r="AU303" i="51"/>
  <c r="AW242" i="49"/>
  <c r="T242" i="49"/>
  <c r="R303" i="51"/>
  <c r="EB340" i="49"/>
  <c r="T372" i="49"/>
  <c r="R238" i="51"/>
  <c r="DZ206" i="51"/>
  <c r="AW372" i="49"/>
  <c r="AV339" i="51"/>
  <c r="BX339" i="51" s="1"/>
  <c r="AV404" i="51"/>
  <c r="BX404" i="51" s="1"/>
  <c r="AU238" i="51"/>
  <c r="AU100" i="45"/>
  <c r="AV101" i="48"/>
  <c r="AV274" i="51"/>
  <c r="BX274" i="51" s="1"/>
  <c r="AV469" i="51"/>
  <c r="BX469" i="51" s="1"/>
  <c r="T501" i="51" s="1"/>
  <c r="AV209" i="51"/>
  <c r="BX209" i="51" s="1"/>
  <c r="AV41" i="45"/>
  <c r="S606" i="49"/>
  <c r="AW502" i="49"/>
  <c r="EB470" i="49"/>
  <c r="T502" i="49"/>
  <c r="R533" i="49"/>
  <c r="R566" i="49" s="1"/>
  <c r="BW498" i="49"/>
  <c r="BW433" i="49"/>
  <c r="BW368" i="49"/>
  <c r="BW303" i="49"/>
  <c r="R44" i="49"/>
  <c r="S304" i="49"/>
  <c r="AV304" i="49"/>
  <c r="EA272" i="49"/>
  <c r="AW242" i="51"/>
  <c r="EB210" i="51"/>
  <c r="T242" i="51"/>
  <c r="AU368" i="51"/>
  <c r="R368" i="51"/>
  <c r="DZ336" i="51"/>
  <c r="S535" i="49"/>
  <c r="S568" i="49" s="1"/>
  <c r="BX500" i="49"/>
  <c r="BX435" i="49"/>
  <c r="BX370" i="49"/>
  <c r="BX305" i="49"/>
  <c r="S46" i="49"/>
  <c r="EA207" i="49"/>
  <c r="AV239" i="49"/>
  <c r="S239" i="49"/>
  <c r="AV103" i="45"/>
  <c r="AV499" i="51"/>
  <c r="S499" i="51"/>
  <c r="R603" i="51"/>
  <c r="EA467" i="51"/>
  <c r="T175" i="51"/>
  <c r="AV338" i="51"/>
  <c r="BX338" i="51" s="1"/>
  <c r="AV468" i="51"/>
  <c r="BX468" i="51" s="1"/>
  <c r="AV208" i="51"/>
  <c r="BX208" i="51" s="1"/>
  <c r="AV273" i="51"/>
  <c r="BX273" i="51" s="1"/>
  <c r="AV403" i="51"/>
  <c r="BX403" i="51" s="1"/>
  <c r="DZ401" i="51"/>
  <c r="AU433" i="51"/>
  <c r="R433" i="51"/>
  <c r="BW238" i="49"/>
  <c r="BX240" i="49"/>
  <c r="AU38" i="45"/>
  <c r="S606" i="51"/>
  <c r="AW502" i="51"/>
  <c r="T502" i="51"/>
  <c r="EB470" i="51"/>
  <c r="AW437" i="51"/>
  <c r="T437" i="51"/>
  <c r="EB405" i="51"/>
  <c r="EA272" i="51"/>
  <c r="AV304" i="51"/>
  <c r="S304" i="51"/>
  <c r="AT99" i="45"/>
  <c r="R603" i="49"/>
  <c r="AV499" i="49"/>
  <c r="S499" i="49"/>
  <c r="EA467" i="49"/>
  <c r="AW372" i="51"/>
  <c r="EB340" i="51"/>
  <c r="T372" i="51"/>
  <c r="T437" i="49"/>
  <c r="EB405" i="49"/>
  <c r="AW437" i="49"/>
  <c r="EA207" i="51"/>
  <c r="AV239" i="51"/>
  <c r="S239" i="51"/>
  <c r="AW307" i="49"/>
  <c r="T307" i="49"/>
  <c r="EB275" i="49"/>
  <c r="AV434" i="49"/>
  <c r="S434" i="49"/>
  <c r="EA402" i="49"/>
  <c r="AV369" i="49"/>
  <c r="S369" i="49"/>
  <c r="EA337" i="49"/>
  <c r="AW307" i="51"/>
  <c r="T307" i="51"/>
  <c r="EB275" i="51"/>
  <c r="Q602" i="51"/>
  <c r="AU498" i="51"/>
  <c r="R498" i="51"/>
  <c r="DZ466" i="51"/>
  <c r="S434" i="51"/>
  <c r="EA402" i="51"/>
  <c r="AV434" i="51"/>
  <c r="S369" i="51"/>
  <c r="AV369" i="51"/>
  <c r="EA337" i="51"/>
  <c r="T176" i="49"/>
  <c r="AV274" i="49"/>
  <c r="BX274" i="49" s="1"/>
  <c r="AV339" i="49"/>
  <c r="BX339" i="49" s="1"/>
  <c r="AV404" i="49"/>
  <c r="BX404" i="49" s="1"/>
  <c r="AV40" i="48"/>
  <c r="AV209" i="49"/>
  <c r="BX209" i="49" s="1"/>
  <c r="AV469" i="49"/>
  <c r="BX469" i="49" s="1"/>
  <c r="M252" i="38" l="1"/>
  <c r="M220" i="38"/>
  <c r="M256" i="38" s="1"/>
  <c r="M333" i="38"/>
  <c r="M336" i="38"/>
  <c r="M306" i="38"/>
  <c r="M324" i="38"/>
  <c r="M257" i="38"/>
  <c r="M318" i="38"/>
  <c r="M315" i="38"/>
  <c r="M284" i="38"/>
  <c r="M330" i="38"/>
  <c r="M327" i="38"/>
  <c r="M339" i="38"/>
  <c r="EC341" i="49"/>
  <c r="U373" i="49"/>
  <c r="AX373" i="49"/>
  <c r="CG259" i="51"/>
  <c r="BE122" i="45"/>
  <c r="M251" i="38"/>
  <c r="M219" i="38"/>
  <c r="M255" i="38" s="1"/>
  <c r="BS237" i="2"/>
  <c r="BS262" i="2" s="1"/>
  <c r="N327" i="2"/>
  <c r="N328" i="2" s="1"/>
  <c r="N432" i="50"/>
  <c r="N457" i="50" s="1"/>
  <c r="N458" i="50" s="1"/>
  <c r="AQ432" i="50"/>
  <c r="BR425" i="50"/>
  <c r="DV400" i="50"/>
  <c r="N262" i="49"/>
  <c r="N263" i="49" s="1"/>
  <c r="BS432" i="49"/>
  <c r="BS457" i="49" s="1"/>
  <c r="BS367" i="49"/>
  <c r="BS392" i="49" s="1"/>
  <c r="BS497" i="49"/>
  <c r="BS522" i="49" s="1"/>
  <c r="N532" i="49"/>
  <c r="BS302" i="49"/>
  <c r="BS327" i="49" s="1"/>
  <c r="N43" i="49"/>
  <c r="BZ503" i="51"/>
  <c r="U538" i="51"/>
  <c r="U571" i="51" s="1"/>
  <c r="BZ438" i="51"/>
  <c r="BZ308" i="51"/>
  <c r="BZ373" i="51"/>
  <c r="BS367" i="2"/>
  <c r="BS392" i="2" s="1"/>
  <c r="BS497" i="2"/>
  <c r="BS522" i="2" s="1"/>
  <c r="BS302" i="2"/>
  <c r="BS327" i="2" s="1"/>
  <c r="N532" i="2"/>
  <c r="N262" i="2"/>
  <c r="N263" i="2" s="1"/>
  <c r="BS432" i="2"/>
  <c r="BS457" i="2" s="1"/>
  <c r="N43" i="2"/>
  <c r="N497" i="51"/>
  <c r="N522" i="51" s="1"/>
  <c r="N523" i="51" s="1"/>
  <c r="BR490" i="51"/>
  <c r="DV465" i="51"/>
  <c r="AQ497" i="51"/>
  <c r="M601" i="51"/>
  <c r="M626" i="51" s="1"/>
  <c r="DZ402" i="50"/>
  <c r="R434" i="50"/>
  <c r="AU434" i="50"/>
  <c r="DV205" i="50"/>
  <c r="N237" i="50"/>
  <c r="BR230" i="50"/>
  <c r="AQ237" i="50"/>
  <c r="AP67" i="45"/>
  <c r="AP93" i="45" s="1"/>
  <c r="N29" i="38" s="1"/>
  <c r="DV425" i="2"/>
  <c r="N157" i="38"/>
  <c r="DV230" i="49"/>
  <c r="N62" i="38"/>
  <c r="DV205" i="51"/>
  <c r="AQ237" i="51"/>
  <c r="BR230" i="51"/>
  <c r="N237" i="51"/>
  <c r="AP98" i="45"/>
  <c r="AP124" i="45" s="1"/>
  <c r="BR295" i="50"/>
  <c r="N302" i="50"/>
  <c r="DV270" i="50"/>
  <c r="AQ302" i="50"/>
  <c r="R304" i="50"/>
  <c r="DZ272" i="50"/>
  <c r="AU304" i="50"/>
  <c r="DV270" i="51"/>
  <c r="BR295" i="51"/>
  <c r="AQ302" i="51"/>
  <c r="N302" i="51"/>
  <c r="U243" i="49"/>
  <c r="EC211" i="49"/>
  <c r="AX243" i="49"/>
  <c r="N95" i="38"/>
  <c r="DV295" i="49"/>
  <c r="AQ327" i="49"/>
  <c r="CA503" i="50"/>
  <c r="CA438" i="50"/>
  <c r="V538" i="50"/>
  <c r="V571" i="50" s="1"/>
  <c r="CA373" i="50"/>
  <c r="CA308" i="50"/>
  <c r="BZ243" i="51"/>
  <c r="N91" i="38"/>
  <c r="DV295" i="2"/>
  <c r="AQ327" i="2"/>
  <c r="BV433" i="50"/>
  <c r="BV368" i="50"/>
  <c r="BV303" i="50"/>
  <c r="BV498" i="50"/>
  <c r="Q533" i="50"/>
  <c r="Q566" i="50" s="1"/>
  <c r="Q44" i="50"/>
  <c r="CA243" i="2"/>
  <c r="R239" i="50"/>
  <c r="DZ207" i="50"/>
  <c r="AU239" i="50"/>
  <c r="DV360" i="49"/>
  <c r="N128" i="38"/>
  <c r="V49" i="50"/>
  <c r="DV490" i="49"/>
  <c r="N194" i="38"/>
  <c r="AX308" i="49"/>
  <c r="U308" i="49"/>
  <c r="EC276" i="49"/>
  <c r="BS237" i="49"/>
  <c r="BS262" i="49" s="1"/>
  <c r="N327" i="49"/>
  <c r="N328" i="49" s="1"/>
  <c r="AQ367" i="50"/>
  <c r="N367" i="50"/>
  <c r="N392" i="50" s="1"/>
  <c r="N393" i="50" s="1"/>
  <c r="DV335" i="50"/>
  <c r="BR360" i="50"/>
  <c r="N161" i="38"/>
  <c r="DV425" i="49"/>
  <c r="CA243" i="50"/>
  <c r="N432" i="51"/>
  <c r="N457" i="51" s="1"/>
  <c r="N458" i="51" s="1"/>
  <c r="DV400" i="51"/>
  <c r="BR425" i="51"/>
  <c r="AQ432" i="51"/>
  <c r="N264" i="38"/>
  <c r="BR490" i="50"/>
  <c r="DV465" i="50"/>
  <c r="M601" i="50"/>
  <c r="M626" i="50" s="1"/>
  <c r="N497" i="50"/>
  <c r="N522" i="50" s="1"/>
  <c r="N523" i="50" s="1"/>
  <c r="AQ497" i="50"/>
  <c r="BE58" i="45"/>
  <c r="R499" i="50"/>
  <c r="Q603" i="50"/>
  <c r="AU499" i="50"/>
  <c r="DZ467" i="50"/>
  <c r="EC406" i="49"/>
  <c r="AX438" i="49"/>
  <c r="U438" i="49"/>
  <c r="N261" i="38"/>
  <c r="N229" i="38"/>
  <c r="N265" i="38" s="1"/>
  <c r="N226" i="38"/>
  <c r="N262" i="38" s="1"/>
  <c r="DV360" i="2"/>
  <c r="N124" i="38"/>
  <c r="AU369" i="50"/>
  <c r="R369" i="50"/>
  <c r="DZ337" i="50"/>
  <c r="N312" i="38"/>
  <c r="N275" i="38"/>
  <c r="AQ367" i="51"/>
  <c r="N367" i="51"/>
  <c r="N392" i="51" s="1"/>
  <c r="N393" i="51" s="1"/>
  <c r="DV335" i="51"/>
  <c r="BR360" i="51"/>
  <c r="CG519" i="51"/>
  <c r="AB554" i="51"/>
  <c r="AB587" i="51" s="1"/>
  <c r="CG389" i="51"/>
  <c r="CG454" i="51"/>
  <c r="CG324" i="51"/>
  <c r="AB65" i="51"/>
  <c r="N40" i="38"/>
  <c r="AP127" i="45"/>
  <c r="BV238" i="50"/>
  <c r="DV490" i="2"/>
  <c r="N190" i="38"/>
  <c r="N30" i="38"/>
  <c r="U49" i="51"/>
  <c r="BE227" i="2"/>
  <c r="CG227" i="2" s="1"/>
  <c r="EK227" i="2" s="1"/>
  <c r="BE292" i="2"/>
  <c r="CG292" i="2" s="1"/>
  <c r="EK292" i="2" s="1"/>
  <c r="BE487" i="2"/>
  <c r="CG487" i="2" s="1"/>
  <c r="EK487" i="2" s="1"/>
  <c r="BE27" i="46"/>
  <c r="BE357" i="2"/>
  <c r="CG357" i="2" s="1"/>
  <c r="EK357" i="2" s="1"/>
  <c r="BE58" i="46"/>
  <c r="BE422" i="2"/>
  <c r="CG422" i="2" s="1"/>
  <c r="EK422" i="2" s="1"/>
  <c r="M217" i="38"/>
  <c r="M253" i="38" s="1"/>
  <c r="AX503" i="49"/>
  <c r="U503" i="49"/>
  <c r="EC471" i="49"/>
  <c r="T607" i="49"/>
  <c r="CA438" i="2"/>
  <c r="CA373" i="2"/>
  <c r="CA503" i="2"/>
  <c r="CA308" i="2"/>
  <c r="V538" i="2"/>
  <c r="V571" i="2" s="1"/>
  <c r="DV230" i="2"/>
  <c r="N58" i="38"/>
  <c r="AT69" i="45"/>
  <c r="V49" i="2"/>
  <c r="BD26" i="46"/>
  <c r="BD57" i="46"/>
  <c r="AZ19" i="46"/>
  <c r="AZ50" i="46"/>
  <c r="AW13" i="46"/>
  <c r="AW44" i="46"/>
  <c r="BD25" i="46"/>
  <c r="BD56" i="46"/>
  <c r="AV39" i="46"/>
  <c r="AV8" i="46"/>
  <c r="BC23" i="46"/>
  <c r="BC54" i="46"/>
  <c r="X185" i="49"/>
  <c r="AX474" i="51"/>
  <c r="BZ474" i="51" s="1"/>
  <c r="V506" i="51" s="1"/>
  <c r="AY281" i="51"/>
  <c r="CA281" i="51" s="1"/>
  <c r="EE281" i="51" s="1"/>
  <c r="AX214" i="49"/>
  <c r="BZ214" i="49" s="1"/>
  <c r="V246" i="49" s="1"/>
  <c r="T175" i="50"/>
  <c r="AX46" i="48"/>
  <c r="CG323" i="50"/>
  <c r="CG258" i="50"/>
  <c r="AB553" i="50"/>
  <c r="AB586" i="50" s="1"/>
  <c r="CG518" i="50"/>
  <c r="CG388" i="50"/>
  <c r="CG453" i="50"/>
  <c r="AB64" i="50"/>
  <c r="BE89" i="46" s="1"/>
  <c r="EJ291" i="49"/>
  <c r="BE258" i="49"/>
  <c r="AB323" i="49"/>
  <c r="AB258" i="49"/>
  <c r="AB388" i="49"/>
  <c r="BE388" i="49"/>
  <c r="EJ486" i="49"/>
  <c r="BE518" i="49"/>
  <c r="AA622" i="49"/>
  <c r="AB453" i="49"/>
  <c r="BD57" i="45"/>
  <c r="BE453" i="49"/>
  <c r="EJ421" i="49"/>
  <c r="BZ375" i="50"/>
  <c r="BZ440" i="50"/>
  <c r="BZ310" i="50"/>
  <c r="U51" i="50"/>
  <c r="AX76" i="46" s="1"/>
  <c r="BZ245" i="50"/>
  <c r="BZ505" i="50"/>
  <c r="U540" i="50"/>
  <c r="U573" i="50" s="1"/>
  <c r="AZ478" i="49"/>
  <c r="CB478" i="49" s="1"/>
  <c r="AZ348" i="49"/>
  <c r="CB348" i="49" s="1"/>
  <c r="X380" i="49" s="1"/>
  <c r="AX45" i="48"/>
  <c r="AX279" i="49"/>
  <c r="BZ279" i="49" s="1"/>
  <c r="V311" i="49" s="1"/>
  <c r="V181" i="49"/>
  <c r="AX344" i="49"/>
  <c r="BZ344" i="49" s="1"/>
  <c r="AX474" i="49"/>
  <c r="BZ474" i="49" s="1"/>
  <c r="AY506" i="49" s="1"/>
  <c r="AX409" i="49"/>
  <c r="BZ409" i="49" s="1"/>
  <c r="V441" i="49" s="1"/>
  <c r="AW306" i="50"/>
  <c r="AY411" i="51"/>
  <c r="CA411" i="51" s="1"/>
  <c r="AX214" i="51"/>
  <c r="BZ214" i="51" s="1"/>
  <c r="AY246" i="51" s="1"/>
  <c r="EB274" i="50"/>
  <c r="AZ413" i="49"/>
  <c r="CB413" i="49" s="1"/>
  <c r="EF413" i="49" s="1"/>
  <c r="AZ218" i="49"/>
  <c r="CB218" i="49" s="1"/>
  <c r="EF218" i="49" s="1"/>
  <c r="AZ283" i="49"/>
  <c r="CB283" i="49" s="1"/>
  <c r="AX279" i="51"/>
  <c r="BZ279" i="51" s="1"/>
  <c r="ED279" i="51" s="1"/>
  <c r="AX344" i="51"/>
  <c r="BZ344" i="51" s="1"/>
  <c r="V181" i="51"/>
  <c r="AX409" i="51"/>
  <c r="BZ409" i="51" s="1"/>
  <c r="ED409" i="51" s="1"/>
  <c r="BB53" i="45"/>
  <c r="AX345" i="49"/>
  <c r="BZ345" i="49" s="1"/>
  <c r="V377" i="49" s="1"/>
  <c r="BZ245" i="49"/>
  <c r="EB469" i="50"/>
  <c r="T501" i="50"/>
  <c r="AW501" i="50"/>
  <c r="AV208" i="50"/>
  <c r="BX208" i="50" s="1"/>
  <c r="AY346" i="51"/>
  <c r="CA346" i="51" s="1"/>
  <c r="EE346" i="51" s="1"/>
  <c r="AY476" i="51"/>
  <c r="CA476" i="51" s="1"/>
  <c r="AZ508" i="51" s="1"/>
  <c r="CC251" i="50"/>
  <c r="AY216" i="51"/>
  <c r="CA216" i="51" s="1"/>
  <c r="EE216" i="51" s="1"/>
  <c r="W183" i="51"/>
  <c r="AY108" i="48"/>
  <c r="AX280" i="49"/>
  <c r="BZ280" i="49" s="1"/>
  <c r="AX410" i="49"/>
  <c r="BZ410" i="49" s="1"/>
  <c r="BZ375" i="49"/>
  <c r="V613" i="49"/>
  <c r="AX475" i="49"/>
  <c r="BZ475" i="49" s="1"/>
  <c r="AY507" i="49" s="1"/>
  <c r="AX215" i="49"/>
  <c r="BZ215" i="49" s="1"/>
  <c r="ED215" i="49" s="1"/>
  <c r="S498" i="2"/>
  <c r="V182" i="49"/>
  <c r="U540" i="49"/>
  <c r="U573" i="49" s="1"/>
  <c r="BZ310" i="49"/>
  <c r="CB248" i="49"/>
  <c r="CB249" i="51"/>
  <c r="CC252" i="50"/>
  <c r="U51" i="49"/>
  <c r="AY48" i="45"/>
  <c r="AX106" i="45"/>
  <c r="BB115" i="45"/>
  <c r="W55" i="51"/>
  <c r="AZ111" i="46" s="1"/>
  <c r="BC353" i="49"/>
  <c r="CE353" i="49" s="1"/>
  <c r="BC54" i="48"/>
  <c r="BC418" i="49"/>
  <c r="CE418" i="49" s="1"/>
  <c r="AA190" i="49"/>
  <c r="BC288" i="49"/>
  <c r="CE288" i="49" s="1"/>
  <c r="BC483" i="49"/>
  <c r="CE483" i="49" s="1"/>
  <c r="BC223" i="49"/>
  <c r="CE223" i="49" s="1"/>
  <c r="AZ218" i="51"/>
  <c r="CB218" i="51" s="1"/>
  <c r="AZ110" i="48"/>
  <c r="AZ283" i="51"/>
  <c r="CB283" i="51" s="1"/>
  <c r="AZ478" i="51"/>
  <c r="CB478" i="51" s="1"/>
  <c r="X185" i="51"/>
  <c r="AZ348" i="51"/>
  <c r="CB348" i="51" s="1"/>
  <c r="AZ413" i="51"/>
  <c r="CE224" i="51"/>
  <c r="CE354" i="51"/>
  <c r="Z189" i="50"/>
  <c r="BB417" i="50"/>
  <c r="BB287" i="50"/>
  <c r="BB352" i="50"/>
  <c r="BB482" i="50"/>
  <c r="BB222" i="50"/>
  <c r="BB318" i="2"/>
  <c r="Y318" i="2"/>
  <c r="EG286" i="2"/>
  <c r="CC447" i="50"/>
  <c r="CC512" i="50"/>
  <c r="X547" i="50"/>
  <c r="X580" i="50" s="1"/>
  <c r="CC317" i="50"/>
  <c r="CC382" i="50"/>
  <c r="X58" i="50"/>
  <c r="BA83" i="46" s="1"/>
  <c r="AY377" i="50"/>
  <c r="V377" i="50"/>
  <c r="ED345" i="50"/>
  <c r="Z514" i="51"/>
  <c r="Y618" i="51"/>
  <c r="BC514" i="51"/>
  <c r="EH482" i="51"/>
  <c r="Z319" i="51"/>
  <c r="BC319" i="51"/>
  <c r="EH287" i="51"/>
  <c r="U309" i="50"/>
  <c r="EC277" i="50"/>
  <c r="AX309" i="50"/>
  <c r="W315" i="2"/>
  <c r="AZ315" i="2"/>
  <c r="EE283" i="2"/>
  <c r="BZ279" i="2"/>
  <c r="BD485" i="2"/>
  <c r="CF485" i="2" s="1"/>
  <c r="BD225" i="2"/>
  <c r="CF225" i="2" s="1"/>
  <c r="AB192" i="2"/>
  <c r="BD420" i="2"/>
  <c r="CF420" i="2" s="1"/>
  <c r="BD355" i="2"/>
  <c r="CF355" i="2" s="1"/>
  <c r="BD290" i="2"/>
  <c r="CF290" i="2" s="1"/>
  <c r="EI288" i="51"/>
  <c r="BD320" i="51"/>
  <c r="AA320" i="51"/>
  <c r="BD255" i="51"/>
  <c r="AA255" i="51"/>
  <c r="EI223" i="51"/>
  <c r="EG417" i="2"/>
  <c r="Y449" i="2"/>
  <c r="BB449" i="2"/>
  <c r="Z384" i="49"/>
  <c r="EH352" i="49"/>
  <c r="BC384" i="49"/>
  <c r="EI485" i="49"/>
  <c r="Z621" i="49"/>
  <c r="BD517" i="49"/>
  <c r="AA517" i="49"/>
  <c r="ED410" i="50"/>
  <c r="V442" i="50"/>
  <c r="AY442" i="50"/>
  <c r="X546" i="51"/>
  <c r="X579" i="51" s="1"/>
  <c r="CC381" i="51"/>
  <c r="CC316" i="51"/>
  <c r="CC511" i="51"/>
  <c r="CC446" i="51"/>
  <c r="X57" i="51"/>
  <c r="BA113" i="46" s="1"/>
  <c r="BY342" i="2"/>
  <c r="BY277" i="2"/>
  <c r="BD355" i="51"/>
  <c r="CF355" i="51" s="1"/>
  <c r="AB192" i="51"/>
  <c r="BD420" i="51"/>
  <c r="CF420" i="51" s="1"/>
  <c r="BD225" i="51"/>
  <c r="CF225" i="51" s="1"/>
  <c r="BD485" i="51"/>
  <c r="CF485" i="51" s="1"/>
  <c r="BD290" i="51"/>
  <c r="CF290" i="51" s="1"/>
  <c r="CA217" i="50"/>
  <c r="CA282" i="50"/>
  <c r="EG287" i="2"/>
  <c r="Y319" i="2"/>
  <c r="BB319" i="2"/>
  <c r="CE354" i="50"/>
  <c r="CE224" i="50"/>
  <c r="Y547" i="49"/>
  <c r="Y580" i="49" s="1"/>
  <c r="CD382" i="49"/>
  <c r="CD512" i="49"/>
  <c r="CD317" i="49"/>
  <c r="CD447" i="49"/>
  <c r="Y58" i="49"/>
  <c r="AX212" i="51"/>
  <c r="BZ212" i="51" s="1"/>
  <c r="V179" i="51"/>
  <c r="AX342" i="51"/>
  <c r="BZ342" i="51" s="1"/>
  <c r="AX472" i="51"/>
  <c r="BZ472" i="51" s="1"/>
  <c r="AX277" i="51"/>
  <c r="BZ277" i="51" s="1"/>
  <c r="AX407" i="51"/>
  <c r="BZ407" i="51" s="1"/>
  <c r="CC351" i="50"/>
  <c r="BZ345" i="2"/>
  <c r="BZ215" i="2"/>
  <c r="V310" i="51"/>
  <c r="ED278" i="51"/>
  <c r="AY310" i="51"/>
  <c r="EG481" i="49"/>
  <c r="Y513" i="49"/>
  <c r="BB513" i="49"/>
  <c r="Y188" i="51"/>
  <c r="BA113" i="48"/>
  <c r="BA221" i="51"/>
  <c r="CC221" i="51" s="1"/>
  <c r="BA481" i="51"/>
  <c r="CC481" i="51" s="1"/>
  <c r="BA416" i="51"/>
  <c r="CC416" i="51" s="1"/>
  <c r="BA286" i="51"/>
  <c r="CC286" i="51" s="1"/>
  <c r="BA351" i="51"/>
  <c r="CC351" i="51" s="1"/>
  <c r="EA466" i="2"/>
  <c r="AZ250" i="2"/>
  <c r="W250" i="2"/>
  <c r="EE218" i="2"/>
  <c r="AY18" i="45"/>
  <c r="AY248" i="2"/>
  <c r="ED216" i="2"/>
  <c r="V248" i="2"/>
  <c r="AX16" i="45"/>
  <c r="CE289" i="51"/>
  <c r="AX344" i="50"/>
  <c r="BZ344" i="50" s="1"/>
  <c r="AX409" i="50"/>
  <c r="BZ409" i="50" s="1"/>
  <c r="V181" i="50"/>
  <c r="AX279" i="50"/>
  <c r="BZ279" i="50" s="1"/>
  <c r="AX474" i="50"/>
  <c r="BZ474" i="50" s="1"/>
  <c r="AX214" i="50"/>
  <c r="BZ214" i="50" s="1"/>
  <c r="CC446" i="50"/>
  <c r="BD486" i="2"/>
  <c r="CF486" i="2" s="1"/>
  <c r="BD291" i="2"/>
  <c r="CF291" i="2" s="1"/>
  <c r="BD226" i="2"/>
  <c r="CF226" i="2" s="1"/>
  <c r="BD421" i="2"/>
  <c r="CF421" i="2" s="1"/>
  <c r="BD356" i="2"/>
  <c r="CF356" i="2" s="1"/>
  <c r="AB193" i="2"/>
  <c r="BD57" i="48"/>
  <c r="AZ443" i="50"/>
  <c r="EE411" i="50"/>
  <c r="W443" i="50"/>
  <c r="BB114" i="48"/>
  <c r="U504" i="50"/>
  <c r="AX504" i="50"/>
  <c r="EC472" i="50"/>
  <c r="BC353" i="50"/>
  <c r="CE353" i="50" s="1"/>
  <c r="BC288" i="50"/>
  <c r="CE288" i="50" s="1"/>
  <c r="AA190" i="50"/>
  <c r="BC418" i="50"/>
  <c r="CE418" i="50" s="1"/>
  <c r="BC483" i="50"/>
  <c r="CE483" i="50" s="1"/>
  <c r="BC223" i="50"/>
  <c r="CE223" i="50" s="1"/>
  <c r="BZ474" i="2"/>
  <c r="BZ344" i="2"/>
  <c r="CD252" i="2"/>
  <c r="Y547" i="2"/>
  <c r="Y580" i="2" s="1"/>
  <c r="CD317" i="2"/>
  <c r="CD512" i="2"/>
  <c r="CD447" i="2"/>
  <c r="CD382" i="2"/>
  <c r="Y58" i="2"/>
  <c r="Y513" i="2"/>
  <c r="EG481" i="2"/>
  <c r="X617" i="2"/>
  <c r="BB513" i="2"/>
  <c r="BC116" i="45"/>
  <c r="CE289" i="2"/>
  <c r="CE484" i="2"/>
  <c r="EH417" i="49"/>
  <c r="Z449" i="49"/>
  <c r="BC449" i="49"/>
  <c r="Z514" i="49"/>
  <c r="Y618" i="49"/>
  <c r="EH482" i="49"/>
  <c r="BC514" i="49"/>
  <c r="AY313" i="2"/>
  <c r="ED281" i="2"/>
  <c r="V313" i="2"/>
  <c r="BY472" i="2"/>
  <c r="CA347" i="50"/>
  <c r="X618" i="2"/>
  <c r="Y514" i="2"/>
  <c r="BB514" i="2"/>
  <c r="EG482" i="2"/>
  <c r="V507" i="50"/>
  <c r="U611" i="50"/>
  <c r="AY507" i="50"/>
  <c r="ED475" i="50"/>
  <c r="CC221" i="50"/>
  <c r="BZ475" i="2"/>
  <c r="AZ348" i="50"/>
  <c r="AZ218" i="50"/>
  <c r="X185" i="50"/>
  <c r="AZ283" i="50"/>
  <c r="AZ478" i="50"/>
  <c r="AZ413" i="50"/>
  <c r="AY245" i="51"/>
  <c r="V245" i="51"/>
  <c r="ED213" i="51"/>
  <c r="AY505" i="51"/>
  <c r="U609" i="51"/>
  <c r="V505" i="51"/>
  <c r="ED473" i="51"/>
  <c r="CC351" i="49"/>
  <c r="ED411" i="2"/>
  <c r="AY443" i="2"/>
  <c r="V443" i="2"/>
  <c r="CC316" i="50"/>
  <c r="X546" i="50"/>
  <c r="X579" i="50" s="1"/>
  <c r="CC511" i="50"/>
  <c r="X57" i="50"/>
  <c r="BA82" i="46" s="1"/>
  <c r="CA347" i="2"/>
  <c r="EG352" i="2"/>
  <c r="Y384" i="2"/>
  <c r="BB384" i="2"/>
  <c r="CB443" i="49"/>
  <c r="CB378" i="49"/>
  <c r="W543" i="49"/>
  <c r="W576" i="49" s="1"/>
  <c r="CB313" i="49"/>
  <c r="CB508" i="49"/>
  <c r="W54" i="49"/>
  <c r="AX106" i="48"/>
  <c r="AY215" i="51"/>
  <c r="CA215" i="51" s="1"/>
  <c r="AY410" i="51"/>
  <c r="CA410" i="51" s="1"/>
  <c r="AY345" i="51"/>
  <c r="CA345" i="51" s="1"/>
  <c r="W182" i="51"/>
  <c r="AY280" i="51"/>
  <c r="CA280" i="51" s="1"/>
  <c r="AY475" i="51"/>
  <c r="CA475" i="51" s="1"/>
  <c r="CF517" i="50"/>
  <c r="CF387" i="50"/>
  <c r="AA552" i="50"/>
  <c r="AA585" i="50" s="1"/>
  <c r="CF322" i="50"/>
  <c r="CF452" i="50"/>
  <c r="AA63" i="50"/>
  <c r="BD88" i="46" s="1"/>
  <c r="AA190" i="2"/>
  <c r="BC483" i="2"/>
  <c r="CE483" i="2" s="1"/>
  <c r="BC223" i="2"/>
  <c r="CE223" i="2" s="1"/>
  <c r="BC418" i="2"/>
  <c r="CE418" i="2" s="1"/>
  <c r="BC353" i="2"/>
  <c r="CE353" i="2" s="1"/>
  <c r="BC288" i="2"/>
  <c r="CE288" i="2" s="1"/>
  <c r="BC354" i="49"/>
  <c r="BC289" i="49"/>
  <c r="AA191" i="49"/>
  <c r="BC484" i="49"/>
  <c r="BC224" i="49"/>
  <c r="BC55" i="48"/>
  <c r="BC419" i="49"/>
  <c r="CD252" i="49"/>
  <c r="CC381" i="50"/>
  <c r="BD322" i="49"/>
  <c r="AA322" i="49"/>
  <c r="EI290" i="49"/>
  <c r="BE291" i="51"/>
  <c r="CG291" i="51" s="1"/>
  <c r="EK291" i="51" s="1"/>
  <c r="BE226" i="51"/>
  <c r="CG226" i="51" s="1"/>
  <c r="EK226" i="51" s="1"/>
  <c r="BE421" i="51"/>
  <c r="CG421" i="51" s="1"/>
  <c r="EK421" i="51" s="1"/>
  <c r="BE356" i="51"/>
  <c r="CG356" i="51" s="1"/>
  <c r="EK356" i="51" s="1"/>
  <c r="BE486" i="51"/>
  <c r="CG486" i="51" s="1"/>
  <c r="EK486" i="51" s="1"/>
  <c r="BC384" i="51"/>
  <c r="Z384" i="51"/>
  <c r="EH352" i="51"/>
  <c r="BY212" i="50"/>
  <c r="EC407" i="50"/>
  <c r="U439" i="50"/>
  <c r="AX439" i="50"/>
  <c r="AZ380" i="2"/>
  <c r="W380" i="2"/>
  <c r="EE348" i="2"/>
  <c r="Y253" i="2"/>
  <c r="BB253" i="2"/>
  <c r="EG221" i="2"/>
  <c r="BA21" i="45"/>
  <c r="AA450" i="51"/>
  <c r="EI418" i="51"/>
  <c r="BD450" i="51"/>
  <c r="EI483" i="51"/>
  <c r="BD515" i="51"/>
  <c r="AA515" i="51"/>
  <c r="Z619" i="51"/>
  <c r="CE224" i="2"/>
  <c r="CE354" i="2"/>
  <c r="EH222" i="49"/>
  <c r="BC254" i="49"/>
  <c r="Z254" i="49"/>
  <c r="AA452" i="49"/>
  <c r="EI420" i="49"/>
  <c r="BD452" i="49"/>
  <c r="W313" i="50"/>
  <c r="EE281" i="50"/>
  <c r="AZ313" i="50"/>
  <c r="CF257" i="50"/>
  <c r="W379" i="49"/>
  <c r="AZ379" i="49"/>
  <c r="EE347" i="49"/>
  <c r="BY407" i="2"/>
  <c r="BY212" i="2"/>
  <c r="CA412" i="50"/>
  <c r="EI355" i="49"/>
  <c r="BD387" i="49"/>
  <c r="AA387" i="49"/>
  <c r="CE484" i="50"/>
  <c r="CE289" i="50"/>
  <c r="CC286" i="50"/>
  <c r="CC481" i="50"/>
  <c r="BZ410" i="2"/>
  <c r="EG416" i="49"/>
  <c r="Y448" i="49"/>
  <c r="BB448" i="49"/>
  <c r="Y253" i="49"/>
  <c r="EG221" i="49"/>
  <c r="BB253" i="49"/>
  <c r="CA477" i="2"/>
  <c r="CA412" i="2"/>
  <c r="W508" i="50"/>
  <c r="AZ508" i="50"/>
  <c r="EE476" i="50"/>
  <c r="V612" i="50"/>
  <c r="ED280" i="50"/>
  <c r="AY312" i="50"/>
  <c r="V312" i="50"/>
  <c r="BZ504" i="49"/>
  <c r="BZ439" i="49"/>
  <c r="BZ374" i="49"/>
  <c r="U539" i="49"/>
  <c r="U572" i="49" s="1"/>
  <c r="BZ309" i="49"/>
  <c r="U50" i="49"/>
  <c r="EE478" i="2"/>
  <c r="V614" i="2"/>
  <c r="W510" i="2"/>
  <c r="AZ510" i="2"/>
  <c r="V378" i="2"/>
  <c r="ED346" i="2"/>
  <c r="AY378" i="2"/>
  <c r="CE484" i="51"/>
  <c r="CE419" i="51"/>
  <c r="Y254" i="2"/>
  <c r="EG222" i="2"/>
  <c r="BB254" i="2"/>
  <c r="BA22" i="45"/>
  <c r="W248" i="50"/>
  <c r="AZ248" i="50"/>
  <c r="EE216" i="50"/>
  <c r="AY78" i="45"/>
  <c r="AZ414" i="2"/>
  <c r="AZ349" i="2"/>
  <c r="AZ479" i="2"/>
  <c r="X186" i="2"/>
  <c r="AZ219" i="2"/>
  <c r="CB219" i="2" s="1"/>
  <c r="AZ284" i="2"/>
  <c r="AZ50" i="48"/>
  <c r="Z449" i="51"/>
  <c r="EH417" i="51"/>
  <c r="BC449" i="51"/>
  <c r="BC254" i="51"/>
  <c r="Z254" i="51"/>
  <c r="EH222" i="51"/>
  <c r="U374" i="50"/>
  <c r="EC342" i="50"/>
  <c r="AX374" i="50"/>
  <c r="BZ409" i="2"/>
  <c r="BZ214" i="2"/>
  <c r="EI353" i="51"/>
  <c r="BD385" i="51"/>
  <c r="AA385" i="51"/>
  <c r="BC115" i="48"/>
  <c r="CE419" i="2"/>
  <c r="Z319" i="49"/>
  <c r="EH287" i="49"/>
  <c r="BC319" i="49"/>
  <c r="BB415" i="51"/>
  <c r="CD415" i="51" s="1"/>
  <c r="BB350" i="51"/>
  <c r="CD350" i="51" s="1"/>
  <c r="Z187" i="51"/>
  <c r="BB285" i="51"/>
  <c r="CD285" i="51" s="1"/>
  <c r="BB480" i="51"/>
  <c r="CD480" i="51" s="1"/>
  <c r="BB220" i="51"/>
  <c r="CD220" i="51" s="1"/>
  <c r="BZ244" i="49"/>
  <c r="CC251" i="51"/>
  <c r="W445" i="2"/>
  <c r="EE413" i="2"/>
  <c r="AZ445" i="2"/>
  <c r="CA477" i="50"/>
  <c r="CE419" i="50"/>
  <c r="W378" i="50"/>
  <c r="EE346" i="50"/>
  <c r="AZ378" i="50"/>
  <c r="AY247" i="50"/>
  <c r="V247" i="50"/>
  <c r="ED215" i="50"/>
  <c r="AX77" i="45"/>
  <c r="X316" i="49"/>
  <c r="CC251" i="49" s="1"/>
  <c r="BA316" i="49"/>
  <c r="EF284" i="49"/>
  <c r="CC316" i="49" s="1"/>
  <c r="AZ50" i="45"/>
  <c r="CC416" i="50"/>
  <c r="BZ280" i="2"/>
  <c r="V440" i="51"/>
  <c r="ED408" i="51"/>
  <c r="AY440" i="51"/>
  <c r="AY375" i="51"/>
  <c r="ED343" i="51"/>
  <c r="V375" i="51"/>
  <c r="EG286" i="49"/>
  <c r="BB318" i="49"/>
  <c r="Y318" i="49"/>
  <c r="CB509" i="51"/>
  <c r="CB314" i="51"/>
  <c r="W544" i="51"/>
  <c r="W577" i="51" s="1"/>
  <c r="CB444" i="51"/>
  <c r="CB379" i="51"/>
  <c r="AZ444" i="49"/>
  <c r="W444" i="49"/>
  <c r="EE412" i="49"/>
  <c r="V508" i="2"/>
  <c r="U612" i="2"/>
  <c r="AY508" i="2"/>
  <c r="ED476" i="2"/>
  <c r="CA282" i="2"/>
  <c r="CA217" i="2"/>
  <c r="AW213" i="2"/>
  <c r="BY213" i="2" s="1"/>
  <c r="AW473" i="2"/>
  <c r="AW278" i="2"/>
  <c r="AW408" i="2"/>
  <c r="AW343" i="2"/>
  <c r="U180" i="2"/>
  <c r="AW44" i="48"/>
  <c r="BD257" i="49"/>
  <c r="AA257" i="49"/>
  <c r="EI225" i="49"/>
  <c r="BC56" i="45"/>
  <c r="AV303" i="2"/>
  <c r="EA271" i="2"/>
  <c r="AV273" i="50"/>
  <c r="BX273" i="50" s="1"/>
  <c r="AV468" i="50"/>
  <c r="BX468" i="50" s="1"/>
  <c r="AV338" i="50"/>
  <c r="BX338" i="50" s="1"/>
  <c r="AV100" i="48"/>
  <c r="S45" i="2"/>
  <c r="AV403" i="50"/>
  <c r="BX403" i="50" s="1"/>
  <c r="T435" i="50" s="1"/>
  <c r="T241" i="2"/>
  <c r="AW241" i="2"/>
  <c r="EB209" i="2"/>
  <c r="AV238" i="2"/>
  <c r="EA206" i="2"/>
  <c r="S238" i="2"/>
  <c r="AU6" i="45"/>
  <c r="BX239" i="2"/>
  <c r="S605" i="2"/>
  <c r="AW501" i="2"/>
  <c r="EB469" i="2"/>
  <c r="T501" i="2"/>
  <c r="BY242" i="50"/>
  <c r="AV468" i="2"/>
  <c r="BX468" i="2" s="1"/>
  <c r="AV403" i="2"/>
  <c r="BX403" i="2" s="1"/>
  <c r="AV338" i="2"/>
  <c r="BX338" i="2" s="1"/>
  <c r="T175" i="2"/>
  <c r="AV273" i="2"/>
  <c r="BX273" i="2" s="1"/>
  <c r="AV208" i="2"/>
  <c r="BX208" i="2" s="1"/>
  <c r="T537" i="2"/>
  <c r="T570" i="2" s="1"/>
  <c r="BY502" i="2"/>
  <c r="BY437" i="2"/>
  <c r="BY307" i="2"/>
  <c r="BY372" i="2"/>
  <c r="T306" i="2"/>
  <c r="EB274" i="2"/>
  <c r="AW306" i="2"/>
  <c r="AV433" i="2"/>
  <c r="EA401" i="2"/>
  <c r="S433" i="2"/>
  <c r="AW371" i="2"/>
  <c r="T371" i="2"/>
  <c r="EB339" i="2"/>
  <c r="T436" i="2"/>
  <c r="EB404" i="2"/>
  <c r="AW436" i="2"/>
  <c r="EB404" i="50"/>
  <c r="AW436" i="50"/>
  <c r="T436" i="50"/>
  <c r="BY242" i="2"/>
  <c r="S605" i="50"/>
  <c r="T48" i="2"/>
  <c r="S368" i="2"/>
  <c r="EA336" i="2"/>
  <c r="AV368" i="2"/>
  <c r="AW371" i="50"/>
  <c r="T371" i="50"/>
  <c r="EB339" i="50"/>
  <c r="T537" i="50"/>
  <c r="T570" i="50" s="1"/>
  <c r="BY502" i="50"/>
  <c r="BY372" i="50"/>
  <c r="BY437" i="50"/>
  <c r="BY307" i="50"/>
  <c r="T48" i="50"/>
  <c r="AW73" i="46" s="1"/>
  <c r="AV9" i="45"/>
  <c r="S534" i="2"/>
  <c r="S567" i="2" s="1"/>
  <c r="BX499" i="2"/>
  <c r="BX434" i="2"/>
  <c r="BX369" i="2"/>
  <c r="BX304" i="2"/>
  <c r="AW241" i="50"/>
  <c r="T241" i="50"/>
  <c r="EB209" i="50"/>
  <c r="AV71" i="45"/>
  <c r="R602" i="2"/>
  <c r="AW501" i="51"/>
  <c r="BW368" i="51"/>
  <c r="T537" i="49"/>
  <c r="T570" i="49" s="1"/>
  <c r="S605" i="51"/>
  <c r="EB469" i="51"/>
  <c r="BY242" i="51"/>
  <c r="BW303" i="51"/>
  <c r="S45" i="51"/>
  <c r="AV101" i="46" s="1"/>
  <c r="R533" i="51"/>
  <c r="R566" i="51" s="1"/>
  <c r="BW498" i="51"/>
  <c r="AV101" i="45"/>
  <c r="AV40" i="45"/>
  <c r="EB404" i="49"/>
  <c r="AW436" i="49"/>
  <c r="T436" i="49"/>
  <c r="BY307" i="49"/>
  <c r="T436" i="51"/>
  <c r="EB404" i="51"/>
  <c r="AW436" i="51"/>
  <c r="S173" i="49"/>
  <c r="AU37" i="48"/>
  <c r="AU271" i="49"/>
  <c r="BW271" i="49" s="1"/>
  <c r="AU401" i="49"/>
  <c r="BW401" i="49" s="1"/>
  <c r="AU466" i="49"/>
  <c r="BW466" i="49" s="1"/>
  <c r="AU336" i="49"/>
  <c r="BW336" i="49" s="1"/>
  <c r="AU206" i="49"/>
  <c r="BW206" i="49" s="1"/>
  <c r="T48" i="51"/>
  <c r="AW104" i="46" s="1"/>
  <c r="BY242" i="49"/>
  <c r="AW241" i="51"/>
  <c r="EB209" i="51"/>
  <c r="T241" i="51"/>
  <c r="AV102" i="45"/>
  <c r="BY372" i="49"/>
  <c r="BW238" i="51"/>
  <c r="T371" i="51"/>
  <c r="EB339" i="51"/>
  <c r="AW371" i="51"/>
  <c r="AW241" i="49"/>
  <c r="T241" i="49"/>
  <c r="EB209" i="49"/>
  <c r="T306" i="49"/>
  <c r="EB274" i="49"/>
  <c r="AW306" i="49"/>
  <c r="BY437" i="49"/>
  <c r="BX239" i="51"/>
  <c r="AW306" i="51"/>
  <c r="EB274" i="51"/>
  <c r="T306" i="51"/>
  <c r="EB208" i="51"/>
  <c r="AW240" i="51"/>
  <c r="T240" i="51"/>
  <c r="BX499" i="49"/>
  <c r="S534" i="49"/>
  <c r="S567" i="49" s="1"/>
  <c r="BX434" i="49"/>
  <c r="BX369" i="49"/>
  <c r="BX304" i="49"/>
  <c r="T175" i="49"/>
  <c r="AV403" i="49"/>
  <c r="BX403" i="49" s="1"/>
  <c r="AV39" i="48"/>
  <c r="AV208" i="49"/>
  <c r="BX208" i="49" s="1"/>
  <c r="AV273" i="49"/>
  <c r="BX273" i="49" s="1"/>
  <c r="AV338" i="49"/>
  <c r="BX338" i="49" s="1"/>
  <c r="AV468" i="49"/>
  <c r="BX468" i="49" s="1"/>
  <c r="BY502" i="51"/>
  <c r="T537" i="51"/>
  <c r="T570" i="51" s="1"/>
  <c r="BY437" i="51"/>
  <c r="BY307" i="51"/>
  <c r="BY372" i="51"/>
  <c r="S604" i="51"/>
  <c r="T500" i="51"/>
  <c r="EB468" i="51"/>
  <c r="AW500" i="51"/>
  <c r="BX499" i="51"/>
  <c r="BX434" i="51"/>
  <c r="BX304" i="51"/>
  <c r="S534" i="51"/>
  <c r="S567" i="51" s="1"/>
  <c r="BX369" i="51"/>
  <c r="R44" i="51"/>
  <c r="AU100" i="46" s="1"/>
  <c r="BW433" i="51"/>
  <c r="T48" i="49"/>
  <c r="BY502" i="49"/>
  <c r="BX239" i="49"/>
  <c r="S605" i="49"/>
  <c r="AW501" i="49"/>
  <c r="T501" i="49"/>
  <c r="EB469" i="49"/>
  <c r="EB403" i="51"/>
  <c r="AW435" i="51"/>
  <c r="T435" i="51"/>
  <c r="AW371" i="49"/>
  <c r="T371" i="49"/>
  <c r="EB339" i="49"/>
  <c r="EB273" i="51"/>
  <c r="AW305" i="51"/>
  <c r="T305" i="51"/>
  <c r="AW370" i="51"/>
  <c r="EB338" i="51"/>
  <c r="T370" i="51"/>
  <c r="S45" i="49"/>
  <c r="N313" i="38" l="1"/>
  <c r="G28" i="53" s="1"/>
  <c r="G22" i="53"/>
  <c r="N230" i="38"/>
  <c r="BZ243" i="49"/>
  <c r="N327" i="51"/>
  <c r="N328" i="51" s="1"/>
  <c r="BS237" i="51"/>
  <c r="BS262" i="51" s="1"/>
  <c r="AY276" i="2"/>
  <c r="CA276" i="2" s="1"/>
  <c r="W178" i="2"/>
  <c r="AY341" i="2"/>
  <c r="CA341" i="2" s="1"/>
  <c r="AY406" i="2"/>
  <c r="CA406" i="2" s="1"/>
  <c r="AY11" i="46"/>
  <c r="AY211" i="2"/>
  <c r="CA211" i="2" s="1"/>
  <c r="AY11" i="45" s="1"/>
  <c r="AY42" i="46"/>
  <c r="AY471" i="2"/>
  <c r="CA471" i="2" s="1"/>
  <c r="N198" i="38"/>
  <c r="DV360" i="50"/>
  <c r="N125" i="38"/>
  <c r="R534" i="50"/>
  <c r="R567" i="50" s="1"/>
  <c r="BW304" i="50"/>
  <c r="BW369" i="50"/>
  <c r="BW434" i="50"/>
  <c r="BW499" i="50"/>
  <c r="N327" i="50"/>
  <c r="N328" i="50" s="1"/>
  <c r="BS237" i="50"/>
  <c r="BS262" i="50" s="1"/>
  <c r="AQ335" i="2"/>
  <c r="N68" i="2"/>
  <c r="AQ270" i="2"/>
  <c r="O172" i="2"/>
  <c r="O197" i="2" s="1"/>
  <c r="O198" i="2" s="1"/>
  <c r="AQ5" i="46"/>
  <c r="AQ31" i="46" s="1"/>
  <c r="O224" i="38" s="1"/>
  <c r="AQ465" i="2"/>
  <c r="AQ36" i="46"/>
  <c r="AQ62" i="46" s="1"/>
  <c r="AQ205" i="2"/>
  <c r="AQ400" i="2"/>
  <c r="DV295" i="51"/>
  <c r="AQ327" i="51"/>
  <c r="N96" i="38"/>
  <c r="N97" i="38" s="1"/>
  <c r="AQ327" i="50"/>
  <c r="N92" i="38"/>
  <c r="N100" i="38" s="1"/>
  <c r="DV295" i="50"/>
  <c r="N165" i="38"/>
  <c r="N66" i="38"/>
  <c r="DV425" i="51"/>
  <c r="N162" i="38"/>
  <c r="N163" i="38" s="1"/>
  <c r="AT69" i="46"/>
  <c r="AT401" i="50"/>
  <c r="BV401" i="50" s="1"/>
  <c r="AT336" i="50"/>
  <c r="BV336" i="50" s="1"/>
  <c r="AT466" i="50"/>
  <c r="BV466" i="50" s="1"/>
  <c r="AT206" i="50"/>
  <c r="BV206" i="50" s="1"/>
  <c r="AT68" i="45" s="1"/>
  <c r="R173" i="50"/>
  <c r="AT271" i="50"/>
  <c r="BV271" i="50" s="1"/>
  <c r="AT98" i="48"/>
  <c r="N99" i="38"/>
  <c r="AP128" i="45"/>
  <c r="N41" i="38"/>
  <c r="N243" i="38" s="1"/>
  <c r="DV360" i="51"/>
  <c r="N129" i="38"/>
  <c r="N130" i="38" s="1"/>
  <c r="AY74" i="46"/>
  <c r="AY211" i="50"/>
  <c r="CA211" i="50" s="1"/>
  <c r="AY471" i="50"/>
  <c r="CA471" i="50" s="1"/>
  <c r="AY406" i="50"/>
  <c r="CA406" i="50" s="1"/>
  <c r="AY341" i="50"/>
  <c r="CA341" i="50" s="1"/>
  <c r="W178" i="50"/>
  <c r="AY276" i="50"/>
  <c r="CA276" i="50" s="1"/>
  <c r="N532" i="51"/>
  <c r="BS497" i="51"/>
  <c r="BS522" i="51" s="1"/>
  <c r="BS432" i="51"/>
  <c r="BS457" i="51" s="1"/>
  <c r="BS367" i="51"/>
  <c r="BS392" i="51" s="1"/>
  <c r="N262" i="51"/>
  <c r="N263" i="51" s="1"/>
  <c r="BS302" i="51"/>
  <c r="BS327" i="51" s="1"/>
  <c r="N43" i="51"/>
  <c r="N565" i="2"/>
  <c r="N590" i="2" s="1"/>
  <c r="N591" i="2" s="1"/>
  <c r="O32" i="38" s="1"/>
  <c r="N557" i="2"/>
  <c r="N558" i="2" s="1"/>
  <c r="M331" i="38"/>
  <c r="M328" i="38"/>
  <c r="M340" i="38"/>
  <c r="R45" i="50"/>
  <c r="N242" i="38"/>
  <c r="N42" i="38"/>
  <c r="N244" i="38" s="1"/>
  <c r="N126" i="38"/>
  <c r="N134" i="38" s="1"/>
  <c r="N132" i="38"/>
  <c r="DV230" i="51"/>
  <c r="N63" i="38"/>
  <c r="N64" i="38" s="1"/>
  <c r="N68" i="38" s="1"/>
  <c r="AQ400" i="49"/>
  <c r="O172" i="49"/>
  <c r="O197" i="49" s="1"/>
  <c r="O198" i="49" s="1"/>
  <c r="AQ205" i="49"/>
  <c r="O18" i="38"/>
  <c r="AQ36" i="48"/>
  <c r="AQ62" i="48" s="1"/>
  <c r="O233" i="38" s="1"/>
  <c r="AQ270" i="49"/>
  <c r="AQ335" i="49"/>
  <c r="AQ465" i="49"/>
  <c r="N68" i="49"/>
  <c r="DV425" i="50"/>
  <c r="N158" i="38"/>
  <c r="N166" i="38" s="1"/>
  <c r="BE121" i="46"/>
  <c r="BE487" i="51"/>
  <c r="CG487" i="51" s="1"/>
  <c r="EK487" i="51" s="1"/>
  <c r="BE292" i="51"/>
  <c r="CG292" i="51" s="1"/>
  <c r="EK292" i="51" s="1"/>
  <c r="BE422" i="51"/>
  <c r="CG422" i="51" s="1"/>
  <c r="EK422" i="51" s="1"/>
  <c r="BE119" i="48"/>
  <c r="BE227" i="51"/>
  <c r="CG227" i="51" s="1"/>
  <c r="EK227" i="51" s="1"/>
  <c r="BE357" i="51"/>
  <c r="CG357" i="51" s="1"/>
  <c r="EK357" i="51" s="1"/>
  <c r="BW239" i="50"/>
  <c r="N59" i="38"/>
  <c r="N60" i="38" s="1"/>
  <c r="DV230" i="50"/>
  <c r="BE27" i="45"/>
  <c r="AX105" i="46"/>
  <c r="AX103" i="48"/>
  <c r="V178" i="51"/>
  <c r="AX211" i="51"/>
  <c r="BZ211" i="51" s="1"/>
  <c r="AX406" i="51"/>
  <c r="BZ406" i="51" s="1"/>
  <c r="AX471" i="51"/>
  <c r="BZ471" i="51" s="1"/>
  <c r="AX341" i="51"/>
  <c r="BZ341" i="51" s="1"/>
  <c r="AX276" i="51"/>
  <c r="BZ276" i="51" s="1"/>
  <c r="AX104" i="45"/>
  <c r="DV490" i="50"/>
  <c r="N191" i="38"/>
  <c r="BZ503" i="49"/>
  <c r="BZ438" i="49"/>
  <c r="BZ373" i="49"/>
  <c r="U538" i="49"/>
  <c r="U571" i="49" s="1"/>
  <c r="BZ308" i="49"/>
  <c r="BS432" i="50"/>
  <c r="BS457" i="50" s="1"/>
  <c r="BS367" i="50"/>
  <c r="BS392" i="50" s="1"/>
  <c r="N532" i="50"/>
  <c r="BS302" i="50"/>
  <c r="BS327" i="50" s="1"/>
  <c r="BS497" i="50"/>
  <c r="BS522" i="50" s="1"/>
  <c r="N262" i="50"/>
  <c r="N263" i="50" s="1"/>
  <c r="N43" i="50"/>
  <c r="DV490" i="51"/>
  <c r="N195" i="38"/>
  <c r="N196" i="38" s="1"/>
  <c r="N557" i="49"/>
  <c r="N558" i="49" s="1"/>
  <c r="N565" i="49"/>
  <c r="N590" i="49" s="1"/>
  <c r="N591" i="49" s="1"/>
  <c r="O44" i="38" s="1"/>
  <c r="M334" i="38"/>
  <c r="M337" i="38"/>
  <c r="M307" i="38"/>
  <c r="M358" i="38"/>
  <c r="M325" i="38"/>
  <c r="M363" i="38"/>
  <c r="M361" i="38"/>
  <c r="M316" i="38"/>
  <c r="M319" i="38"/>
  <c r="U49" i="49"/>
  <c r="AV7" i="46"/>
  <c r="AV38" i="46"/>
  <c r="AW10" i="46"/>
  <c r="AW41" i="46"/>
  <c r="BB20" i="46"/>
  <c r="BB51" i="46"/>
  <c r="W313" i="51"/>
  <c r="AZ313" i="51"/>
  <c r="AX105" i="48"/>
  <c r="AV337" i="2"/>
  <c r="BX337" i="2" s="1"/>
  <c r="BE291" i="50"/>
  <c r="CG291" i="50" s="1"/>
  <c r="EK291" i="50" s="1"/>
  <c r="AZ217" i="51"/>
  <c r="CB217" i="51" s="1"/>
  <c r="X249" i="51" s="1"/>
  <c r="AX343" i="49"/>
  <c r="BZ343" i="49" s="1"/>
  <c r="ED343" i="49" s="1"/>
  <c r="BE118" i="48"/>
  <c r="BE421" i="50"/>
  <c r="CG421" i="50" s="1"/>
  <c r="EK421" i="50" s="1"/>
  <c r="BE486" i="50"/>
  <c r="CG486" i="50" s="1"/>
  <c r="EK486" i="50" s="1"/>
  <c r="BE226" i="50"/>
  <c r="CG226" i="50" s="1"/>
  <c r="EK226" i="50" s="1"/>
  <c r="BE356" i="50"/>
  <c r="CG356" i="50" s="1"/>
  <c r="EK356" i="50" s="1"/>
  <c r="CG453" i="49"/>
  <c r="AB64" i="49"/>
  <c r="CG258" i="49"/>
  <c r="AB553" i="49"/>
  <c r="AB586" i="49" s="1"/>
  <c r="CG388" i="49"/>
  <c r="CG323" i="49"/>
  <c r="CG518" i="49"/>
  <c r="AX408" i="50"/>
  <c r="BZ408" i="50" s="1"/>
  <c r="AX473" i="50"/>
  <c r="BZ473" i="50" s="1"/>
  <c r="AX343" i="50"/>
  <c r="BZ343" i="50" s="1"/>
  <c r="ED343" i="50" s="1"/>
  <c r="V180" i="50"/>
  <c r="AX213" i="50"/>
  <c r="BZ213" i="50" s="1"/>
  <c r="ED213" i="50" s="1"/>
  <c r="AX278" i="50"/>
  <c r="BZ278" i="50" s="1"/>
  <c r="BA380" i="49"/>
  <c r="EF348" i="49"/>
  <c r="ED345" i="49"/>
  <c r="BA250" i="49"/>
  <c r="ED214" i="49"/>
  <c r="AY377" i="49"/>
  <c r="X250" i="49"/>
  <c r="V506" i="49"/>
  <c r="ED474" i="49"/>
  <c r="ED409" i="49"/>
  <c r="W378" i="51"/>
  <c r="AY441" i="49"/>
  <c r="AY506" i="51"/>
  <c r="V441" i="51"/>
  <c r="W248" i="51"/>
  <c r="AY441" i="51"/>
  <c r="EE411" i="51"/>
  <c r="W443" i="51"/>
  <c r="AZ443" i="51"/>
  <c r="ED279" i="49"/>
  <c r="ED475" i="49"/>
  <c r="AY311" i="49"/>
  <c r="AY246" i="49"/>
  <c r="U610" i="49"/>
  <c r="EF283" i="49"/>
  <c r="BA315" i="49"/>
  <c r="X445" i="49"/>
  <c r="AZ248" i="51"/>
  <c r="ED474" i="51"/>
  <c r="W55" i="49"/>
  <c r="V247" i="49"/>
  <c r="BA445" i="49"/>
  <c r="ED214" i="51"/>
  <c r="AY247" i="49"/>
  <c r="AZ378" i="51"/>
  <c r="V246" i="51"/>
  <c r="V612" i="51"/>
  <c r="X184" i="51"/>
  <c r="V180" i="49"/>
  <c r="V507" i="49"/>
  <c r="X315" i="49"/>
  <c r="CB379" i="49"/>
  <c r="AW435" i="50"/>
  <c r="W508" i="51"/>
  <c r="EB403" i="50"/>
  <c r="EE476" i="51"/>
  <c r="AY109" i="45"/>
  <c r="AZ477" i="51"/>
  <c r="CB477" i="51" s="1"/>
  <c r="AX105" i="45"/>
  <c r="AZ412" i="51"/>
  <c r="CB412" i="51" s="1"/>
  <c r="AV207" i="2"/>
  <c r="BX207" i="2" s="1"/>
  <c r="BD26" i="45"/>
  <c r="AV402" i="2"/>
  <c r="BX402" i="2" s="1"/>
  <c r="V311" i="51"/>
  <c r="AY108" i="45"/>
  <c r="BC54" i="45"/>
  <c r="AY311" i="51"/>
  <c r="AZ282" i="51"/>
  <c r="CB282" i="51" s="1"/>
  <c r="AZ347" i="51"/>
  <c r="CB347" i="51" s="1"/>
  <c r="U610" i="51"/>
  <c r="AX107" i="45"/>
  <c r="AV272" i="2"/>
  <c r="BX272" i="2" s="1"/>
  <c r="T304" i="2" s="1"/>
  <c r="CE254" i="49"/>
  <c r="AX473" i="49"/>
  <c r="BZ473" i="49" s="1"/>
  <c r="ED473" i="49" s="1"/>
  <c r="AX213" i="49"/>
  <c r="BZ213" i="49" s="1"/>
  <c r="ED213" i="49" s="1"/>
  <c r="AX408" i="49"/>
  <c r="BZ408" i="49" s="1"/>
  <c r="AX278" i="49"/>
  <c r="BZ278" i="49" s="1"/>
  <c r="AY310" i="49" s="1"/>
  <c r="BB113" i="45"/>
  <c r="BD118" i="45"/>
  <c r="BD25" i="45"/>
  <c r="W544" i="49"/>
  <c r="W577" i="49" s="1"/>
  <c r="BC23" i="45"/>
  <c r="BC85" i="45"/>
  <c r="AX76" i="45"/>
  <c r="T174" i="2"/>
  <c r="BY343" i="2"/>
  <c r="AX245" i="2"/>
  <c r="EC213" i="2"/>
  <c r="U245" i="2"/>
  <c r="ED280" i="2"/>
  <c r="AY312" i="2"/>
  <c r="V312" i="2"/>
  <c r="BC512" i="51"/>
  <c r="Z512" i="51"/>
  <c r="Y616" i="51"/>
  <c r="EH480" i="51"/>
  <c r="BC382" i="51"/>
  <c r="EH350" i="51"/>
  <c r="Z382" i="51"/>
  <c r="V441" i="2"/>
  <c r="AY441" i="2"/>
  <c r="ED409" i="2"/>
  <c r="CB479" i="2"/>
  <c r="AA451" i="51"/>
  <c r="EI419" i="51"/>
  <c r="BD451" i="51"/>
  <c r="W444" i="2"/>
  <c r="AZ444" i="2"/>
  <c r="EE412" i="2"/>
  <c r="X617" i="50"/>
  <c r="Y513" i="50"/>
  <c r="BB513" i="50"/>
  <c r="EG481" i="50"/>
  <c r="EC212" i="2"/>
  <c r="AX244" i="2"/>
  <c r="U244" i="2"/>
  <c r="AW12" i="45"/>
  <c r="U244" i="50"/>
  <c r="EC212" i="50"/>
  <c r="BZ244" i="50" s="1"/>
  <c r="AX244" i="50"/>
  <c r="AW74" i="45"/>
  <c r="BE119" i="45"/>
  <c r="BD450" i="2"/>
  <c r="EI418" i="2"/>
  <c r="AA450" i="2"/>
  <c r="AB192" i="50"/>
  <c r="BD355" i="50"/>
  <c r="CF355" i="50" s="1"/>
  <c r="BD225" i="50"/>
  <c r="CF225" i="50" s="1"/>
  <c r="BD420" i="50"/>
  <c r="CF420" i="50" s="1"/>
  <c r="BD485" i="50"/>
  <c r="CF485" i="50" s="1"/>
  <c r="BD290" i="50"/>
  <c r="CF290" i="50" s="1"/>
  <c r="AZ377" i="51"/>
  <c r="EE345" i="51"/>
  <c r="W377" i="51"/>
  <c r="X57" i="49"/>
  <c r="X546" i="49"/>
  <c r="X579" i="49" s="1"/>
  <c r="CA505" i="51"/>
  <c r="CA440" i="51"/>
  <c r="CA375" i="51"/>
  <c r="V540" i="51"/>
  <c r="V573" i="51" s="1"/>
  <c r="CA310" i="51"/>
  <c r="V51" i="51"/>
  <c r="AY107" i="46" s="1"/>
  <c r="CB413" i="50"/>
  <c r="CB218" i="50"/>
  <c r="U611" i="2"/>
  <c r="ED475" i="2"/>
  <c r="AY507" i="2"/>
  <c r="V507" i="2"/>
  <c r="AZ379" i="50"/>
  <c r="EE347" i="50"/>
  <c r="W379" i="50"/>
  <c r="AA516" i="2"/>
  <c r="EI484" i="2"/>
  <c r="Z620" i="2"/>
  <c r="BD516" i="2"/>
  <c r="BD450" i="50"/>
  <c r="EI418" i="50"/>
  <c r="AA450" i="50"/>
  <c r="EI353" i="50"/>
  <c r="BD385" i="50"/>
  <c r="AA385" i="50"/>
  <c r="V311" i="50"/>
  <c r="AY311" i="50"/>
  <c r="ED279" i="50"/>
  <c r="ED344" i="50"/>
  <c r="AY376" i="50"/>
  <c r="V376" i="50"/>
  <c r="CB315" i="2"/>
  <c r="CB510" i="2"/>
  <c r="W545" i="2"/>
  <c r="W578" i="2" s="1"/>
  <c r="CB445" i="2"/>
  <c r="CB314" i="49"/>
  <c r="V376" i="49"/>
  <c r="ED344" i="49"/>
  <c r="AY376" i="49"/>
  <c r="AX45" i="45"/>
  <c r="Y253" i="51"/>
  <c r="EG221" i="51"/>
  <c r="BB253" i="51"/>
  <c r="AY244" i="51"/>
  <c r="V244" i="51"/>
  <c r="ED212" i="51"/>
  <c r="AZ314" i="50"/>
  <c r="EE282" i="50"/>
  <c r="W314" i="50"/>
  <c r="EJ225" i="51"/>
  <c r="AB257" i="51"/>
  <c r="BE257" i="51"/>
  <c r="BE387" i="51"/>
  <c r="EJ355" i="51"/>
  <c r="AB387" i="51"/>
  <c r="CB249" i="49"/>
  <c r="EJ355" i="2"/>
  <c r="BE387" i="2"/>
  <c r="AB387" i="2"/>
  <c r="V311" i="2"/>
  <c r="AY311" i="2"/>
  <c r="ED279" i="2"/>
  <c r="CD482" i="50"/>
  <c r="CD417" i="50"/>
  <c r="X315" i="51"/>
  <c r="EF283" i="51"/>
  <c r="BA315" i="51"/>
  <c r="BY408" i="2"/>
  <c r="W314" i="2"/>
  <c r="EE282" i="2"/>
  <c r="AZ314" i="2"/>
  <c r="CA377" i="50"/>
  <c r="CA312" i="50"/>
  <c r="V542" i="50"/>
  <c r="V575" i="50" s="1"/>
  <c r="CA507" i="50"/>
  <c r="CA442" i="50"/>
  <c r="V53" i="50"/>
  <c r="AY78" i="46" s="1"/>
  <c r="W509" i="50"/>
  <c r="AZ509" i="50"/>
  <c r="EE477" i="50"/>
  <c r="V613" i="50"/>
  <c r="BC317" i="51"/>
  <c r="Z317" i="51"/>
  <c r="EH285" i="51"/>
  <c r="CE449" i="51"/>
  <c r="CE384" i="51"/>
  <c r="Z549" i="51"/>
  <c r="Z582" i="51" s="1"/>
  <c r="CE319" i="51"/>
  <c r="CE514" i="51"/>
  <c r="Z60" i="51"/>
  <c r="BC116" i="46" s="1"/>
  <c r="CB284" i="2"/>
  <c r="CB349" i="2"/>
  <c r="AY442" i="49"/>
  <c r="V442" i="49"/>
  <c r="ED410" i="49"/>
  <c r="CA247" i="50"/>
  <c r="CB248" i="50"/>
  <c r="CE384" i="49"/>
  <c r="Z549" i="49"/>
  <c r="Z582" i="49" s="1"/>
  <c r="CE319" i="49"/>
  <c r="CE514" i="49"/>
  <c r="CE449" i="49"/>
  <c r="Z60" i="49"/>
  <c r="AA386" i="2"/>
  <c r="EI354" i="2"/>
  <c r="BD386" i="2"/>
  <c r="CB380" i="2"/>
  <c r="CF257" i="49"/>
  <c r="CE224" i="49"/>
  <c r="CE289" i="49"/>
  <c r="EI223" i="2"/>
  <c r="BD255" i="2"/>
  <c r="AA255" i="2"/>
  <c r="W507" i="51"/>
  <c r="V611" i="51"/>
  <c r="EE475" i="51"/>
  <c r="AZ507" i="51"/>
  <c r="CC446" i="49"/>
  <c r="CC381" i="49"/>
  <c r="EE347" i="2"/>
  <c r="AZ379" i="2"/>
  <c r="W379" i="2"/>
  <c r="Y383" i="49"/>
  <c r="CD448" i="49" s="1"/>
  <c r="BB383" i="49"/>
  <c r="EG351" i="49"/>
  <c r="CD383" i="49" s="1"/>
  <c r="BA52" i="45"/>
  <c r="CB478" i="50"/>
  <c r="BB253" i="50"/>
  <c r="EG221" i="50"/>
  <c r="Y253" i="50"/>
  <c r="BA83" i="45"/>
  <c r="AX504" i="2"/>
  <c r="EC472" i="2"/>
  <c r="U504" i="2"/>
  <c r="T608" i="2"/>
  <c r="BB480" i="2"/>
  <c r="CD480" i="2" s="1"/>
  <c r="BB350" i="2"/>
  <c r="CD350" i="2" s="1"/>
  <c r="BB285" i="2"/>
  <c r="CD285" i="2" s="1"/>
  <c r="BB415" i="2"/>
  <c r="CD415" i="2" s="1"/>
  <c r="Z187" i="2"/>
  <c r="BB220" i="2"/>
  <c r="CD220" i="2" s="1"/>
  <c r="AY376" i="2"/>
  <c r="V376" i="2"/>
  <c r="ED344" i="2"/>
  <c r="T608" i="50"/>
  <c r="EJ356" i="2"/>
  <c r="BE388" i="2"/>
  <c r="AB388" i="2"/>
  <c r="BE323" i="2"/>
  <c r="AB323" i="2"/>
  <c r="EJ291" i="2"/>
  <c r="BD321" i="51"/>
  <c r="EI289" i="51"/>
  <c r="AA321" i="51"/>
  <c r="CB509" i="49"/>
  <c r="BB318" i="51"/>
  <c r="Y318" i="51"/>
  <c r="EG286" i="51"/>
  <c r="X617" i="49"/>
  <c r="CA245" i="51"/>
  <c r="AY377" i="2"/>
  <c r="ED345" i="2"/>
  <c r="V377" i="2"/>
  <c r="V504" i="51"/>
  <c r="U608" i="51"/>
  <c r="AY504" i="51"/>
  <c r="ED472" i="51"/>
  <c r="BD256" i="50"/>
  <c r="AA256" i="50"/>
  <c r="EI224" i="50"/>
  <c r="BC86" i="45"/>
  <c r="CD254" i="2"/>
  <c r="AB452" i="51"/>
  <c r="EJ420" i="51"/>
  <c r="BE452" i="51"/>
  <c r="U309" i="2"/>
  <c r="EC277" i="2"/>
  <c r="AX309" i="2"/>
  <c r="Y186" i="51"/>
  <c r="BA414" i="51"/>
  <c r="CC414" i="51" s="1"/>
  <c r="BA284" i="51"/>
  <c r="CC284" i="51" s="1"/>
  <c r="BA219" i="51"/>
  <c r="CC219" i="51" s="1"/>
  <c r="BA479" i="51"/>
  <c r="CC479" i="51" s="1"/>
  <c r="BA111" i="48"/>
  <c r="BA349" i="51"/>
  <c r="CC349" i="51" s="1"/>
  <c r="AA550" i="51"/>
  <c r="AA583" i="51" s="1"/>
  <c r="CF385" i="51"/>
  <c r="CF515" i="51"/>
  <c r="CF450" i="51"/>
  <c r="CF320" i="51"/>
  <c r="AA61" i="51"/>
  <c r="BD117" i="46" s="1"/>
  <c r="AB452" i="2"/>
  <c r="EJ420" i="2"/>
  <c r="BE452" i="2"/>
  <c r="CE254" i="51"/>
  <c r="BA285" i="50"/>
  <c r="BA220" i="50"/>
  <c r="BA415" i="50"/>
  <c r="BA480" i="50"/>
  <c r="Y187" i="50"/>
  <c r="BA350" i="50"/>
  <c r="BA112" i="48"/>
  <c r="CD352" i="50"/>
  <c r="EI224" i="51"/>
  <c r="BD256" i="51"/>
  <c r="AA256" i="51"/>
  <c r="BC117" i="45"/>
  <c r="X380" i="51"/>
  <c r="BA380" i="51"/>
  <c r="EF348" i="51"/>
  <c r="EI223" i="49"/>
  <c r="BD255" i="49"/>
  <c r="AA255" i="49"/>
  <c r="EI418" i="49"/>
  <c r="BD450" i="49"/>
  <c r="AA450" i="49"/>
  <c r="AV467" i="2"/>
  <c r="BX467" i="2" s="1"/>
  <c r="AA552" i="49"/>
  <c r="AA585" i="49" s="1"/>
  <c r="CF452" i="49"/>
  <c r="CF322" i="49"/>
  <c r="CF387" i="49"/>
  <c r="CF517" i="49"/>
  <c r="AA63" i="49"/>
  <c r="BY278" i="2"/>
  <c r="Y448" i="50"/>
  <c r="EG416" i="50"/>
  <c r="BB448" i="50"/>
  <c r="BC447" i="51"/>
  <c r="EH415" i="51"/>
  <c r="Z447" i="51"/>
  <c r="AY246" i="2"/>
  <c r="ED214" i="2"/>
  <c r="V246" i="2"/>
  <c r="AX14" i="45"/>
  <c r="EF219" i="2"/>
  <c r="BA251" i="2"/>
  <c r="X251" i="2"/>
  <c r="CB414" i="2"/>
  <c r="V613" i="2"/>
  <c r="EE477" i="2"/>
  <c r="AZ509" i="2"/>
  <c r="W509" i="2"/>
  <c r="AY442" i="2"/>
  <c r="V442" i="2"/>
  <c r="ED410" i="2"/>
  <c r="Y318" i="50"/>
  <c r="EG286" i="50"/>
  <c r="BB318" i="50"/>
  <c r="BD516" i="50"/>
  <c r="AA516" i="50"/>
  <c r="EI484" i="50"/>
  <c r="Z620" i="50"/>
  <c r="EC407" i="2"/>
  <c r="U439" i="2"/>
  <c r="AX439" i="2"/>
  <c r="CD383" i="2"/>
  <c r="CD513" i="2"/>
  <c r="CD318" i="2"/>
  <c r="Y548" i="2"/>
  <c r="Y581" i="2" s="1"/>
  <c r="CD448" i="2"/>
  <c r="Y59" i="2"/>
  <c r="W56" i="2"/>
  <c r="CE354" i="49"/>
  <c r="EI288" i="2"/>
  <c r="BD320" i="2"/>
  <c r="AA320" i="2"/>
  <c r="BD515" i="2"/>
  <c r="AA515" i="2"/>
  <c r="EI483" i="2"/>
  <c r="Z619" i="2"/>
  <c r="W312" i="51"/>
  <c r="EE280" i="51"/>
  <c r="AZ312" i="51"/>
  <c r="EE410" i="51"/>
  <c r="AZ442" i="51"/>
  <c r="W442" i="51"/>
  <c r="CC511" i="49"/>
  <c r="BA349" i="50"/>
  <c r="CC349" i="50" s="1"/>
  <c r="Y186" i="50"/>
  <c r="BA479" i="50"/>
  <c r="CC479" i="50" s="1"/>
  <c r="BA219" i="50"/>
  <c r="CC219" i="50" s="1"/>
  <c r="BA414" i="50"/>
  <c r="CC414" i="50" s="1"/>
  <c r="BA284" i="50"/>
  <c r="CC284" i="50" s="1"/>
  <c r="CB283" i="50"/>
  <c r="CB348" i="50"/>
  <c r="CA248" i="2"/>
  <c r="BD255" i="50"/>
  <c r="AA255" i="50"/>
  <c r="EI223" i="50"/>
  <c r="AB453" i="2"/>
  <c r="EJ421" i="2"/>
  <c r="BE453" i="2"/>
  <c r="AB518" i="2"/>
  <c r="EJ486" i="2"/>
  <c r="BE518" i="2"/>
  <c r="AA622" i="2"/>
  <c r="V246" i="50"/>
  <c r="ED214" i="50"/>
  <c r="AY246" i="50"/>
  <c r="U611" i="49"/>
  <c r="CB444" i="49"/>
  <c r="BA114" i="45"/>
  <c r="BB448" i="51"/>
  <c r="Y448" i="51"/>
  <c r="EG416" i="51"/>
  <c r="ED407" i="51"/>
  <c r="V439" i="51"/>
  <c r="AY439" i="51"/>
  <c r="AY374" i="51"/>
  <c r="ED342" i="51"/>
  <c r="V374" i="51"/>
  <c r="BB350" i="49"/>
  <c r="CD350" i="49" s="1"/>
  <c r="BB51" i="48"/>
  <c r="Z187" i="49"/>
  <c r="BB285" i="49"/>
  <c r="CD285" i="49" s="1"/>
  <c r="BB220" i="49"/>
  <c r="CD220" i="49" s="1"/>
  <c r="BB415" i="49"/>
  <c r="CD415" i="49" s="1"/>
  <c r="BB480" i="49"/>
  <c r="CD480" i="49" s="1"/>
  <c r="EI354" i="50"/>
  <c r="AA386" i="50"/>
  <c r="BD386" i="50"/>
  <c r="EE217" i="50"/>
  <c r="W249" i="50"/>
  <c r="AZ249" i="50"/>
  <c r="AY79" i="45"/>
  <c r="AB322" i="51"/>
  <c r="BE322" i="51"/>
  <c r="EJ290" i="51"/>
  <c r="AB517" i="2"/>
  <c r="AA621" i="2"/>
  <c r="BE517" i="2"/>
  <c r="EJ485" i="2"/>
  <c r="CD287" i="50"/>
  <c r="BA250" i="51"/>
  <c r="EF218" i="51"/>
  <c r="X250" i="51"/>
  <c r="BD515" i="49"/>
  <c r="AA515" i="49"/>
  <c r="Z619" i="49"/>
  <c r="EI483" i="49"/>
  <c r="BY473" i="2"/>
  <c r="EE217" i="2"/>
  <c r="AZ249" i="2"/>
  <c r="W249" i="2"/>
  <c r="AY17" i="45"/>
  <c r="BD451" i="50"/>
  <c r="EI419" i="50"/>
  <c r="AA451" i="50"/>
  <c r="EH220" i="51"/>
  <c r="BC252" i="51"/>
  <c r="Z252" i="51"/>
  <c r="BD451" i="2"/>
  <c r="AA451" i="2"/>
  <c r="EI419" i="2"/>
  <c r="CB443" i="50"/>
  <c r="CB378" i="50"/>
  <c r="W543" i="50"/>
  <c r="W576" i="50" s="1"/>
  <c r="CB313" i="50"/>
  <c r="CB508" i="50"/>
  <c r="W54" i="50"/>
  <c r="AZ79" i="46" s="1"/>
  <c r="CD514" i="2"/>
  <c r="CD384" i="2"/>
  <c r="Y549" i="2"/>
  <c r="Y582" i="2" s="1"/>
  <c r="CD319" i="2"/>
  <c r="CD449" i="2"/>
  <c r="Y60" i="2"/>
  <c r="V312" i="49"/>
  <c r="AY312" i="49"/>
  <c r="ED280" i="49"/>
  <c r="AX46" i="45"/>
  <c r="Z620" i="51"/>
  <c r="AA516" i="51"/>
  <c r="EI484" i="51"/>
  <c r="BD516" i="51"/>
  <c r="AX277" i="49"/>
  <c r="BZ277" i="49" s="1"/>
  <c r="AX212" i="49"/>
  <c r="BZ212" i="49" s="1"/>
  <c r="AX407" i="49"/>
  <c r="BZ407" i="49" s="1"/>
  <c r="AX472" i="49"/>
  <c r="BZ472" i="49" s="1"/>
  <c r="AX342" i="49"/>
  <c r="BZ342" i="49" s="1"/>
  <c r="V179" i="49"/>
  <c r="ED344" i="51"/>
  <c r="AY376" i="51"/>
  <c r="V376" i="51"/>
  <c r="BD321" i="50"/>
  <c r="AA321" i="50"/>
  <c r="EI289" i="50"/>
  <c r="EE412" i="50"/>
  <c r="W444" i="50"/>
  <c r="AZ444" i="50"/>
  <c r="EI224" i="2"/>
  <c r="AA256" i="2"/>
  <c r="BD256" i="2"/>
  <c r="BC24" i="45"/>
  <c r="CE419" i="49"/>
  <c r="CE484" i="49"/>
  <c r="BD385" i="2"/>
  <c r="EI353" i="2"/>
  <c r="AA385" i="2"/>
  <c r="EE215" i="51"/>
  <c r="AZ247" i="51"/>
  <c r="W247" i="51"/>
  <c r="AZ216" i="49"/>
  <c r="CB216" i="49" s="1"/>
  <c r="AZ346" i="49"/>
  <c r="CB346" i="49" s="1"/>
  <c r="AZ281" i="49"/>
  <c r="CB281" i="49" s="1"/>
  <c r="AZ476" i="49"/>
  <c r="CB476" i="49" s="1"/>
  <c r="X183" i="49"/>
  <c r="AZ411" i="49"/>
  <c r="CB411" i="49" s="1"/>
  <c r="BA510" i="49"/>
  <c r="X510" i="49"/>
  <c r="EF478" i="49"/>
  <c r="W614" i="49"/>
  <c r="AZ49" i="45"/>
  <c r="EI289" i="2"/>
  <c r="AA321" i="2"/>
  <c r="BD321" i="2"/>
  <c r="U610" i="2"/>
  <c r="V506" i="2"/>
  <c r="AY506" i="2"/>
  <c r="ED474" i="2"/>
  <c r="BD515" i="50"/>
  <c r="EI483" i="50"/>
  <c r="Z619" i="50"/>
  <c r="AA515" i="50"/>
  <c r="AA320" i="50"/>
  <c r="EI288" i="50"/>
  <c r="BD320" i="50"/>
  <c r="BE258" i="2"/>
  <c r="AB258" i="2"/>
  <c r="EJ226" i="2"/>
  <c r="AY506" i="50"/>
  <c r="V506" i="50"/>
  <c r="ED474" i="50"/>
  <c r="U610" i="50"/>
  <c r="V441" i="50"/>
  <c r="AY441" i="50"/>
  <c r="ED409" i="50"/>
  <c r="CA508" i="2"/>
  <c r="CA313" i="2"/>
  <c r="V543" i="2"/>
  <c r="V576" i="2" s="1"/>
  <c r="CA443" i="2"/>
  <c r="CA378" i="2"/>
  <c r="V54" i="2"/>
  <c r="BB383" i="51"/>
  <c r="EG351" i="51"/>
  <c r="Y383" i="51"/>
  <c r="Y513" i="51"/>
  <c r="EG481" i="51"/>
  <c r="BB513" i="51"/>
  <c r="X617" i="51"/>
  <c r="ED215" i="2"/>
  <c r="AY247" i="2"/>
  <c r="V247" i="2"/>
  <c r="AX15" i="45"/>
  <c r="EG351" i="50"/>
  <c r="Y383" i="50"/>
  <c r="BB383" i="50"/>
  <c r="ED277" i="51"/>
  <c r="V309" i="51"/>
  <c r="AY309" i="51"/>
  <c r="BE517" i="51"/>
  <c r="AB517" i="51"/>
  <c r="EJ485" i="51"/>
  <c r="AA621" i="51"/>
  <c r="BD117" i="48"/>
  <c r="AX374" i="2"/>
  <c r="EC342" i="2"/>
  <c r="U374" i="2"/>
  <c r="CF255" i="51"/>
  <c r="EJ290" i="2"/>
  <c r="AB322" i="2"/>
  <c r="BE322" i="2"/>
  <c r="AB257" i="2"/>
  <c r="EJ225" i="2"/>
  <c r="BE257" i="2"/>
  <c r="CB250" i="2"/>
  <c r="CD253" i="2"/>
  <c r="CD222" i="50"/>
  <c r="EI354" i="51"/>
  <c r="AA386" i="51"/>
  <c r="BD386" i="51"/>
  <c r="CB413" i="51"/>
  <c r="W614" i="51" s="1"/>
  <c r="X510" i="51"/>
  <c r="EF478" i="51"/>
  <c r="BA510" i="51"/>
  <c r="AA320" i="49"/>
  <c r="BD320" i="49"/>
  <c r="EI288" i="49"/>
  <c r="EI353" i="49"/>
  <c r="BD385" i="49"/>
  <c r="AA385" i="49"/>
  <c r="BY241" i="2"/>
  <c r="BY241" i="50"/>
  <c r="BX238" i="2"/>
  <c r="AW435" i="2"/>
  <c r="T435" i="2"/>
  <c r="EB403" i="2"/>
  <c r="EB208" i="2"/>
  <c r="T240" i="2"/>
  <c r="AW240" i="2"/>
  <c r="AW370" i="2"/>
  <c r="EB338" i="2"/>
  <c r="T370" i="2"/>
  <c r="AW405" i="2"/>
  <c r="BY405" i="2" s="1"/>
  <c r="AW275" i="2"/>
  <c r="BY275" i="2" s="1"/>
  <c r="AW210" i="2"/>
  <c r="BY210" i="2" s="1"/>
  <c r="U177" i="2"/>
  <c r="AW340" i="2"/>
  <c r="BY340" i="2" s="1"/>
  <c r="AW470" i="2"/>
  <c r="BY470" i="2" s="1"/>
  <c r="T240" i="50"/>
  <c r="AW240" i="50"/>
  <c r="EB208" i="50"/>
  <c r="AV70" i="45"/>
  <c r="AW500" i="2"/>
  <c r="T500" i="2"/>
  <c r="S604" i="2"/>
  <c r="EB468" i="2"/>
  <c r="T536" i="2"/>
  <c r="T569" i="2" s="1"/>
  <c r="BY501" i="2"/>
  <c r="BY436" i="2"/>
  <c r="BY371" i="2"/>
  <c r="BY306" i="2"/>
  <c r="T47" i="2"/>
  <c r="BY501" i="50"/>
  <c r="T536" i="50"/>
  <c r="T569" i="50" s="1"/>
  <c r="BY436" i="50"/>
  <c r="BY371" i="50"/>
  <c r="BY306" i="50"/>
  <c r="T47" i="50"/>
  <c r="AW72" i="46" s="1"/>
  <c r="AW305" i="2"/>
  <c r="EB273" i="2"/>
  <c r="T305" i="2"/>
  <c r="AW405" i="50"/>
  <c r="BY405" i="50" s="1"/>
  <c r="U177" i="50"/>
  <c r="AW275" i="50"/>
  <c r="BY275" i="50" s="1"/>
  <c r="AW210" i="50"/>
  <c r="BY210" i="50" s="1"/>
  <c r="AW470" i="50"/>
  <c r="BY470" i="50" s="1"/>
  <c r="AW340" i="50"/>
  <c r="BY340" i="50" s="1"/>
  <c r="T370" i="50"/>
  <c r="AW370" i="50"/>
  <c r="EB338" i="50"/>
  <c r="T305" i="50"/>
  <c r="EB273" i="50"/>
  <c r="AW305" i="50"/>
  <c r="AW500" i="50"/>
  <c r="T500" i="50"/>
  <c r="EB468" i="50"/>
  <c r="S604" i="50"/>
  <c r="AV8" i="45"/>
  <c r="S533" i="2"/>
  <c r="S566" i="2" s="1"/>
  <c r="BX498" i="2"/>
  <c r="BX433" i="2"/>
  <c r="BX368" i="2"/>
  <c r="BX303" i="2"/>
  <c r="S44" i="2"/>
  <c r="AV272" i="51"/>
  <c r="BX272" i="51" s="1"/>
  <c r="AU37" i="45"/>
  <c r="AV467" i="51"/>
  <c r="BX467" i="51" s="1"/>
  <c r="AV337" i="51"/>
  <c r="BX337" i="51" s="1"/>
  <c r="AV402" i="51"/>
  <c r="BX402" i="51" s="1"/>
  <c r="T174" i="51"/>
  <c r="AV207" i="51"/>
  <c r="BX207" i="51" s="1"/>
  <c r="AV39" i="45"/>
  <c r="BY241" i="51"/>
  <c r="S604" i="49"/>
  <c r="T500" i="49"/>
  <c r="AW500" i="49"/>
  <c r="EB468" i="49"/>
  <c r="T536" i="51"/>
  <c r="T569" i="51" s="1"/>
  <c r="BY501" i="51"/>
  <c r="BY436" i="51"/>
  <c r="BY306" i="51"/>
  <c r="BY371" i="51"/>
  <c r="T47" i="51"/>
  <c r="AW103" i="46" s="1"/>
  <c r="AV433" i="49"/>
  <c r="EA401" i="49"/>
  <c r="S433" i="49"/>
  <c r="BY240" i="51"/>
  <c r="T305" i="49"/>
  <c r="EB273" i="49"/>
  <c r="AW305" i="49"/>
  <c r="AW435" i="49"/>
  <c r="T435" i="49"/>
  <c r="EB403" i="49"/>
  <c r="U177" i="51"/>
  <c r="AW275" i="51"/>
  <c r="BY275" i="51" s="1"/>
  <c r="AW102" i="48"/>
  <c r="AW470" i="51"/>
  <c r="BY470" i="51" s="1"/>
  <c r="AW340" i="51"/>
  <c r="BY340" i="51" s="1"/>
  <c r="AW405" i="51"/>
  <c r="BY405" i="51" s="1"/>
  <c r="AW210" i="51"/>
  <c r="BY210" i="51" s="1"/>
  <c r="AV368" i="49"/>
  <c r="S368" i="49"/>
  <c r="EA336" i="49"/>
  <c r="T174" i="49"/>
  <c r="AV467" i="49"/>
  <c r="BX467" i="49" s="1"/>
  <c r="AV337" i="49"/>
  <c r="BX337" i="49" s="1"/>
  <c r="AV272" i="49"/>
  <c r="BX272" i="49" s="1"/>
  <c r="AV402" i="49"/>
  <c r="BX402" i="49" s="1"/>
  <c r="AV38" i="48"/>
  <c r="AV207" i="49"/>
  <c r="BX207" i="49" s="1"/>
  <c r="S173" i="51"/>
  <c r="AU206" i="51"/>
  <c r="BW206" i="51" s="1"/>
  <c r="AU466" i="51"/>
  <c r="BW466" i="51" s="1"/>
  <c r="AU401" i="51"/>
  <c r="BW401" i="51" s="1"/>
  <c r="AU336" i="51"/>
  <c r="BW336" i="51" s="1"/>
  <c r="AU271" i="51"/>
  <c r="BW271" i="51" s="1"/>
  <c r="T536" i="49"/>
  <c r="T569" i="49" s="1"/>
  <c r="BY501" i="49"/>
  <c r="BY436" i="49"/>
  <c r="BY371" i="49"/>
  <c r="BY306" i="49"/>
  <c r="R602" i="49"/>
  <c r="S498" i="49"/>
  <c r="AV498" i="49"/>
  <c r="EA466" i="49"/>
  <c r="EB208" i="49"/>
  <c r="AW240" i="49"/>
  <c r="T240" i="49"/>
  <c r="U177" i="49"/>
  <c r="AW470" i="49"/>
  <c r="BY470" i="49" s="1"/>
  <c r="AW340" i="49"/>
  <c r="BY340" i="49" s="1"/>
  <c r="AW405" i="49"/>
  <c r="BY405" i="49" s="1"/>
  <c r="AW275" i="49"/>
  <c r="BY275" i="49" s="1"/>
  <c r="AW210" i="49"/>
  <c r="BY210" i="49" s="1"/>
  <c r="AW41" i="48"/>
  <c r="AW370" i="49"/>
  <c r="T370" i="49"/>
  <c r="EB338" i="49"/>
  <c r="T535" i="51"/>
  <c r="T568" i="51" s="1"/>
  <c r="BY500" i="51"/>
  <c r="BY435" i="51"/>
  <c r="BY305" i="51"/>
  <c r="BY370" i="51"/>
  <c r="BY241" i="49"/>
  <c r="S238" i="49"/>
  <c r="EA206" i="49"/>
  <c r="AV238" i="49"/>
  <c r="S303" i="49"/>
  <c r="AV303" i="49"/>
  <c r="EA271" i="49"/>
  <c r="T46" i="51"/>
  <c r="AW102" i="46" s="1"/>
  <c r="T47" i="49"/>
  <c r="N76" i="38" l="1"/>
  <c r="N72" i="38"/>
  <c r="N80" i="38" s="1"/>
  <c r="ED341" i="51"/>
  <c r="AY373" i="51"/>
  <c r="V373" i="51"/>
  <c r="BS335" i="49"/>
  <c r="AQ360" i="49"/>
  <c r="O120" i="38" s="1"/>
  <c r="V607" i="50"/>
  <c r="AZ503" i="50"/>
  <c r="EE471" i="50"/>
  <c r="W503" i="50"/>
  <c r="N93" i="38"/>
  <c r="N101" i="38" s="1"/>
  <c r="DZ336" i="50"/>
  <c r="AU368" i="50"/>
  <c r="R368" i="50"/>
  <c r="N159" i="38"/>
  <c r="N167" i="38" s="1"/>
  <c r="W308" i="2"/>
  <c r="EE276" i="2"/>
  <c r="AZ308" i="2"/>
  <c r="V178" i="49"/>
  <c r="AX341" i="49"/>
  <c r="BZ341" i="49" s="1"/>
  <c r="AX471" i="49"/>
  <c r="BZ471" i="49" s="1"/>
  <c r="AX276" i="49"/>
  <c r="BZ276" i="49" s="1"/>
  <c r="AX211" i="49"/>
  <c r="BZ211" i="49" s="1"/>
  <c r="AX42" i="45" s="1"/>
  <c r="AX406" i="49"/>
  <c r="BZ406" i="49" s="1"/>
  <c r="AX42" i="48"/>
  <c r="U607" i="51"/>
  <c r="AY503" i="51"/>
  <c r="ED471" i="51"/>
  <c r="V503" i="51"/>
  <c r="AQ295" i="49"/>
  <c r="O87" i="38" s="1"/>
  <c r="BS270" i="49"/>
  <c r="N136" i="38"/>
  <c r="N144" i="38" s="1"/>
  <c r="N140" i="38"/>
  <c r="N557" i="51"/>
  <c r="N558" i="51" s="1"/>
  <c r="N565" i="51"/>
  <c r="N590" i="51" s="1"/>
  <c r="N591" i="51" s="1"/>
  <c r="O45" i="38" s="1"/>
  <c r="O46" i="38" s="1"/>
  <c r="W243" i="50"/>
  <c r="AZ243" i="50"/>
  <c r="EE211" i="50"/>
  <c r="AU433" i="50"/>
  <c r="DZ401" i="50"/>
  <c r="R433" i="50"/>
  <c r="AQ295" i="2"/>
  <c r="O83" i="38" s="1"/>
  <c r="BS270" i="2"/>
  <c r="W503" i="2"/>
  <c r="EE471" i="2"/>
  <c r="V607" i="2"/>
  <c r="AZ503" i="2"/>
  <c r="ED406" i="51"/>
  <c r="AY438" i="51"/>
  <c r="V438" i="51"/>
  <c r="O237" i="38"/>
  <c r="O273" i="38" s="1"/>
  <c r="O269" i="38"/>
  <c r="N142" i="38"/>
  <c r="N138" i="38"/>
  <c r="N146" i="38" s="1"/>
  <c r="N108" i="38"/>
  <c r="N104" i="38"/>
  <c r="N112" i="38" s="1"/>
  <c r="AQ425" i="2"/>
  <c r="O149" i="38" s="1"/>
  <c r="BS400" i="2"/>
  <c r="N134" i="2"/>
  <c r="N102" i="2"/>
  <c r="O24" i="38"/>
  <c r="N594" i="2"/>
  <c r="N565" i="50"/>
  <c r="N590" i="50" s="1"/>
  <c r="N591" i="50" s="1"/>
  <c r="O33" i="38" s="1"/>
  <c r="O34" i="38" s="1"/>
  <c r="N557" i="50"/>
  <c r="N558" i="50" s="1"/>
  <c r="N199" i="38"/>
  <c r="V243" i="51"/>
  <c r="ED211" i="51"/>
  <c r="AY243" i="51"/>
  <c r="BE120" i="45"/>
  <c r="N174" i="38"/>
  <c r="N170" i="38"/>
  <c r="N178" i="38" s="1"/>
  <c r="N280" i="38"/>
  <c r="N248" i="38"/>
  <c r="N327" i="38" s="1"/>
  <c r="AQ99" i="46"/>
  <c r="AQ125" i="46" s="1"/>
  <c r="AQ97" i="48"/>
  <c r="AQ123" i="48" s="1"/>
  <c r="O234" i="38" s="1"/>
  <c r="AQ465" i="51"/>
  <c r="AQ205" i="51"/>
  <c r="AQ335" i="51"/>
  <c r="AQ400" i="51"/>
  <c r="AQ270" i="51"/>
  <c r="O172" i="51"/>
  <c r="O197" i="51" s="1"/>
  <c r="O198" i="51" s="1"/>
  <c r="N68" i="51"/>
  <c r="AY73" i="45"/>
  <c r="AQ230" i="2"/>
  <c r="O50" i="38" s="1"/>
  <c r="BS205" i="2"/>
  <c r="AQ360" i="2"/>
  <c r="O116" i="38" s="1"/>
  <c r="BS335" i="2"/>
  <c r="N133" i="38"/>
  <c r="W243" i="2"/>
  <c r="AZ243" i="2"/>
  <c r="EE211" i="2"/>
  <c r="BS205" i="49"/>
  <c r="AQ230" i="49"/>
  <c r="O54" i="38" s="1"/>
  <c r="N278" i="38"/>
  <c r="N246" i="38"/>
  <c r="N282" i="38" s="1"/>
  <c r="EE276" i="50"/>
  <c r="AZ308" i="50"/>
  <c r="W308" i="50"/>
  <c r="R303" i="50"/>
  <c r="AU303" i="50"/>
  <c r="DZ271" i="50"/>
  <c r="AU70" i="46"/>
  <c r="AU337" i="50"/>
  <c r="BW337" i="50" s="1"/>
  <c r="AU467" i="50"/>
  <c r="BW467" i="50" s="1"/>
  <c r="S174" i="50"/>
  <c r="AU272" i="50"/>
  <c r="BW272" i="50" s="1"/>
  <c r="AU207" i="50"/>
  <c r="BW207" i="50" s="1"/>
  <c r="AU402" i="50"/>
  <c r="BW402" i="50" s="1"/>
  <c r="AU99" i="48"/>
  <c r="N279" i="38"/>
  <c r="N247" i="38"/>
  <c r="N283" i="38" s="1"/>
  <c r="N74" i="38"/>
  <c r="N70" i="38"/>
  <c r="N78" i="38" s="1"/>
  <c r="AQ490" i="2"/>
  <c r="O182" i="38" s="1"/>
  <c r="BS465" i="2"/>
  <c r="N206" i="38"/>
  <c r="N202" i="38"/>
  <c r="N210" i="38" s="1"/>
  <c r="EE406" i="2"/>
  <c r="W438" i="2"/>
  <c r="AZ438" i="2"/>
  <c r="N309" i="38"/>
  <c r="N321" i="38"/>
  <c r="N266" i="38"/>
  <c r="N102" i="49"/>
  <c r="O36" i="38"/>
  <c r="N134" i="49"/>
  <c r="N594" i="49"/>
  <c r="AQ425" i="49"/>
  <c r="O153" i="38" s="1"/>
  <c r="BS400" i="49"/>
  <c r="W373" i="50"/>
  <c r="EE341" i="50"/>
  <c r="AZ373" i="50"/>
  <c r="AU238" i="50"/>
  <c r="R238" i="50"/>
  <c r="DZ206" i="50"/>
  <c r="O228" i="38"/>
  <c r="O260" i="38"/>
  <c r="N192" i="38"/>
  <c r="N200" i="38" s="1"/>
  <c r="EE341" i="2"/>
  <c r="AZ373" i="2"/>
  <c r="W373" i="2"/>
  <c r="AQ68" i="46"/>
  <c r="AQ94" i="46" s="1"/>
  <c r="AQ270" i="50"/>
  <c r="N68" i="50"/>
  <c r="O172" i="50"/>
  <c r="O197" i="50" s="1"/>
  <c r="O198" i="50" s="1"/>
  <c r="AQ465" i="50"/>
  <c r="AQ400" i="50"/>
  <c r="AQ335" i="50"/>
  <c r="AQ205" i="50"/>
  <c r="AY308" i="51"/>
  <c r="V308" i="51"/>
  <c r="CA243" i="51" s="1"/>
  <c r="ED276" i="51"/>
  <c r="AQ490" i="49"/>
  <c r="O186" i="38" s="1"/>
  <c r="BS465" i="49"/>
  <c r="N67" i="38"/>
  <c r="W438" i="50"/>
  <c r="AZ438" i="50"/>
  <c r="EE406" i="50"/>
  <c r="N107" i="38"/>
  <c r="N103" i="38"/>
  <c r="N111" i="38" s="1"/>
  <c r="AU498" i="50"/>
  <c r="R498" i="50"/>
  <c r="Q602" i="50"/>
  <c r="DZ466" i="50"/>
  <c r="N173" i="38"/>
  <c r="N169" i="38"/>
  <c r="N177" i="38" s="1"/>
  <c r="O14" i="38"/>
  <c r="O22" i="38" s="1"/>
  <c r="AW9" i="46"/>
  <c r="AW40" i="46"/>
  <c r="AY16" i="46"/>
  <c r="AY47" i="46"/>
  <c r="BB22" i="46"/>
  <c r="BB53" i="46"/>
  <c r="AZ18" i="46"/>
  <c r="AZ49" i="46"/>
  <c r="AV6" i="46"/>
  <c r="AV37" i="46"/>
  <c r="BB21" i="46"/>
  <c r="BB52" i="46"/>
  <c r="V375" i="49"/>
  <c r="AZ217" i="49"/>
  <c r="CB217" i="49" s="1"/>
  <c r="X249" i="49" s="1"/>
  <c r="BE226" i="49"/>
  <c r="CG226" i="49" s="1"/>
  <c r="EK226" i="49" s="1"/>
  <c r="BE88" i="45"/>
  <c r="V375" i="50"/>
  <c r="BE291" i="49"/>
  <c r="CG291" i="49" s="1"/>
  <c r="EK291" i="49" s="1"/>
  <c r="BE421" i="49"/>
  <c r="CG421" i="49" s="1"/>
  <c r="EK421" i="49" s="1"/>
  <c r="BE486" i="49"/>
  <c r="CG486" i="49" s="1"/>
  <c r="BE356" i="49"/>
  <c r="CG356" i="49" s="1"/>
  <c r="EK356" i="49" s="1"/>
  <c r="ED408" i="50"/>
  <c r="AY440" i="50"/>
  <c r="AY505" i="50"/>
  <c r="ED473" i="50"/>
  <c r="V440" i="50"/>
  <c r="AY245" i="50"/>
  <c r="AY375" i="50"/>
  <c r="ED278" i="50"/>
  <c r="AY310" i="50"/>
  <c r="V310" i="50"/>
  <c r="V505" i="50"/>
  <c r="V245" i="50"/>
  <c r="U609" i="50"/>
  <c r="AX75" i="45"/>
  <c r="V541" i="49"/>
  <c r="V574" i="49" s="1"/>
  <c r="CA376" i="49"/>
  <c r="CB248" i="51"/>
  <c r="X56" i="49"/>
  <c r="CB508" i="51"/>
  <c r="CA311" i="51"/>
  <c r="CA246" i="49"/>
  <c r="CB443" i="51"/>
  <c r="CC315" i="49"/>
  <c r="W54" i="51"/>
  <c r="AZ110" i="46" s="1"/>
  <c r="CB378" i="51"/>
  <c r="CB313" i="51"/>
  <c r="W543" i="51"/>
  <c r="W576" i="51" s="1"/>
  <c r="X184" i="49"/>
  <c r="AZ282" i="49"/>
  <c r="CB282" i="49" s="1"/>
  <c r="EF282" i="49" s="1"/>
  <c r="AZ347" i="49"/>
  <c r="CB347" i="49" s="1"/>
  <c r="AZ412" i="49"/>
  <c r="CB412" i="49" s="1"/>
  <c r="AZ477" i="49"/>
  <c r="CB477" i="49" s="1"/>
  <c r="X509" i="49" s="1"/>
  <c r="CF256" i="50"/>
  <c r="ED278" i="49"/>
  <c r="CA247" i="49"/>
  <c r="V310" i="49"/>
  <c r="CA376" i="51"/>
  <c r="BA249" i="51"/>
  <c r="CA312" i="49"/>
  <c r="CA441" i="51"/>
  <c r="CA507" i="49"/>
  <c r="AY505" i="49"/>
  <c r="V53" i="49"/>
  <c r="CC510" i="49"/>
  <c r="EF217" i="51"/>
  <c r="CD253" i="49"/>
  <c r="V245" i="49"/>
  <c r="AY375" i="49"/>
  <c r="AY245" i="49"/>
  <c r="BB51" i="45"/>
  <c r="BA112" i="45"/>
  <c r="BD87" i="45"/>
  <c r="CA244" i="51"/>
  <c r="AX43" i="45"/>
  <c r="CF255" i="49"/>
  <c r="CA377" i="49"/>
  <c r="V505" i="49"/>
  <c r="AZ47" i="45"/>
  <c r="U609" i="49"/>
  <c r="CG257" i="2"/>
  <c r="CF256" i="2"/>
  <c r="AA61" i="50"/>
  <c r="BD86" i="46" s="1"/>
  <c r="CF255" i="50"/>
  <c r="BA81" i="45"/>
  <c r="V50" i="51"/>
  <c r="AY106" i="46" s="1"/>
  <c r="X445" i="51"/>
  <c r="CC250" i="51" s="1"/>
  <c r="EF413" i="51"/>
  <c r="CC445" i="51" s="1"/>
  <c r="BA445" i="51"/>
  <c r="BC254" i="50"/>
  <c r="Z254" i="50"/>
  <c r="EH222" i="50"/>
  <c r="BB84" i="45"/>
  <c r="AY216" i="2"/>
  <c r="AY346" i="2"/>
  <c r="AY411" i="2"/>
  <c r="AY281" i="2"/>
  <c r="W183" i="2"/>
  <c r="AY476" i="2"/>
  <c r="AY47" i="48"/>
  <c r="CG518" i="2"/>
  <c r="AB553" i="2"/>
  <c r="AB586" i="2" s="1"/>
  <c r="CG453" i="2"/>
  <c r="CG323" i="2"/>
  <c r="CG388" i="2"/>
  <c r="AB64" i="2"/>
  <c r="EF281" i="49"/>
  <c r="BA313" i="49"/>
  <c r="X313" i="49"/>
  <c r="CA506" i="51"/>
  <c r="AA516" i="49"/>
  <c r="Z620" i="49"/>
  <c r="EI484" i="49"/>
  <c r="BD516" i="49"/>
  <c r="AY439" i="49"/>
  <c r="ED407" i="49"/>
  <c r="V439" i="49"/>
  <c r="X545" i="49"/>
  <c r="X578" i="49" s="1"/>
  <c r="AX505" i="2"/>
  <c r="U505" i="2"/>
  <c r="EC473" i="2"/>
  <c r="T609" i="2"/>
  <c r="W613" i="51"/>
  <c r="BA509" i="51"/>
  <c r="X509" i="51"/>
  <c r="EF477" i="51"/>
  <c r="BC319" i="50"/>
  <c r="Z319" i="50"/>
  <c r="EH287" i="50"/>
  <c r="CB444" i="50"/>
  <c r="CB314" i="50"/>
  <c r="W544" i="50"/>
  <c r="W577" i="50" s="1"/>
  <c r="CB509" i="50"/>
  <c r="CB379" i="50"/>
  <c r="W55" i="50"/>
  <c r="AZ80" i="46" s="1"/>
  <c r="BC447" i="49"/>
  <c r="EH415" i="49"/>
  <c r="Z447" i="49"/>
  <c r="EG479" i="50"/>
  <c r="X615" i="50"/>
  <c r="Y511" i="50"/>
  <c r="BB511" i="50"/>
  <c r="AZ413" i="2"/>
  <c r="AZ348" i="2"/>
  <c r="AZ478" i="2"/>
  <c r="AZ283" i="2"/>
  <c r="X185" i="2"/>
  <c r="AZ218" i="2"/>
  <c r="AZ49" i="48"/>
  <c r="CD253" i="50"/>
  <c r="CA246" i="51"/>
  <c r="EC278" i="2"/>
  <c r="U310" i="2"/>
  <c r="AX310" i="2"/>
  <c r="AW13" i="45"/>
  <c r="CC480" i="50"/>
  <c r="CC285" i="50"/>
  <c r="Y511" i="51"/>
  <c r="X615" i="51"/>
  <c r="BB511" i="51"/>
  <c r="EG479" i="51"/>
  <c r="EH220" i="2"/>
  <c r="BC252" i="2"/>
  <c r="Z252" i="2"/>
  <c r="EH285" i="2"/>
  <c r="BC317" i="2"/>
  <c r="Z317" i="2"/>
  <c r="CD448" i="50"/>
  <c r="Y548" i="50"/>
  <c r="Y581" i="50" s="1"/>
  <c r="CD318" i="50"/>
  <c r="CD383" i="50"/>
  <c r="CD513" i="50"/>
  <c r="Y59" i="50"/>
  <c r="BB84" i="46" s="1"/>
  <c r="CF385" i="2"/>
  <c r="CF515" i="2"/>
  <c r="CF320" i="2"/>
  <c r="AA550" i="2"/>
  <c r="AA583" i="2" s="1"/>
  <c r="CF450" i="2"/>
  <c r="AA61" i="2"/>
  <c r="BD321" i="49"/>
  <c r="AA321" i="49"/>
  <c r="EI289" i="49"/>
  <c r="CD318" i="49"/>
  <c r="BC352" i="51"/>
  <c r="CE352" i="51" s="1"/>
  <c r="BC222" i="51"/>
  <c r="CE222" i="51" s="1"/>
  <c r="BC482" i="51"/>
  <c r="CE482" i="51" s="1"/>
  <c r="BC417" i="51"/>
  <c r="CE417" i="51" s="1"/>
  <c r="BC287" i="51"/>
  <c r="CE287" i="51" s="1"/>
  <c r="AA189" i="51"/>
  <c r="W182" i="50"/>
  <c r="AY280" i="50"/>
  <c r="AY475" i="50"/>
  <c r="AY215" i="50"/>
  <c r="AY345" i="50"/>
  <c r="AY410" i="50"/>
  <c r="AY107" i="48"/>
  <c r="CB249" i="2"/>
  <c r="Y618" i="50"/>
  <c r="BC514" i="50"/>
  <c r="Z514" i="50"/>
  <c r="EH482" i="50"/>
  <c r="CA246" i="2"/>
  <c r="CA246" i="50"/>
  <c r="EJ485" i="50"/>
  <c r="AB517" i="50"/>
  <c r="BE517" i="50"/>
  <c r="AA621" i="50"/>
  <c r="AB387" i="50"/>
  <c r="BE387" i="50"/>
  <c r="EJ355" i="50"/>
  <c r="CA311" i="49"/>
  <c r="BA378" i="49"/>
  <c r="EF346" i="49"/>
  <c r="X378" i="49"/>
  <c r="V541" i="51"/>
  <c r="V574" i="51" s="1"/>
  <c r="CB442" i="51"/>
  <c r="CB377" i="51"/>
  <c r="W542" i="51"/>
  <c r="W575" i="51" s="1"/>
  <c r="CB312" i="51"/>
  <c r="CB507" i="51"/>
  <c r="BD451" i="49"/>
  <c r="AA451" i="49"/>
  <c r="EI419" i="49"/>
  <c r="AY374" i="49"/>
  <c r="V374" i="49"/>
  <c r="ED342" i="49"/>
  <c r="AY244" i="49"/>
  <c r="V244" i="49"/>
  <c r="ED212" i="49"/>
  <c r="AZ281" i="50"/>
  <c r="CB281" i="50" s="1"/>
  <c r="AZ476" i="50"/>
  <c r="CB476" i="50" s="1"/>
  <c r="AZ411" i="50"/>
  <c r="CB411" i="50" s="1"/>
  <c r="X183" i="50"/>
  <c r="AZ346" i="50"/>
  <c r="CB346" i="50" s="1"/>
  <c r="AZ216" i="50"/>
  <c r="CB216" i="50" s="1"/>
  <c r="CC445" i="49"/>
  <c r="CC380" i="49"/>
  <c r="CB509" i="2"/>
  <c r="CB444" i="2"/>
  <c r="CB379" i="2"/>
  <c r="W544" i="2"/>
  <c r="W577" i="2" s="1"/>
  <c r="CB314" i="2"/>
  <c r="W55" i="2"/>
  <c r="BA314" i="51"/>
  <c r="EF282" i="51"/>
  <c r="X314" i="51"/>
  <c r="AZ110" i="45"/>
  <c r="CG257" i="51"/>
  <c r="V541" i="50"/>
  <c r="V574" i="50" s="1"/>
  <c r="CA311" i="50"/>
  <c r="CA506" i="50"/>
  <c r="CA376" i="50"/>
  <c r="CA441" i="50"/>
  <c r="Y316" i="50"/>
  <c r="BB316" i="50"/>
  <c r="EG284" i="50"/>
  <c r="BB286" i="2"/>
  <c r="CD286" i="2" s="1"/>
  <c r="BB351" i="2"/>
  <c r="CD351" i="2" s="1"/>
  <c r="BB221" i="2"/>
  <c r="CD221" i="2" s="1"/>
  <c r="BB416" i="2"/>
  <c r="CD416" i="2" s="1"/>
  <c r="Z188" i="2"/>
  <c r="BB481" i="2"/>
  <c r="CD481" i="2" s="1"/>
  <c r="CC415" i="50"/>
  <c r="BD418" i="51"/>
  <c r="CF418" i="51" s="1"/>
  <c r="BD483" i="51"/>
  <c r="CF483" i="51" s="1"/>
  <c r="AB190" i="51"/>
  <c r="BD288" i="51"/>
  <c r="CF288" i="51" s="1"/>
  <c r="BD353" i="51"/>
  <c r="CF353" i="51" s="1"/>
  <c r="BD223" i="51"/>
  <c r="CF223" i="51" s="1"/>
  <c r="EG219" i="51"/>
  <c r="Y251" i="51"/>
  <c r="BB251" i="51"/>
  <c r="CF256" i="51"/>
  <c r="CG258" i="2"/>
  <c r="EH350" i="2"/>
  <c r="Z382" i="2"/>
  <c r="BC382" i="2"/>
  <c r="AA256" i="49"/>
  <c r="EI224" i="49"/>
  <c r="BD256" i="49"/>
  <c r="BC55" i="45"/>
  <c r="Y548" i="49"/>
  <c r="Y581" i="49" s="1"/>
  <c r="X381" i="2"/>
  <c r="BA381" i="2"/>
  <c r="EF349" i="2"/>
  <c r="X444" i="51"/>
  <c r="EF412" i="51"/>
  <c r="BA444" i="51"/>
  <c r="AB552" i="51"/>
  <c r="AB585" i="51" s="1"/>
  <c r="CG387" i="51"/>
  <c r="CG517" i="51"/>
  <c r="CG452" i="51"/>
  <c r="CG322" i="51"/>
  <c r="AB63" i="51"/>
  <c r="BE119" i="46" s="1"/>
  <c r="BA250" i="50"/>
  <c r="EF218" i="50"/>
  <c r="X250" i="50"/>
  <c r="AZ80" i="45"/>
  <c r="BA445" i="50"/>
  <c r="X445" i="50"/>
  <c r="EF413" i="50"/>
  <c r="Y186" i="49"/>
  <c r="BA219" i="49"/>
  <c r="CC219" i="49" s="1"/>
  <c r="BA284" i="49"/>
  <c r="BA414" i="49"/>
  <c r="CC414" i="49" s="1"/>
  <c r="BA349" i="49"/>
  <c r="CC349" i="49" s="1"/>
  <c r="BA479" i="49"/>
  <c r="CC479" i="49" s="1"/>
  <c r="V52" i="49"/>
  <c r="CA506" i="49"/>
  <c r="EC343" i="2"/>
  <c r="U375" i="2"/>
  <c r="AX375" i="2"/>
  <c r="CG322" i="2"/>
  <c r="CG517" i="2"/>
  <c r="CG387" i="2"/>
  <c r="AB552" i="2"/>
  <c r="AB585" i="2" s="1"/>
  <c r="CG452" i="2"/>
  <c r="AB63" i="2"/>
  <c r="V542" i="2"/>
  <c r="V575" i="2" s="1"/>
  <c r="CA312" i="2"/>
  <c r="CA507" i="2"/>
  <c r="CA442" i="2"/>
  <c r="CA377" i="2"/>
  <c r="V53" i="2"/>
  <c r="EF216" i="49"/>
  <c r="BA248" i="49"/>
  <c r="X248" i="49"/>
  <c r="CF386" i="2"/>
  <c r="CF516" i="2"/>
  <c r="CF321" i="2"/>
  <c r="CF451" i="2"/>
  <c r="AA551" i="2"/>
  <c r="AA584" i="2" s="1"/>
  <c r="AA62" i="2"/>
  <c r="U608" i="49"/>
  <c r="V504" i="49"/>
  <c r="ED472" i="49"/>
  <c r="AY504" i="49"/>
  <c r="V309" i="49"/>
  <c r="ED277" i="49"/>
  <c r="AY309" i="49"/>
  <c r="Z547" i="51"/>
  <c r="Z580" i="51" s="1"/>
  <c r="CE382" i="51"/>
  <c r="CE447" i="51"/>
  <c r="CE512" i="51"/>
  <c r="CE317" i="51"/>
  <c r="Z58" i="51"/>
  <c r="BC114" i="46" s="1"/>
  <c r="AZ111" i="45"/>
  <c r="CC250" i="49"/>
  <c r="EH220" i="49"/>
  <c r="BC252" i="49"/>
  <c r="Z252" i="49"/>
  <c r="EH350" i="49"/>
  <c r="BC382" i="49"/>
  <c r="Z382" i="49"/>
  <c r="CF385" i="50"/>
  <c r="AA550" i="50"/>
  <c r="AA583" i="50" s="1"/>
  <c r="CF320" i="50"/>
  <c r="CF515" i="50"/>
  <c r="CF450" i="50"/>
  <c r="EF283" i="50"/>
  <c r="X315" i="50"/>
  <c r="BA315" i="50"/>
  <c r="BB446" i="50"/>
  <c r="EG414" i="50"/>
  <c r="Y446" i="50"/>
  <c r="BB381" i="50"/>
  <c r="Y381" i="50"/>
  <c r="EG349" i="50"/>
  <c r="CB247" i="51"/>
  <c r="X446" i="2"/>
  <c r="EF414" i="2"/>
  <c r="BA446" i="2"/>
  <c r="CF516" i="51"/>
  <c r="CF321" i="51"/>
  <c r="AA551" i="51"/>
  <c r="AA584" i="51" s="1"/>
  <c r="CF386" i="51"/>
  <c r="CF451" i="51"/>
  <c r="AA62" i="51"/>
  <c r="BD118" i="46" s="1"/>
  <c r="Z384" i="50"/>
  <c r="EH352" i="50"/>
  <c r="BC384" i="50"/>
  <c r="CC350" i="50"/>
  <c r="CC220" i="50"/>
  <c r="EG349" i="51"/>
  <c r="Y381" i="51"/>
  <c r="BB381" i="51"/>
  <c r="EG284" i="51"/>
  <c r="BB316" i="51"/>
  <c r="Y316" i="51"/>
  <c r="CF516" i="50"/>
  <c r="CF321" i="50"/>
  <c r="CF451" i="50"/>
  <c r="CF386" i="50"/>
  <c r="AA551" i="50"/>
  <c r="AA584" i="50" s="1"/>
  <c r="AA62" i="50"/>
  <c r="BD87" i="46" s="1"/>
  <c r="CD253" i="51"/>
  <c r="Z512" i="2"/>
  <c r="BC512" i="2"/>
  <c r="EH480" i="2"/>
  <c r="Y616" i="2"/>
  <c r="BA510" i="50"/>
  <c r="X510" i="50"/>
  <c r="EF478" i="50"/>
  <c r="W614" i="50"/>
  <c r="Y59" i="49"/>
  <c r="AX440" i="2"/>
  <c r="EC408" i="2"/>
  <c r="U440" i="2"/>
  <c r="W180" i="51"/>
  <c r="AY343" i="51"/>
  <c r="AY213" i="51"/>
  <c r="CA213" i="51" s="1"/>
  <c r="AY278" i="51"/>
  <c r="CA278" i="51" s="1"/>
  <c r="AY473" i="51"/>
  <c r="AY408" i="51"/>
  <c r="CA408" i="51" s="1"/>
  <c r="AB452" i="50"/>
  <c r="EJ420" i="50"/>
  <c r="BE452" i="50"/>
  <c r="BZ439" i="50"/>
  <c r="BZ374" i="50"/>
  <c r="U539" i="50"/>
  <c r="U572" i="50" s="1"/>
  <c r="BZ504" i="50"/>
  <c r="BZ309" i="50"/>
  <c r="U50" i="50"/>
  <c r="AX75" i="46" s="1"/>
  <c r="CA441" i="49"/>
  <c r="BA511" i="2"/>
  <c r="X511" i="2"/>
  <c r="W615" i="2"/>
  <c r="EF479" i="2"/>
  <c r="CA247" i="2"/>
  <c r="W53" i="51"/>
  <c r="AZ109" i="46" s="1"/>
  <c r="EB272" i="2"/>
  <c r="EF347" i="51"/>
  <c r="X379" i="51"/>
  <c r="BA379" i="51"/>
  <c r="V542" i="49"/>
  <c r="V575" i="49" s="1"/>
  <c r="CA442" i="49"/>
  <c r="EF411" i="49"/>
  <c r="BA443" i="49"/>
  <c r="X443" i="49"/>
  <c r="EF476" i="49"/>
  <c r="BA508" i="49"/>
  <c r="W612" i="49"/>
  <c r="X508" i="49"/>
  <c r="V52" i="51"/>
  <c r="AY108" i="46" s="1"/>
  <c r="AY440" i="49"/>
  <c r="ED408" i="49"/>
  <c r="V440" i="49"/>
  <c r="BB287" i="2"/>
  <c r="BB482" i="2"/>
  <c r="CD482" i="2" s="1"/>
  <c r="BB222" i="2"/>
  <c r="CD222" i="2" s="1"/>
  <c r="BB352" i="2"/>
  <c r="CD352" i="2" s="1"/>
  <c r="Z189" i="2"/>
  <c r="BB417" i="2"/>
  <c r="CD417" i="2" s="1"/>
  <c r="BB53" i="48"/>
  <c r="Z512" i="49"/>
  <c r="EH480" i="49"/>
  <c r="Y616" i="49"/>
  <c r="BC512" i="49"/>
  <c r="BC317" i="49"/>
  <c r="Z317" i="49"/>
  <c r="EH285" i="49"/>
  <c r="EF348" i="50"/>
  <c r="BA380" i="50"/>
  <c r="X380" i="50"/>
  <c r="Y251" i="50"/>
  <c r="EG219" i="50"/>
  <c r="BB251" i="50"/>
  <c r="CF255" i="2"/>
  <c r="BD386" i="49"/>
  <c r="AA386" i="49"/>
  <c r="EI354" i="49"/>
  <c r="V541" i="2"/>
  <c r="V574" i="2" s="1"/>
  <c r="CA376" i="2"/>
  <c r="CA506" i="2"/>
  <c r="CA441" i="2"/>
  <c r="CA311" i="2"/>
  <c r="V52" i="2"/>
  <c r="BD290" i="49"/>
  <c r="CF290" i="49" s="1"/>
  <c r="BD420" i="49"/>
  <c r="CF420" i="49" s="1"/>
  <c r="BD355" i="49"/>
  <c r="CF355" i="49" s="1"/>
  <c r="AB192" i="49"/>
  <c r="BD225" i="49"/>
  <c r="CF225" i="49" s="1"/>
  <c r="BD485" i="49"/>
  <c r="CF485" i="49" s="1"/>
  <c r="BD56" i="48"/>
  <c r="CF385" i="49"/>
  <c r="AA550" i="49"/>
  <c r="AA583" i="49" s="1"/>
  <c r="CF320" i="49"/>
  <c r="CF515" i="49"/>
  <c r="CF450" i="49"/>
  <c r="AA61" i="49"/>
  <c r="Y446" i="51"/>
  <c r="BB446" i="51"/>
  <c r="EG414" i="51"/>
  <c r="BZ244" i="2"/>
  <c r="BB20" i="45"/>
  <c r="Z447" i="2"/>
  <c r="BC447" i="2"/>
  <c r="EH415" i="2"/>
  <c r="BC417" i="49"/>
  <c r="CE417" i="49" s="1"/>
  <c r="BC352" i="49"/>
  <c r="CE352" i="49" s="1"/>
  <c r="BC222" i="49"/>
  <c r="CE222" i="49" s="1"/>
  <c r="BC287" i="49"/>
  <c r="CE287" i="49" s="1"/>
  <c r="AA189" i="49"/>
  <c r="BC482" i="49"/>
  <c r="CE482" i="49" s="1"/>
  <c r="CD513" i="49"/>
  <c r="X316" i="2"/>
  <c r="BA316" i="2"/>
  <c r="EF284" i="2"/>
  <c r="AZ19" i="45"/>
  <c r="CE252" i="51"/>
  <c r="EH417" i="50"/>
  <c r="Z449" i="50"/>
  <c r="BC449" i="50"/>
  <c r="CB249" i="50"/>
  <c r="CA439" i="51"/>
  <c r="CA309" i="51"/>
  <c r="CA504" i="51"/>
  <c r="V539" i="51"/>
  <c r="V572" i="51" s="1"/>
  <c r="CA374" i="51"/>
  <c r="CD318" i="51"/>
  <c r="CD513" i="51"/>
  <c r="CD383" i="51"/>
  <c r="Y548" i="51"/>
  <c r="Y581" i="51" s="1"/>
  <c r="CD448" i="51"/>
  <c r="Y59" i="51"/>
  <c r="BB115" i="46" s="1"/>
  <c r="EJ290" i="50"/>
  <c r="BE322" i="50"/>
  <c r="AB322" i="50"/>
  <c r="BE257" i="50"/>
  <c r="AB257" i="50"/>
  <c r="EJ225" i="50"/>
  <c r="U539" i="2"/>
  <c r="U572" i="2" s="1"/>
  <c r="BZ309" i="2"/>
  <c r="BZ504" i="2"/>
  <c r="BZ439" i="2"/>
  <c r="BZ374" i="2"/>
  <c r="U50" i="2"/>
  <c r="V52" i="50"/>
  <c r="AY77" i="46" s="1"/>
  <c r="AX44" i="45"/>
  <c r="AW304" i="2"/>
  <c r="AV466" i="2"/>
  <c r="BX466" i="2" s="1"/>
  <c r="T173" i="2"/>
  <c r="AV401" i="2"/>
  <c r="BX401" i="2" s="1"/>
  <c r="AV206" i="2"/>
  <c r="BX206" i="2" s="1"/>
  <c r="AV271" i="2"/>
  <c r="BX271" i="2" s="1"/>
  <c r="AV336" i="2"/>
  <c r="BX336" i="2" s="1"/>
  <c r="AX242" i="50"/>
  <c r="U242" i="50"/>
  <c r="EC210" i="50"/>
  <c r="U437" i="50"/>
  <c r="EC405" i="50"/>
  <c r="AX437" i="50"/>
  <c r="U307" i="50"/>
  <c r="EC275" i="50"/>
  <c r="AX307" i="50"/>
  <c r="AW369" i="2"/>
  <c r="EB337" i="2"/>
  <c r="T369" i="2"/>
  <c r="T606" i="2"/>
  <c r="U502" i="2"/>
  <c r="EC470" i="2"/>
  <c r="AX502" i="2"/>
  <c r="BY240" i="50"/>
  <c r="AX372" i="50"/>
  <c r="EC340" i="50"/>
  <c r="U372" i="50"/>
  <c r="AW72" i="45"/>
  <c r="S603" i="2"/>
  <c r="AW499" i="2"/>
  <c r="EB467" i="2"/>
  <c r="T499" i="2"/>
  <c r="AW339" i="50"/>
  <c r="BY339" i="50" s="1"/>
  <c r="AW209" i="50"/>
  <c r="BY209" i="50" s="1"/>
  <c r="U176" i="50"/>
  <c r="AW274" i="50"/>
  <c r="BY274" i="50" s="1"/>
  <c r="AW469" i="50"/>
  <c r="BY469" i="50" s="1"/>
  <c r="AW404" i="50"/>
  <c r="BY404" i="50" s="1"/>
  <c r="AW239" i="2"/>
  <c r="EB207" i="2"/>
  <c r="T239" i="2"/>
  <c r="AV7" i="45"/>
  <c r="BY500" i="50"/>
  <c r="T535" i="50"/>
  <c r="T568" i="50" s="1"/>
  <c r="BY435" i="50"/>
  <c r="BY370" i="50"/>
  <c r="BY305" i="50"/>
  <c r="T46" i="50"/>
  <c r="AW71" i="46" s="1"/>
  <c r="EC340" i="2"/>
  <c r="U372" i="2"/>
  <c r="AX372" i="2"/>
  <c r="EC275" i="2"/>
  <c r="AX307" i="2"/>
  <c r="U307" i="2"/>
  <c r="AX242" i="2"/>
  <c r="EC210" i="2"/>
  <c r="U242" i="2"/>
  <c r="AW10" i="45"/>
  <c r="T535" i="2"/>
  <c r="T568" i="2" s="1"/>
  <c r="BY500" i="2"/>
  <c r="BY435" i="2"/>
  <c r="BY370" i="2"/>
  <c r="BY305" i="2"/>
  <c r="T46" i="2"/>
  <c r="AW434" i="2"/>
  <c r="T434" i="2"/>
  <c r="EB402" i="2"/>
  <c r="U502" i="50"/>
  <c r="T606" i="50"/>
  <c r="AX502" i="50"/>
  <c r="EC470" i="50"/>
  <c r="BY240" i="2"/>
  <c r="AW469" i="2"/>
  <c r="BY469" i="2" s="1"/>
  <c r="AW404" i="2"/>
  <c r="BY404" i="2" s="1"/>
  <c r="U176" i="2"/>
  <c r="AW274" i="2"/>
  <c r="BY274" i="2" s="1"/>
  <c r="AW339" i="2"/>
  <c r="BY339" i="2" s="1"/>
  <c r="AW209" i="2"/>
  <c r="BY209" i="2" s="1"/>
  <c r="AX437" i="2"/>
  <c r="U437" i="2"/>
  <c r="EC405" i="2"/>
  <c r="AW41" i="45"/>
  <c r="AW239" i="51"/>
  <c r="T239" i="51"/>
  <c r="EB207" i="51"/>
  <c r="AU99" i="45"/>
  <c r="AV38" i="45"/>
  <c r="AW103" i="45"/>
  <c r="AV100" i="45"/>
  <c r="AX372" i="49"/>
  <c r="EC340" i="49"/>
  <c r="U372" i="49"/>
  <c r="AV433" i="51"/>
  <c r="S433" i="51"/>
  <c r="EA401" i="51"/>
  <c r="AX437" i="51"/>
  <c r="U437" i="51"/>
  <c r="EC405" i="51"/>
  <c r="U175" i="51"/>
  <c r="AW273" i="51"/>
  <c r="BY273" i="51" s="1"/>
  <c r="AW468" i="51"/>
  <c r="BY468" i="51" s="1"/>
  <c r="AW403" i="51"/>
  <c r="BY403" i="51" s="1"/>
  <c r="AW208" i="51"/>
  <c r="BY208" i="51" s="1"/>
  <c r="AW338" i="51"/>
  <c r="BY338" i="51" s="1"/>
  <c r="BX498" i="49"/>
  <c r="S533" i="49"/>
  <c r="S566" i="49" s="1"/>
  <c r="BX433" i="49"/>
  <c r="BX368" i="49"/>
  <c r="BX303" i="49"/>
  <c r="S44" i="49"/>
  <c r="U307" i="49"/>
  <c r="AX307" i="49"/>
  <c r="EC275" i="49"/>
  <c r="EB402" i="51"/>
  <c r="AW434" i="51"/>
  <c r="T434" i="51"/>
  <c r="BX238" i="49"/>
  <c r="S303" i="51"/>
  <c r="AV303" i="51"/>
  <c r="EA271" i="51"/>
  <c r="S498" i="51"/>
  <c r="EA466" i="51"/>
  <c r="R602" i="51"/>
  <c r="AV498" i="51"/>
  <c r="AW239" i="49"/>
  <c r="T239" i="49"/>
  <c r="EB207" i="49"/>
  <c r="AW304" i="49"/>
  <c r="EB272" i="49"/>
  <c r="T304" i="49"/>
  <c r="AW369" i="51"/>
  <c r="EB337" i="51"/>
  <c r="T369" i="51"/>
  <c r="U372" i="51"/>
  <c r="AX372" i="51"/>
  <c r="EC340" i="51"/>
  <c r="U242" i="49"/>
  <c r="AX242" i="49"/>
  <c r="EC210" i="49"/>
  <c r="BY500" i="49"/>
  <c r="T535" i="49"/>
  <c r="T568" i="49" s="1"/>
  <c r="BY435" i="49"/>
  <c r="BY370" i="49"/>
  <c r="BY305" i="49"/>
  <c r="U176" i="49"/>
  <c r="AW209" i="49"/>
  <c r="BY209" i="49" s="1"/>
  <c r="AW339" i="49"/>
  <c r="BY339" i="49" s="1"/>
  <c r="AW404" i="49"/>
  <c r="BY404" i="49" s="1"/>
  <c r="AW40" i="48"/>
  <c r="AW469" i="49"/>
  <c r="BY469" i="49" s="1"/>
  <c r="AW274" i="49"/>
  <c r="BY274" i="49" s="1"/>
  <c r="AX437" i="49"/>
  <c r="U437" i="49"/>
  <c r="EC405" i="49"/>
  <c r="AV368" i="51"/>
  <c r="S368" i="51"/>
  <c r="EA336" i="51"/>
  <c r="S238" i="51"/>
  <c r="EA206" i="51"/>
  <c r="AV238" i="51"/>
  <c r="T499" i="51"/>
  <c r="S603" i="51"/>
  <c r="AW499" i="51"/>
  <c r="EB467" i="51"/>
  <c r="U242" i="51"/>
  <c r="AX242" i="51"/>
  <c r="EC210" i="51"/>
  <c r="T606" i="51"/>
  <c r="AX502" i="51"/>
  <c r="U502" i="51"/>
  <c r="EC470" i="51"/>
  <c r="BY240" i="49"/>
  <c r="EB272" i="51"/>
  <c r="AW304" i="51"/>
  <c r="T304" i="51"/>
  <c r="AW369" i="49"/>
  <c r="T369" i="49"/>
  <c r="EB337" i="49"/>
  <c r="U176" i="51"/>
  <c r="AW469" i="51"/>
  <c r="BY469" i="51" s="1"/>
  <c r="AW101" i="48"/>
  <c r="AW209" i="51"/>
  <c r="BY209" i="51" s="1"/>
  <c r="AW339" i="51"/>
  <c r="BY339" i="51" s="1"/>
  <c r="AW404" i="51"/>
  <c r="BY404" i="51" s="1"/>
  <c r="AW274" i="51"/>
  <c r="BY274" i="51" s="1"/>
  <c r="T606" i="49"/>
  <c r="U502" i="49"/>
  <c r="AX502" i="49"/>
  <c r="EC470" i="49"/>
  <c r="AW434" i="49"/>
  <c r="T434" i="49"/>
  <c r="EB402" i="49"/>
  <c r="S603" i="49"/>
  <c r="T499" i="49"/>
  <c r="AW499" i="49"/>
  <c r="EB467" i="49"/>
  <c r="U307" i="51"/>
  <c r="EC275" i="51"/>
  <c r="AX307" i="51"/>
  <c r="T46" i="49"/>
  <c r="AQ425" i="50" l="1"/>
  <c r="O150" i="38" s="1"/>
  <c r="O151" i="38" s="1"/>
  <c r="BS400" i="50"/>
  <c r="S239" i="50"/>
  <c r="AV239" i="50"/>
  <c r="EA207" i="50"/>
  <c r="BW238" i="50"/>
  <c r="BS230" i="2"/>
  <c r="O237" i="2"/>
  <c r="AR237" i="2"/>
  <c r="DW205" i="2"/>
  <c r="AQ5" i="45"/>
  <c r="AQ31" i="45" s="1"/>
  <c r="O28" i="38" s="1"/>
  <c r="AQ425" i="51"/>
  <c r="O154" i="38" s="1"/>
  <c r="O155" i="38" s="1"/>
  <c r="BS400" i="51"/>
  <c r="CB308" i="50"/>
  <c r="CB438" i="50"/>
  <c r="W538" i="50"/>
  <c r="W571" i="50" s="1"/>
  <c r="CB503" i="50"/>
  <c r="CB373" i="50"/>
  <c r="W49" i="50"/>
  <c r="AY308" i="49"/>
  <c r="V308" i="49"/>
  <c r="ED276" i="49"/>
  <c r="AQ490" i="50"/>
  <c r="O183" i="38" s="1"/>
  <c r="O184" i="38" s="1"/>
  <c r="BS465" i="50"/>
  <c r="N208" i="38"/>
  <c r="N204" i="38"/>
  <c r="N212" i="38" s="1"/>
  <c r="EA272" i="50"/>
  <c r="S304" i="50"/>
  <c r="AV304" i="50"/>
  <c r="CB243" i="50"/>
  <c r="BS335" i="51"/>
  <c r="AQ360" i="51"/>
  <c r="O121" i="38" s="1"/>
  <c r="O122" i="38" s="1"/>
  <c r="AR302" i="2"/>
  <c r="BS295" i="2"/>
  <c r="DW270" i="2"/>
  <c r="O302" i="2"/>
  <c r="U607" i="49"/>
  <c r="V503" i="49"/>
  <c r="ED471" i="49"/>
  <c r="AY503" i="49"/>
  <c r="AR367" i="49"/>
  <c r="BS360" i="49"/>
  <c r="O367" i="49"/>
  <c r="O392" i="49" s="1"/>
  <c r="O393" i="49" s="1"/>
  <c r="DW335" i="49"/>
  <c r="CB308" i="2"/>
  <c r="W538" i="2"/>
  <c r="W571" i="2" s="1"/>
  <c r="CB503" i="2"/>
  <c r="CB373" i="2"/>
  <c r="CB438" i="2"/>
  <c r="W49" i="2"/>
  <c r="BS205" i="51"/>
  <c r="AQ230" i="51"/>
  <c r="O55" i="38" s="1"/>
  <c r="O56" i="38" s="1"/>
  <c r="AY373" i="49"/>
  <c r="ED341" i="49"/>
  <c r="V373" i="49"/>
  <c r="N102" i="50"/>
  <c r="N594" i="50"/>
  <c r="O25" i="38"/>
  <c r="N134" i="50"/>
  <c r="O264" i="38"/>
  <c r="DW400" i="49"/>
  <c r="AR432" i="49"/>
  <c r="O432" i="49"/>
  <c r="O457" i="49" s="1"/>
  <c r="O458" i="49" s="1"/>
  <c r="BS425" i="49"/>
  <c r="N339" i="38"/>
  <c r="S499" i="50"/>
  <c r="EA467" i="50"/>
  <c r="AV499" i="50"/>
  <c r="R603" i="50"/>
  <c r="N141" i="38"/>
  <c r="N137" i="38"/>
  <c r="N145" i="38" s="1"/>
  <c r="BS465" i="51"/>
  <c r="AQ490" i="51"/>
  <c r="O187" i="38" s="1"/>
  <c r="O188" i="38" s="1"/>
  <c r="O26" i="38"/>
  <c r="N109" i="38"/>
  <c r="N105" i="38"/>
  <c r="N113" i="38" s="1"/>
  <c r="AQ295" i="50"/>
  <c r="O84" i="38" s="1"/>
  <c r="O85" i="38" s="1"/>
  <c r="BS270" i="50"/>
  <c r="N215" i="38"/>
  <c r="S369" i="50"/>
  <c r="EA337" i="50"/>
  <c r="AV369" i="50"/>
  <c r="O270" i="38"/>
  <c r="O238" i="38"/>
  <c r="O274" i="38" s="1"/>
  <c r="N322" i="38"/>
  <c r="G34" i="53" s="1"/>
  <c r="G20" i="53"/>
  <c r="N310" i="38"/>
  <c r="G26" i="53" s="1"/>
  <c r="AU69" i="45"/>
  <c r="BS360" i="2"/>
  <c r="O367" i="2"/>
  <c r="O392" i="2" s="1"/>
  <c r="O393" i="2" s="1"/>
  <c r="DW335" i="2"/>
  <c r="AR367" i="2"/>
  <c r="N594" i="51"/>
  <c r="N134" i="51"/>
  <c r="N102" i="51"/>
  <c r="O37" i="38"/>
  <c r="O38" i="38" s="1"/>
  <c r="O225" i="38"/>
  <c r="AQ36" i="45"/>
  <c r="AQ62" i="45" s="1"/>
  <c r="BS295" i="49"/>
  <c r="O302" i="49"/>
  <c r="DW270" i="49"/>
  <c r="AR302" i="49"/>
  <c r="N75" i="38"/>
  <c r="N71" i="38"/>
  <c r="N79" i="38" s="1"/>
  <c r="AQ230" i="50"/>
  <c r="O51" i="38" s="1"/>
  <c r="O52" i="38" s="1"/>
  <c r="BS205" i="50"/>
  <c r="R533" i="50"/>
  <c r="R566" i="50" s="1"/>
  <c r="BW498" i="50"/>
  <c r="BW368" i="50"/>
  <c r="BW303" i="50"/>
  <c r="BW433" i="50"/>
  <c r="R44" i="50"/>
  <c r="N601" i="2"/>
  <c r="N626" i="2" s="1"/>
  <c r="DW465" i="2"/>
  <c r="AR497" i="2"/>
  <c r="O497" i="2"/>
  <c r="O522" i="2" s="1"/>
  <c r="O523" i="2" s="1"/>
  <c r="BS490" i="2"/>
  <c r="N284" i="38"/>
  <c r="N331" i="38" s="1"/>
  <c r="G40" i="53" s="1"/>
  <c r="G10" i="53"/>
  <c r="N330" i="38"/>
  <c r="CA373" i="51"/>
  <c r="CA438" i="51"/>
  <c r="CA503" i="51"/>
  <c r="CA308" i="51"/>
  <c r="V538" i="51"/>
  <c r="V571" i="51" s="1"/>
  <c r="V438" i="49"/>
  <c r="ED406" i="49"/>
  <c r="AY438" i="49"/>
  <c r="CB243" i="2"/>
  <c r="O497" i="49"/>
  <c r="O522" i="49" s="1"/>
  <c r="O523" i="49" s="1"/>
  <c r="BS490" i="49"/>
  <c r="DW465" i="49"/>
  <c r="AR497" i="49"/>
  <c r="N601" i="49"/>
  <c r="N626" i="49" s="1"/>
  <c r="AQ360" i="50"/>
  <c r="O117" i="38" s="1"/>
  <c r="O118" i="38" s="1"/>
  <c r="BS335" i="50"/>
  <c r="AV434" i="50"/>
  <c r="EA402" i="50"/>
  <c r="S434" i="50"/>
  <c r="O237" i="49"/>
  <c r="AR237" i="49"/>
  <c r="DW205" i="49"/>
  <c r="BS230" i="49"/>
  <c r="AQ295" i="51"/>
  <c r="O88" i="38" s="1"/>
  <c r="O89" i="38" s="1"/>
  <c r="BS270" i="51"/>
  <c r="N207" i="38"/>
  <c r="N203" i="38"/>
  <c r="N211" i="38" s="1"/>
  <c r="O432" i="2"/>
  <c r="O457" i="2" s="1"/>
  <c r="O458" i="2" s="1"/>
  <c r="BS425" i="2"/>
  <c r="AR432" i="2"/>
  <c r="DW400" i="2"/>
  <c r="O235" i="38"/>
  <c r="AY243" i="49"/>
  <c r="V243" i="49"/>
  <c r="ED211" i="49"/>
  <c r="N171" i="38"/>
  <c r="N179" i="38" s="1"/>
  <c r="N175" i="38"/>
  <c r="V49" i="51"/>
  <c r="AY15" i="46"/>
  <c r="AY46" i="46"/>
  <c r="AW39" i="46"/>
  <c r="AW8" i="46"/>
  <c r="AZ17" i="46"/>
  <c r="AZ48" i="46"/>
  <c r="BD23" i="46"/>
  <c r="BD54" i="46"/>
  <c r="BE25" i="46"/>
  <c r="BE56" i="46"/>
  <c r="BE26" i="46"/>
  <c r="BE57" i="46"/>
  <c r="AX12" i="46"/>
  <c r="AX43" i="46"/>
  <c r="AY14" i="46"/>
  <c r="AY45" i="46"/>
  <c r="BD24" i="46"/>
  <c r="BD55" i="46"/>
  <c r="BA478" i="49"/>
  <c r="CC478" i="49" s="1"/>
  <c r="BD483" i="50"/>
  <c r="CF483" i="50" s="1"/>
  <c r="AW100" i="48"/>
  <c r="AY410" i="49"/>
  <c r="CA410" i="49" s="1"/>
  <c r="AZ476" i="51"/>
  <c r="CB476" i="51" s="1"/>
  <c r="EF476" i="51" s="1"/>
  <c r="EK486" i="49"/>
  <c r="BE57" i="45"/>
  <c r="CA440" i="50"/>
  <c r="CA505" i="50"/>
  <c r="CA310" i="50"/>
  <c r="V540" i="50"/>
  <c r="V573" i="50" s="1"/>
  <c r="CA245" i="50"/>
  <c r="V51" i="50"/>
  <c r="AY76" i="46" s="1"/>
  <c r="CA375" i="50"/>
  <c r="BA509" i="49"/>
  <c r="BA283" i="49"/>
  <c r="CC283" i="49" s="1"/>
  <c r="BA348" i="49"/>
  <c r="CC348" i="49" s="1"/>
  <c r="Y380" i="49" s="1"/>
  <c r="BA218" i="49"/>
  <c r="CC218" i="49" s="1"/>
  <c r="BA413" i="49"/>
  <c r="CC413" i="49" s="1"/>
  <c r="Y445" i="49" s="1"/>
  <c r="Y185" i="49"/>
  <c r="AZ281" i="51"/>
  <c r="CB281" i="51" s="1"/>
  <c r="BA313" i="51" s="1"/>
  <c r="X183" i="51"/>
  <c r="AZ411" i="51"/>
  <c r="CB411" i="51" s="1"/>
  <c r="AZ346" i="51"/>
  <c r="CB346" i="51" s="1"/>
  <c r="BA378" i="51" s="1"/>
  <c r="EF477" i="49"/>
  <c r="AZ108" i="48"/>
  <c r="AZ216" i="51"/>
  <c r="CB216" i="51" s="1"/>
  <c r="EF216" i="51" s="1"/>
  <c r="X314" i="49"/>
  <c r="BA314" i="49"/>
  <c r="BA249" i="49"/>
  <c r="EF217" i="49"/>
  <c r="CC381" i="2"/>
  <c r="AY215" i="49"/>
  <c r="CA215" i="49" s="1"/>
  <c r="EE215" i="49" s="1"/>
  <c r="AY280" i="49"/>
  <c r="CA280" i="49" s="1"/>
  <c r="W312" i="49" s="1"/>
  <c r="AY472" i="51"/>
  <c r="CA472" i="51" s="1"/>
  <c r="AZ48" i="45"/>
  <c r="CA375" i="49"/>
  <c r="W182" i="49"/>
  <c r="AY475" i="49"/>
  <c r="CA475" i="49" s="1"/>
  <c r="AY345" i="49"/>
  <c r="CA345" i="49" s="1"/>
  <c r="AZ377" i="49" s="1"/>
  <c r="CC380" i="51"/>
  <c r="AY407" i="51"/>
  <c r="CA407" i="51" s="1"/>
  <c r="AB190" i="50"/>
  <c r="BD353" i="50"/>
  <c r="CF353" i="50" s="1"/>
  <c r="X56" i="51"/>
  <c r="BA112" i="46" s="1"/>
  <c r="AY277" i="51"/>
  <c r="CA277" i="51" s="1"/>
  <c r="W179" i="51"/>
  <c r="BD418" i="50"/>
  <c r="CF418" i="50" s="1"/>
  <c r="BD223" i="50"/>
  <c r="CF223" i="50" s="1"/>
  <c r="AB255" i="50" s="1"/>
  <c r="CC509" i="51"/>
  <c r="CC379" i="51"/>
  <c r="BD115" i="48"/>
  <c r="AY212" i="51"/>
  <c r="CA212" i="51" s="1"/>
  <c r="AZ244" i="51" s="1"/>
  <c r="BD288" i="50"/>
  <c r="CF288" i="50" s="1"/>
  <c r="CA440" i="49"/>
  <c r="AY342" i="51"/>
  <c r="CA342" i="51" s="1"/>
  <c r="CC444" i="51"/>
  <c r="CC314" i="51"/>
  <c r="BC115" i="45"/>
  <c r="X55" i="51"/>
  <c r="BA111" i="46" s="1"/>
  <c r="CC315" i="51"/>
  <c r="CC510" i="51"/>
  <c r="X545" i="51"/>
  <c r="X578" i="51" s="1"/>
  <c r="CC316" i="2"/>
  <c r="BC53" i="45"/>
  <c r="BZ505" i="2"/>
  <c r="CC511" i="2"/>
  <c r="CA244" i="49"/>
  <c r="Z58" i="49"/>
  <c r="BZ440" i="2"/>
  <c r="BD56" i="45"/>
  <c r="BB21" i="45"/>
  <c r="AZ78" i="45"/>
  <c r="AX407" i="2"/>
  <c r="AX472" i="2"/>
  <c r="AX212" i="2"/>
  <c r="AX277" i="2"/>
  <c r="AX342" i="2"/>
  <c r="V179" i="2"/>
  <c r="AX43" i="48"/>
  <c r="BB221" i="51"/>
  <c r="CD221" i="51" s="1"/>
  <c r="BB286" i="51"/>
  <c r="CD286" i="51" s="1"/>
  <c r="Z188" i="51"/>
  <c r="BB481" i="51"/>
  <c r="CD481" i="51" s="1"/>
  <c r="BB351" i="51"/>
  <c r="CD351" i="51" s="1"/>
  <c r="BB113" i="48"/>
  <c r="BB416" i="51"/>
  <c r="CD416" i="51" s="1"/>
  <c r="AA514" i="49"/>
  <c r="EI482" i="49"/>
  <c r="BD514" i="49"/>
  <c r="Z618" i="49"/>
  <c r="EI222" i="49"/>
  <c r="BD254" i="49"/>
  <c r="AA254" i="49"/>
  <c r="X544" i="51"/>
  <c r="X577" i="51" s="1"/>
  <c r="EJ290" i="49"/>
  <c r="BE322" i="49"/>
  <c r="AB322" i="49"/>
  <c r="X546" i="2"/>
  <c r="X579" i="2" s="1"/>
  <c r="CC446" i="2"/>
  <c r="CE252" i="49"/>
  <c r="CD287" i="2"/>
  <c r="Y618" i="2" s="1"/>
  <c r="AZ215" i="51"/>
  <c r="CB215" i="51" s="1"/>
  <c r="AZ475" i="51"/>
  <c r="CB475" i="51" s="1"/>
  <c r="AZ345" i="51"/>
  <c r="CB345" i="51" s="1"/>
  <c r="X182" i="51"/>
  <c r="AZ280" i="51"/>
  <c r="CB280" i="51" s="1"/>
  <c r="AZ410" i="51"/>
  <c r="CB410" i="51" s="1"/>
  <c r="CA343" i="51"/>
  <c r="V51" i="49"/>
  <c r="CA310" i="49"/>
  <c r="BB252" i="50"/>
  <c r="Y252" i="50"/>
  <c r="EG220" i="50"/>
  <c r="BA82" i="45"/>
  <c r="BE420" i="2"/>
  <c r="CG420" i="2" s="1"/>
  <c r="EK420" i="2" s="1"/>
  <c r="BE290" i="2"/>
  <c r="CG290" i="2" s="1"/>
  <c r="EK290" i="2" s="1"/>
  <c r="BE485" i="2"/>
  <c r="CG485" i="2" s="1"/>
  <c r="EK485" i="2" s="1"/>
  <c r="BE355" i="2"/>
  <c r="CG355" i="2" s="1"/>
  <c r="EK355" i="2" s="1"/>
  <c r="BE225" i="2"/>
  <c r="CG225" i="2" s="1"/>
  <c r="EK225" i="2" s="1"/>
  <c r="U540" i="2"/>
  <c r="U573" i="2" s="1"/>
  <c r="BZ375" i="2"/>
  <c r="CC284" i="49"/>
  <c r="X615" i="49" s="1"/>
  <c r="BE485" i="51"/>
  <c r="CG485" i="51" s="1"/>
  <c r="EK485" i="51" s="1"/>
  <c r="BE290" i="51"/>
  <c r="CG290" i="51" s="1"/>
  <c r="EK290" i="51" s="1"/>
  <c r="BE420" i="51"/>
  <c r="CG420" i="51" s="1"/>
  <c r="EK420" i="51" s="1"/>
  <c r="BE355" i="51"/>
  <c r="CG355" i="51" s="1"/>
  <c r="EK355" i="51" s="1"/>
  <c r="BE225" i="51"/>
  <c r="CG225" i="51" s="1"/>
  <c r="EK225" i="51" s="1"/>
  <c r="Y546" i="51"/>
  <c r="Y579" i="51" s="1"/>
  <c r="CD316" i="51"/>
  <c r="CD511" i="51"/>
  <c r="CD446" i="51"/>
  <c r="CD381" i="51"/>
  <c r="BE255" i="51"/>
  <c r="AB255" i="51"/>
  <c r="EJ223" i="51"/>
  <c r="AA619" i="51"/>
  <c r="BE515" i="51"/>
  <c r="EJ483" i="51"/>
  <c r="AB515" i="51"/>
  <c r="EH416" i="2"/>
  <c r="BC448" i="2"/>
  <c r="Z448" i="2"/>
  <c r="X443" i="50"/>
  <c r="EF411" i="50"/>
  <c r="BA443" i="50"/>
  <c r="CA215" i="50"/>
  <c r="BD254" i="51"/>
  <c r="AA254" i="51"/>
  <c r="EI222" i="51"/>
  <c r="EG480" i="50"/>
  <c r="BB512" i="50"/>
  <c r="X616" i="50"/>
  <c r="Y512" i="50"/>
  <c r="CB413" i="2"/>
  <c r="X184" i="50"/>
  <c r="AZ217" i="50"/>
  <c r="AZ477" i="50"/>
  <c r="AZ347" i="50"/>
  <c r="AZ282" i="50"/>
  <c r="AZ412" i="50"/>
  <c r="AZ109" i="48"/>
  <c r="CA281" i="2"/>
  <c r="CA216" i="2"/>
  <c r="Y57" i="51"/>
  <c r="BB113" i="46" s="1"/>
  <c r="CG257" i="50"/>
  <c r="BD384" i="49"/>
  <c r="AA384" i="49"/>
  <c r="EI352" i="49"/>
  <c r="BE387" i="49"/>
  <c r="EJ355" i="49"/>
  <c r="AB387" i="49"/>
  <c r="W181" i="2"/>
  <c r="AY279" i="2"/>
  <c r="AY214" i="2"/>
  <c r="AY344" i="2"/>
  <c r="AY409" i="2"/>
  <c r="AY474" i="2"/>
  <c r="BC384" i="2"/>
  <c r="EH352" i="2"/>
  <c r="Z384" i="2"/>
  <c r="CA245" i="49"/>
  <c r="W310" i="51"/>
  <c r="EE278" i="51"/>
  <c r="AZ310" i="51"/>
  <c r="CA505" i="49"/>
  <c r="CD251" i="51"/>
  <c r="CE512" i="49"/>
  <c r="Z547" i="49"/>
  <c r="Z580" i="49" s="1"/>
  <c r="CE447" i="49"/>
  <c r="CE317" i="49"/>
  <c r="CE382" i="49"/>
  <c r="X444" i="49"/>
  <c r="EF412" i="49"/>
  <c r="BA444" i="49"/>
  <c r="CC443" i="49"/>
  <c r="CC313" i="49"/>
  <c r="X543" i="49"/>
  <c r="X576" i="49" s="1"/>
  <c r="CC378" i="49"/>
  <c r="CC508" i="49"/>
  <c r="BZ310" i="2"/>
  <c r="Y511" i="49"/>
  <c r="EG479" i="49"/>
  <c r="BB511" i="49"/>
  <c r="CC510" i="50"/>
  <c r="CC380" i="50"/>
  <c r="CC445" i="50"/>
  <c r="X545" i="50"/>
  <c r="X578" i="50" s="1"/>
  <c r="CC315" i="50"/>
  <c r="X56" i="50"/>
  <c r="BA81" i="46" s="1"/>
  <c r="AA551" i="49"/>
  <c r="AA584" i="49" s="1"/>
  <c r="CF321" i="49"/>
  <c r="CF516" i="49"/>
  <c r="CF451" i="49"/>
  <c r="CF386" i="49"/>
  <c r="AA62" i="49"/>
  <c r="BE385" i="51"/>
  <c r="AB385" i="51"/>
  <c r="EJ353" i="51"/>
  <c r="Y447" i="50"/>
  <c r="BB447" i="50"/>
  <c r="EG415" i="50"/>
  <c r="Z513" i="2"/>
  <c r="EH481" i="2"/>
  <c r="Y617" i="2"/>
  <c r="BC513" i="2"/>
  <c r="BC253" i="2"/>
  <c r="Z253" i="2"/>
  <c r="EH221" i="2"/>
  <c r="X248" i="50"/>
  <c r="EF216" i="50"/>
  <c r="BA248" i="50"/>
  <c r="W612" i="50"/>
  <c r="BA508" i="50"/>
  <c r="EF476" i="50"/>
  <c r="X508" i="50"/>
  <c r="V539" i="49"/>
  <c r="V572" i="49" s="1"/>
  <c r="CA439" i="49"/>
  <c r="CA309" i="49"/>
  <c r="CA504" i="49"/>
  <c r="CA374" i="49"/>
  <c r="CA475" i="50"/>
  <c r="BD319" i="51"/>
  <c r="EI287" i="51"/>
  <c r="AA319" i="51"/>
  <c r="CF256" i="49"/>
  <c r="BB351" i="50"/>
  <c r="CD351" i="50" s="1"/>
  <c r="BB416" i="50"/>
  <c r="CD416" i="50" s="1"/>
  <c r="BB481" i="50"/>
  <c r="CD481" i="50" s="1"/>
  <c r="Z188" i="50"/>
  <c r="BB221" i="50"/>
  <c r="CD221" i="50" s="1"/>
  <c r="BB286" i="50"/>
  <c r="CD286" i="50" s="1"/>
  <c r="CB283" i="2"/>
  <c r="BE356" i="2"/>
  <c r="CG356" i="2" s="1"/>
  <c r="EK356" i="2" s="1"/>
  <c r="BE421" i="2"/>
  <c r="CG421" i="2" s="1"/>
  <c r="EK421" i="2" s="1"/>
  <c r="BE486" i="2"/>
  <c r="CG486" i="2" s="1"/>
  <c r="EK486" i="2" s="1"/>
  <c r="BE226" i="2"/>
  <c r="CG226" i="2" s="1"/>
  <c r="EK226" i="2" s="1"/>
  <c r="BE291" i="2"/>
  <c r="CG291" i="2" s="1"/>
  <c r="EK291" i="2" s="1"/>
  <c r="BE57" i="48"/>
  <c r="CA411" i="2"/>
  <c r="V50" i="49"/>
  <c r="X54" i="49"/>
  <c r="AA449" i="49"/>
  <c r="EI417" i="49"/>
  <c r="BD449" i="49"/>
  <c r="AB517" i="49"/>
  <c r="EJ485" i="49"/>
  <c r="BE517" i="49"/>
  <c r="AA621" i="49"/>
  <c r="BC254" i="2"/>
  <c r="EH222" i="2"/>
  <c r="Z254" i="2"/>
  <c r="AY344" i="51"/>
  <c r="CA344" i="51" s="1"/>
  <c r="AY106" i="48"/>
  <c r="AY214" i="51"/>
  <c r="CA214" i="51" s="1"/>
  <c r="AY409" i="51"/>
  <c r="CA409" i="51" s="1"/>
  <c r="W181" i="51"/>
  <c r="AY279" i="51"/>
  <c r="CA279" i="51" s="1"/>
  <c r="AY474" i="51"/>
  <c r="CA474" i="51" s="1"/>
  <c r="EE408" i="51"/>
  <c r="AZ440" i="51"/>
  <c r="W440" i="51"/>
  <c r="AZ245" i="51"/>
  <c r="W245" i="51"/>
  <c r="EE213" i="51"/>
  <c r="V540" i="49"/>
  <c r="V573" i="49" s="1"/>
  <c r="EG350" i="50"/>
  <c r="BB382" i="50"/>
  <c r="Y382" i="50"/>
  <c r="BD354" i="51"/>
  <c r="CF354" i="51" s="1"/>
  <c r="BD224" i="51"/>
  <c r="CF224" i="51" s="1"/>
  <c r="AB191" i="51"/>
  <c r="BD116" i="48"/>
  <c r="BD484" i="51"/>
  <c r="CF484" i="51" s="1"/>
  <c r="BD289" i="51"/>
  <c r="CF289" i="51" s="1"/>
  <c r="BD419" i="51"/>
  <c r="CF419" i="51" s="1"/>
  <c r="AA187" i="51"/>
  <c r="BC480" i="51"/>
  <c r="CE480" i="51" s="1"/>
  <c r="BC350" i="51"/>
  <c r="CE350" i="51" s="1"/>
  <c r="BC415" i="51"/>
  <c r="CE415" i="51" s="1"/>
  <c r="BC220" i="51"/>
  <c r="CE220" i="51" s="1"/>
  <c r="BC285" i="51"/>
  <c r="CE285" i="51" s="1"/>
  <c r="AY280" i="2"/>
  <c r="CA280" i="2" s="1"/>
  <c r="AY410" i="2"/>
  <c r="W182" i="2"/>
  <c r="AY475" i="2"/>
  <c r="AY215" i="2"/>
  <c r="AY345" i="2"/>
  <c r="AY344" i="49"/>
  <c r="CA344" i="49" s="1"/>
  <c r="AY45" i="48"/>
  <c r="AY409" i="49"/>
  <c r="CA409" i="49" s="1"/>
  <c r="AY279" i="49"/>
  <c r="CA279" i="49" s="1"/>
  <c r="AY474" i="49"/>
  <c r="CA474" i="49" s="1"/>
  <c r="W181" i="49"/>
  <c r="AY214" i="49"/>
  <c r="CA214" i="49" s="1"/>
  <c r="BB381" i="49"/>
  <c r="Y381" i="49"/>
  <c r="EG349" i="49"/>
  <c r="AB320" i="51"/>
  <c r="BE320" i="51"/>
  <c r="EJ288" i="51"/>
  <c r="EJ418" i="51"/>
  <c r="BE450" i="51"/>
  <c r="AB450" i="51"/>
  <c r="CC251" i="2"/>
  <c r="EH351" i="2"/>
  <c r="BC383" i="2"/>
  <c r="Z383" i="2"/>
  <c r="CD251" i="50"/>
  <c r="CC249" i="51"/>
  <c r="EF347" i="49"/>
  <c r="BA379" i="49"/>
  <c r="X379" i="49"/>
  <c r="X378" i="50"/>
  <c r="BA378" i="50"/>
  <c r="EF346" i="50"/>
  <c r="EF281" i="50"/>
  <c r="X313" i="50"/>
  <c r="BA313" i="50"/>
  <c r="CA410" i="50"/>
  <c r="CA280" i="50"/>
  <c r="AA449" i="51"/>
  <c r="EI417" i="51"/>
  <c r="BD449" i="51"/>
  <c r="AA384" i="51"/>
  <c r="BD384" i="51"/>
  <c r="EI352" i="51"/>
  <c r="Z547" i="2"/>
  <c r="Z580" i="2" s="1"/>
  <c r="CE382" i="2"/>
  <c r="CE512" i="2"/>
  <c r="CE447" i="2"/>
  <c r="CE317" i="2"/>
  <c r="Z58" i="2"/>
  <c r="BB317" i="50"/>
  <c r="Y317" i="50"/>
  <c r="EG285" i="50"/>
  <c r="CB218" i="2"/>
  <c r="CB478" i="2"/>
  <c r="CC248" i="49"/>
  <c r="CA476" i="2"/>
  <c r="CA346" i="2"/>
  <c r="AY409" i="50"/>
  <c r="CA409" i="50" s="1"/>
  <c r="AY344" i="50"/>
  <c r="CA344" i="50" s="1"/>
  <c r="AY279" i="50"/>
  <c r="CA279" i="50" s="1"/>
  <c r="AY474" i="50"/>
  <c r="CA474" i="50" s="1"/>
  <c r="W181" i="50"/>
  <c r="AY214" i="50"/>
  <c r="CA214" i="50" s="1"/>
  <c r="CG517" i="50"/>
  <c r="CG322" i="50"/>
  <c r="CG387" i="50"/>
  <c r="CG452" i="50"/>
  <c r="AB552" i="50"/>
  <c r="AB585" i="50" s="1"/>
  <c r="AB63" i="50"/>
  <c r="BE88" i="46" s="1"/>
  <c r="AA319" i="49"/>
  <c r="BD319" i="49"/>
  <c r="EI287" i="49"/>
  <c r="BD483" i="49"/>
  <c r="CF483" i="49" s="1"/>
  <c r="BD223" i="49"/>
  <c r="CF223" i="49" s="1"/>
  <c r="BD288" i="49"/>
  <c r="CF288" i="49" s="1"/>
  <c r="BD353" i="49"/>
  <c r="CF353" i="49" s="1"/>
  <c r="AB190" i="49"/>
  <c r="BD54" i="48"/>
  <c r="BD418" i="49"/>
  <c r="CF418" i="49" s="1"/>
  <c r="EJ225" i="49"/>
  <c r="BE257" i="49"/>
  <c r="AB257" i="49"/>
  <c r="EJ420" i="49"/>
  <c r="BE452" i="49"/>
  <c r="AB452" i="49"/>
  <c r="X57" i="2"/>
  <c r="CD511" i="50"/>
  <c r="CD316" i="50"/>
  <c r="Y546" i="50"/>
  <c r="Y579" i="50" s="1"/>
  <c r="CD446" i="50"/>
  <c r="CD381" i="50"/>
  <c r="Y57" i="50"/>
  <c r="BB82" i="46" s="1"/>
  <c r="Z449" i="2"/>
  <c r="BC449" i="2"/>
  <c r="EH417" i="2"/>
  <c r="BC514" i="2"/>
  <c r="EH482" i="2"/>
  <c r="Z514" i="2"/>
  <c r="AX277" i="50"/>
  <c r="BZ277" i="50" s="1"/>
  <c r="AX472" i="50"/>
  <c r="BZ472" i="50" s="1"/>
  <c r="AX407" i="50"/>
  <c r="BZ407" i="50" s="1"/>
  <c r="AX342" i="50"/>
  <c r="BZ342" i="50" s="1"/>
  <c r="AX212" i="50"/>
  <c r="V179" i="50"/>
  <c r="AX104" i="48"/>
  <c r="CA473" i="51"/>
  <c r="Z188" i="49"/>
  <c r="BB221" i="49"/>
  <c r="CD221" i="49" s="1"/>
  <c r="BB52" i="48"/>
  <c r="BB286" i="49"/>
  <c r="CD286" i="49" s="1"/>
  <c r="BB481" i="49"/>
  <c r="CD481" i="49" s="1"/>
  <c r="BB351" i="49"/>
  <c r="BB416" i="49"/>
  <c r="CD416" i="49" s="1"/>
  <c r="BD224" i="50"/>
  <c r="CF224" i="50" s="1"/>
  <c r="BD354" i="50"/>
  <c r="CF354" i="50" s="1"/>
  <c r="BD484" i="50"/>
  <c r="CF484" i="50" s="1"/>
  <c r="BD289" i="50"/>
  <c r="CF289" i="50" s="1"/>
  <c r="BD419" i="50"/>
  <c r="CF419" i="50" s="1"/>
  <c r="AB191" i="50"/>
  <c r="CC250" i="50"/>
  <c r="W613" i="49"/>
  <c r="BD419" i="2"/>
  <c r="CF419" i="2" s="1"/>
  <c r="BD289" i="2"/>
  <c r="CF289" i="2" s="1"/>
  <c r="BD484" i="2"/>
  <c r="CF484" i="2" s="1"/>
  <c r="AB191" i="2"/>
  <c r="BD354" i="2"/>
  <c r="CF354" i="2" s="1"/>
  <c r="BD224" i="2"/>
  <c r="CF224" i="2" s="1"/>
  <c r="AY46" i="48"/>
  <c r="U51" i="2"/>
  <c r="EG414" i="49"/>
  <c r="Y446" i="49"/>
  <c r="BB446" i="49"/>
  <c r="EG219" i="49"/>
  <c r="BB251" i="49"/>
  <c r="Y251" i="49"/>
  <c r="BD116" i="45"/>
  <c r="Z318" i="2"/>
  <c r="BC318" i="2"/>
  <c r="EH286" i="2"/>
  <c r="AZ347" i="2"/>
  <c r="AZ412" i="2"/>
  <c r="X184" i="2"/>
  <c r="AZ217" i="2"/>
  <c r="AZ282" i="2"/>
  <c r="AZ477" i="2"/>
  <c r="AZ48" i="48"/>
  <c r="CA345" i="50"/>
  <c r="BD514" i="51"/>
  <c r="AA514" i="51"/>
  <c r="Z618" i="51"/>
  <c r="EI482" i="51"/>
  <c r="AB190" i="2"/>
  <c r="BD483" i="2"/>
  <c r="CF483" i="2" s="1"/>
  <c r="BD288" i="2"/>
  <c r="CF288" i="2" s="1"/>
  <c r="BD223" i="2"/>
  <c r="CF223" i="2" s="1"/>
  <c r="BD353" i="2"/>
  <c r="CF353" i="2" s="1"/>
  <c r="BD418" i="2"/>
  <c r="CF418" i="2" s="1"/>
  <c r="CE252" i="2"/>
  <c r="BZ245" i="2"/>
  <c r="CB348" i="2"/>
  <c r="CE254" i="50"/>
  <c r="CE384" i="50"/>
  <c r="CE449" i="50"/>
  <c r="Z549" i="50"/>
  <c r="Z582" i="50" s="1"/>
  <c r="CE319" i="50"/>
  <c r="CE514" i="50"/>
  <c r="Z60" i="50"/>
  <c r="BC85" i="46" s="1"/>
  <c r="BY239" i="2"/>
  <c r="AW9" i="45"/>
  <c r="U48" i="50"/>
  <c r="AX73" i="46" s="1"/>
  <c r="BZ242" i="2"/>
  <c r="T605" i="2"/>
  <c r="U501" i="2"/>
  <c r="AX501" i="2"/>
  <c r="EC469" i="2"/>
  <c r="AW368" i="2"/>
  <c r="EB336" i="2"/>
  <c r="T368" i="2"/>
  <c r="BZ502" i="2"/>
  <c r="U537" i="2"/>
  <c r="U570" i="2" s="1"/>
  <c r="BZ437" i="2"/>
  <c r="BZ372" i="2"/>
  <c r="BZ307" i="2"/>
  <c r="AX436" i="50"/>
  <c r="U436" i="50"/>
  <c r="EC404" i="50"/>
  <c r="U241" i="50"/>
  <c r="AX241" i="50"/>
  <c r="EC209" i="50"/>
  <c r="AW71" i="45"/>
  <c r="AW303" i="2"/>
  <c r="T303" i="2"/>
  <c r="EB271" i="2"/>
  <c r="U48" i="2"/>
  <c r="AX306" i="2"/>
  <c r="EC274" i="2"/>
  <c r="U306" i="2"/>
  <c r="EC209" i="2"/>
  <c r="AX241" i="2"/>
  <c r="U241" i="2"/>
  <c r="U175" i="2"/>
  <c r="AW208" i="2"/>
  <c r="BY208" i="2" s="1"/>
  <c r="AW403" i="2"/>
  <c r="BY403" i="2" s="1"/>
  <c r="AW468" i="2"/>
  <c r="BY468" i="2" s="1"/>
  <c r="AW273" i="2"/>
  <c r="BY273" i="2" s="1"/>
  <c r="AW338" i="2"/>
  <c r="BY338" i="2" s="1"/>
  <c r="T534" i="2"/>
  <c r="T567" i="2" s="1"/>
  <c r="BY499" i="2"/>
  <c r="BY434" i="2"/>
  <c r="BY369" i="2"/>
  <c r="BY304" i="2"/>
  <c r="T45" i="2"/>
  <c r="T605" i="50"/>
  <c r="AX501" i="50"/>
  <c r="EC469" i="50"/>
  <c r="U501" i="50"/>
  <c r="U371" i="50"/>
  <c r="AX371" i="50"/>
  <c r="EC339" i="50"/>
  <c r="BZ242" i="50"/>
  <c r="T238" i="2"/>
  <c r="EB206" i="2"/>
  <c r="AW238" i="2"/>
  <c r="S602" i="2"/>
  <c r="AW498" i="2"/>
  <c r="EB466" i="2"/>
  <c r="T498" i="2"/>
  <c r="AX371" i="2"/>
  <c r="U371" i="2"/>
  <c r="EC339" i="2"/>
  <c r="AX436" i="2"/>
  <c r="U436" i="2"/>
  <c r="EC404" i="2"/>
  <c r="U175" i="50"/>
  <c r="AW273" i="50"/>
  <c r="BY273" i="50" s="1"/>
  <c r="AW403" i="50"/>
  <c r="BY403" i="50" s="1"/>
  <c r="AW208" i="50"/>
  <c r="BY208" i="50" s="1"/>
  <c r="AW468" i="50"/>
  <c r="BY468" i="50" s="1"/>
  <c r="AW338" i="50"/>
  <c r="BY338" i="50" s="1"/>
  <c r="U306" i="50"/>
  <c r="AX306" i="50"/>
  <c r="EC274" i="50"/>
  <c r="U537" i="50"/>
  <c r="U570" i="50" s="1"/>
  <c r="BZ502" i="50"/>
  <c r="BZ372" i="50"/>
  <c r="BZ437" i="50"/>
  <c r="BZ307" i="50"/>
  <c r="AW433" i="2"/>
  <c r="EB401" i="2"/>
  <c r="T433" i="2"/>
  <c r="AV6" i="45"/>
  <c r="BY499" i="51"/>
  <c r="T534" i="51"/>
  <c r="T567" i="51" s="1"/>
  <c r="T45" i="51"/>
  <c r="AW101" i="46" s="1"/>
  <c r="BY304" i="51"/>
  <c r="BY369" i="51"/>
  <c r="BZ242" i="51"/>
  <c r="U175" i="49"/>
  <c r="AW208" i="49"/>
  <c r="BY208" i="49" s="1"/>
  <c r="AW403" i="49"/>
  <c r="BY403" i="49" s="1"/>
  <c r="AW468" i="49"/>
  <c r="BY468" i="49" s="1"/>
  <c r="AW338" i="49"/>
  <c r="BY338" i="49" s="1"/>
  <c r="AW273" i="49"/>
  <c r="BY273" i="49" s="1"/>
  <c r="AW39" i="48"/>
  <c r="AX241" i="51"/>
  <c r="U241" i="51"/>
  <c r="EC209" i="51"/>
  <c r="U306" i="49"/>
  <c r="EC274" i="49"/>
  <c r="AX306" i="49"/>
  <c r="AX240" i="51"/>
  <c r="U240" i="51"/>
  <c r="EC208" i="51"/>
  <c r="BZ502" i="51"/>
  <c r="U537" i="51"/>
  <c r="U570" i="51" s="1"/>
  <c r="BZ437" i="51"/>
  <c r="BZ372" i="51"/>
  <c r="BZ307" i="51"/>
  <c r="T605" i="49"/>
  <c r="U501" i="49"/>
  <c r="AX501" i="49"/>
  <c r="EC469" i="49"/>
  <c r="AX371" i="49"/>
  <c r="U371" i="49"/>
  <c r="EC339" i="49"/>
  <c r="T173" i="49"/>
  <c r="AV336" i="49"/>
  <c r="BX336" i="49" s="1"/>
  <c r="AV271" i="49"/>
  <c r="BX271" i="49" s="1"/>
  <c r="AV401" i="49"/>
  <c r="BX401" i="49" s="1"/>
  <c r="AV206" i="49"/>
  <c r="BX206" i="49" s="1"/>
  <c r="AV466" i="49"/>
  <c r="BX466" i="49" s="1"/>
  <c r="AV37" i="48"/>
  <c r="AX500" i="51"/>
  <c r="U500" i="51"/>
  <c r="EC468" i="51"/>
  <c r="T604" i="51"/>
  <c r="U48" i="51"/>
  <c r="AX104" i="46" s="1"/>
  <c r="AX436" i="51"/>
  <c r="U436" i="51"/>
  <c r="EC404" i="51"/>
  <c r="U501" i="51"/>
  <c r="T605" i="51"/>
  <c r="AX501" i="51"/>
  <c r="EC469" i="51"/>
  <c r="S533" i="51"/>
  <c r="S566" i="51" s="1"/>
  <c r="BX498" i="51"/>
  <c r="BX303" i="51"/>
  <c r="BX433" i="51"/>
  <c r="BX368" i="51"/>
  <c r="S44" i="51"/>
  <c r="AV100" i="46" s="1"/>
  <c r="AX241" i="49"/>
  <c r="U241" i="49"/>
  <c r="EC209" i="49"/>
  <c r="BY239" i="49"/>
  <c r="T534" i="49"/>
  <c r="T567" i="49" s="1"/>
  <c r="BY499" i="49"/>
  <c r="BY434" i="49"/>
  <c r="BY304" i="49"/>
  <c r="BY369" i="49"/>
  <c r="T45" i="49"/>
  <c r="BZ242" i="49"/>
  <c r="AX435" i="51"/>
  <c r="U435" i="51"/>
  <c r="EC403" i="51"/>
  <c r="AX305" i="51"/>
  <c r="U305" i="51"/>
  <c r="EC273" i="51"/>
  <c r="AW102" i="45"/>
  <c r="AX436" i="49"/>
  <c r="U436" i="49"/>
  <c r="EC404" i="49"/>
  <c r="U537" i="49"/>
  <c r="U570" i="49" s="1"/>
  <c r="BZ502" i="49"/>
  <c r="BZ437" i="49"/>
  <c r="BZ372" i="49"/>
  <c r="BZ307" i="49"/>
  <c r="U48" i="49"/>
  <c r="AX306" i="51"/>
  <c r="EC274" i="51"/>
  <c r="U306" i="51"/>
  <c r="AX371" i="51"/>
  <c r="EC339" i="51"/>
  <c r="U371" i="51"/>
  <c r="BY239" i="51"/>
  <c r="BY434" i="51"/>
  <c r="AW40" i="45"/>
  <c r="BX238" i="51"/>
  <c r="AX370" i="51"/>
  <c r="EC338" i="51"/>
  <c r="U370" i="51"/>
  <c r="AW101" i="45"/>
  <c r="V538" i="49" l="1"/>
  <c r="V571" i="49" s="1"/>
  <c r="CA503" i="49"/>
  <c r="CA373" i="49"/>
  <c r="CA308" i="49"/>
  <c r="CA438" i="49"/>
  <c r="V49" i="49"/>
  <c r="N216" i="38"/>
  <c r="O194" i="38"/>
  <c r="DW490" i="49"/>
  <c r="N340" i="38"/>
  <c r="G46" i="53" s="1"/>
  <c r="O302" i="51"/>
  <c r="DW270" i="51"/>
  <c r="AR302" i="51"/>
  <c r="BS295" i="51"/>
  <c r="O327" i="49"/>
  <c r="O328" i="49" s="1"/>
  <c r="BT237" i="49"/>
  <c r="BT262" i="49" s="1"/>
  <c r="N328" i="38"/>
  <c r="G38" i="53" s="1"/>
  <c r="O327" i="2"/>
  <c r="O328" i="2" s="1"/>
  <c r="BT237" i="2"/>
  <c r="BT262" i="2" s="1"/>
  <c r="BX239" i="50"/>
  <c r="CA243" i="49"/>
  <c r="BS425" i="51"/>
  <c r="AR432" i="51"/>
  <c r="DW400" i="51"/>
  <c r="O432" i="51"/>
  <c r="O457" i="51" s="1"/>
  <c r="O458" i="51" s="1"/>
  <c r="O271" i="38"/>
  <c r="O239" i="38"/>
  <c r="DW205" i="50"/>
  <c r="O237" i="50"/>
  <c r="AR237" i="50"/>
  <c r="BS230" i="50"/>
  <c r="AQ67" i="45"/>
  <c r="AQ93" i="45" s="1"/>
  <c r="O29" i="38" s="1"/>
  <c r="AR327" i="49"/>
  <c r="DW295" i="49"/>
  <c r="O95" i="38"/>
  <c r="N251" i="38"/>
  <c r="N219" i="38"/>
  <c r="N255" i="38" s="1"/>
  <c r="DW205" i="51"/>
  <c r="AR237" i="51"/>
  <c r="BS230" i="51"/>
  <c r="O237" i="51"/>
  <c r="AQ98" i="45"/>
  <c r="AQ124" i="45" s="1"/>
  <c r="DW230" i="49"/>
  <c r="O62" i="38"/>
  <c r="O367" i="50"/>
  <c r="O392" i="50" s="1"/>
  <c r="O393" i="50" s="1"/>
  <c r="DW335" i="50"/>
  <c r="AR367" i="50"/>
  <c r="BS360" i="50"/>
  <c r="AU69" i="46"/>
  <c r="AU271" i="50"/>
  <c r="BW271" i="50" s="1"/>
  <c r="S173" i="50"/>
  <c r="AU466" i="50"/>
  <c r="BW466" i="50" s="1"/>
  <c r="AU401" i="50"/>
  <c r="BW401" i="50" s="1"/>
  <c r="AU206" i="50"/>
  <c r="BW206" i="50" s="1"/>
  <c r="AU336" i="50"/>
  <c r="BW336" i="50" s="1"/>
  <c r="AU98" i="48"/>
  <c r="AQ127" i="45"/>
  <c r="O40" i="38"/>
  <c r="AR497" i="51"/>
  <c r="N601" i="51"/>
  <c r="N626" i="51" s="1"/>
  <c r="O497" i="51"/>
  <c r="O522" i="51" s="1"/>
  <c r="O523" i="51" s="1"/>
  <c r="BS490" i="51"/>
  <c r="DW465" i="51"/>
  <c r="AZ406" i="2"/>
  <c r="CB406" i="2" s="1"/>
  <c r="AZ341" i="2"/>
  <c r="CB341" i="2" s="1"/>
  <c r="X178" i="2"/>
  <c r="AZ11" i="46"/>
  <c r="AZ211" i="2"/>
  <c r="CB211" i="2" s="1"/>
  <c r="AZ42" i="46"/>
  <c r="AZ471" i="2"/>
  <c r="CB471" i="2" s="1"/>
  <c r="AZ276" i="2"/>
  <c r="CB276" i="2" s="1"/>
  <c r="AZ11" i="45"/>
  <c r="DW360" i="49"/>
  <c r="O128" i="38"/>
  <c r="AR327" i="2"/>
  <c r="DW295" i="2"/>
  <c r="O91" i="38"/>
  <c r="N221" i="38"/>
  <c r="AZ74" i="46"/>
  <c r="AZ211" i="50"/>
  <c r="CB211" i="50" s="1"/>
  <c r="AZ341" i="50"/>
  <c r="CB341" i="50" s="1"/>
  <c r="AZ471" i="50"/>
  <c r="CB471" i="50" s="1"/>
  <c r="X178" i="50"/>
  <c r="AZ406" i="50"/>
  <c r="CB406" i="50" s="1"/>
  <c r="AZ276" i="50"/>
  <c r="CB276" i="50" s="1"/>
  <c r="AZ73" i="45"/>
  <c r="O30" i="38"/>
  <c r="S534" i="50"/>
  <c r="S567" i="50" s="1"/>
  <c r="BX499" i="50"/>
  <c r="BX434" i="50"/>
  <c r="BX369" i="50"/>
  <c r="BX304" i="50"/>
  <c r="AY105" i="46"/>
  <c r="AY276" i="51"/>
  <c r="CA276" i="51" s="1"/>
  <c r="W178" i="51"/>
  <c r="AY471" i="51"/>
  <c r="CA471" i="51" s="1"/>
  <c r="AY406" i="51"/>
  <c r="CA406" i="51" s="1"/>
  <c r="AY103" i="48"/>
  <c r="AY341" i="51"/>
  <c r="CA341" i="51" s="1"/>
  <c r="AY211" i="51"/>
  <c r="CA211" i="51" s="1"/>
  <c r="O261" i="38"/>
  <c r="O229" i="38"/>
  <c r="O226" i="38"/>
  <c r="O262" i="38" s="1"/>
  <c r="O124" i="38"/>
  <c r="DW360" i="2"/>
  <c r="AR302" i="50"/>
  <c r="BS295" i="50"/>
  <c r="O302" i="50"/>
  <c r="DW270" i="50"/>
  <c r="O161" i="38"/>
  <c r="DW425" i="49"/>
  <c r="N217" i="38"/>
  <c r="N253" i="38" s="1"/>
  <c r="DW425" i="2"/>
  <c r="O157" i="38"/>
  <c r="DW400" i="50"/>
  <c r="BS425" i="50"/>
  <c r="AR432" i="50"/>
  <c r="O432" i="50"/>
  <c r="O457" i="50" s="1"/>
  <c r="O458" i="50" s="1"/>
  <c r="BT497" i="49"/>
  <c r="BT522" i="49" s="1"/>
  <c r="O532" i="49"/>
  <c r="BT432" i="49"/>
  <c r="BT457" i="49" s="1"/>
  <c r="BT367" i="49"/>
  <c r="BT392" i="49" s="1"/>
  <c r="O262" i="49"/>
  <c r="O263" i="49" s="1"/>
  <c r="BT302" i="49"/>
  <c r="BT327" i="49" s="1"/>
  <c r="O43" i="49"/>
  <c r="O190" i="38"/>
  <c r="DW490" i="2"/>
  <c r="DW335" i="51"/>
  <c r="AR367" i="51"/>
  <c r="BS360" i="51"/>
  <c r="O367" i="51"/>
  <c r="O392" i="51" s="1"/>
  <c r="O393" i="51" s="1"/>
  <c r="AR497" i="50"/>
  <c r="DW465" i="50"/>
  <c r="BS490" i="50"/>
  <c r="N601" i="50"/>
  <c r="N626" i="50" s="1"/>
  <c r="O497" i="50"/>
  <c r="O522" i="50" s="1"/>
  <c r="O523" i="50" s="1"/>
  <c r="BT497" i="2"/>
  <c r="BT522" i="2" s="1"/>
  <c r="BT367" i="2"/>
  <c r="BT392" i="2" s="1"/>
  <c r="O532" i="2"/>
  <c r="O262" i="2"/>
  <c r="O263" i="2" s="1"/>
  <c r="BT302" i="2"/>
  <c r="BT327" i="2" s="1"/>
  <c r="BT432" i="2"/>
  <c r="BT457" i="2" s="1"/>
  <c r="O43" i="2"/>
  <c r="DW230" i="2"/>
  <c r="O58" i="38"/>
  <c r="S45" i="50"/>
  <c r="BA19" i="46"/>
  <c r="BA50" i="46"/>
  <c r="AX13" i="46"/>
  <c r="AX44" i="46"/>
  <c r="BC20" i="46"/>
  <c r="BC51" i="46"/>
  <c r="AW7" i="46"/>
  <c r="AW38" i="46"/>
  <c r="AX10" i="46"/>
  <c r="AX41" i="46"/>
  <c r="AW402" i="51"/>
  <c r="BY402" i="51" s="1"/>
  <c r="V177" i="50"/>
  <c r="AY343" i="50"/>
  <c r="CA343" i="50" s="1"/>
  <c r="AZ375" i="50" s="1"/>
  <c r="AA187" i="49"/>
  <c r="BA348" i="51"/>
  <c r="CC348" i="51" s="1"/>
  <c r="Y380" i="51" s="1"/>
  <c r="AY105" i="48"/>
  <c r="EE280" i="49"/>
  <c r="AY408" i="50"/>
  <c r="CA408" i="50" s="1"/>
  <c r="AZ440" i="50" s="1"/>
  <c r="AY473" i="50"/>
  <c r="CA473" i="50" s="1"/>
  <c r="W505" i="50" s="1"/>
  <c r="AY213" i="50"/>
  <c r="CA213" i="50" s="1"/>
  <c r="W245" i="50" s="1"/>
  <c r="AY278" i="50"/>
  <c r="CA278" i="50" s="1"/>
  <c r="W310" i="50" s="1"/>
  <c r="W180" i="50"/>
  <c r="BB315" i="49"/>
  <c r="Y315" i="49"/>
  <c r="AZ312" i="49"/>
  <c r="EG283" i="49"/>
  <c r="BA508" i="51"/>
  <c r="X508" i="51"/>
  <c r="BA248" i="51"/>
  <c r="EF411" i="51"/>
  <c r="X443" i="51"/>
  <c r="BA443" i="51"/>
  <c r="EF346" i="51"/>
  <c r="X378" i="51"/>
  <c r="X313" i="51"/>
  <c r="X248" i="51"/>
  <c r="Y185" i="51"/>
  <c r="EJ223" i="50"/>
  <c r="EF281" i="51"/>
  <c r="AZ109" i="45"/>
  <c r="W612" i="51"/>
  <c r="W377" i="49"/>
  <c r="BA283" i="51"/>
  <c r="CC283" i="51" s="1"/>
  <c r="Y315" i="51" s="1"/>
  <c r="BE255" i="50"/>
  <c r="BA478" i="51"/>
  <c r="CC478" i="51" s="1"/>
  <c r="EG478" i="51" s="1"/>
  <c r="BA110" i="48"/>
  <c r="W247" i="49"/>
  <c r="CC249" i="49"/>
  <c r="AZ247" i="49"/>
  <c r="BC415" i="49"/>
  <c r="CE415" i="49" s="1"/>
  <c r="AX405" i="50"/>
  <c r="BZ405" i="50" s="1"/>
  <c r="AX340" i="50"/>
  <c r="BZ340" i="50" s="1"/>
  <c r="BA347" i="51"/>
  <c r="CC347" i="51" s="1"/>
  <c r="BB379" i="51" s="1"/>
  <c r="BA413" i="51"/>
  <c r="CC413" i="51" s="1"/>
  <c r="BC220" i="49"/>
  <c r="CE220" i="49" s="1"/>
  <c r="BC285" i="49"/>
  <c r="CE285" i="49" s="1"/>
  <c r="BA218" i="51"/>
  <c r="CC218" i="51" s="1"/>
  <c r="BB250" i="51" s="1"/>
  <c r="EG413" i="49"/>
  <c r="BA477" i="51"/>
  <c r="CC477" i="51" s="1"/>
  <c r="Y509" i="51" s="1"/>
  <c r="BC350" i="49"/>
  <c r="CE350" i="49" s="1"/>
  <c r="BB83" i="45"/>
  <c r="BB445" i="49"/>
  <c r="EE212" i="51"/>
  <c r="AX470" i="50"/>
  <c r="BZ470" i="50" s="1"/>
  <c r="AX210" i="50"/>
  <c r="BZ210" i="50" s="1"/>
  <c r="CD252" i="50"/>
  <c r="CC248" i="50"/>
  <c r="EE345" i="49"/>
  <c r="CF254" i="49"/>
  <c r="W244" i="51"/>
  <c r="BB380" i="49"/>
  <c r="BC480" i="49"/>
  <c r="CE480" i="49" s="1"/>
  <c r="BA412" i="51"/>
  <c r="CC412" i="51" s="1"/>
  <c r="EG412" i="51" s="1"/>
  <c r="BA217" i="51"/>
  <c r="CC217" i="51" s="1"/>
  <c r="AZ108" i="45"/>
  <c r="BA282" i="51"/>
  <c r="CC282" i="51" s="1"/>
  <c r="Y314" i="51" s="1"/>
  <c r="Y184" i="51"/>
  <c r="CC314" i="49"/>
  <c r="EG348" i="49"/>
  <c r="BD54" i="45"/>
  <c r="CE253" i="2"/>
  <c r="CC379" i="49"/>
  <c r="BD23" i="45"/>
  <c r="CG255" i="51"/>
  <c r="AY45" i="45"/>
  <c r="BC113" i="45"/>
  <c r="BD117" i="45"/>
  <c r="AY106" i="45"/>
  <c r="AY76" i="45"/>
  <c r="BD85" i="45"/>
  <c r="AY107" i="45"/>
  <c r="BE26" i="45"/>
  <c r="BE385" i="50"/>
  <c r="EJ353" i="50"/>
  <c r="AB385" i="50"/>
  <c r="BC222" i="50"/>
  <c r="CE222" i="50" s="1"/>
  <c r="BC287" i="50"/>
  <c r="CE287" i="50" s="1"/>
  <c r="BC482" i="50"/>
  <c r="CE482" i="50" s="1"/>
  <c r="AA189" i="50"/>
  <c r="BC417" i="50"/>
  <c r="CE417" i="50" s="1"/>
  <c r="BC352" i="50"/>
  <c r="CE352" i="50" s="1"/>
  <c r="BC114" i="48"/>
  <c r="BA380" i="2"/>
  <c r="X380" i="2"/>
  <c r="EF348" i="2"/>
  <c r="AB256" i="2"/>
  <c r="EJ224" i="2"/>
  <c r="BE256" i="2"/>
  <c r="EJ484" i="2"/>
  <c r="AB516" i="2"/>
  <c r="AA620" i="2"/>
  <c r="BE516" i="2"/>
  <c r="BE451" i="50"/>
  <c r="AB451" i="50"/>
  <c r="EJ419" i="50"/>
  <c r="EJ354" i="50"/>
  <c r="AB386" i="50"/>
  <c r="BE386" i="50"/>
  <c r="Z448" i="49"/>
  <c r="BC448" i="49"/>
  <c r="EH416" i="49"/>
  <c r="AY439" i="50"/>
  <c r="ED407" i="50"/>
  <c r="V439" i="50"/>
  <c r="AB255" i="49"/>
  <c r="EJ223" i="49"/>
  <c r="BE255" i="49"/>
  <c r="AZ506" i="50"/>
  <c r="EE474" i="50"/>
  <c r="W506" i="50"/>
  <c r="V610" i="50"/>
  <c r="AA619" i="50"/>
  <c r="EJ483" i="50"/>
  <c r="AB515" i="50"/>
  <c r="BE515" i="50"/>
  <c r="EF478" i="2"/>
  <c r="BA510" i="2"/>
  <c r="W614" i="2"/>
  <c r="X510" i="2"/>
  <c r="CA345" i="2"/>
  <c r="BD382" i="51"/>
  <c r="AA382" i="51"/>
  <c r="EI350" i="51"/>
  <c r="BE386" i="51"/>
  <c r="AB386" i="51"/>
  <c r="EJ354" i="51"/>
  <c r="AZ376" i="51"/>
  <c r="W376" i="51"/>
  <c r="EE344" i="51"/>
  <c r="X55" i="49"/>
  <c r="CC509" i="49"/>
  <c r="Y183" i="49"/>
  <c r="BA281" i="49"/>
  <c r="CC281" i="49" s="1"/>
  <c r="BA411" i="49"/>
  <c r="CC411" i="49" s="1"/>
  <c r="BA346" i="49"/>
  <c r="CC346" i="49" s="1"/>
  <c r="BA216" i="49"/>
  <c r="CC216" i="49" s="1"/>
  <c r="BA476" i="49"/>
  <c r="CC476" i="49" s="1"/>
  <c r="X543" i="50"/>
  <c r="X576" i="50" s="1"/>
  <c r="CC508" i="50"/>
  <c r="CC313" i="50"/>
  <c r="CC378" i="50"/>
  <c r="CC443" i="50"/>
  <c r="X54" i="50"/>
  <c r="BA79" i="46" s="1"/>
  <c r="BA218" i="50"/>
  <c r="BA413" i="50"/>
  <c r="BA478" i="50"/>
  <c r="Y185" i="50"/>
  <c r="BA348" i="50"/>
  <c r="BA283" i="50"/>
  <c r="CA474" i="2"/>
  <c r="CA214" i="2"/>
  <c r="CB282" i="50"/>
  <c r="W247" i="50"/>
  <c r="AZ247" i="50"/>
  <c r="EE215" i="50"/>
  <c r="AY77" i="45"/>
  <c r="AY408" i="49"/>
  <c r="AY213" i="49"/>
  <c r="CA213" i="49" s="1"/>
  <c r="AY473" i="49"/>
  <c r="W180" i="49"/>
  <c r="AY343" i="49"/>
  <c r="AY278" i="49"/>
  <c r="CA278" i="49" s="1"/>
  <c r="BA247" i="51"/>
  <c r="X247" i="51"/>
  <c r="EF215" i="51"/>
  <c r="Z448" i="51"/>
  <c r="EH416" i="51"/>
  <c r="BC448" i="51"/>
  <c r="BZ277" i="2"/>
  <c r="BE450" i="2"/>
  <c r="EJ418" i="2"/>
  <c r="AB450" i="2"/>
  <c r="AB320" i="2"/>
  <c r="EJ288" i="2"/>
  <c r="BE320" i="2"/>
  <c r="W377" i="50"/>
  <c r="EE345" i="50"/>
  <c r="AZ377" i="50"/>
  <c r="CB477" i="2"/>
  <c r="EE475" i="49"/>
  <c r="V611" i="49"/>
  <c r="AZ507" i="49"/>
  <c r="W507" i="49"/>
  <c r="EJ354" i="2"/>
  <c r="AB386" i="2"/>
  <c r="BE386" i="2"/>
  <c r="EJ289" i="2"/>
  <c r="BE321" i="2"/>
  <c r="AB321" i="2"/>
  <c r="EJ224" i="50"/>
  <c r="BE256" i="50"/>
  <c r="AB256" i="50"/>
  <c r="CD351" i="49"/>
  <c r="Y617" i="49" s="1"/>
  <c r="AZ505" i="51"/>
  <c r="V609" i="51"/>
  <c r="W505" i="51"/>
  <c r="EE473" i="51"/>
  <c r="AY504" i="50"/>
  <c r="V504" i="50"/>
  <c r="ED472" i="50"/>
  <c r="BA219" i="2"/>
  <c r="CC219" i="2" s="1"/>
  <c r="BA414" i="2"/>
  <c r="CC414" i="2" s="1"/>
  <c r="BA349" i="2"/>
  <c r="CC349" i="2" s="1"/>
  <c r="BA479" i="2"/>
  <c r="CC479" i="2" s="1"/>
  <c r="BA284" i="2"/>
  <c r="CC284" i="2" s="1"/>
  <c r="Y186" i="2"/>
  <c r="BA50" i="48"/>
  <c r="AB552" i="49"/>
  <c r="AB585" i="49" s="1"/>
  <c r="CG322" i="49"/>
  <c r="CG517" i="49"/>
  <c r="CG452" i="49"/>
  <c r="CG387" i="49"/>
  <c r="AB515" i="49"/>
  <c r="EJ483" i="49"/>
  <c r="AA619" i="49"/>
  <c r="BE515" i="49"/>
  <c r="BE420" i="50"/>
  <c r="CG420" i="50" s="1"/>
  <c r="EK420" i="50" s="1"/>
  <c r="BE225" i="50"/>
  <c r="CG225" i="50" s="1"/>
  <c r="EK225" i="50" s="1"/>
  <c r="BE485" i="50"/>
  <c r="CG485" i="50" s="1"/>
  <c r="EK485" i="50" s="1"/>
  <c r="BE290" i="50"/>
  <c r="CG290" i="50" s="1"/>
  <c r="EK290" i="50" s="1"/>
  <c r="BE355" i="50"/>
  <c r="CG355" i="50" s="1"/>
  <c r="EK355" i="50" s="1"/>
  <c r="AZ246" i="50"/>
  <c r="EE214" i="50"/>
  <c r="W246" i="50"/>
  <c r="AZ311" i="50"/>
  <c r="EE279" i="50"/>
  <c r="W311" i="50"/>
  <c r="AB320" i="50"/>
  <c r="BE320" i="50"/>
  <c r="EJ288" i="50"/>
  <c r="EE476" i="2"/>
  <c r="V612" i="2"/>
  <c r="AZ508" i="2"/>
  <c r="W508" i="2"/>
  <c r="EE410" i="50"/>
  <c r="W442" i="50"/>
  <c r="AZ442" i="50"/>
  <c r="W506" i="49"/>
  <c r="AZ506" i="49"/>
  <c r="EE474" i="49"/>
  <c r="V610" i="49"/>
  <c r="CA410" i="2"/>
  <c r="AA252" i="51"/>
  <c r="BD252" i="51"/>
  <c r="EI220" i="51"/>
  <c r="BD512" i="51"/>
  <c r="AA512" i="51"/>
  <c r="EI480" i="51"/>
  <c r="Z616" i="51"/>
  <c r="AB451" i="51"/>
  <c r="EJ419" i="51"/>
  <c r="BE451" i="51"/>
  <c r="W506" i="51"/>
  <c r="V610" i="51"/>
  <c r="AZ506" i="51"/>
  <c r="EE474" i="51"/>
  <c r="AZ441" i="51"/>
  <c r="W441" i="51"/>
  <c r="EE409" i="51"/>
  <c r="X544" i="49"/>
  <c r="X577" i="49" s="1"/>
  <c r="EE472" i="51"/>
  <c r="AZ504" i="51"/>
  <c r="V608" i="51"/>
  <c r="W504" i="51"/>
  <c r="AZ443" i="2"/>
  <c r="EE411" i="2"/>
  <c r="W443" i="2"/>
  <c r="EH481" i="50"/>
  <c r="BC513" i="50"/>
  <c r="Y617" i="50"/>
  <c r="Z513" i="50"/>
  <c r="CA409" i="2"/>
  <c r="CA279" i="2"/>
  <c r="W248" i="2"/>
  <c r="EE216" i="2"/>
  <c r="AZ248" i="2"/>
  <c r="AY16" i="45"/>
  <c r="CB347" i="50"/>
  <c r="CF514" i="51"/>
  <c r="CF384" i="51"/>
  <c r="AA549" i="51"/>
  <c r="AA582" i="51" s="1"/>
  <c r="CF449" i="51"/>
  <c r="CF319" i="51"/>
  <c r="AA60" i="51"/>
  <c r="BD116" i="46" s="1"/>
  <c r="BE117" i="48"/>
  <c r="BE25" i="45"/>
  <c r="CD447" i="50"/>
  <c r="Y547" i="50"/>
  <c r="Y580" i="50" s="1"/>
  <c r="CD382" i="50"/>
  <c r="CD512" i="50"/>
  <c r="CD317" i="50"/>
  <c r="Y58" i="50"/>
  <c r="BB83" i="46" s="1"/>
  <c r="X377" i="51"/>
  <c r="BA377" i="51"/>
  <c r="EF345" i="51"/>
  <c r="EH286" i="51"/>
  <c r="BC318" i="51"/>
  <c r="Z318" i="51"/>
  <c r="BZ212" i="2"/>
  <c r="AB63" i="49"/>
  <c r="W374" i="51"/>
  <c r="EE342" i="51"/>
  <c r="AZ374" i="51"/>
  <c r="EJ353" i="2"/>
  <c r="BE385" i="2"/>
  <c r="AB385" i="2"/>
  <c r="BE515" i="2"/>
  <c r="EJ483" i="2"/>
  <c r="AA619" i="2"/>
  <c r="AB515" i="2"/>
  <c r="CB282" i="2"/>
  <c r="CB412" i="2"/>
  <c r="X614" i="49"/>
  <c r="Y510" i="49"/>
  <c r="BB510" i="49"/>
  <c r="EG478" i="49"/>
  <c r="BE451" i="2"/>
  <c r="EJ419" i="2"/>
  <c r="AB451" i="2"/>
  <c r="BD86" i="45"/>
  <c r="BE321" i="50"/>
  <c r="EJ289" i="50"/>
  <c r="AB321" i="50"/>
  <c r="BC513" i="49"/>
  <c r="EH481" i="49"/>
  <c r="Z513" i="49"/>
  <c r="EH221" i="49"/>
  <c r="BC253" i="49"/>
  <c r="Z253" i="49"/>
  <c r="BZ212" i="50"/>
  <c r="V309" i="50"/>
  <c r="AY309" i="50"/>
  <c r="ED277" i="50"/>
  <c r="AB450" i="49"/>
  <c r="BE450" i="49"/>
  <c r="EJ418" i="49"/>
  <c r="EJ353" i="49"/>
  <c r="AB385" i="49"/>
  <c r="BE385" i="49"/>
  <c r="AZ376" i="50"/>
  <c r="W376" i="50"/>
  <c r="EE344" i="50"/>
  <c r="BA250" i="2"/>
  <c r="X250" i="2"/>
  <c r="EF218" i="2"/>
  <c r="AZ18" i="45"/>
  <c r="BC220" i="2"/>
  <c r="CE220" i="2" s="1"/>
  <c r="BC285" i="2"/>
  <c r="CE285" i="2" s="1"/>
  <c r="AA187" i="2"/>
  <c r="BC480" i="2"/>
  <c r="CE480" i="2" s="1"/>
  <c r="BC350" i="2"/>
  <c r="CE350" i="2" s="1"/>
  <c r="BC415" i="2"/>
  <c r="CE415" i="2" s="1"/>
  <c r="W311" i="49"/>
  <c r="AZ311" i="49"/>
  <c r="EE279" i="49"/>
  <c r="W376" i="49"/>
  <c r="AZ376" i="49"/>
  <c r="EE344" i="49"/>
  <c r="CA215" i="2"/>
  <c r="AZ312" i="2"/>
  <c r="W312" i="2"/>
  <c r="EE280" i="2"/>
  <c r="EJ289" i="51"/>
  <c r="BE321" i="51"/>
  <c r="AB321" i="51"/>
  <c r="EE214" i="51"/>
  <c r="AZ246" i="51"/>
  <c r="W246" i="51"/>
  <c r="CC444" i="49"/>
  <c r="EJ418" i="50"/>
  <c r="BE450" i="50"/>
  <c r="AB450" i="50"/>
  <c r="W309" i="51"/>
  <c r="EE277" i="51"/>
  <c r="AZ309" i="51"/>
  <c r="BC318" i="50"/>
  <c r="Z318" i="50"/>
  <c r="EH286" i="50"/>
  <c r="BC448" i="50"/>
  <c r="Z448" i="50"/>
  <c r="EH416" i="50"/>
  <c r="CF254" i="51"/>
  <c r="V611" i="50"/>
  <c r="W507" i="50"/>
  <c r="EE475" i="50"/>
  <c r="AZ507" i="50"/>
  <c r="Z548" i="2"/>
  <c r="Z581" i="2" s="1"/>
  <c r="CE383" i="2"/>
  <c r="CE513" i="2"/>
  <c r="CE318" i="2"/>
  <c r="Z59" i="2"/>
  <c r="BD55" i="48"/>
  <c r="BD354" i="49"/>
  <c r="CF354" i="49" s="1"/>
  <c r="BD224" i="49"/>
  <c r="CF224" i="49" s="1"/>
  <c r="BD484" i="49"/>
  <c r="CF484" i="49" s="1"/>
  <c r="AB191" i="49"/>
  <c r="BD419" i="49"/>
  <c r="CF419" i="49" s="1"/>
  <c r="BD289" i="49"/>
  <c r="CF289" i="49" s="1"/>
  <c r="EG218" i="49"/>
  <c r="BB250" i="49"/>
  <c r="Y250" i="49"/>
  <c r="BA49" i="45"/>
  <c r="CA344" i="2"/>
  <c r="EE407" i="51"/>
  <c r="W439" i="51"/>
  <c r="AZ439" i="51"/>
  <c r="CB477" i="50"/>
  <c r="BE118" i="45"/>
  <c r="EE343" i="51"/>
  <c r="W375" i="51"/>
  <c r="AZ375" i="51"/>
  <c r="EF410" i="51"/>
  <c r="BA442" i="51"/>
  <c r="X442" i="51"/>
  <c r="EH287" i="2"/>
  <c r="CE319" i="2" s="1"/>
  <c r="Z319" i="2"/>
  <c r="CE254" i="2" s="1"/>
  <c r="BC319" i="2"/>
  <c r="BB22" i="45"/>
  <c r="CG257" i="49"/>
  <c r="AA549" i="49"/>
  <c r="AA582" i="49" s="1"/>
  <c r="CF319" i="49"/>
  <c r="CF449" i="49"/>
  <c r="CF514" i="49"/>
  <c r="CF384" i="49"/>
  <c r="BB114" i="45"/>
  <c r="Z383" i="51"/>
  <c r="EH351" i="51"/>
  <c r="BC383" i="51"/>
  <c r="BC253" i="51"/>
  <c r="Z253" i="51"/>
  <c r="EH221" i="51"/>
  <c r="BZ472" i="2"/>
  <c r="BC51" i="48"/>
  <c r="AA60" i="49"/>
  <c r="AX275" i="50"/>
  <c r="BZ275" i="50" s="1"/>
  <c r="AY105" i="45"/>
  <c r="EJ223" i="2"/>
  <c r="BE255" i="2"/>
  <c r="AB255" i="2"/>
  <c r="CB217" i="2"/>
  <c r="CB347" i="2"/>
  <c r="V180" i="2"/>
  <c r="AX408" i="2"/>
  <c r="AX213" i="2"/>
  <c r="BZ213" i="2" s="1"/>
  <c r="AX343" i="2"/>
  <c r="AX278" i="2"/>
  <c r="AX473" i="2"/>
  <c r="AX44" i="48"/>
  <c r="BD24" i="45"/>
  <c r="EJ484" i="50"/>
  <c r="AB516" i="50"/>
  <c r="AA620" i="50"/>
  <c r="BE516" i="50"/>
  <c r="Z318" i="49"/>
  <c r="BC318" i="49"/>
  <c r="EH286" i="49"/>
  <c r="V374" i="50"/>
  <c r="AY374" i="50"/>
  <c r="ED342" i="50"/>
  <c r="Z186" i="50"/>
  <c r="BB479" i="50"/>
  <c r="CD479" i="50" s="1"/>
  <c r="BB414" i="50"/>
  <c r="CD414" i="50" s="1"/>
  <c r="BB349" i="50"/>
  <c r="CD349" i="50" s="1"/>
  <c r="BB284" i="50"/>
  <c r="CD284" i="50" s="1"/>
  <c r="BB219" i="50"/>
  <c r="CD219" i="50" s="1"/>
  <c r="AB320" i="49"/>
  <c r="EJ288" i="49"/>
  <c r="BE320" i="49"/>
  <c r="W441" i="50"/>
  <c r="AZ441" i="50"/>
  <c r="EE409" i="50"/>
  <c r="AZ378" i="2"/>
  <c r="EE346" i="2"/>
  <c r="W378" i="2"/>
  <c r="AZ312" i="50"/>
  <c r="W312" i="50"/>
  <c r="EE280" i="50"/>
  <c r="EE214" i="49"/>
  <c r="AZ246" i="49"/>
  <c r="W246" i="49"/>
  <c r="EE409" i="49"/>
  <c r="AZ441" i="49"/>
  <c r="W441" i="49"/>
  <c r="CA475" i="2"/>
  <c r="BD317" i="51"/>
  <c r="AA317" i="51"/>
  <c r="EI285" i="51"/>
  <c r="AA447" i="51"/>
  <c r="BD447" i="51"/>
  <c r="EI415" i="51"/>
  <c r="EJ484" i="51"/>
  <c r="AA620" i="51"/>
  <c r="AB516" i="51"/>
  <c r="BE516" i="51"/>
  <c r="AB256" i="51"/>
  <c r="EJ224" i="51"/>
  <c r="BE256" i="51"/>
  <c r="EE279" i="51"/>
  <c r="AZ311" i="51"/>
  <c r="W311" i="51"/>
  <c r="AY277" i="49"/>
  <c r="CA277" i="49" s="1"/>
  <c r="AY407" i="49"/>
  <c r="CA407" i="49" s="1"/>
  <c r="AY342" i="49"/>
  <c r="CA342" i="49" s="1"/>
  <c r="AY212" i="49"/>
  <c r="CA212" i="49" s="1"/>
  <c r="W179" i="49"/>
  <c r="AY472" i="49"/>
  <c r="CA472" i="49" s="1"/>
  <c r="EF283" i="2"/>
  <c r="X315" i="2"/>
  <c r="BA315" i="2"/>
  <c r="Z253" i="50"/>
  <c r="BC253" i="50"/>
  <c r="EH221" i="50"/>
  <c r="EH351" i="50"/>
  <c r="BC383" i="50"/>
  <c r="Z383" i="50"/>
  <c r="CE448" i="2"/>
  <c r="AZ442" i="49"/>
  <c r="W442" i="49"/>
  <c r="EE410" i="49"/>
  <c r="Z186" i="51"/>
  <c r="BB111" i="48"/>
  <c r="BB219" i="51"/>
  <c r="CD219" i="51" s="1"/>
  <c r="BB284" i="51"/>
  <c r="CD284" i="51" s="1"/>
  <c r="BB479" i="51"/>
  <c r="CD479" i="51" s="1"/>
  <c r="BB414" i="51"/>
  <c r="CD414" i="51" s="1"/>
  <c r="BB349" i="51"/>
  <c r="CD349" i="51" s="1"/>
  <c r="EE281" i="2"/>
  <c r="W313" i="2"/>
  <c r="AZ313" i="2"/>
  <c r="CB412" i="50"/>
  <c r="CB217" i="50"/>
  <c r="X445" i="2"/>
  <c r="EF413" i="2"/>
  <c r="BA445" i="2"/>
  <c r="CG450" i="51"/>
  <c r="AB550" i="51"/>
  <c r="AB583" i="51" s="1"/>
  <c r="CG320" i="51"/>
  <c r="CG515" i="51"/>
  <c r="CG385" i="51"/>
  <c r="AB61" i="51"/>
  <c r="BE117" i="46" s="1"/>
  <c r="BB316" i="49"/>
  <c r="Y316" i="49"/>
  <c r="CD251" i="49" s="1"/>
  <c r="EG284" i="49"/>
  <c r="CD316" i="49" s="1"/>
  <c r="BA50" i="45"/>
  <c r="BA312" i="51"/>
  <c r="X312" i="51"/>
  <c r="EF280" i="51"/>
  <c r="EF475" i="51"/>
  <c r="W611" i="51"/>
  <c r="X507" i="51"/>
  <c r="BA507" i="51"/>
  <c r="BC513" i="51"/>
  <c r="Y617" i="51"/>
  <c r="Z513" i="51"/>
  <c r="EH481" i="51"/>
  <c r="BZ342" i="2"/>
  <c r="BZ407" i="2"/>
  <c r="AY46" i="45"/>
  <c r="AW70" i="45"/>
  <c r="U47" i="50"/>
  <c r="AX72" i="46" s="1"/>
  <c r="U370" i="2"/>
  <c r="AX370" i="2"/>
  <c r="EC338" i="2"/>
  <c r="BZ241" i="50"/>
  <c r="U305" i="2"/>
  <c r="AX305" i="2"/>
  <c r="EC273" i="2"/>
  <c r="AX275" i="2"/>
  <c r="BZ275" i="2" s="1"/>
  <c r="V177" i="2"/>
  <c r="AX210" i="2"/>
  <c r="BZ210" i="2" s="1"/>
  <c r="AX340" i="2"/>
  <c r="BZ340" i="2" s="1"/>
  <c r="AX470" i="2"/>
  <c r="BZ470" i="2" s="1"/>
  <c r="AX405" i="2"/>
  <c r="BZ405" i="2" s="1"/>
  <c r="U240" i="50"/>
  <c r="EC208" i="50"/>
  <c r="AX240" i="50"/>
  <c r="U240" i="2"/>
  <c r="AX240" i="2"/>
  <c r="EC208" i="2"/>
  <c r="U370" i="50"/>
  <c r="AX370" i="50"/>
  <c r="EC338" i="50"/>
  <c r="U435" i="50"/>
  <c r="EC403" i="50"/>
  <c r="AX435" i="50"/>
  <c r="T533" i="2"/>
  <c r="T566" i="2" s="1"/>
  <c r="BY498" i="2"/>
  <c r="BY433" i="2"/>
  <c r="BY368" i="2"/>
  <c r="BY303" i="2"/>
  <c r="T44" i="2"/>
  <c r="T604" i="2"/>
  <c r="U500" i="2"/>
  <c r="AX500" i="2"/>
  <c r="EC468" i="2"/>
  <c r="BZ501" i="50"/>
  <c r="U536" i="50"/>
  <c r="U569" i="50" s="1"/>
  <c r="BZ436" i="50"/>
  <c r="BZ306" i="50"/>
  <c r="BZ371" i="50"/>
  <c r="BZ241" i="2"/>
  <c r="AX500" i="50"/>
  <c r="T604" i="50"/>
  <c r="U500" i="50"/>
  <c r="EC468" i="50"/>
  <c r="U305" i="50"/>
  <c r="AX305" i="50"/>
  <c r="EC273" i="50"/>
  <c r="AW467" i="2"/>
  <c r="BY467" i="2" s="1"/>
  <c r="AW402" i="2"/>
  <c r="BY402" i="2" s="1"/>
  <c r="U174" i="2"/>
  <c r="AW207" i="2"/>
  <c r="BY207" i="2" s="1"/>
  <c r="AW337" i="2"/>
  <c r="BY337" i="2" s="1"/>
  <c r="AW272" i="2"/>
  <c r="BY272" i="2" s="1"/>
  <c r="U435" i="2"/>
  <c r="EC403" i="2"/>
  <c r="AX435" i="2"/>
  <c r="AW8" i="45"/>
  <c r="U536" i="2"/>
  <c r="U569" i="2" s="1"/>
  <c r="BZ501" i="2"/>
  <c r="BZ436" i="2"/>
  <c r="BZ371" i="2"/>
  <c r="BZ306" i="2"/>
  <c r="U47" i="2"/>
  <c r="BY238" i="2"/>
  <c r="AW467" i="51"/>
  <c r="BY467" i="51" s="1"/>
  <c r="AX499" i="51" s="1"/>
  <c r="AW337" i="51"/>
  <c r="BY337" i="51" s="1"/>
  <c r="U46" i="51"/>
  <c r="AX102" i="46" s="1"/>
  <c r="U47" i="51"/>
  <c r="AX103" i="46" s="1"/>
  <c r="AW272" i="51"/>
  <c r="BY272" i="51" s="1"/>
  <c r="EC272" i="51" s="1"/>
  <c r="U174" i="51"/>
  <c r="AW207" i="51"/>
  <c r="BY207" i="51" s="1"/>
  <c r="EC207" i="51" s="1"/>
  <c r="BZ501" i="49"/>
  <c r="U536" i="49"/>
  <c r="U569" i="49" s="1"/>
  <c r="BZ436" i="49"/>
  <c r="BZ371" i="49"/>
  <c r="BZ306" i="49"/>
  <c r="T303" i="49"/>
  <c r="EB271" i="49"/>
  <c r="AW303" i="49"/>
  <c r="AX240" i="49"/>
  <c r="U240" i="49"/>
  <c r="EC208" i="49"/>
  <c r="BZ240" i="51"/>
  <c r="V177" i="51"/>
  <c r="AX470" i="51"/>
  <c r="BZ470" i="51" s="1"/>
  <c r="AX102" i="48"/>
  <c r="AX340" i="51"/>
  <c r="BZ340" i="51" s="1"/>
  <c r="AX275" i="51"/>
  <c r="BZ275" i="51" s="1"/>
  <c r="AX405" i="51"/>
  <c r="BZ405" i="51" s="1"/>
  <c r="AX210" i="51"/>
  <c r="BZ210" i="51" s="1"/>
  <c r="EB206" i="49"/>
  <c r="AW238" i="49"/>
  <c r="T238" i="49"/>
  <c r="AW368" i="49"/>
  <c r="T368" i="49"/>
  <c r="EB336" i="49"/>
  <c r="U535" i="51"/>
  <c r="U568" i="51" s="1"/>
  <c r="BZ500" i="51"/>
  <c r="BZ435" i="51"/>
  <c r="BZ370" i="51"/>
  <c r="BZ305" i="51"/>
  <c r="U370" i="49"/>
  <c r="EC338" i="49"/>
  <c r="AX370" i="49"/>
  <c r="BZ241" i="51"/>
  <c r="AV37" i="45"/>
  <c r="BZ241" i="49"/>
  <c r="BZ501" i="51"/>
  <c r="U536" i="51"/>
  <c r="U569" i="51" s="1"/>
  <c r="BZ436" i="51"/>
  <c r="BZ306" i="51"/>
  <c r="BZ371" i="51"/>
  <c r="AW39" i="45"/>
  <c r="T604" i="49"/>
  <c r="AX500" i="49"/>
  <c r="U500" i="49"/>
  <c r="EC468" i="49"/>
  <c r="U47" i="49"/>
  <c r="T173" i="51"/>
  <c r="AV401" i="51"/>
  <c r="BX401" i="51" s="1"/>
  <c r="AV206" i="51"/>
  <c r="BX206" i="51" s="1"/>
  <c r="AV271" i="51"/>
  <c r="BX271" i="51" s="1"/>
  <c r="AV466" i="51"/>
  <c r="BX466" i="51" s="1"/>
  <c r="AV336" i="51"/>
  <c r="BX336" i="51" s="1"/>
  <c r="S602" i="49"/>
  <c r="AW498" i="49"/>
  <c r="T498" i="49"/>
  <c r="EB466" i="49"/>
  <c r="AX305" i="49"/>
  <c r="EC273" i="49"/>
  <c r="U305" i="49"/>
  <c r="V177" i="49"/>
  <c r="AX41" i="48"/>
  <c r="AX340" i="49"/>
  <c r="BZ340" i="49" s="1"/>
  <c r="AX275" i="49"/>
  <c r="BZ275" i="49" s="1"/>
  <c r="AX405" i="49"/>
  <c r="BZ405" i="49" s="1"/>
  <c r="AX210" i="49"/>
  <c r="BZ210" i="49" s="1"/>
  <c r="AX470" i="49"/>
  <c r="BZ470" i="49" s="1"/>
  <c r="U174" i="49"/>
  <c r="AW38" i="48"/>
  <c r="AW467" i="49"/>
  <c r="BY467" i="49" s="1"/>
  <c r="AW207" i="49"/>
  <c r="BY207" i="49" s="1"/>
  <c r="AW402" i="49"/>
  <c r="BY402" i="49" s="1"/>
  <c r="AW272" i="49"/>
  <c r="BY272" i="49" s="1"/>
  <c r="AW337" i="49"/>
  <c r="BY337" i="49" s="1"/>
  <c r="AW433" i="49"/>
  <c r="T433" i="49"/>
  <c r="EB401" i="49"/>
  <c r="U435" i="49"/>
  <c r="AX435" i="49"/>
  <c r="EC403" i="49"/>
  <c r="O565" i="49" l="1"/>
  <c r="O590" i="49" s="1"/>
  <c r="O591" i="49" s="1"/>
  <c r="P44" i="38" s="1"/>
  <c r="O557" i="49"/>
  <c r="O558" i="49" s="1"/>
  <c r="O132" i="38"/>
  <c r="EE341" i="51"/>
  <c r="AZ373" i="51"/>
  <c r="W373" i="51"/>
  <c r="BA438" i="50"/>
  <c r="EF406" i="50"/>
  <c r="X438" i="50"/>
  <c r="AV368" i="50"/>
  <c r="S368" i="50"/>
  <c r="EA336" i="50"/>
  <c r="O59" i="38"/>
  <c r="DW230" i="50"/>
  <c r="AR270" i="2"/>
  <c r="AR205" i="2"/>
  <c r="AR5" i="46"/>
  <c r="AR31" i="46" s="1"/>
  <c r="P172" i="2"/>
  <c r="P197" i="2" s="1"/>
  <c r="P198" i="2" s="1"/>
  <c r="AR36" i="46"/>
  <c r="AR62" i="46" s="1"/>
  <c r="AR465" i="2"/>
  <c r="AR400" i="2"/>
  <c r="O68" i="2"/>
  <c r="AR335" i="2"/>
  <c r="BA243" i="2"/>
  <c r="EF211" i="2"/>
  <c r="X243" i="2"/>
  <c r="AV238" i="50"/>
  <c r="EA206" i="50"/>
  <c r="S238" i="50"/>
  <c r="N252" i="38"/>
  <c r="N220" i="38"/>
  <c r="N256" i="38" s="1"/>
  <c r="O191" i="38"/>
  <c r="DW490" i="50"/>
  <c r="O192" i="38"/>
  <c r="O198" i="38"/>
  <c r="AZ438" i="51"/>
  <c r="EE406" i="51"/>
  <c r="W438" i="51"/>
  <c r="W607" i="50"/>
  <c r="BA503" i="50"/>
  <c r="EF471" i="50"/>
  <c r="X503" i="50"/>
  <c r="EA401" i="50"/>
  <c r="S433" i="50"/>
  <c r="AV433" i="50"/>
  <c r="O532" i="50"/>
  <c r="BT367" i="50"/>
  <c r="BT392" i="50" s="1"/>
  <c r="BT432" i="50"/>
  <c r="BT457" i="50" s="1"/>
  <c r="BT302" i="50"/>
  <c r="BT327" i="50" s="1"/>
  <c r="O262" i="50"/>
  <c r="O263" i="50" s="1"/>
  <c r="BT497" i="50"/>
  <c r="BT522" i="50" s="1"/>
  <c r="O43" i="50"/>
  <c r="DW425" i="51"/>
  <c r="O162" i="38"/>
  <c r="O163" i="38" s="1"/>
  <c r="DW295" i="51"/>
  <c r="O96" i="38"/>
  <c r="O97" i="38" s="1"/>
  <c r="AR327" i="51"/>
  <c r="AY42" i="48"/>
  <c r="AY276" i="49"/>
  <c r="CA276" i="49" s="1"/>
  <c r="AY42" i="45" s="1"/>
  <c r="W178" i="49"/>
  <c r="AY211" i="49"/>
  <c r="CA211" i="49" s="1"/>
  <c r="AY406" i="49"/>
  <c r="CA406" i="49" s="1"/>
  <c r="AY471" i="49"/>
  <c r="CA471" i="49" s="1"/>
  <c r="AY341" i="49"/>
  <c r="CA341" i="49" s="1"/>
  <c r="AR335" i="49"/>
  <c r="AR36" i="48"/>
  <c r="AR62" i="48" s="1"/>
  <c r="P233" i="38" s="1"/>
  <c r="O68" i="49"/>
  <c r="AR270" i="49"/>
  <c r="AR465" i="49"/>
  <c r="AR400" i="49"/>
  <c r="P172" i="49"/>
  <c r="P197" i="49" s="1"/>
  <c r="P198" i="49" s="1"/>
  <c r="AR205" i="49"/>
  <c r="O265" i="38"/>
  <c r="O230" i="38"/>
  <c r="V607" i="51"/>
  <c r="AZ503" i="51"/>
  <c r="W503" i="51"/>
  <c r="EE471" i="51"/>
  <c r="BA373" i="50"/>
  <c r="EF341" i="50"/>
  <c r="X373" i="50"/>
  <c r="O242" i="38"/>
  <c r="EA466" i="50"/>
  <c r="S498" i="50"/>
  <c r="R602" i="50"/>
  <c r="AV498" i="50"/>
  <c r="DW425" i="50"/>
  <c r="O158" i="38"/>
  <c r="O166" i="38" s="1"/>
  <c r="O327" i="50"/>
  <c r="O328" i="50" s="1"/>
  <c r="BT237" i="50"/>
  <c r="BT262" i="50" s="1"/>
  <c r="BA243" i="50"/>
  <c r="EF211" i="50"/>
  <c r="X243" i="50"/>
  <c r="EF341" i="2"/>
  <c r="X373" i="2"/>
  <c r="BA373" i="2"/>
  <c r="O565" i="2"/>
  <c r="O590" i="2" s="1"/>
  <c r="O591" i="2" s="1"/>
  <c r="P32" i="38" s="1"/>
  <c r="O557" i="2"/>
  <c r="O558" i="2" s="1"/>
  <c r="O92" i="38"/>
  <c r="AR327" i="50"/>
  <c r="DW295" i="50"/>
  <c r="AZ308" i="51"/>
  <c r="W308" i="51"/>
  <c r="EE276" i="51"/>
  <c r="BA438" i="2"/>
  <c r="X438" i="2"/>
  <c r="EF406" i="2"/>
  <c r="S303" i="50"/>
  <c r="BX238" i="50" s="1"/>
  <c r="EA271" i="50"/>
  <c r="AV303" i="50"/>
  <c r="AQ128" i="45"/>
  <c r="O41" i="38"/>
  <c r="O243" i="38" s="1"/>
  <c r="O312" i="38"/>
  <c r="O275" i="38"/>
  <c r="BT237" i="51"/>
  <c r="BT262" i="51" s="1"/>
  <c r="O327" i="51"/>
  <c r="O328" i="51" s="1"/>
  <c r="AV70" i="46"/>
  <c r="AV272" i="50"/>
  <c r="BX272" i="50" s="1"/>
  <c r="AV207" i="50"/>
  <c r="BX207" i="50" s="1"/>
  <c r="AV467" i="50"/>
  <c r="BX467" i="50" s="1"/>
  <c r="AV337" i="50"/>
  <c r="BX337" i="50" s="1"/>
  <c r="T174" i="50"/>
  <c r="AV402" i="50"/>
  <c r="BX402" i="50" s="1"/>
  <c r="AV69" i="45" s="1"/>
  <c r="AV99" i="48"/>
  <c r="O129" i="38"/>
  <c r="O130" i="38" s="1"/>
  <c r="DW360" i="51"/>
  <c r="O159" i="38"/>
  <c r="O165" i="38"/>
  <c r="AY104" i="45"/>
  <c r="N257" i="38"/>
  <c r="N333" i="38"/>
  <c r="N324" i="38"/>
  <c r="N336" i="38"/>
  <c r="N306" i="38"/>
  <c r="N315" i="38"/>
  <c r="N318" i="38"/>
  <c r="BA308" i="2"/>
  <c r="X308" i="2"/>
  <c r="CC243" i="2" s="1"/>
  <c r="EF276" i="2"/>
  <c r="BT432" i="51"/>
  <c r="BT457" i="51" s="1"/>
  <c r="BT302" i="51"/>
  <c r="BT327" i="51" s="1"/>
  <c r="BT367" i="51"/>
  <c r="BT392" i="51" s="1"/>
  <c r="O262" i="51"/>
  <c r="O263" i="51" s="1"/>
  <c r="O532" i="51"/>
  <c r="BT497" i="51"/>
  <c r="BT522" i="51" s="1"/>
  <c r="O43" i="51"/>
  <c r="O60" i="38"/>
  <c r="O66" i="38"/>
  <c r="AZ243" i="51"/>
  <c r="EE211" i="51"/>
  <c r="W243" i="51"/>
  <c r="X308" i="50"/>
  <c r="BA308" i="50"/>
  <c r="EF276" i="50"/>
  <c r="O93" i="38"/>
  <c r="O99" i="38"/>
  <c r="W607" i="2"/>
  <c r="BA503" i="2"/>
  <c r="EF471" i="2"/>
  <c r="X503" i="2"/>
  <c r="DW490" i="51"/>
  <c r="O195" i="38"/>
  <c r="O196" i="38" s="1"/>
  <c r="AU68" i="45"/>
  <c r="DW360" i="50"/>
  <c r="O125" i="38"/>
  <c r="O133" i="38" s="1"/>
  <c r="DW230" i="51"/>
  <c r="O63" i="38"/>
  <c r="O67" i="38" s="1"/>
  <c r="AX9" i="46"/>
  <c r="AX40" i="46"/>
  <c r="BC21" i="46"/>
  <c r="BC52" i="46"/>
  <c r="AW6" i="46"/>
  <c r="AW37" i="46"/>
  <c r="AX338" i="51"/>
  <c r="BZ338" i="51" s="1"/>
  <c r="AX469" i="51"/>
  <c r="BZ469" i="51" s="1"/>
  <c r="AX404" i="50"/>
  <c r="BZ404" i="50" s="1"/>
  <c r="AZ245" i="50"/>
  <c r="EE473" i="50"/>
  <c r="W375" i="50"/>
  <c r="EE343" i="50"/>
  <c r="AZ310" i="50"/>
  <c r="EE408" i="50"/>
  <c r="W440" i="50"/>
  <c r="AZ505" i="50"/>
  <c r="V609" i="50"/>
  <c r="AY75" i="45"/>
  <c r="EE213" i="50"/>
  <c r="EE278" i="50"/>
  <c r="CC248" i="51"/>
  <c r="CC443" i="51"/>
  <c r="CC508" i="51"/>
  <c r="CC378" i="51"/>
  <c r="X54" i="51"/>
  <c r="BA110" i="46" s="1"/>
  <c r="X543" i="51"/>
  <c r="X576" i="51" s="1"/>
  <c r="Y444" i="51"/>
  <c r="CC313" i="51"/>
  <c r="BB444" i="51"/>
  <c r="BB509" i="51"/>
  <c r="EG348" i="51"/>
  <c r="BB380" i="51"/>
  <c r="Y510" i="51"/>
  <c r="EG282" i="51"/>
  <c r="EG477" i="51"/>
  <c r="BA111" i="45"/>
  <c r="EG347" i="51"/>
  <c r="BB510" i="51"/>
  <c r="Y250" i="51"/>
  <c r="EG218" i="51"/>
  <c r="Y379" i="51"/>
  <c r="BB315" i="51"/>
  <c r="V176" i="51"/>
  <c r="EG283" i="51"/>
  <c r="CB440" i="51"/>
  <c r="CB375" i="51"/>
  <c r="CD250" i="49"/>
  <c r="W51" i="51"/>
  <c r="AZ107" i="46" s="1"/>
  <c r="CB247" i="50"/>
  <c r="CB248" i="2"/>
  <c r="CG255" i="49"/>
  <c r="BA19" i="45"/>
  <c r="CB246" i="51"/>
  <c r="BB314" i="51"/>
  <c r="CB312" i="49"/>
  <c r="CG320" i="50"/>
  <c r="BC84" i="45"/>
  <c r="CB309" i="51"/>
  <c r="BD55" i="45"/>
  <c r="BB112" i="45"/>
  <c r="AY43" i="45"/>
  <c r="BB81" i="45"/>
  <c r="W539" i="51"/>
  <c r="W572" i="51" s="1"/>
  <c r="CG385" i="50"/>
  <c r="CB442" i="49"/>
  <c r="BD317" i="49"/>
  <c r="AA317" i="49"/>
  <c r="EI285" i="49"/>
  <c r="ED342" i="2"/>
  <c r="AY374" i="2"/>
  <c r="V374" i="2"/>
  <c r="BE418" i="51"/>
  <c r="CG418" i="51" s="1"/>
  <c r="EK418" i="51" s="1"/>
  <c r="BE353" i="51"/>
  <c r="CG353" i="51" s="1"/>
  <c r="EK353" i="51" s="1"/>
  <c r="BE223" i="51"/>
  <c r="CG223" i="51" s="1"/>
  <c r="EK223" i="51" s="1"/>
  <c r="BE288" i="51"/>
  <c r="CG288" i="51" s="1"/>
  <c r="EK288" i="51" s="1"/>
  <c r="BE483" i="51"/>
  <c r="CG483" i="51" s="1"/>
  <c r="EK483" i="51" s="1"/>
  <c r="EF412" i="50"/>
  <c r="BA444" i="50"/>
  <c r="X444" i="50"/>
  <c r="Z446" i="51"/>
  <c r="BC446" i="51"/>
  <c r="EH414" i="51"/>
  <c r="AZ244" i="49"/>
  <c r="W244" i="49"/>
  <c r="EE212" i="49"/>
  <c r="AZ309" i="49"/>
  <c r="W309" i="49"/>
  <c r="EE277" i="49"/>
  <c r="CG451" i="51"/>
  <c r="AB551" i="51"/>
  <c r="AB584" i="51" s="1"/>
  <c r="CG321" i="51"/>
  <c r="CG516" i="51"/>
  <c r="CG386" i="51"/>
  <c r="AB62" i="51"/>
  <c r="BE118" i="46" s="1"/>
  <c r="CB441" i="49"/>
  <c r="CB376" i="49"/>
  <c r="W541" i="49"/>
  <c r="W574" i="49" s="1"/>
  <c r="CB311" i="49"/>
  <c r="CB506" i="49"/>
  <c r="W52" i="49"/>
  <c r="EH414" i="50"/>
  <c r="Z446" i="50"/>
  <c r="BC446" i="50"/>
  <c r="BZ343" i="2"/>
  <c r="X249" i="2"/>
  <c r="BA249" i="2"/>
  <c r="EF217" i="2"/>
  <c r="AZ17" i="45"/>
  <c r="CD380" i="49"/>
  <c r="Y545" i="49"/>
  <c r="Y578" i="49" s="1"/>
  <c r="CD315" i="49"/>
  <c r="CD510" i="49"/>
  <c r="CD445" i="49"/>
  <c r="Y56" i="49"/>
  <c r="EE215" i="2"/>
  <c r="AZ247" i="2"/>
  <c r="W247" i="2"/>
  <c r="AY15" i="45"/>
  <c r="AA447" i="2"/>
  <c r="BD447" i="2"/>
  <c r="EI415" i="2"/>
  <c r="AY244" i="50"/>
  <c r="V244" i="50"/>
  <c r="ED212" i="50"/>
  <c r="CA244" i="50" s="1"/>
  <c r="AX74" i="45"/>
  <c r="CG256" i="50"/>
  <c r="EF412" i="2"/>
  <c r="BA444" i="2"/>
  <c r="X444" i="2"/>
  <c r="W53" i="49"/>
  <c r="BA379" i="50"/>
  <c r="X379" i="50"/>
  <c r="EF347" i="50"/>
  <c r="CB508" i="2"/>
  <c r="CB313" i="2"/>
  <c r="W543" i="2"/>
  <c r="W576" i="2" s="1"/>
  <c r="CB443" i="2"/>
  <c r="CB378" i="2"/>
  <c r="W54" i="2"/>
  <c r="BB249" i="51"/>
  <c r="Y249" i="51"/>
  <c r="EG217" i="51"/>
  <c r="BA110" i="45"/>
  <c r="CB245" i="51"/>
  <c r="CE449" i="2"/>
  <c r="CF317" i="51"/>
  <c r="CF512" i="51"/>
  <c r="CF382" i="51"/>
  <c r="AA547" i="51"/>
  <c r="AA580" i="51" s="1"/>
  <c r="CF447" i="51"/>
  <c r="CB504" i="51"/>
  <c r="CB246" i="50"/>
  <c r="Y381" i="2"/>
  <c r="EG349" i="2"/>
  <c r="BB381" i="2"/>
  <c r="U608" i="50"/>
  <c r="CD511" i="49"/>
  <c r="EI220" i="49"/>
  <c r="BD252" i="49"/>
  <c r="AA252" i="49"/>
  <c r="BC51" i="45"/>
  <c r="W245" i="49"/>
  <c r="EE213" i="49"/>
  <c r="AZ245" i="49"/>
  <c r="EF282" i="50"/>
  <c r="X314" i="50"/>
  <c r="BA314" i="50"/>
  <c r="W246" i="2"/>
  <c r="EE214" i="2"/>
  <c r="AZ246" i="2"/>
  <c r="AY14" i="45"/>
  <c r="CC478" i="50"/>
  <c r="BA411" i="50"/>
  <c r="CC411" i="50" s="1"/>
  <c r="BA346" i="50"/>
  <c r="CC346" i="50" s="1"/>
  <c r="Y183" i="50"/>
  <c r="BA476" i="50"/>
  <c r="CC476" i="50" s="1"/>
  <c r="BA281" i="50"/>
  <c r="CC281" i="50" s="1"/>
  <c r="BA216" i="50"/>
  <c r="CC216" i="50" s="1"/>
  <c r="X612" i="49"/>
  <c r="BB508" i="49"/>
  <c r="EG476" i="49"/>
  <c r="Y508" i="49"/>
  <c r="Y313" i="49"/>
  <c r="EG281" i="49"/>
  <c r="BB313" i="49"/>
  <c r="AB61" i="50"/>
  <c r="BE86" i="46" s="1"/>
  <c r="CB377" i="49"/>
  <c r="W542" i="49"/>
  <c r="W575" i="49" s="1"/>
  <c r="CG386" i="2"/>
  <c r="AB551" i="2"/>
  <c r="AB584" i="2" s="1"/>
  <c r="CG321" i="2"/>
  <c r="CG516" i="2"/>
  <c r="CG451" i="2"/>
  <c r="AB62" i="2"/>
  <c r="EI417" i="50"/>
  <c r="AA449" i="50"/>
  <c r="BD449" i="50"/>
  <c r="BD254" i="50"/>
  <c r="EI222" i="50"/>
  <c r="AA254" i="50"/>
  <c r="AA58" i="51"/>
  <c r="BD114" i="46" s="1"/>
  <c r="BC511" i="51"/>
  <c r="Z511" i="51"/>
  <c r="EH479" i="51"/>
  <c r="Y615" i="51"/>
  <c r="CC250" i="2"/>
  <c r="W504" i="49"/>
  <c r="EE472" i="49"/>
  <c r="V608" i="49"/>
  <c r="AZ504" i="49"/>
  <c r="BB445" i="51"/>
  <c r="Y445" i="51"/>
  <c r="EG413" i="51"/>
  <c r="CF252" i="51"/>
  <c r="BC251" i="50"/>
  <c r="EH219" i="50"/>
  <c r="Z251" i="50"/>
  <c r="BC511" i="50"/>
  <c r="Z511" i="50"/>
  <c r="EH479" i="50"/>
  <c r="Y615" i="50"/>
  <c r="CG450" i="2"/>
  <c r="CG385" i="2"/>
  <c r="AB550" i="2"/>
  <c r="AB583" i="2" s="1"/>
  <c r="CG320" i="2"/>
  <c r="CG515" i="2"/>
  <c r="AB61" i="2"/>
  <c r="EI415" i="49"/>
  <c r="AA447" i="49"/>
  <c r="BD447" i="49"/>
  <c r="CE318" i="51"/>
  <c r="Z548" i="51"/>
  <c r="Z581" i="51" s="1"/>
  <c r="CE383" i="51"/>
  <c r="CE513" i="51"/>
  <c r="CE448" i="51"/>
  <c r="AB321" i="49"/>
  <c r="BE321" i="49"/>
  <c r="EJ289" i="49"/>
  <c r="AB516" i="49"/>
  <c r="EJ484" i="49"/>
  <c r="AA620" i="49"/>
  <c r="BE516" i="49"/>
  <c r="BC481" i="2"/>
  <c r="CE481" i="2" s="1"/>
  <c r="BC416" i="2"/>
  <c r="CE416" i="2" s="1"/>
  <c r="BC221" i="2"/>
  <c r="CE221" i="2" s="1"/>
  <c r="BC351" i="2"/>
  <c r="CE351" i="2" s="1"/>
  <c r="BC286" i="2"/>
  <c r="CE286" i="2" s="1"/>
  <c r="AA188" i="2"/>
  <c r="CB310" i="51"/>
  <c r="CB505" i="51"/>
  <c r="EI350" i="2"/>
  <c r="AA382" i="2"/>
  <c r="BD382" i="2"/>
  <c r="AA317" i="2"/>
  <c r="EI285" i="2"/>
  <c r="BD317" i="2"/>
  <c r="X545" i="2"/>
  <c r="X578" i="2" s="1"/>
  <c r="CC315" i="2"/>
  <c r="CC510" i="2"/>
  <c r="CC445" i="2"/>
  <c r="CC380" i="2"/>
  <c r="X56" i="2"/>
  <c r="Y57" i="49"/>
  <c r="BB415" i="50"/>
  <c r="CD415" i="50" s="1"/>
  <c r="BB480" i="50"/>
  <c r="CD480" i="50" s="1"/>
  <c r="BB220" i="50"/>
  <c r="CD220" i="50" s="1"/>
  <c r="BB350" i="50"/>
  <c r="CD350" i="50" s="1"/>
  <c r="BB285" i="50"/>
  <c r="CD285" i="50" s="1"/>
  <c r="Z187" i="50"/>
  <c r="BB112" i="48"/>
  <c r="BD482" i="51"/>
  <c r="CF482" i="51" s="1"/>
  <c r="BD352" i="51"/>
  <c r="CF352" i="51" s="1"/>
  <c r="BD417" i="51"/>
  <c r="CF417" i="51" s="1"/>
  <c r="BD287" i="51"/>
  <c r="CF287" i="51" s="1"/>
  <c r="AB189" i="51"/>
  <c r="BD222" i="51"/>
  <c r="CF222" i="51" s="1"/>
  <c r="EE279" i="2"/>
  <c r="W311" i="2"/>
  <c r="AZ311" i="2"/>
  <c r="CE514" i="2"/>
  <c r="CB247" i="49"/>
  <c r="CB439" i="51"/>
  <c r="Y446" i="2"/>
  <c r="BB446" i="2"/>
  <c r="EG414" i="2"/>
  <c r="EH351" i="49"/>
  <c r="CE383" i="49" s="1"/>
  <c r="BC383" i="49"/>
  <c r="Z383" i="49"/>
  <c r="CE253" i="49" s="1"/>
  <c r="BB52" i="45"/>
  <c r="CG256" i="2"/>
  <c r="CD446" i="49"/>
  <c r="X509" i="2"/>
  <c r="EF477" i="2"/>
  <c r="W613" i="2"/>
  <c r="BA509" i="2"/>
  <c r="CA343" i="49"/>
  <c r="CA408" i="49"/>
  <c r="CC283" i="50"/>
  <c r="CC413" i="50"/>
  <c r="EG216" i="49"/>
  <c r="BB248" i="49"/>
  <c r="Y248" i="49"/>
  <c r="CG515" i="50"/>
  <c r="CG450" i="50"/>
  <c r="EE345" i="2"/>
  <c r="W377" i="2"/>
  <c r="AZ377" i="2"/>
  <c r="AB550" i="49"/>
  <c r="AB583" i="49" s="1"/>
  <c r="CG320" i="49"/>
  <c r="CG515" i="49"/>
  <c r="CG450" i="49"/>
  <c r="CG385" i="49"/>
  <c r="ED407" i="2"/>
  <c r="V439" i="2"/>
  <c r="AY439" i="2"/>
  <c r="CC247" i="51"/>
  <c r="BA249" i="50"/>
  <c r="X249" i="50"/>
  <c r="EF217" i="50"/>
  <c r="AZ79" i="45"/>
  <c r="Z316" i="51"/>
  <c r="EH284" i="51"/>
  <c r="BC316" i="51"/>
  <c r="W374" i="49"/>
  <c r="EE342" i="49"/>
  <c r="AZ374" i="49"/>
  <c r="EH284" i="50"/>
  <c r="BC316" i="50"/>
  <c r="Z316" i="50"/>
  <c r="BZ473" i="2"/>
  <c r="V245" i="2"/>
  <c r="AY245" i="2"/>
  <c r="ED213" i="2"/>
  <c r="EF347" i="2"/>
  <c r="BA379" i="2"/>
  <c r="X379" i="2"/>
  <c r="W613" i="50"/>
  <c r="X509" i="50"/>
  <c r="EF477" i="50"/>
  <c r="BA509" i="50"/>
  <c r="W376" i="2"/>
  <c r="EE344" i="2"/>
  <c r="AZ376" i="2"/>
  <c r="EJ224" i="49"/>
  <c r="BE256" i="49"/>
  <c r="AB256" i="49"/>
  <c r="CB311" i="51"/>
  <c r="W541" i="51"/>
  <c r="W574" i="51" s="1"/>
  <c r="CB441" i="51"/>
  <c r="CB506" i="51"/>
  <c r="CB376" i="51"/>
  <c r="W52" i="51"/>
  <c r="AZ108" i="46" s="1"/>
  <c r="W540" i="51"/>
  <c r="W573" i="51" s="1"/>
  <c r="CG256" i="51"/>
  <c r="AA512" i="2"/>
  <c r="BD512" i="2"/>
  <c r="EI480" i="2"/>
  <c r="Z616" i="2"/>
  <c r="BD252" i="2"/>
  <c r="EI220" i="2"/>
  <c r="AA252" i="2"/>
  <c r="X314" i="2"/>
  <c r="EF282" i="2"/>
  <c r="BA314" i="2"/>
  <c r="BE485" i="49"/>
  <c r="CG485" i="49" s="1"/>
  <c r="EK485" i="49" s="1"/>
  <c r="BE56" i="48"/>
  <c r="BE420" i="49"/>
  <c r="CG420" i="49" s="1"/>
  <c r="EK420" i="49" s="1"/>
  <c r="BE225" i="49"/>
  <c r="CG225" i="49" s="1"/>
  <c r="EK225" i="49" s="1"/>
  <c r="BE290" i="49"/>
  <c r="CG290" i="49" s="1"/>
  <c r="EK290" i="49" s="1"/>
  <c r="BE355" i="49"/>
  <c r="CG355" i="49" s="1"/>
  <c r="EK355" i="49" s="1"/>
  <c r="ED212" i="2"/>
  <c r="AY244" i="2"/>
  <c r="V244" i="2"/>
  <c r="AX12" i="45"/>
  <c r="Z60" i="2"/>
  <c r="AZ442" i="2"/>
  <c r="EE410" i="2"/>
  <c r="W442" i="2"/>
  <c r="BE87" i="45"/>
  <c r="Y316" i="2"/>
  <c r="EG284" i="2"/>
  <c r="BB316" i="2"/>
  <c r="EG219" i="2"/>
  <c r="Y251" i="2"/>
  <c r="BB251" i="2"/>
  <c r="CG451" i="50"/>
  <c r="CG321" i="50"/>
  <c r="CG516" i="50"/>
  <c r="CG386" i="50"/>
  <c r="AB551" i="50"/>
  <c r="AB584" i="50" s="1"/>
  <c r="AB62" i="50"/>
  <c r="BE87" i="46" s="1"/>
  <c r="V309" i="2"/>
  <c r="AY309" i="2"/>
  <c r="ED277" i="2"/>
  <c r="CB507" i="50"/>
  <c r="CB442" i="50"/>
  <c r="CB377" i="50"/>
  <c r="W542" i="50"/>
  <c r="W575" i="50" s="1"/>
  <c r="CB312" i="50"/>
  <c r="W53" i="50"/>
  <c r="AZ78" i="46" s="1"/>
  <c r="W506" i="2"/>
  <c r="AZ506" i="2"/>
  <c r="EE474" i="2"/>
  <c r="V610" i="2"/>
  <c r="CC348" i="50"/>
  <c r="CC218" i="50"/>
  <c r="Y378" i="49"/>
  <c r="BB378" i="49"/>
  <c r="EG346" i="49"/>
  <c r="BA217" i="49"/>
  <c r="CC217" i="49" s="1"/>
  <c r="BA282" i="49"/>
  <c r="CC282" i="49" s="1"/>
  <c r="Y184" i="49"/>
  <c r="BA477" i="49"/>
  <c r="CC477" i="49" s="1"/>
  <c r="BA347" i="49"/>
  <c r="BA412" i="49"/>
  <c r="CB507" i="49"/>
  <c r="BD514" i="50"/>
  <c r="EI482" i="50"/>
  <c r="AA514" i="50"/>
  <c r="Z618" i="50"/>
  <c r="Z59" i="51"/>
  <c r="BC115" i="46" s="1"/>
  <c r="AB61" i="49"/>
  <c r="BC381" i="51"/>
  <c r="EH349" i="51"/>
  <c r="Z381" i="51"/>
  <c r="Z251" i="51"/>
  <c r="BC251" i="51"/>
  <c r="EH219" i="51"/>
  <c r="CE383" i="50"/>
  <c r="Z548" i="50"/>
  <c r="Z581" i="50" s="1"/>
  <c r="CE318" i="50"/>
  <c r="CE513" i="50"/>
  <c r="CE448" i="50"/>
  <c r="Z59" i="50"/>
  <c r="BC84" i="46" s="1"/>
  <c r="W439" i="49"/>
  <c r="AZ439" i="49"/>
  <c r="EE407" i="49"/>
  <c r="V611" i="2"/>
  <c r="AZ507" i="2"/>
  <c r="W507" i="2"/>
  <c r="EE475" i="2"/>
  <c r="Z381" i="50"/>
  <c r="BC381" i="50"/>
  <c r="EH349" i="50"/>
  <c r="BZ278" i="2"/>
  <c r="BZ408" i="2"/>
  <c r="BD482" i="49"/>
  <c r="CF482" i="49" s="1"/>
  <c r="BD417" i="49"/>
  <c r="CF417" i="49" s="1"/>
  <c r="BD222" i="49"/>
  <c r="CF222" i="49" s="1"/>
  <c r="AB189" i="49"/>
  <c r="BD352" i="49"/>
  <c r="CF352" i="49" s="1"/>
  <c r="BD287" i="49"/>
  <c r="CF287" i="49" s="1"/>
  <c r="AY504" i="2"/>
  <c r="ED472" i="2"/>
  <c r="U608" i="2"/>
  <c r="V504" i="2"/>
  <c r="EJ419" i="49"/>
  <c r="BE451" i="49"/>
  <c r="AB451" i="49"/>
  <c r="BE386" i="49"/>
  <c r="EJ354" i="49"/>
  <c r="AB386" i="49"/>
  <c r="CE253" i="50"/>
  <c r="CB244" i="51"/>
  <c r="CB246" i="49"/>
  <c r="BC20" i="45"/>
  <c r="EI480" i="49"/>
  <c r="Z616" i="49"/>
  <c r="BD512" i="49"/>
  <c r="AA512" i="49"/>
  <c r="CE253" i="51"/>
  <c r="AZ441" i="2"/>
  <c r="EE409" i="2"/>
  <c r="W441" i="2"/>
  <c r="CE384" i="2"/>
  <c r="Z549" i="2"/>
  <c r="Z582" i="2" s="1"/>
  <c r="W50" i="51"/>
  <c r="AZ106" i="46" s="1"/>
  <c r="CB374" i="51"/>
  <c r="CG255" i="50"/>
  <c r="CB376" i="50"/>
  <c r="CB311" i="50"/>
  <c r="CB441" i="50"/>
  <c r="W541" i="50"/>
  <c r="W574" i="50" s="1"/>
  <c r="CB506" i="50"/>
  <c r="W52" i="50"/>
  <c r="AZ77" i="46" s="1"/>
  <c r="X615" i="2"/>
  <c r="Y511" i="2"/>
  <c r="EG479" i="2"/>
  <c r="BB511" i="2"/>
  <c r="CD381" i="49"/>
  <c r="Y546" i="49"/>
  <c r="Y579" i="49" s="1"/>
  <c r="CG255" i="2"/>
  <c r="AA382" i="49"/>
  <c r="BD382" i="49"/>
  <c r="EI350" i="49"/>
  <c r="CC507" i="51"/>
  <c r="CC377" i="51"/>
  <c r="CC442" i="51"/>
  <c r="X542" i="51"/>
  <c r="X575" i="51" s="1"/>
  <c r="CC312" i="51"/>
  <c r="AZ310" i="49"/>
  <c r="W310" i="49"/>
  <c r="EE278" i="49"/>
  <c r="CA473" i="49"/>
  <c r="X613" i="51"/>
  <c r="BA47" i="45"/>
  <c r="BB443" i="49"/>
  <c r="EG411" i="49"/>
  <c r="Y443" i="49"/>
  <c r="AB550" i="50"/>
  <c r="AB583" i="50" s="1"/>
  <c r="X614" i="51"/>
  <c r="BD384" i="50"/>
  <c r="AA384" i="50"/>
  <c r="EI352" i="50"/>
  <c r="BD319" i="50"/>
  <c r="AA319" i="50"/>
  <c r="EI287" i="50"/>
  <c r="X53" i="51"/>
  <c r="BA109" i="46" s="1"/>
  <c r="U46" i="50"/>
  <c r="AX71" i="46" s="1"/>
  <c r="AX339" i="50"/>
  <c r="V176" i="50"/>
  <c r="BZ240" i="50"/>
  <c r="AX209" i="50"/>
  <c r="BZ209" i="50" s="1"/>
  <c r="V241" i="50" s="1"/>
  <c r="AX274" i="50"/>
  <c r="BZ274" i="50" s="1"/>
  <c r="AY306" i="50" s="1"/>
  <c r="AX469" i="50"/>
  <c r="BZ469" i="50" s="1"/>
  <c r="U369" i="2"/>
  <c r="AX369" i="2"/>
  <c r="EC337" i="2"/>
  <c r="AX404" i="2"/>
  <c r="BZ404" i="2" s="1"/>
  <c r="AX274" i="2"/>
  <c r="BZ274" i="2" s="1"/>
  <c r="V176" i="2"/>
  <c r="AX209" i="2"/>
  <c r="BZ209" i="2" s="1"/>
  <c r="AX469" i="2"/>
  <c r="BZ469" i="2" s="1"/>
  <c r="AX339" i="2"/>
  <c r="BZ339" i="2" s="1"/>
  <c r="AX239" i="2"/>
  <c r="EC207" i="2"/>
  <c r="U239" i="2"/>
  <c r="T603" i="2"/>
  <c r="U499" i="2"/>
  <c r="AX499" i="2"/>
  <c r="EC467" i="2"/>
  <c r="U535" i="2"/>
  <c r="U568" i="2" s="1"/>
  <c r="BZ500" i="2"/>
  <c r="BZ435" i="2"/>
  <c r="BZ370" i="2"/>
  <c r="BZ305" i="2"/>
  <c r="U46" i="2"/>
  <c r="AY372" i="50"/>
  <c r="V372" i="50"/>
  <c r="ED340" i="50"/>
  <c r="AY437" i="2"/>
  <c r="V437" i="2"/>
  <c r="ED405" i="2"/>
  <c r="V242" i="2"/>
  <c r="AY242" i="2"/>
  <c r="ED210" i="2"/>
  <c r="AW7" i="45"/>
  <c r="V502" i="50"/>
  <c r="ED470" i="50"/>
  <c r="U606" i="50"/>
  <c r="AY502" i="50"/>
  <c r="AY307" i="50"/>
  <c r="V307" i="50"/>
  <c r="ED275" i="50"/>
  <c r="AY502" i="2"/>
  <c r="U606" i="2"/>
  <c r="ED470" i="2"/>
  <c r="V502" i="2"/>
  <c r="BZ339" i="50"/>
  <c r="U434" i="2"/>
  <c r="EC402" i="2"/>
  <c r="AX434" i="2"/>
  <c r="AW206" i="2"/>
  <c r="BY206" i="2" s="1"/>
  <c r="U173" i="2"/>
  <c r="AW271" i="2"/>
  <c r="BY271" i="2" s="1"/>
  <c r="AW336" i="2"/>
  <c r="BY336" i="2" s="1"/>
  <c r="AW401" i="2"/>
  <c r="BY401" i="2" s="1"/>
  <c r="AW466" i="2"/>
  <c r="BY466" i="2" s="1"/>
  <c r="BZ500" i="50"/>
  <c r="U535" i="50"/>
  <c r="U568" i="50" s="1"/>
  <c r="BZ370" i="50"/>
  <c r="BZ435" i="50"/>
  <c r="BZ305" i="50"/>
  <c r="AX10" i="45"/>
  <c r="U304" i="2"/>
  <c r="EC272" i="2"/>
  <c r="AX304" i="2"/>
  <c r="AY437" i="50"/>
  <c r="ED405" i="50"/>
  <c r="V437" i="50"/>
  <c r="AY242" i="50"/>
  <c r="V242" i="50"/>
  <c r="ED210" i="50"/>
  <c r="AX72" i="45"/>
  <c r="ED340" i="2"/>
  <c r="AY372" i="2"/>
  <c r="V372" i="2"/>
  <c r="ED275" i="2"/>
  <c r="AY307" i="2"/>
  <c r="V307" i="2"/>
  <c r="BZ240" i="2"/>
  <c r="AX339" i="51"/>
  <c r="BZ339" i="51" s="1"/>
  <c r="AY371" i="51" s="1"/>
  <c r="AX274" i="51"/>
  <c r="BZ274" i="51" s="1"/>
  <c r="AX209" i="51"/>
  <c r="BZ209" i="51" s="1"/>
  <c r="AX101" i="48"/>
  <c r="AX404" i="51"/>
  <c r="BZ404" i="51" s="1"/>
  <c r="U304" i="51"/>
  <c r="U239" i="51"/>
  <c r="AX468" i="51"/>
  <c r="BZ468" i="51" s="1"/>
  <c r="AX369" i="51"/>
  <c r="EC337" i="51"/>
  <c r="U369" i="51"/>
  <c r="EC467" i="51"/>
  <c r="AX403" i="51"/>
  <c r="BZ403" i="51" s="1"/>
  <c r="U499" i="51"/>
  <c r="AX304" i="51"/>
  <c r="AX239" i="51"/>
  <c r="AX208" i="51"/>
  <c r="BZ208" i="51" s="1"/>
  <c r="V175" i="51"/>
  <c r="T44" i="49"/>
  <c r="AX273" i="51"/>
  <c r="BZ273" i="51" s="1"/>
  <c r="AX103" i="45"/>
  <c r="AV99" i="45"/>
  <c r="U434" i="49"/>
  <c r="EC402" i="49"/>
  <c r="AX434" i="49"/>
  <c r="AY307" i="49"/>
  <c r="V307" i="49"/>
  <c r="ED275" i="49"/>
  <c r="AY372" i="51"/>
  <c r="V372" i="51"/>
  <c r="ED340" i="51"/>
  <c r="AX239" i="49"/>
  <c r="U239" i="49"/>
  <c r="EC207" i="49"/>
  <c r="AW38" i="45"/>
  <c r="AX41" i="45"/>
  <c r="AW303" i="51"/>
  <c r="EB271" i="51"/>
  <c r="T303" i="51"/>
  <c r="U369" i="49"/>
  <c r="AX369" i="49"/>
  <c r="EC337" i="49"/>
  <c r="AX499" i="49"/>
  <c r="T603" i="49"/>
  <c r="U499" i="49"/>
  <c r="EC467" i="49"/>
  <c r="AY242" i="49"/>
  <c r="V242" i="49"/>
  <c r="ED210" i="49"/>
  <c r="BZ240" i="49"/>
  <c r="EB206" i="51"/>
  <c r="AW238" i="51"/>
  <c r="T238" i="51"/>
  <c r="AX434" i="51"/>
  <c r="U434" i="51"/>
  <c r="EC402" i="51"/>
  <c r="AW100" i="45"/>
  <c r="V437" i="51"/>
  <c r="ED405" i="51"/>
  <c r="AY437" i="51"/>
  <c r="U606" i="51"/>
  <c r="AY502" i="51"/>
  <c r="V502" i="51"/>
  <c r="ED470" i="51"/>
  <c r="BZ500" i="49"/>
  <c r="U535" i="49"/>
  <c r="U568" i="49" s="1"/>
  <c r="BZ435" i="49"/>
  <c r="BZ370" i="49"/>
  <c r="BZ305" i="49"/>
  <c r="BY238" i="49"/>
  <c r="U46" i="49"/>
  <c r="AX304" i="49"/>
  <c r="U304" i="49"/>
  <c r="EC272" i="49"/>
  <c r="AY437" i="49"/>
  <c r="V437" i="49"/>
  <c r="ED405" i="49"/>
  <c r="T368" i="51"/>
  <c r="EB336" i="51"/>
  <c r="AW368" i="51"/>
  <c r="T433" i="51"/>
  <c r="AW433" i="51"/>
  <c r="EB401" i="51"/>
  <c r="ED275" i="51"/>
  <c r="AY307" i="51"/>
  <c r="V307" i="51"/>
  <c r="AY502" i="49"/>
  <c r="V502" i="49"/>
  <c r="ED470" i="49"/>
  <c r="U606" i="49"/>
  <c r="AW498" i="51"/>
  <c r="S602" i="51"/>
  <c r="T498" i="51"/>
  <c r="EB466" i="51"/>
  <c r="AY242" i="51"/>
  <c r="ED210" i="51"/>
  <c r="V242" i="51"/>
  <c r="AY372" i="49"/>
  <c r="V372" i="49"/>
  <c r="ED340" i="49"/>
  <c r="V176" i="49"/>
  <c r="AX469" i="49"/>
  <c r="BZ469" i="49" s="1"/>
  <c r="AX404" i="49"/>
  <c r="BZ404" i="49" s="1"/>
  <c r="AX339" i="49"/>
  <c r="BZ339" i="49" s="1"/>
  <c r="AX274" i="49"/>
  <c r="BZ274" i="49" s="1"/>
  <c r="AX40" i="48"/>
  <c r="AX209" i="49"/>
  <c r="BZ209" i="49" s="1"/>
  <c r="T533" i="49"/>
  <c r="T566" i="49" s="1"/>
  <c r="BY433" i="49"/>
  <c r="BY368" i="49"/>
  <c r="BY498" i="49"/>
  <c r="BY303" i="49"/>
  <c r="T603" i="51"/>
  <c r="O75" i="38" l="1"/>
  <c r="O71" i="38"/>
  <c r="O79" i="38" s="1"/>
  <c r="CB438" i="51"/>
  <c r="CB308" i="51"/>
  <c r="W538" i="51"/>
  <c r="W571" i="51" s="1"/>
  <c r="CB503" i="51"/>
  <c r="CB373" i="51"/>
  <c r="W49" i="51"/>
  <c r="O167" i="38"/>
  <c r="AW369" i="50"/>
  <c r="EB337" i="50"/>
  <c r="T369" i="50"/>
  <c r="O313" i="38"/>
  <c r="O202" i="38"/>
  <c r="O210" i="38" s="1"/>
  <c r="O206" i="38"/>
  <c r="O134" i="2"/>
  <c r="P24" i="38"/>
  <c r="O594" i="2"/>
  <c r="O102" i="2"/>
  <c r="AW499" i="50"/>
  <c r="S603" i="50"/>
  <c r="T499" i="50"/>
  <c r="EB467" i="50"/>
  <c r="O42" i="38"/>
  <c r="O244" i="38" s="1"/>
  <c r="BT400" i="49"/>
  <c r="AR425" i="49"/>
  <c r="P153" i="38" s="1"/>
  <c r="AZ373" i="49"/>
  <c r="EE341" i="49"/>
  <c r="W373" i="49"/>
  <c r="O200" i="38"/>
  <c r="X538" i="2"/>
  <c r="X571" i="2" s="1"/>
  <c r="CC438" i="2"/>
  <c r="CC373" i="2"/>
  <c r="CC503" i="2"/>
  <c r="CC308" i="2"/>
  <c r="AR425" i="2"/>
  <c r="P149" i="38" s="1"/>
  <c r="BT400" i="2"/>
  <c r="O137" i="38"/>
  <c r="O145" i="38" s="1"/>
  <c r="O141" i="38"/>
  <c r="T239" i="50"/>
  <c r="EB207" i="50"/>
  <c r="AW239" i="50"/>
  <c r="O279" i="38"/>
  <c r="O247" i="38"/>
  <c r="O283" i="38" s="1"/>
  <c r="O174" i="38"/>
  <c r="O170" i="38"/>
  <c r="O178" i="38" s="1"/>
  <c r="O278" i="38"/>
  <c r="O246" i="38"/>
  <c r="O282" i="38" s="1"/>
  <c r="O321" i="38"/>
  <c r="O309" i="38"/>
  <c r="O266" i="38"/>
  <c r="AR490" i="49"/>
  <c r="P186" i="38" s="1"/>
  <c r="BT465" i="49"/>
  <c r="V607" i="49"/>
  <c r="AZ503" i="49"/>
  <c r="W503" i="49"/>
  <c r="EE471" i="49"/>
  <c r="AR490" i="2"/>
  <c r="P182" i="38" s="1"/>
  <c r="BT465" i="2"/>
  <c r="O107" i="38"/>
  <c r="O103" i="38"/>
  <c r="O111" i="38" s="1"/>
  <c r="O74" i="38"/>
  <c r="O70" i="38"/>
  <c r="O78" i="38" s="1"/>
  <c r="T304" i="50"/>
  <c r="BY239" i="50" s="1"/>
  <c r="AW304" i="50"/>
  <c r="EB272" i="50"/>
  <c r="CB243" i="51"/>
  <c r="AR295" i="49"/>
  <c r="P87" i="38" s="1"/>
  <c r="BT270" i="49"/>
  <c r="EE406" i="49"/>
  <c r="W438" i="49"/>
  <c r="AZ438" i="49"/>
  <c r="O565" i="50"/>
  <c r="O590" i="50" s="1"/>
  <c r="O591" i="50" s="1"/>
  <c r="P33" i="38" s="1"/>
  <c r="P34" i="38" s="1"/>
  <c r="O557" i="50"/>
  <c r="O558" i="50" s="1"/>
  <c r="O199" i="38"/>
  <c r="P224" i="38"/>
  <c r="O140" i="38"/>
  <c r="O136" i="38"/>
  <c r="O144" i="38" s="1"/>
  <c r="O101" i="38"/>
  <c r="O64" i="38"/>
  <c r="O68" i="38" s="1"/>
  <c r="O594" i="49"/>
  <c r="O134" i="49"/>
  <c r="O102" i="49"/>
  <c r="P36" i="38"/>
  <c r="AZ243" i="49"/>
  <c r="EE211" i="49"/>
  <c r="W243" i="49"/>
  <c r="O126" i="38"/>
  <c r="O134" i="38" s="1"/>
  <c r="AR99" i="46"/>
  <c r="AR125" i="46" s="1"/>
  <c r="O68" i="51"/>
  <c r="AR97" i="48"/>
  <c r="AR123" i="48" s="1"/>
  <c r="P234" i="38" s="1"/>
  <c r="AR400" i="51"/>
  <c r="AR335" i="51"/>
  <c r="AR270" i="51"/>
  <c r="AR205" i="51"/>
  <c r="AR465" i="51"/>
  <c r="P172" i="51"/>
  <c r="P197" i="51" s="1"/>
  <c r="P198" i="51" s="1"/>
  <c r="N325" i="38"/>
  <c r="N337" i="38"/>
  <c r="N334" i="38"/>
  <c r="N307" i="38"/>
  <c r="G24" i="53" s="1"/>
  <c r="G36" i="53" s="1"/>
  <c r="G18" i="53"/>
  <c r="N361" i="38"/>
  <c r="N358" i="38"/>
  <c r="N363" i="38"/>
  <c r="N316" i="38"/>
  <c r="G30" i="53" s="1"/>
  <c r="G42" i="53" s="1"/>
  <c r="N319" i="38"/>
  <c r="G32" i="53" s="1"/>
  <c r="G44" i="53" s="1"/>
  <c r="X538" i="50"/>
  <c r="X571" i="50" s="1"/>
  <c r="CC503" i="50"/>
  <c r="CC373" i="50"/>
  <c r="CC438" i="50"/>
  <c r="CC308" i="50"/>
  <c r="X49" i="50"/>
  <c r="P269" i="38"/>
  <c r="P237" i="38"/>
  <c r="P273" i="38" s="1"/>
  <c r="AR68" i="46"/>
  <c r="AR94" i="46" s="1"/>
  <c r="AR270" i="50"/>
  <c r="O68" i="50"/>
  <c r="P172" i="50"/>
  <c r="P197" i="50" s="1"/>
  <c r="P198" i="50" s="1"/>
  <c r="AR465" i="50"/>
  <c r="AR335" i="50"/>
  <c r="AR400" i="50"/>
  <c r="AR205" i="50"/>
  <c r="AW434" i="50"/>
  <c r="T434" i="50"/>
  <c r="EB402" i="50"/>
  <c r="P18" i="38"/>
  <c r="BT335" i="49"/>
  <c r="AR360" i="49"/>
  <c r="P120" i="38" s="1"/>
  <c r="AZ308" i="49"/>
  <c r="W308" i="49"/>
  <c r="CB243" i="49" s="1"/>
  <c r="EE276" i="49"/>
  <c r="BX433" i="50"/>
  <c r="BX498" i="50"/>
  <c r="BX303" i="50"/>
  <c r="S533" i="50"/>
  <c r="S566" i="50" s="1"/>
  <c r="BX368" i="50"/>
  <c r="S44" i="50"/>
  <c r="P14" i="38"/>
  <c r="AR230" i="2"/>
  <c r="P50" i="38" s="1"/>
  <c r="BT205" i="2"/>
  <c r="CC243" i="50"/>
  <c r="O557" i="51"/>
  <c r="O558" i="51" s="1"/>
  <c r="O565" i="51"/>
  <c r="O590" i="51" s="1"/>
  <c r="O591" i="51" s="1"/>
  <c r="P45" i="38" s="1"/>
  <c r="P46" i="38" s="1"/>
  <c r="O173" i="38"/>
  <c r="O169" i="38"/>
  <c r="O177" i="38" s="1"/>
  <c r="O100" i="38"/>
  <c r="AR230" i="49"/>
  <c r="P54" i="38" s="1"/>
  <c r="BT205" i="49"/>
  <c r="AR360" i="2"/>
  <c r="P116" i="38" s="1"/>
  <c r="BT335" i="2"/>
  <c r="AR295" i="2"/>
  <c r="P83" i="38" s="1"/>
  <c r="BT270" i="2"/>
  <c r="X49" i="2"/>
  <c r="AX8" i="46"/>
  <c r="AX39" i="46"/>
  <c r="BC22" i="46"/>
  <c r="BC53" i="46"/>
  <c r="BE23" i="46"/>
  <c r="BE54" i="46"/>
  <c r="AZ16" i="46"/>
  <c r="AZ47" i="46"/>
  <c r="BA18" i="46"/>
  <c r="BA49" i="46"/>
  <c r="BE24" i="46"/>
  <c r="BE55" i="46"/>
  <c r="CB375" i="50"/>
  <c r="AZ278" i="51"/>
  <c r="CB278" i="51" s="1"/>
  <c r="AX338" i="50"/>
  <c r="BZ338" i="50" s="1"/>
  <c r="BE115" i="48"/>
  <c r="AW37" i="48"/>
  <c r="BA281" i="51"/>
  <c r="CC281" i="51" s="1"/>
  <c r="EG281" i="51" s="1"/>
  <c r="CB310" i="50"/>
  <c r="W540" i="50"/>
  <c r="W573" i="50" s="1"/>
  <c r="CB245" i="50"/>
  <c r="W51" i="50"/>
  <c r="AZ76" i="46" s="1"/>
  <c r="CB505" i="50"/>
  <c r="CB440" i="50"/>
  <c r="BA108" i="48"/>
  <c r="BA411" i="51"/>
  <c r="CC411" i="51" s="1"/>
  <c r="BB443" i="51" s="1"/>
  <c r="BA476" i="51"/>
  <c r="CC476" i="51" s="1"/>
  <c r="Y508" i="51" s="1"/>
  <c r="BA216" i="51"/>
  <c r="CC216" i="51" s="1"/>
  <c r="BB248" i="51" s="1"/>
  <c r="BA346" i="51"/>
  <c r="CC346" i="51" s="1"/>
  <c r="Y378" i="51" s="1"/>
  <c r="Y183" i="51"/>
  <c r="CD249" i="51"/>
  <c r="Y545" i="51"/>
  <c r="Y578" i="51" s="1"/>
  <c r="CD445" i="51"/>
  <c r="AY241" i="50"/>
  <c r="AZ408" i="51"/>
  <c r="CB408" i="51" s="1"/>
  <c r="EF408" i="51" s="1"/>
  <c r="ED209" i="50"/>
  <c r="X180" i="51"/>
  <c r="AZ213" i="51"/>
  <c r="CB213" i="51" s="1"/>
  <c r="BA245" i="51" s="1"/>
  <c r="AZ473" i="51"/>
  <c r="CB473" i="51" s="1"/>
  <c r="AZ343" i="51"/>
  <c r="CB343" i="51" s="1"/>
  <c r="AX273" i="50"/>
  <c r="BZ273" i="50" s="1"/>
  <c r="AX100" i="48"/>
  <c r="V175" i="50"/>
  <c r="AX403" i="50"/>
  <c r="BZ403" i="50" s="1"/>
  <c r="AX468" i="50"/>
  <c r="BZ468" i="50" s="1"/>
  <c r="CD250" i="51"/>
  <c r="AX208" i="50"/>
  <c r="BZ208" i="50" s="1"/>
  <c r="AY240" i="50" s="1"/>
  <c r="BA78" i="45"/>
  <c r="CA244" i="2"/>
  <c r="CD251" i="2"/>
  <c r="Z548" i="49"/>
  <c r="Z581" i="49" s="1"/>
  <c r="CG256" i="49"/>
  <c r="CC249" i="50"/>
  <c r="CD510" i="51"/>
  <c r="BD53" i="45"/>
  <c r="CB247" i="2"/>
  <c r="U173" i="49"/>
  <c r="CC249" i="2"/>
  <c r="BE116" i="45"/>
  <c r="AZ279" i="50"/>
  <c r="CB279" i="50" s="1"/>
  <c r="AZ474" i="50"/>
  <c r="CB474" i="50" s="1"/>
  <c r="AZ214" i="50"/>
  <c r="CB214" i="50" s="1"/>
  <c r="AZ344" i="50"/>
  <c r="CB344" i="50" s="1"/>
  <c r="AZ409" i="50"/>
  <c r="CB409" i="50" s="1"/>
  <c r="X181" i="50"/>
  <c r="X179" i="51"/>
  <c r="AZ472" i="51"/>
  <c r="CB472" i="51" s="1"/>
  <c r="AZ407" i="51"/>
  <c r="CB407" i="51" s="1"/>
  <c r="AZ212" i="51"/>
  <c r="CB212" i="51" s="1"/>
  <c r="AZ342" i="51"/>
  <c r="AZ277" i="51"/>
  <c r="CF512" i="2"/>
  <c r="CF447" i="2"/>
  <c r="CF382" i="2"/>
  <c r="AA547" i="2"/>
  <c r="AA580" i="2" s="1"/>
  <c r="CF317" i="2"/>
  <c r="AA58" i="2"/>
  <c r="CG516" i="49"/>
  <c r="CG386" i="49"/>
  <c r="AB551" i="49"/>
  <c r="AB584" i="49" s="1"/>
  <c r="CG451" i="49"/>
  <c r="CG321" i="49"/>
  <c r="AB62" i="49"/>
  <c r="AB384" i="51"/>
  <c r="BE384" i="51"/>
  <c r="EJ352" i="51"/>
  <c r="BC252" i="50"/>
  <c r="Z252" i="50"/>
  <c r="EH220" i="50"/>
  <c r="BB349" i="49"/>
  <c r="CD349" i="49" s="1"/>
  <c r="BB414" i="49"/>
  <c r="CD414" i="49" s="1"/>
  <c r="BB219" i="49"/>
  <c r="CD219" i="49" s="1"/>
  <c r="Z186" i="49"/>
  <c r="BB479" i="49"/>
  <c r="CD479" i="49" s="1"/>
  <c r="BB284" i="49"/>
  <c r="BD448" i="2"/>
  <c r="AA448" i="2"/>
  <c r="EI416" i="2"/>
  <c r="CE316" i="50"/>
  <c r="CE511" i="50"/>
  <c r="CE381" i="50"/>
  <c r="Z546" i="50"/>
  <c r="Z579" i="50" s="1"/>
  <c r="CE446" i="50"/>
  <c r="Z57" i="50"/>
  <c r="BC82" i="46" s="1"/>
  <c r="BD480" i="51"/>
  <c r="CF480" i="51" s="1"/>
  <c r="BD285" i="51"/>
  <c r="CF285" i="51" s="1"/>
  <c r="AB187" i="51"/>
  <c r="BD220" i="51"/>
  <c r="CF220" i="51" s="1"/>
  <c r="BD415" i="51"/>
  <c r="CF415" i="51" s="1"/>
  <c r="BD350" i="51"/>
  <c r="CF350" i="51" s="1"/>
  <c r="Y508" i="50"/>
  <c r="EG476" i="50"/>
  <c r="BB508" i="50"/>
  <c r="X612" i="50"/>
  <c r="AZ345" i="49"/>
  <c r="CB345" i="49" s="1"/>
  <c r="AZ410" i="49"/>
  <c r="CB410" i="49" s="1"/>
  <c r="AZ475" i="49"/>
  <c r="X182" i="49"/>
  <c r="AZ215" i="49"/>
  <c r="CB215" i="49" s="1"/>
  <c r="AZ280" i="49"/>
  <c r="CB280" i="49" s="1"/>
  <c r="BB478" i="49"/>
  <c r="BB348" i="49"/>
  <c r="CD348" i="49" s="1"/>
  <c r="Z185" i="49"/>
  <c r="BB218" i="49"/>
  <c r="CD218" i="49" s="1"/>
  <c r="BB413" i="49"/>
  <c r="CD413" i="49" s="1"/>
  <c r="BB283" i="49"/>
  <c r="CD283" i="49" s="1"/>
  <c r="V375" i="2"/>
  <c r="ED343" i="2"/>
  <c r="AY375" i="2"/>
  <c r="AZ344" i="49"/>
  <c r="CB344" i="49" s="1"/>
  <c r="AZ409" i="49"/>
  <c r="CB409" i="49" s="1"/>
  <c r="AZ214" i="49"/>
  <c r="CB214" i="49" s="1"/>
  <c r="X181" i="49"/>
  <c r="AZ279" i="49"/>
  <c r="CB279" i="49" s="1"/>
  <c r="AZ474" i="49"/>
  <c r="CB474" i="49" s="1"/>
  <c r="CB504" i="49"/>
  <c r="CB439" i="49"/>
  <c r="CB374" i="49"/>
  <c r="W539" i="49"/>
  <c r="W572" i="49" s="1"/>
  <c r="CB309" i="49"/>
  <c r="W50" i="49"/>
  <c r="CF252" i="49"/>
  <c r="AY310" i="2"/>
  <c r="ED278" i="2"/>
  <c r="V310" i="2"/>
  <c r="CC412" i="49"/>
  <c r="CD446" i="2"/>
  <c r="CD381" i="2"/>
  <c r="Y546" i="2"/>
  <c r="Y579" i="2" s="1"/>
  <c r="CD316" i="2"/>
  <c r="CD511" i="2"/>
  <c r="Y57" i="2"/>
  <c r="EE473" i="49"/>
  <c r="AZ505" i="49"/>
  <c r="V609" i="49"/>
  <c r="W505" i="49"/>
  <c r="EJ352" i="49"/>
  <c r="BE384" i="49"/>
  <c r="AB384" i="49"/>
  <c r="BE449" i="49"/>
  <c r="AB449" i="49"/>
  <c r="EJ417" i="49"/>
  <c r="ED408" i="2"/>
  <c r="V440" i="2"/>
  <c r="AY440" i="2"/>
  <c r="Y314" i="49"/>
  <c r="EG282" i="49"/>
  <c r="BB314" i="49"/>
  <c r="AY44" i="45"/>
  <c r="BE484" i="50"/>
  <c r="CG484" i="50" s="1"/>
  <c r="EK484" i="50" s="1"/>
  <c r="BE354" i="50"/>
  <c r="CG354" i="50" s="1"/>
  <c r="EK354" i="50" s="1"/>
  <c r="BE289" i="50"/>
  <c r="CG289" i="50" s="1"/>
  <c r="EK289" i="50" s="1"/>
  <c r="BE224" i="50"/>
  <c r="CG224" i="50" s="1"/>
  <c r="EK224" i="50" s="1"/>
  <c r="BE419" i="50"/>
  <c r="CG419" i="50" s="1"/>
  <c r="EK419" i="50" s="1"/>
  <c r="BC352" i="2"/>
  <c r="CE352" i="2" s="1"/>
  <c r="BC417" i="2"/>
  <c r="CE417" i="2" s="1"/>
  <c r="BC482" i="2"/>
  <c r="CE482" i="2" s="1"/>
  <c r="BC222" i="2"/>
  <c r="CE222" i="2" s="1"/>
  <c r="AA189" i="2"/>
  <c r="BC287" i="2"/>
  <c r="CE287" i="2" s="1"/>
  <c r="BC53" i="48"/>
  <c r="BB315" i="50"/>
  <c r="Y315" i="50"/>
  <c r="EG283" i="50"/>
  <c r="W375" i="49"/>
  <c r="EE343" i="49"/>
  <c r="AZ375" i="49"/>
  <c r="BE319" i="51"/>
  <c r="EJ287" i="51"/>
  <c r="AB319" i="51"/>
  <c r="EH480" i="50"/>
  <c r="Y616" i="50"/>
  <c r="BC512" i="50"/>
  <c r="Z512" i="50"/>
  <c r="Z59" i="49"/>
  <c r="CE448" i="49"/>
  <c r="BC21" i="45"/>
  <c r="Z617" i="2"/>
  <c r="EI286" i="2"/>
  <c r="BD318" i="2"/>
  <c r="AA318" i="2"/>
  <c r="BD513" i="2"/>
  <c r="EI481" i="2"/>
  <c r="AA513" i="2"/>
  <c r="BE353" i="2"/>
  <c r="CG353" i="2" s="1"/>
  <c r="EK353" i="2" s="1"/>
  <c r="BE223" i="2"/>
  <c r="CG223" i="2" s="1"/>
  <c r="EK223" i="2" s="1"/>
  <c r="BE483" i="2"/>
  <c r="CG483" i="2" s="1"/>
  <c r="EK483" i="2" s="1"/>
  <c r="BE288" i="2"/>
  <c r="CG288" i="2" s="1"/>
  <c r="EK288" i="2" s="1"/>
  <c r="BE418" i="2"/>
  <c r="CG418" i="2" s="1"/>
  <c r="EK418" i="2" s="1"/>
  <c r="CF449" i="50"/>
  <c r="CF514" i="50"/>
  <c r="CF319" i="50"/>
  <c r="CF384" i="50"/>
  <c r="AA549" i="50"/>
  <c r="AA582" i="50" s="1"/>
  <c r="AA60" i="50"/>
  <c r="BD85" i="46" s="1"/>
  <c r="BB248" i="50"/>
  <c r="Y248" i="50"/>
  <c r="EG216" i="50"/>
  <c r="Y544" i="51"/>
  <c r="Y577" i="51" s="1"/>
  <c r="CD444" i="51"/>
  <c r="CD509" i="51"/>
  <c r="CD314" i="51"/>
  <c r="CD379" i="51"/>
  <c r="Y55" i="51"/>
  <c r="BB111" i="46" s="1"/>
  <c r="CD380" i="51"/>
  <c r="X544" i="2"/>
  <c r="X577" i="2" s="1"/>
  <c r="CC314" i="2"/>
  <c r="CC509" i="2"/>
  <c r="CC444" i="2"/>
  <c r="CC379" i="2"/>
  <c r="X55" i="2"/>
  <c r="CB244" i="49"/>
  <c r="Y182" i="51"/>
  <c r="BA475" i="51"/>
  <c r="CC475" i="51" s="1"/>
  <c r="BA345" i="51"/>
  <c r="CC345" i="51" s="1"/>
  <c r="BA410" i="51"/>
  <c r="CC410" i="51" s="1"/>
  <c r="BA280" i="51"/>
  <c r="CC280" i="51" s="1"/>
  <c r="BA215" i="51"/>
  <c r="CC215" i="51" s="1"/>
  <c r="EG218" i="50"/>
  <c r="Y250" i="50"/>
  <c r="BB250" i="50"/>
  <c r="BA80" i="45"/>
  <c r="CF254" i="50"/>
  <c r="AA618" i="49"/>
  <c r="AB514" i="49"/>
  <c r="EJ482" i="49"/>
  <c r="BE514" i="49"/>
  <c r="BE483" i="49"/>
  <c r="CG483" i="49" s="1"/>
  <c r="EK483" i="49" s="1"/>
  <c r="BE54" i="48"/>
  <c r="BE223" i="49"/>
  <c r="CG223" i="49" s="1"/>
  <c r="EK223" i="49" s="1"/>
  <c r="BE288" i="49"/>
  <c r="CG288" i="49" s="1"/>
  <c r="EK288" i="49" s="1"/>
  <c r="BE353" i="49"/>
  <c r="CG353" i="49" s="1"/>
  <c r="EK353" i="49" s="1"/>
  <c r="BE418" i="49"/>
  <c r="CG418" i="49" s="1"/>
  <c r="EK418" i="49" s="1"/>
  <c r="CC347" i="49"/>
  <c r="EG217" i="49"/>
  <c r="BB249" i="49"/>
  <c r="Y249" i="49"/>
  <c r="EG348" i="50"/>
  <c r="Y380" i="50"/>
  <c r="BB380" i="50"/>
  <c r="BE56" i="45"/>
  <c r="X181" i="51"/>
  <c r="AZ409" i="51"/>
  <c r="CB409" i="51" s="1"/>
  <c r="AZ279" i="51"/>
  <c r="CB279" i="51" s="1"/>
  <c r="AZ474" i="51"/>
  <c r="CB474" i="51" s="1"/>
  <c r="AZ214" i="51"/>
  <c r="CB214" i="51" s="1"/>
  <c r="AZ106" i="48"/>
  <c r="AZ344" i="51"/>
  <c r="CB344" i="51" s="1"/>
  <c r="U609" i="2"/>
  <c r="AY505" i="2"/>
  <c r="V505" i="2"/>
  <c r="ED473" i="2"/>
  <c r="CC379" i="50"/>
  <c r="X544" i="50"/>
  <c r="X577" i="50" s="1"/>
  <c r="CC509" i="50"/>
  <c r="CC314" i="50"/>
  <c r="CC444" i="50"/>
  <c r="X55" i="50"/>
  <c r="BA80" i="46" s="1"/>
  <c r="CD443" i="49"/>
  <c r="CD378" i="49"/>
  <c r="Y543" i="49"/>
  <c r="Y576" i="49" s="1"/>
  <c r="CD313" i="49"/>
  <c r="CD508" i="49"/>
  <c r="Y54" i="49"/>
  <c r="BD115" i="45"/>
  <c r="AB514" i="51"/>
  <c r="AA618" i="51"/>
  <c r="EJ482" i="51"/>
  <c r="BE514" i="51"/>
  <c r="Z317" i="50"/>
  <c r="EH285" i="50"/>
  <c r="BC317" i="50"/>
  <c r="BB82" i="45"/>
  <c r="Z447" i="50"/>
  <c r="BC447" i="50"/>
  <c r="EH415" i="50"/>
  <c r="CE513" i="49"/>
  <c r="BD383" i="2"/>
  <c r="AA383" i="2"/>
  <c r="EI351" i="2"/>
  <c r="CD248" i="49"/>
  <c r="EG346" i="50"/>
  <c r="BB378" i="50"/>
  <c r="Y378" i="50"/>
  <c r="EG478" i="50"/>
  <c r="Y510" i="50"/>
  <c r="X614" i="50"/>
  <c r="BB510" i="50"/>
  <c r="W541" i="2"/>
  <c r="W574" i="2" s="1"/>
  <c r="CB311" i="2"/>
  <c r="CB506" i="2"/>
  <c r="CB441" i="2"/>
  <c r="CB376" i="2"/>
  <c r="W52" i="2"/>
  <c r="CF512" i="49"/>
  <c r="CF447" i="49"/>
  <c r="CF382" i="49"/>
  <c r="AA547" i="49"/>
  <c r="AA580" i="49" s="1"/>
  <c r="CF317" i="49"/>
  <c r="AA58" i="49"/>
  <c r="Y56" i="51"/>
  <c r="BB112" i="46" s="1"/>
  <c r="BE354" i="51"/>
  <c r="CG354" i="51" s="1"/>
  <c r="EK354" i="51" s="1"/>
  <c r="BE224" i="51"/>
  <c r="CG224" i="51" s="1"/>
  <c r="EK224" i="51" s="1"/>
  <c r="BE116" i="48"/>
  <c r="BE419" i="51"/>
  <c r="CG419" i="51" s="1"/>
  <c r="EK419" i="51" s="1"/>
  <c r="BE289" i="51"/>
  <c r="CG289" i="51" s="1"/>
  <c r="EK289" i="51" s="1"/>
  <c r="BE484" i="51"/>
  <c r="CG484" i="51" s="1"/>
  <c r="EK484" i="51" s="1"/>
  <c r="EJ222" i="49"/>
  <c r="BE254" i="49"/>
  <c r="AB254" i="49"/>
  <c r="AB319" i="49"/>
  <c r="BE319" i="49"/>
  <c r="EJ287" i="49"/>
  <c r="BC481" i="50"/>
  <c r="CE481" i="50" s="1"/>
  <c r="BC286" i="50"/>
  <c r="CE286" i="50" s="1"/>
  <c r="BC351" i="50"/>
  <c r="CE351" i="50" s="1"/>
  <c r="BC416" i="50"/>
  <c r="CE416" i="50" s="1"/>
  <c r="AA188" i="50"/>
  <c r="BC221" i="50"/>
  <c r="CE221" i="50" s="1"/>
  <c r="CE381" i="51"/>
  <c r="CE446" i="51"/>
  <c r="Z546" i="51"/>
  <c r="Z579" i="51" s="1"/>
  <c r="CE316" i="51"/>
  <c r="CE511" i="51"/>
  <c r="Z57" i="51"/>
  <c r="BC113" i="46" s="1"/>
  <c r="BC416" i="51"/>
  <c r="CE416" i="51" s="1"/>
  <c r="BC286" i="51"/>
  <c r="CE286" i="51" s="1"/>
  <c r="AA188" i="51"/>
  <c r="BC221" i="51"/>
  <c r="CE221" i="51" s="1"/>
  <c r="BC113" i="48"/>
  <c r="BC481" i="51"/>
  <c r="CE481" i="51" s="1"/>
  <c r="BC351" i="51"/>
  <c r="CE351" i="51" s="1"/>
  <c r="BB509" i="49"/>
  <c r="EG477" i="49"/>
  <c r="Y509" i="49"/>
  <c r="X182" i="50"/>
  <c r="AZ215" i="50"/>
  <c r="AZ410" i="50"/>
  <c r="AZ345" i="50"/>
  <c r="AZ280" i="50"/>
  <c r="AZ475" i="50"/>
  <c r="AZ107" i="48"/>
  <c r="V539" i="2"/>
  <c r="V572" i="2" s="1"/>
  <c r="CA309" i="2"/>
  <c r="CA504" i="2"/>
  <c r="CA439" i="2"/>
  <c r="CA374" i="2"/>
  <c r="V50" i="2"/>
  <c r="CE251" i="50"/>
  <c r="CE251" i="51"/>
  <c r="BB445" i="50"/>
  <c r="Y445" i="50"/>
  <c r="EG413" i="50"/>
  <c r="AZ440" i="49"/>
  <c r="EE408" i="49"/>
  <c r="W440" i="49"/>
  <c r="CB246" i="2"/>
  <c r="AB254" i="51"/>
  <c r="EJ222" i="51"/>
  <c r="BE254" i="51"/>
  <c r="BE449" i="51"/>
  <c r="AB449" i="51"/>
  <c r="EJ417" i="51"/>
  <c r="Z382" i="50"/>
  <c r="BC382" i="50"/>
  <c r="EH350" i="50"/>
  <c r="CE318" i="49"/>
  <c r="BA283" i="2"/>
  <c r="BA478" i="2"/>
  <c r="Y185" i="2"/>
  <c r="BA348" i="2"/>
  <c r="BA218" i="2"/>
  <c r="BA413" i="2"/>
  <c r="BA49" i="48"/>
  <c r="CF252" i="2"/>
  <c r="AA253" i="2"/>
  <c r="EI221" i="2"/>
  <c r="BD253" i="2"/>
  <c r="BE484" i="2"/>
  <c r="CG484" i="2" s="1"/>
  <c r="EK484" i="2" s="1"/>
  <c r="BE354" i="2"/>
  <c r="CG354" i="2" s="1"/>
  <c r="EK354" i="2" s="1"/>
  <c r="BE289" i="2"/>
  <c r="CG289" i="2" s="1"/>
  <c r="EK289" i="2" s="1"/>
  <c r="BE419" i="2"/>
  <c r="CG419" i="2" s="1"/>
  <c r="EK419" i="2" s="1"/>
  <c r="BE224" i="2"/>
  <c r="CG224" i="2" s="1"/>
  <c r="EK224" i="2" s="1"/>
  <c r="BE418" i="50"/>
  <c r="CG418" i="50" s="1"/>
  <c r="EK418" i="50" s="1"/>
  <c r="BE223" i="50"/>
  <c r="CG223" i="50" s="1"/>
  <c r="EK223" i="50" s="1"/>
  <c r="BE483" i="50"/>
  <c r="CG483" i="50" s="1"/>
  <c r="EK483" i="50" s="1"/>
  <c r="BE353" i="50"/>
  <c r="CG353" i="50" s="1"/>
  <c r="EK353" i="50" s="1"/>
  <c r="BE288" i="50"/>
  <c r="CG288" i="50" s="1"/>
  <c r="EK288" i="50" s="1"/>
  <c r="Y313" i="50"/>
  <c r="BB313" i="50"/>
  <c r="EG281" i="50"/>
  <c r="Y443" i="50"/>
  <c r="EG411" i="50"/>
  <c r="BB443" i="50"/>
  <c r="AZ476" i="2"/>
  <c r="CB476" i="2" s="1"/>
  <c r="AZ281" i="2"/>
  <c r="CB281" i="2" s="1"/>
  <c r="AZ411" i="2"/>
  <c r="CB411" i="2" s="1"/>
  <c r="AZ216" i="2"/>
  <c r="CB216" i="2" s="1"/>
  <c r="X183" i="2"/>
  <c r="AZ346" i="2"/>
  <c r="CB346" i="2" s="1"/>
  <c r="AZ47" i="48"/>
  <c r="V539" i="50"/>
  <c r="V572" i="50" s="1"/>
  <c r="CA439" i="50"/>
  <c r="CA374" i="50"/>
  <c r="CA504" i="50"/>
  <c r="CA309" i="50"/>
  <c r="V50" i="50"/>
  <c r="AY75" i="46" s="1"/>
  <c r="CB377" i="2"/>
  <c r="W542" i="2"/>
  <c r="W575" i="2" s="1"/>
  <c r="CB312" i="2"/>
  <c r="CB507" i="2"/>
  <c r="CB442" i="2"/>
  <c r="W53" i="2"/>
  <c r="CD315" i="51"/>
  <c r="AX13" i="45"/>
  <c r="V306" i="50"/>
  <c r="ED274" i="50"/>
  <c r="CA242" i="2"/>
  <c r="BZ239" i="2"/>
  <c r="AW6" i="45"/>
  <c r="CA502" i="50"/>
  <c r="V537" i="50"/>
  <c r="V570" i="50" s="1"/>
  <c r="CA437" i="50"/>
  <c r="CA372" i="50"/>
  <c r="CA307" i="50"/>
  <c r="V48" i="50"/>
  <c r="AY73" i="46" s="1"/>
  <c r="AX368" i="2"/>
  <c r="U368" i="2"/>
  <c r="EC336" i="2"/>
  <c r="U534" i="2"/>
  <c r="U567" i="2" s="1"/>
  <c r="BZ499" i="2"/>
  <c r="BZ434" i="2"/>
  <c r="BZ369" i="2"/>
  <c r="BZ304" i="2"/>
  <c r="U605" i="2"/>
  <c r="V501" i="2"/>
  <c r="ED469" i="2"/>
  <c r="AY501" i="2"/>
  <c r="AX303" i="2"/>
  <c r="U303" i="2"/>
  <c r="EC271" i="2"/>
  <c r="AX468" i="2"/>
  <c r="BZ468" i="2" s="1"/>
  <c r="V175" i="2"/>
  <c r="AX208" i="2"/>
  <c r="BZ208" i="2" s="1"/>
  <c r="AX273" i="2"/>
  <c r="BZ273" i="2" s="1"/>
  <c r="AX403" i="2"/>
  <c r="BZ403" i="2" s="1"/>
  <c r="AX338" i="2"/>
  <c r="BZ338" i="2" s="1"/>
  <c r="ED209" i="2"/>
  <c r="AY241" i="2"/>
  <c r="V241" i="2"/>
  <c r="V436" i="2"/>
  <c r="AY436" i="2"/>
  <c r="ED404" i="2"/>
  <c r="EC206" i="2"/>
  <c r="U238" i="2"/>
  <c r="AX238" i="2"/>
  <c r="V371" i="50"/>
  <c r="ED339" i="50"/>
  <c r="AY371" i="50"/>
  <c r="V306" i="2"/>
  <c r="AY306" i="2"/>
  <c r="ED274" i="2"/>
  <c r="AX71" i="45"/>
  <c r="T602" i="2"/>
  <c r="AX498" i="2"/>
  <c r="U498" i="2"/>
  <c r="EC466" i="2"/>
  <c r="CA242" i="50"/>
  <c r="AX9" i="45"/>
  <c r="AX433" i="2"/>
  <c r="U433" i="2"/>
  <c r="EC401" i="2"/>
  <c r="V436" i="50"/>
  <c r="AY436" i="50"/>
  <c r="ED404" i="50"/>
  <c r="CA502" i="2"/>
  <c r="V537" i="2"/>
  <c r="V570" i="2" s="1"/>
  <c r="CA437" i="2"/>
  <c r="CA372" i="2"/>
  <c r="CA307" i="2"/>
  <c r="V48" i="2"/>
  <c r="AY501" i="50"/>
  <c r="V501" i="50"/>
  <c r="U605" i="50"/>
  <c r="ED469" i="50"/>
  <c r="V371" i="2"/>
  <c r="ED339" i="2"/>
  <c r="AY371" i="2"/>
  <c r="U45" i="2"/>
  <c r="U45" i="51"/>
  <c r="AX101" i="46" s="1"/>
  <c r="BZ369" i="51"/>
  <c r="AW206" i="49"/>
  <c r="BY206" i="49" s="1"/>
  <c r="AW466" i="49"/>
  <c r="BY466" i="49" s="1"/>
  <c r="BZ239" i="51"/>
  <c r="BZ434" i="51"/>
  <c r="AW336" i="49"/>
  <c r="BY336" i="49" s="1"/>
  <c r="AW401" i="49"/>
  <c r="BY401" i="49" s="1"/>
  <c r="AW271" i="49"/>
  <c r="BY271" i="49" s="1"/>
  <c r="EC271" i="49" s="1"/>
  <c r="ED339" i="51"/>
  <c r="V371" i="51"/>
  <c r="BZ239" i="49"/>
  <c r="V436" i="49"/>
  <c r="AY436" i="49"/>
  <c r="ED404" i="49"/>
  <c r="V537" i="49"/>
  <c r="V570" i="49" s="1"/>
  <c r="CA502" i="49"/>
  <c r="CA437" i="49"/>
  <c r="CA372" i="49"/>
  <c r="CA307" i="49"/>
  <c r="V48" i="49"/>
  <c r="AY306" i="49"/>
  <c r="V306" i="49"/>
  <c r="ED274" i="49"/>
  <c r="CA242" i="51"/>
  <c r="V240" i="51"/>
  <c r="ED208" i="51"/>
  <c r="AY240" i="51"/>
  <c r="AX101" i="45"/>
  <c r="BY498" i="51"/>
  <c r="BY433" i="51"/>
  <c r="T533" i="51"/>
  <c r="T566" i="51" s="1"/>
  <c r="BY303" i="51"/>
  <c r="BY368" i="51"/>
  <c r="T44" i="51"/>
  <c r="AW100" i="46" s="1"/>
  <c r="BZ499" i="51"/>
  <c r="CA242" i="49"/>
  <c r="AY241" i="51"/>
  <c r="V241" i="51"/>
  <c r="ED209" i="51"/>
  <c r="AX102" i="45"/>
  <c r="U605" i="49"/>
  <c r="AY501" i="49"/>
  <c r="ED469" i="49"/>
  <c r="V501" i="49"/>
  <c r="AY306" i="51"/>
  <c r="ED274" i="51"/>
  <c r="V306" i="51"/>
  <c r="AY370" i="51"/>
  <c r="ED338" i="51"/>
  <c r="V370" i="51"/>
  <c r="AY435" i="51"/>
  <c r="V435" i="51"/>
  <c r="ED403" i="51"/>
  <c r="V371" i="49"/>
  <c r="ED339" i="49"/>
  <c r="AY371" i="49"/>
  <c r="ED404" i="51"/>
  <c r="AY436" i="51"/>
  <c r="V436" i="51"/>
  <c r="U534" i="49"/>
  <c r="U567" i="49" s="1"/>
  <c r="BZ499" i="49"/>
  <c r="BZ434" i="49"/>
  <c r="BZ369" i="49"/>
  <c r="BZ304" i="49"/>
  <c r="BZ304" i="51"/>
  <c r="U534" i="51"/>
  <c r="U567" i="51" s="1"/>
  <c r="U605" i="51"/>
  <c r="AY501" i="51"/>
  <c r="V501" i="51"/>
  <c r="ED469" i="51"/>
  <c r="AY241" i="49"/>
  <c r="V241" i="49"/>
  <c r="ED209" i="49"/>
  <c r="V305" i="51"/>
  <c r="ED273" i="51"/>
  <c r="AY305" i="51"/>
  <c r="AY500" i="51"/>
  <c r="U604" i="51"/>
  <c r="V500" i="51"/>
  <c r="ED468" i="51"/>
  <c r="AX40" i="45"/>
  <c r="V537" i="51"/>
  <c r="V570" i="51" s="1"/>
  <c r="CA502" i="51"/>
  <c r="CA437" i="51"/>
  <c r="CA372" i="51"/>
  <c r="CA307" i="51"/>
  <c r="V48" i="51"/>
  <c r="AY104" i="46" s="1"/>
  <c r="V175" i="49"/>
  <c r="AX208" i="49"/>
  <c r="BZ208" i="49" s="1"/>
  <c r="AX338" i="49"/>
  <c r="BZ338" i="49" s="1"/>
  <c r="AX403" i="49"/>
  <c r="BZ403" i="49" s="1"/>
  <c r="AX273" i="49"/>
  <c r="BZ273" i="49" s="1"/>
  <c r="AX39" i="48"/>
  <c r="AX468" i="49"/>
  <c r="BZ468" i="49" s="1"/>
  <c r="BY238" i="51"/>
  <c r="U45" i="49"/>
  <c r="O108" i="38" l="1"/>
  <c r="O104" i="38"/>
  <c r="O112" i="38" s="1"/>
  <c r="O102" i="50"/>
  <c r="O134" i="50"/>
  <c r="O594" i="50"/>
  <c r="P25" i="38"/>
  <c r="AR490" i="51"/>
  <c r="P187" i="38" s="1"/>
  <c r="P188" i="38" s="1"/>
  <c r="BT465" i="51"/>
  <c r="O142" i="38"/>
  <c r="O138" i="38"/>
  <c r="O146" i="38" s="1"/>
  <c r="BT425" i="2"/>
  <c r="AS432" i="2"/>
  <c r="DX400" i="2"/>
  <c r="P432" i="2"/>
  <c r="P457" i="2" s="1"/>
  <c r="P458" i="2" s="1"/>
  <c r="DX270" i="2"/>
  <c r="AS302" i="2"/>
  <c r="BT295" i="2"/>
  <c r="P302" i="2"/>
  <c r="AR295" i="50"/>
  <c r="P84" i="38" s="1"/>
  <c r="P85" i="38" s="1"/>
  <c r="BT270" i="50"/>
  <c r="AR230" i="51"/>
  <c r="P55" i="38" s="1"/>
  <c r="P56" i="38" s="1"/>
  <c r="BT205" i="51"/>
  <c r="W538" i="49"/>
  <c r="W571" i="49" s="1"/>
  <c r="CB503" i="49"/>
  <c r="CB438" i="49"/>
  <c r="CB373" i="49"/>
  <c r="CB308" i="49"/>
  <c r="O76" i="38"/>
  <c r="O72" i="38"/>
  <c r="O80" i="38" s="1"/>
  <c r="O322" i="38"/>
  <c r="O310" i="38"/>
  <c r="AV69" i="46"/>
  <c r="AV466" i="50"/>
  <c r="BX466" i="50" s="1"/>
  <c r="AV271" i="50"/>
  <c r="BX271" i="50" s="1"/>
  <c r="AV401" i="50"/>
  <c r="BX401" i="50" s="1"/>
  <c r="AV336" i="50"/>
  <c r="BX336" i="50" s="1"/>
  <c r="T173" i="50"/>
  <c r="AV206" i="50"/>
  <c r="BX206" i="50" s="1"/>
  <c r="AV98" i="48"/>
  <c r="BT270" i="51"/>
  <c r="AR295" i="51"/>
  <c r="P88" i="38" s="1"/>
  <c r="P89" i="38" s="1"/>
  <c r="O109" i="38"/>
  <c r="O105" i="38"/>
  <c r="O113" i="38" s="1"/>
  <c r="AR230" i="50"/>
  <c r="P51" i="38" s="1"/>
  <c r="P52" i="38" s="1"/>
  <c r="BT205" i="50"/>
  <c r="BT335" i="51"/>
  <c r="AR360" i="51"/>
  <c r="P121" i="38" s="1"/>
  <c r="P122" i="38" s="1"/>
  <c r="AS367" i="2"/>
  <c r="BT360" i="2"/>
  <c r="P367" i="2"/>
  <c r="P392" i="2" s="1"/>
  <c r="P393" i="2" s="1"/>
  <c r="DX335" i="2"/>
  <c r="BT360" i="49"/>
  <c r="AS367" i="49"/>
  <c r="P367" i="49"/>
  <c r="P392" i="49" s="1"/>
  <c r="P393" i="49" s="1"/>
  <c r="DX335" i="49"/>
  <c r="AR425" i="50"/>
  <c r="P150" i="38" s="1"/>
  <c r="P151" i="38" s="1"/>
  <c r="BT400" i="50"/>
  <c r="AR425" i="51"/>
  <c r="P154" i="38" s="1"/>
  <c r="P155" i="38" s="1"/>
  <c r="BT400" i="51"/>
  <c r="AS302" i="49"/>
  <c r="P302" i="49"/>
  <c r="BT295" i="49"/>
  <c r="DX270" i="49"/>
  <c r="T534" i="50"/>
  <c r="T567" i="50" s="1"/>
  <c r="BY499" i="50"/>
  <c r="BY434" i="50"/>
  <c r="BY304" i="50"/>
  <c r="BY369" i="50"/>
  <c r="T45" i="50"/>
  <c r="P432" i="49"/>
  <c r="P457" i="49" s="1"/>
  <c r="P458" i="49" s="1"/>
  <c r="DX400" i="49"/>
  <c r="BT425" i="49"/>
  <c r="AS432" i="49"/>
  <c r="P22" i="38"/>
  <c r="AR360" i="50"/>
  <c r="P117" i="38" s="1"/>
  <c r="P118" i="38" s="1"/>
  <c r="BT335" i="50"/>
  <c r="BA74" i="46"/>
  <c r="BA276" i="50"/>
  <c r="CC276" i="50" s="1"/>
  <c r="BA341" i="50"/>
  <c r="CC341" i="50" s="1"/>
  <c r="BA471" i="50"/>
  <c r="CC471" i="50" s="1"/>
  <c r="Y178" i="50"/>
  <c r="BA406" i="50"/>
  <c r="CC406" i="50" s="1"/>
  <c r="BA211" i="50"/>
  <c r="CC211" i="50" s="1"/>
  <c r="BA73" i="45" s="1"/>
  <c r="P235" i="38"/>
  <c r="P270" i="38"/>
  <c r="P238" i="38"/>
  <c r="P274" i="38" s="1"/>
  <c r="P228" i="38"/>
  <c r="P260" i="38"/>
  <c r="O601" i="49"/>
  <c r="O626" i="49" s="1"/>
  <c r="AS497" i="49"/>
  <c r="BT490" i="49"/>
  <c r="P497" i="49"/>
  <c r="P522" i="49" s="1"/>
  <c r="P523" i="49" s="1"/>
  <c r="DX465" i="49"/>
  <c r="O280" i="38"/>
  <c r="O248" i="38"/>
  <c r="P26" i="38"/>
  <c r="AS237" i="49"/>
  <c r="BT230" i="49"/>
  <c r="P237" i="49"/>
  <c r="DX205" i="49"/>
  <c r="AR36" i="45"/>
  <c r="AR62" i="45" s="1"/>
  <c r="AR490" i="50"/>
  <c r="P183" i="38" s="1"/>
  <c r="P184" i="38" s="1"/>
  <c r="BT465" i="50"/>
  <c r="O594" i="51"/>
  <c r="P37" i="38"/>
  <c r="P38" i="38" s="1"/>
  <c r="O102" i="51"/>
  <c r="O134" i="51"/>
  <c r="O203" i="38"/>
  <c r="O211" i="38" s="1"/>
  <c r="O207" i="38"/>
  <c r="O216" i="38" s="1"/>
  <c r="O175" i="38"/>
  <c r="O171" i="38"/>
  <c r="O179" i="38" s="1"/>
  <c r="BA471" i="2"/>
  <c r="CC471" i="2" s="1"/>
  <c r="BA406" i="2"/>
  <c r="CC406" i="2" s="1"/>
  <c r="Y178" i="2"/>
  <c r="BA211" i="2"/>
  <c r="CC211" i="2" s="1"/>
  <c r="BA11" i="46"/>
  <c r="BA276" i="2"/>
  <c r="CC276" i="2" s="1"/>
  <c r="BA42" i="46"/>
  <c r="BA341" i="2"/>
  <c r="CC341" i="2" s="1"/>
  <c r="DX205" i="2"/>
  <c r="BT230" i="2"/>
  <c r="P237" i="2"/>
  <c r="AS237" i="2"/>
  <c r="AR5" i="45"/>
  <c r="AR31" i="45" s="1"/>
  <c r="P28" i="38" s="1"/>
  <c r="P225" i="38"/>
  <c r="BT490" i="2"/>
  <c r="DX465" i="2"/>
  <c r="P497" i="2"/>
  <c r="P522" i="2" s="1"/>
  <c r="P523" i="2" s="1"/>
  <c r="O601" i="2"/>
  <c r="O626" i="2" s="1"/>
  <c r="AS497" i="2"/>
  <c r="O208" i="38"/>
  <c r="O204" i="38"/>
  <c r="O212" i="38" s="1"/>
  <c r="O221" i="38" s="1"/>
  <c r="O215" i="38"/>
  <c r="AZ105" i="46"/>
  <c r="X178" i="51"/>
  <c r="AZ276" i="51"/>
  <c r="CB276" i="51" s="1"/>
  <c r="AZ103" i="48"/>
  <c r="AZ406" i="51"/>
  <c r="CB406" i="51" s="1"/>
  <c r="AZ341" i="51"/>
  <c r="CB341" i="51" s="1"/>
  <c r="AZ211" i="51"/>
  <c r="CB211" i="51" s="1"/>
  <c r="AZ104" i="45" s="1"/>
  <c r="AZ471" i="51"/>
  <c r="CB471" i="51" s="1"/>
  <c r="W49" i="49"/>
  <c r="AY10" i="46"/>
  <c r="AY41" i="46"/>
  <c r="AZ14" i="46"/>
  <c r="AZ45" i="46"/>
  <c r="AZ46" i="46"/>
  <c r="AZ15" i="46"/>
  <c r="BD20" i="46"/>
  <c r="BD51" i="46"/>
  <c r="AX38" i="46"/>
  <c r="AX7" i="46"/>
  <c r="AY12" i="46"/>
  <c r="AY43" i="46"/>
  <c r="BB19" i="46"/>
  <c r="BB50" i="46"/>
  <c r="BA17" i="46"/>
  <c r="BA48" i="46"/>
  <c r="AZ408" i="50"/>
  <c r="CB408" i="50" s="1"/>
  <c r="BA440" i="50" s="1"/>
  <c r="AZ213" i="50"/>
  <c r="CB213" i="50" s="1"/>
  <c r="BA245" i="50" s="1"/>
  <c r="AZ473" i="50"/>
  <c r="CB473" i="50" s="1"/>
  <c r="BA505" i="50" s="1"/>
  <c r="AZ105" i="48"/>
  <c r="BB378" i="51"/>
  <c r="AX207" i="51"/>
  <c r="BZ207" i="51" s="1"/>
  <c r="V239" i="51" s="1"/>
  <c r="AZ343" i="50"/>
  <c r="CB343" i="50" s="1"/>
  <c r="BA375" i="50" s="1"/>
  <c r="X180" i="50"/>
  <c r="AZ278" i="50"/>
  <c r="CB278" i="50" s="1"/>
  <c r="X310" i="50" s="1"/>
  <c r="X440" i="51"/>
  <c r="EG411" i="51"/>
  <c r="Y443" i="51"/>
  <c r="Y313" i="51"/>
  <c r="BB508" i="51"/>
  <c r="EG476" i="51"/>
  <c r="EG216" i="51"/>
  <c r="Y248" i="51"/>
  <c r="BB313" i="51"/>
  <c r="BA109" i="45"/>
  <c r="X612" i="51"/>
  <c r="EG346" i="51"/>
  <c r="ED208" i="50"/>
  <c r="V240" i="50"/>
  <c r="BA440" i="51"/>
  <c r="EF213" i="51"/>
  <c r="X245" i="51"/>
  <c r="AZ76" i="45"/>
  <c r="BC22" i="45"/>
  <c r="BC83" i="45"/>
  <c r="X613" i="49"/>
  <c r="CB310" i="49"/>
  <c r="BE117" i="45"/>
  <c r="AZ107" i="45"/>
  <c r="CG254" i="49"/>
  <c r="BE54" i="45"/>
  <c r="BA48" i="45"/>
  <c r="CA310" i="2"/>
  <c r="BE24" i="45"/>
  <c r="BC114" i="45"/>
  <c r="CA505" i="2"/>
  <c r="BD113" i="45"/>
  <c r="AZ16" i="45"/>
  <c r="CD248" i="50"/>
  <c r="Y54" i="50"/>
  <c r="BB79" i="46" s="1"/>
  <c r="AZ45" i="45"/>
  <c r="BA108" i="45"/>
  <c r="CB440" i="49"/>
  <c r="X313" i="2"/>
  <c r="EF281" i="2"/>
  <c r="BA313" i="2"/>
  <c r="BE85" i="45"/>
  <c r="CF513" i="2"/>
  <c r="CF448" i="2"/>
  <c r="CF383" i="2"/>
  <c r="AA548" i="2"/>
  <c r="AA581" i="2" s="1"/>
  <c r="AA59" i="2"/>
  <c r="CC348" i="2"/>
  <c r="CB475" i="50"/>
  <c r="CB215" i="50"/>
  <c r="EI416" i="51"/>
  <c r="AA448" i="51"/>
  <c r="BD448" i="51"/>
  <c r="BC349" i="51"/>
  <c r="CE349" i="51" s="1"/>
  <c r="BC219" i="51"/>
  <c r="CE219" i="51" s="1"/>
  <c r="AA186" i="51"/>
  <c r="BC284" i="51"/>
  <c r="CE284" i="51" s="1"/>
  <c r="BC111" i="48"/>
  <c r="BC479" i="51"/>
  <c r="CE479" i="51" s="1"/>
  <c r="BC414" i="51"/>
  <c r="CE414" i="51" s="1"/>
  <c r="EI221" i="50"/>
  <c r="AA253" i="50"/>
  <c r="BD253" i="50"/>
  <c r="AA383" i="50"/>
  <c r="BD383" i="50"/>
  <c r="EI351" i="50"/>
  <c r="X181" i="2"/>
  <c r="AZ344" i="2"/>
  <c r="AZ474" i="2"/>
  <c r="AZ214" i="2"/>
  <c r="AZ409" i="2"/>
  <c r="AZ279" i="2"/>
  <c r="CE252" i="50"/>
  <c r="BA282" i="50"/>
  <c r="BA347" i="50"/>
  <c r="BA477" i="50"/>
  <c r="BA217" i="50"/>
  <c r="Y184" i="50"/>
  <c r="BA412" i="50"/>
  <c r="BA109" i="48"/>
  <c r="X376" i="51"/>
  <c r="EF344" i="51"/>
  <c r="BA376" i="51"/>
  <c r="EF474" i="51"/>
  <c r="BA506" i="51"/>
  <c r="X506" i="51"/>
  <c r="W610" i="51"/>
  <c r="BB442" i="51"/>
  <c r="Y442" i="51"/>
  <c r="EG410" i="51"/>
  <c r="AA254" i="2"/>
  <c r="BD254" i="2"/>
  <c r="EI222" i="2"/>
  <c r="EI352" i="2"/>
  <c r="AA384" i="2"/>
  <c r="BD384" i="2"/>
  <c r="BA312" i="49"/>
  <c r="X312" i="49"/>
  <c r="EF280" i="49"/>
  <c r="CB475" i="49"/>
  <c r="CB505" i="49"/>
  <c r="AB382" i="51"/>
  <c r="BE382" i="51"/>
  <c r="EJ350" i="51"/>
  <c r="EJ285" i="51"/>
  <c r="BE317" i="51"/>
  <c r="AB317" i="51"/>
  <c r="BC381" i="49"/>
  <c r="Z381" i="49"/>
  <c r="EH349" i="49"/>
  <c r="V540" i="2"/>
  <c r="V573" i="2" s="1"/>
  <c r="CB342" i="51"/>
  <c r="X246" i="50"/>
  <c r="EF214" i="50"/>
  <c r="BA246" i="50"/>
  <c r="X182" i="2"/>
  <c r="AZ475" i="2"/>
  <c r="AZ215" i="2"/>
  <c r="AZ345" i="2"/>
  <c r="AZ410" i="2"/>
  <c r="AZ280" i="2"/>
  <c r="CB280" i="2" s="1"/>
  <c r="EF476" i="2"/>
  <c r="X508" i="2"/>
  <c r="BA508" i="2"/>
  <c r="W612" i="2"/>
  <c r="CC413" i="2"/>
  <c r="CG384" i="51"/>
  <c r="CG514" i="51"/>
  <c r="CG319" i="51"/>
  <c r="AB549" i="51"/>
  <c r="AB582" i="51" s="1"/>
  <c r="CG449" i="51"/>
  <c r="CB280" i="50"/>
  <c r="EI221" i="51"/>
  <c r="BD253" i="51"/>
  <c r="AA253" i="51"/>
  <c r="AA318" i="50"/>
  <c r="BD318" i="50"/>
  <c r="EI286" i="50"/>
  <c r="X311" i="51"/>
  <c r="BA311" i="51"/>
  <c r="EF279" i="51"/>
  <c r="EG347" i="49"/>
  <c r="BB379" i="49"/>
  <c r="Y379" i="49"/>
  <c r="BA375" i="51"/>
  <c r="EF343" i="51"/>
  <c r="X375" i="51"/>
  <c r="CD445" i="50"/>
  <c r="Y545" i="50"/>
  <c r="Y578" i="50" s="1"/>
  <c r="CD315" i="50"/>
  <c r="CD510" i="50"/>
  <c r="CD380" i="50"/>
  <c r="Y56" i="50"/>
  <c r="BB81" i="46" s="1"/>
  <c r="BB247" i="51"/>
  <c r="Y247" i="51"/>
  <c r="EG215" i="51"/>
  <c r="BB377" i="51"/>
  <c r="EG345" i="51"/>
  <c r="Y377" i="51"/>
  <c r="Y543" i="50"/>
  <c r="Y576" i="50" s="1"/>
  <c r="CD378" i="50"/>
  <c r="CD443" i="50"/>
  <c r="CD508" i="50"/>
  <c r="CD313" i="50"/>
  <c r="BE23" i="45"/>
  <c r="CF318" i="2"/>
  <c r="AA188" i="49"/>
  <c r="BC416" i="49"/>
  <c r="CE416" i="49" s="1"/>
  <c r="BC286" i="49"/>
  <c r="CE286" i="49" s="1"/>
  <c r="BC221" i="49"/>
  <c r="CE221" i="49" s="1"/>
  <c r="BC52" i="48"/>
  <c r="BC351" i="49"/>
  <c r="CE351" i="49" s="1"/>
  <c r="BC481" i="49"/>
  <c r="CE481" i="49" s="1"/>
  <c r="CD250" i="50"/>
  <c r="BE86" i="45"/>
  <c r="X505" i="51"/>
  <c r="EF473" i="51"/>
  <c r="BA505" i="51"/>
  <c r="W609" i="51"/>
  <c r="EG412" i="49"/>
  <c r="BB444" i="49"/>
  <c r="Y444" i="49"/>
  <c r="AZ45" i="48"/>
  <c r="EF344" i="49"/>
  <c r="BA376" i="49"/>
  <c r="X376" i="49"/>
  <c r="Z315" i="49"/>
  <c r="BC315" i="49"/>
  <c r="EH283" i="49"/>
  <c r="BC380" i="49"/>
  <c r="Z380" i="49"/>
  <c r="EH348" i="49"/>
  <c r="BA247" i="49"/>
  <c r="X247" i="49"/>
  <c r="EF215" i="49"/>
  <c r="BA442" i="49"/>
  <c r="X442" i="49"/>
  <c r="EF410" i="49"/>
  <c r="W540" i="49"/>
  <c r="W573" i="49" s="1"/>
  <c r="BE447" i="51"/>
  <c r="EJ415" i="51"/>
  <c r="AB447" i="51"/>
  <c r="AB512" i="51"/>
  <c r="EJ480" i="51"/>
  <c r="AA616" i="51"/>
  <c r="BE512" i="51"/>
  <c r="CD284" i="49"/>
  <c r="Y615" i="49" s="1"/>
  <c r="BE224" i="49"/>
  <c r="CG224" i="49" s="1"/>
  <c r="EK224" i="49" s="1"/>
  <c r="BE55" i="48"/>
  <c r="BE289" i="49"/>
  <c r="CG289" i="49" s="1"/>
  <c r="EK289" i="49" s="1"/>
  <c r="BE419" i="49"/>
  <c r="CG419" i="49" s="1"/>
  <c r="EK419" i="49" s="1"/>
  <c r="BE484" i="49"/>
  <c r="CG484" i="49" s="1"/>
  <c r="EK484" i="49" s="1"/>
  <c r="BE354" i="49"/>
  <c r="CG354" i="49" s="1"/>
  <c r="EK354" i="49" s="1"/>
  <c r="X244" i="51"/>
  <c r="EF212" i="51"/>
  <c r="BA244" i="51"/>
  <c r="W610" i="50"/>
  <c r="X506" i="50"/>
  <c r="EF474" i="50"/>
  <c r="BA506" i="50"/>
  <c r="AY212" i="50"/>
  <c r="AY407" i="50"/>
  <c r="CA407" i="50" s="1"/>
  <c r="AY472" i="50"/>
  <c r="CA472" i="50" s="1"/>
  <c r="AY277" i="50"/>
  <c r="CA277" i="50" s="1"/>
  <c r="AY342" i="50"/>
  <c r="CA342" i="50" s="1"/>
  <c r="W179" i="50"/>
  <c r="AY104" i="48"/>
  <c r="EF216" i="2"/>
  <c r="X248" i="2"/>
  <c r="BA248" i="2"/>
  <c r="CC478" i="2"/>
  <c r="CB345" i="50"/>
  <c r="AA383" i="51"/>
  <c r="BD383" i="51"/>
  <c r="EI351" i="51"/>
  <c r="Z617" i="50"/>
  <c r="AA513" i="50"/>
  <c r="EI481" i="50"/>
  <c r="BD513" i="50"/>
  <c r="CB245" i="49"/>
  <c r="W51" i="49"/>
  <c r="BD285" i="49"/>
  <c r="CF285" i="49" s="1"/>
  <c r="BD51" i="48"/>
  <c r="AB187" i="49"/>
  <c r="BD480" i="49"/>
  <c r="CF480" i="49" s="1"/>
  <c r="BD415" i="49"/>
  <c r="CF415" i="49" s="1"/>
  <c r="BD220" i="49"/>
  <c r="CF220" i="49" s="1"/>
  <c r="BD350" i="49"/>
  <c r="CF350" i="49" s="1"/>
  <c r="BB281" i="49"/>
  <c r="CD281" i="49" s="1"/>
  <c r="BB216" i="49"/>
  <c r="CD216" i="49" s="1"/>
  <c r="BB411" i="49"/>
  <c r="CD411" i="49" s="1"/>
  <c r="BB476" i="49"/>
  <c r="CD476" i="49" s="1"/>
  <c r="Z183" i="49"/>
  <c r="BB346" i="49"/>
  <c r="CD346" i="49" s="1"/>
  <c r="EF409" i="51"/>
  <c r="BA441" i="51"/>
  <c r="X441" i="51"/>
  <c r="BA217" i="2"/>
  <c r="CC217" i="2" s="1"/>
  <c r="BA477" i="2"/>
  <c r="CC477" i="2" s="1"/>
  <c r="BA282" i="2"/>
  <c r="CC282" i="2" s="1"/>
  <c r="Y184" i="2"/>
  <c r="BA412" i="2"/>
  <c r="CC412" i="2" s="1"/>
  <c r="BA347" i="2"/>
  <c r="CC347" i="2" s="1"/>
  <c r="BA48" i="48"/>
  <c r="BB217" i="51"/>
  <c r="CD217" i="51" s="1"/>
  <c r="BB282" i="51"/>
  <c r="CD282" i="51" s="1"/>
  <c r="BB347" i="51"/>
  <c r="CD347" i="51" s="1"/>
  <c r="BB477" i="51"/>
  <c r="CD477" i="51" s="1"/>
  <c r="Z184" i="51"/>
  <c r="BB412" i="51"/>
  <c r="CD412" i="51" s="1"/>
  <c r="CG254" i="51"/>
  <c r="BD319" i="2"/>
  <c r="AA319" i="2"/>
  <c r="EI287" i="2"/>
  <c r="AA514" i="2"/>
  <c r="BD514" i="2"/>
  <c r="EI482" i="2"/>
  <c r="Z618" i="2"/>
  <c r="BB414" i="2"/>
  <c r="CD414" i="2" s="1"/>
  <c r="BB284" i="2"/>
  <c r="CD284" i="2" s="1"/>
  <c r="BB479" i="2"/>
  <c r="CD479" i="2" s="1"/>
  <c r="BB219" i="2"/>
  <c r="CD219" i="2" s="1"/>
  <c r="BB349" i="2"/>
  <c r="CD349" i="2" s="1"/>
  <c r="Z186" i="2"/>
  <c r="CA245" i="2"/>
  <c r="X179" i="49"/>
  <c r="AZ472" i="49"/>
  <c r="CB472" i="49" s="1"/>
  <c r="AZ212" i="49"/>
  <c r="CB212" i="49" s="1"/>
  <c r="AZ342" i="49"/>
  <c r="CB342" i="49" s="1"/>
  <c r="AZ407" i="49"/>
  <c r="CB407" i="49" s="1"/>
  <c r="AZ277" i="49"/>
  <c r="CB277" i="49" s="1"/>
  <c r="X506" i="49"/>
  <c r="EF474" i="49"/>
  <c r="W610" i="49"/>
  <c r="BA506" i="49"/>
  <c r="EF214" i="49"/>
  <c r="BA246" i="49"/>
  <c r="X246" i="49"/>
  <c r="Z445" i="49"/>
  <c r="BC445" i="49"/>
  <c r="EH413" i="49"/>
  <c r="CD478" i="49"/>
  <c r="AZ46" i="48"/>
  <c r="AB252" i="51"/>
  <c r="EJ220" i="51"/>
  <c r="BE252" i="51"/>
  <c r="BC349" i="50"/>
  <c r="CE349" i="50" s="1"/>
  <c r="BC414" i="50"/>
  <c r="CE414" i="50" s="1"/>
  <c r="AA186" i="50"/>
  <c r="BC284" i="50"/>
  <c r="CE284" i="50" s="1"/>
  <c r="BC479" i="50"/>
  <c r="CE479" i="50" s="1"/>
  <c r="BC219" i="50"/>
  <c r="CE219" i="50" s="1"/>
  <c r="EH479" i="49"/>
  <c r="Z511" i="49"/>
  <c r="BC511" i="49"/>
  <c r="BC251" i="49"/>
  <c r="Z251" i="49"/>
  <c r="EH219" i="49"/>
  <c r="CE512" i="50"/>
  <c r="CE317" i="50"/>
  <c r="Z547" i="50"/>
  <c r="Z580" i="50" s="1"/>
  <c r="CE447" i="50"/>
  <c r="CE382" i="50"/>
  <c r="Z58" i="50"/>
  <c r="BC83" i="46" s="1"/>
  <c r="CA375" i="2"/>
  <c r="BA439" i="51"/>
  <c r="EF407" i="51"/>
  <c r="X439" i="51"/>
  <c r="BA441" i="50"/>
  <c r="X441" i="50"/>
  <c r="EF409" i="50"/>
  <c r="BA311" i="50"/>
  <c r="EF279" i="50"/>
  <c r="X311" i="50"/>
  <c r="AB60" i="51"/>
  <c r="BE116" i="46" s="1"/>
  <c r="X378" i="2"/>
  <c r="BA378" i="2"/>
  <c r="EF346" i="2"/>
  <c r="X443" i="2"/>
  <c r="BA443" i="2"/>
  <c r="EF411" i="2"/>
  <c r="CC218" i="2"/>
  <c r="CC283" i="2"/>
  <c r="AY212" i="2"/>
  <c r="AY407" i="2"/>
  <c r="AY277" i="2"/>
  <c r="AY342" i="2"/>
  <c r="AY472" i="2"/>
  <c r="W179" i="2"/>
  <c r="AY43" i="48"/>
  <c r="CB410" i="50"/>
  <c r="BD513" i="51"/>
  <c r="EI481" i="51"/>
  <c r="Z617" i="51"/>
  <c r="AA513" i="51"/>
  <c r="EI286" i="51"/>
  <c r="BD318" i="51"/>
  <c r="AA318" i="51"/>
  <c r="EI416" i="50"/>
  <c r="BD448" i="50"/>
  <c r="AA448" i="50"/>
  <c r="CG384" i="49"/>
  <c r="AB549" i="49"/>
  <c r="AB582" i="49" s="1"/>
  <c r="CG319" i="49"/>
  <c r="CG514" i="49"/>
  <c r="CG449" i="49"/>
  <c r="AB60" i="49"/>
  <c r="BB348" i="51"/>
  <c r="CD348" i="51" s="1"/>
  <c r="BB283" i="51"/>
  <c r="CD283" i="51" s="1"/>
  <c r="Z185" i="51"/>
  <c r="BB413" i="51"/>
  <c r="BB478" i="51"/>
  <c r="CD478" i="51" s="1"/>
  <c r="BB218" i="51"/>
  <c r="CD218" i="51" s="1"/>
  <c r="EF214" i="51"/>
  <c r="BA246" i="51"/>
  <c r="X246" i="51"/>
  <c r="EF278" i="51"/>
  <c r="BA310" i="51"/>
  <c r="X310" i="51"/>
  <c r="AZ106" i="45"/>
  <c r="BB312" i="51"/>
  <c r="Y312" i="51"/>
  <c r="EG280" i="51"/>
  <c r="X611" i="51"/>
  <c r="EG475" i="51"/>
  <c r="BB507" i="51"/>
  <c r="Y507" i="51"/>
  <c r="AB189" i="50"/>
  <c r="BD352" i="50"/>
  <c r="CF352" i="50" s="1"/>
  <c r="BD222" i="50"/>
  <c r="CF222" i="50" s="1"/>
  <c r="BD482" i="50"/>
  <c r="CF482" i="50" s="1"/>
  <c r="BD287" i="50"/>
  <c r="CF287" i="50" s="1"/>
  <c r="BD417" i="50"/>
  <c r="CF417" i="50" s="1"/>
  <c r="BD114" i="48"/>
  <c r="CF253" i="2"/>
  <c r="BD449" i="2"/>
  <c r="AA449" i="2"/>
  <c r="EI417" i="2"/>
  <c r="BA311" i="49"/>
  <c r="X311" i="49"/>
  <c r="EF279" i="49"/>
  <c r="X441" i="49"/>
  <c r="EF409" i="49"/>
  <c r="BA441" i="49"/>
  <c r="BC250" i="49"/>
  <c r="Z250" i="49"/>
  <c r="EH218" i="49"/>
  <c r="BA377" i="49"/>
  <c r="EF345" i="49"/>
  <c r="X377" i="49"/>
  <c r="CB375" i="49"/>
  <c r="BB50" i="48"/>
  <c r="Z446" i="49"/>
  <c r="EH414" i="49"/>
  <c r="BC446" i="49"/>
  <c r="V51" i="2"/>
  <c r="CA440" i="2"/>
  <c r="BD480" i="2"/>
  <c r="CF480" i="2" s="1"/>
  <c r="BD285" i="2"/>
  <c r="CF285" i="2" s="1"/>
  <c r="AB187" i="2"/>
  <c r="BD350" i="2"/>
  <c r="CF350" i="2" s="1"/>
  <c r="BD415" i="2"/>
  <c r="CF415" i="2" s="1"/>
  <c r="BD220" i="2"/>
  <c r="CF220" i="2" s="1"/>
  <c r="CB277" i="51"/>
  <c r="BA504" i="51"/>
  <c r="X504" i="51"/>
  <c r="EF472" i="51"/>
  <c r="EF344" i="50"/>
  <c r="BA376" i="50"/>
  <c r="X376" i="50"/>
  <c r="V536" i="50"/>
  <c r="V569" i="50" s="1"/>
  <c r="CA436" i="50"/>
  <c r="CA241" i="2"/>
  <c r="CA306" i="50"/>
  <c r="ED403" i="2"/>
  <c r="AY435" i="2"/>
  <c r="V435" i="2"/>
  <c r="AY405" i="2"/>
  <c r="CA405" i="2" s="1"/>
  <c r="AY340" i="2"/>
  <c r="CA340" i="2" s="1"/>
  <c r="AY275" i="2"/>
  <c r="CA275" i="2" s="1"/>
  <c r="W177" i="2"/>
  <c r="AY210" i="2"/>
  <c r="CA210" i="2" s="1"/>
  <c r="AY470" i="2"/>
  <c r="CA470" i="2" s="1"/>
  <c r="CA371" i="50"/>
  <c r="ED403" i="50"/>
  <c r="V435" i="50"/>
  <c r="AY435" i="50"/>
  <c r="V305" i="2"/>
  <c r="ED273" i="2"/>
  <c r="AY305" i="2"/>
  <c r="U604" i="2"/>
  <c r="ED468" i="2"/>
  <c r="V500" i="2"/>
  <c r="AY500" i="2"/>
  <c r="BZ238" i="2"/>
  <c r="AY405" i="50"/>
  <c r="CA405" i="50" s="1"/>
  <c r="AY275" i="50"/>
  <c r="CA275" i="50" s="1"/>
  <c r="AY470" i="50"/>
  <c r="CA470" i="50" s="1"/>
  <c r="W177" i="50"/>
  <c r="AY340" i="50"/>
  <c r="CA340" i="50" s="1"/>
  <c r="AY210" i="50"/>
  <c r="CA210" i="50" s="1"/>
  <c r="V174" i="2"/>
  <c r="AX207" i="2"/>
  <c r="BZ207" i="2" s="1"/>
  <c r="AX272" i="2"/>
  <c r="BZ272" i="2" s="1"/>
  <c r="AX337" i="2"/>
  <c r="BZ337" i="2" s="1"/>
  <c r="AX402" i="2"/>
  <c r="BZ402" i="2" s="1"/>
  <c r="AX467" i="2"/>
  <c r="BZ467" i="2" s="1"/>
  <c r="V47" i="50"/>
  <c r="AY72" i="46" s="1"/>
  <c r="CA501" i="50"/>
  <c r="CA241" i="50"/>
  <c r="CA501" i="2"/>
  <c r="CA436" i="2"/>
  <c r="V536" i="2"/>
  <c r="V569" i="2" s="1"/>
  <c r="CA371" i="2"/>
  <c r="CA306" i="2"/>
  <c r="AY240" i="2"/>
  <c r="V240" i="2"/>
  <c r="ED208" i="2"/>
  <c r="AX8" i="45"/>
  <c r="AY305" i="50"/>
  <c r="ED273" i="50"/>
  <c r="V305" i="50"/>
  <c r="AX70" i="45"/>
  <c r="AY370" i="50"/>
  <c r="V370" i="50"/>
  <c r="ED338" i="50"/>
  <c r="U604" i="50"/>
  <c r="V500" i="50"/>
  <c r="AY500" i="50"/>
  <c r="ED468" i="50"/>
  <c r="BZ498" i="2"/>
  <c r="U533" i="2"/>
  <c r="U566" i="2" s="1"/>
  <c r="BZ433" i="2"/>
  <c r="BZ368" i="2"/>
  <c r="BZ303" i="2"/>
  <c r="U44" i="2"/>
  <c r="V370" i="2"/>
  <c r="AY370" i="2"/>
  <c r="ED338" i="2"/>
  <c r="V47" i="2"/>
  <c r="AX272" i="51"/>
  <c r="BZ272" i="51" s="1"/>
  <c r="AX402" i="51"/>
  <c r="BZ402" i="51" s="1"/>
  <c r="AX337" i="51"/>
  <c r="BZ337" i="51" s="1"/>
  <c r="AY369" i="51" s="1"/>
  <c r="AX467" i="51"/>
  <c r="BZ467" i="51" s="1"/>
  <c r="V499" i="51" s="1"/>
  <c r="V174" i="51"/>
  <c r="U303" i="49"/>
  <c r="CA240" i="51"/>
  <c r="AX303" i="49"/>
  <c r="CA241" i="51"/>
  <c r="CA501" i="51"/>
  <c r="V536" i="51"/>
  <c r="V569" i="51" s="1"/>
  <c r="CA436" i="51"/>
  <c r="CA371" i="51"/>
  <c r="CA306" i="51"/>
  <c r="V47" i="51"/>
  <c r="AY103" i="46" s="1"/>
  <c r="AY435" i="49"/>
  <c r="ED403" i="49"/>
  <c r="V435" i="49"/>
  <c r="V536" i="49"/>
  <c r="V569" i="49" s="1"/>
  <c r="CA501" i="49"/>
  <c r="CA436" i="49"/>
  <c r="CA371" i="49"/>
  <c r="CA306" i="49"/>
  <c r="V47" i="49"/>
  <c r="U173" i="51"/>
  <c r="AW401" i="51"/>
  <c r="BY401" i="51" s="1"/>
  <c r="AW271" i="51"/>
  <c r="BY271" i="51" s="1"/>
  <c r="AW466" i="51"/>
  <c r="BY466" i="51" s="1"/>
  <c r="AW336" i="51"/>
  <c r="BY336" i="51" s="1"/>
  <c r="AW206" i="51"/>
  <c r="BY206" i="51" s="1"/>
  <c r="W177" i="49"/>
  <c r="AY470" i="49"/>
  <c r="CA470" i="49" s="1"/>
  <c r="AY41" i="48"/>
  <c r="AY340" i="49"/>
  <c r="CA340" i="49" s="1"/>
  <c r="AY405" i="49"/>
  <c r="CA405" i="49" s="1"/>
  <c r="AY210" i="49"/>
  <c r="CA210" i="49" s="1"/>
  <c r="AY275" i="49"/>
  <c r="CA275" i="49" s="1"/>
  <c r="AX368" i="49"/>
  <c r="U368" i="49"/>
  <c r="EC336" i="49"/>
  <c r="V240" i="49"/>
  <c r="AY240" i="49"/>
  <c r="ED208" i="49"/>
  <c r="AX238" i="49"/>
  <c r="U238" i="49"/>
  <c r="EC206" i="49"/>
  <c r="AW37" i="45"/>
  <c r="V305" i="49"/>
  <c r="AY305" i="49"/>
  <c r="ED273" i="49"/>
  <c r="AX39" i="45"/>
  <c r="V174" i="49"/>
  <c r="AX402" i="49"/>
  <c r="BZ402" i="49" s="1"/>
  <c r="AX337" i="49"/>
  <c r="BZ337" i="49" s="1"/>
  <c r="AX272" i="49"/>
  <c r="BZ272" i="49" s="1"/>
  <c r="AX38" i="48"/>
  <c r="AX467" i="49"/>
  <c r="BZ467" i="49" s="1"/>
  <c r="AX207" i="49"/>
  <c r="BZ207" i="49" s="1"/>
  <c r="U604" i="49"/>
  <c r="V500" i="49"/>
  <c r="AY500" i="49"/>
  <c r="ED468" i="49"/>
  <c r="W177" i="51"/>
  <c r="AY470" i="51"/>
  <c r="CA470" i="51" s="1"/>
  <c r="AY340" i="51"/>
  <c r="CA340" i="51" s="1"/>
  <c r="AY275" i="51"/>
  <c r="CA275" i="51" s="1"/>
  <c r="AY405" i="51"/>
  <c r="CA405" i="51" s="1"/>
  <c r="AY102" i="48"/>
  <c r="AY210" i="51"/>
  <c r="CA210" i="51" s="1"/>
  <c r="AX433" i="49"/>
  <c r="U433" i="49"/>
  <c r="EC401" i="49"/>
  <c r="AY370" i="49"/>
  <c r="ED338" i="49"/>
  <c r="V370" i="49"/>
  <c r="T602" i="49"/>
  <c r="U498" i="49"/>
  <c r="EC466" i="49"/>
  <c r="AX498" i="49"/>
  <c r="CA500" i="51"/>
  <c r="V535" i="51"/>
  <c r="V568" i="51" s="1"/>
  <c r="CA435" i="51"/>
  <c r="CA305" i="51"/>
  <c r="CA370" i="51"/>
  <c r="V46" i="51"/>
  <c r="AY102" i="46" s="1"/>
  <c r="CA241" i="49"/>
  <c r="BA438" i="51" l="1"/>
  <c r="EF406" i="51"/>
  <c r="X438" i="51"/>
  <c r="BU497" i="2"/>
  <c r="BU522" i="2" s="1"/>
  <c r="BU367" i="2"/>
  <c r="BU392" i="2" s="1"/>
  <c r="BU302" i="2"/>
  <c r="BU327" i="2" s="1"/>
  <c r="BU432" i="2"/>
  <c r="BU457" i="2" s="1"/>
  <c r="P532" i="2"/>
  <c r="P262" i="2"/>
  <c r="P263" i="2" s="1"/>
  <c r="P43" i="2"/>
  <c r="AR127" i="45"/>
  <c r="P40" i="38"/>
  <c r="Y503" i="50"/>
  <c r="EG471" i="50"/>
  <c r="X607" i="50"/>
  <c r="BB503" i="50"/>
  <c r="AS497" i="51"/>
  <c r="DX465" i="51"/>
  <c r="BT490" i="51"/>
  <c r="P497" i="51"/>
  <c r="P522" i="51" s="1"/>
  <c r="P523" i="51" s="1"/>
  <c r="O601" i="51"/>
  <c r="O626" i="51" s="1"/>
  <c r="DX230" i="2"/>
  <c r="P58" i="38"/>
  <c r="Y243" i="2"/>
  <c r="EG211" i="2"/>
  <c r="BB243" i="2"/>
  <c r="BB373" i="50"/>
  <c r="Y373" i="50"/>
  <c r="EG341" i="50"/>
  <c r="DX425" i="49"/>
  <c r="P161" i="38"/>
  <c r="AS432" i="50"/>
  <c r="P432" i="50"/>
  <c r="P457" i="50" s="1"/>
  <c r="P458" i="50" s="1"/>
  <c r="BT425" i="50"/>
  <c r="DX400" i="50"/>
  <c r="DX360" i="2"/>
  <c r="P124" i="38"/>
  <c r="T368" i="50"/>
  <c r="AW368" i="50"/>
  <c r="EB336" i="50"/>
  <c r="AS237" i="51"/>
  <c r="BT230" i="51"/>
  <c r="P237" i="51"/>
  <c r="DX205" i="51"/>
  <c r="AR98" i="45"/>
  <c r="AR124" i="45" s="1"/>
  <c r="AZ471" i="49"/>
  <c r="CB471" i="49" s="1"/>
  <c r="AZ211" i="49"/>
  <c r="CB211" i="49" s="1"/>
  <c r="X178" i="49"/>
  <c r="AZ42" i="48"/>
  <c r="AZ276" i="49"/>
  <c r="CB276" i="49" s="1"/>
  <c r="AZ341" i="49"/>
  <c r="CB341" i="49" s="1"/>
  <c r="AZ406" i="49"/>
  <c r="CB406" i="49" s="1"/>
  <c r="AZ42" i="45"/>
  <c r="X308" i="51"/>
  <c r="EF276" i="51"/>
  <c r="BA308" i="51"/>
  <c r="BU432" i="49"/>
  <c r="BU457" i="49" s="1"/>
  <c r="BU367" i="49"/>
  <c r="BU392" i="49" s="1"/>
  <c r="P262" i="49"/>
  <c r="P263" i="49" s="1"/>
  <c r="BU302" i="49"/>
  <c r="BU327" i="49" s="1"/>
  <c r="P532" i="49"/>
  <c r="BU497" i="49"/>
  <c r="BU522" i="49" s="1"/>
  <c r="P43" i="49"/>
  <c r="P194" i="38"/>
  <c r="DX490" i="49"/>
  <c r="P271" i="38"/>
  <c r="P239" i="38"/>
  <c r="Y308" i="50"/>
  <c r="EG276" i="50"/>
  <c r="BB308" i="50"/>
  <c r="EB401" i="50"/>
  <c r="AW433" i="50"/>
  <c r="T433" i="50"/>
  <c r="Y438" i="2"/>
  <c r="EG406" i="2"/>
  <c r="BB438" i="2"/>
  <c r="DX230" i="49"/>
  <c r="P62" i="38"/>
  <c r="DX295" i="49"/>
  <c r="P95" i="38"/>
  <c r="AS327" i="49"/>
  <c r="AS302" i="51"/>
  <c r="P302" i="51"/>
  <c r="DX270" i="51"/>
  <c r="BT295" i="51"/>
  <c r="AW303" i="50"/>
  <c r="EB271" i="50"/>
  <c r="T303" i="50"/>
  <c r="P190" i="38"/>
  <c r="DX490" i="2"/>
  <c r="BA11" i="45"/>
  <c r="BB503" i="2"/>
  <c r="X607" i="2"/>
  <c r="Y503" i="2"/>
  <c r="EG471" i="2"/>
  <c r="AW70" i="46"/>
  <c r="AW467" i="50"/>
  <c r="BY467" i="50" s="1"/>
  <c r="AW402" i="50"/>
  <c r="BY402" i="50" s="1"/>
  <c r="U174" i="50"/>
  <c r="AW337" i="50"/>
  <c r="BY337" i="50" s="1"/>
  <c r="AW207" i="50"/>
  <c r="BY207" i="50" s="1"/>
  <c r="AW272" i="50"/>
  <c r="BY272" i="50" s="1"/>
  <c r="AW69" i="45" s="1"/>
  <c r="AW99" i="48"/>
  <c r="BU237" i="49"/>
  <c r="BU262" i="49" s="1"/>
  <c r="P327" i="49"/>
  <c r="P328" i="49" s="1"/>
  <c r="DX335" i="51"/>
  <c r="AS367" i="51"/>
  <c r="BT360" i="51"/>
  <c r="P367" i="51"/>
  <c r="P392" i="51" s="1"/>
  <c r="P393" i="51" s="1"/>
  <c r="AW498" i="50"/>
  <c r="S602" i="50"/>
  <c r="T498" i="50"/>
  <c r="EB466" i="50"/>
  <c r="DX270" i="50"/>
  <c r="AS302" i="50"/>
  <c r="P302" i="50"/>
  <c r="BT295" i="50"/>
  <c r="BA503" i="51"/>
  <c r="X503" i="51"/>
  <c r="EF471" i="51"/>
  <c r="W607" i="51"/>
  <c r="O251" i="38"/>
  <c r="O219" i="38"/>
  <c r="O255" i="38" s="1"/>
  <c r="P226" i="38"/>
  <c r="P262" i="38" s="1"/>
  <c r="P261" i="38"/>
  <c r="P229" i="38"/>
  <c r="P265" i="38" s="1"/>
  <c r="BB373" i="2"/>
  <c r="EG341" i="2"/>
  <c r="Y373" i="2"/>
  <c r="EG211" i="50"/>
  <c r="BB243" i="50"/>
  <c r="Y243" i="50"/>
  <c r="BT360" i="50"/>
  <c r="P367" i="50"/>
  <c r="P392" i="50" s="1"/>
  <c r="P393" i="50" s="1"/>
  <c r="AS367" i="50"/>
  <c r="DX335" i="50"/>
  <c r="P157" i="38"/>
  <c r="DX425" i="2"/>
  <c r="BA243" i="51"/>
  <c r="EF211" i="51"/>
  <c r="X243" i="51"/>
  <c r="O315" i="38"/>
  <c r="O257" i="38"/>
  <c r="O306" i="38"/>
  <c r="O333" i="38"/>
  <c r="O336" i="38"/>
  <c r="O324" i="38"/>
  <c r="O318" i="38"/>
  <c r="DX465" i="50"/>
  <c r="P497" i="50"/>
  <c r="P522" i="50" s="1"/>
  <c r="P523" i="50" s="1"/>
  <c r="O601" i="50"/>
  <c r="O626" i="50" s="1"/>
  <c r="BT490" i="50"/>
  <c r="AS497" i="50"/>
  <c r="O284" i="38"/>
  <c r="O330" i="38"/>
  <c r="O339" i="38"/>
  <c r="O327" i="38"/>
  <c r="BB438" i="50"/>
  <c r="EG406" i="50"/>
  <c r="Y438" i="50"/>
  <c r="BT425" i="51"/>
  <c r="DX400" i="51"/>
  <c r="AS432" i="51"/>
  <c r="P432" i="51"/>
  <c r="P457" i="51" s="1"/>
  <c r="P458" i="51" s="1"/>
  <c r="P128" i="38"/>
  <c r="DX360" i="49"/>
  <c r="AS237" i="50"/>
  <c r="DX205" i="50"/>
  <c r="P237" i="50"/>
  <c r="BT230" i="50"/>
  <c r="AR67" i="45"/>
  <c r="AR93" i="45" s="1"/>
  <c r="P29" i="38" s="1"/>
  <c r="P30" i="38" s="1"/>
  <c r="AV68" i="45"/>
  <c r="P327" i="2"/>
  <c r="P328" i="2" s="1"/>
  <c r="BU237" i="2"/>
  <c r="BU262" i="2" s="1"/>
  <c r="EF341" i="51"/>
  <c r="X373" i="51"/>
  <c r="BA373" i="51"/>
  <c r="O217" i="38"/>
  <c r="O253" i="38" s="1"/>
  <c r="Y308" i="2"/>
  <c r="CD243" i="2" s="1"/>
  <c r="EG276" i="2"/>
  <c r="BB308" i="2"/>
  <c r="O220" i="38"/>
  <c r="O256" i="38" s="1"/>
  <c r="O252" i="38"/>
  <c r="P264" i="38"/>
  <c r="P230" i="38"/>
  <c r="T238" i="50"/>
  <c r="AW238" i="50"/>
  <c r="EB206" i="50"/>
  <c r="P91" i="38"/>
  <c r="DX295" i="2"/>
  <c r="AS327" i="2"/>
  <c r="AY13" i="46"/>
  <c r="AY44" i="46"/>
  <c r="BD21" i="46"/>
  <c r="BD52" i="46"/>
  <c r="AY40" i="46"/>
  <c r="AY9" i="46"/>
  <c r="AX37" i="46"/>
  <c r="AX6" i="46"/>
  <c r="EF213" i="50"/>
  <c r="X245" i="50"/>
  <c r="BB110" i="48"/>
  <c r="BB281" i="50"/>
  <c r="CD281" i="50" s="1"/>
  <c r="EF343" i="50"/>
  <c r="EF408" i="50"/>
  <c r="X375" i="50"/>
  <c r="X440" i="50"/>
  <c r="EF473" i="50"/>
  <c r="X505" i="50"/>
  <c r="BA310" i="50"/>
  <c r="EF278" i="50"/>
  <c r="AZ75" i="45"/>
  <c r="W609" i="50"/>
  <c r="Z183" i="50"/>
  <c r="CD248" i="51"/>
  <c r="CD508" i="51"/>
  <c r="Y543" i="51"/>
  <c r="Y576" i="51" s="1"/>
  <c r="CD378" i="51"/>
  <c r="Y54" i="51"/>
  <c r="BB110" i="46" s="1"/>
  <c r="CD443" i="51"/>
  <c r="CD313" i="51"/>
  <c r="CD379" i="49"/>
  <c r="CC245" i="51"/>
  <c r="BB346" i="50"/>
  <c r="CD346" i="50" s="1"/>
  <c r="BB411" i="50"/>
  <c r="CD411" i="50" s="1"/>
  <c r="BB476" i="50"/>
  <c r="CD476" i="50" s="1"/>
  <c r="Y55" i="49"/>
  <c r="CC440" i="51"/>
  <c r="CC505" i="51"/>
  <c r="CC310" i="51"/>
  <c r="X52" i="51"/>
  <c r="BA108" i="46" s="1"/>
  <c r="CF253" i="51"/>
  <c r="CC375" i="51"/>
  <c r="AB58" i="51"/>
  <c r="BE114" i="46" s="1"/>
  <c r="BD20" i="45"/>
  <c r="CD249" i="49"/>
  <c r="BC52" i="45"/>
  <c r="CA370" i="50"/>
  <c r="BD84" i="45"/>
  <c r="CD247" i="51"/>
  <c r="CD314" i="49"/>
  <c r="BB110" i="45"/>
  <c r="BD51" i="45"/>
  <c r="BB216" i="50"/>
  <c r="CD216" i="50" s="1"/>
  <c r="EH216" i="50" s="1"/>
  <c r="AZ43" i="45"/>
  <c r="BB19" i="45"/>
  <c r="BA17" i="45"/>
  <c r="BC112" i="45"/>
  <c r="BA214" i="51"/>
  <c r="X309" i="51"/>
  <c r="EF277" i="51"/>
  <c r="BA309" i="51"/>
  <c r="AZ105" i="45"/>
  <c r="BE447" i="2"/>
  <c r="EJ415" i="2"/>
  <c r="AB447" i="2"/>
  <c r="BE317" i="2"/>
  <c r="AB317" i="2"/>
  <c r="EJ285" i="2"/>
  <c r="X540" i="51"/>
  <c r="X573" i="51" s="1"/>
  <c r="BE319" i="50"/>
  <c r="EJ287" i="50"/>
  <c r="AB319" i="50"/>
  <c r="EH218" i="51"/>
  <c r="Z250" i="51"/>
  <c r="BC250" i="51"/>
  <c r="BE417" i="49"/>
  <c r="CG417" i="49" s="1"/>
  <c r="EK417" i="49" s="1"/>
  <c r="BE287" i="49"/>
  <c r="CG287" i="49" s="1"/>
  <c r="EK287" i="49" s="1"/>
  <c r="BE482" i="49"/>
  <c r="CG482" i="49" s="1"/>
  <c r="EK482" i="49" s="1"/>
  <c r="BE352" i="49"/>
  <c r="CG352" i="49" s="1"/>
  <c r="EK352" i="49" s="1"/>
  <c r="BE222" i="49"/>
  <c r="CG222" i="49" s="1"/>
  <c r="EK222" i="49" s="1"/>
  <c r="CA277" i="2"/>
  <c r="BD251" i="50"/>
  <c r="EI219" i="50"/>
  <c r="AA251" i="50"/>
  <c r="EF472" i="49"/>
  <c r="W608" i="49"/>
  <c r="BA504" i="49"/>
  <c r="X504" i="49"/>
  <c r="Z511" i="2"/>
  <c r="BC511" i="2"/>
  <c r="EH479" i="2"/>
  <c r="Y615" i="2"/>
  <c r="CF319" i="2"/>
  <c r="Y613" i="51"/>
  <c r="BC509" i="51"/>
  <c r="Z509" i="51"/>
  <c r="EH477" i="51"/>
  <c r="EH217" i="51"/>
  <c r="BC249" i="51"/>
  <c r="Z249" i="51"/>
  <c r="EG282" i="2"/>
  <c r="Y314" i="2"/>
  <c r="BB314" i="2"/>
  <c r="BC508" i="49"/>
  <c r="EH476" i="49"/>
  <c r="Y612" i="49"/>
  <c r="Z508" i="49"/>
  <c r="AB447" i="49"/>
  <c r="BE447" i="49"/>
  <c r="EJ415" i="49"/>
  <c r="AZ408" i="49"/>
  <c r="CB408" i="49" s="1"/>
  <c r="X180" i="49"/>
  <c r="AZ343" i="49"/>
  <c r="AZ473" i="49"/>
  <c r="AZ278" i="49"/>
  <c r="CB278" i="49" s="1"/>
  <c r="AZ213" i="49"/>
  <c r="CB213" i="49" s="1"/>
  <c r="BB510" i="2"/>
  <c r="EG478" i="2"/>
  <c r="Y510" i="2"/>
  <c r="X614" i="2"/>
  <c r="W374" i="50"/>
  <c r="AZ374" i="50"/>
  <c r="EE342" i="50"/>
  <c r="CA212" i="50"/>
  <c r="V608" i="50" s="1"/>
  <c r="BD448" i="49"/>
  <c r="AA448" i="49"/>
  <c r="EI416" i="49"/>
  <c r="CF253" i="50"/>
  <c r="EG413" i="2"/>
  <c r="BB445" i="2"/>
  <c r="Y445" i="2"/>
  <c r="CB410" i="2"/>
  <c r="CB475" i="2"/>
  <c r="X541" i="50"/>
  <c r="X574" i="50" s="1"/>
  <c r="CC311" i="50"/>
  <c r="CC506" i="50"/>
  <c r="CC441" i="50"/>
  <c r="CC376" i="50"/>
  <c r="X52" i="50"/>
  <c r="BA77" i="46" s="1"/>
  <c r="AA549" i="2"/>
  <c r="AA582" i="2" s="1"/>
  <c r="CF449" i="2"/>
  <c r="CF384" i="2"/>
  <c r="CF514" i="2"/>
  <c r="CD444" i="49"/>
  <c r="Y544" i="49"/>
  <c r="Y577" i="49" s="1"/>
  <c r="CC217" i="50"/>
  <c r="CC282" i="50"/>
  <c r="CB279" i="2"/>
  <c r="CB344" i="2"/>
  <c r="AA511" i="51"/>
  <c r="EI479" i="51"/>
  <c r="Z615" i="51"/>
  <c r="BD511" i="51"/>
  <c r="BD221" i="2"/>
  <c r="CF221" i="2" s="1"/>
  <c r="BD481" i="2"/>
  <c r="CF481" i="2" s="1"/>
  <c r="BD351" i="2"/>
  <c r="CF351" i="2" s="1"/>
  <c r="BD286" i="2"/>
  <c r="CF286" i="2" s="1"/>
  <c r="AB188" i="2"/>
  <c r="BD416" i="2"/>
  <c r="CF416" i="2" s="1"/>
  <c r="CC248" i="2"/>
  <c r="BE382" i="2"/>
  <c r="EJ350" i="2"/>
  <c r="AB382" i="2"/>
  <c r="AA616" i="2"/>
  <c r="EJ480" i="2"/>
  <c r="AB512" i="2"/>
  <c r="BE512" i="2"/>
  <c r="BE514" i="50"/>
  <c r="AA618" i="50"/>
  <c r="AB514" i="50"/>
  <c r="EJ482" i="50"/>
  <c r="BA442" i="50"/>
  <c r="X442" i="50"/>
  <c r="EF410" i="50"/>
  <c r="CA407" i="2"/>
  <c r="EG283" i="2"/>
  <c r="Y315" i="2"/>
  <c r="BB315" i="2"/>
  <c r="BC285" i="50"/>
  <c r="CE285" i="50" s="1"/>
  <c r="BC220" i="50"/>
  <c r="CE220" i="50" s="1"/>
  <c r="BC480" i="50"/>
  <c r="CE480" i="50" s="1"/>
  <c r="BC415" i="50"/>
  <c r="CE415" i="50" s="1"/>
  <c r="AA187" i="50"/>
  <c r="BC350" i="50"/>
  <c r="CE350" i="50" s="1"/>
  <c r="BC112" i="48"/>
  <c r="AA511" i="50"/>
  <c r="EI479" i="50"/>
  <c r="Z615" i="50"/>
  <c r="BD511" i="50"/>
  <c r="AA446" i="50"/>
  <c r="BD446" i="50"/>
  <c r="EI414" i="50"/>
  <c r="CG382" i="51"/>
  <c r="CG512" i="51"/>
  <c r="CG317" i="51"/>
  <c r="AB547" i="51"/>
  <c r="AB580" i="51" s="1"/>
  <c r="CG447" i="51"/>
  <c r="Y614" i="49"/>
  <c r="Z510" i="49"/>
  <c r="Z545" i="49" s="1"/>
  <c r="Z578" i="49" s="1"/>
  <c r="BC510" i="49"/>
  <c r="EH478" i="49"/>
  <c r="CE510" i="49" s="1"/>
  <c r="BB49" i="45"/>
  <c r="CC506" i="49"/>
  <c r="CC441" i="49"/>
  <c r="CC376" i="49"/>
  <c r="X541" i="49"/>
  <c r="X574" i="49" s="1"/>
  <c r="CC311" i="49"/>
  <c r="X52" i="49"/>
  <c r="EF342" i="49"/>
  <c r="BA374" i="49"/>
  <c r="X374" i="49"/>
  <c r="BC316" i="2"/>
  <c r="Z316" i="2"/>
  <c r="EH284" i="2"/>
  <c r="CF254" i="2"/>
  <c r="Z379" i="51"/>
  <c r="BC379" i="51"/>
  <c r="EH347" i="51"/>
  <c r="BB379" i="2"/>
  <c r="Y379" i="2"/>
  <c r="EG347" i="2"/>
  <c r="EG477" i="2"/>
  <c r="X613" i="2"/>
  <c r="Y509" i="2"/>
  <c r="BB509" i="2"/>
  <c r="Z378" i="49"/>
  <c r="EH346" i="49"/>
  <c r="BC378" i="49"/>
  <c r="BC443" i="49"/>
  <c r="Z443" i="49"/>
  <c r="EH411" i="49"/>
  <c r="EJ285" i="49"/>
  <c r="BE317" i="49"/>
  <c r="AB317" i="49"/>
  <c r="EE277" i="50"/>
  <c r="W309" i="50"/>
  <c r="AZ309" i="50"/>
  <c r="BE55" i="45"/>
  <c r="EI221" i="49"/>
  <c r="BD253" i="49"/>
  <c r="AA253" i="49"/>
  <c r="Y542" i="51"/>
  <c r="Y575" i="51" s="1"/>
  <c r="CD312" i="51"/>
  <c r="CD507" i="51"/>
  <c r="CD442" i="51"/>
  <c r="CD377" i="51"/>
  <c r="Y53" i="51"/>
  <c r="BB109" i="46" s="1"/>
  <c r="CC246" i="51"/>
  <c r="CF448" i="51"/>
  <c r="AA548" i="51"/>
  <c r="AA581" i="51" s="1"/>
  <c r="CF318" i="51"/>
  <c r="CF513" i="51"/>
  <c r="CF383" i="51"/>
  <c r="AA59" i="51"/>
  <c r="BD115" i="46" s="1"/>
  <c r="BA312" i="50"/>
  <c r="EF280" i="50"/>
  <c r="X312" i="50"/>
  <c r="CB345" i="2"/>
  <c r="CC477" i="50"/>
  <c r="CB409" i="2"/>
  <c r="BD251" i="51"/>
  <c r="EI219" i="51"/>
  <c r="AA251" i="51"/>
  <c r="EF475" i="50"/>
  <c r="X507" i="50"/>
  <c r="BA507" i="50"/>
  <c r="W611" i="50"/>
  <c r="X51" i="51"/>
  <c r="BA107" i="46" s="1"/>
  <c r="EJ417" i="50"/>
  <c r="BE449" i="50"/>
  <c r="AB449" i="50"/>
  <c r="AB254" i="50"/>
  <c r="BE254" i="50"/>
  <c r="EJ222" i="50"/>
  <c r="BC510" i="51"/>
  <c r="Z510" i="51"/>
  <c r="EH478" i="51"/>
  <c r="Z315" i="51"/>
  <c r="EH283" i="51"/>
  <c r="BC315" i="51"/>
  <c r="CA472" i="2"/>
  <c r="CA212" i="2"/>
  <c r="BE287" i="51"/>
  <c r="CG287" i="51" s="1"/>
  <c r="EK287" i="51" s="1"/>
  <c r="BE222" i="51"/>
  <c r="CG222" i="51" s="1"/>
  <c r="EK222" i="51" s="1"/>
  <c r="BE417" i="51"/>
  <c r="CG417" i="51" s="1"/>
  <c r="EK417" i="51" s="1"/>
  <c r="BE482" i="51"/>
  <c r="CG482" i="51" s="1"/>
  <c r="EK482" i="51" s="1"/>
  <c r="BE352" i="51"/>
  <c r="CG352" i="51" s="1"/>
  <c r="EK352" i="51" s="1"/>
  <c r="EI284" i="50"/>
  <c r="BD316" i="50"/>
  <c r="AA316" i="50"/>
  <c r="AA381" i="50"/>
  <c r="EI349" i="50"/>
  <c r="BD381" i="50"/>
  <c r="X309" i="49"/>
  <c r="EF277" i="49"/>
  <c r="BA309" i="49"/>
  <c r="X244" i="49"/>
  <c r="EF212" i="49"/>
  <c r="BA244" i="49"/>
  <c r="Z381" i="2"/>
  <c r="BC381" i="2"/>
  <c r="EH349" i="2"/>
  <c r="BC446" i="2"/>
  <c r="EH414" i="2"/>
  <c r="Z446" i="2"/>
  <c r="EH412" i="51"/>
  <c r="BC444" i="51"/>
  <c r="Z444" i="51"/>
  <c r="BB444" i="2"/>
  <c r="Y444" i="2"/>
  <c r="EG412" i="2"/>
  <c r="Y249" i="2"/>
  <c r="EG217" i="2"/>
  <c r="BB249" i="2"/>
  <c r="BC248" i="49"/>
  <c r="EH216" i="49"/>
  <c r="Z248" i="49"/>
  <c r="AB382" i="49"/>
  <c r="EJ350" i="49"/>
  <c r="BE382" i="49"/>
  <c r="EJ480" i="49"/>
  <c r="BE512" i="49"/>
  <c r="AB512" i="49"/>
  <c r="AA616" i="49"/>
  <c r="X377" i="50"/>
  <c r="BA377" i="50"/>
  <c r="EF345" i="50"/>
  <c r="CC378" i="2"/>
  <c r="X543" i="2"/>
  <c r="X576" i="2" s="1"/>
  <c r="CC313" i="2"/>
  <c r="CC508" i="2"/>
  <c r="CC443" i="2"/>
  <c r="X54" i="2"/>
  <c r="EE472" i="50"/>
  <c r="AZ504" i="50"/>
  <c r="W504" i="50"/>
  <c r="BC316" i="49"/>
  <c r="Z316" i="49"/>
  <c r="CE251" i="49" s="1"/>
  <c r="EH284" i="49"/>
  <c r="CE316" i="49" s="1"/>
  <c r="AA513" i="49"/>
  <c r="Z617" i="49"/>
  <c r="EI481" i="49"/>
  <c r="BD513" i="49"/>
  <c r="AA318" i="49"/>
  <c r="EI286" i="49"/>
  <c r="BD318" i="49"/>
  <c r="X374" i="51"/>
  <c r="EF342" i="51"/>
  <c r="BA374" i="51"/>
  <c r="CD509" i="49"/>
  <c r="CC412" i="50"/>
  <c r="CC347" i="50"/>
  <c r="CB214" i="2"/>
  <c r="BD381" i="51"/>
  <c r="AA381" i="51"/>
  <c r="EI349" i="51"/>
  <c r="W608" i="51"/>
  <c r="AB252" i="2"/>
  <c r="BE252" i="2"/>
  <c r="EJ220" i="2"/>
  <c r="AY408" i="2"/>
  <c r="W180" i="2"/>
  <c r="AY278" i="2"/>
  <c r="AY473" i="2"/>
  <c r="AY343" i="2"/>
  <c r="AY213" i="2"/>
  <c r="CA213" i="2" s="1"/>
  <c r="AY44" i="48"/>
  <c r="CC246" i="49"/>
  <c r="AB384" i="50"/>
  <c r="EJ352" i="50"/>
  <c r="BE384" i="50"/>
  <c r="CC441" i="51"/>
  <c r="CC376" i="51"/>
  <c r="X541" i="51"/>
  <c r="X574" i="51" s="1"/>
  <c r="CC311" i="51"/>
  <c r="CC506" i="51"/>
  <c r="CD413" i="51"/>
  <c r="Y614" i="51" s="1"/>
  <c r="Z380" i="51"/>
  <c r="EH348" i="51"/>
  <c r="BC380" i="51"/>
  <c r="CA342" i="2"/>
  <c r="Y250" i="2"/>
  <c r="BB250" i="2"/>
  <c r="EG218" i="2"/>
  <c r="BA18" i="45"/>
  <c r="CC246" i="50"/>
  <c r="BC81" i="45"/>
  <c r="BA439" i="49"/>
  <c r="X439" i="49"/>
  <c r="EF407" i="49"/>
  <c r="Z251" i="2"/>
  <c r="EH219" i="2"/>
  <c r="BC251" i="2"/>
  <c r="BC314" i="51"/>
  <c r="Z314" i="51"/>
  <c r="EH282" i="51"/>
  <c r="BB47" i="45"/>
  <c r="EH281" i="49"/>
  <c r="Z313" i="49"/>
  <c r="BC313" i="49"/>
  <c r="EJ220" i="49"/>
  <c r="BE252" i="49"/>
  <c r="AB252" i="49"/>
  <c r="AZ439" i="50"/>
  <c r="EE407" i="50"/>
  <c r="W439" i="50"/>
  <c r="AA383" i="49"/>
  <c r="EI351" i="49"/>
  <c r="BD383" i="49"/>
  <c r="BB218" i="50"/>
  <c r="BB348" i="50"/>
  <c r="Z185" i="50"/>
  <c r="BB413" i="50"/>
  <c r="BB478" i="50"/>
  <c r="BB283" i="50"/>
  <c r="BA312" i="2"/>
  <c r="X312" i="2"/>
  <c r="EF280" i="2"/>
  <c r="CB215" i="2"/>
  <c r="CG252" i="51"/>
  <c r="W611" i="49"/>
  <c r="X507" i="49"/>
  <c r="CC442" i="49" s="1"/>
  <c r="EF475" i="49"/>
  <c r="CC507" i="49" s="1"/>
  <c r="BA507" i="49"/>
  <c r="AZ46" i="45"/>
  <c r="CB474" i="2"/>
  <c r="CF383" i="50"/>
  <c r="CF513" i="50"/>
  <c r="CF318" i="50"/>
  <c r="AA548" i="50"/>
  <c r="AA581" i="50" s="1"/>
  <c r="CF448" i="50"/>
  <c r="AA59" i="50"/>
  <c r="BD84" i="46" s="1"/>
  <c r="BD446" i="51"/>
  <c r="EI414" i="51"/>
  <c r="AA446" i="51"/>
  <c r="AA316" i="51"/>
  <c r="EI284" i="51"/>
  <c r="BD316" i="51"/>
  <c r="X247" i="50"/>
  <c r="BA247" i="50"/>
  <c r="EF215" i="50"/>
  <c r="AZ77" i="45"/>
  <c r="EG348" i="2"/>
  <c r="Y380" i="2"/>
  <c r="BB380" i="2"/>
  <c r="BB50" i="45"/>
  <c r="AA60" i="2"/>
  <c r="AY239" i="51"/>
  <c r="CA305" i="50"/>
  <c r="V535" i="50"/>
  <c r="V568" i="50" s="1"/>
  <c r="AY469" i="50"/>
  <c r="CA469" i="50" s="1"/>
  <c r="AY339" i="50"/>
  <c r="CA339" i="50" s="1"/>
  <c r="W176" i="50"/>
  <c r="AY209" i="50"/>
  <c r="CA209" i="50" s="1"/>
  <c r="AY404" i="50"/>
  <c r="CA404" i="50" s="1"/>
  <c r="AY274" i="50"/>
  <c r="CA274" i="50" s="1"/>
  <c r="V46" i="50"/>
  <c r="AY71" i="46" s="1"/>
  <c r="V535" i="2"/>
  <c r="V568" i="2" s="1"/>
  <c r="CA500" i="2"/>
  <c r="CA435" i="2"/>
  <c r="CA370" i="2"/>
  <c r="CA305" i="2"/>
  <c r="V46" i="2"/>
  <c r="AY434" i="2"/>
  <c r="V434" i="2"/>
  <c r="ED402" i="2"/>
  <c r="W372" i="50"/>
  <c r="AZ372" i="50"/>
  <c r="EE340" i="50"/>
  <c r="AZ437" i="50"/>
  <c r="W437" i="50"/>
  <c r="EE405" i="50"/>
  <c r="CA240" i="2"/>
  <c r="AZ437" i="2"/>
  <c r="EE405" i="2"/>
  <c r="W437" i="2"/>
  <c r="CA500" i="50"/>
  <c r="U603" i="2"/>
  <c r="AY499" i="2"/>
  <c r="V499" i="2"/>
  <c r="ED467" i="2"/>
  <c r="W242" i="50"/>
  <c r="AZ242" i="50"/>
  <c r="EE210" i="50"/>
  <c r="W242" i="2"/>
  <c r="AZ242" i="2"/>
  <c r="EE210" i="2"/>
  <c r="W176" i="2"/>
  <c r="AY274" i="2"/>
  <c r="CA274" i="2" s="1"/>
  <c r="AY339" i="2"/>
  <c r="CA339" i="2" s="1"/>
  <c r="AY209" i="2"/>
  <c r="CA209" i="2" s="1"/>
  <c r="AY404" i="2"/>
  <c r="CA404" i="2" s="1"/>
  <c r="AY469" i="2"/>
  <c r="CA469" i="2" s="1"/>
  <c r="CA240" i="50"/>
  <c r="V369" i="2"/>
  <c r="ED337" i="2"/>
  <c r="AY369" i="2"/>
  <c r="AY72" i="45"/>
  <c r="AY10" i="45"/>
  <c r="AY239" i="2"/>
  <c r="V239" i="2"/>
  <c r="ED207" i="2"/>
  <c r="W307" i="50"/>
  <c r="AZ307" i="50"/>
  <c r="EE275" i="50"/>
  <c r="AZ372" i="2"/>
  <c r="W372" i="2"/>
  <c r="EE340" i="2"/>
  <c r="AX466" i="2"/>
  <c r="BZ466" i="2" s="1"/>
  <c r="V173" i="2"/>
  <c r="AX206" i="2"/>
  <c r="BZ206" i="2" s="1"/>
  <c r="AX271" i="2"/>
  <c r="BZ271" i="2" s="1"/>
  <c r="AX401" i="2"/>
  <c r="BZ401" i="2" s="1"/>
  <c r="AX336" i="2"/>
  <c r="BZ336" i="2" s="1"/>
  <c r="AY304" i="2"/>
  <c r="V304" i="2"/>
  <c r="ED272" i="2"/>
  <c r="AX7" i="45"/>
  <c r="V606" i="50"/>
  <c r="AZ502" i="50"/>
  <c r="EE470" i="50"/>
  <c r="W502" i="50"/>
  <c r="V606" i="2"/>
  <c r="W502" i="2"/>
  <c r="AZ502" i="2"/>
  <c r="EE470" i="2"/>
  <c r="AZ307" i="2"/>
  <c r="EE275" i="2"/>
  <c r="W307" i="2"/>
  <c r="CA435" i="50"/>
  <c r="ED402" i="51"/>
  <c r="AY434" i="51"/>
  <c r="V369" i="51"/>
  <c r="V434" i="51"/>
  <c r="ED337" i="51"/>
  <c r="ED207" i="51"/>
  <c r="U603" i="51"/>
  <c r="ED467" i="51"/>
  <c r="AY103" i="45"/>
  <c r="AY499" i="51"/>
  <c r="BZ238" i="49"/>
  <c r="AX100" i="45"/>
  <c r="AY369" i="49"/>
  <c r="V369" i="49"/>
  <c r="ED337" i="49"/>
  <c r="AZ242" i="49"/>
  <c r="W242" i="49"/>
  <c r="EE210" i="49"/>
  <c r="V606" i="49"/>
  <c r="W502" i="49"/>
  <c r="AZ502" i="49"/>
  <c r="EE470" i="49"/>
  <c r="AX238" i="51"/>
  <c r="U238" i="51"/>
  <c r="EC206" i="51"/>
  <c r="AW99" i="45"/>
  <c r="AX433" i="51"/>
  <c r="U433" i="51"/>
  <c r="EC401" i="51"/>
  <c r="V239" i="49"/>
  <c r="AY239" i="49"/>
  <c r="ED207" i="49"/>
  <c r="W502" i="51"/>
  <c r="EE470" i="51"/>
  <c r="V606" i="51"/>
  <c r="AZ502" i="51"/>
  <c r="AY434" i="49"/>
  <c r="ED402" i="49"/>
  <c r="V434" i="49"/>
  <c r="V535" i="49"/>
  <c r="V568" i="49" s="1"/>
  <c r="CA500" i="49"/>
  <c r="CA435" i="49"/>
  <c r="CA370" i="49"/>
  <c r="CA305" i="49"/>
  <c r="V46" i="49"/>
  <c r="AZ437" i="49"/>
  <c r="W437" i="49"/>
  <c r="EE405" i="49"/>
  <c r="AY41" i="45"/>
  <c r="AX368" i="51"/>
  <c r="U368" i="51"/>
  <c r="EC336" i="51"/>
  <c r="W176" i="49"/>
  <c r="AY209" i="49"/>
  <c r="CA209" i="49" s="1"/>
  <c r="AY274" i="49"/>
  <c r="CA274" i="49" s="1"/>
  <c r="AY40" i="48"/>
  <c r="AY339" i="49"/>
  <c r="CA339" i="49" s="1"/>
  <c r="AY404" i="49"/>
  <c r="CA404" i="49" s="1"/>
  <c r="AY469" i="49"/>
  <c r="CA469" i="49" s="1"/>
  <c r="W176" i="51"/>
  <c r="AY101" i="48"/>
  <c r="AY339" i="51"/>
  <c r="CA339" i="51" s="1"/>
  <c r="AY469" i="51"/>
  <c r="CA469" i="51" s="1"/>
  <c r="AY209" i="51"/>
  <c r="CA209" i="51" s="1"/>
  <c r="AY274" i="51"/>
  <c r="CA274" i="51" s="1"/>
  <c r="AY404" i="51"/>
  <c r="CA404" i="51" s="1"/>
  <c r="V304" i="49"/>
  <c r="ED272" i="49"/>
  <c r="AY304" i="49"/>
  <c r="W307" i="49"/>
  <c r="AZ307" i="49"/>
  <c r="EE275" i="49"/>
  <c r="U498" i="51"/>
  <c r="T602" i="51"/>
  <c r="AX498" i="51"/>
  <c r="EC466" i="51"/>
  <c r="V304" i="51"/>
  <c r="ED272" i="51"/>
  <c r="AY304" i="51"/>
  <c r="EE340" i="51"/>
  <c r="AZ372" i="51"/>
  <c r="W372" i="51"/>
  <c r="W175" i="51"/>
  <c r="AY338" i="51"/>
  <c r="CA338" i="51" s="1"/>
  <c r="AY208" i="51"/>
  <c r="CA208" i="51" s="1"/>
  <c r="AY273" i="51"/>
  <c r="CA273" i="51" s="1"/>
  <c r="AY403" i="51"/>
  <c r="CA403" i="51" s="1"/>
  <c r="AY468" i="51"/>
  <c r="CA468" i="51" s="1"/>
  <c r="AZ437" i="51"/>
  <c r="EE405" i="51"/>
  <c r="W437" i="51"/>
  <c r="U603" i="49"/>
  <c r="V499" i="49"/>
  <c r="AY499" i="49"/>
  <c r="ED467" i="49"/>
  <c r="CA240" i="49"/>
  <c r="AZ242" i="51"/>
  <c r="EE210" i="51"/>
  <c r="W242" i="51"/>
  <c r="AZ307" i="51"/>
  <c r="W307" i="51"/>
  <c r="EE275" i="51"/>
  <c r="AX38" i="45"/>
  <c r="U533" i="49"/>
  <c r="U566" i="49" s="1"/>
  <c r="BZ498" i="49"/>
  <c r="BZ433" i="49"/>
  <c r="BZ303" i="49"/>
  <c r="BZ368" i="49"/>
  <c r="U44" i="49"/>
  <c r="AZ372" i="49"/>
  <c r="W372" i="49"/>
  <c r="EE340" i="49"/>
  <c r="AX303" i="51"/>
  <c r="EC271" i="51"/>
  <c r="U303" i="51"/>
  <c r="P191" i="38" l="1"/>
  <c r="DX490" i="50"/>
  <c r="P165" i="38"/>
  <c r="EC337" i="50"/>
  <c r="U369" i="50"/>
  <c r="AX369" i="50"/>
  <c r="CD243" i="50"/>
  <c r="P565" i="49"/>
  <c r="P590" i="49" s="1"/>
  <c r="P591" i="49" s="1"/>
  <c r="Q44" i="38" s="1"/>
  <c r="P557" i="49"/>
  <c r="P558" i="49" s="1"/>
  <c r="W607" i="49"/>
  <c r="X503" i="49"/>
  <c r="BA503" i="49"/>
  <c r="EF471" i="49"/>
  <c r="BU237" i="51"/>
  <c r="BU262" i="51" s="1"/>
  <c r="P327" i="51"/>
  <c r="P328" i="51" s="1"/>
  <c r="P41" i="38"/>
  <c r="P243" i="38" s="1"/>
  <c r="AR128" i="45"/>
  <c r="P132" i="38"/>
  <c r="O363" i="38"/>
  <c r="O361" i="38"/>
  <c r="O358" i="38"/>
  <c r="O325" i="38"/>
  <c r="O337" i="38"/>
  <c r="O319" i="38"/>
  <c r="O334" i="38"/>
  <c r="O316" i="38"/>
  <c r="O307" i="38"/>
  <c r="U434" i="50"/>
  <c r="EC402" i="50"/>
  <c r="AX434" i="50"/>
  <c r="P312" i="38"/>
  <c r="P275" i="38"/>
  <c r="BA438" i="49"/>
  <c r="X438" i="49"/>
  <c r="EF406" i="49"/>
  <c r="P242" i="38"/>
  <c r="P42" i="38"/>
  <c r="P244" i="38" s="1"/>
  <c r="P99" i="38"/>
  <c r="AX499" i="50"/>
  <c r="U499" i="50"/>
  <c r="T603" i="50"/>
  <c r="EC467" i="50"/>
  <c r="P192" i="38"/>
  <c r="P198" i="38"/>
  <c r="EF341" i="49"/>
  <c r="BA373" i="49"/>
  <c r="X373" i="49"/>
  <c r="BU367" i="51"/>
  <c r="BU392" i="51" s="1"/>
  <c r="P262" i="51"/>
  <c r="P263" i="51" s="1"/>
  <c r="BU302" i="51"/>
  <c r="BU327" i="51" s="1"/>
  <c r="P532" i="51"/>
  <c r="BU432" i="51"/>
  <c r="BU457" i="51" s="1"/>
  <c r="BU497" i="51"/>
  <c r="BU522" i="51" s="1"/>
  <c r="P43" i="51"/>
  <c r="DX490" i="51"/>
  <c r="P195" i="38"/>
  <c r="CC503" i="51"/>
  <c r="X538" i="51"/>
  <c r="X571" i="51" s="1"/>
  <c r="CC438" i="51"/>
  <c r="CC373" i="51"/>
  <c r="CC308" i="51"/>
  <c r="X49" i="51"/>
  <c r="DX360" i="50"/>
  <c r="P125" i="38"/>
  <c r="BY238" i="50"/>
  <c r="X308" i="49"/>
  <c r="EF276" i="49"/>
  <c r="BA308" i="49"/>
  <c r="DX230" i="51"/>
  <c r="P63" i="38"/>
  <c r="DX425" i="50"/>
  <c r="P158" i="38"/>
  <c r="AS5" i="46"/>
  <c r="AS31" i="46" s="1"/>
  <c r="AS205" i="2"/>
  <c r="AS36" i="46"/>
  <c r="AS62" i="46" s="1"/>
  <c r="Q172" i="2"/>
  <c r="Q197" i="2" s="1"/>
  <c r="Q198" i="2" s="1"/>
  <c r="AS270" i="2"/>
  <c r="P68" i="2"/>
  <c r="AS465" i="2"/>
  <c r="AS400" i="2"/>
  <c r="AS335" i="2"/>
  <c r="CD503" i="50"/>
  <c r="Y538" i="50"/>
  <c r="Y571" i="50" s="1"/>
  <c r="CD438" i="50"/>
  <c r="CD373" i="50"/>
  <c r="CD308" i="50"/>
  <c r="P92" i="38"/>
  <c r="AS327" i="50"/>
  <c r="DX295" i="50"/>
  <c r="P196" i="38"/>
  <c r="T533" i="50"/>
  <c r="T566" i="50" s="1"/>
  <c r="BY498" i="50"/>
  <c r="BY433" i="50"/>
  <c r="BY368" i="50"/>
  <c r="BY303" i="50"/>
  <c r="T44" i="50"/>
  <c r="P59" i="38"/>
  <c r="DX230" i="50"/>
  <c r="O331" i="38"/>
  <c r="O340" i="38"/>
  <c r="O328" i="38"/>
  <c r="P327" i="50"/>
  <c r="P328" i="50" s="1"/>
  <c r="BU237" i="50"/>
  <c r="BU262" i="50" s="1"/>
  <c r="DX360" i="51"/>
  <c r="P129" i="38"/>
  <c r="P130" i="38" s="1"/>
  <c r="AX304" i="50"/>
  <c r="U304" i="50"/>
  <c r="EC272" i="50"/>
  <c r="P64" i="38"/>
  <c r="AS205" i="49"/>
  <c r="Q172" i="49"/>
  <c r="Q197" i="49" s="1"/>
  <c r="Q198" i="49" s="1"/>
  <c r="P68" i="49"/>
  <c r="AS400" i="49"/>
  <c r="AS36" i="48"/>
  <c r="AS62" i="48" s="1"/>
  <c r="Q233" i="38" s="1"/>
  <c r="AS465" i="49"/>
  <c r="AS270" i="49"/>
  <c r="AS335" i="49"/>
  <c r="Q18" i="38"/>
  <c r="CD503" i="2"/>
  <c r="Y538" i="2"/>
  <c r="Y571" i="2" s="1"/>
  <c r="CD438" i="2"/>
  <c r="CD373" i="2"/>
  <c r="CD308" i="2"/>
  <c r="P557" i="2"/>
  <c r="P558" i="2" s="1"/>
  <c r="P565" i="2"/>
  <c r="P590" i="2" s="1"/>
  <c r="P591" i="2" s="1"/>
  <c r="Q32" i="38" s="1"/>
  <c r="Y49" i="50"/>
  <c r="P266" i="38"/>
  <c r="P321" i="38"/>
  <c r="P309" i="38"/>
  <c r="P532" i="50"/>
  <c r="BU497" i="50"/>
  <c r="BU522" i="50" s="1"/>
  <c r="P262" i="50"/>
  <c r="P263" i="50" s="1"/>
  <c r="BU367" i="50"/>
  <c r="BU392" i="50" s="1"/>
  <c r="BU302" i="50"/>
  <c r="BU327" i="50" s="1"/>
  <c r="BU432" i="50"/>
  <c r="BU457" i="50" s="1"/>
  <c r="P43" i="50"/>
  <c r="Q14" i="38" s="1"/>
  <c r="DX425" i="51"/>
  <c r="P162" i="38"/>
  <c r="P163" i="38" s="1"/>
  <c r="U239" i="50"/>
  <c r="EC207" i="50"/>
  <c r="AX239" i="50"/>
  <c r="DX295" i="51"/>
  <c r="P96" i="38"/>
  <c r="P97" i="38" s="1"/>
  <c r="AS327" i="51"/>
  <c r="CC243" i="51"/>
  <c r="X243" i="49"/>
  <c r="EF211" i="49"/>
  <c r="BA243" i="49"/>
  <c r="P60" i="38"/>
  <c r="P66" i="38"/>
  <c r="Y49" i="2"/>
  <c r="AY8" i="46"/>
  <c r="AY39" i="46"/>
  <c r="BD22" i="46"/>
  <c r="BD53" i="46"/>
  <c r="BA16" i="46"/>
  <c r="BA47" i="46"/>
  <c r="BB412" i="49"/>
  <c r="CD412" i="49" s="1"/>
  <c r="BB216" i="51"/>
  <c r="CD216" i="51" s="1"/>
  <c r="Z248" i="51" s="1"/>
  <c r="AY100" i="48"/>
  <c r="CC440" i="50"/>
  <c r="CC505" i="50"/>
  <c r="CC375" i="50"/>
  <c r="CC245" i="50"/>
  <c r="CC310" i="50"/>
  <c r="X540" i="50"/>
  <c r="X573" i="50" s="1"/>
  <c r="X51" i="50"/>
  <c r="BA76" i="46" s="1"/>
  <c r="CE250" i="49"/>
  <c r="Z183" i="51"/>
  <c r="BB108" i="48"/>
  <c r="BB476" i="51"/>
  <c r="CD476" i="51" s="1"/>
  <c r="Z508" i="51" s="1"/>
  <c r="BB346" i="51"/>
  <c r="CD346" i="51" s="1"/>
  <c r="Z378" i="51" s="1"/>
  <c r="BB281" i="51"/>
  <c r="CD281" i="51" s="1"/>
  <c r="BB411" i="51"/>
  <c r="CD411" i="51" s="1"/>
  <c r="Z443" i="51" s="1"/>
  <c r="BB347" i="49"/>
  <c r="CD347" i="49" s="1"/>
  <c r="BB477" i="49"/>
  <c r="CD477" i="49" s="1"/>
  <c r="Z248" i="50"/>
  <c r="BC248" i="50"/>
  <c r="BE350" i="51"/>
  <c r="CG350" i="51" s="1"/>
  <c r="EK350" i="51" s="1"/>
  <c r="BE415" i="51"/>
  <c r="CG415" i="51" s="1"/>
  <c r="EK415" i="51" s="1"/>
  <c r="BE220" i="51"/>
  <c r="CG220" i="51" s="1"/>
  <c r="BA474" i="51"/>
  <c r="CC474" i="51" s="1"/>
  <c r="CE248" i="49"/>
  <c r="BB78" i="45"/>
  <c r="CE249" i="51"/>
  <c r="BA344" i="51"/>
  <c r="CC344" i="51" s="1"/>
  <c r="BA279" i="51"/>
  <c r="CC279" i="51" s="1"/>
  <c r="CC374" i="51"/>
  <c r="BA409" i="51"/>
  <c r="CC409" i="51" s="1"/>
  <c r="CC504" i="51"/>
  <c r="BA106" i="48"/>
  <c r="Y181" i="51"/>
  <c r="Z184" i="49"/>
  <c r="BB282" i="49"/>
  <c r="CD282" i="49" s="1"/>
  <c r="BB217" i="49"/>
  <c r="CD217" i="49" s="1"/>
  <c r="BE480" i="51"/>
  <c r="CG480" i="51" s="1"/>
  <c r="EK480" i="51" s="1"/>
  <c r="BE285" i="51"/>
  <c r="CG285" i="51" s="1"/>
  <c r="EK285" i="51" s="1"/>
  <c r="BE53" i="45"/>
  <c r="BC82" i="45"/>
  <c r="CF251" i="50"/>
  <c r="W610" i="2"/>
  <c r="BA506" i="2"/>
  <c r="EF474" i="2"/>
  <c r="X506" i="2"/>
  <c r="X247" i="2"/>
  <c r="EF215" i="2"/>
  <c r="BA247" i="2"/>
  <c r="AZ15" i="45"/>
  <c r="CD413" i="50"/>
  <c r="X53" i="49"/>
  <c r="CC377" i="49"/>
  <c r="AZ245" i="2"/>
  <c r="EE213" i="2"/>
  <c r="W245" i="2"/>
  <c r="EH476" i="50"/>
  <c r="Y612" i="50"/>
  <c r="Z508" i="50"/>
  <c r="BC508" i="50"/>
  <c r="CF253" i="49"/>
  <c r="CD444" i="2"/>
  <c r="CD379" i="2"/>
  <c r="Y544" i="2"/>
  <c r="Y577" i="2" s="1"/>
  <c r="CD314" i="2"/>
  <c r="CD509" i="2"/>
  <c r="Y55" i="2"/>
  <c r="CG514" i="50"/>
  <c r="CG449" i="50"/>
  <c r="CG384" i="50"/>
  <c r="AB549" i="50"/>
  <c r="AB582" i="50" s="1"/>
  <c r="CG319" i="50"/>
  <c r="AB60" i="50"/>
  <c r="BE85" i="46" s="1"/>
  <c r="EH411" i="50"/>
  <c r="Z443" i="50"/>
  <c r="BC443" i="50"/>
  <c r="Y509" i="50"/>
  <c r="EG477" i="50"/>
  <c r="X613" i="50"/>
  <c r="BB509" i="50"/>
  <c r="CC247" i="50"/>
  <c r="CG252" i="49"/>
  <c r="BD447" i="50"/>
  <c r="EI415" i="50"/>
  <c r="AA447" i="50"/>
  <c r="CE445" i="49"/>
  <c r="BE318" i="2"/>
  <c r="AB318" i="2"/>
  <c r="EJ286" i="2"/>
  <c r="AB253" i="2"/>
  <c r="EJ221" i="2"/>
  <c r="BE253" i="2"/>
  <c r="BA311" i="2"/>
  <c r="X311" i="2"/>
  <c r="EF279" i="2"/>
  <c r="BB249" i="50"/>
  <c r="Y249" i="50"/>
  <c r="EG217" i="50"/>
  <c r="BA79" i="45"/>
  <c r="BA442" i="2"/>
  <c r="EF410" i="2"/>
  <c r="X442" i="2"/>
  <c r="X50" i="51"/>
  <c r="BA106" i="46" s="1"/>
  <c r="EF278" i="49"/>
  <c r="X310" i="49"/>
  <c r="BA310" i="49"/>
  <c r="BA440" i="49"/>
  <c r="X440" i="49"/>
  <c r="EF408" i="49"/>
  <c r="CE381" i="49"/>
  <c r="CF251" i="51"/>
  <c r="BD351" i="50"/>
  <c r="CF351" i="50" s="1"/>
  <c r="BD416" i="50"/>
  <c r="CF416" i="50" s="1"/>
  <c r="BD221" i="50"/>
  <c r="CF221" i="50" s="1"/>
  <c r="AB188" i="50"/>
  <c r="BD286" i="50"/>
  <c r="CF286" i="50" s="1"/>
  <c r="BD481" i="50"/>
  <c r="CF481" i="50" s="1"/>
  <c r="CC312" i="49"/>
  <c r="X542" i="49"/>
  <c r="X575" i="49" s="1"/>
  <c r="AB547" i="49"/>
  <c r="AB580" i="49" s="1"/>
  <c r="CG382" i="49"/>
  <c r="CG447" i="49"/>
  <c r="CG512" i="49"/>
  <c r="CG317" i="49"/>
  <c r="AB58" i="49"/>
  <c r="CE511" i="2"/>
  <c r="CE316" i="2"/>
  <c r="Z546" i="2"/>
  <c r="Z579" i="2" s="1"/>
  <c r="CE446" i="2"/>
  <c r="CE381" i="2"/>
  <c r="W374" i="2"/>
  <c r="EE342" i="2"/>
  <c r="AZ374" i="2"/>
  <c r="CA343" i="2"/>
  <c r="CA408" i="2"/>
  <c r="AB547" i="2"/>
  <c r="AB580" i="2" s="1"/>
  <c r="CG317" i="2"/>
  <c r="CG512" i="2"/>
  <c r="CG447" i="2"/>
  <c r="CG382" i="2"/>
  <c r="AB58" i="2"/>
  <c r="BA246" i="2"/>
  <c r="EF214" i="2"/>
  <c r="X246" i="2"/>
  <c r="AZ14" i="45"/>
  <c r="BB444" i="50"/>
  <c r="Y444" i="50"/>
  <c r="EG412" i="50"/>
  <c r="BA216" i="2"/>
  <c r="CC216" i="2" s="1"/>
  <c r="BA476" i="2"/>
  <c r="CC476" i="2" s="1"/>
  <c r="Y183" i="2"/>
  <c r="BA346" i="2"/>
  <c r="CC346" i="2" s="1"/>
  <c r="BA281" i="2"/>
  <c r="CC281" i="2" s="1"/>
  <c r="BA411" i="2"/>
  <c r="CC411" i="2" s="1"/>
  <c r="BA47" i="48"/>
  <c r="BE115" i="45"/>
  <c r="BA213" i="51"/>
  <c r="CC213" i="51" s="1"/>
  <c r="BA343" i="51"/>
  <c r="BA408" i="51"/>
  <c r="CC408" i="51" s="1"/>
  <c r="BA278" i="51"/>
  <c r="CC278" i="51" s="1"/>
  <c r="Y180" i="51"/>
  <c r="BA473" i="51"/>
  <c r="CC247" i="49"/>
  <c r="CF318" i="49"/>
  <c r="CF383" i="49"/>
  <c r="CF513" i="49"/>
  <c r="CF448" i="49"/>
  <c r="AA548" i="49"/>
  <c r="AA581" i="49" s="1"/>
  <c r="AA59" i="49"/>
  <c r="BD382" i="50"/>
  <c r="EI350" i="50"/>
  <c r="AA382" i="50"/>
  <c r="BD512" i="50"/>
  <c r="AA512" i="50"/>
  <c r="Z616" i="50"/>
  <c r="EI480" i="50"/>
  <c r="CD250" i="2"/>
  <c r="W439" i="2"/>
  <c r="AZ439" i="2"/>
  <c r="EE407" i="2"/>
  <c r="Z56" i="49"/>
  <c r="CE315" i="49"/>
  <c r="BD21" i="45"/>
  <c r="EJ351" i="2"/>
  <c r="BE383" i="2"/>
  <c r="AB383" i="2"/>
  <c r="X539" i="51"/>
  <c r="X572" i="51" s="1"/>
  <c r="CC439" i="51"/>
  <c r="BA245" i="49"/>
  <c r="X245" i="49"/>
  <c r="EF213" i="49"/>
  <c r="CB473" i="49"/>
  <c r="CD249" i="2"/>
  <c r="CE511" i="49"/>
  <c r="BD417" i="2"/>
  <c r="CF417" i="2" s="1"/>
  <c r="BD287" i="2"/>
  <c r="CF287" i="2" s="1"/>
  <c r="AB189" i="2"/>
  <c r="BD222" i="2"/>
  <c r="CF222" i="2" s="1"/>
  <c r="BD482" i="2"/>
  <c r="CF482" i="2" s="1"/>
  <c r="BD352" i="2"/>
  <c r="CF352" i="2" s="1"/>
  <c r="BD53" i="48"/>
  <c r="CC442" i="50"/>
  <c r="CC377" i="50"/>
  <c r="X542" i="50"/>
  <c r="X575" i="50" s="1"/>
  <c r="CC312" i="50"/>
  <c r="CC507" i="50"/>
  <c r="X53" i="50"/>
  <c r="BA78" i="46" s="1"/>
  <c r="CD283" i="50"/>
  <c r="CD348" i="50"/>
  <c r="Y545" i="2"/>
  <c r="Y578" i="2" s="1"/>
  <c r="CD445" i="2"/>
  <c r="CD380" i="2"/>
  <c r="CD510" i="2"/>
  <c r="CD315" i="2"/>
  <c r="Y56" i="2"/>
  <c r="Z445" i="51"/>
  <c r="CE380" i="51" s="1"/>
  <c r="EH413" i="51"/>
  <c r="CE445" i="51" s="1"/>
  <c r="BC445" i="51"/>
  <c r="CA473" i="2"/>
  <c r="CC244" i="49"/>
  <c r="AZ504" i="2"/>
  <c r="EE472" i="2"/>
  <c r="V608" i="2"/>
  <c r="W504" i="2"/>
  <c r="CF511" i="51"/>
  <c r="CF316" i="51"/>
  <c r="CF446" i="51"/>
  <c r="AA546" i="51"/>
  <c r="AA579" i="51" s="1"/>
  <c r="CF381" i="51"/>
  <c r="AA57" i="51"/>
  <c r="BD113" i="46" s="1"/>
  <c r="EF409" i="2"/>
  <c r="X441" i="2"/>
  <c r="BA441" i="2"/>
  <c r="CE251" i="2"/>
  <c r="AA252" i="50"/>
  <c r="BD252" i="50"/>
  <c r="EI220" i="50"/>
  <c r="CE380" i="49"/>
  <c r="Z378" i="50"/>
  <c r="EH346" i="50"/>
  <c r="BC378" i="50"/>
  <c r="EJ416" i="2"/>
  <c r="BE448" i="2"/>
  <c r="AB448" i="2"/>
  <c r="EJ481" i="2"/>
  <c r="BE513" i="2"/>
  <c r="AA617" i="2"/>
  <c r="AB513" i="2"/>
  <c r="BA376" i="2"/>
  <c r="EF344" i="2"/>
  <c r="X376" i="2"/>
  <c r="BB314" i="50"/>
  <c r="EG282" i="50"/>
  <c r="Y314" i="50"/>
  <c r="X507" i="2"/>
  <c r="BA507" i="2"/>
  <c r="EF475" i="2"/>
  <c r="W611" i="2"/>
  <c r="CC309" i="51"/>
  <c r="CB343" i="49"/>
  <c r="Z57" i="49"/>
  <c r="W309" i="2"/>
  <c r="EE277" i="2"/>
  <c r="AZ309" i="2"/>
  <c r="CG254" i="50"/>
  <c r="Z313" i="50"/>
  <c r="BC313" i="50"/>
  <c r="EH281" i="50"/>
  <c r="CD478" i="50"/>
  <c r="CD218" i="50"/>
  <c r="BB111" i="45"/>
  <c r="CA278" i="2"/>
  <c r="BB379" i="50"/>
  <c r="EG347" i="50"/>
  <c r="Y379" i="50"/>
  <c r="Z543" i="49"/>
  <c r="Z576" i="49" s="1"/>
  <c r="CE313" i="49"/>
  <c r="CE508" i="49"/>
  <c r="CE443" i="49"/>
  <c r="CE378" i="49"/>
  <c r="Z54" i="49"/>
  <c r="CC374" i="49"/>
  <c r="X539" i="49"/>
  <c r="X572" i="49" s="1"/>
  <c r="CC309" i="49"/>
  <c r="CC504" i="49"/>
  <c r="CC439" i="49"/>
  <c r="X50" i="49"/>
  <c r="EE212" i="2"/>
  <c r="AZ244" i="2"/>
  <c r="W244" i="2"/>
  <c r="AY12" i="45"/>
  <c r="EF345" i="2"/>
  <c r="X377" i="2"/>
  <c r="BA377" i="2"/>
  <c r="BD481" i="51"/>
  <c r="CF481" i="51" s="1"/>
  <c r="BD416" i="51"/>
  <c r="CF416" i="51" s="1"/>
  <c r="BD113" i="48"/>
  <c r="AB188" i="51"/>
  <c r="BD221" i="51"/>
  <c r="CF221" i="51" s="1"/>
  <c r="BD351" i="51"/>
  <c r="CF351" i="51" s="1"/>
  <c r="BD286" i="51"/>
  <c r="CF286" i="51" s="1"/>
  <c r="BB410" i="51"/>
  <c r="CD410" i="51" s="1"/>
  <c r="BB280" i="51"/>
  <c r="CD280" i="51" s="1"/>
  <c r="Z182" i="51"/>
  <c r="BB345" i="51"/>
  <c r="CD345" i="51" s="1"/>
  <c r="BB475" i="51"/>
  <c r="CD475" i="51" s="1"/>
  <c r="BB215" i="51"/>
  <c r="CD215" i="51" s="1"/>
  <c r="BA279" i="49"/>
  <c r="CC279" i="49" s="1"/>
  <c r="Y181" i="49"/>
  <c r="BA409" i="49"/>
  <c r="CC409" i="49" s="1"/>
  <c r="BA214" i="49"/>
  <c r="CC214" i="49" s="1"/>
  <c r="BA344" i="49"/>
  <c r="CC344" i="49" s="1"/>
  <c r="BA474" i="49"/>
  <c r="CC474" i="49" s="1"/>
  <c r="EI285" i="50"/>
  <c r="AA317" i="50"/>
  <c r="BD317" i="50"/>
  <c r="BA279" i="50"/>
  <c r="CC279" i="50" s="1"/>
  <c r="BA344" i="50"/>
  <c r="CC344" i="50" s="1"/>
  <c r="BA409" i="50"/>
  <c r="CC409" i="50" s="1"/>
  <c r="BA474" i="50"/>
  <c r="CC474" i="50" s="1"/>
  <c r="Y181" i="50"/>
  <c r="BA214" i="50"/>
  <c r="CC214" i="50" s="1"/>
  <c r="W244" i="50"/>
  <c r="EE212" i="50"/>
  <c r="CB244" i="50" s="1"/>
  <c r="AZ244" i="50"/>
  <c r="AY74" i="45"/>
  <c r="CE509" i="51"/>
  <c r="CE314" i="51"/>
  <c r="CE379" i="51"/>
  <c r="Z544" i="51"/>
  <c r="Z577" i="51" s="1"/>
  <c r="CE444" i="51"/>
  <c r="Z55" i="51"/>
  <c r="BC111" i="46" s="1"/>
  <c r="AA546" i="50"/>
  <c r="AA579" i="50" s="1"/>
  <c r="CF316" i="50"/>
  <c r="CF511" i="50"/>
  <c r="CF381" i="50"/>
  <c r="CF446" i="50"/>
  <c r="AA57" i="50"/>
  <c r="BD82" i="46" s="1"/>
  <c r="Z546" i="49"/>
  <c r="Z579" i="49" s="1"/>
  <c r="CE446" i="49"/>
  <c r="CG252" i="2"/>
  <c r="CC244" i="51"/>
  <c r="Z57" i="2"/>
  <c r="CC214" i="51"/>
  <c r="CA239" i="2"/>
  <c r="V238" i="2"/>
  <c r="AY238" i="2"/>
  <c r="ED206" i="2"/>
  <c r="AX6" i="45"/>
  <c r="CB242" i="50"/>
  <c r="AZ501" i="2"/>
  <c r="V605" i="2"/>
  <c r="W501" i="2"/>
  <c r="EE469" i="2"/>
  <c r="AZ306" i="2"/>
  <c r="EE274" i="2"/>
  <c r="W306" i="2"/>
  <c r="AY403" i="50"/>
  <c r="CA403" i="50" s="1"/>
  <c r="AY338" i="50"/>
  <c r="CA338" i="50" s="1"/>
  <c r="AY273" i="50"/>
  <c r="CA273" i="50" s="1"/>
  <c r="W175" i="50"/>
  <c r="AY208" i="50"/>
  <c r="CA208" i="50" s="1"/>
  <c r="AY468" i="50"/>
  <c r="CA468" i="50" s="1"/>
  <c r="EE404" i="50"/>
  <c r="W436" i="50"/>
  <c r="AZ436" i="50"/>
  <c r="AZ371" i="50"/>
  <c r="W371" i="50"/>
  <c r="EE339" i="50"/>
  <c r="CB242" i="2"/>
  <c r="V368" i="2"/>
  <c r="ED336" i="2"/>
  <c r="AY368" i="2"/>
  <c r="AZ436" i="2"/>
  <c r="EE404" i="2"/>
  <c r="W436" i="2"/>
  <c r="AZ241" i="50"/>
  <c r="EE209" i="50"/>
  <c r="W241" i="50"/>
  <c r="W501" i="50"/>
  <c r="AZ501" i="50"/>
  <c r="EE469" i="50"/>
  <c r="V605" i="50"/>
  <c r="V433" i="2"/>
  <c r="AY433" i="2"/>
  <c r="ED401" i="2"/>
  <c r="V534" i="2"/>
  <c r="V567" i="2" s="1"/>
  <c r="CA499" i="2"/>
  <c r="CA369" i="2"/>
  <c r="CA434" i="2"/>
  <c r="CA304" i="2"/>
  <c r="V45" i="2"/>
  <c r="AZ241" i="2"/>
  <c r="W241" i="2"/>
  <c r="EE209" i="2"/>
  <c r="CB502" i="50"/>
  <c r="W537" i="50"/>
  <c r="W570" i="50" s="1"/>
  <c r="CB437" i="50"/>
  <c r="CB372" i="50"/>
  <c r="CB307" i="50"/>
  <c r="W48" i="50"/>
  <c r="AZ73" i="46" s="1"/>
  <c r="AY403" i="2"/>
  <c r="CA403" i="2" s="1"/>
  <c r="AY338" i="2"/>
  <c r="CA338" i="2" s="1"/>
  <c r="AY273" i="2"/>
  <c r="CA273" i="2" s="1"/>
  <c r="W175" i="2"/>
  <c r="AY208" i="2"/>
  <c r="CA208" i="2" s="1"/>
  <c r="AY468" i="2"/>
  <c r="CA468" i="2" s="1"/>
  <c r="AY71" i="45"/>
  <c r="V303" i="2"/>
  <c r="ED271" i="2"/>
  <c r="AY303" i="2"/>
  <c r="U602" i="2"/>
  <c r="V498" i="2"/>
  <c r="AY498" i="2"/>
  <c r="ED466" i="2"/>
  <c r="W371" i="2"/>
  <c r="EE339" i="2"/>
  <c r="AZ371" i="2"/>
  <c r="AY9" i="45"/>
  <c r="W537" i="2"/>
  <c r="W570" i="2" s="1"/>
  <c r="CB502" i="2"/>
  <c r="CB437" i="2"/>
  <c r="CB372" i="2"/>
  <c r="CB307" i="2"/>
  <c r="W48" i="2"/>
  <c r="AZ306" i="50"/>
  <c r="W306" i="50"/>
  <c r="EE274" i="50"/>
  <c r="CA304" i="51"/>
  <c r="CA239" i="51"/>
  <c r="CA434" i="51"/>
  <c r="V534" i="51"/>
  <c r="V567" i="51" s="1"/>
  <c r="CA369" i="51"/>
  <c r="CB242" i="49"/>
  <c r="AY102" i="45"/>
  <c r="AY101" i="45"/>
  <c r="AZ371" i="51"/>
  <c r="W371" i="51"/>
  <c r="EE339" i="51"/>
  <c r="W241" i="49"/>
  <c r="EE209" i="49"/>
  <c r="AZ241" i="49"/>
  <c r="W48" i="49"/>
  <c r="W537" i="51"/>
  <c r="W570" i="51" s="1"/>
  <c r="CB502" i="51"/>
  <c r="CB372" i="51"/>
  <c r="CB437" i="51"/>
  <c r="CB307" i="51"/>
  <c r="V45" i="51"/>
  <c r="AY101" i="46" s="1"/>
  <c r="CA499" i="51"/>
  <c r="W435" i="51"/>
  <c r="AZ435" i="51"/>
  <c r="EE403" i="51"/>
  <c r="EE208" i="51"/>
  <c r="AZ240" i="51"/>
  <c r="W240" i="51"/>
  <c r="V605" i="49"/>
  <c r="W501" i="49"/>
  <c r="AZ501" i="49"/>
  <c r="EE469" i="49"/>
  <c r="AY40" i="45"/>
  <c r="W175" i="49"/>
  <c r="AY208" i="49"/>
  <c r="CA208" i="49" s="1"/>
  <c r="AY273" i="49"/>
  <c r="CA273" i="49" s="1"/>
  <c r="AY403" i="49"/>
  <c r="CA403" i="49" s="1"/>
  <c r="AY39" i="48"/>
  <c r="AY468" i="49"/>
  <c r="CA468" i="49" s="1"/>
  <c r="AY338" i="49"/>
  <c r="CA338" i="49" s="1"/>
  <c r="U533" i="51"/>
  <c r="U566" i="51" s="1"/>
  <c r="BZ498" i="51"/>
  <c r="BZ433" i="51"/>
  <c r="BZ303" i="51"/>
  <c r="BZ368" i="51"/>
  <c r="U44" i="51"/>
  <c r="AX100" i="46" s="1"/>
  <c r="BZ238" i="51"/>
  <c r="CB242" i="51"/>
  <c r="W370" i="51"/>
  <c r="AZ370" i="51"/>
  <c r="EE338" i="51"/>
  <c r="AZ436" i="51"/>
  <c r="W436" i="51"/>
  <c r="EE404" i="51"/>
  <c r="V605" i="51"/>
  <c r="AZ501" i="51"/>
  <c r="W501" i="51"/>
  <c r="EE469" i="51"/>
  <c r="AZ436" i="49"/>
  <c r="W436" i="49"/>
  <c r="EE404" i="49"/>
  <c r="W306" i="49"/>
  <c r="AZ306" i="49"/>
  <c r="EE274" i="49"/>
  <c r="CA499" i="49"/>
  <c r="V534" i="49"/>
  <c r="V567" i="49" s="1"/>
  <c r="CA434" i="49"/>
  <c r="CA369" i="49"/>
  <c r="CA304" i="49"/>
  <c r="W537" i="49"/>
  <c r="W570" i="49" s="1"/>
  <c r="CB502" i="49"/>
  <c r="CB307" i="49"/>
  <c r="CB372" i="49"/>
  <c r="CB437" i="49"/>
  <c r="W48" i="51"/>
  <c r="AZ104" i="46" s="1"/>
  <c r="AZ500" i="51"/>
  <c r="V604" i="51"/>
  <c r="W500" i="51"/>
  <c r="EE468" i="51"/>
  <c r="W306" i="51"/>
  <c r="AZ306" i="51"/>
  <c r="EE274" i="51"/>
  <c r="AZ371" i="49"/>
  <c r="EE339" i="49"/>
  <c r="W371" i="49"/>
  <c r="V173" i="49"/>
  <c r="AX37" i="48"/>
  <c r="AX206" i="49"/>
  <c r="BZ206" i="49" s="1"/>
  <c r="AX401" i="49"/>
  <c r="BZ401" i="49" s="1"/>
  <c r="AX336" i="49"/>
  <c r="BZ336" i="49" s="1"/>
  <c r="AX271" i="49"/>
  <c r="BZ271" i="49" s="1"/>
  <c r="AX466" i="49"/>
  <c r="BZ466" i="49" s="1"/>
  <c r="EE273" i="51"/>
  <c r="AZ305" i="51"/>
  <c r="W305" i="51"/>
  <c r="CA239" i="49"/>
  <c r="W241" i="51"/>
  <c r="EE209" i="51"/>
  <c r="AZ241" i="51"/>
  <c r="V45" i="49"/>
  <c r="U534" i="50" l="1"/>
  <c r="U567" i="50" s="1"/>
  <c r="BZ499" i="50"/>
  <c r="BZ369" i="50"/>
  <c r="BZ304" i="50"/>
  <c r="BZ434" i="50"/>
  <c r="P100" i="38"/>
  <c r="AS360" i="2"/>
  <c r="Q116" i="38" s="1"/>
  <c r="BU335" i="2"/>
  <c r="AS230" i="2"/>
  <c r="Q50" i="38" s="1"/>
  <c r="BU205" i="2"/>
  <c r="CC243" i="49"/>
  <c r="CC503" i="49"/>
  <c r="CC438" i="49"/>
  <c r="CC373" i="49"/>
  <c r="CC308" i="49"/>
  <c r="X538" i="49"/>
  <c r="X571" i="49" s="1"/>
  <c r="P557" i="50"/>
  <c r="P558" i="50" s="1"/>
  <c r="P565" i="50"/>
  <c r="P590" i="50" s="1"/>
  <c r="P591" i="50" s="1"/>
  <c r="Q33" i="38" s="1"/>
  <c r="Q34" i="38" s="1"/>
  <c r="Q22" i="38"/>
  <c r="AS230" i="49"/>
  <c r="Q54" i="38" s="1"/>
  <c r="BU205" i="49"/>
  <c r="BU335" i="49"/>
  <c r="AS360" i="49"/>
  <c r="Q120" i="38" s="1"/>
  <c r="P68" i="38"/>
  <c r="AS425" i="2"/>
  <c r="Q149" i="38" s="1"/>
  <c r="BU400" i="2"/>
  <c r="P166" i="38"/>
  <c r="P133" i="38"/>
  <c r="P136" i="38"/>
  <c r="P144" i="38" s="1"/>
  <c r="P140" i="38"/>
  <c r="P173" i="38"/>
  <c r="P169" i="38"/>
  <c r="P177" i="38" s="1"/>
  <c r="AS68" i="46"/>
  <c r="AS94" i="46" s="1"/>
  <c r="AS400" i="50"/>
  <c r="Q172" i="50"/>
  <c r="Q197" i="50" s="1"/>
  <c r="Q198" i="50" s="1"/>
  <c r="AS205" i="50"/>
  <c r="AS335" i="50"/>
  <c r="AS465" i="50"/>
  <c r="AS270" i="50"/>
  <c r="P68" i="50"/>
  <c r="BU270" i="49"/>
  <c r="AS295" i="49"/>
  <c r="Q87" i="38" s="1"/>
  <c r="AS490" i="2"/>
  <c r="Q182" i="38" s="1"/>
  <c r="BU465" i="2"/>
  <c r="P126" i="38"/>
  <c r="P134" i="38" s="1"/>
  <c r="P159" i="38"/>
  <c r="P167" i="38" s="1"/>
  <c r="BB471" i="2"/>
  <c r="CD471" i="2" s="1"/>
  <c r="BB276" i="2"/>
  <c r="CD276" i="2" s="1"/>
  <c r="BB211" i="2"/>
  <c r="CD211" i="2" s="1"/>
  <c r="BB11" i="45" s="1"/>
  <c r="Z178" i="2"/>
  <c r="BB341" i="2"/>
  <c r="CD341" i="2" s="1"/>
  <c r="BB11" i="46"/>
  <c r="BB406" i="2"/>
  <c r="CD406" i="2" s="1"/>
  <c r="BB42" i="46"/>
  <c r="AS490" i="49"/>
  <c r="Q186" i="38" s="1"/>
  <c r="BU465" i="49"/>
  <c r="BZ239" i="50"/>
  <c r="P594" i="2"/>
  <c r="Q24" i="38"/>
  <c r="P134" i="2"/>
  <c r="P102" i="2"/>
  <c r="P67" i="38"/>
  <c r="BA105" i="46"/>
  <c r="BA211" i="51"/>
  <c r="CC211" i="51" s="1"/>
  <c r="BA406" i="51"/>
  <c r="CC406" i="51" s="1"/>
  <c r="BA341" i="51"/>
  <c r="CC341" i="51" s="1"/>
  <c r="BA471" i="51"/>
  <c r="CC471" i="51" s="1"/>
  <c r="Y178" i="51"/>
  <c r="BA103" i="48"/>
  <c r="BA276" i="51"/>
  <c r="CC276" i="51" s="1"/>
  <c r="AS99" i="46"/>
  <c r="AS125" i="46" s="1"/>
  <c r="Q225" i="38" s="1"/>
  <c r="AS270" i="51"/>
  <c r="AS400" i="51"/>
  <c r="P68" i="51"/>
  <c r="AS465" i="51"/>
  <c r="AS205" i="51"/>
  <c r="AS97" i="48"/>
  <c r="AS123" i="48" s="1"/>
  <c r="Q234" i="38" s="1"/>
  <c r="Q172" i="51"/>
  <c r="Q197" i="51" s="1"/>
  <c r="Q198" i="51" s="1"/>
  <c r="AS335" i="51"/>
  <c r="P103" i="38"/>
  <c r="P111" i="38" s="1"/>
  <c r="P107" i="38"/>
  <c r="P313" i="38"/>
  <c r="P74" i="38"/>
  <c r="P70" i="38"/>
  <c r="P78" i="38" s="1"/>
  <c r="Q269" i="38"/>
  <c r="Q237" i="38"/>
  <c r="Q273" i="38" s="1"/>
  <c r="AS295" i="2"/>
  <c r="Q83" i="38" s="1"/>
  <c r="BU270" i="2"/>
  <c r="P93" i="38"/>
  <c r="P101" i="38" s="1"/>
  <c r="P279" i="38"/>
  <c r="P247" i="38"/>
  <c r="P283" i="38" s="1"/>
  <c r="P199" i="38"/>
  <c r="P310" i="38"/>
  <c r="P322" i="38"/>
  <c r="AS425" i="49"/>
  <c r="Q153" i="38" s="1"/>
  <c r="BU400" i="49"/>
  <c r="P206" i="38"/>
  <c r="P202" i="38"/>
  <c r="P210" i="38" s="1"/>
  <c r="P280" i="38"/>
  <c r="P248" i="38"/>
  <c r="U45" i="50"/>
  <c r="BB74" i="46"/>
  <c r="BB211" i="50"/>
  <c r="CD211" i="50" s="1"/>
  <c r="BB73" i="45" s="1"/>
  <c r="BB341" i="50"/>
  <c r="CD341" i="50" s="1"/>
  <c r="BB471" i="50"/>
  <c r="CD471" i="50" s="1"/>
  <c r="BB406" i="50"/>
  <c r="CD406" i="50" s="1"/>
  <c r="Z178" i="50"/>
  <c r="BB276" i="50"/>
  <c r="CD276" i="50" s="1"/>
  <c r="P594" i="49"/>
  <c r="P102" i="49"/>
  <c r="P134" i="49"/>
  <c r="Q36" i="38"/>
  <c r="AW69" i="46"/>
  <c r="AW336" i="50"/>
  <c r="BY336" i="50" s="1"/>
  <c r="AW466" i="50"/>
  <c r="BY466" i="50" s="1"/>
  <c r="U173" i="50"/>
  <c r="AW401" i="50"/>
  <c r="BY401" i="50" s="1"/>
  <c r="AW271" i="50"/>
  <c r="BY271" i="50" s="1"/>
  <c r="AW206" i="50"/>
  <c r="BY206" i="50" s="1"/>
  <c r="AW68" i="45" s="1"/>
  <c r="AW98" i="48"/>
  <c r="Q224" i="38"/>
  <c r="P565" i="51"/>
  <c r="P590" i="51" s="1"/>
  <c r="P591" i="51" s="1"/>
  <c r="Q45" i="38" s="1"/>
  <c r="Q46" i="38" s="1"/>
  <c r="P557" i="51"/>
  <c r="P558" i="51" s="1"/>
  <c r="P200" i="38"/>
  <c r="P278" i="38"/>
  <c r="P246" i="38"/>
  <c r="P282" i="38" s="1"/>
  <c r="X49" i="49"/>
  <c r="AY38" i="46"/>
  <c r="AY7" i="46"/>
  <c r="BB48" i="46"/>
  <c r="BB17" i="46"/>
  <c r="AZ10" i="46"/>
  <c r="AZ41" i="46"/>
  <c r="BE20" i="46"/>
  <c r="BE51" i="46"/>
  <c r="BC19" i="46"/>
  <c r="BC50" i="46"/>
  <c r="BB18" i="46"/>
  <c r="BB49" i="46"/>
  <c r="BA105" i="48"/>
  <c r="EH216" i="51"/>
  <c r="BA473" i="50"/>
  <c r="CC473" i="50" s="1"/>
  <c r="BB505" i="50" s="1"/>
  <c r="BA408" i="50"/>
  <c r="CC408" i="50" s="1"/>
  <c r="Y440" i="50" s="1"/>
  <c r="BA213" i="50"/>
  <c r="CC213" i="50" s="1"/>
  <c r="Y245" i="50" s="1"/>
  <c r="Y180" i="50"/>
  <c r="BA278" i="50"/>
  <c r="CC278" i="50" s="1"/>
  <c r="BB310" i="50" s="1"/>
  <c r="BA343" i="50"/>
  <c r="CC343" i="50" s="1"/>
  <c r="EG343" i="50" s="1"/>
  <c r="BC248" i="51"/>
  <c r="EH346" i="51"/>
  <c r="BC378" i="51"/>
  <c r="BC443" i="51"/>
  <c r="BC508" i="51"/>
  <c r="EH476" i="51"/>
  <c r="EH281" i="51"/>
  <c r="CE313" i="51" s="1"/>
  <c r="BC313" i="51"/>
  <c r="BB109" i="45"/>
  <c r="Z313" i="51"/>
  <c r="Z543" i="51" s="1"/>
  <c r="Z576" i="51" s="1"/>
  <c r="EH411" i="51"/>
  <c r="Y612" i="51"/>
  <c r="BC249" i="49"/>
  <c r="Z249" i="49"/>
  <c r="Z314" i="49"/>
  <c r="BC314" i="49"/>
  <c r="EH282" i="49"/>
  <c r="AY13" i="45"/>
  <c r="EH217" i="49"/>
  <c r="BA76" i="45"/>
  <c r="CF252" i="50"/>
  <c r="BA45" i="45"/>
  <c r="BD114" i="45"/>
  <c r="CE313" i="50"/>
  <c r="CE248" i="50"/>
  <c r="CC247" i="2"/>
  <c r="CD249" i="50"/>
  <c r="EG409" i="51"/>
  <c r="BB441" i="51"/>
  <c r="Y441" i="51"/>
  <c r="BD219" i="50"/>
  <c r="CF219" i="50" s="1"/>
  <c r="BD349" i="50"/>
  <c r="CF349" i="50" s="1"/>
  <c r="BD284" i="50"/>
  <c r="CF284" i="50" s="1"/>
  <c r="BD414" i="50"/>
  <c r="CF414" i="50" s="1"/>
  <c r="AB186" i="50"/>
  <c r="BD479" i="50"/>
  <c r="CF479" i="50" s="1"/>
  <c r="Y506" i="50"/>
  <c r="BB506" i="50"/>
  <c r="X610" i="50"/>
  <c r="EG474" i="50"/>
  <c r="EG279" i="50"/>
  <c r="Y311" i="50"/>
  <c r="BB311" i="50"/>
  <c r="EG344" i="49"/>
  <c r="BB376" i="49"/>
  <c r="Y376" i="49"/>
  <c r="AB253" i="51"/>
  <c r="BE253" i="51"/>
  <c r="EJ221" i="51"/>
  <c r="EJ416" i="51"/>
  <c r="BE448" i="51"/>
  <c r="AB448" i="51"/>
  <c r="AZ310" i="2"/>
  <c r="EE278" i="2"/>
  <c r="W310" i="2"/>
  <c r="EH478" i="50"/>
  <c r="Y614" i="50"/>
  <c r="BC510" i="50"/>
  <c r="Z510" i="50"/>
  <c r="AA186" i="49"/>
  <c r="BC414" i="49"/>
  <c r="CE414" i="49" s="1"/>
  <c r="BC284" i="49"/>
  <c r="BC219" i="49"/>
  <c r="CE219" i="49" s="1"/>
  <c r="BC349" i="49"/>
  <c r="CE349" i="49" s="1"/>
  <c r="BC50" i="48"/>
  <c r="BC479" i="49"/>
  <c r="CE479" i="49" s="1"/>
  <c r="BC380" i="50"/>
  <c r="Z380" i="50"/>
  <c r="EH348" i="50"/>
  <c r="BA475" i="50"/>
  <c r="BA280" i="50"/>
  <c r="BA345" i="50"/>
  <c r="BA410" i="50"/>
  <c r="Y182" i="50"/>
  <c r="BA215" i="50"/>
  <c r="BA107" i="48"/>
  <c r="CE508" i="50"/>
  <c r="AB514" i="2"/>
  <c r="AA618" i="2"/>
  <c r="BE514" i="2"/>
  <c r="EJ482" i="2"/>
  <c r="AB319" i="2"/>
  <c r="EJ287" i="2"/>
  <c r="BE319" i="2"/>
  <c r="EG411" i="2"/>
  <c r="BB443" i="2"/>
  <c r="Y443" i="2"/>
  <c r="AB513" i="50"/>
  <c r="EJ481" i="50"/>
  <c r="BE513" i="50"/>
  <c r="AA617" i="50"/>
  <c r="AB253" i="50"/>
  <c r="BE253" i="50"/>
  <c r="EJ221" i="50"/>
  <c r="CE510" i="51"/>
  <c r="CC246" i="2"/>
  <c r="CG513" i="2"/>
  <c r="CG448" i="2"/>
  <c r="CG383" i="2"/>
  <c r="AB548" i="2"/>
  <c r="AB581" i="2" s="1"/>
  <c r="CG318" i="2"/>
  <c r="AB59" i="2"/>
  <c r="EK220" i="51"/>
  <c r="BE113" i="45"/>
  <c r="BB441" i="50"/>
  <c r="Y441" i="50"/>
  <c r="EG409" i="50"/>
  <c r="BB246" i="49"/>
  <c r="Y246" i="49"/>
  <c r="EG214" i="49"/>
  <c r="EG279" i="49"/>
  <c r="BB311" i="49"/>
  <c r="Y311" i="49"/>
  <c r="Z247" i="51"/>
  <c r="EH215" i="51"/>
  <c r="BC247" i="51"/>
  <c r="EJ481" i="51"/>
  <c r="BE513" i="51"/>
  <c r="AB513" i="51"/>
  <c r="AA617" i="51"/>
  <c r="BA407" i="49"/>
  <c r="CC407" i="49" s="1"/>
  <c r="Y179" i="49"/>
  <c r="BA472" i="49"/>
  <c r="CC472" i="49" s="1"/>
  <c r="BA277" i="49"/>
  <c r="CC277" i="49" s="1"/>
  <c r="BA212" i="49"/>
  <c r="CC212" i="49" s="1"/>
  <c r="BA342" i="49"/>
  <c r="CC342" i="49" s="1"/>
  <c r="Z250" i="50"/>
  <c r="BC250" i="50"/>
  <c r="EH218" i="50"/>
  <c r="BB80" i="45"/>
  <c r="BB311" i="51"/>
  <c r="EG279" i="51"/>
  <c r="Y311" i="51"/>
  <c r="AB186" i="51"/>
  <c r="BD349" i="51"/>
  <c r="CF349" i="51" s="1"/>
  <c r="BD479" i="51"/>
  <c r="CF479" i="51" s="1"/>
  <c r="BD219" i="51"/>
  <c r="CF219" i="51" s="1"/>
  <c r="BD284" i="51"/>
  <c r="CF284" i="51" s="1"/>
  <c r="BD414" i="51"/>
  <c r="CF414" i="51" s="1"/>
  <c r="BD111" i="48"/>
  <c r="AZ505" i="2"/>
  <c r="EE473" i="2"/>
  <c r="V609" i="2"/>
  <c r="W505" i="2"/>
  <c r="Z185" i="2"/>
  <c r="BB478" i="2"/>
  <c r="BB218" i="2"/>
  <c r="BB413" i="2"/>
  <c r="BB348" i="2"/>
  <c r="BB283" i="2"/>
  <c r="BB49" i="48"/>
  <c r="CE378" i="50"/>
  <c r="EJ222" i="2"/>
  <c r="AB254" i="2"/>
  <c r="BE254" i="2"/>
  <c r="EJ417" i="2"/>
  <c r="BE449" i="2"/>
  <c r="AB449" i="2"/>
  <c r="Y310" i="51"/>
  <c r="EG278" i="51"/>
  <c r="BB310" i="51"/>
  <c r="CC343" i="51"/>
  <c r="BB313" i="2"/>
  <c r="Y313" i="2"/>
  <c r="EG281" i="2"/>
  <c r="BB508" i="2"/>
  <c r="EG476" i="2"/>
  <c r="X612" i="2"/>
  <c r="Y508" i="2"/>
  <c r="BC379" i="49"/>
  <c r="Z379" i="49"/>
  <c r="EH347" i="49"/>
  <c r="EE343" i="2"/>
  <c r="AZ375" i="2"/>
  <c r="W375" i="2"/>
  <c r="BE318" i="50"/>
  <c r="EJ286" i="50"/>
  <c r="AB318" i="50"/>
  <c r="AB448" i="50"/>
  <c r="EJ416" i="50"/>
  <c r="BE448" i="50"/>
  <c r="CE315" i="51"/>
  <c r="Y544" i="50"/>
  <c r="Y577" i="50" s="1"/>
  <c r="CD444" i="50"/>
  <c r="CD379" i="50"/>
  <c r="CD509" i="50"/>
  <c r="CD314" i="50"/>
  <c r="Y55" i="50"/>
  <c r="BB80" i="46" s="1"/>
  <c r="BE352" i="50"/>
  <c r="CG352" i="50" s="1"/>
  <c r="EK352" i="50" s="1"/>
  <c r="BE287" i="50"/>
  <c r="CG287" i="50" s="1"/>
  <c r="EK287" i="50" s="1"/>
  <c r="BE482" i="50"/>
  <c r="CG482" i="50" s="1"/>
  <c r="EK482" i="50" s="1"/>
  <c r="BE417" i="50"/>
  <c r="CG417" i="50" s="1"/>
  <c r="EK417" i="50" s="1"/>
  <c r="BE222" i="50"/>
  <c r="CG222" i="50" s="1"/>
  <c r="EK222" i="50" s="1"/>
  <c r="BE114" i="48"/>
  <c r="EH412" i="49"/>
  <c r="BC444" i="49"/>
  <c r="Z444" i="49"/>
  <c r="EH413" i="50"/>
  <c r="BC445" i="50"/>
  <c r="Z445" i="50"/>
  <c r="CC377" i="2"/>
  <c r="X542" i="2"/>
  <c r="X575" i="2" s="1"/>
  <c r="CC312" i="2"/>
  <c r="CC507" i="2"/>
  <c r="CC442" i="2"/>
  <c r="X53" i="2"/>
  <c r="AA184" i="51"/>
  <c r="BC217" i="51"/>
  <c r="CE217" i="51" s="1"/>
  <c r="BC347" i="51"/>
  <c r="CE347" i="51" s="1"/>
  <c r="BC282" i="51"/>
  <c r="CE282" i="51" s="1"/>
  <c r="BC412" i="51"/>
  <c r="CE412" i="51" s="1"/>
  <c r="BC477" i="51"/>
  <c r="CE477" i="51" s="1"/>
  <c r="BB246" i="50"/>
  <c r="EG214" i="50"/>
  <c r="Y246" i="50"/>
  <c r="Y376" i="50"/>
  <c r="BB376" i="50"/>
  <c r="EG344" i="50"/>
  <c r="BB441" i="49"/>
  <c r="Y441" i="49"/>
  <c r="EG409" i="49"/>
  <c r="Z507" i="51"/>
  <c r="Y611" i="51"/>
  <c r="EH475" i="51"/>
  <c r="BC507" i="51"/>
  <c r="BC312" i="51"/>
  <c r="Z312" i="51"/>
  <c r="EH280" i="51"/>
  <c r="AB318" i="51"/>
  <c r="EJ286" i="51"/>
  <c r="BE318" i="51"/>
  <c r="CB439" i="2"/>
  <c r="CB309" i="2"/>
  <c r="W539" i="2"/>
  <c r="W572" i="2" s="1"/>
  <c r="CB374" i="2"/>
  <c r="CB504" i="2"/>
  <c r="W50" i="2"/>
  <c r="Y506" i="51"/>
  <c r="X610" i="51"/>
  <c r="BB506" i="51"/>
  <c r="EG474" i="51"/>
  <c r="EF343" i="49"/>
  <c r="X375" i="49"/>
  <c r="BA375" i="49"/>
  <c r="AZ44" i="45"/>
  <c r="BC315" i="50"/>
  <c r="Z315" i="50"/>
  <c r="EH283" i="50"/>
  <c r="Z54" i="50"/>
  <c r="BC79" i="46" s="1"/>
  <c r="BD22" i="45"/>
  <c r="BB376" i="51"/>
  <c r="Y376" i="51"/>
  <c r="EG344" i="51"/>
  <c r="BC478" i="49"/>
  <c r="AA185" i="49"/>
  <c r="BC348" i="49"/>
  <c r="CE348" i="49" s="1"/>
  <c r="BC218" i="49"/>
  <c r="CE218" i="49" s="1"/>
  <c r="BC283" i="49"/>
  <c r="CE283" i="49" s="1"/>
  <c r="BC413" i="49"/>
  <c r="CE413" i="49" s="1"/>
  <c r="BD351" i="49"/>
  <c r="CF351" i="49" s="1"/>
  <c r="BD286" i="49"/>
  <c r="CF286" i="49" s="1"/>
  <c r="BD416" i="49"/>
  <c r="CF416" i="49" s="1"/>
  <c r="BD221" i="49"/>
  <c r="CF221" i="49" s="1"/>
  <c r="AB188" i="49"/>
  <c r="BD481" i="49"/>
  <c r="CF481" i="49" s="1"/>
  <c r="BD52" i="48"/>
  <c r="BB440" i="51"/>
  <c r="Y440" i="51"/>
  <c r="EG408" i="51"/>
  <c r="BB245" i="51"/>
  <c r="Y245" i="51"/>
  <c r="EG213" i="51"/>
  <c r="BB378" i="2"/>
  <c r="EG346" i="2"/>
  <c r="Y378" i="2"/>
  <c r="BB248" i="2"/>
  <c r="Y248" i="2"/>
  <c r="EG216" i="2"/>
  <c r="Y613" i="49"/>
  <c r="EH477" i="49"/>
  <c r="BC509" i="49"/>
  <c r="Z509" i="49"/>
  <c r="BE350" i="2"/>
  <c r="CG350" i="2" s="1"/>
  <c r="EK350" i="2" s="1"/>
  <c r="BE415" i="2"/>
  <c r="CG415" i="2" s="1"/>
  <c r="EK415" i="2" s="1"/>
  <c r="BE480" i="2"/>
  <c r="CG480" i="2" s="1"/>
  <c r="EK480" i="2" s="1"/>
  <c r="BE285" i="2"/>
  <c r="CG285" i="2" s="1"/>
  <c r="EK285" i="2" s="1"/>
  <c r="BE220" i="2"/>
  <c r="CG220" i="2" s="1"/>
  <c r="EK220" i="2" s="1"/>
  <c r="AZ440" i="2"/>
  <c r="EE408" i="2"/>
  <c r="W440" i="2"/>
  <c r="BE415" i="49"/>
  <c r="CG415" i="49" s="1"/>
  <c r="EK415" i="49" s="1"/>
  <c r="BE350" i="49"/>
  <c r="CG350" i="49" s="1"/>
  <c r="EK350" i="49" s="1"/>
  <c r="BE285" i="49"/>
  <c r="CG285" i="49" s="1"/>
  <c r="EK285" i="49" s="1"/>
  <c r="BE51" i="48"/>
  <c r="BE220" i="49"/>
  <c r="CG220" i="49" s="1"/>
  <c r="EK220" i="49" s="1"/>
  <c r="BE480" i="49"/>
  <c r="CG480" i="49" s="1"/>
  <c r="EK480" i="49" s="1"/>
  <c r="EJ351" i="50"/>
  <c r="BE383" i="50"/>
  <c r="AB383" i="50"/>
  <c r="Z56" i="51"/>
  <c r="BC112" i="46" s="1"/>
  <c r="Z545" i="51"/>
  <c r="Z578" i="51" s="1"/>
  <c r="CG253" i="2"/>
  <c r="Y182" i="49"/>
  <c r="BA475" i="49"/>
  <c r="BA410" i="49"/>
  <c r="CC410" i="49" s="1"/>
  <c r="BA215" i="49"/>
  <c r="CC215" i="49" s="1"/>
  <c r="BA280" i="49"/>
  <c r="CC280" i="49" s="1"/>
  <c r="BA345" i="49"/>
  <c r="CC345" i="49" s="1"/>
  <c r="BB246" i="51"/>
  <c r="Y246" i="51"/>
  <c r="EG214" i="51"/>
  <c r="BA107" i="45"/>
  <c r="BC414" i="2"/>
  <c r="CE414" i="2" s="1"/>
  <c r="BC479" i="2"/>
  <c r="CE479" i="2" s="1"/>
  <c r="BC219" i="2"/>
  <c r="CE219" i="2" s="1"/>
  <c r="AA186" i="2"/>
  <c r="BC349" i="2"/>
  <c r="CE349" i="2" s="1"/>
  <c r="BC284" i="2"/>
  <c r="CE284" i="2" s="1"/>
  <c r="W539" i="50"/>
  <c r="W572" i="50" s="1"/>
  <c r="CB309" i="50"/>
  <c r="CB504" i="50"/>
  <c r="CB374" i="50"/>
  <c r="CB439" i="50"/>
  <c r="W50" i="50"/>
  <c r="AZ75" i="46" s="1"/>
  <c r="EG474" i="49"/>
  <c r="BB506" i="49"/>
  <c r="X610" i="49"/>
  <c r="Y506" i="49"/>
  <c r="BB108" i="45"/>
  <c r="EH345" i="51"/>
  <c r="BC377" i="51"/>
  <c r="Z377" i="51"/>
  <c r="Z442" i="51"/>
  <c r="EH410" i="51"/>
  <c r="BC442" i="51"/>
  <c r="BE383" i="51"/>
  <c r="EJ351" i="51"/>
  <c r="AB383" i="51"/>
  <c r="AA183" i="49"/>
  <c r="BC476" i="49"/>
  <c r="CE476" i="49" s="1"/>
  <c r="BC216" i="49"/>
  <c r="CE216" i="49" s="1"/>
  <c r="BC411" i="49"/>
  <c r="CE411" i="49" s="1"/>
  <c r="BC346" i="49"/>
  <c r="CE346" i="49" s="1"/>
  <c r="BC281" i="49"/>
  <c r="CE281" i="49" s="1"/>
  <c r="CB244" i="2"/>
  <c r="CF512" i="50"/>
  <c r="CF382" i="50"/>
  <c r="CF447" i="50"/>
  <c r="AA547" i="50"/>
  <c r="AA580" i="50" s="1"/>
  <c r="CF317" i="50"/>
  <c r="AA58" i="50"/>
  <c r="BD83" i="46" s="1"/>
  <c r="CE443" i="50"/>
  <c r="Z543" i="50"/>
  <c r="Z576" i="50" s="1"/>
  <c r="AB384" i="2"/>
  <c r="BE384" i="2"/>
  <c r="EJ352" i="2"/>
  <c r="EF473" i="49"/>
  <c r="BA505" i="49"/>
  <c r="X505" i="49"/>
  <c r="W609" i="49"/>
  <c r="CC473" i="51"/>
  <c r="CE250" i="51"/>
  <c r="BA16" i="45"/>
  <c r="CC506" i="2"/>
  <c r="CC441" i="2"/>
  <c r="CC376" i="2"/>
  <c r="X541" i="2"/>
  <c r="X574" i="2" s="1"/>
  <c r="CC311" i="2"/>
  <c r="X52" i="2"/>
  <c r="BD83" i="45"/>
  <c r="BA277" i="51"/>
  <c r="BA407" i="51"/>
  <c r="CC407" i="51" s="1"/>
  <c r="Y179" i="51"/>
  <c r="BA212" i="51"/>
  <c r="CC212" i="51" s="1"/>
  <c r="BA342" i="51"/>
  <c r="BA472" i="51"/>
  <c r="CC472" i="51" s="1"/>
  <c r="BB217" i="2"/>
  <c r="CD217" i="2" s="1"/>
  <c r="BB282" i="2"/>
  <c r="CD282" i="2" s="1"/>
  <c r="BB477" i="2"/>
  <c r="CD477" i="2" s="1"/>
  <c r="Z184" i="2"/>
  <c r="BB347" i="2"/>
  <c r="CD347" i="2" s="1"/>
  <c r="BB412" i="2"/>
  <c r="CD412" i="2" s="1"/>
  <c r="BB48" i="48"/>
  <c r="BB48" i="45"/>
  <c r="CB241" i="50"/>
  <c r="AZ470" i="2"/>
  <c r="CB470" i="2" s="1"/>
  <c r="AZ405" i="2"/>
  <c r="CB405" i="2" s="1"/>
  <c r="X177" i="2"/>
  <c r="AZ210" i="2"/>
  <c r="CB210" i="2" s="1"/>
  <c r="AZ275" i="2"/>
  <c r="CB275" i="2" s="1"/>
  <c r="AZ340" i="2"/>
  <c r="CB340" i="2" s="1"/>
  <c r="W240" i="2"/>
  <c r="EE208" i="2"/>
  <c r="AZ240" i="2"/>
  <c r="AZ370" i="2"/>
  <c r="EE338" i="2"/>
  <c r="W370" i="2"/>
  <c r="AY467" i="2"/>
  <c r="CA467" i="2" s="1"/>
  <c r="W174" i="2"/>
  <c r="AY207" i="2"/>
  <c r="CA207" i="2" s="1"/>
  <c r="AY337" i="2"/>
  <c r="CA337" i="2" s="1"/>
  <c r="AY402" i="2"/>
  <c r="CA402" i="2" s="1"/>
  <c r="AY272" i="2"/>
  <c r="CA272" i="2" s="1"/>
  <c r="W536" i="50"/>
  <c r="W569" i="50" s="1"/>
  <c r="CB371" i="50"/>
  <c r="CB436" i="50"/>
  <c r="CB501" i="50"/>
  <c r="CB306" i="50"/>
  <c r="AZ240" i="50"/>
  <c r="W240" i="50"/>
  <c r="EE208" i="50"/>
  <c r="AZ370" i="50"/>
  <c r="W370" i="50"/>
  <c r="EE338" i="50"/>
  <c r="CA238" i="2"/>
  <c r="AZ435" i="2"/>
  <c r="W435" i="2"/>
  <c r="EE403" i="2"/>
  <c r="AZ435" i="50"/>
  <c r="EE403" i="50"/>
  <c r="W435" i="50"/>
  <c r="V533" i="2"/>
  <c r="V566" i="2" s="1"/>
  <c r="CA498" i="2"/>
  <c r="CA433" i="2"/>
  <c r="CA368" i="2"/>
  <c r="CA303" i="2"/>
  <c r="V44" i="2"/>
  <c r="AZ305" i="2"/>
  <c r="W305" i="2"/>
  <c r="EE273" i="2"/>
  <c r="CB501" i="2"/>
  <c r="W536" i="2"/>
  <c r="W569" i="2" s="1"/>
  <c r="CB436" i="2"/>
  <c r="CB371" i="2"/>
  <c r="CB306" i="2"/>
  <c r="W47" i="2"/>
  <c r="CB241" i="2"/>
  <c r="V604" i="2"/>
  <c r="AZ500" i="2"/>
  <c r="W500" i="2"/>
  <c r="EE468" i="2"/>
  <c r="AY8" i="45"/>
  <c r="AZ470" i="50"/>
  <c r="CB470" i="50" s="1"/>
  <c r="AZ340" i="50"/>
  <c r="CB340" i="50" s="1"/>
  <c r="X177" i="50"/>
  <c r="AZ210" i="50"/>
  <c r="CB210" i="50" s="1"/>
  <c r="AZ405" i="50"/>
  <c r="CB405" i="50" s="1"/>
  <c r="AZ275" i="50"/>
  <c r="CB275" i="50" s="1"/>
  <c r="V604" i="50"/>
  <c r="W500" i="50"/>
  <c r="EE468" i="50"/>
  <c r="AZ500" i="50"/>
  <c r="AZ305" i="50"/>
  <c r="EE273" i="50"/>
  <c r="W305" i="50"/>
  <c r="AY70" i="45"/>
  <c r="W47" i="50"/>
  <c r="AZ72" i="46" s="1"/>
  <c r="W47" i="51"/>
  <c r="AZ103" i="46" s="1"/>
  <c r="AY39" i="45"/>
  <c r="AX37" i="45"/>
  <c r="CB241" i="51"/>
  <c r="CB241" i="49"/>
  <c r="AZ370" i="49"/>
  <c r="W370" i="49"/>
  <c r="EE338" i="49"/>
  <c r="W535" i="51"/>
  <c r="W568" i="51" s="1"/>
  <c r="CB500" i="51"/>
  <c r="CB435" i="51"/>
  <c r="CB305" i="51"/>
  <c r="CB370" i="51"/>
  <c r="W46" i="51"/>
  <c r="AZ102" i="46" s="1"/>
  <c r="V433" i="49"/>
  <c r="AY433" i="49"/>
  <c r="ED401" i="49"/>
  <c r="AZ240" i="49"/>
  <c r="W240" i="49"/>
  <c r="EE208" i="49"/>
  <c r="W174" i="51"/>
  <c r="AY402" i="51"/>
  <c r="CA402" i="51" s="1"/>
  <c r="AY337" i="51"/>
  <c r="CA337" i="51" s="1"/>
  <c r="AY467" i="51"/>
  <c r="CA467" i="51" s="1"/>
  <c r="AY207" i="51"/>
  <c r="CA207" i="51" s="1"/>
  <c r="AY272" i="51"/>
  <c r="CA272" i="51" s="1"/>
  <c r="AY238" i="49"/>
  <c r="V238" i="49"/>
  <c r="ED206" i="49"/>
  <c r="X177" i="51"/>
  <c r="AZ405" i="51"/>
  <c r="CB405" i="51" s="1"/>
  <c r="AZ470" i="51"/>
  <c r="CB470" i="51" s="1"/>
  <c r="AZ340" i="51"/>
  <c r="CB340" i="51" s="1"/>
  <c r="AZ102" i="48"/>
  <c r="AZ210" i="51"/>
  <c r="CB210" i="51" s="1"/>
  <c r="AZ275" i="51"/>
  <c r="CB275" i="51" s="1"/>
  <c r="V604" i="49"/>
  <c r="AZ500" i="49"/>
  <c r="W500" i="49"/>
  <c r="EE468" i="49"/>
  <c r="AZ435" i="49"/>
  <c r="W435" i="49"/>
  <c r="EE403" i="49"/>
  <c r="X177" i="49"/>
  <c r="AZ210" i="49"/>
  <c r="CB210" i="49" s="1"/>
  <c r="AZ41" i="48"/>
  <c r="AZ405" i="49"/>
  <c r="CB405" i="49" s="1"/>
  <c r="AZ275" i="49"/>
  <c r="CB275" i="49" s="1"/>
  <c r="AZ340" i="49"/>
  <c r="CB340" i="49" s="1"/>
  <c r="AZ470" i="49"/>
  <c r="CB470" i="49" s="1"/>
  <c r="W536" i="49"/>
  <c r="W569" i="49" s="1"/>
  <c r="CB501" i="49"/>
  <c r="CB436" i="49"/>
  <c r="CB371" i="49"/>
  <c r="CB306" i="49"/>
  <c r="CB501" i="51"/>
  <c r="W536" i="51"/>
  <c r="W569" i="51" s="1"/>
  <c r="CB306" i="51"/>
  <c r="CB436" i="51"/>
  <c r="CB371" i="51"/>
  <c r="V173" i="51"/>
  <c r="AX336" i="51"/>
  <c r="BZ336" i="51" s="1"/>
  <c r="AX401" i="51"/>
  <c r="BZ401" i="51" s="1"/>
  <c r="AX466" i="51"/>
  <c r="BZ466" i="51" s="1"/>
  <c r="AX206" i="51"/>
  <c r="BZ206" i="51" s="1"/>
  <c r="AX271" i="51"/>
  <c r="BZ271" i="51" s="1"/>
  <c r="AY498" i="49"/>
  <c r="U602" i="49"/>
  <c r="V498" i="49"/>
  <c r="ED466" i="49"/>
  <c r="W174" i="49"/>
  <c r="AY467" i="49"/>
  <c r="CA467" i="49" s="1"/>
  <c r="AY402" i="49"/>
  <c r="CA402" i="49" s="1"/>
  <c r="AY38" i="48"/>
  <c r="AY272" i="49"/>
  <c r="CA272" i="49" s="1"/>
  <c r="AY207" i="49"/>
  <c r="CA207" i="49" s="1"/>
  <c r="AY337" i="49"/>
  <c r="CA337" i="49" s="1"/>
  <c r="CB240" i="51"/>
  <c r="AY303" i="49"/>
  <c r="V303" i="49"/>
  <c r="ED271" i="49"/>
  <c r="V368" i="49"/>
  <c r="AY368" i="49"/>
  <c r="ED336" i="49"/>
  <c r="EE273" i="49"/>
  <c r="W305" i="49"/>
  <c r="AZ305" i="49"/>
  <c r="W47" i="49"/>
  <c r="AS230" i="51" l="1"/>
  <c r="Q55" i="38" s="1"/>
  <c r="Q56" i="38" s="1"/>
  <c r="BU205" i="51"/>
  <c r="BB308" i="51"/>
  <c r="Y308" i="51"/>
  <c r="EG276" i="51"/>
  <c r="P75" i="38"/>
  <c r="P71" i="38"/>
  <c r="P79" i="38" s="1"/>
  <c r="BC308" i="2"/>
  <c r="EH276" i="2"/>
  <c r="Z308" i="2"/>
  <c r="Q302" i="49"/>
  <c r="AT302" i="49"/>
  <c r="BU295" i="49"/>
  <c r="DY270" i="49"/>
  <c r="P174" i="38"/>
  <c r="P170" i="38"/>
  <c r="P178" i="38" s="1"/>
  <c r="P108" i="38"/>
  <c r="P104" i="38"/>
  <c r="P112" i="38" s="1"/>
  <c r="Q260" i="38"/>
  <c r="Q226" i="38"/>
  <c r="Q262" i="38" s="1"/>
  <c r="Q228" i="38"/>
  <c r="AX498" i="50"/>
  <c r="T602" i="50"/>
  <c r="U498" i="50"/>
  <c r="EC466" i="50"/>
  <c r="AX70" i="46"/>
  <c r="V174" i="50"/>
  <c r="AX402" i="50"/>
  <c r="BZ402" i="50" s="1"/>
  <c r="AX272" i="50"/>
  <c r="BZ272" i="50" s="1"/>
  <c r="AX207" i="50"/>
  <c r="BZ207" i="50" s="1"/>
  <c r="AX467" i="50"/>
  <c r="BZ467" i="50" s="1"/>
  <c r="AX337" i="50"/>
  <c r="BZ337" i="50" s="1"/>
  <c r="AX99" i="48"/>
  <c r="AX69" i="45"/>
  <c r="Q302" i="2"/>
  <c r="AT302" i="2"/>
  <c r="DY270" i="2"/>
  <c r="BU295" i="2"/>
  <c r="BU465" i="51"/>
  <c r="AS490" i="51"/>
  <c r="Q187" i="38" s="1"/>
  <c r="Q188" i="38" s="1"/>
  <c r="Y607" i="2"/>
  <c r="Z503" i="2"/>
  <c r="BC503" i="2"/>
  <c r="EH471" i="2"/>
  <c r="AS425" i="50"/>
  <c r="Q150" i="38" s="1"/>
  <c r="Q151" i="38" s="1"/>
  <c r="BU400" i="50"/>
  <c r="AX368" i="50"/>
  <c r="EC336" i="50"/>
  <c r="U368" i="50"/>
  <c r="Z308" i="50"/>
  <c r="BC308" i="50"/>
  <c r="EH276" i="50"/>
  <c r="P284" i="38"/>
  <c r="P330" i="38"/>
  <c r="P339" i="38"/>
  <c r="P327" i="38"/>
  <c r="P594" i="51"/>
  <c r="P134" i="51"/>
  <c r="P102" i="51"/>
  <c r="Q37" i="38"/>
  <c r="Q38" i="38" s="1"/>
  <c r="P175" i="38"/>
  <c r="P171" i="38"/>
  <c r="P179" i="38" s="1"/>
  <c r="AT432" i="2"/>
  <c r="Q432" i="2"/>
  <c r="Q457" i="2" s="1"/>
  <c r="Q458" i="2" s="1"/>
  <c r="DY400" i="2"/>
  <c r="BU425" i="2"/>
  <c r="BA471" i="49"/>
  <c r="CC471" i="49" s="1"/>
  <c r="BA211" i="49"/>
  <c r="CC211" i="49" s="1"/>
  <c r="Y178" i="49"/>
  <c r="BA341" i="49"/>
  <c r="CC341" i="49" s="1"/>
  <c r="BA42" i="48"/>
  <c r="BA276" i="49"/>
  <c r="CC276" i="49" s="1"/>
  <c r="BA406" i="49"/>
  <c r="CC406" i="49" s="1"/>
  <c r="AS425" i="51"/>
  <c r="Q154" i="38" s="1"/>
  <c r="Q155" i="38" s="1"/>
  <c r="BU400" i="51"/>
  <c r="BB503" i="51"/>
  <c r="Y503" i="51"/>
  <c r="EG471" i="51"/>
  <c r="X607" i="51"/>
  <c r="BC438" i="2"/>
  <c r="Z438" i="2"/>
  <c r="EH406" i="2"/>
  <c r="P142" i="38"/>
  <c r="P138" i="38"/>
  <c r="P146" i="38" s="1"/>
  <c r="P134" i="50"/>
  <c r="P102" i="50"/>
  <c r="P594" i="50"/>
  <c r="Q25" i="38"/>
  <c r="Q26" i="38" s="1"/>
  <c r="BU230" i="2"/>
  <c r="AT237" i="2"/>
  <c r="Q237" i="2"/>
  <c r="DY205" i="2"/>
  <c r="AS5" i="45"/>
  <c r="AS31" i="45" s="1"/>
  <c r="Q28" i="38" s="1"/>
  <c r="Z438" i="50"/>
  <c r="BC438" i="50"/>
  <c r="EH406" i="50"/>
  <c r="P207" i="38"/>
  <c r="P203" i="38"/>
  <c r="P211" i="38" s="1"/>
  <c r="AS295" i="51"/>
  <c r="Q88" i="38" s="1"/>
  <c r="Q89" i="38" s="1"/>
  <c r="BU270" i="51"/>
  <c r="Y373" i="51"/>
  <c r="EG341" i="51"/>
  <c r="BB373" i="51"/>
  <c r="AS295" i="50"/>
  <c r="Q84" i="38" s="1"/>
  <c r="Q85" i="38" s="1"/>
  <c r="BU270" i="50"/>
  <c r="P76" i="38"/>
  <c r="P72" i="38"/>
  <c r="P80" i="38" s="1"/>
  <c r="AX238" i="50"/>
  <c r="U238" i="50"/>
  <c r="EC206" i="50"/>
  <c r="Y607" i="50"/>
  <c r="BC503" i="50"/>
  <c r="EH471" i="50"/>
  <c r="Z503" i="50"/>
  <c r="P215" i="38"/>
  <c r="AS360" i="51"/>
  <c r="Q121" i="38" s="1"/>
  <c r="Q122" i="38" s="1"/>
  <c r="BU335" i="51"/>
  <c r="Q261" i="38"/>
  <c r="Q229" i="38"/>
  <c r="Q265" i="38" s="1"/>
  <c r="EG406" i="51"/>
  <c r="BB438" i="51"/>
  <c r="Y438" i="51"/>
  <c r="EH341" i="2"/>
  <c r="BC373" i="2"/>
  <c r="Z373" i="2"/>
  <c r="DY465" i="2"/>
  <c r="AT497" i="2"/>
  <c r="BU490" i="2"/>
  <c r="Q497" i="2"/>
  <c r="Q522" i="2" s="1"/>
  <c r="Q523" i="2" s="1"/>
  <c r="P601" i="2"/>
  <c r="P626" i="2" s="1"/>
  <c r="AS490" i="50"/>
  <c r="Q183" i="38" s="1"/>
  <c r="Q184" i="38" s="1"/>
  <c r="BU465" i="50"/>
  <c r="P208" i="38"/>
  <c r="P204" i="38"/>
  <c r="P212" i="38" s="1"/>
  <c r="U303" i="50"/>
  <c r="EC271" i="50"/>
  <c r="AX303" i="50"/>
  <c r="BC373" i="50"/>
  <c r="EH341" i="50"/>
  <c r="Z373" i="50"/>
  <c r="BU425" i="49"/>
  <c r="AT432" i="49"/>
  <c r="DY400" i="49"/>
  <c r="Q432" i="49"/>
  <c r="Q457" i="49" s="1"/>
  <c r="Q458" i="49" s="1"/>
  <c r="Y243" i="51"/>
  <c r="BB243" i="51"/>
  <c r="EG211" i="51"/>
  <c r="P601" i="49"/>
  <c r="P626" i="49" s="1"/>
  <c r="Q497" i="49"/>
  <c r="Q522" i="49" s="1"/>
  <c r="Q523" i="49" s="1"/>
  <c r="BU490" i="49"/>
  <c r="AT497" i="49"/>
  <c r="DY465" i="49"/>
  <c r="AS360" i="50"/>
  <c r="Q117" i="38" s="1"/>
  <c r="Q118" i="38" s="1"/>
  <c r="BU335" i="50"/>
  <c r="AT367" i="49"/>
  <c r="BU360" i="49"/>
  <c r="Q367" i="49"/>
  <c r="Q392" i="49" s="1"/>
  <c r="Q393" i="49" s="1"/>
  <c r="DY335" i="49"/>
  <c r="Q367" i="2"/>
  <c r="Q392" i="2" s="1"/>
  <c r="Q393" i="2" s="1"/>
  <c r="BU360" i="2"/>
  <c r="DY335" i="2"/>
  <c r="AT367" i="2"/>
  <c r="EC401" i="50"/>
  <c r="AX433" i="50"/>
  <c r="U433" i="50"/>
  <c r="BC243" i="50"/>
  <c r="Z243" i="50"/>
  <c r="EH211" i="50"/>
  <c r="P109" i="38"/>
  <c r="P105" i="38"/>
  <c r="P113" i="38" s="1"/>
  <c r="Q235" i="38"/>
  <c r="Q270" i="38"/>
  <c r="Q238" i="38"/>
  <c r="Q274" i="38" s="1"/>
  <c r="BA104" i="45"/>
  <c r="BC243" i="2"/>
  <c r="EH211" i="2"/>
  <c r="Z243" i="2"/>
  <c r="AS230" i="50"/>
  <c r="Q51" i="38" s="1"/>
  <c r="Q52" i="38" s="1"/>
  <c r="BU205" i="50"/>
  <c r="P137" i="38"/>
  <c r="P145" i="38" s="1"/>
  <c r="P141" i="38"/>
  <c r="Q237" i="49"/>
  <c r="BU230" i="49"/>
  <c r="AT237" i="49"/>
  <c r="DY205" i="49"/>
  <c r="AS36" i="45"/>
  <c r="AS62" i="45" s="1"/>
  <c r="AZ9" i="46"/>
  <c r="AZ40" i="46"/>
  <c r="BA15" i="46"/>
  <c r="BA46" i="46"/>
  <c r="BE21" i="46"/>
  <c r="BE52" i="46"/>
  <c r="AY6" i="46"/>
  <c r="AY37" i="46"/>
  <c r="BA14" i="46"/>
  <c r="BA45" i="46"/>
  <c r="AZ12" i="46"/>
  <c r="AZ43" i="46"/>
  <c r="Y505" i="50"/>
  <c r="EG473" i="50"/>
  <c r="Y310" i="50"/>
  <c r="X176" i="51"/>
  <c r="BA46" i="48"/>
  <c r="CE378" i="51"/>
  <c r="Y375" i="50"/>
  <c r="BB440" i="50"/>
  <c r="EG408" i="50"/>
  <c r="EG278" i="50"/>
  <c r="BB245" i="50"/>
  <c r="BA75" i="45"/>
  <c r="EG213" i="50"/>
  <c r="BB375" i="50"/>
  <c r="X609" i="50"/>
  <c r="CE248" i="51"/>
  <c r="Z54" i="51"/>
  <c r="BC110" i="46" s="1"/>
  <c r="CE508" i="51"/>
  <c r="CE443" i="51"/>
  <c r="CB505" i="2"/>
  <c r="CC375" i="49"/>
  <c r="CE250" i="50"/>
  <c r="CB375" i="2"/>
  <c r="BD81" i="45"/>
  <c r="BD112" i="45"/>
  <c r="W51" i="2"/>
  <c r="CB310" i="2"/>
  <c r="CB440" i="2"/>
  <c r="CE249" i="49"/>
  <c r="BD52" i="45"/>
  <c r="Z55" i="49"/>
  <c r="BC19" i="45"/>
  <c r="BA43" i="45"/>
  <c r="CE379" i="49"/>
  <c r="Z544" i="49"/>
  <c r="Z577" i="49" s="1"/>
  <c r="BC47" i="45"/>
  <c r="CC505" i="49"/>
  <c r="BC444" i="2"/>
  <c r="Z444" i="2"/>
  <c r="EH412" i="2"/>
  <c r="EH282" i="2"/>
  <c r="Z314" i="2"/>
  <c r="BC314" i="2"/>
  <c r="CC277" i="51"/>
  <c r="EI216" i="49"/>
  <c r="AA248" i="49"/>
  <c r="BD248" i="49"/>
  <c r="AA511" i="2"/>
  <c r="EI479" i="2"/>
  <c r="BD511" i="2"/>
  <c r="Z615" i="2"/>
  <c r="CD376" i="51"/>
  <c r="CD441" i="51"/>
  <c r="Y541" i="51"/>
  <c r="Y574" i="51" s="1"/>
  <c r="CD311" i="51"/>
  <c r="CD506" i="51"/>
  <c r="Y52" i="51"/>
  <c r="BB108" i="46" s="1"/>
  <c r="BB247" i="49"/>
  <c r="Y247" i="49"/>
  <c r="EG215" i="49"/>
  <c r="W540" i="2"/>
  <c r="W573" i="2" s="1"/>
  <c r="BE20" i="45"/>
  <c r="Y543" i="2"/>
  <c r="Y576" i="2" s="1"/>
  <c r="CD443" i="2"/>
  <c r="CD313" i="2"/>
  <c r="CD508" i="2"/>
  <c r="CD378" i="2"/>
  <c r="AB513" i="49"/>
  <c r="EJ481" i="49"/>
  <c r="AA617" i="49"/>
  <c r="BE513" i="49"/>
  <c r="BE318" i="49"/>
  <c r="AB318" i="49"/>
  <c r="EJ286" i="49"/>
  <c r="BD445" i="49"/>
  <c r="AA445" i="49"/>
  <c r="EI413" i="49"/>
  <c r="BC411" i="50"/>
  <c r="CE411" i="50" s="1"/>
  <c r="BC346" i="50"/>
  <c r="CE346" i="50" s="1"/>
  <c r="BC281" i="50"/>
  <c r="CE281" i="50" s="1"/>
  <c r="BC476" i="50"/>
  <c r="CE476" i="50" s="1"/>
  <c r="AA183" i="50"/>
  <c r="BC216" i="50"/>
  <c r="CE216" i="50" s="1"/>
  <c r="EI477" i="51"/>
  <c r="BD509" i="51"/>
  <c r="AA509" i="51"/>
  <c r="Z613" i="51"/>
  <c r="BD249" i="51"/>
  <c r="EI217" i="51"/>
  <c r="AA249" i="51"/>
  <c r="BA215" i="2"/>
  <c r="BA475" i="2"/>
  <c r="BA345" i="2"/>
  <c r="BA410" i="2"/>
  <c r="BA280" i="2"/>
  <c r="CC280" i="2" s="1"/>
  <c r="Y182" i="2"/>
  <c r="CC245" i="49"/>
  <c r="X540" i="49"/>
  <c r="X573" i="49" s="1"/>
  <c r="AB549" i="2"/>
  <c r="AB582" i="2" s="1"/>
  <c r="CG319" i="2"/>
  <c r="CG514" i="2"/>
  <c r="CG449" i="2"/>
  <c r="CG384" i="2"/>
  <c r="AB60" i="2"/>
  <c r="CD413" i="2"/>
  <c r="EJ414" i="51"/>
  <c r="AB446" i="51"/>
  <c r="BE446" i="51"/>
  <c r="BB374" i="49"/>
  <c r="Y374" i="49"/>
  <c r="EG342" i="49"/>
  <c r="CC410" i="50"/>
  <c r="CE444" i="49"/>
  <c r="AA381" i="49"/>
  <c r="EI349" i="49"/>
  <c r="BD381" i="49"/>
  <c r="AA446" i="49"/>
  <c r="BD446" i="49"/>
  <c r="EI414" i="49"/>
  <c r="BE446" i="50"/>
  <c r="AB446" i="50"/>
  <c r="EJ414" i="50"/>
  <c r="EJ219" i="50"/>
  <c r="AB251" i="50"/>
  <c r="BE251" i="50"/>
  <c r="Z379" i="2"/>
  <c r="EH347" i="2"/>
  <c r="BC379" i="2"/>
  <c r="EH217" i="2"/>
  <c r="Z249" i="2"/>
  <c r="BC249" i="2"/>
  <c r="Y504" i="51"/>
  <c r="EG472" i="51"/>
  <c r="BB504" i="51"/>
  <c r="BB244" i="51"/>
  <c r="Y244" i="51"/>
  <c r="EG212" i="51"/>
  <c r="BD220" i="50"/>
  <c r="CF220" i="50" s="1"/>
  <c r="BD480" i="50"/>
  <c r="CF480" i="50" s="1"/>
  <c r="BD285" i="50"/>
  <c r="CF285" i="50" s="1"/>
  <c r="BD350" i="50"/>
  <c r="CF350" i="50" s="1"/>
  <c r="BD415" i="50"/>
  <c r="CF415" i="50" s="1"/>
  <c r="AB187" i="50"/>
  <c r="BD112" i="48"/>
  <c r="EI281" i="49"/>
  <c r="BD313" i="49"/>
  <c r="AA313" i="49"/>
  <c r="BD381" i="2"/>
  <c r="EI349" i="2"/>
  <c r="AA381" i="2"/>
  <c r="BD446" i="2"/>
  <c r="AA446" i="2"/>
  <c r="EI414" i="2"/>
  <c r="Y442" i="49"/>
  <c r="BB442" i="49"/>
  <c r="EG410" i="49"/>
  <c r="AA185" i="51"/>
  <c r="BC348" i="51"/>
  <c r="CE348" i="51" s="1"/>
  <c r="BC413" i="51"/>
  <c r="BC478" i="51"/>
  <c r="CE478" i="51" s="1"/>
  <c r="BC218" i="51"/>
  <c r="CE218" i="51" s="1"/>
  <c r="BC283" i="51"/>
  <c r="CE283" i="51" s="1"/>
  <c r="BE51" i="45"/>
  <c r="BE383" i="49"/>
  <c r="EJ351" i="49"/>
  <c r="AB383" i="49"/>
  <c r="EI283" i="49"/>
  <c r="BD315" i="49"/>
  <c r="AA315" i="49"/>
  <c r="AA380" i="49"/>
  <c r="BD380" i="49"/>
  <c r="EI348" i="49"/>
  <c r="AZ212" i="2"/>
  <c r="AZ472" i="2"/>
  <c r="AZ342" i="2"/>
  <c r="AZ407" i="2"/>
  <c r="AZ277" i="2"/>
  <c r="X179" i="2"/>
  <c r="AZ43" i="48"/>
  <c r="CG253" i="51"/>
  <c r="EI412" i="51"/>
  <c r="BD444" i="51"/>
  <c r="AA444" i="51"/>
  <c r="CG253" i="50"/>
  <c r="CC440" i="49"/>
  <c r="CD218" i="2"/>
  <c r="EJ284" i="51"/>
  <c r="BE316" i="51"/>
  <c r="AB316" i="51"/>
  <c r="AB381" i="51"/>
  <c r="BE381" i="51"/>
  <c r="EJ349" i="51"/>
  <c r="CE380" i="50"/>
  <c r="CE510" i="50"/>
  <c r="CE315" i="50"/>
  <c r="Z545" i="50"/>
  <c r="Z578" i="50" s="1"/>
  <c r="CE445" i="50"/>
  <c r="Z56" i="50"/>
  <c r="BC81" i="46" s="1"/>
  <c r="Y244" i="49"/>
  <c r="EG212" i="49"/>
  <c r="BB244" i="49"/>
  <c r="CE507" i="51"/>
  <c r="CE442" i="51"/>
  <c r="CE312" i="51"/>
  <c r="Z542" i="51"/>
  <c r="Z575" i="51" s="1"/>
  <c r="CE377" i="51"/>
  <c r="BE286" i="2"/>
  <c r="CG286" i="2" s="1"/>
  <c r="EK286" i="2" s="1"/>
  <c r="BE481" i="2"/>
  <c r="CG481" i="2" s="1"/>
  <c r="EK481" i="2" s="1"/>
  <c r="BE351" i="2"/>
  <c r="CG351" i="2" s="1"/>
  <c r="EK351" i="2" s="1"/>
  <c r="BE416" i="2"/>
  <c r="CG416" i="2" s="1"/>
  <c r="EK416" i="2" s="1"/>
  <c r="BE221" i="2"/>
  <c r="CG221" i="2" s="1"/>
  <c r="EK221" i="2" s="1"/>
  <c r="CG254" i="2"/>
  <c r="CC215" i="50"/>
  <c r="CC345" i="50"/>
  <c r="CE509" i="49"/>
  <c r="AA251" i="49"/>
  <c r="BD251" i="49"/>
  <c r="EI219" i="49"/>
  <c r="AB548" i="51"/>
  <c r="AB581" i="51" s="1"/>
  <c r="CG318" i="51"/>
  <c r="CG513" i="51"/>
  <c r="CG448" i="51"/>
  <c r="CG383" i="51"/>
  <c r="BE316" i="50"/>
  <c r="EJ284" i="50"/>
  <c r="AB316" i="50"/>
  <c r="Y54" i="2"/>
  <c r="CC342" i="51"/>
  <c r="BA279" i="2"/>
  <c r="Y181" i="2"/>
  <c r="BA474" i="2"/>
  <c r="BA344" i="2"/>
  <c r="BA214" i="2"/>
  <c r="BA409" i="2"/>
  <c r="BA45" i="48"/>
  <c r="EI346" i="49"/>
  <c r="BD378" i="49"/>
  <c r="AA378" i="49"/>
  <c r="Y377" i="49"/>
  <c r="BB377" i="49"/>
  <c r="EG345" i="49"/>
  <c r="AB253" i="49"/>
  <c r="EJ221" i="49"/>
  <c r="BE253" i="49"/>
  <c r="BD250" i="49"/>
  <c r="EI218" i="49"/>
  <c r="AA250" i="49"/>
  <c r="BD314" i="51"/>
  <c r="EI282" i="51"/>
  <c r="AA314" i="51"/>
  <c r="BB477" i="50"/>
  <c r="CD477" i="50" s="1"/>
  <c r="BB412" i="50"/>
  <c r="CD412" i="50" s="1"/>
  <c r="BB347" i="50"/>
  <c r="CD347" i="50" s="1"/>
  <c r="BB282" i="50"/>
  <c r="CD282" i="50" s="1"/>
  <c r="BB217" i="50"/>
  <c r="CD217" i="50" s="1"/>
  <c r="Z184" i="50"/>
  <c r="BB109" i="48"/>
  <c r="BB375" i="51"/>
  <c r="EG343" i="51"/>
  <c r="Y375" i="51"/>
  <c r="X51" i="49"/>
  <c r="CD283" i="2"/>
  <c r="CD478" i="2"/>
  <c r="AB251" i="51"/>
  <c r="BE251" i="51"/>
  <c r="EJ219" i="51"/>
  <c r="EG277" i="49"/>
  <c r="BB309" i="49"/>
  <c r="Y309" i="49"/>
  <c r="Y439" i="49"/>
  <c r="EG407" i="49"/>
  <c r="BB439" i="49"/>
  <c r="CD246" i="49"/>
  <c r="Y541" i="49"/>
  <c r="Y574" i="49" s="1"/>
  <c r="CD376" i="49"/>
  <c r="CD506" i="49"/>
  <c r="CD441" i="49"/>
  <c r="CD311" i="49"/>
  <c r="Y52" i="49"/>
  <c r="CC280" i="50"/>
  <c r="CE314" i="49"/>
  <c r="EI479" i="49"/>
  <c r="BD511" i="49"/>
  <c r="AA511" i="49"/>
  <c r="CE284" i="49"/>
  <c r="Z615" i="49" s="1"/>
  <c r="CB245" i="2"/>
  <c r="CD246" i="50"/>
  <c r="AB511" i="50"/>
  <c r="AA615" i="50"/>
  <c r="BE511" i="50"/>
  <c r="EJ479" i="50"/>
  <c r="BE381" i="50"/>
  <c r="EJ349" i="50"/>
  <c r="AB381" i="50"/>
  <c r="Z53" i="51"/>
  <c r="BC109" i="46" s="1"/>
  <c r="BB17" i="45"/>
  <c r="EH477" i="2"/>
  <c r="Z509" i="2"/>
  <c r="BC509" i="2"/>
  <c r="Y613" i="2"/>
  <c r="Y439" i="51"/>
  <c r="BB439" i="51"/>
  <c r="EG407" i="51"/>
  <c r="Y505" i="51"/>
  <c r="EG473" i="51"/>
  <c r="BB505" i="51"/>
  <c r="X609" i="51"/>
  <c r="EI411" i="49"/>
  <c r="BD443" i="49"/>
  <c r="AA443" i="49"/>
  <c r="Z612" i="49"/>
  <c r="BD508" i="49"/>
  <c r="AA508" i="49"/>
  <c r="EI476" i="49"/>
  <c r="X179" i="50"/>
  <c r="AZ472" i="50"/>
  <c r="CB472" i="50" s="1"/>
  <c r="AZ212" i="50"/>
  <c r="CB212" i="50" s="1"/>
  <c r="AZ277" i="50"/>
  <c r="CB277" i="50" s="1"/>
  <c r="AZ342" i="50"/>
  <c r="CB342" i="50" s="1"/>
  <c r="AZ407" i="50"/>
  <c r="CB407" i="50" s="1"/>
  <c r="AZ104" i="48"/>
  <c r="AA316" i="2"/>
  <c r="EI284" i="2"/>
  <c r="BD316" i="2"/>
  <c r="EI219" i="2"/>
  <c r="BD251" i="2"/>
  <c r="AA251" i="2"/>
  <c r="BB312" i="49"/>
  <c r="Y312" i="49"/>
  <c r="EG280" i="49"/>
  <c r="CC475" i="49"/>
  <c r="BA106" i="45"/>
  <c r="BE448" i="49"/>
  <c r="AB448" i="49"/>
  <c r="EJ416" i="49"/>
  <c r="CE478" i="49"/>
  <c r="CE247" i="51"/>
  <c r="CD441" i="50"/>
  <c r="CD376" i="50"/>
  <c r="Y541" i="50"/>
  <c r="Y574" i="50" s="1"/>
  <c r="CD311" i="50"/>
  <c r="CD506" i="50"/>
  <c r="Y52" i="50"/>
  <c r="BB77" i="46" s="1"/>
  <c r="BC110" i="45"/>
  <c r="AA379" i="51"/>
  <c r="EI347" i="51"/>
  <c r="BD379" i="51"/>
  <c r="BE84" i="45"/>
  <c r="CD248" i="2"/>
  <c r="CC310" i="49"/>
  <c r="CD348" i="2"/>
  <c r="EJ479" i="51"/>
  <c r="AA615" i="51"/>
  <c r="BE511" i="51"/>
  <c r="AB511" i="51"/>
  <c r="CD246" i="51"/>
  <c r="Y504" i="49"/>
  <c r="EG472" i="49"/>
  <c r="X608" i="49"/>
  <c r="BB504" i="49"/>
  <c r="AB548" i="50"/>
  <c r="AB581" i="50" s="1"/>
  <c r="CG513" i="50"/>
  <c r="CG448" i="50"/>
  <c r="CG383" i="50"/>
  <c r="CG318" i="50"/>
  <c r="AB59" i="50"/>
  <c r="BE84" i="46" s="1"/>
  <c r="CC475" i="50"/>
  <c r="AB59" i="51"/>
  <c r="BE115" i="46" s="1"/>
  <c r="CB240" i="50"/>
  <c r="BA307" i="50"/>
  <c r="EF275" i="50"/>
  <c r="X307" i="50"/>
  <c r="AY401" i="2"/>
  <c r="CA401" i="2" s="1"/>
  <c r="AY336" i="2"/>
  <c r="CA336" i="2" s="1"/>
  <c r="AY271" i="2"/>
  <c r="CA271" i="2" s="1"/>
  <c r="W173" i="2"/>
  <c r="AY206" i="2"/>
  <c r="CA206" i="2" s="1"/>
  <c r="AY466" i="2"/>
  <c r="CA466" i="2" s="1"/>
  <c r="AZ434" i="2"/>
  <c r="W434" i="2"/>
  <c r="EE402" i="2"/>
  <c r="X372" i="2"/>
  <c r="BA372" i="2"/>
  <c r="EF340" i="2"/>
  <c r="AZ404" i="50"/>
  <c r="CB404" i="50" s="1"/>
  <c r="AZ339" i="50"/>
  <c r="CB339" i="50" s="1"/>
  <c r="AZ274" i="50"/>
  <c r="CB274" i="50" s="1"/>
  <c r="X176" i="50"/>
  <c r="AZ209" i="50"/>
  <c r="CB209" i="50" s="1"/>
  <c r="AZ469" i="50"/>
  <c r="CB469" i="50" s="1"/>
  <c r="X437" i="50"/>
  <c r="EF405" i="50"/>
  <c r="BA437" i="50"/>
  <c r="X372" i="50"/>
  <c r="EF340" i="50"/>
  <c r="BA372" i="50"/>
  <c r="AZ369" i="2"/>
  <c r="EE337" i="2"/>
  <c r="W369" i="2"/>
  <c r="V603" i="2"/>
  <c r="W499" i="2"/>
  <c r="EE467" i="2"/>
  <c r="AZ499" i="2"/>
  <c r="CB500" i="2"/>
  <c r="W535" i="2"/>
  <c r="W568" i="2" s="1"/>
  <c r="CB435" i="2"/>
  <c r="CB370" i="2"/>
  <c r="CB305" i="2"/>
  <c r="X307" i="2"/>
  <c r="EF275" i="2"/>
  <c r="BA307" i="2"/>
  <c r="X437" i="2"/>
  <c r="EF405" i="2"/>
  <c r="BA437" i="2"/>
  <c r="X242" i="50"/>
  <c r="EF210" i="50"/>
  <c r="BA242" i="50"/>
  <c r="W606" i="50"/>
  <c r="BA502" i="50"/>
  <c r="X502" i="50"/>
  <c r="EF470" i="50"/>
  <c r="AZ404" i="2"/>
  <c r="CB404" i="2" s="1"/>
  <c r="AZ339" i="2"/>
  <c r="CB339" i="2" s="1"/>
  <c r="AZ274" i="2"/>
  <c r="CB274" i="2" s="1"/>
  <c r="X176" i="2"/>
  <c r="AZ209" i="2"/>
  <c r="CB209" i="2" s="1"/>
  <c r="AZ469" i="2"/>
  <c r="CB469" i="2" s="1"/>
  <c r="CB240" i="2"/>
  <c r="W535" i="50"/>
  <c r="W568" i="50" s="1"/>
  <c r="CB500" i="50"/>
  <c r="CB435" i="50"/>
  <c r="CB370" i="50"/>
  <c r="CB305" i="50"/>
  <c r="W46" i="50"/>
  <c r="AZ71" i="46" s="1"/>
  <c r="W239" i="2"/>
  <c r="EE207" i="2"/>
  <c r="AZ239" i="2"/>
  <c r="AY7" i="45"/>
  <c r="X242" i="2"/>
  <c r="BA242" i="2"/>
  <c r="EF210" i="2"/>
  <c r="W606" i="2"/>
  <c r="X502" i="2"/>
  <c r="BA502" i="2"/>
  <c r="EF470" i="2"/>
  <c r="AZ72" i="45"/>
  <c r="AZ304" i="2"/>
  <c r="W304" i="2"/>
  <c r="EE272" i="2"/>
  <c r="AZ10" i="45"/>
  <c r="W46" i="2"/>
  <c r="AZ339" i="51"/>
  <c r="CB339" i="51" s="1"/>
  <c r="CB240" i="49"/>
  <c r="AZ404" i="51"/>
  <c r="CB404" i="51" s="1"/>
  <c r="AZ209" i="51"/>
  <c r="CB209" i="51" s="1"/>
  <c r="AZ274" i="51"/>
  <c r="CB274" i="51" s="1"/>
  <c r="AZ101" i="48"/>
  <c r="AZ469" i="51"/>
  <c r="CB469" i="51" s="1"/>
  <c r="AX99" i="45"/>
  <c r="AY38" i="45"/>
  <c r="ED401" i="51"/>
  <c r="AY433" i="51"/>
  <c r="V433" i="51"/>
  <c r="BA372" i="51"/>
  <c r="EF340" i="51"/>
  <c r="X372" i="51"/>
  <c r="W535" i="49"/>
  <c r="W568" i="49" s="1"/>
  <c r="CB500" i="49"/>
  <c r="CB435" i="49"/>
  <c r="CB370" i="49"/>
  <c r="CB305" i="49"/>
  <c r="CA238" i="49"/>
  <c r="EE207" i="49"/>
  <c r="AZ239" i="49"/>
  <c r="W239" i="49"/>
  <c r="X176" i="49"/>
  <c r="AZ469" i="49"/>
  <c r="CB469" i="49" s="1"/>
  <c r="AZ209" i="49"/>
  <c r="CB209" i="49" s="1"/>
  <c r="AZ40" i="48"/>
  <c r="AZ404" i="49"/>
  <c r="CB404" i="49" s="1"/>
  <c r="AZ339" i="49"/>
  <c r="CB339" i="49" s="1"/>
  <c r="AZ274" i="49"/>
  <c r="CB274" i="49" s="1"/>
  <c r="W304" i="49"/>
  <c r="EE272" i="49"/>
  <c r="AZ304" i="49"/>
  <c r="V603" i="49"/>
  <c r="AZ499" i="49"/>
  <c r="W499" i="49"/>
  <c r="EE467" i="49"/>
  <c r="U602" i="51"/>
  <c r="AY498" i="51"/>
  <c r="ED466" i="51"/>
  <c r="V498" i="51"/>
  <c r="W606" i="49"/>
  <c r="BA502" i="49"/>
  <c r="X502" i="49"/>
  <c r="EF470" i="49"/>
  <c r="BA242" i="51"/>
  <c r="EF210" i="51"/>
  <c r="X242" i="51"/>
  <c r="W606" i="51"/>
  <c r="BA502" i="51"/>
  <c r="X502" i="51"/>
  <c r="EF470" i="51"/>
  <c r="EE272" i="51"/>
  <c r="AZ304" i="51"/>
  <c r="W304" i="51"/>
  <c r="W434" i="51"/>
  <c r="AZ434" i="51"/>
  <c r="EE402" i="51"/>
  <c r="AY368" i="51"/>
  <c r="V368" i="51"/>
  <c r="ED336" i="51"/>
  <c r="X372" i="49"/>
  <c r="BA372" i="49"/>
  <c r="EF340" i="49"/>
  <c r="BA242" i="49"/>
  <c r="EF210" i="49"/>
  <c r="X242" i="49"/>
  <c r="BA437" i="51"/>
  <c r="X437" i="51"/>
  <c r="EF405" i="51"/>
  <c r="V533" i="49"/>
  <c r="V566" i="49" s="1"/>
  <c r="CA498" i="49"/>
  <c r="CA433" i="49"/>
  <c r="CA368" i="49"/>
  <c r="CA303" i="49"/>
  <c r="V44" i="49"/>
  <c r="EE207" i="51"/>
  <c r="AZ239" i="51"/>
  <c r="W239" i="51"/>
  <c r="W46" i="49"/>
  <c r="AZ369" i="49"/>
  <c r="W369" i="49"/>
  <c r="EE337" i="49"/>
  <c r="AY303" i="51"/>
  <c r="ED271" i="51"/>
  <c r="V303" i="51"/>
  <c r="BA307" i="49"/>
  <c r="X307" i="49"/>
  <c r="EF275" i="49"/>
  <c r="BA307" i="51"/>
  <c r="X307" i="51"/>
  <c r="EF275" i="51"/>
  <c r="AZ499" i="51"/>
  <c r="W499" i="51"/>
  <c r="V603" i="51"/>
  <c r="EE467" i="51"/>
  <c r="AZ434" i="49"/>
  <c r="W434" i="49"/>
  <c r="EE402" i="49"/>
  <c r="AY238" i="51"/>
  <c r="V238" i="51"/>
  <c r="ED206" i="51"/>
  <c r="AZ41" i="45"/>
  <c r="X437" i="49"/>
  <c r="EF405" i="49"/>
  <c r="BA437" i="49"/>
  <c r="AZ103" i="45"/>
  <c r="AY100" i="45"/>
  <c r="W369" i="51"/>
  <c r="EE337" i="51"/>
  <c r="AZ369" i="51"/>
  <c r="X175" i="51"/>
  <c r="AZ208" i="51"/>
  <c r="CB208" i="51" s="1"/>
  <c r="AZ403" i="51"/>
  <c r="CB403" i="51" s="1"/>
  <c r="AZ273" i="51"/>
  <c r="CB273" i="51" s="1"/>
  <c r="AZ468" i="51"/>
  <c r="CB468" i="51" s="1"/>
  <c r="AZ338" i="51"/>
  <c r="CB338" i="51" s="1"/>
  <c r="DY465" i="50" l="1"/>
  <c r="Q497" i="50"/>
  <c r="Q522" i="50" s="1"/>
  <c r="Q523" i="50" s="1"/>
  <c r="AT497" i="50"/>
  <c r="BU490" i="50"/>
  <c r="P601" i="50"/>
  <c r="P626" i="50" s="1"/>
  <c r="BB438" i="49"/>
  <c r="Y438" i="49"/>
  <c r="EG406" i="49"/>
  <c r="CE308" i="2"/>
  <c r="Z538" i="2"/>
  <c r="Z571" i="2" s="1"/>
  <c r="CE503" i="2"/>
  <c r="CE438" i="2"/>
  <c r="CE373" i="2"/>
  <c r="Q367" i="50"/>
  <c r="Q392" i="50" s="1"/>
  <c r="Q393" i="50" s="1"/>
  <c r="AT367" i="50"/>
  <c r="BU360" i="50"/>
  <c r="DY335" i="50"/>
  <c r="P251" i="38"/>
  <c r="P219" i="38"/>
  <c r="P255" i="38" s="1"/>
  <c r="Q302" i="51"/>
  <c r="DY270" i="51"/>
  <c r="BU295" i="51"/>
  <c r="AT302" i="51"/>
  <c r="BB308" i="49"/>
  <c r="Y308" i="49"/>
  <c r="EG276" i="49"/>
  <c r="Q327" i="49"/>
  <c r="Q328" i="49" s="1"/>
  <c r="BV237" i="49"/>
  <c r="BV262" i="49" s="1"/>
  <c r="CD243" i="51"/>
  <c r="DY230" i="49"/>
  <c r="Q62" i="38"/>
  <c r="DY360" i="2"/>
  <c r="Q124" i="38"/>
  <c r="CD503" i="51"/>
  <c r="CD308" i="51"/>
  <c r="CD438" i="51"/>
  <c r="Y538" i="51"/>
  <c r="Y571" i="51" s="1"/>
  <c r="CD373" i="51"/>
  <c r="Q262" i="2"/>
  <c r="Q263" i="2" s="1"/>
  <c r="BV432" i="2"/>
  <c r="BV457" i="2" s="1"/>
  <c r="BV367" i="2"/>
  <c r="BV392" i="2" s="1"/>
  <c r="Q532" i="2"/>
  <c r="BV302" i="2"/>
  <c r="BV327" i="2" s="1"/>
  <c r="BV497" i="2"/>
  <c r="BV522" i="2" s="1"/>
  <c r="Q43" i="2"/>
  <c r="CE243" i="2"/>
  <c r="BV367" i="49"/>
  <c r="BV392" i="49" s="1"/>
  <c r="Q262" i="49"/>
  <c r="Q263" i="49" s="1"/>
  <c r="BV302" i="49"/>
  <c r="BV327" i="49" s="1"/>
  <c r="Q532" i="49"/>
  <c r="BV497" i="49"/>
  <c r="BV522" i="49" s="1"/>
  <c r="BV432" i="49"/>
  <c r="BV457" i="49" s="1"/>
  <c r="Q43" i="49"/>
  <c r="CE503" i="50"/>
  <c r="Z538" i="50"/>
  <c r="Z571" i="50" s="1"/>
  <c r="CE438" i="50"/>
  <c r="CE308" i="50"/>
  <c r="CE373" i="50"/>
  <c r="AT432" i="51"/>
  <c r="Q432" i="51"/>
  <c r="Q457" i="51" s="1"/>
  <c r="Q458" i="51" s="1"/>
  <c r="BU425" i="51"/>
  <c r="DY400" i="51"/>
  <c r="BB373" i="49"/>
  <c r="EG341" i="49"/>
  <c r="Y373" i="49"/>
  <c r="P601" i="51"/>
  <c r="P626" i="51" s="1"/>
  <c r="Q497" i="51"/>
  <c r="Q522" i="51" s="1"/>
  <c r="Q523" i="51" s="1"/>
  <c r="AT497" i="51"/>
  <c r="BU490" i="51"/>
  <c r="DY465" i="51"/>
  <c r="AY369" i="50"/>
  <c r="V369" i="50"/>
  <c r="ED337" i="50"/>
  <c r="DY205" i="51"/>
  <c r="AT237" i="51"/>
  <c r="BU230" i="51"/>
  <c r="Q237" i="51"/>
  <c r="AS98" i="45"/>
  <c r="AS124" i="45" s="1"/>
  <c r="BZ238" i="50"/>
  <c r="DY490" i="2"/>
  <c r="Q190" i="38"/>
  <c r="AT302" i="50"/>
  <c r="Q302" i="50"/>
  <c r="DY270" i="50"/>
  <c r="BU295" i="50"/>
  <c r="P216" i="38"/>
  <c r="DY230" i="2"/>
  <c r="Q58" i="38"/>
  <c r="P331" i="38"/>
  <c r="P328" i="38"/>
  <c r="P340" i="38"/>
  <c r="BU425" i="50"/>
  <c r="DY400" i="50"/>
  <c r="Q432" i="50"/>
  <c r="Q457" i="50" s="1"/>
  <c r="Q458" i="50" s="1"/>
  <c r="AT432" i="50"/>
  <c r="Q91" i="38"/>
  <c r="AT327" i="2"/>
  <c r="DY295" i="2"/>
  <c r="V499" i="50"/>
  <c r="U603" i="50"/>
  <c r="AY499" i="50"/>
  <c r="ED467" i="50"/>
  <c r="DY490" i="49"/>
  <c r="Q194" i="38"/>
  <c r="P221" i="38"/>
  <c r="Y243" i="49"/>
  <c r="BB243" i="49"/>
  <c r="EG211" i="49"/>
  <c r="ED207" i="50"/>
  <c r="AY239" i="50"/>
  <c r="V239" i="50"/>
  <c r="Z49" i="2"/>
  <c r="Q128" i="38"/>
  <c r="DY360" i="49"/>
  <c r="DY425" i="49"/>
  <c r="Q161" i="38"/>
  <c r="P217" i="38"/>
  <c r="P253" i="38" s="1"/>
  <c r="EG471" i="49"/>
  <c r="BB503" i="49"/>
  <c r="Y503" i="49"/>
  <c r="X607" i="49"/>
  <c r="ED272" i="50"/>
  <c r="V304" i="50"/>
  <c r="AY304" i="50"/>
  <c r="Z49" i="50"/>
  <c r="AS127" i="45"/>
  <c r="Q40" i="38"/>
  <c r="Q237" i="50"/>
  <c r="AT237" i="50"/>
  <c r="DY205" i="50"/>
  <c r="BU230" i="50"/>
  <c r="AS67" i="45"/>
  <c r="AS93" i="45" s="1"/>
  <c r="Q29" i="38" s="1"/>
  <c r="Q30" i="38" s="1"/>
  <c r="Q271" i="38"/>
  <c r="Q239" i="38"/>
  <c r="DY335" i="51"/>
  <c r="AT367" i="51"/>
  <c r="BU360" i="51"/>
  <c r="Q367" i="51"/>
  <c r="Q392" i="51" s="1"/>
  <c r="Q393" i="51" s="1"/>
  <c r="U533" i="50"/>
  <c r="U566" i="50" s="1"/>
  <c r="BZ498" i="50"/>
  <c r="BZ433" i="50"/>
  <c r="BZ368" i="50"/>
  <c r="BZ303" i="50"/>
  <c r="U44" i="50"/>
  <c r="BA42" i="45"/>
  <c r="DY425" i="2"/>
  <c r="Q157" i="38"/>
  <c r="CE243" i="50"/>
  <c r="Q327" i="2"/>
  <c r="Q328" i="2" s="1"/>
  <c r="BV237" i="2"/>
  <c r="BV262" i="2" s="1"/>
  <c r="AY434" i="50"/>
  <c r="ED402" i="50"/>
  <c r="V434" i="50"/>
  <c r="Q264" i="38"/>
  <c r="Q230" i="38"/>
  <c r="Q95" i="38"/>
  <c r="AT327" i="49"/>
  <c r="DY295" i="49"/>
  <c r="Y49" i="51"/>
  <c r="BE22" i="46"/>
  <c r="BE53" i="46"/>
  <c r="AZ39" i="46"/>
  <c r="AZ8" i="46"/>
  <c r="BB47" i="46"/>
  <c r="BB16" i="46"/>
  <c r="AZ13" i="46"/>
  <c r="AZ44" i="46"/>
  <c r="CD375" i="50"/>
  <c r="CD505" i="50"/>
  <c r="AZ100" i="48"/>
  <c r="BC412" i="49"/>
  <c r="CE412" i="49" s="1"/>
  <c r="BC110" i="48"/>
  <c r="AZ343" i="2"/>
  <c r="CB343" i="2" s="1"/>
  <c r="CD440" i="50"/>
  <c r="AA183" i="51"/>
  <c r="Y540" i="50"/>
  <c r="Y573" i="50" s="1"/>
  <c r="Y51" i="50"/>
  <c r="BB76" i="46" s="1"/>
  <c r="CD310" i="50"/>
  <c r="CD245" i="50"/>
  <c r="BC346" i="51"/>
  <c r="CE346" i="51" s="1"/>
  <c r="EI346" i="51" s="1"/>
  <c r="BC108" i="48"/>
  <c r="BC216" i="51"/>
  <c r="CE216" i="51" s="1"/>
  <c r="BD248" i="51" s="1"/>
  <c r="BC476" i="51"/>
  <c r="CE476" i="51" s="1"/>
  <c r="AA508" i="51" s="1"/>
  <c r="BC411" i="51"/>
  <c r="CE411" i="51" s="1"/>
  <c r="BD443" i="51" s="1"/>
  <c r="BC281" i="51"/>
  <c r="CE281" i="51" s="1"/>
  <c r="EI281" i="51" s="1"/>
  <c r="AZ44" i="48"/>
  <c r="AZ213" i="2"/>
  <c r="CB213" i="2" s="1"/>
  <c r="X180" i="2"/>
  <c r="AZ408" i="2"/>
  <c r="CB408" i="2" s="1"/>
  <c r="AZ473" i="2"/>
  <c r="CB473" i="2" s="1"/>
  <c r="BC347" i="49"/>
  <c r="CE347" i="49" s="1"/>
  <c r="AZ278" i="2"/>
  <c r="CB278" i="2" s="1"/>
  <c r="AA184" i="49"/>
  <c r="BC477" i="49"/>
  <c r="CE477" i="49" s="1"/>
  <c r="AA509" i="49" s="1"/>
  <c r="BC217" i="49"/>
  <c r="CE217" i="49" s="1"/>
  <c r="EI217" i="49" s="1"/>
  <c r="BC282" i="49"/>
  <c r="CE282" i="49" s="1"/>
  <c r="CD375" i="51"/>
  <c r="BC78" i="45"/>
  <c r="CF251" i="2"/>
  <c r="AB57" i="51"/>
  <c r="BE113" i="46" s="1"/>
  <c r="CD440" i="51"/>
  <c r="EF277" i="50"/>
  <c r="BA309" i="50"/>
  <c r="X309" i="50"/>
  <c r="BC475" i="51"/>
  <c r="CE475" i="51" s="1"/>
  <c r="BC345" i="51"/>
  <c r="CE345" i="51" s="1"/>
  <c r="BC215" i="51"/>
  <c r="CE215" i="51" s="1"/>
  <c r="BC410" i="51"/>
  <c r="CE410" i="51" s="1"/>
  <c r="AA182" i="51"/>
  <c r="BC280" i="51"/>
  <c r="CE280" i="51" s="1"/>
  <c r="Z510" i="2"/>
  <c r="Y614" i="2"/>
  <c r="BC510" i="2"/>
  <c r="EH478" i="2"/>
  <c r="Z379" i="50"/>
  <c r="EH347" i="50"/>
  <c r="BC379" i="50"/>
  <c r="CF249" i="51"/>
  <c r="CG383" i="49"/>
  <c r="AB548" i="49"/>
  <c r="AB581" i="49" s="1"/>
  <c r="CG318" i="49"/>
  <c r="CG513" i="49"/>
  <c r="CG448" i="49"/>
  <c r="Y540" i="51"/>
  <c r="Y573" i="51" s="1"/>
  <c r="CC409" i="2"/>
  <c r="BB374" i="51"/>
  <c r="EG342" i="51"/>
  <c r="Y374" i="51"/>
  <c r="CB407" i="2"/>
  <c r="CF248" i="49"/>
  <c r="BE382" i="50"/>
  <c r="EJ350" i="50"/>
  <c r="AB382" i="50"/>
  <c r="BB442" i="50"/>
  <c r="Y442" i="50"/>
  <c r="EG410" i="50"/>
  <c r="Z445" i="2"/>
  <c r="EH413" i="2"/>
  <c r="BC445" i="2"/>
  <c r="CC345" i="2"/>
  <c r="CF444" i="51"/>
  <c r="CF314" i="51"/>
  <c r="CF509" i="51"/>
  <c r="CF379" i="51"/>
  <c r="AA544" i="51"/>
  <c r="AA577" i="51" s="1"/>
  <c r="AA55" i="51"/>
  <c r="BD111" i="46" s="1"/>
  <c r="AA508" i="50"/>
  <c r="BD508" i="50"/>
  <c r="EI476" i="50"/>
  <c r="Z612" i="50"/>
  <c r="CG253" i="49"/>
  <c r="BB214" i="51"/>
  <c r="CD214" i="51" s="1"/>
  <c r="BB409" i="51"/>
  <c r="CD409" i="51" s="1"/>
  <c r="BB279" i="51"/>
  <c r="CD279" i="51" s="1"/>
  <c r="BB344" i="51"/>
  <c r="CD344" i="51" s="1"/>
  <c r="BB474" i="51"/>
  <c r="CD474" i="51" s="1"/>
  <c r="BB106" i="48"/>
  <c r="Z181" i="51"/>
  <c r="CE249" i="2"/>
  <c r="Y507" i="50"/>
  <c r="EG475" i="50"/>
  <c r="X611" i="50"/>
  <c r="BB507" i="50"/>
  <c r="BB507" i="49"/>
  <c r="X611" i="49"/>
  <c r="Y507" i="49"/>
  <c r="Y53" i="49" s="1"/>
  <c r="EG475" i="49"/>
  <c r="CD507" i="49" s="1"/>
  <c r="CF511" i="2"/>
  <c r="CF446" i="2"/>
  <c r="AA546" i="2"/>
  <c r="AA579" i="2" s="1"/>
  <c r="CF381" i="2"/>
  <c r="AZ74" i="45"/>
  <c r="W608" i="50"/>
  <c r="X244" i="50"/>
  <c r="BA244" i="50"/>
  <c r="EF212" i="50"/>
  <c r="CD244" i="49"/>
  <c r="Z444" i="50"/>
  <c r="BC444" i="50"/>
  <c r="EH412" i="50"/>
  <c r="Y51" i="51"/>
  <c r="BB107" i="46" s="1"/>
  <c r="CD310" i="51"/>
  <c r="CC214" i="2"/>
  <c r="Z183" i="2"/>
  <c r="BB216" i="2"/>
  <c r="CD216" i="2" s="1"/>
  <c r="BB476" i="2"/>
  <c r="CD476" i="2" s="1"/>
  <c r="BB346" i="2"/>
  <c r="CD346" i="2" s="1"/>
  <c r="BB281" i="2"/>
  <c r="CD281" i="2" s="1"/>
  <c r="BB411" i="2"/>
  <c r="CD411" i="2" s="1"/>
  <c r="BB47" i="48"/>
  <c r="BA77" i="45"/>
  <c r="Y247" i="50"/>
  <c r="EG215" i="50"/>
  <c r="BB247" i="50"/>
  <c r="Y539" i="49"/>
  <c r="Y572" i="49" s="1"/>
  <c r="CD374" i="49"/>
  <c r="CD504" i="49"/>
  <c r="CD309" i="49"/>
  <c r="CD439" i="49"/>
  <c r="Y50" i="49"/>
  <c r="CD245" i="51"/>
  <c r="CB342" i="2"/>
  <c r="AA510" i="51"/>
  <c r="EI478" i="51"/>
  <c r="BD510" i="51"/>
  <c r="CF316" i="2"/>
  <c r="BD82" i="45"/>
  <c r="BE317" i="50"/>
  <c r="AB317" i="50"/>
  <c r="EJ285" i="50"/>
  <c r="X608" i="51"/>
  <c r="CE314" i="2"/>
  <c r="CE509" i="2"/>
  <c r="CE379" i="2"/>
  <c r="Z544" i="2"/>
  <c r="Z577" i="2" s="1"/>
  <c r="CE444" i="2"/>
  <c r="Z55" i="2"/>
  <c r="BE417" i="2"/>
  <c r="CG417" i="2" s="1"/>
  <c r="EK417" i="2" s="1"/>
  <c r="BE482" i="2"/>
  <c r="CG482" i="2" s="1"/>
  <c r="EK482" i="2" s="1"/>
  <c r="BE287" i="2"/>
  <c r="CG287" i="2" s="1"/>
  <c r="EK287" i="2" s="1"/>
  <c r="BE352" i="2"/>
  <c r="CG352" i="2" s="1"/>
  <c r="EK352" i="2" s="1"/>
  <c r="BE222" i="2"/>
  <c r="CG222" i="2" s="1"/>
  <c r="EK222" i="2" s="1"/>
  <c r="BE53" i="48"/>
  <c r="CC475" i="2"/>
  <c r="BD248" i="50"/>
  <c r="AA248" i="50"/>
  <c r="EI216" i="50"/>
  <c r="BD313" i="50"/>
  <c r="AA313" i="50"/>
  <c r="EI281" i="50"/>
  <c r="AB59" i="49"/>
  <c r="BE481" i="51"/>
  <c r="CG481" i="51" s="1"/>
  <c r="EK481" i="51" s="1"/>
  <c r="BE113" i="48"/>
  <c r="BE416" i="51"/>
  <c r="CG416" i="51" s="1"/>
  <c r="EK416" i="51" s="1"/>
  <c r="BE351" i="51"/>
  <c r="CG351" i="51" s="1"/>
  <c r="EK351" i="51" s="1"/>
  <c r="BE286" i="51"/>
  <c r="CG286" i="51" s="1"/>
  <c r="EK286" i="51" s="1"/>
  <c r="BE221" i="51"/>
  <c r="CG221" i="51" s="1"/>
  <c r="EK221" i="51" s="1"/>
  <c r="BE481" i="50"/>
  <c r="CG481" i="50" s="1"/>
  <c r="EK481" i="50" s="1"/>
  <c r="BE416" i="50"/>
  <c r="CG416" i="50" s="1"/>
  <c r="EK416" i="50" s="1"/>
  <c r="BE351" i="50"/>
  <c r="CG351" i="50" s="1"/>
  <c r="EK351" i="50" s="1"/>
  <c r="BE221" i="50"/>
  <c r="CG221" i="50" s="1"/>
  <c r="EK221" i="50" s="1"/>
  <c r="BE286" i="50"/>
  <c r="CG286" i="50" s="1"/>
  <c r="EK286" i="50" s="1"/>
  <c r="EH348" i="2"/>
  <c r="BC380" i="2"/>
  <c r="Z380" i="2"/>
  <c r="BB279" i="50"/>
  <c r="CD279" i="50" s="1"/>
  <c r="BB474" i="50"/>
  <c r="CD474" i="50" s="1"/>
  <c r="BB214" i="50"/>
  <c r="CD214" i="50" s="1"/>
  <c r="BB344" i="50"/>
  <c r="CD344" i="50" s="1"/>
  <c r="BB409" i="50"/>
  <c r="CD409" i="50" s="1"/>
  <c r="Z181" i="50"/>
  <c r="EI478" i="49"/>
  <c r="CF510" i="49" s="1"/>
  <c r="AA510" i="49"/>
  <c r="CF250" i="49" s="1"/>
  <c r="Z614" i="49"/>
  <c r="BD510" i="49"/>
  <c r="X439" i="50"/>
  <c r="BA439" i="50"/>
  <c r="EF407" i="50"/>
  <c r="X504" i="50"/>
  <c r="BA504" i="50"/>
  <c r="EF472" i="50"/>
  <c r="Y312" i="50"/>
  <c r="EG280" i="50"/>
  <c r="BB312" i="50"/>
  <c r="CG316" i="51"/>
  <c r="CG511" i="51"/>
  <c r="CG381" i="51"/>
  <c r="AB546" i="51"/>
  <c r="AB579" i="51" s="1"/>
  <c r="CG446" i="51"/>
  <c r="Z315" i="2"/>
  <c r="EH283" i="2"/>
  <c r="BC315" i="2"/>
  <c r="BB79" i="45"/>
  <c r="BC249" i="50"/>
  <c r="EH217" i="50"/>
  <c r="Z249" i="50"/>
  <c r="Z509" i="50"/>
  <c r="Y613" i="50"/>
  <c r="EH477" i="50"/>
  <c r="BC509" i="50"/>
  <c r="CD505" i="51"/>
  <c r="CC344" i="2"/>
  <c r="CC279" i="2"/>
  <c r="CG251" i="50"/>
  <c r="BC218" i="50"/>
  <c r="CE218" i="50" s="1"/>
  <c r="BC478" i="50"/>
  <c r="CE478" i="50" s="1"/>
  <c r="BC283" i="50"/>
  <c r="CE283" i="50" s="1"/>
  <c r="BC348" i="50"/>
  <c r="CE348" i="50" s="1"/>
  <c r="AA185" i="50"/>
  <c r="BC413" i="50"/>
  <c r="CE413" i="50" s="1"/>
  <c r="CB472" i="2"/>
  <c r="BD315" i="51"/>
  <c r="AA315" i="51"/>
  <c r="EI283" i="51"/>
  <c r="CE413" i="51"/>
  <c r="Z614" i="51" s="1"/>
  <c r="EJ480" i="50"/>
  <c r="AA616" i="50"/>
  <c r="AB512" i="50"/>
  <c r="BE512" i="50"/>
  <c r="Y312" i="2"/>
  <c r="EG280" i="2"/>
  <c r="BB312" i="2"/>
  <c r="CC215" i="2"/>
  <c r="BD378" i="50"/>
  <c r="AA378" i="50"/>
  <c r="EI346" i="50"/>
  <c r="BB309" i="51"/>
  <c r="Y309" i="51"/>
  <c r="EG277" i="51"/>
  <c r="BA46" i="45"/>
  <c r="AA57" i="2"/>
  <c r="BC49" i="45"/>
  <c r="X374" i="50"/>
  <c r="BA374" i="50"/>
  <c r="EF342" i="50"/>
  <c r="BD316" i="49"/>
  <c r="AA316" i="49"/>
  <c r="CF251" i="49" s="1"/>
  <c r="EI284" i="49"/>
  <c r="CF316" i="49" s="1"/>
  <c r="BC50" i="45"/>
  <c r="Z181" i="49"/>
  <c r="BB474" i="49"/>
  <c r="CD474" i="49" s="1"/>
  <c r="BB279" i="49"/>
  <c r="CD279" i="49" s="1"/>
  <c r="BB344" i="49"/>
  <c r="CD344" i="49" s="1"/>
  <c r="BB409" i="49"/>
  <c r="CD409" i="49" s="1"/>
  <c r="BB214" i="49"/>
  <c r="CD214" i="49" s="1"/>
  <c r="Y180" i="49"/>
  <c r="BA408" i="49"/>
  <c r="CC408" i="49" s="1"/>
  <c r="BA278" i="49"/>
  <c r="CC278" i="49" s="1"/>
  <c r="BA343" i="49"/>
  <c r="BA473" i="49"/>
  <c r="BA213" i="49"/>
  <c r="CC213" i="49" s="1"/>
  <c r="Z314" i="50"/>
  <c r="BC314" i="50"/>
  <c r="EH282" i="50"/>
  <c r="CC474" i="2"/>
  <c r="EG345" i="50"/>
  <c r="BB377" i="50"/>
  <c r="Y377" i="50"/>
  <c r="BE21" i="45"/>
  <c r="CG251" i="51"/>
  <c r="BC250" i="2"/>
  <c r="Z250" i="2"/>
  <c r="EH218" i="2"/>
  <c r="BB18" i="45"/>
  <c r="CB277" i="2"/>
  <c r="CB212" i="2"/>
  <c r="BD250" i="51"/>
  <c r="EI218" i="51"/>
  <c r="AA250" i="51"/>
  <c r="AA380" i="51"/>
  <c r="EI348" i="51"/>
  <c r="BD380" i="51"/>
  <c r="AB447" i="50"/>
  <c r="EJ415" i="50"/>
  <c r="BE447" i="50"/>
  <c r="EJ220" i="50"/>
  <c r="AB252" i="50"/>
  <c r="BE252" i="50"/>
  <c r="AB546" i="50"/>
  <c r="AB579" i="50" s="1"/>
  <c r="CG511" i="50"/>
  <c r="CG381" i="50"/>
  <c r="CG446" i="50"/>
  <c r="CG316" i="50"/>
  <c r="AB57" i="50"/>
  <c r="BE82" i="46" s="1"/>
  <c r="CC410" i="2"/>
  <c r="EI411" i="50"/>
  <c r="AA443" i="50"/>
  <c r="BD443" i="50"/>
  <c r="CF378" i="49"/>
  <c r="AA543" i="49"/>
  <c r="AA576" i="49" s="1"/>
  <c r="CF313" i="49"/>
  <c r="CF508" i="49"/>
  <c r="CF443" i="49"/>
  <c r="AA54" i="49"/>
  <c r="BA105" i="45"/>
  <c r="CB239" i="2"/>
  <c r="W45" i="2"/>
  <c r="AY6" i="45"/>
  <c r="X175" i="50"/>
  <c r="AZ208" i="50"/>
  <c r="CB208" i="50" s="1"/>
  <c r="AZ338" i="50"/>
  <c r="CB338" i="50" s="1"/>
  <c r="AZ468" i="50"/>
  <c r="CB468" i="50" s="1"/>
  <c r="AZ403" i="50"/>
  <c r="CB403" i="50" s="1"/>
  <c r="AZ273" i="50"/>
  <c r="CB273" i="50" s="1"/>
  <c r="W605" i="2"/>
  <c r="BA501" i="2"/>
  <c r="EF469" i="2"/>
  <c r="X501" i="2"/>
  <c r="EF274" i="2"/>
  <c r="BA306" i="2"/>
  <c r="X306" i="2"/>
  <c r="CC242" i="2"/>
  <c r="BA241" i="50"/>
  <c r="X241" i="50"/>
  <c r="EF209" i="50"/>
  <c r="BA371" i="50"/>
  <c r="X371" i="50"/>
  <c r="EF339" i="50"/>
  <c r="W433" i="2"/>
  <c r="EE401" i="2"/>
  <c r="AZ433" i="2"/>
  <c r="AZ468" i="2"/>
  <c r="CB468" i="2" s="1"/>
  <c r="AZ338" i="2"/>
  <c r="CB338" i="2" s="1"/>
  <c r="AZ403" i="2"/>
  <c r="CB403" i="2" s="1"/>
  <c r="X175" i="2"/>
  <c r="AZ273" i="2"/>
  <c r="CB273" i="2" s="1"/>
  <c r="AZ208" i="2"/>
  <c r="CB208" i="2" s="1"/>
  <c r="X241" i="2"/>
  <c r="EF209" i="2"/>
  <c r="BA241" i="2"/>
  <c r="BA371" i="2"/>
  <c r="EF339" i="2"/>
  <c r="X371" i="2"/>
  <c r="X537" i="50"/>
  <c r="X570" i="50" s="1"/>
  <c r="CC502" i="50"/>
  <c r="CC372" i="50"/>
  <c r="CC307" i="50"/>
  <c r="CC437" i="50"/>
  <c r="X48" i="50"/>
  <c r="BA73" i="46" s="1"/>
  <c r="EF404" i="50"/>
  <c r="BA436" i="50"/>
  <c r="X436" i="50"/>
  <c r="X537" i="2"/>
  <c r="X570" i="2" s="1"/>
  <c r="CC502" i="2"/>
  <c r="CC437" i="2"/>
  <c r="CC372" i="2"/>
  <c r="CC307" i="2"/>
  <c r="BA436" i="2"/>
  <c r="EF404" i="2"/>
  <c r="X436" i="2"/>
  <c r="AZ71" i="45"/>
  <c r="V602" i="2"/>
  <c r="AZ498" i="2"/>
  <c r="W498" i="2"/>
  <c r="EE466" i="2"/>
  <c r="W303" i="2"/>
  <c r="AZ303" i="2"/>
  <c r="EE271" i="2"/>
  <c r="W534" i="2"/>
  <c r="W567" i="2" s="1"/>
  <c r="CB499" i="2"/>
  <c r="CB434" i="2"/>
  <c r="CB369" i="2"/>
  <c r="CB304" i="2"/>
  <c r="AZ9" i="45"/>
  <c r="W605" i="50"/>
  <c r="X501" i="50"/>
  <c r="BA501" i="50"/>
  <c r="EF469" i="50"/>
  <c r="BA306" i="50"/>
  <c r="X306" i="50"/>
  <c r="EF274" i="50"/>
  <c r="AZ238" i="2"/>
  <c r="W238" i="2"/>
  <c r="EE206" i="2"/>
  <c r="W368" i="2"/>
  <c r="EE336" i="2"/>
  <c r="AZ368" i="2"/>
  <c r="CC242" i="50"/>
  <c r="X48" i="2"/>
  <c r="AZ101" i="45"/>
  <c r="W45" i="49"/>
  <c r="BA241" i="49"/>
  <c r="EF209" i="49"/>
  <c r="X241" i="49"/>
  <c r="BA370" i="51"/>
  <c r="EF338" i="51"/>
  <c r="X370" i="51"/>
  <c r="V533" i="51"/>
  <c r="V566" i="51" s="1"/>
  <c r="CA498" i="51"/>
  <c r="CA433" i="51"/>
  <c r="CA368" i="51"/>
  <c r="CA303" i="51"/>
  <c r="V44" i="51"/>
  <c r="AY100" i="46" s="1"/>
  <c r="CC242" i="51"/>
  <c r="W173" i="49"/>
  <c r="AY336" i="49"/>
  <c r="CA336" i="49" s="1"/>
  <c r="AY466" i="49"/>
  <c r="CA466" i="49" s="1"/>
  <c r="AY37" i="48"/>
  <c r="AY401" i="49"/>
  <c r="CA401" i="49" s="1"/>
  <c r="AY271" i="49"/>
  <c r="CA271" i="49" s="1"/>
  <c r="AY206" i="49"/>
  <c r="CA206" i="49" s="1"/>
  <c r="CC502" i="51"/>
  <c r="CC437" i="51"/>
  <c r="CC372" i="51"/>
  <c r="X537" i="51"/>
  <c r="X570" i="51" s="1"/>
  <c r="CC307" i="51"/>
  <c r="AZ40" i="45"/>
  <c r="W605" i="49"/>
  <c r="BA501" i="49"/>
  <c r="X501" i="49"/>
  <c r="EF469" i="49"/>
  <c r="X175" i="49"/>
  <c r="AZ338" i="49"/>
  <c r="CB338" i="49" s="1"/>
  <c r="AZ468" i="49"/>
  <c r="CB468" i="49" s="1"/>
  <c r="AZ403" i="49"/>
  <c r="CB403" i="49" s="1"/>
  <c r="AZ208" i="49"/>
  <c r="CB208" i="49" s="1"/>
  <c r="AZ39" i="48"/>
  <c r="AZ273" i="49"/>
  <c r="CB273" i="49" s="1"/>
  <c r="X537" i="49"/>
  <c r="X570" i="49" s="1"/>
  <c r="CC502" i="49"/>
  <c r="CC437" i="49"/>
  <c r="CC372" i="49"/>
  <c r="CC307" i="49"/>
  <c r="X48" i="49"/>
  <c r="BA371" i="49"/>
  <c r="X371" i="49"/>
  <c r="EF339" i="49"/>
  <c r="EF403" i="51"/>
  <c r="BA435" i="51"/>
  <c r="X435" i="51"/>
  <c r="BA306" i="51"/>
  <c r="EF274" i="51"/>
  <c r="X306" i="51"/>
  <c r="EF208" i="51"/>
  <c r="BA240" i="51"/>
  <c r="X240" i="51"/>
  <c r="CA238" i="51"/>
  <c r="CB499" i="51"/>
  <c r="W534" i="51"/>
  <c r="W567" i="51" s="1"/>
  <c r="CB434" i="51"/>
  <c r="CB304" i="51"/>
  <c r="CB369" i="51"/>
  <c r="W45" i="51"/>
  <c r="AZ101" i="46" s="1"/>
  <c r="BA241" i="51"/>
  <c r="X241" i="51"/>
  <c r="EF209" i="51"/>
  <c r="AZ102" i="45"/>
  <c r="CB239" i="49"/>
  <c r="EF404" i="49"/>
  <c r="BA436" i="49"/>
  <c r="X436" i="49"/>
  <c r="X48" i="51"/>
  <c r="BA104" i="46" s="1"/>
  <c r="CC242" i="49"/>
  <c r="W534" i="49"/>
  <c r="W567" i="49" s="1"/>
  <c r="CB434" i="49"/>
  <c r="CB499" i="49"/>
  <c r="CB369" i="49"/>
  <c r="CB304" i="49"/>
  <c r="W604" i="51"/>
  <c r="X500" i="51"/>
  <c r="BA500" i="51"/>
  <c r="EF468" i="51"/>
  <c r="X436" i="51"/>
  <c r="EF404" i="51"/>
  <c r="BA436" i="51"/>
  <c r="EF273" i="51"/>
  <c r="BA305" i="51"/>
  <c r="X305" i="51"/>
  <c r="BA501" i="51"/>
  <c r="X501" i="51"/>
  <c r="W605" i="51"/>
  <c r="EF469" i="51"/>
  <c r="X371" i="51"/>
  <c r="EF339" i="51"/>
  <c r="BA371" i="51"/>
  <c r="CB239" i="51"/>
  <c r="BA306" i="49"/>
  <c r="EF274" i="49"/>
  <c r="X306" i="49"/>
  <c r="Q242" i="38" l="1"/>
  <c r="Q42" i="38"/>
  <c r="Q244" i="38" s="1"/>
  <c r="CA499" i="50"/>
  <c r="CA369" i="50"/>
  <c r="V534" i="50"/>
  <c r="V567" i="50" s="1"/>
  <c r="CA434" i="50"/>
  <c r="CA304" i="50"/>
  <c r="V45" i="50"/>
  <c r="Q312" i="38"/>
  <c r="Q275" i="38"/>
  <c r="P220" i="38"/>
  <c r="P256" i="38" s="1"/>
  <c r="P252" i="38"/>
  <c r="AS128" i="45"/>
  <c r="Q41" i="38"/>
  <c r="Q243" i="38" s="1"/>
  <c r="AT327" i="51"/>
  <c r="DY295" i="51"/>
  <c r="Q96" i="38"/>
  <c r="Q97" i="38" s="1"/>
  <c r="BC74" i="46"/>
  <c r="BC276" i="50"/>
  <c r="CE276" i="50" s="1"/>
  <c r="BC406" i="50"/>
  <c r="CE406" i="50" s="1"/>
  <c r="BC211" i="50"/>
  <c r="CE211" i="50" s="1"/>
  <c r="BC471" i="50"/>
  <c r="CE471" i="50" s="1"/>
  <c r="AA178" i="50"/>
  <c r="BC341" i="50"/>
  <c r="CE341" i="50" s="1"/>
  <c r="Q92" i="38"/>
  <c r="AT327" i="50"/>
  <c r="DY295" i="50"/>
  <c r="BV497" i="51"/>
  <c r="BV522" i="51" s="1"/>
  <c r="Q262" i="51"/>
  <c r="Q263" i="51" s="1"/>
  <c r="BV302" i="51"/>
  <c r="BV327" i="51" s="1"/>
  <c r="BV432" i="51"/>
  <c r="BV457" i="51" s="1"/>
  <c r="Q532" i="51"/>
  <c r="BV367" i="51"/>
  <c r="BV392" i="51" s="1"/>
  <c r="Q43" i="51"/>
  <c r="DY490" i="51"/>
  <c r="Q195" i="38"/>
  <c r="Q196" i="38" s="1"/>
  <c r="DY425" i="51"/>
  <c r="Q162" i="38"/>
  <c r="Q163" i="38" s="1"/>
  <c r="AT205" i="49"/>
  <c r="AT270" i="49"/>
  <c r="AT36" i="48"/>
  <c r="AT62" i="48" s="1"/>
  <c r="R233" i="38" s="1"/>
  <c r="R172" i="49"/>
  <c r="R197" i="49" s="1"/>
  <c r="R198" i="49" s="1"/>
  <c r="AT335" i="49"/>
  <c r="Q68" i="49"/>
  <c r="AT400" i="49"/>
  <c r="AT465" i="49"/>
  <c r="AT5" i="46"/>
  <c r="AT31" i="46" s="1"/>
  <c r="AT36" i="46"/>
  <c r="AT62" i="46" s="1"/>
  <c r="AT205" i="2"/>
  <c r="AT400" i="2"/>
  <c r="AT465" i="2"/>
  <c r="R172" i="2"/>
  <c r="R197" i="2" s="1"/>
  <c r="R198" i="2" s="1"/>
  <c r="AT270" i="2"/>
  <c r="Q68" i="2"/>
  <c r="AT335" i="2"/>
  <c r="Q321" i="38"/>
  <c r="Q309" i="38"/>
  <c r="Q266" i="38"/>
  <c r="Q165" i="38"/>
  <c r="DY425" i="50"/>
  <c r="Q158" i="38"/>
  <c r="Q166" i="38" s="1"/>
  <c r="DY230" i="51"/>
  <c r="Q63" i="38"/>
  <c r="Q327" i="51"/>
  <c r="Q328" i="51" s="1"/>
  <c r="BV237" i="51"/>
  <c r="BV262" i="51" s="1"/>
  <c r="DY230" i="50"/>
  <c r="Q59" i="38"/>
  <c r="CA239" i="50"/>
  <c r="Q327" i="50"/>
  <c r="Q328" i="50" s="1"/>
  <c r="BV237" i="50"/>
  <c r="BV262" i="50" s="1"/>
  <c r="DY490" i="50"/>
  <c r="Q191" i="38"/>
  <c r="Q199" i="38" s="1"/>
  <c r="Q129" i="38"/>
  <c r="Q130" i="38" s="1"/>
  <c r="DY360" i="51"/>
  <c r="CD503" i="49"/>
  <c r="CD438" i="49"/>
  <c r="CD373" i="49"/>
  <c r="CD308" i="49"/>
  <c r="Y538" i="49"/>
  <c r="Y571" i="49" s="1"/>
  <c r="Y49" i="49"/>
  <c r="Q557" i="49"/>
  <c r="Q558" i="49" s="1"/>
  <c r="Q565" i="49"/>
  <c r="Q590" i="49" s="1"/>
  <c r="Q591" i="49" s="1"/>
  <c r="R44" i="38" s="1"/>
  <c r="Q565" i="2"/>
  <c r="Q590" i="2" s="1"/>
  <c r="Q591" i="2" s="1"/>
  <c r="R32" i="38" s="1"/>
  <c r="Q557" i="2"/>
  <c r="Q558" i="2" s="1"/>
  <c r="AX69" i="46"/>
  <c r="AX271" i="50"/>
  <c r="BZ271" i="50" s="1"/>
  <c r="AX206" i="50"/>
  <c r="BZ206" i="50" s="1"/>
  <c r="AX401" i="50"/>
  <c r="BZ401" i="50" s="1"/>
  <c r="AX466" i="50"/>
  <c r="BZ466" i="50" s="1"/>
  <c r="V173" i="50"/>
  <c r="AX336" i="50"/>
  <c r="BZ336" i="50" s="1"/>
  <c r="AX68" i="45"/>
  <c r="AX98" i="48"/>
  <c r="P324" i="38"/>
  <c r="P257" i="38"/>
  <c r="P306" i="38"/>
  <c r="P318" i="38"/>
  <c r="P336" i="38"/>
  <c r="P315" i="38"/>
  <c r="P333" i="38"/>
  <c r="Q198" i="38"/>
  <c r="Q132" i="38"/>
  <c r="CD243" i="49"/>
  <c r="BB105" i="46"/>
  <c r="BB211" i="51"/>
  <c r="CD211" i="51" s="1"/>
  <c r="BB276" i="51"/>
  <c r="CD276" i="51" s="1"/>
  <c r="BB471" i="51"/>
  <c r="CD471" i="51" s="1"/>
  <c r="BB341" i="51"/>
  <c r="CD341" i="51" s="1"/>
  <c r="BB406" i="51"/>
  <c r="CD406" i="51" s="1"/>
  <c r="Z178" i="51"/>
  <c r="BB103" i="48"/>
  <c r="BV432" i="50"/>
  <c r="BV457" i="50" s="1"/>
  <c r="Q262" i="50"/>
  <c r="Q263" i="50" s="1"/>
  <c r="BV302" i="50"/>
  <c r="BV327" i="50" s="1"/>
  <c r="Q532" i="50"/>
  <c r="BV367" i="50"/>
  <c r="BV392" i="50" s="1"/>
  <c r="BV497" i="50"/>
  <c r="BV522" i="50" s="1"/>
  <c r="Q43" i="50"/>
  <c r="R14" i="38" s="1"/>
  <c r="BC11" i="46"/>
  <c r="BC42" i="46"/>
  <c r="AA178" i="2"/>
  <c r="BC276" i="2"/>
  <c r="CE276" i="2" s="1"/>
  <c r="BC341" i="2"/>
  <c r="CE341" i="2" s="1"/>
  <c r="BC406" i="2"/>
  <c r="CE406" i="2" s="1"/>
  <c r="BC471" i="2"/>
  <c r="CE471" i="2" s="1"/>
  <c r="BC211" i="2"/>
  <c r="CE211" i="2" s="1"/>
  <c r="BC11" i="45" s="1"/>
  <c r="Q93" i="38"/>
  <c r="Q99" i="38"/>
  <c r="Q60" i="38"/>
  <c r="Q66" i="38"/>
  <c r="DY360" i="50"/>
  <c r="Q125" i="38"/>
  <c r="Q133" i="38" s="1"/>
  <c r="BC17" i="46"/>
  <c r="BC48" i="46"/>
  <c r="AZ7" i="46"/>
  <c r="AZ38" i="46"/>
  <c r="BD19" i="46"/>
  <c r="BD50" i="46"/>
  <c r="BA10" i="46"/>
  <c r="BA41" i="46"/>
  <c r="BB343" i="50"/>
  <c r="CD343" i="50" s="1"/>
  <c r="EH343" i="50" s="1"/>
  <c r="BB473" i="50"/>
  <c r="CD473" i="50" s="1"/>
  <c r="EH473" i="50" s="1"/>
  <c r="BB213" i="50"/>
  <c r="CD213" i="50" s="1"/>
  <c r="BC245" i="50" s="1"/>
  <c r="BB278" i="50"/>
  <c r="CD278" i="50" s="1"/>
  <c r="BC310" i="50" s="1"/>
  <c r="BB408" i="50"/>
  <c r="CD408" i="50" s="1"/>
  <c r="EH408" i="50" s="1"/>
  <c r="Z180" i="50"/>
  <c r="AZ402" i="2"/>
  <c r="CB402" i="2" s="1"/>
  <c r="AZ38" i="48"/>
  <c r="BE479" i="51"/>
  <c r="CG479" i="51" s="1"/>
  <c r="EK479" i="51" s="1"/>
  <c r="AA378" i="51"/>
  <c r="BD378" i="51"/>
  <c r="EI411" i="51"/>
  <c r="AA248" i="51"/>
  <c r="BD508" i="51"/>
  <c r="EI476" i="51"/>
  <c r="AA313" i="51"/>
  <c r="AA443" i="51"/>
  <c r="EI216" i="51"/>
  <c r="Z612" i="51"/>
  <c r="BD249" i="49"/>
  <c r="BD313" i="51"/>
  <c r="BC109" i="45"/>
  <c r="AA249" i="49"/>
  <c r="EI477" i="49"/>
  <c r="CF315" i="49"/>
  <c r="AA56" i="49"/>
  <c r="CF380" i="49"/>
  <c r="CD377" i="49"/>
  <c r="BE414" i="51"/>
  <c r="CG414" i="51" s="1"/>
  <c r="EK414" i="51" s="1"/>
  <c r="CE249" i="50"/>
  <c r="BE219" i="51"/>
  <c r="CG219" i="51" s="1"/>
  <c r="CD442" i="49"/>
  <c r="CF445" i="49"/>
  <c r="CD247" i="49"/>
  <c r="CD312" i="49"/>
  <c r="Y542" i="49"/>
  <c r="Y575" i="49" s="1"/>
  <c r="AA545" i="49"/>
  <c r="AA578" i="49" s="1"/>
  <c r="BD509" i="49"/>
  <c r="CD504" i="51"/>
  <c r="BE349" i="51"/>
  <c r="CG349" i="51" s="1"/>
  <c r="EK349" i="51" s="1"/>
  <c r="BE284" i="51"/>
  <c r="CG284" i="51" s="1"/>
  <c r="EK284" i="51" s="1"/>
  <c r="Y50" i="51"/>
  <c r="BB106" i="46" s="1"/>
  <c r="BB107" i="45"/>
  <c r="CD309" i="51"/>
  <c r="BC108" i="45"/>
  <c r="CC241" i="50"/>
  <c r="CD244" i="51"/>
  <c r="BC80" i="45"/>
  <c r="BC48" i="45"/>
  <c r="BB45" i="45"/>
  <c r="AZ272" i="2"/>
  <c r="CB272" i="2" s="1"/>
  <c r="AZ337" i="2"/>
  <c r="CB337" i="2" s="1"/>
  <c r="BB16" i="45"/>
  <c r="X174" i="2"/>
  <c r="Z613" i="49"/>
  <c r="CD374" i="51"/>
  <c r="AZ467" i="2"/>
  <c r="CB467" i="2" s="1"/>
  <c r="CD439" i="51"/>
  <c r="BE114" i="45"/>
  <c r="BB410" i="49"/>
  <c r="BB475" i="49"/>
  <c r="BB345" i="49"/>
  <c r="BB280" i="49"/>
  <c r="Z182" i="49"/>
  <c r="BB215" i="49"/>
  <c r="Y442" i="2"/>
  <c r="EG410" i="2"/>
  <c r="BB442" i="2"/>
  <c r="BE479" i="50"/>
  <c r="CG479" i="50" s="1"/>
  <c r="EK479" i="50" s="1"/>
  <c r="BE284" i="50"/>
  <c r="CG284" i="50" s="1"/>
  <c r="EK284" i="50" s="1"/>
  <c r="BE349" i="50"/>
  <c r="CG349" i="50" s="1"/>
  <c r="EK349" i="50" s="1"/>
  <c r="BE219" i="50"/>
  <c r="CG219" i="50" s="1"/>
  <c r="EK219" i="50" s="1"/>
  <c r="BE414" i="50"/>
  <c r="CG414" i="50" s="1"/>
  <c r="EK414" i="50" s="1"/>
  <c r="EF212" i="2"/>
  <c r="BA244" i="2"/>
  <c r="X244" i="2"/>
  <c r="AZ12" i="45"/>
  <c r="BC375" i="50"/>
  <c r="CC343" i="49"/>
  <c r="Y440" i="49"/>
  <c r="BB440" i="49"/>
  <c r="EG408" i="49"/>
  <c r="BC311" i="49"/>
  <c r="Z311" i="49"/>
  <c r="EH279" i="49"/>
  <c r="AA445" i="50"/>
  <c r="EI413" i="50"/>
  <c r="BD445" i="50"/>
  <c r="BD510" i="50"/>
  <c r="AA510" i="50"/>
  <c r="EI478" i="50"/>
  <c r="Z614" i="50"/>
  <c r="CE379" i="50"/>
  <c r="CE444" i="50"/>
  <c r="Z544" i="50"/>
  <c r="Z577" i="50" s="1"/>
  <c r="CE314" i="50"/>
  <c r="CE509" i="50"/>
  <c r="Z55" i="50"/>
  <c r="BC80" i="46" s="1"/>
  <c r="Z376" i="50"/>
  <c r="EH344" i="50"/>
  <c r="BC376" i="50"/>
  <c r="BE83" i="45"/>
  <c r="AA543" i="50"/>
  <c r="AA576" i="50" s="1"/>
  <c r="CF313" i="50"/>
  <c r="CF508" i="50"/>
  <c r="CF443" i="50"/>
  <c r="CF378" i="50"/>
  <c r="AA54" i="50"/>
  <c r="BD79" i="46" s="1"/>
  <c r="BE22" i="45"/>
  <c r="BA505" i="2"/>
  <c r="W609" i="2"/>
  <c r="X505" i="2"/>
  <c r="EF473" i="2"/>
  <c r="Z179" i="49"/>
  <c r="BB212" i="49"/>
  <c r="CD212" i="49" s="1"/>
  <c r="BB472" i="49"/>
  <c r="CD472" i="49" s="1"/>
  <c r="BB277" i="49"/>
  <c r="CD277" i="49" s="1"/>
  <c r="BB342" i="49"/>
  <c r="CD342" i="49" s="1"/>
  <c r="BB407" i="49"/>
  <c r="CD407" i="49" s="1"/>
  <c r="CD507" i="50"/>
  <c r="CD377" i="50"/>
  <c r="CD312" i="50"/>
  <c r="Y542" i="50"/>
  <c r="Y575" i="50" s="1"/>
  <c r="CD442" i="50"/>
  <c r="Y53" i="50"/>
  <c r="BB78" i="46" s="1"/>
  <c r="Z508" i="2"/>
  <c r="Y612" i="2"/>
  <c r="BC508" i="2"/>
  <c r="EH476" i="2"/>
  <c r="AA314" i="49"/>
  <c r="BD314" i="49"/>
  <c r="EI282" i="49"/>
  <c r="BC441" i="51"/>
  <c r="Z441" i="51"/>
  <c r="EH409" i="51"/>
  <c r="BD282" i="51"/>
  <c r="CF282" i="51" s="1"/>
  <c r="BD477" i="51"/>
  <c r="CF477" i="51" s="1"/>
  <c r="AB184" i="51"/>
  <c r="BD412" i="51"/>
  <c r="CF412" i="51" s="1"/>
  <c r="BD217" i="51"/>
  <c r="CF217" i="51" s="1"/>
  <c r="BD347" i="51"/>
  <c r="CF347" i="51" s="1"/>
  <c r="CF446" i="49"/>
  <c r="EG409" i="2"/>
  <c r="BB441" i="2"/>
  <c r="Y441" i="2"/>
  <c r="EI215" i="51"/>
  <c r="BD247" i="51"/>
  <c r="AA247" i="51"/>
  <c r="AZ207" i="2"/>
  <c r="CB207" i="2" s="1"/>
  <c r="EF207" i="2" s="1"/>
  <c r="BD379" i="49"/>
  <c r="AA379" i="49"/>
  <c r="EI347" i="49"/>
  <c r="BC246" i="49"/>
  <c r="Z246" i="49"/>
  <c r="EH214" i="49"/>
  <c r="EH474" i="49"/>
  <c r="Y610" i="49"/>
  <c r="Z506" i="49"/>
  <c r="BC506" i="49"/>
  <c r="AB186" i="2"/>
  <c r="BD414" i="2"/>
  <c r="CF414" i="2" s="1"/>
  <c r="BD349" i="2"/>
  <c r="CF349" i="2" s="1"/>
  <c r="BD479" i="2"/>
  <c r="CF479" i="2" s="1"/>
  <c r="BD219" i="2"/>
  <c r="CF219" i="2" s="1"/>
  <c r="BD284" i="2"/>
  <c r="CF284" i="2" s="1"/>
  <c r="Y539" i="51"/>
  <c r="Y572" i="51" s="1"/>
  <c r="EF278" i="2"/>
  <c r="X310" i="2"/>
  <c r="BA310" i="2"/>
  <c r="BA504" i="2"/>
  <c r="W608" i="2"/>
  <c r="X504" i="2"/>
  <c r="EF472" i="2"/>
  <c r="BB311" i="2"/>
  <c r="EG279" i="2"/>
  <c r="Y311" i="2"/>
  <c r="Z246" i="50"/>
  <c r="EH214" i="50"/>
  <c r="BC246" i="50"/>
  <c r="CF248" i="50"/>
  <c r="BC443" i="2"/>
  <c r="Z443" i="2"/>
  <c r="EH411" i="2"/>
  <c r="BC248" i="2"/>
  <c r="EH216" i="2"/>
  <c r="Z248" i="2"/>
  <c r="Y246" i="2"/>
  <c r="BB246" i="2"/>
  <c r="EG214" i="2"/>
  <c r="BA14" i="45"/>
  <c r="CC309" i="50"/>
  <c r="X539" i="50"/>
  <c r="X572" i="50" s="1"/>
  <c r="CC504" i="50"/>
  <c r="CC374" i="50"/>
  <c r="CC439" i="50"/>
  <c r="X50" i="50"/>
  <c r="BA75" i="46" s="1"/>
  <c r="EH474" i="51"/>
  <c r="Z506" i="51"/>
  <c r="Y610" i="51"/>
  <c r="BC506" i="51"/>
  <c r="EH214" i="51"/>
  <c r="BC246" i="51"/>
  <c r="Z246" i="51"/>
  <c r="BA245" i="2"/>
  <c r="EF213" i="2"/>
  <c r="X245" i="2"/>
  <c r="AZ13" i="45"/>
  <c r="EF407" i="2"/>
  <c r="BA439" i="2"/>
  <c r="X439" i="2"/>
  <c r="AA546" i="49"/>
  <c r="AA579" i="49" s="1"/>
  <c r="BD312" i="51"/>
  <c r="AA312" i="51"/>
  <c r="EI280" i="51"/>
  <c r="BD216" i="49"/>
  <c r="CF216" i="49" s="1"/>
  <c r="BD411" i="49"/>
  <c r="CF411" i="49" s="1"/>
  <c r="AB183" i="49"/>
  <c r="BD346" i="49"/>
  <c r="CF346" i="49" s="1"/>
  <c r="BD476" i="49"/>
  <c r="CF476" i="49" s="1"/>
  <c r="BD281" i="49"/>
  <c r="CF281" i="49" s="1"/>
  <c r="CE510" i="2"/>
  <c r="CE445" i="2"/>
  <c r="CE380" i="2"/>
  <c r="Z545" i="2"/>
  <c r="Z578" i="2" s="1"/>
  <c r="CE315" i="2"/>
  <c r="Z56" i="2"/>
  <c r="Y506" i="2"/>
  <c r="BB506" i="2"/>
  <c r="EG474" i="2"/>
  <c r="X610" i="2"/>
  <c r="Y245" i="49"/>
  <c r="BB245" i="49"/>
  <c r="EG213" i="49"/>
  <c r="BC441" i="49"/>
  <c r="EH409" i="49"/>
  <c r="Z441" i="49"/>
  <c r="X375" i="2"/>
  <c r="BA375" i="2"/>
  <c r="EF343" i="2"/>
  <c r="AA380" i="50"/>
  <c r="BD380" i="50"/>
  <c r="EI348" i="50"/>
  <c r="EI218" i="50"/>
  <c r="AA250" i="50"/>
  <c r="BD250" i="50"/>
  <c r="CE250" i="2"/>
  <c r="CD247" i="50"/>
  <c r="Z506" i="50"/>
  <c r="EH474" i="50"/>
  <c r="Y610" i="50"/>
  <c r="BC506" i="50"/>
  <c r="X374" i="2"/>
  <c r="BA374" i="2"/>
  <c r="EF342" i="2"/>
  <c r="BC313" i="2"/>
  <c r="Z313" i="2"/>
  <c r="EH281" i="2"/>
  <c r="BB473" i="51"/>
  <c r="CD473" i="51" s="1"/>
  <c r="BB278" i="51"/>
  <c r="CD278" i="51" s="1"/>
  <c r="BB408" i="51"/>
  <c r="CD408" i="51" s="1"/>
  <c r="Z180" i="51"/>
  <c r="BB213" i="51"/>
  <c r="BB105" i="48"/>
  <c r="BB343" i="51"/>
  <c r="CD343" i="51" s="1"/>
  <c r="Z376" i="51"/>
  <c r="EH344" i="51"/>
  <c r="BC376" i="51"/>
  <c r="AA57" i="49"/>
  <c r="EI345" i="51"/>
  <c r="BD377" i="51"/>
  <c r="AA377" i="51"/>
  <c r="AB547" i="50"/>
  <c r="AB580" i="50" s="1"/>
  <c r="CG512" i="50"/>
  <c r="CG382" i="50"/>
  <c r="CG447" i="50"/>
  <c r="CG317" i="50"/>
  <c r="AB58" i="50"/>
  <c r="BE83" i="46" s="1"/>
  <c r="EF277" i="2"/>
  <c r="X309" i="2"/>
  <c r="BA309" i="2"/>
  <c r="CC473" i="49"/>
  <c r="EG278" i="49"/>
  <c r="Y310" i="49"/>
  <c r="BB310" i="49"/>
  <c r="Z376" i="49"/>
  <c r="EH344" i="49"/>
  <c r="BC376" i="49"/>
  <c r="EG215" i="2"/>
  <c r="BB247" i="2"/>
  <c r="Y247" i="2"/>
  <c r="BA15" i="45"/>
  <c r="AA445" i="51"/>
  <c r="CF250" i="51" s="1"/>
  <c r="EI413" i="51"/>
  <c r="CF445" i="51" s="1"/>
  <c r="BD445" i="51"/>
  <c r="BC111" i="45"/>
  <c r="BD315" i="50"/>
  <c r="EI283" i="50"/>
  <c r="AA315" i="50"/>
  <c r="BB376" i="2"/>
  <c r="Y376" i="2"/>
  <c r="EG344" i="2"/>
  <c r="BC441" i="50"/>
  <c r="EH409" i="50"/>
  <c r="Z441" i="50"/>
  <c r="BB76" i="45"/>
  <c r="Z311" i="50"/>
  <c r="BC311" i="50"/>
  <c r="EH279" i="50"/>
  <c r="BE351" i="49"/>
  <c r="CG351" i="49" s="1"/>
  <c r="EK351" i="49" s="1"/>
  <c r="BE481" i="49"/>
  <c r="CG481" i="49" s="1"/>
  <c r="EK481" i="49" s="1"/>
  <c r="BE221" i="49"/>
  <c r="CG221" i="49" s="1"/>
  <c r="EK221" i="49" s="1"/>
  <c r="BE52" i="48"/>
  <c r="BE416" i="49"/>
  <c r="CG416" i="49" s="1"/>
  <c r="EK416" i="49" s="1"/>
  <c r="BE286" i="49"/>
  <c r="CG286" i="49" s="1"/>
  <c r="EK286" i="49" s="1"/>
  <c r="BB507" i="2"/>
  <c r="EG475" i="2"/>
  <c r="X611" i="2"/>
  <c r="Y507" i="2"/>
  <c r="BC477" i="2"/>
  <c r="CE477" i="2" s="1"/>
  <c r="BC347" i="2"/>
  <c r="CE347" i="2" s="1"/>
  <c r="BC217" i="2"/>
  <c r="CE217" i="2" s="1"/>
  <c r="BC412" i="2"/>
  <c r="CE412" i="2" s="1"/>
  <c r="AA184" i="2"/>
  <c r="BC282" i="2"/>
  <c r="CE282" i="2" s="1"/>
  <c r="BC48" i="48"/>
  <c r="CG252" i="50"/>
  <c r="X440" i="2"/>
  <c r="BA440" i="2"/>
  <c r="EF408" i="2"/>
  <c r="EH346" i="2"/>
  <c r="Z378" i="2"/>
  <c r="BC378" i="2"/>
  <c r="EI412" i="49"/>
  <c r="BD444" i="49"/>
  <c r="AA444" i="49"/>
  <c r="CC244" i="50"/>
  <c r="Z311" i="51"/>
  <c r="BC311" i="51"/>
  <c r="EH279" i="51"/>
  <c r="Y377" i="2"/>
  <c r="BB377" i="2"/>
  <c r="EG345" i="2"/>
  <c r="CF381" i="49"/>
  <c r="CF511" i="49"/>
  <c r="BD442" i="51"/>
  <c r="AA442" i="51"/>
  <c r="EI410" i="51"/>
  <c r="Z611" i="51"/>
  <c r="EI475" i="51"/>
  <c r="BD507" i="51"/>
  <c r="AA507" i="51"/>
  <c r="BE111" i="48"/>
  <c r="BA470" i="2"/>
  <c r="CC470" i="2" s="1"/>
  <c r="BA275" i="2"/>
  <c r="CC275" i="2" s="1"/>
  <c r="Y177" i="2"/>
  <c r="BA210" i="2"/>
  <c r="CC210" i="2" s="1"/>
  <c r="BA405" i="2"/>
  <c r="CC405" i="2" s="1"/>
  <c r="BA340" i="2"/>
  <c r="CC340" i="2" s="1"/>
  <c r="BA405" i="50"/>
  <c r="CC405" i="50" s="1"/>
  <c r="BA275" i="50"/>
  <c r="CC275" i="50" s="1"/>
  <c r="Y177" i="50"/>
  <c r="BA340" i="50"/>
  <c r="CC340" i="50" s="1"/>
  <c r="BA210" i="50"/>
  <c r="CC210" i="50" s="1"/>
  <c r="BA470" i="50"/>
  <c r="CC470" i="50" s="1"/>
  <c r="BA500" i="2"/>
  <c r="W604" i="2"/>
  <c r="X500" i="2"/>
  <c r="EF468" i="2"/>
  <c r="X305" i="50"/>
  <c r="BA305" i="50"/>
  <c r="EF273" i="50"/>
  <c r="BA240" i="50"/>
  <c r="X240" i="50"/>
  <c r="EF208" i="50"/>
  <c r="W533" i="2"/>
  <c r="W566" i="2" s="1"/>
  <c r="CB498" i="2"/>
  <c r="CB433" i="2"/>
  <c r="CB368" i="2"/>
  <c r="CB303" i="2"/>
  <c r="W44" i="2"/>
  <c r="CB238" i="2"/>
  <c r="AZ8" i="45"/>
  <c r="CC241" i="2"/>
  <c r="BA435" i="50"/>
  <c r="X435" i="50"/>
  <c r="EF403" i="50"/>
  <c r="EF208" i="2"/>
  <c r="BA240" i="2"/>
  <c r="X240" i="2"/>
  <c r="BA435" i="2"/>
  <c r="X435" i="2"/>
  <c r="EF403" i="2"/>
  <c r="CC501" i="50"/>
  <c r="CC436" i="50"/>
  <c r="X536" i="50"/>
  <c r="X569" i="50" s="1"/>
  <c r="CC371" i="50"/>
  <c r="CC306" i="50"/>
  <c r="BA500" i="50"/>
  <c r="X500" i="50"/>
  <c r="W604" i="50"/>
  <c r="EF468" i="50"/>
  <c r="X47" i="50"/>
  <c r="BA72" i="46" s="1"/>
  <c r="X536" i="2"/>
  <c r="X569" i="2" s="1"/>
  <c r="CC501" i="2"/>
  <c r="CC436" i="2"/>
  <c r="CC371" i="2"/>
  <c r="CC306" i="2"/>
  <c r="X47" i="2"/>
  <c r="BA305" i="2"/>
  <c r="X305" i="2"/>
  <c r="EF273" i="2"/>
  <c r="BA370" i="2"/>
  <c r="EF338" i="2"/>
  <c r="X370" i="2"/>
  <c r="X370" i="50"/>
  <c r="BA370" i="50"/>
  <c r="EF338" i="50"/>
  <c r="AZ70" i="45"/>
  <c r="AZ402" i="49"/>
  <c r="CB402" i="49" s="1"/>
  <c r="X434" i="49" s="1"/>
  <c r="AZ207" i="49"/>
  <c r="CB207" i="49" s="1"/>
  <c r="AZ272" i="49"/>
  <c r="CB272" i="49" s="1"/>
  <c r="X304" i="49" s="1"/>
  <c r="AZ467" i="49"/>
  <c r="CB467" i="49" s="1"/>
  <c r="X174" i="49"/>
  <c r="AZ337" i="49"/>
  <c r="CB337" i="49" s="1"/>
  <c r="X47" i="49"/>
  <c r="EF208" i="49"/>
  <c r="BA240" i="49"/>
  <c r="X240" i="49"/>
  <c r="W303" i="49"/>
  <c r="AZ303" i="49"/>
  <c r="EE271" i="49"/>
  <c r="X536" i="51"/>
  <c r="X569" i="51" s="1"/>
  <c r="CC436" i="51"/>
  <c r="CC306" i="51"/>
  <c r="CC501" i="51"/>
  <c r="CC371" i="51"/>
  <c r="X47" i="51"/>
  <c r="BA103" i="46" s="1"/>
  <c r="X535" i="51"/>
  <c r="X568" i="51" s="1"/>
  <c r="CC500" i="51"/>
  <c r="CC435" i="51"/>
  <c r="CC305" i="51"/>
  <c r="CC370" i="51"/>
  <c r="X46" i="51"/>
  <c r="BA102" i="46" s="1"/>
  <c r="AZ39" i="45"/>
  <c r="AZ433" i="49"/>
  <c r="W433" i="49"/>
  <c r="EE401" i="49"/>
  <c r="AZ368" i="49"/>
  <c r="W368" i="49"/>
  <c r="EE336" i="49"/>
  <c r="V602" i="49"/>
  <c r="W498" i="49"/>
  <c r="AZ498" i="49"/>
  <c r="EE466" i="49"/>
  <c r="Y177" i="51"/>
  <c r="BA102" i="48"/>
  <c r="BA405" i="51"/>
  <c r="CC405" i="51" s="1"/>
  <c r="BA275" i="51"/>
  <c r="CC275" i="51" s="1"/>
  <c r="BA470" i="51"/>
  <c r="CC470" i="51" s="1"/>
  <c r="BA340" i="51"/>
  <c r="CC340" i="51" s="1"/>
  <c r="BA210" i="51"/>
  <c r="CC210" i="51" s="1"/>
  <c r="CC241" i="51"/>
  <c r="EF273" i="49"/>
  <c r="X305" i="49"/>
  <c r="BA305" i="49"/>
  <c r="BA435" i="49"/>
  <c r="X435" i="49"/>
  <c r="EF403" i="49"/>
  <c r="W238" i="49"/>
  <c r="EE206" i="49"/>
  <c r="AZ238" i="49"/>
  <c r="X536" i="49"/>
  <c r="X569" i="49" s="1"/>
  <c r="CC501" i="49"/>
  <c r="CC436" i="49"/>
  <c r="CC371" i="49"/>
  <c r="CC306" i="49"/>
  <c r="Y177" i="49"/>
  <c r="BA405" i="49"/>
  <c r="CC405" i="49" s="1"/>
  <c r="BA210" i="49"/>
  <c r="CC210" i="49" s="1"/>
  <c r="BA470" i="49"/>
  <c r="CC470" i="49" s="1"/>
  <c r="BA340" i="49"/>
  <c r="CC340" i="49" s="1"/>
  <c r="BA275" i="49"/>
  <c r="CC275" i="49" s="1"/>
  <c r="BA41" i="48"/>
  <c r="BA370" i="49"/>
  <c r="X370" i="49"/>
  <c r="EF338" i="49"/>
  <c r="CC241" i="49"/>
  <c r="CC240" i="51"/>
  <c r="X174" i="51"/>
  <c r="AZ207" i="51"/>
  <c r="CB207" i="51" s="1"/>
  <c r="AZ337" i="51"/>
  <c r="CB337" i="51" s="1"/>
  <c r="AZ402" i="51"/>
  <c r="CB402" i="51" s="1"/>
  <c r="AZ467" i="51"/>
  <c r="CB467" i="51" s="1"/>
  <c r="AZ272" i="51"/>
  <c r="CB272" i="51" s="1"/>
  <c r="X500" i="49"/>
  <c r="W604" i="49"/>
  <c r="EF468" i="49"/>
  <c r="BA500" i="49"/>
  <c r="AY37" i="45"/>
  <c r="W173" i="51"/>
  <c r="AY401" i="51"/>
  <c r="CA401" i="51" s="1"/>
  <c r="AY206" i="51"/>
  <c r="CA206" i="51" s="1"/>
  <c r="AY271" i="51"/>
  <c r="CA271" i="51" s="1"/>
  <c r="AY336" i="51"/>
  <c r="CA336" i="51" s="1"/>
  <c r="AY466" i="51"/>
  <c r="CA466" i="51" s="1"/>
  <c r="AA373" i="2" l="1"/>
  <c r="EI341" i="2"/>
  <c r="BD373" i="2"/>
  <c r="Q565" i="50"/>
  <c r="Q590" i="50" s="1"/>
  <c r="Q591" i="50" s="1"/>
  <c r="R33" i="38" s="1"/>
  <c r="Q557" i="50"/>
  <c r="Q558" i="50" s="1"/>
  <c r="BC438" i="51"/>
  <c r="EH406" i="51"/>
  <c r="Z438" i="51"/>
  <c r="Q140" i="38"/>
  <c r="Q136" i="38"/>
  <c r="Q144" i="38" s="1"/>
  <c r="AY498" i="50"/>
  <c r="V498" i="50"/>
  <c r="U602" i="50"/>
  <c r="ED466" i="50"/>
  <c r="Q159" i="38"/>
  <c r="Q167" i="38" s="1"/>
  <c r="AT360" i="2"/>
  <c r="R116" i="38" s="1"/>
  <c r="BV335" i="2"/>
  <c r="R224" i="38"/>
  <c r="BV335" i="49"/>
  <c r="AT360" i="49"/>
  <c r="R120" i="38" s="1"/>
  <c r="BD243" i="50"/>
  <c r="AA243" i="50"/>
  <c r="EI211" i="50"/>
  <c r="Q279" i="38"/>
  <c r="Q247" i="38"/>
  <c r="Q283" i="38" s="1"/>
  <c r="AY70" i="46"/>
  <c r="AY402" i="50"/>
  <c r="CA402" i="50" s="1"/>
  <c r="AY337" i="50"/>
  <c r="CA337" i="50" s="1"/>
  <c r="W174" i="50"/>
  <c r="AY467" i="50"/>
  <c r="CA467" i="50" s="1"/>
  <c r="AY207" i="50"/>
  <c r="CA207" i="50" s="1"/>
  <c r="AY69" i="45" s="1"/>
  <c r="AY272" i="50"/>
  <c r="CA272" i="50" s="1"/>
  <c r="AY99" i="48"/>
  <c r="Q107" i="38"/>
  <c r="Q103" i="38"/>
  <c r="Q111" i="38" s="1"/>
  <c r="BD308" i="2"/>
  <c r="AA308" i="2"/>
  <c r="EI276" i="2"/>
  <c r="Z373" i="51"/>
  <c r="EH341" i="51"/>
  <c r="BC373" i="51"/>
  <c r="Q126" i="38"/>
  <c r="Q134" i="38" s="1"/>
  <c r="P361" i="38"/>
  <c r="P358" i="38"/>
  <c r="P363" i="38"/>
  <c r="P334" i="38"/>
  <c r="P325" i="38"/>
  <c r="P337" i="38"/>
  <c r="P307" i="38"/>
  <c r="P316" i="38"/>
  <c r="P319" i="38"/>
  <c r="AY433" i="50"/>
  <c r="ED401" i="50"/>
  <c r="V433" i="50"/>
  <c r="Q134" i="2"/>
  <c r="R24" i="38"/>
  <c r="Q102" i="2"/>
  <c r="Q594" i="2"/>
  <c r="AT99" i="46"/>
  <c r="AT125" i="46" s="1"/>
  <c r="AT400" i="51"/>
  <c r="AT465" i="51"/>
  <c r="AT97" i="48"/>
  <c r="AT123" i="48" s="1"/>
  <c r="R234" i="38" s="1"/>
  <c r="AT270" i="51"/>
  <c r="Q68" i="51"/>
  <c r="R172" i="51"/>
  <c r="R197" i="51" s="1"/>
  <c r="R198" i="51" s="1"/>
  <c r="AT205" i="51"/>
  <c r="AT335" i="51"/>
  <c r="AA438" i="50"/>
  <c r="BD438" i="50"/>
  <c r="EI406" i="50"/>
  <c r="Q101" i="38"/>
  <c r="Z503" i="51"/>
  <c r="Y607" i="51"/>
  <c r="BC503" i="51"/>
  <c r="EH471" i="51"/>
  <c r="Q206" i="38"/>
  <c r="Q202" i="38"/>
  <c r="Q210" i="38" s="1"/>
  <c r="ED206" i="50"/>
  <c r="V238" i="50"/>
  <c r="AY238" i="50"/>
  <c r="BB341" i="49"/>
  <c r="CD341" i="49" s="1"/>
  <c r="BB211" i="49"/>
  <c r="CD211" i="49" s="1"/>
  <c r="BB42" i="45" s="1"/>
  <c r="BB406" i="49"/>
  <c r="CD406" i="49" s="1"/>
  <c r="BB42" i="48"/>
  <c r="Z178" i="49"/>
  <c r="BB276" i="49"/>
  <c r="CD276" i="49" s="1"/>
  <c r="BB471" i="49"/>
  <c r="CD471" i="49" s="1"/>
  <c r="Q203" i="38"/>
  <c r="Q211" i="38" s="1"/>
  <c r="Q207" i="38"/>
  <c r="AT295" i="2"/>
  <c r="R83" i="38" s="1"/>
  <c r="BV270" i="2"/>
  <c r="R237" i="38"/>
  <c r="R273" i="38" s="1"/>
  <c r="R269" i="38"/>
  <c r="Q100" i="38"/>
  <c r="AA308" i="50"/>
  <c r="BD308" i="50"/>
  <c r="EI276" i="50"/>
  <c r="EH276" i="51"/>
  <c r="Z308" i="51"/>
  <c r="BC308" i="51"/>
  <c r="Q192" i="38"/>
  <c r="Q200" i="38" s="1"/>
  <c r="AY303" i="50"/>
  <c r="V303" i="50"/>
  <c r="ED271" i="50"/>
  <c r="Q67" i="38"/>
  <c r="Q322" i="38"/>
  <c r="Q310" i="38"/>
  <c r="AT295" i="49"/>
  <c r="R87" i="38" s="1"/>
  <c r="BV270" i="49"/>
  <c r="Q565" i="51"/>
  <c r="Q590" i="51" s="1"/>
  <c r="Q591" i="51" s="1"/>
  <c r="R45" i="38" s="1"/>
  <c r="R46" i="38" s="1"/>
  <c r="Q557" i="51"/>
  <c r="Q558" i="51" s="1"/>
  <c r="BC243" i="51"/>
  <c r="EH211" i="51"/>
  <c r="Z243" i="51"/>
  <c r="R18" i="38"/>
  <c r="R22" i="38" s="1"/>
  <c r="BV205" i="49"/>
  <c r="AT230" i="49"/>
  <c r="R54" i="38" s="1"/>
  <c r="BC73" i="45"/>
  <c r="Q141" i="38"/>
  <c r="Q137" i="38"/>
  <c r="Q145" i="38" s="1"/>
  <c r="EI211" i="2"/>
  <c r="BD243" i="2"/>
  <c r="AA243" i="2"/>
  <c r="AT68" i="46"/>
  <c r="AT94" i="46" s="1"/>
  <c r="R172" i="50"/>
  <c r="R197" i="50" s="1"/>
  <c r="R198" i="50" s="1"/>
  <c r="AT335" i="50"/>
  <c r="AT270" i="50"/>
  <c r="Q68" i="50"/>
  <c r="AT465" i="50"/>
  <c r="AT400" i="50"/>
  <c r="AT205" i="50"/>
  <c r="BB104" i="45"/>
  <c r="Q174" i="38"/>
  <c r="Q170" i="38"/>
  <c r="Q178" i="38" s="1"/>
  <c r="AT490" i="2"/>
  <c r="R182" i="38" s="1"/>
  <c r="BV465" i="2"/>
  <c r="AT490" i="49"/>
  <c r="R186" i="38" s="1"/>
  <c r="BV465" i="49"/>
  <c r="AA373" i="50"/>
  <c r="BD373" i="50"/>
  <c r="EI341" i="50"/>
  <c r="Q313" i="38"/>
  <c r="Z607" i="2"/>
  <c r="AA503" i="2"/>
  <c r="BD503" i="2"/>
  <c r="EI471" i="2"/>
  <c r="V368" i="50"/>
  <c r="ED336" i="50"/>
  <c r="AY368" i="50"/>
  <c r="AT425" i="2"/>
  <c r="R149" i="38" s="1"/>
  <c r="BV400" i="2"/>
  <c r="BV400" i="49"/>
  <c r="AT425" i="49"/>
  <c r="R153" i="38" s="1"/>
  <c r="Q280" i="38"/>
  <c r="Q248" i="38"/>
  <c r="Q70" i="38"/>
  <c r="Q78" i="38" s="1"/>
  <c r="Q74" i="38"/>
  <c r="AA438" i="2"/>
  <c r="EI406" i="2"/>
  <c r="BD438" i="2"/>
  <c r="R34" i="38"/>
  <c r="Q173" i="38"/>
  <c r="Q169" i="38"/>
  <c r="Q177" i="38" s="1"/>
  <c r="AT230" i="2"/>
  <c r="R50" i="38" s="1"/>
  <c r="BV205" i="2"/>
  <c r="Q134" i="49"/>
  <c r="Q594" i="49"/>
  <c r="Q102" i="49"/>
  <c r="R36" i="38"/>
  <c r="EI471" i="50"/>
  <c r="Z607" i="50"/>
  <c r="BD503" i="50"/>
  <c r="AA503" i="50"/>
  <c r="Q64" i="38"/>
  <c r="Q68" i="38" s="1"/>
  <c r="Q278" i="38"/>
  <c r="Q246" i="38"/>
  <c r="Q282" i="38" s="1"/>
  <c r="BA9" i="46"/>
  <c r="BA40" i="46"/>
  <c r="AZ6" i="46"/>
  <c r="AZ37" i="46"/>
  <c r="BC49" i="46"/>
  <c r="BC18" i="46"/>
  <c r="BC440" i="50"/>
  <c r="Z375" i="50"/>
  <c r="Z505" i="50"/>
  <c r="Z245" i="50"/>
  <c r="BC505" i="50"/>
  <c r="EH213" i="50"/>
  <c r="BB75" i="45"/>
  <c r="Z440" i="50"/>
  <c r="Z310" i="50"/>
  <c r="EH278" i="50"/>
  <c r="Y609" i="50"/>
  <c r="CD410" i="49"/>
  <c r="EH410" i="49" s="1"/>
  <c r="BB277" i="51"/>
  <c r="CD277" i="51" s="1"/>
  <c r="BC309" i="51" s="1"/>
  <c r="AB185" i="49"/>
  <c r="BA469" i="49"/>
  <c r="CC469" i="49" s="1"/>
  <c r="AA54" i="51"/>
  <c r="BD110" i="46" s="1"/>
  <c r="CF443" i="51"/>
  <c r="CF508" i="51"/>
  <c r="AA543" i="51"/>
  <c r="AA576" i="51" s="1"/>
  <c r="CF248" i="51"/>
  <c r="CF378" i="51"/>
  <c r="CF313" i="51"/>
  <c r="CD345" i="49"/>
  <c r="BC377" i="49" s="1"/>
  <c r="BD348" i="49"/>
  <c r="CF348" i="49" s="1"/>
  <c r="EJ348" i="49" s="1"/>
  <c r="BD478" i="49"/>
  <c r="CF478" i="49" s="1"/>
  <c r="EJ478" i="49" s="1"/>
  <c r="BB472" i="51"/>
  <c r="CD472" i="51" s="1"/>
  <c r="BD413" i="49"/>
  <c r="CF413" i="49" s="1"/>
  <c r="AB445" i="49" s="1"/>
  <c r="BD218" i="49"/>
  <c r="CF218" i="49" s="1"/>
  <c r="AB250" i="49" s="1"/>
  <c r="BD283" i="49"/>
  <c r="CF283" i="49" s="1"/>
  <c r="EJ283" i="49" s="1"/>
  <c r="CF379" i="49"/>
  <c r="CC244" i="2"/>
  <c r="BB342" i="51"/>
  <c r="CD342" i="51" s="1"/>
  <c r="BC374" i="51" s="1"/>
  <c r="BA239" i="2"/>
  <c r="BB212" i="51"/>
  <c r="CD212" i="51" s="1"/>
  <c r="Z244" i="51" s="1"/>
  <c r="Z179" i="51"/>
  <c r="BB407" i="51"/>
  <c r="CD407" i="51" s="1"/>
  <c r="EH407" i="51" s="1"/>
  <c r="CD215" i="49"/>
  <c r="EH215" i="49" s="1"/>
  <c r="CD280" i="49"/>
  <c r="EH280" i="49" s="1"/>
  <c r="X239" i="2"/>
  <c r="AA56" i="51"/>
  <c r="BD112" i="46" s="1"/>
  <c r="BB43" i="45"/>
  <c r="CD247" i="2"/>
  <c r="BC17" i="45"/>
  <c r="AA545" i="51"/>
  <c r="AA578" i="51" s="1"/>
  <c r="BD19" i="45"/>
  <c r="CF444" i="49"/>
  <c r="EK219" i="51"/>
  <c r="BE112" i="45"/>
  <c r="CE246" i="51"/>
  <c r="AA379" i="2"/>
  <c r="EI347" i="2"/>
  <c r="BD379" i="2"/>
  <c r="CE246" i="50"/>
  <c r="CF250" i="50"/>
  <c r="CF315" i="51"/>
  <c r="BE285" i="50"/>
  <c r="CG285" i="50" s="1"/>
  <c r="EK285" i="50" s="1"/>
  <c r="BE220" i="50"/>
  <c r="CG220" i="50" s="1"/>
  <c r="EK220" i="50" s="1"/>
  <c r="BE350" i="50"/>
  <c r="CG350" i="50" s="1"/>
  <c r="EK350" i="50" s="1"/>
  <c r="BE415" i="50"/>
  <c r="CG415" i="50" s="1"/>
  <c r="EK415" i="50" s="1"/>
  <c r="BE480" i="50"/>
  <c r="CG480" i="50" s="1"/>
  <c r="EK480" i="50" s="1"/>
  <c r="BE112" i="48"/>
  <c r="Z375" i="51"/>
  <c r="BC375" i="51"/>
  <c r="EH343" i="51"/>
  <c r="BC348" i="2"/>
  <c r="CE348" i="2" s="1"/>
  <c r="BC478" i="2"/>
  <c r="CE478" i="2" s="1"/>
  <c r="BC218" i="2"/>
  <c r="CE218" i="2" s="1"/>
  <c r="BC283" i="2"/>
  <c r="CE283" i="2" s="1"/>
  <c r="AA185" i="2"/>
  <c r="BC413" i="2"/>
  <c r="CE413" i="2" s="1"/>
  <c r="BC49" i="48"/>
  <c r="BE313" i="49"/>
  <c r="AB313" i="49"/>
  <c r="EJ281" i="49"/>
  <c r="BA407" i="50"/>
  <c r="CC407" i="50" s="1"/>
  <c r="BA342" i="50"/>
  <c r="CC342" i="50" s="1"/>
  <c r="Y179" i="50"/>
  <c r="BA472" i="50"/>
  <c r="CC472" i="50" s="1"/>
  <c r="BA277" i="50"/>
  <c r="CC277" i="50" s="1"/>
  <c r="BA212" i="50"/>
  <c r="CC212" i="50" s="1"/>
  <c r="BA104" i="48"/>
  <c r="CD246" i="2"/>
  <c r="AA615" i="2"/>
  <c r="BE511" i="2"/>
  <c r="EJ479" i="2"/>
  <c r="AB511" i="2"/>
  <c r="EJ347" i="51"/>
  <c r="AB379" i="51"/>
  <c r="BE379" i="51"/>
  <c r="AA613" i="51"/>
  <c r="EJ477" i="51"/>
  <c r="BE509" i="51"/>
  <c r="AB509" i="51"/>
  <c r="BC309" i="49"/>
  <c r="Z309" i="49"/>
  <c r="EH277" i="49"/>
  <c r="EI477" i="2"/>
  <c r="BD509" i="2"/>
  <c r="AA509" i="2"/>
  <c r="Z613" i="2"/>
  <c r="CD507" i="2"/>
  <c r="CD312" i="2"/>
  <c r="CD442" i="2"/>
  <c r="Y542" i="2"/>
  <c r="Y575" i="2" s="1"/>
  <c r="CD377" i="2"/>
  <c r="Y53" i="2"/>
  <c r="EH408" i="51"/>
  <c r="BC440" i="51"/>
  <c r="Z440" i="51"/>
  <c r="CE248" i="2"/>
  <c r="CF380" i="50"/>
  <c r="CF510" i="50"/>
  <c r="CF315" i="50"/>
  <c r="AA545" i="50"/>
  <c r="AA578" i="50" s="1"/>
  <c r="CF445" i="50"/>
  <c r="AA56" i="50"/>
  <c r="BD81" i="46" s="1"/>
  <c r="AB508" i="49"/>
  <c r="AA612" i="49"/>
  <c r="EJ476" i="49"/>
  <c r="BE508" i="49"/>
  <c r="AB443" i="49"/>
  <c r="EJ411" i="49"/>
  <c r="BE443" i="49"/>
  <c r="CE506" i="51"/>
  <c r="CE441" i="51"/>
  <c r="CE376" i="51"/>
  <c r="Z541" i="51"/>
  <c r="Z574" i="51" s="1"/>
  <c r="CE311" i="51"/>
  <c r="CD376" i="2"/>
  <c r="Y541" i="2"/>
  <c r="Y574" i="2" s="1"/>
  <c r="CD311" i="2"/>
  <c r="CD506" i="2"/>
  <c r="CD441" i="2"/>
  <c r="Y52" i="2"/>
  <c r="Z541" i="50"/>
  <c r="Z574" i="50" s="1"/>
  <c r="CE311" i="50"/>
  <c r="CE506" i="50"/>
  <c r="CE376" i="50"/>
  <c r="CE441" i="50"/>
  <c r="Z52" i="50"/>
  <c r="BC77" i="46" s="1"/>
  <c r="AA544" i="49"/>
  <c r="AA577" i="49" s="1"/>
  <c r="CC245" i="2"/>
  <c r="EJ349" i="2"/>
  <c r="AB381" i="2"/>
  <c r="BE381" i="2"/>
  <c r="BE249" i="51"/>
  <c r="AB249" i="51"/>
  <c r="EJ217" i="51"/>
  <c r="CF249" i="49"/>
  <c r="Y608" i="49"/>
  <c r="Z504" i="49"/>
  <c r="BC504" i="49"/>
  <c r="EH472" i="49"/>
  <c r="AA184" i="50"/>
  <c r="BC217" i="50"/>
  <c r="CE217" i="50" s="1"/>
  <c r="BC477" i="50"/>
  <c r="CE477" i="50" s="1"/>
  <c r="BC412" i="50"/>
  <c r="CE412" i="50" s="1"/>
  <c r="BC347" i="50"/>
  <c r="CE347" i="50" s="1"/>
  <c r="BC282" i="50"/>
  <c r="CE282" i="50" s="1"/>
  <c r="BC109" i="48"/>
  <c r="BB375" i="49"/>
  <c r="Y375" i="49"/>
  <c r="EG343" i="49"/>
  <c r="BE81" i="45"/>
  <c r="AA444" i="2"/>
  <c r="EI412" i="2"/>
  <c r="BD444" i="2"/>
  <c r="BE52" i="45"/>
  <c r="AB186" i="49"/>
  <c r="BD479" i="49"/>
  <c r="CF479" i="49" s="1"/>
  <c r="BD50" i="48"/>
  <c r="BD349" i="49"/>
  <c r="CF349" i="49" s="1"/>
  <c r="BD284" i="49"/>
  <c r="CF284" i="49" s="1"/>
  <c r="BD414" i="49"/>
  <c r="CF414" i="49" s="1"/>
  <c r="BD219" i="49"/>
  <c r="CF219" i="49" s="1"/>
  <c r="CD213" i="51"/>
  <c r="Y609" i="51" s="1"/>
  <c r="Z310" i="51"/>
  <c r="EH278" i="51"/>
  <c r="BC310" i="51"/>
  <c r="BE378" i="49"/>
  <c r="EJ346" i="49"/>
  <c r="AB378" i="49"/>
  <c r="CC440" i="2"/>
  <c r="CC310" i="2"/>
  <c r="X540" i="2"/>
  <c r="X573" i="2" s="1"/>
  <c r="CC375" i="2"/>
  <c r="CC505" i="2"/>
  <c r="X51" i="2"/>
  <c r="CE508" i="2"/>
  <c r="CE443" i="2"/>
  <c r="CE378" i="2"/>
  <c r="Z543" i="2"/>
  <c r="Z576" i="2" s="1"/>
  <c r="CE313" i="2"/>
  <c r="Z54" i="2"/>
  <c r="AA55" i="49"/>
  <c r="CF314" i="49"/>
  <c r="BE316" i="2"/>
  <c r="AB316" i="2"/>
  <c r="EJ284" i="2"/>
  <c r="BE446" i="2"/>
  <c r="EJ414" i="2"/>
  <c r="AB446" i="2"/>
  <c r="CE376" i="49"/>
  <c r="Z541" i="49"/>
  <c r="Z574" i="49" s="1"/>
  <c r="CE311" i="49"/>
  <c r="CE506" i="49"/>
  <c r="CE441" i="49"/>
  <c r="BE444" i="51"/>
  <c r="AB444" i="51"/>
  <c r="EJ412" i="51"/>
  <c r="BB280" i="50"/>
  <c r="BB215" i="50"/>
  <c r="BB410" i="50"/>
  <c r="BB345" i="50"/>
  <c r="Z182" i="50"/>
  <c r="BB475" i="50"/>
  <c r="BB107" i="48"/>
  <c r="BC439" i="49"/>
  <c r="EH407" i="49"/>
  <c r="Z439" i="49"/>
  <c r="CC439" i="2"/>
  <c r="CC374" i="2"/>
  <c r="CC504" i="2"/>
  <c r="CC309" i="2"/>
  <c r="X539" i="2"/>
  <c r="X572" i="2" s="1"/>
  <c r="X50" i="2"/>
  <c r="BA44" i="45"/>
  <c r="AA314" i="2"/>
  <c r="EI282" i="2"/>
  <c r="BD314" i="2"/>
  <c r="BD249" i="2"/>
  <c r="AA249" i="2"/>
  <c r="EI217" i="2"/>
  <c r="EG473" i="49"/>
  <c r="X609" i="49"/>
  <c r="BB505" i="49"/>
  <c r="Y505" i="49"/>
  <c r="CF510" i="51"/>
  <c r="CF380" i="51"/>
  <c r="BC505" i="51"/>
  <c r="Z505" i="51"/>
  <c r="EH473" i="51"/>
  <c r="BD47" i="45"/>
  <c r="BE248" i="49"/>
  <c r="AB248" i="49"/>
  <c r="EJ216" i="49"/>
  <c r="CF247" i="51"/>
  <c r="CF509" i="49"/>
  <c r="AB251" i="2"/>
  <c r="EJ219" i="2"/>
  <c r="BE251" i="2"/>
  <c r="CF442" i="51"/>
  <c r="CF312" i="51"/>
  <c r="AA542" i="51"/>
  <c r="AA575" i="51" s="1"/>
  <c r="CF377" i="51"/>
  <c r="CF507" i="51"/>
  <c r="AA53" i="51"/>
  <c r="BD109" i="46" s="1"/>
  <c r="BD110" i="45"/>
  <c r="AB314" i="51"/>
  <c r="BE314" i="51"/>
  <c r="EJ282" i="51"/>
  <c r="BC374" i="49"/>
  <c r="Z374" i="49"/>
  <c r="EH342" i="49"/>
  <c r="Z244" i="49"/>
  <c r="EH212" i="49"/>
  <c r="BC244" i="49"/>
  <c r="BD476" i="50"/>
  <c r="CF476" i="50" s="1"/>
  <c r="AB183" i="50"/>
  <c r="BD281" i="50"/>
  <c r="CF281" i="50" s="1"/>
  <c r="BD346" i="50"/>
  <c r="CF346" i="50" s="1"/>
  <c r="BD411" i="50"/>
  <c r="CF411" i="50" s="1"/>
  <c r="BD216" i="50"/>
  <c r="CF216" i="50" s="1"/>
  <c r="CE246" i="49"/>
  <c r="Z52" i="51"/>
  <c r="BC108" i="46" s="1"/>
  <c r="CD475" i="49"/>
  <c r="Z52" i="49"/>
  <c r="BA72" i="45"/>
  <c r="AZ7" i="45"/>
  <c r="W603" i="2"/>
  <c r="BA499" i="2"/>
  <c r="X499" i="2"/>
  <c r="EF467" i="2"/>
  <c r="X535" i="2"/>
  <c r="X568" i="2" s="1"/>
  <c r="CC500" i="2"/>
  <c r="CC435" i="2"/>
  <c r="CC370" i="2"/>
  <c r="CC305" i="2"/>
  <c r="X46" i="2"/>
  <c r="BB372" i="50"/>
  <c r="Y372" i="50"/>
  <c r="EG340" i="50"/>
  <c r="Y437" i="50"/>
  <c r="EG405" i="50"/>
  <c r="BB437" i="50"/>
  <c r="BB242" i="2"/>
  <c r="EG210" i="2"/>
  <c r="Y242" i="2"/>
  <c r="X606" i="2"/>
  <c r="Y502" i="2"/>
  <c r="BB502" i="2"/>
  <c r="EG470" i="2"/>
  <c r="CC240" i="2"/>
  <c r="BA469" i="2"/>
  <c r="CC469" i="2" s="1"/>
  <c r="BA404" i="2"/>
  <c r="CC404" i="2" s="1"/>
  <c r="Y176" i="2"/>
  <c r="BA339" i="2"/>
  <c r="CC339" i="2" s="1"/>
  <c r="BA274" i="2"/>
  <c r="CC274" i="2" s="1"/>
  <c r="BA209" i="2"/>
  <c r="CC209" i="2" s="1"/>
  <c r="BA434" i="2"/>
  <c r="X434" i="2"/>
  <c r="EF402" i="2"/>
  <c r="CC500" i="50"/>
  <c r="X535" i="50"/>
  <c r="X568" i="50" s="1"/>
  <c r="CC435" i="50"/>
  <c r="CC305" i="50"/>
  <c r="CC370" i="50"/>
  <c r="X46" i="50"/>
  <c r="BA71" i="46" s="1"/>
  <c r="CC240" i="50"/>
  <c r="BA10" i="45"/>
  <c r="BA369" i="2"/>
  <c r="EF337" i="2"/>
  <c r="X369" i="2"/>
  <c r="Y502" i="50"/>
  <c r="X606" i="50"/>
  <c r="BB502" i="50"/>
  <c r="EG470" i="50"/>
  <c r="EG340" i="2"/>
  <c r="Y372" i="2"/>
  <c r="BB372" i="2"/>
  <c r="BA304" i="2"/>
  <c r="EF272" i="2"/>
  <c r="X304" i="2"/>
  <c r="Y176" i="50"/>
  <c r="BA209" i="50"/>
  <c r="CC209" i="50" s="1"/>
  <c r="BA274" i="50"/>
  <c r="CC274" i="50" s="1"/>
  <c r="BA339" i="50"/>
  <c r="CC339" i="50" s="1"/>
  <c r="BA404" i="50"/>
  <c r="CC404" i="50" s="1"/>
  <c r="BA469" i="50"/>
  <c r="CC469" i="50" s="1"/>
  <c r="AZ466" i="2"/>
  <c r="CB466" i="2" s="1"/>
  <c r="X173" i="2"/>
  <c r="AZ206" i="2"/>
  <c r="CB206" i="2" s="1"/>
  <c r="AZ336" i="2"/>
  <c r="CB336" i="2" s="1"/>
  <c r="AZ271" i="2"/>
  <c r="CB271" i="2" s="1"/>
  <c r="AZ401" i="2"/>
  <c r="CB401" i="2" s="1"/>
  <c r="BB242" i="50"/>
  <c r="Y242" i="50"/>
  <c r="EG210" i="50"/>
  <c r="BB307" i="50"/>
  <c r="EG275" i="50"/>
  <c r="Y307" i="50"/>
  <c r="Y437" i="2"/>
  <c r="BB437" i="2"/>
  <c r="EG405" i="2"/>
  <c r="EG275" i="2"/>
  <c r="Y307" i="2"/>
  <c r="BB307" i="2"/>
  <c r="BA274" i="49"/>
  <c r="CC274" i="49" s="1"/>
  <c r="BA434" i="49"/>
  <c r="BA339" i="49"/>
  <c r="CC339" i="49" s="1"/>
  <c r="BA209" i="49"/>
  <c r="CC209" i="49" s="1"/>
  <c r="EF402" i="49"/>
  <c r="BA304" i="49"/>
  <c r="EF272" i="49"/>
  <c r="Y176" i="49"/>
  <c r="AZ100" i="45"/>
  <c r="BA404" i="49"/>
  <c r="CC404" i="49" s="1"/>
  <c r="BA40" i="48"/>
  <c r="BA103" i="45"/>
  <c r="AZ433" i="51"/>
  <c r="W433" i="51"/>
  <c r="EE401" i="51"/>
  <c r="Y242" i="49"/>
  <c r="EG210" i="49"/>
  <c r="BB242" i="49"/>
  <c r="W533" i="49"/>
  <c r="W566" i="49" s="1"/>
  <c r="CB498" i="49"/>
  <c r="CB433" i="49"/>
  <c r="CB368" i="49"/>
  <c r="CB303" i="49"/>
  <c r="W44" i="49"/>
  <c r="CB238" i="49"/>
  <c r="EF272" i="51"/>
  <c r="BA304" i="51"/>
  <c r="X304" i="51"/>
  <c r="BB372" i="49"/>
  <c r="Y372" i="49"/>
  <c r="EG340" i="49"/>
  <c r="CC240" i="49"/>
  <c r="Y372" i="51"/>
  <c r="BB372" i="51"/>
  <c r="EG340" i="51"/>
  <c r="CC500" i="49"/>
  <c r="X535" i="49"/>
  <c r="X568" i="49" s="1"/>
  <c r="CC435" i="49"/>
  <c r="CC305" i="49"/>
  <c r="CC370" i="49"/>
  <c r="W303" i="51"/>
  <c r="AZ303" i="51"/>
  <c r="EE271" i="51"/>
  <c r="BA369" i="49"/>
  <c r="X369" i="49"/>
  <c r="EF337" i="49"/>
  <c r="BB437" i="51"/>
  <c r="Y437" i="51"/>
  <c r="EG405" i="51"/>
  <c r="Y176" i="51"/>
  <c r="BA469" i="51"/>
  <c r="CC469" i="51" s="1"/>
  <c r="BA404" i="51"/>
  <c r="CC404" i="51" s="1"/>
  <c r="BA209" i="51"/>
  <c r="CC209" i="51" s="1"/>
  <c r="BA274" i="51"/>
  <c r="CC274" i="51" s="1"/>
  <c r="BA339" i="51"/>
  <c r="CC339" i="51" s="1"/>
  <c r="BA101" i="48"/>
  <c r="BA369" i="51"/>
  <c r="EF337" i="51"/>
  <c r="X369" i="51"/>
  <c r="W498" i="51"/>
  <c r="AZ498" i="51"/>
  <c r="EE466" i="51"/>
  <c r="V602" i="51"/>
  <c r="BA239" i="51"/>
  <c r="X239" i="51"/>
  <c r="EF207" i="51"/>
  <c r="X606" i="49"/>
  <c r="Y502" i="49"/>
  <c r="BB502" i="49"/>
  <c r="EG470" i="49"/>
  <c r="X606" i="51"/>
  <c r="BB502" i="51"/>
  <c r="Y502" i="51"/>
  <c r="EG470" i="51"/>
  <c r="Y175" i="51"/>
  <c r="BA403" i="51"/>
  <c r="CC403" i="51" s="1"/>
  <c r="BA273" i="51"/>
  <c r="CC273" i="51" s="1"/>
  <c r="BA338" i="51"/>
  <c r="CC338" i="51" s="1"/>
  <c r="BA208" i="51"/>
  <c r="CC208" i="51" s="1"/>
  <c r="BA468" i="51"/>
  <c r="CC468" i="51" s="1"/>
  <c r="Y307" i="49"/>
  <c r="EG275" i="49"/>
  <c r="BB307" i="49"/>
  <c r="Y242" i="51"/>
  <c r="EG210" i="51"/>
  <c r="BB242" i="51"/>
  <c r="BA239" i="49"/>
  <c r="X239" i="49"/>
  <c r="EF207" i="49"/>
  <c r="AZ38" i="45"/>
  <c r="AY99" i="45"/>
  <c r="W238" i="51"/>
  <c r="EE206" i="51"/>
  <c r="AZ238" i="51"/>
  <c r="X499" i="51"/>
  <c r="W603" i="51"/>
  <c r="BA499" i="51"/>
  <c r="EF467" i="51"/>
  <c r="BB437" i="49"/>
  <c r="Y437" i="49"/>
  <c r="EG405" i="49"/>
  <c r="AZ368" i="51"/>
  <c r="W368" i="51"/>
  <c r="EE336" i="51"/>
  <c r="EF402" i="51"/>
  <c r="BA434" i="51"/>
  <c r="X434" i="51"/>
  <c r="BA41" i="45"/>
  <c r="W603" i="49"/>
  <c r="X499" i="49"/>
  <c r="BA499" i="49"/>
  <c r="EF467" i="49"/>
  <c r="Y307" i="51"/>
  <c r="EG275" i="51"/>
  <c r="BB307" i="51"/>
  <c r="X46" i="49"/>
  <c r="AU237" i="2" l="1"/>
  <c r="R237" i="2"/>
  <c r="DZ205" i="2"/>
  <c r="BV230" i="2"/>
  <c r="AT5" i="45"/>
  <c r="AT31" i="45" s="1"/>
  <c r="R28" i="38" s="1"/>
  <c r="AT230" i="50"/>
  <c r="R51" i="38" s="1"/>
  <c r="R52" i="38" s="1"/>
  <c r="BV205" i="50"/>
  <c r="CF308" i="2"/>
  <c r="CF373" i="2"/>
  <c r="AA538" i="2"/>
  <c r="AA571" i="2" s="1"/>
  <c r="CF503" i="2"/>
  <c r="CF438" i="2"/>
  <c r="Q208" i="38"/>
  <c r="Q204" i="38"/>
  <c r="Q212" i="38" s="1"/>
  <c r="AT230" i="51"/>
  <c r="R55" i="38" s="1"/>
  <c r="R56" i="38" s="1"/>
  <c r="BV205" i="51"/>
  <c r="Q142" i="38"/>
  <c r="Q138" i="38"/>
  <c r="Q146" i="38" s="1"/>
  <c r="AZ369" i="50"/>
  <c r="W369" i="50"/>
  <c r="EE337" i="50"/>
  <c r="BV490" i="2"/>
  <c r="AU497" i="2"/>
  <c r="DZ465" i="2"/>
  <c r="R497" i="2"/>
  <c r="R522" i="2" s="1"/>
  <c r="R523" i="2" s="1"/>
  <c r="Q601" i="2"/>
  <c r="Q626" i="2" s="1"/>
  <c r="AT425" i="50"/>
  <c r="R150" i="38" s="1"/>
  <c r="R151" i="38" s="1"/>
  <c r="BV400" i="50"/>
  <c r="CE438" i="51"/>
  <c r="Z538" i="51"/>
  <c r="Z571" i="51" s="1"/>
  <c r="CE503" i="51"/>
  <c r="CE373" i="51"/>
  <c r="CE308" i="51"/>
  <c r="Y607" i="49"/>
  <c r="Z503" i="49"/>
  <c r="BC503" i="49"/>
  <c r="EH471" i="49"/>
  <c r="V533" i="50"/>
  <c r="V566" i="50" s="1"/>
  <c r="CA498" i="50"/>
  <c r="CA368" i="50"/>
  <c r="CA433" i="50"/>
  <c r="CA303" i="50"/>
  <c r="Q109" i="38"/>
  <c r="Q105" i="38"/>
  <c r="Q113" i="38" s="1"/>
  <c r="AZ434" i="50"/>
  <c r="EE402" i="50"/>
  <c r="W434" i="50"/>
  <c r="AU367" i="49"/>
  <c r="DZ335" i="49"/>
  <c r="BV360" i="49"/>
  <c r="R367" i="49"/>
  <c r="R392" i="49" s="1"/>
  <c r="R393" i="49" s="1"/>
  <c r="Q284" i="38"/>
  <c r="Q330" i="38"/>
  <c r="Q327" i="38"/>
  <c r="Q339" i="38"/>
  <c r="AT490" i="50"/>
  <c r="R183" i="38" s="1"/>
  <c r="R184" i="38" s="1"/>
  <c r="BV465" i="50"/>
  <c r="CE243" i="51"/>
  <c r="EH276" i="49"/>
  <c r="Z308" i="49"/>
  <c r="BC308" i="49"/>
  <c r="Q134" i="51"/>
  <c r="R37" i="38"/>
  <c r="R38" i="38" s="1"/>
  <c r="Q102" i="51"/>
  <c r="Q594" i="51"/>
  <c r="R26" i="38"/>
  <c r="R260" i="38"/>
  <c r="R228" i="38"/>
  <c r="Q102" i="50"/>
  <c r="Q134" i="50"/>
  <c r="Q594" i="50"/>
  <c r="R25" i="38"/>
  <c r="BV295" i="2"/>
  <c r="R302" i="2"/>
  <c r="AU302" i="2"/>
  <c r="DZ270" i="2"/>
  <c r="BV270" i="51"/>
  <c r="AT295" i="51"/>
  <c r="R88" i="38" s="1"/>
  <c r="R89" i="38" s="1"/>
  <c r="AT295" i="50"/>
  <c r="R84" i="38" s="1"/>
  <c r="R85" i="38" s="1"/>
  <c r="BV270" i="50"/>
  <c r="Q75" i="38"/>
  <c r="Q71" i="38"/>
  <c r="Q79" i="38" s="1"/>
  <c r="Q215" i="38"/>
  <c r="R235" i="38"/>
  <c r="R270" i="38"/>
  <c r="R238" i="38"/>
  <c r="R274" i="38" s="1"/>
  <c r="AZ304" i="50"/>
  <c r="W304" i="50"/>
  <c r="EE272" i="50"/>
  <c r="R367" i="2"/>
  <c r="R392" i="2" s="1"/>
  <c r="R393" i="2" s="1"/>
  <c r="DZ335" i="2"/>
  <c r="AU367" i="2"/>
  <c r="BV360" i="2"/>
  <c r="AU432" i="49"/>
  <c r="R432" i="49"/>
  <c r="R457" i="49" s="1"/>
  <c r="R458" i="49" s="1"/>
  <c r="BV425" i="49"/>
  <c r="DZ400" i="49"/>
  <c r="AT360" i="50"/>
  <c r="R117" i="38" s="1"/>
  <c r="R118" i="38" s="1"/>
  <c r="BV335" i="50"/>
  <c r="BC438" i="49"/>
  <c r="EH406" i="49"/>
  <c r="Z438" i="49"/>
  <c r="AT490" i="51"/>
  <c r="R187" i="38" s="1"/>
  <c r="R188" i="38" s="1"/>
  <c r="BV465" i="51"/>
  <c r="CF243" i="2"/>
  <c r="W239" i="50"/>
  <c r="AZ239" i="50"/>
  <c r="EE207" i="50"/>
  <c r="AA49" i="2"/>
  <c r="Q76" i="38"/>
  <c r="Q72" i="38"/>
  <c r="Q80" i="38" s="1"/>
  <c r="Q601" i="49"/>
  <c r="Q626" i="49" s="1"/>
  <c r="DZ465" i="49"/>
  <c r="BV490" i="49"/>
  <c r="AU497" i="49"/>
  <c r="R497" i="49"/>
  <c r="R522" i="49" s="1"/>
  <c r="R523" i="49" s="1"/>
  <c r="R302" i="49"/>
  <c r="AU302" i="49"/>
  <c r="BV295" i="49"/>
  <c r="DZ270" i="49"/>
  <c r="CA238" i="50"/>
  <c r="CF243" i="50"/>
  <c r="EH211" i="49"/>
  <c r="BC243" i="49"/>
  <c r="Z243" i="49"/>
  <c r="AT425" i="51"/>
  <c r="R154" i="38" s="1"/>
  <c r="R155" i="38" s="1"/>
  <c r="BV400" i="51"/>
  <c r="AZ499" i="50"/>
  <c r="V603" i="50"/>
  <c r="W499" i="50"/>
  <c r="EE467" i="50"/>
  <c r="CF503" i="50"/>
  <c r="CF373" i="50"/>
  <c r="CF438" i="50"/>
  <c r="CF308" i="50"/>
  <c r="AA538" i="50"/>
  <c r="AA571" i="50" s="1"/>
  <c r="AA49" i="50"/>
  <c r="Q175" i="38"/>
  <c r="Q171" i="38"/>
  <c r="Q179" i="38" s="1"/>
  <c r="V44" i="50"/>
  <c r="DZ400" i="2"/>
  <c r="AU432" i="2"/>
  <c r="BV425" i="2"/>
  <c r="R432" i="2"/>
  <c r="R457" i="2" s="1"/>
  <c r="R458" i="2" s="1"/>
  <c r="AU237" i="49"/>
  <c r="BV230" i="49"/>
  <c r="DZ205" i="49"/>
  <c r="R237" i="49"/>
  <c r="AT36" i="45"/>
  <c r="AT62" i="45" s="1"/>
  <c r="Q104" i="38"/>
  <c r="Q112" i="38" s="1"/>
  <c r="Q108" i="38"/>
  <c r="Q216" i="38" s="1"/>
  <c r="EH341" i="49"/>
  <c r="Z373" i="49"/>
  <c r="BC373" i="49"/>
  <c r="AT360" i="51"/>
  <c r="R121" i="38" s="1"/>
  <c r="R122" i="38" s="1"/>
  <c r="BV335" i="51"/>
  <c r="R225" i="38"/>
  <c r="Z49" i="51"/>
  <c r="BA12" i="46"/>
  <c r="BA43" i="46"/>
  <c r="BC16" i="46"/>
  <c r="BC47" i="46"/>
  <c r="BB14" i="46"/>
  <c r="BB45" i="46"/>
  <c r="BB15" i="46"/>
  <c r="BB46" i="46"/>
  <c r="BA8" i="46"/>
  <c r="BA39" i="46"/>
  <c r="BA13" i="46"/>
  <c r="BA44" i="46"/>
  <c r="CE505" i="50"/>
  <c r="CE440" i="50"/>
  <c r="Z540" i="50"/>
  <c r="Z573" i="50" s="1"/>
  <c r="CE310" i="50"/>
  <c r="Z51" i="50"/>
  <c r="BC76" i="46" s="1"/>
  <c r="CE245" i="50"/>
  <c r="CE375" i="50"/>
  <c r="BC442" i="49"/>
  <c r="Z442" i="49"/>
  <c r="BE445" i="49"/>
  <c r="AB185" i="51"/>
  <c r="AB183" i="51"/>
  <c r="BA100" i="48"/>
  <c r="BD281" i="51"/>
  <c r="CF281" i="51" s="1"/>
  <c r="BE313" i="51" s="1"/>
  <c r="Z377" i="49"/>
  <c r="BD411" i="51"/>
  <c r="CF411" i="51" s="1"/>
  <c r="BD346" i="51"/>
  <c r="CF346" i="51" s="1"/>
  <c r="EJ346" i="51" s="1"/>
  <c r="BD216" i="51"/>
  <c r="CF216" i="51" s="1"/>
  <c r="BE248" i="51" s="1"/>
  <c r="BD476" i="51"/>
  <c r="CF476" i="51" s="1"/>
  <c r="BD108" i="48"/>
  <c r="EH345" i="49"/>
  <c r="BD478" i="51"/>
  <c r="CF478" i="51" s="1"/>
  <c r="EJ218" i="49"/>
  <c r="AB315" i="49"/>
  <c r="EJ413" i="49"/>
  <c r="AB510" i="49"/>
  <c r="BE510" i="49"/>
  <c r="Z504" i="51"/>
  <c r="BC504" i="51"/>
  <c r="BE315" i="49"/>
  <c r="EH212" i="51"/>
  <c r="AA614" i="49"/>
  <c r="BD218" i="51"/>
  <c r="CF218" i="51" s="1"/>
  <c r="AB250" i="51" s="1"/>
  <c r="EH472" i="51"/>
  <c r="BD49" i="45"/>
  <c r="AB380" i="49"/>
  <c r="BE250" i="49"/>
  <c r="BE380" i="49"/>
  <c r="EH277" i="51"/>
  <c r="Z309" i="51"/>
  <c r="Z247" i="49"/>
  <c r="BC247" i="49"/>
  <c r="BC439" i="51"/>
  <c r="BD413" i="51"/>
  <c r="CF413" i="51" s="1"/>
  <c r="BE445" i="51" s="1"/>
  <c r="Z439" i="51"/>
  <c r="BD110" i="48"/>
  <c r="BD283" i="51"/>
  <c r="CF283" i="51" s="1"/>
  <c r="EJ283" i="51" s="1"/>
  <c r="BD348" i="51"/>
  <c r="CF348" i="51" s="1"/>
  <c r="BC244" i="51"/>
  <c r="BA74" i="45"/>
  <c r="Y608" i="51"/>
  <c r="X45" i="2"/>
  <c r="CD375" i="49"/>
  <c r="Z312" i="49"/>
  <c r="CC369" i="2"/>
  <c r="BC312" i="49"/>
  <c r="Y51" i="49"/>
  <c r="BB105" i="45"/>
  <c r="Z374" i="51"/>
  <c r="EH342" i="51"/>
  <c r="CG249" i="51"/>
  <c r="Y540" i="49"/>
  <c r="Y573" i="49" s="1"/>
  <c r="X534" i="2"/>
  <c r="X567" i="2" s="1"/>
  <c r="CD440" i="49"/>
  <c r="CD310" i="49"/>
  <c r="BD50" i="45"/>
  <c r="CF249" i="2"/>
  <c r="BC474" i="49"/>
  <c r="CE474" i="49" s="1"/>
  <c r="BC344" i="49"/>
  <c r="CE344" i="49" s="1"/>
  <c r="BC409" i="49"/>
  <c r="CE409" i="49" s="1"/>
  <c r="AA181" i="49"/>
  <c r="BC214" i="49"/>
  <c r="CE214" i="49" s="1"/>
  <c r="BC279" i="49"/>
  <c r="CE279" i="49" s="1"/>
  <c r="BE378" i="50"/>
  <c r="EJ346" i="50"/>
  <c r="AB378" i="50"/>
  <c r="BA212" i="2"/>
  <c r="BA407" i="2"/>
  <c r="BA277" i="2"/>
  <c r="BA342" i="2"/>
  <c r="Y179" i="2"/>
  <c r="BA472" i="2"/>
  <c r="BA43" i="48"/>
  <c r="CD475" i="50"/>
  <c r="CD215" i="50"/>
  <c r="AB184" i="49"/>
  <c r="BD282" i="49"/>
  <c r="CF282" i="49" s="1"/>
  <c r="BD347" i="49"/>
  <c r="CF347" i="49" s="1"/>
  <c r="BD217" i="49"/>
  <c r="CF217" i="49" s="1"/>
  <c r="BD412" i="49"/>
  <c r="CF412" i="49" s="1"/>
  <c r="BD477" i="49"/>
  <c r="CF477" i="49" s="1"/>
  <c r="EH213" i="51"/>
  <c r="CE245" i="51" s="1"/>
  <c r="Z245" i="51"/>
  <c r="BC245" i="51"/>
  <c r="BB106" i="45"/>
  <c r="BE446" i="49"/>
  <c r="EJ414" i="49"/>
  <c r="AB446" i="49"/>
  <c r="AA615" i="49"/>
  <c r="AB511" i="49"/>
  <c r="BE511" i="49"/>
  <c r="EJ479" i="49"/>
  <c r="BD314" i="50"/>
  <c r="EI282" i="50"/>
  <c r="AA314" i="50"/>
  <c r="EI217" i="50"/>
  <c r="AA249" i="50"/>
  <c r="BD249" i="50"/>
  <c r="BB279" i="2"/>
  <c r="CD279" i="2" s="1"/>
  <c r="BB474" i="2"/>
  <c r="CD474" i="2" s="1"/>
  <c r="Z181" i="2"/>
  <c r="BB344" i="2"/>
  <c r="CD344" i="2" s="1"/>
  <c r="BB409" i="2"/>
  <c r="CD409" i="2" s="1"/>
  <c r="BB214" i="2"/>
  <c r="CD214" i="2" s="1"/>
  <c r="BB45" i="48"/>
  <c r="BB504" i="50"/>
  <c r="X608" i="50"/>
  <c r="Y504" i="50"/>
  <c r="EG472" i="50"/>
  <c r="EI283" i="2"/>
  <c r="AA315" i="2"/>
  <c r="BD315" i="2"/>
  <c r="BD380" i="2"/>
  <c r="AA380" i="2"/>
  <c r="EI348" i="2"/>
  <c r="BD78" i="45"/>
  <c r="AB313" i="50"/>
  <c r="BE313" i="50"/>
  <c r="EJ281" i="50"/>
  <c r="CG251" i="2"/>
  <c r="BC411" i="2"/>
  <c r="CE411" i="2" s="1"/>
  <c r="BC476" i="2"/>
  <c r="CE476" i="2" s="1"/>
  <c r="BC346" i="2"/>
  <c r="CE346" i="2" s="1"/>
  <c r="BC281" i="2"/>
  <c r="CE281" i="2" s="1"/>
  <c r="AA183" i="2"/>
  <c r="BC216" i="2"/>
  <c r="CE216" i="2" s="1"/>
  <c r="BC47" i="48"/>
  <c r="AB316" i="49"/>
  <c r="EJ284" i="49"/>
  <c r="BE316" i="49"/>
  <c r="EI347" i="50"/>
  <c r="BD379" i="50"/>
  <c r="AA379" i="50"/>
  <c r="CG444" i="51"/>
  <c r="CG314" i="51"/>
  <c r="AB544" i="51"/>
  <c r="AB577" i="51" s="1"/>
  <c r="CG379" i="51"/>
  <c r="CG509" i="51"/>
  <c r="EG212" i="50"/>
  <c r="BB244" i="50"/>
  <c r="Y244" i="50"/>
  <c r="CG248" i="49"/>
  <c r="BC18" i="45"/>
  <c r="AA250" i="2"/>
  <c r="BD250" i="2"/>
  <c r="EI218" i="2"/>
  <c r="BE82" i="45"/>
  <c r="AB55" i="51"/>
  <c r="BE111" i="46" s="1"/>
  <c r="Z507" i="49"/>
  <c r="EH475" i="49"/>
  <c r="BC507" i="49"/>
  <c r="Y611" i="49"/>
  <c r="BB46" i="45"/>
  <c r="BC474" i="51"/>
  <c r="CE474" i="51" s="1"/>
  <c r="BC409" i="51"/>
  <c r="CE409" i="51" s="1"/>
  <c r="BC344" i="51"/>
  <c r="CE344" i="51" s="1"/>
  <c r="BC106" i="48"/>
  <c r="BC279" i="51"/>
  <c r="CE279" i="51" s="1"/>
  <c r="BC214" i="51"/>
  <c r="CE214" i="51" s="1"/>
  <c r="AA181" i="51"/>
  <c r="BE248" i="50"/>
  <c r="AB248" i="50"/>
  <c r="EJ216" i="50"/>
  <c r="CD345" i="50"/>
  <c r="CD280" i="50"/>
  <c r="EJ349" i="49"/>
  <c r="BE381" i="49"/>
  <c r="AB381" i="49"/>
  <c r="AA444" i="50"/>
  <c r="BD444" i="50"/>
  <c r="EI412" i="50"/>
  <c r="AA181" i="50"/>
  <c r="BC409" i="50"/>
  <c r="CE409" i="50" s="1"/>
  <c r="BC344" i="50"/>
  <c r="CE344" i="50" s="1"/>
  <c r="BC279" i="50"/>
  <c r="CE279" i="50" s="1"/>
  <c r="BC474" i="50"/>
  <c r="CE474" i="50" s="1"/>
  <c r="BC214" i="50"/>
  <c r="CE214" i="50" s="1"/>
  <c r="BD283" i="50"/>
  <c r="CF283" i="50" s="1"/>
  <c r="BD478" i="50"/>
  <c r="CF478" i="50" s="1"/>
  <c r="BD218" i="50"/>
  <c r="CF218" i="50" s="1"/>
  <c r="AB185" i="50"/>
  <c r="BD413" i="50"/>
  <c r="CF413" i="50" s="1"/>
  <c r="BD348" i="50"/>
  <c r="CF348" i="50" s="1"/>
  <c r="EG342" i="50"/>
  <c r="BB374" i="50"/>
  <c r="Y374" i="50"/>
  <c r="BD445" i="2"/>
  <c r="AA445" i="2"/>
  <c r="EI413" i="2"/>
  <c r="Z614" i="2"/>
  <c r="AA510" i="2"/>
  <c r="BD510" i="2"/>
  <c r="EI478" i="2"/>
  <c r="EJ411" i="50"/>
  <c r="BE443" i="50"/>
  <c r="AB443" i="50"/>
  <c r="AB508" i="50"/>
  <c r="BE508" i="50"/>
  <c r="EJ476" i="50"/>
  <c r="AA612" i="50"/>
  <c r="CE504" i="49"/>
  <c r="CE309" i="49"/>
  <c r="CE439" i="49"/>
  <c r="CE374" i="49"/>
  <c r="Z539" i="49"/>
  <c r="Z572" i="49" s="1"/>
  <c r="AB182" i="51"/>
  <c r="BD215" i="51"/>
  <c r="CF215" i="51" s="1"/>
  <c r="BD475" i="51"/>
  <c r="CF475" i="51" s="1"/>
  <c r="BD410" i="51"/>
  <c r="CF410" i="51" s="1"/>
  <c r="BD345" i="51"/>
  <c r="CF345" i="51" s="1"/>
  <c r="BD280" i="51"/>
  <c r="CF280" i="51" s="1"/>
  <c r="CG446" i="2"/>
  <c r="CG381" i="2"/>
  <c r="AB546" i="2"/>
  <c r="AB579" i="2" s="1"/>
  <c r="CG316" i="2"/>
  <c r="CG511" i="2"/>
  <c r="AB57" i="2"/>
  <c r="AB543" i="49"/>
  <c r="AB576" i="49" s="1"/>
  <c r="CG443" i="49"/>
  <c r="CG313" i="49"/>
  <c r="CG508" i="49"/>
  <c r="CG378" i="49"/>
  <c r="AB54" i="49"/>
  <c r="CF379" i="2"/>
  <c r="AA544" i="2"/>
  <c r="AA577" i="2" s="1"/>
  <c r="CF314" i="2"/>
  <c r="CF509" i="2"/>
  <c r="CF444" i="2"/>
  <c r="AA55" i="2"/>
  <c r="CD410" i="50"/>
  <c r="BA278" i="2"/>
  <c r="BA473" i="2"/>
  <c r="CC473" i="2" s="1"/>
  <c r="Y180" i="2"/>
  <c r="BA343" i="2"/>
  <c r="BA408" i="2"/>
  <c r="BA213" i="2"/>
  <c r="CC213" i="2" s="1"/>
  <c r="BA44" i="48"/>
  <c r="AB251" i="49"/>
  <c r="BE251" i="49"/>
  <c r="EJ219" i="49"/>
  <c r="CD505" i="49"/>
  <c r="BC79" i="45"/>
  <c r="BD509" i="50"/>
  <c r="Z613" i="50"/>
  <c r="EI477" i="50"/>
  <c r="AA509" i="50"/>
  <c r="AA180" i="50"/>
  <c r="BB475" i="2"/>
  <c r="BB410" i="2"/>
  <c r="BB280" i="2"/>
  <c r="CD280" i="2" s="1"/>
  <c r="BB345" i="2"/>
  <c r="BB215" i="2"/>
  <c r="Z182" i="2"/>
  <c r="BB46" i="48"/>
  <c r="CE244" i="49"/>
  <c r="Y309" i="50"/>
  <c r="BB309" i="50"/>
  <c r="EG277" i="50"/>
  <c r="Y439" i="50"/>
  <c r="BB439" i="50"/>
  <c r="EG407" i="50"/>
  <c r="CD245" i="49"/>
  <c r="Z50" i="49"/>
  <c r="CD242" i="2"/>
  <c r="BA9" i="45"/>
  <c r="CC304" i="2"/>
  <c r="CC434" i="2"/>
  <c r="CC499" i="2"/>
  <c r="BA303" i="2"/>
  <c r="X303" i="2"/>
  <c r="EF271" i="2"/>
  <c r="Y306" i="50"/>
  <c r="BB306" i="50"/>
  <c r="EG274" i="50"/>
  <c r="BB306" i="2"/>
  <c r="EG274" i="2"/>
  <c r="Y306" i="2"/>
  <c r="BB436" i="2"/>
  <c r="Y436" i="2"/>
  <c r="EG404" i="2"/>
  <c r="BA368" i="2"/>
  <c r="EF336" i="2"/>
  <c r="X368" i="2"/>
  <c r="W602" i="2"/>
  <c r="X498" i="2"/>
  <c r="EF466" i="2"/>
  <c r="BA498" i="2"/>
  <c r="X605" i="50"/>
  <c r="BB501" i="50"/>
  <c r="Y501" i="50"/>
  <c r="EG469" i="50"/>
  <c r="BB241" i="50"/>
  <c r="Y241" i="50"/>
  <c r="EG209" i="50"/>
  <c r="BA71" i="45"/>
  <c r="BA403" i="50"/>
  <c r="CC403" i="50" s="1"/>
  <c r="Y175" i="50"/>
  <c r="BA273" i="50"/>
  <c r="CC273" i="50" s="1"/>
  <c r="BA338" i="50"/>
  <c r="CC338" i="50" s="1"/>
  <c r="BA208" i="50"/>
  <c r="CC208" i="50" s="1"/>
  <c r="BA468" i="50"/>
  <c r="CC468" i="50" s="1"/>
  <c r="BB371" i="2"/>
  <c r="Y371" i="2"/>
  <c r="EG339" i="2"/>
  <c r="X605" i="2"/>
  <c r="Y501" i="2"/>
  <c r="BB501" i="2"/>
  <c r="EG469" i="2"/>
  <c r="CD502" i="2"/>
  <c r="Y537" i="2"/>
  <c r="Y570" i="2" s="1"/>
  <c r="CD372" i="2"/>
  <c r="CD307" i="2"/>
  <c r="CD437" i="2"/>
  <c r="Y48" i="2"/>
  <c r="X238" i="2"/>
  <c r="BA238" i="2"/>
  <c r="EF206" i="2"/>
  <c r="AZ6" i="45"/>
  <c r="BB436" i="50"/>
  <c r="Y436" i="50"/>
  <c r="EG404" i="50"/>
  <c r="Y175" i="2"/>
  <c r="BA208" i="2"/>
  <c r="CC208" i="2" s="1"/>
  <c r="BA273" i="2"/>
  <c r="CC273" i="2" s="1"/>
  <c r="BA468" i="2"/>
  <c r="CC468" i="2" s="1"/>
  <c r="BA338" i="2"/>
  <c r="CC338" i="2" s="1"/>
  <c r="BA403" i="2"/>
  <c r="CC403" i="2" s="1"/>
  <c r="CD242" i="50"/>
  <c r="Y537" i="50"/>
  <c r="Y570" i="50" s="1"/>
  <c r="CD372" i="50"/>
  <c r="CD437" i="50"/>
  <c r="CD502" i="50"/>
  <c r="CD307" i="50"/>
  <c r="Y48" i="50"/>
  <c r="BB73" i="46" s="1"/>
  <c r="BA433" i="2"/>
  <c r="X433" i="2"/>
  <c r="EF401" i="2"/>
  <c r="Y371" i="50"/>
  <c r="BB371" i="50"/>
  <c r="EG339" i="50"/>
  <c r="CC239" i="2"/>
  <c r="EG209" i="2"/>
  <c r="Y241" i="2"/>
  <c r="BB241" i="2"/>
  <c r="BA101" i="45"/>
  <c r="CC239" i="49"/>
  <c r="BB435" i="51"/>
  <c r="Y435" i="51"/>
  <c r="EG403" i="51"/>
  <c r="BB436" i="49"/>
  <c r="Y436" i="49"/>
  <c r="EG404" i="49"/>
  <c r="BB500" i="51"/>
  <c r="EG468" i="51"/>
  <c r="X604" i="51"/>
  <c r="Y500" i="51"/>
  <c r="BB436" i="51"/>
  <c r="Y436" i="51"/>
  <c r="EG404" i="51"/>
  <c r="X173" i="49"/>
  <c r="AZ401" i="49"/>
  <c r="CB401" i="49" s="1"/>
  <c r="AZ271" i="49"/>
  <c r="CB271" i="49" s="1"/>
  <c r="AZ37" i="48"/>
  <c r="AZ336" i="49"/>
  <c r="CB336" i="49" s="1"/>
  <c r="AZ466" i="49"/>
  <c r="CB466" i="49" s="1"/>
  <c r="AZ206" i="49"/>
  <c r="CB206" i="49" s="1"/>
  <c r="Y537" i="49"/>
  <c r="Y570" i="49" s="1"/>
  <c r="CD502" i="49"/>
  <c r="CD437" i="49"/>
  <c r="CD372" i="49"/>
  <c r="CD307" i="49"/>
  <c r="X534" i="49"/>
  <c r="X567" i="49" s="1"/>
  <c r="CC499" i="49"/>
  <c r="CC434" i="49"/>
  <c r="CC304" i="49"/>
  <c r="CC369" i="49"/>
  <c r="X45" i="49"/>
  <c r="Y501" i="51"/>
  <c r="X605" i="51"/>
  <c r="BB501" i="51"/>
  <c r="EG469" i="51"/>
  <c r="EG274" i="49"/>
  <c r="Y306" i="49"/>
  <c r="BB306" i="49"/>
  <c r="CD242" i="51"/>
  <c r="Y175" i="49"/>
  <c r="BA338" i="49"/>
  <c r="CC338" i="49" s="1"/>
  <c r="BA273" i="49"/>
  <c r="CC273" i="49" s="1"/>
  <c r="BA39" i="48"/>
  <c r="BA468" i="49"/>
  <c r="CC468" i="49" s="1"/>
  <c r="BA403" i="49"/>
  <c r="CC403" i="49" s="1"/>
  <c r="BA208" i="49"/>
  <c r="CC208" i="49" s="1"/>
  <c r="CD502" i="51"/>
  <c r="Y537" i="51"/>
  <c r="Y570" i="51" s="1"/>
  <c r="CD307" i="51"/>
  <c r="CD437" i="51"/>
  <c r="CD372" i="51"/>
  <c r="Y48" i="51"/>
  <c r="BB104" i="46" s="1"/>
  <c r="X534" i="51"/>
  <c r="X567" i="51" s="1"/>
  <c r="CC499" i="51"/>
  <c r="CC434" i="51"/>
  <c r="CC304" i="51"/>
  <c r="CC369" i="51"/>
  <c r="BB371" i="51"/>
  <c r="Y371" i="51"/>
  <c r="EG339" i="51"/>
  <c r="CB238" i="51"/>
  <c r="Y48" i="49"/>
  <c r="BB241" i="49"/>
  <c r="Y241" i="49"/>
  <c r="EG209" i="49"/>
  <c r="BA40" i="45"/>
  <c r="W533" i="51"/>
  <c r="W566" i="51" s="1"/>
  <c r="CB498" i="51"/>
  <c r="CB433" i="51"/>
  <c r="CB303" i="51"/>
  <c r="CB368" i="51"/>
  <c r="W44" i="51"/>
  <c r="AZ100" i="46" s="1"/>
  <c r="CD242" i="49"/>
  <c r="BB370" i="51"/>
  <c r="EG338" i="51"/>
  <c r="Y370" i="51"/>
  <c r="BB241" i="51"/>
  <c r="Y241" i="51"/>
  <c r="EG209" i="51"/>
  <c r="CC239" i="51"/>
  <c r="BB371" i="49"/>
  <c r="Y371" i="49"/>
  <c r="EG339" i="49"/>
  <c r="BB240" i="51"/>
  <c r="Y240" i="51"/>
  <c r="EG208" i="51"/>
  <c r="BB305" i="51"/>
  <c r="Y305" i="51"/>
  <c r="EG273" i="51"/>
  <c r="BB306" i="51"/>
  <c r="EG274" i="51"/>
  <c r="Y306" i="51"/>
  <c r="BA102" i="45"/>
  <c r="X605" i="49"/>
  <c r="Y501" i="49"/>
  <c r="EG469" i="49"/>
  <c r="BB501" i="49"/>
  <c r="X45" i="51"/>
  <c r="BA101" i="46" s="1"/>
  <c r="Q252" i="38" l="1"/>
  <c r="Q220" i="38"/>
  <c r="Q256" i="38" s="1"/>
  <c r="DZ425" i="2"/>
  <c r="R157" i="38"/>
  <c r="DZ400" i="51"/>
  <c r="BV425" i="51"/>
  <c r="AU432" i="51"/>
  <c r="R432" i="51"/>
  <c r="R457" i="51" s="1"/>
  <c r="R458" i="51" s="1"/>
  <c r="DZ295" i="49"/>
  <c r="AU327" i="49"/>
  <c r="R95" i="38"/>
  <c r="R264" i="38"/>
  <c r="CE243" i="49"/>
  <c r="R190" i="38"/>
  <c r="DZ490" i="2"/>
  <c r="R237" i="50"/>
  <c r="AU237" i="50"/>
  <c r="BV230" i="50"/>
  <c r="DZ205" i="50"/>
  <c r="AT67" i="45"/>
  <c r="AT93" i="45" s="1"/>
  <c r="R29" i="38" s="1"/>
  <c r="R30" i="38" s="1"/>
  <c r="BC105" i="46"/>
  <c r="BC103" i="48"/>
  <c r="BC406" i="51"/>
  <c r="CE406" i="51" s="1"/>
  <c r="AA178" i="51"/>
  <c r="BC276" i="51"/>
  <c r="CE276" i="51" s="1"/>
  <c r="BC471" i="51"/>
  <c r="CE471" i="51" s="1"/>
  <c r="BC341" i="51"/>
  <c r="CE341" i="51" s="1"/>
  <c r="BC211" i="51"/>
  <c r="CE211" i="51" s="1"/>
  <c r="BC104" i="45"/>
  <c r="DZ425" i="49"/>
  <c r="R161" i="38"/>
  <c r="CB239" i="50"/>
  <c r="R327" i="2"/>
  <c r="R328" i="2" s="1"/>
  <c r="BW237" i="2"/>
  <c r="BW262" i="2" s="1"/>
  <c r="Q340" i="38"/>
  <c r="Q331" i="38"/>
  <c r="Q328" i="38"/>
  <c r="Q221" i="38"/>
  <c r="R226" i="38"/>
  <c r="R262" i="38" s="1"/>
  <c r="R261" i="38"/>
  <c r="R229" i="38"/>
  <c r="R265" i="38" s="1"/>
  <c r="AT127" i="45"/>
  <c r="R40" i="38"/>
  <c r="CE503" i="49"/>
  <c r="Z538" i="49"/>
  <c r="Z571" i="49" s="1"/>
  <c r="CE438" i="49"/>
  <c r="CE308" i="49"/>
  <c r="CE373" i="49"/>
  <c r="R327" i="49"/>
  <c r="R328" i="49" s="1"/>
  <c r="BW237" i="49"/>
  <c r="BW262" i="49" s="1"/>
  <c r="BD471" i="2"/>
  <c r="CF471" i="2" s="1"/>
  <c r="BD11" i="46"/>
  <c r="BD211" i="2"/>
  <c r="CF211" i="2" s="1"/>
  <c r="BD42" i="46"/>
  <c r="BD406" i="2"/>
  <c r="CF406" i="2" s="1"/>
  <c r="BD11" i="45" s="1"/>
  <c r="BD341" i="2"/>
  <c r="CF341" i="2" s="1"/>
  <c r="AB178" i="2"/>
  <c r="BD276" i="2"/>
  <c r="CF276" i="2" s="1"/>
  <c r="DZ295" i="2"/>
  <c r="R91" i="38"/>
  <c r="AU327" i="2"/>
  <c r="Q217" i="38"/>
  <c r="Q253" i="38" s="1"/>
  <c r="AU432" i="50"/>
  <c r="DZ400" i="50"/>
  <c r="BV425" i="50"/>
  <c r="R432" i="50"/>
  <c r="R457" i="50" s="1"/>
  <c r="R458" i="50" s="1"/>
  <c r="AU367" i="51"/>
  <c r="BV360" i="51"/>
  <c r="R367" i="51"/>
  <c r="R392" i="51" s="1"/>
  <c r="R393" i="51" s="1"/>
  <c r="DZ335" i="51"/>
  <c r="BW497" i="49"/>
  <c r="BW522" i="49" s="1"/>
  <c r="BW367" i="49"/>
  <c r="BW392" i="49" s="1"/>
  <c r="R262" i="49"/>
  <c r="R263" i="49" s="1"/>
  <c r="BW302" i="49"/>
  <c r="BW327" i="49" s="1"/>
  <c r="R532" i="49"/>
  <c r="BW432" i="49"/>
  <c r="BW457" i="49" s="1"/>
  <c r="R43" i="49"/>
  <c r="AY69" i="46"/>
  <c r="AY336" i="50"/>
  <c r="CA336" i="50" s="1"/>
  <c r="AY271" i="50"/>
  <c r="CA271" i="50" s="1"/>
  <c r="W173" i="50"/>
  <c r="AY206" i="50"/>
  <c r="CA206" i="50" s="1"/>
  <c r="AY466" i="50"/>
  <c r="CA466" i="50" s="1"/>
  <c r="AY401" i="50"/>
  <c r="CA401" i="50" s="1"/>
  <c r="AY98" i="48"/>
  <c r="R302" i="50"/>
  <c r="DZ270" i="50"/>
  <c r="AU302" i="50"/>
  <c r="BV295" i="50"/>
  <c r="DZ360" i="49"/>
  <c r="R128" i="38"/>
  <c r="DZ230" i="2"/>
  <c r="R58" i="38"/>
  <c r="R124" i="38"/>
  <c r="DZ360" i="2"/>
  <c r="DZ465" i="50"/>
  <c r="BV490" i="50"/>
  <c r="AU497" i="50"/>
  <c r="R497" i="50"/>
  <c r="R522" i="50" s="1"/>
  <c r="R523" i="50" s="1"/>
  <c r="Q601" i="50"/>
  <c r="Q626" i="50" s="1"/>
  <c r="DZ230" i="49"/>
  <c r="R62" i="38"/>
  <c r="DZ490" i="49"/>
  <c r="R194" i="38"/>
  <c r="W534" i="50"/>
  <c r="W567" i="50" s="1"/>
  <c r="CB499" i="50"/>
  <c r="CB434" i="50"/>
  <c r="CB369" i="50"/>
  <c r="CB304" i="50"/>
  <c r="W45" i="50"/>
  <c r="R271" i="38"/>
  <c r="R239" i="38"/>
  <c r="BW367" i="2"/>
  <c r="BW392" i="2" s="1"/>
  <c r="BW432" i="2"/>
  <c r="BW457" i="2" s="1"/>
  <c r="BW497" i="2"/>
  <c r="BW522" i="2" s="1"/>
  <c r="BW302" i="2"/>
  <c r="BW327" i="2" s="1"/>
  <c r="R532" i="2"/>
  <c r="R262" i="2"/>
  <c r="R263" i="2" s="1"/>
  <c r="R43" i="2"/>
  <c r="BD74" i="46"/>
  <c r="BD406" i="50"/>
  <c r="CF406" i="50" s="1"/>
  <c r="BD276" i="50"/>
  <c r="CF276" i="50" s="1"/>
  <c r="AB178" i="50"/>
  <c r="BD211" i="50"/>
  <c r="CF211" i="50" s="1"/>
  <c r="BD73" i="45" s="1"/>
  <c r="BD471" i="50"/>
  <c r="CF471" i="50" s="1"/>
  <c r="BD341" i="50"/>
  <c r="CF341" i="50" s="1"/>
  <c r="R367" i="50"/>
  <c r="R392" i="50" s="1"/>
  <c r="R393" i="50" s="1"/>
  <c r="DZ335" i="50"/>
  <c r="AU367" i="50"/>
  <c r="BV360" i="50"/>
  <c r="Q251" i="38"/>
  <c r="Q219" i="38"/>
  <c r="Q255" i="38" s="1"/>
  <c r="BV295" i="51"/>
  <c r="AU302" i="51"/>
  <c r="DZ270" i="51"/>
  <c r="R302" i="51"/>
  <c r="BV230" i="51"/>
  <c r="DZ205" i="51"/>
  <c r="AU237" i="51"/>
  <c r="R237" i="51"/>
  <c r="AT98" i="45"/>
  <c r="AT124" i="45" s="1"/>
  <c r="DZ465" i="51"/>
  <c r="R497" i="51"/>
  <c r="R522" i="51" s="1"/>
  <c r="R523" i="51" s="1"/>
  <c r="AU497" i="51"/>
  <c r="BV490" i="51"/>
  <c r="Q601" i="51"/>
  <c r="Q626" i="51" s="1"/>
  <c r="Z49" i="49"/>
  <c r="BB10" i="46"/>
  <c r="BB41" i="46"/>
  <c r="BA7" i="46"/>
  <c r="BA38" i="46"/>
  <c r="BD17" i="46"/>
  <c r="BD48" i="46"/>
  <c r="BE19" i="46"/>
  <c r="BE50" i="46"/>
  <c r="BC473" i="50"/>
  <c r="CE473" i="50" s="1"/>
  <c r="EI473" i="50" s="1"/>
  <c r="BC408" i="50"/>
  <c r="CE408" i="50" s="1"/>
  <c r="AA440" i="50" s="1"/>
  <c r="BC278" i="50"/>
  <c r="CE278" i="50" s="1"/>
  <c r="AA310" i="50" s="1"/>
  <c r="BC213" i="50"/>
  <c r="CE213" i="50" s="1"/>
  <c r="BC343" i="50"/>
  <c r="CE343" i="50" s="1"/>
  <c r="AA375" i="50" s="1"/>
  <c r="BB473" i="49"/>
  <c r="CD473" i="49" s="1"/>
  <c r="BA467" i="2"/>
  <c r="CC467" i="2" s="1"/>
  <c r="BB499" i="2" s="1"/>
  <c r="BD48" i="48"/>
  <c r="AB378" i="51"/>
  <c r="EJ411" i="51"/>
  <c r="AB443" i="51"/>
  <c r="BE378" i="51"/>
  <c r="BE443" i="51"/>
  <c r="EJ476" i="51"/>
  <c r="AB508" i="51"/>
  <c r="BE508" i="51"/>
  <c r="AB248" i="51"/>
  <c r="EJ281" i="51"/>
  <c r="AB313" i="51"/>
  <c r="AA612" i="51"/>
  <c r="EJ216" i="51"/>
  <c r="BD109" i="45"/>
  <c r="BA402" i="2"/>
  <c r="CC402" i="2" s="1"/>
  <c r="Y434" i="2" s="1"/>
  <c r="BA272" i="2"/>
  <c r="CC272" i="2" s="1"/>
  <c r="Y304" i="2" s="1"/>
  <c r="BA207" i="2"/>
  <c r="CC207" i="2" s="1"/>
  <c r="Y174" i="2"/>
  <c r="BA337" i="2"/>
  <c r="CC337" i="2" s="1"/>
  <c r="Y369" i="2" s="1"/>
  <c r="EJ218" i="51"/>
  <c r="CG380" i="49"/>
  <c r="BB408" i="49"/>
  <c r="CD408" i="49" s="1"/>
  <c r="Z440" i="49" s="1"/>
  <c r="CE377" i="49"/>
  <c r="EJ413" i="51"/>
  <c r="CG445" i="49"/>
  <c r="BE315" i="51"/>
  <c r="CG315" i="49"/>
  <c r="BE250" i="51"/>
  <c r="AB56" i="49"/>
  <c r="CE374" i="51"/>
  <c r="CG250" i="49"/>
  <c r="AB545" i="49"/>
  <c r="AB578" i="49" s="1"/>
  <c r="AB445" i="51"/>
  <c r="CG510" i="49"/>
  <c r="AB315" i="51"/>
  <c r="CE504" i="51"/>
  <c r="CE507" i="49"/>
  <c r="Z180" i="49"/>
  <c r="BB213" i="49"/>
  <c r="CD213" i="49" s="1"/>
  <c r="BB343" i="49"/>
  <c r="CD343" i="49" s="1"/>
  <c r="EH343" i="49" s="1"/>
  <c r="CE247" i="49"/>
  <c r="BB278" i="49"/>
  <c r="CD278" i="49" s="1"/>
  <c r="EH278" i="49" s="1"/>
  <c r="CE439" i="51"/>
  <c r="Z539" i="51"/>
  <c r="Z572" i="51" s="1"/>
  <c r="CE244" i="51"/>
  <c r="CE309" i="51"/>
  <c r="Z50" i="51"/>
  <c r="BC106" i="46" s="1"/>
  <c r="BC45" i="45"/>
  <c r="CD244" i="50"/>
  <c r="CD215" i="2"/>
  <c r="CD475" i="2"/>
  <c r="CC343" i="2"/>
  <c r="AB377" i="51"/>
  <c r="EJ345" i="51"/>
  <c r="BE377" i="51"/>
  <c r="BE250" i="50"/>
  <c r="AB250" i="50"/>
  <c r="EJ218" i="50"/>
  <c r="EI279" i="50"/>
  <c r="BD311" i="50"/>
  <c r="AA311" i="50"/>
  <c r="BC377" i="50"/>
  <c r="Z377" i="50"/>
  <c r="EH345" i="50"/>
  <c r="CG378" i="50"/>
  <c r="CG508" i="50"/>
  <c r="CG313" i="50"/>
  <c r="AB543" i="50"/>
  <c r="AB576" i="50" s="1"/>
  <c r="CG443" i="50"/>
  <c r="AB54" i="50"/>
  <c r="BE79" i="46" s="1"/>
  <c r="CD374" i="50"/>
  <c r="CD504" i="50"/>
  <c r="CD309" i="50"/>
  <c r="CD439" i="50"/>
  <c r="Y539" i="50"/>
  <c r="Y572" i="50" s="1"/>
  <c r="Y50" i="50"/>
  <c r="BB75" i="46" s="1"/>
  <c r="AA443" i="2"/>
  <c r="EI411" i="2"/>
  <c r="BD443" i="2"/>
  <c r="CG248" i="50"/>
  <c r="CF250" i="2"/>
  <c r="EH214" i="2"/>
  <c r="Z246" i="2"/>
  <c r="BC246" i="2"/>
  <c r="CF509" i="50"/>
  <c r="CF444" i="50"/>
  <c r="AA544" i="50"/>
  <c r="AA577" i="50" s="1"/>
  <c r="CF314" i="50"/>
  <c r="CF379" i="50"/>
  <c r="AA55" i="50"/>
  <c r="BD80" i="46" s="1"/>
  <c r="BE249" i="49"/>
  <c r="AB249" i="49"/>
  <c r="EJ217" i="49"/>
  <c r="CC277" i="2"/>
  <c r="EI474" i="49"/>
  <c r="Z610" i="49"/>
  <c r="AA506" i="49"/>
  <c r="BD506" i="49"/>
  <c r="CD345" i="2"/>
  <c r="BE281" i="49"/>
  <c r="CG281" i="49" s="1"/>
  <c r="EK281" i="49" s="1"/>
  <c r="BE476" i="49"/>
  <c r="CG476" i="49" s="1"/>
  <c r="EK476" i="49" s="1"/>
  <c r="BE346" i="49"/>
  <c r="CG346" i="49" s="1"/>
  <c r="EK346" i="49" s="1"/>
  <c r="BE216" i="49"/>
  <c r="CG216" i="49" s="1"/>
  <c r="EK216" i="49" s="1"/>
  <c r="BE411" i="49"/>
  <c r="CG411" i="49" s="1"/>
  <c r="EK411" i="49" s="1"/>
  <c r="EJ410" i="51"/>
  <c r="BE442" i="51"/>
  <c r="AB442" i="51"/>
  <c r="EJ348" i="50"/>
  <c r="AB380" i="50"/>
  <c r="BE380" i="50"/>
  <c r="BE510" i="50"/>
  <c r="AB510" i="50"/>
  <c r="AA614" i="50"/>
  <c r="EJ478" i="50"/>
  <c r="BC76" i="45"/>
  <c r="AA376" i="50"/>
  <c r="EI344" i="50"/>
  <c r="BD376" i="50"/>
  <c r="AA246" i="51"/>
  <c r="EI214" i="51"/>
  <c r="BD246" i="51"/>
  <c r="AA376" i="51"/>
  <c r="BD376" i="51"/>
  <c r="EI344" i="51"/>
  <c r="BE412" i="51"/>
  <c r="CG412" i="51" s="1"/>
  <c r="EK412" i="51" s="1"/>
  <c r="BE217" i="51"/>
  <c r="CG217" i="51" s="1"/>
  <c r="EK217" i="51" s="1"/>
  <c r="BE477" i="51"/>
  <c r="CG477" i="51" s="1"/>
  <c r="EK477" i="51" s="1"/>
  <c r="BE282" i="51"/>
  <c r="CG282" i="51" s="1"/>
  <c r="EK282" i="51" s="1"/>
  <c r="BE347" i="51"/>
  <c r="CG347" i="51" s="1"/>
  <c r="EK347" i="51" s="1"/>
  <c r="CF510" i="2"/>
  <c r="CF445" i="2"/>
  <c r="CF380" i="2"/>
  <c r="AA545" i="2"/>
  <c r="AA578" i="2" s="1"/>
  <c r="CF315" i="2"/>
  <c r="AA56" i="2"/>
  <c r="BC16" i="45"/>
  <c r="EI281" i="2"/>
  <c r="BD313" i="2"/>
  <c r="AA313" i="2"/>
  <c r="CE312" i="49"/>
  <c r="BE380" i="51"/>
  <c r="AB380" i="51"/>
  <c r="EJ348" i="51"/>
  <c r="Y610" i="2"/>
  <c r="Z506" i="2"/>
  <c r="BC506" i="2"/>
  <c r="EH474" i="2"/>
  <c r="BD48" i="45"/>
  <c r="AB379" i="49"/>
  <c r="BE379" i="49"/>
  <c r="EJ347" i="49"/>
  <c r="Y611" i="50"/>
  <c r="BC507" i="50"/>
  <c r="EH475" i="50"/>
  <c r="Z507" i="50"/>
  <c r="CC472" i="2"/>
  <c r="CC407" i="2"/>
  <c r="AA311" i="49"/>
  <c r="BD311" i="49"/>
  <c r="EI279" i="49"/>
  <c r="BD441" i="49"/>
  <c r="EI409" i="49"/>
  <c r="AA441" i="49"/>
  <c r="BD111" i="45"/>
  <c r="AA179" i="49"/>
  <c r="BC277" i="49"/>
  <c r="CE277" i="49" s="1"/>
  <c r="BC342" i="49"/>
  <c r="CE342" i="49" s="1"/>
  <c r="BC407" i="49"/>
  <c r="CE407" i="49" s="1"/>
  <c r="BC212" i="49"/>
  <c r="CE212" i="49" s="1"/>
  <c r="BC472" i="49"/>
  <c r="CE472" i="49" s="1"/>
  <c r="AA614" i="51"/>
  <c r="BE510" i="51"/>
  <c r="EJ478" i="51"/>
  <c r="AB510" i="51"/>
  <c r="Z312" i="2"/>
  <c r="EH280" i="2"/>
  <c r="BC312" i="2"/>
  <c r="EI408" i="50"/>
  <c r="CG381" i="49"/>
  <c r="CG446" i="49"/>
  <c r="AB546" i="49"/>
  <c r="AB579" i="49" s="1"/>
  <c r="CG316" i="49"/>
  <c r="CG511" i="49"/>
  <c r="EG213" i="2"/>
  <c r="Y245" i="2"/>
  <c r="BB245" i="2"/>
  <c r="Y505" i="2"/>
  <c r="BB505" i="2"/>
  <c r="EG473" i="2"/>
  <c r="EH410" i="50"/>
  <c r="Z442" i="50"/>
  <c r="BC442" i="50"/>
  <c r="BD108" i="45"/>
  <c r="EJ475" i="51"/>
  <c r="AB507" i="51"/>
  <c r="AA611" i="51"/>
  <c r="BE507" i="51"/>
  <c r="BD80" i="45"/>
  <c r="AB445" i="50"/>
  <c r="EJ413" i="50"/>
  <c r="BE445" i="50"/>
  <c r="EJ283" i="50"/>
  <c r="AB315" i="50"/>
  <c r="BE315" i="50"/>
  <c r="EI214" i="50"/>
  <c r="AA246" i="50"/>
  <c r="BD246" i="50"/>
  <c r="EI409" i="50"/>
  <c r="AA441" i="50"/>
  <c r="BD441" i="50"/>
  <c r="EH280" i="50"/>
  <c r="Z312" i="50"/>
  <c r="BC312" i="50"/>
  <c r="AA311" i="51"/>
  <c r="BD311" i="51"/>
  <c r="EI279" i="51"/>
  <c r="BD441" i="51"/>
  <c r="AA441" i="51"/>
  <c r="EI409" i="51"/>
  <c r="CG251" i="49"/>
  <c r="AA248" i="2"/>
  <c r="EI216" i="2"/>
  <c r="BD248" i="2"/>
  <c r="EI346" i="2"/>
  <c r="AA378" i="2"/>
  <c r="BD378" i="2"/>
  <c r="Z53" i="49"/>
  <c r="Z542" i="49"/>
  <c r="Z575" i="49" s="1"/>
  <c r="Z441" i="2"/>
  <c r="EH409" i="2"/>
  <c r="BC441" i="2"/>
  <c r="BC311" i="2"/>
  <c r="EH279" i="2"/>
  <c r="Z311" i="2"/>
  <c r="CF249" i="50"/>
  <c r="CE440" i="51"/>
  <c r="CE375" i="51"/>
  <c r="CE310" i="51"/>
  <c r="Z540" i="51"/>
  <c r="Z573" i="51" s="1"/>
  <c r="CE505" i="51"/>
  <c r="Z51" i="51"/>
  <c r="BC107" i="46" s="1"/>
  <c r="BE509" i="49"/>
  <c r="AB509" i="49"/>
  <c r="EJ477" i="49"/>
  <c r="AA613" i="49"/>
  <c r="EI214" i="49"/>
  <c r="BD246" i="49"/>
  <c r="AA246" i="49"/>
  <c r="EI344" i="49"/>
  <c r="BD376" i="49"/>
  <c r="AA376" i="49"/>
  <c r="AB57" i="49"/>
  <c r="CD410" i="2"/>
  <c r="CC408" i="2"/>
  <c r="CC278" i="2"/>
  <c r="AB184" i="2"/>
  <c r="BD412" i="2"/>
  <c r="CF412" i="2" s="1"/>
  <c r="BD347" i="2"/>
  <c r="CF347" i="2" s="1"/>
  <c r="BD477" i="2"/>
  <c r="CF477" i="2" s="1"/>
  <c r="BD282" i="2"/>
  <c r="CF282" i="2" s="1"/>
  <c r="BD217" i="2"/>
  <c r="CF217" i="2" s="1"/>
  <c r="BE414" i="2"/>
  <c r="CG414" i="2" s="1"/>
  <c r="EK414" i="2" s="1"/>
  <c r="BE284" i="2"/>
  <c r="CG284" i="2" s="1"/>
  <c r="EK284" i="2" s="1"/>
  <c r="BE349" i="2"/>
  <c r="CG349" i="2" s="1"/>
  <c r="EK349" i="2" s="1"/>
  <c r="BE479" i="2"/>
  <c r="CG479" i="2" s="1"/>
  <c r="EK479" i="2" s="1"/>
  <c r="BE219" i="2"/>
  <c r="CG219" i="2" s="1"/>
  <c r="EK219" i="2" s="1"/>
  <c r="EJ280" i="51"/>
  <c r="AB312" i="51"/>
  <c r="BE312" i="51"/>
  <c r="EJ215" i="51"/>
  <c r="BE247" i="51"/>
  <c r="AB247" i="51"/>
  <c r="Z610" i="50"/>
  <c r="BD506" i="50"/>
  <c r="EI474" i="50"/>
  <c r="AA506" i="50"/>
  <c r="BC107" i="45"/>
  <c r="EI474" i="51"/>
  <c r="BD506" i="51"/>
  <c r="AA506" i="51"/>
  <c r="Z610" i="51"/>
  <c r="AA508" i="2"/>
  <c r="EI476" i="2"/>
  <c r="Z612" i="2"/>
  <c r="BD508" i="2"/>
  <c r="CE442" i="49"/>
  <c r="BB14" i="45"/>
  <c r="EH344" i="2"/>
  <c r="BC376" i="2"/>
  <c r="Z376" i="2"/>
  <c r="BE444" i="49"/>
  <c r="AB444" i="49"/>
  <c r="EJ412" i="49"/>
  <c r="BE314" i="49"/>
  <c r="AB314" i="49"/>
  <c r="EJ282" i="49"/>
  <c r="Z247" i="50"/>
  <c r="BC247" i="50"/>
  <c r="EH215" i="50"/>
  <c r="BB77" i="45"/>
  <c r="CC342" i="2"/>
  <c r="CC212" i="2"/>
  <c r="BB470" i="50"/>
  <c r="CD470" i="50" s="1"/>
  <c r="BB340" i="50"/>
  <c r="CD340" i="50" s="1"/>
  <c r="Z177" i="50"/>
  <c r="BB210" i="50"/>
  <c r="CD210" i="50" s="1"/>
  <c r="BB275" i="50"/>
  <c r="CD275" i="50" s="1"/>
  <c r="BB405" i="50"/>
  <c r="CD405" i="50" s="1"/>
  <c r="Y435" i="2"/>
  <c r="BB435" i="2"/>
  <c r="EG403" i="2"/>
  <c r="BB500" i="50"/>
  <c r="X604" i="50"/>
  <c r="Y500" i="50"/>
  <c r="EG468" i="50"/>
  <c r="Y370" i="2"/>
  <c r="BB370" i="2"/>
  <c r="EG338" i="2"/>
  <c r="EG208" i="2"/>
  <c r="Y240" i="2"/>
  <c r="BB240" i="2"/>
  <c r="X533" i="2"/>
  <c r="X566" i="2" s="1"/>
  <c r="CC498" i="2"/>
  <c r="CC433" i="2"/>
  <c r="CC368" i="2"/>
  <c r="CC303" i="2"/>
  <c r="X44" i="2"/>
  <c r="Y240" i="50"/>
  <c r="EG208" i="50"/>
  <c r="BB240" i="50"/>
  <c r="CD501" i="50"/>
  <c r="Y536" i="50"/>
  <c r="Y569" i="50" s="1"/>
  <c r="CD436" i="50"/>
  <c r="CD306" i="50"/>
  <c r="CD371" i="50"/>
  <c r="Y47" i="50"/>
  <c r="BB72" i="46" s="1"/>
  <c r="CC238" i="2"/>
  <c r="Y536" i="2"/>
  <c r="Y569" i="2" s="1"/>
  <c r="CD501" i="2"/>
  <c r="CD436" i="2"/>
  <c r="CD371" i="2"/>
  <c r="CD306" i="2"/>
  <c r="Y47" i="2"/>
  <c r="X604" i="2"/>
  <c r="Y500" i="2"/>
  <c r="EG468" i="2"/>
  <c r="BB500" i="2"/>
  <c r="Y370" i="50"/>
  <c r="BB370" i="50"/>
  <c r="EG338" i="50"/>
  <c r="Y435" i="50"/>
  <c r="EG403" i="50"/>
  <c r="BB435" i="50"/>
  <c r="CD241" i="2"/>
  <c r="Y305" i="2"/>
  <c r="BB305" i="2"/>
  <c r="EG273" i="2"/>
  <c r="BA8" i="45"/>
  <c r="Z177" i="2"/>
  <c r="BB405" i="2"/>
  <c r="CD405" i="2" s="1"/>
  <c r="BB470" i="2"/>
  <c r="CD470" i="2" s="1"/>
  <c r="BB275" i="2"/>
  <c r="CD275" i="2" s="1"/>
  <c r="BB210" i="2"/>
  <c r="CD210" i="2" s="1"/>
  <c r="BB340" i="2"/>
  <c r="CD340" i="2" s="1"/>
  <c r="Y305" i="50"/>
  <c r="EG273" i="50"/>
  <c r="BB305" i="50"/>
  <c r="BA70" i="45"/>
  <c r="CD241" i="50"/>
  <c r="AZ37" i="45"/>
  <c r="BB240" i="49"/>
  <c r="Y240" i="49"/>
  <c r="EG208" i="49"/>
  <c r="W602" i="49"/>
  <c r="BA498" i="49"/>
  <c r="X498" i="49"/>
  <c r="EF466" i="49"/>
  <c r="CD240" i="51"/>
  <c r="CD501" i="51"/>
  <c r="Y536" i="51"/>
  <c r="Y569" i="51" s="1"/>
  <c r="CD436" i="51"/>
  <c r="CD306" i="51"/>
  <c r="CD371" i="51"/>
  <c r="Y47" i="51"/>
  <c r="BB103" i="46" s="1"/>
  <c r="X173" i="51"/>
  <c r="AZ466" i="51"/>
  <c r="CB466" i="51" s="1"/>
  <c r="AZ401" i="51"/>
  <c r="CB401" i="51" s="1"/>
  <c r="AZ271" i="51"/>
  <c r="CB271" i="51" s="1"/>
  <c r="AZ206" i="51"/>
  <c r="CB206" i="51" s="1"/>
  <c r="AZ336" i="51"/>
  <c r="CB336" i="51" s="1"/>
  <c r="CD501" i="49"/>
  <c r="Y536" i="49"/>
  <c r="Y569" i="49" s="1"/>
  <c r="CD436" i="49"/>
  <c r="CD306" i="49"/>
  <c r="CD371" i="49"/>
  <c r="Y47" i="49"/>
  <c r="BA39" i="45"/>
  <c r="Y370" i="49"/>
  <c r="BB370" i="49"/>
  <c r="EG338" i="49"/>
  <c r="Y535" i="51"/>
  <c r="Y568" i="51" s="1"/>
  <c r="CD500" i="51"/>
  <c r="CD435" i="51"/>
  <c r="CD370" i="51"/>
  <c r="CD305" i="51"/>
  <c r="Y46" i="51"/>
  <c r="BB102" i="46" s="1"/>
  <c r="Z177" i="49"/>
  <c r="BB470" i="49"/>
  <c r="CD470" i="49" s="1"/>
  <c r="BB340" i="49"/>
  <c r="CD340" i="49" s="1"/>
  <c r="BB210" i="49"/>
  <c r="CD210" i="49" s="1"/>
  <c r="BB41" i="48"/>
  <c r="BB275" i="49"/>
  <c r="CD275" i="49" s="1"/>
  <c r="BB405" i="49"/>
  <c r="CD405" i="49" s="1"/>
  <c r="Y174" i="51"/>
  <c r="BA402" i="51"/>
  <c r="CC402" i="51" s="1"/>
  <c r="BA207" i="51"/>
  <c r="CC207" i="51" s="1"/>
  <c r="BA272" i="51"/>
  <c r="CC272" i="51" s="1"/>
  <c r="BA467" i="51"/>
  <c r="CC467" i="51" s="1"/>
  <c r="BA337" i="51"/>
  <c r="CC337" i="51" s="1"/>
  <c r="CD241" i="51"/>
  <c r="X604" i="49"/>
  <c r="BB500" i="49"/>
  <c r="Y500" i="49"/>
  <c r="EG468" i="49"/>
  <c r="CD241" i="49"/>
  <c r="Y174" i="49"/>
  <c r="BA272" i="49"/>
  <c r="CC272" i="49" s="1"/>
  <c r="BA467" i="49"/>
  <c r="CC467" i="49" s="1"/>
  <c r="BA337" i="49"/>
  <c r="CC337" i="49" s="1"/>
  <c r="BA38" i="48"/>
  <c r="BA402" i="49"/>
  <c r="CC402" i="49" s="1"/>
  <c r="BA207" i="49"/>
  <c r="CC207" i="49" s="1"/>
  <c r="EF206" i="49"/>
  <c r="BA238" i="49"/>
  <c r="X238" i="49"/>
  <c r="BA303" i="49"/>
  <c r="EF271" i="49"/>
  <c r="X303" i="49"/>
  <c r="BA433" i="49"/>
  <c r="X433" i="49"/>
  <c r="EF401" i="49"/>
  <c r="Z177" i="51"/>
  <c r="BB340" i="51"/>
  <c r="CD340" i="51" s="1"/>
  <c r="BB210" i="51"/>
  <c r="CD210" i="51" s="1"/>
  <c r="BB470" i="51"/>
  <c r="CD470" i="51" s="1"/>
  <c r="BB102" i="48"/>
  <c r="BB275" i="51"/>
  <c r="CD275" i="51" s="1"/>
  <c r="BB405" i="51"/>
  <c r="CD405" i="51" s="1"/>
  <c r="Y435" i="49"/>
  <c r="EG403" i="49"/>
  <c r="BB435" i="49"/>
  <c r="BB305" i="49"/>
  <c r="Y305" i="49"/>
  <c r="EG273" i="49"/>
  <c r="BA368" i="49"/>
  <c r="X368" i="49"/>
  <c r="EF336" i="49"/>
  <c r="AT128" i="45" l="1"/>
  <c r="R41" i="38"/>
  <c r="R243" i="38" s="1"/>
  <c r="DZ295" i="51"/>
  <c r="AU327" i="51"/>
  <c r="R96" i="38"/>
  <c r="S172" i="2"/>
  <c r="S197" i="2" s="1"/>
  <c r="S198" i="2" s="1"/>
  <c r="AU5" i="46"/>
  <c r="AU31" i="46" s="1"/>
  <c r="AU270" i="2"/>
  <c r="AU36" i="46"/>
  <c r="AU62" i="46" s="1"/>
  <c r="S224" i="38" s="1"/>
  <c r="R68" i="2"/>
  <c r="AU400" i="2"/>
  <c r="AU205" i="2"/>
  <c r="AU465" i="2"/>
  <c r="AU335" i="2"/>
  <c r="R312" i="38"/>
  <c r="R275" i="38"/>
  <c r="AZ238" i="50"/>
  <c r="EE206" i="50"/>
  <c r="W238" i="50"/>
  <c r="BE243" i="2"/>
  <c r="AB243" i="2"/>
  <c r="EJ211" i="2"/>
  <c r="Q336" i="38"/>
  <c r="Q333" i="38"/>
  <c r="Q306" i="38"/>
  <c r="Q257" i="38"/>
  <c r="Q324" i="38"/>
  <c r="Q315" i="38"/>
  <c r="Q318" i="38"/>
  <c r="AA438" i="51"/>
  <c r="BD438" i="51"/>
  <c r="EI406" i="51"/>
  <c r="BW367" i="51"/>
  <c r="BW392" i="51" s="1"/>
  <c r="R532" i="51"/>
  <c r="BW497" i="51"/>
  <c r="BW522" i="51" s="1"/>
  <c r="BW432" i="51"/>
  <c r="BW457" i="51" s="1"/>
  <c r="R262" i="51"/>
  <c r="R263" i="51" s="1"/>
  <c r="BW302" i="51"/>
  <c r="BW327" i="51" s="1"/>
  <c r="R43" i="51"/>
  <c r="BE373" i="50"/>
  <c r="EJ341" i="50"/>
  <c r="AB373" i="50"/>
  <c r="R198" i="38"/>
  <c r="BC211" i="49"/>
  <c r="CE211" i="49" s="1"/>
  <c r="BC276" i="49"/>
  <c r="CE276" i="49" s="1"/>
  <c r="BC406" i="49"/>
  <c r="CE406" i="49" s="1"/>
  <c r="AA178" i="49"/>
  <c r="BC471" i="49"/>
  <c r="CE471" i="49" s="1"/>
  <c r="BC341" i="49"/>
  <c r="CE341" i="49" s="1"/>
  <c r="BC42" i="48"/>
  <c r="BC42" i="45"/>
  <c r="AB503" i="50"/>
  <c r="AA607" i="50"/>
  <c r="BE503" i="50"/>
  <c r="EJ471" i="50"/>
  <c r="R557" i="2"/>
  <c r="R558" i="2" s="1"/>
  <c r="R565" i="2"/>
  <c r="R590" i="2" s="1"/>
  <c r="R591" i="2" s="1"/>
  <c r="S32" i="38" s="1"/>
  <c r="AZ70" i="46"/>
  <c r="AZ467" i="50"/>
  <c r="CB467" i="50" s="1"/>
  <c r="AZ402" i="50"/>
  <c r="CB402" i="50" s="1"/>
  <c r="AZ337" i="50"/>
  <c r="CB337" i="50" s="1"/>
  <c r="AZ272" i="50"/>
  <c r="CB272" i="50" s="1"/>
  <c r="X174" i="50"/>
  <c r="AZ207" i="50"/>
  <c r="CB207" i="50" s="1"/>
  <c r="AZ99" i="48"/>
  <c r="R132" i="38"/>
  <c r="R327" i="50"/>
  <c r="R328" i="50" s="1"/>
  <c r="BW237" i="50"/>
  <c r="BW262" i="50" s="1"/>
  <c r="AZ303" i="50"/>
  <c r="W303" i="50"/>
  <c r="EE271" i="50"/>
  <c r="R158" i="38"/>
  <c r="R166" i="38" s="1"/>
  <c r="DZ425" i="50"/>
  <c r="AA607" i="2"/>
  <c r="BE503" i="2"/>
  <c r="AB503" i="2"/>
  <c r="EJ471" i="2"/>
  <c r="R242" i="38"/>
  <c r="R42" i="38"/>
  <c r="R244" i="38" s="1"/>
  <c r="DZ425" i="51"/>
  <c r="R162" i="38"/>
  <c r="R163" i="38" s="1"/>
  <c r="R125" i="38"/>
  <c r="DZ360" i="50"/>
  <c r="BE243" i="50"/>
  <c r="EJ211" i="50"/>
  <c r="AB243" i="50"/>
  <c r="R66" i="38"/>
  <c r="AZ368" i="50"/>
  <c r="EE336" i="50"/>
  <c r="W368" i="50"/>
  <c r="BE308" i="2"/>
  <c r="EJ276" i="2"/>
  <c r="AB308" i="2"/>
  <c r="CG243" i="2" s="1"/>
  <c r="BD243" i="51"/>
  <c r="EI211" i="51"/>
  <c r="AA243" i="51"/>
  <c r="R230" i="38"/>
  <c r="DZ490" i="51"/>
  <c r="R195" i="38"/>
  <c r="R196" i="38" s="1"/>
  <c r="R63" i="38"/>
  <c r="R64" i="38" s="1"/>
  <c r="DZ230" i="51"/>
  <c r="BD373" i="51"/>
  <c r="EI341" i="51"/>
  <c r="AA373" i="51"/>
  <c r="R165" i="38"/>
  <c r="R327" i="51"/>
  <c r="R328" i="51" s="1"/>
  <c r="BW237" i="51"/>
  <c r="BW262" i="51" s="1"/>
  <c r="BE308" i="50"/>
  <c r="EJ276" i="50"/>
  <c r="AB308" i="50"/>
  <c r="CG243" i="50" s="1"/>
  <c r="AY68" i="45"/>
  <c r="S172" i="49"/>
  <c r="S197" i="49" s="1"/>
  <c r="S198" i="49" s="1"/>
  <c r="AU36" i="48"/>
  <c r="AU62" i="48" s="1"/>
  <c r="S233" i="38" s="1"/>
  <c r="R68" i="49"/>
  <c r="AU270" i="49"/>
  <c r="AU205" i="49"/>
  <c r="AU465" i="49"/>
  <c r="AU400" i="49"/>
  <c r="AU335" i="49"/>
  <c r="S18" i="38"/>
  <c r="BE373" i="2"/>
  <c r="EJ341" i="2"/>
  <c r="AB373" i="2"/>
  <c r="Z607" i="51"/>
  <c r="BD503" i="51"/>
  <c r="AA503" i="51"/>
  <c r="EI471" i="51"/>
  <c r="DZ230" i="50"/>
  <c r="R59" i="38"/>
  <c r="R60" i="38" s="1"/>
  <c r="R97" i="38"/>
  <c r="AB438" i="50"/>
  <c r="BE438" i="50"/>
  <c r="EJ406" i="50"/>
  <c r="EE401" i="50"/>
  <c r="W433" i="50"/>
  <c r="AZ433" i="50"/>
  <c r="DZ360" i="51"/>
  <c r="R129" i="38"/>
  <c r="R130" i="38" s="1"/>
  <c r="BE438" i="2"/>
  <c r="EJ406" i="2"/>
  <c r="AB438" i="2"/>
  <c r="BD308" i="51"/>
  <c r="AA308" i="51"/>
  <c r="EI276" i="51"/>
  <c r="R191" i="38"/>
  <c r="R199" i="38" s="1"/>
  <c r="DZ490" i="50"/>
  <c r="AU327" i="50"/>
  <c r="R92" i="38"/>
  <c r="R100" i="38" s="1"/>
  <c r="DZ295" i="50"/>
  <c r="W498" i="50"/>
  <c r="V602" i="50"/>
  <c r="AZ498" i="50"/>
  <c r="EE466" i="50"/>
  <c r="R565" i="49"/>
  <c r="R590" i="49" s="1"/>
  <c r="R591" i="49" s="1"/>
  <c r="S44" i="38" s="1"/>
  <c r="R557" i="49"/>
  <c r="R558" i="49" s="1"/>
  <c r="R93" i="38"/>
  <c r="R99" i="38"/>
  <c r="BW497" i="50"/>
  <c r="BW522" i="50" s="1"/>
  <c r="BW302" i="50"/>
  <c r="BW327" i="50" s="1"/>
  <c r="BW432" i="50"/>
  <c r="BW457" i="50" s="1"/>
  <c r="BW367" i="50"/>
  <c r="BW392" i="50" s="1"/>
  <c r="R532" i="50"/>
  <c r="R262" i="50"/>
  <c r="R263" i="50" s="1"/>
  <c r="R43" i="50"/>
  <c r="BD49" i="46"/>
  <c r="BD18" i="46"/>
  <c r="BB9" i="46"/>
  <c r="BB40" i="46"/>
  <c r="BA6" i="46"/>
  <c r="BA37" i="46"/>
  <c r="BD505" i="50"/>
  <c r="BD440" i="50"/>
  <c r="AA505" i="50"/>
  <c r="BD310" i="50"/>
  <c r="EI278" i="50"/>
  <c r="EI213" i="50"/>
  <c r="BD245" i="50"/>
  <c r="AA245" i="50"/>
  <c r="Z609" i="50"/>
  <c r="EI343" i="50"/>
  <c r="BC75" i="45"/>
  <c r="BD375" i="50"/>
  <c r="BC212" i="51"/>
  <c r="CE212" i="51" s="1"/>
  <c r="AA244" i="51" s="1"/>
  <c r="BE413" i="49"/>
  <c r="CG413" i="49" s="1"/>
  <c r="EK413" i="49" s="1"/>
  <c r="AB543" i="51"/>
  <c r="AB576" i="51" s="1"/>
  <c r="CG313" i="51"/>
  <c r="CG378" i="51"/>
  <c r="AB54" i="51"/>
  <c r="BE110" i="46" s="1"/>
  <c r="CG443" i="51"/>
  <c r="CG508" i="51"/>
  <c r="CG248" i="51"/>
  <c r="EG337" i="2"/>
  <c r="EG272" i="2"/>
  <c r="BB304" i="2"/>
  <c r="Y499" i="2"/>
  <c r="EG467" i="2"/>
  <c r="BB369" i="2"/>
  <c r="EH408" i="49"/>
  <c r="BE283" i="49"/>
  <c r="CG283" i="49" s="1"/>
  <c r="EK283" i="49" s="1"/>
  <c r="BE218" i="49"/>
  <c r="CG218" i="49" s="1"/>
  <c r="EK218" i="49" s="1"/>
  <c r="BE478" i="49"/>
  <c r="CG478" i="49" s="1"/>
  <c r="EK478" i="49" s="1"/>
  <c r="BE348" i="49"/>
  <c r="CG348" i="49" s="1"/>
  <c r="EK348" i="49" s="1"/>
  <c r="BC375" i="49"/>
  <c r="BC342" i="51"/>
  <c r="CE342" i="51" s="1"/>
  <c r="EI342" i="51" s="1"/>
  <c r="BC407" i="51"/>
  <c r="CE407" i="51" s="1"/>
  <c r="EI407" i="51" s="1"/>
  <c r="CG380" i="51"/>
  <c r="EG402" i="2"/>
  <c r="BC472" i="51"/>
  <c r="CE472" i="51" s="1"/>
  <c r="EI472" i="51" s="1"/>
  <c r="BC277" i="51"/>
  <c r="CE277" i="51" s="1"/>
  <c r="AA179" i="51"/>
  <c r="Z310" i="49"/>
  <c r="BC310" i="49"/>
  <c r="AB56" i="51"/>
  <c r="BE112" i="46" s="1"/>
  <c r="Z375" i="49"/>
  <c r="BC440" i="49"/>
  <c r="CG250" i="51"/>
  <c r="CG250" i="50"/>
  <c r="CG249" i="49"/>
  <c r="BC43" i="45"/>
  <c r="AA52" i="49"/>
  <c r="CG247" i="51"/>
  <c r="BD17" i="45"/>
  <c r="CG510" i="51"/>
  <c r="BB434" i="2"/>
  <c r="CG377" i="51"/>
  <c r="CG442" i="51"/>
  <c r="AB542" i="51"/>
  <c r="AB575" i="51" s="1"/>
  <c r="CG312" i="51"/>
  <c r="CG507" i="51"/>
  <c r="AB53" i="51"/>
  <c r="BE109" i="46" s="1"/>
  <c r="BE314" i="2"/>
  <c r="AB314" i="2"/>
  <c r="EJ282" i="2"/>
  <c r="CE246" i="2"/>
  <c r="CG380" i="50"/>
  <c r="AA374" i="49"/>
  <c r="BD374" i="49"/>
  <c r="EI342" i="49"/>
  <c r="BC505" i="49"/>
  <c r="Z505" i="49"/>
  <c r="Y609" i="49"/>
  <c r="EH473" i="49"/>
  <c r="CG445" i="51"/>
  <c r="CG379" i="49"/>
  <c r="CG509" i="49"/>
  <c r="CG314" i="49"/>
  <c r="AB544" i="49"/>
  <c r="AB577" i="49" s="1"/>
  <c r="CG444" i="49"/>
  <c r="AB55" i="49"/>
  <c r="BB472" i="50"/>
  <c r="CD472" i="50" s="1"/>
  <c r="BB407" i="50"/>
  <c r="CD407" i="50" s="1"/>
  <c r="BB342" i="50"/>
  <c r="CD342" i="50" s="1"/>
  <c r="BB277" i="50"/>
  <c r="CD277" i="50" s="1"/>
  <c r="Z179" i="50"/>
  <c r="BB212" i="50"/>
  <c r="CD212" i="50" s="1"/>
  <c r="BB104" i="48"/>
  <c r="BC245" i="49"/>
  <c r="EH213" i="49"/>
  <c r="Z245" i="49"/>
  <c r="BB44" i="45"/>
  <c r="CF246" i="50"/>
  <c r="CG445" i="50"/>
  <c r="CG315" i="50"/>
  <c r="AB545" i="50"/>
  <c r="AB578" i="50" s="1"/>
  <c r="CG510" i="50"/>
  <c r="AB56" i="50"/>
  <c r="BE81" i="46" s="1"/>
  <c r="Z247" i="2"/>
  <c r="EH215" i="2"/>
  <c r="BC247" i="2"/>
  <c r="BB15" i="45"/>
  <c r="EG342" i="2"/>
  <c r="Y374" i="2"/>
  <c r="BB374" i="2"/>
  <c r="CE377" i="50"/>
  <c r="CE442" i="50"/>
  <c r="Z542" i="50"/>
  <c r="Z575" i="50" s="1"/>
  <c r="CE312" i="50"/>
  <c r="CE507" i="50"/>
  <c r="Z53" i="50"/>
  <c r="BC78" i="46" s="1"/>
  <c r="AB509" i="2"/>
  <c r="EJ477" i="2"/>
  <c r="AA613" i="2"/>
  <c r="BE509" i="2"/>
  <c r="EG408" i="2"/>
  <c r="BB440" i="2"/>
  <c r="Y440" i="2"/>
  <c r="BE50" i="48"/>
  <c r="BE414" i="49"/>
  <c r="CG414" i="49" s="1"/>
  <c r="EK414" i="49" s="1"/>
  <c r="BE219" i="49"/>
  <c r="CG219" i="49" s="1"/>
  <c r="EK219" i="49" s="1"/>
  <c r="BE349" i="49"/>
  <c r="CG349" i="49" s="1"/>
  <c r="EK349" i="49" s="1"/>
  <c r="BE479" i="49"/>
  <c r="CG479" i="49" s="1"/>
  <c r="EK479" i="49" s="1"/>
  <c r="BE284" i="49"/>
  <c r="CG284" i="49" s="1"/>
  <c r="EK284" i="49" s="1"/>
  <c r="BC278" i="51"/>
  <c r="CE278" i="51" s="1"/>
  <c r="BC213" i="51"/>
  <c r="BC408" i="51"/>
  <c r="CE408" i="51" s="1"/>
  <c r="BC473" i="51"/>
  <c r="CE473" i="51" s="1"/>
  <c r="AA180" i="51"/>
  <c r="BC343" i="51"/>
  <c r="CE343" i="51" s="1"/>
  <c r="BC105" i="48"/>
  <c r="BC410" i="49"/>
  <c r="CE410" i="49" s="1"/>
  <c r="BC215" i="49"/>
  <c r="CE215" i="49" s="1"/>
  <c r="BC280" i="49"/>
  <c r="CE280" i="49" s="1"/>
  <c r="BC345" i="49"/>
  <c r="CE345" i="49" s="1"/>
  <c r="AA182" i="49"/>
  <c r="BC475" i="49"/>
  <c r="CF311" i="50"/>
  <c r="CF506" i="50"/>
  <c r="CF376" i="50"/>
  <c r="AA541" i="50"/>
  <c r="AA574" i="50" s="1"/>
  <c r="CF441" i="50"/>
  <c r="AA52" i="50"/>
  <c r="BD77" i="46" s="1"/>
  <c r="BD309" i="49"/>
  <c r="EI277" i="49"/>
  <c r="AA309" i="49"/>
  <c r="BE110" i="45"/>
  <c r="AB545" i="51"/>
  <c r="AB578" i="51" s="1"/>
  <c r="EG277" i="2"/>
  <c r="Y309" i="2"/>
  <c r="BB309" i="2"/>
  <c r="CE506" i="2"/>
  <c r="CE311" i="2"/>
  <c r="Z541" i="2"/>
  <c r="Z574" i="2" s="1"/>
  <c r="CE441" i="2"/>
  <c r="CE376" i="2"/>
  <c r="Z52" i="2"/>
  <c r="EG212" i="2"/>
  <c r="BB244" i="2"/>
  <c r="Y244" i="2"/>
  <c r="BA12" i="45"/>
  <c r="BE19" i="45"/>
  <c r="AB379" i="2"/>
  <c r="BE379" i="2"/>
  <c r="EJ347" i="2"/>
  <c r="CF376" i="49"/>
  <c r="CF311" i="49"/>
  <c r="AA541" i="49"/>
  <c r="AA574" i="49" s="1"/>
  <c r="CF441" i="49"/>
  <c r="CF506" i="49"/>
  <c r="CF246" i="51"/>
  <c r="AA244" i="49"/>
  <c r="EI212" i="49"/>
  <c r="BD244" i="49"/>
  <c r="CF246" i="49"/>
  <c r="EG472" i="2"/>
  <c r="BB504" i="2"/>
  <c r="Y504" i="2"/>
  <c r="X608" i="2"/>
  <c r="CF376" i="51"/>
  <c r="AA541" i="51"/>
  <c r="AA574" i="51" s="1"/>
  <c r="CF311" i="51"/>
  <c r="CF506" i="51"/>
  <c r="CF441" i="51"/>
  <c r="BE47" i="45"/>
  <c r="Z377" i="2"/>
  <c r="EH345" i="2"/>
  <c r="BC377" i="2"/>
  <c r="CG315" i="51"/>
  <c r="BD217" i="50"/>
  <c r="CF217" i="50" s="1"/>
  <c r="BD282" i="50"/>
  <c r="CF282" i="50" s="1"/>
  <c r="BD477" i="50"/>
  <c r="CF477" i="50" s="1"/>
  <c r="AB184" i="50"/>
  <c r="BD412" i="50"/>
  <c r="CF412" i="50" s="1"/>
  <c r="BD347" i="50"/>
  <c r="CF347" i="50" s="1"/>
  <c r="BD109" i="48"/>
  <c r="BE281" i="50"/>
  <c r="CG281" i="50" s="1"/>
  <c r="EK281" i="50" s="1"/>
  <c r="BE216" i="50"/>
  <c r="CG216" i="50" s="1"/>
  <c r="EK216" i="50" s="1"/>
  <c r="BE476" i="50"/>
  <c r="CG476" i="50" s="1"/>
  <c r="EK476" i="50" s="1"/>
  <c r="BE411" i="50"/>
  <c r="CG411" i="50" s="1"/>
  <c r="EK411" i="50" s="1"/>
  <c r="BE346" i="50"/>
  <c r="CG346" i="50" s="1"/>
  <c r="EK346" i="50" s="1"/>
  <c r="BB375" i="2"/>
  <c r="EG343" i="2"/>
  <c r="Y375" i="2"/>
  <c r="Y611" i="2"/>
  <c r="EH475" i="2"/>
  <c r="Z507" i="2"/>
  <c r="BC507" i="2"/>
  <c r="BE249" i="2"/>
  <c r="AB249" i="2"/>
  <c r="EJ217" i="2"/>
  <c r="AB444" i="2"/>
  <c r="EJ412" i="2"/>
  <c r="BE444" i="2"/>
  <c r="BB310" i="2"/>
  <c r="Y310" i="2"/>
  <c r="EG278" i="2"/>
  <c r="BA13" i="45"/>
  <c r="Z442" i="2"/>
  <c r="EH410" i="2"/>
  <c r="BC442" i="2"/>
  <c r="CF378" i="2"/>
  <c r="AA543" i="2"/>
  <c r="AA576" i="2" s="1"/>
  <c r="CF313" i="2"/>
  <c r="CF508" i="2"/>
  <c r="CF443" i="2"/>
  <c r="AA54" i="2"/>
  <c r="CE247" i="50"/>
  <c r="X609" i="2"/>
  <c r="EI472" i="49"/>
  <c r="Z608" i="49"/>
  <c r="BD504" i="49"/>
  <c r="AA504" i="49"/>
  <c r="BD439" i="49"/>
  <c r="AA439" i="49"/>
  <c r="EI407" i="49"/>
  <c r="Y439" i="2"/>
  <c r="EG407" i="2"/>
  <c r="BB439" i="2"/>
  <c r="CF248" i="2"/>
  <c r="AB185" i="2"/>
  <c r="BD218" i="2"/>
  <c r="CF218" i="2" s="1"/>
  <c r="BD478" i="2"/>
  <c r="CF478" i="2" s="1"/>
  <c r="BD348" i="2"/>
  <c r="CF348" i="2" s="1"/>
  <c r="BD413" i="2"/>
  <c r="CF413" i="2" s="1"/>
  <c r="BD283" i="2"/>
  <c r="CF283" i="2" s="1"/>
  <c r="BD49" i="48"/>
  <c r="AA52" i="51"/>
  <c r="BD108" i="46" s="1"/>
  <c r="CD240" i="50"/>
  <c r="EH340" i="2"/>
  <c r="BC372" i="2"/>
  <c r="Z372" i="2"/>
  <c r="BC437" i="2"/>
  <c r="Z437" i="2"/>
  <c r="EH405" i="2"/>
  <c r="CD240" i="2"/>
  <c r="Y535" i="2"/>
  <c r="Y568" i="2" s="1"/>
  <c r="CD500" i="2"/>
  <c r="CD435" i="2"/>
  <c r="CD305" i="2"/>
  <c r="CD370" i="2"/>
  <c r="BC437" i="50"/>
  <c r="Z437" i="50"/>
  <c r="EH405" i="50"/>
  <c r="BC372" i="50"/>
  <c r="Z372" i="50"/>
  <c r="EH340" i="50"/>
  <c r="BC307" i="2"/>
  <c r="Z307" i="2"/>
  <c r="EH275" i="2"/>
  <c r="BA206" i="2"/>
  <c r="CC206" i="2" s="1"/>
  <c r="Y173" i="2"/>
  <c r="BA336" i="2"/>
  <c r="CC336" i="2" s="1"/>
  <c r="BA466" i="2"/>
  <c r="CC466" i="2" s="1"/>
  <c r="BA271" i="2"/>
  <c r="CC271" i="2" s="1"/>
  <c r="BA401" i="2"/>
  <c r="CC401" i="2" s="1"/>
  <c r="BC242" i="50"/>
  <c r="Z242" i="50"/>
  <c r="EH210" i="50"/>
  <c r="Z502" i="50"/>
  <c r="EH470" i="50"/>
  <c r="Y606" i="50"/>
  <c r="BC502" i="50"/>
  <c r="Z242" i="2"/>
  <c r="BC242" i="2"/>
  <c r="EH210" i="2"/>
  <c r="BB239" i="2"/>
  <c r="EG207" i="2"/>
  <c r="Y239" i="2"/>
  <c r="BA7" i="45"/>
  <c r="BC307" i="50"/>
  <c r="Z307" i="50"/>
  <c r="EH275" i="50"/>
  <c r="BC502" i="2"/>
  <c r="Z502" i="2"/>
  <c r="EH470" i="2"/>
  <c r="Y606" i="2"/>
  <c r="BB10" i="45"/>
  <c r="BB274" i="2"/>
  <c r="CD274" i="2" s="1"/>
  <c r="BB209" i="2"/>
  <c r="CD209" i="2" s="1"/>
  <c r="Z176" i="2"/>
  <c r="BB339" i="2"/>
  <c r="CD339" i="2" s="1"/>
  <c r="BB469" i="2"/>
  <c r="CD469" i="2" s="1"/>
  <c r="BB404" i="2"/>
  <c r="CD404" i="2" s="1"/>
  <c r="BB404" i="50"/>
  <c r="CD404" i="50" s="1"/>
  <c r="BB274" i="50"/>
  <c r="CD274" i="50" s="1"/>
  <c r="Z176" i="50"/>
  <c r="BB209" i="50"/>
  <c r="CD209" i="50" s="1"/>
  <c r="BB339" i="50"/>
  <c r="CD339" i="50" s="1"/>
  <c r="BB469" i="50"/>
  <c r="CD469" i="50" s="1"/>
  <c r="CD500" i="50"/>
  <c r="Y535" i="50"/>
  <c r="Y568" i="50" s="1"/>
  <c r="CD370" i="50"/>
  <c r="CD435" i="50"/>
  <c r="CD305" i="50"/>
  <c r="Y46" i="50"/>
  <c r="BB71" i="46" s="1"/>
  <c r="X603" i="2"/>
  <c r="BB72" i="45"/>
  <c r="Y46" i="2"/>
  <c r="CD240" i="49"/>
  <c r="X44" i="49"/>
  <c r="AZ99" i="45"/>
  <c r="BB239" i="49"/>
  <c r="Y239" i="49"/>
  <c r="EG207" i="49"/>
  <c r="BB304" i="51"/>
  <c r="Y304" i="51"/>
  <c r="EG272" i="51"/>
  <c r="CC238" i="49"/>
  <c r="Y434" i="49"/>
  <c r="BB434" i="49"/>
  <c r="EG402" i="49"/>
  <c r="BB239" i="51"/>
  <c r="Y239" i="51"/>
  <c r="EG207" i="51"/>
  <c r="BC437" i="49"/>
  <c r="Z437" i="49"/>
  <c r="EH405" i="49"/>
  <c r="BB41" i="45"/>
  <c r="X368" i="51"/>
  <c r="EF336" i="51"/>
  <c r="BA368" i="51"/>
  <c r="X433" i="51"/>
  <c r="BA433" i="51"/>
  <c r="EF401" i="51"/>
  <c r="BA303" i="51"/>
  <c r="EF271" i="51"/>
  <c r="X303" i="51"/>
  <c r="Z437" i="51"/>
  <c r="EH405" i="51"/>
  <c r="BC437" i="51"/>
  <c r="X603" i="51"/>
  <c r="BB499" i="51"/>
  <c r="EG467" i="51"/>
  <c r="Y499" i="51"/>
  <c r="BB434" i="51"/>
  <c r="Y434" i="51"/>
  <c r="EG402" i="51"/>
  <c r="EH275" i="49"/>
  <c r="BC307" i="49"/>
  <c r="Z307" i="49"/>
  <c r="BC242" i="49"/>
  <c r="Z242" i="49"/>
  <c r="EH210" i="49"/>
  <c r="Z176" i="49"/>
  <c r="BB209" i="49"/>
  <c r="CD209" i="49" s="1"/>
  <c r="BB339" i="49"/>
  <c r="CD339" i="49" s="1"/>
  <c r="BB404" i="49"/>
  <c r="CD404" i="49" s="1"/>
  <c r="BB469" i="49"/>
  <c r="CD469" i="49" s="1"/>
  <c r="BB40" i="48"/>
  <c r="BB274" i="49"/>
  <c r="CD274" i="49" s="1"/>
  <c r="BA498" i="51"/>
  <c r="W602" i="51"/>
  <c r="X498" i="51"/>
  <c r="EF466" i="51"/>
  <c r="Z176" i="51"/>
  <c r="BB274" i="51"/>
  <c r="CD274" i="51" s="1"/>
  <c r="BB469" i="51"/>
  <c r="CD469" i="51" s="1"/>
  <c r="BB101" i="48"/>
  <c r="BB209" i="51"/>
  <c r="CD209" i="51" s="1"/>
  <c r="BB404" i="51"/>
  <c r="CD404" i="51" s="1"/>
  <c r="BB339" i="51"/>
  <c r="CD339" i="51" s="1"/>
  <c r="BC372" i="51"/>
  <c r="Z372" i="51"/>
  <c r="EH340" i="51"/>
  <c r="X533" i="49"/>
  <c r="X566" i="49" s="1"/>
  <c r="CC498" i="49"/>
  <c r="CC433" i="49"/>
  <c r="CC368" i="49"/>
  <c r="CC303" i="49"/>
  <c r="BB499" i="49"/>
  <c r="Y499" i="49"/>
  <c r="X603" i="49"/>
  <c r="EG467" i="49"/>
  <c r="Y606" i="49"/>
  <c r="BC502" i="49"/>
  <c r="Z502" i="49"/>
  <c r="EH470" i="49"/>
  <c r="Y535" i="49"/>
  <c r="Y568" i="49" s="1"/>
  <c r="CD500" i="49"/>
  <c r="CD435" i="49"/>
  <c r="CD370" i="49"/>
  <c r="CD305" i="49"/>
  <c r="Y606" i="51"/>
  <c r="BC502" i="51"/>
  <c r="Z502" i="51"/>
  <c r="EH470" i="51"/>
  <c r="EH275" i="51"/>
  <c r="BC307" i="51"/>
  <c r="Z307" i="51"/>
  <c r="BB103" i="45"/>
  <c r="BB304" i="49"/>
  <c r="Y304" i="49"/>
  <c r="EG272" i="49"/>
  <c r="BC242" i="51"/>
  <c r="EH210" i="51"/>
  <c r="Z242" i="51"/>
  <c r="BA38" i="45"/>
  <c r="Y369" i="49"/>
  <c r="BB369" i="49"/>
  <c r="EG337" i="49"/>
  <c r="BB369" i="51"/>
  <c r="EG337" i="51"/>
  <c r="Y369" i="51"/>
  <c r="BA100" i="45"/>
  <c r="BC372" i="49"/>
  <c r="Z372" i="49"/>
  <c r="EH340" i="49"/>
  <c r="Z175" i="51"/>
  <c r="BB403" i="51"/>
  <c r="CD403" i="51" s="1"/>
  <c r="BB468" i="51"/>
  <c r="CD468" i="51" s="1"/>
  <c r="BB208" i="51"/>
  <c r="CD208" i="51" s="1"/>
  <c r="BB273" i="51"/>
  <c r="CD273" i="51" s="1"/>
  <c r="BB338" i="51"/>
  <c r="CD338" i="51" s="1"/>
  <c r="EF206" i="51"/>
  <c r="BA238" i="51"/>
  <c r="X238" i="51"/>
  <c r="Y46" i="49"/>
  <c r="R68" i="38" l="1"/>
  <c r="CF243" i="51"/>
  <c r="S237" i="38"/>
  <c r="S273" i="38" s="1"/>
  <c r="S269" i="38"/>
  <c r="R169" i="38"/>
  <c r="R177" i="38" s="1"/>
  <c r="R173" i="38"/>
  <c r="Z607" i="49"/>
  <c r="EI471" i="49"/>
  <c r="AA503" i="49"/>
  <c r="BD503" i="49"/>
  <c r="AU490" i="2"/>
  <c r="S182" i="38" s="1"/>
  <c r="BW465" i="2"/>
  <c r="R159" i="38"/>
  <c r="R167" i="38" s="1"/>
  <c r="R309" i="38"/>
  <c r="R321" i="38"/>
  <c r="R266" i="38"/>
  <c r="R133" i="38"/>
  <c r="R140" i="38"/>
  <c r="R136" i="38"/>
  <c r="R144" i="38" s="1"/>
  <c r="X304" i="50"/>
  <c r="BA304" i="50"/>
  <c r="EF272" i="50"/>
  <c r="AU230" i="2"/>
  <c r="S50" i="38" s="1"/>
  <c r="BW205" i="2"/>
  <c r="R103" i="38"/>
  <c r="R111" i="38" s="1"/>
  <c r="R107" i="38"/>
  <c r="AU360" i="49"/>
  <c r="S120" i="38" s="1"/>
  <c r="BW335" i="49"/>
  <c r="CF503" i="51"/>
  <c r="CF438" i="51"/>
  <c r="AA538" i="51"/>
  <c r="AA571" i="51" s="1"/>
  <c r="CF373" i="51"/>
  <c r="CF308" i="51"/>
  <c r="R126" i="38"/>
  <c r="R134" i="38" s="1"/>
  <c r="BA369" i="50"/>
  <c r="EF337" i="50"/>
  <c r="X369" i="50"/>
  <c r="AA438" i="49"/>
  <c r="BD438" i="49"/>
  <c r="EI406" i="49"/>
  <c r="AU99" i="46"/>
  <c r="AU125" i="46" s="1"/>
  <c r="AU400" i="51"/>
  <c r="AU97" i="48"/>
  <c r="AU123" i="48" s="1"/>
  <c r="S234" i="38" s="1"/>
  <c r="AU205" i="51"/>
  <c r="AU465" i="51"/>
  <c r="AU335" i="51"/>
  <c r="AU270" i="51"/>
  <c r="R68" i="51"/>
  <c r="S172" i="51"/>
  <c r="S197" i="51" s="1"/>
  <c r="S198" i="51" s="1"/>
  <c r="AU425" i="2"/>
  <c r="S149" i="38" s="1"/>
  <c r="BW400" i="2"/>
  <c r="AU68" i="46"/>
  <c r="AU94" i="46" s="1"/>
  <c r="AU270" i="50"/>
  <c r="S172" i="50"/>
  <c r="S197" i="50" s="1"/>
  <c r="S198" i="50" s="1"/>
  <c r="AU465" i="50"/>
  <c r="AU400" i="50"/>
  <c r="AU335" i="50"/>
  <c r="AU205" i="50"/>
  <c r="R68" i="50"/>
  <c r="R101" i="38"/>
  <c r="R108" i="38"/>
  <c r="R104" i="38"/>
  <c r="R112" i="38" s="1"/>
  <c r="BW400" i="49"/>
  <c r="AU425" i="49"/>
  <c r="S153" i="38" s="1"/>
  <c r="R74" i="38"/>
  <c r="R70" i="38"/>
  <c r="R78" i="38" s="1"/>
  <c r="R174" i="38"/>
  <c r="R170" i="38"/>
  <c r="R178" i="38" s="1"/>
  <c r="BA434" i="50"/>
  <c r="X434" i="50"/>
  <c r="EF402" i="50"/>
  <c r="EI276" i="49"/>
  <c r="BD308" i="49"/>
  <c r="AA308" i="49"/>
  <c r="R313" i="38"/>
  <c r="R102" i="2"/>
  <c r="S24" i="38"/>
  <c r="R594" i="2"/>
  <c r="R134" i="2"/>
  <c r="BW465" i="49"/>
  <c r="AU490" i="49"/>
  <c r="S186" i="38" s="1"/>
  <c r="R248" i="38"/>
  <c r="R280" i="38"/>
  <c r="BA499" i="50"/>
  <c r="W603" i="50"/>
  <c r="X499" i="50"/>
  <c r="EF467" i="50"/>
  <c r="BD243" i="49"/>
  <c r="EI211" i="49"/>
  <c r="AA243" i="49"/>
  <c r="CG503" i="2"/>
  <c r="AB538" i="2"/>
  <c r="AB571" i="2" s="1"/>
  <c r="CG438" i="2"/>
  <c r="CG373" i="2"/>
  <c r="CG308" i="2"/>
  <c r="AB49" i="2"/>
  <c r="S14" i="38"/>
  <c r="S22" i="38" s="1"/>
  <c r="R279" i="38"/>
  <c r="R247" i="38"/>
  <c r="R283" i="38" s="1"/>
  <c r="R565" i="50"/>
  <c r="R590" i="50" s="1"/>
  <c r="R591" i="50" s="1"/>
  <c r="S33" i="38" s="1"/>
  <c r="R557" i="50"/>
  <c r="R558" i="50" s="1"/>
  <c r="BW205" i="49"/>
  <c r="AU230" i="49"/>
  <c r="S54" i="38" s="1"/>
  <c r="AB538" i="50"/>
  <c r="AB571" i="50" s="1"/>
  <c r="CG373" i="50"/>
  <c r="CG438" i="50"/>
  <c r="CG503" i="50"/>
  <c r="CG308" i="50"/>
  <c r="AB49" i="50"/>
  <c r="R278" i="38"/>
  <c r="R246" i="38"/>
  <c r="R282" i="38" s="1"/>
  <c r="CB238" i="50"/>
  <c r="R206" i="38"/>
  <c r="R215" i="38" s="1"/>
  <c r="R202" i="38"/>
  <c r="R210" i="38" s="1"/>
  <c r="S260" i="38"/>
  <c r="S228" i="38"/>
  <c r="R207" i="38"/>
  <c r="R203" i="38"/>
  <c r="R211" i="38" s="1"/>
  <c r="AU295" i="49"/>
  <c r="S87" i="38" s="1"/>
  <c r="BW270" i="49"/>
  <c r="R67" i="38"/>
  <c r="AZ69" i="45"/>
  <c r="S34" i="38"/>
  <c r="R192" i="38"/>
  <c r="R200" i="38" s="1"/>
  <c r="CB368" i="50"/>
  <c r="CB498" i="50"/>
  <c r="W533" i="50"/>
  <c r="W566" i="50" s="1"/>
  <c r="CB433" i="50"/>
  <c r="CB303" i="50"/>
  <c r="AU295" i="2"/>
  <c r="S83" i="38" s="1"/>
  <c r="BW270" i="2"/>
  <c r="W44" i="50"/>
  <c r="R594" i="49"/>
  <c r="R102" i="49"/>
  <c r="R134" i="49"/>
  <c r="S36" i="38"/>
  <c r="BA239" i="50"/>
  <c r="X239" i="50"/>
  <c r="EF207" i="50"/>
  <c r="AA373" i="49"/>
  <c r="EI341" i="49"/>
  <c r="BD373" i="49"/>
  <c r="R565" i="51"/>
  <c r="R590" i="51" s="1"/>
  <c r="R591" i="51" s="1"/>
  <c r="S45" i="38" s="1"/>
  <c r="S46" i="38" s="1"/>
  <c r="R557" i="51"/>
  <c r="R558" i="51" s="1"/>
  <c r="Q361" i="38"/>
  <c r="Q334" i="38"/>
  <c r="Q325" i="38"/>
  <c r="Q337" i="38"/>
  <c r="Q319" i="38"/>
  <c r="Q307" i="38"/>
  <c r="Q316" i="38"/>
  <c r="Q363" i="38"/>
  <c r="Q358" i="38"/>
  <c r="AU360" i="2"/>
  <c r="S116" i="38" s="1"/>
  <c r="BW335" i="2"/>
  <c r="AA49" i="51"/>
  <c r="BB8" i="46"/>
  <c r="BB39" i="46"/>
  <c r="BD16" i="46"/>
  <c r="BD47" i="46"/>
  <c r="BC14" i="46"/>
  <c r="BC45" i="46"/>
  <c r="CF245" i="50"/>
  <c r="AA51" i="50"/>
  <c r="BD76" i="46" s="1"/>
  <c r="CF375" i="50"/>
  <c r="CF310" i="50"/>
  <c r="CF505" i="50"/>
  <c r="AA540" i="50"/>
  <c r="AA573" i="50" s="1"/>
  <c r="CF440" i="50"/>
  <c r="BB100" i="48"/>
  <c r="BA271" i="49"/>
  <c r="CC271" i="49" s="1"/>
  <c r="BE413" i="51"/>
  <c r="CG413" i="51" s="1"/>
  <c r="EK413" i="51" s="1"/>
  <c r="AA439" i="51"/>
  <c r="BE281" i="51"/>
  <c r="CG281" i="51" s="1"/>
  <c r="EK281" i="51" s="1"/>
  <c r="BE108" i="48"/>
  <c r="BE411" i="51"/>
  <c r="CG411" i="51" s="1"/>
  <c r="EK411" i="51" s="1"/>
  <c r="BE216" i="51"/>
  <c r="CG216" i="51" s="1"/>
  <c r="EK216" i="51" s="1"/>
  <c r="BE476" i="51"/>
  <c r="CG476" i="51" s="1"/>
  <c r="EK476" i="51" s="1"/>
  <c r="BE346" i="51"/>
  <c r="CG346" i="51" s="1"/>
  <c r="EK346" i="51" s="1"/>
  <c r="CD239" i="2"/>
  <c r="BE478" i="51"/>
  <c r="CG478" i="51" s="1"/>
  <c r="EK478" i="51" s="1"/>
  <c r="BD439" i="51"/>
  <c r="BD504" i="51"/>
  <c r="BD374" i="51"/>
  <c r="AA504" i="51"/>
  <c r="AA374" i="51"/>
  <c r="BE49" i="45"/>
  <c r="AA309" i="51"/>
  <c r="EI277" i="51"/>
  <c r="BC105" i="45"/>
  <c r="BD309" i="51"/>
  <c r="BE218" i="51"/>
  <c r="CG218" i="51" s="1"/>
  <c r="EK218" i="51" s="1"/>
  <c r="BE348" i="51"/>
  <c r="CG348" i="51" s="1"/>
  <c r="EK348" i="51" s="1"/>
  <c r="BE110" i="48"/>
  <c r="BB74" i="45"/>
  <c r="BE283" i="51"/>
  <c r="CG283" i="51" s="1"/>
  <c r="EK283" i="51" s="1"/>
  <c r="CD375" i="2"/>
  <c r="CE245" i="49"/>
  <c r="BD244" i="51"/>
  <c r="BD474" i="49"/>
  <c r="CF474" i="49" s="1"/>
  <c r="BD409" i="49"/>
  <c r="CF409" i="49" s="1"/>
  <c r="BD214" i="49"/>
  <c r="CF214" i="49" s="1"/>
  <c r="EI212" i="51"/>
  <c r="Z608" i="51"/>
  <c r="BD344" i="49"/>
  <c r="CF344" i="49" s="1"/>
  <c r="BD279" i="49"/>
  <c r="CF279" i="49" s="1"/>
  <c r="AB181" i="49"/>
  <c r="CD310" i="2"/>
  <c r="CD245" i="2"/>
  <c r="CD440" i="2"/>
  <c r="BD79" i="45"/>
  <c r="BD18" i="45"/>
  <c r="BE50" i="45"/>
  <c r="CE247" i="2"/>
  <c r="AB380" i="2"/>
  <c r="BE380" i="2"/>
  <c r="EJ348" i="2"/>
  <c r="Y51" i="2"/>
  <c r="Y540" i="2"/>
  <c r="Y573" i="2" s="1"/>
  <c r="AB544" i="2"/>
  <c r="AB577" i="2" s="1"/>
  <c r="CG444" i="2"/>
  <c r="CG379" i="2"/>
  <c r="CG509" i="2"/>
  <c r="CG314" i="2"/>
  <c r="AB55" i="2"/>
  <c r="BE314" i="50"/>
  <c r="EJ282" i="50"/>
  <c r="AB314" i="50"/>
  <c r="AA539" i="49"/>
  <c r="AA572" i="49" s="1"/>
  <c r="CF309" i="49"/>
  <c r="CF504" i="49"/>
  <c r="CF439" i="49"/>
  <c r="CF374" i="49"/>
  <c r="BD279" i="50"/>
  <c r="CF279" i="50" s="1"/>
  <c r="AB181" i="50"/>
  <c r="BD409" i="50"/>
  <c r="CF409" i="50" s="1"/>
  <c r="BD214" i="50"/>
  <c r="CF214" i="50" s="1"/>
  <c r="BD344" i="50"/>
  <c r="CF344" i="50" s="1"/>
  <c r="BD474" i="50"/>
  <c r="CF474" i="50" s="1"/>
  <c r="CE475" i="49"/>
  <c r="BC46" i="45" s="1"/>
  <c r="BD377" i="49"/>
  <c r="AA377" i="49"/>
  <c r="EI345" i="49"/>
  <c r="CE213" i="51"/>
  <c r="Z609" i="51" s="1"/>
  <c r="BC280" i="50"/>
  <c r="CE280" i="50" s="1"/>
  <c r="BC475" i="50"/>
  <c r="CE475" i="50" s="1"/>
  <c r="BC215" i="50"/>
  <c r="CE215" i="50" s="1"/>
  <c r="BC345" i="50"/>
  <c r="CE345" i="50" s="1"/>
  <c r="BC410" i="50"/>
  <c r="CE410" i="50" s="1"/>
  <c r="AA182" i="50"/>
  <c r="BC107" i="48"/>
  <c r="CE442" i="2"/>
  <c r="CE377" i="2"/>
  <c r="Z542" i="2"/>
  <c r="Z575" i="2" s="1"/>
  <c r="CE312" i="2"/>
  <c r="CE507" i="2"/>
  <c r="Z53" i="2"/>
  <c r="Z540" i="49"/>
  <c r="Z573" i="49" s="1"/>
  <c r="CE310" i="49"/>
  <c r="CE440" i="49"/>
  <c r="CE375" i="49"/>
  <c r="CE505" i="49"/>
  <c r="Z51" i="49"/>
  <c r="BC504" i="50"/>
  <c r="EH472" i="50"/>
  <c r="Z504" i="50"/>
  <c r="Y608" i="50"/>
  <c r="CG249" i="2"/>
  <c r="AA50" i="49"/>
  <c r="BD473" i="50"/>
  <c r="CF473" i="50" s="1"/>
  <c r="BD213" i="50"/>
  <c r="CF213" i="50" s="1"/>
  <c r="BD343" i="50"/>
  <c r="EJ478" i="2"/>
  <c r="BE510" i="2"/>
  <c r="AA614" i="2"/>
  <c r="AB510" i="2"/>
  <c r="BE78" i="45"/>
  <c r="AB444" i="50"/>
  <c r="EJ412" i="50"/>
  <c r="BE444" i="50"/>
  <c r="BE249" i="50"/>
  <c r="AB249" i="50"/>
  <c r="EJ217" i="50"/>
  <c r="CD244" i="2"/>
  <c r="CF244" i="49"/>
  <c r="AA312" i="49"/>
  <c r="BD312" i="49"/>
  <c r="EI280" i="49"/>
  <c r="BD310" i="51"/>
  <c r="EI278" i="51"/>
  <c r="AA310" i="51"/>
  <c r="BE348" i="50"/>
  <c r="CG348" i="50" s="1"/>
  <c r="EK348" i="50" s="1"/>
  <c r="BE413" i="50"/>
  <c r="CG413" i="50" s="1"/>
  <c r="EK413" i="50" s="1"/>
  <c r="BE478" i="50"/>
  <c r="CG478" i="50" s="1"/>
  <c r="EK478" i="50" s="1"/>
  <c r="BE283" i="50"/>
  <c r="CG283" i="50" s="1"/>
  <c r="EK283" i="50" s="1"/>
  <c r="BE218" i="50"/>
  <c r="CG218" i="50" s="1"/>
  <c r="EK218" i="50" s="1"/>
  <c r="EH277" i="50"/>
  <c r="BC309" i="50"/>
  <c r="Z309" i="50"/>
  <c r="BE412" i="49"/>
  <c r="CG412" i="49" s="1"/>
  <c r="EK412" i="49" s="1"/>
  <c r="BE217" i="49"/>
  <c r="CG217" i="49" s="1"/>
  <c r="EK217" i="49" s="1"/>
  <c r="BE477" i="49"/>
  <c r="CG477" i="49" s="1"/>
  <c r="EK477" i="49" s="1"/>
  <c r="BE347" i="49"/>
  <c r="CG347" i="49" s="1"/>
  <c r="EK347" i="49" s="1"/>
  <c r="BE282" i="49"/>
  <c r="CG282" i="49" s="1"/>
  <c r="EK282" i="49" s="1"/>
  <c r="BE315" i="2"/>
  <c r="AB315" i="2"/>
  <c r="EJ283" i="2"/>
  <c r="BE250" i="2"/>
  <c r="AB250" i="2"/>
  <c r="EJ218" i="2"/>
  <c r="CD505" i="2"/>
  <c r="AA181" i="2"/>
  <c r="BC214" i="2"/>
  <c r="CE214" i="2" s="1"/>
  <c r="BC409" i="2"/>
  <c r="CE409" i="2" s="1"/>
  <c r="BC279" i="2"/>
  <c r="CE279" i="2" s="1"/>
  <c r="BC344" i="2"/>
  <c r="CE344" i="2" s="1"/>
  <c r="BC474" i="2"/>
  <c r="CE474" i="2" s="1"/>
  <c r="BC45" i="48"/>
  <c r="EI215" i="49"/>
  <c r="BD247" i="49"/>
  <c r="AA247" i="49"/>
  <c r="EI473" i="51"/>
  <c r="BD505" i="51"/>
  <c r="AA505" i="51"/>
  <c r="BC244" i="50"/>
  <c r="Z244" i="50"/>
  <c r="EH212" i="50"/>
  <c r="EH342" i="50"/>
  <c r="Z374" i="50"/>
  <c r="BC374" i="50"/>
  <c r="BE345" i="51"/>
  <c r="CG345" i="51" s="1"/>
  <c r="EK345" i="51" s="1"/>
  <c r="BE215" i="51"/>
  <c r="CG215" i="51" s="1"/>
  <c r="EK215" i="51" s="1"/>
  <c r="BE475" i="51"/>
  <c r="CG475" i="51" s="1"/>
  <c r="EK475" i="51" s="1"/>
  <c r="BE410" i="51"/>
  <c r="CG410" i="51" s="1"/>
  <c r="EK410" i="51" s="1"/>
  <c r="BE280" i="51"/>
  <c r="CG280" i="51" s="1"/>
  <c r="EK280" i="51" s="1"/>
  <c r="BD214" i="51"/>
  <c r="CF214" i="51" s="1"/>
  <c r="BD409" i="51"/>
  <c r="CF409" i="51" s="1"/>
  <c r="BD474" i="51"/>
  <c r="CF474" i="51" s="1"/>
  <c r="BD106" i="48"/>
  <c r="BD279" i="51"/>
  <c r="CF279" i="51" s="1"/>
  <c r="AB181" i="51"/>
  <c r="BD344" i="51"/>
  <c r="CF344" i="51" s="1"/>
  <c r="AB445" i="2"/>
  <c r="EJ413" i="2"/>
  <c r="BE445" i="2"/>
  <c r="BD411" i="2"/>
  <c r="CF411" i="2" s="1"/>
  <c r="BD281" i="2"/>
  <c r="CF281" i="2" s="1"/>
  <c r="AB183" i="2"/>
  <c r="BD216" i="2"/>
  <c r="CF216" i="2" s="1"/>
  <c r="BD476" i="2"/>
  <c r="CF476" i="2" s="1"/>
  <c r="BD346" i="2"/>
  <c r="CF346" i="2" s="1"/>
  <c r="BD47" i="48"/>
  <c r="EJ347" i="50"/>
  <c r="BE379" i="50"/>
  <c r="AB379" i="50"/>
  <c r="AA613" i="50"/>
  <c r="AB509" i="50"/>
  <c r="BE509" i="50"/>
  <c r="EJ477" i="50"/>
  <c r="CD374" i="2"/>
  <c r="CD439" i="2"/>
  <c r="Y539" i="2"/>
  <c r="Y572" i="2" s="1"/>
  <c r="CD309" i="2"/>
  <c r="CD504" i="2"/>
  <c r="Y50" i="2"/>
  <c r="AA442" i="49"/>
  <c r="EI410" i="49"/>
  <c r="BD442" i="49"/>
  <c r="BD375" i="51"/>
  <c r="EI343" i="51"/>
  <c r="AA375" i="51"/>
  <c r="BD440" i="51"/>
  <c r="EI408" i="51"/>
  <c r="AA440" i="51"/>
  <c r="EH407" i="50"/>
  <c r="Z439" i="50"/>
  <c r="BC439" i="50"/>
  <c r="CE242" i="2"/>
  <c r="Z371" i="50"/>
  <c r="EH339" i="50"/>
  <c r="BC371" i="50"/>
  <c r="CE502" i="2"/>
  <c r="Z537" i="2"/>
  <c r="Z570" i="2" s="1"/>
  <c r="CE437" i="2"/>
  <c r="CE372" i="2"/>
  <c r="CE307" i="2"/>
  <c r="BB303" i="2"/>
  <c r="EG271" i="2"/>
  <c r="Y303" i="2"/>
  <c r="BB468" i="50"/>
  <c r="CD468" i="50" s="1"/>
  <c r="BB338" i="50"/>
  <c r="CD338" i="50" s="1"/>
  <c r="Z175" i="50"/>
  <c r="BB273" i="50"/>
  <c r="CD273" i="50" s="1"/>
  <c r="BB208" i="50"/>
  <c r="CD208" i="50" s="1"/>
  <c r="BB403" i="50"/>
  <c r="CD403" i="50" s="1"/>
  <c r="Z241" i="50"/>
  <c r="EH209" i="50"/>
  <c r="BC241" i="50"/>
  <c r="Z436" i="50"/>
  <c r="BC436" i="50"/>
  <c r="EH404" i="50"/>
  <c r="Y605" i="2"/>
  <c r="Z501" i="2"/>
  <c r="BC501" i="2"/>
  <c r="EH469" i="2"/>
  <c r="BC241" i="2"/>
  <c r="EH209" i="2"/>
  <c r="Z241" i="2"/>
  <c r="X602" i="2"/>
  <c r="BB498" i="2"/>
  <c r="Y498" i="2"/>
  <c r="EG466" i="2"/>
  <c r="EG206" i="2"/>
  <c r="BB238" i="2"/>
  <c r="Y238" i="2"/>
  <c r="BC306" i="50"/>
  <c r="Z306" i="50"/>
  <c r="EH274" i="50"/>
  <c r="BB468" i="2"/>
  <c r="CD468" i="2" s="1"/>
  <c r="Z175" i="2"/>
  <c r="BB208" i="2"/>
  <c r="CD208" i="2" s="1"/>
  <c r="BB273" i="2"/>
  <c r="CD273" i="2" s="1"/>
  <c r="BB338" i="2"/>
  <c r="CD338" i="2" s="1"/>
  <c r="BB403" i="2"/>
  <c r="CD403" i="2" s="1"/>
  <c r="BB71" i="45"/>
  <c r="Z371" i="2"/>
  <c r="EH339" i="2"/>
  <c r="BC371" i="2"/>
  <c r="Z306" i="2"/>
  <c r="EH274" i="2"/>
  <c r="BC306" i="2"/>
  <c r="CE242" i="50"/>
  <c r="CE502" i="50"/>
  <c r="Z537" i="50"/>
  <c r="Z570" i="50" s="1"/>
  <c r="CE437" i="50"/>
  <c r="CE372" i="50"/>
  <c r="CE307" i="50"/>
  <c r="Z48" i="50"/>
  <c r="BC73" i="46" s="1"/>
  <c r="BB368" i="2"/>
  <c r="Y368" i="2"/>
  <c r="EG336" i="2"/>
  <c r="BA6" i="45"/>
  <c r="Z436" i="2"/>
  <c r="EH404" i="2"/>
  <c r="BC436" i="2"/>
  <c r="BC501" i="50"/>
  <c r="Z501" i="50"/>
  <c r="Y605" i="50"/>
  <c r="EH469" i="50"/>
  <c r="BB9" i="45"/>
  <c r="Y534" i="2"/>
  <c r="Y567" i="2" s="1"/>
  <c r="CD499" i="2"/>
  <c r="CD434" i="2"/>
  <c r="CD304" i="2"/>
  <c r="CD369" i="2"/>
  <c r="Y45" i="2"/>
  <c r="BB433" i="2"/>
  <c r="EG401" i="2"/>
  <c r="Y433" i="2"/>
  <c r="Z48" i="2"/>
  <c r="BB40" i="45"/>
  <c r="BA401" i="49"/>
  <c r="CC401" i="49" s="1"/>
  <c r="BA37" i="48"/>
  <c r="Y173" i="49"/>
  <c r="BA466" i="49"/>
  <c r="CC466" i="49" s="1"/>
  <c r="BA206" i="49"/>
  <c r="CC206" i="49" s="1"/>
  <c r="BA336" i="49"/>
  <c r="CC336" i="49" s="1"/>
  <c r="Z48" i="51"/>
  <c r="BC104" i="46" s="1"/>
  <c r="BB102" i="45"/>
  <c r="Y45" i="51"/>
  <c r="BB101" i="46" s="1"/>
  <c r="BB101" i="45"/>
  <c r="CC498" i="51"/>
  <c r="X533" i="51"/>
  <c r="X566" i="51" s="1"/>
  <c r="CC433" i="51"/>
  <c r="CC303" i="51"/>
  <c r="CC368" i="51"/>
  <c r="X44" i="51"/>
  <c r="BA100" i="46" s="1"/>
  <c r="BC371" i="51"/>
  <c r="Z371" i="51"/>
  <c r="EH339" i="51"/>
  <c r="Y605" i="49"/>
  <c r="BC501" i="49"/>
  <c r="EH469" i="49"/>
  <c r="Z501" i="49"/>
  <c r="Z371" i="49"/>
  <c r="BC371" i="49"/>
  <c r="EH339" i="49"/>
  <c r="CD239" i="51"/>
  <c r="Z305" i="51"/>
  <c r="EH273" i="51"/>
  <c r="BC305" i="51"/>
  <c r="BC306" i="51"/>
  <c r="EH274" i="51"/>
  <c r="Z306" i="51"/>
  <c r="Z240" i="51"/>
  <c r="EH208" i="51"/>
  <c r="BC240" i="51"/>
  <c r="CD239" i="49"/>
  <c r="BC241" i="49"/>
  <c r="Z241" i="49"/>
  <c r="EH209" i="49"/>
  <c r="CE242" i="49"/>
  <c r="CC238" i="51"/>
  <c r="Z175" i="49"/>
  <c r="BB208" i="49"/>
  <c r="CD208" i="49" s="1"/>
  <c r="BB273" i="49"/>
  <c r="CD273" i="49" s="1"/>
  <c r="BB338" i="49"/>
  <c r="CD338" i="49" s="1"/>
  <c r="BB403" i="49"/>
  <c r="CD403" i="49" s="1"/>
  <c r="BB39" i="48"/>
  <c r="BB468" i="49"/>
  <c r="CD468" i="49" s="1"/>
  <c r="BC500" i="51"/>
  <c r="Y604" i="51"/>
  <c r="Z500" i="51"/>
  <c r="EH468" i="51"/>
  <c r="Z537" i="51"/>
  <c r="Z570" i="51" s="1"/>
  <c r="CE437" i="51"/>
  <c r="CE307" i="51"/>
  <c r="CE372" i="51"/>
  <c r="CE502" i="51"/>
  <c r="BC241" i="51"/>
  <c r="Z241" i="51"/>
  <c r="EH209" i="51"/>
  <c r="Z537" i="49"/>
  <c r="Z570" i="49" s="1"/>
  <c r="CE502" i="49"/>
  <c r="CE437" i="49"/>
  <c r="CE372" i="49"/>
  <c r="CE307" i="49"/>
  <c r="Z48" i="49"/>
  <c r="Y534" i="51"/>
  <c r="Y567" i="51" s="1"/>
  <c r="CD499" i="51"/>
  <c r="CD434" i="51"/>
  <c r="CD369" i="51"/>
  <c r="CD304" i="51"/>
  <c r="BC435" i="51"/>
  <c r="Z435" i="51"/>
  <c r="EH403" i="51"/>
  <c r="BC370" i="51"/>
  <c r="EH338" i="51"/>
  <c r="Z370" i="51"/>
  <c r="CE242" i="51"/>
  <c r="EH404" i="51"/>
  <c r="BC436" i="51"/>
  <c r="Z436" i="51"/>
  <c r="Y605" i="51"/>
  <c r="BC501" i="51"/>
  <c r="Z501" i="51"/>
  <c r="EH469" i="51"/>
  <c r="BC306" i="49"/>
  <c r="EH274" i="49"/>
  <c r="Z306" i="49"/>
  <c r="Z436" i="49"/>
  <c r="BC436" i="49"/>
  <c r="EH404" i="49"/>
  <c r="CD499" i="49"/>
  <c r="Y534" i="49"/>
  <c r="Y567" i="49" s="1"/>
  <c r="CD434" i="49"/>
  <c r="CD369" i="49"/>
  <c r="CD304" i="49"/>
  <c r="Y45" i="49"/>
  <c r="X534" i="50" l="1"/>
  <c r="X567" i="50" s="1"/>
  <c r="CC499" i="50"/>
  <c r="CC434" i="50"/>
  <c r="CC369" i="50"/>
  <c r="CC304" i="50"/>
  <c r="EA270" i="2"/>
  <c r="BW295" i="2"/>
  <c r="S302" i="2"/>
  <c r="AV302" i="2"/>
  <c r="R109" i="38"/>
  <c r="R105" i="38"/>
  <c r="R113" i="38" s="1"/>
  <c r="S225" i="38"/>
  <c r="CF373" i="49"/>
  <c r="CF503" i="49"/>
  <c r="CF438" i="49"/>
  <c r="CF308" i="49"/>
  <c r="AA538" i="49"/>
  <c r="AA571" i="49" s="1"/>
  <c r="R284" i="38"/>
  <c r="R331" i="38" s="1"/>
  <c r="R330" i="38"/>
  <c r="AU295" i="50"/>
  <c r="S84" i="38" s="1"/>
  <c r="S85" i="38" s="1"/>
  <c r="BW270" i="50"/>
  <c r="R594" i="51"/>
  <c r="R102" i="51"/>
  <c r="R134" i="51"/>
  <c r="S37" i="38"/>
  <c r="S38" i="38" s="1"/>
  <c r="R141" i="38"/>
  <c r="R137" i="38"/>
  <c r="R145" i="38" s="1"/>
  <c r="R75" i="38"/>
  <c r="R71" i="38"/>
  <c r="R79" i="38" s="1"/>
  <c r="R251" i="38"/>
  <c r="R219" i="38"/>
  <c r="R255" i="38" s="1"/>
  <c r="CF243" i="49"/>
  <c r="AU295" i="51"/>
  <c r="S88" i="38" s="1"/>
  <c r="S89" i="38" s="1"/>
  <c r="BW270" i="51"/>
  <c r="AV237" i="2"/>
  <c r="S237" i="2"/>
  <c r="EA205" i="2"/>
  <c r="BW230" i="2"/>
  <c r="AU5" i="45"/>
  <c r="AU31" i="45" s="1"/>
  <c r="S28" i="38" s="1"/>
  <c r="R339" i="38"/>
  <c r="AV497" i="2"/>
  <c r="S497" i="2"/>
  <c r="S522" i="2" s="1"/>
  <c r="S523" i="2" s="1"/>
  <c r="BW490" i="2"/>
  <c r="R601" i="2"/>
  <c r="R626" i="2" s="1"/>
  <c r="EA465" i="2"/>
  <c r="S302" i="49"/>
  <c r="EA270" i="49"/>
  <c r="BW295" i="49"/>
  <c r="AV302" i="49"/>
  <c r="BE42" i="46"/>
  <c r="BE471" i="2"/>
  <c r="CG471" i="2" s="1"/>
  <c r="EK471" i="2" s="1"/>
  <c r="BE406" i="2"/>
  <c r="CG406" i="2" s="1"/>
  <c r="EK406" i="2" s="1"/>
  <c r="BE211" i="2"/>
  <c r="CG211" i="2" s="1"/>
  <c r="EK211" i="2" s="1"/>
  <c r="BE276" i="2"/>
  <c r="CG276" i="2" s="1"/>
  <c r="EK276" i="2" s="1"/>
  <c r="BE11" i="46"/>
  <c r="BE341" i="2"/>
  <c r="CG341" i="2" s="1"/>
  <c r="EK341" i="2" s="1"/>
  <c r="BW490" i="49"/>
  <c r="AV497" i="49"/>
  <c r="R601" i="49"/>
  <c r="R626" i="49" s="1"/>
  <c r="EA465" i="49"/>
  <c r="S497" i="49"/>
  <c r="S522" i="49" s="1"/>
  <c r="S523" i="49" s="1"/>
  <c r="R134" i="50"/>
  <c r="S25" i="38"/>
  <c r="R594" i="50"/>
  <c r="R102" i="50"/>
  <c r="AU360" i="51"/>
  <c r="S121" i="38" s="1"/>
  <c r="S122" i="38" s="1"/>
  <c r="BW335" i="51"/>
  <c r="R327" i="38"/>
  <c r="AU230" i="50"/>
  <c r="S51" i="38" s="1"/>
  <c r="S52" i="38" s="1"/>
  <c r="BW205" i="50"/>
  <c r="BW425" i="2"/>
  <c r="S432" i="2"/>
  <c r="S457" i="2" s="1"/>
  <c r="S458" i="2" s="1"/>
  <c r="EA400" i="2"/>
  <c r="AV432" i="2"/>
  <c r="AU490" i="51"/>
  <c r="S187" i="38" s="1"/>
  <c r="S188" i="38" s="1"/>
  <c r="BW465" i="51"/>
  <c r="R310" i="38"/>
  <c r="R322" i="38"/>
  <c r="R328" i="38"/>
  <c r="R340" i="38"/>
  <c r="BD105" i="46"/>
  <c r="AB178" i="51"/>
  <c r="BD103" i="48"/>
  <c r="BD406" i="51"/>
  <c r="CF406" i="51" s="1"/>
  <c r="BD276" i="51"/>
  <c r="CF276" i="51" s="1"/>
  <c r="BD471" i="51"/>
  <c r="CF471" i="51" s="1"/>
  <c r="BD341" i="51"/>
  <c r="CF341" i="51" s="1"/>
  <c r="BD211" i="51"/>
  <c r="CF211" i="51" s="1"/>
  <c r="BD104" i="45" s="1"/>
  <c r="AV237" i="49"/>
  <c r="BW230" i="49"/>
  <c r="S237" i="49"/>
  <c r="EA205" i="49"/>
  <c r="AU36" i="45"/>
  <c r="AU62" i="45" s="1"/>
  <c r="S432" i="49"/>
  <c r="S457" i="49" s="1"/>
  <c r="S458" i="49" s="1"/>
  <c r="AV432" i="49"/>
  <c r="BW425" i="49"/>
  <c r="EA400" i="49"/>
  <c r="AU360" i="50"/>
  <c r="S117" i="38" s="1"/>
  <c r="S118" i="38" s="1"/>
  <c r="BW335" i="50"/>
  <c r="BW205" i="51"/>
  <c r="AU230" i="51"/>
  <c r="S55" i="38" s="1"/>
  <c r="S56" i="38" s="1"/>
  <c r="BW360" i="49"/>
  <c r="AV367" i="49"/>
  <c r="EA335" i="49"/>
  <c r="S367" i="49"/>
  <c r="S392" i="49" s="1"/>
  <c r="S393" i="49" s="1"/>
  <c r="R72" i="38"/>
  <c r="R80" i="38" s="1"/>
  <c r="R76" i="38"/>
  <c r="AZ69" i="46"/>
  <c r="AZ271" i="50"/>
  <c r="CB271" i="50" s="1"/>
  <c r="AZ401" i="50"/>
  <c r="CB401" i="50" s="1"/>
  <c r="X173" i="50"/>
  <c r="AZ206" i="50"/>
  <c r="CB206" i="50" s="1"/>
  <c r="AZ336" i="50"/>
  <c r="CB336" i="50" s="1"/>
  <c r="AZ466" i="50"/>
  <c r="CB466" i="50" s="1"/>
  <c r="AZ98" i="48"/>
  <c r="R216" i="38"/>
  <c r="BE74" i="46"/>
  <c r="BE276" i="50"/>
  <c r="CG276" i="50" s="1"/>
  <c r="EK276" i="50" s="1"/>
  <c r="BE471" i="50"/>
  <c r="CG471" i="50" s="1"/>
  <c r="EK471" i="50" s="1"/>
  <c r="BE406" i="50"/>
  <c r="CG406" i="50" s="1"/>
  <c r="EK406" i="50" s="1"/>
  <c r="BE211" i="50"/>
  <c r="CG211" i="50" s="1"/>
  <c r="EK211" i="50" s="1"/>
  <c r="BE341" i="50"/>
  <c r="CG341" i="50" s="1"/>
  <c r="EK341" i="50" s="1"/>
  <c r="S26" i="38"/>
  <c r="AU425" i="50"/>
  <c r="S150" i="38" s="1"/>
  <c r="S151" i="38" s="1"/>
  <c r="BW400" i="50"/>
  <c r="S235" i="38"/>
  <c r="S270" i="38"/>
  <c r="S238" i="38"/>
  <c r="S274" i="38" s="1"/>
  <c r="CC239" i="50"/>
  <c r="AA49" i="49"/>
  <c r="S367" i="2"/>
  <c r="S392" i="2" s="1"/>
  <c r="S393" i="2" s="1"/>
  <c r="AV367" i="2"/>
  <c r="EA335" i="2"/>
  <c r="BW360" i="2"/>
  <c r="R208" i="38"/>
  <c r="R204" i="38"/>
  <c r="R212" i="38" s="1"/>
  <c r="S264" i="38"/>
  <c r="AU490" i="50"/>
  <c r="S183" i="38" s="1"/>
  <c r="S184" i="38" s="1"/>
  <c r="BW465" i="50"/>
  <c r="AU425" i="51"/>
  <c r="S154" i="38" s="1"/>
  <c r="S155" i="38" s="1"/>
  <c r="BW400" i="51"/>
  <c r="R138" i="38"/>
  <c r="R146" i="38" s="1"/>
  <c r="R142" i="38"/>
  <c r="R171" i="38"/>
  <c r="R179" i="38" s="1"/>
  <c r="R175" i="38"/>
  <c r="X45" i="50"/>
  <c r="BB13" i="46"/>
  <c r="BB44" i="46"/>
  <c r="BB43" i="46"/>
  <c r="BB12" i="46"/>
  <c r="BC15" i="46"/>
  <c r="BC46" i="46"/>
  <c r="BE17" i="46"/>
  <c r="BE48" i="46"/>
  <c r="BC10" i="46"/>
  <c r="BC41" i="46"/>
  <c r="BB7" i="46"/>
  <c r="BB38" i="46"/>
  <c r="CF343" i="50"/>
  <c r="AB180" i="50"/>
  <c r="BD408" i="50"/>
  <c r="CF408" i="50" s="1"/>
  <c r="BD278" i="50"/>
  <c r="CF278" i="50" s="1"/>
  <c r="BB467" i="51"/>
  <c r="CD467" i="51" s="1"/>
  <c r="BE48" i="48"/>
  <c r="BC405" i="51"/>
  <c r="CE405" i="51" s="1"/>
  <c r="AA437" i="51" s="1"/>
  <c r="BE109" i="45"/>
  <c r="CF504" i="51"/>
  <c r="CF439" i="51"/>
  <c r="CF309" i="51"/>
  <c r="CF244" i="51"/>
  <c r="CF374" i="51"/>
  <c r="AA50" i="51"/>
  <c r="BD106" i="46" s="1"/>
  <c r="AA539" i="51"/>
  <c r="AA572" i="51" s="1"/>
  <c r="BE111" i="45"/>
  <c r="BC210" i="51"/>
  <c r="CE210" i="51" s="1"/>
  <c r="BD76" i="45"/>
  <c r="BD107" i="45"/>
  <c r="BE108" i="45"/>
  <c r="BC14" i="45"/>
  <c r="BE48" i="45"/>
  <c r="BC77" i="45"/>
  <c r="EJ344" i="49"/>
  <c r="BE376" i="49"/>
  <c r="AB376" i="49"/>
  <c r="AB508" i="2"/>
  <c r="BE508" i="2"/>
  <c r="EJ476" i="2"/>
  <c r="AA612" i="2"/>
  <c r="BE313" i="2"/>
  <c r="AB313" i="2"/>
  <c r="EJ281" i="2"/>
  <c r="EJ474" i="51"/>
  <c r="AA610" i="51"/>
  <c r="BE506" i="51"/>
  <c r="AB506" i="51"/>
  <c r="AB506" i="49"/>
  <c r="EJ474" i="49"/>
  <c r="AA610" i="49"/>
  <c r="BE506" i="49"/>
  <c r="BD441" i="2"/>
  <c r="EI409" i="2"/>
  <c r="AA441" i="2"/>
  <c r="CG445" i="2"/>
  <c r="CG380" i="2"/>
  <c r="AB545" i="2"/>
  <c r="AB578" i="2" s="1"/>
  <c r="CG315" i="2"/>
  <c r="CG510" i="2"/>
  <c r="AB56" i="2"/>
  <c r="BE80" i="45"/>
  <c r="CG379" i="50"/>
  <c r="CG509" i="50"/>
  <c r="CG314" i="50"/>
  <c r="CG444" i="50"/>
  <c r="AB544" i="50"/>
  <c r="AB577" i="50" s="1"/>
  <c r="AB55" i="50"/>
  <c r="BE80" i="46" s="1"/>
  <c r="EJ343" i="50"/>
  <c r="BE375" i="50"/>
  <c r="AB375" i="50"/>
  <c r="BE245" i="50"/>
  <c r="EJ213" i="50"/>
  <c r="AB245" i="50"/>
  <c r="BD342" i="49"/>
  <c r="CF342" i="49" s="1"/>
  <c r="AB179" i="49"/>
  <c r="BD277" i="49"/>
  <c r="CF277" i="49" s="1"/>
  <c r="BD212" i="49"/>
  <c r="CF212" i="49" s="1"/>
  <c r="BD472" i="49"/>
  <c r="CF472" i="49" s="1"/>
  <c r="BD407" i="49"/>
  <c r="CF407" i="49" s="1"/>
  <c r="AA182" i="2"/>
  <c r="BC410" i="2"/>
  <c r="BC215" i="2"/>
  <c r="BC345" i="2"/>
  <c r="BC280" i="2"/>
  <c r="CE280" i="2" s="1"/>
  <c r="BC475" i="2"/>
  <c r="BC46" i="48"/>
  <c r="EI215" i="50"/>
  <c r="BD247" i="50"/>
  <c r="AA247" i="50"/>
  <c r="EJ409" i="50"/>
  <c r="BE441" i="50"/>
  <c r="AB441" i="50"/>
  <c r="BE282" i="2"/>
  <c r="CG282" i="2" s="1"/>
  <c r="EK282" i="2" s="1"/>
  <c r="BE412" i="2"/>
  <c r="CG412" i="2" s="1"/>
  <c r="EK412" i="2" s="1"/>
  <c r="BE217" i="2"/>
  <c r="CG217" i="2" s="1"/>
  <c r="EK217" i="2" s="1"/>
  <c r="BE477" i="2"/>
  <c r="CG477" i="2" s="1"/>
  <c r="EK477" i="2" s="1"/>
  <c r="BE347" i="2"/>
  <c r="CG347" i="2" s="1"/>
  <c r="EK347" i="2" s="1"/>
  <c r="BD16" i="45"/>
  <c r="BE248" i="2"/>
  <c r="EJ216" i="2"/>
  <c r="AB248" i="2"/>
  <c r="EJ411" i="2"/>
  <c r="BE443" i="2"/>
  <c r="AB443" i="2"/>
  <c r="EJ409" i="51"/>
  <c r="AB441" i="51"/>
  <c r="BE441" i="51"/>
  <c r="CE374" i="50"/>
  <c r="CE504" i="50"/>
  <c r="CE309" i="50"/>
  <c r="Z539" i="50"/>
  <c r="Z572" i="50" s="1"/>
  <c r="CE439" i="50"/>
  <c r="Z50" i="50"/>
  <c r="BC75" i="46" s="1"/>
  <c r="BD506" i="2"/>
  <c r="Z610" i="2"/>
  <c r="AA506" i="2"/>
  <c r="EI474" i="2"/>
  <c r="AA246" i="2"/>
  <c r="BD246" i="2"/>
  <c r="EI214" i="2"/>
  <c r="CE244" i="50"/>
  <c r="AB505" i="50"/>
  <c r="EJ473" i="50"/>
  <c r="BE505" i="50"/>
  <c r="AA507" i="50"/>
  <c r="BD507" i="50"/>
  <c r="EI475" i="50"/>
  <c r="Z611" i="50"/>
  <c r="AA245" i="51"/>
  <c r="EI213" i="51"/>
  <c r="CF245" i="51" s="1"/>
  <c r="BD245" i="51"/>
  <c r="BC106" i="45"/>
  <c r="EJ474" i="50"/>
  <c r="AA610" i="50"/>
  <c r="AB506" i="50"/>
  <c r="BE506" i="50"/>
  <c r="CG249" i="50"/>
  <c r="BB342" i="2"/>
  <c r="BB472" i="2"/>
  <c r="BB277" i="2"/>
  <c r="BB407" i="2"/>
  <c r="Z179" i="2"/>
  <c r="BB212" i="2"/>
  <c r="BB43" i="48"/>
  <c r="AB311" i="51"/>
  <c r="BE311" i="51"/>
  <c r="EJ279" i="51"/>
  <c r="AB246" i="51"/>
  <c r="BE246" i="51"/>
  <c r="EJ214" i="51"/>
  <c r="AA376" i="2"/>
  <c r="EI344" i="2"/>
  <c r="BD376" i="2"/>
  <c r="BC473" i="49"/>
  <c r="CE473" i="49" s="1"/>
  <c r="AA180" i="49"/>
  <c r="BC278" i="49"/>
  <c r="CE278" i="49" s="1"/>
  <c r="BC213" i="49"/>
  <c r="CE213" i="49" s="1"/>
  <c r="BC343" i="49"/>
  <c r="CE343" i="49" s="1"/>
  <c r="BC408" i="49"/>
  <c r="CE408" i="49" s="1"/>
  <c r="AA442" i="50"/>
  <c r="BD442" i="50"/>
  <c r="EI410" i="50"/>
  <c r="BD312" i="50"/>
  <c r="EI280" i="50"/>
  <c r="AA312" i="50"/>
  <c r="BD507" i="49"/>
  <c r="AA507" i="49"/>
  <c r="CF247" i="49" s="1"/>
  <c r="EI475" i="49"/>
  <c r="CF507" i="49" s="1"/>
  <c r="Z611" i="49"/>
  <c r="EJ344" i="50"/>
  <c r="BE376" i="50"/>
  <c r="AB376" i="50"/>
  <c r="BE311" i="50"/>
  <c r="EJ279" i="50"/>
  <c r="AB311" i="50"/>
  <c r="AB246" i="49"/>
  <c r="EJ214" i="49"/>
  <c r="BE246" i="49"/>
  <c r="BD45" i="45"/>
  <c r="EJ346" i="2"/>
  <c r="AB378" i="2"/>
  <c r="BE378" i="2"/>
  <c r="AB376" i="51"/>
  <c r="EJ344" i="51"/>
  <c r="BE376" i="51"/>
  <c r="BE441" i="49"/>
  <c r="AB441" i="49"/>
  <c r="EJ409" i="49"/>
  <c r="AA311" i="2"/>
  <c r="BD311" i="2"/>
  <c r="EI279" i="2"/>
  <c r="CG250" i="2"/>
  <c r="EJ279" i="49"/>
  <c r="BE311" i="49"/>
  <c r="AB311" i="49"/>
  <c r="AA377" i="50"/>
  <c r="EI345" i="50"/>
  <c r="BD377" i="50"/>
  <c r="BE246" i="50"/>
  <c r="AB246" i="50"/>
  <c r="EJ214" i="50"/>
  <c r="BB343" i="2"/>
  <c r="CD343" i="2" s="1"/>
  <c r="BB278" i="2"/>
  <c r="CD278" i="2" s="1"/>
  <c r="BB473" i="2"/>
  <c r="CD473" i="2" s="1"/>
  <c r="BB213" i="2"/>
  <c r="CD213" i="2" s="1"/>
  <c r="BB408" i="2"/>
  <c r="CD408" i="2" s="1"/>
  <c r="Z180" i="2"/>
  <c r="BB44" i="48"/>
  <c r="Y44" i="2"/>
  <c r="BB70" i="45"/>
  <c r="Y604" i="50"/>
  <c r="Z500" i="50"/>
  <c r="BC500" i="50"/>
  <c r="EH468" i="50"/>
  <c r="BC305" i="2"/>
  <c r="Z305" i="2"/>
  <c r="EH273" i="2"/>
  <c r="Y604" i="2"/>
  <c r="BC500" i="2"/>
  <c r="Z500" i="2"/>
  <c r="EH468" i="2"/>
  <c r="CE241" i="50"/>
  <c r="Z536" i="2"/>
  <c r="Z569" i="2" s="1"/>
  <c r="CE501" i="2"/>
  <c r="CE436" i="2"/>
  <c r="CE371" i="2"/>
  <c r="CE306" i="2"/>
  <c r="Z47" i="2"/>
  <c r="Z536" i="50"/>
  <c r="Z569" i="50" s="1"/>
  <c r="CE501" i="50"/>
  <c r="CE371" i="50"/>
  <c r="CE306" i="50"/>
  <c r="CE436" i="50"/>
  <c r="Z305" i="50"/>
  <c r="EH273" i="50"/>
  <c r="BC305" i="50"/>
  <c r="BC405" i="2"/>
  <c r="CE405" i="2" s="1"/>
  <c r="BC340" i="2"/>
  <c r="CE340" i="2" s="1"/>
  <c r="AA177" i="2"/>
  <c r="BC275" i="2"/>
  <c r="CE275" i="2" s="1"/>
  <c r="BC210" i="2"/>
  <c r="CE210" i="2" s="1"/>
  <c r="BC470" i="2"/>
  <c r="CE470" i="2" s="1"/>
  <c r="CE241" i="2"/>
  <c r="BC240" i="2"/>
  <c r="Z240" i="2"/>
  <c r="EH208" i="2"/>
  <c r="BB8" i="45"/>
  <c r="EH403" i="50"/>
  <c r="Z435" i="50"/>
  <c r="BC435" i="50"/>
  <c r="Z370" i="2"/>
  <c r="EH338" i="2"/>
  <c r="BC370" i="2"/>
  <c r="CD498" i="2"/>
  <c r="Y533" i="2"/>
  <c r="Y566" i="2" s="1"/>
  <c r="CD433" i="2"/>
  <c r="CD368" i="2"/>
  <c r="CD303" i="2"/>
  <c r="BB467" i="2"/>
  <c r="CD467" i="2" s="1"/>
  <c r="Z174" i="2"/>
  <c r="BB207" i="2"/>
  <c r="CD207" i="2" s="1"/>
  <c r="BB272" i="2"/>
  <c r="CD272" i="2" s="1"/>
  <c r="BB402" i="2"/>
  <c r="CD402" i="2" s="1"/>
  <c r="BB337" i="2"/>
  <c r="CD337" i="2" s="1"/>
  <c r="BC405" i="50"/>
  <c r="CE405" i="50" s="1"/>
  <c r="BC275" i="50"/>
  <c r="CE275" i="50" s="1"/>
  <c r="AA177" i="50"/>
  <c r="BC210" i="50"/>
  <c r="CE210" i="50" s="1"/>
  <c r="BC340" i="50"/>
  <c r="CE340" i="50" s="1"/>
  <c r="BC470" i="50"/>
  <c r="CE470" i="50" s="1"/>
  <c r="BC435" i="2"/>
  <c r="Z435" i="2"/>
  <c r="EH403" i="2"/>
  <c r="BC240" i="50"/>
  <c r="Z240" i="50"/>
  <c r="EH208" i="50"/>
  <c r="BC370" i="50"/>
  <c r="Z370" i="50"/>
  <c r="EH338" i="50"/>
  <c r="CD238" i="2"/>
  <c r="Z47" i="50"/>
  <c r="BC72" i="46" s="1"/>
  <c r="BC102" i="48"/>
  <c r="BC275" i="51"/>
  <c r="BC470" i="51"/>
  <c r="CE470" i="51" s="1"/>
  <c r="BB337" i="51"/>
  <c r="CD337" i="51" s="1"/>
  <c r="BB272" i="51"/>
  <c r="CD272" i="51" s="1"/>
  <c r="EG206" i="49"/>
  <c r="Y238" i="49"/>
  <c r="AA177" i="51"/>
  <c r="Z174" i="51"/>
  <c r="BB207" i="51"/>
  <c r="CD207" i="51" s="1"/>
  <c r="BC340" i="51"/>
  <c r="CE340" i="51" s="1"/>
  <c r="BD372" i="51" s="1"/>
  <c r="BB402" i="51"/>
  <c r="CD402" i="51" s="1"/>
  <c r="BB238" i="49"/>
  <c r="Z47" i="49"/>
  <c r="BA37" i="45"/>
  <c r="BC435" i="49"/>
  <c r="EH403" i="49"/>
  <c r="Z435" i="49"/>
  <c r="CE500" i="51"/>
  <c r="Z535" i="51"/>
  <c r="Z568" i="51" s="1"/>
  <c r="CE435" i="51"/>
  <c r="CE305" i="51"/>
  <c r="CE370" i="51"/>
  <c r="Y604" i="49"/>
  <c r="Z500" i="49"/>
  <c r="BC500" i="49"/>
  <c r="EH468" i="49"/>
  <c r="BC370" i="49"/>
  <c r="Z370" i="49"/>
  <c r="EH338" i="49"/>
  <c r="Z536" i="49"/>
  <c r="Z569" i="49" s="1"/>
  <c r="CE501" i="49"/>
  <c r="CE436" i="49"/>
  <c r="CE371" i="49"/>
  <c r="CE306" i="49"/>
  <c r="X602" i="49"/>
  <c r="Y498" i="49"/>
  <c r="BB498" i="49"/>
  <c r="EG466" i="49"/>
  <c r="BB368" i="49"/>
  <c r="Y368" i="49"/>
  <c r="EG336" i="49"/>
  <c r="Y173" i="51"/>
  <c r="BA271" i="51"/>
  <c r="CC271" i="51" s="1"/>
  <c r="BA466" i="51"/>
  <c r="CC466" i="51" s="1"/>
  <c r="BA336" i="51"/>
  <c r="CC336" i="51" s="1"/>
  <c r="BA401" i="51"/>
  <c r="CC401" i="51" s="1"/>
  <c r="BA206" i="51"/>
  <c r="CC206" i="51" s="1"/>
  <c r="Z46" i="51"/>
  <c r="BC102" i="46" s="1"/>
  <c r="CE275" i="51"/>
  <c r="Z174" i="49"/>
  <c r="BB272" i="49"/>
  <c r="CD272" i="49" s="1"/>
  <c r="BB337" i="49"/>
  <c r="CD337" i="49" s="1"/>
  <c r="BB467" i="49"/>
  <c r="CD467" i="49" s="1"/>
  <c r="BB402" i="49"/>
  <c r="CD402" i="49" s="1"/>
  <c r="BB38" i="48"/>
  <c r="BB207" i="49"/>
  <c r="CD207" i="49" s="1"/>
  <c r="CE501" i="51"/>
  <c r="Z536" i="51"/>
  <c r="Z569" i="51" s="1"/>
  <c r="CE436" i="51"/>
  <c r="CE371" i="51"/>
  <c r="CE306" i="51"/>
  <c r="Z305" i="49"/>
  <c r="BC305" i="49"/>
  <c r="EH273" i="49"/>
  <c r="CE241" i="51"/>
  <c r="EG271" i="49"/>
  <c r="Y303" i="49"/>
  <c r="BB303" i="49"/>
  <c r="CE241" i="49"/>
  <c r="AA177" i="49"/>
  <c r="BC405" i="49"/>
  <c r="CE405" i="49" s="1"/>
  <c r="BC41" i="48"/>
  <c r="BC210" i="49"/>
  <c r="CE210" i="49" s="1"/>
  <c r="BC340" i="49"/>
  <c r="CE340" i="49" s="1"/>
  <c r="BC470" i="49"/>
  <c r="CE470" i="49" s="1"/>
  <c r="BC275" i="49"/>
  <c r="CE275" i="49" s="1"/>
  <c r="BB39" i="45"/>
  <c r="Z240" i="49"/>
  <c r="BC240" i="49"/>
  <c r="EH208" i="49"/>
  <c r="BB433" i="49"/>
  <c r="Y433" i="49"/>
  <c r="EG401" i="49"/>
  <c r="CE240" i="51"/>
  <c r="Z47" i="51"/>
  <c r="BC103" i="46" s="1"/>
  <c r="AB310" i="50" l="1"/>
  <c r="EJ278" i="50"/>
  <c r="BE310" i="50"/>
  <c r="X368" i="50"/>
  <c r="BA368" i="50"/>
  <c r="EF336" i="50"/>
  <c r="EA230" i="49"/>
  <c r="S62" i="38"/>
  <c r="BE438" i="51"/>
  <c r="EJ406" i="51"/>
  <c r="AB438" i="51"/>
  <c r="BW490" i="51"/>
  <c r="R601" i="51"/>
  <c r="R626" i="51" s="1"/>
  <c r="S497" i="51"/>
  <c r="S522" i="51" s="1"/>
  <c r="S523" i="51" s="1"/>
  <c r="AV497" i="51"/>
  <c r="EA465" i="51"/>
  <c r="S327" i="49"/>
  <c r="S328" i="49" s="1"/>
  <c r="BX237" i="49"/>
  <c r="BX262" i="49" s="1"/>
  <c r="EA230" i="2"/>
  <c r="S58" i="38"/>
  <c r="S327" i="2"/>
  <c r="S328" i="2" s="1"/>
  <c r="BX237" i="2"/>
  <c r="BX262" i="2" s="1"/>
  <c r="BA70" i="46"/>
  <c r="Y174" i="50"/>
  <c r="BA272" i="50"/>
  <c r="CC272" i="50" s="1"/>
  <c r="BA337" i="50"/>
  <c r="CC337" i="50" s="1"/>
  <c r="BA402" i="50"/>
  <c r="CC402" i="50" s="1"/>
  <c r="BA207" i="50"/>
  <c r="CC207" i="50" s="1"/>
  <c r="BA467" i="50"/>
  <c r="CC467" i="50" s="1"/>
  <c r="BA69" i="45"/>
  <c r="BA99" i="48"/>
  <c r="EA465" i="50"/>
  <c r="S497" i="50"/>
  <c r="S522" i="50" s="1"/>
  <c r="S523" i="50" s="1"/>
  <c r="R601" i="50"/>
  <c r="R626" i="50" s="1"/>
  <c r="BW490" i="50"/>
  <c r="AV497" i="50"/>
  <c r="AV432" i="50"/>
  <c r="EA400" i="50"/>
  <c r="S432" i="50"/>
  <c r="S457" i="50" s="1"/>
  <c r="S458" i="50" s="1"/>
  <c r="BW425" i="50"/>
  <c r="BA238" i="50"/>
  <c r="X238" i="50"/>
  <c r="EF206" i="50"/>
  <c r="EA295" i="2"/>
  <c r="S91" i="38"/>
  <c r="AV327" i="2"/>
  <c r="EA425" i="49"/>
  <c r="S161" i="38"/>
  <c r="EA335" i="51"/>
  <c r="AV367" i="51"/>
  <c r="BW360" i="51"/>
  <c r="S367" i="51"/>
  <c r="S392" i="51" s="1"/>
  <c r="S393" i="51" s="1"/>
  <c r="BX302" i="2"/>
  <c r="BX327" i="2" s="1"/>
  <c r="S532" i="2"/>
  <c r="S262" i="2"/>
  <c r="S263" i="2" s="1"/>
  <c r="BX432" i="2"/>
  <c r="BX457" i="2" s="1"/>
  <c r="BX497" i="2"/>
  <c r="BX522" i="2" s="1"/>
  <c r="BX367" i="2"/>
  <c r="BX392" i="2" s="1"/>
  <c r="S43" i="2"/>
  <c r="AB178" i="49"/>
  <c r="BD211" i="49"/>
  <c r="CF211" i="49" s="1"/>
  <c r="BD42" i="48"/>
  <c r="BD276" i="49"/>
  <c r="CF276" i="49" s="1"/>
  <c r="BD341" i="49"/>
  <c r="CF341" i="49" s="1"/>
  <c r="BD471" i="49"/>
  <c r="CF471" i="49" s="1"/>
  <c r="BD406" i="49"/>
  <c r="CF406" i="49" s="1"/>
  <c r="R252" i="38"/>
  <c r="R220" i="38"/>
  <c r="R256" i="38" s="1"/>
  <c r="X433" i="50"/>
  <c r="EF401" i="50"/>
  <c r="BA433" i="50"/>
  <c r="EA360" i="49"/>
  <c r="S128" i="38"/>
  <c r="EA490" i="2"/>
  <c r="S190" i="38"/>
  <c r="BW295" i="50"/>
  <c r="EA270" i="50"/>
  <c r="S302" i="50"/>
  <c r="AV302" i="50"/>
  <c r="BE73" i="45"/>
  <c r="BA303" i="50"/>
  <c r="EF271" i="50"/>
  <c r="X303" i="50"/>
  <c r="CC238" i="50" s="1"/>
  <c r="AB243" i="51"/>
  <c r="BE243" i="51"/>
  <c r="EJ211" i="51"/>
  <c r="S194" i="38"/>
  <c r="EA490" i="49"/>
  <c r="S302" i="51"/>
  <c r="AV302" i="51"/>
  <c r="EA270" i="51"/>
  <c r="BW295" i="51"/>
  <c r="S226" i="38"/>
  <c r="S262" i="38" s="1"/>
  <c r="S261" i="38"/>
  <c r="S229" i="38"/>
  <c r="R221" i="38"/>
  <c r="BW230" i="51"/>
  <c r="S237" i="51"/>
  <c r="EA205" i="51"/>
  <c r="AV237" i="51"/>
  <c r="AU98" i="45"/>
  <c r="AU124" i="45" s="1"/>
  <c r="AU127" i="45"/>
  <c r="S40" i="38"/>
  <c r="AB373" i="51"/>
  <c r="EJ341" i="51"/>
  <c r="BE373" i="51"/>
  <c r="S157" i="38"/>
  <c r="EA425" i="2"/>
  <c r="BE11" i="45"/>
  <c r="AV432" i="51"/>
  <c r="S432" i="51"/>
  <c r="S457" i="51" s="1"/>
  <c r="S458" i="51" s="1"/>
  <c r="BW425" i="51"/>
  <c r="EA400" i="51"/>
  <c r="R217" i="38"/>
  <c r="R253" i="38" s="1"/>
  <c r="AZ68" i="45"/>
  <c r="BE503" i="51"/>
  <c r="AB503" i="51"/>
  <c r="AA607" i="51"/>
  <c r="EJ471" i="51"/>
  <c r="AV327" i="49"/>
  <c r="EA295" i="49"/>
  <c r="S95" i="38"/>
  <c r="S124" i="38"/>
  <c r="EA360" i="2"/>
  <c r="S271" i="38"/>
  <c r="S239" i="38"/>
  <c r="X498" i="50"/>
  <c r="BA498" i="50"/>
  <c r="EF466" i="50"/>
  <c r="W602" i="50"/>
  <c r="EA335" i="50"/>
  <c r="S367" i="50"/>
  <c r="S392" i="50" s="1"/>
  <c r="S393" i="50" s="1"/>
  <c r="AV367" i="50"/>
  <c r="BW360" i="50"/>
  <c r="BX302" i="49"/>
  <c r="BX327" i="49" s="1"/>
  <c r="BX367" i="49"/>
  <c r="BX392" i="49" s="1"/>
  <c r="S262" i="49"/>
  <c r="S263" i="49" s="1"/>
  <c r="S532" i="49"/>
  <c r="BX497" i="49"/>
  <c r="BX522" i="49" s="1"/>
  <c r="BX432" i="49"/>
  <c r="BX457" i="49" s="1"/>
  <c r="S43" i="49"/>
  <c r="AB308" i="51"/>
  <c r="CG243" i="51" s="1"/>
  <c r="EJ276" i="51"/>
  <c r="BE308" i="51"/>
  <c r="S237" i="50"/>
  <c r="BW230" i="50"/>
  <c r="EA205" i="50"/>
  <c r="AV237" i="50"/>
  <c r="AU67" i="45"/>
  <c r="AU93" i="45" s="1"/>
  <c r="S29" i="38" s="1"/>
  <c r="S30" i="38"/>
  <c r="BC9" i="46"/>
  <c r="BC40" i="46"/>
  <c r="BB6" i="46"/>
  <c r="BB37" i="46"/>
  <c r="BE18" i="46"/>
  <c r="BE49" i="46"/>
  <c r="EJ408" i="50"/>
  <c r="BE440" i="50"/>
  <c r="AA609" i="50"/>
  <c r="AB440" i="50"/>
  <c r="CG375" i="50" s="1"/>
  <c r="BD75" i="45"/>
  <c r="BB206" i="2"/>
  <c r="CD206" i="2" s="1"/>
  <c r="BD407" i="51"/>
  <c r="CF407" i="51" s="1"/>
  <c r="BE439" i="51" s="1"/>
  <c r="BD212" i="51"/>
  <c r="CF212" i="51" s="1"/>
  <c r="EJ212" i="51" s="1"/>
  <c r="BD472" i="51"/>
  <c r="CF472" i="51" s="1"/>
  <c r="AB504" i="51" s="1"/>
  <c r="AB179" i="51"/>
  <c r="BD342" i="51"/>
  <c r="CF342" i="51" s="1"/>
  <c r="BE374" i="51" s="1"/>
  <c r="BD277" i="51"/>
  <c r="CF277" i="51" s="1"/>
  <c r="BE309" i="51" s="1"/>
  <c r="CG245" i="50"/>
  <c r="Z173" i="2"/>
  <c r="CF442" i="49"/>
  <c r="CF246" i="2"/>
  <c r="BC40" i="48"/>
  <c r="CF377" i="49"/>
  <c r="CF312" i="49"/>
  <c r="AA53" i="49"/>
  <c r="AA542" i="49"/>
  <c r="AA575" i="49" s="1"/>
  <c r="BB336" i="2"/>
  <c r="CD336" i="2" s="1"/>
  <c r="BB13" i="45"/>
  <c r="CG246" i="49"/>
  <c r="BD43" i="45"/>
  <c r="BB271" i="2"/>
  <c r="CD271" i="2" s="1"/>
  <c r="EH473" i="2"/>
  <c r="BC505" i="2"/>
  <c r="Z505" i="2"/>
  <c r="Y609" i="2"/>
  <c r="CF247" i="50"/>
  <c r="AA440" i="49"/>
  <c r="EI408" i="49"/>
  <c r="BD440" i="49"/>
  <c r="EI278" i="49"/>
  <c r="BD310" i="49"/>
  <c r="AA310" i="49"/>
  <c r="CG311" i="51"/>
  <c r="CG441" i="51"/>
  <c r="CG506" i="51"/>
  <c r="AB541" i="51"/>
  <c r="AB574" i="51" s="1"/>
  <c r="CG376" i="51"/>
  <c r="AB52" i="51"/>
  <c r="BE108" i="46" s="1"/>
  <c r="CF505" i="51"/>
  <c r="CF375" i="51"/>
  <c r="CF440" i="51"/>
  <c r="AA540" i="51"/>
  <c r="AA573" i="51" s="1"/>
  <c r="CF310" i="51"/>
  <c r="AA51" i="51"/>
  <c r="BD107" i="46" s="1"/>
  <c r="BC212" i="50"/>
  <c r="CE212" i="50" s="1"/>
  <c r="BC407" i="50"/>
  <c r="CE407" i="50" s="1"/>
  <c r="BC472" i="50"/>
  <c r="CE472" i="50" s="1"/>
  <c r="BC277" i="50"/>
  <c r="CE277" i="50" s="1"/>
  <c r="BC342" i="50"/>
  <c r="CE342" i="50" s="1"/>
  <c r="AA179" i="50"/>
  <c r="BC104" i="48"/>
  <c r="CG378" i="2"/>
  <c r="AB543" i="2"/>
  <c r="AB576" i="2" s="1"/>
  <c r="CG313" i="2"/>
  <c r="CG508" i="2"/>
  <c r="CG443" i="2"/>
  <c r="AB54" i="2"/>
  <c r="BE17" i="45"/>
  <c r="CE475" i="2"/>
  <c r="CE215" i="2"/>
  <c r="AB309" i="49"/>
  <c r="BE309" i="49"/>
  <c r="EJ277" i="49"/>
  <c r="EJ342" i="49"/>
  <c r="BE374" i="49"/>
  <c r="AB374" i="49"/>
  <c r="BB401" i="2"/>
  <c r="CD401" i="2" s="1"/>
  <c r="EH278" i="2"/>
  <c r="Z310" i="2"/>
  <c r="BC310" i="2"/>
  <c r="CG506" i="50"/>
  <c r="CG441" i="50"/>
  <c r="CG376" i="50"/>
  <c r="AB541" i="50"/>
  <c r="AB574" i="50" s="1"/>
  <c r="CG311" i="50"/>
  <c r="CG506" i="49"/>
  <c r="AB541" i="49"/>
  <c r="AB574" i="49" s="1"/>
  <c r="CG311" i="49"/>
  <c r="CG441" i="49"/>
  <c r="CG376" i="49"/>
  <c r="AB52" i="49"/>
  <c r="CD407" i="2"/>
  <c r="CD342" i="2"/>
  <c r="BD312" i="2"/>
  <c r="AA312" i="2"/>
  <c r="EI280" i="2"/>
  <c r="CE410" i="2"/>
  <c r="BE439" i="49"/>
  <c r="EJ407" i="49"/>
  <c r="AB439" i="49"/>
  <c r="CG505" i="50"/>
  <c r="CG310" i="50"/>
  <c r="CG440" i="50"/>
  <c r="AB51" i="50"/>
  <c r="BE76" i="46" s="1"/>
  <c r="CG248" i="2"/>
  <c r="EH408" i="2"/>
  <c r="BC440" i="2"/>
  <c r="Z440" i="2"/>
  <c r="BC375" i="2"/>
  <c r="EH343" i="2"/>
  <c r="Z375" i="2"/>
  <c r="CG246" i="50"/>
  <c r="BD375" i="49"/>
  <c r="AA375" i="49"/>
  <c r="EI343" i="49"/>
  <c r="CD277" i="2"/>
  <c r="CF377" i="50"/>
  <c r="AA542" i="50"/>
  <c r="AA575" i="50" s="1"/>
  <c r="CF312" i="50"/>
  <c r="CF507" i="50"/>
  <c r="CF442" i="50"/>
  <c r="CE345" i="2"/>
  <c r="AA608" i="49"/>
  <c r="AB504" i="49"/>
  <c r="BE504" i="49"/>
  <c r="EJ472" i="49"/>
  <c r="AB52" i="50"/>
  <c r="BE77" i="46" s="1"/>
  <c r="BC10" i="45"/>
  <c r="BB466" i="2"/>
  <c r="CD466" i="2" s="1"/>
  <c r="BC245" i="2"/>
  <c r="Z245" i="2"/>
  <c r="EH213" i="2"/>
  <c r="BC44" i="45"/>
  <c r="EI213" i="49"/>
  <c r="BD245" i="49"/>
  <c r="AA245" i="49"/>
  <c r="BD505" i="49"/>
  <c r="Z609" i="49"/>
  <c r="AA505" i="49"/>
  <c r="EI473" i="49"/>
  <c r="CG246" i="51"/>
  <c r="CD212" i="2"/>
  <c r="CD472" i="2"/>
  <c r="CF506" i="2"/>
  <c r="CF441" i="2"/>
  <c r="CF376" i="2"/>
  <c r="AA541" i="2"/>
  <c r="AA574" i="2" s="1"/>
  <c r="CF311" i="2"/>
  <c r="AA52" i="2"/>
  <c r="AB244" i="49"/>
  <c r="EJ212" i="49"/>
  <c r="BE244" i="49"/>
  <c r="BE217" i="50"/>
  <c r="CG217" i="50" s="1"/>
  <c r="EK217" i="50" s="1"/>
  <c r="BE282" i="50"/>
  <c r="CG282" i="50" s="1"/>
  <c r="EK282" i="50" s="1"/>
  <c r="BE477" i="50"/>
  <c r="CG477" i="50" s="1"/>
  <c r="EK477" i="50" s="1"/>
  <c r="BE412" i="50"/>
  <c r="CG412" i="50" s="1"/>
  <c r="EK412" i="50" s="1"/>
  <c r="BE347" i="50"/>
  <c r="CG347" i="50" s="1"/>
  <c r="EK347" i="50" s="1"/>
  <c r="BE109" i="48"/>
  <c r="BE218" i="2"/>
  <c r="CG218" i="2" s="1"/>
  <c r="EK218" i="2" s="1"/>
  <c r="BE478" i="2"/>
  <c r="CG478" i="2" s="1"/>
  <c r="EK478" i="2" s="1"/>
  <c r="BE348" i="2"/>
  <c r="CG348" i="2" s="1"/>
  <c r="EK348" i="2" s="1"/>
  <c r="BE283" i="2"/>
  <c r="CG283" i="2" s="1"/>
  <c r="EK283" i="2" s="1"/>
  <c r="BE413" i="2"/>
  <c r="CG413" i="2" s="1"/>
  <c r="EK413" i="2" s="1"/>
  <c r="BE49" i="48"/>
  <c r="AA53" i="50"/>
  <c r="BD78" i="46" s="1"/>
  <c r="BC434" i="2"/>
  <c r="EH402" i="2"/>
  <c r="Z434" i="2"/>
  <c r="Z535" i="2"/>
  <c r="Z568" i="2" s="1"/>
  <c r="CE500" i="2"/>
  <c r="CE435" i="2"/>
  <c r="CE370" i="2"/>
  <c r="CE305" i="2"/>
  <c r="Z46" i="2"/>
  <c r="CE240" i="2"/>
  <c r="BC469" i="50"/>
  <c r="CE469" i="50" s="1"/>
  <c r="AA176" i="50"/>
  <c r="BC339" i="50"/>
  <c r="CE339" i="50" s="1"/>
  <c r="BC274" i="50"/>
  <c r="CE274" i="50" s="1"/>
  <c r="BC404" i="50"/>
  <c r="CE404" i="50" s="1"/>
  <c r="BC209" i="50"/>
  <c r="CE209" i="50" s="1"/>
  <c r="Z535" i="50"/>
  <c r="Z568" i="50" s="1"/>
  <c r="CE370" i="50"/>
  <c r="CE500" i="50"/>
  <c r="CE435" i="50"/>
  <c r="CE305" i="50"/>
  <c r="Z46" i="50"/>
  <c r="BC71" i="46" s="1"/>
  <c r="BD437" i="50"/>
  <c r="AA437" i="50"/>
  <c r="EI405" i="50"/>
  <c r="EH272" i="2"/>
  <c r="BC304" i="2"/>
  <c r="Z304" i="2"/>
  <c r="Y603" i="2"/>
  <c r="EH467" i="2"/>
  <c r="Z499" i="2"/>
  <c r="BC499" i="2"/>
  <c r="Z606" i="2"/>
  <c r="AA502" i="2"/>
  <c r="BD502" i="2"/>
  <c r="EI470" i="2"/>
  <c r="AA372" i="50"/>
  <c r="BD372" i="50"/>
  <c r="EI340" i="50"/>
  <c r="BD242" i="50"/>
  <c r="EI210" i="50"/>
  <c r="AA242" i="50"/>
  <c r="BC72" i="45"/>
  <c r="BC239" i="2"/>
  <c r="EH207" i="2"/>
  <c r="Z239" i="2"/>
  <c r="BB7" i="45"/>
  <c r="BD242" i="2"/>
  <c r="EI210" i="2"/>
  <c r="AA242" i="2"/>
  <c r="BD372" i="2"/>
  <c r="AA372" i="2"/>
  <c r="EI340" i="2"/>
  <c r="AA307" i="50"/>
  <c r="EI275" i="50"/>
  <c r="BD307" i="50"/>
  <c r="CE240" i="50"/>
  <c r="Z606" i="50"/>
  <c r="BD502" i="50"/>
  <c r="AA502" i="50"/>
  <c r="EI470" i="50"/>
  <c r="Z369" i="2"/>
  <c r="EH337" i="2"/>
  <c r="BC369" i="2"/>
  <c r="BD307" i="2"/>
  <c r="EI275" i="2"/>
  <c r="AA307" i="2"/>
  <c r="BD437" i="2"/>
  <c r="EI405" i="2"/>
  <c r="AA437" i="2"/>
  <c r="BC469" i="2"/>
  <c r="CE469" i="2" s="1"/>
  <c r="AA176" i="2"/>
  <c r="BC209" i="2"/>
  <c r="CE209" i="2" s="1"/>
  <c r="BC404" i="2"/>
  <c r="CE404" i="2" s="1"/>
  <c r="BC274" i="2"/>
  <c r="CE274" i="2" s="1"/>
  <c r="BC339" i="2"/>
  <c r="CE339" i="2" s="1"/>
  <c r="AA372" i="51"/>
  <c r="EI340" i="51"/>
  <c r="CD368" i="49"/>
  <c r="EI405" i="51"/>
  <c r="BD437" i="51"/>
  <c r="BC339" i="49"/>
  <c r="CE339" i="49" s="1"/>
  <c r="BC209" i="49"/>
  <c r="CE209" i="49" s="1"/>
  <c r="BC41" i="45"/>
  <c r="BC404" i="49"/>
  <c r="CE404" i="49" s="1"/>
  <c r="AA176" i="49"/>
  <c r="CD433" i="49"/>
  <c r="BC274" i="49"/>
  <c r="CE274" i="49" s="1"/>
  <c r="EI274" i="49" s="1"/>
  <c r="BC469" i="49"/>
  <c r="CE469" i="49" s="1"/>
  <c r="CE500" i="49"/>
  <c r="Z535" i="49"/>
  <c r="Z568" i="49" s="1"/>
  <c r="CE435" i="49"/>
  <c r="CE370" i="49"/>
  <c r="CE305" i="49"/>
  <c r="BD242" i="51"/>
  <c r="EI210" i="51"/>
  <c r="AA242" i="51"/>
  <c r="BC103" i="45"/>
  <c r="BD437" i="49"/>
  <c r="AA437" i="49"/>
  <c r="EI405" i="49"/>
  <c r="Y44" i="49"/>
  <c r="CD498" i="49"/>
  <c r="BC499" i="51"/>
  <c r="Z499" i="51"/>
  <c r="Y603" i="51"/>
  <c r="EH467" i="51"/>
  <c r="CE240" i="49"/>
  <c r="BC369" i="49"/>
  <c r="EH337" i="49"/>
  <c r="Z369" i="49"/>
  <c r="BD307" i="51"/>
  <c r="AA307" i="51"/>
  <c r="EI275" i="51"/>
  <c r="Y498" i="51"/>
  <c r="X602" i="51"/>
  <c r="EG466" i="51"/>
  <c r="BB498" i="51"/>
  <c r="CD303" i="49"/>
  <c r="Z239" i="49"/>
  <c r="EH207" i="49"/>
  <c r="BC239" i="49"/>
  <c r="BB368" i="51"/>
  <c r="EG336" i="51"/>
  <c r="Y368" i="51"/>
  <c r="BD372" i="49"/>
  <c r="AA372" i="49"/>
  <c r="EI340" i="49"/>
  <c r="Y533" i="49"/>
  <c r="Y566" i="49" s="1"/>
  <c r="BC434" i="51"/>
  <c r="Z434" i="51"/>
  <c r="EH402" i="51"/>
  <c r="Z304" i="49"/>
  <c r="BC304" i="49"/>
  <c r="EH272" i="49"/>
  <c r="AA175" i="51"/>
  <c r="BC403" i="51"/>
  <c r="CE403" i="51" s="1"/>
  <c r="BC468" i="51"/>
  <c r="CE468" i="51" s="1"/>
  <c r="BC208" i="51"/>
  <c r="CE208" i="51" s="1"/>
  <c r="BC273" i="51"/>
  <c r="CE273" i="51" s="1"/>
  <c r="BC338" i="51"/>
  <c r="CE338" i="51" s="1"/>
  <c r="BA99" i="45"/>
  <c r="BB303" i="51"/>
  <c r="EG271" i="51"/>
  <c r="Y303" i="51"/>
  <c r="Y603" i="49"/>
  <c r="Z499" i="49"/>
  <c r="BC499" i="49"/>
  <c r="EH467" i="49"/>
  <c r="BB433" i="51"/>
  <c r="EG401" i="51"/>
  <c r="Y433" i="51"/>
  <c r="AA176" i="51"/>
  <c r="BC339" i="51"/>
  <c r="CE339" i="51" s="1"/>
  <c r="BC209" i="51"/>
  <c r="CE209" i="51" s="1"/>
  <c r="BC101" i="48"/>
  <c r="BC404" i="51"/>
  <c r="CE404" i="51" s="1"/>
  <c r="BC274" i="51"/>
  <c r="CE274" i="51" s="1"/>
  <c r="BC469" i="51"/>
  <c r="CE469" i="51" s="1"/>
  <c r="Z304" i="51"/>
  <c r="EH272" i="51"/>
  <c r="BC304" i="51"/>
  <c r="BD307" i="49"/>
  <c r="AA307" i="49"/>
  <c r="EI275" i="49"/>
  <c r="BC369" i="51"/>
  <c r="EH337" i="51"/>
  <c r="Z369" i="51"/>
  <c r="Z606" i="49"/>
  <c r="AA502" i="49"/>
  <c r="BD502" i="49"/>
  <c r="EI470" i="49"/>
  <c r="BD242" i="49"/>
  <c r="AA242" i="49"/>
  <c r="EI210" i="49"/>
  <c r="CD238" i="49"/>
  <c r="AA502" i="51"/>
  <c r="Z606" i="51"/>
  <c r="EI470" i="51"/>
  <c r="BD502" i="51"/>
  <c r="BC434" i="49"/>
  <c r="Z434" i="49"/>
  <c r="EH402" i="49"/>
  <c r="BB38" i="45"/>
  <c r="Z239" i="51"/>
  <c r="EH207" i="51"/>
  <c r="BC239" i="51"/>
  <c r="BB100" i="45"/>
  <c r="BB238" i="51"/>
  <c r="Y238" i="51"/>
  <c r="EG206" i="51"/>
  <c r="Z46" i="49"/>
  <c r="AB308" i="49" l="1"/>
  <c r="EJ276" i="49"/>
  <c r="BE308" i="49"/>
  <c r="S59" i="38"/>
  <c r="EA230" i="50"/>
  <c r="S565" i="49"/>
  <c r="S590" i="49" s="1"/>
  <c r="S591" i="49" s="1"/>
  <c r="T44" i="38" s="1"/>
  <c r="S557" i="49"/>
  <c r="S558" i="49" s="1"/>
  <c r="S132" i="38"/>
  <c r="S165" i="38"/>
  <c r="S96" i="38"/>
  <c r="S97" i="38" s="1"/>
  <c r="AV327" i="51"/>
  <c r="EA295" i="51"/>
  <c r="CG373" i="51"/>
  <c r="CG503" i="51"/>
  <c r="AB538" i="51"/>
  <c r="AB571" i="51" s="1"/>
  <c r="CG308" i="51"/>
  <c r="CG438" i="51"/>
  <c r="AB49" i="51"/>
  <c r="EA295" i="50"/>
  <c r="S92" i="38"/>
  <c r="S100" i="38" s="1"/>
  <c r="AV327" i="50"/>
  <c r="S565" i="2"/>
  <c r="S590" i="2" s="1"/>
  <c r="S591" i="2" s="1"/>
  <c r="T32" i="38" s="1"/>
  <c r="S557" i="2"/>
  <c r="S558" i="2" s="1"/>
  <c r="BX497" i="50"/>
  <c r="BX522" i="50" s="1"/>
  <c r="BX302" i="50"/>
  <c r="BX327" i="50" s="1"/>
  <c r="S532" i="50"/>
  <c r="S262" i="50"/>
  <c r="S263" i="50" s="1"/>
  <c r="BX367" i="50"/>
  <c r="BX392" i="50" s="1"/>
  <c r="BX432" i="50"/>
  <c r="BX457" i="50" s="1"/>
  <c r="S43" i="50"/>
  <c r="S532" i="51"/>
  <c r="BX497" i="51"/>
  <c r="BX522" i="51" s="1"/>
  <c r="BX432" i="51"/>
  <c r="BX457" i="51" s="1"/>
  <c r="BX367" i="51"/>
  <c r="BX392" i="51" s="1"/>
  <c r="BX302" i="51"/>
  <c r="BX327" i="51" s="1"/>
  <c r="S262" i="51"/>
  <c r="S263" i="51" s="1"/>
  <c r="S43" i="51"/>
  <c r="S198" i="38"/>
  <c r="AB243" i="49"/>
  <c r="BE243" i="49"/>
  <c r="EJ211" i="49"/>
  <c r="S93" i="38"/>
  <c r="S101" i="38" s="1"/>
  <c r="S99" i="38"/>
  <c r="S63" i="38"/>
  <c r="S67" i="38" s="1"/>
  <c r="EA230" i="51"/>
  <c r="Y499" i="50"/>
  <c r="X603" i="50"/>
  <c r="EG467" i="50"/>
  <c r="BB499" i="50"/>
  <c r="EA425" i="51"/>
  <c r="S162" i="38"/>
  <c r="S163" i="38" s="1"/>
  <c r="R333" i="38"/>
  <c r="R336" i="38"/>
  <c r="R306" i="38"/>
  <c r="R257" i="38"/>
  <c r="R324" i="38"/>
  <c r="R315" i="38"/>
  <c r="R318" i="38"/>
  <c r="BX237" i="51"/>
  <c r="BX262" i="51" s="1"/>
  <c r="S327" i="51"/>
  <c r="S328" i="51" s="1"/>
  <c r="BD42" i="45"/>
  <c r="AV335" i="2"/>
  <c r="S68" i="2"/>
  <c r="AV5" i="46"/>
  <c r="AV31" i="46" s="1"/>
  <c r="T172" i="2"/>
  <c r="T197" i="2" s="1"/>
  <c r="T198" i="2" s="1"/>
  <c r="AV36" i="46"/>
  <c r="AV62" i="46" s="1"/>
  <c r="AV205" i="2"/>
  <c r="AV400" i="2"/>
  <c r="T14" i="38"/>
  <c r="AV270" i="2"/>
  <c r="AV465" i="2"/>
  <c r="EA360" i="51"/>
  <c r="S129" i="38"/>
  <c r="S130" i="38" s="1"/>
  <c r="EA490" i="50"/>
  <c r="S191" i="38"/>
  <c r="Y239" i="50"/>
  <c r="EG207" i="50"/>
  <c r="BB239" i="50"/>
  <c r="S60" i="38"/>
  <c r="S66" i="38"/>
  <c r="S195" i="38"/>
  <c r="S196" i="38" s="1"/>
  <c r="EA490" i="51"/>
  <c r="EA360" i="50"/>
  <c r="S125" i="38"/>
  <c r="S242" i="38"/>
  <c r="BE438" i="49"/>
  <c r="AB438" i="49"/>
  <c r="EJ406" i="49"/>
  <c r="X533" i="50"/>
  <c r="X566" i="50" s="1"/>
  <c r="CC498" i="50"/>
  <c r="CC433" i="50"/>
  <c r="CC368" i="50"/>
  <c r="CC303" i="50"/>
  <c r="X44" i="50"/>
  <c r="Y434" i="50"/>
  <c r="EG402" i="50"/>
  <c r="BB434" i="50"/>
  <c r="T172" i="49"/>
  <c r="T197" i="49" s="1"/>
  <c r="T198" i="49" s="1"/>
  <c r="AV465" i="49"/>
  <c r="AV335" i="49"/>
  <c r="AV270" i="49"/>
  <c r="AV400" i="49"/>
  <c r="AV205" i="49"/>
  <c r="S68" i="49"/>
  <c r="AV36" i="48"/>
  <c r="AV62" i="48" s="1"/>
  <c r="T233" i="38" s="1"/>
  <c r="T18" i="38"/>
  <c r="T22" i="38" s="1"/>
  <c r="S312" i="38"/>
  <c r="S275" i="38"/>
  <c r="S265" i="38"/>
  <c r="S230" i="38"/>
  <c r="AA607" i="49"/>
  <c r="AB503" i="49"/>
  <c r="BE503" i="49"/>
  <c r="EJ471" i="49"/>
  <c r="Y369" i="50"/>
  <c r="EG337" i="50"/>
  <c r="BB369" i="50"/>
  <c r="S41" i="38"/>
  <c r="S243" i="38" s="1"/>
  <c r="AU128" i="45"/>
  <c r="S327" i="50"/>
  <c r="S328" i="50" s="1"/>
  <c r="BX237" i="50"/>
  <c r="BX262" i="50" s="1"/>
  <c r="EJ341" i="49"/>
  <c r="BE373" i="49"/>
  <c r="AB373" i="49"/>
  <c r="S158" i="38"/>
  <c r="S166" i="38" s="1"/>
  <c r="EA425" i="50"/>
  <c r="BB304" i="50"/>
  <c r="EG272" i="50"/>
  <c r="Y304" i="50"/>
  <c r="CD239" i="50" s="1"/>
  <c r="BE16" i="46"/>
  <c r="BE47" i="46"/>
  <c r="BD14" i="46"/>
  <c r="BD45" i="46"/>
  <c r="BC8" i="46"/>
  <c r="BC39" i="46"/>
  <c r="AB540" i="50"/>
  <c r="AB573" i="50" s="1"/>
  <c r="AB182" i="49"/>
  <c r="BC100" i="48"/>
  <c r="EJ407" i="51"/>
  <c r="AB439" i="51"/>
  <c r="BE504" i="51"/>
  <c r="AB244" i="51"/>
  <c r="EJ472" i="51"/>
  <c r="BE244" i="51"/>
  <c r="BD105" i="45"/>
  <c r="AA608" i="51"/>
  <c r="AB374" i="51"/>
  <c r="EJ277" i="51"/>
  <c r="EJ342" i="51"/>
  <c r="AB309" i="51"/>
  <c r="BD345" i="49"/>
  <c r="CF345" i="49" s="1"/>
  <c r="AB377" i="49" s="1"/>
  <c r="BD475" i="49"/>
  <c r="CF475" i="49" s="1"/>
  <c r="EJ475" i="49" s="1"/>
  <c r="BD280" i="49"/>
  <c r="CF280" i="49" s="1"/>
  <c r="AB312" i="49" s="1"/>
  <c r="BD215" i="49"/>
  <c r="CF215" i="49" s="1"/>
  <c r="AB247" i="49" s="1"/>
  <c r="BD410" i="49"/>
  <c r="CF410" i="49" s="1"/>
  <c r="AB442" i="49" s="1"/>
  <c r="AB539" i="49"/>
  <c r="AB572" i="49" s="1"/>
  <c r="CG309" i="49"/>
  <c r="CG439" i="49"/>
  <c r="CG504" i="49"/>
  <c r="CG374" i="49"/>
  <c r="AB50" i="49"/>
  <c r="BC504" i="2"/>
  <c r="EH472" i="2"/>
  <c r="Y608" i="2"/>
  <c r="Z504" i="2"/>
  <c r="CF440" i="49"/>
  <c r="CF310" i="49"/>
  <c r="AA540" i="49"/>
  <c r="AA573" i="49" s="1"/>
  <c r="CF505" i="49"/>
  <c r="CF375" i="49"/>
  <c r="AA51" i="49"/>
  <c r="BE278" i="50"/>
  <c r="CG278" i="50" s="1"/>
  <c r="EK278" i="50" s="1"/>
  <c r="BE213" i="50"/>
  <c r="CG213" i="50" s="1"/>
  <c r="EK213" i="50" s="1"/>
  <c r="BE343" i="50"/>
  <c r="CG343" i="50" s="1"/>
  <c r="EK343" i="50" s="1"/>
  <c r="BE473" i="50"/>
  <c r="CG473" i="50" s="1"/>
  <c r="EK473" i="50" s="1"/>
  <c r="BE408" i="50"/>
  <c r="CG408" i="50" s="1"/>
  <c r="EK408" i="50" s="1"/>
  <c r="EH407" i="2"/>
  <c r="BC439" i="2"/>
  <c r="Z439" i="2"/>
  <c r="EI215" i="2"/>
  <c r="BD247" i="2"/>
  <c r="AA247" i="2"/>
  <c r="BC15" i="45"/>
  <c r="BE281" i="2"/>
  <c r="CG281" i="2" s="1"/>
  <c r="EK281" i="2" s="1"/>
  <c r="BE411" i="2"/>
  <c r="CG411" i="2" s="1"/>
  <c r="EK411" i="2" s="1"/>
  <c r="BE216" i="2"/>
  <c r="CG216" i="2" s="1"/>
  <c r="EK216" i="2" s="1"/>
  <c r="BE476" i="2"/>
  <c r="CG476" i="2" s="1"/>
  <c r="EK476" i="2" s="1"/>
  <c r="BE346" i="2"/>
  <c r="CG346" i="2" s="1"/>
  <c r="EK346" i="2" s="1"/>
  <c r="BE47" i="48"/>
  <c r="BD439" i="50"/>
  <c r="EI407" i="50"/>
  <c r="AA439" i="50"/>
  <c r="BE344" i="51"/>
  <c r="CG344" i="51" s="1"/>
  <c r="EK344" i="51" s="1"/>
  <c r="BE279" i="51"/>
  <c r="CG279" i="51" s="1"/>
  <c r="EK279" i="51" s="1"/>
  <c r="BE474" i="51"/>
  <c r="CG474" i="51" s="1"/>
  <c r="EK474" i="51" s="1"/>
  <c r="BE106" i="48"/>
  <c r="BE409" i="51"/>
  <c r="CG409" i="51" s="1"/>
  <c r="EK409" i="51" s="1"/>
  <c r="BE214" i="51"/>
  <c r="CG214" i="51" s="1"/>
  <c r="EK214" i="51" s="1"/>
  <c r="BD280" i="50"/>
  <c r="CF280" i="50" s="1"/>
  <c r="BD410" i="50"/>
  <c r="CF410" i="50" s="1"/>
  <c r="BD475" i="50"/>
  <c r="CF475" i="50" s="1"/>
  <c r="BD215" i="50"/>
  <c r="CF215" i="50" s="1"/>
  <c r="AB182" i="50"/>
  <c r="BD345" i="50"/>
  <c r="CF345" i="50" s="1"/>
  <c r="BD107" i="48"/>
  <c r="BD409" i="2"/>
  <c r="CF409" i="2" s="1"/>
  <c r="BD214" i="2"/>
  <c r="CF214" i="2" s="1"/>
  <c r="AB181" i="2"/>
  <c r="BD279" i="2"/>
  <c r="CF279" i="2" s="1"/>
  <c r="BD474" i="2"/>
  <c r="CF474" i="2" s="1"/>
  <c r="BD344" i="2"/>
  <c r="CF344" i="2" s="1"/>
  <c r="BD45" i="48"/>
  <c r="BD377" i="2"/>
  <c r="EI345" i="2"/>
  <c r="AA377" i="2"/>
  <c r="BE409" i="49"/>
  <c r="CG409" i="49" s="1"/>
  <c r="EK409" i="49" s="1"/>
  <c r="BE279" i="49"/>
  <c r="CG279" i="49" s="1"/>
  <c r="EK279" i="49" s="1"/>
  <c r="BE474" i="49"/>
  <c r="CG474" i="49" s="1"/>
  <c r="EK474" i="49" s="1"/>
  <c r="BE344" i="49"/>
  <c r="CG344" i="49" s="1"/>
  <c r="EK344" i="49" s="1"/>
  <c r="BE214" i="49"/>
  <c r="CG214" i="49" s="1"/>
  <c r="EK214" i="49" s="1"/>
  <c r="CE245" i="2"/>
  <c r="EI342" i="50"/>
  <c r="AA374" i="50"/>
  <c r="BD374" i="50"/>
  <c r="BC74" i="45"/>
  <c r="AA244" i="50"/>
  <c r="EI212" i="50"/>
  <c r="BD244" i="50"/>
  <c r="EH212" i="2"/>
  <c r="BC244" i="2"/>
  <c r="Z244" i="2"/>
  <c r="BB12" i="45"/>
  <c r="EI410" i="2"/>
  <c r="AA442" i="2"/>
  <c r="BD442" i="2"/>
  <c r="BC374" i="2"/>
  <c r="Z374" i="2"/>
  <c r="EH342" i="2"/>
  <c r="CE310" i="2"/>
  <c r="CG244" i="49"/>
  <c r="BD507" i="2"/>
  <c r="AA507" i="2"/>
  <c r="EI475" i="2"/>
  <c r="Z611" i="2"/>
  <c r="BD309" i="50"/>
  <c r="AA309" i="50"/>
  <c r="EI277" i="50"/>
  <c r="CF245" i="49"/>
  <c r="BE18" i="45"/>
  <c r="BE79" i="45"/>
  <c r="Z540" i="2"/>
  <c r="Z573" i="2" s="1"/>
  <c r="CE440" i="2"/>
  <c r="CE375" i="2"/>
  <c r="CE505" i="2"/>
  <c r="BE214" i="50"/>
  <c r="CG214" i="50" s="1"/>
  <c r="EK214" i="50" s="1"/>
  <c r="BE344" i="50"/>
  <c r="CG344" i="50" s="1"/>
  <c r="EK344" i="50" s="1"/>
  <c r="BE409" i="50"/>
  <c r="CG409" i="50" s="1"/>
  <c r="EK409" i="50" s="1"/>
  <c r="BE474" i="50"/>
  <c r="CG474" i="50" s="1"/>
  <c r="EK474" i="50" s="1"/>
  <c r="BE279" i="50"/>
  <c r="CG279" i="50" s="1"/>
  <c r="EK279" i="50" s="1"/>
  <c r="EH277" i="2"/>
  <c r="BC309" i="2"/>
  <c r="Z309" i="2"/>
  <c r="BD504" i="50"/>
  <c r="AA504" i="50"/>
  <c r="Z608" i="50"/>
  <c r="EI472" i="50"/>
  <c r="BD105" i="48"/>
  <c r="BD278" i="51"/>
  <c r="CF278" i="51" s="1"/>
  <c r="BD343" i="51"/>
  <c r="CF343" i="51" s="1"/>
  <c r="BD473" i="51"/>
  <c r="CF473" i="51" s="1"/>
  <c r="BD213" i="51"/>
  <c r="AB180" i="51"/>
  <c r="BD408" i="51"/>
  <c r="CF408" i="51" s="1"/>
  <c r="Z51" i="2"/>
  <c r="BC9" i="45"/>
  <c r="BC71" i="45"/>
  <c r="Z498" i="2"/>
  <c r="BC498" i="2"/>
  <c r="Y602" i="2"/>
  <c r="EH466" i="2"/>
  <c r="BC403" i="50"/>
  <c r="CE403" i="50" s="1"/>
  <c r="BC273" i="50"/>
  <c r="CE273" i="50" s="1"/>
  <c r="AA175" i="50"/>
  <c r="BC208" i="50"/>
  <c r="CE208" i="50" s="1"/>
  <c r="BC338" i="50"/>
  <c r="CE338" i="50" s="1"/>
  <c r="BC468" i="50"/>
  <c r="CE468" i="50" s="1"/>
  <c r="EI274" i="50"/>
  <c r="BD306" i="50"/>
  <c r="AA306" i="50"/>
  <c r="AA371" i="2"/>
  <c r="EI339" i="2"/>
  <c r="BD371" i="2"/>
  <c r="BD241" i="2"/>
  <c r="EI209" i="2"/>
  <c r="AA241" i="2"/>
  <c r="CF242" i="2"/>
  <c r="Z303" i="2"/>
  <c r="EH271" i="2"/>
  <c r="BC303" i="2"/>
  <c r="CE239" i="2"/>
  <c r="BD371" i="50"/>
  <c r="AA371" i="50"/>
  <c r="EI339" i="50"/>
  <c r="BC403" i="2"/>
  <c r="CE403" i="2" s="1"/>
  <c r="BC338" i="2"/>
  <c r="CE338" i="2" s="1"/>
  <c r="BC273" i="2"/>
  <c r="CE273" i="2" s="1"/>
  <c r="AA175" i="2"/>
  <c r="BC208" i="2"/>
  <c r="CE208" i="2" s="1"/>
  <c r="BC468" i="2"/>
  <c r="CE468" i="2" s="1"/>
  <c r="AA501" i="50"/>
  <c r="BD501" i="50"/>
  <c r="EI469" i="50"/>
  <c r="Z605" i="50"/>
  <c r="AA306" i="2"/>
  <c r="BD306" i="2"/>
  <c r="EI274" i="2"/>
  <c r="CF242" i="50"/>
  <c r="AA537" i="2"/>
  <c r="AA570" i="2" s="1"/>
  <c r="CF502" i="2"/>
  <c r="CF437" i="2"/>
  <c r="CF372" i="2"/>
  <c r="CF307" i="2"/>
  <c r="AA48" i="2"/>
  <c r="Z534" i="2"/>
  <c r="Z567" i="2" s="1"/>
  <c r="CE499" i="2"/>
  <c r="CE434" i="2"/>
  <c r="CE369" i="2"/>
  <c r="CE304" i="2"/>
  <c r="Z45" i="2"/>
  <c r="CF502" i="50"/>
  <c r="AA537" i="50"/>
  <c r="AA570" i="50" s="1"/>
  <c r="CF437" i="50"/>
  <c r="CF372" i="50"/>
  <c r="CF307" i="50"/>
  <c r="BD241" i="50"/>
  <c r="EI209" i="50"/>
  <c r="AA241" i="50"/>
  <c r="Z368" i="2"/>
  <c r="EH336" i="2"/>
  <c r="BC368" i="2"/>
  <c r="AA436" i="2"/>
  <c r="EI404" i="2"/>
  <c r="BD436" i="2"/>
  <c r="AA501" i="2"/>
  <c r="BD501" i="2"/>
  <c r="Z605" i="2"/>
  <c r="EI469" i="2"/>
  <c r="EH206" i="2"/>
  <c r="Z238" i="2"/>
  <c r="BC238" i="2"/>
  <c r="BB6" i="45"/>
  <c r="EI404" i="50"/>
  <c r="AA436" i="50"/>
  <c r="BD436" i="50"/>
  <c r="Z433" i="2"/>
  <c r="BC433" i="2"/>
  <c r="EH401" i="2"/>
  <c r="AA48" i="50"/>
  <c r="BD73" i="46" s="1"/>
  <c r="BD306" i="49"/>
  <c r="AA306" i="49"/>
  <c r="Y44" i="51"/>
  <c r="BB100" i="46" s="1"/>
  <c r="BC101" i="45"/>
  <c r="BC102" i="45"/>
  <c r="AA175" i="49"/>
  <c r="BC273" i="49"/>
  <c r="CE273" i="49" s="1"/>
  <c r="BC338" i="49"/>
  <c r="CE338" i="49" s="1"/>
  <c r="BC39" i="48"/>
  <c r="BC403" i="49"/>
  <c r="CE403" i="49" s="1"/>
  <c r="BC468" i="49"/>
  <c r="CE468" i="49" s="1"/>
  <c r="BC208" i="49"/>
  <c r="CE208" i="49" s="1"/>
  <c r="AA501" i="49"/>
  <c r="Z605" i="49"/>
  <c r="BD501" i="49"/>
  <c r="EI469" i="49"/>
  <c r="CE239" i="51"/>
  <c r="AA241" i="51"/>
  <c r="EI209" i="51"/>
  <c r="BD241" i="51"/>
  <c r="Y533" i="51"/>
  <c r="Y566" i="51" s="1"/>
  <c r="CD498" i="51"/>
  <c r="CD433" i="51"/>
  <c r="CD303" i="51"/>
  <c r="CD368" i="51"/>
  <c r="BD436" i="51"/>
  <c r="AA436" i="51"/>
  <c r="EI404" i="51"/>
  <c r="BD371" i="51"/>
  <c r="AA371" i="51"/>
  <c r="EI339" i="51"/>
  <c r="BD371" i="49"/>
  <c r="AA371" i="49"/>
  <c r="EI339" i="49"/>
  <c r="Z534" i="51"/>
  <c r="Z567" i="51" s="1"/>
  <c r="CE499" i="51"/>
  <c r="CE434" i="51"/>
  <c r="CE304" i="51"/>
  <c r="CE369" i="51"/>
  <c r="Z45" i="51"/>
  <c r="BC101" i="46" s="1"/>
  <c r="CF502" i="49"/>
  <c r="AA537" i="49"/>
  <c r="AA570" i="49" s="1"/>
  <c r="CF437" i="49"/>
  <c r="CF372" i="49"/>
  <c r="CF307" i="49"/>
  <c r="AA48" i="49"/>
  <c r="BD436" i="49"/>
  <c r="EI404" i="49"/>
  <c r="AA436" i="49"/>
  <c r="CD238" i="51"/>
  <c r="AA370" i="51"/>
  <c r="EI338" i="51"/>
  <c r="BD370" i="51"/>
  <c r="BD500" i="51"/>
  <c r="Z604" i="51"/>
  <c r="AA500" i="51"/>
  <c r="EI468" i="51"/>
  <c r="CE239" i="49"/>
  <c r="Z534" i="49"/>
  <c r="Z567" i="49" s="1"/>
  <c r="CE499" i="49"/>
  <c r="CE434" i="49"/>
  <c r="CE369" i="49"/>
  <c r="CE304" i="49"/>
  <c r="CF242" i="51"/>
  <c r="AA537" i="51"/>
  <c r="AA570" i="51" s="1"/>
  <c r="CF502" i="51"/>
  <c r="CF372" i="51"/>
  <c r="CF437" i="51"/>
  <c r="CF307" i="51"/>
  <c r="AA48" i="51"/>
  <c r="BD104" i="46" s="1"/>
  <c r="Z605" i="51"/>
  <c r="BD501" i="51"/>
  <c r="AA501" i="51"/>
  <c r="EI469" i="51"/>
  <c r="EI273" i="51"/>
  <c r="BD305" i="51"/>
  <c r="AA305" i="51"/>
  <c r="Z173" i="49"/>
  <c r="BB401" i="49"/>
  <c r="CD401" i="49" s="1"/>
  <c r="BB271" i="49"/>
  <c r="CD271" i="49" s="1"/>
  <c r="BB466" i="49"/>
  <c r="CD466" i="49" s="1"/>
  <c r="BB206" i="49"/>
  <c r="CD206" i="49" s="1"/>
  <c r="BB37" i="48"/>
  <c r="BB336" i="49"/>
  <c r="CD336" i="49" s="1"/>
  <c r="CF242" i="49"/>
  <c r="AA306" i="51"/>
  <c r="EI274" i="51"/>
  <c r="BD306" i="51"/>
  <c r="EI208" i="51"/>
  <c r="BD240" i="51"/>
  <c r="AA240" i="51"/>
  <c r="AA435" i="51"/>
  <c r="BD435" i="51"/>
  <c r="EI403" i="51"/>
  <c r="AA241" i="49"/>
  <c r="EI209" i="49"/>
  <c r="BD241" i="49"/>
  <c r="BC40" i="45"/>
  <c r="Z45" i="49"/>
  <c r="S279" i="38" l="1"/>
  <c r="S247" i="38"/>
  <c r="S283" i="38" s="1"/>
  <c r="S321" i="38"/>
  <c r="S309" i="38"/>
  <c r="S266" i="38"/>
  <c r="T237" i="38"/>
  <c r="T273" i="38" s="1"/>
  <c r="T269" i="38"/>
  <c r="AV425" i="2"/>
  <c r="T149" i="38" s="1"/>
  <c r="BX400" i="2"/>
  <c r="S75" i="38"/>
  <c r="S71" i="38"/>
  <c r="S79" i="38" s="1"/>
  <c r="AV99" i="46"/>
  <c r="AV125" i="46" s="1"/>
  <c r="AV97" i="48"/>
  <c r="AV123" i="48" s="1"/>
  <c r="T234" i="38" s="1"/>
  <c r="AV270" i="51"/>
  <c r="T172" i="51"/>
  <c r="T197" i="51" s="1"/>
  <c r="T198" i="51" s="1"/>
  <c r="AV400" i="51"/>
  <c r="AV335" i="51"/>
  <c r="S68" i="51"/>
  <c r="AV205" i="51"/>
  <c r="AV465" i="51"/>
  <c r="S174" i="38"/>
  <c r="S170" i="38"/>
  <c r="S178" i="38" s="1"/>
  <c r="S594" i="49"/>
  <c r="S134" i="49"/>
  <c r="S102" i="49"/>
  <c r="T36" i="38"/>
  <c r="AV230" i="2"/>
  <c r="T50" i="38" s="1"/>
  <c r="BX205" i="2"/>
  <c r="S107" i="38"/>
  <c r="S103" i="38"/>
  <c r="S111" i="38" s="1"/>
  <c r="S108" i="38"/>
  <c r="S104" i="38"/>
  <c r="S112" i="38" s="1"/>
  <c r="AV230" i="49"/>
  <c r="T54" i="38" s="1"/>
  <c r="BX205" i="49"/>
  <c r="S74" i="38"/>
  <c r="S70" i="38"/>
  <c r="S78" i="38" s="1"/>
  <c r="T224" i="38"/>
  <c r="S109" i="38"/>
  <c r="S105" i="38"/>
  <c r="S113" i="38" s="1"/>
  <c r="S313" i="38"/>
  <c r="BX400" i="49"/>
  <c r="AV425" i="49"/>
  <c r="T153" i="38" s="1"/>
  <c r="BA69" i="46"/>
  <c r="BA466" i="50"/>
  <c r="CC466" i="50" s="1"/>
  <c r="BA401" i="50"/>
  <c r="CC401" i="50" s="1"/>
  <c r="Y173" i="50"/>
  <c r="BA271" i="50"/>
  <c r="CC271" i="50" s="1"/>
  <c r="BA206" i="50"/>
  <c r="CC206" i="50" s="1"/>
  <c r="BA68" i="45" s="1"/>
  <c r="BA336" i="50"/>
  <c r="CC336" i="50" s="1"/>
  <c r="BA98" i="48"/>
  <c r="S565" i="50"/>
  <c r="S590" i="50" s="1"/>
  <c r="S591" i="50" s="1"/>
  <c r="T33" i="38" s="1"/>
  <c r="S557" i="50"/>
  <c r="S558" i="50" s="1"/>
  <c r="BE105" i="46"/>
  <c r="BE103" i="48"/>
  <c r="BE471" i="51"/>
  <c r="CG471" i="51" s="1"/>
  <c r="EK471" i="51" s="1"/>
  <c r="BE276" i="51"/>
  <c r="CG276" i="51" s="1"/>
  <c r="EK276" i="51" s="1"/>
  <c r="BE211" i="51"/>
  <c r="CG211" i="51" s="1"/>
  <c r="EK211" i="51" s="1"/>
  <c r="BE406" i="51"/>
  <c r="CG406" i="51" s="1"/>
  <c r="EK406" i="51" s="1"/>
  <c r="BE341" i="51"/>
  <c r="CG341" i="51" s="1"/>
  <c r="EK341" i="51" s="1"/>
  <c r="AV295" i="49"/>
  <c r="T87" i="38" s="1"/>
  <c r="BX270" i="49"/>
  <c r="S42" i="38"/>
  <c r="S244" i="38" s="1"/>
  <c r="S173" i="38"/>
  <c r="S169" i="38"/>
  <c r="S177" i="38" s="1"/>
  <c r="S64" i="38"/>
  <c r="S68" i="38" s="1"/>
  <c r="AV360" i="49"/>
  <c r="T120" i="38" s="1"/>
  <c r="BX335" i="49"/>
  <c r="S246" i="38"/>
  <c r="S282" i="38" s="1"/>
  <c r="S278" i="38"/>
  <c r="AV490" i="2"/>
  <c r="T182" i="38" s="1"/>
  <c r="BX465" i="2"/>
  <c r="S102" i="2"/>
  <c r="S594" i="2"/>
  <c r="T24" i="38"/>
  <c r="S134" i="2"/>
  <c r="R319" i="38"/>
  <c r="R337" i="38"/>
  <c r="R316" i="38"/>
  <c r="R307" i="38"/>
  <c r="R334" i="38"/>
  <c r="R358" i="38"/>
  <c r="R363" i="38"/>
  <c r="R361" i="38"/>
  <c r="R325" i="38"/>
  <c r="AB538" i="49"/>
  <c r="AB571" i="49" s="1"/>
  <c r="CG438" i="49"/>
  <c r="CG373" i="49"/>
  <c r="CG308" i="49"/>
  <c r="CG503" i="49"/>
  <c r="AB49" i="49"/>
  <c r="S159" i="38"/>
  <c r="S167" i="38" s="1"/>
  <c r="AV490" i="49"/>
  <c r="T186" i="38" s="1"/>
  <c r="BX465" i="49"/>
  <c r="S133" i="38"/>
  <c r="Y534" i="50"/>
  <c r="Y567" i="50" s="1"/>
  <c r="CD499" i="50"/>
  <c r="CD369" i="50"/>
  <c r="CD434" i="50"/>
  <c r="CD304" i="50"/>
  <c r="Y45" i="50"/>
  <c r="AV295" i="2"/>
  <c r="T83" i="38" s="1"/>
  <c r="BX270" i="2"/>
  <c r="AV360" i="2"/>
  <c r="T116" i="38" s="1"/>
  <c r="BX335" i="2"/>
  <c r="S206" i="38"/>
  <c r="S215" i="38" s="1"/>
  <c r="S202" i="38"/>
  <c r="S210" i="38" s="1"/>
  <c r="S565" i="51"/>
  <c r="S590" i="51" s="1"/>
  <c r="S591" i="51" s="1"/>
  <c r="T45" i="38" s="1"/>
  <c r="T46" i="38" s="1"/>
  <c r="S557" i="51"/>
  <c r="S558" i="51" s="1"/>
  <c r="S140" i="38"/>
  <c r="S136" i="38"/>
  <c r="S144" i="38" s="1"/>
  <c r="S199" i="38"/>
  <c r="S192" i="38"/>
  <c r="S200" i="38" s="1"/>
  <c r="AV68" i="46"/>
  <c r="AV94" i="46" s="1"/>
  <c r="S68" i="50"/>
  <c r="AV335" i="50"/>
  <c r="AV270" i="50"/>
  <c r="T172" i="50"/>
  <c r="T197" i="50" s="1"/>
  <c r="T198" i="50" s="1"/>
  <c r="AV465" i="50"/>
  <c r="AV400" i="50"/>
  <c r="AV205" i="50"/>
  <c r="T34" i="38"/>
  <c r="S126" i="38"/>
  <c r="S134" i="38" s="1"/>
  <c r="CG243" i="49"/>
  <c r="BC7" i="46"/>
  <c r="BC38" i="46"/>
  <c r="BC13" i="46"/>
  <c r="BC44" i="46"/>
  <c r="BD10" i="46"/>
  <c r="BD41" i="46"/>
  <c r="CG504" i="51"/>
  <c r="CG439" i="51"/>
  <c r="EJ215" i="49"/>
  <c r="CG374" i="51"/>
  <c r="CG309" i="51"/>
  <c r="CG244" i="51"/>
  <c r="AB50" i="51"/>
  <c r="BE106" i="46" s="1"/>
  <c r="AB539" i="51"/>
  <c r="AB572" i="51" s="1"/>
  <c r="AB507" i="49"/>
  <c r="AB542" i="49" s="1"/>
  <c r="AB575" i="49" s="1"/>
  <c r="BE507" i="49"/>
  <c r="BE312" i="49"/>
  <c r="EJ280" i="49"/>
  <c r="BE377" i="49"/>
  <c r="EJ345" i="49"/>
  <c r="BE247" i="49"/>
  <c r="BD46" i="45"/>
  <c r="BE442" i="49"/>
  <c r="EJ410" i="49"/>
  <c r="AA611" i="49"/>
  <c r="BE76" i="45"/>
  <c r="BE75" i="45"/>
  <c r="CE244" i="2"/>
  <c r="CF247" i="2"/>
  <c r="BD77" i="45"/>
  <c r="AB505" i="51"/>
  <c r="EJ473" i="51"/>
  <c r="BE505" i="51"/>
  <c r="BE376" i="2"/>
  <c r="AB376" i="2"/>
  <c r="EJ344" i="2"/>
  <c r="AB312" i="50"/>
  <c r="BE312" i="50"/>
  <c r="EJ280" i="50"/>
  <c r="BE440" i="51"/>
  <c r="AB440" i="51"/>
  <c r="EJ408" i="51"/>
  <c r="BE375" i="51"/>
  <c r="EJ343" i="51"/>
  <c r="AB375" i="51"/>
  <c r="Z539" i="2"/>
  <c r="Z572" i="2" s="1"/>
  <c r="CE309" i="2"/>
  <c r="CE504" i="2"/>
  <c r="CE439" i="2"/>
  <c r="CE374" i="2"/>
  <c r="Z50" i="2"/>
  <c r="BE45" i="45"/>
  <c r="BE506" i="2"/>
  <c r="EJ474" i="2"/>
  <c r="AB506" i="2"/>
  <c r="AA610" i="2"/>
  <c r="AB246" i="2"/>
  <c r="BE246" i="2"/>
  <c r="EJ214" i="2"/>
  <c r="EJ215" i="50"/>
  <c r="BE247" i="50"/>
  <c r="AB247" i="50"/>
  <c r="BE107" i="45"/>
  <c r="BE16" i="45"/>
  <c r="CF442" i="2"/>
  <c r="CF377" i="2"/>
  <c r="AA542" i="2"/>
  <c r="AA575" i="2" s="1"/>
  <c r="CF312" i="2"/>
  <c r="CF507" i="2"/>
  <c r="AA53" i="2"/>
  <c r="BE342" i="49"/>
  <c r="CG342" i="49" s="1"/>
  <c r="EK342" i="49" s="1"/>
  <c r="BE407" i="49"/>
  <c r="CG407" i="49" s="1"/>
  <c r="EK407" i="49" s="1"/>
  <c r="BE277" i="49"/>
  <c r="CG277" i="49" s="1"/>
  <c r="EK277" i="49" s="1"/>
  <c r="BE472" i="49"/>
  <c r="CG472" i="49" s="1"/>
  <c r="EK472" i="49" s="1"/>
  <c r="BE212" i="49"/>
  <c r="CG212" i="49" s="1"/>
  <c r="EK212" i="49" s="1"/>
  <c r="AA180" i="2"/>
  <c r="BC278" i="2"/>
  <c r="CE278" i="2" s="1"/>
  <c r="BC213" i="2"/>
  <c r="CE213" i="2" s="1"/>
  <c r="BC408" i="2"/>
  <c r="CE408" i="2" s="1"/>
  <c r="BC343" i="2"/>
  <c r="CE343" i="2" s="1"/>
  <c r="BC473" i="2"/>
  <c r="CE473" i="2" s="1"/>
  <c r="BC44" i="48"/>
  <c r="CF244" i="50"/>
  <c r="EJ279" i="2"/>
  <c r="AB311" i="2"/>
  <c r="BE311" i="2"/>
  <c r="AB441" i="2"/>
  <c r="BE441" i="2"/>
  <c r="EJ409" i="2"/>
  <c r="EJ345" i="50"/>
  <c r="AB377" i="50"/>
  <c r="BE377" i="50"/>
  <c r="EJ475" i="50"/>
  <c r="AB507" i="50"/>
  <c r="BE507" i="50"/>
  <c r="AA611" i="50"/>
  <c r="BD343" i="49"/>
  <c r="CF343" i="49" s="1"/>
  <c r="BD213" i="49"/>
  <c r="CF213" i="49" s="1"/>
  <c r="BD408" i="49"/>
  <c r="CF408" i="49" s="1"/>
  <c r="AB180" i="49"/>
  <c r="BD278" i="49"/>
  <c r="CF278" i="49" s="1"/>
  <c r="BD473" i="49"/>
  <c r="CF473" i="49" s="1"/>
  <c r="CF213" i="51"/>
  <c r="BE310" i="51"/>
  <c r="AB310" i="51"/>
  <c r="EJ278" i="51"/>
  <c r="AA539" i="50"/>
  <c r="AA572" i="50" s="1"/>
  <c r="CF309" i="50"/>
  <c r="CF504" i="50"/>
  <c r="CF374" i="50"/>
  <c r="CF439" i="50"/>
  <c r="BD14" i="45"/>
  <c r="BE442" i="50"/>
  <c r="AB442" i="50"/>
  <c r="EJ410" i="50"/>
  <c r="CG507" i="49"/>
  <c r="AA50" i="50"/>
  <c r="BD75" i="46" s="1"/>
  <c r="BC8" i="45"/>
  <c r="BD240" i="50"/>
  <c r="AA240" i="50"/>
  <c r="EI208" i="50"/>
  <c r="BD470" i="50"/>
  <c r="CF470" i="50" s="1"/>
  <c r="AB177" i="50"/>
  <c r="BD340" i="50"/>
  <c r="CF340" i="50" s="1"/>
  <c r="BD210" i="50"/>
  <c r="CF210" i="50" s="1"/>
  <c r="BD405" i="50"/>
  <c r="CF405" i="50" s="1"/>
  <c r="BD275" i="50"/>
  <c r="CF275" i="50" s="1"/>
  <c r="CE498" i="2"/>
  <c r="Z533" i="2"/>
  <c r="Z566" i="2" s="1"/>
  <c r="CE433" i="2"/>
  <c r="CE368" i="2"/>
  <c r="CE303" i="2"/>
  <c r="Z44" i="2"/>
  <c r="AA174" i="2"/>
  <c r="BC207" i="2"/>
  <c r="CE207" i="2" s="1"/>
  <c r="BC337" i="2"/>
  <c r="CE337" i="2" s="1"/>
  <c r="BC402" i="2"/>
  <c r="CE402" i="2" s="1"/>
  <c r="BC467" i="2"/>
  <c r="CE467" i="2" s="1"/>
  <c r="BC272" i="2"/>
  <c r="CE272" i="2" s="1"/>
  <c r="Z604" i="2"/>
  <c r="BD500" i="2"/>
  <c r="AA500" i="2"/>
  <c r="EI468" i="2"/>
  <c r="CE238" i="2"/>
  <c r="CF241" i="50"/>
  <c r="BD370" i="50"/>
  <c r="AA370" i="50"/>
  <c r="EI338" i="50"/>
  <c r="BD305" i="50"/>
  <c r="AA305" i="50"/>
  <c r="EI273" i="50"/>
  <c r="BD370" i="2"/>
  <c r="EI338" i="2"/>
  <c r="AA370" i="2"/>
  <c r="AA536" i="50"/>
  <c r="AA569" i="50" s="1"/>
  <c r="CF371" i="50"/>
  <c r="CF436" i="50"/>
  <c r="CF306" i="50"/>
  <c r="CF501" i="50"/>
  <c r="BD470" i="2"/>
  <c r="CF470" i="2" s="1"/>
  <c r="BD405" i="2"/>
  <c r="CF405" i="2" s="1"/>
  <c r="AB177" i="2"/>
  <c r="BD210" i="2"/>
  <c r="CF210" i="2" s="1"/>
  <c r="BD275" i="2"/>
  <c r="CF275" i="2" s="1"/>
  <c r="BD340" i="2"/>
  <c r="CF340" i="2" s="1"/>
  <c r="BD435" i="2"/>
  <c r="EI403" i="2"/>
  <c r="AA435" i="2"/>
  <c r="CF501" i="2"/>
  <c r="AA536" i="2"/>
  <c r="AA569" i="2" s="1"/>
  <c r="CF436" i="2"/>
  <c r="CF371" i="2"/>
  <c r="CF306" i="2"/>
  <c r="AA47" i="2"/>
  <c r="AA47" i="50"/>
  <c r="BD72" i="46" s="1"/>
  <c r="AA240" i="2"/>
  <c r="EI208" i="2"/>
  <c r="BD240" i="2"/>
  <c r="BD435" i="50"/>
  <c r="EI403" i="50"/>
  <c r="AA435" i="50"/>
  <c r="CF241" i="2"/>
  <c r="EI273" i="2"/>
  <c r="BD305" i="2"/>
  <c r="AA305" i="2"/>
  <c r="Z604" i="50"/>
  <c r="AA500" i="50"/>
  <c r="BD500" i="50"/>
  <c r="EI468" i="50"/>
  <c r="BC70" i="45"/>
  <c r="BB336" i="51"/>
  <c r="CD336" i="51" s="1"/>
  <c r="BB206" i="51"/>
  <c r="CD206" i="51" s="1"/>
  <c r="BC238" i="51" s="1"/>
  <c r="Z173" i="51"/>
  <c r="BB466" i="51"/>
  <c r="CD466" i="51" s="1"/>
  <c r="Z498" i="51" s="1"/>
  <c r="BB271" i="51"/>
  <c r="CD271" i="51" s="1"/>
  <c r="BB401" i="51"/>
  <c r="CD401" i="51" s="1"/>
  <c r="EH401" i="51" s="1"/>
  <c r="CF241" i="49"/>
  <c r="BC238" i="49"/>
  <c r="Z238" i="49"/>
  <c r="EH206" i="49"/>
  <c r="BD370" i="49"/>
  <c r="AA370" i="49"/>
  <c r="EI338" i="49"/>
  <c r="Z368" i="49"/>
  <c r="BC368" i="49"/>
  <c r="EH336" i="49"/>
  <c r="Y602" i="49"/>
  <c r="BC498" i="49"/>
  <c r="EH466" i="49"/>
  <c r="Z498" i="49"/>
  <c r="AB177" i="49"/>
  <c r="BD275" i="49"/>
  <c r="CF275" i="49" s="1"/>
  <c r="BD340" i="49"/>
  <c r="CF340" i="49" s="1"/>
  <c r="BD210" i="49"/>
  <c r="CF210" i="49" s="1"/>
  <c r="BD41" i="48"/>
  <c r="BD470" i="49"/>
  <c r="CF470" i="49" s="1"/>
  <c r="BD405" i="49"/>
  <c r="CF405" i="49" s="1"/>
  <c r="AA174" i="51"/>
  <c r="BC402" i="51"/>
  <c r="CE402" i="51" s="1"/>
  <c r="BC337" i="51"/>
  <c r="CE337" i="51" s="1"/>
  <c r="BC272" i="51"/>
  <c r="CE272" i="51" s="1"/>
  <c r="BC467" i="51"/>
  <c r="CE467" i="51" s="1"/>
  <c r="BC207" i="51"/>
  <c r="CE207" i="51" s="1"/>
  <c r="BD305" i="49"/>
  <c r="EI273" i="49"/>
  <c r="AA305" i="49"/>
  <c r="CF501" i="51"/>
  <c r="AA536" i="51"/>
  <c r="AA569" i="51" s="1"/>
  <c r="CF436" i="51"/>
  <c r="CF306" i="51"/>
  <c r="CF371" i="51"/>
  <c r="AA47" i="51"/>
  <c r="BD103" i="46" s="1"/>
  <c r="BD435" i="49"/>
  <c r="AA435" i="49"/>
  <c r="EI403" i="49"/>
  <c r="BD240" i="49"/>
  <c r="AA240" i="49"/>
  <c r="EI208" i="49"/>
  <c r="AA174" i="49"/>
  <c r="BC402" i="49"/>
  <c r="CE402" i="49" s="1"/>
  <c r="BC467" i="49"/>
  <c r="CE467" i="49" s="1"/>
  <c r="BC38" i="48"/>
  <c r="BC272" i="49"/>
  <c r="CE272" i="49" s="1"/>
  <c r="BC207" i="49"/>
  <c r="CE207" i="49" s="1"/>
  <c r="BC337" i="49"/>
  <c r="CE337" i="49" s="1"/>
  <c r="AB177" i="51"/>
  <c r="BD405" i="51"/>
  <c r="CF405" i="51" s="1"/>
  <c r="BD470" i="51"/>
  <c r="CF470" i="51" s="1"/>
  <c r="BD275" i="51"/>
  <c r="CF275" i="51" s="1"/>
  <c r="BD210" i="51"/>
  <c r="CF210" i="51" s="1"/>
  <c r="BD340" i="51"/>
  <c r="CF340" i="51" s="1"/>
  <c r="BD102" i="48"/>
  <c r="CF501" i="49"/>
  <c r="AA536" i="49"/>
  <c r="AA569" i="49" s="1"/>
  <c r="CF436" i="49"/>
  <c r="CF371" i="49"/>
  <c r="CF306" i="49"/>
  <c r="AA47" i="49"/>
  <c r="AA535" i="51"/>
  <c r="AA568" i="51" s="1"/>
  <c r="CF500" i="51"/>
  <c r="CF435" i="51"/>
  <c r="CF305" i="51"/>
  <c r="CF370" i="51"/>
  <c r="AA46" i="51"/>
  <c r="BD102" i="46" s="1"/>
  <c r="CF241" i="51"/>
  <c r="BC303" i="49"/>
  <c r="EH271" i="49"/>
  <c r="Z303" i="49"/>
  <c r="BB37" i="45"/>
  <c r="Z433" i="49"/>
  <c r="BC433" i="49"/>
  <c r="EH401" i="49"/>
  <c r="CF240" i="51"/>
  <c r="Z604" i="49"/>
  <c r="BD500" i="49"/>
  <c r="AA500" i="49"/>
  <c r="EI468" i="49"/>
  <c r="BC39" i="45"/>
  <c r="S219" i="38" l="1"/>
  <c r="S255" i="38" s="1"/>
  <c r="S251" i="38"/>
  <c r="S175" i="38"/>
  <c r="S171" i="38"/>
  <c r="S179" i="38" s="1"/>
  <c r="Y303" i="50"/>
  <c r="BB303" i="50"/>
  <c r="EG271" i="50"/>
  <c r="BX205" i="51"/>
  <c r="AV230" i="51"/>
  <c r="T55" i="38" s="1"/>
  <c r="T56" i="38" s="1"/>
  <c r="AV230" i="50"/>
  <c r="T51" i="38" s="1"/>
  <c r="T52" i="38" s="1"/>
  <c r="BX205" i="50"/>
  <c r="S208" i="38"/>
  <c r="S204" i="38"/>
  <c r="S212" i="38" s="1"/>
  <c r="BE471" i="49"/>
  <c r="CG471" i="49" s="1"/>
  <c r="EK471" i="49" s="1"/>
  <c r="BE276" i="49"/>
  <c r="CG276" i="49" s="1"/>
  <c r="EK276" i="49" s="1"/>
  <c r="BE341" i="49"/>
  <c r="CG341" i="49" s="1"/>
  <c r="EK341" i="49" s="1"/>
  <c r="BE406" i="49"/>
  <c r="CG406" i="49" s="1"/>
  <c r="EK406" i="49" s="1"/>
  <c r="BE211" i="49"/>
  <c r="CG211" i="49" s="1"/>
  <c r="EK211" i="49" s="1"/>
  <c r="BE42" i="48"/>
  <c r="AW367" i="49"/>
  <c r="BX360" i="49"/>
  <c r="EB335" i="49"/>
  <c r="T367" i="49"/>
  <c r="T392" i="49" s="1"/>
  <c r="T393" i="49" s="1"/>
  <c r="BE104" i="45"/>
  <c r="S594" i="51"/>
  <c r="T37" i="38"/>
  <c r="T38" i="38" s="1"/>
  <c r="S102" i="51"/>
  <c r="S134" i="51"/>
  <c r="AV425" i="50"/>
  <c r="T150" i="38" s="1"/>
  <c r="T151" i="38" s="1"/>
  <c r="BX400" i="50"/>
  <c r="S203" i="38"/>
  <c r="S211" i="38" s="1"/>
  <c r="S207" i="38"/>
  <c r="T367" i="2"/>
  <c r="T392" i="2" s="1"/>
  <c r="T393" i="2" s="1"/>
  <c r="AW367" i="2"/>
  <c r="EB335" i="2"/>
  <c r="BX360" i="2"/>
  <c r="BB433" i="50"/>
  <c r="Y433" i="50"/>
  <c r="EG401" i="50"/>
  <c r="BX335" i="51"/>
  <c r="AV360" i="51"/>
  <c r="T121" i="38" s="1"/>
  <c r="T122" i="38" s="1"/>
  <c r="AV490" i="50"/>
  <c r="T183" i="38" s="1"/>
  <c r="T184" i="38" s="1"/>
  <c r="BX465" i="50"/>
  <c r="S76" i="38"/>
  <c r="S72" i="38"/>
  <c r="S80" i="38" s="1"/>
  <c r="X602" i="50"/>
  <c r="EG466" i="50"/>
  <c r="Y498" i="50"/>
  <c r="BB498" i="50"/>
  <c r="T260" i="38"/>
  <c r="T228" i="38"/>
  <c r="AV425" i="51"/>
  <c r="T154" i="38" s="1"/>
  <c r="T155" i="38" s="1"/>
  <c r="BX400" i="51"/>
  <c r="T432" i="2"/>
  <c r="T457" i="2" s="1"/>
  <c r="T458" i="2" s="1"/>
  <c r="EB400" i="2"/>
  <c r="AW432" i="2"/>
  <c r="BX425" i="2"/>
  <c r="S310" i="38"/>
  <c r="S322" i="38"/>
  <c r="S142" i="38"/>
  <c r="S138" i="38"/>
  <c r="S146" i="38" s="1"/>
  <c r="AV295" i="50"/>
  <c r="T84" i="38" s="1"/>
  <c r="T85" i="38" s="1"/>
  <c r="BX270" i="50"/>
  <c r="BX295" i="2"/>
  <c r="EB270" i="2"/>
  <c r="AW302" i="2"/>
  <c r="T302" i="2"/>
  <c r="S141" i="38"/>
  <c r="S137" i="38"/>
  <c r="S145" i="38" s="1"/>
  <c r="AW497" i="2"/>
  <c r="S601" i="2"/>
  <c r="S626" i="2" s="1"/>
  <c r="BX490" i="2"/>
  <c r="T497" i="2"/>
  <c r="T522" i="2" s="1"/>
  <c r="T523" i="2" s="1"/>
  <c r="EB465" i="2"/>
  <c r="BX230" i="2"/>
  <c r="EB205" i="2"/>
  <c r="T237" i="2"/>
  <c r="AW237" i="2"/>
  <c r="AV5" i="45"/>
  <c r="AV31" i="45" s="1"/>
  <c r="T28" i="38" s="1"/>
  <c r="AV295" i="51"/>
  <c r="T88" i="38" s="1"/>
  <c r="T89" i="38" s="1"/>
  <c r="BX270" i="51"/>
  <c r="AV360" i="50"/>
  <c r="T117" i="38" s="1"/>
  <c r="T118" i="38" s="1"/>
  <c r="BX335" i="50"/>
  <c r="EB465" i="49"/>
  <c r="S601" i="49"/>
  <c r="S626" i="49" s="1"/>
  <c r="AW497" i="49"/>
  <c r="BX490" i="49"/>
  <c r="T497" i="49"/>
  <c r="T522" i="49" s="1"/>
  <c r="T523" i="49" s="1"/>
  <c r="S280" i="38"/>
  <c r="S248" i="38"/>
  <c r="BB368" i="50"/>
  <c r="Y368" i="50"/>
  <c r="EG336" i="50"/>
  <c r="T432" i="49"/>
  <c r="T457" i="49" s="1"/>
  <c r="T458" i="49" s="1"/>
  <c r="AW432" i="49"/>
  <c r="BX425" i="49"/>
  <c r="EB400" i="49"/>
  <c r="BX230" i="49"/>
  <c r="T237" i="49"/>
  <c r="EB205" i="49"/>
  <c r="AW237" i="49"/>
  <c r="AV36" i="45"/>
  <c r="AV62" i="45" s="1"/>
  <c r="T235" i="38"/>
  <c r="T238" i="38"/>
  <c r="T274" i="38" s="1"/>
  <c r="T270" i="38"/>
  <c r="S102" i="50"/>
  <c r="S594" i="50"/>
  <c r="T25" i="38"/>
  <c r="T26" i="38" s="1"/>
  <c r="S134" i="50"/>
  <c r="BB70" i="46"/>
  <c r="BB467" i="50"/>
  <c r="CD467" i="50" s="1"/>
  <c r="BB402" i="50"/>
  <c r="CD402" i="50" s="1"/>
  <c r="Z174" i="50"/>
  <c r="BB272" i="50"/>
  <c r="CD272" i="50" s="1"/>
  <c r="BB207" i="50"/>
  <c r="CD207" i="50" s="1"/>
  <c r="BB69" i="45" s="1"/>
  <c r="BB337" i="50"/>
  <c r="CD337" i="50" s="1"/>
  <c r="BB99" i="48"/>
  <c r="EB270" i="49"/>
  <c r="BX295" i="49"/>
  <c r="AW302" i="49"/>
  <c r="T302" i="49"/>
  <c r="Y238" i="50"/>
  <c r="BB238" i="50"/>
  <c r="EG206" i="50"/>
  <c r="AV490" i="51"/>
  <c r="T187" i="38" s="1"/>
  <c r="T188" i="38" s="1"/>
  <c r="BX465" i="51"/>
  <c r="T225" i="38"/>
  <c r="BD9" i="46"/>
  <c r="BD40" i="46"/>
  <c r="BC12" i="46"/>
  <c r="BC43" i="46"/>
  <c r="BC6" i="46"/>
  <c r="BC37" i="46"/>
  <c r="BD15" i="46"/>
  <c r="BD46" i="46"/>
  <c r="BE277" i="51"/>
  <c r="CG277" i="51" s="1"/>
  <c r="EK277" i="51" s="1"/>
  <c r="BE472" i="51"/>
  <c r="CG472" i="51" s="1"/>
  <c r="EK472" i="51" s="1"/>
  <c r="BE407" i="51"/>
  <c r="CG407" i="51" s="1"/>
  <c r="EK407" i="51" s="1"/>
  <c r="BE212" i="51"/>
  <c r="CG212" i="51" s="1"/>
  <c r="EK212" i="51" s="1"/>
  <c r="BE342" i="51"/>
  <c r="CG342" i="51" s="1"/>
  <c r="EK342" i="51" s="1"/>
  <c r="CG247" i="49"/>
  <c r="AB53" i="49"/>
  <c r="CG442" i="49"/>
  <c r="CG377" i="49"/>
  <c r="CG312" i="49"/>
  <c r="EJ473" i="49"/>
  <c r="BE505" i="49"/>
  <c r="AB505" i="49"/>
  <c r="AA609" i="49"/>
  <c r="BE245" i="49"/>
  <c r="AB245" i="49"/>
  <c r="EJ213" i="49"/>
  <c r="AA310" i="2"/>
  <c r="BD310" i="2"/>
  <c r="EI278" i="2"/>
  <c r="BE310" i="49"/>
  <c r="AB310" i="49"/>
  <c r="EJ278" i="49"/>
  <c r="AB375" i="49"/>
  <c r="BE375" i="49"/>
  <c r="EJ343" i="49"/>
  <c r="BC13" i="45"/>
  <c r="BD375" i="2"/>
  <c r="AA375" i="2"/>
  <c r="EI343" i="2"/>
  <c r="BC407" i="2"/>
  <c r="CE407" i="2" s="1"/>
  <c r="AA179" i="2"/>
  <c r="BC212" i="2"/>
  <c r="CE212" i="2" s="1"/>
  <c r="BC277" i="2"/>
  <c r="CE277" i="2" s="1"/>
  <c r="BC342" i="2"/>
  <c r="CE342" i="2" s="1"/>
  <c r="BC472" i="2"/>
  <c r="CE472" i="2" s="1"/>
  <c r="BC43" i="48"/>
  <c r="BD44" i="45"/>
  <c r="CG246" i="2"/>
  <c r="BD440" i="2"/>
  <c r="EI408" i="2"/>
  <c r="AA440" i="2"/>
  <c r="BE43" i="45"/>
  <c r="BD410" i="2"/>
  <c r="CF410" i="2" s="1"/>
  <c r="BD280" i="2"/>
  <c r="CF280" i="2" s="1"/>
  <c r="BD345" i="2"/>
  <c r="CF345" i="2" s="1"/>
  <c r="BD475" i="2"/>
  <c r="CF475" i="2" s="1"/>
  <c r="AB182" i="2"/>
  <c r="BD215" i="2"/>
  <c r="CF215" i="2" s="1"/>
  <c r="BD46" i="48"/>
  <c r="CG442" i="50"/>
  <c r="CG377" i="50"/>
  <c r="AB542" i="50"/>
  <c r="AB575" i="50" s="1"/>
  <c r="CG312" i="50"/>
  <c r="CG507" i="50"/>
  <c r="AB53" i="50"/>
  <c r="BE78" i="46" s="1"/>
  <c r="BD212" i="50"/>
  <c r="CF212" i="50" s="1"/>
  <c r="BD472" i="50"/>
  <c r="CF472" i="50" s="1"/>
  <c r="AB179" i="50"/>
  <c r="BD407" i="50"/>
  <c r="CF407" i="50" s="1"/>
  <c r="BD342" i="50"/>
  <c r="CF342" i="50" s="1"/>
  <c r="BD277" i="50"/>
  <c r="CF277" i="50" s="1"/>
  <c r="BD104" i="48"/>
  <c r="AB245" i="51"/>
  <c r="EJ213" i="51"/>
  <c r="CG245" i="51" s="1"/>
  <c r="BE245" i="51"/>
  <c r="BD106" i="45"/>
  <c r="EJ408" i="49"/>
  <c r="AB440" i="49"/>
  <c r="BE440" i="49"/>
  <c r="Z609" i="2"/>
  <c r="EI473" i="2"/>
  <c r="AA505" i="2"/>
  <c r="BD505" i="2"/>
  <c r="AA245" i="2"/>
  <c r="EI213" i="2"/>
  <c r="BD245" i="2"/>
  <c r="AB541" i="2"/>
  <c r="AB574" i="2" s="1"/>
  <c r="CG311" i="2"/>
  <c r="CG506" i="2"/>
  <c r="CG441" i="2"/>
  <c r="CG376" i="2"/>
  <c r="AB52" i="2"/>
  <c r="CG247" i="50"/>
  <c r="AA609" i="51"/>
  <c r="AA46" i="50"/>
  <c r="BD71" i="46" s="1"/>
  <c r="BC7" i="45"/>
  <c r="BD72" i="45"/>
  <c r="CF500" i="2"/>
  <c r="CF435" i="2"/>
  <c r="AA535" i="2"/>
  <c r="AA568" i="2" s="1"/>
  <c r="CF370" i="2"/>
  <c r="CF305" i="2"/>
  <c r="AA46" i="2"/>
  <c r="AB437" i="2"/>
  <c r="BE437" i="2"/>
  <c r="EJ405" i="2"/>
  <c r="CF240" i="2"/>
  <c r="BD404" i="2"/>
  <c r="CF404" i="2" s="1"/>
  <c r="BD339" i="2"/>
  <c r="CF339" i="2" s="1"/>
  <c r="AB176" i="2"/>
  <c r="BD209" i="2"/>
  <c r="CF209" i="2" s="1"/>
  <c r="BD274" i="2"/>
  <c r="CF274" i="2" s="1"/>
  <c r="BD469" i="2"/>
  <c r="CF469" i="2" s="1"/>
  <c r="AB372" i="2"/>
  <c r="BE372" i="2"/>
  <c r="EJ340" i="2"/>
  <c r="BD434" i="2"/>
  <c r="AA434" i="2"/>
  <c r="EI402" i="2"/>
  <c r="AB372" i="50"/>
  <c r="EJ340" i="50"/>
  <c r="BE372" i="50"/>
  <c r="AB307" i="50"/>
  <c r="EJ275" i="50"/>
  <c r="BE307" i="50"/>
  <c r="BD404" i="50"/>
  <c r="CF404" i="50" s="1"/>
  <c r="BD274" i="50"/>
  <c r="CF274" i="50" s="1"/>
  <c r="AB176" i="50"/>
  <c r="BD209" i="50"/>
  <c r="CF209" i="50" s="1"/>
  <c r="BD339" i="50"/>
  <c r="CF339" i="50" s="1"/>
  <c r="BD469" i="50"/>
  <c r="CF469" i="50" s="1"/>
  <c r="AB242" i="2"/>
  <c r="BE242" i="2"/>
  <c r="EJ210" i="2"/>
  <c r="AA606" i="2"/>
  <c r="AB502" i="2"/>
  <c r="BE502" i="2"/>
  <c r="EJ470" i="2"/>
  <c r="CF240" i="50"/>
  <c r="BD304" i="2"/>
  <c r="AA304" i="2"/>
  <c r="EI272" i="2"/>
  <c r="AA239" i="2"/>
  <c r="EI207" i="2"/>
  <c r="BD239" i="2"/>
  <c r="AB437" i="50"/>
  <c r="EJ405" i="50"/>
  <c r="BE437" i="50"/>
  <c r="AB307" i="2"/>
  <c r="EJ275" i="2"/>
  <c r="BE307" i="2"/>
  <c r="BD369" i="2"/>
  <c r="AA369" i="2"/>
  <c r="EI337" i="2"/>
  <c r="BD10" i="45"/>
  <c r="Z603" i="2"/>
  <c r="BD499" i="2"/>
  <c r="AA499" i="2"/>
  <c r="EI467" i="2"/>
  <c r="BC401" i="2"/>
  <c r="CE401" i="2" s="1"/>
  <c r="BC336" i="2"/>
  <c r="CE336" i="2" s="1"/>
  <c r="BC271" i="2"/>
  <c r="CE271" i="2" s="1"/>
  <c r="AA173" i="2"/>
  <c r="BC206" i="2"/>
  <c r="CE206" i="2" s="1"/>
  <c r="BC466" i="2"/>
  <c r="CE466" i="2" s="1"/>
  <c r="AB242" i="50"/>
  <c r="BE242" i="50"/>
  <c r="EJ210" i="50"/>
  <c r="AA606" i="50"/>
  <c r="BE502" i="50"/>
  <c r="AB502" i="50"/>
  <c r="EJ470" i="50"/>
  <c r="AA535" i="50"/>
  <c r="AA568" i="50" s="1"/>
  <c r="CF500" i="50"/>
  <c r="CF435" i="50"/>
  <c r="CF370" i="50"/>
  <c r="CF305" i="50"/>
  <c r="EH206" i="51"/>
  <c r="Z238" i="51"/>
  <c r="BC368" i="51"/>
  <c r="EH336" i="51"/>
  <c r="BC498" i="51"/>
  <c r="Z433" i="51"/>
  <c r="BC433" i="51"/>
  <c r="BB99" i="45"/>
  <c r="EH466" i="51"/>
  <c r="Z368" i="51"/>
  <c r="BD103" i="45"/>
  <c r="Z603" i="49"/>
  <c r="BD499" i="49"/>
  <c r="AA499" i="49"/>
  <c r="EI467" i="49"/>
  <c r="AA434" i="51"/>
  <c r="BD434" i="51"/>
  <c r="EI402" i="51"/>
  <c r="BC303" i="51"/>
  <c r="EH271" i="51"/>
  <c r="Z303" i="51"/>
  <c r="BE372" i="51"/>
  <c r="EJ340" i="51"/>
  <c r="AB372" i="51"/>
  <c r="BD434" i="49"/>
  <c r="AA434" i="49"/>
  <c r="EI402" i="49"/>
  <c r="AA535" i="49"/>
  <c r="AA568" i="49" s="1"/>
  <c r="CF435" i="49"/>
  <c r="CF500" i="49"/>
  <c r="CF370" i="49"/>
  <c r="CF305" i="49"/>
  <c r="AA46" i="49"/>
  <c r="EI207" i="51"/>
  <c r="BD239" i="51"/>
  <c r="AA239" i="51"/>
  <c r="AA606" i="49"/>
  <c r="BE502" i="49"/>
  <c r="EJ470" i="49"/>
  <c r="AB502" i="49"/>
  <c r="AB372" i="49"/>
  <c r="EJ340" i="49"/>
  <c r="BE372" i="49"/>
  <c r="Y602" i="51"/>
  <c r="Z533" i="49"/>
  <c r="Z566" i="49" s="1"/>
  <c r="CE498" i="49"/>
  <c r="CE433" i="49"/>
  <c r="CE368" i="49"/>
  <c r="CE303" i="49"/>
  <c r="Z44" i="49"/>
  <c r="AA606" i="51"/>
  <c r="BE502" i="51"/>
  <c r="AB502" i="51"/>
  <c r="EJ470" i="51"/>
  <c r="AB437" i="49"/>
  <c r="EJ405" i="49"/>
  <c r="BE437" i="49"/>
  <c r="AB175" i="51"/>
  <c r="BD468" i="51"/>
  <c r="CF468" i="51" s="1"/>
  <c r="BD338" i="51"/>
  <c r="CF338" i="51" s="1"/>
  <c r="BD208" i="51"/>
  <c r="CF208" i="51" s="1"/>
  <c r="BD403" i="51"/>
  <c r="CF403" i="51" s="1"/>
  <c r="BD273" i="51"/>
  <c r="CF273" i="51" s="1"/>
  <c r="BE242" i="51"/>
  <c r="EJ210" i="51"/>
  <c r="AB242" i="51"/>
  <c r="BD369" i="49"/>
  <c r="AA369" i="49"/>
  <c r="EI337" i="49"/>
  <c r="BD499" i="51"/>
  <c r="AA499" i="51"/>
  <c r="Z603" i="51"/>
  <c r="EI467" i="51"/>
  <c r="EI272" i="51"/>
  <c r="BD304" i="51"/>
  <c r="AA304" i="51"/>
  <c r="BE307" i="49"/>
  <c r="EJ275" i="49"/>
  <c r="AB307" i="49"/>
  <c r="EI272" i="49"/>
  <c r="AA304" i="49"/>
  <c r="BD304" i="49"/>
  <c r="AB176" i="51"/>
  <c r="BD101" i="48"/>
  <c r="BD209" i="51"/>
  <c r="CF209" i="51" s="1"/>
  <c r="BD404" i="51"/>
  <c r="CF404" i="51" s="1"/>
  <c r="BD339" i="51"/>
  <c r="CF339" i="51" s="1"/>
  <c r="BD274" i="51"/>
  <c r="CF274" i="51" s="1"/>
  <c r="BD469" i="51"/>
  <c r="CF469" i="51" s="1"/>
  <c r="BC100" i="45"/>
  <c r="BE242" i="49"/>
  <c r="EJ210" i="49"/>
  <c r="AB242" i="49"/>
  <c r="CE238" i="49"/>
  <c r="AB176" i="49"/>
  <c r="BD274" i="49"/>
  <c r="CF274" i="49" s="1"/>
  <c r="BD339" i="49"/>
  <c r="CF339" i="49" s="1"/>
  <c r="BD209" i="49"/>
  <c r="CF209" i="49" s="1"/>
  <c r="BD469" i="49"/>
  <c r="CF469" i="49" s="1"/>
  <c r="BD404" i="49"/>
  <c r="CF404" i="49" s="1"/>
  <c r="BD40" i="48"/>
  <c r="BE437" i="51"/>
  <c r="AB437" i="51"/>
  <c r="EJ405" i="51"/>
  <c r="BE307" i="51"/>
  <c r="AB307" i="51"/>
  <c r="EJ275" i="51"/>
  <c r="EI207" i="49"/>
  <c r="BD239" i="49"/>
  <c r="AA239" i="49"/>
  <c r="BC38" i="45"/>
  <c r="CF240" i="49"/>
  <c r="AA369" i="51"/>
  <c r="BD369" i="51"/>
  <c r="EI337" i="51"/>
  <c r="BD41" i="45"/>
  <c r="EH272" i="50" l="1"/>
  <c r="BC304" i="50"/>
  <c r="Z304" i="50"/>
  <c r="EB230" i="49"/>
  <c r="T62" i="38"/>
  <c r="S284" i="38"/>
  <c r="S330" i="38"/>
  <c r="S327" i="38"/>
  <c r="S339" i="38"/>
  <c r="AW367" i="50"/>
  <c r="T367" i="50"/>
  <c r="T392" i="50" s="1"/>
  <c r="T393" i="50" s="1"/>
  <c r="BX360" i="50"/>
  <c r="EB335" i="50"/>
  <c r="EB230" i="2"/>
  <c r="T58" i="38"/>
  <c r="T327" i="2"/>
  <c r="T328" i="2" s="1"/>
  <c r="BY237" i="2"/>
  <c r="BY262" i="2" s="1"/>
  <c r="BX490" i="50"/>
  <c r="AW497" i="50"/>
  <c r="EB465" i="50"/>
  <c r="S601" i="50"/>
  <c r="S626" i="50" s="1"/>
  <c r="T497" i="50"/>
  <c r="T522" i="50" s="1"/>
  <c r="T523" i="50" s="1"/>
  <c r="T261" i="38"/>
  <c r="T229" i="38"/>
  <c r="T265" i="38" s="1"/>
  <c r="AW327" i="49"/>
  <c r="EB295" i="49"/>
  <c r="T95" i="38"/>
  <c r="S221" i="38"/>
  <c r="BX490" i="51"/>
  <c r="S601" i="51"/>
  <c r="S626" i="51" s="1"/>
  <c r="T497" i="51"/>
  <c r="T522" i="51" s="1"/>
  <c r="T523" i="51" s="1"/>
  <c r="AW497" i="51"/>
  <c r="EB465" i="51"/>
  <c r="EH402" i="50"/>
  <c r="Z434" i="50"/>
  <c r="BC434" i="50"/>
  <c r="EB425" i="49"/>
  <c r="T161" i="38"/>
  <c r="BX295" i="51"/>
  <c r="AW302" i="51"/>
  <c r="EB270" i="51"/>
  <c r="T302" i="51"/>
  <c r="BE42" i="45"/>
  <c r="S217" i="38"/>
  <c r="S253" i="38" s="1"/>
  <c r="CD238" i="50"/>
  <c r="Z499" i="50"/>
  <c r="Y603" i="50"/>
  <c r="BC499" i="50"/>
  <c r="EH467" i="50"/>
  <c r="T271" i="38"/>
  <c r="T239" i="38"/>
  <c r="EB490" i="49"/>
  <c r="T194" i="38"/>
  <c r="EB490" i="2"/>
  <c r="T190" i="38"/>
  <c r="AW327" i="2"/>
  <c r="T91" i="38"/>
  <c r="EB295" i="2"/>
  <c r="AW432" i="51"/>
  <c r="BX425" i="51"/>
  <c r="EB400" i="51"/>
  <c r="T432" i="51"/>
  <c r="T457" i="51" s="1"/>
  <c r="T458" i="51" s="1"/>
  <c r="EB335" i="51"/>
  <c r="AW367" i="51"/>
  <c r="BX360" i="51"/>
  <c r="T367" i="51"/>
  <c r="T392" i="51" s="1"/>
  <c r="T393" i="51" s="1"/>
  <c r="S216" i="38"/>
  <c r="T40" i="38"/>
  <c r="AV127" i="45"/>
  <c r="T30" i="38"/>
  <c r="AW237" i="50"/>
  <c r="BX230" i="50"/>
  <c r="EB205" i="50"/>
  <c r="T237" i="50"/>
  <c r="AV67" i="45"/>
  <c r="AV93" i="45" s="1"/>
  <c r="T29" i="38" s="1"/>
  <c r="AW302" i="50"/>
  <c r="BX295" i="50"/>
  <c r="T302" i="50"/>
  <c r="EB270" i="50"/>
  <c r="CD498" i="50"/>
  <c r="CD433" i="50"/>
  <c r="CD303" i="50"/>
  <c r="CD368" i="50"/>
  <c r="Y533" i="50"/>
  <c r="Y566" i="50" s="1"/>
  <c r="BC369" i="50"/>
  <c r="Z369" i="50"/>
  <c r="EH337" i="50"/>
  <c r="BY497" i="2"/>
  <c r="BY522" i="2" s="1"/>
  <c r="T262" i="2"/>
  <c r="T263" i="2" s="1"/>
  <c r="T532" i="2"/>
  <c r="BY432" i="2"/>
  <c r="BY457" i="2" s="1"/>
  <c r="BY302" i="2"/>
  <c r="BY327" i="2" s="1"/>
  <c r="BY367" i="2"/>
  <c r="BY392" i="2" s="1"/>
  <c r="T43" i="2"/>
  <c r="T226" i="38"/>
  <c r="T262" i="38" s="1"/>
  <c r="BX425" i="50"/>
  <c r="T432" i="50"/>
  <c r="T457" i="50" s="1"/>
  <c r="T458" i="50" s="1"/>
  <c r="AW432" i="50"/>
  <c r="EB400" i="50"/>
  <c r="T327" i="49"/>
  <c r="T328" i="49" s="1"/>
  <c r="BY237" i="49"/>
  <c r="BY262" i="49" s="1"/>
  <c r="Z239" i="50"/>
  <c r="EH207" i="50"/>
  <c r="BC239" i="50"/>
  <c r="BY497" i="49"/>
  <c r="BY522" i="49" s="1"/>
  <c r="BY432" i="49"/>
  <c r="BY457" i="49" s="1"/>
  <c r="BY367" i="49"/>
  <c r="BY392" i="49" s="1"/>
  <c r="BY302" i="49"/>
  <c r="BY327" i="49" s="1"/>
  <c r="T262" i="49"/>
  <c r="T263" i="49" s="1"/>
  <c r="T532" i="49"/>
  <c r="T43" i="49"/>
  <c r="EB425" i="2"/>
  <c r="T157" i="38"/>
  <c r="T264" i="38"/>
  <c r="T230" i="38"/>
  <c r="EB360" i="2"/>
  <c r="T124" i="38"/>
  <c r="EB360" i="49"/>
  <c r="T128" i="38"/>
  <c r="AW237" i="51"/>
  <c r="BX230" i="51"/>
  <c r="T237" i="51"/>
  <c r="EB205" i="51"/>
  <c r="AV98" i="45"/>
  <c r="AV124" i="45" s="1"/>
  <c r="Y44" i="50"/>
  <c r="BE14" i="46"/>
  <c r="BE45" i="46"/>
  <c r="BD8" i="46"/>
  <c r="BD39" i="46"/>
  <c r="BE410" i="49"/>
  <c r="CG410" i="49" s="1"/>
  <c r="EK410" i="49" s="1"/>
  <c r="BD208" i="50"/>
  <c r="CF208" i="50" s="1"/>
  <c r="BE475" i="49"/>
  <c r="CG475" i="49" s="1"/>
  <c r="EK475" i="49" s="1"/>
  <c r="BE280" i="49"/>
  <c r="CG280" i="49" s="1"/>
  <c r="EK280" i="49" s="1"/>
  <c r="BE345" i="49"/>
  <c r="CG345" i="49" s="1"/>
  <c r="EK345" i="49" s="1"/>
  <c r="BE215" i="49"/>
  <c r="CG215" i="49" s="1"/>
  <c r="EK215" i="49" s="1"/>
  <c r="BE105" i="45"/>
  <c r="BD100" i="48"/>
  <c r="BD468" i="50"/>
  <c r="CF468" i="50" s="1"/>
  <c r="AB175" i="50"/>
  <c r="BD338" i="50"/>
  <c r="CF338" i="50" s="1"/>
  <c r="BD403" i="50"/>
  <c r="CF403" i="50" s="1"/>
  <c r="BD273" i="50"/>
  <c r="CF273" i="50" s="1"/>
  <c r="CG440" i="51"/>
  <c r="CG375" i="51"/>
  <c r="AB540" i="51"/>
  <c r="AB573" i="51" s="1"/>
  <c r="CG310" i="51"/>
  <c r="CG505" i="51"/>
  <c r="AB51" i="51"/>
  <c r="BE107" i="46" s="1"/>
  <c r="AB247" i="2"/>
  <c r="EJ215" i="2"/>
  <c r="BE247" i="2"/>
  <c r="BE377" i="2"/>
  <c r="EJ345" i="2"/>
  <c r="AB377" i="2"/>
  <c r="Z608" i="2"/>
  <c r="AA504" i="2"/>
  <c r="BD504" i="2"/>
  <c r="EI472" i="2"/>
  <c r="EI212" i="2"/>
  <c r="AA244" i="2"/>
  <c r="BD244" i="2"/>
  <c r="BE279" i="2"/>
  <c r="CG279" i="2" s="1"/>
  <c r="EK279" i="2" s="1"/>
  <c r="BE214" i="2"/>
  <c r="CG214" i="2" s="1"/>
  <c r="EK214" i="2" s="1"/>
  <c r="BE409" i="2"/>
  <c r="CG409" i="2" s="1"/>
  <c r="EK409" i="2" s="1"/>
  <c r="BE474" i="2"/>
  <c r="CG474" i="2" s="1"/>
  <c r="EK474" i="2" s="1"/>
  <c r="BE344" i="2"/>
  <c r="CG344" i="2" s="1"/>
  <c r="EK344" i="2" s="1"/>
  <c r="BE45" i="48"/>
  <c r="CF440" i="2"/>
  <c r="CF375" i="2"/>
  <c r="CF505" i="2"/>
  <c r="CF310" i="2"/>
  <c r="AA540" i="2"/>
  <c r="AA573" i="2" s="1"/>
  <c r="AA51" i="2"/>
  <c r="AB309" i="50"/>
  <c r="BE309" i="50"/>
  <c r="EJ277" i="50"/>
  <c r="EJ472" i="50"/>
  <c r="AA608" i="50"/>
  <c r="AB504" i="50"/>
  <c r="BE504" i="50"/>
  <c r="AB312" i="2"/>
  <c r="BE312" i="2"/>
  <c r="EJ280" i="2"/>
  <c r="AA374" i="2"/>
  <c r="EI342" i="2"/>
  <c r="BD374" i="2"/>
  <c r="CG310" i="49"/>
  <c r="CG440" i="49"/>
  <c r="CG505" i="49"/>
  <c r="AB540" i="49"/>
  <c r="AB573" i="49" s="1"/>
  <c r="CG375" i="49"/>
  <c r="AB51" i="49"/>
  <c r="EJ342" i="50"/>
  <c r="AB374" i="50"/>
  <c r="BE374" i="50"/>
  <c r="AB244" i="50"/>
  <c r="BE244" i="50"/>
  <c r="EJ212" i="50"/>
  <c r="EJ410" i="2"/>
  <c r="BE442" i="2"/>
  <c r="AB442" i="2"/>
  <c r="BD309" i="2"/>
  <c r="AA309" i="2"/>
  <c r="EI277" i="2"/>
  <c r="AA439" i="2"/>
  <c r="BD439" i="2"/>
  <c r="EI407" i="2"/>
  <c r="BD74" i="45"/>
  <c r="AB439" i="50"/>
  <c r="EJ407" i="50"/>
  <c r="BE439" i="50"/>
  <c r="BE410" i="50"/>
  <c r="CG410" i="50" s="1"/>
  <c r="EK410" i="50" s="1"/>
  <c r="BE475" i="50"/>
  <c r="CG475" i="50" s="1"/>
  <c r="EK475" i="50" s="1"/>
  <c r="BE345" i="50"/>
  <c r="CG345" i="50" s="1"/>
  <c r="EK345" i="50" s="1"/>
  <c r="BE280" i="50"/>
  <c r="CG280" i="50" s="1"/>
  <c r="EK280" i="50" s="1"/>
  <c r="BE215" i="50"/>
  <c r="CG215" i="50" s="1"/>
  <c r="EK215" i="50" s="1"/>
  <c r="BE107" i="48"/>
  <c r="BD15" i="45"/>
  <c r="EJ475" i="2"/>
  <c r="AA611" i="2"/>
  <c r="AB507" i="2"/>
  <c r="BE507" i="2"/>
  <c r="BC12" i="45"/>
  <c r="CG245" i="49"/>
  <c r="CF245" i="2"/>
  <c r="BD9" i="45"/>
  <c r="AB48" i="2"/>
  <c r="AA303" i="2"/>
  <c r="EI271" i="2"/>
  <c r="BD303" i="2"/>
  <c r="CE238" i="51"/>
  <c r="BD238" i="2"/>
  <c r="AA238" i="2"/>
  <c r="EI206" i="2"/>
  <c r="AA368" i="2"/>
  <c r="EI336" i="2"/>
  <c r="BD368" i="2"/>
  <c r="CG242" i="2"/>
  <c r="CF239" i="2"/>
  <c r="AA605" i="50"/>
  <c r="AB501" i="50"/>
  <c r="BE501" i="50"/>
  <c r="EJ469" i="50"/>
  <c r="AA605" i="2"/>
  <c r="BE501" i="2"/>
  <c r="EJ469" i="2"/>
  <c r="AB501" i="2"/>
  <c r="AB537" i="2"/>
  <c r="AB570" i="2" s="1"/>
  <c r="CG502" i="2"/>
  <c r="CG437" i="2"/>
  <c r="CG372" i="2"/>
  <c r="CG307" i="2"/>
  <c r="EI401" i="2"/>
  <c r="AA433" i="2"/>
  <c r="BD433" i="2"/>
  <c r="BE371" i="50"/>
  <c r="AB371" i="50"/>
  <c r="EJ339" i="50"/>
  <c r="BE306" i="50"/>
  <c r="EJ274" i="50"/>
  <c r="AB306" i="50"/>
  <c r="CG242" i="50"/>
  <c r="BE306" i="2"/>
  <c r="EJ274" i="2"/>
  <c r="AB306" i="2"/>
  <c r="BE371" i="2"/>
  <c r="AB371" i="2"/>
  <c r="EJ339" i="2"/>
  <c r="BD468" i="2"/>
  <c r="CF468" i="2" s="1"/>
  <c r="AB175" i="2"/>
  <c r="BD338" i="2"/>
  <c r="CF338" i="2" s="1"/>
  <c r="BD403" i="2"/>
  <c r="CF403" i="2" s="1"/>
  <c r="BD273" i="2"/>
  <c r="CF273" i="2" s="1"/>
  <c r="BD208" i="2"/>
  <c r="CF208" i="2" s="1"/>
  <c r="Z602" i="2"/>
  <c r="AA498" i="2"/>
  <c r="EI466" i="2"/>
  <c r="BD498" i="2"/>
  <c r="BE241" i="50"/>
  <c r="AB241" i="50"/>
  <c r="EJ209" i="50"/>
  <c r="BD71" i="45"/>
  <c r="AB537" i="50"/>
  <c r="AB570" i="50" s="1"/>
  <c r="CG502" i="50"/>
  <c r="CG372" i="50"/>
  <c r="CG307" i="50"/>
  <c r="CG437" i="50"/>
  <c r="AB48" i="50"/>
  <c r="BE73" i="46" s="1"/>
  <c r="BC6" i="45"/>
  <c r="AA534" i="2"/>
  <c r="AA567" i="2" s="1"/>
  <c r="CF499" i="2"/>
  <c r="CF434" i="2"/>
  <c r="CF369" i="2"/>
  <c r="CF304" i="2"/>
  <c r="EJ404" i="50"/>
  <c r="BE436" i="50"/>
  <c r="AB436" i="50"/>
  <c r="AB241" i="2"/>
  <c r="BE241" i="2"/>
  <c r="EJ209" i="2"/>
  <c r="BE436" i="2"/>
  <c r="AB436" i="2"/>
  <c r="EJ404" i="2"/>
  <c r="AA45" i="2"/>
  <c r="CE303" i="51"/>
  <c r="BD40" i="45"/>
  <c r="CE368" i="51"/>
  <c r="BE306" i="51"/>
  <c r="EJ274" i="51"/>
  <c r="AB306" i="51"/>
  <c r="CG502" i="51"/>
  <c r="CG437" i="51"/>
  <c r="AB537" i="51"/>
  <c r="AB570" i="51" s="1"/>
  <c r="CG372" i="51"/>
  <c r="CG307" i="51"/>
  <c r="AB48" i="51"/>
  <c r="BE104" i="46" s="1"/>
  <c r="BE241" i="49"/>
  <c r="AB241" i="49"/>
  <c r="EJ209" i="49"/>
  <c r="AB537" i="49"/>
  <c r="AB570" i="49" s="1"/>
  <c r="CG502" i="49"/>
  <c r="CG437" i="49"/>
  <c r="CG372" i="49"/>
  <c r="CG307" i="49"/>
  <c r="AB371" i="51"/>
  <c r="EJ339" i="51"/>
  <c r="BE371" i="51"/>
  <c r="BD102" i="45"/>
  <c r="CF239" i="51"/>
  <c r="CE433" i="51"/>
  <c r="EJ208" i="51"/>
  <c r="BE240" i="51"/>
  <c r="AB240" i="51"/>
  <c r="BD101" i="45"/>
  <c r="CF499" i="51"/>
  <c r="AA534" i="51"/>
  <c r="AA567" i="51" s="1"/>
  <c r="CF434" i="51"/>
  <c r="CF304" i="51"/>
  <c r="CF369" i="51"/>
  <c r="AA45" i="51"/>
  <c r="BD101" i="46" s="1"/>
  <c r="EJ403" i="51"/>
  <c r="BE435" i="51"/>
  <c r="AB435" i="51"/>
  <c r="AB175" i="49"/>
  <c r="BD273" i="49"/>
  <c r="CF273" i="49" s="1"/>
  <c r="BD39" i="48"/>
  <c r="BD208" i="49"/>
  <c r="CF208" i="49" s="1"/>
  <c r="BD338" i="49"/>
  <c r="CF338" i="49" s="1"/>
  <c r="BD403" i="49"/>
  <c r="CF403" i="49" s="1"/>
  <c r="BD468" i="49"/>
  <c r="CF468" i="49" s="1"/>
  <c r="Z44" i="51"/>
  <c r="BC100" i="46" s="1"/>
  <c r="CG242" i="51"/>
  <c r="BE371" i="49"/>
  <c r="AB371" i="49"/>
  <c r="EJ339" i="49"/>
  <c r="AB436" i="51"/>
  <c r="EJ404" i="51"/>
  <c r="BE436" i="51"/>
  <c r="CG242" i="49"/>
  <c r="CE498" i="51"/>
  <c r="BE370" i="51"/>
  <c r="EJ338" i="51"/>
  <c r="AB370" i="51"/>
  <c r="AB48" i="49"/>
  <c r="AA534" i="49"/>
  <c r="AA567" i="49" s="1"/>
  <c r="CF499" i="49"/>
  <c r="CF434" i="49"/>
  <c r="CF369" i="49"/>
  <c r="CF304" i="49"/>
  <c r="EJ404" i="49"/>
  <c r="BE436" i="49"/>
  <c r="AB436" i="49"/>
  <c r="AA605" i="49"/>
  <c r="BE501" i="49"/>
  <c r="AB501" i="49"/>
  <c r="EJ469" i="49"/>
  <c r="AB306" i="49"/>
  <c r="BE306" i="49"/>
  <c r="EJ274" i="49"/>
  <c r="BE501" i="51"/>
  <c r="AB501" i="51"/>
  <c r="EJ469" i="51"/>
  <c r="AA605" i="51"/>
  <c r="BE241" i="51"/>
  <c r="EJ209" i="51"/>
  <c r="AB241" i="51"/>
  <c r="CF239" i="49"/>
  <c r="Z533" i="51"/>
  <c r="Z566" i="51" s="1"/>
  <c r="EJ273" i="51"/>
  <c r="BE305" i="51"/>
  <c r="AB305" i="51"/>
  <c r="AA604" i="51"/>
  <c r="AB500" i="51"/>
  <c r="BE500" i="51"/>
  <c r="EJ468" i="51"/>
  <c r="AA173" i="49"/>
  <c r="BC336" i="49"/>
  <c r="CE336" i="49" s="1"/>
  <c r="BC271" i="49"/>
  <c r="CE271" i="49" s="1"/>
  <c r="BC401" i="49"/>
  <c r="CE401" i="49" s="1"/>
  <c r="BC37" i="48"/>
  <c r="BC206" i="49"/>
  <c r="CE206" i="49" s="1"/>
  <c r="BC466" i="49"/>
  <c r="CE466" i="49" s="1"/>
  <c r="AA45" i="49"/>
  <c r="T557" i="49" l="1"/>
  <c r="T558" i="49" s="1"/>
  <c r="T565" i="49"/>
  <c r="T590" i="49" s="1"/>
  <c r="T591" i="49" s="1"/>
  <c r="U44" i="38" s="1"/>
  <c r="CE304" i="50"/>
  <c r="Z534" i="50"/>
  <c r="Z567" i="50" s="1"/>
  <c r="CE369" i="50"/>
  <c r="CE499" i="50"/>
  <c r="CE434" i="50"/>
  <c r="Z45" i="50"/>
  <c r="AW36" i="46"/>
  <c r="AW62" i="46" s="1"/>
  <c r="AW335" i="2"/>
  <c r="U172" i="2"/>
  <c r="U197" i="2" s="1"/>
  <c r="U198" i="2" s="1"/>
  <c r="AW205" i="2"/>
  <c r="AW270" i="2"/>
  <c r="T68" i="2"/>
  <c r="AW400" i="2"/>
  <c r="AW465" i="2"/>
  <c r="AW5" i="46"/>
  <c r="AW31" i="46" s="1"/>
  <c r="BY237" i="50"/>
  <c r="BY262" i="50" s="1"/>
  <c r="T327" i="50"/>
  <c r="T328" i="50" s="1"/>
  <c r="AW327" i="51"/>
  <c r="EB295" i="51"/>
  <c r="T96" i="38"/>
  <c r="BB69" i="46"/>
  <c r="BB206" i="50"/>
  <c r="CD206" i="50" s="1"/>
  <c r="BB271" i="50"/>
  <c r="CD271" i="50" s="1"/>
  <c r="BB401" i="50"/>
  <c r="CD401" i="50" s="1"/>
  <c r="BB466" i="50"/>
  <c r="CD466" i="50" s="1"/>
  <c r="Z173" i="50"/>
  <c r="BB336" i="50"/>
  <c r="CD336" i="50" s="1"/>
  <c r="BB98" i="48"/>
  <c r="T132" i="38"/>
  <c r="AW327" i="50"/>
  <c r="T92" i="38"/>
  <c r="T100" i="38" s="1"/>
  <c r="EB295" i="50"/>
  <c r="T66" i="38"/>
  <c r="T41" i="38"/>
  <c r="T243" i="38" s="1"/>
  <c r="AV128" i="45"/>
  <c r="T242" i="38"/>
  <c r="T162" i="38"/>
  <c r="T163" i="38" s="1"/>
  <c r="EB425" i="51"/>
  <c r="EB490" i="51"/>
  <c r="T195" i="38"/>
  <c r="T196" i="38" s="1"/>
  <c r="S331" i="38"/>
  <c r="S340" i="38"/>
  <c r="S328" i="38"/>
  <c r="T309" i="38"/>
  <c r="T266" i="38"/>
  <c r="T321" i="38"/>
  <c r="S252" i="38"/>
  <c r="S220" i="38"/>
  <c r="S256" i="38" s="1"/>
  <c r="S336" i="38"/>
  <c r="S306" i="38"/>
  <c r="S333" i="38"/>
  <c r="S257" i="38"/>
  <c r="S324" i="38"/>
  <c r="S318" i="38"/>
  <c r="S315" i="38"/>
  <c r="T532" i="51"/>
  <c r="BY432" i="51"/>
  <c r="BY457" i="51" s="1"/>
  <c r="BY497" i="51"/>
  <c r="BY522" i="51" s="1"/>
  <c r="BY367" i="51"/>
  <c r="BY392" i="51" s="1"/>
  <c r="T262" i="51"/>
  <c r="T263" i="51" s="1"/>
  <c r="BY302" i="51"/>
  <c r="BY327" i="51" s="1"/>
  <c r="T43" i="51"/>
  <c r="U18" i="38" s="1"/>
  <c r="T557" i="2"/>
  <c r="T558" i="2" s="1"/>
  <c r="T565" i="2"/>
  <c r="T590" i="2" s="1"/>
  <c r="T591" i="2" s="1"/>
  <c r="U32" i="38" s="1"/>
  <c r="BY302" i="50"/>
  <c r="BY327" i="50" s="1"/>
  <c r="T532" i="50"/>
  <c r="T262" i="50"/>
  <c r="T263" i="50" s="1"/>
  <c r="BY432" i="50"/>
  <c r="BY457" i="50" s="1"/>
  <c r="BY497" i="50"/>
  <c r="BY522" i="50" s="1"/>
  <c r="BY367" i="50"/>
  <c r="BY392" i="50" s="1"/>
  <c r="T43" i="50"/>
  <c r="T312" i="38"/>
  <c r="T275" i="38"/>
  <c r="T97" i="38"/>
  <c r="EB360" i="50"/>
  <c r="T125" i="38"/>
  <c r="T133" i="38" s="1"/>
  <c r="EB230" i="51"/>
  <c r="T63" i="38"/>
  <c r="T67" i="38" s="1"/>
  <c r="T165" i="38"/>
  <c r="EB360" i="51"/>
  <c r="T129" i="38"/>
  <c r="T99" i="38"/>
  <c r="T327" i="51"/>
  <c r="T328" i="51" s="1"/>
  <c r="BY237" i="51"/>
  <c r="BY262" i="51" s="1"/>
  <c r="CE239" i="50"/>
  <c r="T158" i="38"/>
  <c r="T166" i="38" s="1"/>
  <c r="EB425" i="50"/>
  <c r="EB230" i="50"/>
  <c r="T59" i="38"/>
  <c r="T60" i="38" s="1"/>
  <c r="T191" i="38"/>
  <c r="T199" i="38" s="1"/>
  <c r="EB490" i="50"/>
  <c r="T130" i="38"/>
  <c r="AW270" i="49"/>
  <c r="AW205" i="49"/>
  <c r="AW465" i="49"/>
  <c r="U172" i="49"/>
  <c r="U197" i="49" s="1"/>
  <c r="U198" i="49" s="1"/>
  <c r="AW400" i="49"/>
  <c r="T68" i="49"/>
  <c r="AW36" i="48"/>
  <c r="AW62" i="48" s="1"/>
  <c r="U233" i="38" s="1"/>
  <c r="AW335" i="49"/>
  <c r="T198" i="38"/>
  <c r="BD7" i="46"/>
  <c r="BD38" i="46"/>
  <c r="BE10" i="46"/>
  <c r="BE41" i="46"/>
  <c r="BD13" i="46"/>
  <c r="BD44" i="46"/>
  <c r="BE275" i="2"/>
  <c r="CG275" i="2" s="1"/>
  <c r="EK275" i="2" s="1"/>
  <c r="BE46" i="45"/>
  <c r="BE370" i="50"/>
  <c r="EJ338" i="50"/>
  <c r="AB370" i="50"/>
  <c r="BE210" i="2"/>
  <c r="CG210" i="2" s="1"/>
  <c r="BE77" i="45"/>
  <c r="CG244" i="50"/>
  <c r="BE14" i="45"/>
  <c r="AB542" i="2"/>
  <c r="AB575" i="2" s="1"/>
  <c r="CG312" i="2"/>
  <c r="CG507" i="2"/>
  <c r="CG442" i="2"/>
  <c r="CG377" i="2"/>
  <c r="AB53" i="2"/>
  <c r="CG247" i="2"/>
  <c r="BD408" i="2"/>
  <c r="CF408" i="2" s="1"/>
  <c r="BD213" i="2"/>
  <c r="CF213" i="2" s="1"/>
  <c r="BD343" i="2"/>
  <c r="CF343" i="2" s="1"/>
  <c r="BD473" i="2"/>
  <c r="CF473" i="2" s="1"/>
  <c r="AB180" i="2"/>
  <c r="BD278" i="2"/>
  <c r="CF278" i="2" s="1"/>
  <c r="BD44" i="48"/>
  <c r="CF504" i="2"/>
  <c r="CF309" i="2"/>
  <c r="CF374" i="2"/>
  <c r="AA539" i="2"/>
  <c r="AA572" i="2" s="1"/>
  <c r="CF439" i="2"/>
  <c r="AA50" i="2"/>
  <c r="BE213" i="51"/>
  <c r="CG213" i="51" s="1"/>
  <c r="EK213" i="51" s="1"/>
  <c r="BE278" i="51"/>
  <c r="CG278" i="51" s="1"/>
  <c r="EK278" i="51" s="1"/>
  <c r="BE343" i="51"/>
  <c r="CG343" i="51" s="1"/>
  <c r="EK343" i="51" s="1"/>
  <c r="BE408" i="51"/>
  <c r="CG408" i="51" s="1"/>
  <c r="EK408" i="51" s="1"/>
  <c r="BE105" i="48"/>
  <c r="BE473" i="51"/>
  <c r="CG473" i="51" s="1"/>
  <c r="EK473" i="51" s="1"/>
  <c r="CG504" i="50"/>
  <c r="CG439" i="50"/>
  <c r="AB539" i="50"/>
  <c r="AB572" i="50" s="1"/>
  <c r="CG309" i="50"/>
  <c r="CG374" i="50"/>
  <c r="BE278" i="49"/>
  <c r="CG278" i="49" s="1"/>
  <c r="EK278" i="49" s="1"/>
  <c r="BE473" i="49"/>
  <c r="CG473" i="49" s="1"/>
  <c r="EK473" i="49" s="1"/>
  <c r="BE213" i="49"/>
  <c r="CG213" i="49" s="1"/>
  <c r="EK213" i="49" s="1"/>
  <c r="BE408" i="49"/>
  <c r="CG408" i="49" s="1"/>
  <c r="EK408" i="49" s="1"/>
  <c r="BE343" i="49"/>
  <c r="CG343" i="49" s="1"/>
  <c r="EK343" i="49" s="1"/>
  <c r="BE470" i="2"/>
  <c r="CG470" i="2" s="1"/>
  <c r="EK470" i="2" s="1"/>
  <c r="CF244" i="2"/>
  <c r="AB50" i="50"/>
  <c r="BE75" i="46" s="1"/>
  <c r="BD8" i="45"/>
  <c r="BE405" i="2"/>
  <c r="CG405" i="2" s="1"/>
  <c r="EK405" i="2" s="1"/>
  <c r="BE340" i="2"/>
  <c r="CG340" i="2" s="1"/>
  <c r="EK340" i="2" s="1"/>
  <c r="AB240" i="50"/>
  <c r="BE240" i="50"/>
  <c r="EJ208" i="50"/>
  <c r="BD70" i="45"/>
  <c r="BE240" i="2"/>
  <c r="AB240" i="2"/>
  <c r="EJ208" i="2"/>
  <c r="BE370" i="2"/>
  <c r="EJ338" i="2"/>
  <c r="AB370" i="2"/>
  <c r="CG241" i="2"/>
  <c r="AA533" i="2"/>
  <c r="AA566" i="2" s="1"/>
  <c r="CF498" i="2"/>
  <c r="CF368" i="2"/>
  <c r="CF433" i="2"/>
  <c r="CF303" i="2"/>
  <c r="AA44" i="2"/>
  <c r="BD402" i="2"/>
  <c r="CF402" i="2" s="1"/>
  <c r="BD337" i="2"/>
  <c r="CF337" i="2" s="1"/>
  <c r="BD272" i="2"/>
  <c r="CF272" i="2" s="1"/>
  <c r="AB174" i="2"/>
  <c r="BD207" i="2"/>
  <c r="CF207" i="2" s="1"/>
  <c r="BD467" i="2"/>
  <c r="CF467" i="2" s="1"/>
  <c r="AB536" i="2"/>
  <c r="AB569" i="2" s="1"/>
  <c r="CG501" i="2"/>
  <c r="CG436" i="2"/>
  <c r="CG371" i="2"/>
  <c r="CG306" i="2"/>
  <c r="AB47" i="2"/>
  <c r="BE405" i="50"/>
  <c r="CG405" i="50" s="1"/>
  <c r="EK405" i="50" s="1"/>
  <c r="BE275" i="50"/>
  <c r="CG275" i="50" s="1"/>
  <c r="EK275" i="50" s="1"/>
  <c r="BE340" i="50"/>
  <c r="CG340" i="50" s="1"/>
  <c r="EK340" i="50" s="1"/>
  <c r="BE210" i="50"/>
  <c r="CG210" i="50" s="1"/>
  <c r="EK210" i="50" s="1"/>
  <c r="BE470" i="50"/>
  <c r="CG470" i="50" s="1"/>
  <c r="EK470" i="50" s="1"/>
  <c r="AB305" i="50"/>
  <c r="BE305" i="50"/>
  <c r="EJ273" i="50"/>
  <c r="BE305" i="2"/>
  <c r="EJ273" i="2"/>
  <c r="AB305" i="2"/>
  <c r="BE500" i="50"/>
  <c r="AA604" i="50"/>
  <c r="AB500" i="50"/>
  <c r="EJ468" i="50"/>
  <c r="CG501" i="50"/>
  <c r="CG436" i="50"/>
  <c r="CG371" i="50"/>
  <c r="AB536" i="50"/>
  <c r="AB569" i="50" s="1"/>
  <c r="CG306" i="50"/>
  <c r="AB47" i="50"/>
  <c r="BE72" i="46" s="1"/>
  <c r="BE435" i="2"/>
  <c r="AB435" i="2"/>
  <c r="EJ403" i="2"/>
  <c r="AA604" i="2"/>
  <c r="BE500" i="2"/>
  <c r="AB500" i="2"/>
  <c r="EJ468" i="2"/>
  <c r="CG241" i="50"/>
  <c r="BE435" i="50"/>
  <c r="AB435" i="50"/>
  <c r="EJ403" i="50"/>
  <c r="CF238" i="2"/>
  <c r="BD39" i="45"/>
  <c r="CG241" i="51"/>
  <c r="CG241" i="49"/>
  <c r="BD368" i="49"/>
  <c r="EI336" i="49"/>
  <c r="AA368" i="49"/>
  <c r="BD433" i="49"/>
  <c r="AA433" i="49"/>
  <c r="EI401" i="49"/>
  <c r="EJ273" i="49"/>
  <c r="AB305" i="49"/>
  <c r="BE305" i="49"/>
  <c r="AB174" i="51"/>
  <c r="BD467" i="51"/>
  <c r="CF467" i="51" s="1"/>
  <c r="BD337" i="51"/>
  <c r="CF337" i="51" s="1"/>
  <c r="BD402" i="51"/>
  <c r="CF402" i="51" s="1"/>
  <c r="BD207" i="51"/>
  <c r="CF207" i="51" s="1"/>
  <c r="BD272" i="51"/>
  <c r="CF272" i="51" s="1"/>
  <c r="BC37" i="45"/>
  <c r="AB536" i="49"/>
  <c r="AB569" i="49" s="1"/>
  <c r="CG501" i="49"/>
  <c r="CG436" i="49"/>
  <c r="CG371" i="49"/>
  <c r="CG306" i="49"/>
  <c r="AB47" i="49"/>
  <c r="Z602" i="49"/>
  <c r="AA498" i="49"/>
  <c r="BD498" i="49"/>
  <c r="EI466" i="49"/>
  <c r="AA173" i="51"/>
  <c r="BC271" i="51"/>
  <c r="CE271" i="51" s="1"/>
  <c r="BC401" i="51"/>
  <c r="CE401" i="51" s="1"/>
  <c r="BC206" i="51"/>
  <c r="CE206" i="51" s="1"/>
  <c r="BC336" i="51"/>
  <c r="CE336" i="51" s="1"/>
  <c r="BC466" i="51"/>
  <c r="CE466" i="51" s="1"/>
  <c r="AA604" i="49"/>
  <c r="AB500" i="49"/>
  <c r="BE500" i="49"/>
  <c r="EJ468" i="49"/>
  <c r="BE370" i="49"/>
  <c r="AB370" i="49"/>
  <c r="EJ338" i="49"/>
  <c r="BE405" i="51"/>
  <c r="CG405" i="51" s="1"/>
  <c r="EK405" i="51" s="1"/>
  <c r="BE275" i="51"/>
  <c r="CG275" i="51" s="1"/>
  <c r="EK275" i="51" s="1"/>
  <c r="BE102" i="48"/>
  <c r="BE210" i="51"/>
  <c r="CG210" i="51" s="1"/>
  <c r="EK210" i="51" s="1"/>
  <c r="BE340" i="51"/>
  <c r="CG340" i="51" s="1"/>
  <c r="EK340" i="51" s="1"/>
  <c r="BE470" i="51"/>
  <c r="CG470" i="51" s="1"/>
  <c r="EK470" i="51" s="1"/>
  <c r="AB536" i="51"/>
  <c r="AB569" i="51" s="1"/>
  <c r="CG501" i="51"/>
  <c r="CG436" i="51"/>
  <c r="CG306" i="51"/>
  <c r="CG371" i="51"/>
  <c r="AB47" i="51"/>
  <c r="BE103" i="46" s="1"/>
  <c r="AB535" i="51"/>
  <c r="AB568" i="51" s="1"/>
  <c r="CG500" i="51"/>
  <c r="CG435" i="51"/>
  <c r="CG305" i="51"/>
  <c r="CG370" i="51"/>
  <c r="AB174" i="49"/>
  <c r="BD337" i="49"/>
  <c r="CF337" i="49" s="1"/>
  <c r="BD38" i="48"/>
  <c r="BD207" i="49"/>
  <c r="CF207" i="49" s="1"/>
  <c r="BD402" i="49"/>
  <c r="CF402" i="49" s="1"/>
  <c r="BD467" i="49"/>
  <c r="CF467" i="49" s="1"/>
  <c r="BD272" i="49"/>
  <c r="CF272" i="49" s="1"/>
  <c r="AA238" i="49"/>
  <c r="BD238" i="49"/>
  <c r="EI206" i="49"/>
  <c r="AA303" i="49"/>
  <c r="BD303" i="49"/>
  <c r="EI271" i="49"/>
  <c r="CG240" i="51"/>
  <c r="BE470" i="49"/>
  <c r="CG470" i="49" s="1"/>
  <c r="EK470" i="49" s="1"/>
  <c r="BE275" i="49"/>
  <c r="CG275" i="49" s="1"/>
  <c r="EK275" i="49" s="1"/>
  <c r="BE405" i="49"/>
  <c r="CG405" i="49" s="1"/>
  <c r="EK405" i="49" s="1"/>
  <c r="BE340" i="49"/>
  <c r="CG340" i="49" s="1"/>
  <c r="EK340" i="49" s="1"/>
  <c r="BE41" i="48"/>
  <c r="BE210" i="49"/>
  <c r="CG210" i="49" s="1"/>
  <c r="EK210" i="49" s="1"/>
  <c r="BE435" i="49"/>
  <c r="AB435" i="49"/>
  <c r="EJ403" i="49"/>
  <c r="EJ208" i="49"/>
  <c r="BE240" i="49"/>
  <c r="AB240" i="49"/>
  <c r="AB46" i="51"/>
  <c r="BE102" i="46" s="1"/>
  <c r="T192" i="38" l="1"/>
  <c r="T200" i="38" s="1"/>
  <c r="S358" i="38"/>
  <c r="S363" i="38"/>
  <c r="S361" i="38"/>
  <c r="S325" i="38"/>
  <c r="S307" i="38"/>
  <c r="S337" i="38"/>
  <c r="S334" i="38"/>
  <c r="S319" i="38"/>
  <c r="S316" i="38"/>
  <c r="EH336" i="50"/>
  <c r="BC368" i="50"/>
  <c r="Z368" i="50"/>
  <c r="AW425" i="2"/>
  <c r="U149" i="38" s="1"/>
  <c r="BY400" i="2"/>
  <c r="BC70" i="46"/>
  <c r="BC207" i="50"/>
  <c r="CE207" i="50" s="1"/>
  <c r="BC402" i="50"/>
  <c r="CE402" i="50" s="1"/>
  <c r="BC467" i="50"/>
  <c r="CE467" i="50" s="1"/>
  <c r="AA174" i="50"/>
  <c r="BC337" i="50"/>
  <c r="CE337" i="50" s="1"/>
  <c r="BC272" i="50"/>
  <c r="CE272" i="50" s="1"/>
  <c r="BC99" i="48"/>
  <c r="AW490" i="49"/>
  <c r="U186" i="38" s="1"/>
  <c r="BY465" i="49"/>
  <c r="T565" i="50"/>
  <c r="T590" i="50" s="1"/>
  <c r="T591" i="50" s="1"/>
  <c r="U33" i="38" s="1"/>
  <c r="U34" i="38" s="1"/>
  <c r="T557" i="50"/>
  <c r="T558" i="50" s="1"/>
  <c r="T310" i="38"/>
  <c r="T322" i="38"/>
  <c r="T108" i="38"/>
  <c r="T104" i="38"/>
  <c r="T112" i="38" s="1"/>
  <c r="T134" i="2"/>
  <c r="T594" i="2"/>
  <c r="T102" i="2"/>
  <c r="U24" i="38"/>
  <c r="AW230" i="49"/>
  <c r="U54" i="38" s="1"/>
  <c r="BY205" i="49"/>
  <c r="T174" i="38"/>
  <c r="T170" i="38"/>
  <c r="T178" i="38" s="1"/>
  <c r="T169" i="38"/>
  <c r="T177" i="38" s="1"/>
  <c r="T173" i="38"/>
  <c r="T313" i="38"/>
  <c r="T42" i="38"/>
  <c r="T244" i="38" s="1"/>
  <c r="BC498" i="50"/>
  <c r="Z498" i="50"/>
  <c r="EH466" i="50"/>
  <c r="Y602" i="50"/>
  <c r="AW295" i="2"/>
  <c r="U83" i="38" s="1"/>
  <c r="BY270" i="2"/>
  <c r="AW295" i="49"/>
  <c r="U87" i="38" s="1"/>
  <c r="BY270" i="49"/>
  <c r="T159" i="38"/>
  <c r="T167" i="38" s="1"/>
  <c r="T565" i="51"/>
  <c r="T590" i="51" s="1"/>
  <c r="T591" i="51" s="1"/>
  <c r="U45" i="38" s="1"/>
  <c r="U46" i="38" s="1"/>
  <c r="T557" i="51"/>
  <c r="T558" i="51" s="1"/>
  <c r="T246" i="38"/>
  <c r="T282" i="38" s="1"/>
  <c r="T278" i="38"/>
  <c r="T140" i="38"/>
  <c r="T136" i="38"/>
  <c r="T144" i="38" s="1"/>
  <c r="Z433" i="50"/>
  <c r="BC433" i="50"/>
  <c r="EH401" i="50"/>
  <c r="AW230" i="2"/>
  <c r="U50" i="38" s="1"/>
  <c r="BY205" i="2"/>
  <c r="AW360" i="49"/>
  <c r="U120" i="38" s="1"/>
  <c r="BY335" i="49"/>
  <c r="T75" i="38"/>
  <c r="T71" i="38"/>
  <c r="T79" i="38" s="1"/>
  <c r="AW68" i="46"/>
  <c r="AW94" i="46" s="1"/>
  <c r="AW465" i="50"/>
  <c r="AW400" i="50"/>
  <c r="AW270" i="50"/>
  <c r="T68" i="50"/>
  <c r="U172" i="50"/>
  <c r="U197" i="50" s="1"/>
  <c r="U198" i="50" s="1"/>
  <c r="AW205" i="50"/>
  <c r="AW335" i="50"/>
  <c r="T64" i="38"/>
  <c r="T68" i="38" s="1"/>
  <c r="T126" i="38"/>
  <c r="T134" i="38" s="1"/>
  <c r="EH271" i="50"/>
  <c r="Z303" i="50"/>
  <c r="CE238" i="50" s="1"/>
  <c r="BC303" i="50"/>
  <c r="U237" i="38"/>
  <c r="U273" i="38" s="1"/>
  <c r="U269" i="38"/>
  <c r="AW99" i="46"/>
  <c r="AW125" i="46" s="1"/>
  <c r="U225" i="38" s="1"/>
  <c r="U172" i="51"/>
  <c r="U197" i="51" s="1"/>
  <c r="U198" i="51" s="1"/>
  <c r="AW205" i="51"/>
  <c r="AW270" i="51"/>
  <c r="AW400" i="51"/>
  <c r="T68" i="51"/>
  <c r="AW465" i="51"/>
  <c r="AW97" i="48"/>
  <c r="AW123" i="48" s="1"/>
  <c r="U234" i="38" s="1"/>
  <c r="AW335" i="51"/>
  <c r="T247" i="38"/>
  <c r="T283" i="38" s="1"/>
  <c r="T279" i="38"/>
  <c r="EH206" i="50"/>
  <c r="Z238" i="50"/>
  <c r="BC238" i="50"/>
  <c r="AW360" i="2"/>
  <c r="U116" i="38" s="1"/>
  <c r="BY335" i="2"/>
  <c r="T594" i="49"/>
  <c r="T102" i="49"/>
  <c r="T134" i="49"/>
  <c r="U36" i="38"/>
  <c r="T207" i="38"/>
  <c r="T216" i="38" s="1"/>
  <c r="T203" i="38"/>
  <c r="T211" i="38" s="1"/>
  <c r="T103" i="38"/>
  <c r="T111" i="38" s="1"/>
  <c r="T107" i="38"/>
  <c r="T141" i="38"/>
  <c r="T137" i="38"/>
  <c r="T145" i="38" s="1"/>
  <c r="T74" i="38"/>
  <c r="T70" i="38"/>
  <c r="T78" i="38" s="1"/>
  <c r="U14" i="38"/>
  <c r="U22" i="38" s="1"/>
  <c r="T206" i="38"/>
  <c r="T215" i="38" s="1"/>
  <c r="T202" i="38"/>
  <c r="T210" i="38" s="1"/>
  <c r="AW425" i="49"/>
  <c r="U153" i="38" s="1"/>
  <c r="BY400" i="49"/>
  <c r="T93" i="38"/>
  <c r="T101" i="38" s="1"/>
  <c r="BB68" i="45"/>
  <c r="AW490" i="2"/>
  <c r="U182" i="38" s="1"/>
  <c r="BY465" i="2"/>
  <c r="U224" i="38"/>
  <c r="BD12" i="46"/>
  <c r="BD43" i="46"/>
  <c r="BE15" i="46"/>
  <c r="BE46" i="46"/>
  <c r="BE9" i="46"/>
  <c r="BE40" i="46"/>
  <c r="BD37" i="46"/>
  <c r="BD6" i="46"/>
  <c r="BE44" i="45"/>
  <c r="BE505" i="2"/>
  <c r="AA609" i="2"/>
  <c r="AB505" i="2"/>
  <c r="EJ473" i="2"/>
  <c r="BE212" i="50"/>
  <c r="CG212" i="50" s="1"/>
  <c r="EK212" i="50" s="1"/>
  <c r="BE342" i="50"/>
  <c r="CG342" i="50" s="1"/>
  <c r="EK342" i="50" s="1"/>
  <c r="BE407" i="50"/>
  <c r="CG407" i="50" s="1"/>
  <c r="EK407" i="50" s="1"/>
  <c r="BE472" i="50"/>
  <c r="CG472" i="50" s="1"/>
  <c r="EK472" i="50" s="1"/>
  <c r="BE277" i="50"/>
  <c r="CG277" i="50" s="1"/>
  <c r="EK277" i="50" s="1"/>
  <c r="BE104" i="48"/>
  <c r="BE106" i="45"/>
  <c r="BD407" i="2"/>
  <c r="CF407" i="2" s="1"/>
  <c r="BD342" i="2"/>
  <c r="CF342" i="2" s="1"/>
  <c r="AB179" i="2"/>
  <c r="BD212" i="2"/>
  <c r="CF212" i="2" s="1"/>
  <c r="BD472" i="2"/>
  <c r="CF472" i="2" s="1"/>
  <c r="BD277" i="2"/>
  <c r="CF277" i="2" s="1"/>
  <c r="BD43" i="48"/>
  <c r="BE310" i="2"/>
  <c r="AB310" i="2"/>
  <c r="EJ278" i="2"/>
  <c r="EJ343" i="2"/>
  <c r="AB375" i="2"/>
  <c r="BE375" i="2"/>
  <c r="BE280" i="2"/>
  <c r="CG280" i="2" s="1"/>
  <c r="EK280" i="2" s="1"/>
  <c r="BE475" i="2"/>
  <c r="CG475" i="2" s="1"/>
  <c r="EK475" i="2" s="1"/>
  <c r="BE215" i="2"/>
  <c r="CG215" i="2" s="1"/>
  <c r="EK215" i="2" s="1"/>
  <c r="BE345" i="2"/>
  <c r="CG345" i="2" s="1"/>
  <c r="EK345" i="2" s="1"/>
  <c r="BE410" i="2"/>
  <c r="CG410" i="2" s="1"/>
  <c r="EK410" i="2" s="1"/>
  <c r="BE46" i="48"/>
  <c r="BD13" i="45"/>
  <c r="BE245" i="2"/>
  <c r="EJ213" i="2"/>
  <c r="AB245" i="2"/>
  <c r="AB440" i="2"/>
  <c r="EJ408" i="2"/>
  <c r="BE440" i="2"/>
  <c r="BE72" i="45"/>
  <c r="BE304" i="2"/>
  <c r="AB304" i="2"/>
  <c r="EJ272" i="2"/>
  <c r="CG500" i="2"/>
  <c r="AB535" i="2"/>
  <c r="AB568" i="2" s="1"/>
  <c r="CG435" i="2"/>
  <c r="CG370" i="2"/>
  <c r="CG305" i="2"/>
  <c r="AB46" i="2"/>
  <c r="AB239" i="2"/>
  <c r="BE239" i="2"/>
  <c r="EJ207" i="2"/>
  <c r="BE369" i="2"/>
  <c r="EJ337" i="2"/>
  <c r="AB369" i="2"/>
  <c r="BD466" i="2"/>
  <c r="CF466" i="2" s="1"/>
  <c r="AB173" i="2"/>
  <c r="BD206" i="2"/>
  <c r="CF206" i="2" s="1"/>
  <c r="BD336" i="2"/>
  <c r="CF336" i="2" s="1"/>
  <c r="BD271" i="2"/>
  <c r="CF271" i="2" s="1"/>
  <c r="BD401" i="2"/>
  <c r="CF401" i="2" s="1"/>
  <c r="CG500" i="50"/>
  <c r="AB535" i="50"/>
  <c r="AB568" i="50" s="1"/>
  <c r="CG435" i="50"/>
  <c r="CG370" i="50"/>
  <c r="CG305" i="50"/>
  <c r="AB46" i="50"/>
  <c r="BE71" i="46" s="1"/>
  <c r="EK210" i="2"/>
  <c r="BE10" i="45"/>
  <c r="CG240" i="2"/>
  <c r="AA603" i="2"/>
  <c r="BE499" i="2"/>
  <c r="AB499" i="2"/>
  <c r="EJ467" i="2"/>
  <c r="BD7" i="45"/>
  <c r="BE209" i="50"/>
  <c r="CG209" i="50" s="1"/>
  <c r="EK209" i="50" s="1"/>
  <c r="BE339" i="50"/>
  <c r="CG339" i="50" s="1"/>
  <c r="EK339" i="50" s="1"/>
  <c r="BE274" i="50"/>
  <c r="CG274" i="50" s="1"/>
  <c r="EK274" i="50" s="1"/>
  <c r="BE404" i="50"/>
  <c r="CG404" i="50" s="1"/>
  <c r="EK404" i="50" s="1"/>
  <c r="BE469" i="50"/>
  <c r="CG469" i="50" s="1"/>
  <c r="EK469" i="50" s="1"/>
  <c r="BE469" i="2"/>
  <c r="CG469" i="2" s="1"/>
  <c r="EK469" i="2" s="1"/>
  <c r="BE404" i="2"/>
  <c r="CG404" i="2" s="1"/>
  <c r="EK404" i="2" s="1"/>
  <c r="BE209" i="2"/>
  <c r="CG209" i="2" s="1"/>
  <c r="EK209" i="2" s="1"/>
  <c r="BE339" i="2"/>
  <c r="CG339" i="2" s="1"/>
  <c r="EK339" i="2" s="1"/>
  <c r="BE274" i="2"/>
  <c r="CG274" i="2" s="1"/>
  <c r="EK274" i="2" s="1"/>
  <c r="BE434" i="2"/>
  <c r="AB434" i="2"/>
  <c r="EJ402" i="2"/>
  <c r="CG240" i="50"/>
  <c r="BD100" i="45"/>
  <c r="BD38" i="45"/>
  <c r="CG240" i="49"/>
  <c r="CF238" i="49"/>
  <c r="BE41" i="45"/>
  <c r="BE434" i="49"/>
  <c r="AB434" i="49"/>
  <c r="EJ402" i="49"/>
  <c r="BE239" i="49"/>
  <c r="AB239" i="49"/>
  <c r="EJ207" i="49"/>
  <c r="AA498" i="51"/>
  <c r="Z602" i="51"/>
  <c r="EI466" i="51"/>
  <c r="BD498" i="51"/>
  <c r="AA238" i="51"/>
  <c r="EI206" i="51"/>
  <c r="BD238" i="51"/>
  <c r="BE209" i="49"/>
  <c r="CG209" i="49" s="1"/>
  <c r="EK209" i="49" s="1"/>
  <c r="BE339" i="49"/>
  <c r="CG339" i="49" s="1"/>
  <c r="EK339" i="49" s="1"/>
  <c r="BE404" i="49"/>
  <c r="CG404" i="49" s="1"/>
  <c r="EK404" i="49" s="1"/>
  <c r="BE469" i="49"/>
  <c r="CG469" i="49" s="1"/>
  <c r="EK469" i="49" s="1"/>
  <c r="BE40" i="48"/>
  <c r="BE274" i="49"/>
  <c r="CG274" i="49" s="1"/>
  <c r="EK274" i="49" s="1"/>
  <c r="EJ272" i="51"/>
  <c r="BE304" i="51"/>
  <c r="AB304" i="51"/>
  <c r="BE369" i="51"/>
  <c r="EJ337" i="51"/>
  <c r="AB369" i="51"/>
  <c r="BD368" i="51"/>
  <c r="AA368" i="51"/>
  <c r="EI336" i="51"/>
  <c r="BE239" i="51"/>
  <c r="AB239" i="51"/>
  <c r="EJ207" i="51"/>
  <c r="BE339" i="51"/>
  <c r="CG339" i="51" s="1"/>
  <c r="EK339" i="51" s="1"/>
  <c r="BE274" i="51"/>
  <c r="CG274" i="51" s="1"/>
  <c r="EK274" i="51" s="1"/>
  <c r="BE209" i="51"/>
  <c r="CG209" i="51" s="1"/>
  <c r="EK209" i="51" s="1"/>
  <c r="BE469" i="51"/>
  <c r="CG469" i="51" s="1"/>
  <c r="EK469" i="51" s="1"/>
  <c r="BE404" i="51"/>
  <c r="CG404" i="51" s="1"/>
  <c r="EK404" i="51" s="1"/>
  <c r="BE101" i="48"/>
  <c r="AA303" i="51"/>
  <c r="BD303" i="51"/>
  <c r="EI271" i="51"/>
  <c r="EJ272" i="49"/>
  <c r="AB304" i="49"/>
  <c r="BE304" i="49"/>
  <c r="BE338" i="51"/>
  <c r="CG338" i="51" s="1"/>
  <c r="EK338" i="51" s="1"/>
  <c r="BE403" i="51"/>
  <c r="CG403" i="51" s="1"/>
  <c r="EK403" i="51" s="1"/>
  <c r="BE468" i="51"/>
  <c r="CG468" i="51" s="1"/>
  <c r="EK468" i="51" s="1"/>
  <c r="BE273" i="51"/>
  <c r="CG273" i="51" s="1"/>
  <c r="EK273" i="51" s="1"/>
  <c r="BE208" i="51"/>
  <c r="CG208" i="51" s="1"/>
  <c r="EK208" i="51" s="1"/>
  <c r="AB535" i="49"/>
  <c r="AB568" i="49" s="1"/>
  <c r="CG500" i="49"/>
  <c r="CG435" i="49"/>
  <c r="CG305" i="49"/>
  <c r="CG370" i="49"/>
  <c r="CF498" i="49"/>
  <c r="AA533" i="49"/>
  <c r="AA566" i="49" s="1"/>
  <c r="CF433" i="49"/>
  <c r="CF368" i="49"/>
  <c r="CF303" i="49"/>
  <c r="AA44" i="49"/>
  <c r="AA603" i="49"/>
  <c r="AB499" i="49"/>
  <c r="BE499" i="49"/>
  <c r="EJ467" i="49"/>
  <c r="BE369" i="49"/>
  <c r="AB369" i="49"/>
  <c r="EJ337" i="49"/>
  <c r="BE103" i="45"/>
  <c r="BC99" i="45"/>
  <c r="BD433" i="51"/>
  <c r="AA433" i="51"/>
  <c r="EI401" i="51"/>
  <c r="EJ402" i="51"/>
  <c r="BE434" i="51"/>
  <c r="AB434" i="51"/>
  <c r="AB499" i="51"/>
  <c r="AA603" i="51"/>
  <c r="EJ467" i="51"/>
  <c r="BE499" i="51"/>
  <c r="AB46" i="49"/>
  <c r="U260" i="38" l="1"/>
  <c r="U226" i="38"/>
  <c r="U262" i="38" s="1"/>
  <c r="U228" i="38"/>
  <c r="BY360" i="2"/>
  <c r="EC335" i="2"/>
  <c r="U367" i="2"/>
  <c r="U392" i="2" s="1"/>
  <c r="U393" i="2" s="1"/>
  <c r="AX367" i="2"/>
  <c r="T76" i="38"/>
  <c r="T72" i="38"/>
  <c r="T80" i="38" s="1"/>
  <c r="AW425" i="50"/>
  <c r="U150" i="38" s="1"/>
  <c r="U151" i="38" s="1"/>
  <c r="BY400" i="50"/>
  <c r="EC205" i="2"/>
  <c r="U237" i="2"/>
  <c r="BY230" i="2"/>
  <c r="AX237" i="2"/>
  <c r="AW5" i="45"/>
  <c r="AW31" i="45" s="1"/>
  <c r="U28" i="38" s="1"/>
  <c r="U302" i="2"/>
  <c r="EC270" i="2"/>
  <c r="BY295" i="2"/>
  <c r="AX302" i="2"/>
  <c r="BD304" i="50"/>
  <c r="AA304" i="50"/>
  <c r="EI272" i="50"/>
  <c r="EC400" i="2"/>
  <c r="BY425" i="2"/>
  <c r="AX432" i="2"/>
  <c r="U432" i="2"/>
  <c r="U457" i="2" s="1"/>
  <c r="U458" i="2" s="1"/>
  <c r="T219" i="38"/>
  <c r="T255" i="38" s="1"/>
  <c r="T251" i="38"/>
  <c r="AW360" i="51"/>
  <c r="U121" i="38" s="1"/>
  <c r="U122" i="38" s="1"/>
  <c r="BY335" i="51"/>
  <c r="U261" i="38"/>
  <c r="U229" i="38"/>
  <c r="U265" i="38" s="1"/>
  <c r="AW490" i="50"/>
  <c r="U183" i="38" s="1"/>
  <c r="U184" i="38" s="1"/>
  <c r="BY465" i="50"/>
  <c r="BD369" i="50"/>
  <c r="AA369" i="50"/>
  <c r="EI337" i="50"/>
  <c r="T601" i="2"/>
  <c r="T626" i="2" s="1"/>
  <c r="EC465" i="2"/>
  <c r="U497" i="2"/>
  <c r="U522" i="2" s="1"/>
  <c r="U523" i="2" s="1"/>
  <c r="BY490" i="2"/>
  <c r="AX497" i="2"/>
  <c r="T220" i="38"/>
  <c r="T256" i="38" s="1"/>
  <c r="T252" i="38"/>
  <c r="U235" i="38"/>
  <c r="U238" i="38"/>
  <c r="U274" i="38" s="1"/>
  <c r="U270" i="38"/>
  <c r="CE303" i="50"/>
  <c r="Z533" i="50"/>
  <c r="Z566" i="50" s="1"/>
  <c r="CE498" i="50"/>
  <c r="CE368" i="50"/>
  <c r="CE433" i="50"/>
  <c r="Z44" i="50"/>
  <c r="BY465" i="51"/>
  <c r="AW490" i="51"/>
  <c r="U187" i="38" s="1"/>
  <c r="U188" i="38" s="1"/>
  <c r="AW360" i="50"/>
  <c r="U117" i="38" s="1"/>
  <c r="U118" i="38" s="1"/>
  <c r="BY335" i="50"/>
  <c r="U497" i="49"/>
  <c r="U522" i="49" s="1"/>
  <c r="U523" i="49" s="1"/>
  <c r="AX497" i="49"/>
  <c r="BY490" i="49"/>
  <c r="EC465" i="49"/>
  <c r="T601" i="49"/>
  <c r="T626" i="49" s="1"/>
  <c r="Z603" i="50"/>
  <c r="AA499" i="50"/>
  <c r="BD499" i="50"/>
  <c r="EI467" i="50"/>
  <c r="T102" i="51"/>
  <c r="U37" i="38"/>
  <c r="U38" i="38" s="1"/>
  <c r="T594" i="51"/>
  <c r="T134" i="51"/>
  <c r="AW230" i="50"/>
  <c r="U51" i="38" s="1"/>
  <c r="U52" i="38" s="1"/>
  <c r="BY205" i="50"/>
  <c r="T175" i="38"/>
  <c r="T171" i="38"/>
  <c r="T179" i="38" s="1"/>
  <c r="BD434" i="50"/>
  <c r="EI402" i="50"/>
  <c r="AA434" i="50"/>
  <c r="T109" i="38"/>
  <c r="T105" i="38"/>
  <c r="T113" i="38" s="1"/>
  <c r="AW425" i="51"/>
  <c r="U154" i="38" s="1"/>
  <c r="U155" i="38" s="1"/>
  <c r="BY400" i="51"/>
  <c r="AX367" i="49"/>
  <c r="U367" i="49"/>
  <c r="U392" i="49" s="1"/>
  <c r="U393" i="49" s="1"/>
  <c r="BY360" i="49"/>
  <c r="EC335" i="49"/>
  <c r="EC270" i="49"/>
  <c r="AX302" i="49"/>
  <c r="BY295" i="49"/>
  <c r="U302" i="49"/>
  <c r="U237" i="49"/>
  <c r="AX237" i="49"/>
  <c r="BY230" i="49"/>
  <c r="EC205" i="49"/>
  <c r="AW36" i="45"/>
  <c r="AW62" i="45" s="1"/>
  <c r="BD239" i="50"/>
  <c r="AA239" i="50"/>
  <c r="EI207" i="50"/>
  <c r="BY425" i="49"/>
  <c r="AX432" i="49"/>
  <c r="EC400" i="49"/>
  <c r="U432" i="49"/>
  <c r="U457" i="49" s="1"/>
  <c r="U458" i="49" s="1"/>
  <c r="AW295" i="51"/>
  <c r="U88" i="38" s="1"/>
  <c r="U89" i="38" s="1"/>
  <c r="BY270" i="51"/>
  <c r="T102" i="50"/>
  <c r="T594" i="50"/>
  <c r="T134" i="50"/>
  <c r="U25" i="38"/>
  <c r="T280" i="38"/>
  <c r="T248" i="38"/>
  <c r="BC69" i="45"/>
  <c r="T208" i="38"/>
  <c r="T204" i="38"/>
  <c r="T212" i="38" s="1"/>
  <c r="T221" i="38" s="1"/>
  <c r="AW230" i="51"/>
  <c r="U55" i="38" s="1"/>
  <c r="U56" i="38" s="1"/>
  <c r="BY205" i="51"/>
  <c r="T138" i="38"/>
  <c r="T146" i="38" s="1"/>
  <c r="T142" i="38"/>
  <c r="AW295" i="50"/>
  <c r="U84" i="38" s="1"/>
  <c r="U85" i="38" s="1"/>
  <c r="BY270" i="50"/>
  <c r="U26" i="38"/>
  <c r="BE8" i="46"/>
  <c r="BE39" i="46"/>
  <c r="BE74" i="45"/>
  <c r="BE15" i="45"/>
  <c r="BE309" i="2"/>
  <c r="EJ277" i="2"/>
  <c r="AB309" i="2"/>
  <c r="AA608" i="2"/>
  <c r="BE504" i="2"/>
  <c r="EJ472" i="2"/>
  <c r="AB504" i="2"/>
  <c r="EJ342" i="2"/>
  <c r="AB374" i="2"/>
  <c r="BE374" i="2"/>
  <c r="BE244" i="2"/>
  <c r="EJ212" i="2"/>
  <c r="AB244" i="2"/>
  <c r="EJ407" i="2"/>
  <c r="AB439" i="2"/>
  <c r="BE439" i="2"/>
  <c r="CG505" i="2"/>
  <c r="CG440" i="2"/>
  <c r="CG310" i="2"/>
  <c r="AB540" i="2"/>
  <c r="AB573" i="2" s="1"/>
  <c r="CG375" i="2"/>
  <c r="AB51" i="2"/>
  <c r="CG245" i="2"/>
  <c r="BD12" i="45"/>
  <c r="BE368" i="2"/>
  <c r="AB368" i="2"/>
  <c r="EJ336" i="2"/>
  <c r="BE9" i="45"/>
  <c r="AB238" i="2"/>
  <c r="BE238" i="2"/>
  <c r="EJ206" i="2"/>
  <c r="BD6" i="45"/>
  <c r="CG239" i="2"/>
  <c r="BE71" i="45"/>
  <c r="AB433" i="2"/>
  <c r="BE433" i="2"/>
  <c r="EJ401" i="2"/>
  <c r="BE208" i="2"/>
  <c r="CG208" i="2" s="1"/>
  <c r="EK208" i="2" s="1"/>
  <c r="BE338" i="2"/>
  <c r="CG338" i="2" s="1"/>
  <c r="EK338" i="2" s="1"/>
  <c r="BE468" i="2"/>
  <c r="CG468" i="2" s="1"/>
  <c r="EK468" i="2" s="1"/>
  <c r="BE273" i="2"/>
  <c r="CG273" i="2" s="1"/>
  <c r="EK273" i="2" s="1"/>
  <c r="BE403" i="2"/>
  <c r="CG403" i="2" s="1"/>
  <c r="EK403" i="2" s="1"/>
  <c r="BE403" i="50"/>
  <c r="CG403" i="50" s="1"/>
  <c r="EK403" i="50" s="1"/>
  <c r="BE273" i="50"/>
  <c r="CG273" i="50" s="1"/>
  <c r="EK273" i="50" s="1"/>
  <c r="BE208" i="50"/>
  <c r="CG208" i="50" s="1"/>
  <c r="EK208" i="50" s="1"/>
  <c r="BE468" i="50"/>
  <c r="CG468" i="50" s="1"/>
  <c r="EK468" i="50" s="1"/>
  <c r="BE338" i="50"/>
  <c r="CG338" i="50" s="1"/>
  <c r="EK338" i="50" s="1"/>
  <c r="AA602" i="2"/>
  <c r="BE498" i="2"/>
  <c r="EJ466" i="2"/>
  <c r="AB498" i="2"/>
  <c r="AB534" i="2"/>
  <c r="AB567" i="2" s="1"/>
  <c r="CG499" i="2"/>
  <c r="CG369" i="2"/>
  <c r="CG434" i="2"/>
  <c r="CG304" i="2"/>
  <c r="AB45" i="2"/>
  <c r="BE100" i="48"/>
  <c r="AB303" i="2"/>
  <c r="BE303" i="2"/>
  <c r="EJ271" i="2"/>
  <c r="BE101" i="45"/>
  <c r="CF238" i="51"/>
  <c r="AB534" i="51"/>
  <c r="AB567" i="51" s="1"/>
  <c r="CG499" i="51"/>
  <c r="CG434" i="51"/>
  <c r="CG304" i="51"/>
  <c r="CG369" i="51"/>
  <c r="AB45" i="51"/>
  <c r="BE101" i="46" s="1"/>
  <c r="AA533" i="51"/>
  <c r="AA566" i="51" s="1"/>
  <c r="CF498" i="51"/>
  <c r="CF433" i="51"/>
  <c r="CF303" i="51"/>
  <c r="CF368" i="51"/>
  <c r="AA44" i="51"/>
  <c r="BD100" i="46" s="1"/>
  <c r="AB173" i="49"/>
  <c r="BD37" i="48"/>
  <c r="BD401" i="49"/>
  <c r="CF401" i="49" s="1"/>
  <c r="BD271" i="49"/>
  <c r="CF271" i="49" s="1"/>
  <c r="BD206" i="49"/>
  <c r="CF206" i="49" s="1"/>
  <c r="BD466" i="49"/>
  <c r="CF466" i="49" s="1"/>
  <c r="BD336" i="49"/>
  <c r="CF336" i="49" s="1"/>
  <c r="CG239" i="49"/>
  <c r="BE102" i="45"/>
  <c r="CG239" i="51"/>
  <c r="BE40" i="45"/>
  <c r="BE468" i="49"/>
  <c r="CG468" i="49" s="1"/>
  <c r="EK468" i="49" s="1"/>
  <c r="BE208" i="49"/>
  <c r="CG208" i="49" s="1"/>
  <c r="EK208" i="49" s="1"/>
  <c r="BE403" i="49"/>
  <c r="CG403" i="49" s="1"/>
  <c r="EK403" i="49" s="1"/>
  <c r="BE273" i="49"/>
  <c r="CG273" i="49" s="1"/>
  <c r="EK273" i="49" s="1"/>
  <c r="BE338" i="49"/>
  <c r="CG338" i="49" s="1"/>
  <c r="EK338" i="49" s="1"/>
  <c r="BE39" i="48"/>
  <c r="AB534" i="49"/>
  <c r="AB567" i="49" s="1"/>
  <c r="CG499" i="49"/>
  <c r="CG434" i="49"/>
  <c r="CG304" i="49"/>
  <c r="CG369" i="49"/>
  <c r="AB45" i="49"/>
  <c r="EC425" i="49" l="1"/>
  <c r="U161" i="38"/>
  <c r="U532" i="49"/>
  <c r="BZ497" i="49"/>
  <c r="BZ522" i="49" s="1"/>
  <c r="BZ432" i="49"/>
  <c r="BZ457" i="49" s="1"/>
  <c r="BZ367" i="49"/>
  <c r="BZ392" i="49" s="1"/>
  <c r="U262" i="49"/>
  <c r="U263" i="49" s="1"/>
  <c r="BZ302" i="49"/>
  <c r="BZ327" i="49" s="1"/>
  <c r="U43" i="49"/>
  <c r="CF239" i="50"/>
  <c r="EC230" i="2"/>
  <c r="U58" i="38"/>
  <c r="U327" i="49"/>
  <c r="U328" i="49" s="1"/>
  <c r="BZ237" i="49"/>
  <c r="BZ262" i="49" s="1"/>
  <c r="AX432" i="51"/>
  <c r="U432" i="51"/>
  <c r="U457" i="51" s="1"/>
  <c r="U458" i="51" s="1"/>
  <c r="BY425" i="51"/>
  <c r="EC400" i="51"/>
  <c r="BZ367" i="2"/>
  <c r="BZ392" i="2" s="1"/>
  <c r="U532" i="2"/>
  <c r="BZ302" i="2"/>
  <c r="BZ327" i="2" s="1"/>
  <c r="U262" i="2"/>
  <c r="U263" i="2" s="1"/>
  <c r="BZ432" i="2"/>
  <c r="BZ457" i="2" s="1"/>
  <c r="BZ497" i="2"/>
  <c r="BZ522" i="2" s="1"/>
  <c r="U43" i="2"/>
  <c r="T306" i="38"/>
  <c r="T336" i="38"/>
  <c r="T333" i="38"/>
  <c r="T257" i="38"/>
  <c r="T324" i="38"/>
  <c r="T318" i="38"/>
  <c r="T315" i="38"/>
  <c r="CF434" i="50"/>
  <c r="CF369" i="50"/>
  <c r="CF304" i="50"/>
  <c r="AA534" i="50"/>
  <c r="AA567" i="50" s="1"/>
  <c r="CF499" i="50"/>
  <c r="AA45" i="50"/>
  <c r="AX327" i="49"/>
  <c r="EC295" i="49"/>
  <c r="U95" i="38"/>
  <c r="U302" i="50"/>
  <c r="AX302" i="50"/>
  <c r="EC270" i="50"/>
  <c r="BY295" i="50"/>
  <c r="T217" i="38"/>
  <c r="T253" i="38" s="1"/>
  <c r="U302" i="51"/>
  <c r="EC270" i="51"/>
  <c r="BY295" i="51"/>
  <c r="AX302" i="51"/>
  <c r="BY230" i="50"/>
  <c r="EC205" i="50"/>
  <c r="U237" i="50"/>
  <c r="AX237" i="50"/>
  <c r="AW67" i="45"/>
  <c r="AW93" i="45" s="1"/>
  <c r="U29" i="38" s="1"/>
  <c r="U30" i="38" s="1"/>
  <c r="EC335" i="50"/>
  <c r="BY360" i="50"/>
  <c r="AX367" i="50"/>
  <c r="U367" i="50"/>
  <c r="U392" i="50" s="1"/>
  <c r="U393" i="50" s="1"/>
  <c r="U190" i="38"/>
  <c r="EC490" i="2"/>
  <c r="U497" i="50"/>
  <c r="U522" i="50" s="1"/>
  <c r="U523" i="50" s="1"/>
  <c r="AX497" i="50"/>
  <c r="BY490" i="50"/>
  <c r="T601" i="50"/>
  <c r="T626" i="50" s="1"/>
  <c r="EC465" i="50"/>
  <c r="AX327" i="2"/>
  <c r="U91" i="38"/>
  <c r="EC295" i="2"/>
  <c r="U124" i="38"/>
  <c r="EC360" i="2"/>
  <c r="AW127" i="45"/>
  <c r="U40" i="38"/>
  <c r="U432" i="50"/>
  <c r="U457" i="50" s="1"/>
  <c r="U458" i="50" s="1"/>
  <c r="BY425" i="50"/>
  <c r="EC400" i="50"/>
  <c r="AX432" i="50"/>
  <c r="T284" i="38"/>
  <c r="T327" i="38"/>
  <c r="T339" i="38"/>
  <c r="T330" i="38"/>
  <c r="EC425" i="2"/>
  <c r="U157" i="38"/>
  <c r="U327" i="2"/>
  <c r="U328" i="2" s="1"/>
  <c r="BZ237" i="2"/>
  <c r="BZ262" i="2" s="1"/>
  <c r="U264" i="38"/>
  <c r="U230" i="38"/>
  <c r="U62" i="38"/>
  <c r="EC230" i="49"/>
  <c r="EC360" i="49"/>
  <c r="U128" i="38"/>
  <c r="T601" i="51"/>
  <c r="T626" i="51" s="1"/>
  <c r="U497" i="51"/>
  <c r="U522" i="51" s="1"/>
  <c r="U523" i="51" s="1"/>
  <c r="AX497" i="51"/>
  <c r="BY490" i="51"/>
  <c r="EC465" i="51"/>
  <c r="AX237" i="51"/>
  <c r="U237" i="51"/>
  <c r="EC205" i="51"/>
  <c r="BY230" i="51"/>
  <c r="AW98" i="45"/>
  <c r="AW124" i="45" s="1"/>
  <c r="EC490" i="49"/>
  <c r="U194" i="38"/>
  <c r="BC69" i="46"/>
  <c r="BC271" i="50"/>
  <c r="CE271" i="50" s="1"/>
  <c r="AA173" i="50"/>
  <c r="BC206" i="50"/>
  <c r="CE206" i="50" s="1"/>
  <c r="BC466" i="50"/>
  <c r="CE466" i="50" s="1"/>
  <c r="BC336" i="50"/>
  <c r="CE336" i="50" s="1"/>
  <c r="BC401" i="50"/>
  <c r="CE401" i="50" s="1"/>
  <c r="BC68" i="45" s="1"/>
  <c r="BC98" i="48"/>
  <c r="U271" i="38"/>
  <c r="U239" i="38"/>
  <c r="AX367" i="51"/>
  <c r="BY360" i="51"/>
  <c r="U367" i="51"/>
  <c r="U392" i="51" s="1"/>
  <c r="U393" i="51" s="1"/>
  <c r="EC335" i="51"/>
  <c r="BE7" i="46"/>
  <c r="BE38" i="46"/>
  <c r="BE13" i="46"/>
  <c r="BE44" i="46"/>
  <c r="CG244" i="2"/>
  <c r="BE473" i="2"/>
  <c r="CG473" i="2" s="1"/>
  <c r="EK473" i="2" s="1"/>
  <c r="BE213" i="2"/>
  <c r="CG213" i="2" s="1"/>
  <c r="EK213" i="2" s="1"/>
  <c r="BE408" i="2"/>
  <c r="CG408" i="2" s="1"/>
  <c r="EK408" i="2" s="1"/>
  <c r="BE278" i="2"/>
  <c r="CG278" i="2" s="1"/>
  <c r="EK278" i="2" s="1"/>
  <c r="BE343" i="2"/>
  <c r="CG343" i="2" s="1"/>
  <c r="EK343" i="2" s="1"/>
  <c r="BE44" i="48"/>
  <c r="CG374" i="2"/>
  <c r="CG504" i="2"/>
  <c r="CG309" i="2"/>
  <c r="AB539" i="2"/>
  <c r="AB572" i="2" s="1"/>
  <c r="CG439" i="2"/>
  <c r="AB50" i="2"/>
  <c r="AB533" i="2"/>
  <c r="AB566" i="2" s="1"/>
  <c r="CG498" i="2"/>
  <c r="CG433" i="2"/>
  <c r="CG368" i="2"/>
  <c r="CG303" i="2"/>
  <c r="AB44" i="2"/>
  <c r="CG238" i="2"/>
  <c r="BE70" i="45"/>
  <c r="BE8" i="45"/>
  <c r="BE467" i="2"/>
  <c r="CG467" i="2" s="1"/>
  <c r="EK467" i="2" s="1"/>
  <c r="BE402" i="2"/>
  <c r="CG402" i="2" s="1"/>
  <c r="EK402" i="2" s="1"/>
  <c r="BE272" i="2"/>
  <c r="CG272" i="2" s="1"/>
  <c r="EK272" i="2" s="1"/>
  <c r="BE337" i="2"/>
  <c r="CG337" i="2" s="1"/>
  <c r="EK337" i="2" s="1"/>
  <c r="BE207" i="2"/>
  <c r="CG207" i="2" s="1"/>
  <c r="EK207" i="2" s="1"/>
  <c r="AA602" i="49"/>
  <c r="BE498" i="49"/>
  <c r="AB498" i="49"/>
  <c r="EJ466" i="49"/>
  <c r="EJ206" i="49"/>
  <c r="BE238" i="49"/>
  <c r="AB238" i="49"/>
  <c r="BE38" i="48"/>
  <c r="BE272" i="49"/>
  <c r="CG272" i="49" s="1"/>
  <c r="EK272" i="49" s="1"/>
  <c r="BE467" i="49"/>
  <c r="CG467" i="49" s="1"/>
  <c r="EK467" i="49" s="1"/>
  <c r="BE337" i="49"/>
  <c r="CG337" i="49" s="1"/>
  <c r="EK337" i="49" s="1"/>
  <c r="BE402" i="49"/>
  <c r="CG402" i="49" s="1"/>
  <c r="EK402" i="49" s="1"/>
  <c r="BE207" i="49"/>
  <c r="CG207" i="49" s="1"/>
  <c r="EK207" i="49" s="1"/>
  <c r="BE368" i="49"/>
  <c r="AB368" i="49"/>
  <c r="EJ336" i="49"/>
  <c r="AB303" i="49"/>
  <c r="BE303" i="49"/>
  <c r="EJ271" i="49"/>
  <c r="AB173" i="51"/>
  <c r="BD206" i="51"/>
  <c r="CF206" i="51" s="1"/>
  <c r="BD271" i="51"/>
  <c r="CF271" i="51" s="1"/>
  <c r="BD401" i="51"/>
  <c r="CF401" i="51" s="1"/>
  <c r="BD466" i="51"/>
  <c r="CF466" i="51" s="1"/>
  <c r="BD336" i="51"/>
  <c r="CF336" i="51" s="1"/>
  <c r="BE207" i="51"/>
  <c r="CG207" i="51" s="1"/>
  <c r="EK207" i="51" s="1"/>
  <c r="BE467" i="51"/>
  <c r="CG467" i="51" s="1"/>
  <c r="EK467" i="51" s="1"/>
  <c r="BE337" i="51"/>
  <c r="CG337" i="51" s="1"/>
  <c r="EK337" i="51" s="1"/>
  <c r="BE272" i="51"/>
  <c r="CG272" i="51" s="1"/>
  <c r="EK272" i="51" s="1"/>
  <c r="BE402" i="51"/>
  <c r="CG402" i="51" s="1"/>
  <c r="EK402" i="51" s="1"/>
  <c r="BE39" i="45"/>
  <c r="BD37" i="45"/>
  <c r="BE433" i="49"/>
  <c r="AB433" i="49"/>
  <c r="EJ401" i="49"/>
  <c r="U64" i="38" l="1"/>
  <c r="EC490" i="50"/>
  <c r="U191" i="38"/>
  <c r="EC360" i="51"/>
  <c r="U129" i="38"/>
  <c r="U130" i="38" s="1"/>
  <c r="EI401" i="50"/>
  <c r="AA433" i="50"/>
  <c r="BD433" i="50"/>
  <c r="U195" i="38"/>
  <c r="U196" i="38" s="1"/>
  <c r="EC490" i="51"/>
  <c r="U266" i="38"/>
  <c r="U321" i="38"/>
  <c r="U309" i="38"/>
  <c r="U327" i="51"/>
  <c r="U328" i="51" s="1"/>
  <c r="BZ237" i="51"/>
  <c r="BZ262" i="51" s="1"/>
  <c r="BD368" i="50"/>
  <c r="AA368" i="50"/>
  <c r="EI336" i="50"/>
  <c r="AW128" i="45"/>
  <c r="U41" i="38"/>
  <c r="U243" i="38" s="1"/>
  <c r="T331" i="38"/>
  <c r="T340" i="38"/>
  <c r="T328" i="38"/>
  <c r="U132" i="38"/>
  <c r="BD70" i="46"/>
  <c r="BD207" i="50"/>
  <c r="CF207" i="50" s="1"/>
  <c r="AB174" i="50"/>
  <c r="BD467" i="50"/>
  <c r="CF467" i="50" s="1"/>
  <c r="BD337" i="50"/>
  <c r="CF337" i="50" s="1"/>
  <c r="BD402" i="50"/>
  <c r="CF402" i="50" s="1"/>
  <c r="BD272" i="50"/>
  <c r="CF272" i="50" s="1"/>
  <c r="BD99" i="48"/>
  <c r="BD498" i="50"/>
  <c r="EI466" i="50"/>
  <c r="AA498" i="50"/>
  <c r="Z602" i="50"/>
  <c r="U63" i="38"/>
  <c r="EC230" i="51"/>
  <c r="U262" i="50"/>
  <c r="U263" i="50" s="1"/>
  <c r="BZ432" i="50"/>
  <c r="BZ457" i="50" s="1"/>
  <c r="BZ367" i="50"/>
  <c r="BZ392" i="50" s="1"/>
  <c r="BZ302" i="50"/>
  <c r="BZ327" i="50" s="1"/>
  <c r="BZ497" i="50"/>
  <c r="BZ522" i="50" s="1"/>
  <c r="U532" i="50"/>
  <c r="U43" i="50"/>
  <c r="EC295" i="50"/>
  <c r="U92" i="38"/>
  <c r="AX327" i="50"/>
  <c r="T337" i="38"/>
  <c r="T319" i="38"/>
  <c r="T307" i="38"/>
  <c r="T334" i="38"/>
  <c r="T361" i="38"/>
  <c r="T363" i="38"/>
  <c r="T358" i="38"/>
  <c r="T325" i="38"/>
  <c r="T316" i="38"/>
  <c r="U312" i="38"/>
  <c r="U275" i="38"/>
  <c r="BD238" i="50"/>
  <c r="EI206" i="50"/>
  <c r="AA238" i="50"/>
  <c r="U93" i="38"/>
  <c r="U99" i="38"/>
  <c r="U192" i="38"/>
  <c r="U200" i="38" s="1"/>
  <c r="U198" i="38"/>
  <c r="U565" i="2"/>
  <c r="U590" i="2" s="1"/>
  <c r="U591" i="2" s="1"/>
  <c r="V32" i="38" s="1"/>
  <c r="U557" i="2"/>
  <c r="U558" i="2" s="1"/>
  <c r="U66" i="38"/>
  <c r="BZ432" i="51"/>
  <c r="BZ457" i="51" s="1"/>
  <c r="BZ302" i="51"/>
  <c r="BZ327" i="51" s="1"/>
  <c r="BZ497" i="51"/>
  <c r="BZ522" i="51" s="1"/>
  <c r="BZ367" i="51"/>
  <c r="BZ392" i="51" s="1"/>
  <c r="U532" i="51"/>
  <c r="U262" i="51"/>
  <c r="U263" i="51" s="1"/>
  <c r="U43" i="51"/>
  <c r="U165" i="38"/>
  <c r="U158" i="38"/>
  <c r="EC425" i="50"/>
  <c r="EC230" i="50"/>
  <c r="U59" i="38"/>
  <c r="U60" i="38" s="1"/>
  <c r="U565" i="49"/>
  <c r="U590" i="49" s="1"/>
  <c r="U591" i="49" s="1"/>
  <c r="V44" i="38" s="1"/>
  <c r="U557" i="49"/>
  <c r="U558" i="49" s="1"/>
  <c r="BD303" i="50"/>
  <c r="AA303" i="50"/>
  <c r="CF238" i="50" s="1"/>
  <c r="EI271" i="50"/>
  <c r="U327" i="50"/>
  <c r="U328" i="50" s="1"/>
  <c r="BZ237" i="50"/>
  <c r="BZ262" i="50" s="1"/>
  <c r="U242" i="38"/>
  <c r="U42" i="38"/>
  <c r="U244" i="38" s="1"/>
  <c r="EC360" i="50"/>
  <c r="U125" i="38"/>
  <c r="U133" i="38" s="1"/>
  <c r="AX327" i="51"/>
  <c r="EC295" i="51"/>
  <c r="U96" i="38"/>
  <c r="U97" i="38" s="1"/>
  <c r="AX270" i="2"/>
  <c r="AX465" i="2"/>
  <c r="V14" i="38"/>
  <c r="AX205" i="2"/>
  <c r="V172" i="2"/>
  <c r="V197" i="2" s="1"/>
  <c r="V198" i="2" s="1"/>
  <c r="AX5" i="46"/>
  <c r="AX31" i="46" s="1"/>
  <c r="AX335" i="2"/>
  <c r="AX36" i="46"/>
  <c r="AX62" i="46" s="1"/>
  <c r="U68" i="2"/>
  <c r="AX400" i="2"/>
  <c r="EC425" i="51"/>
  <c r="U162" i="38"/>
  <c r="U163" i="38" s="1"/>
  <c r="AX270" i="49"/>
  <c r="AX400" i="49"/>
  <c r="AX465" i="49"/>
  <c r="V172" i="49"/>
  <c r="V197" i="49" s="1"/>
  <c r="V198" i="49" s="1"/>
  <c r="AX36" i="48"/>
  <c r="AX62" i="48" s="1"/>
  <c r="V233" i="38" s="1"/>
  <c r="AX335" i="49"/>
  <c r="U68" i="49"/>
  <c r="AX205" i="49"/>
  <c r="V18" i="38"/>
  <c r="V22" i="38" s="1"/>
  <c r="BE12" i="46"/>
  <c r="BE43" i="46"/>
  <c r="BE6" i="46"/>
  <c r="BE37" i="46"/>
  <c r="BE13" i="45"/>
  <c r="BE407" i="2"/>
  <c r="CG407" i="2" s="1"/>
  <c r="EK407" i="2" s="1"/>
  <c r="BE277" i="2"/>
  <c r="CG277" i="2" s="1"/>
  <c r="EK277" i="2" s="1"/>
  <c r="BE342" i="2"/>
  <c r="CG342" i="2" s="1"/>
  <c r="EK342" i="2" s="1"/>
  <c r="BE212" i="2"/>
  <c r="CG212" i="2" s="1"/>
  <c r="EK212" i="2" s="1"/>
  <c r="BE472" i="2"/>
  <c r="CG472" i="2" s="1"/>
  <c r="EK472" i="2" s="1"/>
  <c r="BE43" i="48"/>
  <c r="BE7" i="45"/>
  <c r="BE401" i="2"/>
  <c r="CG401" i="2" s="1"/>
  <c r="EK401" i="2" s="1"/>
  <c r="BE206" i="2"/>
  <c r="CG206" i="2" s="1"/>
  <c r="EK206" i="2" s="1"/>
  <c r="BE271" i="2"/>
  <c r="CG271" i="2" s="1"/>
  <c r="EK271" i="2" s="1"/>
  <c r="BE336" i="2"/>
  <c r="CG336" i="2" s="1"/>
  <c r="EK336" i="2" s="1"/>
  <c r="BE466" i="2"/>
  <c r="CG466" i="2" s="1"/>
  <c r="EK466" i="2" s="1"/>
  <c r="BD99" i="45"/>
  <c r="BE498" i="51"/>
  <c r="AA602" i="51"/>
  <c r="AB498" i="51"/>
  <c r="EJ466" i="51"/>
  <c r="AB533" i="49"/>
  <c r="AB566" i="49" s="1"/>
  <c r="CG498" i="49"/>
  <c r="CG433" i="49"/>
  <c r="CG368" i="49"/>
  <c r="CG303" i="49"/>
  <c r="AB433" i="51"/>
  <c r="BE433" i="51"/>
  <c r="EJ401" i="51"/>
  <c r="EJ206" i="51"/>
  <c r="BE238" i="51"/>
  <c r="AB238" i="51"/>
  <c r="BE38" i="45"/>
  <c r="BE303" i="51"/>
  <c r="EJ271" i="51"/>
  <c r="AB303" i="51"/>
  <c r="BE100" i="45"/>
  <c r="AB368" i="51"/>
  <c r="EJ336" i="51"/>
  <c r="BE368" i="51"/>
  <c r="CG238" i="49"/>
  <c r="AB44" i="49"/>
  <c r="AX425" i="49" l="1"/>
  <c r="V153" i="38" s="1"/>
  <c r="BZ400" i="49"/>
  <c r="V224" i="38"/>
  <c r="U204" i="38"/>
  <c r="U212" i="38" s="1"/>
  <c r="U208" i="38"/>
  <c r="BE499" i="50"/>
  <c r="AA603" i="50"/>
  <c r="AB499" i="50"/>
  <c r="EJ467" i="50"/>
  <c r="AX295" i="49"/>
  <c r="V87" i="38" s="1"/>
  <c r="BZ270" i="49"/>
  <c r="AX360" i="2"/>
  <c r="V116" i="38" s="1"/>
  <c r="BZ335" i="2"/>
  <c r="U166" i="38"/>
  <c r="U103" i="38"/>
  <c r="U111" i="38" s="1"/>
  <c r="U107" i="38"/>
  <c r="U279" i="38"/>
  <c r="U247" i="38"/>
  <c r="U283" i="38" s="1"/>
  <c r="U169" i="38"/>
  <c r="U177" i="38" s="1"/>
  <c r="U173" i="38"/>
  <c r="U101" i="38"/>
  <c r="AB239" i="50"/>
  <c r="BE239" i="50"/>
  <c r="EJ207" i="50"/>
  <c r="U134" i="49"/>
  <c r="V36" i="38"/>
  <c r="U594" i="49"/>
  <c r="U102" i="49"/>
  <c r="U141" i="38"/>
  <c r="U137" i="38"/>
  <c r="U145" i="38" s="1"/>
  <c r="U159" i="38"/>
  <c r="U167" i="38" s="1"/>
  <c r="U74" i="38"/>
  <c r="U70" i="38"/>
  <c r="U78" i="38" s="1"/>
  <c r="CF303" i="50"/>
  <c r="CF368" i="50"/>
  <c r="AA533" i="50"/>
  <c r="AA566" i="50" s="1"/>
  <c r="CF498" i="50"/>
  <c r="CF433" i="50"/>
  <c r="U100" i="38"/>
  <c r="BD69" i="45"/>
  <c r="AX230" i="49"/>
  <c r="V54" i="38" s="1"/>
  <c r="BZ205" i="49"/>
  <c r="AX360" i="49"/>
  <c r="V120" i="38" s="1"/>
  <c r="BZ335" i="49"/>
  <c r="AX230" i="2"/>
  <c r="V50" i="38" s="1"/>
  <c r="BZ205" i="2"/>
  <c r="AX99" i="46"/>
  <c r="AX125" i="46" s="1"/>
  <c r="AX205" i="51"/>
  <c r="AX465" i="51"/>
  <c r="AX270" i="51"/>
  <c r="AX335" i="51"/>
  <c r="AX97" i="48"/>
  <c r="AX123" i="48" s="1"/>
  <c r="V234" i="38" s="1"/>
  <c r="V172" i="51"/>
  <c r="V197" i="51" s="1"/>
  <c r="V198" i="51" s="1"/>
  <c r="U68" i="51"/>
  <c r="AX400" i="51"/>
  <c r="U140" i="38"/>
  <c r="U136" i="38"/>
  <c r="U144" i="38" s="1"/>
  <c r="U322" i="38"/>
  <c r="U310" i="38"/>
  <c r="U199" i="38"/>
  <c r="V269" i="38"/>
  <c r="V237" i="38"/>
  <c r="V273" i="38" s="1"/>
  <c r="U280" i="38"/>
  <c r="U248" i="38"/>
  <c r="AX68" i="46"/>
  <c r="AX94" i="46" s="1"/>
  <c r="AX400" i="50"/>
  <c r="AX335" i="50"/>
  <c r="AX270" i="50"/>
  <c r="V172" i="50"/>
  <c r="V197" i="50" s="1"/>
  <c r="V198" i="50" s="1"/>
  <c r="AX205" i="50"/>
  <c r="U68" i="50"/>
  <c r="AX465" i="50"/>
  <c r="U67" i="38"/>
  <c r="BE304" i="50"/>
  <c r="AB304" i="50"/>
  <c r="EJ272" i="50"/>
  <c r="U126" i="38"/>
  <c r="U134" i="38" s="1"/>
  <c r="AX425" i="2"/>
  <c r="V149" i="38" s="1"/>
  <c r="BZ400" i="2"/>
  <c r="AX490" i="2"/>
  <c r="V182" i="38" s="1"/>
  <c r="BZ465" i="2"/>
  <c r="U278" i="38"/>
  <c r="U246" i="38"/>
  <c r="U282" i="38" s="1"/>
  <c r="U557" i="51"/>
  <c r="U558" i="51" s="1"/>
  <c r="U565" i="51"/>
  <c r="U590" i="51" s="1"/>
  <c r="U591" i="51" s="1"/>
  <c r="V45" i="38" s="1"/>
  <c r="V46" i="38" s="1"/>
  <c r="U557" i="50"/>
  <c r="U558" i="50" s="1"/>
  <c r="U565" i="50"/>
  <c r="U590" i="50" s="1"/>
  <c r="U591" i="50" s="1"/>
  <c r="V33" i="38" s="1"/>
  <c r="V34" i="38" s="1"/>
  <c r="AB434" i="50"/>
  <c r="EJ402" i="50"/>
  <c r="BE434" i="50"/>
  <c r="U68" i="38"/>
  <c r="AX490" i="49"/>
  <c r="V186" i="38" s="1"/>
  <c r="BZ465" i="49"/>
  <c r="U134" i="2"/>
  <c r="U102" i="2"/>
  <c r="U594" i="2"/>
  <c r="V24" i="38"/>
  <c r="AX295" i="2"/>
  <c r="V83" i="38" s="1"/>
  <c r="BZ270" i="2"/>
  <c r="U206" i="38"/>
  <c r="U215" i="38" s="1"/>
  <c r="U202" i="38"/>
  <c r="U210" i="38" s="1"/>
  <c r="U313" i="38"/>
  <c r="EJ337" i="50"/>
  <c r="AB369" i="50"/>
  <c r="BE369" i="50"/>
  <c r="AA44" i="50"/>
  <c r="BE12" i="45"/>
  <c r="BE6" i="45"/>
  <c r="BE206" i="49"/>
  <c r="CG206" i="49" s="1"/>
  <c r="EK206" i="49" s="1"/>
  <c r="BE37" i="48"/>
  <c r="BE401" i="49"/>
  <c r="CG401" i="49" s="1"/>
  <c r="EK401" i="49" s="1"/>
  <c r="BE336" i="49"/>
  <c r="CG336" i="49" s="1"/>
  <c r="EK336" i="49" s="1"/>
  <c r="BE466" i="49"/>
  <c r="CG466" i="49" s="1"/>
  <c r="EK466" i="49" s="1"/>
  <c r="BE271" i="49"/>
  <c r="CG271" i="49" s="1"/>
  <c r="EK271" i="49" s="1"/>
  <c r="AB533" i="51"/>
  <c r="AB566" i="51" s="1"/>
  <c r="CG433" i="51"/>
  <c r="CG498" i="51"/>
  <c r="CG303" i="51"/>
  <c r="CG368" i="51"/>
  <c r="AB44" i="51"/>
  <c r="BE100" i="46" s="1"/>
  <c r="CG238" i="51"/>
  <c r="BD69" i="46" l="1"/>
  <c r="AB173" i="50"/>
  <c r="BD336" i="50"/>
  <c r="CF336" i="50" s="1"/>
  <c r="BD206" i="50"/>
  <c r="CF206" i="50" s="1"/>
  <c r="BD68" i="45" s="1"/>
  <c r="BD271" i="50"/>
  <c r="CF271" i="50" s="1"/>
  <c r="BD401" i="50"/>
  <c r="CF401" i="50" s="1"/>
  <c r="BD466" i="50"/>
  <c r="CF466" i="50" s="1"/>
  <c r="BD98" i="48"/>
  <c r="AX425" i="50"/>
  <c r="V150" i="38" s="1"/>
  <c r="V151" i="38" s="1"/>
  <c r="BZ400" i="50"/>
  <c r="U594" i="51"/>
  <c r="U102" i="51"/>
  <c r="U134" i="51"/>
  <c r="V37" i="38"/>
  <c r="V38" i="38" s="1"/>
  <c r="U108" i="38"/>
  <c r="U104" i="38"/>
  <c r="U112" i="38" s="1"/>
  <c r="U175" i="38"/>
  <c r="U171" i="38"/>
  <c r="U179" i="38" s="1"/>
  <c r="AY302" i="2"/>
  <c r="V302" i="2"/>
  <c r="BZ295" i="2"/>
  <c r="ED270" i="2"/>
  <c r="ED400" i="2"/>
  <c r="AY432" i="2"/>
  <c r="BZ425" i="2"/>
  <c r="V432" i="2"/>
  <c r="V457" i="2" s="1"/>
  <c r="V458" i="2" s="1"/>
  <c r="V237" i="2"/>
  <c r="BZ230" i="2"/>
  <c r="AY237" i="2"/>
  <c r="ED205" i="2"/>
  <c r="AX5" i="45"/>
  <c r="AX31" i="45" s="1"/>
  <c r="V28" i="38" s="1"/>
  <c r="AB534" i="50"/>
  <c r="AB567" i="50" s="1"/>
  <c r="CG499" i="50"/>
  <c r="CG434" i="50"/>
  <c r="CG369" i="50"/>
  <c r="CG304" i="50"/>
  <c r="AB45" i="50"/>
  <c r="U174" i="38"/>
  <c r="U170" i="38"/>
  <c r="U178" i="38" s="1"/>
  <c r="U76" i="38"/>
  <c r="U72" i="38"/>
  <c r="U80" i="38" s="1"/>
  <c r="AX490" i="50"/>
  <c r="V183" i="38" s="1"/>
  <c r="V184" i="38" s="1"/>
  <c r="BZ465" i="50"/>
  <c r="U284" i="38"/>
  <c r="U330" i="38"/>
  <c r="U327" i="38"/>
  <c r="U339" i="38"/>
  <c r="V235" i="38"/>
  <c r="V270" i="38"/>
  <c r="V238" i="38"/>
  <c r="V274" i="38" s="1"/>
  <c r="U105" i="38"/>
  <c r="U113" i="38" s="1"/>
  <c r="U109" i="38"/>
  <c r="U217" i="38" s="1"/>
  <c r="U253" i="38" s="1"/>
  <c r="U142" i="38"/>
  <c r="U138" i="38"/>
  <c r="U146" i="38" s="1"/>
  <c r="U102" i="50"/>
  <c r="U134" i="50"/>
  <c r="U594" i="50"/>
  <c r="V25" i="38"/>
  <c r="V26" i="38" s="1"/>
  <c r="AX360" i="51"/>
  <c r="V121" i="38" s="1"/>
  <c r="V122" i="38" s="1"/>
  <c r="BZ335" i="51"/>
  <c r="AY367" i="49"/>
  <c r="V367" i="49"/>
  <c r="V392" i="49" s="1"/>
  <c r="V393" i="49" s="1"/>
  <c r="BZ360" i="49"/>
  <c r="ED335" i="49"/>
  <c r="AY367" i="2"/>
  <c r="BZ360" i="2"/>
  <c r="V367" i="2"/>
  <c r="V392" i="2" s="1"/>
  <c r="V393" i="2" s="1"/>
  <c r="ED335" i="2"/>
  <c r="AX230" i="50"/>
  <c r="V51" i="38" s="1"/>
  <c r="V52" i="38" s="1"/>
  <c r="BZ205" i="50"/>
  <c r="AX295" i="51"/>
  <c r="V88" i="38" s="1"/>
  <c r="V89" i="38" s="1"/>
  <c r="BZ270" i="51"/>
  <c r="U221" i="38"/>
  <c r="CG239" i="50"/>
  <c r="AX490" i="51"/>
  <c r="V187" i="38" s="1"/>
  <c r="V188" i="38" s="1"/>
  <c r="BZ465" i="51"/>
  <c r="BZ230" i="49"/>
  <c r="V237" i="49"/>
  <c r="ED205" i="49"/>
  <c r="AY237" i="49"/>
  <c r="AX36" i="45"/>
  <c r="AX62" i="45" s="1"/>
  <c r="ED270" i="49"/>
  <c r="V302" i="49"/>
  <c r="BZ295" i="49"/>
  <c r="AY302" i="49"/>
  <c r="V260" i="38"/>
  <c r="V226" i="38"/>
  <c r="V262" i="38" s="1"/>
  <c r="V228" i="38"/>
  <c r="U601" i="2"/>
  <c r="U626" i="2" s="1"/>
  <c r="V497" i="2"/>
  <c r="V522" i="2" s="1"/>
  <c r="V523" i="2" s="1"/>
  <c r="AY497" i="2"/>
  <c r="ED465" i="2"/>
  <c r="BZ490" i="2"/>
  <c r="AX295" i="50"/>
  <c r="V84" i="38" s="1"/>
  <c r="V85" i="38" s="1"/>
  <c r="BZ270" i="50"/>
  <c r="U203" i="38"/>
  <c r="U211" i="38" s="1"/>
  <c r="U207" i="38"/>
  <c r="U216" i="38" s="1"/>
  <c r="AX230" i="51"/>
  <c r="V55" i="38" s="1"/>
  <c r="V56" i="38" s="1"/>
  <c r="BZ205" i="51"/>
  <c r="AY432" i="49"/>
  <c r="BZ425" i="49"/>
  <c r="ED400" i="49"/>
  <c r="V432" i="49"/>
  <c r="V457" i="49" s="1"/>
  <c r="V458" i="49" s="1"/>
  <c r="U251" i="38"/>
  <c r="U219" i="38"/>
  <c r="U255" i="38" s="1"/>
  <c r="U601" i="49"/>
  <c r="U626" i="49" s="1"/>
  <c r="BZ490" i="49"/>
  <c r="AY497" i="49"/>
  <c r="V497" i="49"/>
  <c r="V522" i="49" s="1"/>
  <c r="V523" i="49" s="1"/>
  <c r="ED465" i="49"/>
  <c r="U71" i="38"/>
  <c r="U79" i="38" s="1"/>
  <c r="U75" i="38"/>
  <c r="AX360" i="50"/>
  <c r="V117" i="38" s="1"/>
  <c r="V118" i="38" s="1"/>
  <c r="BZ335" i="50"/>
  <c r="BZ400" i="51"/>
  <c r="AX425" i="51"/>
  <c r="V154" i="38" s="1"/>
  <c r="V155" i="38" s="1"/>
  <c r="V225" i="38"/>
  <c r="BE37" i="45"/>
  <c r="BE336" i="51"/>
  <c r="CG336" i="51" s="1"/>
  <c r="EK336" i="51" s="1"/>
  <c r="BE271" i="51"/>
  <c r="CG271" i="51" s="1"/>
  <c r="EK271" i="51" s="1"/>
  <c r="BE206" i="51"/>
  <c r="CG206" i="51" s="1"/>
  <c r="EK206" i="51" s="1"/>
  <c r="BE466" i="51"/>
  <c r="CG466" i="51" s="1"/>
  <c r="EK466" i="51" s="1"/>
  <c r="BE401" i="51"/>
  <c r="CG401" i="51" s="1"/>
  <c r="EK401" i="51" s="1"/>
  <c r="AY432" i="51" l="1"/>
  <c r="BZ425" i="51"/>
  <c r="V432" i="51"/>
  <c r="V457" i="51" s="1"/>
  <c r="V458" i="51" s="1"/>
  <c r="ED400" i="51"/>
  <c r="ED425" i="49"/>
  <c r="V161" i="38"/>
  <c r="AY302" i="51"/>
  <c r="V302" i="51"/>
  <c r="ED270" i="51"/>
  <c r="BZ295" i="51"/>
  <c r="V124" i="38"/>
  <c r="ED360" i="2"/>
  <c r="ED230" i="2"/>
  <c r="V58" i="38"/>
  <c r="V327" i="2"/>
  <c r="V328" i="2" s="1"/>
  <c r="CA237" i="2"/>
  <c r="CA262" i="2" s="1"/>
  <c r="V190" i="38"/>
  <c r="ED490" i="2"/>
  <c r="CA302" i="49"/>
  <c r="CA327" i="49" s="1"/>
  <c r="V532" i="49"/>
  <c r="CA497" i="49"/>
  <c r="CA522" i="49" s="1"/>
  <c r="CA432" i="49"/>
  <c r="CA457" i="49" s="1"/>
  <c r="CA367" i="49"/>
  <c r="CA392" i="49" s="1"/>
  <c r="V262" i="49"/>
  <c r="V263" i="49" s="1"/>
  <c r="V43" i="49"/>
  <c r="V497" i="50"/>
  <c r="V522" i="50" s="1"/>
  <c r="V523" i="50" s="1"/>
  <c r="AY497" i="50"/>
  <c r="ED465" i="50"/>
  <c r="U601" i="50"/>
  <c r="U626" i="50" s="1"/>
  <c r="BZ490" i="50"/>
  <c r="CA432" i="2"/>
  <c r="CA457" i="2" s="1"/>
  <c r="CA302" i="2"/>
  <c r="CA327" i="2" s="1"/>
  <c r="CA367" i="2"/>
  <c r="CA392" i="2" s="1"/>
  <c r="CA497" i="2"/>
  <c r="CA522" i="2" s="1"/>
  <c r="V532" i="2"/>
  <c r="V262" i="2"/>
  <c r="V263" i="2" s="1"/>
  <c r="V43" i="2"/>
  <c r="BE498" i="50"/>
  <c r="EJ466" i="50"/>
  <c r="AA602" i="50"/>
  <c r="AB498" i="50"/>
  <c r="ED335" i="50"/>
  <c r="AY367" i="50"/>
  <c r="BZ360" i="50"/>
  <c r="V367" i="50"/>
  <c r="V392" i="50" s="1"/>
  <c r="V393" i="50" s="1"/>
  <c r="V194" i="38"/>
  <c r="ED490" i="49"/>
  <c r="V237" i="51"/>
  <c r="BZ230" i="51"/>
  <c r="ED205" i="51"/>
  <c r="AY237" i="51"/>
  <c r="AX98" i="45"/>
  <c r="AX124" i="45" s="1"/>
  <c r="ED230" i="49"/>
  <c r="V62" i="38"/>
  <c r="EJ401" i="50"/>
  <c r="BE433" i="50"/>
  <c r="AB433" i="50"/>
  <c r="ED295" i="49"/>
  <c r="V95" i="38"/>
  <c r="AY327" i="49"/>
  <c r="AY497" i="51"/>
  <c r="U601" i="51"/>
  <c r="U626" i="51" s="1"/>
  <c r="V497" i="51"/>
  <c r="V522" i="51" s="1"/>
  <c r="V523" i="51" s="1"/>
  <c r="BZ490" i="51"/>
  <c r="ED465" i="51"/>
  <c r="V237" i="50"/>
  <c r="AY237" i="50"/>
  <c r="BZ230" i="50"/>
  <c r="ED205" i="50"/>
  <c r="AX67" i="45"/>
  <c r="AX93" i="45" s="1"/>
  <c r="V29" i="38" s="1"/>
  <c r="V30" i="38" s="1"/>
  <c r="V128" i="38"/>
  <c r="ED360" i="49"/>
  <c r="V271" i="38"/>
  <c r="V239" i="38"/>
  <c r="V157" i="38"/>
  <c r="ED425" i="2"/>
  <c r="V432" i="50"/>
  <c r="V457" i="50" s="1"/>
  <c r="V458" i="50" s="1"/>
  <c r="AY432" i="50"/>
  <c r="ED400" i="50"/>
  <c r="BZ425" i="50"/>
  <c r="AB303" i="50"/>
  <c r="CG238" i="50" s="1"/>
  <c r="EJ271" i="50"/>
  <c r="BE303" i="50"/>
  <c r="U252" i="38"/>
  <c r="U220" i="38"/>
  <c r="U256" i="38" s="1"/>
  <c r="V327" i="49"/>
  <c r="V328" i="49" s="1"/>
  <c r="CA237" i="49"/>
  <c r="CA262" i="49" s="1"/>
  <c r="BE238" i="50"/>
  <c r="AB238" i="50"/>
  <c r="EJ206" i="50"/>
  <c r="AB368" i="50"/>
  <c r="EJ336" i="50"/>
  <c r="BE368" i="50"/>
  <c r="V229" i="38"/>
  <c r="V265" i="38" s="1"/>
  <c r="V261" i="38"/>
  <c r="V40" i="38"/>
  <c r="AX127" i="45"/>
  <c r="V367" i="51"/>
  <c r="V392" i="51" s="1"/>
  <c r="V393" i="51" s="1"/>
  <c r="ED335" i="51"/>
  <c r="BZ360" i="51"/>
  <c r="AY367" i="51"/>
  <c r="V302" i="50"/>
  <c r="BZ295" i="50"/>
  <c r="ED270" i="50"/>
  <c r="AY302" i="50"/>
  <c r="V264" i="38"/>
  <c r="V230" i="38"/>
  <c r="U306" i="38"/>
  <c r="U324" i="38"/>
  <c r="U318" i="38"/>
  <c r="U315" i="38"/>
  <c r="U257" i="38"/>
  <c r="U336" i="38"/>
  <c r="U333" i="38"/>
  <c r="U340" i="38"/>
  <c r="U331" i="38"/>
  <c r="U328" i="38"/>
  <c r="BE70" i="46"/>
  <c r="BE337" i="50"/>
  <c r="CG337" i="50" s="1"/>
  <c r="EK337" i="50" s="1"/>
  <c r="BE207" i="50"/>
  <c r="CG207" i="50" s="1"/>
  <c r="EK207" i="50" s="1"/>
  <c r="BE272" i="50"/>
  <c r="CG272" i="50" s="1"/>
  <c r="EK272" i="50" s="1"/>
  <c r="BE467" i="50"/>
  <c r="CG467" i="50" s="1"/>
  <c r="EK467" i="50" s="1"/>
  <c r="BE402" i="50"/>
  <c r="CG402" i="50" s="1"/>
  <c r="EK402" i="50" s="1"/>
  <c r="BE99" i="48"/>
  <c r="V91" i="38"/>
  <c r="AY327" i="2"/>
  <c r="ED295" i="2"/>
  <c r="BE99" i="45"/>
  <c r="V195" i="38" l="1"/>
  <c r="V196" i="38" s="1"/>
  <c r="ED490" i="51"/>
  <c r="V532" i="51"/>
  <c r="CA432" i="51"/>
  <c r="CA457" i="51" s="1"/>
  <c r="CA497" i="51"/>
  <c r="CA522" i="51" s="1"/>
  <c r="V262" i="51"/>
  <c r="V263" i="51" s="1"/>
  <c r="CA302" i="51"/>
  <c r="CA327" i="51" s="1"/>
  <c r="CA367" i="51"/>
  <c r="CA392" i="51" s="1"/>
  <c r="V43" i="51"/>
  <c r="CA237" i="51"/>
  <c r="CA262" i="51" s="1"/>
  <c r="V327" i="51"/>
  <c r="V328" i="51" s="1"/>
  <c r="BE69" i="45"/>
  <c r="V129" i="38"/>
  <c r="V130" i="38" s="1"/>
  <c r="ED360" i="51"/>
  <c r="ED490" i="50"/>
  <c r="V191" i="38"/>
  <c r="V199" i="38" s="1"/>
  <c r="V60" i="38"/>
  <c r="V66" i="38"/>
  <c r="W172" i="2"/>
  <c r="W197" i="2" s="1"/>
  <c r="W198" i="2" s="1"/>
  <c r="AY5" i="46"/>
  <c r="AY31" i="46" s="1"/>
  <c r="AY400" i="2"/>
  <c r="AY36" i="46"/>
  <c r="AY62" i="46" s="1"/>
  <c r="W224" i="38" s="1"/>
  <c r="V68" i="2"/>
  <c r="AY270" i="2"/>
  <c r="AY335" i="2"/>
  <c r="AY205" i="2"/>
  <c r="AY465" i="2"/>
  <c r="V309" i="38"/>
  <c r="V266" i="38"/>
  <c r="V321" i="38"/>
  <c r="V165" i="38"/>
  <c r="ED230" i="50"/>
  <c r="V59" i="38"/>
  <c r="AX128" i="45"/>
  <c r="V41" i="38"/>
  <c r="V243" i="38" s="1"/>
  <c r="ED360" i="50"/>
  <c r="V125" i="38"/>
  <c r="V133" i="38" s="1"/>
  <c r="V565" i="49"/>
  <c r="V590" i="49" s="1"/>
  <c r="V591" i="49" s="1"/>
  <c r="W44" i="38" s="1"/>
  <c r="V557" i="49"/>
  <c r="V558" i="49" s="1"/>
  <c r="U358" i="38"/>
  <c r="U363" i="38"/>
  <c r="U325" i="38"/>
  <c r="U361" i="38"/>
  <c r="U334" i="38"/>
  <c r="U307" i="38"/>
  <c r="U319" i="38"/>
  <c r="U337" i="38"/>
  <c r="U316" i="38"/>
  <c r="V242" i="38"/>
  <c r="V42" i="38"/>
  <c r="V244" i="38" s="1"/>
  <c r="V557" i="2"/>
  <c r="V558" i="2" s="1"/>
  <c r="V565" i="2"/>
  <c r="V590" i="2" s="1"/>
  <c r="V591" i="2" s="1"/>
  <c r="W32" i="38" s="1"/>
  <c r="V132" i="38"/>
  <c r="V312" i="38"/>
  <c r="V275" i="38"/>
  <c r="CA367" i="50"/>
  <c r="CA392" i="50" s="1"/>
  <c r="CA497" i="50"/>
  <c r="CA522" i="50" s="1"/>
  <c r="V262" i="50"/>
  <c r="V263" i="50" s="1"/>
  <c r="V532" i="50"/>
  <c r="CA302" i="50"/>
  <c r="CA327" i="50" s="1"/>
  <c r="CA432" i="50"/>
  <c r="CA457" i="50" s="1"/>
  <c r="V43" i="50"/>
  <c r="W14" i="38" s="1"/>
  <c r="AY327" i="51"/>
  <c r="ED295" i="51"/>
  <c r="V96" i="38"/>
  <c r="V97" i="38" s="1"/>
  <c r="ED425" i="51"/>
  <c r="V162" i="38"/>
  <c r="V163" i="38" s="1"/>
  <c r="AY327" i="50"/>
  <c r="ED295" i="50"/>
  <c r="V92" i="38"/>
  <c r="AB533" i="50"/>
  <c r="AB566" i="50" s="1"/>
  <c r="CG498" i="50"/>
  <c r="CG433" i="50"/>
  <c r="CG368" i="50"/>
  <c r="CG303" i="50"/>
  <c r="AB44" i="50"/>
  <c r="V93" i="38"/>
  <c r="V99" i="38"/>
  <c r="V327" i="50"/>
  <c r="V328" i="50" s="1"/>
  <c r="CA237" i="50"/>
  <c r="CA262" i="50" s="1"/>
  <c r="V158" i="38"/>
  <c r="V166" i="38" s="1"/>
  <c r="ED425" i="50"/>
  <c r="ED230" i="51"/>
  <c r="V63" i="38"/>
  <c r="V67" i="38" s="1"/>
  <c r="AY36" i="48"/>
  <c r="AY62" i="48" s="1"/>
  <c r="W233" i="38" s="1"/>
  <c r="AY400" i="49"/>
  <c r="V68" i="49"/>
  <c r="AY205" i="49"/>
  <c r="AY335" i="49"/>
  <c r="AY465" i="49"/>
  <c r="AY270" i="49"/>
  <c r="W172" i="49"/>
  <c r="W197" i="49" s="1"/>
  <c r="W198" i="49" s="1"/>
  <c r="W18" i="38"/>
  <c r="V192" i="38"/>
  <c r="V200" i="38" s="1"/>
  <c r="V198" i="38"/>
  <c r="W22" i="38" l="1"/>
  <c r="W269" i="38"/>
  <c r="W237" i="38"/>
  <c r="W273" i="38" s="1"/>
  <c r="V101" i="38"/>
  <c r="V594" i="2"/>
  <c r="V102" i="2"/>
  <c r="W24" i="38"/>
  <c r="V134" i="2"/>
  <c r="V75" i="38"/>
  <c r="V71" i="38"/>
  <c r="V79" i="38" s="1"/>
  <c r="BE69" i="46"/>
  <c r="BE401" i="50"/>
  <c r="CG401" i="50" s="1"/>
  <c r="EK401" i="50" s="1"/>
  <c r="BE271" i="50"/>
  <c r="CG271" i="50" s="1"/>
  <c r="EK271" i="50" s="1"/>
  <c r="BE206" i="50"/>
  <c r="CG206" i="50" s="1"/>
  <c r="EK206" i="50" s="1"/>
  <c r="BE466" i="50"/>
  <c r="CG466" i="50" s="1"/>
  <c r="EK466" i="50" s="1"/>
  <c r="BE336" i="50"/>
  <c r="CG336" i="50" s="1"/>
  <c r="EK336" i="50" s="1"/>
  <c r="BE98" i="48"/>
  <c r="V140" i="38"/>
  <c r="V136" i="38"/>
  <c r="V144" i="38" s="1"/>
  <c r="V173" i="38"/>
  <c r="V169" i="38"/>
  <c r="V177" i="38" s="1"/>
  <c r="W260" i="38"/>
  <c r="W228" i="38"/>
  <c r="V64" i="38"/>
  <c r="V68" i="38" s="1"/>
  <c r="AY295" i="49"/>
  <c r="W87" i="38" s="1"/>
  <c r="CA270" i="49"/>
  <c r="V565" i="50"/>
  <c r="V590" i="50" s="1"/>
  <c r="V591" i="50" s="1"/>
  <c r="W33" i="38" s="1"/>
  <c r="W34" i="38" s="1"/>
  <c r="V557" i="50"/>
  <c r="V558" i="50" s="1"/>
  <c r="V126" i="38"/>
  <c r="V134" i="38" s="1"/>
  <c r="V159" i="38"/>
  <c r="V167" i="38" s="1"/>
  <c r="AY425" i="2"/>
  <c r="W149" i="38" s="1"/>
  <c r="CA400" i="2"/>
  <c r="AY490" i="49"/>
  <c r="W186" i="38" s="1"/>
  <c r="CA465" i="49"/>
  <c r="V141" i="38"/>
  <c r="V137" i="38"/>
  <c r="V145" i="38" s="1"/>
  <c r="AY490" i="2"/>
  <c r="W182" i="38" s="1"/>
  <c r="CA465" i="2"/>
  <c r="AY230" i="2"/>
  <c r="W50" i="38" s="1"/>
  <c r="CA205" i="2"/>
  <c r="V206" i="38"/>
  <c r="V202" i="38"/>
  <c r="V210" i="38" s="1"/>
  <c r="V248" i="38"/>
  <c r="V280" i="38"/>
  <c r="V279" i="38"/>
  <c r="V247" i="38"/>
  <c r="V283" i="38" s="1"/>
  <c r="AY360" i="2"/>
  <c r="W116" i="38" s="1"/>
  <c r="CA335" i="2"/>
  <c r="V74" i="38"/>
  <c r="V70" i="38"/>
  <c r="V78" i="38" s="1"/>
  <c r="V557" i="51"/>
  <c r="V558" i="51" s="1"/>
  <c r="V565" i="51"/>
  <c r="V590" i="51" s="1"/>
  <c r="V591" i="51" s="1"/>
  <c r="W45" i="38" s="1"/>
  <c r="W46" i="38" s="1"/>
  <c r="CA335" i="49"/>
  <c r="AY360" i="49"/>
  <c r="W120" i="38" s="1"/>
  <c r="V208" i="38"/>
  <c r="V204" i="38"/>
  <c r="V212" i="38" s="1"/>
  <c r="V594" i="49"/>
  <c r="V102" i="49"/>
  <c r="V134" i="49"/>
  <c r="W36" i="38"/>
  <c r="V246" i="38"/>
  <c r="V282" i="38" s="1"/>
  <c r="V278" i="38"/>
  <c r="V170" i="38"/>
  <c r="V178" i="38" s="1"/>
  <c r="V174" i="38"/>
  <c r="AY230" i="49"/>
  <c r="W54" i="38" s="1"/>
  <c r="CA205" i="49"/>
  <c r="AY425" i="49"/>
  <c r="W153" i="38" s="1"/>
  <c r="CA400" i="49"/>
  <c r="V107" i="38"/>
  <c r="V103" i="38"/>
  <c r="V111" i="38" s="1"/>
  <c r="V100" i="38"/>
  <c r="AY68" i="46"/>
  <c r="AY94" i="46" s="1"/>
  <c r="V68" i="50"/>
  <c r="AY335" i="50"/>
  <c r="AY205" i="50"/>
  <c r="AY465" i="50"/>
  <c r="AY400" i="50"/>
  <c r="W172" i="50"/>
  <c r="W197" i="50" s="1"/>
  <c r="W198" i="50" s="1"/>
  <c r="AY270" i="50"/>
  <c r="V313" i="38"/>
  <c r="V322" i="38"/>
  <c r="V310" i="38"/>
  <c r="AY295" i="2"/>
  <c r="W83" i="38" s="1"/>
  <c r="CA270" i="2"/>
  <c r="V207" i="38"/>
  <c r="V203" i="38"/>
  <c r="V211" i="38" s="1"/>
  <c r="AY99" i="46"/>
  <c r="AY125" i="46" s="1"/>
  <c r="W225" i="38" s="1"/>
  <c r="V68" i="51"/>
  <c r="AY335" i="51"/>
  <c r="AY205" i="51"/>
  <c r="AY270" i="51"/>
  <c r="W172" i="51"/>
  <c r="W197" i="51" s="1"/>
  <c r="W198" i="51" s="1"/>
  <c r="AY97" i="48"/>
  <c r="AY123" i="48" s="1"/>
  <c r="W234" i="38" s="1"/>
  <c r="AY465" i="51"/>
  <c r="AY400" i="51"/>
  <c r="V594" i="51" l="1"/>
  <c r="W37" i="38"/>
  <c r="W38" i="38" s="1"/>
  <c r="V134" i="51"/>
  <c r="V102" i="51"/>
  <c r="V284" i="38"/>
  <c r="V330" i="38"/>
  <c r="V327" i="38"/>
  <c r="V339" i="38"/>
  <c r="W264" i="38"/>
  <c r="W230" i="38"/>
  <c r="CA400" i="51"/>
  <c r="AY425" i="51"/>
  <c r="W154" i="38" s="1"/>
  <c r="W155" i="38" s="1"/>
  <c r="W226" i="38"/>
  <c r="W262" i="38" s="1"/>
  <c r="W261" i="38"/>
  <c r="W229" i="38"/>
  <c r="W265" i="38" s="1"/>
  <c r="AY425" i="50"/>
  <c r="W150" i="38" s="1"/>
  <c r="W151" i="38" s="1"/>
  <c r="CA400" i="50"/>
  <c r="V175" i="38"/>
  <c r="V171" i="38"/>
  <c r="V179" i="38" s="1"/>
  <c r="V221" i="38" s="1"/>
  <c r="CA465" i="51"/>
  <c r="AY490" i="51"/>
  <c r="W187" i="38" s="1"/>
  <c r="W188" i="38" s="1"/>
  <c r="AY490" i="50"/>
  <c r="W183" i="38" s="1"/>
  <c r="W184" i="38" s="1"/>
  <c r="CA465" i="50"/>
  <c r="W432" i="49"/>
  <c r="W457" i="49" s="1"/>
  <c r="W458" i="49" s="1"/>
  <c r="AZ432" i="49"/>
  <c r="CA425" i="49"/>
  <c r="EE400" i="49"/>
  <c r="V215" i="38"/>
  <c r="V142" i="38"/>
  <c r="V138" i="38"/>
  <c r="V146" i="38" s="1"/>
  <c r="W235" i="38"/>
  <c r="W270" i="38"/>
  <c r="W238" i="38"/>
  <c r="W274" i="38" s="1"/>
  <c r="AY230" i="50"/>
  <c r="W51" i="38" s="1"/>
  <c r="W52" i="38" s="1"/>
  <c r="CA205" i="50"/>
  <c r="AZ367" i="2"/>
  <c r="W367" i="2"/>
  <c r="W392" i="2" s="1"/>
  <c r="W393" i="2" s="1"/>
  <c r="CA360" i="2"/>
  <c r="EE335" i="2"/>
  <c r="AY360" i="50"/>
  <c r="W117" i="38" s="1"/>
  <c r="W118" i="38" s="1"/>
  <c r="CA335" i="50"/>
  <c r="AZ237" i="49"/>
  <c r="CA230" i="49"/>
  <c r="W237" i="49"/>
  <c r="EE205" i="49"/>
  <c r="AY36" i="45"/>
  <c r="AY62" i="45" s="1"/>
  <c r="CA230" i="2"/>
  <c r="AZ237" i="2"/>
  <c r="EE205" i="2"/>
  <c r="W237" i="2"/>
  <c r="AY5" i="45"/>
  <c r="AY31" i="45" s="1"/>
  <c r="W28" i="38" s="1"/>
  <c r="EE465" i="49"/>
  <c r="V601" i="49"/>
  <c r="V626" i="49" s="1"/>
  <c r="W497" i="49"/>
  <c r="W522" i="49" s="1"/>
  <c r="W523" i="49" s="1"/>
  <c r="CA490" i="49"/>
  <c r="AZ497" i="49"/>
  <c r="V109" i="38"/>
  <c r="V105" i="38"/>
  <c r="V113" i="38" s="1"/>
  <c r="AY295" i="51"/>
  <c r="W88" i="38" s="1"/>
  <c r="W89" i="38" s="1"/>
  <c r="CA270" i="51"/>
  <c r="EE270" i="2"/>
  <c r="CA295" i="2"/>
  <c r="AZ302" i="2"/>
  <c r="W302" i="2"/>
  <c r="V134" i="50"/>
  <c r="V102" i="50"/>
  <c r="W25" i="38"/>
  <c r="W26" i="38" s="1"/>
  <c r="V594" i="50"/>
  <c r="AZ367" i="49"/>
  <c r="CA360" i="49"/>
  <c r="W367" i="49"/>
  <c r="W392" i="49" s="1"/>
  <c r="W393" i="49" s="1"/>
  <c r="EE335" i="49"/>
  <c r="EE270" i="49"/>
  <c r="CA295" i="49"/>
  <c r="AZ302" i="49"/>
  <c r="W302" i="49"/>
  <c r="AY230" i="51"/>
  <c r="W55" i="38" s="1"/>
  <c r="W56" i="38" s="1"/>
  <c r="CA205" i="51"/>
  <c r="AY360" i="51"/>
  <c r="W121" i="38" s="1"/>
  <c r="W122" i="38" s="1"/>
  <c r="CA335" i="51"/>
  <c r="AY295" i="50"/>
  <c r="W84" i="38" s="1"/>
  <c r="W85" i="38" s="1"/>
  <c r="CA270" i="50"/>
  <c r="V108" i="38"/>
  <c r="V216" i="38" s="1"/>
  <c r="V104" i="38"/>
  <c r="V112" i="38" s="1"/>
  <c r="EE465" i="2"/>
  <c r="W497" i="2"/>
  <c r="W522" i="2" s="1"/>
  <c r="W523" i="2" s="1"/>
  <c r="CA490" i="2"/>
  <c r="V601" i="2"/>
  <c r="V626" i="2" s="1"/>
  <c r="AZ497" i="2"/>
  <c r="W432" i="2"/>
  <c r="W457" i="2" s="1"/>
  <c r="W458" i="2" s="1"/>
  <c r="AZ432" i="2"/>
  <c r="EE400" i="2"/>
  <c r="CA425" i="2"/>
  <c r="V72" i="38"/>
  <c r="V80" i="38" s="1"/>
  <c r="V76" i="38"/>
  <c r="V217" i="38" s="1"/>
  <c r="V253" i="38" s="1"/>
  <c r="BE68" i="45"/>
  <c r="V336" i="38" l="1"/>
  <c r="V324" i="38"/>
  <c r="V257" i="38"/>
  <c r="V306" i="38"/>
  <c r="V333" i="38"/>
  <c r="V318" i="38"/>
  <c r="V315" i="38"/>
  <c r="V252" i="38"/>
  <c r="V220" i="38"/>
  <c r="V256" i="38" s="1"/>
  <c r="W157" i="38"/>
  <c r="EE425" i="2"/>
  <c r="CB237" i="2"/>
  <c r="CB262" i="2" s="1"/>
  <c r="W327" i="2"/>
  <c r="W328" i="2" s="1"/>
  <c r="CA360" i="50"/>
  <c r="AZ367" i="50"/>
  <c r="EE335" i="50"/>
  <c r="W367" i="50"/>
  <c r="W392" i="50" s="1"/>
  <c r="W393" i="50" s="1"/>
  <c r="CA230" i="50"/>
  <c r="AZ237" i="50"/>
  <c r="W237" i="50"/>
  <c r="EE205" i="50"/>
  <c r="AY67" i="45"/>
  <c r="AY93" i="45" s="1"/>
  <c r="W29" i="38" s="1"/>
  <c r="V251" i="38"/>
  <c r="V219" i="38"/>
  <c r="V255" i="38" s="1"/>
  <c r="CA230" i="51"/>
  <c r="W237" i="51"/>
  <c r="EE205" i="51"/>
  <c r="AZ237" i="51"/>
  <c r="AY98" i="45"/>
  <c r="AY124" i="45" s="1"/>
  <c r="EE360" i="49"/>
  <c r="W128" i="38"/>
  <c r="EE490" i="49"/>
  <c r="W194" i="38"/>
  <c r="W58" i="38"/>
  <c r="EE230" i="2"/>
  <c r="W40" i="38"/>
  <c r="AY127" i="45"/>
  <c r="W497" i="51"/>
  <c r="W522" i="51" s="1"/>
  <c r="W523" i="51" s="1"/>
  <c r="CA490" i="51"/>
  <c r="EE465" i="51"/>
  <c r="V601" i="51"/>
  <c r="V626" i="51" s="1"/>
  <c r="AZ497" i="51"/>
  <c r="W91" i="38"/>
  <c r="AZ327" i="2"/>
  <c r="EE295" i="2"/>
  <c r="CB237" i="49"/>
  <c r="CB262" i="49" s="1"/>
  <c r="W327" i="49"/>
  <c r="W328" i="49" s="1"/>
  <c r="EE360" i="2"/>
  <c r="W124" i="38"/>
  <c r="W161" i="38"/>
  <c r="EE425" i="49"/>
  <c r="V328" i="38"/>
  <c r="V331" i="38"/>
  <c r="V340" i="38"/>
  <c r="W302" i="50"/>
  <c r="AZ302" i="50"/>
  <c r="EE270" i="50"/>
  <c r="CA295" i="50"/>
  <c r="AZ302" i="51"/>
  <c r="W302" i="51"/>
  <c r="EE270" i="51"/>
  <c r="CA295" i="51"/>
  <c r="CB497" i="49"/>
  <c r="CB522" i="49" s="1"/>
  <c r="W532" i="49"/>
  <c r="CB432" i="49"/>
  <c r="CB457" i="49" s="1"/>
  <c r="CB302" i="49"/>
  <c r="CB327" i="49" s="1"/>
  <c r="CB367" i="49"/>
  <c r="CB392" i="49" s="1"/>
  <c r="W262" i="49"/>
  <c r="W263" i="49" s="1"/>
  <c r="W43" i="49"/>
  <c r="AZ327" i="49"/>
  <c r="W95" i="38"/>
  <c r="EE295" i="49"/>
  <c r="W30" i="38"/>
  <c r="EE230" i="49"/>
  <c r="W62" i="38"/>
  <c r="W271" i="38"/>
  <c r="W239" i="38"/>
  <c r="CA425" i="51"/>
  <c r="AZ432" i="51"/>
  <c r="W432" i="51"/>
  <c r="W457" i="51" s="1"/>
  <c r="W458" i="51" s="1"/>
  <c r="EE400" i="51"/>
  <c r="W262" i="2"/>
  <c r="W263" i="2" s="1"/>
  <c r="CB367" i="2"/>
  <c r="CB392" i="2" s="1"/>
  <c r="CB497" i="2"/>
  <c r="CB522" i="2" s="1"/>
  <c r="CB302" i="2"/>
  <c r="CB327" i="2" s="1"/>
  <c r="CB432" i="2"/>
  <c r="CB457" i="2" s="1"/>
  <c r="W532" i="2"/>
  <c r="W43" i="2"/>
  <c r="W266" i="38"/>
  <c r="W321" i="38"/>
  <c r="W309" i="38"/>
  <c r="W190" i="38"/>
  <c r="EE490" i="2"/>
  <c r="EE335" i="51"/>
  <c r="AZ367" i="51"/>
  <c r="W367" i="51"/>
  <c r="W392" i="51" s="1"/>
  <c r="W393" i="51" s="1"/>
  <c r="CA360" i="51"/>
  <c r="CA490" i="50"/>
  <c r="W497" i="50"/>
  <c r="W522" i="50" s="1"/>
  <c r="W523" i="50" s="1"/>
  <c r="V601" i="50"/>
  <c r="V626" i="50" s="1"/>
  <c r="AZ497" i="50"/>
  <c r="EE465" i="50"/>
  <c r="EE400" i="50"/>
  <c r="CA425" i="50"/>
  <c r="W432" i="50"/>
  <c r="W457" i="50" s="1"/>
  <c r="W458" i="50" s="1"/>
  <c r="AZ432" i="50"/>
  <c r="W158" i="38" l="1"/>
  <c r="EE425" i="50"/>
  <c r="W68" i="2"/>
  <c r="AZ36" i="46"/>
  <c r="AZ62" i="46" s="1"/>
  <c r="X224" i="38" s="1"/>
  <c r="AZ205" i="2"/>
  <c r="AZ400" i="2"/>
  <c r="X172" i="2"/>
  <c r="X197" i="2" s="1"/>
  <c r="X198" i="2" s="1"/>
  <c r="AZ5" i="46"/>
  <c r="AZ31" i="46" s="1"/>
  <c r="AZ270" i="2"/>
  <c r="AZ465" i="2"/>
  <c r="AZ335" i="2"/>
  <c r="W565" i="49"/>
  <c r="W590" i="49" s="1"/>
  <c r="W591" i="49" s="1"/>
  <c r="X44" i="38" s="1"/>
  <c r="W557" i="49"/>
  <c r="W558" i="49" s="1"/>
  <c r="W565" i="2"/>
  <c r="W590" i="2" s="1"/>
  <c r="W591" i="2" s="1"/>
  <c r="X32" i="38" s="1"/>
  <c r="W557" i="2"/>
  <c r="W558" i="2" s="1"/>
  <c r="W327" i="50"/>
  <c r="W328" i="50" s="1"/>
  <c r="CB237" i="50"/>
  <c r="CB262" i="50" s="1"/>
  <c r="W195" i="38"/>
  <c r="W196" i="38" s="1"/>
  <c r="EE490" i="51"/>
  <c r="EE425" i="51"/>
  <c r="W162" i="38"/>
  <c r="W163" i="38" s="1"/>
  <c r="AZ327" i="51"/>
  <c r="EE295" i="51"/>
  <c r="W96" i="38"/>
  <c r="W97" i="38" s="1"/>
  <c r="EE360" i="50"/>
  <c r="W125" i="38"/>
  <c r="W312" i="38"/>
  <c r="W275" i="38"/>
  <c r="W68" i="49"/>
  <c r="AZ270" i="49"/>
  <c r="AZ335" i="49"/>
  <c r="AZ400" i="49"/>
  <c r="AZ205" i="49"/>
  <c r="X172" i="49"/>
  <c r="X197" i="49" s="1"/>
  <c r="X198" i="49" s="1"/>
  <c r="AZ465" i="49"/>
  <c r="AZ36" i="48"/>
  <c r="AZ62" i="48" s="1"/>
  <c r="X233" i="38" s="1"/>
  <c r="W41" i="38"/>
  <c r="W243" i="38" s="1"/>
  <c r="AY128" i="45"/>
  <c r="W198" i="38"/>
  <c r="W327" i="51"/>
  <c r="W328" i="51" s="1"/>
  <c r="CB237" i="51"/>
  <c r="CB262" i="51" s="1"/>
  <c r="W242" i="38"/>
  <c r="W42" i="38"/>
  <c r="W244" i="38" s="1"/>
  <c r="W532" i="50"/>
  <c r="CB497" i="50"/>
  <c r="CB522" i="50" s="1"/>
  <c r="W262" i="50"/>
  <c r="W263" i="50" s="1"/>
  <c r="CB432" i="50"/>
  <c r="CB457" i="50" s="1"/>
  <c r="CB367" i="50"/>
  <c r="CB392" i="50" s="1"/>
  <c r="CB302" i="50"/>
  <c r="CB327" i="50" s="1"/>
  <c r="W43" i="50"/>
  <c r="W99" i="38"/>
  <c r="V361" i="38"/>
  <c r="V358" i="38"/>
  <c r="V363" i="38"/>
  <c r="V334" i="38"/>
  <c r="V325" i="38"/>
  <c r="V337" i="38"/>
  <c r="V319" i="38"/>
  <c r="V307" i="38"/>
  <c r="V316" i="38"/>
  <c r="W191" i="38"/>
  <c r="W199" i="38" s="1"/>
  <c r="EE490" i="50"/>
  <c r="AZ327" i="50"/>
  <c r="EE295" i="50"/>
  <c r="W92" i="38"/>
  <c r="W100" i="38" s="1"/>
  <c r="W66" i="38"/>
  <c r="CB302" i="51"/>
  <c r="CB327" i="51" s="1"/>
  <c r="CB367" i="51"/>
  <c r="CB392" i="51" s="1"/>
  <c r="W262" i="51"/>
  <c r="W263" i="51" s="1"/>
  <c r="W532" i="51"/>
  <c r="CB432" i="51"/>
  <c r="CB457" i="51" s="1"/>
  <c r="CB497" i="51"/>
  <c r="CB522" i="51" s="1"/>
  <c r="W43" i="51"/>
  <c r="EE230" i="50"/>
  <c r="W59" i="38"/>
  <c r="W60" i="38" s="1"/>
  <c r="W159" i="38"/>
  <c r="W167" i="38" s="1"/>
  <c r="W165" i="38"/>
  <c r="EE360" i="51"/>
  <c r="W129" i="38"/>
  <c r="W130" i="38" s="1"/>
  <c r="W310" i="38"/>
  <c r="W322" i="38"/>
  <c r="W126" i="38"/>
  <c r="W132" i="38"/>
  <c r="EE230" i="51"/>
  <c r="W63" i="38"/>
  <c r="W64" i="38" s="1"/>
  <c r="W68" i="38" s="1"/>
  <c r="W76" i="38" l="1"/>
  <c r="W72" i="38"/>
  <c r="W80" i="38" s="1"/>
  <c r="W136" i="38"/>
  <c r="W144" i="38" s="1"/>
  <c r="W140" i="38"/>
  <c r="W192" i="38"/>
  <c r="W200" i="38" s="1"/>
  <c r="W313" i="38"/>
  <c r="W134" i="38"/>
  <c r="W74" i="38"/>
  <c r="W70" i="38"/>
  <c r="W78" i="38" s="1"/>
  <c r="W107" i="38"/>
  <c r="W103" i="38"/>
  <c r="W111" i="38" s="1"/>
  <c r="AZ230" i="49"/>
  <c r="X54" i="38" s="1"/>
  <c r="CB205" i="49"/>
  <c r="AZ425" i="2"/>
  <c r="X149" i="38" s="1"/>
  <c r="CB400" i="2"/>
  <c r="AZ99" i="46"/>
  <c r="AZ125" i="46" s="1"/>
  <c r="AZ335" i="51"/>
  <c r="AZ270" i="51"/>
  <c r="AZ400" i="51"/>
  <c r="AZ465" i="51"/>
  <c r="W68" i="51"/>
  <c r="AZ205" i="51"/>
  <c r="X172" i="51"/>
  <c r="X197" i="51" s="1"/>
  <c r="X198" i="51" s="1"/>
  <c r="AZ97" i="48"/>
  <c r="AZ123" i="48" s="1"/>
  <c r="X234" i="38" s="1"/>
  <c r="W93" i="38"/>
  <c r="W101" i="38" s="1"/>
  <c r="W565" i="50"/>
  <c r="W590" i="50" s="1"/>
  <c r="W591" i="50" s="1"/>
  <c r="X33" i="38" s="1"/>
  <c r="W557" i="50"/>
  <c r="W558" i="50" s="1"/>
  <c r="W279" i="38"/>
  <c r="W247" i="38"/>
  <c r="W283" i="38" s="1"/>
  <c r="AZ425" i="49"/>
  <c r="X153" i="38" s="1"/>
  <c r="CB400" i="49"/>
  <c r="W133" i="38"/>
  <c r="AZ230" i="2"/>
  <c r="X50" i="38" s="1"/>
  <c r="CB205" i="2"/>
  <c r="W108" i="38"/>
  <c r="W104" i="38"/>
  <c r="W112" i="38" s="1"/>
  <c r="W280" i="38"/>
  <c r="W248" i="38"/>
  <c r="AZ360" i="49"/>
  <c r="X120" i="38" s="1"/>
  <c r="CB335" i="49"/>
  <c r="X260" i="38"/>
  <c r="X228" i="38"/>
  <c r="AZ68" i="46"/>
  <c r="AZ94" i="46" s="1"/>
  <c r="X172" i="50"/>
  <c r="X197" i="50" s="1"/>
  <c r="X198" i="50" s="1"/>
  <c r="AZ465" i="50"/>
  <c r="W68" i="50"/>
  <c r="AZ270" i="50"/>
  <c r="AZ335" i="50"/>
  <c r="AZ400" i="50"/>
  <c r="AZ205" i="50"/>
  <c r="W278" i="38"/>
  <c r="W246" i="38"/>
  <c r="W282" i="38" s="1"/>
  <c r="AZ295" i="49"/>
  <c r="X87" i="38" s="1"/>
  <c r="CB270" i="49"/>
  <c r="AZ360" i="2"/>
  <c r="X116" i="38" s="1"/>
  <c r="CB335" i="2"/>
  <c r="W134" i="2"/>
  <c r="W102" i="2"/>
  <c r="W594" i="2"/>
  <c r="X24" i="38"/>
  <c r="W557" i="51"/>
  <c r="W558" i="51" s="1"/>
  <c r="W565" i="51"/>
  <c r="W590" i="51" s="1"/>
  <c r="W591" i="51" s="1"/>
  <c r="X45" i="38" s="1"/>
  <c r="X46" i="38" s="1"/>
  <c r="X18" i="38"/>
  <c r="W102" i="49"/>
  <c r="W594" i="49"/>
  <c r="W134" i="49"/>
  <c r="X36" i="38"/>
  <c r="AZ490" i="2"/>
  <c r="X182" i="38" s="1"/>
  <c r="CB465" i="2"/>
  <c r="X14" i="38"/>
  <c r="W67" i="38"/>
  <c r="W173" i="38"/>
  <c r="W169" i="38"/>
  <c r="W177" i="38" s="1"/>
  <c r="X269" i="38"/>
  <c r="X237" i="38"/>
  <c r="X273" i="38" s="1"/>
  <c r="X235" i="38"/>
  <c r="AZ295" i="2"/>
  <c r="X83" i="38" s="1"/>
  <c r="CB270" i="2"/>
  <c r="W175" i="38"/>
  <c r="W171" i="38"/>
  <c r="W179" i="38" s="1"/>
  <c r="W207" i="38"/>
  <c r="W203" i="38"/>
  <c r="W211" i="38" s="1"/>
  <c r="W206" i="38"/>
  <c r="W215" i="38" s="1"/>
  <c r="W202" i="38"/>
  <c r="W210" i="38" s="1"/>
  <c r="AZ490" i="49"/>
  <c r="X186" i="38" s="1"/>
  <c r="CB465" i="49"/>
  <c r="X34" i="38"/>
  <c r="W166" i="38"/>
  <c r="W251" i="38" l="1"/>
  <c r="W219" i="38"/>
  <c r="W255" i="38" s="1"/>
  <c r="X271" i="38"/>
  <c r="X239" i="38"/>
  <c r="CB490" i="2"/>
  <c r="BA497" i="2"/>
  <c r="EF465" i="2"/>
  <c r="X497" i="2"/>
  <c r="X522" i="2" s="1"/>
  <c r="X523" i="2" s="1"/>
  <c r="W601" i="2"/>
  <c r="W626" i="2" s="1"/>
  <c r="EF270" i="49"/>
  <c r="BA302" i="49"/>
  <c r="CB295" i="49"/>
  <c r="X302" i="49"/>
  <c r="AZ360" i="50"/>
  <c r="X117" i="38" s="1"/>
  <c r="X118" i="38" s="1"/>
  <c r="CB335" i="50"/>
  <c r="W594" i="51"/>
  <c r="W102" i="51"/>
  <c r="X37" i="38"/>
  <c r="X38" i="38" s="1"/>
  <c r="W134" i="51"/>
  <c r="AZ295" i="50"/>
  <c r="X84" i="38" s="1"/>
  <c r="X85" i="38" s="1"/>
  <c r="CB270" i="50"/>
  <c r="BA367" i="49"/>
  <c r="X367" i="49"/>
  <c r="X392" i="49" s="1"/>
  <c r="X393" i="49" s="1"/>
  <c r="CB360" i="49"/>
  <c r="EF335" i="49"/>
  <c r="BA237" i="2"/>
  <c r="X237" i="2"/>
  <c r="EF205" i="2"/>
  <c r="CB230" i="2"/>
  <c r="AZ5" i="45"/>
  <c r="AZ31" i="45" s="1"/>
  <c r="X28" i="38" s="1"/>
  <c r="AZ490" i="51"/>
  <c r="X187" i="38" s="1"/>
  <c r="X188" i="38" s="1"/>
  <c r="CB465" i="51"/>
  <c r="BA237" i="49"/>
  <c r="CB230" i="49"/>
  <c r="X237" i="49"/>
  <c r="EF205" i="49"/>
  <c r="AZ36" i="45"/>
  <c r="AZ62" i="45" s="1"/>
  <c r="W134" i="50"/>
  <c r="W594" i="50"/>
  <c r="X25" i="38"/>
  <c r="X26" i="38" s="1"/>
  <c r="W102" i="50"/>
  <c r="W109" i="38"/>
  <c r="W105" i="38"/>
  <c r="W113" i="38" s="1"/>
  <c r="AZ425" i="51"/>
  <c r="X154" i="38" s="1"/>
  <c r="X155" i="38" s="1"/>
  <c r="CB400" i="51"/>
  <c r="W170" i="38"/>
  <c r="W178" i="38" s="1"/>
  <c r="W174" i="38"/>
  <c r="AZ490" i="50"/>
  <c r="X183" i="38" s="1"/>
  <c r="X184" i="38" s="1"/>
  <c r="CB465" i="50"/>
  <c r="W141" i="38"/>
  <c r="W216" i="38" s="1"/>
  <c r="W137" i="38"/>
  <c r="W145" i="38" s="1"/>
  <c r="AZ295" i="51"/>
  <c r="X88" i="38" s="1"/>
  <c r="X89" i="38" s="1"/>
  <c r="CB270" i="51"/>
  <c r="W204" i="38"/>
  <c r="W212" i="38" s="1"/>
  <c r="W208" i="38"/>
  <c r="W327" i="38"/>
  <c r="W284" i="38"/>
  <c r="W330" i="38"/>
  <c r="W339" i="38"/>
  <c r="X432" i="49"/>
  <c r="X457" i="49" s="1"/>
  <c r="X458" i="49" s="1"/>
  <c r="CB425" i="49"/>
  <c r="EF400" i="49"/>
  <c r="BA432" i="49"/>
  <c r="AZ360" i="51"/>
  <c r="X121" i="38" s="1"/>
  <c r="X122" i="38" s="1"/>
  <c r="CB335" i="51"/>
  <c r="W601" i="49"/>
  <c r="W626" i="49" s="1"/>
  <c r="BA497" i="49"/>
  <c r="CB490" i="49"/>
  <c r="X497" i="49"/>
  <c r="X522" i="49" s="1"/>
  <c r="X523" i="49" s="1"/>
  <c r="EF465" i="49"/>
  <c r="W71" i="38"/>
  <c r="W79" i="38" s="1"/>
  <c r="W75" i="38"/>
  <c r="X270" i="38"/>
  <c r="X238" i="38"/>
  <c r="X274" i="38" s="1"/>
  <c r="X225" i="38"/>
  <c r="X302" i="2"/>
  <c r="CB295" i="2"/>
  <c r="EF270" i="2"/>
  <c r="BA302" i="2"/>
  <c r="X22" i="38"/>
  <c r="BA367" i="2"/>
  <c r="CB360" i="2"/>
  <c r="EF335" i="2"/>
  <c r="X367" i="2"/>
  <c r="X392" i="2" s="1"/>
  <c r="X393" i="2" s="1"/>
  <c r="AZ230" i="50"/>
  <c r="X51" i="38" s="1"/>
  <c r="X52" i="38" s="1"/>
  <c r="CB205" i="50"/>
  <c r="AZ425" i="50"/>
  <c r="X150" i="38" s="1"/>
  <c r="X151" i="38" s="1"/>
  <c r="CB400" i="50"/>
  <c r="X264" i="38"/>
  <c r="CB205" i="51"/>
  <c r="AZ230" i="51"/>
  <c r="X55" i="38" s="1"/>
  <c r="X56" i="38" s="1"/>
  <c r="EF400" i="2"/>
  <c r="X432" i="2"/>
  <c r="X457" i="2" s="1"/>
  <c r="X458" i="2" s="1"/>
  <c r="BA432" i="2"/>
  <c r="CB425" i="2"/>
  <c r="W142" i="38"/>
  <c r="W217" i="38" s="1"/>
  <c r="W253" i="38" s="1"/>
  <c r="W138" i="38"/>
  <c r="W146" i="38" s="1"/>
  <c r="W221" i="38" s="1"/>
  <c r="W252" i="38" l="1"/>
  <c r="W220" i="38"/>
  <c r="W256" i="38" s="1"/>
  <c r="EF425" i="2"/>
  <c r="X157" i="38"/>
  <c r="X124" i="38"/>
  <c r="EF360" i="2"/>
  <c r="AZ127" i="45"/>
  <c r="X40" i="38"/>
  <c r="EF230" i="2"/>
  <c r="X58" i="38"/>
  <c r="CC237" i="2"/>
  <c r="CC262" i="2" s="1"/>
  <c r="X327" i="2"/>
  <c r="X328" i="2" s="1"/>
  <c r="CB425" i="50"/>
  <c r="EF400" i="50"/>
  <c r="BA432" i="50"/>
  <c r="X432" i="50"/>
  <c r="X457" i="50" s="1"/>
  <c r="X458" i="50" s="1"/>
  <c r="EF270" i="50"/>
  <c r="BA302" i="50"/>
  <c r="CB295" i="50"/>
  <c r="X302" i="50"/>
  <c r="EF335" i="50"/>
  <c r="BA367" i="50"/>
  <c r="X367" i="50"/>
  <c r="X392" i="50" s="1"/>
  <c r="X393" i="50" s="1"/>
  <c r="CB360" i="50"/>
  <c r="BA367" i="51"/>
  <c r="EF335" i="51"/>
  <c r="CB360" i="51"/>
  <c r="X367" i="51"/>
  <c r="X392" i="51" s="1"/>
  <c r="X393" i="51" s="1"/>
  <c r="W328" i="38"/>
  <c r="W340" i="38"/>
  <c r="W331" i="38"/>
  <c r="CC497" i="49"/>
  <c r="CC522" i="49" s="1"/>
  <c r="CC367" i="49"/>
  <c r="CC392" i="49" s="1"/>
  <c r="CC432" i="49"/>
  <c r="CC457" i="49" s="1"/>
  <c r="CC302" i="49"/>
  <c r="CC327" i="49" s="1"/>
  <c r="X262" i="49"/>
  <c r="X263" i="49" s="1"/>
  <c r="X532" i="49"/>
  <c r="X43" i="49"/>
  <c r="CC302" i="2"/>
  <c r="CC327" i="2" s="1"/>
  <c r="CC497" i="2"/>
  <c r="CC522" i="2" s="1"/>
  <c r="X262" i="2"/>
  <c r="X263" i="2" s="1"/>
  <c r="CC432" i="2"/>
  <c r="CC457" i="2" s="1"/>
  <c r="CC367" i="2"/>
  <c r="CC392" i="2" s="1"/>
  <c r="X532" i="2"/>
  <c r="X43" i="2"/>
  <c r="CB490" i="50"/>
  <c r="BA497" i="50"/>
  <c r="W601" i="50"/>
  <c r="W626" i="50" s="1"/>
  <c r="X497" i="50"/>
  <c r="X522" i="50" s="1"/>
  <c r="X523" i="50" s="1"/>
  <c r="EF465" i="50"/>
  <c r="X62" i="38"/>
  <c r="EF230" i="49"/>
  <c r="CC237" i="49"/>
  <c r="CC262" i="49" s="1"/>
  <c r="X327" i="49"/>
  <c r="X328" i="49" s="1"/>
  <c r="EF490" i="2"/>
  <c r="X190" i="38"/>
  <c r="CB230" i="50"/>
  <c r="EF205" i="50"/>
  <c r="X237" i="50"/>
  <c r="BA237" i="50"/>
  <c r="AZ67" i="45"/>
  <c r="AZ93" i="45" s="1"/>
  <c r="X29" i="38" s="1"/>
  <c r="BA327" i="49"/>
  <c r="EF295" i="49"/>
  <c r="X95" i="38"/>
  <c r="X312" i="38"/>
  <c r="X275" i="38"/>
  <c r="X313" i="38" s="1"/>
  <c r="X237" i="51"/>
  <c r="EF205" i="51"/>
  <c r="CB230" i="51"/>
  <c r="BA237" i="51"/>
  <c r="AZ98" i="45"/>
  <c r="AZ124" i="45" s="1"/>
  <c r="BA327" i="2"/>
  <c r="EF295" i="2"/>
  <c r="X91" i="38"/>
  <c r="BA497" i="51"/>
  <c r="X497" i="51"/>
  <c r="X522" i="51" s="1"/>
  <c r="X523" i="51" s="1"/>
  <c r="EF465" i="51"/>
  <c r="CB490" i="51"/>
  <c r="W601" i="51"/>
  <c r="W626" i="51" s="1"/>
  <c r="EF360" i="49"/>
  <c r="X128" i="38"/>
  <c r="EF425" i="49"/>
  <c r="X161" i="38"/>
  <c r="X302" i="51"/>
  <c r="CB295" i="51"/>
  <c r="BA302" i="51"/>
  <c r="EF270" i="51"/>
  <c r="W318" i="38"/>
  <c r="W315" i="38"/>
  <c r="W306" i="38"/>
  <c r="W257" i="38"/>
  <c r="W333" i="38"/>
  <c r="W336" i="38"/>
  <c r="W324" i="38"/>
  <c r="X229" i="38"/>
  <c r="X261" i="38"/>
  <c r="X226" i="38"/>
  <c r="X262" i="38" s="1"/>
  <c r="EF490" i="49"/>
  <c r="X194" i="38"/>
  <c r="BA432" i="51"/>
  <c r="X432" i="51"/>
  <c r="X457" i="51" s="1"/>
  <c r="X458" i="51" s="1"/>
  <c r="EF400" i="51"/>
  <c r="CB425" i="51"/>
  <c r="X30" i="38"/>
  <c r="EF425" i="51" l="1"/>
  <c r="X162" i="38"/>
  <c r="X163" i="38" s="1"/>
  <c r="X198" i="38"/>
  <c r="X125" i="38"/>
  <c r="EF360" i="50"/>
  <c r="X242" i="38"/>
  <c r="X265" i="38"/>
  <c r="X230" i="38"/>
  <c r="AZ128" i="45"/>
  <c r="X41" i="38"/>
  <c r="X243" i="38" s="1"/>
  <c r="X195" i="38"/>
  <c r="X196" i="38" s="1"/>
  <c r="EF490" i="51"/>
  <c r="X191" i="38"/>
  <c r="EF490" i="50"/>
  <c r="BA36" i="48"/>
  <c r="BA62" i="48" s="1"/>
  <c r="Y233" i="38" s="1"/>
  <c r="BA465" i="49"/>
  <c r="BA270" i="49"/>
  <c r="X68" i="49"/>
  <c r="BA400" i="49"/>
  <c r="Y172" i="49"/>
  <c r="Y197" i="49" s="1"/>
  <c r="Y198" i="49" s="1"/>
  <c r="BA335" i="49"/>
  <c r="BA205" i="49"/>
  <c r="Y18" i="38"/>
  <c r="X96" i="38"/>
  <c r="X97" i="38" s="1"/>
  <c r="BA327" i="51"/>
  <c r="EF295" i="51"/>
  <c r="EF230" i="51"/>
  <c r="X63" i="38"/>
  <c r="Y172" i="2"/>
  <c r="Y197" i="2" s="1"/>
  <c r="Y198" i="2" s="1"/>
  <c r="X68" i="2"/>
  <c r="BA5" i="46"/>
  <c r="BA31" i="46" s="1"/>
  <c r="BA270" i="2"/>
  <c r="BA36" i="46"/>
  <c r="BA62" i="46" s="1"/>
  <c r="Y224" i="38" s="1"/>
  <c r="BA465" i="2"/>
  <c r="BA335" i="2"/>
  <c r="BA400" i="2"/>
  <c r="BA205" i="2"/>
  <c r="X557" i="49"/>
  <c r="X558" i="49" s="1"/>
  <c r="X565" i="49"/>
  <c r="X590" i="49" s="1"/>
  <c r="X591" i="49" s="1"/>
  <c r="Y44" i="38" s="1"/>
  <c r="EF425" i="50"/>
  <c r="X158" i="38"/>
  <c r="X126" i="38"/>
  <c r="X132" i="38"/>
  <c r="X327" i="51"/>
  <c r="X328" i="51" s="1"/>
  <c r="CC237" i="51"/>
  <c r="CC262" i="51" s="1"/>
  <c r="X565" i="2"/>
  <c r="X590" i="2" s="1"/>
  <c r="X591" i="2" s="1"/>
  <c r="Y32" i="38" s="1"/>
  <c r="X557" i="2"/>
  <c r="X558" i="2" s="1"/>
  <c r="X327" i="50"/>
  <c r="X328" i="50" s="1"/>
  <c r="CC237" i="50"/>
  <c r="CC262" i="50" s="1"/>
  <c r="X159" i="38"/>
  <c r="X165" i="38"/>
  <c r="W358" i="38"/>
  <c r="W361" i="38"/>
  <c r="W325" i="38"/>
  <c r="W319" i="38"/>
  <c r="W307" i="38"/>
  <c r="W316" i="38"/>
  <c r="W337" i="38"/>
  <c r="W334" i="38"/>
  <c r="W363" i="38"/>
  <c r="X532" i="51"/>
  <c r="CC432" i="51"/>
  <c r="CC457" i="51" s="1"/>
  <c r="CC497" i="51"/>
  <c r="CC522" i="51" s="1"/>
  <c r="CC367" i="51"/>
  <c r="CC392" i="51" s="1"/>
  <c r="X262" i="51"/>
  <c r="X263" i="51" s="1"/>
  <c r="CC302" i="51"/>
  <c r="CC327" i="51" s="1"/>
  <c r="X43" i="51"/>
  <c r="CC367" i="50"/>
  <c r="CC392" i="50" s="1"/>
  <c r="CC302" i="50"/>
  <c r="CC327" i="50" s="1"/>
  <c r="X532" i="50"/>
  <c r="CC432" i="50"/>
  <c r="CC457" i="50" s="1"/>
  <c r="CC497" i="50"/>
  <c r="CC522" i="50" s="1"/>
  <c r="X262" i="50"/>
  <c r="X263" i="50" s="1"/>
  <c r="X43" i="50"/>
  <c r="X64" i="38"/>
  <c r="EF360" i="51"/>
  <c r="X129" i="38"/>
  <c r="X130" i="38" s="1"/>
  <c r="EF295" i="50"/>
  <c r="X92" i="38"/>
  <c r="X100" i="38" s="1"/>
  <c r="BA327" i="50"/>
  <c r="X99" i="38"/>
  <c r="X66" i="38"/>
  <c r="X59" i="38"/>
  <c r="X60" i="38" s="1"/>
  <c r="EF230" i="50"/>
  <c r="X557" i="50" l="1"/>
  <c r="X558" i="50" s="1"/>
  <c r="X565" i="50"/>
  <c r="X590" i="50" s="1"/>
  <c r="X591" i="50" s="1"/>
  <c r="Y33" i="38" s="1"/>
  <c r="Y34" i="38" s="1"/>
  <c r="BA360" i="2"/>
  <c r="Y116" i="38" s="1"/>
  <c r="CC335" i="2"/>
  <c r="BA360" i="49"/>
  <c r="Y120" i="38" s="1"/>
  <c r="CC335" i="49"/>
  <c r="X199" i="38"/>
  <c r="X278" i="38"/>
  <c r="X246" i="38"/>
  <c r="X282" i="38" s="1"/>
  <c r="X557" i="51"/>
  <c r="X558" i="51" s="1"/>
  <c r="X565" i="51"/>
  <c r="X590" i="51" s="1"/>
  <c r="X591" i="51" s="1"/>
  <c r="Y45" i="38" s="1"/>
  <c r="Y46" i="38" s="1"/>
  <c r="BA490" i="2"/>
  <c r="Y182" i="38" s="1"/>
  <c r="CC465" i="2"/>
  <c r="X74" i="38"/>
  <c r="X70" i="38"/>
  <c r="X78" i="38" s="1"/>
  <c r="Y260" i="38"/>
  <c r="Y228" i="38"/>
  <c r="BA425" i="49"/>
  <c r="Y153" i="38" s="1"/>
  <c r="CC400" i="49"/>
  <c r="X133" i="38"/>
  <c r="X68" i="38"/>
  <c r="BA99" i="46"/>
  <c r="BA125" i="46" s="1"/>
  <c r="BA400" i="51"/>
  <c r="BA270" i="51"/>
  <c r="BA335" i="51"/>
  <c r="BA465" i="51"/>
  <c r="BA97" i="48"/>
  <c r="BA123" i="48" s="1"/>
  <c r="Y234" i="38" s="1"/>
  <c r="Y172" i="51"/>
  <c r="Y197" i="51" s="1"/>
  <c r="Y198" i="51" s="1"/>
  <c r="BA205" i="51"/>
  <c r="X68" i="51"/>
  <c r="X173" i="38"/>
  <c r="X169" i="38"/>
  <c r="X177" i="38" s="1"/>
  <c r="BA295" i="2"/>
  <c r="Y83" i="38" s="1"/>
  <c r="CC270" i="2"/>
  <c r="Y36" i="38"/>
  <c r="X134" i="49"/>
  <c r="X594" i="49"/>
  <c r="X102" i="49"/>
  <c r="X279" i="38"/>
  <c r="X247" i="38"/>
  <c r="X283" i="38" s="1"/>
  <c r="X206" i="38"/>
  <c r="X202" i="38"/>
  <c r="X210" i="38" s="1"/>
  <c r="X107" i="38"/>
  <c r="X103" i="38"/>
  <c r="X111" i="38" s="1"/>
  <c r="BA68" i="46"/>
  <c r="BA94" i="46" s="1"/>
  <c r="X68" i="50"/>
  <c r="BA205" i="50"/>
  <c r="BA400" i="50"/>
  <c r="BA270" i="50"/>
  <c r="Y172" i="50"/>
  <c r="Y197" i="50" s="1"/>
  <c r="Y198" i="50" s="1"/>
  <c r="BA465" i="50"/>
  <c r="BA335" i="50"/>
  <c r="X167" i="38"/>
  <c r="CC270" i="49"/>
  <c r="BA295" i="49"/>
  <c r="Y87" i="38" s="1"/>
  <c r="X192" i="38"/>
  <c r="X200" i="38" s="1"/>
  <c r="X93" i="38"/>
  <c r="X101" i="38" s="1"/>
  <c r="X136" i="38"/>
  <c r="X144" i="38" s="1"/>
  <c r="X140" i="38"/>
  <c r="Y14" i="38"/>
  <c r="X102" i="2"/>
  <c r="X594" i="2"/>
  <c r="Y24" i="38"/>
  <c r="X134" i="2"/>
  <c r="BA490" i="49"/>
  <c r="Y186" i="38" s="1"/>
  <c r="CC465" i="49"/>
  <c r="X266" i="38"/>
  <c r="X309" i="38"/>
  <c r="X321" i="38"/>
  <c r="X134" i="38"/>
  <c r="BA230" i="2"/>
  <c r="Y50" i="38" s="1"/>
  <c r="CC205" i="2"/>
  <c r="Y22" i="38"/>
  <c r="Y269" i="38"/>
  <c r="Y237" i="38"/>
  <c r="Y273" i="38" s="1"/>
  <c r="X108" i="38"/>
  <c r="X104" i="38"/>
  <c r="X112" i="38" s="1"/>
  <c r="X166" i="38"/>
  <c r="BA425" i="2"/>
  <c r="Y149" i="38" s="1"/>
  <c r="CC400" i="2"/>
  <c r="X67" i="38"/>
  <c r="BA230" i="49"/>
  <c r="Y54" i="38" s="1"/>
  <c r="CC205" i="49"/>
  <c r="X42" i="38"/>
  <c r="X244" i="38" s="1"/>
  <c r="Y302" i="49" l="1"/>
  <c r="BB302" i="49"/>
  <c r="EG270" i="49"/>
  <c r="CC295" i="49"/>
  <c r="BA295" i="50"/>
  <c r="Y84" i="38" s="1"/>
  <c r="Y85" i="38" s="1"/>
  <c r="CC270" i="50"/>
  <c r="X215" i="38"/>
  <c r="Y302" i="2"/>
  <c r="CC295" i="2"/>
  <c r="BB302" i="2"/>
  <c r="EG270" i="2"/>
  <c r="BA230" i="51"/>
  <c r="Y55" i="38" s="1"/>
  <c r="Y56" i="38" s="1"/>
  <c r="CC205" i="51"/>
  <c r="X76" i="38"/>
  <c r="X72" i="38"/>
  <c r="X80" i="38" s="1"/>
  <c r="EG335" i="49"/>
  <c r="BB367" i="49"/>
  <c r="Y367" i="49"/>
  <c r="Y392" i="49" s="1"/>
  <c r="Y393" i="49" s="1"/>
  <c r="CC360" i="49"/>
  <c r="X75" i="38"/>
  <c r="X71" i="38"/>
  <c r="X79" i="38" s="1"/>
  <c r="BA425" i="50"/>
  <c r="Y150" i="38" s="1"/>
  <c r="Y151" i="38" s="1"/>
  <c r="CC400" i="50"/>
  <c r="X141" i="38"/>
  <c r="X137" i="38"/>
  <c r="X145" i="38" s="1"/>
  <c r="CC490" i="2"/>
  <c r="EG465" i="2"/>
  <c r="BB497" i="2"/>
  <c r="X601" i="2"/>
  <c r="X626" i="2" s="1"/>
  <c r="Y497" i="2"/>
  <c r="Y522" i="2" s="1"/>
  <c r="Y523" i="2" s="1"/>
  <c r="X175" i="38"/>
  <c r="X171" i="38"/>
  <c r="X179" i="38" s="1"/>
  <c r="BA230" i="50"/>
  <c r="Y51" i="38" s="1"/>
  <c r="Y52" i="38" s="1"/>
  <c r="CC205" i="50"/>
  <c r="Y235" i="38"/>
  <c r="Y238" i="38"/>
  <c r="Y274" i="38" s="1"/>
  <c r="Y270" i="38"/>
  <c r="CC425" i="49"/>
  <c r="EG400" i="49"/>
  <c r="Y432" i="49"/>
  <c r="Y457" i="49" s="1"/>
  <c r="Y458" i="49" s="1"/>
  <c r="BB432" i="49"/>
  <c r="CC425" i="2"/>
  <c r="BB432" i="2"/>
  <c r="EG400" i="2"/>
  <c r="Y432" i="2"/>
  <c r="Y457" i="2" s="1"/>
  <c r="Y458" i="2" s="1"/>
  <c r="X322" i="38"/>
  <c r="X310" i="38"/>
  <c r="X594" i="50"/>
  <c r="X134" i="50"/>
  <c r="Y25" i="38"/>
  <c r="X102" i="50"/>
  <c r="BA490" i="51"/>
  <c r="Y187" i="38" s="1"/>
  <c r="Y188" i="38" s="1"/>
  <c r="CC465" i="51"/>
  <c r="BB367" i="2"/>
  <c r="Y367" i="2"/>
  <c r="Y392" i="2" s="1"/>
  <c r="Y393" i="2" s="1"/>
  <c r="CC360" i="2"/>
  <c r="EG335" i="2"/>
  <c r="BB237" i="2"/>
  <c r="Y237" i="2"/>
  <c r="EG205" i="2"/>
  <c r="CC230" i="2"/>
  <c r="BA5" i="45"/>
  <c r="BA31" i="45" s="1"/>
  <c r="Y28" i="38" s="1"/>
  <c r="EG465" i="49"/>
  <c r="CC490" i="49"/>
  <c r="X601" i="49"/>
  <c r="X626" i="49" s="1"/>
  <c r="Y497" i="49"/>
  <c r="Y522" i="49" s="1"/>
  <c r="Y523" i="49" s="1"/>
  <c r="BB497" i="49"/>
  <c r="BA360" i="51"/>
  <c r="Y121" i="38" s="1"/>
  <c r="Y122" i="38" s="1"/>
  <c r="CC335" i="51"/>
  <c r="Y264" i="38"/>
  <c r="X174" i="38"/>
  <c r="X170" i="38"/>
  <c r="X178" i="38" s="1"/>
  <c r="X109" i="38"/>
  <c r="X105" i="38"/>
  <c r="X113" i="38" s="1"/>
  <c r="BA360" i="50"/>
  <c r="Y117" i="38" s="1"/>
  <c r="Y118" i="38" s="1"/>
  <c r="CC335" i="50"/>
  <c r="BA295" i="51"/>
  <c r="Y88" i="38" s="1"/>
  <c r="Y89" i="38" s="1"/>
  <c r="CC270" i="51"/>
  <c r="X280" i="38"/>
  <c r="X248" i="38"/>
  <c r="X142" i="38"/>
  <c r="X138" i="38"/>
  <c r="X146" i="38" s="1"/>
  <c r="X204" i="38"/>
  <c r="X212" i="38" s="1"/>
  <c r="X208" i="38"/>
  <c r="BA490" i="50"/>
  <c r="Y183" i="38" s="1"/>
  <c r="Y184" i="38" s="1"/>
  <c r="CC465" i="50"/>
  <c r="BA425" i="51"/>
  <c r="Y154" i="38" s="1"/>
  <c r="Y155" i="38" s="1"/>
  <c r="CC400" i="51"/>
  <c r="Y237" i="49"/>
  <c r="EG205" i="49"/>
  <c r="BB237" i="49"/>
  <c r="CC230" i="49"/>
  <c r="BA36" i="45"/>
  <c r="BA62" i="45" s="1"/>
  <c r="Y26" i="38"/>
  <c r="X594" i="51"/>
  <c r="X102" i="51"/>
  <c r="X134" i="51"/>
  <c r="Y37" i="38"/>
  <c r="Y38" i="38" s="1"/>
  <c r="Y225" i="38"/>
  <c r="X207" i="38"/>
  <c r="X216" i="38" s="1"/>
  <c r="X203" i="38"/>
  <c r="X211" i="38" s="1"/>
  <c r="X219" i="38" l="1"/>
  <c r="X255" i="38" s="1"/>
  <c r="X251" i="38"/>
  <c r="X252" i="38"/>
  <c r="X220" i="38"/>
  <c r="X256" i="38" s="1"/>
  <c r="EG230" i="49"/>
  <c r="Y62" i="38"/>
  <c r="EG270" i="51"/>
  <c r="BB302" i="51"/>
  <c r="CC295" i="51"/>
  <c r="Y302" i="51"/>
  <c r="Y271" i="38"/>
  <c r="Y239" i="38"/>
  <c r="BB497" i="50"/>
  <c r="X601" i="50"/>
  <c r="X626" i="50" s="1"/>
  <c r="EG465" i="50"/>
  <c r="Y497" i="50"/>
  <c r="Y522" i="50" s="1"/>
  <c r="Y523" i="50" s="1"/>
  <c r="CC490" i="50"/>
  <c r="Y226" i="38"/>
  <c r="Y262" i="38" s="1"/>
  <c r="Y261" i="38"/>
  <c r="Y229" i="38"/>
  <c r="X217" i="38"/>
  <c r="X253" i="38" s="1"/>
  <c r="Y194" i="38"/>
  <c r="EG490" i="49"/>
  <c r="EG360" i="2"/>
  <c r="Y124" i="38"/>
  <c r="EG425" i="2"/>
  <c r="Y157" i="38"/>
  <c r="CC230" i="51"/>
  <c r="BB237" i="51"/>
  <c r="Y237" i="51"/>
  <c r="EG205" i="51"/>
  <c r="BA98" i="45"/>
  <c r="BA124" i="45" s="1"/>
  <c r="CC295" i="50"/>
  <c r="BB302" i="50"/>
  <c r="Y302" i="50"/>
  <c r="EG270" i="50"/>
  <c r="BA127" i="45"/>
  <c r="Y40" i="38"/>
  <c r="X221" i="38"/>
  <c r="BB237" i="50"/>
  <c r="Y237" i="50"/>
  <c r="CC230" i="50"/>
  <c r="EG205" i="50"/>
  <c r="BA67" i="45"/>
  <c r="BA93" i="45" s="1"/>
  <c r="Y29" i="38" s="1"/>
  <c r="Y30" i="38" s="1"/>
  <c r="EG490" i="2"/>
  <c r="Y190" i="38"/>
  <c r="Y532" i="49"/>
  <c r="CD367" i="49"/>
  <c r="CD392" i="49" s="1"/>
  <c r="Y262" i="49"/>
  <c r="Y263" i="49" s="1"/>
  <c r="CD302" i="49"/>
  <c r="CD327" i="49" s="1"/>
  <c r="CD432" i="49"/>
  <c r="CD457" i="49" s="1"/>
  <c r="CD497" i="49"/>
  <c r="CD522" i="49" s="1"/>
  <c r="Y43" i="49"/>
  <c r="EG360" i="49"/>
  <c r="Y128" i="38"/>
  <c r="BB327" i="49"/>
  <c r="EG295" i="49"/>
  <c r="Y95" i="38"/>
  <c r="CC425" i="51"/>
  <c r="BB432" i="51"/>
  <c r="Y432" i="51"/>
  <c r="Y457" i="51" s="1"/>
  <c r="Y458" i="51" s="1"/>
  <c r="EG400" i="51"/>
  <c r="BB367" i="50"/>
  <c r="CC360" i="50"/>
  <c r="EG335" i="50"/>
  <c r="Y367" i="50"/>
  <c r="Y392" i="50" s="1"/>
  <c r="Y393" i="50" s="1"/>
  <c r="BB367" i="51"/>
  <c r="Y367" i="51"/>
  <c r="Y392" i="51" s="1"/>
  <c r="Y393" i="51" s="1"/>
  <c r="CC360" i="51"/>
  <c r="EG335" i="51"/>
  <c r="EG230" i="2"/>
  <c r="Y58" i="38"/>
  <c r="CC490" i="51"/>
  <c r="X601" i="51"/>
  <c r="X626" i="51" s="1"/>
  <c r="Y497" i="51"/>
  <c r="Y522" i="51" s="1"/>
  <c r="Y523" i="51" s="1"/>
  <c r="EG465" i="51"/>
  <c r="BB497" i="51"/>
  <c r="X330" i="38"/>
  <c r="X284" i="38"/>
  <c r="X339" i="38"/>
  <c r="X327" i="38"/>
  <c r="EG425" i="49"/>
  <c r="Y161" i="38"/>
  <c r="Y91" i="38"/>
  <c r="BB327" i="2"/>
  <c r="EG295" i="2"/>
  <c r="Y532" i="2"/>
  <c r="CD302" i="2"/>
  <c r="CD327" i="2" s="1"/>
  <c r="CD432" i="2"/>
  <c r="CD457" i="2" s="1"/>
  <c r="Y262" i="2"/>
  <c r="Y263" i="2" s="1"/>
  <c r="CD497" i="2"/>
  <c r="CD522" i="2" s="1"/>
  <c r="CD367" i="2"/>
  <c r="CD392" i="2" s="1"/>
  <c r="Y43" i="2"/>
  <c r="EG400" i="50"/>
  <c r="Y432" i="50"/>
  <c r="Y457" i="50" s="1"/>
  <c r="Y458" i="50" s="1"/>
  <c r="BB432" i="50"/>
  <c r="CC425" i="50"/>
  <c r="CD237" i="2"/>
  <c r="CD262" i="2" s="1"/>
  <c r="Y327" i="2"/>
  <c r="Y328" i="2" s="1"/>
  <c r="CD237" i="49"/>
  <c r="CD262" i="49" s="1"/>
  <c r="Y327" i="49"/>
  <c r="Y328" i="49" s="1"/>
  <c r="BB5" i="46" l="1"/>
  <c r="BB31" i="46" s="1"/>
  <c r="Z172" i="2"/>
  <c r="Z197" i="2" s="1"/>
  <c r="Z198" i="2" s="1"/>
  <c r="BB36" i="46"/>
  <c r="BB62" i="46" s="1"/>
  <c r="Z224" i="38" s="1"/>
  <c r="BB465" i="2"/>
  <c r="BB400" i="2"/>
  <c r="BB205" i="2"/>
  <c r="BB335" i="2"/>
  <c r="Y68" i="2"/>
  <c r="BB270" i="2"/>
  <c r="EG360" i="51"/>
  <c r="Y129" i="38"/>
  <c r="Y130" i="38" s="1"/>
  <c r="Y198" i="38"/>
  <c r="Y242" i="38"/>
  <c r="CD497" i="51"/>
  <c r="CD522" i="51" s="1"/>
  <c r="CD432" i="51"/>
  <c r="CD457" i="51" s="1"/>
  <c r="Y262" i="51"/>
  <c r="Y263" i="51" s="1"/>
  <c r="CD367" i="51"/>
  <c r="CD392" i="51" s="1"/>
  <c r="CD302" i="51"/>
  <c r="CD327" i="51" s="1"/>
  <c r="Y532" i="51"/>
  <c r="Y43" i="51"/>
  <c r="Y99" i="38"/>
  <c r="BB36" i="48"/>
  <c r="BB62" i="48" s="1"/>
  <c r="Z233" i="38" s="1"/>
  <c r="BB400" i="49"/>
  <c r="BB465" i="49"/>
  <c r="Z172" i="49"/>
  <c r="Z197" i="49" s="1"/>
  <c r="Z198" i="49" s="1"/>
  <c r="BB270" i="49"/>
  <c r="BB205" i="49"/>
  <c r="BB335" i="49"/>
  <c r="Y68" i="49"/>
  <c r="Z18" i="38"/>
  <c r="Y162" i="38"/>
  <c r="Y163" i="38" s="1"/>
  <c r="EG425" i="51"/>
  <c r="EG230" i="51"/>
  <c r="Y63" i="38"/>
  <c r="Y64" i="38"/>
  <c r="CD237" i="50"/>
  <c r="CD262" i="50" s="1"/>
  <c r="Y327" i="50"/>
  <c r="Y328" i="50" s="1"/>
  <c r="Y159" i="38"/>
  <c r="Y165" i="38"/>
  <c r="Y265" i="38"/>
  <c r="Y230" i="38"/>
  <c r="Y158" i="38"/>
  <c r="EG425" i="50"/>
  <c r="EG490" i="51"/>
  <c r="Y195" i="38"/>
  <c r="Y196" i="38" s="1"/>
  <c r="Y59" i="38"/>
  <c r="Y60" i="38" s="1"/>
  <c r="EG230" i="50"/>
  <c r="Y312" i="38"/>
  <c r="Y275" i="38"/>
  <c r="Y66" i="38"/>
  <c r="EG360" i="50"/>
  <c r="Y125" i="38"/>
  <c r="Y133" i="38" s="1"/>
  <c r="CD367" i="50"/>
  <c r="CD392" i="50" s="1"/>
  <c r="CD302" i="50"/>
  <c r="CD327" i="50" s="1"/>
  <c r="CD497" i="50"/>
  <c r="CD522" i="50" s="1"/>
  <c r="Y262" i="50"/>
  <c r="Y263" i="50" s="1"/>
  <c r="Y532" i="50"/>
  <c r="CD432" i="50"/>
  <c r="CD457" i="50" s="1"/>
  <c r="Y43" i="50"/>
  <c r="EG295" i="50"/>
  <c r="BB327" i="50"/>
  <c r="Y92" i="38"/>
  <c r="Y100" i="38" s="1"/>
  <c r="Y132" i="38"/>
  <c r="X331" i="38"/>
  <c r="X340" i="38"/>
  <c r="X328" i="38"/>
  <c r="Y41" i="38"/>
  <c r="Y243" i="38" s="1"/>
  <c r="BA128" i="45"/>
  <c r="EG490" i="50"/>
  <c r="Y191" i="38"/>
  <c r="Y199" i="38" s="1"/>
  <c r="Y327" i="51"/>
  <c r="Y328" i="51" s="1"/>
  <c r="CD237" i="51"/>
  <c r="CD262" i="51" s="1"/>
  <c r="Y557" i="2"/>
  <c r="Y558" i="2" s="1"/>
  <c r="Y565" i="2"/>
  <c r="Y590" i="2" s="1"/>
  <c r="Y591" i="2" s="1"/>
  <c r="Z32" i="38" s="1"/>
  <c r="Y557" i="49"/>
  <c r="Y558" i="49" s="1"/>
  <c r="Y565" i="49"/>
  <c r="Y590" i="49" s="1"/>
  <c r="Y591" i="49" s="1"/>
  <c r="Z44" i="38" s="1"/>
  <c r="X333" i="38"/>
  <c r="X306" i="38"/>
  <c r="X336" i="38"/>
  <c r="X318" i="38"/>
  <c r="X257" i="38"/>
  <c r="X324" i="38"/>
  <c r="X315" i="38"/>
  <c r="BB327" i="51"/>
  <c r="EG295" i="51"/>
  <c r="Y96" i="38"/>
  <c r="Y97" i="38" s="1"/>
  <c r="Y104" i="38" l="1"/>
  <c r="Y112" i="38" s="1"/>
  <c r="Y108" i="38"/>
  <c r="CD270" i="49"/>
  <c r="BB295" i="49"/>
  <c r="Z87" i="38" s="1"/>
  <c r="Y565" i="51"/>
  <c r="Y590" i="51" s="1"/>
  <c r="Y591" i="51" s="1"/>
  <c r="Z45" i="38" s="1"/>
  <c r="Z46" i="38" s="1"/>
  <c r="Y557" i="51"/>
  <c r="Y558" i="51" s="1"/>
  <c r="Y202" i="38"/>
  <c r="Y210" i="38" s="1"/>
  <c r="Y206" i="38"/>
  <c r="BB360" i="2"/>
  <c r="Z116" i="38" s="1"/>
  <c r="CD335" i="2"/>
  <c r="Y173" i="38"/>
  <c r="Y169" i="38"/>
  <c r="Y177" i="38" s="1"/>
  <c r="Y192" i="38"/>
  <c r="Y200" i="38" s="1"/>
  <c r="BB230" i="2"/>
  <c r="Z50" i="38" s="1"/>
  <c r="CD205" i="2"/>
  <c r="Y247" i="38"/>
  <c r="Y283" i="38" s="1"/>
  <c r="Y279" i="38"/>
  <c r="Y137" i="38"/>
  <c r="Y145" i="38" s="1"/>
  <c r="Y141" i="38"/>
  <c r="Y167" i="38"/>
  <c r="BB490" i="49"/>
  <c r="Z186" i="38" s="1"/>
  <c r="CD465" i="49"/>
  <c r="BB425" i="2"/>
  <c r="Z149" i="38" s="1"/>
  <c r="CD400" i="2"/>
  <c r="BB68" i="46"/>
  <c r="BB94" i="46" s="1"/>
  <c r="Z172" i="50"/>
  <c r="Z197" i="50" s="1"/>
  <c r="Z198" i="50" s="1"/>
  <c r="BB270" i="50"/>
  <c r="BB400" i="50"/>
  <c r="BB465" i="50"/>
  <c r="BB335" i="50"/>
  <c r="Y68" i="50"/>
  <c r="BB205" i="50"/>
  <c r="CD400" i="49"/>
  <c r="BB425" i="49"/>
  <c r="Z153" i="38" s="1"/>
  <c r="BB490" i="2"/>
  <c r="Z182" i="38" s="1"/>
  <c r="CD465" i="2"/>
  <c r="Y70" i="38"/>
  <c r="Y78" i="38" s="1"/>
  <c r="Y74" i="38"/>
  <c r="Z269" i="38"/>
  <c r="Z237" i="38"/>
  <c r="Z273" i="38" s="1"/>
  <c r="Z260" i="38"/>
  <c r="Z228" i="38"/>
  <c r="X325" i="38"/>
  <c r="X337" i="38"/>
  <c r="X316" i="38"/>
  <c r="X307" i="38"/>
  <c r="X334" i="38"/>
  <c r="X361" i="38"/>
  <c r="X358" i="38"/>
  <c r="X363" i="38"/>
  <c r="X319" i="38"/>
  <c r="Y557" i="50"/>
  <c r="Y558" i="50" s="1"/>
  <c r="Y565" i="50"/>
  <c r="Y590" i="50" s="1"/>
  <c r="Y591" i="50" s="1"/>
  <c r="Z33" i="38" s="1"/>
  <c r="Z34" i="38" s="1"/>
  <c r="Y68" i="38"/>
  <c r="Y102" i="49"/>
  <c r="Z36" i="38"/>
  <c r="Y134" i="49"/>
  <c r="Y594" i="49"/>
  <c r="Y107" i="38"/>
  <c r="Y103" i="38"/>
  <c r="Y111" i="38" s="1"/>
  <c r="Y140" i="38"/>
  <c r="Y136" i="38"/>
  <c r="Y144" i="38" s="1"/>
  <c r="Y166" i="38"/>
  <c r="Y67" i="38"/>
  <c r="BB360" i="49"/>
  <c r="Z120" i="38" s="1"/>
  <c r="CD335" i="49"/>
  <c r="Y93" i="38"/>
  <c r="Y101" i="38" s="1"/>
  <c r="Y42" i="38"/>
  <c r="Y244" i="38" s="1"/>
  <c r="BB295" i="2"/>
  <c r="Z83" i="38" s="1"/>
  <c r="CD270" i="2"/>
  <c r="Y207" i="38"/>
  <c r="Y203" i="38"/>
  <c r="Y211" i="38" s="1"/>
  <c r="Y126" i="38"/>
  <c r="Y134" i="38" s="1"/>
  <c r="Y313" i="38"/>
  <c r="Y309" i="38"/>
  <c r="Y321" i="38"/>
  <c r="Y266" i="38"/>
  <c r="BB230" i="49"/>
  <c r="Z54" i="38" s="1"/>
  <c r="CD205" i="49"/>
  <c r="BB99" i="46"/>
  <c r="BB125" i="46" s="1"/>
  <c r="Z225" i="38" s="1"/>
  <c r="BB400" i="51"/>
  <c r="BB270" i="51"/>
  <c r="BB465" i="51"/>
  <c r="Z172" i="51"/>
  <c r="Z197" i="51" s="1"/>
  <c r="Z198" i="51" s="1"/>
  <c r="BB205" i="51"/>
  <c r="Y68" i="51"/>
  <c r="BB335" i="51"/>
  <c r="BB97" i="48"/>
  <c r="BB123" i="48" s="1"/>
  <c r="Z234" i="38" s="1"/>
  <c r="Y278" i="38"/>
  <c r="Y246" i="38"/>
  <c r="Y282" i="38" s="1"/>
  <c r="Y134" i="2"/>
  <c r="Y102" i="2"/>
  <c r="Z24" i="38"/>
  <c r="Y594" i="2"/>
  <c r="Z14" i="38"/>
  <c r="Z22" i="38" s="1"/>
  <c r="CD400" i="51" l="1"/>
  <c r="BB425" i="51"/>
  <c r="Z154" i="38" s="1"/>
  <c r="Z155" i="38" s="1"/>
  <c r="Y310" i="38"/>
  <c r="Y322" i="38"/>
  <c r="Y174" i="38"/>
  <c r="Y170" i="38"/>
  <c r="Y178" i="38" s="1"/>
  <c r="BB425" i="50"/>
  <c r="Z150" i="38" s="1"/>
  <c r="Z151" i="38" s="1"/>
  <c r="CD400" i="50"/>
  <c r="CD490" i="49"/>
  <c r="Y601" i="49"/>
  <c r="Y626" i="49" s="1"/>
  <c r="BC497" i="49"/>
  <c r="Z497" i="49"/>
  <c r="Z522" i="49" s="1"/>
  <c r="Z523" i="49" s="1"/>
  <c r="EH465" i="49"/>
  <c r="Z237" i="2"/>
  <c r="CD230" i="2"/>
  <c r="BC237" i="2"/>
  <c r="EH205" i="2"/>
  <c r="BB5" i="45"/>
  <c r="BB31" i="45" s="1"/>
  <c r="Z28" i="38" s="1"/>
  <c r="Y215" i="38"/>
  <c r="Z235" i="38"/>
  <c r="Z238" i="38"/>
  <c r="Z274" i="38" s="1"/>
  <c r="Z270" i="38"/>
  <c r="Z261" i="38"/>
  <c r="Z229" i="38"/>
  <c r="Z265" i="38" s="1"/>
  <c r="EH270" i="2"/>
  <c r="Z302" i="2"/>
  <c r="BC302" i="2"/>
  <c r="CD295" i="2"/>
  <c r="Y76" i="38"/>
  <c r="Y72" i="38"/>
  <c r="Y80" i="38" s="1"/>
  <c r="Z432" i="49"/>
  <c r="Z457" i="49" s="1"/>
  <c r="Z458" i="49" s="1"/>
  <c r="BC432" i="49"/>
  <c r="CD425" i="49"/>
  <c r="EH400" i="49"/>
  <c r="BB295" i="50"/>
  <c r="Z84" i="38" s="1"/>
  <c r="Z85" i="38" s="1"/>
  <c r="CD270" i="50"/>
  <c r="CD335" i="51"/>
  <c r="BB360" i="51"/>
  <c r="Z121" i="38" s="1"/>
  <c r="Z122" i="38" s="1"/>
  <c r="CD230" i="49"/>
  <c r="BC237" i="49"/>
  <c r="Z237" i="49"/>
  <c r="EH205" i="49"/>
  <c r="BB36" i="45"/>
  <c r="BB62" i="45" s="1"/>
  <c r="Y171" i="38"/>
  <c r="Y179" i="38" s="1"/>
  <c r="Y175" i="38"/>
  <c r="Y208" i="38"/>
  <c r="Y204" i="38"/>
  <c r="Y212" i="38" s="1"/>
  <c r="Y594" i="51"/>
  <c r="Y134" i="51"/>
  <c r="Y102" i="51"/>
  <c r="Z37" i="38"/>
  <c r="Z38" i="38" s="1"/>
  <c r="Y280" i="38"/>
  <c r="Y248" i="38"/>
  <c r="CD205" i="51"/>
  <c r="BB230" i="51"/>
  <c r="Z55" i="38" s="1"/>
  <c r="Z56" i="38" s="1"/>
  <c r="Y109" i="38"/>
  <c r="Y105" i="38"/>
  <c r="Y113" i="38" s="1"/>
  <c r="BB230" i="50"/>
  <c r="Z51" i="38" s="1"/>
  <c r="Z52" i="38" s="1"/>
  <c r="CD205" i="50"/>
  <c r="Y142" i="38"/>
  <c r="Y138" i="38"/>
  <c r="Y146" i="38" s="1"/>
  <c r="BC367" i="49"/>
  <c r="Z367" i="49"/>
  <c r="Z392" i="49" s="1"/>
  <c r="Z393" i="49" s="1"/>
  <c r="CD360" i="49"/>
  <c r="EH335" i="49"/>
  <c r="Z226" i="38"/>
  <c r="Z262" i="38" s="1"/>
  <c r="Y134" i="50"/>
  <c r="Z25" i="38"/>
  <c r="Z26" i="38" s="1"/>
  <c r="Y594" i="50"/>
  <c r="Y102" i="50"/>
  <c r="BC302" i="49"/>
  <c r="Z302" i="49"/>
  <c r="EH270" i="49"/>
  <c r="CD295" i="49"/>
  <c r="BB490" i="51"/>
  <c r="Z187" i="38" s="1"/>
  <c r="Z188" i="38" s="1"/>
  <c r="CD465" i="51"/>
  <c r="Z264" i="38"/>
  <c r="Z230" i="38"/>
  <c r="CD490" i="2"/>
  <c r="Y601" i="2"/>
  <c r="Y626" i="2" s="1"/>
  <c r="EH465" i="2"/>
  <c r="BC497" i="2"/>
  <c r="Z497" i="2"/>
  <c r="Z522" i="2" s="1"/>
  <c r="Z523" i="2" s="1"/>
  <c r="BB360" i="50"/>
  <c r="Z117" i="38" s="1"/>
  <c r="Z118" i="38" s="1"/>
  <c r="CD335" i="50"/>
  <c r="BC432" i="2"/>
  <c r="EH400" i="2"/>
  <c r="Z432" i="2"/>
  <c r="Z457" i="2" s="1"/>
  <c r="Z458" i="2" s="1"/>
  <c r="CD425" i="2"/>
  <c r="CD360" i="2"/>
  <c r="BC367" i="2"/>
  <c r="Z367" i="2"/>
  <c r="Z392" i="2" s="1"/>
  <c r="Z393" i="2" s="1"/>
  <c r="EH335" i="2"/>
  <c r="BB295" i="51"/>
  <c r="Z88" i="38" s="1"/>
  <c r="Z89" i="38" s="1"/>
  <c r="CD270" i="51"/>
  <c r="Y75" i="38"/>
  <c r="Y216" i="38" s="1"/>
  <c r="Y71" i="38"/>
  <c r="Y79" i="38" s="1"/>
  <c r="BB490" i="50"/>
  <c r="Z183" i="38" s="1"/>
  <c r="Z184" i="38" s="1"/>
  <c r="CD465" i="50"/>
  <c r="Y220" i="38" l="1"/>
  <c r="Y256" i="38" s="1"/>
  <c r="Y252" i="38"/>
  <c r="Z266" i="38"/>
  <c r="Z309" i="38"/>
  <c r="Z327" i="2"/>
  <c r="Z328" i="2" s="1"/>
  <c r="CE237" i="2"/>
  <c r="CE262" i="2" s="1"/>
  <c r="Z367" i="50"/>
  <c r="Z392" i="50" s="1"/>
  <c r="Z393" i="50" s="1"/>
  <c r="BC367" i="50"/>
  <c r="CD360" i="50"/>
  <c r="EH335" i="50"/>
  <c r="EH205" i="51"/>
  <c r="BC237" i="51"/>
  <c r="CD230" i="51"/>
  <c r="Z237" i="51"/>
  <c r="BB98" i="45"/>
  <c r="BB124" i="45" s="1"/>
  <c r="Y221" i="38"/>
  <c r="EH230" i="49"/>
  <c r="Z62" i="38"/>
  <c r="EH425" i="49"/>
  <c r="Z161" i="38"/>
  <c r="Z194" i="38"/>
  <c r="EH490" i="49"/>
  <c r="BC497" i="51"/>
  <c r="CD490" i="51"/>
  <c r="Y601" i="51"/>
  <c r="Y626" i="51" s="1"/>
  <c r="Z497" i="51"/>
  <c r="Z522" i="51" s="1"/>
  <c r="Z523" i="51" s="1"/>
  <c r="EH465" i="51"/>
  <c r="Y217" i="38"/>
  <c r="Y253" i="38" s="1"/>
  <c r="Y284" i="38"/>
  <c r="Y330" i="38"/>
  <c r="Y327" i="38"/>
  <c r="Y339" i="38"/>
  <c r="Z367" i="51"/>
  <c r="Z392" i="51" s="1"/>
  <c r="Z393" i="51" s="1"/>
  <c r="EH335" i="51"/>
  <c r="BC367" i="51"/>
  <c r="CD360" i="51"/>
  <c r="EH230" i="2"/>
  <c r="Z58" i="38"/>
  <c r="Z432" i="50"/>
  <c r="Z457" i="50" s="1"/>
  <c r="Z458" i="50" s="1"/>
  <c r="EH400" i="50"/>
  <c r="BC432" i="50"/>
  <c r="CD425" i="50"/>
  <c r="Z327" i="49"/>
  <c r="Z328" i="49" s="1"/>
  <c r="CE237" i="49"/>
  <c r="CE262" i="49" s="1"/>
  <c r="Z124" i="38"/>
  <c r="EH360" i="2"/>
  <c r="Z157" i="38"/>
  <c r="EH425" i="2"/>
  <c r="BC327" i="49"/>
  <c r="EH295" i="49"/>
  <c r="Z95" i="38"/>
  <c r="BC237" i="50"/>
  <c r="EH205" i="50"/>
  <c r="Z237" i="50"/>
  <c r="CD230" i="50"/>
  <c r="BB67" i="45"/>
  <c r="BB93" i="45" s="1"/>
  <c r="Z29" i="38" s="1"/>
  <c r="Z30" i="38" s="1"/>
  <c r="CE367" i="2"/>
  <c r="CE392" i="2" s="1"/>
  <c r="Z532" i="2"/>
  <c r="CE497" i="2"/>
  <c r="CE522" i="2" s="1"/>
  <c r="CE302" i="2"/>
  <c r="CE327" i="2" s="1"/>
  <c r="CE432" i="2"/>
  <c r="CE457" i="2" s="1"/>
  <c r="Z262" i="2"/>
  <c r="Z263" i="2" s="1"/>
  <c r="Z43" i="2"/>
  <c r="EH270" i="51"/>
  <c r="CD295" i="51"/>
  <c r="BC302" i="51"/>
  <c r="Z302" i="51"/>
  <c r="BB127" i="45"/>
  <c r="Z40" i="38"/>
  <c r="EH360" i="49"/>
  <c r="Z128" i="38"/>
  <c r="BC302" i="50"/>
  <c r="EH270" i="50"/>
  <c r="CD295" i="50"/>
  <c r="Z302" i="50"/>
  <c r="Z91" i="38"/>
  <c r="BC327" i="2"/>
  <c r="EH295" i="2"/>
  <c r="Z271" i="38"/>
  <c r="Z239" i="38"/>
  <c r="Z321" i="38" s="1"/>
  <c r="EH400" i="51"/>
  <c r="CD425" i="51"/>
  <c r="BC432" i="51"/>
  <c r="Z432" i="51"/>
  <c r="Z457" i="51" s="1"/>
  <c r="Z458" i="51" s="1"/>
  <c r="Z497" i="50"/>
  <c r="Z522" i="50" s="1"/>
  <c r="Z523" i="50" s="1"/>
  <c r="BC497" i="50"/>
  <c r="CD490" i="50"/>
  <c r="EH465" i="50"/>
  <c r="Y601" i="50"/>
  <c r="Y626" i="50" s="1"/>
  <c r="EH490" i="2"/>
  <c r="Z190" i="38"/>
  <c r="CE302" i="49"/>
  <c r="CE327" i="49" s="1"/>
  <c r="Z262" i="49"/>
  <c r="Z263" i="49" s="1"/>
  <c r="Z532" i="49"/>
  <c r="CE497" i="49"/>
  <c r="CE522" i="49" s="1"/>
  <c r="CE432" i="49"/>
  <c r="CE457" i="49" s="1"/>
  <c r="CE367" i="49"/>
  <c r="CE392" i="49" s="1"/>
  <c r="Z43" i="49"/>
  <c r="Y251" i="38"/>
  <c r="Y219" i="38"/>
  <c r="Y255" i="38" s="1"/>
  <c r="Z242" i="38" l="1"/>
  <c r="Z132" i="38"/>
  <c r="Y331" i="38"/>
  <c r="Y340" i="38"/>
  <c r="Y328" i="38"/>
  <c r="EH230" i="51"/>
  <c r="Z63" i="38"/>
  <c r="Z198" i="38"/>
  <c r="Z99" i="38"/>
  <c r="EH360" i="51"/>
  <c r="Z129" i="38"/>
  <c r="CE237" i="50"/>
  <c r="CE262" i="50" s="1"/>
  <c r="Z327" i="50"/>
  <c r="Z328" i="50" s="1"/>
  <c r="Z327" i="51"/>
  <c r="Z328" i="51" s="1"/>
  <c r="CE237" i="51"/>
  <c r="CE262" i="51" s="1"/>
  <c r="BC335" i="49"/>
  <c r="AA172" i="49"/>
  <c r="AA197" i="49" s="1"/>
  <c r="AA198" i="49" s="1"/>
  <c r="BC36" i="48"/>
  <c r="BC62" i="48" s="1"/>
  <c r="AA233" i="38" s="1"/>
  <c r="BC465" i="49"/>
  <c r="Z68" i="49"/>
  <c r="BC205" i="49"/>
  <c r="BC270" i="49"/>
  <c r="BC400" i="49"/>
  <c r="Z162" i="38"/>
  <c r="Z163" i="38" s="1"/>
  <c r="EH425" i="51"/>
  <c r="EH295" i="50"/>
  <c r="BC327" i="50"/>
  <c r="Z92" i="38"/>
  <c r="Z100" i="38" s="1"/>
  <c r="Z565" i="2"/>
  <c r="Z590" i="2" s="1"/>
  <c r="Z591" i="2" s="1"/>
  <c r="AA32" i="38" s="1"/>
  <c r="Z557" i="2"/>
  <c r="Z558" i="2" s="1"/>
  <c r="Z158" i="38"/>
  <c r="Z166" i="38" s="1"/>
  <c r="EH425" i="50"/>
  <c r="Z64" i="38"/>
  <c r="Z68" i="38" s="1"/>
  <c r="EH295" i="51"/>
  <c r="Z96" i="38"/>
  <c r="Z97" i="38" s="1"/>
  <c r="BC327" i="51"/>
  <c r="EH360" i="50"/>
  <c r="Z125" i="38"/>
  <c r="Z133" i="38" s="1"/>
  <c r="EH490" i="50"/>
  <c r="Z191" i="38"/>
  <c r="Z192" i="38" s="1"/>
  <c r="Z200" i="38" s="1"/>
  <c r="Z312" i="38"/>
  <c r="Z275" i="38"/>
  <c r="Z195" i="38"/>
  <c r="Z196" i="38" s="1"/>
  <c r="EH490" i="51"/>
  <c r="Y336" i="38"/>
  <c r="Y333" i="38"/>
  <c r="Y257" i="38"/>
  <c r="Y306" i="38"/>
  <c r="Y324" i="38"/>
  <c r="Y318" i="38"/>
  <c r="Y315" i="38"/>
  <c r="Z310" i="38"/>
  <c r="Z322" i="38"/>
  <c r="Z130" i="38"/>
  <c r="BB128" i="45"/>
  <c r="Z41" i="38"/>
  <c r="Z243" i="38" s="1"/>
  <c r="Z565" i="49"/>
  <c r="Z590" i="49" s="1"/>
  <c r="Z591" i="49" s="1"/>
  <c r="AA44" i="38" s="1"/>
  <c r="Z557" i="49"/>
  <c r="Z558" i="49" s="1"/>
  <c r="BC5" i="46"/>
  <c r="BC31" i="46" s="1"/>
  <c r="BC465" i="2"/>
  <c r="BC36" i="46"/>
  <c r="BC62" i="46" s="1"/>
  <c r="BC205" i="2"/>
  <c r="Z68" i="2"/>
  <c r="BC400" i="2"/>
  <c r="AA172" i="2"/>
  <c r="AA197" i="2" s="1"/>
  <c r="AA198" i="2" s="1"/>
  <c r="BC270" i="2"/>
  <c r="BC335" i="2"/>
  <c r="EH230" i="50"/>
  <c r="Z59" i="38"/>
  <c r="Z159" i="38"/>
  <c r="Z165" i="38"/>
  <c r="CE432" i="50"/>
  <c r="CE457" i="50" s="1"/>
  <c r="CE302" i="50"/>
  <c r="CE327" i="50" s="1"/>
  <c r="CE367" i="50"/>
  <c r="CE392" i="50" s="1"/>
  <c r="CE497" i="50"/>
  <c r="CE522" i="50" s="1"/>
  <c r="Z262" i="50"/>
  <c r="Z263" i="50" s="1"/>
  <c r="Z532" i="50"/>
  <c r="Z43" i="50"/>
  <c r="AA14" i="38" s="1"/>
  <c r="Z60" i="38"/>
  <c r="Z66" i="38"/>
  <c r="Z262" i="51"/>
  <c r="Z263" i="51" s="1"/>
  <c r="Z532" i="51"/>
  <c r="CE497" i="51"/>
  <c r="CE522" i="51" s="1"/>
  <c r="CE432" i="51"/>
  <c r="CE457" i="51" s="1"/>
  <c r="CE302" i="51"/>
  <c r="CE327" i="51" s="1"/>
  <c r="CE367" i="51"/>
  <c r="CE392" i="51" s="1"/>
  <c r="Z43" i="51"/>
  <c r="AA18" i="38" s="1"/>
  <c r="AA22" i="38" s="1"/>
  <c r="Z204" i="38" l="1"/>
  <c r="Z212" i="38" s="1"/>
  <c r="Z208" i="38"/>
  <c r="Z565" i="51"/>
  <c r="Z590" i="51" s="1"/>
  <c r="Z591" i="51" s="1"/>
  <c r="AA45" i="38" s="1"/>
  <c r="AA46" i="38" s="1"/>
  <c r="Z557" i="51"/>
  <c r="Z558" i="51" s="1"/>
  <c r="AA224" i="38"/>
  <c r="Z174" i="38"/>
  <c r="Z170" i="38"/>
  <c r="Z178" i="38" s="1"/>
  <c r="AA269" i="38"/>
  <c r="AA237" i="38"/>
  <c r="AA273" i="38" s="1"/>
  <c r="BC360" i="2"/>
  <c r="AA116" i="38" s="1"/>
  <c r="CE335" i="2"/>
  <c r="BC490" i="2"/>
  <c r="AA182" i="38" s="1"/>
  <c r="CE465" i="2"/>
  <c r="Z141" i="38"/>
  <c r="Z137" i="38"/>
  <c r="Z145" i="38" s="1"/>
  <c r="BC295" i="2"/>
  <c r="AA83" i="38" s="1"/>
  <c r="CE270" i="2"/>
  <c r="BC360" i="49"/>
  <c r="AA120" i="38" s="1"/>
  <c r="CE335" i="49"/>
  <c r="Z103" i="38"/>
  <c r="Z111" i="38" s="1"/>
  <c r="Z107" i="38"/>
  <c r="Z70" i="38"/>
  <c r="Z78" i="38" s="1"/>
  <c r="Z74" i="38"/>
  <c r="BC99" i="46"/>
  <c r="BC125" i="46" s="1"/>
  <c r="Z68" i="51"/>
  <c r="BC270" i="51"/>
  <c r="BC335" i="51"/>
  <c r="BC465" i="51"/>
  <c r="BC205" i="51"/>
  <c r="BC97" i="48"/>
  <c r="BC123" i="48" s="1"/>
  <c r="AA234" i="38" s="1"/>
  <c r="BC400" i="51"/>
  <c r="AA172" i="51"/>
  <c r="AA197" i="51" s="1"/>
  <c r="AA198" i="51" s="1"/>
  <c r="Z169" i="38"/>
  <c r="Z177" i="38" s="1"/>
  <c r="Z173" i="38"/>
  <c r="Z108" i="38"/>
  <c r="Z104" i="38"/>
  <c r="Z112" i="38" s="1"/>
  <c r="BC425" i="49"/>
  <c r="AA153" i="38" s="1"/>
  <c r="CE400" i="49"/>
  <c r="Z93" i="38"/>
  <c r="Z101" i="38" s="1"/>
  <c r="BC68" i="46"/>
  <c r="BC94" i="46" s="1"/>
  <c r="AA172" i="50"/>
  <c r="AA197" i="50" s="1"/>
  <c r="AA198" i="50" s="1"/>
  <c r="BC270" i="50"/>
  <c r="Z68" i="50"/>
  <c r="BC335" i="50"/>
  <c r="BC400" i="50"/>
  <c r="BC205" i="50"/>
  <c r="BC465" i="50"/>
  <c r="Z167" i="38"/>
  <c r="BC295" i="49"/>
  <c r="AA87" i="38" s="1"/>
  <c r="CE270" i="49"/>
  <c r="Z206" i="38"/>
  <c r="Z202" i="38"/>
  <c r="Z210" i="38" s="1"/>
  <c r="Z136" i="38"/>
  <c r="Z144" i="38" s="1"/>
  <c r="Z140" i="38"/>
  <c r="Z565" i="50"/>
  <c r="Z590" i="50" s="1"/>
  <c r="Z591" i="50" s="1"/>
  <c r="AA33" i="38" s="1"/>
  <c r="AA34" i="38" s="1"/>
  <c r="Z557" i="50"/>
  <c r="Z558" i="50" s="1"/>
  <c r="BC425" i="2"/>
  <c r="AA149" i="38" s="1"/>
  <c r="CE400" i="2"/>
  <c r="Z279" i="38"/>
  <c r="Z247" i="38"/>
  <c r="Z283" i="38" s="1"/>
  <c r="Z313" i="38"/>
  <c r="CE205" i="49"/>
  <c r="BC230" i="49"/>
  <c r="AA54" i="38" s="1"/>
  <c r="Z126" i="38"/>
  <c r="Z134" i="38" s="1"/>
  <c r="Z134" i="2"/>
  <c r="Z102" i="2"/>
  <c r="Z594" i="2"/>
  <c r="AA24" i="38"/>
  <c r="Y363" i="38"/>
  <c r="Y307" i="38"/>
  <c r="Y325" i="38"/>
  <c r="Y337" i="38"/>
  <c r="Y334" i="38"/>
  <c r="Y361" i="38"/>
  <c r="Y358" i="38"/>
  <c r="Y319" i="38"/>
  <c r="Y316" i="38"/>
  <c r="Z76" i="38"/>
  <c r="Z72" i="38"/>
  <c r="Z80" i="38" s="1"/>
  <c r="Z594" i="49"/>
  <c r="Z102" i="49"/>
  <c r="AA36" i="38"/>
  <c r="Z134" i="49"/>
  <c r="Z67" i="38"/>
  <c r="Z42" i="38"/>
  <c r="Z244" i="38" s="1"/>
  <c r="BC230" i="2"/>
  <c r="AA50" i="38" s="1"/>
  <c r="CE205" i="2"/>
  <c r="Z199" i="38"/>
  <c r="BC490" i="49"/>
  <c r="AA186" i="38" s="1"/>
  <c r="CE465" i="49"/>
  <c r="Z278" i="38"/>
  <c r="Z246" i="38"/>
  <c r="Z282" i="38" s="1"/>
  <c r="Z280" i="38" l="1"/>
  <c r="Z248" i="38"/>
  <c r="Z175" i="38"/>
  <c r="Z171" i="38"/>
  <c r="Z179" i="38" s="1"/>
  <c r="BC295" i="50"/>
  <c r="AA84" i="38" s="1"/>
  <c r="AA85" i="38" s="1"/>
  <c r="CE270" i="50"/>
  <c r="BC490" i="51"/>
  <c r="AA187" i="38" s="1"/>
  <c r="AA188" i="38" s="1"/>
  <c r="CE465" i="51"/>
  <c r="CE490" i="49"/>
  <c r="EI465" i="49"/>
  <c r="AA497" i="49"/>
  <c r="AA522" i="49" s="1"/>
  <c r="AA523" i="49" s="1"/>
  <c r="BD497" i="49"/>
  <c r="Z601" i="49"/>
  <c r="Z626" i="49" s="1"/>
  <c r="Z75" i="38"/>
  <c r="Z71" i="38"/>
  <c r="Z79" i="38" s="1"/>
  <c r="BC360" i="51"/>
  <c r="AA121" i="38" s="1"/>
  <c r="AA122" i="38" s="1"/>
  <c r="CE335" i="51"/>
  <c r="BD367" i="49"/>
  <c r="CE360" i="49"/>
  <c r="AA367" i="49"/>
  <c r="AA392" i="49" s="1"/>
  <c r="AA393" i="49" s="1"/>
  <c r="EI335" i="49"/>
  <c r="BC295" i="51"/>
  <c r="AA88" i="38" s="1"/>
  <c r="AA89" i="38" s="1"/>
  <c r="CE270" i="51"/>
  <c r="AA497" i="2"/>
  <c r="AA522" i="2" s="1"/>
  <c r="AA523" i="2" s="1"/>
  <c r="BD497" i="2"/>
  <c r="Z601" i="2"/>
  <c r="Z626" i="2" s="1"/>
  <c r="CE490" i="2"/>
  <c r="EI465" i="2"/>
  <c r="Z203" i="38"/>
  <c r="Z211" i="38" s="1"/>
  <c r="Z207" i="38"/>
  <c r="Z216" i="38" s="1"/>
  <c r="BC490" i="50"/>
  <c r="AA183" i="38" s="1"/>
  <c r="AA184" i="38" s="1"/>
  <c r="CE465" i="50"/>
  <c r="Z105" i="38"/>
  <c r="Z113" i="38" s="1"/>
  <c r="Z109" i="38"/>
  <c r="Z594" i="51"/>
  <c r="Z102" i="51"/>
  <c r="AA37" i="38"/>
  <c r="AA38" i="38" s="1"/>
  <c r="Z134" i="51"/>
  <c r="AA260" i="38"/>
  <c r="AA228" i="38"/>
  <c r="BC230" i="50"/>
  <c r="AA51" i="38" s="1"/>
  <c r="AA52" i="38" s="1"/>
  <c r="CE205" i="50"/>
  <c r="EI400" i="49"/>
  <c r="BD432" i="49"/>
  <c r="AA432" i="49"/>
  <c r="AA457" i="49" s="1"/>
  <c r="AA458" i="49" s="1"/>
  <c r="CE425" i="49"/>
  <c r="AA225" i="38"/>
  <c r="EI205" i="2"/>
  <c r="CE230" i="2"/>
  <c r="BD237" i="2"/>
  <c r="AA237" i="2"/>
  <c r="BC5" i="45"/>
  <c r="BC31" i="45" s="1"/>
  <c r="AA28" i="38" s="1"/>
  <c r="Z142" i="38"/>
  <c r="Z138" i="38"/>
  <c r="Z146" i="38" s="1"/>
  <c r="Z215" i="38"/>
  <c r="BC425" i="50"/>
  <c r="AA150" i="38" s="1"/>
  <c r="AA151" i="38" s="1"/>
  <c r="CE400" i="50"/>
  <c r="BC425" i="51"/>
  <c r="AA154" i="38" s="1"/>
  <c r="AA155" i="38" s="1"/>
  <c r="CE400" i="51"/>
  <c r="AA302" i="2"/>
  <c r="BD302" i="2"/>
  <c r="CE295" i="2"/>
  <c r="EI270" i="2"/>
  <c r="EI335" i="2"/>
  <c r="CE360" i="2"/>
  <c r="BD367" i="2"/>
  <c r="AA367" i="2"/>
  <c r="AA392" i="2" s="1"/>
  <c r="AA393" i="2" s="1"/>
  <c r="AA432" i="2"/>
  <c r="AA457" i="2" s="1"/>
  <c r="AA458" i="2" s="1"/>
  <c r="EI400" i="2"/>
  <c r="BD432" i="2"/>
  <c r="CE425" i="2"/>
  <c r="CE295" i="49"/>
  <c r="BD302" i="49"/>
  <c r="AA302" i="49"/>
  <c r="EI270" i="49"/>
  <c r="BC360" i="50"/>
  <c r="AA117" i="38" s="1"/>
  <c r="AA118" i="38" s="1"/>
  <c r="CE335" i="50"/>
  <c r="AA235" i="38"/>
  <c r="AA270" i="38"/>
  <c r="AA238" i="38"/>
  <c r="AA274" i="38" s="1"/>
  <c r="Z217" i="38"/>
  <c r="Z253" i="38" s="1"/>
  <c r="AA237" i="49"/>
  <c r="EI205" i="49"/>
  <c r="BD237" i="49"/>
  <c r="CE230" i="49"/>
  <c r="BC36" i="45"/>
  <c r="BC62" i="45" s="1"/>
  <c r="Z134" i="50"/>
  <c r="Z594" i="50"/>
  <c r="Z102" i="50"/>
  <c r="AA25" i="38"/>
  <c r="AA26" i="38" s="1"/>
  <c r="BC230" i="51"/>
  <c r="AA55" i="38" s="1"/>
  <c r="AA56" i="38" s="1"/>
  <c r="CE205" i="51"/>
  <c r="Z221" i="38"/>
  <c r="EI400" i="51" l="1"/>
  <c r="AA432" i="51"/>
  <c r="AA457" i="51" s="1"/>
  <c r="AA458" i="51" s="1"/>
  <c r="CE425" i="51"/>
  <c r="BD432" i="51"/>
  <c r="AA124" i="38"/>
  <c r="EI360" i="2"/>
  <c r="EI295" i="49"/>
  <c r="AA95" i="38"/>
  <c r="BD327" i="49"/>
  <c r="CE425" i="50"/>
  <c r="BD432" i="50"/>
  <c r="AA432" i="50"/>
  <c r="AA457" i="50" s="1"/>
  <c r="AA458" i="50" s="1"/>
  <c r="EI400" i="50"/>
  <c r="EI230" i="2"/>
  <c r="AA58" i="38"/>
  <c r="BD237" i="50"/>
  <c r="EI205" i="50"/>
  <c r="AA237" i="50"/>
  <c r="CE230" i="50"/>
  <c r="BC67" i="45"/>
  <c r="BC93" i="45" s="1"/>
  <c r="AA29" i="38" s="1"/>
  <c r="CF432" i="49"/>
  <c r="CF457" i="49" s="1"/>
  <c r="CF497" i="49"/>
  <c r="CF522" i="49" s="1"/>
  <c r="AA532" i="49"/>
  <c r="AA262" i="49"/>
  <c r="AA263" i="49" s="1"/>
  <c r="CF302" i="49"/>
  <c r="CF327" i="49" s="1"/>
  <c r="CF367" i="49"/>
  <c r="CF392" i="49" s="1"/>
  <c r="AA43" i="49"/>
  <c r="AA271" i="38"/>
  <c r="AA239" i="38"/>
  <c r="EI490" i="2"/>
  <c r="AA190" i="38"/>
  <c r="EI360" i="49"/>
  <c r="AA128" i="38"/>
  <c r="BD302" i="50"/>
  <c r="AA302" i="50"/>
  <c r="EI270" i="50"/>
  <c r="CE295" i="50"/>
  <c r="EI425" i="2"/>
  <c r="AA157" i="38"/>
  <c r="Z324" i="38"/>
  <c r="Z315" i="38"/>
  <c r="Z257" i="38"/>
  <c r="Z318" i="38"/>
  <c r="Z306" i="38"/>
  <c r="Z333" i="38"/>
  <c r="Z336" i="38"/>
  <c r="AA62" i="38"/>
  <c r="EI230" i="49"/>
  <c r="EI295" i="2"/>
  <c r="AA91" i="38"/>
  <c r="BD327" i="2"/>
  <c r="Z219" i="38"/>
  <c r="Z255" i="38" s="1"/>
  <c r="Z251" i="38"/>
  <c r="AA226" i="38"/>
  <c r="AA262" i="38" s="1"/>
  <c r="AA229" i="38"/>
  <c r="AA265" i="38" s="1"/>
  <c r="AA261" i="38"/>
  <c r="AA40" i="38"/>
  <c r="BC127" i="45"/>
  <c r="BD237" i="51"/>
  <c r="EI205" i="51"/>
  <c r="CE230" i="51"/>
  <c r="AA237" i="51"/>
  <c r="BC98" i="45"/>
  <c r="BC124" i="45" s="1"/>
  <c r="CE360" i="50"/>
  <c r="BD367" i="50"/>
  <c r="EI335" i="50"/>
  <c r="AA367" i="50"/>
  <c r="AA392" i="50" s="1"/>
  <c r="AA393" i="50" s="1"/>
  <c r="EI425" i="49"/>
  <c r="AA161" i="38"/>
  <c r="AA264" i="38"/>
  <c r="AA230" i="38"/>
  <c r="BD367" i="51"/>
  <c r="CE360" i="51"/>
  <c r="AA367" i="51"/>
  <c r="AA392" i="51" s="1"/>
  <c r="AA393" i="51" s="1"/>
  <c r="EI335" i="51"/>
  <c r="CF237" i="2"/>
  <c r="CF262" i="2" s="1"/>
  <c r="AA327" i="2"/>
  <c r="AA328" i="2" s="1"/>
  <c r="CE490" i="50"/>
  <c r="BD497" i="50"/>
  <c r="EI465" i="50"/>
  <c r="Z601" i="50"/>
  <c r="Z626" i="50" s="1"/>
  <c r="AA497" i="50"/>
  <c r="AA522" i="50" s="1"/>
  <c r="AA523" i="50" s="1"/>
  <c r="AA30" i="38"/>
  <c r="BD302" i="51"/>
  <c r="CE295" i="51"/>
  <c r="AA302" i="51"/>
  <c r="EI270" i="51"/>
  <c r="EI490" i="49"/>
  <c r="AA194" i="38"/>
  <c r="Z284" i="38"/>
  <c r="Z327" i="38"/>
  <c r="Z330" i="38"/>
  <c r="Z339" i="38"/>
  <c r="AA327" i="49"/>
  <c r="AA328" i="49" s="1"/>
  <c r="CF237" i="49"/>
  <c r="CF262" i="49" s="1"/>
  <c r="CF302" i="2"/>
  <c r="CF327" i="2" s="1"/>
  <c r="CF367" i="2"/>
  <c r="CF392" i="2" s="1"/>
  <c r="CF497" i="2"/>
  <c r="CF522" i="2" s="1"/>
  <c r="AA532" i="2"/>
  <c r="AA262" i="2"/>
  <c r="AA263" i="2" s="1"/>
  <c r="CF432" i="2"/>
  <c r="CF457" i="2" s="1"/>
  <c r="AA43" i="2"/>
  <c r="Z252" i="38"/>
  <c r="Z220" i="38"/>
  <c r="Z256" i="38" s="1"/>
  <c r="AA497" i="51"/>
  <c r="AA522" i="51" s="1"/>
  <c r="AA523" i="51" s="1"/>
  <c r="BD497" i="51"/>
  <c r="EI465" i="51"/>
  <c r="CE490" i="51"/>
  <c r="Z601" i="51"/>
  <c r="Z626" i="51" s="1"/>
  <c r="BD465" i="2" l="1"/>
  <c r="BD36" i="46"/>
  <c r="BD62" i="46" s="1"/>
  <c r="AB224" i="38" s="1"/>
  <c r="AA68" i="2"/>
  <c r="BD5" i="46"/>
  <c r="BD31" i="46" s="1"/>
  <c r="BD205" i="2"/>
  <c r="BD270" i="2"/>
  <c r="BD400" i="2"/>
  <c r="BD335" i="2"/>
  <c r="AB172" i="2"/>
  <c r="AB197" i="2" s="1"/>
  <c r="AB198" i="2" s="1"/>
  <c r="AA327" i="51"/>
  <c r="AA328" i="51" s="1"/>
  <c r="CF237" i="51"/>
  <c r="CF262" i="51" s="1"/>
  <c r="EI490" i="50"/>
  <c r="AA191" i="38"/>
  <c r="AA532" i="51"/>
  <c r="CF497" i="51"/>
  <c r="CF522" i="51" s="1"/>
  <c r="CF432" i="51"/>
  <c r="CF457" i="51" s="1"/>
  <c r="CF302" i="51"/>
  <c r="CF327" i="51" s="1"/>
  <c r="CF367" i="51"/>
  <c r="CF392" i="51" s="1"/>
  <c r="AA262" i="51"/>
  <c r="AA263" i="51" s="1"/>
  <c r="AA43" i="51"/>
  <c r="AA165" i="38"/>
  <c r="AA192" i="38"/>
  <c r="AA198" i="38"/>
  <c r="BD327" i="51"/>
  <c r="EI295" i="51"/>
  <c r="AA96" i="38"/>
  <c r="AA97" i="38" s="1"/>
  <c r="EI230" i="51"/>
  <c r="AA63" i="38"/>
  <c r="AA67" i="38" s="1"/>
  <c r="AA565" i="49"/>
  <c r="AA590" i="49" s="1"/>
  <c r="AA591" i="49" s="1"/>
  <c r="AB44" i="38" s="1"/>
  <c r="AA557" i="49"/>
  <c r="AA558" i="49" s="1"/>
  <c r="AA66" i="38"/>
  <c r="EI295" i="50"/>
  <c r="BD327" i="50"/>
  <c r="AA92" i="38"/>
  <c r="EI490" i="51"/>
  <c r="AA195" i="38"/>
  <c r="AA196" i="38" s="1"/>
  <c r="AA565" i="2"/>
  <c r="AA590" i="2" s="1"/>
  <c r="AA591" i="2" s="1"/>
  <c r="AB32" i="38" s="1"/>
  <c r="AA557" i="2"/>
  <c r="AA558" i="2" s="1"/>
  <c r="AA312" i="38"/>
  <c r="AA275" i="38"/>
  <c r="AA132" i="38"/>
  <c r="Z328" i="38"/>
  <c r="Z331" i="38"/>
  <c r="Z340" i="38"/>
  <c r="AA327" i="50"/>
  <c r="AA328" i="50" s="1"/>
  <c r="CF237" i="50"/>
  <c r="CF262" i="50" s="1"/>
  <c r="EI360" i="51"/>
  <c r="AA129" i="38"/>
  <c r="AA242" i="38"/>
  <c r="AA93" i="38"/>
  <c r="AA101" i="38" s="1"/>
  <c r="AA99" i="38"/>
  <c r="Z319" i="38"/>
  <c r="Z334" i="38"/>
  <c r="Z316" i="38"/>
  <c r="Z337" i="38"/>
  <c r="Z307" i="38"/>
  <c r="Z358" i="38"/>
  <c r="Z361" i="38"/>
  <c r="Z363" i="38"/>
  <c r="Z325" i="38"/>
  <c r="BD36" i="48"/>
  <c r="BD62" i="48" s="1"/>
  <c r="AB233" i="38" s="1"/>
  <c r="AB172" i="49"/>
  <c r="AB197" i="49" s="1"/>
  <c r="AB198" i="49" s="1"/>
  <c r="BD465" i="49"/>
  <c r="BD335" i="49"/>
  <c r="AA68" i="49"/>
  <c r="BD400" i="49"/>
  <c r="BD270" i="49"/>
  <c r="BD205" i="49"/>
  <c r="AB18" i="38"/>
  <c r="EI230" i="50"/>
  <c r="AA59" i="38"/>
  <c r="AA60" i="38" s="1"/>
  <c r="AA162" i="38"/>
  <c r="AA163" i="38" s="1"/>
  <c r="EI425" i="51"/>
  <c r="AA130" i="38"/>
  <c r="CF497" i="50"/>
  <c r="CF522" i="50" s="1"/>
  <c r="AA262" i="50"/>
  <c r="AA263" i="50" s="1"/>
  <c r="AA532" i="50"/>
  <c r="CF367" i="50"/>
  <c r="CF392" i="50" s="1"/>
  <c r="CF302" i="50"/>
  <c r="CF327" i="50" s="1"/>
  <c r="CF432" i="50"/>
  <c r="CF457" i="50" s="1"/>
  <c r="AA43" i="50"/>
  <c r="EI425" i="50"/>
  <c r="AA158" i="38"/>
  <c r="AA166" i="38" s="1"/>
  <c r="EI360" i="50"/>
  <c r="AA125" i="38"/>
  <c r="AA133" i="38" s="1"/>
  <c r="AA309" i="38"/>
  <c r="AA266" i="38"/>
  <c r="AA321" i="38"/>
  <c r="BC128" i="45"/>
  <c r="AA41" i="38"/>
  <c r="AA243" i="38" s="1"/>
  <c r="AA140" i="38" l="1"/>
  <c r="AA136" i="38"/>
  <c r="AA144" i="38" s="1"/>
  <c r="AA279" i="38"/>
  <c r="AA247" i="38"/>
  <c r="AA283" i="38" s="1"/>
  <c r="AA64" i="38"/>
  <c r="AA68" i="38" s="1"/>
  <c r="AA199" i="38"/>
  <c r="BD360" i="2"/>
  <c r="AB116" i="38" s="1"/>
  <c r="CF335" i="2"/>
  <c r="AA174" i="38"/>
  <c r="AA170" i="38"/>
  <c r="AA178" i="38" s="1"/>
  <c r="AB269" i="38"/>
  <c r="AB237" i="38"/>
  <c r="AB273" i="38" s="1"/>
  <c r="AA313" i="38"/>
  <c r="BD99" i="46"/>
  <c r="BD125" i="46" s="1"/>
  <c r="BD97" i="48"/>
  <c r="BD123" i="48" s="1"/>
  <c r="AB234" i="38" s="1"/>
  <c r="AA68" i="51"/>
  <c r="AB172" i="51"/>
  <c r="AB197" i="51" s="1"/>
  <c r="AB198" i="51" s="1"/>
  <c r="BD270" i="51"/>
  <c r="BD205" i="51"/>
  <c r="BD400" i="51"/>
  <c r="BD335" i="51"/>
  <c r="BD465" i="51"/>
  <c r="BD425" i="2"/>
  <c r="AB149" i="38" s="1"/>
  <c r="CF400" i="2"/>
  <c r="CF205" i="49"/>
  <c r="BD230" i="49"/>
  <c r="AB54" i="38" s="1"/>
  <c r="AA74" i="38"/>
  <c r="AA70" i="38"/>
  <c r="AA78" i="38" s="1"/>
  <c r="BD295" i="2"/>
  <c r="AB83" i="38" s="1"/>
  <c r="CF270" i="2"/>
  <c r="BD68" i="46"/>
  <c r="BD94" i="46" s="1"/>
  <c r="AB172" i="50"/>
  <c r="AB197" i="50" s="1"/>
  <c r="AB198" i="50" s="1"/>
  <c r="BD270" i="50"/>
  <c r="BD205" i="50"/>
  <c r="BD335" i="50"/>
  <c r="BD465" i="50"/>
  <c r="BD400" i="50"/>
  <c r="AA68" i="50"/>
  <c r="BD295" i="49"/>
  <c r="AB87" i="38" s="1"/>
  <c r="CF270" i="49"/>
  <c r="AA107" i="38"/>
  <c r="AA103" i="38"/>
  <c r="AA111" i="38" s="1"/>
  <c r="BD230" i="2"/>
  <c r="AB50" i="38" s="1"/>
  <c r="CF205" i="2"/>
  <c r="BD425" i="49"/>
  <c r="AB153" i="38" s="1"/>
  <c r="CF400" i="49"/>
  <c r="AA105" i="38"/>
  <c r="AA113" i="38" s="1"/>
  <c r="AA109" i="38"/>
  <c r="AA206" i="38"/>
  <c r="AA202" i="38"/>
  <c r="AA210" i="38" s="1"/>
  <c r="AA310" i="38"/>
  <c r="AA322" i="38"/>
  <c r="AA594" i="49"/>
  <c r="AA102" i="49"/>
  <c r="AB36" i="38"/>
  <c r="AA134" i="49"/>
  <c r="AA42" i="38"/>
  <c r="AA244" i="38" s="1"/>
  <c r="AA200" i="38"/>
  <c r="AA134" i="2"/>
  <c r="AA102" i="2"/>
  <c r="AB24" i="38"/>
  <c r="AA594" i="2"/>
  <c r="AA278" i="38"/>
  <c r="AA246" i="38"/>
  <c r="AA282" i="38" s="1"/>
  <c r="AA75" i="38"/>
  <c r="AA71" i="38"/>
  <c r="AA79" i="38" s="1"/>
  <c r="AA173" i="38"/>
  <c r="AA169" i="38"/>
  <c r="AA177" i="38" s="1"/>
  <c r="AB260" i="38"/>
  <c r="AB228" i="38"/>
  <c r="BD360" i="49"/>
  <c r="AB120" i="38" s="1"/>
  <c r="CF335" i="49"/>
  <c r="AA141" i="38"/>
  <c r="AA137" i="38"/>
  <c r="AA145" i="38" s="1"/>
  <c r="AA557" i="50"/>
  <c r="AA558" i="50" s="1"/>
  <c r="AA565" i="50"/>
  <c r="AA590" i="50" s="1"/>
  <c r="AA591" i="50" s="1"/>
  <c r="AB33" i="38" s="1"/>
  <c r="AB34" i="38" s="1"/>
  <c r="BD490" i="49"/>
  <c r="AB186" i="38" s="1"/>
  <c r="CF465" i="49"/>
  <c r="AA126" i="38"/>
  <c r="AA134" i="38" s="1"/>
  <c r="AA100" i="38"/>
  <c r="AA159" i="38"/>
  <c r="AA167" i="38" s="1"/>
  <c r="AA565" i="51"/>
  <c r="AA590" i="51" s="1"/>
  <c r="AA591" i="51" s="1"/>
  <c r="AB45" i="38" s="1"/>
  <c r="AB46" i="38" s="1"/>
  <c r="AA557" i="51"/>
  <c r="AA558" i="51" s="1"/>
  <c r="AB14" i="38"/>
  <c r="AB22" i="38" s="1"/>
  <c r="BD490" i="2"/>
  <c r="AB182" i="38" s="1"/>
  <c r="CF465" i="2"/>
  <c r="AB497" i="2" l="1"/>
  <c r="AB522" i="2" s="1"/>
  <c r="AB523" i="2" s="1"/>
  <c r="BE497" i="2"/>
  <c r="EJ465" i="2"/>
  <c r="AA601" i="2"/>
  <c r="AA626" i="2" s="1"/>
  <c r="CF490" i="2"/>
  <c r="BE497" i="49"/>
  <c r="CF490" i="49"/>
  <c r="AB497" i="49"/>
  <c r="AB522" i="49" s="1"/>
  <c r="AB523" i="49" s="1"/>
  <c r="EJ465" i="49"/>
  <c r="AA601" i="49"/>
  <c r="AA626" i="49" s="1"/>
  <c r="AB237" i="49"/>
  <c r="BE237" i="49"/>
  <c r="CF230" i="49"/>
  <c r="EJ205" i="49"/>
  <c r="BD36" i="45"/>
  <c r="BD62" i="45" s="1"/>
  <c r="BD425" i="51"/>
  <c r="AB154" i="38" s="1"/>
  <c r="AB155" i="38" s="1"/>
  <c r="CF400" i="51"/>
  <c r="AB264" i="38"/>
  <c r="CF230" i="2"/>
  <c r="EJ205" i="2"/>
  <c r="BE237" i="2"/>
  <c r="AB237" i="2"/>
  <c r="BD5" i="45"/>
  <c r="BD31" i="45" s="1"/>
  <c r="AB28" i="38" s="1"/>
  <c r="AA102" i="50"/>
  <c r="AB25" i="38"/>
  <c r="AA134" i="50"/>
  <c r="AA594" i="50"/>
  <c r="CF205" i="51"/>
  <c r="BD230" i="51"/>
  <c r="AB55" i="38" s="1"/>
  <c r="AB56" i="38" s="1"/>
  <c r="AA207" i="38"/>
  <c r="AA203" i="38"/>
  <c r="AA211" i="38" s="1"/>
  <c r="AA215" i="38"/>
  <c r="BD425" i="50"/>
  <c r="AB150" i="38" s="1"/>
  <c r="AB151" i="38" s="1"/>
  <c r="CF400" i="50"/>
  <c r="AB432" i="2"/>
  <c r="AB457" i="2" s="1"/>
  <c r="AB458" i="2" s="1"/>
  <c r="CF425" i="2"/>
  <c r="BE432" i="2"/>
  <c r="EJ400" i="2"/>
  <c r="BD295" i="51"/>
  <c r="AB88" i="38" s="1"/>
  <c r="AB89" i="38" s="1"/>
  <c r="CF270" i="51"/>
  <c r="AA76" i="38"/>
  <c r="AA72" i="38"/>
  <c r="AA80" i="38" s="1"/>
  <c r="AB26" i="38"/>
  <c r="BD490" i="50"/>
  <c r="AB183" i="38" s="1"/>
  <c r="AB184" i="38" s="1"/>
  <c r="CF465" i="50"/>
  <c r="AB302" i="2"/>
  <c r="CF295" i="2"/>
  <c r="BE302" i="2"/>
  <c r="EJ270" i="2"/>
  <c r="BD360" i="50"/>
  <c r="AB117" i="38" s="1"/>
  <c r="AB118" i="38" s="1"/>
  <c r="CF335" i="50"/>
  <c r="AA134" i="51"/>
  <c r="AB37" i="38"/>
  <c r="AB38" i="38" s="1"/>
  <c r="AA594" i="51"/>
  <c r="AA102" i="51"/>
  <c r="AA175" i="38"/>
  <c r="AA171" i="38"/>
  <c r="AA179" i="38" s="1"/>
  <c r="CF295" i="49"/>
  <c r="BE302" i="49"/>
  <c r="AB302" i="49"/>
  <c r="EJ270" i="49"/>
  <c r="BD230" i="50"/>
  <c r="AB51" i="38" s="1"/>
  <c r="AB52" i="38" s="1"/>
  <c r="CF205" i="50"/>
  <c r="AB235" i="38"/>
  <c r="AB270" i="38"/>
  <c r="AB238" i="38"/>
  <c r="AB274" i="38" s="1"/>
  <c r="AA208" i="38"/>
  <c r="AA217" i="38" s="1"/>
  <c r="AA253" i="38" s="1"/>
  <c r="AA204" i="38"/>
  <c r="AA212" i="38" s="1"/>
  <c r="CF425" i="49"/>
  <c r="EJ400" i="49"/>
  <c r="AB432" i="49"/>
  <c r="AB457" i="49" s="1"/>
  <c r="AB458" i="49" s="1"/>
  <c r="BE432" i="49"/>
  <c r="BD295" i="50"/>
  <c r="AB84" i="38" s="1"/>
  <c r="AB85" i="38" s="1"/>
  <c r="CF270" i="50"/>
  <c r="BD490" i="51"/>
  <c r="AB187" i="38" s="1"/>
  <c r="AB188" i="38" s="1"/>
  <c r="CF465" i="51"/>
  <c r="AB225" i="38"/>
  <c r="AA108" i="38"/>
  <c r="AA104" i="38"/>
  <c r="AA112" i="38" s="1"/>
  <c r="AA142" i="38"/>
  <c r="AA138" i="38"/>
  <c r="AA146" i="38" s="1"/>
  <c r="CF360" i="49"/>
  <c r="AB367" i="49"/>
  <c r="AB392" i="49" s="1"/>
  <c r="AB393" i="49" s="1"/>
  <c r="BE367" i="49"/>
  <c r="EJ335" i="49"/>
  <c r="AA248" i="38"/>
  <c r="AA280" i="38"/>
  <c r="BD360" i="51"/>
  <c r="AB121" i="38" s="1"/>
  <c r="AB122" i="38" s="1"/>
  <c r="CF335" i="51"/>
  <c r="AB367" i="2"/>
  <c r="AB392" i="2" s="1"/>
  <c r="AB393" i="2" s="1"/>
  <c r="BE367" i="2"/>
  <c r="CF360" i="2"/>
  <c r="EJ335" i="2"/>
  <c r="AB302" i="50" l="1"/>
  <c r="BE302" i="50"/>
  <c r="CF295" i="50"/>
  <c r="EJ270" i="50"/>
  <c r="CF490" i="50"/>
  <c r="AA601" i="50"/>
  <c r="AA626" i="50" s="1"/>
  <c r="AB497" i="50"/>
  <c r="AB522" i="50" s="1"/>
  <c r="AB523" i="50" s="1"/>
  <c r="EJ465" i="50"/>
  <c r="BE497" i="50"/>
  <c r="AA216" i="38"/>
  <c r="CG367" i="2"/>
  <c r="CG392" i="2" s="1"/>
  <c r="CG497" i="2"/>
  <c r="CG522" i="2" s="1"/>
  <c r="CG302" i="2"/>
  <c r="CG327" i="2" s="1"/>
  <c r="AB262" i="2"/>
  <c r="AB263" i="2" s="1"/>
  <c r="CG432" i="2"/>
  <c r="CG457" i="2" s="1"/>
  <c r="AB532" i="2"/>
  <c r="AB43" i="2"/>
  <c r="BD127" i="45"/>
  <c r="AB40" i="38"/>
  <c r="EJ490" i="49"/>
  <c r="AB194" i="38"/>
  <c r="BE327" i="49"/>
  <c r="EJ295" i="49"/>
  <c r="AB95" i="38"/>
  <c r="EJ335" i="50"/>
  <c r="AB367" i="50"/>
  <c r="AB392" i="50" s="1"/>
  <c r="AB393" i="50" s="1"/>
  <c r="CF360" i="50"/>
  <c r="BE367" i="50"/>
  <c r="EJ425" i="2"/>
  <c r="AB157" i="38"/>
  <c r="AB271" i="38"/>
  <c r="AB239" i="38"/>
  <c r="EJ205" i="51"/>
  <c r="CF230" i="51"/>
  <c r="BE237" i="51"/>
  <c r="AB237" i="51"/>
  <c r="BD98" i="45"/>
  <c r="BD124" i="45" s="1"/>
  <c r="AB62" i="38"/>
  <c r="EJ230" i="49"/>
  <c r="AB190" i="38"/>
  <c r="EJ490" i="2"/>
  <c r="AB367" i="51"/>
  <c r="AB392" i="51" s="1"/>
  <c r="AB393" i="51" s="1"/>
  <c r="CF360" i="51"/>
  <c r="BE367" i="51"/>
  <c r="EJ335" i="51"/>
  <c r="AA284" i="38"/>
  <c r="AA339" i="38"/>
  <c r="AA327" i="38"/>
  <c r="AA330" i="38"/>
  <c r="AB58" i="38"/>
  <c r="EJ230" i="2"/>
  <c r="BE237" i="50"/>
  <c r="AB237" i="50"/>
  <c r="EJ205" i="50"/>
  <c r="CF230" i="50"/>
  <c r="BD67" i="45"/>
  <c r="BD93" i="45" s="1"/>
  <c r="AB29" i="38" s="1"/>
  <c r="BE432" i="50"/>
  <c r="AB432" i="50"/>
  <c r="AB457" i="50" s="1"/>
  <c r="AB458" i="50" s="1"/>
  <c r="EJ400" i="50"/>
  <c r="CF425" i="50"/>
  <c r="CG497" i="49"/>
  <c r="CG522" i="49" s="1"/>
  <c r="CG367" i="49"/>
  <c r="CG392" i="49" s="1"/>
  <c r="AB532" i="49"/>
  <c r="CG432" i="49"/>
  <c r="CG457" i="49" s="1"/>
  <c r="CG302" i="49"/>
  <c r="CG327" i="49" s="1"/>
  <c r="AB262" i="49"/>
  <c r="AB263" i="49" s="1"/>
  <c r="AB43" i="49"/>
  <c r="AB261" i="38"/>
  <c r="AB229" i="38"/>
  <c r="AB226" i="38"/>
  <c r="AB262" i="38" s="1"/>
  <c r="EJ360" i="2"/>
  <c r="AB124" i="38"/>
  <c r="CF490" i="51"/>
  <c r="AB497" i="51"/>
  <c r="AB522" i="51" s="1"/>
  <c r="AB523" i="51" s="1"/>
  <c r="BE497" i="51"/>
  <c r="AA601" i="51"/>
  <c r="AA626" i="51" s="1"/>
  <c r="EJ465" i="51"/>
  <c r="EJ425" i="49"/>
  <c r="AB161" i="38"/>
  <c r="BE327" i="2"/>
  <c r="EJ295" i="2"/>
  <c r="AB91" i="38"/>
  <c r="AB302" i="51"/>
  <c r="EJ270" i="51"/>
  <c r="CF295" i="51"/>
  <c r="BE302" i="51"/>
  <c r="AA221" i="38"/>
  <c r="AB327" i="2"/>
  <c r="AB328" i="2" s="1"/>
  <c r="CG237" i="2"/>
  <c r="CG262" i="2" s="1"/>
  <c r="AA219" i="38"/>
  <c r="AA255" i="38" s="1"/>
  <c r="AA251" i="38"/>
  <c r="BE432" i="51"/>
  <c r="AB432" i="51"/>
  <c r="AB457" i="51" s="1"/>
  <c r="AB458" i="51" s="1"/>
  <c r="CF425" i="51"/>
  <c r="EJ400" i="51"/>
  <c r="EJ360" i="49"/>
  <c r="AB128" i="38"/>
  <c r="AB327" i="49"/>
  <c r="AB328" i="49" s="1"/>
  <c r="CG237" i="49"/>
  <c r="CG262" i="49" s="1"/>
  <c r="AB30" i="38"/>
  <c r="AA318" i="38" l="1"/>
  <c r="AA306" i="38"/>
  <c r="AA333" i="38"/>
  <c r="AA336" i="38"/>
  <c r="AA324" i="38"/>
  <c r="AA315" i="38"/>
  <c r="AA257" i="38"/>
  <c r="AB198" i="38"/>
  <c r="AB312" i="38"/>
  <c r="AB275" i="38"/>
  <c r="AB97" i="38"/>
  <c r="AB557" i="2"/>
  <c r="AB558" i="2" s="1"/>
  <c r="AB565" i="2"/>
  <c r="AB590" i="2" s="1"/>
  <c r="AB591" i="2" s="1"/>
  <c r="AC32" i="38" s="1"/>
  <c r="EJ425" i="51"/>
  <c r="AB162" i="38"/>
  <c r="AB163" i="38" s="1"/>
  <c r="AB565" i="49"/>
  <c r="AB590" i="49" s="1"/>
  <c r="AB591" i="49" s="1"/>
  <c r="AC44" i="38" s="1"/>
  <c r="AB557" i="49"/>
  <c r="AB558" i="49" s="1"/>
  <c r="AB59" i="38"/>
  <c r="EJ230" i="50"/>
  <c r="BE327" i="51"/>
  <c r="EJ295" i="51"/>
  <c r="AB96" i="38"/>
  <c r="AA331" i="38"/>
  <c r="AA340" i="38"/>
  <c r="AA328" i="38"/>
  <c r="AB165" i="38"/>
  <c r="AB265" i="38"/>
  <c r="AB230" i="38"/>
  <c r="CG497" i="50"/>
  <c r="CG522" i="50" s="1"/>
  <c r="AB262" i="50"/>
  <c r="AB263" i="50" s="1"/>
  <c r="CG432" i="50"/>
  <c r="CG457" i="50" s="1"/>
  <c r="AB532" i="50"/>
  <c r="CG302" i="50"/>
  <c r="CG327" i="50" s="1"/>
  <c r="CG367" i="50"/>
  <c r="CG392" i="50" s="1"/>
  <c r="AB43" i="50"/>
  <c r="BD128" i="45"/>
  <c r="AB41" i="38"/>
  <c r="AB243" i="38" s="1"/>
  <c r="AB191" i="38"/>
  <c r="EJ490" i="50"/>
  <c r="AB327" i="51"/>
  <c r="AB328" i="51" s="1"/>
  <c r="CG237" i="51"/>
  <c r="CG262" i="51" s="1"/>
  <c r="AB158" i="38"/>
  <c r="AB166" i="38" s="1"/>
  <c r="EJ425" i="50"/>
  <c r="AB532" i="51"/>
  <c r="CG432" i="51"/>
  <c r="CG457" i="51" s="1"/>
  <c r="AB262" i="51"/>
  <c r="AB263" i="51" s="1"/>
  <c r="CG367" i="51"/>
  <c r="CG392" i="51" s="1"/>
  <c r="CG497" i="51"/>
  <c r="CG522" i="51" s="1"/>
  <c r="CG302" i="51"/>
  <c r="CG327" i="51" s="1"/>
  <c r="AB43" i="51"/>
  <c r="AB99" i="38"/>
  <c r="BE205" i="49"/>
  <c r="BE270" i="49"/>
  <c r="BE400" i="49"/>
  <c r="AB68" i="49"/>
  <c r="BE465" i="49"/>
  <c r="BE36" i="48"/>
  <c r="BE62" i="48" s="1"/>
  <c r="AC233" i="38" s="1"/>
  <c r="BE335" i="49"/>
  <c r="EJ360" i="51"/>
  <c r="AB129" i="38"/>
  <c r="AB130" i="38" s="1"/>
  <c r="EJ360" i="50"/>
  <c r="AB125" i="38"/>
  <c r="AB133" i="38" s="1"/>
  <c r="AB242" i="38"/>
  <c r="EJ295" i="50"/>
  <c r="AB92" i="38"/>
  <c r="AB100" i="38" s="1"/>
  <c r="BE327" i="50"/>
  <c r="AB195" i="38"/>
  <c r="AB196" i="38" s="1"/>
  <c r="EJ490" i="51"/>
  <c r="AB60" i="38"/>
  <c r="AB66" i="38"/>
  <c r="AB63" i="38"/>
  <c r="AB67" i="38" s="1"/>
  <c r="EJ230" i="51"/>
  <c r="AA252" i="38"/>
  <c r="AA220" i="38"/>
  <c r="AA256" i="38" s="1"/>
  <c r="AB132" i="38"/>
  <c r="AB68" i="2"/>
  <c r="BE270" i="2"/>
  <c r="AC14" i="38"/>
  <c r="BE335" i="2"/>
  <c r="BE5" i="46"/>
  <c r="BE31" i="46" s="1"/>
  <c r="BE465" i="2"/>
  <c r="BE36" i="46"/>
  <c r="BE62" i="46" s="1"/>
  <c r="BE400" i="2"/>
  <c r="BE205" i="2"/>
  <c r="AB327" i="50"/>
  <c r="AB328" i="50" s="1"/>
  <c r="CG237" i="50"/>
  <c r="CG262" i="50" s="1"/>
  <c r="AB108" i="38" l="1"/>
  <c r="AB104" i="38"/>
  <c r="AB112" i="38" s="1"/>
  <c r="BE230" i="49"/>
  <c r="AC54" i="38" s="1"/>
  <c r="CG205" i="49"/>
  <c r="AB75" i="38"/>
  <c r="AB71" i="38"/>
  <c r="AB79" i="38" s="1"/>
  <c r="AB42" i="38"/>
  <c r="AB244" i="38" s="1"/>
  <c r="BE360" i="49"/>
  <c r="AC120" i="38" s="1"/>
  <c r="CG335" i="49"/>
  <c r="AB93" i="38"/>
  <c r="AB101" i="38" s="1"/>
  <c r="BE68" i="46"/>
  <c r="BE94" i="46" s="1"/>
  <c r="BE270" i="50"/>
  <c r="BE400" i="50"/>
  <c r="BE335" i="50"/>
  <c r="AB68" i="50"/>
  <c r="BE205" i="50"/>
  <c r="BE465" i="50"/>
  <c r="BE295" i="2"/>
  <c r="AC83" i="38" s="1"/>
  <c r="CG270" i="2"/>
  <c r="AB74" i="38"/>
  <c r="AB70" i="38"/>
  <c r="AB78" i="38" s="1"/>
  <c r="AB278" i="38"/>
  <c r="AB246" i="38"/>
  <c r="AB282" i="38" s="1"/>
  <c r="AC269" i="38"/>
  <c r="AC237" i="38"/>
  <c r="AC273" i="38" s="1"/>
  <c r="BE99" i="46"/>
  <c r="BE125" i="46" s="1"/>
  <c r="AC225" i="38" s="1"/>
  <c r="BE270" i="51"/>
  <c r="BE400" i="51"/>
  <c r="BE335" i="51"/>
  <c r="BE465" i="51"/>
  <c r="BE205" i="51"/>
  <c r="AB68" i="51"/>
  <c r="BE97" i="48"/>
  <c r="BE123" i="48" s="1"/>
  <c r="AC234" i="38" s="1"/>
  <c r="AB174" i="38"/>
  <c r="AB170" i="38"/>
  <c r="AB178" i="38" s="1"/>
  <c r="AB173" i="38"/>
  <c r="AB169" i="38"/>
  <c r="AB177" i="38" s="1"/>
  <c r="AA319" i="38"/>
  <c r="AA358" i="38"/>
  <c r="AA337" i="38"/>
  <c r="AA316" i="38"/>
  <c r="AA361" i="38"/>
  <c r="AA334" i="38"/>
  <c r="AA307" i="38"/>
  <c r="AA363" i="38"/>
  <c r="AA325" i="38"/>
  <c r="AB159" i="38"/>
  <c r="AB167" i="38" s="1"/>
  <c r="BE425" i="2"/>
  <c r="AC149" i="38" s="1"/>
  <c r="CG400" i="2"/>
  <c r="AB140" i="38"/>
  <c r="AB136" i="38"/>
  <c r="AB144" i="38" s="1"/>
  <c r="AB134" i="49"/>
  <c r="AB594" i="49"/>
  <c r="AB102" i="49"/>
  <c r="AC36" i="38"/>
  <c r="AB565" i="50"/>
  <c r="AB590" i="50" s="1"/>
  <c r="AB591" i="50" s="1"/>
  <c r="AC33" i="38" s="1"/>
  <c r="AC34" i="38" s="1"/>
  <c r="AB557" i="50"/>
  <c r="AB558" i="50" s="1"/>
  <c r="AB64" i="38"/>
  <c r="AB68" i="38" s="1"/>
  <c r="BE230" i="2"/>
  <c r="AC50" i="38" s="1"/>
  <c r="CG205" i="2"/>
  <c r="AB141" i="38"/>
  <c r="AB137" i="38"/>
  <c r="AB145" i="38" s="1"/>
  <c r="AC224" i="38"/>
  <c r="CG400" i="49"/>
  <c r="BE425" i="49"/>
  <c r="AC153" i="38" s="1"/>
  <c r="AB313" i="38"/>
  <c r="AB134" i="2"/>
  <c r="AC24" i="38"/>
  <c r="AB594" i="2"/>
  <c r="AB102" i="2"/>
  <c r="CG465" i="49"/>
  <c r="BE490" i="49"/>
  <c r="AC186" i="38" s="1"/>
  <c r="AB126" i="38"/>
  <c r="AB134" i="38" s="1"/>
  <c r="BE490" i="2"/>
  <c r="AC182" i="38" s="1"/>
  <c r="CG465" i="2"/>
  <c r="CG270" i="49"/>
  <c r="BE295" i="49"/>
  <c r="AC87" i="38" s="1"/>
  <c r="AB199" i="38"/>
  <c r="AB206" i="38"/>
  <c r="AB202" i="38"/>
  <c r="AB210" i="38" s="1"/>
  <c r="AB279" i="38"/>
  <c r="AB247" i="38"/>
  <c r="AB283" i="38" s="1"/>
  <c r="BE360" i="2"/>
  <c r="AC116" i="38" s="1"/>
  <c r="CG335" i="2"/>
  <c r="AC18" i="38"/>
  <c r="AC22" i="38" s="1"/>
  <c r="H8" i="53" s="1"/>
  <c r="AB107" i="38"/>
  <c r="AB103" i="38"/>
  <c r="AB111" i="38" s="1"/>
  <c r="AB557" i="51"/>
  <c r="AB558" i="51" s="1"/>
  <c r="AB565" i="51"/>
  <c r="AB590" i="51" s="1"/>
  <c r="AB591" i="51" s="1"/>
  <c r="AC45" i="38" s="1"/>
  <c r="AC46" i="38" s="1"/>
  <c r="AB321" i="38"/>
  <c r="AB266" i="38"/>
  <c r="AB309" i="38"/>
  <c r="AB192" i="38"/>
  <c r="AB200" i="38" s="1"/>
  <c r="EK205" i="2" l="1"/>
  <c r="CG230" i="2"/>
  <c r="BE5" i="45"/>
  <c r="BE31" i="45" s="1"/>
  <c r="AC28" i="38" s="1"/>
  <c r="AB142" i="38"/>
  <c r="AB138" i="38"/>
  <c r="AB146" i="38" s="1"/>
  <c r="AB76" i="38"/>
  <c r="AB72" i="38"/>
  <c r="AB80" i="38" s="1"/>
  <c r="BE425" i="51"/>
  <c r="AC154" i="38" s="1"/>
  <c r="AC155" i="38" s="1"/>
  <c r="CG400" i="51"/>
  <c r="AB102" i="50"/>
  <c r="AC25" i="38"/>
  <c r="AB134" i="50"/>
  <c r="AB594" i="50"/>
  <c r="AB280" i="38"/>
  <c r="AB248" i="38"/>
  <c r="AB208" i="38"/>
  <c r="AB204" i="38"/>
  <c r="AB212" i="38" s="1"/>
  <c r="AB215" i="38"/>
  <c r="CG425" i="2"/>
  <c r="EK400" i="2"/>
  <c r="BE295" i="51"/>
  <c r="AC88" i="38" s="1"/>
  <c r="AC89" i="38" s="1"/>
  <c r="CG270" i="51"/>
  <c r="BE360" i="50"/>
  <c r="AC117" i="38" s="1"/>
  <c r="AC118" i="38" s="1"/>
  <c r="CG335" i="50"/>
  <c r="EK400" i="49"/>
  <c r="CG425" i="49"/>
  <c r="AC226" i="38"/>
  <c r="AC262" i="38" s="1"/>
  <c r="AC261" i="38"/>
  <c r="AC229" i="38"/>
  <c r="AC265" i="38" s="1"/>
  <c r="EK270" i="2"/>
  <c r="CG295" i="2"/>
  <c r="BE425" i="50"/>
  <c r="AC150" i="38" s="1"/>
  <c r="AC151" i="38" s="1"/>
  <c r="CG400" i="50"/>
  <c r="AB207" i="38"/>
  <c r="AB216" i="38" s="1"/>
  <c r="AB203" i="38"/>
  <c r="AB211" i="38" s="1"/>
  <c r="AC260" i="38"/>
  <c r="AC228" i="38"/>
  <c r="AC238" i="38"/>
  <c r="AC274" i="38" s="1"/>
  <c r="AC270" i="38"/>
  <c r="AC235" i="38"/>
  <c r="BE295" i="50"/>
  <c r="AC84" i="38" s="1"/>
  <c r="AC85" i="38" s="1"/>
  <c r="CG270" i="50"/>
  <c r="CG230" i="49"/>
  <c r="EK205" i="49"/>
  <c r="BE36" i="45"/>
  <c r="BE62" i="45" s="1"/>
  <c r="EK465" i="49"/>
  <c r="CG490" i="49"/>
  <c r="CG295" i="49"/>
  <c r="EK270" i="49"/>
  <c r="AB175" i="38"/>
  <c r="AB171" i="38"/>
  <c r="AB179" i="38" s="1"/>
  <c r="AC37" i="38"/>
  <c r="AC38" i="38" s="1"/>
  <c r="AB594" i="51"/>
  <c r="AB134" i="51"/>
  <c r="AB102" i="51"/>
  <c r="EK335" i="2"/>
  <c r="CG360" i="2"/>
  <c r="AB310" i="38"/>
  <c r="AB322" i="38"/>
  <c r="CG490" i="2"/>
  <c r="EK465" i="2"/>
  <c r="AC26" i="38"/>
  <c r="CG205" i="51"/>
  <c r="BE230" i="51"/>
  <c r="AC55" i="38" s="1"/>
  <c r="AC56" i="38" s="1"/>
  <c r="AB105" i="38"/>
  <c r="AB113" i="38" s="1"/>
  <c r="AB109" i="38"/>
  <c r="CG465" i="51"/>
  <c r="BE490" i="51"/>
  <c r="AC187" i="38" s="1"/>
  <c r="AC188" i="38" s="1"/>
  <c r="BE490" i="50"/>
  <c r="AC183" i="38" s="1"/>
  <c r="AC184" i="38" s="1"/>
  <c r="CG465" i="50"/>
  <c r="EK335" i="49"/>
  <c r="CG360" i="49"/>
  <c r="H12" i="53"/>
  <c r="BE360" i="51"/>
  <c r="AC121" i="38" s="1"/>
  <c r="AC122" i="38" s="1"/>
  <c r="CG335" i="51"/>
  <c r="BE230" i="50"/>
  <c r="AC51" i="38" s="1"/>
  <c r="AC52" i="38" s="1"/>
  <c r="CG205" i="50"/>
  <c r="CG230" i="50" l="1"/>
  <c r="EK205" i="50"/>
  <c r="BE67" i="45"/>
  <c r="BE93" i="45" s="1"/>
  <c r="AC29" i="38" s="1"/>
  <c r="EK490" i="49"/>
  <c r="AC194" i="38"/>
  <c r="EK295" i="2"/>
  <c r="AC91" i="38"/>
  <c r="AB284" i="38"/>
  <c r="AB330" i="38"/>
  <c r="AB327" i="38"/>
  <c r="AB339" i="38"/>
  <c r="AC190" i="38"/>
  <c r="EK490" i="2"/>
  <c r="CG295" i="51"/>
  <c r="EK270" i="51"/>
  <c r="CG295" i="50"/>
  <c r="EK270" i="50"/>
  <c r="AB251" i="38"/>
  <c r="AB219" i="38"/>
  <c r="AB255" i="38" s="1"/>
  <c r="BE127" i="45"/>
  <c r="AC40" i="38"/>
  <c r="AC264" i="38"/>
  <c r="AC230" i="38"/>
  <c r="EK360" i="49"/>
  <c r="AC128" i="38"/>
  <c r="AB252" i="38"/>
  <c r="AB220" i="38"/>
  <c r="AB256" i="38" s="1"/>
  <c r="CG360" i="51"/>
  <c r="EK335" i="51"/>
  <c r="EK425" i="49"/>
  <c r="AC161" i="38"/>
  <c r="CG490" i="51"/>
  <c r="EK465" i="51"/>
  <c r="EK230" i="49"/>
  <c r="AC62" i="38"/>
  <c r="AC157" i="38"/>
  <c r="EK425" i="2"/>
  <c r="AC30" i="38"/>
  <c r="CG425" i="50"/>
  <c r="EK400" i="50"/>
  <c r="AB221" i="38"/>
  <c r="CG425" i="51"/>
  <c r="EK400" i="51"/>
  <c r="EK230" i="2"/>
  <c r="AC58" i="38"/>
  <c r="CG230" i="51"/>
  <c r="EK205" i="51"/>
  <c r="BE98" i="45"/>
  <c r="BE124" i="45" s="1"/>
  <c r="EK360" i="2"/>
  <c r="AC124" i="38"/>
  <c r="CG490" i="50"/>
  <c r="EK465" i="50"/>
  <c r="EK295" i="49"/>
  <c r="AC95" i="38"/>
  <c r="AC271" i="38"/>
  <c r="AC239" i="38"/>
  <c r="CG360" i="50"/>
  <c r="EK335" i="50"/>
  <c r="AB217" i="38"/>
  <c r="AB253" i="38" s="1"/>
  <c r="AC158" i="38" l="1"/>
  <c r="EK425" i="50"/>
  <c r="EK490" i="51"/>
  <c r="AC195" i="38"/>
  <c r="AC92" i="38"/>
  <c r="EK295" i="50"/>
  <c r="AB331" i="38"/>
  <c r="AB340" i="38"/>
  <c r="AB328" i="38"/>
  <c r="AC266" i="38"/>
  <c r="AC309" i="38"/>
  <c r="AC321" i="38"/>
  <c r="AC93" i="38"/>
  <c r="AC99" i="38"/>
  <c r="AC66" i="38"/>
  <c r="AC96" i="38"/>
  <c r="AC97" i="38" s="1"/>
  <c r="EK295" i="51"/>
  <c r="AC159" i="38"/>
  <c r="AC167" i="38" s="1"/>
  <c r="AC165" i="38"/>
  <c r="AC242" i="38"/>
  <c r="AC196" i="38"/>
  <c r="AC312" i="38"/>
  <c r="AC275" i="38"/>
  <c r="AC191" i="38"/>
  <c r="AC199" i="38" s="1"/>
  <c r="EK490" i="50"/>
  <c r="AC64" i="38"/>
  <c r="EK360" i="51"/>
  <c r="AC129" i="38"/>
  <c r="AC198" i="38"/>
  <c r="AC63" i="38"/>
  <c r="EK230" i="51"/>
  <c r="AC126" i="38"/>
  <c r="AC134" i="38" s="1"/>
  <c r="AC132" i="38"/>
  <c r="EK425" i="51"/>
  <c r="AC162" i="38"/>
  <c r="AC163" i="38" s="1"/>
  <c r="EK360" i="50"/>
  <c r="AC125" i="38"/>
  <c r="AC133" i="38" s="1"/>
  <c r="AB315" i="38"/>
  <c r="AB336" i="38"/>
  <c r="AB333" i="38"/>
  <c r="AB257" i="38"/>
  <c r="AB324" i="38"/>
  <c r="AB306" i="38"/>
  <c r="AB318" i="38"/>
  <c r="AC41" i="38"/>
  <c r="AC243" i="38" s="1"/>
  <c r="BE128" i="45"/>
  <c r="AC130" i="38"/>
  <c r="EK230" i="50"/>
  <c r="AC59" i="38"/>
  <c r="AC60" i="38" s="1"/>
  <c r="AB363" i="38" l="1"/>
  <c r="AB325" i="38"/>
  <c r="AB361" i="38"/>
  <c r="AB358" i="38"/>
  <c r="AB316" i="38"/>
  <c r="AB307" i="38"/>
  <c r="AB334" i="38"/>
  <c r="AB337" i="38"/>
  <c r="AB319" i="38"/>
  <c r="AC140" i="38"/>
  <c r="AC136" i="38"/>
  <c r="AC144" i="38" s="1"/>
  <c r="AC68" i="38"/>
  <c r="AC278" i="38"/>
  <c r="AC246" i="38"/>
  <c r="AC282" i="38" s="1"/>
  <c r="AC101" i="38"/>
  <c r="AC203" i="38"/>
  <c r="AC211" i="38" s="1"/>
  <c r="AC207" i="38"/>
  <c r="AC175" i="38"/>
  <c r="AC171" i="38"/>
  <c r="AC179" i="38" s="1"/>
  <c r="AC138" i="38"/>
  <c r="AC146" i="38" s="1"/>
  <c r="AC142" i="38"/>
  <c r="AC67" i="38"/>
  <c r="AC100" i="38"/>
  <c r="AC141" i="38"/>
  <c r="AC137" i="38"/>
  <c r="AC145" i="38" s="1"/>
  <c r="AC206" i="38"/>
  <c r="AC202" i="38"/>
  <c r="AC210" i="38" s="1"/>
  <c r="AC313" i="38"/>
  <c r="H28" i="53" s="1"/>
  <c r="H22" i="53"/>
  <c r="AC192" i="38"/>
  <c r="AC200" i="38" s="1"/>
  <c r="AC74" i="38"/>
  <c r="AC70" i="38"/>
  <c r="AC78" i="38" s="1"/>
  <c r="H20" i="53"/>
  <c r="AC322" i="38"/>
  <c r="H34" i="53" s="1"/>
  <c r="AC310" i="38"/>
  <c r="H26" i="53" s="1"/>
  <c r="AC173" i="38"/>
  <c r="AC169" i="38"/>
  <c r="AC177" i="38" s="1"/>
  <c r="AC279" i="38"/>
  <c r="AC247" i="38"/>
  <c r="AC283" i="38" s="1"/>
  <c r="AC42" i="38"/>
  <c r="AC244" i="38" s="1"/>
  <c r="AC107" i="38"/>
  <c r="AC103" i="38"/>
  <c r="AC111" i="38" s="1"/>
  <c r="AC166" i="38"/>
  <c r="AC174" i="38" l="1"/>
  <c r="AC216" i="38" s="1"/>
  <c r="AC170" i="38"/>
  <c r="AC178" i="38" s="1"/>
  <c r="AC105" i="38"/>
  <c r="AC113" i="38" s="1"/>
  <c r="AC109" i="38"/>
  <c r="AC108" i="38"/>
  <c r="AC104" i="38"/>
  <c r="AC112" i="38" s="1"/>
  <c r="AC76" i="38"/>
  <c r="AC72" i="38"/>
  <c r="AC80" i="38" s="1"/>
  <c r="AC204" i="38"/>
  <c r="AC212" i="38" s="1"/>
  <c r="AC221" i="38" s="1"/>
  <c r="AC208" i="38"/>
  <c r="AC75" i="38"/>
  <c r="AC71" i="38"/>
  <c r="AC79" i="38" s="1"/>
  <c r="AC215" i="38"/>
  <c r="AC280" i="38"/>
  <c r="AC248" i="38"/>
  <c r="AC252" i="38" l="1"/>
  <c r="AC220" i="38"/>
  <c r="AC256" i="38" s="1"/>
  <c r="AC336" i="38"/>
  <c r="AC333" i="38"/>
  <c r="AC318" i="38"/>
  <c r="AC324" i="38"/>
  <c r="AC306" i="38"/>
  <c r="AC257" i="38"/>
  <c r="AC315" i="38"/>
  <c r="AC251" i="38"/>
  <c r="AC219" i="38"/>
  <c r="AC255" i="38" s="1"/>
  <c r="AC284" i="38"/>
  <c r="H10" i="53"/>
  <c r="AC339" i="38"/>
  <c r="AC330" i="38"/>
  <c r="AC327" i="38"/>
  <c r="AC217" i="38"/>
  <c r="AC253" i="38" s="1"/>
  <c r="AC337" i="38" l="1"/>
  <c r="AC363" i="38"/>
  <c r="AC319" i="38"/>
  <c r="H32" i="53" s="1"/>
  <c r="H44" i="53" s="1"/>
  <c r="AC334" i="38"/>
  <c r="H18" i="53"/>
  <c r="AC325" i="38"/>
  <c r="AC358" i="38"/>
  <c r="AC361" i="38"/>
  <c r="AC316" i="38"/>
  <c r="H30" i="53" s="1"/>
  <c r="H42" i="53" s="1"/>
  <c r="AC307" i="38"/>
  <c r="H24" i="53" s="1"/>
  <c r="H36" i="53" s="1"/>
  <c r="AC340" i="38"/>
  <c r="H46" i="53" s="1"/>
  <c r="AC328" i="38"/>
  <c r="H38" i="53" s="1"/>
  <c r="AC331" i="38"/>
  <c r="H40" i="53" s="1"/>
</calcChain>
</file>

<file path=xl/comments1.xml><?xml version="1.0" encoding="utf-8"?>
<comments xmlns="http://schemas.openxmlformats.org/spreadsheetml/2006/main">
  <authors>
    <author>Hywell</author>
  </authors>
  <commentList>
    <comment ref="C18" authorId="0" shapeId="0">
      <text>
        <r>
          <rPr>
            <b/>
            <sz val="9"/>
            <color indexed="81"/>
            <rFont val="Tahoma"/>
            <family val="2"/>
          </rPr>
          <t>Currently values for women are the same as men</t>
        </r>
      </text>
    </comment>
  </commentList>
</comments>
</file>

<file path=xl/comments2.xml><?xml version="1.0" encoding="utf-8"?>
<comments xmlns="http://schemas.openxmlformats.org/spreadsheetml/2006/main">
  <authors>
    <author>Vicky Copley</author>
  </authors>
  <commentList>
    <comment ref="E82" authorId="0" shapeId="0">
      <text>
        <r>
          <rPr>
            <b/>
            <sz val="9"/>
            <color indexed="81"/>
            <rFont val="Tahoma"/>
            <family val="2"/>
          </rPr>
          <t>Vicky Copley:</t>
        </r>
        <r>
          <rPr>
            <sz val="9"/>
            <color indexed="81"/>
            <rFont val="Tahoma"/>
            <family val="2"/>
          </rPr>
          <t xml:space="preserve">
Values not robust as relative risks &gt;85, so set to RR for aged 85.</t>
        </r>
      </text>
    </comment>
  </commentList>
</comments>
</file>

<file path=xl/sharedStrings.xml><?xml version="1.0" encoding="utf-8"?>
<sst xmlns="http://schemas.openxmlformats.org/spreadsheetml/2006/main" count="1817" uniqueCount="678">
  <si>
    <t>About your intervention</t>
  </si>
  <si>
    <t>About the participants</t>
  </si>
  <si>
    <t>total</t>
  </si>
  <si>
    <t>men</t>
  </si>
  <si>
    <t>women</t>
  </si>
  <si>
    <t>years</t>
  </si>
  <si>
    <t>The average time between starting on the intervention and achieving the final weight reduction</t>
  </si>
  <si>
    <t>project costs</t>
  </si>
  <si>
    <t>costs per participant</t>
  </si>
  <si>
    <t>Drop outs</t>
  </si>
  <si>
    <t>Costs of intervention (£s)</t>
  </si>
  <si>
    <t>User inputs</t>
  </si>
  <si>
    <t>Year of uptake</t>
  </si>
  <si>
    <t>Year of programme</t>
  </si>
  <si>
    <t>Number completing the intervention:</t>
  </si>
  <si>
    <t>Mean age</t>
  </si>
  <si>
    <t>Mean BMI without intervention</t>
  </si>
  <si>
    <t>Mean BMI at entry</t>
  </si>
  <si>
    <t>Large variation in BMI trajectories was observed. Applying linear trajectory models showed an</t>
  </si>
  <si>
    <t>increase in BMI, on average, of 0.040 kg/m2 per year for the diabetic cohort for both men and</t>
  </si>
  <si>
    <t>women. The equivalent non-diabetic cohort model showed an increase in BMI of 0.175 kg/m2 per</t>
  </si>
  <si>
    <t>year for women; however, a statistically significant (at the 5% level) interaction between age and</t>
  </si>
  <si>
    <t>sex was observed, resulting in a slightly reduced increase in BMI of 0.145 kg/m2 per year for men.</t>
  </si>
  <si>
    <t>Baseline estimates (age 45 years) of BMI were similar across cohorts.</t>
  </si>
  <si>
    <t>Mean BMI with intervention</t>
  </si>
  <si>
    <t>Year of intervention</t>
  </si>
  <si>
    <t>Mean BMI reduction</t>
  </si>
  <si>
    <t>F</t>
  </si>
  <si>
    <t>M</t>
  </si>
  <si>
    <t>Age</t>
  </si>
  <si>
    <t>Men</t>
  </si>
  <si>
    <t>Women</t>
  </si>
  <si>
    <t>Discount rates for future benefits</t>
  </si>
  <si>
    <t>Number</t>
  </si>
  <si>
    <t>Mean starting BMI</t>
  </si>
  <si>
    <t>Uptake period</t>
  </si>
  <si>
    <t>Total costs</t>
  </si>
  <si>
    <t>Number of men and women who enrol in the intervention</t>
  </si>
  <si>
    <t>T</t>
  </si>
  <si>
    <t>The average BMI of participants when starting on the intervention</t>
  </si>
  <si>
    <t>Time taken to achieve reduction</t>
  </si>
  <si>
    <t>Duration of weight loss</t>
  </si>
  <si>
    <t>Average age of participants at the start of the intervention</t>
  </si>
  <si>
    <t>Notes</t>
  </si>
  <si>
    <t>Disease</t>
  </si>
  <si>
    <t>Cost per patient per year (£)</t>
  </si>
  <si>
    <t>CHD</t>
  </si>
  <si>
    <t>Stroke</t>
  </si>
  <si>
    <t>Diabetes</t>
  </si>
  <si>
    <t>Breast Cancer</t>
  </si>
  <si>
    <t>Colorectal Cancer</t>
  </si>
  <si>
    <t>Reduction in BMI</t>
  </si>
  <si>
    <t>The average reduction in BMI for people who complete the intervention</t>
  </si>
  <si>
    <t>notes</t>
  </si>
  <si>
    <t>Number of participants</t>
  </si>
  <si>
    <t>Please enter the number of participants who enrol on the intervention.</t>
  </si>
  <si>
    <t>Return to the tool</t>
  </si>
  <si>
    <t xml:space="preserve">Costs per participant will be multiplied by the total number of participants before drop outs. </t>
  </si>
  <si>
    <t>Click here to return to the input screen</t>
  </si>
  <si>
    <t>Results (charts)</t>
  </si>
  <si>
    <t>Start (value)</t>
  </si>
  <si>
    <t>Max (age)</t>
  </si>
  <si>
    <t>Zero (age)</t>
  </si>
  <si>
    <t xml:space="preserve">Men </t>
  </si>
  <si>
    <t>Mean BMI</t>
  </si>
  <si>
    <t xml:space="preserve">	CVA </t>
  </si>
  <si>
    <t xml:space="preserve">CVA </t>
  </si>
  <si>
    <t>Colorectal</t>
  </si>
  <si>
    <t>lookup column (2 for men, 3 for women)</t>
  </si>
  <si>
    <t>Number of deaths from baseline mortality</t>
  </si>
  <si>
    <t>Calculates the average age of participants, adding an annual increase of 1 year, with a limit of 120 years</t>
  </si>
  <si>
    <t>Calculations for men with no intervention</t>
  </si>
  <si>
    <t>Parameters carried forward from user data sheet are shown in grey text</t>
  </si>
  <si>
    <t>Total number of deaths (for chart)</t>
  </si>
  <si>
    <t>Number of additional deaths due to five diseases within the model</t>
  </si>
  <si>
    <t>Total number of deaths without intervention</t>
  </si>
  <si>
    <t>Total number of deaths with intervention</t>
  </si>
  <si>
    <t>Number of diabetics alive without intervention</t>
  </si>
  <si>
    <t>Number of diabetics alive with intervention</t>
  </si>
  <si>
    <t>Total number of cases of CHD without intervention</t>
  </si>
  <si>
    <t>Total number of cases of CHD with intervention</t>
  </si>
  <si>
    <t>Number of participants with CHD alive without intervention</t>
  </si>
  <si>
    <t>Number of participants with CHD alive with intervention</t>
  </si>
  <si>
    <t>Total number of cases of Stroke without intervention</t>
  </si>
  <si>
    <t>Total number of cases of Stroke with intervention</t>
  </si>
  <si>
    <t>Number of participants with Stroke alive without intervention</t>
  </si>
  <si>
    <t>Number of participants with Stroke alive with intervention</t>
  </si>
  <si>
    <t>Number of 'case-years' of Stroke prevented</t>
  </si>
  <si>
    <t>Cumulative number of 'case years' of Stroke prevented</t>
  </si>
  <si>
    <t>Number of 'case years' of CHD prevented</t>
  </si>
  <si>
    <t>Cumulative number of 'case years' of CHD prevented</t>
  </si>
  <si>
    <t>Number of 'case years' of diabetes prevented</t>
  </si>
  <si>
    <t>Cumulative number of 'case years' of diabetes prevented</t>
  </si>
  <si>
    <t>Total number of cases of Colorectal cancer without intervention</t>
  </si>
  <si>
    <t>Total number of cases of Colorectal cancer with intervention</t>
  </si>
  <si>
    <t>Number of participants with Colorectal cancer alive without intervention</t>
  </si>
  <si>
    <t>Number of participants with Colorectal cancer alive with intervention</t>
  </si>
  <si>
    <t>Number of 'case-years' of Colorectal cancer prevented</t>
  </si>
  <si>
    <t>Cumulative number of 'case years' of Colorectal cancer prevented</t>
  </si>
  <si>
    <t>Total number of cases of Breast cancer without intervention</t>
  </si>
  <si>
    <t>Total number of cases of Breast cancer with intervention</t>
  </si>
  <si>
    <t>Number of participants with Breast cancer alive without intervention</t>
  </si>
  <si>
    <t>Number of participants with Breast cancer alive with intervention</t>
  </si>
  <si>
    <t>Number of 'case-years' of Breast cancer prevented</t>
  </si>
  <si>
    <t>Cumulative number of 'case years' of Breast cancer prevented</t>
  </si>
  <si>
    <t>Indicator type / indicator</t>
  </si>
  <si>
    <t>General Summary indicators</t>
  </si>
  <si>
    <t>Diabetes summary</t>
  </si>
  <si>
    <t>CHD summary</t>
  </si>
  <si>
    <t>Stroke summary</t>
  </si>
  <si>
    <t>Colorectal cancer summary</t>
  </si>
  <si>
    <t>Breast cancer summary</t>
  </si>
  <si>
    <t>Cost effectiveness summary</t>
  </si>
  <si>
    <t>Summary of outputs</t>
  </si>
  <si>
    <t>Set parameters used throughout the tool</t>
  </si>
  <si>
    <t>Total number of cases of diabetes with intervention</t>
  </si>
  <si>
    <t>Total number of cases of diabetes without intervention</t>
  </si>
  <si>
    <t>If unsure about the sex ratio of your participants, please enter your data assuming a 1:1 sex ratio.</t>
  </si>
  <si>
    <t>Please enter the mean (average) age across all participants undertaking the intervention.</t>
  </si>
  <si>
    <t>If you do not know the sex ratio of participants who drop out, please assume a 50-50 split.</t>
  </si>
  <si>
    <t xml:space="preserve">The tool makes the conservative assumption that participants who drop out incur the same costs as those that complete the programme. </t>
  </si>
  <si>
    <t>The number of people who do not complete the intervention will be dealt with separately  within the tool.</t>
  </si>
  <si>
    <t>Equally the tool is unlikely to provide accurate results for very elderly populations, and should not be applied in such situations.</t>
  </si>
  <si>
    <t>The tool assumes a linear increase in the number of participants engaged in the intervention over the time period entered.</t>
  </si>
  <si>
    <t>percentage</t>
  </si>
  <si>
    <t>Total number of participants:</t>
  </si>
  <si>
    <r>
      <t xml:space="preserve">Drop </t>
    </r>
    <r>
      <rPr>
        <b/>
        <sz val="11"/>
        <rFont val="Calibri"/>
        <family val="2"/>
      </rPr>
      <t xml:space="preserve">outs </t>
    </r>
    <r>
      <rPr>
        <b/>
        <sz val="11"/>
        <rFont val="Calibri"/>
        <family val="2"/>
      </rPr>
      <t>(percent)</t>
    </r>
  </si>
  <si>
    <t>Percentage who drop out:</t>
  </si>
  <si>
    <t>Time for uptake:</t>
  </si>
  <si>
    <t>Full participation achieved at end of year:</t>
  </si>
  <si>
    <t>days</t>
  </si>
  <si>
    <t>Please enter the time taken to recruit all participants onto the intervention; i.e. the time period between the first and last participant being recruited.</t>
  </si>
  <si>
    <r>
      <t>kg/m</t>
    </r>
    <r>
      <rPr>
        <vertAlign val="superscript"/>
        <sz val="11"/>
        <color indexed="8"/>
        <rFont val="Calibri"/>
        <family val="2"/>
      </rPr>
      <t>2</t>
    </r>
  </si>
  <si>
    <r>
      <t>The tool is also less likely to provide robust estimates for very obese populations (e.g. mean BMI &gt; 45 kg/m</t>
    </r>
    <r>
      <rPr>
        <vertAlign val="superscript"/>
        <sz val="11"/>
        <color indexed="8"/>
        <rFont val="Calibri"/>
        <family val="2"/>
      </rPr>
      <t>2</t>
    </r>
    <r>
      <rPr>
        <sz val="11"/>
        <color theme="1"/>
        <rFont val="Calibri"/>
        <family val="2"/>
        <scheme val="minor"/>
      </rPr>
      <t>).</t>
    </r>
  </si>
  <si>
    <t>Calculates the mean BMI in each year, based on mean BMI at entry and assuming an annual increase in BMI with age</t>
  </si>
  <si>
    <t>Change in BMI with age</t>
  </si>
  <si>
    <t>Total deaths in year due to diabetes</t>
  </si>
  <si>
    <t>A maximum age of 120 is used in the calculations - however, this age should not be reached within the model if the tool is used as intended.</t>
  </si>
  <si>
    <t>Mean age at entry (rounded to whole year)</t>
  </si>
  <si>
    <t>Mean BMI across all participants in year</t>
  </si>
  <si>
    <t>Mean age across all participants in year</t>
  </si>
  <si>
    <t>Total number of deaths in year</t>
  </si>
  <si>
    <t xml:space="preserve">Diabetes </t>
  </si>
  <si>
    <t xml:space="preserve">Breast </t>
  </si>
  <si>
    <t>Breast</t>
  </si>
  <si>
    <r>
      <t>kg/m</t>
    </r>
    <r>
      <rPr>
        <vertAlign val="superscript"/>
        <sz val="11"/>
        <color indexed="8"/>
        <rFont val="Calibri"/>
        <family val="2"/>
      </rPr>
      <t>2</t>
    </r>
  </si>
  <si>
    <t>The tool currently uses the non-diabetic Ara values for age 18-65. Then applies a linear decrease to zero at age 85 and above to stop BMI increasing even for the elderly.</t>
  </si>
  <si>
    <t>This can be changed using the red cells below or a whole new set of values / equations can be dropped in.</t>
  </si>
  <si>
    <t>'Baseline BMI'</t>
  </si>
  <si>
    <t>Healthcare costs</t>
  </si>
  <si>
    <r>
      <rPr>
        <vertAlign val="superscript"/>
        <sz val="8"/>
        <color indexed="8"/>
        <rFont val="Calibri"/>
        <family val="2"/>
      </rPr>
      <t>1</t>
    </r>
    <r>
      <rPr>
        <sz val="8"/>
        <color indexed="8"/>
        <rFont val="Calibri"/>
        <family val="2"/>
      </rPr>
      <t xml:space="preserve"> Data from National Programme Budgeting data.</t>
    </r>
  </si>
  <si>
    <r>
      <rPr>
        <vertAlign val="superscript"/>
        <sz val="8"/>
        <color indexed="8"/>
        <rFont val="Calibri"/>
        <family val="2"/>
      </rPr>
      <t>2</t>
    </r>
    <r>
      <rPr>
        <sz val="8"/>
        <color indexed="8"/>
        <rFont val="Calibri"/>
        <family val="2"/>
      </rPr>
      <t xml:space="preserve"> Data from NHS Clinical and Health Outcomes Knowledge Base (CHD, Diabetes, Stroke) or cancer registry data.</t>
    </r>
  </si>
  <si>
    <t>Mean reduction in BMI for participants by year of intervention</t>
  </si>
  <si>
    <t>Years to return to starting value</t>
  </si>
  <si>
    <t>Duration of reduction</t>
  </si>
  <si>
    <t>Mean final reduction</t>
  </si>
  <si>
    <t>Parameters from 'User data' sheet:</t>
  </si>
  <si>
    <t>Total deaths in year due to CHD</t>
  </si>
  <si>
    <t>Cumulative deaths due to CHD</t>
  </si>
  <si>
    <t>Cumulative deaths due to diabetes</t>
  </si>
  <si>
    <t>Cumulative number of deaths to date</t>
  </si>
  <si>
    <t>Total deaths in year due to five diseases</t>
  </si>
  <si>
    <t>Total of all deaths in year</t>
  </si>
  <si>
    <t>Cumulative count of all deaths</t>
  </si>
  <si>
    <t>Please note that the parameters underlying this tool are based on an adult population and will therefore not provide accurate results for children.</t>
  </si>
  <si>
    <t xml:space="preserve">In order to function correctly the tool will round the age entered to the nearest whole year. </t>
  </si>
  <si>
    <t>months</t>
  </si>
  <si>
    <t>Difference in BMI as a result of intervention</t>
  </si>
  <si>
    <t>1st year intake only</t>
  </si>
  <si>
    <r>
      <t xml:space="preserve">Mean difference in BMI across whole year </t>
    </r>
    <r>
      <rPr>
        <i/>
        <sz val="11"/>
        <color indexed="8"/>
        <rFont val="Calibri"/>
        <family val="2"/>
      </rPr>
      <t>(averaged across whole year, 1st year intake only)</t>
    </r>
  </si>
  <si>
    <t>Cumulative costs</t>
  </si>
  <si>
    <t>Click here to view a summary table of the main outputs</t>
  </si>
  <si>
    <t>Click here to view the full detailed output tables</t>
  </si>
  <si>
    <t>Small population warning</t>
  </si>
  <si>
    <t>participants</t>
  </si>
  <si>
    <t>Age warning (high)</t>
  </si>
  <si>
    <t>Age warning (low)</t>
  </si>
  <si>
    <t>BMI warning (high)</t>
  </si>
  <si>
    <t>BMI warning (low)</t>
  </si>
  <si>
    <t>Linked to the 'baseline BMI' value - if users enter a mean BMI of this value or below a warning will appear to warn that minimal (if any) benefits will accrue.</t>
  </si>
  <si>
    <t>BMI reduction warning</t>
  </si>
  <si>
    <t>If users enter a BMI reduction of this value or above then a warning will appear.</t>
  </si>
  <si>
    <t>Duration of weight loss warning</t>
  </si>
  <si>
    <t>If users enter a duration of weight loss that is greater than this value then a warning will appear.</t>
  </si>
  <si>
    <t>Discount rate warning (high)</t>
  </si>
  <si>
    <t>Discount rate warning (low)</t>
  </si>
  <si>
    <t>percent</t>
  </si>
  <si>
    <t>If users enter a discount rate that is equal to or greater than this value then a warning will appear.</t>
  </si>
  <si>
    <t>If users enter a discount rate that is equal to or less than this value then a warning will appear.</t>
  </si>
  <si>
    <t>Please enter the mean (average) BMI across all participants undertaking the intervention at the time they enrol on the intervention.</t>
  </si>
  <si>
    <t>You may enter your data in days, months, or years or a combination of these. If you enter data in multiple forms the tool will use the sum of these figures in the calculations.</t>
  </si>
  <si>
    <t>Please enter the time taken, after enrolling on the intervention, before participants achieve the reduction in BMI.</t>
  </si>
  <si>
    <t>Please enter the cost of the intervention in £s.</t>
  </si>
  <si>
    <t>Mean number of participants enrolled across whole year</t>
  </si>
  <si>
    <r>
      <t>Mean reduction in BMI across whole year (kg/m</t>
    </r>
    <r>
      <rPr>
        <b/>
        <vertAlign val="superscript"/>
        <sz val="11"/>
        <color indexed="8"/>
        <rFont val="Calibri"/>
        <family val="2"/>
      </rPr>
      <t>2</t>
    </r>
    <r>
      <rPr>
        <b/>
        <sz val="11"/>
        <color indexed="8"/>
        <rFont val="Calibri"/>
        <family val="2"/>
      </rPr>
      <t>)</t>
    </r>
  </si>
  <si>
    <t>For the final charts</t>
  </si>
  <si>
    <t>Total in year savings in healthcare costs</t>
  </si>
  <si>
    <t>Total in year savings in healthcare costs (with discounting)</t>
  </si>
  <si>
    <t>Cumulative savings in healthcare costs for Breast cancer</t>
  </si>
  <si>
    <t>In year savings in healthcare costs for Breast cancer</t>
  </si>
  <si>
    <t>In-year savings in healthcare costs for diabetics</t>
  </si>
  <si>
    <t>Cumulative savings in healthcare costs for diabetics</t>
  </si>
  <si>
    <t>In-year savings in healthcare cost for CHD</t>
  </si>
  <si>
    <t>Cumulative savings in healthcare cost for CHD</t>
  </si>
  <si>
    <t>In year savings in healthcare costs for Stroke</t>
  </si>
  <si>
    <t>Cumulative savings in healthcare costs for Stroke</t>
  </si>
  <si>
    <t>In year savings in healthcare costs for Colorectal cancer</t>
  </si>
  <si>
    <t>Cumulative savings in healthcare costs for Colorectal cancer</t>
  </si>
  <si>
    <t>Cumulative savings in healthcare costs  (with discounting)</t>
  </si>
  <si>
    <t>Cumulative savings in healthcare costs</t>
  </si>
  <si>
    <t>Savings in healthcare costs (with discounting)</t>
  </si>
  <si>
    <t>Savings in healthcare costs (no discounting)</t>
  </si>
  <si>
    <t>Costs - cumulative savings in healthcare costs  (with discounting)</t>
  </si>
  <si>
    <t>Click here to view the full output tables from the model</t>
  </si>
  <si>
    <t>Cumulative deaths due to five diseases</t>
  </si>
  <si>
    <t>The chart above shows the pattern of BMI for individuals who start the intervention in the first year - the pattern for those who join the second year (or later years) is the same, but offset by one year (or more than one year for later years).</t>
  </si>
  <si>
    <t>This tool is designed to support public health professionals to make an economic assessment of existing or planned weight management interventions. It will be useful to commissioners who wish to compare the costs of an intervention with potential cost savings it may produce. </t>
  </si>
  <si>
    <t>Please enter your data into the cells shaded in green</t>
  </si>
  <si>
    <t>Click here to view the main outputs in chart form</t>
  </si>
  <si>
    <t>Economic assessment tool of adult weight management interventions</t>
  </si>
  <si>
    <t>Baseline mortality probability</t>
  </si>
  <si>
    <t>All cause probability of death by age and sex</t>
  </si>
  <si>
    <t>Stroke mortality within 1 year</t>
  </si>
  <si>
    <t>Age-specific mortality probabilities</t>
  </si>
  <si>
    <t xml:space="preserve"> 5 year relative survival</t>
  </si>
  <si>
    <t>Instantaneous rate</t>
  </si>
  <si>
    <t>5 year prob of excess death</t>
  </si>
  <si>
    <t>Colon cancer 1 year prob excess death</t>
  </si>
  <si>
    <t>1 year relative survival</t>
  </si>
  <si>
    <t>Breast cancer 1 year prob excess death</t>
  </si>
  <si>
    <t>Age Range</t>
  </si>
  <si>
    <t>Female Cases</t>
  </si>
  <si>
    <t>Female Rates</t>
  </si>
  <si>
    <t>0 to 04</t>
  </si>
  <si>
    <t>05 to 09</t>
  </si>
  <si>
    <t>10 to 14</t>
  </si>
  <si>
    <t>15 to 19</t>
  </si>
  <si>
    <t>20 to 24</t>
  </si>
  <si>
    <t>25 to 29</t>
  </si>
  <si>
    <t>30 to 34</t>
  </si>
  <si>
    <t>35 to 39</t>
  </si>
  <si>
    <t>40 to 44</t>
  </si>
  <si>
    <t>45 to 49</t>
  </si>
  <si>
    <t>50 to 54</t>
  </si>
  <si>
    <t>55 to 59</t>
  </si>
  <si>
    <t>60 to 64</t>
  </si>
  <si>
    <t>65 to 69</t>
  </si>
  <si>
    <t>70 to 74</t>
  </si>
  <si>
    <t>75 to 79</t>
  </si>
  <si>
    <t>80 to 84</t>
  </si>
  <si>
    <t>85+</t>
  </si>
  <si>
    <t>Average Number of New Cases Per Year and Age-Specific Incidence Rates per 100,000 Population, Females, UK</t>
  </si>
  <si>
    <t>Rate per female</t>
  </si>
  <si>
    <t>Min age</t>
  </si>
  <si>
    <t>Average Number of New Cases Per Year and Age-Specific Incidence Rates per 100,000 Population, UK</t>
  </si>
  <si>
    <t>Male Cases</t>
  </si>
  <si>
    <t>Male Rates</t>
  </si>
  <si>
    <t>All Ages</t>
  </si>
  <si>
    <t>Rate per male</t>
  </si>
  <si>
    <t>Male annual probability</t>
  </si>
  <si>
    <t>Female annual probability</t>
  </si>
  <si>
    <t>Start age</t>
  </si>
  <si>
    <t>Age group</t>
  </si>
  <si>
    <t>&lt;35</t>
  </si>
  <si>
    <t>35-44</t>
  </si>
  <si>
    <t>45-54</t>
  </si>
  <si>
    <t>55-64</t>
  </si>
  <si>
    <t>65-74</t>
  </si>
  <si>
    <t>75-84</t>
  </si>
  <si>
    <t>5 year probability of death</t>
  </si>
  <si>
    <t>AMI mortality within 1 year</t>
  </si>
  <si>
    <t>Number of enrolled participants by year</t>
  </si>
  <si>
    <t>Cumulative enrolment</t>
  </si>
  <si>
    <t>Cumulative dropouts</t>
  </si>
  <si>
    <t>Active participants</t>
  </si>
  <si>
    <t>Number enrolled after dropouts</t>
  </si>
  <si>
    <t>Number of participants after drop out * baseline mortality rate</t>
  </si>
  <si>
    <t>Incidence rate of diabetes</t>
  </si>
  <si>
    <t>Total</t>
  </si>
  <si>
    <t>Active participants (enrolled minus dropouts and mortality)</t>
  </si>
  <si>
    <t>Excess deaths among enrolled diabetics</t>
  </si>
  <si>
    <t>All cause deaths among enrolled diabetics</t>
  </si>
  <si>
    <t>Incidence rate of CHD</t>
  </si>
  <si>
    <t>Cases of CHD in enrolled non-dead population</t>
  </si>
  <si>
    <t>All cause deaths among CHD enrolled</t>
  </si>
  <si>
    <t>Enrolled participants alive without intervention at end of year</t>
  </si>
  <si>
    <t>Non-incidence of diabetes (required for calculation)</t>
  </si>
  <si>
    <t>Incident cases of diabetes in enrolled non-dead population which is not already diabetic</t>
  </si>
  <si>
    <t>Non-incidence of CHD (required for calculation)</t>
  </si>
  <si>
    <t>Note: incident cases based upon the population which has not already died or dropped out in the time step</t>
  </si>
  <si>
    <t>Note: incident cases are based upon the population which has not already died or dropped out in the time step</t>
  </si>
  <si>
    <t>Incident cases of CHD in enrolled non-dead population which does not already have CHD</t>
  </si>
  <si>
    <t>Excess deaths among enrolled CHD</t>
  </si>
  <si>
    <t>Incidence rate of stroke</t>
  </si>
  <si>
    <t>Excess deaths among enrolled stroke</t>
  </si>
  <si>
    <t>Incidence rate of colorectal cancer</t>
  </si>
  <si>
    <t>Excess deaths among enrolled colorectal cancer</t>
  </si>
  <si>
    <t>Incidence rate of breast cancer</t>
  </si>
  <si>
    <t>Excess deaths among enrolled breast cancer</t>
  </si>
  <si>
    <t>Non-incidence of stroke (required for calculation)</t>
  </si>
  <si>
    <t>All cause deaths among stroke enrolled</t>
  </si>
  <si>
    <t>Cases of stroke in enrolled non-dead population</t>
  </si>
  <si>
    <t>Cases of breast cancer in enrolled non-dead population</t>
  </si>
  <si>
    <t>Incident cases of breast cancer in enrolled non-dead population which has not already experienced breast cancer</t>
  </si>
  <si>
    <t>All cause deaths among breast cancer enrolled</t>
  </si>
  <si>
    <t>Non-incidence of breast cancer (required for calculation)</t>
  </si>
  <si>
    <t>All cause deaths among colorectal enrolled</t>
  </si>
  <si>
    <t>Incident cases of colorectal cancer in enrolled non-dead population which has not already experienced colorectal cancer</t>
  </si>
  <si>
    <t>Incident cases of stroke in enrolled non-dead population which has not already experienced stroke</t>
  </si>
  <si>
    <t>Cases of colorectal cancer in enrolled non-dead population</t>
  </si>
  <si>
    <t>Dropouts</t>
  </si>
  <si>
    <t>Cumulative non-dropouts</t>
  </si>
  <si>
    <t>dead+dropouts+active check</t>
  </si>
  <si>
    <t xml:space="preserve">           </t>
  </si>
  <si>
    <t>Male</t>
  </si>
  <si>
    <t>PSSRU Unit Costs of Health and Social Care 2013</t>
  </si>
  <si>
    <t>Weeks per year</t>
  </si>
  <si>
    <t>Cost per hour of home care worker</t>
  </si>
  <si>
    <t>Men no intervention cost of LA social care</t>
  </si>
  <si>
    <t>Total in year savings in LA funded social care costs</t>
  </si>
  <si>
    <t>Cumulative savings in LA funded social care costs</t>
  </si>
  <si>
    <t>Probability of doctor-diagnosed diabetes by age and BMI.  From modelled HSE data 2011-2013</t>
  </si>
  <si>
    <t>Coefficients from Stata Model</t>
  </si>
  <si>
    <t>Notes: Model applies to ages 18 and above, and to BMI above 22.</t>
  </si>
  <si>
    <t>It gives the probability of doctor-diagnosed diabetes given age, BMI and sex.</t>
  </si>
  <si>
    <t>This is a  model of increase in prevalence by BMI, rather than incidence.</t>
  </si>
  <si>
    <t>However given that diabetes is not an acute condition this is felt to be a reasonable approximation,</t>
  </si>
  <si>
    <t>and is conservative given the increase in mortality associated with diabetes.</t>
  </si>
  <si>
    <t>Sex=Male</t>
  </si>
  <si>
    <t>Men No Intervention</t>
  </si>
  <si>
    <t>Baseline</t>
  </si>
  <si>
    <t>No Intervention</t>
  </si>
  <si>
    <t>Men No Intervention Relative Risk Diabetes</t>
  </si>
  <si>
    <t>Current prevalence of diabetes</t>
  </si>
  <si>
    <t>check the yellow</t>
  </si>
  <si>
    <t>Current prevalence of CHD</t>
  </si>
  <si>
    <t>Current prevalence of stroke</t>
  </si>
  <si>
    <t>Current prevalence of breast cancer</t>
  </si>
  <si>
    <t>Current prevalence of colorectal cancer</t>
  </si>
  <si>
    <t>Excess deaths attributed to other comorbidities occuring in those with diabetes</t>
  </si>
  <si>
    <t>Excess deaths attributed to other comorbidities occuring in those with CHD</t>
  </si>
  <si>
    <t>Excess deaths attributed to other comorbidities occuring in those with colorectal cancer</t>
  </si>
  <si>
    <t>Excess deaths attributed to other comorbidities occuring in those with stroke</t>
  </si>
  <si>
    <t>Excess deaths attributed to other comorbidities occuring in those with breast cancer</t>
  </si>
  <si>
    <t>stroke_decrement</t>
  </si>
  <si>
    <t>heart_decrement</t>
  </si>
  <si>
    <t>cancer_decrement</t>
  </si>
  <si>
    <t>diabetes_decrement</t>
  </si>
  <si>
    <t>Tobit model</t>
  </si>
  <si>
    <t xml:space="preserve">            </t>
  </si>
  <si>
    <t xml:space="preserve">. </t>
  </si>
  <si>
    <t>Men no intervention probability of being in employment</t>
  </si>
  <si>
    <t>Employment</t>
  </si>
  <si>
    <t>These data are modelled here and then fed back into the calculations on the four 'Calcs' sheets.</t>
  </si>
  <si>
    <t>Men Intervention Relative Risk Diabetes</t>
  </si>
  <si>
    <t>Intervention</t>
  </si>
  <si>
    <t xml:space="preserve">Relative risk for disease incidence per unit BMI above 22 kg/m2 </t>
  </si>
  <si>
    <t>From World Obesity Federation</t>
  </si>
  <si>
    <t>National Diabetes Audit 2011-12</t>
  </si>
  <si>
    <t>Enrolled participants alive with intervention at end of year</t>
  </si>
  <si>
    <t>Men Intervention</t>
  </si>
  <si>
    <t>Men intervention probability of being in employment</t>
  </si>
  <si>
    <t>Relates to increased earnings as a result of entering employment</t>
  </si>
  <si>
    <t>From: New Economy Unit Cost database</t>
  </si>
  <si>
    <t>http://neweconomymanchester.com/our-work/research-evaluation-cost-benefit-analysis/cost-benefit-analysis/unit-cost-database</t>
  </si>
  <si>
    <t>Economic value of additional employment with intervention - Men</t>
  </si>
  <si>
    <t>Total in year economic benefit</t>
  </si>
  <si>
    <t>Cumulative economic benefit</t>
  </si>
  <si>
    <t>Economic benefit of additional employment (no discounting)</t>
  </si>
  <si>
    <t>Economic benefit of additional employment (with discounting)</t>
  </si>
  <si>
    <t>Fixed costs</t>
  </si>
  <si>
    <t>Variable costs</t>
  </si>
  <si>
    <t>Discount rate for health outcomes</t>
  </si>
  <si>
    <t>The discount rate applied to future costs (recommended value = 1.5%)</t>
  </si>
  <si>
    <t>The discount rate applied to future health outcomes (recommended value = 1.5%)</t>
  </si>
  <si>
    <t>Men intervention cost of LA social care</t>
  </si>
  <si>
    <t>Savings in LA funded community-based social care costs (no discounting)</t>
  </si>
  <si>
    <t>Savings in LA funded community-based social care costs (with discounting)</t>
  </si>
  <si>
    <t>QALY benefit (no discounting)</t>
  </si>
  <si>
    <t>Total in year QALY benefit</t>
  </si>
  <si>
    <t>Cumulative QALY benefit</t>
  </si>
  <si>
    <t>QALY benefit (with discounting)</t>
  </si>
  <si>
    <t>Note: incident cases are based upon the population which has not already died or dropped out in the time step and BMI at end of timestep</t>
  </si>
  <si>
    <t>QALYs with intervention</t>
  </si>
  <si>
    <t>QALYs without intervention</t>
  </si>
  <si>
    <t>Cases of diabetes in enrolled non-dead population.  Reflects deaths from other causes.</t>
  </si>
  <si>
    <t>Healthcare+Social Care £/QALY (no discounting)</t>
  </si>
  <si>
    <t>Healthcare+Social Care £/QALY (with discounting)</t>
  </si>
  <si>
    <t>Healthcare £/QALY (no discounting)</t>
  </si>
  <si>
    <t>Healthcare £/QALY (with discounting)</t>
  </si>
  <si>
    <t>Social Care+Employment £/QALY (no discounting)</t>
  </si>
  <si>
    <t>Social Care+Employment £/QALY (with discounting)</t>
  </si>
  <si>
    <t>Healthcare+Social Care+Employment £/QALY (no discounting)</t>
  </si>
  <si>
    <t>Healthcare+Social Care+Employment £/QALY (with discounting)</t>
  </si>
  <si>
    <t>Discount rate for costs</t>
  </si>
  <si>
    <t>Number of ongoing comorbidities (NB not individuals)</t>
  </si>
  <si>
    <t>The chart above shows the pattern of employment for individuals who start the intervention in the first year - the pattern for those who join the second year (or later years) is the same, but offset by one year (or more than one year for later years).</t>
  </si>
  <si>
    <t>Calculation</t>
  </si>
  <si>
    <t>The chart above shows QALYS for individuals who start the intervention in the first year - the pattern for those who join the second year (or later years) is the same, but offset by one year (or more than one year for later years).</t>
  </si>
  <si>
    <t>Costs - cumulative savings in healthcare+social care costs  (with discounting)</t>
  </si>
  <si>
    <t>Costs - cumulative savings in healthcare+social care+employment costs  (with discounting)</t>
  </si>
  <si>
    <t>Number of participants who enrol in each year</t>
  </si>
  <si>
    <t>Mean BMI at year end</t>
  </si>
  <si>
    <t>Mean BMI within year</t>
  </si>
  <si>
    <t>Calculates the mean BMI at the end of each year, based on mean BMI at entry and assuming an annual increase in BMI with age</t>
  </si>
  <si>
    <t>Savings in health care costs (with discounting)</t>
  </si>
  <si>
    <t>MEN</t>
  </si>
  <si>
    <t>WOMEN</t>
  </si>
  <si>
    <t>Women No Intervention Relative Risk Diabetes</t>
  </si>
  <si>
    <t>Women Intervention Relative Risk Diabetes</t>
  </si>
  <si>
    <t>Women No Intervention</t>
  </si>
  <si>
    <t>Women Intervention</t>
  </si>
  <si>
    <t>Population incidence probabilities for model</t>
  </si>
  <si>
    <t>Women no intervention probability of being in employment</t>
  </si>
  <si>
    <t>Women intervention probability of being in employment</t>
  </si>
  <si>
    <t>Economic value of additional employment with intervention - Women</t>
  </si>
  <si>
    <t>M diff</t>
  </si>
  <si>
    <t>F diff</t>
  </si>
  <si>
    <t>EQ-5D value per person based upon age, sex and BMI</t>
  </si>
  <si>
    <t>Total QALYS including decrements for comorbidities</t>
  </si>
  <si>
    <t>BMI</t>
  </si>
  <si>
    <t>BMI squared</t>
  </si>
  <si>
    <t>Age squared</t>
  </si>
  <si>
    <t>Coefficients from Stata Regression models using Health Survey for England data</t>
  </si>
  <si>
    <r>
      <t>BMI</t>
    </r>
    <r>
      <rPr>
        <vertAlign val="superscript"/>
        <sz val="11"/>
        <color theme="1"/>
        <rFont val="Calibri"/>
        <family val="2"/>
        <scheme val="minor"/>
      </rPr>
      <t>2</t>
    </r>
  </si>
  <si>
    <r>
      <t>BMI</t>
    </r>
    <r>
      <rPr>
        <vertAlign val="superscript"/>
        <sz val="11"/>
        <color theme="1"/>
        <rFont val="Calibri"/>
        <family val="2"/>
        <scheme val="minor"/>
      </rPr>
      <t>3</t>
    </r>
  </si>
  <si>
    <t>Sex=Female</t>
  </si>
  <si>
    <t>Constant</t>
  </si>
  <si>
    <t>OLS model (for use in sensitivity analysis)</t>
  </si>
  <si>
    <t>Female*Age</t>
  </si>
  <si>
    <r>
      <t>Female*Age</t>
    </r>
    <r>
      <rPr>
        <vertAlign val="superscript"/>
        <sz val="11"/>
        <color theme="1"/>
        <rFont val="Calibri"/>
        <family val="2"/>
        <scheme val="minor"/>
      </rPr>
      <t>3</t>
    </r>
  </si>
  <si>
    <r>
      <t>Female*Age</t>
    </r>
    <r>
      <rPr>
        <vertAlign val="superscript"/>
        <sz val="11"/>
        <color theme="1"/>
        <rFont val="Calibri"/>
        <family val="2"/>
        <scheme val="minor"/>
      </rPr>
      <t>2</t>
    </r>
  </si>
  <si>
    <r>
      <t>Age</t>
    </r>
    <r>
      <rPr>
        <vertAlign val="superscript"/>
        <sz val="11"/>
        <color theme="1"/>
        <rFont val="Calibri"/>
        <family val="2"/>
        <scheme val="minor"/>
      </rPr>
      <t>2</t>
    </r>
  </si>
  <si>
    <r>
      <t>Age</t>
    </r>
    <r>
      <rPr>
        <vertAlign val="superscript"/>
        <sz val="11"/>
        <color theme="1"/>
        <rFont val="Calibri"/>
        <family val="2"/>
        <scheme val="minor"/>
      </rPr>
      <t>3</t>
    </r>
  </si>
  <si>
    <t>Coefficients from Stata Model using Health Survey for England Data</t>
  </si>
  <si>
    <t>Probability of being in employment based upon age, sex and BMI</t>
  </si>
  <si>
    <t>Mean EQ-5D score based upon age, sex, BMI and comorbidity status</t>
  </si>
  <si>
    <t>Men no intervention</t>
  </si>
  <si>
    <t>Probability of social care need</t>
  </si>
  <si>
    <t>Men intervention</t>
  </si>
  <si>
    <t>Women no intervention</t>
  </si>
  <si>
    <t>Women intervention</t>
  </si>
  <si>
    <t>Women no intervention cost of LA social care</t>
  </si>
  <si>
    <t>Women intervention cost of LA social care</t>
  </si>
  <si>
    <t>ADL=activities of daily living</t>
  </si>
  <si>
    <t>IADL=instrumental activities of daily living</t>
  </si>
  <si>
    <t>Probability of expressing need for help with ADL or IADL based upon age, sex and BMI</t>
  </si>
  <si>
    <t xml:space="preserve">http://www.ons.gov.uk/ons/rel/lifetables/national-life-tables/2011-2013/stb-uk-2011-2013.html </t>
  </si>
  <si>
    <t>CVA (Stroke)</t>
  </si>
  <si>
    <t>CHD (Acute Myocardial Infarction)</t>
  </si>
  <si>
    <t>Colon Cancer</t>
  </si>
  <si>
    <t>Relative risk of death from comorbidity by age and sex</t>
  </si>
  <si>
    <t>Probability of death from all causes by age and sex</t>
  </si>
  <si>
    <t>NB diabetes relative risk obtained from published sources and not calculated here</t>
  </si>
  <si>
    <t>Figures in Columns A, B &amp; C from ONS England Life Tables 2011-2013</t>
  </si>
  <si>
    <t xml:space="preserve">http://www.worldobesity.org/what-we-do/policy-prevention/projects/eu-projects/dynamohiaproject/estimatesrrperunitbmi/ </t>
  </si>
  <si>
    <t>Relative risk of mortality by comorbidity</t>
  </si>
  <si>
    <t>For sources see 'Rates' tab</t>
  </si>
  <si>
    <r>
      <t>English NHS total expenditure (2012/13, £Millions)</t>
    </r>
    <r>
      <rPr>
        <b/>
        <vertAlign val="superscript"/>
        <sz val="11"/>
        <color theme="1"/>
        <rFont val="Calibri"/>
        <family val="2"/>
        <scheme val="minor"/>
      </rPr>
      <t xml:space="preserve">1 </t>
    </r>
  </si>
  <si>
    <r>
      <t>Disease prevalence – England (2012)</t>
    </r>
    <r>
      <rPr>
        <b/>
        <vertAlign val="superscript"/>
        <sz val="11"/>
        <color theme="1"/>
        <rFont val="Calibri"/>
        <family val="2"/>
        <scheme val="minor"/>
      </rPr>
      <t>2</t>
    </r>
  </si>
  <si>
    <t>The total NHS secondary and primary care spending in England on each of these four diseases was divided by the estimated prevalence of each disease,</t>
  </si>
  <si>
    <t>We used national programme budgeting data to estimate the annual NHS cost per case associated with CHD, stroke, breast cancer and colorectal cancer.</t>
  </si>
  <si>
    <t>derived from the NHS Clinical and Health Outcomes Knowledge Base compendium indicators or cancer registry data to estimate the cost per patient per year of disease in the model.</t>
  </si>
  <si>
    <t xml:space="preserve">http://www.diabetes.co.uk/cost-of-diabetes.html </t>
  </si>
  <si>
    <t>The cost per patient per year for treating diabetes and its complications has been estimated to be in the range £1800-£2500</t>
  </si>
  <si>
    <t>5 year probability of excess death</t>
  </si>
  <si>
    <t>1 year probability of death</t>
  </si>
  <si>
    <t>Female</t>
  </si>
  <si>
    <t>Source: Simpson CR, Buckley BS, McLernon DJ, Sheikh A, Murphy A, et al. (2011) Five-Year Prognosis in an Incident Cohort of People Presenting with Acute Myocardial Infarction. PLoS ONE 6(10): e26573. doi:10.1371/journal.pone.0026573</t>
  </si>
  <si>
    <t>Conversion of published estimates of incidence and survival to one-year probabilities for use in model</t>
  </si>
  <si>
    <t>Sources: (1) Bronnum-Hansen, H., et al., Long-term survival and causes of death after stroke. Stroke, 2001. 32(9): p. 2131-6. (2) Hankey, G.J., et al., Five-year survival after first-ever stroke and related prognostic factors in the Perth Community Stroke Study. Stroke, 2000. 31(9): p. 2080-6.</t>
  </si>
  <si>
    <t>Source: Cancer Research UK -&gt; http://www.cancerresearchuk.org/health-professional/cancer-statistics/statistics-by-cancer-type/bowel-cancer/survival#heading-Three</t>
  </si>
  <si>
    <t>Acute myocardial infarction survival</t>
  </si>
  <si>
    <t>Stroke survival</t>
  </si>
  <si>
    <t>Colon cancer survival</t>
  </si>
  <si>
    <t>Breast cancer survival</t>
  </si>
  <si>
    <t>Source: Cancer Research UK -&gt; http://www.cancerresearchuk.org/health-professional/cancer-statistics/statistics-by-cancer-type/breast-cancer/survival#heading-Three</t>
  </si>
  <si>
    <t>Annual probability per female</t>
  </si>
  <si>
    <t xml:space="preserve">Source: Cancer Research UK -&gt; http://www.cancerresearchuk.org/health-professional/cancer-statistics/statistics-by-cancer-type/breast-cancer/incidence-invasive#heading-One </t>
  </si>
  <si>
    <t>1 year probability of excess death</t>
  </si>
  <si>
    <t>Breast cancer incidence 2010-2012</t>
  </si>
  <si>
    <t xml:space="preserve">Source: Cancer Research UK -&gt; http://www.cancerresearchuk.org/health-professional/cancer-statistics/statistics-by-cancer-type/bowel-cancer/incidence#heading-One  </t>
  </si>
  <si>
    <t>85 to 89</t>
  </si>
  <si>
    <t>90+</t>
  </si>
  <si>
    <t>Bowel cancer incidence 2010-2012</t>
  </si>
  <si>
    <t>Source: Holden, S.H., et al., The incidence of type 2 diabetes in the United Kingdom from 1991 to 2010. Diabetes Obes Metab, 2013. 15(9): p. 844-52.</t>
  </si>
  <si>
    <t>NB.  1991-1995 were chosen as the baseline years for incidence in order better to reflect the incidence of diabetes in a healthy weight population</t>
  </si>
  <si>
    <t>Type 2 diabetes incidence 1991-1995</t>
  </si>
  <si>
    <t>Stroke incidence</t>
  </si>
  <si>
    <t>Source: Rothwell, P.M., et al., Change in stroke incidence, mortality, case-fatality, severity, and risk factors in Oxfordshire, UK from 1981 to 2004 (Oxford Vascular Study). Lancet, 2004. 363(9425): p. 1925-33</t>
  </si>
  <si>
    <t>Probability of stroke incidence per year</t>
  </si>
  <si>
    <t>Probability of type 2 diabetes incidence per year</t>
  </si>
  <si>
    <t>Probability of myocardial infarction incidence per year</t>
  </si>
  <si>
    <t>Source: Derived from Table 2 in Smolina, K., et al., Incidence and 30-day case fatality for acute myocardial infarction in England in 2010: national-linked database study. Eur J Public Health, 2012. 22(6): p. 848-53.</t>
  </si>
  <si>
    <t>Acute MI incidence</t>
  </si>
  <si>
    <t xml:space="preserve">The tool assumes participants who do not complete the intervention drop out in the first year and accrue no health benefits. </t>
  </si>
  <si>
    <t>This is a conservative assumption as it's likely that most individuals who drop out do experience some health benefit.</t>
  </si>
  <si>
    <t>Active participants are those who have not died or dropped out</t>
  </si>
  <si>
    <t>Click here to start using the tool</t>
  </si>
  <si>
    <t>Feedback</t>
  </si>
  <si>
    <t>We are very keen to learn from your experiences of using the tool.</t>
  </si>
  <si>
    <t>Weight management economic assessment tool version 2</t>
  </si>
  <si>
    <r>
      <t>Cumulative QALYs gained</t>
    </r>
    <r>
      <rPr>
        <i/>
        <sz val="11"/>
        <color theme="1"/>
        <rFont val="Calibri"/>
        <family val="2"/>
        <scheme val="minor"/>
      </rPr>
      <t xml:space="preserve"> (no discounting)</t>
    </r>
  </si>
  <si>
    <t>Year 1</t>
  </si>
  <si>
    <t>Year 5</t>
  </si>
  <si>
    <t>Year 3</t>
  </si>
  <si>
    <t>Year 10</t>
  </si>
  <si>
    <t>Year 25</t>
  </si>
  <si>
    <t>Healthcare benefit:cost ratio (no discounting)</t>
  </si>
  <si>
    <t>Healthcare benefit:cost ratio (with discounting)</t>
  </si>
  <si>
    <t>Healthcare+Social Care benefit:cost ratio (no discounting)</t>
  </si>
  <si>
    <t>Healthcare+Social Care benefit:cost ratio (with discounting)</t>
  </si>
  <si>
    <t>Healthcare+Social Care+Employment benefit:cost ratio (no discounting)</t>
  </si>
  <si>
    <t>Healthcare+Social Care+Employment benefit:cost ratio (with discounting)</t>
  </si>
  <si>
    <t>Social Care+Employment benefit:cost ratio (no discounting)</t>
  </si>
  <si>
    <t>Social Care+Employment benefit:cost ratio (with discounting)</t>
  </si>
  <si>
    <t>All values are discounted</t>
  </si>
  <si>
    <t>Project costs to date</t>
  </si>
  <si>
    <t>Cumulative savings in social care costs</t>
  </si>
  <si>
    <t>Cumulative economic benefit of additional employment</t>
  </si>
  <si>
    <t>Key summary indicators</t>
  </si>
  <si>
    <t>Prevalent cases of diabetes in enrolled non-dead population.  Reflects deaths from other causes.</t>
  </si>
  <si>
    <t>This method is described in Hollingworth et al. International Journal of Obesity (2012): Economic evaluation of lifestyle interventions to treat overweight or obesity in children.  International Journal of Obesity 2012, Vol. 36 Issue 4, p559.</t>
  </si>
  <si>
    <t>Economic benefit of ESA claimant returning to work 2012/2013</t>
  </si>
  <si>
    <t>Example data for chart</t>
  </si>
  <si>
    <t>Prob if male</t>
  </si>
  <si>
    <t>Prob if female</t>
  </si>
  <si>
    <t>Return to Introduction</t>
  </si>
  <si>
    <t>See 'Diabetes model' tab</t>
  </si>
  <si>
    <t>You may enter your data in years and fractions of years.</t>
  </si>
  <si>
    <t>Calculations for women with no intervention</t>
  </si>
  <si>
    <t>Calculations for women with intervention</t>
  </si>
  <si>
    <t>Calculations for men with intervention</t>
  </si>
  <si>
    <t>Reduction to apply</t>
  </si>
  <si>
    <t>Increase to apply</t>
  </si>
  <si>
    <t>Reduction per year</t>
  </si>
  <si>
    <t>Increase per year</t>
  </si>
  <si>
    <t>Period of weight loss</t>
  </si>
  <si>
    <t>The average time the maximum weight loss is maintained</t>
  </si>
  <si>
    <r>
      <t>See notes for conversion from weight loss in kg to indicative weight loss in units of BMI (kg/m</t>
    </r>
    <r>
      <rPr>
        <i/>
        <vertAlign val="superscript"/>
        <sz val="11"/>
        <color theme="1"/>
        <rFont val="Calibri"/>
        <family val="2"/>
        <scheme val="minor"/>
      </rPr>
      <t>2</t>
    </r>
    <r>
      <rPr>
        <i/>
        <sz val="11"/>
        <color theme="1"/>
        <rFont val="Calibri"/>
        <family val="2"/>
        <scheme val="minor"/>
      </rPr>
      <t>)</t>
    </r>
  </si>
  <si>
    <t xml:space="preserve">https://www.nice.org.uk/guidance/ph53 </t>
  </si>
  <si>
    <t>From Ara*, page 64</t>
  </si>
  <si>
    <r>
      <t>*Ara R, Blake L, Gray L, Hernández M, Crowther M, Dunkley A, </t>
    </r>
    <r>
      <rPr>
        <i/>
        <sz val="12"/>
        <rFont val="Arial"/>
        <family val="2"/>
      </rPr>
      <t>et al.</t>
    </r>
    <r>
      <rPr>
        <sz val="12"/>
        <rFont val="Arial"/>
        <family val="2"/>
      </rPr>
      <t>What is the clinical effectiveness and cost-effectiveness of using drugs in treating obese patients in primary care? A systematic review. </t>
    </r>
    <r>
      <rPr>
        <i/>
        <sz val="12"/>
        <rFont val="Arial"/>
        <family val="2"/>
      </rPr>
      <t xml:space="preserve">Health Technol Assess </t>
    </r>
    <r>
      <rPr>
        <sz val="12"/>
        <rFont val="Arial"/>
        <family val="2"/>
      </rPr>
      <t xml:space="preserve">2012;16(5) </t>
    </r>
  </si>
  <si>
    <t>*Source:  Johns and colleagues, Review 1c for NICE PH53: Managing Overweight and Obesity in Adults</t>
  </si>
  <si>
    <t>The model will then conservatively assume that weight starts to be regained as soon as the maximum amount is lost.</t>
  </si>
  <si>
    <t>If required, the table below provides a conversion from weight loss in kg to weight loss in units of BMI for individuals of average height.</t>
  </si>
  <si>
    <r>
      <t>Please enter the average BMI reduction experienced by participants after completing the intervention, in kg/m</t>
    </r>
    <r>
      <rPr>
        <vertAlign val="superscript"/>
        <sz val="11"/>
        <color indexed="8"/>
        <rFont val="Calibri"/>
        <family val="2"/>
      </rPr>
      <t>2</t>
    </r>
  </si>
  <si>
    <t>Please enter the discount rates you wish to apply to costs and health outcomes that occur in the future.</t>
  </si>
  <si>
    <t>The default values are 1.5%, as recommended by NICE.</t>
  </si>
  <si>
    <t>If users enter this number or fewer participants then a warning will appear to stress that the results will not be particularly robust as the outcomes are based upon a small sample size.</t>
  </si>
  <si>
    <t>If users enter a mean age of this age or above then a warning will appear to stress that the results will not be particularly robust due to limitations in evidence used in the model.</t>
  </si>
  <si>
    <t>If users enter a mean age of this age or below then a warning will appear to stress that the results will not be particularly robust due to limitations in evidence used in the model.</t>
  </si>
  <si>
    <t>If users enter a mean BMI of this value or above then a warning will appear to stress that the results will not be particularly robust  due to limitations in evidence used in the model.</t>
  </si>
  <si>
    <t>We used the value £2155 as this is used in the PHE modelling of NHS Health Checks.</t>
  </si>
  <si>
    <t>Detailed outputs</t>
  </si>
  <si>
    <t>Author</t>
  </si>
  <si>
    <t>Acknowledgements</t>
  </si>
  <si>
    <t>Hywell Dinsdale, PHE</t>
  </si>
  <si>
    <t>Dr Nick Cavill, PHE</t>
  </si>
  <si>
    <t>Dr Jane Wolstenholme, University of Oxford Health Economics Research Centre</t>
  </si>
  <si>
    <t>Version 2 of the PHE weight management economic assessment tool is based upon the tool developed for version 1.</t>
  </si>
  <si>
    <t xml:space="preserve">The tool assumes that fixed costs are borne upfront, while variable costs are incurred as participants are enrolled. </t>
  </si>
  <si>
    <t>Author and acknowledgements</t>
  </si>
  <si>
    <t>We are grateful for the comments and input from a number of people who tested prototypes of version 2.</t>
  </si>
  <si>
    <t>We are grateful for the advice and guidance provided by the steering group for version 1 together with the version 1 project group of:</t>
  </si>
  <si>
    <t>The time before full uptake of the intervention is achieved,</t>
  </si>
  <si>
    <t>i.e. the time period between the first and last participant being recruited</t>
  </si>
  <si>
    <t>Please note that fractional uptake periods will be rounded up to the nearest whole year.</t>
  </si>
  <si>
    <t>Part years will be rounded up to the nearest whole year.</t>
  </si>
  <si>
    <t>Average rate of BMI regain per year</t>
  </si>
  <si>
    <r>
      <t xml:space="preserve"> kg/m</t>
    </r>
    <r>
      <rPr>
        <vertAlign val="superscript"/>
        <sz val="11"/>
        <color theme="1"/>
        <rFont val="Calibri"/>
        <family val="2"/>
        <scheme val="minor"/>
      </rPr>
      <t>2</t>
    </r>
  </si>
  <si>
    <r>
      <t>Default value of 0.198 kg/m</t>
    </r>
    <r>
      <rPr>
        <vertAlign val="superscript"/>
        <sz val="11"/>
        <color theme="1"/>
        <rFont val="Calibri"/>
        <family val="2"/>
        <scheme val="minor"/>
      </rPr>
      <t>2</t>
    </r>
    <r>
      <rPr>
        <sz val="11"/>
        <color theme="1"/>
        <rFont val="Calibri"/>
        <family val="2"/>
        <scheme val="minor"/>
      </rPr>
      <t xml:space="preserve"> uses an average weight regain of 0.047 kg per month* and adult average height from Health Survey for England 2014</t>
    </r>
  </si>
  <si>
    <t>From 'Set parameters' tab</t>
  </si>
  <si>
    <t>Social care need which is met</t>
  </si>
  <si>
    <t>User Input Warning Triggers</t>
  </si>
  <si>
    <t>Key Model Settings</t>
  </si>
  <si>
    <t>The tool assumes a linear reduction in BMI over the time period entered.</t>
  </si>
  <si>
    <t>Costs can be entered either as a single cost or as a cost per participant, or both.  The tool will sum these two figures to show a total cost of the intervention.</t>
  </si>
  <si>
    <t>The cost per participant entered should be the total cost per participant over the course of the intervention, not the cost per participant per session.</t>
  </si>
  <si>
    <t>The percentage of individuals who enrol on the programme who do not complete it.</t>
  </si>
  <si>
    <t>Please enter the percentage of participants originally enrolled who do not complete the intervention.</t>
  </si>
  <si>
    <t>Non-completion can be measured in a number of ways, for example through lack of attendance at all sessions (e.g. less than 50% of sessions attended) or lack of attendance at the final session.</t>
  </si>
  <si>
    <t>If unsure please try a range of values to get an idea of the likely impact of drop outs on the cost effectiveness of your programme.</t>
  </si>
  <si>
    <t>Results</t>
  </si>
  <si>
    <t>·         healthcare</t>
  </si>
  <si>
    <t>·         healthcare and social care</t>
  </si>
  <si>
    <t>·         healthcare, social care and additional employment</t>
  </si>
  <si>
    <t>·         social care and additional employment</t>
  </si>
  <si>
    <t>Details of methods used in the calculation of costs for each of these perspectives are given in the 'Data sources' section of the tool User Guide.</t>
  </si>
  <si>
    <t>If an intervention is cost saving, that is it results in a greater number of QALYs at a lower overall cost, then the cost per QALY becomes negative and is not readily amenable to interpretation.  Such cases are shown in the summary results table as ‘cost saving’.</t>
  </si>
  <si>
    <t>Return to the summary results</t>
  </si>
  <si>
    <t>Benefit:cost ratio - healthcare + social care perspective</t>
  </si>
  <si>
    <t>Benefit:cost ratio - healthcare + social care + additional employment perspective</t>
  </si>
  <si>
    <t>Benefit:cost ratio - social care + additional employment perspective</t>
  </si>
  <si>
    <t xml:space="preserve">Please enter the amount of time the maximum level of weight loss is maintained. </t>
  </si>
  <si>
    <t>You may enter your data in days, months, or years or a combination of these.  If you enter data in multiple forms the tool will use the sum of these figures in the calculations.</t>
  </si>
  <si>
    <t>Over the time of maximum weight loss the tool allows BMI to increase at the background rate, but BMI will remain below the figure without the intervention by the amount of decrease entered.</t>
  </si>
  <si>
    <t>If you are unsure of the duration of for which maximum weight loss is maintained, enter a time of zero here (for days, months and years).</t>
  </si>
  <si>
    <t>After this time BMI will return to the same value as if the intervention had not occurred at a rate which is specified in the 'Set Parameters' sheet.</t>
  </si>
  <si>
    <t>This rate of BMI regain is set to a default value based upon published evidence but can be modified if an alternative intervention-specific estimate is available.</t>
  </si>
  <si>
    <t>Based on data entered by users for final reduction, time taken to achieve reduction, duration of maximum reduction, and the rate of BMI regain specified on the 'Set parameters' tab</t>
  </si>
  <si>
    <t>Please send your feedback to the PHE Obesity mailbox</t>
  </si>
  <si>
    <t>Dr Vicky Copley, Risk Factors Intelligence Team, Chief Knowledge Officer Directorate, Public Health England</t>
  </si>
  <si>
    <t>Dr Harry Rutter, London School of Hygiene and Tropical Medicine and PHE</t>
  </si>
  <si>
    <t>Proportion of social care need which is met with at least some provision of Local Authority care</t>
  </si>
  <si>
    <t>Cost to Local Authority (£s)</t>
  </si>
  <si>
    <t>Costs of Intervention</t>
  </si>
  <si>
    <t>Costs to NHS (£s)</t>
  </si>
  <si>
    <t>Default value of 10% from Health Survey for England 2011-2013</t>
  </si>
  <si>
    <t>Benefit:cost ratio - healthcare perspective (NHS)</t>
  </si>
  <si>
    <t>Benefit:cost ratio - social care perspective (Local Authority)</t>
  </si>
  <si>
    <t>Social care benefit:cost ratio (no discounting)</t>
  </si>
  <si>
    <t>Social care benefit:cost ratio (with discounting)</t>
  </si>
  <si>
    <t>Local authority costs of intervention (no discounting)</t>
  </si>
  <si>
    <t>Local authority costs of intervention (with discounting)</t>
  </si>
  <si>
    <t>NHS costs of intervention (no discounting)</t>
  </si>
  <si>
    <t>NHS costs of intervention (with discounting)</t>
  </si>
  <si>
    <t>Centralised Local Authority project costs independent of the number of participants</t>
  </si>
  <si>
    <t>Centralised NHS project costs independent of the number of participants</t>
  </si>
  <si>
    <t>Local Autority costs per participant recruited</t>
  </si>
  <si>
    <t>NHS costs per participant recruited</t>
  </si>
  <si>
    <t>Additional employment benefit:cost ratio (no discounting)</t>
  </si>
  <si>
    <t>Additional employment benefit:cost ratio (with discounting)</t>
  </si>
  <si>
    <t>Benefit:cost ratio - additional employment perspective (Local Authority)</t>
  </si>
  <si>
    <t>Social care £/QALY (no discounting)</t>
  </si>
  <si>
    <t>Social care £/QALY (with discounting)</t>
  </si>
  <si>
    <t>Additional employment £/QALY  (no discounting)</t>
  </si>
  <si>
    <t>Additional employment £/QALY (with discounting)</t>
  </si>
  <si>
    <t>The main focus of the summary table is to estimate the economic benefit of the intervention from six cost perspectives.  The perspectives are:</t>
  </si>
  <si>
    <t>·         social care</t>
  </si>
  <si>
    <t>·         additional employment</t>
  </si>
  <si>
    <t xml:space="preserve"> </t>
  </si>
  <si>
    <t>The healthcare and social care perspective considers costs borne by both NHS and Local Authority, and healthcare and social care savings combined</t>
  </si>
  <si>
    <t>The social care and additional employment perspective does not reflect NHS cost savings or costs, only costs borne by Local Authority and the savings in social care costs and the economic benefit of additional employment resulting from the intervention</t>
  </si>
  <si>
    <t>Cumulative number of premature deaths prevented</t>
  </si>
  <si>
    <t>Cost per QALY gained - healthcare perspective (NHS)</t>
  </si>
  <si>
    <t>Cost per QALY gained - social care perspective (Local Authority)</t>
  </si>
  <si>
    <t>Cost per QALY gained - additional employment perspective (Local Authority)</t>
  </si>
  <si>
    <t>Cost per QALY gained - healthcare + social care perspective</t>
  </si>
  <si>
    <t>Cost per QALY gained - healthcare + social care + additional employment perspective</t>
  </si>
  <si>
    <t>Cost per QALY gained - social care + additional employment perspective</t>
  </si>
  <si>
    <t>Click here for brief information on key model assumptions</t>
  </si>
  <si>
    <t>Key assumptions</t>
  </si>
  <si>
    <t>1.  Cumulative savings in costs by type, with discounting</t>
  </si>
  <si>
    <t>2.  Cumulative net savings in cost by cost perspective, with discounting</t>
  </si>
  <si>
    <t>4.  Total QALYs by intervention</t>
  </si>
  <si>
    <t>3.  Cumulative cost per QALY with discounting, by cost perspective</t>
  </si>
  <si>
    <t>5.  Employment rate by intervention</t>
  </si>
  <si>
    <t>The costs and savings considered reflect the perspective adopted.</t>
  </si>
  <si>
    <t>Negative values indicate that an intervention is cost saving - it results in more QALYs at lower overall cost.  The costs and savings considered reflect the perspective adopted.  The scale on this chart is fixed and will not show £/QALY greater or less than £50,000.</t>
  </si>
  <si>
    <t>6.  Cumulative savings in healthcare costs by condition (no discounting)</t>
  </si>
  <si>
    <t>7.  Mean BMI with and without intervention, including expected natural increase with age</t>
  </si>
  <si>
    <t xml:space="preserve">8.  Enrolled and active participants by year of intervention </t>
  </si>
  <si>
    <t>9.  Number of cases of diabetes and number of participants alive with diabetes</t>
  </si>
  <si>
    <t>10.  Number of cases of CHD and number of participants alive with CHD</t>
  </si>
  <si>
    <t>11.  Number of cases of stroke and number of participants alive after a previous stroke</t>
  </si>
  <si>
    <t>12.  Number of cases of colorectal cancer and no. of participants alive with colorectal cancer</t>
  </si>
  <si>
    <t>13.  Number of cases of breast cancer and number of participants alive after breast cancer</t>
  </si>
  <si>
    <t>The healthcare perspective considers only costs borne by the NHS and healthcare costs saved by the NHS as a result of weight management interventions when assessing cost-effectiveness</t>
  </si>
  <si>
    <t>The social care perspective considers only costs borne by Local Authority, and social care costs saved by Local Authority as a result of lower BMI in the intervention group</t>
  </si>
  <si>
    <t>The additional employment perspective considers only costs borne by Local Authority, and the economic benefit of additional employment as a result of lower BMI in the intervention group</t>
  </si>
  <si>
    <t>The healthcare, social care and additional employment perspective reflects costs borne by both NHS and Local Authority, the savings in NHS and social care costs and the economic benefit of additional employment arising from lower BMI in the intervention group</t>
  </si>
  <si>
    <t>Duration of maximum weight loss</t>
  </si>
  <si>
    <t>Model also adjusted for ethnic origin, deprivation and equivalised income (baseline category membership assumed - white, least deprived, lowest income)</t>
  </si>
  <si>
    <t>Model also adjusted for ethnic origin, deprivation and top qualification (baseline category membership assumed - white, least deprived, 'A' level)</t>
  </si>
  <si>
    <t>BMI value used for 'bottom boundary' - below this value changes in BMI have no health effect</t>
  </si>
  <si>
    <t>From Health Survey for England 2011-2013.  Also conditioned on receiving at least some LA care.</t>
  </si>
  <si>
    <t>Average hours of formal LA help received per week given need</t>
  </si>
  <si>
    <t>Cost per year of LA home care worker</t>
  </si>
  <si>
    <t>Proportion of need which is met by formal LA care</t>
  </si>
  <si>
    <t>Disclaimer</t>
  </si>
  <si>
    <t>Version 1 of the e-Tool calculated costs and direct savings to the health service arising from weight management interventions. Version 2 estimates in addition the saving in local authority (LA) funded community based social care costs and the economic benefit of additional employment that may accrue as a result of weight management interventions.  Version 2 also values the wider health benefits of weight management interventions using Quality Adjusted Life Years (QALYs). This allows a cost per QALY of any intervention to be calculated which can be readily compared with other published cost-effectiveness estimates such as those produced by NICE.  Some structural issues with version 1 have been addressed and different evidence is now used to model the association between BMI and disease incidence, and between disease and mortality. Further details are given in the user guide, in Section B: Data Sources.</t>
  </si>
  <si>
    <t>PHE publications gateway number: 2016130</t>
  </si>
  <si>
    <t>© Crown copyright 2016</t>
  </si>
  <si>
    <t xml:space="preserve">Re-use of Crown copyright material (excluding logos) is allowed under the terms of the </t>
  </si>
  <si>
    <t xml:space="preserve">Open Government Licence, visit www.nationalarchives.gov.uk/doc/open-government-licence/version/3/ </t>
  </si>
  <si>
    <t>for terms and conditions.</t>
  </si>
  <si>
    <t>Double click the icon for the user guide for this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</si>
</sst>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Red]\-&quot;£&quot;#,##0"/>
    <numFmt numFmtId="44" formatCode="_-&quot;£&quot;* #,##0.00_-;\-&quot;£&quot;* #,##0.00_-;_-&quot;£&quot;* &quot;-&quot;??_-;_-@_-"/>
    <numFmt numFmtId="43" formatCode="_-* #,##0.00_-;\-* #,##0.00_-;_-* &quot;-&quot;??_-;_-@_-"/>
    <numFmt numFmtId="164" formatCode="0.0"/>
    <numFmt numFmtId="165" formatCode="0.000"/>
    <numFmt numFmtId="166" formatCode="0.00000000000000"/>
    <numFmt numFmtId="167" formatCode="0.000000"/>
    <numFmt numFmtId="168" formatCode="0.00000"/>
    <numFmt numFmtId="169" formatCode="0.0000"/>
    <numFmt numFmtId="170" formatCode="0.0%"/>
    <numFmt numFmtId="171" formatCode="&quot;£&quot;#,##0.00"/>
    <numFmt numFmtId="172" formatCode="&quot;£&quot;#,##0"/>
    <numFmt numFmtId="173" formatCode="_-* #,##0.000_-;\-* #,##0.000_-;_-* &quot;-&quot;??_-;_-@_-"/>
    <numFmt numFmtId="174" formatCode="_-* #,##0.0000_-;\-* #,##0.0000_-;_-* &quot;-&quot;??_-;_-@_-"/>
    <numFmt numFmtId="175" formatCode="_-* #,##0.0_-;\-* #,##0.0_-;_-* &quot;-&quot;??_-;_-@_-"/>
    <numFmt numFmtId="176" formatCode="_-* #,##0_-;\-* #,##0_-;_-* &quot;-&quot;??_-;_-@_-"/>
    <numFmt numFmtId="177" formatCode="_-&quot;£&quot;* #,##0_-;\-&quot;£&quot;* #,##0_-;_-&quot;£&quot;* &quot;-&quot;??_-;_-@_-"/>
  </numFmts>
  <fonts count="85" x14ac:knownFonts="1">
    <font>
      <sz val="11"/>
      <color theme="1"/>
      <name val="Calibri"/>
      <family val="2"/>
      <scheme val="minor"/>
    </font>
    <font>
      <sz val="10"/>
      <name val="Arial"/>
      <family val="2"/>
    </font>
    <font>
      <b/>
      <sz val="10"/>
      <name val="Arial"/>
      <family val="2"/>
    </font>
    <font>
      <u/>
      <sz val="10"/>
      <color indexed="12"/>
      <name val="Arial"/>
      <family val="2"/>
    </font>
    <font>
      <b/>
      <u/>
      <sz val="10"/>
      <name val="Arial"/>
      <family val="2"/>
    </font>
    <font>
      <b/>
      <sz val="11"/>
      <name val="Calibri"/>
      <family val="2"/>
    </font>
    <font>
      <vertAlign val="superscript"/>
      <sz val="11"/>
      <color indexed="8"/>
      <name val="Calibri"/>
      <family val="2"/>
    </font>
    <font>
      <i/>
      <sz val="10"/>
      <name val="Arial"/>
      <family val="2"/>
    </font>
    <font>
      <sz val="8"/>
      <color indexed="8"/>
      <name val="Calibri"/>
      <family val="2"/>
    </font>
    <font>
      <b/>
      <vertAlign val="superscript"/>
      <sz val="11"/>
      <color indexed="8"/>
      <name val="Calibri"/>
      <family val="2"/>
    </font>
    <font>
      <vertAlign val="superscript"/>
      <sz val="8"/>
      <color indexed="8"/>
      <name val="Calibri"/>
      <family val="2"/>
    </font>
    <font>
      <i/>
      <sz val="11"/>
      <color indexed="8"/>
      <name val="Calibri"/>
      <family val="2"/>
    </font>
    <font>
      <b/>
      <sz val="11"/>
      <color indexed="8"/>
      <name val="Calibri"/>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i/>
      <sz val="11"/>
      <color theme="1"/>
      <name val="Calibri"/>
      <family val="2"/>
      <scheme val="minor"/>
    </font>
    <font>
      <b/>
      <sz val="11"/>
      <name val="Calibri"/>
      <family val="2"/>
      <scheme val="minor"/>
    </font>
    <font>
      <sz val="11"/>
      <name val="Calibri"/>
      <family val="2"/>
      <scheme val="minor"/>
    </font>
    <font>
      <sz val="11"/>
      <color theme="0" tint="-0.249977111117893"/>
      <name val="Calibri"/>
      <family val="2"/>
      <scheme val="minor"/>
    </font>
    <font>
      <sz val="11"/>
      <color theme="0" tint="-0.34998626667073579"/>
      <name val="Calibri"/>
      <family val="2"/>
      <scheme val="minor"/>
    </font>
    <font>
      <i/>
      <sz val="11"/>
      <color theme="0" tint="-0.499984740745262"/>
      <name val="Calibri"/>
      <family val="2"/>
      <scheme val="minor"/>
    </font>
    <font>
      <i/>
      <sz val="11"/>
      <color theme="0" tint="-0.249977111117893"/>
      <name val="Calibri"/>
      <family val="2"/>
      <scheme val="minor"/>
    </font>
    <font>
      <b/>
      <sz val="11"/>
      <color rgb="FFFF0000"/>
      <name val="Calibri"/>
      <family val="2"/>
      <scheme val="minor"/>
    </font>
    <font>
      <sz val="10"/>
      <color theme="0" tint="-0.499984740745262"/>
      <name val="Arial"/>
      <family val="2"/>
    </font>
    <font>
      <i/>
      <sz val="11"/>
      <name val="Calibri"/>
      <family val="2"/>
      <scheme val="minor"/>
    </font>
    <font>
      <b/>
      <i/>
      <sz val="11"/>
      <color theme="1"/>
      <name val="Calibri"/>
      <family val="2"/>
      <scheme val="minor"/>
    </font>
    <font>
      <sz val="8"/>
      <color theme="1"/>
      <name val="Calibri"/>
      <family val="2"/>
      <scheme val="minor"/>
    </font>
    <font>
      <b/>
      <sz val="10"/>
      <color theme="0"/>
      <name val="Arial"/>
      <family val="2"/>
    </font>
    <font>
      <sz val="10"/>
      <color theme="0"/>
      <name val="Arial"/>
      <family val="2"/>
    </font>
    <font>
      <i/>
      <sz val="10"/>
      <color theme="1"/>
      <name val="Calibri"/>
      <family val="2"/>
      <scheme val="minor"/>
    </font>
    <font>
      <b/>
      <sz val="18"/>
      <color theme="0"/>
      <name val="Calibri"/>
      <family val="2"/>
      <scheme val="minor"/>
    </font>
    <font>
      <b/>
      <sz val="16"/>
      <color theme="0"/>
      <name val="Calibri"/>
      <family val="2"/>
      <scheme val="minor"/>
    </font>
    <font>
      <sz val="16"/>
      <color theme="0"/>
      <name val="Calibri"/>
      <family val="2"/>
      <scheme val="minor"/>
    </font>
    <font>
      <i/>
      <sz val="16"/>
      <color theme="0"/>
      <name val="Calibri"/>
      <family val="2"/>
      <scheme val="minor"/>
    </font>
    <font>
      <sz val="11"/>
      <color rgb="FF98002E"/>
      <name val="Calibri"/>
      <family val="2"/>
      <scheme val="minor"/>
    </font>
    <font>
      <b/>
      <sz val="16"/>
      <color rgb="FF98002E"/>
      <name val="Calibri"/>
      <family val="2"/>
      <scheme val="minor"/>
    </font>
    <font>
      <u/>
      <sz val="10"/>
      <color rgb="FF307C75"/>
      <name val="Arial"/>
      <family val="2"/>
    </font>
    <font>
      <sz val="11"/>
      <color rgb="FF307C75"/>
      <name val="Calibri"/>
      <family val="2"/>
      <scheme val="minor"/>
    </font>
    <font>
      <b/>
      <sz val="14"/>
      <color rgb="FF98002E"/>
      <name val="Arial"/>
      <family val="2"/>
    </font>
    <font>
      <sz val="11"/>
      <color theme="1"/>
      <name val="Arial"/>
      <family val="2"/>
    </font>
    <font>
      <u/>
      <sz val="11"/>
      <color theme="1"/>
      <name val="Calibri"/>
      <family val="2"/>
      <scheme val="minor"/>
    </font>
    <font>
      <sz val="10"/>
      <name val="MS Sans Serif"/>
      <family val="2"/>
    </font>
    <font>
      <b/>
      <u/>
      <sz val="11"/>
      <color theme="1"/>
      <name val="Calibri"/>
      <family val="2"/>
      <scheme val="minor"/>
    </font>
    <font>
      <b/>
      <u/>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vertAlign val="superscript"/>
      <sz val="11"/>
      <color theme="1"/>
      <name val="Calibri"/>
      <family val="2"/>
      <scheme val="minor"/>
    </font>
    <font>
      <u/>
      <sz val="8"/>
      <color theme="0" tint="-0.34998626667073579"/>
      <name val="Arial"/>
      <family val="2"/>
    </font>
    <font>
      <sz val="8"/>
      <color theme="0" tint="-0.34998626667073579"/>
      <name val="Arial"/>
      <family val="2"/>
    </font>
    <font>
      <sz val="10"/>
      <color theme="0" tint="-0.34998626667073579"/>
      <name val="Arial"/>
      <family val="2"/>
    </font>
    <font>
      <b/>
      <sz val="10"/>
      <color theme="0" tint="-0.34998626667073579"/>
      <name val="Arial"/>
      <family val="2"/>
    </font>
    <font>
      <b/>
      <sz val="10"/>
      <color theme="1"/>
      <name val="Arial"/>
      <family val="2"/>
    </font>
    <font>
      <b/>
      <vertAlign val="superscript"/>
      <sz val="11"/>
      <color theme="1"/>
      <name val="Calibri"/>
      <family val="2"/>
      <scheme val="minor"/>
    </font>
    <font>
      <u/>
      <sz val="8"/>
      <color rgb="FF0000FF"/>
      <name val="Calibri"/>
      <family val="2"/>
      <scheme val="minor"/>
    </font>
    <font>
      <u/>
      <sz val="8"/>
      <color rgb="FF800080"/>
      <name val="Calibri"/>
      <family val="2"/>
      <scheme val="minor"/>
    </font>
    <font>
      <b/>
      <sz val="11"/>
      <color theme="1"/>
      <name val="Arial"/>
      <family val="2"/>
    </font>
    <font>
      <sz val="10"/>
      <color theme="1"/>
      <name val="Arial"/>
      <family val="2"/>
    </font>
    <font>
      <i/>
      <vertAlign val="superscript"/>
      <sz val="11"/>
      <color theme="1"/>
      <name val="Calibri"/>
      <family val="2"/>
      <scheme val="minor"/>
    </font>
    <font>
      <sz val="12"/>
      <name val="Arial"/>
      <family val="2"/>
    </font>
    <font>
      <i/>
      <sz val="12"/>
      <name val="Arial"/>
      <family val="2"/>
    </font>
    <font>
      <i/>
      <sz val="8"/>
      <color theme="1"/>
      <name val="Calibri"/>
      <family val="2"/>
      <scheme val="minor"/>
    </font>
    <font>
      <b/>
      <sz val="16"/>
      <color rgb="FF98002E"/>
      <name val="Arial"/>
      <family val="2"/>
    </font>
    <font>
      <sz val="12"/>
      <color rgb="FF98002E"/>
      <name val="Arial"/>
      <family val="2"/>
    </font>
    <font>
      <u/>
      <sz val="11"/>
      <color rgb="FF00AE9E"/>
      <name val="Arial"/>
      <family val="2"/>
    </font>
    <font>
      <u/>
      <sz val="11"/>
      <color theme="1" tint="0.34998626667073579"/>
      <name val="Arial"/>
      <family val="2"/>
    </font>
    <font>
      <sz val="11"/>
      <color theme="1" tint="0.34998626667073579"/>
      <name val="Arial"/>
      <family val="2"/>
    </font>
    <font>
      <u/>
      <sz val="11"/>
      <color rgb="FF120BA7"/>
      <name val="Arial"/>
      <family val="2"/>
    </font>
    <font>
      <sz val="11"/>
      <color rgb="FF120BA7"/>
      <name val="Arial"/>
      <family val="2"/>
    </font>
    <font>
      <b/>
      <sz val="12"/>
      <name val="Arial"/>
      <family val="2"/>
    </font>
    <font>
      <u/>
      <sz val="11"/>
      <color rgb="FF98002E"/>
      <name val="Arial"/>
      <family val="2"/>
    </font>
  </fonts>
  <fills count="57">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FEBE7"/>
        <bgColor indexed="64"/>
      </patternFill>
    </fill>
    <fill>
      <patternFill patternType="solid">
        <fgColor rgb="FFA1D9D4"/>
        <bgColor indexed="64"/>
      </patternFill>
    </fill>
    <fill>
      <patternFill patternType="solid">
        <fgColor rgb="FF98002E"/>
        <bgColor indexed="64"/>
      </patternFill>
    </fill>
    <fill>
      <patternFill patternType="solid">
        <fgColor theme="0" tint="-0.249977111117893"/>
        <bgColor indexed="64"/>
      </patternFill>
    </fill>
    <fill>
      <patternFill patternType="solid">
        <fgColor rgb="FF92D05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FF8585"/>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rgb="FFB0C33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C6C3"/>
        <bgColor indexed="64"/>
      </patternFill>
    </fill>
    <fill>
      <patternFill patternType="solid">
        <fgColor rgb="FFF0DFDE"/>
        <bgColor indexed="64"/>
      </patternFill>
    </fill>
  </fills>
  <borders count="22">
    <border>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43" fontId="15" fillId="0" borderId="0" applyFont="0" applyFill="0" applyBorder="0" applyAlignment="0" applyProtection="0"/>
    <xf numFmtId="43" fontId="1" fillId="0" borderId="0" applyFont="0" applyFill="0" applyBorder="0" applyAlignment="0" applyProtection="0"/>
    <xf numFmtId="44" fontId="15" fillId="0" borderId="0" applyFon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 fillId="0" borderId="0"/>
    <xf numFmtId="0" fontId="15" fillId="0" borderId="0"/>
    <xf numFmtId="9" fontId="15" fillId="0" borderId="0" applyFont="0" applyFill="0" applyBorder="0" applyAlignment="0" applyProtection="0"/>
    <xf numFmtId="0" fontId="15" fillId="0" borderId="0"/>
    <xf numFmtId="0" fontId="1" fillId="0" borderId="0"/>
    <xf numFmtId="0" fontId="1" fillId="0" borderId="0"/>
    <xf numFmtId="0" fontId="1" fillId="0" borderId="0"/>
    <xf numFmtId="0" fontId="46" fillId="0" borderId="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0" fillId="0" borderId="13" applyNumberFormat="0" applyFill="0" applyAlignment="0" applyProtection="0"/>
    <xf numFmtId="0" fontId="51" fillId="0" borderId="14" applyNumberFormat="0" applyFill="0" applyAlignment="0" applyProtection="0"/>
    <xf numFmtId="0" fontId="52" fillId="0" borderId="15" applyNumberFormat="0" applyFill="0" applyAlignment="0" applyProtection="0"/>
    <xf numFmtId="0" fontId="52" fillId="0" borderId="0" applyNumberFormat="0" applyFill="0" applyBorder="0" applyAlignment="0" applyProtection="0"/>
    <xf numFmtId="0" fontId="53"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7" borderId="16" applyNumberFormat="0" applyAlignment="0" applyProtection="0"/>
    <xf numFmtId="0" fontId="57" fillId="28" borderId="17" applyNumberFormat="0" applyAlignment="0" applyProtection="0"/>
    <xf numFmtId="0" fontId="58" fillId="28" borderId="16" applyNumberFormat="0" applyAlignment="0" applyProtection="0"/>
    <xf numFmtId="0" fontId="59" fillId="0" borderId="18" applyNumberFormat="0" applyFill="0" applyAlignment="0" applyProtection="0"/>
    <xf numFmtId="0" fontId="17" fillId="29" borderId="19" applyNumberFormat="0" applyAlignment="0" applyProtection="0"/>
    <xf numFmtId="0" fontId="19" fillId="0" borderId="0" applyNumberFormat="0" applyFill="0" applyBorder="0" applyAlignment="0" applyProtection="0"/>
    <xf numFmtId="0" fontId="15" fillId="30" borderId="20" applyNumberFormat="0" applyFont="0" applyAlignment="0" applyProtection="0"/>
    <xf numFmtId="0" fontId="60" fillId="0" borderId="0" applyNumberFormat="0" applyFill="0" applyBorder="0" applyAlignment="0" applyProtection="0"/>
    <xf numFmtId="0" fontId="18" fillId="0" borderId="21" applyNumberFormat="0" applyFill="0" applyAlignment="0" applyProtection="0"/>
    <xf numFmtId="0" fontId="16"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6" fillId="54" borderId="0" applyNumberFormat="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cellStyleXfs>
  <cellXfs count="395">
    <xf numFmtId="0" fontId="0" fillId="0" borderId="0" xfId="0"/>
    <xf numFmtId="0" fontId="18" fillId="0" borderId="0" xfId="0" applyFont="1"/>
    <xf numFmtId="0" fontId="18" fillId="0" borderId="0" xfId="0" applyFont="1" applyFill="1"/>
    <xf numFmtId="0" fontId="0" fillId="0" borderId="0" xfId="0" applyFill="1"/>
    <xf numFmtId="0" fontId="0" fillId="0" borderId="0" xfId="0" applyFont="1"/>
    <xf numFmtId="0" fontId="20" fillId="0" borderId="0" xfId="0" applyFont="1"/>
    <xf numFmtId="0" fontId="20" fillId="0" borderId="0" xfId="0" applyFont="1" applyFill="1"/>
    <xf numFmtId="0" fontId="1" fillId="0" borderId="0" xfId="6" applyFont="1"/>
    <xf numFmtId="166" fontId="0" fillId="0" borderId="0" xfId="0" applyNumberFormat="1"/>
    <xf numFmtId="0" fontId="21" fillId="0" borderId="0" xfId="0" applyFont="1"/>
    <xf numFmtId="0" fontId="23" fillId="0" borderId="0" xfId="0" applyFont="1"/>
    <xf numFmtId="0" fontId="24" fillId="0" borderId="0" xfId="0" applyFont="1"/>
    <xf numFmtId="2" fontId="20" fillId="0" borderId="0" xfId="0" applyNumberFormat="1" applyFont="1"/>
    <xf numFmtId="0" fontId="18" fillId="2" borderId="0" xfId="0" applyFont="1" applyFill="1"/>
    <xf numFmtId="0" fontId="0" fillId="2" borderId="0" xfId="0" applyFill="1"/>
    <xf numFmtId="0" fontId="17" fillId="3" borderId="0" xfId="0" applyFont="1" applyFill="1"/>
    <xf numFmtId="0" fontId="16" fillId="3" borderId="0" xfId="0" applyFont="1" applyFill="1"/>
    <xf numFmtId="0" fontId="3" fillId="0" borderId="0" xfId="4" applyAlignment="1" applyProtection="1"/>
    <xf numFmtId="6" fontId="0" fillId="0" borderId="0" xfId="0" applyNumberFormat="1" applyFont="1" applyFill="1"/>
    <xf numFmtId="0" fontId="20" fillId="2" borderId="0" xfId="0" applyFont="1" applyFill="1"/>
    <xf numFmtId="0" fontId="0" fillId="2" borderId="0" xfId="0" applyFont="1" applyFill="1"/>
    <xf numFmtId="0" fontId="24" fillId="0" borderId="0" xfId="0" applyFont="1" applyFill="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2" borderId="5" xfId="0" applyFill="1" applyBorder="1"/>
    <xf numFmtId="0" fontId="0" fillId="2" borderId="6" xfId="0" applyFill="1" applyBorder="1"/>
    <xf numFmtId="0" fontId="18" fillId="2" borderId="5" xfId="0" applyFont="1" applyFill="1" applyBorder="1" applyAlignment="1">
      <alignment horizontal="left" indent="1"/>
    </xf>
    <xf numFmtId="0" fontId="0" fillId="0" borderId="7" xfId="0" applyBorder="1"/>
    <xf numFmtId="0" fontId="18" fillId="2" borderId="8" xfId="0" applyFont="1" applyFill="1" applyBorder="1" applyAlignment="1">
      <alignment horizontal="left" indent="1"/>
    </xf>
    <xf numFmtId="0" fontId="19" fillId="0" borderId="0" xfId="0" applyFont="1"/>
    <xf numFmtId="0" fontId="0" fillId="0" borderId="0" xfId="0" applyAlignment="1">
      <alignment horizontal="right"/>
    </xf>
    <xf numFmtId="0" fontId="20" fillId="0" borderId="0" xfId="0" applyFont="1" applyAlignment="1">
      <alignment horizontal="right"/>
    </xf>
    <xf numFmtId="0" fontId="0" fillId="0" borderId="9" xfId="0" applyBorder="1"/>
    <xf numFmtId="0" fontId="0" fillId="0" borderId="10" xfId="0" applyBorder="1"/>
    <xf numFmtId="0" fontId="0" fillId="0" borderId="11" xfId="0" applyBorder="1"/>
    <xf numFmtId="0" fontId="0" fillId="4" borderId="0" xfId="0" applyFill="1"/>
    <xf numFmtId="0" fontId="0" fillId="3" borderId="0" xfId="0" applyFill="1"/>
    <xf numFmtId="0" fontId="0" fillId="0" borderId="0" xfId="0" quotePrefix="1"/>
    <xf numFmtId="0" fontId="1" fillId="0" borderId="0" xfId="6" applyFont="1" applyAlignment="1">
      <alignment horizontal="right"/>
    </xf>
    <xf numFmtId="0" fontId="0" fillId="5" borderId="0" xfId="0" applyFill="1"/>
    <xf numFmtId="0" fontId="1" fillId="5" borderId="0" xfId="6" applyFont="1" applyFill="1"/>
    <xf numFmtId="1" fontId="4" fillId="0" borderId="0" xfId="6" applyNumberFormat="1" applyFont="1"/>
    <xf numFmtId="168" fontId="1" fillId="0" borderId="0" xfId="6" applyNumberFormat="1" applyFont="1"/>
    <xf numFmtId="168" fontId="1" fillId="0" borderId="0" xfId="6" applyNumberFormat="1"/>
    <xf numFmtId="1" fontId="1" fillId="0" borderId="0" xfId="6" applyNumberFormat="1"/>
    <xf numFmtId="0" fontId="4" fillId="0" borderId="0" xfId="6" applyFont="1"/>
    <xf numFmtId="0" fontId="1" fillId="0" borderId="0" xfId="6"/>
    <xf numFmtId="2" fontId="1" fillId="0" borderId="0" xfId="6" applyNumberFormat="1"/>
    <xf numFmtId="168" fontId="28" fillId="0" borderId="0" xfId="6" applyNumberFormat="1" applyFont="1"/>
    <xf numFmtId="2" fontId="0" fillId="0" borderId="0" xfId="0" applyNumberFormat="1"/>
    <xf numFmtId="165" fontId="0" fillId="0" borderId="0" xfId="0" applyNumberFormat="1"/>
    <xf numFmtId="0" fontId="18" fillId="2" borderId="0" xfId="0" quotePrefix="1" applyFont="1" applyFill="1"/>
    <xf numFmtId="0" fontId="18" fillId="6" borderId="0" xfId="0" applyFont="1" applyFill="1"/>
    <xf numFmtId="0" fontId="0" fillId="6" borderId="0" xfId="0" applyFill="1"/>
    <xf numFmtId="0" fontId="21" fillId="6" borderId="0" xfId="0" applyFont="1" applyFill="1"/>
    <xf numFmtId="2" fontId="20" fillId="6" borderId="0" xfId="0" applyNumberFormat="1" applyFont="1" applyFill="1"/>
    <xf numFmtId="2" fontId="0" fillId="6" borderId="0" xfId="0" applyNumberFormat="1" applyFill="1"/>
    <xf numFmtId="2" fontId="20" fillId="0" borderId="0" xfId="0" applyNumberFormat="1" applyFont="1" applyFill="1"/>
    <xf numFmtId="0" fontId="21" fillId="0" borderId="0" xfId="0" applyFont="1" applyFill="1"/>
    <xf numFmtId="171" fontId="0" fillId="0" borderId="0" xfId="0" applyNumberFormat="1" applyFill="1"/>
    <xf numFmtId="164" fontId="0" fillId="0" borderId="0" xfId="0" applyNumberFormat="1"/>
    <xf numFmtId="0" fontId="29" fillId="0" borderId="0" xfId="0" applyFont="1"/>
    <xf numFmtId="164" fontId="29" fillId="0" borderId="0" xfId="0" applyNumberFormat="1" applyFont="1"/>
    <xf numFmtId="164" fontId="20" fillId="0" borderId="0" xfId="0" applyNumberFormat="1" applyFont="1"/>
    <xf numFmtId="169" fontId="0" fillId="0" borderId="0" xfId="0" applyNumberFormat="1"/>
    <xf numFmtId="0" fontId="18" fillId="5" borderId="0" xfId="0" applyFont="1" applyFill="1"/>
    <xf numFmtId="0" fontId="2" fillId="5" borderId="0" xfId="6" applyFont="1" applyFill="1"/>
    <xf numFmtId="0" fontId="2" fillId="5" borderId="0" xfId="6" applyFont="1" applyFill="1" applyAlignment="1">
      <alignment horizontal="right"/>
    </xf>
    <xf numFmtId="0" fontId="2" fillId="0" borderId="0" xfId="6" applyFont="1"/>
    <xf numFmtId="1" fontId="4" fillId="5" borderId="0" xfId="6" applyNumberFormat="1" applyFont="1" applyFill="1"/>
    <xf numFmtId="1" fontId="1" fillId="5" borderId="0" xfId="6" applyNumberFormat="1" applyFill="1"/>
    <xf numFmtId="1" fontId="28" fillId="5" borderId="0" xfId="6" applyNumberFormat="1" applyFont="1" applyFill="1"/>
    <xf numFmtId="168" fontId="28" fillId="5" borderId="0" xfId="6" applyNumberFormat="1" applyFont="1" applyFill="1"/>
    <xf numFmtId="168" fontId="1" fillId="5" borderId="0" xfId="6" applyNumberFormat="1" applyFill="1"/>
    <xf numFmtId="0" fontId="1" fillId="5" borderId="0" xfId="6" applyFill="1"/>
    <xf numFmtId="168" fontId="2" fillId="5" borderId="0" xfId="6" applyNumberFormat="1" applyFont="1" applyFill="1"/>
    <xf numFmtId="168" fontId="2" fillId="0" borderId="0" xfId="6" applyNumberFormat="1" applyFont="1"/>
    <xf numFmtId="1" fontId="2" fillId="5" borderId="0" xfId="6" applyNumberFormat="1" applyFont="1" applyFill="1"/>
    <xf numFmtId="2" fontId="2" fillId="5" borderId="0" xfId="6" applyNumberFormat="1" applyFont="1" applyFill="1"/>
    <xf numFmtId="2" fontId="2" fillId="0" borderId="0" xfId="6" applyNumberFormat="1" applyFont="1"/>
    <xf numFmtId="0" fontId="4" fillId="5" borderId="0" xfId="6" applyFont="1" applyFill="1"/>
    <xf numFmtId="0" fontId="30" fillId="5" borderId="0" xfId="0" applyFont="1" applyFill="1"/>
    <xf numFmtId="0" fontId="31" fillId="0" borderId="0" xfId="0" applyFont="1"/>
    <xf numFmtId="0" fontId="18" fillId="4" borderId="0" xfId="0" applyFont="1" applyFill="1"/>
    <xf numFmtId="0" fontId="33" fillId="3" borderId="0" xfId="6" applyFont="1" applyFill="1"/>
    <xf numFmtId="168" fontId="33" fillId="3" borderId="0" xfId="6" applyNumberFormat="1" applyFont="1" applyFill="1"/>
    <xf numFmtId="1" fontId="32" fillId="3" borderId="0" xfId="6" applyNumberFormat="1" applyFont="1" applyFill="1"/>
    <xf numFmtId="168" fontId="32" fillId="3" borderId="0" xfId="6" applyNumberFormat="1" applyFont="1" applyFill="1"/>
    <xf numFmtId="0" fontId="32" fillId="3" borderId="0" xfId="6" applyFont="1" applyFill="1"/>
    <xf numFmtId="3" fontId="0" fillId="5" borderId="0" xfId="0" applyNumberFormat="1" applyFill="1"/>
    <xf numFmtId="2" fontId="0" fillId="0" borderId="0" xfId="0" applyNumberFormat="1" applyFill="1"/>
    <xf numFmtId="167" fontId="0" fillId="0" borderId="0" xfId="0" applyNumberFormat="1"/>
    <xf numFmtId="9" fontId="15" fillId="4" borderId="0" xfId="8" applyFont="1" applyFill="1"/>
    <xf numFmtId="168" fontId="0" fillId="5" borderId="0" xfId="0" applyNumberFormat="1" applyFill="1"/>
    <xf numFmtId="169" fontId="24" fillId="0" borderId="0" xfId="0" applyNumberFormat="1" applyFont="1"/>
    <xf numFmtId="0" fontId="0" fillId="7" borderId="0" xfId="0" applyFill="1"/>
    <xf numFmtId="0" fontId="20" fillId="7" borderId="0" xfId="0" applyFont="1" applyFill="1"/>
    <xf numFmtId="0" fontId="34" fillId="0" borderId="10" xfId="0" applyFont="1" applyBorder="1" applyAlignment="1">
      <alignment vertical="top" wrapText="1"/>
    </xf>
    <xf numFmtId="0" fontId="21" fillId="8" borderId="0" xfId="0" applyFont="1" applyFill="1"/>
    <xf numFmtId="0" fontId="22" fillId="8" borderId="0" xfId="0" applyFont="1" applyFill="1"/>
    <xf numFmtId="0" fontId="0" fillId="8" borderId="0" xfId="0" applyFill="1" applyProtection="1">
      <protection locked="0"/>
    </xf>
    <xf numFmtId="9" fontId="0" fillId="8" borderId="0" xfId="0" applyNumberFormat="1" applyFill="1" applyProtection="1">
      <protection locked="0"/>
    </xf>
    <xf numFmtId="1" fontId="0" fillId="8" borderId="0" xfId="0" applyNumberFormat="1" applyFill="1" applyProtection="1">
      <protection locked="0"/>
    </xf>
    <xf numFmtId="0" fontId="22" fillId="8" borderId="0" xfId="0" applyFont="1" applyFill="1" applyProtection="1">
      <protection locked="0"/>
    </xf>
    <xf numFmtId="6" fontId="0" fillId="8" borderId="0" xfId="0" applyNumberFormat="1" applyFill="1" applyProtection="1">
      <protection locked="0"/>
    </xf>
    <xf numFmtId="170" fontId="15" fillId="8" borderId="0" xfId="8" applyNumberFormat="1" applyFont="1" applyFill="1" applyProtection="1">
      <protection locked="0"/>
    </xf>
    <xf numFmtId="0" fontId="0" fillId="9" borderId="0" xfId="0" applyFill="1"/>
    <xf numFmtId="2" fontId="0" fillId="9" borderId="0" xfId="0" applyNumberFormat="1" applyFill="1"/>
    <xf numFmtId="0" fontId="0" fillId="8" borderId="0" xfId="0" applyFill="1"/>
    <xf numFmtId="2" fontId="0" fillId="8" borderId="0" xfId="0" applyNumberFormat="1" applyFill="1"/>
    <xf numFmtId="172" fontId="0" fillId="8" borderId="0" xfId="0" applyNumberFormat="1" applyFill="1"/>
    <xf numFmtId="172" fontId="0" fillId="9" borderId="0" xfId="0" applyNumberFormat="1" applyFill="1"/>
    <xf numFmtId="6" fontId="0" fillId="8" borderId="0" xfId="0" applyNumberFormat="1" applyFill="1"/>
    <xf numFmtId="0" fontId="20" fillId="9" borderId="0" xfId="0" applyFont="1" applyFill="1"/>
    <xf numFmtId="0" fontId="20" fillId="8" borderId="0" xfId="0" applyFont="1" applyFill="1"/>
    <xf numFmtId="172" fontId="15" fillId="8" borderId="0" xfId="3" applyNumberFormat="1" applyFont="1" applyFill="1"/>
    <xf numFmtId="0" fontId="35" fillId="10" borderId="0" xfId="0" applyFont="1" applyFill="1"/>
    <xf numFmtId="0" fontId="36" fillId="10" borderId="0" xfId="0" applyFont="1" applyFill="1"/>
    <xf numFmtId="0" fontId="37" fillId="10" borderId="0" xfId="0" applyFont="1" applyFill="1"/>
    <xf numFmtId="6" fontId="39" fillId="0" borderId="0" xfId="0" applyNumberFormat="1" applyFont="1" applyFill="1"/>
    <xf numFmtId="0" fontId="0" fillId="10" borderId="0" xfId="0" applyFill="1"/>
    <xf numFmtId="0" fontId="40" fillId="0" borderId="0" xfId="0" applyFont="1" applyFill="1"/>
    <xf numFmtId="0" fontId="0" fillId="11" borderId="0" xfId="0" applyFill="1"/>
    <xf numFmtId="0" fontId="42" fillId="0" borderId="0" xfId="0" applyFont="1" applyFill="1"/>
    <xf numFmtId="0" fontId="42" fillId="2" borderId="0" xfId="0" applyFont="1" applyFill="1"/>
    <xf numFmtId="169" fontId="0" fillId="0" borderId="0" xfId="0" applyNumberFormat="1" applyFill="1"/>
    <xf numFmtId="164" fontId="1" fillId="0" borderId="0" xfId="6" applyNumberFormat="1" applyFont="1"/>
    <xf numFmtId="2" fontId="28" fillId="5" borderId="0" xfId="6" applyNumberFormat="1" applyFont="1" applyFill="1"/>
    <xf numFmtId="0" fontId="1" fillId="14" borderId="0" xfId="6" applyFont="1" applyFill="1"/>
    <xf numFmtId="164" fontId="1" fillId="14" borderId="0" xfId="6" applyNumberFormat="1" applyFont="1" applyFill="1"/>
    <xf numFmtId="164" fontId="1" fillId="7" borderId="0" xfId="6" applyNumberFormat="1" applyFont="1" applyFill="1"/>
    <xf numFmtId="2" fontId="1" fillId="14" borderId="0" xfId="6" applyNumberFormat="1" applyFont="1" applyFill="1"/>
    <xf numFmtId="2" fontId="1" fillId="0" borderId="0" xfId="6" applyNumberFormat="1" applyFont="1"/>
    <xf numFmtId="0" fontId="1" fillId="0" borderId="0" xfId="6" applyFont="1" applyAlignment="1">
      <alignment horizontal="center"/>
    </xf>
    <xf numFmtId="0" fontId="18" fillId="0" borderId="0" xfId="0" applyFont="1" applyAlignment="1">
      <alignment wrapText="1"/>
    </xf>
    <xf numFmtId="168" fontId="1" fillId="15" borderId="0" xfId="6" applyNumberFormat="1" applyFill="1"/>
    <xf numFmtId="1" fontId="1" fillId="15" borderId="0" xfId="6" applyNumberFormat="1" applyFill="1"/>
    <xf numFmtId="1" fontId="4" fillId="0" borderId="0" xfId="6" applyNumberFormat="1" applyFont="1" applyFill="1"/>
    <xf numFmtId="168" fontId="1" fillId="0" borderId="0" xfId="6" applyNumberFormat="1" applyFill="1"/>
    <xf numFmtId="168" fontId="2" fillId="0" borderId="0" xfId="6" applyNumberFormat="1" applyFont="1" applyFill="1"/>
    <xf numFmtId="1" fontId="2" fillId="0" borderId="0" xfId="6" applyNumberFormat="1" applyFont="1" applyFill="1"/>
    <xf numFmtId="1" fontId="28" fillId="0" borderId="0" xfId="6" applyNumberFormat="1" applyFont="1" applyFill="1"/>
    <xf numFmtId="168" fontId="28" fillId="0" borderId="0" xfId="6" applyNumberFormat="1" applyFont="1" applyFill="1"/>
    <xf numFmtId="1" fontId="1" fillId="0" borderId="0" xfId="6" applyNumberFormat="1" applyFill="1"/>
    <xf numFmtId="0" fontId="0" fillId="0" borderId="0" xfId="0" applyAlignment="1">
      <alignment wrapText="1"/>
    </xf>
    <xf numFmtId="168" fontId="0" fillId="0" borderId="0" xfId="0" applyNumberFormat="1"/>
    <xf numFmtId="1" fontId="0" fillId="0" borderId="0" xfId="0" applyNumberFormat="1"/>
    <xf numFmtId="164" fontId="28" fillId="5" borderId="0" xfId="6" applyNumberFormat="1" applyFont="1" applyFill="1"/>
    <xf numFmtId="164" fontId="1" fillId="5" borderId="0" xfId="6" applyNumberFormat="1" applyFill="1"/>
    <xf numFmtId="168" fontId="1" fillId="0" borderId="0" xfId="6" applyNumberFormat="1" applyFont="1" applyFill="1"/>
    <xf numFmtId="9" fontId="24" fillId="0" borderId="0" xfId="8" applyFont="1"/>
    <xf numFmtId="1" fontId="20" fillId="0" borderId="0" xfId="0" applyNumberFormat="1" applyFont="1"/>
    <xf numFmtId="169" fontId="0" fillId="0" borderId="0" xfId="0" applyNumberFormat="1" applyFont="1"/>
    <xf numFmtId="165" fontId="0" fillId="0" borderId="0" xfId="0" applyNumberFormat="1" applyFont="1"/>
    <xf numFmtId="1" fontId="0" fillId="16" borderId="0" xfId="0" applyNumberFormat="1" applyFill="1"/>
    <xf numFmtId="1" fontId="20" fillId="7" borderId="0" xfId="0" applyNumberFormat="1" applyFont="1" applyFill="1"/>
    <xf numFmtId="1" fontId="0" fillId="0" borderId="0" xfId="0" applyNumberFormat="1" applyFill="1"/>
    <xf numFmtId="1" fontId="0" fillId="8" borderId="0" xfId="0" applyNumberFormat="1" applyFill="1"/>
    <xf numFmtId="0" fontId="18" fillId="12" borderId="0" xfId="0" applyFont="1" applyFill="1"/>
    <xf numFmtId="0" fontId="0" fillId="12" borderId="0" xfId="0" applyFill="1"/>
    <xf numFmtId="0" fontId="18" fillId="17" borderId="0" xfId="0" applyFont="1" applyFill="1"/>
    <xf numFmtId="0" fontId="0" fillId="17" borderId="0" xfId="0" applyFill="1"/>
    <xf numFmtId="0" fontId="18" fillId="13" borderId="0" xfId="0" applyFont="1" applyFill="1"/>
    <xf numFmtId="0" fontId="0" fillId="13" borderId="0" xfId="0" applyFill="1"/>
    <xf numFmtId="0" fontId="18" fillId="18" borderId="0" xfId="0" applyFont="1" applyFill="1"/>
    <xf numFmtId="0" fontId="0" fillId="18" borderId="0" xfId="0" applyFill="1"/>
    <xf numFmtId="43" fontId="0" fillId="0" borderId="0" xfId="0" applyNumberFormat="1"/>
    <xf numFmtId="173" fontId="0" fillId="0" borderId="0" xfId="0" applyNumberFormat="1"/>
    <xf numFmtId="0" fontId="18" fillId="19" borderId="0" xfId="0" applyFont="1" applyFill="1"/>
    <xf numFmtId="0" fontId="0" fillId="19" borderId="0" xfId="0" applyFill="1"/>
    <xf numFmtId="174" fontId="0" fillId="0" borderId="0" xfId="0" applyNumberFormat="1" applyFont="1"/>
    <xf numFmtId="43" fontId="0" fillId="0" borderId="0" xfId="0" applyNumberFormat="1" applyFill="1"/>
    <xf numFmtId="168" fontId="0" fillId="0" borderId="0" xfId="0" applyNumberFormat="1" applyFont="1"/>
    <xf numFmtId="2" fontId="0" fillId="0" borderId="0" xfId="0" applyNumberFormat="1" applyFill="1" applyAlignment="1">
      <alignment horizontal="right"/>
    </xf>
    <xf numFmtId="169" fontId="0" fillId="0" borderId="0" xfId="0" applyNumberFormat="1" applyFont="1" applyAlignment="1">
      <alignment horizontal="right"/>
    </xf>
    <xf numFmtId="169" fontId="0" fillId="0" borderId="0" xfId="0" applyNumberFormat="1" applyAlignment="1">
      <alignment horizontal="right"/>
    </xf>
    <xf numFmtId="175" fontId="0" fillId="0" borderId="0" xfId="0" applyNumberFormat="1" applyFill="1"/>
    <xf numFmtId="175" fontId="0" fillId="0" borderId="0" xfId="0" applyNumberFormat="1"/>
    <xf numFmtId="176" fontId="0" fillId="0" borderId="0" xfId="0" applyNumberFormat="1"/>
    <xf numFmtId="0" fontId="45" fillId="0" borderId="0" xfId="0" applyFont="1"/>
    <xf numFmtId="43" fontId="20" fillId="0" borderId="0" xfId="0" applyNumberFormat="1" applyFont="1"/>
    <xf numFmtId="0" fontId="0" fillId="0" borderId="12" xfId="0" applyBorder="1"/>
    <xf numFmtId="176" fontId="0" fillId="0" borderId="0" xfId="3" applyNumberFormat="1" applyFont="1"/>
    <xf numFmtId="176" fontId="20" fillId="0" borderId="0" xfId="0" applyNumberFormat="1" applyFont="1"/>
    <xf numFmtId="0" fontId="0" fillId="20" borderId="0" xfId="0" applyFill="1"/>
    <xf numFmtId="170" fontId="0" fillId="0" borderId="0" xfId="8" applyNumberFormat="1" applyFont="1"/>
    <xf numFmtId="1" fontId="0" fillId="9" borderId="0" xfId="0" applyNumberFormat="1" applyFill="1"/>
    <xf numFmtId="1" fontId="28" fillId="21" borderId="0" xfId="6" applyNumberFormat="1" applyFont="1" applyFill="1"/>
    <xf numFmtId="168" fontId="28" fillId="21" borderId="0" xfId="6" applyNumberFormat="1" applyFont="1" applyFill="1"/>
    <xf numFmtId="1" fontId="1" fillId="21" borderId="0" xfId="6" applyNumberFormat="1" applyFill="1"/>
    <xf numFmtId="165" fontId="0" fillId="0" borderId="0" xfId="8" applyNumberFormat="1" applyFont="1"/>
    <xf numFmtId="43" fontId="0" fillId="0" borderId="0" xfId="8" applyNumberFormat="1" applyFont="1"/>
    <xf numFmtId="0" fontId="0" fillId="22" borderId="0" xfId="0" applyFill="1"/>
    <xf numFmtId="11" fontId="0" fillId="0" borderId="0" xfId="0" applyNumberFormat="1"/>
    <xf numFmtId="0" fontId="47" fillId="0" borderId="0" xfId="0" applyFont="1"/>
    <xf numFmtId="0" fontId="0" fillId="0" borderId="0" xfId="0" applyBorder="1" applyAlignment="1">
      <alignment horizontal="right"/>
    </xf>
    <xf numFmtId="44" fontId="0" fillId="0" borderId="0" xfId="3" applyFont="1" applyBorder="1"/>
    <xf numFmtId="2" fontId="0" fillId="16" borderId="0" xfId="0" applyNumberFormat="1" applyFill="1"/>
    <xf numFmtId="0" fontId="1" fillId="0" borderId="0" xfId="6" applyFill="1"/>
    <xf numFmtId="0" fontId="48" fillId="13" borderId="0" xfId="6" applyFont="1" applyFill="1"/>
    <xf numFmtId="168" fontId="1" fillId="13" borderId="0" xfId="6" applyNumberFormat="1" applyFill="1"/>
    <xf numFmtId="170" fontId="1" fillId="0" borderId="0" xfId="8" applyNumberFormat="1" applyFont="1"/>
    <xf numFmtId="177" fontId="0" fillId="0" borderId="12" xfId="3" applyNumberFormat="1" applyFont="1" applyBorder="1"/>
    <xf numFmtId="0" fontId="3" fillId="0" borderId="0" xfId="4" applyFill="1" applyBorder="1" applyAlignment="1" applyProtection="1"/>
    <xf numFmtId="43" fontId="0" fillId="6" borderId="0" xfId="0" applyNumberFormat="1" applyFill="1"/>
    <xf numFmtId="175" fontId="0" fillId="6" borderId="0" xfId="0" applyNumberFormat="1" applyFill="1"/>
    <xf numFmtId="164" fontId="0" fillId="8" borderId="0" xfId="0" applyNumberFormat="1" applyFill="1"/>
    <xf numFmtId="173" fontId="15" fillId="2" borderId="0" xfId="1" applyNumberFormat="1" applyFont="1" applyFill="1" applyBorder="1"/>
    <xf numFmtId="173" fontId="15" fillId="11" borderId="0" xfId="1" applyNumberFormat="1" applyFont="1" applyFill="1" applyBorder="1"/>
    <xf numFmtId="172" fontId="0" fillId="22" borderId="0" xfId="0" applyNumberFormat="1" applyFill="1"/>
    <xf numFmtId="0" fontId="20" fillId="22" borderId="0" xfId="0" applyFont="1" applyFill="1"/>
    <xf numFmtId="0" fontId="0" fillId="23" borderId="0" xfId="0" applyFill="1"/>
    <xf numFmtId="172" fontId="0" fillId="23" borderId="0" xfId="0" applyNumberFormat="1" applyFill="1"/>
    <xf numFmtId="0" fontId="20" fillId="23" borderId="0" xfId="0" applyFont="1" applyFill="1"/>
    <xf numFmtId="0" fontId="0" fillId="0" borderId="5" xfId="0" applyBorder="1"/>
    <xf numFmtId="168" fontId="0" fillId="19" borderId="0" xfId="0" applyNumberFormat="1" applyFill="1"/>
    <xf numFmtId="0" fontId="0" fillId="0" borderId="0" xfId="0" applyFill="1" applyBorder="1"/>
    <xf numFmtId="0" fontId="2" fillId="5" borderId="0" xfId="6" applyFont="1" applyFill="1" applyAlignment="1">
      <alignment horizontal="center"/>
    </xf>
    <xf numFmtId="0" fontId="7" fillId="0" borderId="0" xfId="6" applyFont="1" applyAlignment="1">
      <alignment horizontal="right"/>
    </xf>
    <xf numFmtId="1" fontId="63" fillId="0" borderId="0" xfId="6" applyNumberFormat="1" applyFont="1"/>
    <xf numFmtId="0" fontId="1" fillId="0" borderId="0" xfId="6" applyFont="1" applyAlignment="1">
      <alignment wrapText="1"/>
    </xf>
    <xf numFmtId="0" fontId="33" fillId="0" borderId="0" xfId="6" applyFont="1" applyFill="1"/>
    <xf numFmtId="1" fontId="63" fillId="0" borderId="0" xfId="6" applyNumberFormat="1" applyFont="1" applyFill="1"/>
    <xf numFmtId="0" fontId="1" fillId="0" borderId="0" xfId="6" applyFont="1" applyFill="1" applyAlignment="1">
      <alignment wrapText="1"/>
    </xf>
    <xf numFmtId="0" fontId="2" fillId="0" borderId="0" xfId="6" applyFont="1" applyFill="1" applyAlignment="1">
      <alignment horizontal="right"/>
    </xf>
    <xf numFmtId="170" fontId="1" fillId="0" borderId="0" xfId="6" applyNumberFormat="1" applyFont="1" applyFill="1"/>
    <xf numFmtId="0" fontId="1" fillId="0" borderId="0" xfId="6" applyFont="1" applyFill="1"/>
    <xf numFmtId="1" fontId="63" fillId="0" borderId="0" xfId="8" applyNumberFormat="1" applyFont="1" applyFill="1"/>
    <xf numFmtId="170" fontId="1" fillId="0" borderId="0" xfId="8" applyNumberFormat="1" applyFont="1" applyFill="1"/>
    <xf numFmtId="164" fontId="1" fillId="0" borderId="0" xfId="6" applyNumberFormat="1" applyFont="1" applyFill="1"/>
    <xf numFmtId="0" fontId="33" fillId="0" borderId="2" xfId="6" applyFont="1" applyFill="1" applyBorder="1"/>
    <xf numFmtId="2" fontId="1" fillId="0" borderId="0" xfId="6" applyNumberFormat="1" applyFont="1" applyFill="1"/>
    <xf numFmtId="0" fontId="64" fillId="0" borderId="0" xfId="6" applyFont="1" applyAlignment="1">
      <alignment wrapText="1"/>
    </xf>
    <xf numFmtId="0" fontId="64" fillId="0" borderId="0" xfId="6" applyFont="1" applyFill="1" applyAlignment="1">
      <alignment wrapText="1"/>
    </xf>
    <xf numFmtId="0" fontId="65" fillId="0" borderId="0" xfId="6" applyFont="1" applyAlignment="1">
      <alignment horizontal="right"/>
    </xf>
    <xf numFmtId="0" fontId="65" fillId="0" borderId="0" xfId="6" applyFont="1" applyFill="1" applyAlignment="1">
      <alignment horizontal="right"/>
    </xf>
    <xf numFmtId="170" fontId="64" fillId="0" borderId="0" xfId="8" applyNumberFormat="1" applyFont="1"/>
    <xf numFmtId="170" fontId="64" fillId="0" borderId="0" xfId="6" applyNumberFormat="1" applyFont="1" applyFill="1"/>
    <xf numFmtId="170" fontId="64" fillId="0" borderId="0" xfId="8" applyNumberFormat="1" applyFont="1" applyFill="1"/>
    <xf numFmtId="0" fontId="1" fillId="0" borderId="2" xfId="6" applyFont="1" applyFill="1" applyBorder="1" applyAlignment="1">
      <alignment wrapText="1"/>
    </xf>
    <xf numFmtId="0" fontId="1" fillId="0" borderId="2" xfId="6" applyFont="1" applyFill="1" applyBorder="1"/>
    <xf numFmtId="0" fontId="66" fillId="3" borderId="0" xfId="6" applyFont="1" applyFill="1" applyBorder="1"/>
    <xf numFmtId="170" fontId="4" fillId="0" borderId="0" xfId="8" applyNumberFormat="1" applyFont="1" applyAlignment="1"/>
    <xf numFmtId="170" fontId="1" fillId="0" borderId="8" xfId="8" applyNumberFormat="1" applyFont="1" applyBorder="1"/>
    <xf numFmtId="170" fontId="1" fillId="0" borderId="5" xfId="8" applyNumberFormat="1" applyFont="1" applyBorder="1"/>
    <xf numFmtId="170" fontId="1" fillId="0" borderId="0" xfId="6" applyNumberFormat="1" applyFont="1" applyFill="1" applyBorder="1"/>
    <xf numFmtId="170" fontId="1" fillId="0" borderId="0" xfId="8" applyNumberFormat="1" applyFont="1" applyFill="1" applyBorder="1"/>
    <xf numFmtId="168" fontId="22" fillId="14" borderId="0" xfId="6" applyNumberFormat="1" applyFont="1" applyFill="1" applyBorder="1" applyAlignment="1">
      <alignment horizontal="center"/>
    </xf>
    <xf numFmtId="168" fontId="22" fillId="0" borderId="0" xfId="6" applyNumberFormat="1" applyFont="1" applyFill="1" applyBorder="1" applyAlignment="1">
      <alignment horizontal="center"/>
    </xf>
    <xf numFmtId="1" fontId="62" fillId="0" borderId="0" xfId="4" applyNumberFormat="1" applyFont="1" applyAlignment="1" applyProtection="1">
      <alignment horizontal="center"/>
    </xf>
    <xf numFmtId="1" fontId="63" fillId="0" borderId="0" xfId="6" applyNumberFormat="1" applyFont="1" applyAlignment="1">
      <alignment horizontal="center"/>
    </xf>
    <xf numFmtId="1" fontId="7" fillId="0" borderId="0" xfId="6" applyNumberFormat="1" applyFont="1" applyFill="1"/>
    <xf numFmtId="0" fontId="0" fillId="0" borderId="0" xfId="0" applyFont="1" applyFill="1" applyBorder="1"/>
    <xf numFmtId="172" fontId="0" fillId="0" borderId="0" xfId="0" applyNumberFormat="1" applyFont="1" applyFill="1" applyBorder="1"/>
    <xf numFmtId="3" fontId="0" fillId="0" borderId="0" xfId="0" applyNumberFormat="1" applyFont="1" applyFill="1" applyBorder="1"/>
    <xf numFmtId="3" fontId="0" fillId="0" borderId="0" xfId="0" applyNumberFormat="1" applyFill="1"/>
    <xf numFmtId="0" fontId="3" fillId="5" borderId="0" xfId="4" applyFill="1" applyAlignment="1" applyProtection="1"/>
    <xf numFmtId="168" fontId="0" fillId="0" borderId="7" xfId="0" applyNumberFormat="1" applyBorder="1"/>
    <xf numFmtId="168" fontId="0" fillId="0" borderId="3" xfId="0" applyNumberFormat="1" applyBorder="1"/>
    <xf numFmtId="167" fontId="0" fillId="0" borderId="3" xfId="0" applyNumberFormat="1" applyBorder="1"/>
    <xf numFmtId="169" fontId="0" fillId="0" borderId="7" xfId="0" applyNumberFormat="1" applyBorder="1"/>
    <xf numFmtId="169" fontId="0" fillId="0" borderId="3" xfId="0" applyNumberFormat="1" applyBorder="1"/>
    <xf numFmtId="168" fontId="0" fillId="0" borderId="0" xfId="0" applyNumberFormat="1" applyBorder="1"/>
    <xf numFmtId="167" fontId="0" fillId="0" borderId="2" xfId="0" applyNumberFormat="1" applyBorder="1"/>
    <xf numFmtId="0" fontId="18" fillId="0" borderId="9" xfId="0" applyFont="1" applyBorder="1" applyAlignment="1">
      <alignment wrapText="1"/>
    </xf>
    <xf numFmtId="0" fontId="18" fillId="0" borderId="10" xfId="0" applyFont="1" applyBorder="1" applyAlignment="1">
      <alignment wrapText="1"/>
    </xf>
    <xf numFmtId="0" fontId="18" fillId="0" borderId="11" xfId="0" applyFont="1" applyBorder="1" applyAlignment="1">
      <alignment wrapText="1"/>
    </xf>
    <xf numFmtId="168" fontId="0" fillId="0" borderId="2" xfId="0" applyNumberFormat="1" applyBorder="1"/>
    <xf numFmtId="168" fontId="0" fillId="0" borderId="1" xfId="0" applyNumberFormat="1" applyBorder="1"/>
    <xf numFmtId="167" fontId="0" fillId="0" borderId="0" xfId="0" applyNumberFormat="1" applyBorder="1"/>
    <xf numFmtId="167" fontId="0" fillId="0" borderId="1" xfId="0" applyNumberFormat="1" applyBorder="1"/>
    <xf numFmtId="0" fontId="0" fillId="0" borderId="11" xfId="0" applyBorder="1" applyAlignment="1">
      <alignment wrapText="1"/>
    </xf>
    <xf numFmtId="0" fontId="0" fillId="0" borderId="10" xfId="0" applyBorder="1" applyAlignment="1">
      <alignment wrapText="1"/>
    </xf>
    <xf numFmtId="0" fontId="0" fillId="0" borderId="9" xfId="0" applyBorder="1" applyAlignment="1">
      <alignment wrapText="1"/>
    </xf>
    <xf numFmtId="0" fontId="0" fillId="0" borderId="0" xfId="0"/>
    <xf numFmtId="0" fontId="0" fillId="0" borderId="0" xfId="0"/>
    <xf numFmtId="0" fontId="41" fillId="0" borderId="0" xfId="4" applyFont="1" applyAlignment="1" applyProtection="1">
      <alignment horizontal="left"/>
    </xf>
    <xf numFmtId="0" fontId="43" fillId="0" borderId="0" xfId="0" applyFont="1" applyAlignment="1">
      <alignment horizontal="left"/>
    </xf>
    <xf numFmtId="0" fontId="44" fillId="0" borderId="0" xfId="0" applyFont="1" applyAlignment="1">
      <alignment wrapText="1"/>
    </xf>
    <xf numFmtId="0" fontId="44" fillId="0" borderId="0" xfId="0" applyFont="1" applyAlignment="1">
      <alignment horizontal="left"/>
    </xf>
    <xf numFmtId="0" fontId="70" fillId="0" borderId="0" xfId="0" applyFont="1" applyAlignment="1">
      <alignment wrapText="1"/>
    </xf>
    <xf numFmtId="0" fontId="0" fillId="55" borderId="0" xfId="0" applyFont="1" applyFill="1"/>
    <xf numFmtId="0" fontId="0" fillId="55" borderId="0" xfId="0" applyFont="1" applyFill="1" applyBorder="1"/>
    <xf numFmtId="177" fontId="0" fillId="55" borderId="0" xfId="3" applyNumberFormat="1" applyFont="1" applyFill="1"/>
    <xf numFmtId="170" fontId="0" fillId="8" borderId="0" xfId="8" applyNumberFormat="1" applyFont="1" applyFill="1" applyProtection="1">
      <protection locked="0"/>
    </xf>
    <xf numFmtId="0" fontId="3" fillId="0" borderId="0" xfId="4" applyFill="1" applyAlignment="1" applyProtection="1">
      <alignment vertical="center"/>
    </xf>
    <xf numFmtId="1" fontId="71" fillId="5" borderId="0" xfId="6" applyNumberFormat="1" applyFont="1" applyFill="1"/>
    <xf numFmtId="168" fontId="0" fillId="0" borderId="0" xfId="0" applyNumberFormat="1" applyFill="1"/>
    <xf numFmtId="0" fontId="35" fillId="0" borderId="0" xfId="0" applyFont="1" applyFill="1"/>
    <xf numFmtId="0" fontId="70" fillId="0" borderId="0" xfId="0" applyFont="1" applyAlignment="1">
      <alignment horizontal="left"/>
    </xf>
    <xf numFmtId="0" fontId="70" fillId="0" borderId="0" xfId="0" applyFont="1" applyAlignment="1"/>
    <xf numFmtId="0" fontId="16" fillId="0" borderId="0" xfId="0" applyFont="1" applyFill="1"/>
    <xf numFmtId="0" fontId="27" fillId="0" borderId="0" xfId="0" applyFont="1" applyFill="1"/>
    <xf numFmtId="0" fontId="3" fillId="0" borderId="0" xfId="4" applyFill="1" applyAlignment="1" applyProtection="1"/>
    <xf numFmtId="0" fontId="73" fillId="0" borderId="0" xfId="0" applyFont="1" applyAlignment="1">
      <alignment vertical="center"/>
    </xf>
    <xf numFmtId="0" fontId="18" fillId="0" borderId="0" xfId="0" applyFont="1" applyFill="1" applyBorder="1" applyAlignment="1">
      <alignment horizontal="center" wrapText="1"/>
    </xf>
    <xf numFmtId="2" fontId="0" fillId="0" borderId="0" xfId="0" applyNumberFormat="1" applyFill="1" applyBorder="1" applyAlignment="1">
      <alignment horizontal="center" wrapText="1"/>
    </xf>
    <xf numFmtId="165" fontId="0" fillId="23" borderId="12" xfId="0" applyNumberFormat="1" applyFill="1" applyBorder="1"/>
    <xf numFmtId="169" fontId="24" fillId="7" borderId="0" xfId="0" applyNumberFormat="1" applyFont="1" applyFill="1"/>
    <xf numFmtId="0" fontId="44" fillId="0" borderId="0" xfId="0" applyFont="1" applyAlignment="1">
      <alignment horizontal="left" wrapText="1"/>
    </xf>
    <xf numFmtId="0" fontId="70" fillId="0" borderId="0" xfId="0" applyFont="1" applyAlignment="1">
      <alignment horizontal="left" wrapText="1"/>
    </xf>
    <xf numFmtId="1" fontId="63" fillId="0" borderId="4" xfId="6" applyNumberFormat="1" applyFont="1" applyBorder="1" applyAlignment="1">
      <alignment horizontal="center"/>
    </xf>
    <xf numFmtId="0" fontId="3" fillId="0" borderId="0" xfId="4" applyAlignment="1" applyProtection="1"/>
    <xf numFmtId="9" fontId="0" fillId="23" borderId="12" xfId="0" applyNumberFormat="1" applyFill="1" applyBorder="1"/>
    <xf numFmtId="1" fontId="0" fillId="23" borderId="12" xfId="0" applyNumberFormat="1" applyFill="1" applyBorder="1"/>
    <xf numFmtId="9" fontId="15" fillId="0" borderId="0" xfId="8" applyFont="1" applyFill="1"/>
    <xf numFmtId="9" fontId="0" fillId="0" borderId="0" xfId="8" applyFont="1"/>
    <xf numFmtId="0" fontId="3" fillId="0" borderId="0" xfId="4" applyFill="1" applyAlignment="1" applyProtection="1">
      <alignment vertical="center"/>
    </xf>
    <xf numFmtId="0" fontId="0" fillId="56" borderId="0" xfId="0" applyFill="1"/>
    <xf numFmtId="6" fontId="0" fillId="56" borderId="0" xfId="0" applyNumberFormat="1" applyFill="1"/>
    <xf numFmtId="0" fontId="18" fillId="7" borderId="0" xfId="0" applyFont="1" applyFill="1"/>
    <xf numFmtId="0" fontId="41" fillId="7" borderId="0" xfId="4" applyFont="1" applyFill="1" applyAlignment="1" applyProtection="1">
      <alignment horizontal="left"/>
    </xf>
    <xf numFmtId="0" fontId="0" fillId="7" borderId="0" xfId="0" applyFont="1" applyFill="1" applyBorder="1"/>
    <xf numFmtId="0" fontId="0" fillId="7" borderId="1" xfId="0" applyFill="1" applyBorder="1"/>
    <xf numFmtId="0" fontId="0" fillId="7" borderId="0" xfId="0" applyFont="1" applyFill="1"/>
    <xf numFmtId="0" fontId="18" fillId="7" borderId="5" xfId="0" applyFont="1" applyFill="1" applyBorder="1"/>
    <xf numFmtId="0" fontId="20" fillId="7" borderId="5" xfId="0" applyFont="1" applyFill="1" applyBorder="1"/>
    <xf numFmtId="0" fontId="0" fillId="7" borderId="5" xfId="0" applyFill="1" applyBorder="1"/>
    <xf numFmtId="177" fontId="0" fillId="7" borderId="0" xfId="3" applyNumberFormat="1" applyFont="1" applyFill="1"/>
    <xf numFmtId="0" fontId="3" fillId="7" borderId="0" xfId="4" applyFill="1" applyAlignment="1" applyProtection="1"/>
    <xf numFmtId="0" fontId="3" fillId="7" borderId="0" xfId="4" applyFill="1" applyAlignment="1" applyProtection="1">
      <alignment horizontal="right"/>
    </xf>
    <xf numFmtId="0" fontId="18" fillId="7" borderId="5" xfId="0" applyFont="1" applyFill="1" applyBorder="1" applyAlignment="1">
      <alignment horizontal="center"/>
    </xf>
    <xf numFmtId="0" fontId="37" fillId="7" borderId="0" xfId="0" applyFont="1" applyFill="1"/>
    <xf numFmtId="0" fontId="25" fillId="7" borderId="0" xfId="0" applyFont="1" applyFill="1"/>
    <xf numFmtId="0" fontId="19" fillId="7" borderId="0" xfId="0" applyFont="1" applyFill="1"/>
    <xf numFmtId="0" fontId="26" fillId="7" borderId="0" xfId="0" applyFont="1" applyFill="1"/>
    <xf numFmtId="0" fontId="3" fillId="7" borderId="0" xfId="4" applyFill="1" applyAlignment="1" applyProtection="1">
      <alignment vertical="center"/>
    </xf>
    <xf numFmtId="0" fontId="42" fillId="7" borderId="0" xfId="0" applyFont="1" applyFill="1"/>
    <xf numFmtId="0" fontId="41" fillId="7" borderId="0" xfId="4" applyFont="1" applyFill="1" applyAlignment="1" applyProtection="1"/>
    <xf numFmtId="0" fontId="22" fillId="7" borderId="0" xfId="0" applyFont="1" applyFill="1"/>
    <xf numFmtId="0" fontId="20" fillId="7" borderId="0" xfId="0" applyFont="1" applyFill="1" applyAlignment="1">
      <alignment horizontal="left"/>
    </xf>
    <xf numFmtId="0" fontId="39" fillId="7" borderId="0" xfId="0" applyFont="1" applyFill="1"/>
    <xf numFmtId="0" fontId="21" fillId="7" borderId="0" xfId="0" applyFont="1" applyFill="1"/>
    <xf numFmtId="6" fontId="39" fillId="7" borderId="0" xfId="0" applyNumberFormat="1" applyFont="1" applyFill="1"/>
    <xf numFmtId="0" fontId="38" fillId="7" borderId="0" xfId="0" applyFont="1" applyFill="1"/>
    <xf numFmtId="0" fontId="3" fillId="0" borderId="0" xfId="4" applyFill="1" applyAlignment="1" applyProtection="1">
      <alignment vertical="center"/>
    </xf>
    <xf numFmtId="0" fontId="44" fillId="0" borderId="0" xfId="0" applyFont="1" applyAlignment="1">
      <alignment horizontal="left" wrapText="1"/>
    </xf>
    <xf numFmtId="0" fontId="70" fillId="0" borderId="0" xfId="0" applyFont="1" applyAlignment="1">
      <alignment horizontal="left" wrapText="1"/>
    </xf>
    <xf numFmtId="0" fontId="35" fillId="7" borderId="0" xfId="0" applyFont="1" applyFill="1"/>
    <xf numFmtId="170" fontId="0" fillId="7" borderId="0" xfId="8" applyNumberFormat="1" applyFont="1" applyFill="1"/>
    <xf numFmtId="0" fontId="0" fillId="7" borderId="0" xfId="0" applyFill="1" applyBorder="1"/>
    <xf numFmtId="2" fontId="0" fillId="7" borderId="0" xfId="0" applyNumberFormat="1" applyFill="1"/>
    <xf numFmtId="171" fontId="0" fillId="7" borderId="0" xfId="0" applyNumberFormat="1" applyFill="1"/>
    <xf numFmtId="172" fontId="0" fillId="7" borderId="0" xfId="0" applyNumberFormat="1" applyFill="1"/>
    <xf numFmtId="173" fontId="15" fillId="7" borderId="0" xfId="1" applyNumberFormat="1" applyFont="1" applyFill="1" applyBorder="1"/>
    <xf numFmtId="6" fontId="0" fillId="7" borderId="0" xfId="0" applyNumberFormat="1" applyFill="1" applyAlignment="1">
      <alignment horizontal="right"/>
    </xf>
    <xf numFmtId="0" fontId="0" fillId="7" borderId="0" xfId="0" applyFill="1" applyAlignment="1">
      <alignment horizontal="right"/>
    </xf>
    <xf numFmtId="0" fontId="20" fillId="0" borderId="0" xfId="0" applyFont="1" applyAlignment="1">
      <alignment wrapText="1"/>
    </xf>
    <xf numFmtId="0" fontId="0" fillId="0" borderId="0" xfId="0" applyFont="1" applyAlignment="1">
      <alignment wrapText="1"/>
    </xf>
    <xf numFmtId="0" fontId="36" fillId="10" borderId="0" xfId="0" applyFont="1" applyFill="1" applyAlignment="1">
      <alignment wrapText="1"/>
    </xf>
    <xf numFmtId="0" fontId="22" fillId="0" borderId="0" xfId="0" applyFont="1" applyFill="1" applyAlignment="1">
      <alignment wrapText="1"/>
    </xf>
    <xf numFmtId="0" fontId="3" fillId="0" borderId="0" xfId="4" applyAlignment="1" applyProtection="1">
      <alignment wrapText="1"/>
    </xf>
    <xf numFmtId="0" fontId="0" fillId="0" borderId="0" xfId="0" applyFont="1" applyFill="1" applyAlignment="1">
      <alignment wrapText="1"/>
    </xf>
    <xf numFmtId="6" fontId="0" fillId="2" borderId="0" xfId="0" applyNumberFormat="1" applyFill="1"/>
    <xf numFmtId="173" fontId="15" fillId="2" borderId="0" xfId="1" applyNumberFormat="1" applyFont="1" applyFill="1" applyBorder="1" applyAlignment="1">
      <alignment horizontal="right"/>
    </xf>
    <xf numFmtId="173" fontId="15" fillId="11" borderId="0" xfId="1" applyNumberFormat="1" applyFont="1" applyFill="1" applyBorder="1" applyAlignment="1">
      <alignment horizontal="right"/>
    </xf>
    <xf numFmtId="167" fontId="0" fillId="17" borderId="0" xfId="0" applyNumberFormat="1" applyFill="1"/>
    <xf numFmtId="168" fontId="0" fillId="17" borderId="0" xfId="0" applyNumberFormat="1" applyFill="1"/>
    <xf numFmtId="173" fontId="15" fillId="2" borderId="0" xfId="1" applyNumberFormat="1" applyFont="1" applyFill="1" applyBorder="1" applyAlignment="1">
      <alignment horizontal="right" vertical="center"/>
    </xf>
    <xf numFmtId="0" fontId="0" fillId="7" borderId="0" xfId="0" applyFill="1" applyAlignment="1">
      <alignment horizontal="right" vertical="center"/>
    </xf>
    <xf numFmtId="177" fontId="0" fillId="0" borderId="0" xfId="3" applyNumberFormat="1" applyFont="1"/>
    <xf numFmtId="2" fontId="0" fillId="0" borderId="12" xfId="0" applyNumberFormat="1" applyBorder="1"/>
    <xf numFmtId="0" fontId="3" fillId="0" borderId="0" xfId="4" applyFill="1" applyAlignment="1" applyProtection="1">
      <alignment vertical="center"/>
    </xf>
    <xf numFmtId="0" fontId="44" fillId="0" borderId="0" xfId="0" applyFont="1" applyAlignment="1">
      <alignment horizontal="left" wrapText="1"/>
    </xf>
    <xf numFmtId="0" fontId="44" fillId="0" borderId="0" xfId="0" applyFont="1"/>
    <xf numFmtId="0" fontId="44" fillId="0" borderId="0" xfId="0" applyFont="1" applyAlignment="1"/>
    <xf numFmtId="0" fontId="76" fillId="0" borderId="0" xfId="0" applyFont="1"/>
    <xf numFmtId="0" fontId="77" fillId="0" borderId="0" xfId="0" applyFont="1"/>
    <xf numFmtId="0" fontId="78" fillId="0" borderId="0" xfId="4" applyFont="1" applyAlignment="1" applyProtection="1">
      <alignment horizontal="left"/>
    </xf>
    <xf numFmtId="0" fontId="83" fillId="0" borderId="0" xfId="0" applyFont="1"/>
    <xf numFmtId="0" fontId="44" fillId="0" borderId="0" xfId="0" applyFont="1" applyAlignment="1">
      <alignment vertical="center"/>
    </xf>
    <xf numFmtId="0" fontId="44" fillId="0" borderId="0" xfId="0" applyFont="1" applyAlignment="1">
      <alignment horizontal="left" vertical="top" wrapText="1"/>
    </xf>
    <xf numFmtId="0" fontId="44" fillId="0" borderId="0" xfId="0" applyFont="1" applyAlignment="1"/>
    <xf numFmtId="0" fontId="84" fillId="0" borderId="0" xfId="4" applyFont="1" applyAlignment="1" applyProtection="1"/>
    <xf numFmtId="0" fontId="78" fillId="0" borderId="0" xfId="4" applyFont="1" applyAlignment="1" applyProtection="1"/>
    <xf numFmtId="0" fontId="81" fillId="0" borderId="0" xfId="4" applyFont="1" applyAlignment="1" applyProtection="1"/>
    <xf numFmtId="0" fontId="82" fillId="0" borderId="0" xfId="0" applyFont="1" applyAlignment="1"/>
    <xf numFmtId="0" fontId="44" fillId="0" borderId="0" xfId="0" applyFont="1" applyAlignment="1">
      <alignment horizontal="left" wrapText="1"/>
    </xf>
    <xf numFmtId="0" fontId="44" fillId="0" borderId="0" xfId="0" applyFont="1" applyAlignment="1">
      <alignment horizontal="left"/>
    </xf>
    <xf numFmtId="0" fontId="79" fillId="0" borderId="0" xfId="4" applyFont="1" applyAlignment="1" applyProtection="1"/>
    <xf numFmtId="0" fontId="80" fillId="0" borderId="0" xfId="0" applyFont="1" applyAlignment="1"/>
    <xf numFmtId="0" fontId="3" fillId="0" borderId="0" xfId="4" applyFill="1" applyAlignment="1" applyProtection="1">
      <alignment vertical="center"/>
    </xf>
    <xf numFmtId="0" fontId="3" fillId="0" borderId="0" xfId="4" applyAlignment="1" applyProtection="1">
      <alignment vertical="center"/>
    </xf>
    <xf numFmtId="0" fontId="3" fillId="7" borderId="0" xfId="4" applyFill="1" applyAlignment="1" applyProtection="1">
      <alignment horizontal="left"/>
    </xf>
    <xf numFmtId="0" fontId="75" fillId="0" borderId="10" xfId="0" applyFont="1" applyBorder="1" applyAlignment="1">
      <alignment horizontal="left" vertical="top" wrapText="1"/>
    </xf>
    <xf numFmtId="0" fontId="0" fillId="0" borderId="10" xfId="0" applyBorder="1" applyAlignment="1">
      <alignment horizontal="left" vertical="top" wrapText="1"/>
    </xf>
    <xf numFmtId="0" fontId="3" fillId="0" borderId="0" xfId="4" applyAlignment="1" applyProtection="1">
      <alignment horizontal="left"/>
    </xf>
    <xf numFmtId="0" fontId="0" fillId="0" borderId="0" xfId="0" applyFill="1" applyAlignment="1"/>
    <xf numFmtId="0" fontId="0" fillId="0" borderId="0" xfId="0" applyAlignment="1"/>
    <xf numFmtId="0" fontId="3" fillId="0" borderId="0" xfId="4" applyAlignment="1" applyProtection="1"/>
    <xf numFmtId="0" fontId="70" fillId="0" borderId="0" xfId="0" applyFont="1" applyAlignment="1">
      <alignment horizontal="left" wrapText="1"/>
    </xf>
    <xf numFmtId="0" fontId="0" fillId="0" borderId="0" xfId="0" applyAlignment="1">
      <alignment vertical="center"/>
    </xf>
  </cellXfs>
  <cellStyles count="59">
    <cellStyle name="20% - Accent1" xfId="34" builtinId="30" customBuiltin="1"/>
    <cellStyle name="20% - Accent2" xfId="38" builtinId="34" customBuiltin="1"/>
    <cellStyle name="20% - Accent3" xfId="42" builtinId="38" customBuiltin="1"/>
    <cellStyle name="20% - Accent4" xfId="46" builtinId="42" customBuiltin="1"/>
    <cellStyle name="20% - Accent5" xfId="50" builtinId="46" customBuiltin="1"/>
    <cellStyle name="20% - Accent6" xfId="54" builtinId="50" customBuiltin="1"/>
    <cellStyle name="40% - Accent1" xfId="35" builtinId="31" customBuiltin="1"/>
    <cellStyle name="40% - Accent2" xfId="39" builtinId="35" customBuiltin="1"/>
    <cellStyle name="40% - Accent3" xfId="43" builtinId="39" customBuiltin="1"/>
    <cellStyle name="40% - Accent4" xfId="47" builtinId="43" customBuiltin="1"/>
    <cellStyle name="40% - Accent5" xfId="51" builtinId="47" customBuiltin="1"/>
    <cellStyle name="40% - Accent6" xfId="55" builtinId="51" customBuiltin="1"/>
    <cellStyle name="60% - Accent1" xfId="36" builtinId="32" customBuiltin="1"/>
    <cellStyle name="60% - Accent2" xfId="40" builtinId="36" customBuiltin="1"/>
    <cellStyle name="60% - Accent3" xfId="44" builtinId="40" customBuiltin="1"/>
    <cellStyle name="60% - Accent4" xfId="48" builtinId="44" customBuiltin="1"/>
    <cellStyle name="60% - Accent5" xfId="52" builtinId="48" customBuiltin="1"/>
    <cellStyle name="60% - Accent6" xfId="56" builtinId="52" customBuiltin="1"/>
    <cellStyle name="Accent1" xfId="33" builtinId="29" customBuiltin="1"/>
    <cellStyle name="Accent2" xfId="37" builtinId="33" customBuiltin="1"/>
    <cellStyle name="Accent3" xfId="41" builtinId="37" customBuiltin="1"/>
    <cellStyle name="Accent4" xfId="45" builtinId="41" customBuiltin="1"/>
    <cellStyle name="Accent5" xfId="49" builtinId="45" customBuiltin="1"/>
    <cellStyle name="Accent6" xfId="53" builtinId="49" customBuiltin="1"/>
    <cellStyle name="Bad" xfId="22" builtinId="27" customBuiltin="1"/>
    <cellStyle name="Calculation" xfId="26" builtinId="22" customBuiltin="1"/>
    <cellStyle name="Check Cell" xfId="28" builtinId="23" customBuiltin="1"/>
    <cellStyle name="Comma" xfId="1" builtinId="3"/>
    <cellStyle name="Comma 2" xfId="2"/>
    <cellStyle name="Currency" xfId="3" builtinId="4"/>
    <cellStyle name="Explanatory Text" xfId="31" builtinId="53" customBuiltin="1"/>
    <cellStyle name="Followed Hyperlink 2" xfId="57"/>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Hyperlink" xfId="4" builtinId="8"/>
    <cellStyle name="Hyperlink 2" xfId="5"/>
    <cellStyle name="Hyperlink 3" xfId="58"/>
    <cellStyle name="Input" xfId="24" builtinId="20" customBuiltin="1"/>
    <cellStyle name="Linked Cell" xfId="27" builtinId="24" customBuiltin="1"/>
    <cellStyle name="Neutral" xfId="23" builtinId="28" customBuiltin="1"/>
    <cellStyle name="Normal" xfId="0" builtinId="0"/>
    <cellStyle name="Normal 2" xfId="6"/>
    <cellStyle name="Normal 2 2" xfId="9"/>
    <cellStyle name="Normal 3" xfId="7"/>
    <cellStyle name="Normal 3 2" xfId="10"/>
    <cellStyle name="Normal 4" xfId="11"/>
    <cellStyle name="Normal 5" xfId="12"/>
    <cellStyle name="Normal 6" xfId="13"/>
    <cellStyle name="Note" xfId="30" builtinId="10" customBuiltin="1"/>
    <cellStyle name="Output" xfId="25" builtinId="21" customBuiltin="1"/>
    <cellStyle name="Percent" xfId="8" builtinId="5"/>
    <cellStyle name="Percent 2" xfId="14"/>
    <cellStyle name="Percent 3" xfId="15"/>
    <cellStyle name="Title" xfId="16" builtinId="15" customBuiltin="1"/>
    <cellStyle name="Total" xfId="32" builtinId="25" customBuiltin="1"/>
    <cellStyle name="Warning Text" xfId="29" builtinId="11" customBuiltin="1"/>
  </cellStyles>
  <dxfs count="62">
    <dxf>
      <font>
        <b/>
        <i val="0"/>
        <color rgb="FF98002E"/>
        <name val="Cambria"/>
        <scheme val="none"/>
      </font>
    </dxf>
    <dxf>
      <font>
        <b/>
        <i val="0"/>
        <u/>
        <color rgb="FF307C75"/>
      </font>
    </dxf>
    <dxf>
      <font>
        <b/>
        <i val="0"/>
        <color rgb="FF98002E"/>
        <name val="Cambria"/>
        <scheme val="none"/>
      </font>
    </dxf>
    <dxf>
      <font>
        <b/>
        <i val="0"/>
        <u/>
        <color rgb="FF307C75"/>
      </font>
    </dxf>
    <dxf>
      <font>
        <b/>
        <i val="0"/>
        <color rgb="FF98002E"/>
        <name val="Cambria"/>
        <scheme val="none"/>
      </font>
    </dxf>
    <dxf>
      <font>
        <b/>
        <i val="0"/>
        <u/>
        <color rgb="FF307C75"/>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307C75"/>
        <name val="Cambria"/>
        <scheme val="none"/>
      </font>
    </dxf>
    <dxf>
      <font>
        <b/>
        <i val="0"/>
        <color rgb="FF98002E"/>
        <name val="Cambria"/>
        <scheme val="none"/>
      </font>
    </dxf>
    <dxf>
      <font>
        <b/>
        <i val="0"/>
        <color rgb="FF98002E"/>
        <name val="Cambria"/>
        <scheme val="none"/>
      </font>
    </dxf>
    <dxf>
      <font>
        <b/>
        <i val="0"/>
        <u/>
        <color rgb="FF307C75"/>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20BA7"/>
      <color rgb="FFF0DFDE"/>
      <color rgb="FFE4C6C3"/>
      <color rgb="FFFF8585"/>
      <color rgb="FFB0C33B"/>
      <color rgb="FF98002E"/>
      <color rgb="FFD8ACAB"/>
      <color rgb="FFCFEBE7"/>
      <color rgb="FFA1D9D4"/>
      <color rgb="FF21B9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08261280827299"/>
          <c:y val="5.1400554097404502E-2"/>
          <c:w val="0.84988325816007604"/>
          <c:h val="0.79164355314322399"/>
        </c:manualLayout>
      </c:layout>
      <c:lineChart>
        <c:grouping val="standard"/>
        <c:varyColors val="0"/>
        <c:ser>
          <c:idx val="0"/>
          <c:order val="0"/>
          <c:tx>
            <c:v>No intervention</c:v>
          </c:tx>
          <c:spPr>
            <a:ln w="25400">
              <a:solidFill>
                <a:schemeClr val="bg1">
                  <a:lumMod val="50000"/>
                </a:schemeClr>
              </a:solidFill>
              <a:prstDash val="solid"/>
            </a:ln>
          </c:spPr>
          <c:marker>
            <c:symbol val="none"/>
          </c:marker>
          <c:val>
            <c:numRef>
              <c:f>'Full results'!$E$14:$AC$14</c:f>
              <c:numCache>
                <c:formatCode>0.00</c:formatCode>
                <c:ptCount val="25"/>
                <c:pt idx="0">
                  <c:v>30.165005369100626</c:v>
                </c:pt>
                <c:pt idx="1">
                  <c:v>30.330022636805051</c:v>
                </c:pt>
                <c:pt idx="2">
                  <c:v>30.495057027302813</c:v>
                </c:pt>
                <c:pt idx="3">
                  <c:v>30.660109649422417</c:v>
                </c:pt>
                <c:pt idx="4">
                  <c:v>30.825181527835181</c:v>
                </c:pt>
                <c:pt idx="5">
                  <c:v>30.990281879828668</c:v>
                </c:pt>
                <c:pt idx="6">
                  <c:v>31.155413451896777</c:v>
                </c:pt>
                <c:pt idx="7">
                  <c:v>31.320587248986982</c:v>
                </c:pt>
                <c:pt idx="8">
                  <c:v>31.485798939468388</c:v>
                </c:pt>
                <c:pt idx="9">
                  <c:v>31.651046308292706</c:v>
                </c:pt>
                <c:pt idx="10">
                  <c:v>31.816355421603777</c:v>
                </c:pt>
                <c:pt idx="11">
                  <c:v>31.981729391717096</c:v>
                </c:pt>
                <c:pt idx="12">
                  <c:v>32.147174396896858</c:v>
                </c:pt>
                <c:pt idx="13">
                  <c:v>32.312684858771142</c:v>
                </c:pt>
                <c:pt idx="14">
                  <c:v>32.478290337508525</c:v>
                </c:pt>
                <c:pt idx="15">
                  <c:v>32.643985781304501</c:v>
                </c:pt>
                <c:pt idx="16">
                  <c:v>32.809793654243812</c:v>
                </c:pt>
                <c:pt idx="17">
                  <c:v>32.975703652001876</c:v>
                </c:pt>
                <c:pt idx="18">
                  <c:v>33.141740572648743</c:v>
                </c:pt>
                <c:pt idx="19">
                  <c:v>33.307860468355464</c:v>
                </c:pt>
                <c:pt idx="20">
                  <c:v>33.465932150613121</c:v>
                </c:pt>
                <c:pt idx="21">
                  <c:v>33.615899415223161</c:v>
                </c:pt>
                <c:pt idx="22">
                  <c:v>33.757791777998037</c:v>
                </c:pt>
                <c:pt idx="23">
                  <c:v>33.891660318370747</c:v>
                </c:pt>
                <c:pt idx="24">
                  <c:v>34.017515221637794</c:v>
                </c:pt>
              </c:numCache>
            </c:numRef>
          </c:val>
          <c:smooth val="0"/>
          <c:extLst>
            <c:ext xmlns:c16="http://schemas.microsoft.com/office/drawing/2014/chart" uri="{C3380CC4-5D6E-409C-BE32-E72D297353CC}">
              <c16:uniqueId val="{00000000-5B1F-4087-B8FC-DC0D1F6851D3}"/>
            </c:ext>
          </c:extLst>
        </c:ser>
        <c:ser>
          <c:idx val="1"/>
          <c:order val="1"/>
          <c:tx>
            <c:v>Intervention</c:v>
          </c:tx>
          <c:spPr>
            <a:ln w="25400">
              <a:solidFill>
                <a:srgbClr val="98002E"/>
              </a:solidFill>
              <a:prstDash val="lgDash"/>
            </a:ln>
          </c:spPr>
          <c:marker>
            <c:symbol val="none"/>
          </c:marker>
          <c:val>
            <c:numRef>
              <c:f>'Full results'!$E$18:$AC$18</c:f>
              <c:numCache>
                <c:formatCode>0.00</c:formatCode>
                <c:ptCount val="25"/>
                <c:pt idx="0">
                  <c:v>28.165005369100626</c:v>
                </c:pt>
                <c:pt idx="1">
                  <c:v>28.330022531614173</c:v>
                </c:pt>
                <c:pt idx="2">
                  <c:v>28.676874594014468</c:v>
                </c:pt>
                <c:pt idx="3">
                  <c:v>29.023744248814729</c:v>
                </c:pt>
                <c:pt idx="4">
                  <c:v>29.37063236520007</c:v>
                </c:pt>
                <c:pt idx="5">
                  <c:v>29.717547879088762</c:v>
                </c:pt>
                <c:pt idx="6">
                  <c:v>30.064493460087395</c:v>
                </c:pt>
                <c:pt idx="7">
                  <c:v>30.41148006366155</c:v>
                </c:pt>
                <c:pt idx="8">
                  <c:v>30.758503433614006</c:v>
                </c:pt>
                <c:pt idx="9">
                  <c:v>31.105561478041913</c:v>
                </c:pt>
                <c:pt idx="10">
                  <c:v>31.45268018382319</c:v>
                </c:pt>
                <c:pt idx="11">
                  <c:v>31.799862841117648</c:v>
                </c:pt>
                <c:pt idx="12">
                  <c:v>32.147115821650154</c:v>
                </c:pt>
                <c:pt idx="13">
                  <c:v>32.312615690730077</c:v>
                </c:pt>
                <c:pt idx="14">
                  <c:v>32.478210169348543</c:v>
                </c:pt>
                <c:pt idx="15">
                  <c:v>32.64389441149784</c:v>
                </c:pt>
                <c:pt idx="16">
                  <c:v>32.809690814208274</c:v>
                </c:pt>
                <c:pt idx="17">
                  <c:v>32.975589198685647</c:v>
                </c:pt>
                <c:pt idx="18">
                  <c:v>33.141614272036797</c:v>
                </c:pt>
                <c:pt idx="19">
                  <c:v>33.307723910151466</c:v>
                </c:pt>
                <c:pt idx="20">
                  <c:v>33.465785713427152</c:v>
                </c:pt>
                <c:pt idx="21">
                  <c:v>33.615743713917865</c:v>
                </c:pt>
                <c:pt idx="22">
                  <c:v>33.757627287236062</c:v>
                </c:pt>
                <c:pt idx="23">
                  <c:v>33.891487412160807</c:v>
                </c:pt>
                <c:pt idx="24">
                  <c:v>34.017334284658681</c:v>
                </c:pt>
              </c:numCache>
            </c:numRef>
          </c:val>
          <c:smooth val="0"/>
          <c:extLst>
            <c:ext xmlns:c16="http://schemas.microsoft.com/office/drawing/2014/chart" uri="{C3380CC4-5D6E-409C-BE32-E72D297353CC}">
              <c16:uniqueId val="{00000001-5B1F-4087-B8FC-DC0D1F6851D3}"/>
            </c:ext>
          </c:extLst>
        </c:ser>
        <c:dLbls>
          <c:showLegendKey val="0"/>
          <c:showVal val="0"/>
          <c:showCatName val="0"/>
          <c:showSerName val="0"/>
          <c:showPercent val="0"/>
          <c:showBubbleSize val="0"/>
        </c:dLbls>
        <c:smooth val="0"/>
        <c:axId val="145632256"/>
        <c:axId val="157645056"/>
      </c:lineChart>
      <c:catAx>
        <c:axId val="14563225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38697706264977799"/>
              <c:y val="0.93006854725683497"/>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57645056"/>
        <c:crosses val="autoZero"/>
        <c:auto val="1"/>
        <c:lblAlgn val="ctr"/>
        <c:lblOffset val="100"/>
        <c:noMultiLvlLbl val="0"/>
      </c:catAx>
      <c:valAx>
        <c:axId val="157645056"/>
        <c:scaling>
          <c:orientation val="minMax"/>
        </c:scaling>
        <c:delete val="0"/>
        <c:axPos val="l"/>
        <c:majorGridlines>
          <c:spPr>
            <a:ln w="3175">
              <a:solidFill>
                <a:srgbClr val="C0C0C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n-GB" sz="1000" b="1" i="0" u="none" strike="noStrike" baseline="0">
                    <a:solidFill>
                      <a:srgbClr val="000000"/>
                    </a:solidFill>
                    <a:latin typeface="Calibri"/>
                    <a:cs typeface="Calibri"/>
                  </a:rPr>
                  <a:t>BMI (kg/m</a:t>
                </a:r>
                <a:r>
                  <a:rPr lang="en-GB" sz="1000" b="1" i="0" u="none" strike="noStrike" baseline="30000">
                    <a:solidFill>
                      <a:srgbClr val="000000"/>
                    </a:solidFill>
                    <a:latin typeface="Calibri"/>
                    <a:cs typeface="Calibri"/>
                  </a:rPr>
                  <a:t>2</a:t>
                </a:r>
                <a:r>
                  <a:rPr lang="en-GB" sz="1000" b="1" i="0" u="none" strike="noStrike" baseline="0">
                    <a:solidFill>
                      <a:srgbClr val="000000"/>
                    </a:solidFill>
                    <a:latin typeface="Calibri"/>
                    <a:cs typeface="Calibri"/>
                  </a:rPr>
                  <a:t>)</a:t>
                </a:r>
              </a:p>
            </c:rich>
          </c:tx>
          <c:layout>
            <c:manualLayout>
              <c:xMode val="edge"/>
              <c:yMode val="edge"/>
              <c:x val="1.4104758644299901E-3"/>
              <c:y val="0.30833524450220401"/>
            </c:manualLayout>
          </c:layout>
          <c:overlay val="0"/>
          <c:spPr>
            <a:noFill/>
            <a:ln w="25400">
              <a:noFill/>
            </a:ln>
          </c:spPr>
        </c:title>
        <c:numFmt formatCode="0.0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5632256"/>
        <c:crosses val="autoZero"/>
        <c:crossBetween val="between"/>
      </c:valAx>
      <c:spPr>
        <a:solidFill>
          <a:srgbClr val="FFFFFF"/>
        </a:solidFill>
        <a:ln w="25400">
          <a:noFill/>
        </a:ln>
      </c:spPr>
    </c:plotArea>
    <c:legend>
      <c:legendPos val="r"/>
      <c:layout>
        <c:manualLayout>
          <c:xMode val="edge"/>
          <c:yMode val="edge"/>
          <c:x val="0.69043478260869595"/>
          <c:y val="0.59223504828886697"/>
          <c:w val="0.28695652173913"/>
          <c:h val="0.18123045298949203"/>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51257655293101"/>
          <c:y val="5.1400554097404502E-2"/>
          <c:w val="0.83017005686789203"/>
          <c:h val="0.78293847338483302"/>
        </c:manualLayout>
      </c:layout>
      <c:barChart>
        <c:barDir val="col"/>
        <c:grouping val="clustered"/>
        <c:varyColors val="0"/>
        <c:ser>
          <c:idx val="1"/>
          <c:order val="0"/>
          <c:tx>
            <c:v>Annual savings in healthcare costs</c:v>
          </c:tx>
          <c:spPr>
            <a:solidFill>
              <a:srgbClr val="6FC8C0"/>
            </a:solidFill>
            <a:ln w="25400">
              <a:noFill/>
            </a:ln>
          </c:spPr>
          <c:invertIfNegative val="0"/>
          <c:val>
            <c:numRef>
              <c:f>'Full results tables'!#REF!</c:f>
              <c:numCache>
                <c:formatCode>General</c:formatCode>
                <c:ptCount val="1"/>
                <c:pt idx="0">
                  <c:v>1</c:v>
                </c:pt>
              </c:numCache>
            </c:numRef>
          </c:val>
          <c:extLst>
            <c:ext xmlns:c16="http://schemas.microsoft.com/office/drawing/2014/chart" uri="{C3380CC4-5D6E-409C-BE32-E72D297353CC}">
              <c16:uniqueId val="{00000000-1701-4175-9348-953F3B6DD524}"/>
            </c:ext>
          </c:extLst>
        </c:ser>
        <c:ser>
          <c:idx val="0"/>
          <c:order val="2"/>
          <c:tx>
            <c:v>Annual increase in healthcare costs</c:v>
          </c:tx>
          <c:spPr>
            <a:solidFill>
              <a:srgbClr val="98002E"/>
            </a:solidFill>
            <a:ln w="25400">
              <a:noFill/>
            </a:ln>
          </c:spPr>
          <c:invertIfNegative val="0"/>
          <c:val>
            <c:numRef>
              <c:f>'Full results tables'!#REF!</c:f>
              <c:numCache>
                <c:formatCode>General</c:formatCode>
                <c:ptCount val="1"/>
                <c:pt idx="0">
                  <c:v>1</c:v>
                </c:pt>
              </c:numCache>
            </c:numRef>
          </c:val>
          <c:extLst>
            <c:ext xmlns:c16="http://schemas.microsoft.com/office/drawing/2014/chart" uri="{C3380CC4-5D6E-409C-BE32-E72D297353CC}">
              <c16:uniqueId val="{00000001-1701-4175-9348-953F3B6DD524}"/>
            </c:ext>
          </c:extLst>
        </c:ser>
        <c:dLbls>
          <c:showLegendKey val="0"/>
          <c:showVal val="0"/>
          <c:showCatName val="0"/>
          <c:showSerName val="0"/>
          <c:showPercent val="0"/>
          <c:showBubbleSize val="0"/>
        </c:dLbls>
        <c:gapWidth val="41"/>
        <c:overlap val="100"/>
        <c:axId val="65712128"/>
        <c:axId val="65714048"/>
      </c:barChart>
      <c:lineChart>
        <c:grouping val="standard"/>
        <c:varyColors val="0"/>
        <c:ser>
          <c:idx val="2"/>
          <c:order val="1"/>
          <c:tx>
            <c:v>Cumulative savings minus intervention costs</c:v>
          </c:tx>
          <c:spPr>
            <a:ln w="25400">
              <a:solidFill>
                <a:schemeClr val="bg1">
                  <a:lumMod val="50000"/>
                </a:schemeClr>
              </a:solidFill>
              <a:prstDash val="solid"/>
            </a:ln>
          </c:spPr>
          <c:marker>
            <c:symbol val="none"/>
          </c:marker>
          <c:val>
            <c:numRef>
              <c:f>'Full results'!$E$358:$AC$358</c:f>
              <c:numCache>
                <c:formatCode>"£"#,##0_);[Red]\("£"#,##0\)</c:formatCode>
                <c:ptCount val="25"/>
                <c:pt idx="0">
                  <c:v>222.89717331254633</c:v>
                </c:pt>
                <c:pt idx="1">
                  <c:v>858.07033786935233</c:v>
                </c:pt>
                <c:pt idx="2">
                  <c:v>1863.3676637467049</c:v>
                </c:pt>
                <c:pt idx="3">
                  <c:v>3180.4271961390577</c:v>
                </c:pt>
                <c:pt idx="4">
                  <c:v>4983.5247102866315</c:v>
                </c:pt>
                <c:pt idx="5">
                  <c:v>7175.7281812091633</c:v>
                </c:pt>
                <c:pt idx="6">
                  <c:v>9664.9732179983766</c:v>
                </c:pt>
                <c:pt idx="7">
                  <c:v>12364.315616468557</c:v>
                </c:pt>
                <c:pt idx="8">
                  <c:v>15192.275251743156</c:v>
                </c:pt>
                <c:pt idx="9">
                  <c:v>18175.678192278603</c:v>
                </c:pt>
                <c:pt idx="10">
                  <c:v>21199.222684921519</c:v>
                </c:pt>
                <c:pt idx="11">
                  <c:v>24158.275621530865</c:v>
                </c:pt>
                <c:pt idx="12">
                  <c:v>26959.992463002836</c:v>
                </c:pt>
                <c:pt idx="13">
                  <c:v>29563.779475898333</c:v>
                </c:pt>
                <c:pt idx="14">
                  <c:v>31958.430814383475</c:v>
                </c:pt>
                <c:pt idx="15">
                  <c:v>34151.137506984021</c:v>
                </c:pt>
                <c:pt idx="16">
                  <c:v>36149.063341741479</c:v>
                </c:pt>
                <c:pt idx="17">
                  <c:v>37959.986728680313</c:v>
                </c:pt>
                <c:pt idx="18">
                  <c:v>39591.813288309313</c:v>
                </c:pt>
                <c:pt idx="19">
                  <c:v>41052.225741839415</c:v>
                </c:pt>
                <c:pt idx="20">
                  <c:v>42347.388912435716</c:v>
                </c:pt>
                <c:pt idx="21">
                  <c:v>43483.078809091428</c:v>
                </c:pt>
                <c:pt idx="22">
                  <c:v>44467.336503771709</c:v>
                </c:pt>
                <c:pt idx="23">
                  <c:v>45306.995001064482</c:v>
                </c:pt>
                <c:pt idx="24">
                  <c:v>46006.391268323139</c:v>
                </c:pt>
              </c:numCache>
            </c:numRef>
          </c:val>
          <c:smooth val="0"/>
          <c:extLst>
            <c:ext xmlns:c16="http://schemas.microsoft.com/office/drawing/2014/chart" uri="{C3380CC4-5D6E-409C-BE32-E72D297353CC}">
              <c16:uniqueId val="{00000002-1701-4175-9348-953F3B6DD524}"/>
            </c:ext>
          </c:extLst>
        </c:ser>
        <c:dLbls>
          <c:showLegendKey val="0"/>
          <c:showVal val="0"/>
          <c:showCatName val="0"/>
          <c:showSerName val="0"/>
          <c:showPercent val="0"/>
          <c:showBubbleSize val="0"/>
        </c:dLbls>
        <c:marker val="1"/>
        <c:smooth val="0"/>
        <c:axId val="65712128"/>
        <c:axId val="65714048"/>
      </c:lineChart>
      <c:catAx>
        <c:axId val="657121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6504483814523201"/>
              <c:y val="0.93243236104920801"/>
            </c:manualLayout>
          </c:layout>
          <c:overlay val="0"/>
          <c:spPr>
            <a:noFill/>
            <a:ln w="25400">
              <a:noFill/>
            </a:ln>
          </c:spPr>
        </c:title>
        <c:numFmt formatCode="General" sourceLinked="1"/>
        <c:majorTickMark val="out"/>
        <c:minorTickMark val="none"/>
        <c:tickLblPos val="low"/>
        <c:spPr>
          <a:ln w="25400">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5714048"/>
        <c:crosses val="autoZero"/>
        <c:auto val="1"/>
        <c:lblAlgn val="ctr"/>
        <c:lblOffset val="100"/>
        <c:noMultiLvlLbl val="0"/>
      </c:catAx>
      <c:valAx>
        <c:axId val="6571404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Amount</a:t>
                </a:r>
              </a:p>
            </c:rich>
          </c:tx>
          <c:layout>
            <c:manualLayout>
              <c:xMode val="edge"/>
              <c:yMode val="edge"/>
              <c:x val="3.2051983085447698E-3"/>
              <c:y val="0.36555109856550899"/>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5712128"/>
        <c:crosses val="autoZero"/>
        <c:crossBetween val="between"/>
      </c:valAx>
      <c:spPr>
        <a:solidFill>
          <a:srgbClr val="FFFFFF"/>
        </a:solidFill>
        <a:ln w="25400">
          <a:noFill/>
        </a:ln>
      </c:spPr>
    </c:plotArea>
    <c:legend>
      <c:legendPos val="r"/>
      <c:layout>
        <c:manualLayout>
          <c:xMode val="edge"/>
          <c:yMode val="edge"/>
          <c:x val="0.136574256342957"/>
          <c:y val="5.7652321761666597E-2"/>
          <c:w val="0.40277850685331001"/>
          <c:h val="0.2421390250746954"/>
        </c:manualLayout>
      </c:layout>
      <c:overlay val="0"/>
      <c:spPr>
        <a:noFill/>
        <a:ln w="25400">
          <a:noFill/>
        </a:ln>
      </c:spPr>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7592148807499"/>
          <c:y val="5.1400554097404502E-2"/>
          <c:w val="0.85336035604245097"/>
          <c:h val="0.78145815106445005"/>
        </c:manualLayout>
      </c:layout>
      <c:lineChart>
        <c:grouping val="standard"/>
        <c:varyColors val="0"/>
        <c:ser>
          <c:idx val="2"/>
          <c:order val="0"/>
          <c:tx>
            <c:v>Men (no intervention)</c:v>
          </c:tx>
          <c:spPr>
            <a:ln w="25400">
              <a:solidFill>
                <a:schemeClr val="bg1">
                  <a:lumMod val="50000"/>
                </a:schemeClr>
              </a:solidFill>
              <a:prstDash val="solid"/>
            </a:ln>
          </c:spPr>
          <c:marker>
            <c:symbol val="none"/>
          </c:marker>
          <c:val>
            <c:numRef>
              <c:f>Utilities!$AG$5:$BE$5</c:f>
              <c:numCache>
                <c:formatCode>_(* #,##0.00_);_(* \(#,##0.00\);_(* "-"??_);_(@_)</c:formatCode>
                <c:ptCount val="25"/>
                <c:pt idx="0">
                  <c:v>69.76356697761446</c:v>
                </c:pt>
                <c:pt idx="1">
                  <c:v>69.496124801510334</c:v>
                </c:pt>
                <c:pt idx="2">
                  <c:v>69.192702194771002</c:v>
                </c:pt>
                <c:pt idx="3">
                  <c:v>68.855721285944171</c:v>
                </c:pt>
                <c:pt idx="4">
                  <c:v>68.452469105553149</c:v>
                </c:pt>
                <c:pt idx="5">
                  <c:v>68.003777668286659</c:v>
                </c:pt>
                <c:pt idx="6">
                  <c:v>67.317104717573017</c:v>
                </c:pt>
                <c:pt idx="7">
                  <c:v>66.382338375345128</c:v>
                </c:pt>
                <c:pt idx="8">
                  <c:v>65.416713373168633</c:v>
                </c:pt>
                <c:pt idx="9">
                  <c:v>64.354526472001425</c:v>
                </c:pt>
                <c:pt idx="10">
                  <c:v>63.230984816879072</c:v>
                </c:pt>
                <c:pt idx="11">
                  <c:v>62.05105540074198</c:v>
                </c:pt>
                <c:pt idx="12">
                  <c:v>60.825478758593249</c:v>
                </c:pt>
                <c:pt idx="13">
                  <c:v>59.552019823660927</c:v>
                </c:pt>
                <c:pt idx="14">
                  <c:v>58.179600971329982</c:v>
                </c:pt>
                <c:pt idx="15">
                  <c:v>56.76176691886814</c:v>
                </c:pt>
                <c:pt idx="16">
                  <c:v>55.295258126311147</c:v>
                </c:pt>
                <c:pt idx="17">
                  <c:v>53.796172290892947</c:v>
                </c:pt>
                <c:pt idx="18">
                  <c:v>52.264192339186451</c:v>
                </c:pt>
                <c:pt idx="19">
                  <c:v>50.64971217891506</c:v>
                </c:pt>
                <c:pt idx="20">
                  <c:v>48.956851053141548</c:v>
                </c:pt>
                <c:pt idx="21">
                  <c:v>47.19832262877599</c:v>
                </c:pt>
                <c:pt idx="22">
                  <c:v>45.411178482903409</c:v>
                </c:pt>
                <c:pt idx="23">
                  <c:v>43.568570248406907</c:v>
                </c:pt>
                <c:pt idx="24">
                  <c:v>41.637415479178046</c:v>
                </c:pt>
              </c:numCache>
            </c:numRef>
          </c:val>
          <c:smooth val="0"/>
          <c:extLst>
            <c:ext xmlns:c16="http://schemas.microsoft.com/office/drawing/2014/chart" uri="{C3380CC4-5D6E-409C-BE32-E72D297353CC}">
              <c16:uniqueId val="{00000000-A5AE-4263-9180-F7A9A766D337}"/>
            </c:ext>
          </c:extLst>
        </c:ser>
        <c:ser>
          <c:idx val="0"/>
          <c:order val="1"/>
          <c:tx>
            <c:v>Men (intervention)</c:v>
          </c:tx>
          <c:spPr>
            <a:ln>
              <a:solidFill>
                <a:srgbClr val="98002E"/>
              </a:solidFill>
              <a:prstDash val="dash"/>
            </a:ln>
          </c:spPr>
          <c:marker>
            <c:symbol val="none"/>
          </c:marker>
          <c:val>
            <c:numRef>
              <c:f>Utilities!$AG$36:$BE$36</c:f>
              <c:numCache>
                <c:formatCode>_(* #,##0.00_);_(* \(#,##0.00\);_(* "-"??_);_(@_)</c:formatCode>
                <c:ptCount val="25"/>
                <c:pt idx="0">
                  <c:v>69.77009760246068</c:v>
                </c:pt>
                <c:pt idx="1">
                  <c:v>69.516113776214667</c:v>
                </c:pt>
                <c:pt idx="2">
                  <c:v>69.227186158999714</c:v>
                </c:pt>
                <c:pt idx="3">
                  <c:v>68.904886552005209</c:v>
                </c:pt>
                <c:pt idx="4">
                  <c:v>68.5211078626171</c:v>
                </c:pt>
                <c:pt idx="5">
                  <c:v>68.091335384750124</c:v>
                </c:pt>
                <c:pt idx="6">
                  <c:v>67.619623066068172</c:v>
                </c:pt>
                <c:pt idx="7">
                  <c:v>67.101547554319211</c:v>
                </c:pt>
                <c:pt idx="8">
                  <c:v>66.122584683343078</c:v>
                </c:pt>
                <c:pt idx="9">
                  <c:v>64.956030828611432</c:v>
                </c:pt>
                <c:pt idx="10">
                  <c:v>63.720943928229218</c:v>
                </c:pt>
                <c:pt idx="11">
                  <c:v>62.422769952649311</c:v>
                </c:pt>
                <c:pt idx="12">
                  <c:v>61.072803522795724</c:v>
                </c:pt>
                <c:pt idx="13">
                  <c:v>59.737404087059147</c:v>
                </c:pt>
                <c:pt idx="14">
                  <c:v>58.367835545963153</c:v>
                </c:pt>
                <c:pt idx="15">
                  <c:v>56.951948580554351</c:v>
                </c:pt>
                <c:pt idx="16">
                  <c:v>55.486612352536795</c:v>
                </c:pt>
                <c:pt idx="17">
                  <c:v>53.987986217659447</c:v>
                </c:pt>
                <c:pt idx="18">
                  <c:v>52.455843223787177</c:v>
                </c:pt>
                <c:pt idx="19">
                  <c:v>50.838814627017385</c:v>
                </c:pt>
                <c:pt idx="20">
                  <c:v>49.142759948544843</c:v>
                </c:pt>
                <c:pt idx="21">
                  <c:v>47.380494251362897</c:v>
                </c:pt>
                <c:pt idx="22">
                  <c:v>45.589171780444453</c:v>
                </c:pt>
                <c:pt idx="23">
                  <c:v>43.741986626225973</c:v>
                </c:pt>
                <c:pt idx="24">
                  <c:v>41.80579331936547</c:v>
                </c:pt>
              </c:numCache>
            </c:numRef>
          </c:val>
          <c:smooth val="0"/>
          <c:extLst>
            <c:ext xmlns:c16="http://schemas.microsoft.com/office/drawing/2014/chart" uri="{C3380CC4-5D6E-409C-BE32-E72D297353CC}">
              <c16:uniqueId val="{00000001-A5AE-4263-9180-F7A9A766D337}"/>
            </c:ext>
          </c:extLst>
        </c:ser>
        <c:ser>
          <c:idx val="1"/>
          <c:order val="2"/>
          <c:tx>
            <c:v>Women (no intervention)</c:v>
          </c:tx>
          <c:spPr>
            <a:ln>
              <a:solidFill>
                <a:schemeClr val="bg1">
                  <a:lumMod val="75000"/>
                </a:schemeClr>
              </a:solidFill>
            </a:ln>
          </c:spPr>
          <c:marker>
            <c:symbol val="none"/>
          </c:marker>
          <c:val>
            <c:numRef>
              <c:f>Utilities!$AG$67:$BE$67</c:f>
              <c:numCache>
                <c:formatCode>_(* #,##0.00_);_(* \(#,##0.00\);_(* "-"??_);_(@_)</c:formatCode>
                <c:ptCount val="25"/>
                <c:pt idx="0">
                  <c:v>138.48821107711225</c:v>
                </c:pt>
                <c:pt idx="1">
                  <c:v>137.25445673727148</c:v>
                </c:pt>
                <c:pt idx="2">
                  <c:v>135.98117352575281</c:v>
                </c:pt>
                <c:pt idx="3">
                  <c:v>134.65301266104473</c:v>
                </c:pt>
                <c:pt idx="4">
                  <c:v>133.20512665527991</c:v>
                </c:pt>
                <c:pt idx="5">
                  <c:v>131.70028191085069</c:v>
                </c:pt>
                <c:pt idx="6">
                  <c:v>130.14069945420223</c:v>
                </c:pt>
                <c:pt idx="7">
                  <c:v>128.53573866000454</c:v>
                </c:pt>
                <c:pt idx="8">
                  <c:v>126.88077031621162</c:v>
                </c:pt>
                <c:pt idx="9">
                  <c:v>125.05980358785997</c:v>
                </c:pt>
                <c:pt idx="10">
                  <c:v>123.15757130541981</c:v>
                </c:pt>
                <c:pt idx="11">
                  <c:v>121.17330502496984</c:v>
                </c:pt>
                <c:pt idx="12">
                  <c:v>119.12443357010574</c:v>
                </c:pt>
                <c:pt idx="13">
                  <c:v>116.98862672155595</c:v>
                </c:pt>
                <c:pt idx="14">
                  <c:v>114.69776290864847</c:v>
                </c:pt>
                <c:pt idx="15">
                  <c:v>112.3300737708261</c:v>
                </c:pt>
                <c:pt idx="16">
                  <c:v>109.89198298283176</c:v>
                </c:pt>
                <c:pt idx="17">
                  <c:v>107.39383616392064</c:v>
                </c:pt>
                <c:pt idx="18">
                  <c:v>104.8480265214328</c:v>
                </c:pt>
                <c:pt idx="19">
                  <c:v>102.15313097769193</c:v>
                </c:pt>
                <c:pt idx="20">
                  <c:v>99.363184492173232</c:v>
                </c:pt>
                <c:pt idx="21">
                  <c:v>96.450140192608657</c:v>
                </c:pt>
                <c:pt idx="22">
                  <c:v>93.500800270146655</c:v>
                </c:pt>
                <c:pt idx="23">
                  <c:v>90.481310251279709</c:v>
                </c:pt>
                <c:pt idx="24">
                  <c:v>87.330729605231312</c:v>
                </c:pt>
              </c:numCache>
            </c:numRef>
          </c:val>
          <c:smooth val="0"/>
          <c:extLst>
            <c:ext xmlns:c16="http://schemas.microsoft.com/office/drawing/2014/chart" uri="{C3380CC4-5D6E-409C-BE32-E72D297353CC}">
              <c16:uniqueId val="{00000002-A5AE-4263-9180-F7A9A766D337}"/>
            </c:ext>
          </c:extLst>
        </c:ser>
        <c:ser>
          <c:idx val="3"/>
          <c:order val="3"/>
          <c:tx>
            <c:v>Women (intervention)</c:v>
          </c:tx>
          <c:spPr>
            <a:ln>
              <a:solidFill>
                <a:srgbClr val="21B9AA"/>
              </a:solidFill>
              <a:prstDash val="dash"/>
            </a:ln>
          </c:spPr>
          <c:marker>
            <c:symbol val="none"/>
          </c:marker>
          <c:val>
            <c:numRef>
              <c:f>Utilities!$AG$98:$BE$98</c:f>
              <c:numCache>
                <c:formatCode>_(* #,##0.00_);_(* \(#,##0.00\);_(* "-"??_);_(@_)</c:formatCode>
                <c:ptCount val="25"/>
                <c:pt idx="0">
                  <c:v>139.67511982927525</c:v>
                </c:pt>
                <c:pt idx="1">
                  <c:v>139.30412101941138</c:v>
                </c:pt>
                <c:pt idx="2">
                  <c:v>138.38706087408562</c:v>
                </c:pt>
                <c:pt idx="3">
                  <c:v>136.91448310047846</c:v>
                </c:pt>
                <c:pt idx="4">
                  <c:v>135.31539199733919</c:v>
                </c:pt>
                <c:pt idx="5">
                  <c:v>133.64273065967018</c:v>
                </c:pt>
                <c:pt idx="6">
                  <c:v>131.89916863785382</c:v>
                </c:pt>
                <c:pt idx="7">
                  <c:v>130.09465877266425</c:v>
                </c:pt>
                <c:pt idx="8">
                  <c:v>128.22511524634641</c:v>
                </c:pt>
                <c:pt idx="9">
                  <c:v>126.17983529978173</c:v>
                </c:pt>
                <c:pt idx="10">
                  <c:v>124.03860869593886</c:v>
                </c:pt>
                <c:pt idx="11">
                  <c:v>121.8015000278733</c:v>
                </c:pt>
                <c:pt idx="12">
                  <c:v>119.48688348651569</c:v>
                </c:pt>
                <c:pt idx="13">
                  <c:v>117.21719081262584</c:v>
                </c:pt>
                <c:pt idx="14">
                  <c:v>114.93089617931584</c:v>
                </c:pt>
                <c:pt idx="15">
                  <c:v>112.56693602758214</c:v>
                </c:pt>
                <c:pt idx="16">
                  <c:v>110.13183137450102</c:v>
                </c:pt>
                <c:pt idx="17">
                  <c:v>107.63599068518947</c:v>
                </c:pt>
                <c:pt idx="18">
                  <c:v>105.09185014559483</c:v>
                </c:pt>
                <c:pt idx="19">
                  <c:v>102.3958433817523</c:v>
                </c:pt>
                <c:pt idx="20">
                  <c:v>99.60419277194265</c:v>
                </c:pt>
                <c:pt idx="21">
                  <c:v>96.688994615648411</c:v>
                </c:pt>
                <c:pt idx="22">
                  <c:v>93.737022331390548</c:v>
                </c:pt>
                <c:pt idx="23">
                  <c:v>90.714522428563825</c:v>
                </c:pt>
                <c:pt idx="24">
                  <c:v>87.560484374385751</c:v>
                </c:pt>
              </c:numCache>
            </c:numRef>
          </c:val>
          <c:smooth val="0"/>
          <c:extLst>
            <c:ext xmlns:c16="http://schemas.microsoft.com/office/drawing/2014/chart" uri="{C3380CC4-5D6E-409C-BE32-E72D297353CC}">
              <c16:uniqueId val="{00000003-A5AE-4263-9180-F7A9A766D337}"/>
            </c:ext>
          </c:extLst>
        </c:ser>
        <c:dLbls>
          <c:showLegendKey val="0"/>
          <c:showVal val="0"/>
          <c:showCatName val="0"/>
          <c:showSerName val="0"/>
          <c:showPercent val="0"/>
          <c:showBubbleSize val="0"/>
        </c:dLbls>
        <c:smooth val="0"/>
        <c:axId val="65806720"/>
        <c:axId val="65808640"/>
      </c:lineChart>
      <c:catAx>
        <c:axId val="65806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5072710259043702"/>
              <c:y val="0.93243236104920801"/>
            </c:manualLayout>
          </c:layout>
          <c:overlay val="0"/>
          <c:spPr>
            <a:noFill/>
            <a:ln w="25400">
              <a:noFill/>
            </a:ln>
          </c:spPr>
        </c:title>
        <c:numFmt formatCode="General" sourceLinked="1"/>
        <c:majorTickMark val="out"/>
        <c:minorTickMark val="none"/>
        <c:tickLblPos val="low"/>
        <c:spPr>
          <a:ln w="25400">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5808640"/>
        <c:crosses val="autoZero"/>
        <c:auto val="1"/>
        <c:lblAlgn val="ctr"/>
        <c:lblOffset val="100"/>
        <c:noMultiLvlLbl val="0"/>
      </c:catAx>
      <c:valAx>
        <c:axId val="658086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Total QALYs</a:t>
                </a:r>
              </a:p>
            </c:rich>
          </c:tx>
          <c:layout>
            <c:manualLayout>
              <c:xMode val="edge"/>
              <c:yMode val="edge"/>
              <c:x val="6.6280295162334558E-3"/>
              <c:y val="0.29167896465771964"/>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5806720"/>
        <c:crosses val="autoZero"/>
        <c:crossBetween val="between"/>
      </c:valAx>
      <c:spPr>
        <a:solidFill>
          <a:srgbClr val="FFFFFF"/>
        </a:solidFill>
        <a:ln w="25400">
          <a:noFill/>
        </a:ln>
      </c:spPr>
    </c:plotArea>
    <c:legend>
      <c:legendPos val="r"/>
      <c:layout>
        <c:manualLayout>
          <c:xMode val="edge"/>
          <c:yMode val="edge"/>
          <c:x val="0.15483666737603746"/>
          <c:y val="0.541929051321415"/>
          <c:w val="0.29225970064552748"/>
          <c:h val="0.24450056950428367"/>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42656611443655"/>
          <c:y val="5.1400554097404502E-2"/>
          <c:w val="0.7742560853238627"/>
          <c:h val="0.78293847338483302"/>
        </c:manualLayout>
      </c:layout>
      <c:lineChart>
        <c:grouping val="standard"/>
        <c:varyColors val="0"/>
        <c:ser>
          <c:idx val="2"/>
          <c:order val="0"/>
          <c:tx>
            <c:v>Healthcare</c:v>
          </c:tx>
          <c:spPr>
            <a:ln w="25400">
              <a:solidFill>
                <a:schemeClr val="bg1">
                  <a:lumMod val="50000"/>
                </a:schemeClr>
              </a:solidFill>
              <a:prstDash val="solid"/>
            </a:ln>
          </c:spPr>
          <c:marker>
            <c:symbol val="none"/>
          </c:marker>
          <c:val>
            <c:numRef>
              <c:f>'Full results'!$E$325:$AC$325</c:f>
              <c:numCache>
                <c:formatCode>"£"#,##0_);[Red]\("£"#,##0\)</c:formatCode>
                <c:ptCount val="25"/>
                <c:pt idx="0">
                  <c:v>-189.57027501405128</c:v>
                </c:pt>
                <c:pt idx="1">
                  <c:v>-270.91033354683486</c:v>
                </c:pt>
                <c:pt idx="2">
                  <c:v>-341.63155741152082</c:v>
                </c:pt>
                <c:pt idx="3">
                  <c:v>-421.20632984568425</c:v>
                </c:pt>
                <c:pt idx="4">
                  <c:v>-526.70160675750276</c:v>
                </c:pt>
                <c:pt idx="5">
                  <c:v>-641.92465724629437</c:v>
                </c:pt>
                <c:pt idx="6">
                  <c:v>-750.95372795630294</c:v>
                </c:pt>
                <c:pt idx="7">
                  <c:v>-840.97349613104495</c:v>
                </c:pt>
                <c:pt idx="8">
                  <c:v>-933.28899884198131</c:v>
                </c:pt>
                <c:pt idx="9">
                  <c:v>-1037.3631220429627</c:v>
                </c:pt>
                <c:pt idx="10">
                  <c:v>-1150.5065500981648</c:v>
                </c:pt>
                <c:pt idx="11">
                  <c:v>-1272.1579529719884</c:v>
                </c:pt>
                <c:pt idx="12">
                  <c:v>-1403.3018261375821</c:v>
                </c:pt>
                <c:pt idx="13">
                  <c:v>-1534.6668283604565</c:v>
                </c:pt>
                <c:pt idx="14">
                  <c:v>-1654.4786619574736</c:v>
                </c:pt>
                <c:pt idx="15">
                  <c:v>-1763.3332236836959</c:v>
                </c:pt>
                <c:pt idx="16">
                  <c:v>-1861.8242103501334</c:v>
                </c:pt>
                <c:pt idx="17">
                  <c:v>-1950.5720916834368</c:v>
                </c:pt>
                <c:pt idx="18">
                  <c:v>-2030.1904206080721</c:v>
                </c:pt>
                <c:pt idx="19">
                  <c:v>-2101.5848508667409</c:v>
                </c:pt>
                <c:pt idx="20">
                  <c:v>-2165.2709766194494</c:v>
                </c:pt>
                <c:pt idx="21">
                  <c:v>-2221.7042448733364</c:v>
                </c:pt>
                <c:pt idx="22">
                  <c:v>-2271.4285328527098</c:v>
                </c:pt>
                <c:pt idx="23">
                  <c:v>-2314.8934303274664</c:v>
                </c:pt>
                <c:pt idx="24">
                  <c:v>-2352.412357746618</c:v>
                </c:pt>
              </c:numCache>
            </c:numRef>
          </c:val>
          <c:smooth val="0"/>
          <c:extLst>
            <c:ext xmlns:c16="http://schemas.microsoft.com/office/drawing/2014/chart" uri="{C3380CC4-5D6E-409C-BE32-E72D297353CC}">
              <c16:uniqueId val="{00000000-4338-4A42-98CE-066ACC0D0E14}"/>
            </c:ext>
          </c:extLst>
        </c:ser>
        <c:ser>
          <c:idx val="0"/>
          <c:order val="1"/>
          <c:tx>
            <c:v>Healthcare + Social Care</c:v>
          </c:tx>
          <c:spPr>
            <a:ln>
              <a:solidFill>
                <a:srgbClr val="98002E"/>
              </a:solidFill>
              <a:prstDash val="dash"/>
            </a:ln>
          </c:spPr>
          <c:marker>
            <c:symbol val="none"/>
          </c:marker>
          <c:val>
            <c:numRef>
              <c:f>'Full results'!$E$334:$AC$334</c:f>
              <c:numCache>
                <c:formatCode>"£"#,##0_);[Red]\("£"#,##0\)</c:formatCode>
                <c:ptCount val="25"/>
                <c:pt idx="0">
                  <c:v>12526.543278731664</c:v>
                </c:pt>
                <c:pt idx="1">
                  <c:v>2706.4566567144457</c:v>
                </c:pt>
                <c:pt idx="2">
                  <c:v>435.24902246776765</c:v>
                </c:pt>
                <c:pt idx="3">
                  <c:v>-477.15733687232597</c:v>
                </c:pt>
                <c:pt idx="4">
                  <c:v>-1008.041393805031</c:v>
                </c:pt>
                <c:pt idx="5">
                  <c:v>-1371.894053219102</c:v>
                </c:pt>
                <c:pt idx="6">
                  <c:v>-1624.1701936796703</c:v>
                </c:pt>
                <c:pt idx="7">
                  <c:v>-1778.6884652249396</c:v>
                </c:pt>
                <c:pt idx="8">
                  <c:v>-1903.7843849373201</c:v>
                </c:pt>
                <c:pt idx="9">
                  <c:v>-2022.6361079679741</c:v>
                </c:pt>
                <c:pt idx="10">
                  <c:v>-2136.5568299179672</c:v>
                </c:pt>
                <c:pt idx="11">
                  <c:v>-2246.401432765711</c:v>
                </c:pt>
                <c:pt idx="12">
                  <c:v>-2352.8377742001871</c:v>
                </c:pt>
                <c:pt idx="13">
                  <c:v>-2452.6171734110449</c:v>
                </c:pt>
                <c:pt idx="14">
                  <c:v>-2541.2749201187098</c:v>
                </c:pt>
                <c:pt idx="15">
                  <c:v>-2619.4614734602874</c:v>
                </c:pt>
                <c:pt idx="16">
                  <c:v>-2687.802418453572</c:v>
                </c:pt>
                <c:pt idx="17">
                  <c:v>-2746.9345038418351</c:v>
                </c:pt>
                <c:pt idx="18">
                  <c:v>-2797.4742529773239</c:v>
                </c:pt>
                <c:pt idx="19">
                  <c:v>-2840.4616639918663</c:v>
                </c:pt>
                <c:pt idx="20">
                  <c:v>-2876.3865120896767</c:v>
                </c:pt>
                <c:pt idx="21">
                  <c:v>-2905.6675713794166</c:v>
                </c:pt>
                <c:pt idx="22">
                  <c:v>-2928.8116937256927</c:v>
                </c:pt>
                <c:pt idx="23">
                  <c:v>-2946.225849935473</c:v>
                </c:pt>
                <c:pt idx="24">
                  <c:v>-2958.1829481863178</c:v>
                </c:pt>
              </c:numCache>
            </c:numRef>
          </c:val>
          <c:smooth val="0"/>
          <c:extLst>
            <c:ext xmlns:c16="http://schemas.microsoft.com/office/drawing/2014/chart" uri="{C3380CC4-5D6E-409C-BE32-E72D297353CC}">
              <c16:uniqueId val="{00000001-4338-4A42-98CE-066ACC0D0E14}"/>
            </c:ext>
          </c:extLst>
        </c:ser>
        <c:ser>
          <c:idx val="1"/>
          <c:order val="2"/>
          <c:tx>
            <c:v>Healthcare + Social Care + Employment</c:v>
          </c:tx>
          <c:spPr>
            <a:ln>
              <a:solidFill>
                <a:srgbClr val="21B9AA"/>
              </a:solidFill>
              <a:prstDash val="dash"/>
            </a:ln>
          </c:spPr>
          <c:marker>
            <c:symbol val="none"/>
          </c:marker>
          <c:val>
            <c:numRef>
              <c:f>'Full results'!$E$337:$AC$337</c:f>
              <c:numCache>
                <c:formatCode>"£"#,##0_);[Red]\("£"#,##0\)</c:formatCode>
                <c:ptCount val="25"/>
                <c:pt idx="0">
                  <c:v>7695.7417614888509</c:v>
                </c:pt>
                <c:pt idx="1">
                  <c:v>-2204.6337091749033</c:v>
                </c:pt>
                <c:pt idx="2">
                  <c:v>-4391.2457799830681</c:v>
                </c:pt>
                <c:pt idx="3">
                  <c:v>-5460.5012069219683</c:v>
                </c:pt>
                <c:pt idx="4">
                  <c:v>-6215.4553112182275</c:v>
                </c:pt>
                <c:pt idx="5">
                  <c:v>-6832.1378125705141</c:v>
                </c:pt>
                <c:pt idx="6">
                  <c:v>-7269.1087572268525</c:v>
                </c:pt>
                <c:pt idx="7">
                  <c:v>-7477.0347240896908</c:v>
                </c:pt>
                <c:pt idx="8">
                  <c:v>-7679.3259336595074</c:v>
                </c:pt>
                <c:pt idx="9">
                  <c:v>-7894.9737034447317</c:v>
                </c:pt>
                <c:pt idx="10">
                  <c:v>-8099.9784871499041</c:v>
                </c:pt>
                <c:pt idx="11">
                  <c:v>-8272.2290507777834</c:v>
                </c:pt>
                <c:pt idx="12">
                  <c:v>-8389.0058249036429</c:v>
                </c:pt>
                <c:pt idx="13">
                  <c:v>-8464.262625834388</c:v>
                </c:pt>
                <c:pt idx="14">
                  <c:v>-8528.9789978688332</c:v>
                </c:pt>
                <c:pt idx="15">
                  <c:v>-8582.3022470879241</c:v>
                </c:pt>
                <c:pt idx="16">
                  <c:v>-8623.5855753364776</c:v>
                </c:pt>
                <c:pt idx="17">
                  <c:v>-8652.4409482172596</c:v>
                </c:pt>
                <c:pt idx="18">
                  <c:v>-8668.7549811939552</c:v>
                </c:pt>
                <c:pt idx="19">
                  <c:v>-8673.2778742040318</c:v>
                </c:pt>
                <c:pt idx="20">
                  <c:v>-8666.57886257877</c:v>
                </c:pt>
                <c:pt idx="21">
                  <c:v>-8649.4120427481921</c:v>
                </c:pt>
                <c:pt idx="22">
                  <c:v>-8622.7947131128894</c:v>
                </c:pt>
                <c:pt idx="23">
                  <c:v>-8587.7869884076354</c:v>
                </c:pt>
                <c:pt idx="24">
                  <c:v>-8545.4283417149454</c:v>
                </c:pt>
              </c:numCache>
            </c:numRef>
          </c:val>
          <c:smooth val="0"/>
          <c:extLst>
            <c:ext xmlns:c16="http://schemas.microsoft.com/office/drawing/2014/chart" uri="{C3380CC4-5D6E-409C-BE32-E72D297353CC}">
              <c16:uniqueId val="{00000002-4338-4A42-98CE-066ACC0D0E14}"/>
            </c:ext>
          </c:extLst>
        </c:ser>
        <c:dLbls>
          <c:showLegendKey val="0"/>
          <c:showVal val="0"/>
          <c:showCatName val="0"/>
          <c:showSerName val="0"/>
          <c:showPercent val="0"/>
          <c:showBubbleSize val="0"/>
        </c:dLbls>
        <c:smooth val="0"/>
        <c:axId val="68222976"/>
        <c:axId val="68224896"/>
      </c:lineChart>
      <c:catAx>
        <c:axId val="682229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6504483814523201"/>
              <c:y val="0.93243236104920801"/>
            </c:manualLayout>
          </c:layout>
          <c:overlay val="0"/>
          <c:spPr>
            <a:noFill/>
            <a:ln w="25400">
              <a:noFill/>
            </a:ln>
          </c:spPr>
        </c:title>
        <c:numFmt formatCode="General" sourceLinked="1"/>
        <c:majorTickMark val="out"/>
        <c:minorTickMark val="none"/>
        <c:tickLblPos val="low"/>
        <c:spPr>
          <a:ln w="25400">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24896"/>
        <c:crosses val="autoZero"/>
        <c:auto val="1"/>
        <c:lblAlgn val="ctr"/>
        <c:lblOffset val="100"/>
        <c:noMultiLvlLbl val="0"/>
      </c:catAx>
      <c:valAx>
        <c:axId val="68224896"/>
        <c:scaling>
          <c:orientation val="minMax"/>
          <c:max val="50000"/>
          <c:min val="-50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Cumulative</a:t>
                </a:r>
                <a:r>
                  <a:rPr lang="en-GB" baseline="0"/>
                  <a:t> £</a:t>
                </a:r>
                <a:r>
                  <a:rPr lang="en-GB"/>
                  <a:t>/QALY</a:t>
                </a:r>
              </a:p>
            </c:rich>
          </c:tx>
          <c:layout>
            <c:manualLayout>
              <c:xMode val="edge"/>
              <c:yMode val="edge"/>
              <c:x val="3.2051481959117483E-3"/>
              <c:y val="0.26072929563049907"/>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22976"/>
        <c:crosses val="autoZero"/>
        <c:crossBetween val="between"/>
      </c:valAx>
      <c:spPr>
        <a:solidFill>
          <a:srgbClr val="FFFFFF"/>
        </a:solidFill>
        <a:ln w="25400">
          <a:noFill/>
        </a:ln>
      </c:spPr>
    </c:plotArea>
    <c:legend>
      <c:legendPos val="r"/>
      <c:layout>
        <c:manualLayout>
          <c:xMode val="edge"/>
          <c:yMode val="edge"/>
          <c:x val="0.21401261684394715"/>
          <c:y val="0.60272569702372114"/>
          <c:w val="0.42042970944421421"/>
          <c:h val="0.19903596956040873"/>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8031496063001"/>
          <c:y val="5.1400604627391898E-2"/>
          <c:w val="0.84991976421454896"/>
          <c:h val="0.78027251544052001"/>
        </c:manualLayout>
      </c:layout>
      <c:barChart>
        <c:barDir val="col"/>
        <c:grouping val="stacked"/>
        <c:varyColors val="0"/>
        <c:ser>
          <c:idx val="4"/>
          <c:order val="0"/>
          <c:tx>
            <c:v>Employment</c:v>
          </c:tx>
          <c:spPr>
            <a:solidFill>
              <a:srgbClr val="98002E"/>
            </a:solidFill>
            <a:ln w="25400">
              <a:noFill/>
            </a:ln>
          </c:spPr>
          <c:invertIfNegative val="0"/>
          <c:val>
            <c:numRef>
              <c:f>'Full results'!$E$239:$AC$239</c:f>
              <c:numCache>
                <c:formatCode>"£"#,##0</c:formatCode>
                <c:ptCount val="25"/>
                <c:pt idx="0">
                  <c:v>5765.2687531934243</c:v>
                </c:pt>
                <c:pt idx="1">
                  <c:v>16025.342797122094</c:v>
                </c:pt>
                <c:pt idx="2">
                  <c:v>27527.739093337517</c:v>
                </c:pt>
                <c:pt idx="3">
                  <c:v>39937.014374311191</c:v>
                </c:pt>
                <c:pt idx="4">
                  <c:v>53079.18959337382</c:v>
                </c:pt>
                <c:pt idx="5">
                  <c:v>66740.615254127362</c:v>
                </c:pt>
                <c:pt idx="6">
                  <c:v>80632.289731917714</c:v>
                </c:pt>
                <c:pt idx="7">
                  <c:v>94376.734657776135</c:v>
                </c:pt>
                <c:pt idx="8">
                  <c:v>107496.36193506297</c:v>
                </c:pt>
                <c:pt idx="9">
                  <c:v>119407.40416265346</c:v>
                </c:pt>
                <c:pt idx="10">
                  <c:v>129435.32671623028</c:v>
                </c:pt>
                <c:pt idx="11">
                  <c:v>136815.12295820657</c:v>
                </c:pt>
                <c:pt idx="12">
                  <c:v>140730.60270870628</c:v>
                </c:pt>
                <c:pt idx="13">
                  <c:v>142647.37986031047</c:v>
                </c:pt>
                <c:pt idx="14">
                  <c:v>144602.31271483397</c:v>
                </c:pt>
                <c:pt idx="15">
                  <c:v>146548.26188523194</c:v>
                </c:pt>
                <c:pt idx="16">
                  <c:v>148442.79423407858</c:v>
                </c:pt>
                <c:pt idx="17">
                  <c:v>150248.4339555632</c:v>
                </c:pt>
                <c:pt idx="18">
                  <c:v>151934.45325218589</c:v>
                </c:pt>
                <c:pt idx="19">
                  <c:v>153457.78182686755</c:v>
                </c:pt>
                <c:pt idx="20">
                  <c:v>154808.30703941561</c:v>
                </c:pt>
                <c:pt idx="21">
                  <c:v>155984.72873264627</c:v>
                </c:pt>
                <c:pt idx="22">
                  <c:v>156991.87608512296</c:v>
                </c:pt>
                <c:pt idx="23">
                  <c:v>157840.54399422911</c:v>
                </c:pt>
                <c:pt idx="24">
                  <c:v>158545.35355742343</c:v>
                </c:pt>
              </c:numCache>
            </c:numRef>
          </c:val>
          <c:extLst>
            <c:ext xmlns:c16="http://schemas.microsoft.com/office/drawing/2014/chart" uri="{C3380CC4-5D6E-409C-BE32-E72D297353CC}">
              <c16:uniqueId val="{00000000-EE8A-4D18-BE85-9C442E305BEE}"/>
            </c:ext>
          </c:extLst>
        </c:ser>
        <c:ser>
          <c:idx val="0"/>
          <c:order val="1"/>
          <c:tx>
            <c:v>Social care</c:v>
          </c:tx>
          <c:spPr>
            <a:solidFill>
              <a:srgbClr val="CFEBE7"/>
            </a:solidFill>
            <a:ln w="25400">
              <a:noFill/>
            </a:ln>
          </c:spPr>
          <c:invertIfNegative val="0"/>
          <c:val>
            <c:numRef>
              <c:f>'Full results'!$E$266:$AC$266</c:f>
              <c:numCache>
                <c:formatCode>"£"#,##0</c:formatCode>
                <c:ptCount val="25"/>
                <c:pt idx="0">
                  <c:v>3048.363903881087</c:v>
                </c:pt>
                <c:pt idx="1">
                  <c:v>8569.609265742969</c:v>
                </c:pt>
                <c:pt idx="2">
                  <c:v>13762.645107764165</c:v>
                </c:pt>
                <c:pt idx="3">
                  <c:v>18422.472531369822</c:v>
                </c:pt>
                <c:pt idx="4">
                  <c:v>22554.322014627673</c:v>
                </c:pt>
                <c:pt idx="5">
                  <c:v>26159.932644700639</c:v>
                </c:pt>
                <c:pt idx="6">
                  <c:v>29238.527009779533</c:v>
                </c:pt>
                <c:pt idx="7">
                  <c:v>31786.645940096667</c:v>
                </c:pt>
                <c:pt idx="8">
                  <c:v>33797.928674184986</c:v>
                </c:pt>
                <c:pt idx="9">
                  <c:v>35263.004962477149</c:v>
                </c:pt>
                <c:pt idx="10">
                  <c:v>36168.953022167159</c:v>
                </c:pt>
                <c:pt idx="11">
                  <c:v>36500.880690445469</c:v>
                </c:pt>
                <c:pt idx="12">
                  <c:v>36242.320736927664</c:v>
                </c:pt>
                <c:pt idx="13">
                  <c:v>35683.370142230167</c:v>
                </c:pt>
                <c:pt idx="14">
                  <c:v>35129.635766573861</c:v>
                </c:pt>
                <c:pt idx="15">
                  <c:v>34580.957693665368</c:v>
                </c:pt>
                <c:pt idx="16">
                  <c:v>34037.141636488974</c:v>
                </c:pt>
                <c:pt idx="17">
                  <c:v>33497.969403767478</c:v>
                </c:pt>
                <c:pt idx="18">
                  <c:v>32963.206368200248</c:v>
                </c:pt>
                <c:pt idx="19">
                  <c:v>32433.173000516126</c:v>
                </c:pt>
                <c:pt idx="20">
                  <c:v>31907.675513781782</c:v>
                </c:pt>
                <c:pt idx="21">
                  <c:v>31386.494308421235</c:v>
                </c:pt>
                <c:pt idx="22">
                  <c:v>30869.468620145912</c:v>
                </c:pt>
                <c:pt idx="23">
                  <c:v>30356.411057395242</c:v>
                </c:pt>
                <c:pt idx="24">
                  <c:v>29847.123107833035</c:v>
                </c:pt>
              </c:numCache>
            </c:numRef>
          </c:val>
          <c:extLst>
            <c:ext xmlns:c16="http://schemas.microsoft.com/office/drawing/2014/chart" uri="{C3380CC4-5D6E-409C-BE32-E72D297353CC}">
              <c16:uniqueId val="{00000001-EE8A-4D18-BE85-9C442E305BEE}"/>
            </c:ext>
          </c:extLst>
        </c:ser>
        <c:ser>
          <c:idx val="3"/>
          <c:order val="2"/>
          <c:tx>
            <c:v>Healthcare</c:v>
          </c:tx>
          <c:spPr>
            <a:solidFill>
              <a:srgbClr val="6FC8C0"/>
            </a:solidFill>
            <a:ln w="25400">
              <a:noFill/>
            </a:ln>
          </c:spPr>
          <c:invertIfNegative val="0"/>
          <c:val>
            <c:numRef>
              <c:f>'Full results'!$E$257:$AC$257</c:f>
              <c:numCache>
                <c:formatCode>"£"#,##0</c:formatCode>
                <c:ptCount val="25"/>
                <c:pt idx="0">
                  <c:v>222.89717331254633</c:v>
                </c:pt>
                <c:pt idx="1">
                  <c:v>858.07033786935233</c:v>
                </c:pt>
                <c:pt idx="2">
                  <c:v>1863.3676637467049</c:v>
                </c:pt>
                <c:pt idx="3">
                  <c:v>3180.4271961390577</c:v>
                </c:pt>
                <c:pt idx="4">
                  <c:v>4983.5247102866315</c:v>
                </c:pt>
                <c:pt idx="5">
                  <c:v>7175.7281812091633</c:v>
                </c:pt>
                <c:pt idx="6">
                  <c:v>9664.9732179983766</c:v>
                </c:pt>
                <c:pt idx="7">
                  <c:v>12364.315616468557</c:v>
                </c:pt>
                <c:pt idx="8">
                  <c:v>15192.275251743156</c:v>
                </c:pt>
                <c:pt idx="9">
                  <c:v>18175.678192278603</c:v>
                </c:pt>
                <c:pt idx="10">
                  <c:v>21199.222684921519</c:v>
                </c:pt>
                <c:pt idx="11">
                  <c:v>24158.275621530865</c:v>
                </c:pt>
                <c:pt idx="12">
                  <c:v>26959.992463002836</c:v>
                </c:pt>
                <c:pt idx="13">
                  <c:v>29563.779475898333</c:v>
                </c:pt>
                <c:pt idx="14">
                  <c:v>31958.430814383475</c:v>
                </c:pt>
                <c:pt idx="15">
                  <c:v>34151.137506984021</c:v>
                </c:pt>
                <c:pt idx="16">
                  <c:v>36149.063341741479</c:v>
                </c:pt>
                <c:pt idx="17">
                  <c:v>37959.986728680313</c:v>
                </c:pt>
                <c:pt idx="18">
                  <c:v>39591.813288309313</c:v>
                </c:pt>
                <c:pt idx="19">
                  <c:v>41052.225741839415</c:v>
                </c:pt>
                <c:pt idx="20">
                  <c:v>42347.388912435716</c:v>
                </c:pt>
                <c:pt idx="21">
                  <c:v>43483.078809091428</c:v>
                </c:pt>
                <c:pt idx="22">
                  <c:v>44467.336503771709</c:v>
                </c:pt>
                <c:pt idx="23">
                  <c:v>45306.995001064482</c:v>
                </c:pt>
                <c:pt idx="24">
                  <c:v>46006.391268323139</c:v>
                </c:pt>
              </c:numCache>
            </c:numRef>
          </c:val>
          <c:extLst>
            <c:ext xmlns:c16="http://schemas.microsoft.com/office/drawing/2014/chart" uri="{C3380CC4-5D6E-409C-BE32-E72D297353CC}">
              <c16:uniqueId val="{00000002-EE8A-4D18-BE85-9C442E305BEE}"/>
            </c:ext>
          </c:extLst>
        </c:ser>
        <c:dLbls>
          <c:showLegendKey val="0"/>
          <c:showVal val="0"/>
          <c:showCatName val="0"/>
          <c:showSerName val="0"/>
          <c:showPercent val="0"/>
          <c:showBubbleSize val="0"/>
        </c:dLbls>
        <c:gapWidth val="56"/>
        <c:overlap val="100"/>
        <c:axId val="68259840"/>
        <c:axId val="68261760"/>
      </c:barChart>
      <c:catAx>
        <c:axId val="682598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4634047700559198"/>
              <c:y val="0.91103419003317698"/>
            </c:manualLayout>
          </c:layout>
          <c:overlay val="0"/>
          <c:spPr>
            <a:noFill/>
            <a:ln w="25400">
              <a:noFill/>
            </a:ln>
          </c:spPr>
        </c:title>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61760"/>
        <c:crosses val="autoZero"/>
        <c:auto val="1"/>
        <c:lblAlgn val="ctr"/>
        <c:lblOffset val="100"/>
        <c:noMultiLvlLbl val="0"/>
      </c:catAx>
      <c:valAx>
        <c:axId val="6826176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Cumulative</a:t>
                </a:r>
                <a:r>
                  <a:rPr lang="en-GB" baseline="0"/>
                  <a:t> saving</a:t>
                </a:r>
                <a:endParaRPr lang="en-GB"/>
              </a:p>
            </c:rich>
          </c:tx>
          <c:layout>
            <c:manualLayout>
              <c:xMode val="edge"/>
              <c:yMode val="edge"/>
              <c:x val="0"/>
              <c:y val="0.23721698154067375"/>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68259840"/>
        <c:crosses val="autoZero"/>
        <c:crossBetween val="between"/>
      </c:valAx>
      <c:spPr>
        <a:solidFill>
          <a:srgbClr val="FFFFFF"/>
        </a:solidFill>
        <a:ln w="25400">
          <a:noFill/>
        </a:ln>
      </c:spPr>
    </c:plotArea>
    <c:legend>
      <c:legendPos val="r"/>
      <c:layout>
        <c:manualLayout>
          <c:xMode val="edge"/>
          <c:yMode val="edge"/>
          <c:x val="0.16439058738571802"/>
          <c:y val="6.7107057162409153E-2"/>
          <c:w val="0.12101457351307314"/>
          <c:h val="0.32013305267534625"/>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69705106095524"/>
          <c:y val="5.1400554097404502E-2"/>
          <c:w val="0.79098562827345809"/>
          <c:h val="0.78293847338483302"/>
        </c:manualLayout>
      </c:layout>
      <c:lineChart>
        <c:grouping val="standard"/>
        <c:varyColors val="0"/>
        <c:ser>
          <c:idx val="2"/>
          <c:order val="0"/>
          <c:tx>
            <c:v>Healthcare</c:v>
          </c:tx>
          <c:spPr>
            <a:ln>
              <a:solidFill>
                <a:srgbClr val="98002E"/>
              </a:solidFill>
            </a:ln>
          </c:spPr>
          <c:marker>
            <c:symbol val="none"/>
          </c:marker>
          <c:val>
            <c:numRef>
              <c:f>'Full results'!$E$358:$AC$358</c:f>
              <c:numCache>
                <c:formatCode>"£"#,##0_);[Red]\("£"#,##0\)</c:formatCode>
                <c:ptCount val="25"/>
                <c:pt idx="0">
                  <c:v>222.89717331254633</c:v>
                </c:pt>
                <c:pt idx="1">
                  <c:v>858.07033786935233</c:v>
                </c:pt>
                <c:pt idx="2">
                  <c:v>1863.3676637467049</c:v>
                </c:pt>
                <c:pt idx="3">
                  <c:v>3180.4271961390577</c:v>
                </c:pt>
                <c:pt idx="4">
                  <c:v>4983.5247102866315</c:v>
                </c:pt>
                <c:pt idx="5">
                  <c:v>7175.7281812091633</c:v>
                </c:pt>
                <c:pt idx="6">
                  <c:v>9664.9732179983766</c:v>
                </c:pt>
                <c:pt idx="7">
                  <c:v>12364.315616468557</c:v>
                </c:pt>
                <c:pt idx="8">
                  <c:v>15192.275251743156</c:v>
                </c:pt>
                <c:pt idx="9">
                  <c:v>18175.678192278603</c:v>
                </c:pt>
                <c:pt idx="10">
                  <c:v>21199.222684921519</c:v>
                </c:pt>
                <c:pt idx="11">
                  <c:v>24158.275621530865</c:v>
                </c:pt>
                <c:pt idx="12">
                  <c:v>26959.992463002836</c:v>
                </c:pt>
                <c:pt idx="13">
                  <c:v>29563.779475898333</c:v>
                </c:pt>
                <c:pt idx="14">
                  <c:v>31958.430814383475</c:v>
                </c:pt>
                <c:pt idx="15">
                  <c:v>34151.137506984021</c:v>
                </c:pt>
                <c:pt idx="16">
                  <c:v>36149.063341741479</c:v>
                </c:pt>
                <c:pt idx="17">
                  <c:v>37959.986728680313</c:v>
                </c:pt>
                <c:pt idx="18">
                  <c:v>39591.813288309313</c:v>
                </c:pt>
                <c:pt idx="19">
                  <c:v>41052.225741839415</c:v>
                </c:pt>
                <c:pt idx="20">
                  <c:v>42347.388912435716</c:v>
                </c:pt>
                <c:pt idx="21">
                  <c:v>43483.078809091428</c:v>
                </c:pt>
                <c:pt idx="22">
                  <c:v>44467.336503771709</c:v>
                </c:pt>
                <c:pt idx="23">
                  <c:v>45306.995001064482</c:v>
                </c:pt>
                <c:pt idx="24">
                  <c:v>46006.391268323139</c:v>
                </c:pt>
              </c:numCache>
            </c:numRef>
          </c:val>
          <c:smooth val="0"/>
          <c:extLst>
            <c:ext xmlns:c16="http://schemas.microsoft.com/office/drawing/2014/chart" uri="{C3380CC4-5D6E-409C-BE32-E72D297353CC}">
              <c16:uniqueId val="{00000000-A480-4277-BDF6-07DA1912B493}"/>
            </c:ext>
          </c:extLst>
        </c:ser>
        <c:ser>
          <c:idx val="0"/>
          <c:order val="1"/>
          <c:tx>
            <c:v>Healthcare + Social Care</c:v>
          </c:tx>
          <c:spPr>
            <a:ln>
              <a:solidFill>
                <a:schemeClr val="bg1">
                  <a:lumMod val="50000"/>
                </a:schemeClr>
              </a:solidFill>
            </a:ln>
          </c:spPr>
          <c:marker>
            <c:symbol val="none"/>
          </c:marker>
          <c:val>
            <c:numRef>
              <c:f>'Full results'!$E$361:$AC$361</c:f>
              <c:numCache>
                <c:formatCode>"£"#,##0_);[Red]\("£"#,##0\)</c:formatCode>
                <c:ptCount val="25"/>
                <c:pt idx="0">
                  <c:v>-14728.738922806366</c:v>
                </c:pt>
                <c:pt idx="1">
                  <c:v>-8572.3203963876786</c:v>
                </c:pt>
                <c:pt idx="2">
                  <c:v>-2373.9872284891298</c:v>
                </c:pt>
                <c:pt idx="3">
                  <c:v>3602.8997275088805</c:v>
                </c:pt>
                <c:pt idx="4">
                  <c:v>9537.8467249143032</c:v>
                </c:pt>
                <c:pt idx="5">
                  <c:v>15335.660825909799</c:v>
                </c:pt>
                <c:pt idx="6">
                  <c:v>20903.500227777913</c:v>
                </c:pt>
                <c:pt idx="7">
                  <c:v>26150.96155656522</c:v>
                </c:pt>
                <c:pt idx="8">
                  <c:v>30990.203925928145</c:v>
                </c:pt>
                <c:pt idx="9">
                  <c:v>35438.683154755752</c:v>
                </c:pt>
                <c:pt idx="10">
                  <c:v>39368.175707088682</c:v>
                </c:pt>
                <c:pt idx="11">
                  <c:v>42659.15631197633</c:v>
                </c:pt>
                <c:pt idx="12">
                  <c:v>45202.313199930504</c:v>
                </c:pt>
                <c:pt idx="13">
                  <c:v>47247.149618128504</c:v>
                </c:pt>
                <c:pt idx="14">
                  <c:v>49088.06658095734</c:v>
                </c:pt>
                <c:pt idx="15">
                  <c:v>50732.09520064939</c:v>
                </c:pt>
                <c:pt idx="16">
                  <c:v>52186.204978230453</c:v>
                </c:pt>
                <c:pt idx="17">
                  <c:v>53457.956132447784</c:v>
                </c:pt>
                <c:pt idx="18">
                  <c:v>54555.019656509568</c:v>
                </c:pt>
                <c:pt idx="19">
                  <c:v>55485.398742355537</c:v>
                </c:pt>
                <c:pt idx="20">
                  <c:v>56255.06442621749</c:v>
                </c:pt>
                <c:pt idx="21">
                  <c:v>56869.573117512657</c:v>
                </c:pt>
                <c:pt idx="22">
                  <c:v>57336.805123917613</c:v>
                </c:pt>
                <c:pt idx="23">
                  <c:v>57663.406058459717</c:v>
                </c:pt>
                <c:pt idx="24">
                  <c:v>57853.514376156178</c:v>
                </c:pt>
              </c:numCache>
            </c:numRef>
          </c:val>
          <c:smooth val="0"/>
          <c:extLst>
            <c:ext xmlns:c16="http://schemas.microsoft.com/office/drawing/2014/chart" uri="{C3380CC4-5D6E-409C-BE32-E72D297353CC}">
              <c16:uniqueId val="{00000001-A480-4277-BDF6-07DA1912B493}"/>
            </c:ext>
          </c:extLst>
        </c:ser>
        <c:ser>
          <c:idx val="1"/>
          <c:order val="2"/>
          <c:tx>
            <c:v>Healthcare + Social Care + Employment</c:v>
          </c:tx>
          <c:spPr>
            <a:ln>
              <a:solidFill>
                <a:srgbClr val="21B9AA"/>
              </a:solidFill>
            </a:ln>
          </c:spPr>
          <c:marker>
            <c:symbol val="none"/>
          </c:marker>
          <c:val>
            <c:numRef>
              <c:f>'Full results'!$E$363:$AC$363</c:f>
              <c:numCache>
                <c:formatCode>"£"#,##0_);[Red]\("£"#,##0\)</c:formatCode>
                <c:ptCount val="25"/>
                <c:pt idx="0">
                  <c:v>-9048.6711856699876</c:v>
                </c:pt>
                <c:pt idx="1">
                  <c:v>6982.8668657367089</c:v>
                </c:pt>
                <c:pt idx="2">
                  <c:v>23951.257465738701</c:v>
                </c:pt>
                <c:pt idx="3">
                  <c:v>41230.924875719124</c:v>
                </c:pt>
                <c:pt idx="4">
                  <c:v>58809.152529127139</c:v>
                </c:pt>
                <c:pt idx="5">
                  <c:v>76372.769430411165</c:v>
                </c:pt>
                <c:pt idx="6">
                  <c:v>93555.353468333909</c:v>
                </c:pt>
                <c:pt idx="7">
                  <c:v>109930.23874028727</c:v>
                </c:pt>
                <c:pt idx="8">
                  <c:v>125005.68792385174</c:v>
                </c:pt>
                <c:pt idx="9">
                  <c:v>138328.13054672143</c:v>
                </c:pt>
                <c:pt idx="10">
                  <c:v>149250.12610968051</c:v>
                </c:pt>
                <c:pt idx="11">
                  <c:v>157089.6042792924</c:v>
                </c:pt>
                <c:pt idx="12">
                  <c:v>161168.13190073855</c:v>
                </c:pt>
                <c:pt idx="13">
                  <c:v>163055.32189263013</c:v>
                </c:pt>
                <c:pt idx="14">
                  <c:v>164748.44401935657</c:v>
                </c:pt>
                <c:pt idx="15">
                  <c:v>166216.67432461004</c:v>
                </c:pt>
                <c:pt idx="16">
                  <c:v>167435.00243620845</c:v>
                </c:pt>
                <c:pt idx="17">
                  <c:v>168384.72413575451</c:v>
                </c:pt>
                <c:pt idx="18">
                  <c:v>169053.95926099157</c:v>
                </c:pt>
                <c:pt idx="19">
                  <c:v>169423.26219504242</c:v>
                </c:pt>
                <c:pt idx="20">
                  <c:v>169497.02351199996</c:v>
                </c:pt>
                <c:pt idx="21">
                  <c:v>169285.8382815785</c:v>
                </c:pt>
                <c:pt idx="22">
                  <c:v>168806.85813582584</c:v>
                </c:pt>
                <c:pt idx="23">
                  <c:v>168079.798860957</c:v>
                </c:pt>
                <c:pt idx="24">
                  <c:v>167123.89668831255</c:v>
                </c:pt>
              </c:numCache>
            </c:numRef>
          </c:val>
          <c:smooth val="0"/>
          <c:extLst>
            <c:ext xmlns:c16="http://schemas.microsoft.com/office/drawing/2014/chart" uri="{C3380CC4-5D6E-409C-BE32-E72D297353CC}">
              <c16:uniqueId val="{00000002-A480-4277-BDF6-07DA1912B493}"/>
            </c:ext>
          </c:extLst>
        </c:ser>
        <c:dLbls>
          <c:showLegendKey val="0"/>
          <c:showVal val="0"/>
          <c:showCatName val="0"/>
          <c:showSerName val="0"/>
          <c:showPercent val="0"/>
          <c:showBubbleSize val="0"/>
        </c:dLbls>
        <c:smooth val="0"/>
        <c:axId val="68283776"/>
        <c:axId val="68421120"/>
      </c:lineChart>
      <c:catAx>
        <c:axId val="682837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6504483814523201"/>
              <c:y val="0.93243236104920801"/>
            </c:manualLayout>
          </c:layout>
          <c:overlay val="0"/>
          <c:spPr>
            <a:noFill/>
            <a:ln w="25400">
              <a:noFill/>
            </a:ln>
          </c:spPr>
        </c:title>
        <c:numFmt formatCode="General" sourceLinked="1"/>
        <c:majorTickMark val="out"/>
        <c:minorTickMark val="none"/>
        <c:tickLblPos val="low"/>
        <c:spPr>
          <a:ln w="25400">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421120"/>
        <c:crosses val="autoZero"/>
        <c:auto val="1"/>
        <c:lblAlgn val="ctr"/>
        <c:lblOffset val="100"/>
        <c:noMultiLvlLbl val="0"/>
      </c:catAx>
      <c:valAx>
        <c:axId val="6842112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Cumulative</a:t>
                </a:r>
                <a:r>
                  <a:rPr lang="en-GB" baseline="0"/>
                  <a:t> net saving</a:t>
                </a:r>
                <a:endParaRPr lang="en-GB"/>
              </a:p>
            </c:rich>
          </c:tx>
          <c:layout>
            <c:manualLayout>
              <c:xMode val="edge"/>
              <c:yMode val="edge"/>
              <c:x val="5.5101358549767086E-3"/>
              <c:y val="0.24815067927829779"/>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83776"/>
        <c:crosses val="autoZero"/>
        <c:crossBetween val="between"/>
      </c:valAx>
      <c:spPr>
        <a:noFill/>
        <a:ln w="25400">
          <a:noFill/>
        </a:ln>
      </c:spPr>
    </c:plotArea>
    <c:legend>
      <c:legendPos val="r"/>
      <c:layout>
        <c:manualLayout>
          <c:xMode val="edge"/>
          <c:yMode val="edge"/>
          <c:x val="0.19890881612541192"/>
          <c:y val="0.10796678717047162"/>
          <c:w val="0.35120363787575959"/>
          <c:h val="0.2420756367718186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Male</c:v>
          </c:tx>
          <c:spPr>
            <a:ln w="28575">
              <a:solidFill>
                <a:schemeClr val="accent6">
                  <a:lumMod val="50000"/>
                </a:schemeClr>
              </a:solidFill>
            </a:ln>
          </c:spPr>
          <c:marker>
            <c:symbol val="none"/>
          </c:marker>
          <c:xVal>
            <c:numRef>
              <c:f>Employment!$BT$12:$BT$52</c:f>
              <c:numCache>
                <c:formatCode>General</c:formatCode>
                <c:ptCount val="41"/>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numCache>
            </c:numRef>
          </c:xVal>
          <c:yVal>
            <c:numRef>
              <c:f>Employment!$BV$12:$BV$52</c:f>
              <c:numCache>
                <c:formatCode>General</c:formatCode>
                <c:ptCount val="41"/>
                <c:pt idx="0">
                  <c:v>0.93404975108243649</c:v>
                </c:pt>
                <c:pt idx="1">
                  <c:v>0.93308640898473516</c:v>
                </c:pt>
                <c:pt idx="2">
                  <c:v>0.93134399322544381</c:v>
                </c:pt>
                <c:pt idx="3">
                  <c:v>0.92879115109338906</c:v>
                </c:pt>
                <c:pt idx="4">
                  <c:v>0.92537342004640966</c:v>
                </c:pt>
                <c:pt idx="5">
                  <c:v>0.92101265668059329</c:v>
                </c:pt>
                <c:pt idx="6">
                  <c:v>0.91560586692966572</c:v>
                </c:pt>
                <c:pt idx="7">
                  <c:v>0.90902362032644035</c:v>
                </c:pt>
                <c:pt idx="8">
                  <c:v>0.90110828857486713</c:v>
                </c:pt>
                <c:pt idx="9">
                  <c:v>0.89167244623278397</c:v>
                </c:pt>
                <c:pt idx="10">
                  <c:v>0.88049791594250759</c:v>
                </c:pt>
                <c:pt idx="11">
                  <c:v>0.86733613588556058</c:v>
                </c:pt>
                <c:pt idx="12">
                  <c:v>0.85191076699707702</c:v>
                </c:pt>
                <c:pt idx="13">
                  <c:v>0.83392371661195674</c:v>
                </c:pt>
                <c:pt idx="14">
                  <c:v>0.81306597512157974</c:v>
                </c:pt>
                <c:pt idx="15">
                  <c:v>0.78903473585119244</c:v>
                </c:pt>
                <c:pt idx="16">
                  <c:v>0.76155803073788986</c:v>
                </c:pt>
                <c:pt idx="17">
                  <c:v>0.73042735462513086</c:v>
                </c:pt>
                <c:pt idx="18">
                  <c:v>0.6955372689435152</c:v>
                </c:pt>
                <c:pt idx="19">
                  <c:v>0.65692870411989401</c:v>
                </c:pt>
                <c:pt idx="20">
                  <c:v>0.61482986701483</c:v>
                </c:pt>
                <c:pt idx="21">
                  <c:v>0.56968603748461588</c:v>
                </c:pt>
                <c:pt idx="22">
                  <c:v>0.52216832463415508</c:v>
                </c:pt>
                <c:pt idx="23">
                  <c:v>0.47315299760463092</c:v>
                </c:pt>
                <c:pt idx="24">
                  <c:v>0.42366804001803843</c:v>
                </c:pt>
                <c:pt idx="25">
                  <c:v>0.37481138783658596</c:v>
                </c:pt>
                <c:pt idx="26">
                  <c:v>0.32765347688547569</c:v>
                </c:pt>
                <c:pt idx="27">
                  <c:v>0.28314196041648615</c:v>
                </c:pt>
                <c:pt idx="28">
                  <c:v>0.2420263184427095</c:v>
                </c:pt>
                <c:pt idx="29">
                  <c:v>0.20481447383228904</c:v>
                </c:pt>
                <c:pt idx="30">
                  <c:v>0.17176483170561235</c:v>
                </c:pt>
                <c:pt idx="31">
                  <c:v>0.14290883381918648</c:v>
                </c:pt>
                <c:pt idx="32">
                  <c:v>0.11809386740467574</c:v>
                </c:pt>
                <c:pt idx="33">
                  <c:v>9.7035049488376657E-2</c:v>
                </c:pt>
                <c:pt idx="34">
                  <c:v>7.9366205185570596E-2</c:v>
                </c:pt>
                <c:pt idx="35">
                  <c:v>6.4683686271353374E-2</c:v>
                </c:pt>
                <c:pt idx="36">
                  <c:v>5.258008425636667E-2</c:v>
                </c:pt>
                <c:pt idx="37">
                  <c:v>4.2667521841513317E-2</c:v>
                </c:pt>
                <c:pt idx="38">
                  <c:v>3.459180224824579E-2</c:v>
                </c:pt>
                <c:pt idx="39">
                  <c:v>2.8039389500024464E-2</c:v>
                </c:pt>
                <c:pt idx="40">
                  <c:v>2.2739268858196191E-2</c:v>
                </c:pt>
              </c:numCache>
            </c:numRef>
          </c:yVal>
          <c:smooth val="0"/>
          <c:extLst>
            <c:ext xmlns:c16="http://schemas.microsoft.com/office/drawing/2014/chart" uri="{C3380CC4-5D6E-409C-BE32-E72D297353CC}">
              <c16:uniqueId val="{00000000-BB8E-4E00-8E44-A938050B4A3B}"/>
            </c:ext>
          </c:extLst>
        </c:ser>
        <c:ser>
          <c:idx val="1"/>
          <c:order val="1"/>
          <c:tx>
            <c:v>Female</c:v>
          </c:tx>
          <c:spPr>
            <a:ln w="28575">
              <a:solidFill>
                <a:schemeClr val="accent1"/>
              </a:solidFill>
            </a:ln>
          </c:spPr>
          <c:marker>
            <c:symbol val="none"/>
          </c:marker>
          <c:xVal>
            <c:numRef>
              <c:f>Employment!$BT$12:$BT$52</c:f>
              <c:numCache>
                <c:formatCode>General</c:formatCode>
                <c:ptCount val="41"/>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54</c:v>
                </c:pt>
                <c:pt idx="15">
                  <c:v>55</c:v>
                </c:pt>
                <c:pt idx="16">
                  <c:v>56</c:v>
                </c:pt>
                <c:pt idx="17">
                  <c:v>57</c:v>
                </c:pt>
                <c:pt idx="18">
                  <c:v>58</c:v>
                </c:pt>
                <c:pt idx="19">
                  <c:v>59</c:v>
                </c:pt>
                <c:pt idx="20">
                  <c:v>60</c:v>
                </c:pt>
                <c:pt idx="21">
                  <c:v>61</c:v>
                </c:pt>
                <c:pt idx="22">
                  <c:v>62</c:v>
                </c:pt>
                <c:pt idx="23">
                  <c:v>63</c:v>
                </c:pt>
                <c:pt idx="24">
                  <c:v>64</c:v>
                </c:pt>
                <c:pt idx="25">
                  <c:v>65</c:v>
                </c:pt>
                <c:pt idx="26">
                  <c:v>66</c:v>
                </c:pt>
                <c:pt idx="27">
                  <c:v>67</c:v>
                </c:pt>
                <c:pt idx="28">
                  <c:v>68</c:v>
                </c:pt>
                <c:pt idx="29">
                  <c:v>69</c:v>
                </c:pt>
                <c:pt idx="30">
                  <c:v>70</c:v>
                </c:pt>
                <c:pt idx="31">
                  <c:v>71</c:v>
                </c:pt>
                <c:pt idx="32">
                  <c:v>72</c:v>
                </c:pt>
                <c:pt idx="33">
                  <c:v>73</c:v>
                </c:pt>
                <c:pt idx="34">
                  <c:v>74</c:v>
                </c:pt>
                <c:pt idx="35">
                  <c:v>75</c:v>
                </c:pt>
                <c:pt idx="36">
                  <c:v>76</c:v>
                </c:pt>
                <c:pt idx="37">
                  <c:v>77</c:v>
                </c:pt>
                <c:pt idx="38">
                  <c:v>78</c:v>
                </c:pt>
                <c:pt idx="39">
                  <c:v>79</c:v>
                </c:pt>
                <c:pt idx="40">
                  <c:v>80</c:v>
                </c:pt>
              </c:numCache>
            </c:numRef>
          </c:xVal>
          <c:yVal>
            <c:numRef>
              <c:f>Employment!$BW$12:$BW$52</c:f>
              <c:numCache>
                <c:formatCode>General</c:formatCode>
                <c:ptCount val="41"/>
                <c:pt idx="0">
                  <c:v>0.85126540143221208</c:v>
                </c:pt>
                <c:pt idx="1">
                  <c:v>0.85146393072165449</c:v>
                </c:pt>
                <c:pt idx="2">
                  <c:v>0.85049538834643434</c:v>
                </c:pt>
                <c:pt idx="3">
                  <c:v>0.84835022483845457</c:v>
                </c:pt>
                <c:pt idx="4">
                  <c:v>0.84499659718164211</c:v>
                </c:pt>
                <c:pt idx="5">
                  <c:v>0.84038037827203937</c:v>
                </c:pt>
                <c:pt idx="6">
                  <c:v>0.83442495433596298</c:v>
                </c:pt>
                <c:pt idx="7">
                  <c:v>0.82703094399326971</c:v>
                </c:pt>
                <c:pt idx="8">
                  <c:v>0.81807603357924008</c:v>
                </c:pt>
                <c:pt idx="9">
                  <c:v>0.80741520343734741</c:v>
                </c:pt>
                <c:pt idx="10">
                  <c:v>0.79488172238867638</c:v>
                </c:pt>
                <c:pt idx="11">
                  <c:v>0.78028941188499679</c:v>
                </c:pt>
                <c:pt idx="12">
                  <c:v>0.76343681952840414</c:v>
                </c:pt>
                <c:pt idx="13">
                  <c:v>0.74411407309715816</c:v>
                </c:pt>
                <c:pt idx="14">
                  <c:v>0.72211327087779009</c:v>
                </c:pt>
                <c:pt idx="15">
                  <c:v>0.69724323569547286</c:v>
                </c:pt>
                <c:pt idx="16">
                  <c:v>0.66934922358233173</c:v>
                </c:pt>
                <c:pt idx="17">
                  <c:v>0.63833761916262677</c:v>
                </c:pt>
                <c:pt idx="18">
                  <c:v>0.60420466666615258</c:v>
                </c:pt>
                <c:pt idx="19">
                  <c:v>0.56706685247469824</c:v>
                </c:pt>
                <c:pt idx="20">
                  <c:v>0.52718881640672377</c:v>
                </c:pt>
                <c:pt idx="21">
                  <c:v>0.48500302970292553</c:v>
                </c:pt>
                <c:pt idx="22">
                  <c:v>0.44111462158631537</c:v>
                </c:pt>
                <c:pt idx="23">
                  <c:v>0.39628547439672668</c:v>
                </c:pt>
                <c:pt idx="24">
                  <c:v>0.35139460932886463</c:v>
                </c:pt>
                <c:pt idx="25">
                  <c:v>0.30737679399994366</c:v>
                </c:pt>
                <c:pt idx="26">
                  <c:v>0.26514703118311872</c:v>
                </c:pt>
                <c:pt idx="27">
                  <c:v>0.22552314209321597</c:v>
                </c:pt>
                <c:pt idx="28">
                  <c:v>0.18916008889457109</c:v>
                </c:pt>
                <c:pt idx="29">
                  <c:v>0.15650715125767009</c:v>
                </c:pt>
                <c:pt idx="30">
                  <c:v>0.12779341950973114</c:v>
                </c:pt>
                <c:pt idx="31">
                  <c:v>0.10304041827107058</c:v>
                </c:pt>
                <c:pt idx="32">
                  <c:v>8.2095334289482194E-2</c:v>
                </c:pt>
                <c:pt idx="33">
                  <c:v>6.4675697744264835E-2</c:v>
                </c:pt>
                <c:pt idx="34">
                  <c:v>5.0416557208118926E-2</c:v>
                </c:pt>
                <c:pt idx="35">
                  <c:v>3.8913312301316373E-2</c:v>
                </c:pt>
                <c:pt idx="36">
                  <c:v>2.9756224149914513E-2</c:v>
                </c:pt>
                <c:pt idx="37">
                  <c:v>2.2555243688243545E-2</c:v>
                </c:pt>
                <c:pt idx="38">
                  <c:v>1.6955674577241116E-2</c:v>
                </c:pt>
                <c:pt idx="39">
                  <c:v>1.2646229222819185E-2</c:v>
                </c:pt>
                <c:pt idx="40">
                  <c:v>9.3613979943059575E-3</c:v>
                </c:pt>
              </c:numCache>
            </c:numRef>
          </c:yVal>
          <c:smooth val="0"/>
          <c:extLst>
            <c:ext xmlns:c16="http://schemas.microsoft.com/office/drawing/2014/chart" uri="{C3380CC4-5D6E-409C-BE32-E72D297353CC}">
              <c16:uniqueId val="{00000001-BB8E-4E00-8E44-A938050B4A3B}"/>
            </c:ext>
          </c:extLst>
        </c:ser>
        <c:dLbls>
          <c:showLegendKey val="0"/>
          <c:showVal val="0"/>
          <c:showCatName val="0"/>
          <c:showSerName val="0"/>
          <c:showPercent val="0"/>
          <c:showBubbleSize val="0"/>
        </c:dLbls>
        <c:axId val="120441856"/>
        <c:axId val="70780032"/>
      </c:scatterChart>
      <c:valAx>
        <c:axId val="120441856"/>
        <c:scaling>
          <c:orientation val="minMax"/>
          <c:max val="80"/>
          <c:min val="40"/>
        </c:scaling>
        <c:delete val="0"/>
        <c:axPos val="b"/>
        <c:title>
          <c:tx>
            <c:rich>
              <a:bodyPr/>
              <a:lstStyle/>
              <a:p>
                <a:pPr>
                  <a:defRPr/>
                </a:pPr>
                <a:r>
                  <a:rPr lang="en-US"/>
                  <a:t>Age</a:t>
                </a:r>
              </a:p>
            </c:rich>
          </c:tx>
          <c:overlay val="0"/>
        </c:title>
        <c:numFmt formatCode="General" sourceLinked="1"/>
        <c:majorTickMark val="out"/>
        <c:minorTickMark val="none"/>
        <c:tickLblPos val="nextTo"/>
        <c:crossAx val="70780032"/>
        <c:crosses val="autoZero"/>
        <c:crossBetween val="midCat"/>
      </c:valAx>
      <c:valAx>
        <c:axId val="70780032"/>
        <c:scaling>
          <c:orientation val="minMax"/>
        </c:scaling>
        <c:delete val="0"/>
        <c:axPos val="l"/>
        <c:majorGridlines/>
        <c:title>
          <c:tx>
            <c:rich>
              <a:bodyPr rot="-5400000" vert="horz"/>
              <a:lstStyle/>
              <a:p>
                <a:pPr>
                  <a:defRPr b="1"/>
                </a:pPr>
                <a:r>
                  <a:rPr lang="en-US" b="1"/>
                  <a:t>Probability of being in employment</a:t>
                </a:r>
              </a:p>
            </c:rich>
          </c:tx>
          <c:overlay val="0"/>
        </c:title>
        <c:numFmt formatCode="0%" sourceLinked="0"/>
        <c:majorTickMark val="out"/>
        <c:minorTickMark val="none"/>
        <c:tickLblPos val="nextTo"/>
        <c:crossAx val="12044185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Diabetes_model!$AE$52:$BD$52</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xVal>
          <c:yVal>
            <c:numRef>
              <c:f>Diabetes_model!$AE$53:$BD$53</c:f>
              <c:numCache>
                <c:formatCode>0.000</c:formatCode>
                <c:ptCount val="26"/>
                <c:pt idx="0">
                  <c:v>3.1174375070184595</c:v>
                </c:pt>
                <c:pt idx="1">
                  <c:v>3.1643038075038268</c:v>
                </c:pt>
                <c:pt idx="2">
                  <c:v>3.210717181543973</c:v>
                </c:pt>
                <c:pt idx="3">
                  <c:v>3.2566071965431589</c:v>
                </c:pt>
                <c:pt idx="4">
                  <c:v>3.3019045219624887</c:v>
                </c:pt>
                <c:pt idx="5">
                  <c:v>3.3465416717082053</c:v>
                </c:pt>
                <c:pt idx="6">
                  <c:v>3.3904537758711681</c:v>
                </c:pt>
                <c:pt idx="7">
                  <c:v>3.4335793699128128</c:v>
                </c:pt>
                <c:pt idx="8">
                  <c:v>3.4758611881217649</c:v>
                </c:pt>
                <c:pt idx="9">
                  <c:v>3.517246947223085</c:v>
                </c:pt>
                <c:pt idx="10">
                  <c:v>3.5576901054717345</c:v>
                </c:pt>
                <c:pt idx="11">
                  <c:v>3.5971505824554155</c:v>
                </c:pt>
                <c:pt idx="12">
                  <c:v>3.6355954252009628</c:v>
                </c:pt>
                <c:pt idx="13">
                  <c:v>3.67299940703366</c:v>
                </c:pt>
                <c:pt idx="14">
                  <c:v>3.7093455469686454</c:v>
                </c:pt>
                <c:pt idx="15">
                  <c:v>3.7446255391803431</c:v>
                </c:pt>
                <c:pt idx="16">
                  <c:v>3.7788400842401506</c:v>
                </c:pt>
                <c:pt idx="17">
                  <c:v>3.8119991162555227</c:v>
                </c:pt>
                <c:pt idx="18">
                  <c:v>3.8441219226878398</c:v>
                </c:pt>
                <c:pt idx="19">
                  <c:v>3.8752371563675738</c:v>
                </c:pt>
                <c:pt idx="20">
                  <c:v>3.9040512909151546</c:v>
                </c:pt>
                <c:pt idx="21">
                  <c:v>3.9293294156238234</c:v>
                </c:pt>
                <c:pt idx="22">
                  <c:v>3.9512072714596171</c:v>
                </c:pt>
                <c:pt idx="23">
                  <c:v>3.9698346201721204</c:v>
                </c:pt>
                <c:pt idx="24">
                  <c:v>3.9853724353790319</c:v>
                </c:pt>
                <c:pt idx="25">
                  <c:v>3.9803258989400345</c:v>
                </c:pt>
              </c:numCache>
            </c:numRef>
          </c:yVal>
          <c:smooth val="0"/>
          <c:extLst>
            <c:ext xmlns:c16="http://schemas.microsoft.com/office/drawing/2014/chart" uri="{C3380CC4-5D6E-409C-BE32-E72D297353CC}">
              <c16:uniqueId val="{00000000-AAAC-4CE4-ACC5-813DE44991FE}"/>
            </c:ext>
          </c:extLst>
        </c:ser>
        <c:dLbls>
          <c:showLegendKey val="0"/>
          <c:showVal val="0"/>
          <c:showCatName val="0"/>
          <c:showSerName val="0"/>
          <c:showPercent val="0"/>
          <c:showBubbleSize val="0"/>
        </c:dLbls>
        <c:axId val="114492544"/>
        <c:axId val="114494080"/>
      </c:scatterChart>
      <c:valAx>
        <c:axId val="114492544"/>
        <c:scaling>
          <c:orientation val="minMax"/>
        </c:scaling>
        <c:delete val="0"/>
        <c:axPos val="b"/>
        <c:numFmt formatCode="General" sourceLinked="1"/>
        <c:majorTickMark val="out"/>
        <c:minorTickMark val="none"/>
        <c:tickLblPos val="nextTo"/>
        <c:crossAx val="114494080"/>
        <c:crosses val="autoZero"/>
        <c:crossBetween val="midCat"/>
      </c:valAx>
      <c:valAx>
        <c:axId val="114494080"/>
        <c:scaling>
          <c:orientation val="minMax"/>
        </c:scaling>
        <c:delete val="0"/>
        <c:axPos val="l"/>
        <c:majorGridlines/>
        <c:numFmt formatCode="0.000" sourceLinked="1"/>
        <c:majorTickMark val="out"/>
        <c:minorTickMark val="none"/>
        <c:tickLblPos val="nextTo"/>
        <c:crossAx val="1144925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Diabetes_model!$AE$52:$BD$52</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xVal>
          <c:yVal>
            <c:numRef>
              <c:f>Diabetes_model!$AE$53:$BD$53</c:f>
              <c:numCache>
                <c:formatCode>0.000</c:formatCode>
                <c:ptCount val="26"/>
                <c:pt idx="0">
                  <c:v>3.1174375070184595</c:v>
                </c:pt>
                <c:pt idx="1">
                  <c:v>3.1643038075038268</c:v>
                </c:pt>
                <c:pt idx="2">
                  <c:v>3.210717181543973</c:v>
                </c:pt>
                <c:pt idx="3">
                  <c:v>3.2566071965431589</c:v>
                </c:pt>
                <c:pt idx="4">
                  <c:v>3.3019045219624887</c:v>
                </c:pt>
                <c:pt idx="5">
                  <c:v>3.3465416717082053</c:v>
                </c:pt>
                <c:pt idx="6">
                  <c:v>3.3904537758711681</c:v>
                </c:pt>
                <c:pt idx="7">
                  <c:v>3.4335793699128128</c:v>
                </c:pt>
                <c:pt idx="8">
                  <c:v>3.4758611881217649</c:v>
                </c:pt>
                <c:pt idx="9">
                  <c:v>3.517246947223085</c:v>
                </c:pt>
                <c:pt idx="10">
                  <c:v>3.5576901054717345</c:v>
                </c:pt>
                <c:pt idx="11">
                  <c:v>3.5971505824554155</c:v>
                </c:pt>
                <c:pt idx="12">
                  <c:v>3.6355954252009628</c:v>
                </c:pt>
                <c:pt idx="13">
                  <c:v>3.67299940703366</c:v>
                </c:pt>
                <c:pt idx="14">
                  <c:v>3.7093455469686454</c:v>
                </c:pt>
                <c:pt idx="15">
                  <c:v>3.7446255391803431</c:v>
                </c:pt>
                <c:pt idx="16">
                  <c:v>3.7788400842401506</c:v>
                </c:pt>
                <c:pt idx="17">
                  <c:v>3.8119991162555227</c:v>
                </c:pt>
                <c:pt idx="18">
                  <c:v>3.8441219226878398</c:v>
                </c:pt>
                <c:pt idx="19">
                  <c:v>3.8752371563675738</c:v>
                </c:pt>
                <c:pt idx="20">
                  <c:v>3.9040512909151546</c:v>
                </c:pt>
                <c:pt idx="21">
                  <c:v>3.9293294156238234</c:v>
                </c:pt>
                <c:pt idx="22">
                  <c:v>3.9512072714596171</c:v>
                </c:pt>
                <c:pt idx="23">
                  <c:v>3.9698346201721204</c:v>
                </c:pt>
                <c:pt idx="24">
                  <c:v>3.9853724353790319</c:v>
                </c:pt>
                <c:pt idx="25">
                  <c:v>3.9803258989400345</c:v>
                </c:pt>
              </c:numCache>
            </c:numRef>
          </c:yVal>
          <c:smooth val="0"/>
          <c:extLst>
            <c:ext xmlns:c16="http://schemas.microsoft.com/office/drawing/2014/chart" uri="{C3380CC4-5D6E-409C-BE32-E72D297353CC}">
              <c16:uniqueId val="{00000000-B4D8-4ECC-84DF-5979D56600C9}"/>
            </c:ext>
          </c:extLst>
        </c:ser>
        <c:dLbls>
          <c:showLegendKey val="0"/>
          <c:showVal val="0"/>
          <c:showCatName val="0"/>
          <c:showSerName val="0"/>
          <c:showPercent val="0"/>
          <c:showBubbleSize val="0"/>
        </c:dLbls>
        <c:axId val="114526464"/>
        <c:axId val="114528256"/>
      </c:scatterChart>
      <c:valAx>
        <c:axId val="114526464"/>
        <c:scaling>
          <c:orientation val="minMax"/>
        </c:scaling>
        <c:delete val="0"/>
        <c:axPos val="b"/>
        <c:numFmt formatCode="General" sourceLinked="1"/>
        <c:majorTickMark val="out"/>
        <c:minorTickMark val="none"/>
        <c:tickLblPos val="nextTo"/>
        <c:crossAx val="114528256"/>
        <c:crosses val="autoZero"/>
        <c:crossBetween val="midCat"/>
      </c:valAx>
      <c:valAx>
        <c:axId val="114528256"/>
        <c:scaling>
          <c:orientation val="minMax"/>
        </c:scaling>
        <c:delete val="0"/>
        <c:axPos val="l"/>
        <c:majorGridlines/>
        <c:numFmt formatCode="0.000" sourceLinked="1"/>
        <c:majorTickMark val="out"/>
        <c:minorTickMark val="none"/>
        <c:tickLblPos val="nextTo"/>
        <c:crossAx val="1145264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571826469152"/>
          <c:y val="4.2746200448982197E-2"/>
          <c:w val="0.86211691277470504"/>
          <c:h val="0.79740678279094201"/>
        </c:manualLayout>
      </c:layout>
      <c:barChart>
        <c:barDir val="col"/>
        <c:grouping val="clustered"/>
        <c:varyColors val="0"/>
        <c:ser>
          <c:idx val="1"/>
          <c:order val="0"/>
          <c:spPr>
            <a:solidFill>
              <a:srgbClr val="C0504D"/>
            </a:solidFill>
            <a:ln w="25400">
              <a:noFill/>
            </a:ln>
          </c:spPr>
          <c:invertIfNegative val="0"/>
          <c:val>
            <c:numRef>
              <c:f>'BMI reductions'!$B$19:$B$43</c:f>
              <c:numCache>
                <c:formatCode>0.00000</c:formatCode>
                <c:ptCount val="25"/>
                <c:pt idx="0">
                  <c:v>2</c:v>
                </c:pt>
                <c:pt idx="1">
                  <c:v>2</c:v>
                </c:pt>
                <c:pt idx="2">
                  <c:v>1.8181818181818181</c:v>
                </c:pt>
                <c:pt idx="3">
                  <c:v>1.6363636363636362</c:v>
                </c:pt>
                <c:pt idx="4">
                  <c:v>1.4545454545454544</c:v>
                </c:pt>
                <c:pt idx="5">
                  <c:v>1.2727272727272725</c:v>
                </c:pt>
                <c:pt idx="6">
                  <c:v>1.0909090909090906</c:v>
                </c:pt>
                <c:pt idx="7">
                  <c:v>0.90909090909090873</c:v>
                </c:pt>
                <c:pt idx="8">
                  <c:v>0.72727272727272685</c:v>
                </c:pt>
                <c:pt idx="9">
                  <c:v>0.54545454545454497</c:v>
                </c:pt>
                <c:pt idx="10">
                  <c:v>0.36363636363636315</c:v>
                </c:pt>
                <c:pt idx="11">
                  <c:v>0.18181818181818132</c:v>
                </c:pt>
                <c:pt idx="12">
                  <c:v>-4.9960036108132044E-16</c:v>
                </c:pt>
                <c:pt idx="13">
                  <c:v>-4.9960036108132044E-16</c:v>
                </c:pt>
                <c:pt idx="14">
                  <c:v>-4.9960036108132044E-16</c:v>
                </c:pt>
                <c:pt idx="15">
                  <c:v>-4.9960036108132044E-16</c:v>
                </c:pt>
                <c:pt idx="16">
                  <c:v>-4.9960036108132044E-16</c:v>
                </c:pt>
                <c:pt idx="17">
                  <c:v>-4.9960036108132044E-16</c:v>
                </c:pt>
                <c:pt idx="18">
                  <c:v>-4.9960036108132044E-16</c:v>
                </c:pt>
                <c:pt idx="19">
                  <c:v>-4.9960036108132044E-16</c:v>
                </c:pt>
                <c:pt idx="20">
                  <c:v>-4.9960036108132044E-16</c:v>
                </c:pt>
                <c:pt idx="21">
                  <c:v>-4.9960036108132044E-16</c:v>
                </c:pt>
                <c:pt idx="22">
                  <c:v>-4.9960036108132044E-16</c:v>
                </c:pt>
                <c:pt idx="23">
                  <c:v>-4.9960036108132044E-16</c:v>
                </c:pt>
                <c:pt idx="24">
                  <c:v>-4.9960036108132044E-16</c:v>
                </c:pt>
              </c:numCache>
            </c:numRef>
          </c:val>
          <c:extLst>
            <c:ext xmlns:c16="http://schemas.microsoft.com/office/drawing/2014/chart" uri="{C3380CC4-5D6E-409C-BE32-E72D297353CC}">
              <c16:uniqueId val="{00000000-A653-4221-81E4-6442B5EF36EF}"/>
            </c:ext>
          </c:extLst>
        </c:ser>
        <c:dLbls>
          <c:showLegendKey val="0"/>
          <c:showVal val="0"/>
          <c:showCatName val="0"/>
          <c:showSerName val="0"/>
          <c:showPercent val="0"/>
          <c:showBubbleSize val="0"/>
        </c:dLbls>
        <c:gapWidth val="45"/>
        <c:axId val="114593792"/>
        <c:axId val="114595712"/>
      </c:barChart>
      <c:catAx>
        <c:axId val="114593792"/>
        <c:scaling>
          <c:orientation val="minMax"/>
        </c:scaling>
        <c:delete val="0"/>
        <c:axPos val="b"/>
        <c:title>
          <c:tx>
            <c:rich>
              <a:bodyPr/>
              <a:lstStyle/>
              <a:p>
                <a:pPr>
                  <a:defRPr sz="1600" b="1" i="0" u="none" strike="noStrike" baseline="0">
                    <a:solidFill>
                      <a:srgbClr val="000000"/>
                    </a:solidFill>
                    <a:latin typeface="Calibri"/>
                    <a:ea typeface="Calibri"/>
                    <a:cs typeface="Calibri"/>
                  </a:defRPr>
                </a:pPr>
                <a:r>
                  <a:rPr lang="en-GB" sz="1600"/>
                  <a:t>Year of intervention</a:t>
                </a:r>
              </a:p>
            </c:rich>
          </c:tx>
          <c:layout>
            <c:manualLayout>
              <c:xMode val="edge"/>
              <c:yMode val="edge"/>
              <c:x val="0.3955999982180074"/>
              <c:y val="0.88066194969059131"/>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4595712"/>
        <c:crosses val="autoZero"/>
        <c:auto val="1"/>
        <c:lblAlgn val="ctr"/>
        <c:lblOffset val="100"/>
        <c:noMultiLvlLbl val="0"/>
      </c:catAx>
      <c:valAx>
        <c:axId val="114595712"/>
        <c:scaling>
          <c:orientation val="minMax"/>
        </c:scaling>
        <c:delete val="0"/>
        <c:axPos val="l"/>
        <c:majorGridlines>
          <c:spPr>
            <a:ln w="3175">
              <a:solidFill>
                <a:srgbClr val="C0C0C0"/>
              </a:solidFill>
              <a:prstDash val="solid"/>
            </a:ln>
          </c:spPr>
        </c:majorGridlines>
        <c:title>
          <c:tx>
            <c:rich>
              <a:bodyPr/>
              <a:lstStyle/>
              <a:p>
                <a:pPr>
                  <a:defRPr sz="1600" b="0" i="0" u="none" strike="noStrike" baseline="0">
                    <a:solidFill>
                      <a:srgbClr val="000000"/>
                    </a:solidFill>
                    <a:latin typeface="Calibri"/>
                    <a:ea typeface="Calibri"/>
                    <a:cs typeface="Calibri"/>
                  </a:defRPr>
                </a:pPr>
                <a:r>
                  <a:rPr lang="en-GB" sz="1600" b="1" i="0" u="none" strike="noStrike" baseline="0">
                    <a:solidFill>
                      <a:srgbClr val="000000"/>
                    </a:solidFill>
                    <a:latin typeface="Calibri"/>
                    <a:cs typeface="Calibri"/>
                  </a:rPr>
                  <a:t>Reduction in BMI (kg/m</a:t>
                </a:r>
                <a:r>
                  <a:rPr lang="en-GB" sz="1600" b="1" i="0" u="none" strike="noStrike" baseline="30000">
                    <a:solidFill>
                      <a:srgbClr val="000000"/>
                    </a:solidFill>
                    <a:latin typeface="Calibri"/>
                    <a:cs typeface="Calibri"/>
                  </a:rPr>
                  <a:t>2</a:t>
                </a:r>
                <a:r>
                  <a:rPr lang="en-GB" sz="1600" b="1" i="0" u="none" strike="noStrike" baseline="0">
                    <a:solidFill>
                      <a:srgbClr val="000000"/>
                    </a:solidFill>
                    <a:latin typeface="Calibri"/>
                    <a:cs typeface="Calibri"/>
                  </a:rPr>
                  <a:t>)</a:t>
                </a:r>
              </a:p>
            </c:rich>
          </c:tx>
          <c:layout>
            <c:manualLayout>
              <c:xMode val="edge"/>
              <c:yMode val="edge"/>
              <c:x val="1.6666609887490753E-2"/>
              <c:y val="0.25593051044867016"/>
            </c:manualLayout>
          </c:layout>
          <c:overlay val="0"/>
          <c:spPr>
            <a:noFill/>
            <a:ln w="25400">
              <a:noFill/>
            </a:ln>
          </c:spPr>
        </c:title>
        <c:numFmt formatCode="0.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459379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'BMI change with age'!$B$11</c:f>
              <c:strCache>
                <c:ptCount val="1"/>
                <c:pt idx="0">
                  <c:v>Men </c:v>
                </c:pt>
              </c:strCache>
            </c:strRef>
          </c:tx>
          <c:spPr>
            <a:ln w="28575">
              <a:noFill/>
            </a:ln>
          </c:spPr>
          <c:marker>
            <c:spPr>
              <a:solidFill>
                <a:srgbClr val="4F81BD"/>
              </a:solidFill>
              <a:ln>
                <a:solidFill>
                  <a:srgbClr val="666699"/>
                </a:solidFill>
                <a:prstDash val="solid"/>
              </a:ln>
            </c:spPr>
          </c:marker>
          <c:xVal>
            <c:numRef>
              <c:f>'BMI change with age'!$A$12:$A$114</c:f>
              <c:numCache>
                <c:formatCode>General</c:formatCode>
                <c:ptCount val="10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pt idx="83">
                  <c:v>101</c:v>
                </c:pt>
                <c:pt idx="84">
                  <c:v>102</c:v>
                </c:pt>
                <c:pt idx="85">
                  <c:v>103</c:v>
                </c:pt>
                <c:pt idx="86">
                  <c:v>104</c:v>
                </c:pt>
                <c:pt idx="87">
                  <c:v>105</c:v>
                </c:pt>
                <c:pt idx="88">
                  <c:v>106</c:v>
                </c:pt>
                <c:pt idx="89">
                  <c:v>107</c:v>
                </c:pt>
                <c:pt idx="90">
                  <c:v>108</c:v>
                </c:pt>
                <c:pt idx="91">
                  <c:v>109</c:v>
                </c:pt>
                <c:pt idx="92">
                  <c:v>110</c:v>
                </c:pt>
                <c:pt idx="93">
                  <c:v>111</c:v>
                </c:pt>
                <c:pt idx="94">
                  <c:v>112</c:v>
                </c:pt>
                <c:pt idx="95">
                  <c:v>113</c:v>
                </c:pt>
                <c:pt idx="96">
                  <c:v>114</c:v>
                </c:pt>
                <c:pt idx="97">
                  <c:v>115</c:v>
                </c:pt>
                <c:pt idx="98">
                  <c:v>116</c:v>
                </c:pt>
                <c:pt idx="99">
                  <c:v>117</c:v>
                </c:pt>
                <c:pt idx="100">
                  <c:v>118</c:v>
                </c:pt>
                <c:pt idx="101">
                  <c:v>119</c:v>
                </c:pt>
                <c:pt idx="102">
                  <c:v>120</c:v>
                </c:pt>
              </c:numCache>
            </c:numRef>
          </c:xVal>
          <c:yVal>
            <c:numRef>
              <c:f>'BMI change with age'!$B$12:$B$114</c:f>
              <c:numCache>
                <c:formatCode>General</c:formatCode>
                <c:ptCount val="103"/>
                <c:pt idx="0">
                  <c:v>0.14499999999999999</c:v>
                </c:pt>
                <c:pt idx="1">
                  <c:v>0.14499999999999999</c:v>
                </c:pt>
                <c:pt idx="2">
                  <c:v>0.14499999999999999</c:v>
                </c:pt>
                <c:pt idx="3">
                  <c:v>0.14499999999999999</c:v>
                </c:pt>
                <c:pt idx="4">
                  <c:v>0.14499999999999999</c:v>
                </c:pt>
                <c:pt idx="5">
                  <c:v>0.14499999999999999</c:v>
                </c:pt>
                <c:pt idx="6">
                  <c:v>0.14499999999999999</c:v>
                </c:pt>
                <c:pt idx="7">
                  <c:v>0.14499999999999999</c:v>
                </c:pt>
                <c:pt idx="8">
                  <c:v>0.14499999999999999</c:v>
                </c:pt>
                <c:pt idx="9">
                  <c:v>0.14499999999999999</c:v>
                </c:pt>
                <c:pt idx="10">
                  <c:v>0.14499999999999999</c:v>
                </c:pt>
                <c:pt idx="11">
                  <c:v>0.14499999999999999</c:v>
                </c:pt>
                <c:pt idx="12">
                  <c:v>0.14499999999999999</c:v>
                </c:pt>
                <c:pt idx="13">
                  <c:v>0.14499999999999999</c:v>
                </c:pt>
                <c:pt idx="14">
                  <c:v>0.14499999999999999</c:v>
                </c:pt>
                <c:pt idx="15">
                  <c:v>0.14499999999999999</c:v>
                </c:pt>
                <c:pt idx="16">
                  <c:v>0.14499999999999999</c:v>
                </c:pt>
                <c:pt idx="17">
                  <c:v>0.14499999999999999</c:v>
                </c:pt>
                <c:pt idx="18">
                  <c:v>0.14499999999999999</c:v>
                </c:pt>
                <c:pt idx="19">
                  <c:v>0.14499999999999999</c:v>
                </c:pt>
                <c:pt idx="20">
                  <c:v>0.14499999999999999</c:v>
                </c:pt>
                <c:pt idx="21">
                  <c:v>0.14499999999999999</c:v>
                </c:pt>
                <c:pt idx="22">
                  <c:v>0.14499999999999999</c:v>
                </c:pt>
                <c:pt idx="23">
                  <c:v>0.14499999999999999</c:v>
                </c:pt>
                <c:pt idx="24">
                  <c:v>0.14499999999999999</c:v>
                </c:pt>
                <c:pt idx="25">
                  <c:v>0.14499999999999999</c:v>
                </c:pt>
                <c:pt idx="26">
                  <c:v>0.14499999999999999</c:v>
                </c:pt>
                <c:pt idx="27">
                  <c:v>0.14499999999999999</c:v>
                </c:pt>
                <c:pt idx="28">
                  <c:v>0.14499999999999999</c:v>
                </c:pt>
                <c:pt idx="29">
                  <c:v>0.14499999999999999</c:v>
                </c:pt>
                <c:pt idx="30">
                  <c:v>0.14499999999999999</c:v>
                </c:pt>
                <c:pt idx="31">
                  <c:v>0.14499999999999999</c:v>
                </c:pt>
                <c:pt idx="32">
                  <c:v>0.14499999999999999</c:v>
                </c:pt>
                <c:pt idx="33">
                  <c:v>0.14499999999999999</c:v>
                </c:pt>
                <c:pt idx="34">
                  <c:v>0.14499999999999999</c:v>
                </c:pt>
                <c:pt idx="35">
                  <c:v>0.14499999999999999</c:v>
                </c:pt>
                <c:pt idx="36">
                  <c:v>0.14499999999999999</c:v>
                </c:pt>
                <c:pt idx="37">
                  <c:v>0.14499999999999999</c:v>
                </c:pt>
                <c:pt idx="38">
                  <c:v>0.14499999999999999</c:v>
                </c:pt>
                <c:pt idx="39">
                  <c:v>0.14499999999999999</c:v>
                </c:pt>
                <c:pt idx="40">
                  <c:v>0.14499999999999999</c:v>
                </c:pt>
                <c:pt idx="41">
                  <c:v>0.14499999999999999</c:v>
                </c:pt>
                <c:pt idx="42">
                  <c:v>0.14499999999999999</c:v>
                </c:pt>
                <c:pt idx="43">
                  <c:v>0.14499999999999999</c:v>
                </c:pt>
                <c:pt idx="44">
                  <c:v>0.14499999999999999</c:v>
                </c:pt>
                <c:pt idx="45">
                  <c:v>0.14499999999999999</c:v>
                </c:pt>
                <c:pt idx="46">
                  <c:v>0.14499999999999999</c:v>
                </c:pt>
                <c:pt idx="47">
                  <c:v>0.14499999999999999</c:v>
                </c:pt>
                <c:pt idx="48">
                  <c:v>0.13774999999999998</c:v>
                </c:pt>
                <c:pt idx="49">
                  <c:v>0.1305</c:v>
                </c:pt>
                <c:pt idx="50">
                  <c:v>0.12325</c:v>
                </c:pt>
                <c:pt idx="51">
                  <c:v>0.11599999999999999</c:v>
                </c:pt>
                <c:pt idx="52">
                  <c:v>0.10874999999999999</c:v>
                </c:pt>
                <c:pt idx="53">
                  <c:v>0.10149999999999999</c:v>
                </c:pt>
                <c:pt idx="54">
                  <c:v>9.425E-2</c:v>
                </c:pt>
                <c:pt idx="55">
                  <c:v>8.6999999999999994E-2</c:v>
                </c:pt>
                <c:pt idx="56">
                  <c:v>7.9749999999999988E-2</c:v>
                </c:pt>
                <c:pt idx="57">
                  <c:v>7.2499999999999995E-2</c:v>
                </c:pt>
                <c:pt idx="58">
                  <c:v>6.5249999999999989E-2</c:v>
                </c:pt>
                <c:pt idx="59">
                  <c:v>5.7999999999999996E-2</c:v>
                </c:pt>
                <c:pt idx="60">
                  <c:v>5.0750000000000003E-2</c:v>
                </c:pt>
                <c:pt idx="61">
                  <c:v>4.3499999999999997E-2</c:v>
                </c:pt>
                <c:pt idx="62">
                  <c:v>3.6250000000000004E-2</c:v>
                </c:pt>
                <c:pt idx="63">
                  <c:v>2.8999999999999998E-2</c:v>
                </c:pt>
                <c:pt idx="64">
                  <c:v>2.1749999999999992E-2</c:v>
                </c:pt>
                <c:pt idx="65">
                  <c:v>1.4499999999999985E-2</c:v>
                </c:pt>
                <c:pt idx="66">
                  <c:v>7.2500000000000064E-3</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numCache>
            </c:numRef>
          </c:yVal>
          <c:smooth val="0"/>
          <c:extLst>
            <c:ext xmlns:c16="http://schemas.microsoft.com/office/drawing/2014/chart" uri="{C3380CC4-5D6E-409C-BE32-E72D297353CC}">
              <c16:uniqueId val="{00000000-989C-4CE1-8C12-E5C68FB8BE3F}"/>
            </c:ext>
          </c:extLst>
        </c:ser>
        <c:ser>
          <c:idx val="1"/>
          <c:order val="1"/>
          <c:tx>
            <c:strRef>
              <c:f>'BMI change with age'!$C$11</c:f>
              <c:strCache>
                <c:ptCount val="1"/>
                <c:pt idx="0">
                  <c:v>Women</c:v>
                </c:pt>
              </c:strCache>
            </c:strRef>
          </c:tx>
          <c:spPr>
            <a:ln w="28575">
              <a:noFill/>
            </a:ln>
          </c:spPr>
          <c:marker>
            <c:spPr>
              <a:solidFill>
                <a:srgbClr val="C0504D"/>
              </a:solidFill>
              <a:ln>
                <a:solidFill>
                  <a:srgbClr val="993366"/>
                </a:solidFill>
                <a:prstDash val="solid"/>
              </a:ln>
            </c:spPr>
          </c:marker>
          <c:xVal>
            <c:numRef>
              <c:f>'BMI change with age'!$A$12:$A$114</c:f>
              <c:numCache>
                <c:formatCode>General</c:formatCode>
                <c:ptCount val="103"/>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pt idx="68">
                  <c:v>86</c:v>
                </c:pt>
                <c:pt idx="69">
                  <c:v>87</c:v>
                </c:pt>
                <c:pt idx="70">
                  <c:v>88</c:v>
                </c:pt>
                <c:pt idx="71">
                  <c:v>89</c:v>
                </c:pt>
                <c:pt idx="72">
                  <c:v>90</c:v>
                </c:pt>
                <c:pt idx="73">
                  <c:v>91</c:v>
                </c:pt>
                <c:pt idx="74">
                  <c:v>92</c:v>
                </c:pt>
                <c:pt idx="75">
                  <c:v>93</c:v>
                </c:pt>
                <c:pt idx="76">
                  <c:v>94</c:v>
                </c:pt>
                <c:pt idx="77">
                  <c:v>95</c:v>
                </c:pt>
                <c:pt idx="78">
                  <c:v>96</c:v>
                </c:pt>
                <c:pt idx="79">
                  <c:v>97</c:v>
                </c:pt>
                <c:pt idx="80">
                  <c:v>98</c:v>
                </c:pt>
                <c:pt idx="81">
                  <c:v>99</c:v>
                </c:pt>
                <c:pt idx="82">
                  <c:v>100</c:v>
                </c:pt>
                <c:pt idx="83">
                  <c:v>101</c:v>
                </c:pt>
                <c:pt idx="84">
                  <c:v>102</c:v>
                </c:pt>
                <c:pt idx="85">
                  <c:v>103</c:v>
                </c:pt>
                <c:pt idx="86">
                  <c:v>104</c:v>
                </c:pt>
                <c:pt idx="87">
                  <c:v>105</c:v>
                </c:pt>
                <c:pt idx="88">
                  <c:v>106</c:v>
                </c:pt>
                <c:pt idx="89">
                  <c:v>107</c:v>
                </c:pt>
                <c:pt idx="90">
                  <c:v>108</c:v>
                </c:pt>
                <c:pt idx="91">
                  <c:v>109</c:v>
                </c:pt>
                <c:pt idx="92">
                  <c:v>110</c:v>
                </c:pt>
                <c:pt idx="93">
                  <c:v>111</c:v>
                </c:pt>
                <c:pt idx="94">
                  <c:v>112</c:v>
                </c:pt>
                <c:pt idx="95">
                  <c:v>113</c:v>
                </c:pt>
                <c:pt idx="96">
                  <c:v>114</c:v>
                </c:pt>
                <c:pt idx="97">
                  <c:v>115</c:v>
                </c:pt>
                <c:pt idx="98">
                  <c:v>116</c:v>
                </c:pt>
                <c:pt idx="99">
                  <c:v>117</c:v>
                </c:pt>
                <c:pt idx="100">
                  <c:v>118</c:v>
                </c:pt>
                <c:pt idx="101">
                  <c:v>119</c:v>
                </c:pt>
                <c:pt idx="102">
                  <c:v>120</c:v>
                </c:pt>
              </c:numCache>
            </c:numRef>
          </c:xVal>
          <c:yVal>
            <c:numRef>
              <c:f>'BMI change with age'!$C$12:$C$114</c:f>
              <c:numCache>
                <c:formatCode>General</c:formatCode>
                <c:ptCount val="103"/>
                <c:pt idx="0">
                  <c:v>0.17499999999999999</c:v>
                </c:pt>
                <c:pt idx="1">
                  <c:v>0.17499999999999999</c:v>
                </c:pt>
                <c:pt idx="2">
                  <c:v>0.17499999999999999</c:v>
                </c:pt>
                <c:pt idx="3">
                  <c:v>0.17499999999999999</c:v>
                </c:pt>
                <c:pt idx="4">
                  <c:v>0.17499999999999999</c:v>
                </c:pt>
                <c:pt idx="5">
                  <c:v>0.17499999999999999</c:v>
                </c:pt>
                <c:pt idx="6">
                  <c:v>0.17499999999999999</c:v>
                </c:pt>
                <c:pt idx="7">
                  <c:v>0.17499999999999999</c:v>
                </c:pt>
                <c:pt idx="8">
                  <c:v>0.17499999999999999</c:v>
                </c:pt>
                <c:pt idx="9">
                  <c:v>0.17499999999999999</c:v>
                </c:pt>
                <c:pt idx="10">
                  <c:v>0.17499999999999999</c:v>
                </c:pt>
                <c:pt idx="11">
                  <c:v>0.17499999999999999</c:v>
                </c:pt>
                <c:pt idx="12">
                  <c:v>0.17499999999999999</c:v>
                </c:pt>
                <c:pt idx="13">
                  <c:v>0.17499999999999999</c:v>
                </c:pt>
                <c:pt idx="14">
                  <c:v>0.17499999999999999</c:v>
                </c:pt>
                <c:pt idx="15">
                  <c:v>0.17499999999999999</c:v>
                </c:pt>
                <c:pt idx="16">
                  <c:v>0.17499999999999999</c:v>
                </c:pt>
                <c:pt idx="17">
                  <c:v>0.17499999999999999</c:v>
                </c:pt>
                <c:pt idx="18">
                  <c:v>0.17499999999999999</c:v>
                </c:pt>
                <c:pt idx="19">
                  <c:v>0.17499999999999999</c:v>
                </c:pt>
                <c:pt idx="20">
                  <c:v>0.17499999999999999</c:v>
                </c:pt>
                <c:pt idx="21">
                  <c:v>0.17499999999999999</c:v>
                </c:pt>
                <c:pt idx="22">
                  <c:v>0.17499999999999999</c:v>
                </c:pt>
                <c:pt idx="23">
                  <c:v>0.17499999999999999</c:v>
                </c:pt>
                <c:pt idx="24">
                  <c:v>0.17499999999999999</c:v>
                </c:pt>
                <c:pt idx="25">
                  <c:v>0.17499999999999999</c:v>
                </c:pt>
                <c:pt idx="26">
                  <c:v>0.17499999999999999</c:v>
                </c:pt>
                <c:pt idx="27">
                  <c:v>0.17499999999999999</c:v>
                </c:pt>
                <c:pt idx="28">
                  <c:v>0.17499999999999999</c:v>
                </c:pt>
                <c:pt idx="29">
                  <c:v>0.17499999999999999</c:v>
                </c:pt>
                <c:pt idx="30">
                  <c:v>0.17499999999999999</c:v>
                </c:pt>
                <c:pt idx="31">
                  <c:v>0.17499999999999999</c:v>
                </c:pt>
                <c:pt idx="32">
                  <c:v>0.17499999999999999</c:v>
                </c:pt>
                <c:pt idx="33">
                  <c:v>0.17499999999999999</c:v>
                </c:pt>
                <c:pt idx="34">
                  <c:v>0.17499999999999999</c:v>
                </c:pt>
                <c:pt idx="35">
                  <c:v>0.17499999999999999</c:v>
                </c:pt>
                <c:pt idx="36">
                  <c:v>0.17499999999999999</c:v>
                </c:pt>
                <c:pt idx="37">
                  <c:v>0.17499999999999999</c:v>
                </c:pt>
                <c:pt idx="38">
                  <c:v>0.17499999999999999</c:v>
                </c:pt>
                <c:pt idx="39">
                  <c:v>0.17499999999999999</c:v>
                </c:pt>
                <c:pt idx="40">
                  <c:v>0.17499999999999999</c:v>
                </c:pt>
                <c:pt idx="41">
                  <c:v>0.17499999999999999</c:v>
                </c:pt>
                <c:pt idx="42">
                  <c:v>0.17499999999999999</c:v>
                </c:pt>
                <c:pt idx="43">
                  <c:v>0.17499999999999999</c:v>
                </c:pt>
                <c:pt idx="44">
                  <c:v>0.17499999999999999</c:v>
                </c:pt>
                <c:pt idx="45">
                  <c:v>0.17499999999999999</c:v>
                </c:pt>
                <c:pt idx="46">
                  <c:v>0.17499999999999999</c:v>
                </c:pt>
                <c:pt idx="47">
                  <c:v>0.17499999999999999</c:v>
                </c:pt>
                <c:pt idx="48">
                  <c:v>0.16624999999999998</c:v>
                </c:pt>
                <c:pt idx="49">
                  <c:v>0.1575</c:v>
                </c:pt>
                <c:pt idx="50">
                  <c:v>0.14874999999999999</c:v>
                </c:pt>
                <c:pt idx="51">
                  <c:v>0.13999999999999999</c:v>
                </c:pt>
                <c:pt idx="52">
                  <c:v>0.13124999999999998</c:v>
                </c:pt>
                <c:pt idx="53">
                  <c:v>0.1225</c:v>
                </c:pt>
                <c:pt idx="54">
                  <c:v>0.11374999999999999</c:v>
                </c:pt>
                <c:pt idx="55">
                  <c:v>0.105</c:v>
                </c:pt>
                <c:pt idx="56">
                  <c:v>9.6249999999999988E-2</c:v>
                </c:pt>
                <c:pt idx="57">
                  <c:v>8.7499999999999994E-2</c:v>
                </c:pt>
                <c:pt idx="58">
                  <c:v>7.8750000000000001E-2</c:v>
                </c:pt>
                <c:pt idx="59">
                  <c:v>7.0000000000000007E-2</c:v>
                </c:pt>
                <c:pt idx="60">
                  <c:v>6.1249999999999999E-2</c:v>
                </c:pt>
                <c:pt idx="61">
                  <c:v>5.2500000000000005E-2</c:v>
                </c:pt>
                <c:pt idx="62">
                  <c:v>4.3749999999999983E-2</c:v>
                </c:pt>
                <c:pt idx="63">
                  <c:v>3.5000000000000003E-2</c:v>
                </c:pt>
                <c:pt idx="64">
                  <c:v>2.6249999999999996E-2</c:v>
                </c:pt>
                <c:pt idx="65">
                  <c:v>1.7499999999999988E-2</c:v>
                </c:pt>
                <c:pt idx="66">
                  <c:v>8.7500000000000078E-3</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numCache>
            </c:numRef>
          </c:yVal>
          <c:smooth val="0"/>
          <c:extLst>
            <c:ext xmlns:c16="http://schemas.microsoft.com/office/drawing/2014/chart" uri="{C3380CC4-5D6E-409C-BE32-E72D297353CC}">
              <c16:uniqueId val="{00000001-989C-4CE1-8C12-E5C68FB8BE3F}"/>
            </c:ext>
          </c:extLst>
        </c:ser>
        <c:dLbls>
          <c:showLegendKey val="0"/>
          <c:showVal val="0"/>
          <c:showCatName val="0"/>
          <c:showSerName val="0"/>
          <c:showPercent val="0"/>
          <c:showBubbleSize val="0"/>
        </c:dLbls>
        <c:axId val="130402560"/>
        <c:axId val="130482560"/>
      </c:scatterChart>
      <c:valAx>
        <c:axId val="13040256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0482560"/>
        <c:crosses val="autoZero"/>
        <c:crossBetween val="midCat"/>
      </c:valAx>
      <c:valAx>
        <c:axId val="130482560"/>
        <c:scaling>
          <c:orientation val="minMax"/>
        </c:scaling>
        <c:delete val="0"/>
        <c:axPos val="l"/>
        <c:majorGridlines>
          <c:spPr>
            <a:ln w="3175">
              <a:solidFill>
                <a:srgbClr val="808080"/>
              </a:solidFill>
              <a:prstDash val="solid"/>
            </a:ln>
          </c:spPr>
        </c:majorGridlines>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0402560"/>
        <c:crosses val="autoZero"/>
        <c:crossBetween val="midCat"/>
      </c:valAx>
      <c:spPr>
        <a:solidFill>
          <a:srgbClr val="FFFFFF"/>
        </a:solidFill>
        <a:ln w="25400">
          <a:noFill/>
        </a:ln>
      </c:spPr>
    </c:plotArea>
    <c:legend>
      <c:legendPos val="r"/>
      <c:layout>
        <c:manualLayout>
          <c:xMode val="edge"/>
          <c:yMode val="edge"/>
          <c:x val="0.84120261791310402"/>
          <c:y val="0.39792460198530599"/>
          <c:w val="0.12660966735381196"/>
          <c:h val="0.15570970583694199"/>
        </c:manualLayout>
      </c:layout>
      <c:overlay val="0"/>
      <c:spPr>
        <a:noFill/>
        <a:ln w="25400">
          <a:noFill/>
        </a:ln>
      </c:spPr>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043919510061196E-2"/>
          <c:y val="5.1400554097404502E-2"/>
          <c:w val="0.87674155730533698"/>
          <c:h val="0.80424202788604904"/>
        </c:manualLayout>
      </c:layout>
      <c:lineChart>
        <c:grouping val="standard"/>
        <c:varyColors val="0"/>
        <c:ser>
          <c:idx val="0"/>
          <c:order val="0"/>
          <c:tx>
            <c:v>Participants ever enrolled</c:v>
          </c:tx>
          <c:spPr>
            <a:ln w="25400">
              <a:solidFill>
                <a:srgbClr val="6FC8C0"/>
              </a:solidFill>
              <a:prstDash val="solid"/>
            </a:ln>
          </c:spPr>
          <c:marker>
            <c:symbol val="none"/>
          </c:marker>
          <c:cat>
            <c:numRef>
              <c:f>'Full results'!$D$6:$AC$6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'Full results'!$D$10:$AC$10</c:f>
              <c:numCache>
                <c:formatCode>0</c:formatCode>
                <c:ptCount val="26"/>
                <c:pt idx="0">
                  <c:v>300</c:v>
                </c:pt>
                <c:pt idx="1">
                  <c:v>300</c:v>
                </c:pt>
                <c:pt idx="2">
                  <c:v>300</c:v>
                </c:pt>
                <c:pt idx="3">
                  <c:v>300</c:v>
                </c:pt>
                <c:pt idx="4">
                  <c:v>300</c:v>
                </c:pt>
                <c:pt idx="5">
                  <c:v>300</c:v>
                </c:pt>
                <c:pt idx="6">
                  <c:v>300</c:v>
                </c:pt>
                <c:pt idx="7">
                  <c:v>300</c:v>
                </c:pt>
                <c:pt idx="8">
                  <c:v>300</c:v>
                </c:pt>
                <c:pt idx="9">
                  <c:v>300</c:v>
                </c:pt>
                <c:pt idx="10">
                  <c:v>300</c:v>
                </c:pt>
                <c:pt idx="11">
                  <c:v>300</c:v>
                </c:pt>
                <c:pt idx="12">
                  <c:v>300</c:v>
                </c:pt>
                <c:pt idx="13">
                  <c:v>300</c:v>
                </c:pt>
                <c:pt idx="14">
                  <c:v>300</c:v>
                </c:pt>
                <c:pt idx="15">
                  <c:v>300</c:v>
                </c:pt>
                <c:pt idx="16">
                  <c:v>300</c:v>
                </c:pt>
                <c:pt idx="17">
                  <c:v>300</c:v>
                </c:pt>
                <c:pt idx="18">
                  <c:v>300</c:v>
                </c:pt>
                <c:pt idx="19">
                  <c:v>300</c:v>
                </c:pt>
                <c:pt idx="20">
                  <c:v>300</c:v>
                </c:pt>
                <c:pt idx="21">
                  <c:v>300</c:v>
                </c:pt>
                <c:pt idx="22">
                  <c:v>300</c:v>
                </c:pt>
                <c:pt idx="23">
                  <c:v>300</c:v>
                </c:pt>
                <c:pt idx="24">
                  <c:v>300</c:v>
                </c:pt>
                <c:pt idx="25">
                  <c:v>300</c:v>
                </c:pt>
              </c:numCache>
            </c:numRef>
          </c:val>
          <c:smooth val="0"/>
          <c:extLst>
            <c:ext xmlns:c16="http://schemas.microsoft.com/office/drawing/2014/chart" uri="{C3380CC4-5D6E-409C-BE32-E72D297353CC}">
              <c16:uniqueId val="{00000000-AC3F-4408-BD6B-6ECB4980A818}"/>
            </c:ext>
          </c:extLst>
        </c:ser>
        <c:ser>
          <c:idx val="1"/>
          <c:order val="1"/>
          <c:tx>
            <c:v>Active participants (no intervention)</c:v>
          </c:tx>
          <c:spPr>
            <a:ln w="25400">
              <a:solidFill>
                <a:schemeClr val="bg1">
                  <a:lumMod val="50000"/>
                </a:schemeClr>
              </a:solidFill>
              <a:prstDash val="solid"/>
            </a:ln>
          </c:spPr>
          <c:marker>
            <c:symbol val="none"/>
          </c:marker>
          <c:cat>
            <c:numRef>
              <c:f>'Full results'!$D$6:$AC$6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'Full results'!$D$26:$AC$26</c:f>
              <c:numCache>
                <c:formatCode>0</c:formatCode>
                <c:ptCount val="26"/>
                <c:pt idx="0">
                  <c:v>300</c:v>
                </c:pt>
                <c:pt idx="1">
                  <c:v>209.64404999999999</c:v>
                </c:pt>
                <c:pt idx="2">
                  <c:v>209.19306386944078</c:v>
                </c:pt>
                <c:pt idx="3">
                  <c:v>208.65757726480888</c:v>
                </c:pt>
                <c:pt idx="4">
                  <c:v>208.02417227788004</c:v>
                </c:pt>
                <c:pt idx="5">
                  <c:v>207.31172634153688</c:v>
                </c:pt>
                <c:pt idx="6">
                  <c:v>206.48187371291482</c:v>
                </c:pt>
                <c:pt idx="7">
                  <c:v>205.54056222150774</c:v>
                </c:pt>
                <c:pt idx="8">
                  <c:v>204.49262529974055</c:v>
                </c:pt>
                <c:pt idx="9">
                  <c:v>203.34202351306001</c:v>
                </c:pt>
                <c:pt idx="10">
                  <c:v>202.08355144580912</c:v>
                </c:pt>
                <c:pt idx="11">
                  <c:v>200.63534554918306</c:v>
                </c:pt>
                <c:pt idx="12">
                  <c:v>198.99917984274919</c:v>
                </c:pt>
                <c:pt idx="13">
                  <c:v>197.20300517596382</c:v>
                </c:pt>
                <c:pt idx="14">
                  <c:v>195.21653885453895</c:v>
                </c:pt>
                <c:pt idx="15">
                  <c:v>193.08354368782855</c:v>
                </c:pt>
                <c:pt idx="16">
                  <c:v>190.75517144175467</c:v>
                </c:pt>
                <c:pt idx="17">
                  <c:v>188.23104647346884</c:v>
                </c:pt>
                <c:pt idx="18">
                  <c:v>185.53691653637824</c:v>
                </c:pt>
                <c:pt idx="19">
                  <c:v>182.68333507600607</c:v>
                </c:pt>
                <c:pt idx="20">
                  <c:v>179.74336394967338</c:v>
                </c:pt>
                <c:pt idx="21">
                  <c:v>176.47936357315729</c:v>
                </c:pt>
                <c:pt idx="22">
                  <c:v>172.85598284766331</c:v>
                </c:pt>
                <c:pt idx="23">
                  <c:v>169.01923126497763</c:v>
                </c:pt>
                <c:pt idx="24">
                  <c:v>164.89340798395045</c:v>
                </c:pt>
                <c:pt idx="25">
                  <c:v>160.43113182359303</c:v>
                </c:pt>
              </c:numCache>
            </c:numRef>
          </c:val>
          <c:smooth val="0"/>
          <c:extLst>
            <c:ext xmlns:c16="http://schemas.microsoft.com/office/drawing/2014/chart" uri="{C3380CC4-5D6E-409C-BE32-E72D297353CC}">
              <c16:uniqueId val="{00000001-AC3F-4408-BD6B-6ECB4980A818}"/>
            </c:ext>
          </c:extLst>
        </c:ser>
        <c:ser>
          <c:idx val="2"/>
          <c:order val="2"/>
          <c:tx>
            <c:v>Active participants (intervention)</c:v>
          </c:tx>
          <c:spPr>
            <a:ln w="25400">
              <a:solidFill>
                <a:srgbClr val="98002E"/>
              </a:solidFill>
              <a:prstDash val="lgDash"/>
            </a:ln>
          </c:spPr>
          <c:marker>
            <c:symbol val="none"/>
          </c:marker>
          <c:cat>
            <c:numRef>
              <c:f>'Full results'!$D$6:$AC$6</c:f>
              <c:numCache>
                <c:formatCode>General</c:formatCode>
                <c:ptCount val="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numCache>
            </c:numRef>
          </c:cat>
          <c:val>
            <c:numRef>
              <c:f>'Full results'!$D$38:$AC$38</c:f>
              <c:numCache>
                <c:formatCode>0</c:formatCode>
                <c:ptCount val="26"/>
                <c:pt idx="0">
                  <c:v>300</c:v>
                </c:pt>
                <c:pt idx="1">
                  <c:v>209.64404999999999</c:v>
                </c:pt>
                <c:pt idx="2">
                  <c:v>209.19523560149838</c:v>
                </c:pt>
                <c:pt idx="3">
                  <c:v>208.66598898378012</c:v>
                </c:pt>
                <c:pt idx="4">
                  <c:v>208.04223700480509</c:v>
                </c:pt>
                <c:pt idx="5">
                  <c:v>207.34205666412993</c:v>
                </c:pt>
                <c:pt idx="6">
                  <c:v>206.52815269264718</c:v>
                </c:pt>
                <c:pt idx="7">
                  <c:v>205.60556976382736</c:v>
                </c:pt>
                <c:pt idx="8">
                  <c:v>204.57832974886955</c:v>
                </c:pt>
                <c:pt idx="9">
                  <c:v>203.4496728925244</c:v>
                </c:pt>
                <c:pt idx="10">
                  <c:v>202.21379128163187</c:v>
                </c:pt>
                <c:pt idx="11">
                  <c:v>200.78983121818391</c:v>
                </c:pt>
                <c:pt idx="12">
                  <c:v>199.17839323720233</c:v>
                </c:pt>
                <c:pt idx="13">
                  <c:v>197.40621260257217</c:v>
                </c:pt>
                <c:pt idx="14">
                  <c:v>195.4422668801657</c:v>
                </c:pt>
                <c:pt idx="15">
                  <c:v>193.3297350574818</c:v>
                </c:pt>
                <c:pt idx="16">
                  <c:v>191.02000883362973</c:v>
                </c:pt>
                <c:pt idx="17">
                  <c:v>188.51294032861739</c:v>
                </c:pt>
                <c:pt idx="18">
                  <c:v>185.83434764804329</c:v>
                </c:pt>
                <c:pt idx="19">
                  <c:v>182.99489367944813</c:v>
                </c:pt>
                <c:pt idx="20">
                  <c:v>180.06351130640479</c:v>
                </c:pt>
                <c:pt idx="21">
                  <c:v>176.80667902567038</c:v>
                </c:pt>
                <c:pt idx="22">
                  <c:v>173.18931246340205</c:v>
                </c:pt>
                <c:pt idx="23">
                  <c:v>169.3572810479626</c:v>
                </c:pt>
                <c:pt idx="24">
                  <c:v>165.23511720816754</c:v>
                </c:pt>
                <c:pt idx="25">
                  <c:v>160.77557747132758</c:v>
                </c:pt>
              </c:numCache>
            </c:numRef>
          </c:val>
          <c:smooth val="0"/>
          <c:extLst>
            <c:ext xmlns:c16="http://schemas.microsoft.com/office/drawing/2014/chart" uri="{C3380CC4-5D6E-409C-BE32-E72D297353CC}">
              <c16:uniqueId val="{00000002-AC3F-4408-BD6B-6ECB4980A818}"/>
            </c:ext>
          </c:extLst>
        </c:ser>
        <c:dLbls>
          <c:showLegendKey val="0"/>
          <c:showVal val="0"/>
          <c:showCatName val="0"/>
          <c:showSerName val="0"/>
          <c:showPercent val="0"/>
          <c:showBubbleSize val="0"/>
        </c:dLbls>
        <c:smooth val="0"/>
        <c:axId val="60909440"/>
        <c:axId val="60911616"/>
      </c:lineChart>
      <c:catAx>
        <c:axId val="609094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0911616"/>
        <c:crosses val="autoZero"/>
        <c:auto val="1"/>
        <c:lblAlgn val="ctr"/>
        <c:lblOffset val="100"/>
        <c:noMultiLvlLbl val="0"/>
      </c:catAx>
      <c:valAx>
        <c:axId val="60911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individuals</a:t>
                </a:r>
              </a:p>
            </c:rich>
          </c:tx>
          <c:layout>
            <c:manualLayout>
              <c:xMode val="edge"/>
              <c:yMode val="edge"/>
              <c:x val="1.5260849243159699E-3"/>
              <c:y val="0.2363897301298880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0909440"/>
        <c:crosses val="autoZero"/>
        <c:crossBetween val="between"/>
      </c:valAx>
      <c:spPr>
        <a:solidFill>
          <a:srgbClr val="FFFFFF"/>
        </a:solidFill>
        <a:ln w="25400">
          <a:noFill/>
        </a:ln>
      </c:spPr>
    </c:plotArea>
    <c:legend>
      <c:legendPos val="r"/>
      <c:layout>
        <c:manualLayout>
          <c:xMode val="edge"/>
          <c:yMode val="edge"/>
          <c:x val="0.28218797338940638"/>
          <c:y val="0.62072817820849324"/>
          <c:w val="0.52568493150684992"/>
          <c:h val="0.22115451914664508"/>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126667385755"/>
          <c:y val="5.1400554097404502E-2"/>
          <c:w val="0.88179034983640803"/>
          <c:h val="0.803569553805774"/>
        </c:manualLayout>
      </c:layout>
      <c:barChart>
        <c:barDir val="col"/>
        <c:grouping val="clustered"/>
        <c:varyColors val="0"/>
        <c:ser>
          <c:idx val="2"/>
          <c:order val="4"/>
          <c:tx>
            <c:v>Cases prevented per year</c:v>
          </c:tx>
          <c:spPr>
            <a:solidFill>
              <a:srgbClr val="6FC8C0"/>
            </a:solidFill>
            <a:ln w="25400">
              <a:noFill/>
            </a:ln>
          </c:spPr>
          <c:invertIfNegative val="0"/>
          <c:val>
            <c:numRef>
              <c:f>'Full results'!$E$68:$AC$68</c:f>
              <c:numCache>
                <c:formatCode>0.00</c:formatCode>
                <c:ptCount val="25"/>
                <c:pt idx="0">
                  <c:v>9.7508587024578208E-2</c:v>
                </c:pt>
                <c:pt idx="1">
                  <c:v>0.28379222484728128</c:v>
                </c:pt>
                <c:pt idx="2">
                  <c:v>0.46106849311619191</c:v>
                </c:pt>
                <c:pt idx="3">
                  <c:v>0.62076982641830369</c:v>
                </c:pt>
                <c:pt idx="4">
                  <c:v>0.86121724780950171</c:v>
                </c:pt>
                <c:pt idx="5">
                  <c:v>1.0691348729783323</c:v>
                </c:pt>
                <c:pt idx="6">
                  <c:v>1.2439269203524139</c:v>
                </c:pt>
                <c:pt idx="7">
                  <c:v>1.3852514284458382</c:v>
                </c:pt>
                <c:pt idx="8">
                  <c:v>1.4930860276183306</c:v>
                </c:pt>
                <c:pt idx="9">
                  <c:v>1.6181680030465007</c:v>
                </c:pt>
                <c:pt idx="10">
                  <c:v>1.6905114731479784</c:v>
                </c:pt>
                <c:pt idx="11">
                  <c:v>1.7117026592304097</c:v>
                </c:pt>
                <c:pt idx="12">
                  <c:v>1.6843008330089653</c:v>
                </c:pt>
                <c:pt idx="13">
                  <c:v>1.6322559557384828</c:v>
                </c:pt>
                <c:pt idx="14">
                  <c:v>1.5693017393643132</c:v>
                </c:pt>
                <c:pt idx="15">
                  <c:v>1.5053105634824995</c:v>
                </c:pt>
                <c:pt idx="16">
                  <c:v>1.4404621331557728</c:v>
                </c:pt>
                <c:pt idx="17">
                  <c:v>1.3753119588957325</c:v>
                </c:pt>
                <c:pt idx="18">
                  <c:v>1.3101460116244894</c:v>
                </c:pt>
                <c:pt idx="19">
                  <c:v>1.2460248168697916</c:v>
                </c:pt>
                <c:pt idx="20">
                  <c:v>1.1810998607728393</c:v>
                </c:pt>
                <c:pt idx="21">
                  <c:v>1.1152960808491912</c:v>
                </c:pt>
                <c:pt idx="22">
                  <c:v>1.0501811456988861</c:v>
                </c:pt>
                <c:pt idx="23">
                  <c:v>0.98521573356157432</c:v>
                </c:pt>
                <c:pt idx="24">
                  <c:v>0.91957022003571609</c:v>
                </c:pt>
              </c:numCache>
            </c:numRef>
          </c:val>
          <c:extLst>
            <c:ext xmlns:c16="http://schemas.microsoft.com/office/drawing/2014/chart" uri="{C3380CC4-5D6E-409C-BE32-E72D297353CC}">
              <c16:uniqueId val="{00000000-1EE4-4A56-AD15-9E9726A2B82F}"/>
            </c:ext>
          </c:extLst>
        </c:ser>
        <c:ser>
          <c:idx val="5"/>
          <c:order val="5"/>
          <c:tx>
            <c:v>Cumulative 'case years prevented'</c:v>
          </c:tx>
          <c:spPr>
            <a:solidFill>
              <a:srgbClr val="CFEBE7"/>
            </a:solidFill>
            <a:ln w="25400">
              <a:solidFill>
                <a:srgbClr val="CFEBE7"/>
              </a:solidFill>
            </a:ln>
          </c:spPr>
          <c:invertIfNegative val="0"/>
          <c:val>
            <c:numRef>
              <c:f>'Full results'!$E$72:$AC$72</c:f>
              <c:numCache>
                <c:formatCode>0.00</c:formatCode>
                <c:ptCount val="25"/>
                <c:pt idx="0">
                  <c:v>9.7508587024578208E-2</c:v>
                </c:pt>
                <c:pt idx="1">
                  <c:v>0.38130081187185949</c:v>
                </c:pt>
                <c:pt idx="2">
                  <c:v>0.8423693049880514</c:v>
                </c:pt>
                <c:pt idx="3">
                  <c:v>1.4631391314063551</c:v>
                </c:pt>
                <c:pt idx="4">
                  <c:v>2.3243563792158568</c:v>
                </c:pt>
                <c:pt idx="5">
                  <c:v>3.3934912521941891</c:v>
                </c:pt>
                <c:pt idx="6">
                  <c:v>4.637418172546603</c:v>
                </c:pt>
                <c:pt idx="7">
                  <c:v>6.0226696009924412</c:v>
                </c:pt>
                <c:pt idx="8">
                  <c:v>7.5157556286107718</c:v>
                </c:pt>
                <c:pt idx="9">
                  <c:v>9.1339236316572716</c:v>
                </c:pt>
                <c:pt idx="10">
                  <c:v>10.82443510480525</c:v>
                </c:pt>
                <c:pt idx="11">
                  <c:v>12.53613776403566</c:v>
                </c:pt>
                <c:pt idx="12">
                  <c:v>14.220438597044625</c:v>
                </c:pt>
                <c:pt idx="13">
                  <c:v>15.852694552783108</c:v>
                </c:pt>
                <c:pt idx="14">
                  <c:v>17.421996292147419</c:v>
                </c:pt>
                <c:pt idx="15">
                  <c:v>18.927306855629919</c:v>
                </c:pt>
                <c:pt idx="16">
                  <c:v>20.367768988785691</c:v>
                </c:pt>
                <c:pt idx="17">
                  <c:v>21.743080947681424</c:v>
                </c:pt>
                <c:pt idx="18">
                  <c:v>23.053226959305913</c:v>
                </c:pt>
                <c:pt idx="19">
                  <c:v>24.299251776175705</c:v>
                </c:pt>
                <c:pt idx="20">
                  <c:v>25.480351636948544</c:v>
                </c:pt>
                <c:pt idx="21">
                  <c:v>26.595647717797736</c:v>
                </c:pt>
                <c:pt idx="22">
                  <c:v>27.645828863496622</c:v>
                </c:pt>
                <c:pt idx="23">
                  <c:v>28.631044597058196</c:v>
                </c:pt>
                <c:pt idx="24">
                  <c:v>29.550614817093912</c:v>
                </c:pt>
              </c:numCache>
            </c:numRef>
          </c:val>
          <c:extLst>
            <c:ext xmlns:c16="http://schemas.microsoft.com/office/drawing/2014/chart" uri="{C3380CC4-5D6E-409C-BE32-E72D297353CC}">
              <c16:uniqueId val="{00000001-1EE4-4A56-AD15-9E9726A2B82F}"/>
            </c:ext>
          </c:extLst>
        </c:ser>
        <c:dLbls>
          <c:showLegendKey val="0"/>
          <c:showVal val="0"/>
          <c:showCatName val="0"/>
          <c:showSerName val="0"/>
          <c:showPercent val="0"/>
          <c:showBubbleSize val="0"/>
        </c:dLbls>
        <c:gapWidth val="150"/>
        <c:axId val="60940672"/>
        <c:axId val="60942592"/>
      </c:barChart>
      <c:lineChart>
        <c:grouping val="standard"/>
        <c:varyColors val="0"/>
        <c:ser>
          <c:idx val="3"/>
          <c:order val="0"/>
          <c:tx>
            <c:v>Cases (no intervention)</c:v>
          </c:tx>
          <c:spPr>
            <a:ln w="25400">
              <a:solidFill>
                <a:schemeClr val="bg1">
                  <a:lumMod val="50000"/>
                </a:schemeClr>
              </a:solidFill>
              <a:prstDash val="solid"/>
            </a:ln>
          </c:spPr>
          <c:marker>
            <c:symbol val="none"/>
          </c:marker>
          <c:val>
            <c:numRef>
              <c:f>'Full results'!$E$52:$AC$52</c:f>
              <c:numCache>
                <c:formatCode>0</c:formatCode>
                <c:ptCount val="25"/>
                <c:pt idx="0">
                  <c:v>0.82489518651984239</c:v>
                </c:pt>
                <c:pt idx="1">
                  <c:v>1.6588270608629498</c:v>
                </c:pt>
                <c:pt idx="2">
                  <c:v>2.5011766870535057</c:v>
                </c:pt>
                <c:pt idx="3">
                  <c:v>3.3512592709103277</c:v>
                </c:pt>
                <c:pt idx="4">
                  <c:v>4.790037102852569</c:v>
                </c:pt>
                <c:pt idx="5">
                  <c:v>6.2356753746586069</c:v>
                </c:pt>
                <c:pt idx="6">
                  <c:v>7.6866755764132595</c:v>
                </c:pt>
                <c:pt idx="7">
                  <c:v>9.1415233955413058</c:v>
                </c:pt>
                <c:pt idx="8">
                  <c:v>10.598730027351795</c:v>
                </c:pt>
                <c:pt idx="9">
                  <c:v>12.87489619004921</c:v>
                </c:pt>
                <c:pt idx="10">
                  <c:v>15.139190802211065</c:v>
                </c:pt>
                <c:pt idx="11">
                  <c:v>17.388160800038335</c:v>
                </c:pt>
                <c:pt idx="12">
                  <c:v>19.618698672349698</c:v>
                </c:pt>
                <c:pt idx="13">
                  <c:v>21.827414517421815</c:v>
                </c:pt>
                <c:pt idx="14">
                  <c:v>24.88301881621949</c:v>
                </c:pt>
                <c:pt idx="15">
                  <c:v>27.884125605221424</c:v>
                </c:pt>
                <c:pt idx="16">
                  <c:v>30.826478808602879</c:v>
                </c:pt>
                <c:pt idx="17">
                  <c:v>33.706445263240198</c:v>
                </c:pt>
                <c:pt idx="18">
                  <c:v>36.520733661784341</c:v>
                </c:pt>
                <c:pt idx="19">
                  <c:v>39.548614565517447</c:v>
                </c:pt>
                <c:pt idx="20">
                  <c:v>42.489604976414199</c:v>
                </c:pt>
                <c:pt idx="21">
                  <c:v>45.335633041639497</c:v>
                </c:pt>
                <c:pt idx="22">
                  <c:v>48.081738925283915</c:v>
                </c:pt>
                <c:pt idx="23">
                  <c:v>50.722391593470242</c:v>
                </c:pt>
                <c:pt idx="24">
                  <c:v>53.316296285162736</c:v>
                </c:pt>
              </c:numCache>
            </c:numRef>
          </c:val>
          <c:smooth val="0"/>
          <c:extLst>
            <c:ext xmlns:c16="http://schemas.microsoft.com/office/drawing/2014/chart" uri="{C3380CC4-5D6E-409C-BE32-E72D297353CC}">
              <c16:uniqueId val="{00000002-1EE4-4A56-AD15-9E9726A2B82F}"/>
            </c:ext>
          </c:extLst>
        </c:ser>
        <c:ser>
          <c:idx val="0"/>
          <c:order val="1"/>
          <c:tx>
            <c:v>Number alive (no intervention)</c:v>
          </c:tx>
          <c:spPr>
            <a:ln w="25400">
              <a:solidFill>
                <a:schemeClr val="bg1">
                  <a:lumMod val="75000"/>
                </a:schemeClr>
              </a:solidFill>
              <a:prstDash val="solid"/>
            </a:ln>
          </c:spPr>
          <c:marker>
            <c:symbol val="none"/>
          </c:marker>
          <c:val>
            <c:numRef>
              <c:f>'Full results'!$E$60:$AC$60</c:f>
              <c:numCache>
                <c:formatCode>0</c:formatCode>
                <c:ptCount val="25"/>
                <c:pt idx="0">
                  <c:v>0.82489518651984239</c:v>
                </c:pt>
                <c:pt idx="1">
                  <c:v>1.6555250616375317</c:v>
                </c:pt>
                <c:pt idx="2">
                  <c:v>2.4903115921594496</c:v>
                </c:pt>
                <c:pt idx="3">
                  <c:v>3.3272917772857493</c:v>
                </c:pt>
                <c:pt idx="4">
                  <c:v>4.7467548821890464</c:v>
                </c:pt>
                <c:pt idx="5">
                  <c:v>6.1609342440307353</c:v>
                </c:pt>
                <c:pt idx="6">
                  <c:v>7.5661991062836407</c:v>
                </c:pt>
                <c:pt idx="7">
                  <c:v>8.9588363272587017</c:v>
                </c:pt>
                <c:pt idx="8">
                  <c:v>10.335498806705898</c:v>
                </c:pt>
                <c:pt idx="9">
                  <c:v>12.510115310951688</c:v>
                </c:pt>
                <c:pt idx="10">
                  <c:v>14.635161087008221</c:v>
                </c:pt>
                <c:pt idx="11">
                  <c:v>16.701297029606103</c:v>
                </c:pt>
                <c:pt idx="12">
                  <c:v>18.703506262097498</c:v>
                </c:pt>
                <c:pt idx="13">
                  <c:v>20.628241011666944</c:v>
                </c:pt>
                <c:pt idx="14">
                  <c:v>23.345956232892298</c:v>
                </c:pt>
                <c:pt idx="15">
                  <c:v>25.929350118930099</c:v>
                </c:pt>
                <c:pt idx="16">
                  <c:v>28.366190100569259</c:v>
                </c:pt>
                <c:pt idx="17">
                  <c:v>30.652385179168142</c:v>
                </c:pt>
                <c:pt idx="18">
                  <c:v>32.781397041479543</c:v>
                </c:pt>
                <c:pt idx="19">
                  <c:v>35.12694253747123</c:v>
                </c:pt>
                <c:pt idx="20">
                  <c:v>37.250626082412282</c:v>
                </c:pt>
                <c:pt idx="21">
                  <c:v>39.121615333500344</c:v>
                </c:pt>
                <c:pt idx="22">
                  <c:v>40.768238191874275</c:v>
                </c:pt>
                <c:pt idx="23">
                  <c:v>42.151376183206438</c:v>
                </c:pt>
                <c:pt idx="24">
                  <c:v>43.303396920062077</c:v>
                </c:pt>
              </c:numCache>
            </c:numRef>
          </c:val>
          <c:smooth val="0"/>
          <c:extLst>
            <c:ext xmlns:c16="http://schemas.microsoft.com/office/drawing/2014/chart" uri="{C3380CC4-5D6E-409C-BE32-E72D297353CC}">
              <c16:uniqueId val="{00000003-1EE4-4A56-AD15-9E9726A2B82F}"/>
            </c:ext>
          </c:extLst>
        </c:ser>
        <c:ser>
          <c:idx val="4"/>
          <c:order val="2"/>
          <c:tx>
            <c:v>Cases (with intervention)</c:v>
          </c:tx>
          <c:spPr>
            <a:ln w="25400">
              <a:solidFill>
                <a:srgbClr val="98002E"/>
              </a:solidFill>
              <a:prstDash val="dash"/>
            </a:ln>
          </c:spPr>
          <c:marker>
            <c:symbol val="none"/>
          </c:marker>
          <c:val>
            <c:numRef>
              <c:f>'Full results'!$E$56:$AC$56</c:f>
              <c:numCache>
                <c:formatCode>0</c:formatCode>
                <c:ptCount val="25"/>
                <c:pt idx="0">
                  <c:v>0.72738659949526419</c:v>
                </c:pt>
                <c:pt idx="1">
                  <c:v>1.3746370860022563</c:v>
                </c:pt>
                <c:pt idx="2">
                  <c:v>2.0383735614228073</c:v>
                </c:pt>
                <c:pt idx="3">
                  <c:v>2.7262368661130143</c:v>
                </c:pt>
                <c:pt idx="4">
                  <c:v>3.9208085567173634</c:v>
                </c:pt>
                <c:pt idx="5">
                  <c:v>5.1525394733812409</c:v>
                </c:pt>
                <c:pt idx="6">
                  <c:v>6.4203861300826368</c:v>
                </c:pt>
                <c:pt idx="7">
                  <c:v>7.7231121073661519</c:v>
                </c:pt>
                <c:pt idx="8">
                  <c:v>9.05932140763937</c:v>
                </c:pt>
                <c:pt idx="9">
                  <c:v>11.194903487377067</c:v>
                </c:pt>
                <c:pt idx="10">
                  <c:v>13.367765857116725</c:v>
                </c:pt>
                <c:pt idx="11">
                  <c:v>15.573152854152193</c:v>
                </c:pt>
                <c:pt idx="12">
                  <c:v>17.806294057739954</c:v>
                </c:pt>
                <c:pt idx="13">
                  <c:v>20.040049835343098</c:v>
                </c:pt>
                <c:pt idx="14">
                  <c:v>23.130465038357627</c:v>
                </c:pt>
                <c:pt idx="15">
                  <c:v>26.166058827654318</c:v>
                </c:pt>
                <c:pt idx="16">
                  <c:v>29.142500297905777</c:v>
                </c:pt>
                <c:pt idx="17">
                  <c:v>32.05608999736647</c:v>
                </c:pt>
                <c:pt idx="18">
                  <c:v>34.903475867737164</c:v>
                </c:pt>
                <c:pt idx="19">
                  <c:v>37.966961219262274</c:v>
                </c:pt>
                <c:pt idx="20">
                  <c:v>40.942696838443553</c:v>
                </c:pt>
                <c:pt idx="21">
                  <c:v>43.822504637553514</c:v>
                </c:pt>
                <c:pt idx="22">
                  <c:v>46.601348319528213</c:v>
                </c:pt>
                <c:pt idx="23">
                  <c:v>49.273619490655165</c:v>
                </c:pt>
                <c:pt idx="24">
                  <c:v>51.898598164409137</c:v>
                </c:pt>
              </c:numCache>
            </c:numRef>
          </c:val>
          <c:smooth val="0"/>
          <c:extLst>
            <c:ext xmlns:c16="http://schemas.microsoft.com/office/drawing/2014/chart" uri="{C3380CC4-5D6E-409C-BE32-E72D297353CC}">
              <c16:uniqueId val="{00000004-1EE4-4A56-AD15-9E9726A2B82F}"/>
            </c:ext>
          </c:extLst>
        </c:ser>
        <c:ser>
          <c:idx val="1"/>
          <c:order val="3"/>
          <c:tx>
            <c:v>Number alive (with intervention)</c:v>
          </c:tx>
          <c:spPr>
            <a:ln w="25400">
              <a:solidFill>
                <a:srgbClr val="F2004B"/>
              </a:solidFill>
              <a:prstDash val="sysDot"/>
            </a:ln>
          </c:spPr>
          <c:marker>
            <c:symbol val="none"/>
          </c:marker>
          <c:val>
            <c:numRef>
              <c:f>'Full results'!$E$64:$AC$64</c:f>
              <c:numCache>
                <c:formatCode>0</c:formatCode>
                <c:ptCount val="25"/>
                <c:pt idx="0">
                  <c:v>0.72738659949526419</c:v>
                </c:pt>
                <c:pt idx="1">
                  <c:v>1.3717328367902504</c:v>
                </c:pt>
                <c:pt idx="2">
                  <c:v>2.0292430990432577</c:v>
                </c:pt>
                <c:pt idx="3">
                  <c:v>2.7065219508674456</c:v>
                </c:pt>
                <c:pt idx="4">
                  <c:v>3.8855376343795447</c:v>
                </c:pt>
                <c:pt idx="5">
                  <c:v>5.091799371052403</c:v>
                </c:pt>
                <c:pt idx="6">
                  <c:v>6.3222721859312268</c:v>
                </c:pt>
                <c:pt idx="7">
                  <c:v>7.5735848988128636</c:v>
                </c:pt>
                <c:pt idx="8">
                  <c:v>8.8424127790875673</c:v>
                </c:pt>
                <c:pt idx="9">
                  <c:v>10.891947307905188</c:v>
                </c:pt>
                <c:pt idx="10">
                  <c:v>12.944649613860243</c:v>
                </c:pt>
                <c:pt idx="11">
                  <c:v>14.989594370375693</c:v>
                </c:pt>
                <c:pt idx="12">
                  <c:v>17.019205429088533</c:v>
                </c:pt>
                <c:pt idx="13">
                  <c:v>18.995985055928461</c:v>
                </c:pt>
                <c:pt idx="14">
                  <c:v>21.776654493527985</c:v>
                </c:pt>
                <c:pt idx="15">
                  <c:v>24.4240395554476</c:v>
                </c:pt>
                <c:pt idx="16">
                  <c:v>26.925727967413486</c:v>
                </c:pt>
                <c:pt idx="17">
                  <c:v>29.27707322027241</c:v>
                </c:pt>
                <c:pt idx="18">
                  <c:v>31.471251029855054</c:v>
                </c:pt>
                <c:pt idx="19">
                  <c:v>33.880917720601438</c:v>
                </c:pt>
                <c:pt idx="20">
                  <c:v>36.069526221639443</c:v>
                </c:pt>
                <c:pt idx="21">
                  <c:v>38.006319252651153</c:v>
                </c:pt>
                <c:pt idx="22">
                  <c:v>39.718057046175389</c:v>
                </c:pt>
                <c:pt idx="23">
                  <c:v>41.166160449644863</c:v>
                </c:pt>
                <c:pt idx="24">
                  <c:v>42.383826700026361</c:v>
                </c:pt>
              </c:numCache>
            </c:numRef>
          </c:val>
          <c:smooth val="0"/>
          <c:extLst>
            <c:ext xmlns:c16="http://schemas.microsoft.com/office/drawing/2014/chart" uri="{C3380CC4-5D6E-409C-BE32-E72D297353CC}">
              <c16:uniqueId val="{00000005-1EE4-4A56-AD15-9E9726A2B82F}"/>
            </c:ext>
          </c:extLst>
        </c:ser>
        <c:dLbls>
          <c:showLegendKey val="0"/>
          <c:showVal val="0"/>
          <c:showCatName val="0"/>
          <c:showSerName val="0"/>
          <c:showPercent val="0"/>
          <c:showBubbleSize val="0"/>
        </c:dLbls>
        <c:marker val="1"/>
        <c:smooth val="0"/>
        <c:axId val="60940672"/>
        <c:axId val="60942592"/>
      </c:lineChart>
      <c:catAx>
        <c:axId val="609406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2236775958560702"/>
              <c:y val="0.92078387965082698"/>
            </c:manualLayout>
          </c:layout>
          <c:overlay val="0"/>
          <c:spPr>
            <a:noFill/>
            <a:ln w="25400">
              <a:noFill/>
            </a:ln>
          </c:spPr>
        </c:title>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0942592"/>
        <c:crosses val="autoZero"/>
        <c:auto val="1"/>
        <c:lblAlgn val="ctr"/>
        <c:lblOffset val="100"/>
        <c:noMultiLvlLbl val="0"/>
      </c:catAx>
      <c:valAx>
        <c:axId val="6094259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cases /number alive </a:t>
                </a:r>
              </a:p>
            </c:rich>
          </c:tx>
          <c:layout>
            <c:manualLayout>
              <c:xMode val="edge"/>
              <c:yMode val="edge"/>
              <c:x val="8.5600411059728605E-4"/>
              <c:y val="0.1259279011848760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0940672"/>
        <c:crosses val="autoZero"/>
        <c:crossBetween val="between"/>
      </c:valAx>
      <c:spPr>
        <a:solidFill>
          <a:srgbClr val="FFFFFF"/>
        </a:solidFill>
        <a:ln w="25400">
          <a:noFill/>
        </a:ln>
      </c:spPr>
    </c:plotArea>
    <c:legend>
      <c:legendPos val="r"/>
      <c:layout>
        <c:manualLayout>
          <c:xMode val="edge"/>
          <c:yMode val="edge"/>
          <c:x val="0.10993551731959431"/>
          <c:y val="3.727369542066028E-2"/>
          <c:w val="0.36507992056548461"/>
          <c:h val="0.4408952395327577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95249462285202E-2"/>
          <c:y val="5.1400554097404502E-2"/>
          <c:w val="0.89132162414298699"/>
          <c:h val="0.80448327829988997"/>
        </c:manualLayout>
      </c:layout>
      <c:barChart>
        <c:barDir val="col"/>
        <c:grouping val="clustered"/>
        <c:varyColors val="0"/>
        <c:ser>
          <c:idx val="2"/>
          <c:order val="4"/>
          <c:tx>
            <c:v>Cases prevented per year</c:v>
          </c:tx>
          <c:spPr>
            <a:solidFill>
              <a:srgbClr val="6FC8C0"/>
            </a:solidFill>
            <a:ln w="25400">
              <a:noFill/>
            </a:ln>
          </c:spPr>
          <c:invertIfNegative val="0"/>
          <c:val>
            <c:numRef>
              <c:f>'Full results'!$E$101:$AC$101</c:f>
              <c:numCache>
                <c:formatCode>0.00</c:formatCode>
                <c:ptCount val="25"/>
                <c:pt idx="0">
                  <c:v>9.7255253760003824E-3</c:v>
                </c:pt>
                <c:pt idx="1">
                  <c:v>2.8011566807170818E-2</c:v>
                </c:pt>
                <c:pt idx="2">
                  <c:v>4.3271433208482701E-2</c:v>
                </c:pt>
                <c:pt idx="3">
                  <c:v>5.4955957528505794E-2</c:v>
                </c:pt>
                <c:pt idx="4">
                  <c:v>7.2286723765304872E-2</c:v>
                </c:pt>
                <c:pt idx="5">
                  <c:v>8.4658071046127326E-2</c:v>
                </c:pt>
                <c:pt idx="6">
                  <c:v>9.2643635647420286E-2</c:v>
                </c:pt>
                <c:pt idx="7">
                  <c:v>9.6762565143701629E-2</c:v>
                </c:pt>
                <c:pt idx="8">
                  <c:v>9.7486834807287925E-2</c:v>
                </c:pt>
                <c:pt idx="9">
                  <c:v>9.8587234391544376E-2</c:v>
                </c:pt>
                <c:pt idx="10">
                  <c:v>9.5596169023314026E-2</c:v>
                </c:pt>
                <c:pt idx="11">
                  <c:v>8.9066132935772924E-2</c:v>
                </c:pt>
                <c:pt idx="12">
                  <c:v>7.9509427820256384E-2</c:v>
                </c:pt>
                <c:pt idx="13">
                  <c:v>6.9149573446637191E-2</c:v>
                </c:pt>
                <c:pt idx="14">
                  <c:v>5.953570699789168E-2</c:v>
                </c:pt>
                <c:pt idx="15">
                  <c:v>5.0916869129385312E-2</c:v>
                </c:pt>
                <c:pt idx="16">
                  <c:v>4.3193617354607916E-2</c:v>
                </c:pt>
                <c:pt idx="17">
                  <c:v>3.6281267919255011E-2</c:v>
                </c:pt>
                <c:pt idx="18">
                  <c:v>3.0098785511231352E-2</c:v>
                </c:pt>
                <c:pt idx="19">
                  <c:v>2.4402839998606485E-2</c:v>
                </c:pt>
                <c:pt idx="20">
                  <c:v>1.9309084058708237E-2</c:v>
                </c:pt>
                <c:pt idx="21">
                  <c:v>1.4764783256800307E-2</c:v>
                </c:pt>
                <c:pt idx="22">
                  <c:v>1.0734646286497451E-2</c:v>
                </c:pt>
                <c:pt idx="23">
                  <c:v>7.1627801850624451E-3</c:v>
                </c:pt>
                <c:pt idx="24">
                  <c:v>3.1455659607395603E-3</c:v>
                </c:pt>
              </c:numCache>
            </c:numRef>
          </c:val>
          <c:extLst>
            <c:ext xmlns:c16="http://schemas.microsoft.com/office/drawing/2014/chart" uri="{C3380CC4-5D6E-409C-BE32-E72D297353CC}">
              <c16:uniqueId val="{00000000-CD28-4877-87A2-9EE11321984A}"/>
            </c:ext>
          </c:extLst>
        </c:ser>
        <c:ser>
          <c:idx val="5"/>
          <c:order val="5"/>
          <c:tx>
            <c:v>Cumulative 'case years prevented'</c:v>
          </c:tx>
          <c:spPr>
            <a:solidFill>
              <a:srgbClr val="CFEBE7"/>
            </a:solidFill>
            <a:ln w="25400">
              <a:noFill/>
            </a:ln>
          </c:spPr>
          <c:invertIfNegative val="0"/>
          <c:val>
            <c:numRef>
              <c:f>'Full results'!$E$105:$AC$105</c:f>
              <c:numCache>
                <c:formatCode>0.00</c:formatCode>
                <c:ptCount val="25"/>
                <c:pt idx="0">
                  <c:v>9.7255253760003824E-3</c:v>
                </c:pt>
                <c:pt idx="1">
                  <c:v>3.77370921831712E-2</c:v>
                </c:pt>
                <c:pt idx="2">
                  <c:v>8.1008525391653902E-2</c:v>
                </c:pt>
                <c:pt idx="3">
                  <c:v>0.1359644829201597</c:v>
                </c:pt>
                <c:pt idx="4">
                  <c:v>0.20825120668546457</c:v>
                </c:pt>
                <c:pt idx="5">
                  <c:v>0.29290927773159192</c:v>
                </c:pt>
                <c:pt idx="6">
                  <c:v>0.38555291337901221</c:v>
                </c:pt>
                <c:pt idx="7">
                  <c:v>0.48231547852271384</c:v>
                </c:pt>
                <c:pt idx="8">
                  <c:v>0.57980231333000176</c:v>
                </c:pt>
                <c:pt idx="9">
                  <c:v>0.67838954772154614</c:v>
                </c:pt>
                <c:pt idx="10">
                  <c:v>0.77398571674486016</c:v>
                </c:pt>
                <c:pt idx="11">
                  <c:v>0.86305184968063309</c:v>
                </c:pt>
                <c:pt idx="12">
                  <c:v>0.94256127750088947</c:v>
                </c:pt>
                <c:pt idx="13">
                  <c:v>1.0117108509475266</c:v>
                </c:pt>
                <c:pt idx="14">
                  <c:v>1.0712465579454182</c:v>
                </c:pt>
                <c:pt idx="15">
                  <c:v>1.1221634270748035</c:v>
                </c:pt>
                <c:pt idx="16">
                  <c:v>1.1653570444294115</c:v>
                </c:pt>
                <c:pt idx="17">
                  <c:v>1.2016383123486665</c:v>
                </c:pt>
                <c:pt idx="18">
                  <c:v>1.2317370978598978</c:v>
                </c:pt>
                <c:pt idx="19">
                  <c:v>1.2561399378585043</c:v>
                </c:pt>
                <c:pt idx="20">
                  <c:v>1.2754490219172125</c:v>
                </c:pt>
                <c:pt idx="21">
                  <c:v>1.2902138051740129</c:v>
                </c:pt>
                <c:pt idx="22">
                  <c:v>1.3009484514605103</c:v>
                </c:pt>
                <c:pt idx="23">
                  <c:v>1.3081112316455727</c:v>
                </c:pt>
                <c:pt idx="24">
                  <c:v>1.3112567976063123</c:v>
                </c:pt>
              </c:numCache>
            </c:numRef>
          </c:val>
          <c:extLst>
            <c:ext xmlns:c16="http://schemas.microsoft.com/office/drawing/2014/chart" uri="{C3380CC4-5D6E-409C-BE32-E72D297353CC}">
              <c16:uniqueId val="{00000001-CD28-4877-87A2-9EE11321984A}"/>
            </c:ext>
          </c:extLst>
        </c:ser>
        <c:dLbls>
          <c:showLegendKey val="0"/>
          <c:showVal val="0"/>
          <c:showCatName val="0"/>
          <c:showSerName val="0"/>
          <c:showPercent val="0"/>
          <c:showBubbleSize val="0"/>
        </c:dLbls>
        <c:gapWidth val="150"/>
        <c:axId val="63058304"/>
        <c:axId val="63060224"/>
      </c:barChart>
      <c:lineChart>
        <c:grouping val="standard"/>
        <c:varyColors val="0"/>
        <c:ser>
          <c:idx val="3"/>
          <c:order val="0"/>
          <c:tx>
            <c:v>Cases (no intervention)</c:v>
          </c:tx>
          <c:spPr>
            <a:ln w="25400">
              <a:solidFill>
                <a:schemeClr val="bg1">
                  <a:lumMod val="50000"/>
                </a:schemeClr>
              </a:solidFill>
              <a:prstDash val="solid"/>
            </a:ln>
          </c:spPr>
          <c:marker>
            <c:symbol val="none"/>
          </c:marker>
          <c:val>
            <c:numRef>
              <c:f>'Full results'!$E$85:$AC$85</c:f>
              <c:numCache>
                <c:formatCode>0.00</c:formatCode>
                <c:ptCount val="25"/>
                <c:pt idx="0">
                  <c:v>0.2001310232934686</c:v>
                </c:pt>
                <c:pt idx="1">
                  <c:v>0.40103639752832926</c:v>
                </c:pt>
                <c:pt idx="2">
                  <c:v>0.60260811505881029</c:v>
                </c:pt>
                <c:pt idx="3">
                  <c:v>0.80473300171319262</c:v>
                </c:pt>
                <c:pt idx="4">
                  <c:v>1.130061786422508</c:v>
                </c:pt>
                <c:pt idx="5">
                  <c:v>1.455587238781253</c:v>
                </c:pt>
                <c:pt idx="6">
                  <c:v>1.7810865267121465</c:v>
                </c:pt>
                <c:pt idx="7">
                  <c:v>2.1063298779246526</c:v>
                </c:pt>
                <c:pt idx="8">
                  <c:v>2.4311106198667551</c:v>
                </c:pt>
                <c:pt idx="9">
                  <c:v>2.8755334944017465</c:v>
                </c:pt>
                <c:pt idx="10">
                  <c:v>3.3182701577093692</c:v>
                </c:pt>
                <c:pt idx="11">
                  <c:v>3.7588198034702147</c:v>
                </c:pt>
                <c:pt idx="12">
                  <c:v>4.19674240921477</c:v>
                </c:pt>
                <c:pt idx="13">
                  <c:v>4.6315448270305337</c:v>
                </c:pt>
                <c:pt idx="14">
                  <c:v>5.2120161952080259</c:v>
                </c:pt>
                <c:pt idx="15">
                  <c:v>5.7867370955903175</c:v>
                </c:pt>
                <c:pt idx="16">
                  <c:v>6.3549961883303894</c:v>
                </c:pt>
                <c:pt idx="17">
                  <c:v>6.9161817330414097</c:v>
                </c:pt>
                <c:pt idx="18">
                  <c:v>7.4696960123887131</c:v>
                </c:pt>
                <c:pt idx="19">
                  <c:v>8.1392632821707078</c:v>
                </c:pt>
                <c:pt idx="20">
                  <c:v>8.7967384152200943</c:v>
                </c:pt>
                <c:pt idx="21">
                  <c:v>9.4405155391875297</c:v>
                </c:pt>
                <c:pt idx="22">
                  <c:v>10.069537059747926</c:v>
                </c:pt>
                <c:pt idx="23">
                  <c:v>10.682460296756139</c:v>
                </c:pt>
                <c:pt idx="24">
                  <c:v>11.556030488730492</c:v>
                </c:pt>
              </c:numCache>
            </c:numRef>
          </c:val>
          <c:smooth val="0"/>
          <c:extLst>
            <c:ext xmlns:c16="http://schemas.microsoft.com/office/drawing/2014/chart" uri="{C3380CC4-5D6E-409C-BE32-E72D297353CC}">
              <c16:uniqueId val="{00000002-CD28-4877-87A2-9EE11321984A}"/>
            </c:ext>
          </c:extLst>
        </c:ser>
        <c:ser>
          <c:idx val="0"/>
          <c:order val="1"/>
          <c:tx>
            <c:v>Number alive (no intervention)</c:v>
          </c:tx>
          <c:spPr>
            <a:ln w="25400">
              <a:solidFill>
                <a:schemeClr val="bg1">
                  <a:lumMod val="75000"/>
                </a:schemeClr>
              </a:solidFill>
              <a:prstDash val="solid"/>
            </a:ln>
          </c:spPr>
          <c:marker>
            <c:symbol val="none"/>
          </c:marker>
          <c:val>
            <c:numRef>
              <c:f>'Full results'!$E$93:$AC$93</c:f>
              <c:numCache>
                <c:formatCode>0.00</c:formatCode>
                <c:ptCount val="25"/>
                <c:pt idx="0">
                  <c:v>0.2001310232934686</c:v>
                </c:pt>
                <c:pt idx="1">
                  <c:v>0.37882741806384784</c:v>
                </c:pt>
                <c:pt idx="2">
                  <c:v>0.53829226654407802</c:v>
                </c:pt>
                <c:pt idx="3">
                  <c:v>0.68050088357119642</c:v>
                </c:pt>
                <c:pt idx="4">
                  <c:v>0.92998960078943438</c:v>
                </c:pt>
                <c:pt idx="5">
                  <c:v>1.1517096932177497</c:v>
                </c:pt>
                <c:pt idx="6">
                  <c:v>1.3484714953105446</c:v>
                </c:pt>
                <c:pt idx="7">
                  <c:v>1.5227802774679184</c:v>
                </c:pt>
                <c:pt idx="8">
                  <c:v>1.6769009191092918</c:v>
                </c:pt>
                <c:pt idx="9">
                  <c:v>1.9331631743108599</c:v>
                </c:pt>
                <c:pt idx="10">
                  <c:v>2.1581249729920677</c:v>
                </c:pt>
                <c:pt idx="11">
                  <c:v>2.3546851377288958</c:v>
                </c:pt>
                <c:pt idx="12">
                  <c:v>2.5255361576481516</c:v>
                </c:pt>
                <c:pt idx="13">
                  <c:v>2.6730051425383152</c:v>
                </c:pt>
                <c:pt idx="14">
                  <c:v>2.948503119706114</c:v>
                </c:pt>
                <c:pt idx="15">
                  <c:v>3.1855267526447815</c:v>
                </c:pt>
                <c:pt idx="16">
                  <c:v>3.3875671708717956</c:v>
                </c:pt>
                <c:pt idx="17">
                  <c:v>3.5579235615221867</c:v>
                </c:pt>
                <c:pt idx="18">
                  <c:v>3.699516943849861</c:v>
                </c:pt>
                <c:pt idx="19">
                  <c:v>3.9416718116786189</c:v>
                </c:pt>
                <c:pt idx="20">
                  <c:v>4.1392690217921011</c:v>
                </c:pt>
                <c:pt idx="21">
                  <c:v>4.2958531360652277</c:v>
                </c:pt>
                <c:pt idx="22">
                  <c:v>4.4155255839606404</c:v>
                </c:pt>
                <c:pt idx="23">
                  <c:v>4.5011951074452323</c:v>
                </c:pt>
                <c:pt idx="24">
                  <c:v>4.8335597883500512</c:v>
                </c:pt>
              </c:numCache>
            </c:numRef>
          </c:val>
          <c:smooth val="0"/>
          <c:extLst>
            <c:ext xmlns:c16="http://schemas.microsoft.com/office/drawing/2014/chart" uri="{C3380CC4-5D6E-409C-BE32-E72D297353CC}">
              <c16:uniqueId val="{00000003-CD28-4877-87A2-9EE11321984A}"/>
            </c:ext>
          </c:extLst>
        </c:ser>
        <c:ser>
          <c:idx val="4"/>
          <c:order val="2"/>
          <c:tx>
            <c:v>Cases (intervention)</c:v>
          </c:tx>
          <c:spPr>
            <a:ln w="25400">
              <a:solidFill>
                <a:srgbClr val="98002E"/>
              </a:solidFill>
              <a:prstDash val="dash"/>
            </a:ln>
          </c:spPr>
          <c:marker>
            <c:symbol val="none"/>
          </c:marker>
          <c:val>
            <c:numRef>
              <c:f>'Full results'!$E$89:$AC$89</c:f>
              <c:numCache>
                <c:formatCode>0.00</c:formatCode>
                <c:ptCount val="25"/>
                <c:pt idx="0">
                  <c:v>0.19040549791746822</c:v>
                </c:pt>
                <c:pt idx="1">
                  <c:v>0.37194442247477316</c:v>
                </c:pt>
                <c:pt idx="2">
                  <c:v>0.55513666394679961</c:v>
                </c:pt>
                <c:pt idx="3">
                  <c:v>0.74074709626864177</c:v>
                </c:pt>
                <c:pt idx="4">
                  <c:v>1.0425985723069535</c:v>
                </c:pt>
                <c:pt idx="5">
                  <c:v>1.3476457537059598</c:v>
                </c:pt>
                <c:pt idx="6">
                  <c:v>1.6556402551675002</c:v>
                </c:pt>
                <c:pt idx="7">
                  <c:v>1.9663204601570974</c:v>
                </c:pt>
                <c:pt idx="8">
                  <c:v>2.2794406070112903</c:v>
                </c:pt>
                <c:pt idx="9">
                  <c:v>2.7117161958263138</c:v>
                </c:pt>
                <c:pt idx="10">
                  <c:v>3.14619462012132</c:v>
                </c:pt>
                <c:pt idx="11">
                  <c:v>3.5822925519708635</c:v>
                </c:pt>
                <c:pt idx="12">
                  <c:v>4.0194735866519684</c:v>
                </c:pt>
                <c:pt idx="13">
                  <c:v>4.4553774211520771</c:v>
                </c:pt>
                <c:pt idx="14">
                  <c:v>5.0373514657405574</c:v>
                </c:pt>
                <c:pt idx="15">
                  <c:v>5.6136305495918339</c:v>
                </c:pt>
                <c:pt idx="16">
                  <c:v>6.1834969209117352</c:v>
                </c:pt>
                <c:pt idx="17">
                  <c:v>6.7463327424463717</c:v>
                </c:pt>
                <c:pt idx="18">
                  <c:v>7.3015346613675973</c:v>
                </c:pt>
                <c:pt idx="19">
                  <c:v>7.9731113711043999</c:v>
                </c:pt>
                <c:pt idx="20">
                  <c:v>8.6326078525786798</c:v>
                </c:pt>
                <c:pt idx="21">
                  <c:v>9.2784109857142543</c:v>
                </c:pt>
                <c:pt idx="22">
                  <c:v>9.9094561953013098</c:v>
                </c:pt>
                <c:pt idx="23">
                  <c:v>10.524394370756671</c:v>
                </c:pt>
                <c:pt idx="24">
                  <c:v>11.400820282802886</c:v>
                </c:pt>
              </c:numCache>
            </c:numRef>
          </c:val>
          <c:smooth val="0"/>
          <c:extLst>
            <c:ext xmlns:c16="http://schemas.microsoft.com/office/drawing/2014/chart" uri="{C3380CC4-5D6E-409C-BE32-E72D297353CC}">
              <c16:uniqueId val="{00000004-CD28-4877-87A2-9EE11321984A}"/>
            </c:ext>
          </c:extLst>
        </c:ser>
        <c:ser>
          <c:idx val="1"/>
          <c:order val="3"/>
          <c:tx>
            <c:v>Number alive (intervention)</c:v>
          </c:tx>
          <c:spPr>
            <a:ln w="25400">
              <a:solidFill>
                <a:srgbClr val="F2004B"/>
              </a:solidFill>
              <a:prstDash val="sysDot"/>
            </a:ln>
          </c:spPr>
          <c:marker>
            <c:symbol val="none"/>
          </c:marker>
          <c:val>
            <c:numRef>
              <c:f>'Full results'!$E$97:$AC$97</c:f>
              <c:numCache>
                <c:formatCode>0.00</c:formatCode>
                <c:ptCount val="25"/>
                <c:pt idx="0">
                  <c:v>0.19040549791746822</c:v>
                </c:pt>
                <c:pt idx="1">
                  <c:v>0.35081585125667702</c:v>
                </c:pt>
                <c:pt idx="2">
                  <c:v>0.49502083333559532</c:v>
                </c:pt>
                <c:pt idx="3">
                  <c:v>0.62554492604269063</c:v>
                </c:pt>
                <c:pt idx="4">
                  <c:v>0.85770287702412951</c:v>
                </c:pt>
                <c:pt idx="5">
                  <c:v>1.0670516221716224</c:v>
                </c:pt>
                <c:pt idx="6">
                  <c:v>1.2558278596631243</c:v>
                </c:pt>
                <c:pt idx="7">
                  <c:v>1.4260177123242168</c:v>
                </c:pt>
                <c:pt idx="8">
                  <c:v>1.5794140843020039</c:v>
                </c:pt>
                <c:pt idx="9">
                  <c:v>1.8345759399193156</c:v>
                </c:pt>
                <c:pt idx="10">
                  <c:v>2.0625288039687537</c:v>
                </c:pt>
                <c:pt idx="11">
                  <c:v>2.2656190047931228</c:v>
                </c:pt>
                <c:pt idx="12">
                  <c:v>2.4460267298278953</c:v>
                </c:pt>
                <c:pt idx="13">
                  <c:v>2.603855569091678</c:v>
                </c:pt>
                <c:pt idx="14">
                  <c:v>2.8889674127082223</c:v>
                </c:pt>
                <c:pt idx="15">
                  <c:v>3.1346098835153962</c:v>
                </c:pt>
                <c:pt idx="16">
                  <c:v>3.3443735535171877</c:v>
                </c:pt>
                <c:pt idx="17">
                  <c:v>3.5216422936029317</c:v>
                </c:pt>
                <c:pt idx="18">
                  <c:v>3.6694181583386296</c:v>
                </c:pt>
                <c:pt idx="19">
                  <c:v>3.9172689716800124</c:v>
                </c:pt>
                <c:pt idx="20">
                  <c:v>4.1199599377333929</c:v>
                </c:pt>
                <c:pt idx="21">
                  <c:v>4.2810883528084274</c:v>
                </c:pt>
                <c:pt idx="22">
                  <c:v>4.404790937674143</c:v>
                </c:pt>
                <c:pt idx="23">
                  <c:v>4.4940323272601699</c:v>
                </c:pt>
                <c:pt idx="24">
                  <c:v>4.8304142223893116</c:v>
                </c:pt>
              </c:numCache>
            </c:numRef>
          </c:val>
          <c:smooth val="0"/>
          <c:extLst>
            <c:ext xmlns:c16="http://schemas.microsoft.com/office/drawing/2014/chart" uri="{C3380CC4-5D6E-409C-BE32-E72D297353CC}">
              <c16:uniqueId val="{00000005-CD28-4877-87A2-9EE11321984A}"/>
            </c:ext>
          </c:extLst>
        </c:ser>
        <c:dLbls>
          <c:showLegendKey val="0"/>
          <c:showVal val="0"/>
          <c:showCatName val="0"/>
          <c:showSerName val="0"/>
          <c:showPercent val="0"/>
          <c:showBubbleSize val="0"/>
        </c:dLbls>
        <c:marker val="1"/>
        <c:smooth val="0"/>
        <c:axId val="63058304"/>
        <c:axId val="63060224"/>
      </c:lineChart>
      <c:catAx>
        <c:axId val="6305830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overlay val="0"/>
          <c:spPr>
            <a:noFill/>
            <a:ln w="25400">
              <a:noFill/>
            </a:ln>
          </c:spPr>
        </c:title>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3060224"/>
        <c:crosses val="autoZero"/>
        <c:auto val="1"/>
        <c:lblAlgn val="ctr"/>
        <c:lblOffset val="100"/>
        <c:noMultiLvlLbl val="0"/>
      </c:catAx>
      <c:valAx>
        <c:axId val="6306022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cases /number  alive </a:t>
                </a:r>
              </a:p>
            </c:rich>
          </c:tx>
          <c:layout>
            <c:manualLayout>
              <c:xMode val="edge"/>
              <c:yMode val="edge"/>
              <c:x val="1.0428449964881099E-3"/>
              <c:y val="0.16925205317077299"/>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3058304"/>
        <c:crosses val="autoZero"/>
        <c:crossBetween val="between"/>
      </c:valAx>
      <c:spPr>
        <a:solidFill>
          <a:srgbClr val="FFFFFF"/>
        </a:solidFill>
        <a:ln w="25400">
          <a:noFill/>
        </a:ln>
      </c:spPr>
    </c:plotArea>
    <c:legend>
      <c:legendPos val="r"/>
      <c:layout>
        <c:manualLayout>
          <c:xMode val="edge"/>
          <c:yMode val="edge"/>
          <c:x val="8.6638833358265444E-2"/>
          <c:y val="3.6559139784946237E-2"/>
          <c:w val="0.3855637499537905"/>
          <c:h val="0.45161358056049483"/>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126667385755"/>
          <c:y val="5.1400554097404502E-2"/>
          <c:w val="0.88179034983640803"/>
          <c:h val="0.79359403900015901"/>
        </c:manualLayout>
      </c:layout>
      <c:barChart>
        <c:barDir val="col"/>
        <c:grouping val="clustered"/>
        <c:varyColors val="0"/>
        <c:ser>
          <c:idx val="2"/>
          <c:order val="4"/>
          <c:tx>
            <c:v>Cases prevented per year</c:v>
          </c:tx>
          <c:spPr>
            <a:solidFill>
              <a:srgbClr val="6FC8C0"/>
            </a:solidFill>
            <a:ln w="25400">
              <a:noFill/>
            </a:ln>
          </c:spPr>
          <c:invertIfNegative val="0"/>
          <c:val>
            <c:numRef>
              <c:f>'Full results'!$E$134:$AC$134</c:f>
              <c:numCache>
                <c:formatCode>0.00</c:formatCode>
                <c:ptCount val="25"/>
                <c:pt idx="0">
                  <c:v>5.0575652054169196E-3</c:v>
                </c:pt>
                <c:pt idx="1">
                  <c:v>1.4287550245870306E-2</c:v>
                </c:pt>
                <c:pt idx="2">
                  <c:v>2.1458659721988627E-2</c:v>
                </c:pt>
                <c:pt idx="3">
                  <c:v>2.6452955018381741E-2</c:v>
                </c:pt>
                <c:pt idx="4">
                  <c:v>2.9636307945990259E-2</c:v>
                </c:pt>
                <c:pt idx="5">
                  <c:v>3.1305055572724116E-2</c:v>
                </c:pt>
                <c:pt idx="6">
                  <c:v>3.1717703546157883E-2</c:v>
                </c:pt>
                <c:pt idx="7">
                  <c:v>3.1093143127627454E-2</c:v>
                </c:pt>
                <c:pt idx="8">
                  <c:v>2.9616771935566666E-2</c:v>
                </c:pt>
                <c:pt idx="9">
                  <c:v>3.3039637822998014E-2</c:v>
                </c:pt>
                <c:pt idx="10">
                  <c:v>3.3130769741938293E-2</c:v>
                </c:pt>
                <c:pt idx="11">
                  <c:v>3.0509138227406751E-2</c:v>
                </c:pt>
                <c:pt idx="12">
                  <c:v>2.5705155593990225E-2</c:v>
                </c:pt>
                <c:pt idx="13">
                  <c:v>2.0393030982536864E-2</c:v>
                </c:pt>
                <c:pt idx="14">
                  <c:v>1.5921561374919513E-2</c:v>
                </c:pt>
                <c:pt idx="15">
                  <c:v>1.2153215957579011E-2</c:v>
                </c:pt>
                <c:pt idx="16">
                  <c:v>8.9767428302773844E-3</c:v>
                </c:pt>
                <c:pt idx="17">
                  <c:v>6.3004346144852619E-3</c:v>
                </c:pt>
                <c:pt idx="18">
                  <c:v>4.0457350446363449E-3</c:v>
                </c:pt>
                <c:pt idx="19">
                  <c:v>5.9843839803130905E-4</c:v>
                </c:pt>
                <c:pt idx="20">
                  <c:v>-2.329903136965239E-3</c:v>
                </c:pt>
                <c:pt idx="21">
                  <c:v>-4.810732361988812E-3</c:v>
                </c:pt>
                <c:pt idx="22">
                  <c:v>-6.8923709520412046E-3</c:v>
                </c:pt>
                <c:pt idx="23">
                  <c:v>-8.6355230614314493E-3</c:v>
                </c:pt>
                <c:pt idx="24">
                  <c:v>-1.0091418443813893E-2</c:v>
                </c:pt>
              </c:numCache>
            </c:numRef>
          </c:val>
          <c:extLst>
            <c:ext xmlns:c16="http://schemas.microsoft.com/office/drawing/2014/chart" uri="{C3380CC4-5D6E-409C-BE32-E72D297353CC}">
              <c16:uniqueId val="{00000000-2984-47D7-9117-CFCD6C2E9969}"/>
            </c:ext>
          </c:extLst>
        </c:ser>
        <c:ser>
          <c:idx val="5"/>
          <c:order val="5"/>
          <c:tx>
            <c:v>Cumulative 'case years prevented'</c:v>
          </c:tx>
          <c:spPr>
            <a:solidFill>
              <a:srgbClr val="CFEBE7"/>
            </a:solidFill>
            <a:ln w="25400">
              <a:noFill/>
            </a:ln>
          </c:spPr>
          <c:invertIfNegative val="0"/>
          <c:val>
            <c:numRef>
              <c:f>'Full results'!$E$138:$AC$138</c:f>
              <c:numCache>
                <c:formatCode>0.00</c:formatCode>
                <c:ptCount val="25"/>
                <c:pt idx="0">
                  <c:v>5.0575652054169196E-3</c:v>
                </c:pt>
                <c:pt idx="1">
                  <c:v>1.9345115451287226E-2</c:v>
                </c:pt>
                <c:pt idx="2">
                  <c:v>4.0803775173275852E-2</c:v>
                </c:pt>
                <c:pt idx="3">
                  <c:v>6.7256730191657593E-2</c:v>
                </c:pt>
                <c:pt idx="4">
                  <c:v>9.6893038137647852E-2</c:v>
                </c:pt>
                <c:pt idx="5">
                  <c:v>0.12819809371037197</c:v>
                </c:pt>
                <c:pt idx="6">
                  <c:v>0.15991579725652985</c:v>
                </c:pt>
                <c:pt idx="7">
                  <c:v>0.19100894038415731</c:v>
                </c:pt>
                <c:pt idx="8">
                  <c:v>0.22062571231972397</c:v>
                </c:pt>
                <c:pt idx="9">
                  <c:v>0.25366535014272196</c:v>
                </c:pt>
                <c:pt idx="10">
                  <c:v>0.28679611988466025</c:v>
                </c:pt>
                <c:pt idx="11">
                  <c:v>0.317305258112067</c:v>
                </c:pt>
                <c:pt idx="12">
                  <c:v>0.34301041370605723</c:v>
                </c:pt>
                <c:pt idx="13">
                  <c:v>0.36340344468859409</c:v>
                </c:pt>
                <c:pt idx="14">
                  <c:v>0.3793250060635136</c:v>
                </c:pt>
                <c:pt idx="15">
                  <c:v>0.39147822202109261</c:v>
                </c:pt>
                <c:pt idx="16">
                  <c:v>0.40045496485137</c:v>
                </c:pt>
                <c:pt idx="17">
                  <c:v>0.40675539946585526</c:v>
                </c:pt>
                <c:pt idx="18">
                  <c:v>0.41080113451049161</c:v>
                </c:pt>
                <c:pt idx="19">
                  <c:v>0.41139957290852291</c:v>
                </c:pt>
                <c:pt idx="20">
                  <c:v>0.40906966977155768</c:v>
                </c:pt>
                <c:pt idx="21">
                  <c:v>0.40425893740956886</c:v>
                </c:pt>
                <c:pt idx="22">
                  <c:v>0.39736656645752766</c:v>
                </c:pt>
                <c:pt idx="23">
                  <c:v>0.38873104339609621</c:v>
                </c:pt>
                <c:pt idx="24">
                  <c:v>0.37863962495228232</c:v>
                </c:pt>
              </c:numCache>
            </c:numRef>
          </c:val>
          <c:extLst>
            <c:ext xmlns:c16="http://schemas.microsoft.com/office/drawing/2014/chart" uri="{C3380CC4-5D6E-409C-BE32-E72D297353CC}">
              <c16:uniqueId val="{00000001-2984-47D7-9117-CFCD6C2E9969}"/>
            </c:ext>
          </c:extLst>
        </c:ser>
        <c:dLbls>
          <c:showLegendKey val="0"/>
          <c:showVal val="0"/>
          <c:showCatName val="0"/>
          <c:showSerName val="0"/>
          <c:showPercent val="0"/>
          <c:showBubbleSize val="0"/>
        </c:dLbls>
        <c:gapWidth val="150"/>
        <c:axId val="63077376"/>
        <c:axId val="63079552"/>
      </c:barChart>
      <c:lineChart>
        <c:grouping val="standard"/>
        <c:varyColors val="0"/>
        <c:ser>
          <c:idx val="3"/>
          <c:order val="0"/>
          <c:tx>
            <c:v>Cases (no intervention)</c:v>
          </c:tx>
          <c:spPr>
            <a:ln w="25400">
              <a:solidFill>
                <a:schemeClr val="bg1">
                  <a:lumMod val="50000"/>
                </a:schemeClr>
              </a:solidFill>
              <a:prstDash val="solid"/>
            </a:ln>
          </c:spPr>
          <c:marker>
            <c:symbol val="none"/>
          </c:marker>
          <c:val>
            <c:numRef>
              <c:f>'Full results'!$E$118:$AC$118</c:f>
              <c:numCache>
                <c:formatCode>0.00</c:formatCode>
                <c:ptCount val="25"/>
                <c:pt idx="0">
                  <c:v>0.16731160829990924</c:v>
                </c:pt>
                <c:pt idx="1">
                  <c:v>0.33493820188995271</c:v>
                </c:pt>
                <c:pt idx="2">
                  <c:v>0.50280397575271985</c:v>
                </c:pt>
                <c:pt idx="3">
                  <c:v>0.67082329680304298</c:v>
                </c:pt>
                <c:pt idx="4">
                  <c:v>0.83892531093087697</c:v>
                </c:pt>
                <c:pt idx="5">
                  <c:v>1.0070049721094918</c:v>
                </c:pt>
                <c:pt idx="6">
                  <c:v>1.1749616764134299</c:v>
                </c:pt>
                <c:pt idx="7">
                  <c:v>1.3426963425074765</c:v>
                </c:pt>
                <c:pt idx="8">
                  <c:v>1.5101143390771199</c:v>
                </c:pt>
                <c:pt idx="9">
                  <c:v>1.9969403926853326</c:v>
                </c:pt>
                <c:pt idx="10">
                  <c:v>2.4814068335116235</c:v>
                </c:pt>
                <c:pt idx="11">
                  <c:v>2.9630291158212496</c:v>
                </c:pt>
                <c:pt idx="12">
                  <c:v>3.4413877657644401</c:v>
                </c:pt>
                <c:pt idx="13">
                  <c:v>3.9159874507847725</c:v>
                </c:pt>
                <c:pt idx="14">
                  <c:v>4.3864368912246761</c:v>
                </c:pt>
                <c:pt idx="15">
                  <c:v>4.8522236401975558</c:v>
                </c:pt>
                <c:pt idx="16">
                  <c:v>5.3128318220180111</c:v>
                </c:pt>
                <c:pt idx="17">
                  <c:v>5.7678061248618917</c:v>
                </c:pt>
                <c:pt idx="18">
                  <c:v>6.2167152105533354</c:v>
                </c:pt>
                <c:pt idx="19">
                  <c:v>7.3386778412975051</c:v>
                </c:pt>
                <c:pt idx="20">
                  <c:v>8.4359295497915454</c:v>
                </c:pt>
                <c:pt idx="21">
                  <c:v>9.5061418586961377</c:v>
                </c:pt>
                <c:pt idx="22">
                  <c:v>10.547920139187934</c:v>
                </c:pt>
                <c:pt idx="23">
                  <c:v>11.559419230078266</c:v>
                </c:pt>
                <c:pt idx="24">
                  <c:v>12.538559246424922</c:v>
                </c:pt>
              </c:numCache>
            </c:numRef>
          </c:val>
          <c:smooth val="0"/>
          <c:extLst>
            <c:ext xmlns:c16="http://schemas.microsoft.com/office/drawing/2014/chart" uri="{C3380CC4-5D6E-409C-BE32-E72D297353CC}">
              <c16:uniqueId val="{00000002-2984-47D7-9117-CFCD6C2E9969}"/>
            </c:ext>
          </c:extLst>
        </c:ser>
        <c:ser>
          <c:idx val="0"/>
          <c:order val="1"/>
          <c:tx>
            <c:v>Number alive (no intervention)</c:v>
          </c:tx>
          <c:spPr>
            <a:ln w="25400">
              <a:solidFill>
                <a:schemeClr val="bg1">
                  <a:lumMod val="75000"/>
                </a:schemeClr>
              </a:solidFill>
              <a:prstDash val="solid"/>
            </a:ln>
          </c:spPr>
          <c:marker>
            <c:symbol val="none"/>
          </c:marker>
          <c:val>
            <c:numRef>
              <c:f>'Full results'!$E$126:$AC$126</c:f>
              <c:numCache>
                <c:formatCode>0.00</c:formatCode>
                <c:ptCount val="25"/>
                <c:pt idx="0">
                  <c:v>0.16731160829990924</c:v>
                </c:pt>
                <c:pt idx="1">
                  <c:v>0.30689149902527829</c:v>
                </c:pt>
                <c:pt idx="2">
                  <c:v>0.42326034957140712</c:v>
                </c:pt>
                <c:pt idx="3">
                  <c:v>0.52018894543884719</c:v>
                </c:pt>
                <c:pt idx="4">
                  <c:v>0.60084389921168757</c:v>
                </c:pt>
                <c:pt idx="5">
                  <c:v>0.66776258488021645</c:v>
                </c:pt>
                <c:pt idx="6">
                  <c:v>0.72313035869929376</c:v>
                </c:pt>
                <c:pt idx="7">
                  <c:v>0.76877681915108287</c:v>
                </c:pt>
                <c:pt idx="8">
                  <c:v>0.80623540131257254</c:v>
                </c:pt>
                <c:pt idx="9">
                  <c:v>1.1566045685234982</c:v>
                </c:pt>
                <c:pt idx="10">
                  <c:v>1.4449753333824618</c:v>
                </c:pt>
                <c:pt idx="11">
                  <c:v>1.681192187663219</c:v>
                </c:pt>
                <c:pt idx="12">
                  <c:v>1.8735613568999763</c:v>
                </c:pt>
                <c:pt idx="13">
                  <c:v>2.0289127682425878</c:v>
                </c:pt>
                <c:pt idx="14">
                  <c:v>2.1530982969751182</c:v>
                </c:pt>
                <c:pt idx="15">
                  <c:v>2.2504234372659577</c:v>
                </c:pt>
                <c:pt idx="16">
                  <c:v>2.3248820678667057</c:v>
                </c:pt>
                <c:pt idx="17">
                  <c:v>2.3799019249781912</c:v>
                </c:pt>
                <c:pt idx="18">
                  <c:v>2.4183600031627597</c:v>
                </c:pt>
                <c:pt idx="19">
                  <c:v>3.1235917361491019</c:v>
                </c:pt>
                <c:pt idx="20">
                  <c:v>3.6807524137931185</c:v>
                </c:pt>
                <c:pt idx="21">
                  <c:v>4.1123840974665811</c:v>
                </c:pt>
                <c:pt idx="22">
                  <c:v>4.4386283884085671</c:v>
                </c:pt>
                <c:pt idx="23">
                  <c:v>4.6754092849786568</c:v>
                </c:pt>
                <c:pt idx="24">
                  <c:v>4.8357379372638647</c:v>
                </c:pt>
              </c:numCache>
            </c:numRef>
          </c:val>
          <c:smooth val="0"/>
          <c:extLst>
            <c:ext xmlns:c16="http://schemas.microsoft.com/office/drawing/2014/chart" uri="{C3380CC4-5D6E-409C-BE32-E72D297353CC}">
              <c16:uniqueId val="{00000003-2984-47D7-9117-CFCD6C2E9969}"/>
            </c:ext>
          </c:extLst>
        </c:ser>
        <c:ser>
          <c:idx val="4"/>
          <c:order val="2"/>
          <c:tx>
            <c:v>Cases (intervention)</c:v>
          </c:tx>
          <c:spPr>
            <a:ln w="25400">
              <a:solidFill>
                <a:srgbClr val="98002E"/>
              </a:solidFill>
              <a:prstDash val="dash"/>
            </a:ln>
          </c:spPr>
          <c:marker>
            <c:symbol val="none"/>
          </c:marker>
          <c:val>
            <c:numRef>
              <c:f>'Full results'!$E$122:$AC$122</c:f>
              <c:numCache>
                <c:formatCode>0.00</c:formatCode>
                <c:ptCount val="25"/>
                <c:pt idx="0">
                  <c:v>0.16225404309449232</c:v>
                </c:pt>
                <c:pt idx="1">
                  <c:v>0.31980173625877933</c:v>
                </c:pt>
                <c:pt idx="2">
                  <c:v>0.47809310091934865</c:v>
                </c:pt>
                <c:pt idx="3">
                  <c:v>0.63750128386974736</c:v>
                </c:pt>
                <c:pt idx="4">
                  <c:v>0.79795282661939138</c:v>
                </c:pt>
                <c:pt idx="5">
                  <c:v>0.95934126366871153</c:v>
                </c:pt>
                <c:pt idx="6">
                  <c:v>1.1215620969893187</c:v>
                </c:pt>
                <c:pt idx="7">
                  <c:v>1.2845101503921634</c:v>
                </c:pt>
                <c:pt idx="8">
                  <c:v>1.4480825282822167</c:v>
                </c:pt>
                <c:pt idx="9">
                  <c:v>1.9263992909293131</c:v>
                </c:pt>
                <c:pt idx="10">
                  <c:v>2.4050599816047118</c:v>
                </c:pt>
                <c:pt idx="11">
                  <c:v>2.8835301433263902</c:v>
                </c:pt>
                <c:pt idx="12">
                  <c:v>3.3613303718259222</c:v>
                </c:pt>
                <c:pt idx="13">
                  <c:v>3.8366709388161739</c:v>
                </c:pt>
                <c:pt idx="14">
                  <c:v>4.307910541824838</c:v>
                </c:pt>
                <c:pt idx="15">
                  <c:v>4.7745322821254197</c:v>
                </c:pt>
                <c:pt idx="16">
                  <c:v>5.2360163561580748</c:v>
                </c:pt>
                <c:pt idx="17">
                  <c:v>5.6919036967210239</c:v>
                </c:pt>
                <c:pt idx="18">
                  <c:v>6.1417594622170704</c:v>
                </c:pt>
                <c:pt idx="19">
                  <c:v>7.2663068740473884</c:v>
                </c:pt>
                <c:pt idx="20">
                  <c:v>8.3661687451159032</c:v>
                </c:pt>
                <c:pt idx="21">
                  <c:v>9.4390068208756226</c:v>
                </c:pt>
                <c:pt idx="22">
                  <c:v>10.483416563148618</c:v>
                </c:pt>
                <c:pt idx="23">
                  <c:v>11.497544263387159</c:v>
                </c:pt>
                <c:pt idx="24">
                  <c:v>12.479302330824718</c:v>
                </c:pt>
              </c:numCache>
            </c:numRef>
          </c:val>
          <c:smooth val="0"/>
          <c:extLst>
            <c:ext xmlns:c16="http://schemas.microsoft.com/office/drawing/2014/chart" uri="{C3380CC4-5D6E-409C-BE32-E72D297353CC}">
              <c16:uniqueId val="{00000004-2984-47D7-9117-CFCD6C2E9969}"/>
            </c:ext>
          </c:extLst>
        </c:ser>
        <c:ser>
          <c:idx val="1"/>
          <c:order val="3"/>
          <c:tx>
            <c:v>Number alive (intervention)</c:v>
          </c:tx>
          <c:spPr>
            <a:ln w="25400">
              <a:solidFill>
                <a:srgbClr val="F2004B"/>
              </a:solidFill>
              <a:prstDash val="sysDot"/>
            </a:ln>
          </c:spPr>
          <c:marker>
            <c:symbol val="none"/>
          </c:marker>
          <c:val>
            <c:numRef>
              <c:f>'Full results'!$E$130:$AC$130</c:f>
              <c:numCache>
                <c:formatCode>0.00</c:formatCode>
                <c:ptCount val="25"/>
                <c:pt idx="0">
                  <c:v>0.16225404309449232</c:v>
                </c:pt>
                <c:pt idx="1">
                  <c:v>0.29260394877940799</c:v>
                </c:pt>
                <c:pt idx="2">
                  <c:v>0.4018016898494185</c:v>
                </c:pt>
                <c:pt idx="3">
                  <c:v>0.49373599042046545</c:v>
                </c:pt>
                <c:pt idx="4">
                  <c:v>0.57120759126569731</c:v>
                </c:pt>
                <c:pt idx="5">
                  <c:v>0.63645752930749233</c:v>
                </c:pt>
                <c:pt idx="6">
                  <c:v>0.69141265515313588</c:v>
                </c:pt>
                <c:pt idx="7">
                  <c:v>0.73768367602345541</c:v>
                </c:pt>
                <c:pt idx="8">
                  <c:v>0.77661862937700588</c:v>
                </c:pt>
                <c:pt idx="9">
                  <c:v>1.1235649307005002</c:v>
                </c:pt>
                <c:pt idx="10">
                  <c:v>1.4118445636405235</c:v>
                </c:pt>
                <c:pt idx="11">
                  <c:v>1.6506830494358122</c:v>
                </c:pt>
                <c:pt idx="12">
                  <c:v>1.847856201305986</c:v>
                </c:pt>
                <c:pt idx="13">
                  <c:v>2.008519737260051</c:v>
                </c:pt>
                <c:pt idx="14">
                  <c:v>2.1371767356001987</c:v>
                </c:pt>
                <c:pt idx="15">
                  <c:v>2.2382702213083787</c:v>
                </c:pt>
                <c:pt idx="16">
                  <c:v>2.3159053250364283</c:v>
                </c:pt>
                <c:pt idx="17">
                  <c:v>2.3736014903637059</c:v>
                </c:pt>
                <c:pt idx="18">
                  <c:v>2.4143142681181233</c:v>
                </c:pt>
                <c:pt idx="19">
                  <c:v>3.1229932977510706</c:v>
                </c:pt>
                <c:pt idx="20">
                  <c:v>3.6830823169300837</c:v>
                </c:pt>
                <c:pt idx="21">
                  <c:v>4.1171948298285699</c:v>
                </c:pt>
                <c:pt idx="22">
                  <c:v>4.4455207593606083</c:v>
                </c:pt>
                <c:pt idx="23">
                  <c:v>4.6840448080400883</c:v>
                </c:pt>
                <c:pt idx="24">
                  <c:v>4.8458293557076786</c:v>
                </c:pt>
              </c:numCache>
            </c:numRef>
          </c:val>
          <c:smooth val="0"/>
          <c:extLst>
            <c:ext xmlns:c16="http://schemas.microsoft.com/office/drawing/2014/chart" uri="{C3380CC4-5D6E-409C-BE32-E72D297353CC}">
              <c16:uniqueId val="{00000005-2984-47D7-9117-CFCD6C2E9969}"/>
            </c:ext>
          </c:extLst>
        </c:ser>
        <c:dLbls>
          <c:showLegendKey val="0"/>
          <c:showVal val="0"/>
          <c:showCatName val="0"/>
          <c:showSerName val="0"/>
          <c:showPercent val="0"/>
          <c:showBubbleSize val="0"/>
        </c:dLbls>
        <c:marker val="1"/>
        <c:smooth val="0"/>
        <c:axId val="63077376"/>
        <c:axId val="63079552"/>
      </c:lineChart>
      <c:catAx>
        <c:axId val="630773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4026478171709998"/>
              <c:y val="0.92822949144779698"/>
            </c:manualLayout>
          </c:layout>
          <c:overlay val="0"/>
          <c:spPr>
            <a:noFill/>
            <a:ln w="25400">
              <a:noFill/>
            </a:ln>
          </c:spPr>
        </c:title>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3079552"/>
        <c:crosses val="autoZero"/>
        <c:auto val="1"/>
        <c:lblAlgn val="ctr"/>
        <c:lblOffset val="100"/>
        <c:noMultiLvlLbl val="0"/>
      </c:catAx>
      <c:valAx>
        <c:axId val="6307955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cases/number alive </a:t>
                </a:r>
              </a:p>
            </c:rich>
          </c:tx>
          <c:layout>
            <c:manualLayout>
              <c:xMode val="edge"/>
              <c:yMode val="edge"/>
              <c:x val="6.1492313460817397E-4"/>
              <c:y val="0.2038573869541480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3077376"/>
        <c:crosses val="autoZero"/>
        <c:crossBetween val="between"/>
      </c:valAx>
      <c:spPr>
        <a:solidFill>
          <a:srgbClr val="FFFFFF"/>
        </a:solidFill>
        <a:ln w="25400">
          <a:noFill/>
        </a:ln>
      </c:spPr>
    </c:plotArea>
    <c:legend>
      <c:legendPos val="r"/>
      <c:layout>
        <c:manualLayout>
          <c:xMode val="edge"/>
          <c:yMode val="edge"/>
          <c:x val="0.10346873307503229"/>
          <c:y val="3.9149888143176735E-2"/>
          <c:w val="0.36507992056548522"/>
          <c:h val="0.4429537247441383"/>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595249462285202E-2"/>
          <c:y val="5.1400554097404502E-2"/>
          <c:w val="0.89132162414298699"/>
          <c:h val="0.78907339552852895"/>
        </c:manualLayout>
      </c:layout>
      <c:barChart>
        <c:barDir val="col"/>
        <c:grouping val="clustered"/>
        <c:varyColors val="0"/>
        <c:ser>
          <c:idx val="2"/>
          <c:order val="4"/>
          <c:tx>
            <c:v>Cases prevented per year</c:v>
          </c:tx>
          <c:spPr>
            <a:solidFill>
              <a:srgbClr val="6FC8C0"/>
            </a:solidFill>
            <a:ln w="25400">
              <a:noFill/>
            </a:ln>
          </c:spPr>
          <c:invertIfNegative val="0"/>
          <c:val>
            <c:numRef>
              <c:f>'Full results'!$E$167:$AC$167</c:f>
              <c:numCache>
                <c:formatCode>0.00</c:formatCode>
                <c:ptCount val="25"/>
                <c:pt idx="0">
                  <c:v>1.0990695315400423E-3</c:v>
                </c:pt>
                <c:pt idx="1">
                  <c:v>3.1792334314823395E-3</c:v>
                </c:pt>
                <c:pt idx="2">
                  <c:v>4.9375626007486795E-3</c:v>
                </c:pt>
                <c:pt idx="3">
                  <c:v>6.3034597043443163E-3</c:v>
                </c:pt>
                <c:pt idx="4">
                  <c:v>8.8628979063444246E-3</c:v>
                </c:pt>
                <c:pt idx="5">
                  <c:v>1.0741241150837078E-2</c:v>
                </c:pt>
                <c:pt idx="6">
                  <c:v>1.200659234860757E-2</c:v>
                </c:pt>
                <c:pt idx="7">
                  <c:v>1.2722714011804248E-2</c:v>
                </c:pt>
                <c:pt idx="8">
                  <c:v>1.2950343338506531E-2</c:v>
                </c:pt>
                <c:pt idx="9">
                  <c:v>1.36413697290928E-2</c:v>
                </c:pt>
                <c:pt idx="10">
                  <c:v>1.3545346050250817E-2</c:v>
                </c:pt>
                <c:pt idx="11">
                  <c:v>1.2759065197973207E-2</c:v>
                </c:pt>
                <c:pt idx="12">
                  <c:v>1.1377735100190245E-2</c:v>
                </c:pt>
                <c:pt idx="13">
                  <c:v>9.7944602934861846E-3</c:v>
                </c:pt>
                <c:pt idx="14">
                  <c:v>8.1561402786374249E-3</c:v>
                </c:pt>
                <c:pt idx="15">
                  <c:v>6.643369014204259E-3</c:v>
                </c:pt>
                <c:pt idx="16">
                  <c:v>5.2506013100748206E-3</c:v>
                </c:pt>
                <c:pt idx="17">
                  <c:v>3.9743755194396879E-3</c:v>
                </c:pt>
                <c:pt idx="18">
                  <c:v>2.8085263180286368E-3</c:v>
                </c:pt>
                <c:pt idx="19">
                  <c:v>1.5462589667891713E-3</c:v>
                </c:pt>
                <c:pt idx="20">
                  <c:v>4.0007840848099718E-4</c:v>
                </c:pt>
                <c:pt idx="21">
                  <c:v>-6.359745378814452E-4</c:v>
                </c:pt>
                <c:pt idx="22">
                  <c:v>-1.5606974322435185E-3</c:v>
                </c:pt>
                <c:pt idx="23">
                  <c:v>-2.3837509930069167E-3</c:v>
                </c:pt>
                <c:pt idx="24">
                  <c:v>-3.4391037331493735E-3</c:v>
                </c:pt>
              </c:numCache>
            </c:numRef>
          </c:val>
          <c:extLst>
            <c:ext xmlns:c16="http://schemas.microsoft.com/office/drawing/2014/chart" uri="{C3380CC4-5D6E-409C-BE32-E72D297353CC}">
              <c16:uniqueId val="{00000000-753E-428F-AFB2-3E779762B302}"/>
            </c:ext>
          </c:extLst>
        </c:ser>
        <c:ser>
          <c:idx val="5"/>
          <c:order val="5"/>
          <c:tx>
            <c:v>Cumulative 'case years prevented'</c:v>
          </c:tx>
          <c:spPr>
            <a:solidFill>
              <a:srgbClr val="CFEBE7"/>
            </a:solidFill>
            <a:ln w="25400">
              <a:noFill/>
            </a:ln>
          </c:spPr>
          <c:invertIfNegative val="0"/>
          <c:val>
            <c:numRef>
              <c:f>'Full results'!$E$171:$AC$171</c:f>
              <c:numCache>
                <c:formatCode>0.00</c:formatCode>
                <c:ptCount val="25"/>
                <c:pt idx="0">
                  <c:v>1.0990695315400423E-3</c:v>
                </c:pt>
                <c:pt idx="1">
                  <c:v>4.2783029630223818E-3</c:v>
                </c:pt>
                <c:pt idx="2">
                  <c:v>9.2158655637710613E-3</c:v>
                </c:pt>
                <c:pt idx="3">
                  <c:v>1.5519325268115378E-2</c:v>
                </c:pt>
                <c:pt idx="4">
                  <c:v>2.4382223174459802E-2</c:v>
                </c:pt>
                <c:pt idx="5">
                  <c:v>3.512346432529688E-2</c:v>
                </c:pt>
                <c:pt idx="6">
                  <c:v>4.713005667390445E-2</c:v>
                </c:pt>
                <c:pt idx="7">
                  <c:v>5.9852770685708698E-2</c:v>
                </c:pt>
                <c:pt idx="8">
                  <c:v>7.2803114024215229E-2</c:v>
                </c:pt>
                <c:pt idx="9">
                  <c:v>8.644448375330803E-2</c:v>
                </c:pt>
                <c:pt idx="10">
                  <c:v>9.9989829803558847E-2</c:v>
                </c:pt>
                <c:pt idx="11">
                  <c:v>0.11274889500153205</c:v>
                </c:pt>
                <c:pt idx="12">
                  <c:v>0.1241266301017223</c:v>
                </c:pt>
                <c:pt idx="13">
                  <c:v>0.1339210903952085</c:v>
                </c:pt>
                <c:pt idx="14">
                  <c:v>0.14207723067384592</c:v>
                </c:pt>
                <c:pt idx="15">
                  <c:v>0.14872059968805018</c:v>
                </c:pt>
                <c:pt idx="16">
                  <c:v>0.153971200998125</c:v>
                </c:pt>
                <c:pt idx="17">
                  <c:v>0.15794557651756469</c:v>
                </c:pt>
                <c:pt idx="18">
                  <c:v>0.16075410283559333</c:v>
                </c:pt>
                <c:pt idx="19">
                  <c:v>0.1623003618023825</c:v>
                </c:pt>
                <c:pt idx="20">
                  <c:v>0.1627004402108635</c:v>
                </c:pt>
                <c:pt idx="21">
                  <c:v>0.16206446567298205</c:v>
                </c:pt>
                <c:pt idx="22">
                  <c:v>0.16050376824073853</c:v>
                </c:pt>
                <c:pt idx="23">
                  <c:v>0.15812001724773161</c:v>
                </c:pt>
                <c:pt idx="24">
                  <c:v>0.15468091351458224</c:v>
                </c:pt>
              </c:numCache>
            </c:numRef>
          </c:val>
          <c:extLst>
            <c:ext xmlns:c16="http://schemas.microsoft.com/office/drawing/2014/chart" uri="{C3380CC4-5D6E-409C-BE32-E72D297353CC}">
              <c16:uniqueId val="{00000001-753E-428F-AFB2-3E779762B302}"/>
            </c:ext>
          </c:extLst>
        </c:ser>
        <c:dLbls>
          <c:showLegendKey val="0"/>
          <c:showVal val="0"/>
          <c:showCatName val="0"/>
          <c:showSerName val="0"/>
          <c:showPercent val="0"/>
          <c:showBubbleSize val="0"/>
        </c:dLbls>
        <c:gapWidth val="150"/>
        <c:axId val="63100416"/>
        <c:axId val="63102336"/>
      </c:barChart>
      <c:lineChart>
        <c:grouping val="standard"/>
        <c:varyColors val="0"/>
        <c:ser>
          <c:idx val="3"/>
          <c:order val="0"/>
          <c:tx>
            <c:v>Cases (no intervention)</c:v>
          </c:tx>
          <c:spPr>
            <a:ln w="25400">
              <a:solidFill>
                <a:schemeClr val="bg1">
                  <a:lumMod val="50000"/>
                </a:schemeClr>
              </a:solidFill>
              <a:prstDash val="solid"/>
            </a:ln>
          </c:spPr>
          <c:marker>
            <c:symbol val="none"/>
          </c:marker>
          <c:val>
            <c:numRef>
              <c:f>'Full results'!$E$151:$AC$151</c:f>
              <c:numCache>
                <c:formatCode>0.00</c:formatCode>
                <c:ptCount val="25"/>
                <c:pt idx="0">
                  <c:v>5.3458044385728751E-2</c:v>
                </c:pt>
                <c:pt idx="1">
                  <c:v>0.10695824062363088</c:v>
                </c:pt>
                <c:pt idx="2">
                  <c:v>0.1604771415843203</c:v>
                </c:pt>
                <c:pt idx="3">
                  <c:v>0.21398818951816875</c:v>
                </c:pt>
                <c:pt idx="4">
                  <c:v>0.315554841744489</c:v>
                </c:pt>
                <c:pt idx="5">
                  <c:v>0.41697743182953101</c:v>
                </c:pt>
                <c:pt idx="6">
                  <c:v>0.51819631222631024</c:v>
                </c:pt>
                <c:pt idx="7">
                  <c:v>0.6191526089843008</c:v>
                </c:pt>
                <c:pt idx="8">
                  <c:v>0.71979076024092792</c:v>
                </c:pt>
                <c:pt idx="9">
                  <c:v>0.89192912465369323</c:v>
                </c:pt>
                <c:pt idx="10">
                  <c:v>1.0631740144001212</c:v>
                </c:pt>
                <c:pt idx="11">
                  <c:v>1.2333510352677335</c:v>
                </c:pt>
                <c:pt idx="12">
                  <c:v>1.4023091165506074</c:v>
                </c:pt>
                <c:pt idx="13">
                  <c:v>1.5698731847021534</c:v>
                </c:pt>
                <c:pt idx="14">
                  <c:v>1.8600416905990365</c:v>
                </c:pt>
                <c:pt idx="15">
                  <c:v>2.1469425556104111</c:v>
                </c:pt>
                <c:pt idx="16">
                  <c:v>2.4302495807956044</c:v>
                </c:pt>
                <c:pt idx="17">
                  <c:v>2.7096830285569711</c:v>
                </c:pt>
                <c:pt idx="18">
                  <c:v>2.9849727723107669</c:v>
                </c:pt>
                <c:pt idx="19">
                  <c:v>3.3766141884198202</c:v>
                </c:pt>
                <c:pt idx="20">
                  <c:v>3.7609546042818236</c:v>
                </c:pt>
                <c:pt idx="21">
                  <c:v>4.1371186132035911</c:v>
                </c:pt>
                <c:pt idx="22">
                  <c:v>4.5045469807427798</c:v>
                </c:pt>
                <c:pt idx="23">
                  <c:v>4.8625089141575657</c:v>
                </c:pt>
                <c:pt idx="24">
                  <c:v>5.3435753273242916</c:v>
                </c:pt>
              </c:numCache>
            </c:numRef>
          </c:val>
          <c:smooth val="0"/>
          <c:extLst>
            <c:ext xmlns:c16="http://schemas.microsoft.com/office/drawing/2014/chart" uri="{C3380CC4-5D6E-409C-BE32-E72D297353CC}">
              <c16:uniqueId val="{00000002-753E-428F-AFB2-3E779762B302}"/>
            </c:ext>
          </c:extLst>
        </c:ser>
        <c:ser>
          <c:idx val="0"/>
          <c:order val="1"/>
          <c:tx>
            <c:v>Number alive (no intervention)</c:v>
          </c:tx>
          <c:spPr>
            <a:ln w="25400">
              <a:solidFill>
                <a:schemeClr val="bg1">
                  <a:lumMod val="75000"/>
                </a:schemeClr>
              </a:solidFill>
              <a:prstDash val="solid"/>
            </a:ln>
          </c:spPr>
          <c:marker>
            <c:symbol val="none"/>
          </c:marker>
          <c:val>
            <c:numRef>
              <c:f>'Full results'!$E$159:$AC$159</c:f>
              <c:numCache>
                <c:formatCode>0.00</c:formatCode>
                <c:ptCount val="25"/>
                <c:pt idx="0">
                  <c:v>5.3458044385728751E-2</c:v>
                </c:pt>
                <c:pt idx="1">
                  <c:v>0.10163884462401553</c:v>
                </c:pt>
                <c:pt idx="2">
                  <c:v>0.1450043287945656</c:v>
                </c:pt>
                <c:pt idx="3">
                  <c:v>0.18396459775388957</c:v>
                </c:pt>
                <c:pt idx="4">
                  <c:v>0.26700404236786335</c:v>
                </c:pt>
                <c:pt idx="5">
                  <c:v>0.34136156747990964</c:v>
                </c:pt>
                <c:pt idx="6">
                  <c:v>0.40778107058844093</c:v>
                </c:pt>
                <c:pt idx="7">
                  <c:v>0.46694170343521119</c:v>
                </c:pt>
                <c:pt idx="8">
                  <c:v>0.51947834832434148</c:v>
                </c:pt>
                <c:pt idx="9">
                  <c:v>0.63782113790696549</c:v>
                </c:pt>
                <c:pt idx="10">
                  <c:v>0.74235635254564558</c:v>
                </c:pt>
                <c:pt idx="11">
                  <c:v>0.8341401763032672</c:v>
                </c:pt>
                <c:pt idx="12">
                  <c:v>0.91427927454048308</c:v>
                </c:pt>
                <c:pt idx="13">
                  <c:v>0.98354407610660044</c:v>
                </c:pt>
                <c:pt idx="14">
                  <c:v>1.1671166587143247</c:v>
                </c:pt>
                <c:pt idx="15">
                  <c:v>1.3261063273436582</c:v>
                </c:pt>
                <c:pt idx="16">
                  <c:v>1.462450716507673</c:v>
                </c:pt>
                <c:pt idx="17">
                  <c:v>1.5782148926830388</c:v>
                </c:pt>
                <c:pt idx="18">
                  <c:v>1.675166615404579</c:v>
                </c:pt>
                <c:pt idx="19">
                  <c:v>1.8763855631039492</c:v>
                </c:pt>
                <c:pt idx="20">
                  <c:v>2.0434794702754453</c:v>
                </c:pt>
                <c:pt idx="21">
                  <c:v>2.1782605358838012</c:v>
                </c:pt>
                <c:pt idx="22">
                  <c:v>2.2847627607303824</c:v>
                </c:pt>
                <c:pt idx="23">
                  <c:v>2.3638862488334471</c:v>
                </c:pt>
                <c:pt idx="24">
                  <c:v>2.550079350333597</c:v>
                </c:pt>
              </c:numCache>
            </c:numRef>
          </c:val>
          <c:smooth val="0"/>
          <c:extLst>
            <c:ext xmlns:c16="http://schemas.microsoft.com/office/drawing/2014/chart" uri="{C3380CC4-5D6E-409C-BE32-E72D297353CC}">
              <c16:uniqueId val="{00000003-753E-428F-AFB2-3E779762B302}"/>
            </c:ext>
          </c:extLst>
        </c:ser>
        <c:ser>
          <c:idx val="4"/>
          <c:order val="2"/>
          <c:tx>
            <c:v>Cases (intervention)</c:v>
          </c:tx>
          <c:spPr>
            <a:ln w="25400">
              <a:solidFill>
                <a:srgbClr val="98002E"/>
              </a:solidFill>
              <a:prstDash val="dash"/>
            </a:ln>
          </c:spPr>
          <c:marker>
            <c:symbol val="none"/>
          </c:marker>
          <c:val>
            <c:numRef>
              <c:f>'Full results'!$E$155:$AC$155</c:f>
              <c:numCache>
                <c:formatCode>0.00</c:formatCode>
                <c:ptCount val="25"/>
                <c:pt idx="0">
                  <c:v>5.2358974854188708E-2</c:v>
                </c:pt>
                <c:pt idx="1">
                  <c:v>0.10366759849475411</c:v>
                </c:pt>
                <c:pt idx="2">
                  <c:v>0.15510318407170953</c:v>
                </c:pt>
                <c:pt idx="3">
                  <c:v>0.20673942007487067</c:v>
                </c:pt>
                <c:pt idx="4">
                  <c:v>0.30509240421352568</c:v>
                </c:pt>
                <c:pt idx="5">
                  <c:v>0.40370556822358217</c:v>
                </c:pt>
                <c:pt idx="6">
                  <c:v>0.50251828774001472</c:v>
                </c:pt>
                <c:pt idx="7">
                  <c:v>0.60146966724448081</c:v>
                </c:pt>
                <c:pt idx="8">
                  <c:v>0.70050098235481451</c:v>
                </c:pt>
                <c:pt idx="9">
                  <c:v>0.8705303136742496</c:v>
                </c:pt>
                <c:pt idx="10">
                  <c:v>1.0403466523795828</c:v>
                </c:pt>
                <c:pt idx="11">
                  <c:v>1.2097651856309888</c:v>
                </c:pt>
                <c:pt idx="12">
                  <c:v>1.3786213933671643</c:v>
                </c:pt>
                <c:pt idx="13">
                  <c:v>1.5464163116279066</c:v>
                </c:pt>
                <c:pt idx="14">
                  <c:v>1.8370325642401626</c:v>
                </c:pt>
                <c:pt idx="15">
                  <c:v>2.124411174674663</c:v>
                </c:pt>
                <c:pt idx="16">
                  <c:v>2.4082232228765292</c:v>
                </c:pt>
                <c:pt idx="17">
                  <c:v>2.6881863519305291</c:v>
                </c:pt>
                <c:pt idx="18">
                  <c:v>2.9640280278682596</c:v>
                </c:pt>
                <c:pt idx="19">
                  <c:v>3.3564859033141694</c:v>
                </c:pt>
                <c:pt idx="20">
                  <c:v>3.7416572710616629</c:v>
                </c:pt>
                <c:pt idx="21">
                  <c:v>4.1186634334722747</c:v>
                </c:pt>
                <c:pt idx="22">
                  <c:v>4.4869417334963613</c:v>
                </c:pt>
                <c:pt idx="23">
                  <c:v>4.8457584393090167</c:v>
                </c:pt>
                <c:pt idx="24">
                  <c:v>5.3280084511835604</c:v>
                </c:pt>
              </c:numCache>
            </c:numRef>
          </c:val>
          <c:smooth val="0"/>
          <c:extLst>
            <c:ext xmlns:c16="http://schemas.microsoft.com/office/drawing/2014/chart" uri="{C3380CC4-5D6E-409C-BE32-E72D297353CC}">
              <c16:uniqueId val="{00000004-753E-428F-AFB2-3E779762B302}"/>
            </c:ext>
          </c:extLst>
        </c:ser>
        <c:ser>
          <c:idx val="1"/>
          <c:order val="3"/>
          <c:tx>
            <c:v>Number alive (intervention)</c:v>
          </c:tx>
          <c:spPr>
            <a:ln w="25400">
              <a:solidFill>
                <a:srgbClr val="F2004B"/>
              </a:solidFill>
              <a:prstDash val="sysDot"/>
            </a:ln>
          </c:spPr>
          <c:marker>
            <c:symbol val="none"/>
          </c:marker>
          <c:val>
            <c:numRef>
              <c:f>'Full results'!$E$163:$AC$163</c:f>
              <c:numCache>
                <c:formatCode>0.00</c:formatCode>
                <c:ptCount val="25"/>
                <c:pt idx="0">
                  <c:v>5.2358974854188708E-2</c:v>
                </c:pt>
                <c:pt idx="1">
                  <c:v>9.8459611192533186E-2</c:v>
                </c:pt>
                <c:pt idx="2">
                  <c:v>0.14006676619381692</c:v>
                </c:pt>
                <c:pt idx="3">
                  <c:v>0.17766113804954525</c:v>
                </c:pt>
                <c:pt idx="4">
                  <c:v>0.25814114446151892</c:v>
                </c:pt>
                <c:pt idx="5">
                  <c:v>0.33062032632907257</c:v>
                </c:pt>
                <c:pt idx="6">
                  <c:v>0.39577447823983336</c:v>
                </c:pt>
                <c:pt idx="7">
                  <c:v>0.45421898942340694</c:v>
                </c:pt>
                <c:pt idx="8">
                  <c:v>0.50652800498583495</c:v>
                </c:pt>
                <c:pt idx="9">
                  <c:v>0.62417976817787268</c:v>
                </c:pt>
                <c:pt idx="10">
                  <c:v>0.72881100649539476</c:v>
                </c:pt>
                <c:pt idx="11">
                  <c:v>0.82138111110529399</c:v>
                </c:pt>
                <c:pt idx="12">
                  <c:v>0.90290153944029283</c:v>
                </c:pt>
                <c:pt idx="13">
                  <c:v>0.97374961581311426</c:v>
                </c:pt>
                <c:pt idx="14">
                  <c:v>1.1589605184356873</c:v>
                </c:pt>
                <c:pt idx="15">
                  <c:v>1.3194629583294539</c:v>
                </c:pt>
                <c:pt idx="16">
                  <c:v>1.4572001151975982</c:v>
                </c:pt>
                <c:pt idx="17">
                  <c:v>1.5742405171635991</c:v>
                </c:pt>
                <c:pt idx="18">
                  <c:v>1.6723580890865504</c:v>
                </c:pt>
                <c:pt idx="19">
                  <c:v>1.87483930413716</c:v>
                </c:pt>
                <c:pt idx="20">
                  <c:v>2.0430793918669643</c:v>
                </c:pt>
                <c:pt idx="21">
                  <c:v>2.1788965104216826</c:v>
                </c:pt>
                <c:pt idx="22">
                  <c:v>2.2863234581626259</c:v>
                </c:pt>
                <c:pt idx="23">
                  <c:v>2.366269999826454</c:v>
                </c:pt>
                <c:pt idx="24">
                  <c:v>2.5535184540667464</c:v>
                </c:pt>
              </c:numCache>
            </c:numRef>
          </c:val>
          <c:smooth val="0"/>
          <c:extLst>
            <c:ext xmlns:c16="http://schemas.microsoft.com/office/drawing/2014/chart" uri="{C3380CC4-5D6E-409C-BE32-E72D297353CC}">
              <c16:uniqueId val="{00000005-753E-428F-AFB2-3E779762B302}"/>
            </c:ext>
          </c:extLst>
        </c:ser>
        <c:dLbls>
          <c:showLegendKey val="0"/>
          <c:showVal val="0"/>
          <c:showCatName val="0"/>
          <c:showSerName val="0"/>
          <c:showPercent val="0"/>
          <c:showBubbleSize val="0"/>
        </c:dLbls>
        <c:marker val="1"/>
        <c:smooth val="0"/>
        <c:axId val="63100416"/>
        <c:axId val="63102336"/>
      </c:lineChart>
      <c:catAx>
        <c:axId val="6310041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3560108683597598"/>
              <c:y val="0.92408236099200403"/>
            </c:manualLayout>
          </c:layout>
          <c:overlay val="0"/>
          <c:spPr>
            <a:noFill/>
            <a:ln w="25400">
              <a:noFill/>
            </a:ln>
          </c:spPr>
        </c:title>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3102336"/>
        <c:crosses val="autoZero"/>
        <c:auto val="1"/>
        <c:lblAlgn val="ctr"/>
        <c:lblOffset val="100"/>
        <c:noMultiLvlLbl val="0"/>
      </c:catAx>
      <c:valAx>
        <c:axId val="631023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cases/number alive </a:t>
                </a:r>
              </a:p>
            </c:rich>
          </c:tx>
          <c:layout>
            <c:manualLayout>
              <c:xMode val="edge"/>
              <c:yMode val="edge"/>
              <c:x val="5.6818601900114596E-4"/>
              <c:y val="0.1770262380568770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3100416"/>
        <c:crosses val="autoZero"/>
        <c:crossBetween val="between"/>
      </c:valAx>
      <c:spPr>
        <a:solidFill>
          <a:srgbClr val="FFFFFF"/>
        </a:solidFill>
        <a:ln w="25400">
          <a:noFill/>
        </a:ln>
      </c:spPr>
    </c:plotArea>
    <c:legend>
      <c:legendPos val="r"/>
      <c:layout>
        <c:manualLayout>
          <c:xMode val="edge"/>
          <c:yMode val="edge"/>
          <c:x val="7.3631702772904678E-2"/>
          <c:y val="1.870221667836075E-2"/>
          <c:w val="0.38556374995379172"/>
          <c:h val="0.448846270453817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02209014278003E-2"/>
          <c:y val="5.1400554097404502E-2"/>
          <c:w val="0.89321481446298701"/>
          <c:h val="0.78911976606950995"/>
        </c:manualLayout>
      </c:layout>
      <c:barChart>
        <c:barDir val="col"/>
        <c:grouping val="clustered"/>
        <c:varyColors val="0"/>
        <c:ser>
          <c:idx val="2"/>
          <c:order val="4"/>
          <c:tx>
            <c:v>Cases prevented per year</c:v>
          </c:tx>
          <c:spPr>
            <a:solidFill>
              <a:schemeClr val="bg1">
                <a:lumMod val="50000"/>
              </a:schemeClr>
            </a:solidFill>
            <a:ln w="25400">
              <a:noFill/>
            </a:ln>
          </c:spPr>
          <c:invertIfNegative val="0"/>
          <c:val>
            <c:numRef>
              <c:f>'Full results'!$E$200:$AC$200</c:f>
              <c:numCache>
                <c:formatCode>0.00</c:formatCode>
                <c:ptCount val="25"/>
                <c:pt idx="0">
                  <c:v>0</c:v>
                </c:pt>
                <c:pt idx="1">
                  <c:v>-4.6470989127911366E-6</c:v>
                </c:pt>
                <c:pt idx="2">
                  <c:v>-2.6612522690427909E-5</c:v>
                </c:pt>
                <c:pt idx="3">
                  <c:v>-7.5123623448192234E-5</c:v>
                </c:pt>
                <c:pt idx="4">
                  <c:v>1.1452516455369155E-2</c:v>
                </c:pt>
                <c:pt idx="5">
                  <c:v>2.1062761649696782E-2</c:v>
                </c:pt>
                <c:pt idx="6">
                  <c:v>2.8821176139804283E-2</c:v>
                </c:pt>
                <c:pt idx="7">
                  <c:v>3.4801880434026877E-2</c:v>
                </c:pt>
                <c:pt idx="8">
                  <c:v>3.9079330798946987E-2</c:v>
                </c:pt>
                <c:pt idx="9">
                  <c:v>4.1635088361388295E-2</c:v>
                </c:pt>
                <c:pt idx="10">
                  <c:v>4.2641666081850715E-2</c:v>
                </c:pt>
                <c:pt idx="11">
                  <c:v>4.2185948317234434E-2</c:v>
                </c:pt>
                <c:pt idx="12">
                  <c:v>4.0373325840040053E-2</c:v>
                </c:pt>
                <c:pt idx="13">
                  <c:v>3.7908291794433779E-2</c:v>
                </c:pt>
                <c:pt idx="14">
                  <c:v>3.5304784276082302E-2</c:v>
                </c:pt>
                <c:pt idx="15">
                  <c:v>3.2711678680633405E-2</c:v>
                </c:pt>
                <c:pt idx="16">
                  <c:v>3.0136883403423909E-2</c:v>
                </c:pt>
                <c:pt idx="17">
                  <c:v>2.7589974194910383E-2</c:v>
                </c:pt>
                <c:pt idx="18">
                  <c:v>2.5081196202646261E-2</c:v>
                </c:pt>
                <c:pt idx="19">
                  <c:v>2.2608873067439639E-2</c:v>
                </c:pt>
                <c:pt idx="20">
                  <c:v>2.0175128185701219E-2</c:v>
                </c:pt>
                <c:pt idx="21">
                  <c:v>1.7766083651037157E-2</c:v>
                </c:pt>
                <c:pt idx="22">
                  <c:v>1.5425713165938326E-2</c:v>
                </c:pt>
                <c:pt idx="23">
                  <c:v>1.3140060188968405E-2</c:v>
                </c:pt>
                <c:pt idx="24">
                  <c:v>1.1091703813120191E-2</c:v>
                </c:pt>
              </c:numCache>
            </c:numRef>
          </c:val>
          <c:extLst>
            <c:ext xmlns:c16="http://schemas.microsoft.com/office/drawing/2014/chart" uri="{C3380CC4-5D6E-409C-BE32-E72D297353CC}">
              <c16:uniqueId val="{00000000-4D1F-4B3B-B45D-7CE89251EADA}"/>
            </c:ext>
          </c:extLst>
        </c:ser>
        <c:ser>
          <c:idx val="5"/>
          <c:order val="5"/>
          <c:tx>
            <c:v>Cumulative 'case years prevented'</c:v>
          </c:tx>
          <c:spPr>
            <a:solidFill>
              <a:srgbClr val="CFEBE7"/>
            </a:solidFill>
            <a:ln w="25400">
              <a:noFill/>
            </a:ln>
          </c:spPr>
          <c:invertIfNegative val="0"/>
          <c:val>
            <c:numRef>
              <c:f>'Full results'!$E$204:$AC$204</c:f>
              <c:numCache>
                <c:formatCode>0.00</c:formatCode>
                <c:ptCount val="25"/>
                <c:pt idx="0">
                  <c:v>0</c:v>
                </c:pt>
                <c:pt idx="1">
                  <c:v>-4.6470989127911366E-6</c:v>
                </c:pt>
                <c:pt idx="2">
                  <c:v>-3.1259621603219045E-5</c:v>
                </c:pt>
                <c:pt idx="3">
                  <c:v>-1.0638324505141128E-4</c:v>
                </c:pt>
                <c:pt idx="4">
                  <c:v>1.1346133210317744E-2</c:v>
                </c:pt>
                <c:pt idx="5">
                  <c:v>3.2408894860014525E-2</c:v>
                </c:pt>
                <c:pt idx="6">
                  <c:v>6.1230070999818809E-2</c:v>
                </c:pt>
                <c:pt idx="7">
                  <c:v>9.6031951433845686E-2</c:v>
                </c:pt>
                <c:pt idx="8">
                  <c:v>0.13511128223279267</c:v>
                </c:pt>
                <c:pt idx="9">
                  <c:v>0.17674637059418097</c:v>
                </c:pt>
                <c:pt idx="10">
                  <c:v>0.21938803667603168</c:v>
                </c:pt>
                <c:pt idx="11">
                  <c:v>0.26157398499326612</c:v>
                </c:pt>
                <c:pt idx="12">
                  <c:v>0.30194731083330617</c:v>
                </c:pt>
                <c:pt idx="13">
                  <c:v>0.33985560262773995</c:v>
                </c:pt>
                <c:pt idx="14">
                  <c:v>0.37516038690382225</c:v>
                </c:pt>
                <c:pt idx="15">
                  <c:v>0.40787206558445566</c:v>
                </c:pt>
                <c:pt idx="16">
                  <c:v>0.43800894898787956</c:v>
                </c:pt>
                <c:pt idx="17">
                  <c:v>0.46559892318278995</c:v>
                </c:pt>
                <c:pt idx="18">
                  <c:v>0.49068011938543621</c:v>
                </c:pt>
                <c:pt idx="19">
                  <c:v>0.51328899245287585</c:v>
                </c:pt>
                <c:pt idx="20">
                  <c:v>0.53346412063857707</c:v>
                </c:pt>
                <c:pt idx="21">
                  <c:v>0.55123020428961422</c:v>
                </c:pt>
                <c:pt idx="22">
                  <c:v>0.56665591745555255</c:v>
                </c:pt>
                <c:pt idx="23">
                  <c:v>0.57979597764452095</c:v>
                </c:pt>
                <c:pt idx="24">
                  <c:v>0.59088768145764115</c:v>
                </c:pt>
              </c:numCache>
            </c:numRef>
          </c:val>
          <c:extLst>
            <c:ext xmlns:c16="http://schemas.microsoft.com/office/drawing/2014/chart" uri="{C3380CC4-5D6E-409C-BE32-E72D297353CC}">
              <c16:uniqueId val="{00000001-4D1F-4B3B-B45D-7CE89251EADA}"/>
            </c:ext>
          </c:extLst>
        </c:ser>
        <c:dLbls>
          <c:showLegendKey val="0"/>
          <c:showVal val="0"/>
          <c:showCatName val="0"/>
          <c:showSerName val="0"/>
          <c:showPercent val="0"/>
          <c:showBubbleSize val="0"/>
        </c:dLbls>
        <c:gapWidth val="150"/>
        <c:axId val="63154432"/>
        <c:axId val="64881024"/>
      </c:barChart>
      <c:lineChart>
        <c:grouping val="standard"/>
        <c:varyColors val="0"/>
        <c:ser>
          <c:idx val="3"/>
          <c:order val="0"/>
          <c:tx>
            <c:v>Cases (no intervention)</c:v>
          </c:tx>
          <c:spPr>
            <a:ln w="25400">
              <a:solidFill>
                <a:schemeClr val="bg1">
                  <a:lumMod val="50000"/>
                </a:schemeClr>
              </a:solidFill>
              <a:prstDash val="solid"/>
            </a:ln>
          </c:spPr>
          <c:marker>
            <c:symbol val="none"/>
          </c:marker>
          <c:val>
            <c:numRef>
              <c:f>'Full results'!$E$184:$AC$184</c:f>
              <c:numCache>
                <c:formatCode>0.00</c:formatCode>
                <c:ptCount val="25"/>
                <c:pt idx="0">
                  <c:v>0.29995669041577794</c:v>
                </c:pt>
                <c:pt idx="1">
                  <c:v>0.59877227077554895</c:v>
                </c:pt>
                <c:pt idx="2">
                  <c:v>0.89635322087690872</c:v>
                </c:pt>
                <c:pt idx="3">
                  <c:v>1.1925728216697942</c:v>
                </c:pt>
                <c:pt idx="4">
                  <c:v>1.6354422715670291</c:v>
                </c:pt>
                <c:pt idx="5">
                  <c:v>2.0767058118307604</c:v>
                </c:pt>
                <c:pt idx="6">
                  <c:v>2.5161399145039369</c:v>
                </c:pt>
                <c:pt idx="7">
                  <c:v>2.953547421634775</c:v>
                </c:pt>
                <c:pt idx="8">
                  <c:v>3.3887104603423182</c:v>
                </c:pt>
                <c:pt idx="9">
                  <c:v>3.811801328023265</c:v>
                </c:pt>
                <c:pt idx="10">
                  <c:v>4.2321408472873188</c:v>
                </c:pt>
                <c:pt idx="11">
                  <c:v>4.6493698883354826</c:v>
                </c:pt>
                <c:pt idx="12">
                  <c:v>5.0631877951921238</c:v>
                </c:pt>
                <c:pt idx="13">
                  <c:v>5.4732133600256043</c:v>
                </c:pt>
                <c:pt idx="14">
                  <c:v>6.0010151398888585</c:v>
                </c:pt>
                <c:pt idx="15">
                  <c:v>6.5225292549092195</c:v>
                </c:pt>
                <c:pt idx="16">
                  <c:v>7.0372783924513733</c:v>
                </c:pt>
                <c:pt idx="17">
                  <c:v>7.544821661017509</c:v>
                </c:pt>
                <c:pt idx="18">
                  <c:v>8.0447656592669397</c:v>
                </c:pt>
                <c:pt idx="19">
                  <c:v>8.6114700159026221</c:v>
                </c:pt>
                <c:pt idx="20">
                  <c:v>9.167903477527183</c:v>
                </c:pt>
                <c:pt idx="21">
                  <c:v>9.7129701208241528</c:v>
                </c:pt>
                <c:pt idx="22">
                  <c:v>10.24607514127954</c:v>
                </c:pt>
                <c:pt idx="23">
                  <c:v>10.766440633634579</c:v>
                </c:pt>
                <c:pt idx="24">
                  <c:v>11.185602999443972</c:v>
                </c:pt>
              </c:numCache>
            </c:numRef>
          </c:val>
          <c:smooth val="0"/>
          <c:extLst>
            <c:ext xmlns:c16="http://schemas.microsoft.com/office/drawing/2014/chart" uri="{C3380CC4-5D6E-409C-BE32-E72D297353CC}">
              <c16:uniqueId val="{00000002-4D1F-4B3B-B45D-7CE89251EADA}"/>
            </c:ext>
          </c:extLst>
        </c:ser>
        <c:ser>
          <c:idx val="0"/>
          <c:order val="1"/>
          <c:tx>
            <c:v>Number alive (no intervention)</c:v>
          </c:tx>
          <c:spPr>
            <a:ln w="25400">
              <a:solidFill>
                <a:schemeClr val="bg1">
                  <a:lumMod val="75000"/>
                </a:schemeClr>
              </a:solidFill>
              <a:prstDash val="solid"/>
            </a:ln>
          </c:spPr>
          <c:marker>
            <c:symbol val="none"/>
          </c:marker>
          <c:val>
            <c:numRef>
              <c:f>'Full results'!$E$192:$AC$192</c:f>
              <c:numCache>
                <c:formatCode>0.00</c:formatCode>
                <c:ptCount val="25"/>
                <c:pt idx="0">
                  <c:v>0.29995669041577794</c:v>
                </c:pt>
                <c:pt idx="1">
                  <c:v>0.58918641396190397</c:v>
                </c:pt>
                <c:pt idx="2">
                  <c:v>0.86778516622255131</c:v>
                </c:pt>
                <c:pt idx="3">
                  <c:v>1.1357164583731623</c:v>
                </c:pt>
                <c:pt idx="4">
                  <c:v>1.5412148124709255</c:v>
                </c:pt>
                <c:pt idx="5">
                  <c:v>1.9311452795799695</c:v>
                </c:pt>
                <c:pt idx="6">
                  <c:v>2.3054852078081218</c:v>
                </c:pt>
                <c:pt idx="7">
                  <c:v>2.6643840016734819</c:v>
                </c:pt>
                <c:pt idx="8">
                  <c:v>3.007757349330435</c:v>
                </c:pt>
                <c:pt idx="9">
                  <c:v>3.3258444111502792</c:v>
                </c:pt>
                <c:pt idx="10">
                  <c:v>3.6275122625914875</c:v>
                </c:pt>
                <c:pt idx="11">
                  <c:v>3.9123842422996407</c:v>
                </c:pt>
                <c:pt idx="12">
                  <c:v>4.1807387095381072</c:v>
                </c:pt>
                <c:pt idx="13">
                  <c:v>4.4314975919997392</c:v>
                </c:pt>
                <c:pt idx="14">
                  <c:v>4.7876414153930389</c:v>
                </c:pt>
                <c:pt idx="15">
                  <c:v>5.1192111896735542</c:v>
                </c:pt>
                <c:pt idx="16">
                  <c:v>5.4260647977733356</c:v>
                </c:pt>
                <c:pt idx="17">
                  <c:v>5.7083646295860495</c:v>
                </c:pt>
                <c:pt idx="18">
                  <c:v>5.966534761484537</c:v>
                </c:pt>
                <c:pt idx="19">
                  <c:v>6.2768371618327246</c:v>
                </c:pt>
                <c:pt idx="20">
                  <c:v>6.5532399738262148</c:v>
                </c:pt>
                <c:pt idx="21">
                  <c:v>6.7921505759348237</c:v>
                </c:pt>
                <c:pt idx="22">
                  <c:v>6.9988005757812273</c:v>
                </c:pt>
                <c:pt idx="23">
                  <c:v>7.1701217311615917</c:v>
                </c:pt>
                <c:pt idx="24">
                  <c:v>7.2155687452398416</c:v>
                </c:pt>
              </c:numCache>
            </c:numRef>
          </c:val>
          <c:smooth val="0"/>
          <c:extLst>
            <c:ext xmlns:c16="http://schemas.microsoft.com/office/drawing/2014/chart" uri="{C3380CC4-5D6E-409C-BE32-E72D297353CC}">
              <c16:uniqueId val="{00000003-4D1F-4B3B-B45D-7CE89251EADA}"/>
            </c:ext>
          </c:extLst>
        </c:ser>
        <c:ser>
          <c:idx val="4"/>
          <c:order val="2"/>
          <c:tx>
            <c:v>Cases (intervention)</c:v>
          </c:tx>
          <c:spPr>
            <a:ln w="25400">
              <a:solidFill>
                <a:srgbClr val="98002E"/>
              </a:solidFill>
              <a:prstDash val="dash"/>
            </a:ln>
          </c:spPr>
          <c:marker>
            <c:symbol val="none"/>
          </c:marker>
          <c:val>
            <c:numRef>
              <c:f>'Full results'!$E$188:$AC$188</c:f>
              <c:numCache>
                <c:formatCode>0.00</c:formatCode>
                <c:ptCount val="25"/>
                <c:pt idx="0">
                  <c:v>0.29995669041577794</c:v>
                </c:pt>
                <c:pt idx="1">
                  <c:v>0.59877459227946772</c:v>
                </c:pt>
                <c:pt idx="2">
                  <c:v>0.89636451102649262</c:v>
                </c:pt>
                <c:pt idx="3">
                  <c:v>1.1926033577409911</c:v>
                </c:pt>
                <c:pt idx="4">
                  <c:v>1.6238971785162872</c:v>
                </c:pt>
                <c:pt idx="5">
                  <c:v>2.0550829837196747</c:v>
                </c:pt>
                <c:pt idx="6">
                  <c:v>2.4859234808898081</c:v>
                </c:pt>
                <c:pt idx="7">
                  <c:v>2.9162040811133392</c:v>
                </c:pt>
                <c:pt idx="8">
                  <c:v>3.34568714933003</c:v>
                </c:pt>
                <c:pt idx="9">
                  <c:v>3.7646173809184806</c:v>
                </c:pt>
                <c:pt idx="10">
                  <c:v>4.1821683530326608</c:v>
                </c:pt>
                <c:pt idx="11">
                  <c:v>4.5979556703201867</c:v>
                </c:pt>
                <c:pt idx="12">
                  <c:v>5.0116480912742443</c:v>
                </c:pt>
                <c:pt idx="13">
                  <c:v>5.4222130239072266</c:v>
                </c:pt>
                <c:pt idx="14">
                  <c:v>5.9507613723336563</c:v>
                </c:pt>
                <c:pt idx="15">
                  <c:v>6.4730630755376888</c:v>
                </c:pt>
                <c:pt idx="16">
                  <c:v>6.9886374861577627</c:v>
                </c:pt>
                <c:pt idx="17">
                  <c:v>7.4970405799829285</c:v>
                </c:pt>
                <c:pt idx="18">
                  <c:v>7.9978759207829704</c:v>
                </c:pt>
                <c:pt idx="19">
                  <c:v>8.565628792618261</c:v>
                </c:pt>
                <c:pt idx="20">
                  <c:v>9.1231287103630709</c:v>
                </c:pt>
                <c:pt idx="21">
                  <c:v>9.6692770323698127</c:v>
                </c:pt>
                <c:pt idx="22">
                  <c:v>10.203475636517478</c:v>
                </c:pt>
                <c:pt idx="23">
                  <c:v>10.724943991360393</c:v>
                </c:pt>
                <c:pt idx="24">
                  <c:v>11.145024660502429</c:v>
                </c:pt>
              </c:numCache>
            </c:numRef>
          </c:val>
          <c:smooth val="0"/>
          <c:extLst>
            <c:ext xmlns:c16="http://schemas.microsoft.com/office/drawing/2014/chart" uri="{C3380CC4-5D6E-409C-BE32-E72D297353CC}">
              <c16:uniqueId val="{00000004-4D1F-4B3B-B45D-7CE89251EADA}"/>
            </c:ext>
          </c:extLst>
        </c:ser>
        <c:ser>
          <c:idx val="1"/>
          <c:order val="3"/>
          <c:tx>
            <c:v>Number alive (intervention)</c:v>
          </c:tx>
          <c:spPr>
            <a:ln w="25400">
              <a:solidFill>
                <a:srgbClr val="F2004B"/>
              </a:solidFill>
              <a:prstDash val="sysDot"/>
            </a:ln>
          </c:spPr>
          <c:marker>
            <c:symbol val="none"/>
          </c:marker>
          <c:val>
            <c:numRef>
              <c:f>'Full results'!$E$196:$AC$196</c:f>
              <c:numCache>
                <c:formatCode>0.00</c:formatCode>
                <c:ptCount val="25"/>
                <c:pt idx="0">
                  <c:v>0.29995669041577794</c:v>
                </c:pt>
                <c:pt idx="1">
                  <c:v>0.58919106106081676</c:v>
                </c:pt>
                <c:pt idx="2">
                  <c:v>0.86781177874524174</c:v>
                </c:pt>
                <c:pt idx="3">
                  <c:v>1.1357915819966105</c:v>
                </c:pt>
                <c:pt idx="4">
                  <c:v>1.5297622960155564</c:v>
                </c:pt>
                <c:pt idx="5">
                  <c:v>1.9100825179302727</c:v>
                </c:pt>
                <c:pt idx="6">
                  <c:v>2.2766640316683175</c:v>
                </c:pt>
                <c:pt idx="7">
                  <c:v>2.629582121239455</c:v>
                </c:pt>
                <c:pt idx="8">
                  <c:v>2.968678018531488</c:v>
                </c:pt>
                <c:pt idx="9">
                  <c:v>3.2842093227888909</c:v>
                </c:pt>
                <c:pt idx="10">
                  <c:v>3.5848705965096368</c:v>
                </c:pt>
                <c:pt idx="11">
                  <c:v>3.8701982939824062</c:v>
                </c:pt>
                <c:pt idx="12">
                  <c:v>4.1403653836980672</c:v>
                </c:pt>
                <c:pt idx="13">
                  <c:v>4.3935893002053055</c:v>
                </c:pt>
                <c:pt idx="14">
                  <c:v>4.7523366311169566</c:v>
                </c:pt>
                <c:pt idx="15">
                  <c:v>5.0864995109929207</c:v>
                </c:pt>
                <c:pt idx="16">
                  <c:v>5.3959279143699117</c:v>
                </c:pt>
                <c:pt idx="17">
                  <c:v>5.6807746553911391</c:v>
                </c:pt>
                <c:pt idx="18">
                  <c:v>5.9414535652818907</c:v>
                </c:pt>
                <c:pt idx="19">
                  <c:v>6.2542282887652849</c:v>
                </c:pt>
                <c:pt idx="20">
                  <c:v>6.5330648456405136</c:v>
                </c:pt>
                <c:pt idx="21">
                  <c:v>6.7743844922837866</c:v>
                </c:pt>
                <c:pt idx="22">
                  <c:v>6.9833748626152889</c:v>
                </c:pt>
                <c:pt idx="23">
                  <c:v>7.1569816709726233</c:v>
                </c:pt>
                <c:pt idx="24">
                  <c:v>7.2044770414267214</c:v>
                </c:pt>
              </c:numCache>
            </c:numRef>
          </c:val>
          <c:smooth val="0"/>
          <c:extLst>
            <c:ext xmlns:c16="http://schemas.microsoft.com/office/drawing/2014/chart" uri="{C3380CC4-5D6E-409C-BE32-E72D297353CC}">
              <c16:uniqueId val="{00000005-4D1F-4B3B-B45D-7CE89251EADA}"/>
            </c:ext>
          </c:extLst>
        </c:ser>
        <c:dLbls>
          <c:showLegendKey val="0"/>
          <c:showVal val="0"/>
          <c:showCatName val="0"/>
          <c:showSerName val="0"/>
          <c:showPercent val="0"/>
          <c:showBubbleSize val="0"/>
        </c:dLbls>
        <c:marker val="1"/>
        <c:smooth val="0"/>
        <c:axId val="63154432"/>
        <c:axId val="64881024"/>
      </c:lineChart>
      <c:catAx>
        <c:axId val="631544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4291574664278099"/>
              <c:y val="0.92822949144779698"/>
            </c:manualLayout>
          </c:layout>
          <c:overlay val="0"/>
          <c:spPr>
            <a:noFill/>
            <a:ln w="25400">
              <a:noFill/>
            </a:ln>
          </c:spPr>
        </c:title>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4881024"/>
        <c:crosses val="autoZero"/>
        <c:auto val="1"/>
        <c:lblAlgn val="ctr"/>
        <c:lblOffset val="100"/>
        <c:noMultiLvlLbl val="0"/>
      </c:catAx>
      <c:valAx>
        <c:axId val="6488102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Number of cases/number alive </a:t>
                </a:r>
              </a:p>
            </c:rich>
          </c:tx>
          <c:layout>
            <c:manualLayout>
              <c:xMode val="edge"/>
              <c:yMode val="edge"/>
              <c:x val="3.1659005587264602E-3"/>
              <c:y val="0.20986453874473701"/>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3154432"/>
        <c:crosses val="autoZero"/>
        <c:crossBetween val="between"/>
      </c:valAx>
      <c:spPr>
        <a:solidFill>
          <a:srgbClr val="FFFFFF"/>
        </a:solidFill>
        <a:ln w="25400">
          <a:noFill/>
        </a:ln>
      </c:spPr>
    </c:plotArea>
    <c:legend>
      <c:legendPos val="r"/>
      <c:layout>
        <c:manualLayout>
          <c:xMode val="edge"/>
          <c:yMode val="edge"/>
          <c:x val="0.10464451202858902"/>
          <c:y val="2.7964205816554809E-2"/>
          <c:w val="0.36507992056548511"/>
          <c:h val="0.44295372474413819"/>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8031496063001"/>
          <c:y val="5.1400604627391898E-2"/>
          <c:w val="0.84991976421454896"/>
          <c:h val="0.78027251544052001"/>
        </c:manualLayout>
      </c:layout>
      <c:barChart>
        <c:barDir val="col"/>
        <c:grouping val="stacked"/>
        <c:varyColors val="0"/>
        <c:ser>
          <c:idx val="3"/>
          <c:order val="0"/>
          <c:tx>
            <c:v>Diabetes</c:v>
          </c:tx>
          <c:spPr>
            <a:solidFill>
              <a:srgbClr val="6FC8C0"/>
            </a:solidFill>
            <a:ln w="25400">
              <a:noFill/>
            </a:ln>
          </c:spPr>
          <c:invertIfNegative val="0"/>
          <c:val>
            <c:numRef>
              <c:f>'Full results'!$E$80:$AC$80</c:f>
              <c:numCache>
                <c:formatCode>"£"#,##0</c:formatCode>
                <c:ptCount val="25"/>
                <c:pt idx="0">
                  <c:v>210.13100503796605</c:v>
                </c:pt>
                <c:pt idx="1">
                  <c:v>821.7032495838572</c:v>
                </c:pt>
                <c:pt idx="2">
                  <c:v>1815.3058522492508</c:v>
                </c:pt>
                <c:pt idx="3">
                  <c:v>3153.0648281806953</c:v>
                </c:pt>
                <c:pt idx="4">
                  <c:v>5008.9879972101717</c:v>
                </c:pt>
                <c:pt idx="5">
                  <c:v>7312.9736484784771</c:v>
                </c:pt>
                <c:pt idx="6">
                  <c:v>9993.6361618379287</c:v>
                </c:pt>
                <c:pt idx="7">
                  <c:v>12978.85299013871</c:v>
                </c:pt>
                <c:pt idx="8">
                  <c:v>16196.453379656214</c:v>
                </c:pt>
                <c:pt idx="9">
                  <c:v>19683.60542622142</c:v>
                </c:pt>
                <c:pt idx="10">
                  <c:v>23326.657650855315</c:v>
                </c:pt>
                <c:pt idx="11">
                  <c:v>27015.376881496846</c:v>
                </c:pt>
                <c:pt idx="12">
                  <c:v>30645.045176631167</c:v>
                </c:pt>
                <c:pt idx="13">
                  <c:v>34162.556761247601</c:v>
                </c:pt>
                <c:pt idx="14">
                  <c:v>37544.402009577687</c:v>
                </c:pt>
                <c:pt idx="15">
                  <c:v>40788.346273882475</c:v>
                </c:pt>
                <c:pt idx="16">
                  <c:v>43892.542170833163</c:v>
                </c:pt>
                <c:pt idx="17">
                  <c:v>46856.339442253469</c:v>
                </c:pt>
                <c:pt idx="18">
                  <c:v>49679.704097304246</c:v>
                </c:pt>
                <c:pt idx="19">
                  <c:v>52364.887577658643</c:v>
                </c:pt>
                <c:pt idx="20">
                  <c:v>54910.15777762411</c:v>
                </c:pt>
                <c:pt idx="21">
                  <c:v>57313.620831854118</c:v>
                </c:pt>
                <c:pt idx="22">
                  <c:v>59576.761200835223</c:v>
                </c:pt>
                <c:pt idx="23">
                  <c:v>61699.901106660414</c:v>
                </c:pt>
                <c:pt idx="24">
                  <c:v>63681.574930837378</c:v>
                </c:pt>
              </c:numCache>
            </c:numRef>
          </c:val>
          <c:extLst>
            <c:ext xmlns:c16="http://schemas.microsoft.com/office/drawing/2014/chart" uri="{C3380CC4-5D6E-409C-BE32-E72D297353CC}">
              <c16:uniqueId val="{00000000-A66D-4208-B63E-B76BB310DD1D}"/>
            </c:ext>
          </c:extLst>
        </c:ser>
        <c:ser>
          <c:idx val="0"/>
          <c:order val="1"/>
          <c:tx>
            <c:v>CHD</c:v>
          </c:tx>
          <c:spPr>
            <a:solidFill>
              <a:srgbClr val="CFEBE7"/>
            </a:solidFill>
            <a:ln w="25400">
              <a:noFill/>
            </a:ln>
          </c:spPr>
          <c:invertIfNegative val="0"/>
          <c:val>
            <c:numRef>
              <c:f>'Full results'!$E$113:$AC$113</c:f>
              <c:numCache>
                <c:formatCode>"£"#,##0</c:formatCode>
                <c:ptCount val="25"/>
                <c:pt idx="0">
                  <c:v>8.3084099951839949</c:v>
                </c:pt>
                <c:pt idx="1">
                  <c:v>32.238385255520313</c:v>
                </c:pt>
                <c:pt idx="2">
                  <c:v>69.204697539530358</c:v>
                </c:pt>
                <c:pt idx="3">
                  <c:v>116.15297119798846</c:v>
                </c:pt>
                <c:pt idx="4">
                  <c:v>177.90672896749982</c:v>
                </c:pt>
                <c:pt idx="5">
                  <c:v>250.22919345752649</c:v>
                </c:pt>
                <c:pt idx="6">
                  <c:v>329.37363847667655</c:v>
                </c:pt>
                <c:pt idx="7">
                  <c:v>412.03683993039527</c:v>
                </c:pt>
                <c:pt idx="8">
                  <c:v>495.31877703895049</c:v>
                </c:pt>
                <c:pt idx="9">
                  <c:v>579.54077348117357</c:v>
                </c:pt>
                <c:pt idx="10">
                  <c:v>661.2075354819774</c:v>
                </c:pt>
                <c:pt idx="11">
                  <c:v>737.29575904900958</c:v>
                </c:pt>
                <c:pt idx="12">
                  <c:v>805.21979392360151</c:v>
                </c:pt>
                <c:pt idx="13">
                  <c:v>864.29351847574708</c:v>
                </c:pt>
                <c:pt idx="14">
                  <c:v>915.15422203344554</c:v>
                </c:pt>
                <c:pt idx="15">
                  <c:v>958.65194663370096</c:v>
                </c:pt>
                <c:pt idx="16">
                  <c:v>995.55178168454142</c:v>
                </c:pt>
                <c:pt idx="17">
                  <c:v>1026.546472188578</c:v>
                </c:pt>
                <c:pt idx="18">
                  <c:v>1052.2595355672945</c:v>
                </c:pt>
                <c:pt idx="19">
                  <c:v>1073.106614970904</c:v>
                </c:pt>
                <c:pt idx="20">
                  <c:v>1089.6021543673778</c:v>
                </c:pt>
                <c:pt idx="21">
                  <c:v>1102.2155472736613</c:v>
                </c:pt>
                <c:pt idx="22">
                  <c:v>1111.3860382295113</c:v>
                </c:pt>
                <c:pt idx="23">
                  <c:v>1117.5051230277202</c:v>
                </c:pt>
                <c:pt idx="24">
                  <c:v>1120.1923456360958</c:v>
                </c:pt>
              </c:numCache>
            </c:numRef>
          </c:val>
          <c:extLst>
            <c:ext xmlns:c16="http://schemas.microsoft.com/office/drawing/2014/chart" uri="{C3380CC4-5D6E-409C-BE32-E72D297353CC}">
              <c16:uniqueId val="{00000001-A66D-4208-B63E-B76BB310DD1D}"/>
            </c:ext>
          </c:extLst>
        </c:ser>
        <c:ser>
          <c:idx val="4"/>
          <c:order val="2"/>
          <c:tx>
            <c:v>Stroke</c:v>
          </c:tx>
          <c:spPr>
            <a:solidFill>
              <a:srgbClr val="98002E"/>
            </a:solidFill>
            <a:ln w="25400">
              <a:noFill/>
            </a:ln>
          </c:spPr>
          <c:invertIfNegative val="0"/>
          <c:val>
            <c:numRef>
              <c:f>'Full results'!$E$146:$AC$146</c:f>
              <c:numCache>
                <c:formatCode>"£"#,##0</c:formatCode>
                <c:ptCount val="25"/>
                <c:pt idx="0">
                  <c:v>4.3537206793645193</c:v>
                </c:pt>
                <c:pt idx="1">
                  <c:v>16.65292008390831</c:v>
                </c:pt>
                <c:pt idx="2">
                  <c:v>35.125249512900197</c:v>
                </c:pt>
                <c:pt idx="3">
                  <c:v>57.89683477500936</c:v>
                </c:pt>
                <c:pt idx="4">
                  <c:v>83.408756326960244</c:v>
                </c:pt>
                <c:pt idx="5">
                  <c:v>110.35719144938773</c:v>
                </c:pt>
                <c:pt idx="6">
                  <c:v>137.66084769942663</c:v>
                </c:pt>
                <c:pt idx="7">
                  <c:v>164.42686152683177</c:v>
                </c:pt>
                <c:pt idx="8">
                  <c:v>189.92196582994472</c:v>
                </c:pt>
                <c:pt idx="9">
                  <c:v>218.36358716082435</c:v>
                </c:pt>
                <c:pt idx="10">
                  <c:v>246.88365788462841</c:v>
                </c:pt>
                <c:pt idx="11">
                  <c:v>273.14694083113108</c:v>
                </c:pt>
                <c:pt idx="12">
                  <c:v>295.27479542724637</c:v>
                </c:pt>
                <c:pt idx="13">
                  <c:v>312.82979612372736</c:v>
                </c:pt>
                <c:pt idx="14">
                  <c:v>326.5356067638977</c:v>
                </c:pt>
                <c:pt idx="15">
                  <c:v>336.99750008335968</c:v>
                </c:pt>
                <c:pt idx="16">
                  <c:v>344.72497947436324</c:v>
                </c:pt>
                <c:pt idx="17">
                  <c:v>350.14860356144158</c:v>
                </c:pt>
                <c:pt idx="18">
                  <c:v>353.63130711772936</c:v>
                </c:pt>
                <c:pt idx="19">
                  <c:v>354.14646283456409</c:v>
                </c:pt>
                <c:pt idx="20">
                  <c:v>352.14080456693415</c:v>
                </c:pt>
                <c:pt idx="21">
                  <c:v>347.99956582524754</c:v>
                </c:pt>
                <c:pt idx="22">
                  <c:v>342.06638321168208</c:v>
                </c:pt>
                <c:pt idx="23">
                  <c:v>334.63263716933443</c:v>
                </c:pt>
                <c:pt idx="24">
                  <c:v>325.94560786205113</c:v>
                </c:pt>
              </c:numCache>
            </c:numRef>
          </c:val>
          <c:extLst>
            <c:ext xmlns:c16="http://schemas.microsoft.com/office/drawing/2014/chart" uri="{C3380CC4-5D6E-409C-BE32-E72D297353CC}">
              <c16:uniqueId val="{00000002-A66D-4208-B63E-B76BB310DD1D}"/>
            </c:ext>
          </c:extLst>
        </c:ser>
        <c:ser>
          <c:idx val="1"/>
          <c:order val="3"/>
          <c:tx>
            <c:v>Colorectal cancer</c:v>
          </c:tx>
          <c:spPr>
            <a:solidFill>
              <a:srgbClr val="FF8585"/>
            </a:solidFill>
            <a:ln w="25400">
              <a:noFill/>
            </a:ln>
          </c:spPr>
          <c:invertIfNegative val="0"/>
          <c:val>
            <c:numRef>
              <c:f>'Full results'!$E$179:$AC$179</c:f>
              <c:numCache>
                <c:formatCode>"£"#,##0</c:formatCode>
                <c:ptCount val="25"/>
                <c:pt idx="0">
                  <c:v>3.4474951997202008</c:v>
                </c:pt>
                <c:pt idx="1">
                  <c:v>13.419923403118203</c:v>
                </c:pt>
                <c:pt idx="2">
                  <c:v>28.90777278471931</c:v>
                </c:pt>
                <c:pt idx="3">
                  <c:v>48.680086044924558</c:v>
                </c:pt>
                <c:pt idx="4">
                  <c:v>76.480691112120368</c:v>
                </c:pt>
                <c:pt idx="5">
                  <c:v>110.17317029008471</c:v>
                </c:pt>
                <c:pt idx="6">
                  <c:v>147.83472699689426</c:v>
                </c:pt>
                <c:pt idx="7">
                  <c:v>187.74257106354608</c:v>
                </c:pt>
                <c:pt idx="8">
                  <c:v>228.36442911075295</c:v>
                </c:pt>
                <c:pt idx="9">
                  <c:v>271.15385717610781</c:v>
                </c:pt>
                <c:pt idx="10">
                  <c:v>313.64208394130162</c:v>
                </c:pt>
                <c:pt idx="11">
                  <c:v>353.66395222227777</c:v>
                </c:pt>
                <c:pt idx="12">
                  <c:v>389.35294733674641</c:v>
                </c:pt>
                <c:pt idx="13">
                  <c:v>420.07562126833068</c:v>
                </c:pt>
                <c:pt idx="14">
                  <c:v>445.65931151898036</c:v>
                </c:pt>
                <c:pt idx="15">
                  <c:v>466.49783185749516</c:v>
                </c:pt>
                <c:pt idx="16">
                  <c:v>482.96760223386377</c:v>
                </c:pt>
                <c:pt idx="17">
                  <c:v>495.43418431257425</c:v>
                </c:pt>
                <c:pt idx="18">
                  <c:v>504.24380073977551</c:v>
                </c:pt>
                <c:pt idx="19">
                  <c:v>509.09401286244304</c:v>
                </c:pt>
                <c:pt idx="20">
                  <c:v>510.34895475025723</c:v>
                </c:pt>
                <c:pt idx="21">
                  <c:v>508.35406807241588</c:v>
                </c:pt>
                <c:pt idx="22">
                  <c:v>503.45856623975578</c:v>
                </c:pt>
                <c:pt idx="23">
                  <c:v>495.98135950270392</c:v>
                </c:pt>
                <c:pt idx="24">
                  <c:v>485.19378576771106</c:v>
                </c:pt>
              </c:numCache>
            </c:numRef>
          </c:val>
          <c:extLst>
            <c:ext xmlns:c16="http://schemas.microsoft.com/office/drawing/2014/chart" uri="{C3380CC4-5D6E-409C-BE32-E72D297353CC}">
              <c16:uniqueId val="{00000003-A66D-4208-B63E-B76BB310DD1D}"/>
            </c:ext>
          </c:extLst>
        </c:ser>
        <c:ser>
          <c:idx val="2"/>
          <c:order val="4"/>
          <c:tx>
            <c:v>Breast cancer</c:v>
          </c:tx>
          <c:spPr>
            <a:solidFill>
              <a:schemeClr val="bg1">
                <a:lumMod val="50000"/>
              </a:schemeClr>
            </a:solidFill>
            <a:ln w="25400">
              <a:noFill/>
            </a:ln>
          </c:spPr>
          <c:invertIfNegative val="0"/>
          <c:val>
            <c:numRef>
              <c:f>'Full results'!$E$212:$AC$212</c:f>
              <c:numCache>
                <c:formatCode>"£"#,##0</c:formatCode>
                <c:ptCount val="25"/>
                <c:pt idx="0">
                  <c:v>0</c:v>
                </c:pt>
                <c:pt idx="1">
                  <c:v>-8.964494950563227E-3</c:v>
                </c:pt>
                <c:pt idx="2">
                  <c:v>-6.0301432200474681E-2</c:v>
                </c:pt>
                <c:pt idx="3">
                  <c:v>-0.20521880015571117</c:v>
                </c:pt>
                <c:pt idx="4">
                  <c:v>21.887279737547221</c:v>
                </c:pt>
                <c:pt idx="5">
                  <c:v>62.518439951052656</c:v>
                </c:pt>
                <c:pt idx="6">
                  <c:v>118.11598431650894</c:v>
                </c:pt>
                <c:pt idx="7">
                  <c:v>185.25061761691296</c:v>
                </c:pt>
                <c:pt idx="8">
                  <c:v>260.63667463719219</c:v>
                </c:pt>
                <c:pt idx="9">
                  <c:v>340.95292061908492</c:v>
                </c:pt>
                <c:pt idx="10">
                  <c:v>423.21090725719603</c:v>
                </c:pt>
                <c:pt idx="11">
                  <c:v>504.58979067920387</c:v>
                </c:pt>
                <c:pt idx="12">
                  <c:v>582.47203128189062</c:v>
                </c:pt>
                <c:pt idx="13">
                  <c:v>655.59909329477364</c:v>
                </c:pt>
                <c:pt idx="14">
                  <c:v>723.70385420324635</c:v>
                </c:pt>
                <c:pt idx="15">
                  <c:v>786.80637985636554</c:v>
                </c:pt>
                <c:pt idx="16">
                  <c:v>844.94199180817611</c:v>
                </c:pt>
                <c:pt idx="17">
                  <c:v>898.16448373225967</c:v>
                </c:pt>
                <c:pt idx="18">
                  <c:v>946.54741272347087</c:v>
                </c:pt>
                <c:pt idx="19">
                  <c:v>990.16110209279304</c:v>
                </c:pt>
                <c:pt idx="20">
                  <c:v>1029.0799712930736</c:v>
                </c:pt>
                <c:pt idx="21">
                  <c:v>1063.3516685755724</c:v>
                </c:pt>
                <c:pt idx="22">
                  <c:v>1093.1086697455421</c:v>
                </c:pt>
                <c:pt idx="23">
                  <c:v>1118.4565277155707</c:v>
                </c:pt>
                <c:pt idx="24">
                  <c:v>1139.8529999430443</c:v>
                </c:pt>
              </c:numCache>
            </c:numRef>
          </c:val>
          <c:extLst>
            <c:ext xmlns:c16="http://schemas.microsoft.com/office/drawing/2014/chart" uri="{C3380CC4-5D6E-409C-BE32-E72D297353CC}">
              <c16:uniqueId val="{00000004-A66D-4208-B63E-B76BB310DD1D}"/>
            </c:ext>
          </c:extLst>
        </c:ser>
        <c:dLbls>
          <c:showLegendKey val="0"/>
          <c:showVal val="0"/>
          <c:showCatName val="0"/>
          <c:showSerName val="0"/>
          <c:showPercent val="0"/>
          <c:showBubbleSize val="0"/>
        </c:dLbls>
        <c:gapWidth val="56"/>
        <c:overlap val="100"/>
        <c:axId val="64912384"/>
        <c:axId val="64918656"/>
      </c:barChart>
      <c:catAx>
        <c:axId val="6491238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4634047700559198"/>
              <c:y val="0.91103419003317698"/>
            </c:manualLayout>
          </c:layout>
          <c:overlay val="0"/>
          <c:spPr>
            <a:noFill/>
            <a:ln w="25400">
              <a:noFill/>
            </a:ln>
          </c:spPr>
        </c:title>
        <c:numFmt formatCode="General"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4918656"/>
        <c:crosses val="autoZero"/>
        <c:auto val="1"/>
        <c:lblAlgn val="ctr"/>
        <c:lblOffset val="100"/>
        <c:noMultiLvlLbl val="0"/>
      </c:catAx>
      <c:valAx>
        <c:axId val="6491865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Savings in healthcare costs</a:t>
                </a:r>
              </a:p>
            </c:rich>
          </c:tx>
          <c:layout>
            <c:manualLayout>
              <c:xMode val="edge"/>
              <c:yMode val="edge"/>
              <c:x val="0"/>
              <c:y val="0.180011260968617"/>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64912384"/>
        <c:crosses val="autoZero"/>
        <c:crossBetween val="between"/>
      </c:valAx>
      <c:spPr>
        <a:solidFill>
          <a:srgbClr val="FFFFFF"/>
        </a:solidFill>
        <a:ln w="25400">
          <a:noFill/>
        </a:ln>
      </c:spPr>
    </c:plotArea>
    <c:legend>
      <c:legendPos val="r"/>
      <c:layout>
        <c:manualLayout>
          <c:xMode val="edge"/>
          <c:yMode val="edge"/>
          <c:x val="0.13397042093287828"/>
          <c:y val="3.1903536810373952E-2"/>
          <c:w val="0.222608695652174"/>
          <c:h val="0.333334372807359"/>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7592148807499"/>
          <c:y val="5.1400554097404502E-2"/>
          <c:w val="0.85336035604245097"/>
          <c:h val="0.78145815106445005"/>
        </c:manualLayout>
      </c:layout>
      <c:lineChart>
        <c:grouping val="standard"/>
        <c:varyColors val="0"/>
        <c:ser>
          <c:idx val="2"/>
          <c:order val="0"/>
          <c:tx>
            <c:v>Men (no intevention)</c:v>
          </c:tx>
          <c:spPr>
            <a:ln w="25400">
              <a:solidFill>
                <a:schemeClr val="bg1">
                  <a:lumMod val="50000"/>
                </a:schemeClr>
              </a:solidFill>
              <a:prstDash val="solid"/>
            </a:ln>
          </c:spPr>
          <c:marker>
            <c:symbol val="none"/>
          </c:marker>
          <c:val>
            <c:numRef>
              <c:f>Employment!$D$5:$AB$5</c:f>
              <c:numCache>
                <c:formatCode>0.0000</c:formatCode>
                <c:ptCount val="25"/>
                <c:pt idx="0">
                  <c:v>0.93043495449122293</c:v>
                </c:pt>
                <c:pt idx="1">
                  <c:v>0.9246570023272126</c:v>
                </c:pt>
                <c:pt idx="2">
                  <c:v>0.91768683516097171</c:v>
                </c:pt>
                <c:pt idx="3">
                  <c:v>0.90934115384417968</c:v>
                </c:pt>
                <c:pt idx="4">
                  <c:v>0.89940346884010014</c:v>
                </c:pt>
                <c:pt idx="5">
                  <c:v>0.88762258270092609</c:v>
                </c:pt>
                <c:pt idx="6">
                  <c:v>0.87371278418671816</c:v>
                </c:pt>
                <c:pt idx="7">
                  <c:v>0.85735692914066108</c:v>
                </c:pt>
                <c:pt idx="8">
                  <c:v>0.83821393078246598</c:v>
                </c:pt>
                <c:pt idx="9">
                  <c:v>0.81593246613796433</c:v>
                </c:pt>
                <c:pt idx="10">
                  <c:v>0.79017276686678795</c:v>
                </c:pt>
                <c:pt idx="11">
                  <c:v>0.76063795840946657</c:v>
                </c:pt>
                <c:pt idx="12">
                  <c:v>0.72711523922530508</c:v>
                </c:pt>
                <c:pt idx="13">
                  <c:v>0.68952499247689736</c:v>
                </c:pt>
                <c:pt idx="14">
                  <c:v>0.64797268395535412</c:v>
                </c:pt>
                <c:pt idx="15">
                  <c:v>0.60279463890047424</c:v>
                </c:pt>
                <c:pt idx="16">
                  <c:v>0.55458576009260097</c:v>
                </c:pt>
                <c:pt idx="17">
                  <c:v>0.50419679921293314</c:v>
                </c:pt>
                <c:pt idx="18">
                  <c:v>0.4526926236322063</c:v>
                </c:pt>
                <c:pt idx="19">
                  <c:v>0.4012713456052257</c:v>
                </c:pt>
                <c:pt idx="20">
                  <c:v>0.3511931294140781</c:v>
                </c:pt>
                <c:pt idx="21">
                  <c:v>0.30361641136935186</c:v>
                </c:pt>
                <c:pt idx="22">
                  <c:v>0.25945626949338763</c:v>
                </c:pt>
                <c:pt idx="23">
                  <c:v>0.21936016776487191</c:v>
                </c:pt>
                <c:pt idx="24">
                  <c:v>0.18368749667323989</c:v>
                </c:pt>
              </c:numCache>
            </c:numRef>
          </c:val>
          <c:smooth val="0"/>
          <c:extLst>
            <c:ext xmlns:c16="http://schemas.microsoft.com/office/drawing/2014/chart" uri="{C3380CC4-5D6E-409C-BE32-E72D297353CC}">
              <c16:uniqueId val="{00000000-B347-480C-8AC4-16733F63AE7B}"/>
            </c:ext>
          </c:extLst>
        </c:ser>
        <c:ser>
          <c:idx val="0"/>
          <c:order val="1"/>
          <c:tx>
            <c:v>Men (intervention)</c:v>
          </c:tx>
          <c:spPr>
            <a:ln>
              <a:solidFill>
                <a:srgbClr val="98002E"/>
              </a:solidFill>
              <a:prstDash val="dash"/>
            </a:ln>
          </c:spPr>
          <c:marker>
            <c:symbol val="none"/>
          </c:marker>
          <c:val>
            <c:numRef>
              <c:f>Employment!$D$36:$AB$36</c:f>
              <c:numCache>
                <c:formatCode>0.0000</c:formatCode>
                <c:ptCount val="25"/>
                <c:pt idx="0">
                  <c:v>0.93175545851764097</c:v>
                </c:pt>
                <c:pt idx="1">
                  <c:v>0.92703393959447811</c:v>
                </c:pt>
                <c:pt idx="2">
                  <c:v>0.92039096130105369</c:v>
                </c:pt>
                <c:pt idx="3">
                  <c:v>0.9123073682960412</c:v>
                </c:pt>
                <c:pt idx="4">
                  <c:v>0.9026020251816016</c:v>
                </c:pt>
                <c:pt idx="5">
                  <c:v>0.89100757526991359</c:v>
                </c:pt>
                <c:pt idx="6">
                  <c:v>0.87721591318736503</c:v>
                </c:pt>
                <c:pt idx="7">
                  <c:v>0.8608804286516667</c:v>
                </c:pt>
                <c:pt idx="8">
                  <c:v>0.84162311729088068</c:v>
                </c:pt>
                <c:pt idx="9">
                  <c:v>0.8190488386519269</c:v>
                </c:pt>
                <c:pt idx="10">
                  <c:v>0.7927692140421807</c:v>
                </c:pt>
                <c:pt idx="11">
                  <c:v>0.76243831803302764</c:v>
                </c:pt>
                <c:pt idx="12">
                  <c:v>0.7278009935497709</c:v>
                </c:pt>
                <c:pt idx="13">
                  <c:v>0.68952499247689736</c:v>
                </c:pt>
                <c:pt idx="14">
                  <c:v>0.64797268395535412</c:v>
                </c:pt>
                <c:pt idx="15">
                  <c:v>0.60279463890047424</c:v>
                </c:pt>
                <c:pt idx="16">
                  <c:v>0.55458576009260097</c:v>
                </c:pt>
                <c:pt idx="17">
                  <c:v>0.50419679921293314</c:v>
                </c:pt>
                <c:pt idx="18">
                  <c:v>0.4526926236322063</c:v>
                </c:pt>
                <c:pt idx="19">
                  <c:v>0.4012713456052257</c:v>
                </c:pt>
                <c:pt idx="20">
                  <c:v>0.3511931294140781</c:v>
                </c:pt>
                <c:pt idx="21">
                  <c:v>0.30361641136935186</c:v>
                </c:pt>
                <c:pt idx="22">
                  <c:v>0.25945626949338763</c:v>
                </c:pt>
                <c:pt idx="23">
                  <c:v>0.21936016776487191</c:v>
                </c:pt>
                <c:pt idx="24">
                  <c:v>0.18368749667323989</c:v>
                </c:pt>
              </c:numCache>
            </c:numRef>
          </c:val>
          <c:smooth val="0"/>
          <c:extLst>
            <c:ext xmlns:c16="http://schemas.microsoft.com/office/drawing/2014/chart" uri="{C3380CC4-5D6E-409C-BE32-E72D297353CC}">
              <c16:uniqueId val="{00000001-B347-480C-8AC4-16733F63AE7B}"/>
            </c:ext>
          </c:extLst>
        </c:ser>
        <c:ser>
          <c:idx val="3"/>
          <c:order val="2"/>
          <c:tx>
            <c:v>Women (no intervention)</c:v>
          </c:tx>
          <c:spPr>
            <a:ln>
              <a:solidFill>
                <a:schemeClr val="bg1">
                  <a:lumMod val="75000"/>
                </a:schemeClr>
              </a:solidFill>
            </a:ln>
          </c:spPr>
          <c:marker>
            <c:symbol val="none"/>
          </c:marker>
          <c:val>
            <c:numRef>
              <c:f>Employment!$D$66:$AB$66</c:f>
              <c:numCache>
                <c:formatCode>0.0000</c:formatCode>
                <c:ptCount val="25"/>
                <c:pt idx="0">
                  <c:v>0.86131383822914576</c:v>
                </c:pt>
                <c:pt idx="1">
                  <c:v>0.85435142228065064</c:v>
                </c:pt>
                <c:pt idx="2">
                  <c:v>0.84592866275042777</c:v>
                </c:pt>
                <c:pt idx="3">
                  <c:v>0.83588750296479086</c:v>
                </c:pt>
                <c:pt idx="4">
                  <c:v>0.82404398747646224</c:v>
                </c:pt>
                <c:pt idx="5">
                  <c:v>0.81018912420797518</c:v>
                </c:pt>
                <c:pt idx="6">
                  <c:v>0.79409154431846141</c:v>
                </c:pt>
                <c:pt idx="7">
                  <c:v>0.77550287143211627</c:v>
                </c:pt>
                <c:pt idx="8">
                  <c:v>0.75416690356584404</c:v>
                </c:pt>
                <c:pt idx="9">
                  <c:v>0.72983381866198938</c:v>
                </c:pt>
                <c:pt idx="10">
                  <c:v>0.70228052315621281</c:v>
                </c:pt>
                <c:pt idx="11">
                  <c:v>0.67133781082767729</c:v>
                </c:pt>
                <c:pt idx="12">
                  <c:v>0.63692400206332822</c:v>
                </c:pt>
                <c:pt idx="13">
                  <c:v>0.59908305542548812</c:v>
                </c:pt>
                <c:pt idx="14">
                  <c:v>0.55802282623609123</c:v>
                </c:pt>
                <c:pt idx="15">
                  <c:v>0.51414658066708041</c:v>
                </c:pt>
                <c:pt idx="16">
                  <c:v>0.46806891584545174</c:v>
                </c:pt>
                <c:pt idx="17">
                  <c:v>0.42060712001033229</c:v>
                </c:pt>
                <c:pt idx="18">
                  <c:v>0.37274188411173831</c:v>
                </c:pt>
                <c:pt idx="19">
                  <c:v>0.32554743495911748</c:v>
                </c:pt>
                <c:pt idx="20">
                  <c:v>0.28014310924510538</c:v>
                </c:pt>
                <c:pt idx="21">
                  <c:v>0.23753564309751918</c:v>
                </c:pt>
                <c:pt idx="22">
                  <c:v>0.19849096995726023</c:v>
                </c:pt>
                <c:pt idx="23">
                  <c:v>0.16352939576374695</c:v>
                </c:pt>
                <c:pt idx="24">
                  <c:v>0.13290876718148908</c:v>
                </c:pt>
              </c:numCache>
            </c:numRef>
          </c:val>
          <c:smooth val="0"/>
          <c:extLst>
            <c:ext xmlns:c16="http://schemas.microsoft.com/office/drawing/2014/chart" uri="{C3380CC4-5D6E-409C-BE32-E72D297353CC}">
              <c16:uniqueId val="{00000002-B347-480C-8AC4-16733F63AE7B}"/>
            </c:ext>
          </c:extLst>
        </c:ser>
        <c:ser>
          <c:idx val="1"/>
          <c:order val="3"/>
          <c:tx>
            <c:v>Women (intervention)</c:v>
          </c:tx>
          <c:spPr>
            <a:ln>
              <a:solidFill>
                <a:srgbClr val="21B9AA"/>
              </a:solidFill>
              <a:prstDash val="dash"/>
            </a:ln>
          </c:spPr>
          <c:marker>
            <c:symbol val="none"/>
          </c:marker>
          <c:val>
            <c:numRef>
              <c:f>Employment!$D$97:$AB$97</c:f>
              <c:numCache>
                <c:formatCode>0.0000</c:formatCode>
                <c:ptCount val="25"/>
                <c:pt idx="0">
                  <c:v>0.86376981286337973</c:v>
                </c:pt>
                <c:pt idx="1">
                  <c:v>0.85870617382105618</c:v>
                </c:pt>
                <c:pt idx="2">
                  <c:v>0.85076825619685592</c:v>
                </c:pt>
                <c:pt idx="3">
                  <c:v>0.84104749524726685</c:v>
                </c:pt>
                <c:pt idx="4">
                  <c:v>0.82943485137619055</c:v>
                </c:pt>
                <c:pt idx="5">
                  <c:v>0.8157028232313277</c:v>
                </c:pt>
                <c:pt idx="6">
                  <c:v>0.79959582636002002</c:v>
                </c:pt>
                <c:pt idx="7">
                  <c:v>0.78083580411770337</c:v>
                </c:pt>
                <c:pt idx="8">
                  <c:v>0.75913236568637277</c:v>
                </c:pt>
                <c:pt idx="9">
                  <c:v>0.73419905941182417</c:v>
                </c:pt>
                <c:pt idx="10">
                  <c:v>0.70577732936200388</c:v>
                </c:pt>
                <c:pt idx="11">
                  <c:v>0.673669162214249</c:v>
                </c:pt>
                <c:pt idx="12">
                  <c:v>0.63777813419907181</c:v>
                </c:pt>
                <c:pt idx="13">
                  <c:v>0.59908305542548812</c:v>
                </c:pt>
                <c:pt idx="14">
                  <c:v>0.55802282623609123</c:v>
                </c:pt>
                <c:pt idx="15">
                  <c:v>0.51414658066708041</c:v>
                </c:pt>
                <c:pt idx="16">
                  <c:v>0.46806891584545174</c:v>
                </c:pt>
                <c:pt idx="17">
                  <c:v>0.42060712001033229</c:v>
                </c:pt>
                <c:pt idx="18">
                  <c:v>0.37274188411173831</c:v>
                </c:pt>
                <c:pt idx="19">
                  <c:v>0.32554743495911748</c:v>
                </c:pt>
                <c:pt idx="20">
                  <c:v>0.28014310924510538</c:v>
                </c:pt>
                <c:pt idx="21">
                  <c:v>0.23753564309751918</c:v>
                </c:pt>
                <c:pt idx="22">
                  <c:v>0.19849096995726023</c:v>
                </c:pt>
                <c:pt idx="23">
                  <c:v>0.16352939576374695</c:v>
                </c:pt>
                <c:pt idx="24">
                  <c:v>0.13290876718148908</c:v>
                </c:pt>
              </c:numCache>
            </c:numRef>
          </c:val>
          <c:smooth val="0"/>
          <c:extLst>
            <c:ext xmlns:c16="http://schemas.microsoft.com/office/drawing/2014/chart" uri="{C3380CC4-5D6E-409C-BE32-E72D297353CC}">
              <c16:uniqueId val="{00000003-B347-480C-8AC4-16733F63AE7B}"/>
            </c:ext>
          </c:extLst>
        </c:ser>
        <c:dLbls>
          <c:showLegendKey val="0"/>
          <c:showVal val="0"/>
          <c:showCatName val="0"/>
          <c:showSerName val="0"/>
          <c:showPercent val="0"/>
          <c:showBubbleSize val="0"/>
        </c:dLbls>
        <c:smooth val="0"/>
        <c:axId val="64937344"/>
        <c:axId val="64943616"/>
      </c:lineChart>
      <c:catAx>
        <c:axId val="649373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 of intervention</a:t>
                </a:r>
              </a:p>
            </c:rich>
          </c:tx>
          <c:layout>
            <c:manualLayout>
              <c:xMode val="edge"/>
              <c:yMode val="edge"/>
              <c:x val="0.45072710259043702"/>
              <c:y val="0.93243236104920801"/>
            </c:manualLayout>
          </c:layout>
          <c:overlay val="0"/>
          <c:spPr>
            <a:noFill/>
            <a:ln w="25400">
              <a:noFill/>
            </a:ln>
          </c:spPr>
        </c:title>
        <c:numFmt formatCode="General" sourceLinked="1"/>
        <c:majorTickMark val="out"/>
        <c:minorTickMark val="none"/>
        <c:tickLblPos val="low"/>
        <c:spPr>
          <a:ln w="25400">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4943616"/>
        <c:crosses val="autoZero"/>
        <c:auto val="1"/>
        <c:lblAlgn val="ctr"/>
        <c:lblOffset val="100"/>
        <c:noMultiLvlLbl val="0"/>
      </c:catAx>
      <c:valAx>
        <c:axId val="649436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GB"/>
                  <a:t>Percent employed</a:t>
                </a:r>
              </a:p>
            </c:rich>
          </c:tx>
          <c:layout>
            <c:manualLayout>
              <c:xMode val="edge"/>
              <c:yMode val="edge"/>
              <c:x val="6.6280295162334558E-3"/>
              <c:y val="0.29167896465771964"/>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4937344"/>
        <c:crosses val="autoZero"/>
        <c:crossBetween val="between"/>
      </c:valAx>
      <c:spPr>
        <a:solidFill>
          <a:srgbClr val="FFFFFF"/>
        </a:solidFill>
        <a:ln w="25400">
          <a:noFill/>
        </a:ln>
      </c:spPr>
    </c:plotArea>
    <c:legend>
      <c:legendPos val="r"/>
      <c:layout>
        <c:manualLayout>
          <c:xMode val="edge"/>
          <c:yMode val="edge"/>
          <c:x val="0.68239315302978432"/>
          <c:y val="2.2012908763763019E-2"/>
          <c:w val="0.29609750085587128"/>
          <c:h val="0.24450056950428367"/>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568907</xdr:colOff>
      <xdr:row>5</xdr:row>
      <xdr:rowOff>838199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540707" cy="17430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60960</xdr:colOff>
          <xdr:row>10</xdr:row>
          <xdr:rowOff>1783080</xdr:rowOff>
        </xdr:from>
        <xdr:to>
          <xdr:col>2</xdr:col>
          <xdr:colOff>502920</xdr:colOff>
          <xdr:row>14</xdr:row>
          <xdr:rowOff>76200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19050</xdr:colOff>
      <xdr:row>62</xdr:row>
      <xdr:rowOff>104775</xdr:rowOff>
    </xdr:from>
    <xdr:to>
      <xdr:col>11</xdr:col>
      <xdr:colOff>542925</xdr:colOff>
      <xdr:row>78</xdr:row>
      <xdr:rowOff>0</xdr:rowOff>
    </xdr:to>
    <xdr:graphicFrame macro="">
      <xdr:nvGraphicFramePr>
        <xdr:cNvPr id="2" name="Chart 2">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28575</xdr:colOff>
      <xdr:row>62</xdr:row>
      <xdr:rowOff>66675</xdr:rowOff>
    </xdr:from>
    <xdr:to>
      <xdr:col>21</xdr:col>
      <xdr:colOff>581025</xdr:colOff>
      <xdr:row>77</xdr:row>
      <xdr:rowOff>180975</xdr:rowOff>
    </xdr:to>
    <xdr:graphicFrame macro="">
      <xdr:nvGraphicFramePr>
        <xdr:cNvPr id="3" name="Chart 4">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76200</xdr:colOff>
      <xdr:row>81</xdr:row>
      <xdr:rowOff>38100</xdr:rowOff>
    </xdr:from>
    <xdr:to>
      <xdr:col>11</xdr:col>
      <xdr:colOff>523875</xdr:colOff>
      <xdr:row>96</xdr:row>
      <xdr:rowOff>161925</xdr:rowOff>
    </xdr:to>
    <xdr:graphicFrame macro="">
      <xdr:nvGraphicFramePr>
        <xdr:cNvPr id="4" name="Chart 5">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47625</xdr:colOff>
      <xdr:row>81</xdr:row>
      <xdr:rowOff>47625</xdr:rowOff>
    </xdr:from>
    <xdr:to>
      <xdr:col>21</xdr:col>
      <xdr:colOff>447675</xdr:colOff>
      <xdr:row>96</xdr:row>
      <xdr:rowOff>142875</xdr:rowOff>
    </xdr:to>
    <xdr:graphicFrame macro="">
      <xdr:nvGraphicFramePr>
        <xdr:cNvPr id="5" name="Chart 5">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76200</xdr:colOff>
      <xdr:row>100</xdr:row>
      <xdr:rowOff>123825</xdr:rowOff>
    </xdr:from>
    <xdr:to>
      <xdr:col>11</xdr:col>
      <xdr:colOff>523875</xdr:colOff>
      <xdr:row>115</xdr:row>
      <xdr:rowOff>104775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85725</xdr:colOff>
      <xdr:row>100</xdr:row>
      <xdr:rowOff>104775</xdr:rowOff>
    </xdr:from>
    <xdr:to>
      <xdr:col>21</xdr:col>
      <xdr:colOff>485775</xdr:colOff>
      <xdr:row>115</xdr:row>
      <xdr:rowOff>133350</xdr:rowOff>
    </xdr:to>
    <xdr:graphicFrame macro="">
      <xdr:nvGraphicFramePr>
        <xdr:cNvPr id="7" name="Chart 5">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76200</xdr:colOff>
      <xdr:row>119</xdr:row>
      <xdr:rowOff>123825</xdr:rowOff>
    </xdr:from>
    <xdr:to>
      <xdr:col>11</xdr:col>
      <xdr:colOff>523875</xdr:colOff>
      <xdr:row>134</xdr:row>
      <xdr:rowOff>104775</xdr:rowOff>
    </xdr:to>
    <xdr:graphicFrame macro="">
      <xdr:nvGraphicFramePr>
        <xdr:cNvPr id="8" name="Chart 5">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61547</xdr:colOff>
      <xdr:row>43</xdr:row>
      <xdr:rowOff>79863</xdr:rowOff>
    </xdr:from>
    <xdr:to>
      <xdr:col>21</xdr:col>
      <xdr:colOff>528272</xdr:colOff>
      <xdr:row>58</xdr:row>
      <xdr:rowOff>108438</xdr:rowOff>
    </xdr:to>
    <xdr:graphicFrame macro="">
      <xdr:nvGraphicFramePr>
        <xdr:cNvPr id="9" name="Chart 5">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38100</xdr:colOff>
      <xdr:row>43</xdr:row>
      <xdr:rowOff>47624</xdr:rowOff>
    </xdr:from>
    <xdr:to>
      <xdr:col>11</xdr:col>
      <xdr:colOff>523875</xdr:colOff>
      <xdr:row>58</xdr:row>
      <xdr:rowOff>171449</xdr:rowOff>
    </xdr:to>
    <xdr:graphicFrame macro="">
      <xdr:nvGraphicFramePr>
        <xdr:cNvPr id="10" name="Chart 7">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28575</xdr:colOff>
      <xdr:row>24</xdr:row>
      <xdr:rowOff>9525</xdr:rowOff>
    </xdr:from>
    <xdr:to>
      <xdr:col>21</xdr:col>
      <xdr:colOff>504825</xdr:colOff>
      <xdr:row>39</xdr:row>
      <xdr:rowOff>180975</xdr:rowOff>
    </xdr:to>
    <xdr:graphicFrame macro="">
      <xdr:nvGraphicFramePr>
        <xdr:cNvPr id="11" name="Chart 7">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66675</xdr:colOff>
      <xdr:row>24</xdr:row>
      <xdr:rowOff>9525</xdr:rowOff>
    </xdr:from>
    <xdr:to>
      <xdr:col>22</xdr:col>
      <xdr:colOff>0</xdr:colOff>
      <xdr:row>39</xdr:row>
      <xdr:rowOff>180975</xdr:rowOff>
    </xdr:to>
    <xdr:graphicFrame macro="">
      <xdr:nvGraphicFramePr>
        <xdr:cNvPr id="12" name="Chart 7">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66674</xdr:colOff>
      <xdr:row>24</xdr:row>
      <xdr:rowOff>38099</xdr:rowOff>
    </xdr:from>
    <xdr:to>
      <xdr:col>11</xdr:col>
      <xdr:colOff>495299</xdr:colOff>
      <xdr:row>39</xdr:row>
      <xdr:rowOff>161924</xdr:rowOff>
    </xdr:to>
    <xdr:graphicFrame macro="">
      <xdr:nvGraphicFramePr>
        <xdr:cNvPr id="13" name="Chart 7">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29307</xdr:colOff>
      <xdr:row>5</xdr:row>
      <xdr:rowOff>73269</xdr:rowOff>
    </xdr:from>
    <xdr:to>
      <xdr:col>11</xdr:col>
      <xdr:colOff>554648</xdr:colOff>
      <xdr:row>20</xdr:row>
      <xdr:rowOff>101844</xdr:rowOff>
    </xdr:to>
    <xdr:graphicFrame macro="">
      <xdr:nvGraphicFramePr>
        <xdr:cNvPr id="14" name="Chart 5">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65942</xdr:colOff>
      <xdr:row>5</xdr:row>
      <xdr:rowOff>7328</xdr:rowOff>
    </xdr:from>
    <xdr:to>
      <xdr:col>21</xdr:col>
      <xdr:colOff>542192</xdr:colOff>
      <xdr:row>20</xdr:row>
      <xdr:rowOff>178778</xdr:rowOff>
    </xdr:to>
    <xdr:graphicFrame macro="">
      <xdr:nvGraphicFramePr>
        <xdr:cNvPr id="15" name="Chart 7">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504</xdr:row>
      <xdr:rowOff>0</xdr:rowOff>
    </xdr:from>
    <xdr:to>
      <xdr:col>3</xdr:col>
      <xdr:colOff>5495925</xdr:colOff>
      <xdr:row>527</xdr:row>
      <xdr:rowOff>136982</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2085975" y="96145350"/>
          <a:ext cx="5495925" cy="45184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59</xdr:col>
      <xdr:colOff>280147</xdr:colOff>
      <xdr:row>20</xdr:row>
      <xdr:rowOff>101973</xdr:rowOff>
    </xdr:from>
    <xdr:to>
      <xdr:col>68</xdr:col>
      <xdr:colOff>257735</xdr:colOff>
      <xdr:row>40</xdr:row>
      <xdr:rowOff>78441</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18</xdr:col>
      <xdr:colOff>34547</xdr:colOff>
      <xdr:row>20</xdr:row>
      <xdr:rowOff>64311</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4119412" y="381000"/>
          <a:ext cx="5547841" cy="3493311"/>
        </a:xfrm>
        <a:prstGeom prst="rect">
          <a:avLst/>
        </a:prstGeom>
      </xdr:spPr>
    </xdr:pic>
    <xdr:clientData/>
  </xdr:twoCellAnchor>
  <xdr:twoCellAnchor>
    <xdr:from>
      <xdr:col>35</xdr:col>
      <xdr:colOff>22411</xdr:colOff>
      <xdr:row>28</xdr:row>
      <xdr:rowOff>68355</xdr:rowOff>
    </xdr:from>
    <xdr:to>
      <xdr:col>47</xdr:col>
      <xdr:colOff>22411</xdr:colOff>
      <xdr:row>42</xdr:row>
      <xdr:rowOff>144555</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22411</xdr:colOff>
      <xdr:row>115</xdr:row>
      <xdr:rowOff>68355</xdr:rowOff>
    </xdr:from>
    <xdr:to>
      <xdr:col>47</xdr:col>
      <xdr:colOff>22411</xdr:colOff>
      <xdr:row>129</xdr:row>
      <xdr:rowOff>144555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1059656</xdr:colOff>
      <xdr:row>9</xdr:row>
      <xdr:rowOff>9524</xdr:rowOff>
    </xdr:from>
    <xdr:to>
      <xdr:col>18</xdr:col>
      <xdr:colOff>0</xdr:colOff>
      <xdr:row>39</xdr:row>
      <xdr:rowOff>190499</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304800</xdr:colOff>
      <xdr:row>20</xdr:row>
      <xdr:rowOff>85725</xdr:rowOff>
    </xdr:to>
    <xdr:graphicFrame macro="">
      <xdr:nvGraphicFramePr>
        <xdr:cNvPr id="1189184" name="Chart 3">
          <a:extLst>
            <a:ext uri="{FF2B5EF4-FFF2-40B4-BE49-F238E27FC236}">
              <a16:creationId xmlns:a16="http://schemas.microsoft.com/office/drawing/2014/main" id="{00000000-0008-0000-1000-00004025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3</xdr:row>
      <xdr:rowOff>152400</xdr:rowOff>
    </xdr:from>
    <xdr:to>
      <xdr:col>15</xdr:col>
      <xdr:colOff>285750</xdr:colOff>
      <xdr:row>12</xdr:row>
      <xdr:rowOff>0</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295275" y="885825"/>
          <a:ext cx="10648950" cy="1924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After the time period over which the intervention has an impact, the default model setting</a:t>
          </a:r>
          <a:r>
            <a:rPr lang="en-GB" sz="1100" baseline="0">
              <a:solidFill>
                <a:schemeClr val="dk1"/>
              </a:solidFill>
              <a:effectLst/>
              <a:latin typeface="+mn-lt"/>
              <a:ea typeface="+mn-ea"/>
              <a:cs typeface="+mn-cs"/>
            </a:rPr>
            <a:t> is for </a:t>
          </a:r>
          <a:r>
            <a:rPr lang="en-GB" sz="1100">
              <a:solidFill>
                <a:schemeClr val="dk1"/>
              </a:solidFill>
              <a:effectLst/>
              <a:latin typeface="+mn-lt"/>
              <a:ea typeface="+mn-ea"/>
              <a:cs typeface="+mn-cs"/>
            </a:rPr>
            <a:t>BMI to return to the same value as in the ‘no intervention’ calculations at a rate of approximately 0.56 kg per year</a:t>
          </a:r>
          <a:r>
            <a:rPr lang="en-GB" sz="1100" u="none" strike="noStrike">
              <a:solidFill>
                <a:schemeClr val="dk1"/>
              </a:solidFill>
              <a:effectLst/>
              <a:latin typeface="+mn-lt"/>
              <a:ea typeface="+mn-ea"/>
              <a:cs typeface="+mn-cs"/>
            </a:rPr>
            <a:t>.</a:t>
          </a:r>
          <a:r>
            <a:rPr lang="en-GB" sz="1100" u="none" strike="noStrike" baseline="30000">
              <a:solidFill>
                <a:schemeClr val="dk1"/>
              </a:solidFill>
              <a:effectLst/>
              <a:latin typeface="+mn-lt"/>
              <a:ea typeface="+mn-ea"/>
              <a:cs typeface="+mn-cs"/>
            </a:rPr>
            <a:t>(1)  </a:t>
          </a:r>
          <a:r>
            <a:rPr lang="en-GB" sz="1100" baseline="30000">
              <a:solidFill>
                <a:schemeClr val="dk1"/>
              </a:solidFill>
              <a:effectLst/>
              <a:latin typeface="+mn-lt"/>
              <a:ea typeface="+mn-ea"/>
              <a:cs typeface="+mn-cs"/>
            </a:rPr>
            <a:t> </a:t>
          </a:r>
          <a:r>
            <a:rPr lang="en-GB" sz="1100">
              <a:solidFill>
                <a:schemeClr val="dk1"/>
              </a:solidFill>
              <a:effectLst/>
              <a:latin typeface="+mn-lt"/>
              <a:ea typeface="+mn-ea"/>
              <a:cs typeface="+mn-cs"/>
            </a:rPr>
            <a:t>In BMI units this equates to approximately 0.2 kg/m</a:t>
          </a:r>
          <a:r>
            <a:rPr lang="en-GB" sz="1100" baseline="30000">
              <a:solidFill>
                <a:schemeClr val="dk1"/>
              </a:solidFill>
              <a:effectLst/>
              <a:latin typeface="+mn-lt"/>
              <a:ea typeface="+mn-ea"/>
              <a:cs typeface="+mn-cs"/>
            </a:rPr>
            <a:t>2</a:t>
          </a:r>
          <a:r>
            <a:rPr lang="en-GB" sz="1100">
              <a:solidFill>
                <a:schemeClr val="dk1"/>
              </a:solidFill>
              <a:effectLst/>
              <a:latin typeface="+mn-lt"/>
              <a:ea typeface="+mn-ea"/>
              <a:cs typeface="+mn-cs"/>
            </a:rPr>
            <a:t> per year for English adults of average height.</a:t>
          </a:r>
          <a:r>
            <a:rPr lang="en-GB" sz="1100" baseline="30000">
              <a:solidFill>
                <a:schemeClr val="dk1"/>
              </a:solidFill>
              <a:effectLst/>
              <a:latin typeface="+mn-lt"/>
              <a:ea typeface="+mn-ea"/>
              <a:cs typeface="+mn-cs"/>
            </a:rPr>
            <a:t>(2)</a:t>
          </a:r>
        </a:p>
        <a:p>
          <a:endParaRPr lang="en-GB" sz="1100" baseline="30000">
            <a:solidFill>
              <a:schemeClr val="dk1"/>
            </a:solidFill>
            <a:effectLst/>
            <a:latin typeface="+mn-lt"/>
            <a:ea typeface="+mn-ea"/>
            <a:cs typeface="+mn-cs"/>
          </a:endParaRPr>
        </a:p>
        <a:p>
          <a:r>
            <a:rPr lang="en-GB" sz="1100" baseline="0">
              <a:solidFill>
                <a:schemeClr val="dk1"/>
              </a:solidFill>
              <a:effectLst/>
              <a:latin typeface="+mn-lt"/>
              <a:ea typeface="+mn-ea"/>
              <a:cs typeface="+mn-cs"/>
            </a:rPr>
            <a:t>This setting can be modified on the 'Set parameters' tab.  As supplied this tab is hidden, but may be freely unhidden and unprotected (no password required).</a:t>
          </a:r>
        </a:p>
        <a:p>
          <a:endParaRPr lang="en-GB" sz="1100">
            <a:solidFill>
              <a:schemeClr val="dk1"/>
            </a:solidFill>
            <a:effectLst/>
            <a:latin typeface="+mn-lt"/>
            <a:ea typeface="+mn-ea"/>
            <a:cs typeface="+mn-cs"/>
          </a:endParaRPr>
        </a:p>
        <a:p>
          <a:r>
            <a:rPr lang="en-GB" sz="1100" baseline="30000">
              <a:solidFill>
                <a:schemeClr val="dk1"/>
              </a:solidFill>
              <a:effectLst/>
              <a:latin typeface="+mn-lt"/>
              <a:ea typeface="+mn-ea"/>
              <a:cs typeface="+mn-cs"/>
            </a:rPr>
            <a:t>(1)</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Johns D, Hartmann-Boyce J, Aveyard P, Onakpoya I, Jebb S, Phillips D, Ogden J, Summerbell C, Perera R.  Weight regain after behavioural weight management programmes. 2013. Review 1c for NICE Public Health Guidance 53:  Managing overweight and obesity in adults – lifestyle weight management services.  </a:t>
          </a:r>
          <a:r>
            <a:rPr lang="en-GB" sz="1100" u="none" strike="noStrike">
              <a:solidFill>
                <a:schemeClr val="dk1"/>
              </a:solidFill>
              <a:effectLst/>
              <a:latin typeface="+mn-lt"/>
              <a:ea typeface="+mn-ea"/>
              <a:cs typeface="+mn-cs"/>
              <a:hlinkClick xmlns:r="http://schemas.openxmlformats.org/officeDocument/2006/relationships" r:id=""/>
            </a:rPr>
            <a:t>https://www.nice.org.uk/guidance/ph53/evidence</a:t>
          </a:r>
          <a:r>
            <a:rPr lang="en-GB" sz="1100">
              <a:solidFill>
                <a:schemeClr val="dk1"/>
              </a:solidFill>
              <a:effectLst/>
              <a:latin typeface="+mn-lt"/>
              <a:ea typeface="+mn-ea"/>
              <a:cs typeface="+mn-cs"/>
            </a:rPr>
            <a:t> [accessed 11 March 2016]</a:t>
          </a:r>
        </a:p>
        <a:p>
          <a:r>
            <a:rPr lang="en-GB" sz="1100">
              <a:solidFill>
                <a:schemeClr val="dk1"/>
              </a:solidFill>
              <a:effectLst/>
              <a:latin typeface="+mn-lt"/>
              <a:ea typeface="+mn-ea"/>
              <a:cs typeface="+mn-cs"/>
            </a:rPr>
            <a:t> </a:t>
          </a:r>
        </a:p>
        <a:p>
          <a:r>
            <a:rPr lang="en-GB" sz="1100" baseline="30000">
              <a:solidFill>
                <a:schemeClr val="dk1"/>
              </a:solidFill>
              <a:effectLst/>
              <a:latin typeface="+mn-lt"/>
              <a:ea typeface="+mn-ea"/>
              <a:cs typeface="+mn-cs"/>
            </a:rPr>
            <a:t>(2)</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HSCIC. Health Survey for England, 2014: Trend tables – Adult tables.  </a:t>
          </a:r>
          <a:r>
            <a:rPr lang="en-GB" sz="1100" u="none" strike="noStrike">
              <a:solidFill>
                <a:schemeClr val="dk1"/>
              </a:solidFill>
              <a:effectLst/>
              <a:latin typeface="+mn-lt"/>
              <a:ea typeface="+mn-ea"/>
              <a:cs typeface="+mn-cs"/>
              <a:hlinkClick xmlns:r="http://schemas.openxmlformats.org/officeDocument/2006/relationships" r:id=""/>
            </a:rPr>
            <a:t>http://www.hscic.gov.uk/catalogue/PUB19297</a:t>
          </a:r>
          <a:r>
            <a:rPr lang="en-GB" sz="1100">
              <a:solidFill>
                <a:schemeClr val="dk1"/>
              </a:solidFill>
              <a:effectLst/>
              <a:latin typeface="+mn-lt"/>
              <a:ea typeface="+mn-ea"/>
              <a:cs typeface="+mn-cs"/>
            </a:rPr>
            <a:t> [accessed 10 March 2016]</a:t>
          </a:r>
        </a:p>
        <a:p>
          <a:r>
            <a:rPr lang="en-GB" sz="1100">
              <a:solidFill>
                <a:schemeClr val="dk1"/>
              </a:solidFill>
              <a:effectLst/>
              <a:latin typeface="+mn-lt"/>
              <a:ea typeface="+mn-ea"/>
              <a:cs typeface="+mn-cs"/>
            </a:rPr>
            <a:t> </a:t>
          </a:r>
        </a:p>
        <a:p>
          <a:endParaRPr lang="en-GB" sz="1100"/>
        </a:p>
      </xdr:txBody>
    </xdr:sp>
    <xdr:clientData/>
  </xdr:twoCellAnchor>
  <xdr:twoCellAnchor>
    <xdr:from>
      <xdr:col>2</xdr:col>
      <xdr:colOff>0</xdr:colOff>
      <xdr:row>13</xdr:row>
      <xdr:rowOff>0</xdr:rowOff>
    </xdr:from>
    <xdr:to>
      <xdr:col>15</xdr:col>
      <xdr:colOff>276225</xdr:colOff>
      <xdr:row>18</xdr:row>
      <xdr:rowOff>38100</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285750" y="3038475"/>
          <a:ext cx="1064895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model assumes that 10% of self-reported need for social care is met with formal care provision from Local Authority sources.   This value was obtained from Health Survey for England 2011-2013. (The remaining need for care is either met by informal provision from family and friends, or unmet.)</a:t>
          </a:r>
        </a:p>
        <a:p>
          <a:endParaRPr lang="en-GB"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This setting can be modified on the 'Set parameters' tab.  As noted above this tab is hidden, but may be freely unhidden and unprotected .  Further assumptions concerning social care costs and provision appear on the 'Social Care' tab.</a:t>
          </a:r>
          <a:endParaRPr lang="en-GB" sz="1100">
            <a:solidFill>
              <a:schemeClr val="dk1"/>
            </a:solidFill>
            <a:effectLst/>
            <a:latin typeface="+mn-lt"/>
            <a:ea typeface="+mn-ea"/>
            <a:cs typeface="+mn-cs"/>
          </a:endParaRP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1152525</xdr:colOff>
      <xdr:row>4</xdr:row>
      <xdr:rowOff>38100</xdr:rowOff>
    </xdr:from>
    <xdr:to>
      <xdr:col>7</xdr:col>
      <xdr:colOff>561975</xdr:colOff>
      <xdr:row>15</xdr:row>
      <xdr:rowOff>66675</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1152525" y="1076325"/>
          <a:ext cx="4695825" cy="2409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mn-lt"/>
              <a:cs typeface="Arial" panose="020B0604020202020204" pitchFamily="34" charset="0"/>
            </a:rPr>
            <a:t>PHE has provided this tool to aid decision-making. It employs a number of assumptions and rates of disease incidence and mortality which are applicable to the general population rather than specific ethnic or socioeconomic subgroups. Users should be mindful of these assumptions and limitations when interpreting output.  Further details of assumptions and parameter values are given in the User Guide.</a:t>
          </a:r>
        </a:p>
        <a:p>
          <a:endParaRPr lang="en-GB" sz="1200">
            <a:latin typeface="+mn-lt"/>
            <a:cs typeface="Arial" panose="020B0604020202020204" pitchFamily="34" charset="0"/>
          </a:endParaRPr>
        </a:p>
        <a:p>
          <a:r>
            <a:rPr lang="en-GB" sz="1200">
              <a:latin typeface="+mn-lt"/>
              <a:cs typeface="Arial" panose="020B0604020202020204" pitchFamily="34" charset="0"/>
            </a:rPr>
            <a:t>PHE cannot be held liable for any investment or other decisions that are made using information and results obtained from this tool.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ggie.graham@phe.gov.uk?subject=Economic%20Assessment%20Tool%20feedback"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http://neweconomymanchester.com/our-work/research-evaluation-cost-benefit-analysis/cost-benefit-analysis/unit-cost-database"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5.bin"/><Relationship Id="rId1" Type="http://schemas.openxmlformats.org/officeDocument/2006/relationships/hyperlink" Target="http://www.ons.gov.uk/ons/rel/lifetables/national-life-tables/2011-2013/stb-uk-2011-2013.html" TargetMode="External"/><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hyperlink" Target="http://www.worldobesity.org/what-we-do/policy-prevention/projects/eu-projects/dynamohiaproject/estimatesrrperunitbmi/"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www.diabetes.co.uk/cost-of-diabetes.htm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nice.org.uk/guidance/ph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8002E"/>
  </sheetPr>
  <dimension ref="C6:M31"/>
  <sheetViews>
    <sheetView showGridLines="0" tabSelected="1" topLeftCell="B10" workbookViewId="0">
      <selection activeCell="M15" sqref="M15"/>
    </sheetView>
  </sheetViews>
  <sheetFormatPr defaultColWidth="9.109375" defaultRowHeight="13.8" x14ac:dyDescent="0.25"/>
  <cols>
    <col min="1" max="1" width="0" style="367" hidden="1" customWidth="1"/>
    <col min="2" max="2" width="8" style="367" customWidth="1"/>
    <col min="3" max="6" width="9.109375" style="367"/>
    <col min="7" max="7" width="12.44140625" style="367" customWidth="1"/>
    <col min="8" max="16384" width="9.109375" style="367"/>
  </cols>
  <sheetData>
    <row r="6" spans="3:13" ht="74.25" customHeight="1" x14ac:dyDescent="0.25"/>
    <row r="7" spans="3:13" ht="21" x14ac:dyDescent="0.4">
      <c r="C7" s="369" t="s">
        <v>501</v>
      </c>
    </row>
    <row r="8" spans="3:13" ht="15" customHeight="1" x14ac:dyDescent="0.25">
      <c r="C8" s="370" t="s">
        <v>219</v>
      </c>
    </row>
    <row r="10" spans="3:13" ht="51.75" customHeight="1" x14ac:dyDescent="0.25">
      <c r="C10" s="374" t="s">
        <v>216</v>
      </c>
      <c r="D10" s="374"/>
      <c r="E10" s="374"/>
      <c r="F10" s="374"/>
      <c r="G10" s="374"/>
      <c r="H10" s="374"/>
      <c r="I10" s="374"/>
      <c r="J10" s="374"/>
      <c r="K10" s="374"/>
      <c r="L10" s="375"/>
      <c r="M10" s="375"/>
    </row>
    <row r="11" spans="3:13" ht="141.75" customHeight="1" x14ac:dyDescent="0.25">
      <c r="C11" s="374" t="s">
        <v>671</v>
      </c>
      <c r="D11" s="374"/>
      <c r="E11" s="374"/>
      <c r="F11" s="374"/>
      <c r="G11" s="374"/>
      <c r="H11" s="374"/>
      <c r="I11" s="374"/>
      <c r="J11" s="374"/>
      <c r="K11" s="374"/>
      <c r="L11" s="375"/>
      <c r="M11" s="375"/>
    </row>
    <row r="12" spans="3:13" x14ac:dyDescent="0.25">
      <c r="C12" s="368"/>
      <c r="D12" s="368" t="s">
        <v>677</v>
      </c>
      <c r="E12" s="368"/>
      <c r="F12" s="368"/>
      <c r="G12" s="368"/>
      <c r="H12" s="368"/>
      <c r="I12" s="368"/>
      <c r="J12" s="368"/>
      <c r="K12" s="368"/>
    </row>
    <row r="15" spans="3:13" x14ac:dyDescent="0.25">
      <c r="C15" s="371"/>
      <c r="D15" s="371"/>
      <c r="E15" s="371"/>
      <c r="F15" s="371"/>
      <c r="G15" s="371"/>
      <c r="H15" s="371"/>
      <c r="I15" s="371"/>
      <c r="J15" s="371"/>
      <c r="K15" s="371"/>
    </row>
    <row r="16" spans="3:13" x14ac:dyDescent="0.25">
      <c r="C16" s="382" t="s">
        <v>641</v>
      </c>
      <c r="D16" s="383"/>
      <c r="E16" s="383"/>
      <c r="F16" s="383"/>
      <c r="G16" s="383"/>
      <c r="H16" s="375"/>
      <c r="I16" s="375"/>
      <c r="J16" s="375"/>
      <c r="K16" s="375"/>
      <c r="L16" s="375"/>
    </row>
    <row r="18" spans="3:11" x14ac:dyDescent="0.25">
      <c r="C18" s="378" t="s">
        <v>498</v>
      </c>
      <c r="D18" s="379"/>
      <c r="E18" s="379"/>
      <c r="F18" s="379"/>
    </row>
    <row r="20" spans="3:11" ht="15.6" x14ac:dyDescent="0.3">
      <c r="C20" s="372" t="s">
        <v>499</v>
      </c>
    </row>
    <row r="21" spans="3:11" x14ac:dyDescent="0.25">
      <c r="C21" s="380" t="s">
        <v>500</v>
      </c>
      <c r="D21" s="381"/>
      <c r="E21" s="381"/>
      <c r="F21" s="381"/>
      <c r="G21" s="381"/>
      <c r="H21" s="381"/>
      <c r="I21" s="381"/>
      <c r="J21" s="381"/>
      <c r="K21" s="381"/>
    </row>
    <row r="22" spans="3:11" x14ac:dyDescent="0.25">
      <c r="C22" s="377" t="s">
        <v>601</v>
      </c>
      <c r="D22" s="375"/>
      <c r="E22" s="375"/>
      <c r="F22" s="375"/>
      <c r="G22" s="375"/>
    </row>
    <row r="24" spans="3:11" x14ac:dyDescent="0.25">
      <c r="C24" s="367" t="s">
        <v>672</v>
      </c>
    </row>
    <row r="26" spans="3:11" x14ac:dyDescent="0.25">
      <c r="C26" s="376" t="s">
        <v>562</v>
      </c>
      <c r="D26" s="375"/>
      <c r="E26" s="375"/>
      <c r="F26" s="375"/>
    </row>
    <row r="28" spans="3:11" x14ac:dyDescent="0.25">
      <c r="C28" s="373" t="s">
        <v>673</v>
      </c>
    </row>
    <row r="29" spans="3:11" x14ac:dyDescent="0.25">
      <c r="C29" s="367" t="s">
        <v>674</v>
      </c>
    </row>
    <row r="30" spans="3:11" x14ac:dyDescent="0.25">
      <c r="C30" s="367" t="s">
        <v>675</v>
      </c>
    </row>
    <row r="31" spans="3:11" x14ac:dyDescent="0.25">
      <c r="C31" s="367" t="s">
        <v>676</v>
      </c>
    </row>
  </sheetData>
  <mergeCells count="7">
    <mergeCell ref="C11:M11"/>
    <mergeCell ref="C10:M10"/>
    <mergeCell ref="C26:F26"/>
    <mergeCell ref="C22:G22"/>
    <mergeCell ref="C18:F18"/>
    <mergeCell ref="C21:K21"/>
    <mergeCell ref="C16:L16"/>
  </mergeCells>
  <hyperlinks>
    <hyperlink ref="C18:F18" location="'User data'!A1" display="Click here to start using the tool"/>
    <hyperlink ref="C26" location="Acknowledgements!A1" display="Authors and acknowledgements"/>
    <hyperlink ref="C22" r:id="rId1" display="Please send your feedback to PHE Obesity"/>
    <hyperlink ref="C16:K16" location="'Key assumptions'!A1" display="Click here for brief information on key model assumptions"/>
  </hyperlinks>
  <pageMargins left="0.7" right="0.7" top="0.75" bottom="0.75" header="0.3" footer="0.3"/>
  <pageSetup paperSize="9" orientation="portrait" horizontalDpi="1200" verticalDpi="1200" r:id="rId2"/>
  <drawing r:id="rId3"/>
  <legacyDrawing r:id="rId4"/>
  <oleObjects>
    <mc:AlternateContent xmlns:mc="http://schemas.openxmlformats.org/markup-compatibility/2006">
      <mc:Choice Requires="x14">
        <oleObject progId="AcroExch.Document.11" shapeId="1025" r:id="rId5">
          <objectPr defaultSize="0" autoPict="0" r:id="rId6">
            <anchor moveWithCells="1">
              <from>
                <xdr:col>2</xdr:col>
                <xdr:colOff>60960</xdr:colOff>
                <xdr:row>10</xdr:row>
                <xdr:rowOff>1783080</xdr:rowOff>
              </from>
              <to>
                <xdr:col>2</xdr:col>
                <xdr:colOff>502920</xdr:colOff>
                <xdr:row>14</xdr:row>
                <xdr:rowOff>76200</xdr:rowOff>
              </to>
            </anchor>
          </objectPr>
        </oleObject>
      </mc:Choice>
      <mc:Fallback>
        <oleObject progId="AcroExch.Document.11" shapeId="102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K666"/>
  <sheetViews>
    <sheetView zoomScale="70" zoomScaleNormal="70" zoomScalePageLayoutView="60" workbookViewId="0">
      <pane ySplit="4" topLeftCell="A5" activePane="bottomLeft" state="frozen"/>
      <selection pane="bottomLeft" activeCell="A3" sqref="A3"/>
    </sheetView>
  </sheetViews>
  <sheetFormatPr defaultColWidth="8.88671875" defaultRowHeight="14.4" x14ac:dyDescent="0.3"/>
  <cols>
    <col min="1" max="1" width="43" customWidth="1"/>
    <col min="2" max="2" width="12" customWidth="1"/>
    <col min="3" max="27" width="13.44140625" customWidth="1"/>
    <col min="28" max="28" width="13.33203125" customWidth="1"/>
    <col min="29" max="29" width="8.5546875" customWidth="1"/>
    <col min="32" max="33" width="10.33203125" customWidth="1"/>
    <col min="35" max="35" width="10.33203125" customWidth="1"/>
    <col min="59" max="59" width="14.6640625" customWidth="1"/>
    <col min="61" max="62" width="24.5546875" bestFit="1" customWidth="1"/>
    <col min="63" max="64" width="10.109375" bestFit="1" customWidth="1"/>
    <col min="65" max="65" width="11" bestFit="1" customWidth="1"/>
    <col min="66" max="66" width="10.5546875" bestFit="1" customWidth="1"/>
    <col min="67" max="67" width="11" bestFit="1" customWidth="1"/>
    <col min="68" max="71" width="11.44140625" bestFit="1" customWidth="1"/>
    <col min="72" max="74" width="11" bestFit="1" customWidth="1"/>
    <col min="75" max="75" width="10.5546875" bestFit="1" customWidth="1"/>
    <col min="76" max="76" width="11" bestFit="1" customWidth="1"/>
    <col min="77" max="79" width="11.44140625" bestFit="1" customWidth="1"/>
    <col min="80" max="80" width="12.109375" bestFit="1" customWidth="1"/>
    <col min="81" max="81" width="11.44140625" bestFit="1" customWidth="1"/>
    <col min="82" max="82" width="12.109375" bestFit="1" customWidth="1"/>
    <col min="83" max="83" width="11.6640625" bestFit="1" customWidth="1"/>
    <col min="84" max="84" width="12.109375" bestFit="1" customWidth="1"/>
    <col min="85" max="85" width="11.6640625" bestFit="1" customWidth="1"/>
  </cols>
  <sheetData>
    <row r="1" spans="1:86" s="15" customFormat="1" x14ac:dyDescent="0.3">
      <c r="A1" s="15" t="s">
        <v>71</v>
      </c>
    </row>
    <row r="2" spans="1:86" x14ac:dyDescent="0.3">
      <c r="A2" s="11" t="s">
        <v>72</v>
      </c>
      <c r="B2" s="11"/>
      <c r="H2" s="32"/>
    </row>
    <row r="3" spans="1:86" ht="15" customHeight="1" x14ac:dyDescent="0.3"/>
    <row r="4" spans="1:86" s="3" customFormat="1" ht="17.25" customHeight="1" x14ac:dyDescent="0.3">
      <c r="A4" s="2">
        <v>2</v>
      </c>
      <c r="B4" s="3" t="s">
        <v>68</v>
      </c>
    </row>
    <row r="5" spans="1:86" s="14" customFormat="1" x14ac:dyDescent="0.3">
      <c r="A5" s="54" t="s">
        <v>271</v>
      </c>
      <c r="D5" s="14" t="s">
        <v>401</v>
      </c>
    </row>
    <row r="6" spans="1:86" x14ac:dyDescent="0.3">
      <c r="A6" s="11" t="s">
        <v>125</v>
      </c>
      <c r="B6" s="11">
        <f>'User data'!D7</f>
        <v>100</v>
      </c>
    </row>
    <row r="7" spans="1:86" x14ac:dyDescent="0.3">
      <c r="A7" s="11" t="s">
        <v>127</v>
      </c>
      <c r="B7" s="153">
        <f>'User data'!D24</f>
        <v>0.3</v>
      </c>
    </row>
    <row r="8" spans="1:86" x14ac:dyDescent="0.3">
      <c r="A8" s="64" t="s">
        <v>14</v>
      </c>
      <c r="B8" s="65">
        <f>B6-(B7*B6)</f>
        <v>70</v>
      </c>
      <c r="D8" s="9"/>
    </row>
    <row r="9" spans="1:86" x14ac:dyDescent="0.3">
      <c r="A9" s="11" t="s">
        <v>128</v>
      </c>
      <c r="B9" s="11">
        <f>ROUNDUP('User data'!D19,0)</f>
        <v>0</v>
      </c>
    </row>
    <row r="10" spans="1:86" x14ac:dyDescent="0.3">
      <c r="A10" s="64" t="s">
        <v>129</v>
      </c>
      <c r="B10" s="65">
        <f>MAX(ROUNDUP(B9,0),1)</f>
        <v>1</v>
      </c>
      <c r="AF10" s="54" t="s">
        <v>275</v>
      </c>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H10" s="54" t="s">
        <v>310</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row>
    <row r="11" spans="1:86" x14ac:dyDescent="0.3">
      <c r="A11" s="11"/>
      <c r="B11" s="11"/>
      <c r="C11" s="1" t="s">
        <v>13</v>
      </c>
      <c r="AD11" s="11"/>
      <c r="AE11" s="11"/>
      <c r="AF11" s="1" t="s">
        <v>13</v>
      </c>
      <c r="BG11" s="11"/>
      <c r="BH11" s="1" t="s">
        <v>13</v>
      </c>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6" x14ac:dyDescent="0.3">
      <c r="C12" s="1">
        <v>0</v>
      </c>
      <c r="D12" s="1">
        <v>1</v>
      </c>
      <c r="E12" s="1">
        <v>2</v>
      </c>
      <c r="F12" s="1">
        <v>3</v>
      </c>
      <c r="G12" s="1">
        <v>4</v>
      </c>
      <c r="H12" s="1">
        <v>5</v>
      </c>
      <c r="I12" s="1">
        <v>6</v>
      </c>
      <c r="J12" s="1">
        <v>7</v>
      </c>
      <c r="K12" s="1">
        <v>8</v>
      </c>
      <c r="L12" s="1">
        <v>9</v>
      </c>
      <c r="M12" s="1">
        <v>10</v>
      </c>
      <c r="N12" s="1">
        <v>11</v>
      </c>
      <c r="O12" s="1">
        <v>12</v>
      </c>
      <c r="P12" s="1">
        <v>13</v>
      </c>
      <c r="Q12" s="1">
        <v>14</v>
      </c>
      <c r="R12" s="1">
        <v>15</v>
      </c>
      <c r="S12" s="1">
        <v>16</v>
      </c>
      <c r="T12" s="1">
        <v>17</v>
      </c>
      <c r="U12" s="1">
        <v>18</v>
      </c>
      <c r="V12" s="1">
        <v>19</v>
      </c>
      <c r="W12" s="1">
        <v>20</v>
      </c>
      <c r="X12" s="1">
        <v>21</v>
      </c>
      <c r="Y12" s="1">
        <v>22</v>
      </c>
      <c r="Z12" s="1">
        <v>23</v>
      </c>
      <c r="AA12" s="1">
        <v>24</v>
      </c>
      <c r="AB12" s="1">
        <v>25</v>
      </c>
      <c r="AC12" s="1"/>
      <c r="AF12" s="1">
        <v>0</v>
      </c>
      <c r="AG12" s="1">
        <v>1</v>
      </c>
      <c r="AH12" s="1">
        <v>2</v>
      </c>
      <c r="AI12" s="1">
        <v>3</v>
      </c>
      <c r="AJ12" s="1">
        <v>4</v>
      </c>
      <c r="AK12" s="1">
        <v>5</v>
      </c>
      <c r="AL12" s="1">
        <v>6</v>
      </c>
      <c r="AM12" s="1">
        <v>7</v>
      </c>
      <c r="AN12" s="1">
        <v>8</v>
      </c>
      <c r="AO12" s="1">
        <v>9</v>
      </c>
      <c r="AP12" s="1">
        <v>10</v>
      </c>
      <c r="AQ12" s="1">
        <v>11</v>
      </c>
      <c r="AR12" s="1">
        <v>12</v>
      </c>
      <c r="AS12" s="1">
        <v>13</v>
      </c>
      <c r="AT12" s="1">
        <v>14</v>
      </c>
      <c r="AU12" s="1">
        <v>15</v>
      </c>
      <c r="AV12" s="1">
        <v>16</v>
      </c>
      <c r="AW12" s="1">
        <v>17</v>
      </c>
      <c r="AX12" s="1">
        <v>18</v>
      </c>
      <c r="AY12" s="1">
        <v>19</v>
      </c>
      <c r="AZ12" s="1">
        <v>20</v>
      </c>
      <c r="BA12" s="1">
        <v>21</v>
      </c>
      <c r="BB12" s="1">
        <v>22</v>
      </c>
      <c r="BC12" s="1">
        <v>23</v>
      </c>
      <c r="BD12" s="1">
        <v>24</v>
      </c>
      <c r="BE12" s="1">
        <v>25</v>
      </c>
      <c r="BH12" s="1">
        <v>0</v>
      </c>
      <c r="BI12" s="1">
        <v>1</v>
      </c>
      <c r="BJ12" s="1">
        <v>2</v>
      </c>
      <c r="BK12" s="1">
        <v>3</v>
      </c>
      <c r="BL12" s="1">
        <v>4</v>
      </c>
      <c r="BM12" s="1">
        <v>5</v>
      </c>
      <c r="BN12" s="1">
        <v>6</v>
      </c>
      <c r="BO12" s="1">
        <v>7</v>
      </c>
      <c r="BP12" s="1">
        <v>8</v>
      </c>
      <c r="BQ12" s="1">
        <v>9</v>
      </c>
      <c r="BR12" s="1">
        <v>10</v>
      </c>
      <c r="BS12" s="1">
        <v>11</v>
      </c>
      <c r="BT12" s="1">
        <v>12</v>
      </c>
      <c r="BU12" s="1">
        <v>13</v>
      </c>
      <c r="BV12" s="1">
        <v>14</v>
      </c>
      <c r="BW12" s="1">
        <v>15</v>
      </c>
      <c r="BX12" s="1">
        <v>16</v>
      </c>
      <c r="BY12" s="1">
        <v>17</v>
      </c>
      <c r="BZ12" s="1">
        <v>18</v>
      </c>
      <c r="CA12" s="1">
        <v>19</v>
      </c>
      <c r="CB12" s="1">
        <v>20</v>
      </c>
      <c r="CC12" s="1">
        <v>21</v>
      </c>
      <c r="CD12" s="1">
        <v>22</v>
      </c>
      <c r="CE12" s="1">
        <v>23</v>
      </c>
      <c r="CF12" s="1">
        <v>24</v>
      </c>
      <c r="CG12" s="1">
        <v>25</v>
      </c>
    </row>
    <row r="13" spans="1:86" x14ac:dyDescent="0.3">
      <c r="A13" s="1" t="s">
        <v>12</v>
      </c>
      <c r="B13" s="1">
        <v>1</v>
      </c>
      <c r="C13" s="149">
        <f>Enrolment_men/UptakeTime</f>
        <v>100</v>
      </c>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37"/>
      <c r="AE13" s="1"/>
      <c r="AF13" s="149"/>
      <c r="AG13" s="149">
        <f>C13*(1-DropOutProp_men)</f>
        <v>70</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37"/>
      <c r="BH13" s="1"/>
      <c r="BI13" s="149">
        <f>C13*DropOutProp_men</f>
        <v>30</v>
      </c>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86" x14ac:dyDescent="0.3">
      <c r="B14" s="1">
        <v>2</v>
      </c>
      <c r="C14" s="149"/>
      <c r="D14" s="149">
        <f>IF($B14&lt;=UptakeTime,Enrolment_men/UptakeTime,0)</f>
        <v>0</v>
      </c>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E14" s="1"/>
      <c r="AF14" s="149"/>
      <c r="AG14" s="149"/>
      <c r="AH14" s="149">
        <f>D14*(1-DropOutProp_men)</f>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3"/>
      <c r="BH14" s="1"/>
      <c r="BI14" s="149"/>
      <c r="BJ14" s="149">
        <f>D14*DropOutProp_men</f>
        <v>0</v>
      </c>
      <c r="BK14" s="6"/>
      <c r="BL14" s="6"/>
      <c r="BM14" s="6"/>
      <c r="BN14" s="6"/>
      <c r="BO14" s="6"/>
      <c r="BP14" s="6"/>
      <c r="BQ14" s="6"/>
      <c r="BR14" s="6"/>
      <c r="BS14" s="6"/>
      <c r="BT14" s="6"/>
      <c r="BU14" s="6"/>
      <c r="BV14" s="6"/>
      <c r="BW14" s="6"/>
      <c r="BX14" s="6"/>
      <c r="BY14" s="6"/>
      <c r="BZ14" s="6"/>
      <c r="CA14" s="6"/>
      <c r="CB14" s="6"/>
      <c r="CC14" s="6"/>
      <c r="CD14" s="6"/>
      <c r="CE14" s="5"/>
      <c r="CF14" s="5"/>
      <c r="CG14" s="5"/>
      <c r="CH14" s="5"/>
    </row>
    <row r="15" spans="1:86" x14ac:dyDescent="0.3">
      <c r="B15" s="1">
        <v>3</v>
      </c>
      <c r="C15" s="149"/>
      <c r="D15" s="149"/>
      <c r="E15" s="149">
        <f>IF($B15&lt;=UptakeTime,Enrolment_men/UptakeTime,0)</f>
        <v>0</v>
      </c>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E15" s="1"/>
      <c r="AF15" s="149"/>
      <c r="AG15" s="149"/>
      <c r="AH15" s="149"/>
      <c r="AI15" s="149">
        <f>E15*(1-DropOutProp_men)</f>
        <v>0</v>
      </c>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3"/>
      <c r="BH15" s="1"/>
      <c r="BI15" s="149"/>
      <c r="BJ15" s="6"/>
      <c r="BK15" s="149">
        <f>E15*DropOutProp_men</f>
        <v>0</v>
      </c>
      <c r="BL15" s="6"/>
      <c r="BM15" s="6"/>
      <c r="BN15" s="6"/>
      <c r="BO15" s="6"/>
      <c r="BP15" s="6"/>
      <c r="BQ15" s="6"/>
      <c r="BR15" s="6"/>
      <c r="BS15" s="6"/>
      <c r="BT15" s="6"/>
      <c r="BU15" s="6"/>
      <c r="BV15" s="6"/>
      <c r="BW15" s="6"/>
      <c r="BX15" s="6"/>
      <c r="BY15" s="6"/>
      <c r="BZ15" s="6"/>
      <c r="CA15" s="6"/>
      <c r="CB15" s="6"/>
      <c r="CC15" s="6"/>
      <c r="CD15" s="6"/>
      <c r="CE15" s="5"/>
      <c r="CF15" s="5"/>
      <c r="CG15" s="5"/>
      <c r="CH15" s="5"/>
    </row>
    <row r="16" spans="1:86" x14ac:dyDescent="0.3">
      <c r="B16" s="1">
        <v>4</v>
      </c>
      <c r="C16" s="149"/>
      <c r="D16" s="149"/>
      <c r="E16" s="149"/>
      <c r="F16" s="149">
        <f>IF($B16&lt;=UptakeTime,Enrolment_men/UptakeTime,0)</f>
        <v>0</v>
      </c>
      <c r="G16" s="149"/>
      <c r="I16" s="149"/>
      <c r="J16" s="149"/>
      <c r="K16" s="149"/>
      <c r="L16" s="149"/>
      <c r="M16" s="149"/>
      <c r="N16" s="149"/>
      <c r="O16" s="149"/>
      <c r="P16" s="149"/>
      <c r="Q16" s="149"/>
      <c r="R16" s="149"/>
      <c r="S16" s="149"/>
      <c r="T16" s="149"/>
      <c r="U16" s="149"/>
      <c r="V16" s="149"/>
      <c r="W16" s="149"/>
      <c r="X16" s="149"/>
      <c r="Y16" s="149"/>
      <c r="Z16" s="149"/>
      <c r="AA16" s="149"/>
      <c r="AB16" s="149"/>
      <c r="AC16" s="149"/>
      <c r="AE16" s="1"/>
      <c r="AF16" s="149"/>
      <c r="AG16" s="149"/>
      <c r="AH16" s="149"/>
      <c r="AI16" s="149"/>
      <c r="AJ16" s="149">
        <f>F16*(1-DropOutProp_men)</f>
        <v>0</v>
      </c>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3"/>
      <c r="BH16" s="1"/>
      <c r="BI16" s="149"/>
      <c r="BJ16" s="6"/>
      <c r="BK16" s="6"/>
      <c r="BL16" s="149">
        <f>F16*DropOutProp_men</f>
        <v>0</v>
      </c>
      <c r="BM16" s="6"/>
      <c r="BN16" s="6"/>
      <c r="BO16" s="6"/>
      <c r="BP16" s="6"/>
      <c r="BQ16" s="6"/>
      <c r="BR16" s="6"/>
      <c r="BS16" s="6"/>
      <c r="BT16" s="6"/>
      <c r="BU16" s="6"/>
      <c r="BV16" s="6"/>
      <c r="BW16" s="6"/>
      <c r="BX16" s="6"/>
      <c r="BY16" s="6"/>
      <c r="BZ16" s="6"/>
      <c r="CA16" s="6"/>
      <c r="CB16" s="6"/>
      <c r="CC16" s="6"/>
      <c r="CD16" s="6"/>
      <c r="CE16" s="5"/>
      <c r="CF16" s="5"/>
      <c r="CG16" s="5"/>
      <c r="CH16" s="5"/>
    </row>
    <row r="17" spans="2:86" x14ac:dyDescent="0.3">
      <c r="B17" s="1">
        <v>5</v>
      </c>
      <c r="C17" s="149"/>
      <c r="D17" s="149"/>
      <c r="E17" s="149"/>
      <c r="F17" s="149"/>
      <c r="G17" s="149">
        <f>IF($B17&lt;=UptakeTime,Enrolment_men/UptakeTime,0)</f>
        <v>0</v>
      </c>
      <c r="H17" s="149"/>
      <c r="I17" s="149"/>
      <c r="J17" s="149"/>
      <c r="K17" s="149"/>
      <c r="L17" s="149"/>
      <c r="M17" s="149"/>
      <c r="N17" s="149"/>
      <c r="O17" s="149"/>
      <c r="P17" s="149"/>
      <c r="Q17" s="149"/>
      <c r="R17" s="149"/>
      <c r="S17" s="149"/>
      <c r="T17" s="149"/>
      <c r="U17" s="149"/>
      <c r="V17" s="149"/>
      <c r="W17" s="149"/>
      <c r="X17" s="149"/>
      <c r="Y17" s="149"/>
      <c r="Z17" s="149"/>
      <c r="AA17" s="149"/>
      <c r="AB17" s="149"/>
      <c r="AC17" s="149"/>
      <c r="AE17" s="1"/>
      <c r="AF17" s="149"/>
      <c r="AG17" s="149"/>
      <c r="AH17" s="149"/>
      <c r="AI17" s="149"/>
      <c r="AJ17" s="149"/>
      <c r="AK17" s="149">
        <f>G17*(1-DropOutProp_men)</f>
        <v>0</v>
      </c>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59"/>
      <c r="BH17" s="1"/>
      <c r="BI17" s="149"/>
      <c r="BJ17" s="6"/>
      <c r="BK17" s="6"/>
      <c r="BL17" s="6"/>
      <c r="BM17" s="149">
        <f>G17*DropOutProp_men</f>
        <v>0</v>
      </c>
      <c r="BN17" s="6"/>
      <c r="BO17" s="6"/>
      <c r="BP17" s="6"/>
      <c r="BQ17" s="6"/>
      <c r="BR17" s="6"/>
      <c r="BS17" s="6"/>
      <c r="BT17" s="6"/>
      <c r="BU17" s="6"/>
      <c r="BV17" s="6"/>
      <c r="BW17" s="6"/>
      <c r="BX17" s="6"/>
      <c r="BY17" s="6"/>
      <c r="BZ17" s="6"/>
      <c r="CA17" s="6"/>
      <c r="CB17" s="6"/>
      <c r="CC17" s="6"/>
      <c r="CD17" s="6"/>
      <c r="CE17" s="5"/>
      <c r="CF17" s="5"/>
      <c r="CG17" s="5"/>
      <c r="CH17" s="5"/>
    </row>
    <row r="18" spans="2:86" x14ac:dyDescent="0.3">
      <c r="B18" s="1">
        <v>6</v>
      </c>
      <c r="C18" s="149"/>
      <c r="D18" s="149"/>
      <c r="E18" s="149"/>
      <c r="F18" s="149"/>
      <c r="G18" s="149"/>
      <c r="H18" s="149">
        <f>IF($B18&lt;=UptakeTime,Enrolment_men/UptakeTime,0)</f>
        <v>0</v>
      </c>
      <c r="I18" s="149"/>
      <c r="J18" s="149"/>
      <c r="K18" s="149"/>
      <c r="L18" s="149"/>
      <c r="M18" s="149"/>
      <c r="N18" s="149"/>
      <c r="O18" s="149"/>
      <c r="P18" s="149"/>
      <c r="Q18" s="149"/>
      <c r="R18" s="149"/>
      <c r="S18" s="149"/>
      <c r="T18" s="149"/>
      <c r="U18" s="149"/>
      <c r="V18" s="149"/>
      <c r="W18" s="149"/>
      <c r="X18" s="149"/>
      <c r="Y18" s="149"/>
      <c r="Z18" s="149"/>
      <c r="AA18" s="149"/>
      <c r="AB18" s="149"/>
      <c r="AC18" s="149"/>
      <c r="AE18" s="1"/>
      <c r="AF18" s="149"/>
      <c r="AG18" s="149"/>
      <c r="AH18" s="149"/>
      <c r="AI18" s="149"/>
      <c r="AJ18" s="149"/>
      <c r="AK18" s="149"/>
      <c r="AL18" s="149">
        <f>H18*(1-DropOutProp_men)</f>
        <v>0</v>
      </c>
      <c r="AM18" s="149"/>
      <c r="AN18" s="149"/>
      <c r="AO18" s="149"/>
      <c r="AP18" s="149"/>
      <c r="AQ18" s="149"/>
      <c r="AR18" s="149"/>
      <c r="AS18" s="149"/>
      <c r="AT18" s="149"/>
      <c r="AU18" s="149"/>
      <c r="AV18" s="149"/>
      <c r="AW18" s="149"/>
      <c r="AX18" s="149"/>
      <c r="AY18" s="149"/>
      <c r="AZ18" s="149"/>
      <c r="BA18" s="149"/>
      <c r="BB18" s="149"/>
      <c r="BC18" s="149"/>
      <c r="BD18" s="149"/>
      <c r="BE18" s="149"/>
      <c r="BF18" s="149"/>
      <c r="BN18" s="149">
        <f>H18*DropOutProp_men</f>
        <v>0</v>
      </c>
    </row>
    <row r="19" spans="2:86" x14ac:dyDescent="0.3">
      <c r="B19" s="1">
        <v>7</v>
      </c>
      <c r="C19" s="149"/>
      <c r="D19" s="149"/>
      <c r="E19" s="149"/>
      <c r="F19" s="149"/>
      <c r="G19" s="149"/>
      <c r="H19" s="149"/>
      <c r="I19" s="149">
        <f>IF($B19&lt;=UptakeTime,Enrolment_men/UptakeTime,0)</f>
        <v>0</v>
      </c>
      <c r="J19" s="149"/>
      <c r="K19" s="149"/>
      <c r="L19" s="149"/>
      <c r="M19" s="149"/>
      <c r="N19" s="149"/>
      <c r="O19" s="149"/>
      <c r="P19" s="149"/>
      <c r="Q19" s="149"/>
      <c r="R19" s="149"/>
      <c r="S19" s="149"/>
      <c r="T19" s="149"/>
      <c r="U19" s="149"/>
      <c r="V19" s="149"/>
      <c r="W19" s="149"/>
      <c r="X19" s="149"/>
      <c r="Y19" s="149"/>
      <c r="Z19" s="149"/>
      <c r="AA19" s="149"/>
      <c r="AB19" s="149"/>
      <c r="AC19" s="149"/>
      <c r="AE19" s="1"/>
      <c r="AF19" s="149"/>
      <c r="AG19" s="149"/>
      <c r="AH19" s="149"/>
      <c r="AI19" s="149"/>
      <c r="AJ19" s="149"/>
      <c r="AK19" s="149"/>
      <c r="AL19" s="149"/>
      <c r="AM19" s="149">
        <f>I19*(1-DropOutProp_men)</f>
        <v>0</v>
      </c>
      <c r="AN19" s="149"/>
      <c r="AO19" s="149"/>
      <c r="AP19" s="149"/>
      <c r="AQ19" s="149"/>
      <c r="AR19" s="149"/>
      <c r="AS19" s="149"/>
      <c r="AT19" s="149"/>
      <c r="AU19" s="149"/>
      <c r="AV19" s="149"/>
      <c r="AW19" s="149"/>
      <c r="AX19" s="149"/>
      <c r="AY19" s="149"/>
      <c r="AZ19" s="149"/>
      <c r="BA19" s="149"/>
      <c r="BB19" s="149"/>
      <c r="BC19" s="149"/>
      <c r="BD19" s="149"/>
      <c r="BE19" s="149"/>
      <c r="BF19" s="149"/>
      <c r="BO19" s="149">
        <f>I19*DropOutProp_men</f>
        <v>0</v>
      </c>
    </row>
    <row r="20" spans="2:86" x14ac:dyDescent="0.3">
      <c r="B20" s="1">
        <v>8</v>
      </c>
      <c r="C20" s="149"/>
      <c r="D20" s="149"/>
      <c r="E20" s="149"/>
      <c r="F20" s="149"/>
      <c r="G20" s="149"/>
      <c r="H20" s="149"/>
      <c r="I20" s="149"/>
      <c r="J20" s="149">
        <f>IF($B20&lt;=UptakeTime,Enrolment_men/UptakeTime,0)</f>
        <v>0</v>
      </c>
      <c r="K20" s="149"/>
      <c r="L20" s="149"/>
      <c r="M20" s="149"/>
      <c r="N20" s="149"/>
      <c r="O20" s="149"/>
      <c r="P20" s="149"/>
      <c r="Q20" s="149"/>
      <c r="R20" s="149"/>
      <c r="S20" s="149"/>
      <c r="T20" s="149"/>
      <c r="U20" s="149"/>
      <c r="V20" s="149"/>
      <c r="W20" s="149"/>
      <c r="X20" s="149"/>
      <c r="Y20" s="149"/>
      <c r="Z20" s="149"/>
      <c r="AA20" s="149"/>
      <c r="AB20" s="149"/>
      <c r="AC20" s="149"/>
      <c r="AE20" s="1"/>
      <c r="AF20" s="149"/>
      <c r="AG20" s="149"/>
      <c r="AH20" s="149"/>
      <c r="AI20" s="149"/>
      <c r="AJ20" s="149"/>
      <c r="AK20" s="149"/>
      <c r="AL20" s="149"/>
      <c r="AM20" s="149"/>
      <c r="AN20" s="149">
        <f>J20*(1-DropOutProp_men)</f>
        <v>0</v>
      </c>
      <c r="AO20" s="149"/>
      <c r="AP20" s="149"/>
      <c r="AQ20" s="149"/>
      <c r="AR20" s="149"/>
      <c r="AS20" s="149"/>
      <c r="AT20" s="149"/>
      <c r="AU20" s="149"/>
      <c r="AV20" s="149"/>
      <c r="AW20" s="149"/>
      <c r="AX20" s="149"/>
      <c r="AY20" s="149"/>
      <c r="AZ20" s="149"/>
      <c r="BA20" s="149"/>
      <c r="BB20" s="149"/>
      <c r="BC20" s="149"/>
      <c r="BD20" s="149"/>
      <c r="BE20" s="149"/>
      <c r="BF20" s="149"/>
      <c r="BP20" s="149">
        <f>J20*DropOutProp_men</f>
        <v>0</v>
      </c>
    </row>
    <row r="21" spans="2:86" x14ac:dyDescent="0.3">
      <c r="B21" s="1">
        <v>9</v>
      </c>
      <c r="C21" s="149"/>
      <c r="D21" s="149"/>
      <c r="E21" s="149"/>
      <c r="F21" s="149"/>
      <c r="G21" s="149"/>
      <c r="H21" s="149"/>
      <c r="I21" s="149"/>
      <c r="J21" s="149"/>
      <c r="K21" s="149">
        <f>IF($B21&lt;=UptakeTime,Enrolment_men/UptakeTime,0)</f>
        <v>0</v>
      </c>
      <c r="L21" s="149"/>
      <c r="M21" s="149"/>
      <c r="N21" s="149"/>
      <c r="O21" s="149"/>
      <c r="P21" s="149"/>
      <c r="Q21" s="149"/>
      <c r="R21" s="149"/>
      <c r="S21" s="149"/>
      <c r="T21" s="149"/>
      <c r="U21" s="149"/>
      <c r="V21" s="149"/>
      <c r="W21" s="149"/>
      <c r="X21" s="149"/>
      <c r="Y21" s="149"/>
      <c r="Z21" s="149"/>
      <c r="AA21" s="149"/>
      <c r="AB21" s="149"/>
      <c r="AC21" s="149"/>
      <c r="AE21" s="1"/>
      <c r="AF21" s="149"/>
      <c r="AG21" s="149"/>
      <c r="AH21" s="149"/>
      <c r="AI21" s="149"/>
      <c r="AJ21" s="149"/>
      <c r="AK21" s="149"/>
      <c r="AL21" s="149"/>
      <c r="AM21" s="149"/>
      <c r="AN21" s="149"/>
      <c r="AO21" s="149">
        <f>K21*(1-DropOutProp_men)</f>
        <v>0</v>
      </c>
      <c r="AP21" s="149"/>
      <c r="AQ21" s="149"/>
      <c r="AR21" s="149"/>
      <c r="AS21" s="149"/>
      <c r="AT21" s="149"/>
      <c r="AU21" s="149"/>
      <c r="AV21" s="149"/>
      <c r="AW21" s="149"/>
      <c r="AX21" s="149"/>
      <c r="AY21" s="149"/>
      <c r="AZ21" s="149"/>
      <c r="BA21" s="149"/>
      <c r="BB21" s="149"/>
      <c r="BC21" s="149"/>
      <c r="BD21" s="149"/>
      <c r="BE21" s="149"/>
      <c r="BF21" s="149"/>
      <c r="BQ21" s="149">
        <f>K21*DropOutProp_men</f>
        <v>0</v>
      </c>
    </row>
    <row r="22" spans="2:86" x14ac:dyDescent="0.3">
      <c r="B22" s="1">
        <v>10</v>
      </c>
      <c r="C22" s="149"/>
      <c r="D22" s="149"/>
      <c r="E22" s="149"/>
      <c r="F22" s="149"/>
      <c r="G22" s="149"/>
      <c r="H22" s="149"/>
      <c r="I22" s="149"/>
      <c r="J22" s="149"/>
      <c r="K22" s="149"/>
      <c r="L22" s="149">
        <f>IF($B22&lt;=UptakeTime,Enrolment_men/UptakeTime,0)</f>
        <v>0</v>
      </c>
      <c r="M22" s="149"/>
      <c r="N22" s="149"/>
      <c r="O22" s="149"/>
      <c r="P22" s="149"/>
      <c r="Q22" s="149"/>
      <c r="R22" s="149"/>
      <c r="S22" s="149"/>
      <c r="T22" s="149"/>
      <c r="U22" s="149"/>
      <c r="V22" s="149"/>
      <c r="W22" s="149"/>
      <c r="X22" s="149"/>
      <c r="Y22" s="149"/>
      <c r="Z22" s="149"/>
      <c r="AA22" s="149"/>
      <c r="AB22" s="149"/>
      <c r="AC22" s="149"/>
      <c r="AE22" s="1"/>
      <c r="AF22" s="149"/>
      <c r="AG22" s="149"/>
      <c r="AH22" s="149"/>
      <c r="AI22" s="149"/>
      <c r="AJ22" s="149"/>
      <c r="AK22" s="149"/>
      <c r="AL22" s="149"/>
      <c r="AM22" s="149"/>
      <c r="AN22" s="149"/>
      <c r="AO22" s="149"/>
      <c r="AP22" s="149">
        <f>L22*(1-DropOutProp_men)</f>
        <v>0</v>
      </c>
      <c r="AQ22" s="149"/>
      <c r="AR22" s="149"/>
      <c r="AS22" s="149"/>
      <c r="AT22" s="149"/>
      <c r="AU22" s="149"/>
      <c r="AV22" s="149"/>
      <c r="AW22" s="149"/>
      <c r="AX22" s="149"/>
      <c r="AY22" s="149"/>
      <c r="AZ22" s="149"/>
      <c r="BA22" s="149"/>
      <c r="BB22" s="149"/>
      <c r="BC22" s="149"/>
      <c r="BD22" s="149"/>
      <c r="BE22" s="149"/>
      <c r="BF22" s="149"/>
      <c r="BR22" s="149">
        <f>L22*DropOutProp_men</f>
        <v>0</v>
      </c>
    </row>
    <row r="23" spans="2:86" x14ac:dyDescent="0.3">
      <c r="B23" s="1">
        <v>11</v>
      </c>
      <c r="C23" s="149"/>
      <c r="D23" s="149"/>
      <c r="E23" s="149"/>
      <c r="F23" s="149"/>
      <c r="G23" s="149"/>
      <c r="H23" s="149"/>
      <c r="I23" s="149"/>
      <c r="J23" s="149"/>
      <c r="K23" s="149"/>
      <c r="L23" s="149"/>
      <c r="M23" s="149">
        <f>IF($B23&lt;=UptakeTime,Enrolment_men/UptakeTime,0)</f>
        <v>0</v>
      </c>
      <c r="N23" s="149"/>
      <c r="O23" s="149"/>
      <c r="P23" s="149"/>
      <c r="Q23" s="149"/>
      <c r="R23" s="149"/>
      <c r="S23" s="149"/>
      <c r="T23" s="149"/>
      <c r="U23" s="149"/>
      <c r="V23" s="149"/>
      <c r="W23" s="149"/>
      <c r="X23" s="149"/>
      <c r="Y23" s="149"/>
      <c r="Z23" s="149"/>
      <c r="AA23" s="149"/>
      <c r="AB23" s="149"/>
      <c r="AC23" s="149"/>
      <c r="AE23" s="1"/>
      <c r="AF23" s="149"/>
      <c r="AG23" s="149"/>
      <c r="AH23" s="149"/>
      <c r="AI23" s="149"/>
      <c r="AJ23" s="149"/>
      <c r="AK23" s="149"/>
      <c r="AL23" s="149"/>
      <c r="AM23" s="149"/>
      <c r="AN23" s="149"/>
      <c r="AO23" s="149"/>
      <c r="AP23" s="149"/>
      <c r="AQ23" s="149">
        <f>M23*(1-DropOutProp_men)</f>
        <v>0</v>
      </c>
      <c r="AR23" s="149"/>
      <c r="AS23" s="149"/>
      <c r="AT23" s="149"/>
      <c r="AU23" s="149"/>
      <c r="AV23" s="149"/>
      <c r="AW23" s="149"/>
      <c r="AX23" s="149"/>
      <c r="AY23" s="149"/>
      <c r="AZ23" s="149"/>
      <c r="BA23" s="149"/>
      <c r="BB23" s="149"/>
      <c r="BC23" s="149"/>
      <c r="BD23" s="149"/>
      <c r="BE23" s="149"/>
      <c r="BF23" s="149"/>
      <c r="BS23" s="149">
        <f>M23*DropOutProp_men</f>
        <v>0</v>
      </c>
    </row>
    <row r="24" spans="2:86" x14ac:dyDescent="0.3">
      <c r="B24" s="1">
        <v>12</v>
      </c>
      <c r="C24" s="149"/>
      <c r="D24" s="149"/>
      <c r="E24" s="149"/>
      <c r="F24" s="149"/>
      <c r="G24" s="149"/>
      <c r="H24" s="149"/>
      <c r="I24" s="149"/>
      <c r="J24" s="149"/>
      <c r="K24" s="149"/>
      <c r="L24" s="149"/>
      <c r="M24" s="149"/>
      <c r="N24" s="149">
        <f>IF($B24&lt;=UptakeTime,Enrolment_men/UptakeTime,0)</f>
        <v>0</v>
      </c>
      <c r="O24" s="149"/>
      <c r="P24" s="149"/>
      <c r="Q24" s="149"/>
      <c r="R24" s="149"/>
      <c r="S24" s="149"/>
      <c r="T24" s="149"/>
      <c r="U24" s="149"/>
      <c r="V24" s="149"/>
      <c r="W24" s="149"/>
      <c r="X24" s="149"/>
      <c r="Y24" s="149"/>
      <c r="Z24" s="149"/>
      <c r="AA24" s="149"/>
      <c r="AB24" s="149"/>
      <c r="AC24" s="149"/>
      <c r="AE24" s="1"/>
      <c r="AF24" s="149"/>
      <c r="AG24" s="149"/>
      <c r="AH24" s="149"/>
      <c r="AI24" s="149"/>
      <c r="AJ24" s="149"/>
      <c r="AK24" s="149"/>
      <c r="AL24" s="149"/>
      <c r="AM24" s="149"/>
      <c r="AN24" s="149"/>
      <c r="AO24" s="149"/>
      <c r="AP24" s="149"/>
      <c r="AQ24" s="149"/>
      <c r="AR24" s="149">
        <f>N24*(1-DropOutProp_men)</f>
        <v>0</v>
      </c>
      <c r="AS24" s="149"/>
      <c r="AT24" s="149"/>
      <c r="AU24" s="149"/>
      <c r="AV24" s="149"/>
      <c r="AW24" s="149"/>
      <c r="AX24" s="149"/>
      <c r="AY24" s="149"/>
      <c r="AZ24" s="149"/>
      <c r="BA24" s="149"/>
      <c r="BB24" s="149"/>
      <c r="BC24" s="149"/>
      <c r="BD24" s="149"/>
      <c r="BE24" s="149"/>
      <c r="BF24" s="149"/>
      <c r="BT24" s="149">
        <f>N24*DropOutProp_men</f>
        <v>0</v>
      </c>
    </row>
    <row r="25" spans="2:86" x14ac:dyDescent="0.3">
      <c r="B25" s="1">
        <v>13</v>
      </c>
      <c r="C25" s="149"/>
      <c r="D25" s="149"/>
      <c r="E25" s="149"/>
      <c r="F25" s="149"/>
      <c r="G25" s="149"/>
      <c r="H25" s="149"/>
      <c r="I25" s="149"/>
      <c r="J25" s="149"/>
      <c r="K25" s="149"/>
      <c r="L25" s="149"/>
      <c r="M25" s="149"/>
      <c r="N25" s="149"/>
      <c r="O25" s="149">
        <f>IF($B25&lt;=UptakeTime,Enrolment_men/UptakeTime,0)</f>
        <v>0</v>
      </c>
      <c r="P25" s="149"/>
      <c r="Q25" s="149"/>
      <c r="R25" s="149"/>
      <c r="S25" s="149"/>
      <c r="T25" s="149"/>
      <c r="U25" s="149"/>
      <c r="V25" s="149"/>
      <c r="W25" s="149"/>
      <c r="X25" s="149"/>
      <c r="Y25" s="149"/>
      <c r="Z25" s="149"/>
      <c r="AA25" s="149"/>
      <c r="AB25" s="149"/>
      <c r="AC25" s="149"/>
      <c r="AE25" s="1"/>
      <c r="AF25" s="149"/>
      <c r="AG25" s="149"/>
      <c r="AH25" s="149"/>
      <c r="AI25" s="149"/>
      <c r="AJ25" s="149"/>
      <c r="AK25" s="149"/>
      <c r="AL25" s="149"/>
      <c r="AM25" s="149"/>
      <c r="AN25" s="149"/>
      <c r="AO25" s="149"/>
      <c r="AP25" s="149"/>
      <c r="AQ25" s="149"/>
      <c r="AR25" s="149"/>
      <c r="AS25" s="149">
        <f>O25*(1-DropOutProp_men)</f>
        <v>0</v>
      </c>
      <c r="AT25" s="149"/>
      <c r="AU25" s="149"/>
      <c r="AV25" s="149"/>
      <c r="AW25" s="149"/>
      <c r="AX25" s="149"/>
      <c r="AY25" s="149"/>
      <c r="AZ25" s="149"/>
      <c r="BA25" s="149"/>
      <c r="BB25" s="149"/>
      <c r="BC25" s="149"/>
      <c r="BD25" s="149"/>
      <c r="BE25" s="149"/>
      <c r="BF25" s="149"/>
      <c r="BU25" s="149">
        <f>O25*DropOutProp_men</f>
        <v>0</v>
      </c>
    </row>
    <row r="26" spans="2:86" x14ac:dyDescent="0.3">
      <c r="B26" s="1">
        <v>14</v>
      </c>
      <c r="C26" s="149"/>
      <c r="D26" s="149"/>
      <c r="E26" s="149"/>
      <c r="F26" s="149"/>
      <c r="G26" s="149"/>
      <c r="H26" s="149"/>
      <c r="I26" s="149"/>
      <c r="J26" s="149"/>
      <c r="K26" s="149"/>
      <c r="L26" s="149"/>
      <c r="M26" s="149"/>
      <c r="N26" s="149"/>
      <c r="O26" s="149"/>
      <c r="P26" s="149">
        <f>IF($B26&lt;=UptakeTime,Enrolment_men/UptakeTime,0)</f>
        <v>0</v>
      </c>
      <c r="Q26" s="149"/>
      <c r="R26" s="149"/>
      <c r="S26" s="149"/>
      <c r="T26" s="149"/>
      <c r="U26" s="149"/>
      <c r="V26" s="149"/>
      <c r="W26" s="149"/>
      <c r="X26" s="149"/>
      <c r="Y26" s="149"/>
      <c r="Z26" s="149"/>
      <c r="AA26" s="149"/>
      <c r="AB26" s="149"/>
      <c r="AC26" s="149"/>
      <c r="AE26" s="1"/>
      <c r="AF26" s="149"/>
      <c r="AG26" s="149"/>
      <c r="AH26" s="149"/>
      <c r="AI26" s="149"/>
      <c r="AJ26" s="149"/>
      <c r="AK26" s="149"/>
      <c r="AL26" s="149"/>
      <c r="AM26" s="149"/>
      <c r="AN26" s="149"/>
      <c r="AO26" s="149"/>
      <c r="AP26" s="149"/>
      <c r="AQ26" s="149"/>
      <c r="AR26" s="149"/>
      <c r="AS26" s="149"/>
      <c r="AT26" s="149">
        <f>P26*(1-DropOutProp_men)</f>
        <v>0</v>
      </c>
      <c r="AU26" s="149"/>
      <c r="AV26" s="149"/>
      <c r="AW26" s="149"/>
      <c r="AX26" s="149"/>
      <c r="AY26" s="149"/>
      <c r="AZ26" s="149"/>
      <c r="BA26" s="149"/>
      <c r="BB26" s="149"/>
      <c r="BC26" s="149"/>
      <c r="BD26" s="149"/>
      <c r="BE26" s="149"/>
      <c r="BF26" s="149"/>
      <c r="BV26" s="149">
        <f>P26*DropOutProp_men</f>
        <v>0</v>
      </c>
    </row>
    <row r="27" spans="2:86" x14ac:dyDescent="0.3">
      <c r="B27" s="1">
        <v>15</v>
      </c>
      <c r="C27" s="149"/>
      <c r="D27" s="149"/>
      <c r="E27" s="149"/>
      <c r="F27" s="149"/>
      <c r="G27" s="149"/>
      <c r="H27" s="149"/>
      <c r="I27" s="149"/>
      <c r="J27" s="149"/>
      <c r="K27" s="149"/>
      <c r="L27" s="149"/>
      <c r="M27" s="149"/>
      <c r="N27" s="149"/>
      <c r="O27" s="149"/>
      <c r="P27" s="149"/>
      <c r="Q27" s="149">
        <f>IF($B27&lt;=UptakeTime,Enrolment_men/UptakeTime,0)</f>
        <v>0</v>
      </c>
      <c r="R27" s="149"/>
      <c r="S27" s="149"/>
      <c r="T27" s="149"/>
      <c r="U27" s="149"/>
      <c r="V27" s="149"/>
      <c r="W27" s="149"/>
      <c r="X27" s="149"/>
      <c r="Y27" s="149"/>
      <c r="Z27" s="149"/>
      <c r="AA27" s="149"/>
      <c r="AB27" s="149"/>
      <c r="AC27" s="149"/>
      <c r="AE27" s="1"/>
      <c r="AF27" s="149"/>
      <c r="AG27" s="149"/>
      <c r="AH27" s="149"/>
      <c r="AI27" s="149"/>
      <c r="AJ27" s="149"/>
      <c r="AK27" s="149"/>
      <c r="AL27" s="149"/>
      <c r="AM27" s="149"/>
      <c r="AN27" s="149"/>
      <c r="AO27" s="149"/>
      <c r="AP27" s="149"/>
      <c r="AQ27" s="149"/>
      <c r="AR27" s="149"/>
      <c r="AS27" s="149"/>
      <c r="AT27" s="149"/>
      <c r="AU27" s="149">
        <f>Q27*(1-DropOutProp_men)</f>
        <v>0</v>
      </c>
      <c r="AV27" s="149"/>
      <c r="AW27" s="149"/>
      <c r="AX27" s="149"/>
      <c r="AY27" s="149"/>
      <c r="AZ27" s="149"/>
      <c r="BA27" s="149"/>
      <c r="BB27" s="149"/>
      <c r="BC27" s="149"/>
      <c r="BD27" s="149"/>
      <c r="BE27" s="149"/>
      <c r="BF27" s="149"/>
      <c r="BW27" s="149">
        <f>Q27*DropOutProp_men</f>
        <v>0</v>
      </c>
    </row>
    <row r="28" spans="2:86" x14ac:dyDescent="0.3">
      <c r="B28" s="1">
        <v>16</v>
      </c>
      <c r="C28" s="149"/>
      <c r="D28" s="149"/>
      <c r="E28" s="149"/>
      <c r="F28" s="149"/>
      <c r="G28" s="149"/>
      <c r="H28" s="149"/>
      <c r="I28" s="149"/>
      <c r="J28" s="149"/>
      <c r="K28" s="149"/>
      <c r="L28" s="149"/>
      <c r="M28" s="149"/>
      <c r="N28" s="149"/>
      <c r="O28" s="149"/>
      <c r="P28" s="149"/>
      <c r="Q28" s="149"/>
      <c r="R28" s="149">
        <f>IF($B28&lt;=UptakeTime,Enrolment_men/UptakeTime,0)</f>
        <v>0</v>
      </c>
      <c r="S28" s="149"/>
      <c r="T28" s="149"/>
      <c r="U28" s="149"/>
      <c r="V28" s="149"/>
      <c r="W28" s="149"/>
      <c r="X28" s="149"/>
      <c r="Y28" s="149"/>
      <c r="Z28" s="149"/>
      <c r="AA28" s="149"/>
      <c r="AB28" s="149"/>
      <c r="AC28" s="149"/>
      <c r="AE28" s="1"/>
      <c r="AF28" s="149"/>
      <c r="AG28" s="149"/>
      <c r="AH28" s="149"/>
      <c r="AI28" s="149"/>
      <c r="AJ28" s="149"/>
      <c r="AK28" s="149"/>
      <c r="AL28" s="149"/>
      <c r="AM28" s="149"/>
      <c r="AN28" s="149"/>
      <c r="AO28" s="149"/>
      <c r="AP28" s="149"/>
      <c r="AQ28" s="149"/>
      <c r="AR28" s="149"/>
      <c r="AS28" s="149"/>
      <c r="AT28" s="149"/>
      <c r="AU28" s="149"/>
      <c r="AV28" s="149">
        <f>R28*(1-DropOutProp_men)</f>
        <v>0</v>
      </c>
      <c r="AW28" s="149"/>
      <c r="AX28" s="149"/>
      <c r="AY28" s="149"/>
      <c r="AZ28" s="149"/>
      <c r="BA28" s="149"/>
      <c r="BB28" s="149"/>
      <c r="BC28" s="149"/>
      <c r="BD28" s="149"/>
      <c r="BE28" s="149"/>
      <c r="BF28" s="149"/>
      <c r="BX28" s="149">
        <f>R28*DropOutProp_men</f>
        <v>0</v>
      </c>
    </row>
    <row r="29" spans="2:86" x14ac:dyDescent="0.3">
      <c r="B29" s="1">
        <v>17</v>
      </c>
      <c r="C29" s="149"/>
      <c r="D29" s="149"/>
      <c r="E29" s="149"/>
      <c r="F29" s="149"/>
      <c r="G29" s="149"/>
      <c r="H29" s="149"/>
      <c r="I29" s="149"/>
      <c r="J29" s="149"/>
      <c r="K29" s="149"/>
      <c r="L29" s="149"/>
      <c r="M29" s="149"/>
      <c r="N29" s="149"/>
      <c r="O29" s="149"/>
      <c r="P29" s="149"/>
      <c r="Q29" s="149"/>
      <c r="R29" s="149"/>
      <c r="S29" s="149">
        <f>IF($B29&lt;=UptakeTime,Enrolment_men/UptakeTime,0)</f>
        <v>0</v>
      </c>
      <c r="T29" s="149"/>
      <c r="U29" s="149"/>
      <c r="V29" s="149"/>
      <c r="W29" s="149"/>
      <c r="X29" s="149"/>
      <c r="Y29" s="149"/>
      <c r="Z29" s="149"/>
      <c r="AA29" s="149"/>
      <c r="AB29" s="149"/>
      <c r="AC29" s="149"/>
      <c r="AE29" s="1"/>
      <c r="AF29" s="149"/>
      <c r="AG29" s="149"/>
      <c r="AH29" s="149"/>
      <c r="AI29" s="149"/>
      <c r="AJ29" s="149"/>
      <c r="AK29" s="149"/>
      <c r="AL29" s="149"/>
      <c r="AM29" s="149"/>
      <c r="AN29" s="149"/>
      <c r="AO29" s="149"/>
      <c r="AP29" s="149"/>
      <c r="AQ29" s="149"/>
      <c r="AR29" s="149"/>
      <c r="AS29" s="149"/>
      <c r="AT29" s="149"/>
      <c r="AU29" s="149"/>
      <c r="AV29" s="149"/>
      <c r="AW29" s="149">
        <f>S29*(1-DropOutProp_men)</f>
        <v>0</v>
      </c>
      <c r="AX29" s="149"/>
      <c r="AY29" s="149"/>
      <c r="AZ29" s="149"/>
      <c r="BA29" s="149"/>
      <c r="BB29" s="149"/>
      <c r="BC29" s="149"/>
      <c r="BD29" s="149"/>
      <c r="BE29" s="149"/>
      <c r="BF29" s="149"/>
      <c r="BY29" s="149">
        <f>S29*DropOutProp_men</f>
        <v>0</v>
      </c>
    </row>
    <row r="30" spans="2:86" x14ac:dyDescent="0.3">
      <c r="B30" s="1">
        <v>18</v>
      </c>
      <c r="C30" s="149"/>
      <c r="D30" s="149"/>
      <c r="E30" s="149"/>
      <c r="F30" s="149"/>
      <c r="G30" s="149"/>
      <c r="H30" s="149"/>
      <c r="I30" s="149"/>
      <c r="J30" s="149"/>
      <c r="K30" s="149"/>
      <c r="L30" s="149"/>
      <c r="M30" s="149"/>
      <c r="N30" s="149"/>
      <c r="O30" s="149"/>
      <c r="P30" s="149"/>
      <c r="Q30" s="149"/>
      <c r="R30" s="149"/>
      <c r="S30" s="149"/>
      <c r="T30" s="149">
        <f>IF($B30&lt;=UptakeTime,Enrolment_men/UptakeTime,0)</f>
        <v>0</v>
      </c>
      <c r="U30" s="149"/>
      <c r="V30" s="149"/>
      <c r="W30" s="149"/>
      <c r="X30" s="149"/>
      <c r="Y30" s="149"/>
      <c r="Z30" s="149"/>
      <c r="AA30" s="149"/>
      <c r="AB30" s="149"/>
      <c r="AC30" s="149"/>
      <c r="AE30" s="1"/>
      <c r="AF30" s="149"/>
      <c r="AG30" s="149"/>
      <c r="AH30" s="149"/>
      <c r="AI30" s="149"/>
      <c r="AJ30" s="149"/>
      <c r="AK30" s="149"/>
      <c r="AL30" s="149"/>
      <c r="AM30" s="149"/>
      <c r="AN30" s="149"/>
      <c r="AO30" s="149"/>
      <c r="AP30" s="149"/>
      <c r="AQ30" s="149"/>
      <c r="AR30" s="149"/>
      <c r="AS30" s="149"/>
      <c r="AT30" s="149"/>
      <c r="AU30" s="149"/>
      <c r="AV30" s="149"/>
      <c r="AW30" s="149"/>
      <c r="AX30" s="149">
        <f>T30*(1-DropOutProp_men)</f>
        <v>0</v>
      </c>
      <c r="AY30" s="149"/>
      <c r="AZ30" s="149"/>
      <c r="BA30" s="149"/>
      <c r="BB30" s="149"/>
      <c r="BC30" s="149"/>
      <c r="BD30" s="149"/>
      <c r="BE30" s="149"/>
      <c r="BF30" s="149"/>
      <c r="BZ30" s="149">
        <f>T30*DropOutProp_men</f>
        <v>0</v>
      </c>
    </row>
    <row r="31" spans="2:86" x14ac:dyDescent="0.3">
      <c r="B31" s="1">
        <v>19</v>
      </c>
      <c r="C31" s="149"/>
      <c r="D31" s="149"/>
      <c r="E31" s="149"/>
      <c r="F31" s="149"/>
      <c r="G31" s="149"/>
      <c r="H31" s="149"/>
      <c r="I31" s="149"/>
      <c r="J31" s="149"/>
      <c r="K31" s="149"/>
      <c r="L31" s="149"/>
      <c r="M31" s="149"/>
      <c r="N31" s="149"/>
      <c r="O31" s="149"/>
      <c r="P31" s="149"/>
      <c r="Q31" s="149"/>
      <c r="R31" s="149"/>
      <c r="S31" s="149"/>
      <c r="T31" s="149"/>
      <c r="U31" s="149">
        <f>IF($B31&lt;=UptakeTime,Enrolment_men/UptakeTime,0)</f>
        <v>0</v>
      </c>
      <c r="V31" s="149"/>
      <c r="W31" s="149"/>
      <c r="X31" s="149"/>
      <c r="Y31" s="149"/>
      <c r="Z31" s="149"/>
      <c r="AA31" s="149"/>
      <c r="AB31" s="149"/>
      <c r="AC31" s="149"/>
      <c r="AE31" s="1"/>
      <c r="AF31" s="149"/>
      <c r="AG31" s="149"/>
      <c r="AH31" s="149"/>
      <c r="AI31" s="149"/>
      <c r="AJ31" s="149"/>
      <c r="AK31" s="149"/>
      <c r="AL31" s="149"/>
      <c r="AM31" s="149"/>
      <c r="AN31" s="149"/>
      <c r="AO31" s="149"/>
      <c r="AP31" s="149"/>
      <c r="AQ31" s="149"/>
      <c r="AR31" s="149"/>
      <c r="AS31" s="149"/>
      <c r="AT31" s="149"/>
      <c r="AU31" s="149"/>
      <c r="AV31" s="149"/>
      <c r="AW31" s="149"/>
      <c r="AX31" s="149"/>
      <c r="AY31" s="149">
        <f>U31*(1-DropOutProp_men)</f>
        <v>0</v>
      </c>
      <c r="AZ31" s="149"/>
      <c r="BA31" s="149"/>
      <c r="BB31" s="149"/>
      <c r="BC31" s="149"/>
      <c r="BD31" s="149"/>
      <c r="BE31" s="149"/>
      <c r="BF31" s="149"/>
      <c r="CA31" s="149">
        <f>U31*DropOutProp_men</f>
        <v>0</v>
      </c>
    </row>
    <row r="32" spans="2:86" x14ac:dyDescent="0.3">
      <c r="B32" s="1">
        <v>20</v>
      </c>
      <c r="C32" s="149"/>
      <c r="D32" s="149"/>
      <c r="E32" s="149"/>
      <c r="F32" s="149"/>
      <c r="G32" s="149"/>
      <c r="H32" s="149"/>
      <c r="I32" s="149"/>
      <c r="J32" s="149"/>
      <c r="K32" s="149"/>
      <c r="L32" s="149"/>
      <c r="M32" s="149"/>
      <c r="N32" s="149"/>
      <c r="O32" s="149"/>
      <c r="P32" s="149"/>
      <c r="Q32" s="149"/>
      <c r="R32" s="149"/>
      <c r="S32" s="149"/>
      <c r="T32" s="149"/>
      <c r="U32" s="149"/>
      <c r="V32" s="149">
        <f>IF($B32&lt;=UptakeTime,Enrolment_men/UptakeTime,0)</f>
        <v>0</v>
      </c>
      <c r="W32" s="149"/>
      <c r="X32" s="149"/>
      <c r="Y32" s="149"/>
      <c r="Z32" s="149"/>
      <c r="AA32" s="149"/>
      <c r="AB32" s="149"/>
      <c r="AC32" s="149"/>
      <c r="AE32" s="1"/>
      <c r="AF32" s="149"/>
      <c r="AG32" s="149"/>
      <c r="AH32" s="149"/>
      <c r="AI32" s="149"/>
      <c r="AJ32" s="149"/>
      <c r="AK32" s="149"/>
      <c r="AL32" s="149"/>
      <c r="AM32" s="149"/>
      <c r="AN32" s="149"/>
      <c r="AO32" s="149"/>
      <c r="AP32" s="149"/>
      <c r="AQ32" s="149"/>
      <c r="AR32" s="149"/>
      <c r="AS32" s="149"/>
      <c r="AT32" s="149"/>
      <c r="AU32" s="149"/>
      <c r="AV32" s="149"/>
      <c r="AW32" s="149"/>
      <c r="AX32" s="149"/>
      <c r="AY32" s="149"/>
      <c r="AZ32" s="149">
        <f>V32*(1-DropOutProp_men)</f>
        <v>0</v>
      </c>
      <c r="BA32" s="149"/>
      <c r="BB32" s="149"/>
      <c r="BC32" s="149"/>
      <c r="BD32" s="149"/>
      <c r="BE32" s="149"/>
      <c r="BF32" s="149"/>
      <c r="CB32" s="149">
        <f>V32*DropOutProp_men</f>
        <v>0</v>
      </c>
    </row>
    <row r="33" spans="1:85" x14ac:dyDescent="0.3">
      <c r="B33" s="1">
        <v>21</v>
      </c>
      <c r="C33" s="149"/>
      <c r="D33" s="149"/>
      <c r="E33" s="149"/>
      <c r="F33" s="149"/>
      <c r="G33" s="149"/>
      <c r="H33" s="149"/>
      <c r="I33" s="149"/>
      <c r="J33" s="149"/>
      <c r="K33" s="149"/>
      <c r="L33" s="149"/>
      <c r="M33" s="149"/>
      <c r="N33" s="149"/>
      <c r="O33" s="149"/>
      <c r="P33" s="149"/>
      <c r="Q33" s="149"/>
      <c r="R33" s="149"/>
      <c r="S33" s="149"/>
      <c r="T33" s="149"/>
      <c r="U33" s="149"/>
      <c r="V33" s="149"/>
      <c r="W33" s="149">
        <f>IF($B33&lt;=UptakeTime,Enrolment_men/UptakeTime,0)</f>
        <v>0</v>
      </c>
      <c r="X33" s="149"/>
      <c r="Y33" s="149"/>
      <c r="Z33" s="149"/>
      <c r="AA33" s="149"/>
      <c r="AB33" s="149"/>
      <c r="AC33" s="149"/>
      <c r="AE33" s="1"/>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f>W33*(1-DropOutProp_men)</f>
        <v>0</v>
      </c>
      <c r="BB33" s="149"/>
      <c r="BC33" s="149"/>
      <c r="BD33" s="149"/>
      <c r="BE33" s="149"/>
      <c r="BF33" s="149"/>
      <c r="CC33" s="149">
        <f>W33*DropOutProp_men</f>
        <v>0</v>
      </c>
    </row>
    <row r="34" spans="1:85" x14ac:dyDescent="0.3">
      <c r="B34" s="1">
        <v>22</v>
      </c>
      <c r="C34" s="149"/>
      <c r="D34" s="149"/>
      <c r="E34" s="149"/>
      <c r="F34" s="149"/>
      <c r="G34" s="149"/>
      <c r="H34" s="149"/>
      <c r="I34" s="149"/>
      <c r="J34" s="149"/>
      <c r="K34" s="149"/>
      <c r="L34" s="149"/>
      <c r="M34" s="149"/>
      <c r="N34" s="149"/>
      <c r="O34" s="149"/>
      <c r="P34" s="149"/>
      <c r="Q34" s="149"/>
      <c r="R34" s="149"/>
      <c r="S34" s="149"/>
      <c r="T34" s="149"/>
      <c r="U34" s="149"/>
      <c r="V34" s="149"/>
      <c r="W34" s="149"/>
      <c r="X34" s="149">
        <f>IF($B34&lt;=UptakeTime,Enrolment_men/UptakeTime,0)</f>
        <v>0</v>
      </c>
      <c r="Y34" s="149"/>
      <c r="Z34" s="149"/>
      <c r="AA34" s="149"/>
      <c r="AB34" s="149"/>
      <c r="AC34" s="149"/>
      <c r="AE34" s="1"/>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f>X34*(1-DropOutProp_men)</f>
        <v>0</v>
      </c>
      <c r="BC34" s="149"/>
      <c r="BD34" s="149"/>
      <c r="BE34" s="149"/>
      <c r="CD34" s="149">
        <f>X34*DropOutProp_men</f>
        <v>0</v>
      </c>
    </row>
    <row r="35" spans="1:85" x14ac:dyDescent="0.3">
      <c r="B35" s="1">
        <v>23</v>
      </c>
      <c r="C35" s="149"/>
      <c r="D35" s="149"/>
      <c r="E35" s="149"/>
      <c r="F35" s="149"/>
      <c r="G35" s="149"/>
      <c r="H35" s="149"/>
      <c r="I35" s="149"/>
      <c r="J35" s="149"/>
      <c r="K35" s="149"/>
      <c r="L35" s="149"/>
      <c r="M35" s="149"/>
      <c r="N35" s="149"/>
      <c r="O35" s="149"/>
      <c r="P35" s="149"/>
      <c r="Q35" s="149"/>
      <c r="R35" s="149"/>
      <c r="S35" s="149"/>
      <c r="T35" s="149"/>
      <c r="U35" s="149"/>
      <c r="V35" s="149"/>
      <c r="W35" s="149"/>
      <c r="X35" s="149"/>
      <c r="Y35" s="149">
        <f>IF($B35&lt;=UptakeTime,Enrolment_men/UptakeTime,0)</f>
        <v>0</v>
      </c>
      <c r="Z35" s="149"/>
      <c r="AA35" s="149"/>
      <c r="AB35" s="149"/>
      <c r="AC35" s="149"/>
      <c r="AE35" s="1"/>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f>Y35*(1-DropOutProp_men)</f>
        <v>0</v>
      </c>
      <c r="BD35" s="149"/>
      <c r="BE35" s="149"/>
      <c r="CE35" s="149">
        <f>Y35*DropOutProp_men</f>
        <v>0</v>
      </c>
    </row>
    <row r="36" spans="1:85" x14ac:dyDescent="0.3">
      <c r="B36" s="1">
        <v>24</v>
      </c>
      <c r="C36" s="63"/>
      <c r="D36" s="63"/>
      <c r="E36" s="63"/>
      <c r="F36" s="63"/>
      <c r="G36" s="63"/>
      <c r="H36" s="63"/>
      <c r="I36" s="63"/>
      <c r="J36" s="63"/>
      <c r="K36" s="63"/>
      <c r="L36" s="63"/>
      <c r="M36" s="63"/>
      <c r="N36" s="63"/>
      <c r="O36" s="63"/>
      <c r="P36" s="63"/>
      <c r="Q36" s="63"/>
      <c r="R36" s="63"/>
      <c r="S36" s="63"/>
      <c r="T36" s="63"/>
      <c r="U36" s="63"/>
      <c r="V36" s="63"/>
      <c r="W36" s="63"/>
      <c r="X36" s="63"/>
      <c r="Y36" s="63"/>
      <c r="Z36" s="149">
        <f>IF($B36&lt;=UptakeTime,Enrolment_men/UptakeTime,0)</f>
        <v>0</v>
      </c>
      <c r="AA36" s="149"/>
      <c r="AB36" s="149"/>
      <c r="AC36" s="149"/>
      <c r="AE36" s="1"/>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149"/>
      <c r="BD36" s="149">
        <f>Z36*(1-DropOutProp_men)</f>
        <v>0</v>
      </c>
      <c r="BE36" s="149"/>
      <c r="CF36" s="149">
        <f>Z36*DropOutProp_men</f>
        <v>0</v>
      </c>
    </row>
    <row r="37" spans="1:85" x14ac:dyDescent="0.3">
      <c r="B37" s="1">
        <v>25</v>
      </c>
      <c r="C37" s="63"/>
      <c r="D37" s="63"/>
      <c r="E37" s="63"/>
      <c r="F37" s="63"/>
      <c r="G37" s="63"/>
      <c r="H37" s="63"/>
      <c r="I37" s="63"/>
      <c r="J37" s="63"/>
      <c r="K37" s="63"/>
      <c r="L37" s="63"/>
      <c r="M37" s="63"/>
      <c r="N37" s="63"/>
      <c r="O37" s="63"/>
      <c r="P37" s="63"/>
      <c r="Q37" s="63"/>
      <c r="R37" s="63"/>
      <c r="S37" s="63"/>
      <c r="T37" s="63"/>
      <c r="U37" s="63"/>
      <c r="V37" s="63"/>
      <c r="W37" s="63"/>
      <c r="X37" s="63"/>
      <c r="Y37" s="63"/>
      <c r="Z37" s="149"/>
      <c r="AA37" s="149">
        <f>IF($B37&lt;=UptakeTime,Enrolment_men/UptakeTime,0)</f>
        <v>0</v>
      </c>
      <c r="AB37" s="149"/>
      <c r="AC37" s="149"/>
      <c r="AE37" s="1"/>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149"/>
      <c r="BD37" s="149"/>
      <c r="BE37" s="149">
        <f>AA37*(1-DropOutProp_men)</f>
        <v>0</v>
      </c>
      <c r="CG37" s="149">
        <f>AA37*DropOutProp_men</f>
        <v>0</v>
      </c>
    </row>
    <row r="38" spans="1:85" s="5" customFormat="1" x14ac:dyDescent="0.3">
      <c r="B38" s="34" t="s">
        <v>272</v>
      </c>
      <c r="C38" s="154">
        <f>SUM(C13:C37)</f>
        <v>100</v>
      </c>
      <c r="D38" s="154">
        <f>SUM(D13:D37)+C38</f>
        <v>100</v>
      </c>
      <c r="E38" s="154">
        <f t="shared" ref="E38:AB38" si="0">SUM(E13:E37)+D38</f>
        <v>100</v>
      </c>
      <c r="F38" s="154">
        <f t="shared" si="0"/>
        <v>100</v>
      </c>
      <c r="G38" s="154">
        <f t="shared" si="0"/>
        <v>100</v>
      </c>
      <c r="H38" s="154">
        <f t="shared" si="0"/>
        <v>100</v>
      </c>
      <c r="I38" s="154">
        <f t="shared" si="0"/>
        <v>100</v>
      </c>
      <c r="J38" s="154">
        <f t="shared" si="0"/>
        <v>100</v>
      </c>
      <c r="K38" s="154">
        <f t="shared" si="0"/>
        <v>100</v>
      </c>
      <c r="L38" s="154">
        <f t="shared" si="0"/>
        <v>100</v>
      </c>
      <c r="M38" s="154">
        <f t="shared" si="0"/>
        <v>100</v>
      </c>
      <c r="N38" s="154">
        <f t="shared" si="0"/>
        <v>100</v>
      </c>
      <c r="O38" s="154">
        <f t="shared" si="0"/>
        <v>100</v>
      </c>
      <c r="P38" s="154">
        <f t="shared" si="0"/>
        <v>100</v>
      </c>
      <c r="Q38" s="154">
        <f t="shared" si="0"/>
        <v>100</v>
      </c>
      <c r="R38" s="154">
        <f t="shared" si="0"/>
        <v>100</v>
      </c>
      <c r="S38" s="154">
        <f t="shared" si="0"/>
        <v>100</v>
      </c>
      <c r="T38" s="154">
        <f t="shared" si="0"/>
        <v>100</v>
      </c>
      <c r="U38" s="154">
        <f t="shared" si="0"/>
        <v>100</v>
      </c>
      <c r="V38" s="154">
        <f t="shared" si="0"/>
        <v>100</v>
      </c>
      <c r="W38" s="154">
        <f t="shared" si="0"/>
        <v>100</v>
      </c>
      <c r="X38" s="154">
        <f t="shared" si="0"/>
        <v>100</v>
      </c>
      <c r="Y38" s="154">
        <f t="shared" si="0"/>
        <v>100</v>
      </c>
      <c r="Z38" s="154">
        <f t="shared" si="0"/>
        <v>100</v>
      </c>
      <c r="AA38" s="154">
        <f t="shared" si="0"/>
        <v>100</v>
      </c>
      <c r="AB38" s="154">
        <f t="shared" si="0"/>
        <v>100</v>
      </c>
      <c r="AC38" s="154"/>
      <c r="AE38" s="34" t="s">
        <v>311</v>
      </c>
      <c r="AF38" s="154">
        <f>SUM(AF13:AF37)</f>
        <v>0</v>
      </c>
      <c r="AG38" s="154">
        <f>SUM(AG13:AG37)</f>
        <v>70</v>
      </c>
      <c r="AH38" s="154">
        <f t="shared" ref="AH38:BC38" si="1">SUM(AH13:AH37)+AG38</f>
        <v>70</v>
      </c>
      <c r="AI38" s="154">
        <f t="shared" si="1"/>
        <v>70</v>
      </c>
      <c r="AJ38" s="154">
        <f t="shared" si="1"/>
        <v>70</v>
      </c>
      <c r="AK38" s="154">
        <f t="shared" si="1"/>
        <v>70</v>
      </c>
      <c r="AL38" s="154">
        <f t="shared" si="1"/>
        <v>70</v>
      </c>
      <c r="AM38" s="154">
        <f t="shared" si="1"/>
        <v>70</v>
      </c>
      <c r="AN38" s="154">
        <f t="shared" si="1"/>
        <v>70</v>
      </c>
      <c r="AO38" s="154">
        <f t="shared" si="1"/>
        <v>70</v>
      </c>
      <c r="AP38" s="154">
        <f t="shared" si="1"/>
        <v>70</v>
      </c>
      <c r="AQ38" s="154">
        <f t="shared" si="1"/>
        <v>70</v>
      </c>
      <c r="AR38" s="154">
        <f t="shared" si="1"/>
        <v>70</v>
      </c>
      <c r="AS38" s="154">
        <f t="shared" si="1"/>
        <v>70</v>
      </c>
      <c r="AT38" s="154">
        <f t="shared" si="1"/>
        <v>70</v>
      </c>
      <c r="AU38" s="154">
        <f t="shared" si="1"/>
        <v>70</v>
      </c>
      <c r="AV38" s="154">
        <f t="shared" si="1"/>
        <v>70</v>
      </c>
      <c r="AW38" s="154">
        <f t="shared" si="1"/>
        <v>70</v>
      </c>
      <c r="AX38" s="154">
        <f t="shared" si="1"/>
        <v>70</v>
      </c>
      <c r="AY38" s="154">
        <f t="shared" si="1"/>
        <v>70</v>
      </c>
      <c r="AZ38" s="154">
        <f t="shared" si="1"/>
        <v>70</v>
      </c>
      <c r="BA38" s="154">
        <f t="shared" si="1"/>
        <v>70</v>
      </c>
      <c r="BB38" s="154">
        <f t="shared" si="1"/>
        <v>70</v>
      </c>
      <c r="BC38" s="154">
        <f t="shared" si="1"/>
        <v>70</v>
      </c>
      <c r="BD38" s="154">
        <f>SUM(BE13:BE37)+BC38</f>
        <v>70</v>
      </c>
      <c r="BE38" s="154">
        <f>SUM(BF13:BF37)+BD38</f>
        <v>70</v>
      </c>
      <c r="BG38" s="34" t="s">
        <v>273</v>
      </c>
      <c r="BH38" s="154">
        <f>SUM(BH13:BH37)</f>
        <v>0</v>
      </c>
      <c r="BI38" s="154">
        <f>SUM(BI13:BI37)</f>
        <v>30</v>
      </c>
      <c r="BJ38" s="154">
        <f>SUM(BJ13:BJ37)+BI38</f>
        <v>30</v>
      </c>
      <c r="BK38" s="154">
        <f t="shared" ref="BK38:CG38" si="2">SUM(BK13:BK37)+BJ38</f>
        <v>30</v>
      </c>
      <c r="BL38" s="154">
        <f t="shared" si="2"/>
        <v>30</v>
      </c>
      <c r="BM38" s="154">
        <f t="shared" si="2"/>
        <v>30</v>
      </c>
      <c r="BN38" s="154">
        <f t="shared" si="2"/>
        <v>30</v>
      </c>
      <c r="BO38" s="154">
        <f t="shared" si="2"/>
        <v>30</v>
      </c>
      <c r="BP38" s="154">
        <f t="shared" si="2"/>
        <v>30</v>
      </c>
      <c r="BQ38" s="154">
        <f t="shared" si="2"/>
        <v>30</v>
      </c>
      <c r="BR38" s="154">
        <f t="shared" si="2"/>
        <v>30</v>
      </c>
      <c r="BS38" s="154">
        <f t="shared" si="2"/>
        <v>30</v>
      </c>
      <c r="BT38" s="154">
        <f t="shared" si="2"/>
        <v>30</v>
      </c>
      <c r="BU38" s="154">
        <f t="shared" si="2"/>
        <v>30</v>
      </c>
      <c r="BV38" s="154">
        <f t="shared" si="2"/>
        <v>30</v>
      </c>
      <c r="BW38" s="154">
        <f t="shared" si="2"/>
        <v>30</v>
      </c>
      <c r="BX38" s="154">
        <f t="shared" si="2"/>
        <v>30</v>
      </c>
      <c r="BY38" s="154">
        <f t="shared" si="2"/>
        <v>30</v>
      </c>
      <c r="BZ38" s="154">
        <f t="shared" si="2"/>
        <v>30</v>
      </c>
      <c r="CA38" s="154">
        <f t="shared" si="2"/>
        <v>30</v>
      </c>
      <c r="CB38" s="154">
        <f t="shared" si="2"/>
        <v>30</v>
      </c>
      <c r="CC38" s="154">
        <f t="shared" si="2"/>
        <v>30</v>
      </c>
      <c r="CD38" s="154">
        <f t="shared" si="2"/>
        <v>30</v>
      </c>
      <c r="CE38" s="154">
        <f t="shared" si="2"/>
        <v>30</v>
      </c>
      <c r="CF38" s="154">
        <f t="shared" si="2"/>
        <v>30</v>
      </c>
      <c r="CG38" s="154">
        <f t="shared" si="2"/>
        <v>30</v>
      </c>
    </row>
    <row r="39" spans="1:85" s="5" customFormat="1" x14ac:dyDescent="0.3">
      <c r="B39" s="3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row>
    <row r="40" spans="1:85" s="14" customFormat="1" x14ac:dyDescent="0.3">
      <c r="A40" s="54" t="s">
        <v>279</v>
      </c>
    </row>
    <row r="41" spans="1:85" s="5" customFormat="1" x14ac:dyDescent="0.3">
      <c r="A41" s="11"/>
      <c r="B41" s="11"/>
      <c r="C41" s="1" t="s">
        <v>13</v>
      </c>
      <c r="D41"/>
      <c r="E41"/>
      <c r="F41"/>
      <c r="G41"/>
      <c r="H41"/>
      <c r="I41"/>
      <c r="J41"/>
      <c r="K41"/>
      <c r="L41"/>
      <c r="M41"/>
      <c r="N41"/>
      <c r="O41"/>
      <c r="P41"/>
      <c r="Q41"/>
      <c r="R41"/>
      <c r="S41"/>
      <c r="T41"/>
      <c r="U41"/>
      <c r="V41"/>
      <c r="W41"/>
      <c r="X41"/>
      <c r="Y41"/>
      <c r="Z41"/>
      <c r="AA41"/>
      <c r="AB41"/>
      <c r="AC41"/>
    </row>
    <row r="42" spans="1:85" s="5" customFormat="1" x14ac:dyDescent="0.3">
      <c r="A42"/>
      <c r="B42"/>
      <c r="C42" s="1">
        <v>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row>
    <row r="43" spans="1:85" s="5" customFormat="1" x14ac:dyDescent="0.3">
      <c r="A43" s="1" t="s">
        <v>12</v>
      </c>
      <c r="B43" s="1">
        <v>1</v>
      </c>
      <c r="C43" s="149">
        <f>C13</f>
        <v>100</v>
      </c>
      <c r="D43" s="149">
        <f>AG13-D172-D237-D302-D367-D432-D497</f>
        <v>69.843829999999997</v>
      </c>
      <c r="E43" s="157">
        <f t="shared" ref="E43:AB43" si="3">D43-E172-E237-E302-E367-E432-E497</f>
        <v>69.65209691308614</v>
      </c>
      <c r="F43" s="157">
        <f t="shared" si="3"/>
        <v>69.420312656681787</v>
      </c>
      <c r="G43" s="157">
        <f t="shared" si="3"/>
        <v>69.151309673138684</v>
      </c>
      <c r="H43" s="157">
        <f t="shared" si="3"/>
        <v>68.853023121242003</v>
      </c>
      <c r="I43" s="157">
        <f t="shared" si="3"/>
        <v>68.503940819946607</v>
      </c>
      <c r="J43" s="157">
        <f t="shared" si="3"/>
        <v>68.108848667575373</v>
      </c>
      <c r="K43" s="157">
        <f t="shared" si="3"/>
        <v>67.663841403864708</v>
      </c>
      <c r="L43" s="157">
        <f t="shared" si="3"/>
        <v>67.178978325962959</v>
      </c>
      <c r="M43" s="157">
        <f t="shared" si="3"/>
        <v>66.656378162949167</v>
      </c>
      <c r="N43" s="157">
        <f t="shared" si="3"/>
        <v>66.054371298701867</v>
      </c>
      <c r="O43" s="157">
        <f t="shared" si="3"/>
        <v>65.377094577230295</v>
      </c>
      <c r="P43" s="157">
        <f t="shared" si="3"/>
        <v>64.634854026590929</v>
      </c>
      <c r="Q43" s="157">
        <f t="shared" si="3"/>
        <v>63.824253816715078</v>
      </c>
      <c r="R43" s="157">
        <f t="shared" si="3"/>
        <v>62.949381171329854</v>
      </c>
      <c r="S43" s="157">
        <f t="shared" si="3"/>
        <v>62.001081322105065</v>
      </c>
      <c r="T43" s="157">
        <f t="shared" si="3"/>
        <v>60.974437932831798</v>
      </c>
      <c r="U43" s="157">
        <f t="shared" si="3"/>
        <v>59.885938835412183</v>
      </c>
      <c r="V43" s="157">
        <f t="shared" si="3"/>
        <v>58.734111180080006</v>
      </c>
      <c r="W43" s="157">
        <f t="shared" si="3"/>
        <v>57.55967627583577</v>
      </c>
      <c r="X43" s="157">
        <f t="shared" si="3"/>
        <v>56.248156837133756</v>
      </c>
      <c r="Y43" s="157">
        <f t="shared" si="3"/>
        <v>54.810399873470644</v>
      </c>
      <c r="Z43" s="157">
        <f t="shared" si="3"/>
        <v>53.289014139559193</v>
      </c>
      <c r="AA43" s="157">
        <f t="shared" si="3"/>
        <v>51.652493222605258</v>
      </c>
      <c r="AB43" s="157">
        <f t="shared" si="3"/>
        <v>49.890173952586053</v>
      </c>
      <c r="AC43" s="149"/>
    </row>
    <row r="44" spans="1:85" s="5" customFormat="1" x14ac:dyDescent="0.3">
      <c r="A44"/>
      <c r="B44" s="1">
        <v>2</v>
      </c>
      <c r="C44" s="149"/>
      <c r="D44" s="149">
        <f>D14</f>
        <v>0</v>
      </c>
      <c r="E44" s="149">
        <f>AH14-E173-E238-E303-E368-E433-E498</f>
        <v>0</v>
      </c>
      <c r="F44" s="157">
        <f t="shared" ref="F44:AB44" si="4">E44-F173-F238-F303-F368-F433-F498</f>
        <v>0</v>
      </c>
      <c r="G44" s="157">
        <f t="shared" si="4"/>
        <v>0</v>
      </c>
      <c r="H44" s="157">
        <f t="shared" si="4"/>
        <v>0</v>
      </c>
      <c r="I44" s="157">
        <f t="shared" si="4"/>
        <v>0</v>
      </c>
      <c r="J44" s="157">
        <f t="shared" si="4"/>
        <v>0</v>
      </c>
      <c r="K44" s="157">
        <f t="shared" si="4"/>
        <v>0</v>
      </c>
      <c r="L44" s="157">
        <f t="shared" si="4"/>
        <v>0</v>
      </c>
      <c r="M44" s="157">
        <f t="shared" si="4"/>
        <v>0</v>
      </c>
      <c r="N44" s="157">
        <f t="shared" si="4"/>
        <v>0</v>
      </c>
      <c r="O44" s="157">
        <f t="shared" si="4"/>
        <v>0</v>
      </c>
      <c r="P44" s="157">
        <f t="shared" si="4"/>
        <v>0</v>
      </c>
      <c r="Q44" s="157">
        <f t="shared" si="4"/>
        <v>0</v>
      </c>
      <c r="R44" s="157">
        <f t="shared" si="4"/>
        <v>0</v>
      </c>
      <c r="S44" s="157">
        <f t="shared" si="4"/>
        <v>0</v>
      </c>
      <c r="T44" s="157">
        <f t="shared" si="4"/>
        <v>0</v>
      </c>
      <c r="U44" s="157">
        <f t="shared" si="4"/>
        <v>0</v>
      </c>
      <c r="V44" s="157">
        <f t="shared" si="4"/>
        <v>0</v>
      </c>
      <c r="W44" s="157">
        <f t="shared" si="4"/>
        <v>0</v>
      </c>
      <c r="X44" s="157">
        <f t="shared" si="4"/>
        <v>0</v>
      </c>
      <c r="Y44" s="157">
        <f t="shared" si="4"/>
        <v>0</v>
      </c>
      <c r="Z44" s="157">
        <f t="shared" si="4"/>
        <v>0</v>
      </c>
      <c r="AA44" s="157">
        <f t="shared" si="4"/>
        <v>0</v>
      </c>
      <c r="AB44" s="157">
        <f t="shared" si="4"/>
        <v>0</v>
      </c>
      <c r="AC44" s="159"/>
      <c r="AD44" s="159"/>
      <c r="AE44" s="6"/>
      <c r="AF44" s="6"/>
      <c r="AG44" s="6"/>
      <c r="AH44" s="6"/>
      <c r="AI44" s="6"/>
      <c r="AJ44" s="6"/>
      <c r="AK44" s="6"/>
      <c r="AL44" s="6"/>
      <c r="AM44" s="6"/>
      <c r="AN44" s="6"/>
      <c r="AO44" s="6"/>
      <c r="AP44" s="6"/>
      <c r="AQ44" s="6"/>
      <c r="AR44" s="6"/>
      <c r="AS44" s="6"/>
      <c r="AT44" s="6"/>
      <c r="AU44" s="6"/>
      <c r="AV44" s="6"/>
      <c r="AW44" s="6"/>
      <c r="AX44" s="6"/>
      <c r="AY44" s="6"/>
      <c r="AZ44" s="6"/>
    </row>
    <row r="45" spans="1:85" s="5" customFormat="1" x14ac:dyDescent="0.3">
      <c r="A45"/>
      <c r="B45" s="1">
        <v>3</v>
      </c>
      <c r="C45" s="149"/>
      <c r="D45" s="149"/>
      <c r="E45" s="149">
        <f>E15</f>
        <v>0</v>
      </c>
      <c r="F45" s="149">
        <f>AI15-F174-F239-F304-F369-F434-F499</f>
        <v>0</v>
      </c>
      <c r="G45" s="157">
        <f t="shared" ref="G45:AB45" si="5">F45-G174-G239-G304-G369-G434-G499</f>
        <v>0</v>
      </c>
      <c r="H45" s="157">
        <f t="shared" si="5"/>
        <v>0</v>
      </c>
      <c r="I45" s="157">
        <f t="shared" si="5"/>
        <v>0</v>
      </c>
      <c r="J45" s="157">
        <f t="shared" si="5"/>
        <v>0</v>
      </c>
      <c r="K45" s="157">
        <f t="shared" si="5"/>
        <v>0</v>
      </c>
      <c r="L45" s="157">
        <f t="shared" si="5"/>
        <v>0</v>
      </c>
      <c r="M45" s="157">
        <f t="shared" si="5"/>
        <v>0</v>
      </c>
      <c r="N45" s="157">
        <f t="shared" si="5"/>
        <v>0</v>
      </c>
      <c r="O45" s="157">
        <f t="shared" si="5"/>
        <v>0</v>
      </c>
      <c r="P45" s="157">
        <f t="shared" si="5"/>
        <v>0</v>
      </c>
      <c r="Q45" s="157">
        <f t="shared" si="5"/>
        <v>0</v>
      </c>
      <c r="R45" s="157">
        <f t="shared" si="5"/>
        <v>0</v>
      </c>
      <c r="S45" s="157">
        <f t="shared" si="5"/>
        <v>0</v>
      </c>
      <c r="T45" s="157">
        <f t="shared" si="5"/>
        <v>0</v>
      </c>
      <c r="U45" s="157">
        <f t="shared" si="5"/>
        <v>0</v>
      </c>
      <c r="V45" s="157">
        <f t="shared" si="5"/>
        <v>0</v>
      </c>
      <c r="W45" s="157">
        <f t="shared" si="5"/>
        <v>0</v>
      </c>
      <c r="X45" s="157">
        <f t="shared" si="5"/>
        <v>0</v>
      </c>
      <c r="Y45" s="157">
        <f t="shared" si="5"/>
        <v>0</v>
      </c>
      <c r="Z45" s="157">
        <f t="shared" si="5"/>
        <v>0</v>
      </c>
      <c r="AA45" s="157">
        <f t="shared" si="5"/>
        <v>0</v>
      </c>
      <c r="AB45" s="157">
        <f t="shared" si="5"/>
        <v>0</v>
      </c>
      <c r="AC45" s="159"/>
      <c r="AD45" s="159"/>
      <c r="AE45" s="159"/>
      <c r="AF45" s="6"/>
      <c r="AG45" s="6"/>
      <c r="AH45" s="6"/>
      <c r="AI45" s="6"/>
      <c r="AJ45" s="6"/>
      <c r="AK45" s="6"/>
      <c r="AL45" s="6"/>
      <c r="AM45" s="6"/>
      <c r="AN45" s="6"/>
      <c r="AO45" s="6"/>
      <c r="AP45" s="6"/>
      <c r="AQ45" s="6"/>
      <c r="AR45" s="6"/>
      <c r="AS45" s="6"/>
      <c r="AT45" s="6"/>
      <c r="AU45" s="6"/>
      <c r="AV45" s="6"/>
      <c r="AW45" s="6"/>
      <c r="AX45" s="6"/>
      <c r="AY45" s="6"/>
      <c r="AZ45" s="6"/>
    </row>
    <row r="46" spans="1:85" s="5" customFormat="1" x14ac:dyDescent="0.3">
      <c r="A46"/>
      <c r="B46" s="1">
        <v>4</v>
      </c>
      <c r="C46" s="149"/>
      <c r="D46" s="149"/>
      <c r="E46" s="149"/>
      <c r="F46" s="149">
        <f>F16</f>
        <v>0</v>
      </c>
      <c r="G46" s="149">
        <f>AJ16-G175-G240-G305-G370-G435-G500</f>
        <v>0</v>
      </c>
      <c r="H46" s="157">
        <f t="shared" ref="H46:AB46" si="6">G46-H175-H240-H305-H370-H435-H500</f>
        <v>0</v>
      </c>
      <c r="I46" s="157">
        <f t="shared" si="6"/>
        <v>0</v>
      </c>
      <c r="J46" s="157">
        <f t="shared" si="6"/>
        <v>0</v>
      </c>
      <c r="K46" s="157">
        <f t="shared" si="6"/>
        <v>0</v>
      </c>
      <c r="L46" s="157">
        <f t="shared" si="6"/>
        <v>0</v>
      </c>
      <c r="M46" s="157">
        <f t="shared" si="6"/>
        <v>0</v>
      </c>
      <c r="N46" s="157">
        <f t="shared" si="6"/>
        <v>0</v>
      </c>
      <c r="O46" s="157">
        <f t="shared" si="6"/>
        <v>0</v>
      </c>
      <c r="P46" s="157">
        <f t="shared" si="6"/>
        <v>0</v>
      </c>
      <c r="Q46" s="157">
        <f t="shared" si="6"/>
        <v>0</v>
      </c>
      <c r="R46" s="157">
        <f t="shared" si="6"/>
        <v>0</v>
      </c>
      <c r="S46" s="157">
        <f t="shared" si="6"/>
        <v>0</v>
      </c>
      <c r="T46" s="157">
        <f t="shared" si="6"/>
        <v>0</v>
      </c>
      <c r="U46" s="157">
        <f t="shared" si="6"/>
        <v>0</v>
      </c>
      <c r="V46" s="157">
        <f t="shared" si="6"/>
        <v>0</v>
      </c>
      <c r="W46" s="157">
        <f t="shared" si="6"/>
        <v>0</v>
      </c>
      <c r="X46" s="157">
        <f t="shared" si="6"/>
        <v>0</v>
      </c>
      <c r="Y46" s="157">
        <f t="shared" si="6"/>
        <v>0</v>
      </c>
      <c r="Z46" s="157">
        <f t="shared" si="6"/>
        <v>0</v>
      </c>
      <c r="AA46" s="157">
        <f t="shared" si="6"/>
        <v>0</v>
      </c>
      <c r="AB46" s="157">
        <f t="shared" si="6"/>
        <v>0</v>
      </c>
      <c r="AC46" s="159"/>
      <c r="AD46" s="159"/>
      <c r="AE46" s="159"/>
      <c r="AF46" s="6"/>
      <c r="AG46" s="6"/>
      <c r="AH46" s="6"/>
      <c r="AI46" s="6"/>
      <c r="AJ46" s="6"/>
      <c r="AK46" s="6"/>
      <c r="AL46" s="6"/>
      <c r="AM46" s="6"/>
      <c r="AN46" s="6"/>
      <c r="AO46" s="6"/>
      <c r="AP46" s="6"/>
      <c r="AQ46" s="6"/>
      <c r="AR46" s="6"/>
      <c r="AS46" s="6"/>
      <c r="AT46" s="6"/>
      <c r="AU46" s="6"/>
      <c r="AV46" s="6"/>
      <c r="AW46" s="6"/>
      <c r="AX46" s="6"/>
      <c r="AY46" s="6"/>
      <c r="AZ46" s="6"/>
    </row>
    <row r="47" spans="1:85" s="5" customFormat="1" x14ac:dyDescent="0.3">
      <c r="A47"/>
      <c r="B47" s="1">
        <v>5</v>
      </c>
      <c r="C47" s="149"/>
      <c r="D47" s="149"/>
      <c r="E47" s="149"/>
      <c r="F47" s="149"/>
      <c r="G47" s="149">
        <f>G17</f>
        <v>0</v>
      </c>
      <c r="H47" s="149">
        <f>AK17-H176-H241-H306-H371-H436-H501</f>
        <v>0</v>
      </c>
      <c r="I47" s="157">
        <f t="shared" ref="I47:AB47" si="7">H47-I176-I241-I306-I371-I436-I501</f>
        <v>0</v>
      </c>
      <c r="J47" s="157">
        <f t="shared" si="7"/>
        <v>0</v>
      </c>
      <c r="K47" s="157">
        <f t="shared" si="7"/>
        <v>0</v>
      </c>
      <c r="L47" s="157">
        <f t="shared" si="7"/>
        <v>0</v>
      </c>
      <c r="M47" s="157">
        <f t="shared" si="7"/>
        <v>0</v>
      </c>
      <c r="N47" s="157">
        <f t="shared" si="7"/>
        <v>0</v>
      </c>
      <c r="O47" s="157">
        <f t="shared" si="7"/>
        <v>0</v>
      </c>
      <c r="P47" s="157">
        <f t="shared" si="7"/>
        <v>0</v>
      </c>
      <c r="Q47" s="157">
        <f t="shared" si="7"/>
        <v>0</v>
      </c>
      <c r="R47" s="157">
        <f t="shared" si="7"/>
        <v>0</v>
      </c>
      <c r="S47" s="157">
        <f t="shared" si="7"/>
        <v>0</v>
      </c>
      <c r="T47" s="157">
        <f t="shared" si="7"/>
        <v>0</v>
      </c>
      <c r="U47" s="157">
        <f t="shared" si="7"/>
        <v>0</v>
      </c>
      <c r="V47" s="157">
        <f t="shared" si="7"/>
        <v>0</v>
      </c>
      <c r="W47" s="157">
        <f t="shared" si="7"/>
        <v>0</v>
      </c>
      <c r="X47" s="157">
        <f t="shared" si="7"/>
        <v>0</v>
      </c>
      <c r="Y47" s="157">
        <f t="shared" si="7"/>
        <v>0</v>
      </c>
      <c r="Z47" s="157">
        <f t="shared" si="7"/>
        <v>0</v>
      </c>
      <c r="AA47" s="157">
        <f t="shared" si="7"/>
        <v>0</v>
      </c>
      <c r="AB47" s="157">
        <f t="shared" si="7"/>
        <v>0</v>
      </c>
      <c r="AC47" s="159"/>
      <c r="AD47" s="159"/>
      <c r="AE47" s="159"/>
      <c r="AF47" s="159"/>
      <c r="AG47" s="6"/>
      <c r="AH47" s="6"/>
      <c r="AI47" s="6"/>
      <c r="AJ47" s="6"/>
      <c r="AK47" s="6"/>
      <c r="AL47" s="6"/>
      <c r="AM47" s="6"/>
      <c r="AN47" s="6"/>
      <c r="AO47" s="6"/>
      <c r="AP47" s="6"/>
      <c r="AQ47" s="6"/>
      <c r="AR47" s="6"/>
      <c r="AS47" s="6"/>
      <c r="AT47" s="6"/>
      <c r="AU47" s="6"/>
      <c r="AV47" s="6"/>
      <c r="AW47" s="6"/>
      <c r="AX47" s="6"/>
      <c r="AY47" s="6"/>
      <c r="AZ47" s="6"/>
    </row>
    <row r="48" spans="1:85" s="5" customFormat="1" x14ac:dyDescent="0.3">
      <c r="A48"/>
      <c r="B48" s="1">
        <v>6</v>
      </c>
      <c r="C48" s="149"/>
      <c r="D48" s="149"/>
      <c r="E48" s="149"/>
      <c r="F48" s="149"/>
      <c r="G48" s="149"/>
      <c r="H48" s="149">
        <f>H18</f>
        <v>0</v>
      </c>
      <c r="I48" s="149">
        <f>AL18-I177-I242-I307-I372-I437-I502</f>
        <v>0</v>
      </c>
      <c r="J48" s="157">
        <f t="shared" ref="J48:AB48" si="8">I48-J177-J242-J307-J372-J437-J502</f>
        <v>0</v>
      </c>
      <c r="K48" s="157">
        <f t="shared" si="8"/>
        <v>0</v>
      </c>
      <c r="L48" s="157">
        <f t="shared" si="8"/>
        <v>0</v>
      </c>
      <c r="M48" s="157">
        <f t="shared" si="8"/>
        <v>0</v>
      </c>
      <c r="N48" s="157">
        <f t="shared" si="8"/>
        <v>0</v>
      </c>
      <c r="O48" s="157">
        <f t="shared" si="8"/>
        <v>0</v>
      </c>
      <c r="P48" s="157">
        <f t="shared" si="8"/>
        <v>0</v>
      </c>
      <c r="Q48" s="157">
        <f t="shared" si="8"/>
        <v>0</v>
      </c>
      <c r="R48" s="157">
        <f t="shared" si="8"/>
        <v>0</v>
      </c>
      <c r="S48" s="157">
        <f t="shared" si="8"/>
        <v>0</v>
      </c>
      <c r="T48" s="157">
        <f t="shared" si="8"/>
        <v>0</v>
      </c>
      <c r="U48" s="157">
        <f t="shared" si="8"/>
        <v>0</v>
      </c>
      <c r="V48" s="157">
        <f t="shared" si="8"/>
        <v>0</v>
      </c>
      <c r="W48" s="157">
        <f t="shared" si="8"/>
        <v>0</v>
      </c>
      <c r="X48" s="157">
        <f t="shared" si="8"/>
        <v>0</v>
      </c>
      <c r="Y48" s="157">
        <f t="shared" si="8"/>
        <v>0</v>
      </c>
      <c r="Z48" s="157">
        <f t="shared" si="8"/>
        <v>0</v>
      </c>
      <c r="AA48" s="157">
        <f t="shared" si="8"/>
        <v>0</v>
      </c>
      <c r="AB48" s="157">
        <f t="shared" si="8"/>
        <v>0</v>
      </c>
      <c r="AC48" s="159"/>
      <c r="AD48" s="159"/>
      <c r="AE48" s="159"/>
      <c r="AF48" s="159"/>
      <c r="AG48" s="159"/>
      <c r="AH48" s="159"/>
      <c r="AI48" s="6"/>
      <c r="AJ48" s="6"/>
      <c r="AK48" s="6"/>
      <c r="AL48" s="6"/>
      <c r="AM48" s="6"/>
      <c r="AN48" s="6"/>
      <c r="AO48" s="6"/>
      <c r="AP48" s="6"/>
      <c r="AQ48" s="6"/>
      <c r="AR48" s="6"/>
      <c r="AS48" s="6"/>
      <c r="AT48" s="6"/>
      <c r="AU48" s="6"/>
      <c r="AV48" s="6"/>
      <c r="AW48" s="6"/>
      <c r="AX48" s="6"/>
      <c r="AY48" s="6"/>
      <c r="AZ48" s="6"/>
      <c r="BA48" s="6"/>
      <c r="BB48" s="6"/>
      <c r="BC48" s="6"/>
    </row>
    <row r="49" spans="1:55" s="5" customFormat="1" x14ac:dyDescent="0.3">
      <c r="A49"/>
      <c r="B49" s="1">
        <v>7</v>
      </c>
      <c r="C49" s="149"/>
      <c r="D49" s="149"/>
      <c r="E49" s="149"/>
      <c r="F49" s="149"/>
      <c r="G49" s="149"/>
      <c r="H49" s="149"/>
      <c r="I49" s="149">
        <f>I19</f>
        <v>0</v>
      </c>
      <c r="J49" s="149">
        <f>AM19-J178-J243-J308-J373-J438-J503</f>
        <v>0</v>
      </c>
      <c r="K49" s="157">
        <f t="shared" ref="K49:AB49" si="9">J49-K178-K243-K308-K373-K438-K503</f>
        <v>0</v>
      </c>
      <c r="L49" s="157">
        <f t="shared" si="9"/>
        <v>0</v>
      </c>
      <c r="M49" s="157">
        <f t="shared" si="9"/>
        <v>0</v>
      </c>
      <c r="N49" s="157">
        <f t="shared" si="9"/>
        <v>0</v>
      </c>
      <c r="O49" s="157">
        <f t="shared" si="9"/>
        <v>0</v>
      </c>
      <c r="P49" s="157">
        <f t="shared" si="9"/>
        <v>0</v>
      </c>
      <c r="Q49" s="157">
        <f t="shared" si="9"/>
        <v>0</v>
      </c>
      <c r="R49" s="157">
        <f t="shared" si="9"/>
        <v>0</v>
      </c>
      <c r="S49" s="157">
        <f t="shared" si="9"/>
        <v>0</v>
      </c>
      <c r="T49" s="157">
        <f t="shared" si="9"/>
        <v>0</v>
      </c>
      <c r="U49" s="157">
        <f t="shared" si="9"/>
        <v>0</v>
      </c>
      <c r="V49" s="157">
        <f t="shared" si="9"/>
        <v>0</v>
      </c>
      <c r="W49" s="157">
        <f t="shared" si="9"/>
        <v>0</v>
      </c>
      <c r="X49" s="157">
        <f t="shared" si="9"/>
        <v>0</v>
      </c>
      <c r="Y49" s="157">
        <f t="shared" si="9"/>
        <v>0</v>
      </c>
      <c r="Z49" s="157">
        <f t="shared" si="9"/>
        <v>0</v>
      </c>
      <c r="AA49" s="157">
        <f t="shared" si="9"/>
        <v>0</v>
      </c>
      <c r="AB49" s="157">
        <f t="shared" si="9"/>
        <v>0</v>
      </c>
      <c r="AC49" s="159"/>
      <c r="AD49" s="159"/>
      <c r="AE49" s="159"/>
      <c r="AF49" s="159"/>
      <c r="AG49" s="159"/>
      <c r="AH49" s="159"/>
      <c r="AI49" s="159"/>
      <c r="AJ49" s="6"/>
      <c r="AK49" s="6"/>
      <c r="AL49" s="6"/>
      <c r="AM49" s="6"/>
      <c r="AN49" s="6"/>
      <c r="AO49" s="6"/>
      <c r="AP49" s="6"/>
      <c r="AQ49" s="6"/>
      <c r="AR49" s="6"/>
      <c r="AS49" s="6"/>
      <c r="AT49" s="6"/>
      <c r="AU49" s="6"/>
      <c r="AV49" s="6"/>
      <c r="AW49" s="6"/>
      <c r="AX49" s="6"/>
      <c r="AY49" s="6"/>
      <c r="AZ49" s="6"/>
      <c r="BA49" s="6"/>
      <c r="BB49" s="6"/>
      <c r="BC49" s="6"/>
    </row>
    <row r="50" spans="1:55" s="5" customFormat="1" x14ac:dyDescent="0.3">
      <c r="A50"/>
      <c r="B50" s="1">
        <v>8</v>
      </c>
      <c r="C50" s="149"/>
      <c r="D50" s="149"/>
      <c r="E50" s="149"/>
      <c r="F50" s="149"/>
      <c r="G50" s="149"/>
      <c r="H50" s="149"/>
      <c r="I50" s="149"/>
      <c r="J50" s="149">
        <f>J20</f>
        <v>0</v>
      </c>
      <c r="K50" s="149">
        <f>AN20-K179-K244-K309-K374-K439-K504</f>
        <v>0</v>
      </c>
      <c r="L50" s="157">
        <f t="shared" ref="L50:AB50" si="10">K50-L179-L244-L309-L374-L439-L504</f>
        <v>0</v>
      </c>
      <c r="M50" s="157">
        <f t="shared" si="10"/>
        <v>0</v>
      </c>
      <c r="N50" s="157">
        <f t="shared" si="10"/>
        <v>0</v>
      </c>
      <c r="O50" s="157">
        <f t="shared" si="10"/>
        <v>0</v>
      </c>
      <c r="P50" s="157">
        <f t="shared" si="10"/>
        <v>0</v>
      </c>
      <c r="Q50" s="157">
        <f t="shared" si="10"/>
        <v>0</v>
      </c>
      <c r="R50" s="157">
        <f t="shared" si="10"/>
        <v>0</v>
      </c>
      <c r="S50" s="157">
        <f t="shared" si="10"/>
        <v>0</v>
      </c>
      <c r="T50" s="157">
        <f t="shared" si="10"/>
        <v>0</v>
      </c>
      <c r="U50" s="157">
        <f t="shared" si="10"/>
        <v>0</v>
      </c>
      <c r="V50" s="157">
        <f t="shared" si="10"/>
        <v>0</v>
      </c>
      <c r="W50" s="157">
        <f t="shared" si="10"/>
        <v>0</v>
      </c>
      <c r="X50" s="157">
        <f t="shared" si="10"/>
        <v>0</v>
      </c>
      <c r="Y50" s="157">
        <f t="shared" si="10"/>
        <v>0</v>
      </c>
      <c r="Z50" s="157">
        <f t="shared" si="10"/>
        <v>0</v>
      </c>
      <c r="AA50" s="157">
        <f t="shared" si="10"/>
        <v>0</v>
      </c>
      <c r="AB50" s="157">
        <f t="shared" si="10"/>
        <v>0</v>
      </c>
      <c r="AC50" s="159"/>
      <c r="AD50" s="159"/>
      <c r="AE50" s="159"/>
      <c r="AF50" s="159"/>
      <c r="AG50" s="159"/>
      <c r="AH50" s="159"/>
      <c r="AI50" s="159"/>
      <c r="AJ50" s="159"/>
      <c r="AK50" s="6"/>
      <c r="AL50" s="6"/>
      <c r="AM50" s="6"/>
      <c r="AN50" s="6"/>
      <c r="AO50" s="6"/>
      <c r="AP50" s="6"/>
      <c r="AQ50" s="6"/>
      <c r="AR50" s="6"/>
      <c r="AS50" s="6"/>
      <c r="AT50" s="6"/>
      <c r="AU50" s="6"/>
      <c r="AV50" s="6"/>
      <c r="AW50" s="6"/>
      <c r="AX50" s="6"/>
      <c r="AY50" s="6"/>
      <c r="AZ50" s="6"/>
      <c r="BA50" s="6"/>
      <c r="BB50" s="6"/>
      <c r="BC50" s="6"/>
    </row>
    <row r="51" spans="1:55" s="5" customFormat="1" x14ac:dyDescent="0.3">
      <c r="A51"/>
      <c r="B51" s="1">
        <v>9</v>
      </c>
      <c r="C51" s="149"/>
      <c r="D51" s="149"/>
      <c r="E51" s="149"/>
      <c r="F51" s="149"/>
      <c r="G51" s="149"/>
      <c r="H51" s="149"/>
      <c r="I51" s="149"/>
      <c r="J51" s="149"/>
      <c r="K51" s="149">
        <f>K21</f>
        <v>0</v>
      </c>
      <c r="L51" s="149">
        <f>AO21-L180-L245-L310-L375-L440-L505</f>
        <v>0</v>
      </c>
      <c r="M51" s="157">
        <f t="shared" ref="M51:AB51" si="11">L51-M180-M245-M310-M375-M440-M505</f>
        <v>0</v>
      </c>
      <c r="N51" s="157">
        <f t="shared" si="11"/>
        <v>0</v>
      </c>
      <c r="O51" s="157">
        <f t="shared" si="11"/>
        <v>0</v>
      </c>
      <c r="P51" s="157">
        <f t="shared" si="11"/>
        <v>0</v>
      </c>
      <c r="Q51" s="157">
        <f t="shared" si="11"/>
        <v>0</v>
      </c>
      <c r="R51" s="157">
        <f t="shared" si="11"/>
        <v>0</v>
      </c>
      <c r="S51" s="157">
        <f t="shared" si="11"/>
        <v>0</v>
      </c>
      <c r="T51" s="157">
        <f t="shared" si="11"/>
        <v>0</v>
      </c>
      <c r="U51" s="157">
        <f t="shared" si="11"/>
        <v>0</v>
      </c>
      <c r="V51" s="157">
        <f t="shared" si="11"/>
        <v>0</v>
      </c>
      <c r="W51" s="157">
        <f t="shared" si="11"/>
        <v>0</v>
      </c>
      <c r="X51" s="157">
        <f t="shared" si="11"/>
        <v>0</v>
      </c>
      <c r="Y51" s="157">
        <f t="shared" si="11"/>
        <v>0</v>
      </c>
      <c r="Z51" s="157">
        <f t="shared" si="11"/>
        <v>0</v>
      </c>
      <c r="AA51" s="157">
        <f t="shared" si="11"/>
        <v>0</v>
      </c>
      <c r="AB51" s="157">
        <f t="shared" si="11"/>
        <v>0</v>
      </c>
      <c r="AC51" s="159"/>
      <c r="AD51" s="159"/>
      <c r="AE51" s="159"/>
      <c r="AF51" s="159"/>
      <c r="AG51" s="159"/>
      <c r="AH51" s="159"/>
      <c r="AI51" s="159"/>
      <c r="AJ51" s="159"/>
      <c r="AK51" s="159"/>
      <c r="AL51" s="6"/>
      <c r="AM51" s="6"/>
      <c r="AN51" s="6"/>
      <c r="AO51" s="6"/>
      <c r="AP51" s="6"/>
      <c r="AQ51" s="6"/>
      <c r="AR51" s="6"/>
      <c r="AS51" s="6"/>
      <c r="AT51" s="6"/>
      <c r="AU51" s="6"/>
      <c r="AV51" s="6"/>
      <c r="AW51" s="6"/>
      <c r="AX51" s="6"/>
      <c r="AY51" s="6"/>
      <c r="AZ51" s="6"/>
      <c r="BA51" s="6"/>
      <c r="BB51" s="6"/>
      <c r="BC51" s="6"/>
    </row>
    <row r="52" spans="1:55" s="5" customFormat="1" x14ac:dyDescent="0.3">
      <c r="A52"/>
      <c r="B52" s="1">
        <v>10</v>
      </c>
      <c r="C52" s="149"/>
      <c r="D52" s="149"/>
      <c r="E52" s="149"/>
      <c r="F52" s="149"/>
      <c r="G52" s="149"/>
      <c r="H52" s="149"/>
      <c r="I52" s="149"/>
      <c r="J52" s="149"/>
      <c r="K52" s="149"/>
      <c r="L52" s="149">
        <f>L22</f>
        <v>0</v>
      </c>
      <c r="M52" s="149">
        <f>AP22-M181-M246-M311-M376-M441-M506</f>
        <v>0</v>
      </c>
      <c r="N52" s="157">
        <f t="shared" ref="N52:AB52" si="12">M52-N181-N246-N311-N376-N441-N506</f>
        <v>0</v>
      </c>
      <c r="O52" s="157">
        <f t="shared" si="12"/>
        <v>0</v>
      </c>
      <c r="P52" s="157">
        <f t="shared" si="12"/>
        <v>0</v>
      </c>
      <c r="Q52" s="157">
        <f t="shared" si="12"/>
        <v>0</v>
      </c>
      <c r="R52" s="157">
        <f t="shared" si="12"/>
        <v>0</v>
      </c>
      <c r="S52" s="157">
        <f t="shared" si="12"/>
        <v>0</v>
      </c>
      <c r="T52" s="157">
        <f t="shared" si="12"/>
        <v>0</v>
      </c>
      <c r="U52" s="157">
        <f t="shared" si="12"/>
        <v>0</v>
      </c>
      <c r="V52" s="157">
        <f t="shared" si="12"/>
        <v>0</v>
      </c>
      <c r="W52" s="157">
        <f t="shared" si="12"/>
        <v>0</v>
      </c>
      <c r="X52" s="157">
        <f t="shared" si="12"/>
        <v>0</v>
      </c>
      <c r="Y52" s="157">
        <f t="shared" si="12"/>
        <v>0</v>
      </c>
      <c r="Z52" s="157">
        <f t="shared" si="12"/>
        <v>0</v>
      </c>
      <c r="AA52" s="157">
        <f t="shared" si="12"/>
        <v>0</v>
      </c>
      <c r="AB52" s="157">
        <f t="shared" si="12"/>
        <v>0</v>
      </c>
      <c r="AC52" s="159"/>
      <c r="AD52" s="159"/>
      <c r="AE52" s="159"/>
      <c r="AF52" s="159"/>
      <c r="AG52" s="159"/>
      <c r="AH52" s="159"/>
      <c r="AI52" s="159"/>
      <c r="AJ52" s="159"/>
      <c r="AK52" s="159"/>
      <c r="AL52" s="159"/>
      <c r="AM52" s="6"/>
      <c r="AN52" s="6"/>
      <c r="AO52" s="6"/>
      <c r="AP52" s="6"/>
      <c r="AQ52" s="6"/>
      <c r="AR52" s="6"/>
      <c r="AS52" s="6"/>
      <c r="AT52" s="6"/>
      <c r="AU52" s="6"/>
      <c r="AV52" s="6"/>
      <c r="AW52" s="6"/>
      <c r="AX52" s="6"/>
      <c r="AY52" s="6"/>
      <c r="AZ52" s="6"/>
      <c r="BA52" s="6"/>
      <c r="BB52" s="6"/>
      <c r="BC52" s="6"/>
    </row>
    <row r="53" spans="1:55" s="5" customFormat="1" x14ac:dyDescent="0.3">
      <c r="A53"/>
      <c r="B53" s="1">
        <v>11</v>
      </c>
      <c r="C53" s="149"/>
      <c r="D53" s="149"/>
      <c r="E53" s="149"/>
      <c r="F53" s="149"/>
      <c r="G53" s="149"/>
      <c r="H53" s="149"/>
      <c r="I53" s="149"/>
      <c r="J53" s="149"/>
      <c r="K53" s="149"/>
      <c r="L53" s="149"/>
      <c r="M53" s="149">
        <f>M23</f>
        <v>0</v>
      </c>
      <c r="N53" s="149">
        <f>AQ23-N182-N247-N312-N377-N442-N507</f>
        <v>0</v>
      </c>
      <c r="O53" s="157">
        <f t="shared" ref="O53:AB53" si="13">N53-O182-O247-O312-O377-O442-O507</f>
        <v>0</v>
      </c>
      <c r="P53" s="157">
        <f t="shared" si="13"/>
        <v>0</v>
      </c>
      <c r="Q53" s="157">
        <f t="shared" si="13"/>
        <v>0</v>
      </c>
      <c r="R53" s="157">
        <f t="shared" si="13"/>
        <v>0</v>
      </c>
      <c r="S53" s="157">
        <f t="shared" si="13"/>
        <v>0</v>
      </c>
      <c r="T53" s="157">
        <f t="shared" si="13"/>
        <v>0</v>
      </c>
      <c r="U53" s="157">
        <f t="shared" si="13"/>
        <v>0</v>
      </c>
      <c r="V53" s="157">
        <f t="shared" si="13"/>
        <v>0</v>
      </c>
      <c r="W53" s="157">
        <f t="shared" si="13"/>
        <v>0</v>
      </c>
      <c r="X53" s="157">
        <f t="shared" si="13"/>
        <v>0</v>
      </c>
      <c r="Y53" s="157">
        <f t="shared" si="13"/>
        <v>0</v>
      </c>
      <c r="Z53" s="157">
        <f t="shared" si="13"/>
        <v>0</v>
      </c>
      <c r="AA53" s="157">
        <f t="shared" si="13"/>
        <v>0</v>
      </c>
      <c r="AB53" s="157">
        <f t="shared" si="13"/>
        <v>0</v>
      </c>
      <c r="AC53" s="159"/>
      <c r="AD53" s="159"/>
      <c r="AE53" s="159"/>
      <c r="AF53" s="159"/>
      <c r="AG53" s="159"/>
      <c r="AH53" s="159"/>
      <c r="AI53" s="159"/>
      <c r="AJ53" s="159"/>
      <c r="AK53" s="159"/>
      <c r="AL53" s="159"/>
      <c r="AM53" s="159"/>
      <c r="AN53" s="6"/>
      <c r="AO53" s="6"/>
      <c r="AP53" s="6"/>
      <c r="AQ53" s="6"/>
      <c r="AR53" s="6"/>
      <c r="AS53" s="6"/>
      <c r="AT53" s="6"/>
      <c r="AU53" s="6"/>
      <c r="AV53" s="6"/>
      <c r="AW53" s="6"/>
      <c r="AX53" s="6"/>
      <c r="AY53" s="6"/>
      <c r="AZ53" s="6"/>
      <c r="BA53" s="6"/>
      <c r="BB53" s="6"/>
      <c r="BC53" s="6"/>
    </row>
    <row r="54" spans="1:55" s="5" customFormat="1" x14ac:dyDescent="0.3">
      <c r="A54"/>
      <c r="B54" s="1">
        <v>12</v>
      </c>
      <c r="C54" s="149"/>
      <c r="D54" s="149"/>
      <c r="E54" s="149"/>
      <c r="F54" s="149"/>
      <c r="G54" s="149"/>
      <c r="H54" s="149"/>
      <c r="I54" s="149"/>
      <c r="J54" s="149"/>
      <c r="K54" s="149"/>
      <c r="L54" s="149"/>
      <c r="M54" s="149"/>
      <c r="N54" s="149">
        <f>N24</f>
        <v>0</v>
      </c>
      <c r="O54" s="149">
        <f>AR24-O183-O248-O313-O378-O443-O508</f>
        <v>0</v>
      </c>
      <c r="P54" s="157">
        <f t="shared" ref="P54:AB54" si="14">O54-P183-P248-P313-P378-P443-P508</f>
        <v>0</v>
      </c>
      <c r="Q54" s="157">
        <f t="shared" si="14"/>
        <v>0</v>
      </c>
      <c r="R54" s="157">
        <f t="shared" si="14"/>
        <v>0</v>
      </c>
      <c r="S54" s="157">
        <f t="shared" si="14"/>
        <v>0</v>
      </c>
      <c r="T54" s="157">
        <f t="shared" si="14"/>
        <v>0</v>
      </c>
      <c r="U54" s="157">
        <f t="shared" si="14"/>
        <v>0</v>
      </c>
      <c r="V54" s="157">
        <f t="shared" si="14"/>
        <v>0</v>
      </c>
      <c r="W54" s="157">
        <f t="shared" si="14"/>
        <v>0</v>
      </c>
      <c r="X54" s="157">
        <f t="shared" si="14"/>
        <v>0</v>
      </c>
      <c r="Y54" s="157">
        <f t="shared" si="14"/>
        <v>0</v>
      </c>
      <c r="Z54" s="157">
        <f t="shared" si="14"/>
        <v>0</v>
      </c>
      <c r="AA54" s="157">
        <f t="shared" si="14"/>
        <v>0</v>
      </c>
      <c r="AB54" s="157">
        <f t="shared" si="14"/>
        <v>0</v>
      </c>
      <c r="AC54" s="159"/>
      <c r="AD54" s="159"/>
      <c r="AE54" s="159"/>
      <c r="AF54" s="159"/>
      <c r="AG54" s="159"/>
      <c r="AH54" s="159"/>
      <c r="AI54" s="159"/>
      <c r="AJ54" s="159"/>
      <c r="AK54" s="159"/>
      <c r="AL54" s="159"/>
      <c r="AM54" s="159"/>
      <c r="AN54" s="159"/>
      <c r="AO54" s="6"/>
      <c r="AP54" s="6"/>
      <c r="AQ54" s="6"/>
      <c r="AR54" s="6"/>
      <c r="AS54" s="6"/>
      <c r="AT54" s="6"/>
      <c r="AU54" s="6"/>
      <c r="AV54" s="6"/>
      <c r="AW54" s="6"/>
      <c r="AX54" s="6"/>
      <c r="AY54" s="6"/>
      <c r="AZ54" s="6"/>
      <c r="BA54" s="6"/>
      <c r="BB54" s="6"/>
      <c r="BC54" s="6"/>
    </row>
    <row r="55" spans="1:55" s="5" customFormat="1" x14ac:dyDescent="0.3">
      <c r="A55"/>
      <c r="B55" s="1">
        <v>13</v>
      </c>
      <c r="C55" s="149"/>
      <c r="D55" s="149"/>
      <c r="E55" s="149"/>
      <c r="F55" s="149"/>
      <c r="G55" s="149"/>
      <c r="H55" s="149"/>
      <c r="I55" s="149"/>
      <c r="J55" s="149"/>
      <c r="K55" s="149"/>
      <c r="L55" s="149"/>
      <c r="M55" s="149"/>
      <c r="N55" s="149"/>
      <c r="O55" s="149">
        <f>O25</f>
        <v>0</v>
      </c>
      <c r="P55" s="149">
        <f>AS25-P184-P249-P314-P379-P444-P509</f>
        <v>0</v>
      </c>
      <c r="Q55" s="157">
        <f t="shared" ref="Q55:AB55" si="15">P55-Q184-Q249-Q314-Q379-Q444-Q509</f>
        <v>0</v>
      </c>
      <c r="R55" s="157">
        <f t="shared" si="15"/>
        <v>0</v>
      </c>
      <c r="S55" s="157">
        <f t="shared" si="15"/>
        <v>0</v>
      </c>
      <c r="T55" s="157">
        <f t="shared" si="15"/>
        <v>0</v>
      </c>
      <c r="U55" s="157">
        <f t="shared" si="15"/>
        <v>0</v>
      </c>
      <c r="V55" s="157">
        <f t="shared" si="15"/>
        <v>0</v>
      </c>
      <c r="W55" s="157">
        <f t="shared" si="15"/>
        <v>0</v>
      </c>
      <c r="X55" s="157">
        <f t="shared" si="15"/>
        <v>0</v>
      </c>
      <c r="Y55" s="157">
        <f t="shared" si="15"/>
        <v>0</v>
      </c>
      <c r="Z55" s="157">
        <f t="shared" si="15"/>
        <v>0</v>
      </c>
      <c r="AA55" s="157">
        <f t="shared" si="15"/>
        <v>0</v>
      </c>
      <c r="AB55" s="157">
        <f t="shared" si="15"/>
        <v>0</v>
      </c>
      <c r="AC55" s="159"/>
      <c r="AD55" s="159"/>
      <c r="AE55" s="159"/>
      <c r="AF55" s="159"/>
      <c r="AG55" s="159"/>
      <c r="AH55" s="159"/>
      <c r="AI55" s="159"/>
      <c r="AJ55" s="159"/>
      <c r="AK55" s="159"/>
      <c r="AL55" s="159"/>
      <c r="AM55" s="159"/>
      <c r="AN55" s="159"/>
      <c r="AO55" s="159"/>
      <c r="AP55" s="6"/>
      <c r="AQ55" s="6"/>
      <c r="AR55" s="6"/>
      <c r="AS55" s="6"/>
      <c r="AT55" s="6"/>
      <c r="AU55" s="6"/>
      <c r="AV55" s="6"/>
      <c r="AW55" s="6"/>
      <c r="AX55" s="6"/>
      <c r="AY55" s="6"/>
      <c r="AZ55" s="6"/>
      <c r="BA55" s="6"/>
      <c r="BB55" s="6"/>
      <c r="BC55" s="6"/>
    </row>
    <row r="56" spans="1:55" s="5" customFormat="1" x14ac:dyDescent="0.3">
      <c r="A56"/>
      <c r="B56" s="1">
        <v>14</v>
      </c>
      <c r="C56" s="149"/>
      <c r="D56" s="149"/>
      <c r="E56" s="149"/>
      <c r="F56" s="149"/>
      <c r="G56" s="149"/>
      <c r="H56" s="149"/>
      <c r="I56" s="149"/>
      <c r="J56" s="149"/>
      <c r="K56" s="149"/>
      <c r="L56" s="149"/>
      <c r="M56" s="149"/>
      <c r="N56" s="149"/>
      <c r="O56" s="149"/>
      <c r="P56" s="149">
        <f>P26</f>
        <v>0</v>
      </c>
      <c r="Q56" s="149">
        <f>AT26-Q185-Q250-Q315-Q380-Q445-Q510</f>
        <v>0</v>
      </c>
      <c r="R56" s="157">
        <f t="shared" ref="R56:AB56" si="16">Q56-R185-R250-R315-R380-R445-R510</f>
        <v>0</v>
      </c>
      <c r="S56" s="157">
        <f t="shared" si="16"/>
        <v>0</v>
      </c>
      <c r="T56" s="157">
        <f t="shared" si="16"/>
        <v>0</v>
      </c>
      <c r="U56" s="157">
        <f t="shared" si="16"/>
        <v>0</v>
      </c>
      <c r="V56" s="157">
        <f t="shared" si="16"/>
        <v>0</v>
      </c>
      <c r="W56" s="157">
        <f t="shared" si="16"/>
        <v>0</v>
      </c>
      <c r="X56" s="157">
        <f t="shared" si="16"/>
        <v>0</v>
      </c>
      <c r="Y56" s="157">
        <f t="shared" si="16"/>
        <v>0</v>
      </c>
      <c r="Z56" s="157">
        <f t="shared" si="16"/>
        <v>0</v>
      </c>
      <c r="AA56" s="157">
        <f t="shared" si="16"/>
        <v>0</v>
      </c>
      <c r="AB56" s="157">
        <f t="shared" si="16"/>
        <v>0</v>
      </c>
      <c r="AC56" s="159"/>
      <c r="AD56" s="159"/>
      <c r="AE56" s="159"/>
      <c r="AF56" s="159"/>
      <c r="AG56" s="159"/>
      <c r="AH56" s="159"/>
      <c r="AI56" s="159"/>
      <c r="AJ56" s="159"/>
      <c r="AK56" s="159"/>
      <c r="AL56" s="159"/>
      <c r="AM56" s="159"/>
      <c r="AN56" s="159"/>
      <c r="AO56" s="159"/>
      <c r="AP56" s="159"/>
      <c r="AQ56" s="6"/>
      <c r="AR56" s="6"/>
      <c r="AS56" s="6"/>
      <c r="AT56" s="6"/>
      <c r="AU56" s="6"/>
      <c r="AV56" s="6"/>
      <c r="AW56" s="6"/>
      <c r="AX56" s="6"/>
      <c r="AY56" s="6"/>
      <c r="AZ56" s="6"/>
      <c r="BA56" s="6"/>
      <c r="BB56" s="6"/>
      <c r="BC56" s="6"/>
    </row>
    <row r="57" spans="1:55" s="5" customFormat="1" x14ac:dyDescent="0.3">
      <c r="A57"/>
      <c r="B57" s="1">
        <v>15</v>
      </c>
      <c r="C57" s="149"/>
      <c r="D57" s="149"/>
      <c r="E57" s="149"/>
      <c r="F57" s="149"/>
      <c r="G57" s="149"/>
      <c r="H57" s="149"/>
      <c r="I57" s="149"/>
      <c r="J57" s="149"/>
      <c r="K57" s="149"/>
      <c r="L57" s="149"/>
      <c r="M57" s="149"/>
      <c r="N57" s="149"/>
      <c r="O57" s="149"/>
      <c r="P57" s="149"/>
      <c r="Q57" s="149">
        <f>Q27</f>
        <v>0</v>
      </c>
      <c r="R57" s="149">
        <f>AU27-R186-R251-R316-R381-R446-R511</f>
        <v>0</v>
      </c>
      <c r="S57" s="157">
        <f t="shared" ref="S57:AB57" si="17">R57-S186-S251-S316-S381-S446-S511</f>
        <v>0</v>
      </c>
      <c r="T57" s="157">
        <f t="shared" si="17"/>
        <v>0</v>
      </c>
      <c r="U57" s="157">
        <f t="shared" si="17"/>
        <v>0</v>
      </c>
      <c r="V57" s="157">
        <f t="shared" si="17"/>
        <v>0</v>
      </c>
      <c r="W57" s="157">
        <f t="shared" si="17"/>
        <v>0</v>
      </c>
      <c r="X57" s="157">
        <f t="shared" si="17"/>
        <v>0</v>
      </c>
      <c r="Y57" s="157">
        <f t="shared" si="17"/>
        <v>0</v>
      </c>
      <c r="Z57" s="157">
        <f t="shared" si="17"/>
        <v>0</v>
      </c>
      <c r="AA57" s="157">
        <f t="shared" si="17"/>
        <v>0</v>
      </c>
      <c r="AB57" s="157">
        <f t="shared" si="17"/>
        <v>0</v>
      </c>
      <c r="AC57" s="159"/>
      <c r="AD57" s="159"/>
      <c r="AE57" s="159"/>
      <c r="AF57" s="159"/>
      <c r="AG57" s="159"/>
      <c r="AH57" s="159"/>
      <c r="AI57" s="159"/>
      <c r="AJ57" s="159"/>
      <c r="AK57" s="159"/>
      <c r="AL57" s="159"/>
      <c r="AM57" s="159"/>
      <c r="AN57" s="159"/>
      <c r="AO57" s="159"/>
      <c r="AP57" s="159"/>
      <c r="AQ57" s="159"/>
      <c r="AR57" s="6"/>
      <c r="AS57" s="6"/>
      <c r="AT57" s="6"/>
      <c r="AU57" s="6"/>
      <c r="AV57" s="6"/>
      <c r="AW57" s="6"/>
      <c r="AX57" s="6"/>
      <c r="AY57" s="6"/>
      <c r="AZ57" s="6"/>
      <c r="BA57" s="6"/>
      <c r="BB57" s="6"/>
      <c r="BC57" s="6"/>
    </row>
    <row r="58" spans="1:55" s="5" customFormat="1" x14ac:dyDescent="0.3">
      <c r="A58"/>
      <c r="B58" s="1">
        <v>16</v>
      </c>
      <c r="C58" s="149"/>
      <c r="D58" s="149"/>
      <c r="E58" s="149"/>
      <c r="F58" s="149"/>
      <c r="G58" s="149"/>
      <c r="H58" s="149"/>
      <c r="I58" s="149"/>
      <c r="J58" s="149"/>
      <c r="K58" s="149"/>
      <c r="L58" s="149"/>
      <c r="M58" s="149"/>
      <c r="N58" s="149"/>
      <c r="O58" s="149"/>
      <c r="P58" s="149"/>
      <c r="Q58" s="149"/>
      <c r="R58" s="149">
        <f>R28</f>
        <v>0</v>
      </c>
      <c r="S58" s="149">
        <f>AV28-S187-S252-S317-S382-S447-S512</f>
        <v>0</v>
      </c>
      <c r="T58" s="157">
        <f t="shared" ref="T58:AB58" si="18">S58-T187-T252-T317-T382-T447-T512</f>
        <v>0</v>
      </c>
      <c r="U58" s="157">
        <f t="shared" si="18"/>
        <v>0</v>
      </c>
      <c r="V58" s="157">
        <f t="shared" si="18"/>
        <v>0</v>
      </c>
      <c r="W58" s="157">
        <f t="shared" si="18"/>
        <v>0</v>
      </c>
      <c r="X58" s="157">
        <f t="shared" si="18"/>
        <v>0</v>
      </c>
      <c r="Y58" s="157">
        <f t="shared" si="18"/>
        <v>0</v>
      </c>
      <c r="Z58" s="157">
        <f t="shared" si="18"/>
        <v>0</v>
      </c>
      <c r="AA58" s="157">
        <f t="shared" si="18"/>
        <v>0</v>
      </c>
      <c r="AB58" s="157">
        <f t="shared" si="18"/>
        <v>0</v>
      </c>
      <c r="AC58" s="159"/>
      <c r="AD58" s="159"/>
      <c r="AE58" s="159"/>
      <c r="AF58" s="159"/>
      <c r="AG58" s="159"/>
      <c r="AH58" s="159"/>
      <c r="AI58" s="159"/>
      <c r="AJ58" s="159"/>
      <c r="AK58" s="159"/>
      <c r="AL58" s="159"/>
      <c r="AM58" s="159"/>
      <c r="AN58" s="159"/>
      <c r="AO58" s="159"/>
      <c r="AP58" s="159"/>
      <c r="AQ58" s="159"/>
      <c r="AR58" s="159"/>
      <c r="AS58" s="6"/>
      <c r="AT58" s="6"/>
      <c r="AU58" s="6"/>
      <c r="AV58" s="6"/>
      <c r="AW58" s="6"/>
      <c r="AX58" s="6"/>
      <c r="AY58" s="6"/>
      <c r="AZ58" s="6"/>
      <c r="BA58" s="6"/>
      <c r="BB58" s="6"/>
      <c r="BC58" s="6"/>
    </row>
    <row r="59" spans="1:55" s="5" customFormat="1" x14ac:dyDescent="0.3">
      <c r="A59"/>
      <c r="B59" s="1">
        <v>17</v>
      </c>
      <c r="C59" s="149"/>
      <c r="D59" s="149"/>
      <c r="E59" s="149"/>
      <c r="F59" s="149"/>
      <c r="G59" s="149"/>
      <c r="H59" s="149"/>
      <c r="I59" s="149"/>
      <c r="J59" s="149"/>
      <c r="K59" s="149"/>
      <c r="L59" s="149"/>
      <c r="M59" s="149"/>
      <c r="N59" s="149"/>
      <c r="O59" s="149"/>
      <c r="P59" s="149"/>
      <c r="Q59" s="149"/>
      <c r="R59" s="149"/>
      <c r="S59" s="149">
        <f>S29</f>
        <v>0</v>
      </c>
      <c r="T59" s="149">
        <f>AW29-T188-T253-T318-T383-T448-T513</f>
        <v>0</v>
      </c>
      <c r="U59" s="157">
        <f t="shared" ref="U59:AB59" si="19">T59-U188-U253-U318-U383-U448-U513</f>
        <v>0</v>
      </c>
      <c r="V59" s="157">
        <f t="shared" si="19"/>
        <v>0</v>
      </c>
      <c r="W59" s="157">
        <f t="shared" si="19"/>
        <v>0</v>
      </c>
      <c r="X59" s="157">
        <f t="shared" si="19"/>
        <v>0</v>
      </c>
      <c r="Y59" s="157">
        <f t="shared" si="19"/>
        <v>0</v>
      </c>
      <c r="Z59" s="157">
        <f t="shared" si="19"/>
        <v>0</v>
      </c>
      <c r="AA59" s="157">
        <f t="shared" si="19"/>
        <v>0</v>
      </c>
      <c r="AB59" s="157">
        <f t="shared" si="19"/>
        <v>0</v>
      </c>
      <c r="AC59" s="159"/>
      <c r="AD59" s="159"/>
      <c r="AE59" s="159"/>
      <c r="AF59" s="159"/>
      <c r="AG59" s="159"/>
      <c r="AH59" s="159"/>
      <c r="AI59" s="159"/>
      <c r="AJ59" s="159"/>
      <c r="AK59" s="159"/>
      <c r="AL59" s="159"/>
      <c r="AM59" s="159"/>
      <c r="AN59" s="159"/>
      <c r="AO59" s="159"/>
      <c r="AP59" s="159"/>
      <c r="AQ59" s="159"/>
      <c r="AR59" s="159"/>
      <c r="AS59" s="159"/>
      <c r="AT59" s="6"/>
      <c r="AU59" s="6"/>
      <c r="AV59" s="6"/>
      <c r="AW59" s="6"/>
      <c r="AX59" s="6"/>
      <c r="AY59" s="6"/>
      <c r="AZ59" s="6"/>
      <c r="BA59" s="6"/>
      <c r="BB59" s="6"/>
      <c r="BC59" s="6"/>
    </row>
    <row r="60" spans="1:55" s="5" customFormat="1" x14ac:dyDescent="0.3">
      <c r="A60"/>
      <c r="B60" s="1">
        <v>18</v>
      </c>
      <c r="C60" s="149"/>
      <c r="D60" s="149"/>
      <c r="E60" s="149"/>
      <c r="F60" s="149"/>
      <c r="G60" s="149"/>
      <c r="H60" s="149"/>
      <c r="I60" s="149"/>
      <c r="J60" s="149"/>
      <c r="K60" s="149"/>
      <c r="L60" s="149"/>
      <c r="M60" s="149"/>
      <c r="N60" s="149"/>
      <c r="O60" s="149"/>
      <c r="P60" s="149"/>
      <c r="Q60" s="149"/>
      <c r="R60" s="149"/>
      <c r="S60" s="149"/>
      <c r="T60" s="149">
        <f>T30</f>
        <v>0</v>
      </c>
      <c r="U60" s="149">
        <f>AX30-U189-U254-U319-U384-U449-U514</f>
        <v>0</v>
      </c>
      <c r="V60" s="157">
        <f t="shared" ref="V60:AB60" si="20">U60-V189-V254-V319-V384-V449-V514</f>
        <v>0</v>
      </c>
      <c r="W60" s="157">
        <f t="shared" si="20"/>
        <v>0</v>
      </c>
      <c r="X60" s="157">
        <f t="shared" si="20"/>
        <v>0</v>
      </c>
      <c r="Y60" s="157">
        <f t="shared" si="20"/>
        <v>0</v>
      </c>
      <c r="Z60" s="157">
        <f t="shared" si="20"/>
        <v>0</v>
      </c>
      <c r="AA60" s="157">
        <f t="shared" si="20"/>
        <v>0</v>
      </c>
      <c r="AB60" s="157">
        <f t="shared" si="20"/>
        <v>0</v>
      </c>
      <c r="AC60" s="159"/>
      <c r="AD60" s="159"/>
      <c r="AE60" s="159"/>
      <c r="AF60" s="159"/>
      <c r="AG60" s="159"/>
      <c r="AH60" s="159"/>
      <c r="AI60" s="159"/>
      <c r="AJ60" s="159"/>
      <c r="AK60" s="159"/>
      <c r="AL60" s="159"/>
      <c r="AM60" s="159"/>
      <c r="AN60" s="159"/>
      <c r="AO60" s="159"/>
      <c r="AP60" s="159"/>
      <c r="AQ60" s="159"/>
      <c r="AR60" s="159"/>
      <c r="AS60" s="159"/>
      <c r="AT60" s="159"/>
      <c r="AU60" s="6"/>
      <c r="AV60" s="6"/>
      <c r="AW60" s="6"/>
      <c r="AX60" s="6"/>
      <c r="AY60" s="6"/>
      <c r="AZ60" s="6"/>
      <c r="BA60" s="6"/>
      <c r="BB60" s="6"/>
      <c r="BC60" s="6"/>
    </row>
    <row r="61" spans="1:55" s="5" customFormat="1" x14ac:dyDescent="0.3">
      <c r="A61"/>
      <c r="B61" s="1">
        <v>19</v>
      </c>
      <c r="C61" s="149"/>
      <c r="D61" s="149"/>
      <c r="E61" s="149"/>
      <c r="F61" s="149"/>
      <c r="G61" s="149"/>
      <c r="H61" s="149"/>
      <c r="I61" s="149"/>
      <c r="J61" s="149"/>
      <c r="K61" s="149"/>
      <c r="L61" s="149"/>
      <c r="M61" s="149"/>
      <c r="N61" s="149"/>
      <c r="O61" s="149"/>
      <c r="P61" s="149"/>
      <c r="Q61" s="149"/>
      <c r="R61" s="149"/>
      <c r="S61" s="149"/>
      <c r="T61" s="149"/>
      <c r="U61" s="149">
        <f>U31</f>
        <v>0</v>
      </c>
      <c r="V61" s="149">
        <f>AY31-V190-V255-V320-V385-V450-V515</f>
        <v>0</v>
      </c>
      <c r="W61" s="157">
        <f t="shared" ref="W61:AB61" si="21">V61-W190-W255-W320-W385-W450-W515</f>
        <v>0</v>
      </c>
      <c r="X61" s="157">
        <f t="shared" si="21"/>
        <v>0</v>
      </c>
      <c r="Y61" s="157">
        <f t="shared" si="21"/>
        <v>0</v>
      </c>
      <c r="Z61" s="157">
        <f t="shared" si="21"/>
        <v>0</v>
      </c>
      <c r="AA61" s="157">
        <f t="shared" si="21"/>
        <v>0</v>
      </c>
      <c r="AB61" s="157">
        <f t="shared" si="21"/>
        <v>0</v>
      </c>
      <c r="AC61" s="159"/>
      <c r="AD61" s="159"/>
      <c r="AE61" s="159"/>
      <c r="AF61" s="159"/>
      <c r="AG61" s="159"/>
      <c r="AH61" s="159"/>
      <c r="AI61" s="159"/>
      <c r="AJ61" s="159"/>
      <c r="AK61" s="159"/>
      <c r="AL61" s="159"/>
      <c r="AM61" s="159"/>
      <c r="AN61" s="159"/>
      <c r="AO61" s="159"/>
      <c r="AP61" s="159"/>
      <c r="AQ61" s="159"/>
      <c r="AR61" s="159"/>
      <c r="AS61" s="159"/>
      <c r="AT61" s="159"/>
      <c r="AU61" s="159"/>
      <c r="AV61" s="6"/>
      <c r="AW61" s="6"/>
      <c r="AX61" s="6"/>
      <c r="AY61" s="6"/>
      <c r="AZ61" s="6"/>
      <c r="BA61" s="6"/>
      <c r="BB61" s="6"/>
      <c r="BC61" s="6"/>
    </row>
    <row r="62" spans="1:55" s="5" customFormat="1" x14ac:dyDescent="0.3">
      <c r="A62"/>
      <c r="B62" s="1">
        <v>20</v>
      </c>
      <c r="C62" s="149"/>
      <c r="D62" s="149"/>
      <c r="E62" s="149"/>
      <c r="F62" s="149"/>
      <c r="G62" s="149"/>
      <c r="H62" s="149"/>
      <c r="I62" s="149"/>
      <c r="J62" s="149"/>
      <c r="K62" s="149"/>
      <c r="L62" s="149"/>
      <c r="M62" s="149"/>
      <c r="N62" s="149"/>
      <c r="O62" s="149"/>
      <c r="P62" s="149"/>
      <c r="Q62" s="149"/>
      <c r="R62" s="149"/>
      <c r="S62" s="149"/>
      <c r="T62" s="149"/>
      <c r="U62" s="149"/>
      <c r="V62" s="149">
        <f>V32</f>
        <v>0</v>
      </c>
      <c r="W62" s="149">
        <f>AZ32-W191-W256-W321-W386-W451-W516</f>
        <v>0</v>
      </c>
      <c r="X62" s="157">
        <f>W62-X191-X256-X321-X386-X451-X516</f>
        <v>0</v>
      </c>
      <c r="Y62" s="157">
        <f>X62-Y191-Y256-Y321-Y386-Y451-Y516</f>
        <v>0</v>
      </c>
      <c r="Z62" s="157">
        <f>Y62-Z191-Z256-Z321-Z386-Z451-Z516</f>
        <v>0</v>
      </c>
      <c r="AA62" s="157">
        <f>Z62-AA191-AA256-AA321-AA386-AA451-AA516</f>
        <v>0</v>
      </c>
      <c r="AB62" s="157">
        <f>AA62-AB191-AB256-AB321-AB386-AB451-AB516</f>
        <v>0</v>
      </c>
      <c r="AC62" s="159"/>
      <c r="AD62" s="159"/>
      <c r="AE62" s="159"/>
      <c r="AF62" s="159"/>
      <c r="AG62" s="159"/>
      <c r="AH62" s="159"/>
      <c r="AI62" s="159"/>
      <c r="AJ62" s="159"/>
      <c r="AK62" s="159"/>
      <c r="AL62" s="159"/>
      <c r="AM62" s="159"/>
      <c r="AN62" s="159"/>
      <c r="AO62" s="159"/>
      <c r="AP62" s="159"/>
      <c r="AQ62" s="159"/>
      <c r="AR62" s="159"/>
      <c r="AS62" s="159"/>
      <c r="AT62" s="159"/>
      <c r="AU62" s="159"/>
      <c r="AV62" s="159"/>
      <c r="AW62" s="6"/>
      <c r="AX62" s="6"/>
      <c r="AY62" s="6"/>
      <c r="AZ62" s="6"/>
      <c r="BA62" s="6"/>
      <c r="BB62" s="6"/>
      <c r="BC62" s="6"/>
    </row>
    <row r="63" spans="1:55" s="5" customFormat="1" x14ac:dyDescent="0.3">
      <c r="A63"/>
      <c r="B63" s="1">
        <v>21</v>
      </c>
      <c r="C63" s="149"/>
      <c r="D63" s="149"/>
      <c r="E63" s="149"/>
      <c r="F63" s="149"/>
      <c r="G63" s="149"/>
      <c r="H63" s="149"/>
      <c r="I63" s="149"/>
      <c r="J63" s="149"/>
      <c r="K63" s="149"/>
      <c r="L63" s="149"/>
      <c r="M63" s="149"/>
      <c r="N63" s="149"/>
      <c r="O63" s="149"/>
      <c r="P63" s="149"/>
      <c r="Q63" s="149"/>
      <c r="R63" s="149"/>
      <c r="S63" s="149"/>
      <c r="T63" s="149"/>
      <c r="U63" s="149"/>
      <c r="V63" s="149"/>
      <c r="W63" s="149">
        <f>W33</f>
        <v>0</v>
      </c>
      <c r="X63" s="149">
        <f>BA33-X192-X257-X322-X387-X452-X517</f>
        <v>0</v>
      </c>
      <c r="Y63" s="157">
        <f>X63-Y192-Y257-Y322-Y387-Y452-Y517</f>
        <v>0</v>
      </c>
      <c r="Z63" s="157">
        <f>Y63-Z192-Z257-Z322-Z387-Z452-Z517</f>
        <v>0</v>
      </c>
      <c r="AA63" s="157">
        <f>Z63-AA192-AA257-AA322-AA387-AA452-AA517</f>
        <v>0</v>
      </c>
      <c r="AB63" s="157">
        <f>AA63-AB192-AB257-AB322-AB387-AB452-AB517</f>
        <v>0</v>
      </c>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6"/>
      <c r="AY63" s="6"/>
      <c r="AZ63" s="6"/>
      <c r="BA63" s="6"/>
      <c r="BB63" s="6"/>
      <c r="BC63" s="6"/>
    </row>
    <row r="64" spans="1:55" s="5" customFormat="1" x14ac:dyDescent="0.3">
      <c r="A64"/>
      <c r="B64" s="1">
        <v>22</v>
      </c>
      <c r="C64" s="149"/>
      <c r="D64" s="149"/>
      <c r="E64" s="149"/>
      <c r="F64" s="149"/>
      <c r="G64" s="149"/>
      <c r="H64" s="149"/>
      <c r="I64" s="149"/>
      <c r="J64" s="149"/>
      <c r="K64" s="149"/>
      <c r="L64" s="149"/>
      <c r="M64" s="149"/>
      <c r="N64" s="149"/>
      <c r="O64" s="149"/>
      <c r="P64" s="149"/>
      <c r="Q64" s="149"/>
      <c r="R64" s="149"/>
      <c r="S64" s="149"/>
      <c r="T64" s="149"/>
      <c r="U64" s="149"/>
      <c r="V64" s="149"/>
      <c r="W64" s="149"/>
      <c r="X64" s="149">
        <f>X34</f>
        <v>0</v>
      </c>
      <c r="Y64" s="149">
        <f>BB34-Y193-Y258-Y323-Y388-Y453-Y518</f>
        <v>0</v>
      </c>
      <c r="Z64" s="157">
        <f>Y64-Z193-Z258-Z323-Z388-Z453-Z518</f>
        <v>0</v>
      </c>
      <c r="AA64" s="157">
        <f>Z64-AA193-AA258-AA323-AA388-AA453-AA518</f>
        <v>0</v>
      </c>
      <c r="AB64" s="157">
        <f>AA64-AB193-AB258-AB323-AB388-AB453-AB518</f>
        <v>0</v>
      </c>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6"/>
      <c r="AZ64" s="6"/>
      <c r="BA64" s="6"/>
      <c r="BB64" s="6"/>
      <c r="BC64" s="6"/>
    </row>
    <row r="65" spans="1:55" s="5" customFormat="1" x14ac:dyDescent="0.3">
      <c r="A65"/>
      <c r="B65" s="1">
        <v>23</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f>Y35</f>
        <v>0</v>
      </c>
      <c r="Z65" s="149">
        <f>BC35-Z194-Z259-Z324-Z389-Z454-Z519</f>
        <v>0</v>
      </c>
      <c r="AA65" s="157">
        <f>Z65-AA194-AA259-AA324-AA389-AA454-AA519</f>
        <v>0</v>
      </c>
      <c r="AB65" s="157">
        <f>AA65-AB194-AB259-AB324-AB389-AB454-AB519</f>
        <v>0</v>
      </c>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6"/>
      <c r="BA65" s="6"/>
      <c r="BB65" s="6"/>
      <c r="BC65" s="6"/>
    </row>
    <row r="66" spans="1:55" s="5" customFormat="1" x14ac:dyDescent="0.3">
      <c r="A66"/>
      <c r="B66" s="1">
        <v>24</v>
      </c>
      <c r="C66" s="63"/>
      <c r="D66" s="63"/>
      <c r="E66" s="63"/>
      <c r="F66" s="63"/>
      <c r="G66" s="63"/>
      <c r="H66" s="63"/>
      <c r="I66" s="63"/>
      <c r="J66" s="63"/>
      <c r="K66" s="63"/>
      <c r="L66" s="63"/>
      <c r="M66" s="63"/>
      <c r="N66" s="63"/>
      <c r="O66" s="63"/>
      <c r="P66" s="63"/>
      <c r="Q66" s="63"/>
      <c r="R66" s="63"/>
      <c r="S66" s="63"/>
      <c r="T66" s="63"/>
      <c r="U66" s="63"/>
      <c r="V66" s="63"/>
      <c r="W66" s="63"/>
      <c r="X66" s="63"/>
      <c r="Y66" s="63"/>
      <c r="Z66" s="149">
        <f>Z36</f>
        <v>0</v>
      </c>
      <c r="AA66" s="149">
        <f>BD36-AA195-AA260-AA325-AA390-AA455-AA520</f>
        <v>0</v>
      </c>
      <c r="AB66" s="157">
        <f>AA66-AB195-AB260-AB325-AB390-AB455-AB520</f>
        <v>0</v>
      </c>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6"/>
      <c r="BB66" s="6"/>
      <c r="BC66" s="6"/>
    </row>
    <row r="67" spans="1:55" s="5" customFormat="1" x14ac:dyDescent="0.3">
      <c r="A67"/>
      <c r="B67" s="1">
        <v>25</v>
      </c>
      <c r="C67" s="63"/>
      <c r="D67" s="63"/>
      <c r="E67" s="63"/>
      <c r="F67" s="63"/>
      <c r="G67" s="63"/>
      <c r="H67" s="63"/>
      <c r="I67" s="63"/>
      <c r="J67" s="63"/>
      <c r="K67" s="63"/>
      <c r="L67" s="63"/>
      <c r="M67" s="63"/>
      <c r="N67" s="63"/>
      <c r="O67" s="63"/>
      <c r="P67" s="63"/>
      <c r="Q67" s="63"/>
      <c r="R67" s="63"/>
      <c r="S67" s="63"/>
      <c r="T67" s="63"/>
      <c r="U67" s="63"/>
      <c r="V67" s="63"/>
      <c r="W67" s="63"/>
      <c r="X67" s="63"/>
      <c r="Y67" s="63"/>
      <c r="Z67" s="149"/>
      <c r="AA67" s="149">
        <f>AA37</f>
        <v>0</v>
      </c>
      <c r="AB67" s="149">
        <f>BE37-AB196-AB261-AB326-AB391-AB456-AB521</f>
        <v>0</v>
      </c>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6"/>
      <c r="BB67" s="6"/>
      <c r="BC67" s="6"/>
    </row>
    <row r="68" spans="1:55" s="5" customFormat="1" x14ac:dyDescent="0.3">
      <c r="B68" s="34" t="s">
        <v>274</v>
      </c>
      <c r="C68" s="154">
        <f t="shared" ref="C68:AA68" si="22">SUM(C43:C67)</f>
        <v>100</v>
      </c>
      <c r="D68" s="154">
        <f t="shared" si="22"/>
        <v>69.843829999999997</v>
      </c>
      <c r="E68" s="154">
        <f t="shared" si="22"/>
        <v>69.65209691308614</v>
      </c>
      <c r="F68" s="154">
        <f t="shared" si="22"/>
        <v>69.420312656681787</v>
      </c>
      <c r="G68" s="154">
        <f t="shared" si="22"/>
        <v>69.151309673138684</v>
      </c>
      <c r="H68" s="154">
        <f t="shared" si="22"/>
        <v>68.853023121242003</v>
      </c>
      <c r="I68" s="154">
        <f t="shared" si="22"/>
        <v>68.503940819946607</v>
      </c>
      <c r="J68" s="154">
        <f t="shared" si="22"/>
        <v>68.108848667575373</v>
      </c>
      <c r="K68" s="154">
        <f t="shared" si="22"/>
        <v>67.663841403864708</v>
      </c>
      <c r="L68" s="154">
        <f t="shared" si="22"/>
        <v>67.178978325962959</v>
      </c>
      <c r="M68" s="154">
        <f t="shared" si="22"/>
        <v>66.656378162949167</v>
      </c>
      <c r="N68" s="154">
        <f t="shared" si="22"/>
        <v>66.054371298701867</v>
      </c>
      <c r="O68" s="154">
        <f t="shared" si="22"/>
        <v>65.377094577230295</v>
      </c>
      <c r="P68" s="154">
        <f t="shared" si="22"/>
        <v>64.634854026590929</v>
      </c>
      <c r="Q68" s="154">
        <f t="shared" si="22"/>
        <v>63.824253816715078</v>
      </c>
      <c r="R68" s="154">
        <f t="shared" si="22"/>
        <v>62.949381171329854</v>
      </c>
      <c r="S68" s="154">
        <f t="shared" si="22"/>
        <v>62.001081322105065</v>
      </c>
      <c r="T68" s="154">
        <f t="shared" si="22"/>
        <v>60.974437932831798</v>
      </c>
      <c r="U68" s="154">
        <f t="shared" si="22"/>
        <v>59.885938835412183</v>
      </c>
      <c r="V68" s="154">
        <f t="shared" si="22"/>
        <v>58.734111180080006</v>
      </c>
      <c r="W68" s="154">
        <f t="shared" si="22"/>
        <v>57.55967627583577</v>
      </c>
      <c r="X68" s="154">
        <f t="shared" si="22"/>
        <v>56.248156837133756</v>
      </c>
      <c r="Y68" s="154">
        <f t="shared" si="22"/>
        <v>54.810399873470644</v>
      </c>
      <c r="Z68" s="154">
        <f t="shared" si="22"/>
        <v>53.289014139559193</v>
      </c>
      <c r="AA68" s="154">
        <f t="shared" si="22"/>
        <v>51.652493222605258</v>
      </c>
      <c r="AB68" s="154">
        <f>SUM(AB43:AB67)</f>
        <v>49.890173952586053</v>
      </c>
      <c r="AC68" s="158"/>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row>
    <row r="69" spans="1:55" s="5" customFormat="1" x14ac:dyDescent="0.3">
      <c r="B69" s="3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row>
    <row r="70" spans="1:55" s="5" customFormat="1" x14ac:dyDescent="0.3">
      <c r="B70" s="3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row>
    <row r="73" spans="1:55" s="14" customFormat="1" x14ac:dyDescent="0.3">
      <c r="A73" s="13" t="s">
        <v>15</v>
      </c>
      <c r="D73" s="14" t="s">
        <v>70</v>
      </c>
    </row>
    <row r="74" spans="1:55" x14ac:dyDescent="0.3">
      <c r="A74" s="21" t="s">
        <v>138</v>
      </c>
      <c r="B74" s="21">
        <f>ROUND('User data'!$D$11,0)</f>
        <v>46</v>
      </c>
    </row>
    <row r="75" spans="1:55" x14ac:dyDescent="0.3">
      <c r="C75" s="1" t="s">
        <v>13</v>
      </c>
    </row>
    <row r="76" spans="1:55" x14ac:dyDescent="0.3">
      <c r="C76" s="1">
        <v>0</v>
      </c>
      <c r="D76" s="1">
        <v>1</v>
      </c>
      <c r="E76" s="1">
        <v>2</v>
      </c>
      <c r="F76" s="1">
        <v>3</v>
      </c>
      <c r="G76" s="1">
        <v>4</v>
      </c>
      <c r="H76" s="1">
        <v>5</v>
      </c>
      <c r="I76" s="1">
        <v>6</v>
      </c>
      <c r="J76" s="1">
        <v>7</v>
      </c>
      <c r="K76" s="1">
        <v>8</v>
      </c>
      <c r="L76" s="1">
        <v>9</v>
      </c>
      <c r="M76" s="1">
        <v>10</v>
      </c>
      <c r="N76" s="1">
        <v>11</v>
      </c>
      <c r="O76" s="1">
        <v>12</v>
      </c>
      <c r="P76" s="1">
        <v>13</v>
      </c>
      <c r="Q76" s="1">
        <v>14</v>
      </c>
      <c r="R76" s="1">
        <v>15</v>
      </c>
      <c r="S76" s="1">
        <v>16</v>
      </c>
      <c r="T76" s="1">
        <v>17</v>
      </c>
      <c r="U76" s="1">
        <v>18</v>
      </c>
      <c r="V76" s="1">
        <v>19</v>
      </c>
      <c r="W76" s="1">
        <v>20</v>
      </c>
      <c r="X76" s="1">
        <v>21</v>
      </c>
      <c r="Y76" s="1">
        <v>22</v>
      </c>
      <c r="Z76" s="1">
        <v>23</v>
      </c>
      <c r="AA76" s="1">
        <v>24</v>
      </c>
      <c r="AB76" s="1">
        <v>25</v>
      </c>
      <c r="AC76" s="1"/>
    </row>
    <row r="77" spans="1:55" x14ac:dyDescent="0.3">
      <c r="A77" s="1" t="s">
        <v>12</v>
      </c>
      <c r="B77" s="1">
        <v>1</v>
      </c>
      <c r="C77">
        <f>AgeAtEntry</f>
        <v>46</v>
      </c>
      <c r="D77">
        <f>C77+1</f>
        <v>47</v>
      </c>
      <c r="E77">
        <f t="shared" ref="E77:AB90" si="23">D77+1</f>
        <v>48</v>
      </c>
      <c r="F77">
        <f t="shared" si="23"/>
        <v>49</v>
      </c>
      <c r="G77">
        <f t="shared" si="23"/>
        <v>50</v>
      </c>
      <c r="H77">
        <f t="shared" si="23"/>
        <v>51</v>
      </c>
      <c r="I77">
        <f t="shared" si="23"/>
        <v>52</v>
      </c>
      <c r="J77">
        <f t="shared" si="23"/>
        <v>53</v>
      </c>
      <c r="K77">
        <f t="shared" si="23"/>
        <v>54</v>
      </c>
      <c r="L77">
        <f t="shared" si="23"/>
        <v>55</v>
      </c>
      <c r="M77">
        <f t="shared" si="23"/>
        <v>56</v>
      </c>
      <c r="N77">
        <f t="shared" si="23"/>
        <v>57</v>
      </c>
      <c r="O77">
        <f t="shared" si="23"/>
        <v>58</v>
      </c>
      <c r="P77">
        <f t="shared" si="23"/>
        <v>59</v>
      </c>
      <c r="Q77">
        <f t="shared" si="23"/>
        <v>60</v>
      </c>
      <c r="R77">
        <f t="shared" si="23"/>
        <v>61</v>
      </c>
      <c r="S77">
        <f t="shared" si="23"/>
        <v>62</v>
      </c>
      <c r="T77">
        <f t="shared" si="23"/>
        <v>63</v>
      </c>
      <c r="U77">
        <f t="shared" si="23"/>
        <v>64</v>
      </c>
      <c r="V77">
        <f t="shared" si="23"/>
        <v>65</v>
      </c>
      <c r="W77">
        <f t="shared" si="23"/>
        <v>66</v>
      </c>
      <c r="X77">
        <f t="shared" si="23"/>
        <v>67</v>
      </c>
      <c r="Y77">
        <f t="shared" si="23"/>
        <v>68</v>
      </c>
      <c r="Z77">
        <f t="shared" si="23"/>
        <v>69</v>
      </c>
      <c r="AA77">
        <f t="shared" si="23"/>
        <v>70</v>
      </c>
      <c r="AB77">
        <f t="shared" si="23"/>
        <v>71</v>
      </c>
    </row>
    <row r="78" spans="1:55" x14ac:dyDescent="0.3">
      <c r="B78" s="1">
        <v>2</v>
      </c>
      <c r="D78">
        <f>AgeAtEntry</f>
        <v>46</v>
      </c>
      <c r="E78">
        <f t="shared" si="23"/>
        <v>47</v>
      </c>
      <c r="F78">
        <f t="shared" si="23"/>
        <v>48</v>
      </c>
      <c r="G78">
        <f t="shared" si="23"/>
        <v>49</v>
      </c>
      <c r="H78">
        <f t="shared" si="23"/>
        <v>50</v>
      </c>
      <c r="I78">
        <f t="shared" si="23"/>
        <v>51</v>
      </c>
      <c r="J78">
        <f t="shared" si="23"/>
        <v>52</v>
      </c>
      <c r="K78">
        <f t="shared" si="23"/>
        <v>53</v>
      </c>
      <c r="L78">
        <f t="shared" si="23"/>
        <v>54</v>
      </c>
      <c r="M78">
        <f t="shared" si="23"/>
        <v>55</v>
      </c>
      <c r="N78">
        <f t="shared" si="23"/>
        <v>56</v>
      </c>
      <c r="O78">
        <f t="shared" si="23"/>
        <v>57</v>
      </c>
      <c r="P78">
        <f t="shared" si="23"/>
        <v>58</v>
      </c>
      <c r="Q78">
        <f t="shared" si="23"/>
        <v>59</v>
      </c>
      <c r="R78">
        <f t="shared" si="23"/>
        <v>60</v>
      </c>
      <c r="S78">
        <f t="shared" si="23"/>
        <v>61</v>
      </c>
      <c r="T78">
        <f t="shared" si="23"/>
        <v>62</v>
      </c>
      <c r="U78">
        <f t="shared" si="23"/>
        <v>63</v>
      </c>
      <c r="V78">
        <f t="shared" si="23"/>
        <v>64</v>
      </c>
      <c r="W78">
        <f t="shared" si="23"/>
        <v>65</v>
      </c>
      <c r="X78">
        <f t="shared" si="23"/>
        <v>66</v>
      </c>
      <c r="Y78">
        <f t="shared" si="23"/>
        <v>67</v>
      </c>
      <c r="Z78">
        <f t="shared" si="23"/>
        <v>68</v>
      </c>
      <c r="AA78">
        <f t="shared" si="23"/>
        <v>69</v>
      </c>
      <c r="AB78">
        <f t="shared" si="23"/>
        <v>70</v>
      </c>
    </row>
    <row r="79" spans="1:55" x14ac:dyDescent="0.3">
      <c r="B79" s="1">
        <v>3</v>
      </c>
      <c r="E79">
        <f>AgeAtEntry</f>
        <v>46</v>
      </c>
      <c r="F79">
        <f t="shared" si="23"/>
        <v>47</v>
      </c>
      <c r="G79">
        <f t="shared" si="23"/>
        <v>48</v>
      </c>
      <c r="H79">
        <f t="shared" si="23"/>
        <v>49</v>
      </c>
      <c r="I79">
        <f t="shared" si="23"/>
        <v>50</v>
      </c>
      <c r="J79">
        <f t="shared" si="23"/>
        <v>51</v>
      </c>
      <c r="K79">
        <f t="shared" si="23"/>
        <v>52</v>
      </c>
      <c r="L79">
        <f t="shared" si="23"/>
        <v>53</v>
      </c>
      <c r="M79">
        <f t="shared" si="23"/>
        <v>54</v>
      </c>
      <c r="N79">
        <f t="shared" si="23"/>
        <v>55</v>
      </c>
      <c r="O79">
        <f t="shared" si="23"/>
        <v>56</v>
      </c>
      <c r="P79">
        <f t="shared" si="23"/>
        <v>57</v>
      </c>
      <c r="Q79">
        <f t="shared" si="23"/>
        <v>58</v>
      </c>
      <c r="R79">
        <f t="shared" si="23"/>
        <v>59</v>
      </c>
      <c r="S79">
        <f t="shared" si="23"/>
        <v>60</v>
      </c>
      <c r="T79">
        <f t="shared" si="23"/>
        <v>61</v>
      </c>
      <c r="U79">
        <f t="shared" si="23"/>
        <v>62</v>
      </c>
      <c r="V79">
        <f t="shared" si="23"/>
        <v>63</v>
      </c>
      <c r="W79">
        <f t="shared" si="23"/>
        <v>64</v>
      </c>
      <c r="X79">
        <f t="shared" si="23"/>
        <v>65</v>
      </c>
      <c r="Y79">
        <f t="shared" si="23"/>
        <v>66</v>
      </c>
      <c r="Z79">
        <f t="shared" si="23"/>
        <v>67</v>
      </c>
      <c r="AA79">
        <f t="shared" si="23"/>
        <v>68</v>
      </c>
      <c r="AB79">
        <f t="shared" si="23"/>
        <v>69</v>
      </c>
    </row>
    <row r="80" spans="1:55" x14ac:dyDescent="0.3">
      <c r="B80" s="1">
        <v>4</v>
      </c>
      <c r="F80">
        <f>AgeAtEntry</f>
        <v>46</v>
      </c>
      <c r="G80">
        <f t="shared" si="23"/>
        <v>47</v>
      </c>
      <c r="H80">
        <f t="shared" si="23"/>
        <v>48</v>
      </c>
      <c r="I80">
        <f t="shared" si="23"/>
        <v>49</v>
      </c>
      <c r="J80">
        <f t="shared" si="23"/>
        <v>50</v>
      </c>
      <c r="K80">
        <f t="shared" si="23"/>
        <v>51</v>
      </c>
      <c r="L80">
        <f t="shared" si="23"/>
        <v>52</v>
      </c>
      <c r="M80">
        <f t="shared" si="23"/>
        <v>53</v>
      </c>
      <c r="N80">
        <f t="shared" si="23"/>
        <v>54</v>
      </c>
      <c r="O80">
        <f t="shared" si="23"/>
        <v>55</v>
      </c>
      <c r="P80">
        <f t="shared" si="23"/>
        <v>56</v>
      </c>
      <c r="Q80">
        <f t="shared" si="23"/>
        <v>57</v>
      </c>
      <c r="R80">
        <f t="shared" si="23"/>
        <v>58</v>
      </c>
      <c r="S80">
        <f t="shared" si="23"/>
        <v>59</v>
      </c>
      <c r="T80">
        <f t="shared" si="23"/>
        <v>60</v>
      </c>
      <c r="U80">
        <f t="shared" si="23"/>
        <v>61</v>
      </c>
      <c r="V80">
        <f t="shared" si="23"/>
        <v>62</v>
      </c>
      <c r="W80">
        <f t="shared" si="23"/>
        <v>63</v>
      </c>
      <c r="X80">
        <f t="shared" si="23"/>
        <v>64</v>
      </c>
      <c r="Y80">
        <f t="shared" si="23"/>
        <v>65</v>
      </c>
      <c r="Z80">
        <f t="shared" si="23"/>
        <v>66</v>
      </c>
      <c r="AA80">
        <f t="shared" si="23"/>
        <v>67</v>
      </c>
      <c r="AB80">
        <f t="shared" si="23"/>
        <v>68</v>
      </c>
    </row>
    <row r="81" spans="2:28" x14ac:dyDescent="0.3">
      <c r="B81" s="1">
        <v>5</v>
      </c>
      <c r="G81">
        <f>AgeAtEntry</f>
        <v>46</v>
      </c>
      <c r="H81">
        <f t="shared" si="23"/>
        <v>47</v>
      </c>
      <c r="I81">
        <f t="shared" si="23"/>
        <v>48</v>
      </c>
      <c r="J81">
        <f t="shared" si="23"/>
        <v>49</v>
      </c>
      <c r="K81">
        <f t="shared" si="23"/>
        <v>50</v>
      </c>
      <c r="L81">
        <f t="shared" si="23"/>
        <v>51</v>
      </c>
      <c r="M81">
        <f t="shared" si="23"/>
        <v>52</v>
      </c>
      <c r="N81">
        <f t="shared" si="23"/>
        <v>53</v>
      </c>
      <c r="O81">
        <f t="shared" si="23"/>
        <v>54</v>
      </c>
      <c r="P81">
        <f t="shared" si="23"/>
        <v>55</v>
      </c>
      <c r="Q81">
        <f t="shared" si="23"/>
        <v>56</v>
      </c>
      <c r="R81">
        <f t="shared" si="23"/>
        <v>57</v>
      </c>
      <c r="S81">
        <f t="shared" si="23"/>
        <v>58</v>
      </c>
      <c r="T81">
        <f t="shared" si="23"/>
        <v>59</v>
      </c>
      <c r="U81">
        <f t="shared" si="23"/>
        <v>60</v>
      </c>
      <c r="V81">
        <f t="shared" si="23"/>
        <v>61</v>
      </c>
      <c r="W81">
        <f t="shared" si="23"/>
        <v>62</v>
      </c>
      <c r="X81">
        <f t="shared" si="23"/>
        <v>63</v>
      </c>
      <c r="Y81">
        <f t="shared" si="23"/>
        <v>64</v>
      </c>
      <c r="Z81">
        <f t="shared" si="23"/>
        <v>65</v>
      </c>
      <c r="AA81">
        <f t="shared" si="23"/>
        <v>66</v>
      </c>
      <c r="AB81">
        <f t="shared" si="23"/>
        <v>67</v>
      </c>
    </row>
    <row r="82" spans="2:28" x14ac:dyDescent="0.3">
      <c r="B82" s="1">
        <v>6</v>
      </c>
      <c r="H82">
        <f>AgeAtEntry</f>
        <v>46</v>
      </c>
      <c r="I82">
        <f t="shared" si="23"/>
        <v>47</v>
      </c>
      <c r="J82">
        <f t="shared" si="23"/>
        <v>48</v>
      </c>
      <c r="K82">
        <f t="shared" si="23"/>
        <v>49</v>
      </c>
      <c r="L82">
        <f t="shared" si="23"/>
        <v>50</v>
      </c>
      <c r="M82">
        <f t="shared" si="23"/>
        <v>51</v>
      </c>
      <c r="N82">
        <f t="shared" si="23"/>
        <v>52</v>
      </c>
      <c r="O82">
        <f t="shared" si="23"/>
        <v>53</v>
      </c>
      <c r="P82">
        <f t="shared" si="23"/>
        <v>54</v>
      </c>
      <c r="Q82">
        <f t="shared" si="23"/>
        <v>55</v>
      </c>
      <c r="R82">
        <f t="shared" si="23"/>
        <v>56</v>
      </c>
      <c r="S82">
        <f t="shared" si="23"/>
        <v>57</v>
      </c>
      <c r="T82">
        <f t="shared" si="23"/>
        <v>58</v>
      </c>
      <c r="U82">
        <f t="shared" si="23"/>
        <v>59</v>
      </c>
      <c r="V82">
        <f t="shared" si="23"/>
        <v>60</v>
      </c>
      <c r="W82">
        <f t="shared" si="23"/>
        <v>61</v>
      </c>
      <c r="X82">
        <f t="shared" si="23"/>
        <v>62</v>
      </c>
      <c r="Y82">
        <f t="shared" si="23"/>
        <v>63</v>
      </c>
      <c r="Z82">
        <f t="shared" si="23"/>
        <v>64</v>
      </c>
      <c r="AA82">
        <f t="shared" si="23"/>
        <v>65</v>
      </c>
      <c r="AB82">
        <f t="shared" si="23"/>
        <v>66</v>
      </c>
    </row>
    <row r="83" spans="2:28" x14ac:dyDescent="0.3">
      <c r="B83" s="1">
        <v>7</v>
      </c>
      <c r="I83">
        <f>AgeAtEntry</f>
        <v>46</v>
      </c>
      <c r="J83">
        <f t="shared" si="23"/>
        <v>47</v>
      </c>
      <c r="K83">
        <f t="shared" si="23"/>
        <v>48</v>
      </c>
      <c r="L83">
        <f t="shared" si="23"/>
        <v>49</v>
      </c>
      <c r="M83">
        <f t="shared" si="23"/>
        <v>50</v>
      </c>
      <c r="N83">
        <f t="shared" si="23"/>
        <v>51</v>
      </c>
      <c r="O83">
        <f t="shared" si="23"/>
        <v>52</v>
      </c>
      <c r="P83">
        <f t="shared" si="23"/>
        <v>53</v>
      </c>
      <c r="Q83">
        <f t="shared" si="23"/>
        <v>54</v>
      </c>
      <c r="R83">
        <f t="shared" si="23"/>
        <v>55</v>
      </c>
      <c r="S83">
        <f t="shared" si="23"/>
        <v>56</v>
      </c>
      <c r="T83">
        <f t="shared" si="23"/>
        <v>57</v>
      </c>
      <c r="U83">
        <f t="shared" si="23"/>
        <v>58</v>
      </c>
      <c r="V83">
        <f t="shared" si="23"/>
        <v>59</v>
      </c>
      <c r="W83">
        <f t="shared" si="23"/>
        <v>60</v>
      </c>
      <c r="X83">
        <f t="shared" si="23"/>
        <v>61</v>
      </c>
      <c r="Y83">
        <f t="shared" si="23"/>
        <v>62</v>
      </c>
      <c r="Z83">
        <f t="shared" si="23"/>
        <v>63</v>
      </c>
      <c r="AA83">
        <f t="shared" si="23"/>
        <v>64</v>
      </c>
      <c r="AB83">
        <f t="shared" si="23"/>
        <v>65</v>
      </c>
    </row>
    <row r="84" spans="2:28" x14ac:dyDescent="0.3">
      <c r="B84" s="1">
        <v>8</v>
      </c>
      <c r="J84">
        <f>AgeAtEntry</f>
        <v>46</v>
      </c>
      <c r="K84">
        <f t="shared" si="23"/>
        <v>47</v>
      </c>
      <c r="L84">
        <f t="shared" si="23"/>
        <v>48</v>
      </c>
      <c r="M84">
        <f t="shared" si="23"/>
        <v>49</v>
      </c>
      <c r="N84">
        <f t="shared" si="23"/>
        <v>50</v>
      </c>
      <c r="O84">
        <f t="shared" si="23"/>
        <v>51</v>
      </c>
      <c r="P84">
        <f t="shared" si="23"/>
        <v>52</v>
      </c>
      <c r="Q84">
        <f t="shared" si="23"/>
        <v>53</v>
      </c>
      <c r="R84">
        <f t="shared" si="23"/>
        <v>54</v>
      </c>
      <c r="S84">
        <f t="shared" si="23"/>
        <v>55</v>
      </c>
      <c r="T84">
        <f t="shared" si="23"/>
        <v>56</v>
      </c>
      <c r="U84">
        <f t="shared" si="23"/>
        <v>57</v>
      </c>
      <c r="V84">
        <f t="shared" si="23"/>
        <v>58</v>
      </c>
      <c r="W84">
        <f t="shared" si="23"/>
        <v>59</v>
      </c>
      <c r="X84">
        <f t="shared" si="23"/>
        <v>60</v>
      </c>
      <c r="Y84">
        <f t="shared" si="23"/>
        <v>61</v>
      </c>
      <c r="Z84">
        <f t="shared" si="23"/>
        <v>62</v>
      </c>
      <c r="AA84">
        <f t="shared" si="23"/>
        <v>63</v>
      </c>
      <c r="AB84">
        <f t="shared" si="23"/>
        <v>64</v>
      </c>
    </row>
    <row r="85" spans="2:28" x14ac:dyDescent="0.3">
      <c r="B85" s="1">
        <v>9</v>
      </c>
      <c r="K85">
        <f>AgeAtEntry</f>
        <v>46</v>
      </c>
      <c r="L85">
        <f t="shared" si="23"/>
        <v>47</v>
      </c>
      <c r="M85">
        <f t="shared" si="23"/>
        <v>48</v>
      </c>
      <c r="N85">
        <f t="shared" si="23"/>
        <v>49</v>
      </c>
      <c r="O85">
        <f t="shared" si="23"/>
        <v>50</v>
      </c>
      <c r="P85">
        <f t="shared" si="23"/>
        <v>51</v>
      </c>
      <c r="Q85">
        <f t="shared" si="23"/>
        <v>52</v>
      </c>
      <c r="R85">
        <f t="shared" si="23"/>
        <v>53</v>
      </c>
      <c r="S85">
        <f t="shared" si="23"/>
        <v>54</v>
      </c>
      <c r="T85">
        <f t="shared" si="23"/>
        <v>55</v>
      </c>
      <c r="U85">
        <f t="shared" si="23"/>
        <v>56</v>
      </c>
      <c r="V85">
        <f t="shared" si="23"/>
        <v>57</v>
      </c>
      <c r="W85">
        <f t="shared" si="23"/>
        <v>58</v>
      </c>
      <c r="X85">
        <f t="shared" si="23"/>
        <v>59</v>
      </c>
      <c r="Y85">
        <f t="shared" si="23"/>
        <v>60</v>
      </c>
      <c r="Z85">
        <f t="shared" si="23"/>
        <v>61</v>
      </c>
      <c r="AA85">
        <f t="shared" si="23"/>
        <v>62</v>
      </c>
      <c r="AB85">
        <f t="shared" si="23"/>
        <v>63</v>
      </c>
    </row>
    <row r="86" spans="2:28" x14ac:dyDescent="0.3">
      <c r="B86" s="1">
        <v>10</v>
      </c>
      <c r="L86">
        <f>AgeAtEntry</f>
        <v>46</v>
      </c>
      <c r="M86">
        <f t="shared" si="23"/>
        <v>47</v>
      </c>
      <c r="N86">
        <f t="shared" si="23"/>
        <v>48</v>
      </c>
      <c r="O86">
        <f t="shared" si="23"/>
        <v>49</v>
      </c>
      <c r="P86">
        <f t="shared" si="23"/>
        <v>50</v>
      </c>
      <c r="Q86">
        <f t="shared" si="23"/>
        <v>51</v>
      </c>
      <c r="R86">
        <f t="shared" si="23"/>
        <v>52</v>
      </c>
      <c r="S86">
        <f t="shared" si="23"/>
        <v>53</v>
      </c>
      <c r="T86">
        <f t="shared" si="23"/>
        <v>54</v>
      </c>
      <c r="U86">
        <f t="shared" si="23"/>
        <v>55</v>
      </c>
      <c r="V86">
        <f t="shared" si="23"/>
        <v>56</v>
      </c>
      <c r="W86">
        <f t="shared" si="23"/>
        <v>57</v>
      </c>
      <c r="X86">
        <f t="shared" si="23"/>
        <v>58</v>
      </c>
      <c r="Y86">
        <f t="shared" si="23"/>
        <v>59</v>
      </c>
      <c r="Z86">
        <f t="shared" si="23"/>
        <v>60</v>
      </c>
      <c r="AA86">
        <f t="shared" si="23"/>
        <v>61</v>
      </c>
      <c r="AB86">
        <f t="shared" si="23"/>
        <v>62</v>
      </c>
    </row>
    <row r="87" spans="2:28" x14ac:dyDescent="0.3">
      <c r="B87" s="1">
        <v>11</v>
      </c>
      <c r="M87">
        <f>AgeAtEntry</f>
        <v>46</v>
      </c>
      <c r="N87">
        <f t="shared" si="23"/>
        <v>47</v>
      </c>
      <c r="O87">
        <f t="shared" si="23"/>
        <v>48</v>
      </c>
      <c r="P87">
        <f t="shared" si="23"/>
        <v>49</v>
      </c>
      <c r="Q87">
        <f t="shared" si="23"/>
        <v>50</v>
      </c>
      <c r="R87">
        <f t="shared" si="23"/>
        <v>51</v>
      </c>
      <c r="S87">
        <f t="shared" si="23"/>
        <v>52</v>
      </c>
      <c r="T87">
        <f t="shared" si="23"/>
        <v>53</v>
      </c>
      <c r="U87">
        <f t="shared" si="23"/>
        <v>54</v>
      </c>
      <c r="V87">
        <f t="shared" si="23"/>
        <v>55</v>
      </c>
      <c r="W87">
        <f t="shared" si="23"/>
        <v>56</v>
      </c>
      <c r="X87">
        <f t="shared" si="23"/>
        <v>57</v>
      </c>
      <c r="Y87">
        <f t="shared" si="23"/>
        <v>58</v>
      </c>
      <c r="Z87">
        <f t="shared" si="23"/>
        <v>59</v>
      </c>
      <c r="AA87">
        <f t="shared" si="23"/>
        <v>60</v>
      </c>
      <c r="AB87">
        <f t="shared" si="23"/>
        <v>61</v>
      </c>
    </row>
    <row r="88" spans="2:28" x14ac:dyDescent="0.3">
      <c r="B88" s="1">
        <v>12</v>
      </c>
      <c r="N88">
        <f>AgeAtEntry</f>
        <v>46</v>
      </c>
      <c r="O88">
        <f t="shared" si="23"/>
        <v>47</v>
      </c>
      <c r="P88">
        <f t="shared" si="23"/>
        <v>48</v>
      </c>
      <c r="Q88">
        <f t="shared" si="23"/>
        <v>49</v>
      </c>
      <c r="R88">
        <f t="shared" si="23"/>
        <v>50</v>
      </c>
      <c r="S88">
        <f t="shared" si="23"/>
        <v>51</v>
      </c>
      <c r="T88">
        <f t="shared" si="23"/>
        <v>52</v>
      </c>
      <c r="U88">
        <f t="shared" si="23"/>
        <v>53</v>
      </c>
      <c r="V88">
        <f t="shared" si="23"/>
        <v>54</v>
      </c>
      <c r="W88">
        <f t="shared" si="23"/>
        <v>55</v>
      </c>
      <c r="X88">
        <f t="shared" si="23"/>
        <v>56</v>
      </c>
      <c r="Y88">
        <f t="shared" si="23"/>
        <v>57</v>
      </c>
      <c r="Z88">
        <f t="shared" si="23"/>
        <v>58</v>
      </c>
      <c r="AA88">
        <f t="shared" si="23"/>
        <v>59</v>
      </c>
      <c r="AB88">
        <f t="shared" si="23"/>
        <v>60</v>
      </c>
    </row>
    <row r="89" spans="2:28" x14ac:dyDescent="0.3">
      <c r="B89" s="1">
        <v>13</v>
      </c>
      <c r="O89">
        <f>AgeAtEntry</f>
        <v>46</v>
      </c>
      <c r="P89">
        <f t="shared" si="23"/>
        <v>47</v>
      </c>
      <c r="Q89">
        <f t="shared" si="23"/>
        <v>48</v>
      </c>
      <c r="R89">
        <f t="shared" si="23"/>
        <v>49</v>
      </c>
      <c r="S89">
        <f t="shared" si="23"/>
        <v>50</v>
      </c>
      <c r="T89">
        <f t="shared" si="23"/>
        <v>51</v>
      </c>
      <c r="U89">
        <f t="shared" si="23"/>
        <v>52</v>
      </c>
      <c r="V89">
        <f t="shared" si="23"/>
        <v>53</v>
      </c>
      <c r="W89">
        <f t="shared" si="23"/>
        <v>54</v>
      </c>
      <c r="X89">
        <f t="shared" si="23"/>
        <v>55</v>
      </c>
      <c r="Y89">
        <f t="shared" si="23"/>
        <v>56</v>
      </c>
      <c r="Z89">
        <f t="shared" si="23"/>
        <v>57</v>
      </c>
      <c r="AA89">
        <f t="shared" si="23"/>
        <v>58</v>
      </c>
      <c r="AB89">
        <f t="shared" si="23"/>
        <v>59</v>
      </c>
    </row>
    <row r="90" spans="2:28" x14ac:dyDescent="0.3">
      <c r="B90" s="1">
        <v>14</v>
      </c>
      <c r="P90">
        <f>AgeAtEntry</f>
        <v>46</v>
      </c>
      <c r="Q90">
        <f t="shared" si="23"/>
        <v>47</v>
      </c>
      <c r="R90">
        <f t="shared" si="23"/>
        <v>48</v>
      </c>
      <c r="S90">
        <f t="shared" si="23"/>
        <v>49</v>
      </c>
      <c r="T90">
        <f t="shared" si="23"/>
        <v>50</v>
      </c>
      <c r="U90">
        <f t="shared" si="23"/>
        <v>51</v>
      </c>
      <c r="V90">
        <f t="shared" si="23"/>
        <v>52</v>
      </c>
      <c r="W90">
        <f t="shared" si="23"/>
        <v>53</v>
      </c>
      <c r="X90">
        <f t="shared" si="23"/>
        <v>54</v>
      </c>
      <c r="Y90">
        <f t="shared" si="23"/>
        <v>55</v>
      </c>
      <c r="Z90">
        <f>Y90+1</f>
        <v>56</v>
      </c>
      <c r="AA90">
        <f>Z90+1</f>
        <v>57</v>
      </c>
      <c r="AB90">
        <f>AA90+1</f>
        <v>58</v>
      </c>
    </row>
    <row r="91" spans="2:28" x14ac:dyDescent="0.3">
      <c r="B91" s="1">
        <v>15</v>
      </c>
      <c r="Q91">
        <f>AgeAtEntry</f>
        <v>46</v>
      </c>
      <c r="R91">
        <f t="shared" ref="R91:AB101" si="24">Q91+1</f>
        <v>47</v>
      </c>
      <c r="S91">
        <f t="shared" si="24"/>
        <v>48</v>
      </c>
      <c r="T91">
        <f t="shared" si="24"/>
        <v>49</v>
      </c>
      <c r="U91">
        <f t="shared" si="24"/>
        <v>50</v>
      </c>
      <c r="V91">
        <f t="shared" si="24"/>
        <v>51</v>
      </c>
      <c r="W91">
        <f t="shared" si="24"/>
        <v>52</v>
      </c>
      <c r="X91">
        <f t="shared" si="24"/>
        <v>53</v>
      </c>
      <c r="Y91">
        <f t="shared" si="24"/>
        <v>54</v>
      </c>
      <c r="Z91">
        <f t="shared" si="24"/>
        <v>55</v>
      </c>
      <c r="AA91">
        <f t="shared" si="24"/>
        <v>56</v>
      </c>
      <c r="AB91">
        <f t="shared" si="24"/>
        <v>57</v>
      </c>
    </row>
    <row r="92" spans="2:28" x14ac:dyDescent="0.3">
      <c r="B92" s="1">
        <v>16</v>
      </c>
      <c r="R92">
        <f>AgeAtEntry</f>
        <v>46</v>
      </c>
      <c r="S92">
        <f t="shared" si="24"/>
        <v>47</v>
      </c>
      <c r="T92">
        <f t="shared" si="24"/>
        <v>48</v>
      </c>
      <c r="U92">
        <f t="shared" si="24"/>
        <v>49</v>
      </c>
      <c r="V92">
        <f t="shared" si="24"/>
        <v>50</v>
      </c>
      <c r="W92">
        <f t="shared" si="24"/>
        <v>51</v>
      </c>
      <c r="X92">
        <f t="shared" si="24"/>
        <v>52</v>
      </c>
      <c r="Y92">
        <f t="shared" si="24"/>
        <v>53</v>
      </c>
      <c r="Z92">
        <f t="shared" si="24"/>
        <v>54</v>
      </c>
      <c r="AA92">
        <f t="shared" si="24"/>
        <v>55</v>
      </c>
      <c r="AB92">
        <f t="shared" si="24"/>
        <v>56</v>
      </c>
    </row>
    <row r="93" spans="2:28" x14ac:dyDescent="0.3">
      <c r="B93" s="1">
        <v>17</v>
      </c>
      <c r="S93">
        <f>AgeAtEntry</f>
        <v>46</v>
      </c>
      <c r="T93">
        <f t="shared" si="24"/>
        <v>47</v>
      </c>
      <c r="U93">
        <f t="shared" si="24"/>
        <v>48</v>
      </c>
      <c r="V93">
        <f t="shared" si="24"/>
        <v>49</v>
      </c>
      <c r="W93">
        <f t="shared" si="24"/>
        <v>50</v>
      </c>
      <c r="X93">
        <f t="shared" si="24"/>
        <v>51</v>
      </c>
      <c r="Y93">
        <f t="shared" si="24"/>
        <v>52</v>
      </c>
      <c r="Z93">
        <f t="shared" si="24"/>
        <v>53</v>
      </c>
      <c r="AA93">
        <f t="shared" si="24"/>
        <v>54</v>
      </c>
      <c r="AB93">
        <f t="shared" si="24"/>
        <v>55</v>
      </c>
    </row>
    <row r="94" spans="2:28" x14ac:dyDescent="0.3">
      <c r="B94" s="1">
        <v>18</v>
      </c>
      <c r="T94">
        <f>AgeAtEntry</f>
        <v>46</v>
      </c>
      <c r="U94">
        <f t="shared" si="24"/>
        <v>47</v>
      </c>
      <c r="V94">
        <f t="shared" si="24"/>
        <v>48</v>
      </c>
      <c r="W94">
        <f t="shared" si="24"/>
        <v>49</v>
      </c>
      <c r="X94">
        <f t="shared" si="24"/>
        <v>50</v>
      </c>
      <c r="Y94">
        <f t="shared" si="24"/>
        <v>51</v>
      </c>
      <c r="Z94">
        <f t="shared" si="24"/>
        <v>52</v>
      </c>
      <c r="AA94">
        <f t="shared" si="24"/>
        <v>53</v>
      </c>
      <c r="AB94">
        <f t="shared" si="24"/>
        <v>54</v>
      </c>
    </row>
    <row r="95" spans="2:28" x14ac:dyDescent="0.3">
      <c r="B95" s="1">
        <v>19</v>
      </c>
      <c r="U95">
        <f>AgeAtEntry</f>
        <v>46</v>
      </c>
      <c r="V95">
        <f t="shared" si="24"/>
        <v>47</v>
      </c>
      <c r="W95">
        <f t="shared" si="24"/>
        <v>48</v>
      </c>
      <c r="X95">
        <f t="shared" si="24"/>
        <v>49</v>
      </c>
      <c r="Y95">
        <f t="shared" si="24"/>
        <v>50</v>
      </c>
      <c r="Z95">
        <f t="shared" si="24"/>
        <v>51</v>
      </c>
      <c r="AA95">
        <f t="shared" si="24"/>
        <v>52</v>
      </c>
      <c r="AB95">
        <f t="shared" si="24"/>
        <v>53</v>
      </c>
    </row>
    <row r="96" spans="2:28" x14ac:dyDescent="0.3">
      <c r="B96" s="1">
        <v>20</v>
      </c>
      <c r="V96">
        <f>AgeAtEntry</f>
        <v>46</v>
      </c>
      <c r="W96">
        <f t="shared" si="24"/>
        <v>47</v>
      </c>
      <c r="X96">
        <f t="shared" si="24"/>
        <v>48</v>
      </c>
      <c r="Y96">
        <f t="shared" si="24"/>
        <v>49</v>
      </c>
      <c r="Z96">
        <f t="shared" si="24"/>
        <v>50</v>
      </c>
      <c r="AA96">
        <f t="shared" si="24"/>
        <v>51</v>
      </c>
      <c r="AB96">
        <f t="shared" si="24"/>
        <v>52</v>
      </c>
    </row>
    <row r="97" spans="1:57" x14ac:dyDescent="0.3">
      <c r="B97" s="1">
        <v>21</v>
      </c>
      <c r="W97">
        <f>AgeAtEntry</f>
        <v>46</v>
      </c>
      <c r="X97">
        <f t="shared" si="24"/>
        <v>47</v>
      </c>
      <c r="Y97">
        <f t="shared" si="24"/>
        <v>48</v>
      </c>
      <c r="Z97">
        <f t="shared" si="24"/>
        <v>49</v>
      </c>
      <c r="AA97">
        <f t="shared" si="24"/>
        <v>50</v>
      </c>
      <c r="AB97">
        <f t="shared" si="24"/>
        <v>51</v>
      </c>
    </row>
    <row r="98" spans="1:57" x14ac:dyDescent="0.3">
      <c r="B98" s="1">
        <v>22</v>
      </c>
      <c r="X98">
        <f>AgeAtEntry</f>
        <v>46</v>
      </c>
      <c r="Y98">
        <f t="shared" si="24"/>
        <v>47</v>
      </c>
      <c r="Z98">
        <f t="shared" si="24"/>
        <v>48</v>
      </c>
      <c r="AA98">
        <f t="shared" si="24"/>
        <v>49</v>
      </c>
      <c r="AB98">
        <f t="shared" si="24"/>
        <v>50</v>
      </c>
    </row>
    <row r="99" spans="1:57" x14ac:dyDescent="0.3">
      <c r="B99" s="1">
        <v>23</v>
      </c>
      <c r="Y99">
        <f>AgeAtEntry</f>
        <v>46</v>
      </c>
      <c r="Z99">
        <f t="shared" si="24"/>
        <v>47</v>
      </c>
      <c r="AA99">
        <f t="shared" si="24"/>
        <v>48</v>
      </c>
      <c r="AB99">
        <f t="shared" si="24"/>
        <v>49</v>
      </c>
    </row>
    <row r="100" spans="1:57" x14ac:dyDescent="0.3">
      <c r="B100" s="1">
        <v>24</v>
      </c>
      <c r="Z100">
        <f>AgeAtEntry</f>
        <v>46</v>
      </c>
      <c r="AA100">
        <f t="shared" si="24"/>
        <v>47</v>
      </c>
      <c r="AB100">
        <f t="shared" si="24"/>
        <v>48</v>
      </c>
    </row>
    <row r="101" spans="1:57" x14ac:dyDescent="0.3">
      <c r="B101" s="1">
        <v>25</v>
      </c>
      <c r="AA101">
        <f>AgeAtEntry</f>
        <v>46</v>
      </c>
      <c r="AB101">
        <f t="shared" si="24"/>
        <v>47</v>
      </c>
    </row>
    <row r="102" spans="1:57" x14ac:dyDescent="0.3">
      <c r="B102" s="34" t="s">
        <v>140</v>
      </c>
      <c r="C102" s="154">
        <f t="shared" ref="C102:AB102" si="25">SUMPRODUCT(C77:C101,C43:C67)/C68</f>
        <v>46</v>
      </c>
      <c r="D102" s="154">
        <f t="shared" si="25"/>
        <v>47</v>
      </c>
      <c r="E102" s="154">
        <f t="shared" si="25"/>
        <v>48</v>
      </c>
      <c r="F102" s="154">
        <f t="shared" si="25"/>
        <v>49</v>
      </c>
      <c r="G102" s="154">
        <f t="shared" si="25"/>
        <v>50</v>
      </c>
      <c r="H102" s="154">
        <f t="shared" si="25"/>
        <v>51</v>
      </c>
      <c r="I102" s="154">
        <f t="shared" si="25"/>
        <v>52</v>
      </c>
      <c r="J102" s="154">
        <f t="shared" si="25"/>
        <v>53</v>
      </c>
      <c r="K102" s="154">
        <f t="shared" si="25"/>
        <v>54</v>
      </c>
      <c r="L102" s="154">
        <f t="shared" si="25"/>
        <v>55</v>
      </c>
      <c r="M102" s="154">
        <f t="shared" si="25"/>
        <v>56</v>
      </c>
      <c r="N102" s="154">
        <f t="shared" si="25"/>
        <v>57</v>
      </c>
      <c r="O102" s="154">
        <f t="shared" si="25"/>
        <v>58</v>
      </c>
      <c r="P102" s="154">
        <f t="shared" si="25"/>
        <v>59</v>
      </c>
      <c r="Q102" s="154">
        <f t="shared" si="25"/>
        <v>60</v>
      </c>
      <c r="R102" s="154">
        <f t="shared" si="25"/>
        <v>61</v>
      </c>
      <c r="S102" s="154">
        <f t="shared" si="25"/>
        <v>62</v>
      </c>
      <c r="T102" s="154">
        <f t="shared" si="25"/>
        <v>63</v>
      </c>
      <c r="U102" s="154">
        <f t="shared" si="25"/>
        <v>64</v>
      </c>
      <c r="V102" s="154">
        <f t="shared" si="25"/>
        <v>65</v>
      </c>
      <c r="W102" s="154">
        <f t="shared" si="25"/>
        <v>66</v>
      </c>
      <c r="X102" s="154">
        <f t="shared" si="25"/>
        <v>67</v>
      </c>
      <c r="Y102" s="154">
        <f t="shared" si="25"/>
        <v>68</v>
      </c>
      <c r="Z102" s="154">
        <f t="shared" si="25"/>
        <v>69</v>
      </c>
      <c r="AA102" s="154">
        <f t="shared" si="25"/>
        <v>70</v>
      </c>
      <c r="AB102" s="154">
        <f t="shared" si="25"/>
        <v>71</v>
      </c>
      <c r="AC102" s="154"/>
    </row>
    <row r="105" spans="1:57" s="14" customFormat="1" x14ac:dyDescent="0.3">
      <c r="A105" s="13" t="s">
        <v>402</v>
      </c>
      <c r="D105" s="14" t="s">
        <v>404</v>
      </c>
      <c r="AE105" s="13" t="s">
        <v>403</v>
      </c>
    </row>
    <row r="106" spans="1:57" x14ac:dyDescent="0.3">
      <c r="A106" s="10" t="s">
        <v>17</v>
      </c>
      <c r="B106" s="10">
        <f>'User data'!$D$14</f>
        <v>30</v>
      </c>
    </row>
    <row r="107" spans="1:57" x14ac:dyDescent="0.3">
      <c r="C107" s="1" t="s">
        <v>13</v>
      </c>
      <c r="AF107" s="1" t="s">
        <v>13</v>
      </c>
    </row>
    <row r="108" spans="1:57" x14ac:dyDescent="0.3">
      <c r="C108" s="1">
        <v>0</v>
      </c>
      <c r="D108" s="1">
        <v>1</v>
      </c>
      <c r="E108" s="1">
        <v>2</v>
      </c>
      <c r="F108" s="1">
        <v>3</v>
      </c>
      <c r="G108" s="1">
        <v>4</v>
      </c>
      <c r="H108" s="1">
        <v>5</v>
      </c>
      <c r="I108" s="1">
        <v>6</v>
      </c>
      <c r="J108" s="1">
        <v>7</v>
      </c>
      <c r="K108" s="1">
        <v>8</v>
      </c>
      <c r="L108" s="1">
        <v>9</v>
      </c>
      <c r="M108" s="1">
        <v>10</v>
      </c>
      <c r="N108" s="1">
        <v>11</v>
      </c>
      <c r="O108" s="1">
        <v>12</v>
      </c>
      <c r="P108" s="1">
        <v>13</v>
      </c>
      <c r="Q108" s="1">
        <v>14</v>
      </c>
      <c r="R108" s="1">
        <v>15</v>
      </c>
      <c r="S108" s="1">
        <v>16</v>
      </c>
      <c r="T108" s="1">
        <v>17</v>
      </c>
      <c r="U108" s="1">
        <v>18</v>
      </c>
      <c r="V108" s="1">
        <v>19</v>
      </c>
      <c r="W108" s="1">
        <v>20</v>
      </c>
      <c r="X108" s="1">
        <v>21</v>
      </c>
      <c r="Y108" s="1">
        <v>22</v>
      </c>
      <c r="Z108" s="1">
        <v>23</v>
      </c>
      <c r="AA108" s="1">
        <v>24</v>
      </c>
      <c r="AB108" s="1">
        <v>25</v>
      </c>
      <c r="AC108" s="1"/>
      <c r="AF108" s="1">
        <v>0</v>
      </c>
      <c r="AG108" s="1">
        <v>1</v>
      </c>
      <c r="AH108" s="1">
        <v>2</v>
      </c>
      <c r="AI108" s="1">
        <v>3</v>
      </c>
      <c r="AJ108" s="1">
        <v>4</v>
      </c>
      <c r="AK108" s="1">
        <v>5</v>
      </c>
      <c r="AL108" s="1">
        <v>6</v>
      </c>
      <c r="AM108" s="1">
        <v>7</v>
      </c>
      <c r="AN108" s="1">
        <v>8</v>
      </c>
      <c r="AO108" s="1">
        <v>9</v>
      </c>
      <c r="AP108" s="1">
        <v>10</v>
      </c>
      <c r="AQ108" s="1">
        <v>11</v>
      </c>
      <c r="AR108" s="1">
        <v>12</v>
      </c>
      <c r="AS108" s="1">
        <v>13</v>
      </c>
      <c r="AT108" s="1">
        <v>14</v>
      </c>
      <c r="AU108" s="1">
        <v>15</v>
      </c>
      <c r="AV108" s="1">
        <v>16</v>
      </c>
      <c r="AW108" s="1">
        <v>17</v>
      </c>
      <c r="AX108" s="1">
        <v>18</v>
      </c>
      <c r="AY108" s="1">
        <v>19</v>
      </c>
      <c r="AZ108" s="1">
        <v>20</v>
      </c>
      <c r="BA108" s="1">
        <v>21</v>
      </c>
      <c r="BB108" s="1">
        <v>22</v>
      </c>
      <c r="BC108" s="1">
        <v>23</v>
      </c>
      <c r="BD108" s="1">
        <v>24</v>
      </c>
      <c r="BE108" s="1">
        <v>25</v>
      </c>
    </row>
    <row r="109" spans="1:57" x14ac:dyDescent="0.3">
      <c r="A109" s="1" t="s">
        <v>12</v>
      </c>
      <c r="B109" s="1">
        <v>1</v>
      </c>
      <c r="C109" s="52">
        <f>BMI_start</f>
        <v>30</v>
      </c>
      <c r="D109" s="52">
        <f t="shared" ref="D109:AB109" si="26">C109+VLOOKUP(C77,BMIchangeAge,$A$4,FALSE)</f>
        <v>30.145</v>
      </c>
      <c r="E109" s="52">
        <f t="shared" si="26"/>
        <v>30.29</v>
      </c>
      <c r="F109" s="52">
        <f t="shared" si="26"/>
        <v>30.434999999999999</v>
      </c>
      <c r="G109" s="52">
        <f t="shared" si="26"/>
        <v>30.58</v>
      </c>
      <c r="H109" s="52">
        <f t="shared" si="26"/>
        <v>30.724999999999998</v>
      </c>
      <c r="I109" s="52">
        <f t="shared" si="26"/>
        <v>30.869999999999997</v>
      </c>
      <c r="J109" s="52">
        <f t="shared" si="26"/>
        <v>31.014999999999997</v>
      </c>
      <c r="K109" s="52">
        <f t="shared" si="26"/>
        <v>31.159999999999997</v>
      </c>
      <c r="L109" s="52">
        <f t="shared" si="26"/>
        <v>31.304999999999996</v>
      </c>
      <c r="M109" s="52">
        <f t="shared" si="26"/>
        <v>31.449999999999996</v>
      </c>
      <c r="N109" s="52">
        <f t="shared" si="26"/>
        <v>31.594999999999995</v>
      </c>
      <c r="O109" s="52">
        <f t="shared" si="26"/>
        <v>31.739999999999995</v>
      </c>
      <c r="P109" s="52">
        <f t="shared" si="26"/>
        <v>31.884999999999994</v>
      </c>
      <c r="Q109" s="52">
        <f t="shared" si="26"/>
        <v>32.029999999999994</v>
      </c>
      <c r="R109" s="52">
        <f t="shared" si="26"/>
        <v>32.174999999999997</v>
      </c>
      <c r="S109" s="52">
        <f t="shared" si="26"/>
        <v>32.32</v>
      </c>
      <c r="T109" s="52">
        <f t="shared" si="26"/>
        <v>32.465000000000003</v>
      </c>
      <c r="U109" s="52">
        <f t="shared" si="26"/>
        <v>32.610000000000007</v>
      </c>
      <c r="V109" s="52">
        <f t="shared" si="26"/>
        <v>32.75500000000001</v>
      </c>
      <c r="W109" s="52">
        <f t="shared" si="26"/>
        <v>32.900000000000013</v>
      </c>
      <c r="X109" s="52">
        <f t="shared" si="26"/>
        <v>33.03775000000001</v>
      </c>
      <c r="Y109" s="52">
        <f t="shared" si="26"/>
        <v>33.168250000000008</v>
      </c>
      <c r="Z109" s="52">
        <f t="shared" si="26"/>
        <v>33.291500000000006</v>
      </c>
      <c r="AA109" s="52">
        <f t="shared" si="26"/>
        <v>33.407500000000006</v>
      </c>
      <c r="AB109" s="52">
        <f t="shared" si="26"/>
        <v>33.516250000000007</v>
      </c>
      <c r="AC109" s="52"/>
      <c r="AE109" s="1">
        <v>1</v>
      </c>
      <c r="AF109" s="52">
        <f t="shared" ref="AF109:BE109" si="27">AVERAGE(C109:D109)</f>
        <v>30.072499999999998</v>
      </c>
      <c r="AG109" s="52">
        <f t="shared" si="27"/>
        <v>30.217500000000001</v>
      </c>
      <c r="AH109" s="52">
        <f t="shared" si="27"/>
        <v>30.362499999999997</v>
      </c>
      <c r="AI109" s="52">
        <f t="shared" si="27"/>
        <v>30.5075</v>
      </c>
      <c r="AJ109" s="52">
        <f t="shared" si="27"/>
        <v>30.652499999999996</v>
      </c>
      <c r="AK109" s="52">
        <f t="shared" si="27"/>
        <v>30.797499999999999</v>
      </c>
      <c r="AL109" s="52">
        <f t="shared" si="27"/>
        <v>30.942499999999995</v>
      </c>
      <c r="AM109" s="52">
        <f t="shared" si="27"/>
        <v>31.087499999999999</v>
      </c>
      <c r="AN109" s="52">
        <f t="shared" si="27"/>
        <v>31.232499999999995</v>
      </c>
      <c r="AO109" s="52">
        <f t="shared" si="27"/>
        <v>31.377499999999998</v>
      </c>
      <c r="AP109" s="52">
        <f t="shared" si="27"/>
        <v>31.522499999999994</v>
      </c>
      <c r="AQ109" s="52">
        <f t="shared" si="27"/>
        <v>31.667499999999997</v>
      </c>
      <c r="AR109" s="52">
        <f t="shared" si="27"/>
        <v>31.812499999999993</v>
      </c>
      <c r="AS109" s="52">
        <f t="shared" si="27"/>
        <v>31.957499999999996</v>
      </c>
      <c r="AT109" s="52">
        <f t="shared" si="27"/>
        <v>32.102499999999992</v>
      </c>
      <c r="AU109" s="52">
        <f t="shared" si="27"/>
        <v>32.247500000000002</v>
      </c>
      <c r="AV109" s="52">
        <f t="shared" si="27"/>
        <v>32.392499999999998</v>
      </c>
      <c r="AW109" s="52">
        <f t="shared" si="27"/>
        <v>32.537500000000009</v>
      </c>
      <c r="AX109" s="52">
        <f t="shared" si="27"/>
        <v>32.682500000000005</v>
      </c>
      <c r="AY109" s="52">
        <f t="shared" si="27"/>
        <v>32.827500000000015</v>
      </c>
      <c r="AZ109" s="52">
        <f t="shared" si="27"/>
        <v>32.968875000000011</v>
      </c>
      <c r="BA109" s="52">
        <f t="shared" si="27"/>
        <v>33.103000000000009</v>
      </c>
      <c r="BB109" s="52">
        <f t="shared" si="27"/>
        <v>33.229875000000007</v>
      </c>
      <c r="BC109" s="52">
        <f t="shared" si="27"/>
        <v>33.349500000000006</v>
      </c>
      <c r="BD109" s="52">
        <f t="shared" si="27"/>
        <v>33.461875000000006</v>
      </c>
      <c r="BE109" s="52">
        <f t="shared" si="27"/>
        <v>33.516250000000007</v>
      </c>
    </row>
    <row r="110" spans="1:57" x14ac:dyDescent="0.3">
      <c r="B110" s="1">
        <v>2</v>
      </c>
      <c r="C110" s="52"/>
      <c r="D110" s="52">
        <f>BMI_start</f>
        <v>30</v>
      </c>
      <c r="E110" s="52">
        <f t="shared" ref="E110:AB110" si="28">D110+VLOOKUP(D78,BMIchangeAge,$A$4,FALSE)</f>
        <v>30.145</v>
      </c>
      <c r="F110" s="52">
        <f t="shared" si="28"/>
        <v>30.29</v>
      </c>
      <c r="G110" s="52">
        <f t="shared" si="28"/>
        <v>30.434999999999999</v>
      </c>
      <c r="H110" s="52">
        <f t="shared" si="28"/>
        <v>30.58</v>
      </c>
      <c r="I110" s="52">
        <f t="shared" si="28"/>
        <v>30.724999999999998</v>
      </c>
      <c r="J110" s="52">
        <f t="shared" si="28"/>
        <v>30.869999999999997</v>
      </c>
      <c r="K110" s="52">
        <f t="shared" si="28"/>
        <v>31.014999999999997</v>
      </c>
      <c r="L110" s="52">
        <f t="shared" si="28"/>
        <v>31.159999999999997</v>
      </c>
      <c r="M110" s="52">
        <f t="shared" si="28"/>
        <v>31.304999999999996</v>
      </c>
      <c r="N110" s="52">
        <f t="shared" si="28"/>
        <v>31.449999999999996</v>
      </c>
      <c r="O110" s="52">
        <f t="shared" si="28"/>
        <v>31.594999999999995</v>
      </c>
      <c r="P110" s="52">
        <f t="shared" si="28"/>
        <v>31.739999999999995</v>
      </c>
      <c r="Q110" s="52">
        <f t="shared" si="28"/>
        <v>31.884999999999994</v>
      </c>
      <c r="R110" s="52">
        <f t="shared" si="28"/>
        <v>32.029999999999994</v>
      </c>
      <c r="S110" s="52">
        <f t="shared" si="28"/>
        <v>32.174999999999997</v>
      </c>
      <c r="T110" s="52">
        <f t="shared" si="28"/>
        <v>32.32</v>
      </c>
      <c r="U110" s="52">
        <f t="shared" si="28"/>
        <v>32.465000000000003</v>
      </c>
      <c r="V110" s="52">
        <f t="shared" si="28"/>
        <v>32.610000000000007</v>
      </c>
      <c r="W110" s="52">
        <f t="shared" si="28"/>
        <v>32.75500000000001</v>
      </c>
      <c r="X110" s="52">
        <f t="shared" si="28"/>
        <v>32.900000000000013</v>
      </c>
      <c r="Y110" s="52">
        <f t="shared" si="28"/>
        <v>33.03775000000001</v>
      </c>
      <c r="Z110" s="52">
        <f t="shared" si="28"/>
        <v>33.168250000000008</v>
      </c>
      <c r="AA110" s="52">
        <f t="shared" si="28"/>
        <v>33.291500000000006</v>
      </c>
      <c r="AB110" s="52">
        <f t="shared" si="28"/>
        <v>33.407500000000006</v>
      </c>
      <c r="AC110" s="52"/>
      <c r="AD110" s="52"/>
      <c r="AE110" s="1">
        <v>2</v>
      </c>
      <c r="AF110" s="52"/>
      <c r="AG110" s="52">
        <f t="shared" ref="AG110:BE110" si="29">AVERAGE(D110:E110)</f>
        <v>30.072499999999998</v>
      </c>
      <c r="AH110" s="52">
        <f t="shared" si="29"/>
        <v>30.217500000000001</v>
      </c>
      <c r="AI110" s="52">
        <f t="shared" si="29"/>
        <v>30.362499999999997</v>
      </c>
      <c r="AJ110" s="52">
        <f t="shared" si="29"/>
        <v>30.5075</v>
      </c>
      <c r="AK110" s="52">
        <f t="shared" si="29"/>
        <v>30.652499999999996</v>
      </c>
      <c r="AL110" s="52">
        <f t="shared" si="29"/>
        <v>30.797499999999999</v>
      </c>
      <c r="AM110" s="52">
        <f t="shared" si="29"/>
        <v>30.942499999999995</v>
      </c>
      <c r="AN110" s="52">
        <f t="shared" si="29"/>
        <v>31.087499999999999</v>
      </c>
      <c r="AO110" s="52">
        <f t="shared" si="29"/>
        <v>31.232499999999995</v>
      </c>
      <c r="AP110" s="52">
        <f t="shared" si="29"/>
        <v>31.377499999999998</v>
      </c>
      <c r="AQ110" s="52">
        <f t="shared" si="29"/>
        <v>31.522499999999994</v>
      </c>
      <c r="AR110" s="52">
        <f t="shared" si="29"/>
        <v>31.667499999999997</v>
      </c>
      <c r="AS110" s="52">
        <f t="shared" si="29"/>
        <v>31.812499999999993</v>
      </c>
      <c r="AT110" s="52">
        <f t="shared" si="29"/>
        <v>31.957499999999996</v>
      </c>
      <c r="AU110" s="52">
        <f t="shared" si="29"/>
        <v>32.102499999999992</v>
      </c>
      <c r="AV110" s="52">
        <f t="shared" si="29"/>
        <v>32.247500000000002</v>
      </c>
      <c r="AW110" s="52">
        <f t="shared" si="29"/>
        <v>32.392499999999998</v>
      </c>
      <c r="AX110" s="52">
        <f t="shared" si="29"/>
        <v>32.537500000000009</v>
      </c>
      <c r="AY110" s="52">
        <f t="shared" si="29"/>
        <v>32.682500000000005</v>
      </c>
      <c r="AZ110" s="52">
        <f t="shared" si="29"/>
        <v>32.827500000000015</v>
      </c>
      <c r="BA110" s="52">
        <f t="shared" si="29"/>
        <v>32.968875000000011</v>
      </c>
      <c r="BB110" s="52">
        <f t="shared" si="29"/>
        <v>33.103000000000009</v>
      </c>
      <c r="BC110" s="52">
        <f t="shared" si="29"/>
        <v>33.229875000000007</v>
      </c>
      <c r="BD110" s="52">
        <f t="shared" si="29"/>
        <v>33.349500000000006</v>
      </c>
      <c r="BE110" s="52">
        <f t="shared" si="29"/>
        <v>33.407500000000006</v>
      </c>
    </row>
    <row r="111" spans="1:57" x14ac:dyDescent="0.3">
      <c r="B111" s="1">
        <v>3</v>
      </c>
      <c r="C111" s="52"/>
      <c r="D111" s="52"/>
      <c r="E111" s="52">
        <f>BMI_start</f>
        <v>30</v>
      </c>
      <c r="F111" s="52">
        <f t="shared" ref="F111:AB111" si="30">E111+VLOOKUP(E79,BMIchangeAge,$A$4,FALSE)</f>
        <v>30.145</v>
      </c>
      <c r="G111" s="52">
        <f t="shared" si="30"/>
        <v>30.29</v>
      </c>
      <c r="H111" s="52">
        <f t="shared" si="30"/>
        <v>30.434999999999999</v>
      </c>
      <c r="I111" s="52">
        <f t="shared" si="30"/>
        <v>30.58</v>
      </c>
      <c r="J111" s="52">
        <f t="shared" si="30"/>
        <v>30.724999999999998</v>
      </c>
      <c r="K111" s="52">
        <f t="shared" si="30"/>
        <v>30.869999999999997</v>
      </c>
      <c r="L111" s="52">
        <f t="shared" si="30"/>
        <v>31.014999999999997</v>
      </c>
      <c r="M111" s="52">
        <f t="shared" si="30"/>
        <v>31.159999999999997</v>
      </c>
      <c r="N111" s="52">
        <f t="shared" si="30"/>
        <v>31.304999999999996</v>
      </c>
      <c r="O111" s="52">
        <f t="shared" si="30"/>
        <v>31.449999999999996</v>
      </c>
      <c r="P111" s="52">
        <f t="shared" si="30"/>
        <v>31.594999999999995</v>
      </c>
      <c r="Q111" s="52">
        <f t="shared" si="30"/>
        <v>31.739999999999995</v>
      </c>
      <c r="R111" s="52">
        <f t="shared" si="30"/>
        <v>31.884999999999994</v>
      </c>
      <c r="S111" s="52">
        <f t="shared" si="30"/>
        <v>32.029999999999994</v>
      </c>
      <c r="T111" s="52">
        <f t="shared" si="30"/>
        <v>32.174999999999997</v>
      </c>
      <c r="U111" s="52">
        <f t="shared" si="30"/>
        <v>32.32</v>
      </c>
      <c r="V111" s="52">
        <f t="shared" si="30"/>
        <v>32.465000000000003</v>
      </c>
      <c r="W111" s="52">
        <f t="shared" si="30"/>
        <v>32.610000000000007</v>
      </c>
      <c r="X111" s="52">
        <f t="shared" si="30"/>
        <v>32.75500000000001</v>
      </c>
      <c r="Y111" s="52">
        <f t="shared" si="30"/>
        <v>32.900000000000013</v>
      </c>
      <c r="Z111" s="52">
        <f t="shared" si="30"/>
        <v>33.03775000000001</v>
      </c>
      <c r="AA111" s="52">
        <f t="shared" si="30"/>
        <v>33.168250000000008</v>
      </c>
      <c r="AB111" s="52">
        <f t="shared" si="30"/>
        <v>33.291500000000006</v>
      </c>
      <c r="AC111" s="52"/>
      <c r="AD111" s="52"/>
      <c r="AE111" s="1">
        <v>3</v>
      </c>
      <c r="AF111" s="52"/>
      <c r="AG111" s="52"/>
      <c r="AH111" s="52">
        <f t="shared" ref="AH111:BE111" si="31">AVERAGE(E111:F111)</f>
        <v>30.072499999999998</v>
      </c>
      <c r="AI111" s="52">
        <f t="shared" si="31"/>
        <v>30.217500000000001</v>
      </c>
      <c r="AJ111" s="52">
        <f t="shared" si="31"/>
        <v>30.362499999999997</v>
      </c>
      <c r="AK111" s="52">
        <f t="shared" si="31"/>
        <v>30.5075</v>
      </c>
      <c r="AL111" s="52">
        <f t="shared" si="31"/>
        <v>30.652499999999996</v>
      </c>
      <c r="AM111" s="52">
        <f t="shared" si="31"/>
        <v>30.797499999999999</v>
      </c>
      <c r="AN111" s="52">
        <f t="shared" si="31"/>
        <v>30.942499999999995</v>
      </c>
      <c r="AO111" s="52">
        <f t="shared" si="31"/>
        <v>31.087499999999999</v>
      </c>
      <c r="AP111" s="52">
        <f t="shared" si="31"/>
        <v>31.232499999999995</v>
      </c>
      <c r="AQ111" s="52">
        <f t="shared" si="31"/>
        <v>31.377499999999998</v>
      </c>
      <c r="AR111" s="52">
        <f t="shared" si="31"/>
        <v>31.522499999999994</v>
      </c>
      <c r="AS111" s="52">
        <f t="shared" si="31"/>
        <v>31.667499999999997</v>
      </c>
      <c r="AT111" s="52">
        <f t="shared" si="31"/>
        <v>31.812499999999993</v>
      </c>
      <c r="AU111" s="52">
        <f t="shared" si="31"/>
        <v>31.957499999999996</v>
      </c>
      <c r="AV111" s="52">
        <f t="shared" si="31"/>
        <v>32.102499999999992</v>
      </c>
      <c r="AW111" s="52">
        <f t="shared" si="31"/>
        <v>32.247500000000002</v>
      </c>
      <c r="AX111" s="52">
        <f t="shared" si="31"/>
        <v>32.392499999999998</v>
      </c>
      <c r="AY111" s="52">
        <f t="shared" si="31"/>
        <v>32.537500000000009</v>
      </c>
      <c r="AZ111" s="52">
        <f t="shared" si="31"/>
        <v>32.682500000000005</v>
      </c>
      <c r="BA111" s="52">
        <f t="shared" si="31"/>
        <v>32.827500000000015</v>
      </c>
      <c r="BB111" s="52">
        <f t="shared" si="31"/>
        <v>32.968875000000011</v>
      </c>
      <c r="BC111" s="52">
        <f t="shared" si="31"/>
        <v>33.103000000000009</v>
      </c>
      <c r="BD111" s="52">
        <f t="shared" si="31"/>
        <v>33.229875000000007</v>
      </c>
      <c r="BE111" s="52">
        <f t="shared" si="31"/>
        <v>33.291500000000006</v>
      </c>
    </row>
    <row r="112" spans="1:57" x14ac:dyDescent="0.3">
      <c r="B112" s="1">
        <v>4</v>
      </c>
      <c r="C112" s="52"/>
      <c r="D112" s="52"/>
      <c r="E112" s="52"/>
      <c r="F112" s="52">
        <f>BMI_start</f>
        <v>30</v>
      </c>
      <c r="G112" s="52">
        <f t="shared" ref="G112:AB112" si="32">F112+VLOOKUP(F80,BMIchangeAge,$A$4,FALSE)</f>
        <v>30.145</v>
      </c>
      <c r="H112" s="52">
        <f t="shared" si="32"/>
        <v>30.29</v>
      </c>
      <c r="I112" s="52">
        <f t="shared" si="32"/>
        <v>30.434999999999999</v>
      </c>
      <c r="J112" s="52">
        <f t="shared" si="32"/>
        <v>30.58</v>
      </c>
      <c r="K112" s="52">
        <f t="shared" si="32"/>
        <v>30.724999999999998</v>
      </c>
      <c r="L112" s="52">
        <f t="shared" si="32"/>
        <v>30.869999999999997</v>
      </c>
      <c r="M112" s="52">
        <f t="shared" si="32"/>
        <v>31.014999999999997</v>
      </c>
      <c r="N112" s="52">
        <f t="shared" si="32"/>
        <v>31.159999999999997</v>
      </c>
      <c r="O112" s="52">
        <f t="shared" si="32"/>
        <v>31.304999999999996</v>
      </c>
      <c r="P112" s="52">
        <f t="shared" si="32"/>
        <v>31.449999999999996</v>
      </c>
      <c r="Q112" s="52">
        <f t="shared" si="32"/>
        <v>31.594999999999995</v>
      </c>
      <c r="R112" s="52">
        <f t="shared" si="32"/>
        <v>31.739999999999995</v>
      </c>
      <c r="S112" s="52">
        <f t="shared" si="32"/>
        <v>31.884999999999994</v>
      </c>
      <c r="T112" s="52">
        <f t="shared" si="32"/>
        <v>32.029999999999994</v>
      </c>
      <c r="U112" s="52">
        <f t="shared" si="32"/>
        <v>32.174999999999997</v>
      </c>
      <c r="V112" s="52">
        <f t="shared" si="32"/>
        <v>32.32</v>
      </c>
      <c r="W112" s="52">
        <f t="shared" si="32"/>
        <v>32.465000000000003</v>
      </c>
      <c r="X112" s="52">
        <f t="shared" si="32"/>
        <v>32.610000000000007</v>
      </c>
      <c r="Y112" s="52">
        <f t="shared" si="32"/>
        <v>32.75500000000001</v>
      </c>
      <c r="Z112" s="52">
        <f t="shared" si="32"/>
        <v>32.900000000000013</v>
      </c>
      <c r="AA112" s="52">
        <f t="shared" si="32"/>
        <v>33.03775000000001</v>
      </c>
      <c r="AB112" s="52">
        <f t="shared" si="32"/>
        <v>33.168250000000008</v>
      </c>
      <c r="AC112" s="52"/>
      <c r="AD112" s="52"/>
      <c r="AE112" s="1">
        <v>4</v>
      </c>
      <c r="AF112" s="52"/>
      <c r="AG112" s="52"/>
      <c r="AH112" s="52"/>
      <c r="AI112" s="52">
        <f t="shared" ref="AI112:BE112" si="33">AVERAGE(F112:G112)</f>
        <v>30.072499999999998</v>
      </c>
      <c r="AJ112" s="52">
        <f t="shared" si="33"/>
        <v>30.217500000000001</v>
      </c>
      <c r="AK112" s="52">
        <f t="shared" si="33"/>
        <v>30.362499999999997</v>
      </c>
      <c r="AL112" s="52">
        <f t="shared" si="33"/>
        <v>30.5075</v>
      </c>
      <c r="AM112" s="52">
        <f t="shared" si="33"/>
        <v>30.652499999999996</v>
      </c>
      <c r="AN112" s="52">
        <f t="shared" si="33"/>
        <v>30.797499999999999</v>
      </c>
      <c r="AO112" s="52">
        <f t="shared" si="33"/>
        <v>30.942499999999995</v>
      </c>
      <c r="AP112" s="52">
        <f t="shared" si="33"/>
        <v>31.087499999999999</v>
      </c>
      <c r="AQ112" s="52">
        <f t="shared" si="33"/>
        <v>31.232499999999995</v>
      </c>
      <c r="AR112" s="52">
        <f t="shared" si="33"/>
        <v>31.377499999999998</v>
      </c>
      <c r="AS112" s="52">
        <f t="shared" si="33"/>
        <v>31.522499999999994</v>
      </c>
      <c r="AT112" s="52">
        <f t="shared" si="33"/>
        <v>31.667499999999997</v>
      </c>
      <c r="AU112" s="52">
        <f t="shared" si="33"/>
        <v>31.812499999999993</v>
      </c>
      <c r="AV112" s="52">
        <f t="shared" si="33"/>
        <v>31.957499999999996</v>
      </c>
      <c r="AW112" s="52">
        <f t="shared" si="33"/>
        <v>32.102499999999992</v>
      </c>
      <c r="AX112" s="52">
        <f t="shared" si="33"/>
        <v>32.247500000000002</v>
      </c>
      <c r="AY112" s="52">
        <f t="shared" si="33"/>
        <v>32.392499999999998</v>
      </c>
      <c r="AZ112" s="52">
        <f t="shared" si="33"/>
        <v>32.537500000000009</v>
      </c>
      <c r="BA112" s="52">
        <f t="shared" si="33"/>
        <v>32.682500000000005</v>
      </c>
      <c r="BB112" s="52">
        <f t="shared" si="33"/>
        <v>32.827500000000015</v>
      </c>
      <c r="BC112" s="52">
        <f t="shared" si="33"/>
        <v>32.968875000000011</v>
      </c>
      <c r="BD112" s="52">
        <f t="shared" si="33"/>
        <v>33.103000000000009</v>
      </c>
      <c r="BE112" s="52">
        <f t="shared" si="33"/>
        <v>33.168250000000008</v>
      </c>
    </row>
    <row r="113" spans="2:57" x14ac:dyDescent="0.3">
      <c r="B113" s="1">
        <v>5</v>
      </c>
      <c r="C113" s="52"/>
      <c r="D113" s="52"/>
      <c r="E113" s="52"/>
      <c r="F113" s="52"/>
      <c r="G113" s="52">
        <f>BMI_start</f>
        <v>30</v>
      </c>
      <c r="H113" s="52">
        <f t="shared" ref="H113:AB113" si="34">G113+VLOOKUP(G81,BMIchangeAge,$A$4,FALSE)</f>
        <v>30.145</v>
      </c>
      <c r="I113" s="52">
        <f t="shared" si="34"/>
        <v>30.29</v>
      </c>
      <c r="J113" s="52">
        <f t="shared" si="34"/>
        <v>30.434999999999999</v>
      </c>
      <c r="K113" s="52">
        <f t="shared" si="34"/>
        <v>30.58</v>
      </c>
      <c r="L113" s="52">
        <f t="shared" si="34"/>
        <v>30.724999999999998</v>
      </c>
      <c r="M113" s="52">
        <f t="shared" si="34"/>
        <v>30.869999999999997</v>
      </c>
      <c r="N113" s="52">
        <f t="shared" si="34"/>
        <v>31.014999999999997</v>
      </c>
      <c r="O113" s="52">
        <f t="shared" si="34"/>
        <v>31.159999999999997</v>
      </c>
      <c r="P113" s="52">
        <f t="shared" si="34"/>
        <v>31.304999999999996</v>
      </c>
      <c r="Q113" s="52">
        <f t="shared" si="34"/>
        <v>31.449999999999996</v>
      </c>
      <c r="R113" s="52">
        <f t="shared" si="34"/>
        <v>31.594999999999995</v>
      </c>
      <c r="S113" s="52">
        <f t="shared" si="34"/>
        <v>31.739999999999995</v>
      </c>
      <c r="T113" s="52">
        <f t="shared" si="34"/>
        <v>31.884999999999994</v>
      </c>
      <c r="U113" s="52">
        <f t="shared" si="34"/>
        <v>32.029999999999994</v>
      </c>
      <c r="V113" s="52">
        <f t="shared" si="34"/>
        <v>32.174999999999997</v>
      </c>
      <c r="W113" s="52">
        <f t="shared" si="34"/>
        <v>32.32</v>
      </c>
      <c r="X113" s="52">
        <f t="shared" si="34"/>
        <v>32.465000000000003</v>
      </c>
      <c r="Y113" s="52">
        <f t="shared" si="34"/>
        <v>32.610000000000007</v>
      </c>
      <c r="Z113" s="52">
        <f t="shared" si="34"/>
        <v>32.75500000000001</v>
      </c>
      <c r="AA113" s="52">
        <f t="shared" si="34"/>
        <v>32.900000000000013</v>
      </c>
      <c r="AB113" s="52">
        <f t="shared" si="34"/>
        <v>33.03775000000001</v>
      </c>
      <c r="AC113" s="52"/>
      <c r="AD113" s="52"/>
      <c r="AE113" s="1">
        <v>5</v>
      </c>
      <c r="AF113" s="52"/>
      <c r="AG113" s="52"/>
      <c r="AH113" s="52"/>
      <c r="AI113" s="52"/>
      <c r="AJ113" s="52">
        <f t="shared" ref="AJ113:BE113" si="35">AVERAGE(G113:H113)</f>
        <v>30.072499999999998</v>
      </c>
      <c r="AK113" s="52">
        <f t="shared" si="35"/>
        <v>30.217500000000001</v>
      </c>
      <c r="AL113" s="52">
        <f t="shared" si="35"/>
        <v>30.362499999999997</v>
      </c>
      <c r="AM113" s="52">
        <f t="shared" si="35"/>
        <v>30.5075</v>
      </c>
      <c r="AN113" s="52">
        <f t="shared" si="35"/>
        <v>30.652499999999996</v>
      </c>
      <c r="AO113" s="52">
        <f t="shared" si="35"/>
        <v>30.797499999999999</v>
      </c>
      <c r="AP113" s="52">
        <f t="shared" si="35"/>
        <v>30.942499999999995</v>
      </c>
      <c r="AQ113" s="52">
        <f t="shared" si="35"/>
        <v>31.087499999999999</v>
      </c>
      <c r="AR113" s="52">
        <f t="shared" si="35"/>
        <v>31.232499999999995</v>
      </c>
      <c r="AS113" s="52">
        <f t="shared" si="35"/>
        <v>31.377499999999998</v>
      </c>
      <c r="AT113" s="52">
        <f t="shared" si="35"/>
        <v>31.522499999999994</v>
      </c>
      <c r="AU113" s="52">
        <f t="shared" si="35"/>
        <v>31.667499999999997</v>
      </c>
      <c r="AV113" s="52">
        <f t="shared" si="35"/>
        <v>31.812499999999993</v>
      </c>
      <c r="AW113" s="52">
        <f t="shared" si="35"/>
        <v>31.957499999999996</v>
      </c>
      <c r="AX113" s="52">
        <f t="shared" si="35"/>
        <v>32.102499999999992</v>
      </c>
      <c r="AY113" s="52">
        <f t="shared" si="35"/>
        <v>32.247500000000002</v>
      </c>
      <c r="AZ113" s="52">
        <f t="shared" si="35"/>
        <v>32.392499999999998</v>
      </c>
      <c r="BA113" s="52">
        <f t="shared" si="35"/>
        <v>32.537500000000009</v>
      </c>
      <c r="BB113" s="52">
        <f t="shared" si="35"/>
        <v>32.682500000000005</v>
      </c>
      <c r="BC113" s="52">
        <f t="shared" si="35"/>
        <v>32.827500000000015</v>
      </c>
      <c r="BD113" s="52">
        <f t="shared" si="35"/>
        <v>32.968875000000011</v>
      </c>
      <c r="BE113" s="52">
        <f t="shared" si="35"/>
        <v>33.03775000000001</v>
      </c>
    </row>
    <row r="114" spans="2:57" x14ac:dyDescent="0.3">
      <c r="B114" s="1">
        <v>6</v>
      </c>
      <c r="C114" s="52"/>
      <c r="D114" s="52"/>
      <c r="E114" s="52"/>
      <c r="F114" s="52"/>
      <c r="G114" s="52"/>
      <c r="H114" s="52">
        <f>BMI_start</f>
        <v>30</v>
      </c>
      <c r="I114" s="52">
        <f t="shared" ref="I114:AB114" si="36">H114+VLOOKUP(H82,BMIchangeAge,$A$4,FALSE)</f>
        <v>30.145</v>
      </c>
      <c r="J114" s="52">
        <f t="shared" si="36"/>
        <v>30.29</v>
      </c>
      <c r="K114" s="52">
        <f t="shared" si="36"/>
        <v>30.434999999999999</v>
      </c>
      <c r="L114" s="52">
        <f t="shared" si="36"/>
        <v>30.58</v>
      </c>
      <c r="M114" s="52">
        <f t="shared" si="36"/>
        <v>30.724999999999998</v>
      </c>
      <c r="N114" s="52">
        <f t="shared" si="36"/>
        <v>30.869999999999997</v>
      </c>
      <c r="O114" s="52">
        <f t="shared" si="36"/>
        <v>31.014999999999997</v>
      </c>
      <c r="P114" s="52">
        <f t="shared" si="36"/>
        <v>31.159999999999997</v>
      </c>
      <c r="Q114" s="52">
        <f t="shared" si="36"/>
        <v>31.304999999999996</v>
      </c>
      <c r="R114" s="52">
        <f t="shared" si="36"/>
        <v>31.449999999999996</v>
      </c>
      <c r="S114" s="52">
        <f t="shared" si="36"/>
        <v>31.594999999999995</v>
      </c>
      <c r="T114" s="52">
        <f t="shared" si="36"/>
        <v>31.739999999999995</v>
      </c>
      <c r="U114" s="52">
        <f t="shared" si="36"/>
        <v>31.884999999999994</v>
      </c>
      <c r="V114" s="52">
        <f t="shared" si="36"/>
        <v>32.029999999999994</v>
      </c>
      <c r="W114" s="52">
        <f t="shared" si="36"/>
        <v>32.174999999999997</v>
      </c>
      <c r="X114" s="52">
        <f t="shared" si="36"/>
        <v>32.32</v>
      </c>
      <c r="Y114" s="52">
        <f t="shared" si="36"/>
        <v>32.465000000000003</v>
      </c>
      <c r="Z114" s="52">
        <f t="shared" si="36"/>
        <v>32.610000000000007</v>
      </c>
      <c r="AA114" s="52">
        <f t="shared" si="36"/>
        <v>32.75500000000001</v>
      </c>
      <c r="AB114" s="52">
        <f t="shared" si="36"/>
        <v>32.900000000000013</v>
      </c>
      <c r="AC114" s="52"/>
      <c r="AD114" s="52"/>
      <c r="AE114" s="1">
        <v>6</v>
      </c>
      <c r="AF114" s="52"/>
      <c r="AG114" s="52"/>
      <c r="AH114" s="52"/>
      <c r="AI114" s="52"/>
      <c r="AJ114" s="52"/>
      <c r="AK114" s="52">
        <f t="shared" ref="AK114:BE114" si="37">AVERAGE(H114:I114)</f>
        <v>30.072499999999998</v>
      </c>
      <c r="AL114" s="52">
        <f t="shared" si="37"/>
        <v>30.217500000000001</v>
      </c>
      <c r="AM114" s="52">
        <f t="shared" si="37"/>
        <v>30.362499999999997</v>
      </c>
      <c r="AN114" s="52">
        <f t="shared" si="37"/>
        <v>30.5075</v>
      </c>
      <c r="AO114" s="52">
        <f t="shared" si="37"/>
        <v>30.652499999999996</v>
      </c>
      <c r="AP114" s="52">
        <f t="shared" si="37"/>
        <v>30.797499999999999</v>
      </c>
      <c r="AQ114" s="52">
        <f t="shared" si="37"/>
        <v>30.942499999999995</v>
      </c>
      <c r="AR114" s="52">
        <f t="shared" si="37"/>
        <v>31.087499999999999</v>
      </c>
      <c r="AS114" s="52">
        <f t="shared" si="37"/>
        <v>31.232499999999995</v>
      </c>
      <c r="AT114" s="52">
        <f t="shared" si="37"/>
        <v>31.377499999999998</v>
      </c>
      <c r="AU114" s="52">
        <f t="shared" si="37"/>
        <v>31.522499999999994</v>
      </c>
      <c r="AV114" s="52">
        <f t="shared" si="37"/>
        <v>31.667499999999997</v>
      </c>
      <c r="AW114" s="52">
        <f t="shared" si="37"/>
        <v>31.812499999999993</v>
      </c>
      <c r="AX114" s="52">
        <f t="shared" si="37"/>
        <v>31.957499999999996</v>
      </c>
      <c r="AY114" s="52">
        <f t="shared" si="37"/>
        <v>32.102499999999992</v>
      </c>
      <c r="AZ114" s="52">
        <f t="shared" si="37"/>
        <v>32.247500000000002</v>
      </c>
      <c r="BA114" s="52">
        <f t="shared" si="37"/>
        <v>32.392499999999998</v>
      </c>
      <c r="BB114" s="52">
        <f t="shared" si="37"/>
        <v>32.537500000000009</v>
      </c>
      <c r="BC114" s="52">
        <f t="shared" si="37"/>
        <v>32.682500000000005</v>
      </c>
      <c r="BD114" s="52">
        <f t="shared" si="37"/>
        <v>32.827500000000015</v>
      </c>
      <c r="BE114" s="52">
        <f t="shared" si="37"/>
        <v>32.900000000000013</v>
      </c>
    </row>
    <row r="115" spans="2:57" x14ac:dyDescent="0.3">
      <c r="B115" s="1">
        <v>7</v>
      </c>
      <c r="C115" s="52"/>
      <c r="D115" s="52"/>
      <c r="E115" s="52"/>
      <c r="F115" s="52"/>
      <c r="G115" s="52"/>
      <c r="H115" s="52"/>
      <c r="I115" s="52">
        <f>BMI_start</f>
        <v>30</v>
      </c>
      <c r="J115" s="52">
        <f t="shared" ref="J115:AB115" si="38">I115+VLOOKUP(I83,BMIchangeAge,$A$4,FALSE)</f>
        <v>30.145</v>
      </c>
      <c r="K115" s="52">
        <f t="shared" si="38"/>
        <v>30.29</v>
      </c>
      <c r="L115" s="52">
        <f t="shared" si="38"/>
        <v>30.434999999999999</v>
      </c>
      <c r="M115" s="52">
        <f t="shared" si="38"/>
        <v>30.58</v>
      </c>
      <c r="N115" s="52">
        <f t="shared" si="38"/>
        <v>30.724999999999998</v>
      </c>
      <c r="O115" s="52">
        <f t="shared" si="38"/>
        <v>30.869999999999997</v>
      </c>
      <c r="P115" s="52">
        <f t="shared" si="38"/>
        <v>31.014999999999997</v>
      </c>
      <c r="Q115" s="52">
        <f t="shared" si="38"/>
        <v>31.159999999999997</v>
      </c>
      <c r="R115" s="52">
        <f t="shared" si="38"/>
        <v>31.304999999999996</v>
      </c>
      <c r="S115" s="52">
        <f t="shared" si="38"/>
        <v>31.449999999999996</v>
      </c>
      <c r="T115" s="52">
        <f t="shared" si="38"/>
        <v>31.594999999999995</v>
      </c>
      <c r="U115" s="52">
        <f t="shared" si="38"/>
        <v>31.739999999999995</v>
      </c>
      <c r="V115" s="52">
        <f t="shared" si="38"/>
        <v>31.884999999999994</v>
      </c>
      <c r="W115" s="52">
        <f t="shared" si="38"/>
        <v>32.029999999999994</v>
      </c>
      <c r="X115" s="52">
        <f t="shared" si="38"/>
        <v>32.174999999999997</v>
      </c>
      <c r="Y115" s="52">
        <f t="shared" si="38"/>
        <v>32.32</v>
      </c>
      <c r="Z115" s="52">
        <f t="shared" si="38"/>
        <v>32.465000000000003</v>
      </c>
      <c r="AA115" s="52">
        <f t="shared" si="38"/>
        <v>32.610000000000007</v>
      </c>
      <c r="AB115" s="52">
        <f t="shared" si="38"/>
        <v>32.75500000000001</v>
      </c>
      <c r="AC115" s="52"/>
      <c r="AD115" s="52"/>
      <c r="AE115" s="1">
        <v>7</v>
      </c>
      <c r="AF115" s="52"/>
      <c r="AG115" s="52"/>
      <c r="AH115" s="52"/>
      <c r="AI115" s="52"/>
      <c r="AJ115" s="52"/>
      <c r="AK115" s="52"/>
      <c r="AL115" s="52">
        <f t="shared" ref="AL115:BE115" si="39">AVERAGE(I115:J115)</f>
        <v>30.072499999999998</v>
      </c>
      <c r="AM115" s="52">
        <f t="shared" si="39"/>
        <v>30.217500000000001</v>
      </c>
      <c r="AN115" s="52">
        <f t="shared" si="39"/>
        <v>30.362499999999997</v>
      </c>
      <c r="AO115" s="52">
        <f t="shared" si="39"/>
        <v>30.5075</v>
      </c>
      <c r="AP115" s="52">
        <f t="shared" si="39"/>
        <v>30.652499999999996</v>
      </c>
      <c r="AQ115" s="52">
        <f t="shared" si="39"/>
        <v>30.797499999999999</v>
      </c>
      <c r="AR115" s="52">
        <f t="shared" si="39"/>
        <v>30.942499999999995</v>
      </c>
      <c r="AS115" s="52">
        <f t="shared" si="39"/>
        <v>31.087499999999999</v>
      </c>
      <c r="AT115" s="52">
        <f t="shared" si="39"/>
        <v>31.232499999999995</v>
      </c>
      <c r="AU115" s="52">
        <f t="shared" si="39"/>
        <v>31.377499999999998</v>
      </c>
      <c r="AV115" s="52">
        <f t="shared" si="39"/>
        <v>31.522499999999994</v>
      </c>
      <c r="AW115" s="52">
        <f t="shared" si="39"/>
        <v>31.667499999999997</v>
      </c>
      <c r="AX115" s="52">
        <f t="shared" si="39"/>
        <v>31.812499999999993</v>
      </c>
      <c r="AY115" s="52">
        <f t="shared" si="39"/>
        <v>31.957499999999996</v>
      </c>
      <c r="AZ115" s="52">
        <f t="shared" si="39"/>
        <v>32.102499999999992</v>
      </c>
      <c r="BA115" s="52">
        <f t="shared" si="39"/>
        <v>32.247500000000002</v>
      </c>
      <c r="BB115" s="52">
        <f t="shared" si="39"/>
        <v>32.392499999999998</v>
      </c>
      <c r="BC115" s="52">
        <f t="shared" si="39"/>
        <v>32.537500000000009</v>
      </c>
      <c r="BD115" s="52">
        <f t="shared" si="39"/>
        <v>32.682500000000005</v>
      </c>
      <c r="BE115" s="52">
        <f t="shared" si="39"/>
        <v>32.75500000000001</v>
      </c>
    </row>
    <row r="116" spans="2:57" x14ac:dyDescent="0.3">
      <c r="B116" s="1">
        <v>8</v>
      </c>
      <c r="C116" s="52"/>
      <c r="D116" s="52"/>
      <c r="E116" s="52"/>
      <c r="F116" s="52"/>
      <c r="G116" s="52"/>
      <c r="H116" s="52"/>
      <c r="I116" s="52"/>
      <c r="J116" s="52">
        <f>BMI_start</f>
        <v>30</v>
      </c>
      <c r="K116" s="52">
        <f t="shared" ref="K116:AB116" si="40">J116+VLOOKUP(J84,BMIchangeAge,$A$4,FALSE)</f>
        <v>30.145</v>
      </c>
      <c r="L116" s="52">
        <f t="shared" si="40"/>
        <v>30.29</v>
      </c>
      <c r="M116" s="52">
        <f t="shared" si="40"/>
        <v>30.434999999999999</v>
      </c>
      <c r="N116" s="52">
        <f t="shared" si="40"/>
        <v>30.58</v>
      </c>
      <c r="O116" s="52">
        <f t="shared" si="40"/>
        <v>30.724999999999998</v>
      </c>
      <c r="P116" s="52">
        <f t="shared" si="40"/>
        <v>30.869999999999997</v>
      </c>
      <c r="Q116" s="52">
        <f t="shared" si="40"/>
        <v>31.014999999999997</v>
      </c>
      <c r="R116" s="52">
        <f t="shared" si="40"/>
        <v>31.159999999999997</v>
      </c>
      <c r="S116" s="52">
        <f t="shared" si="40"/>
        <v>31.304999999999996</v>
      </c>
      <c r="T116" s="52">
        <f t="shared" si="40"/>
        <v>31.449999999999996</v>
      </c>
      <c r="U116" s="52">
        <f t="shared" si="40"/>
        <v>31.594999999999995</v>
      </c>
      <c r="V116" s="52">
        <f t="shared" si="40"/>
        <v>31.739999999999995</v>
      </c>
      <c r="W116" s="52">
        <f t="shared" si="40"/>
        <v>31.884999999999994</v>
      </c>
      <c r="X116" s="52">
        <f t="shared" si="40"/>
        <v>32.029999999999994</v>
      </c>
      <c r="Y116" s="52">
        <f t="shared" si="40"/>
        <v>32.174999999999997</v>
      </c>
      <c r="Z116" s="52">
        <f t="shared" si="40"/>
        <v>32.32</v>
      </c>
      <c r="AA116" s="52">
        <f t="shared" si="40"/>
        <v>32.465000000000003</v>
      </c>
      <c r="AB116" s="52">
        <f t="shared" si="40"/>
        <v>32.610000000000007</v>
      </c>
      <c r="AC116" s="52"/>
      <c r="AD116" s="52"/>
      <c r="AE116" s="1">
        <v>8</v>
      </c>
      <c r="AF116" s="52"/>
      <c r="AG116" s="52"/>
      <c r="AH116" s="52"/>
      <c r="AI116" s="52"/>
      <c r="AJ116" s="52"/>
      <c r="AK116" s="52"/>
      <c r="AL116" s="52"/>
      <c r="AM116" s="52">
        <f t="shared" ref="AM116:BE116" si="41">AVERAGE(J116:K116)</f>
        <v>30.072499999999998</v>
      </c>
      <c r="AN116" s="52">
        <f t="shared" si="41"/>
        <v>30.217500000000001</v>
      </c>
      <c r="AO116" s="52">
        <f t="shared" si="41"/>
        <v>30.362499999999997</v>
      </c>
      <c r="AP116" s="52">
        <f t="shared" si="41"/>
        <v>30.5075</v>
      </c>
      <c r="AQ116" s="52">
        <f t="shared" si="41"/>
        <v>30.652499999999996</v>
      </c>
      <c r="AR116" s="52">
        <f t="shared" si="41"/>
        <v>30.797499999999999</v>
      </c>
      <c r="AS116" s="52">
        <f t="shared" si="41"/>
        <v>30.942499999999995</v>
      </c>
      <c r="AT116" s="52">
        <f t="shared" si="41"/>
        <v>31.087499999999999</v>
      </c>
      <c r="AU116" s="52">
        <f t="shared" si="41"/>
        <v>31.232499999999995</v>
      </c>
      <c r="AV116" s="52">
        <f t="shared" si="41"/>
        <v>31.377499999999998</v>
      </c>
      <c r="AW116" s="52">
        <f t="shared" si="41"/>
        <v>31.522499999999994</v>
      </c>
      <c r="AX116" s="52">
        <f t="shared" si="41"/>
        <v>31.667499999999997</v>
      </c>
      <c r="AY116" s="52">
        <f t="shared" si="41"/>
        <v>31.812499999999993</v>
      </c>
      <c r="AZ116" s="52">
        <f t="shared" si="41"/>
        <v>31.957499999999996</v>
      </c>
      <c r="BA116" s="52">
        <f t="shared" si="41"/>
        <v>32.102499999999992</v>
      </c>
      <c r="BB116" s="52">
        <f t="shared" si="41"/>
        <v>32.247500000000002</v>
      </c>
      <c r="BC116" s="52">
        <f t="shared" si="41"/>
        <v>32.392499999999998</v>
      </c>
      <c r="BD116" s="52">
        <f t="shared" si="41"/>
        <v>32.537500000000009</v>
      </c>
      <c r="BE116" s="52">
        <f t="shared" si="41"/>
        <v>32.610000000000007</v>
      </c>
    </row>
    <row r="117" spans="2:57" x14ac:dyDescent="0.3">
      <c r="B117" s="1">
        <v>9</v>
      </c>
      <c r="C117" s="52"/>
      <c r="D117" s="52"/>
      <c r="E117" s="52"/>
      <c r="F117" s="52"/>
      <c r="G117" s="52"/>
      <c r="H117" s="52"/>
      <c r="I117" s="52"/>
      <c r="J117" s="52"/>
      <c r="K117" s="52">
        <f>BMI_start</f>
        <v>30</v>
      </c>
      <c r="L117" s="52">
        <f t="shared" ref="L117:AB117" si="42">K117+VLOOKUP(K85,BMIchangeAge,$A$4,FALSE)</f>
        <v>30.145</v>
      </c>
      <c r="M117" s="52">
        <f t="shared" si="42"/>
        <v>30.29</v>
      </c>
      <c r="N117" s="52">
        <f t="shared" si="42"/>
        <v>30.434999999999999</v>
      </c>
      <c r="O117" s="52">
        <f t="shared" si="42"/>
        <v>30.58</v>
      </c>
      <c r="P117" s="52">
        <f t="shared" si="42"/>
        <v>30.724999999999998</v>
      </c>
      <c r="Q117" s="52">
        <f t="shared" si="42"/>
        <v>30.869999999999997</v>
      </c>
      <c r="R117" s="52">
        <f t="shared" si="42"/>
        <v>31.014999999999997</v>
      </c>
      <c r="S117" s="52">
        <f t="shared" si="42"/>
        <v>31.159999999999997</v>
      </c>
      <c r="T117" s="52">
        <f t="shared" si="42"/>
        <v>31.304999999999996</v>
      </c>
      <c r="U117" s="52">
        <f t="shared" si="42"/>
        <v>31.449999999999996</v>
      </c>
      <c r="V117" s="52">
        <f t="shared" si="42"/>
        <v>31.594999999999995</v>
      </c>
      <c r="W117" s="52">
        <f t="shared" si="42"/>
        <v>31.739999999999995</v>
      </c>
      <c r="X117" s="52">
        <f t="shared" si="42"/>
        <v>31.884999999999994</v>
      </c>
      <c r="Y117" s="52">
        <f t="shared" si="42"/>
        <v>32.029999999999994</v>
      </c>
      <c r="Z117" s="52">
        <f t="shared" si="42"/>
        <v>32.174999999999997</v>
      </c>
      <c r="AA117" s="52">
        <f t="shared" si="42"/>
        <v>32.32</v>
      </c>
      <c r="AB117" s="52">
        <f t="shared" si="42"/>
        <v>32.465000000000003</v>
      </c>
      <c r="AC117" s="52"/>
      <c r="AD117" s="52"/>
      <c r="AE117" s="1">
        <v>9</v>
      </c>
      <c r="AF117" s="52"/>
      <c r="AG117" s="52"/>
      <c r="AH117" s="52"/>
      <c r="AI117" s="52"/>
      <c r="AJ117" s="52"/>
      <c r="AK117" s="52"/>
      <c r="AL117" s="52"/>
      <c r="AM117" s="52"/>
      <c r="AN117" s="52">
        <f t="shared" ref="AN117:BE117" si="43">AVERAGE(K117:L117)</f>
        <v>30.072499999999998</v>
      </c>
      <c r="AO117" s="52">
        <f t="shared" si="43"/>
        <v>30.217500000000001</v>
      </c>
      <c r="AP117" s="52">
        <f t="shared" si="43"/>
        <v>30.362499999999997</v>
      </c>
      <c r="AQ117" s="52">
        <f t="shared" si="43"/>
        <v>30.5075</v>
      </c>
      <c r="AR117" s="52">
        <f t="shared" si="43"/>
        <v>30.652499999999996</v>
      </c>
      <c r="AS117" s="52">
        <f t="shared" si="43"/>
        <v>30.797499999999999</v>
      </c>
      <c r="AT117" s="52">
        <f t="shared" si="43"/>
        <v>30.942499999999995</v>
      </c>
      <c r="AU117" s="52">
        <f t="shared" si="43"/>
        <v>31.087499999999999</v>
      </c>
      <c r="AV117" s="52">
        <f t="shared" si="43"/>
        <v>31.232499999999995</v>
      </c>
      <c r="AW117" s="52">
        <f t="shared" si="43"/>
        <v>31.377499999999998</v>
      </c>
      <c r="AX117" s="52">
        <f t="shared" si="43"/>
        <v>31.522499999999994</v>
      </c>
      <c r="AY117" s="52">
        <f t="shared" si="43"/>
        <v>31.667499999999997</v>
      </c>
      <c r="AZ117" s="52">
        <f t="shared" si="43"/>
        <v>31.812499999999993</v>
      </c>
      <c r="BA117" s="52">
        <f t="shared" si="43"/>
        <v>31.957499999999996</v>
      </c>
      <c r="BB117" s="52">
        <f t="shared" si="43"/>
        <v>32.102499999999992</v>
      </c>
      <c r="BC117" s="52">
        <f t="shared" si="43"/>
        <v>32.247500000000002</v>
      </c>
      <c r="BD117" s="52">
        <f t="shared" si="43"/>
        <v>32.392499999999998</v>
      </c>
      <c r="BE117" s="52">
        <f t="shared" si="43"/>
        <v>32.465000000000003</v>
      </c>
    </row>
    <row r="118" spans="2:57" x14ac:dyDescent="0.3">
      <c r="B118" s="1">
        <v>10</v>
      </c>
      <c r="C118" s="52"/>
      <c r="D118" s="52"/>
      <c r="E118" s="52"/>
      <c r="F118" s="52"/>
      <c r="G118" s="52"/>
      <c r="H118" s="52"/>
      <c r="I118" s="52"/>
      <c r="J118" s="52"/>
      <c r="K118" s="52"/>
      <c r="L118" s="52">
        <f>BMI_start</f>
        <v>30</v>
      </c>
      <c r="M118" s="52">
        <f t="shared" ref="M118:AB118" si="44">L118+VLOOKUP(L86,BMIchangeAge,$A$4,FALSE)</f>
        <v>30.145</v>
      </c>
      <c r="N118" s="52">
        <f t="shared" si="44"/>
        <v>30.29</v>
      </c>
      <c r="O118" s="52">
        <f t="shared" si="44"/>
        <v>30.434999999999999</v>
      </c>
      <c r="P118" s="52">
        <f t="shared" si="44"/>
        <v>30.58</v>
      </c>
      <c r="Q118" s="52">
        <f t="shared" si="44"/>
        <v>30.724999999999998</v>
      </c>
      <c r="R118" s="52">
        <f t="shared" si="44"/>
        <v>30.869999999999997</v>
      </c>
      <c r="S118" s="52">
        <f t="shared" si="44"/>
        <v>31.014999999999997</v>
      </c>
      <c r="T118" s="52">
        <f t="shared" si="44"/>
        <v>31.159999999999997</v>
      </c>
      <c r="U118" s="52">
        <f t="shared" si="44"/>
        <v>31.304999999999996</v>
      </c>
      <c r="V118" s="52">
        <f t="shared" si="44"/>
        <v>31.449999999999996</v>
      </c>
      <c r="W118" s="52">
        <f t="shared" si="44"/>
        <v>31.594999999999995</v>
      </c>
      <c r="X118" s="52">
        <f t="shared" si="44"/>
        <v>31.739999999999995</v>
      </c>
      <c r="Y118" s="52">
        <f t="shared" si="44"/>
        <v>31.884999999999994</v>
      </c>
      <c r="Z118" s="52">
        <f t="shared" si="44"/>
        <v>32.029999999999994</v>
      </c>
      <c r="AA118" s="52">
        <f t="shared" si="44"/>
        <v>32.174999999999997</v>
      </c>
      <c r="AB118" s="52">
        <f t="shared" si="44"/>
        <v>32.32</v>
      </c>
      <c r="AC118" s="52"/>
      <c r="AD118" s="52"/>
      <c r="AE118" s="1">
        <v>10</v>
      </c>
      <c r="AF118" s="52"/>
      <c r="AG118" s="52"/>
      <c r="AH118" s="52"/>
      <c r="AI118" s="52"/>
      <c r="AJ118" s="52"/>
      <c r="AK118" s="52"/>
      <c r="AL118" s="52"/>
      <c r="AM118" s="52"/>
      <c r="AN118" s="52"/>
      <c r="AO118" s="52">
        <f t="shared" ref="AO118:BE118" si="45">AVERAGE(L118:M118)</f>
        <v>30.072499999999998</v>
      </c>
      <c r="AP118" s="52">
        <f t="shared" si="45"/>
        <v>30.217500000000001</v>
      </c>
      <c r="AQ118" s="52">
        <f t="shared" si="45"/>
        <v>30.362499999999997</v>
      </c>
      <c r="AR118" s="52">
        <f t="shared" si="45"/>
        <v>30.5075</v>
      </c>
      <c r="AS118" s="52">
        <f t="shared" si="45"/>
        <v>30.652499999999996</v>
      </c>
      <c r="AT118" s="52">
        <f t="shared" si="45"/>
        <v>30.797499999999999</v>
      </c>
      <c r="AU118" s="52">
        <f t="shared" si="45"/>
        <v>30.942499999999995</v>
      </c>
      <c r="AV118" s="52">
        <f t="shared" si="45"/>
        <v>31.087499999999999</v>
      </c>
      <c r="AW118" s="52">
        <f t="shared" si="45"/>
        <v>31.232499999999995</v>
      </c>
      <c r="AX118" s="52">
        <f t="shared" si="45"/>
        <v>31.377499999999998</v>
      </c>
      <c r="AY118" s="52">
        <f t="shared" si="45"/>
        <v>31.522499999999994</v>
      </c>
      <c r="AZ118" s="52">
        <f t="shared" si="45"/>
        <v>31.667499999999997</v>
      </c>
      <c r="BA118" s="52">
        <f t="shared" si="45"/>
        <v>31.812499999999993</v>
      </c>
      <c r="BB118" s="52">
        <f t="shared" si="45"/>
        <v>31.957499999999996</v>
      </c>
      <c r="BC118" s="52">
        <f t="shared" si="45"/>
        <v>32.102499999999992</v>
      </c>
      <c r="BD118" s="52">
        <f t="shared" si="45"/>
        <v>32.247500000000002</v>
      </c>
      <c r="BE118" s="52">
        <f t="shared" si="45"/>
        <v>32.32</v>
      </c>
    </row>
    <row r="119" spans="2:57" x14ac:dyDescent="0.3">
      <c r="B119" s="1">
        <v>11</v>
      </c>
      <c r="C119" s="52"/>
      <c r="D119" s="52"/>
      <c r="E119" s="52"/>
      <c r="F119" s="52"/>
      <c r="G119" s="52"/>
      <c r="H119" s="52"/>
      <c r="I119" s="52"/>
      <c r="J119" s="52"/>
      <c r="K119" s="52"/>
      <c r="L119" s="52"/>
      <c r="M119" s="52">
        <f>BMI_start</f>
        <v>30</v>
      </c>
      <c r="N119" s="52">
        <f t="shared" ref="N119:AB119" si="46">M119+VLOOKUP(M87,BMIchangeAge,$A$4,FALSE)</f>
        <v>30.145</v>
      </c>
      <c r="O119" s="52">
        <f t="shared" si="46"/>
        <v>30.29</v>
      </c>
      <c r="P119" s="52">
        <f t="shared" si="46"/>
        <v>30.434999999999999</v>
      </c>
      <c r="Q119" s="52">
        <f t="shared" si="46"/>
        <v>30.58</v>
      </c>
      <c r="R119" s="52">
        <f t="shared" si="46"/>
        <v>30.724999999999998</v>
      </c>
      <c r="S119" s="52">
        <f t="shared" si="46"/>
        <v>30.869999999999997</v>
      </c>
      <c r="T119" s="52">
        <f t="shared" si="46"/>
        <v>31.014999999999997</v>
      </c>
      <c r="U119" s="52">
        <f t="shared" si="46"/>
        <v>31.159999999999997</v>
      </c>
      <c r="V119" s="52">
        <f t="shared" si="46"/>
        <v>31.304999999999996</v>
      </c>
      <c r="W119" s="52">
        <f t="shared" si="46"/>
        <v>31.449999999999996</v>
      </c>
      <c r="X119" s="52">
        <f t="shared" si="46"/>
        <v>31.594999999999995</v>
      </c>
      <c r="Y119" s="52">
        <f t="shared" si="46"/>
        <v>31.739999999999995</v>
      </c>
      <c r="Z119" s="52">
        <f t="shared" si="46"/>
        <v>31.884999999999994</v>
      </c>
      <c r="AA119" s="52">
        <f t="shared" si="46"/>
        <v>32.029999999999994</v>
      </c>
      <c r="AB119" s="52">
        <f t="shared" si="46"/>
        <v>32.174999999999997</v>
      </c>
      <c r="AC119" s="52"/>
      <c r="AD119" s="52"/>
      <c r="AE119" s="1">
        <v>11</v>
      </c>
      <c r="AF119" s="52"/>
      <c r="AG119" s="52"/>
      <c r="AH119" s="52"/>
      <c r="AI119" s="52"/>
      <c r="AJ119" s="52"/>
      <c r="AK119" s="52"/>
      <c r="AL119" s="52"/>
      <c r="AM119" s="52"/>
      <c r="AN119" s="52"/>
      <c r="AO119" s="52"/>
      <c r="AP119" s="52">
        <f t="shared" ref="AP119:BE119" si="47">AVERAGE(M119:N119)</f>
        <v>30.072499999999998</v>
      </c>
      <c r="AQ119" s="52">
        <f t="shared" si="47"/>
        <v>30.217500000000001</v>
      </c>
      <c r="AR119" s="52">
        <f t="shared" si="47"/>
        <v>30.362499999999997</v>
      </c>
      <c r="AS119" s="52">
        <f t="shared" si="47"/>
        <v>30.5075</v>
      </c>
      <c r="AT119" s="52">
        <f t="shared" si="47"/>
        <v>30.652499999999996</v>
      </c>
      <c r="AU119" s="52">
        <f t="shared" si="47"/>
        <v>30.797499999999999</v>
      </c>
      <c r="AV119" s="52">
        <f t="shared" si="47"/>
        <v>30.942499999999995</v>
      </c>
      <c r="AW119" s="52">
        <f t="shared" si="47"/>
        <v>31.087499999999999</v>
      </c>
      <c r="AX119" s="52">
        <f t="shared" si="47"/>
        <v>31.232499999999995</v>
      </c>
      <c r="AY119" s="52">
        <f t="shared" si="47"/>
        <v>31.377499999999998</v>
      </c>
      <c r="AZ119" s="52">
        <f t="shared" si="47"/>
        <v>31.522499999999994</v>
      </c>
      <c r="BA119" s="52">
        <f t="shared" si="47"/>
        <v>31.667499999999997</v>
      </c>
      <c r="BB119" s="52">
        <f t="shared" si="47"/>
        <v>31.812499999999993</v>
      </c>
      <c r="BC119" s="52">
        <f t="shared" si="47"/>
        <v>31.957499999999996</v>
      </c>
      <c r="BD119" s="52">
        <f t="shared" si="47"/>
        <v>32.102499999999992</v>
      </c>
      <c r="BE119" s="52">
        <f t="shared" si="47"/>
        <v>32.174999999999997</v>
      </c>
    </row>
    <row r="120" spans="2:57" x14ac:dyDescent="0.3">
      <c r="B120" s="1">
        <v>12</v>
      </c>
      <c r="C120" s="52"/>
      <c r="D120" s="52"/>
      <c r="E120" s="52"/>
      <c r="F120" s="52"/>
      <c r="G120" s="52"/>
      <c r="H120" s="52"/>
      <c r="I120" s="52"/>
      <c r="J120" s="52"/>
      <c r="K120" s="52"/>
      <c r="L120" s="52"/>
      <c r="M120" s="52"/>
      <c r="N120" s="52">
        <f>BMI_start</f>
        <v>30</v>
      </c>
      <c r="O120" s="52">
        <f t="shared" ref="O120:AB120" si="48">N120+VLOOKUP(N88,BMIchangeAge,$A$4,FALSE)</f>
        <v>30.145</v>
      </c>
      <c r="P120" s="52">
        <f t="shared" si="48"/>
        <v>30.29</v>
      </c>
      <c r="Q120" s="52">
        <f t="shared" si="48"/>
        <v>30.434999999999999</v>
      </c>
      <c r="R120" s="52">
        <f t="shared" si="48"/>
        <v>30.58</v>
      </c>
      <c r="S120" s="52">
        <f t="shared" si="48"/>
        <v>30.724999999999998</v>
      </c>
      <c r="T120" s="52">
        <f t="shared" si="48"/>
        <v>30.869999999999997</v>
      </c>
      <c r="U120" s="52">
        <f t="shared" si="48"/>
        <v>31.014999999999997</v>
      </c>
      <c r="V120" s="52">
        <f t="shared" si="48"/>
        <v>31.159999999999997</v>
      </c>
      <c r="W120" s="52">
        <f t="shared" si="48"/>
        <v>31.304999999999996</v>
      </c>
      <c r="X120" s="52">
        <f t="shared" si="48"/>
        <v>31.449999999999996</v>
      </c>
      <c r="Y120" s="52">
        <f t="shared" si="48"/>
        <v>31.594999999999995</v>
      </c>
      <c r="Z120" s="52">
        <f t="shared" si="48"/>
        <v>31.739999999999995</v>
      </c>
      <c r="AA120" s="52">
        <f t="shared" si="48"/>
        <v>31.884999999999994</v>
      </c>
      <c r="AB120" s="52">
        <f t="shared" si="48"/>
        <v>32.029999999999994</v>
      </c>
      <c r="AC120" s="52"/>
      <c r="AD120" s="52"/>
      <c r="AE120" s="1">
        <v>12</v>
      </c>
      <c r="AF120" s="52"/>
      <c r="AG120" s="52"/>
      <c r="AH120" s="52"/>
      <c r="AI120" s="52"/>
      <c r="AJ120" s="52"/>
      <c r="AK120" s="52"/>
      <c r="AL120" s="52"/>
      <c r="AM120" s="52"/>
      <c r="AN120" s="52"/>
      <c r="AO120" s="52"/>
      <c r="AP120" s="52"/>
      <c r="AQ120" s="52">
        <f t="shared" ref="AQ120:BE120" si="49">AVERAGE(N120:O120)</f>
        <v>30.072499999999998</v>
      </c>
      <c r="AR120" s="52">
        <f t="shared" si="49"/>
        <v>30.217500000000001</v>
      </c>
      <c r="AS120" s="52">
        <f t="shared" si="49"/>
        <v>30.362499999999997</v>
      </c>
      <c r="AT120" s="52">
        <f t="shared" si="49"/>
        <v>30.5075</v>
      </c>
      <c r="AU120" s="52">
        <f t="shared" si="49"/>
        <v>30.652499999999996</v>
      </c>
      <c r="AV120" s="52">
        <f t="shared" si="49"/>
        <v>30.797499999999999</v>
      </c>
      <c r="AW120" s="52">
        <f t="shared" si="49"/>
        <v>30.942499999999995</v>
      </c>
      <c r="AX120" s="52">
        <f t="shared" si="49"/>
        <v>31.087499999999999</v>
      </c>
      <c r="AY120" s="52">
        <f t="shared" si="49"/>
        <v>31.232499999999995</v>
      </c>
      <c r="AZ120" s="52">
        <f t="shared" si="49"/>
        <v>31.377499999999998</v>
      </c>
      <c r="BA120" s="52">
        <f t="shared" si="49"/>
        <v>31.522499999999994</v>
      </c>
      <c r="BB120" s="52">
        <f t="shared" si="49"/>
        <v>31.667499999999997</v>
      </c>
      <c r="BC120" s="52">
        <f t="shared" si="49"/>
        <v>31.812499999999993</v>
      </c>
      <c r="BD120" s="52">
        <f t="shared" si="49"/>
        <v>31.957499999999996</v>
      </c>
      <c r="BE120" s="52">
        <f t="shared" si="49"/>
        <v>32.029999999999994</v>
      </c>
    </row>
    <row r="121" spans="2:57" x14ac:dyDescent="0.3">
      <c r="B121" s="1">
        <v>13</v>
      </c>
      <c r="C121" s="52"/>
      <c r="D121" s="52"/>
      <c r="E121" s="52"/>
      <c r="F121" s="52"/>
      <c r="G121" s="52"/>
      <c r="H121" s="52"/>
      <c r="I121" s="52"/>
      <c r="J121" s="52"/>
      <c r="K121" s="52"/>
      <c r="L121" s="52"/>
      <c r="M121" s="52"/>
      <c r="N121" s="52"/>
      <c r="O121" s="52">
        <f>BMI_start</f>
        <v>30</v>
      </c>
      <c r="P121" s="52">
        <f t="shared" ref="P121:AB121" si="50">O121+VLOOKUP(O89,BMIchangeAge,$A$4,FALSE)</f>
        <v>30.145</v>
      </c>
      <c r="Q121" s="52">
        <f t="shared" si="50"/>
        <v>30.29</v>
      </c>
      <c r="R121" s="52">
        <f t="shared" si="50"/>
        <v>30.434999999999999</v>
      </c>
      <c r="S121" s="52">
        <f t="shared" si="50"/>
        <v>30.58</v>
      </c>
      <c r="T121" s="52">
        <f t="shared" si="50"/>
        <v>30.724999999999998</v>
      </c>
      <c r="U121" s="52">
        <f t="shared" si="50"/>
        <v>30.869999999999997</v>
      </c>
      <c r="V121" s="52">
        <f t="shared" si="50"/>
        <v>31.014999999999997</v>
      </c>
      <c r="W121" s="52">
        <f t="shared" si="50"/>
        <v>31.159999999999997</v>
      </c>
      <c r="X121" s="52">
        <f t="shared" si="50"/>
        <v>31.304999999999996</v>
      </c>
      <c r="Y121" s="52">
        <f t="shared" si="50"/>
        <v>31.449999999999996</v>
      </c>
      <c r="Z121" s="52">
        <f t="shared" si="50"/>
        <v>31.594999999999995</v>
      </c>
      <c r="AA121" s="52">
        <f t="shared" si="50"/>
        <v>31.739999999999995</v>
      </c>
      <c r="AB121" s="52">
        <f t="shared" si="50"/>
        <v>31.884999999999994</v>
      </c>
      <c r="AC121" s="52"/>
      <c r="AD121" s="52"/>
      <c r="AE121" s="1">
        <v>13</v>
      </c>
      <c r="AF121" s="52"/>
      <c r="AG121" s="52"/>
      <c r="AH121" s="52"/>
      <c r="AI121" s="52"/>
      <c r="AJ121" s="52"/>
      <c r="AK121" s="52"/>
      <c r="AL121" s="52"/>
      <c r="AM121" s="52"/>
      <c r="AN121" s="52"/>
      <c r="AO121" s="52"/>
      <c r="AP121" s="52"/>
      <c r="AQ121" s="52"/>
      <c r="AR121" s="52">
        <f t="shared" ref="AR121:BE121" si="51">AVERAGE(O121:P121)</f>
        <v>30.072499999999998</v>
      </c>
      <c r="AS121" s="52">
        <f t="shared" si="51"/>
        <v>30.217500000000001</v>
      </c>
      <c r="AT121" s="52">
        <f t="shared" si="51"/>
        <v>30.362499999999997</v>
      </c>
      <c r="AU121" s="52">
        <f t="shared" si="51"/>
        <v>30.5075</v>
      </c>
      <c r="AV121" s="52">
        <f t="shared" si="51"/>
        <v>30.652499999999996</v>
      </c>
      <c r="AW121" s="52">
        <f t="shared" si="51"/>
        <v>30.797499999999999</v>
      </c>
      <c r="AX121" s="52">
        <f t="shared" si="51"/>
        <v>30.942499999999995</v>
      </c>
      <c r="AY121" s="52">
        <f t="shared" si="51"/>
        <v>31.087499999999999</v>
      </c>
      <c r="AZ121" s="52">
        <f t="shared" si="51"/>
        <v>31.232499999999995</v>
      </c>
      <c r="BA121" s="52">
        <f t="shared" si="51"/>
        <v>31.377499999999998</v>
      </c>
      <c r="BB121" s="52">
        <f t="shared" si="51"/>
        <v>31.522499999999994</v>
      </c>
      <c r="BC121" s="52">
        <f t="shared" si="51"/>
        <v>31.667499999999997</v>
      </c>
      <c r="BD121" s="52">
        <f t="shared" si="51"/>
        <v>31.812499999999993</v>
      </c>
      <c r="BE121" s="52">
        <f t="shared" si="51"/>
        <v>31.884999999999994</v>
      </c>
    </row>
    <row r="122" spans="2:57" x14ac:dyDescent="0.3">
      <c r="B122" s="1">
        <v>14</v>
      </c>
      <c r="C122" s="52"/>
      <c r="D122" s="52"/>
      <c r="E122" s="52"/>
      <c r="F122" s="52"/>
      <c r="G122" s="52"/>
      <c r="H122" s="52"/>
      <c r="I122" s="52"/>
      <c r="J122" s="52"/>
      <c r="K122" s="52"/>
      <c r="L122" s="52"/>
      <c r="M122" s="52"/>
      <c r="N122" s="52"/>
      <c r="O122" s="52"/>
      <c r="P122" s="52">
        <f>BMI_start</f>
        <v>30</v>
      </c>
      <c r="Q122" s="52">
        <f t="shared" ref="Q122:AB122" si="52">P122+VLOOKUP(P90,BMIchangeAge,$A$4,FALSE)</f>
        <v>30.145</v>
      </c>
      <c r="R122" s="52">
        <f t="shared" si="52"/>
        <v>30.29</v>
      </c>
      <c r="S122" s="52">
        <f t="shared" si="52"/>
        <v>30.434999999999999</v>
      </c>
      <c r="T122" s="52">
        <f t="shared" si="52"/>
        <v>30.58</v>
      </c>
      <c r="U122" s="52">
        <f t="shared" si="52"/>
        <v>30.724999999999998</v>
      </c>
      <c r="V122" s="52">
        <f t="shared" si="52"/>
        <v>30.869999999999997</v>
      </c>
      <c r="W122" s="52">
        <f t="shared" si="52"/>
        <v>31.014999999999997</v>
      </c>
      <c r="X122" s="52">
        <f t="shared" si="52"/>
        <v>31.159999999999997</v>
      </c>
      <c r="Y122" s="52">
        <f t="shared" si="52"/>
        <v>31.304999999999996</v>
      </c>
      <c r="Z122" s="52">
        <f t="shared" si="52"/>
        <v>31.449999999999996</v>
      </c>
      <c r="AA122" s="52">
        <f t="shared" si="52"/>
        <v>31.594999999999995</v>
      </c>
      <c r="AB122" s="52">
        <f t="shared" si="52"/>
        <v>31.739999999999995</v>
      </c>
      <c r="AC122" s="52"/>
      <c r="AD122" s="52"/>
      <c r="AE122" s="1">
        <v>14</v>
      </c>
      <c r="AF122" s="52"/>
      <c r="AG122" s="52"/>
      <c r="AH122" s="52"/>
      <c r="AI122" s="52"/>
      <c r="AJ122" s="52"/>
      <c r="AK122" s="52"/>
      <c r="AL122" s="52"/>
      <c r="AM122" s="52"/>
      <c r="AN122" s="52"/>
      <c r="AO122" s="52"/>
      <c r="AP122" s="52"/>
      <c r="AQ122" s="52"/>
      <c r="AR122" s="52"/>
      <c r="AS122" s="52">
        <f t="shared" ref="AS122:BE122" si="53">AVERAGE(P122:Q122)</f>
        <v>30.072499999999998</v>
      </c>
      <c r="AT122" s="52">
        <f t="shared" si="53"/>
        <v>30.217500000000001</v>
      </c>
      <c r="AU122" s="52">
        <f t="shared" si="53"/>
        <v>30.362499999999997</v>
      </c>
      <c r="AV122" s="52">
        <f t="shared" si="53"/>
        <v>30.5075</v>
      </c>
      <c r="AW122" s="52">
        <f t="shared" si="53"/>
        <v>30.652499999999996</v>
      </c>
      <c r="AX122" s="52">
        <f t="shared" si="53"/>
        <v>30.797499999999999</v>
      </c>
      <c r="AY122" s="52">
        <f t="shared" si="53"/>
        <v>30.942499999999995</v>
      </c>
      <c r="AZ122" s="52">
        <f t="shared" si="53"/>
        <v>31.087499999999999</v>
      </c>
      <c r="BA122" s="52">
        <f t="shared" si="53"/>
        <v>31.232499999999995</v>
      </c>
      <c r="BB122" s="52">
        <f t="shared" si="53"/>
        <v>31.377499999999998</v>
      </c>
      <c r="BC122" s="52">
        <f t="shared" si="53"/>
        <v>31.522499999999994</v>
      </c>
      <c r="BD122" s="52">
        <f t="shared" si="53"/>
        <v>31.667499999999997</v>
      </c>
      <c r="BE122" s="52">
        <f t="shared" si="53"/>
        <v>31.739999999999995</v>
      </c>
    </row>
    <row r="123" spans="2:57" x14ac:dyDescent="0.3">
      <c r="B123" s="1">
        <v>15</v>
      </c>
      <c r="C123" s="52"/>
      <c r="D123" s="52"/>
      <c r="E123" s="52"/>
      <c r="F123" s="52"/>
      <c r="G123" s="52"/>
      <c r="H123" s="52"/>
      <c r="I123" s="52"/>
      <c r="J123" s="52"/>
      <c r="K123" s="52"/>
      <c r="L123" s="52"/>
      <c r="M123" s="52"/>
      <c r="N123" s="52"/>
      <c r="O123" s="52"/>
      <c r="P123" s="52"/>
      <c r="Q123" s="52">
        <f>BMI_start</f>
        <v>30</v>
      </c>
      <c r="R123" s="52">
        <f t="shared" ref="R123:AB123" si="54">Q123+VLOOKUP(Q91,BMIchangeAge,$A$4,FALSE)</f>
        <v>30.145</v>
      </c>
      <c r="S123" s="52">
        <f t="shared" si="54"/>
        <v>30.29</v>
      </c>
      <c r="T123" s="52">
        <f t="shared" si="54"/>
        <v>30.434999999999999</v>
      </c>
      <c r="U123" s="52">
        <f t="shared" si="54"/>
        <v>30.58</v>
      </c>
      <c r="V123" s="52">
        <f t="shared" si="54"/>
        <v>30.724999999999998</v>
      </c>
      <c r="W123" s="52">
        <f t="shared" si="54"/>
        <v>30.869999999999997</v>
      </c>
      <c r="X123" s="52">
        <f t="shared" si="54"/>
        <v>31.014999999999997</v>
      </c>
      <c r="Y123" s="52">
        <f t="shared" si="54"/>
        <v>31.159999999999997</v>
      </c>
      <c r="Z123" s="52">
        <f t="shared" si="54"/>
        <v>31.304999999999996</v>
      </c>
      <c r="AA123" s="52">
        <f t="shared" si="54"/>
        <v>31.449999999999996</v>
      </c>
      <c r="AB123" s="52">
        <f t="shared" si="54"/>
        <v>31.594999999999995</v>
      </c>
      <c r="AC123" s="52"/>
      <c r="AD123" s="52"/>
      <c r="AE123" s="1">
        <v>15</v>
      </c>
      <c r="AF123" s="52"/>
      <c r="AG123" s="52"/>
      <c r="AH123" s="52"/>
      <c r="AI123" s="52"/>
      <c r="AJ123" s="52"/>
      <c r="AK123" s="52"/>
      <c r="AL123" s="52"/>
      <c r="AM123" s="52"/>
      <c r="AN123" s="52"/>
      <c r="AO123" s="52"/>
      <c r="AP123" s="52"/>
      <c r="AQ123" s="52"/>
      <c r="AR123" s="52"/>
      <c r="AS123" s="52"/>
      <c r="AT123" s="52">
        <f t="shared" ref="AT123:BE123" si="55">AVERAGE(Q123:R123)</f>
        <v>30.072499999999998</v>
      </c>
      <c r="AU123" s="52">
        <f t="shared" si="55"/>
        <v>30.217500000000001</v>
      </c>
      <c r="AV123" s="52">
        <f t="shared" si="55"/>
        <v>30.362499999999997</v>
      </c>
      <c r="AW123" s="52">
        <f t="shared" si="55"/>
        <v>30.5075</v>
      </c>
      <c r="AX123" s="52">
        <f t="shared" si="55"/>
        <v>30.652499999999996</v>
      </c>
      <c r="AY123" s="52">
        <f t="shared" si="55"/>
        <v>30.797499999999999</v>
      </c>
      <c r="AZ123" s="52">
        <f t="shared" si="55"/>
        <v>30.942499999999995</v>
      </c>
      <c r="BA123" s="52">
        <f t="shared" si="55"/>
        <v>31.087499999999999</v>
      </c>
      <c r="BB123" s="52">
        <f t="shared" si="55"/>
        <v>31.232499999999995</v>
      </c>
      <c r="BC123" s="52">
        <f t="shared" si="55"/>
        <v>31.377499999999998</v>
      </c>
      <c r="BD123" s="52">
        <f t="shared" si="55"/>
        <v>31.522499999999994</v>
      </c>
      <c r="BE123" s="52">
        <f t="shared" si="55"/>
        <v>31.594999999999995</v>
      </c>
    </row>
    <row r="124" spans="2:57" x14ac:dyDescent="0.3">
      <c r="B124" s="1">
        <v>16</v>
      </c>
      <c r="C124" s="52"/>
      <c r="D124" s="52"/>
      <c r="E124" s="52"/>
      <c r="F124" s="52"/>
      <c r="G124" s="52"/>
      <c r="H124" s="52"/>
      <c r="I124" s="52"/>
      <c r="J124" s="52"/>
      <c r="K124" s="52"/>
      <c r="L124" s="52"/>
      <c r="M124" s="52"/>
      <c r="N124" s="52"/>
      <c r="O124" s="52"/>
      <c r="P124" s="52"/>
      <c r="Q124" s="52"/>
      <c r="R124" s="52">
        <f>BMI_start</f>
        <v>30</v>
      </c>
      <c r="S124" s="52">
        <f t="shared" ref="S124:AB124" si="56">R124+VLOOKUP(R92,BMIchangeAge,$A$4,FALSE)</f>
        <v>30.145</v>
      </c>
      <c r="T124" s="52">
        <f t="shared" si="56"/>
        <v>30.29</v>
      </c>
      <c r="U124" s="52">
        <f t="shared" si="56"/>
        <v>30.434999999999999</v>
      </c>
      <c r="V124" s="52">
        <f t="shared" si="56"/>
        <v>30.58</v>
      </c>
      <c r="W124" s="52">
        <f t="shared" si="56"/>
        <v>30.724999999999998</v>
      </c>
      <c r="X124" s="52">
        <f t="shared" si="56"/>
        <v>30.869999999999997</v>
      </c>
      <c r="Y124" s="52">
        <f t="shared" si="56"/>
        <v>31.014999999999997</v>
      </c>
      <c r="Z124" s="52">
        <f t="shared" si="56"/>
        <v>31.159999999999997</v>
      </c>
      <c r="AA124" s="52">
        <f t="shared" si="56"/>
        <v>31.304999999999996</v>
      </c>
      <c r="AB124" s="52">
        <f t="shared" si="56"/>
        <v>31.449999999999996</v>
      </c>
      <c r="AC124" s="52"/>
      <c r="AD124" s="52"/>
      <c r="AE124" s="1">
        <v>16</v>
      </c>
      <c r="AF124" s="52"/>
      <c r="AG124" s="52"/>
      <c r="AH124" s="52"/>
      <c r="AI124" s="52"/>
      <c r="AJ124" s="52"/>
      <c r="AK124" s="52"/>
      <c r="AL124" s="52"/>
      <c r="AM124" s="52"/>
      <c r="AN124" s="52"/>
      <c r="AO124" s="52"/>
      <c r="AP124" s="52"/>
      <c r="AQ124" s="52"/>
      <c r="AR124" s="52"/>
      <c r="AS124" s="52"/>
      <c r="AT124" s="52"/>
      <c r="AU124" s="52">
        <f t="shared" ref="AU124:BE124" si="57">AVERAGE(R124:S124)</f>
        <v>30.072499999999998</v>
      </c>
      <c r="AV124" s="52">
        <f t="shared" si="57"/>
        <v>30.217500000000001</v>
      </c>
      <c r="AW124" s="52">
        <f t="shared" si="57"/>
        <v>30.362499999999997</v>
      </c>
      <c r="AX124" s="52">
        <f t="shared" si="57"/>
        <v>30.5075</v>
      </c>
      <c r="AY124" s="52">
        <f t="shared" si="57"/>
        <v>30.652499999999996</v>
      </c>
      <c r="AZ124" s="52">
        <f t="shared" si="57"/>
        <v>30.797499999999999</v>
      </c>
      <c r="BA124" s="52">
        <f t="shared" si="57"/>
        <v>30.942499999999995</v>
      </c>
      <c r="BB124" s="52">
        <f t="shared" si="57"/>
        <v>31.087499999999999</v>
      </c>
      <c r="BC124" s="52">
        <f t="shared" si="57"/>
        <v>31.232499999999995</v>
      </c>
      <c r="BD124" s="52">
        <f t="shared" si="57"/>
        <v>31.377499999999998</v>
      </c>
      <c r="BE124" s="52">
        <f t="shared" si="57"/>
        <v>31.449999999999996</v>
      </c>
    </row>
    <row r="125" spans="2:57" x14ac:dyDescent="0.3">
      <c r="B125" s="1">
        <v>17</v>
      </c>
      <c r="C125" s="52"/>
      <c r="D125" s="52"/>
      <c r="E125" s="52"/>
      <c r="F125" s="52"/>
      <c r="G125" s="52"/>
      <c r="H125" s="52"/>
      <c r="I125" s="52"/>
      <c r="J125" s="52"/>
      <c r="K125" s="52"/>
      <c r="L125" s="52"/>
      <c r="M125" s="52"/>
      <c r="N125" s="52"/>
      <c r="O125" s="52"/>
      <c r="P125" s="52"/>
      <c r="Q125" s="52"/>
      <c r="R125" s="52"/>
      <c r="S125" s="52">
        <f>BMI_start</f>
        <v>30</v>
      </c>
      <c r="T125" s="52">
        <f t="shared" ref="T125:AB125" si="58">S125+VLOOKUP(S93,BMIchangeAge,$A$4,FALSE)</f>
        <v>30.145</v>
      </c>
      <c r="U125" s="52">
        <f t="shared" si="58"/>
        <v>30.29</v>
      </c>
      <c r="V125" s="52">
        <f t="shared" si="58"/>
        <v>30.434999999999999</v>
      </c>
      <c r="W125" s="52">
        <f t="shared" si="58"/>
        <v>30.58</v>
      </c>
      <c r="X125" s="52">
        <f t="shared" si="58"/>
        <v>30.724999999999998</v>
      </c>
      <c r="Y125" s="52">
        <f t="shared" si="58"/>
        <v>30.869999999999997</v>
      </c>
      <c r="Z125" s="52">
        <f t="shared" si="58"/>
        <v>31.014999999999997</v>
      </c>
      <c r="AA125" s="52">
        <f t="shared" si="58"/>
        <v>31.159999999999997</v>
      </c>
      <c r="AB125" s="52">
        <f t="shared" si="58"/>
        <v>31.304999999999996</v>
      </c>
      <c r="AC125" s="52"/>
      <c r="AD125" s="52"/>
      <c r="AE125" s="1">
        <v>17</v>
      </c>
      <c r="AF125" s="52"/>
      <c r="AG125" s="52"/>
      <c r="AH125" s="52"/>
      <c r="AI125" s="52"/>
      <c r="AJ125" s="52"/>
      <c r="AK125" s="52"/>
      <c r="AL125" s="52"/>
      <c r="AM125" s="52"/>
      <c r="AN125" s="52"/>
      <c r="AO125" s="52"/>
      <c r="AP125" s="52"/>
      <c r="AQ125" s="52"/>
      <c r="AR125" s="52"/>
      <c r="AS125" s="52"/>
      <c r="AT125" s="52"/>
      <c r="AU125" s="52"/>
      <c r="AV125" s="52">
        <f t="shared" ref="AV125:BE125" si="59">AVERAGE(S125:T125)</f>
        <v>30.072499999999998</v>
      </c>
      <c r="AW125" s="52">
        <f t="shared" si="59"/>
        <v>30.217500000000001</v>
      </c>
      <c r="AX125" s="52">
        <f t="shared" si="59"/>
        <v>30.362499999999997</v>
      </c>
      <c r="AY125" s="52">
        <f t="shared" si="59"/>
        <v>30.5075</v>
      </c>
      <c r="AZ125" s="52">
        <f t="shared" si="59"/>
        <v>30.652499999999996</v>
      </c>
      <c r="BA125" s="52">
        <f t="shared" si="59"/>
        <v>30.797499999999999</v>
      </c>
      <c r="BB125" s="52">
        <f t="shared" si="59"/>
        <v>30.942499999999995</v>
      </c>
      <c r="BC125" s="52">
        <f t="shared" si="59"/>
        <v>31.087499999999999</v>
      </c>
      <c r="BD125" s="52">
        <f t="shared" si="59"/>
        <v>31.232499999999995</v>
      </c>
      <c r="BE125" s="52">
        <f t="shared" si="59"/>
        <v>31.304999999999996</v>
      </c>
    </row>
    <row r="126" spans="2:57" x14ac:dyDescent="0.3">
      <c r="B126" s="1">
        <v>18</v>
      </c>
      <c r="C126" s="52"/>
      <c r="D126" s="52"/>
      <c r="E126" s="52"/>
      <c r="F126" s="52"/>
      <c r="G126" s="52"/>
      <c r="H126" s="52"/>
      <c r="I126" s="52"/>
      <c r="J126" s="52"/>
      <c r="K126" s="52"/>
      <c r="L126" s="52"/>
      <c r="M126" s="52"/>
      <c r="N126" s="52"/>
      <c r="O126" s="52"/>
      <c r="P126" s="52"/>
      <c r="Q126" s="52"/>
      <c r="R126" s="52"/>
      <c r="S126" s="52"/>
      <c r="T126" s="52">
        <f>BMI_start</f>
        <v>30</v>
      </c>
      <c r="U126" s="52">
        <f t="shared" ref="U126:AB126" si="60">T126+VLOOKUP(T94,BMIchangeAge,$A$4,FALSE)</f>
        <v>30.145</v>
      </c>
      <c r="V126" s="52">
        <f t="shared" si="60"/>
        <v>30.29</v>
      </c>
      <c r="W126" s="52">
        <f t="shared" si="60"/>
        <v>30.434999999999999</v>
      </c>
      <c r="X126" s="52">
        <f t="shared" si="60"/>
        <v>30.58</v>
      </c>
      <c r="Y126" s="52">
        <f t="shared" si="60"/>
        <v>30.724999999999998</v>
      </c>
      <c r="Z126" s="52">
        <f t="shared" si="60"/>
        <v>30.869999999999997</v>
      </c>
      <c r="AA126" s="52">
        <f t="shared" si="60"/>
        <v>31.014999999999997</v>
      </c>
      <c r="AB126" s="52">
        <f t="shared" si="60"/>
        <v>31.159999999999997</v>
      </c>
      <c r="AC126" s="52"/>
      <c r="AD126" s="52"/>
      <c r="AE126" s="1">
        <v>18</v>
      </c>
      <c r="AF126" s="52"/>
      <c r="AG126" s="52"/>
      <c r="AH126" s="52"/>
      <c r="AI126" s="52"/>
      <c r="AJ126" s="52"/>
      <c r="AK126" s="52"/>
      <c r="AL126" s="52"/>
      <c r="AM126" s="52"/>
      <c r="AN126" s="52"/>
      <c r="AO126" s="52"/>
      <c r="AP126" s="52"/>
      <c r="AQ126" s="52"/>
      <c r="AR126" s="52"/>
      <c r="AS126" s="52"/>
      <c r="AT126" s="52"/>
      <c r="AU126" s="52"/>
      <c r="AV126" s="52"/>
      <c r="AW126" s="52">
        <f t="shared" ref="AW126:BE126" si="61">AVERAGE(T126:U126)</f>
        <v>30.072499999999998</v>
      </c>
      <c r="AX126" s="52">
        <f t="shared" si="61"/>
        <v>30.217500000000001</v>
      </c>
      <c r="AY126" s="52">
        <f t="shared" si="61"/>
        <v>30.362499999999997</v>
      </c>
      <c r="AZ126" s="52">
        <f t="shared" si="61"/>
        <v>30.5075</v>
      </c>
      <c r="BA126" s="52">
        <f t="shared" si="61"/>
        <v>30.652499999999996</v>
      </c>
      <c r="BB126" s="52">
        <f t="shared" si="61"/>
        <v>30.797499999999999</v>
      </c>
      <c r="BC126" s="52">
        <f t="shared" si="61"/>
        <v>30.942499999999995</v>
      </c>
      <c r="BD126" s="52">
        <f t="shared" si="61"/>
        <v>31.087499999999999</v>
      </c>
      <c r="BE126" s="52">
        <f t="shared" si="61"/>
        <v>31.159999999999997</v>
      </c>
    </row>
    <row r="127" spans="2:57" x14ac:dyDescent="0.3">
      <c r="B127" s="1">
        <v>19</v>
      </c>
      <c r="C127" s="52"/>
      <c r="D127" s="52"/>
      <c r="E127" s="52"/>
      <c r="F127" s="52"/>
      <c r="G127" s="52"/>
      <c r="H127" s="52"/>
      <c r="I127" s="52"/>
      <c r="J127" s="52"/>
      <c r="K127" s="52"/>
      <c r="L127" s="52"/>
      <c r="M127" s="52"/>
      <c r="N127" s="52"/>
      <c r="O127" s="52"/>
      <c r="P127" s="52"/>
      <c r="Q127" s="52"/>
      <c r="R127" s="52"/>
      <c r="S127" s="52"/>
      <c r="T127" s="52"/>
      <c r="U127" s="52">
        <f>BMI_start</f>
        <v>30</v>
      </c>
      <c r="V127" s="52">
        <f t="shared" ref="V127:AB127" si="62">U127+VLOOKUP(U95,BMIchangeAge,$A$4,FALSE)</f>
        <v>30.145</v>
      </c>
      <c r="W127" s="52">
        <f t="shared" si="62"/>
        <v>30.29</v>
      </c>
      <c r="X127" s="52">
        <f t="shared" si="62"/>
        <v>30.434999999999999</v>
      </c>
      <c r="Y127" s="52">
        <f t="shared" si="62"/>
        <v>30.58</v>
      </c>
      <c r="Z127" s="52">
        <f t="shared" si="62"/>
        <v>30.724999999999998</v>
      </c>
      <c r="AA127" s="52">
        <f t="shared" si="62"/>
        <v>30.869999999999997</v>
      </c>
      <c r="AB127" s="52">
        <f t="shared" si="62"/>
        <v>31.014999999999997</v>
      </c>
      <c r="AC127" s="52"/>
      <c r="AD127" s="52"/>
      <c r="AE127" s="1">
        <v>19</v>
      </c>
      <c r="AF127" s="52"/>
      <c r="AG127" s="52"/>
      <c r="AH127" s="52"/>
      <c r="AI127" s="52"/>
      <c r="AJ127" s="52"/>
      <c r="AK127" s="52"/>
      <c r="AL127" s="52"/>
      <c r="AM127" s="52"/>
      <c r="AN127" s="52"/>
      <c r="AO127" s="52"/>
      <c r="AP127" s="52"/>
      <c r="AQ127" s="52"/>
      <c r="AR127" s="52"/>
      <c r="AS127" s="52"/>
      <c r="AT127" s="52"/>
      <c r="AU127" s="52"/>
      <c r="AV127" s="52"/>
      <c r="AW127" s="52"/>
      <c r="AX127" s="52">
        <f t="shared" ref="AX127:BE127" si="63">AVERAGE(U127:V127)</f>
        <v>30.072499999999998</v>
      </c>
      <c r="AY127" s="52">
        <f t="shared" si="63"/>
        <v>30.217500000000001</v>
      </c>
      <c r="AZ127" s="52">
        <f t="shared" si="63"/>
        <v>30.362499999999997</v>
      </c>
      <c r="BA127" s="52">
        <f t="shared" si="63"/>
        <v>30.5075</v>
      </c>
      <c r="BB127" s="52">
        <f t="shared" si="63"/>
        <v>30.652499999999996</v>
      </c>
      <c r="BC127" s="52">
        <f t="shared" si="63"/>
        <v>30.797499999999999</v>
      </c>
      <c r="BD127" s="52">
        <f t="shared" si="63"/>
        <v>30.942499999999995</v>
      </c>
      <c r="BE127" s="52">
        <f t="shared" si="63"/>
        <v>31.014999999999997</v>
      </c>
    </row>
    <row r="128" spans="2:57" x14ac:dyDescent="0.3">
      <c r="B128" s="1">
        <v>20</v>
      </c>
      <c r="C128" s="52"/>
      <c r="D128" s="52"/>
      <c r="E128" s="52"/>
      <c r="F128" s="52"/>
      <c r="G128" s="52"/>
      <c r="H128" s="52"/>
      <c r="I128" s="52"/>
      <c r="J128" s="52"/>
      <c r="K128" s="52"/>
      <c r="L128" s="52"/>
      <c r="M128" s="52"/>
      <c r="N128" s="52"/>
      <c r="O128" s="52"/>
      <c r="P128" s="52"/>
      <c r="Q128" s="52"/>
      <c r="R128" s="52"/>
      <c r="S128" s="52"/>
      <c r="T128" s="52"/>
      <c r="U128" s="52"/>
      <c r="V128" s="52">
        <f>BMI_start</f>
        <v>30</v>
      </c>
      <c r="W128" s="52">
        <f t="shared" ref="W128:AB128" si="64">V128+VLOOKUP(V96,BMIchangeAge,$A$4,FALSE)</f>
        <v>30.145</v>
      </c>
      <c r="X128" s="52">
        <f t="shared" si="64"/>
        <v>30.29</v>
      </c>
      <c r="Y128" s="52">
        <f t="shared" si="64"/>
        <v>30.434999999999999</v>
      </c>
      <c r="Z128" s="52">
        <f t="shared" si="64"/>
        <v>30.58</v>
      </c>
      <c r="AA128" s="52">
        <f t="shared" si="64"/>
        <v>30.724999999999998</v>
      </c>
      <c r="AB128" s="52">
        <f t="shared" si="64"/>
        <v>30.869999999999997</v>
      </c>
      <c r="AC128" s="52"/>
      <c r="AD128" s="52"/>
      <c r="AE128" s="1">
        <v>20</v>
      </c>
      <c r="AF128" s="52"/>
      <c r="AG128" s="52"/>
      <c r="AH128" s="52"/>
      <c r="AI128" s="52"/>
      <c r="AJ128" s="52"/>
      <c r="AK128" s="52"/>
      <c r="AL128" s="52"/>
      <c r="AM128" s="52"/>
      <c r="AN128" s="52"/>
      <c r="AO128" s="52"/>
      <c r="AP128" s="52"/>
      <c r="AQ128" s="52"/>
      <c r="AR128" s="52"/>
      <c r="AS128" s="52"/>
      <c r="AT128" s="52"/>
      <c r="AU128" s="52"/>
      <c r="AV128" s="52"/>
      <c r="AW128" s="52"/>
      <c r="AX128" s="52"/>
      <c r="AY128" s="52">
        <f t="shared" ref="AY128:BE128" si="65">AVERAGE(V128:W128)</f>
        <v>30.072499999999998</v>
      </c>
      <c r="AZ128" s="52">
        <f t="shared" si="65"/>
        <v>30.217500000000001</v>
      </c>
      <c r="BA128" s="52">
        <f t="shared" si="65"/>
        <v>30.362499999999997</v>
      </c>
      <c r="BB128" s="52">
        <f t="shared" si="65"/>
        <v>30.5075</v>
      </c>
      <c r="BC128" s="52">
        <f t="shared" si="65"/>
        <v>30.652499999999996</v>
      </c>
      <c r="BD128" s="52">
        <f t="shared" si="65"/>
        <v>30.797499999999999</v>
      </c>
      <c r="BE128" s="52">
        <f t="shared" si="65"/>
        <v>30.869999999999997</v>
      </c>
    </row>
    <row r="129" spans="1:57" x14ac:dyDescent="0.3">
      <c r="B129" s="1">
        <v>21</v>
      </c>
      <c r="C129" s="52"/>
      <c r="D129" s="52"/>
      <c r="E129" s="52"/>
      <c r="F129" s="52"/>
      <c r="G129" s="52"/>
      <c r="H129" s="52"/>
      <c r="I129" s="52"/>
      <c r="J129" s="52"/>
      <c r="K129" s="52"/>
      <c r="L129" s="52"/>
      <c r="M129" s="52"/>
      <c r="N129" s="52"/>
      <c r="O129" s="52"/>
      <c r="P129" s="52"/>
      <c r="Q129" s="52"/>
      <c r="R129" s="52"/>
      <c r="S129" s="52"/>
      <c r="T129" s="52"/>
      <c r="U129" s="52"/>
      <c r="V129" s="52"/>
      <c r="W129" s="52">
        <f>BMI_start</f>
        <v>30</v>
      </c>
      <c r="X129" s="52">
        <f>W129+VLOOKUP(W97,BMIchangeAge,$A$4,FALSE)</f>
        <v>30.145</v>
      </c>
      <c r="Y129" s="52">
        <f>X129+VLOOKUP(X97,BMIchangeAge,$A$4,FALSE)</f>
        <v>30.29</v>
      </c>
      <c r="Z129" s="52">
        <f>Y129+VLOOKUP(Y97,BMIchangeAge,$A$4,FALSE)</f>
        <v>30.434999999999999</v>
      </c>
      <c r="AA129" s="52">
        <f>Z129+VLOOKUP(Z97,BMIchangeAge,$A$4,FALSE)</f>
        <v>30.58</v>
      </c>
      <c r="AB129" s="52">
        <f>AA129+VLOOKUP(AA97,BMIchangeAge,$A$4,FALSE)</f>
        <v>30.724999999999998</v>
      </c>
      <c r="AC129" s="52"/>
      <c r="AD129" s="52"/>
      <c r="AE129" s="1">
        <v>21</v>
      </c>
      <c r="AF129" s="52"/>
      <c r="AG129" s="52"/>
      <c r="AH129" s="52"/>
      <c r="AI129" s="52"/>
      <c r="AJ129" s="52"/>
      <c r="AK129" s="52"/>
      <c r="AL129" s="52"/>
      <c r="AM129" s="52"/>
      <c r="AN129" s="52"/>
      <c r="AO129" s="52"/>
      <c r="AP129" s="52"/>
      <c r="AQ129" s="52"/>
      <c r="AR129" s="52"/>
      <c r="AS129" s="52"/>
      <c r="AT129" s="52"/>
      <c r="AU129" s="52"/>
      <c r="AV129" s="52"/>
      <c r="AW129" s="52"/>
      <c r="AX129" s="52"/>
      <c r="AY129" s="52"/>
      <c r="AZ129" s="52">
        <f t="shared" ref="AZ129:BE129" si="66">AVERAGE(W129:X129)</f>
        <v>30.072499999999998</v>
      </c>
      <c r="BA129" s="52">
        <f t="shared" si="66"/>
        <v>30.217500000000001</v>
      </c>
      <c r="BB129" s="52">
        <f t="shared" si="66"/>
        <v>30.362499999999997</v>
      </c>
      <c r="BC129" s="52">
        <f t="shared" si="66"/>
        <v>30.5075</v>
      </c>
      <c r="BD129" s="52">
        <f t="shared" si="66"/>
        <v>30.652499999999996</v>
      </c>
      <c r="BE129" s="52">
        <f t="shared" si="66"/>
        <v>30.724999999999998</v>
      </c>
    </row>
    <row r="130" spans="1:57" x14ac:dyDescent="0.3">
      <c r="B130" s="1">
        <v>22</v>
      </c>
      <c r="C130" s="52"/>
      <c r="D130" s="52"/>
      <c r="E130" s="52"/>
      <c r="F130" s="52"/>
      <c r="G130" s="52"/>
      <c r="H130" s="52"/>
      <c r="I130" s="52"/>
      <c r="J130" s="52"/>
      <c r="K130" s="52"/>
      <c r="L130" s="52"/>
      <c r="M130" s="52"/>
      <c r="N130" s="52"/>
      <c r="O130" s="52"/>
      <c r="P130" s="52"/>
      <c r="Q130" s="52"/>
      <c r="R130" s="52"/>
      <c r="S130" s="52"/>
      <c r="T130" s="52"/>
      <c r="U130" s="52"/>
      <c r="V130" s="52"/>
      <c r="W130" s="52"/>
      <c r="X130" s="52">
        <f>BMI_start</f>
        <v>30</v>
      </c>
      <c r="Y130" s="52">
        <f>X130+VLOOKUP(X98,BMIchangeAge,$A$4,FALSE)</f>
        <v>30.145</v>
      </c>
      <c r="Z130" s="52">
        <f>Y130+VLOOKUP(Y98,BMIchangeAge,$A$4,FALSE)</f>
        <v>30.29</v>
      </c>
      <c r="AA130" s="52">
        <f>Z130+VLOOKUP(Z98,BMIchangeAge,$A$4,FALSE)</f>
        <v>30.434999999999999</v>
      </c>
      <c r="AB130" s="52">
        <f>AA130+VLOOKUP(AA98,BMIchangeAge,$A$4,FALSE)</f>
        <v>30.58</v>
      </c>
      <c r="AC130" s="52"/>
      <c r="AD130" s="52"/>
      <c r="AE130" s="1">
        <v>22</v>
      </c>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f>AVERAGE(X130:Y130)</f>
        <v>30.072499999999998</v>
      </c>
      <c r="BB130" s="52">
        <f>AVERAGE(Y130:Z130)</f>
        <v>30.217500000000001</v>
      </c>
      <c r="BC130" s="52">
        <f>AVERAGE(Z130:AA130)</f>
        <v>30.362499999999997</v>
      </c>
      <c r="BD130" s="52">
        <f>AVERAGE(AA130:AB130)</f>
        <v>30.5075</v>
      </c>
      <c r="BE130" s="52">
        <f>AVERAGE(AB130:AC130)</f>
        <v>30.58</v>
      </c>
    </row>
    <row r="131" spans="1:57" x14ac:dyDescent="0.3">
      <c r="B131" s="1">
        <v>23</v>
      </c>
      <c r="C131" s="52"/>
      <c r="D131" s="52"/>
      <c r="E131" s="52"/>
      <c r="F131" s="52"/>
      <c r="G131" s="52"/>
      <c r="H131" s="52"/>
      <c r="I131" s="52"/>
      <c r="J131" s="52"/>
      <c r="K131" s="52"/>
      <c r="L131" s="52"/>
      <c r="M131" s="52"/>
      <c r="N131" s="52"/>
      <c r="O131" s="52"/>
      <c r="P131" s="52"/>
      <c r="Q131" s="52"/>
      <c r="R131" s="52"/>
      <c r="S131" s="52"/>
      <c r="T131" s="52"/>
      <c r="U131" s="52"/>
      <c r="V131" s="52"/>
      <c r="W131" s="52"/>
      <c r="X131" s="52"/>
      <c r="Y131" s="52">
        <f>BMI_start</f>
        <v>30</v>
      </c>
      <c r="Z131" s="52">
        <f>Y131+VLOOKUP(Y99,BMIchangeAge,$A$4,FALSE)</f>
        <v>30.145</v>
      </c>
      <c r="AA131" s="52">
        <f>Z131+VLOOKUP(Z99,BMIchangeAge,$A$4,FALSE)</f>
        <v>30.29</v>
      </c>
      <c r="AB131" s="52">
        <f>AA131+VLOOKUP(AA99,BMIchangeAge,$A$4,FALSE)</f>
        <v>30.434999999999999</v>
      </c>
      <c r="AC131" s="52"/>
      <c r="AD131" s="52"/>
      <c r="AE131" s="1">
        <v>23</v>
      </c>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f>AVERAGE(Y131:Z131)</f>
        <v>30.072499999999998</v>
      </c>
      <c r="BC131" s="52">
        <f>AVERAGE(Z131:AA131)</f>
        <v>30.217500000000001</v>
      </c>
      <c r="BD131" s="52">
        <f>AVERAGE(AA131:AB131)</f>
        <v>30.362499999999997</v>
      </c>
      <c r="BE131" s="52">
        <f>AVERAGE(AB131:AC131)</f>
        <v>30.434999999999999</v>
      </c>
    </row>
    <row r="132" spans="1:57" x14ac:dyDescent="0.3">
      <c r="B132" s="1">
        <v>24</v>
      </c>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f>BMI_start</f>
        <v>30</v>
      </c>
      <c r="AA132" s="52">
        <f>Z132+VLOOKUP(Z100,BMIchangeAge,$A$4,FALSE)</f>
        <v>30.145</v>
      </c>
      <c r="AB132" s="52">
        <f>AA132+VLOOKUP(AA100,BMIchangeAge,$A$4,FALSE)</f>
        <v>30.29</v>
      </c>
      <c r="AC132" s="52"/>
      <c r="AD132" s="52"/>
      <c r="AE132" s="1">
        <v>24</v>
      </c>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f>AVERAGE(Z132:AA132)</f>
        <v>30.072499999999998</v>
      </c>
      <c r="BD132" s="52">
        <f>AVERAGE(AA132:AB132)</f>
        <v>30.217500000000001</v>
      </c>
      <c r="BE132" s="52">
        <f>AVERAGE(AB132:AC132)</f>
        <v>30.29</v>
      </c>
    </row>
    <row r="133" spans="1:57" x14ac:dyDescent="0.3">
      <c r="B133" s="1">
        <v>25</v>
      </c>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f>BMI_start</f>
        <v>30</v>
      </c>
      <c r="AB133" s="52">
        <f>AA133+VLOOKUP(AA101,BMIchangeAge,$A$4,FALSE)</f>
        <v>30.145</v>
      </c>
      <c r="AC133" s="52"/>
      <c r="AD133" s="52"/>
      <c r="AE133" s="1">
        <v>25</v>
      </c>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f>AVERAGE(AA133:AB133)</f>
        <v>30.072499999999998</v>
      </c>
      <c r="BE133" s="52">
        <f>AVERAGE(AB133:AC133)</f>
        <v>30.145</v>
      </c>
    </row>
    <row r="134" spans="1:57" x14ac:dyDescent="0.3">
      <c r="B134" s="34" t="s">
        <v>139</v>
      </c>
      <c r="C134" s="12">
        <f>SUMPRODUCT(C43:C67,C109:C133)/C68</f>
        <v>30</v>
      </c>
      <c r="D134" s="12">
        <f t="shared" ref="D134:Y134" si="67">SUMPRODUCT(D43:D67,D109:D133)/D68</f>
        <v>30.145</v>
      </c>
      <c r="E134" s="12">
        <f t="shared" si="67"/>
        <v>30.29</v>
      </c>
      <c r="F134" s="12">
        <f t="shared" si="67"/>
        <v>30.434999999999999</v>
      </c>
      <c r="G134" s="12">
        <f t="shared" si="67"/>
        <v>30.580000000000002</v>
      </c>
      <c r="H134" s="12">
        <f t="shared" si="67"/>
        <v>30.725000000000001</v>
      </c>
      <c r="I134" s="12">
        <f t="shared" si="67"/>
        <v>30.869999999999994</v>
      </c>
      <c r="J134" s="12">
        <f t="shared" si="67"/>
        <v>31.015000000000001</v>
      </c>
      <c r="K134" s="12">
        <f t="shared" si="67"/>
        <v>31.16</v>
      </c>
      <c r="L134" s="12">
        <f t="shared" si="67"/>
        <v>31.304999999999996</v>
      </c>
      <c r="M134" s="12">
        <f t="shared" si="67"/>
        <v>31.449999999999996</v>
      </c>
      <c r="N134" s="12">
        <f t="shared" si="67"/>
        <v>31.594999999999995</v>
      </c>
      <c r="O134" s="12">
        <f t="shared" si="67"/>
        <v>31.739999999999995</v>
      </c>
      <c r="P134" s="12">
        <f t="shared" si="67"/>
        <v>31.884999999999994</v>
      </c>
      <c r="Q134" s="12">
        <f t="shared" si="67"/>
        <v>32.029999999999994</v>
      </c>
      <c r="R134" s="12">
        <f t="shared" si="67"/>
        <v>32.174999999999997</v>
      </c>
      <c r="S134" s="12">
        <f t="shared" si="67"/>
        <v>32.32</v>
      </c>
      <c r="T134" s="12">
        <f t="shared" si="67"/>
        <v>32.465000000000003</v>
      </c>
      <c r="U134" s="12">
        <f t="shared" si="67"/>
        <v>32.610000000000007</v>
      </c>
      <c r="V134" s="12">
        <f t="shared" si="67"/>
        <v>32.75500000000001</v>
      </c>
      <c r="W134" s="12">
        <f t="shared" si="67"/>
        <v>32.900000000000013</v>
      </c>
      <c r="X134" s="12">
        <f t="shared" si="67"/>
        <v>33.03775000000001</v>
      </c>
      <c r="Y134" s="12">
        <f t="shared" si="67"/>
        <v>33.168250000000008</v>
      </c>
      <c r="Z134" s="12">
        <f>SUMPRODUCT(Z43:Z67,Z109:Z133)/Z68</f>
        <v>33.291500000000006</v>
      </c>
      <c r="AA134" s="12">
        <f>SUMPRODUCT(AA43:AA67,AA109:AA133)/AA68</f>
        <v>33.407500000000006</v>
      </c>
      <c r="AB134" s="12">
        <f>SUMPRODUCT(AB43:AB67,AB109:AB133)/AB68</f>
        <v>33.516250000000007</v>
      </c>
      <c r="AC134" s="12"/>
    </row>
    <row r="135" spans="1:57" x14ac:dyDescent="0.3">
      <c r="B135" s="33"/>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7" spans="1:57" s="14" customFormat="1" x14ac:dyDescent="0.3">
      <c r="A137" s="13" t="s">
        <v>220</v>
      </c>
      <c r="D137" s="14" t="s">
        <v>221</v>
      </c>
    </row>
    <row r="139" spans="1:57" x14ac:dyDescent="0.3">
      <c r="C139" s="1" t="s">
        <v>13</v>
      </c>
    </row>
    <row r="140" spans="1:57" x14ac:dyDescent="0.3">
      <c r="C140" s="1">
        <v>0</v>
      </c>
      <c r="D140" s="1">
        <v>1</v>
      </c>
      <c r="E140" s="1">
        <v>2</v>
      </c>
      <c r="F140" s="1">
        <v>3</v>
      </c>
      <c r="G140" s="1">
        <v>4</v>
      </c>
      <c r="H140" s="1">
        <v>5</v>
      </c>
      <c r="I140" s="1">
        <v>6</v>
      </c>
      <c r="J140" s="1">
        <v>7</v>
      </c>
      <c r="K140" s="1">
        <v>8</v>
      </c>
      <c r="L140" s="1">
        <v>9</v>
      </c>
      <c r="M140" s="1">
        <v>10</v>
      </c>
      <c r="N140" s="1">
        <v>11</v>
      </c>
      <c r="O140" s="1">
        <v>12</v>
      </c>
      <c r="P140" s="1">
        <v>13</v>
      </c>
      <c r="Q140" s="1">
        <v>14</v>
      </c>
      <c r="R140" s="1">
        <v>15</v>
      </c>
      <c r="S140" s="1">
        <v>16</v>
      </c>
      <c r="T140" s="1">
        <v>17</v>
      </c>
      <c r="U140" s="1">
        <v>18</v>
      </c>
      <c r="V140" s="1">
        <v>19</v>
      </c>
      <c r="W140" s="1">
        <v>20</v>
      </c>
      <c r="X140" s="1">
        <v>21</v>
      </c>
      <c r="Y140" s="1">
        <v>22</v>
      </c>
      <c r="Z140" s="1">
        <v>23</v>
      </c>
      <c r="AA140" s="1">
        <v>24</v>
      </c>
      <c r="AB140" s="1">
        <v>25</v>
      </c>
      <c r="AC140" s="1"/>
    </row>
    <row r="141" spans="1:57" x14ac:dyDescent="0.3">
      <c r="A141" s="1" t="s">
        <v>12</v>
      </c>
      <c r="B141" s="1">
        <v>1</v>
      </c>
      <c r="C141" s="53">
        <f t="shared" ref="C141:AB141" si="68">VLOOKUP(C77,ACMortality,$A$4,FALSE)</f>
        <v>2.2309999999999999E-3</v>
      </c>
      <c r="D141" s="53">
        <f t="shared" si="68"/>
        <v>2.3479999999999998E-3</v>
      </c>
      <c r="E141" s="53">
        <f t="shared" si="68"/>
        <v>2.5820000000000001E-3</v>
      </c>
      <c r="F141" s="53">
        <f t="shared" si="68"/>
        <v>2.8219999999999999E-3</v>
      </c>
      <c r="G141" s="53">
        <f t="shared" si="68"/>
        <v>2.9889999999999999E-3</v>
      </c>
      <c r="H141" s="53">
        <f t="shared" si="68"/>
        <v>3.336E-3</v>
      </c>
      <c r="I141" s="53">
        <f t="shared" si="68"/>
        <v>3.6649999999999999E-3</v>
      </c>
      <c r="J141" s="53">
        <f t="shared" si="68"/>
        <v>4.0959999999999998E-3</v>
      </c>
      <c r="K141" s="53">
        <f t="shared" si="68"/>
        <v>4.424E-3</v>
      </c>
      <c r="L141" s="53">
        <f t="shared" si="68"/>
        <v>4.7590000000000002E-3</v>
      </c>
      <c r="M141" s="53">
        <f t="shared" si="68"/>
        <v>5.3439999999999998E-3</v>
      </c>
      <c r="N141" s="53">
        <f t="shared" si="68"/>
        <v>5.9649999999999998E-3</v>
      </c>
      <c r="O141" s="53">
        <f t="shared" si="68"/>
        <v>6.5230000000000002E-3</v>
      </c>
      <c r="P141" s="53">
        <f t="shared" si="68"/>
        <v>7.2100000000000003E-3</v>
      </c>
      <c r="Q141" s="53">
        <f t="shared" si="68"/>
        <v>7.9120000000000006E-3</v>
      </c>
      <c r="R141" s="53">
        <f t="shared" si="68"/>
        <v>8.5920000000000007E-3</v>
      </c>
      <c r="S141" s="53">
        <f t="shared" si="68"/>
        <v>9.4409999999999997E-3</v>
      </c>
      <c r="T141" s="53">
        <f t="shared" si="68"/>
        <v>1.0137E-2</v>
      </c>
      <c r="U141" s="53">
        <f t="shared" si="68"/>
        <v>1.0943E-2</v>
      </c>
      <c r="V141" s="53">
        <f t="shared" si="68"/>
        <v>1.1920999999999999E-2</v>
      </c>
      <c r="W141" s="53">
        <f t="shared" si="68"/>
        <v>1.3216E-2</v>
      </c>
      <c r="X141" s="53">
        <f t="shared" si="68"/>
        <v>1.468E-2</v>
      </c>
      <c r="Y141" s="53">
        <f t="shared" si="68"/>
        <v>1.5737000000000001E-2</v>
      </c>
      <c r="Z141" s="53">
        <f t="shared" si="68"/>
        <v>1.7648E-2</v>
      </c>
      <c r="AA141" s="53">
        <f t="shared" si="68"/>
        <v>2.0094000000000001E-2</v>
      </c>
      <c r="AB141" s="53">
        <f t="shared" si="68"/>
        <v>2.2172000000000001E-2</v>
      </c>
      <c r="AC141" s="67"/>
    </row>
    <row r="142" spans="1:57" x14ac:dyDescent="0.3">
      <c r="B142" s="1">
        <v>2</v>
      </c>
      <c r="C142" s="53"/>
      <c r="D142" s="53">
        <f t="shared" ref="D142:AB142" si="69">VLOOKUP(D78,ACMortality,$A$4,FALSE)</f>
        <v>2.2309999999999999E-3</v>
      </c>
      <c r="E142" s="53">
        <f t="shared" si="69"/>
        <v>2.3479999999999998E-3</v>
      </c>
      <c r="F142" s="53">
        <f t="shared" si="69"/>
        <v>2.5820000000000001E-3</v>
      </c>
      <c r="G142" s="53">
        <f t="shared" si="69"/>
        <v>2.8219999999999999E-3</v>
      </c>
      <c r="H142" s="53">
        <f t="shared" si="69"/>
        <v>2.9889999999999999E-3</v>
      </c>
      <c r="I142" s="53">
        <f t="shared" si="69"/>
        <v>3.336E-3</v>
      </c>
      <c r="J142" s="53">
        <f t="shared" si="69"/>
        <v>3.6649999999999999E-3</v>
      </c>
      <c r="K142" s="53">
        <f t="shared" si="69"/>
        <v>4.0959999999999998E-3</v>
      </c>
      <c r="L142" s="53">
        <f t="shared" si="69"/>
        <v>4.424E-3</v>
      </c>
      <c r="M142" s="53">
        <f t="shared" si="69"/>
        <v>4.7590000000000002E-3</v>
      </c>
      <c r="N142" s="53">
        <f t="shared" si="69"/>
        <v>5.3439999999999998E-3</v>
      </c>
      <c r="O142" s="53">
        <f t="shared" si="69"/>
        <v>5.9649999999999998E-3</v>
      </c>
      <c r="P142" s="53">
        <f t="shared" si="69"/>
        <v>6.5230000000000002E-3</v>
      </c>
      <c r="Q142" s="53">
        <f t="shared" si="69"/>
        <v>7.2100000000000003E-3</v>
      </c>
      <c r="R142" s="53">
        <f t="shared" si="69"/>
        <v>7.9120000000000006E-3</v>
      </c>
      <c r="S142" s="53">
        <f t="shared" si="69"/>
        <v>8.5920000000000007E-3</v>
      </c>
      <c r="T142" s="53">
        <f t="shared" si="69"/>
        <v>9.4409999999999997E-3</v>
      </c>
      <c r="U142" s="53">
        <f t="shared" si="69"/>
        <v>1.0137E-2</v>
      </c>
      <c r="V142" s="53">
        <f t="shared" si="69"/>
        <v>1.0943E-2</v>
      </c>
      <c r="W142" s="53">
        <f t="shared" si="69"/>
        <v>1.1920999999999999E-2</v>
      </c>
      <c r="X142" s="53">
        <f t="shared" si="69"/>
        <v>1.3216E-2</v>
      </c>
      <c r="Y142" s="53">
        <f t="shared" si="69"/>
        <v>1.468E-2</v>
      </c>
      <c r="Z142" s="53">
        <f t="shared" si="69"/>
        <v>1.5737000000000001E-2</v>
      </c>
      <c r="AA142" s="53">
        <f t="shared" si="69"/>
        <v>1.7648E-2</v>
      </c>
      <c r="AB142" s="53">
        <f t="shared" si="69"/>
        <v>2.0094000000000001E-2</v>
      </c>
      <c r="AC142" s="67"/>
      <c r="AD142" s="67"/>
    </row>
    <row r="143" spans="1:57" x14ac:dyDescent="0.3">
      <c r="B143" s="1">
        <v>3</v>
      </c>
      <c r="C143" s="53"/>
      <c r="D143" s="53"/>
      <c r="E143" s="53">
        <f t="shared" ref="E143:AB143" si="70">VLOOKUP(E79,ACMortality,$A$4,FALSE)</f>
        <v>2.2309999999999999E-3</v>
      </c>
      <c r="F143" s="53">
        <f t="shared" si="70"/>
        <v>2.3479999999999998E-3</v>
      </c>
      <c r="G143" s="53">
        <f t="shared" si="70"/>
        <v>2.5820000000000001E-3</v>
      </c>
      <c r="H143" s="53">
        <f t="shared" si="70"/>
        <v>2.8219999999999999E-3</v>
      </c>
      <c r="I143" s="53">
        <f t="shared" si="70"/>
        <v>2.9889999999999999E-3</v>
      </c>
      <c r="J143" s="53">
        <f t="shared" si="70"/>
        <v>3.336E-3</v>
      </c>
      <c r="K143" s="53">
        <f t="shared" si="70"/>
        <v>3.6649999999999999E-3</v>
      </c>
      <c r="L143" s="53">
        <f t="shared" si="70"/>
        <v>4.0959999999999998E-3</v>
      </c>
      <c r="M143" s="53">
        <f t="shared" si="70"/>
        <v>4.424E-3</v>
      </c>
      <c r="N143" s="53">
        <f t="shared" si="70"/>
        <v>4.7590000000000002E-3</v>
      </c>
      <c r="O143" s="53">
        <f t="shared" si="70"/>
        <v>5.3439999999999998E-3</v>
      </c>
      <c r="P143" s="53">
        <f t="shared" si="70"/>
        <v>5.9649999999999998E-3</v>
      </c>
      <c r="Q143" s="53">
        <f t="shared" si="70"/>
        <v>6.5230000000000002E-3</v>
      </c>
      <c r="R143" s="53">
        <f t="shared" si="70"/>
        <v>7.2100000000000003E-3</v>
      </c>
      <c r="S143" s="53">
        <f t="shared" si="70"/>
        <v>7.9120000000000006E-3</v>
      </c>
      <c r="T143" s="53">
        <f t="shared" si="70"/>
        <v>8.5920000000000007E-3</v>
      </c>
      <c r="U143" s="53">
        <f t="shared" si="70"/>
        <v>9.4409999999999997E-3</v>
      </c>
      <c r="V143" s="53">
        <f t="shared" si="70"/>
        <v>1.0137E-2</v>
      </c>
      <c r="W143" s="53">
        <f t="shared" si="70"/>
        <v>1.0943E-2</v>
      </c>
      <c r="X143" s="53">
        <f t="shared" si="70"/>
        <v>1.1920999999999999E-2</v>
      </c>
      <c r="Y143" s="53">
        <f t="shared" si="70"/>
        <v>1.3216E-2</v>
      </c>
      <c r="Z143" s="53">
        <f t="shared" si="70"/>
        <v>1.468E-2</v>
      </c>
      <c r="AA143" s="53">
        <f t="shared" si="70"/>
        <v>1.5737000000000001E-2</v>
      </c>
      <c r="AB143" s="53">
        <f t="shared" si="70"/>
        <v>1.7648E-2</v>
      </c>
      <c r="AC143" s="67"/>
      <c r="AD143" s="67"/>
      <c r="AE143" s="67"/>
    </row>
    <row r="144" spans="1:57" x14ac:dyDescent="0.3">
      <c r="B144" s="1">
        <v>4</v>
      </c>
      <c r="C144" s="53"/>
      <c r="D144" s="53"/>
      <c r="E144" s="53"/>
      <c r="F144" s="53">
        <f t="shared" ref="F144:AB144" si="71">VLOOKUP(F80,ACMortality,$A$4,FALSE)</f>
        <v>2.2309999999999999E-3</v>
      </c>
      <c r="G144" s="53">
        <f t="shared" si="71"/>
        <v>2.3479999999999998E-3</v>
      </c>
      <c r="H144" s="53">
        <f t="shared" si="71"/>
        <v>2.5820000000000001E-3</v>
      </c>
      <c r="I144" s="53">
        <f t="shared" si="71"/>
        <v>2.8219999999999999E-3</v>
      </c>
      <c r="J144" s="53">
        <f t="shared" si="71"/>
        <v>2.9889999999999999E-3</v>
      </c>
      <c r="K144" s="53">
        <f t="shared" si="71"/>
        <v>3.336E-3</v>
      </c>
      <c r="L144" s="53">
        <f t="shared" si="71"/>
        <v>3.6649999999999999E-3</v>
      </c>
      <c r="M144" s="53">
        <f t="shared" si="71"/>
        <v>4.0959999999999998E-3</v>
      </c>
      <c r="N144" s="53">
        <f t="shared" si="71"/>
        <v>4.424E-3</v>
      </c>
      <c r="O144" s="53">
        <f t="shared" si="71"/>
        <v>4.7590000000000002E-3</v>
      </c>
      <c r="P144" s="53">
        <f t="shared" si="71"/>
        <v>5.3439999999999998E-3</v>
      </c>
      <c r="Q144" s="53">
        <f t="shared" si="71"/>
        <v>5.9649999999999998E-3</v>
      </c>
      <c r="R144" s="53">
        <f t="shared" si="71"/>
        <v>6.5230000000000002E-3</v>
      </c>
      <c r="S144" s="53">
        <f t="shared" si="71"/>
        <v>7.2100000000000003E-3</v>
      </c>
      <c r="T144" s="53">
        <f t="shared" si="71"/>
        <v>7.9120000000000006E-3</v>
      </c>
      <c r="U144" s="53">
        <f t="shared" si="71"/>
        <v>8.5920000000000007E-3</v>
      </c>
      <c r="V144" s="53">
        <f t="shared" si="71"/>
        <v>9.4409999999999997E-3</v>
      </c>
      <c r="W144" s="53">
        <f t="shared" si="71"/>
        <v>1.0137E-2</v>
      </c>
      <c r="X144" s="53">
        <f t="shared" si="71"/>
        <v>1.0943E-2</v>
      </c>
      <c r="Y144" s="53">
        <f t="shared" si="71"/>
        <v>1.1920999999999999E-2</v>
      </c>
      <c r="Z144" s="53">
        <f t="shared" si="71"/>
        <v>1.3216E-2</v>
      </c>
      <c r="AA144" s="53">
        <f t="shared" si="71"/>
        <v>1.468E-2</v>
      </c>
      <c r="AB144" s="53">
        <f t="shared" si="71"/>
        <v>1.5737000000000001E-2</v>
      </c>
      <c r="AC144" s="67"/>
      <c r="AD144" s="67"/>
      <c r="AE144" s="67"/>
      <c r="AF144" s="67"/>
    </row>
    <row r="145" spans="2:48" x14ac:dyDescent="0.3">
      <c r="B145" s="1">
        <v>5</v>
      </c>
      <c r="C145" s="53"/>
      <c r="D145" s="53"/>
      <c r="E145" s="53"/>
      <c r="F145" s="53"/>
      <c r="G145" s="53">
        <f t="shared" ref="G145:AB145" si="72">VLOOKUP(G81,ACMortality,$A$4,FALSE)</f>
        <v>2.2309999999999999E-3</v>
      </c>
      <c r="H145" s="53">
        <f t="shared" si="72"/>
        <v>2.3479999999999998E-3</v>
      </c>
      <c r="I145" s="53">
        <f t="shared" si="72"/>
        <v>2.5820000000000001E-3</v>
      </c>
      <c r="J145" s="53">
        <f t="shared" si="72"/>
        <v>2.8219999999999999E-3</v>
      </c>
      <c r="K145" s="53">
        <f t="shared" si="72"/>
        <v>2.9889999999999999E-3</v>
      </c>
      <c r="L145" s="53">
        <f t="shared" si="72"/>
        <v>3.336E-3</v>
      </c>
      <c r="M145" s="53">
        <f t="shared" si="72"/>
        <v>3.6649999999999999E-3</v>
      </c>
      <c r="N145" s="53">
        <f t="shared" si="72"/>
        <v>4.0959999999999998E-3</v>
      </c>
      <c r="O145" s="53">
        <f t="shared" si="72"/>
        <v>4.424E-3</v>
      </c>
      <c r="P145" s="53">
        <f t="shared" si="72"/>
        <v>4.7590000000000002E-3</v>
      </c>
      <c r="Q145" s="53">
        <f t="shared" si="72"/>
        <v>5.3439999999999998E-3</v>
      </c>
      <c r="R145" s="53">
        <f t="shared" si="72"/>
        <v>5.9649999999999998E-3</v>
      </c>
      <c r="S145" s="53">
        <f t="shared" si="72"/>
        <v>6.5230000000000002E-3</v>
      </c>
      <c r="T145" s="53">
        <f t="shared" si="72"/>
        <v>7.2100000000000003E-3</v>
      </c>
      <c r="U145" s="53">
        <f t="shared" si="72"/>
        <v>7.9120000000000006E-3</v>
      </c>
      <c r="V145" s="53">
        <f t="shared" si="72"/>
        <v>8.5920000000000007E-3</v>
      </c>
      <c r="W145" s="53">
        <f t="shared" si="72"/>
        <v>9.4409999999999997E-3</v>
      </c>
      <c r="X145" s="53">
        <f t="shared" si="72"/>
        <v>1.0137E-2</v>
      </c>
      <c r="Y145" s="53">
        <f t="shared" si="72"/>
        <v>1.0943E-2</v>
      </c>
      <c r="Z145" s="53">
        <f t="shared" si="72"/>
        <v>1.1920999999999999E-2</v>
      </c>
      <c r="AA145" s="53">
        <f t="shared" si="72"/>
        <v>1.3216E-2</v>
      </c>
      <c r="AB145" s="53">
        <f t="shared" si="72"/>
        <v>1.468E-2</v>
      </c>
      <c r="AC145" s="67"/>
      <c r="AD145" s="67"/>
      <c r="AE145" s="67"/>
      <c r="AF145" s="67"/>
      <c r="AG145" s="67"/>
    </row>
    <row r="146" spans="2:48" x14ac:dyDescent="0.3">
      <c r="B146" s="1">
        <v>6</v>
      </c>
      <c r="C146" s="53"/>
      <c r="D146" s="53"/>
      <c r="E146" s="53"/>
      <c r="F146" s="53"/>
      <c r="G146" s="53"/>
      <c r="H146" s="53">
        <f t="shared" ref="H146:AB146" si="73">VLOOKUP(H82,ACMortality,$A$4,FALSE)</f>
        <v>2.2309999999999999E-3</v>
      </c>
      <c r="I146" s="53">
        <f t="shared" si="73"/>
        <v>2.3479999999999998E-3</v>
      </c>
      <c r="J146" s="53">
        <f t="shared" si="73"/>
        <v>2.5820000000000001E-3</v>
      </c>
      <c r="K146" s="53">
        <f t="shared" si="73"/>
        <v>2.8219999999999999E-3</v>
      </c>
      <c r="L146" s="53">
        <f t="shared" si="73"/>
        <v>2.9889999999999999E-3</v>
      </c>
      <c r="M146" s="53">
        <f t="shared" si="73"/>
        <v>3.336E-3</v>
      </c>
      <c r="N146" s="53">
        <f t="shared" si="73"/>
        <v>3.6649999999999999E-3</v>
      </c>
      <c r="O146" s="53">
        <f t="shared" si="73"/>
        <v>4.0959999999999998E-3</v>
      </c>
      <c r="P146" s="53">
        <f t="shared" si="73"/>
        <v>4.424E-3</v>
      </c>
      <c r="Q146" s="53">
        <f t="shared" si="73"/>
        <v>4.7590000000000002E-3</v>
      </c>
      <c r="R146" s="53">
        <f t="shared" si="73"/>
        <v>5.3439999999999998E-3</v>
      </c>
      <c r="S146" s="53">
        <f t="shared" si="73"/>
        <v>5.9649999999999998E-3</v>
      </c>
      <c r="T146" s="53">
        <f t="shared" si="73"/>
        <v>6.5230000000000002E-3</v>
      </c>
      <c r="U146" s="53">
        <f t="shared" si="73"/>
        <v>7.2100000000000003E-3</v>
      </c>
      <c r="V146" s="53">
        <f t="shared" si="73"/>
        <v>7.9120000000000006E-3</v>
      </c>
      <c r="W146" s="53">
        <f t="shared" si="73"/>
        <v>8.5920000000000007E-3</v>
      </c>
      <c r="X146" s="53">
        <f t="shared" si="73"/>
        <v>9.4409999999999997E-3</v>
      </c>
      <c r="Y146" s="53">
        <f t="shared" si="73"/>
        <v>1.0137E-2</v>
      </c>
      <c r="Z146" s="53">
        <f t="shared" si="73"/>
        <v>1.0943E-2</v>
      </c>
      <c r="AA146" s="53">
        <f t="shared" si="73"/>
        <v>1.1920999999999999E-2</v>
      </c>
      <c r="AB146" s="53">
        <f t="shared" si="73"/>
        <v>1.3216E-2</v>
      </c>
      <c r="AC146" s="67"/>
      <c r="AD146" s="67"/>
      <c r="AE146" s="67"/>
      <c r="AF146" s="67"/>
      <c r="AG146" s="67"/>
      <c r="AH146" s="67"/>
    </row>
    <row r="147" spans="2:48" x14ac:dyDescent="0.3">
      <c r="B147" s="1">
        <v>7</v>
      </c>
      <c r="C147" s="53"/>
      <c r="D147" s="53"/>
      <c r="E147" s="53"/>
      <c r="F147" s="53"/>
      <c r="G147" s="53"/>
      <c r="H147" s="53"/>
      <c r="I147" s="53">
        <f t="shared" ref="I147:AB147" si="74">VLOOKUP(I83,ACMortality,$A$4,FALSE)</f>
        <v>2.2309999999999999E-3</v>
      </c>
      <c r="J147" s="53">
        <f t="shared" si="74"/>
        <v>2.3479999999999998E-3</v>
      </c>
      <c r="K147" s="53">
        <f t="shared" si="74"/>
        <v>2.5820000000000001E-3</v>
      </c>
      <c r="L147" s="53">
        <f t="shared" si="74"/>
        <v>2.8219999999999999E-3</v>
      </c>
      <c r="M147" s="53">
        <f t="shared" si="74"/>
        <v>2.9889999999999999E-3</v>
      </c>
      <c r="N147" s="53">
        <f t="shared" si="74"/>
        <v>3.336E-3</v>
      </c>
      <c r="O147" s="53">
        <f t="shared" si="74"/>
        <v>3.6649999999999999E-3</v>
      </c>
      <c r="P147" s="53">
        <f t="shared" si="74"/>
        <v>4.0959999999999998E-3</v>
      </c>
      <c r="Q147" s="53">
        <f t="shared" si="74"/>
        <v>4.424E-3</v>
      </c>
      <c r="R147" s="53">
        <f t="shared" si="74"/>
        <v>4.7590000000000002E-3</v>
      </c>
      <c r="S147" s="53">
        <f t="shared" si="74"/>
        <v>5.3439999999999998E-3</v>
      </c>
      <c r="T147" s="53">
        <f t="shared" si="74"/>
        <v>5.9649999999999998E-3</v>
      </c>
      <c r="U147" s="53">
        <f t="shared" si="74"/>
        <v>6.5230000000000002E-3</v>
      </c>
      <c r="V147" s="53">
        <f t="shared" si="74"/>
        <v>7.2100000000000003E-3</v>
      </c>
      <c r="W147" s="53">
        <f t="shared" si="74"/>
        <v>7.9120000000000006E-3</v>
      </c>
      <c r="X147" s="53">
        <f t="shared" si="74"/>
        <v>8.5920000000000007E-3</v>
      </c>
      <c r="Y147" s="53">
        <f t="shared" si="74"/>
        <v>9.4409999999999997E-3</v>
      </c>
      <c r="Z147" s="53">
        <f t="shared" si="74"/>
        <v>1.0137E-2</v>
      </c>
      <c r="AA147" s="53">
        <f t="shared" si="74"/>
        <v>1.0943E-2</v>
      </c>
      <c r="AB147" s="53">
        <f t="shared" si="74"/>
        <v>1.1920999999999999E-2</v>
      </c>
      <c r="AC147" s="67"/>
      <c r="AD147" s="67"/>
      <c r="AE147" s="67"/>
      <c r="AF147" s="67"/>
      <c r="AG147" s="67"/>
      <c r="AH147" s="67"/>
      <c r="AI147" s="67"/>
    </row>
    <row r="148" spans="2:48" x14ac:dyDescent="0.3">
      <c r="B148" s="1">
        <v>8</v>
      </c>
      <c r="C148" s="53"/>
      <c r="D148" s="53"/>
      <c r="E148" s="53"/>
      <c r="F148" s="53"/>
      <c r="G148" s="53"/>
      <c r="H148" s="53"/>
      <c r="I148" s="53"/>
      <c r="J148" s="53">
        <f t="shared" ref="J148:AB148" si="75">VLOOKUP(J84,ACMortality,$A$4,FALSE)</f>
        <v>2.2309999999999999E-3</v>
      </c>
      <c r="K148" s="53">
        <f t="shared" si="75"/>
        <v>2.3479999999999998E-3</v>
      </c>
      <c r="L148" s="53">
        <f t="shared" si="75"/>
        <v>2.5820000000000001E-3</v>
      </c>
      <c r="M148" s="53">
        <f t="shared" si="75"/>
        <v>2.8219999999999999E-3</v>
      </c>
      <c r="N148" s="53">
        <f t="shared" si="75"/>
        <v>2.9889999999999999E-3</v>
      </c>
      <c r="O148" s="53">
        <f t="shared" si="75"/>
        <v>3.336E-3</v>
      </c>
      <c r="P148" s="53">
        <f t="shared" si="75"/>
        <v>3.6649999999999999E-3</v>
      </c>
      <c r="Q148" s="53">
        <f t="shared" si="75"/>
        <v>4.0959999999999998E-3</v>
      </c>
      <c r="R148" s="53">
        <f t="shared" si="75"/>
        <v>4.424E-3</v>
      </c>
      <c r="S148" s="53">
        <f t="shared" si="75"/>
        <v>4.7590000000000002E-3</v>
      </c>
      <c r="T148" s="53">
        <f t="shared" si="75"/>
        <v>5.3439999999999998E-3</v>
      </c>
      <c r="U148" s="53">
        <f t="shared" si="75"/>
        <v>5.9649999999999998E-3</v>
      </c>
      <c r="V148" s="53">
        <f t="shared" si="75"/>
        <v>6.5230000000000002E-3</v>
      </c>
      <c r="W148" s="53">
        <f t="shared" si="75"/>
        <v>7.2100000000000003E-3</v>
      </c>
      <c r="X148" s="53">
        <f t="shared" si="75"/>
        <v>7.9120000000000006E-3</v>
      </c>
      <c r="Y148" s="53">
        <f t="shared" si="75"/>
        <v>8.5920000000000007E-3</v>
      </c>
      <c r="Z148" s="53">
        <f t="shared" si="75"/>
        <v>9.4409999999999997E-3</v>
      </c>
      <c r="AA148" s="53">
        <f t="shared" si="75"/>
        <v>1.0137E-2</v>
      </c>
      <c r="AB148" s="53">
        <f t="shared" si="75"/>
        <v>1.0943E-2</v>
      </c>
      <c r="AC148" s="67"/>
      <c r="AD148" s="67"/>
      <c r="AE148" s="67"/>
      <c r="AF148" s="67"/>
      <c r="AG148" s="67"/>
      <c r="AH148" s="67"/>
      <c r="AI148" s="67"/>
      <c r="AJ148" s="67"/>
    </row>
    <row r="149" spans="2:48" x14ac:dyDescent="0.3">
      <c r="B149" s="1">
        <v>9</v>
      </c>
      <c r="C149" s="53"/>
      <c r="D149" s="53"/>
      <c r="E149" s="53"/>
      <c r="F149" s="53"/>
      <c r="G149" s="53"/>
      <c r="H149" s="53"/>
      <c r="I149" s="53"/>
      <c r="J149" s="53"/>
      <c r="K149" s="53">
        <f t="shared" ref="K149:AB149" si="76">VLOOKUP(K85,ACMortality,$A$4,FALSE)</f>
        <v>2.2309999999999999E-3</v>
      </c>
      <c r="L149" s="53">
        <f t="shared" si="76"/>
        <v>2.3479999999999998E-3</v>
      </c>
      <c r="M149" s="53">
        <f t="shared" si="76"/>
        <v>2.5820000000000001E-3</v>
      </c>
      <c r="N149" s="53">
        <f t="shared" si="76"/>
        <v>2.8219999999999999E-3</v>
      </c>
      <c r="O149" s="53">
        <f t="shared" si="76"/>
        <v>2.9889999999999999E-3</v>
      </c>
      <c r="P149" s="53">
        <f t="shared" si="76"/>
        <v>3.336E-3</v>
      </c>
      <c r="Q149" s="53">
        <f t="shared" si="76"/>
        <v>3.6649999999999999E-3</v>
      </c>
      <c r="R149" s="53">
        <f t="shared" si="76"/>
        <v>4.0959999999999998E-3</v>
      </c>
      <c r="S149" s="53">
        <f t="shared" si="76"/>
        <v>4.424E-3</v>
      </c>
      <c r="T149" s="53">
        <f t="shared" si="76"/>
        <v>4.7590000000000002E-3</v>
      </c>
      <c r="U149" s="53">
        <f t="shared" si="76"/>
        <v>5.3439999999999998E-3</v>
      </c>
      <c r="V149" s="53">
        <f t="shared" si="76"/>
        <v>5.9649999999999998E-3</v>
      </c>
      <c r="W149" s="53">
        <f t="shared" si="76"/>
        <v>6.5230000000000002E-3</v>
      </c>
      <c r="X149" s="53">
        <f t="shared" si="76"/>
        <v>7.2100000000000003E-3</v>
      </c>
      <c r="Y149" s="53">
        <f t="shared" si="76"/>
        <v>7.9120000000000006E-3</v>
      </c>
      <c r="Z149" s="53">
        <f t="shared" si="76"/>
        <v>8.5920000000000007E-3</v>
      </c>
      <c r="AA149" s="53">
        <f t="shared" si="76"/>
        <v>9.4409999999999997E-3</v>
      </c>
      <c r="AB149" s="53">
        <f t="shared" si="76"/>
        <v>1.0137E-2</v>
      </c>
      <c r="AC149" s="67"/>
      <c r="AD149" s="67"/>
      <c r="AE149" s="67"/>
      <c r="AF149" s="67"/>
      <c r="AG149" s="67"/>
      <c r="AH149" s="67"/>
      <c r="AI149" s="67"/>
      <c r="AJ149" s="67"/>
      <c r="AK149" s="67"/>
    </row>
    <row r="150" spans="2:48" x14ac:dyDescent="0.3">
      <c r="B150" s="1">
        <v>10</v>
      </c>
      <c r="C150" s="53"/>
      <c r="D150" s="53"/>
      <c r="E150" s="53"/>
      <c r="F150" s="53"/>
      <c r="G150" s="53"/>
      <c r="H150" s="53"/>
      <c r="I150" s="53"/>
      <c r="J150" s="53"/>
      <c r="K150" s="53"/>
      <c r="L150" s="53">
        <f t="shared" ref="L150:AB150" si="77">VLOOKUP(L86,ACMortality,$A$4,FALSE)</f>
        <v>2.2309999999999999E-3</v>
      </c>
      <c r="M150" s="53">
        <f t="shared" si="77"/>
        <v>2.3479999999999998E-3</v>
      </c>
      <c r="N150" s="53">
        <f t="shared" si="77"/>
        <v>2.5820000000000001E-3</v>
      </c>
      <c r="O150" s="53">
        <f t="shared" si="77"/>
        <v>2.8219999999999999E-3</v>
      </c>
      <c r="P150" s="53">
        <f t="shared" si="77"/>
        <v>2.9889999999999999E-3</v>
      </c>
      <c r="Q150" s="53">
        <f t="shared" si="77"/>
        <v>3.336E-3</v>
      </c>
      <c r="R150" s="53">
        <f t="shared" si="77"/>
        <v>3.6649999999999999E-3</v>
      </c>
      <c r="S150" s="53">
        <f t="shared" si="77"/>
        <v>4.0959999999999998E-3</v>
      </c>
      <c r="T150" s="53">
        <f t="shared" si="77"/>
        <v>4.424E-3</v>
      </c>
      <c r="U150" s="53">
        <f t="shared" si="77"/>
        <v>4.7590000000000002E-3</v>
      </c>
      <c r="V150" s="53">
        <f t="shared" si="77"/>
        <v>5.3439999999999998E-3</v>
      </c>
      <c r="W150" s="53">
        <f t="shared" si="77"/>
        <v>5.9649999999999998E-3</v>
      </c>
      <c r="X150" s="53">
        <f t="shared" si="77"/>
        <v>6.5230000000000002E-3</v>
      </c>
      <c r="Y150" s="53">
        <f t="shared" si="77"/>
        <v>7.2100000000000003E-3</v>
      </c>
      <c r="Z150" s="53">
        <f t="shared" si="77"/>
        <v>7.9120000000000006E-3</v>
      </c>
      <c r="AA150" s="53">
        <f t="shared" si="77"/>
        <v>8.5920000000000007E-3</v>
      </c>
      <c r="AB150" s="53">
        <f t="shared" si="77"/>
        <v>9.4409999999999997E-3</v>
      </c>
      <c r="AC150" s="67"/>
      <c r="AD150" s="67"/>
      <c r="AE150" s="67"/>
      <c r="AF150" s="67"/>
      <c r="AG150" s="67"/>
      <c r="AH150" s="67"/>
      <c r="AI150" s="67"/>
      <c r="AJ150" s="67"/>
      <c r="AK150" s="67"/>
      <c r="AL150" s="67"/>
    </row>
    <row r="151" spans="2:48" x14ac:dyDescent="0.3">
      <c r="B151" s="1">
        <v>11</v>
      </c>
      <c r="C151" s="53"/>
      <c r="D151" s="53"/>
      <c r="E151" s="53"/>
      <c r="F151" s="53"/>
      <c r="G151" s="53"/>
      <c r="H151" s="53"/>
      <c r="I151" s="53"/>
      <c r="J151" s="53"/>
      <c r="K151" s="53"/>
      <c r="L151" s="53"/>
      <c r="M151" s="53">
        <f t="shared" ref="M151:AB151" si="78">VLOOKUP(M87,ACMortality,$A$4,FALSE)</f>
        <v>2.2309999999999999E-3</v>
      </c>
      <c r="N151" s="53">
        <f t="shared" si="78"/>
        <v>2.3479999999999998E-3</v>
      </c>
      <c r="O151" s="53">
        <f t="shared" si="78"/>
        <v>2.5820000000000001E-3</v>
      </c>
      <c r="P151" s="53">
        <f t="shared" si="78"/>
        <v>2.8219999999999999E-3</v>
      </c>
      <c r="Q151" s="53">
        <f t="shared" si="78"/>
        <v>2.9889999999999999E-3</v>
      </c>
      <c r="R151" s="53">
        <f t="shared" si="78"/>
        <v>3.336E-3</v>
      </c>
      <c r="S151" s="53">
        <f t="shared" si="78"/>
        <v>3.6649999999999999E-3</v>
      </c>
      <c r="T151" s="53">
        <f t="shared" si="78"/>
        <v>4.0959999999999998E-3</v>
      </c>
      <c r="U151" s="53">
        <f t="shared" si="78"/>
        <v>4.424E-3</v>
      </c>
      <c r="V151" s="53">
        <f t="shared" si="78"/>
        <v>4.7590000000000002E-3</v>
      </c>
      <c r="W151" s="53">
        <f t="shared" si="78"/>
        <v>5.3439999999999998E-3</v>
      </c>
      <c r="X151" s="53">
        <f t="shared" si="78"/>
        <v>5.9649999999999998E-3</v>
      </c>
      <c r="Y151" s="53">
        <f t="shared" si="78"/>
        <v>6.5230000000000002E-3</v>
      </c>
      <c r="Z151" s="53">
        <f t="shared" si="78"/>
        <v>7.2100000000000003E-3</v>
      </c>
      <c r="AA151" s="53">
        <f t="shared" si="78"/>
        <v>7.9120000000000006E-3</v>
      </c>
      <c r="AB151" s="53">
        <f t="shared" si="78"/>
        <v>8.5920000000000007E-3</v>
      </c>
      <c r="AC151" s="67"/>
      <c r="AD151" s="67"/>
      <c r="AE151" s="67"/>
      <c r="AF151" s="67"/>
      <c r="AG151" s="67"/>
      <c r="AH151" s="67"/>
      <c r="AI151" s="67"/>
      <c r="AJ151" s="67"/>
      <c r="AK151" s="67"/>
      <c r="AL151" s="67"/>
      <c r="AM151" s="67"/>
    </row>
    <row r="152" spans="2:48" x14ac:dyDescent="0.3">
      <c r="B152" s="1">
        <v>12</v>
      </c>
      <c r="C152" s="53"/>
      <c r="D152" s="53"/>
      <c r="E152" s="53"/>
      <c r="F152" s="53"/>
      <c r="G152" s="53"/>
      <c r="H152" s="53"/>
      <c r="I152" s="53"/>
      <c r="J152" s="53"/>
      <c r="K152" s="53"/>
      <c r="L152" s="53"/>
      <c r="M152" s="53"/>
      <c r="N152" s="53">
        <f t="shared" ref="N152:AB152" si="79">VLOOKUP(N88,ACMortality,$A$4,FALSE)</f>
        <v>2.2309999999999999E-3</v>
      </c>
      <c r="O152" s="53">
        <f t="shared" si="79"/>
        <v>2.3479999999999998E-3</v>
      </c>
      <c r="P152" s="53">
        <f t="shared" si="79"/>
        <v>2.5820000000000001E-3</v>
      </c>
      <c r="Q152" s="53">
        <f t="shared" si="79"/>
        <v>2.8219999999999999E-3</v>
      </c>
      <c r="R152" s="53">
        <f t="shared" si="79"/>
        <v>2.9889999999999999E-3</v>
      </c>
      <c r="S152" s="53">
        <f t="shared" si="79"/>
        <v>3.336E-3</v>
      </c>
      <c r="T152" s="53">
        <f t="shared" si="79"/>
        <v>3.6649999999999999E-3</v>
      </c>
      <c r="U152" s="53">
        <f t="shared" si="79"/>
        <v>4.0959999999999998E-3</v>
      </c>
      <c r="V152" s="53">
        <f t="shared" si="79"/>
        <v>4.424E-3</v>
      </c>
      <c r="W152" s="53">
        <f t="shared" si="79"/>
        <v>4.7590000000000002E-3</v>
      </c>
      <c r="X152" s="53">
        <f t="shared" si="79"/>
        <v>5.3439999999999998E-3</v>
      </c>
      <c r="Y152" s="53">
        <f t="shared" si="79"/>
        <v>5.9649999999999998E-3</v>
      </c>
      <c r="Z152" s="53">
        <f t="shared" si="79"/>
        <v>6.5230000000000002E-3</v>
      </c>
      <c r="AA152" s="53">
        <f t="shared" si="79"/>
        <v>7.2100000000000003E-3</v>
      </c>
      <c r="AB152" s="53">
        <f t="shared" si="79"/>
        <v>7.9120000000000006E-3</v>
      </c>
      <c r="AC152" s="67"/>
      <c r="AD152" s="67"/>
      <c r="AE152" s="67"/>
      <c r="AF152" s="67"/>
      <c r="AG152" s="67"/>
      <c r="AH152" s="67"/>
      <c r="AI152" s="67"/>
      <c r="AJ152" s="67"/>
      <c r="AK152" s="67"/>
      <c r="AL152" s="67"/>
      <c r="AM152" s="67"/>
      <c r="AN152" s="67"/>
    </row>
    <row r="153" spans="2:48" x14ac:dyDescent="0.3">
      <c r="B153" s="1">
        <v>13</v>
      </c>
      <c r="C153" s="53"/>
      <c r="D153" s="53"/>
      <c r="E153" s="53"/>
      <c r="F153" s="53"/>
      <c r="G153" s="53"/>
      <c r="H153" s="53"/>
      <c r="I153" s="53"/>
      <c r="J153" s="53"/>
      <c r="K153" s="53"/>
      <c r="L153" s="53"/>
      <c r="M153" s="53"/>
      <c r="N153" s="53"/>
      <c r="O153" s="53">
        <f t="shared" ref="O153:AB153" si="80">VLOOKUP(O89,ACMortality,$A$4,FALSE)</f>
        <v>2.2309999999999999E-3</v>
      </c>
      <c r="P153" s="53">
        <f t="shared" si="80"/>
        <v>2.3479999999999998E-3</v>
      </c>
      <c r="Q153" s="53">
        <f t="shared" si="80"/>
        <v>2.5820000000000001E-3</v>
      </c>
      <c r="R153" s="53">
        <f t="shared" si="80"/>
        <v>2.8219999999999999E-3</v>
      </c>
      <c r="S153" s="53">
        <f t="shared" si="80"/>
        <v>2.9889999999999999E-3</v>
      </c>
      <c r="T153" s="53">
        <f t="shared" si="80"/>
        <v>3.336E-3</v>
      </c>
      <c r="U153" s="53">
        <f t="shared" si="80"/>
        <v>3.6649999999999999E-3</v>
      </c>
      <c r="V153" s="53">
        <f t="shared" si="80"/>
        <v>4.0959999999999998E-3</v>
      </c>
      <c r="W153" s="53">
        <f t="shared" si="80"/>
        <v>4.424E-3</v>
      </c>
      <c r="X153" s="53">
        <f t="shared" si="80"/>
        <v>4.7590000000000002E-3</v>
      </c>
      <c r="Y153" s="53">
        <f t="shared" si="80"/>
        <v>5.3439999999999998E-3</v>
      </c>
      <c r="Z153" s="53">
        <f t="shared" si="80"/>
        <v>5.9649999999999998E-3</v>
      </c>
      <c r="AA153" s="53">
        <f t="shared" si="80"/>
        <v>6.5230000000000002E-3</v>
      </c>
      <c r="AB153" s="53">
        <f t="shared" si="80"/>
        <v>7.2100000000000003E-3</v>
      </c>
      <c r="AC153" s="67"/>
      <c r="AD153" s="67"/>
      <c r="AE153" s="67"/>
      <c r="AF153" s="67"/>
      <c r="AG153" s="67"/>
      <c r="AH153" s="67"/>
      <c r="AI153" s="67"/>
      <c r="AJ153" s="67"/>
      <c r="AK153" s="67"/>
      <c r="AL153" s="67"/>
      <c r="AM153" s="67"/>
      <c r="AN153" s="67"/>
      <c r="AO153" s="67"/>
    </row>
    <row r="154" spans="2:48" x14ac:dyDescent="0.3">
      <c r="B154" s="1">
        <v>14</v>
      </c>
      <c r="C154" s="53"/>
      <c r="D154" s="53"/>
      <c r="E154" s="53"/>
      <c r="F154" s="53"/>
      <c r="G154" s="53"/>
      <c r="H154" s="53"/>
      <c r="I154" s="53"/>
      <c r="J154" s="53"/>
      <c r="K154" s="53"/>
      <c r="L154" s="53"/>
      <c r="M154" s="53"/>
      <c r="N154" s="53"/>
      <c r="O154" s="53"/>
      <c r="P154" s="53">
        <f t="shared" ref="P154:AB154" si="81">VLOOKUP(P90,ACMortality,$A$4,FALSE)</f>
        <v>2.2309999999999999E-3</v>
      </c>
      <c r="Q154" s="53">
        <f t="shared" si="81"/>
        <v>2.3479999999999998E-3</v>
      </c>
      <c r="R154" s="53">
        <f t="shared" si="81"/>
        <v>2.5820000000000001E-3</v>
      </c>
      <c r="S154" s="53">
        <f t="shared" si="81"/>
        <v>2.8219999999999999E-3</v>
      </c>
      <c r="T154" s="53">
        <f t="shared" si="81"/>
        <v>2.9889999999999999E-3</v>
      </c>
      <c r="U154" s="53">
        <f t="shared" si="81"/>
        <v>3.336E-3</v>
      </c>
      <c r="V154" s="53">
        <f t="shared" si="81"/>
        <v>3.6649999999999999E-3</v>
      </c>
      <c r="W154" s="53">
        <f t="shared" si="81"/>
        <v>4.0959999999999998E-3</v>
      </c>
      <c r="X154" s="53">
        <f t="shared" si="81"/>
        <v>4.424E-3</v>
      </c>
      <c r="Y154" s="53">
        <f t="shared" si="81"/>
        <v>4.7590000000000002E-3</v>
      </c>
      <c r="Z154" s="53">
        <f t="shared" si="81"/>
        <v>5.3439999999999998E-3</v>
      </c>
      <c r="AA154" s="53">
        <f t="shared" si="81"/>
        <v>5.9649999999999998E-3</v>
      </c>
      <c r="AB154" s="53">
        <f t="shared" si="81"/>
        <v>6.5230000000000002E-3</v>
      </c>
      <c r="AC154" s="67"/>
      <c r="AD154" s="67"/>
      <c r="AE154" s="67"/>
      <c r="AF154" s="67"/>
      <c r="AG154" s="67"/>
      <c r="AH154" s="67"/>
      <c r="AI154" s="67"/>
      <c r="AJ154" s="67"/>
      <c r="AK154" s="67"/>
      <c r="AL154" s="67"/>
      <c r="AM154" s="67"/>
      <c r="AN154" s="67"/>
      <c r="AO154" s="67"/>
      <c r="AP154" s="67"/>
    </row>
    <row r="155" spans="2:48" x14ac:dyDescent="0.3">
      <c r="B155" s="1">
        <v>15</v>
      </c>
      <c r="C155" s="53"/>
      <c r="D155" s="53"/>
      <c r="E155" s="53"/>
      <c r="F155" s="53"/>
      <c r="G155" s="53"/>
      <c r="H155" s="53"/>
      <c r="I155" s="53"/>
      <c r="J155" s="53"/>
      <c r="K155" s="53"/>
      <c r="L155" s="53"/>
      <c r="M155" s="53"/>
      <c r="N155" s="53"/>
      <c r="O155" s="53"/>
      <c r="P155" s="53"/>
      <c r="Q155" s="53">
        <f t="shared" ref="Q155:AB155" si="82">VLOOKUP(Q91,ACMortality,$A$4,FALSE)</f>
        <v>2.2309999999999999E-3</v>
      </c>
      <c r="R155" s="53">
        <f t="shared" si="82"/>
        <v>2.3479999999999998E-3</v>
      </c>
      <c r="S155" s="53">
        <f t="shared" si="82"/>
        <v>2.5820000000000001E-3</v>
      </c>
      <c r="T155" s="53">
        <f t="shared" si="82"/>
        <v>2.8219999999999999E-3</v>
      </c>
      <c r="U155" s="53">
        <f t="shared" si="82"/>
        <v>2.9889999999999999E-3</v>
      </c>
      <c r="V155" s="53">
        <f t="shared" si="82"/>
        <v>3.336E-3</v>
      </c>
      <c r="W155" s="53">
        <f t="shared" si="82"/>
        <v>3.6649999999999999E-3</v>
      </c>
      <c r="X155" s="53">
        <f t="shared" si="82"/>
        <v>4.0959999999999998E-3</v>
      </c>
      <c r="Y155" s="53">
        <f t="shared" si="82"/>
        <v>4.424E-3</v>
      </c>
      <c r="Z155" s="53">
        <f t="shared" si="82"/>
        <v>4.7590000000000002E-3</v>
      </c>
      <c r="AA155" s="53">
        <f t="shared" si="82"/>
        <v>5.3439999999999998E-3</v>
      </c>
      <c r="AB155" s="53">
        <f t="shared" si="82"/>
        <v>5.9649999999999998E-3</v>
      </c>
      <c r="AC155" s="67"/>
      <c r="AD155" s="67"/>
      <c r="AE155" s="67"/>
      <c r="AF155" s="67"/>
      <c r="AG155" s="67"/>
      <c r="AH155" s="67"/>
      <c r="AI155" s="67"/>
      <c r="AJ155" s="67"/>
      <c r="AK155" s="67"/>
      <c r="AL155" s="67"/>
      <c r="AM155" s="67"/>
      <c r="AN155" s="67"/>
      <c r="AO155" s="67"/>
      <c r="AP155" s="67"/>
      <c r="AQ155" s="67"/>
    </row>
    <row r="156" spans="2:48" x14ac:dyDescent="0.3">
      <c r="B156" s="1">
        <v>16</v>
      </c>
      <c r="C156" s="53"/>
      <c r="D156" s="53"/>
      <c r="E156" s="53"/>
      <c r="F156" s="53"/>
      <c r="G156" s="53"/>
      <c r="H156" s="53"/>
      <c r="I156" s="53"/>
      <c r="J156" s="53"/>
      <c r="K156" s="53"/>
      <c r="L156" s="53"/>
      <c r="M156" s="53"/>
      <c r="N156" s="53"/>
      <c r="O156" s="53"/>
      <c r="P156" s="53"/>
      <c r="Q156" s="53"/>
      <c r="R156" s="53">
        <f t="shared" ref="R156:AB156" si="83">VLOOKUP(R92,ACMortality,$A$4,FALSE)</f>
        <v>2.2309999999999999E-3</v>
      </c>
      <c r="S156" s="53">
        <f t="shared" si="83"/>
        <v>2.3479999999999998E-3</v>
      </c>
      <c r="T156" s="53">
        <f t="shared" si="83"/>
        <v>2.5820000000000001E-3</v>
      </c>
      <c r="U156" s="53">
        <f t="shared" si="83"/>
        <v>2.8219999999999999E-3</v>
      </c>
      <c r="V156" s="53">
        <f t="shared" si="83"/>
        <v>2.9889999999999999E-3</v>
      </c>
      <c r="W156" s="53">
        <f t="shared" si="83"/>
        <v>3.336E-3</v>
      </c>
      <c r="X156" s="53">
        <f t="shared" si="83"/>
        <v>3.6649999999999999E-3</v>
      </c>
      <c r="Y156" s="53">
        <f t="shared" si="83"/>
        <v>4.0959999999999998E-3</v>
      </c>
      <c r="Z156" s="53">
        <f t="shared" si="83"/>
        <v>4.424E-3</v>
      </c>
      <c r="AA156" s="53">
        <f t="shared" si="83"/>
        <v>4.7590000000000002E-3</v>
      </c>
      <c r="AB156" s="53">
        <f t="shared" si="83"/>
        <v>5.3439999999999998E-3</v>
      </c>
      <c r="AC156" s="67"/>
      <c r="AD156" s="67"/>
      <c r="AE156" s="67"/>
      <c r="AF156" s="67"/>
      <c r="AG156" s="67"/>
      <c r="AH156" s="67"/>
      <c r="AI156" s="67"/>
      <c r="AJ156" s="67"/>
      <c r="AK156" s="67"/>
      <c r="AL156" s="67"/>
      <c r="AM156" s="67"/>
      <c r="AN156" s="67"/>
      <c r="AO156" s="67"/>
      <c r="AP156" s="67"/>
      <c r="AQ156" s="67"/>
      <c r="AR156" s="67"/>
    </row>
    <row r="157" spans="2:48" x14ac:dyDescent="0.3">
      <c r="B157" s="1">
        <v>17</v>
      </c>
      <c r="C157" s="53"/>
      <c r="D157" s="53"/>
      <c r="E157" s="53"/>
      <c r="F157" s="53"/>
      <c r="G157" s="53"/>
      <c r="H157" s="53"/>
      <c r="I157" s="53"/>
      <c r="J157" s="53"/>
      <c r="K157" s="53"/>
      <c r="L157" s="53"/>
      <c r="M157" s="53"/>
      <c r="N157" s="53"/>
      <c r="O157" s="53"/>
      <c r="P157" s="53"/>
      <c r="Q157" s="53"/>
      <c r="R157" s="53"/>
      <c r="S157" s="53">
        <f t="shared" ref="S157:AB157" si="84">VLOOKUP(S93,ACMortality,$A$4,FALSE)</f>
        <v>2.2309999999999999E-3</v>
      </c>
      <c r="T157" s="53">
        <f t="shared" si="84"/>
        <v>2.3479999999999998E-3</v>
      </c>
      <c r="U157" s="53">
        <f t="shared" si="84"/>
        <v>2.5820000000000001E-3</v>
      </c>
      <c r="V157" s="53">
        <f t="shared" si="84"/>
        <v>2.8219999999999999E-3</v>
      </c>
      <c r="W157" s="53">
        <f t="shared" si="84"/>
        <v>2.9889999999999999E-3</v>
      </c>
      <c r="X157" s="53">
        <f t="shared" si="84"/>
        <v>3.336E-3</v>
      </c>
      <c r="Y157" s="53">
        <f t="shared" si="84"/>
        <v>3.6649999999999999E-3</v>
      </c>
      <c r="Z157" s="53">
        <f t="shared" si="84"/>
        <v>4.0959999999999998E-3</v>
      </c>
      <c r="AA157" s="53">
        <f t="shared" si="84"/>
        <v>4.424E-3</v>
      </c>
      <c r="AB157" s="53">
        <f t="shared" si="84"/>
        <v>4.7590000000000002E-3</v>
      </c>
      <c r="AC157" s="67"/>
      <c r="AD157" s="67"/>
      <c r="AE157" s="67"/>
      <c r="AF157" s="67"/>
      <c r="AG157" s="67"/>
      <c r="AH157" s="67"/>
      <c r="AI157" s="67"/>
      <c r="AJ157" s="67"/>
      <c r="AK157" s="67"/>
      <c r="AL157" s="67"/>
      <c r="AM157" s="67"/>
      <c r="AN157" s="67"/>
      <c r="AO157" s="67"/>
      <c r="AP157" s="67"/>
      <c r="AQ157" s="67"/>
      <c r="AR157" s="67"/>
      <c r="AS157" s="67"/>
    </row>
    <row r="158" spans="2:48" x14ac:dyDescent="0.3">
      <c r="B158" s="1">
        <v>18</v>
      </c>
      <c r="C158" s="53"/>
      <c r="D158" s="53"/>
      <c r="E158" s="53"/>
      <c r="F158" s="53"/>
      <c r="G158" s="53"/>
      <c r="H158" s="53"/>
      <c r="I158" s="53"/>
      <c r="J158" s="53"/>
      <c r="K158" s="53"/>
      <c r="L158" s="53"/>
      <c r="M158" s="53"/>
      <c r="N158" s="53"/>
      <c r="O158" s="53"/>
      <c r="P158" s="53"/>
      <c r="Q158" s="53"/>
      <c r="R158" s="53"/>
      <c r="S158" s="53"/>
      <c r="T158" s="53">
        <f t="shared" ref="T158:AB158" si="85">VLOOKUP(T94,ACMortality,$A$4,FALSE)</f>
        <v>2.2309999999999999E-3</v>
      </c>
      <c r="U158" s="53">
        <f t="shared" si="85"/>
        <v>2.3479999999999998E-3</v>
      </c>
      <c r="V158" s="53">
        <f t="shared" si="85"/>
        <v>2.5820000000000001E-3</v>
      </c>
      <c r="W158" s="53">
        <f t="shared" si="85"/>
        <v>2.8219999999999999E-3</v>
      </c>
      <c r="X158" s="53">
        <f t="shared" si="85"/>
        <v>2.9889999999999999E-3</v>
      </c>
      <c r="Y158" s="53">
        <f t="shared" si="85"/>
        <v>3.336E-3</v>
      </c>
      <c r="Z158" s="53">
        <f t="shared" si="85"/>
        <v>3.6649999999999999E-3</v>
      </c>
      <c r="AA158" s="53">
        <f t="shared" si="85"/>
        <v>4.0959999999999998E-3</v>
      </c>
      <c r="AB158" s="53">
        <f t="shared" si="85"/>
        <v>4.424E-3</v>
      </c>
      <c r="AC158" s="67"/>
      <c r="AD158" s="67"/>
      <c r="AE158" s="67"/>
      <c r="AF158" s="67"/>
      <c r="AG158" s="67"/>
      <c r="AH158" s="67"/>
      <c r="AI158" s="67"/>
      <c r="AJ158" s="67"/>
      <c r="AK158" s="67"/>
      <c r="AL158" s="67"/>
      <c r="AM158" s="67"/>
      <c r="AN158" s="67"/>
      <c r="AO158" s="67"/>
      <c r="AP158" s="67"/>
      <c r="AQ158" s="67"/>
      <c r="AR158" s="67"/>
      <c r="AS158" s="67"/>
      <c r="AT158" s="67"/>
    </row>
    <row r="159" spans="2:48" x14ac:dyDescent="0.3">
      <c r="B159" s="1">
        <v>19</v>
      </c>
      <c r="C159" s="53"/>
      <c r="D159" s="53"/>
      <c r="E159" s="53"/>
      <c r="F159" s="53"/>
      <c r="G159" s="53"/>
      <c r="H159" s="53"/>
      <c r="I159" s="53"/>
      <c r="J159" s="53"/>
      <c r="K159" s="53"/>
      <c r="L159" s="53"/>
      <c r="M159" s="53"/>
      <c r="N159" s="53"/>
      <c r="O159" s="53"/>
      <c r="P159" s="53"/>
      <c r="Q159" s="53"/>
      <c r="R159" s="53"/>
      <c r="S159" s="53"/>
      <c r="T159" s="53"/>
      <c r="U159" s="53">
        <f t="shared" ref="U159:AB159" si="86">VLOOKUP(U95,ACMortality,$A$4,FALSE)</f>
        <v>2.2309999999999999E-3</v>
      </c>
      <c r="V159" s="53">
        <f t="shared" si="86"/>
        <v>2.3479999999999998E-3</v>
      </c>
      <c r="W159" s="53">
        <f t="shared" si="86"/>
        <v>2.5820000000000001E-3</v>
      </c>
      <c r="X159" s="53">
        <f t="shared" si="86"/>
        <v>2.8219999999999999E-3</v>
      </c>
      <c r="Y159" s="53">
        <f t="shared" si="86"/>
        <v>2.9889999999999999E-3</v>
      </c>
      <c r="Z159" s="53">
        <f t="shared" si="86"/>
        <v>3.336E-3</v>
      </c>
      <c r="AA159" s="53">
        <f t="shared" si="86"/>
        <v>3.6649999999999999E-3</v>
      </c>
      <c r="AB159" s="53">
        <f t="shared" si="86"/>
        <v>4.0959999999999998E-3</v>
      </c>
      <c r="AC159" s="67"/>
      <c r="AD159" s="67"/>
      <c r="AE159" s="67"/>
      <c r="AF159" s="67"/>
      <c r="AG159" s="67"/>
      <c r="AH159" s="67"/>
      <c r="AI159" s="67"/>
      <c r="AJ159" s="67"/>
      <c r="AK159" s="67"/>
      <c r="AL159" s="67"/>
      <c r="AM159" s="67"/>
      <c r="AN159" s="67"/>
      <c r="AO159" s="67"/>
      <c r="AP159" s="67"/>
      <c r="AQ159" s="67"/>
      <c r="AR159" s="67"/>
      <c r="AS159" s="67"/>
      <c r="AT159" s="67"/>
      <c r="AU159" s="67"/>
    </row>
    <row r="160" spans="2:48" x14ac:dyDescent="0.3">
      <c r="B160" s="1">
        <v>20</v>
      </c>
      <c r="C160" s="53"/>
      <c r="D160" s="53"/>
      <c r="E160" s="53"/>
      <c r="F160" s="53"/>
      <c r="G160" s="53"/>
      <c r="H160" s="53"/>
      <c r="I160" s="53"/>
      <c r="J160" s="53"/>
      <c r="K160" s="53"/>
      <c r="L160" s="53"/>
      <c r="M160" s="53"/>
      <c r="N160" s="53"/>
      <c r="O160" s="53"/>
      <c r="P160" s="53"/>
      <c r="Q160" s="53"/>
      <c r="R160" s="53"/>
      <c r="S160" s="53"/>
      <c r="T160" s="53"/>
      <c r="U160" s="53"/>
      <c r="V160" s="53">
        <f t="shared" ref="V160:AB160" si="87">VLOOKUP(V96,ACMortality,$A$4,FALSE)</f>
        <v>2.2309999999999999E-3</v>
      </c>
      <c r="W160" s="53">
        <f t="shared" si="87"/>
        <v>2.3479999999999998E-3</v>
      </c>
      <c r="X160" s="53">
        <f t="shared" si="87"/>
        <v>2.5820000000000001E-3</v>
      </c>
      <c r="Y160" s="53">
        <f t="shared" si="87"/>
        <v>2.8219999999999999E-3</v>
      </c>
      <c r="Z160" s="53">
        <f t="shared" si="87"/>
        <v>2.9889999999999999E-3</v>
      </c>
      <c r="AA160" s="53">
        <f t="shared" si="87"/>
        <v>3.336E-3</v>
      </c>
      <c r="AB160" s="53">
        <f t="shared" si="87"/>
        <v>3.6649999999999999E-3</v>
      </c>
      <c r="AC160" s="67"/>
      <c r="AD160" s="67"/>
      <c r="AE160" s="67"/>
      <c r="AF160" s="67"/>
      <c r="AG160" s="67"/>
      <c r="AH160" s="67"/>
      <c r="AI160" s="67"/>
      <c r="AJ160" s="67"/>
      <c r="AK160" s="67"/>
      <c r="AL160" s="67"/>
      <c r="AM160" s="67"/>
      <c r="AN160" s="67"/>
      <c r="AO160" s="67"/>
      <c r="AP160" s="67"/>
      <c r="AQ160" s="67"/>
      <c r="AR160" s="67"/>
      <c r="AS160" s="67"/>
      <c r="AT160" s="67"/>
      <c r="AU160" s="67"/>
      <c r="AV160" s="67"/>
    </row>
    <row r="161" spans="1:54" x14ac:dyDescent="0.3">
      <c r="B161" s="1">
        <v>21</v>
      </c>
      <c r="C161" s="53"/>
      <c r="D161" s="53"/>
      <c r="E161" s="53"/>
      <c r="F161" s="53"/>
      <c r="G161" s="53"/>
      <c r="H161" s="53"/>
      <c r="I161" s="53"/>
      <c r="J161" s="53"/>
      <c r="K161" s="53"/>
      <c r="L161" s="53"/>
      <c r="M161" s="53"/>
      <c r="N161" s="53"/>
      <c r="O161" s="53"/>
      <c r="P161" s="53"/>
      <c r="Q161" s="53"/>
      <c r="R161" s="53"/>
      <c r="S161" s="53"/>
      <c r="T161" s="53"/>
      <c r="U161" s="53"/>
      <c r="V161" s="53"/>
      <c r="W161" s="53">
        <f t="shared" ref="W161:AB161" si="88">VLOOKUP(W97,ACMortality,$A$4,FALSE)</f>
        <v>2.2309999999999999E-3</v>
      </c>
      <c r="X161" s="53">
        <f t="shared" si="88"/>
        <v>2.3479999999999998E-3</v>
      </c>
      <c r="Y161" s="53">
        <f t="shared" si="88"/>
        <v>2.5820000000000001E-3</v>
      </c>
      <c r="Z161" s="53">
        <f t="shared" si="88"/>
        <v>2.8219999999999999E-3</v>
      </c>
      <c r="AA161" s="53">
        <f t="shared" si="88"/>
        <v>2.9889999999999999E-3</v>
      </c>
      <c r="AB161" s="53">
        <f t="shared" si="88"/>
        <v>3.336E-3</v>
      </c>
      <c r="AC161" s="67"/>
      <c r="AD161" s="67"/>
      <c r="AE161" s="67"/>
      <c r="AF161" s="67"/>
      <c r="AG161" s="67"/>
      <c r="AH161" s="67"/>
      <c r="AI161" s="67"/>
      <c r="AJ161" s="67"/>
      <c r="AK161" s="67"/>
      <c r="AL161" s="67"/>
      <c r="AM161" s="67"/>
      <c r="AN161" s="67"/>
      <c r="AO161" s="67"/>
      <c r="AP161" s="67"/>
      <c r="AQ161" s="67"/>
      <c r="AR161" s="67"/>
      <c r="AS161" s="67"/>
      <c r="AT161" s="67"/>
      <c r="AU161" s="67"/>
      <c r="AV161" s="67"/>
      <c r="AW161" s="67"/>
    </row>
    <row r="162" spans="1:54" x14ac:dyDescent="0.3">
      <c r="B162" s="1">
        <v>22</v>
      </c>
      <c r="C162" s="53"/>
      <c r="D162" s="53"/>
      <c r="E162" s="53"/>
      <c r="F162" s="53"/>
      <c r="G162" s="53"/>
      <c r="H162" s="53"/>
      <c r="I162" s="53"/>
      <c r="J162" s="53"/>
      <c r="K162" s="53"/>
      <c r="L162" s="53"/>
      <c r="M162" s="53"/>
      <c r="N162" s="53"/>
      <c r="O162" s="53"/>
      <c r="P162" s="53"/>
      <c r="Q162" s="53"/>
      <c r="R162" s="53"/>
      <c r="S162" s="53"/>
      <c r="T162" s="53"/>
      <c r="U162" s="53"/>
      <c r="V162" s="53"/>
      <c r="W162" s="53"/>
      <c r="X162" s="53">
        <f>VLOOKUP(X98,ACMortality,$A$4,FALSE)</f>
        <v>2.2309999999999999E-3</v>
      </c>
      <c r="Y162" s="53">
        <f>VLOOKUP(Y98,ACMortality,$A$4,FALSE)</f>
        <v>2.3479999999999998E-3</v>
      </c>
      <c r="Z162" s="53">
        <f>VLOOKUP(Z98,ACMortality,$A$4,FALSE)</f>
        <v>2.5820000000000001E-3</v>
      </c>
      <c r="AA162" s="53">
        <f>VLOOKUP(AA98,ACMortality,$A$4,FALSE)</f>
        <v>2.8219999999999999E-3</v>
      </c>
      <c r="AB162" s="53">
        <f>VLOOKUP(AB98,ACMortality,$A$4,FALSE)</f>
        <v>2.9889999999999999E-3</v>
      </c>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row>
    <row r="163" spans="1:54" x14ac:dyDescent="0.3">
      <c r="B163" s="1">
        <v>23</v>
      </c>
      <c r="C163" s="53"/>
      <c r="D163" s="53"/>
      <c r="E163" s="53"/>
      <c r="F163" s="53"/>
      <c r="G163" s="53"/>
      <c r="H163" s="53"/>
      <c r="I163" s="53"/>
      <c r="J163" s="53"/>
      <c r="K163" s="53"/>
      <c r="L163" s="53"/>
      <c r="M163" s="53"/>
      <c r="N163" s="53"/>
      <c r="O163" s="53"/>
      <c r="P163" s="53"/>
      <c r="Q163" s="53"/>
      <c r="R163" s="53"/>
      <c r="S163" s="53"/>
      <c r="T163" s="53"/>
      <c r="U163" s="53"/>
      <c r="V163" s="53"/>
      <c r="W163" s="53"/>
      <c r="X163" s="53"/>
      <c r="Y163" s="53">
        <f>VLOOKUP(Y99,ACMortality,$A$4,FALSE)</f>
        <v>2.2309999999999999E-3</v>
      </c>
      <c r="Z163" s="53">
        <f>VLOOKUP(Z99,ACMortality,$A$4,FALSE)</f>
        <v>2.3479999999999998E-3</v>
      </c>
      <c r="AA163" s="53">
        <f>VLOOKUP(AA99,ACMortality,$A$4,FALSE)</f>
        <v>2.5820000000000001E-3</v>
      </c>
      <c r="AB163" s="53">
        <f>VLOOKUP(AB99,ACMortality,$A$4,FALSE)</f>
        <v>2.8219999999999999E-3</v>
      </c>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row>
    <row r="164" spans="1:54" x14ac:dyDescent="0.3">
      <c r="B164" s="1">
        <v>24</v>
      </c>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f>VLOOKUP(Z100,ACMortality,$A$4,FALSE)</f>
        <v>2.2309999999999999E-3</v>
      </c>
      <c r="AA164" s="53">
        <f>VLOOKUP(AA100,ACMortality,$A$4,FALSE)</f>
        <v>2.3479999999999998E-3</v>
      </c>
      <c r="AB164" s="53">
        <f>VLOOKUP(AB100,ACMortality,$A$4,FALSE)</f>
        <v>2.5820000000000001E-3</v>
      </c>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row>
    <row r="165" spans="1:54" x14ac:dyDescent="0.3">
      <c r="B165" s="1">
        <v>25</v>
      </c>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f>VLOOKUP(AA101,ACMortality,$A$4,FALSE)</f>
        <v>2.2309999999999999E-3</v>
      </c>
      <c r="AB165" s="53">
        <f>VLOOKUP(AB101,ACMortality,$A$4,FALSE)</f>
        <v>2.3479999999999998E-3</v>
      </c>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row>
    <row r="166" spans="1:54" x14ac:dyDescent="0.3">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row>
    <row r="168" spans="1:54" s="14" customFormat="1" x14ac:dyDescent="0.3">
      <c r="A168" s="13" t="s">
        <v>69</v>
      </c>
      <c r="D168" s="14" t="s">
        <v>276</v>
      </c>
    </row>
    <row r="169" spans="1:54" s="3" customFormat="1" x14ac:dyDescent="0.3">
      <c r="A169" s="2"/>
      <c r="AB169" s="128"/>
      <c r="AC169" s="128"/>
    </row>
    <row r="170" spans="1:54" x14ac:dyDescent="0.3">
      <c r="C170" s="1" t="s">
        <v>13</v>
      </c>
    </row>
    <row r="171" spans="1:54" x14ac:dyDescent="0.3">
      <c r="C171" s="1">
        <v>0</v>
      </c>
      <c r="D171" s="1">
        <v>1</v>
      </c>
      <c r="E171" s="1">
        <v>2</v>
      </c>
      <c r="F171" s="1">
        <v>3</v>
      </c>
      <c r="G171" s="1">
        <v>4</v>
      </c>
      <c r="H171" s="1">
        <v>5</v>
      </c>
      <c r="I171" s="1">
        <v>6</v>
      </c>
      <c r="J171" s="1">
        <v>7</v>
      </c>
      <c r="K171" s="1">
        <v>8</v>
      </c>
      <c r="L171" s="1">
        <v>9</v>
      </c>
      <c r="M171" s="1">
        <v>10</v>
      </c>
      <c r="N171" s="1">
        <v>11</v>
      </c>
      <c r="O171" s="1">
        <v>12</v>
      </c>
      <c r="P171" s="1">
        <v>13</v>
      </c>
      <c r="Q171" s="1">
        <v>14</v>
      </c>
      <c r="R171" s="1">
        <v>15</v>
      </c>
      <c r="S171" s="1">
        <v>16</v>
      </c>
      <c r="T171" s="1">
        <v>17</v>
      </c>
      <c r="U171" s="1">
        <v>18</v>
      </c>
      <c r="V171" s="1">
        <v>19</v>
      </c>
      <c r="W171" s="1">
        <v>20</v>
      </c>
      <c r="X171" s="1">
        <v>21</v>
      </c>
      <c r="Y171" s="1">
        <v>22</v>
      </c>
      <c r="Z171" s="1">
        <v>23</v>
      </c>
      <c r="AA171" s="1">
        <v>24</v>
      </c>
      <c r="AB171" s="1">
        <v>25</v>
      </c>
      <c r="AC171" s="1"/>
    </row>
    <row r="172" spans="1:54" x14ac:dyDescent="0.3">
      <c r="A172" s="9" t="s">
        <v>12</v>
      </c>
      <c r="B172" s="1">
        <v>1</v>
      </c>
      <c r="C172" s="1"/>
      <c r="D172" s="63">
        <f>(AG13*C141)</f>
        <v>0.15617</v>
      </c>
      <c r="E172" s="63">
        <f>(D43*D141)</f>
        <v>0.16399331283999999</v>
      </c>
      <c r="F172" s="63">
        <f>(E43*E141)</f>
        <v>0.17984171422958842</v>
      </c>
      <c r="G172" s="63">
        <f t="shared" ref="G172:AB172" si="89">(F43*F141)</f>
        <v>0.19590412231715598</v>
      </c>
      <c r="H172" s="63">
        <f t="shared" si="89"/>
        <v>0.20669326461301152</v>
      </c>
      <c r="I172" s="63">
        <f t="shared" si="89"/>
        <v>0.22969368513246333</v>
      </c>
      <c r="J172" s="63">
        <f t="shared" si="89"/>
        <v>0.2510669431051043</v>
      </c>
      <c r="K172" s="63">
        <f t="shared" si="89"/>
        <v>0.27897384414238874</v>
      </c>
      <c r="L172" s="63">
        <f t="shared" si="89"/>
        <v>0.29934483437069748</v>
      </c>
      <c r="M172" s="63">
        <f t="shared" si="89"/>
        <v>0.31970475785325775</v>
      </c>
      <c r="N172" s="63">
        <f t="shared" si="89"/>
        <v>0.35621168490280036</v>
      </c>
      <c r="O172" s="63">
        <f t="shared" si="89"/>
        <v>0.39401432479675663</v>
      </c>
      <c r="P172" s="63">
        <f t="shared" si="89"/>
        <v>0.4264547879272732</v>
      </c>
      <c r="Q172" s="63">
        <f t="shared" si="89"/>
        <v>0.46601729753172061</v>
      </c>
      <c r="R172" s="63">
        <f t="shared" si="89"/>
        <v>0.50497749619784971</v>
      </c>
      <c r="S172" s="63">
        <f t="shared" si="89"/>
        <v>0.5408610830240661</v>
      </c>
      <c r="T172" s="63">
        <f t="shared" si="89"/>
        <v>0.5853522087619939</v>
      </c>
      <c r="U172" s="63">
        <f t="shared" si="89"/>
        <v>0.6180978773251159</v>
      </c>
      <c r="V172" s="63">
        <f t="shared" si="89"/>
        <v>0.65533182867591555</v>
      </c>
      <c r="W172" s="63">
        <f t="shared" si="89"/>
        <v>0.70016933937773373</v>
      </c>
      <c r="X172" s="63">
        <f t="shared" si="89"/>
        <v>0.76070868166144556</v>
      </c>
      <c r="Y172" s="63">
        <f t="shared" si="89"/>
        <v>0.82572294236912358</v>
      </c>
      <c r="Z172" s="63">
        <f t="shared" si="89"/>
        <v>0.86255126280880756</v>
      </c>
      <c r="AA172" s="63">
        <f t="shared" si="89"/>
        <v>0.94044452153494063</v>
      </c>
      <c r="AB172" s="63">
        <f t="shared" si="89"/>
        <v>1.0379051988150301</v>
      </c>
      <c r="AC172" s="63"/>
      <c r="AD172" s="8"/>
    </row>
    <row r="173" spans="1:54" x14ac:dyDescent="0.3">
      <c r="B173" s="1">
        <v>2</v>
      </c>
      <c r="C173" s="1"/>
      <c r="D173" s="63"/>
      <c r="E173" s="63">
        <f>(AH14*D142)</f>
        <v>0</v>
      </c>
      <c r="F173" s="63">
        <f t="shared" ref="F173:AB173" si="90">(E44*E142)</f>
        <v>0</v>
      </c>
      <c r="G173" s="63">
        <f t="shared" si="90"/>
        <v>0</v>
      </c>
      <c r="H173" s="63">
        <f t="shared" si="90"/>
        <v>0</v>
      </c>
      <c r="I173" s="63">
        <f t="shared" si="90"/>
        <v>0</v>
      </c>
      <c r="J173" s="63">
        <f t="shared" si="90"/>
        <v>0</v>
      </c>
      <c r="K173" s="63">
        <f t="shared" si="90"/>
        <v>0</v>
      </c>
      <c r="L173" s="63">
        <f t="shared" si="90"/>
        <v>0</v>
      </c>
      <c r="M173" s="63">
        <f t="shared" si="90"/>
        <v>0</v>
      </c>
      <c r="N173" s="63">
        <f t="shared" si="90"/>
        <v>0</v>
      </c>
      <c r="O173" s="63">
        <f t="shared" si="90"/>
        <v>0</v>
      </c>
      <c r="P173" s="63">
        <f t="shared" si="90"/>
        <v>0</v>
      </c>
      <c r="Q173" s="63">
        <f t="shared" si="90"/>
        <v>0</v>
      </c>
      <c r="R173" s="63">
        <f t="shared" si="90"/>
        <v>0</v>
      </c>
      <c r="S173" s="63">
        <f t="shared" si="90"/>
        <v>0</v>
      </c>
      <c r="T173" s="63">
        <f t="shared" si="90"/>
        <v>0</v>
      </c>
      <c r="U173" s="63">
        <f t="shared" si="90"/>
        <v>0</v>
      </c>
      <c r="V173" s="63">
        <f t="shared" si="90"/>
        <v>0</v>
      </c>
      <c r="W173" s="63">
        <f t="shared" si="90"/>
        <v>0</v>
      </c>
      <c r="X173" s="63">
        <f t="shared" si="90"/>
        <v>0</v>
      </c>
      <c r="Y173" s="63">
        <f t="shared" si="90"/>
        <v>0</v>
      </c>
      <c r="Z173" s="63">
        <f t="shared" si="90"/>
        <v>0</v>
      </c>
      <c r="AA173" s="63">
        <f t="shared" si="90"/>
        <v>0</v>
      </c>
      <c r="AB173" s="63">
        <f t="shared" si="90"/>
        <v>0</v>
      </c>
      <c r="AC173" s="63"/>
      <c r="AD173" s="67"/>
    </row>
    <row r="174" spans="1:54" x14ac:dyDescent="0.3">
      <c r="B174" s="1">
        <v>3</v>
      </c>
      <c r="C174" s="1"/>
      <c r="D174" s="63"/>
      <c r="E174" s="63"/>
      <c r="F174" s="63">
        <f>(AI15*E143)</f>
        <v>0</v>
      </c>
      <c r="G174" s="63">
        <f t="shared" ref="G174:AB174" si="91">(F45*F143)</f>
        <v>0</v>
      </c>
      <c r="H174" s="63">
        <f t="shared" si="91"/>
        <v>0</v>
      </c>
      <c r="I174" s="63">
        <f t="shared" si="91"/>
        <v>0</v>
      </c>
      <c r="J174" s="63">
        <f t="shared" si="91"/>
        <v>0</v>
      </c>
      <c r="K174" s="63">
        <f t="shared" si="91"/>
        <v>0</v>
      </c>
      <c r="L174" s="63">
        <f t="shared" si="91"/>
        <v>0</v>
      </c>
      <c r="M174" s="63">
        <f t="shared" si="91"/>
        <v>0</v>
      </c>
      <c r="N174" s="63">
        <f t="shared" si="91"/>
        <v>0</v>
      </c>
      <c r="O174" s="63">
        <f t="shared" si="91"/>
        <v>0</v>
      </c>
      <c r="P174" s="63">
        <f t="shared" si="91"/>
        <v>0</v>
      </c>
      <c r="Q174" s="63">
        <f t="shared" si="91"/>
        <v>0</v>
      </c>
      <c r="R174" s="63">
        <f t="shared" si="91"/>
        <v>0</v>
      </c>
      <c r="S174" s="63">
        <f t="shared" si="91"/>
        <v>0</v>
      </c>
      <c r="T174" s="63">
        <f t="shared" si="91"/>
        <v>0</v>
      </c>
      <c r="U174" s="63">
        <f t="shared" si="91"/>
        <v>0</v>
      </c>
      <c r="V174" s="63">
        <f t="shared" si="91"/>
        <v>0</v>
      </c>
      <c r="W174" s="63">
        <f t="shared" si="91"/>
        <v>0</v>
      </c>
      <c r="X174" s="63">
        <f t="shared" si="91"/>
        <v>0</v>
      </c>
      <c r="Y174" s="63">
        <f t="shared" si="91"/>
        <v>0</v>
      </c>
      <c r="Z174" s="63">
        <f t="shared" si="91"/>
        <v>0</v>
      </c>
      <c r="AA174" s="63">
        <f t="shared" si="91"/>
        <v>0</v>
      </c>
      <c r="AB174" s="63">
        <f t="shared" si="91"/>
        <v>0</v>
      </c>
      <c r="AC174" s="63"/>
      <c r="AD174" s="67"/>
      <c r="AE174" s="67"/>
    </row>
    <row r="175" spans="1:54" x14ac:dyDescent="0.3">
      <c r="B175" s="1">
        <v>4</v>
      </c>
      <c r="C175" s="1"/>
      <c r="D175" s="63"/>
      <c r="E175" s="63"/>
      <c r="F175" s="63"/>
      <c r="G175" s="63">
        <f>(AJ16*F144)</f>
        <v>0</v>
      </c>
      <c r="H175" s="63">
        <f t="shared" ref="H175:AB175" si="92">(G46*G144)</f>
        <v>0</v>
      </c>
      <c r="I175" s="63">
        <f t="shared" si="92"/>
        <v>0</v>
      </c>
      <c r="J175" s="63">
        <f t="shared" si="92"/>
        <v>0</v>
      </c>
      <c r="K175" s="63">
        <f t="shared" si="92"/>
        <v>0</v>
      </c>
      <c r="L175" s="63">
        <f t="shared" si="92"/>
        <v>0</v>
      </c>
      <c r="M175" s="63">
        <f t="shared" si="92"/>
        <v>0</v>
      </c>
      <c r="N175" s="63">
        <f t="shared" si="92"/>
        <v>0</v>
      </c>
      <c r="O175" s="63">
        <f t="shared" si="92"/>
        <v>0</v>
      </c>
      <c r="P175" s="63">
        <f t="shared" si="92"/>
        <v>0</v>
      </c>
      <c r="Q175" s="63">
        <f t="shared" si="92"/>
        <v>0</v>
      </c>
      <c r="R175" s="63">
        <f t="shared" si="92"/>
        <v>0</v>
      </c>
      <c r="S175" s="63">
        <f t="shared" si="92"/>
        <v>0</v>
      </c>
      <c r="T175" s="63">
        <f t="shared" si="92"/>
        <v>0</v>
      </c>
      <c r="U175" s="63">
        <f t="shared" si="92"/>
        <v>0</v>
      </c>
      <c r="V175" s="63">
        <f t="shared" si="92"/>
        <v>0</v>
      </c>
      <c r="W175" s="63">
        <f t="shared" si="92"/>
        <v>0</v>
      </c>
      <c r="X175" s="63">
        <f t="shared" si="92"/>
        <v>0</v>
      </c>
      <c r="Y175" s="63">
        <f t="shared" si="92"/>
        <v>0</v>
      </c>
      <c r="Z175" s="63">
        <f t="shared" si="92"/>
        <v>0</v>
      </c>
      <c r="AA175" s="63">
        <f t="shared" si="92"/>
        <v>0</v>
      </c>
      <c r="AB175" s="63">
        <f t="shared" si="92"/>
        <v>0</v>
      </c>
      <c r="AC175" s="63"/>
      <c r="AD175" s="67"/>
      <c r="AE175" s="67"/>
      <c r="AF175" s="67"/>
    </row>
    <row r="176" spans="1:54" x14ac:dyDescent="0.3">
      <c r="B176" s="1">
        <v>5</v>
      </c>
      <c r="C176" s="1"/>
      <c r="D176" s="63"/>
      <c r="E176" s="63"/>
      <c r="F176" s="63"/>
      <c r="G176" s="63"/>
      <c r="H176" s="63">
        <f>(AK17*G145)</f>
        <v>0</v>
      </c>
      <c r="I176" s="63">
        <f t="shared" ref="I176:AB195" si="93">(H47*H145)</f>
        <v>0</v>
      </c>
      <c r="J176" s="63">
        <f t="shared" si="93"/>
        <v>0</v>
      </c>
      <c r="K176" s="63">
        <f t="shared" si="93"/>
        <v>0</v>
      </c>
      <c r="L176" s="63">
        <f t="shared" si="93"/>
        <v>0</v>
      </c>
      <c r="M176" s="63">
        <f t="shared" si="93"/>
        <v>0</v>
      </c>
      <c r="N176" s="63">
        <f t="shared" si="93"/>
        <v>0</v>
      </c>
      <c r="O176" s="63">
        <f t="shared" si="93"/>
        <v>0</v>
      </c>
      <c r="P176" s="63">
        <f t="shared" si="93"/>
        <v>0</v>
      </c>
      <c r="Q176" s="63">
        <f t="shared" si="93"/>
        <v>0</v>
      </c>
      <c r="R176" s="63">
        <f t="shared" si="93"/>
        <v>0</v>
      </c>
      <c r="S176" s="63">
        <f t="shared" si="93"/>
        <v>0</v>
      </c>
      <c r="T176" s="63">
        <f t="shared" si="93"/>
        <v>0</v>
      </c>
      <c r="U176" s="63">
        <f t="shared" si="93"/>
        <v>0</v>
      </c>
      <c r="V176" s="63">
        <f t="shared" si="93"/>
        <v>0</v>
      </c>
      <c r="W176" s="63">
        <f t="shared" si="93"/>
        <v>0</v>
      </c>
      <c r="X176" s="63">
        <f t="shared" si="93"/>
        <v>0</v>
      </c>
      <c r="Y176" s="63">
        <f t="shared" si="93"/>
        <v>0</v>
      </c>
      <c r="Z176" s="63">
        <f t="shared" si="93"/>
        <v>0</v>
      </c>
      <c r="AA176" s="63">
        <f t="shared" si="93"/>
        <v>0</v>
      </c>
      <c r="AB176" s="63">
        <f t="shared" si="93"/>
        <v>0</v>
      </c>
      <c r="AC176" s="63"/>
      <c r="AD176" s="67"/>
      <c r="AE176" s="67"/>
      <c r="AF176" s="67"/>
      <c r="AG176" s="67"/>
    </row>
    <row r="177" spans="2:49" x14ac:dyDescent="0.3">
      <c r="B177" s="1">
        <v>6</v>
      </c>
      <c r="C177" s="1"/>
      <c r="D177" s="63"/>
      <c r="E177" s="63"/>
      <c r="F177" s="63"/>
      <c r="G177" s="63"/>
      <c r="H177" s="63"/>
      <c r="I177" s="63">
        <f>(AL18*H146)</f>
        <v>0</v>
      </c>
      <c r="J177" s="63">
        <f t="shared" si="93"/>
        <v>0</v>
      </c>
      <c r="K177" s="63">
        <f t="shared" si="93"/>
        <v>0</v>
      </c>
      <c r="L177" s="63">
        <f t="shared" si="93"/>
        <v>0</v>
      </c>
      <c r="M177" s="63">
        <f t="shared" si="93"/>
        <v>0</v>
      </c>
      <c r="N177" s="63">
        <f t="shared" si="93"/>
        <v>0</v>
      </c>
      <c r="O177" s="63">
        <f t="shared" si="93"/>
        <v>0</v>
      </c>
      <c r="P177" s="63">
        <f t="shared" si="93"/>
        <v>0</v>
      </c>
      <c r="Q177" s="63">
        <f t="shared" si="93"/>
        <v>0</v>
      </c>
      <c r="R177" s="63">
        <f t="shared" si="93"/>
        <v>0</v>
      </c>
      <c r="S177" s="63">
        <f t="shared" si="93"/>
        <v>0</v>
      </c>
      <c r="T177" s="63">
        <f t="shared" si="93"/>
        <v>0</v>
      </c>
      <c r="U177" s="63">
        <f t="shared" si="93"/>
        <v>0</v>
      </c>
      <c r="V177" s="63">
        <f t="shared" si="93"/>
        <v>0</v>
      </c>
      <c r="W177" s="63">
        <f t="shared" si="93"/>
        <v>0</v>
      </c>
      <c r="X177" s="63">
        <f t="shared" si="93"/>
        <v>0</v>
      </c>
      <c r="Y177" s="63">
        <f t="shared" si="93"/>
        <v>0</v>
      </c>
      <c r="Z177" s="63">
        <f t="shared" si="93"/>
        <v>0</v>
      </c>
      <c r="AA177" s="63">
        <f t="shared" si="93"/>
        <v>0</v>
      </c>
      <c r="AB177" s="63">
        <f t="shared" si="93"/>
        <v>0</v>
      </c>
      <c r="AC177" s="63"/>
      <c r="AD177" s="67"/>
      <c r="AE177" s="67"/>
      <c r="AF177" s="67"/>
      <c r="AG177" s="67"/>
      <c r="AH177" s="67"/>
    </row>
    <row r="178" spans="2:49" x14ac:dyDescent="0.3">
      <c r="B178" s="1">
        <v>7</v>
      </c>
      <c r="C178" s="1"/>
      <c r="D178" s="63"/>
      <c r="E178" s="63"/>
      <c r="F178" s="63"/>
      <c r="G178" s="63"/>
      <c r="H178" s="63"/>
      <c r="I178" s="63"/>
      <c r="J178" s="63">
        <f>(AM19*I147)</f>
        <v>0</v>
      </c>
      <c r="K178" s="63">
        <f t="shared" si="93"/>
        <v>0</v>
      </c>
      <c r="L178" s="63">
        <f t="shared" si="93"/>
        <v>0</v>
      </c>
      <c r="M178" s="63">
        <f t="shared" si="93"/>
        <v>0</v>
      </c>
      <c r="N178" s="63">
        <f t="shared" si="93"/>
        <v>0</v>
      </c>
      <c r="O178" s="63">
        <f t="shared" si="93"/>
        <v>0</v>
      </c>
      <c r="P178" s="63">
        <f t="shared" si="93"/>
        <v>0</v>
      </c>
      <c r="Q178" s="63">
        <f t="shared" si="93"/>
        <v>0</v>
      </c>
      <c r="R178" s="63">
        <f t="shared" si="93"/>
        <v>0</v>
      </c>
      <c r="S178" s="63">
        <f t="shared" si="93"/>
        <v>0</v>
      </c>
      <c r="T178" s="63">
        <f t="shared" si="93"/>
        <v>0</v>
      </c>
      <c r="U178" s="63">
        <f t="shared" si="93"/>
        <v>0</v>
      </c>
      <c r="V178" s="63">
        <f t="shared" si="93"/>
        <v>0</v>
      </c>
      <c r="W178" s="63">
        <f t="shared" si="93"/>
        <v>0</v>
      </c>
      <c r="X178" s="63">
        <f t="shared" si="93"/>
        <v>0</v>
      </c>
      <c r="Y178" s="63">
        <f t="shared" si="93"/>
        <v>0</v>
      </c>
      <c r="Z178" s="63">
        <f t="shared" si="93"/>
        <v>0</v>
      </c>
      <c r="AA178" s="63">
        <f t="shared" si="93"/>
        <v>0</v>
      </c>
      <c r="AB178" s="63">
        <f t="shared" si="93"/>
        <v>0</v>
      </c>
      <c r="AC178" s="63"/>
      <c r="AD178" s="63"/>
      <c r="AE178" s="67"/>
      <c r="AF178" s="67"/>
      <c r="AG178" s="67"/>
      <c r="AH178" s="67"/>
      <c r="AI178" s="67"/>
    </row>
    <row r="179" spans="2:49" x14ac:dyDescent="0.3">
      <c r="B179" s="1">
        <v>8</v>
      </c>
      <c r="C179" s="1"/>
      <c r="D179" s="63"/>
      <c r="E179" s="63"/>
      <c r="F179" s="63"/>
      <c r="G179" s="63"/>
      <c r="H179" s="63"/>
      <c r="I179" s="63"/>
      <c r="J179" s="63"/>
      <c r="K179" s="63">
        <f>(AN20*J148)</f>
        <v>0</v>
      </c>
      <c r="L179" s="63">
        <f t="shared" si="93"/>
        <v>0</v>
      </c>
      <c r="M179" s="63">
        <f t="shared" si="93"/>
        <v>0</v>
      </c>
      <c r="N179" s="63">
        <f t="shared" si="93"/>
        <v>0</v>
      </c>
      <c r="O179" s="63">
        <f t="shared" si="93"/>
        <v>0</v>
      </c>
      <c r="P179" s="63">
        <f t="shared" si="93"/>
        <v>0</v>
      </c>
      <c r="Q179" s="63">
        <f t="shared" si="93"/>
        <v>0</v>
      </c>
      <c r="R179" s="63">
        <f t="shared" si="93"/>
        <v>0</v>
      </c>
      <c r="S179" s="63">
        <f t="shared" si="93"/>
        <v>0</v>
      </c>
      <c r="T179" s="63">
        <f t="shared" si="93"/>
        <v>0</v>
      </c>
      <c r="U179" s="63">
        <f t="shared" si="93"/>
        <v>0</v>
      </c>
      <c r="V179" s="63">
        <f t="shared" si="93"/>
        <v>0</v>
      </c>
      <c r="W179" s="63">
        <f t="shared" si="93"/>
        <v>0</v>
      </c>
      <c r="X179" s="63">
        <f t="shared" si="93"/>
        <v>0</v>
      </c>
      <c r="Y179" s="63">
        <f t="shared" si="93"/>
        <v>0</v>
      </c>
      <c r="Z179" s="63">
        <f t="shared" si="93"/>
        <v>0</v>
      </c>
      <c r="AA179" s="63">
        <f t="shared" si="93"/>
        <v>0</v>
      </c>
      <c r="AB179" s="63">
        <f t="shared" si="93"/>
        <v>0</v>
      </c>
      <c r="AC179" s="63"/>
      <c r="AD179" s="63"/>
      <c r="AE179" s="63"/>
      <c r="AF179" s="67"/>
      <c r="AG179" s="67"/>
      <c r="AH179" s="67"/>
      <c r="AI179" s="67"/>
      <c r="AJ179" s="67"/>
    </row>
    <row r="180" spans="2:49" x14ac:dyDescent="0.3">
      <c r="B180" s="1">
        <v>9</v>
      </c>
      <c r="C180" s="1"/>
      <c r="D180" s="63"/>
      <c r="E180" s="63"/>
      <c r="F180" s="63"/>
      <c r="G180" s="63"/>
      <c r="H180" s="63"/>
      <c r="I180" s="63"/>
      <c r="J180" s="63"/>
      <c r="K180" s="63"/>
      <c r="L180" s="63">
        <f>(AO21*K149)</f>
        <v>0</v>
      </c>
      <c r="M180" s="63">
        <f t="shared" si="93"/>
        <v>0</v>
      </c>
      <c r="N180" s="63">
        <f t="shared" si="93"/>
        <v>0</v>
      </c>
      <c r="O180" s="63">
        <f t="shared" si="93"/>
        <v>0</v>
      </c>
      <c r="P180" s="63">
        <f t="shared" si="93"/>
        <v>0</v>
      </c>
      <c r="Q180" s="63">
        <f t="shared" si="93"/>
        <v>0</v>
      </c>
      <c r="R180" s="63">
        <f t="shared" si="93"/>
        <v>0</v>
      </c>
      <c r="S180" s="63">
        <f t="shared" si="93"/>
        <v>0</v>
      </c>
      <c r="T180" s="63">
        <f t="shared" si="93"/>
        <v>0</v>
      </c>
      <c r="U180" s="63">
        <f t="shared" si="93"/>
        <v>0</v>
      </c>
      <c r="V180" s="63">
        <f t="shared" si="93"/>
        <v>0</v>
      </c>
      <c r="W180" s="63">
        <f t="shared" si="93"/>
        <v>0</v>
      </c>
      <c r="X180" s="63">
        <f t="shared" si="93"/>
        <v>0</v>
      </c>
      <c r="Y180" s="63">
        <f t="shared" si="93"/>
        <v>0</v>
      </c>
      <c r="Z180" s="63">
        <f t="shared" si="93"/>
        <v>0</v>
      </c>
      <c r="AA180" s="63">
        <f t="shared" si="93"/>
        <v>0</v>
      </c>
      <c r="AB180" s="63">
        <f t="shared" si="93"/>
        <v>0</v>
      </c>
      <c r="AC180" s="63"/>
      <c r="AD180" s="63"/>
      <c r="AE180" s="63"/>
      <c r="AF180" s="63"/>
      <c r="AG180" s="67"/>
      <c r="AH180" s="67"/>
      <c r="AI180" s="67"/>
      <c r="AJ180" s="67"/>
      <c r="AK180" s="67"/>
    </row>
    <row r="181" spans="2:49" x14ac:dyDescent="0.3">
      <c r="B181" s="1">
        <v>10</v>
      </c>
      <c r="C181" s="1"/>
      <c r="D181" s="63"/>
      <c r="E181" s="63"/>
      <c r="F181" s="63"/>
      <c r="G181" s="63"/>
      <c r="H181" s="63"/>
      <c r="I181" s="63"/>
      <c r="J181" s="63"/>
      <c r="K181" s="63"/>
      <c r="L181" s="63"/>
      <c r="M181" s="63">
        <f>(AP22*L150)</f>
        <v>0</v>
      </c>
      <c r="N181" s="63">
        <f t="shared" si="93"/>
        <v>0</v>
      </c>
      <c r="O181" s="63">
        <f t="shared" si="93"/>
        <v>0</v>
      </c>
      <c r="P181" s="63">
        <f t="shared" si="93"/>
        <v>0</v>
      </c>
      <c r="Q181" s="63">
        <f t="shared" si="93"/>
        <v>0</v>
      </c>
      <c r="R181" s="63">
        <f t="shared" si="93"/>
        <v>0</v>
      </c>
      <c r="S181" s="63">
        <f t="shared" si="93"/>
        <v>0</v>
      </c>
      <c r="T181" s="63">
        <f t="shared" si="93"/>
        <v>0</v>
      </c>
      <c r="U181" s="63">
        <f t="shared" si="93"/>
        <v>0</v>
      </c>
      <c r="V181" s="63">
        <f t="shared" si="93"/>
        <v>0</v>
      </c>
      <c r="W181" s="63">
        <f t="shared" si="93"/>
        <v>0</v>
      </c>
      <c r="X181" s="63">
        <f t="shared" si="93"/>
        <v>0</v>
      </c>
      <c r="Y181" s="63">
        <f t="shared" si="93"/>
        <v>0</v>
      </c>
      <c r="Z181" s="63">
        <f t="shared" si="93"/>
        <v>0</v>
      </c>
      <c r="AA181" s="63">
        <f t="shared" si="93"/>
        <v>0</v>
      </c>
      <c r="AB181" s="63">
        <f t="shared" si="93"/>
        <v>0</v>
      </c>
      <c r="AC181" s="63"/>
      <c r="AD181" s="63"/>
      <c r="AE181" s="63"/>
      <c r="AF181" s="63"/>
      <c r="AG181" s="63"/>
      <c r="AH181" s="67"/>
      <c r="AI181" s="67"/>
      <c r="AJ181" s="67"/>
      <c r="AK181" s="67"/>
      <c r="AL181" s="67"/>
    </row>
    <row r="182" spans="2:49" x14ac:dyDescent="0.3">
      <c r="B182" s="1">
        <v>11</v>
      </c>
      <c r="C182" s="1"/>
      <c r="D182" s="63"/>
      <c r="E182" s="63"/>
      <c r="F182" s="63"/>
      <c r="G182" s="63"/>
      <c r="H182" s="63"/>
      <c r="I182" s="63"/>
      <c r="J182" s="63"/>
      <c r="K182" s="63"/>
      <c r="L182" s="63"/>
      <c r="M182" s="63"/>
      <c r="N182" s="63">
        <f>(AQ23*M151)</f>
        <v>0</v>
      </c>
      <c r="O182" s="63">
        <f t="shared" si="93"/>
        <v>0</v>
      </c>
      <c r="P182" s="63">
        <f t="shared" si="93"/>
        <v>0</v>
      </c>
      <c r="Q182" s="63">
        <f t="shared" si="93"/>
        <v>0</v>
      </c>
      <c r="R182" s="63">
        <f t="shared" si="93"/>
        <v>0</v>
      </c>
      <c r="S182" s="63">
        <f t="shared" si="93"/>
        <v>0</v>
      </c>
      <c r="T182" s="63">
        <f t="shared" si="93"/>
        <v>0</v>
      </c>
      <c r="U182" s="63">
        <f t="shared" si="93"/>
        <v>0</v>
      </c>
      <c r="V182" s="63">
        <f t="shared" si="93"/>
        <v>0</v>
      </c>
      <c r="W182" s="63">
        <f t="shared" si="93"/>
        <v>0</v>
      </c>
      <c r="X182" s="63">
        <f t="shared" si="93"/>
        <v>0</v>
      </c>
      <c r="Y182" s="63">
        <f t="shared" si="93"/>
        <v>0</v>
      </c>
      <c r="Z182" s="63">
        <f t="shared" si="93"/>
        <v>0</v>
      </c>
      <c r="AA182" s="63">
        <f t="shared" si="93"/>
        <v>0</v>
      </c>
      <c r="AB182" s="63">
        <f t="shared" si="93"/>
        <v>0</v>
      </c>
      <c r="AC182" s="63"/>
      <c r="AD182" s="63"/>
      <c r="AE182" s="63"/>
      <c r="AF182" s="63"/>
      <c r="AG182" s="63"/>
      <c r="AH182" s="63"/>
      <c r="AI182" s="67"/>
      <c r="AJ182" s="67"/>
      <c r="AK182" s="67"/>
      <c r="AL182" s="67"/>
      <c r="AM182" s="67"/>
    </row>
    <row r="183" spans="2:49" x14ac:dyDescent="0.3">
      <c r="B183" s="1">
        <v>12</v>
      </c>
      <c r="C183" s="1"/>
      <c r="D183" s="63"/>
      <c r="E183" s="63"/>
      <c r="F183" s="63"/>
      <c r="G183" s="63"/>
      <c r="H183" s="63"/>
      <c r="I183" s="63"/>
      <c r="J183" s="63"/>
      <c r="K183" s="63"/>
      <c r="L183" s="63"/>
      <c r="M183" s="63"/>
      <c r="N183" s="63"/>
      <c r="O183" s="63">
        <f>(AR24*N152)</f>
        <v>0</v>
      </c>
      <c r="P183" s="63">
        <f t="shared" si="93"/>
        <v>0</v>
      </c>
      <c r="Q183" s="63">
        <f t="shared" si="93"/>
        <v>0</v>
      </c>
      <c r="R183" s="63">
        <f t="shared" si="93"/>
        <v>0</v>
      </c>
      <c r="S183" s="63">
        <f t="shared" si="93"/>
        <v>0</v>
      </c>
      <c r="T183" s="63">
        <f t="shared" si="93"/>
        <v>0</v>
      </c>
      <c r="U183" s="63">
        <f t="shared" si="93"/>
        <v>0</v>
      </c>
      <c r="V183" s="63">
        <f t="shared" si="93"/>
        <v>0</v>
      </c>
      <c r="W183" s="63">
        <f t="shared" si="93"/>
        <v>0</v>
      </c>
      <c r="X183" s="63">
        <f t="shared" si="93"/>
        <v>0</v>
      </c>
      <c r="Y183" s="63">
        <f t="shared" si="93"/>
        <v>0</v>
      </c>
      <c r="Z183" s="63">
        <f t="shared" si="93"/>
        <v>0</v>
      </c>
      <c r="AA183" s="63">
        <f t="shared" si="93"/>
        <v>0</v>
      </c>
      <c r="AB183" s="63">
        <f t="shared" si="93"/>
        <v>0</v>
      </c>
      <c r="AC183" s="63"/>
      <c r="AD183" s="63"/>
      <c r="AE183" s="63"/>
      <c r="AF183" s="63"/>
      <c r="AG183" s="63"/>
      <c r="AH183" s="63"/>
      <c r="AI183" s="63"/>
      <c r="AJ183" s="67"/>
      <c r="AK183" s="67"/>
      <c r="AL183" s="67"/>
      <c r="AM183" s="67"/>
      <c r="AN183" s="67"/>
    </row>
    <row r="184" spans="2:49" x14ac:dyDescent="0.3">
      <c r="B184" s="1">
        <v>13</v>
      </c>
      <c r="C184" s="1"/>
      <c r="D184" s="63"/>
      <c r="E184" s="63"/>
      <c r="F184" s="63"/>
      <c r="G184" s="63"/>
      <c r="H184" s="63"/>
      <c r="I184" s="63"/>
      <c r="J184" s="63"/>
      <c r="K184" s="63"/>
      <c r="L184" s="63"/>
      <c r="M184" s="63"/>
      <c r="N184" s="63"/>
      <c r="O184" s="63"/>
      <c r="P184" s="63">
        <f>(AS25*O153)</f>
        <v>0</v>
      </c>
      <c r="Q184" s="63">
        <f t="shared" si="93"/>
        <v>0</v>
      </c>
      <c r="R184" s="63">
        <f t="shared" si="93"/>
        <v>0</v>
      </c>
      <c r="S184" s="63">
        <f t="shared" si="93"/>
        <v>0</v>
      </c>
      <c r="T184" s="63">
        <f t="shared" si="93"/>
        <v>0</v>
      </c>
      <c r="U184" s="63">
        <f t="shared" si="93"/>
        <v>0</v>
      </c>
      <c r="V184" s="63">
        <f t="shared" si="93"/>
        <v>0</v>
      </c>
      <c r="W184" s="63">
        <f t="shared" si="93"/>
        <v>0</v>
      </c>
      <c r="X184" s="63">
        <f t="shared" si="93"/>
        <v>0</v>
      </c>
      <c r="Y184" s="63">
        <f t="shared" si="93"/>
        <v>0</v>
      </c>
      <c r="Z184" s="63">
        <f t="shared" si="93"/>
        <v>0</v>
      </c>
      <c r="AA184" s="63">
        <f t="shared" si="93"/>
        <v>0</v>
      </c>
      <c r="AB184" s="63">
        <f t="shared" si="93"/>
        <v>0</v>
      </c>
      <c r="AC184" s="63"/>
      <c r="AD184" s="63"/>
      <c r="AE184" s="63"/>
      <c r="AF184" s="63"/>
      <c r="AG184" s="63"/>
      <c r="AH184" s="63"/>
      <c r="AI184" s="63"/>
      <c r="AJ184" s="63"/>
      <c r="AK184" s="67"/>
      <c r="AL184" s="67"/>
      <c r="AM184" s="67"/>
      <c r="AN184" s="67"/>
      <c r="AO184" s="67"/>
    </row>
    <row r="185" spans="2:49" x14ac:dyDescent="0.3">
      <c r="B185" s="1">
        <v>14</v>
      </c>
      <c r="C185" s="1"/>
      <c r="D185" s="63"/>
      <c r="E185" s="63"/>
      <c r="F185" s="63"/>
      <c r="G185" s="63"/>
      <c r="H185" s="63"/>
      <c r="I185" s="63"/>
      <c r="J185" s="63"/>
      <c r="K185" s="63"/>
      <c r="L185" s="63"/>
      <c r="M185" s="63"/>
      <c r="N185" s="63"/>
      <c r="O185" s="63"/>
      <c r="P185" s="63"/>
      <c r="Q185" s="63">
        <f>(AT26*P154)</f>
        <v>0</v>
      </c>
      <c r="R185" s="63">
        <f t="shared" si="93"/>
        <v>0</v>
      </c>
      <c r="S185" s="63">
        <f t="shared" si="93"/>
        <v>0</v>
      </c>
      <c r="T185" s="63">
        <f t="shared" si="93"/>
        <v>0</v>
      </c>
      <c r="U185" s="63">
        <f t="shared" si="93"/>
        <v>0</v>
      </c>
      <c r="V185" s="63">
        <f t="shared" si="93"/>
        <v>0</v>
      </c>
      <c r="W185" s="63">
        <f t="shared" si="93"/>
        <v>0</v>
      </c>
      <c r="X185" s="63">
        <f t="shared" si="93"/>
        <v>0</v>
      </c>
      <c r="Y185" s="63">
        <f t="shared" si="93"/>
        <v>0</v>
      </c>
      <c r="Z185" s="63">
        <f t="shared" si="93"/>
        <v>0</v>
      </c>
      <c r="AA185" s="63">
        <f t="shared" si="93"/>
        <v>0</v>
      </c>
      <c r="AB185" s="63">
        <f t="shared" si="93"/>
        <v>0</v>
      </c>
      <c r="AC185" s="63"/>
      <c r="AD185" s="63"/>
      <c r="AE185" s="63"/>
      <c r="AF185" s="63"/>
      <c r="AG185" s="63"/>
      <c r="AH185" s="63"/>
      <c r="AI185" s="63"/>
      <c r="AJ185" s="63"/>
      <c r="AK185" s="63"/>
      <c r="AL185" s="67"/>
      <c r="AM185" s="67"/>
      <c r="AN185" s="67"/>
      <c r="AO185" s="67"/>
      <c r="AP185" s="67"/>
    </row>
    <row r="186" spans="2:49" x14ac:dyDescent="0.3">
      <c r="B186" s="1">
        <v>15</v>
      </c>
      <c r="C186" s="1"/>
      <c r="D186" s="63"/>
      <c r="E186" s="63"/>
      <c r="F186" s="63"/>
      <c r="G186" s="63"/>
      <c r="H186" s="63"/>
      <c r="I186" s="63"/>
      <c r="J186" s="63"/>
      <c r="K186" s="63"/>
      <c r="L186" s="63"/>
      <c r="M186" s="63"/>
      <c r="N186" s="63"/>
      <c r="O186" s="63"/>
      <c r="P186" s="63"/>
      <c r="Q186" s="63"/>
      <c r="R186" s="63">
        <f>(AU27*Q155)</f>
        <v>0</v>
      </c>
      <c r="S186" s="63">
        <f t="shared" si="93"/>
        <v>0</v>
      </c>
      <c r="T186" s="63">
        <f t="shared" si="93"/>
        <v>0</v>
      </c>
      <c r="U186" s="63">
        <f t="shared" si="93"/>
        <v>0</v>
      </c>
      <c r="V186" s="63">
        <f t="shared" si="93"/>
        <v>0</v>
      </c>
      <c r="W186" s="63">
        <f t="shared" si="93"/>
        <v>0</v>
      </c>
      <c r="X186" s="63">
        <f t="shared" si="93"/>
        <v>0</v>
      </c>
      <c r="Y186" s="63">
        <f t="shared" si="93"/>
        <v>0</v>
      </c>
      <c r="Z186" s="63">
        <f t="shared" si="93"/>
        <v>0</v>
      </c>
      <c r="AA186" s="63">
        <f t="shared" si="93"/>
        <v>0</v>
      </c>
      <c r="AB186" s="63">
        <f t="shared" si="93"/>
        <v>0</v>
      </c>
      <c r="AC186" s="63"/>
      <c r="AD186" s="63"/>
      <c r="AE186" s="63"/>
      <c r="AF186" s="63"/>
      <c r="AG186" s="63"/>
      <c r="AH186" s="63"/>
      <c r="AI186" s="63"/>
      <c r="AJ186" s="63"/>
      <c r="AK186" s="63"/>
      <c r="AL186" s="63"/>
      <c r="AM186" s="67"/>
      <c r="AN186" s="67"/>
      <c r="AO186" s="67"/>
      <c r="AP186" s="67"/>
      <c r="AQ186" s="67"/>
    </row>
    <row r="187" spans="2:49" x14ac:dyDescent="0.3">
      <c r="B187" s="1">
        <v>16</v>
      </c>
      <c r="C187" s="1"/>
      <c r="D187" s="63"/>
      <c r="E187" s="63"/>
      <c r="F187" s="63"/>
      <c r="G187" s="63"/>
      <c r="H187" s="63"/>
      <c r="I187" s="63"/>
      <c r="J187" s="63"/>
      <c r="K187" s="63"/>
      <c r="L187" s="63"/>
      <c r="M187" s="63"/>
      <c r="N187" s="63"/>
      <c r="O187" s="63"/>
      <c r="P187" s="63"/>
      <c r="Q187" s="63"/>
      <c r="R187" s="63"/>
      <c r="S187" s="63">
        <f>(AV28*R156)</f>
        <v>0</v>
      </c>
      <c r="T187" s="63">
        <f t="shared" si="93"/>
        <v>0</v>
      </c>
      <c r="U187" s="63">
        <f t="shared" si="93"/>
        <v>0</v>
      </c>
      <c r="V187" s="63">
        <f t="shared" si="93"/>
        <v>0</v>
      </c>
      <c r="W187" s="63">
        <f t="shared" si="93"/>
        <v>0</v>
      </c>
      <c r="X187" s="63">
        <f t="shared" si="93"/>
        <v>0</v>
      </c>
      <c r="Y187" s="63">
        <f t="shared" si="93"/>
        <v>0</v>
      </c>
      <c r="Z187" s="63">
        <f t="shared" si="93"/>
        <v>0</v>
      </c>
      <c r="AA187" s="63">
        <f t="shared" si="93"/>
        <v>0</v>
      </c>
      <c r="AB187" s="63">
        <f t="shared" si="93"/>
        <v>0</v>
      </c>
      <c r="AC187" s="63"/>
      <c r="AD187" s="63"/>
      <c r="AE187" s="63"/>
      <c r="AF187" s="63"/>
      <c r="AG187" s="63"/>
      <c r="AH187" s="63"/>
      <c r="AI187" s="63"/>
      <c r="AJ187" s="63"/>
      <c r="AK187" s="63"/>
      <c r="AL187" s="63"/>
      <c r="AM187" s="63"/>
      <c r="AN187" s="67"/>
      <c r="AO187" s="67"/>
      <c r="AP187" s="67"/>
      <c r="AQ187" s="67"/>
      <c r="AR187" s="67"/>
    </row>
    <row r="188" spans="2:49" x14ac:dyDescent="0.3">
      <c r="B188" s="1">
        <v>17</v>
      </c>
      <c r="C188" s="1"/>
      <c r="D188" s="63"/>
      <c r="E188" s="63"/>
      <c r="F188" s="63"/>
      <c r="G188" s="63"/>
      <c r="H188" s="63"/>
      <c r="I188" s="63"/>
      <c r="J188" s="63"/>
      <c r="K188" s="63"/>
      <c r="L188" s="63"/>
      <c r="M188" s="63"/>
      <c r="N188" s="63"/>
      <c r="O188" s="63"/>
      <c r="P188" s="63"/>
      <c r="Q188" s="63"/>
      <c r="R188" s="63"/>
      <c r="S188" s="63"/>
      <c r="T188" s="63">
        <f>(AW29*S157)</f>
        <v>0</v>
      </c>
      <c r="U188" s="63">
        <f t="shared" si="93"/>
        <v>0</v>
      </c>
      <c r="V188" s="63">
        <f t="shared" si="93"/>
        <v>0</v>
      </c>
      <c r="W188" s="63">
        <f t="shared" si="93"/>
        <v>0</v>
      </c>
      <c r="X188" s="63">
        <f t="shared" si="93"/>
        <v>0</v>
      </c>
      <c r="Y188" s="63">
        <f t="shared" si="93"/>
        <v>0</v>
      </c>
      <c r="Z188" s="63">
        <f t="shared" si="93"/>
        <v>0</v>
      </c>
      <c r="AA188" s="63">
        <f t="shared" si="93"/>
        <v>0</v>
      </c>
      <c r="AB188" s="63">
        <f t="shared" si="93"/>
        <v>0</v>
      </c>
      <c r="AC188" s="63"/>
      <c r="AD188" s="63"/>
      <c r="AE188" s="63"/>
      <c r="AF188" s="63"/>
      <c r="AG188" s="63"/>
      <c r="AH188" s="63"/>
      <c r="AI188" s="63"/>
      <c r="AJ188" s="63"/>
      <c r="AK188" s="63"/>
      <c r="AL188" s="63"/>
      <c r="AM188" s="63"/>
      <c r="AN188" s="63"/>
      <c r="AO188" s="67"/>
      <c r="AP188" s="67"/>
      <c r="AQ188" s="67"/>
      <c r="AR188" s="67"/>
      <c r="AS188" s="67"/>
    </row>
    <row r="189" spans="2:49" x14ac:dyDescent="0.3">
      <c r="B189" s="1">
        <v>18</v>
      </c>
      <c r="C189" s="1"/>
      <c r="D189" s="63"/>
      <c r="E189" s="63"/>
      <c r="F189" s="63"/>
      <c r="G189" s="63"/>
      <c r="H189" s="63"/>
      <c r="I189" s="63"/>
      <c r="J189" s="63"/>
      <c r="K189" s="63"/>
      <c r="L189" s="63"/>
      <c r="M189" s="63"/>
      <c r="N189" s="63"/>
      <c r="O189" s="63"/>
      <c r="P189" s="63"/>
      <c r="Q189" s="63"/>
      <c r="R189" s="63"/>
      <c r="S189" s="63"/>
      <c r="T189" s="63"/>
      <c r="U189" s="63">
        <f>(AX30*T158)</f>
        <v>0</v>
      </c>
      <c r="V189" s="63">
        <f t="shared" si="93"/>
        <v>0</v>
      </c>
      <c r="W189" s="63">
        <f t="shared" si="93"/>
        <v>0</v>
      </c>
      <c r="X189" s="63">
        <f t="shared" si="93"/>
        <v>0</v>
      </c>
      <c r="Y189" s="63">
        <f t="shared" si="93"/>
        <v>0</v>
      </c>
      <c r="Z189" s="63">
        <f t="shared" si="93"/>
        <v>0</v>
      </c>
      <c r="AA189" s="63">
        <f t="shared" si="93"/>
        <v>0</v>
      </c>
      <c r="AB189" s="63">
        <f t="shared" si="93"/>
        <v>0</v>
      </c>
      <c r="AC189" s="63"/>
      <c r="AD189" s="63"/>
      <c r="AE189" s="63"/>
      <c r="AF189" s="63"/>
      <c r="AG189" s="63"/>
      <c r="AH189" s="63"/>
      <c r="AI189" s="63"/>
      <c r="AJ189" s="63"/>
      <c r="AK189" s="63"/>
      <c r="AL189" s="63"/>
      <c r="AM189" s="63"/>
      <c r="AN189" s="63"/>
      <c r="AO189" s="63"/>
      <c r="AP189" s="67"/>
      <c r="AQ189" s="67"/>
      <c r="AR189" s="67"/>
      <c r="AS189" s="67"/>
      <c r="AT189" s="67"/>
    </row>
    <row r="190" spans="2:49" x14ac:dyDescent="0.3">
      <c r="B190" s="1">
        <v>19</v>
      </c>
      <c r="C190" s="1"/>
      <c r="D190" s="63"/>
      <c r="E190" s="63"/>
      <c r="F190" s="63"/>
      <c r="G190" s="63"/>
      <c r="H190" s="63"/>
      <c r="I190" s="63"/>
      <c r="J190" s="63"/>
      <c r="K190" s="63"/>
      <c r="L190" s="63"/>
      <c r="M190" s="63"/>
      <c r="N190" s="63"/>
      <c r="O190" s="63"/>
      <c r="P190" s="63"/>
      <c r="Q190" s="63"/>
      <c r="R190" s="63"/>
      <c r="S190" s="63"/>
      <c r="T190" s="63"/>
      <c r="U190" s="63"/>
      <c r="V190" s="63">
        <f>(AY31*U159)</f>
        <v>0</v>
      </c>
      <c r="W190" s="63">
        <f t="shared" si="93"/>
        <v>0</v>
      </c>
      <c r="X190" s="63">
        <f t="shared" si="93"/>
        <v>0</v>
      </c>
      <c r="Y190" s="63">
        <f t="shared" si="93"/>
        <v>0</v>
      </c>
      <c r="Z190" s="63">
        <f t="shared" si="93"/>
        <v>0</v>
      </c>
      <c r="AA190" s="63">
        <f t="shared" si="93"/>
        <v>0</v>
      </c>
      <c r="AB190" s="63">
        <f t="shared" si="93"/>
        <v>0</v>
      </c>
      <c r="AC190" s="63"/>
      <c r="AD190" s="63"/>
      <c r="AE190" s="63"/>
      <c r="AF190" s="63"/>
      <c r="AG190" s="63"/>
      <c r="AH190" s="63"/>
      <c r="AI190" s="63"/>
      <c r="AJ190" s="63"/>
      <c r="AK190" s="63"/>
      <c r="AL190" s="63"/>
      <c r="AM190" s="63"/>
      <c r="AN190" s="63"/>
      <c r="AO190" s="63"/>
      <c r="AP190" s="63"/>
      <c r="AQ190" s="67"/>
      <c r="AR190" s="67"/>
      <c r="AS190" s="67"/>
      <c r="AT190" s="67"/>
      <c r="AU190" s="67"/>
    </row>
    <row r="191" spans="2:49" x14ac:dyDescent="0.3">
      <c r="B191" s="1">
        <v>20</v>
      </c>
      <c r="C191" s="1"/>
      <c r="D191" s="63"/>
      <c r="E191" s="63"/>
      <c r="F191" s="63"/>
      <c r="G191" s="63"/>
      <c r="H191" s="63"/>
      <c r="I191" s="63"/>
      <c r="J191" s="63"/>
      <c r="K191" s="63"/>
      <c r="L191" s="63"/>
      <c r="M191" s="63"/>
      <c r="N191" s="63"/>
      <c r="O191" s="63"/>
      <c r="P191" s="63"/>
      <c r="Q191" s="63"/>
      <c r="R191" s="63"/>
      <c r="S191" s="63"/>
      <c r="T191" s="63"/>
      <c r="U191" s="63"/>
      <c r="V191" s="63"/>
      <c r="W191" s="63">
        <f>(AZ32*V160)</f>
        <v>0</v>
      </c>
      <c r="X191" s="63">
        <f t="shared" si="93"/>
        <v>0</v>
      </c>
      <c r="Y191" s="63">
        <f t="shared" si="93"/>
        <v>0</v>
      </c>
      <c r="Z191" s="63">
        <f t="shared" si="93"/>
        <v>0</v>
      </c>
      <c r="AA191" s="63">
        <f t="shared" si="93"/>
        <v>0</v>
      </c>
      <c r="AB191" s="63">
        <f t="shared" si="93"/>
        <v>0</v>
      </c>
      <c r="AC191" s="63"/>
      <c r="AD191" s="63"/>
      <c r="AE191" s="63"/>
      <c r="AF191" s="63"/>
      <c r="AG191" s="63"/>
      <c r="AH191" s="63"/>
      <c r="AI191" s="63"/>
      <c r="AJ191" s="63"/>
      <c r="AK191" s="63"/>
      <c r="AL191" s="63"/>
      <c r="AM191" s="63"/>
      <c r="AN191" s="63"/>
      <c r="AO191" s="63"/>
      <c r="AP191" s="63"/>
      <c r="AQ191" s="63"/>
      <c r="AR191" s="67"/>
      <c r="AS191" s="67"/>
      <c r="AT191" s="67"/>
      <c r="AU191" s="67"/>
      <c r="AV191" s="67"/>
    </row>
    <row r="192" spans="2:49" x14ac:dyDescent="0.3">
      <c r="B192" s="1">
        <v>21</v>
      </c>
      <c r="C192" s="1"/>
      <c r="D192" s="63"/>
      <c r="E192" s="63"/>
      <c r="F192" s="63"/>
      <c r="G192" s="63"/>
      <c r="H192" s="63"/>
      <c r="I192" s="63"/>
      <c r="J192" s="63"/>
      <c r="K192" s="63"/>
      <c r="L192" s="63"/>
      <c r="M192" s="63"/>
      <c r="N192" s="63"/>
      <c r="O192" s="63"/>
      <c r="P192" s="63"/>
      <c r="Q192" s="63"/>
      <c r="R192" s="63"/>
      <c r="S192" s="63"/>
      <c r="T192" s="63"/>
      <c r="U192" s="63"/>
      <c r="V192" s="63"/>
      <c r="W192" s="63"/>
      <c r="X192" s="63">
        <f>(BA33*W161)</f>
        <v>0</v>
      </c>
      <c r="Y192" s="63">
        <f t="shared" si="93"/>
        <v>0</v>
      </c>
      <c r="Z192" s="63">
        <f t="shared" si="93"/>
        <v>0</v>
      </c>
      <c r="AA192" s="63">
        <f t="shared" si="93"/>
        <v>0</v>
      </c>
      <c r="AB192" s="63">
        <f t="shared" si="93"/>
        <v>0</v>
      </c>
      <c r="AC192" s="63"/>
      <c r="AD192" s="63"/>
      <c r="AE192" s="63"/>
      <c r="AF192" s="63"/>
      <c r="AG192" s="63"/>
      <c r="AH192" s="63"/>
      <c r="AI192" s="63"/>
      <c r="AJ192" s="63"/>
      <c r="AK192" s="63"/>
      <c r="AL192" s="63"/>
      <c r="AM192" s="63"/>
      <c r="AN192" s="63"/>
      <c r="AO192" s="63"/>
      <c r="AP192" s="63"/>
      <c r="AQ192" s="63"/>
      <c r="AR192" s="63"/>
      <c r="AS192" s="67"/>
      <c r="AT192" s="67"/>
      <c r="AU192" s="67"/>
      <c r="AV192" s="67"/>
      <c r="AW192" s="67"/>
    </row>
    <row r="193" spans="1:141" x14ac:dyDescent="0.3">
      <c r="B193" s="1">
        <v>22</v>
      </c>
      <c r="C193" s="1"/>
      <c r="D193" s="63"/>
      <c r="E193" s="63"/>
      <c r="F193" s="63"/>
      <c r="G193" s="63"/>
      <c r="H193" s="63"/>
      <c r="I193" s="63"/>
      <c r="J193" s="63"/>
      <c r="K193" s="63"/>
      <c r="L193" s="63"/>
      <c r="M193" s="63"/>
      <c r="N193" s="63"/>
      <c r="O193" s="63"/>
      <c r="P193" s="63"/>
      <c r="Q193" s="63"/>
      <c r="R193" s="63"/>
      <c r="S193" s="63"/>
      <c r="T193" s="63"/>
      <c r="U193" s="63"/>
      <c r="V193" s="63"/>
      <c r="W193" s="63"/>
      <c r="X193" s="63"/>
      <c r="Y193" s="63">
        <f>(BB34*X162)</f>
        <v>0</v>
      </c>
      <c r="Z193" s="63">
        <f t="shared" si="93"/>
        <v>0</v>
      </c>
      <c r="AA193" s="63">
        <f t="shared" si="93"/>
        <v>0</v>
      </c>
      <c r="AB193" s="63">
        <f t="shared" si="93"/>
        <v>0</v>
      </c>
      <c r="AC193" s="63"/>
      <c r="AD193" s="63"/>
      <c r="AE193" s="63"/>
      <c r="AF193" s="63"/>
      <c r="AG193" s="63"/>
      <c r="AH193" s="63"/>
      <c r="AI193" s="63"/>
      <c r="AJ193" s="63"/>
      <c r="AK193" s="63"/>
      <c r="AL193" s="63"/>
      <c r="AM193" s="63"/>
      <c r="AN193" s="63"/>
      <c r="AO193" s="63"/>
      <c r="AP193" s="63"/>
      <c r="AQ193" s="63"/>
      <c r="AR193" s="63"/>
      <c r="AS193" s="63"/>
      <c r="AT193" s="67"/>
      <c r="AU193" s="67"/>
      <c r="AV193" s="67"/>
      <c r="AW193" s="67"/>
      <c r="AX193" s="67"/>
    </row>
    <row r="194" spans="1:141" x14ac:dyDescent="0.3">
      <c r="B194" s="1">
        <v>23</v>
      </c>
      <c r="C194" s="1"/>
      <c r="D194" s="63"/>
      <c r="E194" s="63"/>
      <c r="F194" s="63"/>
      <c r="G194" s="63"/>
      <c r="H194" s="63"/>
      <c r="I194" s="63"/>
      <c r="J194" s="63"/>
      <c r="K194" s="63"/>
      <c r="L194" s="63"/>
      <c r="M194" s="63"/>
      <c r="N194" s="63"/>
      <c r="O194" s="63"/>
      <c r="P194" s="63"/>
      <c r="Q194" s="63"/>
      <c r="R194" s="63"/>
      <c r="S194" s="63"/>
      <c r="T194" s="63"/>
      <c r="U194" s="63"/>
      <c r="V194" s="63"/>
      <c r="W194" s="63"/>
      <c r="X194" s="63"/>
      <c r="Y194" s="63"/>
      <c r="Z194" s="63">
        <f>(BC35*Y163)</f>
        <v>0</v>
      </c>
      <c r="AA194" s="63">
        <f t="shared" si="93"/>
        <v>0</v>
      </c>
      <c r="AB194" s="63">
        <f t="shared" si="93"/>
        <v>0</v>
      </c>
      <c r="AC194" s="63"/>
      <c r="AD194" s="63"/>
      <c r="AE194" s="63"/>
      <c r="AF194" s="63"/>
      <c r="AG194" s="63"/>
      <c r="AH194" s="63"/>
      <c r="AI194" s="63"/>
      <c r="AJ194" s="63"/>
      <c r="AK194" s="63"/>
      <c r="AL194" s="63"/>
      <c r="AM194" s="63"/>
      <c r="AN194" s="63"/>
      <c r="AO194" s="63"/>
      <c r="AP194" s="63"/>
      <c r="AQ194" s="63"/>
      <c r="AR194" s="63"/>
      <c r="AS194" s="63"/>
      <c r="AT194" s="63"/>
      <c r="AU194" s="67"/>
      <c r="AV194" s="67"/>
      <c r="AW194" s="67"/>
      <c r="AX194" s="67"/>
      <c r="AY194" s="67"/>
    </row>
    <row r="195" spans="1:141" x14ac:dyDescent="0.3">
      <c r="B195" s="1">
        <v>24</v>
      </c>
      <c r="C195" s="1"/>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f>(BD36*Z164)</f>
        <v>0</v>
      </c>
      <c r="AB195" s="63">
        <f t="shared" si="93"/>
        <v>0</v>
      </c>
      <c r="AC195" s="63"/>
      <c r="AD195" s="63"/>
      <c r="AE195" s="63"/>
      <c r="AF195" s="63"/>
      <c r="AG195" s="63"/>
      <c r="AH195" s="63"/>
      <c r="AI195" s="63"/>
      <c r="AJ195" s="63"/>
      <c r="AK195" s="63"/>
      <c r="AL195" s="63"/>
      <c r="AM195" s="63"/>
      <c r="AN195" s="63"/>
      <c r="AO195" s="63"/>
      <c r="AP195" s="63"/>
      <c r="AQ195" s="63"/>
      <c r="AR195" s="63"/>
      <c r="AS195" s="63"/>
      <c r="AT195" s="63"/>
      <c r="AU195" s="63"/>
      <c r="AV195" s="67"/>
      <c r="AW195" s="67"/>
      <c r="AX195" s="67"/>
      <c r="AY195" s="67"/>
      <c r="AZ195" s="67"/>
    </row>
    <row r="196" spans="1:141" x14ac:dyDescent="0.3">
      <c r="B196" s="1">
        <v>25</v>
      </c>
      <c r="C196" s="1"/>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f>(BE37*AA165)</f>
        <v>0</v>
      </c>
      <c r="AC196" s="63"/>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row>
    <row r="197" spans="1:141" x14ac:dyDescent="0.3">
      <c r="B197" s="34" t="s">
        <v>141</v>
      </c>
      <c r="C197" s="34"/>
      <c r="D197" s="66">
        <f t="shared" ref="D197:AA197" si="94">SUM(D172:D196)</f>
        <v>0.15617</v>
      </c>
      <c r="E197" s="66">
        <f t="shared" si="94"/>
        <v>0.16399331283999999</v>
      </c>
      <c r="F197" s="66">
        <f t="shared" si="94"/>
        <v>0.17984171422958842</v>
      </c>
      <c r="G197" s="66">
        <f t="shared" si="94"/>
        <v>0.19590412231715598</v>
      </c>
      <c r="H197" s="66">
        <f t="shared" si="94"/>
        <v>0.20669326461301152</v>
      </c>
      <c r="I197" s="66">
        <f t="shared" si="94"/>
        <v>0.22969368513246333</v>
      </c>
      <c r="J197" s="66">
        <f t="shared" si="94"/>
        <v>0.2510669431051043</v>
      </c>
      <c r="K197" s="66">
        <f t="shared" si="94"/>
        <v>0.27897384414238874</v>
      </c>
      <c r="L197" s="66">
        <f t="shared" si="94"/>
        <v>0.29934483437069748</v>
      </c>
      <c r="M197" s="66">
        <f t="shared" si="94"/>
        <v>0.31970475785325775</v>
      </c>
      <c r="N197" s="66">
        <f t="shared" si="94"/>
        <v>0.35621168490280036</v>
      </c>
      <c r="O197" s="66">
        <f t="shared" si="94"/>
        <v>0.39401432479675663</v>
      </c>
      <c r="P197" s="66">
        <f t="shared" si="94"/>
        <v>0.4264547879272732</v>
      </c>
      <c r="Q197" s="66">
        <f t="shared" si="94"/>
        <v>0.46601729753172061</v>
      </c>
      <c r="R197" s="66">
        <f t="shared" si="94"/>
        <v>0.50497749619784971</v>
      </c>
      <c r="S197" s="66">
        <f t="shared" si="94"/>
        <v>0.5408610830240661</v>
      </c>
      <c r="T197" s="66">
        <f t="shared" si="94"/>
        <v>0.5853522087619939</v>
      </c>
      <c r="U197" s="66">
        <f t="shared" si="94"/>
        <v>0.6180978773251159</v>
      </c>
      <c r="V197" s="66">
        <f t="shared" si="94"/>
        <v>0.65533182867591555</v>
      </c>
      <c r="W197" s="66">
        <f t="shared" si="94"/>
        <v>0.70016933937773373</v>
      </c>
      <c r="X197" s="66">
        <f t="shared" si="94"/>
        <v>0.76070868166144556</v>
      </c>
      <c r="Y197" s="66">
        <f t="shared" si="94"/>
        <v>0.82572294236912358</v>
      </c>
      <c r="Z197" s="66">
        <f t="shared" si="94"/>
        <v>0.86255126280880756</v>
      </c>
      <c r="AA197" s="66">
        <f t="shared" si="94"/>
        <v>0.94044452153494063</v>
      </c>
      <c r="AB197" s="66">
        <f>SUM(AB172:AB196)</f>
        <v>1.0379051988150301</v>
      </c>
      <c r="AC197" s="66"/>
    </row>
    <row r="198" spans="1:141" x14ac:dyDescent="0.3">
      <c r="B198" s="34" t="s">
        <v>160</v>
      </c>
      <c r="C198" s="34"/>
      <c r="D198" s="66">
        <f>SUM($D197:D197)</f>
        <v>0.15617</v>
      </c>
      <c r="E198" s="66">
        <f>SUM($D197:E197)</f>
        <v>0.32016331283999999</v>
      </c>
      <c r="F198" s="66">
        <f>SUM($D197:F197)</f>
        <v>0.50000502706958838</v>
      </c>
      <c r="G198" s="66">
        <f>SUM($D197:G197)</f>
        <v>0.69590914938674442</v>
      </c>
      <c r="H198" s="66">
        <f>SUM($D197:H197)</f>
        <v>0.90260241399975594</v>
      </c>
      <c r="I198" s="66">
        <f>SUM($D197:I197)</f>
        <v>1.1322960991322193</v>
      </c>
      <c r="J198" s="66">
        <f>SUM($D197:J197)</f>
        <v>1.3833630422373235</v>
      </c>
      <c r="K198" s="66">
        <f>SUM($D197:K197)</f>
        <v>1.6623368863797123</v>
      </c>
      <c r="L198" s="66">
        <f>SUM($D197:L197)</f>
        <v>1.9616817207504098</v>
      </c>
      <c r="M198" s="66">
        <f>SUM($D197:M197)</f>
        <v>2.2813864786036677</v>
      </c>
      <c r="N198" s="66">
        <f>SUM($D197:N197)</f>
        <v>2.637598163506468</v>
      </c>
      <c r="O198" s="66">
        <f>SUM($D197:O197)</f>
        <v>3.0316124883032245</v>
      </c>
      <c r="P198" s="66">
        <f>SUM($D197:P197)</f>
        <v>3.4580672762304978</v>
      </c>
      <c r="Q198" s="66">
        <f>SUM($D197:Q197)</f>
        <v>3.9240845737622183</v>
      </c>
      <c r="R198" s="66">
        <f>SUM($D197:R197)</f>
        <v>4.429062069960068</v>
      </c>
      <c r="S198" s="66">
        <f>SUM($D197:S197)</f>
        <v>4.9699231529841343</v>
      </c>
      <c r="T198" s="66">
        <f>SUM($D197:T197)</f>
        <v>5.5552753617461281</v>
      </c>
      <c r="U198" s="66">
        <f>SUM($D197:U197)</f>
        <v>6.1733732390712444</v>
      </c>
      <c r="V198" s="66">
        <f>SUM($D197:V197)</f>
        <v>6.8287050677471601</v>
      </c>
      <c r="W198" s="66">
        <f>SUM($D197:W197)</f>
        <v>7.5288744071248939</v>
      </c>
      <c r="X198" s="66">
        <f>SUM($D197:X197)</f>
        <v>8.2895830887863386</v>
      </c>
      <c r="Y198" s="66">
        <f>SUM($D197:Y197)</f>
        <v>9.1153060311554626</v>
      </c>
      <c r="Z198" s="66">
        <f>SUM($D197:Z197)</f>
        <v>9.97785729396427</v>
      </c>
      <c r="AA198" s="66">
        <f>SUM($D197:AA197)</f>
        <v>10.918301815499211</v>
      </c>
      <c r="AB198" s="66">
        <f>SUM($D197:AB197)</f>
        <v>11.956207014314241</v>
      </c>
      <c r="AC198" s="66"/>
    </row>
    <row r="201" spans="1:141" s="168" customFormat="1" x14ac:dyDescent="0.3">
      <c r="A201" s="167" t="s">
        <v>277</v>
      </c>
      <c r="AF201" s="167" t="s">
        <v>287</v>
      </c>
      <c r="BH201" s="167" t="s">
        <v>385</v>
      </c>
      <c r="CJ201" s="168" t="s">
        <v>286</v>
      </c>
      <c r="DL201" s="168" t="s">
        <v>333</v>
      </c>
    </row>
    <row r="202" spans="1:141" x14ac:dyDescent="0.3">
      <c r="A202" s="1"/>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F202" t="s">
        <v>382</v>
      </c>
    </row>
    <row r="203" spans="1:141" x14ac:dyDescent="0.3">
      <c r="A203" s="1"/>
      <c r="C203" s="1" t="s">
        <v>13</v>
      </c>
      <c r="AF203" s="1" t="s">
        <v>13</v>
      </c>
      <c r="BH203" s="1" t="s">
        <v>13</v>
      </c>
      <c r="CJ203" s="1" t="s">
        <v>13</v>
      </c>
      <c r="DL203" s="1" t="s">
        <v>13</v>
      </c>
    </row>
    <row r="204" spans="1:141" x14ac:dyDescent="0.3">
      <c r="C204" s="1">
        <v>0</v>
      </c>
      <c r="D204" s="1">
        <v>1</v>
      </c>
      <c r="E204" s="1">
        <v>2</v>
      </c>
      <c r="F204" s="1">
        <v>3</v>
      </c>
      <c r="G204" s="1">
        <v>4</v>
      </c>
      <c r="H204" s="1">
        <v>5</v>
      </c>
      <c r="I204" s="1">
        <v>6</v>
      </c>
      <c r="J204" s="1">
        <v>7</v>
      </c>
      <c r="K204" s="1">
        <v>8</v>
      </c>
      <c r="L204" s="1">
        <v>9</v>
      </c>
      <c r="M204" s="1">
        <v>10</v>
      </c>
      <c r="N204" s="1">
        <v>11</v>
      </c>
      <c r="O204" s="1">
        <v>12</v>
      </c>
      <c r="P204" s="1">
        <v>13</v>
      </c>
      <c r="Q204" s="1">
        <v>14</v>
      </c>
      <c r="R204" s="1">
        <v>15</v>
      </c>
      <c r="S204" s="1">
        <v>16</v>
      </c>
      <c r="T204" s="1">
        <v>17</v>
      </c>
      <c r="U204" s="1">
        <v>18</v>
      </c>
      <c r="V204" s="1">
        <v>19</v>
      </c>
      <c r="W204" s="1">
        <v>20</v>
      </c>
      <c r="X204" s="1">
        <v>21</v>
      </c>
      <c r="Y204" s="1">
        <v>22</v>
      </c>
      <c r="Z204" s="1">
        <v>23</v>
      </c>
      <c r="AA204" s="1">
        <v>24</v>
      </c>
      <c r="AB204" s="1">
        <v>25</v>
      </c>
      <c r="AC204" s="1"/>
      <c r="AF204" s="1">
        <v>0</v>
      </c>
      <c r="AG204" s="1">
        <v>1</v>
      </c>
      <c r="AH204" s="1">
        <v>2</v>
      </c>
      <c r="AI204" s="1">
        <v>3</v>
      </c>
      <c r="AJ204" s="1">
        <v>4</v>
      </c>
      <c r="AK204" s="1">
        <v>5</v>
      </c>
      <c r="AL204" s="1">
        <v>6</v>
      </c>
      <c r="AM204" s="1">
        <v>7</v>
      </c>
      <c r="AN204" s="1">
        <v>8</v>
      </c>
      <c r="AO204" s="1">
        <v>9</v>
      </c>
      <c r="AP204" s="1">
        <v>10</v>
      </c>
      <c r="AQ204" s="1">
        <v>11</v>
      </c>
      <c r="AR204" s="1">
        <v>12</v>
      </c>
      <c r="AS204" s="1">
        <v>13</v>
      </c>
      <c r="AT204" s="1">
        <v>14</v>
      </c>
      <c r="AU204" s="1">
        <v>15</v>
      </c>
      <c r="AV204" s="1">
        <v>16</v>
      </c>
      <c r="AW204" s="1">
        <v>17</v>
      </c>
      <c r="AX204" s="1">
        <v>18</v>
      </c>
      <c r="AY204" s="1">
        <v>19</v>
      </c>
      <c r="AZ204" s="1">
        <v>20</v>
      </c>
      <c r="BA204" s="1">
        <v>21</v>
      </c>
      <c r="BB204" s="1">
        <v>22</v>
      </c>
      <c r="BC204" s="1">
        <v>23</v>
      </c>
      <c r="BD204" s="1">
        <v>24</v>
      </c>
      <c r="BE204" s="1">
        <v>25</v>
      </c>
      <c r="BF204" s="1"/>
      <c r="BH204" s="1">
        <v>0</v>
      </c>
      <c r="BI204" s="1">
        <v>1</v>
      </c>
      <c r="BJ204" s="1">
        <v>2</v>
      </c>
      <c r="BK204" s="1">
        <v>3</v>
      </c>
      <c r="BL204" s="1">
        <v>4</v>
      </c>
      <c r="BM204" s="1">
        <v>5</v>
      </c>
      <c r="BN204" s="1">
        <v>6</v>
      </c>
      <c r="BO204" s="1">
        <v>7</v>
      </c>
      <c r="BP204" s="1">
        <v>8</v>
      </c>
      <c r="BQ204" s="1">
        <v>9</v>
      </c>
      <c r="BR204" s="1">
        <v>10</v>
      </c>
      <c r="BS204" s="1">
        <v>11</v>
      </c>
      <c r="BT204" s="1">
        <v>12</v>
      </c>
      <c r="BU204" s="1">
        <v>13</v>
      </c>
      <c r="BV204" s="1">
        <v>14</v>
      </c>
      <c r="BW204" s="1">
        <v>15</v>
      </c>
      <c r="BX204" s="1">
        <v>16</v>
      </c>
      <c r="BY204" s="1">
        <v>17</v>
      </c>
      <c r="BZ204" s="1">
        <v>18</v>
      </c>
      <c r="CA204" s="1">
        <v>19</v>
      </c>
      <c r="CB204" s="1">
        <v>20</v>
      </c>
      <c r="CC204" s="1">
        <v>21</v>
      </c>
      <c r="CD204" s="1">
        <v>22</v>
      </c>
      <c r="CE204" s="1">
        <v>23</v>
      </c>
      <c r="CF204" s="1">
        <v>24</v>
      </c>
      <c r="CG204" s="1">
        <v>25</v>
      </c>
      <c r="CJ204" s="1">
        <v>0</v>
      </c>
      <c r="CK204" s="1">
        <v>1</v>
      </c>
      <c r="CL204" s="1">
        <v>2</v>
      </c>
      <c r="CM204" s="1">
        <v>3</v>
      </c>
      <c r="CN204" s="1">
        <v>4</v>
      </c>
      <c r="CO204" s="1">
        <v>5</v>
      </c>
      <c r="CP204" s="1">
        <v>6</v>
      </c>
      <c r="CQ204" s="1">
        <v>7</v>
      </c>
      <c r="CR204" s="1">
        <v>8</v>
      </c>
      <c r="CS204" s="1">
        <v>9</v>
      </c>
      <c r="CT204" s="1">
        <v>10</v>
      </c>
      <c r="CU204" s="1">
        <v>11</v>
      </c>
      <c r="CV204" s="1">
        <v>12</v>
      </c>
      <c r="CW204" s="1">
        <v>13</v>
      </c>
      <c r="CX204" s="1">
        <v>14</v>
      </c>
      <c r="CY204" s="1">
        <v>15</v>
      </c>
      <c r="CZ204" s="1">
        <v>16</v>
      </c>
      <c r="DA204" s="1">
        <v>17</v>
      </c>
      <c r="DB204" s="1">
        <v>18</v>
      </c>
      <c r="DC204" s="1">
        <v>19</v>
      </c>
      <c r="DD204" s="1">
        <v>20</v>
      </c>
      <c r="DE204" s="1">
        <v>21</v>
      </c>
      <c r="DF204" s="1">
        <v>22</v>
      </c>
      <c r="DG204" s="1">
        <v>23</v>
      </c>
      <c r="DH204" s="1">
        <v>24</v>
      </c>
      <c r="DI204" s="1">
        <v>25</v>
      </c>
      <c r="DL204" s="1">
        <v>0</v>
      </c>
      <c r="DM204" s="1">
        <v>1</v>
      </c>
      <c r="DN204" s="1">
        <v>2</v>
      </c>
      <c r="DO204" s="1">
        <v>3</v>
      </c>
      <c r="DP204" s="1">
        <v>4</v>
      </c>
      <c r="DQ204" s="1">
        <v>5</v>
      </c>
      <c r="DR204" s="1">
        <v>6</v>
      </c>
      <c r="DS204" s="1">
        <v>7</v>
      </c>
      <c r="DT204" s="1">
        <v>8</v>
      </c>
      <c r="DU204" s="1">
        <v>9</v>
      </c>
      <c r="DV204" s="1">
        <v>10</v>
      </c>
      <c r="DW204" s="1">
        <v>11</v>
      </c>
      <c r="DX204" s="1">
        <v>12</v>
      </c>
      <c r="DY204" s="1">
        <v>13</v>
      </c>
      <c r="DZ204" s="1">
        <v>14</v>
      </c>
      <c r="EA204" s="1">
        <v>15</v>
      </c>
      <c r="EB204" s="1">
        <v>16</v>
      </c>
      <c r="EC204" s="1">
        <v>17</v>
      </c>
      <c r="ED204" s="1">
        <v>18</v>
      </c>
      <c r="EE204" s="1">
        <v>19</v>
      </c>
      <c r="EF204" s="1">
        <v>20</v>
      </c>
      <c r="EG204" s="1">
        <v>21</v>
      </c>
      <c r="EH204" s="1">
        <v>22</v>
      </c>
      <c r="EI204" s="1">
        <v>23</v>
      </c>
      <c r="EJ204" s="1">
        <v>24</v>
      </c>
      <c r="EK204" s="1">
        <v>25</v>
      </c>
    </row>
    <row r="205" spans="1:141" x14ac:dyDescent="0.3">
      <c r="A205" s="9" t="s">
        <v>12</v>
      </c>
      <c r="B205" s="1">
        <v>1</v>
      </c>
      <c r="C205" s="175"/>
      <c r="D205" s="175">
        <f>VLOOKUP(C77,DiaInc,$A$4,FALSE)*Diabetes_model!AE53</f>
        <v>5.6685762936304184E-3</v>
      </c>
      <c r="E205" s="175">
        <f>VLOOKUP(D77,DiaInc,$A$4,FALSE)*Diabetes_model!AF53</f>
        <v>5.7537953876149513E-3</v>
      </c>
      <c r="F205" s="175">
        <f>VLOOKUP(E77,DiaInc,$A$4,FALSE)*Diabetes_model!AG53</f>
        <v>5.8381909051510843E-3</v>
      </c>
      <c r="G205" s="175">
        <f>VLOOKUP(F77,DiaInc,$A$4,FALSE)*Diabetes_model!AH53</f>
        <v>5.921634775494301E-3</v>
      </c>
      <c r="H205" s="175">
        <f>VLOOKUP(G77,DiaInc,$A$4,FALSE)*Diabetes_model!AI53</f>
        <v>9.1665471669326853E-3</v>
      </c>
      <c r="I205" s="175">
        <f>VLOOKUP(H77,DiaInc,$A$4,FALSE)*Diabetes_model!AJ53</f>
        <v>9.2904661160785416E-3</v>
      </c>
      <c r="J205" s="175">
        <f>VLOOKUP(I77,DiaInc,$A$4,FALSE)*Diabetes_model!AK53</f>
        <v>9.4123722376310281E-3</v>
      </c>
      <c r="K205" s="175">
        <f>VLOOKUP(J77,DiaInc,$A$4,FALSE)*Diabetes_model!AL53</f>
        <v>9.5320948974642605E-3</v>
      </c>
      <c r="L205" s="175">
        <f>VLOOKUP(K77,DiaInc,$A$4,FALSE)*Diabetes_model!AM53</f>
        <v>9.649475117981865E-3</v>
      </c>
      <c r="M205" s="175">
        <f>VLOOKUP(L77,DiaInc,$A$4,FALSE)*Diabetes_model!AN53</f>
        <v>1.4846532034214989E-2</v>
      </c>
      <c r="N205" s="175">
        <f>VLOOKUP(M77,DiaInc,$A$4,FALSE)*Diabetes_model!AO53</f>
        <v>1.501724528054461E-2</v>
      </c>
      <c r="O205" s="175">
        <f>VLOOKUP(N77,DiaInc,$A$4,FALSE)*Diabetes_model!AP53</f>
        <v>1.5183810564249287E-2</v>
      </c>
      <c r="P205" s="175">
        <f>VLOOKUP(O77,DiaInc,$A$4,FALSE)*Diabetes_model!AQ53</f>
        <v>1.5346088788649414E-2</v>
      </c>
      <c r="Q205" s="175">
        <f>VLOOKUP(P77,DiaInc,$A$4,FALSE)*Diabetes_model!AR53</f>
        <v>1.5503973470282236E-2</v>
      </c>
      <c r="R205" s="175">
        <f>VLOOKUP(Q77,DiaInc,$A$4,FALSE)*Diabetes_model!AS53</f>
        <v>2.1378174818734434E-2</v>
      </c>
      <c r="S205" s="175">
        <f>VLOOKUP(R77,DiaInc,$A$4,FALSE)*Diabetes_model!AT53</f>
        <v>2.1581504983464336E-2</v>
      </c>
      <c r="T205" s="175">
        <f>VLOOKUP(S77,DiaInc,$A$4,FALSE)*Diabetes_model!AU53</f>
        <v>2.1778694626858379E-2</v>
      </c>
      <c r="U205" s="175">
        <f>VLOOKUP(T77,DiaInc,$A$4,FALSE)*Diabetes_model!AV53</f>
        <v>2.1969801002435587E-2</v>
      </c>
      <c r="V205" s="175">
        <f>VLOOKUP(U77,DiaInc,$A$4,FALSE)*Diabetes_model!AW53</f>
        <v>2.2154935270160971E-2</v>
      </c>
      <c r="W205" s="175">
        <f>VLOOKUP(V77,DiaInc,$A$4,FALSE)*Diabetes_model!AX53</f>
        <v>2.3913628959916472E-2</v>
      </c>
      <c r="X205" s="175">
        <f>VLOOKUP(W77,DiaInc,$A$4,FALSE)*Diabetes_model!AY53</f>
        <v>2.4091437567381888E-2</v>
      </c>
      <c r="Y205" s="175">
        <f>VLOOKUP(X77,DiaInc,$A$4,FALSE)*Diabetes_model!AZ53</f>
        <v>2.4247425877437268E-2</v>
      </c>
      <c r="Z205" s="175">
        <f>VLOOKUP(Y77,DiaInc,$A$4,FALSE)*Diabetes_model!BA53</f>
        <v>2.4382431531487642E-2</v>
      </c>
      <c r="AA205" s="175">
        <f>VLOOKUP(Z77,DiaInc,$A$4,FALSE)*Diabetes_model!BB53</f>
        <v>2.4497378691530701E-2</v>
      </c>
      <c r="AB205" s="175">
        <f>VLOOKUP(AA77,DiaInc,$A$4,FALSE)*Diabetes_model!BC53</f>
        <v>2.459326070667274E-2</v>
      </c>
      <c r="AC205" s="155"/>
      <c r="AG205" s="174">
        <f>D205*D43*PRODUCT($CJ205:CJ205)</f>
        <v>0.39591507899435302</v>
      </c>
      <c r="AH205" s="174">
        <f>E205*E43*PRODUCT($CJ205:CK205)</f>
        <v>0.39849215313422987</v>
      </c>
      <c r="AI205" s="174">
        <f>F205*F43*PRODUCT($CJ205:CL205)</f>
        <v>0.40067289479239243</v>
      </c>
      <c r="AJ205" s="174">
        <f>G205*G43*PRODUCT($CJ205:CM205)</f>
        <v>0.40246137807544141</v>
      </c>
      <c r="AK205" s="174">
        <f>H205*H43*PRODUCT($CJ205:CN205)</f>
        <v>0.61663986097576939</v>
      </c>
      <c r="AL205" s="174">
        <f>I205*I43*PRODUCT($CJ205:CO205)</f>
        <v>0.61610754112726573</v>
      </c>
      <c r="AM205" s="174">
        <f>J205*J43*PRODUCT($CJ205:CP205)</f>
        <v>0.61482630527055671</v>
      </c>
      <c r="AN205" s="174">
        <f>K205*K43*PRODUCT($CJ205:CQ205)</f>
        <v>0.61275619969905293</v>
      </c>
      <c r="AO205" s="174">
        <f>L205*L43*PRODUCT($CJ205:CR205)</f>
        <v>0.60998646622007657</v>
      </c>
      <c r="AP205" s="174">
        <f>M205*M43*PRODUCT($CJ205:CS205)</f>
        <v>0.92222901560736159</v>
      </c>
      <c r="AQ205" s="174">
        <f>N205*N43*PRODUCT($CJ205:CT205)</f>
        <v>0.91068415072702358</v>
      </c>
      <c r="AR205" s="174">
        <f>O205*O43*PRODUCT($CJ205:CU205)</f>
        <v>0.89765811334808021</v>
      </c>
      <c r="AS205" s="174">
        <f>P205*P43*PRODUCT($CJ205:CV205)</f>
        <v>0.88333253322692817</v>
      </c>
      <c r="AT205" s="174">
        <f>Q205*Q43*PRODUCT($CJ205:CW205)</f>
        <v>0.86770503974249258</v>
      </c>
      <c r="AU205" s="174">
        <f>R205*R43*PRODUCT($CJ205:CX205)</f>
        <v>1.1617680111637081</v>
      </c>
      <c r="AV205" s="174">
        <f>S205*S43*PRODUCT($CJ205:CY205)</f>
        <v>1.1304548273641195</v>
      </c>
      <c r="AW205" s="174">
        <f>T205*T43*PRODUCT($CJ205:CZ205)</f>
        <v>1.0976819597184961</v>
      </c>
      <c r="AX205" s="174">
        <f>U205*U43*PRODUCT($CJ205:DA205)</f>
        <v>1.0638612209547484</v>
      </c>
      <c r="AY205" s="174">
        <f>V205*V43*PRODUCT($CJ205:DB205)</f>
        <v>1.029075276363097</v>
      </c>
      <c r="AZ205" s="174">
        <f>W205*W43*PRODUCT($CJ205:DC205)</f>
        <v>1.0644374240635528</v>
      </c>
      <c r="BA205" s="174">
        <f>X205*X43*PRODUCT($CJ205:DD205)</f>
        <v>1.0228585186475811</v>
      </c>
      <c r="BB205" s="174">
        <f>Y205*Y43*PRODUCT($CJ205:DE205)</f>
        <v>0.97899910376175037</v>
      </c>
      <c r="BC205" s="174">
        <f>Z205*Z43*PRODUCT($CJ205:DF205)</f>
        <v>0.93391658535127231</v>
      </c>
      <c r="BD205" s="174">
        <f>AA205*AA43*PRODUCT($CJ205:DG205)</f>
        <v>0.8873274286116507</v>
      </c>
      <c r="BE205" s="174">
        <f>AB205*AB43*PRODUCT($CJ205:DH205)</f>
        <v>0.83932966674435205</v>
      </c>
      <c r="BI205" s="181">
        <f>SUM($AF205:AG205)-SUM($AF237:AG237)-SUM($C237:D237)-SUM($BH237:BI237)</f>
        <v>0.39591507899435302</v>
      </c>
      <c r="BJ205" s="181">
        <f>SUM($AF205:AH205)-SUM($AF237:AH237)-SUM($C237:E237)-SUM($BH237:BJ237)</f>
        <v>0.79266277190893164</v>
      </c>
      <c r="BK205" s="181">
        <f>SUM($AF205:AI205)-SUM($AF237:AI237)-SUM($C237:F237)-SUM($BH237:BK237)</f>
        <v>1.1892583984353704</v>
      </c>
      <c r="BL205" s="181">
        <f>SUM($AF205:AJ205)-SUM($AF237:AJ237)-SUM($C237:G237)-SUM($BH237:BL237)</f>
        <v>1.5847646800766571</v>
      </c>
      <c r="BM205" s="181">
        <f>SUM($AF205:AK205)-SUM($AF237:AK237)-SUM($C237:H237)-SUM($BH237:BM237)</f>
        <v>2.191275868537006</v>
      </c>
      <c r="BN205" s="181">
        <f>SUM($AF205:AL205)-SUM($AF237:AL237)-SUM($C237:I237)-SUM($BH237:BN237)</f>
        <v>2.7912385804433457</v>
      </c>
      <c r="BO205" s="181">
        <f>SUM($AF205:AM205)-SUM($AF237:AM237)-SUM($C237:J237)-SUM($BH237:BO237)</f>
        <v>3.3829852410115926</v>
      </c>
      <c r="BP205" s="181">
        <f>SUM($AF205:AN205)-SUM($AF237:AN237)-SUM($C237:K237)-SUM($BH237:BP237)</f>
        <v>3.9642693256951942</v>
      </c>
      <c r="BQ205" s="181">
        <f>SUM($AF205:AO205)-SUM($AF237:AO237)-SUM($C237:L237)-SUM($BH237:BQ237)</f>
        <v>4.5341026949018817</v>
      </c>
      <c r="BR205" s="181">
        <f>SUM($AF205:AP205)-SUM($AF237:AP237)-SUM($C237:M237)-SUM($BH237:BR237)</f>
        <v>5.4067448310690924</v>
      </c>
      <c r="BS205" s="181">
        <f>SUM($AF205:AQ205)-SUM($AF237:AQ237)-SUM($C237:N237)-SUM($BH237:BS237)</f>
        <v>6.2497094185251516</v>
      </c>
      <c r="BT205" s="181">
        <f>SUM($AF205:AR205)-SUM($AF237:AR237)-SUM($C237:O237)-SUM($BH237:BT237)</f>
        <v>7.0592746825564072</v>
      </c>
      <c r="BU205" s="181">
        <f>SUM($AF205:AS205)-SUM($AF237:AS237)-SUM($C237:P237)-SUM($BH237:BU237)</f>
        <v>7.833239174689604</v>
      </c>
      <c r="BV205" s="181">
        <f>SUM($AF205:AT205)-SUM($AF237:AT237)-SUM($C237:Q237)-SUM($BH237:BV237)</f>
        <v>8.5673951778956905</v>
      </c>
      <c r="BW205" s="181">
        <f>SUM($AF205:AU205)-SUM($AF237:AU237)-SUM($C237:R237)-SUM($BH237:BW237)</f>
        <v>9.5699740570880074</v>
      </c>
      <c r="BX205" s="181">
        <f>SUM($AF205:AV205)-SUM($AF237:AV237)-SUM($C237:S237)-SUM($BH237:BX237)</f>
        <v>10.506657553657837</v>
      </c>
      <c r="BY205" s="181">
        <f>SUM($AF205:AW205)-SUM($AF237:AW237)-SUM($C237:T237)-SUM($BH237:BY237)</f>
        <v>11.371754383920923</v>
      </c>
      <c r="BZ205" s="181">
        <f>SUM($AF205:AX205)-SUM($AF237:AX237)-SUM($C237:U237)-SUM($BH237:BZ237)</f>
        <v>12.165894267720601</v>
      </c>
      <c r="CA205" s="181">
        <f>SUM($AF205:AY205)-SUM($AF237:AY237)-SUM($C237:V237)-SUM($BH237:CA237)</f>
        <v>12.885501549946978</v>
      </c>
      <c r="CB205" s="181">
        <f>SUM($AF205:AZ205)-SUM($AF237:AZ237)-SUM($C237:W237)-SUM($BH237:CB237)</f>
        <v>13.642997833863099</v>
      </c>
      <c r="CC205" s="181">
        <f>SUM($AF205:BA205)-SUM($AF237:BA237)-SUM($C237:X237)-SUM($BH237:CC237)</f>
        <v>14.29845103349072</v>
      </c>
      <c r="CD205" s="181">
        <f>SUM($AF205:BB205)-SUM($AF237:BB237)-SUM($C237:Y237)-SUM($BH237:CD237)</f>
        <v>14.847624600174854</v>
      </c>
      <c r="CE205" s="181">
        <f>SUM($AF205:BC205)-SUM($AF237:BC237)-SUM($C237:Z237)-SUM($BH237:CE237)</f>
        <v>15.299389167551286</v>
      </c>
      <c r="CF205" s="181">
        <f>SUM($AF205:BD205)-SUM($AF237:BD237)-SUM($C237:AA237)-SUM($BH237:CF237)</f>
        <v>15.637751817973497</v>
      </c>
      <c r="CG205" s="181">
        <f>SUM($AF205:BE205)-SUM($AF237:BE237)-SUM($C237:AB237)-SUM($BH237:CG237)</f>
        <v>15.853487757979691</v>
      </c>
      <c r="CJ205" s="67">
        <f t="shared" ref="CJ205:DI205" si="95">1-C205</f>
        <v>1</v>
      </c>
      <c r="CK205" s="67">
        <f t="shared" si="95"/>
        <v>0.99433142370636962</v>
      </c>
      <c r="CL205" s="67">
        <f t="shared" si="95"/>
        <v>0.994246204612385</v>
      </c>
      <c r="CM205" s="67">
        <f t="shared" si="95"/>
        <v>0.99416180909484897</v>
      </c>
      <c r="CN205" s="67">
        <f t="shared" si="95"/>
        <v>0.99407836522450566</v>
      </c>
      <c r="CO205" s="67">
        <f t="shared" si="95"/>
        <v>0.99083345283306734</v>
      </c>
      <c r="CP205" s="67">
        <f t="shared" si="95"/>
        <v>0.99070953388392147</v>
      </c>
      <c r="CQ205" s="67">
        <f t="shared" si="95"/>
        <v>0.99058762776236897</v>
      </c>
      <c r="CR205" s="67">
        <f t="shared" si="95"/>
        <v>0.99046790510253579</v>
      </c>
      <c r="CS205" s="67">
        <f t="shared" si="95"/>
        <v>0.99035052488201814</v>
      </c>
      <c r="CT205" s="67">
        <f t="shared" si="95"/>
        <v>0.98515346796578496</v>
      </c>
      <c r="CU205" s="67">
        <f t="shared" si="95"/>
        <v>0.9849827547194554</v>
      </c>
      <c r="CV205" s="67">
        <f t="shared" si="95"/>
        <v>0.98481618943575067</v>
      </c>
      <c r="CW205" s="67">
        <f t="shared" si="95"/>
        <v>0.9846539112113506</v>
      </c>
      <c r="CX205" s="67">
        <f t="shared" si="95"/>
        <v>0.98449602652971779</v>
      </c>
      <c r="CY205" s="67">
        <f t="shared" si="95"/>
        <v>0.97862182518126561</v>
      </c>
      <c r="CZ205" s="67">
        <f t="shared" si="95"/>
        <v>0.97841849501653566</v>
      </c>
      <c r="DA205" s="67">
        <f t="shared" si="95"/>
        <v>0.97822130537314167</v>
      </c>
      <c r="DB205" s="67">
        <f t="shared" si="95"/>
        <v>0.97803019899756438</v>
      </c>
      <c r="DC205" s="67">
        <f t="shared" si="95"/>
        <v>0.97784506472983901</v>
      </c>
      <c r="DD205" s="67">
        <f t="shared" si="95"/>
        <v>0.97608637104008356</v>
      </c>
      <c r="DE205" s="67">
        <f t="shared" si="95"/>
        <v>0.97590856243261814</v>
      </c>
      <c r="DF205" s="67">
        <f t="shared" si="95"/>
        <v>0.97575257412256278</v>
      </c>
      <c r="DG205" s="67">
        <f t="shared" si="95"/>
        <v>0.97561756846851233</v>
      </c>
      <c r="DH205" s="67">
        <f t="shared" si="95"/>
        <v>0.97550262130846932</v>
      </c>
      <c r="DI205" s="67">
        <f t="shared" si="95"/>
        <v>0.97540673929332722</v>
      </c>
      <c r="DM205" s="188">
        <f>IF(ISERROR(BI205/D43),"",BI205/D43)</f>
        <v>5.6685762936304184E-3</v>
      </c>
      <c r="DN205" s="188">
        <f t="shared" ref="DN205:EK205" si="96">IF(ISERROR(BJ205/E43),"",BJ205/E43)</f>
        <v>1.1380314549582602E-2</v>
      </c>
      <c r="DO205" s="188">
        <f t="shared" si="96"/>
        <v>1.7131274016538196E-2</v>
      </c>
      <c r="DP205" s="188">
        <f t="shared" si="96"/>
        <v>2.2917348746790939E-2</v>
      </c>
      <c r="DQ205" s="188">
        <f t="shared" si="96"/>
        <v>3.1825412584694054E-2</v>
      </c>
      <c r="DR205" s="188">
        <f t="shared" si="96"/>
        <v>4.0745664366663825E-2</v>
      </c>
      <c r="DS205" s="188">
        <f t="shared" si="96"/>
        <v>4.9670274967107658E-2</v>
      </c>
      <c r="DT205" s="188">
        <f t="shared" si="96"/>
        <v>5.858770716302799E-2</v>
      </c>
      <c r="DU205" s="188">
        <f t="shared" si="96"/>
        <v>6.7492879586553145E-2</v>
      </c>
      <c r="DV205" s="188">
        <f t="shared" si="96"/>
        <v>8.111369054363686E-2</v>
      </c>
      <c r="DW205" s="188">
        <f t="shared" si="96"/>
        <v>9.4614622706248874E-2</v>
      </c>
      <c r="DX205" s="188">
        <f t="shared" si="96"/>
        <v>0.10797779754830264</v>
      </c>
      <c r="DY205" s="188">
        <f t="shared" si="96"/>
        <v>0.12119218481513072</v>
      </c>
      <c r="DZ205" s="188">
        <f t="shared" si="96"/>
        <v>0.13423416124062787</v>
      </c>
      <c r="EA205" s="188">
        <f t="shared" si="96"/>
        <v>0.15202649937163529</v>
      </c>
      <c r="EB205" s="188">
        <f t="shared" si="96"/>
        <v>0.16945926312275345</v>
      </c>
      <c r="EC205" s="188">
        <f t="shared" si="96"/>
        <v>0.18650035604178616</v>
      </c>
      <c r="ED205" s="188">
        <f t="shared" si="96"/>
        <v>0.20315109864365319</v>
      </c>
      <c r="EE205" s="188">
        <f t="shared" si="96"/>
        <v>0.21938701873668884</v>
      </c>
      <c r="EF205" s="188">
        <f t="shared" si="96"/>
        <v>0.23702353308040736</v>
      </c>
      <c r="EG205" s="188">
        <f t="shared" si="96"/>
        <v>0.25420301459640376</v>
      </c>
      <c r="EH205" s="188">
        <f t="shared" si="96"/>
        <v>0.27089064546966402</v>
      </c>
      <c r="EI205" s="188">
        <f t="shared" si="96"/>
        <v>0.28710212441693039</v>
      </c>
      <c r="EJ205" s="188">
        <f t="shared" si="96"/>
        <v>0.30274921581384134</v>
      </c>
      <c r="EK205" s="188">
        <f t="shared" si="96"/>
        <v>0.31776773865423508</v>
      </c>
    </row>
    <row r="206" spans="1:141" x14ac:dyDescent="0.3">
      <c r="B206" s="1">
        <v>2</v>
      </c>
      <c r="C206" s="155"/>
      <c r="D206" s="175"/>
      <c r="E206" s="175">
        <f>VLOOKUP(D78,DiaInc,$A$4,FALSE)*Diabetes_model!AF54</f>
        <v>5.6685762936304184E-3</v>
      </c>
      <c r="F206" s="175">
        <f>VLOOKUP(E78,DiaInc,$A$4,FALSE)*Diabetes_model!AG54</f>
        <v>5.7537953876149513E-3</v>
      </c>
      <c r="G206" s="175">
        <f>VLOOKUP(F78,DiaInc,$A$4,FALSE)*Diabetes_model!AH54</f>
        <v>5.8381909051510843E-3</v>
      </c>
      <c r="H206" s="175">
        <f>VLOOKUP(G78,DiaInc,$A$4,FALSE)*Diabetes_model!AI54</f>
        <v>5.921634775494301E-3</v>
      </c>
      <c r="I206" s="175">
        <f>VLOOKUP(H78,DiaInc,$A$4,FALSE)*Diabetes_model!AJ54</f>
        <v>9.1665471669326853E-3</v>
      </c>
      <c r="J206" s="175">
        <f>VLOOKUP(I78,DiaInc,$A$4,FALSE)*Diabetes_model!AK54</f>
        <v>9.2904661160785416E-3</v>
      </c>
      <c r="K206" s="175">
        <f>VLOOKUP(J78,DiaInc,$A$4,FALSE)*Diabetes_model!AL54</f>
        <v>9.4123722376310281E-3</v>
      </c>
      <c r="L206" s="175">
        <f>VLOOKUP(K78,DiaInc,$A$4,FALSE)*Diabetes_model!AM54</f>
        <v>9.5320948974642605E-3</v>
      </c>
      <c r="M206" s="175">
        <f>VLOOKUP(L78,DiaInc,$A$4,FALSE)*Diabetes_model!AN54</f>
        <v>9.649475117981865E-3</v>
      </c>
      <c r="N206" s="175">
        <f>VLOOKUP(M78,DiaInc,$A$4,FALSE)*Diabetes_model!AO54</f>
        <v>1.4846532034214989E-2</v>
      </c>
      <c r="O206" s="175">
        <f>VLOOKUP(N78,DiaInc,$A$4,FALSE)*Diabetes_model!AP54</f>
        <v>1.501724528054461E-2</v>
      </c>
      <c r="P206" s="175">
        <f>VLOOKUP(O78,DiaInc,$A$4,FALSE)*Diabetes_model!AQ54</f>
        <v>1.5183810564249287E-2</v>
      </c>
      <c r="Q206" s="175">
        <f>VLOOKUP(P78,DiaInc,$A$4,FALSE)*Diabetes_model!AR54</f>
        <v>1.5346088788649414E-2</v>
      </c>
      <c r="R206" s="175">
        <f>VLOOKUP(Q78,DiaInc,$A$4,FALSE)*Diabetes_model!AS54</f>
        <v>1.5503973470282236E-2</v>
      </c>
      <c r="S206" s="175">
        <f>VLOOKUP(R78,DiaInc,$A$4,FALSE)*Diabetes_model!AT54</f>
        <v>2.1378174818734434E-2</v>
      </c>
      <c r="T206" s="175">
        <f>VLOOKUP(S78,DiaInc,$A$4,FALSE)*Diabetes_model!AU54</f>
        <v>2.1581504983464336E-2</v>
      </c>
      <c r="U206" s="175">
        <f>VLOOKUP(T78,DiaInc,$A$4,FALSE)*Diabetes_model!AV54</f>
        <v>2.1778694626858379E-2</v>
      </c>
      <c r="V206" s="175">
        <f>VLOOKUP(U78,DiaInc,$A$4,FALSE)*Diabetes_model!AW54</f>
        <v>2.1969801002435587E-2</v>
      </c>
      <c r="W206" s="175">
        <f>VLOOKUP(V78,DiaInc,$A$4,FALSE)*Diabetes_model!AX54</f>
        <v>2.2154935270160971E-2</v>
      </c>
      <c r="X206" s="175">
        <f>VLOOKUP(W78,DiaInc,$A$4,FALSE)*Diabetes_model!AY54</f>
        <v>2.3913628959916472E-2</v>
      </c>
      <c r="Y206" s="175">
        <f>VLOOKUP(X78,DiaInc,$A$4,FALSE)*Diabetes_model!AZ54</f>
        <v>2.4091437567381888E-2</v>
      </c>
      <c r="Z206" s="175">
        <f>VLOOKUP(Y78,DiaInc,$A$4,FALSE)*Diabetes_model!BA54</f>
        <v>2.4247425877437268E-2</v>
      </c>
      <c r="AA206" s="175">
        <f>VLOOKUP(Z78,DiaInc,$A$4,FALSE)*Diabetes_model!BB54</f>
        <v>2.4382431531487642E-2</v>
      </c>
      <c r="AB206" s="175">
        <f>VLOOKUP(AA78,DiaInc,$A$4,FALSE)*Diabetes_model!BC54</f>
        <v>2.4497378691530701E-2</v>
      </c>
      <c r="AC206" s="155"/>
      <c r="AD206" s="155"/>
      <c r="AG206" s="174">
        <f>D206*D44*PRODUCT($CJ206:CJ206)</f>
        <v>0</v>
      </c>
      <c r="AH206" s="174">
        <f>E206*E44*PRODUCT($CJ206:CK206)</f>
        <v>0</v>
      </c>
      <c r="AI206" s="174">
        <f>F206*F44*PRODUCT($CJ206:CL206)</f>
        <v>0</v>
      </c>
      <c r="AJ206" s="174">
        <f>G206*G44*PRODUCT($CJ206:CM206)</f>
        <v>0</v>
      </c>
      <c r="AK206" s="174">
        <f>H206*H44*PRODUCT($CJ206:CN206)</f>
        <v>0</v>
      </c>
      <c r="AL206" s="174">
        <f>I206*I44*PRODUCT($CJ206:CO206)</f>
        <v>0</v>
      </c>
      <c r="AM206" s="174">
        <f>J206*J44*PRODUCT($CJ206:CP206)</f>
        <v>0</v>
      </c>
      <c r="AN206" s="174">
        <f>K206*K44*PRODUCT($CJ206:CQ206)</f>
        <v>0</v>
      </c>
      <c r="AO206" s="174">
        <f>L206*L44*PRODUCT($CJ206:CR206)</f>
        <v>0</v>
      </c>
      <c r="AP206" s="174">
        <f>M206*M44*PRODUCT($CJ206:CS206)</f>
        <v>0</v>
      </c>
      <c r="AQ206" s="174">
        <f>N206*N44*PRODUCT($CJ206:CT206)</f>
        <v>0</v>
      </c>
      <c r="AR206" s="174">
        <f>O206*O44*PRODUCT($CJ206:CU206)</f>
        <v>0</v>
      </c>
      <c r="AS206" s="174">
        <f>P206*P44*PRODUCT($CJ206:CV206)</f>
        <v>0</v>
      </c>
      <c r="AT206" s="174">
        <f>Q206*Q44*PRODUCT($CJ206:CW206)</f>
        <v>0</v>
      </c>
      <c r="AU206" s="174">
        <f>R206*R44*PRODUCT($CJ206:CX206)</f>
        <v>0</v>
      </c>
      <c r="AV206" s="174">
        <f>S206*S44*PRODUCT($CJ206:CY206)</f>
        <v>0</v>
      </c>
      <c r="AW206" s="174">
        <f>T206*T44*PRODUCT($CJ206:CZ206)</f>
        <v>0</v>
      </c>
      <c r="AX206" s="174">
        <f>U206*U44*PRODUCT($CJ206:DA206)</f>
        <v>0</v>
      </c>
      <c r="AY206" s="174">
        <f>V206*V44*PRODUCT($CJ206:DB206)</f>
        <v>0</v>
      </c>
      <c r="AZ206" s="174">
        <f>W206*W44*PRODUCT($CJ206:DC206)</f>
        <v>0</v>
      </c>
      <c r="BA206" s="174">
        <f>X206*X44*PRODUCT($CJ206:DD206)</f>
        <v>0</v>
      </c>
      <c r="BB206" s="174">
        <f>Y206*Y44*PRODUCT($CJ206:DE206)</f>
        <v>0</v>
      </c>
      <c r="BC206" s="174">
        <f>Z206*Z44*PRODUCT($CJ206:DF206)</f>
        <v>0</v>
      </c>
      <c r="BD206" s="174">
        <f>AA206*AA44*PRODUCT($CJ206:DG206)</f>
        <v>0</v>
      </c>
      <c r="BE206" s="174">
        <f>AB206*AB44*PRODUCT($CJ206:DH206)</f>
        <v>0</v>
      </c>
      <c r="BF206" s="93"/>
      <c r="BI206" s="181">
        <f>SUM($AF206:AG206)-SUM($AF238:AG238)-SUM($C238:D238)-SUM($BH238:BI238)</f>
        <v>0</v>
      </c>
      <c r="BJ206" s="181">
        <f>SUM($AF206:AH206)-SUM($AF238:AH238)-SUM($C238:E238)-SUM($BH238:BJ238)</f>
        <v>0</v>
      </c>
      <c r="BK206" s="181">
        <f>SUM($AF206:AI206)-SUM($AF238:AI238)-SUM($C238:F238)-SUM($BH238:BK238)</f>
        <v>0</v>
      </c>
      <c r="BL206" s="181">
        <f>SUM($AF206:AJ206)-SUM($AF238:AJ238)-SUM($C238:G238)-SUM($BH238:BL238)</f>
        <v>0</v>
      </c>
      <c r="BM206" s="181">
        <f>SUM($AF206:AK206)-SUM($AF238:AK238)-SUM($C238:H238)-SUM($BH238:BM238)</f>
        <v>0</v>
      </c>
      <c r="BN206" s="181">
        <f>SUM($AF206:AL206)-SUM($AF238:AL238)-SUM($C238:I238)-SUM($BH238:BN238)</f>
        <v>0</v>
      </c>
      <c r="BO206" s="181">
        <f>SUM($AF206:AM206)-SUM($AF238:AM238)-SUM($C238:J238)-SUM($BH238:BO238)</f>
        <v>0</v>
      </c>
      <c r="BP206" s="181">
        <f>SUM($AF206:AN206)-SUM($AF238:AN238)-SUM($C238:K238)-SUM($BH238:BP238)</f>
        <v>0</v>
      </c>
      <c r="BQ206" s="181">
        <f>SUM($AF206:AO206)-SUM($AF238:AO238)-SUM($C238:L238)-SUM($BH238:BQ238)</f>
        <v>0</v>
      </c>
      <c r="BR206" s="181">
        <f>SUM($AF206:AP206)-SUM($AF238:AP238)-SUM($C238:M238)-SUM($BH238:BR238)</f>
        <v>0</v>
      </c>
      <c r="BS206" s="181">
        <f>SUM($AF206:AQ206)-SUM($AF238:AQ238)-SUM($C238:N238)-SUM($BH238:BS238)</f>
        <v>0</v>
      </c>
      <c r="BT206" s="181">
        <f>SUM($AF206:AR206)-SUM($AF238:AR238)-SUM($C238:O238)-SUM($BH238:BT238)</f>
        <v>0</v>
      </c>
      <c r="BU206" s="181">
        <f>SUM($AF206:AS206)-SUM($AF238:AS238)-SUM($C238:P238)-SUM($BH238:BU238)</f>
        <v>0</v>
      </c>
      <c r="BV206" s="181">
        <f>SUM($AF206:AT206)-SUM($AF238:AT238)-SUM($C238:Q238)-SUM($BH238:BV238)</f>
        <v>0</v>
      </c>
      <c r="BW206" s="181">
        <f>SUM($AF206:AU206)-SUM($AF238:AU238)-SUM($C238:R238)-SUM($BH238:BW238)</f>
        <v>0</v>
      </c>
      <c r="BX206" s="181">
        <f>SUM($AF206:AV206)-SUM($AF238:AV238)-SUM($C238:S238)-SUM($BH238:BX238)</f>
        <v>0</v>
      </c>
      <c r="BY206" s="181">
        <f>SUM($AF206:AW206)-SUM($AF238:AW238)-SUM($C238:T238)-SUM($BH238:BY238)</f>
        <v>0</v>
      </c>
      <c r="BZ206" s="181">
        <f>SUM($AF206:AX206)-SUM($AF238:AX238)-SUM($C238:U238)-SUM($BH238:BZ238)</f>
        <v>0</v>
      </c>
      <c r="CA206" s="181">
        <f>SUM($AF206:AY206)-SUM($AF238:AY238)-SUM($C238:V238)-SUM($BH238:CA238)</f>
        <v>0</v>
      </c>
      <c r="CB206" s="181">
        <f>SUM($AF206:AZ206)-SUM($AF238:AZ238)-SUM($C238:W238)-SUM($BH238:CB238)</f>
        <v>0</v>
      </c>
      <c r="CC206" s="181">
        <f>SUM($AF206:BA206)-SUM($AF238:BA238)-SUM($C238:X238)-SUM($BH238:CC238)</f>
        <v>0</v>
      </c>
      <c r="CD206" s="181">
        <f>SUM($AF206:BB206)-SUM($AF238:BB238)-SUM($C238:Y238)-SUM($BH238:CD238)</f>
        <v>0</v>
      </c>
      <c r="CE206" s="181">
        <f>SUM($AF206:BC206)-SUM($AF238:BC238)-SUM($C238:Z238)-SUM($BH238:CE238)</f>
        <v>0</v>
      </c>
      <c r="CF206" s="181">
        <f>SUM($AF206:BD206)-SUM($AF238:BD238)-SUM($C238:AA238)-SUM($BH238:CF238)</f>
        <v>0</v>
      </c>
      <c r="CG206" s="181">
        <f>SUM($AF206:BE206)-SUM($AF238:BE238)-SUM($C238:AB238)-SUM($BH238:CG238)</f>
        <v>0</v>
      </c>
      <c r="CH206" s="52"/>
      <c r="CJ206" s="67"/>
      <c r="CK206" s="67">
        <f t="shared" ref="CK206:CP206" si="97">1-D206</f>
        <v>1</v>
      </c>
      <c r="CL206" s="67">
        <f t="shared" si="97"/>
        <v>0.99433142370636962</v>
      </c>
      <c r="CM206" s="67">
        <f t="shared" si="97"/>
        <v>0.994246204612385</v>
      </c>
      <c r="CN206" s="67">
        <f t="shared" si="97"/>
        <v>0.99416180909484897</v>
      </c>
      <c r="CO206" s="67">
        <f t="shared" si="97"/>
        <v>0.99407836522450566</v>
      </c>
      <c r="CP206" s="67">
        <f t="shared" si="97"/>
        <v>0.99083345283306734</v>
      </c>
      <c r="CQ206" s="67">
        <f t="shared" ref="CQ206:CQ211" si="98">1-J206</f>
        <v>0.99070953388392147</v>
      </c>
      <c r="CR206" s="67">
        <f t="shared" ref="CR206:CR212" si="99">1-K206</f>
        <v>0.99058762776236897</v>
      </c>
      <c r="CS206" s="67">
        <f t="shared" ref="CS206:CS213" si="100">1-L206</f>
        <v>0.99046790510253579</v>
      </c>
      <c r="CT206" s="67">
        <f t="shared" ref="CT206:CT214" si="101">1-M206</f>
        <v>0.99035052488201814</v>
      </c>
      <c r="CU206" s="67">
        <f t="shared" ref="CU206:CU215" si="102">1-N206</f>
        <v>0.98515346796578496</v>
      </c>
      <c r="CV206" s="67">
        <f t="shared" ref="CV206:CV216" si="103">1-O206</f>
        <v>0.9849827547194554</v>
      </c>
      <c r="CW206" s="67">
        <f t="shared" ref="CW206:CW218" si="104">1-P206</f>
        <v>0.98481618943575067</v>
      </c>
      <c r="CX206" s="67">
        <f t="shared" ref="CX206:CX219" si="105">1-Q206</f>
        <v>0.9846539112113506</v>
      </c>
      <c r="CY206" s="67">
        <f t="shared" ref="CY206:CY220" si="106">1-R206</f>
        <v>0.98449602652971779</v>
      </c>
      <c r="CZ206" s="67">
        <f t="shared" ref="CZ206:CZ221" si="107">1-S206</f>
        <v>0.97862182518126561</v>
      </c>
      <c r="DA206" s="67">
        <f t="shared" ref="DA206:DA222" si="108">1-T206</f>
        <v>0.97841849501653566</v>
      </c>
      <c r="DB206" s="67">
        <f t="shared" ref="DB206:DB223" si="109">1-U206</f>
        <v>0.97822130537314167</v>
      </c>
      <c r="DC206" s="67">
        <f t="shared" ref="DC206:DC224" si="110">1-V206</f>
        <v>0.97803019899756438</v>
      </c>
      <c r="DD206" s="67">
        <f t="shared" ref="DD206:DD225" si="111">1-W206</f>
        <v>0.97784506472983901</v>
      </c>
      <c r="DE206" s="67">
        <f t="shared" ref="DE206:DE226" si="112">1-X206</f>
        <v>0.97608637104008356</v>
      </c>
      <c r="DF206" s="67">
        <f t="shared" ref="DF206:DF227" si="113">1-Y206</f>
        <v>0.97590856243261814</v>
      </c>
      <c r="DG206" s="67">
        <f t="shared" ref="DG206:DG228" si="114">1-Z206</f>
        <v>0.97575257412256278</v>
      </c>
      <c r="DH206" s="67">
        <f t="shared" ref="DH206:DI230" si="115">1-AA206</f>
        <v>0.97561756846851233</v>
      </c>
      <c r="DI206" s="67">
        <f t="shared" ref="DI206:DI229" si="116">1-AB206</f>
        <v>0.97550262130846932</v>
      </c>
      <c r="DJ206" s="67"/>
      <c r="DM206" s="188" t="str">
        <f t="shared" ref="DM206:DM230" si="117">IF(ISERROR(BI206/D44),"",BI206/D44)</f>
        <v/>
      </c>
      <c r="DN206" s="188" t="str">
        <f t="shared" ref="DN206:DN230" si="118">IF(ISERROR(BJ206/E44),"",BJ206/E44)</f>
        <v/>
      </c>
      <c r="DO206" s="188" t="str">
        <f t="shared" ref="DO206:DO230" si="119">IF(ISERROR(BK206/F44),"",BK206/F44)</f>
        <v/>
      </c>
      <c r="DP206" s="188" t="str">
        <f t="shared" ref="DP206:DP230" si="120">IF(ISERROR(BL206/G44),"",BL206/G44)</f>
        <v/>
      </c>
      <c r="DQ206" s="188" t="str">
        <f t="shared" ref="DQ206:DQ230" si="121">IF(ISERROR(BM206/H44),"",BM206/H44)</f>
        <v/>
      </c>
      <c r="DR206" s="188" t="str">
        <f t="shared" ref="DR206:DR230" si="122">IF(ISERROR(BN206/I44),"",BN206/I44)</f>
        <v/>
      </c>
      <c r="DS206" s="188" t="str">
        <f t="shared" ref="DS206:DS230" si="123">IF(ISERROR(BO206/J44),"",BO206/J44)</f>
        <v/>
      </c>
      <c r="DT206" s="188" t="str">
        <f t="shared" ref="DT206:DT230" si="124">IF(ISERROR(BP206/K44),"",BP206/K44)</f>
        <v/>
      </c>
      <c r="DU206" s="188" t="str">
        <f t="shared" ref="DU206:DU230" si="125">IF(ISERROR(BQ206/L44),"",BQ206/L44)</f>
        <v/>
      </c>
      <c r="DV206" s="188" t="str">
        <f t="shared" ref="DV206:DV230" si="126">IF(ISERROR(BR206/M44),"",BR206/M44)</f>
        <v/>
      </c>
      <c r="DW206" s="188" t="str">
        <f t="shared" ref="DW206:DW230" si="127">IF(ISERROR(BS206/N44),"",BS206/N44)</f>
        <v/>
      </c>
      <c r="DX206" s="188" t="str">
        <f t="shared" ref="DX206:DX230" si="128">IF(ISERROR(BT206/O44),"",BT206/O44)</f>
        <v/>
      </c>
      <c r="DY206" s="188" t="str">
        <f t="shared" ref="DY206:DY230" si="129">IF(ISERROR(BU206/P44),"",BU206/P44)</f>
        <v/>
      </c>
      <c r="DZ206" s="188" t="str">
        <f t="shared" ref="DZ206:DZ230" si="130">IF(ISERROR(BV206/Q44),"",BV206/Q44)</f>
        <v/>
      </c>
      <c r="EA206" s="188" t="str">
        <f t="shared" ref="EA206:EA230" si="131">IF(ISERROR(BW206/R44),"",BW206/R44)</f>
        <v/>
      </c>
      <c r="EB206" s="188" t="str">
        <f t="shared" ref="EB206:EB230" si="132">IF(ISERROR(BX206/S44),"",BX206/S44)</f>
        <v/>
      </c>
      <c r="EC206" s="188" t="str">
        <f t="shared" ref="EC206:EC230" si="133">IF(ISERROR(BY206/T44),"",BY206/T44)</f>
        <v/>
      </c>
      <c r="ED206" s="188" t="str">
        <f t="shared" ref="ED206:ED230" si="134">IF(ISERROR(BZ206/U44),"",BZ206/U44)</f>
        <v/>
      </c>
      <c r="EE206" s="188" t="str">
        <f t="shared" ref="EE206:EE230" si="135">IF(ISERROR(CA206/V44),"",CA206/V44)</f>
        <v/>
      </c>
      <c r="EF206" s="188" t="str">
        <f t="shared" ref="EF206:EF230" si="136">IF(ISERROR(CB206/W44),"",CB206/W44)</f>
        <v/>
      </c>
      <c r="EG206" s="188" t="str">
        <f t="shared" ref="EG206:EG230" si="137">IF(ISERROR(CC206/X44),"",CC206/X44)</f>
        <v/>
      </c>
      <c r="EH206" s="188" t="str">
        <f t="shared" ref="EH206:EH230" si="138">IF(ISERROR(CD206/Y44),"",CD206/Y44)</f>
        <v/>
      </c>
      <c r="EI206" s="188" t="str">
        <f t="shared" ref="EI206:EI230" si="139">IF(ISERROR(CE206/Z44),"",CE206/Z44)</f>
        <v/>
      </c>
      <c r="EJ206" s="188" t="str">
        <f t="shared" ref="EJ206:EJ230" si="140">IF(ISERROR(CF206/AA44),"",CF206/AA44)</f>
        <v/>
      </c>
      <c r="EK206" s="188" t="str">
        <f t="shared" ref="EK206:EK230" si="141">IF(ISERROR(CG206/AB44),"",CG206/AB44)</f>
        <v/>
      </c>
    </row>
    <row r="207" spans="1:141" x14ac:dyDescent="0.3">
      <c r="B207" s="1">
        <v>3</v>
      </c>
      <c r="C207" s="155"/>
      <c r="D207" s="175"/>
      <c r="E207" s="175"/>
      <c r="F207" s="175">
        <f>VLOOKUP(E79,DiaInc,$A$4,FALSE)*Diabetes_model!AG55</f>
        <v>5.6685762936304184E-3</v>
      </c>
      <c r="G207" s="175">
        <f>VLOOKUP(F79,DiaInc,$A$4,FALSE)*Diabetes_model!AH55</f>
        <v>5.7537953876149513E-3</v>
      </c>
      <c r="H207" s="175">
        <f>VLOOKUP(G79,DiaInc,$A$4,FALSE)*Diabetes_model!AI55</f>
        <v>5.8381909051510843E-3</v>
      </c>
      <c r="I207" s="175">
        <f>VLOOKUP(H79,DiaInc,$A$4,FALSE)*Diabetes_model!AJ55</f>
        <v>5.921634775494301E-3</v>
      </c>
      <c r="J207" s="175">
        <f>VLOOKUP(I79,DiaInc,$A$4,FALSE)*Diabetes_model!AK55</f>
        <v>9.1665471669326853E-3</v>
      </c>
      <c r="K207" s="175">
        <f>VLOOKUP(J79,DiaInc,$A$4,FALSE)*Diabetes_model!AL55</f>
        <v>9.2904661160785416E-3</v>
      </c>
      <c r="L207" s="175">
        <f>VLOOKUP(K79,DiaInc,$A$4,FALSE)*Diabetes_model!AM55</f>
        <v>9.4123722376310281E-3</v>
      </c>
      <c r="M207" s="175">
        <f>VLOOKUP(L79,DiaInc,$A$4,FALSE)*Diabetes_model!AN55</f>
        <v>9.5320948974642605E-3</v>
      </c>
      <c r="N207" s="175">
        <f>VLOOKUP(M79,DiaInc,$A$4,FALSE)*Diabetes_model!AO55</f>
        <v>9.649475117981865E-3</v>
      </c>
      <c r="O207" s="175">
        <f>VLOOKUP(N79,DiaInc,$A$4,FALSE)*Diabetes_model!AP55</f>
        <v>1.4846532034214989E-2</v>
      </c>
      <c r="P207" s="175">
        <f>VLOOKUP(O79,DiaInc,$A$4,FALSE)*Diabetes_model!AQ55</f>
        <v>1.501724528054461E-2</v>
      </c>
      <c r="Q207" s="175">
        <f>VLOOKUP(P79,DiaInc,$A$4,FALSE)*Diabetes_model!AR55</f>
        <v>1.5183810564249287E-2</v>
      </c>
      <c r="R207" s="175">
        <f>VLOOKUP(Q79,DiaInc,$A$4,FALSE)*Diabetes_model!AS55</f>
        <v>1.5346088788649414E-2</v>
      </c>
      <c r="S207" s="175">
        <f>VLOOKUP(R79,DiaInc,$A$4,FALSE)*Diabetes_model!AT55</f>
        <v>1.5503973470282236E-2</v>
      </c>
      <c r="T207" s="175">
        <f>VLOOKUP(S79,DiaInc,$A$4,FALSE)*Diabetes_model!AU55</f>
        <v>2.1378174818734434E-2</v>
      </c>
      <c r="U207" s="175">
        <f>VLOOKUP(T79,DiaInc,$A$4,FALSE)*Diabetes_model!AV55</f>
        <v>2.1581504983464336E-2</v>
      </c>
      <c r="V207" s="175">
        <f>VLOOKUP(U79,DiaInc,$A$4,FALSE)*Diabetes_model!AW55</f>
        <v>2.1778694626858379E-2</v>
      </c>
      <c r="W207" s="175">
        <f>VLOOKUP(V79,DiaInc,$A$4,FALSE)*Diabetes_model!AX55</f>
        <v>2.1969801002435587E-2</v>
      </c>
      <c r="X207" s="175">
        <f>VLOOKUP(W79,DiaInc,$A$4,FALSE)*Diabetes_model!AY55</f>
        <v>2.2154935270160971E-2</v>
      </c>
      <c r="Y207" s="175">
        <f>VLOOKUP(X79,DiaInc,$A$4,FALSE)*Diabetes_model!AZ55</f>
        <v>2.3913628959916472E-2</v>
      </c>
      <c r="Z207" s="175">
        <f>VLOOKUP(Y79,DiaInc,$A$4,FALSE)*Diabetes_model!BA55</f>
        <v>2.4091437567381888E-2</v>
      </c>
      <c r="AA207" s="175">
        <f>VLOOKUP(Z79,DiaInc,$A$4,FALSE)*Diabetes_model!BB55</f>
        <v>2.4247425877437268E-2</v>
      </c>
      <c r="AB207" s="175">
        <f>VLOOKUP(AA79,DiaInc,$A$4,FALSE)*Diabetes_model!BC55</f>
        <v>2.4382431531487642E-2</v>
      </c>
      <c r="AC207" s="155"/>
      <c r="AD207" s="155"/>
      <c r="AE207" s="155"/>
      <c r="AG207" s="174">
        <f>D207*D45*PRODUCT($CJ207:CJ207)</f>
        <v>0</v>
      </c>
      <c r="AH207" s="174">
        <f>E207*E45*PRODUCT($CJ207:CK207)</f>
        <v>0</v>
      </c>
      <c r="AI207" s="174">
        <f>F207*F45*PRODUCT($CJ207:CL207)</f>
        <v>0</v>
      </c>
      <c r="AJ207" s="174">
        <f>G207*G45*PRODUCT($CJ207:CM207)</f>
        <v>0</v>
      </c>
      <c r="AK207" s="174">
        <f>H207*H45*PRODUCT($CJ207:CN207)</f>
        <v>0</v>
      </c>
      <c r="AL207" s="174">
        <f>I207*I45*PRODUCT($CJ207:CO207)</f>
        <v>0</v>
      </c>
      <c r="AM207" s="174">
        <f>J207*J45*PRODUCT($CJ207:CP207)</f>
        <v>0</v>
      </c>
      <c r="AN207" s="174">
        <f>K207*K45*PRODUCT($CJ207:CQ207)</f>
        <v>0</v>
      </c>
      <c r="AO207" s="174">
        <f>L207*L45*PRODUCT($CJ207:CR207)</f>
        <v>0</v>
      </c>
      <c r="AP207" s="174">
        <f>M207*M45*PRODUCT($CJ207:CS207)</f>
        <v>0</v>
      </c>
      <c r="AQ207" s="174">
        <f>N207*N45*PRODUCT($CJ207:CT207)</f>
        <v>0</v>
      </c>
      <c r="AR207" s="174">
        <f>O207*O45*PRODUCT($CJ207:CU207)</f>
        <v>0</v>
      </c>
      <c r="AS207" s="174">
        <f>P207*P45*PRODUCT($CJ207:CV207)</f>
        <v>0</v>
      </c>
      <c r="AT207" s="174">
        <f>Q207*Q45*PRODUCT($CJ207:CW207)</f>
        <v>0</v>
      </c>
      <c r="AU207" s="174">
        <f>R207*R45*PRODUCT($CJ207:CX207)</f>
        <v>0</v>
      </c>
      <c r="AV207" s="174">
        <f>S207*S45*PRODUCT($CJ207:CY207)</f>
        <v>0</v>
      </c>
      <c r="AW207" s="174">
        <f>T207*T45*PRODUCT($CJ207:CZ207)</f>
        <v>0</v>
      </c>
      <c r="AX207" s="174">
        <f>U207*U45*PRODUCT($CJ207:DA207)</f>
        <v>0</v>
      </c>
      <c r="AY207" s="174">
        <f>V207*V45*PRODUCT($CJ207:DB207)</f>
        <v>0</v>
      </c>
      <c r="AZ207" s="174">
        <f>W207*W45*PRODUCT($CJ207:DC207)</f>
        <v>0</v>
      </c>
      <c r="BA207" s="174">
        <f>X207*X45*PRODUCT($CJ207:DD207)</f>
        <v>0</v>
      </c>
      <c r="BB207" s="174">
        <f>Y207*Y45*PRODUCT($CJ207:DE207)</f>
        <v>0</v>
      </c>
      <c r="BC207" s="174">
        <f>Z207*Z45*PRODUCT($CJ207:DF207)</f>
        <v>0</v>
      </c>
      <c r="BD207" s="174">
        <f>AA207*AA45*PRODUCT($CJ207:DG207)</f>
        <v>0</v>
      </c>
      <c r="BE207" s="174">
        <f>AB207*AB45*PRODUCT($CJ207:DH207)</f>
        <v>0</v>
      </c>
      <c r="BF207" s="93"/>
      <c r="BG207" s="93"/>
      <c r="BI207" s="181">
        <f>SUM($AF207:AG207)-SUM($AF239:AG239)-SUM($C239:D239)-SUM($BH239:BI239)</f>
        <v>0</v>
      </c>
      <c r="BJ207" s="181">
        <f>SUM($AF207:AH207)-SUM($AF239:AH239)-SUM($C239:E239)-SUM($BH239:BJ239)</f>
        <v>0</v>
      </c>
      <c r="BK207" s="181">
        <f>SUM($AF207:AI207)-SUM($AF239:AI239)-SUM($C239:F239)-SUM($BH239:BK239)</f>
        <v>0</v>
      </c>
      <c r="BL207" s="181">
        <f>SUM($AF207:AJ207)-SUM($AF239:AJ239)-SUM($C239:G239)-SUM($BH239:BL239)</f>
        <v>0</v>
      </c>
      <c r="BM207" s="181">
        <f>SUM($AF207:AK207)-SUM($AF239:AK239)-SUM($C239:H239)-SUM($BH239:BM239)</f>
        <v>0</v>
      </c>
      <c r="BN207" s="181">
        <f>SUM($AF207:AL207)-SUM($AF239:AL239)-SUM($C239:I239)-SUM($BH239:BN239)</f>
        <v>0</v>
      </c>
      <c r="BO207" s="181">
        <f>SUM($AF207:AM207)-SUM($AF239:AM239)-SUM($C239:J239)-SUM($BH239:BO239)</f>
        <v>0</v>
      </c>
      <c r="BP207" s="181">
        <f>SUM($AF207:AN207)-SUM($AF239:AN239)-SUM($C239:K239)-SUM($BH239:BP239)</f>
        <v>0</v>
      </c>
      <c r="BQ207" s="181">
        <f>SUM($AF207:AO207)-SUM($AF239:AO239)-SUM($C239:L239)-SUM($BH239:BQ239)</f>
        <v>0</v>
      </c>
      <c r="BR207" s="181">
        <f>SUM($AF207:AP207)-SUM($AF239:AP239)-SUM($C239:M239)-SUM($BH239:BR239)</f>
        <v>0</v>
      </c>
      <c r="BS207" s="181">
        <f>SUM($AF207:AQ207)-SUM($AF239:AQ239)-SUM($C239:N239)-SUM($BH239:BS239)</f>
        <v>0</v>
      </c>
      <c r="BT207" s="181">
        <f>SUM($AF207:AR207)-SUM($AF239:AR239)-SUM($C239:O239)-SUM($BH239:BT239)</f>
        <v>0</v>
      </c>
      <c r="BU207" s="181">
        <f>SUM($AF207:AS207)-SUM($AF239:AS239)-SUM($C239:P239)-SUM($BH239:BU239)</f>
        <v>0</v>
      </c>
      <c r="BV207" s="181">
        <f>SUM($AF207:AT207)-SUM($AF239:AT239)-SUM($C239:Q239)-SUM($BH239:BV239)</f>
        <v>0</v>
      </c>
      <c r="BW207" s="181">
        <f>SUM($AF207:AU207)-SUM($AF239:AU239)-SUM($C239:R239)-SUM($BH239:BW239)</f>
        <v>0</v>
      </c>
      <c r="BX207" s="181">
        <f>SUM($AF207:AV207)-SUM($AF239:AV239)-SUM($C239:S239)-SUM($BH239:BX239)</f>
        <v>0</v>
      </c>
      <c r="BY207" s="181">
        <f>SUM($AF207:AW207)-SUM($AF239:AW239)-SUM($C239:T239)-SUM($BH239:BY239)</f>
        <v>0</v>
      </c>
      <c r="BZ207" s="181">
        <f>SUM($AF207:AX207)-SUM($AF239:AX239)-SUM($C239:U239)-SUM($BH239:BZ239)</f>
        <v>0</v>
      </c>
      <c r="CA207" s="181">
        <f>SUM($AF207:AY207)-SUM($AF239:AY239)-SUM($C239:V239)-SUM($BH239:CA239)</f>
        <v>0</v>
      </c>
      <c r="CB207" s="181">
        <f>SUM($AF207:AZ207)-SUM($AF239:AZ239)-SUM($C239:W239)-SUM($BH239:CB239)</f>
        <v>0</v>
      </c>
      <c r="CC207" s="181">
        <f>SUM($AF207:BA207)-SUM($AF239:BA239)-SUM($C239:X239)-SUM($BH239:CC239)</f>
        <v>0</v>
      </c>
      <c r="CD207" s="181">
        <f>SUM($AF207:BB207)-SUM($AF239:BB239)-SUM($C239:Y239)-SUM($BH239:CD239)</f>
        <v>0</v>
      </c>
      <c r="CE207" s="181">
        <f>SUM($AF207:BC207)-SUM($AF239:BC239)-SUM($C239:Z239)-SUM($BH239:CE239)</f>
        <v>0</v>
      </c>
      <c r="CF207" s="181">
        <f>SUM($AF207:BD207)-SUM($AF239:BD239)-SUM($C239:AA239)-SUM($BH239:CF239)</f>
        <v>0</v>
      </c>
      <c r="CG207" s="181">
        <f>SUM($AF207:BE207)-SUM($AF239:BE239)-SUM($C239:AB239)-SUM($BH239:CG239)</f>
        <v>0</v>
      </c>
      <c r="CH207" s="52"/>
      <c r="CI207" s="52"/>
      <c r="CJ207" s="67"/>
      <c r="CK207" s="67"/>
      <c r="CL207" s="67">
        <f>1-E207</f>
        <v>1</v>
      </c>
      <c r="CM207" s="67">
        <f>1-F207</f>
        <v>0.99433142370636962</v>
      </c>
      <c r="CN207" s="67">
        <f>1-G207</f>
        <v>0.994246204612385</v>
      </c>
      <c r="CO207" s="67">
        <f>1-H207</f>
        <v>0.99416180909484897</v>
      </c>
      <c r="CP207" s="67">
        <f>1-I207</f>
        <v>0.99407836522450566</v>
      </c>
      <c r="CQ207" s="67">
        <f t="shared" si="98"/>
        <v>0.99083345283306734</v>
      </c>
      <c r="CR207" s="67">
        <f t="shared" si="99"/>
        <v>0.99070953388392147</v>
      </c>
      <c r="CS207" s="67">
        <f t="shared" si="100"/>
        <v>0.99058762776236897</v>
      </c>
      <c r="CT207" s="67">
        <f t="shared" si="101"/>
        <v>0.99046790510253579</v>
      </c>
      <c r="CU207" s="67">
        <f t="shared" si="102"/>
        <v>0.99035052488201814</v>
      </c>
      <c r="CV207" s="67">
        <f t="shared" si="103"/>
        <v>0.98515346796578496</v>
      </c>
      <c r="CW207" s="67">
        <f t="shared" si="104"/>
        <v>0.9849827547194554</v>
      </c>
      <c r="CX207" s="67">
        <f t="shared" si="105"/>
        <v>0.98481618943575067</v>
      </c>
      <c r="CY207" s="67">
        <f t="shared" si="106"/>
        <v>0.9846539112113506</v>
      </c>
      <c r="CZ207" s="67">
        <f t="shared" si="107"/>
        <v>0.98449602652971779</v>
      </c>
      <c r="DA207" s="67">
        <f t="shared" si="108"/>
        <v>0.97862182518126561</v>
      </c>
      <c r="DB207" s="67">
        <f t="shared" si="109"/>
        <v>0.97841849501653566</v>
      </c>
      <c r="DC207" s="67">
        <f t="shared" si="110"/>
        <v>0.97822130537314167</v>
      </c>
      <c r="DD207" s="67">
        <f t="shared" si="111"/>
        <v>0.97803019899756438</v>
      </c>
      <c r="DE207" s="67">
        <f t="shared" si="112"/>
        <v>0.97784506472983901</v>
      </c>
      <c r="DF207" s="67">
        <f t="shared" si="113"/>
        <v>0.97608637104008356</v>
      </c>
      <c r="DG207" s="67">
        <f t="shared" si="114"/>
        <v>0.97590856243261814</v>
      </c>
      <c r="DH207" s="67">
        <f t="shared" si="115"/>
        <v>0.97575257412256278</v>
      </c>
      <c r="DI207" s="67">
        <f t="shared" si="116"/>
        <v>0.97561756846851233</v>
      </c>
      <c r="DJ207" s="67"/>
      <c r="DK207" s="67"/>
      <c r="DM207" s="188" t="str">
        <f t="shared" si="117"/>
        <v/>
      </c>
      <c r="DN207" s="188" t="str">
        <f t="shared" si="118"/>
        <v/>
      </c>
      <c r="DO207" s="188" t="str">
        <f t="shared" si="119"/>
        <v/>
      </c>
      <c r="DP207" s="188" t="str">
        <f t="shared" si="120"/>
        <v/>
      </c>
      <c r="DQ207" s="188" t="str">
        <f t="shared" si="121"/>
        <v/>
      </c>
      <c r="DR207" s="188" t="str">
        <f t="shared" si="122"/>
        <v/>
      </c>
      <c r="DS207" s="188" t="str">
        <f t="shared" si="123"/>
        <v/>
      </c>
      <c r="DT207" s="188" t="str">
        <f t="shared" si="124"/>
        <v/>
      </c>
      <c r="DU207" s="188" t="str">
        <f t="shared" si="125"/>
        <v/>
      </c>
      <c r="DV207" s="188" t="str">
        <f t="shared" si="126"/>
        <v/>
      </c>
      <c r="DW207" s="188" t="str">
        <f t="shared" si="127"/>
        <v/>
      </c>
      <c r="DX207" s="188" t="str">
        <f t="shared" si="128"/>
        <v/>
      </c>
      <c r="DY207" s="188" t="str">
        <f t="shared" si="129"/>
        <v/>
      </c>
      <c r="DZ207" s="188" t="str">
        <f t="shared" si="130"/>
        <v/>
      </c>
      <c r="EA207" s="188" t="str">
        <f t="shared" si="131"/>
        <v/>
      </c>
      <c r="EB207" s="188" t="str">
        <f t="shared" si="132"/>
        <v/>
      </c>
      <c r="EC207" s="188" t="str">
        <f t="shared" si="133"/>
        <v/>
      </c>
      <c r="ED207" s="188" t="str">
        <f t="shared" si="134"/>
        <v/>
      </c>
      <c r="EE207" s="188" t="str">
        <f t="shared" si="135"/>
        <v/>
      </c>
      <c r="EF207" s="188" t="str">
        <f t="shared" si="136"/>
        <v/>
      </c>
      <c r="EG207" s="188" t="str">
        <f t="shared" si="137"/>
        <v/>
      </c>
      <c r="EH207" s="188" t="str">
        <f t="shared" si="138"/>
        <v/>
      </c>
      <c r="EI207" s="188" t="str">
        <f t="shared" si="139"/>
        <v/>
      </c>
      <c r="EJ207" s="188" t="str">
        <f t="shared" si="140"/>
        <v/>
      </c>
      <c r="EK207" s="188" t="str">
        <f t="shared" si="141"/>
        <v/>
      </c>
    </row>
    <row r="208" spans="1:141" x14ac:dyDescent="0.3">
      <c r="A208" s="52"/>
      <c r="B208" s="1">
        <v>4</v>
      </c>
      <c r="C208" s="155"/>
      <c r="D208" s="175"/>
      <c r="E208" s="175"/>
      <c r="F208" s="175"/>
      <c r="G208" s="175">
        <f>VLOOKUP(F80,DiaInc,$A$4,FALSE)*Diabetes_model!AH56</f>
        <v>5.6685762936304184E-3</v>
      </c>
      <c r="H208" s="175">
        <f>VLOOKUP(G80,DiaInc,$A$4,FALSE)*Diabetes_model!AI56</f>
        <v>5.7537953876149513E-3</v>
      </c>
      <c r="I208" s="175">
        <f>VLOOKUP(H80,DiaInc,$A$4,FALSE)*Diabetes_model!AJ56</f>
        <v>5.8381909051510843E-3</v>
      </c>
      <c r="J208" s="175">
        <f>VLOOKUP(I80,DiaInc,$A$4,FALSE)*Diabetes_model!AK56</f>
        <v>5.921634775494301E-3</v>
      </c>
      <c r="K208" s="175">
        <f>VLOOKUP(J80,DiaInc,$A$4,FALSE)*Diabetes_model!AL56</f>
        <v>9.1665471669326853E-3</v>
      </c>
      <c r="L208" s="175">
        <f>VLOOKUP(K80,DiaInc,$A$4,FALSE)*Diabetes_model!AM56</f>
        <v>9.2904661160785416E-3</v>
      </c>
      <c r="M208" s="175">
        <f>VLOOKUP(L80,DiaInc,$A$4,FALSE)*Diabetes_model!AN56</f>
        <v>9.4123722376310281E-3</v>
      </c>
      <c r="N208" s="175">
        <f>VLOOKUP(M80,DiaInc,$A$4,FALSE)*Diabetes_model!AO56</f>
        <v>9.5320948974642605E-3</v>
      </c>
      <c r="O208" s="175">
        <f>VLOOKUP(N80,DiaInc,$A$4,FALSE)*Diabetes_model!AP56</f>
        <v>9.649475117981865E-3</v>
      </c>
      <c r="P208" s="175">
        <f>VLOOKUP(O80,DiaInc,$A$4,FALSE)*Diabetes_model!AQ56</f>
        <v>1.4846532034214989E-2</v>
      </c>
      <c r="Q208" s="175">
        <f>VLOOKUP(P80,DiaInc,$A$4,FALSE)*Diabetes_model!AR56</f>
        <v>1.501724528054461E-2</v>
      </c>
      <c r="R208" s="175">
        <f>VLOOKUP(Q80,DiaInc,$A$4,FALSE)*Diabetes_model!AS56</f>
        <v>1.5183810564249287E-2</v>
      </c>
      <c r="S208" s="175">
        <f>VLOOKUP(R80,DiaInc,$A$4,FALSE)*Diabetes_model!AT56</f>
        <v>1.5346088788649414E-2</v>
      </c>
      <c r="T208" s="175">
        <f>VLOOKUP(S80,DiaInc,$A$4,FALSE)*Diabetes_model!AU56</f>
        <v>1.5503973470282236E-2</v>
      </c>
      <c r="U208" s="175">
        <f>VLOOKUP(T80,DiaInc,$A$4,FALSE)*Diabetes_model!AV56</f>
        <v>2.1378174818734434E-2</v>
      </c>
      <c r="V208" s="175">
        <f>VLOOKUP(U80,DiaInc,$A$4,FALSE)*Diabetes_model!AW56</f>
        <v>2.1581504983464336E-2</v>
      </c>
      <c r="W208" s="175">
        <f>VLOOKUP(V80,DiaInc,$A$4,FALSE)*Diabetes_model!AX56</f>
        <v>2.1778694626858379E-2</v>
      </c>
      <c r="X208" s="175">
        <f>VLOOKUP(W80,DiaInc,$A$4,FALSE)*Diabetes_model!AY56</f>
        <v>2.1969801002435587E-2</v>
      </c>
      <c r="Y208" s="175">
        <f>VLOOKUP(X80,DiaInc,$A$4,FALSE)*Diabetes_model!AZ56</f>
        <v>2.2154935270160971E-2</v>
      </c>
      <c r="Z208" s="175">
        <f>VLOOKUP(Y80,DiaInc,$A$4,FALSE)*Diabetes_model!BA56</f>
        <v>2.3913628959916472E-2</v>
      </c>
      <c r="AA208" s="175">
        <f>VLOOKUP(Z80,DiaInc,$A$4,FALSE)*Diabetes_model!BB56</f>
        <v>2.4091437567381888E-2</v>
      </c>
      <c r="AB208" s="175">
        <f>VLOOKUP(AA80,DiaInc,$A$4,FALSE)*Diabetes_model!BC56</f>
        <v>2.4247425877437268E-2</v>
      </c>
      <c r="AC208" s="155"/>
      <c r="AD208" s="155"/>
      <c r="AE208" s="155"/>
      <c r="AF208" s="155"/>
      <c r="AG208" s="174">
        <f>D208*D46*PRODUCT($CJ208:CJ208)</f>
        <v>0</v>
      </c>
      <c r="AH208" s="174">
        <f>E208*E46*PRODUCT($CJ208:CK208)</f>
        <v>0</v>
      </c>
      <c r="AI208" s="174">
        <f>F208*F46*PRODUCT($CJ208:CL208)</f>
        <v>0</v>
      </c>
      <c r="AJ208" s="174">
        <f>G208*G46*PRODUCT($CJ208:CM208)</f>
        <v>0</v>
      </c>
      <c r="AK208" s="174">
        <f>H208*H46*PRODUCT($CJ208:CN208)</f>
        <v>0</v>
      </c>
      <c r="AL208" s="174">
        <f>I208*I46*PRODUCT($CJ208:CO208)</f>
        <v>0</v>
      </c>
      <c r="AM208" s="174">
        <f>J208*J46*PRODUCT($CJ208:CP208)</f>
        <v>0</v>
      </c>
      <c r="AN208" s="174">
        <f>K208*K46*PRODUCT($CJ208:CQ208)</f>
        <v>0</v>
      </c>
      <c r="AO208" s="174">
        <f>L208*L46*PRODUCT($CJ208:CR208)</f>
        <v>0</v>
      </c>
      <c r="AP208" s="174">
        <f>M208*M46*PRODUCT($CJ208:CS208)</f>
        <v>0</v>
      </c>
      <c r="AQ208" s="174">
        <f>N208*N46*PRODUCT($CJ208:CT208)</f>
        <v>0</v>
      </c>
      <c r="AR208" s="174">
        <f>O208*O46*PRODUCT($CJ208:CU208)</f>
        <v>0</v>
      </c>
      <c r="AS208" s="174">
        <f>P208*P46*PRODUCT($CJ208:CV208)</f>
        <v>0</v>
      </c>
      <c r="AT208" s="174">
        <f>Q208*Q46*PRODUCT($CJ208:CW208)</f>
        <v>0</v>
      </c>
      <c r="AU208" s="174">
        <f>R208*R46*PRODUCT($CJ208:CX208)</f>
        <v>0</v>
      </c>
      <c r="AV208" s="174">
        <f>S208*S46*PRODUCT($CJ208:CY208)</f>
        <v>0</v>
      </c>
      <c r="AW208" s="174">
        <f>T208*T46*PRODUCT($CJ208:CZ208)</f>
        <v>0</v>
      </c>
      <c r="AX208" s="174">
        <f>U208*U46*PRODUCT($CJ208:DA208)</f>
        <v>0</v>
      </c>
      <c r="AY208" s="174">
        <f>V208*V46*PRODUCT($CJ208:DB208)</f>
        <v>0</v>
      </c>
      <c r="AZ208" s="174">
        <f>W208*W46*PRODUCT($CJ208:DC208)</f>
        <v>0</v>
      </c>
      <c r="BA208" s="174">
        <f>X208*X46*PRODUCT($CJ208:DD208)</f>
        <v>0</v>
      </c>
      <c r="BB208" s="174">
        <f>Y208*Y46*PRODUCT($CJ208:DE208)</f>
        <v>0</v>
      </c>
      <c r="BC208" s="174">
        <f>Z208*Z46*PRODUCT($CJ208:DF208)</f>
        <v>0</v>
      </c>
      <c r="BD208" s="174">
        <f>AA208*AA46*PRODUCT($CJ208:DG208)</f>
        <v>0</v>
      </c>
      <c r="BE208" s="174">
        <f>AB208*AB46*PRODUCT($CJ208:DH208)</f>
        <v>0</v>
      </c>
      <c r="BF208" s="93"/>
      <c r="BG208" s="93"/>
      <c r="BH208" s="93"/>
      <c r="BI208" s="181">
        <f>SUM($AF208:AG208)-SUM($AF240:AG240)-SUM($C240:D240)-SUM($BH240:BI240)</f>
        <v>0</v>
      </c>
      <c r="BJ208" s="181">
        <f>SUM($AF208:AH208)-SUM($AF240:AH240)-SUM($C240:E240)-SUM($BH240:BJ240)</f>
        <v>0</v>
      </c>
      <c r="BK208" s="181">
        <f>SUM($AF208:AI208)-SUM($AF240:AI240)-SUM($C240:F240)-SUM($BH240:BK240)</f>
        <v>0</v>
      </c>
      <c r="BL208" s="181">
        <f>SUM($AF208:AJ208)-SUM($AF240:AJ240)-SUM($C240:G240)-SUM($BH240:BL240)</f>
        <v>0</v>
      </c>
      <c r="BM208" s="181">
        <f>SUM($AF208:AK208)-SUM($AF240:AK240)-SUM($C240:H240)-SUM($BH240:BM240)</f>
        <v>0</v>
      </c>
      <c r="BN208" s="181">
        <f>SUM($AF208:AL208)-SUM($AF240:AL240)-SUM($C240:I240)-SUM($BH240:BN240)</f>
        <v>0</v>
      </c>
      <c r="BO208" s="181">
        <f>SUM($AF208:AM208)-SUM($AF240:AM240)-SUM($C240:J240)-SUM($BH240:BO240)</f>
        <v>0</v>
      </c>
      <c r="BP208" s="181">
        <f>SUM($AF208:AN208)-SUM($AF240:AN240)-SUM($C240:K240)-SUM($BH240:BP240)</f>
        <v>0</v>
      </c>
      <c r="BQ208" s="181">
        <f>SUM($AF208:AO208)-SUM($AF240:AO240)-SUM($C240:L240)-SUM($BH240:BQ240)</f>
        <v>0</v>
      </c>
      <c r="BR208" s="181">
        <f>SUM($AF208:AP208)-SUM($AF240:AP240)-SUM($C240:M240)-SUM($BH240:BR240)</f>
        <v>0</v>
      </c>
      <c r="BS208" s="181">
        <f>SUM($AF208:AQ208)-SUM($AF240:AQ240)-SUM($C240:N240)-SUM($BH240:BS240)</f>
        <v>0</v>
      </c>
      <c r="BT208" s="181">
        <f>SUM($AF208:AR208)-SUM($AF240:AR240)-SUM($C240:O240)-SUM($BH240:BT240)</f>
        <v>0</v>
      </c>
      <c r="BU208" s="181">
        <f>SUM($AF208:AS208)-SUM($AF240:AS240)-SUM($C240:P240)-SUM($BH240:BU240)</f>
        <v>0</v>
      </c>
      <c r="BV208" s="181">
        <f>SUM($AF208:AT208)-SUM($AF240:AT240)-SUM($C240:Q240)-SUM($BH240:BV240)</f>
        <v>0</v>
      </c>
      <c r="BW208" s="181">
        <f>SUM($AF208:AU208)-SUM($AF240:AU240)-SUM($C240:R240)-SUM($BH240:BW240)</f>
        <v>0</v>
      </c>
      <c r="BX208" s="181">
        <f>SUM($AF208:AV208)-SUM($AF240:AV240)-SUM($C240:S240)-SUM($BH240:BX240)</f>
        <v>0</v>
      </c>
      <c r="BY208" s="181">
        <f>SUM($AF208:AW208)-SUM($AF240:AW240)-SUM($C240:T240)-SUM($BH240:BY240)</f>
        <v>0</v>
      </c>
      <c r="BZ208" s="181">
        <f>SUM($AF208:AX208)-SUM($AF240:AX240)-SUM($C240:U240)-SUM($BH240:BZ240)</f>
        <v>0</v>
      </c>
      <c r="CA208" s="181">
        <f>SUM($AF208:AY208)-SUM($AF240:AY240)-SUM($C240:V240)-SUM($BH240:CA240)</f>
        <v>0</v>
      </c>
      <c r="CB208" s="181">
        <f>SUM($AF208:AZ208)-SUM($AF240:AZ240)-SUM($C240:W240)-SUM($BH240:CB240)</f>
        <v>0</v>
      </c>
      <c r="CC208" s="181">
        <f>SUM($AF208:BA208)-SUM($AF240:BA240)-SUM($C240:X240)-SUM($BH240:CC240)</f>
        <v>0</v>
      </c>
      <c r="CD208" s="181">
        <f>SUM($AF208:BB208)-SUM($AF240:BB240)-SUM($C240:Y240)-SUM($BH240:CD240)</f>
        <v>0</v>
      </c>
      <c r="CE208" s="181">
        <f>SUM($AF208:BC208)-SUM($AF240:BC240)-SUM($C240:Z240)-SUM($BH240:CE240)</f>
        <v>0</v>
      </c>
      <c r="CF208" s="181">
        <f>SUM($AF208:BD208)-SUM($AF240:BD240)-SUM($C240:AA240)-SUM($BH240:CF240)</f>
        <v>0</v>
      </c>
      <c r="CG208" s="181">
        <f>SUM($AF208:BE208)-SUM($AF240:BE240)-SUM($C240:AB240)-SUM($BH240:CG240)</f>
        <v>0</v>
      </c>
      <c r="CH208" s="52"/>
      <c r="CI208" s="52"/>
      <c r="CJ208" s="67"/>
      <c r="CK208" s="67"/>
      <c r="CL208" s="67"/>
      <c r="CM208" s="67">
        <f>1-F208</f>
        <v>1</v>
      </c>
      <c r="CN208" s="67">
        <f>1-G208</f>
        <v>0.99433142370636962</v>
      </c>
      <c r="CO208" s="67">
        <f>1-H208</f>
        <v>0.994246204612385</v>
      </c>
      <c r="CP208" s="67">
        <f>1-I208</f>
        <v>0.99416180909484897</v>
      </c>
      <c r="CQ208" s="67">
        <f t="shared" si="98"/>
        <v>0.99407836522450566</v>
      </c>
      <c r="CR208" s="67">
        <f t="shared" si="99"/>
        <v>0.99083345283306734</v>
      </c>
      <c r="CS208" s="67">
        <f t="shared" si="100"/>
        <v>0.99070953388392147</v>
      </c>
      <c r="CT208" s="67">
        <f t="shared" si="101"/>
        <v>0.99058762776236897</v>
      </c>
      <c r="CU208" s="67">
        <f t="shared" si="102"/>
        <v>0.99046790510253579</v>
      </c>
      <c r="CV208" s="67">
        <f t="shared" si="103"/>
        <v>0.99035052488201814</v>
      </c>
      <c r="CW208" s="67">
        <f t="shared" si="104"/>
        <v>0.98515346796578496</v>
      </c>
      <c r="CX208" s="67">
        <f t="shared" si="105"/>
        <v>0.9849827547194554</v>
      </c>
      <c r="CY208" s="67">
        <f t="shared" si="106"/>
        <v>0.98481618943575067</v>
      </c>
      <c r="CZ208" s="67">
        <f t="shared" si="107"/>
        <v>0.9846539112113506</v>
      </c>
      <c r="DA208" s="67">
        <f t="shared" si="108"/>
        <v>0.98449602652971779</v>
      </c>
      <c r="DB208" s="67">
        <f t="shared" si="109"/>
        <v>0.97862182518126561</v>
      </c>
      <c r="DC208" s="67">
        <f t="shared" si="110"/>
        <v>0.97841849501653566</v>
      </c>
      <c r="DD208" s="67">
        <f t="shared" si="111"/>
        <v>0.97822130537314167</v>
      </c>
      <c r="DE208" s="67">
        <f t="shared" si="112"/>
        <v>0.97803019899756438</v>
      </c>
      <c r="DF208" s="67">
        <f t="shared" si="113"/>
        <v>0.97784506472983901</v>
      </c>
      <c r="DG208" s="67">
        <f t="shared" si="114"/>
        <v>0.97608637104008356</v>
      </c>
      <c r="DH208" s="67">
        <f t="shared" si="115"/>
        <v>0.97590856243261814</v>
      </c>
      <c r="DI208" s="67">
        <f t="shared" si="116"/>
        <v>0.97575257412256278</v>
      </c>
      <c r="DJ208" s="67"/>
      <c r="DK208" s="67"/>
      <c r="DL208" s="67"/>
      <c r="DM208" s="188" t="str">
        <f t="shared" si="117"/>
        <v/>
      </c>
      <c r="DN208" s="188" t="str">
        <f t="shared" si="118"/>
        <v/>
      </c>
      <c r="DO208" s="188" t="str">
        <f t="shared" si="119"/>
        <v/>
      </c>
      <c r="DP208" s="188" t="str">
        <f t="shared" si="120"/>
        <v/>
      </c>
      <c r="DQ208" s="188" t="str">
        <f t="shared" si="121"/>
        <v/>
      </c>
      <c r="DR208" s="188" t="str">
        <f t="shared" si="122"/>
        <v/>
      </c>
      <c r="DS208" s="188" t="str">
        <f t="shared" si="123"/>
        <v/>
      </c>
      <c r="DT208" s="188" t="str">
        <f t="shared" si="124"/>
        <v/>
      </c>
      <c r="DU208" s="188" t="str">
        <f t="shared" si="125"/>
        <v/>
      </c>
      <c r="DV208" s="188" t="str">
        <f t="shared" si="126"/>
        <v/>
      </c>
      <c r="DW208" s="188" t="str">
        <f t="shared" si="127"/>
        <v/>
      </c>
      <c r="DX208" s="188" t="str">
        <f t="shared" si="128"/>
        <v/>
      </c>
      <c r="DY208" s="188" t="str">
        <f t="shared" si="129"/>
        <v/>
      </c>
      <c r="DZ208" s="188" t="str">
        <f t="shared" si="130"/>
        <v/>
      </c>
      <c r="EA208" s="188" t="str">
        <f t="shared" si="131"/>
        <v/>
      </c>
      <c r="EB208" s="188" t="str">
        <f t="shared" si="132"/>
        <v/>
      </c>
      <c r="EC208" s="188" t="str">
        <f t="shared" si="133"/>
        <v/>
      </c>
      <c r="ED208" s="188" t="str">
        <f t="shared" si="134"/>
        <v/>
      </c>
      <c r="EE208" s="188" t="str">
        <f t="shared" si="135"/>
        <v/>
      </c>
      <c r="EF208" s="188" t="str">
        <f t="shared" si="136"/>
        <v/>
      </c>
      <c r="EG208" s="188" t="str">
        <f t="shared" si="137"/>
        <v/>
      </c>
      <c r="EH208" s="188" t="str">
        <f t="shared" si="138"/>
        <v/>
      </c>
      <c r="EI208" s="188" t="str">
        <f t="shared" si="139"/>
        <v/>
      </c>
      <c r="EJ208" s="188" t="str">
        <f t="shared" si="140"/>
        <v/>
      </c>
      <c r="EK208" s="188" t="str">
        <f t="shared" si="141"/>
        <v/>
      </c>
    </row>
    <row r="209" spans="2:141" x14ac:dyDescent="0.3">
      <c r="B209" s="1">
        <v>5</v>
      </c>
      <c r="C209" s="155"/>
      <c r="D209" s="175"/>
      <c r="E209" s="175"/>
      <c r="F209" s="175"/>
      <c r="G209" s="175"/>
      <c r="H209" s="175">
        <f>VLOOKUP(G81,DiaInc,$A$4,FALSE)*Diabetes_model!AI57</f>
        <v>5.6685762936304184E-3</v>
      </c>
      <c r="I209" s="175">
        <f>VLOOKUP(H81,DiaInc,$A$4,FALSE)*Diabetes_model!AJ57</f>
        <v>5.7537953876149513E-3</v>
      </c>
      <c r="J209" s="175">
        <f>VLOOKUP(I81,DiaInc,$A$4,FALSE)*Diabetes_model!AK57</f>
        <v>5.8381909051510843E-3</v>
      </c>
      <c r="K209" s="175">
        <f>VLOOKUP(J81,DiaInc,$A$4,FALSE)*Diabetes_model!AL57</f>
        <v>5.921634775494301E-3</v>
      </c>
      <c r="L209" s="175">
        <f>VLOOKUP(K81,DiaInc,$A$4,FALSE)*Diabetes_model!AM57</f>
        <v>9.1665471669326853E-3</v>
      </c>
      <c r="M209" s="175">
        <f>VLOOKUP(L81,DiaInc,$A$4,FALSE)*Diabetes_model!AN57</f>
        <v>9.2904661160785416E-3</v>
      </c>
      <c r="N209" s="175">
        <f>VLOOKUP(M81,DiaInc,$A$4,FALSE)*Diabetes_model!AO57</f>
        <v>9.4123722376310281E-3</v>
      </c>
      <c r="O209" s="175">
        <f>VLOOKUP(N81,DiaInc,$A$4,FALSE)*Diabetes_model!AP57</f>
        <v>9.5320948974642605E-3</v>
      </c>
      <c r="P209" s="175">
        <f>VLOOKUP(O81,DiaInc,$A$4,FALSE)*Diabetes_model!AQ57</f>
        <v>9.649475117981865E-3</v>
      </c>
      <c r="Q209" s="175">
        <f>VLOOKUP(P81,DiaInc,$A$4,FALSE)*Diabetes_model!AR57</f>
        <v>1.4846532034214989E-2</v>
      </c>
      <c r="R209" s="175">
        <f>VLOOKUP(Q81,DiaInc,$A$4,FALSE)*Diabetes_model!AS57</f>
        <v>1.501724528054461E-2</v>
      </c>
      <c r="S209" s="175">
        <f>VLOOKUP(R81,DiaInc,$A$4,FALSE)*Diabetes_model!AT57</f>
        <v>1.5183810564249287E-2</v>
      </c>
      <c r="T209" s="175">
        <f>VLOOKUP(S81,DiaInc,$A$4,FALSE)*Diabetes_model!AU57</f>
        <v>1.5346088788649414E-2</v>
      </c>
      <c r="U209" s="175">
        <f>VLOOKUP(T81,DiaInc,$A$4,FALSE)*Diabetes_model!AV57</f>
        <v>1.5503973470282236E-2</v>
      </c>
      <c r="V209" s="175">
        <f>VLOOKUP(U81,DiaInc,$A$4,FALSE)*Diabetes_model!AW57</f>
        <v>2.1378174818734434E-2</v>
      </c>
      <c r="W209" s="175">
        <f>VLOOKUP(V81,DiaInc,$A$4,FALSE)*Diabetes_model!AX57</f>
        <v>2.1581504983464336E-2</v>
      </c>
      <c r="X209" s="175">
        <f>VLOOKUP(W81,DiaInc,$A$4,FALSE)*Diabetes_model!AY57</f>
        <v>2.1778694626858379E-2</v>
      </c>
      <c r="Y209" s="175">
        <f>VLOOKUP(X81,DiaInc,$A$4,FALSE)*Diabetes_model!AZ57</f>
        <v>2.1969801002435587E-2</v>
      </c>
      <c r="Z209" s="175">
        <f>VLOOKUP(Y81,DiaInc,$A$4,FALSE)*Diabetes_model!BA57</f>
        <v>2.2154935270160971E-2</v>
      </c>
      <c r="AA209" s="175">
        <f>VLOOKUP(Z81,DiaInc,$A$4,FALSE)*Diabetes_model!BB57</f>
        <v>2.3913628959916472E-2</v>
      </c>
      <c r="AB209" s="175">
        <f>VLOOKUP(AA81,DiaInc,$A$4,FALSE)*Diabetes_model!BC57</f>
        <v>2.4091437567381888E-2</v>
      </c>
      <c r="AC209" s="155"/>
      <c r="AD209" s="155"/>
      <c r="AE209" s="155"/>
      <c r="AF209" s="155"/>
      <c r="AG209" s="174">
        <f>D209*D47*PRODUCT($CJ209:CJ209)</f>
        <v>0</v>
      </c>
      <c r="AH209" s="174">
        <f>E209*E47*PRODUCT($CJ209:CK209)</f>
        <v>0</v>
      </c>
      <c r="AI209" s="174">
        <f>F209*F47*PRODUCT($CJ209:CL209)</f>
        <v>0</v>
      </c>
      <c r="AJ209" s="174">
        <f>G209*G47*PRODUCT($CJ209:CM209)</f>
        <v>0</v>
      </c>
      <c r="AK209" s="174">
        <f>H209*H47*PRODUCT($CJ209:CN209)</f>
        <v>0</v>
      </c>
      <c r="AL209" s="174">
        <f>I209*I47*PRODUCT($CJ209:CO209)</f>
        <v>0</v>
      </c>
      <c r="AM209" s="174">
        <f>J209*J47*PRODUCT($CJ209:CP209)</f>
        <v>0</v>
      </c>
      <c r="AN209" s="174">
        <f>K209*K47*PRODUCT($CJ209:CQ209)</f>
        <v>0</v>
      </c>
      <c r="AO209" s="174">
        <f>L209*L47*PRODUCT($CJ209:CR209)</f>
        <v>0</v>
      </c>
      <c r="AP209" s="174">
        <f>M209*M47*PRODUCT($CJ209:CS209)</f>
        <v>0</v>
      </c>
      <c r="AQ209" s="174">
        <f>N209*N47*PRODUCT($CJ209:CT209)</f>
        <v>0</v>
      </c>
      <c r="AR209" s="174">
        <f>O209*O47*PRODUCT($CJ209:CU209)</f>
        <v>0</v>
      </c>
      <c r="AS209" s="174">
        <f>P209*P47*PRODUCT($CJ209:CV209)</f>
        <v>0</v>
      </c>
      <c r="AT209" s="174">
        <f>Q209*Q47*PRODUCT($CJ209:CW209)</f>
        <v>0</v>
      </c>
      <c r="AU209" s="174">
        <f>R209*R47*PRODUCT($CJ209:CX209)</f>
        <v>0</v>
      </c>
      <c r="AV209" s="174">
        <f>S209*S47*PRODUCT($CJ209:CY209)</f>
        <v>0</v>
      </c>
      <c r="AW209" s="174">
        <f>T209*T47*PRODUCT($CJ209:CZ209)</f>
        <v>0</v>
      </c>
      <c r="AX209" s="174">
        <f>U209*U47*PRODUCT($CJ209:DA209)</f>
        <v>0</v>
      </c>
      <c r="AY209" s="174">
        <f>V209*V47*PRODUCT($CJ209:DB209)</f>
        <v>0</v>
      </c>
      <c r="AZ209" s="174">
        <f>W209*W47*PRODUCT($CJ209:DC209)</f>
        <v>0</v>
      </c>
      <c r="BA209" s="174">
        <f>X209*X47*PRODUCT($CJ209:DD209)</f>
        <v>0</v>
      </c>
      <c r="BB209" s="174">
        <f>Y209*Y47*PRODUCT($CJ209:DE209)</f>
        <v>0</v>
      </c>
      <c r="BC209" s="174">
        <f>Z209*Z47*PRODUCT($CJ209:DF209)</f>
        <v>0</v>
      </c>
      <c r="BD209" s="174">
        <f>AA209*AA47*PRODUCT($CJ209:DG209)</f>
        <v>0</v>
      </c>
      <c r="BE209" s="174">
        <f>AB209*AB47*PRODUCT($CJ209:DH209)</f>
        <v>0</v>
      </c>
      <c r="BF209" s="93"/>
      <c r="BG209" s="93"/>
      <c r="BH209" s="93"/>
      <c r="BI209" s="181">
        <f>SUM($AF209:AG209)-SUM($AF241:AG241)-SUM($C241:D241)-SUM($BH241:BI241)</f>
        <v>0</v>
      </c>
      <c r="BJ209" s="181">
        <f>SUM($AF209:AH209)-SUM($AF241:AH241)-SUM($C241:E241)-SUM($BH241:BJ241)</f>
        <v>0</v>
      </c>
      <c r="BK209" s="181">
        <f>SUM($AF209:AI209)-SUM($AF241:AI241)-SUM($C241:F241)-SUM($BH241:BK241)</f>
        <v>0</v>
      </c>
      <c r="BL209" s="181">
        <f>SUM($AF209:AJ209)-SUM($AF241:AJ241)-SUM($C241:G241)-SUM($BH241:BL241)</f>
        <v>0</v>
      </c>
      <c r="BM209" s="181">
        <f>SUM($AF209:AK209)-SUM($AF241:AK241)-SUM($C241:H241)-SUM($BH241:BM241)</f>
        <v>0</v>
      </c>
      <c r="BN209" s="181">
        <f>SUM($AF209:AL209)-SUM($AF241:AL241)-SUM($C241:I241)-SUM($BH241:BN241)</f>
        <v>0</v>
      </c>
      <c r="BO209" s="181">
        <f>SUM($AF209:AM209)-SUM($AF241:AM241)-SUM($C241:J241)-SUM($BH241:BO241)</f>
        <v>0</v>
      </c>
      <c r="BP209" s="181">
        <f>SUM($AF209:AN209)-SUM($AF241:AN241)-SUM($C241:K241)-SUM($BH241:BP241)</f>
        <v>0</v>
      </c>
      <c r="BQ209" s="181">
        <f>SUM($AF209:AO209)-SUM($AF241:AO241)-SUM($C241:L241)-SUM($BH241:BQ241)</f>
        <v>0</v>
      </c>
      <c r="BR209" s="181">
        <f>SUM($AF209:AP209)-SUM($AF241:AP241)-SUM($C241:M241)-SUM($BH241:BR241)</f>
        <v>0</v>
      </c>
      <c r="BS209" s="181">
        <f>SUM($AF209:AQ209)-SUM($AF241:AQ241)-SUM($C241:N241)-SUM($BH241:BS241)</f>
        <v>0</v>
      </c>
      <c r="BT209" s="181">
        <f>SUM($AF209:AR209)-SUM($AF241:AR241)-SUM($C241:O241)-SUM($BH241:BT241)</f>
        <v>0</v>
      </c>
      <c r="BU209" s="181">
        <f>SUM($AF209:AS209)-SUM($AF241:AS241)-SUM($C241:P241)-SUM($BH241:BU241)</f>
        <v>0</v>
      </c>
      <c r="BV209" s="181">
        <f>SUM($AF209:AT209)-SUM($AF241:AT241)-SUM($C241:Q241)-SUM($BH241:BV241)</f>
        <v>0</v>
      </c>
      <c r="BW209" s="181">
        <f>SUM($AF209:AU209)-SUM($AF241:AU241)-SUM($C241:R241)-SUM($BH241:BW241)</f>
        <v>0</v>
      </c>
      <c r="BX209" s="181">
        <f>SUM($AF209:AV209)-SUM($AF241:AV241)-SUM($C241:S241)-SUM($BH241:BX241)</f>
        <v>0</v>
      </c>
      <c r="BY209" s="181">
        <f>SUM($AF209:AW209)-SUM($AF241:AW241)-SUM($C241:T241)-SUM($BH241:BY241)</f>
        <v>0</v>
      </c>
      <c r="BZ209" s="181">
        <f>SUM($AF209:AX209)-SUM($AF241:AX241)-SUM($C241:U241)-SUM($BH241:BZ241)</f>
        <v>0</v>
      </c>
      <c r="CA209" s="181">
        <f>SUM($AF209:AY209)-SUM($AF241:AY241)-SUM($C241:V241)-SUM($BH241:CA241)</f>
        <v>0</v>
      </c>
      <c r="CB209" s="181">
        <f>SUM($AF209:AZ209)-SUM($AF241:AZ241)-SUM($C241:W241)-SUM($BH241:CB241)</f>
        <v>0</v>
      </c>
      <c r="CC209" s="181">
        <f>SUM($AF209:BA209)-SUM($AF241:BA241)-SUM($C241:X241)-SUM($BH241:CC241)</f>
        <v>0</v>
      </c>
      <c r="CD209" s="181">
        <f>SUM($AF209:BB209)-SUM($AF241:BB241)-SUM($C241:Y241)-SUM($BH241:CD241)</f>
        <v>0</v>
      </c>
      <c r="CE209" s="181">
        <f>SUM($AF209:BC209)-SUM($AF241:BC241)-SUM($C241:Z241)-SUM($BH241:CE241)</f>
        <v>0</v>
      </c>
      <c r="CF209" s="181">
        <f>SUM($AF209:BD209)-SUM($AF241:BD241)-SUM($C241:AA241)-SUM($BH241:CF241)</f>
        <v>0</v>
      </c>
      <c r="CG209" s="181">
        <f>SUM($AF209:BE209)-SUM($AF241:BE241)-SUM($C241:AB241)-SUM($BH241:CG241)</f>
        <v>0</v>
      </c>
      <c r="CH209" s="52"/>
      <c r="CI209" s="52"/>
      <c r="CJ209" s="67"/>
      <c r="CK209" s="67"/>
      <c r="CL209" s="67"/>
      <c r="CM209" s="67"/>
      <c r="CN209" s="67">
        <f>1-G209</f>
        <v>1</v>
      </c>
      <c r="CO209" s="67">
        <f>1-H209</f>
        <v>0.99433142370636962</v>
      </c>
      <c r="CP209" s="67">
        <f>1-I209</f>
        <v>0.994246204612385</v>
      </c>
      <c r="CQ209" s="67">
        <f t="shared" si="98"/>
        <v>0.99416180909484897</v>
      </c>
      <c r="CR209" s="67">
        <f t="shared" si="99"/>
        <v>0.99407836522450566</v>
      </c>
      <c r="CS209" s="67">
        <f t="shared" si="100"/>
        <v>0.99083345283306734</v>
      </c>
      <c r="CT209" s="67">
        <f t="shared" si="101"/>
        <v>0.99070953388392147</v>
      </c>
      <c r="CU209" s="67">
        <f t="shared" si="102"/>
        <v>0.99058762776236897</v>
      </c>
      <c r="CV209" s="67">
        <f t="shared" si="103"/>
        <v>0.99046790510253579</v>
      </c>
      <c r="CW209" s="67">
        <f t="shared" si="104"/>
        <v>0.99035052488201814</v>
      </c>
      <c r="CX209" s="67">
        <f t="shared" si="105"/>
        <v>0.98515346796578496</v>
      </c>
      <c r="CY209" s="67">
        <f t="shared" si="106"/>
        <v>0.9849827547194554</v>
      </c>
      <c r="CZ209" s="67">
        <f t="shared" si="107"/>
        <v>0.98481618943575067</v>
      </c>
      <c r="DA209" s="67">
        <f t="shared" si="108"/>
        <v>0.9846539112113506</v>
      </c>
      <c r="DB209" s="67">
        <f t="shared" si="109"/>
        <v>0.98449602652971779</v>
      </c>
      <c r="DC209" s="67">
        <f t="shared" si="110"/>
        <v>0.97862182518126561</v>
      </c>
      <c r="DD209" s="67">
        <f t="shared" si="111"/>
        <v>0.97841849501653566</v>
      </c>
      <c r="DE209" s="67">
        <f t="shared" si="112"/>
        <v>0.97822130537314167</v>
      </c>
      <c r="DF209" s="67">
        <f t="shared" si="113"/>
        <v>0.97803019899756438</v>
      </c>
      <c r="DG209" s="67">
        <f t="shared" si="114"/>
        <v>0.97784506472983901</v>
      </c>
      <c r="DH209" s="67">
        <f t="shared" si="115"/>
        <v>0.97608637104008356</v>
      </c>
      <c r="DI209" s="67">
        <f t="shared" si="116"/>
        <v>0.97590856243261814</v>
      </c>
      <c r="DJ209" s="53"/>
      <c r="DM209" s="188" t="str">
        <f t="shared" si="117"/>
        <v/>
      </c>
      <c r="DN209" s="188" t="str">
        <f t="shared" si="118"/>
        <v/>
      </c>
      <c r="DO209" s="188" t="str">
        <f t="shared" si="119"/>
        <v/>
      </c>
      <c r="DP209" s="188" t="str">
        <f t="shared" si="120"/>
        <v/>
      </c>
      <c r="DQ209" s="188" t="str">
        <f t="shared" si="121"/>
        <v/>
      </c>
      <c r="DR209" s="188" t="str">
        <f t="shared" si="122"/>
        <v/>
      </c>
      <c r="DS209" s="188" t="str">
        <f t="shared" si="123"/>
        <v/>
      </c>
      <c r="DT209" s="188" t="str">
        <f t="shared" si="124"/>
        <v/>
      </c>
      <c r="DU209" s="188" t="str">
        <f t="shared" si="125"/>
        <v/>
      </c>
      <c r="DV209" s="188" t="str">
        <f t="shared" si="126"/>
        <v/>
      </c>
      <c r="DW209" s="188" t="str">
        <f t="shared" si="127"/>
        <v/>
      </c>
      <c r="DX209" s="188" t="str">
        <f t="shared" si="128"/>
        <v/>
      </c>
      <c r="DY209" s="188" t="str">
        <f t="shared" si="129"/>
        <v/>
      </c>
      <c r="DZ209" s="188" t="str">
        <f t="shared" si="130"/>
        <v/>
      </c>
      <c r="EA209" s="188" t="str">
        <f t="shared" si="131"/>
        <v/>
      </c>
      <c r="EB209" s="188" t="str">
        <f t="shared" si="132"/>
        <v/>
      </c>
      <c r="EC209" s="188" t="str">
        <f t="shared" si="133"/>
        <v/>
      </c>
      <c r="ED209" s="188" t="str">
        <f t="shared" si="134"/>
        <v/>
      </c>
      <c r="EE209" s="188" t="str">
        <f t="shared" si="135"/>
        <v/>
      </c>
      <c r="EF209" s="188" t="str">
        <f t="shared" si="136"/>
        <v/>
      </c>
      <c r="EG209" s="188" t="str">
        <f t="shared" si="137"/>
        <v/>
      </c>
      <c r="EH209" s="188" t="str">
        <f t="shared" si="138"/>
        <v/>
      </c>
      <c r="EI209" s="188" t="str">
        <f t="shared" si="139"/>
        <v/>
      </c>
      <c r="EJ209" s="188" t="str">
        <f t="shared" si="140"/>
        <v/>
      </c>
      <c r="EK209" s="188" t="str">
        <f t="shared" si="141"/>
        <v/>
      </c>
    </row>
    <row r="210" spans="2:141" x14ac:dyDescent="0.3">
      <c r="B210" s="1">
        <v>6</v>
      </c>
      <c r="C210" s="155"/>
      <c r="D210" s="175"/>
      <c r="E210" s="175"/>
      <c r="F210" s="175"/>
      <c r="G210" s="175"/>
      <c r="H210" s="175"/>
      <c r="I210" s="175">
        <f>VLOOKUP(H82,DiaInc,$A$4,FALSE)*Diabetes_model!AJ58</f>
        <v>5.6685762936304184E-3</v>
      </c>
      <c r="J210" s="175">
        <f>VLOOKUP(I82,DiaInc,$A$4,FALSE)*Diabetes_model!AK58</f>
        <v>5.7537953876149513E-3</v>
      </c>
      <c r="K210" s="175">
        <f>VLOOKUP(J82,DiaInc,$A$4,FALSE)*Diabetes_model!AL58</f>
        <v>5.8381909051510843E-3</v>
      </c>
      <c r="L210" s="175">
        <f>VLOOKUP(K82,DiaInc,$A$4,FALSE)*Diabetes_model!AM58</f>
        <v>5.921634775494301E-3</v>
      </c>
      <c r="M210" s="175">
        <f>VLOOKUP(L82,DiaInc,$A$4,FALSE)*Diabetes_model!AN58</f>
        <v>9.1665471669326853E-3</v>
      </c>
      <c r="N210" s="175">
        <f>VLOOKUP(M82,DiaInc,$A$4,FALSE)*Diabetes_model!AO58</f>
        <v>9.2904661160785416E-3</v>
      </c>
      <c r="O210" s="175">
        <f>VLOOKUP(N82,DiaInc,$A$4,FALSE)*Diabetes_model!AP58</f>
        <v>9.4123722376310281E-3</v>
      </c>
      <c r="P210" s="175">
        <f>VLOOKUP(O82,DiaInc,$A$4,FALSE)*Diabetes_model!AQ58</f>
        <v>9.5320948974642605E-3</v>
      </c>
      <c r="Q210" s="175">
        <f>VLOOKUP(P82,DiaInc,$A$4,FALSE)*Diabetes_model!AR58</f>
        <v>9.649475117981865E-3</v>
      </c>
      <c r="R210" s="175">
        <f>VLOOKUP(Q82,DiaInc,$A$4,FALSE)*Diabetes_model!AS58</f>
        <v>1.4846532034214989E-2</v>
      </c>
      <c r="S210" s="175">
        <f>VLOOKUP(R82,DiaInc,$A$4,FALSE)*Diabetes_model!AT58</f>
        <v>1.501724528054461E-2</v>
      </c>
      <c r="T210" s="175">
        <f>VLOOKUP(S82,DiaInc,$A$4,FALSE)*Diabetes_model!AU58</f>
        <v>1.5183810564249287E-2</v>
      </c>
      <c r="U210" s="175">
        <f>VLOOKUP(T82,DiaInc,$A$4,FALSE)*Diabetes_model!AV58</f>
        <v>1.5346088788649414E-2</v>
      </c>
      <c r="V210" s="175">
        <f>VLOOKUP(U82,DiaInc,$A$4,FALSE)*Diabetes_model!AW58</f>
        <v>1.5503973470282236E-2</v>
      </c>
      <c r="W210" s="175">
        <f>VLOOKUP(V82,DiaInc,$A$4,FALSE)*Diabetes_model!AX58</f>
        <v>2.1378174818734434E-2</v>
      </c>
      <c r="X210" s="175">
        <f>VLOOKUP(W82,DiaInc,$A$4,FALSE)*Diabetes_model!AY58</f>
        <v>2.1581504983464336E-2</v>
      </c>
      <c r="Y210" s="175">
        <f>VLOOKUP(X82,DiaInc,$A$4,FALSE)*Diabetes_model!AZ58</f>
        <v>2.1778694626858379E-2</v>
      </c>
      <c r="Z210" s="175">
        <f>VLOOKUP(Y82,DiaInc,$A$4,FALSE)*Diabetes_model!BA58</f>
        <v>2.1969801002435587E-2</v>
      </c>
      <c r="AA210" s="175">
        <f>VLOOKUP(Z82,DiaInc,$A$4,FALSE)*Diabetes_model!BB58</f>
        <v>2.2154935270160971E-2</v>
      </c>
      <c r="AB210" s="175">
        <f>VLOOKUP(AA82,DiaInc,$A$4,FALSE)*Diabetes_model!BC58</f>
        <v>2.3913628959916472E-2</v>
      </c>
      <c r="AC210" s="155"/>
      <c r="AD210" s="155"/>
      <c r="AE210" s="155"/>
      <c r="AF210" s="155"/>
      <c r="AG210" s="174">
        <f>D210*D48*PRODUCT($CJ210:CJ210)</f>
        <v>0</v>
      </c>
      <c r="AH210" s="174">
        <f>E210*E48*PRODUCT($CJ210:CK210)</f>
        <v>0</v>
      </c>
      <c r="AI210" s="174">
        <f>F210*F48*PRODUCT($CJ210:CL210)</f>
        <v>0</v>
      </c>
      <c r="AJ210" s="174">
        <f>G210*G48*PRODUCT($CJ210:CM210)</f>
        <v>0</v>
      </c>
      <c r="AK210" s="174">
        <f>H210*H48*PRODUCT($CJ210:CN210)</f>
        <v>0</v>
      </c>
      <c r="AL210" s="174">
        <f>I210*I48*PRODUCT($CJ210:CO210)</f>
        <v>0</v>
      </c>
      <c r="AM210" s="174">
        <f>J210*J48*PRODUCT($CJ210:CP210)</f>
        <v>0</v>
      </c>
      <c r="AN210" s="174">
        <f>K210*K48*PRODUCT($CJ210:CQ210)</f>
        <v>0</v>
      </c>
      <c r="AO210" s="174">
        <f>L210*L48*PRODUCT($CJ210:CR210)</f>
        <v>0</v>
      </c>
      <c r="AP210" s="174">
        <f>M210*M48*PRODUCT($CJ210:CS210)</f>
        <v>0</v>
      </c>
      <c r="AQ210" s="174">
        <f>N210*N48*PRODUCT($CJ210:CT210)</f>
        <v>0</v>
      </c>
      <c r="AR210" s="174">
        <f>O210*O48*PRODUCT($CJ210:CU210)</f>
        <v>0</v>
      </c>
      <c r="AS210" s="174">
        <f>P210*P48*PRODUCT($CJ210:CV210)</f>
        <v>0</v>
      </c>
      <c r="AT210" s="174">
        <f>Q210*Q48*PRODUCT($CJ210:CW210)</f>
        <v>0</v>
      </c>
      <c r="AU210" s="174">
        <f>R210*R48*PRODUCT($CJ210:CX210)</f>
        <v>0</v>
      </c>
      <c r="AV210" s="174">
        <f>S210*S48*PRODUCT($CJ210:CY210)</f>
        <v>0</v>
      </c>
      <c r="AW210" s="174">
        <f>T210*T48*PRODUCT($CJ210:CZ210)</f>
        <v>0</v>
      </c>
      <c r="AX210" s="174">
        <f>U210*U48*PRODUCT($CJ210:DA210)</f>
        <v>0</v>
      </c>
      <c r="AY210" s="174">
        <f>V210*V48*PRODUCT($CJ210:DB210)</f>
        <v>0</v>
      </c>
      <c r="AZ210" s="174">
        <f>W210*W48*PRODUCT($CJ210:DC210)</f>
        <v>0</v>
      </c>
      <c r="BA210" s="174">
        <f>X210*X48*PRODUCT($CJ210:DD210)</f>
        <v>0</v>
      </c>
      <c r="BB210" s="174">
        <f>Y210*Y48*PRODUCT($CJ210:DE210)</f>
        <v>0</v>
      </c>
      <c r="BC210" s="174">
        <f>Z210*Z48*PRODUCT($CJ210:DF210)</f>
        <v>0</v>
      </c>
      <c r="BD210" s="174">
        <f>AA210*AA48*PRODUCT($CJ210:DG210)</f>
        <v>0</v>
      </c>
      <c r="BE210" s="174">
        <f>AB210*AB48*PRODUCT($CJ210:DH210)</f>
        <v>0</v>
      </c>
      <c r="BF210" s="93"/>
      <c r="BG210" s="93"/>
      <c r="BH210" s="93"/>
      <c r="BI210" s="181">
        <f>SUM($AF210:AG210)-SUM($AF242:AG242)-SUM($C242:D242)-SUM($BH242:BI242)</f>
        <v>0</v>
      </c>
      <c r="BJ210" s="181">
        <f>SUM($AF210:AH210)-SUM($AF242:AH242)-SUM($C242:E242)-SUM($BH242:BJ242)</f>
        <v>0</v>
      </c>
      <c r="BK210" s="181">
        <f>SUM($AF210:AI210)-SUM($AF242:AI242)-SUM($C242:F242)-SUM($BH242:BK242)</f>
        <v>0</v>
      </c>
      <c r="BL210" s="181">
        <f>SUM($AF210:AJ210)-SUM($AF242:AJ242)-SUM($C242:G242)-SUM($BH242:BL242)</f>
        <v>0</v>
      </c>
      <c r="BM210" s="181">
        <f>SUM($AF210:AK210)-SUM($AF242:AK242)-SUM($C242:H242)-SUM($BH242:BM242)</f>
        <v>0</v>
      </c>
      <c r="BN210" s="181">
        <f>SUM($AF210:AL210)-SUM($AF242:AL242)-SUM($C242:I242)-SUM($BH242:BN242)</f>
        <v>0</v>
      </c>
      <c r="BO210" s="181">
        <f>SUM($AF210:AM210)-SUM($AF242:AM242)-SUM($C242:J242)-SUM($BH242:BO242)</f>
        <v>0</v>
      </c>
      <c r="BP210" s="181">
        <f>SUM($AF210:AN210)-SUM($AF242:AN242)-SUM($C242:K242)-SUM($BH242:BP242)</f>
        <v>0</v>
      </c>
      <c r="BQ210" s="181">
        <f>SUM($AF210:AO210)-SUM($AF242:AO242)-SUM($C242:L242)-SUM($BH242:BQ242)</f>
        <v>0</v>
      </c>
      <c r="BR210" s="181">
        <f>SUM($AF210:AP210)-SUM($AF242:AP242)-SUM($C242:M242)-SUM($BH242:BR242)</f>
        <v>0</v>
      </c>
      <c r="BS210" s="181">
        <f>SUM($AF210:AQ210)-SUM($AF242:AQ242)-SUM($C242:N242)-SUM($BH242:BS242)</f>
        <v>0</v>
      </c>
      <c r="BT210" s="181">
        <f>SUM($AF210:AR210)-SUM($AF242:AR242)-SUM($C242:O242)-SUM($BH242:BT242)</f>
        <v>0</v>
      </c>
      <c r="BU210" s="181">
        <f>SUM($AF210:AS210)-SUM($AF242:AS242)-SUM($C242:P242)-SUM($BH242:BU242)</f>
        <v>0</v>
      </c>
      <c r="BV210" s="181">
        <f>SUM($AF210:AT210)-SUM($AF242:AT242)-SUM($C242:Q242)-SUM($BH242:BV242)</f>
        <v>0</v>
      </c>
      <c r="BW210" s="181">
        <f>SUM($AF210:AU210)-SUM($AF242:AU242)-SUM($C242:R242)-SUM($BH242:BW242)</f>
        <v>0</v>
      </c>
      <c r="BX210" s="181">
        <f>SUM($AF210:AV210)-SUM($AF242:AV242)-SUM($C242:S242)-SUM($BH242:BX242)</f>
        <v>0</v>
      </c>
      <c r="BY210" s="181">
        <f>SUM($AF210:AW210)-SUM($AF242:AW242)-SUM($C242:T242)-SUM($BH242:BY242)</f>
        <v>0</v>
      </c>
      <c r="BZ210" s="181">
        <f>SUM($AF210:AX210)-SUM($AF242:AX242)-SUM($C242:U242)-SUM($BH242:BZ242)</f>
        <v>0</v>
      </c>
      <c r="CA210" s="181">
        <f>SUM($AF210:AY210)-SUM($AF242:AY242)-SUM($C242:V242)-SUM($BH242:CA242)</f>
        <v>0</v>
      </c>
      <c r="CB210" s="181">
        <f>SUM($AF210:AZ210)-SUM($AF242:AZ242)-SUM($C242:W242)-SUM($BH242:CB242)</f>
        <v>0</v>
      </c>
      <c r="CC210" s="181">
        <f>SUM($AF210:BA210)-SUM($AF242:BA242)-SUM($C242:X242)-SUM($BH242:CC242)</f>
        <v>0</v>
      </c>
      <c r="CD210" s="181">
        <f>SUM($AF210:BB210)-SUM($AF242:BB242)-SUM($C242:Y242)-SUM($BH242:CD242)</f>
        <v>0</v>
      </c>
      <c r="CE210" s="181">
        <f>SUM($AF210:BC210)-SUM($AF242:BC242)-SUM($C242:Z242)-SUM($BH242:CE242)</f>
        <v>0</v>
      </c>
      <c r="CF210" s="181">
        <f>SUM($AF210:BD210)-SUM($AF242:BD242)-SUM($C242:AA242)-SUM($BH242:CF242)</f>
        <v>0</v>
      </c>
      <c r="CG210" s="181">
        <f>SUM($AF210:BE210)-SUM($AF242:BE242)-SUM($C242:AB242)-SUM($BH242:CG242)</f>
        <v>0</v>
      </c>
      <c r="CH210" s="52"/>
      <c r="CI210" s="52"/>
      <c r="CJ210" s="67"/>
      <c r="CK210" s="67"/>
      <c r="CL210" s="67"/>
      <c r="CM210" s="67"/>
      <c r="CN210" s="67"/>
      <c r="CO210" s="67">
        <f>1-H210</f>
        <v>1</v>
      </c>
      <c r="CP210" s="67">
        <f>1-I210</f>
        <v>0.99433142370636962</v>
      </c>
      <c r="CQ210" s="67">
        <f t="shared" si="98"/>
        <v>0.994246204612385</v>
      </c>
      <c r="CR210" s="67">
        <f t="shared" si="99"/>
        <v>0.99416180909484897</v>
      </c>
      <c r="CS210" s="67">
        <f t="shared" si="100"/>
        <v>0.99407836522450566</v>
      </c>
      <c r="CT210" s="67">
        <f t="shared" si="101"/>
        <v>0.99083345283306734</v>
      </c>
      <c r="CU210" s="67">
        <f t="shared" si="102"/>
        <v>0.99070953388392147</v>
      </c>
      <c r="CV210" s="67">
        <f t="shared" si="103"/>
        <v>0.99058762776236897</v>
      </c>
      <c r="CW210" s="67">
        <f t="shared" si="104"/>
        <v>0.99046790510253579</v>
      </c>
      <c r="CX210" s="67">
        <f t="shared" si="105"/>
        <v>0.99035052488201814</v>
      </c>
      <c r="CY210" s="67">
        <f t="shared" si="106"/>
        <v>0.98515346796578496</v>
      </c>
      <c r="CZ210" s="67">
        <f t="shared" si="107"/>
        <v>0.9849827547194554</v>
      </c>
      <c r="DA210" s="67">
        <f t="shared" si="108"/>
        <v>0.98481618943575067</v>
      </c>
      <c r="DB210" s="67">
        <f t="shared" si="109"/>
        <v>0.9846539112113506</v>
      </c>
      <c r="DC210" s="67">
        <f t="shared" si="110"/>
        <v>0.98449602652971779</v>
      </c>
      <c r="DD210" s="67">
        <f t="shared" si="111"/>
        <v>0.97862182518126561</v>
      </c>
      <c r="DE210" s="67">
        <f t="shared" si="112"/>
        <v>0.97841849501653566</v>
      </c>
      <c r="DF210" s="67">
        <f t="shared" si="113"/>
        <v>0.97822130537314167</v>
      </c>
      <c r="DG210" s="67">
        <f t="shared" si="114"/>
        <v>0.97803019899756438</v>
      </c>
      <c r="DH210" s="67">
        <f t="shared" si="115"/>
        <v>0.97784506472983901</v>
      </c>
      <c r="DI210" s="67">
        <f t="shared" si="116"/>
        <v>0.97608637104008356</v>
      </c>
      <c r="DJ210" s="53"/>
      <c r="DK210" s="53"/>
      <c r="DM210" s="188" t="str">
        <f t="shared" si="117"/>
        <v/>
      </c>
      <c r="DN210" s="188" t="str">
        <f t="shared" si="118"/>
        <v/>
      </c>
      <c r="DO210" s="188" t="str">
        <f t="shared" si="119"/>
        <v/>
      </c>
      <c r="DP210" s="188" t="str">
        <f t="shared" si="120"/>
        <v/>
      </c>
      <c r="DQ210" s="188" t="str">
        <f t="shared" si="121"/>
        <v/>
      </c>
      <c r="DR210" s="188" t="str">
        <f t="shared" si="122"/>
        <v/>
      </c>
      <c r="DS210" s="188" t="str">
        <f t="shared" si="123"/>
        <v/>
      </c>
      <c r="DT210" s="188" t="str">
        <f t="shared" si="124"/>
        <v/>
      </c>
      <c r="DU210" s="188" t="str">
        <f t="shared" si="125"/>
        <v/>
      </c>
      <c r="DV210" s="188" t="str">
        <f t="shared" si="126"/>
        <v/>
      </c>
      <c r="DW210" s="188" t="str">
        <f t="shared" si="127"/>
        <v/>
      </c>
      <c r="DX210" s="188" t="str">
        <f t="shared" si="128"/>
        <v/>
      </c>
      <c r="DY210" s="188" t="str">
        <f t="shared" si="129"/>
        <v/>
      </c>
      <c r="DZ210" s="188" t="str">
        <f t="shared" si="130"/>
        <v/>
      </c>
      <c r="EA210" s="188" t="str">
        <f t="shared" si="131"/>
        <v/>
      </c>
      <c r="EB210" s="188" t="str">
        <f t="shared" si="132"/>
        <v/>
      </c>
      <c r="EC210" s="188" t="str">
        <f t="shared" si="133"/>
        <v/>
      </c>
      <c r="ED210" s="188" t="str">
        <f t="shared" si="134"/>
        <v/>
      </c>
      <c r="EE210" s="188" t="str">
        <f t="shared" si="135"/>
        <v/>
      </c>
      <c r="EF210" s="188" t="str">
        <f t="shared" si="136"/>
        <v/>
      </c>
      <c r="EG210" s="188" t="str">
        <f t="shared" si="137"/>
        <v/>
      </c>
      <c r="EH210" s="188" t="str">
        <f t="shared" si="138"/>
        <v/>
      </c>
      <c r="EI210" s="188" t="str">
        <f t="shared" si="139"/>
        <v/>
      </c>
      <c r="EJ210" s="188" t="str">
        <f t="shared" si="140"/>
        <v/>
      </c>
      <c r="EK210" s="188" t="str">
        <f t="shared" si="141"/>
        <v/>
      </c>
    </row>
    <row r="211" spans="2:141" x14ac:dyDescent="0.3">
      <c r="B211" s="1">
        <v>7</v>
      </c>
      <c r="C211" s="155"/>
      <c r="D211" s="175"/>
      <c r="E211" s="175"/>
      <c r="F211" s="175"/>
      <c r="G211" s="175"/>
      <c r="H211" s="175"/>
      <c r="I211" s="175"/>
      <c r="J211" s="175">
        <f>VLOOKUP(I83,DiaInc,$A$4,FALSE)*Diabetes_model!AK59</f>
        <v>5.6685762936304184E-3</v>
      </c>
      <c r="K211" s="175">
        <f>VLOOKUP(J83,DiaInc,$A$4,FALSE)*Diabetes_model!AL59</f>
        <v>5.7537953876149513E-3</v>
      </c>
      <c r="L211" s="175">
        <f>VLOOKUP(K83,DiaInc,$A$4,FALSE)*Diabetes_model!AM59</f>
        <v>5.8381909051510843E-3</v>
      </c>
      <c r="M211" s="175">
        <f>VLOOKUP(L83,DiaInc,$A$4,FALSE)*Diabetes_model!AN59</f>
        <v>5.921634775494301E-3</v>
      </c>
      <c r="N211" s="175">
        <f>VLOOKUP(M83,DiaInc,$A$4,FALSE)*Diabetes_model!AO59</f>
        <v>9.1665471669326853E-3</v>
      </c>
      <c r="O211" s="175">
        <f>VLOOKUP(N83,DiaInc,$A$4,FALSE)*Diabetes_model!AP59</f>
        <v>9.2904661160785416E-3</v>
      </c>
      <c r="P211" s="175">
        <f>VLOOKUP(O83,DiaInc,$A$4,FALSE)*Diabetes_model!AQ59</f>
        <v>9.4123722376310281E-3</v>
      </c>
      <c r="Q211" s="175">
        <f>VLOOKUP(P83,DiaInc,$A$4,FALSE)*Diabetes_model!AR59</f>
        <v>9.5320948974642605E-3</v>
      </c>
      <c r="R211" s="175">
        <f>VLOOKUP(Q83,DiaInc,$A$4,FALSE)*Diabetes_model!AS59</f>
        <v>9.649475117981865E-3</v>
      </c>
      <c r="S211" s="175">
        <f>VLOOKUP(R83,DiaInc,$A$4,FALSE)*Diabetes_model!AT59</f>
        <v>1.4846532034214989E-2</v>
      </c>
      <c r="T211" s="175">
        <f>VLOOKUP(S83,DiaInc,$A$4,FALSE)*Diabetes_model!AU59</f>
        <v>1.501724528054461E-2</v>
      </c>
      <c r="U211" s="175">
        <f>VLOOKUP(T83,DiaInc,$A$4,FALSE)*Diabetes_model!AV59</f>
        <v>1.5183810564249287E-2</v>
      </c>
      <c r="V211" s="175">
        <f>VLOOKUP(U83,DiaInc,$A$4,FALSE)*Diabetes_model!AW59</f>
        <v>1.5346088788649414E-2</v>
      </c>
      <c r="W211" s="175">
        <f>VLOOKUP(V83,DiaInc,$A$4,FALSE)*Diabetes_model!AX59</f>
        <v>1.5503973470282236E-2</v>
      </c>
      <c r="X211" s="175">
        <f>VLOOKUP(W83,DiaInc,$A$4,FALSE)*Diabetes_model!AY59</f>
        <v>2.1378174818734434E-2</v>
      </c>
      <c r="Y211" s="175">
        <f>VLOOKUP(X83,DiaInc,$A$4,FALSE)*Diabetes_model!AZ59</f>
        <v>2.1581504983464336E-2</v>
      </c>
      <c r="Z211" s="175">
        <f>VLOOKUP(Y83,DiaInc,$A$4,FALSE)*Diabetes_model!BA59</f>
        <v>2.1778694626858379E-2</v>
      </c>
      <c r="AA211" s="175">
        <f>VLOOKUP(Z83,DiaInc,$A$4,FALSE)*Diabetes_model!BB59</f>
        <v>2.1969801002435587E-2</v>
      </c>
      <c r="AB211" s="175">
        <f>VLOOKUP(AA83,DiaInc,$A$4,FALSE)*Diabetes_model!BC59</f>
        <v>2.2154935270160971E-2</v>
      </c>
      <c r="AC211" s="155"/>
      <c r="AD211" s="155"/>
      <c r="AE211" s="155"/>
      <c r="AF211" s="155"/>
      <c r="AG211" s="174">
        <f>D211*D49*PRODUCT($CJ211:CJ211)</f>
        <v>0</v>
      </c>
      <c r="AH211" s="174">
        <f>E211*E49*PRODUCT($CJ211:CK211)</f>
        <v>0</v>
      </c>
      <c r="AI211" s="174">
        <f>F211*F49*PRODUCT($CJ211:CL211)</f>
        <v>0</v>
      </c>
      <c r="AJ211" s="174">
        <f>G211*G49*PRODUCT($CJ211:CM211)</f>
        <v>0</v>
      </c>
      <c r="AK211" s="174">
        <f>H211*H49*PRODUCT($CJ211:CN211)</f>
        <v>0</v>
      </c>
      <c r="AL211" s="174">
        <f>I211*I49*PRODUCT($CJ211:CO211)</f>
        <v>0</v>
      </c>
      <c r="AM211" s="174">
        <f>J211*J49*PRODUCT($CJ211:CP211)</f>
        <v>0</v>
      </c>
      <c r="AN211" s="174">
        <f>K211*K49*PRODUCT($CJ211:CQ211)</f>
        <v>0</v>
      </c>
      <c r="AO211" s="174">
        <f>L211*L49*PRODUCT($CJ211:CR211)</f>
        <v>0</v>
      </c>
      <c r="AP211" s="174">
        <f>M211*M49*PRODUCT($CJ211:CS211)</f>
        <v>0</v>
      </c>
      <c r="AQ211" s="174">
        <f>N211*N49*PRODUCT($CJ211:CT211)</f>
        <v>0</v>
      </c>
      <c r="AR211" s="174">
        <f>O211*O49*PRODUCT($CJ211:CU211)</f>
        <v>0</v>
      </c>
      <c r="AS211" s="174">
        <f>P211*P49*PRODUCT($CJ211:CV211)</f>
        <v>0</v>
      </c>
      <c r="AT211" s="174">
        <f>Q211*Q49*PRODUCT($CJ211:CW211)</f>
        <v>0</v>
      </c>
      <c r="AU211" s="174">
        <f>R211*R49*PRODUCT($CJ211:CX211)</f>
        <v>0</v>
      </c>
      <c r="AV211" s="174">
        <f>S211*S49*PRODUCT($CJ211:CY211)</f>
        <v>0</v>
      </c>
      <c r="AW211" s="174">
        <f>T211*T49*PRODUCT($CJ211:CZ211)</f>
        <v>0</v>
      </c>
      <c r="AX211" s="174">
        <f>U211*U49*PRODUCT($CJ211:DA211)</f>
        <v>0</v>
      </c>
      <c r="AY211" s="174">
        <f>V211*V49*PRODUCT($CJ211:DB211)</f>
        <v>0</v>
      </c>
      <c r="AZ211" s="174">
        <f>W211*W49*PRODUCT($CJ211:DC211)</f>
        <v>0</v>
      </c>
      <c r="BA211" s="174">
        <f>X211*X49*PRODUCT($CJ211:DD211)</f>
        <v>0</v>
      </c>
      <c r="BB211" s="174">
        <f>Y211*Y49*PRODUCT($CJ211:DE211)</f>
        <v>0</v>
      </c>
      <c r="BC211" s="174">
        <f>Z211*Z49*PRODUCT($CJ211:DF211)</f>
        <v>0</v>
      </c>
      <c r="BD211" s="174">
        <f>AA211*AA49*PRODUCT($CJ211:DG211)</f>
        <v>0</v>
      </c>
      <c r="BE211" s="174">
        <f>AB211*AB49*PRODUCT($CJ211:DH211)</f>
        <v>0</v>
      </c>
      <c r="BF211" s="93"/>
      <c r="BG211" s="93"/>
      <c r="BH211" s="93"/>
      <c r="BI211" s="181">
        <f>SUM($AF211:AG211)-SUM($AF243:AG243)-SUM($C243:D243)-SUM($BH243:BI243)</f>
        <v>0</v>
      </c>
      <c r="BJ211" s="181">
        <f>SUM($AF211:AH211)-SUM($AF243:AH243)-SUM($C243:E243)-SUM($BH243:BJ243)</f>
        <v>0</v>
      </c>
      <c r="BK211" s="181">
        <f>SUM($AF211:AI211)-SUM($AF243:AI243)-SUM($C243:F243)-SUM($BH243:BK243)</f>
        <v>0</v>
      </c>
      <c r="BL211" s="181">
        <f>SUM($AF211:AJ211)-SUM($AF243:AJ243)-SUM($C243:G243)-SUM($BH243:BL243)</f>
        <v>0</v>
      </c>
      <c r="BM211" s="181">
        <f>SUM($AF211:AK211)-SUM($AF243:AK243)-SUM($C243:H243)-SUM($BH243:BM243)</f>
        <v>0</v>
      </c>
      <c r="BN211" s="181">
        <f>SUM($AF211:AL211)-SUM($AF243:AL243)-SUM($C243:I243)-SUM($BH243:BN243)</f>
        <v>0</v>
      </c>
      <c r="BO211" s="181">
        <f>SUM($AF211:AM211)-SUM($AF243:AM243)-SUM($C243:J243)-SUM($BH243:BO243)</f>
        <v>0</v>
      </c>
      <c r="BP211" s="181">
        <f>SUM($AF211:AN211)-SUM($AF243:AN243)-SUM($C243:K243)-SUM($BH243:BP243)</f>
        <v>0</v>
      </c>
      <c r="BQ211" s="181">
        <f>SUM($AF211:AO211)-SUM($AF243:AO243)-SUM($C243:L243)-SUM($BH243:BQ243)</f>
        <v>0</v>
      </c>
      <c r="BR211" s="181">
        <f>SUM($AF211:AP211)-SUM($AF243:AP243)-SUM($C243:M243)-SUM($BH243:BR243)</f>
        <v>0</v>
      </c>
      <c r="BS211" s="181">
        <f>SUM($AF211:AQ211)-SUM($AF243:AQ243)-SUM($C243:N243)-SUM($BH243:BS243)</f>
        <v>0</v>
      </c>
      <c r="BT211" s="181">
        <f>SUM($AF211:AR211)-SUM($AF243:AR243)-SUM($C243:O243)-SUM($BH243:BT243)</f>
        <v>0</v>
      </c>
      <c r="BU211" s="181">
        <f>SUM($AF211:AS211)-SUM($AF243:AS243)-SUM($C243:P243)-SUM($BH243:BU243)</f>
        <v>0</v>
      </c>
      <c r="BV211" s="181">
        <f>SUM($AF211:AT211)-SUM($AF243:AT243)-SUM($C243:Q243)-SUM($BH243:BV243)</f>
        <v>0</v>
      </c>
      <c r="BW211" s="181">
        <f>SUM($AF211:AU211)-SUM($AF243:AU243)-SUM($C243:R243)-SUM($BH243:BW243)</f>
        <v>0</v>
      </c>
      <c r="BX211" s="181">
        <f>SUM($AF211:AV211)-SUM($AF243:AV243)-SUM($C243:S243)-SUM($BH243:BX243)</f>
        <v>0</v>
      </c>
      <c r="BY211" s="181">
        <f>SUM($AF211:AW211)-SUM($AF243:AW243)-SUM($C243:T243)-SUM($BH243:BY243)</f>
        <v>0</v>
      </c>
      <c r="BZ211" s="181">
        <f>SUM($AF211:AX211)-SUM($AF243:AX243)-SUM($C243:U243)-SUM($BH243:BZ243)</f>
        <v>0</v>
      </c>
      <c r="CA211" s="181">
        <f>SUM($AF211:AY211)-SUM($AF243:AY243)-SUM($C243:V243)-SUM($BH243:CA243)</f>
        <v>0</v>
      </c>
      <c r="CB211" s="181">
        <f>SUM($AF211:AZ211)-SUM($AF243:AZ243)-SUM($C243:W243)-SUM($BH243:CB243)</f>
        <v>0</v>
      </c>
      <c r="CC211" s="181">
        <f>SUM($AF211:BA211)-SUM($AF243:BA243)-SUM($C243:X243)-SUM($BH243:CC243)</f>
        <v>0</v>
      </c>
      <c r="CD211" s="181">
        <f>SUM($AF211:BB211)-SUM($AF243:BB243)-SUM($C243:Y243)-SUM($BH243:CD243)</f>
        <v>0</v>
      </c>
      <c r="CE211" s="181">
        <f>SUM($AF211:BC211)-SUM($AF243:BC243)-SUM($C243:Z243)-SUM($BH243:CE243)</f>
        <v>0</v>
      </c>
      <c r="CF211" s="181">
        <f>SUM($AF211:BD211)-SUM($AF243:BD243)-SUM($C243:AA243)-SUM($BH243:CF243)</f>
        <v>0</v>
      </c>
      <c r="CG211" s="181">
        <f>SUM($AF211:BE211)-SUM($AF243:BE243)-SUM($C243:AB243)-SUM($BH243:CG243)</f>
        <v>0</v>
      </c>
      <c r="CH211" s="52"/>
      <c r="CI211" s="52"/>
      <c r="CJ211" s="67"/>
      <c r="CK211" s="67"/>
      <c r="CL211" s="67"/>
      <c r="CM211" s="67"/>
      <c r="CN211" s="67"/>
      <c r="CO211" s="67"/>
      <c r="CP211" s="67">
        <f>1-I211</f>
        <v>1</v>
      </c>
      <c r="CQ211" s="67">
        <f t="shared" si="98"/>
        <v>0.99433142370636962</v>
      </c>
      <c r="CR211" s="67">
        <f t="shared" si="99"/>
        <v>0.994246204612385</v>
      </c>
      <c r="CS211" s="67">
        <f t="shared" si="100"/>
        <v>0.99416180909484897</v>
      </c>
      <c r="CT211" s="67">
        <f t="shared" si="101"/>
        <v>0.99407836522450566</v>
      </c>
      <c r="CU211" s="67">
        <f t="shared" si="102"/>
        <v>0.99083345283306734</v>
      </c>
      <c r="CV211" s="67">
        <f t="shared" si="103"/>
        <v>0.99070953388392147</v>
      </c>
      <c r="CW211" s="67">
        <f t="shared" si="104"/>
        <v>0.99058762776236897</v>
      </c>
      <c r="CX211" s="67">
        <f t="shared" si="105"/>
        <v>0.99046790510253579</v>
      </c>
      <c r="CY211" s="67">
        <f t="shared" si="106"/>
        <v>0.99035052488201814</v>
      </c>
      <c r="CZ211" s="67">
        <f t="shared" si="107"/>
        <v>0.98515346796578496</v>
      </c>
      <c r="DA211" s="67">
        <f t="shared" si="108"/>
        <v>0.9849827547194554</v>
      </c>
      <c r="DB211" s="67">
        <f t="shared" si="109"/>
        <v>0.98481618943575067</v>
      </c>
      <c r="DC211" s="67">
        <f t="shared" si="110"/>
        <v>0.9846539112113506</v>
      </c>
      <c r="DD211" s="67">
        <f t="shared" si="111"/>
        <v>0.98449602652971779</v>
      </c>
      <c r="DE211" s="67">
        <f t="shared" si="112"/>
        <v>0.97862182518126561</v>
      </c>
      <c r="DF211" s="67">
        <f t="shared" si="113"/>
        <v>0.97841849501653566</v>
      </c>
      <c r="DG211" s="67">
        <f t="shared" si="114"/>
        <v>0.97822130537314167</v>
      </c>
      <c r="DH211" s="67">
        <f t="shared" si="115"/>
        <v>0.97803019899756438</v>
      </c>
      <c r="DI211" s="67">
        <f t="shared" si="116"/>
        <v>0.97784506472983901</v>
      </c>
      <c r="DJ211" s="53"/>
      <c r="DK211" s="53"/>
      <c r="DL211" s="53"/>
      <c r="DM211" s="188" t="str">
        <f t="shared" si="117"/>
        <v/>
      </c>
      <c r="DN211" s="188" t="str">
        <f t="shared" si="118"/>
        <v/>
      </c>
      <c r="DO211" s="188" t="str">
        <f t="shared" si="119"/>
        <v/>
      </c>
      <c r="DP211" s="188" t="str">
        <f t="shared" si="120"/>
        <v/>
      </c>
      <c r="DQ211" s="188" t="str">
        <f t="shared" si="121"/>
        <v/>
      </c>
      <c r="DR211" s="188" t="str">
        <f t="shared" si="122"/>
        <v/>
      </c>
      <c r="DS211" s="188" t="str">
        <f t="shared" si="123"/>
        <v/>
      </c>
      <c r="DT211" s="188" t="str">
        <f t="shared" si="124"/>
        <v/>
      </c>
      <c r="DU211" s="188" t="str">
        <f t="shared" si="125"/>
        <v/>
      </c>
      <c r="DV211" s="188" t="str">
        <f t="shared" si="126"/>
        <v/>
      </c>
      <c r="DW211" s="188" t="str">
        <f t="shared" si="127"/>
        <v/>
      </c>
      <c r="DX211" s="188" t="str">
        <f t="shared" si="128"/>
        <v/>
      </c>
      <c r="DY211" s="188" t="str">
        <f t="shared" si="129"/>
        <v/>
      </c>
      <c r="DZ211" s="188" t="str">
        <f t="shared" si="130"/>
        <v/>
      </c>
      <c r="EA211" s="188" t="str">
        <f t="shared" si="131"/>
        <v/>
      </c>
      <c r="EB211" s="188" t="str">
        <f t="shared" si="132"/>
        <v/>
      </c>
      <c r="EC211" s="188" t="str">
        <f t="shared" si="133"/>
        <v/>
      </c>
      <c r="ED211" s="188" t="str">
        <f t="shared" si="134"/>
        <v/>
      </c>
      <c r="EE211" s="188" t="str">
        <f t="shared" si="135"/>
        <v/>
      </c>
      <c r="EF211" s="188" t="str">
        <f t="shared" si="136"/>
        <v/>
      </c>
      <c r="EG211" s="188" t="str">
        <f t="shared" si="137"/>
        <v/>
      </c>
      <c r="EH211" s="188" t="str">
        <f t="shared" si="138"/>
        <v/>
      </c>
      <c r="EI211" s="188" t="str">
        <f t="shared" si="139"/>
        <v/>
      </c>
      <c r="EJ211" s="188" t="str">
        <f t="shared" si="140"/>
        <v/>
      </c>
      <c r="EK211" s="188" t="str">
        <f t="shared" si="141"/>
        <v/>
      </c>
    </row>
    <row r="212" spans="2:141" x14ac:dyDescent="0.3">
      <c r="B212" s="1">
        <v>8</v>
      </c>
      <c r="C212" s="155"/>
      <c r="D212" s="175"/>
      <c r="E212" s="175"/>
      <c r="F212" s="175"/>
      <c r="G212" s="175"/>
      <c r="H212" s="175"/>
      <c r="I212" s="175"/>
      <c r="J212" s="175"/>
      <c r="K212" s="175">
        <f>VLOOKUP(J84,DiaInc,$A$4,FALSE)*Diabetes_model!AL60</f>
        <v>5.6685762936304184E-3</v>
      </c>
      <c r="L212" s="175">
        <f>VLOOKUP(K84,DiaInc,$A$4,FALSE)*Diabetes_model!AM60</f>
        <v>5.7537953876149513E-3</v>
      </c>
      <c r="M212" s="175">
        <f>VLOOKUP(L84,DiaInc,$A$4,FALSE)*Diabetes_model!AN60</f>
        <v>5.8381909051510843E-3</v>
      </c>
      <c r="N212" s="175">
        <f>VLOOKUP(M84,DiaInc,$A$4,FALSE)*Diabetes_model!AO60</f>
        <v>5.921634775494301E-3</v>
      </c>
      <c r="O212" s="175">
        <f>VLOOKUP(N84,DiaInc,$A$4,FALSE)*Diabetes_model!AP60</f>
        <v>9.1665471669326853E-3</v>
      </c>
      <c r="P212" s="175">
        <f>VLOOKUP(O84,DiaInc,$A$4,FALSE)*Diabetes_model!AQ60</f>
        <v>9.2904661160785416E-3</v>
      </c>
      <c r="Q212" s="175">
        <f>VLOOKUP(P84,DiaInc,$A$4,FALSE)*Diabetes_model!AR60</f>
        <v>9.4123722376310281E-3</v>
      </c>
      <c r="R212" s="175">
        <f>VLOOKUP(Q84,DiaInc,$A$4,FALSE)*Diabetes_model!AS60</f>
        <v>9.5320948974642605E-3</v>
      </c>
      <c r="S212" s="175">
        <f>VLOOKUP(R84,DiaInc,$A$4,FALSE)*Diabetes_model!AT60</f>
        <v>9.649475117981865E-3</v>
      </c>
      <c r="T212" s="175">
        <f>VLOOKUP(S84,DiaInc,$A$4,FALSE)*Diabetes_model!AU60</f>
        <v>1.4846532034214989E-2</v>
      </c>
      <c r="U212" s="175">
        <f>VLOOKUP(T84,DiaInc,$A$4,FALSE)*Diabetes_model!AV60</f>
        <v>1.501724528054461E-2</v>
      </c>
      <c r="V212" s="175">
        <f>VLOOKUP(U84,DiaInc,$A$4,FALSE)*Diabetes_model!AW60</f>
        <v>1.5183810564249287E-2</v>
      </c>
      <c r="W212" s="175">
        <f>VLOOKUP(V84,DiaInc,$A$4,FALSE)*Diabetes_model!AX60</f>
        <v>1.5346088788649414E-2</v>
      </c>
      <c r="X212" s="175">
        <f>VLOOKUP(W84,DiaInc,$A$4,FALSE)*Diabetes_model!AY60</f>
        <v>1.5503973470282236E-2</v>
      </c>
      <c r="Y212" s="175">
        <f>VLOOKUP(X84,DiaInc,$A$4,FALSE)*Diabetes_model!AZ60</f>
        <v>2.1378174818734434E-2</v>
      </c>
      <c r="Z212" s="175">
        <f>VLOOKUP(Y84,DiaInc,$A$4,FALSE)*Diabetes_model!BA60</f>
        <v>2.1581504983464336E-2</v>
      </c>
      <c r="AA212" s="175">
        <f>VLOOKUP(Z84,DiaInc,$A$4,FALSE)*Diabetes_model!BB60</f>
        <v>2.1778694626858379E-2</v>
      </c>
      <c r="AB212" s="175">
        <f>VLOOKUP(AA84,DiaInc,$A$4,FALSE)*Diabetes_model!BC60</f>
        <v>2.1969801002435587E-2</v>
      </c>
      <c r="AC212" s="155"/>
      <c r="AD212" s="155"/>
      <c r="AE212" s="155"/>
      <c r="AF212" s="155"/>
      <c r="AG212" s="174">
        <f>D212*D50*PRODUCT($CJ212:CJ212)</f>
        <v>0</v>
      </c>
      <c r="AH212" s="174">
        <f>E212*E50*PRODUCT($CJ212:CK212)</f>
        <v>0</v>
      </c>
      <c r="AI212" s="174">
        <f>F212*F50*PRODUCT($CJ212:CL212)</f>
        <v>0</v>
      </c>
      <c r="AJ212" s="174">
        <f>G212*G50*PRODUCT($CJ212:CM212)</f>
        <v>0</v>
      </c>
      <c r="AK212" s="174">
        <f>H212*H50*PRODUCT($CJ212:CN212)</f>
        <v>0</v>
      </c>
      <c r="AL212" s="174">
        <f>I212*I50*PRODUCT($CJ212:CO212)</f>
        <v>0</v>
      </c>
      <c r="AM212" s="174">
        <f>J212*J50*PRODUCT($CJ212:CP212)</f>
        <v>0</v>
      </c>
      <c r="AN212" s="174">
        <f>K212*K50*PRODUCT($CJ212:CQ212)</f>
        <v>0</v>
      </c>
      <c r="AO212" s="174">
        <f>L212*L50*PRODUCT($CJ212:CR212)</f>
        <v>0</v>
      </c>
      <c r="AP212" s="174">
        <f>M212*M50*PRODUCT($CJ212:CS212)</f>
        <v>0</v>
      </c>
      <c r="AQ212" s="174">
        <f>N212*N50*PRODUCT($CJ212:CT212)</f>
        <v>0</v>
      </c>
      <c r="AR212" s="174">
        <f>O212*O50*PRODUCT($CJ212:CU212)</f>
        <v>0</v>
      </c>
      <c r="AS212" s="174">
        <f>P212*P50*PRODUCT($CJ212:CV212)</f>
        <v>0</v>
      </c>
      <c r="AT212" s="174">
        <f>Q212*Q50*PRODUCT($CJ212:CW212)</f>
        <v>0</v>
      </c>
      <c r="AU212" s="174">
        <f>R212*R50*PRODUCT($CJ212:CX212)</f>
        <v>0</v>
      </c>
      <c r="AV212" s="174">
        <f>S212*S50*PRODUCT($CJ212:CY212)</f>
        <v>0</v>
      </c>
      <c r="AW212" s="174">
        <f>T212*T50*PRODUCT($CJ212:CZ212)</f>
        <v>0</v>
      </c>
      <c r="AX212" s="174">
        <f>U212*U50*PRODUCT($CJ212:DA212)</f>
        <v>0</v>
      </c>
      <c r="AY212" s="174">
        <f>V212*V50*PRODUCT($CJ212:DB212)</f>
        <v>0</v>
      </c>
      <c r="AZ212" s="174">
        <f>W212*W50*PRODUCT($CJ212:DC212)</f>
        <v>0</v>
      </c>
      <c r="BA212" s="174">
        <f>X212*X50*PRODUCT($CJ212:DD212)</f>
        <v>0</v>
      </c>
      <c r="BB212" s="174">
        <f>Y212*Y50*PRODUCT($CJ212:DE212)</f>
        <v>0</v>
      </c>
      <c r="BC212" s="174">
        <f>Z212*Z50*PRODUCT($CJ212:DF212)</f>
        <v>0</v>
      </c>
      <c r="BD212" s="174">
        <f>AA212*AA50*PRODUCT($CJ212:DG212)</f>
        <v>0</v>
      </c>
      <c r="BE212" s="174">
        <f>AB212*AB50*PRODUCT($CJ212:DH212)</f>
        <v>0</v>
      </c>
      <c r="BF212" s="93"/>
      <c r="BG212" s="93"/>
      <c r="BH212" s="93"/>
      <c r="BI212" s="181">
        <f>SUM($AF212:AG212)-SUM($AF244:AG244)-SUM($C244:D244)-SUM($BH244:BI244)</f>
        <v>0</v>
      </c>
      <c r="BJ212" s="181">
        <f>SUM($AF212:AH212)-SUM($AF244:AH244)-SUM($C244:E244)-SUM($BH244:BJ244)</f>
        <v>0</v>
      </c>
      <c r="BK212" s="181">
        <f>SUM($AF212:AI212)-SUM($AF244:AI244)-SUM($C244:F244)-SUM($BH244:BK244)</f>
        <v>0</v>
      </c>
      <c r="BL212" s="181">
        <f>SUM($AF212:AJ212)-SUM($AF244:AJ244)-SUM($C244:G244)-SUM($BH244:BL244)</f>
        <v>0</v>
      </c>
      <c r="BM212" s="181">
        <f>SUM($AF212:AK212)-SUM($AF244:AK244)-SUM($C244:H244)-SUM($BH244:BM244)</f>
        <v>0</v>
      </c>
      <c r="BN212" s="181">
        <f>SUM($AF212:AL212)-SUM($AF244:AL244)-SUM($C244:I244)-SUM($BH244:BN244)</f>
        <v>0</v>
      </c>
      <c r="BO212" s="181">
        <f>SUM($AF212:AM212)-SUM($AF244:AM244)-SUM($C244:J244)-SUM($BH244:BO244)</f>
        <v>0</v>
      </c>
      <c r="BP212" s="181">
        <f>SUM($AF212:AN212)-SUM($AF244:AN244)-SUM($C244:K244)-SUM($BH244:BP244)</f>
        <v>0</v>
      </c>
      <c r="BQ212" s="181">
        <f>SUM($AF212:AO212)-SUM($AF244:AO244)-SUM($C244:L244)-SUM($BH244:BQ244)</f>
        <v>0</v>
      </c>
      <c r="BR212" s="181">
        <f>SUM($AF212:AP212)-SUM($AF244:AP244)-SUM($C244:M244)-SUM($BH244:BR244)</f>
        <v>0</v>
      </c>
      <c r="BS212" s="181">
        <f>SUM($AF212:AQ212)-SUM($AF244:AQ244)-SUM($C244:N244)-SUM($BH244:BS244)</f>
        <v>0</v>
      </c>
      <c r="BT212" s="181">
        <f>SUM($AF212:AR212)-SUM($AF244:AR244)-SUM($C244:O244)-SUM($BH244:BT244)</f>
        <v>0</v>
      </c>
      <c r="BU212" s="181">
        <f>SUM($AF212:AS212)-SUM($AF244:AS244)-SUM($C244:P244)-SUM($BH244:BU244)</f>
        <v>0</v>
      </c>
      <c r="BV212" s="181">
        <f>SUM($AF212:AT212)-SUM($AF244:AT244)-SUM($C244:Q244)-SUM($BH244:BV244)</f>
        <v>0</v>
      </c>
      <c r="BW212" s="181">
        <f>SUM($AF212:AU212)-SUM($AF244:AU244)-SUM($C244:R244)-SUM($BH244:BW244)</f>
        <v>0</v>
      </c>
      <c r="BX212" s="181">
        <f>SUM($AF212:AV212)-SUM($AF244:AV244)-SUM($C244:S244)-SUM($BH244:BX244)</f>
        <v>0</v>
      </c>
      <c r="BY212" s="181">
        <f>SUM($AF212:AW212)-SUM($AF244:AW244)-SUM($C244:T244)-SUM($BH244:BY244)</f>
        <v>0</v>
      </c>
      <c r="BZ212" s="181">
        <f>SUM($AF212:AX212)-SUM($AF244:AX244)-SUM($C244:U244)-SUM($BH244:BZ244)</f>
        <v>0</v>
      </c>
      <c r="CA212" s="181">
        <f>SUM($AF212:AY212)-SUM($AF244:AY244)-SUM($C244:V244)-SUM($BH244:CA244)</f>
        <v>0</v>
      </c>
      <c r="CB212" s="181">
        <f>SUM($AF212:AZ212)-SUM($AF244:AZ244)-SUM($C244:W244)-SUM($BH244:CB244)</f>
        <v>0</v>
      </c>
      <c r="CC212" s="181">
        <f>SUM($AF212:BA212)-SUM($AF244:BA244)-SUM($C244:X244)-SUM($BH244:CC244)</f>
        <v>0</v>
      </c>
      <c r="CD212" s="181">
        <f>SUM($AF212:BB212)-SUM($AF244:BB244)-SUM($C244:Y244)-SUM($BH244:CD244)</f>
        <v>0</v>
      </c>
      <c r="CE212" s="181">
        <f>SUM($AF212:BC212)-SUM($AF244:BC244)-SUM($C244:Z244)-SUM($BH244:CE244)</f>
        <v>0</v>
      </c>
      <c r="CF212" s="181">
        <f>SUM($AF212:BD212)-SUM($AF244:BD244)-SUM($C244:AA244)-SUM($BH244:CF244)</f>
        <v>0</v>
      </c>
      <c r="CG212" s="181">
        <f>SUM($AF212:BE212)-SUM($AF244:BE244)-SUM($C244:AB244)-SUM($BH244:CG244)</f>
        <v>0</v>
      </c>
      <c r="CH212" s="52"/>
      <c r="CI212" s="52"/>
      <c r="CJ212" s="67"/>
      <c r="CK212" s="67"/>
      <c r="CL212" s="67"/>
      <c r="CM212" s="67"/>
      <c r="CN212" s="67"/>
      <c r="CO212" s="67"/>
      <c r="CP212" s="67"/>
      <c r="CQ212" s="67">
        <f>1-J212</f>
        <v>1</v>
      </c>
      <c r="CR212" s="67">
        <f t="shared" si="99"/>
        <v>0.99433142370636962</v>
      </c>
      <c r="CS212" s="67">
        <f t="shared" si="100"/>
        <v>0.994246204612385</v>
      </c>
      <c r="CT212" s="67">
        <f t="shared" si="101"/>
        <v>0.99416180909484897</v>
      </c>
      <c r="CU212" s="67">
        <f t="shared" si="102"/>
        <v>0.99407836522450566</v>
      </c>
      <c r="CV212" s="67">
        <f t="shared" si="103"/>
        <v>0.99083345283306734</v>
      </c>
      <c r="CW212" s="67">
        <f t="shared" si="104"/>
        <v>0.99070953388392147</v>
      </c>
      <c r="CX212" s="67">
        <f t="shared" si="105"/>
        <v>0.99058762776236897</v>
      </c>
      <c r="CY212" s="67">
        <f t="shared" si="106"/>
        <v>0.99046790510253579</v>
      </c>
      <c r="CZ212" s="67">
        <f t="shared" si="107"/>
        <v>0.99035052488201814</v>
      </c>
      <c r="DA212" s="67">
        <f t="shared" si="108"/>
        <v>0.98515346796578496</v>
      </c>
      <c r="DB212" s="67">
        <f t="shared" si="109"/>
        <v>0.9849827547194554</v>
      </c>
      <c r="DC212" s="67">
        <f t="shared" si="110"/>
        <v>0.98481618943575067</v>
      </c>
      <c r="DD212" s="67">
        <f t="shared" si="111"/>
        <v>0.9846539112113506</v>
      </c>
      <c r="DE212" s="67">
        <f t="shared" si="112"/>
        <v>0.98449602652971779</v>
      </c>
      <c r="DF212" s="67">
        <f t="shared" si="113"/>
        <v>0.97862182518126561</v>
      </c>
      <c r="DG212" s="67">
        <f t="shared" si="114"/>
        <v>0.97841849501653566</v>
      </c>
      <c r="DH212" s="67">
        <f t="shared" si="115"/>
        <v>0.97822130537314167</v>
      </c>
      <c r="DI212" s="67">
        <f t="shared" si="116"/>
        <v>0.97803019899756438</v>
      </c>
      <c r="DJ212" s="53"/>
      <c r="DK212" s="53"/>
      <c r="DL212" s="53"/>
      <c r="DM212" s="188" t="str">
        <f t="shared" si="117"/>
        <v/>
      </c>
      <c r="DN212" s="188" t="str">
        <f t="shared" si="118"/>
        <v/>
      </c>
      <c r="DO212" s="188" t="str">
        <f t="shared" si="119"/>
        <v/>
      </c>
      <c r="DP212" s="188" t="str">
        <f t="shared" si="120"/>
        <v/>
      </c>
      <c r="DQ212" s="188" t="str">
        <f t="shared" si="121"/>
        <v/>
      </c>
      <c r="DR212" s="188" t="str">
        <f t="shared" si="122"/>
        <v/>
      </c>
      <c r="DS212" s="188" t="str">
        <f t="shared" si="123"/>
        <v/>
      </c>
      <c r="DT212" s="188" t="str">
        <f t="shared" si="124"/>
        <v/>
      </c>
      <c r="DU212" s="188" t="str">
        <f t="shared" si="125"/>
        <v/>
      </c>
      <c r="DV212" s="188" t="str">
        <f t="shared" si="126"/>
        <v/>
      </c>
      <c r="DW212" s="188" t="str">
        <f t="shared" si="127"/>
        <v/>
      </c>
      <c r="DX212" s="188" t="str">
        <f t="shared" si="128"/>
        <v/>
      </c>
      <c r="DY212" s="188" t="str">
        <f t="shared" si="129"/>
        <v/>
      </c>
      <c r="DZ212" s="188" t="str">
        <f t="shared" si="130"/>
        <v/>
      </c>
      <c r="EA212" s="188" t="str">
        <f t="shared" si="131"/>
        <v/>
      </c>
      <c r="EB212" s="188" t="str">
        <f t="shared" si="132"/>
        <v/>
      </c>
      <c r="EC212" s="188" t="str">
        <f t="shared" si="133"/>
        <v/>
      </c>
      <c r="ED212" s="188" t="str">
        <f t="shared" si="134"/>
        <v/>
      </c>
      <c r="EE212" s="188" t="str">
        <f t="shared" si="135"/>
        <v/>
      </c>
      <c r="EF212" s="188" t="str">
        <f t="shared" si="136"/>
        <v/>
      </c>
      <c r="EG212" s="188" t="str">
        <f t="shared" si="137"/>
        <v/>
      </c>
      <c r="EH212" s="188" t="str">
        <f t="shared" si="138"/>
        <v/>
      </c>
      <c r="EI212" s="188" t="str">
        <f t="shared" si="139"/>
        <v/>
      </c>
      <c r="EJ212" s="188" t="str">
        <f t="shared" si="140"/>
        <v/>
      </c>
      <c r="EK212" s="188" t="str">
        <f t="shared" si="141"/>
        <v/>
      </c>
    </row>
    <row r="213" spans="2:141" x14ac:dyDescent="0.3">
      <c r="B213" s="1">
        <v>9</v>
      </c>
      <c r="C213" s="155"/>
      <c r="D213" s="175"/>
      <c r="E213" s="175"/>
      <c r="F213" s="175"/>
      <c r="G213" s="175"/>
      <c r="H213" s="175"/>
      <c r="I213" s="175"/>
      <c r="J213" s="175"/>
      <c r="K213" s="175"/>
      <c r="L213" s="175">
        <f>VLOOKUP(K85,DiaInc,$A$4,FALSE)*Diabetes_model!AM61</f>
        <v>5.6685762936304184E-3</v>
      </c>
      <c r="M213" s="175">
        <f>VLOOKUP(L85,DiaInc,$A$4,FALSE)*Diabetes_model!AN61</f>
        <v>5.7537953876149513E-3</v>
      </c>
      <c r="N213" s="175">
        <f>VLOOKUP(M85,DiaInc,$A$4,FALSE)*Diabetes_model!AO61</f>
        <v>5.8381909051510843E-3</v>
      </c>
      <c r="O213" s="175">
        <f>VLOOKUP(N85,DiaInc,$A$4,FALSE)*Diabetes_model!AP61</f>
        <v>5.921634775494301E-3</v>
      </c>
      <c r="P213" s="175">
        <f>VLOOKUP(O85,DiaInc,$A$4,FALSE)*Diabetes_model!AQ61</f>
        <v>9.1665471669326853E-3</v>
      </c>
      <c r="Q213" s="175">
        <f>VLOOKUP(P85,DiaInc,$A$4,FALSE)*Diabetes_model!AR61</f>
        <v>9.2904661160785416E-3</v>
      </c>
      <c r="R213" s="175">
        <f>VLOOKUP(Q85,DiaInc,$A$4,FALSE)*Diabetes_model!AS61</f>
        <v>9.4123722376310281E-3</v>
      </c>
      <c r="S213" s="175">
        <f>VLOOKUP(R85,DiaInc,$A$4,FALSE)*Diabetes_model!AT61</f>
        <v>9.5320948974642605E-3</v>
      </c>
      <c r="T213" s="175">
        <f>VLOOKUP(S85,DiaInc,$A$4,FALSE)*Diabetes_model!AU61</f>
        <v>9.649475117981865E-3</v>
      </c>
      <c r="U213" s="175">
        <f>VLOOKUP(T85,DiaInc,$A$4,FALSE)*Diabetes_model!AV61</f>
        <v>1.4846532034214989E-2</v>
      </c>
      <c r="V213" s="175">
        <f>VLOOKUP(U85,DiaInc,$A$4,FALSE)*Diabetes_model!AW61</f>
        <v>1.501724528054461E-2</v>
      </c>
      <c r="W213" s="175">
        <f>VLOOKUP(V85,DiaInc,$A$4,FALSE)*Diabetes_model!AX61</f>
        <v>1.5183810564249287E-2</v>
      </c>
      <c r="X213" s="175">
        <f>VLOOKUP(W85,DiaInc,$A$4,FALSE)*Diabetes_model!AY61</f>
        <v>1.5346088788649414E-2</v>
      </c>
      <c r="Y213" s="175">
        <f>VLOOKUP(X85,DiaInc,$A$4,FALSE)*Diabetes_model!AZ61</f>
        <v>1.5503973470282236E-2</v>
      </c>
      <c r="Z213" s="175">
        <f>VLOOKUP(Y85,DiaInc,$A$4,FALSE)*Diabetes_model!BA61</f>
        <v>2.1378174818734434E-2</v>
      </c>
      <c r="AA213" s="175">
        <f>VLOOKUP(Z85,DiaInc,$A$4,FALSE)*Diabetes_model!BB61</f>
        <v>2.1581504983464336E-2</v>
      </c>
      <c r="AB213" s="175">
        <f>VLOOKUP(AA85,DiaInc,$A$4,FALSE)*Diabetes_model!BC61</f>
        <v>2.1778694626858379E-2</v>
      </c>
      <c r="AC213" s="155"/>
      <c r="AD213" s="155"/>
      <c r="AE213" s="155"/>
      <c r="AF213" s="155"/>
      <c r="AG213" s="174">
        <f>D213*D51*PRODUCT($CJ213:CJ213)</f>
        <v>0</v>
      </c>
      <c r="AH213" s="174">
        <f>E213*E51*PRODUCT($CJ213:CK213)</f>
        <v>0</v>
      </c>
      <c r="AI213" s="174">
        <f>F213*F51*PRODUCT($CJ213:CL213)</f>
        <v>0</v>
      </c>
      <c r="AJ213" s="174">
        <f>G213*G51*PRODUCT($CJ213:CM213)</f>
        <v>0</v>
      </c>
      <c r="AK213" s="174">
        <f>H213*H51*PRODUCT($CJ213:CN213)</f>
        <v>0</v>
      </c>
      <c r="AL213" s="174">
        <f>I213*I51*PRODUCT($CJ213:CO213)</f>
        <v>0</v>
      </c>
      <c r="AM213" s="174">
        <f>J213*J51*PRODUCT($CJ213:CP213)</f>
        <v>0</v>
      </c>
      <c r="AN213" s="174">
        <f>K213*K51*PRODUCT($CJ213:CQ213)</f>
        <v>0</v>
      </c>
      <c r="AO213" s="174">
        <f>L213*L51*PRODUCT($CJ213:CR213)</f>
        <v>0</v>
      </c>
      <c r="AP213" s="174">
        <f>M213*M51*PRODUCT($CJ213:CS213)</f>
        <v>0</v>
      </c>
      <c r="AQ213" s="174">
        <f>N213*N51*PRODUCT($CJ213:CT213)</f>
        <v>0</v>
      </c>
      <c r="AR213" s="174">
        <f>O213*O51*PRODUCT($CJ213:CU213)</f>
        <v>0</v>
      </c>
      <c r="AS213" s="174">
        <f>P213*P51*PRODUCT($CJ213:CV213)</f>
        <v>0</v>
      </c>
      <c r="AT213" s="174">
        <f>Q213*Q51*PRODUCT($CJ213:CW213)</f>
        <v>0</v>
      </c>
      <c r="AU213" s="174">
        <f>R213*R51*PRODUCT($CJ213:CX213)</f>
        <v>0</v>
      </c>
      <c r="AV213" s="174">
        <f>S213*S51*PRODUCT($CJ213:CY213)</f>
        <v>0</v>
      </c>
      <c r="AW213" s="174">
        <f>T213*T51*PRODUCT($CJ213:CZ213)</f>
        <v>0</v>
      </c>
      <c r="AX213" s="174">
        <f>U213*U51*PRODUCT($CJ213:DA213)</f>
        <v>0</v>
      </c>
      <c r="AY213" s="174">
        <f>V213*V51*PRODUCT($CJ213:DB213)</f>
        <v>0</v>
      </c>
      <c r="AZ213" s="174">
        <f>W213*W51*PRODUCT($CJ213:DC213)</f>
        <v>0</v>
      </c>
      <c r="BA213" s="174">
        <f>X213*X51*PRODUCT($CJ213:DD213)</f>
        <v>0</v>
      </c>
      <c r="BB213" s="174">
        <f>Y213*Y51*PRODUCT($CJ213:DE213)</f>
        <v>0</v>
      </c>
      <c r="BC213" s="174">
        <f>Z213*Z51*PRODUCT($CJ213:DF213)</f>
        <v>0</v>
      </c>
      <c r="BD213" s="174">
        <f>AA213*AA51*PRODUCT($CJ213:DG213)</f>
        <v>0</v>
      </c>
      <c r="BE213" s="174">
        <f>AB213*AB51*PRODUCT($CJ213:DH213)</f>
        <v>0</v>
      </c>
      <c r="BF213" s="93"/>
      <c r="BG213" s="93"/>
      <c r="BH213" s="93"/>
      <c r="BI213" s="181">
        <f>SUM($AF213:AG213)-SUM($AF245:AG245)-SUM($C245:D245)-SUM($BH245:BI245)</f>
        <v>0</v>
      </c>
      <c r="BJ213" s="181">
        <f>SUM($AF213:AH213)-SUM($AF245:AH245)-SUM($C245:E245)-SUM($BH245:BJ245)</f>
        <v>0</v>
      </c>
      <c r="BK213" s="181">
        <f>SUM($AF213:AI213)-SUM($AF245:AI245)-SUM($C245:F245)-SUM($BH245:BK245)</f>
        <v>0</v>
      </c>
      <c r="BL213" s="181">
        <f>SUM($AF213:AJ213)-SUM($AF245:AJ245)-SUM($C245:G245)-SUM($BH245:BL245)</f>
        <v>0</v>
      </c>
      <c r="BM213" s="181">
        <f>SUM($AF213:AK213)-SUM($AF245:AK245)-SUM($C245:H245)-SUM($BH245:BM245)</f>
        <v>0</v>
      </c>
      <c r="BN213" s="181">
        <f>SUM($AF213:AL213)-SUM($AF245:AL245)-SUM($C245:I245)-SUM($BH245:BN245)</f>
        <v>0</v>
      </c>
      <c r="BO213" s="181">
        <f>SUM($AF213:AM213)-SUM($AF245:AM245)-SUM($C245:J245)-SUM($BH245:BO245)</f>
        <v>0</v>
      </c>
      <c r="BP213" s="181">
        <f>SUM($AF213:AN213)-SUM($AF245:AN245)-SUM($C245:K245)-SUM($BH245:BP245)</f>
        <v>0</v>
      </c>
      <c r="BQ213" s="181">
        <f>SUM($AF213:AO213)-SUM($AF245:AO245)-SUM($C245:L245)-SUM($BH245:BQ245)</f>
        <v>0</v>
      </c>
      <c r="BR213" s="181">
        <f>SUM($AF213:AP213)-SUM($AF245:AP245)-SUM($C245:M245)-SUM($BH245:BR245)</f>
        <v>0</v>
      </c>
      <c r="BS213" s="181">
        <f>SUM($AF213:AQ213)-SUM($AF245:AQ245)-SUM($C245:N245)-SUM($BH245:BS245)</f>
        <v>0</v>
      </c>
      <c r="BT213" s="181">
        <f>SUM($AF213:AR213)-SUM($AF245:AR245)-SUM($C245:O245)-SUM($BH245:BT245)</f>
        <v>0</v>
      </c>
      <c r="BU213" s="181">
        <f>SUM($AF213:AS213)-SUM($AF245:AS245)-SUM($C245:P245)-SUM($BH245:BU245)</f>
        <v>0</v>
      </c>
      <c r="BV213" s="181">
        <f>SUM($AF213:AT213)-SUM($AF245:AT245)-SUM($C245:Q245)-SUM($BH245:BV245)</f>
        <v>0</v>
      </c>
      <c r="BW213" s="181">
        <f>SUM($AF213:AU213)-SUM($AF245:AU245)-SUM($C245:R245)-SUM($BH245:BW245)</f>
        <v>0</v>
      </c>
      <c r="BX213" s="181">
        <f>SUM($AF213:AV213)-SUM($AF245:AV245)-SUM($C245:S245)-SUM($BH245:BX245)</f>
        <v>0</v>
      </c>
      <c r="BY213" s="181">
        <f>SUM($AF213:AW213)-SUM($AF245:AW245)-SUM($C245:T245)-SUM($BH245:BY245)</f>
        <v>0</v>
      </c>
      <c r="BZ213" s="181">
        <f>SUM($AF213:AX213)-SUM($AF245:AX245)-SUM($C245:U245)-SUM($BH245:BZ245)</f>
        <v>0</v>
      </c>
      <c r="CA213" s="181">
        <f>SUM($AF213:AY213)-SUM($AF245:AY245)-SUM($C245:V245)-SUM($BH245:CA245)</f>
        <v>0</v>
      </c>
      <c r="CB213" s="181">
        <f>SUM($AF213:AZ213)-SUM($AF245:AZ245)-SUM($C245:W245)-SUM($BH245:CB245)</f>
        <v>0</v>
      </c>
      <c r="CC213" s="181">
        <f>SUM($AF213:BA213)-SUM($AF245:BA245)-SUM($C245:X245)-SUM($BH245:CC245)</f>
        <v>0</v>
      </c>
      <c r="CD213" s="181">
        <f>SUM($AF213:BB213)-SUM($AF245:BB245)-SUM($C245:Y245)-SUM($BH245:CD245)</f>
        <v>0</v>
      </c>
      <c r="CE213" s="181">
        <f>SUM($AF213:BC213)-SUM($AF245:BC245)-SUM($C245:Z245)-SUM($BH245:CE245)</f>
        <v>0</v>
      </c>
      <c r="CF213" s="181">
        <f>SUM($AF213:BD213)-SUM($AF245:BD245)-SUM($C245:AA245)-SUM($BH245:CF245)</f>
        <v>0</v>
      </c>
      <c r="CG213" s="181">
        <f>SUM($AF213:BE213)-SUM($AF245:BE245)-SUM($C245:AB245)-SUM($BH245:CG245)</f>
        <v>0</v>
      </c>
      <c r="CH213" s="52"/>
      <c r="CI213" s="52"/>
      <c r="CJ213" s="67"/>
      <c r="CK213" s="67"/>
      <c r="CL213" s="67"/>
      <c r="CM213" s="67"/>
      <c r="CN213" s="67"/>
      <c r="CO213" s="67"/>
      <c r="CP213" s="67"/>
      <c r="CQ213" s="67"/>
      <c r="CR213" s="67">
        <f>1-K213</f>
        <v>1</v>
      </c>
      <c r="CS213" s="67">
        <f t="shared" si="100"/>
        <v>0.99433142370636962</v>
      </c>
      <c r="CT213" s="67">
        <f t="shared" si="101"/>
        <v>0.994246204612385</v>
      </c>
      <c r="CU213" s="67">
        <f t="shared" si="102"/>
        <v>0.99416180909484897</v>
      </c>
      <c r="CV213" s="67">
        <f t="shared" si="103"/>
        <v>0.99407836522450566</v>
      </c>
      <c r="CW213" s="67">
        <f t="shared" si="104"/>
        <v>0.99083345283306734</v>
      </c>
      <c r="CX213" s="67">
        <f t="shared" si="105"/>
        <v>0.99070953388392147</v>
      </c>
      <c r="CY213" s="67">
        <f t="shared" si="106"/>
        <v>0.99058762776236897</v>
      </c>
      <c r="CZ213" s="67">
        <f t="shared" si="107"/>
        <v>0.99046790510253579</v>
      </c>
      <c r="DA213" s="67">
        <f t="shared" si="108"/>
        <v>0.99035052488201814</v>
      </c>
      <c r="DB213" s="67">
        <f t="shared" si="109"/>
        <v>0.98515346796578496</v>
      </c>
      <c r="DC213" s="67">
        <f t="shared" si="110"/>
        <v>0.9849827547194554</v>
      </c>
      <c r="DD213" s="67">
        <f t="shared" si="111"/>
        <v>0.98481618943575067</v>
      </c>
      <c r="DE213" s="67">
        <f t="shared" si="112"/>
        <v>0.9846539112113506</v>
      </c>
      <c r="DF213" s="67">
        <f t="shared" si="113"/>
        <v>0.98449602652971779</v>
      </c>
      <c r="DG213" s="67">
        <f t="shared" si="114"/>
        <v>0.97862182518126561</v>
      </c>
      <c r="DH213" s="67">
        <f t="shared" si="115"/>
        <v>0.97841849501653566</v>
      </c>
      <c r="DI213" s="67">
        <f t="shared" si="116"/>
        <v>0.97822130537314167</v>
      </c>
      <c r="DJ213" s="53"/>
      <c r="DK213" s="53"/>
      <c r="DL213" s="53"/>
      <c r="DM213" s="188" t="str">
        <f t="shared" si="117"/>
        <v/>
      </c>
      <c r="DN213" s="188" t="str">
        <f t="shared" si="118"/>
        <v/>
      </c>
      <c r="DO213" s="188" t="str">
        <f t="shared" si="119"/>
        <v/>
      </c>
      <c r="DP213" s="188" t="str">
        <f t="shared" si="120"/>
        <v/>
      </c>
      <c r="DQ213" s="188" t="str">
        <f t="shared" si="121"/>
        <v/>
      </c>
      <c r="DR213" s="188" t="str">
        <f t="shared" si="122"/>
        <v/>
      </c>
      <c r="DS213" s="188" t="str">
        <f t="shared" si="123"/>
        <v/>
      </c>
      <c r="DT213" s="188" t="str">
        <f t="shared" si="124"/>
        <v/>
      </c>
      <c r="DU213" s="188" t="str">
        <f t="shared" si="125"/>
        <v/>
      </c>
      <c r="DV213" s="188" t="str">
        <f t="shared" si="126"/>
        <v/>
      </c>
      <c r="DW213" s="188" t="str">
        <f t="shared" si="127"/>
        <v/>
      </c>
      <c r="DX213" s="188" t="str">
        <f t="shared" si="128"/>
        <v/>
      </c>
      <c r="DY213" s="188" t="str">
        <f t="shared" si="129"/>
        <v/>
      </c>
      <c r="DZ213" s="188" t="str">
        <f t="shared" si="130"/>
        <v/>
      </c>
      <c r="EA213" s="188" t="str">
        <f t="shared" si="131"/>
        <v/>
      </c>
      <c r="EB213" s="188" t="str">
        <f t="shared" si="132"/>
        <v/>
      </c>
      <c r="EC213" s="188" t="str">
        <f t="shared" si="133"/>
        <v/>
      </c>
      <c r="ED213" s="188" t="str">
        <f t="shared" si="134"/>
        <v/>
      </c>
      <c r="EE213" s="188" t="str">
        <f t="shared" si="135"/>
        <v/>
      </c>
      <c r="EF213" s="188" t="str">
        <f t="shared" si="136"/>
        <v/>
      </c>
      <c r="EG213" s="188" t="str">
        <f t="shared" si="137"/>
        <v/>
      </c>
      <c r="EH213" s="188" t="str">
        <f t="shared" si="138"/>
        <v/>
      </c>
      <c r="EI213" s="188" t="str">
        <f t="shared" si="139"/>
        <v/>
      </c>
      <c r="EJ213" s="188" t="str">
        <f t="shared" si="140"/>
        <v/>
      </c>
      <c r="EK213" s="188" t="str">
        <f t="shared" si="141"/>
        <v/>
      </c>
    </row>
    <row r="214" spans="2:141" x14ac:dyDescent="0.3">
      <c r="B214" s="1">
        <v>10</v>
      </c>
      <c r="C214" s="155"/>
      <c r="D214" s="175"/>
      <c r="E214" s="175"/>
      <c r="F214" s="175"/>
      <c r="G214" s="175"/>
      <c r="H214" s="175"/>
      <c r="I214" s="175"/>
      <c r="J214" s="175"/>
      <c r="K214" s="175"/>
      <c r="L214" s="175"/>
      <c r="M214" s="175">
        <f>VLOOKUP(L86,DiaInc,$A$4,FALSE)*Diabetes_model!AN62</f>
        <v>5.6685762936304184E-3</v>
      </c>
      <c r="N214" s="175">
        <f>VLOOKUP(M86,DiaInc,$A$4,FALSE)*Diabetes_model!AO62</f>
        <v>5.7537953876149513E-3</v>
      </c>
      <c r="O214" s="175">
        <f>VLOOKUP(N86,DiaInc,$A$4,FALSE)*Diabetes_model!AP62</f>
        <v>5.8381909051510843E-3</v>
      </c>
      <c r="P214" s="175">
        <f>VLOOKUP(O86,DiaInc,$A$4,FALSE)*Diabetes_model!AQ62</f>
        <v>5.921634775494301E-3</v>
      </c>
      <c r="Q214" s="175">
        <f>VLOOKUP(P86,DiaInc,$A$4,FALSE)*Diabetes_model!AR62</f>
        <v>9.1665471669326853E-3</v>
      </c>
      <c r="R214" s="175">
        <f>VLOOKUP(Q86,DiaInc,$A$4,FALSE)*Diabetes_model!AS62</f>
        <v>9.2904661160785416E-3</v>
      </c>
      <c r="S214" s="175">
        <f>VLOOKUP(R86,DiaInc,$A$4,FALSE)*Diabetes_model!AT62</f>
        <v>9.4123722376310281E-3</v>
      </c>
      <c r="T214" s="175">
        <f>VLOOKUP(S86,DiaInc,$A$4,FALSE)*Diabetes_model!AU62</f>
        <v>9.5320948974642605E-3</v>
      </c>
      <c r="U214" s="175">
        <f>VLOOKUP(T86,DiaInc,$A$4,FALSE)*Diabetes_model!AV62</f>
        <v>9.649475117981865E-3</v>
      </c>
      <c r="V214" s="175">
        <f>VLOOKUP(U86,DiaInc,$A$4,FALSE)*Diabetes_model!AW62</f>
        <v>1.4846532034214989E-2</v>
      </c>
      <c r="W214" s="175">
        <f>VLOOKUP(V86,DiaInc,$A$4,FALSE)*Diabetes_model!AX62</f>
        <v>1.501724528054461E-2</v>
      </c>
      <c r="X214" s="175">
        <f>VLOOKUP(W86,DiaInc,$A$4,FALSE)*Diabetes_model!AY62</f>
        <v>1.5183810564249287E-2</v>
      </c>
      <c r="Y214" s="175">
        <f>VLOOKUP(X86,DiaInc,$A$4,FALSE)*Diabetes_model!AZ62</f>
        <v>1.5346088788649414E-2</v>
      </c>
      <c r="Z214" s="175">
        <f>VLOOKUP(Y86,DiaInc,$A$4,FALSE)*Diabetes_model!BA62</f>
        <v>1.5503973470282236E-2</v>
      </c>
      <c r="AA214" s="175">
        <f>VLOOKUP(Z86,DiaInc,$A$4,FALSE)*Diabetes_model!BB62</f>
        <v>2.1378174818734434E-2</v>
      </c>
      <c r="AB214" s="175">
        <f>VLOOKUP(AA86,DiaInc,$A$4,FALSE)*Diabetes_model!BC62</f>
        <v>2.1581504983464336E-2</v>
      </c>
      <c r="AC214" s="155"/>
      <c r="AD214" s="155"/>
      <c r="AE214" s="155"/>
      <c r="AF214" s="67"/>
      <c r="AG214" s="174">
        <f>D214*D52*PRODUCT($CJ214:CJ214)</f>
        <v>0</v>
      </c>
      <c r="AH214" s="174">
        <f>E214*E52*PRODUCT($CJ214:CK214)</f>
        <v>0</v>
      </c>
      <c r="AI214" s="174">
        <f>F214*F52*PRODUCT($CJ214:CL214)</f>
        <v>0</v>
      </c>
      <c r="AJ214" s="174">
        <f>G214*G52*PRODUCT($CJ214:CM214)</f>
        <v>0</v>
      </c>
      <c r="AK214" s="174">
        <f>H214*H52*PRODUCT($CJ214:CN214)</f>
        <v>0</v>
      </c>
      <c r="AL214" s="174">
        <f>I214*I52*PRODUCT($CJ214:CO214)</f>
        <v>0</v>
      </c>
      <c r="AM214" s="174">
        <f>J214*J52*PRODUCT($CJ214:CP214)</f>
        <v>0</v>
      </c>
      <c r="AN214" s="174">
        <f>K214*K52*PRODUCT($CJ214:CQ214)</f>
        <v>0</v>
      </c>
      <c r="AO214" s="174">
        <f>L214*L52*PRODUCT($CJ214:CR214)</f>
        <v>0</v>
      </c>
      <c r="AP214" s="174">
        <f>M214*M52*PRODUCT($CJ214:CS214)</f>
        <v>0</v>
      </c>
      <c r="AQ214" s="174">
        <f>N214*N52*PRODUCT($CJ214:CT214)</f>
        <v>0</v>
      </c>
      <c r="AR214" s="174">
        <f>O214*O52*PRODUCT($CJ214:CU214)</f>
        <v>0</v>
      </c>
      <c r="AS214" s="174">
        <f>P214*P52*PRODUCT($CJ214:CV214)</f>
        <v>0</v>
      </c>
      <c r="AT214" s="174">
        <f>Q214*Q52*PRODUCT($CJ214:CW214)</f>
        <v>0</v>
      </c>
      <c r="AU214" s="174">
        <f>R214*R52*PRODUCT($CJ214:CX214)</f>
        <v>0</v>
      </c>
      <c r="AV214" s="174">
        <f>S214*S52*PRODUCT($CJ214:CY214)</f>
        <v>0</v>
      </c>
      <c r="AW214" s="174">
        <f>T214*T52*PRODUCT($CJ214:CZ214)</f>
        <v>0</v>
      </c>
      <c r="AX214" s="174">
        <f>U214*U52*PRODUCT($CJ214:DA214)</f>
        <v>0</v>
      </c>
      <c r="AY214" s="174">
        <f>V214*V52*PRODUCT($CJ214:DB214)</f>
        <v>0</v>
      </c>
      <c r="AZ214" s="174">
        <f>W214*W52*PRODUCT($CJ214:DC214)</f>
        <v>0</v>
      </c>
      <c r="BA214" s="174">
        <f>X214*X52*PRODUCT($CJ214:DD214)</f>
        <v>0</v>
      </c>
      <c r="BB214" s="174">
        <f>Y214*Y52*PRODUCT($CJ214:DE214)</f>
        <v>0</v>
      </c>
      <c r="BC214" s="174">
        <f>Z214*Z52*PRODUCT($CJ214:DF214)</f>
        <v>0</v>
      </c>
      <c r="BD214" s="174">
        <f>AA214*AA52*PRODUCT($CJ214:DG214)</f>
        <v>0</v>
      </c>
      <c r="BE214" s="174">
        <f>AB214*AB52*PRODUCT($CJ214:DH214)</f>
        <v>0</v>
      </c>
      <c r="BF214" s="93"/>
      <c r="BG214" s="93"/>
      <c r="BH214" s="93"/>
      <c r="BI214" s="181">
        <f>SUM($AF214:AG214)-SUM($AF246:AG246)-SUM($C246:D246)-SUM($BH246:BI246)</f>
        <v>0</v>
      </c>
      <c r="BJ214" s="181">
        <f>SUM($AF214:AH214)-SUM($AF246:AH246)-SUM($C246:E246)-SUM($BH246:BJ246)</f>
        <v>0</v>
      </c>
      <c r="BK214" s="181">
        <f>SUM($AF214:AI214)-SUM($AF246:AI246)-SUM($C246:F246)-SUM($BH246:BK246)</f>
        <v>0</v>
      </c>
      <c r="BL214" s="181">
        <f>SUM($AF214:AJ214)-SUM($AF246:AJ246)-SUM($C246:G246)-SUM($BH246:BL246)</f>
        <v>0</v>
      </c>
      <c r="BM214" s="181">
        <f>SUM($AF214:AK214)-SUM($AF246:AK246)-SUM($C246:H246)-SUM($BH246:BM246)</f>
        <v>0</v>
      </c>
      <c r="BN214" s="181">
        <f>SUM($AF214:AL214)-SUM($AF246:AL246)-SUM($C246:I246)-SUM($BH246:BN246)</f>
        <v>0</v>
      </c>
      <c r="BO214" s="181">
        <f>SUM($AF214:AM214)-SUM($AF246:AM246)-SUM($C246:J246)-SUM($BH246:BO246)</f>
        <v>0</v>
      </c>
      <c r="BP214" s="181">
        <f>SUM($AF214:AN214)-SUM($AF246:AN246)-SUM($C246:K246)-SUM($BH246:BP246)</f>
        <v>0</v>
      </c>
      <c r="BQ214" s="181">
        <f>SUM($AF214:AO214)-SUM($AF246:AO246)-SUM($C246:L246)-SUM($BH246:BQ246)</f>
        <v>0</v>
      </c>
      <c r="BR214" s="181">
        <f>SUM($AF214:AP214)-SUM($AF246:AP246)-SUM($C246:M246)-SUM($BH246:BR246)</f>
        <v>0</v>
      </c>
      <c r="BS214" s="181">
        <f>SUM($AF214:AQ214)-SUM($AF246:AQ246)-SUM($C246:N246)-SUM($BH246:BS246)</f>
        <v>0</v>
      </c>
      <c r="BT214" s="181">
        <f>SUM($AF214:AR214)-SUM($AF246:AR246)-SUM($C246:O246)-SUM($BH246:BT246)</f>
        <v>0</v>
      </c>
      <c r="BU214" s="181">
        <f>SUM($AF214:AS214)-SUM($AF246:AS246)-SUM($C246:P246)-SUM($BH246:BU246)</f>
        <v>0</v>
      </c>
      <c r="BV214" s="181">
        <f>SUM($AF214:AT214)-SUM($AF246:AT246)-SUM($C246:Q246)-SUM($BH246:BV246)</f>
        <v>0</v>
      </c>
      <c r="BW214" s="181">
        <f>SUM($AF214:AU214)-SUM($AF246:AU246)-SUM($C246:R246)-SUM($BH246:BW246)</f>
        <v>0</v>
      </c>
      <c r="BX214" s="181">
        <f>SUM($AF214:AV214)-SUM($AF246:AV246)-SUM($C246:S246)-SUM($BH246:BX246)</f>
        <v>0</v>
      </c>
      <c r="BY214" s="181">
        <f>SUM($AF214:AW214)-SUM($AF246:AW246)-SUM($C246:T246)-SUM($BH246:BY246)</f>
        <v>0</v>
      </c>
      <c r="BZ214" s="181">
        <f>SUM($AF214:AX214)-SUM($AF246:AX246)-SUM($C246:U246)-SUM($BH246:BZ246)</f>
        <v>0</v>
      </c>
      <c r="CA214" s="181">
        <f>SUM($AF214:AY214)-SUM($AF246:AY246)-SUM($C246:V246)-SUM($BH246:CA246)</f>
        <v>0</v>
      </c>
      <c r="CB214" s="181">
        <f>SUM($AF214:AZ214)-SUM($AF246:AZ246)-SUM($C246:W246)-SUM($BH246:CB246)</f>
        <v>0</v>
      </c>
      <c r="CC214" s="181">
        <f>SUM($AF214:BA214)-SUM($AF246:BA246)-SUM($C246:X246)-SUM($BH246:CC246)</f>
        <v>0</v>
      </c>
      <c r="CD214" s="181">
        <f>SUM($AF214:BB214)-SUM($AF246:BB246)-SUM($C246:Y246)-SUM($BH246:CD246)</f>
        <v>0</v>
      </c>
      <c r="CE214" s="181">
        <f>SUM($AF214:BC214)-SUM($AF246:BC246)-SUM($C246:Z246)-SUM($BH246:CE246)</f>
        <v>0</v>
      </c>
      <c r="CF214" s="181">
        <f>SUM($AF214:BD214)-SUM($AF246:BD246)-SUM($C246:AA246)-SUM($BH246:CF246)</f>
        <v>0</v>
      </c>
      <c r="CG214" s="181">
        <f>SUM($AF214:BE214)-SUM($AF246:BE246)-SUM($C246:AB246)-SUM($BH246:CG246)</f>
        <v>0</v>
      </c>
      <c r="CH214" s="52"/>
      <c r="CI214" s="52"/>
      <c r="CJ214" s="67"/>
      <c r="CK214" s="67"/>
      <c r="CL214" s="67"/>
      <c r="CM214" s="67"/>
      <c r="CN214" s="67"/>
      <c r="CO214" s="67"/>
      <c r="CP214" s="67"/>
      <c r="CQ214" s="67"/>
      <c r="CR214" s="67"/>
      <c r="CS214" s="67">
        <f>1-L214</f>
        <v>1</v>
      </c>
      <c r="CT214" s="67">
        <f t="shared" si="101"/>
        <v>0.99433142370636962</v>
      </c>
      <c r="CU214" s="67">
        <f t="shared" si="102"/>
        <v>0.994246204612385</v>
      </c>
      <c r="CV214" s="67">
        <f t="shared" si="103"/>
        <v>0.99416180909484897</v>
      </c>
      <c r="CW214" s="67">
        <f t="shared" si="104"/>
        <v>0.99407836522450566</v>
      </c>
      <c r="CX214" s="67">
        <f t="shared" si="105"/>
        <v>0.99083345283306734</v>
      </c>
      <c r="CY214" s="67">
        <f t="shared" si="106"/>
        <v>0.99070953388392147</v>
      </c>
      <c r="CZ214" s="67">
        <f t="shared" si="107"/>
        <v>0.99058762776236897</v>
      </c>
      <c r="DA214" s="67">
        <f t="shared" si="108"/>
        <v>0.99046790510253579</v>
      </c>
      <c r="DB214" s="67">
        <f t="shared" si="109"/>
        <v>0.99035052488201814</v>
      </c>
      <c r="DC214" s="67">
        <f t="shared" si="110"/>
        <v>0.98515346796578496</v>
      </c>
      <c r="DD214" s="67">
        <f t="shared" si="111"/>
        <v>0.9849827547194554</v>
      </c>
      <c r="DE214" s="67">
        <f t="shared" si="112"/>
        <v>0.98481618943575067</v>
      </c>
      <c r="DF214" s="67">
        <f t="shared" si="113"/>
        <v>0.9846539112113506</v>
      </c>
      <c r="DG214" s="67">
        <f t="shared" si="114"/>
        <v>0.98449602652971779</v>
      </c>
      <c r="DH214" s="67">
        <f t="shared" si="115"/>
        <v>0.97862182518126561</v>
      </c>
      <c r="DI214" s="67">
        <f t="shared" si="116"/>
        <v>0.97841849501653566</v>
      </c>
      <c r="DJ214" s="53"/>
      <c r="DK214" s="53"/>
      <c r="DL214" s="53"/>
      <c r="DM214" s="188" t="str">
        <f t="shared" si="117"/>
        <v/>
      </c>
      <c r="DN214" s="188" t="str">
        <f t="shared" si="118"/>
        <v/>
      </c>
      <c r="DO214" s="188" t="str">
        <f t="shared" si="119"/>
        <v/>
      </c>
      <c r="DP214" s="188" t="str">
        <f t="shared" si="120"/>
        <v/>
      </c>
      <c r="DQ214" s="188" t="str">
        <f t="shared" si="121"/>
        <v/>
      </c>
      <c r="DR214" s="188" t="str">
        <f t="shared" si="122"/>
        <v/>
      </c>
      <c r="DS214" s="188" t="str">
        <f t="shared" si="123"/>
        <v/>
      </c>
      <c r="DT214" s="188" t="str">
        <f t="shared" si="124"/>
        <v/>
      </c>
      <c r="DU214" s="188" t="str">
        <f t="shared" si="125"/>
        <v/>
      </c>
      <c r="DV214" s="188" t="str">
        <f t="shared" si="126"/>
        <v/>
      </c>
      <c r="DW214" s="188" t="str">
        <f t="shared" si="127"/>
        <v/>
      </c>
      <c r="DX214" s="188" t="str">
        <f t="shared" si="128"/>
        <v/>
      </c>
      <c r="DY214" s="188" t="str">
        <f t="shared" si="129"/>
        <v/>
      </c>
      <c r="DZ214" s="188" t="str">
        <f t="shared" si="130"/>
        <v/>
      </c>
      <c r="EA214" s="188" t="str">
        <f t="shared" si="131"/>
        <v/>
      </c>
      <c r="EB214" s="188" t="str">
        <f t="shared" si="132"/>
        <v/>
      </c>
      <c r="EC214" s="188" t="str">
        <f t="shared" si="133"/>
        <v/>
      </c>
      <c r="ED214" s="188" t="str">
        <f t="shared" si="134"/>
        <v/>
      </c>
      <c r="EE214" s="188" t="str">
        <f t="shared" si="135"/>
        <v/>
      </c>
      <c r="EF214" s="188" t="str">
        <f t="shared" si="136"/>
        <v/>
      </c>
      <c r="EG214" s="188" t="str">
        <f t="shared" si="137"/>
        <v/>
      </c>
      <c r="EH214" s="188" t="str">
        <f t="shared" si="138"/>
        <v/>
      </c>
      <c r="EI214" s="188" t="str">
        <f t="shared" si="139"/>
        <v/>
      </c>
      <c r="EJ214" s="188" t="str">
        <f t="shared" si="140"/>
        <v/>
      </c>
      <c r="EK214" s="188" t="str">
        <f t="shared" si="141"/>
        <v/>
      </c>
    </row>
    <row r="215" spans="2:141" x14ac:dyDescent="0.3">
      <c r="B215" s="1">
        <v>11</v>
      </c>
      <c r="C215" s="155"/>
      <c r="D215" s="175"/>
      <c r="E215" s="175"/>
      <c r="F215" s="175"/>
      <c r="G215" s="175"/>
      <c r="H215" s="175"/>
      <c r="I215" s="175"/>
      <c r="J215" s="175"/>
      <c r="K215" s="175"/>
      <c r="L215" s="175"/>
      <c r="M215" s="175"/>
      <c r="N215" s="175">
        <f>VLOOKUP(M87,DiaInc,$A$4,FALSE)*Diabetes_model!AO63</f>
        <v>5.6685762936304184E-3</v>
      </c>
      <c r="O215" s="175">
        <f>VLOOKUP(N87,DiaInc,$A$4,FALSE)*Diabetes_model!AP63</f>
        <v>5.7537953876149513E-3</v>
      </c>
      <c r="P215" s="175">
        <f>VLOOKUP(O87,DiaInc,$A$4,FALSE)*Diabetes_model!AQ63</f>
        <v>5.8381909051510843E-3</v>
      </c>
      <c r="Q215" s="175">
        <f>VLOOKUP(P87,DiaInc,$A$4,FALSE)*Diabetes_model!AR63</f>
        <v>5.921634775494301E-3</v>
      </c>
      <c r="R215" s="175">
        <f>VLOOKUP(Q87,DiaInc,$A$4,FALSE)*Diabetes_model!AS63</f>
        <v>9.1665471669326853E-3</v>
      </c>
      <c r="S215" s="175">
        <f>VLOOKUP(R87,DiaInc,$A$4,FALSE)*Diabetes_model!AT63</f>
        <v>9.2904661160785416E-3</v>
      </c>
      <c r="T215" s="175">
        <f>VLOOKUP(S87,DiaInc,$A$4,FALSE)*Diabetes_model!AU63</f>
        <v>9.4123722376310281E-3</v>
      </c>
      <c r="U215" s="175">
        <f>VLOOKUP(T87,DiaInc,$A$4,FALSE)*Diabetes_model!AV63</f>
        <v>9.5320948974642605E-3</v>
      </c>
      <c r="V215" s="175">
        <f>VLOOKUP(U87,DiaInc,$A$4,FALSE)*Diabetes_model!AW63</f>
        <v>9.649475117981865E-3</v>
      </c>
      <c r="W215" s="175">
        <f>VLOOKUP(V87,DiaInc,$A$4,FALSE)*Diabetes_model!AX63</f>
        <v>1.4846532034214989E-2</v>
      </c>
      <c r="X215" s="175">
        <f>VLOOKUP(W87,DiaInc,$A$4,FALSE)*Diabetes_model!AY63</f>
        <v>1.501724528054461E-2</v>
      </c>
      <c r="Y215" s="175">
        <f>VLOOKUP(X87,DiaInc,$A$4,FALSE)*Diabetes_model!AZ63</f>
        <v>1.5183810564249287E-2</v>
      </c>
      <c r="Z215" s="175">
        <f>VLOOKUP(Y87,DiaInc,$A$4,FALSE)*Diabetes_model!BA63</f>
        <v>1.5346088788649414E-2</v>
      </c>
      <c r="AA215" s="175">
        <f>VLOOKUP(Z87,DiaInc,$A$4,FALSE)*Diabetes_model!BB63</f>
        <v>1.5503973470282236E-2</v>
      </c>
      <c r="AB215" s="175">
        <f>VLOOKUP(AA87,DiaInc,$A$4,FALSE)*Diabetes_model!BC63</f>
        <v>2.1378174818734434E-2</v>
      </c>
      <c r="AC215" s="155"/>
      <c r="AD215" s="155"/>
      <c r="AE215" s="155"/>
      <c r="AF215" s="155"/>
      <c r="AG215" s="174">
        <f>D215*D53*PRODUCT($CJ215:CJ215)</f>
        <v>0</v>
      </c>
      <c r="AH215" s="174">
        <f>E215*E53*PRODUCT($CJ215:CK215)</f>
        <v>0</v>
      </c>
      <c r="AI215" s="174">
        <f>F215*F53*PRODUCT($CJ215:CL215)</f>
        <v>0</v>
      </c>
      <c r="AJ215" s="174">
        <f>G215*G53*PRODUCT($CJ215:CM215)</f>
        <v>0</v>
      </c>
      <c r="AK215" s="174">
        <f>H215*H53*PRODUCT($CJ215:CN215)</f>
        <v>0</v>
      </c>
      <c r="AL215" s="174">
        <f>I215*I53*PRODUCT($CJ215:CO215)</f>
        <v>0</v>
      </c>
      <c r="AM215" s="174">
        <f>J215*J53*PRODUCT($CJ215:CP215)</f>
        <v>0</v>
      </c>
      <c r="AN215" s="174">
        <f>K215*K53*PRODUCT($CJ215:CQ215)</f>
        <v>0</v>
      </c>
      <c r="AO215" s="174">
        <f>L215*L53*PRODUCT($CJ215:CR215)</f>
        <v>0</v>
      </c>
      <c r="AP215" s="174">
        <f>M215*M53*PRODUCT($CJ215:CS215)</f>
        <v>0</v>
      </c>
      <c r="AQ215" s="174">
        <f>N215*N53*PRODUCT($CJ215:CT215)</f>
        <v>0</v>
      </c>
      <c r="AR215" s="174">
        <f>O215*O53*PRODUCT($CJ215:CU215)</f>
        <v>0</v>
      </c>
      <c r="AS215" s="174">
        <f>P215*P53*PRODUCT($CJ215:CV215)</f>
        <v>0</v>
      </c>
      <c r="AT215" s="174">
        <f>Q215*Q53*PRODUCT($CJ215:CW215)</f>
        <v>0</v>
      </c>
      <c r="AU215" s="174">
        <f>R215*R53*PRODUCT($CJ215:CX215)</f>
        <v>0</v>
      </c>
      <c r="AV215" s="174">
        <f>S215*S53*PRODUCT($CJ215:CY215)</f>
        <v>0</v>
      </c>
      <c r="AW215" s="174">
        <f>T215*T53*PRODUCT($CJ215:CZ215)</f>
        <v>0</v>
      </c>
      <c r="AX215" s="174">
        <f>U215*U53*PRODUCT($CJ215:DA215)</f>
        <v>0</v>
      </c>
      <c r="AY215" s="174">
        <f>V215*V53*PRODUCT($CJ215:DB215)</f>
        <v>0</v>
      </c>
      <c r="AZ215" s="174">
        <f>W215*W53*PRODUCT($CJ215:DC215)</f>
        <v>0</v>
      </c>
      <c r="BA215" s="174">
        <f>X215*X53*PRODUCT($CJ215:DD215)</f>
        <v>0</v>
      </c>
      <c r="BB215" s="174">
        <f>Y215*Y53*PRODUCT($CJ215:DE215)</f>
        <v>0</v>
      </c>
      <c r="BC215" s="174">
        <f>Z215*Z53*PRODUCT($CJ215:DF215)</f>
        <v>0</v>
      </c>
      <c r="BD215" s="174">
        <f>AA215*AA53*PRODUCT($CJ215:DG215)</f>
        <v>0</v>
      </c>
      <c r="BE215" s="174">
        <f>AB215*AB53*PRODUCT($CJ215:DH215)</f>
        <v>0</v>
      </c>
      <c r="BF215" s="93"/>
      <c r="BG215" s="93"/>
      <c r="BH215" s="93"/>
      <c r="BI215" s="181">
        <f>SUM($AF215:AG215)-SUM($AF247:AG247)-SUM($C247:D247)-SUM($BH247:BI247)</f>
        <v>0</v>
      </c>
      <c r="BJ215" s="181">
        <f>SUM($AF215:AH215)-SUM($AF247:AH247)-SUM($C247:E247)-SUM($BH247:BJ247)</f>
        <v>0</v>
      </c>
      <c r="BK215" s="181">
        <f>SUM($AF215:AI215)-SUM($AF247:AI247)-SUM($C247:F247)-SUM($BH247:BK247)</f>
        <v>0</v>
      </c>
      <c r="BL215" s="181">
        <f>SUM($AF215:AJ215)-SUM($AF247:AJ247)-SUM($C247:G247)-SUM($BH247:BL247)</f>
        <v>0</v>
      </c>
      <c r="BM215" s="181">
        <f>SUM($AF215:AK215)-SUM($AF247:AK247)-SUM($C247:H247)-SUM($BH247:BM247)</f>
        <v>0</v>
      </c>
      <c r="BN215" s="181">
        <f>SUM($AF215:AL215)-SUM($AF247:AL247)-SUM($C247:I247)-SUM($BH247:BN247)</f>
        <v>0</v>
      </c>
      <c r="BO215" s="181">
        <f>SUM($AF215:AM215)-SUM($AF247:AM247)-SUM($C247:J247)-SUM($BH247:BO247)</f>
        <v>0</v>
      </c>
      <c r="BP215" s="181">
        <f>SUM($AF215:AN215)-SUM($AF247:AN247)-SUM($C247:K247)-SUM($BH247:BP247)</f>
        <v>0</v>
      </c>
      <c r="BQ215" s="181">
        <f>SUM($AF215:AO215)-SUM($AF247:AO247)-SUM($C247:L247)-SUM($BH247:BQ247)</f>
        <v>0</v>
      </c>
      <c r="BR215" s="181">
        <f>SUM($AF215:AP215)-SUM($AF247:AP247)-SUM($C247:M247)-SUM($BH247:BR247)</f>
        <v>0</v>
      </c>
      <c r="BS215" s="181">
        <f>SUM($AF215:AQ215)-SUM($AF247:AQ247)-SUM($C247:N247)-SUM($BH247:BS247)</f>
        <v>0</v>
      </c>
      <c r="BT215" s="181">
        <f>SUM($AF215:AR215)-SUM($AF247:AR247)-SUM($C247:O247)-SUM($BH247:BT247)</f>
        <v>0</v>
      </c>
      <c r="BU215" s="181">
        <f>SUM($AF215:AS215)-SUM($AF247:AS247)-SUM($C247:P247)-SUM($BH247:BU247)</f>
        <v>0</v>
      </c>
      <c r="BV215" s="181">
        <f>SUM($AF215:AT215)-SUM($AF247:AT247)-SUM($C247:Q247)-SUM($BH247:BV247)</f>
        <v>0</v>
      </c>
      <c r="BW215" s="181">
        <f>SUM($AF215:AU215)-SUM($AF247:AU247)-SUM($C247:R247)-SUM($BH247:BW247)</f>
        <v>0</v>
      </c>
      <c r="BX215" s="181">
        <f>SUM($AF215:AV215)-SUM($AF247:AV247)-SUM($C247:S247)-SUM($BH247:BX247)</f>
        <v>0</v>
      </c>
      <c r="BY215" s="181">
        <f>SUM($AF215:AW215)-SUM($AF247:AW247)-SUM($C247:T247)-SUM($BH247:BY247)</f>
        <v>0</v>
      </c>
      <c r="BZ215" s="181">
        <f>SUM($AF215:AX215)-SUM($AF247:AX247)-SUM($C247:U247)-SUM($BH247:BZ247)</f>
        <v>0</v>
      </c>
      <c r="CA215" s="181">
        <f>SUM($AF215:AY215)-SUM($AF247:AY247)-SUM($C247:V247)-SUM($BH247:CA247)</f>
        <v>0</v>
      </c>
      <c r="CB215" s="181">
        <f>SUM($AF215:AZ215)-SUM($AF247:AZ247)-SUM($C247:W247)-SUM($BH247:CB247)</f>
        <v>0</v>
      </c>
      <c r="CC215" s="181">
        <f>SUM($AF215:BA215)-SUM($AF247:BA247)-SUM($C247:X247)-SUM($BH247:CC247)</f>
        <v>0</v>
      </c>
      <c r="CD215" s="181">
        <f>SUM($AF215:BB215)-SUM($AF247:BB247)-SUM($C247:Y247)-SUM($BH247:CD247)</f>
        <v>0</v>
      </c>
      <c r="CE215" s="181">
        <f>SUM($AF215:BC215)-SUM($AF247:BC247)-SUM($C247:Z247)-SUM($BH247:CE247)</f>
        <v>0</v>
      </c>
      <c r="CF215" s="181">
        <f>SUM($AF215:BD215)-SUM($AF247:BD247)-SUM($C247:AA247)-SUM($BH247:CF247)</f>
        <v>0</v>
      </c>
      <c r="CG215" s="181">
        <f>SUM($AF215:BE215)-SUM($AF247:BE247)-SUM($C247:AB247)-SUM($BH247:CG247)</f>
        <v>0</v>
      </c>
      <c r="CH215" s="52"/>
      <c r="CI215" s="52"/>
      <c r="CJ215" s="67"/>
      <c r="CK215" s="67"/>
      <c r="CL215" s="67"/>
      <c r="CM215" s="67"/>
      <c r="CN215" s="67"/>
      <c r="CO215" s="67"/>
      <c r="CP215" s="67"/>
      <c r="CQ215" s="67"/>
      <c r="CR215" s="67"/>
      <c r="CS215" s="67"/>
      <c r="CT215" s="67">
        <f>1-M215</f>
        <v>1</v>
      </c>
      <c r="CU215" s="67">
        <f t="shared" si="102"/>
        <v>0.99433142370636962</v>
      </c>
      <c r="CV215" s="67">
        <f t="shared" si="103"/>
        <v>0.994246204612385</v>
      </c>
      <c r="CW215" s="67">
        <f t="shared" si="104"/>
        <v>0.99416180909484897</v>
      </c>
      <c r="CX215" s="67">
        <f t="shared" si="105"/>
        <v>0.99407836522450566</v>
      </c>
      <c r="CY215" s="67">
        <f t="shared" si="106"/>
        <v>0.99083345283306734</v>
      </c>
      <c r="CZ215" s="67">
        <f t="shared" si="107"/>
        <v>0.99070953388392147</v>
      </c>
      <c r="DA215" s="67">
        <f t="shared" si="108"/>
        <v>0.99058762776236897</v>
      </c>
      <c r="DB215" s="67">
        <f t="shared" si="109"/>
        <v>0.99046790510253579</v>
      </c>
      <c r="DC215" s="67">
        <f t="shared" si="110"/>
        <v>0.99035052488201814</v>
      </c>
      <c r="DD215" s="67">
        <f t="shared" si="111"/>
        <v>0.98515346796578496</v>
      </c>
      <c r="DE215" s="67">
        <f t="shared" si="112"/>
        <v>0.9849827547194554</v>
      </c>
      <c r="DF215" s="67">
        <f t="shared" si="113"/>
        <v>0.98481618943575067</v>
      </c>
      <c r="DG215" s="67">
        <f t="shared" si="114"/>
        <v>0.9846539112113506</v>
      </c>
      <c r="DH215" s="67">
        <f t="shared" si="115"/>
        <v>0.98449602652971779</v>
      </c>
      <c r="DI215" s="67">
        <f t="shared" si="116"/>
        <v>0.97862182518126561</v>
      </c>
      <c r="DJ215" s="53"/>
      <c r="DK215" s="53"/>
      <c r="DL215" s="53"/>
      <c r="DM215" s="188" t="str">
        <f t="shared" si="117"/>
        <v/>
      </c>
      <c r="DN215" s="188" t="str">
        <f t="shared" si="118"/>
        <v/>
      </c>
      <c r="DO215" s="188" t="str">
        <f t="shared" si="119"/>
        <v/>
      </c>
      <c r="DP215" s="188" t="str">
        <f t="shared" si="120"/>
        <v/>
      </c>
      <c r="DQ215" s="188" t="str">
        <f t="shared" si="121"/>
        <v/>
      </c>
      <c r="DR215" s="188" t="str">
        <f t="shared" si="122"/>
        <v/>
      </c>
      <c r="DS215" s="188" t="str">
        <f t="shared" si="123"/>
        <v/>
      </c>
      <c r="DT215" s="188" t="str">
        <f t="shared" si="124"/>
        <v/>
      </c>
      <c r="DU215" s="188" t="str">
        <f t="shared" si="125"/>
        <v/>
      </c>
      <c r="DV215" s="188" t="str">
        <f t="shared" si="126"/>
        <v/>
      </c>
      <c r="DW215" s="188" t="str">
        <f t="shared" si="127"/>
        <v/>
      </c>
      <c r="DX215" s="188" t="str">
        <f t="shared" si="128"/>
        <v/>
      </c>
      <c r="DY215" s="188" t="str">
        <f t="shared" si="129"/>
        <v/>
      </c>
      <c r="DZ215" s="188" t="str">
        <f t="shared" si="130"/>
        <v/>
      </c>
      <c r="EA215" s="188" t="str">
        <f t="shared" si="131"/>
        <v/>
      </c>
      <c r="EB215" s="188" t="str">
        <f t="shared" si="132"/>
        <v/>
      </c>
      <c r="EC215" s="188" t="str">
        <f t="shared" si="133"/>
        <v/>
      </c>
      <c r="ED215" s="188" t="str">
        <f t="shared" si="134"/>
        <v/>
      </c>
      <c r="EE215" s="188" t="str">
        <f t="shared" si="135"/>
        <v/>
      </c>
      <c r="EF215" s="188" t="str">
        <f t="shared" si="136"/>
        <v/>
      </c>
      <c r="EG215" s="188" t="str">
        <f t="shared" si="137"/>
        <v/>
      </c>
      <c r="EH215" s="188" t="str">
        <f t="shared" si="138"/>
        <v/>
      </c>
      <c r="EI215" s="188" t="str">
        <f t="shared" si="139"/>
        <v/>
      </c>
      <c r="EJ215" s="188" t="str">
        <f t="shared" si="140"/>
        <v/>
      </c>
      <c r="EK215" s="188" t="str">
        <f t="shared" si="141"/>
        <v/>
      </c>
    </row>
    <row r="216" spans="2:141" x14ac:dyDescent="0.3">
      <c r="B216" s="1">
        <v>12</v>
      </c>
      <c r="C216" s="155"/>
      <c r="D216" s="175"/>
      <c r="E216" s="175"/>
      <c r="F216" s="175"/>
      <c r="G216" s="175"/>
      <c r="H216" s="175"/>
      <c r="I216" s="175"/>
      <c r="J216" s="175"/>
      <c r="K216" s="175"/>
      <c r="L216" s="175"/>
      <c r="M216" s="175"/>
      <c r="N216" s="175"/>
      <c r="O216" s="175">
        <f>VLOOKUP(N88,DiaInc,$A$4,FALSE)*Diabetes_model!AP64</f>
        <v>5.6685762936304184E-3</v>
      </c>
      <c r="P216" s="175">
        <f>VLOOKUP(O88,DiaInc,$A$4,FALSE)*Diabetes_model!AQ64</f>
        <v>5.7537953876149513E-3</v>
      </c>
      <c r="Q216" s="175">
        <f>VLOOKUP(P88,DiaInc,$A$4,FALSE)*Diabetes_model!AR64</f>
        <v>5.8381909051510843E-3</v>
      </c>
      <c r="R216" s="175">
        <f>VLOOKUP(Q88,DiaInc,$A$4,FALSE)*Diabetes_model!AS64</f>
        <v>5.921634775494301E-3</v>
      </c>
      <c r="S216" s="175">
        <f>VLOOKUP(R88,DiaInc,$A$4,FALSE)*Diabetes_model!AT64</f>
        <v>9.1665471669326853E-3</v>
      </c>
      <c r="T216" s="175">
        <f>VLOOKUP(S88,DiaInc,$A$4,FALSE)*Diabetes_model!AU64</f>
        <v>9.2904661160785416E-3</v>
      </c>
      <c r="U216" s="175">
        <f>VLOOKUP(T88,DiaInc,$A$4,FALSE)*Diabetes_model!AV64</f>
        <v>9.4123722376310281E-3</v>
      </c>
      <c r="V216" s="175">
        <f>VLOOKUP(U88,DiaInc,$A$4,FALSE)*Diabetes_model!AW64</f>
        <v>9.5320948974642605E-3</v>
      </c>
      <c r="W216" s="175">
        <f>VLOOKUP(V88,DiaInc,$A$4,FALSE)*Diabetes_model!AX64</f>
        <v>9.649475117981865E-3</v>
      </c>
      <c r="X216" s="175">
        <f>VLOOKUP(W88,DiaInc,$A$4,FALSE)*Diabetes_model!AY64</f>
        <v>1.4846532034214989E-2</v>
      </c>
      <c r="Y216" s="175">
        <f>VLOOKUP(X88,DiaInc,$A$4,FALSE)*Diabetes_model!AZ64</f>
        <v>1.501724528054461E-2</v>
      </c>
      <c r="Z216" s="175">
        <f>VLOOKUP(Y88,DiaInc,$A$4,FALSE)*Diabetes_model!BA64</f>
        <v>1.5183810564249287E-2</v>
      </c>
      <c r="AA216" s="175">
        <f>VLOOKUP(Z88,DiaInc,$A$4,FALSE)*Diabetes_model!BB64</f>
        <v>1.5346088788649414E-2</v>
      </c>
      <c r="AB216" s="175">
        <f>VLOOKUP(AA88,DiaInc,$A$4,FALSE)*Diabetes_model!BC64</f>
        <v>1.5503973470282236E-2</v>
      </c>
      <c r="AC216" s="155"/>
      <c r="AD216" s="155"/>
      <c r="AE216" s="155"/>
      <c r="AF216" s="155"/>
      <c r="AG216" s="174">
        <f>D216*D54*PRODUCT($CJ216:CJ216)</f>
        <v>0</v>
      </c>
      <c r="AH216" s="174">
        <f>E216*E54*PRODUCT($CJ216:CK216)</f>
        <v>0</v>
      </c>
      <c r="AI216" s="174">
        <f>F216*F54*PRODUCT($CJ216:CL216)</f>
        <v>0</v>
      </c>
      <c r="AJ216" s="174">
        <f>G216*G54*PRODUCT($CJ216:CM216)</f>
        <v>0</v>
      </c>
      <c r="AK216" s="174">
        <f>H216*H54*PRODUCT($CJ216:CN216)</f>
        <v>0</v>
      </c>
      <c r="AL216" s="174">
        <f>I216*I54*PRODUCT($CJ216:CO216)</f>
        <v>0</v>
      </c>
      <c r="AM216" s="174">
        <f>J216*J54*PRODUCT($CJ216:CP216)</f>
        <v>0</v>
      </c>
      <c r="AN216" s="174">
        <f>K216*K54*PRODUCT($CJ216:CQ216)</f>
        <v>0</v>
      </c>
      <c r="AO216" s="174">
        <f>L216*L54*PRODUCT($CJ216:CR216)</f>
        <v>0</v>
      </c>
      <c r="AP216" s="174">
        <f>M216*M54*PRODUCT($CJ216:CS216)</f>
        <v>0</v>
      </c>
      <c r="AQ216" s="174">
        <f>N216*N54*PRODUCT($CJ216:CT216)</f>
        <v>0</v>
      </c>
      <c r="AR216" s="174">
        <f>O216*O54*PRODUCT($CJ216:CU216)</f>
        <v>0</v>
      </c>
      <c r="AS216" s="174">
        <f>P216*P54*PRODUCT($CJ216:CV216)</f>
        <v>0</v>
      </c>
      <c r="AT216" s="174">
        <f>Q216*Q54*PRODUCT($CJ216:CW216)</f>
        <v>0</v>
      </c>
      <c r="AU216" s="174">
        <f>R216*R54*PRODUCT($CJ216:CX216)</f>
        <v>0</v>
      </c>
      <c r="AV216" s="174">
        <f>S216*S54*PRODUCT($CJ216:CY216)</f>
        <v>0</v>
      </c>
      <c r="AW216" s="174">
        <f>T216*T54*PRODUCT($CJ216:CZ216)</f>
        <v>0</v>
      </c>
      <c r="AX216" s="174">
        <f>U216*U54*PRODUCT($CJ216:DA216)</f>
        <v>0</v>
      </c>
      <c r="AY216" s="174">
        <f>V216*V54*PRODUCT($CJ216:DB216)</f>
        <v>0</v>
      </c>
      <c r="AZ216" s="174">
        <f>W216*W54*PRODUCT($CJ216:DC216)</f>
        <v>0</v>
      </c>
      <c r="BA216" s="174">
        <f>X216*X54*PRODUCT($CJ216:DD216)</f>
        <v>0</v>
      </c>
      <c r="BB216" s="174">
        <f>Y216*Y54*PRODUCT($CJ216:DE216)</f>
        <v>0</v>
      </c>
      <c r="BC216" s="174">
        <f>Z216*Z54*PRODUCT($CJ216:DF216)</f>
        <v>0</v>
      </c>
      <c r="BD216" s="174">
        <f>AA216*AA54*PRODUCT($CJ216:DG216)</f>
        <v>0</v>
      </c>
      <c r="BE216" s="174">
        <f>AB216*AB54*PRODUCT($CJ216:DH216)</f>
        <v>0</v>
      </c>
      <c r="BF216" s="93"/>
      <c r="BG216" s="93"/>
      <c r="BH216" s="93"/>
      <c r="BI216" s="181">
        <f>SUM($AF216:AG216)-SUM($AF248:AG248)-SUM($C248:D248)-SUM($BH248:BI248)</f>
        <v>0</v>
      </c>
      <c r="BJ216" s="181">
        <f>SUM($AF216:AH216)-SUM($AF248:AH248)-SUM($C248:E248)-SUM($BH248:BJ248)</f>
        <v>0</v>
      </c>
      <c r="BK216" s="181">
        <f>SUM($AF216:AI216)-SUM($AF248:AI248)-SUM($C248:F248)-SUM($BH248:BK248)</f>
        <v>0</v>
      </c>
      <c r="BL216" s="181">
        <f>SUM($AF216:AJ216)-SUM($AF248:AJ248)-SUM($C248:G248)-SUM($BH248:BL248)</f>
        <v>0</v>
      </c>
      <c r="BM216" s="181">
        <f>SUM($AF216:AK216)-SUM($AF248:AK248)-SUM($C248:H248)-SUM($BH248:BM248)</f>
        <v>0</v>
      </c>
      <c r="BN216" s="181">
        <f>SUM($AF216:AL216)-SUM($AF248:AL248)-SUM($C248:I248)-SUM($BH248:BN248)</f>
        <v>0</v>
      </c>
      <c r="BO216" s="181">
        <f>SUM($AF216:AM216)-SUM($AF248:AM248)-SUM($C248:J248)-SUM($BH248:BO248)</f>
        <v>0</v>
      </c>
      <c r="BP216" s="181">
        <f>SUM($AF216:AN216)-SUM($AF248:AN248)-SUM($C248:K248)-SUM($BH248:BP248)</f>
        <v>0</v>
      </c>
      <c r="BQ216" s="181">
        <f>SUM($AF216:AO216)-SUM($AF248:AO248)-SUM($C248:L248)-SUM($BH248:BQ248)</f>
        <v>0</v>
      </c>
      <c r="BR216" s="181">
        <f>SUM($AF216:AP216)-SUM($AF248:AP248)-SUM($C248:M248)-SUM($BH248:BR248)</f>
        <v>0</v>
      </c>
      <c r="BS216" s="181">
        <f>SUM($AF216:AQ216)-SUM($AF248:AQ248)-SUM($C248:N248)-SUM($BH248:BS248)</f>
        <v>0</v>
      </c>
      <c r="BT216" s="181">
        <f>SUM($AF216:AR216)-SUM($AF248:AR248)-SUM($C248:O248)-SUM($BH248:BT248)</f>
        <v>0</v>
      </c>
      <c r="BU216" s="181">
        <f>SUM($AF216:AS216)-SUM($AF248:AS248)-SUM($C248:P248)-SUM($BH248:BU248)</f>
        <v>0</v>
      </c>
      <c r="BV216" s="181">
        <f>SUM($AF216:AT216)-SUM($AF248:AT248)-SUM($C248:Q248)-SUM($BH248:BV248)</f>
        <v>0</v>
      </c>
      <c r="BW216" s="181">
        <f>SUM($AF216:AU216)-SUM($AF248:AU248)-SUM($C248:R248)-SUM($BH248:BW248)</f>
        <v>0</v>
      </c>
      <c r="BX216" s="181">
        <f>SUM($AF216:AV216)-SUM($AF248:AV248)-SUM($C248:S248)-SUM($BH248:BX248)</f>
        <v>0</v>
      </c>
      <c r="BY216" s="181">
        <f>SUM($AF216:AW216)-SUM($AF248:AW248)-SUM($C248:T248)-SUM($BH248:BY248)</f>
        <v>0</v>
      </c>
      <c r="BZ216" s="181">
        <f>SUM($AF216:AX216)-SUM($AF248:AX248)-SUM($C248:U248)-SUM($BH248:BZ248)</f>
        <v>0</v>
      </c>
      <c r="CA216" s="181">
        <f>SUM($AF216:AY216)-SUM($AF248:AY248)-SUM($C248:V248)-SUM($BH248:CA248)</f>
        <v>0</v>
      </c>
      <c r="CB216" s="181">
        <f>SUM($AF216:AZ216)-SUM($AF248:AZ248)-SUM($C248:W248)-SUM($BH248:CB248)</f>
        <v>0</v>
      </c>
      <c r="CC216" s="181">
        <f>SUM($AF216:BA216)-SUM($AF248:BA248)-SUM($C248:X248)-SUM($BH248:CC248)</f>
        <v>0</v>
      </c>
      <c r="CD216" s="181">
        <f>SUM($AF216:BB216)-SUM($AF248:BB248)-SUM($C248:Y248)-SUM($BH248:CD248)</f>
        <v>0</v>
      </c>
      <c r="CE216" s="181">
        <f>SUM($AF216:BC216)-SUM($AF248:BC248)-SUM($C248:Z248)-SUM($BH248:CE248)</f>
        <v>0</v>
      </c>
      <c r="CF216" s="181">
        <f>SUM($AF216:BD216)-SUM($AF248:BD248)-SUM($C248:AA248)-SUM($BH248:CF248)</f>
        <v>0</v>
      </c>
      <c r="CG216" s="181">
        <f>SUM($AF216:BE216)-SUM($AF248:BE248)-SUM($C248:AB248)-SUM($BH248:CG248)</f>
        <v>0</v>
      </c>
      <c r="CH216" s="52"/>
      <c r="CI216" s="52"/>
      <c r="CJ216" s="67"/>
      <c r="CK216" s="67"/>
      <c r="CL216" s="67"/>
      <c r="CM216" s="67"/>
      <c r="CN216" s="67"/>
      <c r="CO216" s="67"/>
      <c r="CP216" s="67"/>
      <c r="CQ216" s="67"/>
      <c r="CR216" s="67"/>
      <c r="CS216" s="67"/>
      <c r="CT216" s="67"/>
      <c r="CU216" s="67">
        <f>1-N216</f>
        <v>1</v>
      </c>
      <c r="CV216" s="67">
        <f t="shared" si="103"/>
        <v>0.99433142370636962</v>
      </c>
      <c r="CW216" s="67">
        <f t="shared" si="104"/>
        <v>0.994246204612385</v>
      </c>
      <c r="CX216" s="67">
        <f t="shared" si="105"/>
        <v>0.99416180909484897</v>
      </c>
      <c r="CY216" s="67">
        <f t="shared" si="106"/>
        <v>0.99407836522450566</v>
      </c>
      <c r="CZ216" s="67">
        <f t="shared" si="107"/>
        <v>0.99083345283306734</v>
      </c>
      <c r="DA216" s="67">
        <f t="shared" si="108"/>
        <v>0.99070953388392147</v>
      </c>
      <c r="DB216" s="67">
        <f t="shared" si="109"/>
        <v>0.99058762776236897</v>
      </c>
      <c r="DC216" s="67">
        <f t="shared" si="110"/>
        <v>0.99046790510253579</v>
      </c>
      <c r="DD216" s="67">
        <f t="shared" si="111"/>
        <v>0.99035052488201814</v>
      </c>
      <c r="DE216" s="67">
        <f t="shared" si="112"/>
        <v>0.98515346796578496</v>
      </c>
      <c r="DF216" s="67">
        <f t="shared" si="113"/>
        <v>0.9849827547194554</v>
      </c>
      <c r="DG216" s="67">
        <f t="shared" si="114"/>
        <v>0.98481618943575067</v>
      </c>
      <c r="DH216" s="67">
        <f t="shared" si="115"/>
        <v>0.9846539112113506</v>
      </c>
      <c r="DI216" s="67">
        <f t="shared" si="116"/>
        <v>0.98449602652971779</v>
      </c>
      <c r="DJ216" s="53"/>
      <c r="DK216" s="53"/>
      <c r="DL216" s="53"/>
      <c r="DM216" s="188" t="str">
        <f t="shared" si="117"/>
        <v/>
      </c>
      <c r="DN216" s="188" t="str">
        <f t="shared" si="118"/>
        <v/>
      </c>
      <c r="DO216" s="188" t="str">
        <f t="shared" si="119"/>
        <v/>
      </c>
      <c r="DP216" s="188" t="str">
        <f t="shared" si="120"/>
        <v/>
      </c>
      <c r="DQ216" s="188" t="str">
        <f t="shared" si="121"/>
        <v/>
      </c>
      <c r="DR216" s="188" t="str">
        <f t="shared" si="122"/>
        <v/>
      </c>
      <c r="DS216" s="188" t="str">
        <f t="shared" si="123"/>
        <v/>
      </c>
      <c r="DT216" s="188" t="str">
        <f t="shared" si="124"/>
        <v/>
      </c>
      <c r="DU216" s="188" t="str">
        <f t="shared" si="125"/>
        <v/>
      </c>
      <c r="DV216" s="188" t="str">
        <f t="shared" si="126"/>
        <v/>
      </c>
      <c r="DW216" s="188" t="str">
        <f t="shared" si="127"/>
        <v/>
      </c>
      <c r="DX216" s="188" t="str">
        <f t="shared" si="128"/>
        <v/>
      </c>
      <c r="DY216" s="188" t="str">
        <f t="shared" si="129"/>
        <v/>
      </c>
      <c r="DZ216" s="188" t="str">
        <f t="shared" si="130"/>
        <v/>
      </c>
      <c r="EA216" s="188" t="str">
        <f t="shared" si="131"/>
        <v/>
      </c>
      <c r="EB216" s="188" t="str">
        <f t="shared" si="132"/>
        <v/>
      </c>
      <c r="EC216" s="188" t="str">
        <f t="shared" si="133"/>
        <v/>
      </c>
      <c r="ED216" s="188" t="str">
        <f t="shared" si="134"/>
        <v/>
      </c>
      <c r="EE216" s="188" t="str">
        <f t="shared" si="135"/>
        <v/>
      </c>
      <c r="EF216" s="188" t="str">
        <f t="shared" si="136"/>
        <v/>
      </c>
      <c r="EG216" s="188" t="str">
        <f t="shared" si="137"/>
        <v/>
      </c>
      <c r="EH216" s="188" t="str">
        <f t="shared" si="138"/>
        <v/>
      </c>
      <c r="EI216" s="188" t="str">
        <f t="shared" si="139"/>
        <v/>
      </c>
      <c r="EJ216" s="188" t="str">
        <f t="shared" si="140"/>
        <v/>
      </c>
      <c r="EK216" s="188" t="str">
        <f t="shared" si="141"/>
        <v/>
      </c>
    </row>
    <row r="217" spans="2:141" x14ac:dyDescent="0.3">
      <c r="B217" s="1">
        <v>13</v>
      </c>
      <c r="C217" s="155"/>
      <c r="D217" s="175"/>
      <c r="E217" s="175"/>
      <c r="F217" s="175"/>
      <c r="G217" s="175"/>
      <c r="H217" s="175"/>
      <c r="I217" s="175"/>
      <c r="J217" s="175"/>
      <c r="K217" s="175"/>
      <c r="L217" s="175"/>
      <c r="M217" s="175"/>
      <c r="N217" s="175"/>
      <c r="O217" s="175"/>
      <c r="P217" s="175">
        <f>VLOOKUP(O89,DiaInc,$A$4,FALSE)*Diabetes_model!AQ65</f>
        <v>5.6685762936304184E-3</v>
      </c>
      <c r="Q217" s="175">
        <f>VLOOKUP(P89,DiaInc,$A$4,FALSE)*Diabetes_model!AR65</f>
        <v>5.7537953876149513E-3</v>
      </c>
      <c r="R217" s="175">
        <f>VLOOKUP(Q89,DiaInc,$A$4,FALSE)*Diabetes_model!AS65</f>
        <v>5.8381909051510843E-3</v>
      </c>
      <c r="S217" s="175">
        <f>VLOOKUP(R89,DiaInc,$A$4,FALSE)*Diabetes_model!AT65</f>
        <v>5.921634775494301E-3</v>
      </c>
      <c r="T217" s="175">
        <f>VLOOKUP(S89,DiaInc,$A$4,FALSE)*Diabetes_model!AU65</f>
        <v>9.1665471669326853E-3</v>
      </c>
      <c r="U217" s="175">
        <f>VLOOKUP(T89,DiaInc,$A$4,FALSE)*Diabetes_model!AV65</f>
        <v>9.2904661160785416E-3</v>
      </c>
      <c r="V217" s="175">
        <f>VLOOKUP(U89,DiaInc,$A$4,FALSE)*Diabetes_model!AW65</f>
        <v>9.4123722376310281E-3</v>
      </c>
      <c r="W217" s="175">
        <f>VLOOKUP(V89,DiaInc,$A$4,FALSE)*Diabetes_model!AX65</f>
        <v>9.5320948974642605E-3</v>
      </c>
      <c r="X217" s="175">
        <f>VLOOKUP(W89,DiaInc,$A$4,FALSE)*Diabetes_model!AY65</f>
        <v>9.649475117981865E-3</v>
      </c>
      <c r="Y217" s="175">
        <f>VLOOKUP(X89,DiaInc,$A$4,FALSE)*Diabetes_model!AZ65</f>
        <v>1.4846532034214989E-2</v>
      </c>
      <c r="Z217" s="175">
        <f>VLOOKUP(Y89,DiaInc,$A$4,FALSE)*Diabetes_model!BA65</f>
        <v>1.501724528054461E-2</v>
      </c>
      <c r="AA217" s="175">
        <f>VLOOKUP(Z89,DiaInc,$A$4,FALSE)*Diabetes_model!BB65</f>
        <v>1.5183810564249287E-2</v>
      </c>
      <c r="AB217" s="175">
        <f>VLOOKUP(AA89,DiaInc,$A$4,FALSE)*Diabetes_model!BC65</f>
        <v>1.5346088788649414E-2</v>
      </c>
      <c r="AC217" s="155"/>
      <c r="AD217" s="155"/>
      <c r="AE217" s="155"/>
      <c r="AF217" s="155"/>
      <c r="AG217" s="174">
        <f>D217*D55*PRODUCT($CJ217:CJ217)</f>
        <v>0</v>
      </c>
      <c r="AH217" s="174">
        <f>E217*E55*PRODUCT($CJ217:CK217)</f>
        <v>0</v>
      </c>
      <c r="AI217" s="174">
        <f>F217*F55*PRODUCT($CJ217:CL217)</f>
        <v>0</v>
      </c>
      <c r="AJ217" s="174">
        <f>G217*G55*PRODUCT($CJ217:CM217)</f>
        <v>0</v>
      </c>
      <c r="AK217" s="174">
        <f>H217*H55*PRODUCT($CJ217:CN217)</f>
        <v>0</v>
      </c>
      <c r="AL217" s="174">
        <f>I217*I55*PRODUCT($CJ217:CO217)</f>
        <v>0</v>
      </c>
      <c r="AM217" s="174">
        <f>J217*J55*PRODUCT($CJ217:CP217)</f>
        <v>0</v>
      </c>
      <c r="AN217" s="174">
        <f>K217*K55*PRODUCT($CJ217:CQ217)</f>
        <v>0</v>
      </c>
      <c r="AO217" s="174">
        <f>L217*L55*PRODUCT($CJ217:CR217)</f>
        <v>0</v>
      </c>
      <c r="AP217" s="174">
        <f>M217*M55*PRODUCT($CJ217:CS217)</f>
        <v>0</v>
      </c>
      <c r="AQ217" s="174">
        <f>N217*N55*PRODUCT($CJ217:CT217)</f>
        <v>0</v>
      </c>
      <c r="AR217" s="174">
        <f>O217*O55*PRODUCT($CJ217:CU217)</f>
        <v>0</v>
      </c>
      <c r="AS217" s="174">
        <f>P217*P55*PRODUCT($CJ217:CV217)</f>
        <v>0</v>
      </c>
      <c r="AT217" s="174">
        <f>Q217*Q55*PRODUCT($CJ217:CW217)</f>
        <v>0</v>
      </c>
      <c r="AU217" s="174">
        <f>R217*R55*PRODUCT($CJ217:CX217)</f>
        <v>0</v>
      </c>
      <c r="AV217" s="174">
        <f>S217*S55*PRODUCT($CJ217:CY217)</f>
        <v>0</v>
      </c>
      <c r="AW217" s="174">
        <f>T217*T55*PRODUCT($CJ217:CZ217)</f>
        <v>0</v>
      </c>
      <c r="AX217" s="174">
        <f>U217*U55*PRODUCT($CJ217:DA217)</f>
        <v>0</v>
      </c>
      <c r="AY217" s="174">
        <f>V217*V55*PRODUCT($CJ217:DB217)</f>
        <v>0</v>
      </c>
      <c r="AZ217" s="174">
        <f>W217*W55*PRODUCT($CJ217:DC217)</f>
        <v>0</v>
      </c>
      <c r="BA217" s="174">
        <f>X217*X55*PRODUCT($CJ217:DD217)</f>
        <v>0</v>
      </c>
      <c r="BB217" s="174">
        <f>Y217*Y55*PRODUCT($CJ217:DE217)</f>
        <v>0</v>
      </c>
      <c r="BC217" s="174">
        <f>Z217*Z55*PRODUCT($CJ217:DF217)</f>
        <v>0</v>
      </c>
      <c r="BD217" s="174">
        <f>AA217*AA55*PRODUCT($CJ217:DG217)</f>
        <v>0</v>
      </c>
      <c r="BE217" s="174">
        <f>AB217*AB55*PRODUCT($CJ217:DH217)</f>
        <v>0</v>
      </c>
      <c r="BF217" s="93"/>
      <c r="BG217" s="93"/>
      <c r="BH217" s="93"/>
      <c r="BI217" s="181">
        <f>SUM($AF217:AG217)-SUM($AF249:AG249)-SUM($C249:D249)-SUM($BH249:BI249)</f>
        <v>0</v>
      </c>
      <c r="BJ217" s="181">
        <f>SUM($AF217:AH217)-SUM($AF249:AH249)-SUM($C249:E249)-SUM($BH249:BJ249)</f>
        <v>0</v>
      </c>
      <c r="BK217" s="181">
        <f>SUM($AF217:AI217)-SUM($AF249:AI249)-SUM($C249:F249)-SUM($BH249:BK249)</f>
        <v>0</v>
      </c>
      <c r="BL217" s="181">
        <f>SUM($AF217:AJ217)-SUM($AF249:AJ249)-SUM($C249:G249)-SUM($BH249:BL249)</f>
        <v>0</v>
      </c>
      <c r="BM217" s="181">
        <f>SUM($AF217:AK217)-SUM($AF249:AK249)-SUM($C249:H249)-SUM($BH249:BM249)</f>
        <v>0</v>
      </c>
      <c r="BN217" s="181">
        <f>SUM($AF217:AL217)-SUM($AF249:AL249)-SUM($C249:I249)-SUM($BH249:BN249)</f>
        <v>0</v>
      </c>
      <c r="BO217" s="181">
        <f>SUM($AF217:AM217)-SUM($AF249:AM249)-SUM($C249:J249)-SUM($BH249:BO249)</f>
        <v>0</v>
      </c>
      <c r="BP217" s="181">
        <f>SUM($AF217:AN217)-SUM($AF249:AN249)-SUM($C249:K249)-SUM($BH249:BP249)</f>
        <v>0</v>
      </c>
      <c r="BQ217" s="181">
        <f>SUM($AF217:AO217)-SUM($AF249:AO249)-SUM($C249:L249)-SUM($BH249:BQ249)</f>
        <v>0</v>
      </c>
      <c r="BR217" s="181">
        <f>SUM($AF217:AP217)-SUM($AF249:AP249)-SUM($C249:M249)-SUM($BH249:BR249)</f>
        <v>0</v>
      </c>
      <c r="BS217" s="181">
        <f>SUM($AF217:AQ217)-SUM($AF249:AQ249)-SUM($C249:N249)-SUM($BH249:BS249)</f>
        <v>0</v>
      </c>
      <c r="BT217" s="181">
        <f>SUM($AF217:AR217)-SUM($AF249:AR249)-SUM($C249:O249)-SUM($BH249:BT249)</f>
        <v>0</v>
      </c>
      <c r="BU217" s="181">
        <f>SUM($AF217:AS217)-SUM($AF249:AS249)-SUM($C249:P249)-SUM($BH249:BU249)</f>
        <v>0</v>
      </c>
      <c r="BV217" s="181">
        <f>SUM($AF217:AT217)-SUM($AF249:AT249)-SUM($C249:Q249)-SUM($BH249:BV249)</f>
        <v>0</v>
      </c>
      <c r="BW217" s="181">
        <f>SUM($AF217:AU217)-SUM($AF249:AU249)-SUM($C249:R249)-SUM($BH249:BW249)</f>
        <v>0</v>
      </c>
      <c r="BX217" s="181">
        <f>SUM($AF217:AV217)-SUM($AF249:AV249)-SUM($C249:S249)-SUM($BH249:BX249)</f>
        <v>0</v>
      </c>
      <c r="BY217" s="181">
        <f>SUM($AF217:AW217)-SUM($AF249:AW249)-SUM($C249:T249)-SUM($BH249:BY249)</f>
        <v>0</v>
      </c>
      <c r="BZ217" s="181">
        <f>SUM($AF217:AX217)-SUM($AF249:AX249)-SUM($C249:U249)-SUM($BH249:BZ249)</f>
        <v>0</v>
      </c>
      <c r="CA217" s="181">
        <f>SUM($AF217:AY217)-SUM($AF249:AY249)-SUM($C249:V249)-SUM($BH249:CA249)</f>
        <v>0</v>
      </c>
      <c r="CB217" s="181">
        <f>SUM($AF217:AZ217)-SUM($AF249:AZ249)-SUM($C249:W249)-SUM($BH249:CB249)</f>
        <v>0</v>
      </c>
      <c r="CC217" s="181">
        <f>SUM($AF217:BA217)-SUM($AF249:BA249)-SUM($C249:X249)-SUM($BH249:CC249)</f>
        <v>0</v>
      </c>
      <c r="CD217" s="181">
        <f>SUM($AF217:BB217)-SUM($AF249:BB249)-SUM($C249:Y249)-SUM($BH249:CD249)</f>
        <v>0</v>
      </c>
      <c r="CE217" s="181">
        <f>SUM($AF217:BC217)-SUM($AF249:BC249)-SUM($C249:Z249)-SUM($BH249:CE249)</f>
        <v>0</v>
      </c>
      <c r="CF217" s="181">
        <f>SUM($AF217:BD217)-SUM($AF249:BD249)-SUM($C249:AA249)-SUM($BH249:CF249)</f>
        <v>0</v>
      </c>
      <c r="CG217" s="181">
        <f>SUM($AF217:BE217)-SUM($AF249:BE249)-SUM($C249:AB249)-SUM($BH249:CG249)</f>
        <v>0</v>
      </c>
      <c r="CH217" s="52"/>
      <c r="CI217" s="52"/>
      <c r="CJ217" s="67"/>
      <c r="CK217" s="67"/>
      <c r="CL217" s="67"/>
      <c r="CM217" s="67"/>
      <c r="CN217" s="67"/>
      <c r="CO217" s="67"/>
      <c r="CP217" s="67"/>
      <c r="CQ217" s="67"/>
      <c r="CR217" s="67"/>
      <c r="CS217" s="67"/>
      <c r="CT217" s="67"/>
      <c r="CU217" s="67"/>
      <c r="CV217" s="67">
        <f>1-O217</f>
        <v>1</v>
      </c>
      <c r="CW217" s="67">
        <f t="shared" si="104"/>
        <v>0.99433142370636962</v>
      </c>
      <c r="CX217" s="67">
        <f t="shared" si="105"/>
        <v>0.994246204612385</v>
      </c>
      <c r="CY217" s="67">
        <f t="shared" si="106"/>
        <v>0.99416180909484897</v>
      </c>
      <c r="CZ217" s="67">
        <f t="shared" si="107"/>
        <v>0.99407836522450566</v>
      </c>
      <c r="DA217" s="67">
        <f t="shared" si="108"/>
        <v>0.99083345283306734</v>
      </c>
      <c r="DB217" s="67">
        <f t="shared" si="109"/>
        <v>0.99070953388392147</v>
      </c>
      <c r="DC217" s="67">
        <f t="shared" si="110"/>
        <v>0.99058762776236897</v>
      </c>
      <c r="DD217" s="67">
        <f t="shared" si="111"/>
        <v>0.99046790510253579</v>
      </c>
      <c r="DE217" s="67">
        <f t="shared" si="112"/>
        <v>0.99035052488201814</v>
      </c>
      <c r="DF217" s="67">
        <f t="shared" si="113"/>
        <v>0.98515346796578496</v>
      </c>
      <c r="DG217" s="67">
        <f t="shared" si="114"/>
        <v>0.9849827547194554</v>
      </c>
      <c r="DH217" s="67">
        <f t="shared" si="115"/>
        <v>0.98481618943575067</v>
      </c>
      <c r="DI217" s="67">
        <f t="shared" si="116"/>
        <v>0.9846539112113506</v>
      </c>
      <c r="DJ217" s="53"/>
      <c r="DK217" s="53"/>
      <c r="DL217" s="53"/>
      <c r="DM217" s="188" t="str">
        <f t="shared" si="117"/>
        <v/>
      </c>
      <c r="DN217" s="188" t="str">
        <f t="shared" si="118"/>
        <v/>
      </c>
      <c r="DO217" s="188" t="str">
        <f t="shared" si="119"/>
        <v/>
      </c>
      <c r="DP217" s="188" t="str">
        <f t="shared" si="120"/>
        <v/>
      </c>
      <c r="DQ217" s="188" t="str">
        <f t="shared" si="121"/>
        <v/>
      </c>
      <c r="DR217" s="188" t="str">
        <f t="shared" si="122"/>
        <v/>
      </c>
      <c r="DS217" s="188" t="str">
        <f t="shared" si="123"/>
        <v/>
      </c>
      <c r="DT217" s="188" t="str">
        <f t="shared" si="124"/>
        <v/>
      </c>
      <c r="DU217" s="188" t="str">
        <f t="shared" si="125"/>
        <v/>
      </c>
      <c r="DV217" s="188" t="str">
        <f t="shared" si="126"/>
        <v/>
      </c>
      <c r="DW217" s="188" t="str">
        <f t="shared" si="127"/>
        <v/>
      </c>
      <c r="DX217" s="188" t="str">
        <f t="shared" si="128"/>
        <v/>
      </c>
      <c r="DY217" s="188" t="str">
        <f t="shared" si="129"/>
        <v/>
      </c>
      <c r="DZ217" s="188" t="str">
        <f t="shared" si="130"/>
        <v/>
      </c>
      <c r="EA217" s="188" t="str">
        <f t="shared" si="131"/>
        <v/>
      </c>
      <c r="EB217" s="188" t="str">
        <f t="shared" si="132"/>
        <v/>
      </c>
      <c r="EC217" s="188" t="str">
        <f t="shared" si="133"/>
        <v/>
      </c>
      <c r="ED217" s="188" t="str">
        <f t="shared" si="134"/>
        <v/>
      </c>
      <c r="EE217" s="188" t="str">
        <f t="shared" si="135"/>
        <v/>
      </c>
      <c r="EF217" s="188" t="str">
        <f t="shared" si="136"/>
        <v/>
      </c>
      <c r="EG217" s="188" t="str">
        <f t="shared" si="137"/>
        <v/>
      </c>
      <c r="EH217" s="188" t="str">
        <f t="shared" si="138"/>
        <v/>
      </c>
      <c r="EI217" s="188" t="str">
        <f t="shared" si="139"/>
        <v/>
      </c>
      <c r="EJ217" s="188" t="str">
        <f t="shared" si="140"/>
        <v/>
      </c>
      <c r="EK217" s="188" t="str">
        <f t="shared" si="141"/>
        <v/>
      </c>
    </row>
    <row r="218" spans="2:141" x14ac:dyDescent="0.3">
      <c r="B218" s="1">
        <v>14</v>
      </c>
      <c r="C218" s="155"/>
      <c r="D218" s="175"/>
      <c r="E218" s="175"/>
      <c r="F218" s="175"/>
      <c r="G218" s="175"/>
      <c r="H218" s="175"/>
      <c r="I218" s="175"/>
      <c r="J218" s="175"/>
      <c r="K218" s="175"/>
      <c r="L218" s="175"/>
      <c r="M218" s="175"/>
      <c r="N218" s="175"/>
      <c r="O218" s="175"/>
      <c r="P218" s="175"/>
      <c r="Q218" s="175">
        <f>VLOOKUP(P90,DiaInc,$A$4,FALSE)*Diabetes_model!AR66</f>
        <v>5.6685762936304184E-3</v>
      </c>
      <c r="R218" s="175">
        <f>VLOOKUP(Q90,DiaInc,$A$4,FALSE)*Diabetes_model!AS66</f>
        <v>5.7537953876149513E-3</v>
      </c>
      <c r="S218" s="175">
        <f>VLOOKUP(R90,DiaInc,$A$4,FALSE)*Diabetes_model!AT66</f>
        <v>5.8381909051510843E-3</v>
      </c>
      <c r="T218" s="175">
        <f>VLOOKUP(S90,DiaInc,$A$4,FALSE)*Diabetes_model!AU66</f>
        <v>5.921634775494301E-3</v>
      </c>
      <c r="U218" s="175">
        <f>VLOOKUP(T90,DiaInc,$A$4,FALSE)*Diabetes_model!AV66</f>
        <v>9.1665471669326853E-3</v>
      </c>
      <c r="V218" s="175">
        <f>VLOOKUP(U90,DiaInc,$A$4,FALSE)*Diabetes_model!AW66</f>
        <v>9.2904661160785416E-3</v>
      </c>
      <c r="W218" s="175">
        <f>VLOOKUP(V90,DiaInc,$A$4,FALSE)*Diabetes_model!AX66</f>
        <v>9.4123722376310281E-3</v>
      </c>
      <c r="X218" s="175">
        <f>VLOOKUP(W90,DiaInc,$A$4,FALSE)*Diabetes_model!AY66</f>
        <v>9.5320948974642605E-3</v>
      </c>
      <c r="Y218" s="175">
        <f>VLOOKUP(X90,DiaInc,$A$4,FALSE)*Diabetes_model!AZ66</f>
        <v>9.649475117981865E-3</v>
      </c>
      <c r="Z218" s="175">
        <f>VLOOKUP(Y90,DiaInc,$A$4,FALSE)*Diabetes_model!BA66</f>
        <v>1.4846532034214989E-2</v>
      </c>
      <c r="AA218" s="175">
        <f>VLOOKUP(Z90,DiaInc,$A$4,FALSE)*Diabetes_model!BB66</f>
        <v>1.501724528054461E-2</v>
      </c>
      <c r="AB218" s="175">
        <f>VLOOKUP(AA90,DiaInc,$A$4,FALSE)*Diabetes_model!BC66</f>
        <v>1.5183810564249287E-2</v>
      </c>
      <c r="AC218" s="155"/>
      <c r="AD218" s="155"/>
      <c r="AE218" s="155"/>
      <c r="AF218" s="155"/>
      <c r="AG218" s="174">
        <f>D218*D56*PRODUCT($CJ218:CJ218)</f>
        <v>0</v>
      </c>
      <c r="AH218" s="174">
        <f>E218*E56*PRODUCT($CJ218:CK218)</f>
        <v>0</v>
      </c>
      <c r="AI218" s="174">
        <f>F218*F56*PRODUCT($CJ218:CL218)</f>
        <v>0</v>
      </c>
      <c r="AJ218" s="174">
        <f>G218*G56*PRODUCT($CJ218:CM218)</f>
        <v>0</v>
      </c>
      <c r="AK218" s="174">
        <f>H218*H56*PRODUCT($CJ218:CN218)</f>
        <v>0</v>
      </c>
      <c r="AL218" s="174">
        <f>I218*I56*PRODUCT($CJ218:CO218)</f>
        <v>0</v>
      </c>
      <c r="AM218" s="174">
        <f>J218*J56*PRODUCT($CJ218:CP218)</f>
        <v>0</v>
      </c>
      <c r="AN218" s="174">
        <f>K218*K56*PRODUCT($CJ218:CQ218)</f>
        <v>0</v>
      </c>
      <c r="AO218" s="174">
        <f>L218*L56*PRODUCT($CJ218:CR218)</f>
        <v>0</v>
      </c>
      <c r="AP218" s="174">
        <f>M218*M56*PRODUCT($CJ218:CS218)</f>
        <v>0</v>
      </c>
      <c r="AQ218" s="174">
        <f>N218*N56*PRODUCT($CJ218:CT218)</f>
        <v>0</v>
      </c>
      <c r="AR218" s="174">
        <f>O218*O56*PRODUCT($CJ218:CU218)</f>
        <v>0</v>
      </c>
      <c r="AS218" s="174">
        <f>P218*P56*PRODUCT($CJ218:CV218)</f>
        <v>0</v>
      </c>
      <c r="AT218" s="174">
        <f>Q218*Q56*PRODUCT($CJ218:CW218)</f>
        <v>0</v>
      </c>
      <c r="AU218" s="174">
        <f>R218*R56*PRODUCT($CJ218:CX218)</f>
        <v>0</v>
      </c>
      <c r="AV218" s="174">
        <f>S218*S56*PRODUCT($CJ218:CY218)</f>
        <v>0</v>
      </c>
      <c r="AW218" s="174">
        <f>T218*T56*PRODUCT($CJ218:CZ218)</f>
        <v>0</v>
      </c>
      <c r="AX218" s="174">
        <f>U218*U56*PRODUCT($CJ218:DA218)</f>
        <v>0</v>
      </c>
      <c r="AY218" s="174">
        <f>V218*V56*PRODUCT($CJ218:DB218)</f>
        <v>0</v>
      </c>
      <c r="AZ218" s="174">
        <f>W218*W56*PRODUCT($CJ218:DC218)</f>
        <v>0</v>
      </c>
      <c r="BA218" s="174">
        <f>X218*X56*PRODUCT($CJ218:DD218)</f>
        <v>0</v>
      </c>
      <c r="BB218" s="174">
        <f>Y218*Y56*PRODUCT($CJ218:DE218)</f>
        <v>0</v>
      </c>
      <c r="BC218" s="174">
        <f>Z218*Z56*PRODUCT($CJ218:DF218)</f>
        <v>0</v>
      </c>
      <c r="BD218" s="174">
        <f>AA218*AA56*PRODUCT($CJ218:DG218)</f>
        <v>0</v>
      </c>
      <c r="BE218" s="174">
        <f>AB218*AB56*PRODUCT($CJ218:DH218)</f>
        <v>0</v>
      </c>
      <c r="BF218" s="93"/>
      <c r="BG218" s="93"/>
      <c r="BH218" s="93"/>
      <c r="BI218" s="181">
        <f>SUM($AF218:AG218)-SUM($AF250:AG250)-SUM($C250:D250)-SUM($BH250:BI250)</f>
        <v>0</v>
      </c>
      <c r="BJ218" s="181">
        <f>SUM($AF218:AH218)-SUM($AF250:AH250)-SUM($C250:E250)-SUM($BH250:BJ250)</f>
        <v>0</v>
      </c>
      <c r="BK218" s="181">
        <f>SUM($AF218:AI218)-SUM($AF250:AI250)-SUM($C250:F250)-SUM($BH250:BK250)</f>
        <v>0</v>
      </c>
      <c r="BL218" s="181">
        <f>SUM($AF218:AJ218)-SUM($AF250:AJ250)-SUM($C250:G250)-SUM($BH250:BL250)</f>
        <v>0</v>
      </c>
      <c r="BM218" s="181">
        <f>SUM($AF218:AK218)-SUM($AF250:AK250)-SUM($C250:H250)-SUM($BH250:BM250)</f>
        <v>0</v>
      </c>
      <c r="BN218" s="181">
        <f>SUM($AF218:AL218)-SUM($AF250:AL250)-SUM($C250:I250)-SUM($BH250:BN250)</f>
        <v>0</v>
      </c>
      <c r="BO218" s="181">
        <f>SUM($AF218:AM218)-SUM($AF250:AM250)-SUM($C250:J250)-SUM($BH250:BO250)</f>
        <v>0</v>
      </c>
      <c r="BP218" s="181">
        <f>SUM($AF218:AN218)-SUM($AF250:AN250)-SUM($C250:K250)-SUM($BH250:BP250)</f>
        <v>0</v>
      </c>
      <c r="BQ218" s="181">
        <f>SUM($AF218:AO218)-SUM($AF250:AO250)-SUM($C250:L250)-SUM($BH250:BQ250)</f>
        <v>0</v>
      </c>
      <c r="BR218" s="181">
        <f>SUM($AF218:AP218)-SUM($AF250:AP250)-SUM($C250:M250)-SUM($BH250:BR250)</f>
        <v>0</v>
      </c>
      <c r="BS218" s="181">
        <f>SUM($AF218:AQ218)-SUM($AF250:AQ250)-SUM($C250:N250)-SUM($BH250:BS250)</f>
        <v>0</v>
      </c>
      <c r="BT218" s="181">
        <f>SUM($AF218:AR218)-SUM($AF250:AR250)-SUM($C250:O250)-SUM($BH250:BT250)</f>
        <v>0</v>
      </c>
      <c r="BU218" s="181">
        <f>SUM($AF218:AS218)-SUM($AF250:AS250)-SUM($C250:P250)-SUM($BH250:BU250)</f>
        <v>0</v>
      </c>
      <c r="BV218" s="181">
        <f>SUM($AF218:AT218)-SUM($AF250:AT250)-SUM($C250:Q250)-SUM($BH250:BV250)</f>
        <v>0</v>
      </c>
      <c r="BW218" s="181">
        <f>SUM($AF218:AU218)-SUM($AF250:AU250)-SUM($C250:R250)-SUM($BH250:BW250)</f>
        <v>0</v>
      </c>
      <c r="BX218" s="181">
        <f>SUM($AF218:AV218)-SUM($AF250:AV250)-SUM($C250:S250)-SUM($BH250:BX250)</f>
        <v>0</v>
      </c>
      <c r="BY218" s="181">
        <f>SUM($AF218:AW218)-SUM($AF250:AW250)-SUM($C250:T250)-SUM($BH250:BY250)</f>
        <v>0</v>
      </c>
      <c r="BZ218" s="181">
        <f>SUM($AF218:AX218)-SUM($AF250:AX250)-SUM($C250:U250)-SUM($BH250:BZ250)</f>
        <v>0</v>
      </c>
      <c r="CA218" s="181">
        <f>SUM($AF218:AY218)-SUM($AF250:AY250)-SUM($C250:V250)-SUM($BH250:CA250)</f>
        <v>0</v>
      </c>
      <c r="CB218" s="181">
        <f>SUM($AF218:AZ218)-SUM($AF250:AZ250)-SUM($C250:W250)-SUM($BH250:CB250)</f>
        <v>0</v>
      </c>
      <c r="CC218" s="181">
        <f>SUM($AF218:BA218)-SUM($AF250:BA250)-SUM($C250:X250)-SUM($BH250:CC250)</f>
        <v>0</v>
      </c>
      <c r="CD218" s="181">
        <f>SUM($AF218:BB218)-SUM($AF250:BB250)-SUM($C250:Y250)-SUM($BH250:CD250)</f>
        <v>0</v>
      </c>
      <c r="CE218" s="181">
        <f>SUM($AF218:BC218)-SUM($AF250:BC250)-SUM($C250:Z250)-SUM($BH250:CE250)</f>
        <v>0</v>
      </c>
      <c r="CF218" s="181">
        <f>SUM($AF218:BD218)-SUM($AF250:BD250)-SUM($C250:AA250)-SUM($BH250:CF250)</f>
        <v>0</v>
      </c>
      <c r="CG218" s="181">
        <f>SUM($AF218:BE218)-SUM($AF250:BE250)-SUM($C250:AB250)-SUM($BH250:CG250)</f>
        <v>0</v>
      </c>
      <c r="CH218" s="52"/>
      <c r="CI218" s="52"/>
      <c r="CJ218" s="67"/>
      <c r="CK218" s="67"/>
      <c r="CL218" s="67"/>
      <c r="CM218" s="67"/>
      <c r="CN218" s="67"/>
      <c r="CO218" s="67"/>
      <c r="CP218" s="67"/>
      <c r="CQ218" s="67"/>
      <c r="CR218" s="67"/>
      <c r="CS218" s="67"/>
      <c r="CT218" s="67"/>
      <c r="CU218" s="67"/>
      <c r="CV218" s="67"/>
      <c r="CW218" s="67">
        <f t="shared" si="104"/>
        <v>1</v>
      </c>
      <c r="CX218" s="67">
        <f t="shared" si="105"/>
        <v>0.99433142370636962</v>
      </c>
      <c r="CY218" s="67">
        <f t="shared" si="106"/>
        <v>0.994246204612385</v>
      </c>
      <c r="CZ218" s="67">
        <f t="shared" si="107"/>
        <v>0.99416180909484897</v>
      </c>
      <c r="DA218" s="67">
        <f t="shared" si="108"/>
        <v>0.99407836522450566</v>
      </c>
      <c r="DB218" s="67">
        <f t="shared" si="109"/>
        <v>0.99083345283306734</v>
      </c>
      <c r="DC218" s="67">
        <f t="shared" si="110"/>
        <v>0.99070953388392147</v>
      </c>
      <c r="DD218" s="67">
        <f t="shared" si="111"/>
        <v>0.99058762776236897</v>
      </c>
      <c r="DE218" s="67">
        <f t="shared" si="112"/>
        <v>0.99046790510253579</v>
      </c>
      <c r="DF218" s="67">
        <f t="shared" si="113"/>
        <v>0.99035052488201814</v>
      </c>
      <c r="DG218" s="67">
        <f t="shared" si="114"/>
        <v>0.98515346796578496</v>
      </c>
      <c r="DH218" s="67">
        <f t="shared" si="115"/>
        <v>0.9849827547194554</v>
      </c>
      <c r="DI218" s="67">
        <f t="shared" si="116"/>
        <v>0.98481618943575067</v>
      </c>
      <c r="DJ218" s="53"/>
      <c r="DK218" s="53"/>
      <c r="DL218" s="53"/>
      <c r="DM218" s="188" t="str">
        <f t="shared" si="117"/>
        <v/>
      </c>
      <c r="DN218" s="188" t="str">
        <f t="shared" si="118"/>
        <v/>
      </c>
      <c r="DO218" s="188" t="str">
        <f t="shared" si="119"/>
        <v/>
      </c>
      <c r="DP218" s="188" t="str">
        <f t="shared" si="120"/>
        <v/>
      </c>
      <c r="DQ218" s="188" t="str">
        <f t="shared" si="121"/>
        <v/>
      </c>
      <c r="DR218" s="188" t="str">
        <f t="shared" si="122"/>
        <v/>
      </c>
      <c r="DS218" s="188" t="str">
        <f t="shared" si="123"/>
        <v/>
      </c>
      <c r="DT218" s="188" t="str">
        <f t="shared" si="124"/>
        <v/>
      </c>
      <c r="DU218" s="188" t="str">
        <f t="shared" si="125"/>
        <v/>
      </c>
      <c r="DV218" s="188" t="str">
        <f t="shared" si="126"/>
        <v/>
      </c>
      <c r="DW218" s="188" t="str">
        <f t="shared" si="127"/>
        <v/>
      </c>
      <c r="DX218" s="188" t="str">
        <f t="shared" si="128"/>
        <v/>
      </c>
      <c r="DY218" s="188" t="str">
        <f t="shared" si="129"/>
        <v/>
      </c>
      <c r="DZ218" s="188" t="str">
        <f t="shared" si="130"/>
        <v/>
      </c>
      <c r="EA218" s="188" t="str">
        <f t="shared" si="131"/>
        <v/>
      </c>
      <c r="EB218" s="188" t="str">
        <f t="shared" si="132"/>
        <v/>
      </c>
      <c r="EC218" s="188" t="str">
        <f t="shared" si="133"/>
        <v/>
      </c>
      <c r="ED218" s="188" t="str">
        <f t="shared" si="134"/>
        <v/>
      </c>
      <c r="EE218" s="188" t="str">
        <f t="shared" si="135"/>
        <v/>
      </c>
      <c r="EF218" s="188" t="str">
        <f t="shared" si="136"/>
        <v/>
      </c>
      <c r="EG218" s="188" t="str">
        <f t="shared" si="137"/>
        <v/>
      </c>
      <c r="EH218" s="188" t="str">
        <f t="shared" si="138"/>
        <v/>
      </c>
      <c r="EI218" s="188" t="str">
        <f t="shared" si="139"/>
        <v/>
      </c>
      <c r="EJ218" s="188" t="str">
        <f t="shared" si="140"/>
        <v/>
      </c>
      <c r="EK218" s="188" t="str">
        <f t="shared" si="141"/>
        <v/>
      </c>
    </row>
    <row r="219" spans="2:141" x14ac:dyDescent="0.3">
      <c r="B219" s="1">
        <v>15</v>
      </c>
      <c r="C219" s="155"/>
      <c r="D219" s="175"/>
      <c r="E219" s="175"/>
      <c r="F219" s="175"/>
      <c r="G219" s="175"/>
      <c r="H219" s="175"/>
      <c r="I219" s="175"/>
      <c r="J219" s="175"/>
      <c r="K219" s="175"/>
      <c r="L219" s="175"/>
      <c r="M219" s="175"/>
      <c r="N219" s="175"/>
      <c r="O219" s="175"/>
      <c r="P219" s="175"/>
      <c r="Q219" s="175"/>
      <c r="R219" s="175">
        <f>VLOOKUP(Q91,DiaInc,$A$4,FALSE)*Diabetes_model!AS67</f>
        <v>5.6685762936304184E-3</v>
      </c>
      <c r="S219" s="175">
        <f>VLOOKUP(R91,DiaInc,$A$4,FALSE)*Diabetes_model!AT67</f>
        <v>5.7537953876149513E-3</v>
      </c>
      <c r="T219" s="175">
        <f>VLOOKUP(S91,DiaInc,$A$4,FALSE)*Diabetes_model!AU67</f>
        <v>5.8381909051510843E-3</v>
      </c>
      <c r="U219" s="175">
        <f>VLOOKUP(T91,DiaInc,$A$4,FALSE)*Diabetes_model!AV67</f>
        <v>5.921634775494301E-3</v>
      </c>
      <c r="V219" s="175">
        <f>VLOOKUP(U91,DiaInc,$A$4,FALSE)*Diabetes_model!AW67</f>
        <v>9.1665471669326853E-3</v>
      </c>
      <c r="W219" s="175">
        <f>VLOOKUP(V91,DiaInc,$A$4,FALSE)*Diabetes_model!AX67</f>
        <v>9.2904661160785416E-3</v>
      </c>
      <c r="X219" s="175">
        <f>VLOOKUP(W91,DiaInc,$A$4,FALSE)*Diabetes_model!AY67</f>
        <v>9.4123722376310281E-3</v>
      </c>
      <c r="Y219" s="175">
        <f>VLOOKUP(X91,DiaInc,$A$4,FALSE)*Diabetes_model!AZ67</f>
        <v>9.5320948974642605E-3</v>
      </c>
      <c r="Z219" s="175">
        <f>VLOOKUP(Y91,DiaInc,$A$4,FALSE)*Diabetes_model!BA67</f>
        <v>9.649475117981865E-3</v>
      </c>
      <c r="AA219" s="175">
        <f>VLOOKUP(Z91,DiaInc,$A$4,FALSE)*Diabetes_model!BB67</f>
        <v>1.4846532034214989E-2</v>
      </c>
      <c r="AB219" s="175">
        <f>VLOOKUP(AA91,DiaInc,$A$4,FALSE)*Diabetes_model!BC67</f>
        <v>1.501724528054461E-2</v>
      </c>
      <c r="AC219" s="155"/>
      <c r="AD219" s="155"/>
      <c r="AE219" s="155"/>
      <c r="AF219" s="155"/>
      <c r="AG219" s="174">
        <f>D219*D57*PRODUCT($CJ219:CJ219)</f>
        <v>0</v>
      </c>
      <c r="AH219" s="174">
        <f>E219*E57*PRODUCT($CJ219:CK219)</f>
        <v>0</v>
      </c>
      <c r="AI219" s="174">
        <f>F219*F57*PRODUCT($CJ219:CL219)</f>
        <v>0</v>
      </c>
      <c r="AJ219" s="174">
        <f>G219*G57*PRODUCT($CJ219:CM219)</f>
        <v>0</v>
      </c>
      <c r="AK219" s="174">
        <f>H219*H57*PRODUCT($CJ219:CN219)</f>
        <v>0</v>
      </c>
      <c r="AL219" s="174">
        <f>I219*I57*PRODUCT($CJ219:CO219)</f>
        <v>0</v>
      </c>
      <c r="AM219" s="174">
        <f>J219*J57*PRODUCT($CJ219:CP219)</f>
        <v>0</v>
      </c>
      <c r="AN219" s="174">
        <f>K219*K57*PRODUCT($CJ219:CQ219)</f>
        <v>0</v>
      </c>
      <c r="AO219" s="174">
        <f>L219*L57*PRODUCT($CJ219:CR219)</f>
        <v>0</v>
      </c>
      <c r="AP219" s="174">
        <f>M219*M57*PRODUCT($CJ219:CS219)</f>
        <v>0</v>
      </c>
      <c r="AQ219" s="174">
        <f>N219*N57*PRODUCT($CJ219:CT219)</f>
        <v>0</v>
      </c>
      <c r="AR219" s="174">
        <f>O219*O57*PRODUCT($CJ219:CU219)</f>
        <v>0</v>
      </c>
      <c r="AS219" s="174">
        <f>P219*P57*PRODUCT($CJ219:CV219)</f>
        <v>0</v>
      </c>
      <c r="AT219" s="174">
        <f>Q219*Q57*PRODUCT($CJ219:CW219)</f>
        <v>0</v>
      </c>
      <c r="AU219" s="174">
        <f>R219*R57*PRODUCT($CJ219:CX219)</f>
        <v>0</v>
      </c>
      <c r="AV219" s="174">
        <f>S219*S57*PRODUCT($CJ219:CY219)</f>
        <v>0</v>
      </c>
      <c r="AW219" s="174">
        <f>T219*T57*PRODUCT($CJ219:CZ219)</f>
        <v>0</v>
      </c>
      <c r="AX219" s="174">
        <f>U219*U57*PRODUCT($CJ219:DA219)</f>
        <v>0</v>
      </c>
      <c r="AY219" s="174">
        <f>V219*V57*PRODUCT($CJ219:DB219)</f>
        <v>0</v>
      </c>
      <c r="AZ219" s="174">
        <f>W219*W57*PRODUCT($CJ219:DC219)</f>
        <v>0</v>
      </c>
      <c r="BA219" s="174">
        <f>X219*X57*PRODUCT($CJ219:DD219)</f>
        <v>0</v>
      </c>
      <c r="BB219" s="174">
        <f>Y219*Y57*PRODUCT($CJ219:DE219)</f>
        <v>0</v>
      </c>
      <c r="BC219" s="174">
        <f>Z219*Z57*PRODUCT($CJ219:DF219)</f>
        <v>0</v>
      </c>
      <c r="BD219" s="174">
        <f>AA219*AA57*PRODUCT($CJ219:DG219)</f>
        <v>0</v>
      </c>
      <c r="BE219" s="174">
        <f>AB219*AB57*PRODUCT($CJ219:DH219)</f>
        <v>0</v>
      </c>
      <c r="BF219" s="93"/>
      <c r="BG219" s="93"/>
      <c r="BH219" s="93"/>
      <c r="BI219" s="181">
        <f>SUM($AF219:AG219)-SUM($AF251:AG251)-SUM($C251:D251)-SUM($BH251:BI251)</f>
        <v>0</v>
      </c>
      <c r="BJ219" s="181">
        <f>SUM($AF219:AH219)-SUM($AF251:AH251)-SUM($C251:E251)-SUM($BH251:BJ251)</f>
        <v>0</v>
      </c>
      <c r="BK219" s="181">
        <f>SUM($AF219:AI219)-SUM($AF251:AI251)-SUM($C251:F251)-SUM($BH251:BK251)</f>
        <v>0</v>
      </c>
      <c r="BL219" s="181">
        <f>SUM($AF219:AJ219)-SUM($AF251:AJ251)-SUM($C251:G251)-SUM($BH251:BL251)</f>
        <v>0</v>
      </c>
      <c r="BM219" s="181">
        <f>SUM($AF219:AK219)-SUM($AF251:AK251)-SUM($C251:H251)-SUM($BH251:BM251)</f>
        <v>0</v>
      </c>
      <c r="BN219" s="181">
        <f>SUM($AF219:AL219)-SUM($AF251:AL251)-SUM($C251:I251)-SUM($BH251:BN251)</f>
        <v>0</v>
      </c>
      <c r="BO219" s="181">
        <f>SUM($AF219:AM219)-SUM($AF251:AM251)-SUM($C251:J251)-SUM($BH251:BO251)</f>
        <v>0</v>
      </c>
      <c r="BP219" s="181">
        <f>SUM($AF219:AN219)-SUM($AF251:AN251)-SUM($C251:K251)-SUM($BH251:BP251)</f>
        <v>0</v>
      </c>
      <c r="BQ219" s="181">
        <f>SUM($AF219:AO219)-SUM($AF251:AO251)-SUM($C251:L251)-SUM($BH251:BQ251)</f>
        <v>0</v>
      </c>
      <c r="BR219" s="181">
        <f>SUM($AF219:AP219)-SUM($AF251:AP251)-SUM($C251:M251)-SUM($BH251:BR251)</f>
        <v>0</v>
      </c>
      <c r="BS219" s="181">
        <f>SUM($AF219:AQ219)-SUM($AF251:AQ251)-SUM($C251:N251)-SUM($BH251:BS251)</f>
        <v>0</v>
      </c>
      <c r="BT219" s="181">
        <f>SUM($AF219:AR219)-SUM($AF251:AR251)-SUM($C251:O251)-SUM($BH251:BT251)</f>
        <v>0</v>
      </c>
      <c r="BU219" s="181">
        <f>SUM($AF219:AS219)-SUM($AF251:AS251)-SUM($C251:P251)-SUM($BH251:BU251)</f>
        <v>0</v>
      </c>
      <c r="BV219" s="181">
        <f>SUM($AF219:AT219)-SUM($AF251:AT251)-SUM($C251:Q251)-SUM($BH251:BV251)</f>
        <v>0</v>
      </c>
      <c r="BW219" s="181">
        <f>SUM($AF219:AU219)-SUM($AF251:AU251)-SUM($C251:R251)-SUM($BH251:BW251)</f>
        <v>0</v>
      </c>
      <c r="BX219" s="181">
        <f>SUM($AF219:AV219)-SUM($AF251:AV251)-SUM($C251:S251)-SUM($BH251:BX251)</f>
        <v>0</v>
      </c>
      <c r="BY219" s="181">
        <f>SUM($AF219:AW219)-SUM($AF251:AW251)-SUM($C251:T251)-SUM($BH251:BY251)</f>
        <v>0</v>
      </c>
      <c r="BZ219" s="181">
        <f>SUM($AF219:AX219)-SUM($AF251:AX251)-SUM($C251:U251)-SUM($BH251:BZ251)</f>
        <v>0</v>
      </c>
      <c r="CA219" s="181">
        <f>SUM($AF219:AY219)-SUM($AF251:AY251)-SUM($C251:V251)-SUM($BH251:CA251)</f>
        <v>0</v>
      </c>
      <c r="CB219" s="181">
        <f>SUM($AF219:AZ219)-SUM($AF251:AZ251)-SUM($C251:W251)-SUM($BH251:CB251)</f>
        <v>0</v>
      </c>
      <c r="CC219" s="181">
        <f>SUM($AF219:BA219)-SUM($AF251:BA251)-SUM($C251:X251)-SUM($BH251:CC251)</f>
        <v>0</v>
      </c>
      <c r="CD219" s="181">
        <f>SUM($AF219:BB219)-SUM($AF251:BB251)-SUM($C251:Y251)-SUM($BH251:CD251)</f>
        <v>0</v>
      </c>
      <c r="CE219" s="181">
        <f>SUM($AF219:BC219)-SUM($AF251:BC251)-SUM($C251:Z251)-SUM($BH251:CE251)</f>
        <v>0</v>
      </c>
      <c r="CF219" s="181">
        <f>SUM($AF219:BD219)-SUM($AF251:BD251)-SUM($C251:AA251)-SUM($BH251:CF251)</f>
        <v>0</v>
      </c>
      <c r="CG219" s="181">
        <f>SUM($AF219:BE219)-SUM($AF251:BE251)-SUM($C251:AB251)-SUM($BH251:CG251)</f>
        <v>0</v>
      </c>
      <c r="CH219" s="52"/>
      <c r="CI219" s="52"/>
      <c r="CJ219" s="67"/>
      <c r="CK219" s="67"/>
      <c r="CL219" s="67"/>
      <c r="CM219" s="67"/>
      <c r="CN219" s="67"/>
      <c r="CO219" s="67"/>
      <c r="CP219" s="67"/>
      <c r="CQ219" s="67"/>
      <c r="CR219" s="67"/>
      <c r="CS219" s="67"/>
      <c r="CT219" s="67"/>
      <c r="CU219" s="67"/>
      <c r="CV219" s="67"/>
      <c r="CW219" s="67"/>
      <c r="CX219" s="67">
        <f t="shared" si="105"/>
        <v>1</v>
      </c>
      <c r="CY219" s="67">
        <f t="shared" si="106"/>
        <v>0.99433142370636962</v>
      </c>
      <c r="CZ219" s="67">
        <f t="shared" si="107"/>
        <v>0.994246204612385</v>
      </c>
      <c r="DA219" s="67">
        <f t="shared" si="108"/>
        <v>0.99416180909484897</v>
      </c>
      <c r="DB219" s="67">
        <f t="shared" si="109"/>
        <v>0.99407836522450566</v>
      </c>
      <c r="DC219" s="67">
        <f t="shared" si="110"/>
        <v>0.99083345283306734</v>
      </c>
      <c r="DD219" s="67">
        <f t="shared" si="111"/>
        <v>0.99070953388392147</v>
      </c>
      <c r="DE219" s="67">
        <f t="shared" si="112"/>
        <v>0.99058762776236897</v>
      </c>
      <c r="DF219" s="67">
        <f t="shared" si="113"/>
        <v>0.99046790510253579</v>
      </c>
      <c r="DG219" s="67">
        <f t="shared" si="114"/>
        <v>0.99035052488201814</v>
      </c>
      <c r="DH219" s="67">
        <f t="shared" si="115"/>
        <v>0.98515346796578496</v>
      </c>
      <c r="DI219" s="67">
        <f t="shared" si="116"/>
        <v>0.9849827547194554</v>
      </c>
      <c r="DJ219" s="53"/>
      <c r="DK219" s="53"/>
      <c r="DL219" s="53"/>
      <c r="DM219" s="188" t="str">
        <f t="shared" si="117"/>
        <v/>
      </c>
      <c r="DN219" s="188" t="str">
        <f t="shared" si="118"/>
        <v/>
      </c>
      <c r="DO219" s="188" t="str">
        <f t="shared" si="119"/>
        <v/>
      </c>
      <c r="DP219" s="188" t="str">
        <f t="shared" si="120"/>
        <v/>
      </c>
      <c r="DQ219" s="188" t="str">
        <f t="shared" si="121"/>
        <v/>
      </c>
      <c r="DR219" s="188" t="str">
        <f t="shared" si="122"/>
        <v/>
      </c>
      <c r="DS219" s="188" t="str">
        <f t="shared" si="123"/>
        <v/>
      </c>
      <c r="DT219" s="188" t="str">
        <f t="shared" si="124"/>
        <v/>
      </c>
      <c r="DU219" s="188" t="str">
        <f t="shared" si="125"/>
        <v/>
      </c>
      <c r="DV219" s="188" t="str">
        <f t="shared" si="126"/>
        <v/>
      </c>
      <c r="DW219" s="188" t="str">
        <f t="shared" si="127"/>
        <v/>
      </c>
      <c r="DX219" s="188" t="str">
        <f t="shared" si="128"/>
        <v/>
      </c>
      <c r="DY219" s="188" t="str">
        <f t="shared" si="129"/>
        <v/>
      </c>
      <c r="DZ219" s="188" t="str">
        <f t="shared" si="130"/>
        <v/>
      </c>
      <c r="EA219" s="188" t="str">
        <f t="shared" si="131"/>
        <v/>
      </c>
      <c r="EB219" s="188" t="str">
        <f t="shared" si="132"/>
        <v/>
      </c>
      <c r="EC219" s="188" t="str">
        <f t="shared" si="133"/>
        <v/>
      </c>
      <c r="ED219" s="188" t="str">
        <f t="shared" si="134"/>
        <v/>
      </c>
      <c r="EE219" s="188" t="str">
        <f t="shared" si="135"/>
        <v/>
      </c>
      <c r="EF219" s="188" t="str">
        <f t="shared" si="136"/>
        <v/>
      </c>
      <c r="EG219" s="188" t="str">
        <f t="shared" si="137"/>
        <v/>
      </c>
      <c r="EH219" s="188" t="str">
        <f t="shared" si="138"/>
        <v/>
      </c>
      <c r="EI219" s="188" t="str">
        <f t="shared" si="139"/>
        <v/>
      </c>
      <c r="EJ219" s="188" t="str">
        <f t="shared" si="140"/>
        <v/>
      </c>
      <c r="EK219" s="188" t="str">
        <f t="shared" si="141"/>
        <v/>
      </c>
    </row>
    <row r="220" spans="2:141" x14ac:dyDescent="0.3">
      <c r="B220" s="1">
        <v>16</v>
      </c>
      <c r="C220" s="155"/>
      <c r="D220" s="175"/>
      <c r="E220" s="175"/>
      <c r="F220" s="175"/>
      <c r="G220" s="175"/>
      <c r="H220" s="175"/>
      <c r="I220" s="175"/>
      <c r="J220" s="175"/>
      <c r="K220" s="175"/>
      <c r="L220" s="175"/>
      <c r="M220" s="175"/>
      <c r="N220" s="175"/>
      <c r="O220" s="175"/>
      <c r="P220" s="175"/>
      <c r="Q220" s="175"/>
      <c r="R220" s="175"/>
      <c r="S220" s="175">
        <f>VLOOKUP(R92,DiaInc,$A$4,FALSE)*Diabetes_model!AT68</f>
        <v>5.6685762936304184E-3</v>
      </c>
      <c r="T220" s="175">
        <f>VLOOKUP(S92,DiaInc,$A$4,FALSE)*Diabetes_model!AU68</f>
        <v>5.7537953876149513E-3</v>
      </c>
      <c r="U220" s="175">
        <f>VLOOKUP(T92,DiaInc,$A$4,FALSE)*Diabetes_model!AV68</f>
        <v>5.8381909051510843E-3</v>
      </c>
      <c r="V220" s="175">
        <f>VLOOKUP(U92,DiaInc,$A$4,FALSE)*Diabetes_model!AW68</f>
        <v>5.921634775494301E-3</v>
      </c>
      <c r="W220" s="175">
        <f>VLOOKUP(V92,DiaInc,$A$4,FALSE)*Diabetes_model!AX68</f>
        <v>9.1665471669326853E-3</v>
      </c>
      <c r="X220" s="175">
        <f>VLOOKUP(W92,DiaInc,$A$4,FALSE)*Diabetes_model!AY68</f>
        <v>9.2904661160785416E-3</v>
      </c>
      <c r="Y220" s="175">
        <f>VLOOKUP(X92,DiaInc,$A$4,FALSE)*Diabetes_model!AZ68</f>
        <v>9.4123722376310281E-3</v>
      </c>
      <c r="Z220" s="175">
        <f>VLOOKUP(Y92,DiaInc,$A$4,FALSE)*Diabetes_model!BA68</f>
        <v>9.5320948974642605E-3</v>
      </c>
      <c r="AA220" s="175">
        <f>VLOOKUP(Z92,DiaInc,$A$4,FALSE)*Diabetes_model!BB68</f>
        <v>9.649475117981865E-3</v>
      </c>
      <c r="AB220" s="175">
        <f>VLOOKUP(AA92,DiaInc,$A$4,FALSE)*Diabetes_model!BC68</f>
        <v>1.4846532034214989E-2</v>
      </c>
      <c r="AC220" s="155"/>
      <c r="AD220" s="155"/>
      <c r="AE220" s="155"/>
      <c r="AF220" s="155"/>
      <c r="AG220" s="174">
        <f>D220*D58*PRODUCT($CJ220:CJ220)</f>
        <v>0</v>
      </c>
      <c r="AH220" s="174">
        <f>E220*E58*PRODUCT($CJ220:CK220)</f>
        <v>0</v>
      </c>
      <c r="AI220" s="174">
        <f>F220*F58*PRODUCT($CJ220:CL220)</f>
        <v>0</v>
      </c>
      <c r="AJ220" s="174">
        <f>G220*G58*PRODUCT($CJ220:CM220)</f>
        <v>0</v>
      </c>
      <c r="AK220" s="174">
        <f>H220*H58*PRODUCT($CJ220:CN220)</f>
        <v>0</v>
      </c>
      <c r="AL220" s="174">
        <f>I220*I58*PRODUCT($CJ220:CO220)</f>
        <v>0</v>
      </c>
      <c r="AM220" s="174">
        <f>J220*J58*PRODUCT($CJ220:CP220)</f>
        <v>0</v>
      </c>
      <c r="AN220" s="174">
        <f>K220*K58*PRODUCT($CJ220:CQ220)</f>
        <v>0</v>
      </c>
      <c r="AO220" s="174">
        <f>L220*L58*PRODUCT($CJ220:CR220)</f>
        <v>0</v>
      </c>
      <c r="AP220" s="174">
        <f>M220*M58*PRODUCT($CJ220:CS220)</f>
        <v>0</v>
      </c>
      <c r="AQ220" s="174">
        <f>N220*N58*PRODUCT($CJ220:CT220)</f>
        <v>0</v>
      </c>
      <c r="AR220" s="174">
        <f>O220*O58*PRODUCT($CJ220:CU220)</f>
        <v>0</v>
      </c>
      <c r="AS220" s="174">
        <f>P220*P58*PRODUCT($CJ220:CV220)</f>
        <v>0</v>
      </c>
      <c r="AT220" s="174">
        <f>Q220*Q58*PRODUCT($CJ220:CW220)</f>
        <v>0</v>
      </c>
      <c r="AU220" s="174">
        <f>R220*R58*PRODUCT($CJ220:CX220)</f>
        <v>0</v>
      </c>
      <c r="AV220" s="174">
        <f>S220*S58*PRODUCT($CJ220:CY220)</f>
        <v>0</v>
      </c>
      <c r="AW220" s="174">
        <f>T220*T58*PRODUCT($CJ220:CZ220)</f>
        <v>0</v>
      </c>
      <c r="AX220" s="174">
        <f>U220*U58*PRODUCT($CJ220:DA220)</f>
        <v>0</v>
      </c>
      <c r="AY220" s="174">
        <f>V220*V58*PRODUCT($CJ220:DB220)</f>
        <v>0</v>
      </c>
      <c r="AZ220" s="174">
        <f>W220*W58*PRODUCT($CJ220:DC220)</f>
        <v>0</v>
      </c>
      <c r="BA220" s="174">
        <f>X220*X58*PRODUCT($CJ220:DD220)</f>
        <v>0</v>
      </c>
      <c r="BB220" s="174">
        <f>Y220*Y58*PRODUCT($CJ220:DE220)</f>
        <v>0</v>
      </c>
      <c r="BC220" s="174">
        <f>Z220*Z58*PRODUCT($CJ220:DF220)</f>
        <v>0</v>
      </c>
      <c r="BD220" s="174">
        <f>AA220*AA58*PRODUCT($CJ220:DG220)</f>
        <v>0</v>
      </c>
      <c r="BE220" s="174">
        <f>AB220*AB58*PRODUCT($CJ220:DH220)</f>
        <v>0</v>
      </c>
      <c r="BF220" s="93"/>
      <c r="BG220" s="93"/>
      <c r="BH220" s="93"/>
      <c r="BI220" s="181">
        <f>SUM($AF220:AG220)-SUM($AF252:AG252)-SUM($C252:D252)-SUM($BH252:BI252)</f>
        <v>0</v>
      </c>
      <c r="BJ220" s="181">
        <f>SUM($AF220:AH220)-SUM($AF252:AH252)-SUM($C252:E252)-SUM($BH252:BJ252)</f>
        <v>0</v>
      </c>
      <c r="BK220" s="181">
        <f>SUM($AF220:AI220)-SUM($AF252:AI252)-SUM($C252:F252)-SUM($BH252:BK252)</f>
        <v>0</v>
      </c>
      <c r="BL220" s="181">
        <f>SUM($AF220:AJ220)-SUM($AF252:AJ252)-SUM($C252:G252)-SUM($BH252:BL252)</f>
        <v>0</v>
      </c>
      <c r="BM220" s="181">
        <f>SUM($AF220:AK220)-SUM($AF252:AK252)-SUM($C252:H252)-SUM($BH252:BM252)</f>
        <v>0</v>
      </c>
      <c r="BN220" s="181">
        <f>SUM($AF220:AL220)-SUM($AF252:AL252)-SUM($C252:I252)-SUM($BH252:BN252)</f>
        <v>0</v>
      </c>
      <c r="BO220" s="181">
        <f>SUM($AF220:AM220)-SUM($AF252:AM252)-SUM($C252:J252)-SUM($BH252:BO252)</f>
        <v>0</v>
      </c>
      <c r="BP220" s="181">
        <f>SUM($AF220:AN220)-SUM($AF252:AN252)-SUM($C252:K252)-SUM($BH252:BP252)</f>
        <v>0</v>
      </c>
      <c r="BQ220" s="181">
        <f>SUM($AF220:AO220)-SUM($AF252:AO252)-SUM($C252:L252)-SUM($BH252:BQ252)</f>
        <v>0</v>
      </c>
      <c r="BR220" s="181">
        <f>SUM($AF220:AP220)-SUM($AF252:AP252)-SUM($C252:M252)-SUM($BH252:BR252)</f>
        <v>0</v>
      </c>
      <c r="BS220" s="181">
        <f>SUM($AF220:AQ220)-SUM($AF252:AQ252)-SUM($C252:N252)-SUM($BH252:BS252)</f>
        <v>0</v>
      </c>
      <c r="BT220" s="181">
        <f>SUM($AF220:AR220)-SUM($AF252:AR252)-SUM($C252:O252)-SUM($BH252:BT252)</f>
        <v>0</v>
      </c>
      <c r="BU220" s="181">
        <f>SUM($AF220:AS220)-SUM($AF252:AS252)-SUM($C252:P252)-SUM($BH252:BU252)</f>
        <v>0</v>
      </c>
      <c r="BV220" s="181">
        <f>SUM($AF220:AT220)-SUM($AF252:AT252)-SUM($C252:Q252)-SUM($BH252:BV252)</f>
        <v>0</v>
      </c>
      <c r="BW220" s="181">
        <f>SUM($AF220:AU220)-SUM($AF252:AU252)-SUM($C252:R252)-SUM($BH252:BW252)</f>
        <v>0</v>
      </c>
      <c r="BX220" s="181">
        <f>SUM($AF220:AV220)-SUM($AF252:AV252)-SUM($C252:S252)-SUM($BH252:BX252)</f>
        <v>0</v>
      </c>
      <c r="BY220" s="181">
        <f>SUM($AF220:AW220)-SUM($AF252:AW252)-SUM($C252:T252)-SUM($BH252:BY252)</f>
        <v>0</v>
      </c>
      <c r="BZ220" s="181">
        <f>SUM($AF220:AX220)-SUM($AF252:AX252)-SUM($C252:U252)-SUM($BH252:BZ252)</f>
        <v>0</v>
      </c>
      <c r="CA220" s="181">
        <f>SUM($AF220:AY220)-SUM($AF252:AY252)-SUM($C252:V252)-SUM($BH252:CA252)</f>
        <v>0</v>
      </c>
      <c r="CB220" s="181">
        <f>SUM($AF220:AZ220)-SUM($AF252:AZ252)-SUM($C252:W252)-SUM($BH252:CB252)</f>
        <v>0</v>
      </c>
      <c r="CC220" s="181">
        <f>SUM($AF220:BA220)-SUM($AF252:BA252)-SUM($C252:X252)-SUM($BH252:CC252)</f>
        <v>0</v>
      </c>
      <c r="CD220" s="181">
        <f>SUM($AF220:BB220)-SUM($AF252:BB252)-SUM($C252:Y252)-SUM($BH252:CD252)</f>
        <v>0</v>
      </c>
      <c r="CE220" s="181">
        <f>SUM($AF220:BC220)-SUM($AF252:BC252)-SUM($C252:Z252)-SUM($BH252:CE252)</f>
        <v>0</v>
      </c>
      <c r="CF220" s="181">
        <f>SUM($AF220:BD220)-SUM($AF252:BD252)-SUM($C252:AA252)-SUM($BH252:CF252)</f>
        <v>0</v>
      </c>
      <c r="CG220" s="181">
        <f>SUM($AF220:BE220)-SUM($AF252:BE252)-SUM($C252:AB252)-SUM($BH252:CG252)</f>
        <v>0</v>
      </c>
      <c r="CH220" s="52"/>
      <c r="CI220" s="52"/>
      <c r="CJ220" s="67"/>
      <c r="CK220" s="67"/>
      <c r="CL220" s="67"/>
      <c r="CM220" s="67"/>
      <c r="CN220" s="67"/>
      <c r="CO220" s="67"/>
      <c r="CP220" s="67"/>
      <c r="CQ220" s="67"/>
      <c r="CR220" s="67"/>
      <c r="CS220" s="67"/>
      <c r="CT220" s="67"/>
      <c r="CU220" s="67"/>
      <c r="CV220" s="67"/>
      <c r="CW220" s="67"/>
      <c r="CX220" s="67"/>
      <c r="CY220" s="67">
        <f t="shared" si="106"/>
        <v>1</v>
      </c>
      <c r="CZ220" s="67">
        <f t="shared" si="107"/>
        <v>0.99433142370636962</v>
      </c>
      <c r="DA220" s="67">
        <f t="shared" si="108"/>
        <v>0.994246204612385</v>
      </c>
      <c r="DB220" s="67">
        <f t="shared" si="109"/>
        <v>0.99416180909484897</v>
      </c>
      <c r="DC220" s="67">
        <f t="shared" si="110"/>
        <v>0.99407836522450566</v>
      </c>
      <c r="DD220" s="67">
        <f t="shared" si="111"/>
        <v>0.99083345283306734</v>
      </c>
      <c r="DE220" s="67">
        <f t="shared" si="112"/>
        <v>0.99070953388392147</v>
      </c>
      <c r="DF220" s="67">
        <f t="shared" si="113"/>
        <v>0.99058762776236897</v>
      </c>
      <c r="DG220" s="67">
        <f t="shared" si="114"/>
        <v>0.99046790510253579</v>
      </c>
      <c r="DH220" s="67">
        <f t="shared" si="115"/>
        <v>0.99035052488201814</v>
      </c>
      <c r="DI220" s="67">
        <f t="shared" si="116"/>
        <v>0.98515346796578496</v>
      </c>
      <c r="DJ220" s="53"/>
      <c r="DK220" s="53"/>
      <c r="DL220" s="53"/>
      <c r="DM220" s="188" t="str">
        <f t="shared" si="117"/>
        <v/>
      </c>
      <c r="DN220" s="188" t="str">
        <f t="shared" si="118"/>
        <v/>
      </c>
      <c r="DO220" s="188" t="str">
        <f t="shared" si="119"/>
        <v/>
      </c>
      <c r="DP220" s="188" t="str">
        <f t="shared" si="120"/>
        <v/>
      </c>
      <c r="DQ220" s="188" t="str">
        <f t="shared" si="121"/>
        <v/>
      </c>
      <c r="DR220" s="188" t="str">
        <f t="shared" si="122"/>
        <v/>
      </c>
      <c r="DS220" s="188" t="str">
        <f t="shared" si="123"/>
        <v/>
      </c>
      <c r="DT220" s="188" t="str">
        <f t="shared" si="124"/>
        <v/>
      </c>
      <c r="DU220" s="188" t="str">
        <f t="shared" si="125"/>
        <v/>
      </c>
      <c r="DV220" s="188" t="str">
        <f t="shared" si="126"/>
        <v/>
      </c>
      <c r="DW220" s="188" t="str">
        <f t="shared" si="127"/>
        <v/>
      </c>
      <c r="DX220" s="188" t="str">
        <f t="shared" si="128"/>
        <v/>
      </c>
      <c r="DY220" s="188" t="str">
        <f t="shared" si="129"/>
        <v/>
      </c>
      <c r="DZ220" s="188" t="str">
        <f t="shared" si="130"/>
        <v/>
      </c>
      <c r="EA220" s="188" t="str">
        <f t="shared" si="131"/>
        <v/>
      </c>
      <c r="EB220" s="188" t="str">
        <f t="shared" si="132"/>
        <v/>
      </c>
      <c r="EC220" s="188" t="str">
        <f t="shared" si="133"/>
        <v/>
      </c>
      <c r="ED220" s="188" t="str">
        <f t="shared" si="134"/>
        <v/>
      </c>
      <c r="EE220" s="188" t="str">
        <f t="shared" si="135"/>
        <v/>
      </c>
      <c r="EF220" s="188" t="str">
        <f t="shared" si="136"/>
        <v/>
      </c>
      <c r="EG220" s="188" t="str">
        <f t="shared" si="137"/>
        <v/>
      </c>
      <c r="EH220" s="188" t="str">
        <f t="shared" si="138"/>
        <v/>
      </c>
      <c r="EI220" s="188" t="str">
        <f t="shared" si="139"/>
        <v/>
      </c>
      <c r="EJ220" s="188" t="str">
        <f t="shared" si="140"/>
        <v/>
      </c>
      <c r="EK220" s="188" t="str">
        <f t="shared" si="141"/>
        <v/>
      </c>
    </row>
    <row r="221" spans="2:141" x14ac:dyDescent="0.3">
      <c r="B221" s="1">
        <v>17</v>
      </c>
      <c r="C221" s="155"/>
      <c r="D221" s="175"/>
      <c r="E221" s="175"/>
      <c r="F221" s="175"/>
      <c r="G221" s="175"/>
      <c r="H221" s="175"/>
      <c r="I221" s="175"/>
      <c r="J221" s="175"/>
      <c r="K221" s="175"/>
      <c r="L221" s="175"/>
      <c r="M221" s="175"/>
      <c r="N221" s="175"/>
      <c r="O221" s="175"/>
      <c r="P221" s="175"/>
      <c r="Q221" s="175"/>
      <c r="R221" s="175"/>
      <c r="S221" s="175"/>
      <c r="T221" s="175">
        <f>VLOOKUP(S93,DiaInc,$A$4,FALSE)*Diabetes_model!AU69</f>
        <v>5.6685762936304184E-3</v>
      </c>
      <c r="U221" s="175">
        <f>VLOOKUP(T93,DiaInc,$A$4,FALSE)*Diabetes_model!AV69</f>
        <v>5.7537953876149513E-3</v>
      </c>
      <c r="V221" s="175">
        <f>VLOOKUP(U93,DiaInc,$A$4,FALSE)*Diabetes_model!AW69</f>
        <v>5.8381909051510843E-3</v>
      </c>
      <c r="W221" s="175">
        <f>VLOOKUP(V93,DiaInc,$A$4,FALSE)*Diabetes_model!AX69</f>
        <v>5.921634775494301E-3</v>
      </c>
      <c r="X221" s="175">
        <f>VLOOKUP(W93,DiaInc,$A$4,FALSE)*Diabetes_model!AY69</f>
        <v>9.1665471669326853E-3</v>
      </c>
      <c r="Y221" s="175">
        <f>VLOOKUP(X93,DiaInc,$A$4,FALSE)*Diabetes_model!AZ69</f>
        <v>9.2904661160785416E-3</v>
      </c>
      <c r="Z221" s="175">
        <f>VLOOKUP(Y93,DiaInc,$A$4,FALSE)*Diabetes_model!BA69</f>
        <v>9.4123722376310281E-3</v>
      </c>
      <c r="AA221" s="175">
        <f>VLOOKUP(Z93,DiaInc,$A$4,FALSE)*Diabetes_model!BB69</f>
        <v>9.5320948974642605E-3</v>
      </c>
      <c r="AB221" s="175">
        <f>VLOOKUP(AA93,DiaInc,$A$4,FALSE)*Diabetes_model!BC69</f>
        <v>9.649475117981865E-3</v>
      </c>
      <c r="AC221" s="155"/>
      <c r="AD221" s="155"/>
      <c r="AE221" s="155"/>
      <c r="AF221" s="155"/>
      <c r="AG221" s="174">
        <f>D221*D59*PRODUCT($CJ221:CJ221)</f>
        <v>0</v>
      </c>
      <c r="AH221" s="174">
        <f>E221*E59*PRODUCT($CJ221:CK221)</f>
        <v>0</v>
      </c>
      <c r="AI221" s="174">
        <f>F221*F59*PRODUCT($CJ221:CL221)</f>
        <v>0</v>
      </c>
      <c r="AJ221" s="174">
        <f>G221*G59*PRODUCT($CJ221:CM221)</f>
        <v>0</v>
      </c>
      <c r="AK221" s="174">
        <f>H221*H59*PRODUCT($CJ221:CN221)</f>
        <v>0</v>
      </c>
      <c r="AL221" s="174">
        <f>I221*I59*PRODUCT($CJ221:CO221)</f>
        <v>0</v>
      </c>
      <c r="AM221" s="174">
        <f>J221*J59*PRODUCT($CJ221:CP221)</f>
        <v>0</v>
      </c>
      <c r="AN221" s="174">
        <f>K221*K59*PRODUCT($CJ221:CQ221)</f>
        <v>0</v>
      </c>
      <c r="AO221" s="174">
        <f>L221*L59*PRODUCT($CJ221:CR221)</f>
        <v>0</v>
      </c>
      <c r="AP221" s="174">
        <f>M221*M59*PRODUCT($CJ221:CS221)</f>
        <v>0</v>
      </c>
      <c r="AQ221" s="174">
        <f>N221*N59*PRODUCT($CJ221:CT221)</f>
        <v>0</v>
      </c>
      <c r="AR221" s="174">
        <f>O221*O59*PRODUCT($CJ221:CU221)</f>
        <v>0</v>
      </c>
      <c r="AS221" s="174">
        <f>P221*P59*PRODUCT($CJ221:CV221)</f>
        <v>0</v>
      </c>
      <c r="AT221" s="174">
        <f>Q221*Q59*PRODUCT($CJ221:CW221)</f>
        <v>0</v>
      </c>
      <c r="AU221" s="174">
        <f>R221*R59*PRODUCT($CJ221:CX221)</f>
        <v>0</v>
      </c>
      <c r="AV221" s="174">
        <f>S221*S59*PRODUCT($CJ221:CY221)</f>
        <v>0</v>
      </c>
      <c r="AW221" s="174">
        <f>T221*T59*PRODUCT($CJ221:CZ221)</f>
        <v>0</v>
      </c>
      <c r="AX221" s="174">
        <f>U221*U59*PRODUCT($CJ221:DA221)</f>
        <v>0</v>
      </c>
      <c r="AY221" s="174">
        <f>V221*V59*PRODUCT($CJ221:DB221)</f>
        <v>0</v>
      </c>
      <c r="AZ221" s="174">
        <f>W221*W59*PRODUCT($CJ221:DC221)</f>
        <v>0</v>
      </c>
      <c r="BA221" s="174">
        <f>X221*X59*PRODUCT($CJ221:DD221)</f>
        <v>0</v>
      </c>
      <c r="BB221" s="174">
        <f>Y221*Y59*PRODUCT($CJ221:DE221)</f>
        <v>0</v>
      </c>
      <c r="BC221" s="174">
        <f>Z221*Z59*PRODUCT($CJ221:DF221)</f>
        <v>0</v>
      </c>
      <c r="BD221" s="174">
        <f>AA221*AA59*PRODUCT($CJ221:DG221)</f>
        <v>0</v>
      </c>
      <c r="BE221" s="174">
        <f>AB221*AB59*PRODUCT($CJ221:DH221)</f>
        <v>0</v>
      </c>
      <c r="BF221" s="93"/>
      <c r="BG221" s="93"/>
      <c r="BH221" s="93"/>
      <c r="BI221" s="181">
        <f>SUM($AF221:AG221)-SUM($AF253:AG253)-SUM($C253:D253)-SUM($BH253:BI253)</f>
        <v>0</v>
      </c>
      <c r="BJ221" s="181">
        <f>SUM($AF221:AH221)-SUM($AF253:AH253)-SUM($C253:E253)-SUM($BH253:BJ253)</f>
        <v>0</v>
      </c>
      <c r="BK221" s="181">
        <f>SUM($AF221:AI221)-SUM($AF253:AI253)-SUM($C253:F253)-SUM($BH253:BK253)</f>
        <v>0</v>
      </c>
      <c r="BL221" s="181">
        <f>SUM($AF221:AJ221)-SUM($AF253:AJ253)-SUM($C253:G253)-SUM($BH253:BL253)</f>
        <v>0</v>
      </c>
      <c r="BM221" s="181">
        <f>SUM($AF221:AK221)-SUM($AF253:AK253)-SUM($C253:H253)-SUM($BH253:BM253)</f>
        <v>0</v>
      </c>
      <c r="BN221" s="181">
        <f>SUM($AF221:AL221)-SUM($AF253:AL253)-SUM($C253:I253)-SUM($BH253:BN253)</f>
        <v>0</v>
      </c>
      <c r="BO221" s="181">
        <f>SUM($AF221:AM221)-SUM($AF253:AM253)-SUM($C253:J253)-SUM($BH253:BO253)</f>
        <v>0</v>
      </c>
      <c r="BP221" s="181">
        <f>SUM($AF221:AN221)-SUM($AF253:AN253)-SUM($C253:K253)-SUM($BH253:BP253)</f>
        <v>0</v>
      </c>
      <c r="BQ221" s="181">
        <f>SUM($AF221:AO221)-SUM($AF253:AO253)-SUM($C253:L253)-SUM($BH253:BQ253)</f>
        <v>0</v>
      </c>
      <c r="BR221" s="181">
        <f>SUM($AF221:AP221)-SUM($AF253:AP253)-SUM($C253:M253)-SUM($BH253:BR253)</f>
        <v>0</v>
      </c>
      <c r="BS221" s="181">
        <f>SUM($AF221:AQ221)-SUM($AF253:AQ253)-SUM($C253:N253)-SUM($BH253:BS253)</f>
        <v>0</v>
      </c>
      <c r="BT221" s="181">
        <f>SUM($AF221:AR221)-SUM($AF253:AR253)-SUM($C253:O253)-SUM($BH253:BT253)</f>
        <v>0</v>
      </c>
      <c r="BU221" s="181">
        <f>SUM($AF221:AS221)-SUM($AF253:AS253)-SUM($C253:P253)-SUM($BH253:BU253)</f>
        <v>0</v>
      </c>
      <c r="BV221" s="181">
        <f>SUM($AF221:AT221)-SUM($AF253:AT253)-SUM($C253:Q253)-SUM($BH253:BV253)</f>
        <v>0</v>
      </c>
      <c r="BW221" s="181">
        <f>SUM($AF221:AU221)-SUM($AF253:AU253)-SUM($C253:R253)-SUM($BH253:BW253)</f>
        <v>0</v>
      </c>
      <c r="BX221" s="181">
        <f>SUM($AF221:AV221)-SUM($AF253:AV253)-SUM($C253:S253)-SUM($BH253:BX253)</f>
        <v>0</v>
      </c>
      <c r="BY221" s="181">
        <f>SUM($AF221:AW221)-SUM($AF253:AW253)-SUM($C253:T253)-SUM($BH253:BY253)</f>
        <v>0</v>
      </c>
      <c r="BZ221" s="181">
        <f>SUM($AF221:AX221)-SUM($AF253:AX253)-SUM($C253:U253)-SUM($BH253:BZ253)</f>
        <v>0</v>
      </c>
      <c r="CA221" s="181">
        <f>SUM($AF221:AY221)-SUM($AF253:AY253)-SUM($C253:V253)-SUM($BH253:CA253)</f>
        <v>0</v>
      </c>
      <c r="CB221" s="181">
        <f>SUM($AF221:AZ221)-SUM($AF253:AZ253)-SUM($C253:W253)-SUM($BH253:CB253)</f>
        <v>0</v>
      </c>
      <c r="CC221" s="181">
        <f>SUM($AF221:BA221)-SUM($AF253:BA253)-SUM($C253:X253)-SUM($BH253:CC253)</f>
        <v>0</v>
      </c>
      <c r="CD221" s="181">
        <f>SUM($AF221:BB221)-SUM($AF253:BB253)-SUM($C253:Y253)-SUM($BH253:CD253)</f>
        <v>0</v>
      </c>
      <c r="CE221" s="181">
        <f>SUM($AF221:BC221)-SUM($AF253:BC253)-SUM($C253:Z253)-SUM($BH253:CE253)</f>
        <v>0</v>
      </c>
      <c r="CF221" s="181">
        <f>SUM($AF221:BD221)-SUM($AF253:BD253)-SUM($C253:AA253)-SUM($BH253:CF253)</f>
        <v>0</v>
      </c>
      <c r="CG221" s="181">
        <f>SUM($AF221:BE221)-SUM($AF253:BE253)-SUM($C253:AB253)-SUM($BH253:CG253)</f>
        <v>0</v>
      </c>
      <c r="CH221" s="52"/>
      <c r="CI221" s="52"/>
      <c r="CJ221" s="67"/>
      <c r="CK221" s="67"/>
      <c r="CL221" s="67"/>
      <c r="CM221" s="67"/>
      <c r="CN221" s="67"/>
      <c r="CO221" s="67"/>
      <c r="CP221" s="67"/>
      <c r="CQ221" s="67"/>
      <c r="CR221" s="67"/>
      <c r="CS221" s="67"/>
      <c r="CT221" s="67"/>
      <c r="CU221" s="67"/>
      <c r="CV221" s="67"/>
      <c r="CW221" s="67"/>
      <c r="CX221" s="67"/>
      <c r="CY221" s="67"/>
      <c r="CZ221" s="67">
        <f t="shared" si="107"/>
        <v>1</v>
      </c>
      <c r="DA221" s="67">
        <f t="shared" si="108"/>
        <v>0.99433142370636962</v>
      </c>
      <c r="DB221" s="67">
        <f t="shared" si="109"/>
        <v>0.994246204612385</v>
      </c>
      <c r="DC221" s="67">
        <f t="shared" si="110"/>
        <v>0.99416180909484897</v>
      </c>
      <c r="DD221" s="67">
        <f t="shared" si="111"/>
        <v>0.99407836522450566</v>
      </c>
      <c r="DE221" s="67">
        <f t="shared" si="112"/>
        <v>0.99083345283306734</v>
      </c>
      <c r="DF221" s="67">
        <f t="shared" si="113"/>
        <v>0.99070953388392147</v>
      </c>
      <c r="DG221" s="67">
        <f t="shared" si="114"/>
        <v>0.99058762776236897</v>
      </c>
      <c r="DH221" s="67">
        <f t="shared" si="115"/>
        <v>0.99046790510253579</v>
      </c>
      <c r="DI221" s="67">
        <f t="shared" si="116"/>
        <v>0.99035052488201814</v>
      </c>
      <c r="DJ221" s="53"/>
      <c r="DK221" s="53"/>
      <c r="DL221" s="53"/>
      <c r="DM221" s="188" t="str">
        <f t="shared" si="117"/>
        <v/>
      </c>
      <c r="DN221" s="188" t="str">
        <f t="shared" si="118"/>
        <v/>
      </c>
      <c r="DO221" s="188" t="str">
        <f t="shared" si="119"/>
        <v/>
      </c>
      <c r="DP221" s="188" t="str">
        <f t="shared" si="120"/>
        <v/>
      </c>
      <c r="DQ221" s="188" t="str">
        <f t="shared" si="121"/>
        <v/>
      </c>
      <c r="DR221" s="188" t="str">
        <f t="shared" si="122"/>
        <v/>
      </c>
      <c r="DS221" s="188" t="str">
        <f t="shared" si="123"/>
        <v/>
      </c>
      <c r="DT221" s="188" t="str">
        <f t="shared" si="124"/>
        <v/>
      </c>
      <c r="DU221" s="188" t="str">
        <f t="shared" si="125"/>
        <v/>
      </c>
      <c r="DV221" s="188" t="str">
        <f t="shared" si="126"/>
        <v/>
      </c>
      <c r="DW221" s="188" t="str">
        <f t="shared" si="127"/>
        <v/>
      </c>
      <c r="DX221" s="188" t="str">
        <f t="shared" si="128"/>
        <v/>
      </c>
      <c r="DY221" s="188" t="str">
        <f t="shared" si="129"/>
        <v/>
      </c>
      <c r="DZ221" s="188" t="str">
        <f t="shared" si="130"/>
        <v/>
      </c>
      <c r="EA221" s="188" t="str">
        <f t="shared" si="131"/>
        <v/>
      </c>
      <c r="EB221" s="188" t="str">
        <f t="shared" si="132"/>
        <v/>
      </c>
      <c r="EC221" s="188" t="str">
        <f t="shared" si="133"/>
        <v/>
      </c>
      <c r="ED221" s="188" t="str">
        <f t="shared" si="134"/>
        <v/>
      </c>
      <c r="EE221" s="188" t="str">
        <f t="shared" si="135"/>
        <v/>
      </c>
      <c r="EF221" s="188" t="str">
        <f t="shared" si="136"/>
        <v/>
      </c>
      <c r="EG221" s="188" t="str">
        <f t="shared" si="137"/>
        <v/>
      </c>
      <c r="EH221" s="188" t="str">
        <f t="shared" si="138"/>
        <v/>
      </c>
      <c r="EI221" s="188" t="str">
        <f t="shared" si="139"/>
        <v/>
      </c>
      <c r="EJ221" s="188" t="str">
        <f t="shared" si="140"/>
        <v/>
      </c>
      <c r="EK221" s="188" t="str">
        <f t="shared" si="141"/>
        <v/>
      </c>
    </row>
    <row r="222" spans="2:141" x14ac:dyDescent="0.3">
      <c r="B222" s="1">
        <v>18</v>
      </c>
      <c r="C222" s="155"/>
      <c r="D222" s="175"/>
      <c r="E222" s="175"/>
      <c r="F222" s="175"/>
      <c r="G222" s="175"/>
      <c r="H222" s="175"/>
      <c r="I222" s="175"/>
      <c r="J222" s="175"/>
      <c r="K222" s="175"/>
      <c r="L222" s="175"/>
      <c r="M222" s="175"/>
      <c r="N222" s="175"/>
      <c r="O222" s="175"/>
      <c r="P222" s="175"/>
      <c r="Q222" s="175"/>
      <c r="R222" s="175"/>
      <c r="S222" s="175"/>
      <c r="T222" s="175"/>
      <c r="U222" s="175">
        <f>VLOOKUP(T94,DiaInc,$A$4,FALSE)*Diabetes_model!AV70</f>
        <v>5.6685762936304184E-3</v>
      </c>
      <c r="V222" s="175">
        <f>VLOOKUP(U94,DiaInc,$A$4,FALSE)*Diabetes_model!AW70</f>
        <v>5.7537953876149513E-3</v>
      </c>
      <c r="W222" s="175">
        <f>VLOOKUP(V94,DiaInc,$A$4,FALSE)*Diabetes_model!AX70</f>
        <v>5.8381909051510843E-3</v>
      </c>
      <c r="X222" s="175">
        <f>VLOOKUP(W94,DiaInc,$A$4,FALSE)*Diabetes_model!AY70</f>
        <v>5.921634775494301E-3</v>
      </c>
      <c r="Y222" s="175">
        <f>VLOOKUP(X94,DiaInc,$A$4,FALSE)*Diabetes_model!AZ70</f>
        <v>9.1665471669326853E-3</v>
      </c>
      <c r="Z222" s="175">
        <f>VLOOKUP(Y94,DiaInc,$A$4,FALSE)*Diabetes_model!BA70</f>
        <v>9.2904661160785416E-3</v>
      </c>
      <c r="AA222" s="175">
        <f>VLOOKUP(Z94,DiaInc,$A$4,FALSE)*Diabetes_model!BB70</f>
        <v>9.4123722376310281E-3</v>
      </c>
      <c r="AB222" s="175">
        <f>VLOOKUP(AA94,DiaInc,$A$4,FALSE)*Diabetes_model!BC70</f>
        <v>9.5320948974642605E-3</v>
      </c>
      <c r="AC222" s="155"/>
      <c r="AD222" s="155"/>
      <c r="AE222" s="155"/>
      <c r="AF222" s="155"/>
      <c r="AG222" s="174">
        <f>D222*D60*PRODUCT($CJ222:CJ222)</f>
        <v>0</v>
      </c>
      <c r="AH222" s="174">
        <f>E222*E60*PRODUCT($CJ222:CK222)</f>
        <v>0</v>
      </c>
      <c r="AI222" s="174">
        <f>F222*F60*PRODUCT($CJ222:CL222)</f>
        <v>0</v>
      </c>
      <c r="AJ222" s="174">
        <f>G222*G60*PRODUCT($CJ222:CM222)</f>
        <v>0</v>
      </c>
      <c r="AK222" s="174">
        <f>H222*H60*PRODUCT($CJ222:CN222)</f>
        <v>0</v>
      </c>
      <c r="AL222" s="174">
        <f>I222*I60*PRODUCT($CJ222:CO222)</f>
        <v>0</v>
      </c>
      <c r="AM222" s="174">
        <f>J222*J60*PRODUCT($CJ222:CP222)</f>
        <v>0</v>
      </c>
      <c r="AN222" s="174">
        <f>K222*K60*PRODUCT($CJ222:CQ222)</f>
        <v>0</v>
      </c>
      <c r="AO222" s="174">
        <f>L222*L60*PRODUCT($CJ222:CR222)</f>
        <v>0</v>
      </c>
      <c r="AP222" s="174">
        <f>M222*M60*PRODUCT($CJ222:CS222)</f>
        <v>0</v>
      </c>
      <c r="AQ222" s="174">
        <f>N222*N60*PRODUCT($CJ222:CT222)</f>
        <v>0</v>
      </c>
      <c r="AR222" s="174">
        <f>O222*O60*PRODUCT($CJ222:CU222)</f>
        <v>0</v>
      </c>
      <c r="AS222" s="174">
        <f>P222*P60*PRODUCT($CJ222:CV222)</f>
        <v>0</v>
      </c>
      <c r="AT222" s="174">
        <f>Q222*Q60*PRODUCT($CJ222:CW222)</f>
        <v>0</v>
      </c>
      <c r="AU222" s="174">
        <f>R222*R60*PRODUCT($CJ222:CX222)</f>
        <v>0</v>
      </c>
      <c r="AV222" s="174">
        <f>S222*S60*PRODUCT($CJ222:CY222)</f>
        <v>0</v>
      </c>
      <c r="AW222" s="174">
        <f>T222*T60*PRODUCT($CJ222:CZ222)</f>
        <v>0</v>
      </c>
      <c r="AX222" s="174">
        <f>U222*U60*PRODUCT($CJ222:DA222)</f>
        <v>0</v>
      </c>
      <c r="AY222" s="174">
        <f>V222*V60*PRODUCT($CJ222:DB222)</f>
        <v>0</v>
      </c>
      <c r="AZ222" s="174">
        <f>W222*W60*PRODUCT($CJ222:DC222)</f>
        <v>0</v>
      </c>
      <c r="BA222" s="174">
        <f>X222*X60*PRODUCT($CJ222:DD222)</f>
        <v>0</v>
      </c>
      <c r="BB222" s="174">
        <f>Y222*Y60*PRODUCT($CJ222:DE222)</f>
        <v>0</v>
      </c>
      <c r="BC222" s="174">
        <f>Z222*Z60*PRODUCT($CJ222:DF222)</f>
        <v>0</v>
      </c>
      <c r="BD222" s="174">
        <f>AA222*AA60*PRODUCT($CJ222:DG222)</f>
        <v>0</v>
      </c>
      <c r="BE222" s="174">
        <f>AB222*AB60*PRODUCT($CJ222:DH222)</f>
        <v>0</v>
      </c>
      <c r="BF222" s="93"/>
      <c r="BG222" s="93"/>
      <c r="BH222" s="93"/>
      <c r="BI222" s="181">
        <f>SUM($AF222:AG222)-SUM($AF254:AG254)-SUM($C254:D254)-SUM($BH254:BI254)</f>
        <v>0</v>
      </c>
      <c r="BJ222" s="181">
        <f>SUM($AF222:AH222)-SUM($AF254:AH254)-SUM($C254:E254)-SUM($BH254:BJ254)</f>
        <v>0</v>
      </c>
      <c r="BK222" s="181">
        <f>SUM($AF222:AI222)-SUM($AF254:AI254)-SUM($C254:F254)-SUM($BH254:BK254)</f>
        <v>0</v>
      </c>
      <c r="BL222" s="181">
        <f>SUM($AF222:AJ222)-SUM($AF254:AJ254)-SUM($C254:G254)-SUM($BH254:BL254)</f>
        <v>0</v>
      </c>
      <c r="BM222" s="181">
        <f>SUM($AF222:AK222)-SUM($AF254:AK254)-SUM($C254:H254)-SUM($BH254:BM254)</f>
        <v>0</v>
      </c>
      <c r="BN222" s="181">
        <f>SUM($AF222:AL222)-SUM($AF254:AL254)-SUM($C254:I254)-SUM($BH254:BN254)</f>
        <v>0</v>
      </c>
      <c r="BO222" s="181">
        <f>SUM($AF222:AM222)-SUM($AF254:AM254)-SUM($C254:J254)-SUM($BH254:BO254)</f>
        <v>0</v>
      </c>
      <c r="BP222" s="181">
        <f>SUM($AF222:AN222)-SUM($AF254:AN254)-SUM($C254:K254)-SUM($BH254:BP254)</f>
        <v>0</v>
      </c>
      <c r="BQ222" s="181">
        <f>SUM($AF222:AO222)-SUM($AF254:AO254)-SUM($C254:L254)-SUM($BH254:BQ254)</f>
        <v>0</v>
      </c>
      <c r="BR222" s="181">
        <f>SUM($AF222:AP222)-SUM($AF254:AP254)-SUM($C254:M254)-SUM($BH254:BR254)</f>
        <v>0</v>
      </c>
      <c r="BS222" s="181">
        <f>SUM($AF222:AQ222)-SUM($AF254:AQ254)-SUM($C254:N254)-SUM($BH254:BS254)</f>
        <v>0</v>
      </c>
      <c r="BT222" s="181">
        <f>SUM($AF222:AR222)-SUM($AF254:AR254)-SUM($C254:O254)-SUM($BH254:BT254)</f>
        <v>0</v>
      </c>
      <c r="BU222" s="181">
        <f>SUM($AF222:AS222)-SUM($AF254:AS254)-SUM($C254:P254)-SUM($BH254:BU254)</f>
        <v>0</v>
      </c>
      <c r="BV222" s="181">
        <f>SUM($AF222:AT222)-SUM($AF254:AT254)-SUM($C254:Q254)-SUM($BH254:BV254)</f>
        <v>0</v>
      </c>
      <c r="BW222" s="181">
        <f>SUM($AF222:AU222)-SUM($AF254:AU254)-SUM($C254:R254)-SUM($BH254:BW254)</f>
        <v>0</v>
      </c>
      <c r="BX222" s="181">
        <f>SUM($AF222:AV222)-SUM($AF254:AV254)-SUM($C254:S254)-SUM($BH254:BX254)</f>
        <v>0</v>
      </c>
      <c r="BY222" s="181">
        <f>SUM($AF222:AW222)-SUM($AF254:AW254)-SUM($C254:T254)-SUM($BH254:BY254)</f>
        <v>0</v>
      </c>
      <c r="BZ222" s="181">
        <f>SUM($AF222:AX222)-SUM($AF254:AX254)-SUM($C254:U254)-SUM($BH254:BZ254)</f>
        <v>0</v>
      </c>
      <c r="CA222" s="181">
        <f>SUM($AF222:AY222)-SUM($AF254:AY254)-SUM($C254:V254)-SUM($BH254:CA254)</f>
        <v>0</v>
      </c>
      <c r="CB222" s="181">
        <f>SUM($AF222:AZ222)-SUM($AF254:AZ254)-SUM($C254:W254)-SUM($BH254:CB254)</f>
        <v>0</v>
      </c>
      <c r="CC222" s="181">
        <f>SUM($AF222:BA222)-SUM($AF254:BA254)-SUM($C254:X254)-SUM($BH254:CC254)</f>
        <v>0</v>
      </c>
      <c r="CD222" s="181">
        <f>SUM($AF222:BB222)-SUM($AF254:BB254)-SUM($C254:Y254)-SUM($BH254:CD254)</f>
        <v>0</v>
      </c>
      <c r="CE222" s="181">
        <f>SUM($AF222:BC222)-SUM($AF254:BC254)-SUM($C254:Z254)-SUM($BH254:CE254)</f>
        <v>0</v>
      </c>
      <c r="CF222" s="181">
        <f>SUM($AF222:BD222)-SUM($AF254:BD254)-SUM($C254:AA254)-SUM($BH254:CF254)</f>
        <v>0</v>
      </c>
      <c r="CG222" s="181">
        <f>SUM($AF222:BE222)-SUM($AF254:BE254)-SUM($C254:AB254)-SUM($BH254:CG254)</f>
        <v>0</v>
      </c>
      <c r="CH222" s="52"/>
      <c r="CI222" s="52"/>
      <c r="CJ222" s="67"/>
      <c r="CK222" s="67"/>
      <c r="CL222" s="67"/>
      <c r="CM222" s="67"/>
      <c r="CN222" s="67"/>
      <c r="CO222" s="67"/>
      <c r="CP222" s="67"/>
      <c r="CQ222" s="67"/>
      <c r="CR222" s="67"/>
      <c r="CS222" s="67"/>
      <c r="CT222" s="67"/>
      <c r="CU222" s="67"/>
      <c r="CV222" s="67"/>
      <c r="CW222" s="67"/>
      <c r="CX222" s="67"/>
      <c r="CY222" s="67"/>
      <c r="CZ222" s="67"/>
      <c r="DA222" s="67">
        <f t="shared" si="108"/>
        <v>1</v>
      </c>
      <c r="DB222" s="67">
        <f t="shared" si="109"/>
        <v>0.99433142370636962</v>
      </c>
      <c r="DC222" s="67">
        <f t="shared" si="110"/>
        <v>0.994246204612385</v>
      </c>
      <c r="DD222" s="67">
        <f t="shared" si="111"/>
        <v>0.99416180909484897</v>
      </c>
      <c r="DE222" s="67">
        <f t="shared" si="112"/>
        <v>0.99407836522450566</v>
      </c>
      <c r="DF222" s="67">
        <f t="shared" si="113"/>
        <v>0.99083345283306734</v>
      </c>
      <c r="DG222" s="67">
        <f t="shared" si="114"/>
        <v>0.99070953388392147</v>
      </c>
      <c r="DH222" s="67">
        <f t="shared" si="115"/>
        <v>0.99058762776236897</v>
      </c>
      <c r="DI222" s="67">
        <f t="shared" si="116"/>
        <v>0.99046790510253579</v>
      </c>
      <c r="DJ222" s="53"/>
      <c r="DK222" s="53"/>
      <c r="DL222" s="53"/>
      <c r="DM222" s="188" t="str">
        <f t="shared" si="117"/>
        <v/>
      </c>
      <c r="DN222" s="188" t="str">
        <f t="shared" si="118"/>
        <v/>
      </c>
      <c r="DO222" s="188" t="str">
        <f t="shared" si="119"/>
        <v/>
      </c>
      <c r="DP222" s="188" t="str">
        <f t="shared" si="120"/>
        <v/>
      </c>
      <c r="DQ222" s="188" t="str">
        <f t="shared" si="121"/>
        <v/>
      </c>
      <c r="DR222" s="188" t="str">
        <f t="shared" si="122"/>
        <v/>
      </c>
      <c r="DS222" s="188" t="str">
        <f t="shared" si="123"/>
        <v/>
      </c>
      <c r="DT222" s="188" t="str">
        <f t="shared" si="124"/>
        <v/>
      </c>
      <c r="DU222" s="188" t="str">
        <f t="shared" si="125"/>
        <v/>
      </c>
      <c r="DV222" s="188" t="str">
        <f t="shared" si="126"/>
        <v/>
      </c>
      <c r="DW222" s="188" t="str">
        <f t="shared" si="127"/>
        <v/>
      </c>
      <c r="DX222" s="188" t="str">
        <f t="shared" si="128"/>
        <v/>
      </c>
      <c r="DY222" s="188" t="str">
        <f t="shared" si="129"/>
        <v/>
      </c>
      <c r="DZ222" s="188" t="str">
        <f t="shared" si="130"/>
        <v/>
      </c>
      <c r="EA222" s="188" t="str">
        <f t="shared" si="131"/>
        <v/>
      </c>
      <c r="EB222" s="188" t="str">
        <f t="shared" si="132"/>
        <v/>
      </c>
      <c r="EC222" s="188" t="str">
        <f t="shared" si="133"/>
        <v/>
      </c>
      <c r="ED222" s="188" t="str">
        <f t="shared" si="134"/>
        <v/>
      </c>
      <c r="EE222" s="188" t="str">
        <f t="shared" si="135"/>
        <v/>
      </c>
      <c r="EF222" s="188" t="str">
        <f t="shared" si="136"/>
        <v/>
      </c>
      <c r="EG222" s="188" t="str">
        <f t="shared" si="137"/>
        <v/>
      </c>
      <c r="EH222" s="188" t="str">
        <f t="shared" si="138"/>
        <v/>
      </c>
      <c r="EI222" s="188" t="str">
        <f t="shared" si="139"/>
        <v/>
      </c>
      <c r="EJ222" s="188" t="str">
        <f t="shared" si="140"/>
        <v/>
      </c>
      <c r="EK222" s="188" t="str">
        <f t="shared" si="141"/>
        <v/>
      </c>
    </row>
    <row r="223" spans="2:141" x14ac:dyDescent="0.3">
      <c r="B223" s="1">
        <v>19</v>
      </c>
      <c r="C223" s="155"/>
      <c r="D223" s="175"/>
      <c r="E223" s="175"/>
      <c r="F223" s="175"/>
      <c r="G223" s="175"/>
      <c r="H223" s="175"/>
      <c r="I223" s="175"/>
      <c r="J223" s="175"/>
      <c r="K223" s="175"/>
      <c r="L223" s="175"/>
      <c r="M223" s="175"/>
      <c r="N223" s="175"/>
      <c r="O223" s="175"/>
      <c r="P223" s="175"/>
      <c r="Q223" s="175"/>
      <c r="R223" s="175"/>
      <c r="S223" s="175"/>
      <c r="T223" s="175"/>
      <c r="U223" s="175"/>
      <c r="V223" s="175">
        <f>VLOOKUP(U95,DiaInc,$A$4,FALSE)*Diabetes_model!AW71</f>
        <v>5.6685762936304184E-3</v>
      </c>
      <c r="W223" s="175">
        <f>VLOOKUP(V95,DiaInc,$A$4,FALSE)*Diabetes_model!AX71</f>
        <v>5.7537953876149513E-3</v>
      </c>
      <c r="X223" s="175">
        <f>VLOOKUP(W95,DiaInc,$A$4,FALSE)*Diabetes_model!AY71</f>
        <v>5.8381909051510843E-3</v>
      </c>
      <c r="Y223" s="175">
        <f>VLOOKUP(X95,DiaInc,$A$4,FALSE)*Diabetes_model!AZ71</f>
        <v>5.921634775494301E-3</v>
      </c>
      <c r="Z223" s="175">
        <f>VLOOKUP(Y95,DiaInc,$A$4,FALSE)*Diabetes_model!BA71</f>
        <v>9.1665471669326853E-3</v>
      </c>
      <c r="AA223" s="175">
        <f>VLOOKUP(Z95,DiaInc,$A$4,FALSE)*Diabetes_model!BB71</f>
        <v>9.2904661160785416E-3</v>
      </c>
      <c r="AB223" s="175">
        <f>VLOOKUP(AA95,DiaInc,$A$4,FALSE)*Diabetes_model!BC71</f>
        <v>9.4123722376310281E-3</v>
      </c>
      <c r="AC223" s="155"/>
      <c r="AD223" s="155"/>
      <c r="AE223" s="155"/>
      <c r="AF223" s="155"/>
      <c r="AG223" s="174">
        <f>D223*D61*PRODUCT($CJ223:CJ223)</f>
        <v>0</v>
      </c>
      <c r="AH223" s="174">
        <f>E223*E61*PRODUCT($CJ223:CK223)</f>
        <v>0</v>
      </c>
      <c r="AI223" s="174">
        <f>F223*F61*PRODUCT($CJ223:CL223)</f>
        <v>0</v>
      </c>
      <c r="AJ223" s="174">
        <f>G223*G61*PRODUCT($CJ223:CM223)</f>
        <v>0</v>
      </c>
      <c r="AK223" s="174">
        <f>H223*H61*PRODUCT($CJ223:CN223)</f>
        <v>0</v>
      </c>
      <c r="AL223" s="174">
        <f>I223*I61*PRODUCT($CJ223:CO223)</f>
        <v>0</v>
      </c>
      <c r="AM223" s="174">
        <f>J223*J61*PRODUCT($CJ223:CP223)</f>
        <v>0</v>
      </c>
      <c r="AN223" s="174">
        <f>K223*K61*PRODUCT($CJ223:CQ223)</f>
        <v>0</v>
      </c>
      <c r="AO223" s="174">
        <f>L223*L61*PRODUCT($CJ223:CR223)</f>
        <v>0</v>
      </c>
      <c r="AP223" s="174">
        <f>M223*M61*PRODUCT($CJ223:CS223)</f>
        <v>0</v>
      </c>
      <c r="AQ223" s="174">
        <f>N223*N61*PRODUCT($CJ223:CT223)</f>
        <v>0</v>
      </c>
      <c r="AR223" s="174">
        <f>O223*O61*PRODUCT($CJ223:CU223)</f>
        <v>0</v>
      </c>
      <c r="AS223" s="174">
        <f>P223*P61*PRODUCT($CJ223:CV223)</f>
        <v>0</v>
      </c>
      <c r="AT223" s="174">
        <f>Q223*Q61*PRODUCT($CJ223:CW223)</f>
        <v>0</v>
      </c>
      <c r="AU223" s="174">
        <f>R223*R61*PRODUCT($CJ223:CX223)</f>
        <v>0</v>
      </c>
      <c r="AV223" s="174">
        <f>S223*S61*PRODUCT($CJ223:CY223)</f>
        <v>0</v>
      </c>
      <c r="AW223" s="174">
        <f>T223*T61*PRODUCT($CJ223:CZ223)</f>
        <v>0</v>
      </c>
      <c r="AX223" s="174">
        <f>U223*U61*PRODUCT($CJ223:DA223)</f>
        <v>0</v>
      </c>
      <c r="AY223" s="174">
        <f>V223*V61*PRODUCT($CJ223:DB223)</f>
        <v>0</v>
      </c>
      <c r="AZ223" s="174">
        <f>W223*W61*PRODUCT($CJ223:DC223)</f>
        <v>0</v>
      </c>
      <c r="BA223" s="174">
        <f>X223*X61*PRODUCT($CJ223:DD223)</f>
        <v>0</v>
      </c>
      <c r="BB223" s="174">
        <f>Y223*Y61*PRODUCT($CJ223:DE223)</f>
        <v>0</v>
      </c>
      <c r="BC223" s="174">
        <f>Z223*Z61*PRODUCT($CJ223:DF223)</f>
        <v>0</v>
      </c>
      <c r="BD223" s="174">
        <f>AA223*AA61*PRODUCT($CJ223:DG223)</f>
        <v>0</v>
      </c>
      <c r="BE223" s="174">
        <f>AB223*AB61*PRODUCT($CJ223:DH223)</f>
        <v>0</v>
      </c>
      <c r="BF223" s="93"/>
      <c r="BG223" s="93"/>
      <c r="BH223" s="93"/>
      <c r="BI223" s="181">
        <f>SUM($AF223:AG223)-SUM($AF255:AG255)-SUM($C255:D255)-SUM($BH255:BI255)</f>
        <v>0</v>
      </c>
      <c r="BJ223" s="181">
        <f>SUM($AF223:AH223)-SUM($AF255:AH255)-SUM($C255:E255)-SUM($BH255:BJ255)</f>
        <v>0</v>
      </c>
      <c r="BK223" s="181">
        <f>SUM($AF223:AI223)-SUM($AF255:AI255)-SUM($C255:F255)-SUM($BH255:BK255)</f>
        <v>0</v>
      </c>
      <c r="BL223" s="181">
        <f>SUM($AF223:AJ223)-SUM($AF255:AJ255)-SUM($C255:G255)-SUM($BH255:BL255)</f>
        <v>0</v>
      </c>
      <c r="BM223" s="181">
        <f>SUM($AF223:AK223)-SUM($AF255:AK255)-SUM($C255:H255)-SUM($BH255:BM255)</f>
        <v>0</v>
      </c>
      <c r="BN223" s="181">
        <f>SUM($AF223:AL223)-SUM($AF255:AL255)-SUM($C255:I255)-SUM($BH255:BN255)</f>
        <v>0</v>
      </c>
      <c r="BO223" s="181">
        <f>SUM($AF223:AM223)-SUM($AF255:AM255)-SUM($C255:J255)-SUM($BH255:BO255)</f>
        <v>0</v>
      </c>
      <c r="BP223" s="181">
        <f>SUM($AF223:AN223)-SUM($AF255:AN255)-SUM($C255:K255)-SUM($BH255:BP255)</f>
        <v>0</v>
      </c>
      <c r="BQ223" s="181">
        <f>SUM($AF223:AO223)-SUM($AF255:AO255)-SUM($C255:L255)-SUM($BH255:BQ255)</f>
        <v>0</v>
      </c>
      <c r="BR223" s="181">
        <f>SUM($AF223:AP223)-SUM($AF255:AP255)-SUM($C255:M255)-SUM($BH255:BR255)</f>
        <v>0</v>
      </c>
      <c r="BS223" s="181">
        <f>SUM($AF223:AQ223)-SUM($AF255:AQ255)-SUM($C255:N255)-SUM($BH255:BS255)</f>
        <v>0</v>
      </c>
      <c r="BT223" s="181">
        <f>SUM($AF223:AR223)-SUM($AF255:AR255)-SUM($C255:O255)-SUM($BH255:BT255)</f>
        <v>0</v>
      </c>
      <c r="BU223" s="181">
        <f>SUM($AF223:AS223)-SUM($AF255:AS255)-SUM($C255:P255)-SUM($BH255:BU255)</f>
        <v>0</v>
      </c>
      <c r="BV223" s="181">
        <f>SUM($AF223:AT223)-SUM($AF255:AT255)-SUM($C255:Q255)-SUM($BH255:BV255)</f>
        <v>0</v>
      </c>
      <c r="BW223" s="181">
        <f>SUM($AF223:AU223)-SUM($AF255:AU255)-SUM($C255:R255)-SUM($BH255:BW255)</f>
        <v>0</v>
      </c>
      <c r="BX223" s="181">
        <f>SUM($AF223:AV223)-SUM($AF255:AV255)-SUM($C255:S255)-SUM($BH255:BX255)</f>
        <v>0</v>
      </c>
      <c r="BY223" s="181">
        <f>SUM($AF223:AW223)-SUM($AF255:AW255)-SUM($C255:T255)-SUM($BH255:BY255)</f>
        <v>0</v>
      </c>
      <c r="BZ223" s="181">
        <f>SUM($AF223:AX223)-SUM($AF255:AX255)-SUM($C255:U255)-SUM($BH255:BZ255)</f>
        <v>0</v>
      </c>
      <c r="CA223" s="181">
        <f>SUM($AF223:AY223)-SUM($AF255:AY255)-SUM($C255:V255)-SUM($BH255:CA255)</f>
        <v>0</v>
      </c>
      <c r="CB223" s="181">
        <f>SUM($AF223:AZ223)-SUM($AF255:AZ255)-SUM($C255:W255)-SUM($BH255:CB255)</f>
        <v>0</v>
      </c>
      <c r="CC223" s="181">
        <f>SUM($AF223:BA223)-SUM($AF255:BA255)-SUM($C255:X255)-SUM($BH255:CC255)</f>
        <v>0</v>
      </c>
      <c r="CD223" s="181">
        <f>SUM($AF223:BB223)-SUM($AF255:BB255)-SUM($C255:Y255)-SUM($BH255:CD255)</f>
        <v>0</v>
      </c>
      <c r="CE223" s="181">
        <f>SUM($AF223:BC223)-SUM($AF255:BC255)-SUM($C255:Z255)-SUM($BH255:CE255)</f>
        <v>0</v>
      </c>
      <c r="CF223" s="181">
        <f>SUM($AF223:BD223)-SUM($AF255:BD255)-SUM($C255:AA255)-SUM($BH255:CF255)</f>
        <v>0</v>
      </c>
      <c r="CG223" s="181">
        <f>SUM($AF223:BE223)-SUM($AF255:BE255)-SUM($C255:AB255)-SUM($BH255:CG255)</f>
        <v>0</v>
      </c>
      <c r="CH223" s="52"/>
      <c r="CI223" s="52"/>
      <c r="CJ223" s="67"/>
      <c r="CK223" s="67"/>
      <c r="CL223" s="67"/>
      <c r="CM223" s="67"/>
      <c r="CN223" s="67"/>
      <c r="CO223" s="67"/>
      <c r="CP223" s="67"/>
      <c r="CQ223" s="67"/>
      <c r="CR223" s="67"/>
      <c r="CS223" s="67"/>
      <c r="CT223" s="67"/>
      <c r="CU223" s="67"/>
      <c r="CV223" s="67"/>
      <c r="CW223" s="67"/>
      <c r="CX223" s="67"/>
      <c r="CY223" s="67"/>
      <c r="CZ223" s="67"/>
      <c r="DA223" s="67"/>
      <c r="DB223" s="67">
        <f t="shared" si="109"/>
        <v>1</v>
      </c>
      <c r="DC223" s="67">
        <f t="shared" si="110"/>
        <v>0.99433142370636962</v>
      </c>
      <c r="DD223" s="67">
        <f t="shared" si="111"/>
        <v>0.994246204612385</v>
      </c>
      <c r="DE223" s="67">
        <f t="shared" si="112"/>
        <v>0.99416180909484897</v>
      </c>
      <c r="DF223" s="67">
        <f t="shared" si="113"/>
        <v>0.99407836522450566</v>
      </c>
      <c r="DG223" s="67">
        <f t="shared" si="114"/>
        <v>0.99083345283306734</v>
      </c>
      <c r="DH223" s="67">
        <f t="shared" si="115"/>
        <v>0.99070953388392147</v>
      </c>
      <c r="DI223" s="67">
        <f t="shared" si="116"/>
        <v>0.99058762776236897</v>
      </c>
      <c r="DJ223" s="53"/>
      <c r="DK223" s="53"/>
      <c r="DL223" s="53"/>
      <c r="DM223" s="188" t="str">
        <f t="shared" si="117"/>
        <v/>
      </c>
      <c r="DN223" s="188" t="str">
        <f t="shared" si="118"/>
        <v/>
      </c>
      <c r="DO223" s="188" t="str">
        <f t="shared" si="119"/>
        <v/>
      </c>
      <c r="DP223" s="188" t="str">
        <f t="shared" si="120"/>
        <v/>
      </c>
      <c r="DQ223" s="188" t="str">
        <f t="shared" si="121"/>
        <v/>
      </c>
      <c r="DR223" s="188" t="str">
        <f t="shared" si="122"/>
        <v/>
      </c>
      <c r="DS223" s="188" t="str">
        <f t="shared" si="123"/>
        <v/>
      </c>
      <c r="DT223" s="188" t="str">
        <f t="shared" si="124"/>
        <v/>
      </c>
      <c r="DU223" s="188" t="str">
        <f t="shared" si="125"/>
        <v/>
      </c>
      <c r="DV223" s="188" t="str">
        <f t="shared" si="126"/>
        <v/>
      </c>
      <c r="DW223" s="188" t="str">
        <f t="shared" si="127"/>
        <v/>
      </c>
      <c r="DX223" s="188" t="str">
        <f t="shared" si="128"/>
        <v/>
      </c>
      <c r="DY223" s="188" t="str">
        <f t="shared" si="129"/>
        <v/>
      </c>
      <c r="DZ223" s="188" t="str">
        <f t="shared" si="130"/>
        <v/>
      </c>
      <c r="EA223" s="188" t="str">
        <f t="shared" si="131"/>
        <v/>
      </c>
      <c r="EB223" s="188" t="str">
        <f t="shared" si="132"/>
        <v/>
      </c>
      <c r="EC223" s="188" t="str">
        <f t="shared" si="133"/>
        <v/>
      </c>
      <c r="ED223" s="188" t="str">
        <f t="shared" si="134"/>
        <v/>
      </c>
      <c r="EE223" s="188" t="str">
        <f t="shared" si="135"/>
        <v/>
      </c>
      <c r="EF223" s="188" t="str">
        <f t="shared" si="136"/>
        <v/>
      </c>
      <c r="EG223" s="188" t="str">
        <f t="shared" si="137"/>
        <v/>
      </c>
      <c r="EH223" s="188" t="str">
        <f t="shared" si="138"/>
        <v/>
      </c>
      <c r="EI223" s="188" t="str">
        <f t="shared" si="139"/>
        <v/>
      </c>
      <c r="EJ223" s="188" t="str">
        <f t="shared" si="140"/>
        <v/>
      </c>
      <c r="EK223" s="188" t="str">
        <f t="shared" si="141"/>
        <v/>
      </c>
    </row>
    <row r="224" spans="2:141" x14ac:dyDescent="0.3">
      <c r="B224" s="1">
        <v>20</v>
      </c>
      <c r="C224" s="155"/>
      <c r="D224" s="175"/>
      <c r="E224" s="175"/>
      <c r="F224" s="175"/>
      <c r="G224" s="175"/>
      <c r="H224" s="175"/>
      <c r="I224" s="175"/>
      <c r="J224" s="175"/>
      <c r="K224" s="175"/>
      <c r="L224" s="175"/>
      <c r="M224" s="175"/>
      <c r="N224" s="175"/>
      <c r="O224" s="175"/>
      <c r="P224" s="175"/>
      <c r="Q224" s="175"/>
      <c r="R224" s="175"/>
      <c r="S224" s="175"/>
      <c r="T224" s="175"/>
      <c r="U224" s="175"/>
      <c r="V224" s="175"/>
      <c r="W224" s="175">
        <f>VLOOKUP(V96,DiaInc,$A$4,FALSE)*Diabetes_model!AX72</f>
        <v>5.6685762936304184E-3</v>
      </c>
      <c r="X224" s="175">
        <f>VLOOKUP(W96,DiaInc,$A$4,FALSE)*Diabetes_model!AY72</f>
        <v>5.7537953876149513E-3</v>
      </c>
      <c r="Y224" s="175">
        <f>VLOOKUP(X96,DiaInc,$A$4,FALSE)*Diabetes_model!AZ72</f>
        <v>5.8381909051510843E-3</v>
      </c>
      <c r="Z224" s="175">
        <f>VLOOKUP(Y96,DiaInc,$A$4,FALSE)*Diabetes_model!BA72</f>
        <v>5.921634775494301E-3</v>
      </c>
      <c r="AA224" s="175">
        <f>VLOOKUP(Z96,DiaInc,$A$4,FALSE)*Diabetes_model!BB72</f>
        <v>9.1665471669326853E-3</v>
      </c>
      <c r="AB224" s="175">
        <f>VLOOKUP(AA96,DiaInc,$A$4,FALSE)*Diabetes_model!BC72</f>
        <v>9.2904661160785416E-3</v>
      </c>
      <c r="AC224" s="155"/>
      <c r="AD224" s="155"/>
      <c r="AE224" s="155"/>
      <c r="AF224" s="155"/>
      <c r="AG224" s="174">
        <f>D224*D62*PRODUCT($CJ224:CJ224)</f>
        <v>0</v>
      </c>
      <c r="AH224" s="174">
        <f>E224*E62*PRODUCT($CJ224:CK224)</f>
        <v>0</v>
      </c>
      <c r="AI224" s="174">
        <f>F224*F62*PRODUCT($CJ224:CL224)</f>
        <v>0</v>
      </c>
      <c r="AJ224" s="174">
        <f>G224*G62*PRODUCT($CJ224:CM224)</f>
        <v>0</v>
      </c>
      <c r="AK224" s="174">
        <f>H224*H62*PRODUCT($CJ224:CN224)</f>
        <v>0</v>
      </c>
      <c r="AL224" s="174">
        <f>I224*I62*PRODUCT($CJ224:CO224)</f>
        <v>0</v>
      </c>
      <c r="AM224" s="174">
        <f>J224*J62*PRODUCT($CJ224:CP224)</f>
        <v>0</v>
      </c>
      <c r="AN224" s="174">
        <f>K224*K62*PRODUCT($CJ224:CQ224)</f>
        <v>0</v>
      </c>
      <c r="AO224" s="174">
        <f>L224*L62*PRODUCT($CJ224:CR224)</f>
        <v>0</v>
      </c>
      <c r="AP224" s="174">
        <f>M224*M62*PRODUCT($CJ224:CS224)</f>
        <v>0</v>
      </c>
      <c r="AQ224" s="174">
        <f>N224*N62*PRODUCT($CJ224:CT224)</f>
        <v>0</v>
      </c>
      <c r="AR224" s="174">
        <f>O224*O62*PRODUCT($CJ224:CU224)</f>
        <v>0</v>
      </c>
      <c r="AS224" s="174">
        <f>P224*P62*PRODUCT($CJ224:CV224)</f>
        <v>0</v>
      </c>
      <c r="AT224" s="174">
        <f>Q224*Q62*PRODUCT($CJ224:CW224)</f>
        <v>0</v>
      </c>
      <c r="AU224" s="174">
        <f>R224*R62*PRODUCT($CJ224:CX224)</f>
        <v>0</v>
      </c>
      <c r="AV224" s="174">
        <f>S224*S62*PRODUCT($CJ224:CY224)</f>
        <v>0</v>
      </c>
      <c r="AW224" s="174">
        <f>T224*T62*PRODUCT($CJ224:CZ224)</f>
        <v>0</v>
      </c>
      <c r="AX224" s="174">
        <f>U224*U62*PRODUCT($CJ224:DA224)</f>
        <v>0</v>
      </c>
      <c r="AY224" s="174">
        <f>V224*V62*PRODUCT($CJ224:DB224)</f>
        <v>0</v>
      </c>
      <c r="AZ224" s="174">
        <f>W224*W62*PRODUCT($CJ224:DC224)</f>
        <v>0</v>
      </c>
      <c r="BA224" s="174">
        <f>X224*X62*PRODUCT($CJ224:DD224)</f>
        <v>0</v>
      </c>
      <c r="BB224" s="174">
        <f>Y224*Y62*PRODUCT($CJ224:DE224)</f>
        <v>0</v>
      </c>
      <c r="BC224" s="174">
        <f>Z224*Z62*PRODUCT($CJ224:DF224)</f>
        <v>0</v>
      </c>
      <c r="BD224" s="174">
        <f>AA224*AA62*PRODUCT($CJ224:DG224)</f>
        <v>0</v>
      </c>
      <c r="BE224" s="174">
        <f>AB224*AB62*PRODUCT($CJ224:DH224)</f>
        <v>0</v>
      </c>
      <c r="BF224" s="93"/>
      <c r="BG224" s="93"/>
      <c r="BH224" s="93"/>
      <c r="BI224" s="181">
        <f>SUM($AF224:AG224)-SUM($AF256:AG256)-SUM($C256:D256)-SUM($BH256:BI256)</f>
        <v>0</v>
      </c>
      <c r="BJ224" s="181">
        <f>SUM($AF224:AH224)-SUM($AF256:AH256)-SUM($C256:E256)-SUM($BH256:BJ256)</f>
        <v>0</v>
      </c>
      <c r="BK224" s="181">
        <f>SUM($AF224:AI224)-SUM($AF256:AI256)-SUM($C256:F256)-SUM($BH256:BK256)</f>
        <v>0</v>
      </c>
      <c r="BL224" s="181">
        <f>SUM($AF224:AJ224)-SUM($AF256:AJ256)-SUM($C256:G256)-SUM($BH256:BL256)</f>
        <v>0</v>
      </c>
      <c r="BM224" s="181">
        <f>SUM($AF224:AK224)-SUM($AF256:AK256)-SUM($C256:H256)-SUM($BH256:BM256)</f>
        <v>0</v>
      </c>
      <c r="BN224" s="181">
        <f>SUM($AF224:AL224)-SUM($AF256:AL256)-SUM($C256:I256)-SUM($BH256:BN256)</f>
        <v>0</v>
      </c>
      <c r="BO224" s="181">
        <f>SUM($AF224:AM224)-SUM($AF256:AM256)-SUM($C256:J256)-SUM($BH256:BO256)</f>
        <v>0</v>
      </c>
      <c r="BP224" s="181">
        <f>SUM($AF224:AN224)-SUM($AF256:AN256)-SUM($C256:K256)-SUM($BH256:BP256)</f>
        <v>0</v>
      </c>
      <c r="BQ224" s="181">
        <f>SUM($AF224:AO224)-SUM($AF256:AO256)-SUM($C256:L256)-SUM($BH256:BQ256)</f>
        <v>0</v>
      </c>
      <c r="BR224" s="181">
        <f>SUM($AF224:AP224)-SUM($AF256:AP256)-SUM($C256:M256)-SUM($BH256:BR256)</f>
        <v>0</v>
      </c>
      <c r="BS224" s="181">
        <f>SUM($AF224:AQ224)-SUM($AF256:AQ256)-SUM($C256:N256)-SUM($BH256:BS256)</f>
        <v>0</v>
      </c>
      <c r="BT224" s="181">
        <f>SUM($AF224:AR224)-SUM($AF256:AR256)-SUM($C256:O256)-SUM($BH256:BT256)</f>
        <v>0</v>
      </c>
      <c r="BU224" s="181">
        <f>SUM($AF224:AS224)-SUM($AF256:AS256)-SUM($C256:P256)-SUM($BH256:BU256)</f>
        <v>0</v>
      </c>
      <c r="BV224" s="181">
        <f>SUM($AF224:AT224)-SUM($AF256:AT256)-SUM($C256:Q256)-SUM($BH256:BV256)</f>
        <v>0</v>
      </c>
      <c r="BW224" s="181">
        <f>SUM($AF224:AU224)-SUM($AF256:AU256)-SUM($C256:R256)-SUM($BH256:BW256)</f>
        <v>0</v>
      </c>
      <c r="BX224" s="181">
        <f>SUM($AF224:AV224)-SUM($AF256:AV256)-SUM($C256:S256)-SUM($BH256:BX256)</f>
        <v>0</v>
      </c>
      <c r="BY224" s="181">
        <f>SUM($AF224:AW224)-SUM($AF256:AW256)-SUM($C256:T256)-SUM($BH256:BY256)</f>
        <v>0</v>
      </c>
      <c r="BZ224" s="181">
        <f>SUM($AF224:AX224)-SUM($AF256:AX256)-SUM($C256:U256)-SUM($BH256:BZ256)</f>
        <v>0</v>
      </c>
      <c r="CA224" s="181">
        <f>SUM($AF224:AY224)-SUM($AF256:AY256)-SUM($C256:V256)-SUM($BH256:CA256)</f>
        <v>0</v>
      </c>
      <c r="CB224" s="181">
        <f>SUM($AF224:AZ224)-SUM($AF256:AZ256)-SUM($C256:W256)-SUM($BH256:CB256)</f>
        <v>0</v>
      </c>
      <c r="CC224" s="181">
        <f>SUM($AF224:BA224)-SUM($AF256:BA256)-SUM($C256:X256)-SUM($BH256:CC256)</f>
        <v>0</v>
      </c>
      <c r="CD224" s="181">
        <f>SUM($AF224:BB224)-SUM($AF256:BB256)-SUM($C256:Y256)-SUM($BH256:CD256)</f>
        <v>0</v>
      </c>
      <c r="CE224" s="181">
        <f>SUM($AF224:BC224)-SUM($AF256:BC256)-SUM($C256:Z256)-SUM($BH256:CE256)</f>
        <v>0</v>
      </c>
      <c r="CF224" s="181">
        <f>SUM($AF224:BD224)-SUM($AF256:BD256)-SUM($C256:AA256)-SUM($BH256:CF256)</f>
        <v>0</v>
      </c>
      <c r="CG224" s="181">
        <f>SUM($AF224:BE224)-SUM($AF256:BE256)-SUM($C256:AB256)-SUM($BH256:CG256)</f>
        <v>0</v>
      </c>
      <c r="CH224" s="52"/>
      <c r="CI224" s="52"/>
      <c r="CJ224" s="67"/>
      <c r="CK224" s="67"/>
      <c r="CL224" s="67"/>
      <c r="CM224" s="67"/>
      <c r="CN224" s="67"/>
      <c r="CO224" s="67"/>
      <c r="CP224" s="67"/>
      <c r="CQ224" s="67"/>
      <c r="CR224" s="67"/>
      <c r="CS224" s="67"/>
      <c r="CT224" s="67"/>
      <c r="CU224" s="67"/>
      <c r="CV224" s="67"/>
      <c r="CW224" s="67"/>
      <c r="CX224" s="67"/>
      <c r="CY224" s="67"/>
      <c r="CZ224" s="67"/>
      <c r="DA224" s="67"/>
      <c r="DB224" s="67"/>
      <c r="DC224" s="67">
        <f t="shared" si="110"/>
        <v>1</v>
      </c>
      <c r="DD224" s="67">
        <f t="shared" si="111"/>
        <v>0.99433142370636962</v>
      </c>
      <c r="DE224" s="67">
        <f t="shared" si="112"/>
        <v>0.994246204612385</v>
      </c>
      <c r="DF224" s="67">
        <f t="shared" si="113"/>
        <v>0.99416180909484897</v>
      </c>
      <c r="DG224" s="67">
        <f t="shared" si="114"/>
        <v>0.99407836522450566</v>
      </c>
      <c r="DH224" s="67">
        <f t="shared" si="115"/>
        <v>0.99083345283306734</v>
      </c>
      <c r="DI224" s="67">
        <f t="shared" si="116"/>
        <v>0.99070953388392147</v>
      </c>
      <c r="DJ224" s="53"/>
      <c r="DK224" s="53"/>
      <c r="DL224" s="53"/>
      <c r="DM224" s="188" t="str">
        <f t="shared" si="117"/>
        <v/>
      </c>
      <c r="DN224" s="188" t="str">
        <f t="shared" si="118"/>
        <v/>
      </c>
      <c r="DO224" s="188" t="str">
        <f t="shared" si="119"/>
        <v/>
      </c>
      <c r="DP224" s="188" t="str">
        <f t="shared" si="120"/>
        <v/>
      </c>
      <c r="DQ224" s="188" t="str">
        <f t="shared" si="121"/>
        <v/>
      </c>
      <c r="DR224" s="188" t="str">
        <f t="shared" si="122"/>
        <v/>
      </c>
      <c r="DS224" s="188" t="str">
        <f t="shared" si="123"/>
        <v/>
      </c>
      <c r="DT224" s="188" t="str">
        <f t="shared" si="124"/>
        <v/>
      </c>
      <c r="DU224" s="188" t="str">
        <f t="shared" si="125"/>
        <v/>
      </c>
      <c r="DV224" s="188" t="str">
        <f t="shared" si="126"/>
        <v/>
      </c>
      <c r="DW224" s="188" t="str">
        <f t="shared" si="127"/>
        <v/>
      </c>
      <c r="DX224" s="188" t="str">
        <f t="shared" si="128"/>
        <v/>
      </c>
      <c r="DY224" s="188" t="str">
        <f t="shared" si="129"/>
        <v/>
      </c>
      <c r="DZ224" s="188" t="str">
        <f t="shared" si="130"/>
        <v/>
      </c>
      <c r="EA224" s="188" t="str">
        <f t="shared" si="131"/>
        <v/>
      </c>
      <c r="EB224" s="188" t="str">
        <f t="shared" si="132"/>
        <v/>
      </c>
      <c r="EC224" s="188" t="str">
        <f t="shared" si="133"/>
        <v/>
      </c>
      <c r="ED224" s="188" t="str">
        <f t="shared" si="134"/>
        <v/>
      </c>
      <c r="EE224" s="188" t="str">
        <f t="shared" si="135"/>
        <v/>
      </c>
      <c r="EF224" s="188" t="str">
        <f t="shared" si="136"/>
        <v/>
      </c>
      <c r="EG224" s="188" t="str">
        <f t="shared" si="137"/>
        <v/>
      </c>
      <c r="EH224" s="188" t="str">
        <f t="shared" si="138"/>
        <v/>
      </c>
      <c r="EI224" s="188" t="str">
        <f t="shared" si="139"/>
        <v/>
      </c>
      <c r="EJ224" s="188" t="str">
        <f t="shared" si="140"/>
        <v/>
      </c>
      <c r="EK224" s="188" t="str">
        <f t="shared" si="141"/>
        <v/>
      </c>
    </row>
    <row r="225" spans="1:141" x14ac:dyDescent="0.3">
      <c r="B225" s="1">
        <v>21</v>
      </c>
      <c r="C225" s="155"/>
      <c r="D225" s="175"/>
      <c r="E225" s="175"/>
      <c r="F225" s="175"/>
      <c r="G225" s="175"/>
      <c r="H225" s="175"/>
      <c r="I225" s="175"/>
      <c r="J225" s="175"/>
      <c r="K225" s="175"/>
      <c r="L225" s="175"/>
      <c r="M225" s="175"/>
      <c r="N225" s="175"/>
      <c r="O225" s="175"/>
      <c r="P225" s="175"/>
      <c r="Q225" s="175"/>
      <c r="R225" s="175"/>
      <c r="S225" s="175"/>
      <c r="T225" s="175"/>
      <c r="U225" s="175"/>
      <c r="V225" s="175"/>
      <c r="W225" s="175"/>
      <c r="X225" s="175">
        <f>VLOOKUP(W97,DiaInc,$A$4,FALSE)*Diabetes_model!AY73</f>
        <v>5.6685762936304184E-3</v>
      </c>
      <c r="Y225" s="175">
        <f>VLOOKUP(X97,DiaInc,$A$4,FALSE)*Diabetes_model!AZ73</f>
        <v>5.7537953876149513E-3</v>
      </c>
      <c r="Z225" s="175">
        <f>VLOOKUP(Y97,DiaInc,$A$4,FALSE)*Diabetes_model!BA73</f>
        <v>5.8381909051510843E-3</v>
      </c>
      <c r="AA225" s="175">
        <f>VLOOKUP(Z97,DiaInc,$A$4,FALSE)*Diabetes_model!BB73</f>
        <v>5.921634775494301E-3</v>
      </c>
      <c r="AB225" s="175">
        <f>VLOOKUP(AA97,DiaInc,$A$4,FALSE)*Diabetes_model!BC73</f>
        <v>9.1665471669326853E-3</v>
      </c>
      <c r="AC225" s="155"/>
      <c r="AD225" s="155"/>
      <c r="AE225" s="155"/>
      <c r="AF225" s="155"/>
      <c r="AG225" s="174">
        <f>D225*D63*PRODUCT($CJ225:CJ225)</f>
        <v>0</v>
      </c>
      <c r="AH225" s="174">
        <f>E225*E63*PRODUCT($CJ225:CK225)</f>
        <v>0</v>
      </c>
      <c r="AI225" s="174">
        <f>F225*F63*PRODUCT($CJ225:CL225)</f>
        <v>0</v>
      </c>
      <c r="AJ225" s="174">
        <f>G225*G63*PRODUCT($CJ225:CM225)</f>
        <v>0</v>
      </c>
      <c r="AK225" s="174">
        <f>H225*H63*PRODUCT($CJ225:CN225)</f>
        <v>0</v>
      </c>
      <c r="AL225" s="174">
        <f>I225*I63*PRODUCT($CJ225:CO225)</f>
        <v>0</v>
      </c>
      <c r="AM225" s="174">
        <f>J225*J63*PRODUCT($CJ225:CP225)</f>
        <v>0</v>
      </c>
      <c r="AN225" s="174">
        <f>K225*K63*PRODUCT($CJ225:CQ225)</f>
        <v>0</v>
      </c>
      <c r="AO225" s="174">
        <f>L225*L63*PRODUCT($CJ225:CR225)</f>
        <v>0</v>
      </c>
      <c r="AP225" s="174">
        <f>M225*M63*PRODUCT($CJ225:CS225)</f>
        <v>0</v>
      </c>
      <c r="AQ225" s="174">
        <f>N225*N63*PRODUCT($CJ225:CT225)</f>
        <v>0</v>
      </c>
      <c r="AR225" s="174">
        <f>O225*O63*PRODUCT($CJ225:CU225)</f>
        <v>0</v>
      </c>
      <c r="AS225" s="174">
        <f>P225*P63*PRODUCT($CJ225:CV225)</f>
        <v>0</v>
      </c>
      <c r="AT225" s="174">
        <f>Q225*Q63*PRODUCT($CJ225:CW225)</f>
        <v>0</v>
      </c>
      <c r="AU225" s="174">
        <f>R225*R63*PRODUCT($CJ225:CX225)</f>
        <v>0</v>
      </c>
      <c r="AV225" s="174">
        <f>S225*S63*PRODUCT($CJ225:CY225)</f>
        <v>0</v>
      </c>
      <c r="AW225" s="174">
        <f>T225*T63*PRODUCT($CJ225:CZ225)</f>
        <v>0</v>
      </c>
      <c r="AX225" s="174">
        <f>U225*U63*PRODUCT($CJ225:DA225)</f>
        <v>0</v>
      </c>
      <c r="AY225" s="174">
        <f>V225*V63*PRODUCT($CJ225:DB225)</f>
        <v>0</v>
      </c>
      <c r="AZ225" s="174">
        <f>W225*W63*PRODUCT($CJ225:DC225)</f>
        <v>0</v>
      </c>
      <c r="BA225" s="174">
        <f>X225*X63*PRODUCT($CJ225:DD225)</f>
        <v>0</v>
      </c>
      <c r="BB225" s="174">
        <f>Y225*Y63*PRODUCT($CJ225:DE225)</f>
        <v>0</v>
      </c>
      <c r="BC225" s="174">
        <f>Z225*Z63*PRODUCT($CJ225:DF225)</f>
        <v>0</v>
      </c>
      <c r="BD225" s="174">
        <f>AA225*AA63*PRODUCT($CJ225:DG225)</f>
        <v>0</v>
      </c>
      <c r="BE225" s="174">
        <f>AB225*AB63*PRODUCT($CJ225:DH225)</f>
        <v>0</v>
      </c>
      <c r="BF225" s="93"/>
      <c r="BG225" s="93"/>
      <c r="BH225" s="93"/>
      <c r="BI225" s="181">
        <f>SUM($AF225:AG225)-SUM($AF257:AG257)-SUM($C257:D257)-SUM($BH257:BI257)</f>
        <v>0</v>
      </c>
      <c r="BJ225" s="181">
        <f>SUM($AF225:AH225)-SUM($AF257:AH257)-SUM($C257:E257)-SUM($BH257:BJ257)</f>
        <v>0</v>
      </c>
      <c r="BK225" s="181">
        <f>SUM($AF225:AI225)-SUM($AF257:AI257)-SUM($C257:F257)-SUM($BH257:BK257)</f>
        <v>0</v>
      </c>
      <c r="BL225" s="181">
        <f>SUM($AF225:AJ225)-SUM($AF257:AJ257)-SUM($C257:G257)-SUM($BH257:BL257)</f>
        <v>0</v>
      </c>
      <c r="BM225" s="181">
        <f>SUM($AF225:AK225)-SUM($AF257:AK257)-SUM($C257:H257)-SUM($BH257:BM257)</f>
        <v>0</v>
      </c>
      <c r="BN225" s="181">
        <f>SUM($AF225:AL225)-SUM($AF257:AL257)-SUM($C257:I257)-SUM($BH257:BN257)</f>
        <v>0</v>
      </c>
      <c r="BO225" s="181">
        <f>SUM($AF225:AM225)-SUM($AF257:AM257)-SUM($C257:J257)-SUM($BH257:BO257)</f>
        <v>0</v>
      </c>
      <c r="BP225" s="181">
        <f>SUM($AF225:AN225)-SUM($AF257:AN257)-SUM($C257:K257)-SUM($BH257:BP257)</f>
        <v>0</v>
      </c>
      <c r="BQ225" s="181">
        <f>SUM($AF225:AO225)-SUM($AF257:AO257)-SUM($C257:L257)-SUM($BH257:BQ257)</f>
        <v>0</v>
      </c>
      <c r="BR225" s="181">
        <f>SUM($AF225:AP225)-SUM($AF257:AP257)-SUM($C257:M257)-SUM($BH257:BR257)</f>
        <v>0</v>
      </c>
      <c r="BS225" s="181">
        <f>SUM($AF225:AQ225)-SUM($AF257:AQ257)-SUM($C257:N257)-SUM($BH257:BS257)</f>
        <v>0</v>
      </c>
      <c r="BT225" s="181">
        <f>SUM($AF225:AR225)-SUM($AF257:AR257)-SUM($C257:O257)-SUM($BH257:BT257)</f>
        <v>0</v>
      </c>
      <c r="BU225" s="181">
        <f>SUM($AF225:AS225)-SUM($AF257:AS257)-SUM($C257:P257)-SUM($BH257:BU257)</f>
        <v>0</v>
      </c>
      <c r="BV225" s="181">
        <f>SUM($AF225:AT225)-SUM($AF257:AT257)-SUM($C257:Q257)-SUM($BH257:BV257)</f>
        <v>0</v>
      </c>
      <c r="BW225" s="181">
        <f>SUM($AF225:AU225)-SUM($AF257:AU257)-SUM($C257:R257)-SUM($BH257:BW257)</f>
        <v>0</v>
      </c>
      <c r="BX225" s="181">
        <f>SUM($AF225:AV225)-SUM($AF257:AV257)-SUM($C257:S257)-SUM($BH257:BX257)</f>
        <v>0</v>
      </c>
      <c r="BY225" s="181">
        <f>SUM($AF225:AW225)-SUM($AF257:AW257)-SUM($C257:T257)-SUM($BH257:BY257)</f>
        <v>0</v>
      </c>
      <c r="BZ225" s="181">
        <f>SUM($AF225:AX225)-SUM($AF257:AX257)-SUM($C257:U257)-SUM($BH257:BZ257)</f>
        <v>0</v>
      </c>
      <c r="CA225" s="181">
        <f>SUM($AF225:AY225)-SUM($AF257:AY257)-SUM($C257:V257)-SUM($BH257:CA257)</f>
        <v>0</v>
      </c>
      <c r="CB225" s="181">
        <f>SUM($AF225:AZ225)-SUM($AF257:AZ257)-SUM($C257:W257)-SUM($BH257:CB257)</f>
        <v>0</v>
      </c>
      <c r="CC225" s="181">
        <f>SUM($AF225:BA225)-SUM($AF257:BA257)-SUM($C257:X257)-SUM($BH257:CC257)</f>
        <v>0</v>
      </c>
      <c r="CD225" s="181">
        <f>SUM($AF225:BB225)-SUM($AF257:BB257)-SUM($C257:Y257)-SUM($BH257:CD257)</f>
        <v>0</v>
      </c>
      <c r="CE225" s="181">
        <f>SUM($AF225:BC225)-SUM($AF257:BC257)-SUM($C257:Z257)-SUM($BH257:CE257)</f>
        <v>0</v>
      </c>
      <c r="CF225" s="181">
        <f>SUM($AF225:BD225)-SUM($AF257:BD257)-SUM($C257:AA257)-SUM($BH257:CF257)</f>
        <v>0</v>
      </c>
      <c r="CG225" s="181">
        <f>SUM($AF225:BE225)-SUM($AF257:BE257)-SUM($C257:AB257)-SUM($BH257:CG257)</f>
        <v>0</v>
      </c>
      <c r="CH225" s="52"/>
      <c r="CI225" s="52"/>
      <c r="CJ225" s="67"/>
      <c r="CK225" s="67"/>
      <c r="CL225" s="67"/>
      <c r="CM225" s="67"/>
      <c r="CN225" s="67"/>
      <c r="CO225" s="67"/>
      <c r="CP225" s="67"/>
      <c r="CQ225" s="67"/>
      <c r="CR225" s="67"/>
      <c r="CS225" s="67"/>
      <c r="CT225" s="67"/>
      <c r="CU225" s="67"/>
      <c r="CV225" s="67"/>
      <c r="CW225" s="67"/>
      <c r="CX225" s="67"/>
      <c r="CY225" s="67"/>
      <c r="CZ225" s="67"/>
      <c r="DA225" s="67"/>
      <c r="DB225" s="67"/>
      <c r="DC225" s="67"/>
      <c r="DD225" s="67">
        <f t="shared" si="111"/>
        <v>1</v>
      </c>
      <c r="DE225" s="67">
        <f t="shared" si="112"/>
        <v>0.99433142370636962</v>
      </c>
      <c r="DF225" s="67">
        <f t="shared" si="113"/>
        <v>0.994246204612385</v>
      </c>
      <c r="DG225" s="67">
        <f t="shared" si="114"/>
        <v>0.99416180909484897</v>
      </c>
      <c r="DH225" s="67">
        <f t="shared" si="115"/>
        <v>0.99407836522450566</v>
      </c>
      <c r="DI225" s="67">
        <f t="shared" si="116"/>
        <v>0.99083345283306734</v>
      </c>
      <c r="DJ225" s="53"/>
      <c r="DK225" s="53"/>
      <c r="DL225" s="53"/>
      <c r="DM225" s="188" t="str">
        <f t="shared" si="117"/>
        <v/>
      </c>
      <c r="DN225" s="188" t="str">
        <f t="shared" si="118"/>
        <v/>
      </c>
      <c r="DO225" s="188" t="str">
        <f t="shared" si="119"/>
        <v/>
      </c>
      <c r="DP225" s="188" t="str">
        <f t="shared" si="120"/>
        <v/>
      </c>
      <c r="DQ225" s="188" t="str">
        <f t="shared" si="121"/>
        <v/>
      </c>
      <c r="DR225" s="188" t="str">
        <f t="shared" si="122"/>
        <v/>
      </c>
      <c r="DS225" s="188" t="str">
        <f t="shared" si="123"/>
        <v/>
      </c>
      <c r="DT225" s="188" t="str">
        <f t="shared" si="124"/>
        <v/>
      </c>
      <c r="DU225" s="188" t="str">
        <f t="shared" si="125"/>
        <v/>
      </c>
      <c r="DV225" s="188" t="str">
        <f t="shared" si="126"/>
        <v/>
      </c>
      <c r="DW225" s="188" t="str">
        <f t="shared" si="127"/>
        <v/>
      </c>
      <c r="DX225" s="188" t="str">
        <f t="shared" si="128"/>
        <v/>
      </c>
      <c r="DY225" s="188" t="str">
        <f t="shared" si="129"/>
        <v/>
      </c>
      <c r="DZ225" s="188" t="str">
        <f t="shared" si="130"/>
        <v/>
      </c>
      <c r="EA225" s="188" t="str">
        <f t="shared" si="131"/>
        <v/>
      </c>
      <c r="EB225" s="188" t="str">
        <f t="shared" si="132"/>
        <v/>
      </c>
      <c r="EC225" s="188" t="str">
        <f t="shared" si="133"/>
        <v/>
      </c>
      <c r="ED225" s="188" t="str">
        <f t="shared" si="134"/>
        <v/>
      </c>
      <c r="EE225" s="188" t="str">
        <f t="shared" si="135"/>
        <v/>
      </c>
      <c r="EF225" s="188" t="str">
        <f t="shared" si="136"/>
        <v/>
      </c>
      <c r="EG225" s="188" t="str">
        <f t="shared" si="137"/>
        <v/>
      </c>
      <c r="EH225" s="188" t="str">
        <f t="shared" si="138"/>
        <v/>
      </c>
      <c r="EI225" s="188" t="str">
        <f t="shared" si="139"/>
        <v/>
      </c>
      <c r="EJ225" s="188" t="str">
        <f t="shared" si="140"/>
        <v/>
      </c>
      <c r="EK225" s="188" t="str">
        <f t="shared" si="141"/>
        <v/>
      </c>
    </row>
    <row r="226" spans="1:141" x14ac:dyDescent="0.3">
      <c r="B226" s="1">
        <v>22</v>
      </c>
      <c r="C226" s="15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f>VLOOKUP(X98,DiaInc,$A$4,FALSE)*Diabetes_model!AZ74</f>
        <v>5.6685762936304184E-3</v>
      </c>
      <c r="Z226" s="175">
        <f>VLOOKUP(Y98,DiaInc,$A$4,FALSE)*Diabetes_model!BA74</f>
        <v>5.7537953876149513E-3</v>
      </c>
      <c r="AA226" s="175">
        <f>VLOOKUP(Z98,DiaInc,$A$4,FALSE)*Diabetes_model!BB74</f>
        <v>5.8381909051510843E-3</v>
      </c>
      <c r="AB226" s="175">
        <f>VLOOKUP(AA98,DiaInc,$A$4,FALSE)*Diabetes_model!BC74</f>
        <v>5.921634775494301E-3</v>
      </c>
      <c r="AC226" s="155"/>
      <c r="AD226" s="155"/>
      <c r="AE226" s="155"/>
      <c r="AF226" s="155"/>
      <c r="AG226" s="174">
        <f>D226*D64*PRODUCT($CJ226:CJ226)</f>
        <v>0</v>
      </c>
      <c r="AH226" s="174">
        <f>E226*E64*PRODUCT($CJ226:CK226)</f>
        <v>0</v>
      </c>
      <c r="AI226" s="174">
        <f>F226*F64*PRODUCT($CJ226:CL226)</f>
        <v>0</v>
      </c>
      <c r="AJ226" s="174">
        <f>G226*G64*PRODUCT($CJ226:CM226)</f>
        <v>0</v>
      </c>
      <c r="AK226" s="174">
        <f>H226*H64*PRODUCT($CJ226:CN226)</f>
        <v>0</v>
      </c>
      <c r="AL226" s="174">
        <f>I226*I64*PRODUCT($CJ226:CO226)</f>
        <v>0</v>
      </c>
      <c r="AM226" s="174">
        <f>J226*J64*PRODUCT($CJ226:CP226)</f>
        <v>0</v>
      </c>
      <c r="AN226" s="174">
        <f>K226*K64*PRODUCT($CJ226:CQ226)</f>
        <v>0</v>
      </c>
      <c r="AO226" s="174">
        <f>L226*L64*PRODUCT($CJ226:CR226)</f>
        <v>0</v>
      </c>
      <c r="AP226" s="174">
        <f>M226*M64*PRODUCT($CJ226:CS226)</f>
        <v>0</v>
      </c>
      <c r="AQ226" s="174">
        <f>N226*N64*PRODUCT($CJ226:CT226)</f>
        <v>0</v>
      </c>
      <c r="AR226" s="174">
        <f>O226*O64*PRODUCT($CJ226:CU226)</f>
        <v>0</v>
      </c>
      <c r="AS226" s="174">
        <f>P226*P64*PRODUCT($CJ226:CV226)</f>
        <v>0</v>
      </c>
      <c r="AT226" s="174">
        <f>Q226*Q64*PRODUCT($CJ226:CW226)</f>
        <v>0</v>
      </c>
      <c r="AU226" s="174">
        <f>R226*R64*PRODUCT($CJ226:CX226)</f>
        <v>0</v>
      </c>
      <c r="AV226" s="174">
        <f>S226*S64*PRODUCT($CJ226:CY226)</f>
        <v>0</v>
      </c>
      <c r="AW226" s="174">
        <f>T226*T64*PRODUCT($CJ226:CZ226)</f>
        <v>0</v>
      </c>
      <c r="AX226" s="174">
        <f>U226*U64*PRODUCT($CJ226:DA226)</f>
        <v>0</v>
      </c>
      <c r="AY226" s="174">
        <f>V226*V64*PRODUCT($CJ226:DB226)</f>
        <v>0</v>
      </c>
      <c r="AZ226" s="174">
        <f>W226*W64*PRODUCT($CJ226:DC226)</f>
        <v>0</v>
      </c>
      <c r="BA226" s="174">
        <f>X226*X64*PRODUCT($CJ226:DD226)</f>
        <v>0</v>
      </c>
      <c r="BB226" s="174">
        <f>Y226*Y64*PRODUCT($CJ226:DE226)</f>
        <v>0</v>
      </c>
      <c r="BC226" s="174">
        <f>Z226*Z64*PRODUCT($CJ226:DF226)</f>
        <v>0</v>
      </c>
      <c r="BD226" s="174">
        <f>AA226*AA64*PRODUCT($CJ226:DG226)</f>
        <v>0</v>
      </c>
      <c r="BE226" s="174">
        <f>AB226*AB64*PRODUCT($CJ226:DH226)</f>
        <v>0</v>
      </c>
      <c r="BF226" s="93"/>
      <c r="BG226" s="93"/>
      <c r="BH226" s="93"/>
      <c r="BI226" s="181">
        <f>SUM($AF226:AG226)-SUM($AF258:AG258)-SUM($C258:D258)-SUM($BH258:BI258)</f>
        <v>0</v>
      </c>
      <c r="BJ226" s="181">
        <f>SUM($AF226:AH226)-SUM($AF258:AH258)-SUM($C258:E258)-SUM($BH258:BJ258)</f>
        <v>0</v>
      </c>
      <c r="BK226" s="181">
        <f>SUM($AF226:AI226)-SUM($AF258:AI258)-SUM($C258:F258)-SUM($BH258:BK258)</f>
        <v>0</v>
      </c>
      <c r="BL226" s="181">
        <f>SUM($AF226:AJ226)-SUM($AF258:AJ258)-SUM($C258:G258)-SUM($BH258:BL258)</f>
        <v>0</v>
      </c>
      <c r="BM226" s="181">
        <f>SUM($AF226:AK226)-SUM($AF258:AK258)-SUM($C258:H258)-SUM($BH258:BM258)</f>
        <v>0</v>
      </c>
      <c r="BN226" s="181">
        <f>SUM($AF226:AL226)-SUM($AF258:AL258)-SUM($C258:I258)-SUM($BH258:BN258)</f>
        <v>0</v>
      </c>
      <c r="BO226" s="181">
        <f>SUM($AF226:AM226)-SUM($AF258:AM258)-SUM($C258:J258)-SUM($BH258:BO258)</f>
        <v>0</v>
      </c>
      <c r="BP226" s="181">
        <f>SUM($AF226:AN226)-SUM($AF258:AN258)-SUM($C258:K258)-SUM($BH258:BP258)</f>
        <v>0</v>
      </c>
      <c r="BQ226" s="181">
        <f>SUM($AF226:AO226)-SUM($AF258:AO258)-SUM($C258:L258)-SUM($BH258:BQ258)</f>
        <v>0</v>
      </c>
      <c r="BR226" s="181">
        <f>SUM($AF226:AP226)-SUM($AF258:AP258)-SUM($C258:M258)-SUM($BH258:BR258)</f>
        <v>0</v>
      </c>
      <c r="BS226" s="181">
        <f>SUM($AF226:AQ226)-SUM($AF258:AQ258)-SUM($C258:N258)-SUM($BH258:BS258)</f>
        <v>0</v>
      </c>
      <c r="BT226" s="181">
        <f>SUM($AF226:AR226)-SUM($AF258:AR258)-SUM($C258:O258)-SUM($BH258:BT258)</f>
        <v>0</v>
      </c>
      <c r="BU226" s="181">
        <f>SUM($AF226:AS226)-SUM($AF258:AS258)-SUM($C258:P258)-SUM($BH258:BU258)</f>
        <v>0</v>
      </c>
      <c r="BV226" s="181">
        <f>SUM($AF226:AT226)-SUM($AF258:AT258)-SUM($C258:Q258)-SUM($BH258:BV258)</f>
        <v>0</v>
      </c>
      <c r="BW226" s="181">
        <f>SUM($AF226:AU226)-SUM($AF258:AU258)-SUM($C258:R258)-SUM($BH258:BW258)</f>
        <v>0</v>
      </c>
      <c r="BX226" s="181">
        <f>SUM($AF226:AV226)-SUM($AF258:AV258)-SUM($C258:S258)-SUM($BH258:BX258)</f>
        <v>0</v>
      </c>
      <c r="BY226" s="181">
        <f>SUM($AF226:AW226)-SUM($AF258:AW258)-SUM($C258:T258)-SUM($BH258:BY258)</f>
        <v>0</v>
      </c>
      <c r="BZ226" s="181">
        <f>SUM($AF226:AX226)-SUM($AF258:AX258)-SUM($C258:U258)-SUM($BH258:BZ258)</f>
        <v>0</v>
      </c>
      <c r="CA226" s="181">
        <f>SUM($AF226:AY226)-SUM($AF258:AY258)-SUM($C258:V258)-SUM($BH258:CA258)</f>
        <v>0</v>
      </c>
      <c r="CB226" s="181">
        <f>SUM($AF226:AZ226)-SUM($AF258:AZ258)-SUM($C258:W258)-SUM($BH258:CB258)</f>
        <v>0</v>
      </c>
      <c r="CC226" s="181">
        <f>SUM($AF226:BA226)-SUM($AF258:BA258)-SUM($C258:X258)-SUM($BH258:CC258)</f>
        <v>0</v>
      </c>
      <c r="CD226" s="181">
        <f>SUM($AF226:BB226)-SUM($AF258:BB258)-SUM($C258:Y258)-SUM($BH258:CD258)</f>
        <v>0</v>
      </c>
      <c r="CE226" s="181">
        <f>SUM($AF226:BC226)-SUM($AF258:BC258)-SUM($C258:Z258)-SUM($BH258:CE258)</f>
        <v>0</v>
      </c>
      <c r="CF226" s="181">
        <f>SUM($AF226:BD226)-SUM($AF258:BD258)-SUM($C258:AA258)-SUM($BH258:CF258)</f>
        <v>0</v>
      </c>
      <c r="CG226" s="181">
        <f>SUM($AF226:BE226)-SUM($AF258:BE258)-SUM($C258:AB258)-SUM($BH258:CG258)</f>
        <v>0</v>
      </c>
      <c r="CH226" s="52"/>
      <c r="CI226" s="52"/>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f t="shared" si="112"/>
        <v>1</v>
      </c>
      <c r="DF226" s="67">
        <f t="shared" si="113"/>
        <v>0.99433142370636962</v>
      </c>
      <c r="DG226" s="67">
        <f t="shared" si="114"/>
        <v>0.994246204612385</v>
      </c>
      <c r="DH226" s="67">
        <f t="shared" si="115"/>
        <v>0.99416180909484897</v>
      </c>
      <c r="DI226" s="67">
        <f t="shared" si="116"/>
        <v>0.99407836522450566</v>
      </c>
      <c r="DJ226" s="53"/>
      <c r="DK226" s="53"/>
      <c r="DL226" s="53"/>
      <c r="DM226" s="188" t="str">
        <f t="shared" si="117"/>
        <v/>
      </c>
      <c r="DN226" s="188" t="str">
        <f t="shared" si="118"/>
        <v/>
      </c>
      <c r="DO226" s="188" t="str">
        <f t="shared" si="119"/>
        <v/>
      </c>
      <c r="DP226" s="188" t="str">
        <f t="shared" si="120"/>
        <v/>
      </c>
      <c r="DQ226" s="188" t="str">
        <f t="shared" si="121"/>
        <v/>
      </c>
      <c r="DR226" s="188" t="str">
        <f t="shared" si="122"/>
        <v/>
      </c>
      <c r="DS226" s="188" t="str">
        <f t="shared" si="123"/>
        <v/>
      </c>
      <c r="DT226" s="188" t="str">
        <f t="shared" si="124"/>
        <v/>
      </c>
      <c r="DU226" s="188" t="str">
        <f t="shared" si="125"/>
        <v/>
      </c>
      <c r="DV226" s="188" t="str">
        <f t="shared" si="126"/>
        <v/>
      </c>
      <c r="DW226" s="188" t="str">
        <f t="shared" si="127"/>
        <v/>
      </c>
      <c r="DX226" s="188" t="str">
        <f t="shared" si="128"/>
        <v/>
      </c>
      <c r="DY226" s="188" t="str">
        <f t="shared" si="129"/>
        <v/>
      </c>
      <c r="DZ226" s="188" t="str">
        <f t="shared" si="130"/>
        <v/>
      </c>
      <c r="EA226" s="188" t="str">
        <f t="shared" si="131"/>
        <v/>
      </c>
      <c r="EB226" s="188" t="str">
        <f t="shared" si="132"/>
        <v/>
      </c>
      <c r="EC226" s="188" t="str">
        <f t="shared" si="133"/>
        <v/>
      </c>
      <c r="ED226" s="188" t="str">
        <f t="shared" si="134"/>
        <v/>
      </c>
      <c r="EE226" s="188" t="str">
        <f t="shared" si="135"/>
        <v/>
      </c>
      <c r="EF226" s="188" t="str">
        <f t="shared" si="136"/>
        <v/>
      </c>
      <c r="EG226" s="188" t="str">
        <f t="shared" si="137"/>
        <v/>
      </c>
      <c r="EH226" s="188" t="str">
        <f t="shared" si="138"/>
        <v/>
      </c>
      <c r="EI226" s="188" t="str">
        <f t="shared" si="139"/>
        <v/>
      </c>
      <c r="EJ226" s="188" t="str">
        <f t="shared" si="140"/>
        <v/>
      </c>
      <c r="EK226" s="188" t="str">
        <f t="shared" si="141"/>
        <v/>
      </c>
    </row>
    <row r="227" spans="1:141" x14ac:dyDescent="0.3">
      <c r="B227" s="1">
        <v>23</v>
      </c>
      <c r="C227" s="15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f>VLOOKUP(Y99,DiaInc,$A$4,FALSE)*Diabetes_model!BA75</f>
        <v>5.6685762936304184E-3</v>
      </c>
      <c r="AA227" s="175">
        <f>VLOOKUP(Z99,DiaInc,$A$4,FALSE)*Diabetes_model!BB75</f>
        <v>5.7537953876149513E-3</v>
      </c>
      <c r="AB227" s="175">
        <f>VLOOKUP(AA99,DiaInc,$A$4,FALSE)*Diabetes_model!BC75</f>
        <v>5.8381909051510843E-3</v>
      </c>
      <c r="AC227" s="155"/>
      <c r="AD227" s="155"/>
      <c r="AE227" s="155"/>
      <c r="AF227" s="155"/>
      <c r="AG227" s="174">
        <f>D227*D65*PRODUCT($CJ227:CJ227)</f>
        <v>0</v>
      </c>
      <c r="AH227" s="174">
        <f>E227*E65*PRODUCT($CJ227:CK227)</f>
        <v>0</v>
      </c>
      <c r="AI227" s="174">
        <f>F227*F65*PRODUCT($CJ227:CL227)</f>
        <v>0</v>
      </c>
      <c r="AJ227" s="174">
        <f>G227*G65*PRODUCT($CJ227:CM227)</f>
        <v>0</v>
      </c>
      <c r="AK227" s="174">
        <f>H227*H65*PRODUCT($CJ227:CN227)</f>
        <v>0</v>
      </c>
      <c r="AL227" s="174">
        <f>I227*I65*PRODUCT($CJ227:CO227)</f>
        <v>0</v>
      </c>
      <c r="AM227" s="174">
        <f>J227*J65*PRODUCT($CJ227:CP227)</f>
        <v>0</v>
      </c>
      <c r="AN227" s="174">
        <f>K227*K65*PRODUCT($CJ227:CQ227)</f>
        <v>0</v>
      </c>
      <c r="AO227" s="174">
        <f>L227*L65*PRODUCT($CJ227:CR227)</f>
        <v>0</v>
      </c>
      <c r="AP227" s="174">
        <f>M227*M65*PRODUCT($CJ227:CS227)</f>
        <v>0</v>
      </c>
      <c r="AQ227" s="174">
        <f>N227*N65*PRODUCT($CJ227:CT227)</f>
        <v>0</v>
      </c>
      <c r="AR227" s="174">
        <f>O227*O65*PRODUCT($CJ227:CU227)</f>
        <v>0</v>
      </c>
      <c r="AS227" s="174">
        <f>P227*P65*PRODUCT($CJ227:CV227)</f>
        <v>0</v>
      </c>
      <c r="AT227" s="174">
        <f>Q227*Q65*PRODUCT($CJ227:CW227)</f>
        <v>0</v>
      </c>
      <c r="AU227" s="174">
        <f>R227*R65*PRODUCT($CJ227:CX227)</f>
        <v>0</v>
      </c>
      <c r="AV227" s="174">
        <f>S227*S65*PRODUCT($CJ227:CY227)</f>
        <v>0</v>
      </c>
      <c r="AW227" s="174">
        <f>T227*T65*PRODUCT($CJ227:CZ227)</f>
        <v>0</v>
      </c>
      <c r="AX227" s="174">
        <f>U227*U65*PRODUCT($CJ227:DA227)</f>
        <v>0</v>
      </c>
      <c r="AY227" s="174">
        <f>V227*V65*PRODUCT($CJ227:DB227)</f>
        <v>0</v>
      </c>
      <c r="AZ227" s="174">
        <f>W227*W65*PRODUCT($CJ227:DC227)</f>
        <v>0</v>
      </c>
      <c r="BA227" s="174">
        <f>X227*X65*PRODUCT($CJ227:DD227)</f>
        <v>0</v>
      </c>
      <c r="BB227" s="174">
        <f>Y227*Y65*PRODUCT($CJ227:DE227)</f>
        <v>0</v>
      </c>
      <c r="BC227" s="174">
        <f>Z227*Z65*PRODUCT($CJ227:DF227)</f>
        <v>0</v>
      </c>
      <c r="BD227" s="174">
        <f>AA227*AA65*PRODUCT($CJ227:DG227)</f>
        <v>0</v>
      </c>
      <c r="BE227" s="174">
        <f>AB227*AB65*PRODUCT($CJ227:DH227)</f>
        <v>0</v>
      </c>
      <c r="BF227" s="93"/>
      <c r="BG227" s="93"/>
      <c r="BH227" s="93"/>
      <c r="BI227" s="181">
        <f>SUM($AF227:AG227)-SUM($AF259:AG259)-SUM($C259:D259)-SUM($BH259:BI259)</f>
        <v>0</v>
      </c>
      <c r="BJ227" s="181">
        <f>SUM($AF227:AH227)-SUM($AF259:AH259)-SUM($C259:E259)-SUM($BH259:BJ259)</f>
        <v>0</v>
      </c>
      <c r="BK227" s="181">
        <f>SUM($AF227:AI227)-SUM($AF259:AI259)-SUM($C259:F259)-SUM($BH259:BK259)</f>
        <v>0</v>
      </c>
      <c r="BL227" s="181">
        <f>SUM($AF227:AJ227)-SUM($AF259:AJ259)-SUM($C259:G259)-SUM($BH259:BL259)</f>
        <v>0</v>
      </c>
      <c r="BM227" s="181">
        <f>SUM($AF227:AK227)-SUM($AF259:AK259)-SUM($C259:H259)-SUM($BH259:BM259)</f>
        <v>0</v>
      </c>
      <c r="BN227" s="181">
        <f>SUM($AF227:AL227)-SUM($AF259:AL259)-SUM($C259:I259)-SUM($BH259:BN259)</f>
        <v>0</v>
      </c>
      <c r="BO227" s="181">
        <f>SUM($AF227:AM227)-SUM($AF259:AM259)-SUM($C259:J259)-SUM($BH259:BO259)</f>
        <v>0</v>
      </c>
      <c r="BP227" s="181">
        <f>SUM($AF227:AN227)-SUM($AF259:AN259)-SUM($C259:K259)-SUM($BH259:BP259)</f>
        <v>0</v>
      </c>
      <c r="BQ227" s="181">
        <f>SUM($AF227:AO227)-SUM($AF259:AO259)-SUM($C259:L259)-SUM($BH259:BQ259)</f>
        <v>0</v>
      </c>
      <c r="BR227" s="181">
        <f>SUM($AF227:AP227)-SUM($AF259:AP259)-SUM($C259:M259)-SUM($BH259:BR259)</f>
        <v>0</v>
      </c>
      <c r="BS227" s="181">
        <f>SUM($AF227:AQ227)-SUM($AF259:AQ259)-SUM($C259:N259)-SUM($BH259:BS259)</f>
        <v>0</v>
      </c>
      <c r="BT227" s="181">
        <f>SUM($AF227:AR227)-SUM($AF259:AR259)-SUM($C259:O259)-SUM($BH259:BT259)</f>
        <v>0</v>
      </c>
      <c r="BU227" s="181">
        <f>SUM($AF227:AS227)-SUM($AF259:AS259)-SUM($C259:P259)-SUM($BH259:BU259)</f>
        <v>0</v>
      </c>
      <c r="BV227" s="181">
        <f>SUM($AF227:AT227)-SUM($AF259:AT259)-SUM($C259:Q259)-SUM($BH259:BV259)</f>
        <v>0</v>
      </c>
      <c r="BW227" s="181">
        <f>SUM($AF227:AU227)-SUM($AF259:AU259)-SUM($C259:R259)-SUM($BH259:BW259)</f>
        <v>0</v>
      </c>
      <c r="BX227" s="181">
        <f>SUM($AF227:AV227)-SUM($AF259:AV259)-SUM($C259:S259)-SUM($BH259:BX259)</f>
        <v>0</v>
      </c>
      <c r="BY227" s="181">
        <f>SUM($AF227:AW227)-SUM($AF259:AW259)-SUM($C259:T259)-SUM($BH259:BY259)</f>
        <v>0</v>
      </c>
      <c r="BZ227" s="181">
        <f>SUM($AF227:AX227)-SUM($AF259:AX259)-SUM($C259:U259)-SUM($BH259:BZ259)</f>
        <v>0</v>
      </c>
      <c r="CA227" s="181">
        <f>SUM($AF227:AY227)-SUM($AF259:AY259)-SUM($C259:V259)-SUM($BH259:CA259)</f>
        <v>0</v>
      </c>
      <c r="CB227" s="181">
        <f>SUM($AF227:AZ227)-SUM($AF259:AZ259)-SUM($C259:W259)-SUM($BH259:CB259)</f>
        <v>0</v>
      </c>
      <c r="CC227" s="181">
        <f>SUM($AF227:BA227)-SUM($AF259:BA259)-SUM($C259:X259)-SUM($BH259:CC259)</f>
        <v>0</v>
      </c>
      <c r="CD227" s="181">
        <f>SUM($AF227:BB227)-SUM($AF259:BB259)-SUM($C259:Y259)-SUM($BH259:CD259)</f>
        <v>0</v>
      </c>
      <c r="CE227" s="181">
        <f>SUM($AF227:BC227)-SUM($AF259:BC259)-SUM($C259:Z259)-SUM($BH259:CE259)</f>
        <v>0</v>
      </c>
      <c r="CF227" s="181">
        <f>SUM($AF227:BD227)-SUM($AF259:BD259)-SUM($C259:AA259)-SUM($BH259:CF259)</f>
        <v>0</v>
      </c>
      <c r="CG227" s="181">
        <f>SUM($AF227:BE227)-SUM($AF259:BE259)-SUM($C259:AB259)-SUM($BH259:CG259)</f>
        <v>0</v>
      </c>
      <c r="CH227" s="52"/>
      <c r="CI227" s="52"/>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f t="shared" si="113"/>
        <v>1</v>
      </c>
      <c r="DG227" s="67">
        <f t="shared" si="114"/>
        <v>0.99433142370636962</v>
      </c>
      <c r="DH227" s="67">
        <f t="shared" si="115"/>
        <v>0.994246204612385</v>
      </c>
      <c r="DI227" s="67">
        <f t="shared" si="116"/>
        <v>0.99416180909484897</v>
      </c>
      <c r="DJ227" s="53"/>
      <c r="DK227" s="53"/>
      <c r="DL227" s="53"/>
      <c r="DM227" s="188" t="str">
        <f t="shared" si="117"/>
        <v/>
      </c>
      <c r="DN227" s="188" t="str">
        <f t="shared" si="118"/>
        <v/>
      </c>
      <c r="DO227" s="188" t="str">
        <f t="shared" si="119"/>
        <v/>
      </c>
      <c r="DP227" s="188" t="str">
        <f t="shared" si="120"/>
        <v/>
      </c>
      <c r="DQ227" s="188" t="str">
        <f t="shared" si="121"/>
        <v/>
      </c>
      <c r="DR227" s="188" t="str">
        <f t="shared" si="122"/>
        <v/>
      </c>
      <c r="DS227" s="188" t="str">
        <f t="shared" si="123"/>
        <v/>
      </c>
      <c r="DT227" s="188" t="str">
        <f t="shared" si="124"/>
        <v/>
      </c>
      <c r="DU227" s="188" t="str">
        <f t="shared" si="125"/>
        <v/>
      </c>
      <c r="DV227" s="188" t="str">
        <f t="shared" si="126"/>
        <v/>
      </c>
      <c r="DW227" s="188" t="str">
        <f t="shared" si="127"/>
        <v/>
      </c>
      <c r="DX227" s="188" t="str">
        <f t="shared" si="128"/>
        <v/>
      </c>
      <c r="DY227" s="188" t="str">
        <f t="shared" si="129"/>
        <v/>
      </c>
      <c r="DZ227" s="188" t="str">
        <f t="shared" si="130"/>
        <v/>
      </c>
      <c r="EA227" s="188" t="str">
        <f t="shared" si="131"/>
        <v/>
      </c>
      <c r="EB227" s="188" t="str">
        <f t="shared" si="132"/>
        <v/>
      </c>
      <c r="EC227" s="188" t="str">
        <f t="shared" si="133"/>
        <v/>
      </c>
      <c r="ED227" s="188" t="str">
        <f t="shared" si="134"/>
        <v/>
      </c>
      <c r="EE227" s="188" t="str">
        <f t="shared" si="135"/>
        <v/>
      </c>
      <c r="EF227" s="188" t="str">
        <f t="shared" si="136"/>
        <v/>
      </c>
      <c r="EG227" s="188" t="str">
        <f t="shared" si="137"/>
        <v/>
      </c>
      <c r="EH227" s="188" t="str">
        <f t="shared" si="138"/>
        <v/>
      </c>
      <c r="EI227" s="188" t="str">
        <f t="shared" si="139"/>
        <v/>
      </c>
      <c r="EJ227" s="188" t="str">
        <f t="shared" si="140"/>
        <v/>
      </c>
      <c r="EK227" s="188" t="str">
        <f t="shared" si="141"/>
        <v/>
      </c>
    </row>
    <row r="228" spans="1:141" x14ac:dyDescent="0.3">
      <c r="B228" s="1">
        <v>24</v>
      </c>
      <c r="C228" s="15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f>VLOOKUP(Z100,DiaInc,$A$4,FALSE)*Diabetes_model!BB76</f>
        <v>5.6685762936304184E-3</v>
      </c>
      <c r="AB228" s="175">
        <f>VLOOKUP(AA100,DiaInc,$A$4,FALSE)*Diabetes_model!BC76</f>
        <v>5.7537953876149513E-3</v>
      </c>
      <c r="AC228" s="155"/>
      <c r="AD228" s="155"/>
      <c r="AE228" s="155"/>
      <c r="AF228" s="155"/>
      <c r="AG228" s="174">
        <f>D228*D66*PRODUCT($CJ228:CJ228)</f>
        <v>0</v>
      </c>
      <c r="AH228" s="174">
        <f>E228*E66*PRODUCT($CJ228:CK228)</f>
        <v>0</v>
      </c>
      <c r="AI228" s="174">
        <f>F228*F66*PRODUCT($CJ228:CL228)</f>
        <v>0</v>
      </c>
      <c r="AJ228" s="174">
        <f>G228*G66*PRODUCT($CJ228:CM228)</f>
        <v>0</v>
      </c>
      <c r="AK228" s="174">
        <f>H228*H66*PRODUCT($CJ228:CN228)</f>
        <v>0</v>
      </c>
      <c r="AL228" s="174">
        <f>I228*I66*PRODUCT($CJ228:CO228)</f>
        <v>0</v>
      </c>
      <c r="AM228" s="174">
        <f>J228*J66*PRODUCT($CJ228:CP228)</f>
        <v>0</v>
      </c>
      <c r="AN228" s="174">
        <f>K228*K66*PRODUCT($CJ228:CQ228)</f>
        <v>0</v>
      </c>
      <c r="AO228" s="174">
        <f>L228*L66*PRODUCT($CJ228:CR228)</f>
        <v>0</v>
      </c>
      <c r="AP228" s="174">
        <f>M228*M66*PRODUCT($CJ228:CS228)</f>
        <v>0</v>
      </c>
      <c r="AQ228" s="174">
        <f>N228*N66*PRODUCT($CJ228:CT228)</f>
        <v>0</v>
      </c>
      <c r="AR228" s="174">
        <f>O228*O66*PRODUCT($CJ228:CU228)</f>
        <v>0</v>
      </c>
      <c r="AS228" s="174">
        <f>P228*P66*PRODUCT($CJ228:CV228)</f>
        <v>0</v>
      </c>
      <c r="AT228" s="174">
        <f>Q228*Q66*PRODUCT($CJ228:CW228)</f>
        <v>0</v>
      </c>
      <c r="AU228" s="174">
        <f>R228*R66*PRODUCT($CJ228:CX228)</f>
        <v>0</v>
      </c>
      <c r="AV228" s="174">
        <f>S228*S66*PRODUCT($CJ228:CY228)</f>
        <v>0</v>
      </c>
      <c r="AW228" s="174">
        <f>T228*T66*PRODUCT($CJ228:CZ228)</f>
        <v>0</v>
      </c>
      <c r="AX228" s="174">
        <f>U228*U66*PRODUCT($CJ228:DA228)</f>
        <v>0</v>
      </c>
      <c r="AY228" s="174">
        <f>V228*V66*PRODUCT($CJ228:DB228)</f>
        <v>0</v>
      </c>
      <c r="AZ228" s="174">
        <f>W228*W66*PRODUCT($CJ228:DC228)</f>
        <v>0</v>
      </c>
      <c r="BA228" s="174">
        <f>X228*X66*PRODUCT($CJ228:DD228)</f>
        <v>0</v>
      </c>
      <c r="BB228" s="174">
        <f>Y228*Y66*PRODUCT($CJ228:DE228)</f>
        <v>0</v>
      </c>
      <c r="BC228" s="174">
        <f>Z228*Z66*PRODUCT($CJ228:DF228)</f>
        <v>0</v>
      </c>
      <c r="BD228" s="174">
        <f>AA228*AA66*PRODUCT($CJ228:DG228)</f>
        <v>0</v>
      </c>
      <c r="BE228" s="174">
        <f>AB228*AB66*PRODUCT($CJ228:DH228)</f>
        <v>0</v>
      </c>
      <c r="BF228" s="93"/>
      <c r="BG228" s="93"/>
      <c r="BH228" s="93"/>
      <c r="BI228" s="181">
        <f>SUM($AF228:AG228)-SUM($AF260:AG260)-SUM($C260:D260)-SUM($BH260:BI260)</f>
        <v>0</v>
      </c>
      <c r="BJ228" s="181">
        <f>SUM($AF228:AH228)-SUM($AF260:AH260)-SUM($C260:E260)-SUM($BH260:BJ260)</f>
        <v>0</v>
      </c>
      <c r="BK228" s="181">
        <f>SUM($AF228:AI228)-SUM($AF260:AI260)-SUM($C260:F260)-SUM($BH260:BK260)</f>
        <v>0</v>
      </c>
      <c r="BL228" s="181">
        <f>SUM($AF228:AJ228)-SUM($AF260:AJ260)-SUM($C260:G260)-SUM($BH260:BL260)</f>
        <v>0</v>
      </c>
      <c r="BM228" s="181">
        <f>SUM($AF228:AK228)-SUM($AF260:AK260)-SUM($C260:H260)-SUM($BH260:BM260)</f>
        <v>0</v>
      </c>
      <c r="BN228" s="181">
        <f>SUM($AF228:AL228)-SUM($AF260:AL260)-SUM($C260:I260)-SUM($BH260:BN260)</f>
        <v>0</v>
      </c>
      <c r="BO228" s="181">
        <f>SUM($AF228:AM228)-SUM($AF260:AM260)-SUM($C260:J260)-SUM($BH260:BO260)</f>
        <v>0</v>
      </c>
      <c r="BP228" s="181">
        <f>SUM($AF228:AN228)-SUM($AF260:AN260)-SUM($C260:K260)-SUM($BH260:BP260)</f>
        <v>0</v>
      </c>
      <c r="BQ228" s="181">
        <f>SUM($AF228:AO228)-SUM($AF260:AO260)-SUM($C260:L260)-SUM($BH260:BQ260)</f>
        <v>0</v>
      </c>
      <c r="BR228" s="181">
        <f>SUM($AF228:AP228)-SUM($AF260:AP260)-SUM($C260:M260)-SUM($BH260:BR260)</f>
        <v>0</v>
      </c>
      <c r="BS228" s="181">
        <f>SUM($AF228:AQ228)-SUM($AF260:AQ260)-SUM($C260:N260)-SUM($BH260:BS260)</f>
        <v>0</v>
      </c>
      <c r="BT228" s="181">
        <f>SUM($AF228:AR228)-SUM($AF260:AR260)-SUM($C260:O260)-SUM($BH260:BT260)</f>
        <v>0</v>
      </c>
      <c r="BU228" s="181">
        <f>SUM($AF228:AS228)-SUM($AF260:AS260)-SUM($C260:P260)-SUM($BH260:BU260)</f>
        <v>0</v>
      </c>
      <c r="BV228" s="181">
        <f>SUM($AF228:AT228)-SUM($AF260:AT260)-SUM($C260:Q260)-SUM($BH260:BV260)</f>
        <v>0</v>
      </c>
      <c r="BW228" s="181">
        <f>SUM($AF228:AU228)-SUM($AF260:AU260)-SUM($C260:R260)-SUM($BH260:BW260)</f>
        <v>0</v>
      </c>
      <c r="BX228" s="181">
        <f>SUM($AF228:AV228)-SUM($AF260:AV260)-SUM($C260:S260)-SUM($BH260:BX260)</f>
        <v>0</v>
      </c>
      <c r="BY228" s="181">
        <f>SUM($AF228:AW228)-SUM($AF260:AW260)-SUM($C260:T260)-SUM($BH260:BY260)</f>
        <v>0</v>
      </c>
      <c r="BZ228" s="181">
        <f>SUM($AF228:AX228)-SUM($AF260:AX260)-SUM($C260:U260)-SUM($BH260:BZ260)</f>
        <v>0</v>
      </c>
      <c r="CA228" s="181">
        <f>SUM($AF228:AY228)-SUM($AF260:AY260)-SUM($C260:V260)-SUM($BH260:CA260)</f>
        <v>0</v>
      </c>
      <c r="CB228" s="181">
        <f>SUM($AF228:AZ228)-SUM($AF260:AZ260)-SUM($C260:W260)-SUM($BH260:CB260)</f>
        <v>0</v>
      </c>
      <c r="CC228" s="181">
        <f>SUM($AF228:BA228)-SUM($AF260:BA260)-SUM($C260:X260)-SUM($BH260:CC260)</f>
        <v>0</v>
      </c>
      <c r="CD228" s="181">
        <f>SUM($AF228:BB228)-SUM($AF260:BB260)-SUM($C260:Y260)-SUM($BH260:CD260)</f>
        <v>0</v>
      </c>
      <c r="CE228" s="181">
        <f>SUM($AF228:BC228)-SUM($AF260:BC260)-SUM($C260:Z260)-SUM($BH260:CE260)</f>
        <v>0</v>
      </c>
      <c r="CF228" s="181">
        <f>SUM($AF228:BD228)-SUM($AF260:BD260)-SUM($C260:AA260)-SUM($BH260:CF260)</f>
        <v>0</v>
      </c>
      <c r="CG228" s="181">
        <f>SUM($AF228:BE228)-SUM($AF260:BE260)-SUM($C260:AB260)-SUM($BH260:CG260)</f>
        <v>0</v>
      </c>
      <c r="CH228" s="52"/>
      <c r="CI228" s="52"/>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f t="shared" si="114"/>
        <v>1</v>
      </c>
      <c r="DH228" s="67">
        <f t="shared" si="115"/>
        <v>0.99433142370636962</v>
      </c>
      <c r="DI228" s="67">
        <f t="shared" si="116"/>
        <v>0.994246204612385</v>
      </c>
      <c r="DJ228" s="53"/>
      <c r="DM228" s="188" t="str">
        <f t="shared" si="117"/>
        <v/>
      </c>
      <c r="DN228" s="188" t="str">
        <f t="shared" si="118"/>
        <v/>
      </c>
      <c r="DO228" s="188" t="str">
        <f t="shared" si="119"/>
        <v/>
      </c>
      <c r="DP228" s="188" t="str">
        <f t="shared" si="120"/>
        <v/>
      </c>
      <c r="DQ228" s="188" t="str">
        <f t="shared" si="121"/>
        <v/>
      </c>
      <c r="DR228" s="188" t="str">
        <f t="shared" si="122"/>
        <v/>
      </c>
      <c r="DS228" s="188" t="str">
        <f t="shared" si="123"/>
        <v/>
      </c>
      <c r="DT228" s="188" t="str">
        <f t="shared" si="124"/>
        <v/>
      </c>
      <c r="DU228" s="188" t="str">
        <f t="shared" si="125"/>
        <v/>
      </c>
      <c r="DV228" s="188" t="str">
        <f t="shared" si="126"/>
        <v/>
      </c>
      <c r="DW228" s="188" t="str">
        <f t="shared" si="127"/>
        <v/>
      </c>
      <c r="DX228" s="188" t="str">
        <f t="shared" si="128"/>
        <v/>
      </c>
      <c r="DY228" s="188" t="str">
        <f t="shared" si="129"/>
        <v/>
      </c>
      <c r="DZ228" s="188" t="str">
        <f t="shared" si="130"/>
        <v/>
      </c>
      <c r="EA228" s="188" t="str">
        <f t="shared" si="131"/>
        <v/>
      </c>
      <c r="EB228" s="188" t="str">
        <f t="shared" si="132"/>
        <v/>
      </c>
      <c r="EC228" s="188" t="str">
        <f t="shared" si="133"/>
        <v/>
      </c>
      <c r="ED228" s="188" t="str">
        <f t="shared" si="134"/>
        <v/>
      </c>
      <c r="EE228" s="188" t="str">
        <f t="shared" si="135"/>
        <v/>
      </c>
      <c r="EF228" s="188" t="str">
        <f t="shared" si="136"/>
        <v/>
      </c>
      <c r="EG228" s="188" t="str">
        <f t="shared" si="137"/>
        <v/>
      </c>
      <c r="EH228" s="188" t="str">
        <f t="shared" si="138"/>
        <v/>
      </c>
      <c r="EI228" s="188" t="str">
        <f t="shared" si="139"/>
        <v/>
      </c>
      <c r="EJ228" s="188" t="str">
        <f t="shared" si="140"/>
        <v/>
      </c>
      <c r="EK228" s="188" t="str">
        <f t="shared" si="141"/>
        <v/>
      </c>
    </row>
    <row r="229" spans="1:141" x14ac:dyDescent="0.3">
      <c r="B229" s="1">
        <v>25</v>
      </c>
      <c r="C229" s="15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f>VLOOKUP(AA101,DiaInc,$A$4,FALSE)*Diabetes_model!BC77</f>
        <v>5.6685762936304184E-3</v>
      </c>
      <c r="AC229" s="155"/>
      <c r="AD229" s="155"/>
      <c r="AE229" s="155"/>
      <c r="AF229" s="155"/>
      <c r="AG229" s="174">
        <f>D229*D67*PRODUCT($CJ229:CJ229)</f>
        <v>0</v>
      </c>
      <c r="AH229" s="174">
        <f>E229*E67*PRODUCT($CJ229:CK229)</f>
        <v>0</v>
      </c>
      <c r="AI229" s="174">
        <f>F229*F67*PRODUCT($CJ229:CL229)</f>
        <v>0</v>
      </c>
      <c r="AJ229" s="174">
        <f>G229*G67*PRODUCT($CJ229:CM229)</f>
        <v>0</v>
      </c>
      <c r="AK229" s="174">
        <f>H229*H67*PRODUCT($CJ229:CN229)</f>
        <v>0</v>
      </c>
      <c r="AL229" s="174">
        <f>I229*I67*PRODUCT($CJ229:CO229)</f>
        <v>0</v>
      </c>
      <c r="AM229" s="174">
        <f>J229*J67*PRODUCT($CJ229:CP229)</f>
        <v>0</v>
      </c>
      <c r="AN229" s="174">
        <f>K229*K67*PRODUCT($CJ229:CQ229)</f>
        <v>0</v>
      </c>
      <c r="AO229" s="174">
        <f>L229*L67*PRODUCT($CJ229:CR229)</f>
        <v>0</v>
      </c>
      <c r="AP229" s="174">
        <f>M229*M67*PRODUCT($CJ229:CS229)</f>
        <v>0</v>
      </c>
      <c r="AQ229" s="174">
        <f>N229*N67*PRODUCT($CJ229:CT229)</f>
        <v>0</v>
      </c>
      <c r="AR229" s="174">
        <f>O229*O67*PRODUCT($CJ229:CU229)</f>
        <v>0</v>
      </c>
      <c r="AS229" s="174">
        <f>P229*P67*PRODUCT($CJ229:CV229)</f>
        <v>0</v>
      </c>
      <c r="AT229" s="174">
        <f>Q229*Q67*PRODUCT($CJ229:CW229)</f>
        <v>0</v>
      </c>
      <c r="AU229" s="174">
        <f>R229*R67*PRODUCT($CJ229:CX229)</f>
        <v>0</v>
      </c>
      <c r="AV229" s="174">
        <f>S229*S67*PRODUCT($CJ229:CY229)</f>
        <v>0</v>
      </c>
      <c r="AW229" s="174">
        <f>T229*T67*PRODUCT($CJ229:CZ229)</f>
        <v>0</v>
      </c>
      <c r="AX229" s="174">
        <f>U229*U67*PRODUCT($CJ229:DA229)</f>
        <v>0</v>
      </c>
      <c r="AY229" s="174">
        <f>V229*V67*PRODUCT($CJ229:DB229)</f>
        <v>0</v>
      </c>
      <c r="AZ229" s="174">
        <f>W229*W67*PRODUCT($CJ229:DC229)</f>
        <v>0</v>
      </c>
      <c r="BA229" s="174">
        <f>X229*X67*PRODUCT($CJ229:DD229)</f>
        <v>0</v>
      </c>
      <c r="BB229" s="174">
        <f>Y229*Y67*PRODUCT($CJ229:DE229)</f>
        <v>0</v>
      </c>
      <c r="BC229" s="174">
        <f>Z229*Z67*PRODUCT($CJ229:DF229)</f>
        <v>0</v>
      </c>
      <c r="BD229" s="174">
        <f>AA229*AA67*PRODUCT($CJ229:DG229)</f>
        <v>0</v>
      </c>
      <c r="BE229" s="174">
        <f>AB229*AB67*PRODUCT($CJ229:DH229)</f>
        <v>0</v>
      </c>
      <c r="BI229" s="181">
        <f>SUM($AF229:AG229)-SUM($AF261:AG261)-SUM($C261:D261)-SUM($BH261:BI261)</f>
        <v>0</v>
      </c>
      <c r="BJ229" s="181">
        <f>SUM($AF229:AH229)-SUM($AF261:AH261)-SUM($C261:E261)-SUM($BH261:BJ261)</f>
        <v>0</v>
      </c>
      <c r="BK229" s="181">
        <f>SUM($AF229:AI229)-SUM($AF261:AI261)-SUM($C261:F261)-SUM($BH261:BK261)</f>
        <v>0</v>
      </c>
      <c r="BL229" s="181">
        <f>SUM($AF229:AJ229)-SUM($AF261:AJ261)-SUM($C261:G261)-SUM($BH261:BL261)</f>
        <v>0</v>
      </c>
      <c r="BM229" s="181">
        <f>SUM($AF229:AK229)-SUM($AF261:AK261)-SUM($C261:H261)-SUM($BH261:BM261)</f>
        <v>0</v>
      </c>
      <c r="BN229" s="181">
        <f>SUM($AF229:AL229)-SUM($AF261:AL261)-SUM($C261:I261)-SUM($BH261:BN261)</f>
        <v>0</v>
      </c>
      <c r="BO229" s="181">
        <f>SUM($AF229:AM229)-SUM($AF261:AM261)-SUM($C261:J261)-SUM($BH261:BO261)</f>
        <v>0</v>
      </c>
      <c r="BP229" s="181">
        <f>SUM($AF229:AN229)-SUM($AF261:AN261)-SUM($C261:K261)-SUM($BH261:BP261)</f>
        <v>0</v>
      </c>
      <c r="BQ229" s="181">
        <f>SUM($AF229:AO229)-SUM($AF261:AO261)-SUM($C261:L261)-SUM($BH261:BQ261)</f>
        <v>0</v>
      </c>
      <c r="BR229" s="181">
        <f>SUM($AF229:AP229)-SUM($AF261:AP261)-SUM($C261:M261)-SUM($BH261:BR261)</f>
        <v>0</v>
      </c>
      <c r="BS229" s="181">
        <f>SUM($AF229:AQ229)-SUM($AF261:AQ261)-SUM($C261:N261)-SUM($BH261:BS261)</f>
        <v>0</v>
      </c>
      <c r="BT229" s="181">
        <f>SUM($AF229:AR229)-SUM($AF261:AR261)-SUM($C261:O261)-SUM($BH261:BT261)</f>
        <v>0</v>
      </c>
      <c r="BU229" s="181">
        <f>SUM($AF229:AS229)-SUM($AF261:AS261)-SUM($C261:P261)-SUM($BH261:BU261)</f>
        <v>0</v>
      </c>
      <c r="BV229" s="181">
        <f>SUM($AF229:AT229)-SUM($AF261:AT261)-SUM($C261:Q261)-SUM($BH261:BV261)</f>
        <v>0</v>
      </c>
      <c r="BW229" s="181">
        <f>SUM($AF229:AU229)-SUM($AF261:AU261)-SUM($C261:R261)-SUM($BH261:BW261)</f>
        <v>0</v>
      </c>
      <c r="BX229" s="181">
        <f>SUM($AF229:AV229)-SUM($AF261:AV261)-SUM($C261:S261)-SUM($BH261:BX261)</f>
        <v>0</v>
      </c>
      <c r="BY229" s="181">
        <f>SUM($AF229:AW229)-SUM($AF261:AW261)-SUM($C261:T261)-SUM($BH261:BY261)</f>
        <v>0</v>
      </c>
      <c r="BZ229" s="181">
        <f>SUM($AF229:AX229)-SUM($AF261:AX261)-SUM($C261:U261)-SUM($BH261:BZ261)</f>
        <v>0</v>
      </c>
      <c r="CA229" s="181">
        <f>SUM($AF229:AY229)-SUM($AF261:AY261)-SUM($C261:V261)-SUM($BH261:CA261)</f>
        <v>0</v>
      </c>
      <c r="CB229" s="181">
        <f>SUM($AF229:AZ229)-SUM($AF261:AZ261)-SUM($C261:W261)-SUM($BH261:CB261)</f>
        <v>0</v>
      </c>
      <c r="CC229" s="181">
        <f>SUM($AF229:BA229)-SUM($AF261:BA261)-SUM($C261:X261)-SUM($BH261:CC261)</f>
        <v>0</v>
      </c>
      <c r="CD229" s="181">
        <f>SUM($AF229:BB229)-SUM($AF261:BB261)-SUM($C261:Y261)-SUM($BH261:CD261)</f>
        <v>0</v>
      </c>
      <c r="CE229" s="181">
        <f>SUM($AF229:BC229)-SUM($AF261:BC261)-SUM($C261:Z261)-SUM($BH261:CE261)</f>
        <v>0</v>
      </c>
      <c r="CF229" s="181">
        <f>SUM($AF229:BD229)-SUM($AF261:BD261)-SUM($C261:AA261)-SUM($BH261:CF261)</f>
        <v>0</v>
      </c>
      <c r="CG229" s="181">
        <f>SUM($AF229:BE229)-SUM($AF261:BE261)-SUM($C261:AB261)-SUM($BH261:CG261)</f>
        <v>0</v>
      </c>
      <c r="CH229" s="52"/>
      <c r="CI229" s="52"/>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f t="shared" si="115"/>
        <v>1</v>
      </c>
      <c r="DI229" s="67">
        <f t="shared" si="116"/>
        <v>0.99433142370636962</v>
      </c>
      <c r="DJ229" s="53"/>
      <c r="DK229" s="53"/>
      <c r="DM229" s="188" t="str">
        <f t="shared" si="117"/>
        <v/>
      </c>
      <c r="DN229" s="188" t="str">
        <f t="shared" si="118"/>
        <v/>
      </c>
      <c r="DO229" s="188" t="str">
        <f t="shared" si="119"/>
        <v/>
      </c>
      <c r="DP229" s="188" t="str">
        <f t="shared" si="120"/>
        <v/>
      </c>
      <c r="DQ229" s="188" t="str">
        <f t="shared" si="121"/>
        <v/>
      </c>
      <c r="DR229" s="188" t="str">
        <f t="shared" si="122"/>
        <v/>
      </c>
      <c r="DS229" s="188" t="str">
        <f t="shared" si="123"/>
        <v/>
      </c>
      <c r="DT229" s="188" t="str">
        <f t="shared" si="124"/>
        <v/>
      </c>
      <c r="DU229" s="188" t="str">
        <f t="shared" si="125"/>
        <v/>
      </c>
      <c r="DV229" s="188" t="str">
        <f t="shared" si="126"/>
        <v/>
      </c>
      <c r="DW229" s="188" t="str">
        <f t="shared" si="127"/>
        <v/>
      </c>
      <c r="DX229" s="188" t="str">
        <f t="shared" si="128"/>
        <v/>
      </c>
      <c r="DY229" s="188" t="str">
        <f t="shared" si="129"/>
        <v/>
      </c>
      <c r="DZ229" s="188" t="str">
        <f t="shared" si="130"/>
        <v/>
      </c>
      <c r="EA229" s="188" t="str">
        <f t="shared" si="131"/>
        <v/>
      </c>
      <c r="EB229" s="188" t="str">
        <f t="shared" si="132"/>
        <v/>
      </c>
      <c r="EC229" s="188" t="str">
        <f t="shared" si="133"/>
        <v/>
      </c>
      <c r="ED229" s="188" t="str">
        <f t="shared" si="134"/>
        <v/>
      </c>
      <c r="EE229" s="188" t="str">
        <f t="shared" si="135"/>
        <v/>
      </c>
      <c r="EF229" s="188" t="str">
        <f t="shared" si="136"/>
        <v/>
      </c>
      <c r="EG229" s="188" t="str">
        <f t="shared" si="137"/>
        <v/>
      </c>
      <c r="EH229" s="188" t="str">
        <f t="shared" si="138"/>
        <v/>
      </c>
      <c r="EI229" s="188" t="str">
        <f t="shared" si="139"/>
        <v/>
      </c>
      <c r="EJ229" s="188" t="str">
        <f t="shared" si="140"/>
        <v/>
      </c>
      <c r="EK229" s="188" t="str">
        <f t="shared" si="141"/>
        <v/>
      </c>
    </row>
    <row r="230" spans="1:141" x14ac:dyDescent="0.3">
      <c r="C230" s="12"/>
      <c r="D230" s="12"/>
      <c r="E230" s="12"/>
      <c r="F230" s="12"/>
      <c r="G230" s="12"/>
      <c r="H230" s="12"/>
      <c r="I230" s="12"/>
      <c r="J230" s="12"/>
      <c r="K230" s="12"/>
      <c r="L230" s="155"/>
      <c r="M230" s="155"/>
      <c r="N230" s="155"/>
      <c r="O230" s="155"/>
      <c r="P230" s="155"/>
      <c r="Q230" s="155"/>
      <c r="R230" s="155"/>
      <c r="S230" s="155"/>
      <c r="T230" s="155"/>
      <c r="U230" s="155"/>
      <c r="V230" s="155"/>
      <c r="W230" s="155"/>
      <c r="X230" s="155"/>
      <c r="Y230" s="155"/>
      <c r="Z230" s="155"/>
      <c r="AA230" s="155"/>
      <c r="AB230" s="155"/>
      <c r="AC230" s="155"/>
      <c r="AD230" s="155"/>
      <c r="AE230" s="5" t="s">
        <v>278</v>
      </c>
      <c r="AF230" s="12">
        <f>SUM(AF205:AF229)</f>
        <v>0</v>
      </c>
      <c r="AG230" s="12">
        <f>SUM(AG205:AG229)</f>
        <v>0.39591507899435302</v>
      </c>
      <c r="AH230" s="12">
        <f t="shared" ref="AH230:BE230" si="142">SUM(AH205:AH229)</f>
        <v>0.39849215313422987</v>
      </c>
      <c r="AI230" s="12">
        <f t="shared" si="142"/>
        <v>0.40067289479239243</v>
      </c>
      <c r="AJ230" s="12">
        <f t="shared" si="142"/>
        <v>0.40246137807544141</v>
      </c>
      <c r="AK230" s="12">
        <f t="shared" si="142"/>
        <v>0.61663986097576939</v>
      </c>
      <c r="AL230" s="12">
        <f>SUM(AL205:AL229)</f>
        <v>0.61610754112726573</v>
      </c>
      <c r="AM230" s="12">
        <f t="shared" si="142"/>
        <v>0.61482630527055671</v>
      </c>
      <c r="AN230" s="12">
        <f t="shared" si="142"/>
        <v>0.61275619969905293</v>
      </c>
      <c r="AO230" s="12">
        <f t="shared" si="142"/>
        <v>0.60998646622007657</v>
      </c>
      <c r="AP230" s="12">
        <f t="shared" si="142"/>
        <v>0.92222901560736159</v>
      </c>
      <c r="AQ230" s="12">
        <f t="shared" si="142"/>
        <v>0.91068415072702358</v>
      </c>
      <c r="AR230" s="12">
        <f t="shared" si="142"/>
        <v>0.89765811334808021</v>
      </c>
      <c r="AS230" s="12">
        <f t="shared" si="142"/>
        <v>0.88333253322692817</v>
      </c>
      <c r="AT230" s="12">
        <f t="shared" si="142"/>
        <v>0.86770503974249258</v>
      </c>
      <c r="AU230" s="12">
        <f t="shared" si="142"/>
        <v>1.1617680111637081</v>
      </c>
      <c r="AV230" s="12">
        <f t="shared" si="142"/>
        <v>1.1304548273641195</v>
      </c>
      <c r="AW230" s="12">
        <f t="shared" si="142"/>
        <v>1.0976819597184961</v>
      </c>
      <c r="AX230" s="12">
        <f t="shared" si="142"/>
        <v>1.0638612209547484</v>
      </c>
      <c r="AY230" s="12">
        <f t="shared" si="142"/>
        <v>1.029075276363097</v>
      </c>
      <c r="AZ230" s="12">
        <f t="shared" si="142"/>
        <v>1.0644374240635528</v>
      </c>
      <c r="BA230" s="12">
        <f t="shared" si="142"/>
        <v>1.0228585186475811</v>
      </c>
      <c r="BB230" s="12">
        <f t="shared" si="142"/>
        <v>0.97899910376175037</v>
      </c>
      <c r="BC230" s="12">
        <f t="shared" si="142"/>
        <v>0.93391658535127231</v>
      </c>
      <c r="BD230" s="12">
        <f t="shared" si="142"/>
        <v>0.8873274286116507</v>
      </c>
      <c r="BE230" s="12">
        <f t="shared" si="142"/>
        <v>0.83932966674435205</v>
      </c>
      <c r="BF230" s="12"/>
      <c r="BG230" s="5" t="s">
        <v>278</v>
      </c>
      <c r="BH230" s="34"/>
      <c r="BI230" s="66">
        <f t="shared" ref="BI230:CG230" si="143">SUM(BI205:BI229)</f>
        <v>0.39591507899435302</v>
      </c>
      <c r="BJ230" s="66">
        <f t="shared" si="143"/>
        <v>0.79266277190893164</v>
      </c>
      <c r="BK230" s="66">
        <f t="shared" si="143"/>
        <v>1.1892583984353704</v>
      </c>
      <c r="BL230" s="66">
        <f t="shared" si="143"/>
        <v>1.5847646800766571</v>
      </c>
      <c r="BM230" s="66">
        <f t="shared" si="143"/>
        <v>2.191275868537006</v>
      </c>
      <c r="BN230" s="66">
        <f t="shared" si="143"/>
        <v>2.7912385804433457</v>
      </c>
      <c r="BO230" s="66">
        <f t="shared" si="143"/>
        <v>3.3829852410115926</v>
      </c>
      <c r="BP230" s="66">
        <f t="shared" si="143"/>
        <v>3.9642693256951942</v>
      </c>
      <c r="BQ230" s="66">
        <f t="shared" si="143"/>
        <v>4.5341026949018817</v>
      </c>
      <c r="BR230" s="66">
        <f t="shared" si="143"/>
        <v>5.4067448310690924</v>
      </c>
      <c r="BS230" s="66">
        <f t="shared" si="143"/>
        <v>6.2497094185251516</v>
      </c>
      <c r="BT230" s="66">
        <f t="shared" si="143"/>
        <v>7.0592746825564072</v>
      </c>
      <c r="BU230" s="66">
        <f t="shared" si="143"/>
        <v>7.833239174689604</v>
      </c>
      <c r="BV230" s="66">
        <f t="shared" si="143"/>
        <v>8.5673951778956905</v>
      </c>
      <c r="BW230" s="66">
        <f t="shared" si="143"/>
        <v>9.5699740570880074</v>
      </c>
      <c r="BX230" s="66">
        <f t="shared" si="143"/>
        <v>10.506657553657837</v>
      </c>
      <c r="BY230" s="66">
        <f t="shared" si="143"/>
        <v>11.371754383920923</v>
      </c>
      <c r="BZ230" s="66">
        <f t="shared" si="143"/>
        <v>12.165894267720601</v>
      </c>
      <c r="CA230" s="66">
        <f t="shared" si="143"/>
        <v>12.885501549946978</v>
      </c>
      <c r="CB230" s="66">
        <f t="shared" si="143"/>
        <v>13.642997833863099</v>
      </c>
      <c r="CC230" s="66">
        <f t="shared" si="143"/>
        <v>14.29845103349072</v>
      </c>
      <c r="CD230" s="66">
        <f t="shared" si="143"/>
        <v>14.847624600174854</v>
      </c>
      <c r="CE230" s="66">
        <f t="shared" si="143"/>
        <v>15.299389167551286</v>
      </c>
      <c r="CF230" s="66">
        <f t="shared" si="143"/>
        <v>15.637751817973497</v>
      </c>
      <c r="CG230" s="66">
        <f t="shared" si="143"/>
        <v>15.853487757979691</v>
      </c>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f t="shared" si="115"/>
        <v>1</v>
      </c>
      <c r="DJ230" s="53"/>
      <c r="DK230" s="53"/>
      <c r="DL230" s="53"/>
      <c r="DM230" s="188">
        <f t="shared" si="117"/>
        <v>5.6685762936304184E-3</v>
      </c>
      <c r="DN230" s="188">
        <f t="shared" si="118"/>
        <v>1.1380314549582602E-2</v>
      </c>
      <c r="DO230" s="188">
        <f t="shared" si="119"/>
        <v>1.7131274016538196E-2</v>
      </c>
      <c r="DP230" s="188">
        <f t="shared" si="120"/>
        <v>2.2917348746790939E-2</v>
      </c>
      <c r="DQ230" s="188">
        <f t="shared" si="121"/>
        <v>3.1825412584694054E-2</v>
      </c>
      <c r="DR230" s="188">
        <f t="shared" si="122"/>
        <v>4.0745664366663825E-2</v>
      </c>
      <c r="DS230" s="188">
        <f t="shared" si="123"/>
        <v>4.9670274967107658E-2</v>
      </c>
      <c r="DT230" s="188">
        <f t="shared" si="124"/>
        <v>5.858770716302799E-2</v>
      </c>
      <c r="DU230" s="188">
        <f t="shared" si="125"/>
        <v>6.7492879586553145E-2</v>
      </c>
      <c r="DV230" s="188">
        <f t="shared" si="126"/>
        <v>8.111369054363686E-2</v>
      </c>
      <c r="DW230" s="188">
        <f t="shared" si="127"/>
        <v>9.4614622706248874E-2</v>
      </c>
      <c r="DX230" s="188">
        <f t="shared" si="128"/>
        <v>0.10797779754830264</v>
      </c>
      <c r="DY230" s="188">
        <f t="shared" si="129"/>
        <v>0.12119218481513072</v>
      </c>
      <c r="DZ230" s="188">
        <f t="shared" si="130"/>
        <v>0.13423416124062787</v>
      </c>
      <c r="EA230" s="188">
        <f t="shared" si="131"/>
        <v>0.15202649937163529</v>
      </c>
      <c r="EB230" s="188">
        <f t="shared" si="132"/>
        <v>0.16945926312275345</v>
      </c>
      <c r="EC230" s="188">
        <f t="shared" si="133"/>
        <v>0.18650035604178616</v>
      </c>
      <c r="ED230" s="188">
        <f t="shared" si="134"/>
        <v>0.20315109864365319</v>
      </c>
      <c r="EE230" s="188">
        <f t="shared" si="135"/>
        <v>0.21938701873668884</v>
      </c>
      <c r="EF230" s="188">
        <f t="shared" si="136"/>
        <v>0.23702353308040736</v>
      </c>
      <c r="EG230" s="188">
        <f t="shared" si="137"/>
        <v>0.25420301459640376</v>
      </c>
      <c r="EH230" s="188">
        <f t="shared" si="138"/>
        <v>0.27089064546966402</v>
      </c>
      <c r="EI230" s="188">
        <f t="shared" si="139"/>
        <v>0.28710212441693039</v>
      </c>
      <c r="EJ230" s="188">
        <f t="shared" si="140"/>
        <v>0.30274921581384134</v>
      </c>
      <c r="EK230" s="188">
        <f t="shared" si="141"/>
        <v>0.31776773865423508</v>
      </c>
    </row>
    <row r="233" spans="1:141" s="168" customFormat="1" x14ac:dyDescent="0.3">
      <c r="A233" s="167" t="s">
        <v>280</v>
      </c>
      <c r="AF233" s="167" t="s">
        <v>281</v>
      </c>
      <c r="BH233" s="167" t="s">
        <v>339</v>
      </c>
    </row>
    <row r="234" spans="1:141" x14ac:dyDescent="0.3">
      <c r="A234" s="1"/>
      <c r="C234" s="1"/>
    </row>
    <row r="235" spans="1:141" x14ac:dyDescent="0.3">
      <c r="A235" s="1"/>
      <c r="C235" s="1" t="s">
        <v>13</v>
      </c>
      <c r="AF235" s="1" t="s">
        <v>13</v>
      </c>
      <c r="BH235" s="1" t="s">
        <v>13</v>
      </c>
    </row>
    <row r="236" spans="1:141" x14ac:dyDescent="0.3">
      <c r="C236" s="1">
        <v>0</v>
      </c>
      <c r="D236" s="1">
        <v>1</v>
      </c>
      <c r="E236" s="1">
        <v>2</v>
      </c>
      <c r="F236" s="1">
        <v>3</v>
      </c>
      <c r="G236" s="1">
        <v>4</v>
      </c>
      <c r="H236" s="1">
        <v>5</v>
      </c>
      <c r="I236" s="1">
        <v>6</v>
      </c>
      <c r="J236" s="1">
        <v>7</v>
      </c>
      <c r="K236" s="1">
        <v>8</v>
      </c>
      <c r="L236" s="1">
        <v>9</v>
      </c>
      <c r="M236" s="1">
        <v>10</v>
      </c>
      <c r="N236" s="1">
        <v>11</v>
      </c>
      <c r="O236" s="1">
        <v>12</v>
      </c>
      <c r="P236" s="1">
        <v>13</v>
      </c>
      <c r="Q236" s="1">
        <v>14</v>
      </c>
      <c r="R236" s="1">
        <v>15</v>
      </c>
      <c r="S236" s="1">
        <v>16</v>
      </c>
      <c r="T236" s="1">
        <v>17</v>
      </c>
      <c r="U236" s="1">
        <v>18</v>
      </c>
      <c r="V236" s="1">
        <v>19</v>
      </c>
      <c r="W236" s="1">
        <v>20</v>
      </c>
      <c r="X236" s="1">
        <v>21</v>
      </c>
      <c r="Y236" s="1">
        <v>22</v>
      </c>
      <c r="Z236" s="1">
        <v>23</v>
      </c>
      <c r="AA236" s="1">
        <v>24</v>
      </c>
      <c r="AB236" s="1">
        <v>25</v>
      </c>
      <c r="AC236" s="1"/>
      <c r="AF236" s="1">
        <v>0</v>
      </c>
      <c r="AG236" s="1">
        <v>1</v>
      </c>
      <c r="AH236" s="1">
        <v>2</v>
      </c>
      <c r="AI236" s="1">
        <v>3</v>
      </c>
      <c r="AJ236" s="1">
        <v>4</v>
      </c>
      <c r="AK236" s="1">
        <v>5</v>
      </c>
      <c r="AL236" s="1">
        <v>6</v>
      </c>
      <c r="AM236" s="1">
        <v>7</v>
      </c>
      <c r="AN236" s="1">
        <v>8</v>
      </c>
      <c r="AO236" s="1">
        <v>9</v>
      </c>
      <c r="AP236" s="1">
        <v>10</v>
      </c>
      <c r="AQ236" s="1">
        <v>11</v>
      </c>
      <c r="AR236" s="1">
        <v>12</v>
      </c>
      <c r="AS236" s="1">
        <v>13</v>
      </c>
      <c r="AT236" s="1">
        <v>14</v>
      </c>
      <c r="AU236" s="1">
        <v>15</v>
      </c>
      <c r="AV236" s="1">
        <v>16</v>
      </c>
      <c r="AW236" s="1">
        <v>17</v>
      </c>
      <c r="AX236" s="1">
        <v>18</v>
      </c>
      <c r="AY236" s="1">
        <v>19</v>
      </c>
      <c r="AZ236" s="1">
        <v>20</v>
      </c>
      <c r="BA236" s="1">
        <v>21</v>
      </c>
      <c r="BB236" s="1">
        <v>22</v>
      </c>
      <c r="BC236" s="1">
        <v>23</v>
      </c>
      <c r="BD236" s="1">
        <v>24</v>
      </c>
      <c r="BE236" s="1">
        <v>25</v>
      </c>
      <c r="BH236" s="1">
        <v>0</v>
      </c>
      <c r="BI236" s="1">
        <v>1</v>
      </c>
      <c r="BJ236" s="1">
        <v>2</v>
      </c>
      <c r="BK236" s="1">
        <v>3</v>
      </c>
      <c r="BL236" s="1">
        <v>4</v>
      </c>
      <c r="BM236" s="1">
        <v>5</v>
      </c>
      <c r="BN236" s="1">
        <v>6</v>
      </c>
      <c r="BO236" s="1">
        <v>7</v>
      </c>
      <c r="BP236" s="1">
        <v>8</v>
      </c>
      <c r="BQ236" s="1">
        <v>9</v>
      </c>
      <c r="BR236" s="1">
        <v>10</v>
      </c>
      <c r="BS236" s="1">
        <v>11</v>
      </c>
      <c r="BT236" s="1">
        <v>12</v>
      </c>
      <c r="BU236" s="1">
        <v>13</v>
      </c>
      <c r="BV236" s="1">
        <v>14</v>
      </c>
      <c r="BW236" s="1">
        <v>15</v>
      </c>
      <c r="BX236" s="1">
        <v>16</v>
      </c>
      <c r="BY236" s="1">
        <v>17</v>
      </c>
      <c r="BZ236" s="1">
        <v>18</v>
      </c>
      <c r="CA236" s="1">
        <v>19</v>
      </c>
      <c r="CB236" s="1">
        <v>20</v>
      </c>
      <c r="CC236" s="1">
        <v>21</v>
      </c>
      <c r="CD236" s="1">
        <v>22</v>
      </c>
      <c r="CE236" s="1">
        <v>23</v>
      </c>
      <c r="CF236" s="1">
        <v>24</v>
      </c>
      <c r="CG236" s="1">
        <v>25</v>
      </c>
    </row>
    <row r="237" spans="1:141" x14ac:dyDescent="0.3">
      <c r="A237" s="9" t="s">
        <v>12</v>
      </c>
      <c r="B237" s="1">
        <v>1</v>
      </c>
      <c r="C237" s="156"/>
      <c r="D237" s="156">
        <f t="shared" ref="D237:AB237" si="144">(VLOOKUP(C77,DiaMort,$A$4,FALSE)-1)*C141*BH205</f>
        <v>0</v>
      </c>
      <c r="E237" s="156">
        <f t="shared" si="144"/>
        <v>6.6135553276141276E-4</v>
      </c>
      <c r="F237" s="156">
        <f t="shared" si="144"/>
        <v>1.4560609520689173E-3</v>
      </c>
      <c r="G237" s="156">
        <f t="shared" si="144"/>
        <v>2.3876358559106353E-3</v>
      </c>
      <c r="H237" s="156">
        <f t="shared" si="144"/>
        <v>3.3699662714343449E-3</v>
      </c>
      <c r="I237" s="156">
        <f t="shared" si="144"/>
        <v>5.2006539126652493E-3</v>
      </c>
      <c r="J237" s="156">
        <f t="shared" si="144"/>
        <v>7.2778951405832633E-3</v>
      </c>
      <c r="K237" s="156">
        <f t="shared" si="144"/>
        <v>9.8581383048483382E-3</v>
      </c>
      <c r="L237" s="156">
        <f t="shared" si="144"/>
        <v>1.2477084780485507E-2</v>
      </c>
      <c r="M237" s="156">
        <f t="shared" si="144"/>
        <v>1.535118526451754E-2</v>
      </c>
      <c r="N237" s="156">
        <f t="shared" si="144"/>
        <v>2.0555932311623684E-2</v>
      </c>
      <c r="O237" s="156">
        <f t="shared" si="144"/>
        <v>2.65219302733175E-2</v>
      </c>
      <c r="P237" s="156">
        <f t="shared" si="144"/>
        <v>3.2759880980917991E-2</v>
      </c>
      <c r="Q237" s="156">
        <f t="shared" si="144"/>
        <v>4.0180145738147655E-2</v>
      </c>
      <c r="R237" s="156">
        <f t="shared" si="144"/>
        <v>4.8224744332215533E-2</v>
      </c>
      <c r="S237" s="156">
        <f t="shared" si="144"/>
        <v>5.8497847309186751E-2</v>
      </c>
      <c r="T237" s="156">
        <f t="shared" si="144"/>
        <v>7.0569563438500432E-2</v>
      </c>
      <c r="U237" s="156">
        <f t="shared" si="144"/>
        <v>8.2010936858595368E-2</v>
      </c>
      <c r="V237" s="156">
        <f t="shared" si="144"/>
        <v>9.4714243038268295E-2</v>
      </c>
      <c r="W237" s="156">
        <f t="shared" si="144"/>
        <v>6.3136751486273721E-2</v>
      </c>
      <c r="X237" s="156">
        <f t="shared" si="144"/>
        <v>7.41102123155509E-2</v>
      </c>
      <c r="Y237" s="156">
        <f t="shared" si="144"/>
        <v>8.6274661760211396E-2</v>
      </c>
      <c r="Z237" s="156">
        <f t="shared" si="144"/>
        <v>9.6038891933210108E-2</v>
      </c>
      <c r="AA237" s="156">
        <f t="shared" si="144"/>
        <v>0.11097823263187141</v>
      </c>
      <c r="AB237" s="156">
        <f t="shared" si="144"/>
        <v>0.12915431831509208</v>
      </c>
      <c r="AC237" s="52"/>
      <c r="AG237" s="180">
        <f>C141*BH205</f>
        <v>0</v>
      </c>
      <c r="AH237" s="180">
        <f>D141*BI205</f>
        <v>9.2960860547874077E-4</v>
      </c>
      <c r="AI237" s="180">
        <f t="shared" ref="AI237:BE237" si="145">E141*BJ205</f>
        <v>2.0466552770688614E-3</v>
      </c>
      <c r="AJ237" s="180">
        <f t="shared" si="145"/>
        <v>3.3560872003846149E-3</v>
      </c>
      <c r="AK237" s="180">
        <f t="shared" si="145"/>
        <v>4.7368616287491276E-3</v>
      </c>
      <c r="AL237" s="180">
        <f t="shared" si="145"/>
        <v>7.3100962974394518E-3</v>
      </c>
      <c r="AM237" s="180">
        <f t="shared" si="145"/>
        <v>1.0229889397324861E-2</v>
      </c>
      <c r="AN237" s="180">
        <f t="shared" si="145"/>
        <v>1.3856707547183482E-2</v>
      </c>
      <c r="AO237" s="180">
        <f t="shared" si="145"/>
        <v>1.7537927496875539E-2</v>
      </c>
      <c r="AP237" s="180">
        <f t="shared" si="145"/>
        <v>2.1577794725038055E-2</v>
      </c>
      <c r="AQ237" s="180">
        <f t="shared" si="145"/>
        <v>2.889364437723323E-2</v>
      </c>
      <c r="AR237" s="180">
        <f t="shared" si="145"/>
        <v>3.7279516681502527E-2</v>
      </c>
      <c r="AS237" s="180">
        <f t="shared" si="145"/>
        <v>4.6047648754315447E-2</v>
      </c>
      <c r="AT237" s="180">
        <f t="shared" si="145"/>
        <v>5.6477654449512048E-2</v>
      </c>
      <c r="AU237" s="180">
        <f t="shared" si="145"/>
        <v>6.7785230647510714E-2</v>
      </c>
      <c r="AV237" s="180">
        <f t="shared" si="145"/>
        <v>8.222521709850017E-2</v>
      </c>
      <c r="AW237" s="180">
        <f t="shared" si="145"/>
        <v>9.919335396408363E-2</v>
      </c>
      <c r="AX237" s="180">
        <f t="shared" si="145"/>
        <v>0.1152754741898064</v>
      </c>
      <c r="AY237" s="180">
        <f t="shared" si="145"/>
        <v>0.13313138097166652</v>
      </c>
      <c r="AZ237" s="180">
        <f t="shared" si="145"/>
        <v>0.15360806397691792</v>
      </c>
      <c r="BA237" s="180">
        <f t="shared" si="145"/>
        <v>0.18030585937233473</v>
      </c>
      <c r="BB237" s="180">
        <f t="shared" si="145"/>
        <v>0.20990126117164376</v>
      </c>
      <c r="BC237" s="180">
        <f t="shared" si="145"/>
        <v>0.23365706833295169</v>
      </c>
      <c r="BD237" s="180">
        <f t="shared" si="145"/>
        <v>0.27000362002894512</v>
      </c>
      <c r="BE237" s="180">
        <f t="shared" si="145"/>
        <v>0.31422498503035945</v>
      </c>
      <c r="BI237" s="194">
        <f>SUMPRODUCT(CHOOSE({1,2,3,4},D302,D367,D432,D497),CHOOSE({1,2,3,4},DL205,DL205,DL205,DL205))</f>
        <v>0</v>
      </c>
      <c r="BJ237" s="194">
        <f>SUMPRODUCT(CHOOSE({1,2,3,4},E302,E367,E432,E497),CHOOSE({1,2,3,4},DM205,DM205,DM205,DM205))</f>
        <v>1.5349608141108518E-4</v>
      </c>
      <c r="BK237" s="194">
        <f>SUMPRODUCT(CHOOSE({1,2,3,4},F302,F367,F432,F497),CHOOSE({1,2,3,4},DN205,DN205,DN205,DN205))</f>
        <v>5.7455203681600064E-4</v>
      </c>
      <c r="BL237" s="194">
        <f>SUMPRODUCT(CHOOSE({1,2,3,4},G302,G367,G432,G497),CHOOSE({1,2,3,4},DO205,DO205,DO205,DO205))</f>
        <v>1.2113733778593226E-3</v>
      </c>
      <c r="BM237" s="194">
        <f>SUMPRODUCT(CHOOSE({1,2,3,4},H302,H367,H432,H497),CHOOSE({1,2,3,4},DP205,DP205,DP205,DP205))</f>
        <v>2.021844615237349E-3</v>
      </c>
      <c r="BN237" s="194">
        <f>SUMPRODUCT(CHOOSE({1,2,3,4},I302,I367,I432,I497),CHOOSE({1,2,3,4},DQ205,DQ205,DQ205,DQ205))</f>
        <v>3.6340790108210881E-3</v>
      </c>
      <c r="BO237" s="194">
        <f>SUMPRODUCT(CHOOSE({1,2,3,4},J302,J367,J432,J497),CHOOSE({1,2,3,4},DR205,DR205,DR205,DR205))</f>
        <v>5.5718601644015936E-3</v>
      </c>
      <c r="BP237" s="194">
        <f>SUMPRODUCT(CHOOSE({1,2,3,4},K302,K367,K432,K497),CHOOSE({1,2,3,4},DS205,DS205,DS205,DS205))</f>
        <v>7.7572691634198885E-3</v>
      </c>
      <c r="BQ237" s="194">
        <f>SUMPRODUCT(CHOOSE({1,2,3,4},L302,L367,L432,L497),CHOOSE({1,2,3,4},DT205,DT205,DT205,DT205))</f>
        <v>1.0138084736028797E-2</v>
      </c>
      <c r="BR237" s="194">
        <f>SUMPRODUCT(CHOOSE({1,2,3,4},M302,M367,M432,M497),CHOOSE({1,2,3,4},DU205,DU205,DU205,DU205))</f>
        <v>1.26578994505955E-2</v>
      </c>
      <c r="BS237" s="194">
        <f>SUMPRODUCT(CHOOSE({1,2,3,4},N302,N367,N432,N497),CHOOSE({1,2,3,4},DV205,DV205,DV205,DV205))</f>
        <v>1.8269986582106684E-2</v>
      </c>
      <c r="BT237" s="194">
        <f>SUMPRODUCT(CHOOSE({1,2,3,4},O302,O367,O432,O497),CHOOSE({1,2,3,4},DW205,DW205,DW205,DW205))</f>
        <v>2.4291402362003962E-2</v>
      </c>
      <c r="BU237" s="194">
        <f>SUMPRODUCT(CHOOSE({1,2,3,4},P302,P367,P432,P497),CHOOSE({1,2,3,4},DX205,DX205,DX205,DX205))</f>
        <v>3.0560511358498202E-2</v>
      </c>
      <c r="BV237" s="194">
        <f>SUMPRODUCT(CHOOSE({1,2,3,4},Q302,Q367,Q432,Q497),CHOOSE({1,2,3,4},DY205,DY205,DY205,DY205))</f>
        <v>3.689123634874894E-2</v>
      </c>
      <c r="BW237" s="194">
        <f>SUMPRODUCT(CHOOSE({1,2,3,4},R302,R367,R432,R497),CHOOSE({1,2,3,4},DZ205,DZ205,DZ205,DZ205))</f>
        <v>4.3179156991665066E-2</v>
      </c>
      <c r="BX237" s="194">
        <f>SUMPRODUCT(CHOOSE({1,2,3,4},S302,S367,S432,S497),CHOOSE({1,2,3,4},EA205,EA205,EA205,EA205))</f>
        <v>5.3048266386602247E-2</v>
      </c>
      <c r="BY237" s="194">
        <f>SUMPRODUCT(CHOOSE({1,2,3,4},T302,T367,T432,T497),CHOOSE({1,2,3,4},EB205,EB205,EB205,EB205))</f>
        <v>6.2822212052826482E-2</v>
      </c>
      <c r="BZ237" s="194">
        <f>SUMPRODUCT(CHOOSE({1,2,3,4},U302,U367,U432,U497),CHOOSE({1,2,3,4},EC205,EC205,EC205,EC205))</f>
        <v>7.2434926106668018E-2</v>
      </c>
      <c r="CA237" s="194">
        <f>SUMPRODUCT(CHOOSE({1,2,3,4},V302,V367,V432,V497),CHOOSE({1,2,3,4},ED205,ED205,ED205,ED205))</f>
        <v>8.1622370126783514E-2</v>
      </c>
      <c r="CB237" s="194">
        <f>SUMPRODUCT(CHOOSE({1,2,3,4},W302,W367,W432,W497),CHOOSE({1,2,3,4},EE205,EE205,EE205,EE205))</f>
        <v>9.0196324684240298E-2</v>
      </c>
      <c r="CC237" s="194">
        <f>SUMPRODUCT(CHOOSE({1,2,3,4},X302,X367,X432,X497),CHOOSE({1,2,3,4},EF205,EF205,EF205,EF205))</f>
        <v>0.1129892473320781</v>
      </c>
      <c r="CD237" s="194">
        <f>SUMPRODUCT(CHOOSE({1,2,3,4},Y302,Y367,Y432,Y497),CHOOSE({1,2,3,4},EG205,EG205,EG205,EG205))</f>
        <v>0.1336496141457601</v>
      </c>
      <c r="CE237" s="194">
        <f>SUMPRODUCT(CHOOSE({1,2,3,4},Z302,Z367,Z432,Z497),CHOOSE({1,2,3,4},EH205,EH205,EH205,EH205))</f>
        <v>0.15245605770867998</v>
      </c>
      <c r="CF237" s="194">
        <f>SUMPRODUCT(CHOOSE({1,2,3,4},AA302,AA367,AA432,AA497),CHOOSE({1,2,3,4},EI205,EI205,EI205,EI205))</f>
        <v>0.16798292552862412</v>
      </c>
      <c r="CG237" s="194">
        <f>SUMPRODUCT(CHOOSE({1,2,3,4},AB302,AB367,AB432,AB497),CHOOSE({1,2,3,4},EJ205,EJ205,EJ205,EJ205))</f>
        <v>0.18021442339270857</v>
      </c>
    </row>
    <row r="238" spans="1:141" x14ac:dyDescent="0.3">
      <c r="B238" s="1">
        <v>2</v>
      </c>
      <c r="C238" s="1"/>
      <c r="D238" s="52"/>
      <c r="E238" s="156">
        <f t="shared" ref="E238:AB238" si="146">(VLOOKUP(D78,DiaMort,$A$4,FALSE)-1)*D142*BI206</f>
        <v>0</v>
      </c>
      <c r="F238" s="156">
        <f t="shared" si="146"/>
        <v>0</v>
      </c>
      <c r="G238" s="156">
        <f t="shared" si="146"/>
        <v>0</v>
      </c>
      <c r="H238" s="156">
        <f t="shared" si="146"/>
        <v>0</v>
      </c>
      <c r="I238" s="156">
        <f t="shared" si="146"/>
        <v>0</v>
      </c>
      <c r="J238" s="156">
        <f t="shared" si="146"/>
        <v>0</v>
      </c>
      <c r="K238" s="156">
        <f t="shared" si="146"/>
        <v>0</v>
      </c>
      <c r="L238" s="156">
        <f t="shared" si="146"/>
        <v>0</v>
      </c>
      <c r="M238" s="156">
        <f t="shared" si="146"/>
        <v>0</v>
      </c>
      <c r="N238" s="156">
        <f t="shared" si="146"/>
        <v>0</v>
      </c>
      <c r="O238" s="156">
        <f t="shared" si="146"/>
        <v>0</v>
      </c>
      <c r="P238" s="156">
        <f t="shared" si="146"/>
        <v>0</v>
      </c>
      <c r="Q238" s="156">
        <f t="shared" si="146"/>
        <v>0</v>
      </c>
      <c r="R238" s="156">
        <f t="shared" si="146"/>
        <v>0</v>
      </c>
      <c r="S238" s="156">
        <f t="shared" si="146"/>
        <v>0</v>
      </c>
      <c r="T238" s="156">
        <f t="shared" si="146"/>
        <v>0</v>
      </c>
      <c r="U238" s="156">
        <f t="shared" si="146"/>
        <v>0</v>
      </c>
      <c r="V238" s="156">
        <f t="shared" si="146"/>
        <v>0</v>
      </c>
      <c r="W238" s="156">
        <f t="shared" si="146"/>
        <v>0</v>
      </c>
      <c r="X238" s="156">
        <f t="shared" si="146"/>
        <v>0</v>
      </c>
      <c r="Y238" s="156">
        <f t="shared" si="146"/>
        <v>0</v>
      </c>
      <c r="Z238" s="156">
        <f t="shared" si="146"/>
        <v>0</v>
      </c>
      <c r="AA238" s="156">
        <f t="shared" si="146"/>
        <v>0</v>
      </c>
      <c r="AB238" s="156">
        <f t="shared" si="146"/>
        <v>0</v>
      </c>
      <c r="AC238" s="156"/>
      <c r="AD238" s="52"/>
      <c r="AG238" s="180">
        <f t="shared" ref="AG238:AG261" si="147">C142*BH206</f>
        <v>0</v>
      </c>
      <c r="AH238" s="180">
        <f t="shared" ref="AH238:AH261" si="148">D142*BI206</f>
        <v>0</v>
      </c>
      <c r="AI238" s="180">
        <f t="shared" ref="AI238:AI261" si="149">E142*BJ206</f>
        <v>0</v>
      </c>
      <c r="AJ238" s="180">
        <f t="shared" ref="AJ238:AJ261" si="150">F142*BK206</f>
        <v>0</v>
      </c>
      <c r="AK238" s="180">
        <f t="shared" ref="AK238:AK261" si="151">G142*BL206</f>
        <v>0</v>
      </c>
      <c r="AL238" s="180">
        <f t="shared" ref="AL238:AL261" si="152">H142*BM206</f>
        <v>0</v>
      </c>
      <c r="AM238" s="180">
        <f t="shared" ref="AM238:AM261" si="153">I142*BN206</f>
        <v>0</v>
      </c>
      <c r="AN238" s="180">
        <f t="shared" ref="AN238:AN261" si="154">J142*BO206</f>
        <v>0</v>
      </c>
      <c r="AO238" s="180">
        <f t="shared" ref="AO238:AO261" si="155">K142*BP206</f>
        <v>0</v>
      </c>
      <c r="AP238" s="180">
        <f t="shared" ref="AP238:AP261" si="156">L142*BQ206</f>
        <v>0</v>
      </c>
      <c r="AQ238" s="180">
        <f t="shared" ref="AQ238:AQ261" si="157">M142*BR206</f>
        <v>0</v>
      </c>
      <c r="AR238" s="180">
        <f t="shared" ref="AR238:AR261" si="158">N142*BS206</f>
        <v>0</v>
      </c>
      <c r="AS238" s="180">
        <f t="shared" ref="AS238:AS261" si="159">O142*BT206</f>
        <v>0</v>
      </c>
      <c r="AT238" s="180">
        <f t="shared" ref="AT238:AT261" si="160">P142*BU206</f>
        <v>0</v>
      </c>
      <c r="AU238" s="180">
        <f t="shared" ref="AU238:AU261" si="161">Q142*BV206</f>
        <v>0</v>
      </c>
      <c r="AV238" s="180">
        <f t="shared" ref="AV238:AV261" si="162">R142*BW206</f>
        <v>0</v>
      </c>
      <c r="AW238" s="180">
        <f t="shared" ref="AW238:AW261" si="163">S142*BX206</f>
        <v>0</v>
      </c>
      <c r="AX238" s="180">
        <f t="shared" ref="AX238:AX261" si="164">T142*BY206</f>
        <v>0</v>
      </c>
      <c r="AY238" s="180">
        <f t="shared" ref="AY238:AY261" si="165">U142*BZ206</f>
        <v>0</v>
      </c>
      <c r="AZ238" s="180">
        <f t="shared" ref="AZ238:AZ261" si="166">V142*CA206</f>
        <v>0</v>
      </c>
      <c r="BA238" s="180">
        <f t="shared" ref="BA238:BA261" si="167">W142*CB206</f>
        <v>0</v>
      </c>
      <c r="BB238" s="180">
        <f t="shared" ref="BB238:BB261" si="168">X142*CC206</f>
        <v>0</v>
      </c>
      <c r="BC238" s="180">
        <f t="shared" ref="BC238:BC261" si="169">Y142*CD206</f>
        <v>0</v>
      </c>
      <c r="BD238" s="180">
        <f t="shared" ref="BD238:BD261" si="170">Z142*CE206</f>
        <v>0</v>
      </c>
      <c r="BE238" s="180">
        <f t="shared" ref="BE238:BE261" si="171">AA142*CF206</f>
        <v>0</v>
      </c>
      <c r="BF238" s="180"/>
      <c r="BI238" s="194">
        <f>SUMPRODUCT(CHOOSE({1,2,3,4},D303,D368,D433,D498),CHOOSE({1,2,3,4},DL206,DL206,DL206,DL206))</f>
        <v>0</v>
      </c>
      <c r="BJ238" s="194">
        <f>SUMPRODUCT(CHOOSE({1,2,3,4},E303,E368,E433,E498),CHOOSE({1,2,3,4},DM206,DM206,DM206,DM206))</f>
        <v>0</v>
      </c>
      <c r="BK238" s="194">
        <f>SUMPRODUCT(CHOOSE({1,2,3,4},F303,F368,F433,F498),CHOOSE({1,2,3,4},DN206,DN206,DN206,DN206))</f>
        <v>0</v>
      </c>
      <c r="BL238" s="194">
        <f>SUMPRODUCT(CHOOSE({1,2,3,4},G303,G368,G433,G498),CHOOSE({1,2,3,4},DO206,DO206,DO206,DO206))</f>
        <v>0</v>
      </c>
      <c r="BM238" s="194">
        <f>SUMPRODUCT(CHOOSE({1,2,3,4},H303,H368,H433,H498),CHOOSE({1,2,3,4},DP206,DP206,DP206,DP206))</f>
        <v>0</v>
      </c>
      <c r="BN238" s="194">
        <f>SUMPRODUCT(CHOOSE({1,2,3,4},I303,I368,I433,I498),CHOOSE({1,2,3,4},DQ206,DQ206,DQ206,DQ206))</f>
        <v>0</v>
      </c>
      <c r="BO238" s="194">
        <f>SUMPRODUCT(CHOOSE({1,2,3,4},J303,J368,J433,J498),CHOOSE({1,2,3,4},DR206,DR206,DR206,DR206))</f>
        <v>0</v>
      </c>
      <c r="BP238" s="194">
        <f>SUMPRODUCT(CHOOSE({1,2,3,4},K303,K368,K433,K498),CHOOSE({1,2,3,4},DS206,DS206,DS206,DS206))</f>
        <v>0</v>
      </c>
      <c r="BQ238" s="194">
        <f>SUMPRODUCT(CHOOSE({1,2,3,4},L303,L368,L433,L498),CHOOSE({1,2,3,4},DT206,DT206,DT206,DT206))</f>
        <v>0</v>
      </c>
      <c r="BR238" s="194">
        <f>SUMPRODUCT(CHOOSE({1,2,3,4},M303,M368,M433,M498),CHOOSE({1,2,3,4},DU206,DU206,DU206,DU206))</f>
        <v>0</v>
      </c>
      <c r="BS238" s="194">
        <f>SUMPRODUCT(CHOOSE({1,2,3,4},N303,N368,N433,N498),CHOOSE({1,2,3,4},DV206,DV206,DV206,DV206))</f>
        <v>0</v>
      </c>
      <c r="BT238" s="194">
        <f>SUMPRODUCT(CHOOSE({1,2,3,4},O303,O368,O433,O498),CHOOSE({1,2,3,4},DW206,DW206,DW206,DW206))</f>
        <v>0</v>
      </c>
      <c r="BU238" s="194">
        <f>SUMPRODUCT(CHOOSE({1,2,3,4},P303,P368,P433,P498),CHOOSE({1,2,3,4},DX206,DX206,DX206,DX206))</f>
        <v>0</v>
      </c>
      <c r="BV238" s="194">
        <f>SUMPRODUCT(CHOOSE({1,2,3,4},Q303,Q368,Q433,Q498),CHOOSE({1,2,3,4},DY206,DY206,DY206,DY206))</f>
        <v>0</v>
      </c>
      <c r="BW238" s="194">
        <f>SUMPRODUCT(CHOOSE({1,2,3,4},R303,R368,R433,R498),CHOOSE({1,2,3,4},DZ206,DZ206,DZ206,DZ206))</f>
        <v>0</v>
      </c>
      <c r="BX238" s="194">
        <f>SUMPRODUCT(CHOOSE({1,2,3,4},S303,S368,S433,S498),CHOOSE({1,2,3,4},EA206,EA206,EA206,EA206))</f>
        <v>0</v>
      </c>
      <c r="BY238" s="194">
        <f>SUMPRODUCT(CHOOSE({1,2,3,4},T303,T368,T433,T498),CHOOSE({1,2,3,4},EB206,EB206,EB206,EB206))</f>
        <v>0</v>
      </c>
      <c r="BZ238" s="194">
        <f>SUMPRODUCT(CHOOSE({1,2,3,4},U303,U368,U433,U498),CHOOSE({1,2,3,4},EC206,EC206,EC206,EC206))</f>
        <v>0</v>
      </c>
      <c r="CA238" s="194">
        <f>SUMPRODUCT(CHOOSE({1,2,3,4},V303,V368,V433,V498),CHOOSE({1,2,3,4},ED206,ED206,ED206,ED206))</f>
        <v>0</v>
      </c>
      <c r="CB238" s="194">
        <f>SUMPRODUCT(CHOOSE({1,2,3,4},W303,W368,W433,W498),CHOOSE({1,2,3,4},EE206,EE206,EE206,EE206))</f>
        <v>0</v>
      </c>
      <c r="CC238" s="194">
        <f>SUMPRODUCT(CHOOSE({1,2,3,4},X303,X368,X433,X498),CHOOSE({1,2,3,4},EF206,EF206,EF206,EF206))</f>
        <v>0</v>
      </c>
      <c r="CD238" s="194">
        <f>SUMPRODUCT(CHOOSE({1,2,3,4},Y303,Y368,Y433,Y498),CHOOSE({1,2,3,4},EG206,EG206,EG206,EG206))</f>
        <v>0</v>
      </c>
      <c r="CE238" s="194">
        <f>SUMPRODUCT(CHOOSE({1,2,3,4},Z303,Z368,Z433,Z498),CHOOSE({1,2,3,4},EH206,EH206,EH206,EH206))</f>
        <v>0</v>
      </c>
      <c r="CF238" s="194">
        <f>SUMPRODUCT(CHOOSE({1,2,3,4},AA303,AA368,AA433,AA498),CHOOSE({1,2,3,4},EI206,EI206,EI206,EI206))</f>
        <v>0</v>
      </c>
      <c r="CG238" s="194">
        <f>SUMPRODUCT(CHOOSE({1,2,3,4},AB303,AB368,AB433,AB498),CHOOSE({1,2,3,4},EJ206,EJ206,EJ206,EJ206))</f>
        <v>0</v>
      </c>
    </row>
    <row r="239" spans="1:141" x14ac:dyDescent="0.3">
      <c r="B239" s="1">
        <v>3</v>
      </c>
      <c r="C239" s="1"/>
      <c r="D239" s="52"/>
      <c r="E239" s="52"/>
      <c r="F239" s="156">
        <f t="shared" ref="F239:AB239" si="172">(VLOOKUP(E79,DiaMort,$A$4,FALSE)-1)*E143*BJ207</f>
        <v>0</v>
      </c>
      <c r="G239" s="156">
        <f t="shared" si="172"/>
        <v>0</v>
      </c>
      <c r="H239" s="156">
        <f t="shared" si="172"/>
        <v>0</v>
      </c>
      <c r="I239" s="156">
        <f t="shared" si="172"/>
        <v>0</v>
      </c>
      <c r="J239" s="156">
        <f t="shared" si="172"/>
        <v>0</v>
      </c>
      <c r="K239" s="156">
        <f t="shared" si="172"/>
        <v>0</v>
      </c>
      <c r="L239" s="156">
        <f t="shared" si="172"/>
        <v>0</v>
      </c>
      <c r="M239" s="156">
        <f t="shared" si="172"/>
        <v>0</v>
      </c>
      <c r="N239" s="156">
        <f t="shared" si="172"/>
        <v>0</v>
      </c>
      <c r="O239" s="156">
        <f t="shared" si="172"/>
        <v>0</v>
      </c>
      <c r="P239" s="156">
        <f t="shared" si="172"/>
        <v>0</v>
      </c>
      <c r="Q239" s="156">
        <f t="shared" si="172"/>
        <v>0</v>
      </c>
      <c r="R239" s="156">
        <f t="shared" si="172"/>
        <v>0</v>
      </c>
      <c r="S239" s="156">
        <f t="shared" si="172"/>
        <v>0</v>
      </c>
      <c r="T239" s="156">
        <f t="shared" si="172"/>
        <v>0</v>
      </c>
      <c r="U239" s="156">
        <f t="shared" si="172"/>
        <v>0</v>
      </c>
      <c r="V239" s="156">
        <f t="shared" si="172"/>
        <v>0</v>
      </c>
      <c r="W239" s="156">
        <f t="shared" si="172"/>
        <v>0</v>
      </c>
      <c r="X239" s="156">
        <f t="shared" si="172"/>
        <v>0</v>
      </c>
      <c r="Y239" s="156">
        <f t="shared" si="172"/>
        <v>0</v>
      </c>
      <c r="Z239" s="156">
        <f t="shared" si="172"/>
        <v>0</v>
      </c>
      <c r="AA239" s="156">
        <f t="shared" si="172"/>
        <v>0</v>
      </c>
      <c r="AB239" s="156">
        <f t="shared" si="172"/>
        <v>0</v>
      </c>
      <c r="AC239" s="156"/>
      <c r="AD239" s="156"/>
      <c r="AE239" s="52"/>
      <c r="AG239" s="180">
        <f t="shared" si="147"/>
        <v>0</v>
      </c>
      <c r="AH239" s="180">
        <f t="shared" si="148"/>
        <v>0</v>
      </c>
      <c r="AI239" s="180">
        <f t="shared" si="149"/>
        <v>0</v>
      </c>
      <c r="AJ239" s="180">
        <f t="shared" si="150"/>
        <v>0</v>
      </c>
      <c r="AK239" s="180">
        <f t="shared" si="151"/>
        <v>0</v>
      </c>
      <c r="AL239" s="180">
        <f t="shared" si="152"/>
        <v>0</v>
      </c>
      <c r="AM239" s="180">
        <f t="shared" si="153"/>
        <v>0</v>
      </c>
      <c r="AN239" s="180">
        <f t="shared" si="154"/>
        <v>0</v>
      </c>
      <c r="AO239" s="180">
        <f t="shared" si="155"/>
        <v>0</v>
      </c>
      <c r="AP239" s="180">
        <f t="shared" si="156"/>
        <v>0</v>
      </c>
      <c r="AQ239" s="180">
        <f t="shared" si="157"/>
        <v>0</v>
      </c>
      <c r="AR239" s="180">
        <f t="shared" si="158"/>
        <v>0</v>
      </c>
      <c r="AS239" s="180">
        <f t="shared" si="159"/>
        <v>0</v>
      </c>
      <c r="AT239" s="180">
        <f t="shared" si="160"/>
        <v>0</v>
      </c>
      <c r="AU239" s="180">
        <f t="shared" si="161"/>
        <v>0</v>
      </c>
      <c r="AV239" s="180">
        <f t="shared" si="162"/>
        <v>0</v>
      </c>
      <c r="AW239" s="180">
        <f t="shared" si="163"/>
        <v>0</v>
      </c>
      <c r="AX239" s="180">
        <f t="shared" si="164"/>
        <v>0</v>
      </c>
      <c r="AY239" s="180">
        <f t="shared" si="165"/>
        <v>0</v>
      </c>
      <c r="AZ239" s="180">
        <f t="shared" si="166"/>
        <v>0</v>
      </c>
      <c r="BA239" s="180">
        <f t="shared" si="167"/>
        <v>0</v>
      </c>
      <c r="BB239" s="180">
        <f t="shared" si="168"/>
        <v>0</v>
      </c>
      <c r="BC239" s="180">
        <f t="shared" si="169"/>
        <v>0</v>
      </c>
      <c r="BD239" s="180">
        <f t="shared" si="170"/>
        <v>0</v>
      </c>
      <c r="BE239" s="180">
        <f t="shared" si="171"/>
        <v>0</v>
      </c>
      <c r="BF239" s="180"/>
      <c r="BG239" s="180"/>
      <c r="BI239" s="194">
        <f>SUMPRODUCT(CHOOSE({1,2,3,4},D304,D369,D434,D499),CHOOSE({1,2,3,4},DL207,DL207,DL207,DL207))</f>
        <v>0</v>
      </c>
      <c r="BJ239" s="194">
        <f>SUMPRODUCT(CHOOSE({1,2,3,4},E304,E369,E434,E499),CHOOSE({1,2,3,4},DM207,DM207,DM207,DM207))</f>
        <v>0</v>
      </c>
      <c r="BK239" s="194">
        <f>SUMPRODUCT(CHOOSE({1,2,3,4},F304,F369,F434,F499),CHOOSE({1,2,3,4},DN207,DN207,DN207,DN207))</f>
        <v>0</v>
      </c>
      <c r="BL239" s="194">
        <f>SUMPRODUCT(CHOOSE({1,2,3,4},G304,G369,G434,G499),CHOOSE({1,2,3,4},DO207,DO207,DO207,DO207))</f>
        <v>0</v>
      </c>
      <c r="BM239" s="194">
        <f>SUMPRODUCT(CHOOSE({1,2,3,4},H304,H369,H434,H499),CHOOSE({1,2,3,4},DP207,DP207,DP207,DP207))</f>
        <v>0</v>
      </c>
      <c r="BN239" s="194">
        <f>SUMPRODUCT(CHOOSE({1,2,3,4},I304,I369,I434,I499),CHOOSE({1,2,3,4},DQ207,DQ207,DQ207,DQ207))</f>
        <v>0</v>
      </c>
      <c r="BO239" s="194">
        <f>SUMPRODUCT(CHOOSE({1,2,3,4},J304,J369,J434,J499),CHOOSE({1,2,3,4},DR207,DR207,DR207,DR207))</f>
        <v>0</v>
      </c>
      <c r="BP239" s="194">
        <f>SUMPRODUCT(CHOOSE({1,2,3,4},K304,K369,K434,K499),CHOOSE({1,2,3,4},DS207,DS207,DS207,DS207))</f>
        <v>0</v>
      </c>
      <c r="BQ239" s="194">
        <f>SUMPRODUCT(CHOOSE({1,2,3,4},L304,L369,L434,L499),CHOOSE({1,2,3,4},DT207,DT207,DT207,DT207))</f>
        <v>0</v>
      </c>
      <c r="BR239" s="194">
        <f>SUMPRODUCT(CHOOSE({1,2,3,4},M304,M369,M434,M499),CHOOSE({1,2,3,4},DU207,DU207,DU207,DU207))</f>
        <v>0</v>
      </c>
      <c r="BS239" s="194">
        <f>SUMPRODUCT(CHOOSE({1,2,3,4},N304,N369,N434,N499),CHOOSE({1,2,3,4},DV207,DV207,DV207,DV207))</f>
        <v>0</v>
      </c>
      <c r="BT239" s="194">
        <f>SUMPRODUCT(CHOOSE({1,2,3,4},O304,O369,O434,O499),CHOOSE({1,2,3,4},DW207,DW207,DW207,DW207))</f>
        <v>0</v>
      </c>
      <c r="BU239" s="194">
        <f>SUMPRODUCT(CHOOSE({1,2,3,4},P304,P369,P434,P499),CHOOSE({1,2,3,4},DX207,DX207,DX207,DX207))</f>
        <v>0</v>
      </c>
      <c r="BV239" s="194">
        <f>SUMPRODUCT(CHOOSE({1,2,3,4},Q304,Q369,Q434,Q499),CHOOSE({1,2,3,4},DY207,DY207,DY207,DY207))</f>
        <v>0</v>
      </c>
      <c r="BW239" s="194">
        <f>SUMPRODUCT(CHOOSE({1,2,3,4},R304,R369,R434,R499),CHOOSE({1,2,3,4},DZ207,DZ207,DZ207,DZ207))</f>
        <v>0</v>
      </c>
      <c r="BX239" s="194">
        <f>SUMPRODUCT(CHOOSE({1,2,3,4},S304,S369,S434,S499),CHOOSE({1,2,3,4},EA207,EA207,EA207,EA207))</f>
        <v>0</v>
      </c>
      <c r="BY239" s="194">
        <f>SUMPRODUCT(CHOOSE({1,2,3,4},T304,T369,T434,T499),CHOOSE({1,2,3,4},EB207,EB207,EB207,EB207))</f>
        <v>0</v>
      </c>
      <c r="BZ239" s="194">
        <f>SUMPRODUCT(CHOOSE({1,2,3,4},U304,U369,U434,U499),CHOOSE({1,2,3,4},EC207,EC207,EC207,EC207))</f>
        <v>0</v>
      </c>
      <c r="CA239" s="194">
        <f>SUMPRODUCT(CHOOSE({1,2,3,4},V304,V369,V434,V499),CHOOSE({1,2,3,4},ED207,ED207,ED207,ED207))</f>
        <v>0</v>
      </c>
      <c r="CB239" s="194">
        <f>SUMPRODUCT(CHOOSE({1,2,3,4},W304,W369,W434,W499),CHOOSE({1,2,3,4},EE207,EE207,EE207,EE207))</f>
        <v>0</v>
      </c>
      <c r="CC239" s="194">
        <f>SUMPRODUCT(CHOOSE({1,2,3,4},X304,X369,X434,X499),CHOOSE({1,2,3,4},EF207,EF207,EF207,EF207))</f>
        <v>0</v>
      </c>
      <c r="CD239" s="194">
        <f>SUMPRODUCT(CHOOSE({1,2,3,4},Y304,Y369,Y434,Y499),CHOOSE({1,2,3,4},EG207,EG207,EG207,EG207))</f>
        <v>0</v>
      </c>
      <c r="CE239" s="194">
        <f>SUMPRODUCT(CHOOSE({1,2,3,4},Z304,Z369,Z434,Z499),CHOOSE({1,2,3,4},EH207,EH207,EH207,EH207))</f>
        <v>0</v>
      </c>
      <c r="CF239" s="194">
        <f>SUMPRODUCT(CHOOSE({1,2,3,4},AA304,AA369,AA434,AA499),CHOOSE({1,2,3,4},EI207,EI207,EI207,EI207))</f>
        <v>0</v>
      </c>
      <c r="CG239" s="194">
        <f>SUMPRODUCT(CHOOSE({1,2,3,4},AB304,AB369,AB434,AB499),CHOOSE({1,2,3,4},EJ207,EJ207,EJ207,EJ207))</f>
        <v>0</v>
      </c>
    </row>
    <row r="240" spans="1:141" x14ac:dyDescent="0.3">
      <c r="B240" s="1">
        <v>4</v>
      </c>
      <c r="C240" s="1"/>
      <c r="D240" s="52"/>
      <c r="E240" s="52"/>
      <c r="F240" s="52"/>
      <c r="G240" s="156">
        <f t="shared" ref="G240:AB240" si="173">(VLOOKUP(F80,DiaMort,$A$4,FALSE)-1)*F144*BK208</f>
        <v>0</v>
      </c>
      <c r="H240" s="156">
        <f t="shared" si="173"/>
        <v>0</v>
      </c>
      <c r="I240" s="156">
        <f t="shared" si="173"/>
        <v>0</v>
      </c>
      <c r="J240" s="156">
        <f t="shared" si="173"/>
        <v>0</v>
      </c>
      <c r="K240" s="156">
        <f t="shared" si="173"/>
        <v>0</v>
      </c>
      <c r="L240" s="156">
        <f t="shared" si="173"/>
        <v>0</v>
      </c>
      <c r="M240" s="156">
        <f t="shared" si="173"/>
        <v>0</v>
      </c>
      <c r="N240" s="156">
        <f t="shared" si="173"/>
        <v>0</v>
      </c>
      <c r="O240" s="156">
        <f t="shared" si="173"/>
        <v>0</v>
      </c>
      <c r="P240" s="156">
        <f t="shared" si="173"/>
        <v>0</v>
      </c>
      <c r="Q240" s="156">
        <f t="shared" si="173"/>
        <v>0</v>
      </c>
      <c r="R240" s="156">
        <f t="shared" si="173"/>
        <v>0</v>
      </c>
      <c r="S240" s="156">
        <f t="shared" si="173"/>
        <v>0</v>
      </c>
      <c r="T240" s="156">
        <f t="shared" si="173"/>
        <v>0</v>
      </c>
      <c r="U240" s="156">
        <f t="shared" si="173"/>
        <v>0</v>
      </c>
      <c r="V240" s="156">
        <f t="shared" si="173"/>
        <v>0</v>
      </c>
      <c r="W240" s="156">
        <f t="shared" si="173"/>
        <v>0</v>
      </c>
      <c r="X240" s="156">
        <f t="shared" si="173"/>
        <v>0</v>
      </c>
      <c r="Y240" s="156">
        <f t="shared" si="173"/>
        <v>0</v>
      </c>
      <c r="Z240" s="156">
        <f t="shared" si="173"/>
        <v>0</v>
      </c>
      <c r="AA240" s="156">
        <f t="shared" si="173"/>
        <v>0</v>
      </c>
      <c r="AB240" s="156">
        <f t="shared" si="173"/>
        <v>0</v>
      </c>
      <c r="AC240" s="156"/>
      <c r="AD240" s="156"/>
      <c r="AE240" s="156"/>
      <c r="AF240" s="52"/>
      <c r="AG240" s="180">
        <f t="shared" si="147"/>
        <v>0</v>
      </c>
      <c r="AH240" s="180">
        <f t="shared" si="148"/>
        <v>0</v>
      </c>
      <c r="AI240" s="180">
        <f t="shared" si="149"/>
        <v>0</v>
      </c>
      <c r="AJ240" s="180">
        <f t="shared" si="150"/>
        <v>0</v>
      </c>
      <c r="AK240" s="180">
        <f t="shared" si="151"/>
        <v>0</v>
      </c>
      <c r="AL240" s="180">
        <f t="shared" si="152"/>
        <v>0</v>
      </c>
      <c r="AM240" s="180">
        <f t="shared" si="153"/>
        <v>0</v>
      </c>
      <c r="AN240" s="180">
        <f t="shared" si="154"/>
        <v>0</v>
      </c>
      <c r="AO240" s="180">
        <f t="shared" si="155"/>
        <v>0</v>
      </c>
      <c r="AP240" s="180">
        <f t="shared" si="156"/>
        <v>0</v>
      </c>
      <c r="AQ240" s="180">
        <f t="shared" si="157"/>
        <v>0</v>
      </c>
      <c r="AR240" s="180">
        <f t="shared" si="158"/>
        <v>0</v>
      </c>
      <c r="AS240" s="180">
        <f t="shared" si="159"/>
        <v>0</v>
      </c>
      <c r="AT240" s="180">
        <f t="shared" si="160"/>
        <v>0</v>
      </c>
      <c r="AU240" s="180">
        <f t="shared" si="161"/>
        <v>0</v>
      </c>
      <c r="AV240" s="180">
        <f t="shared" si="162"/>
        <v>0</v>
      </c>
      <c r="AW240" s="180">
        <f t="shared" si="163"/>
        <v>0</v>
      </c>
      <c r="AX240" s="180">
        <f t="shared" si="164"/>
        <v>0</v>
      </c>
      <c r="AY240" s="180">
        <f t="shared" si="165"/>
        <v>0</v>
      </c>
      <c r="AZ240" s="180">
        <f t="shared" si="166"/>
        <v>0</v>
      </c>
      <c r="BA240" s="180">
        <f t="shared" si="167"/>
        <v>0</v>
      </c>
      <c r="BB240" s="180">
        <f t="shared" si="168"/>
        <v>0</v>
      </c>
      <c r="BC240" s="180">
        <f t="shared" si="169"/>
        <v>0</v>
      </c>
      <c r="BD240" s="180">
        <f t="shared" si="170"/>
        <v>0</v>
      </c>
      <c r="BE240" s="180">
        <f t="shared" si="171"/>
        <v>0</v>
      </c>
      <c r="BF240" s="180"/>
      <c r="BG240" s="180"/>
      <c r="BH240" s="180"/>
      <c r="BI240" s="194">
        <f>SUMPRODUCT(CHOOSE({1,2,3,4},D305,D370,D435,D500),CHOOSE({1,2,3,4},DL208,DL208,DL208,DL208))</f>
        <v>0</v>
      </c>
      <c r="BJ240" s="194">
        <f>SUMPRODUCT(CHOOSE({1,2,3,4},E305,E370,E435,E500),CHOOSE({1,2,3,4},DM208,DM208,DM208,DM208))</f>
        <v>0</v>
      </c>
      <c r="BK240" s="194">
        <f>SUMPRODUCT(CHOOSE({1,2,3,4},F305,F370,F435,F500),CHOOSE({1,2,3,4},DN208,DN208,DN208,DN208))</f>
        <v>0</v>
      </c>
      <c r="BL240" s="194">
        <f>SUMPRODUCT(CHOOSE({1,2,3,4},G305,G370,G435,G500),CHOOSE({1,2,3,4},DO208,DO208,DO208,DO208))</f>
        <v>0</v>
      </c>
      <c r="BM240" s="194">
        <f>SUMPRODUCT(CHOOSE({1,2,3,4},H305,H370,H435,H500),CHOOSE({1,2,3,4},DP208,DP208,DP208,DP208))</f>
        <v>0</v>
      </c>
      <c r="BN240" s="194">
        <f>SUMPRODUCT(CHOOSE({1,2,3,4},I305,I370,I435,I500),CHOOSE({1,2,3,4},DQ208,DQ208,DQ208,DQ208))</f>
        <v>0</v>
      </c>
      <c r="BO240" s="194">
        <f>SUMPRODUCT(CHOOSE({1,2,3,4},J305,J370,J435,J500),CHOOSE({1,2,3,4},DR208,DR208,DR208,DR208))</f>
        <v>0</v>
      </c>
      <c r="BP240" s="194">
        <f>SUMPRODUCT(CHOOSE({1,2,3,4},K305,K370,K435,K500),CHOOSE({1,2,3,4},DS208,DS208,DS208,DS208))</f>
        <v>0</v>
      </c>
      <c r="BQ240" s="194">
        <f>SUMPRODUCT(CHOOSE({1,2,3,4},L305,L370,L435,L500),CHOOSE({1,2,3,4},DT208,DT208,DT208,DT208))</f>
        <v>0</v>
      </c>
      <c r="BR240" s="194">
        <f>SUMPRODUCT(CHOOSE({1,2,3,4},M305,M370,M435,M500),CHOOSE({1,2,3,4},DU208,DU208,DU208,DU208))</f>
        <v>0</v>
      </c>
      <c r="BS240" s="194">
        <f>SUMPRODUCT(CHOOSE({1,2,3,4},N305,N370,N435,N500),CHOOSE({1,2,3,4},DV208,DV208,DV208,DV208))</f>
        <v>0</v>
      </c>
      <c r="BT240" s="194">
        <f>SUMPRODUCT(CHOOSE({1,2,3,4},O305,O370,O435,O500),CHOOSE({1,2,3,4},DW208,DW208,DW208,DW208))</f>
        <v>0</v>
      </c>
      <c r="BU240" s="194">
        <f>SUMPRODUCT(CHOOSE({1,2,3,4},P305,P370,P435,P500),CHOOSE({1,2,3,4},DX208,DX208,DX208,DX208))</f>
        <v>0</v>
      </c>
      <c r="BV240" s="194">
        <f>SUMPRODUCT(CHOOSE({1,2,3,4},Q305,Q370,Q435,Q500),CHOOSE({1,2,3,4},DY208,DY208,DY208,DY208))</f>
        <v>0</v>
      </c>
      <c r="BW240" s="194">
        <f>SUMPRODUCT(CHOOSE({1,2,3,4},R305,R370,R435,R500),CHOOSE({1,2,3,4},DZ208,DZ208,DZ208,DZ208))</f>
        <v>0</v>
      </c>
      <c r="BX240" s="194">
        <f>SUMPRODUCT(CHOOSE({1,2,3,4},S305,S370,S435,S500),CHOOSE({1,2,3,4},EA208,EA208,EA208,EA208))</f>
        <v>0</v>
      </c>
      <c r="BY240" s="194">
        <f>SUMPRODUCT(CHOOSE({1,2,3,4},T305,T370,T435,T500),CHOOSE({1,2,3,4},EB208,EB208,EB208,EB208))</f>
        <v>0</v>
      </c>
      <c r="BZ240" s="194">
        <f>SUMPRODUCT(CHOOSE({1,2,3,4},U305,U370,U435,U500),CHOOSE({1,2,3,4},EC208,EC208,EC208,EC208))</f>
        <v>0</v>
      </c>
      <c r="CA240" s="194">
        <f>SUMPRODUCT(CHOOSE({1,2,3,4},V305,V370,V435,V500),CHOOSE({1,2,3,4},ED208,ED208,ED208,ED208))</f>
        <v>0</v>
      </c>
      <c r="CB240" s="194">
        <f>SUMPRODUCT(CHOOSE({1,2,3,4},W305,W370,W435,W500),CHOOSE({1,2,3,4},EE208,EE208,EE208,EE208))</f>
        <v>0</v>
      </c>
      <c r="CC240" s="194">
        <f>SUMPRODUCT(CHOOSE({1,2,3,4},X305,X370,X435,X500),CHOOSE({1,2,3,4},EF208,EF208,EF208,EF208))</f>
        <v>0</v>
      </c>
      <c r="CD240" s="194">
        <f>SUMPRODUCT(CHOOSE({1,2,3,4},Y305,Y370,Y435,Y500),CHOOSE({1,2,3,4},EG208,EG208,EG208,EG208))</f>
        <v>0</v>
      </c>
      <c r="CE240" s="194">
        <f>SUMPRODUCT(CHOOSE({1,2,3,4},Z305,Z370,Z435,Z500),CHOOSE({1,2,3,4},EH208,EH208,EH208,EH208))</f>
        <v>0</v>
      </c>
      <c r="CF240" s="194">
        <f>SUMPRODUCT(CHOOSE({1,2,3,4},AA305,AA370,AA435,AA500),CHOOSE({1,2,3,4},EI208,EI208,EI208,EI208))</f>
        <v>0</v>
      </c>
      <c r="CG240" s="194">
        <f>SUMPRODUCT(CHOOSE({1,2,3,4},AB305,AB370,AB435,AB500),CHOOSE({1,2,3,4},EJ208,EJ208,EJ208,EJ208))</f>
        <v>0</v>
      </c>
    </row>
    <row r="241" spans="2:85" x14ac:dyDescent="0.3">
      <c r="B241" s="1">
        <v>5</v>
      </c>
      <c r="C241" s="1"/>
      <c r="D241" s="52"/>
      <c r="E241" s="52"/>
      <c r="F241" s="52"/>
      <c r="G241" s="52"/>
      <c r="H241" s="156">
        <f t="shared" ref="H241:AB241" si="174">(VLOOKUP(G81,DiaMort,$A$4,FALSE)-1)*G145*BL209</f>
        <v>0</v>
      </c>
      <c r="I241" s="156">
        <f t="shared" si="174"/>
        <v>0</v>
      </c>
      <c r="J241" s="156">
        <f t="shared" si="174"/>
        <v>0</v>
      </c>
      <c r="K241" s="156">
        <f t="shared" si="174"/>
        <v>0</v>
      </c>
      <c r="L241" s="156">
        <f t="shared" si="174"/>
        <v>0</v>
      </c>
      <c r="M241" s="156">
        <f t="shared" si="174"/>
        <v>0</v>
      </c>
      <c r="N241" s="156">
        <f t="shared" si="174"/>
        <v>0</v>
      </c>
      <c r="O241" s="156">
        <f t="shared" si="174"/>
        <v>0</v>
      </c>
      <c r="P241" s="156">
        <f t="shared" si="174"/>
        <v>0</v>
      </c>
      <c r="Q241" s="156">
        <f t="shared" si="174"/>
        <v>0</v>
      </c>
      <c r="R241" s="156">
        <f t="shared" si="174"/>
        <v>0</v>
      </c>
      <c r="S241" s="156">
        <f t="shared" si="174"/>
        <v>0</v>
      </c>
      <c r="T241" s="156">
        <f t="shared" si="174"/>
        <v>0</v>
      </c>
      <c r="U241" s="156">
        <f t="shared" si="174"/>
        <v>0</v>
      </c>
      <c r="V241" s="156">
        <f t="shared" si="174"/>
        <v>0</v>
      </c>
      <c r="W241" s="156">
        <f t="shared" si="174"/>
        <v>0</v>
      </c>
      <c r="X241" s="156">
        <f t="shared" si="174"/>
        <v>0</v>
      </c>
      <c r="Y241" s="156">
        <f t="shared" si="174"/>
        <v>0</v>
      </c>
      <c r="Z241" s="156">
        <f t="shared" si="174"/>
        <v>0</v>
      </c>
      <c r="AA241" s="156">
        <f t="shared" si="174"/>
        <v>0</v>
      </c>
      <c r="AB241" s="156">
        <f t="shared" si="174"/>
        <v>0</v>
      </c>
      <c r="AC241" s="156"/>
      <c r="AD241" s="156"/>
      <c r="AE241" s="156"/>
      <c r="AF241" s="156"/>
      <c r="AG241" s="180">
        <f t="shared" si="147"/>
        <v>0</v>
      </c>
      <c r="AH241" s="180">
        <f t="shared" si="148"/>
        <v>0</v>
      </c>
      <c r="AI241" s="180">
        <f t="shared" si="149"/>
        <v>0</v>
      </c>
      <c r="AJ241" s="180">
        <f t="shared" si="150"/>
        <v>0</v>
      </c>
      <c r="AK241" s="180">
        <f t="shared" si="151"/>
        <v>0</v>
      </c>
      <c r="AL241" s="180">
        <f t="shared" si="152"/>
        <v>0</v>
      </c>
      <c r="AM241" s="180">
        <f t="shared" si="153"/>
        <v>0</v>
      </c>
      <c r="AN241" s="180">
        <f t="shared" si="154"/>
        <v>0</v>
      </c>
      <c r="AO241" s="180">
        <f t="shared" si="155"/>
        <v>0</v>
      </c>
      <c r="AP241" s="180">
        <f t="shared" si="156"/>
        <v>0</v>
      </c>
      <c r="AQ241" s="180">
        <f t="shared" si="157"/>
        <v>0</v>
      </c>
      <c r="AR241" s="180">
        <f t="shared" si="158"/>
        <v>0</v>
      </c>
      <c r="AS241" s="180">
        <f t="shared" si="159"/>
        <v>0</v>
      </c>
      <c r="AT241" s="180">
        <f t="shared" si="160"/>
        <v>0</v>
      </c>
      <c r="AU241" s="180">
        <f t="shared" si="161"/>
        <v>0</v>
      </c>
      <c r="AV241" s="180">
        <f t="shared" si="162"/>
        <v>0</v>
      </c>
      <c r="AW241" s="180">
        <f t="shared" si="163"/>
        <v>0</v>
      </c>
      <c r="AX241" s="180">
        <f t="shared" si="164"/>
        <v>0</v>
      </c>
      <c r="AY241" s="180">
        <f t="shared" si="165"/>
        <v>0</v>
      </c>
      <c r="AZ241" s="180">
        <f t="shared" si="166"/>
        <v>0</v>
      </c>
      <c r="BA241" s="180">
        <f t="shared" si="167"/>
        <v>0</v>
      </c>
      <c r="BB241" s="180">
        <f t="shared" si="168"/>
        <v>0</v>
      </c>
      <c r="BC241" s="180">
        <f t="shared" si="169"/>
        <v>0</v>
      </c>
      <c r="BD241" s="180">
        <f t="shared" si="170"/>
        <v>0</v>
      </c>
      <c r="BE241" s="180">
        <f t="shared" si="171"/>
        <v>0</v>
      </c>
      <c r="BF241" s="180"/>
      <c r="BG241" s="180"/>
      <c r="BH241" s="180"/>
      <c r="BI241" s="194">
        <f>SUMPRODUCT(CHOOSE({1,2,3,4},D306,D371,D436,D501),CHOOSE({1,2,3,4},DL209,DL209,DL209,DL209))</f>
        <v>0</v>
      </c>
      <c r="BJ241" s="194">
        <f>SUMPRODUCT(CHOOSE({1,2,3,4},E306,E371,E436,E501),CHOOSE({1,2,3,4},DM209,DM209,DM209,DM209))</f>
        <v>0</v>
      </c>
      <c r="BK241" s="194">
        <f>SUMPRODUCT(CHOOSE({1,2,3,4},F306,F371,F436,F501),CHOOSE({1,2,3,4},DN209,DN209,DN209,DN209))</f>
        <v>0</v>
      </c>
      <c r="BL241" s="194">
        <f>SUMPRODUCT(CHOOSE({1,2,3,4},G306,G371,G436,G501),CHOOSE({1,2,3,4},DO209,DO209,DO209,DO209))</f>
        <v>0</v>
      </c>
      <c r="BM241" s="194">
        <f>SUMPRODUCT(CHOOSE({1,2,3,4},H306,H371,H436,H501),CHOOSE({1,2,3,4},DP209,DP209,DP209,DP209))</f>
        <v>0</v>
      </c>
      <c r="BN241" s="194">
        <f>SUMPRODUCT(CHOOSE({1,2,3,4},I306,I371,I436,I501),CHOOSE({1,2,3,4},DQ209,DQ209,DQ209,DQ209))</f>
        <v>0</v>
      </c>
      <c r="BO241" s="194">
        <f>SUMPRODUCT(CHOOSE({1,2,3,4},J306,J371,J436,J501),CHOOSE({1,2,3,4},DR209,DR209,DR209,DR209))</f>
        <v>0</v>
      </c>
      <c r="BP241" s="194">
        <f>SUMPRODUCT(CHOOSE({1,2,3,4},K306,K371,K436,K501),CHOOSE({1,2,3,4},DS209,DS209,DS209,DS209))</f>
        <v>0</v>
      </c>
      <c r="BQ241" s="194">
        <f>SUMPRODUCT(CHOOSE({1,2,3,4},L306,L371,L436,L501),CHOOSE({1,2,3,4},DT209,DT209,DT209,DT209))</f>
        <v>0</v>
      </c>
      <c r="BR241" s="194">
        <f>SUMPRODUCT(CHOOSE({1,2,3,4},M306,M371,M436,M501),CHOOSE({1,2,3,4},DU209,DU209,DU209,DU209))</f>
        <v>0</v>
      </c>
      <c r="BS241" s="194">
        <f>SUMPRODUCT(CHOOSE({1,2,3,4},N306,N371,N436,N501),CHOOSE({1,2,3,4},DV209,DV209,DV209,DV209))</f>
        <v>0</v>
      </c>
      <c r="BT241" s="194">
        <f>SUMPRODUCT(CHOOSE({1,2,3,4},O306,O371,O436,O501),CHOOSE({1,2,3,4},DW209,DW209,DW209,DW209))</f>
        <v>0</v>
      </c>
      <c r="BU241" s="194">
        <f>SUMPRODUCT(CHOOSE({1,2,3,4},P306,P371,P436,P501),CHOOSE({1,2,3,4},DX209,DX209,DX209,DX209))</f>
        <v>0</v>
      </c>
      <c r="BV241" s="194">
        <f>SUMPRODUCT(CHOOSE({1,2,3,4},Q306,Q371,Q436,Q501),CHOOSE({1,2,3,4},DY209,DY209,DY209,DY209))</f>
        <v>0</v>
      </c>
      <c r="BW241" s="194">
        <f>SUMPRODUCT(CHOOSE({1,2,3,4},R306,R371,R436,R501),CHOOSE({1,2,3,4},DZ209,DZ209,DZ209,DZ209))</f>
        <v>0</v>
      </c>
      <c r="BX241" s="194">
        <f>SUMPRODUCT(CHOOSE({1,2,3,4},S306,S371,S436,S501),CHOOSE({1,2,3,4},EA209,EA209,EA209,EA209))</f>
        <v>0</v>
      </c>
      <c r="BY241" s="194">
        <f>SUMPRODUCT(CHOOSE({1,2,3,4},T306,T371,T436,T501),CHOOSE({1,2,3,4},EB209,EB209,EB209,EB209))</f>
        <v>0</v>
      </c>
      <c r="BZ241" s="194">
        <f>SUMPRODUCT(CHOOSE({1,2,3,4},U306,U371,U436,U501),CHOOSE({1,2,3,4},EC209,EC209,EC209,EC209))</f>
        <v>0</v>
      </c>
      <c r="CA241" s="194">
        <f>SUMPRODUCT(CHOOSE({1,2,3,4},V306,V371,V436,V501),CHOOSE({1,2,3,4},ED209,ED209,ED209,ED209))</f>
        <v>0</v>
      </c>
      <c r="CB241" s="194">
        <f>SUMPRODUCT(CHOOSE({1,2,3,4},W306,W371,W436,W501),CHOOSE({1,2,3,4},EE209,EE209,EE209,EE209))</f>
        <v>0</v>
      </c>
      <c r="CC241" s="194">
        <f>SUMPRODUCT(CHOOSE({1,2,3,4},X306,X371,X436,X501),CHOOSE({1,2,3,4},EF209,EF209,EF209,EF209))</f>
        <v>0</v>
      </c>
      <c r="CD241" s="194">
        <f>SUMPRODUCT(CHOOSE({1,2,3,4},Y306,Y371,Y436,Y501),CHOOSE({1,2,3,4},EG209,EG209,EG209,EG209))</f>
        <v>0</v>
      </c>
      <c r="CE241" s="194">
        <f>SUMPRODUCT(CHOOSE({1,2,3,4},Z306,Z371,Z436,Z501),CHOOSE({1,2,3,4},EH209,EH209,EH209,EH209))</f>
        <v>0</v>
      </c>
      <c r="CF241" s="194">
        <f>SUMPRODUCT(CHOOSE({1,2,3,4},AA306,AA371,AA436,AA501),CHOOSE({1,2,3,4},EI209,EI209,EI209,EI209))</f>
        <v>0</v>
      </c>
      <c r="CG241" s="194">
        <f>SUMPRODUCT(CHOOSE({1,2,3,4},AB306,AB371,AB436,AB501),CHOOSE({1,2,3,4},EJ209,EJ209,EJ209,EJ209))</f>
        <v>0</v>
      </c>
    </row>
    <row r="242" spans="2:85" x14ac:dyDescent="0.3">
      <c r="B242" s="1">
        <v>6</v>
      </c>
      <c r="C242" s="1"/>
      <c r="D242" s="52"/>
      <c r="E242" s="52"/>
      <c r="F242" s="52"/>
      <c r="G242" s="52"/>
      <c r="H242" s="52"/>
      <c r="I242" s="156">
        <f t="shared" ref="I242:AB242" si="175">(VLOOKUP(H82,DiaMort,$A$4,FALSE)-1)*H146*BM210</f>
        <v>0</v>
      </c>
      <c r="J242" s="156">
        <f t="shared" si="175"/>
        <v>0</v>
      </c>
      <c r="K242" s="156">
        <f t="shared" si="175"/>
        <v>0</v>
      </c>
      <c r="L242" s="156">
        <f t="shared" si="175"/>
        <v>0</v>
      </c>
      <c r="M242" s="156">
        <f t="shared" si="175"/>
        <v>0</v>
      </c>
      <c r="N242" s="156">
        <f t="shared" si="175"/>
        <v>0</v>
      </c>
      <c r="O242" s="156">
        <f t="shared" si="175"/>
        <v>0</v>
      </c>
      <c r="P242" s="156">
        <f t="shared" si="175"/>
        <v>0</v>
      </c>
      <c r="Q242" s="156">
        <f t="shared" si="175"/>
        <v>0</v>
      </c>
      <c r="R242" s="156">
        <f t="shared" si="175"/>
        <v>0</v>
      </c>
      <c r="S242" s="156">
        <f t="shared" si="175"/>
        <v>0</v>
      </c>
      <c r="T242" s="156">
        <f t="shared" si="175"/>
        <v>0</v>
      </c>
      <c r="U242" s="156">
        <f t="shared" si="175"/>
        <v>0</v>
      </c>
      <c r="V242" s="156">
        <f t="shared" si="175"/>
        <v>0</v>
      </c>
      <c r="W242" s="156">
        <f t="shared" si="175"/>
        <v>0</v>
      </c>
      <c r="X242" s="156">
        <f t="shared" si="175"/>
        <v>0</v>
      </c>
      <c r="Y242" s="156">
        <f t="shared" si="175"/>
        <v>0</v>
      </c>
      <c r="Z242" s="156">
        <f t="shared" si="175"/>
        <v>0</v>
      </c>
      <c r="AA242" s="156">
        <f t="shared" si="175"/>
        <v>0</v>
      </c>
      <c r="AB242" s="156">
        <f t="shared" si="175"/>
        <v>0</v>
      </c>
      <c r="AC242" s="156"/>
      <c r="AD242" s="156"/>
      <c r="AE242" s="156"/>
      <c r="AF242" s="156"/>
      <c r="AG242" s="180">
        <f t="shared" si="147"/>
        <v>0</v>
      </c>
      <c r="AH242" s="180">
        <f t="shared" si="148"/>
        <v>0</v>
      </c>
      <c r="AI242" s="180">
        <f t="shared" si="149"/>
        <v>0</v>
      </c>
      <c r="AJ242" s="180">
        <f t="shared" si="150"/>
        <v>0</v>
      </c>
      <c r="AK242" s="180">
        <f t="shared" si="151"/>
        <v>0</v>
      </c>
      <c r="AL242" s="180">
        <f t="shared" si="152"/>
        <v>0</v>
      </c>
      <c r="AM242" s="180">
        <f t="shared" si="153"/>
        <v>0</v>
      </c>
      <c r="AN242" s="180">
        <f t="shared" si="154"/>
        <v>0</v>
      </c>
      <c r="AO242" s="180">
        <f t="shared" si="155"/>
        <v>0</v>
      </c>
      <c r="AP242" s="180">
        <f t="shared" si="156"/>
        <v>0</v>
      </c>
      <c r="AQ242" s="180">
        <f t="shared" si="157"/>
        <v>0</v>
      </c>
      <c r="AR242" s="180">
        <f t="shared" si="158"/>
        <v>0</v>
      </c>
      <c r="AS242" s="180">
        <f t="shared" si="159"/>
        <v>0</v>
      </c>
      <c r="AT242" s="180">
        <f t="shared" si="160"/>
        <v>0</v>
      </c>
      <c r="AU242" s="180">
        <f t="shared" si="161"/>
        <v>0</v>
      </c>
      <c r="AV242" s="180">
        <f t="shared" si="162"/>
        <v>0</v>
      </c>
      <c r="AW242" s="180">
        <f t="shared" si="163"/>
        <v>0</v>
      </c>
      <c r="AX242" s="180">
        <f t="shared" si="164"/>
        <v>0</v>
      </c>
      <c r="AY242" s="180">
        <f t="shared" si="165"/>
        <v>0</v>
      </c>
      <c r="AZ242" s="180">
        <f t="shared" si="166"/>
        <v>0</v>
      </c>
      <c r="BA242" s="180">
        <f t="shared" si="167"/>
        <v>0</v>
      </c>
      <c r="BB242" s="180">
        <f t="shared" si="168"/>
        <v>0</v>
      </c>
      <c r="BC242" s="180">
        <f t="shared" si="169"/>
        <v>0</v>
      </c>
      <c r="BD242" s="180">
        <f t="shared" si="170"/>
        <v>0</v>
      </c>
      <c r="BE242" s="180">
        <f t="shared" si="171"/>
        <v>0</v>
      </c>
      <c r="BF242" s="180"/>
      <c r="BG242" s="180"/>
      <c r="BH242" s="180"/>
      <c r="BI242" s="194">
        <f>SUMPRODUCT(CHOOSE({1,2,3,4},D307,D372,D437,D502),CHOOSE({1,2,3,4},DL210,DL210,DL210,DL210))</f>
        <v>0</v>
      </c>
      <c r="BJ242" s="194">
        <f>SUMPRODUCT(CHOOSE({1,2,3,4},E307,E372,E437,E502),CHOOSE({1,2,3,4},DM210,DM210,DM210,DM210))</f>
        <v>0</v>
      </c>
      <c r="BK242" s="194">
        <f>SUMPRODUCT(CHOOSE({1,2,3,4},F307,F372,F437,F502),CHOOSE({1,2,3,4},DN210,DN210,DN210,DN210))</f>
        <v>0</v>
      </c>
      <c r="BL242" s="194">
        <f>SUMPRODUCT(CHOOSE({1,2,3,4},G307,G372,G437,G502),CHOOSE({1,2,3,4},DO210,DO210,DO210,DO210))</f>
        <v>0</v>
      </c>
      <c r="BM242" s="194">
        <f>SUMPRODUCT(CHOOSE({1,2,3,4},H307,H372,H437,H502),CHOOSE({1,2,3,4},DP210,DP210,DP210,DP210))</f>
        <v>0</v>
      </c>
      <c r="BN242" s="194">
        <f>SUMPRODUCT(CHOOSE({1,2,3,4},I307,I372,I437,I502),CHOOSE({1,2,3,4},DQ210,DQ210,DQ210,DQ210))</f>
        <v>0</v>
      </c>
      <c r="BO242" s="194">
        <f>SUMPRODUCT(CHOOSE({1,2,3,4},J307,J372,J437,J502),CHOOSE({1,2,3,4},DR210,DR210,DR210,DR210))</f>
        <v>0</v>
      </c>
      <c r="BP242" s="194">
        <f>SUMPRODUCT(CHOOSE({1,2,3,4},K307,K372,K437,K502),CHOOSE({1,2,3,4},DS210,DS210,DS210,DS210))</f>
        <v>0</v>
      </c>
      <c r="BQ242" s="194">
        <f>SUMPRODUCT(CHOOSE({1,2,3,4},L307,L372,L437,L502),CHOOSE({1,2,3,4},DT210,DT210,DT210,DT210))</f>
        <v>0</v>
      </c>
      <c r="BR242" s="194">
        <f>SUMPRODUCT(CHOOSE({1,2,3,4},M307,M372,M437,M502),CHOOSE({1,2,3,4},DU210,DU210,DU210,DU210))</f>
        <v>0</v>
      </c>
      <c r="BS242" s="194">
        <f>SUMPRODUCT(CHOOSE({1,2,3,4},N307,N372,N437,N502),CHOOSE({1,2,3,4},DV210,DV210,DV210,DV210))</f>
        <v>0</v>
      </c>
      <c r="BT242" s="194">
        <f>SUMPRODUCT(CHOOSE({1,2,3,4},O307,O372,O437,O502),CHOOSE({1,2,3,4},DW210,DW210,DW210,DW210))</f>
        <v>0</v>
      </c>
      <c r="BU242" s="194">
        <f>SUMPRODUCT(CHOOSE({1,2,3,4},P307,P372,P437,P502),CHOOSE({1,2,3,4},DX210,DX210,DX210,DX210))</f>
        <v>0</v>
      </c>
      <c r="BV242" s="194">
        <f>SUMPRODUCT(CHOOSE({1,2,3,4},Q307,Q372,Q437,Q502),CHOOSE({1,2,3,4},DY210,DY210,DY210,DY210))</f>
        <v>0</v>
      </c>
      <c r="BW242" s="194">
        <f>SUMPRODUCT(CHOOSE({1,2,3,4},R307,R372,R437,R502),CHOOSE({1,2,3,4},DZ210,DZ210,DZ210,DZ210))</f>
        <v>0</v>
      </c>
      <c r="BX242" s="194">
        <f>SUMPRODUCT(CHOOSE({1,2,3,4},S307,S372,S437,S502),CHOOSE({1,2,3,4},EA210,EA210,EA210,EA210))</f>
        <v>0</v>
      </c>
      <c r="BY242" s="194">
        <f>SUMPRODUCT(CHOOSE({1,2,3,4},T307,T372,T437,T502),CHOOSE({1,2,3,4},EB210,EB210,EB210,EB210))</f>
        <v>0</v>
      </c>
      <c r="BZ242" s="194">
        <f>SUMPRODUCT(CHOOSE({1,2,3,4},U307,U372,U437,U502),CHOOSE({1,2,3,4},EC210,EC210,EC210,EC210))</f>
        <v>0</v>
      </c>
      <c r="CA242" s="194">
        <f>SUMPRODUCT(CHOOSE({1,2,3,4},V307,V372,V437,V502),CHOOSE({1,2,3,4},ED210,ED210,ED210,ED210))</f>
        <v>0</v>
      </c>
      <c r="CB242" s="194">
        <f>SUMPRODUCT(CHOOSE({1,2,3,4},W307,W372,W437,W502),CHOOSE({1,2,3,4},EE210,EE210,EE210,EE210))</f>
        <v>0</v>
      </c>
      <c r="CC242" s="194">
        <f>SUMPRODUCT(CHOOSE({1,2,3,4},X307,X372,X437,X502),CHOOSE({1,2,3,4},EF210,EF210,EF210,EF210))</f>
        <v>0</v>
      </c>
      <c r="CD242" s="194">
        <f>SUMPRODUCT(CHOOSE({1,2,3,4},Y307,Y372,Y437,Y502),CHOOSE({1,2,3,4},EG210,EG210,EG210,EG210))</f>
        <v>0</v>
      </c>
      <c r="CE242" s="194">
        <f>SUMPRODUCT(CHOOSE({1,2,3,4},Z307,Z372,Z437,Z502),CHOOSE({1,2,3,4},EH210,EH210,EH210,EH210))</f>
        <v>0</v>
      </c>
      <c r="CF242" s="194">
        <f>SUMPRODUCT(CHOOSE({1,2,3,4},AA307,AA372,AA437,AA502),CHOOSE({1,2,3,4},EI210,EI210,EI210,EI210))</f>
        <v>0</v>
      </c>
      <c r="CG242" s="194">
        <f>SUMPRODUCT(CHOOSE({1,2,3,4},AB307,AB372,AB437,AB502),CHOOSE({1,2,3,4},EJ210,EJ210,EJ210,EJ210))</f>
        <v>0</v>
      </c>
    </row>
    <row r="243" spans="2:85" x14ac:dyDescent="0.3">
      <c r="B243" s="1">
        <v>7</v>
      </c>
      <c r="C243" s="1"/>
      <c r="D243" s="52"/>
      <c r="E243" s="52"/>
      <c r="F243" s="52"/>
      <c r="G243" s="52"/>
      <c r="H243" s="52"/>
      <c r="I243" s="52"/>
      <c r="J243" s="156">
        <f t="shared" ref="J243:AB243" si="176">(VLOOKUP(I83,DiaMort,$A$4,FALSE)-1)*I147*BN211</f>
        <v>0</v>
      </c>
      <c r="K243" s="156">
        <f t="shared" si="176"/>
        <v>0</v>
      </c>
      <c r="L243" s="156">
        <f t="shared" si="176"/>
        <v>0</v>
      </c>
      <c r="M243" s="156">
        <f t="shared" si="176"/>
        <v>0</v>
      </c>
      <c r="N243" s="156">
        <f t="shared" si="176"/>
        <v>0</v>
      </c>
      <c r="O243" s="156">
        <f t="shared" si="176"/>
        <v>0</v>
      </c>
      <c r="P243" s="156">
        <f t="shared" si="176"/>
        <v>0</v>
      </c>
      <c r="Q243" s="156">
        <f t="shared" si="176"/>
        <v>0</v>
      </c>
      <c r="R243" s="156">
        <f t="shared" si="176"/>
        <v>0</v>
      </c>
      <c r="S243" s="156">
        <f t="shared" si="176"/>
        <v>0</v>
      </c>
      <c r="T243" s="156">
        <f t="shared" si="176"/>
        <v>0</v>
      </c>
      <c r="U243" s="156">
        <f t="shared" si="176"/>
        <v>0</v>
      </c>
      <c r="V243" s="156">
        <f t="shared" si="176"/>
        <v>0</v>
      </c>
      <c r="W243" s="156">
        <f t="shared" si="176"/>
        <v>0</v>
      </c>
      <c r="X243" s="156">
        <f t="shared" si="176"/>
        <v>0</v>
      </c>
      <c r="Y243" s="156">
        <f t="shared" si="176"/>
        <v>0</v>
      </c>
      <c r="Z243" s="156">
        <f t="shared" si="176"/>
        <v>0</v>
      </c>
      <c r="AA243" s="156">
        <f t="shared" si="176"/>
        <v>0</v>
      </c>
      <c r="AB243" s="156">
        <f t="shared" si="176"/>
        <v>0</v>
      </c>
      <c r="AC243" s="156"/>
      <c r="AD243" s="156"/>
      <c r="AE243" s="156"/>
      <c r="AF243" s="156"/>
      <c r="AG243" s="180">
        <f t="shared" si="147"/>
        <v>0</v>
      </c>
      <c r="AH243" s="180">
        <f t="shared" si="148"/>
        <v>0</v>
      </c>
      <c r="AI243" s="180">
        <f t="shared" si="149"/>
        <v>0</v>
      </c>
      <c r="AJ243" s="180">
        <f t="shared" si="150"/>
        <v>0</v>
      </c>
      <c r="AK243" s="180">
        <f t="shared" si="151"/>
        <v>0</v>
      </c>
      <c r="AL243" s="180">
        <f t="shared" si="152"/>
        <v>0</v>
      </c>
      <c r="AM243" s="180">
        <f t="shared" si="153"/>
        <v>0</v>
      </c>
      <c r="AN243" s="180">
        <f t="shared" si="154"/>
        <v>0</v>
      </c>
      <c r="AO243" s="180">
        <f t="shared" si="155"/>
        <v>0</v>
      </c>
      <c r="AP243" s="180">
        <f t="shared" si="156"/>
        <v>0</v>
      </c>
      <c r="AQ243" s="180">
        <f t="shared" si="157"/>
        <v>0</v>
      </c>
      <c r="AR243" s="180">
        <f t="shared" si="158"/>
        <v>0</v>
      </c>
      <c r="AS243" s="180">
        <f t="shared" si="159"/>
        <v>0</v>
      </c>
      <c r="AT243" s="180">
        <f t="shared" si="160"/>
        <v>0</v>
      </c>
      <c r="AU243" s="180">
        <f t="shared" si="161"/>
        <v>0</v>
      </c>
      <c r="AV243" s="180">
        <f t="shared" si="162"/>
        <v>0</v>
      </c>
      <c r="AW243" s="180">
        <f t="shared" si="163"/>
        <v>0</v>
      </c>
      <c r="AX243" s="180">
        <f t="shared" si="164"/>
        <v>0</v>
      </c>
      <c r="AY243" s="180">
        <f t="shared" si="165"/>
        <v>0</v>
      </c>
      <c r="AZ243" s="180">
        <f t="shared" si="166"/>
        <v>0</v>
      </c>
      <c r="BA243" s="180">
        <f t="shared" si="167"/>
        <v>0</v>
      </c>
      <c r="BB243" s="180">
        <f t="shared" si="168"/>
        <v>0</v>
      </c>
      <c r="BC243" s="180">
        <f t="shared" si="169"/>
        <v>0</v>
      </c>
      <c r="BD243" s="180">
        <f t="shared" si="170"/>
        <v>0</v>
      </c>
      <c r="BE243" s="180">
        <f t="shared" si="171"/>
        <v>0</v>
      </c>
      <c r="BF243" s="180"/>
      <c r="BG243" s="180"/>
      <c r="BH243" s="180"/>
      <c r="BI243" s="194">
        <f>SUMPRODUCT(CHOOSE({1,2,3,4},D308,D373,D438,D503),CHOOSE({1,2,3,4},DL211,DL211,DL211,DL211))</f>
        <v>0</v>
      </c>
      <c r="BJ243" s="194">
        <f>SUMPRODUCT(CHOOSE({1,2,3,4},E308,E373,E438,E503),CHOOSE({1,2,3,4},DM211,DM211,DM211,DM211))</f>
        <v>0</v>
      </c>
      <c r="BK243" s="194">
        <f>SUMPRODUCT(CHOOSE({1,2,3,4},F308,F373,F438,F503),CHOOSE({1,2,3,4},DN211,DN211,DN211,DN211))</f>
        <v>0</v>
      </c>
      <c r="BL243" s="194">
        <f>SUMPRODUCT(CHOOSE({1,2,3,4},G308,G373,G438,G503),CHOOSE({1,2,3,4},DO211,DO211,DO211,DO211))</f>
        <v>0</v>
      </c>
      <c r="BM243" s="194">
        <f>SUMPRODUCT(CHOOSE({1,2,3,4},H308,H373,H438,H503),CHOOSE({1,2,3,4},DP211,DP211,DP211,DP211))</f>
        <v>0</v>
      </c>
      <c r="BN243" s="194">
        <f>SUMPRODUCT(CHOOSE({1,2,3,4},I308,I373,I438,I503),CHOOSE({1,2,3,4},DQ211,DQ211,DQ211,DQ211))</f>
        <v>0</v>
      </c>
      <c r="BO243" s="194">
        <f>SUMPRODUCT(CHOOSE({1,2,3,4},J308,J373,J438,J503),CHOOSE({1,2,3,4},DR211,DR211,DR211,DR211))</f>
        <v>0</v>
      </c>
      <c r="BP243" s="194">
        <f>SUMPRODUCT(CHOOSE({1,2,3,4},K308,K373,K438,K503),CHOOSE({1,2,3,4},DS211,DS211,DS211,DS211))</f>
        <v>0</v>
      </c>
      <c r="BQ243" s="194">
        <f>SUMPRODUCT(CHOOSE({1,2,3,4},L308,L373,L438,L503),CHOOSE({1,2,3,4},DT211,DT211,DT211,DT211))</f>
        <v>0</v>
      </c>
      <c r="BR243" s="194">
        <f>SUMPRODUCT(CHOOSE({1,2,3,4},M308,M373,M438,M503),CHOOSE({1,2,3,4},DU211,DU211,DU211,DU211))</f>
        <v>0</v>
      </c>
      <c r="BS243" s="194">
        <f>SUMPRODUCT(CHOOSE({1,2,3,4},N308,N373,N438,N503),CHOOSE({1,2,3,4},DV211,DV211,DV211,DV211))</f>
        <v>0</v>
      </c>
      <c r="BT243" s="194">
        <f>SUMPRODUCT(CHOOSE({1,2,3,4},O308,O373,O438,O503),CHOOSE({1,2,3,4},DW211,DW211,DW211,DW211))</f>
        <v>0</v>
      </c>
      <c r="BU243" s="194">
        <f>SUMPRODUCT(CHOOSE({1,2,3,4},P308,P373,P438,P503),CHOOSE({1,2,3,4},DX211,DX211,DX211,DX211))</f>
        <v>0</v>
      </c>
      <c r="BV243" s="194">
        <f>SUMPRODUCT(CHOOSE({1,2,3,4},Q308,Q373,Q438,Q503),CHOOSE({1,2,3,4},DY211,DY211,DY211,DY211))</f>
        <v>0</v>
      </c>
      <c r="BW243" s="194">
        <f>SUMPRODUCT(CHOOSE({1,2,3,4},R308,R373,R438,R503),CHOOSE({1,2,3,4},DZ211,DZ211,DZ211,DZ211))</f>
        <v>0</v>
      </c>
      <c r="BX243" s="194">
        <f>SUMPRODUCT(CHOOSE({1,2,3,4},S308,S373,S438,S503),CHOOSE({1,2,3,4},EA211,EA211,EA211,EA211))</f>
        <v>0</v>
      </c>
      <c r="BY243" s="194">
        <f>SUMPRODUCT(CHOOSE({1,2,3,4},T308,T373,T438,T503),CHOOSE({1,2,3,4},EB211,EB211,EB211,EB211))</f>
        <v>0</v>
      </c>
      <c r="BZ243" s="194">
        <f>SUMPRODUCT(CHOOSE({1,2,3,4},U308,U373,U438,U503),CHOOSE({1,2,3,4},EC211,EC211,EC211,EC211))</f>
        <v>0</v>
      </c>
      <c r="CA243" s="194">
        <f>SUMPRODUCT(CHOOSE({1,2,3,4},V308,V373,V438,V503),CHOOSE({1,2,3,4},ED211,ED211,ED211,ED211))</f>
        <v>0</v>
      </c>
      <c r="CB243" s="194">
        <f>SUMPRODUCT(CHOOSE({1,2,3,4},W308,W373,W438,W503),CHOOSE({1,2,3,4},EE211,EE211,EE211,EE211))</f>
        <v>0</v>
      </c>
      <c r="CC243" s="194">
        <f>SUMPRODUCT(CHOOSE({1,2,3,4},X308,X373,X438,X503),CHOOSE({1,2,3,4},EF211,EF211,EF211,EF211))</f>
        <v>0</v>
      </c>
      <c r="CD243" s="194">
        <f>SUMPRODUCT(CHOOSE({1,2,3,4},Y308,Y373,Y438,Y503),CHOOSE({1,2,3,4},EG211,EG211,EG211,EG211))</f>
        <v>0</v>
      </c>
      <c r="CE243" s="194">
        <f>SUMPRODUCT(CHOOSE({1,2,3,4},Z308,Z373,Z438,Z503),CHOOSE({1,2,3,4},EH211,EH211,EH211,EH211))</f>
        <v>0</v>
      </c>
      <c r="CF243" s="194">
        <f>SUMPRODUCT(CHOOSE({1,2,3,4},AA308,AA373,AA438,AA503),CHOOSE({1,2,3,4},EI211,EI211,EI211,EI211))</f>
        <v>0</v>
      </c>
      <c r="CG243" s="194">
        <f>SUMPRODUCT(CHOOSE({1,2,3,4},AB308,AB373,AB438,AB503),CHOOSE({1,2,3,4},EJ211,EJ211,EJ211,EJ211))</f>
        <v>0</v>
      </c>
    </row>
    <row r="244" spans="2:85" x14ac:dyDescent="0.3">
      <c r="B244" s="1">
        <v>8</v>
      </c>
      <c r="C244" s="1"/>
      <c r="D244" s="52"/>
      <c r="E244" s="52"/>
      <c r="F244" s="52"/>
      <c r="G244" s="52"/>
      <c r="H244" s="52"/>
      <c r="I244" s="52"/>
      <c r="J244" s="52"/>
      <c r="K244" s="156">
        <f t="shared" ref="K244:AB244" si="177">(VLOOKUP(J84,DiaMort,$A$4,FALSE)-1)*J148*BO212</f>
        <v>0</v>
      </c>
      <c r="L244" s="156">
        <f t="shared" si="177"/>
        <v>0</v>
      </c>
      <c r="M244" s="156">
        <f t="shared" si="177"/>
        <v>0</v>
      </c>
      <c r="N244" s="156">
        <f t="shared" si="177"/>
        <v>0</v>
      </c>
      <c r="O244" s="156">
        <f t="shared" si="177"/>
        <v>0</v>
      </c>
      <c r="P244" s="156">
        <f t="shared" si="177"/>
        <v>0</v>
      </c>
      <c r="Q244" s="156">
        <f t="shared" si="177"/>
        <v>0</v>
      </c>
      <c r="R244" s="156">
        <f t="shared" si="177"/>
        <v>0</v>
      </c>
      <c r="S244" s="156">
        <f t="shared" si="177"/>
        <v>0</v>
      </c>
      <c r="T244" s="156">
        <f t="shared" si="177"/>
        <v>0</v>
      </c>
      <c r="U244" s="156">
        <f t="shared" si="177"/>
        <v>0</v>
      </c>
      <c r="V244" s="156">
        <f t="shared" si="177"/>
        <v>0</v>
      </c>
      <c r="W244" s="156">
        <f t="shared" si="177"/>
        <v>0</v>
      </c>
      <c r="X244" s="156">
        <f t="shared" si="177"/>
        <v>0</v>
      </c>
      <c r="Y244" s="156">
        <f t="shared" si="177"/>
        <v>0</v>
      </c>
      <c r="Z244" s="156">
        <f t="shared" si="177"/>
        <v>0</v>
      </c>
      <c r="AA244" s="156">
        <f t="shared" si="177"/>
        <v>0</v>
      </c>
      <c r="AB244" s="156">
        <f t="shared" si="177"/>
        <v>0</v>
      </c>
      <c r="AC244" s="156"/>
      <c r="AD244" s="156"/>
      <c r="AE244" s="156"/>
      <c r="AF244" s="156"/>
      <c r="AG244" s="180">
        <f t="shared" si="147"/>
        <v>0</v>
      </c>
      <c r="AH244" s="180">
        <f t="shared" si="148"/>
        <v>0</v>
      </c>
      <c r="AI244" s="180">
        <f t="shared" si="149"/>
        <v>0</v>
      </c>
      <c r="AJ244" s="180">
        <f t="shared" si="150"/>
        <v>0</v>
      </c>
      <c r="AK244" s="180">
        <f t="shared" si="151"/>
        <v>0</v>
      </c>
      <c r="AL244" s="180">
        <f t="shared" si="152"/>
        <v>0</v>
      </c>
      <c r="AM244" s="180">
        <f t="shared" si="153"/>
        <v>0</v>
      </c>
      <c r="AN244" s="180">
        <f t="shared" si="154"/>
        <v>0</v>
      </c>
      <c r="AO244" s="180">
        <f t="shared" si="155"/>
        <v>0</v>
      </c>
      <c r="AP244" s="180">
        <f t="shared" si="156"/>
        <v>0</v>
      </c>
      <c r="AQ244" s="180">
        <f t="shared" si="157"/>
        <v>0</v>
      </c>
      <c r="AR244" s="180">
        <f t="shared" si="158"/>
        <v>0</v>
      </c>
      <c r="AS244" s="180">
        <f t="shared" si="159"/>
        <v>0</v>
      </c>
      <c r="AT244" s="180">
        <f t="shared" si="160"/>
        <v>0</v>
      </c>
      <c r="AU244" s="180">
        <f t="shared" si="161"/>
        <v>0</v>
      </c>
      <c r="AV244" s="180">
        <f t="shared" si="162"/>
        <v>0</v>
      </c>
      <c r="AW244" s="180">
        <f t="shared" si="163"/>
        <v>0</v>
      </c>
      <c r="AX244" s="180">
        <f t="shared" si="164"/>
        <v>0</v>
      </c>
      <c r="AY244" s="180">
        <f t="shared" si="165"/>
        <v>0</v>
      </c>
      <c r="AZ244" s="180">
        <f t="shared" si="166"/>
        <v>0</v>
      </c>
      <c r="BA244" s="180">
        <f t="shared" si="167"/>
        <v>0</v>
      </c>
      <c r="BB244" s="180">
        <f t="shared" si="168"/>
        <v>0</v>
      </c>
      <c r="BC244" s="180">
        <f t="shared" si="169"/>
        <v>0</v>
      </c>
      <c r="BD244" s="180">
        <f t="shared" si="170"/>
        <v>0</v>
      </c>
      <c r="BE244" s="180">
        <f t="shared" si="171"/>
        <v>0</v>
      </c>
      <c r="BF244" s="180"/>
      <c r="BG244" s="180"/>
      <c r="BH244" s="180"/>
      <c r="BI244" s="194">
        <f>SUMPRODUCT(CHOOSE({1,2,3,4},D309,D374,D439,D504),CHOOSE({1,2,3,4},DL212,DL212,DL212,DL212))</f>
        <v>0</v>
      </c>
      <c r="BJ244" s="194">
        <f>SUMPRODUCT(CHOOSE({1,2,3,4},E309,E374,E439,E504),CHOOSE({1,2,3,4},DM212,DM212,DM212,DM212))</f>
        <v>0</v>
      </c>
      <c r="BK244" s="194">
        <f>SUMPRODUCT(CHOOSE({1,2,3,4},F309,F374,F439,F504),CHOOSE({1,2,3,4},DN212,DN212,DN212,DN212))</f>
        <v>0</v>
      </c>
      <c r="BL244" s="194">
        <f>SUMPRODUCT(CHOOSE({1,2,3,4},G309,G374,G439,G504),CHOOSE({1,2,3,4},DO212,DO212,DO212,DO212))</f>
        <v>0</v>
      </c>
      <c r="BM244" s="194">
        <f>SUMPRODUCT(CHOOSE({1,2,3,4},H309,H374,H439,H504),CHOOSE({1,2,3,4},DP212,DP212,DP212,DP212))</f>
        <v>0</v>
      </c>
      <c r="BN244" s="194">
        <f>SUMPRODUCT(CHOOSE({1,2,3,4},I309,I374,I439,I504),CHOOSE({1,2,3,4},DQ212,DQ212,DQ212,DQ212))</f>
        <v>0</v>
      </c>
      <c r="BO244" s="194">
        <f>SUMPRODUCT(CHOOSE({1,2,3,4},J309,J374,J439,J504),CHOOSE({1,2,3,4},DR212,DR212,DR212,DR212))</f>
        <v>0</v>
      </c>
      <c r="BP244" s="194">
        <f>SUMPRODUCT(CHOOSE({1,2,3,4},K309,K374,K439,K504),CHOOSE({1,2,3,4},DS212,DS212,DS212,DS212))</f>
        <v>0</v>
      </c>
      <c r="BQ244" s="194">
        <f>SUMPRODUCT(CHOOSE({1,2,3,4},L309,L374,L439,L504),CHOOSE({1,2,3,4},DT212,DT212,DT212,DT212))</f>
        <v>0</v>
      </c>
      <c r="BR244" s="194">
        <f>SUMPRODUCT(CHOOSE({1,2,3,4},M309,M374,M439,M504),CHOOSE({1,2,3,4},DU212,DU212,DU212,DU212))</f>
        <v>0</v>
      </c>
      <c r="BS244" s="194">
        <f>SUMPRODUCT(CHOOSE({1,2,3,4},N309,N374,N439,N504),CHOOSE({1,2,3,4},DV212,DV212,DV212,DV212))</f>
        <v>0</v>
      </c>
      <c r="BT244" s="194">
        <f>SUMPRODUCT(CHOOSE({1,2,3,4},O309,O374,O439,O504),CHOOSE({1,2,3,4},DW212,DW212,DW212,DW212))</f>
        <v>0</v>
      </c>
      <c r="BU244" s="194">
        <f>SUMPRODUCT(CHOOSE({1,2,3,4},P309,P374,P439,P504),CHOOSE({1,2,3,4},DX212,DX212,DX212,DX212))</f>
        <v>0</v>
      </c>
      <c r="BV244" s="194">
        <f>SUMPRODUCT(CHOOSE({1,2,3,4},Q309,Q374,Q439,Q504),CHOOSE({1,2,3,4},DY212,DY212,DY212,DY212))</f>
        <v>0</v>
      </c>
      <c r="BW244" s="194">
        <f>SUMPRODUCT(CHOOSE({1,2,3,4},R309,R374,R439,R504),CHOOSE({1,2,3,4},DZ212,DZ212,DZ212,DZ212))</f>
        <v>0</v>
      </c>
      <c r="BX244" s="194">
        <f>SUMPRODUCT(CHOOSE({1,2,3,4},S309,S374,S439,S504),CHOOSE({1,2,3,4},EA212,EA212,EA212,EA212))</f>
        <v>0</v>
      </c>
      <c r="BY244" s="194">
        <f>SUMPRODUCT(CHOOSE({1,2,3,4},T309,T374,T439,T504),CHOOSE({1,2,3,4},EB212,EB212,EB212,EB212))</f>
        <v>0</v>
      </c>
      <c r="BZ244" s="194">
        <f>SUMPRODUCT(CHOOSE({1,2,3,4},U309,U374,U439,U504),CHOOSE({1,2,3,4},EC212,EC212,EC212,EC212))</f>
        <v>0</v>
      </c>
      <c r="CA244" s="194">
        <f>SUMPRODUCT(CHOOSE({1,2,3,4},V309,V374,V439,V504),CHOOSE({1,2,3,4},ED212,ED212,ED212,ED212))</f>
        <v>0</v>
      </c>
      <c r="CB244" s="194">
        <f>SUMPRODUCT(CHOOSE({1,2,3,4},W309,W374,W439,W504),CHOOSE({1,2,3,4},EE212,EE212,EE212,EE212))</f>
        <v>0</v>
      </c>
      <c r="CC244" s="194">
        <f>SUMPRODUCT(CHOOSE({1,2,3,4},X309,X374,X439,X504),CHOOSE({1,2,3,4},EF212,EF212,EF212,EF212))</f>
        <v>0</v>
      </c>
      <c r="CD244" s="194">
        <f>SUMPRODUCT(CHOOSE({1,2,3,4},Y309,Y374,Y439,Y504),CHOOSE({1,2,3,4},EG212,EG212,EG212,EG212))</f>
        <v>0</v>
      </c>
      <c r="CE244" s="194">
        <f>SUMPRODUCT(CHOOSE({1,2,3,4},Z309,Z374,Z439,Z504),CHOOSE({1,2,3,4},EH212,EH212,EH212,EH212))</f>
        <v>0</v>
      </c>
      <c r="CF244" s="194">
        <f>SUMPRODUCT(CHOOSE({1,2,3,4},AA309,AA374,AA439,AA504),CHOOSE({1,2,3,4},EI212,EI212,EI212,EI212))</f>
        <v>0</v>
      </c>
      <c r="CG244" s="194">
        <f>SUMPRODUCT(CHOOSE({1,2,3,4},AB309,AB374,AB439,AB504),CHOOSE({1,2,3,4},EJ212,EJ212,EJ212,EJ212))</f>
        <v>0</v>
      </c>
    </row>
    <row r="245" spans="2:85" x14ac:dyDescent="0.3">
      <c r="B245" s="1">
        <v>9</v>
      </c>
      <c r="C245" s="1"/>
      <c r="D245" s="52"/>
      <c r="E245" s="52"/>
      <c r="F245" s="52"/>
      <c r="G245" s="52"/>
      <c r="H245" s="52"/>
      <c r="I245" s="52"/>
      <c r="J245" s="52"/>
      <c r="K245" s="52"/>
      <c r="L245" s="156">
        <f t="shared" ref="L245:AB245" si="178">(VLOOKUP(K85,DiaMort,$A$4,FALSE)-1)*K149*BP213</f>
        <v>0</v>
      </c>
      <c r="M245" s="156">
        <f t="shared" si="178"/>
        <v>0</v>
      </c>
      <c r="N245" s="156">
        <f t="shared" si="178"/>
        <v>0</v>
      </c>
      <c r="O245" s="156">
        <f t="shared" si="178"/>
        <v>0</v>
      </c>
      <c r="P245" s="156">
        <f t="shared" si="178"/>
        <v>0</v>
      </c>
      <c r="Q245" s="156">
        <f t="shared" si="178"/>
        <v>0</v>
      </c>
      <c r="R245" s="156">
        <f t="shared" si="178"/>
        <v>0</v>
      </c>
      <c r="S245" s="156">
        <f t="shared" si="178"/>
        <v>0</v>
      </c>
      <c r="T245" s="156">
        <f t="shared" si="178"/>
        <v>0</v>
      </c>
      <c r="U245" s="156">
        <f t="shared" si="178"/>
        <v>0</v>
      </c>
      <c r="V245" s="156">
        <f t="shared" si="178"/>
        <v>0</v>
      </c>
      <c r="W245" s="156">
        <f t="shared" si="178"/>
        <v>0</v>
      </c>
      <c r="X245" s="156">
        <f t="shared" si="178"/>
        <v>0</v>
      </c>
      <c r="Y245" s="156">
        <f t="shared" si="178"/>
        <v>0</v>
      </c>
      <c r="Z245" s="156">
        <f t="shared" si="178"/>
        <v>0</v>
      </c>
      <c r="AA245" s="156">
        <f t="shared" si="178"/>
        <v>0</v>
      </c>
      <c r="AB245" s="156">
        <f t="shared" si="178"/>
        <v>0</v>
      </c>
      <c r="AC245" s="156"/>
      <c r="AD245" s="156"/>
      <c r="AE245" s="156"/>
      <c r="AF245" s="156"/>
      <c r="AG245" s="180">
        <f t="shared" si="147"/>
        <v>0</v>
      </c>
      <c r="AH245" s="180">
        <f t="shared" si="148"/>
        <v>0</v>
      </c>
      <c r="AI245" s="180">
        <f t="shared" si="149"/>
        <v>0</v>
      </c>
      <c r="AJ245" s="180">
        <f t="shared" si="150"/>
        <v>0</v>
      </c>
      <c r="AK245" s="180">
        <f t="shared" si="151"/>
        <v>0</v>
      </c>
      <c r="AL245" s="180">
        <f t="shared" si="152"/>
        <v>0</v>
      </c>
      <c r="AM245" s="180">
        <f t="shared" si="153"/>
        <v>0</v>
      </c>
      <c r="AN245" s="180">
        <f t="shared" si="154"/>
        <v>0</v>
      </c>
      <c r="AO245" s="180">
        <f t="shared" si="155"/>
        <v>0</v>
      </c>
      <c r="AP245" s="180">
        <f t="shared" si="156"/>
        <v>0</v>
      </c>
      <c r="AQ245" s="180">
        <f t="shared" si="157"/>
        <v>0</v>
      </c>
      <c r="AR245" s="180">
        <f t="shared" si="158"/>
        <v>0</v>
      </c>
      <c r="AS245" s="180">
        <f t="shared" si="159"/>
        <v>0</v>
      </c>
      <c r="AT245" s="180">
        <f t="shared" si="160"/>
        <v>0</v>
      </c>
      <c r="AU245" s="180">
        <f t="shared" si="161"/>
        <v>0</v>
      </c>
      <c r="AV245" s="180">
        <f t="shared" si="162"/>
        <v>0</v>
      </c>
      <c r="AW245" s="180">
        <f t="shared" si="163"/>
        <v>0</v>
      </c>
      <c r="AX245" s="180">
        <f t="shared" si="164"/>
        <v>0</v>
      </c>
      <c r="AY245" s="180">
        <f t="shared" si="165"/>
        <v>0</v>
      </c>
      <c r="AZ245" s="180">
        <f t="shared" si="166"/>
        <v>0</v>
      </c>
      <c r="BA245" s="180">
        <f t="shared" si="167"/>
        <v>0</v>
      </c>
      <c r="BB245" s="180">
        <f t="shared" si="168"/>
        <v>0</v>
      </c>
      <c r="BC245" s="180">
        <f t="shared" si="169"/>
        <v>0</v>
      </c>
      <c r="BD245" s="180">
        <f t="shared" si="170"/>
        <v>0</v>
      </c>
      <c r="BE245" s="180">
        <f t="shared" si="171"/>
        <v>0</v>
      </c>
      <c r="BF245" s="180"/>
      <c r="BG245" s="180"/>
      <c r="BH245" s="180"/>
      <c r="BI245" s="194">
        <f>SUMPRODUCT(CHOOSE({1,2,3,4},D310,D375,D440,D505),CHOOSE({1,2,3,4},DL213,DL213,DL213,DL213))</f>
        <v>0</v>
      </c>
      <c r="BJ245" s="194">
        <f>SUMPRODUCT(CHOOSE({1,2,3,4},E310,E375,E440,E505),CHOOSE({1,2,3,4},DM213,DM213,DM213,DM213))</f>
        <v>0</v>
      </c>
      <c r="BK245" s="194">
        <f>SUMPRODUCT(CHOOSE({1,2,3,4},F310,F375,F440,F505),CHOOSE({1,2,3,4},DN213,DN213,DN213,DN213))</f>
        <v>0</v>
      </c>
      <c r="BL245" s="194">
        <f>SUMPRODUCT(CHOOSE({1,2,3,4},G310,G375,G440,G505),CHOOSE({1,2,3,4},DO213,DO213,DO213,DO213))</f>
        <v>0</v>
      </c>
      <c r="BM245" s="194">
        <f>SUMPRODUCT(CHOOSE({1,2,3,4},H310,H375,H440,H505),CHOOSE({1,2,3,4},DP213,DP213,DP213,DP213))</f>
        <v>0</v>
      </c>
      <c r="BN245" s="194">
        <f>SUMPRODUCT(CHOOSE({1,2,3,4},I310,I375,I440,I505),CHOOSE({1,2,3,4},DQ213,DQ213,DQ213,DQ213))</f>
        <v>0</v>
      </c>
      <c r="BO245" s="194">
        <f>SUMPRODUCT(CHOOSE({1,2,3,4},J310,J375,J440,J505),CHOOSE({1,2,3,4},DR213,DR213,DR213,DR213))</f>
        <v>0</v>
      </c>
      <c r="BP245" s="194">
        <f>SUMPRODUCT(CHOOSE({1,2,3,4},K310,K375,K440,K505),CHOOSE({1,2,3,4},DS213,DS213,DS213,DS213))</f>
        <v>0</v>
      </c>
      <c r="BQ245" s="194">
        <f>SUMPRODUCT(CHOOSE({1,2,3,4},L310,L375,L440,L505),CHOOSE({1,2,3,4},DT213,DT213,DT213,DT213))</f>
        <v>0</v>
      </c>
      <c r="BR245" s="194">
        <f>SUMPRODUCT(CHOOSE({1,2,3,4},M310,M375,M440,M505),CHOOSE({1,2,3,4},DU213,DU213,DU213,DU213))</f>
        <v>0</v>
      </c>
      <c r="BS245" s="194">
        <f>SUMPRODUCT(CHOOSE({1,2,3,4},N310,N375,N440,N505),CHOOSE({1,2,3,4},DV213,DV213,DV213,DV213))</f>
        <v>0</v>
      </c>
      <c r="BT245" s="194">
        <f>SUMPRODUCT(CHOOSE({1,2,3,4},O310,O375,O440,O505),CHOOSE({1,2,3,4},DW213,DW213,DW213,DW213))</f>
        <v>0</v>
      </c>
      <c r="BU245" s="194">
        <f>SUMPRODUCT(CHOOSE({1,2,3,4},P310,P375,P440,P505),CHOOSE({1,2,3,4},DX213,DX213,DX213,DX213))</f>
        <v>0</v>
      </c>
      <c r="BV245" s="194">
        <f>SUMPRODUCT(CHOOSE({1,2,3,4},Q310,Q375,Q440,Q505),CHOOSE({1,2,3,4},DY213,DY213,DY213,DY213))</f>
        <v>0</v>
      </c>
      <c r="BW245" s="194">
        <f>SUMPRODUCT(CHOOSE({1,2,3,4},R310,R375,R440,R505),CHOOSE({1,2,3,4},DZ213,DZ213,DZ213,DZ213))</f>
        <v>0</v>
      </c>
      <c r="BX245" s="194">
        <f>SUMPRODUCT(CHOOSE({1,2,3,4},S310,S375,S440,S505),CHOOSE({1,2,3,4},EA213,EA213,EA213,EA213))</f>
        <v>0</v>
      </c>
      <c r="BY245" s="194">
        <f>SUMPRODUCT(CHOOSE({1,2,3,4},T310,T375,T440,T505),CHOOSE({1,2,3,4},EB213,EB213,EB213,EB213))</f>
        <v>0</v>
      </c>
      <c r="BZ245" s="194">
        <f>SUMPRODUCT(CHOOSE({1,2,3,4},U310,U375,U440,U505),CHOOSE({1,2,3,4},EC213,EC213,EC213,EC213))</f>
        <v>0</v>
      </c>
      <c r="CA245" s="194">
        <f>SUMPRODUCT(CHOOSE({1,2,3,4},V310,V375,V440,V505),CHOOSE({1,2,3,4},ED213,ED213,ED213,ED213))</f>
        <v>0</v>
      </c>
      <c r="CB245" s="194">
        <f>SUMPRODUCT(CHOOSE({1,2,3,4},W310,W375,W440,W505),CHOOSE({1,2,3,4},EE213,EE213,EE213,EE213))</f>
        <v>0</v>
      </c>
      <c r="CC245" s="194">
        <f>SUMPRODUCT(CHOOSE({1,2,3,4},X310,X375,X440,X505),CHOOSE({1,2,3,4},EF213,EF213,EF213,EF213))</f>
        <v>0</v>
      </c>
      <c r="CD245" s="194">
        <f>SUMPRODUCT(CHOOSE({1,2,3,4},Y310,Y375,Y440,Y505),CHOOSE({1,2,3,4},EG213,EG213,EG213,EG213))</f>
        <v>0</v>
      </c>
      <c r="CE245" s="194">
        <f>SUMPRODUCT(CHOOSE({1,2,3,4},Z310,Z375,Z440,Z505),CHOOSE({1,2,3,4},EH213,EH213,EH213,EH213))</f>
        <v>0</v>
      </c>
      <c r="CF245" s="194">
        <f>SUMPRODUCT(CHOOSE({1,2,3,4},AA310,AA375,AA440,AA505),CHOOSE({1,2,3,4},EI213,EI213,EI213,EI213))</f>
        <v>0</v>
      </c>
      <c r="CG245" s="194">
        <f>SUMPRODUCT(CHOOSE({1,2,3,4},AB310,AB375,AB440,AB505),CHOOSE({1,2,3,4},EJ213,EJ213,EJ213,EJ213))</f>
        <v>0</v>
      </c>
    </row>
    <row r="246" spans="2:85" x14ac:dyDescent="0.3">
      <c r="B246" s="1">
        <v>10</v>
      </c>
      <c r="C246" s="1"/>
      <c r="D246" s="52"/>
      <c r="E246" s="52"/>
      <c r="F246" s="52"/>
      <c r="G246" s="52"/>
      <c r="H246" s="52"/>
      <c r="I246" s="52"/>
      <c r="J246" s="52"/>
      <c r="K246" s="52"/>
      <c r="L246" s="52"/>
      <c r="M246" s="156">
        <f t="shared" ref="M246:AB246" si="179">(VLOOKUP(L86,DiaMort,$A$4,FALSE)-1)*L150*BQ214</f>
        <v>0</v>
      </c>
      <c r="N246" s="156">
        <f t="shared" si="179"/>
        <v>0</v>
      </c>
      <c r="O246" s="156">
        <f t="shared" si="179"/>
        <v>0</v>
      </c>
      <c r="P246" s="156">
        <f t="shared" si="179"/>
        <v>0</v>
      </c>
      <c r="Q246" s="156">
        <f t="shared" si="179"/>
        <v>0</v>
      </c>
      <c r="R246" s="156">
        <f t="shared" si="179"/>
        <v>0</v>
      </c>
      <c r="S246" s="156">
        <f t="shared" si="179"/>
        <v>0</v>
      </c>
      <c r="T246" s="156">
        <f t="shared" si="179"/>
        <v>0</v>
      </c>
      <c r="U246" s="156">
        <f t="shared" si="179"/>
        <v>0</v>
      </c>
      <c r="V246" s="156">
        <f t="shared" si="179"/>
        <v>0</v>
      </c>
      <c r="W246" s="156">
        <f t="shared" si="179"/>
        <v>0</v>
      </c>
      <c r="X246" s="156">
        <f t="shared" si="179"/>
        <v>0</v>
      </c>
      <c r="Y246" s="156">
        <f t="shared" si="179"/>
        <v>0</v>
      </c>
      <c r="Z246" s="156">
        <f t="shared" si="179"/>
        <v>0</v>
      </c>
      <c r="AA246" s="156">
        <f t="shared" si="179"/>
        <v>0</v>
      </c>
      <c r="AB246" s="156">
        <f t="shared" si="179"/>
        <v>0</v>
      </c>
      <c r="AC246" s="156"/>
      <c r="AD246" s="156"/>
      <c r="AE246" s="156"/>
      <c r="AF246" s="156"/>
      <c r="AG246" s="180">
        <f t="shared" si="147"/>
        <v>0</v>
      </c>
      <c r="AH246" s="180">
        <f t="shared" si="148"/>
        <v>0</v>
      </c>
      <c r="AI246" s="180">
        <f t="shared" si="149"/>
        <v>0</v>
      </c>
      <c r="AJ246" s="180">
        <f t="shared" si="150"/>
        <v>0</v>
      </c>
      <c r="AK246" s="180">
        <f t="shared" si="151"/>
        <v>0</v>
      </c>
      <c r="AL246" s="180">
        <f t="shared" si="152"/>
        <v>0</v>
      </c>
      <c r="AM246" s="180">
        <f t="shared" si="153"/>
        <v>0</v>
      </c>
      <c r="AN246" s="180">
        <f t="shared" si="154"/>
        <v>0</v>
      </c>
      <c r="AO246" s="180">
        <f t="shared" si="155"/>
        <v>0</v>
      </c>
      <c r="AP246" s="180">
        <f t="shared" si="156"/>
        <v>0</v>
      </c>
      <c r="AQ246" s="180">
        <f t="shared" si="157"/>
        <v>0</v>
      </c>
      <c r="AR246" s="180">
        <f t="shared" si="158"/>
        <v>0</v>
      </c>
      <c r="AS246" s="180">
        <f t="shared" si="159"/>
        <v>0</v>
      </c>
      <c r="AT246" s="180">
        <f t="shared" si="160"/>
        <v>0</v>
      </c>
      <c r="AU246" s="180">
        <f t="shared" si="161"/>
        <v>0</v>
      </c>
      <c r="AV246" s="180">
        <f t="shared" si="162"/>
        <v>0</v>
      </c>
      <c r="AW246" s="180">
        <f t="shared" si="163"/>
        <v>0</v>
      </c>
      <c r="AX246" s="180">
        <f t="shared" si="164"/>
        <v>0</v>
      </c>
      <c r="AY246" s="180">
        <f t="shared" si="165"/>
        <v>0</v>
      </c>
      <c r="AZ246" s="180">
        <f t="shared" si="166"/>
        <v>0</v>
      </c>
      <c r="BA246" s="180">
        <f t="shared" si="167"/>
        <v>0</v>
      </c>
      <c r="BB246" s="180">
        <f t="shared" si="168"/>
        <v>0</v>
      </c>
      <c r="BC246" s="180">
        <f t="shared" si="169"/>
        <v>0</v>
      </c>
      <c r="BD246" s="180">
        <f t="shared" si="170"/>
        <v>0</v>
      </c>
      <c r="BE246" s="180">
        <f t="shared" si="171"/>
        <v>0</v>
      </c>
      <c r="BF246" s="180"/>
      <c r="BG246" s="180"/>
      <c r="BH246" s="180"/>
      <c r="BI246" s="194">
        <f>SUMPRODUCT(CHOOSE({1,2,3,4},D311,D376,D441,D506),CHOOSE({1,2,3,4},DL214,DL214,DL214,DL214))</f>
        <v>0</v>
      </c>
      <c r="BJ246" s="194">
        <f>SUMPRODUCT(CHOOSE({1,2,3,4},E311,E376,E441,E506),CHOOSE({1,2,3,4},DM214,DM214,DM214,DM214))</f>
        <v>0</v>
      </c>
      <c r="BK246" s="194">
        <f>SUMPRODUCT(CHOOSE({1,2,3,4},F311,F376,F441,F506),CHOOSE({1,2,3,4},DN214,DN214,DN214,DN214))</f>
        <v>0</v>
      </c>
      <c r="BL246" s="194">
        <f>SUMPRODUCT(CHOOSE({1,2,3,4},G311,G376,G441,G506),CHOOSE({1,2,3,4},DO214,DO214,DO214,DO214))</f>
        <v>0</v>
      </c>
      <c r="BM246" s="194">
        <f>SUMPRODUCT(CHOOSE({1,2,3,4},H311,H376,H441,H506),CHOOSE({1,2,3,4},DP214,DP214,DP214,DP214))</f>
        <v>0</v>
      </c>
      <c r="BN246" s="194">
        <f>SUMPRODUCT(CHOOSE({1,2,3,4},I311,I376,I441,I506),CHOOSE({1,2,3,4},DQ214,DQ214,DQ214,DQ214))</f>
        <v>0</v>
      </c>
      <c r="BO246" s="194">
        <f>SUMPRODUCT(CHOOSE({1,2,3,4},J311,J376,J441,J506),CHOOSE({1,2,3,4},DR214,DR214,DR214,DR214))</f>
        <v>0</v>
      </c>
      <c r="BP246" s="194">
        <f>SUMPRODUCT(CHOOSE({1,2,3,4},K311,K376,K441,K506),CHOOSE({1,2,3,4},DS214,DS214,DS214,DS214))</f>
        <v>0</v>
      </c>
      <c r="BQ246" s="194">
        <f>SUMPRODUCT(CHOOSE({1,2,3,4},L311,L376,L441,L506),CHOOSE({1,2,3,4},DT214,DT214,DT214,DT214))</f>
        <v>0</v>
      </c>
      <c r="BR246" s="194">
        <f>SUMPRODUCT(CHOOSE({1,2,3,4},M311,M376,M441,M506),CHOOSE({1,2,3,4},DU214,DU214,DU214,DU214))</f>
        <v>0</v>
      </c>
      <c r="BS246" s="194">
        <f>SUMPRODUCT(CHOOSE({1,2,3,4},N311,N376,N441,N506),CHOOSE({1,2,3,4},DV214,DV214,DV214,DV214))</f>
        <v>0</v>
      </c>
      <c r="BT246" s="194">
        <f>SUMPRODUCT(CHOOSE({1,2,3,4},O311,O376,O441,O506),CHOOSE({1,2,3,4},DW214,DW214,DW214,DW214))</f>
        <v>0</v>
      </c>
      <c r="BU246" s="194">
        <f>SUMPRODUCT(CHOOSE({1,2,3,4},P311,P376,P441,P506),CHOOSE({1,2,3,4},DX214,DX214,DX214,DX214))</f>
        <v>0</v>
      </c>
      <c r="BV246" s="194">
        <f>SUMPRODUCT(CHOOSE({1,2,3,4},Q311,Q376,Q441,Q506),CHOOSE({1,2,3,4},DY214,DY214,DY214,DY214))</f>
        <v>0</v>
      </c>
      <c r="BW246" s="194">
        <f>SUMPRODUCT(CHOOSE({1,2,3,4},R311,R376,R441,R506),CHOOSE({1,2,3,4},DZ214,DZ214,DZ214,DZ214))</f>
        <v>0</v>
      </c>
      <c r="BX246" s="194">
        <f>SUMPRODUCT(CHOOSE({1,2,3,4},S311,S376,S441,S506),CHOOSE({1,2,3,4},EA214,EA214,EA214,EA214))</f>
        <v>0</v>
      </c>
      <c r="BY246" s="194">
        <f>SUMPRODUCT(CHOOSE({1,2,3,4},T311,T376,T441,T506),CHOOSE({1,2,3,4},EB214,EB214,EB214,EB214))</f>
        <v>0</v>
      </c>
      <c r="BZ246" s="194">
        <f>SUMPRODUCT(CHOOSE({1,2,3,4},U311,U376,U441,U506),CHOOSE({1,2,3,4},EC214,EC214,EC214,EC214))</f>
        <v>0</v>
      </c>
      <c r="CA246" s="194">
        <f>SUMPRODUCT(CHOOSE({1,2,3,4},V311,V376,V441,V506),CHOOSE({1,2,3,4},ED214,ED214,ED214,ED214))</f>
        <v>0</v>
      </c>
      <c r="CB246" s="194">
        <f>SUMPRODUCT(CHOOSE({1,2,3,4},W311,W376,W441,W506),CHOOSE({1,2,3,4},EE214,EE214,EE214,EE214))</f>
        <v>0</v>
      </c>
      <c r="CC246" s="194">
        <f>SUMPRODUCT(CHOOSE({1,2,3,4},X311,X376,X441,X506),CHOOSE({1,2,3,4},EF214,EF214,EF214,EF214))</f>
        <v>0</v>
      </c>
      <c r="CD246" s="194">
        <f>SUMPRODUCT(CHOOSE({1,2,3,4},Y311,Y376,Y441,Y506),CHOOSE({1,2,3,4},EG214,EG214,EG214,EG214))</f>
        <v>0</v>
      </c>
      <c r="CE246" s="194">
        <f>SUMPRODUCT(CHOOSE({1,2,3,4},Z311,Z376,Z441,Z506),CHOOSE({1,2,3,4},EH214,EH214,EH214,EH214))</f>
        <v>0</v>
      </c>
      <c r="CF246" s="194">
        <f>SUMPRODUCT(CHOOSE({1,2,3,4},AA311,AA376,AA441,AA506),CHOOSE({1,2,3,4},EI214,EI214,EI214,EI214))</f>
        <v>0</v>
      </c>
      <c r="CG246" s="194">
        <f>SUMPRODUCT(CHOOSE({1,2,3,4},AB311,AB376,AB441,AB506),CHOOSE({1,2,3,4},EJ214,EJ214,EJ214,EJ214))</f>
        <v>0</v>
      </c>
    </row>
    <row r="247" spans="2:85" x14ac:dyDescent="0.3">
      <c r="B247" s="1">
        <v>11</v>
      </c>
      <c r="C247" s="1"/>
      <c r="D247" s="52"/>
      <c r="E247" s="52"/>
      <c r="F247" s="52"/>
      <c r="G247" s="52"/>
      <c r="H247" s="52"/>
      <c r="I247" s="52"/>
      <c r="J247" s="52"/>
      <c r="K247" s="52"/>
      <c r="L247" s="52"/>
      <c r="M247" s="52"/>
      <c r="N247" s="156">
        <f t="shared" ref="N247:AB247" si="180">(VLOOKUP(M87,DiaMort,$A$4,FALSE)-1)*M151*BR215</f>
        <v>0</v>
      </c>
      <c r="O247" s="156">
        <f t="shared" si="180"/>
        <v>0</v>
      </c>
      <c r="P247" s="156">
        <f t="shared" si="180"/>
        <v>0</v>
      </c>
      <c r="Q247" s="156">
        <f t="shared" si="180"/>
        <v>0</v>
      </c>
      <c r="R247" s="156">
        <f t="shared" si="180"/>
        <v>0</v>
      </c>
      <c r="S247" s="156">
        <f t="shared" si="180"/>
        <v>0</v>
      </c>
      <c r="T247" s="156">
        <f t="shared" si="180"/>
        <v>0</v>
      </c>
      <c r="U247" s="156">
        <f t="shared" si="180"/>
        <v>0</v>
      </c>
      <c r="V247" s="156">
        <f t="shared" si="180"/>
        <v>0</v>
      </c>
      <c r="W247" s="156">
        <f t="shared" si="180"/>
        <v>0</v>
      </c>
      <c r="X247" s="156">
        <f t="shared" si="180"/>
        <v>0</v>
      </c>
      <c r="Y247" s="156">
        <f t="shared" si="180"/>
        <v>0</v>
      </c>
      <c r="Z247" s="156">
        <f t="shared" si="180"/>
        <v>0</v>
      </c>
      <c r="AA247" s="156">
        <f t="shared" si="180"/>
        <v>0</v>
      </c>
      <c r="AB247" s="156">
        <f t="shared" si="180"/>
        <v>0</v>
      </c>
      <c r="AC247" s="156"/>
      <c r="AD247" s="156"/>
      <c r="AE247" s="156"/>
      <c r="AF247" s="156"/>
      <c r="AG247" s="180">
        <f t="shared" si="147"/>
        <v>0</v>
      </c>
      <c r="AH247" s="180">
        <f t="shared" si="148"/>
        <v>0</v>
      </c>
      <c r="AI247" s="180">
        <f t="shared" si="149"/>
        <v>0</v>
      </c>
      <c r="AJ247" s="180">
        <f t="shared" si="150"/>
        <v>0</v>
      </c>
      <c r="AK247" s="180">
        <f t="shared" si="151"/>
        <v>0</v>
      </c>
      <c r="AL247" s="180">
        <f t="shared" si="152"/>
        <v>0</v>
      </c>
      <c r="AM247" s="180">
        <f t="shared" si="153"/>
        <v>0</v>
      </c>
      <c r="AN247" s="180">
        <f t="shared" si="154"/>
        <v>0</v>
      </c>
      <c r="AO247" s="180">
        <f t="shared" si="155"/>
        <v>0</v>
      </c>
      <c r="AP247" s="180">
        <f t="shared" si="156"/>
        <v>0</v>
      </c>
      <c r="AQ247" s="180">
        <f t="shared" si="157"/>
        <v>0</v>
      </c>
      <c r="AR247" s="180">
        <f t="shared" si="158"/>
        <v>0</v>
      </c>
      <c r="AS247" s="180">
        <f t="shared" si="159"/>
        <v>0</v>
      </c>
      <c r="AT247" s="180">
        <f t="shared" si="160"/>
        <v>0</v>
      </c>
      <c r="AU247" s="180">
        <f t="shared" si="161"/>
        <v>0</v>
      </c>
      <c r="AV247" s="180">
        <f t="shared" si="162"/>
        <v>0</v>
      </c>
      <c r="AW247" s="180">
        <f t="shared" si="163"/>
        <v>0</v>
      </c>
      <c r="AX247" s="180">
        <f t="shared" si="164"/>
        <v>0</v>
      </c>
      <c r="AY247" s="180">
        <f t="shared" si="165"/>
        <v>0</v>
      </c>
      <c r="AZ247" s="180">
        <f t="shared" si="166"/>
        <v>0</v>
      </c>
      <c r="BA247" s="180">
        <f t="shared" si="167"/>
        <v>0</v>
      </c>
      <c r="BB247" s="180">
        <f t="shared" si="168"/>
        <v>0</v>
      </c>
      <c r="BC247" s="180">
        <f t="shared" si="169"/>
        <v>0</v>
      </c>
      <c r="BD247" s="180">
        <f t="shared" si="170"/>
        <v>0</v>
      </c>
      <c r="BE247" s="180">
        <f t="shared" si="171"/>
        <v>0</v>
      </c>
      <c r="BF247" s="180"/>
      <c r="BG247" s="180"/>
      <c r="BH247" s="180"/>
      <c r="BI247" s="194">
        <f>SUMPRODUCT(CHOOSE({1,2,3,4},D312,D377,D442,D507),CHOOSE({1,2,3,4},DL215,DL215,DL215,DL215))</f>
        <v>0</v>
      </c>
      <c r="BJ247" s="194">
        <f>SUMPRODUCT(CHOOSE({1,2,3,4},E312,E377,E442,E507),CHOOSE({1,2,3,4},DM215,DM215,DM215,DM215))</f>
        <v>0</v>
      </c>
      <c r="BK247" s="194">
        <f>SUMPRODUCT(CHOOSE({1,2,3,4},F312,F377,F442,F507),CHOOSE({1,2,3,4},DN215,DN215,DN215,DN215))</f>
        <v>0</v>
      </c>
      <c r="BL247" s="194">
        <f>SUMPRODUCT(CHOOSE({1,2,3,4},G312,G377,G442,G507),CHOOSE({1,2,3,4},DO215,DO215,DO215,DO215))</f>
        <v>0</v>
      </c>
      <c r="BM247" s="194">
        <f>SUMPRODUCT(CHOOSE({1,2,3,4},H312,H377,H442,H507),CHOOSE({1,2,3,4},DP215,DP215,DP215,DP215))</f>
        <v>0</v>
      </c>
      <c r="BN247" s="194">
        <f>SUMPRODUCT(CHOOSE({1,2,3,4},I312,I377,I442,I507),CHOOSE({1,2,3,4},DQ215,DQ215,DQ215,DQ215))</f>
        <v>0</v>
      </c>
      <c r="BO247" s="194">
        <f>SUMPRODUCT(CHOOSE({1,2,3,4},J312,J377,J442,J507),CHOOSE({1,2,3,4},DR215,DR215,DR215,DR215))</f>
        <v>0</v>
      </c>
      <c r="BP247" s="194">
        <f>SUMPRODUCT(CHOOSE({1,2,3,4},K312,K377,K442,K507),CHOOSE({1,2,3,4},DS215,DS215,DS215,DS215))</f>
        <v>0</v>
      </c>
      <c r="BQ247" s="194">
        <f>SUMPRODUCT(CHOOSE({1,2,3,4},L312,L377,L442,L507),CHOOSE({1,2,3,4},DT215,DT215,DT215,DT215))</f>
        <v>0</v>
      </c>
      <c r="BR247" s="194">
        <f>SUMPRODUCT(CHOOSE({1,2,3,4},M312,M377,M442,M507),CHOOSE({1,2,3,4},DU215,DU215,DU215,DU215))</f>
        <v>0</v>
      </c>
      <c r="BS247" s="194">
        <f>SUMPRODUCT(CHOOSE({1,2,3,4},N312,N377,N442,N507),CHOOSE({1,2,3,4},DV215,DV215,DV215,DV215))</f>
        <v>0</v>
      </c>
      <c r="BT247" s="194">
        <f>SUMPRODUCT(CHOOSE({1,2,3,4},O312,O377,O442,O507),CHOOSE({1,2,3,4},DW215,DW215,DW215,DW215))</f>
        <v>0</v>
      </c>
      <c r="BU247" s="194">
        <f>SUMPRODUCT(CHOOSE({1,2,3,4},P312,P377,P442,P507),CHOOSE({1,2,3,4},DX215,DX215,DX215,DX215))</f>
        <v>0</v>
      </c>
      <c r="BV247" s="194">
        <f>SUMPRODUCT(CHOOSE({1,2,3,4},Q312,Q377,Q442,Q507),CHOOSE({1,2,3,4},DY215,DY215,DY215,DY215))</f>
        <v>0</v>
      </c>
      <c r="BW247" s="194">
        <f>SUMPRODUCT(CHOOSE({1,2,3,4},R312,R377,R442,R507),CHOOSE({1,2,3,4},DZ215,DZ215,DZ215,DZ215))</f>
        <v>0</v>
      </c>
      <c r="BX247" s="194">
        <f>SUMPRODUCT(CHOOSE({1,2,3,4},S312,S377,S442,S507),CHOOSE({1,2,3,4},EA215,EA215,EA215,EA215))</f>
        <v>0</v>
      </c>
      <c r="BY247" s="194">
        <f>SUMPRODUCT(CHOOSE({1,2,3,4},T312,T377,T442,T507),CHOOSE({1,2,3,4},EB215,EB215,EB215,EB215))</f>
        <v>0</v>
      </c>
      <c r="BZ247" s="194">
        <f>SUMPRODUCT(CHOOSE({1,2,3,4},U312,U377,U442,U507),CHOOSE({1,2,3,4},EC215,EC215,EC215,EC215))</f>
        <v>0</v>
      </c>
      <c r="CA247" s="194">
        <f>SUMPRODUCT(CHOOSE({1,2,3,4},V312,V377,V442,V507),CHOOSE({1,2,3,4},ED215,ED215,ED215,ED215))</f>
        <v>0</v>
      </c>
      <c r="CB247" s="194">
        <f>SUMPRODUCT(CHOOSE({1,2,3,4},W312,W377,W442,W507),CHOOSE({1,2,3,4},EE215,EE215,EE215,EE215))</f>
        <v>0</v>
      </c>
      <c r="CC247" s="194">
        <f>SUMPRODUCT(CHOOSE({1,2,3,4},X312,X377,X442,X507),CHOOSE({1,2,3,4},EF215,EF215,EF215,EF215))</f>
        <v>0</v>
      </c>
      <c r="CD247" s="194">
        <f>SUMPRODUCT(CHOOSE({1,2,3,4},Y312,Y377,Y442,Y507),CHOOSE({1,2,3,4},EG215,EG215,EG215,EG215))</f>
        <v>0</v>
      </c>
      <c r="CE247" s="194">
        <f>SUMPRODUCT(CHOOSE({1,2,3,4},Z312,Z377,Z442,Z507),CHOOSE({1,2,3,4},EH215,EH215,EH215,EH215))</f>
        <v>0</v>
      </c>
      <c r="CF247" s="194">
        <f>SUMPRODUCT(CHOOSE({1,2,3,4},AA312,AA377,AA442,AA507),CHOOSE({1,2,3,4},EI215,EI215,EI215,EI215))</f>
        <v>0</v>
      </c>
      <c r="CG247" s="194">
        <f>SUMPRODUCT(CHOOSE({1,2,3,4},AB312,AB377,AB442,AB507),CHOOSE({1,2,3,4},EJ215,EJ215,EJ215,EJ215))</f>
        <v>0</v>
      </c>
    </row>
    <row r="248" spans="2:85" x14ac:dyDescent="0.3">
      <c r="B248" s="1">
        <v>12</v>
      </c>
      <c r="C248" s="1"/>
      <c r="D248" s="52"/>
      <c r="E248" s="52"/>
      <c r="F248" s="52"/>
      <c r="G248" s="52"/>
      <c r="H248" s="52"/>
      <c r="I248" s="52"/>
      <c r="J248" s="52"/>
      <c r="K248" s="52"/>
      <c r="L248" s="52"/>
      <c r="M248" s="52"/>
      <c r="N248" s="52"/>
      <c r="O248" s="156">
        <f t="shared" ref="O248:AB248" si="181">(VLOOKUP(N88,DiaMort,$A$4,FALSE)-1)*N152*BS216</f>
        <v>0</v>
      </c>
      <c r="P248" s="156">
        <f t="shared" si="181"/>
        <v>0</v>
      </c>
      <c r="Q248" s="156">
        <f t="shared" si="181"/>
        <v>0</v>
      </c>
      <c r="R248" s="156">
        <f t="shared" si="181"/>
        <v>0</v>
      </c>
      <c r="S248" s="156">
        <f t="shared" si="181"/>
        <v>0</v>
      </c>
      <c r="T248" s="156">
        <f t="shared" si="181"/>
        <v>0</v>
      </c>
      <c r="U248" s="156">
        <f t="shared" si="181"/>
        <v>0</v>
      </c>
      <c r="V248" s="156">
        <f t="shared" si="181"/>
        <v>0</v>
      </c>
      <c r="W248" s="156">
        <f t="shared" si="181"/>
        <v>0</v>
      </c>
      <c r="X248" s="156">
        <f t="shared" si="181"/>
        <v>0</v>
      </c>
      <c r="Y248" s="156">
        <f t="shared" si="181"/>
        <v>0</v>
      </c>
      <c r="Z248" s="156">
        <f t="shared" si="181"/>
        <v>0</v>
      </c>
      <c r="AA248" s="156">
        <f t="shared" si="181"/>
        <v>0</v>
      </c>
      <c r="AB248" s="156">
        <f t="shared" si="181"/>
        <v>0</v>
      </c>
      <c r="AC248" s="156"/>
      <c r="AD248" s="156"/>
      <c r="AE248" s="156"/>
      <c r="AF248" s="156"/>
      <c r="AG248" s="180">
        <f t="shared" si="147"/>
        <v>0</v>
      </c>
      <c r="AH248" s="180">
        <f t="shared" si="148"/>
        <v>0</v>
      </c>
      <c r="AI248" s="180">
        <f t="shared" si="149"/>
        <v>0</v>
      </c>
      <c r="AJ248" s="180">
        <f t="shared" si="150"/>
        <v>0</v>
      </c>
      <c r="AK248" s="180">
        <f t="shared" si="151"/>
        <v>0</v>
      </c>
      <c r="AL248" s="180">
        <f t="shared" si="152"/>
        <v>0</v>
      </c>
      <c r="AM248" s="180">
        <f t="shared" si="153"/>
        <v>0</v>
      </c>
      <c r="AN248" s="180">
        <f t="shared" si="154"/>
        <v>0</v>
      </c>
      <c r="AO248" s="180">
        <f t="shared" si="155"/>
        <v>0</v>
      </c>
      <c r="AP248" s="180">
        <f t="shared" si="156"/>
        <v>0</v>
      </c>
      <c r="AQ248" s="180">
        <f t="shared" si="157"/>
        <v>0</v>
      </c>
      <c r="AR248" s="180">
        <f t="shared" si="158"/>
        <v>0</v>
      </c>
      <c r="AS248" s="180">
        <f t="shared" si="159"/>
        <v>0</v>
      </c>
      <c r="AT248" s="180">
        <f t="shared" si="160"/>
        <v>0</v>
      </c>
      <c r="AU248" s="180">
        <f t="shared" si="161"/>
        <v>0</v>
      </c>
      <c r="AV248" s="180">
        <f t="shared" si="162"/>
        <v>0</v>
      </c>
      <c r="AW248" s="180">
        <f t="shared" si="163"/>
        <v>0</v>
      </c>
      <c r="AX248" s="180">
        <f t="shared" si="164"/>
        <v>0</v>
      </c>
      <c r="AY248" s="180">
        <f t="shared" si="165"/>
        <v>0</v>
      </c>
      <c r="AZ248" s="180">
        <f t="shared" si="166"/>
        <v>0</v>
      </c>
      <c r="BA248" s="180">
        <f t="shared" si="167"/>
        <v>0</v>
      </c>
      <c r="BB248" s="180">
        <f t="shared" si="168"/>
        <v>0</v>
      </c>
      <c r="BC248" s="180">
        <f t="shared" si="169"/>
        <v>0</v>
      </c>
      <c r="BD248" s="180">
        <f t="shared" si="170"/>
        <v>0</v>
      </c>
      <c r="BE248" s="180">
        <f t="shared" si="171"/>
        <v>0</v>
      </c>
      <c r="BF248" s="52"/>
      <c r="BG248" s="52"/>
      <c r="BH248" s="52"/>
      <c r="BI248" s="194">
        <f>SUMPRODUCT(CHOOSE({1,2,3,4},D313,D378,D443,D508),CHOOSE({1,2,3,4},DL216,DL216,DL216,DL216))</f>
        <v>0</v>
      </c>
      <c r="BJ248" s="194">
        <f>SUMPRODUCT(CHOOSE({1,2,3,4},E313,E378,E443,E508),CHOOSE({1,2,3,4},DM216,DM216,DM216,DM216))</f>
        <v>0</v>
      </c>
      <c r="BK248" s="194">
        <f>SUMPRODUCT(CHOOSE({1,2,3,4},F313,F378,F443,F508),CHOOSE({1,2,3,4},DN216,DN216,DN216,DN216))</f>
        <v>0</v>
      </c>
      <c r="BL248" s="194">
        <f>SUMPRODUCT(CHOOSE({1,2,3,4},G313,G378,G443,G508),CHOOSE({1,2,3,4},DO216,DO216,DO216,DO216))</f>
        <v>0</v>
      </c>
      <c r="BM248" s="194">
        <f>SUMPRODUCT(CHOOSE({1,2,3,4},H313,H378,H443,H508),CHOOSE({1,2,3,4},DP216,DP216,DP216,DP216))</f>
        <v>0</v>
      </c>
      <c r="BN248" s="194">
        <f>SUMPRODUCT(CHOOSE({1,2,3,4},I313,I378,I443,I508),CHOOSE({1,2,3,4},DQ216,DQ216,DQ216,DQ216))</f>
        <v>0</v>
      </c>
      <c r="BO248" s="194">
        <f>SUMPRODUCT(CHOOSE({1,2,3,4},J313,J378,J443,J508),CHOOSE({1,2,3,4},DR216,DR216,DR216,DR216))</f>
        <v>0</v>
      </c>
      <c r="BP248" s="194">
        <f>SUMPRODUCT(CHOOSE({1,2,3,4},K313,K378,K443,K508),CHOOSE({1,2,3,4},DS216,DS216,DS216,DS216))</f>
        <v>0</v>
      </c>
      <c r="BQ248" s="194">
        <f>SUMPRODUCT(CHOOSE({1,2,3,4},L313,L378,L443,L508),CHOOSE({1,2,3,4},DT216,DT216,DT216,DT216))</f>
        <v>0</v>
      </c>
      <c r="BR248" s="194">
        <f>SUMPRODUCT(CHOOSE({1,2,3,4},M313,M378,M443,M508),CHOOSE({1,2,3,4},DU216,DU216,DU216,DU216))</f>
        <v>0</v>
      </c>
      <c r="BS248" s="194">
        <f>SUMPRODUCT(CHOOSE({1,2,3,4},N313,N378,N443,N508),CHOOSE({1,2,3,4},DV216,DV216,DV216,DV216))</f>
        <v>0</v>
      </c>
      <c r="BT248" s="194">
        <f>SUMPRODUCT(CHOOSE({1,2,3,4},O313,O378,O443,O508),CHOOSE({1,2,3,4},DW216,DW216,DW216,DW216))</f>
        <v>0</v>
      </c>
      <c r="BU248" s="194">
        <f>SUMPRODUCT(CHOOSE({1,2,3,4},P313,P378,P443,P508),CHOOSE({1,2,3,4},DX216,DX216,DX216,DX216))</f>
        <v>0</v>
      </c>
      <c r="BV248" s="194">
        <f>SUMPRODUCT(CHOOSE({1,2,3,4},Q313,Q378,Q443,Q508),CHOOSE({1,2,3,4},DY216,DY216,DY216,DY216))</f>
        <v>0</v>
      </c>
      <c r="BW248" s="194">
        <f>SUMPRODUCT(CHOOSE({1,2,3,4},R313,R378,R443,R508),CHOOSE({1,2,3,4},DZ216,DZ216,DZ216,DZ216))</f>
        <v>0</v>
      </c>
      <c r="BX248" s="194">
        <f>SUMPRODUCT(CHOOSE({1,2,3,4},S313,S378,S443,S508),CHOOSE({1,2,3,4},EA216,EA216,EA216,EA216))</f>
        <v>0</v>
      </c>
      <c r="BY248" s="194">
        <f>SUMPRODUCT(CHOOSE({1,2,3,4},T313,T378,T443,T508),CHOOSE({1,2,3,4},EB216,EB216,EB216,EB216))</f>
        <v>0</v>
      </c>
      <c r="BZ248" s="194">
        <f>SUMPRODUCT(CHOOSE({1,2,3,4},U313,U378,U443,U508),CHOOSE({1,2,3,4},EC216,EC216,EC216,EC216))</f>
        <v>0</v>
      </c>
      <c r="CA248" s="194">
        <f>SUMPRODUCT(CHOOSE({1,2,3,4},V313,V378,V443,V508),CHOOSE({1,2,3,4},ED216,ED216,ED216,ED216))</f>
        <v>0</v>
      </c>
      <c r="CB248" s="194">
        <f>SUMPRODUCT(CHOOSE({1,2,3,4},W313,W378,W443,W508),CHOOSE({1,2,3,4},EE216,EE216,EE216,EE216))</f>
        <v>0</v>
      </c>
      <c r="CC248" s="194">
        <f>SUMPRODUCT(CHOOSE({1,2,3,4},X313,X378,X443,X508),CHOOSE({1,2,3,4},EF216,EF216,EF216,EF216))</f>
        <v>0</v>
      </c>
      <c r="CD248" s="194">
        <f>SUMPRODUCT(CHOOSE({1,2,3,4},Y313,Y378,Y443,Y508),CHOOSE({1,2,3,4},EG216,EG216,EG216,EG216))</f>
        <v>0</v>
      </c>
      <c r="CE248" s="194">
        <f>SUMPRODUCT(CHOOSE({1,2,3,4},Z313,Z378,Z443,Z508),CHOOSE({1,2,3,4},EH216,EH216,EH216,EH216))</f>
        <v>0</v>
      </c>
      <c r="CF248" s="194">
        <f>SUMPRODUCT(CHOOSE({1,2,3,4},AA313,AA378,AA443,AA508),CHOOSE({1,2,3,4},EI216,EI216,EI216,EI216))</f>
        <v>0</v>
      </c>
      <c r="CG248" s="194">
        <f>SUMPRODUCT(CHOOSE({1,2,3,4},AB313,AB378,AB443,AB508),CHOOSE({1,2,3,4},EJ216,EJ216,EJ216,EJ216))</f>
        <v>0</v>
      </c>
    </row>
    <row r="249" spans="2:85" x14ac:dyDescent="0.3">
      <c r="B249" s="1">
        <v>13</v>
      </c>
      <c r="C249" s="1"/>
      <c r="D249" s="52"/>
      <c r="E249" s="52"/>
      <c r="F249" s="52"/>
      <c r="G249" s="52"/>
      <c r="H249" s="52"/>
      <c r="I249" s="52"/>
      <c r="J249" s="52"/>
      <c r="K249" s="52"/>
      <c r="L249" s="52"/>
      <c r="M249" s="52"/>
      <c r="N249" s="52"/>
      <c r="O249" s="52"/>
      <c r="P249" s="156">
        <f t="shared" ref="P249:AB249" si="182">(VLOOKUP(O89,DiaMort,$A$4,FALSE)-1)*O153*BT217</f>
        <v>0</v>
      </c>
      <c r="Q249" s="156">
        <f t="shared" si="182"/>
        <v>0</v>
      </c>
      <c r="R249" s="156">
        <f t="shared" si="182"/>
        <v>0</v>
      </c>
      <c r="S249" s="156">
        <f t="shared" si="182"/>
        <v>0</v>
      </c>
      <c r="T249" s="156">
        <f t="shared" si="182"/>
        <v>0</v>
      </c>
      <c r="U249" s="156">
        <f t="shared" si="182"/>
        <v>0</v>
      </c>
      <c r="V249" s="156">
        <f t="shared" si="182"/>
        <v>0</v>
      </c>
      <c r="W249" s="156">
        <f t="shared" si="182"/>
        <v>0</v>
      </c>
      <c r="X249" s="156">
        <f t="shared" si="182"/>
        <v>0</v>
      </c>
      <c r="Y249" s="156">
        <f t="shared" si="182"/>
        <v>0</v>
      </c>
      <c r="Z249" s="156">
        <f t="shared" si="182"/>
        <v>0</v>
      </c>
      <c r="AA249" s="156">
        <f t="shared" si="182"/>
        <v>0</v>
      </c>
      <c r="AB249" s="156">
        <f t="shared" si="182"/>
        <v>0</v>
      </c>
      <c r="AC249" s="156"/>
      <c r="AD249" s="156"/>
      <c r="AE249" s="156"/>
      <c r="AF249" s="156"/>
      <c r="AG249" s="180">
        <f t="shared" si="147"/>
        <v>0</v>
      </c>
      <c r="AH249" s="180">
        <f t="shared" si="148"/>
        <v>0</v>
      </c>
      <c r="AI249" s="180">
        <f t="shared" si="149"/>
        <v>0</v>
      </c>
      <c r="AJ249" s="180">
        <f t="shared" si="150"/>
        <v>0</v>
      </c>
      <c r="AK249" s="180">
        <f t="shared" si="151"/>
        <v>0</v>
      </c>
      <c r="AL249" s="180">
        <f t="shared" si="152"/>
        <v>0</v>
      </c>
      <c r="AM249" s="180">
        <f t="shared" si="153"/>
        <v>0</v>
      </c>
      <c r="AN249" s="180">
        <f t="shared" si="154"/>
        <v>0</v>
      </c>
      <c r="AO249" s="180">
        <f t="shared" si="155"/>
        <v>0</v>
      </c>
      <c r="AP249" s="180">
        <f t="shared" si="156"/>
        <v>0</v>
      </c>
      <c r="AQ249" s="180">
        <f t="shared" si="157"/>
        <v>0</v>
      </c>
      <c r="AR249" s="180">
        <f t="shared" si="158"/>
        <v>0</v>
      </c>
      <c r="AS249" s="180">
        <f t="shared" si="159"/>
        <v>0</v>
      </c>
      <c r="AT249" s="180">
        <f t="shared" si="160"/>
        <v>0</v>
      </c>
      <c r="AU249" s="180">
        <f t="shared" si="161"/>
        <v>0</v>
      </c>
      <c r="AV249" s="180">
        <f t="shared" si="162"/>
        <v>0</v>
      </c>
      <c r="AW249" s="180">
        <f t="shared" si="163"/>
        <v>0</v>
      </c>
      <c r="AX249" s="180">
        <f t="shared" si="164"/>
        <v>0</v>
      </c>
      <c r="AY249" s="180">
        <f t="shared" si="165"/>
        <v>0</v>
      </c>
      <c r="AZ249" s="180">
        <f t="shared" si="166"/>
        <v>0</v>
      </c>
      <c r="BA249" s="180">
        <f t="shared" si="167"/>
        <v>0</v>
      </c>
      <c r="BB249" s="180">
        <f t="shared" si="168"/>
        <v>0</v>
      </c>
      <c r="BC249" s="180">
        <f t="shared" si="169"/>
        <v>0</v>
      </c>
      <c r="BD249" s="180">
        <f t="shared" si="170"/>
        <v>0</v>
      </c>
      <c r="BE249" s="180">
        <f t="shared" si="171"/>
        <v>0</v>
      </c>
      <c r="BF249" s="52"/>
      <c r="BG249" s="52"/>
      <c r="BH249" s="52"/>
      <c r="BI249" s="194">
        <f>SUMPRODUCT(CHOOSE({1,2,3,4},D314,D379,D444,D509),CHOOSE({1,2,3,4},DL217,DL217,DL217,DL217))</f>
        <v>0</v>
      </c>
      <c r="BJ249" s="194">
        <f>SUMPRODUCT(CHOOSE({1,2,3,4},E314,E379,E444,E509),CHOOSE({1,2,3,4},DM217,DM217,DM217,DM217))</f>
        <v>0</v>
      </c>
      <c r="BK249" s="194">
        <f>SUMPRODUCT(CHOOSE({1,2,3,4},F314,F379,F444,F509),CHOOSE({1,2,3,4},DN217,DN217,DN217,DN217))</f>
        <v>0</v>
      </c>
      <c r="BL249" s="194">
        <f>SUMPRODUCT(CHOOSE({1,2,3,4},G314,G379,G444,G509),CHOOSE({1,2,3,4},DO217,DO217,DO217,DO217))</f>
        <v>0</v>
      </c>
      <c r="BM249" s="194">
        <f>SUMPRODUCT(CHOOSE({1,2,3,4},H314,H379,H444,H509),CHOOSE({1,2,3,4},DP217,DP217,DP217,DP217))</f>
        <v>0</v>
      </c>
      <c r="BN249" s="194">
        <f>SUMPRODUCT(CHOOSE({1,2,3,4},I314,I379,I444,I509),CHOOSE({1,2,3,4},DQ217,DQ217,DQ217,DQ217))</f>
        <v>0</v>
      </c>
      <c r="BO249" s="194">
        <f>SUMPRODUCT(CHOOSE({1,2,3,4},J314,J379,J444,J509),CHOOSE({1,2,3,4},DR217,DR217,DR217,DR217))</f>
        <v>0</v>
      </c>
      <c r="BP249" s="194">
        <f>SUMPRODUCT(CHOOSE({1,2,3,4},K314,K379,K444,K509),CHOOSE({1,2,3,4},DS217,DS217,DS217,DS217))</f>
        <v>0</v>
      </c>
      <c r="BQ249" s="194">
        <f>SUMPRODUCT(CHOOSE({1,2,3,4},L314,L379,L444,L509),CHOOSE({1,2,3,4},DT217,DT217,DT217,DT217))</f>
        <v>0</v>
      </c>
      <c r="BR249" s="194">
        <f>SUMPRODUCT(CHOOSE({1,2,3,4},M314,M379,M444,M509),CHOOSE({1,2,3,4},DU217,DU217,DU217,DU217))</f>
        <v>0</v>
      </c>
      <c r="BS249" s="194">
        <f>SUMPRODUCT(CHOOSE({1,2,3,4},N314,N379,N444,N509),CHOOSE({1,2,3,4},DV217,DV217,DV217,DV217))</f>
        <v>0</v>
      </c>
      <c r="BT249" s="194">
        <f>SUMPRODUCT(CHOOSE({1,2,3,4},O314,O379,O444,O509),CHOOSE({1,2,3,4},DW217,DW217,DW217,DW217))</f>
        <v>0</v>
      </c>
      <c r="BU249" s="194">
        <f>SUMPRODUCT(CHOOSE({1,2,3,4},P314,P379,P444,P509),CHOOSE({1,2,3,4},DX217,DX217,DX217,DX217))</f>
        <v>0</v>
      </c>
      <c r="BV249" s="194">
        <f>SUMPRODUCT(CHOOSE({1,2,3,4},Q314,Q379,Q444,Q509),CHOOSE({1,2,3,4},DY217,DY217,DY217,DY217))</f>
        <v>0</v>
      </c>
      <c r="BW249" s="194">
        <f>SUMPRODUCT(CHOOSE({1,2,3,4},R314,R379,R444,R509),CHOOSE({1,2,3,4},DZ217,DZ217,DZ217,DZ217))</f>
        <v>0</v>
      </c>
      <c r="BX249" s="194">
        <f>SUMPRODUCT(CHOOSE({1,2,3,4},S314,S379,S444,S509),CHOOSE({1,2,3,4},EA217,EA217,EA217,EA217))</f>
        <v>0</v>
      </c>
      <c r="BY249" s="194">
        <f>SUMPRODUCT(CHOOSE({1,2,3,4},T314,T379,T444,T509),CHOOSE({1,2,3,4},EB217,EB217,EB217,EB217))</f>
        <v>0</v>
      </c>
      <c r="BZ249" s="194">
        <f>SUMPRODUCT(CHOOSE({1,2,3,4},U314,U379,U444,U509),CHOOSE({1,2,3,4},EC217,EC217,EC217,EC217))</f>
        <v>0</v>
      </c>
      <c r="CA249" s="194">
        <f>SUMPRODUCT(CHOOSE({1,2,3,4},V314,V379,V444,V509),CHOOSE({1,2,3,4},ED217,ED217,ED217,ED217))</f>
        <v>0</v>
      </c>
      <c r="CB249" s="194">
        <f>SUMPRODUCT(CHOOSE({1,2,3,4},W314,W379,W444,W509),CHOOSE({1,2,3,4},EE217,EE217,EE217,EE217))</f>
        <v>0</v>
      </c>
      <c r="CC249" s="194">
        <f>SUMPRODUCT(CHOOSE({1,2,3,4},X314,X379,X444,X509),CHOOSE({1,2,3,4},EF217,EF217,EF217,EF217))</f>
        <v>0</v>
      </c>
      <c r="CD249" s="194">
        <f>SUMPRODUCT(CHOOSE({1,2,3,4},Y314,Y379,Y444,Y509),CHOOSE({1,2,3,4},EG217,EG217,EG217,EG217))</f>
        <v>0</v>
      </c>
      <c r="CE249" s="194">
        <f>SUMPRODUCT(CHOOSE({1,2,3,4},Z314,Z379,Z444,Z509),CHOOSE({1,2,3,4},EH217,EH217,EH217,EH217))</f>
        <v>0</v>
      </c>
      <c r="CF249" s="194">
        <f>SUMPRODUCT(CHOOSE({1,2,3,4},AA314,AA379,AA444,AA509),CHOOSE({1,2,3,4},EI217,EI217,EI217,EI217))</f>
        <v>0</v>
      </c>
      <c r="CG249" s="194">
        <f>SUMPRODUCT(CHOOSE({1,2,3,4},AB314,AB379,AB444,AB509),CHOOSE({1,2,3,4},EJ217,EJ217,EJ217,EJ217))</f>
        <v>0</v>
      </c>
    </row>
    <row r="250" spans="2:85" x14ac:dyDescent="0.3">
      <c r="B250" s="1">
        <v>14</v>
      </c>
      <c r="C250" s="1"/>
      <c r="D250" s="52"/>
      <c r="E250" s="52"/>
      <c r="F250" s="52"/>
      <c r="G250" s="52"/>
      <c r="H250" s="52"/>
      <c r="I250" s="52"/>
      <c r="J250" s="52"/>
      <c r="K250" s="52"/>
      <c r="L250" s="52"/>
      <c r="M250" s="52"/>
      <c r="N250" s="52"/>
      <c r="O250" s="52"/>
      <c r="P250" s="52"/>
      <c r="Q250" s="156">
        <f t="shared" ref="Q250:AB250" si="183">(VLOOKUP(P90,DiaMort,$A$4,FALSE)-1)*P154*BU218</f>
        <v>0</v>
      </c>
      <c r="R250" s="156">
        <f t="shared" si="183"/>
        <v>0</v>
      </c>
      <c r="S250" s="156">
        <f t="shared" si="183"/>
        <v>0</v>
      </c>
      <c r="T250" s="156">
        <f t="shared" si="183"/>
        <v>0</v>
      </c>
      <c r="U250" s="156">
        <f t="shared" si="183"/>
        <v>0</v>
      </c>
      <c r="V250" s="156">
        <f t="shared" si="183"/>
        <v>0</v>
      </c>
      <c r="W250" s="156">
        <f t="shared" si="183"/>
        <v>0</v>
      </c>
      <c r="X250" s="156">
        <f t="shared" si="183"/>
        <v>0</v>
      </c>
      <c r="Y250" s="156">
        <f t="shared" si="183"/>
        <v>0</v>
      </c>
      <c r="Z250" s="156">
        <f t="shared" si="183"/>
        <v>0</v>
      </c>
      <c r="AA250" s="156">
        <f t="shared" si="183"/>
        <v>0</v>
      </c>
      <c r="AB250" s="156">
        <f t="shared" si="183"/>
        <v>0</v>
      </c>
      <c r="AC250" s="156"/>
      <c r="AD250" s="156"/>
      <c r="AE250" s="156"/>
      <c r="AF250" s="156"/>
      <c r="AG250" s="180">
        <f t="shared" si="147"/>
        <v>0</v>
      </c>
      <c r="AH250" s="180">
        <f t="shared" si="148"/>
        <v>0</v>
      </c>
      <c r="AI250" s="180">
        <f t="shared" si="149"/>
        <v>0</v>
      </c>
      <c r="AJ250" s="180">
        <f t="shared" si="150"/>
        <v>0</v>
      </c>
      <c r="AK250" s="180">
        <f t="shared" si="151"/>
        <v>0</v>
      </c>
      <c r="AL250" s="180">
        <f t="shared" si="152"/>
        <v>0</v>
      </c>
      <c r="AM250" s="180">
        <f t="shared" si="153"/>
        <v>0</v>
      </c>
      <c r="AN250" s="180">
        <f t="shared" si="154"/>
        <v>0</v>
      </c>
      <c r="AO250" s="180">
        <f t="shared" si="155"/>
        <v>0</v>
      </c>
      <c r="AP250" s="180">
        <f t="shared" si="156"/>
        <v>0</v>
      </c>
      <c r="AQ250" s="180">
        <f t="shared" si="157"/>
        <v>0</v>
      </c>
      <c r="AR250" s="180">
        <f t="shared" si="158"/>
        <v>0</v>
      </c>
      <c r="AS250" s="180">
        <f t="shared" si="159"/>
        <v>0</v>
      </c>
      <c r="AT250" s="180">
        <f t="shared" si="160"/>
        <v>0</v>
      </c>
      <c r="AU250" s="180">
        <f t="shared" si="161"/>
        <v>0</v>
      </c>
      <c r="AV250" s="180">
        <f t="shared" si="162"/>
        <v>0</v>
      </c>
      <c r="AW250" s="180">
        <f t="shared" si="163"/>
        <v>0</v>
      </c>
      <c r="AX250" s="180">
        <f t="shared" si="164"/>
        <v>0</v>
      </c>
      <c r="AY250" s="180">
        <f t="shared" si="165"/>
        <v>0</v>
      </c>
      <c r="AZ250" s="180">
        <f t="shared" si="166"/>
        <v>0</v>
      </c>
      <c r="BA250" s="180">
        <f t="shared" si="167"/>
        <v>0</v>
      </c>
      <c r="BB250" s="180">
        <f t="shared" si="168"/>
        <v>0</v>
      </c>
      <c r="BC250" s="180">
        <f t="shared" si="169"/>
        <v>0</v>
      </c>
      <c r="BD250" s="180">
        <f t="shared" si="170"/>
        <v>0</v>
      </c>
      <c r="BE250" s="180">
        <f t="shared" si="171"/>
        <v>0</v>
      </c>
      <c r="BF250" s="52"/>
      <c r="BG250" s="52"/>
      <c r="BH250" s="52"/>
      <c r="BI250" s="194">
        <f>SUMPRODUCT(CHOOSE({1,2,3,4},D315,D380,D445,D510),CHOOSE({1,2,3,4},DL218,DL218,DL218,DL218))</f>
        <v>0</v>
      </c>
      <c r="BJ250" s="194">
        <f>SUMPRODUCT(CHOOSE({1,2,3,4},E315,E380,E445,E510),CHOOSE({1,2,3,4},DM218,DM218,DM218,DM218))</f>
        <v>0</v>
      </c>
      <c r="BK250" s="194">
        <f>SUMPRODUCT(CHOOSE({1,2,3,4},F315,F380,F445,F510),CHOOSE({1,2,3,4},DN218,DN218,DN218,DN218))</f>
        <v>0</v>
      </c>
      <c r="BL250" s="194">
        <f>SUMPRODUCT(CHOOSE({1,2,3,4},G315,G380,G445,G510),CHOOSE({1,2,3,4},DO218,DO218,DO218,DO218))</f>
        <v>0</v>
      </c>
      <c r="BM250" s="194">
        <f>SUMPRODUCT(CHOOSE({1,2,3,4},H315,H380,H445,H510),CHOOSE({1,2,3,4},DP218,DP218,DP218,DP218))</f>
        <v>0</v>
      </c>
      <c r="BN250" s="194">
        <f>SUMPRODUCT(CHOOSE({1,2,3,4},I315,I380,I445,I510),CHOOSE({1,2,3,4},DQ218,DQ218,DQ218,DQ218))</f>
        <v>0</v>
      </c>
      <c r="BO250" s="194">
        <f>SUMPRODUCT(CHOOSE({1,2,3,4},J315,J380,J445,J510),CHOOSE({1,2,3,4},DR218,DR218,DR218,DR218))</f>
        <v>0</v>
      </c>
      <c r="BP250" s="194">
        <f>SUMPRODUCT(CHOOSE({1,2,3,4},K315,K380,K445,K510),CHOOSE({1,2,3,4},DS218,DS218,DS218,DS218))</f>
        <v>0</v>
      </c>
      <c r="BQ250" s="194">
        <f>SUMPRODUCT(CHOOSE({1,2,3,4},L315,L380,L445,L510),CHOOSE({1,2,3,4},DT218,DT218,DT218,DT218))</f>
        <v>0</v>
      </c>
      <c r="BR250" s="194">
        <f>SUMPRODUCT(CHOOSE({1,2,3,4},M315,M380,M445,M510),CHOOSE({1,2,3,4},DU218,DU218,DU218,DU218))</f>
        <v>0</v>
      </c>
      <c r="BS250" s="194">
        <f>SUMPRODUCT(CHOOSE({1,2,3,4},N315,N380,N445,N510),CHOOSE({1,2,3,4},DV218,DV218,DV218,DV218))</f>
        <v>0</v>
      </c>
      <c r="BT250" s="194">
        <f>SUMPRODUCT(CHOOSE({1,2,3,4},O315,O380,O445,O510),CHOOSE({1,2,3,4},DW218,DW218,DW218,DW218))</f>
        <v>0</v>
      </c>
      <c r="BU250" s="194">
        <f>SUMPRODUCT(CHOOSE({1,2,3,4},P315,P380,P445,P510),CHOOSE({1,2,3,4},DX218,DX218,DX218,DX218))</f>
        <v>0</v>
      </c>
      <c r="BV250" s="194">
        <f>SUMPRODUCT(CHOOSE({1,2,3,4},Q315,Q380,Q445,Q510),CHOOSE({1,2,3,4},DY218,DY218,DY218,DY218))</f>
        <v>0</v>
      </c>
      <c r="BW250" s="194">
        <f>SUMPRODUCT(CHOOSE({1,2,3,4},R315,R380,R445,R510),CHOOSE({1,2,3,4},DZ218,DZ218,DZ218,DZ218))</f>
        <v>0</v>
      </c>
      <c r="BX250" s="194">
        <f>SUMPRODUCT(CHOOSE({1,2,3,4},S315,S380,S445,S510),CHOOSE({1,2,3,4},EA218,EA218,EA218,EA218))</f>
        <v>0</v>
      </c>
      <c r="BY250" s="194">
        <f>SUMPRODUCT(CHOOSE({1,2,3,4},T315,T380,T445,T510),CHOOSE({1,2,3,4},EB218,EB218,EB218,EB218))</f>
        <v>0</v>
      </c>
      <c r="BZ250" s="194">
        <f>SUMPRODUCT(CHOOSE({1,2,3,4},U315,U380,U445,U510),CHOOSE({1,2,3,4},EC218,EC218,EC218,EC218))</f>
        <v>0</v>
      </c>
      <c r="CA250" s="194">
        <f>SUMPRODUCT(CHOOSE({1,2,3,4},V315,V380,V445,V510),CHOOSE({1,2,3,4},ED218,ED218,ED218,ED218))</f>
        <v>0</v>
      </c>
      <c r="CB250" s="194">
        <f>SUMPRODUCT(CHOOSE({1,2,3,4},W315,W380,W445,W510),CHOOSE({1,2,3,4},EE218,EE218,EE218,EE218))</f>
        <v>0</v>
      </c>
      <c r="CC250" s="194">
        <f>SUMPRODUCT(CHOOSE({1,2,3,4},X315,X380,X445,X510),CHOOSE({1,2,3,4},EF218,EF218,EF218,EF218))</f>
        <v>0</v>
      </c>
      <c r="CD250" s="194">
        <f>SUMPRODUCT(CHOOSE({1,2,3,4},Y315,Y380,Y445,Y510),CHOOSE({1,2,3,4},EG218,EG218,EG218,EG218))</f>
        <v>0</v>
      </c>
      <c r="CE250" s="194">
        <f>SUMPRODUCT(CHOOSE({1,2,3,4},Z315,Z380,Z445,Z510),CHOOSE({1,2,3,4},EH218,EH218,EH218,EH218))</f>
        <v>0</v>
      </c>
      <c r="CF250" s="194">
        <f>SUMPRODUCT(CHOOSE({1,2,3,4},AA315,AA380,AA445,AA510),CHOOSE({1,2,3,4},EI218,EI218,EI218,EI218))</f>
        <v>0</v>
      </c>
      <c r="CG250" s="194">
        <f>SUMPRODUCT(CHOOSE({1,2,3,4},AB315,AB380,AB445,AB510),CHOOSE({1,2,3,4},EJ218,EJ218,EJ218,EJ218))</f>
        <v>0</v>
      </c>
    </row>
    <row r="251" spans="2:85" x14ac:dyDescent="0.3">
      <c r="B251" s="1">
        <v>15</v>
      </c>
      <c r="C251" s="1"/>
      <c r="D251" s="52"/>
      <c r="E251" s="52"/>
      <c r="F251" s="52"/>
      <c r="G251" s="52"/>
      <c r="H251" s="52"/>
      <c r="I251" s="52"/>
      <c r="J251" s="52"/>
      <c r="K251" s="52"/>
      <c r="L251" s="52"/>
      <c r="M251" s="52"/>
      <c r="N251" s="52"/>
      <c r="O251" s="52"/>
      <c r="P251" s="52"/>
      <c r="Q251" s="52"/>
      <c r="R251" s="156">
        <f t="shared" ref="R251:AB251" si="184">(VLOOKUP(Q91,DiaMort,$A$4,FALSE)-1)*Q155*BV219</f>
        <v>0</v>
      </c>
      <c r="S251" s="156">
        <f t="shared" si="184"/>
        <v>0</v>
      </c>
      <c r="T251" s="156">
        <f t="shared" si="184"/>
        <v>0</v>
      </c>
      <c r="U251" s="156">
        <f t="shared" si="184"/>
        <v>0</v>
      </c>
      <c r="V251" s="156">
        <f t="shared" si="184"/>
        <v>0</v>
      </c>
      <c r="W251" s="156">
        <f t="shared" si="184"/>
        <v>0</v>
      </c>
      <c r="X251" s="156">
        <f t="shared" si="184"/>
        <v>0</v>
      </c>
      <c r="Y251" s="156">
        <f t="shared" si="184"/>
        <v>0</v>
      </c>
      <c r="Z251" s="156">
        <f t="shared" si="184"/>
        <v>0</v>
      </c>
      <c r="AA251" s="156">
        <f t="shared" si="184"/>
        <v>0</v>
      </c>
      <c r="AB251" s="156">
        <f t="shared" si="184"/>
        <v>0</v>
      </c>
      <c r="AC251" s="156"/>
      <c r="AD251" s="156"/>
      <c r="AE251" s="156"/>
      <c r="AF251" s="156"/>
      <c r="AG251" s="180">
        <f t="shared" si="147"/>
        <v>0</v>
      </c>
      <c r="AH251" s="180">
        <f t="shared" si="148"/>
        <v>0</v>
      </c>
      <c r="AI251" s="180">
        <f t="shared" si="149"/>
        <v>0</v>
      </c>
      <c r="AJ251" s="180">
        <f t="shared" si="150"/>
        <v>0</v>
      </c>
      <c r="AK251" s="180">
        <f t="shared" si="151"/>
        <v>0</v>
      </c>
      <c r="AL251" s="180">
        <f t="shared" si="152"/>
        <v>0</v>
      </c>
      <c r="AM251" s="180">
        <f t="shared" si="153"/>
        <v>0</v>
      </c>
      <c r="AN251" s="180">
        <f t="shared" si="154"/>
        <v>0</v>
      </c>
      <c r="AO251" s="180">
        <f t="shared" si="155"/>
        <v>0</v>
      </c>
      <c r="AP251" s="180">
        <f t="shared" si="156"/>
        <v>0</v>
      </c>
      <c r="AQ251" s="180">
        <f t="shared" si="157"/>
        <v>0</v>
      </c>
      <c r="AR251" s="180">
        <f t="shared" si="158"/>
        <v>0</v>
      </c>
      <c r="AS251" s="180">
        <f t="shared" si="159"/>
        <v>0</v>
      </c>
      <c r="AT251" s="180">
        <f t="shared" si="160"/>
        <v>0</v>
      </c>
      <c r="AU251" s="180">
        <f t="shared" si="161"/>
        <v>0</v>
      </c>
      <c r="AV251" s="180">
        <f t="shared" si="162"/>
        <v>0</v>
      </c>
      <c r="AW251" s="180">
        <f t="shared" si="163"/>
        <v>0</v>
      </c>
      <c r="AX251" s="180">
        <f t="shared" si="164"/>
        <v>0</v>
      </c>
      <c r="AY251" s="180">
        <f t="shared" si="165"/>
        <v>0</v>
      </c>
      <c r="AZ251" s="180">
        <f t="shared" si="166"/>
        <v>0</v>
      </c>
      <c r="BA251" s="180">
        <f t="shared" si="167"/>
        <v>0</v>
      </c>
      <c r="BB251" s="180">
        <f t="shared" si="168"/>
        <v>0</v>
      </c>
      <c r="BC251" s="180">
        <f t="shared" si="169"/>
        <v>0</v>
      </c>
      <c r="BD251" s="180">
        <f t="shared" si="170"/>
        <v>0</v>
      </c>
      <c r="BE251" s="180">
        <f t="shared" si="171"/>
        <v>0</v>
      </c>
      <c r="BF251" s="52"/>
      <c r="BG251" s="52"/>
      <c r="BH251" s="52"/>
      <c r="BI251" s="194">
        <f>SUMPRODUCT(CHOOSE({1,2,3,4},D316,D381,D446,D511),CHOOSE({1,2,3,4},DL219,DL219,DL219,DL219))</f>
        <v>0</v>
      </c>
      <c r="BJ251" s="194">
        <f>SUMPRODUCT(CHOOSE({1,2,3,4},E316,E381,E446,E511),CHOOSE({1,2,3,4},DM219,DM219,DM219,DM219))</f>
        <v>0</v>
      </c>
      <c r="BK251" s="194">
        <f>SUMPRODUCT(CHOOSE({1,2,3,4},F316,F381,F446,F511),CHOOSE({1,2,3,4},DN219,DN219,DN219,DN219))</f>
        <v>0</v>
      </c>
      <c r="BL251" s="194">
        <f>SUMPRODUCT(CHOOSE({1,2,3,4},G316,G381,G446,G511),CHOOSE({1,2,3,4},DO219,DO219,DO219,DO219))</f>
        <v>0</v>
      </c>
      <c r="BM251" s="194">
        <f>SUMPRODUCT(CHOOSE({1,2,3,4},H316,H381,H446,H511),CHOOSE({1,2,3,4},DP219,DP219,DP219,DP219))</f>
        <v>0</v>
      </c>
      <c r="BN251" s="194">
        <f>SUMPRODUCT(CHOOSE({1,2,3,4},I316,I381,I446,I511),CHOOSE({1,2,3,4},DQ219,DQ219,DQ219,DQ219))</f>
        <v>0</v>
      </c>
      <c r="BO251" s="194">
        <f>SUMPRODUCT(CHOOSE({1,2,3,4},J316,J381,J446,J511),CHOOSE({1,2,3,4},DR219,DR219,DR219,DR219))</f>
        <v>0</v>
      </c>
      <c r="BP251" s="194">
        <f>SUMPRODUCT(CHOOSE({1,2,3,4},K316,K381,K446,K511),CHOOSE({1,2,3,4},DS219,DS219,DS219,DS219))</f>
        <v>0</v>
      </c>
      <c r="BQ251" s="194">
        <f>SUMPRODUCT(CHOOSE({1,2,3,4},L316,L381,L446,L511),CHOOSE({1,2,3,4},DT219,DT219,DT219,DT219))</f>
        <v>0</v>
      </c>
      <c r="BR251" s="194">
        <f>SUMPRODUCT(CHOOSE({1,2,3,4},M316,M381,M446,M511),CHOOSE({1,2,3,4},DU219,DU219,DU219,DU219))</f>
        <v>0</v>
      </c>
      <c r="BS251" s="194">
        <f>SUMPRODUCT(CHOOSE({1,2,3,4},N316,N381,N446,N511),CHOOSE({1,2,3,4},DV219,DV219,DV219,DV219))</f>
        <v>0</v>
      </c>
      <c r="BT251" s="194">
        <f>SUMPRODUCT(CHOOSE({1,2,3,4},O316,O381,O446,O511),CHOOSE({1,2,3,4},DW219,DW219,DW219,DW219))</f>
        <v>0</v>
      </c>
      <c r="BU251" s="194">
        <f>SUMPRODUCT(CHOOSE({1,2,3,4},P316,P381,P446,P511),CHOOSE({1,2,3,4},DX219,DX219,DX219,DX219))</f>
        <v>0</v>
      </c>
      <c r="BV251" s="194">
        <f>SUMPRODUCT(CHOOSE({1,2,3,4},Q316,Q381,Q446,Q511),CHOOSE({1,2,3,4},DY219,DY219,DY219,DY219))</f>
        <v>0</v>
      </c>
      <c r="BW251" s="194">
        <f>SUMPRODUCT(CHOOSE({1,2,3,4},R316,R381,R446,R511),CHOOSE({1,2,3,4},DZ219,DZ219,DZ219,DZ219))</f>
        <v>0</v>
      </c>
      <c r="BX251" s="194">
        <f>SUMPRODUCT(CHOOSE({1,2,3,4},S316,S381,S446,S511),CHOOSE({1,2,3,4},EA219,EA219,EA219,EA219))</f>
        <v>0</v>
      </c>
      <c r="BY251" s="194">
        <f>SUMPRODUCT(CHOOSE({1,2,3,4},T316,T381,T446,T511),CHOOSE({1,2,3,4},EB219,EB219,EB219,EB219))</f>
        <v>0</v>
      </c>
      <c r="BZ251" s="194">
        <f>SUMPRODUCT(CHOOSE({1,2,3,4},U316,U381,U446,U511),CHOOSE({1,2,3,4},EC219,EC219,EC219,EC219))</f>
        <v>0</v>
      </c>
      <c r="CA251" s="194">
        <f>SUMPRODUCT(CHOOSE({1,2,3,4},V316,V381,V446,V511),CHOOSE({1,2,3,4},ED219,ED219,ED219,ED219))</f>
        <v>0</v>
      </c>
      <c r="CB251" s="194">
        <f>SUMPRODUCT(CHOOSE({1,2,3,4},W316,W381,W446,W511),CHOOSE({1,2,3,4},EE219,EE219,EE219,EE219))</f>
        <v>0</v>
      </c>
      <c r="CC251" s="194">
        <f>SUMPRODUCT(CHOOSE({1,2,3,4},X316,X381,X446,X511),CHOOSE({1,2,3,4},EF219,EF219,EF219,EF219))</f>
        <v>0</v>
      </c>
      <c r="CD251" s="194">
        <f>SUMPRODUCT(CHOOSE({1,2,3,4},Y316,Y381,Y446,Y511),CHOOSE({1,2,3,4},EG219,EG219,EG219,EG219))</f>
        <v>0</v>
      </c>
      <c r="CE251" s="194">
        <f>SUMPRODUCT(CHOOSE({1,2,3,4},Z316,Z381,Z446,Z511),CHOOSE({1,2,3,4},EH219,EH219,EH219,EH219))</f>
        <v>0</v>
      </c>
      <c r="CF251" s="194">
        <f>SUMPRODUCT(CHOOSE({1,2,3,4},AA316,AA381,AA446,AA511),CHOOSE({1,2,3,4},EI219,EI219,EI219,EI219))</f>
        <v>0</v>
      </c>
      <c r="CG251" s="194">
        <f>SUMPRODUCT(CHOOSE({1,2,3,4},AB316,AB381,AB446,AB511),CHOOSE({1,2,3,4},EJ219,EJ219,EJ219,EJ219))</f>
        <v>0</v>
      </c>
    </row>
    <row r="252" spans="2:85" x14ac:dyDescent="0.3">
      <c r="B252" s="1">
        <v>16</v>
      </c>
      <c r="C252" s="1"/>
      <c r="D252" s="52"/>
      <c r="E252" s="52"/>
      <c r="F252" s="52"/>
      <c r="G252" s="52"/>
      <c r="H252" s="52"/>
      <c r="I252" s="52"/>
      <c r="J252" s="52"/>
      <c r="K252" s="52"/>
      <c r="L252" s="52"/>
      <c r="M252" s="52"/>
      <c r="N252" s="52"/>
      <c r="O252" s="52"/>
      <c r="P252" s="52"/>
      <c r="Q252" s="52"/>
      <c r="R252" s="52"/>
      <c r="S252" s="156">
        <f t="shared" ref="S252:AB252" si="185">(VLOOKUP(R92,DiaMort,$A$4,FALSE)-1)*R156*BW220</f>
        <v>0</v>
      </c>
      <c r="T252" s="156">
        <f t="shared" si="185"/>
        <v>0</v>
      </c>
      <c r="U252" s="156">
        <f t="shared" si="185"/>
        <v>0</v>
      </c>
      <c r="V252" s="156">
        <f t="shared" si="185"/>
        <v>0</v>
      </c>
      <c r="W252" s="156">
        <f t="shared" si="185"/>
        <v>0</v>
      </c>
      <c r="X252" s="156">
        <f t="shared" si="185"/>
        <v>0</v>
      </c>
      <c r="Y252" s="156">
        <f t="shared" si="185"/>
        <v>0</v>
      </c>
      <c r="Z252" s="156">
        <f t="shared" si="185"/>
        <v>0</v>
      </c>
      <c r="AA252" s="156">
        <f t="shared" si="185"/>
        <v>0</v>
      </c>
      <c r="AB252" s="156">
        <f t="shared" si="185"/>
        <v>0</v>
      </c>
      <c r="AC252" s="156"/>
      <c r="AD252" s="156"/>
      <c r="AE252" s="156"/>
      <c r="AF252" s="156"/>
      <c r="AG252" s="180">
        <f t="shared" si="147"/>
        <v>0</v>
      </c>
      <c r="AH252" s="180">
        <f t="shared" si="148"/>
        <v>0</v>
      </c>
      <c r="AI252" s="180">
        <f t="shared" si="149"/>
        <v>0</v>
      </c>
      <c r="AJ252" s="180">
        <f t="shared" si="150"/>
        <v>0</v>
      </c>
      <c r="AK252" s="180">
        <f t="shared" si="151"/>
        <v>0</v>
      </c>
      <c r="AL252" s="180">
        <f t="shared" si="152"/>
        <v>0</v>
      </c>
      <c r="AM252" s="180">
        <f t="shared" si="153"/>
        <v>0</v>
      </c>
      <c r="AN252" s="180">
        <f t="shared" si="154"/>
        <v>0</v>
      </c>
      <c r="AO252" s="180">
        <f t="shared" si="155"/>
        <v>0</v>
      </c>
      <c r="AP252" s="180">
        <f t="shared" si="156"/>
        <v>0</v>
      </c>
      <c r="AQ252" s="180">
        <f t="shared" si="157"/>
        <v>0</v>
      </c>
      <c r="AR252" s="180">
        <f t="shared" si="158"/>
        <v>0</v>
      </c>
      <c r="AS252" s="180">
        <f t="shared" si="159"/>
        <v>0</v>
      </c>
      <c r="AT252" s="180">
        <f t="shared" si="160"/>
        <v>0</v>
      </c>
      <c r="AU252" s="180">
        <f t="shared" si="161"/>
        <v>0</v>
      </c>
      <c r="AV252" s="180">
        <f t="shared" si="162"/>
        <v>0</v>
      </c>
      <c r="AW252" s="180">
        <f t="shared" si="163"/>
        <v>0</v>
      </c>
      <c r="AX252" s="180">
        <f t="shared" si="164"/>
        <v>0</v>
      </c>
      <c r="AY252" s="180">
        <f t="shared" si="165"/>
        <v>0</v>
      </c>
      <c r="AZ252" s="180">
        <f t="shared" si="166"/>
        <v>0</v>
      </c>
      <c r="BA252" s="180">
        <f t="shared" si="167"/>
        <v>0</v>
      </c>
      <c r="BB252" s="180">
        <f t="shared" si="168"/>
        <v>0</v>
      </c>
      <c r="BC252" s="180">
        <f t="shared" si="169"/>
        <v>0</v>
      </c>
      <c r="BD252" s="180">
        <f t="shared" si="170"/>
        <v>0</v>
      </c>
      <c r="BE252" s="180">
        <f t="shared" si="171"/>
        <v>0</v>
      </c>
      <c r="BF252" s="52"/>
      <c r="BG252" s="52"/>
      <c r="BH252" s="52"/>
      <c r="BI252" s="194">
        <f>SUMPRODUCT(CHOOSE({1,2,3,4},D317,D382,D447,D512),CHOOSE({1,2,3,4},DL220,DL220,DL220,DL220))</f>
        <v>0</v>
      </c>
      <c r="BJ252" s="194">
        <f>SUMPRODUCT(CHOOSE({1,2,3,4},E317,E382,E447,E512),CHOOSE({1,2,3,4},DM220,DM220,DM220,DM220))</f>
        <v>0</v>
      </c>
      <c r="BK252" s="194">
        <f>SUMPRODUCT(CHOOSE({1,2,3,4},F317,F382,F447,F512),CHOOSE({1,2,3,4},DN220,DN220,DN220,DN220))</f>
        <v>0</v>
      </c>
      <c r="BL252" s="194">
        <f>SUMPRODUCT(CHOOSE({1,2,3,4},G317,G382,G447,G512),CHOOSE({1,2,3,4},DO220,DO220,DO220,DO220))</f>
        <v>0</v>
      </c>
      <c r="BM252" s="194">
        <f>SUMPRODUCT(CHOOSE({1,2,3,4},H317,H382,H447,H512),CHOOSE({1,2,3,4},DP220,DP220,DP220,DP220))</f>
        <v>0</v>
      </c>
      <c r="BN252" s="194">
        <f>SUMPRODUCT(CHOOSE({1,2,3,4},I317,I382,I447,I512),CHOOSE({1,2,3,4},DQ220,DQ220,DQ220,DQ220))</f>
        <v>0</v>
      </c>
      <c r="BO252" s="194">
        <f>SUMPRODUCT(CHOOSE({1,2,3,4},J317,J382,J447,J512),CHOOSE({1,2,3,4},DR220,DR220,DR220,DR220))</f>
        <v>0</v>
      </c>
      <c r="BP252" s="194">
        <f>SUMPRODUCT(CHOOSE({1,2,3,4},K317,K382,K447,K512),CHOOSE({1,2,3,4},DS220,DS220,DS220,DS220))</f>
        <v>0</v>
      </c>
      <c r="BQ252" s="194">
        <f>SUMPRODUCT(CHOOSE({1,2,3,4},L317,L382,L447,L512),CHOOSE({1,2,3,4},DT220,DT220,DT220,DT220))</f>
        <v>0</v>
      </c>
      <c r="BR252" s="194">
        <f>SUMPRODUCT(CHOOSE({1,2,3,4},M317,M382,M447,M512),CHOOSE({1,2,3,4},DU220,DU220,DU220,DU220))</f>
        <v>0</v>
      </c>
      <c r="BS252" s="194">
        <f>SUMPRODUCT(CHOOSE({1,2,3,4},N317,N382,N447,N512),CHOOSE({1,2,3,4},DV220,DV220,DV220,DV220))</f>
        <v>0</v>
      </c>
      <c r="BT252" s="194">
        <f>SUMPRODUCT(CHOOSE({1,2,3,4},O317,O382,O447,O512),CHOOSE({1,2,3,4},DW220,DW220,DW220,DW220))</f>
        <v>0</v>
      </c>
      <c r="BU252" s="194">
        <f>SUMPRODUCT(CHOOSE({1,2,3,4},P317,P382,P447,P512),CHOOSE({1,2,3,4},DX220,DX220,DX220,DX220))</f>
        <v>0</v>
      </c>
      <c r="BV252" s="194">
        <f>SUMPRODUCT(CHOOSE({1,2,3,4},Q317,Q382,Q447,Q512),CHOOSE({1,2,3,4},DY220,DY220,DY220,DY220))</f>
        <v>0</v>
      </c>
      <c r="BW252" s="194">
        <f>SUMPRODUCT(CHOOSE({1,2,3,4},R317,R382,R447,R512),CHOOSE({1,2,3,4},DZ220,DZ220,DZ220,DZ220))</f>
        <v>0</v>
      </c>
      <c r="BX252" s="194">
        <f>SUMPRODUCT(CHOOSE({1,2,3,4},S317,S382,S447,S512),CHOOSE({1,2,3,4},EA220,EA220,EA220,EA220))</f>
        <v>0</v>
      </c>
      <c r="BY252" s="194">
        <f>SUMPRODUCT(CHOOSE({1,2,3,4},T317,T382,T447,T512),CHOOSE({1,2,3,4},EB220,EB220,EB220,EB220))</f>
        <v>0</v>
      </c>
      <c r="BZ252" s="194">
        <f>SUMPRODUCT(CHOOSE({1,2,3,4},U317,U382,U447,U512),CHOOSE({1,2,3,4},EC220,EC220,EC220,EC220))</f>
        <v>0</v>
      </c>
      <c r="CA252" s="194">
        <f>SUMPRODUCT(CHOOSE({1,2,3,4},V317,V382,V447,V512),CHOOSE({1,2,3,4},ED220,ED220,ED220,ED220))</f>
        <v>0</v>
      </c>
      <c r="CB252" s="194">
        <f>SUMPRODUCT(CHOOSE({1,2,3,4},W317,W382,W447,W512),CHOOSE({1,2,3,4},EE220,EE220,EE220,EE220))</f>
        <v>0</v>
      </c>
      <c r="CC252" s="194">
        <f>SUMPRODUCT(CHOOSE({1,2,3,4},X317,X382,X447,X512),CHOOSE({1,2,3,4},EF220,EF220,EF220,EF220))</f>
        <v>0</v>
      </c>
      <c r="CD252" s="194">
        <f>SUMPRODUCT(CHOOSE({1,2,3,4},Y317,Y382,Y447,Y512),CHOOSE({1,2,3,4},EG220,EG220,EG220,EG220))</f>
        <v>0</v>
      </c>
      <c r="CE252" s="194">
        <f>SUMPRODUCT(CHOOSE({1,2,3,4},Z317,Z382,Z447,Z512),CHOOSE({1,2,3,4},EH220,EH220,EH220,EH220))</f>
        <v>0</v>
      </c>
      <c r="CF252" s="194">
        <f>SUMPRODUCT(CHOOSE({1,2,3,4},AA317,AA382,AA447,AA512),CHOOSE({1,2,3,4},EI220,EI220,EI220,EI220))</f>
        <v>0</v>
      </c>
      <c r="CG252" s="194">
        <f>SUMPRODUCT(CHOOSE({1,2,3,4},AB317,AB382,AB447,AB512),CHOOSE({1,2,3,4},EJ220,EJ220,EJ220,EJ220))</f>
        <v>0</v>
      </c>
    </row>
    <row r="253" spans="2:85" x14ac:dyDescent="0.3">
      <c r="B253" s="1">
        <v>17</v>
      </c>
      <c r="C253" s="1"/>
      <c r="D253" s="52"/>
      <c r="E253" s="52"/>
      <c r="F253" s="52"/>
      <c r="G253" s="52"/>
      <c r="H253" s="52"/>
      <c r="I253" s="52"/>
      <c r="J253" s="52"/>
      <c r="K253" s="52"/>
      <c r="L253" s="52"/>
      <c r="M253" s="52"/>
      <c r="N253" s="52"/>
      <c r="O253" s="52"/>
      <c r="P253" s="52"/>
      <c r="Q253" s="52"/>
      <c r="R253" s="52"/>
      <c r="S253" s="52"/>
      <c r="T253" s="156">
        <f t="shared" ref="T253:AB253" si="186">(VLOOKUP(S93,DiaMort,$A$4,FALSE)-1)*S157*BX221</f>
        <v>0</v>
      </c>
      <c r="U253" s="156">
        <f t="shared" si="186"/>
        <v>0</v>
      </c>
      <c r="V253" s="156">
        <f t="shared" si="186"/>
        <v>0</v>
      </c>
      <c r="W253" s="156">
        <f t="shared" si="186"/>
        <v>0</v>
      </c>
      <c r="X253" s="156">
        <f t="shared" si="186"/>
        <v>0</v>
      </c>
      <c r="Y253" s="156">
        <f t="shared" si="186"/>
        <v>0</v>
      </c>
      <c r="Z253" s="156">
        <f t="shared" si="186"/>
        <v>0</v>
      </c>
      <c r="AA253" s="156">
        <f t="shared" si="186"/>
        <v>0</v>
      </c>
      <c r="AB253" s="156">
        <f t="shared" si="186"/>
        <v>0</v>
      </c>
      <c r="AC253" s="156"/>
      <c r="AD253" s="156"/>
      <c r="AE253" s="156"/>
      <c r="AF253" s="156"/>
      <c r="AG253" s="180">
        <f t="shared" si="147"/>
        <v>0</v>
      </c>
      <c r="AH253" s="180">
        <f t="shared" si="148"/>
        <v>0</v>
      </c>
      <c r="AI253" s="180">
        <f t="shared" si="149"/>
        <v>0</v>
      </c>
      <c r="AJ253" s="180">
        <f t="shared" si="150"/>
        <v>0</v>
      </c>
      <c r="AK253" s="180">
        <f t="shared" si="151"/>
        <v>0</v>
      </c>
      <c r="AL253" s="180">
        <f t="shared" si="152"/>
        <v>0</v>
      </c>
      <c r="AM253" s="180">
        <f t="shared" si="153"/>
        <v>0</v>
      </c>
      <c r="AN253" s="180">
        <f t="shared" si="154"/>
        <v>0</v>
      </c>
      <c r="AO253" s="180">
        <f t="shared" si="155"/>
        <v>0</v>
      </c>
      <c r="AP253" s="180">
        <f t="shared" si="156"/>
        <v>0</v>
      </c>
      <c r="AQ253" s="180">
        <f t="shared" si="157"/>
        <v>0</v>
      </c>
      <c r="AR253" s="180">
        <f t="shared" si="158"/>
        <v>0</v>
      </c>
      <c r="AS253" s="180">
        <f t="shared" si="159"/>
        <v>0</v>
      </c>
      <c r="AT253" s="180">
        <f t="shared" si="160"/>
        <v>0</v>
      </c>
      <c r="AU253" s="180">
        <f t="shared" si="161"/>
        <v>0</v>
      </c>
      <c r="AV253" s="180">
        <f t="shared" si="162"/>
        <v>0</v>
      </c>
      <c r="AW253" s="180">
        <f t="shared" si="163"/>
        <v>0</v>
      </c>
      <c r="AX253" s="180">
        <f t="shared" si="164"/>
        <v>0</v>
      </c>
      <c r="AY253" s="180">
        <f t="shared" si="165"/>
        <v>0</v>
      </c>
      <c r="AZ253" s="180">
        <f t="shared" si="166"/>
        <v>0</v>
      </c>
      <c r="BA253" s="180">
        <f t="shared" si="167"/>
        <v>0</v>
      </c>
      <c r="BB253" s="180">
        <f t="shared" si="168"/>
        <v>0</v>
      </c>
      <c r="BC253" s="180">
        <f t="shared" si="169"/>
        <v>0</v>
      </c>
      <c r="BD253" s="180">
        <f t="shared" si="170"/>
        <v>0</v>
      </c>
      <c r="BE253" s="180">
        <f t="shared" si="171"/>
        <v>0</v>
      </c>
      <c r="BF253" s="52"/>
      <c r="BG253" s="52"/>
      <c r="BH253" s="52"/>
      <c r="BI253" s="194">
        <f>SUMPRODUCT(CHOOSE({1,2,3,4},D318,D383,D448,D513),CHOOSE({1,2,3,4},DL221,DL221,DL221,DL221))</f>
        <v>0</v>
      </c>
      <c r="BJ253" s="194">
        <f>SUMPRODUCT(CHOOSE({1,2,3,4},E318,E383,E448,E513),CHOOSE({1,2,3,4},DM221,DM221,DM221,DM221))</f>
        <v>0</v>
      </c>
      <c r="BK253" s="194">
        <f>SUMPRODUCT(CHOOSE({1,2,3,4},F318,F383,F448,F513),CHOOSE({1,2,3,4},DN221,DN221,DN221,DN221))</f>
        <v>0</v>
      </c>
      <c r="BL253" s="194">
        <f>SUMPRODUCT(CHOOSE({1,2,3,4},G318,G383,G448,G513),CHOOSE({1,2,3,4},DO221,DO221,DO221,DO221))</f>
        <v>0</v>
      </c>
      <c r="BM253" s="194">
        <f>SUMPRODUCT(CHOOSE({1,2,3,4},H318,H383,H448,H513),CHOOSE({1,2,3,4},DP221,DP221,DP221,DP221))</f>
        <v>0</v>
      </c>
      <c r="BN253" s="194">
        <f>SUMPRODUCT(CHOOSE({1,2,3,4},I318,I383,I448,I513),CHOOSE({1,2,3,4},DQ221,DQ221,DQ221,DQ221))</f>
        <v>0</v>
      </c>
      <c r="BO253" s="194">
        <f>SUMPRODUCT(CHOOSE({1,2,3,4},J318,J383,J448,J513),CHOOSE({1,2,3,4},DR221,DR221,DR221,DR221))</f>
        <v>0</v>
      </c>
      <c r="BP253" s="194">
        <f>SUMPRODUCT(CHOOSE({1,2,3,4},K318,K383,K448,K513),CHOOSE({1,2,3,4},DS221,DS221,DS221,DS221))</f>
        <v>0</v>
      </c>
      <c r="BQ253" s="194">
        <f>SUMPRODUCT(CHOOSE({1,2,3,4},L318,L383,L448,L513),CHOOSE({1,2,3,4},DT221,DT221,DT221,DT221))</f>
        <v>0</v>
      </c>
      <c r="BR253" s="194">
        <f>SUMPRODUCT(CHOOSE({1,2,3,4},M318,M383,M448,M513),CHOOSE({1,2,3,4},DU221,DU221,DU221,DU221))</f>
        <v>0</v>
      </c>
      <c r="BS253" s="194">
        <f>SUMPRODUCT(CHOOSE({1,2,3,4},N318,N383,N448,N513),CHOOSE({1,2,3,4},DV221,DV221,DV221,DV221))</f>
        <v>0</v>
      </c>
      <c r="BT253" s="194">
        <f>SUMPRODUCT(CHOOSE({1,2,3,4},O318,O383,O448,O513),CHOOSE({1,2,3,4},DW221,DW221,DW221,DW221))</f>
        <v>0</v>
      </c>
      <c r="BU253" s="194">
        <f>SUMPRODUCT(CHOOSE({1,2,3,4},P318,P383,P448,P513),CHOOSE({1,2,3,4},DX221,DX221,DX221,DX221))</f>
        <v>0</v>
      </c>
      <c r="BV253" s="194">
        <f>SUMPRODUCT(CHOOSE({1,2,3,4},Q318,Q383,Q448,Q513),CHOOSE({1,2,3,4},DY221,DY221,DY221,DY221))</f>
        <v>0</v>
      </c>
      <c r="BW253" s="194">
        <f>SUMPRODUCT(CHOOSE({1,2,3,4},R318,R383,R448,R513),CHOOSE({1,2,3,4},DZ221,DZ221,DZ221,DZ221))</f>
        <v>0</v>
      </c>
      <c r="BX253" s="194">
        <f>SUMPRODUCT(CHOOSE({1,2,3,4},S318,S383,S448,S513),CHOOSE({1,2,3,4},EA221,EA221,EA221,EA221))</f>
        <v>0</v>
      </c>
      <c r="BY253" s="194">
        <f>SUMPRODUCT(CHOOSE({1,2,3,4},T318,T383,T448,T513),CHOOSE({1,2,3,4},EB221,EB221,EB221,EB221))</f>
        <v>0</v>
      </c>
      <c r="BZ253" s="194">
        <f>SUMPRODUCT(CHOOSE({1,2,3,4},U318,U383,U448,U513),CHOOSE({1,2,3,4},EC221,EC221,EC221,EC221))</f>
        <v>0</v>
      </c>
      <c r="CA253" s="194">
        <f>SUMPRODUCT(CHOOSE({1,2,3,4},V318,V383,V448,V513),CHOOSE({1,2,3,4},ED221,ED221,ED221,ED221))</f>
        <v>0</v>
      </c>
      <c r="CB253" s="194">
        <f>SUMPRODUCT(CHOOSE({1,2,3,4},W318,W383,W448,W513),CHOOSE({1,2,3,4},EE221,EE221,EE221,EE221))</f>
        <v>0</v>
      </c>
      <c r="CC253" s="194">
        <f>SUMPRODUCT(CHOOSE({1,2,3,4},X318,X383,X448,X513),CHOOSE({1,2,3,4},EF221,EF221,EF221,EF221))</f>
        <v>0</v>
      </c>
      <c r="CD253" s="194">
        <f>SUMPRODUCT(CHOOSE({1,2,3,4},Y318,Y383,Y448,Y513),CHOOSE({1,2,3,4},EG221,EG221,EG221,EG221))</f>
        <v>0</v>
      </c>
      <c r="CE253" s="194">
        <f>SUMPRODUCT(CHOOSE({1,2,3,4},Z318,Z383,Z448,Z513),CHOOSE({1,2,3,4},EH221,EH221,EH221,EH221))</f>
        <v>0</v>
      </c>
      <c r="CF253" s="194">
        <f>SUMPRODUCT(CHOOSE({1,2,3,4},AA318,AA383,AA448,AA513),CHOOSE({1,2,3,4},EI221,EI221,EI221,EI221))</f>
        <v>0</v>
      </c>
      <c r="CG253" s="194">
        <f>SUMPRODUCT(CHOOSE({1,2,3,4},AB318,AB383,AB448,AB513),CHOOSE({1,2,3,4},EJ221,EJ221,EJ221,EJ221))</f>
        <v>0</v>
      </c>
    </row>
    <row r="254" spans="2:85" x14ac:dyDescent="0.3">
      <c r="B254" s="1">
        <v>18</v>
      </c>
      <c r="C254" s="1"/>
      <c r="D254" s="52"/>
      <c r="E254" s="52"/>
      <c r="F254" s="52"/>
      <c r="G254" s="52"/>
      <c r="H254" s="52"/>
      <c r="I254" s="52"/>
      <c r="J254" s="52"/>
      <c r="K254" s="52"/>
      <c r="L254" s="52"/>
      <c r="M254" s="52"/>
      <c r="N254" s="52"/>
      <c r="O254" s="52"/>
      <c r="P254" s="52"/>
      <c r="Q254" s="52"/>
      <c r="R254" s="52"/>
      <c r="S254" s="52"/>
      <c r="T254" s="52"/>
      <c r="U254" s="156">
        <f t="shared" ref="U254:AB254" si="187">(VLOOKUP(T94,DiaMort,$A$4,FALSE)-1)*T158*BY222</f>
        <v>0</v>
      </c>
      <c r="V254" s="156">
        <f t="shared" si="187"/>
        <v>0</v>
      </c>
      <c r="W254" s="156">
        <f t="shared" si="187"/>
        <v>0</v>
      </c>
      <c r="X254" s="156">
        <f t="shared" si="187"/>
        <v>0</v>
      </c>
      <c r="Y254" s="156">
        <f t="shared" si="187"/>
        <v>0</v>
      </c>
      <c r="Z254" s="156">
        <f t="shared" si="187"/>
        <v>0</v>
      </c>
      <c r="AA254" s="156">
        <f t="shared" si="187"/>
        <v>0</v>
      </c>
      <c r="AB254" s="156">
        <f t="shared" si="187"/>
        <v>0</v>
      </c>
      <c r="AC254" s="156"/>
      <c r="AD254" s="156"/>
      <c r="AE254" s="156"/>
      <c r="AF254" s="156"/>
      <c r="AG254" s="180">
        <f t="shared" si="147"/>
        <v>0</v>
      </c>
      <c r="AH254" s="180">
        <f t="shared" si="148"/>
        <v>0</v>
      </c>
      <c r="AI254" s="180">
        <f t="shared" si="149"/>
        <v>0</v>
      </c>
      <c r="AJ254" s="180">
        <f t="shared" si="150"/>
        <v>0</v>
      </c>
      <c r="AK254" s="180">
        <f t="shared" si="151"/>
        <v>0</v>
      </c>
      <c r="AL254" s="180">
        <f t="shared" si="152"/>
        <v>0</v>
      </c>
      <c r="AM254" s="180">
        <f t="shared" si="153"/>
        <v>0</v>
      </c>
      <c r="AN254" s="180">
        <f t="shared" si="154"/>
        <v>0</v>
      </c>
      <c r="AO254" s="180">
        <f t="shared" si="155"/>
        <v>0</v>
      </c>
      <c r="AP254" s="180">
        <f t="shared" si="156"/>
        <v>0</v>
      </c>
      <c r="AQ254" s="180">
        <f t="shared" si="157"/>
        <v>0</v>
      </c>
      <c r="AR254" s="180">
        <f t="shared" si="158"/>
        <v>0</v>
      </c>
      <c r="AS254" s="180">
        <f t="shared" si="159"/>
        <v>0</v>
      </c>
      <c r="AT254" s="180">
        <f t="shared" si="160"/>
        <v>0</v>
      </c>
      <c r="AU254" s="180">
        <f t="shared" si="161"/>
        <v>0</v>
      </c>
      <c r="AV254" s="180">
        <f t="shared" si="162"/>
        <v>0</v>
      </c>
      <c r="AW254" s="180">
        <f t="shared" si="163"/>
        <v>0</v>
      </c>
      <c r="AX254" s="180">
        <f t="shared" si="164"/>
        <v>0</v>
      </c>
      <c r="AY254" s="180">
        <f t="shared" si="165"/>
        <v>0</v>
      </c>
      <c r="AZ254" s="180">
        <f t="shared" si="166"/>
        <v>0</v>
      </c>
      <c r="BA254" s="180">
        <f t="shared" si="167"/>
        <v>0</v>
      </c>
      <c r="BB254" s="180">
        <f t="shared" si="168"/>
        <v>0</v>
      </c>
      <c r="BC254" s="180">
        <f t="shared" si="169"/>
        <v>0</v>
      </c>
      <c r="BD254" s="180">
        <f t="shared" si="170"/>
        <v>0</v>
      </c>
      <c r="BE254" s="180">
        <f t="shared" si="171"/>
        <v>0</v>
      </c>
      <c r="BF254" s="52"/>
      <c r="BG254" s="52"/>
      <c r="BH254" s="52"/>
      <c r="BI254" s="194">
        <f>SUMPRODUCT(CHOOSE({1,2,3,4},D319,D384,D449,D514),CHOOSE({1,2,3,4},DL222,DL222,DL222,DL222))</f>
        <v>0</v>
      </c>
      <c r="BJ254" s="194">
        <f>SUMPRODUCT(CHOOSE({1,2,3,4},E319,E384,E449,E514),CHOOSE({1,2,3,4},DM222,DM222,DM222,DM222))</f>
        <v>0</v>
      </c>
      <c r="BK254" s="194">
        <f>SUMPRODUCT(CHOOSE({1,2,3,4},F319,F384,F449,F514),CHOOSE({1,2,3,4},DN222,DN222,DN222,DN222))</f>
        <v>0</v>
      </c>
      <c r="BL254" s="194">
        <f>SUMPRODUCT(CHOOSE({1,2,3,4},G319,G384,G449,G514),CHOOSE({1,2,3,4},DO222,DO222,DO222,DO222))</f>
        <v>0</v>
      </c>
      <c r="BM254" s="194">
        <f>SUMPRODUCT(CHOOSE({1,2,3,4},H319,H384,H449,H514),CHOOSE({1,2,3,4},DP222,DP222,DP222,DP222))</f>
        <v>0</v>
      </c>
      <c r="BN254" s="194">
        <f>SUMPRODUCT(CHOOSE({1,2,3,4},I319,I384,I449,I514),CHOOSE({1,2,3,4},DQ222,DQ222,DQ222,DQ222))</f>
        <v>0</v>
      </c>
      <c r="BO254" s="194">
        <f>SUMPRODUCT(CHOOSE({1,2,3,4},J319,J384,J449,J514),CHOOSE({1,2,3,4},DR222,DR222,DR222,DR222))</f>
        <v>0</v>
      </c>
      <c r="BP254" s="194">
        <f>SUMPRODUCT(CHOOSE({1,2,3,4},K319,K384,K449,K514),CHOOSE({1,2,3,4},DS222,DS222,DS222,DS222))</f>
        <v>0</v>
      </c>
      <c r="BQ254" s="194">
        <f>SUMPRODUCT(CHOOSE({1,2,3,4},L319,L384,L449,L514),CHOOSE({1,2,3,4},DT222,DT222,DT222,DT222))</f>
        <v>0</v>
      </c>
      <c r="BR254" s="194">
        <f>SUMPRODUCT(CHOOSE({1,2,3,4},M319,M384,M449,M514),CHOOSE({1,2,3,4},DU222,DU222,DU222,DU222))</f>
        <v>0</v>
      </c>
      <c r="BS254" s="194">
        <f>SUMPRODUCT(CHOOSE({1,2,3,4},N319,N384,N449,N514),CHOOSE({1,2,3,4},DV222,DV222,DV222,DV222))</f>
        <v>0</v>
      </c>
      <c r="BT254" s="194">
        <f>SUMPRODUCT(CHOOSE({1,2,3,4},O319,O384,O449,O514),CHOOSE({1,2,3,4},DW222,DW222,DW222,DW222))</f>
        <v>0</v>
      </c>
      <c r="BU254" s="194">
        <f>SUMPRODUCT(CHOOSE({1,2,3,4},P319,P384,P449,P514),CHOOSE({1,2,3,4},DX222,DX222,DX222,DX222))</f>
        <v>0</v>
      </c>
      <c r="BV254" s="194">
        <f>SUMPRODUCT(CHOOSE({1,2,3,4},Q319,Q384,Q449,Q514),CHOOSE({1,2,3,4},DY222,DY222,DY222,DY222))</f>
        <v>0</v>
      </c>
      <c r="BW254" s="194">
        <f>SUMPRODUCT(CHOOSE({1,2,3,4},R319,R384,R449,R514),CHOOSE({1,2,3,4},DZ222,DZ222,DZ222,DZ222))</f>
        <v>0</v>
      </c>
      <c r="BX254" s="194">
        <f>SUMPRODUCT(CHOOSE({1,2,3,4},S319,S384,S449,S514),CHOOSE({1,2,3,4},EA222,EA222,EA222,EA222))</f>
        <v>0</v>
      </c>
      <c r="BY254" s="194">
        <f>SUMPRODUCT(CHOOSE({1,2,3,4},T319,T384,T449,T514),CHOOSE({1,2,3,4},EB222,EB222,EB222,EB222))</f>
        <v>0</v>
      </c>
      <c r="BZ254" s="194">
        <f>SUMPRODUCT(CHOOSE({1,2,3,4},U319,U384,U449,U514),CHOOSE({1,2,3,4},EC222,EC222,EC222,EC222))</f>
        <v>0</v>
      </c>
      <c r="CA254" s="194">
        <f>SUMPRODUCT(CHOOSE({1,2,3,4},V319,V384,V449,V514),CHOOSE({1,2,3,4},ED222,ED222,ED222,ED222))</f>
        <v>0</v>
      </c>
      <c r="CB254" s="194">
        <f>SUMPRODUCT(CHOOSE({1,2,3,4},W319,W384,W449,W514),CHOOSE({1,2,3,4},EE222,EE222,EE222,EE222))</f>
        <v>0</v>
      </c>
      <c r="CC254" s="194">
        <f>SUMPRODUCT(CHOOSE({1,2,3,4},X319,X384,X449,X514),CHOOSE({1,2,3,4},EF222,EF222,EF222,EF222))</f>
        <v>0</v>
      </c>
      <c r="CD254" s="194">
        <f>SUMPRODUCT(CHOOSE({1,2,3,4},Y319,Y384,Y449,Y514),CHOOSE({1,2,3,4},EG222,EG222,EG222,EG222))</f>
        <v>0</v>
      </c>
      <c r="CE254" s="194">
        <f>SUMPRODUCT(CHOOSE({1,2,3,4},Z319,Z384,Z449,Z514),CHOOSE({1,2,3,4},EH222,EH222,EH222,EH222))</f>
        <v>0</v>
      </c>
      <c r="CF254" s="194">
        <f>SUMPRODUCT(CHOOSE({1,2,3,4},AA319,AA384,AA449,AA514),CHOOSE({1,2,3,4},EI222,EI222,EI222,EI222))</f>
        <v>0</v>
      </c>
      <c r="CG254" s="194">
        <f>SUMPRODUCT(CHOOSE({1,2,3,4},AB319,AB384,AB449,AB514),CHOOSE({1,2,3,4},EJ222,EJ222,EJ222,EJ222))</f>
        <v>0</v>
      </c>
    </row>
    <row r="255" spans="2:85" x14ac:dyDescent="0.3">
      <c r="B255" s="1">
        <v>19</v>
      </c>
      <c r="C255" s="1"/>
      <c r="D255" s="52"/>
      <c r="E255" s="52"/>
      <c r="F255" s="52"/>
      <c r="G255" s="52"/>
      <c r="H255" s="52"/>
      <c r="I255" s="52"/>
      <c r="J255" s="52"/>
      <c r="K255" s="52"/>
      <c r="L255" s="52"/>
      <c r="M255" s="52"/>
      <c r="N255" s="52"/>
      <c r="O255" s="52"/>
      <c r="P255" s="52"/>
      <c r="Q255" s="52"/>
      <c r="R255" s="52"/>
      <c r="S255" s="52"/>
      <c r="T255" s="52"/>
      <c r="U255" s="52"/>
      <c r="V255" s="156">
        <f t="shared" ref="V255:AB255" si="188">(VLOOKUP(U95,DiaMort,$A$4,FALSE)-1)*U159*BZ223</f>
        <v>0</v>
      </c>
      <c r="W255" s="156">
        <f t="shared" si="188"/>
        <v>0</v>
      </c>
      <c r="X255" s="156">
        <f t="shared" si="188"/>
        <v>0</v>
      </c>
      <c r="Y255" s="156">
        <f t="shared" si="188"/>
        <v>0</v>
      </c>
      <c r="Z255" s="156">
        <f t="shared" si="188"/>
        <v>0</v>
      </c>
      <c r="AA255" s="156">
        <f t="shared" si="188"/>
        <v>0</v>
      </c>
      <c r="AB255" s="156">
        <f t="shared" si="188"/>
        <v>0</v>
      </c>
      <c r="AC255" s="156"/>
      <c r="AD255" s="156"/>
      <c r="AE255" s="156"/>
      <c r="AF255" s="156"/>
      <c r="AG255" s="180">
        <f t="shared" si="147"/>
        <v>0</v>
      </c>
      <c r="AH255" s="180">
        <f t="shared" si="148"/>
        <v>0</v>
      </c>
      <c r="AI255" s="180">
        <f t="shared" si="149"/>
        <v>0</v>
      </c>
      <c r="AJ255" s="180">
        <f t="shared" si="150"/>
        <v>0</v>
      </c>
      <c r="AK255" s="180">
        <f t="shared" si="151"/>
        <v>0</v>
      </c>
      <c r="AL255" s="180">
        <f t="shared" si="152"/>
        <v>0</v>
      </c>
      <c r="AM255" s="180">
        <f t="shared" si="153"/>
        <v>0</v>
      </c>
      <c r="AN255" s="180">
        <f t="shared" si="154"/>
        <v>0</v>
      </c>
      <c r="AO255" s="180">
        <f t="shared" si="155"/>
        <v>0</v>
      </c>
      <c r="AP255" s="180">
        <f t="shared" si="156"/>
        <v>0</v>
      </c>
      <c r="AQ255" s="180">
        <f t="shared" si="157"/>
        <v>0</v>
      </c>
      <c r="AR255" s="180">
        <f t="shared" si="158"/>
        <v>0</v>
      </c>
      <c r="AS255" s="180">
        <f t="shared" si="159"/>
        <v>0</v>
      </c>
      <c r="AT255" s="180">
        <f t="shared" si="160"/>
        <v>0</v>
      </c>
      <c r="AU255" s="180">
        <f t="shared" si="161"/>
        <v>0</v>
      </c>
      <c r="AV255" s="180">
        <f t="shared" si="162"/>
        <v>0</v>
      </c>
      <c r="AW255" s="180">
        <f t="shared" si="163"/>
        <v>0</v>
      </c>
      <c r="AX255" s="180">
        <f t="shared" si="164"/>
        <v>0</v>
      </c>
      <c r="AY255" s="180">
        <f t="shared" si="165"/>
        <v>0</v>
      </c>
      <c r="AZ255" s="180">
        <f t="shared" si="166"/>
        <v>0</v>
      </c>
      <c r="BA255" s="180">
        <f t="shared" si="167"/>
        <v>0</v>
      </c>
      <c r="BB255" s="180">
        <f t="shared" si="168"/>
        <v>0</v>
      </c>
      <c r="BC255" s="180">
        <f t="shared" si="169"/>
        <v>0</v>
      </c>
      <c r="BD255" s="180">
        <f t="shared" si="170"/>
        <v>0</v>
      </c>
      <c r="BE255" s="180">
        <f t="shared" si="171"/>
        <v>0</v>
      </c>
      <c r="BF255" s="52"/>
      <c r="BG255" s="52"/>
      <c r="BH255" s="52"/>
      <c r="BI255" s="194">
        <f>SUMPRODUCT(CHOOSE({1,2,3,4},D320,D385,D450,D515),CHOOSE({1,2,3,4},DL223,DL223,DL223,DL223))</f>
        <v>0</v>
      </c>
      <c r="BJ255" s="194">
        <f>SUMPRODUCT(CHOOSE({1,2,3,4},E320,E385,E450,E515),CHOOSE({1,2,3,4},DM223,DM223,DM223,DM223))</f>
        <v>0</v>
      </c>
      <c r="BK255" s="194">
        <f>SUMPRODUCT(CHOOSE({1,2,3,4},F320,F385,F450,F515),CHOOSE({1,2,3,4},DN223,DN223,DN223,DN223))</f>
        <v>0</v>
      </c>
      <c r="BL255" s="194">
        <f>SUMPRODUCT(CHOOSE({1,2,3,4},G320,G385,G450,G515),CHOOSE({1,2,3,4},DO223,DO223,DO223,DO223))</f>
        <v>0</v>
      </c>
      <c r="BM255" s="194">
        <f>SUMPRODUCT(CHOOSE({1,2,3,4},H320,H385,H450,H515),CHOOSE({1,2,3,4},DP223,DP223,DP223,DP223))</f>
        <v>0</v>
      </c>
      <c r="BN255" s="194">
        <f>SUMPRODUCT(CHOOSE({1,2,3,4},I320,I385,I450,I515),CHOOSE({1,2,3,4},DQ223,DQ223,DQ223,DQ223))</f>
        <v>0</v>
      </c>
      <c r="BO255" s="194">
        <f>SUMPRODUCT(CHOOSE({1,2,3,4},J320,J385,J450,J515),CHOOSE({1,2,3,4},DR223,DR223,DR223,DR223))</f>
        <v>0</v>
      </c>
      <c r="BP255" s="194">
        <f>SUMPRODUCT(CHOOSE({1,2,3,4},K320,K385,K450,K515),CHOOSE({1,2,3,4},DS223,DS223,DS223,DS223))</f>
        <v>0</v>
      </c>
      <c r="BQ255" s="194">
        <f>SUMPRODUCT(CHOOSE({1,2,3,4},L320,L385,L450,L515),CHOOSE({1,2,3,4},DT223,DT223,DT223,DT223))</f>
        <v>0</v>
      </c>
      <c r="BR255" s="194">
        <f>SUMPRODUCT(CHOOSE({1,2,3,4},M320,M385,M450,M515),CHOOSE({1,2,3,4},DU223,DU223,DU223,DU223))</f>
        <v>0</v>
      </c>
      <c r="BS255" s="194">
        <f>SUMPRODUCT(CHOOSE({1,2,3,4},N320,N385,N450,N515),CHOOSE({1,2,3,4},DV223,DV223,DV223,DV223))</f>
        <v>0</v>
      </c>
      <c r="BT255" s="194">
        <f>SUMPRODUCT(CHOOSE({1,2,3,4},O320,O385,O450,O515),CHOOSE({1,2,3,4},DW223,DW223,DW223,DW223))</f>
        <v>0</v>
      </c>
      <c r="BU255" s="194">
        <f>SUMPRODUCT(CHOOSE({1,2,3,4},P320,P385,P450,P515),CHOOSE({1,2,3,4},DX223,DX223,DX223,DX223))</f>
        <v>0</v>
      </c>
      <c r="BV255" s="194">
        <f>SUMPRODUCT(CHOOSE({1,2,3,4},Q320,Q385,Q450,Q515),CHOOSE({1,2,3,4},DY223,DY223,DY223,DY223))</f>
        <v>0</v>
      </c>
      <c r="BW255" s="194">
        <f>SUMPRODUCT(CHOOSE({1,2,3,4},R320,R385,R450,R515),CHOOSE({1,2,3,4},DZ223,DZ223,DZ223,DZ223))</f>
        <v>0</v>
      </c>
      <c r="BX255" s="194">
        <f>SUMPRODUCT(CHOOSE({1,2,3,4},S320,S385,S450,S515),CHOOSE({1,2,3,4},EA223,EA223,EA223,EA223))</f>
        <v>0</v>
      </c>
      <c r="BY255" s="194">
        <f>SUMPRODUCT(CHOOSE({1,2,3,4},T320,T385,T450,T515),CHOOSE({1,2,3,4},EB223,EB223,EB223,EB223))</f>
        <v>0</v>
      </c>
      <c r="BZ255" s="194">
        <f>SUMPRODUCT(CHOOSE({1,2,3,4},U320,U385,U450,U515),CHOOSE({1,2,3,4},EC223,EC223,EC223,EC223))</f>
        <v>0</v>
      </c>
      <c r="CA255" s="194">
        <f>SUMPRODUCT(CHOOSE({1,2,3,4},V320,V385,V450,V515),CHOOSE({1,2,3,4},ED223,ED223,ED223,ED223))</f>
        <v>0</v>
      </c>
      <c r="CB255" s="194">
        <f>SUMPRODUCT(CHOOSE({1,2,3,4},W320,W385,W450,W515),CHOOSE({1,2,3,4},EE223,EE223,EE223,EE223))</f>
        <v>0</v>
      </c>
      <c r="CC255" s="194">
        <f>SUMPRODUCT(CHOOSE({1,2,3,4},X320,X385,X450,X515),CHOOSE({1,2,3,4},EF223,EF223,EF223,EF223))</f>
        <v>0</v>
      </c>
      <c r="CD255" s="194">
        <f>SUMPRODUCT(CHOOSE({1,2,3,4},Y320,Y385,Y450,Y515),CHOOSE({1,2,3,4},EG223,EG223,EG223,EG223))</f>
        <v>0</v>
      </c>
      <c r="CE255" s="194">
        <f>SUMPRODUCT(CHOOSE({1,2,3,4},Z320,Z385,Z450,Z515),CHOOSE({1,2,3,4},EH223,EH223,EH223,EH223))</f>
        <v>0</v>
      </c>
      <c r="CF255" s="194">
        <f>SUMPRODUCT(CHOOSE({1,2,3,4},AA320,AA385,AA450,AA515),CHOOSE({1,2,3,4},EI223,EI223,EI223,EI223))</f>
        <v>0</v>
      </c>
      <c r="CG255" s="194">
        <f>SUMPRODUCT(CHOOSE({1,2,3,4},AB320,AB385,AB450,AB515),CHOOSE({1,2,3,4},EJ223,EJ223,EJ223,EJ223))</f>
        <v>0</v>
      </c>
    </row>
    <row r="256" spans="2:85" x14ac:dyDescent="0.3">
      <c r="B256" s="1">
        <v>20</v>
      </c>
      <c r="C256" s="1"/>
      <c r="D256" s="52"/>
      <c r="E256" s="52"/>
      <c r="F256" s="52"/>
      <c r="G256" s="52"/>
      <c r="H256" s="52"/>
      <c r="I256" s="52"/>
      <c r="J256" s="52"/>
      <c r="K256" s="52"/>
      <c r="L256" s="52"/>
      <c r="M256" s="52"/>
      <c r="N256" s="52"/>
      <c r="O256" s="52"/>
      <c r="P256" s="52"/>
      <c r="Q256" s="52"/>
      <c r="R256" s="52"/>
      <c r="S256" s="52"/>
      <c r="T256" s="52"/>
      <c r="U256" s="52"/>
      <c r="V256" s="52"/>
      <c r="W256" s="156">
        <f t="shared" ref="W256:AB256" si="189">(VLOOKUP(V96,DiaMort,$A$4,FALSE)-1)*V160*CA224</f>
        <v>0</v>
      </c>
      <c r="X256" s="156">
        <f t="shared" si="189"/>
        <v>0</v>
      </c>
      <c r="Y256" s="156">
        <f t="shared" si="189"/>
        <v>0</v>
      </c>
      <c r="Z256" s="156">
        <f t="shared" si="189"/>
        <v>0</v>
      </c>
      <c r="AA256" s="156">
        <f t="shared" si="189"/>
        <v>0</v>
      </c>
      <c r="AB256" s="156">
        <f t="shared" si="189"/>
        <v>0</v>
      </c>
      <c r="AC256" s="156"/>
      <c r="AD256" s="156"/>
      <c r="AE256" s="156"/>
      <c r="AF256" s="156"/>
      <c r="AG256" s="180">
        <f t="shared" si="147"/>
        <v>0</v>
      </c>
      <c r="AH256" s="180">
        <f t="shared" si="148"/>
        <v>0</v>
      </c>
      <c r="AI256" s="180">
        <f t="shared" si="149"/>
        <v>0</v>
      </c>
      <c r="AJ256" s="180">
        <f t="shared" si="150"/>
        <v>0</v>
      </c>
      <c r="AK256" s="180">
        <f t="shared" si="151"/>
        <v>0</v>
      </c>
      <c r="AL256" s="180">
        <f t="shared" si="152"/>
        <v>0</v>
      </c>
      <c r="AM256" s="180">
        <f t="shared" si="153"/>
        <v>0</v>
      </c>
      <c r="AN256" s="180">
        <f t="shared" si="154"/>
        <v>0</v>
      </c>
      <c r="AO256" s="180">
        <f t="shared" si="155"/>
        <v>0</v>
      </c>
      <c r="AP256" s="180">
        <f t="shared" si="156"/>
        <v>0</v>
      </c>
      <c r="AQ256" s="180">
        <f t="shared" si="157"/>
        <v>0</v>
      </c>
      <c r="AR256" s="180">
        <f t="shared" si="158"/>
        <v>0</v>
      </c>
      <c r="AS256" s="180">
        <f t="shared" si="159"/>
        <v>0</v>
      </c>
      <c r="AT256" s="180">
        <f t="shared" si="160"/>
        <v>0</v>
      </c>
      <c r="AU256" s="180">
        <f t="shared" si="161"/>
        <v>0</v>
      </c>
      <c r="AV256" s="180">
        <f t="shared" si="162"/>
        <v>0</v>
      </c>
      <c r="AW256" s="180">
        <f t="shared" si="163"/>
        <v>0</v>
      </c>
      <c r="AX256" s="180">
        <f t="shared" si="164"/>
        <v>0</v>
      </c>
      <c r="AY256" s="180">
        <f t="shared" si="165"/>
        <v>0</v>
      </c>
      <c r="AZ256" s="180">
        <f t="shared" si="166"/>
        <v>0</v>
      </c>
      <c r="BA256" s="180">
        <f t="shared" si="167"/>
        <v>0</v>
      </c>
      <c r="BB256" s="180">
        <f t="shared" si="168"/>
        <v>0</v>
      </c>
      <c r="BC256" s="180">
        <f t="shared" si="169"/>
        <v>0</v>
      </c>
      <c r="BD256" s="180">
        <f t="shared" si="170"/>
        <v>0</v>
      </c>
      <c r="BE256" s="180">
        <f t="shared" si="171"/>
        <v>0</v>
      </c>
      <c r="BF256" s="52"/>
      <c r="BG256" s="52"/>
      <c r="BH256" s="52"/>
      <c r="BI256" s="194">
        <f>SUMPRODUCT(CHOOSE({1,2,3,4},D321,D386,D451,D516),CHOOSE({1,2,3,4},DL224,DL224,DL224,DL224))</f>
        <v>0</v>
      </c>
      <c r="BJ256" s="194">
        <f>SUMPRODUCT(CHOOSE({1,2,3,4},E321,E386,E451,E516),CHOOSE({1,2,3,4},DM224,DM224,DM224,DM224))</f>
        <v>0</v>
      </c>
      <c r="BK256" s="194">
        <f>SUMPRODUCT(CHOOSE({1,2,3,4},F321,F386,F451,F516),CHOOSE({1,2,3,4},DN224,DN224,DN224,DN224))</f>
        <v>0</v>
      </c>
      <c r="BL256" s="194">
        <f>SUMPRODUCT(CHOOSE({1,2,3,4},G321,G386,G451,G516),CHOOSE({1,2,3,4},DO224,DO224,DO224,DO224))</f>
        <v>0</v>
      </c>
      <c r="BM256" s="194">
        <f>SUMPRODUCT(CHOOSE({1,2,3,4},H321,H386,H451,H516),CHOOSE({1,2,3,4},DP224,DP224,DP224,DP224))</f>
        <v>0</v>
      </c>
      <c r="BN256" s="194">
        <f>SUMPRODUCT(CHOOSE({1,2,3,4},I321,I386,I451,I516),CHOOSE({1,2,3,4},DQ224,DQ224,DQ224,DQ224))</f>
        <v>0</v>
      </c>
      <c r="BO256" s="194">
        <f>SUMPRODUCT(CHOOSE({1,2,3,4},J321,J386,J451,J516),CHOOSE({1,2,3,4},DR224,DR224,DR224,DR224))</f>
        <v>0</v>
      </c>
      <c r="BP256" s="194">
        <f>SUMPRODUCT(CHOOSE({1,2,3,4},K321,K386,K451,K516),CHOOSE({1,2,3,4},DS224,DS224,DS224,DS224))</f>
        <v>0</v>
      </c>
      <c r="BQ256" s="194">
        <f>SUMPRODUCT(CHOOSE({1,2,3,4},L321,L386,L451,L516),CHOOSE({1,2,3,4},DT224,DT224,DT224,DT224))</f>
        <v>0</v>
      </c>
      <c r="BR256" s="194">
        <f>SUMPRODUCT(CHOOSE({1,2,3,4},M321,M386,M451,M516),CHOOSE({1,2,3,4},DU224,DU224,DU224,DU224))</f>
        <v>0</v>
      </c>
      <c r="BS256" s="194">
        <f>SUMPRODUCT(CHOOSE({1,2,3,4},N321,N386,N451,N516),CHOOSE({1,2,3,4},DV224,DV224,DV224,DV224))</f>
        <v>0</v>
      </c>
      <c r="BT256" s="194">
        <f>SUMPRODUCT(CHOOSE({1,2,3,4},O321,O386,O451,O516),CHOOSE({1,2,3,4},DW224,DW224,DW224,DW224))</f>
        <v>0</v>
      </c>
      <c r="BU256" s="194">
        <f>SUMPRODUCT(CHOOSE({1,2,3,4},P321,P386,P451,P516),CHOOSE({1,2,3,4},DX224,DX224,DX224,DX224))</f>
        <v>0</v>
      </c>
      <c r="BV256" s="194">
        <f>SUMPRODUCT(CHOOSE({1,2,3,4},Q321,Q386,Q451,Q516),CHOOSE({1,2,3,4},DY224,DY224,DY224,DY224))</f>
        <v>0</v>
      </c>
      <c r="BW256" s="194">
        <f>SUMPRODUCT(CHOOSE({1,2,3,4},R321,R386,R451,R516),CHOOSE({1,2,3,4},DZ224,DZ224,DZ224,DZ224))</f>
        <v>0</v>
      </c>
      <c r="BX256" s="194">
        <f>SUMPRODUCT(CHOOSE({1,2,3,4},S321,S386,S451,S516),CHOOSE({1,2,3,4},EA224,EA224,EA224,EA224))</f>
        <v>0</v>
      </c>
      <c r="BY256" s="194">
        <f>SUMPRODUCT(CHOOSE({1,2,3,4},T321,T386,T451,T516),CHOOSE({1,2,3,4},EB224,EB224,EB224,EB224))</f>
        <v>0</v>
      </c>
      <c r="BZ256" s="194">
        <f>SUMPRODUCT(CHOOSE({1,2,3,4},U321,U386,U451,U516),CHOOSE({1,2,3,4},EC224,EC224,EC224,EC224))</f>
        <v>0</v>
      </c>
      <c r="CA256" s="194">
        <f>SUMPRODUCT(CHOOSE({1,2,3,4},V321,V386,V451,V516),CHOOSE({1,2,3,4},ED224,ED224,ED224,ED224))</f>
        <v>0</v>
      </c>
      <c r="CB256" s="194">
        <f>SUMPRODUCT(CHOOSE({1,2,3,4},W321,W386,W451,W516),CHOOSE({1,2,3,4},EE224,EE224,EE224,EE224))</f>
        <v>0</v>
      </c>
      <c r="CC256" s="194">
        <f>SUMPRODUCT(CHOOSE({1,2,3,4},X321,X386,X451,X516),CHOOSE({1,2,3,4},EF224,EF224,EF224,EF224))</f>
        <v>0</v>
      </c>
      <c r="CD256" s="194">
        <f>SUMPRODUCT(CHOOSE({1,2,3,4},Y321,Y386,Y451,Y516),CHOOSE({1,2,3,4},EG224,EG224,EG224,EG224))</f>
        <v>0</v>
      </c>
      <c r="CE256" s="194">
        <f>SUMPRODUCT(CHOOSE({1,2,3,4},Z321,Z386,Z451,Z516),CHOOSE({1,2,3,4},EH224,EH224,EH224,EH224))</f>
        <v>0</v>
      </c>
      <c r="CF256" s="194">
        <f>SUMPRODUCT(CHOOSE({1,2,3,4},AA321,AA386,AA451,AA516),CHOOSE({1,2,3,4},EI224,EI224,EI224,EI224))</f>
        <v>0</v>
      </c>
      <c r="CG256" s="194">
        <f>SUMPRODUCT(CHOOSE({1,2,3,4},AB321,AB386,AB451,AB516),CHOOSE({1,2,3,4},EJ224,EJ224,EJ224,EJ224))</f>
        <v>0</v>
      </c>
    </row>
    <row r="257" spans="1:141" x14ac:dyDescent="0.3">
      <c r="B257" s="1">
        <v>21</v>
      </c>
      <c r="C257" s="1"/>
      <c r="D257" s="52"/>
      <c r="E257" s="52"/>
      <c r="F257" s="52"/>
      <c r="G257" s="52"/>
      <c r="H257" s="52"/>
      <c r="I257" s="52"/>
      <c r="J257" s="52"/>
      <c r="K257" s="52"/>
      <c r="L257" s="52"/>
      <c r="M257" s="52"/>
      <c r="N257" s="52"/>
      <c r="O257" s="52"/>
      <c r="P257" s="52"/>
      <c r="Q257" s="52"/>
      <c r="R257" s="52"/>
      <c r="S257" s="52"/>
      <c r="T257" s="52"/>
      <c r="U257" s="52"/>
      <c r="V257" s="52"/>
      <c r="W257" s="52"/>
      <c r="X257" s="156">
        <f>(VLOOKUP(W97,DiaMort,$A$4,FALSE)-1)*W161*CB225</f>
        <v>0</v>
      </c>
      <c r="Y257" s="156">
        <f>(VLOOKUP(X97,DiaMort,$A$4,FALSE)-1)*X161*CC225</f>
        <v>0</v>
      </c>
      <c r="Z257" s="156">
        <f>(VLOOKUP(Y97,DiaMort,$A$4,FALSE)-1)*Y161*CD225</f>
        <v>0</v>
      </c>
      <c r="AA257" s="156">
        <f>(VLOOKUP(Z97,DiaMort,$A$4,FALSE)-1)*Z161*CE225</f>
        <v>0</v>
      </c>
      <c r="AB257" s="156">
        <f>(VLOOKUP(AA97,DiaMort,$A$4,FALSE)-1)*AA161*CF225</f>
        <v>0</v>
      </c>
      <c r="AC257" s="156"/>
      <c r="AD257" s="156"/>
      <c r="AE257" s="156"/>
      <c r="AF257" s="156"/>
      <c r="AG257" s="180">
        <f t="shared" si="147"/>
        <v>0</v>
      </c>
      <c r="AH257" s="180">
        <f t="shared" si="148"/>
        <v>0</v>
      </c>
      <c r="AI257" s="180">
        <f t="shared" si="149"/>
        <v>0</v>
      </c>
      <c r="AJ257" s="180">
        <f t="shared" si="150"/>
        <v>0</v>
      </c>
      <c r="AK257" s="180">
        <f t="shared" si="151"/>
        <v>0</v>
      </c>
      <c r="AL257" s="180">
        <f t="shared" si="152"/>
        <v>0</v>
      </c>
      <c r="AM257" s="180">
        <f t="shared" si="153"/>
        <v>0</v>
      </c>
      <c r="AN257" s="180">
        <f t="shared" si="154"/>
        <v>0</v>
      </c>
      <c r="AO257" s="180">
        <f t="shared" si="155"/>
        <v>0</v>
      </c>
      <c r="AP257" s="180">
        <f t="shared" si="156"/>
        <v>0</v>
      </c>
      <c r="AQ257" s="180">
        <f t="shared" si="157"/>
        <v>0</v>
      </c>
      <c r="AR257" s="180">
        <f t="shared" si="158"/>
        <v>0</v>
      </c>
      <c r="AS257" s="180">
        <f t="shared" si="159"/>
        <v>0</v>
      </c>
      <c r="AT257" s="180">
        <f t="shared" si="160"/>
        <v>0</v>
      </c>
      <c r="AU257" s="180">
        <f t="shared" si="161"/>
        <v>0</v>
      </c>
      <c r="AV257" s="180">
        <f t="shared" si="162"/>
        <v>0</v>
      </c>
      <c r="AW257" s="180">
        <f t="shared" si="163"/>
        <v>0</v>
      </c>
      <c r="AX257" s="180">
        <f t="shared" si="164"/>
        <v>0</v>
      </c>
      <c r="AY257" s="180">
        <f t="shared" si="165"/>
        <v>0</v>
      </c>
      <c r="AZ257" s="180">
        <f t="shared" si="166"/>
        <v>0</v>
      </c>
      <c r="BA257" s="180">
        <f t="shared" si="167"/>
        <v>0</v>
      </c>
      <c r="BB257" s="180">
        <f t="shared" si="168"/>
        <v>0</v>
      </c>
      <c r="BC257" s="180">
        <f t="shared" si="169"/>
        <v>0</v>
      </c>
      <c r="BD257" s="180">
        <f t="shared" si="170"/>
        <v>0</v>
      </c>
      <c r="BE257" s="180">
        <f t="shared" si="171"/>
        <v>0</v>
      </c>
      <c r="BF257" s="52"/>
      <c r="BG257" s="52"/>
      <c r="BH257" s="52"/>
      <c r="BI257" s="194">
        <f>SUMPRODUCT(CHOOSE({1,2,3,4},D322,D387,D452,D517),CHOOSE({1,2,3,4},DL225,DL225,DL225,DL225))</f>
        <v>0</v>
      </c>
      <c r="BJ257" s="194">
        <f>SUMPRODUCT(CHOOSE({1,2,3,4},E322,E387,E452,E517),CHOOSE({1,2,3,4},DM225,DM225,DM225,DM225))</f>
        <v>0</v>
      </c>
      <c r="BK257" s="194">
        <f>SUMPRODUCT(CHOOSE({1,2,3,4},F322,F387,F452,F517),CHOOSE({1,2,3,4},DN225,DN225,DN225,DN225))</f>
        <v>0</v>
      </c>
      <c r="BL257" s="194">
        <f>SUMPRODUCT(CHOOSE({1,2,3,4},G322,G387,G452,G517),CHOOSE({1,2,3,4},DO225,DO225,DO225,DO225))</f>
        <v>0</v>
      </c>
      <c r="BM257" s="194">
        <f>SUMPRODUCT(CHOOSE({1,2,3,4},H322,H387,H452,H517),CHOOSE({1,2,3,4},DP225,DP225,DP225,DP225))</f>
        <v>0</v>
      </c>
      <c r="BN257" s="194">
        <f>SUMPRODUCT(CHOOSE({1,2,3,4},I322,I387,I452,I517),CHOOSE({1,2,3,4},DQ225,DQ225,DQ225,DQ225))</f>
        <v>0</v>
      </c>
      <c r="BO257" s="194">
        <f>SUMPRODUCT(CHOOSE({1,2,3,4},J322,J387,J452,J517),CHOOSE({1,2,3,4},DR225,DR225,DR225,DR225))</f>
        <v>0</v>
      </c>
      <c r="BP257" s="194">
        <f>SUMPRODUCT(CHOOSE({1,2,3,4},K322,K387,K452,K517),CHOOSE({1,2,3,4},DS225,DS225,DS225,DS225))</f>
        <v>0</v>
      </c>
      <c r="BQ257" s="194">
        <f>SUMPRODUCT(CHOOSE({1,2,3,4},L322,L387,L452,L517),CHOOSE({1,2,3,4},DT225,DT225,DT225,DT225))</f>
        <v>0</v>
      </c>
      <c r="BR257" s="194">
        <f>SUMPRODUCT(CHOOSE({1,2,3,4},M322,M387,M452,M517),CHOOSE({1,2,3,4},DU225,DU225,DU225,DU225))</f>
        <v>0</v>
      </c>
      <c r="BS257" s="194">
        <f>SUMPRODUCT(CHOOSE({1,2,3,4},N322,N387,N452,N517),CHOOSE({1,2,3,4},DV225,DV225,DV225,DV225))</f>
        <v>0</v>
      </c>
      <c r="BT257" s="194">
        <f>SUMPRODUCT(CHOOSE({1,2,3,4},O322,O387,O452,O517),CHOOSE({1,2,3,4},DW225,DW225,DW225,DW225))</f>
        <v>0</v>
      </c>
      <c r="BU257" s="194">
        <f>SUMPRODUCT(CHOOSE({1,2,3,4},P322,P387,P452,P517),CHOOSE({1,2,3,4},DX225,DX225,DX225,DX225))</f>
        <v>0</v>
      </c>
      <c r="BV257" s="194">
        <f>SUMPRODUCT(CHOOSE({1,2,3,4},Q322,Q387,Q452,Q517),CHOOSE({1,2,3,4},DY225,DY225,DY225,DY225))</f>
        <v>0</v>
      </c>
      <c r="BW257" s="194">
        <f>SUMPRODUCT(CHOOSE({1,2,3,4},R322,R387,R452,R517),CHOOSE({1,2,3,4},DZ225,DZ225,DZ225,DZ225))</f>
        <v>0</v>
      </c>
      <c r="BX257" s="194">
        <f>SUMPRODUCT(CHOOSE({1,2,3,4},S322,S387,S452,S517),CHOOSE({1,2,3,4},EA225,EA225,EA225,EA225))</f>
        <v>0</v>
      </c>
      <c r="BY257" s="194">
        <f>SUMPRODUCT(CHOOSE({1,2,3,4},T322,T387,T452,T517),CHOOSE({1,2,3,4},EB225,EB225,EB225,EB225))</f>
        <v>0</v>
      </c>
      <c r="BZ257" s="194">
        <f>SUMPRODUCT(CHOOSE({1,2,3,4},U322,U387,U452,U517),CHOOSE({1,2,3,4},EC225,EC225,EC225,EC225))</f>
        <v>0</v>
      </c>
      <c r="CA257" s="194">
        <f>SUMPRODUCT(CHOOSE({1,2,3,4},V322,V387,V452,V517),CHOOSE({1,2,3,4},ED225,ED225,ED225,ED225))</f>
        <v>0</v>
      </c>
      <c r="CB257" s="194">
        <f>SUMPRODUCT(CHOOSE({1,2,3,4},W322,W387,W452,W517),CHOOSE({1,2,3,4},EE225,EE225,EE225,EE225))</f>
        <v>0</v>
      </c>
      <c r="CC257" s="194">
        <f>SUMPRODUCT(CHOOSE({1,2,3,4},X322,X387,X452,X517),CHOOSE({1,2,3,4},EF225,EF225,EF225,EF225))</f>
        <v>0</v>
      </c>
      <c r="CD257" s="194">
        <f>SUMPRODUCT(CHOOSE({1,2,3,4},Y322,Y387,Y452,Y517),CHOOSE({1,2,3,4},EG225,EG225,EG225,EG225))</f>
        <v>0</v>
      </c>
      <c r="CE257" s="194">
        <f>SUMPRODUCT(CHOOSE({1,2,3,4},Z322,Z387,Z452,Z517),CHOOSE({1,2,3,4},EH225,EH225,EH225,EH225))</f>
        <v>0</v>
      </c>
      <c r="CF257" s="194">
        <f>SUMPRODUCT(CHOOSE({1,2,3,4},AA322,AA387,AA452,AA517),CHOOSE({1,2,3,4},EI225,EI225,EI225,EI225))</f>
        <v>0</v>
      </c>
      <c r="CG257" s="194">
        <f>SUMPRODUCT(CHOOSE({1,2,3,4},AB322,AB387,AB452,AB517),CHOOSE({1,2,3,4},EJ225,EJ225,EJ225,EJ225))</f>
        <v>0</v>
      </c>
    </row>
    <row r="258" spans="1:141" x14ac:dyDescent="0.3">
      <c r="B258" s="1">
        <v>22</v>
      </c>
      <c r="C258" s="1"/>
      <c r="D258" s="52"/>
      <c r="E258" s="52"/>
      <c r="F258" s="52"/>
      <c r="G258" s="52"/>
      <c r="H258" s="52"/>
      <c r="I258" s="52"/>
      <c r="J258" s="52"/>
      <c r="K258" s="52"/>
      <c r="L258" s="52"/>
      <c r="M258" s="52"/>
      <c r="N258" s="52"/>
      <c r="O258" s="52"/>
      <c r="P258" s="52"/>
      <c r="Q258" s="52"/>
      <c r="R258" s="52"/>
      <c r="S258" s="52"/>
      <c r="T258" s="52"/>
      <c r="U258" s="52"/>
      <c r="V258" s="52"/>
      <c r="W258" s="52"/>
      <c r="X258" s="52"/>
      <c r="Y258" s="156">
        <f>(VLOOKUP(X98,DiaMort,$A$4,FALSE)-1)*X162*CC226</f>
        <v>0</v>
      </c>
      <c r="Z258" s="156">
        <f>(VLOOKUP(Y98,DiaMort,$A$4,FALSE)-1)*Y162*CD226</f>
        <v>0</v>
      </c>
      <c r="AA258" s="156">
        <f>(VLOOKUP(Z98,DiaMort,$A$4,FALSE)-1)*Z162*CE226</f>
        <v>0</v>
      </c>
      <c r="AB258" s="156">
        <f>(VLOOKUP(AA98,DiaMort,$A$4,FALSE)-1)*AA162*CF226</f>
        <v>0</v>
      </c>
      <c r="AC258" s="156"/>
      <c r="AD258" s="156"/>
      <c r="AE258" s="156"/>
      <c r="AF258" s="156"/>
      <c r="AG258" s="180">
        <f t="shared" si="147"/>
        <v>0</v>
      </c>
      <c r="AH258" s="180">
        <f t="shared" si="148"/>
        <v>0</v>
      </c>
      <c r="AI258" s="180">
        <f t="shared" si="149"/>
        <v>0</v>
      </c>
      <c r="AJ258" s="180">
        <f t="shared" si="150"/>
        <v>0</v>
      </c>
      <c r="AK258" s="180">
        <f t="shared" si="151"/>
        <v>0</v>
      </c>
      <c r="AL258" s="180">
        <f t="shared" si="152"/>
        <v>0</v>
      </c>
      <c r="AM258" s="180">
        <f t="shared" si="153"/>
        <v>0</v>
      </c>
      <c r="AN258" s="180">
        <f t="shared" si="154"/>
        <v>0</v>
      </c>
      <c r="AO258" s="180">
        <f t="shared" si="155"/>
        <v>0</v>
      </c>
      <c r="AP258" s="180">
        <f t="shared" si="156"/>
        <v>0</v>
      </c>
      <c r="AQ258" s="180">
        <f t="shared" si="157"/>
        <v>0</v>
      </c>
      <c r="AR258" s="180">
        <f t="shared" si="158"/>
        <v>0</v>
      </c>
      <c r="AS258" s="180">
        <f t="shared" si="159"/>
        <v>0</v>
      </c>
      <c r="AT258" s="180">
        <f t="shared" si="160"/>
        <v>0</v>
      </c>
      <c r="AU258" s="180">
        <f t="shared" si="161"/>
        <v>0</v>
      </c>
      <c r="AV258" s="180">
        <f t="shared" si="162"/>
        <v>0</v>
      </c>
      <c r="AW258" s="180">
        <f t="shared" si="163"/>
        <v>0</v>
      </c>
      <c r="AX258" s="180">
        <f t="shared" si="164"/>
        <v>0</v>
      </c>
      <c r="AY258" s="180">
        <f t="shared" si="165"/>
        <v>0</v>
      </c>
      <c r="AZ258" s="180">
        <f t="shared" si="166"/>
        <v>0</v>
      </c>
      <c r="BA258" s="180">
        <f t="shared" si="167"/>
        <v>0</v>
      </c>
      <c r="BB258" s="180">
        <f t="shared" si="168"/>
        <v>0</v>
      </c>
      <c r="BC258" s="180">
        <f t="shared" si="169"/>
        <v>0</v>
      </c>
      <c r="BD258" s="180">
        <f t="shared" si="170"/>
        <v>0</v>
      </c>
      <c r="BE258" s="180">
        <f t="shared" si="171"/>
        <v>0</v>
      </c>
      <c r="BF258" s="52"/>
      <c r="BG258" s="52"/>
      <c r="BH258" s="52"/>
      <c r="BI258" s="194">
        <f>SUMPRODUCT(CHOOSE({1,2,3,4},D323,D388,D453,D518),CHOOSE({1,2,3,4},DL226,DL226,DL226,DL226))</f>
        <v>0</v>
      </c>
      <c r="BJ258" s="194">
        <f>SUMPRODUCT(CHOOSE({1,2,3,4},E323,E388,E453,E518),CHOOSE({1,2,3,4},DM226,DM226,DM226,DM226))</f>
        <v>0</v>
      </c>
      <c r="BK258" s="194">
        <f>SUMPRODUCT(CHOOSE({1,2,3,4},F323,F388,F453,F518),CHOOSE({1,2,3,4},DN226,DN226,DN226,DN226))</f>
        <v>0</v>
      </c>
      <c r="BL258" s="194">
        <f>SUMPRODUCT(CHOOSE({1,2,3,4},G323,G388,G453,G518),CHOOSE({1,2,3,4},DO226,DO226,DO226,DO226))</f>
        <v>0</v>
      </c>
      <c r="BM258" s="194">
        <f>SUMPRODUCT(CHOOSE({1,2,3,4},H323,H388,H453,H518),CHOOSE({1,2,3,4},DP226,DP226,DP226,DP226))</f>
        <v>0</v>
      </c>
      <c r="BN258" s="194">
        <f>SUMPRODUCT(CHOOSE({1,2,3,4},I323,I388,I453,I518),CHOOSE({1,2,3,4},DQ226,DQ226,DQ226,DQ226))</f>
        <v>0</v>
      </c>
      <c r="BO258" s="194">
        <f>SUMPRODUCT(CHOOSE({1,2,3,4},J323,J388,J453,J518),CHOOSE({1,2,3,4},DR226,DR226,DR226,DR226))</f>
        <v>0</v>
      </c>
      <c r="BP258" s="194">
        <f>SUMPRODUCT(CHOOSE({1,2,3,4},K323,K388,K453,K518),CHOOSE({1,2,3,4},DS226,DS226,DS226,DS226))</f>
        <v>0</v>
      </c>
      <c r="BQ258" s="194">
        <f>SUMPRODUCT(CHOOSE({1,2,3,4},L323,L388,L453,L518),CHOOSE({1,2,3,4},DT226,DT226,DT226,DT226))</f>
        <v>0</v>
      </c>
      <c r="BR258" s="194">
        <f>SUMPRODUCT(CHOOSE({1,2,3,4},M323,M388,M453,M518),CHOOSE({1,2,3,4},DU226,DU226,DU226,DU226))</f>
        <v>0</v>
      </c>
      <c r="BS258" s="194">
        <f>SUMPRODUCT(CHOOSE({1,2,3,4},N323,N388,N453,N518),CHOOSE({1,2,3,4},DV226,DV226,DV226,DV226))</f>
        <v>0</v>
      </c>
      <c r="BT258" s="194">
        <f>SUMPRODUCT(CHOOSE({1,2,3,4},O323,O388,O453,O518),CHOOSE({1,2,3,4},DW226,DW226,DW226,DW226))</f>
        <v>0</v>
      </c>
      <c r="BU258" s="194">
        <f>SUMPRODUCT(CHOOSE({1,2,3,4},P323,P388,P453,P518),CHOOSE({1,2,3,4},DX226,DX226,DX226,DX226))</f>
        <v>0</v>
      </c>
      <c r="BV258" s="194">
        <f>SUMPRODUCT(CHOOSE({1,2,3,4},Q323,Q388,Q453,Q518),CHOOSE({1,2,3,4},DY226,DY226,DY226,DY226))</f>
        <v>0</v>
      </c>
      <c r="BW258" s="194">
        <f>SUMPRODUCT(CHOOSE({1,2,3,4},R323,R388,R453,R518),CHOOSE({1,2,3,4},DZ226,DZ226,DZ226,DZ226))</f>
        <v>0</v>
      </c>
      <c r="BX258" s="194">
        <f>SUMPRODUCT(CHOOSE({1,2,3,4},S323,S388,S453,S518),CHOOSE({1,2,3,4},EA226,EA226,EA226,EA226))</f>
        <v>0</v>
      </c>
      <c r="BY258" s="194">
        <f>SUMPRODUCT(CHOOSE({1,2,3,4},T323,T388,T453,T518),CHOOSE({1,2,3,4},EB226,EB226,EB226,EB226))</f>
        <v>0</v>
      </c>
      <c r="BZ258" s="194">
        <f>SUMPRODUCT(CHOOSE({1,2,3,4},U323,U388,U453,U518),CHOOSE({1,2,3,4},EC226,EC226,EC226,EC226))</f>
        <v>0</v>
      </c>
      <c r="CA258" s="194">
        <f>SUMPRODUCT(CHOOSE({1,2,3,4},V323,V388,V453,V518),CHOOSE({1,2,3,4},ED226,ED226,ED226,ED226))</f>
        <v>0</v>
      </c>
      <c r="CB258" s="194">
        <f>SUMPRODUCT(CHOOSE({1,2,3,4},W323,W388,W453,W518),CHOOSE({1,2,3,4},EE226,EE226,EE226,EE226))</f>
        <v>0</v>
      </c>
      <c r="CC258" s="194">
        <f>SUMPRODUCT(CHOOSE({1,2,3,4},X323,X388,X453,X518),CHOOSE({1,2,3,4},EF226,EF226,EF226,EF226))</f>
        <v>0</v>
      </c>
      <c r="CD258" s="194">
        <f>SUMPRODUCT(CHOOSE({1,2,3,4},Y323,Y388,Y453,Y518),CHOOSE({1,2,3,4},EG226,EG226,EG226,EG226))</f>
        <v>0</v>
      </c>
      <c r="CE258" s="194">
        <f>SUMPRODUCT(CHOOSE({1,2,3,4},Z323,Z388,Z453,Z518),CHOOSE({1,2,3,4},EH226,EH226,EH226,EH226))</f>
        <v>0</v>
      </c>
      <c r="CF258" s="194">
        <f>SUMPRODUCT(CHOOSE({1,2,3,4},AA323,AA388,AA453,AA518),CHOOSE({1,2,3,4},EI226,EI226,EI226,EI226))</f>
        <v>0</v>
      </c>
      <c r="CG258" s="194">
        <f>SUMPRODUCT(CHOOSE({1,2,3,4},AB323,AB388,AB453,AB518),CHOOSE({1,2,3,4},EJ226,EJ226,EJ226,EJ226))</f>
        <v>0</v>
      </c>
    </row>
    <row r="259" spans="1:141" x14ac:dyDescent="0.3">
      <c r="B259" s="1">
        <v>23</v>
      </c>
      <c r="C259" s="1"/>
      <c r="D259" s="52"/>
      <c r="E259" s="52"/>
      <c r="F259" s="52"/>
      <c r="G259" s="52"/>
      <c r="H259" s="52"/>
      <c r="I259" s="52"/>
      <c r="J259" s="52"/>
      <c r="K259" s="52"/>
      <c r="L259" s="52"/>
      <c r="M259" s="52"/>
      <c r="N259" s="52"/>
      <c r="O259" s="52"/>
      <c r="P259" s="52"/>
      <c r="Q259" s="52"/>
      <c r="R259" s="52"/>
      <c r="S259" s="52"/>
      <c r="T259" s="52"/>
      <c r="U259" s="52"/>
      <c r="V259" s="52"/>
      <c r="W259" s="52"/>
      <c r="X259" s="52"/>
      <c r="Y259" s="52"/>
      <c r="Z259" s="156">
        <f>(VLOOKUP(Y99,DiaMort,$A$4,FALSE)-1)*Y163*CD227</f>
        <v>0</v>
      </c>
      <c r="AA259" s="156">
        <f>(VLOOKUP(Z99,DiaMort,$A$4,FALSE)-1)*Z163*CE227</f>
        <v>0</v>
      </c>
      <c r="AB259" s="156">
        <f>(VLOOKUP(AA99,DiaMort,$A$4,FALSE)-1)*AA163*CF227</f>
        <v>0</v>
      </c>
      <c r="AC259" s="156"/>
      <c r="AD259" s="156"/>
      <c r="AE259" s="156"/>
      <c r="AF259" s="156"/>
      <c r="AG259" s="180">
        <f t="shared" si="147"/>
        <v>0</v>
      </c>
      <c r="AH259" s="180">
        <f t="shared" si="148"/>
        <v>0</v>
      </c>
      <c r="AI259" s="180">
        <f t="shared" si="149"/>
        <v>0</v>
      </c>
      <c r="AJ259" s="180">
        <f t="shared" si="150"/>
        <v>0</v>
      </c>
      <c r="AK259" s="180">
        <f t="shared" si="151"/>
        <v>0</v>
      </c>
      <c r="AL259" s="180">
        <f t="shared" si="152"/>
        <v>0</v>
      </c>
      <c r="AM259" s="180">
        <f t="shared" si="153"/>
        <v>0</v>
      </c>
      <c r="AN259" s="180">
        <f t="shared" si="154"/>
        <v>0</v>
      </c>
      <c r="AO259" s="180">
        <f t="shared" si="155"/>
        <v>0</v>
      </c>
      <c r="AP259" s="180">
        <f t="shared" si="156"/>
        <v>0</v>
      </c>
      <c r="AQ259" s="180">
        <f t="shared" si="157"/>
        <v>0</v>
      </c>
      <c r="AR259" s="180">
        <f t="shared" si="158"/>
        <v>0</v>
      </c>
      <c r="AS259" s="180">
        <f t="shared" si="159"/>
        <v>0</v>
      </c>
      <c r="AT259" s="180">
        <f t="shared" si="160"/>
        <v>0</v>
      </c>
      <c r="AU259" s="180">
        <f t="shared" si="161"/>
        <v>0</v>
      </c>
      <c r="AV259" s="180">
        <f t="shared" si="162"/>
        <v>0</v>
      </c>
      <c r="AW259" s="180">
        <f t="shared" si="163"/>
        <v>0</v>
      </c>
      <c r="AX259" s="180">
        <f t="shared" si="164"/>
        <v>0</v>
      </c>
      <c r="AY259" s="180">
        <f t="shared" si="165"/>
        <v>0</v>
      </c>
      <c r="AZ259" s="180">
        <f t="shared" si="166"/>
        <v>0</v>
      </c>
      <c r="BA259" s="180">
        <f t="shared" si="167"/>
        <v>0</v>
      </c>
      <c r="BB259" s="180">
        <f t="shared" si="168"/>
        <v>0</v>
      </c>
      <c r="BC259" s="180">
        <f t="shared" si="169"/>
        <v>0</v>
      </c>
      <c r="BD259" s="180">
        <f t="shared" si="170"/>
        <v>0</v>
      </c>
      <c r="BE259" s="180">
        <f t="shared" si="171"/>
        <v>0</v>
      </c>
      <c r="BF259" s="52"/>
      <c r="BG259" s="52"/>
      <c r="BH259" s="52"/>
      <c r="BI259" s="194">
        <f>SUMPRODUCT(CHOOSE({1,2,3,4},D324,D389,D454,D519),CHOOSE({1,2,3,4},DL227,DL227,DL227,DL227))</f>
        <v>0</v>
      </c>
      <c r="BJ259" s="194">
        <f>SUMPRODUCT(CHOOSE({1,2,3,4},E324,E389,E454,E519),CHOOSE({1,2,3,4},DM227,DM227,DM227,DM227))</f>
        <v>0</v>
      </c>
      <c r="BK259" s="194">
        <f>SUMPRODUCT(CHOOSE({1,2,3,4},F324,F389,F454,F519),CHOOSE({1,2,3,4},DN227,DN227,DN227,DN227))</f>
        <v>0</v>
      </c>
      <c r="BL259" s="194">
        <f>SUMPRODUCT(CHOOSE({1,2,3,4},G324,G389,G454,G519),CHOOSE({1,2,3,4},DO227,DO227,DO227,DO227))</f>
        <v>0</v>
      </c>
      <c r="BM259" s="194">
        <f>SUMPRODUCT(CHOOSE({1,2,3,4},H324,H389,H454,H519),CHOOSE({1,2,3,4},DP227,DP227,DP227,DP227))</f>
        <v>0</v>
      </c>
      <c r="BN259" s="194">
        <f>SUMPRODUCT(CHOOSE({1,2,3,4},I324,I389,I454,I519),CHOOSE({1,2,3,4},DQ227,DQ227,DQ227,DQ227))</f>
        <v>0</v>
      </c>
      <c r="BO259" s="194">
        <f>SUMPRODUCT(CHOOSE({1,2,3,4},J324,J389,J454,J519),CHOOSE({1,2,3,4},DR227,DR227,DR227,DR227))</f>
        <v>0</v>
      </c>
      <c r="BP259" s="194">
        <f>SUMPRODUCT(CHOOSE({1,2,3,4},K324,K389,K454,K519),CHOOSE({1,2,3,4},DS227,DS227,DS227,DS227))</f>
        <v>0</v>
      </c>
      <c r="BQ259" s="194">
        <f>SUMPRODUCT(CHOOSE({1,2,3,4},L324,L389,L454,L519),CHOOSE({1,2,3,4},DT227,DT227,DT227,DT227))</f>
        <v>0</v>
      </c>
      <c r="BR259" s="194">
        <f>SUMPRODUCT(CHOOSE({1,2,3,4},M324,M389,M454,M519),CHOOSE({1,2,3,4},DU227,DU227,DU227,DU227))</f>
        <v>0</v>
      </c>
      <c r="BS259" s="194">
        <f>SUMPRODUCT(CHOOSE({1,2,3,4},N324,N389,N454,N519),CHOOSE({1,2,3,4},DV227,DV227,DV227,DV227))</f>
        <v>0</v>
      </c>
      <c r="BT259" s="194">
        <f>SUMPRODUCT(CHOOSE({1,2,3,4},O324,O389,O454,O519),CHOOSE({1,2,3,4},DW227,DW227,DW227,DW227))</f>
        <v>0</v>
      </c>
      <c r="BU259" s="194">
        <f>SUMPRODUCT(CHOOSE({1,2,3,4},P324,P389,P454,P519),CHOOSE({1,2,3,4},DX227,DX227,DX227,DX227))</f>
        <v>0</v>
      </c>
      <c r="BV259" s="194">
        <f>SUMPRODUCT(CHOOSE({1,2,3,4},Q324,Q389,Q454,Q519),CHOOSE({1,2,3,4},DY227,DY227,DY227,DY227))</f>
        <v>0</v>
      </c>
      <c r="BW259" s="194">
        <f>SUMPRODUCT(CHOOSE({1,2,3,4},R324,R389,R454,R519),CHOOSE({1,2,3,4},DZ227,DZ227,DZ227,DZ227))</f>
        <v>0</v>
      </c>
      <c r="BX259" s="194">
        <f>SUMPRODUCT(CHOOSE({1,2,3,4},S324,S389,S454,S519),CHOOSE({1,2,3,4},EA227,EA227,EA227,EA227))</f>
        <v>0</v>
      </c>
      <c r="BY259" s="194">
        <f>SUMPRODUCT(CHOOSE({1,2,3,4},T324,T389,T454,T519),CHOOSE({1,2,3,4},EB227,EB227,EB227,EB227))</f>
        <v>0</v>
      </c>
      <c r="BZ259" s="194">
        <f>SUMPRODUCT(CHOOSE({1,2,3,4},U324,U389,U454,U519),CHOOSE({1,2,3,4},EC227,EC227,EC227,EC227))</f>
        <v>0</v>
      </c>
      <c r="CA259" s="194">
        <f>SUMPRODUCT(CHOOSE({1,2,3,4},V324,V389,V454,V519),CHOOSE({1,2,3,4},ED227,ED227,ED227,ED227))</f>
        <v>0</v>
      </c>
      <c r="CB259" s="194">
        <f>SUMPRODUCT(CHOOSE({1,2,3,4},W324,W389,W454,W519),CHOOSE({1,2,3,4},EE227,EE227,EE227,EE227))</f>
        <v>0</v>
      </c>
      <c r="CC259" s="194">
        <f>SUMPRODUCT(CHOOSE({1,2,3,4},X324,X389,X454,X519),CHOOSE({1,2,3,4},EF227,EF227,EF227,EF227))</f>
        <v>0</v>
      </c>
      <c r="CD259" s="194">
        <f>SUMPRODUCT(CHOOSE({1,2,3,4},Y324,Y389,Y454,Y519),CHOOSE({1,2,3,4},EG227,EG227,EG227,EG227))</f>
        <v>0</v>
      </c>
      <c r="CE259" s="194">
        <f>SUMPRODUCT(CHOOSE({1,2,3,4},Z324,Z389,Z454,Z519),CHOOSE({1,2,3,4},EH227,EH227,EH227,EH227))</f>
        <v>0</v>
      </c>
      <c r="CF259" s="194">
        <f>SUMPRODUCT(CHOOSE({1,2,3,4},AA324,AA389,AA454,AA519),CHOOSE({1,2,3,4},EI227,EI227,EI227,EI227))</f>
        <v>0</v>
      </c>
      <c r="CG259" s="194">
        <f>SUMPRODUCT(CHOOSE({1,2,3,4},AB324,AB389,AB454,AB519),CHOOSE({1,2,3,4},EJ227,EJ227,EJ227,EJ227))</f>
        <v>0</v>
      </c>
    </row>
    <row r="260" spans="1:141" x14ac:dyDescent="0.3">
      <c r="B260" s="1">
        <v>24</v>
      </c>
      <c r="C260" s="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156">
        <f>(VLOOKUP(Z100,DiaMort,$A$4,FALSE)-1)*Z164*CE228</f>
        <v>0</v>
      </c>
      <c r="AB260" s="156">
        <f>(VLOOKUP(AA100,DiaMort,$A$4,FALSE)-1)*AA164*CF228</f>
        <v>0</v>
      </c>
      <c r="AC260" s="156"/>
      <c r="AD260" s="156"/>
      <c r="AE260" s="156"/>
      <c r="AF260" s="156"/>
      <c r="AG260" s="180">
        <f t="shared" si="147"/>
        <v>0</v>
      </c>
      <c r="AH260" s="180">
        <f t="shared" si="148"/>
        <v>0</v>
      </c>
      <c r="AI260" s="180">
        <f t="shared" si="149"/>
        <v>0</v>
      </c>
      <c r="AJ260" s="180">
        <f t="shared" si="150"/>
        <v>0</v>
      </c>
      <c r="AK260" s="180">
        <f t="shared" si="151"/>
        <v>0</v>
      </c>
      <c r="AL260" s="180">
        <f t="shared" si="152"/>
        <v>0</v>
      </c>
      <c r="AM260" s="180">
        <f t="shared" si="153"/>
        <v>0</v>
      </c>
      <c r="AN260" s="180">
        <f t="shared" si="154"/>
        <v>0</v>
      </c>
      <c r="AO260" s="180">
        <f t="shared" si="155"/>
        <v>0</v>
      </c>
      <c r="AP260" s="180">
        <f t="shared" si="156"/>
        <v>0</v>
      </c>
      <c r="AQ260" s="180">
        <f t="shared" si="157"/>
        <v>0</v>
      </c>
      <c r="AR260" s="180">
        <f t="shared" si="158"/>
        <v>0</v>
      </c>
      <c r="AS260" s="180">
        <f t="shared" si="159"/>
        <v>0</v>
      </c>
      <c r="AT260" s="180">
        <f t="shared" si="160"/>
        <v>0</v>
      </c>
      <c r="AU260" s="180">
        <f t="shared" si="161"/>
        <v>0</v>
      </c>
      <c r="AV260" s="180">
        <f t="shared" si="162"/>
        <v>0</v>
      </c>
      <c r="AW260" s="180">
        <f t="shared" si="163"/>
        <v>0</v>
      </c>
      <c r="AX260" s="180">
        <f t="shared" si="164"/>
        <v>0</v>
      </c>
      <c r="AY260" s="180">
        <f t="shared" si="165"/>
        <v>0</v>
      </c>
      <c r="AZ260" s="180">
        <f t="shared" si="166"/>
        <v>0</v>
      </c>
      <c r="BA260" s="180">
        <f t="shared" si="167"/>
        <v>0</v>
      </c>
      <c r="BB260" s="180">
        <f t="shared" si="168"/>
        <v>0</v>
      </c>
      <c r="BC260" s="180">
        <f t="shared" si="169"/>
        <v>0</v>
      </c>
      <c r="BD260" s="180">
        <f t="shared" si="170"/>
        <v>0</v>
      </c>
      <c r="BE260" s="180">
        <f t="shared" si="171"/>
        <v>0</v>
      </c>
      <c r="BF260" s="52"/>
      <c r="BG260" s="52"/>
      <c r="BH260" s="52"/>
      <c r="BI260" s="194">
        <f>SUMPRODUCT(CHOOSE({1,2,3,4},D325,D390,D455,D520),CHOOSE({1,2,3,4},DL228,DL228,DL228,DL228))</f>
        <v>0</v>
      </c>
      <c r="BJ260" s="194">
        <f>SUMPRODUCT(CHOOSE({1,2,3,4},E325,E390,E455,E520),CHOOSE({1,2,3,4},DM228,DM228,DM228,DM228))</f>
        <v>0</v>
      </c>
      <c r="BK260" s="194">
        <f>SUMPRODUCT(CHOOSE({1,2,3,4},F325,F390,F455,F520),CHOOSE({1,2,3,4},DN228,DN228,DN228,DN228))</f>
        <v>0</v>
      </c>
      <c r="BL260" s="194">
        <f>SUMPRODUCT(CHOOSE({1,2,3,4},G325,G390,G455,G520),CHOOSE({1,2,3,4},DO228,DO228,DO228,DO228))</f>
        <v>0</v>
      </c>
      <c r="BM260" s="194">
        <f>SUMPRODUCT(CHOOSE({1,2,3,4},H325,H390,H455,H520),CHOOSE({1,2,3,4},DP228,DP228,DP228,DP228))</f>
        <v>0</v>
      </c>
      <c r="BN260" s="194">
        <f>SUMPRODUCT(CHOOSE({1,2,3,4},I325,I390,I455,I520),CHOOSE({1,2,3,4},DQ228,DQ228,DQ228,DQ228))</f>
        <v>0</v>
      </c>
      <c r="BO260" s="194">
        <f>SUMPRODUCT(CHOOSE({1,2,3,4},J325,J390,J455,J520),CHOOSE({1,2,3,4},DR228,DR228,DR228,DR228))</f>
        <v>0</v>
      </c>
      <c r="BP260" s="194">
        <f>SUMPRODUCT(CHOOSE({1,2,3,4},K325,K390,K455,K520),CHOOSE({1,2,3,4},DS228,DS228,DS228,DS228))</f>
        <v>0</v>
      </c>
      <c r="BQ260" s="194">
        <f>SUMPRODUCT(CHOOSE({1,2,3,4},L325,L390,L455,L520),CHOOSE({1,2,3,4},DT228,DT228,DT228,DT228))</f>
        <v>0</v>
      </c>
      <c r="BR260" s="194">
        <f>SUMPRODUCT(CHOOSE({1,2,3,4},M325,M390,M455,M520),CHOOSE({1,2,3,4},DU228,DU228,DU228,DU228))</f>
        <v>0</v>
      </c>
      <c r="BS260" s="194">
        <f>SUMPRODUCT(CHOOSE({1,2,3,4},N325,N390,N455,N520),CHOOSE({1,2,3,4},DV228,DV228,DV228,DV228))</f>
        <v>0</v>
      </c>
      <c r="BT260" s="194">
        <f>SUMPRODUCT(CHOOSE({1,2,3,4},O325,O390,O455,O520),CHOOSE({1,2,3,4},DW228,DW228,DW228,DW228))</f>
        <v>0</v>
      </c>
      <c r="BU260" s="194">
        <f>SUMPRODUCT(CHOOSE({1,2,3,4},P325,P390,P455,P520),CHOOSE({1,2,3,4},DX228,DX228,DX228,DX228))</f>
        <v>0</v>
      </c>
      <c r="BV260" s="194">
        <f>SUMPRODUCT(CHOOSE({1,2,3,4},Q325,Q390,Q455,Q520),CHOOSE({1,2,3,4},DY228,DY228,DY228,DY228))</f>
        <v>0</v>
      </c>
      <c r="BW260" s="194">
        <f>SUMPRODUCT(CHOOSE({1,2,3,4},R325,R390,R455,R520),CHOOSE({1,2,3,4},DZ228,DZ228,DZ228,DZ228))</f>
        <v>0</v>
      </c>
      <c r="BX260" s="194">
        <f>SUMPRODUCT(CHOOSE({1,2,3,4},S325,S390,S455,S520),CHOOSE({1,2,3,4},EA228,EA228,EA228,EA228))</f>
        <v>0</v>
      </c>
      <c r="BY260" s="194">
        <f>SUMPRODUCT(CHOOSE({1,2,3,4},T325,T390,T455,T520),CHOOSE({1,2,3,4},EB228,EB228,EB228,EB228))</f>
        <v>0</v>
      </c>
      <c r="BZ260" s="194">
        <f>SUMPRODUCT(CHOOSE({1,2,3,4},U325,U390,U455,U520),CHOOSE({1,2,3,4},EC228,EC228,EC228,EC228))</f>
        <v>0</v>
      </c>
      <c r="CA260" s="194">
        <f>SUMPRODUCT(CHOOSE({1,2,3,4},V325,V390,V455,V520),CHOOSE({1,2,3,4},ED228,ED228,ED228,ED228))</f>
        <v>0</v>
      </c>
      <c r="CB260" s="194">
        <f>SUMPRODUCT(CHOOSE({1,2,3,4},W325,W390,W455,W520),CHOOSE({1,2,3,4},EE228,EE228,EE228,EE228))</f>
        <v>0</v>
      </c>
      <c r="CC260" s="194">
        <f>SUMPRODUCT(CHOOSE({1,2,3,4},X325,X390,X455,X520),CHOOSE({1,2,3,4},EF228,EF228,EF228,EF228))</f>
        <v>0</v>
      </c>
      <c r="CD260" s="194">
        <f>SUMPRODUCT(CHOOSE({1,2,3,4},Y325,Y390,Y455,Y520),CHOOSE({1,2,3,4},EG228,EG228,EG228,EG228))</f>
        <v>0</v>
      </c>
      <c r="CE260" s="194">
        <f>SUMPRODUCT(CHOOSE({1,2,3,4},Z325,Z390,Z455,Z520),CHOOSE({1,2,3,4},EH228,EH228,EH228,EH228))</f>
        <v>0</v>
      </c>
      <c r="CF260" s="194">
        <f>SUMPRODUCT(CHOOSE({1,2,3,4},AA325,AA390,AA455,AA520),CHOOSE({1,2,3,4},EI228,EI228,EI228,EI228))</f>
        <v>0</v>
      </c>
      <c r="CG260" s="194">
        <f>SUMPRODUCT(CHOOSE({1,2,3,4},AB325,AB390,AB455,AB520),CHOOSE({1,2,3,4},EJ228,EJ228,EJ228,EJ228))</f>
        <v>0</v>
      </c>
    </row>
    <row r="261" spans="1:141" x14ac:dyDescent="0.3">
      <c r="B261" s="1">
        <v>25</v>
      </c>
      <c r="C261" s="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156">
        <f>(VLOOKUP(AA101,DiaMort,$A$4,FALSE)-1)*AA165*CF229</f>
        <v>0</v>
      </c>
      <c r="AC261" s="156"/>
      <c r="AD261" s="156"/>
      <c r="AE261" s="156"/>
      <c r="AF261" s="156"/>
      <c r="AG261" s="180">
        <f t="shared" si="147"/>
        <v>0</v>
      </c>
      <c r="AH261" s="180">
        <f t="shared" si="148"/>
        <v>0</v>
      </c>
      <c r="AI261" s="180">
        <f t="shared" si="149"/>
        <v>0</v>
      </c>
      <c r="AJ261" s="180">
        <f t="shared" si="150"/>
        <v>0</v>
      </c>
      <c r="AK261" s="180">
        <f t="shared" si="151"/>
        <v>0</v>
      </c>
      <c r="AL261" s="180">
        <f t="shared" si="152"/>
        <v>0</v>
      </c>
      <c r="AM261" s="180">
        <f t="shared" si="153"/>
        <v>0</v>
      </c>
      <c r="AN261" s="180">
        <f t="shared" si="154"/>
        <v>0</v>
      </c>
      <c r="AO261" s="180">
        <f t="shared" si="155"/>
        <v>0</v>
      </c>
      <c r="AP261" s="180">
        <f t="shared" si="156"/>
        <v>0</v>
      </c>
      <c r="AQ261" s="180">
        <f t="shared" si="157"/>
        <v>0</v>
      </c>
      <c r="AR261" s="180">
        <f t="shared" si="158"/>
        <v>0</v>
      </c>
      <c r="AS261" s="180">
        <f t="shared" si="159"/>
        <v>0</v>
      </c>
      <c r="AT261" s="180">
        <f t="shared" si="160"/>
        <v>0</v>
      </c>
      <c r="AU261" s="180">
        <f t="shared" si="161"/>
        <v>0</v>
      </c>
      <c r="AV261" s="180">
        <f t="shared" si="162"/>
        <v>0</v>
      </c>
      <c r="AW261" s="180">
        <f t="shared" si="163"/>
        <v>0</v>
      </c>
      <c r="AX261" s="180">
        <f t="shared" si="164"/>
        <v>0</v>
      </c>
      <c r="AY261" s="180">
        <f t="shared" si="165"/>
        <v>0</v>
      </c>
      <c r="AZ261" s="180">
        <f t="shared" si="166"/>
        <v>0</v>
      </c>
      <c r="BA261" s="180">
        <f t="shared" si="167"/>
        <v>0</v>
      </c>
      <c r="BB261" s="180">
        <f t="shared" si="168"/>
        <v>0</v>
      </c>
      <c r="BC261" s="180">
        <f t="shared" si="169"/>
        <v>0</v>
      </c>
      <c r="BD261" s="180">
        <f t="shared" si="170"/>
        <v>0</v>
      </c>
      <c r="BE261" s="180">
        <f t="shared" si="171"/>
        <v>0</v>
      </c>
      <c r="BF261" s="52"/>
      <c r="BG261" s="52"/>
      <c r="BH261" s="52"/>
      <c r="BI261" s="194">
        <f>SUMPRODUCT(CHOOSE({1,2,3,4},D326,D391,D456,D521),CHOOSE({1,2,3,4},DL229,DL229,DL229,DL229))</f>
        <v>0</v>
      </c>
      <c r="BJ261" s="194">
        <f>SUMPRODUCT(CHOOSE({1,2,3,4},E326,E391,E456,E521),CHOOSE({1,2,3,4},DM229,DM229,DM229,DM229))</f>
        <v>0</v>
      </c>
      <c r="BK261" s="194">
        <f>SUMPRODUCT(CHOOSE({1,2,3,4},F326,F391,F456,F521),CHOOSE({1,2,3,4},DN229,DN229,DN229,DN229))</f>
        <v>0</v>
      </c>
      <c r="BL261" s="194">
        <f>SUMPRODUCT(CHOOSE({1,2,3,4},G326,G391,G456,G521),CHOOSE({1,2,3,4},DO229,DO229,DO229,DO229))</f>
        <v>0</v>
      </c>
      <c r="BM261" s="194">
        <f>SUMPRODUCT(CHOOSE({1,2,3,4},H326,H391,H456,H521),CHOOSE({1,2,3,4},DP229,DP229,DP229,DP229))</f>
        <v>0</v>
      </c>
      <c r="BN261" s="194">
        <f>SUMPRODUCT(CHOOSE({1,2,3,4},I326,I391,I456,I521),CHOOSE({1,2,3,4},DQ229,DQ229,DQ229,DQ229))</f>
        <v>0</v>
      </c>
      <c r="BO261" s="194">
        <f>SUMPRODUCT(CHOOSE({1,2,3,4},J326,J391,J456,J521),CHOOSE({1,2,3,4},DR229,DR229,DR229,DR229))</f>
        <v>0</v>
      </c>
      <c r="BP261" s="194">
        <f>SUMPRODUCT(CHOOSE({1,2,3,4},K326,K391,K456,K521),CHOOSE({1,2,3,4},DS229,DS229,DS229,DS229))</f>
        <v>0</v>
      </c>
      <c r="BQ261" s="194">
        <f>SUMPRODUCT(CHOOSE({1,2,3,4},L326,L391,L456,L521),CHOOSE({1,2,3,4},DT229,DT229,DT229,DT229))</f>
        <v>0</v>
      </c>
      <c r="BR261" s="194">
        <f>SUMPRODUCT(CHOOSE({1,2,3,4},M326,M391,M456,M521),CHOOSE({1,2,3,4},DU229,DU229,DU229,DU229))</f>
        <v>0</v>
      </c>
      <c r="BS261" s="194">
        <f>SUMPRODUCT(CHOOSE({1,2,3,4},N326,N391,N456,N521),CHOOSE({1,2,3,4},DV229,DV229,DV229,DV229))</f>
        <v>0</v>
      </c>
      <c r="BT261" s="194">
        <f>SUMPRODUCT(CHOOSE({1,2,3,4},O326,O391,O456,O521),CHOOSE({1,2,3,4},DW229,DW229,DW229,DW229))</f>
        <v>0</v>
      </c>
      <c r="BU261" s="194">
        <f>SUMPRODUCT(CHOOSE({1,2,3,4},P326,P391,P456,P521),CHOOSE({1,2,3,4},DX229,DX229,DX229,DX229))</f>
        <v>0</v>
      </c>
      <c r="BV261" s="194">
        <f>SUMPRODUCT(CHOOSE({1,2,3,4},Q326,Q391,Q456,Q521),CHOOSE({1,2,3,4},DY229,DY229,DY229,DY229))</f>
        <v>0</v>
      </c>
      <c r="BW261" s="194">
        <f>SUMPRODUCT(CHOOSE({1,2,3,4},R326,R391,R456,R521),CHOOSE({1,2,3,4},DZ229,DZ229,DZ229,DZ229))</f>
        <v>0</v>
      </c>
      <c r="BX261" s="194">
        <f>SUMPRODUCT(CHOOSE({1,2,3,4},S326,S391,S456,S521),CHOOSE({1,2,3,4},EA229,EA229,EA229,EA229))</f>
        <v>0</v>
      </c>
      <c r="BY261" s="194">
        <f>SUMPRODUCT(CHOOSE({1,2,3,4},T326,T391,T456,T521),CHOOSE({1,2,3,4},EB229,EB229,EB229,EB229))</f>
        <v>0</v>
      </c>
      <c r="BZ261" s="194">
        <f>SUMPRODUCT(CHOOSE({1,2,3,4},U326,U391,U456,U521),CHOOSE({1,2,3,4},EC229,EC229,EC229,EC229))</f>
        <v>0</v>
      </c>
      <c r="CA261" s="194">
        <f>SUMPRODUCT(CHOOSE({1,2,3,4},V326,V391,V456,V521),CHOOSE({1,2,3,4},ED229,ED229,ED229,ED229))</f>
        <v>0</v>
      </c>
      <c r="CB261" s="194">
        <f>SUMPRODUCT(CHOOSE({1,2,3,4},W326,W391,W456,W521),CHOOSE({1,2,3,4},EE229,EE229,EE229,EE229))</f>
        <v>0</v>
      </c>
      <c r="CC261" s="194">
        <f>SUMPRODUCT(CHOOSE({1,2,3,4},X326,X391,X456,X521),CHOOSE({1,2,3,4},EF229,EF229,EF229,EF229))</f>
        <v>0</v>
      </c>
      <c r="CD261" s="194">
        <f>SUMPRODUCT(CHOOSE({1,2,3,4},Y326,Y391,Y456,Y521),CHOOSE({1,2,3,4},EG229,EG229,EG229,EG229))</f>
        <v>0</v>
      </c>
      <c r="CE261" s="194">
        <f>SUMPRODUCT(CHOOSE({1,2,3,4},Z326,Z391,Z456,Z521),CHOOSE({1,2,3,4},EH229,EH229,EH229,EH229))</f>
        <v>0</v>
      </c>
      <c r="CF261" s="194">
        <f>SUMPRODUCT(CHOOSE({1,2,3,4},AA326,AA391,AA456,AA521),CHOOSE({1,2,3,4},EI229,EI229,EI229,EI229))</f>
        <v>0</v>
      </c>
      <c r="CG261" s="194">
        <f>SUMPRODUCT(CHOOSE({1,2,3,4},AB326,AB391,AB456,AB521),CHOOSE({1,2,3,4},EJ229,EJ229,EJ229,EJ229))</f>
        <v>0</v>
      </c>
    </row>
    <row r="262" spans="1:141" x14ac:dyDescent="0.3">
      <c r="B262" s="34" t="s">
        <v>136</v>
      </c>
      <c r="C262" s="12"/>
      <c r="D262" s="66">
        <f>SUM(D237:D261)</f>
        <v>0</v>
      </c>
      <c r="E262" s="66">
        <f t="shared" ref="E262:AB262" si="190">SUM(E237:E261)</f>
        <v>6.6135553276141276E-4</v>
      </c>
      <c r="F262" s="66">
        <f t="shared" si="190"/>
        <v>1.4560609520689173E-3</v>
      </c>
      <c r="G262" s="66">
        <f t="shared" si="190"/>
        <v>2.3876358559106353E-3</v>
      </c>
      <c r="H262" s="66">
        <f t="shared" si="190"/>
        <v>3.3699662714343449E-3</v>
      </c>
      <c r="I262" s="66">
        <f t="shared" si="190"/>
        <v>5.2006539126652493E-3</v>
      </c>
      <c r="J262" s="66">
        <f t="shared" si="190"/>
        <v>7.2778951405832633E-3</v>
      </c>
      <c r="K262" s="66">
        <f t="shared" si="190"/>
        <v>9.8581383048483382E-3</v>
      </c>
      <c r="L262" s="66">
        <f t="shared" si="190"/>
        <v>1.2477084780485507E-2</v>
      </c>
      <c r="M262" s="66">
        <f t="shared" si="190"/>
        <v>1.535118526451754E-2</v>
      </c>
      <c r="N262" s="66">
        <f t="shared" si="190"/>
        <v>2.0555932311623684E-2</v>
      </c>
      <c r="O262" s="66">
        <f t="shared" si="190"/>
        <v>2.65219302733175E-2</v>
      </c>
      <c r="P262" s="66">
        <f t="shared" si="190"/>
        <v>3.2759880980917991E-2</v>
      </c>
      <c r="Q262" s="66">
        <f t="shared" si="190"/>
        <v>4.0180145738147655E-2</v>
      </c>
      <c r="R262" s="66">
        <f t="shared" si="190"/>
        <v>4.8224744332215533E-2</v>
      </c>
      <c r="S262" s="66">
        <f t="shared" si="190"/>
        <v>5.8497847309186751E-2</v>
      </c>
      <c r="T262" s="66">
        <f t="shared" si="190"/>
        <v>7.0569563438500432E-2</v>
      </c>
      <c r="U262" s="66">
        <f t="shared" si="190"/>
        <v>8.2010936858595368E-2</v>
      </c>
      <c r="V262" s="66">
        <f t="shared" si="190"/>
        <v>9.4714243038268295E-2</v>
      </c>
      <c r="W262" s="66">
        <f t="shared" si="190"/>
        <v>6.3136751486273721E-2</v>
      </c>
      <c r="X262" s="66">
        <f t="shared" si="190"/>
        <v>7.41102123155509E-2</v>
      </c>
      <c r="Y262" s="66">
        <f t="shared" si="190"/>
        <v>8.6274661760211396E-2</v>
      </c>
      <c r="Z262" s="66">
        <f t="shared" si="190"/>
        <v>9.6038891933210108E-2</v>
      </c>
      <c r="AA262" s="66">
        <f t="shared" si="190"/>
        <v>0.11097823263187141</v>
      </c>
      <c r="AB262" s="66">
        <f t="shared" si="190"/>
        <v>0.12915431831509208</v>
      </c>
      <c r="AC262" s="12"/>
      <c r="BH262" s="66">
        <f>SUM(BH237:BH261)</f>
        <v>0</v>
      </c>
      <c r="BI262" s="66">
        <f t="shared" ref="BI262:CG262" si="191">SUM(BI237:BI261)</f>
        <v>0</v>
      </c>
      <c r="BJ262" s="66">
        <f t="shared" si="191"/>
        <v>1.5349608141108518E-4</v>
      </c>
      <c r="BK262" s="66">
        <f t="shared" si="191"/>
        <v>5.7455203681600064E-4</v>
      </c>
      <c r="BL262" s="66">
        <f t="shared" si="191"/>
        <v>1.2113733778593226E-3</v>
      </c>
      <c r="BM262" s="66">
        <f t="shared" si="191"/>
        <v>2.021844615237349E-3</v>
      </c>
      <c r="BN262" s="66">
        <f t="shared" si="191"/>
        <v>3.6340790108210881E-3</v>
      </c>
      <c r="BO262" s="66">
        <f t="shared" si="191"/>
        <v>5.5718601644015936E-3</v>
      </c>
      <c r="BP262" s="66">
        <f t="shared" si="191"/>
        <v>7.7572691634198885E-3</v>
      </c>
      <c r="BQ262" s="66">
        <f t="shared" si="191"/>
        <v>1.0138084736028797E-2</v>
      </c>
      <c r="BR262" s="66">
        <f t="shared" si="191"/>
        <v>1.26578994505955E-2</v>
      </c>
      <c r="BS262" s="66">
        <f t="shared" si="191"/>
        <v>1.8269986582106684E-2</v>
      </c>
      <c r="BT262" s="66">
        <f t="shared" si="191"/>
        <v>2.4291402362003962E-2</v>
      </c>
      <c r="BU262" s="66">
        <f t="shared" si="191"/>
        <v>3.0560511358498202E-2</v>
      </c>
      <c r="BV262" s="66">
        <f t="shared" si="191"/>
        <v>3.689123634874894E-2</v>
      </c>
      <c r="BW262" s="66">
        <f t="shared" si="191"/>
        <v>4.3179156991665066E-2</v>
      </c>
      <c r="BX262" s="66">
        <f t="shared" si="191"/>
        <v>5.3048266386602247E-2</v>
      </c>
      <c r="BY262" s="66">
        <f t="shared" si="191"/>
        <v>6.2822212052826482E-2</v>
      </c>
      <c r="BZ262" s="66">
        <f t="shared" si="191"/>
        <v>7.2434926106668018E-2</v>
      </c>
      <c r="CA262" s="66">
        <f t="shared" si="191"/>
        <v>8.1622370126783514E-2</v>
      </c>
      <c r="CB262" s="66">
        <f t="shared" si="191"/>
        <v>9.0196324684240298E-2</v>
      </c>
      <c r="CC262" s="66">
        <f t="shared" si="191"/>
        <v>0.1129892473320781</v>
      </c>
      <c r="CD262" s="66">
        <f t="shared" si="191"/>
        <v>0.1336496141457601</v>
      </c>
      <c r="CE262" s="66">
        <f t="shared" si="191"/>
        <v>0.15245605770867998</v>
      </c>
      <c r="CF262" s="66">
        <f t="shared" si="191"/>
        <v>0.16798292552862412</v>
      </c>
      <c r="CG262" s="66">
        <f t="shared" si="191"/>
        <v>0.18021442339270857</v>
      </c>
    </row>
    <row r="263" spans="1:141" x14ac:dyDescent="0.3">
      <c r="B263" s="34" t="s">
        <v>159</v>
      </c>
      <c r="C263" s="12"/>
      <c r="D263" s="66">
        <f>SUM($D262:D262)</f>
        <v>0</v>
      </c>
      <c r="E263" s="66">
        <f>SUM($D262:E262)</f>
        <v>6.6135553276141276E-4</v>
      </c>
      <c r="F263" s="66">
        <f>SUM($D262:F262)</f>
        <v>2.11741648483033E-3</v>
      </c>
      <c r="G263" s="66">
        <f>SUM($D262:G262)</f>
        <v>4.5050523407409657E-3</v>
      </c>
      <c r="H263" s="66">
        <f>SUM($D262:H262)</f>
        <v>7.8750186121753114E-3</v>
      </c>
      <c r="I263" s="66">
        <f>SUM($D262:I262)</f>
        <v>1.307567252484056E-2</v>
      </c>
      <c r="J263" s="66">
        <f>SUM($D262:J262)</f>
        <v>2.0353567665423823E-2</v>
      </c>
      <c r="K263" s="66">
        <f>SUM($D262:K262)</f>
        <v>3.021170597027216E-2</v>
      </c>
      <c r="L263" s="66">
        <f>SUM($D262:L262)</f>
        <v>4.2688790750757669E-2</v>
      </c>
      <c r="M263" s="66">
        <f>SUM($D262:M262)</f>
        <v>5.8039976015275205E-2</v>
      </c>
      <c r="N263" s="66">
        <f>SUM($D262:N262)</f>
        <v>7.8595908326898889E-2</v>
      </c>
      <c r="O263" s="66">
        <f>SUM($D262:O262)</f>
        <v>0.1051178386002164</v>
      </c>
      <c r="P263" s="66">
        <f>SUM($D262:P262)</f>
        <v>0.13787771958113437</v>
      </c>
      <c r="Q263" s="66">
        <f>SUM($D262:Q262)</f>
        <v>0.17805786531928203</v>
      </c>
      <c r="R263" s="66">
        <f>SUM($D262:R262)</f>
        <v>0.22628260965149755</v>
      </c>
      <c r="S263" s="66">
        <f>SUM($D262:S262)</f>
        <v>0.28478045696068433</v>
      </c>
      <c r="T263" s="66">
        <f>SUM($D262:T262)</f>
        <v>0.35535002039918473</v>
      </c>
      <c r="U263" s="66">
        <f>SUM($D262:U262)</f>
        <v>0.43736095725778013</v>
      </c>
      <c r="V263" s="66">
        <f>SUM($D262:V262)</f>
        <v>0.53207520029604838</v>
      </c>
      <c r="W263" s="66">
        <f>SUM($D262:W262)</f>
        <v>0.59521195178232211</v>
      </c>
      <c r="X263" s="66">
        <f>SUM($D262:X262)</f>
        <v>0.66932216409787304</v>
      </c>
      <c r="Y263" s="66">
        <f>SUM($D262:Y262)</f>
        <v>0.75559682585808441</v>
      </c>
      <c r="Z263" s="66">
        <f>SUM($D262:Z262)</f>
        <v>0.85163571779129454</v>
      </c>
      <c r="AA263" s="66">
        <f>SUM($D262:AA262)</f>
        <v>0.962613950423166</v>
      </c>
      <c r="AB263" s="66">
        <f>SUM($D262:AB262)</f>
        <v>1.0917682687382582</v>
      </c>
      <c r="AC263" s="12"/>
      <c r="BI263" s="193"/>
      <c r="BJ263" s="193"/>
      <c r="BK263" s="193"/>
      <c r="BL263" s="193"/>
      <c r="BM263" s="193"/>
      <c r="BN263" s="193"/>
      <c r="BO263" s="193"/>
      <c r="BP263" s="193"/>
      <c r="BQ263" s="193"/>
      <c r="BR263" s="193"/>
      <c r="BS263" s="193"/>
      <c r="BT263" s="193"/>
      <c r="BU263" s="193"/>
      <c r="BV263" s="193"/>
      <c r="BW263" s="193"/>
      <c r="BX263" s="193"/>
      <c r="BY263" s="193"/>
      <c r="BZ263" s="193"/>
      <c r="CA263" s="193"/>
      <c r="CB263" s="193"/>
      <c r="CC263" s="193"/>
      <c r="CD263" s="193"/>
      <c r="CE263" s="193"/>
      <c r="CF263" s="193"/>
      <c r="CG263" s="193"/>
    </row>
    <row r="264" spans="1:141" x14ac:dyDescent="0.3">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BI264" s="193"/>
      <c r="BJ264" s="193"/>
      <c r="BK264" s="193"/>
      <c r="BL264" s="193"/>
      <c r="BM264" s="193"/>
      <c r="BN264" s="193"/>
      <c r="BO264" s="193"/>
      <c r="BP264" s="193"/>
      <c r="BQ264" s="193"/>
      <c r="BR264" s="193"/>
      <c r="BS264" s="193"/>
      <c r="BT264" s="193"/>
      <c r="BU264" s="193"/>
      <c r="BV264" s="193"/>
      <c r="BW264" s="193"/>
      <c r="BX264" s="193"/>
      <c r="BY264" s="193"/>
      <c r="BZ264" s="193"/>
      <c r="CA264" s="193"/>
      <c r="CB264" s="193"/>
      <c r="CC264" s="193"/>
      <c r="CD264" s="193"/>
      <c r="CE264" s="193"/>
      <c r="CF264" s="193"/>
      <c r="CG264" s="193"/>
    </row>
    <row r="265" spans="1:141" x14ac:dyDescent="0.3">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141" s="172" customFormat="1" x14ac:dyDescent="0.3">
      <c r="A266" s="171" t="s">
        <v>282</v>
      </c>
      <c r="AF266" s="171" t="s">
        <v>291</v>
      </c>
      <c r="BH266" s="171" t="s">
        <v>283</v>
      </c>
      <c r="CJ266" s="172" t="s">
        <v>288</v>
      </c>
      <c r="DL266" s="172" t="s">
        <v>335</v>
      </c>
    </row>
    <row r="267" spans="1:141" x14ac:dyDescent="0.3">
      <c r="A267" s="1"/>
      <c r="AF267" t="s">
        <v>289</v>
      </c>
    </row>
    <row r="268" spans="1:141" x14ac:dyDescent="0.3">
      <c r="A268" s="1"/>
      <c r="C268" s="1" t="s">
        <v>13</v>
      </c>
      <c r="AF268" s="1" t="s">
        <v>13</v>
      </c>
      <c r="BH268" s="1" t="s">
        <v>13</v>
      </c>
      <c r="CJ268" s="1" t="s">
        <v>13</v>
      </c>
      <c r="DL268" s="1" t="s">
        <v>13</v>
      </c>
    </row>
    <row r="269" spans="1:141" x14ac:dyDescent="0.3">
      <c r="C269" s="1">
        <v>0</v>
      </c>
      <c r="D269" s="1">
        <v>1</v>
      </c>
      <c r="E269" s="1">
        <v>2</v>
      </c>
      <c r="F269" s="1">
        <v>3</v>
      </c>
      <c r="G269" s="1">
        <v>4</v>
      </c>
      <c r="H269" s="1">
        <v>5</v>
      </c>
      <c r="I269" s="1">
        <v>6</v>
      </c>
      <c r="J269" s="1">
        <v>7</v>
      </c>
      <c r="K269" s="1">
        <v>8</v>
      </c>
      <c r="L269" s="1">
        <v>9</v>
      </c>
      <c r="M269" s="1">
        <v>10</v>
      </c>
      <c r="N269" s="1">
        <v>11</v>
      </c>
      <c r="O269" s="1">
        <v>12</v>
      </c>
      <c r="P269" s="1">
        <v>13</v>
      </c>
      <c r="Q269" s="1">
        <v>14</v>
      </c>
      <c r="R269" s="1">
        <v>15</v>
      </c>
      <c r="S269" s="1">
        <v>16</v>
      </c>
      <c r="T269" s="1">
        <v>17</v>
      </c>
      <c r="U269" s="1">
        <v>18</v>
      </c>
      <c r="V269" s="1">
        <v>19</v>
      </c>
      <c r="W269" s="1">
        <v>20</v>
      </c>
      <c r="X269" s="1">
        <v>21</v>
      </c>
      <c r="Y269" s="1">
        <v>22</v>
      </c>
      <c r="Z269" s="1">
        <v>23</v>
      </c>
      <c r="AA269" s="1">
        <v>24</v>
      </c>
      <c r="AB269" s="1">
        <v>25</v>
      </c>
      <c r="AC269" s="1"/>
      <c r="AF269" s="1">
        <v>0</v>
      </c>
      <c r="AG269" s="2">
        <v>1</v>
      </c>
      <c r="AH269" s="2">
        <v>2</v>
      </c>
      <c r="AI269" s="2">
        <v>3</v>
      </c>
      <c r="AJ269" s="2">
        <v>4</v>
      </c>
      <c r="AK269" s="2">
        <v>5</v>
      </c>
      <c r="AL269" s="2">
        <v>6</v>
      </c>
      <c r="AM269" s="2">
        <v>7</v>
      </c>
      <c r="AN269" s="2">
        <v>8</v>
      </c>
      <c r="AO269" s="2">
        <v>9</v>
      </c>
      <c r="AP269" s="2">
        <v>10</v>
      </c>
      <c r="AQ269" s="2">
        <v>11</v>
      </c>
      <c r="AR269" s="2">
        <v>12</v>
      </c>
      <c r="AS269" s="2">
        <v>13</v>
      </c>
      <c r="AT269" s="2">
        <v>14</v>
      </c>
      <c r="AU269" s="2">
        <v>15</v>
      </c>
      <c r="AV269" s="2">
        <v>16</v>
      </c>
      <c r="AW269" s="2">
        <v>17</v>
      </c>
      <c r="AX269" s="2">
        <v>18</v>
      </c>
      <c r="AY269" s="2">
        <v>19</v>
      </c>
      <c r="AZ269" s="2">
        <v>20</v>
      </c>
      <c r="BA269" s="2">
        <v>21</v>
      </c>
      <c r="BB269" s="2">
        <v>22</v>
      </c>
      <c r="BC269" s="2">
        <v>23</v>
      </c>
      <c r="BD269" s="2">
        <v>24</v>
      </c>
      <c r="BE269" s="2">
        <v>25</v>
      </c>
      <c r="BF269" s="1"/>
      <c r="BH269" s="1">
        <v>0</v>
      </c>
      <c r="BI269" s="1">
        <v>1</v>
      </c>
      <c r="BJ269" s="1">
        <v>2</v>
      </c>
      <c r="BK269" s="1">
        <v>3</v>
      </c>
      <c r="BL269" s="1">
        <v>4</v>
      </c>
      <c r="BM269" s="1">
        <v>5</v>
      </c>
      <c r="BN269" s="1">
        <v>6</v>
      </c>
      <c r="BO269" s="1">
        <v>7</v>
      </c>
      <c r="BP269" s="1">
        <v>8</v>
      </c>
      <c r="BQ269" s="1">
        <v>9</v>
      </c>
      <c r="BR269" s="1">
        <v>10</v>
      </c>
      <c r="BS269" s="1">
        <v>11</v>
      </c>
      <c r="BT269" s="1">
        <v>12</v>
      </c>
      <c r="BU269" s="1">
        <v>13</v>
      </c>
      <c r="BV269" s="1">
        <v>14</v>
      </c>
      <c r="BW269" s="1">
        <v>15</v>
      </c>
      <c r="BX269" s="1">
        <v>16</v>
      </c>
      <c r="BY269" s="1">
        <v>17</v>
      </c>
      <c r="BZ269" s="1">
        <v>18</v>
      </c>
      <c r="CA269" s="1">
        <v>19</v>
      </c>
      <c r="CB269" s="1">
        <v>20</v>
      </c>
      <c r="CC269" s="1">
        <v>21</v>
      </c>
      <c r="CD269" s="1">
        <v>22</v>
      </c>
      <c r="CE269" s="1">
        <v>23</v>
      </c>
      <c r="CF269" s="1">
        <v>24</v>
      </c>
      <c r="CG269" s="1">
        <v>25</v>
      </c>
      <c r="CJ269" s="1">
        <v>0</v>
      </c>
      <c r="CK269" s="1">
        <v>1</v>
      </c>
      <c r="CL269" s="1">
        <v>2</v>
      </c>
      <c r="CM269" s="1">
        <v>3</v>
      </c>
      <c r="CN269" s="1">
        <v>4</v>
      </c>
      <c r="CO269" s="1">
        <v>5</v>
      </c>
      <c r="CP269" s="1">
        <v>6</v>
      </c>
      <c r="CQ269" s="1">
        <v>7</v>
      </c>
      <c r="CR269" s="1">
        <v>8</v>
      </c>
      <c r="CS269" s="1">
        <v>9</v>
      </c>
      <c r="CT269" s="1">
        <v>10</v>
      </c>
      <c r="CU269" s="1">
        <v>11</v>
      </c>
      <c r="CV269" s="1">
        <v>12</v>
      </c>
      <c r="CW269" s="1">
        <v>13</v>
      </c>
      <c r="CX269" s="1">
        <v>14</v>
      </c>
      <c r="CY269" s="1">
        <v>15</v>
      </c>
      <c r="CZ269" s="1">
        <v>16</v>
      </c>
      <c r="DA269" s="1">
        <v>17</v>
      </c>
      <c r="DB269" s="1">
        <v>18</v>
      </c>
      <c r="DC269" s="1">
        <v>19</v>
      </c>
      <c r="DD269" s="1">
        <v>20</v>
      </c>
      <c r="DE269" s="1">
        <v>21</v>
      </c>
      <c r="DF269" s="1">
        <v>22</v>
      </c>
      <c r="DG269" s="1">
        <v>23</v>
      </c>
      <c r="DH269" s="1">
        <v>24</v>
      </c>
      <c r="DI269" s="1">
        <v>25</v>
      </c>
      <c r="DL269" s="1">
        <v>0</v>
      </c>
      <c r="DM269" s="1">
        <v>1</v>
      </c>
      <c r="DN269" s="1">
        <v>2</v>
      </c>
      <c r="DO269" s="1">
        <v>3</v>
      </c>
      <c r="DP269" s="1">
        <v>4</v>
      </c>
      <c r="DQ269" s="1">
        <v>5</v>
      </c>
      <c r="DR269" s="1">
        <v>6</v>
      </c>
      <c r="DS269" s="1">
        <v>7</v>
      </c>
      <c r="DT269" s="1">
        <v>8</v>
      </c>
      <c r="DU269" s="1">
        <v>9</v>
      </c>
      <c r="DV269" s="1">
        <v>10</v>
      </c>
      <c r="DW269" s="1">
        <v>11</v>
      </c>
      <c r="DX269" s="1">
        <v>12</v>
      </c>
      <c r="DY269" s="1">
        <v>13</v>
      </c>
      <c r="DZ269" s="1">
        <v>14</v>
      </c>
      <c r="EA269" s="1">
        <v>15</v>
      </c>
      <c r="EB269" s="1">
        <v>16</v>
      </c>
      <c r="EC269" s="1">
        <v>17</v>
      </c>
      <c r="ED269" s="1">
        <v>18</v>
      </c>
      <c r="EE269" s="1">
        <v>19</v>
      </c>
      <c r="EF269" s="1">
        <v>20</v>
      </c>
      <c r="EG269" s="1">
        <v>21</v>
      </c>
      <c r="EH269" s="1">
        <v>22</v>
      </c>
      <c r="EI269" s="1">
        <v>23</v>
      </c>
      <c r="EJ269" s="1">
        <v>24</v>
      </c>
      <c r="EK269" s="1">
        <v>25</v>
      </c>
    </row>
    <row r="270" spans="1:141" x14ac:dyDescent="0.3">
      <c r="A270" s="9" t="s">
        <v>12</v>
      </c>
      <c r="B270" s="1">
        <v>1</v>
      </c>
      <c r="C270" s="155"/>
      <c r="D270" s="155">
        <f t="shared" ref="D270:AB270" si="192">VLOOKUP(C77,CHDinc,$A$4,FALSE)*(1+((VLOOKUP(C77,CHDrisk,$A$4,FALSE)-1)*MAX(0,AF109-BaselineBMI)))</f>
        <v>1.8154870000000782E-3</v>
      </c>
      <c r="E270" s="155">
        <f t="shared" si="192"/>
        <v>1.8272610000000791E-3</v>
      </c>
      <c r="F270" s="155">
        <f t="shared" si="192"/>
        <v>1.8390350000000795E-3</v>
      </c>
      <c r="G270" s="155">
        <f t="shared" si="192"/>
        <v>1.8508090000000801E-3</v>
      </c>
      <c r="H270" s="155">
        <f t="shared" si="192"/>
        <v>3.0507825000000207E-3</v>
      </c>
      <c r="I270" s="155">
        <f t="shared" si="192"/>
        <v>3.0700675000000215E-3</v>
      </c>
      <c r="J270" s="155">
        <f t="shared" si="192"/>
        <v>3.0893525000000215E-3</v>
      </c>
      <c r="K270" s="155">
        <f t="shared" si="192"/>
        <v>3.1086375000000219E-3</v>
      </c>
      <c r="L270" s="155">
        <f t="shared" si="192"/>
        <v>3.1279225000000214E-3</v>
      </c>
      <c r="M270" s="155">
        <f t="shared" si="192"/>
        <v>4.141062499999913E-3</v>
      </c>
      <c r="N270" s="155">
        <f t="shared" si="192"/>
        <v>4.1664374999999115E-3</v>
      </c>
      <c r="O270" s="155">
        <f t="shared" si="192"/>
        <v>4.1918124999999109E-3</v>
      </c>
      <c r="P270" s="155">
        <f t="shared" si="192"/>
        <v>4.2171874999999102E-3</v>
      </c>
      <c r="Q270" s="155">
        <f t="shared" si="192"/>
        <v>4.2425624999999105E-3</v>
      </c>
      <c r="R270" s="155">
        <f t="shared" si="192"/>
        <v>5.3434577499999426E-3</v>
      </c>
      <c r="S270" s="155">
        <f t="shared" si="192"/>
        <v>5.3752272499999441E-3</v>
      </c>
      <c r="T270" s="155">
        <f t="shared" si="192"/>
        <v>5.4069967499999431E-3</v>
      </c>
      <c r="U270" s="155">
        <f t="shared" si="192"/>
        <v>5.4387662499999455E-3</v>
      </c>
      <c r="V270" s="155">
        <f t="shared" si="192"/>
        <v>5.4705357499999436E-3</v>
      </c>
      <c r="W270" s="155">
        <f t="shared" si="192"/>
        <v>5.9997462000000524E-3</v>
      </c>
      <c r="X270" s="155">
        <f t="shared" si="192"/>
        <v>6.026901510000052E-3</v>
      </c>
      <c r="Y270" s="155">
        <f t="shared" si="192"/>
        <v>6.0526642400000521E-3</v>
      </c>
      <c r="Z270" s="155">
        <f t="shared" si="192"/>
        <v>6.0770343900000525E-3</v>
      </c>
      <c r="AA270" s="155">
        <f t="shared" si="192"/>
        <v>6.1000119600000515E-3</v>
      </c>
      <c r="AB270" s="155">
        <f t="shared" si="192"/>
        <v>8.1829510250000324E-3</v>
      </c>
      <c r="AC270" s="155"/>
      <c r="AG270" s="174">
        <f>D270*D43*PRODUCT($CJ270:CJ270)</f>
        <v>0.12680056539521545</v>
      </c>
      <c r="AH270" s="174">
        <f>E270*E43*PRODUCT($CJ270:CK270)</f>
        <v>0.12704149857890398</v>
      </c>
      <c r="AI270" s="174">
        <f>F270*F43*PRODUCT($CJ270:CL270)</f>
        <v>0.1272017517355567</v>
      </c>
      <c r="AJ270" s="174">
        <f>G270*G43*PRODUCT($CJ270:CM270)</f>
        <v>0.12728555674954295</v>
      </c>
      <c r="AK270" s="174">
        <f>H270*H43*PRODUCT($CJ270:CN270)</f>
        <v>0.20851957603158761</v>
      </c>
      <c r="AL270" s="174">
        <f>I270*I43*PRODUCT($CJ270:CO270)</f>
        <v>0.20813690391775685</v>
      </c>
      <c r="AM270" s="174">
        <f>J270*J43*PRODUCT($CJ270:CP270)</f>
        <v>0.20759708426725276</v>
      </c>
      <c r="AN270" s="174">
        <f>K270*K43*PRODUCT($CJ270:CQ270)</f>
        <v>0.20688700462923254</v>
      </c>
      <c r="AO270" s="174">
        <f>L270*L43*PRODUCT($CJ270:CR270)</f>
        <v>0.20603627624967125</v>
      </c>
      <c r="AP270" s="174">
        <f>M270*M43*PRODUCT($CJ270:CS270)</f>
        <v>0.26980329070399883</v>
      </c>
      <c r="AQ270" s="174">
        <f>N270*N43*PRODUCT($CJ270:CT270)</f>
        <v>0.26789092698670358</v>
      </c>
      <c r="AR270" s="174">
        <f>O270*O43*PRODUCT($CJ270:CU270)</f>
        <v>0.26564753725608692</v>
      </c>
      <c r="AS270" s="174">
        <f>P270*P43*PRODUCT($CJ270:CV270)</f>
        <v>0.26311384734641913</v>
      </c>
      <c r="AT270" s="174">
        <f>Q270*Q43*PRODUCT($CJ270:CW270)</f>
        <v>0.26027511264312109</v>
      </c>
      <c r="AU270" s="174">
        <f>R270*R43*PRODUCT($CJ270:CX270)</f>
        <v>0.32194823755205143</v>
      </c>
      <c r="AV270" s="174">
        <f>S270*S43*PRODUCT($CJ270:CY270)</f>
        <v>0.31727908479941103</v>
      </c>
      <c r="AW270" s="174">
        <f>T270*T43*PRODUCT($CJ270:CZ270)</f>
        <v>0.31218248733064019</v>
      </c>
      <c r="AX270" s="174">
        <f>U270*U43*PRODUCT($CJ270:DA270)</f>
        <v>0.30674343626949435</v>
      </c>
      <c r="AY270" s="174">
        <f>V270*V43*PRODUCT($CJ270:DB270)</f>
        <v>0.30095517171748248</v>
      </c>
      <c r="AZ270" s="174">
        <f>W270*W43*PRODUCT($CJ270:DC270)</f>
        <v>0.32169952939215957</v>
      </c>
      <c r="BA270" s="174">
        <f>X270*X43*PRODUCT($CJ270:DD270)</f>
        <v>0.31389766786234469</v>
      </c>
      <c r="BB270" s="174">
        <f>Y270*Y43*PRODUCT($CJ270:DE270)</f>
        <v>0.3053302847719005</v>
      </c>
      <c r="BC270" s="174">
        <f>Z270*Z43*PRODUCT($CJ270:DF270)</f>
        <v>0.29624640107571631</v>
      </c>
      <c r="BD270" s="174">
        <f>AA270*AA43*PRODUCT($CJ270:DG270)</f>
        <v>0.28648270238619411</v>
      </c>
      <c r="BE270" s="174">
        <f>AB270*AB43*PRODUCT($CJ270:DH270)</f>
        <v>0.36893009553394068</v>
      </c>
      <c r="BI270" s="169">
        <f>SUM($AF270:AG270)-SUM($AF302:AG302)-SUM($C302:D302)-SUM($BH302:BI302)</f>
        <v>0.12680056539521545</v>
      </c>
      <c r="BJ270" s="169">
        <f>SUM($AF270:AH270)-SUM($AF302:AH302)-SUM($C302:E302)-SUM($BH302:BJ302)</f>
        <v>0.23977118426854341</v>
      </c>
      <c r="BK270" s="169">
        <f>SUM($AF270:AI270)-SUM($AF302:AI302)-SUM($C302:F302)-SUM($BH302:BK302)</f>
        <v>0.34032438867720605</v>
      </c>
      <c r="BL270" s="169">
        <f>SUM($AF270:AJ270)-SUM($AF302:AJ302)-SUM($C302:G302)-SUM($BH302:BL302)</f>
        <v>0.42973454601549571</v>
      </c>
      <c r="BM270" s="169">
        <f>SUM($AF270:AK270)-SUM($AF302:AK302)-SUM($C302:H302)-SUM($BH302:BM302)</f>
        <v>0.59037180757204433</v>
      </c>
      <c r="BN270" s="169">
        <f>SUM($AF270:AL270)-SUM($AF302:AL302)-SUM($C302:I302)-SUM($BH302:BN302)</f>
        <v>0.7326344031540879</v>
      </c>
      <c r="BO270" s="169">
        <f>SUM($AF270:AM270)-SUM($AF302:AM302)-SUM($C302:J302)-SUM($BH302:BO302)</f>
        <v>0.85837772820195701</v>
      </c>
      <c r="BP270" s="169">
        <f>SUM($AF270:AN270)-SUM($AF302:AN302)-SUM($C302:K302)-SUM($BH302:BP302)</f>
        <v>0.96924520324162433</v>
      </c>
      <c r="BQ270" s="169">
        <f>SUM($AF270:AO270)-SUM($AF302:AO302)-SUM($C302:L302)-SUM($BH302:BQ302)</f>
        <v>1.0667389088638555</v>
      </c>
      <c r="BR270" s="169">
        <f>SUM($AF270:AP270)-SUM($AF302:AP302)-SUM($C302:M302)-SUM($BH302:BR302)</f>
        <v>1.2169552746445487</v>
      </c>
      <c r="BS270" s="169">
        <f>SUM($AF270:AQ270)-SUM($AF302:AQ302)-SUM($C302:N302)-SUM($BH302:BS302)</f>
        <v>1.3479010006543597</v>
      </c>
      <c r="BT270" s="169">
        <f>SUM($AF270:AR270)-SUM($AF302:AR302)-SUM($C302:O302)-SUM($BH302:BT302)</f>
        <v>1.4613462949047515</v>
      </c>
      <c r="BU270" s="169">
        <f>SUM($AF270:AS270)-SUM($AF302:AS302)-SUM($C302:P302)-SUM($BH302:BU302)</f>
        <v>1.5589358943916665</v>
      </c>
      <c r="BV270" s="169">
        <f>SUM($AF270:AT270)-SUM($AF302:AT302)-SUM($C302:Q302)-SUM($BH302:BV302)</f>
        <v>1.6421131685689911</v>
      </c>
      <c r="BW270" s="169">
        <f>SUM($AF270:AU270)-SUM($AF302:AU302)-SUM($C302:R302)-SUM($BH302:BW302)</f>
        <v>1.7769960994254861</v>
      </c>
      <c r="BX270" s="169">
        <f>SUM($AF270:AV270)-SUM($AF302:AV302)-SUM($C302:S302)-SUM($BH302:BX302)</f>
        <v>1.8910642946405694</v>
      </c>
      <c r="BY270" s="169">
        <f>SUM($AF270:AW270)-SUM($AF302:AW302)-SUM($C302:T302)-SUM($BH302:BY302)</f>
        <v>1.9861616815754346</v>
      </c>
      <c r="BZ270" s="169">
        <f>SUM($AF270:AX270)-SUM($AF302:AX302)-SUM($C302:U302)-SUM($BH302:BZ302)</f>
        <v>2.064089255543498</v>
      </c>
      <c r="CA270" s="169">
        <f>SUM($AF270:AY270)-SUM($AF302:AY302)-SUM($C302:V302)-SUM($BH302:CA302)</f>
        <v>2.126398002161483</v>
      </c>
      <c r="CB270" s="169">
        <f>SUM($AF270:AZ270)-SUM($AF302:AZ302)-SUM($C302:W302)-SUM($BH302:CB302)</f>
        <v>2.2029995459686456</v>
      </c>
      <c r="CC270" s="169">
        <f>SUM($AF270:BA270)-SUM($AF302:BA302)-SUM($C302:X302)-SUM($BH302:CC302)</f>
        <v>2.2600186703562279</v>
      </c>
      <c r="CD270" s="169">
        <f>SUM($AF270:BB270)-SUM($AF302:BB302)-SUM($C302:Y302)-SUM($BH302:CD302)</f>
        <v>2.2991448692678165</v>
      </c>
      <c r="CE270" s="169">
        <f>SUM($AF270:BC270)-SUM($AF302:BC302)-SUM($C302:Z302)-SUM($BH302:CE302)</f>
        <v>2.3222477970191027</v>
      </c>
      <c r="CF270" s="169">
        <f>SUM($AF270:BD270)-SUM($AF302:BD302)-SUM($C302:AA302)-SUM($BH302:CF302)</f>
        <v>2.3305890423927105</v>
      </c>
      <c r="CG270" s="169">
        <f>SUM($AF270:BE270)-SUM($AF302:BE302)-SUM($C302:AB302)-SUM($BH302:CG302)</f>
        <v>2.4182129680721141</v>
      </c>
      <c r="CJ270" s="67">
        <f t="shared" ref="CJ270:CO270" si="193">1-C270</f>
        <v>1</v>
      </c>
      <c r="CK270" s="67">
        <f t="shared" si="193"/>
        <v>0.99818451299999988</v>
      </c>
      <c r="CL270" s="67">
        <f t="shared" si="193"/>
        <v>0.99817273899999992</v>
      </c>
      <c r="CM270" s="67">
        <f t="shared" si="193"/>
        <v>0.99816096499999996</v>
      </c>
      <c r="CN270" s="67">
        <f t="shared" si="193"/>
        <v>0.99814919099999988</v>
      </c>
      <c r="CO270" s="67">
        <f t="shared" si="193"/>
        <v>0.99694921749999998</v>
      </c>
      <c r="CP270" s="67">
        <f t="shared" ref="CP270:CP275" si="194">1-I270</f>
        <v>0.99692993249999995</v>
      </c>
      <c r="CQ270" s="67">
        <f t="shared" ref="CQ270:CQ276" si="195">1-J270</f>
        <v>0.99691064750000002</v>
      </c>
      <c r="CR270" s="67">
        <f t="shared" ref="CR270:CR277" si="196">1-K270</f>
        <v>0.99689136249999999</v>
      </c>
      <c r="CS270" s="67">
        <f t="shared" ref="CS270:CS278" si="197">1-L270</f>
        <v>0.99687207749999995</v>
      </c>
      <c r="CT270" s="67">
        <f t="shared" ref="CT270:CT279" si="198">1-M270</f>
        <v>0.9958589375000001</v>
      </c>
      <c r="CU270" s="67">
        <f t="shared" ref="CU270:CU280" si="199">1-N270</f>
        <v>0.9958335625000001</v>
      </c>
      <c r="CV270" s="67">
        <f t="shared" ref="CV270:CV281" si="200">1-O270</f>
        <v>0.99580818750000011</v>
      </c>
      <c r="CW270" s="67">
        <f t="shared" ref="CW270:CW282" si="201">1-P270</f>
        <v>0.99578281250000011</v>
      </c>
      <c r="CX270" s="67">
        <f t="shared" ref="CX270:CX283" si="202">1-Q270</f>
        <v>0.99575743750000012</v>
      </c>
      <c r="CY270" s="67">
        <f t="shared" ref="CY270:CY284" si="203">1-R270</f>
        <v>0.99465654225000011</v>
      </c>
      <c r="CZ270" s="67">
        <f t="shared" ref="CZ270:CZ285" si="204">1-S270</f>
        <v>0.99462477275000005</v>
      </c>
      <c r="DA270" s="67">
        <f t="shared" ref="DA270:DA286" si="205">1-T270</f>
        <v>0.99459300325000011</v>
      </c>
      <c r="DB270" s="67">
        <f t="shared" ref="DB270:DB287" si="206">1-U270</f>
        <v>0.99456123375000005</v>
      </c>
      <c r="DC270" s="67">
        <f t="shared" ref="DC270:DC288" si="207">1-V270</f>
        <v>0.99452946425000011</v>
      </c>
      <c r="DD270" s="67">
        <f t="shared" ref="DD270:DD289" si="208">1-W270</f>
        <v>0.9940002537999999</v>
      </c>
      <c r="DE270" s="67">
        <f t="shared" ref="DE270:DE290" si="209">1-X270</f>
        <v>0.99397309848999993</v>
      </c>
      <c r="DF270" s="67">
        <f t="shared" ref="DF270:DF292" si="210">1-Y270</f>
        <v>0.99394733575999994</v>
      </c>
      <c r="DG270" s="67">
        <f t="shared" ref="DG270:DG293" si="211">1-Z270</f>
        <v>0.99392296560999993</v>
      </c>
      <c r="DH270" s="67">
        <f t="shared" ref="DH270:DH294" si="212">1-AA270</f>
        <v>0.9938999880399999</v>
      </c>
      <c r="DI270" s="67">
        <f t="shared" ref="DI270:DI295" si="213">1-AB270</f>
        <v>0.991817048975</v>
      </c>
      <c r="DM270" s="188">
        <f>IF(ISERROR(BI270/D43),"",BI270/D43)</f>
        <v>1.815487000000078E-3</v>
      </c>
      <c r="DN270" s="188">
        <f t="shared" ref="DN270:EK270" si="214">IF(ISERROR(BJ270/E43),"",BJ270/E43)</f>
        <v>3.4424115697153624E-3</v>
      </c>
      <c r="DO270" s="188">
        <f t="shared" si="214"/>
        <v>4.9023747611204316E-3</v>
      </c>
      <c r="DP270" s="188">
        <f t="shared" si="214"/>
        <v>6.2144093589368843E-3</v>
      </c>
      <c r="DQ270" s="188">
        <f t="shared" si="214"/>
        <v>8.574377431946157E-3</v>
      </c>
      <c r="DR270" s="188">
        <f t="shared" si="214"/>
        <v>1.0694777473893347E-2</v>
      </c>
      <c r="DS270" s="188">
        <f t="shared" si="214"/>
        <v>1.2603028020507496E-2</v>
      </c>
      <c r="DT270" s="188">
        <f t="shared" si="214"/>
        <v>1.4324418820038565E-2</v>
      </c>
      <c r="DU270" s="188">
        <f t="shared" si="214"/>
        <v>1.5879058232887537E-2</v>
      </c>
      <c r="DV270" s="188">
        <f t="shared" si="214"/>
        <v>1.8257146700493714E-2</v>
      </c>
      <c r="DW270" s="188">
        <f t="shared" si="214"/>
        <v>2.0405931873290713E-2</v>
      </c>
      <c r="DX270" s="188">
        <f t="shared" si="214"/>
        <v>2.2352573242276096E-2</v>
      </c>
      <c r="DY270" s="188">
        <f t="shared" si="214"/>
        <v>2.4119121453423823E-2</v>
      </c>
      <c r="DZ270" s="188">
        <f t="shared" si="214"/>
        <v>2.5728670064591251E-2</v>
      </c>
      <c r="EA270" s="188">
        <f t="shared" si="214"/>
        <v>2.8228968519786096E-2</v>
      </c>
      <c r="EB270" s="188">
        <f t="shared" si="214"/>
        <v>3.0500505060810184E-2</v>
      </c>
      <c r="EC270" s="188">
        <f t="shared" si="214"/>
        <v>3.2573677575566173E-2</v>
      </c>
      <c r="ED270" s="188">
        <f t="shared" si="214"/>
        <v>3.4467010047489574E-2</v>
      </c>
      <c r="EE270" s="188">
        <f t="shared" si="214"/>
        <v>3.6203799792626515E-2</v>
      </c>
      <c r="EF270" s="188">
        <f t="shared" si="214"/>
        <v>3.8273313689456773E-2</v>
      </c>
      <c r="EG270" s="188">
        <f t="shared" si="214"/>
        <v>4.0179426268137107E-2</v>
      </c>
      <c r="EH270" s="188">
        <f t="shared" si="214"/>
        <v>4.1947237651529155E-2</v>
      </c>
      <c r="EI270" s="188">
        <f t="shared" si="214"/>
        <v>4.3578359151800819E-2</v>
      </c>
      <c r="EJ270" s="188">
        <f t="shared" si="214"/>
        <v>4.5120552697207439E-2</v>
      </c>
      <c r="EK270" s="188">
        <f t="shared" si="214"/>
        <v>4.8470726327198267E-2</v>
      </c>
    </row>
    <row r="271" spans="1:141" x14ac:dyDescent="0.3">
      <c r="B271" s="1">
        <v>2</v>
      </c>
      <c r="C271" s="155"/>
      <c r="D271" s="155"/>
      <c r="E271" s="155">
        <f t="shared" ref="E271:AB271" si="215">VLOOKUP(D78,CHDinc,$A$4,FALSE)*(1+((VLOOKUP(D78,CHDrisk,$A$4,FALSE)-1)*MAX(0,AG110-BaselineBMI)))</f>
        <v>1.8154870000000782E-3</v>
      </c>
      <c r="F271" s="155">
        <f t="shared" si="215"/>
        <v>1.8272610000000791E-3</v>
      </c>
      <c r="G271" s="155">
        <f t="shared" si="215"/>
        <v>1.8390350000000795E-3</v>
      </c>
      <c r="H271" s="155">
        <f t="shared" si="215"/>
        <v>1.8508090000000801E-3</v>
      </c>
      <c r="I271" s="155">
        <f t="shared" si="215"/>
        <v>3.0507825000000207E-3</v>
      </c>
      <c r="J271" s="155">
        <f t="shared" si="215"/>
        <v>3.0700675000000215E-3</v>
      </c>
      <c r="K271" s="155">
        <f t="shared" si="215"/>
        <v>3.0893525000000215E-3</v>
      </c>
      <c r="L271" s="155">
        <f t="shared" si="215"/>
        <v>3.1086375000000219E-3</v>
      </c>
      <c r="M271" s="155">
        <f t="shared" si="215"/>
        <v>3.1279225000000214E-3</v>
      </c>
      <c r="N271" s="155">
        <f t="shared" si="215"/>
        <v>4.141062499999913E-3</v>
      </c>
      <c r="O271" s="155">
        <f t="shared" si="215"/>
        <v>4.1664374999999115E-3</v>
      </c>
      <c r="P271" s="155">
        <f t="shared" si="215"/>
        <v>4.1918124999999109E-3</v>
      </c>
      <c r="Q271" s="155">
        <f t="shared" si="215"/>
        <v>4.2171874999999102E-3</v>
      </c>
      <c r="R271" s="155">
        <f t="shared" si="215"/>
        <v>4.2425624999999105E-3</v>
      </c>
      <c r="S271" s="155">
        <f t="shared" si="215"/>
        <v>5.3434577499999426E-3</v>
      </c>
      <c r="T271" s="155">
        <f t="shared" si="215"/>
        <v>5.3752272499999441E-3</v>
      </c>
      <c r="U271" s="155">
        <f t="shared" si="215"/>
        <v>5.4069967499999431E-3</v>
      </c>
      <c r="V271" s="155">
        <f t="shared" si="215"/>
        <v>5.4387662499999455E-3</v>
      </c>
      <c r="W271" s="155">
        <f t="shared" si="215"/>
        <v>5.4705357499999436E-3</v>
      </c>
      <c r="X271" s="155">
        <f t="shared" si="215"/>
        <v>5.9997462000000524E-3</v>
      </c>
      <c r="Y271" s="155">
        <f t="shared" si="215"/>
        <v>6.026901510000052E-3</v>
      </c>
      <c r="Z271" s="155">
        <f t="shared" si="215"/>
        <v>6.0526642400000521E-3</v>
      </c>
      <c r="AA271" s="155">
        <f t="shared" si="215"/>
        <v>6.0770343900000525E-3</v>
      </c>
      <c r="AB271" s="155">
        <f t="shared" si="215"/>
        <v>6.1000119600000515E-3</v>
      </c>
      <c r="AC271" s="155"/>
      <c r="AD271" s="155"/>
      <c r="AG271" s="174">
        <f>D271*D44*PRODUCT($CJ271:CJ271)</f>
        <v>0</v>
      </c>
      <c r="AH271" s="174">
        <f>E271*E44*PRODUCT($CJ271:CK271)</f>
        <v>0</v>
      </c>
      <c r="AI271" s="174">
        <f>F271*F44*PRODUCT($CJ271:CL271)</f>
        <v>0</v>
      </c>
      <c r="AJ271" s="174">
        <f>G271*G44*PRODUCT($CJ271:CM271)</f>
        <v>0</v>
      </c>
      <c r="AK271" s="174">
        <f>H271*H44*PRODUCT($CJ271:CN271)</f>
        <v>0</v>
      </c>
      <c r="AL271" s="174">
        <f>I271*I44*PRODUCT($CJ271:CO271)</f>
        <v>0</v>
      </c>
      <c r="AM271" s="174">
        <f>J271*J44*PRODUCT($CJ271:CP271)</f>
        <v>0</v>
      </c>
      <c r="AN271" s="174">
        <f>K271*K44*PRODUCT($CJ271:CQ271)</f>
        <v>0</v>
      </c>
      <c r="AO271" s="174">
        <f>L271*L44*PRODUCT($CJ271:CR271)</f>
        <v>0</v>
      </c>
      <c r="AP271" s="174">
        <f>M271*M44*PRODUCT($CJ271:CS271)</f>
        <v>0</v>
      </c>
      <c r="AQ271" s="174">
        <f>N271*N44*PRODUCT($CJ271:CT271)</f>
        <v>0</v>
      </c>
      <c r="AR271" s="174">
        <f>O271*O44*PRODUCT($CJ271:CU271)</f>
        <v>0</v>
      </c>
      <c r="AS271" s="174">
        <f>P271*P44*PRODUCT($CJ271:CV271)</f>
        <v>0</v>
      </c>
      <c r="AT271" s="174">
        <f>Q271*Q44*PRODUCT($CJ271:CW271)</f>
        <v>0</v>
      </c>
      <c r="AU271" s="174">
        <f>R271*R44*PRODUCT($CJ271:CX271)</f>
        <v>0</v>
      </c>
      <c r="AV271" s="174">
        <f>S271*S44*PRODUCT($CJ271:CY271)</f>
        <v>0</v>
      </c>
      <c r="AW271" s="174">
        <f>T271*T44*PRODUCT($CJ271:CZ271)</f>
        <v>0</v>
      </c>
      <c r="AX271" s="174">
        <f>U271*U44*PRODUCT($CJ271:DA271)</f>
        <v>0</v>
      </c>
      <c r="AY271" s="174">
        <f>V271*V44*PRODUCT($CJ271:DB271)</f>
        <v>0</v>
      </c>
      <c r="AZ271" s="174">
        <f>W271*W44*PRODUCT($CJ271:DC271)</f>
        <v>0</v>
      </c>
      <c r="BA271" s="174">
        <f>X271*X44*PRODUCT($CJ271:DD271)</f>
        <v>0</v>
      </c>
      <c r="BB271" s="174">
        <f>Y271*Y44*PRODUCT($CJ271:DE271)</f>
        <v>0</v>
      </c>
      <c r="BC271" s="174">
        <f>Z271*Z44*PRODUCT($CJ271:DF271)</f>
        <v>0</v>
      </c>
      <c r="BD271" s="174">
        <f>AA271*AA44*PRODUCT($CJ271:DG271)</f>
        <v>0</v>
      </c>
      <c r="BE271" s="174">
        <f>AB271*AB44*PRODUCT($CJ271:DH271)</f>
        <v>0</v>
      </c>
      <c r="BF271" s="93"/>
      <c r="BI271" s="169">
        <f>SUM($AF271:AG271)-SUM($AF303:AG303)-SUM($C303:D303)-SUM($BH303:BI303)</f>
        <v>0</v>
      </c>
      <c r="BJ271" s="169">
        <f>SUM($AF271:AH271)-SUM($AF303:AH303)-SUM($C303:E303)-SUM($BH303:BJ303)</f>
        <v>0</v>
      </c>
      <c r="BK271" s="169">
        <f>SUM($AF271:AI271)-SUM($AF303:AI303)-SUM($C303:F303)-SUM($BH303:BK303)</f>
        <v>0</v>
      </c>
      <c r="BL271" s="169">
        <f>SUM($AF271:AJ271)-SUM($AF303:AJ303)-SUM($C303:G303)-SUM($BH303:BL303)</f>
        <v>0</v>
      </c>
      <c r="BM271" s="169">
        <f>SUM($AF271:AK271)-SUM($AF303:AK303)-SUM($C303:H303)-SUM($BH303:BM303)</f>
        <v>0</v>
      </c>
      <c r="BN271" s="169">
        <f>SUM($AF271:AL271)-SUM($AF303:AL303)-SUM($C303:I303)-SUM($BH303:BN303)</f>
        <v>0</v>
      </c>
      <c r="BO271" s="169">
        <f>SUM($AF271:AM271)-SUM($AF303:AM303)-SUM($C303:J303)-SUM($BH303:BO303)</f>
        <v>0</v>
      </c>
      <c r="BP271" s="169">
        <f>SUM($AF271:AN271)-SUM($AF303:AN303)-SUM($C303:K303)-SUM($BH303:BP303)</f>
        <v>0</v>
      </c>
      <c r="BQ271" s="169">
        <f>SUM($AF271:AO271)-SUM($AF303:AO303)-SUM($C303:L303)-SUM($BH303:BQ303)</f>
        <v>0</v>
      </c>
      <c r="BR271" s="169">
        <f>SUM($AF271:AP271)-SUM($AF303:AP303)-SUM($C303:M303)-SUM($BH303:BR303)</f>
        <v>0</v>
      </c>
      <c r="BS271" s="169">
        <f>SUM($AF271:AQ271)-SUM($AF303:AQ303)-SUM($C303:N303)-SUM($BH303:BS303)</f>
        <v>0</v>
      </c>
      <c r="BT271" s="169">
        <f>SUM($AF271:AR271)-SUM($AF303:AR303)-SUM($C303:O303)-SUM($BH303:BT303)</f>
        <v>0</v>
      </c>
      <c r="BU271" s="169">
        <f>SUM($AF271:AS271)-SUM($AF303:AS303)-SUM($C303:P303)-SUM($BH303:BU303)</f>
        <v>0</v>
      </c>
      <c r="BV271" s="169">
        <f>SUM($AF271:AT271)-SUM($AF303:AT303)-SUM($C303:Q303)-SUM($BH303:BV303)</f>
        <v>0</v>
      </c>
      <c r="BW271" s="169">
        <f>SUM($AF271:AU271)-SUM($AF303:AU303)-SUM($C303:R303)-SUM($BH303:BW303)</f>
        <v>0</v>
      </c>
      <c r="BX271" s="169">
        <f>SUM($AF271:AV271)-SUM($AF303:AV303)-SUM($C303:S303)-SUM($BH303:BX303)</f>
        <v>0</v>
      </c>
      <c r="BY271" s="169">
        <f>SUM($AF271:AW271)-SUM($AF303:AW303)-SUM($C303:T303)-SUM($BH303:BY303)</f>
        <v>0</v>
      </c>
      <c r="BZ271" s="169">
        <f>SUM($AF271:AX271)-SUM($AF303:AX303)-SUM($C303:U303)-SUM($BH303:BZ303)</f>
        <v>0</v>
      </c>
      <c r="CA271" s="169">
        <f>SUM($AF271:AY271)-SUM($AF303:AY303)-SUM($C303:V303)-SUM($BH303:CA303)</f>
        <v>0</v>
      </c>
      <c r="CB271" s="169">
        <f>SUM($AF271:AZ271)-SUM($AF303:AZ303)-SUM($C303:W303)-SUM($BH303:CB303)</f>
        <v>0</v>
      </c>
      <c r="CC271" s="169">
        <f>SUM($AF271:BA271)-SUM($AF303:BA303)-SUM($C303:X303)-SUM($BH303:CC303)</f>
        <v>0</v>
      </c>
      <c r="CD271" s="169">
        <f>SUM($AF271:BB271)-SUM($AF303:BB303)-SUM($C303:Y303)-SUM($BH303:CD303)</f>
        <v>0</v>
      </c>
      <c r="CE271" s="169">
        <f>SUM($AF271:BC271)-SUM($AF303:BC303)-SUM($C303:Z303)-SUM($BH303:CE303)</f>
        <v>0</v>
      </c>
      <c r="CF271" s="169">
        <f>SUM($AF271:BD271)-SUM($AF303:BD303)-SUM($C303:AA303)-SUM($BH303:CF303)</f>
        <v>0</v>
      </c>
      <c r="CG271" s="169">
        <f>SUM($AF271:BE271)-SUM($AF303:BE303)-SUM($C303:AB303)-SUM($BH303:CG303)</f>
        <v>0</v>
      </c>
      <c r="CH271" s="52"/>
      <c r="CJ271" s="67"/>
      <c r="CK271" s="67">
        <f>1-D271</f>
        <v>1</v>
      </c>
      <c r="CL271" s="67">
        <f>1-E271</f>
        <v>0.99818451299999988</v>
      </c>
      <c r="CM271" s="67">
        <f>1-F271</f>
        <v>0.99817273899999992</v>
      </c>
      <c r="CN271" s="67">
        <f>1-G271</f>
        <v>0.99816096499999996</v>
      </c>
      <c r="CO271" s="67">
        <f>1-H271</f>
        <v>0.99814919099999988</v>
      </c>
      <c r="CP271" s="67">
        <f t="shared" si="194"/>
        <v>0.99694921749999998</v>
      </c>
      <c r="CQ271" s="67">
        <f t="shared" si="195"/>
        <v>0.99692993249999995</v>
      </c>
      <c r="CR271" s="67">
        <f t="shared" si="196"/>
        <v>0.99691064750000002</v>
      </c>
      <c r="CS271" s="67">
        <f t="shared" si="197"/>
        <v>0.99689136249999999</v>
      </c>
      <c r="CT271" s="67">
        <f t="shared" si="198"/>
        <v>0.99687207749999995</v>
      </c>
      <c r="CU271" s="67">
        <f t="shared" si="199"/>
        <v>0.9958589375000001</v>
      </c>
      <c r="CV271" s="67">
        <f t="shared" si="200"/>
        <v>0.9958335625000001</v>
      </c>
      <c r="CW271" s="67">
        <f t="shared" si="201"/>
        <v>0.99580818750000011</v>
      </c>
      <c r="CX271" s="67">
        <f t="shared" si="202"/>
        <v>0.99578281250000011</v>
      </c>
      <c r="CY271" s="67">
        <f t="shared" si="203"/>
        <v>0.99575743750000012</v>
      </c>
      <c r="CZ271" s="67">
        <f t="shared" si="204"/>
        <v>0.99465654225000011</v>
      </c>
      <c r="DA271" s="67">
        <f t="shared" si="205"/>
        <v>0.99462477275000005</v>
      </c>
      <c r="DB271" s="67">
        <f t="shared" si="206"/>
        <v>0.99459300325000011</v>
      </c>
      <c r="DC271" s="67">
        <f t="shared" si="207"/>
        <v>0.99456123375000005</v>
      </c>
      <c r="DD271" s="67">
        <f t="shared" si="208"/>
        <v>0.99452946425000011</v>
      </c>
      <c r="DE271" s="67">
        <f t="shared" si="209"/>
        <v>0.9940002537999999</v>
      </c>
      <c r="DF271" s="67">
        <f t="shared" si="210"/>
        <v>0.99397309848999993</v>
      </c>
      <c r="DG271" s="67">
        <f t="shared" si="211"/>
        <v>0.99394733575999994</v>
      </c>
      <c r="DH271" s="67">
        <f t="shared" si="212"/>
        <v>0.99392296560999993</v>
      </c>
      <c r="DI271" s="67">
        <f t="shared" si="213"/>
        <v>0.9938999880399999</v>
      </c>
      <c r="DM271" s="188" t="str">
        <f t="shared" ref="DM271:DM295" si="216">IF(ISERROR(BI271/D44),"",BI271/D44)</f>
        <v/>
      </c>
      <c r="DN271" s="188" t="str">
        <f t="shared" ref="DN271:DN295" si="217">IF(ISERROR(BJ271/E44),"",BJ271/E44)</f>
        <v/>
      </c>
      <c r="DO271" s="188" t="str">
        <f t="shared" ref="DO271:DO295" si="218">IF(ISERROR(BK271/F44),"",BK271/F44)</f>
        <v/>
      </c>
      <c r="DP271" s="188" t="str">
        <f t="shared" ref="DP271:DP295" si="219">IF(ISERROR(BL271/G44),"",BL271/G44)</f>
        <v/>
      </c>
      <c r="DQ271" s="188" t="str">
        <f t="shared" ref="DQ271:DQ295" si="220">IF(ISERROR(BM271/H44),"",BM271/H44)</f>
        <v/>
      </c>
      <c r="DR271" s="188" t="str">
        <f t="shared" ref="DR271:DR295" si="221">IF(ISERROR(BN271/I44),"",BN271/I44)</f>
        <v/>
      </c>
      <c r="DS271" s="188" t="str">
        <f t="shared" ref="DS271:DS295" si="222">IF(ISERROR(BO271/J44),"",BO271/J44)</f>
        <v/>
      </c>
      <c r="DT271" s="188" t="str">
        <f t="shared" ref="DT271:DT295" si="223">IF(ISERROR(BP271/K44),"",BP271/K44)</f>
        <v/>
      </c>
      <c r="DU271" s="188" t="str">
        <f t="shared" ref="DU271:DU295" si="224">IF(ISERROR(BQ271/L44),"",BQ271/L44)</f>
        <v/>
      </c>
      <c r="DV271" s="188" t="str">
        <f t="shared" ref="DV271:DV295" si="225">IF(ISERROR(BR271/M44),"",BR271/M44)</f>
        <v/>
      </c>
      <c r="DW271" s="188" t="str">
        <f t="shared" ref="DW271:DW295" si="226">IF(ISERROR(BS271/N44),"",BS271/N44)</f>
        <v/>
      </c>
      <c r="DX271" s="188" t="str">
        <f t="shared" ref="DX271:DX295" si="227">IF(ISERROR(BT271/O44),"",BT271/O44)</f>
        <v/>
      </c>
      <c r="DY271" s="188" t="str">
        <f t="shared" ref="DY271:DY295" si="228">IF(ISERROR(BU271/P44),"",BU271/P44)</f>
        <v/>
      </c>
      <c r="DZ271" s="188" t="str">
        <f t="shared" ref="DZ271:DZ295" si="229">IF(ISERROR(BV271/Q44),"",BV271/Q44)</f>
        <v/>
      </c>
      <c r="EA271" s="188" t="str">
        <f t="shared" ref="EA271:EA295" si="230">IF(ISERROR(BW271/R44),"",BW271/R44)</f>
        <v/>
      </c>
      <c r="EB271" s="188" t="str">
        <f t="shared" ref="EB271:EB295" si="231">IF(ISERROR(BX271/S44),"",BX271/S44)</f>
        <v/>
      </c>
      <c r="EC271" s="188" t="str">
        <f t="shared" ref="EC271:EC295" si="232">IF(ISERROR(BY271/T44),"",BY271/T44)</f>
        <v/>
      </c>
      <c r="ED271" s="188" t="str">
        <f t="shared" ref="ED271:ED295" si="233">IF(ISERROR(BZ271/U44),"",BZ271/U44)</f>
        <v/>
      </c>
      <c r="EE271" s="188" t="str">
        <f t="shared" ref="EE271:EE295" si="234">IF(ISERROR(CA271/V44),"",CA271/V44)</f>
        <v/>
      </c>
      <c r="EF271" s="188" t="str">
        <f t="shared" ref="EF271:EF295" si="235">IF(ISERROR(CB271/W44),"",CB271/W44)</f>
        <v/>
      </c>
      <c r="EG271" s="188" t="str">
        <f t="shared" ref="EG271:EG295" si="236">IF(ISERROR(CC271/X44),"",CC271/X44)</f>
        <v/>
      </c>
      <c r="EH271" s="188" t="str">
        <f t="shared" ref="EH271:EH295" si="237">IF(ISERROR(CD271/Y44),"",CD271/Y44)</f>
        <v/>
      </c>
      <c r="EI271" s="188" t="str">
        <f t="shared" ref="EI271:EI295" si="238">IF(ISERROR(CE271/Z44),"",CE271/Z44)</f>
        <v/>
      </c>
      <c r="EJ271" s="188" t="str">
        <f t="shared" ref="EJ271:EJ295" si="239">IF(ISERROR(CF271/AA44),"",CF271/AA44)</f>
        <v/>
      </c>
      <c r="EK271" s="188" t="str">
        <f t="shared" ref="EK271:EK295" si="240">IF(ISERROR(CG271/AB44),"",CG271/AB44)</f>
        <v/>
      </c>
    </row>
    <row r="272" spans="1:141" x14ac:dyDescent="0.3">
      <c r="B272" s="1">
        <v>3</v>
      </c>
      <c r="C272" s="155"/>
      <c r="D272" s="155"/>
      <c r="E272" s="155"/>
      <c r="F272" s="155">
        <f t="shared" ref="F272:AB272" si="241">VLOOKUP(E79,CHDinc,$A$4,FALSE)*(1+((VLOOKUP(E79,CHDrisk,$A$4,FALSE)-1)*MAX(0,AH111-BaselineBMI)))</f>
        <v>1.8154870000000782E-3</v>
      </c>
      <c r="G272" s="155">
        <f t="shared" si="241"/>
        <v>1.8272610000000791E-3</v>
      </c>
      <c r="H272" s="155">
        <f t="shared" si="241"/>
        <v>1.8390350000000795E-3</v>
      </c>
      <c r="I272" s="155">
        <f t="shared" si="241"/>
        <v>1.8508090000000801E-3</v>
      </c>
      <c r="J272" s="155">
        <f t="shared" si="241"/>
        <v>3.0507825000000207E-3</v>
      </c>
      <c r="K272" s="155">
        <f t="shared" si="241"/>
        <v>3.0700675000000215E-3</v>
      </c>
      <c r="L272" s="155">
        <f t="shared" si="241"/>
        <v>3.0893525000000215E-3</v>
      </c>
      <c r="M272" s="155">
        <f t="shared" si="241"/>
        <v>3.1086375000000219E-3</v>
      </c>
      <c r="N272" s="155">
        <f t="shared" si="241"/>
        <v>3.1279225000000214E-3</v>
      </c>
      <c r="O272" s="155">
        <f t="shared" si="241"/>
        <v>4.141062499999913E-3</v>
      </c>
      <c r="P272" s="155">
        <f t="shared" si="241"/>
        <v>4.1664374999999115E-3</v>
      </c>
      <c r="Q272" s="155">
        <f t="shared" si="241"/>
        <v>4.1918124999999109E-3</v>
      </c>
      <c r="R272" s="155">
        <f t="shared" si="241"/>
        <v>4.2171874999999102E-3</v>
      </c>
      <c r="S272" s="155">
        <f t="shared" si="241"/>
        <v>4.2425624999999105E-3</v>
      </c>
      <c r="T272" s="155">
        <f t="shared" si="241"/>
        <v>5.3434577499999426E-3</v>
      </c>
      <c r="U272" s="155">
        <f t="shared" si="241"/>
        <v>5.3752272499999441E-3</v>
      </c>
      <c r="V272" s="155">
        <f t="shared" si="241"/>
        <v>5.4069967499999431E-3</v>
      </c>
      <c r="W272" s="155">
        <f t="shared" si="241"/>
        <v>5.4387662499999455E-3</v>
      </c>
      <c r="X272" s="155">
        <f t="shared" si="241"/>
        <v>5.4705357499999436E-3</v>
      </c>
      <c r="Y272" s="155">
        <f t="shared" si="241"/>
        <v>5.9997462000000524E-3</v>
      </c>
      <c r="Z272" s="155">
        <f t="shared" si="241"/>
        <v>6.026901510000052E-3</v>
      </c>
      <c r="AA272" s="155">
        <f t="shared" si="241"/>
        <v>6.0526642400000521E-3</v>
      </c>
      <c r="AB272" s="155">
        <f t="shared" si="241"/>
        <v>6.0770343900000525E-3</v>
      </c>
      <c r="AC272" s="155"/>
      <c r="AD272" s="155"/>
      <c r="AE272" s="155"/>
      <c r="AG272" s="174">
        <f>D272*D45*PRODUCT($CJ272:CJ272)</f>
        <v>0</v>
      </c>
      <c r="AH272" s="174">
        <f>E272*E45*PRODUCT($CJ272:CK272)</f>
        <v>0</v>
      </c>
      <c r="AI272" s="174">
        <f>F272*F45*PRODUCT($CJ272:CL272)</f>
        <v>0</v>
      </c>
      <c r="AJ272" s="174">
        <f>G272*G45*PRODUCT($CJ272:CM272)</f>
        <v>0</v>
      </c>
      <c r="AK272" s="174">
        <f>H272*H45*PRODUCT($CJ272:CN272)</f>
        <v>0</v>
      </c>
      <c r="AL272" s="174">
        <f>I272*I45*PRODUCT($CJ272:CO272)</f>
        <v>0</v>
      </c>
      <c r="AM272" s="174">
        <f>J272*J45*PRODUCT($CJ272:CP272)</f>
        <v>0</v>
      </c>
      <c r="AN272" s="174">
        <f>K272*K45*PRODUCT($CJ272:CQ272)</f>
        <v>0</v>
      </c>
      <c r="AO272" s="174">
        <f>L272*L45*PRODUCT($CJ272:CR272)</f>
        <v>0</v>
      </c>
      <c r="AP272" s="174">
        <f>M272*M45*PRODUCT($CJ272:CS272)</f>
        <v>0</v>
      </c>
      <c r="AQ272" s="174">
        <f>N272*N45*PRODUCT($CJ272:CT272)</f>
        <v>0</v>
      </c>
      <c r="AR272" s="174">
        <f>O272*O45*PRODUCT($CJ272:CU272)</f>
        <v>0</v>
      </c>
      <c r="AS272" s="174">
        <f>P272*P45*PRODUCT($CJ272:CV272)</f>
        <v>0</v>
      </c>
      <c r="AT272" s="174">
        <f>Q272*Q45*PRODUCT($CJ272:CW272)</f>
        <v>0</v>
      </c>
      <c r="AU272" s="174">
        <f>R272*R45*PRODUCT($CJ272:CX272)</f>
        <v>0</v>
      </c>
      <c r="AV272" s="174">
        <f>S272*S45*PRODUCT($CJ272:CY272)</f>
        <v>0</v>
      </c>
      <c r="AW272" s="174">
        <f>T272*T45*PRODUCT($CJ272:CZ272)</f>
        <v>0</v>
      </c>
      <c r="AX272" s="174">
        <f>U272*U45*PRODUCT($CJ272:DA272)</f>
        <v>0</v>
      </c>
      <c r="AY272" s="174">
        <f>V272*V45*PRODUCT($CJ272:DB272)</f>
        <v>0</v>
      </c>
      <c r="AZ272" s="174">
        <f>W272*W45*PRODUCT($CJ272:DC272)</f>
        <v>0</v>
      </c>
      <c r="BA272" s="174">
        <f>X272*X45*PRODUCT($CJ272:DD272)</f>
        <v>0</v>
      </c>
      <c r="BB272" s="174">
        <f>Y272*Y45*PRODUCT($CJ272:DE272)</f>
        <v>0</v>
      </c>
      <c r="BC272" s="174">
        <f>Z272*Z45*PRODUCT($CJ272:DF272)</f>
        <v>0</v>
      </c>
      <c r="BD272" s="174">
        <f>AA272*AA45*PRODUCT($CJ272:DG272)</f>
        <v>0</v>
      </c>
      <c r="BE272" s="174">
        <f>AB272*AB45*PRODUCT($CJ272:DH272)</f>
        <v>0</v>
      </c>
      <c r="BF272" s="93"/>
      <c r="BG272" s="93"/>
      <c r="BI272" s="169">
        <f>SUM($AF272:AG272)-SUM($AF304:AG304)-SUM($C304:D304)-SUM($BH304:BI304)</f>
        <v>0</v>
      </c>
      <c r="BJ272" s="169">
        <f>SUM($AF272:AH272)-SUM($AF304:AH304)-SUM($C304:E304)-SUM($BH304:BJ304)</f>
        <v>0</v>
      </c>
      <c r="BK272" s="169">
        <f>SUM($AF272:AI272)-SUM($AF304:AI304)-SUM($C304:F304)-SUM($BH304:BK304)</f>
        <v>0</v>
      </c>
      <c r="BL272" s="169">
        <f>SUM($AF272:AJ272)-SUM($AF304:AJ304)-SUM($C304:G304)-SUM($BH304:BL304)</f>
        <v>0</v>
      </c>
      <c r="BM272" s="169">
        <f>SUM($AF272:AK272)-SUM($AF304:AK304)-SUM($C304:H304)-SUM($BH304:BM304)</f>
        <v>0</v>
      </c>
      <c r="BN272" s="169">
        <f>SUM($AF272:AL272)-SUM($AF304:AL304)-SUM($C304:I304)-SUM($BH304:BN304)</f>
        <v>0</v>
      </c>
      <c r="BO272" s="169">
        <f>SUM($AF272:AM272)-SUM($AF304:AM304)-SUM($C304:J304)-SUM($BH304:BO304)</f>
        <v>0</v>
      </c>
      <c r="BP272" s="169">
        <f>SUM($AF272:AN272)-SUM($AF304:AN304)-SUM($C304:K304)-SUM($BH304:BP304)</f>
        <v>0</v>
      </c>
      <c r="BQ272" s="169">
        <f>SUM($AF272:AO272)-SUM($AF304:AO304)-SUM($C304:L304)-SUM($BH304:BQ304)</f>
        <v>0</v>
      </c>
      <c r="BR272" s="169">
        <f>SUM($AF272:AP272)-SUM($AF304:AP304)-SUM($C304:M304)-SUM($BH304:BR304)</f>
        <v>0</v>
      </c>
      <c r="BS272" s="169">
        <f>SUM($AF272:AQ272)-SUM($AF304:AQ304)-SUM($C304:N304)-SUM($BH304:BS304)</f>
        <v>0</v>
      </c>
      <c r="BT272" s="169">
        <f>SUM($AF272:AR272)-SUM($AF304:AR304)-SUM($C304:O304)-SUM($BH304:BT304)</f>
        <v>0</v>
      </c>
      <c r="BU272" s="169">
        <f>SUM($AF272:AS272)-SUM($AF304:AS304)-SUM($C304:P304)-SUM($BH304:BU304)</f>
        <v>0</v>
      </c>
      <c r="BV272" s="169">
        <f>SUM($AF272:AT272)-SUM($AF304:AT304)-SUM($C304:Q304)-SUM($BH304:BV304)</f>
        <v>0</v>
      </c>
      <c r="BW272" s="169">
        <f>SUM($AF272:AU272)-SUM($AF304:AU304)-SUM($C304:R304)-SUM($BH304:BW304)</f>
        <v>0</v>
      </c>
      <c r="BX272" s="169">
        <f>SUM($AF272:AV272)-SUM($AF304:AV304)-SUM($C304:S304)-SUM($BH304:BX304)</f>
        <v>0</v>
      </c>
      <c r="BY272" s="169">
        <f>SUM($AF272:AW272)-SUM($AF304:AW304)-SUM($C304:T304)-SUM($BH304:BY304)</f>
        <v>0</v>
      </c>
      <c r="BZ272" s="169">
        <f>SUM($AF272:AX272)-SUM($AF304:AX304)-SUM($C304:U304)-SUM($BH304:BZ304)</f>
        <v>0</v>
      </c>
      <c r="CA272" s="169">
        <f>SUM($AF272:AY272)-SUM($AF304:AY304)-SUM($C304:V304)-SUM($BH304:CA304)</f>
        <v>0</v>
      </c>
      <c r="CB272" s="169">
        <f>SUM($AF272:AZ272)-SUM($AF304:AZ304)-SUM($C304:W304)-SUM($BH304:CB304)</f>
        <v>0</v>
      </c>
      <c r="CC272" s="169">
        <f>SUM($AF272:BA272)-SUM($AF304:BA304)-SUM($C304:X304)-SUM($BH304:CC304)</f>
        <v>0</v>
      </c>
      <c r="CD272" s="169">
        <f>SUM($AF272:BB272)-SUM($AF304:BB304)-SUM($C304:Y304)-SUM($BH304:CD304)</f>
        <v>0</v>
      </c>
      <c r="CE272" s="169">
        <f>SUM($AF272:BC272)-SUM($AF304:BC304)-SUM($C304:Z304)-SUM($BH304:CE304)</f>
        <v>0</v>
      </c>
      <c r="CF272" s="169">
        <f>SUM($AF272:BD272)-SUM($AF304:BD304)-SUM($C304:AA304)-SUM($BH304:CF304)</f>
        <v>0</v>
      </c>
      <c r="CG272" s="169">
        <f>SUM($AF272:BE272)-SUM($AF304:BE304)-SUM($C304:AB304)-SUM($BH304:CG304)</f>
        <v>0</v>
      </c>
      <c r="CH272" s="52"/>
      <c r="CI272" s="52"/>
      <c r="CJ272" s="67"/>
      <c r="CK272" s="67"/>
      <c r="CL272" s="67">
        <f>1-E272</f>
        <v>1</v>
      </c>
      <c r="CM272" s="67">
        <f>1-F272</f>
        <v>0.99818451299999988</v>
      </c>
      <c r="CN272" s="67">
        <f>1-G272</f>
        <v>0.99817273899999992</v>
      </c>
      <c r="CO272" s="67">
        <f>1-H272</f>
        <v>0.99816096499999996</v>
      </c>
      <c r="CP272" s="67">
        <f t="shared" si="194"/>
        <v>0.99814919099999988</v>
      </c>
      <c r="CQ272" s="67">
        <f t="shared" si="195"/>
        <v>0.99694921749999998</v>
      </c>
      <c r="CR272" s="67">
        <f t="shared" si="196"/>
        <v>0.99692993249999995</v>
      </c>
      <c r="CS272" s="67">
        <f t="shared" si="197"/>
        <v>0.99691064750000002</v>
      </c>
      <c r="CT272" s="67">
        <f t="shared" si="198"/>
        <v>0.99689136249999999</v>
      </c>
      <c r="CU272" s="67">
        <f t="shared" si="199"/>
        <v>0.99687207749999995</v>
      </c>
      <c r="CV272" s="67">
        <f t="shared" si="200"/>
        <v>0.9958589375000001</v>
      </c>
      <c r="CW272" s="67">
        <f t="shared" si="201"/>
        <v>0.9958335625000001</v>
      </c>
      <c r="CX272" s="67">
        <f t="shared" si="202"/>
        <v>0.99580818750000011</v>
      </c>
      <c r="CY272" s="67">
        <f t="shared" si="203"/>
        <v>0.99578281250000011</v>
      </c>
      <c r="CZ272" s="67">
        <f t="shared" si="204"/>
        <v>0.99575743750000012</v>
      </c>
      <c r="DA272" s="67">
        <f t="shared" si="205"/>
        <v>0.99465654225000011</v>
      </c>
      <c r="DB272" s="67">
        <f t="shared" si="206"/>
        <v>0.99462477275000005</v>
      </c>
      <c r="DC272" s="67">
        <f t="shared" si="207"/>
        <v>0.99459300325000011</v>
      </c>
      <c r="DD272" s="67">
        <f t="shared" si="208"/>
        <v>0.99456123375000005</v>
      </c>
      <c r="DE272" s="67">
        <f t="shared" si="209"/>
        <v>0.99452946425000011</v>
      </c>
      <c r="DF272" s="67">
        <f t="shared" si="210"/>
        <v>0.9940002537999999</v>
      </c>
      <c r="DG272" s="67">
        <f t="shared" si="211"/>
        <v>0.99397309848999993</v>
      </c>
      <c r="DH272" s="67">
        <f t="shared" si="212"/>
        <v>0.99394733575999994</v>
      </c>
      <c r="DI272" s="67">
        <f t="shared" si="213"/>
        <v>0.99392296560999993</v>
      </c>
      <c r="DM272" s="188" t="str">
        <f t="shared" si="216"/>
        <v/>
      </c>
      <c r="DN272" s="188" t="str">
        <f t="shared" si="217"/>
        <v/>
      </c>
      <c r="DO272" s="188" t="str">
        <f t="shared" si="218"/>
        <v/>
      </c>
      <c r="DP272" s="188" t="str">
        <f t="shared" si="219"/>
        <v/>
      </c>
      <c r="DQ272" s="188" t="str">
        <f t="shared" si="220"/>
        <v/>
      </c>
      <c r="DR272" s="188" t="str">
        <f t="shared" si="221"/>
        <v/>
      </c>
      <c r="DS272" s="188" t="str">
        <f t="shared" si="222"/>
        <v/>
      </c>
      <c r="DT272" s="188" t="str">
        <f t="shared" si="223"/>
        <v/>
      </c>
      <c r="DU272" s="188" t="str">
        <f t="shared" si="224"/>
        <v/>
      </c>
      <c r="DV272" s="188" t="str">
        <f t="shared" si="225"/>
        <v/>
      </c>
      <c r="DW272" s="188" t="str">
        <f t="shared" si="226"/>
        <v/>
      </c>
      <c r="DX272" s="188" t="str">
        <f t="shared" si="227"/>
        <v/>
      </c>
      <c r="DY272" s="188" t="str">
        <f t="shared" si="228"/>
        <v/>
      </c>
      <c r="DZ272" s="188" t="str">
        <f t="shared" si="229"/>
        <v/>
      </c>
      <c r="EA272" s="188" t="str">
        <f t="shared" si="230"/>
        <v/>
      </c>
      <c r="EB272" s="188" t="str">
        <f t="shared" si="231"/>
        <v/>
      </c>
      <c r="EC272" s="188" t="str">
        <f t="shared" si="232"/>
        <v/>
      </c>
      <c r="ED272" s="188" t="str">
        <f t="shared" si="233"/>
        <v/>
      </c>
      <c r="EE272" s="188" t="str">
        <f t="shared" si="234"/>
        <v/>
      </c>
      <c r="EF272" s="188" t="str">
        <f t="shared" si="235"/>
        <v/>
      </c>
      <c r="EG272" s="188" t="str">
        <f t="shared" si="236"/>
        <v/>
      </c>
      <c r="EH272" s="188" t="str">
        <f t="shared" si="237"/>
        <v/>
      </c>
      <c r="EI272" s="188" t="str">
        <f t="shared" si="238"/>
        <v/>
      </c>
      <c r="EJ272" s="188" t="str">
        <f t="shared" si="239"/>
        <v/>
      </c>
      <c r="EK272" s="188" t="str">
        <f t="shared" si="240"/>
        <v/>
      </c>
    </row>
    <row r="273" spans="1:141" x14ac:dyDescent="0.3">
      <c r="A273" s="52"/>
      <c r="B273" s="1">
        <v>4</v>
      </c>
      <c r="C273" s="155"/>
      <c r="D273" s="155"/>
      <c r="E273" s="155"/>
      <c r="F273" s="155"/>
      <c r="G273" s="155">
        <f t="shared" ref="G273:AB273" si="242">VLOOKUP(F80,CHDinc,$A$4,FALSE)*(1+((VLOOKUP(F80,CHDrisk,$A$4,FALSE)-1)*MAX(0,AI112-BaselineBMI)))</f>
        <v>1.8154870000000782E-3</v>
      </c>
      <c r="H273" s="155">
        <f t="shared" si="242"/>
        <v>1.8272610000000791E-3</v>
      </c>
      <c r="I273" s="155">
        <f t="shared" si="242"/>
        <v>1.8390350000000795E-3</v>
      </c>
      <c r="J273" s="155">
        <f t="shared" si="242"/>
        <v>1.8508090000000801E-3</v>
      </c>
      <c r="K273" s="155">
        <f t="shared" si="242"/>
        <v>3.0507825000000207E-3</v>
      </c>
      <c r="L273" s="155">
        <f t="shared" si="242"/>
        <v>3.0700675000000215E-3</v>
      </c>
      <c r="M273" s="155">
        <f t="shared" si="242"/>
        <v>3.0893525000000215E-3</v>
      </c>
      <c r="N273" s="155">
        <f t="shared" si="242"/>
        <v>3.1086375000000219E-3</v>
      </c>
      <c r="O273" s="155">
        <f t="shared" si="242"/>
        <v>3.1279225000000214E-3</v>
      </c>
      <c r="P273" s="155">
        <f t="shared" si="242"/>
        <v>4.141062499999913E-3</v>
      </c>
      <c r="Q273" s="155">
        <f t="shared" si="242"/>
        <v>4.1664374999999115E-3</v>
      </c>
      <c r="R273" s="155">
        <f t="shared" si="242"/>
        <v>4.1918124999999109E-3</v>
      </c>
      <c r="S273" s="155">
        <f t="shared" si="242"/>
        <v>4.2171874999999102E-3</v>
      </c>
      <c r="T273" s="155">
        <f t="shared" si="242"/>
        <v>4.2425624999999105E-3</v>
      </c>
      <c r="U273" s="155">
        <f t="shared" si="242"/>
        <v>5.3434577499999426E-3</v>
      </c>
      <c r="V273" s="155">
        <f t="shared" si="242"/>
        <v>5.3752272499999441E-3</v>
      </c>
      <c r="W273" s="155">
        <f t="shared" si="242"/>
        <v>5.4069967499999431E-3</v>
      </c>
      <c r="X273" s="155">
        <f t="shared" si="242"/>
        <v>5.4387662499999455E-3</v>
      </c>
      <c r="Y273" s="155">
        <f t="shared" si="242"/>
        <v>5.4705357499999436E-3</v>
      </c>
      <c r="Z273" s="155">
        <f t="shared" si="242"/>
        <v>5.9997462000000524E-3</v>
      </c>
      <c r="AA273" s="155">
        <f t="shared" si="242"/>
        <v>6.026901510000052E-3</v>
      </c>
      <c r="AB273" s="155">
        <f t="shared" si="242"/>
        <v>6.0526642400000521E-3</v>
      </c>
      <c r="AC273" s="155"/>
      <c r="AD273" s="155"/>
      <c r="AE273" s="155"/>
      <c r="AF273" s="155"/>
      <c r="AG273" s="174">
        <f>D273*D46*PRODUCT($CJ273:CJ273)</f>
        <v>0</v>
      </c>
      <c r="AH273" s="174">
        <f>E273*E46*PRODUCT($CJ273:CK273)</f>
        <v>0</v>
      </c>
      <c r="AI273" s="174">
        <f>F273*F46*PRODUCT($CJ273:CL273)</f>
        <v>0</v>
      </c>
      <c r="AJ273" s="174">
        <f>G273*G46*PRODUCT($CJ273:CM273)</f>
        <v>0</v>
      </c>
      <c r="AK273" s="174">
        <f>H273*H46*PRODUCT($CJ273:CN273)</f>
        <v>0</v>
      </c>
      <c r="AL273" s="174">
        <f>I273*I46*PRODUCT($CJ273:CO273)</f>
        <v>0</v>
      </c>
      <c r="AM273" s="174">
        <f>J273*J46*PRODUCT($CJ273:CP273)</f>
        <v>0</v>
      </c>
      <c r="AN273" s="174">
        <f>K273*K46*PRODUCT($CJ273:CQ273)</f>
        <v>0</v>
      </c>
      <c r="AO273" s="174">
        <f>L273*L46*PRODUCT($CJ273:CR273)</f>
        <v>0</v>
      </c>
      <c r="AP273" s="174">
        <f>M273*M46*PRODUCT($CJ273:CS273)</f>
        <v>0</v>
      </c>
      <c r="AQ273" s="174">
        <f>N273*N46*PRODUCT($CJ273:CT273)</f>
        <v>0</v>
      </c>
      <c r="AR273" s="174">
        <f>O273*O46*PRODUCT($CJ273:CU273)</f>
        <v>0</v>
      </c>
      <c r="AS273" s="174">
        <f>P273*P46*PRODUCT($CJ273:CV273)</f>
        <v>0</v>
      </c>
      <c r="AT273" s="174">
        <f>Q273*Q46*PRODUCT($CJ273:CW273)</f>
        <v>0</v>
      </c>
      <c r="AU273" s="174">
        <f>R273*R46*PRODUCT($CJ273:CX273)</f>
        <v>0</v>
      </c>
      <c r="AV273" s="174">
        <f>S273*S46*PRODUCT($CJ273:CY273)</f>
        <v>0</v>
      </c>
      <c r="AW273" s="174">
        <f>T273*T46*PRODUCT($CJ273:CZ273)</f>
        <v>0</v>
      </c>
      <c r="AX273" s="174">
        <f>U273*U46*PRODUCT($CJ273:DA273)</f>
        <v>0</v>
      </c>
      <c r="AY273" s="174">
        <f>V273*V46*PRODUCT($CJ273:DB273)</f>
        <v>0</v>
      </c>
      <c r="AZ273" s="174">
        <f>W273*W46*PRODUCT($CJ273:DC273)</f>
        <v>0</v>
      </c>
      <c r="BA273" s="174">
        <f>X273*X46*PRODUCT($CJ273:DD273)</f>
        <v>0</v>
      </c>
      <c r="BB273" s="174">
        <f>Y273*Y46*PRODUCT($CJ273:DE273)</f>
        <v>0</v>
      </c>
      <c r="BC273" s="174">
        <f>Z273*Z46*PRODUCT($CJ273:DF273)</f>
        <v>0</v>
      </c>
      <c r="BD273" s="174">
        <f>AA273*AA46*PRODUCT($CJ273:DG273)</f>
        <v>0</v>
      </c>
      <c r="BE273" s="174">
        <f>AB273*AB46*PRODUCT($CJ273:DH273)</f>
        <v>0</v>
      </c>
      <c r="BF273" s="93"/>
      <c r="BG273" s="93"/>
      <c r="BH273" s="93"/>
      <c r="BI273" s="169">
        <f>SUM($AF273:AG273)-SUM($AF305:AG305)-SUM($C305:D305)-SUM($BH305:BI305)</f>
        <v>0</v>
      </c>
      <c r="BJ273" s="169">
        <f>SUM($AF273:AH273)-SUM($AF305:AH305)-SUM($C305:E305)-SUM($BH305:BJ305)</f>
        <v>0</v>
      </c>
      <c r="BK273" s="169">
        <f>SUM($AF273:AI273)-SUM($AF305:AI305)-SUM($C305:F305)-SUM($BH305:BK305)</f>
        <v>0</v>
      </c>
      <c r="BL273" s="169">
        <f>SUM($AF273:AJ273)-SUM($AF305:AJ305)-SUM($C305:G305)-SUM($BH305:BL305)</f>
        <v>0</v>
      </c>
      <c r="BM273" s="169">
        <f>SUM($AF273:AK273)-SUM($AF305:AK305)-SUM($C305:H305)-SUM($BH305:BM305)</f>
        <v>0</v>
      </c>
      <c r="BN273" s="169">
        <f>SUM($AF273:AL273)-SUM($AF305:AL305)-SUM($C305:I305)-SUM($BH305:BN305)</f>
        <v>0</v>
      </c>
      <c r="BO273" s="169">
        <f>SUM($AF273:AM273)-SUM($AF305:AM305)-SUM($C305:J305)-SUM($BH305:BO305)</f>
        <v>0</v>
      </c>
      <c r="BP273" s="169">
        <f>SUM($AF273:AN273)-SUM($AF305:AN305)-SUM($C305:K305)-SUM($BH305:BP305)</f>
        <v>0</v>
      </c>
      <c r="BQ273" s="169">
        <f>SUM($AF273:AO273)-SUM($AF305:AO305)-SUM($C305:L305)-SUM($BH305:BQ305)</f>
        <v>0</v>
      </c>
      <c r="BR273" s="169">
        <f>SUM($AF273:AP273)-SUM($AF305:AP305)-SUM($C305:M305)-SUM($BH305:BR305)</f>
        <v>0</v>
      </c>
      <c r="BS273" s="169">
        <f>SUM($AF273:AQ273)-SUM($AF305:AQ305)-SUM($C305:N305)-SUM($BH305:BS305)</f>
        <v>0</v>
      </c>
      <c r="BT273" s="169">
        <f>SUM($AF273:AR273)-SUM($AF305:AR305)-SUM($C305:O305)-SUM($BH305:BT305)</f>
        <v>0</v>
      </c>
      <c r="BU273" s="169">
        <f>SUM($AF273:AS273)-SUM($AF305:AS305)-SUM($C305:P305)-SUM($BH305:BU305)</f>
        <v>0</v>
      </c>
      <c r="BV273" s="169">
        <f>SUM($AF273:AT273)-SUM($AF305:AT305)-SUM($C305:Q305)-SUM($BH305:BV305)</f>
        <v>0</v>
      </c>
      <c r="BW273" s="169">
        <f>SUM($AF273:AU273)-SUM($AF305:AU305)-SUM($C305:R305)-SUM($BH305:BW305)</f>
        <v>0</v>
      </c>
      <c r="BX273" s="169">
        <f>SUM($AF273:AV273)-SUM($AF305:AV305)-SUM($C305:S305)-SUM($BH305:BX305)</f>
        <v>0</v>
      </c>
      <c r="BY273" s="169">
        <f>SUM($AF273:AW273)-SUM($AF305:AW305)-SUM($C305:T305)-SUM($BH305:BY305)</f>
        <v>0</v>
      </c>
      <c r="BZ273" s="169">
        <f>SUM($AF273:AX273)-SUM($AF305:AX305)-SUM($C305:U305)-SUM($BH305:BZ305)</f>
        <v>0</v>
      </c>
      <c r="CA273" s="169">
        <f>SUM($AF273:AY273)-SUM($AF305:AY305)-SUM($C305:V305)-SUM($BH305:CA305)</f>
        <v>0</v>
      </c>
      <c r="CB273" s="169">
        <f>SUM($AF273:AZ273)-SUM($AF305:AZ305)-SUM($C305:W305)-SUM($BH305:CB305)</f>
        <v>0</v>
      </c>
      <c r="CC273" s="169">
        <f>SUM($AF273:BA273)-SUM($AF305:BA305)-SUM($C305:X305)-SUM($BH305:CC305)</f>
        <v>0</v>
      </c>
      <c r="CD273" s="169">
        <f>SUM($AF273:BB273)-SUM($AF305:BB305)-SUM($C305:Y305)-SUM($BH305:CD305)</f>
        <v>0</v>
      </c>
      <c r="CE273" s="169">
        <f>SUM($AF273:BC273)-SUM($AF305:BC305)-SUM($C305:Z305)-SUM($BH305:CE305)</f>
        <v>0</v>
      </c>
      <c r="CF273" s="169">
        <f>SUM($AF273:BD273)-SUM($AF305:BD305)-SUM($C305:AA305)-SUM($BH305:CF305)</f>
        <v>0</v>
      </c>
      <c r="CG273" s="169">
        <f>SUM($AF273:BE273)-SUM($AF305:BE305)-SUM($C305:AB305)-SUM($BH305:CG305)</f>
        <v>0</v>
      </c>
      <c r="CH273" s="52"/>
      <c r="CI273" s="52"/>
      <c r="CJ273" s="67"/>
      <c r="CK273" s="67"/>
      <c r="CL273" s="67"/>
      <c r="CM273" s="67">
        <f>1-F273</f>
        <v>1</v>
      </c>
      <c r="CN273" s="67">
        <f>1-G273</f>
        <v>0.99818451299999988</v>
      </c>
      <c r="CO273" s="67">
        <f>1-H273</f>
        <v>0.99817273899999992</v>
      </c>
      <c r="CP273" s="67">
        <f t="shared" si="194"/>
        <v>0.99816096499999996</v>
      </c>
      <c r="CQ273" s="67">
        <f t="shared" si="195"/>
        <v>0.99814919099999988</v>
      </c>
      <c r="CR273" s="67">
        <f t="shared" si="196"/>
        <v>0.99694921749999998</v>
      </c>
      <c r="CS273" s="67">
        <f t="shared" si="197"/>
        <v>0.99692993249999995</v>
      </c>
      <c r="CT273" s="67">
        <f t="shared" si="198"/>
        <v>0.99691064750000002</v>
      </c>
      <c r="CU273" s="67">
        <f t="shared" si="199"/>
        <v>0.99689136249999999</v>
      </c>
      <c r="CV273" s="67">
        <f t="shared" si="200"/>
        <v>0.99687207749999995</v>
      </c>
      <c r="CW273" s="67">
        <f t="shared" si="201"/>
        <v>0.9958589375000001</v>
      </c>
      <c r="CX273" s="67">
        <f t="shared" si="202"/>
        <v>0.9958335625000001</v>
      </c>
      <c r="CY273" s="67">
        <f t="shared" si="203"/>
        <v>0.99580818750000011</v>
      </c>
      <c r="CZ273" s="67">
        <f t="shared" si="204"/>
        <v>0.99578281250000011</v>
      </c>
      <c r="DA273" s="67">
        <f t="shared" si="205"/>
        <v>0.99575743750000012</v>
      </c>
      <c r="DB273" s="67">
        <f t="shared" si="206"/>
        <v>0.99465654225000011</v>
      </c>
      <c r="DC273" s="67">
        <f t="shared" si="207"/>
        <v>0.99462477275000005</v>
      </c>
      <c r="DD273" s="67">
        <f t="shared" si="208"/>
        <v>0.99459300325000011</v>
      </c>
      <c r="DE273" s="67">
        <f t="shared" si="209"/>
        <v>0.99456123375000005</v>
      </c>
      <c r="DF273" s="67">
        <f t="shared" si="210"/>
        <v>0.99452946425000011</v>
      </c>
      <c r="DG273" s="67">
        <f t="shared" si="211"/>
        <v>0.9940002537999999</v>
      </c>
      <c r="DH273" s="67">
        <f t="shared" si="212"/>
        <v>0.99397309848999993</v>
      </c>
      <c r="DI273" s="67">
        <f t="shared" si="213"/>
        <v>0.99394733575999994</v>
      </c>
      <c r="DL273" s="67"/>
      <c r="DM273" s="188" t="str">
        <f t="shared" si="216"/>
        <v/>
      </c>
      <c r="DN273" s="188" t="str">
        <f t="shared" si="217"/>
        <v/>
      </c>
      <c r="DO273" s="188" t="str">
        <f t="shared" si="218"/>
        <v/>
      </c>
      <c r="DP273" s="188" t="str">
        <f t="shared" si="219"/>
        <v/>
      </c>
      <c r="DQ273" s="188" t="str">
        <f t="shared" si="220"/>
        <v/>
      </c>
      <c r="DR273" s="188" t="str">
        <f t="shared" si="221"/>
        <v/>
      </c>
      <c r="DS273" s="188" t="str">
        <f t="shared" si="222"/>
        <v/>
      </c>
      <c r="DT273" s="188" t="str">
        <f t="shared" si="223"/>
        <v/>
      </c>
      <c r="DU273" s="188" t="str">
        <f t="shared" si="224"/>
        <v/>
      </c>
      <c r="DV273" s="188" t="str">
        <f t="shared" si="225"/>
        <v/>
      </c>
      <c r="DW273" s="188" t="str">
        <f t="shared" si="226"/>
        <v/>
      </c>
      <c r="DX273" s="188" t="str">
        <f t="shared" si="227"/>
        <v/>
      </c>
      <c r="DY273" s="188" t="str">
        <f t="shared" si="228"/>
        <v/>
      </c>
      <c r="DZ273" s="188" t="str">
        <f t="shared" si="229"/>
        <v/>
      </c>
      <c r="EA273" s="188" t="str">
        <f t="shared" si="230"/>
        <v/>
      </c>
      <c r="EB273" s="188" t="str">
        <f t="shared" si="231"/>
        <v/>
      </c>
      <c r="EC273" s="188" t="str">
        <f t="shared" si="232"/>
        <v/>
      </c>
      <c r="ED273" s="188" t="str">
        <f t="shared" si="233"/>
        <v/>
      </c>
      <c r="EE273" s="188" t="str">
        <f t="shared" si="234"/>
        <v/>
      </c>
      <c r="EF273" s="188" t="str">
        <f t="shared" si="235"/>
        <v/>
      </c>
      <c r="EG273" s="188" t="str">
        <f t="shared" si="236"/>
        <v/>
      </c>
      <c r="EH273" s="188" t="str">
        <f t="shared" si="237"/>
        <v/>
      </c>
      <c r="EI273" s="188" t="str">
        <f t="shared" si="238"/>
        <v/>
      </c>
      <c r="EJ273" s="188" t="str">
        <f t="shared" si="239"/>
        <v/>
      </c>
      <c r="EK273" s="188" t="str">
        <f t="shared" si="240"/>
        <v/>
      </c>
    </row>
    <row r="274" spans="1:141" x14ac:dyDescent="0.3">
      <c r="B274" s="1">
        <v>5</v>
      </c>
      <c r="C274" s="155"/>
      <c r="D274" s="155"/>
      <c r="E274" s="155"/>
      <c r="F274" s="155"/>
      <c r="G274" s="155"/>
      <c r="H274" s="155">
        <f t="shared" ref="H274:AB274" si="243">VLOOKUP(G81,CHDinc,$A$4,FALSE)*(1+((VLOOKUP(G81,CHDrisk,$A$4,FALSE)-1)*MAX(0,AJ113-BaselineBMI)))</f>
        <v>1.8154870000000782E-3</v>
      </c>
      <c r="I274" s="155">
        <f t="shared" si="243"/>
        <v>1.8272610000000791E-3</v>
      </c>
      <c r="J274" s="155">
        <f t="shared" si="243"/>
        <v>1.8390350000000795E-3</v>
      </c>
      <c r="K274" s="155">
        <f t="shared" si="243"/>
        <v>1.8508090000000801E-3</v>
      </c>
      <c r="L274" s="155">
        <f t="shared" si="243"/>
        <v>3.0507825000000207E-3</v>
      </c>
      <c r="M274" s="155">
        <f t="shared" si="243"/>
        <v>3.0700675000000215E-3</v>
      </c>
      <c r="N274" s="155">
        <f t="shared" si="243"/>
        <v>3.0893525000000215E-3</v>
      </c>
      <c r="O274" s="155">
        <f t="shared" si="243"/>
        <v>3.1086375000000219E-3</v>
      </c>
      <c r="P274" s="155">
        <f t="shared" si="243"/>
        <v>3.1279225000000214E-3</v>
      </c>
      <c r="Q274" s="155">
        <f t="shared" si="243"/>
        <v>4.141062499999913E-3</v>
      </c>
      <c r="R274" s="155">
        <f t="shared" si="243"/>
        <v>4.1664374999999115E-3</v>
      </c>
      <c r="S274" s="155">
        <f t="shared" si="243"/>
        <v>4.1918124999999109E-3</v>
      </c>
      <c r="T274" s="155">
        <f t="shared" si="243"/>
        <v>4.2171874999999102E-3</v>
      </c>
      <c r="U274" s="155">
        <f t="shared" si="243"/>
        <v>4.2425624999999105E-3</v>
      </c>
      <c r="V274" s="155">
        <f t="shared" si="243"/>
        <v>5.3434577499999426E-3</v>
      </c>
      <c r="W274" s="155">
        <f t="shared" si="243"/>
        <v>5.3752272499999441E-3</v>
      </c>
      <c r="X274" s="155">
        <f t="shared" si="243"/>
        <v>5.4069967499999431E-3</v>
      </c>
      <c r="Y274" s="155">
        <f t="shared" si="243"/>
        <v>5.4387662499999455E-3</v>
      </c>
      <c r="Z274" s="155">
        <f t="shared" si="243"/>
        <v>5.4705357499999436E-3</v>
      </c>
      <c r="AA274" s="155">
        <f t="shared" si="243"/>
        <v>5.9997462000000524E-3</v>
      </c>
      <c r="AB274" s="155">
        <f t="shared" si="243"/>
        <v>6.026901510000052E-3</v>
      </c>
      <c r="AC274" s="155"/>
      <c r="AD274" s="155"/>
      <c r="AE274" s="155"/>
      <c r="AF274" s="155"/>
      <c r="AG274" s="174">
        <f>D274*D47*PRODUCT($CJ274:CJ274)</f>
        <v>0</v>
      </c>
      <c r="AH274" s="174">
        <f>E274*E47*PRODUCT($CJ274:CK274)</f>
        <v>0</v>
      </c>
      <c r="AI274" s="174">
        <f>F274*F47*PRODUCT($CJ274:CL274)</f>
        <v>0</v>
      </c>
      <c r="AJ274" s="174">
        <f>G274*G47*PRODUCT($CJ274:CM274)</f>
        <v>0</v>
      </c>
      <c r="AK274" s="174">
        <f>H274*H47*PRODUCT($CJ274:CN274)</f>
        <v>0</v>
      </c>
      <c r="AL274" s="174">
        <f>I274*I47*PRODUCT($CJ274:CO274)</f>
        <v>0</v>
      </c>
      <c r="AM274" s="174">
        <f>J274*J47*PRODUCT($CJ274:CP274)</f>
        <v>0</v>
      </c>
      <c r="AN274" s="174">
        <f>K274*K47*PRODUCT($CJ274:CQ274)</f>
        <v>0</v>
      </c>
      <c r="AO274" s="174">
        <f>L274*L47*PRODUCT($CJ274:CR274)</f>
        <v>0</v>
      </c>
      <c r="AP274" s="174">
        <f>M274*M47*PRODUCT($CJ274:CS274)</f>
        <v>0</v>
      </c>
      <c r="AQ274" s="174">
        <f>N274*N47*PRODUCT($CJ274:CT274)</f>
        <v>0</v>
      </c>
      <c r="AR274" s="174">
        <f>O274*O47*PRODUCT($CJ274:CU274)</f>
        <v>0</v>
      </c>
      <c r="AS274" s="174">
        <f>P274*P47*PRODUCT($CJ274:CV274)</f>
        <v>0</v>
      </c>
      <c r="AT274" s="174">
        <f>Q274*Q47*PRODUCT($CJ274:CW274)</f>
        <v>0</v>
      </c>
      <c r="AU274" s="174">
        <f>R274*R47*PRODUCT($CJ274:CX274)</f>
        <v>0</v>
      </c>
      <c r="AV274" s="174">
        <f>S274*S47*PRODUCT($CJ274:CY274)</f>
        <v>0</v>
      </c>
      <c r="AW274" s="174">
        <f>T274*T47*PRODUCT($CJ274:CZ274)</f>
        <v>0</v>
      </c>
      <c r="AX274" s="174">
        <f>U274*U47*PRODUCT($CJ274:DA274)</f>
        <v>0</v>
      </c>
      <c r="AY274" s="174">
        <f>V274*V47*PRODUCT($CJ274:DB274)</f>
        <v>0</v>
      </c>
      <c r="AZ274" s="174">
        <f>W274*W47*PRODUCT($CJ274:DC274)</f>
        <v>0</v>
      </c>
      <c r="BA274" s="174">
        <f>X274*X47*PRODUCT($CJ274:DD274)</f>
        <v>0</v>
      </c>
      <c r="BB274" s="174">
        <f>Y274*Y47*PRODUCT($CJ274:DE274)</f>
        <v>0</v>
      </c>
      <c r="BC274" s="174">
        <f>Z274*Z47*PRODUCT($CJ274:DF274)</f>
        <v>0</v>
      </c>
      <c r="BD274" s="174">
        <f>AA274*AA47*PRODUCT($CJ274:DG274)</f>
        <v>0</v>
      </c>
      <c r="BE274" s="174">
        <f>AB274*AB47*PRODUCT($CJ274:DH274)</f>
        <v>0</v>
      </c>
      <c r="BF274" s="93"/>
      <c r="BG274" s="93"/>
      <c r="BH274" s="93"/>
      <c r="BI274" s="169">
        <f>SUM($AF274:AG274)-SUM($AF306:AG306)-SUM($C306:D306)-SUM($BH306:BI306)</f>
        <v>0</v>
      </c>
      <c r="BJ274" s="169">
        <f>SUM($AF274:AH274)-SUM($AF306:AH306)-SUM($C306:E306)-SUM($BH306:BJ306)</f>
        <v>0</v>
      </c>
      <c r="BK274" s="169">
        <f>SUM($AF274:AI274)-SUM($AF306:AI306)-SUM($C306:F306)-SUM($BH306:BK306)</f>
        <v>0</v>
      </c>
      <c r="BL274" s="169">
        <f>SUM($AF274:AJ274)-SUM($AF306:AJ306)-SUM($C306:G306)-SUM($BH306:BL306)</f>
        <v>0</v>
      </c>
      <c r="BM274" s="169">
        <f>SUM($AF274:AK274)-SUM($AF306:AK306)-SUM($C306:H306)-SUM($BH306:BM306)</f>
        <v>0</v>
      </c>
      <c r="BN274" s="169">
        <f>SUM($AF274:AL274)-SUM($AF306:AL306)-SUM($C306:I306)-SUM($BH306:BN306)</f>
        <v>0</v>
      </c>
      <c r="BO274" s="169">
        <f>SUM($AF274:AM274)-SUM($AF306:AM306)-SUM($C306:J306)-SUM($BH306:BO306)</f>
        <v>0</v>
      </c>
      <c r="BP274" s="169">
        <f>SUM($AF274:AN274)-SUM($AF306:AN306)-SUM($C306:K306)-SUM($BH306:BP306)</f>
        <v>0</v>
      </c>
      <c r="BQ274" s="169">
        <f>SUM($AF274:AO274)-SUM($AF306:AO306)-SUM($C306:L306)-SUM($BH306:BQ306)</f>
        <v>0</v>
      </c>
      <c r="BR274" s="169">
        <f>SUM($AF274:AP274)-SUM($AF306:AP306)-SUM($C306:M306)-SUM($BH306:BR306)</f>
        <v>0</v>
      </c>
      <c r="BS274" s="169">
        <f>SUM($AF274:AQ274)-SUM($AF306:AQ306)-SUM($C306:N306)-SUM($BH306:BS306)</f>
        <v>0</v>
      </c>
      <c r="BT274" s="169">
        <f>SUM($AF274:AR274)-SUM($AF306:AR306)-SUM($C306:O306)-SUM($BH306:BT306)</f>
        <v>0</v>
      </c>
      <c r="BU274" s="169">
        <f>SUM($AF274:AS274)-SUM($AF306:AS306)-SUM($C306:P306)-SUM($BH306:BU306)</f>
        <v>0</v>
      </c>
      <c r="BV274" s="169">
        <f>SUM($AF274:AT274)-SUM($AF306:AT306)-SUM($C306:Q306)-SUM($BH306:BV306)</f>
        <v>0</v>
      </c>
      <c r="BW274" s="169">
        <f>SUM($AF274:AU274)-SUM($AF306:AU306)-SUM($C306:R306)-SUM($BH306:BW306)</f>
        <v>0</v>
      </c>
      <c r="BX274" s="169">
        <f>SUM($AF274:AV274)-SUM($AF306:AV306)-SUM($C306:S306)-SUM($BH306:BX306)</f>
        <v>0</v>
      </c>
      <c r="BY274" s="169">
        <f>SUM($AF274:AW274)-SUM($AF306:AW306)-SUM($C306:T306)-SUM($BH306:BY306)</f>
        <v>0</v>
      </c>
      <c r="BZ274" s="169">
        <f>SUM($AF274:AX274)-SUM($AF306:AX306)-SUM($C306:U306)-SUM($BH306:BZ306)</f>
        <v>0</v>
      </c>
      <c r="CA274" s="169">
        <f>SUM($AF274:AY274)-SUM($AF306:AY306)-SUM($C306:V306)-SUM($BH306:CA306)</f>
        <v>0</v>
      </c>
      <c r="CB274" s="169">
        <f>SUM($AF274:AZ274)-SUM($AF306:AZ306)-SUM($C306:W306)-SUM($BH306:CB306)</f>
        <v>0</v>
      </c>
      <c r="CC274" s="169">
        <f>SUM($AF274:BA274)-SUM($AF306:BA306)-SUM($C306:X306)-SUM($BH306:CC306)</f>
        <v>0</v>
      </c>
      <c r="CD274" s="169">
        <f>SUM($AF274:BB274)-SUM($AF306:BB306)-SUM($C306:Y306)-SUM($BH306:CD306)</f>
        <v>0</v>
      </c>
      <c r="CE274" s="169">
        <f>SUM($AF274:BC274)-SUM($AF306:BC306)-SUM($C306:Z306)-SUM($BH306:CE306)</f>
        <v>0</v>
      </c>
      <c r="CF274" s="169">
        <f>SUM($AF274:BD274)-SUM($AF306:BD306)-SUM($C306:AA306)-SUM($BH306:CF306)</f>
        <v>0</v>
      </c>
      <c r="CG274" s="169">
        <f>SUM($AF274:BE274)-SUM($AF306:BE306)-SUM($C306:AB306)-SUM($BH306:CG306)</f>
        <v>0</v>
      </c>
      <c r="CH274" s="52"/>
      <c r="CI274" s="52"/>
      <c r="CJ274" s="67"/>
      <c r="CK274" s="67"/>
      <c r="CL274" s="67"/>
      <c r="CM274" s="67"/>
      <c r="CN274" s="67">
        <f>1-G274</f>
        <v>1</v>
      </c>
      <c r="CO274" s="67">
        <f>1-H274</f>
        <v>0.99818451299999988</v>
      </c>
      <c r="CP274" s="67">
        <f t="shared" si="194"/>
        <v>0.99817273899999992</v>
      </c>
      <c r="CQ274" s="67">
        <f t="shared" si="195"/>
        <v>0.99816096499999996</v>
      </c>
      <c r="CR274" s="67">
        <f t="shared" si="196"/>
        <v>0.99814919099999988</v>
      </c>
      <c r="CS274" s="67">
        <f t="shared" si="197"/>
        <v>0.99694921749999998</v>
      </c>
      <c r="CT274" s="67">
        <f t="shared" si="198"/>
        <v>0.99692993249999995</v>
      </c>
      <c r="CU274" s="67">
        <f t="shared" si="199"/>
        <v>0.99691064750000002</v>
      </c>
      <c r="CV274" s="67">
        <f t="shared" si="200"/>
        <v>0.99689136249999999</v>
      </c>
      <c r="CW274" s="67">
        <f t="shared" si="201"/>
        <v>0.99687207749999995</v>
      </c>
      <c r="CX274" s="67">
        <f t="shared" si="202"/>
        <v>0.9958589375000001</v>
      </c>
      <c r="CY274" s="67">
        <f t="shared" si="203"/>
        <v>0.9958335625000001</v>
      </c>
      <c r="CZ274" s="67">
        <f t="shared" si="204"/>
        <v>0.99580818750000011</v>
      </c>
      <c r="DA274" s="67">
        <f t="shared" si="205"/>
        <v>0.99578281250000011</v>
      </c>
      <c r="DB274" s="67">
        <f t="shared" si="206"/>
        <v>0.99575743750000012</v>
      </c>
      <c r="DC274" s="67">
        <f t="shared" si="207"/>
        <v>0.99465654225000011</v>
      </c>
      <c r="DD274" s="67">
        <f t="shared" si="208"/>
        <v>0.99462477275000005</v>
      </c>
      <c r="DE274" s="67">
        <f t="shared" si="209"/>
        <v>0.99459300325000011</v>
      </c>
      <c r="DF274" s="67">
        <f t="shared" si="210"/>
        <v>0.99456123375000005</v>
      </c>
      <c r="DG274" s="67">
        <f t="shared" si="211"/>
        <v>0.99452946425000011</v>
      </c>
      <c r="DH274" s="67">
        <f t="shared" si="212"/>
        <v>0.9940002537999999</v>
      </c>
      <c r="DI274" s="67">
        <f t="shared" si="213"/>
        <v>0.99397309848999993</v>
      </c>
      <c r="DM274" s="188" t="str">
        <f t="shared" si="216"/>
        <v/>
      </c>
      <c r="DN274" s="188" t="str">
        <f t="shared" si="217"/>
        <v/>
      </c>
      <c r="DO274" s="188" t="str">
        <f t="shared" si="218"/>
        <v/>
      </c>
      <c r="DP274" s="188" t="str">
        <f t="shared" si="219"/>
        <v/>
      </c>
      <c r="DQ274" s="188" t="str">
        <f t="shared" si="220"/>
        <v/>
      </c>
      <c r="DR274" s="188" t="str">
        <f t="shared" si="221"/>
        <v/>
      </c>
      <c r="DS274" s="188" t="str">
        <f t="shared" si="222"/>
        <v/>
      </c>
      <c r="DT274" s="188" t="str">
        <f t="shared" si="223"/>
        <v/>
      </c>
      <c r="DU274" s="188" t="str">
        <f t="shared" si="224"/>
        <v/>
      </c>
      <c r="DV274" s="188" t="str">
        <f t="shared" si="225"/>
        <v/>
      </c>
      <c r="DW274" s="188" t="str">
        <f t="shared" si="226"/>
        <v/>
      </c>
      <c r="DX274" s="188" t="str">
        <f t="shared" si="227"/>
        <v/>
      </c>
      <c r="DY274" s="188" t="str">
        <f t="shared" si="228"/>
        <v/>
      </c>
      <c r="DZ274" s="188" t="str">
        <f t="shared" si="229"/>
        <v/>
      </c>
      <c r="EA274" s="188" t="str">
        <f t="shared" si="230"/>
        <v/>
      </c>
      <c r="EB274" s="188" t="str">
        <f t="shared" si="231"/>
        <v/>
      </c>
      <c r="EC274" s="188" t="str">
        <f t="shared" si="232"/>
        <v/>
      </c>
      <c r="ED274" s="188" t="str">
        <f t="shared" si="233"/>
        <v/>
      </c>
      <c r="EE274" s="188" t="str">
        <f t="shared" si="234"/>
        <v/>
      </c>
      <c r="EF274" s="188" t="str">
        <f t="shared" si="235"/>
        <v/>
      </c>
      <c r="EG274" s="188" t="str">
        <f t="shared" si="236"/>
        <v/>
      </c>
      <c r="EH274" s="188" t="str">
        <f t="shared" si="237"/>
        <v/>
      </c>
      <c r="EI274" s="188" t="str">
        <f t="shared" si="238"/>
        <v/>
      </c>
      <c r="EJ274" s="188" t="str">
        <f t="shared" si="239"/>
        <v/>
      </c>
      <c r="EK274" s="188" t="str">
        <f t="shared" si="240"/>
        <v/>
      </c>
    </row>
    <row r="275" spans="1:141" x14ac:dyDescent="0.3">
      <c r="B275" s="1">
        <v>6</v>
      </c>
      <c r="C275" s="155"/>
      <c r="D275" s="155"/>
      <c r="E275" s="155"/>
      <c r="F275" s="155"/>
      <c r="G275" s="155"/>
      <c r="H275" s="155"/>
      <c r="I275" s="155">
        <f t="shared" ref="I275:AB275" si="244">VLOOKUP(H82,CHDinc,$A$4,FALSE)*(1+((VLOOKUP(H82,CHDrisk,$A$4,FALSE)-1)*MAX(0,AK114-BaselineBMI)))</f>
        <v>1.8154870000000782E-3</v>
      </c>
      <c r="J275" s="155">
        <f t="shared" si="244"/>
        <v>1.8272610000000791E-3</v>
      </c>
      <c r="K275" s="155">
        <f t="shared" si="244"/>
        <v>1.8390350000000795E-3</v>
      </c>
      <c r="L275" s="155">
        <f t="shared" si="244"/>
        <v>1.8508090000000801E-3</v>
      </c>
      <c r="M275" s="155">
        <f t="shared" si="244"/>
        <v>3.0507825000000207E-3</v>
      </c>
      <c r="N275" s="155">
        <f t="shared" si="244"/>
        <v>3.0700675000000215E-3</v>
      </c>
      <c r="O275" s="155">
        <f t="shared" si="244"/>
        <v>3.0893525000000215E-3</v>
      </c>
      <c r="P275" s="155">
        <f t="shared" si="244"/>
        <v>3.1086375000000219E-3</v>
      </c>
      <c r="Q275" s="155">
        <f t="shared" si="244"/>
        <v>3.1279225000000214E-3</v>
      </c>
      <c r="R275" s="155">
        <f t="shared" si="244"/>
        <v>4.141062499999913E-3</v>
      </c>
      <c r="S275" s="155">
        <f t="shared" si="244"/>
        <v>4.1664374999999115E-3</v>
      </c>
      <c r="T275" s="155">
        <f t="shared" si="244"/>
        <v>4.1918124999999109E-3</v>
      </c>
      <c r="U275" s="155">
        <f t="shared" si="244"/>
        <v>4.2171874999999102E-3</v>
      </c>
      <c r="V275" s="155">
        <f t="shared" si="244"/>
        <v>4.2425624999999105E-3</v>
      </c>
      <c r="W275" s="155">
        <f t="shared" si="244"/>
        <v>5.3434577499999426E-3</v>
      </c>
      <c r="X275" s="155">
        <f t="shared" si="244"/>
        <v>5.3752272499999441E-3</v>
      </c>
      <c r="Y275" s="155">
        <f t="shared" si="244"/>
        <v>5.4069967499999431E-3</v>
      </c>
      <c r="Z275" s="155">
        <f t="shared" si="244"/>
        <v>5.4387662499999455E-3</v>
      </c>
      <c r="AA275" s="155">
        <f t="shared" si="244"/>
        <v>5.4705357499999436E-3</v>
      </c>
      <c r="AB275" s="155">
        <f t="shared" si="244"/>
        <v>5.9997462000000524E-3</v>
      </c>
      <c r="AC275" s="155"/>
      <c r="AD275" s="155"/>
      <c r="AE275" s="155"/>
      <c r="AF275" s="155"/>
      <c r="AG275" s="174">
        <f>D275*D48*PRODUCT($CJ275:CJ275)</f>
        <v>0</v>
      </c>
      <c r="AH275" s="174">
        <f>E275*E48*PRODUCT($CJ275:CK275)</f>
        <v>0</v>
      </c>
      <c r="AI275" s="174">
        <f>F275*F48*PRODUCT($CJ275:CL275)</f>
        <v>0</v>
      </c>
      <c r="AJ275" s="174">
        <f>G275*G48*PRODUCT($CJ275:CM275)</f>
        <v>0</v>
      </c>
      <c r="AK275" s="174">
        <f>H275*H48*PRODUCT($CJ275:CN275)</f>
        <v>0</v>
      </c>
      <c r="AL275" s="174">
        <f>I275*I48*PRODUCT($CJ275:CO275)</f>
        <v>0</v>
      </c>
      <c r="AM275" s="174">
        <f>J275*J48*PRODUCT($CJ275:CP275)</f>
        <v>0</v>
      </c>
      <c r="AN275" s="174">
        <f>K275*K48*PRODUCT($CJ275:CQ275)</f>
        <v>0</v>
      </c>
      <c r="AO275" s="174">
        <f>L275*L48*PRODUCT($CJ275:CR275)</f>
        <v>0</v>
      </c>
      <c r="AP275" s="174">
        <f>M275*M48*PRODUCT($CJ275:CS275)</f>
        <v>0</v>
      </c>
      <c r="AQ275" s="174">
        <f>N275*N48*PRODUCT($CJ275:CT275)</f>
        <v>0</v>
      </c>
      <c r="AR275" s="174">
        <f>O275*O48*PRODUCT($CJ275:CU275)</f>
        <v>0</v>
      </c>
      <c r="AS275" s="174">
        <f>P275*P48*PRODUCT($CJ275:CV275)</f>
        <v>0</v>
      </c>
      <c r="AT275" s="174">
        <f>Q275*Q48*PRODUCT($CJ275:CW275)</f>
        <v>0</v>
      </c>
      <c r="AU275" s="174">
        <f>R275*R48*PRODUCT($CJ275:CX275)</f>
        <v>0</v>
      </c>
      <c r="AV275" s="174">
        <f>S275*S48*PRODUCT($CJ275:CY275)</f>
        <v>0</v>
      </c>
      <c r="AW275" s="174">
        <f>T275*T48*PRODUCT($CJ275:CZ275)</f>
        <v>0</v>
      </c>
      <c r="AX275" s="174">
        <f>U275*U48*PRODUCT($CJ275:DA275)</f>
        <v>0</v>
      </c>
      <c r="AY275" s="174">
        <f>V275*V48*PRODUCT($CJ275:DB275)</f>
        <v>0</v>
      </c>
      <c r="AZ275" s="174">
        <f>W275*W48*PRODUCT($CJ275:DC275)</f>
        <v>0</v>
      </c>
      <c r="BA275" s="174">
        <f>X275*X48*PRODUCT($CJ275:DD275)</f>
        <v>0</v>
      </c>
      <c r="BB275" s="174">
        <f>Y275*Y48*PRODUCT($CJ275:DE275)</f>
        <v>0</v>
      </c>
      <c r="BC275" s="174">
        <f>Z275*Z48*PRODUCT($CJ275:DF275)</f>
        <v>0</v>
      </c>
      <c r="BD275" s="174">
        <f>AA275*AA48*PRODUCT($CJ275:DG275)</f>
        <v>0</v>
      </c>
      <c r="BE275" s="174">
        <f>AB275*AB48*PRODUCT($CJ275:DH275)</f>
        <v>0</v>
      </c>
      <c r="BF275" s="93"/>
      <c r="BG275" s="93"/>
      <c r="BH275" s="93"/>
      <c r="BI275" s="169">
        <f>SUM($AF275:AG275)-SUM($AF307:AG307)-SUM($C307:D307)-SUM($BH307:BI307)</f>
        <v>0</v>
      </c>
      <c r="BJ275" s="169">
        <f>SUM($AF275:AH275)-SUM($AF307:AH307)-SUM($C307:E307)-SUM($BH307:BJ307)</f>
        <v>0</v>
      </c>
      <c r="BK275" s="169">
        <f>SUM($AF275:AI275)-SUM($AF307:AI307)-SUM($C307:F307)-SUM($BH307:BK307)</f>
        <v>0</v>
      </c>
      <c r="BL275" s="169">
        <f>SUM($AF275:AJ275)-SUM($AF307:AJ307)-SUM($C307:G307)-SUM($BH307:BL307)</f>
        <v>0</v>
      </c>
      <c r="BM275" s="169">
        <f>SUM($AF275:AK275)-SUM($AF307:AK307)-SUM($C307:H307)-SUM($BH307:BM307)</f>
        <v>0</v>
      </c>
      <c r="BN275" s="169">
        <f>SUM($AF275:AL275)-SUM($AF307:AL307)-SUM($C307:I307)-SUM($BH307:BN307)</f>
        <v>0</v>
      </c>
      <c r="BO275" s="169">
        <f>SUM($AF275:AM275)-SUM($AF307:AM307)-SUM($C307:J307)-SUM($BH307:BO307)</f>
        <v>0</v>
      </c>
      <c r="BP275" s="169">
        <f>SUM($AF275:AN275)-SUM($AF307:AN307)-SUM($C307:K307)-SUM($BH307:BP307)</f>
        <v>0</v>
      </c>
      <c r="BQ275" s="169">
        <f>SUM($AF275:AO275)-SUM($AF307:AO307)-SUM($C307:L307)-SUM($BH307:BQ307)</f>
        <v>0</v>
      </c>
      <c r="BR275" s="169">
        <f>SUM($AF275:AP275)-SUM($AF307:AP307)-SUM($C307:M307)-SUM($BH307:BR307)</f>
        <v>0</v>
      </c>
      <c r="BS275" s="169">
        <f>SUM($AF275:AQ275)-SUM($AF307:AQ307)-SUM($C307:N307)-SUM($BH307:BS307)</f>
        <v>0</v>
      </c>
      <c r="BT275" s="169">
        <f>SUM($AF275:AR275)-SUM($AF307:AR307)-SUM($C307:O307)-SUM($BH307:BT307)</f>
        <v>0</v>
      </c>
      <c r="BU275" s="169">
        <f>SUM($AF275:AS275)-SUM($AF307:AS307)-SUM($C307:P307)-SUM($BH307:BU307)</f>
        <v>0</v>
      </c>
      <c r="BV275" s="169">
        <f>SUM($AF275:AT275)-SUM($AF307:AT307)-SUM($C307:Q307)-SUM($BH307:BV307)</f>
        <v>0</v>
      </c>
      <c r="BW275" s="169">
        <f>SUM($AF275:AU275)-SUM($AF307:AU307)-SUM($C307:R307)-SUM($BH307:BW307)</f>
        <v>0</v>
      </c>
      <c r="BX275" s="169">
        <f>SUM($AF275:AV275)-SUM($AF307:AV307)-SUM($C307:S307)-SUM($BH307:BX307)</f>
        <v>0</v>
      </c>
      <c r="BY275" s="169">
        <f>SUM($AF275:AW275)-SUM($AF307:AW307)-SUM($C307:T307)-SUM($BH307:BY307)</f>
        <v>0</v>
      </c>
      <c r="BZ275" s="169">
        <f>SUM($AF275:AX275)-SUM($AF307:AX307)-SUM($C307:U307)-SUM($BH307:BZ307)</f>
        <v>0</v>
      </c>
      <c r="CA275" s="169">
        <f>SUM($AF275:AY275)-SUM($AF307:AY307)-SUM($C307:V307)-SUM($BH307:CA307)</f>
        <v>0</v>
      </c>
      <c r="CB275" s="169">
        <f>SUM($AF275:AZ275)-SUM($AF307:AZ307)-SUM($C307:W307)-SUM($BH307:CB307)</f>
        <v>0</v>
      </c>
      <c r="CC275" s="169">
        <f>SUM($AF275:BA275)-SUM($AF307:BA307)-SUM($C307:X307)-SUM($BH307:CC307)</f>
        <v>0</v>
      </c>
      <c r="CD275" s="169">
        <f>SUM($AF275:BB275)-SUM($AF307:BB307)-SUM($C307:Y307)-SUM($BH307:CD307)</f>
        <v>0</v>
      </c>
      <c r="CE275" s="169">
        <f>SUM($AF275:BC275)-SUM($AF307:BC307)-SUM($C307:Z307)-SUM($BH307:CE307)</f>
        <v>0</v>
      </c>
      <c r="CF275" s="169">
        <f>SUM($AF275:BD275)-SUM($AF307:BD307)-SUM($C307:AA307)-SUM($BH307:CF307)</f>
        <v>0</v>
      </c>
      <c r="CG275" s="169">
        <f>SUM($AF275:BE275)-SUM($AF307:BE307)-SUM($C307:AB307)-SUM($BH307:CG307)</f>
        <v>0</v>
      </c>
      <c r="CH275" s="52"/>
      <c r="CI275" s="52"/>
      <c r="CJ275" s="67"/>
      <c r="CK275" s="67"/>
      <c r="CL275" s="67"/>
      <c r="CM275" s="67"/>
      <c r="CN275" s="67"/>
      <c r="CO275" s="67">
        <f>1-H275</f>
        <v>1</v>
      </c>
      <c r="CP275" s="67">
        <f t="shared" si="194"/>
        <v>0.99818451299999988</v>
      </c>
      <c r="CQ275" s="67">
        <f t="shared" si="195"/>
        <v>0.99817273899999992</v>
      </c>
      <c r="CR275" s="67">
        <f t="shared" si="196"/>
        <v>0.99816096499999996</v>
      </c>
      <c r="CS275" s="67">
        <f t="shared" si="197"/>
        <v>0.99814919099999988</v>
      </c>
      <c r="CT275" s="67">
        <f t="shared" si="198"/>
        <v>0.99694921749999998</v>
      </c>
      <c r="CU275" s="67">
        <f t="shared" si="199"/>
        <v>0.99692993249999995</v>
      </c>
      <c r="CV275" s="67">
        <f t="shared" si="200"/>
        <v>0.99691064750000002</v>
      </c>
      <c r="CW275" s="67">
        <f t="shared" si="201"/>
        <v>0.99689136249999999</v>
      </c>
      <c r="CX275" s="67">
        <f t="shared" si="202"/>
        <v>0.99687207749999995</v>
      </c>
      <c r="CY275" s="67">
        <f t="shared" si="203"/>
        <v>0.9958589375000001</v>
      </c>
      <c r="CZ275" s="67">
        <f t="shared" si="204"/>
        <v>0.9958335625000001</v>
      </c>
      <c r="DA275" s="67">
        <f t="shared" si="205"/>
        <v>0.99580818750000011</v>
      </c>
      <c r="DB275" s="67">
        <f t="shared" si="206"/>
        <v>0.99578281250000011</v>
      </c>
      <c r="DC275" s="67">
        <f t="shared" si="207"/>
        <v>0.99575743750000012</v>
      </c>
      <c r="DD275" s="67">
        <f t="shared" si="208"/>
        <v>0.99465654225000011</v>
      </c>
      <c r="DE275" s="67">
        <f t="shared" si="209"/>
        <v>0.99462477275000005</v>
      </c>
      <c r="DF275" s="67">
        <f t="shared" si="210"/>
        <v>0.99459300325000011</v>
      </c>
      <c r="DG275" s="67">
        <f t="shared" si="211"/>
        <v>0.99456123375000005</v>
      </c>
      <c r="DH275" s="67">
        <f t="shared" si="212"/>
        <v>0.99452946425000011</v>
      </c>
      <c r="DI275" s="67">
        <f t="shared" si="213"/>
        <v>0.9940002537999999</v>
      </c>
      <c r="DM275" s="188" t="str">
        <f t="shared" si="216"/>
        <v/>
      </c>
      <c r="DN275" s="188" t="str">
        <f t="shared" si="217"/>
        <v/>
      </c>
      <c r="DO275" s="188" t="str">
        <f t="shared" si="218"/>
        <v/>
      </c>
      <c r="DP275" s="188" t="str">
        <f t="shared" si="219"/>
        <v/>
      </c>
      <c r="DQ275" s="188" t="str">
        <f t="shared" si="220"/>
        <v/>
      </c>
      <c r="DR275" s="188" t="str">
        <f t="shared" si="221"/>
        <v/>
      </c>
      <c r="DS275" s="188" t="str">
        <f t="shared" si="222"/>
        <v/>
      </c>
      <c r="DT275" s="188" t="str">
        <f t="shared" si="223"/>
        <v/>
      </c>
      <c r="DU275" s="188" t="str">
        <f t="shared" si="224"/>
        <v/>
      </c>
      <c r="DV275" s="188" t="str">
        <f t="shared" si="225"/>
        <v/>
      </c>
      <c r="DW275" s="188" t="str">
        <f t="shared" si="226"/>
        <v/>
      </c>
      <c r="DX275" s="188" t="str">
        <f t="shared" si="227"/>
        <v/>
      </c>
      <c r="DY275" s="188" t="str">
        <f t="shared" si="228"/>
        <v/>
      </c>
      <c r="DZ275" s="188" t="str">
        <f t="shared" si="229"/>
        <v/>
      </c>
      <c r="EA275" s="188" t="str">
        <f t="shared" si="230"/>
        <v/>
      </c>
      <c r="EB275" s="188" t="str">
        <f t="shared" si="231"/>
        <v/>
      </c>
      <c r="EC275" s="188" t="str">
        <f t="shared" si="232"/>
        <v/>
      </c>
      <c r="ED275" s="188" t="str">
        <f t="shared" si="233"/>
        <v/>
      </c>
      <c r="EE275" s="188" t="str">
        <f t="shared" si="234"/>
        <v/>
      </c>
      <c r="EF275" s="188" t="str">
        <f t="shared" si="235"/>
        <v/>
      </c>
      <c r="EG275" s="188" t="str">
        <f t="shared" si="236"/>
        <v/>
      </c>
      <c r="EH275" s="188" t="str">
        <f t="shared" si="237"/>
        <v/>
      </c>
      <c r="EI275" s="188" t="str">
        <f t="shared" si="238"/>
        <v/>
      </c>
      <c r="EJ275" s="188" t="str">
        <f t="shared" si="239"/>
        <v/>
      </c>
      <c r="EK275" s="188" t="str">
        <f t="shared" si="240"/>
        <v/>
      </c>
    </row>
    <row r="276" spans="1:141" x14ac:dyDescent="0.3">
      <c r="B276" s="1">
        <v>7</v>
      </c>
      <c r="C276" s="155"/>
      <c r="D276" s="155"/>
      <c r="E276" s="155"/>
      <c r="F276" s="155"/>
      <c r="G276" s="155"/>
      <c r="H276" s="155"/>
      <c r="I276" s="155"/>
      <c r="J276" s="155">
        <f t="shared" ref="J276:AB276" si="245">VLOOKUP(I83,CHDinc,$A$4,FALSE)*(1+((VLOOKUP(I83,CHDrisk,$A$4,FALSE)-1)*MAX(0,AL115-BaselineBMI)))</f>
        <v>1.8154870000000782E-3</v>
      </c>
      <c r="K276" s="155">
        <f t="shared" si="245"/>
        <v>1.8272610000000791E-3</v>
      </c>
      <c r="L276" s="155">
        <f t="shared" si="245"/>
        <v>1.8390350000000795E-3</v>
      </c>
      <c r="M276" s="155">
        <f t="shared" si="245"/>
        <v>1.8508090000000801E-3</v>
      </c>
      <c r="N276" s="155">
        <f t="shared" si="245"/>
        <v>3.0507825000000207E-3</v>
      </c>
      <c r="O276" s="155">
        <f t="shared" si="245"/>
        <v>3.0700675000000215E-3</v>
      </c>
      <c r="P276" s="155">
        <f t="shared" si="245"/>
        <v>3.0893525000000215E-3</v>
      </c>
      <c r="Q276" s="155">
        <f t="shared" si="245"/>
        <v>3.1086375000000219E-3</v>
      </c>
      <c r="R276" s="155">
        <f t="shared" si="245"/>
        <v>3.1279225000000214E-3</v>
      </c>
      <c r="S276" s="155">
        <f t="shared" si="245"/>
        <v>4.141062499999913E-3</v>
      </c>
      <c r="T276" s="155">
        <f t="shared" si="245"/>
        <v>4.1664374999999115E-3</v>
      </c>
      <c r="U276" s="155">
        <f t="shared" si="245"/>
        <v>4.1918124999999109E-3</v>
      </c>
      <c r="V276" s="155">
        <f t="shared" si="245"/>
        <v>4.2171874999999102E-3</v>
      </c>
      <c r="W276" s="155">
        <f t="shared" si="245"/>
        <v>4.2425624999999105E-3</v>
      </c>
      <c r="X276" s="155">
        <f t="shared" si="245"/>
        <v>5.3434577499999426E-3</v>
      </c>
      <c r="Y276" s="155">
        <f t="shared" si="245"/>
        <v>5.3752272499999441E-3</v>
      </c>
      <c r="Z276" s="155">
        <f t="shared" si="245"/>
        <v>5.4069967499999431E-3</v>
      </c>
      <c r="AA276" s="155">
        <f t="shared" si="245"/>
        <v>5.4387662499999455E-3</v>
      </c>
      <c r="AB276" s="155">
        <f t="shared" si="245"/>
        <v>5.4705357499999436E-3</v>
      </c>
      <c r="AC276" s="155"/>
      <c r="AD276" s="155"/>
      <c r="AE276" s="155"/>
      <c r="AF276" s="155"/>
      <c r="AG276" s="174">
        <f>D276*D49*PRODUCT($CJ276:CJ276)</f>
        <v>0</v>
      </c>
      <c r="AH276" s="174">
        <f>E276*E49*PRODUCT($CJ276:CK276)</f>
        <v>0</v>
      </c>
      <c r="AI276" s="174">
        <f>F276*F49*PRODUCT($CJ276:CL276)</f>
        <v>0</v>
      </c>
      <c r="AJ276" s="174">
        <f>G276*G49*PRODUCT($CJ276:CM276)</f>
        <v>0</v>
      </c>
      <c r="AK276" s="174">
        <f>H276*H49*PRODUCT($CJ276:CN276)</f>
        <v>0</v>
      </c>
      <c r="AL276" s="174">
        <f>I276*I49*PRODUCT($CJ276:CO276)</f>
        <v>0</v>
      </c>
      <c r="AM276" s="174">
        <f>J276*J49*PRODUCT($CJ276:CP276)</f>
        <v>0</v>
      </c>
      <c r="AN276" s="174">
        <f>K276*K49*PRODUCT($CJ276:CQ276)</f>
        <v>0</v>
      </c>
      <c r="AO276" s="174">
        <f>L276*L49*PRODUCT($CJ276:CR276)</f>
        <v>0</v>
      </c>
      <c r="AP276" s="174">
        <f>M276*M49*PRODUCT($CJ276:CS276)</f>
        <v>0</v>
      </c>
      <c r="AQ276" s="174">
        <f>N276*N49*PRODUCT($CJ276:CT276)</f>
        <v>0</v>
      </c>
      <c r="AR276" s="174">
        <f>O276*O49*PRODUCT($CJ276:CU276)</f>
        <v>0</v>
      </c>
      <c r="AS276" s="174">
        <f>P276*P49*PRODUCT($CJ276:CV276)</f>
        <v>0</v>
      </c>
      <c r="AT276" s="174">
        <f>Q276*Q49*PRODUCT($CJ276:CW276)</f>
        <v>0</v>
      </c>
      <c r="AU276" s="174">
        <f>R276*R49*PRODUCT($CJ276:CX276)</f>
        <v>0</v>
      </c>
      <c r="AV276" s="174">
        <f>S276*S49*PRODUCT($CJ276:CY276)</f>
        <v>0</v>
      </c>
      <c r="AW276" s="174">
        <f>T276*T49*PRODUCT($CJ276:CZ276)</f>
        <v>0</v>
      </c>
      <c r="AX276" s="174">
        <f>U276*U49*PRODUCT($CJ276:DA276)</f>
        <v>0</v>
      </c>
      <c r="AY276" s="174">
        <f>V276*V49*PRODUCT($CJ276:DB276)</f>
        <v>0</v>
      </c>
      <c r="AZ276" s="174">
        <f>W276*W49*PRODUCT($CJ276:DC276)</f>
        <v>0</v>
      </c>
      <c r="BA276" s="174">
        <f>X276*X49*PRODUCT($CJ276:DD276)</f>
        <v>0</v>
      </c>
      <c r="BB276" s="174">
        <f>Y276*Y49*PRODUCT($CJ276:DE276)</f>
        <v>0</v>
      </c>
      <c r="BC276" s="174">
        <f>Z276*Z49*PRODUCT($CJ276:DF276)</f>
        <v>0</v>
      </c>
      <c r="BD276" s="174">
        <f>AA276*AA49*PRODUCT($CJ276:DG276)</f>
        <v>0</v>
      </c>
      <c r="BE276" s="174">
        <f>AB276*AB49*PRODUCT($CJ276:DH276)</f>
        <v>0</v>
      </c>
      <c r="BF276" s="93"/>
      <c r="BG276" s="93"/>
      <c r="BH276" s="93"/>
      <c r="BI276" s="169">
        <f>SUM($AF276:AG276)-SUM($AF308:AG308)-SUM($C308:D308)-SUM($BH308:BI308)</f>
        <v>0</v>
      </c>
      <c r="BJ276" s="169">
        <f>SUM($AF276:AH276)-SUM($AF308:AH308)-SUM($C308:E308)-SUM($BH308:BJ308)</f>
        <v>0</v>
      </c>
      <c r="BK276" s="169">
        <f>SUM($AF276:AI276)-SUM($AF308:AI308)-SUM($C308:F308)-SUM($BH308:BK308)</f>
        <v>0</v>
      </c>
      <c r="BL276" s="169">
        <f>SUM($AF276:AJ276)-SUM($AF308:AJ308)-SUM($C308:G308)-SUM($BH308:BL308)</f>
        <v>0</v>
      </c>
      <c r="BM276" s="169">
        <f>SUM($AF276:AK276)-SUM($AF308:AK308)-SUM($C308:H308)-SUM($BH308:BM308)</f>
        <v>0</v>
      </c>
      <c r="BN276" s="169">
        <f>SUM($AF276:AL276)-SUM($AF308:AL308)-SUM($C308:I308)-SUM($BH308:BN308)</f>
        <v>0</v>
      </c>
      <c r="BO276" s="169">
        <f>SUM($AF276:AM276)-SUM($AF308:AM308)-SUM($C308:J308)-SUM($BH308:BO308)</f>
        <v>0</v>
      </c>
      <c r="BP276" s="169">
        <f>SUM($AF276:AN276)-SUM($AF308:AN308)-SUM($C308:K308)-SUM($BH308:BP308)</f>
        <v>0</v>
      </c>
      <c r="BQ276" s="169">
        <f>SUM($AF276:AO276)-SUM($AF308:AO308)-SUM($C308:L308)-SUM($BH308:BQ308)</f>
        <v>0</v>
      </c>
      <c r="BR276" s="169">
        <f>SUM($AF276:AP276)-SUM($AF308:AP308)-SUM($C308:M308)-SUM($BH308:BR308)</f>
        <v>0</v>
      </c>
      <c r="BS276" s="169">
        <f>SUM($AF276:AQ276)-SUM($AF308:AQ308)-SUM($C308:N308)-SUM($BH308:BS308)</f>
        <v>0</v>
      </c>
      <c r="BT276" s="169">
        <f>SUM($AF276:AR276)-SUM($AF308:AR308)-SUM($C308:O308)-SUM($BH308:BT308)</f>
        <v>0</v>
      </c>
      <c r="BU276" s="169">
        <f>SUM($AF276:AS276)-SUM($AF308:AS308)-SUM($C308:P308)-SUM($BH308:BU308)</f>
        <v>0</v>
      </c>
      <c r="BV276" s="169">
        <f>SUM($AF276:AT276)-SUM($AF308:AT308)-SUM($C308:Q308)-SUM($BH308:BV308)</f>
        <v>0</v>
      </c>
      <c r="BW276" s="169">
        <f>SUM($AF276:AU276)-SUM($AF308:AU308)-SUM($C308:R308)-SUM($BH308:BW308)</f>
        <v>0</v>
      </c>
      <c r="BX276" s="169">
        <f>SUM($AF276:AV276)-SUM($AF308:AV308)-SUM($C308:S308)-SUM($BH308:BX308)</f>
        <v>0</v>
      </c>
      <c r="BY276" s="169">
        <f>SUM($AF276:AW276)-SUM($AF308:AW308)-SUM($C308:T308)-SUM($BH308:BY308)</f>
        <v>0</v>
      </c>
      <c r="BZ276" s="169">
        <f>SUM($AF276:AX276)-SUM($AF308:AX308)-SUM($C308:U308)-SUM($BH308:BZ308)</f>
        <v>0</v>
      </c>
      <c r="CA276" s="169">
        <f>SUM($AF276:AY276)-SUM($AF308:AY308)-SUM($C308:V308)-SUM($BH308:CA308)</f>
        <v>0</v>
      </c>
      <c r="CB276" s="169">
        <f>SUM($AF276:AZ276)-SUM($AF308:AZ308)-SUM($C308:W308)-SUM($BH308:CB308)</f>
        <v>0</v>
      </c>
      <c r="CC276" s="169">
        <f>SUM($AF276:BA276)-SUM($AF308:BA308)-SUM($C308:X308)-SUM($BH308:CC308)</f>
        <v>0</v>
      </c>
      <c r="CD276" s="169">
        <f>SUM($AF276:BB276)-SUM($AF308:BB308)-SUM($C308:Y308)-SUM($BH308:CD308)</f>
        <v>0</v>
      </c>
      <c r="CE276" s="169">
        <f>SUM($AF276:BC276)-SUM($AF308:BC308)-SUM($C308:Z308)-SUM($BH308:CE308)</f>
        <v>0</v>
      </c>
      <c r="CF276" s="169">
        <f>SUM($AF276:BD276)-SUM($AF308:BD308)-SUM($C308:AA308)-SUM($BH308:CF308)</f>
        <v>0</v>
      </c>
      <c r="CG276" s="169">
        <f>SUM($AF276:BE276)-SUM($AF308:BE308)-SUM($C308:AB308)-SUM($BH308:CG308)</f>
        <v>0</v>
      </c>
      <c r="CH276" s="52"/>
      <c r="CI276" s="52"/>
      <c r="CJ276" s="67"/>
      <c r="CK276" s="67"/>
      <c r="CL276" s="67"/>
      <c r="CM276" s="67"/>
      <c r="CN276" s="67"/>
      <c r="CO276" s="67"/>
      <c r="CP276" s="67">
        <f>1-I276</f>
        <v>1</v>
      </c>
      <c r="CQ276" s="67">
        <f t="shared" si="195"/>
        <v>0.99818451299999988</v>
      </c>
      <c r="CR276" s="67">
        <f t="shared" si="196"/>
        <v>0.99817273899999992</v>
      </c>
      <c r="CS276" s="67">
        <f t="shared" si="197"/>
        <v>0.99816096499999996</v>
      </c>
      <c r="CT276" s="67">
        <f t="shared" si="198"/>
        <v>0.99814919099999988</v>
      </c>
      <c r="CU276" s="67">
        <f t="shared" si="199"/>
        <v>0.99694921749999998</v>
      </c>
      <c r="CV276" s="67">
        <f t="shared" si="200"/>
        <v>0.99692993249999995</v>
      </c>
      <c r="CW276" s="67">
        <f t="shared" si="201"/>
        <v>0.99691064750000002</v>
      </c>
      <c r="CX276" s="67">
        <f t="shared" si="202"/>
        <v>0.99689136249999999</v>
      </c>
      <c r="CY276" s="67">
        <f t="shared" si="203"/>
        <v>0.99687207749999995</v>
      </c>
      <c r="CZ276" s="67">
        <f t="shared" si="204"/>
        <v>0.9958589375000001</v>
      </c>
      <c r="DA276" s="67">
        <f t="shared" si="205"/>
        <v>0.9958335625000001</v>
      </c>
      <c r="DB276" s="67">
        <f t="shared" si="206"/>
        <v>0.99580818750000011</v>
      </c>
      <c r="DC276" s="67">
        <f t="shared" si="207"/>
        <v>0.99578281250000011</v>
      </c>
      <c r="DD276" s="67">
        <f t="shared" si="208"/>
        <v>0.99575743750000012</v>
      </c>
      <c r="DE276" s="67">
        <f t="shared" si="209"/>
        <v>0.99465654225000011</v>
      </c>
      <c r="DF276" s="67">
        <f t="shared" si="210"/>
        <v>0.99462477275000005</v>
      </c>
      <c r="DG276" s="67">
        <f t="shared" si="211"/>
        <v>0.99459300325000011</v>
      </c>
      <c r="DH276" s="67">
        <f t="shared" si="212"/>
        <v>0.99456123375000005</v>
      </c>
      <c r="DI276" s="67">
        <f t="shared" si="213"/>
        <v>0.99452946425000011</v>
      </c>
      <c r="DL276" s="53"/>
      <c r="DM276" s="188" t="str">
        <f t="shared" si="216"/>
        <v/>
      </c>
      <c r="DN276" s="188" t="str">
        <f t="shared" si="217"/>
        <v/>
      </c>
      <c r="DO276" s="188" t="str">
        <f t="shared" si="218"/>
        <v/>
      </c>
      <c r="DP276" s="188" t="str">
        <f t="shared" si="219"/>
        <v/>
      </c>
      <c r="DQ276" s="188" t="str">
        <f t="shared" si="220"/>
        <v/>
      </c>
      <c r="DR276" s="188" t="str">
        <f t="shared" si="221"/>
        <v/>
      </c>
      <c r="DS276" s="188" t="str">
        <f t="shared" si="222"/>
        <v/>
      </c>
      <c r="DT276" s="188" t="str">
        <f t="shared" si="223"/>
        <v/>
      </c>
      <c r="DU276" s="188" t="str">
        <f t="shared" si="224"/>
        <v/>
      </c>
      <c r="DV276" s="188" t="str">
        <f t="shared" si="225"/>
        <v/>
      </c>
      <c r="DW276" s="188" t="str">
        <f t="shared" si="226"/>
        <v/>
      </c>
      <c r="DX276" s="188" t="str">
        <f t="shared" si="227"/>
        <v/>
      </c>
      <c r="DY276" s="188" t="str">
        <f t="shared" si="228"/>
        <v/>
      </c>
      <c r="DZ276" s="188" t="str">
        <f t="shared" si="229"/>
        <v/>
      </c>
      <c r="EA276" s="188" t="str">
        <f t="shared" si="230"/>
        <v/>
      </c>
      <c r="EB276" s="188" t="str">
        <f t="shared" si="231"/>
        <v/>
      </c>
      <c r="EC276" s="188" t="str">
        <f t="shared" si="232"/>
        <v/>
      </c>
      <c r="ED276" s="188" t="str">
        <f t="shared" si="233"/>
        <v/>
      </c>
      <c r="EE276" s="188" t="str">
        <f t="shared" si="234"/>
        <v/>
      </c>
      <c r="EF276" s="188" t="str">
        <f t="shared" si="235"/>
        <v/>
      </c>
      <c r="EG276" s="188" t="str">
        <f t="shared" si="236"/>
        <v/>
      </c>
      <c r="EH276" s="188" t="str">
        <f t="shared" si="237"/>
        <v/>
      </c>
      <c r="EI276" s="188" t="str">
        <f t="shared" si="238"/>
        <v/>
      </c>
      <c r="EJ276" s="188" t="str">
        <f t="shared" si="239"/>
        <v/>
      </c>
      <c r="EK276" s="188" t="str">
        <f t="shared" si="240"/>
        <v/>
      </c>
    </row>
    <row r="277" spans="1:141" x14ac:dyDescent="0.3">
      <c r="B277" s="1">
        <v>8</v>
      </c>
      <c r="C277" s="155"/>
      <c r="D277" s="155"/>
      <c r="E277" s="155"/>
      <c r="F277" s="155"/>
      <c r="G277" s="155"/>
      <c r="H277" s="155"/>
      <c r="I277" s="155"/>
      <c r="J277" s="155"/>
      <c r="K277" s="155">
        <f t="shared" ref="K277:AB277" si="246">VLOOKUP(J84,CHDinc,$A$4,FALSE)*(1+((VLOOKUP(J84,CHDrisk,$A$4,FALSE)-1)*MAX(0,AM116-BaselineBMI)))</f>
        <v>1.8154870000000782E-3</v>
      </c>
      <c r="L277" s="155">
        <f t="shared" si="246"/>
        <v>1.8272610000000791E-3</v>
      </c>
      <c r="M277" s="155">
        <f t="shared" si="246"/>
        <v>1.8390350000000795E-3</v>
      </c>
      <c r="N277" s="155">
        <f t="shared" si="246"/>
        <v>1.8508090000000801E-3</v>
      </c>
      <c r="O277" s="155">
        <f t="shared" si="246"/>
        <v>3.0507825000000207E-3</v>
      </c>
      <c r="P277" s="155">
        <f t="shared" si="246"/>
        <v>3.0700675000000215E-3</v>
      </c>
      <c r="Q277" s="155">
        <f t="shared" si="246"/>
        <v>3.0893525000000215E-3</v>
      </c>
      <c r="R277" s="155">
        <f t="shared" si="246"/>
        <v>3.1086375000000219E-3</v>
      </c>
      <c r="S277" s="155">
        <f t="shared" si="246"/>
        <v>3.1279225000000214E-3</v>
      </c>
      <c r="T277" s="155">
        <f t="shared" si="246"/>
        <v>4.141062499999913E-3</v>
      </c>
      <c r="U277" s="155">
        <f t="shared" si="246"/>
        <v>4.1664374999999115E-3</v>
      </c>
      <c r="V277" s="155">
        <f t="shared" si="246"/>
        <v>4.1918124999999109E-3</v>
      </c>
      <c r="W277" s="155">
        <f t="shared" si="246"/>
        <v>4.2171874999999102E-3</v>
      </c>
      <c r="X277" s="155">
        <f t="shared" si="246"/>
        <v>4.2425624999999105E-3</v>
      </c>
      <c r="Y277" s="155">
        <f t="shared" si="246"/>
        <v>5.3434577499999426E-3</v>
      </c>
      <c r="Z277" s="155">
        <f t="shared" si="246"/>
        <v>5.3752272499999441E-3</v>
      </c>
      <c r="AA277" s="155">
        <f t="shared" si="246"/>
        <v>5.4069967499999431E-3</v>
      </c>
      <c r="AB277" s="155">
        <f t="shared" si="246"/>
        <v>5.4387662499999455E-3</v>
      </c>
      <c r="AC277" s="155"/>
      <c r="AD277" s="155"/>
      <c r="AE277" s="155"/>
      <c r="AF277" s="155"/>
      <c r="AG277" s="174">
        <f>D277*D50*PRODUCT($CJ277:CJ277)</f>
        <v>0</v>
      </c>
      <c r="AH277" s="174">
        <f>E277*E50*PRODUCT($CJ277:CK277)</f>
        <v>0</v>
      </c>
      <c r="AI277" s="174">
        <f>F277*F50*PRODUCT($CJ277:CL277)</f>
        <v>0</v>
      </c>
      <c r="AJ277" s="174">
        <f>G277*G50*PRODUCT($CJ277:CM277)</f>
        <v>0</v>
      </c>
      <c r="AK277" s="174">
        <f>H277*H50*PRODUCT($CJ277:CN277)</f>
        <v>0</v>
      </c>
      <c r="AL277" s="174">
        <f>I277*I50*PRODUCT($CJ277:CO277)</f>
        <v>0</v>
      </c>
      <c r="AM277" s="174">
        <f>J277*J50*PRODUCT($CJ277:CP277)</f>
        <v>0</v>
      </c>
      <c r="AN277" s="174">
        <f>K277*K50*PRODUCT($CJ277:CQ277)</f>
        <v>0</v>
      </c>
      <c r="AO277" s="174">
        <f>L277*L50*PRODUCT($CJ277:CR277)</f>
        <v>0</v>
      </c>
      <c r="AP277" s="174">
        <f>M277*M50*PRODUCT($CJ277:CS277)</f>
        <v>0</v>
      </c>
      <c r="AQ277" s="174">
        <f>N277*N50*PRODUCT($CJ277:CT277)</f>
        <v>0</v>
      </c>
      <c r="AR277" s="174">
        <f>O277*O50*PRODUCT($CJ277:CU277)</f>
        <v>0</v>
      </c>
      <c r="AS277" s="174">
        <f>P277*P50*PRODUCT($CJ277:CV277)</f>
        <v>0</v>
      </c>
      <c r="AT277" s="174">
        <f>Q277*Q50*PRODUCT($CJ277:CW277)</f>
        <v>0</v>
      </c>
      <c r="AU277" s="174">
        <f>R277*R50*PRODUCT($CJ277:CX277)</f>
        <v>0</v>
      </c>
      <c r="AV277" s="174">
        <f>S277*S50*PRODUCT($CJ277:CY277)</f>
        <v>0</v>
      </c>
      <c r="AW277" s="174">
        <f>T277*T50*PRODUCT($CJ277:CZ277)</f>
        <v>0</v>
      </c>
      <c r="AX277" s="174">
        <f>U277*U50*PRODUCT($CJ277:DA277)</f>
        <v>0</v>
      </c>
      <c r="AY277" s="174">
        <f>V277*V50*PRODUCT($CJ277:DB277)</f>
        <v>0</v>
      </c>
      <c r="AZ277" s="174">
        <f>W277*W50*PRODUCT($CJ277:DC277)</f>
        <v>0</v>
      </c>
      <c r="BA277" s="174">
        <f>X277*X50*PRODUCT($CJ277:DD277)</f>
        <v>0</v>
      </c>
      <c r="BB277" s="174">
        <f>Y277*Y50*PRODUCT($CJ277:DE277)</f>
        <v>0</v>
      </c>
      <c r="BC277" s="174">
        <f>Z277*Z50*PRODUCT($CJ277:DF277)</f>
        <v>0</v>
      </c>
      <c r="BD277" s="174">
        <f>AA277*AA50*PRODUCT($CJ277:DG277)</f>
        <v>0</v>
      </c>
      <c r="BE277" s="174">
        <f>AB277*AB50*PRODUCT($CJ277:DH277)</f>
        <v>0</v>
      </c>
      <c r="BF277" s="93"/>
      <c r="BG277" s="93"/>
      <c r="BH277" s="93"/>
      <c r="BI277" s="169">
        <f>SUM($AF277:AG277)-SUM($AF309:AG309)-SUM($C309:D309)-SUM($BH309:BI309)</f>
        <v>0</v>
      </c>
      <c r="BJ277" s="169">
        <f>SUM($AF277:AH277)-SUM($AF309:AH309)-SUM($C309:E309)-SUM($BH309:BJ309)</f>
        <v>0</v>
      </c>
      <c r="BK277" s="169">
        <f>SUM($AF277:AI277)-SUM($AF309:AI309)-SUM($C309:F309)-SUM($BH309:BK309)</f>
        <v>0</v>
      </c>
      <c r="BL277" s="169">
        <f>SUM($AF277:AJ277)-SUM($AF309:AJ309)-SUM($C309:G309)-SUM($BH309:BL309)</f>
        <v>0</v>
      </c>
      <c r="BM277" s="169">
        <f>SUM($AF277:AK277)-SUM($AF309:AK309)-SUM($C309:H309)-SUM($BH309:BM309)</f>
        <v>0</v>
      </c>
      <c r="BN277" s="169">
        <f>SUM($AF277:AL277)-SUM($AF309:AL309)-SUM($C309:I309)-SUM($BH309:BN309)</f>
        <v>0</v>
      </c>
      <c r="BO277" s="169">
        <f>SUM($AF277:AM277)-SUM($AF309:AM309)-SUM($C309:J309)-SUM($BH309:BO309)</f>
        <v>0</v>
      </c>
      <c r="BP277" s="169">
        <f>SUM($AF277:AN277)-SUM($AF309:AN309)-SUM($C309:K309)-SUM($BH309:BP309)</f>
        <v>0</v>
      </c>
      <c r="BQ277" s="169">
        <f>SUM($AF277:AO277)-SUM($AF309:AO309)-SUM($C309:L309)-SUM($BH309:BQ309)</f>
        <v>0</v>
      </c>
      <c r="BR277" s="169">
        <f>SUM($AF277:AP277)-SUM($AF309:AP309)-SUM($C309:M309)-SUM($BH309:BR309)</f>
        <v>0</v>
      </c>
      <c r="BS277" s="169">
        <f>SUM($AF277:AQ277)-SUM($AF309:AQ309)-SUM($C309:N309)-SUM($BH309:BS309)</f>
        <v>0</v>
      </c>
      <c r="BT277" s="169">
        <f>SUM($AF277:AR277)-SUM($AF309:AR309)-SUM($C309:O309)-SUM($BH309:BT309)</f>
        <v>0</v>
      </c>
      <c r="BU277" s="169">
        <f>SUM($AF277:AS277)-SUM($AF309:AS309)-SUM($C309:P309)-SUM($BH309:BU309)</f>
        <v>0</v>
      </c>
      <c r="BV277" s="169">
        <f>SUM($AF277:AT277)-SUM($AF309:AT309)-SUM($C309:Q309)-SUM($BH309:BV309)</f>
        <v>0</v>
      </c>
      <c r="BW277" s="169">
        <f>SUM($AF277:AU277)-SUM($AF309:AU309)-SUM($C309:R309)-SUM($BH309:BW309)</f>
        <v>0</v>
      </c>
      <c r="BX277" s="169">
        <f>SUM($AF277:AV277)-SUM($AF309:AV309)-SUM($C309:S309)-SUM($BH309:BX309)</f>
        <v>0</v>
      </c>
      <c r="BY277" s="169">
        <f>SUM($AF277:AW277)-SUM($AF309:AW309)-SUM($C309:T309)-SUM($BH309:BY309)</f>
        <v>0</v>
      </c>
      <c r="BZ277" s="169">
        <f>SUM($AF277:AX277)-SUM($AF309:AX309)-SUM($C309:U309)-SUM($BH309:BZ309)</f>
        <v>0</v>
      </c>
      <c r="CA277" s="169">
        <f>SUM($AF277:AY277)-SUM($AF309:AY309)-SUM($C309:V309)-SUM($BH309:CA309)</f>
        <v>0</v>
      </c>
      <c r="CB277" s="169">
        <f>SUM($AF277:AZ277)-SUM($AF309:AZ309)-SUM($C309:W309)-SUM($BH309:CB309)</f>
        <v>0</v>
      </c>
      <c r="CC277" s="169">
        <f>SUM($AF277:BA277)-SUM($AF309:BA309)-SUM($C309:X309)-SUM($BH309:CC309)</f>
        <v>0</v>
      </c>
      <c r="CD277" s="169">
        <f>SUM($AF277:BB277)-SUM($AF309:BB309)-SUM($C309:Y309)-SUM($BH309:CD309)</f>
        <v>0</v>
      </c>
      <c r="CE277" s="169">
        <f>SUM($AF277:BC277)-SUM($AF309:BC309)-SUM($C309:Z309)-SUM($BH309:CE309)</f>
        <v>0</v>
      </c>
      <c r="CF277" s="169">
        <f>SUM($AF277:BD277)-SUM($AF309:BD309)-SUM($C309:AA309)-SUM($BH309:CF309)</f>
        <v>0</v>
      </c>
      <c r="CG277" s="169">
        <f>SUM($AF277:BE277)-SUM($AF309:BE309)-SUM($C309:AB309)-SUM($BH309:CG309)</f>
        <v>0</v>
      </c>
      <c r="CH277" s="52"/>
      <c r="CI277" s="52"/>
      <c r="CJ277" s="67"/>
      <c r="CK277" s="67"/>
      <c r="CL277" s="67"/>
      <c r="CM277" s="67"/>
      <c r="CN277" s="67"/>
      <c r="CO277" s="67"/>
      <c r="CP277" s="67"/>
      <c r="CQ277" s="67">
        <f>1-J277</f>
        <v>1</v>
      </c>
      <c r="CR277" s="67">
        <f t="shared" si="196"/>
        <v>0.99818451299999988</v>
      </c>
      <c r="CS277" s="67">
        <f t="shared" si="197"/>
        <v>0.99817273899999992</v>
      </c>
      <c r="CT277" s="67">
        <f t="shared" si="198"/>
        <v>0.99816096499999996</v>
      </c>
      <c r="CU277" s="67">
        <f t="shared" si="199"/>
        <v>0.99814919099999988</v>
      </c>
      <c r="CV277" s="67">
        <f t="shared" si="200"/>
        <v>0.99694921749999998</v>
      </c>
      <c r="CW277" s="67">
        <f t="shared" si="201"/>
        <v>0.99692993249999995</v>
      </c>
      <c r="CX277" s="67">
        <f t="shared" si="202"/>
        <v>0.99691064750000002</v>
      </c>
      <c r="CY277" s="67">
        <f t="shared" si="203"/>
        <v>0.99689136249999999</v>
      </c>
      <c r="CZ277" s="67">
        <f t="shared" si="204"/>
        <v>0.99687207749999995</v>
      </c>
      <c r="DA277" s="67">
        <f t="shared" si="205"/>
        <v>0.9958589375000001</v>
      </c>
      <c r="DB277" s="67">
        <f t="shared" si="206"/>
        <v>0.9958335625000001</v>
      </c>
      <c r="DC277" s="67">
        <f t="shared" si="207"/>
        <v>0.99580818750000011</v>
      </c>
      <c r="DD277" s="67">
        <f t="shared" si="208"/>
        <v>0.99578281250000011</v>
      </c>
      <c r="DE277" s="67">
        <f t="shared" si="209"/>
        <v>0.99575743750000012</v>
      </c>
      <c r="DF277" s="67">
        <f t="shared" si="210"/>
        <v>0.99465654225000011</v>
      </c>
      <c r="DG277" s="67">
        <f t="shared" si="211"/>
        <v>0.99462477275000005</v>
      </c>
      <c r="DH277" s="67">
        <f t="shared" si="212"/>
        <v>0.99459300325000011</v>
      </c>
      <c r="DI277" s="67">
        <f t="shared" si="213"/>
        <v>0.99456123375000005</v>
      </c>
      <c r="DL277" s="53"/>
      <c r="DM277" s="188" t="str">
        <f t="shared" si="216"/>
        <v/>
      </c>
      <c r="DN277" s="188" t="str">
        <f t="shared" si="217"/>
        <v/>
      </c>
      <c r="DO277" s="188" t="str">
        <f t="shared" si="218"/>
        <v/>
      </c>
      <c r="DP277" s="188" t="str">
        <f t="shared" si="219"/>
        <v/>
      </c>
      <c r="DQ277" s="188" t="str">
        <f t="shared" si="220"/>
        <v/>
      </c>
      <c r="DR277" s="188" t="str">
        <f t="shared" si="221"/>
        <v/>
      </c>
      <c r="DS277" s="188" t="str">
        <f t="shared" si="222"/>
        <v/>
      </c>
      <c r="DT277" s="188" t="str">
        <f t="shared" si="223"/>
        <v/>
      </c>
      <c r="DU277" s="188" t="str">
        <f t="shared" si="224"/>
        <v/>
      </c>
      <c r="DV277" s="188" t="str">
        <f t="shared" si="225"/>
        <v/>
      </c>
      <c r="DW277" s="188" t="str">
        <f t="shared" si="226"/>
        <v/>
      </c>
      <c r="DX277" s="188" t="str">
        <f t="shared" si="227"/>
        <v/>
      </c>
      <c r="DY277" s="188" t="str">
        <f t="shared" si="228"/>
        <v/>
      </c>
      <c r="DZ277" s="188" t="str">
        <f t="shared" si="229"/>
        <v/>
      </c>
      <c r="EA277" s="188" t="str">
        <f t="shared" si="230"/>
        <v/>
      </c>
      <c r="EB277" s="188" t="str">
        <f t="shared" si="231"/>
        <v/>
      </c>
      <c r="EC277" s="188" t="str">
        <f t="shared" si="232"/>
        <v/>
      </c>
      <c r="ED277" s="188" t="str">
        <f t="shared" si="233"/>
        <v/>
      </c>
      <c r="EE277" s="188" t="str">
        <f t="shared" si="234"/>
        <v/>
      </c>
      <c r="EF277" s="188" t="str">
        <f t="shared" si="235"/>
        <v/>
      </c>
      <c r="EG277" s="188" t="str">
        <f t="shared" si="236"/>
        <v/>
      </c>
      <c r="EH277" s="188" t="str">
        <f t="shared" si="237"/>
        <v/>
      </c>
      <c r="EI277" s="188" t="str">
        <f t="shared" si="238"/>
        <v/>
      </c>
      <c r="EJ277" s="188" t="str">
        <f t="shared" si="239"/>
        <v/>
      </c>
      <c r="EK277" s="188" t="str">
        <f t="shared" si="240"/>
        <v/>
      </c>
    </row>
    <row r="278" spans="1:141" x14ac:dyDescent="0.3">
      <c r="B278" s="1">
        <v>9</v>
      </c>
      <c r="C278" s="155"/>
      <c r="D278" s="155"/>
      <c r="E278" s="155"/>
      <c r="F278" s="155"/>
      <c r="G278" s="155"/>
      <c r="H278" s="155"/>
      <c r="I278" s="155"/>
      <c r="J278" s="155"/>
      <c r="K278" s="155"/>
      <c r="L278" s="155">
        <f t="shared" ref="L278:AB278" si="247">VLOOKUP(K85,CHDinc,$A$4,FALSE)*(1+((VLOOKUP(K85,CHDrisk,$A$4,FALSE)-1)*MAX(0,AN117-BaselineBMI)))</f>
        <v>1.8154870000000782E-3</v>
      </c>
      <c r="M278" s="155">
        <f t="shared" si="247"/>
        <v>1.8272610000000791E-3</v>
      </c>
      <c r="N278" s="155">
        <f t="shared" si="247"/>
        <v>1.8390350000000795E-3</v>
      </c>
      <c r="O278" s="155">
        <f t="shared" si="247"/>
        <v>1.8508090000000801E-3</v>
      </c>
      <c r="P278" s="155">
        <f t="shared" si="247"/>
        <v>3.0507825000000207E-3</v>
      </c>
      <c r="Q278" s="155">
        <f t="shared" si="247"/>
        <v>3.0700675000000215E-3</v>
      </c>
      <c r="R278" s="155">
        <f t="shared" si="247"/>
        <v>3.0893525000000215E-3</v>
      </c>
      <c r="S278" s="155">
        <f t="shared" si="247"/>
        <v>3.1086375000000219E-3</v>
      </c>
      <c r="T278" s="155">
        <f t="shared" si="247"/>
        <v>3.1279225000000214E-3</v>
      </c>
      <c r="U278" s="155">
        <f t="shared" si="247"/>
        <v>4.141062499999913E-3</v>
      </c>
      <c r="V278" s="155">
        <f t="shared" si="247"/>
        <v>4.1664374999999115E-3</v>
      </c>
      <c r="W278" s="155">
        <f t="shared" si="247"/>
        <v>4.1918124999999109E-3</v>
      </c>
      <c r="X278" s="155">
        <f t="shared" si="247"/>
        <v>4.2171874999999102E-3</v>
      </c>
      <c r="Y278" s="155">
        <f t="shared" si="247"/>
        <v>4.2425624999999105E-3</v>
      </c>
      <c r="Z278" s="155">
        <f t="shared" si="247"/>
        <v>5.3434577499999426E-3</v>
      </c>
      <c r="AA278" s="155">
        <f t="shared" si="247"/>
        <v>5.3752272499999441E-3</v>
      </c>
      <c r="AB278" s="155">
        <f t="shared" si="247"/>
        <v>5.4069967499999431E-3</v>
      </c>
      <c r="AC278" s="155"/>
      <c r="AD278" s="155"/>
      <c r="AE278" s="155"/>
      <c r="AF278" s="155"/>
      <c r="AG278" s="174">
        <f>D278*D51*PRODUCT($CJ278:CJ278)</f>
        <v>0</v>
      </c>
      <c r="AH278" s="174">
        <f>E278*E51*PRODUCT($CJ278:CK278)</f>
        <v>0</v>
      </c>
      <c r="AI278" s="174">
        <f>F278*F51*PRODUCT($CJ278:CL278)</f>
        <v>0</v>
      </c>
      <c r="AJ278" s="174">
        <f>G278*G51*PRODUCT($CJ278:CM278)</f>
        <v>0</v>
      </c>
      <c r="AK278" s="174">
        <f>H278*H51*PRODUCT($CJ278:CN278)</f>
        <v>0</v>
      </c>
      <c r="AL278" s="174">
        <f>I278*I51*PRODUCT($CJ278:CO278)</f>
        <v>0</v>
      </c>
      <c r="AM278" s="174">
        <f>J278*J51*PRODUCT($CJ278:CP278)</f>
        <v>0</v>
      </c>
      <c r="AN278" s="174">
        <f>K278*K51*PRODUCT($CJ278:CQ278)</f>
        <v>0</v>
      </c>
      <c r="AO278" s="174">
        <f>L278*L51*PRODUCT($CJ278:CR278)</f>
        <v>0</v>
      </c>
      <c r="AP278" s="174">
        <f>M278*M51*PRODUCT($CJ278:CS278)</f>
        <v>0</v>
      </c>
      <c r="AQ278" s="174">
        <f>N278*N51*PRODUCT($CJ278:CT278)</f>
        <v>0</v>
      </c>
      <c r="AR278" s="174">
        <f>O278*O51*PRODUCT($CJ278:CU278)</f>
        <v>0</v>
      </c>
      <c r="AS278" s="174">
        <f>P278*P51*PRODUCT($CJ278:CV278)</f>
        <v>0</v>
      </c>
      <c r="AT278" s="174">
        <f>Q278*Q51*PRODUCT($CJ278:CW278)</f>
        <v>0</v>
      </c>
      <c r="AU278" s="174">
        <f>R278*R51*PRODUCT($CJ278:CX278)</f>
        <v>0</v>
      </c>
      <c r="AV278" s="174">
        <f>S278*S51*PRODUCT($CJ278:CY278)</f>
        <v>0</v>
      </c>
      <c r="AW278" s="174">
        <f>T278*T51*PRODUCT($CJ278:CZ278)</f>
        <v>0</v>
      </c>
      <c r="AX278" s="174">
        <f>U278*U51*PRODUCT($CJ278:DA278)</f>
        <v>0</v>
      </c>
      <c r="AY278" s="174">
        <f>V278*V51*PRODUCT($CJ278:DB278)</f>
        <v>0</v>
      </c>
      <c r="AZ278" s="174">
        <f>W278*W51*PRODUCT($CJ278:DC278)</f>
        <v>0</v>
      </c>
      <c r="BA278" s="174">
        <f>X278*X51*PRODUCT($CJ278:DD278)</f>
        <v>0</v>
      </c>
      <c r="BB278" s="174">
        <f>Y278*Y51*PRODUCT($CJ278:DE278)</f>
        <v>0</v>
      </c>
      <c r="BC278" s="174">
        <f>Z278*Z51*PRODUCT($CJ278:DF278)</f>
        <v>0</v>
      </c>
      <c r="BD278" s="174">
        <f>AA278*AA51*PRODUCT($CJ278:DG278)</f>
        <v>0</v>
      </c>
      <c r="BE278" s="174">
        <f>AB278*AB51*PRODUCT($CJ278:DH278)</f>
        <v>0</v>
      </c>
      <c r="BF278" s="93"/>
      <c r="BG278" s="93"/>
      <c r="BH278" s="93"/>
      <c r="BI278" s="169">
        <f>SUM($AF278:AG278)-SUM($AF310:AG310)-SUM($C310:D310)-SUM($BH310:BI310)</f>
        <v>0</v>
      </c>
      <c r="BJ278" s="169">
        <f>SUM($AF278:AH278)-SUM($AF310:AH310)-SUM($C310:E310)-SUM($BH310:BJ310)</f>
        <v>0</v>
      </c>
      <c r="BK278" s="169">
        <f>SUM($AF278:AI278)-SUM($AF310:AI310)-SUM($C310:F310)-SUM($BH310:BK310)</f>
        <v>0</v>
      </c>
      <c r="BL278" s="169">
        <f>SUM($AF278:AJ278)-SUM($AF310:AJ310)-SUM($C310:G310)-SUM($BH310:BL310)</f>
        <v>0</v>
      </c>
      <c r="BM278" s="169">
        <f>SUM($AF278:AK278)-SUM($AF310:AK310)-SUM($C310:H310)-SUM($BH310:BM310)</f>
        <v>0</v>
      </c>
      <c r="BN278" s="169">
        <f>SUM($AF278:AL278)-SUM($AF310:AL310)-SUM($C310:I310)-SUM($BH310:BN310)</f>
        <v>0</v>
      </c>
      <c r="BO278" s="169">
        <f>SUM($AF278:AM278)-SUM($AF310:AM310)-SUM($C310:J310)-SUM($BH310:BO310)</f>
        <v>0</v>
      </c>
      <c r="BP278" s="169">
        <f>SUM($AF278:AN278)-SUM($AF310:AN310)-SUM($C310:K310)-SUM($BH310:BP310)</f>
        <v>0</v>
      </c>
      <c r="BQ278" s="169">
        <f>SUM($AF278:AO278)-SUM($AF310:AO310)-SUM($C310:L310)-SUM($BH310:BQ310)</f>
        <v>0</v>
      </c>
      <c r="BR278" s="169">
        <f>SUM($AF278:AP278)-SUM($AF310:AP310)-SUM($C310:M310)-SUM($BH310:BR310)</f>
        <v>0</v>
      </c>
      <c r="BS278" s="169">
        <f>SUM($AF278:AQ278)-SUM($AF310:AQ310)-SUM($C310:N310)-SUM($BH310:BS310)</f>
        <v>0</v>
      </c>
      <c r="BT278" s="169">
        <f>SUM($AF278:AR278)-SUM($AF310:AR310)-SUM($C310:O310)-SUM($BH310:BT310)</f>
        <v>0</v>
      </c>
      <c r="BU278" s="169">
        <f>SUM($AF278:AS278)-SUM($AF310:AS310)-SUM($C310:P310)-SUM($BH310:BU310)</f>
        <v>0</v>
      </c>
      <c r="BV278" s="169">
        <f>SUM($AF278:AT278)-SUM($AF310:AT310)-SUM($C310:Q310)-SUM($BH310:BV310)</f>
        <v>0</v>
      </c>
      <c r="BW278" s="169">
        <f>SUM($AF278:AU278)-SUM($AF310:AU310)-SUM($C310:R310)-SUM($BH310:BW310)</f>
        <v>0</v>
      </c>
      <c r="BX278" s="169">
        <f>SUM($AF278:AV278)-SUM($AF310:AV310)-SUM($C310:S310)-SUM($BH310:BX310)</f>
        <v>0</v>
      </c>
      <c r="BY278" s="169">
        <f>SUM($AF278:AW278)-SUM($AF310:AW310)-SUM($C310:T310)-SUM($BH310:BY310)</f>
        <v>0</v>
      </c>
      <c r="BZ278" s="169">
        <f>SUM($AF278:AX278)-SUM($AF310:AX310)-SUM($C310:U310)-SUM($BH310:BZ310)</f>
        <v>0</v>
      </c>
      <c r="CA278" s="169">
        <f>SUM($AF278:AY278)-SUM($AF310:AY310)-SUM($C310:V310)-SUM($BH310:CA310)</f>
        <v>0</v>
      </c>
      <c r="CB278" s="169">
        <f>SUM($AF278:AZ278)-SUM($AF310:AZ310)-SUM($C310:W310)-SUM($BH310:CB310)</f>
        <v>0</v>
      </c>
      <c r="CC278" s="169">
        <f>SUM($AF278:BA278)-SUM($AF310:BA310)-SUM($C310:X310)-SUM($BH310:CC310)</f>
        <v>0</v>
      </c>
      <c r="CD278" s="169">
        <f>SUM($AF278:BB278)-SUM($AF310:BB310)-SUM($C310:Y310)-SUM($BH310:CD310)</f>
        <v>0</v>
      </c>
      <c r="CE278" s="169">
        <f>SUM($AF278:BC278)-SUM($AF310:BC310)-SUM($C310:Z310)-SUM($BH310:CE310)</f>
        <v>0</v>
      </c>
      <c r="CF278" s="169">
        <f>SUM($AF278:BD278)-SUM($AF310:BD310)-SUM($C310:AA310)-SUM($BH310:CF310)</f>
        <v>0</v>
      </c>
      <c r="CG278" s="169">
        <f>SUM($AF278:BE278)-SUM($AF310:BE310)-SUM($C310:AB310)-SUM($BH310:CG310)</f>
        <v>0</v>
      </c>
      <c r="CH278" s="52"/>
      <c r="CI278" s="52"/>
      <c r="CJ278" s="67"/>
      <c r="CK278" s="67"/>
      <c r="CL278" s="67"/>
      <c r="CM278" s="67"/>
      <c r="CN278" s="67"/>
      <c r="CO278" s="67"/>
      <c r="CP278" s="67"/>
      <c r="CQ278" s="67"/>
      <c r="CR278" s="67">
        <f>1-K278</f>
        <v>1</v>
      </c>
      <c r="CS278" s="67">
        <f t="shared" si="197"/>
        <v>0.99818451299999988</v>
      </c>
      <c r="CT278" s="67">
        <f t="shared" si="198"/>
        <v>0.99817273899999992</v>
      </c>
      <c r="CU278" s="67">
        <f t="shared" si="199"/>
        <v>0.99816096499999996</v>
      </c>
      <c r="CV278" s="67">
        <f t="shared" si="200"/>
        <v>0.99814919099999988</v>
      </c>
      <c r="CW278" s="67">
        <f t="shared" si="201"/>
        <v>0.99694921749999998</v>
      </c>
      <c r="CX278" s="67">
        <f t="shared" si="202"/>
        <v>0.99692993249999995</v>
      </c>
      <c r="CY278" s="67">
        <f t="shared" si="203"/>
        <v>0.99691064750000002</v>
      </c>
      <c r="CZ278" s="67">
        <f t="shared" si="204"/>
        <v>0.99689136249999999</v>
      </c>
      <c r="DA278" s="67">
        <f t="shared" si="205"/>
        <v>0.99687207749999995</v>
      </c>
      <c r="DB278" s="67">
        <f t="shared" si="206"/>
        <v>0.9958589375000001</v>
      </c>
      <c r="DC278" s="67">
        <f t="shared" si="207"/>
        <v>0.9958335625000001</v>
      </c>
      <c r="DD278" s="67">
        <f t="shared" si="208"/>
        <v>0.99580818750000011</v>
      </c>
      <c r="DE278" s="67">
        <f t="shared" si="209"/>
        <v>0.99578281250000011</v>
      </c>
      <c r="DF278" s="67">
        <f t="shared" si="210"/>
        <v>0.99575743750000012</v>
      </c>
      <c r="DG278" s="67">
        <f t="shared" si="211"/>
        <v>0.99465654225000011</v>
      </c>
      <c r="DH278" s="67">
        <f t="shared" si="212"/>
        <v>0.99462477275000005</v>
      </c>
      <c r="DI278" s="67">
        <f t="shared" si="213"/>
        <v>0.99459300325000011</v>
      </c>
      <c r="DL278" s="53"/>
      <c r="DM278" s="188" t="str">
        <f t="shared" si="216"/>
        <v/>
      </c>
      <c r="DN278" s="188" t="str">
        <f t="shared" si="217"/>
        <v/>
      </c>
      <c r="DO278" s="188" t="str">
        <f t="shared" si="218"/>
        <v/>
      </c>
      <c r="DP278" s="188" t="str">
        <f t="shared" si="219"/>
        <v/>
      </c>
      <c r="DQ278" s="188" t="str">
        <f t="shared" si="220"/>
        <v/>
      </c>
      <c r="DR278" s="188" t="str">
        <f t="shared" si="221"/>
        <v/>
      </c>
      <c r="DS278" s="188" t="str">
        <f t="shared" si="222"/>
        <v/>
      </c>
      <c r="DT278" s="188" t="str">
        <f t="shared" si="223"/>
        <v/>
      </c>
      <c r="DU278" s="188" t="str">
        <f t="shared" si="224"/>
        <v/>
      </c>
      <c r="DV278" s="188" t="str">
        <f t="shared" si="225"/>
        <v/>
      </c>
      <c r="DW278" s="188" t="str">
        <f t="shared" si="226"/>
        <v/>
      </c>
      <c r="DX278" s="188" t="str">
        <f t="shared" si="227"/>
        <v/>
      </c>
      <c r="DY278" s="188" t="str">
        <f t="shared" si="228"/>
        <v/>
      </c>
      <c r="DZ278" s="188" t="str">
        <f t="shared" si="229"/>
        <v/>
      </c>
      <c r="EA278" s="188" t="str">
        <f t="shared" si="230"/>
        <v/>
      </c>
      <c r="EB278" s="188" t="str">
        <f t="shared" si="231"/>
        <v/>
      </c>
      <c r="EC278" s="188" t="str">
        <f t="shared" si="232"/>
        <v/>
      </c>
      <c r="ED278" s="188" t="str">
        <f t="shared" si="233"/>
        <v/>
      </c>
      <c r="EE278" s="188" t="str">
        <f t="shared" si="234"/>
        <v/>
      </c>
      <c r="EF278" s="188" t="str">
        <f t="shared" si="235"/>
        <v/>
      </c>
      <c r="EG278" s="188" t="str">
        <f t="shared" si="236"/>
        <v/>
      </c>
      <c r="EH278" s="188" t="str">
        <f t="shared" si="237"/>
        <v/>
      </c>
      <c r="EI278" s="188" t="str">
        <f t="shared" si="238"/>
        <v/>
      </c>
      <c r="EJ278" s="188" t="str">
        <f t="shared" si="239"/>
        <v/>
      </c>
      <c r="EK278" s="188" t="str">
        <f t="shared" si="240"/>
        <v/>
      </c>
    </row>
    <row r="279" spans="1:141" x14ac:dyDescent="0.3">
      <c r="B279" s="1">
        <v>10</v>
      </c>
      <c r="C279" s="155"/>
      <c r="D279" s="155"/>
      <c r="E279" s="155"/>
      <c r="F279" s="155"/>
      <c r="G279" s="155"/>
      <c r="H279" s="155"/>
      <c r="I279" s="155"/>
      <c r="J279" s="155"/>
      <c r="K279" s="155"/>
      <c r="L279" s="155"/>
      <c r="M279" s="155">
        <f t="shared" ref="M279:AB279" si="248">VLOOKUP(L86,CHDinc,$A$4,FALSE)*(1+((VLOOKUP(L86,CHDrisk,$A$4,FALSE)-1)*MAX(0,AO118-BaselineBMI)))</f>
        <v>1.8154870000000782E-3</v>
      </c>
      <c r="N279" s="155">
        <f t="shared" si="248"/>
        <v>1.8272610000000791E-3</v>
      </c>
      <c r="O279" s="155">
        <f t="shared" si="248"/>
        <v>1.8390350000000795E-3</v>
      </c>
      <c r="P279" s="155">
        <f t="shared" si="248"/>
        <v>1.8508090000000801E-3</v>
      </c>
      <c r="Q279" s="155">
        <f t="shared" si="248"/>
        <v>3.0507825000000207E-3</v>
      </c>
      <c r="R279" s="155">
        <f t="shared" si="248"/>
        <v>3.0700675000000215E-3</v>
      </c>
      <c r="S279" s="155">
        <f t="shared" si="248"/>
        <v>3.0893525000000215E-3</v>
      </c>
      <c r="T279" s="155">
        <f t="shared" si="248"/>
        <v>3.1086375000000219E-3</v>
      </c>
      <c r="U279" s="155">
        <f t="shared" si="248"/>
        <v>3.1279225000000214E-3</v>
      </c>
      <c r="V279" s="155">
        <f t="shared" si="248"/>
        <v>4.141062499999913E-3</v>
      </c>
      <c r="W279" s="155">
        <f t="shared" si="248"/>
        <v>4.1664374999999115E-3</v>
      </c>
      <c r="X279" s="155">
        <f t="shared" si="248"/>
        <v>4.1918124999999109E-3</v>
      </c>
      <c r="Y279" s="155">
        <f t="shared" si="248"/>
        <v>4.2171874999999102E-3</v>
      </c>
      <c r="Z279" s="155">
        <f t="shared" si="248"/>
        <v>4.2425624999999105E-3</v>
      </c>
      <c r="AA279" s="155">
        <f t="shared" si="248"/>
        <v>5.3434577499999426E-3</v>
      </c>
      <c r="AB279" s="155">
        <f t="shared" si="248"/>
        <v>5.3752272499999441E-3</v>
      </c>
      <c r="AC279" s="155"/>
      <c r="AD279" s="155"/>
      <c r="AE279" s="155"/>
      <c r="AF279" s="67"/>
      <c r="AG279" s="174">
        <f>D279*D52*PRODUCT($CJ279:CJ279)</f>
        <v>0</v>
      </c>
      <c r="AH279" s="174">
        <f>E279*E52*PRODUCT($CJ279:CK279)</f>
        <v>0</v>
      </c>
      <c r="AI279" s="174">
        <f>F279*F52*PRODUCT($CJ279:CL279)</f>
        <v>0</v>
      </c>
      <c r="AJ279" s="174">
        <f>G279*G52*PRODUCT($CJ279:CM279)</f>
        <v>0</v>
      </c>
      <c r="AK279" s="174">
        <f>H279*H52*PRODUCT($CJ279:CN279)</f>
        <v>0</v>
      </c>
      <c r="AL279" s="174">
        <f>I279*I52*PRODUCT($CJ279:CO279)</f>
        <v>0</v>
      </c>
      <c r="AM279" s="174">
        <f>J279*J52*PRODUCT($CJ279:CP279)</f>
        <v>0</v>
      </c>
      <c r="AN279" s="174">
        <f>K279*K52*PRODUCT($CJ279:CQ279)</f>
        <v>0</v>
      </c>
      <c r="AO279" s="174">
        <f>L279*L52*PRODUCT($CJ279:CR279)</f>
        <v>0</v>
      </c>
      <c r="AP279" s="174">
        <f>M279*M52*PRODUCT($CJ279:CS279)</f>
        <v>0</v>
      </c>
      <c r="AQ279" s="174">
        <f>N279*N52*PRODUCT($CJ279:CT279)</f>
        <v>0</v>
      </c>
      <c r="AR279" s="174">
        <f>O279*O52*PRODUCT($CJ279:CU279)</f>
        <v>0</v>
      </c>
      <c r="AS279" s="174">
        <f>P279*P52*PRODUCT($CJ279:CV279)</f>
        <v>0</v>
      </c>
      <c r="AT279" s="174">
        <f>Q279*Q52*PRODUCT($CJ279:CW279)</f>
        <v>0</v>
      </c>
      <c r="AU279" s="174">
        <f>R279*R52*PRODUCT($CJ279:CX279)</f>
        <v>0</v>
      </c>
      <c r="AV279" s="174">
        <f>S279*S52*PRODUCT($CJ279:CY279)</f>
        <v>0</v>
      </c>
      <c r="AW279" s="174">
        <f>T279*T52*PRODUCT($CJ279:CZ279)</f>
        <v>0</v>
      </c>
      <c r="AX279" s="174">
        <f>U279*U52*PRODUCT($CJ279:DA279)</f>
        <v>0</v>
      </c>
      <c r="AY279" s="174">
        <f>V279*V52*PRODUCT($CJ279:DB279)</f>
        <v>0</v>
      </c>
      <c r="AZ279" s="174">
        <f>W279*W52*PRODUCT($CJ279:DC279)</f>
        <v>0</v>
      </c>
      <c r="BA279" s="174">
        <f>X279*X52*PRODUCT($CJ279:DD279)</f>
        <v>0</v>
      </c>
      <c r="BB279" s="174">
        <f>Y279*Y52*PRODUCT($CJ279:DE279)</f>
        <v>0</v>
      </c>
      <c r="BC279" s="174">
        <f>Z279*Z52*PRODUCT($CJ279:DF279)</f>
        <v>0</v>
      </c>
      <c r="BD279" s="174">
        <f>AA279*AA52*PRODUCT($CJ279:DG279)</f>
        <v>0</v>
      </c>
      <c r="BE279" s="174">
        <f>AB279*AB52*PRODUCT($CJ279:DH279)</f>
        <v>0</v>
      </c>
      <c r="BF279" s="93"/>
      <c r="BG279" s="93"/>
      <c r="BH279" s="93"/>
      <c r="BI279" s="169">
        <f>SUM($AF279:AG279)-SUM($AF311:AG311)-SUM($C311:D311)-SUM($BH311:BI311)</f>
        <v>0</v>
      </c>
      <c r="BJ279" s="169">
        <f>SUM($AF279:AH279)-SUM($AF311:AH311)-SUM($C311:E311)-SUM($BH311:BJ311)</f>
        <v>0</v>
      </c>
      <c r="BK279" s="169">
        <f>SUM($AF279:AI279)-SUM($AF311:AI311)-SUM($C311:F311)-SUM($BH311:BK311)</f>
        <v>0</v>
      </c>
      <c r="BL279" s="169">
        <f>SUM($AF279:AJ279)-SUM($AF311:AJ311)-SUM($C311:G311)-SUM($BH311:BL311)</f>
        <v>0</v>
      </c>
      <c r="BM279" s="169">
        <f>SUM($AF279:AK279)-SUM($AF311:AK311)-SUM($C311:H311)-SUM($BH311:BM311)</f>
        <v>0</v>
      </c>
      <c r="BN279" s="169">
        <f>SUM($AF279:AL279)-SUM($AF311:AL311)-SUM($C311:I311)-SUM($BH311:BN311)</f>
        <v>0</v>
      </c>
      <c r="BO279" s="169">
        <f>SUM($AF279:AM279)-SUM($AF311:AM311)-SUM($C311:J311)-SUM($BH311:BO311)</f>
        <v>0</v>
      </c>
      <c r="BP279" s="169">
        <f>SUM($AF279:AN279)-SUM($AF311:AN311)-SUM($C311:K311)-SUM($BH311:BP311)</f>
        <v>0</v>
      </c>
      <c r="BQ279" s="169">
        <f>SUM($AF279:AO279)-SUM($AF311:AO311)-SUM($C311:L311)-SUM($BH311:BQ311)</f>
        <v>0</v>
      </c>
      <c r="BR279" s="169">
        <f>SUM($AF279:AP279)-SUM($AF311:AP311)-SUM($C311:M311)-SUM($BH311:BR311)</f>
        <v>0</v>
      </c>
      <c r="BS279" s="169">
        <f>SUM($AF279:AQ279)-SUM($AF311:AQ311)-SUM($C311:N311)-SUM($BH311:BS311)</f>
        <v>0</v>
      </c>
      <c r="BT279" s="169">
        <f>SUM($AF279:AR279)-SUM($AF311:AR311)-SUM($C311:O311)-SUM($BH311:BT311)</f>
        <v>0</v>
      </c>
      <c r="BU279" s="169">
        <f>SUM($AF279:AS279)-SUM($AF311:AS311)-SUM($C311:P311)-SUM($BH311:BU311)</f>
        <v>0</v>
      </c>
      <c r="BV279" s="169">
        <f>SUM($AF279:AT279)-SUM($AF311:AT311)-SUM($C311:Q311)-SUM($BH311:BV311)</f>
        <v>0</v>
      </c>
      <c r="BW279" s="169">
        <f>SUM($AF279:AU279)-SUM($AF311:AU311)-SUM($C311:R311)-SUM($BH311:BW311)</f>
        <v>0</v>
      </c>
      <c r="BX279" s="169">
        <f>SUM($AF279:AV279)-SUM($AF311:AV311)-SUM($C311:S311)-SUM($BH311:BX311)</f>
        <v>0</v>
      </c>
      <c r="BY279" s="169">
        <f>SUM($AF279:AW279)-SUM($AF311:AW311)-SUM($C311:T311)-SUM($BH311:BY311)</f>
        <v>0</v>
      </c>
      <c r="BZ279" s="169">
        <f>SUM($AF279:AX279)-SUM($AF311:AX311)-SUM($C311:U311)-SUM($BH311:BZ311)</f>
        <v>0</v>
      </c>
      <c r="CA279" s="169">
        <f>SUM($AF279:AY279)-SUM($AF311:AY311)-SUM($C311:V311)-SUM($BH311:CA311)</f>
        <v>0</v>
      </c>
      <c r="CB279" s="169">
        <f>SUM($AF279:AZ279)-SUM($AF311:AZ311)-SUM($C311:W311)-SUM($BH311:CB311)</f>
        <v>0</v>
      </c>
      <c r="CC279" s="169">
        <f>SUM($AF279:BA279)-SUM($AF311:BA311)-SUM($C311:X311)-SUM($BH311:CC311)</f>
        <v>0</v>
      </c>
      <c r="CD279" s="169">
        <f>SUM($AF279:BB279)-SUM($AF311:BB311)-SUM($C311:Y311)-SUM($BH311:CD311)</f>
        <v>0</v>
      </c>
      <c r="CE279" s="169">
        <f>SUM($AF279:BC279)-SUM($AF311:BC311)-SUM($C311:Z311)-SUM($BH311:CE311)</f>
        <v>0</v>
      </c>
      <c r="CF279" s="169">
        <f>SUM($AF279:BD279)-SUM($AF311:BD311)-SUM($C311:AA311)-SUM($BH311:CF311)</f>
        <v>0</v>
      </c>
      <c r="CG279" s="169">
        <f>SUM($AF279:BE279)-SUM($AF311:BE311)-SUM($C311:AB311)-SUM($BH311:CG311)</f>
        <v>0</v>
      </c>
      <c r="CH279" s="52"/>
      <c r="CI279" s="52"/>
      <c r="CJ279" s="67"/>
      <c r="CK279" s="67"/>
      <c r="CL279" s="67"/>
      <c r="CM279" s="67"/>
      <c r="CN279" s="67"/>
      <c r="CO279" s="67"/>
      <c r="CP279" s="67"/>
      <c r="CQ279" s="67"/>
      <c r="CR279" s="67"/>
      <c r="CS279" s="67">
        <f>1-L279</f>
        <v>1</v>
      </c>
      <c r="CT279" s="67">
        <f t="shared" si="198"/>
        <v>0.99818451299999988</v>
      </c>
      <c r="CU279" s="67">
        <f t="shared" si="199"/>
        <v>0.99817273899999992</v>
      </c>
      <c r="CV279" s="67">
        <f t="shared" si="200"/>
        <v>0.99816096499999996</v>
      </c>
      <c r="CW279" s="67">
        <f t="shared" si="201"/>
        <v>0.99814919099999988</v>
      </c>
      <c r="CX279" s="67">
        <f t="shared" si="202"/>
        <v>0.99694921749999998</v>
      </c>
      <c r="CY279" s="67">
        <f t="shared" si="203"/>
        <v>0.99692993249999995</v>
      </c>
      <c r="CZ279" s="67">
        <f t="shared" si="204"/>
        <v>0.99691064750000002</v>
      </c>
      <c r="DA279" s="67">
        <f t="shared" si="205"/>
        <v>0.99689136249999999</v>
      </c>
      <c r="DB279" s="67">
        <f t="shared" si="206"/>
        <v>0.99687207749999995</v>
      </c>
      <c r="DC279" s="67">
        <f t="shared" si="207"/>
        <v>0.9958589375000001</v>
      </c>
      <c r="DD279" s="67">
        <f t="shared" si="208"/>
        <v>0.9958335625000001</v>
      </c>
      <c r="DE279" s="67">
        <f t="shared" si="209"/>
        <v>0.99580818750000011</v>
      </c>
      <c r="DF279" s="67">
        <f t="shared" si="210"/>
        <v>0.99578281250000011</v>
      </c>
      <c r="DG279" s="67">
        <f t="shared" si="211"/>
        <v>0.99575743750000012</v>
      </c>
      <c r="DH279" s="67">
        <f t="shared" si="212"/>
        <v>0.99465654225000011</v>
      </c>
      <c r="DI279" s="67">
        <f t="shared" si="213"/>
        <v>0.99462477275000005</v>
      </c>
      <c r="DL279" s="53"/>
      <c r="DM279" s="188" t="str">
        <f t="shared" si="216"/>
        <v/>
      </c>
      <c r="DN279" s="188" t="str">
        <f t="shared" si="217"/>
        <v/>
      </c>
      <c r="DO279" s="188" t="str">
        <f t="shared" si="218"/>
        <v/>
      </c>
      <c r="DP279" s="188" t="str">
        <f t="shared" si="219"/>
        <v/>
      </c>
      <c r="DQ279" s="188" t="str">
        <f t="shared" si="220"/>
        <v/>
      </c>
      <c r="DR279" s="188" t="str">
        <f t="shared" si="221"/>
        <v/>
      </c>
      <c r="DS279" s="188" t="str">
        <f t="shared" si="222"/>
        <v/>
      </c>
      <c r="DT279" s="188" t="str">
        <f t="shared" si="223"/>
        <v/>
      </c>
      <c r="DU279" s="188" t="str">
        <f t="shared" si="224"/>
        <v/>
      </c>
      <c r="DV279" s="188" t="str">
        <f t="shared" si="225"/>
        <v/>
      </c>
      <c r="DW279" s="188" t="str">
        <f t="shared" si="226"/>
        <v/>
      </c>
      <c r="DX279" s="188" t="str">
        <f t="shared" si="227"/>
        <v/>
      </c>
      <c r="DY279" s="188" t="str">
        <f t="shared" si="228"/>
        <v/>
      </c>
      <c r="DZ279" s="188" t="str">
        <f t="shared" si="229"/>
        <v/>
      </c>
      <c r="EA279" s="188" t="str">
        <f t="shared" si="230"/>
        <v/>
      </c>
      <c r="EB279" s="188" t="str">
        <f t="shared" si="231"/>
        <v/>
      </c>
      <c r="EC279" s="188" t="str">
        <f t="shared" si="232"/>
        <v/>
      </c>
      <c r="ED279" s="188" t="str">
        <f t="shared" si="233"/>
        <v/>
      </c>
      <c r="EE279" s="188" t="str">
        <f t="shared" si="234"/>
        <v/>
      </c>
      <c r="EF279" s="188" t="str">
        <f t="shared" si="235"/>
        <v/>
      </c>
      <c r="EG279" s="188" t="str">
        <f t="shared" si="236"/>
        <v/>
      </c>
      <c r="EH279" s="188" t="str">
        <f t="shared" si="237"/>
        <v/>
      </c>
      <c r="EI279" s="188" t="str">
        <f t="shared" si="238"/>
        <v/>
      </c>
      <c r="EJ279" s="188" t="str">
        <f t="shared" si="239"/>
        <v/>
      </c>
      <c r="EK279" s="188" t="str">
        <f t="shared" si="240"/>
        <v/>
      </c>
    </row>
    <row r="280" spans="1:141" x14ac:dyDescent="0.3">
      <c r="B280" s="1">
        <v>11</v>
      </c>
      <c r="C280" s="155"/>
      <c r="D280" s="155"/>
      <c r="E280" s="155"/>
      <c r="F280" s="155"/>
      <c r="G280" s="155"/>
      <c r="H280" s="155"/>
      <c r="I280" s="155"/>
      <c r="J280" s="155"/>
      <c r="K280" s="155"/>
      <c r="L280" s="155"/>
      <c r="M280" s="155"/>
      <c r="N280" s="155">
        <f t="shared" ref="N280:AB280" si="249">VLOOKUP(M87,CHDinc,$A$4,FALSE)*(1+((VLOOKUP(M87,CHDrisk,$A$4,FALSE)-1)*MAX(0,AP119-BaselineBMI)))</f>
        <v>1.8154870000000782E-3</v>
      </c>
      <c r="O280" s="155">
        <f t="shared" si="249"/>
        <v>1.8272610000000791E-3</v>
      </c>
      <c r="P280" s="155">
        <f t="shared" si="249"/>
        <v>1.8390350000000795E-3</v>
      </c>
      <c r="Q280" s="155">
        <f t="shared" si="249"/>
        <v>1.8508090000000801E-3</v>
      </c>
      <c r="R280" s="155">
        <f t="shared" si="249"/>
        <v>3.0507825000000207E-3</v>
      </c>
      <c r="S280" s="155">
        <f t="shared" si="249"/>
        <v>3.0700675000000215E-3</v>
      </c>
      <c r="T280" s="155">
        <f t="shared" si="249"/>
        <v>3.0893525000000215E-3</v>
      </c>
      <c r="U280" s="155">
        <f t="shared" si="249"/>
        <v>3.1086375000000219E-3</v>
      </c>
      <c r="V280" s="155">
        <f t="shared" si="249"/>
        <v>3.1279225000000214E-3</v>
      </c>
      <c r="W280" s="155">
        <f t="shared" si="249"/>
        <v>4.141062499999913E-3</v>
      </c>
      <c r="X280" s="155">
        <f t="shared" si="249"/>
        <v>4.1664374999999115E-3</v>
      </c>
      <c r="Y280" s="155">
        <f t="shared" si="249"/>
        <v>4.1918124999999109E-3</v>
      </c>
      <c r="Z280" s="155">
        <f t="shared" si="249"/>
        <v>4.2171874999999102E-3</v>
      </c>
      <c r="AA280" s="155">
        <f t="shared" si="249"/>
        <v>4.2425624999999105E-3</v>
      </c>
      <c r="AB280" s="155">
        <f t="shared" si="249"/>
        <v>5.3434577499999426E-3</v>
      </c>
      <c r="AC280" s="155"/>
      <c r="AD280" s="155"/>
      <c r="AE280" s="155"/>
      <c r="AF280" s="155"/>
      <c r="AG280" s="174">
        <f>D280*D53*PRODUCT($CJ280:CJ280)</f>
        <v>0</v>
      </c>
      <c r="AH280" s="174">
        <f>E280*E53*PRODUCT($CJ280:CK280)</f>
        <v>0</v>
      </c>
      <c r="AI280" s="174">
        <f>F280*F53*PRODUCT($CJ280:CL280)</f>
        <v>0</v>
      </c>
      <c r="AJ280" s="174">
        <f>G280*G53*PRODUCT($CJ280:CM280)</f>
        <v>0</v>
      </c>
      <c r="AK280" s="174">
        <f>H280*H53*PRODUCT($CJ280:CN280)</f>
        <v>0</v>
      </c>
      <c r="AL280" s="174">
        <f>I280*I53*PRODUCT($CJ280:CO280)</f>
        <v>0</v>
      </c>
      <c r="AM280" s="174">
        <f>J280*J53*PRODUCT($CJ280:CP280)</f>
        <v>0</v>
      </c>
      <c r="AN280" s="174">
        <f>K280*K53*PRODUCT($CJ280:CQ280)</f>
        <v>0</v>
      </c>
      <c r="AO280" s="174">
        <f>L280*L53*PRODUCT($CJ280:CR280)</f>
        <v>0</v>
      </c>
      <c r="AP280" s="174">
        <f>M280*M53*PRODUCT($CJ280:CS280)</f>
        <v>0</v>
      </c>
      <c r="AQ280" s="174">
        <f>N280*N53*PRODUCT($CJ280:CT280)</f>
        <v>0</v>
      </c>
      <c r="AR280" s="174">
        <f>O280*O53*PRODUCT($CJ280:CU280)</f>
        <v>0</v>
      </c>
      <c r="AS280" s="174">
        <f>P280*P53*PRODUCT($CJ280:CV280)</f>
        <v>0</v>
      </c>
      <c r="AT280" s="174">
        <f>Q280*Q53*PRODUCT($CJ280:CW280)</f>
        <v>0</v>
      </c>
      <c r="AU280" s="174">
        <f>R280*R53*PRODUCT($CJ280:CX280)</f>
        <v>0</v>
      </c>
      <c r="AV280" s="174">
        <f>S280*S53*PRODUCT($CJ280:CY280)</f>
        <v>0</v>
      </c>
      <c r="AW280" s="174">
        <f>T280*T53*PRODUCT($CJ280:CZ280)</f>
        <v>0</v>
      </c>
      <c r="AX280" s="174">
        <f>U280*U53*PRODUCT($CJ280:DA280)</f>
        <v>0</v>
      </c>
      <c r="AY280" s="174">
        <f>V280*V53*PRODUCT($CJ280:DB280)</f>
        <v>0</v>
      </c>
      <c r="AZ280" s="174">
        <f>W280*W53*PRODUCT($CJ280:DC280)</f>
        <v>0</v>
      </c>
      <c r="BA280" s="174">
        <f>X280*X53*PRODUCT($CJ280:DD280)</f>
        <v>0</v>
      </c>
      <c r="BB280" s="174">
        <f>Y280*Y53*PRODUCT($CJ280:DE280)</f>
        <v>0</v>
      </c>
      <c r="BC280" s="174">
        <f>Z280*Z53*PRODUCT($CJ280:DF280)</f>
        <v>0</v>
      </c>
      <c r="BD280" s="174">
        <f>AA280*AA53*PRODUCT($CJ280:DG280)</f>
        <v>0</v>
      </c>
      <c r="BE280" s="174">
        <f>AB280*AB53*PRODUCT($CJ280:DH280)</f>
        <v>0</v>
      </c>
      <c r="BF280" s="93"/>
      <c r="BG280" s="93"/>
      <c r="BH280" s="93"/>
      <c r="BI280" s="169">
        <f>SUM($AF280:AG280)-SUM($AF312:AG312)-SUM($C312:D312)-SUM($BH312:BI312)</f>
        <v>0</v>
      </c>
      <c r="BJ280" s="169">
        <f>SUM($AF280:AH280)-SUM($AF312:AH312)-SUM($C312:E312)-SUM($BH312:BJ312)</f>
        <v>0</v>
      </c>
      <c r="BK280" s="169">
        <f>SUM($AF280:AI280)-SUM($AF312:AI312)-SUM($C312:F312)-SUM($BH312:BK312)</f>
        <v>0</v>
      </c>
      <c r="BL280" s="169">
        <f>SUM($AF280:AJ280)-SUM($AF312:AJ312)-SUM($C312:G312)-SUM($BH312:BL312)</f>
        <v>0</v>
      </c>
      <c r="BM280" s="169">
        <f>SUM($AF280:AK280)-SUM($AF312:AK312)-SUM($C312:H312)-SUM($BH312:BM312)</f>
        <v>0</v>
      </c>
      <c r="BN280" s="169">
        <f>SUM($AF280:AL280)-SUM($AF312:AL312)-SUM($C312:I312)-SUM($BH312:BN312)</f>
        <v>0</v>
      </c>
      <c r="BO280" s="169">
        <f>SUM($AF280:AM280)-SUM($AF312:AM312)-SUM($C312:J312)-SUM($BH312:BO312)</f>
        <v>0</v>
      </c>
      <c r="BP280" s="169">
        <f>SUM($AF280:AN280)-SUM($AF312:AN312)-SUM($C312:K312)-SUM($BH312:BP312)</f>
        <v>0</v>
      </c>
      <c r="BQ280" s="169">
        <f>SUM($AF280:AO280)-SUM($AF312:AO312)-SUM($C312:L312)-SUM($BH312:BQ312)</f>
        <v>0</v>
      </c>
      <c r="BR280" s="169">
        <f>SUM($AF280:AP280)-SUM($AF312:AP312)-SUM($C312:M312)-SUM($BH312:BR312)</f>
        <v>0</v>
      </c>
      <c r="BS280" s="169">
        <f>SUM($AF280:AQ280)-SUM($AF312:AQ312)-SUM($C312:N312)-SUM($BH312:BS312)</f>
        <v>0</v>
      </c>
      <c r="BT280" s="169">
        <f>SUM($AF280:AR280)-SUM($AF312:AR312)-SUM($C312:O312)-SUM($BH312:BT312)</f>
        <v>0</v>
      </c>
      <c r="BU280" s="169">
        <f>SUM($AF280:AS280)-SUM($AF312:AS312)-SUM($C312:P312)-SUM($BH312:BU312)</f>
        <v>0</v>
      </c>
      <c r="BV280" s="169">
        <f>SUM($AF280:AT280)-SUM($AF312:AT312)-SUM($C312:Q312)-SUM($BH312:BV312)</f>
        <v>0</v>
      </c>
      <c r="BW280" s="169">
        <f>SUM($AF280:AU280)-SUM($AF312:AU312)-SUM($C312:R312)-SUM($BH312:BW312)</f>
        <v>0</v>
      </c>
      <c r="BX280" s="169">
        <f>SUM($AF280:AV280)-SUM($AF312:AV312)-SUM($C312:S312)-SUM($BH312:BX312)</f>
        <v>0</v>
      </c>
      <c r="BY280" s="169">
        <f>SUM($AF280:AW280)-SUM($AF312:AW312)-SUM($C312:T312)-SUM($BH312:BY312)</f>
        <v>0</v>
      </c>
      <c r="BZ280" s="169">
        <f>SUM($AF280:AX280)-SUM($AF312:AX312)-SUM($C312:U312)-SUM($BH312:BZ312)</f>
        <v>0</v>
      </c>
      <c r="CA280" s="169">
        <f>SUM($AF280:AY280)-SUM($AF312:AY312)-SUM($C312:V312)-SUM($BH312:CA312)</f>
        <v>0</v>
      </c>
      <c r="CB280" s="169">
        <f>SUM($AF280:AZ280)-SUM($AF312:AZ312)-SUM($C312:W312)-SUM($BH312:CB312)</f>
        <v>0</v>
      </c>
      <c r="CC280" s="169">
        <f>SUM($AF280:BA280)-SUM($AF312:BA312)-SUM($C312:X312)-SUM($BH312:CC312)</f>
        <v>0</v>
      </c>
      <c r="CD280" s="169">
        <f>SUM($AF280:BB280)-SUM($AF312:BB312)-SUM($C312:Y312)-SUM($BH312:CD312)</f>
        <v>0</v>
      </c>
      <c r="CE280" s="169">
        <f>SUM($AF280:BC280)-SUM($AF312:BC312)-SUM($C312:Z312)-SUM($BH312:CE312)</f>
        <v>0</v>
      </c>
      <c r="CF280" s="169">
        <f>SUM($AF280:BD280)-SUM($AF312:BD312)-SUM($C312:AA312)-SUM($BH312:CF312)</f>
        <v>0</v>
      </c>
      <c r="CG280" s="169">
        <f>SUM($AF280:BE280)-SUM($AF312:BE312)-SUM($C312:AB312)-SUM($BH312:CG312)</f>
        <v>0</v>
      </c>
      <c r="CH280" s="52"/>
      <c r="CI280" s="52"/>
      <c r="CJ280" s="67"/>
      <c r="CK280" s="67"/>
      <c r="CL280" s="67"/>
      <c r="CM280" s="67"/>
      <c r="CN280" s="67"/>
      <c r="CO280" s="67"/>
      <c r="CP280" s="67"/>
      <c r="CQ280" s="67"/>
      <c r="CR280" s="67"/>
      <c r="CS280" s="67"/>
      <c r="CT280" s="67">
        <f>1-M280</f>
        <v>1</v>
      </c>
      <c r="CU280" s="67">
        <f t="shared" si="199"/>
        <v>0.99818451299999988</v>
      </c>
      <c r="CV280" s="67">
        <f t="shared" si="200"/>
        <v>0.99817273899999992</v>
      </c>
      <c r="CW280" s="67">
        <f t="shared" si="201"/>
        <v>0.99816096499999996</v>
      </c>
      <c r="CX280" s="67">
        <f t="shared" si="202"/>
        <v>0.99814919099999988</v>
      </c>
      <c r="CY280" s="67">
        <f t="shared" si="203"/>
        <v>0.99694921749999998</v>
      </c>
      <c r="CZ280" s="67">
        <f t="shared" si="204"/>
        <v>0.99692993249999995</v>
      </c>
      <c r="DA280" s="67">
        <f t="shared" si="205"/>
        <v>0.99691064750000002</v>
      </c>
      <c r="DB280" s="67">
        <f t="shared" si="206"/>
        <v>0.99689136249999999</v>
      </c>
      <c r="DC280" s="67">
        <f t="shared" si="207"/>
        <v>0.99687207749999995</v>
      </c>
      <c r="DD280" s="67">
        <f t="shared" si="208"/>
        <v>0.9958589375000001</v>
      </c>
      <c r="DE280" s="67">
        <f t="shared" si="209"/>
        <v>0.9958335625000001</v>
      </c>
      <c r="DF280" s="67">
        <f t="shared" si="210"/>
        <v>0.99580818750000011</v>
      </c>
      <c r="DG280" s="67">
        <f t="shared" si="211"/>
        <v>0.99578281250000011</v>
      </c>
      <c r="DH280" s="67">
        <f t="shared" si="212"/>
        <v>0.99575743750000012</v>
      </c>
      <c r="DI280" s="67">
        <f t="shared" si="213"/>
        <v>0.99465654225000011</v>
      </c>
      <c r="DL280" s="53"/>
      <c r="DM280" s="188" t="str">
        <f t="shared" si="216"/>
        <v/>
      </c>
      <c r="DN280" s="188" t="str">
        <f t="shared" si="217"/>
        <v/>
      </c>
      <c r="DO280" s="188" t="str">
        <f t="shared" si="218"/>
        <v/>
      </c>
      <c r="DP280" s="188" t="str">
        <f t="shared" si="219"/>
        <v/>
      </c>
      <c r="DQ280" s="188" t="str">
        <f t="shared" si="220"/>
        <v/>
      </c>
      <c r="DR280" s="188" t="str">
        <f t="shared" si="221"/>
        <v/>
      </c>
      <c r="DS280" s="188" t="str">
        <f t="shared" si="222"/>
        <v/>
      </c>
      <c r="DT280" s="188" t="str">
        <f t="shared" si="223"/>
        <v/>
      </c>
      <c r="DU280" s="188" t="str">
        <f t="shared" si="224"/>
        <v/>
      </c>
      <c r="DV280" s="188" t="str">
        <f t="shared" si="225"/>
        <v/>
      </c>
      <c r="DW280" s="188" t="str">
        <f t="shared" si="226"/>
        <v/>
      </c>
      <c r="DX280" s="188" t="str">
        <f t="shared" si="227"/>
        <v/>
      </c>
      <c r="DY280" s="188" t="str">
        <f t="shared" si="228"/>
        <v/>
      </c>
      <c r="DZ280" s="188" t="str">
        <f t="shared" si="229"/>
        <v/>
      </c>
      <c r="EA280" s="188" t="str">
        <f t="shared" si="230"/>
        <v/>
      </c>
      <c r="EB280" s="188" t="str">
        <f t="shared" si="231"/>
        <v/>
      </c>
      <c r="EC280" s="188" t="str">
        <f t="shared" si="232"/>
        <v/>
      </c>
      <c r="ED280" s="188" t="str">
        <f t="shared" si="233"/>
        <v/>
      </c>
      <c r="EE280" s="188" t="str">
        <f t="shared" si="234"/>
        <v/>
      </c>
      <c r="EF280" s="188" t="str">
        <f t="shared" si="235"/>
        <v/>
      </c>
      <c r="EG280" s="188" t="str">
        <f t="shared" si="236"/>
        <v/>
      </c>
      <c r="EH280" s="188" t="str">
        <f t="shared" si="237"/>
        <v/>
      </c>
      <c r="EI280" s="188" t="str">
        <f t="shared" si="238"/>
        <v/>
      </c>
      <c r="EJ280" s="188" t="str">
        <f t="shared" si="239"/>
        <v/>
      </c>
      <c r="EK280" s="188" t="str">
        <f t="shared" si="240"/>
        <v/>
      </c>
    </row>
    <row r="281" spans="1:141" x14ac:dyDescent="0.3">
      <c r="B281" s="1">
        <v>12</v>
      </c>
      <c r="C281" s="155"/>
      <c r="D281" s="155"/>
      <c r="E281" s="155"/>
      <c r="F281" s="155"/>
      <c r="G281" s="155"/>
      <c r="H281" s="155"/>
      <c r="I281" s="155"/>
      <c r="J281" s="155"/>
      <c r="K281" s="155"/>
      <c r="L281" s="155"/>
      <c r="M281" s="155"/>
      <c r="N281" s="155"/>
      <c r="O281" s="155">
        <f t="shared" ref="O281:AB281" si="250">VLOOKUP(N88,CHDinc,$A$4,FALSE)*(1+((VLOOKUP(N88,CHDrisk,$A$4,FALSE)-1)*MAX(0,AQ120-BaselineBMI)))</f>
        <v>1.8154870000000782E-3</v>
      </c>
      <c r="P281" s="155">
        <f t="shared" si="250"/>
        <v>1.8272610000000791E-3</v>
      </c>
      <c r="Q281" s="155">
        <f t="shared" si="250"/>
        <v>1.8390350000000795E-3</v>
      </c>
      <c r="R281" s="155">
        <f t="shared" si="250"/>
        <v>1.8508090000000801E-3</v>
      </c>
      <c r="S281" s="155">
        <f t="shared" si="250"/>
        <v>3.0507825000000207E-3</v>
      </c>
      <c r="T281" s="155">
        <f t="shared" si="250"/>
        <v>3.0700675000000215E-3</v>
      </c>
      <c r="U281" s="155">
        <f t="shared" si="250"/>
        <v>3.0893525000000215E-3</v>
      </c>
      <c r="V281" s="155">
        <f t="shared" si="250"/>
        <v>3.1086375000000219E-3</v>
      </c>
      <c r="W281" s="155">
        <f t="shared" si="250"/>
        <v>3.1279225000000214E-3</v>
      </c>
      <c r="X281" s="155">
        <f t="shared" si="250"/>
        <v>4.141062499999913E-3</v>
      </c>
      <c r="Y281" s="155">
        <f t="shared" si="250"/>
        <v>4.1664374999999115E-3</v>
      </c>
      <c r="Z281" s="155">
        <f t="shared" si="250"/>
        <v>4.1918124999999109E-3</v>
      </c>
      <c r="AA281" s="155">
        <f t="shared" si="250"/>
        <v>4.2171874999999102E-3</v>
      </c>
      <c r="AB281" s="155">
        <f t="shared" si="250"/>
        <v>4.2425624999999105E-3</v>
      </c>
      <c r="AC281" s="155"/>
      <c r="AD281" s="155"/>
      <c r="AE281" s="155"/>
      <c r="AF281" s="155"/>
      <c r="AG281" s="174">
        <f>D281*D54*PRODUCT($CJ281:CJ281)</f>
        <v>0</v>
      </c>
      <c r="AH281" s="174">
        <f>E281*E54*PRODUCT($CJ281:CK281)</f>
        <v>0</v>
      </c>
      <c r="AI281" s="174">
        <f>F281*F54*PRODUCT($CJ281:CL281)</f>
        <v>0</v>
      </c>
      <c r="AJ281" s="174">
        <f>G281*G54*PRODUCT($CJ281:CM281)</f>
        <v>0</v>
      </c>
      <c r="AK281" s="174">
        <f>H281*H54*PRODUCT($CJ281:CN281)</f>
        <v>0</v>
      </c>
      <c r="AL281" s="174">
        <f>I281*I54*PRODUCT($CJ281:CO281)</f>
        <v>0</v>
      </c>
      <c r="AM281" s="174">
        <f>J281*J54*PRODUCT($CJ281:CP281)</f>
        <v>0</v>
      </c>
      <c r="AN281" s="174">
        <f>K281*K54*PRODUCT($CJ281:CQ281)</f>
        <v>0</v>
      </c>
      <c r="AO281" s="174">
        <f>L281*L54*PRODUCT($CJ281:CR281)</f>
        <v>0</v>
      </c>
      <c r="AP281" s="174">
        <f>M281*M54*PRODUCT($CJ281:CS281)</f>
        <v>0</v>
      </c>
      <c r="AQ281" s="174">
        <f>N281*N54*PRODUCT($CJ281:CT281)</f>
        <v>0</v>
      </c>
      <c r="AR281" s="174">
        <f>O281*O54*PRODUCT($CJ281:CU281)</f>
        <v>0</v>
      </c>
      <c r="AS281" s="174">
        <f>P281*P54*PRODUCT($CJ281:CV281)</f>
        <v>0</v>
      </c>
      <c r="AT281" s="174">
        <f>Q281*Q54*PRODUCT($CJ281:CW281)</f>
        <v>0</v>
      </c>
      <c r="AU281" s="174">
        <f>R281*R54*PRODUCT($CJ281:CX281)</f>
        <v>0</v>
      </c>
      <c r="AV281" s="174">
        <f>S281*S54*PRODUCT($CJ281:CY281)</f>
        <v>0</v>
      </c>
      <c r="AW281" s="174">
        <f>T281*T54*PRODUCT($CJ281:CZ281)</f>
        <v>0</v>
      </c>
      <c r="AX281" s="174">
        <f>U281*U54*PRODUCT($CJ281:DA281)</f>
        <v>0</v>
      </c>
      <c r="AY281" s="174">
        <f>V281*V54*PRODUCT($CJ281:DB281)</f>
        <v>0</v>
      </c>
      <c r="AZ281" s="174">
        <f>W281*W54*PRODUCT($CJ281:DC281)</f>
        <v>0</v>
      </c>
      <c r="BA281" s="174">
        <f>X281*X54*PRODUCT($CJ281:DD281)</f>
        <v>0</v>
      </c>
      <c r="BB281" s="174">
        <f>Y281*Y54*PRODUCT($CJ281:DE281)</f>
        <v>0</v>
      </c>
      <c r="BC281" s="174">
        <f>Z281*Z54*PRODUCT($CJ281:DF281)</f>
        <v>0</v>
      </c>
      <c r="BD281" s="174">
        <f>AA281*AA54*PRODUCT($CJ281:DG281)</f>
        <v>0</v>
      </c>
      <c r="BE281" s="174">
        <f>AB281*AB54*PRODUCT($CJ281:DH281)</f>
        <v>0</v>
      </c>
      <c r="BF281" s="93"/>
      <c r="BG281" s="93"/>
      <c r="BH281" s="93"/>
      <c r="BI281" s="169">
        <f>SUM($AF281:AG281)-SUM($AF313:AG313)-SUM($C313:D313)-SUM($BH313:BI313)</f>
        <v>0</v>
      </c>
      <c r="BJ281" s="169">
        <f>SUM($AF281:AH281)-SUM($AF313:AH313)-SUM($C313:E313)-SUM($BH313:BJ313)</f>
        <v>0</v>
      </c>
      <c r="BK281" s="169">
        <f>SUM($AF281:AI281)-SUM($AF313:AI313)-SUM($C313:F313)-SUM($BH313:BK313)</f>
        <v>0</v>
      </c>
      <c r="BL281" s="169">
        <f>SUM($AF281:AJ281)-SUM($AF313:AJ313)-SUM($C313:G313)-SUM($BH313:BL313)</f>
        <v>0</v>
      </c>
      <c r="BM281" s="169">
        <f>SUM($AF281:AK281)-SUM($AF313:AK313)-SUM($C313:H313)-SUM($BH313:BM313)</f>
        <v>0</v>
      </c>
      <c r="BN281" s="169">
        <f>SUM($AF281:AL281)-SUM($AF313:AL313)-SUM($C313:I313)-SUM($BH313:BN313)</f>
        <v>0</v>
      </c>
      <c r="BO281" s="169">
        <f>SUM($AF281:AM281)-SUM($AF313:AM313)-SUM($C313:J313)-SUM($BH313:BO313)</f>
        <v>0</v>
      </c>
      <c r="BP281" s="169">
        <f>SUM($AF281:AN281)-SUM($AF313:AN313)-SUM($C313:K313)-SUM($BH313:BP313)</f>
        <v>0</v>
      </c>
      <c r="BQ281" s="169">
        <f>SUM($AF281:AO281)-SUM($AF313:AO313)-SUM($C313:L313)-SUM($BH313:BQ313)</f>
        <v>0</v>
      </c>
      <c r="BR281" s="169">
        <f>SUM($AF281:AP281)-SUM($AF313:AP313)-SUM($C313:M313)-SUM($BH313:BR313)</f>
        <v>0</v>
      </c>
      <c r="BS281" s="169">
        <f>SUM($AF281:AQ281)-SUM($AF313:AQ313)-SUM($C313:N313)-SUM($BH313:BS313)</f>
        <v>0</v>
      </c>
      <c r="BT281" s="169">
        <f>SUM($AF281:AR281)-SUM($AF313:AR313)-SUM($C313:O313)-SUM($BH313:BT313)</f>
        <v>0</v>
      </c>
      <c r="BU281" s="169">
        <f>SUM($AF281:AS281)-SUM($AF313:AS313)-SUM($C313:P313)-SUM($BH313:BU313)</f>
        <v>0</v>
      </c>
      <c r="BV281" s="169">
        <f>SUM($AF281:AT281)-SUM($AF313:AT313)-SUM($C313:Q313)-SUM($BH313:BV313)</f>
        <v>0</v>
      </c>
      <c r="BW281" s="169">
        <f>SUM($AF281:AU281)-SUM($AF313:AU313)-SUM($C313:R313)-SUM($BH313:BW313)</f>
        <v>0</v>
      </c>
      <c r="BX281" s="169">
        <f>SUM($AF281:AV281)-SUM($AF313:AV313)-SUM($C313:S313)-SUM($BH313:BX313)</f>
        <v>0</v>
      </c>
      <c r="BY281" s="169">
        <f>SUM($AF281:AW281)-SUM($AF313:AW313)-SUM($C313:T313)-SUM($BH313:BY313)</f>
        <v>0</v>
      </c>
      <c r="BZ281" s="169">
        <f>SUM($AF281:AX281)-SUM($AF313:AX313)-SUM($C313:U313)-SUM($BH313:BZ313)</f>
        <v>0</v>
      </c>
      <c r="CA281" s="169">
        <f>SUM($AF281:AY281)-SUM($AF313:AY313)-SUM($C313:V313)-SUM($BH313:CA313)</f>
        <v>0</v>
      </c>
      <c r="CB281" s="169">
        <f>SUM($AF281:AZ281)-SUM($AF313:AZ313)-SUM($C313:W313)-SUM($BH313:CB313)</f>
        <v>0</v>
      </c>
      <c r="CC281" s="169">
        <f>SUM($AF281:BA281)-SUM($AF313:BA313)-SUM($C313:X313)-SUM($BH313:CC313)</f>
        <v>0</v>
      </c>
      <c r="CD281" s="169">
        <f>SUM($AF281:BB281)-SUM($AF313:BB313)-SUM($C313:Y313)-SUM($BH313:CD313)</f>
        <v>0</v>
      </c>
      <c r="CE281" s="169">
        <f>SUM($AF281:BC281)-SUM($AF313:BC313)-SUM($C313:Z313)-SUM($BH313:CE313)</f>
        <v>0</v>
      </c>
      <c r="CF281" s="169">
        <f>SUM($AF281:BD281)-SUM($AF313:BD313)-SUM($C313:AA313)-SUM($BH313:CF313)</f>
        <v>0</v>
      </c>
      <c r="CG281" s="169">
        <f>SUM($AF281:BE281)-SUM($AF313:BE313)-SUM($C313:AB313)-SUM($BH313:CG313)</f>
        <v>0</v>
      </c>
      <c r="CH281" s="52"/>
      <c r="CI281" s="52"/>
      <c r="CJ281" s="67"/>
      <c r="CK281" s="67"/>
      <c r="CL281" s="67"/>
      <c r="CM281" s="67"/>
      <c r="CN281" s="67"/>
      <c r="CO281" s="67"/>
      <c r="CP281" s="67"/>
      <c r="CQ281" s="67"/>
      <c r="CR281" s="67"/>
      <c r="CS281" s="67"/>
      <c r="CT281" s="67"/>
      <c r="CU281" s="67">
        <f>1-N281</f>
        <v>1</v>
      </c>
      <c r="CV281" s="67">
        <f t="shared" si="200"/>
        <v>0.99818451299999988</v>
      </c>
      <c r="CW281" s="67">
        <f t="shared" si="201"/>
        <v>0.99817273899999992</v>
      </c>
      <c r="CX281" s="67">
        <f t="shared" si="202"/>
        <v>0.99816096499999996</v>
      </c>
      <c r="CY281" s="67">
        <f t="shared" si="203"/>
        <v>0.99814919099999988</v>
      </c>
      <c r="CZ281" s="67">
        <f t="shared" si="204"/>
        <v>0.99694921749999998</v>
      </c>
      <c r="DA281" s="67">
        <f t="shared" si="205"/>
        <v>0.99692993249999995</v>
      </c>
      <c r="DB281" s="67">
        <f t="shared" si="206"/>
        <v>0.99691064750000002</v>
      </c>
      <c r="DC281" s="67">
        <f t="shared" si="207"/>
        <v>0.99689136249999999</v>
      </c>
      <c r="DD281" s="67">
        <f t="shared" si="208"/>
        <v>0.99687207749999995</v>
      </c>
      <c r="DE281" s="67">
        <f t="shared" si="209"/>
        <v>0.9958589375000001</v>
      </c>
      <c r="DF281" s="67">
        <f t="shared" si="210"/>
        <v>0.9958335625000001</v>
      </c>
      <c r="DG281" s="67">
        <f t="shared" si="211"/>
        <v>0.99580818750000011</v>
      </c>
      <c r="DH281" s="67">
        <f t="shared" si="212"/>
        <v>0.99578281250000011</v>
      </c>
      <c r="DI281" s="67">
        <f t="shared" si="213"/>
        <v>0.99575743750000012</v>
      </c>
      <c r="DL281" s="53"/>
      <c r="DM281" s="188" t="str">
        <f t="shared" si="216"/>
        <v/>
      </c>
      <c r="DN281" s="188" t="str">
        <f t="shared" si="217"/>
        <v/>
      </c>
      <c r="DO281" s="188" t="str">
        <f t="shared" si="218"/>
        <v/>
      </c>
      <c r="DP281" s="188" t="str">
        <f t="shared" si="219"/>
        <v/>
      </c>
      <c r="DQ281" s="188" t="str">
        <f t="shared" si="220"/>
        <v/>
      </c>
      <c r="DR281" s="188" t="str">
        <f t="shared" si="221"/>
        <v/>
      </c>
      <c r="DS281" s="188" t="str">
        <f t="shared" si="222"/>
        <v/>
      </c>
      <c r="DT281" s="188" t="str">
        <f t="shared" si="223"/>
        <v/>
      </c>
      <c r="DU281" s="188" t="str">
        <f t="shared" si="224"/>
        <v/>
      </c>
      <c r="DV281" s="188" t="str">
        <f t="shared" si="225"/>
        <v/>
      </c>
      <c r="DW281" s="188" t="str">
        <f t="shared" si="226"/>
        <v/>
      </c>
      <c r="DX281" s="188" t="str">
        <f t="shared" si="227"/>
        <v/>
      </c>
      <c r="DY281" s="188" t="str">
        <f t="shared" si="228"/>
        <v/>
      </c>
      <c r="DZ281" s="188" t="str">
        <f t="shared" si="229"/>
        <v/>
      </c>
      <c r="EA281" s="188" t="str">
        <f t="shared" si="230"/>
        <v/>
      </c>
      <c r="EB281" s="188" t="str">
        <f t="shared" si="231"/>
        <v/>
      </c>
      <c r="EC281" s="188" t="str">
        <f t="shared" si="232"/>
        <v/>
      </c>
      <c r="ED281" s="188" t="str">
        <f t="shared" si="233"/>
        <v/>
      </c>
      <c r="EE281" s="188" t="str">
        <f t="shared" si="234"/>
        <v/>
      </c>
      <c r="EF281" s="188" t="str">
        <f t="shared" si="235"/>
        <v/>
      </c>
      <c r="EG281" s="188" t="str">
        <f t="shared" si="236"/>
        <v/>
      </c>
      <c r="EH281" s="188" t="str">
        <f t="shared" si="237"/>
        <v/>
      </c>
      <c r="EI281" s="188" t="str">
        <f t="shared" si="238"/>
        <v/>
      </c>
      <c r="EJ281" s="188" t="str">
        <f t="shared" si="239"/>
        <v/>
      </c>
      <c r="EK281" s="188" t="str">
        <f t="shared" si="240"/>
        <v/>
      </c>
    </row>
    <row r="282" spans="1:141" x14ac:dyDescent="0.3">
      <c r="B282" s="1">
        <v>13</v>
      </c>
      <c r="C282" s="155"/>
      <c r="D282" s="155"/>
      <c r="E282" s="155"/>
      <c r="F282" s="155"/>
      <c r="G282" s="155"/>
      <c r="H282" s="155"/>
      <c r="I282" s="155"/>
      <c r="J282" s="155"/>
      <c r="K282" s="155"/>
      <c r="L282" s="155"/>
      <c r="M282" s="155"/>
      <c r="N282" s="155"/>
      <c r="O282" s="155"/>
      <c r="P282" s="155">
        <f t="shared" ref="P282:AB282" si="251">VLOOKUP(O89,CHDinc,$A$4,FALSE)*(1+((VLOOKUP(O89,CHDrisk,$A$4,FALSE)-1)*MAX(0,AR121-BaselineBMI)))</f>
        <v>1.8154870000000782E-3</v>
      </c>
      <c r="Q282" s="155">
        <f t="shared" si="251"/>
        <v>1.8272610000000791E-3</v>
      </c>
      <c r="R282" s="155">
        <f t="shared" si="251"/>
        <v>1.8390350000000795E-3</v>
      </c>
      <c r="S282" s="155">
        <f t="shared" si="251"/>
        <v>1.8508090000000801E-3</v>
      </c>
      <c r="T282" s="155">
        <f t="shared" si="251"/>
        <v>3.0507825000000207E-3</v>
      </c>
      <c r="U282" s="155">
        <f t="shared" si="251"/>
        <v>3.0700675000000215E-3</v>
      </c>
      <c r="V282" s="155">
        <f t="shared" si="251"/>
        <v>3.0893525000000215E-3</v>
      </c>
      <c r="W282" s="155">
        <f t="shared" si="251"/>
        <v>3.1086375000000219E-3</v>
      </c>
      <c r="X282" s="155">
        <f t="shared" si="251"/>
        <v>3.1279225000000214E-3</v>
      </c>
      <c r="Y282" s="155">
        <f t="shared" si="251"/>
        <v>4.141062499999913E-3</v>
      </c>
      <c r="Z282" s="155">
        <f t="shared" si="251"/>
        <v>4.1664374999999115E-3</v>
      </c>
      <c r="AA282" s="155">
        <f t="shared" si="251"/>
        <v>4.1918124999999109E-3</v>
      </c>
      <c r="AB282" s="155">
        <f t="shared" si="251"/>
        <v>4.2171874999999102E-3</v>
      </c>
      <c r="AC282" s="155"/>
      <c r="AD282" s="155"/>
      <c r="AE282" s="155"/>
      <c r="AF282" s="155"/>
      <c r="AG282" s="174">
        <f>D282*D55*PRODUCT($CJ282:CJ282)</f>
        <v>0</v>
      </c>
      <c r="AH282" s="174">
        <f>E282*E55*PRODUCT($CJ282:CK282)</f>
        <v>0</v>
      </c>
      <c r="AI282" s="174">
        <f>F282*F55*PRODUCT($CJ282:CL282)</f>
        <v>0</v>
      </c>
      <c r="AJ282" s="174">
        <f>G282*G55*PRODUCT($CJ282:CM282)</f>
        <v>0</v>
      </c>
      <c r="AK282" s="174">
        <f>H282*H55*PRODUCT($CJ282:CN282)</f>
        <v>0</v>
      </c>
      <c r="AL282" s="174">
        <f>I282*I55*PRODUCT($CJ282:CO282)</f>
        <v>0</v>
      </c>
      <c r="AM282" s="174">
        <f>J282*J55*PRODUCT($CJ282:CP282)</f>
        <v>0</v>
      </c>
      <c r="AN282" s="174">
        <f>K282*K55*PRODUCT($CJ282:CQ282)</f>
        <v>0</v>
      </c>
      <c r="AO282" s="174">
        <f>L282*L55*PRODUCT($CJ282:CR282)</f>
        <v>0</v>
      </c>
      <c r="AP282" s="174">
        <f>M282*M55*PRODUCT($CJ282:CS282)</f>
        <v>0</v>
      </c>
      <c r="AQ282" s="174">
        <f>N282*N55*PRODUCT($CJ282:CT282)</f>
        <v>0</v>
      </c>
      <c r="AR282" s="174">
        <f>O282*O55*PRODUCT($CJ282:CU282)</f>
        <v>0</v>
      </c>
      <c r="AS282" s="174">
        <f>P282*P55*PRODUCT($CJ282:CV282)</f>
        <v>0</v>
      </c>
      <c r="AT282" s="174">
        <f>Q282*Q55*PRODUCT($CJ282:CW282)</f>
        <v>0</v>
      </c>
      <c r="AU282" s="174">
        <f>R282*R55*PRODUCT($CJ282:CX282)</f>
        <v>0</v>
      </c>
      <c r="AV282" s="174">
        <f>S282*S55*PRODUCT($CJ282:CY282)</f>
        <v>0</v>
      </c>
      <c r="AW282" s="174">
        <f>T282*T55*PRODUCT($CJ282:CZ282)</f>
        <v>0</v>
      </c>
      <c r="AX282" s="174">
        <f>U282*U55*PRODUCT($CJ282:DA282)</f>
        <v>0</v>
      </c>
      <c r="AY282" s="174">
        <f>V282*V55*PRODUCT($CJ282:DB282)</f>
        <v>0</v>
      </c>
      <c r="AZ282" s="174">
        <f>W282*W55*PRODUCT($CJ282:DC282)</f>
        <v>0</v>
      </c>
      <c r="BA282" s="174">
        <f>X282*X55*PRODUCT($CJ282:DD282)</f>
        <v>0</v>
      </c>
      <c r="BB282" s="174">
        <f>Y282*Y55*PRODUCT($CJ282:DE282)</f>
        <v>0</v>
      </c>
      <c r="BC282" s="174">
        <f>Z282*Z55*PRODUCT($CJ282:DF282)</f>
        <v>0</v>
      </c>
      <c r="BD282" s="174">
        <f>AA282*AA55*PRODUCT($CJ282:DG282)</f>
        <v>0</v>
      </c>
      <c r="BE282" s="174">
        <f>AB282*AB55*PRODUCT($CJ282:DH282)</f>
        <v>0</v>
      </c>
      <c r="BF282" s="93"/>
      <c r="BG282" s="93"/>
      <c r="BH282" s="93"/>
      <c r="BI282" s="169">
        <f>SUM($AF282:AG282)-SUM($AF314:AG314)-SUM($C314:D314)-SUM($BH314:BI314)</f>
        <v>0</v>
      </c>
      <c r="BJ282" s="169">
        <f>SUM($AF282:AH282)-SUM($AF314:AH314)-SUM($C314:E314)-SUM($BH314:BJ314)</f>
        <v>0</v>
      </c>
      <c r="BK282" s="169">
        <f>SUM($AF282:AI282)-SUM($AF314:AI314)-SUM($C314:F314)-SUM($BH314:BK314)</f>
        <v>0</v>
      </c>
      <c r="BL282" s="169">
        <f>SUM($AF282:AJ282)-SUM($AF314:AJ314)-SUM($C314:G314)-SUM($BH314:BL314)</f>
        <v>0</v>
      </c>
      <c r="BM282" s="169">
        <f>SUM($AF282:AK282)-SUM($AF314:AK314)-SUM($C314:H314)-SUM($BH314:BM314)</f>
        <v>0</v>
      </c>
      <c r="BN282" s="169">
        <f>SUM($AF282:AL282)-SUM($AF314:AL314)-SUM($C314:I314)-SUM($BH314:BN314)</f>
        <v>0</v>
      </c>
      <c r="BO282" s="169">
        <f>SUM($AF282:AM282)-SUM($AF314:AM314)-SUM($C314:J314)-SUM($BH314:BO314)</f>
        <v>0</v>
      </c>
      <c r="BP282" s="169">
        <f>SUM($AF282:AN282)-SUM($AF314:AN314)-SUM($C314:K314)-SUM($BH314:BP314)</f>
        <v>0</v>
      </c>
      <c r="BQ282" s="169">
        <f>SUM($AF282:AO282)-SUM($AF314:AO314)-SUM($C314:L314)-SUM($BH314:BQ314)</f>
        <v>0</v>
      </c>
      <c r="BR282" s="169">
        <f>SUM($AF282:AP282)-SUM($AF314:AP314)-SUM($C314:M314)-SUM($BH314:BR314)</f>
        <v>0</v>
      </c>
      <c r="BS282" s="169">
        <f>SUM($AF282:AQ282)-SUM($AF314:AQ314)-SUM($C314:N314)-SUM($BH314:BS314)</f>
        <v>0</v>
      </c>
      <c r="BT282" s="169">
        <f>SUM($AF282:AR282)-SUM($AF314:AR314)-SUM($C314:O314)-SUM($BH314:BT314)</f>
        <v>0</v>
      </c>
      <c r="BU282" s="169">
        <f>SUM($AF282:AS282)-SUM($AF314:AS314)-SUM($C314:P314)-SUM($BH314:BU314)</f>
        <v>0</v>
      </c>
      <c r="BV282" s="169">
        <f>SUM($AF282:AT282)-SUM($AF314:AT314)-SUM($C314:Q314)-SUM($BH314:BV314)</f>
        <v>0</v>
      </c>
      <c r="BW282" s="169">
        <f>SUM($AF282:AU282)-SUM($AF314:AU314)-SUM($C314:R314)-SUM($BH314:BW314)</f>
        <v>0</v>
      </c>
      <c r="BX282" s="169">
        <f>SUM($AF282:AV282)-SUM($AF314:AV314)-SUM($C314:S314)-SUM($BH314:BX314)</f>
        <v>0</v>
      </c>
      <c r="BY282" s="169">
        <f>SUM($AF282:AW282)-SUM($AF314:AW314)-SUM($C314:T314)-SUM($BH314:BY314)</f>
        <v>0</v>
      </c>
      <c r="BZ282" s="169">
        <f>SUM($AF282:AX282)-SUM($AF314:AX314)-SUM($C314:U314)-SUM($BH314:BZ314)</f>
        <v>0</v>
      </c>
      <c r="CA282" s="169">
        <f>SUM($AF282:AY282)-SUM($AF314:AY314)-SUM($C314:V314)-SUM($BH314:CA314)</f>
        <v>0</v>
      </c>
      <c r="CB282" s="169">
        <f>SUM($AF282:AZ282)-SUM($AF314:AZ314)-SUM($C314:W314)-SUM($BH314:CB314)</f>
        <v>0</v>
      </c>
      <c r="CC282" s="169">
        <f>SUM($AF282:BA282)-SUM($AF314:BA314)-SUM($C314:X314)-SUM($BH314:CC314)</f>
        <v>0</v>
      </c>
      <c r="CD282" s="169">
        <f>SUM($AF282:BB282)-SUM($AF314:BB314)-SUM($C314:Y314)-SUM($BH314:CD314)</f>
        <v>0</v>
      </c>
      <c r="CE282" s="169">
        <f>SUM($AF282:BC282)-SUM($AF314:BC314)-SUM($C314:Z314)-SUM($BH314:CE314)</f>
        <v>0</v>
      </c>
      <c r="CF282" s="169">
        <f>SUM($AF282:BD282)-SUM($AF314:BD314)-SUM($C314:AA314)-SUM($BH314:CF314)</f>
        <v>0</v>
      </c>
      <c r="CG282" s="169">
        <f>SUM($AF282:BE282)-SUM($AF314:BE314)-SUM($C314:AB314)-SUM($BH314:CG314)</f>
        <v>0</v>
      </c>
      <c r="CH282" s="52"/>
      <c r="CI282" s="52"/>
      <c r="CJ282" s="67"/>
      <c r="CK282" s="67"/>
      <c r="CL282" s="67"/>
      <c r="CM282" s="67"/>
      <c r="CN282" s="67"/>
      <c r="CO282" s="67"/>
      <c r="CP282" s="67"/>
      <c r="CQ282" s="67"/>
      <c r="CR282" s="67"/>
      <c r="CS282" s="67"/>
      <c r="CT282" s="67"/>
      <c r="CU282" s="67"/>
      <c r="CV282" s="67">
        <f>1-O282</f>
        <v>1</v>
      </c>
      <c r="CW282" s="67">
        <f t="shared" si="201"/>
        <v>0.99818451299999988</v>
      </c>
      <c r="CX282" s="67">
        <f t="shared" si="202"/>
        <v>0.99817273899999992</v>
      </c>
      <c r="CY282" s="67">
        <f t="shared" si="203"/>
        <v>0.99816096499999996</v>
      </c>
      <c r="CZ282" s="67">
        <f t="shared" si="204"/>
        <v>0.99814919099999988</v>
      </c>
      <c r="DA282" s="67">
        <f t="shared" si="205"/>
        <v>0.99694921749999998</v>
      </c>
      <c r="DB282" s="67">
        <f t="shared" si="206"/>
        <v>0.99692993249999995</v>
      </c>
      <c r="DC282" s="67">
        <f t="shared" si="207"/>
        <v>0.99691064750000002</v>
      </c>
      <c r="DD282" s="67">
        <f t="shared" si="208"/>
        <v>0.99689136249999999</v>
      </c>
      <c r="DE282" s="67">
        <f t="shared" si="209"/>
        <v>0.99687207749999995</v>
      </c>
      <c r="DF282" s="67">
        <f t="shared" si="210"/>
        <v>0.9958589375000001</v>
      </c>
      <c r="DG282" s="67">
        <f t="shared" si="211"/>
        <v>0.9958335625000001</v>
      </c>
      <c r="DH282" s="67">
        <f t="shared" si="212"/>
        <v>0.99580818750000011</v>
      </c>
      <c r="DI282" s="67">
        <f t="shared" si="213"/>
        <v>0.99578281250000011</v>
      </c>
      <c r="DL282" s="53"/>
      <c r="DM282" s="188" t="str">
        <f t="shared" si="216"/>
        <v/>
      </c>
      <c r="DN282" s="188" t="str">
        <f t="shared" si="217"/>
        <v/>
      </c>
      <c r="DO282" s="188" t="str">
        <f t="shared" si="218"/>
        <v/>
      </c>
      <c r="DP282" s="188" t="str">
        <f t="shared" si="219"/>
        <v/>
      </c>
      <c r="DQ282" s="188" t="str">
        <f t="shared" si="220"/>
        <v/>
      </c>
      <c r="DR282" s="188" t="str">
        <f t="shared" si="221"/>
        <v/>
      </c>
      <c r="DS282" s="188" t="str">
        <f t="shared" si="222"/>
        <v/>
      </c>
      <c r="DT282" s="188" t="str">
        <f t="shared" si="223"/>
        <v/>
      </c>
      <c r="DU282" s="188" t="str">
        <f t="shared" si="224"/>
        <v/>
      </c>
      <c r="DV282" s="188" t="str">
        <f t="shared" si="225"/>
        <v/>
      </c>
      <c r="DW282" s="188" t="str">
        <f t="shared" si="226"/>
        <v/>
      </c>
      <c r="DX282" s="188" t="str">
        <f t="shared" si="227"/>
        <v/>
      </c>
      <c r="DY282" s="188" t="str">
        <f t="shared" si="228"/>
        <v/>
      </c>
      <c r="DZ282" s="188" t="str">
        <f t="shared" si="229"/>
        <v/>
      </c>
      <c r="EA282" s="188" t="str">
        <f t="shared" si="230"/>
        <v/>
      </c>
      <c r="EB282" s="188" t="str">
        <f t="shared" si="231"/>
        <v/>
      </c>
      <c r="EC282" s="188" t="str">
        <f t="shared" si="232"/>
        <v/>
      </c>
      <c r="ED282" s="188" t="str">
        <f t="shared" si="233"/>
        <v/>
      </c>
      <c r="EE282" s="188" t="str">
        <f t="shared" si="234"/>
        <v/>
      </c>
      <c r="EF282" s="188" t="str">
        <f t="shared" si="235"/>
        <v/>
      </c>
      <c r="EG282" s="188" t="str">
        <f t="shared" si="236"/>
        <v/>
      </c>
      <c r="EH282" s="188" t="str">
        <f t="shared" si="237"/>
        <v/>
      </c>
      <c r="EI282" s="188" t="str">
        <f t="shared" si="238"/>
        <v/>
      </c>
      <c r="EJ282" s="188" t="str">
        <f t="shared" si="239"/>
        <v/>
      </c>
      <c r="EK282" s="188" t="str">
        <f t="shared" si="240"/>
        <v/>
      </c>
    </row>
    <row r="283" spans="1:141" x14ac:dyDescent="0.3">
      <c r="B283" s="1">
        <v>14</v>
      </c>
      <c r="C283" s="155"/>
      <c r="D283" s="155"/>
      <c r="E283" s="155"/>
      <c r="F283" s="155"/>
      <c r="G283" s="155"/>
      <c r="H283" s="155"/>
      <c r="I283" s="155"/>
      <c r="J283" s="155"/>
      <c r="K283" s="155"/>
      <c r="L283" s="155"/>
      <c r="M283" s="155"/>
      <c r="N283" s="155"/>
      <c r="O283" s="155"/>
      <c r="P283" s="155"/>
      <c r="Q283" s="155">
        <f t="shared" ref="Q283:AB283" si="252">VLOOKUP(P90,CHDinc,$A$4,FALSE)*(1+((VLOOKUP(P90,CHDrisk,$A$4,FALSE)-1)*MAX(0,AS122-BaselineBMI)))</f>
        <v>1.8154870000000782E-3</v>
      </c>
      <c r="R283" s="155">
        <f t="shared" si="252"/>
        <v>1.8272610000000791E-3</v>
      </c>
      <c r="S283" s="155">
        <f t="shared" si="252"/>
        <v>1.8390350000000795E-3</v>
      </c>
      <c r="T283" s="155">
        <f t="shared" si="252"/>
        <v>1.8508090000000801E-3</v>
      </c>
      <c r="U283" s="155">
        <f t="shared" si="252"/>
        <v>3.0507825000000207E-3</v>
      </c>
      <c r="V283" s="155">
        <f t="shared" si="252"/>
        <v>3.0700675000000215E-3</v>
      </c>
      <c r="W283" s="155">
        <f t="shared" si="252"/>
        <v>3.0893525000000215E-3</v>
      </c>
      <c r="X283" s="155">
        <f t="shared" si="252"/>
        <v>3.1086375000000219E-3</v>
      </c>
      <c r="Y283" s="155">
        <f t="shared" si="252"/>
        <v>3.1279225000000214E-3</v>
      </c>
      <c r="Z283" s="155">
        <f t="shared" si="252"/>
        <v>4.141062499999913E-3</v>
      </c>
      <c r="AA283" s="155">
        <f t="shared" si="252"/>
        <v>4.1664374999999115E-3</v>
      </c>
      <c r="AB283" s="155">
        <f t="shared" si="252"/>
        <v>4.1918124999999109E-3</v>
      </c>
      <c r="AC283" s="155"/>
      <c r="AD283" s="155"/>
      <c r="AE283" s="155"/>
      <c r="AF283" s="155"/>
      <c r="AG283" s="174">
        <f>D283*D56*PRODUCT($CJ283:CJ283)</f>
        <v>0</v>
      </c>
      <c r="AH283" s="174">
        <f>E283*E56*PRODUCT($CJ283:CK283)</f>
        <v>0</v>
      </c>
      <c r="AI283" s="174">
        <f>F283*F56*PRODUCT($CJ283:CL283)</f>
        <v>0</v>
      </c>
      <c r="AJ283" s="174">
        <f>G283*G56*PRODUCT($CJ283:CM283)</f>
        <v>0</v>
      </c>
      <c r="AK283" s="174">
        <f>H283*H56*PRODUCT($CJ283:CN283)</f>
        <v>0</v>
      </c>
      <c r="AL283" s="174">
        <f>I283*I56*PRODUCT($CJ283:CO283)</f>
        <v>0</v>
      </c>
      <c r="AM283" s="174">
        <f>J283*J56*PRODUCT($CJ283:CP283)</f>
        <v>0</v>
      </c>
      <c r="AN283" s="174">
        <f>K283*K56*PRODUCT($CJ283:CQ283)</f>
        <v>0</v>
      </c>
      <c r="AO283" s="174">
        <f>L283*L56*PRODUCT($CJ283:CR283)</f>
        <v>0</v>
      </c>
      <c r="AP283" s="174">
        <f>M283*M56*PRODUCT($CJ283:CS283)</f>
        <v>0</v>
      </c>
      <c r="AQ283" s="174">
        <f>N283*N56*PRODUCT($CJ283:CT283)</f>
        <v>0</v>
      </c>
      <c r="AR283" s="174">
        <f>O283*O56*PRODUCT($CJ283:CU283)</f>
        <v>0</v>
      </c>
      <c r="AS283" s="174">
        <f>P283*P56*PRODUCT($CJ283:CV283)</f>
        <v>0</v>
      </c>
      <c r="AT283" s="174">
        <f>Q283*Q56*PRODUCT($CJ283:CW283)</f>
        <v>0</v>
      </c>
      <c r="AU283" s="174">
        <f>R283*R56*PRODUCT($CJ283:CX283)</f>
        <v>0</v>
      </c>
      <c r="AV283" s="174">
        <f>S283*S56*PRODUCT($CJ283:CY283)</f>
        <v>0</v>
      </c>
      <c r="AW283" s="174">
        <f>T283*T56*PRODUCT($CJ283:CZ283)</f>
        <v>0</v>
      </c>
      <c r="AX283" s="174">
        <f>U283*U56*PRODUCT($CJ283:DA283)</f>
        <v>0</v>
      </c>
      <c r="AY283" s="174">
        <f>V283*V56*PRODUCT($CJ283:DB283)</f>
        <v>0</v>
      </c>
      <c r="AZ283" s="174">
        <f>W283*W56*PRODUCT($CJ283:DC283)</f>
        <v>0</v>
      </c>
      <c r="BA283" s="174">
        <f>X283*X56*PRODUCT($CJ283:DD283)</f>
        <v>0</v>
      </c>
      <c r="BB283" s="174">
        <f>Y283*Y56*PRODUCT($CJ283:DE283)</f>
        <v>0</v>
      </c>
      <c r="BC283" s="174">
        <f>Z283*Z56*PRODUCT($CJ283:DF283)</f>
        <v>0</v>
      </c>
      <c r="BD283" s="174">
        <f>AA283*AA56*PRODUCT($CJ283:DG283)</f>
        <v>0</v>
      </c>
      <c r="BE283" s="174">
        <f>AB283*AB56*PRODUCT($CJ283:DH283)</f>
        <v>0</v>
      </c>
      <c r="BF283" s="93"/>
      <c r="BG283" s="93"/>
      <c r="BH283" s="93"/>
      <c r="BI283" s="169">
        <f>SUM($AF283:AG283)-SUM($AF315:AG315)-SUM($C315:D315)-SUM($BH315:BI315)</f>
        <v>0</v>
      </c>
      <c r="BJ283" s="169">
        <f>SUM($AF283:AH283)-SUM($AF315:AH315)-SUM($C315:E315)-SUM($BH315:BJ315)</f>
        <v>0</v>
      </c>
      <c r="BK283" s="169">
        <f>SUM($AF283:AI283)-SUM($AF315:AI315)-SUM($C315:F315)-SUM($BH315:BK315)</f>
        <v>0</v>
      </c>
      <c r="BL283" s="169">
        <f>SUM($AF283:AJ283)-SUM($AF315:AJ315)-SUM($C315:G315)-SUM($BH315:BL315)</f>
        <v>0</v>
      </c>
      <c r="BM283" s="169">
        <f>SUM($AF283:AK283)-SUM($AF315:AK315)-SUM($C315:H315)-SUM($BH315:BM315)</f>
        <v>0</v>
      </c>
      <c r="BN283" s="169">
        <f>SUM($AF283:AL283)-SUM($AF315:AL315)-SUM($C315:I315)-SUM($BH315:BN315)</f>
        <v>0</v>
      </c>
      <c r="BO283" s="169">
        <f>SUM($AF283:AM283)-SUM($AF315:AM315)-SUM($C315:J315)-SUM($BH315:BO315)</f>
        <v>0</v>
      </c>
      <c r="BP283" s="169">
        <f>SUM($AF283:AN283)-SUM($AF315:AN315)-SUM($C315:K315)-SUM($BH315:BP315)</f>
        <v>0</v>
      </c>
      <c r="BQ283" s="169">
        <f>SUM($AF283:AO283)-SUM($AF315:AO315)-SUM($C315:L315)-SUM($BH315:BQ315)</f>
        <v>0</v>
      </c>
      <c r="BR283" s="169">
        <f>SUM($AF283:AP283)-SUM($AF315:AP315)-SUM($C315:M315)-SUM($BH315:BR315)</f>
        <v>0</v>
      </c>
      <c r="BS283" s="169">
        <f>SUM($AF283:AQ283)-SUM($AF315:AQ315)-SUM($C315:N315)-SUM($BH315:BS315)</f>
        <v>0</v>
      </c>
      <c r="BT283" s="169">
        <f>SUM($AF283:AR283)-SUM($AF315:AR315)-SUM($C315:O315)-SUM($BH315:BT315)</f>
        <v>0</v>
      </c>
      <c r="BU283" s="169">
        <f>SUM($AF283:AS283)-SUM($AF315:AS315)-SUM($C315:P315)-SUM($BH315:BU315)</f>
        <v>0</v>
      </c>
      <c r="BV283" s="169">
        <f>SUM($AF283:AT283)-SUM($AF315:AT315)-SUM($C315:Q315)-SUM($BH315:BV315)</f>
        <v>0</v>
      </c>
      <c r="BW283" s="169">
        <f>SUM($AF283:AU283)-SUM($AF315:AU315)-SUM($C315:R315)-SUM($BH315:BW315)</f>
        <v>0</v>
      </c>
      <c r="BX283" s="169">
        <f>SUM($AF283:AV283)-SUM($AF315:AV315)-SUM($C315:S315)-SUM($BH315:BX315)</f>
        <v>0</v>
      </c>
      <c r="BY283" s="169">
        <f>SUM($AF283:AW283)-SUM($AF315:AW315)-SUM($C315:T315)-SUM($BH315:BY315)</f>
        <v>0</v>
      </c>
      <c r="BZ283" s="169">
        <f>SUM($AF283:AX283)-SUM($AF315:AX315)-SUM($C315:U315)-SUM($BH315:BZ315)</f>
        <v>0</v>
      </c>
      <c r="CA283" s="169">
        <f>SUM($AF283:AY283)-SUM($AF315:AY315)-SUM($C315:V315)-SUM($BH315:CA315)</f>
        <v>0</v>
      </c>
      <c r="CB283" s="169">
        <f>SUM($AF283:AZ283)-SUM($AF315:AZ315)-SUM($C315:W315)-SUM($BH315:CB315)</f>
        <v>0</v>
      </c>
      <c r="CC283" s="169">
        <f>SUM($AF283:BA283)-SUM($AF315:BA315)-SUM($C315:X315)-SUM($BH315:CC315)</f>
        <v>0</v>
      </c>
      <c r="CD283" s="169">
        <f>SUM($AF283:BB283)-SUM($AF315:BB315)-SUM($C315:Y315)-SUM($BH315:CD315)</f>
        <v>0</v>
      </c>
      <c r="CE283" s="169">
        <f>SUM($AF283:BC283)-SUM($AF315:BC315)-SUM($C315:Z315)-SUM($BH315:CE315)</f>
        <v>0</v>
      </c>
      <c r="CF283" s="169">
        <f>SUM($AF283:BD283)-SUM($AF315:BD315)-SUM($C315:AA315)-SUM($BH315:CF315)</f>
        <v>0</v>
      </c>
      <c r="CG283" s="169">
        <f>SUM($AF283:BE283)-SUM($AF315:BE315)-SUM($C315:AB315)-SUM($BH315:CG315)</f>
        <v>0</v>
      </c>
      <c r="CH283" s="52"/>
      <c r="CI283" s="52"/>
      <c r="CJ283" s="67"/>
      <c r="CK283" s="67"/>
      <c r="CL283" s="67"/>
      <c r="CM283" s="67"/>
      <c r="CN283" s="67"/>
      <c r="CO283" s="67"/>
      <c r="CP283" s="67"/>
      <c r="CQ283" s="67"/>
      <c r="CR283" s="67"/>
      <c r="CS283" s="67"/>
      <c r="CT283" s="67"/>
      <c r="CU283" s="67"/>
      <c r="CV283" s="67"/>
      <c r="CW283" s="67">
        <f>1-P283</f>
        <v>1</v>
      </c>
      <c r="CX283" s="67">
        <f t="shared" si="202"/>
        <v>0.99818451299999988</v>
      </c>
      <c r="CY283" s="67">
        <f t="shared" si="203"/>
        <v>0.99817273899999992</v>
      </c>
      <c r="CZ283" s="67">
        <f t="shared" si="204"/>
        <v>0.99816096499999996</v>
      </c>
      <c r="DA283" s="67">
        <f t="shared" si="205"/>
        <v>0.99814919099999988</v>
      </c>
      <c r="DB283" s="67">
        <f t="shared" si="206"/>
        <v>0.99694921749999998</v>
      </c>
      <c r="DC283" s="67">
        <f t="shared" si="207"/>
        <v>0.99692993249999995</v>
      </c>
      <c r="DD283" s="67">
        <f t="shared" si="208"/>
        <v>0.99691064750000002</v>
      </c>
      <c r="DE283" s="67">
        <f t="shared" si="209"/>
        <v>0.99689136249999999</v>
      </c>
      <c r="DF283" s="67">
        <f t="shared" si="210"/>
        <v>0.99687207749999995</v>
      </c>
      <c r="DG283" s="67">
        <f t="shared" si="211"/>
        <v>0.9958589375000001</v>
      </c>
      <c r="DH283" s="67">
        <f t="shared" si="212"/>
        <v>0.9958335625000001</v>
      </c>
      <c r="DI283" s="67">
        <f t="shared" si="213"/>
        <v>0.99580818750000011</v>
      </c>
      <c r="DL283" s="53"/>
      <c r="DM283" s="188" t="str">
        <f t="shared" si="216"/>
        <v/>
      </c>
      <c r="DN283" s="188" t="str">
        <f t="shared" si="217"/>
        <v/>
      </c>
      <c r="DO283" s="188" t="str">
        <f t="shared" si="218"/>
        <v/>
      </c>
      <c r="DP283" s="188" t="str">
        <f t="shared" si="219"/>
        <v/>
      </c>
      <c r="DQ283" s="188" t="str">
        <f t="shared" si="220"/>
        <v/>
      </c>
      <c r="DR283" s="188" t="str">
        <f t="shared" si="221"/>
        <v/>
      </c>
      <c r="DS283" s="188" t="str">
        <f t="shared" si="222"/>
        <v/>
      </c>
      <c r="DT283" s="188" t="str">
        <f t="shared" si="223"/>
        <v/>
      </c>
      <c r="DU283" s="188" t="str">
        <f t="shared" si="224"/>
        <v/>
      </c>
      <c r="DV283" s="188" t="str">
        <f t="shared" si="225"/>
        <v/>
      </c>
      <c r="DW283" s="188" t="str">
        <f t="shared" si="226"/>
        <v/>
      </c>
      <c r="DX283" s="188" t="str">
        <f t="shared" si="227"/>
        <v/>
      </c>
      <c r="DY283" s="188" t="str">
        <f t="shared" si="228"/>
        <v/>
      </c>
      <c r="DZ283" s="188" t="str">
        <f t="shared" si="229"/>
        <v/>
      </c>
      <c r="EA283" s="188" t="str">
        <f t="shared" si="230"/>
        <v/>
      </c>
      <c r="EB283" s="188" t="str">
        <f t="shared" si="231"/>
        <v/>
      </c>
      <c r="EC283" s="188" t="str">
        <f t="shared" si="232"/>
        <v/>
      </c>
      <c r="ED283" s="188" t="str">
        <f t="shared" si="233"/>
        <v/>
      </c>
      <c r="EE283" s="188" t="str">
        <f t="shared" si="234"/>
        <v/>
      </c>
      <c r="EF283" s="188" t="str">
        <f t="shared" si="235"/>
        <v/>
      </c>
      <c r="EG283" s="188" t="str">
        <f t="shared" si="236"/>
        <v/>
      </c>
      <c r="EH283" s="188" t="str">
        <f t="shared" si="237"/>
        <v/>
      </c>
      <c r="EI283" s="188" t="str">
        <f t="shared" si="238"/>
        <v/>
      </c>
      <c r="EJ283" s="188" t="str">
        <f t="shared" si="239"/>
        <v/>
      </c>
      <c r="EK283" s="188" t="str">
        <f t="shared" si="240"/>
        <v/>
      </c>
    </row>
    <row r="284" spans="1:141" x14ac:dyDescent="0.3">
      <c r="B284" s="1">
        <v>15</v>
      </c>
      <c r="C284" s="155"/>
      <c r="D284" s="155"/>
      <c r="E284" s="155"/>
      <c r="F284" s="155"/>
      <c r="G284" s="155"/>
      <c r="H284" s="155"/>
      <c r="I284" s="155"/>
      <c r="J284" s="155"/>
      <c r="K284" s="155"/>
      <c r="L284" s="155"/>
      <c r="M284" s="155"/>
      <c r="N284" s="155"/>
      <c r="O284" s="155"/>
      <c r="P284" s="155"/>
      <c r="Q284" s="155"/>
      <c r="R284" s="155">
        <f t="shared" ref="R284:AB284" si="253">VLOOKUP(Q91,CHDinc,$A$4,FALSE)*(1+((VLOOKUP(Q91,CHDrisk,$A$4,FALSE)-1)*MAX(0,AT123-BaselineBMI)))</f>
        <v>1.8154870000000782E-3</v>
      </c>
      <c r="S284" s="155">
        <f t="shared" si="253"/>
        <v>1.8272610000000791E-3</v>
      </c>
      <c r="T284" s="155">
        <f t="shared" si="253"/>
        <v>1.8390350000000795E-3</v>
      </c>
      <c r="U284" s="155">
        <f t="shared" si="253"/>
        <v>1.8508090000000801E-3</v>
      </c>
      <c r="V284" s="155">
        <f t="shared" si="253"/>
        <v>3.0507825000000207E-3</v>
      </c>
      <c r="W284" s="155">
        <f t="shared" si="253"/>
        <v>3.0700675000000215E-3</v>
      </c>
      <c r="X284" s="155">
        <f t="shared" si="253"/>
        <v>3.0893525000000215E-3</v>
      </c>
      <c r="Y284" s="155">
        <f t="shared" si="253"/>
        <v>3.1086375000000219E-3</v>
      </c>
      <c r="Z284" s="155">
        <f t="shared" si="253"/>
        <v>3.1279225000000214E-3</v>
      </c>
      <c r="AA284" s="155">
        <f t="shared" si="253"/>
        <v>4.141062499999913E-3</v>
      </c>
      <c r="AB284" s="155">
        <f t="shared" si="253"/>
        <v>4.1664374999999115E-3</v>
      </c>
      <c r="AC284" s="155"/>
      <c r="AD284" s="155"/>
      <c r="AE284" s="155"/>
      <c r="AF284" s="155"/>
      <c r="AG284" s="174">
        <f>D284*D57*PRODUCT($CJ284:CJ284)</f>
        <v>0</v>
      </c>
      <c r="AH284" s="174">
        <f>E284*E57*PRODUCT($CJ284:CK284)</f>
        <v>0</v>
      </c>
      <c r="AI284" s="174">
        <f>F284*F57*PRODUCT($CJ284:CL284)</f>
        <v>0</v>
      </c>
      <c r="AJ284" s="174">
        <f>G284*G57*PRODUCT($CJ284:CM284)</f>
        <v>0</v>
      </c>
      <c r="AK284" s="174">
        <f>H284*H57*PRODUCT($CJ284:CN284)</f>
        <v>0</v>
      </c>
      <c r="AL284" s="174">
        <f>I284*I57*PRODUCT($CJ284:CO284)</f>
        <v>0</v>
      </c>
      <c r="AM284" s="174">
        <f>J284*J57*PRODUCT($CJ284:CP284)</f>
        <v>0</v>
      </c>
      <c r="AN284" s="174">
        <f>K284*K57*PRODUCT($CJ284:CQ284)</f>
        <v>0</v>
      </c>
      <c r="AO284" s="174">
        <f>L284*L57*PRODUCT($CJ284:CR284)</f>
        <v>0</v>
      </c>
      <c r="AP284" s="174">
        <f>M284*M57*PRODUCT($CJ284:CS284)</f>
        <v>0</v>
      </c>
      <c r="AQ284" s="174">
        <f>N284*N57*PRODUCT($CJ284:CT284)</f>
        <v>0</v>
      </c>
      <c r="AR284" s="174">
        <f>O284*O57*PRODUCT($CJ284:CU284)</f>
        <v>0</v>
      </c>
      <c r="AS284" s="174">
        <f>P284*P57*PRODUCT($CJ284:CV284)</f>
        <v>0</v>
      </c>
      <c r="AT284" s="174">
        <f>Q284*Q57*PRODUCT($CJ284:CW284)</f>
        <v>0</v>
      </c>
      <c r="AU284" s="174">
        <f>R284*R57*PRODUCT($CJ284:CX284)</f>
        <v>0</v>
      </c>
      <c r="AV284" s="174">
        <f>S284*S57*PRODUCT($CJ284:CY284)</f>
        <v>0</v>
      </c>
      <c r="AW284" s="174">
        <f>T284*T57*PRODUCT($CJ284:CZ284)</f>
        <v>0</v>
      </c>
      <c r="AX284" s="174">
        <f>U284*U57*PRODUCT($CJ284:DA284)</f>
        <v>0</v>
      </c>
      <c r="AY284" s="174">
        <f>V284*V57*PRODUCT($CJ284:DB284)</f>
        <v>0</v>
      </c>
      <c r="AZ284" s="174">
        <f>W284*W57*PRODUCT($CJ284:DC284)</f>
        <v>0</v>
      </c>
      <c r="BA284" s="174">
        <f>X284*X57*PRODUCT($CJ284:DD284)</f>
        <v>0</v>
      </c>
      <c r="BB284" s="174">
        <f>Y284*Y57*PRODUCT($CJ284:DE284)</f>
        <v>0</v>
      </c>
      <c r="BC284" s="174">
        <f>Z284*Z57*PRODUCT($CJ284:DF284)</f>
        <v>0</v>
      </c>
      <c r="BD284" s="174">
        <f>AA284*AA57*PRODUCT($CJ284:DG284)</f>
        <v>0</v>
      </c>
      <c r="BE284" s="174">
        <f>AB284*AB57*PRODUCT($CJ284:DH284)</f>
        <v>0</v>
      </c>
      <c r="BF284" s="93"/>
      <c r="BG284" s="93"/>
      <c r="BH284" s="93"/>
      <c r="BI284" s="169">
        <f>SUM($AF284:AG284)-SUM($AF316:AG316)-SUM($C316:D316)-SUM($BH316:BI316)</f>
        <v>0</v>
      </c>
      <c r="BJ284" s="169">
        <f>SUM($AF284:AH284)-SUM($AF316:AH316)-SUM($C316:E316)-SUM($BH316:BJ316)</f>
        <v>0</v>
      </c>
      <c r="BK284" s="169">
        <f>SUM($AF284:AI284)-SUM($AF316:AI316)-SUM($C316:F316)-SUM($BH316:BK316)</f>
        <v>0</v>
      </c>
      <c r="BL284" s="169">
        <f>SUM($AF284:AJ284)-SUM($AF316:AJ316)-SUM($C316:G316)-SUM($BH316:BL316)</f>
        <v>0</v>
      </c>
      <c r="BM284" s="169">
        <f>SUM($AF284:AK284)-SUM($AF316:AK316)-SUM($C316:H316)-SUM($BH316:BM316)</f>
        <v>0</v>
      </c>
      <c r="BN284" s="169">
        <f>SUM($AF284:AL284)-SUM($AF316:AL316)-SUM($C316:I316)-SUM($BH316:BN316)</f>
        <v>0</v>
      </c>
      <c r="BO284" s="169">
        <f>SUM($AF284:AM284)-SUM($AF316:AM316)-SUM($C316:J316)-SUM($BH316:BO316)</f>
        <v>0</v>
      </c>
      <c r="BP284" s="169">
        <f>SUM($AF284:AN284)-SUM($AF316:AN316)-SUM($C316:K316)-SUM($BH316:BP316)</f>
        <v>0</v>
      </c>
      <c r="BQ284" s="169">
        <f>SUM($AF284:AO284)-SUM($AF316:AO316)-SUM($C316:L316)-SUM($BH316:BQ316)</f>
        <v>0</v>
      </c>
      <c r="BR284" s="169">
        <f>SUM($AF284:AP284)-SUM($AF316:AP316)-SUM($C316:M316)-SUM($BH316:BR316)</f>
        <v>0</v>
      </c>
      <c r="BS284" s="169">
        <f>SUM($AF284:AQ284)-SUM($AF316:AQ316)-SUM($C316:N316)-SUM($BH316:BS316)</f>
        <v>0</v>
      </c>
      <c r="BT284" s="169">
        <f>SUM($AF284:AR284)-SUM($AF316:AR316)-SUM($C316:O316)-SUM($BH316:BT316)</f>
        <v>0</v>
      </c>
      <c r="BU284" s="169">
        <f>SUM($AF284:AS284)-SUM($AF316:AS316)-SUM($C316:P316)-SUM($BH316:BU316)</f>
        <v>0</v>
      </c>
      <c r="BV284" s="169">
        <f>SUM($AF284:AT284)-SUM($AF316:AT316)-SUM($C316:Q316)-SUM($BH316:BV316)</f>
        <v>0</v>
      </c>
      <c r="BW284" s="169">
        <f>SUM($AF284:AU284)-SUM($AF316:AU316)-SUM($C316:R316)-SUM($BH316:BW316)</f>
        <v>0</v>
      </c>
      <c r="BX284" s="169">
        <f>SUM($AF284:AV284)-SUM($AF316:AV316)-SUM($C316:S316)-SUM($BH316:BX316)</f>
        <v>0</v>
      </c>
      <c r="BY284" s="169">
        <f>SUM($AF284:AW284)-SUM($AF316:AW316)-SUM($C316:T316)-SUM($BH316:BY316)</f>
        <v>0</v>
      </c>
      <c r="BZ284" s="169">
        <f>SUM($AF284:AX284)-SUM($AF316:AX316)-SUM($C316:U316)-SUM($BH316:BZ316)</f>
        <v>0</v>
      </c>
      <c r="CA284" s="169">
        <f>SUM($AF284:AY284)-SUM($AF316:AY316)-SUM($C316:V316)-SUM($BH316:CA316)</f>
        <v>0</v>
      </c>
      <c r="CB284" s="169">
        <f>SUM($AF284:AZ284)-SUM($AF316:AZ316)-SUM($C316:W316)-SUM($BH316:CB316)</f>
        <v>0</v>
      </c>
      <c r="CC284" s="169">
        <f>SUM($AF284:BA284)-SUM($AF316:BA316)-SUM($C316:X316)-SUM($BH316:CC316)</f>
        <v>0</v>
      </c>
      <c r="CD284" s="169">
        <f>SUM($AF284:BB284)-SUM($AF316:BB316)-SUM($C316:Y316)-SUM($BH316:CD316)</f>
        <v>0</v>
      </c>
      <c r="CE284" s="169">
        <f>SUM($AF284:BC284)-SUM($AF316:BC316)-SUM($C316:Z316)-SUM($BH316:CE316)</f>
        <v>0</v>
      </c>
      <c r="CF284" s="169">
        <f>SUM($AF284:BD284)-SUM($AF316:BD316)-SUM($C316:AA316)-SUM($BH316:CF316)</f>
        <v>0</v>
      </c>
      <c r="CG284" s="169">
        <f>SUM($AF284:BE284)-SUM($AF316:BE316)-SUM($C316:AB316)-SUM($BH316:CG316)</f>
        <v>0</v>
      </c>
      <c r="CH284" s="52"/>
      <c r="CI284" s="52"/>
      <c r="CJ284" s="67"/>
      <c r="CK284" s="67"/>
      <c r="CL284" s="67"/>
      <c r="CM284" s="67"/>
      <c r="CN284" s="67"/>
      <c r="CO284" s="67"/>
      <c r="CP284" s="67"/>
      <c r="CQ284" s="67"/>
      <c r="CR284" s="67"/>
      <c r="CS284" s="67"/>
      <c r="CT284" s="67"/>
      <c r="CU284" s="67"/>
      <c r="CV284" s="67"/>
      <c r="CW284" s="67"/>
      <c r="CX284" s="67">
        <f>1-Q284</f>
        <v>1</v>
      </c>
      <c r="CY284" s="67">
        <f t="shared" si="203"/>
        <v>0.99818451299999988</v>
      </c>
      <c r="CZ284" s="67">
        <f t="shared" si="204"/>
        <v>0.99817273899999992</v>
      </c>
      <c r="DA284" s="67">
        <f t="shared" si="205"/>
        <v>0.99816096499999996</v>
      </c>
      <c r="DB284" s="67">
        <f t="shared" si="206"/>
        <v>0.99814919099999988</v>
      </c>
      <c r="DC284" s="67">
        <f t="shared" si="207"/>
        <v>0.99694921749999998</v>
      </c>
      <c r="DD284" s="67">
        <f t="shared" si="208"/>
        <v>0.99692993249999995</v>
      </c>
      <c r="DE284" s="67">
        <f t="shared" si="209"/>
        <v>0.99691064750000002</v>
      </c>
      <c r="DF284" s="67">
        <f t="shared" si="210"/>
        <v>0.99689136249999999</v>
      </c>
      <c r="DG284" s="67">
        <f t="shared" si="211"/>
        <v>0.99687207749999995</v>
      </c>
      <c r="DH284" s="67">
        <f t="shared" si="212"/>
        <v>0.9958589375000001</v>
      </c>
      <c r="DI284" s="67">
        <f t="shared" si="213"/>
        <v>0.9958335625000001</v>
      </c>
      <c r="DL284" s="53"/>
      <c r="DM284" s="188" t="str">
        <f t="shared" si="216"/>
        <v/>
      </c>
      <c r="DN284" s="188" t="str">
        <f t="shared" si="217"/>
        <v/>
      </c>
      <c r="DO284" s="188" t="str">
        <f t="shared" si="218"/>
        <v/>
      </c>
      <c r="DP284" s="188" t="str">
        <f t="shared" si="219"/>
        <v/>
      </c>
      <c r="DQ284" s="188" t="str">
        <f t="shared" si="220"/>
        <v/>
      </c>
      <c r="DR284" s="188" t="str">
        <f t="shared" si="221"/>
        <v/>
      </c>
      <c r="DS284" s="188" t="str">
        <f t="shared" si="222"/>
        <v/>
      </c>
      <c r="DT284" s="188" t="str">
        <f t="shared" si="223"/>
        <v/>
      </c>
      <c r="DU284" s="188" t="str">
        <f t="shared" si="224"/>
        <v/>
      </c>
      <c r="DV284" s="188" t="str">
        <f t="shared" si="225"/>
        <v/>
      </c>
      <c r="DW284" s="188" t="str">
        <f t="shared" si="226"/>
        <v/>
      </c>
      <c r="DX284" s="188" t="str">
        <f t="shared" si="227"/>
        <v/>
      </c>
      <c r="DY284" s="188" t="str">
        <f t="shared" si="228"/>
        <v/>
      </c>
      <c r="DZ284" s="188" t="str">
        <f t="shared" si="229"/>
        <v/>
      </c>
      <c r="EA284" s="188" t="str">
        <f t="shared" si="230"/>
        <v/>
      </c>
      <c r="EB284" s="188" t="str">
        <f t="shared" si="231"/>
        <v/>
      </c>
      <c r="EC284" s="188" t="str">
        <f t="shared" si="232"/>
        <v/>
      </c>
      <c r="ED284" s="188" t="str">
        <f t="shared" si="233"/>
        <v/>
      </c>
      <c r="EE284" s="188" t="str">
        <f t="shared" si="234"/>
        <v/>
      </c>
      <c r="EF284" s="188" t="str">
        <f t="shared" si="235"/>
        <v/>
      </c>
      <c r="EG284" s="188" t="str">
        <f t="shared" si="236"/>
        <v/>
      </c>
      <c r="EH284" s="188" t="str">
        <f t="shared" si="237"/>
        <v/>
      </c>
      <c r="EI284" s="188" t="str">
        <f t="shared" si="238"/>
        <v/>
      </c>
      <c r="EJ284" s="188" t="str">
        <f t="shared" si="239"/>
        <v/>
      </c>
      <c r="EK284" s="188" t="str">
        <f t="shared" si="240"/>
        <v/>
      </c>
    </row>
    <row r="285" spans="1:141" x14ac:dyDescent="0.3">
      <c r="B285" s="1">
        <v>16</v>
      </c>
      <c r="C285" s="155"/>
      <c r="D285" s="155"/>
      <c r="E285" s="155"/>
      <c r="F285" s="155"/>
      <c r="G285" s="155"/>
      <c r="H285" s="155"/>
      <c r="I285" s="155"/>
      <c r="J285" s="155"/>
      <c r="K285" s="155"/>
      <c r="L285" s="155"/>
      <c r="M285" s="155"/>
      <c r="N285" s="155"/>
      <c r="O285" s="155"/>
      <c r="P285" s="155"/>
      <c r="Q285" s="155"/>
      <c r="R285" s="155"/>
      <c r="S285" s="155">
        <f t="shared" ref="S285:AB285" si="254">VLOOKUP(R92,CHDinc,$A$4,FALSE)*(1+((VLOOKUP(R92,CHDrisk,$A$4,FALSE)-1)*MAX(0,AU124-BaselineBMI)))</f>
        <v>1.8154870000000782E-3</v>
      </c>
      <c r="T285" s="155">
        <f t="shared" si="254"/>
        <v>1.8272610000000791E-3</v>
      </c>
      <c r="U285" s="155">
        <f t="shared" si="254"/>
        <v>1.8390350000000795E-3</v>
      </c>
      <c r="V285" s="155">
        <f t="shared" si="254"/>
        <v>1.8508090000000801E-3</v>
      </c>
      <c r="W285" s="155">
        <f t="shared" si="254"/>
        <v>3.0507825000000207E-3</v>
      </c>
      <c r="X285" s="155">
        <f t="shared" si="254"/>
        <v>3.0700675000000215E-3</v>
      </c>
      <c r="Y285" s="155">
        <f t="shared" si="254"/>
        <v>3.0893525000000215E-3</v>
      </c>
      <c r="Z285" s="155">
        <f t="shared" si="254"/>
        <v>3.1086375000000219E-3</v>
      </c>
      <c r="AA285" s="155">
        <f t="shared" si="254"/>
        <v>3.1279225000000214E-3</v>
      </c>
      <c r="AB285" s="155">
        <f t="shared" si="254"/>
        <v>4.141062499999913E-3</v>
      </c>
      <c r="AC285" s="155"/>
      <c r="AD285" s="155"/>
      <c r="AE285" s="155"/>
      <c r="AF285" s="155"/>
      <c r="AG285" s="174">
        <f>D285*D58*PRODUCT($CJ285:CJ285)</f>
        <v>0</v>
      </c>
      <c r="AH285" s="174">
        <f>E285*E58*PRODUCT($CJ285:CK285)</f>
        <v>0</v>
      </c>
      <c r="AI285" s="174">
        <f>F285*F58*PRODUCT($CJ285:CL285)</f>
        <v>0</v>
      </c>
      <c r="AJ285" s="174">
        <f>G285*G58*PRODUCT($CJ285:CM285)</f>
        <v>0</v>
      </c>
      <c r="AK285" s="174">
        <f>H285*H58*PRODUCT($CJ285:CN285)</f>
        <v>0</v>
      </c>
      <c r="AL285" s="174">
        <f>I285*I58*PRODUCT($CJ285:CO285)</f>
        <v>0</v>
      </c>
      <c r="AM285" s="174">
        <f>J285*J58*PRODUCT($CJ285:CP285)</f>
        <v>0</v>
      </c>
      <c r="AN285" s="174">
        <f>K285*K58*PRODUCT($CJ285:CQ285)</f>
        <v>0</v>
      </c>
      <c r="AO285" s="174">
        <f>L285*L58*PRODUCT($CJ285:CR285)</f>
        <v>0</v>
      </c>
      <c r="AP285" s="174">
        <f>M285*M58*PRODUCT($CJ285:CS285)</f>
        <v>0</v>
      </c>
      <c r="AQ285" s="174">
        <f>N285*N58*PRODUCT($CJ285:CT285)</f>
        <v>0</v>
      </c>
      <c r="AR285" s="174">
        <f>O285*O58*PRODUCT($CJ285:CU285)</f>
        <v>0</v>
      </c>
      <c r="AS285" s="174">
        <f>P285*P58*PRODUCT($CJ285:CV285)</f>
        <v>0</v>
      </c>
      <c r="AT285" s="174">
        <f>Q285*Q58*PRODUCT($CJ285:CW285)</f>
        <v>0</v>
      </c>
      <c r="AU285" s="174">
        <f>R285*R58*PRODUCT($CJ285:CX285)</f>
        <v>0</v>
      </c>
      <c r="AV285" s="174">
        <f>S285*S58*PRODUCT($CJ285:CY285)</f>
        <v>0</v>
      </c>
      <c r="AW285" s="174">
        <f>T285*T58*PRODUCT($CJ285:CZ285)</f>
        <v>0</v>
      </c>
      <c r="AX285" s="174">
        <f>U285*U58*PRODUCT($CJ285:DA285)</f>
        <v>0</v>
      </c>
      <c r="AY285" s="174">
        <f>V285*V58*PRODUCT($CJ285:DB285)</f>
        <v>0</v>
      </c>
      <c r="AZ285" s="174">
        <f>W285*W58*PRODUCT($CJ285:DC285)</f>
        <v>0</v>
      </c>
      <c r="BA285" s="174">
        <f>X285*X58*PRODUCT($CJ285:DD285)</f>
        <v>0</v>
      </c>
      <c r="BB285" s="174">
        <f>Y285*Y58*PRODUCT($CJ285:DE285)</f>
        <v>0</v>
      </c>
      <c r="BC285" s="174">
        <f>Z285*Z58*PRODUCT($CJ285:DF285)</f>
        <v>0</v>
      </c>
      <c r="BD285" s="174">
        <f>AA285*AA58*PRODUCT($CJ285:DG285)</f>
        <v>0</v>
      </c>
      <c r="BE285" s="174">
        <f>AB285*AB58*PRODUCT($CJ285:DH285)</f>
        <v>0</v>
      </c>
      <c r="BF285" s="93"/>
      <c r="BG285" s="93"/>
      <c r="BH285" s="93"/>
      <c r="BI285" s="169">
        <f>SUM($AF285:AG285)-SUM($AF317:AG317)-SUM($C317:D317)-SUM($BH317:BI317)</f>
        <v>0</v>
      </c>
      <c r="BJ285" s="169">
        <f>SUM($AF285:AH285)-SUM($AF317:AH317)-SUM($C317:E317)-SUM($BH317:BJ317)</f>
        <v>0</v>
      </c>
      <c r="BK285" s="169">
        <f>SUM($AF285:AI285)-SUM($AF317:AI317)-SUM($C317:F317)-SUM($BH317:BK317)</f>
        <v>0</v>
      </c>
      <c r="BL285" s="169">
        <f>SUM($AF285:AJ285)-SUM($AF317:AJ317)-SUM($C317:G317)-SUM($BH317:BL317)</f>
        <v>0</v>
      </c>
      <c r="BM285" s="169">
        <f>SUM($AF285:AK285)-SUM($AF317:AK317)-SUM($C317:H317)-SUM($BH317:BM317)</f>
        <v>0</v>
      </c>
      <c r="BN285" s="169">
        <f>SUM($AF285:AL285)-SUM($AF317:AL317)-SUM($C317:I317)-SUM($BH317:BN317)</f>
        <v>0</v>
      </c>
      <c r="BO285" s="169">
        <f>SUM($AF285:AM285)-SUM($AF317:AM317)-SUM($C317:J317)-SUM($BH317:BO317)</f>
        <v>0</v>
      </c>
      <c r="BP285" s="169">
        <f>SUM($AF285:AN285)-SUM($AF317:AN317)-SUM($C317:K317)-SUM($BH317:BP317)</f>
        <v>0</v>
      </c>
      <c r="BQ285" s="169">
        <f>SUM($AF285:AO285)-SUM($AF317:AO317)-SUM($C317:L317)-SUM($BH317:BQ317)</f>
        <v>0</v>
      </c>
      <c r="BR285" s="169">
        <f>SUM($AF285:AP285)-SUM($AF317:AP317)-SUM($C317:M317)-SUM($BH317:BR317)</f>
        <v>0</v>
      </c>
      <c r="BS285" s="169">
        <f>SUM($AF285:AQ285)-SUM($AF317:AQ317)-SUM($C317:N317)-SUM($BH317:BS317)</f>
        <v>0</v>
      </c>
      <c r="BT285" s="169">
        <f>SUM($AF285:AR285)-SUM($AF317:AR317)-SUM($C317:O317)-SUM($BH317:BT317)</f>
        <v>0</v>
      </c>
      <c r="BU285" s="169">
        <f>SUM($AF285:AS285)-SUM($AF317:AS317)-SUM($C317:P317)-SUM($BH317:BU317)</f>
        <v>0</v>
      </c>
      <c r="BV285" s="169">
        <f>SUM($AF285:AT285)-SUM($AF317:AT317)-SUM($C317:Q317)-SUM($BH317:BV317)</f>
        <v>0</v>
      </c>
      <c r="BW285" s="169">
        <f>SUM($AF285:AU285)-SUM($AF317:AU317)-SUM($C317:R317)-SUM($BH317:BW317)</f>
        <v>0</v>
      </c>
      <c r="BX285" s="169">
        <f>SUM($AF285:AV285)-SUM($AF317:AV317)-SUM($C317:S317)-SUM($BH317:BX317)</f>
        <v>0</v>
      </c>
      <c r="BY285" s="169">
        <f>SUM($AF285:AW285)-SUM($AF317:AW317)-SUM($C317:T317)-SUM($BH317:BY317)</f>
        <v>0</v>
      </c>
      <c r="BZ285" s="169">
        <f>SUM($AF285:AX285)-SUM($AF317:AX317)-SUM($C317:U317)-SUM($BH317:BZ317)</f>
        <v>0</v>
      </c>
      <c r="CA285" s="169">
        <f>SUM($AF285:AY285)-SUM($AF317:AY317)-SUM($C317:V317)-SUM($BH317:CA317)</f>
        <v>0</v>
      </c>
      <c r="CB285" s="169">
        <f>SUM($AF285:AZ285)-SUM($AF317:AZ317)-SUM($C317:W317)-SUM($BH317:CB317)</f>
        <v>0</v>
      </c>
      <c r="CC285" s="169">
        <f>SUM($AF285:BA285)-SUM($AF317:BA317)-SUM($C317:X317)-SUM($BH317:CC317)</f>
        <v>0</v>
      </c>
      <c r="CD285" s="169">
        <f>SUM($AF285:BB285)-SUM($AF317:BB317)-SUM($C317:Y317)-SUM($BH317:CD317)</f>
        <v>0</v>
      </c>
      <c r="CE285" s="169">
        <f>SUM($AF285:BC285)-SUM($AF317:BC317)-SUM($C317:Z317)-SUM($BH317:CE317)</f>
        <v>0</v>
      </c>
      <c r="CF285" s="169">
        <f>SUM($AF285:BD285)-SUM($AF317:BD317)-SUM($C317:AA317)-SUM($BH317:CF317)</f>
        <v>0</v>
      </c>
      <c r="CG285" s="169">
        <f>SUM($AF285:BE285)-SUM($AF317:BE317)-SUM($C317:AB317)-SUM($BH317:CG317)</f>
        <v>0</v>
      </c>
      <c r="CH285" s="52"/>
      <c r="CI285" s="52"/>
      <c r="CJ285" s="67"/>
      <c r="CK285" s="67"/>
      <c r="CL285" s="67"/>
      <c r="CM285" s="67"/>
      <c r="CN285" s="67"/>
      <c r="CO285" s="67"/>
      <c r="CP285" s="67"/>
      <c r="CQ285" s="67"/>
      <c r="CR285" s="67"/>
      <c r="CS285" s="67"/>
      <c r="CT285" s="67"/>
      <c r="CU285" s="67"/>
      <c r="CV285" s="67"/>
      <c r="CW285" s="67"/>
      <c r="CX285" s="67"/>
      <c r="CY285" s="67">
        <f>1-R285</f>
        <v>1</v>
      </c>
      <c r="CZ285" s="67">
        <f t="shared" si="204"/>
        <v>0.99818451299999988</v>
      </c>
      <c r="DA285" s="67">
        <f t="shared" si="205"/>
        <v>0.99817273899999992</v>
      </c>
      <c r="DB285" s="67">
        <f t="shared" si="206"/>
        <v>0.99816096499999996</v>
      </c>
      <c r="DC285" s="67">
        <f t="shared" si="207"/>
        <v>0.99814919099999988</v>
      </c>
      <c r="DD285" s="67">
        <f t="shared" si="208"/>
        <v>0.99694921749999998</v>
      </c>
      <c r="DE285" s="67">
        <f t="shared" si="209"/>
        <v>0.99692993249999995</v>
      </c>
      <c r="DF285" s="67">
        <f t="shared" si="210"/>
        <v>0.99691064750000002</v>
      </c>
      <c r="DG285" s="67">
        <f t="shared" si="211"/>
        <v>0.99689136249999999</v>
      </c>
      <c r="DH285" s="67">
        <f t="shared" si="212"/>
        <v>0.99687207749999995</v>
      </c>
      <c r="DI285" s="67">
        <f t="shared" si="213"/>
        <v>0.9958589375000001</v>
      </c>
      <c r="DL285" s="53"/>
      <c r="DM285" s="188" t="str">
        <f t="shared" si="216"/>
        <v/>
      </c>
      <c r="DN285" s="188" t="str">
        <f t="shared" si="217"/>
        <v/>
      </c>
      <c r="DO285" s="188" t="str">
        <f t="shared" si="218"/>
        <v/>
      </c>
      <c r="DP285" s="188" t="str">
        <f t="shared" si="219"/>
        <v/>
      </c>
      <c r="DQ285" s="188" t="str">
        <f t="shared" si="220"/>
        <v/>
      </c>
      <c r="DR285" s="188" t="str">
        <f t="shared" si="221"/>
        <v/>
      </c>
      <c r="DS285" s="188" t="str">
        <f t="shared" si="222"/>
        <v/>
      </c>
      <c r="DT285" s="188" t="str">
        <f t="shared" si="223"/>
        <v/>
      </c>
      <c r="DU285" s="188" t="str">
        <f t="shared" si="224"/>
        <v/>
      </c>
      <c r="DV285" s="188" t="str">
        <f t="shared" si="225"/>
        <v/>
      </c>
      <c r="DW285" s="188" t="str">
        <f t="shared" si="226"/>
        <v/>
      </c>
      <c r="DX285" s="188" t="str">
        <f t="shared" si="227"/>
        <v/>
      </c>
      <c r="DY285" s="188" t="str">
        <f t="shared" si="228"/>
        <v/>
      </c>
      <c r="DZ285" s="188" t="str">
        <f t="shared" si="229"/>
        <v/>
      </c>
      <c r="EA285" s="188" t="str">
        <f t="shared" si="230"/>
        <v/>
      </c>
      <c r="EB285" s="188" t="str">
        <f t="shared" si="231"/>
        <v/>
      </c>
      <c r="EC285" s="188" t="str">
        <f t="shared" si="232"/>
        <v/>
      </c>
      <c r="ED285" s="188" t="str">
        <f t="shared" si="233"/>
        <v/>
      </c>
      <c r="EE285" s="188" t="str">
        <f t="shared" si="234"/>
        <v/>
      </c>
      <c r="EF285" s="188" t="str">
        <f t="shared" si="235"/>
        <v/>
      </c>
      <c r="EG285" s="188" t="str">
        <f t="shared" si="236"/>
        <v/>
      </c>
      <c r="EH285" s="188" t="str">
        <f t="shared" si="237"/>
        <v/>
      </c>
      <c r="EI285" s="188" t="str">
        <f t="shared" si="238"/>
        <v/>
      </c>
      <c r="EJ285" s="188" t="str">
        <f t="shared" si="239"/>
        <v/>
      </c>
      <c r="EK285" s="188" t="str">
        <f t="shared" si="240"/>
        <v/>
      </c>
    </row>
    <row r="286" spans="1:141" x14ac:dyDescent="0.3">
      <c r="B286" s="1">
        <v>17</v>
      </c>
      <c r="C286" s="155"/>
      <c r="D286" s="155"/>
      <c r="E286" s="155"/>
      <c r="F286" s="155"/>
      <c r="G286" s="155"/>
      <c r="H286" s="155"/>
      <c r="I286" s="155"/>
      <c r="J286" s="155"/>
      <c r="K286" s="155"/>
      <c r="L286" s="155"/>
      <c r="M286" s="155"/>
      <c r="N286" s="155"/>
      <c r="O286" s="155"/>
      <c r="P286" s="155"/>
      <c r="Q286" s="155"/>
      <c r="R286" s="155"/>
      <c r="S286" s="155"/>
      <c r="T286" s="155">
        <f t="shared" ref="T286:AB286" si="255">VLOOKUP(S93,CHDinc,$A$4,FALSE)*(1+((VLOOKUP(S93,CHDrisk,$A$4,FALSE)-1)*MAX(0,AV125-BaselineBMI)))</f>
        <v>1.8154870000000782E-3</v>
      </c>
      <c r="U286" s="155">
        <f t="shared" si="255"/>
        <v>1.8272610000000791E-3</v>
      </c>
      <c r="V286" s="155">
        <f t="shared" si="255"/>
        <v>1.8390350000000795E-3</v>
      </c>
      <c r="W286" s="155">
        <f t="shared" si="255"/>
        <v>1.8508090000000801E-3</v>
      </c>
      <c r="X286" s="155">
        <f t="shared" si="255"/>
        <v>3.0507825000000207E-3</v>
      </c>
      <c r="Y286" s="155">
        <f t="shared" si="255"/>
        <v>3.0700675000000215E-3</v>
      </c>
      <c r="Z286" s="155">
        <f t="shared" si="255"/>
        <v>3.0893525000000215E-3</v>
      </c>
      <c r="AA286" s="155">
        <f t="shared" si="255"/>
        <v>3.1086375000000219E-3</v>
      </c>
      <c r="AB286" s="155">
        <f t="shared" si="255"/>
        <v>3.1279225000000214E-3</v>
      </c>
      <c r="AC286" s="155"/>
      <c r="AD286" s="155"/>
      <c r="AE286" s="155"/>
      <c r="AF286" s="155"/>
      <c r="AG286" s="174">
        <f>D286*D59*PRODUCT($CJ286:CJ286)</f>
        <v>0</v>
      </c>
      <c r="AH286" s="174">
        <f>E286*E59*PRODUCT($CJ286:CK286)</f>
        <v>0</v>
      </c>
      <c r="AI286" s="174">
        <f>F286*F59*PRODUCT($CJ286:CL286)</f>
        <v>0</v>
      </c>
      <c r="AJ286" s="174">
        <f>G286*G59*PRODUCT($CJ286:CM286)</f>
        <v>0</v>
      </c>
      <c r="AK286" s="174">
        <f>H286*H59*PRODUCT($CJ286:CN286)</f>
        <v>0</v>
      </c>
      <c r="AL286" s="174">
        <f>I286*I59*PRODUCT($CJ286:CO286)</f>
        <v>0</v>
      </c>
      <c r="AM286" s="174">
        <f>J286*J59*PRODUCT($CJ286:CP286)</f>
        <v>0</v>
      </c>
      <c r="AN286" s="174">
        <f>K286*K59*PRODUCT($CJ286:CQ286)</f>
        <v>0</v>
      </c>
      <c r="AO286" s="174">
        <f>L286*L59*PRODUCT($CJ286:CR286)</f>
        <v>0</v>
      </c>
      <c r="AP286" s="174">
        <f>M286*M59*PRODUCT($CJ286:CS286)</f>
        <v>0</v>
      </c>
      <c r="AQ286" s="174">
        <f>N286*N59*PRODUCT($CJ286:CT286)</f>
        <v>0</v>
      </c>
      <c r="AR286" s="174">
        <f>O286*O59*PRODUCT($CJ286:CU286)</f>
        <v>0</v>
      </c>
      <c r="AS286" s="174">
        <f>P286*P59*PRODUCT($CJ286:CV286)</f>
        <v>0</v>
      </c>
      <c r="AT286" s="174">
        <f>Q286*Q59*PRODUCT($CJ286:CW286)</f>
        <v>0</v>
      </c>
      <c r="AU286" s="174">
        <f>R286*R59*PRODUCT($CJ286:CX286)</f>
        <v>0</v>
      </c>
      <c r="AV286" s="174">
        <f>S286*S59*PRODUCT($CJ286:CY286)</f>
        <v>0</v>
      </c>
      <c r="AW286" s="174">
        <f>T286*T59*PRODUCT($CJ286:CZ286)</f>
        <v>0</v>
      </c>
      <c r="AX286" s="174">
        <f>U286*U59*PRODUCT($CJ286:DA286)</f>
        <v>0</v>
      </c>
      <c r="AY286" s="174">
        <f>V286*V59*PRODUCT($CJ286:DB286)</f>
        <v>0</v>
      </c>
      <c r="AZ286" s="174">
        <f>W286*W59*PRODUCT($CJ286:DC286)</f>
        <v>0</v>
      </c>
      <c r="BA286" s="174">
        <f>X286*X59*PRODUCT($CJ286:DD286)</f>
        <v>0</v>
      </c>
      <c r="BB286" s="174">
        <f>Y286*Y59*PRODUCT($CJ286:DE286)</f>
        <v>0</v>
      </c>
      <c r="BC286" s="174">
        <f>Z286*Z59*PRODUCT($CJ286:DF286)</f>
        <v>0</v>
      </c>
      <c r="BD286" s="174">
        <f>AA286*AA59*PRODUCT($CJ286:DG286)</f>
        <v>0</v>
      </c>
      <c r="BE286" s="174">
        <f>AB286*AB59*PRODUCT($CJ286:DH286)</f>
        <v>0</v>
      </c>
      <c r="BF286" s="93"/>
      <c r="BG286" s="93"/>
      <c r="BH286" s="93"/>
      <c r="BI286" s="169">
        <f>SUM($AF286:AG286)-SUM($AF318:AG318)-SUM($C318:D318)-SUM($BH318:BI318)</f>
        <v>0</v>
      </c>
      <c r="BJ286" s="169">
        <f>SUM($AF286:AH286)-SUM($AF318:AH318)-SUM($C318:E318)-SUM($BH318:BJ318)</f>
        <v>0</v>
      </c>
      <c r="BK286" s="169">
        <f>SUM($AF286:AI286)-SUM($AF318:AI318)-SUM($C318:F318)-SUM($BH318:BK318)</f>
        <v>0</v>
      </c>
      <c r="BL286" s="169">
        <f>SUM($AF286:AJ286)-SUM($AF318:AJ318)-SUM($C318:G318)-SUM($BH318:BL318)</f>
        <v>0</v>
      </c>
      <c r="BM286" s="169">
        <f>SUM($AF286:AK286)-SUM($AF318:AK318)-SUM($C318:H318)-SUM($BH318:BM318)</f>
        <v>0</v>
      </c>
      <c r="BN286" s="169">
        <f>SUM($AF286:AL286)-SUM($AF318:AL318)-SUM($C318:I318)-SUM($BH318:BN318)</f>
        <v>0</v>
      </c>
      <c r="BO286" s="169">
        <f>SUM($AF286:AM286)-SUM($AF318:AM318)-SUM($C318:J318)-SUM($BH318:BO318)</f>
        <v>0</v>
      </c>
      <c r="BP286" s="169">
        <f>SUM($AF286:AN286)-SUM($AF318:AN318)-SUM($C318:K318)-SUM($BH318:BP318)</f>
        <v>0</v>
      </c>
      <c r="BQ286" s="169">
        <f>SUM($AF286:AO286)-SUM($AF318:AO318)-SUM($C318:L318)-SUM($BH318:BQ318)</f>
        <v>0</v>
      </c>
      <c r="BR286" s="169">
        <f>SUM($AF286:AP286)-SUM($AF318:AP318)-SUM($C318:M318)-SUM($BH318:BR318)</f>
        <v>0</v>
      </c>
      <c r="BS286" s="169">
        <f>SUM($AF286:AQ286)-SUM($AF318:AQ318)-SUM($C318:N318)-SUM($BH318:BS318)</f>
        <v>0</v>
      </c>
      <c r="BT286" s="169">
        <f>SUM($AF286:AR286)-SUM($AF318:AR318)-SUM($C318:O318)-SUM($BH318:BT318)</f>
        <v>0</v>
      </c>
      <c r="BU286" s="169">
        <f>SUM($AF286:AS286)-SUM($AF318:AS318)-SUM($C318:P318)-SUM($BH318:BU318)</f>
        <v>0</v>
      </c>
      <c r="BV286" s="169">
        <f>SUM($AF286:AT286)-SUM($AF318:AT318)-SUM($C318:Q318)-SUM($BH318:BV318)</f>
        <v>0</v>
      </c>
      <c r="BW286" s="169">
        <f>SUM($AF286:AU286)-SUM($AF318:AU318)-SUM($C318:R318)-SUM($BH318:BW318)</f>
        <v>0</v>
      </c>
      <c r="BX286" s="169">
        <f>SUM($AF286:AV286)-SUM($AF318:AV318)-SUM($C318:S318)-SUM($BH318:BX318)</f>
        <v>0</v>
      </c>
      <c r="BY286" s="169">
        <f>SUM($AF286:AW286)-SUM($AF318:AW318)-SUM($C318:T318)-SUM($BH318:BY318)</f>
        <v>0</v>
      </c>
      <c r="BZ286" s="169">
        <f>SUM($AF286:AX286)-SUM($AF318:AX318)-SUM($C318:U318)-SUM($BH318:BZ318)</f>
        <v>0</v>
      </c>
      <c r="CA286" s="169">
        <f>SUM($AF286:AY286)-SUM($AF318:AY318)-SUM($C318:V318)-SUM($BH318:CA318)</f>
        <v>0</v>
      </c>
      <c r="CB286" s="169">
        <f>SUM($AF286:AZ286)-SUM($AF318:AZ318)-SUM($C318:W318)-SUM($BH318:CB318)</f>
        <v>0</v>
      </c>
      <c r="CC286" s="169">
        <f>SUM($AF286:BA286)-SUM($AF318:BA318)-SUM($C318:X318)-SUM($BH318:CC318)</f>
        <v>0</v>
      </c>
      <c r="CD286" s="169">
        <f>SUM($AF286:BB286)-SUM($AF318:BB318)-SUM($C318:Y318)-SUM($BH318:CD318)</f>
        <v>0</v>
      </c>
      <c r="CE286" s="169">
        <f>SUM($AF286:BC286)-SUM($AF318:BC318)-SUM($C318:Z318)-SUM($BH318:CE318)</f>
        <v>0</v>
      </c>
      <c r="CF286" s="169">
        <f>SUM($AF286:BD286)-SUM($AF318:BD318)-SUM($C318:AA318)-SUM($BH318:CF318)</f>
        <v>0</v>
      </c>
      <c r="CG286" s="169">
        <f>SUM($AF286:BE286)-SUM($AF318:BE318)-SUM($C318:AB318)-SUM($BH318:CG318)</f>
        <v>0</v>
      </c>
      <c r="CH286" s="52"/>
      <c r="CI286" s="52"/>
      <c r="CJ286" s="67"/>
      <c r="CK286" s="67"/>
      <c r="CL286" s="67"/>
      <c r="CM286" s="67"/>
      <c r="CN286" s="67"/>
      <c r="CO286" s="67"/>
      <c r="CP286" s="67"/>
      <c r="CQ286" s="67"/>
      <c r="CR286" s="67"/>
      <c r="CS286" s="67"/>
      <c r="CT286" s="67"/>
      <c r="CU286" s="67"/>
      <c r="CV286" s="67"/>
      <c r="CW286" s="67"/>
      <c r="CX286" s="67"/>
      <c r="CY286" s="67"/>
      <c r="CZ286" s="67">
        <f>1-S286</f>
        <v>1</v>
      </c>
      <c r="DA286" s="67">
        <f t="shared" si="205"/>
        <v>0.99818451299999988</v>
      </c>
      <c r="DB286" s="67">
        <f t="shared" si="206"/>
        <v>0.99817273899999992</v>
      </c>
      <c r="DC286" s="67">
        <f t="shared" si="207"/>
        <v>0.99816096499999996</v>
      </c>
      <c r="DD286" s="67">
        <f t="shared" si="208"/>
        <v>0.99814919099999988</v>
      </c>
      <c r="DE286" s="67">
        <f t="shared" si="209"/>
        <v>0.99694921749999998</v>
      </c>
      <c r="DF286" s="67">
        <f t="shared" si="210"/>
        <v>0.99692993249999995</v>
      </c>
      <c r="DG286" s="67">
        <f t="shared" si="211"/>
        <v>0.99691064750000002</v>
      </c>
      <c r="DH286" s="67">
        <f t="shared" si="212"/>
        <v>0.99689136249999999</v>
      </c>
      <c r="DI286" s="67">
        <f t="shared" si="213"/>
        <v>0.99687207749999995</v>
      </c>
      <c r="DL286" s="53"/>
      <c r="DM286" s="188" t="str">
        <f t="shared" si="216"/>
        <v/>
      </c>
      <c r="DN286" s="188" t="str">
        <f t="shared" si="217"/>
        <v/>
      </c>
      <c r="DO286" s="188" t="str">
        <f t="shared" si="218"/>
        <v/>
      </c>
      <c r="DP286" s="188" t="str">
        <f t="shared" si="219"/>
        <v/>
      </c>
      <c r="DQ286" s="188" t="str">
        <f t="shared" si="220"/>
        <v/>
      </c>
      <c r="DR286" s="188" t="str">
        <f t="shared" si="221"/>
        <v/>
      </c>
      <c r="DS286" s="188" t="str">
        <f t="shared" si="222"/>
        <v/>
      </c>
      <c r="DT286" s="188" t="str">
        <f t="shared" si="223"/>
        <v/>
      </c>
      <c r="DU286" s="188" t="str">
        <f t="shared" si="224"/>
        <v/>
      </c>
      <c r="DV286" s="188" t="str">
        <f t="shared" si="225"/>
        <v/>
      </c>
      <c r="DW286" s="188" t="str">
        <f t="shared" si="226"/>
        <v/>
      </c>
      <c r="DX286" s="188" t="str">
        <f t="shared" si="227"/>
        <v/>
      </c>
      <c r="DY286" s="188" t="str">
        <f t="shared" si="228"/>
        <v/>
      </c>
      <c r="DZ286" s="188" t="str">
        <f t="shared" si="229"/>
        <v/>
      </c>
      <c r="EA286" s="188" t="str">
        <f t="shared" si="230"/>
        <v/>
      </c>
      <c r="EB286" s="188" t="str">
        <f t="shared" si="231"/>
        <v/>
      </c>
      <c r="EC286" s="188" t="str">
        <f t="shared" si="232"/>
        <v/>
      </c>
      <c r="ED286" s="188" t="str">
        <f t="shared" si="233"/>
        <v/>
      </c>
      <c r="EE286" s="188" t="str">
        <f t="shared" si="234"/>
        <v/>
      </c>
      <c r="EF286" s="188" t="str">
        <f t="shared" si="235"/>
        <v/>
      </c>
      <c r="EG286" s="188" t="str">
        <f t="shared" si="236"/>
        <v/>
      </c>
      <c r="EH286" s="188" t="str">
        <f t="shared" si="237"/>
        <v/>
      </c>
      <c r="EI286" s="188" t="str">
        <f t="shared" si="238"/>
        <v/>
      </c>
      <c r="EJ286" s="188" t="str">
        <f t="shared" si="239"/>
        <v/>
      </c>
      <c r="EK286" s="188" t="str">
        <f t="shared" si="240"/>
        <v/>
      </c>
    </row>
    <row r="287" spans="1:141" x14ac:dyDescent="0.3">
      <c r="B287" s="1">
        <v>18</v>
      </c>
      <c r="C287" s="155"/>
      <c r="D287" s="155"/>
      <c r="E287" s="155"/>
      <c r="F287" s="155"/>
      <c r="G287" s="155"/>
      <c r="H287" s="155"/>
      <c r="I287" s="155"/>
      <c r="J287" s="155"/>
      <c r="K287" s="155"/>
      <c r="L287" s="155"/>
      <c r="M287" s="155"/>
      <c r="N287" s="155"/>
      <c r="O287" s="155"/>
      <c r="P287" s="155"/>
      <c r="Q287" s="155"/>
      <c r="R287" s="155"/>
      <c r="S287" s="155"/>
      <c r="T287" s="155"/>
      <c r="U287" s="155">
        <f t="shared" ref="U287:AB287" si="256">VLOOKUP(T94,CHDinc,$A$4,FALSE)*(1+((VLOOKUP(T94,CHDrisk,$A$4,FALSE)-1)*MAX(0,AW126-BaselineBMI)))</f>
        <v>1.8154870000000782E-3</v>
      </c>
      <c r="V287" s="155">
        <f t="shared" si="256"/>
        <v>1.8272610000000791E-3</v>
      </c>
      <c r="W287" s="155">
        <f t="shared" si="256"/>
        <v>1.8390350000000795E-3</v>
      </c>
      <c r="X287" s="155">
        <f t="shared" si="256"/>
        <v>1.8508090000000801E-3</v>
      </c>
      <c r="Y287" s="155">
        <f t="shared" si="256"/>
        <v>3.0507825000000207E-3</v>
      </c>
      <c r="Z287" s="155">
        <f t="shared" si="256"/>
        <v>3.0700675000000215E-3</v>
      </c>
      <c r="AA287" s="155">
        <f t="shared" si="256"/>
        <v>3.0893525000000215E-3</v>
      </c>
      <c r="AB287" s="155">
        <f t="shared" si="256"/>
        <v>3.1086375000000219E-3</v>
      </c>
      <c r="AC287" s="155"/>
      <c r="AD287" s="155"/>
      <c r="AE287" s="155"/>
      <c r="AF287" s="155"/>
      <c r="AG287" s="174">
        <f>D287*D60*PRODUCT($CJ287:CJ287)</f>
        <v>0</v>
      </c>
      <c r="AH287" s="174">
        <f>E287*E60*PRODUCT($CJ287:CK287)</f>
        <v>0</v>
      </c>
      <c r="AI287" s="174">
        <f>F287*F60*PRODUCT($CJ287:CL287)</f>
        <v>0</v>
      </c>
      <c r="AJ287" s="174">
        <f>G287*G60*PRODUCT($CJ287:CM287)</f>
        <v>0</v>
      </c>
      <c r="AK287" s="174">
        <f>H287*H60*PRODUCT($CJ287:CN287)</f>
        <v>0</v>
      </c>
      <c r="AL287" s="174">
        <f>I287*I60*PRODUCT($CJ287:CO287)</f>
        <v>0</v>
      </c>
      <c r="AM287" s="174">
        <f>J287*J60*PRODUCT($CJ287:CP287)</f>
        <v>0</v>
      </c>
      <c r="AN287" s="174">
        <f>K287*K60*PRODUCT($CJ287:CQ287)</f>
        <v>0</v>
      </c>
      <c r="AO287" s="174">
        <f>L287*L60*PRODUCT($CJ287:CR287)</f>
        <v>0</v>
      </c>
      <c r="AP287" s="174">
        <f>M287*M60*PRODUCT($CJ287:CS287)</f>
        <v>0</v>
      </c>
      <c r="AQ287" s="174">
        <f>N287*N60*PRODUCT($CJ287:CT287)</f>
        <v>0</v>
      </c>
      <c r="AR287" s="174">
        <f>O287*O60*PRODUCT($CJ287:CU287)</f>
        <v>0</v>
      </c>
      <c r="AS287" s="174">
        <f>P287*P60*PRODUCT($CJ287:CV287)</f>
        <v>0</v>
      </c>
      <c r="AT287" s="174">
        <f>Q287*Q60*PRODUCT($CJ287:CW287)</f>
        <v>0</v>
      </c>
      <c r="AU287" s="174">
        <f>R287*R60*PRODUCT($CJ287:CX287)</f>
        <v>0</v>
      </c>
      <c r="AV287" s="174">
        <f>S287*S60*PRODUCT($CJ287:CY287)</f>
        <v>0</v>
      </c>
      <c r="AW287" s="174">
        <f>T287*T60*PRODUCT($CJ287:CZ287)</f>
        <v>0</v>
      </c>
      <c r="AX287" s="174">
        <f>U287*U60*PRODUCT($CJ287:DA287)</f>
        <v>0</v>
      </c>
      <c r="AY287" s="174">
        <f>V287*V60*PRODUCT($CJ287:DB287)</f>
        <v>0</v>
      </c>
      <c r="AZ287" s="174">
        <f>W287*W60*PRODUCT($CJ287:DC287)</f>
        <v>0</v>
      </c>
      <c r="BA287" s="174">
        <f>X287*X60*PRODUCT($CJ287:DD287)</f>
        <v>0</v>
      </c>
      <c r="BB287" s="174">
        <f>Y287*Y60*PRODUCT($CJ287:DE287)</f>
        <v>0</v>
      </c>
      <c r="BC287" s="174">
        <f>Z287*Z60*PRODUCT($CJ287:DF287)</f>
        <v>0</v>
      </c>
      <c r="BD287" s="174">
        <f>AA287*AA60*PRODUCT($CJ287:DG287)</f>
        <v>0</v>
      </c>
      <c r="BE287" s="174">
        <f>AB287*AB60*PRODUCT($CJ287:DH287)</f>
        <v>0</v>
      </c>
      <c r="BF287" s="93"/>
      <c r="BG287" s="93"/>
      <c r="BH287" s="93"/>
      <c r="BI287" s="169">
        <f>SUM($AF287:AG287)-SUM($AF319:AG319)-SUM($C319:D319)-SUM($BH319:BI319)</f>
        <v>0</v>
      </c>
      <c r="BJ287" s="169">
        <f>SUM($AF287:AH287)-SUM($AF319:AH319)-SUM($C319:E319)-SUM($BH319:BJ319)</f>
        <v>0</v>
      </c>
      <c r="BK287" s="169">
        <f>SUM($AF287:AI287)-SUM($AF319:AI319)-SUM($C319:F319)-SUM($BH319:BK319)</f>
        <v>0</v>
      </c>
      <c r="BL287" s="169">
        <f>SUM($AF287:AJ287)-SUM($AF319:AJ319)-SUM($C319:G319)-SUM($BH319:BL319)</f>
        <v>0</v>
      </c>
      <c r="BM287" s="169">
        <f>SUM($AF287:AK287)-SUM($AF319:AK319)-SUM($C319:H319)-SUM($BH319:BM319)</f>
        <v>0</v>
      </c>
      <c r="BN287" s="169">
        <f>SUM($AF287:AL287)-SUM($AF319:AL319)-SUM($C319:I319)-SUM($BH319:BN319)</f>
        <v>0</v>
      </c>
      <c r="BO287" s="169">
        <f>SUM($AF287:AM287)-SUM($AF319:AM319)-SUM($C319:J319)-SUM($BH319:BO319)</f>
        <v>0</v>
      </c>
      <c r="BP287" s="169">
        <f>SUM($AF287:AN287)-SUM($AF319:AN319)-SUM($C319:K319)-SUM($BH319:BP319)</f>
        <v>0</v>
      </c>
      <c r="BQ287" s="169">
        <f>SUM($AF287:AO287)-SUM($AF319:AO319)-SUM($C319:L319)-SUM($BH319:BQ319)</f>
        <v>0</v>
      </c>
      <c r="BR287" s="169">
        <f>SUM($AF287:AP287)-SUM($AF319:AP319)-SUM($C319:M319)-SUM($BH319:BR319)</f>
        <v>0</v>
      </c>
      <c r="BS287" s="169">
        <f>SUM($AF287:AQ287)-SUM($AF319:AQ319)-SUM($C319:N319)-SUM($BH319:BS319)</f>
        <v>0</v>
      </c>
      <c r="BT287" s="169">
        <f>SUM($AF287:AR287)-SUM($AF319:AR319)-SUM($C319:O319)-SUM($BH319:BT319)</f>
        <v>0</v>
      </c>
      <c r="BU287" s="169">
        <f>SUM($AF287:AS287)-SUM($AF319:AS319)-SUM($C319:P319)-SUM($BH319:BU319)</f>
        <v>0</v>
      </c>
      <c r="BV287" s="169">
        <f>SUM($AF287:AT287)-SUM($AF319:AT319)-SUM($C319:Q319)-SUM($BH319:BV319)</f>
        <v>0</v>
      </c>
      <c r="BW287" s="169">
        <f>SUM($AF287:AU287)-SUM($AF319:AU319)-SUM($C319:R319)-SUM($BH319:BW319)</f>
        <v>0</v>
      </c>
      <c r="BX287" s="169">
        <f>SUM($AF287:AV287)-SUM($AF319:AV319)-SUM($C319:S319)-SUM($BH319:BX319)</f>
        <v>0</v>
      </c>
      <c r="BY287" s="169">
        <f>SUM($AF287:AW287)-SUM($AF319:AW319)-SUM($C319:T319)-SUM($BH319:BY319)</f>
        <v>0</v>
      </c>
      <c r="BZ287" s="169">
        <f>SUM($AF287:AX287)-SUM($AF319:AX319)-SUM($C319:U319)-SUM($BH319:BZ319)</f>
        <v>0</v>
      </c>
      <c r="CA287" s="169">
        <f>SUM($AF287:AY287)-SUM($AF319:AY319)-SUM($C319:V319)-SUM($BH319:CA319)</f>
        <v>0</v>
      </c>
      <c r="CB287" s="169">
        <f>SUM($AF287:AZ287)-SUM($AF319:AZ319)-SUM($C319:W319)-SUM($BH319:CB319)</f>
        <v>0</v>
      </c>
      <c r="CC287" s="169">
        <f>SUM($AF287:BA287)-SUM($AF319:BA319)-SUM($C319:X319)-SUM($BH319:CC319)</f>
        <v>0</v>
      </c>
      <c r="CD287" s="169">
        <f>SUM($AF287:BB287)-SUM($AF319:BB319)-SUM($C319:Y319)-SUM($BH319:CD319)</f>
        <v>0</v>
      </c>
      <c r="CE287" s="169">
        <f>SUM($AF287:BC287)-SUM($AF319:BC319)-SUM($C319:Z319)-SUM($BH319:CE319)</f>
        <v>0</v>
      </c>
      <c r="CF287" s="169">
        <f>SUM($AF287:BD287)-SUM($AF319:BD319)-SUM($C319:AA319)-SUM($BH319:CF319)</f>
        <v>0</v>
      </c>
      <c r="CG287" s="169">
        <f>SUM($AF287:BE287)-SUM($AF319:BE319)-SUM($C319:AB319)-SUM($BH319:CG319)</f>
        <v>0</v>
      </c>
      <c r="CH287" s="52"/>
      <c r="CI287" s="52"/>
      <c r="CJ287" s="67"/>
      <c r="CK287" s="67"/>
      <c r="CL287" s="67"/>
      <c r="CM287" s="67"/>
      <c r="CN287" s="67"/>
      <c r="CO287" s="67"/>
      <c r="CP287" s="67"/>
      <c r="CQ287" s="67"/>
      <c r="CR287" s="67"/>
      <c r="CS287" s="67"/>
      <c r="CT287" s="67"/>
      <c r="CU287" s="67"/>
      <c r="CV287" s="67"/>
      <c r="CW287" s="67"/>
      <c r="CX287" s="67"/>
      <c r="CY287" s="67"/>
      <c r="CZ287" s="67"/>
      <c r="DA287" s="67">
        <f>1-T287</f>
        <v>1</v>
      </c>
      <c r="DB287" s="67">
        <f t="shared" si="206"/>
        <v>0.99818451299999988</v>
      </c>
      <c r="DC287" s="67">
        <f t="shared" si="207"/>
        <v>0.99817273899999992</v>
      </c>
      <c r="DD287" s="67">
        <f t="shared" si="208"/>
        <v>0.99816096499999996</v>
      </c>
      <c r="DE287" s="67">
        <f t="shared" si="209"/>
        <v>0.99814919099999988</v>
      </c>
      <c r="DF287" s="67">
        <f t="shared" si="210"/>
        <v>0.99694921749999998</v>
      </c>
      <c r="DG287" s="67">
        <f t="shared" si="211"/>
        <v>0.99692993249999995</v>
      </c>
      <c r="DH287" s="67">
        <f t="shared" si="212"/>
        <v>0.99691064750000002</v>
      </c>
      <c r="DI287" s="67">
        <f t="shared" si="213"/>
        <v>0.99689136249999999</v>
      </c>
      <c r="DL287" s="53"/>
      <c r="DM287" s="188" t="str">
        <f t="shared" si="216"/>
        <v/>
      </c>
      <c r="DN287" s="188" t="str">
        <f t="shared" si="217"/>
        <v/>
      </c>
      <c r="DO287" s="188" t="str">
        <f t="shared" si="218"/>
        <v/>
      </c>
      <c r="DP287" s="188" t="str">
        <f t="shared" si="219"/>
        <v/>
      </c>
      <c r="DQ287" s="188" t="str">
        <f t="shared" si="220"/>
        <v/>
      </c>
      <c r="DR287" s="188" t="str">
        <f t="shared" si="221"/>
        <v/>
      </c>
      <c r="DS287" s="188" t="str">
        <f t="shared" si="222"/>
        <v/>
      </c>
      <c r="DT287" s="188" t="str">
        <f t="shared" si="223"/>
        <v/>
      </c>
      <c r="DU287" s="188" t="str">
        <f t="shared" si="224"/>
        <v/>
      </c>
      <c r="DV287" s="188" t="str">
        <f t="shared" si="225"/>
        <v/>
      </c>
      <c r="DW287" s="188" t="str">
        <f t="shared" si="226"/>
        <v/>
      </c>
      <c r="DX287" s="188" t="str">
        <f t="shared" si="227"/>
        <v/>
      </c>
      <c r="DY287" s="188" t="str">
        <f t="shared" si="228"/>
        <v/>
      </c>
      <c r="DZ287" s="188" t="str">
        <f t="shared" si="229"/>
        <v/>
      </c>
      <c r="EA287" s="188" t="str">
        <f t="shared" si="230"/>
        <v/>
      </c>
      <c r="EB287" s="188" t="str">
        <f t="shared" si="231"/>
        <v/>
      </c>
      <c r="EC287" s="188" t="str">
        <f t="shared" si="232"/>
        <v/>
      </c>
      <c r="ED287" s="188" t="str">
        <f t="shared" si="233"/>
        <v/>
      </c>
      <c r="EE287" s="188" t="str">
        <f t="shared" si="234"/>
        <v/>
      </c>
      <c r="EF287" s="188" t="str">
        <f t="shared" si="235"/>
        <v/>
      </c>
      <c r="EG287" s="188" t="str">
        <f t="shared" si="236"/>
        <v/>
      </c>
      <c r="EH287" s="188" t="str">
        <f t="shared" si="237"/>
        <v/>
      </c>
      <c r="EI287" s="188" t="str">
        <f t="shared" si="238"/>
        <v/>
      </c>
      <c r="EJ287" s="188" t="str">
        <f t="shared" si="239"/>
        <v/>
      </c>
      <c r="EK287" s="188" t="str">
        <f t="shared" si="240"/>
        <v/>
      </c>
    </row>
    <row r="288" spans="1:141" x14ac:dyDescent="0.3">
      <c r="B288" s="1">
        <v>19</v>
      </c>
      <c r="C288" s="155"/>
      <c r="D288" s="155"/>
      <c r="E288" s="155"/>
      <c r="F288" s="155"/>
      <c r="G288" s="155"/>
      <c r="H288" s="155"/>
      <c r="I288" s="155"/>
      <c r="J288" s="155"/>
      <c r="K288" s="155"/>
      <c r="L288" s="155"/>
      <c r="M288" s="155"/>
      <c r="N288" s="155"/>
      <c r="O288" s="155"/>
      <c r="P288" s="155"/>
      <c r="Q288" s="155"/>
      <c r="R288" s="155"/>
      <c r="S288" s="155"/>
      <c r="T288" s="155"/>
      <c r="U288" s="155"/>
      <c r="V288" s="155">
        <f t="shared" ref="V288:AB288" si="257">VLOOKUP(U95,CHDinc,$A$4,FALSE)*(1+((VLOOKUP(U95,CHDrisk,$A$4,FALSE)-1)*MAX(0,AX127-BaselineBMI)))</f>
        <v>1.8154870000000782E-3</v>
      </c>
      <c r="W288" s="155">
        <f t="shared" si="257"/>
        <v>1.8272610000000791E-3</v>
      </c>
      <c r="X288" s="155">
        <f t="shared" si="257"/>
        <v>1.8390350000000795E-3</v>
      </c>
      <c r="Y288" s="155">
        <f t="shared" si="257"/>
        <v>1.8508090000000801E-3</v>
      </c>
      <c r="Z288" s="155">
        <f t="shared" si="257"/>
        <v>3.0507825000000207E-3</v>
      </c>
      <c r="AA288" s="155">
        <f t="shared" si="257"/>
        <v>3.0700675000000215E-3</v>
      </c>
      <c r="AB288" s="155">
        <f t="shared" si="257"/>
        <v>3.0893525000000215E-3</v>
      </c>
      <c r="AC288" s="155"/>
      <c r="AD288" s="155"/>
      <c r="AE288" s="155"/>
      <c r="AF288" s="155"/>
      <c r="AG288" s="174">
        <f>D288*D61*PRODUCT($CJ288:CJ288)</f>
        <v>0</v>
      </c>
      <c r="AH288" s="174">
        <f>E288*E61*PRODUCT($CJ288:CK288)</f>
        <v>0</v>
      </c>
      <c r="AI288" s="174">
        <f>F288*F61*PRODUCT($CJ288:CL288)</f>
        <v>0</v>
      </c>
      <c r="AJ288" s="174">
        <f>G288*G61*PRODUCT($CJ288:CM288)</f>
        <v>0</v>
      </c>
      <c r="AK288" s="174">
        <f>H288*H61*PRODUCT($CJ288:CN288)</f>
        <v>0</v>
      </c>
      <c r="AL288" s="174">
        <f>I288*I61*PRODUCT($CJ288:CO288)</f>
        <v>0</v>
      </c>
      <c r="AM288" s="174">
        <f>J288*J61*PRODUCT($CJ288:CP288)</f>
        <v>0</v>
      </c>
      <c r="AN288" s="174">
        <f>K288*K61*PRODUCT($CJ288:CQ288)</f>
        <v>0</v>
      </c>
      <c r="AO288" s="174">
        <f>L288*L61*PRODUCT($CJ288:CR288)</f>
        <v>0</v>
      </c>
      <c r="AP288" s="174">
        <f>M288*M61*PRODUCT($CJ288:CS288)</f>
        <v>0</v>
      </c>
      <c r="AQ288" s="174">
        <f>N288*N61*PRODUCT($CJ288:CT288)</f>
        <v>0</v>
      </c>
      <c r="AR288" s="174">
        <f>O288*O61*PRODUCT($CJ288:CU288)</f>
        <v>0</v>
      </c>
      <c r="AS288" s="174">
        <f>P288*P61*PRODUCT($CJ288:CV288)</f>
        <v>0</v>
      </c>
      <c r="AT288" s="174">
        <f>Q288*Q61*PRODUCT($CJ288:CW288)</f>
        <v>0</v>
      </c>
      <c r="AU288" s="174">
        <f>R288*R61*PRODUCT($CJ288:CX288)</f>
        <v>0</v>
      </c>
      <c r="AV288" s="174">
        <f>S288*S61*PRODUCT($CJ288:CY288)</f>
        <v>0</v>
      </c>
      <c r="AW288" s="174">
        <f>T288*T61*PRODUCT($CJ288:CZ288)</f>
        <v>0</v>
      </c>
      <c r="AX288" s="174">
        <f>U288*U61*PRODUCT($CJ288:DA288)</f>
        <v>0</v>
      </c>
      <c r="AY288" s="174">
        <f>V288*V61*PRODUCT($CJ288:DB288)</f>
        <v>0</v>
      </c>
      <c r="AZ288" s="174">
        <f>W288*W61*PRODUCT($CJ288:DC288)</f>
        <v>0</v>
      </c>
      <c r="BA288" s="174">
        <f>X288*X61*PRODUCT($CJ288:DD288)</f>
        <v>0</v>
      </c>
      <c r="BB288" s="174">
        <f>Y288*Y61*PRODUCT($CJ288:DE288)</f>
        <v>0</v>
      </c>
      <c r="BC288" s="174">
        <f>Z288*Z61*PRODUCT($CJ288:DF288)</f>
        <v>0</v>
      </c>
      <c r="BD288" s="174">
        <f>AA288*AA61*PRODUCT($CJ288:DG288)</f>
        <v>0</v>
      </c>
      <c r="BE288" s="174">
        <f>AB288*AB61*PRODUCT($CJ288:DH288)</f>
        <v>0</v>
      </c>
      <c r="BF288" s="93"/>
      <c r="BG288" s="93"/>
      <c r="BH288" s="93"/>
      <c r="BI288" s="169">
        <f>SUM($AF288:AG288)-SUM($AF320:AG320)-SUM($C320:D320)-SUM($BH320:BI320)</f>
        <v>0</v>
      </c>
      <c r="BJ288" s="169">
        <f>SUM($AF288:AH288)-SUM($AF320:AH320)-SUM($C320:E320)-SUM($BH320:BJ320)</f>
        <v>0</v>
      </c>
      <c r="BK288" s="169">
        <f>SUM($AF288:AI288)-SUM($AF320:AI320)-SUM($C320:F320)-SUM($BH320:BK320)</f>
        <v>0</v>
      </c>
      <c r="BL288" s="169">
        <f>SUM($AF288:AJ288)-SUM($AF320:AJ320)-SUM($C320:G320)-SUM($BH320:BL320)</f>
        <v>0</v>
      </c>
      <c r="BM288" s="169">
        <f>SUM($AF288:AK288)-SUM($AF320:AK320)-SUM($C320:H320)-SUM($BH320:BM320)</f>
        <v>0</v>
      </c>
      <c r="BN288" s="169">
        <f>SUM($AF288:AL288)-SUM($AF320:AL320)-SUM($C320:I320)-SUM($BH320:BN320)</f>
        <v>0</v>
      </c>
      <c r="BO288" s="169">
        <f>SUM($AF288:AM288)-SUM($AF320:AM320)-SUM($C320:J320)-SUM($BH320:BO320)</f>
        <v>0</v>
      </c>
      <c r="BP288" s="169">
        <f>SUM($AF288:AN288)-SUM($AF320:AN320)-SUM($C320:K320)-SUM($BH320:BP320)</f>
        <v>0</v>
      </c>
      <c r="BQ288" s="169">
        <f>SUM($AF288:AO288)-SUM($AF320:AO320)-SUM($C320:L320)-SUM($BH320:BQ320)</f>
        <v>0</v>
      </c>
      <c r="BR288" s="169">
        <f>SUM($AF288:AP288)-SUM($AF320:AP320)-SUM($C320:M320)-SUM($BH320:BR320)</f>
        <v>0</v>
      </c>
      <c r="BS288" s="169">
        <f>SUM($AF288:AQ288)-SUM($AF320:AQ320)-SUM($C320:N320)-SUM($BH320:BS320)</f>
        <v>0</v>
      </c>
      <c r="BT288" s="169">
        <f>SUM($AF288:AR288)-SUM($AF320:AR320)-SUM($C320:O320)-SUM($BH320:BT320)</f>
        <v>0</v>
      </c>
      <c r="BU288" s="169">
        <f>SUM($AF288:AS288)-SUM($AF320:AS320)-SUM($C320:P320)-SUM($BH320:BU320)</f>
        <v>0</v>
      </c>
      <c r="BV288" s="169">
        <f>SUM($AF288:AT288)-SUM($AF320:AT320)-SUM($C320:Q320)-SUM($BH320:BV320)</f>
        <v>0</v>
      </c>
      <c r="BW288" s="169">
        <f>SUM($AF288:AU288)-SUM($AF320:AU320)-SUM($C320:R320)-SUM($BH320:BW320)</f>
        <v>0</v>
      </c>
      <c r="BX288" s="169">
        <f>SUM($AF288:AV288)-SUM($AF320:AV320)-SUM($C320:S320)-SUM($BH320:BX320)</f>
        <v>0</v>
      </c>
      <c r="BY288" s="169">
        <f>SUM($AF288:AW288)-SUM($AF320:AW320)-SUM($C320:T320)-SUM($BH320:BY320)</f>
        <v>0</v>
      </c>
      <c r="BZ288" s="169">
        <f>SUM($AF288:AX288)-SUM($AF320:AX320)-SUM($C320:U320)-SUM($BH320:BZ320)</f>
        <v>0</v>
      </c>
      <c r="CA288" s="169">
        <f>SUM($AF288:AY288)-SUM($AF320:AY320)-SUM($C320:V320)-SUM($BH320:CA320)</f>
        <v>0</v>
      </c>
      <c r="CB288" s="169">
        <f>SUM($AF288:AZ288)-SUM($AF320:AZ320)-SUM($C320:W320)-SUM($BH320:CB320)</f>
        <v>0</v>
      </c>
      <c r="CC288" s="169">
        <f>SUM($AF288:BA288)-SUM($AF320:BA320)-SUM($C320:X320)-SUM($BH320:CC320)</f>
        <v>0</v>
      </c>
      <c r="CD288" s="169">
        <f>SUM($AF288:BB288)-SUM($AF320:BB320)-SUM($C320:Y320)-SUM($BH320:CD320)</f>
        <v>0</v>
      </c>
      <c r="CE288" s="169">
        <f>SUM($AF288:BC288)-SUM($AF320:BC320)-SUM($C320:Z320)-SUM($BH320:CE320)</f>
        <v>0</v>
      </c>
      <c r="CF288" s="169">
        <f>SUM($AF288:BD288)-SUM($AF320:BD320)-SUM($C320:AA320)-SUM($BH320:CF320)</f>
        <v>0</v>
      </c>
      <c r="CG288" s="169">
        <f>SUM($AF288:BE288)-SUM($AF320:BE320)-SUM($C320:AB320)-SUM($BH320:CG320)</f>
        <v>0</v>
      </c>
      <c r="CH288" s="52"/>
      <c r="CI288" s="52"/>
      <c r="CJ288" s="67"/>
      <c r="CK288" s="67"/>
      <c r="CL288" s="67"/>
      <c r="CM288" s="67"/>
      <c r="CN288" s="67"/>
      <c r="CO288" s="67"/>
      <c r="CP288" s="67"/>
      <c r="CQ288" s="67"/>
      <c r="CR288" s="67"/>
      <c r="CS288" s="67"/>
      <c r="CT288" s="67"/>
      <c r="CU288" s="67"/>
      <c r="CV288" s="67"/>
      <c r="CW288" s="67"/>
      <c r="CX288" s="67"/>
      <c r="CY288" s="67"/>
      <c r="CZ288" s="67"/>
      <c r="DA288" s="67"/>
      <c r="DB288" s="67">
        <f>1-U288</f>
        <v>1</v>
      </c>
      <c r="DC288" s="67">
        <f t="shared" si="207"/>
        <v>0.99818451299999988</v>
      </c>
      <c r="DD288" s="67">
        <f t="shared" si="208"/>
        <v>0.99817273899999992</v>
      </c>
      <c r="DE288" s="67">
        <f t="shared" si="209"/>
        <v>0.99816096499999996</v>
      </c>
      <c r="DF288" s="67">
        <f t="shared" si="210"/>
        <v>0.99814919099999988</v>
      </c>
      <c r="DG288" s="67">
        <f t="shared" si="211"/>
        <v>0.99694921749999998</v>
      </c>
      <c r="DH288" s="67">
        <f t="shared" si="212"/>
        <v>0.99692993249999995</v>
      </c>
      <c r="DI288" s="67">
        <f t="shared" si="213"/>
        <v>0.99691064750000002</v>
      </c>
      <c r="DL288" s="53"/>
      <c r="DM288" s="188" t="str">
        <f t="shared" si="216"/>
        <v/>
      </c>
      <c r="DN288" s="188" t="str">
        <f t="shared" si="217"/>
        <v/>
      </c>
      <c r="DO288" s="188" t="str">
        <f t="shared" si="218"/>
        <v/>
      </c>
      <c r="DP288" s="188" t="str">
        <f t="shared" si="219"/>
        <v/>
      </c>
      <c r="DQ288" s="188" t="str">
        <f t="shared" si="220"/>
        <v/>
      </c>
      <c r="DR288" s="188" t="str">
        <f t="shared" si="221"/>
        <v/>
      </c>
      <c r="DS288" s="188" t="str">
        <f t="shared" si="222"/>
        <v/>
      </c>
      <c r="DT288" s="188" t="str">
        <f t="shared" si="223"/>
        <v/>
      </c>
      <c r="DU288" s="188" t="str">
        <f t="shared" si="224"/>
        <v/>
      </c>
      <c r="DV288" s="188" t="str">
        <f t="shared" si="225"/>
        <v/>
      </c>
      <c r="DW288" s="188" t="str">
        <f t="shared" si="226"/>
        <v/>
      </c>
      <c r="DX288" s="188" t="str">
        <f t="shared" si="227"/>
        <v/>
      </c>
      <c r="DY288" s="188" t="str">
        <f t="shared" si="228"/>
        <v/>
      </c>
      <c r="DZ288" s="188" t="str">
        <f t="shared" si="229"/>
        <v/>
      </c>
      <c r="EA288" s="188" t="str">
        <f t="shared" si="230"/>
        <v/>
      </c>
      <c r="EB288" s="188" t="str">
        <f t="shared" si="231"/>
        <v/>
      </c>
      <c r="EC288" s="188" t="str">
        <f t="shared" si="232"/>
        <v/>
      </c>
      <c r="ED288" s="188" t="str">
        <f t="shared" si="233"/>
        <v/>
      </c>
      <c r="EE288" s="188" t="str">
        <f t="shared" si="234"/>
        <v/>
      </c>
      <c r="EF288" s="188" t="str">
        <f t="shared" si="235"/>
        <v/>
      </c>
      <c r="EG288" s="188" t="str">
        <f t="shared" si="236"/>
        <v/>
      </c>
      <c r="EH288" s="188" t="str">
        <f t="shared" si="237"/>
        <v/>
      </c>
      <c r="EI288" s="188" t="str">
        <f t="shared" si="238"/>
        <v/>
      </c>
      <c r="EJ288" s="188" t="str">
        <f t="shared" si="239"/>
        <v/>
      </c>
      <c r="EK288" s="188" t="str">
        <f t="shared" si="240"/>
        <v/>
      </c>
    </row>
    <row r="289" spans="1:141" x14ac:dyDescent="0.3">
      <c r="B289" s="1">
        <v>20</v>
      </c>
      <c r="C289" s="155"/>
      <c r="D289" s="155"/>
      <c r="E289" s="155"/>
      <c r="F289" s="155"/>
      <c r="G289" s="155"/>
      <c r="H289" s="155"/>
      <c r="I289" s="155"/>
      <c r="J289" s="155"/>
      <c r="K289" s="155"/>
      <c r="L289" s="155"/>
      <c r="M289" s="155"/>
      <c r="N289" s="155"/>
      <c r="O289" s="155"/>
      <c r="P289" s="155"/>
      <c r="Q289" s="155"/>
      <c r="R289" s="155"/>
      <c r="S289" s="155"/>
      <c r="T289" s="155"/>
      <c r="U289" s="155"/>
      <c r="V289" s="155"/>
      <c r="W289" s="155">
        <f t="shared" ref="W289:AB289" si="258">VLOOKUP(V96,CHDinc,$A$4,FALSE)*(1+((VLOOKUP(V96,CHDrisk,$A$4,FALSE)-1)*MAX(0,AY128-BaselineBMI)))</f>
        <v>1.8154870000000782E-3</v>
      </c>
      <c r="X289" s="155">
        <f t="shared" si="258"/>
        <v>1.8272610000000791E-3</v>
      </c>
      <c r="Y289" s="155">
        <f t="shared" si="258"/>
        <v>1.8390350000000795E-3</v>
      </c>
      <c r="Z289" s="155">
        <f t="shared" si="258"/>
        <v>1.8508090000000801E-3</v>
      </c>
      <c r="AA289" s="155">
        <f t="shared" si="258"/>
        <v>3.0507825000000207E-3</v>
      </c>
      <c r="AB289" s="155">
        <f t="shared" si="258"/>
        <v>3.0700675000000215E-3</v>
      </c>
      <c r="AC289" s="155"/>
      <c r="AD289" s="155"/>
      <c r="AE289" s="155"/>
      <c r="AF289" s="155"/>
      <c r="AG289" s="174">
        <f>D289*D62*PRODUCT($CJ289:CJ289)</f>
        <v>0</v>
      </c>
      <c r="AH289" s="174">
        <f>E289*E62*PRODUCT($CJ289:CK289)</f>
        <v>0</v>
      </c>
      <c r="AI289" s="174">
        <f>F289*F62*PRODUCT($CJ289:CL289)</f>
        <v>0</v>
      </c>
      <c r="AJ289" s="174">
        <f>G289*G62*PRODUCT($CJ289:CM289)</f>
        <v>0</v>
      </c>
      <c r="AK289" s="174">
        <f>H289*H62*PRODUCT($CJ289:CN289)</f>
        <v>0</v>
      </c>
      <c r="AL289" s="174">
        <f>I289*I62*PRODUCT($CJ289:CO289)</f>
        <v>0</v>
      </c>
      <c r="AM289" s="174">
        <f>J289*J62*PRODUCT($CJ289:CP289)</f>
        <v>0</v>
      </c>
      <c r="AN289" s="174">
        <f>K289*K62*PRODUCT($CJ289:CQ289)</f>
        <v>0</v>
      </c>
      <c r="AO289" s="174">
        <f>L289*L62*PRODUCT($CJ289:CR289)</f>
        <v>0</v>
      </c>
      <c r="AP289" s="174">
        <f>M289*M62*PRODUCT($CJ289:CS289)</f>
        <v>0</v>
      </c>
      <c r="AQ289" s="174">
        <f>N289*N62*PRODUCT($CJ289:CT289)</f>
        <v>0</v>
      </c>
      <c r="AR289" s="174">
        <f>O289*O62*PRODUCT($CJ289:CU289)</f>
        <v>0</v>
      </c>
      <c r="AS289" s="174">
        <f>P289*P62*PRODUCT($CJ289:CV289)</f>
        <v>0</v>
      </c>
      <c r="AT289" s="174">
        <f>Q289*Q62*PRODUCT($CJ289:CW289)</f>
        <v>0</v>
      </c>
      <c r="AU289" s="174">
        <f>R289*R62*PRODUCT($CJ289:CX289)</f>
        <v>0</v>
      </c>
      <c r="AV289" s="174">
        <f>S289*S62*PRODUCT($CJ289:CY289)</f>
        <v>0</v>
      </c>
      <c r="AW289" s="174">
        <f>T289*T62*PRODUCT($CJ289:CZ289)</f>
        <v>0</v>
      </c>
      <c r="AX289" s="174">
        <f>U289*U62*PRODUCT($CJ289:DA289)</f>
        <v>0</v>
      </c>
      <c r="AY289" s="174">
        <f>V289*V62*PRODUCT($CJ289:DB289)</f>
        <v>0</v>
      </c>
      <c r="AZ289" s="174">
        <f>W289*W62*PRODUCT($CJ289:DC289)</f>
        <v>0</v>
      </c>
      <c r="BA289" s="174">
        <f>X289*X62*PRODUCT($CJ289:DD289)</f>
        <v>0</v>
      </c>
      <c r="BB289" s="174">
        <f>Y289*Y62*PRODUCT($CJ289:DE289)</f>
        <v>0</v>
      </c>
      <c r="BC289" s="174">
        <f>Z289*Z62*PRODUCT($CJ289:DF289)</f>
        <v>0</v>
      </c>
      <c r="BD289" s="174">
        <f>AA289*AA62*PRODUCT($CJ289:DG289)</f>
        <v>0</v>
      </c>
      <c r="BE289" s="174">
        <f>AB289*AB62*PRODUCT($CJ289:DH289)</f>
        <v>0</v>
      </c>
      <c r="BF289" s="93"/>
      <c r="BG289" s="93"/>
      <c r="BH289" s="93"/>
      <c r="BI289" s="169">
        <f>SUM($AF289:AG289)-SUM($AF321:AG321)-SUM($C321:D321)-SUM($BH321:BI321)</f>
        <v>0</v>
      </c>
      <c r="BJ289" s="169">
        <f>SUM($AF289:AH289)-SUM($AF321:AH321)-SUM($C321:E321)-SUM($BH321:BJ321)</f>
        <v>0</v>
      </c>
      <c r="BK289" s="169">
        <f>SUM($AF289:AI289)-SUM($AF321:AI321)-SUM($C321:F321)-SUM($BH321:BK321)</f>
        <v>0</v>
      </c>
      <c r="BL289" s="169">
        <f>SUM($AF289:AJ289)-SUM($AF321:AJ321)-SUM($C321:G321)-SUM($BH321:BL321)</f>
        <v>0</v>
      </c>
      <c r="BM289" s="169">
        <f>SUM($AF289:AK289)-SUM($AF321:AK321)-SUM($C321:H321)-SUM($BH321:BM321)</f>
        <v>0</v>
      </c>
      <c r="BN289" s="169">
        <f>SUM($AF289:AL289)-SUM($AF321:AL321)-SUM($C321:I321)-SUM($BH321:BN321)</f>
        <v>0</v>
      </c>
      <c r="BO289" s="169">
        <f>SUM($AF289:AM289)-SUM($AF321:AM321)-SUM($C321:J321)-SUM($BH321:BO321)</f>
        <v>0</v>
      </c>
      <c r="BP289" s="169">
        <f>SUM($AF289:AN289)-SUM($AF321:AN321)-SUM($C321:K321)-SUM($BH321:BP321)</f>
        <v>0</v>
      </c>
      <c r="BQ289" s="169">
        <f>SUM($AF289:AO289)-SUM($AF321:AO321)-SUM($C321:L321)-SUM($BH321:BQ321)</f>
        <v>0</v>
      </c>
      <c r="BR289" s="169">
        <f>SUM($AF289:AP289)-SUM($AF321:AP321)-SUM($C321:M321)-SUM($BH321:BR321)</f>
        <v>0</v>
      </c>
      <c r="BS289" s="169">
        <f>SUM($AF289:AQ289)-SUM($AF321:AQ321)-SUM($C321:N321)-SUM($BH321:BS321)</f>
        <v>0</v>
      </c>
      <c r="BT289" s="169">
        <f>SUM($AF289:AR289)-SUM($AF321:AR321)-SUM($C321:O321)-SUM($BH321:BT321)</f>
        <v>0</v>
      </c>
      <c r="BU289" s="169">
        <f>SUM($AF289:AS289)-SUM($AF321:AS321)-SUM($C321:P321)-SUM($BH321:BU321)</f>
        <v>0</v>
      </c>
      <c r="BV289" s="169">
        <f>SUM($AF289:AT289)-SUM($AF321:AT321)-SUM($C321:Q321)-SUM($BH321:BV321)</f>
        <v>0</v>
      </c>
      <c r="BW289" s="169">
        <f>SUM($AF289:AU289)-SUM($AF321:AU321)-SUM($C321:R321)-SUM($BH321:BW321)</f>
        <v>0</v>
      </c>
      <c r="BX289" s="169">
        <f>SUM($AF289:AV289)-SUM($AF321:AV321)-SUM($C321:S321)-SUM($BH321:BX321)</f>
        <v>0</v>
      </c>
      <c r="BY289" s="169">
        <f>SUM($AF289:AW289)-SUM($AF321:AW321)-SUM($C321:T321)-SUM($BH321:BY321)</f>
        <v>0</v>
      </c>
      <c r="BZ289" s="169">
        <f>SUM($AF289:AX289)-SUM($AF321:AX321)-SUM($C321:U321)-SUM($BH321:BZ321)</f>
        <v>0</v>
      </c>
      <c r="CA289" s="169">
        <f>SUM($AF289:AY289)-SUM($AF321:AY321)-SUM($C321:V321)-SUM($BH321:CA321)</f>
        <v>0</v>
      </c>
      <c r="CB289" s="169">
        <f>SUM($AF289:AZ289)-SUM($AF321:AZ321)-SUM($C321:W321)-SUM($BH321:CB321)</f>
        <v>0</v>
      </c>
      <c r="CC289" s="169">
        <f>SUM($AF289:BA289)-SUM($AF321:BA321)-SUM($C321:X321)-SUM($BH321:CC321)</f>
        <v>0</v>
      </c>
      <c r="CD289" s="169">
        <f>SUM($AF289:BB289)-SUM($AF321:BB321)-SUM($C321:Y321)-SUM($BH321:CD321)</f>
        <v>0</v>
      </c>
      <c r="CE289" s="169">
        <f>SUM($AF289:BC289)-SUM($AF321:BC321)-SUM($C321:Z321)-SUM($BH321:CE321)</f>
        <v>0</v>
      </c>
      <c r="CF289" s="169">
        <f>SUM($AF289:BD289)-SUM($AF321:BD321)-SUM($C321:AA321)-SUM($BH321:CF321)</f>
        <v>0</v>
      </c>
      <c r="CG289" s="169">
        <f>SUM($AF289:BE289)-SUM($AF321:BE321)-SUM($C321:AB321)-SUM($BH321:CG321)</f>
        <v>0</v>
      </c>
      <c r="CH289" s="52"/>
      <c r="CI289" s="52"/>
      <c r="CJ289" s="67"/>
      <c r="CK289" s="67"/>
      <c r="CL289" s="67"/>
      <c r="CM289" s="67"/>
      <c r="CN289" s="67"/>
      <c r="CO289" s="67"/>
      <c r="CP289" s="67"/>
      <c r="CQ289" s="67"/>
      <c r="CR289" s="67"/>
      <c r="CS289" s="67"/>
      <c r="CT289" s="67"/>
      <c r="CU289" s="67"/>
      <c r="CV289" s="67"/>
      <c r="CW289" s="67"/>
      <c r="CX289" s="67"/>
      <c r="CY289" s="67"/>
      <c r="CZ289" s="67"/>
      <c r="DA289" s="67"/>
      <c r="DB289" s="67"/>
      <c r="DC289" s="67">
        <f>1-V289</f>
        <v>1</v>
      </c>
      <c r="DD289" s="67">
        <f t="shared" si="208"/>
        <v>0.99818451299999988</v>
      </c>
      <c r="DE289" s="67">
        <f t="shared" si="209"/>
        <v>0.99817273899999992</v>
      </c>
      <c r="DF289" s="67">
        <f t="shared" si="210"/>
        <v>0.99816096499999996</v>
      </c>
      <c r="DG289" s="67">
        <f t="shared" si="211"/>
        <v>0.99814919099999988</v>
      </c>
      <c r="DH289" s="67">
        <f t="shared" si="212"/>
        <v>0.99694921749999998</v>
      </c>
      <c r="DI289" s="67">
        <f t="shared" si="213"/>
        <v>0.99692993249999995</v>
      </c>
      <c r="DL289" s="53"/>
      <c r="DM289" s="188" t="str">
        <f t="shared" si="216"/>
        <v/>
      </c>
      <c r="DN289" s="188" t="str">
        <f t="shared" si="217"/>
        <v/>
      </c>
      <c r="DO289" s="188" t="str">
        <f t="shared" si="218"/>
        <v/>
      </c>
      <c r="DP289" s="188" t="str">
        <f t="shared" si="219"/>
        <v/>
      </c>
      <c r="DQ289" s="188" t="str">
        <f t="shared" si="220"/>
        <v/>
      </c>
      <c r="DR289" s="188" t="str">
        <f t="shared" si="221"/>
        <v/>
      </c>
      <c r="DS289" s="188" t="str">
        <f t="shared" si="222"/>
        <v/>
      </c>
      <c r="DT289" s="188" t="str">
        <f t="shared" si="223"/>
        <v/>
      </c>
      <c r="DU289" s="188" t="str">
        <f t="shared" si="224"/>
        <v/>
      </c>
      <c r="DV289" s="188" t="str">
        <f t="shared" si="225"/>
        <v/>
      </c>
      <c r="DW289" s="188" t="str">
        <f t="shared" si="226"/>
        <v/>
      </c>
      <c r="DX289" s="188" t="str">
        <f t="shared" si="227"/>
        <v/>
      </c>
      <c r="DY289" s="188" t="str">
        <f t="shared" si="228"/>
        <v/>
      </c>
      <c r="DZ289" s="188" t="str">
        <f t="shared" si="229"/>
        <v/>
      </c>
      <c r="EA289" s="188" t="str">
        <f t="shared" si="230"/>
        <v/>
      </c>
      <c r="EB289" s="188" t="str">
        <f t="shared" si="231"/>
        <v/>
      </c>
      <c r="EC289" s="188" t="str">
        <f t="shared" si="232"/>
        <v/>
      </c>
      <c r="ED289" s="188" t="str">
        <f t="shared" si="233"/>
        <v/>
      </c>
      <c r="EE289" s="188" t="str">
        <f t="shared" si="234"/>
        <v/>
      </c>
      <c r="EF289" s="188" t="str">
        <f t="shared" si="235"/>
        <v/>
      </c>
      <c r="EG289" s="188" t="str">
        <f t="shared" si="236"/>
        <v/>
      </c>
      <c r="EH289" s="188" t="str">
        <f t="shared" si="237"/>
        <v/>
      </c>
      <c r="EI289" s="188" t="str">
        <f t="shared" si="238"/>
        <v/>
      </c>
      <c r="EJ289" s="188" t="str">
        <f t="shared" si="239"/>
        <v/>
      </c>
      <c r="EK289" s="188" t="str">
        <f t="shared" si="240"/>
        <v/>
      </c>
    </row>
    <row r="290" spans="1:141" x14ac:dyDescent="0.3">
      <c r="B290" s="1">
        <v>21</v>
      </c>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f>VLOOKUP(W97,CHDinc,$A$4,FALSE)*(1+((VLOOKUP(W97,CHDrisk,$A$4,FALSE)-1)*MAX(0,AZ129-BaselineBMI)))</f>
        <v>1.8154870000000782E-3</v>
      </c>
      <c r="Y290" s="155">
        <f>VLOOKUP(X97,CHDinc,$A$4,FALSE)*(1+((VLOOKUP(X97,CHDrisk,$A$4,FALSE)-1)*MAX(0,BA129-BaselineBMI)))</f>
        <v>1.8272610000000791E-3</v>
      </c>
      <c r="Z290" s="155">
        <f>VLOOKUP(Y97,CHDinc,$A$4,FALSE)*(1+((VLOOKUP(Y97,CHDrisk,$A$4,FALSE)-1)*MAX(0,BB129-BaselineBMI)))</f>
        <v>1.8390350000000795E-3</v>
      </c>
      <c r="AA290" s="155">
        <f>VLOOKUP(Z97,CHDinc,$A$4,FALSE)*(1+((VLOOKUP(Z97,CHDrisk,$A$4,FALSE)-1)*MAX(0,BC129-BaselineBMI)))</f>
        <v>1.8508090000000801E-3</v>
      </c>
      <c r="AB290" s="155">
        <f>VLOOKUP(AA97,CHDinc,$A$4,FALSE)*(1+((VLOOKUP(AA97,CHDrisk,$A$4,FALSE)-1)*MAX(0,BD129-BaselineBMI)))</f>
        <v>3.0507825000000207E-3</v>
      </c>
      <c r="AC290" s="155"/>
      <c r="AD290" s="155"/>
      <c r="AE290" s="155"/>
      <c r="AF290" s="155"/>
      <c r="AG290" s="174">
        <f>D290*D63*PRODUCT($CJ290:CJ290)</f>
        <v>0</v>
      </c>
      <c r="AH290" s="174">
        <f>E290*E63*PRODUCT($CJ290:CK290)</f>
        <v>0</v>
      </c>
      <c r="AI290" s="174">
        <f>F290*F63*PRODUCT($CJ290:CL290)</f>
        <v>0</v>
      </c>
      <c r="AJ290" s="174">
        <f>G290*G63*PRODUCT($CJ290:CM290)</f>
        <v>0</v>
      </c>
      <c r="AK290" s="174">
        <f>H290*H63*PRODUCT($CJ290:CN290)</f>
        <v>0</v>
      </c>
      <c r="AL290" s="174">
        <f>I290*I63*PRODUCT($CJ290:CO290)</f>
        <v>0</v>
      </c>
      <c r="AM290" s="174">
        <f>J290*J63*PRODUCT($CJ290:CP290)</f>
        <v>0</v>
      </c>
      <c r="AN290" s="174">
        <f>K290*K63*PRODUCT($CJ290:CQ290)</f>
        <v>0</v>
      </c>
      <c r="AO290" s="174">
        <f>L290*L63*PRODUCT($CJ290:CR290)</f>
        <v>0</v>
      </c>
      <c r="AP290" s="174">
        <f>M290*M63*PRODUCT($CJ290:CS290)</f>
        <v>0</v>
      </c>
      <c r="AQ290" s="174">
        <f>N290*N63*PRODUCT($CJ290:CT290)</f>
        <v>0</v>
      </c>
      <c r="AR290" s="174">
        <f>O290*O63*PRODUCT($CJ290:CU290)</f>
        <v>0</v>
      </c>
      <c r="AS290" s="174">
        <f>P290*P63*PRODUCT($CJ290:CV290)</f>
        <v>0</v>
      </c>
      <c r="AT290" s="174">
        <f>Q290*Q63*PRODUCT($CJ290:CW290)</f>
        <v>0</v>
      </c>
      <c r="AU290" s="174">
        <f>R290*R63*PRODUCT($CJ290:CX290)</f>
        <v>0</v>
      </c>
      <c r="AV290" s="174">
        <f>S290*S63*PRODUCT($CJ290:CY290)</f>
        <v>0</v>
      </c>
      <c r="AW290" s="174">
        <f>T290*T63*PRODUCT($CJ290:CZ290)</f>
        <v>0</v>
      </c>
      <c r="AX290" s="174">
        <f>U290*U63*PRODUCT($CJ290:DA290)</f>
        <v>0</v>
      </c>
      <c r="AY290" s="174">
        <f>V290*V63*PRODUCT($CJ290:DB290)</f>
        <v>0</v>
      </c>
      <c r="AZ290" s="174">
        <f>W290*W63*PRODUCT($CJ290:DC290)</f>
        <v>0</v>
      </c>
      <c r="BA290" s="174">
        <f>X290*X63*PRODUCT($CJ290:DD290)</f>
        <v>0</v>
      </c>
      <c r="BB290" s="174">
        <f>Y290*Y63*PRODUCT($CJ290:DE290)</f>
        <v>0</v>
      </c>
      <c r="BC290" s="174">
        <f>Z290*Z63*PRODUCT($CJ290:DF290)</f>
        <v>0</v>
      </c>
      <c r="BD290" s="174">
        <f>AA290*AA63*PRODUCT($CJ290:DG290)</f>
        <v>0</v>
      </c>
      <c r="BE290" s="174">
        <f>AB290*AB63*PRODUCT($CJ290:DH290)</f>
        <v>0</v>
      </c>
      <c r="BF290" s="93"/>
      <c r="BG290" s="93"/>
      <c r="BH290" s="93"/>
      <c r="BI290" s="169">
        <f>SUM($AF290:AG290)-SUM($AF322:AG322)-SUM($C322:D322)-SUM($BH322:BI322)</f>
        <v>0</v>
      </c>
      <c r="BJ290" s="169">
        <f>SUM($AF290:AH290)-SUM($AF322:AH322)-SUM($C322:E322)-SUM($BH322:BJ322)</f>
        <v>0</v>
      </c>
      <c r="BK290" s="169">
        <f>SUM($AF290:AI290)-SUM($AF322:AI322)-SUM($C322:F322)-SUM($BH322:BK322)</f>
        <v>0</v>
      </c>
      <c r="BL290" s="169">
        <f>SUM($AF290:AJ290)-SUM($AF322:AJ322)-SUM($C322:G322)-SUM($BH322:BL322)</f>
        <v>0</v>
      </c>
      <c r="BM290" s="169">
        <f>SUM($AF290:AK290)-SUM($AF322:AK322)-SUM($C322:H322)-SUM($BH322:BM322)</f>
        <v>0</v>
      </c>
      <c r="BN290" s="169">
        <f>SUM($AF290:AL290)-SUM($AF322:AL322)-SUM($C322:I322)-SUM($BH322:BN322)</f>
        <v>0</v>
      </c>
      <c r="BO290" s="169">
        <f>SUM($AF290:AM290)-SUM($AF322:AM322)-SUM($C322:J322)-SUM($BH322:BO322)</f>
        <v>0</v>
      </c>
      <c r="BP290" s="169">
        <f>SUM($AF290:AN290)-SUM($AF322:AN322)-SUM($C322:K322)-SUM($BH322:BP322)</f>
        <v>0</v>
      </c>
      <c r="BQ290" s="169">
        <f>SUM($AF290:AO290)-SUM($AF322:AO322)-SUM($C322:L322)-SUM($BH322:BQ322)</f>
        <v>0</v>
      </c>
      <c r="BR290" s="169">
        <f>SUM($AF290:AP290)-SUM($AF322:AP322)-SUM($C322:M322)-SUM($BH322:BR322)</f>
        <v>0</v>
      </c>
      <c r="BS290" s="169">
        <f>SUM($AF290:AQ290)-SUM($AF322:AQ322)-SUM($C322:N322)-SUM($BH322:BS322)</f>
        <v>0</v>
      </c>
      <c r="BT290" s="169">
        <f>SUM($AF290:AR290)-SUM($AF322:AR322)-SUM($C322:O322)-SUM($BH322:BT322)</f>
        <v>0</v>
      </c>
      <c r="BU290" s="169">
        <f>SUM($AF290:AS290)-SUM($AF322:AS322)-SUM($C322:P322)-SUM($BH322:BU322)</f>
        <v>0</v>
      </c>
      <c r="BV290" s="169">
        <f>SUM($AF290:AT290)-SUM($AF322:AT322)-SUM($C322:Q322)-SUM($BH322:BV322)</f>
        <v>0</v>
      </c>
      <c r="BW290" s="169">
        <f>SUM($AF290:AU290)-SUM($AF322:AU322)-SUM($C322:R322)-SUM($BH322:BW322)</f>
        <v>0</v>
      </c>
      <c r="BX290" s="169">
        <f>SUM($AF290:AV290)-SUM($AF322:AV322)-SUM($C322:S322)-SUM($BH322:BX322)</f>
        <v>0</v>
      </c>
      <c r="BY290" s="169">
        <f>SUM($AF290:AW290)-SUM($AF322:AW322)-SUM($C322:T322)-SUM($BH322:BY322)</f>
        <v>0</v>
      </c>
      <c r="BZ290" s="169">
        <f>SUM($AF290:AX290)-SUM($AF322:AX322)-SUM($C322:U322)-SUM($BH322:BZ322)</f>
        <v>0</v>
      </c>
      <c r="CA290" s="169">
        <f>SUM($AF290:AY290)-SUM($AF322:AY322)-SUM($C322:V322)-SUM($BH322:CA322)</f>
        <v>0</v>
      </c>
      <c r="CB290" s="169">
        <f>SUM($AF290:AZ290)-SUM($AF322:AZ322)-SUM($C322:W322)-SUM($BH322:CB322)</f>
        <v>0</v>
      </c>
      <c r="CC290" s="169">
        <f>SUM($AF290:BA290)-SUM($AF322:BA322)-SUM($C322:X322)-SUM($BH322:CC322)</f>
        <v>0</v>
      </c>
      <c r="CD290" s="169">
        <f>SUM($AF290:BB290)-SUM($AF322:BB322)-SUM($C322:Y322)-SUM($BH322:CD322)</f>
        <v>0</v>
      </c>
      <c r="CE290" s="169">
        <f>SUM($AF290:BC290)-SUM($AF322:BC322)-SUM($C322:Z322)-SUM($BH322:CE322)</f>
        <v>0</v>
      </c>
      <c r="CF290" s="169">
        <f>SUM($AF290:BD290)-SUM($AF322:BD322)-SUM($C322:AA322)-SUM($BH322:CF322)</f>
        <v>0</v>
      </c>
      <c r="CG290" s="169">
        <f>SUM($AF290:BE290)-SUM($AF322:BE322)-SUM($C322:AB322)-SUM($BH322:CG322)</f>
        <v>0</v>
      </c>
      <c r="CH290" s="52"/>
      <c r="CI290" s="52"/>
      <c r="CJ290" s="67"/>
      <c r="CK290" s="67"/>
      <c r="CL290" s="67"/>
      <c r="CM290" s="67"/>
      <c r="CN290" s="67"/>
      <c r="CO290" s="67"/>
      <c r="CP290" s="67"/>
      <c r="CQ290" s="67"/>
      <c r="CR290" s="67"/>
      <c r="CS290" s="67"/>
      <c r="CT290" s="67"/>
      <c r="CU290" s="67"/>
      <c r="CV290" s="67"/>
      <c r="CW290" s="67"/>
      <c r="CX290" s="67"/>
      <c r="CY290" s="67"/>
      <c r="CZ290" s="67"/>
      <c r="DA290" s="67"/>
      <c r="DB290" s="67"/>
      <c r="DC290" s="67"/>
      <c r="DD290" s="67">
        <f>1-W290</f>
        <v>1</v>
      </c>
      <c r="DE290" s="67">
        <f t="shared" si="209"/>
        <v>0.99818451299999988</v>
      </c>
      <c r="DF290" s="67">
        <f t="shared" si="210"/>
        <v>0.99817273899999992</v>
      </c>
      <c r="DG290" s="67">
        <f t="shared" si="211"/>
        <v>0.99816096499999996</v>
      </c>
      <c r="DH290" s="67">
        <f t="shared" si="212"/>
        <v>0.99814919099999988</v>
      </c>
      <c r="DI290" s="67">
        <f t="shared" si="213"/>
        <v>0.99694921749999998</v>
      </c>
      <c r="DL290" s="53"/>
      <c r="DM290" s="188" t="str">
        <f t="shared" si="216"/>
        <v/>
      </c>
      <c r="DN290" s="188" t="str">
        <f t="shared" si="217"/>
        <v/>
      </c>
      <c r="DO290" s="188" t="str">
        <f t="shared" si="218"/>
        <v/>
      </c>
      <c r="DP290" s="188" t="str">
        <f t="shared" si="219"/>
        <v/>
      </c>
      <c r="DQ290" s="188" t="str">
        <f t="shared" si="220"/>
        <v/>
      </c>
      <c r="DR290" s="188" t="str">
        <f t="shared" si="221"/>
        <v/>
      </c>
      <c r="DS290" s="188" t="str">
        <f t="shared" si="222"/>
        <v/>
      </c>
      <c r="DT290" s="188" t="str">
        <f t="shared" si="223"/>
        <v/>
      </c>
      <c r="DU290" s="188" t="str">
        <f t="shared" si="224"/>
        <v/>
      </c>
      <c r="DV290" s="188" t="str">
        <f t="shared" si="225"/>
        <v/>
      </c>
      <c r="DW290" s="188" t="str">
        <f t="shared" si="226"/>
        <v/>
      </c>
      <c r="DX290" s="188" t="str">
        <f t="shared" si="227"/>
        <v/>
      </c>
      <c r="DY290" s="188" t="str">
        <f t="shared" si="228"/>
        <v/>
      </c>
      <c r="DZ290" s="188" t="str">
        <f t="shared" si="229"/>
        <v/>
      </c>
      <c r="EA290" s="188" t="str">
        <f t="shared" si="230"/>
        <v/>
      </c>
      <c r="EB290" s="188" t="str">
        <f t="shared" si="231"/>
        <v/>
      </c>
      <c r="EC290" s="188" t="str">
        <f t="shared" si="232"/>
        <v/>
      </c>
      <c r="ED290" s="188" t="str">
        <f t="shared" si="233"/>
        <v/>
      </c>
      <c r="EE290" s="188" t="str">
        <f t="shared" si="234"/>
        <v/>
      </c>
      <c r="EF290" s="188" t="str">
        <f t="shared" si="235"/>
        <v/>
      </c>
      <c r="EG290" s="188" t="str">
        <f t="shared" si="236"/>
        <v/>
      </c>
      <c r="EH290" s="188" t="str">
        <f t="shared" si="237"/>
        <v/>
      </c>
      <c r="EI290" s="188" t="str">
        <f t="shared" si="238"/>
        <v/>
      </c>
      <c r="EJ290" s="188" t="str">
        <f t="shared" si="239"/>
        <v/>
      </c>
      <c r="EK290" s="188" t="str">
        <f t="shared" si="240"/>
        <v/>
      </c>
    </row>
    <row r="291" spans="1:141" x14ac:dyDescent="0.3">
      <c r="B291" s="1">
        <v>22</v>
      </c>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f>VLOOKUP(X98,CHDinc,$A$4,FALSE)*(1+((VLOOKUP(X98,CHDrisk,$A$4,FALSE)-1)*MAX(0,BA130-BaselineBMI)))</f>
        <v>1.8154870000000782E-3</v>
      </c>
      <c r="Z291" s="155">
        <f>VLOOKUP(Y98,CHDinc,$A$4,FALSE)*(1+((VLOOKUP(Y98,CHDrisk,$A$4,FALSE)-1)*MAX(0,BB130-BaselineBMI)))</f>
        <v>1.8272610000000791E-3</v>
      </c>
      <c r="AA291" s="155">
        <f>VLOOKUP(Z98,CHDinc,$A$4,FALSE)*(1+((VLOOKUP(Z98,CHDrisk,$A$4,FALSE)-1)*MAX(0,BC130-BaselineBMI)))</f>
        <v>1.8390350000000795E-3</v>
      </c>
      <c r="AB291" s="155">
        <f>VLOOKUP(AA98,CHDinc,$A$4,FALSE)*(1+((VLOOKUP(AA98,CHDrisk,$A$4,FALSE)-1)*MAX(0,BD130-BaselineBMI)))</f>
        <v>1.8508090000000801E-3</v>
      </c>
      <c r="AC291" s="155"/>
      <c r="AD291" s="155"/>
      <c r="AE291" s="155"/>
      <c r="AF291" s="155"/>
      <c r="AG291" s="174">
        <f>D291*D64*PRODUCT($CJ291:CJ291)</f>
        <v>0</v>
      </c>
      <c r="AH291" s="174">
        <f>E291*E64*PRODUCT($CJ291:CK291)</f>
        <v>0</v>
      </c>
      <c r="AI291" s="174">
        <f>F291*F64*PRODUCT($CJ291:CL291)</f>
        <v>0</v>
      </c>
      <c r="AJ291" s="174">
        <f>G291*G64*PRODUCT($CJ291:CM291)</f>
        <v>0</v>
      </c>
      <c r="AK291" s="174">
        <f>H291*H64*PRODUCT($CJ291:CN291)</f>
        <v>0</v>
      </c>
      <c r="AL291" s="174">
        <f>I291*I64*PRODUCT($CJ291:CO291)</f>
        <v>0</v>
      </c>
      <c r="AM291" s="174">
        <f>J291*J64*PRODUCT($CJ291:CP291)</f>
        <v>0</v>
      </c>
      <c r="AN291" s="174">
        <f>K291*K64*PRODUCT($CJ291:CQ291)</f>
        <v>0</v>
      </c>
      <c r="AO291" s="174">
        <f>L291*L64*PRODUCT($CJ291:CR291)</f>
        <v>0</v>
      </c>
      <c r="AP291" s="174">
        <f>M291*M64*PRODUCT($CJ291:CS291)</f>
        <v>0</v>
      </c>
      <c r="AQ291" s="174">
        <f>N291*N64*PRODUCT($CJ291:CT291)</f>
        <v>0</v>
      </c>
      <c r="AR291" s="174">
        <f>O291*O64*PRODUCT($CJ291:CU291)</f>
        <v>0</v>
      </c>
      <c r="AS291" s="174">
        <f>P291*P64*PRODUCT($CJ291:CV291)</f>
        <v>0</v>
      </c>
      <c r="AT291" s="174">
        <f>Q291*Q64*PRODUCT($CJ291:CW291)</f>
        <v>0</v>
      </c>
      <c r="AU291" s="174">
        <f>R291*R64*PRODUCT($CJ291:CX291)</f>
        <v>0</v>
      </c>
      <c r="AV291" s="174">
        <f>S291*S64*PRODUCT($CJ291:CY291)</f>
        <v>0</v>
      </c>
      <c r="AW291" s="174">
        <f>T291*T64*PRODUCT($CJ291:CZ291)</f>
        <v>0</v>
      </c>
      <c r="AX291" s="174">
        <f>U291*U64*PRODUCT($CJ291:DA291)</f>
        <v>0</v>
      </c>
      <c r="AY291" s="174">
        <f>V291*V64*PRODUCT($CJ291:DB291)</f>
        <v>0</v>
      </c>
      <c r="AZ291" s="174">
        <f>W291*W64*PRODUCT($CJ291:DC291)</f>
        <v>0</v>
      </c>
      <c r="BA291" s="174">
        <f>X291*X64*PRODUCT($CJ291:DD291)</f>
        <v>0</v>
      </c>
      <c r="BB291" s="174">
        <f>Y291*Y64*PRODUCT($CJ291:DE291)</f>
        <v>0</v>
      </c>
      <c r="BC291" s="174">
        <f>Z291*Z64*PRODUCT($CJ291:DF291)</f>
        <v>0</v>
      </c>
      <c r="BD291" s="174">
        <f>AA291*AA64*PRODUCT($CJ291:DG291)</f>
        <v>0</v>
      </c>
      <c r="BE291" s="174">
        <f>AB291*AB64*PRODUCT($CJ291:DH291)</f>
        <v>0</v>
      </c>
      <c r="BF291" s="93"/>
      <c r="BG291" s="93"/>
      <c r="BH291" s="93"/>
      <c r="BI291" s="169">
        <f>SUM($AF291:AG291)-SUM($AF323:AG323)-SUM($C323:D323)-SUM($BH323:BI323)</f>
        <v>0</v>
      </c>
      <c r="BJ291" s="169">
        <f>SUM($AF291:AH291)-SUM($AF323:AH323)-SUM($C323:E323)-SUM($BH323:BJ323)</f>
        <v>0</v>
      </c>
      <c r="BK291" s="169">
        <f>SUM($AF291:AI291)-SUM($AF323:AI323)-SUM($C323:F323)-SUM($BH323:BK323)</f>
        <v>0</v>
      </c>
      <c r="BL291" s="169">
        <f>SUM($AF291:AJ291)-SUM($AF323:AJ323)-SUM($C323:G323)-SUM($BH323:BL323)</f>
        <v>0</v>
      </c>
      <c r="BM291" s="169">
        <f>SUM($AF291:AK291)-SUM($AF323:AK323)-SUM($C323:H323)-SUM($BH323:BM323)</f>
        <v>0</v>
      </c>
      <c r="BN291" s="169">
        <f>SUM($AF291:AL291)-SUM($AF323:AL323)-SUM($C323:I323)-SUM($BH323:BN323)</f>
        <v>0</v>
      </c>
      <c r="BO291" s="169">
        <f>SUM($AF291:AM291)-SUM($AF323:AM323)-SUM($C323:J323)-SUM($BH323:BO323)</f>
        <v>0</v>
      </c>
      <c r="BP291" s="169">
        <f>SUM($AF291:AN291)-SUM($AF323:AN323)-SUM($C323:K323)-SUM($BH323:BP323)</f>
        <v>0</v>
      </c>
      <c r="BQ291" s="169">
        <f>SUM($AF291:AO291)-SUM($AF323:AO323)-SUM($C323:L323)-SUM($BH323:BQ323)</f>
        <v>0</v>
      </c>
      <c r="BR291" s="169">
        <f>SUM($AF291:AP291)-SUM($AF323:AP323)-SUM($C323:M323)-SUM($BH323:BR323)</f>
        <v>0</v>
      </c>
      <c r="BS291" s="169">
        <f>SUM($AF291:AQ291)-SUM($AF323:AQ323)-SUM($C323:N323)-SUM($BH323:BS323)</f>
        <v>0</v>
      </c>
      <c r="BT291" s="169">
        <f>SUM($AF291:AR291)-SUM($AF323:AR323)-SUM($C323:O323)-SUM($BH323:BT323)</f>
        <v>0</v>
      </c>
      <c r="BU291" s="169">
        <f>SUM($AF291:AS291)-SUM($AF323:AS323)-SUM($C323:P323)-SUM($BH323:BU323)</f>
        <v>0</v>
      </c>
      <c r="BV291" s="169">
        <f>SUM($AF291:AT291)-SUM($AF323:AT323)-SUM($C323:Q323)-SUM($BH323:BV323)</f>
        <v>0</v>
      </c>
      <c r="BW291" s="169">
        <f>SUM($AF291:AU291)-SUM($AF323:AU323)-SUM($C323:R323)-SUM($BH323:BW323)</f>
        <v>0</v>
      </c>
      <c r="BX291" s="169">
        <f>SUM($AF291:AV291)-SUM($AF323:AV323)-SUM($C323:S323)-SUM($BH323:BX323)</f>
        <v>0</v>
      </c>
      <c r="BY291" s="169">
        <f>SUM($AF291:AW291)-SUM($AF323:AW323)-SUM($C323:T323)-SUM($BH323:BY323)</f>
        <v>0</v>
      </c>
      <c r="BZ291" s="169">
        <f>SUM($AF291:AX291)-SUM($AF323:AX323)-SUM($C323:U323)-SUM($BH323:BZ323)</f>
        <v>0</v>
      </c>
      <c r="CA291" s="169">
        <f>SUM($AF291:AY291)-SUM($AF323:AY323)-SUM($C323:V323)-SUM($BH323:CA323)</f>
        <v>0</v>
      </c>
      <c r="CB291" s="169">
        <f>SUM($AF291:AZ291)-SUM($AF323:AZ323)-SUM($C323:W323)-SUM($BH323:CB323)</f>
        <v>0</v>
      </c>
      <c r="CC291" s="169">
        <f>SUM($AF291:BA291)-SUM($AF323:BA323)-SUM($C323:X323)-SUM($BH323:CC323)</f>
        <v>0</v>
      </c>
      <c r="CD291" s="169">
        <f>SUM($AF291:BB291)-SUM($AF323:BB323)-SUM($C323:Y323)-SUM($BH323:CD323)</f>
        <v>0</v>
      </c>
      <c r="CE291" s="169">
        <f>SUM($AF291:BC291)-SUM($AF323:BC323)-SUM($C323:Z323)-SUM($BH323:CE323)</f>
        <v>0</v>
      </c>
      <c r="CF291" s="169">
        <f>SUM($AF291:BD291)-SUM($AF323:BD323)-SUM($C323:AA323)-SUM($BH323:CF323)</f>
        <v>0</v>
      </c>
      <c r="CG291" s="169">
        <f>SUM($AF291:BE291)-SUM($AF323:BE323)-SUM($C323:AB323)-SUM($BH323:CG323)</f>
        <v>0</v>
      </c>
      <c r="CH291" s="52"/>
      <c r="CI291" s="52"/>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f>1-X291</f>
        <v>1</v>
      </c>
      <c r="DF291" s="67">
        <f t="shared" si="210"/>
        <v>0.99818451299999988</v>
      </c>
      <c r="DG291" s="67">
        <f t="shared" si="211"/>
        <v>0.99817273899999992</v>
      </c>
      <c r="DH291" s="67">
        <f t="shared" si="212"/>
        <v>0.99816096499999996</v>
      </c>
      <c r="DI291" s="67">
        <f t="shared" si="213"/>
        <v>0.99814919099999988</v>
      </c>
      <c r="DL291" s="53"/>
      <c r="DM291" s="188" t="str">
        <f t="shared" si="216"/>
        <v/>
      </c>
      <c r="DN291" s="188" t="str">
        <f t="shared" si="217"/>
        <v/>
      </c>
      <c r="DO291" s="188" t="str">
        <f t="shared" si="218"/>
        <v/>
      </c>
      <c r="DP291" s="188" t="str">
        <f t="shared" si="219"/>
        <v/>
      </c>
      <c r="DQ291" s="188" t="str">
        <f t="shared" si="220"/>
        <v/>
      </c>
      <c r="DR291" s="188" t="str">
        <f t="shared" si="221"/>
        <v/>
      </c>
      <c r="DS291" s="188" t="str">
        <f t="shared" si="222"/>
        <v/>
      </c>
      <c r="DT291" s="188" t="str">
        <f t="shared" si="223"/>
        <v/>
      </c>
      <c r="DU291" s="188" t="str">
        <f t="shared" si="224"/>
        <v/>
      </c>
      <c r="DV291" s="188" t="str">
        <f t="shared" si="225"/>
        <v/>
      </c>
      <c r="DW291" s="188" t="str">
        <f t="shared" si="226"/>
        <v/>
      </c>
      <c r="DX291" s="188" t="str">
        <f t="shared" si="227"/>
        <v/>
      </c>
      <c r="DY291" s="188" t="str">
        <f t="shared" si="228"/>
        <v/>
      </c>
      <c r="DZ291" s="188" t="str">
        <f t="shared" si="229"/>
        <v/>
      </c>
      <c r="EA291" s="188" t="str">
        <f t="shared" si="230"/>
        <v/>
      </c>
      <c r="EB291" s="188" t="str">
        <f t="shared" si="231"/>
        <v/>
      </c>
      <c r="EC291" s="188" t="str">
        <f t="shared" si="232"/>
        <v/>
      </c>
      <c r="ED291" s="188" t="str">
        <f t="shared" si="233"/>
        <v/>
      </c>
      <c r="EE291" s="188" t="str">
        <f t="shared" si="234"/>
        <v/>
      </c>
      <c r="EF291" s="188" t="str">
        <f t="shared" si="235"/>
        <v/>
      </c>
      <c r="EG291" s="188" t="str">
        <f t="shared" si="236"/>
        <v/>
      </c>
      <c r="EH291" s="188" t="str">
        <f t="shared" si="237"/>
        <v/>
      </c>
      <c r="EI291" s="188" t="str">
        <f t="shared" si="238"/>
        <v/>
      </c>
      <c r="EJ291" s="188" t="str">
        <f t="shared" si="239"/>
        <v/>
      </c>
      <c r="EK291" s="188" t="str">
        <f t="shared" si="240"/>
        <v/>
      </c>
    </row>
    <row r="292" spans="1:141" x14ac:dyDescent="0.3">
      <c r="B292" s="1">
        <v>23</v>
      </c>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f>VLOOKUP(Y99,CHDinc,$A$4,FALSE)*(1+((VLOOKUP(Y99,CHDrisk,$A$4,FALSE)-1)*MAX(0,BB131-BaselineBMI)))</f>
        <v>1.8154870000000782E-3</v>
      </c>
      <c r="AA292" s="155">
        <f>VLOOKUP(Z99,CHDinc,$A$4,FALSE)*(1+((VLOOKUP(Z99,CHDrisk,$A$4,FALSE)-1)*MAX(0,BC131-BaselineBMI)))</f>
        <v>1.8272610000000791E-3</v>
      </c>
      <c r="AB292" s="155">
        <f>VLOOKUP(AA99,CHDinc,$A$4,FALSE)*(1+((VLOOKUP(AA99,CHDrisk,$A$4,FALSE)-1)*MAX(0,BD131-BaselineBMI)))</f>
        <v>1.8390350000000795E-3</v>
      </c>
      <c r="AC292" s="155"/>
      <c r="AD292" s="155"/>
      <c r="AE292" s="155"/>
      <c r="AF292" s="155"/>
      <c r="AG292" s="174">
        <f>D292*D65*PRODUCT($CJ292:CJ292)</f>
        <v>0</v>
      </c>
      <c r="AH292" s="174">
        <f>E292*E65*PRODUCT($CJ292:CK292)</f>
        <v>0</v>
      </c>
      <c r="AI292" s="174">
        <f>F292*F65*PRODUCT($CJ292:CL292)</f>
        <v>0</v>
      </c>
      <c r="AJ292" s="174">
        <f>G292*G65*PRODUCT($CJ292:CM292)</f>
        <v>0</v>
      </c>
      <c r="AK292" s="174">
        <f>H292*H65*PRODUCT($CJ292:CN292)</f>
        <v>0</v>
      </c>
      <c r="AL292" s="174">
        <f>I292*I65*PRODUCT($CJ292:CO292)</f>
        <v>0</v>
      </c>
      <c r="AM292" s="174">
        <f>J292*J65*PRODUCT($CJ292:CP292)</f>
        <v>0</v>
      </c>
      <c r="AN292" s="174">
        <f>K292*K65*PRODUCT($CJ292:CQ292)</f>
        <v>0</v>
      </c>
      <c r="AO292" s="174">
        <f>L292*L65*PRODUCT($CJ292:CR292)</f>
        <v>0</v>
      </c>
      <c r="AP292" s="174">
        <f>M292*M65*PRODUCT($CJ292:CS292)</f>
        <v>0</v>
      </c>
      <c r="AQ292" s="174">
        <f>N292*N65*PRODUCT($CJ292:CT292)</f>
        <v>0</v>
      </c>
      <c r="AR292" s="174">
        <f>O292*O65*PRODUCT($CJ292:CU292)</f>
        <v>0</v>
      </c>
      <c r="AS292" s="174">
        <f>P292*P65*PRODUCT($CJ292:CV292)</f>
        <v>0</v>
      </c>
      <c r="AT292" s="174">
        <f>Q292*Q65*PRODUCT($CJ292:CW292)</f>
        <v>0</v>
      </c>
      <c r="AU292" s="174">
        <f>R292*R65*PRODUCT($CJ292:CX292)</f>
        <v>0</v>
      </c>
      <c r="AV292" s="174">
        <f>S292*S65*PRODUCT($CJ292:CY292)</f>
        <v>0</v>
      </c>
      <c r="AW292" s="174">
        <f>T292*T65*PRODUCT($CJ292:CZ292)</f>
        <v>0</v>
      </c>
      <c r="AX292" s="174">
        <f>U292*U65*PRODUCT($CJ292:DA292)</f>
        <v>0</v>
      </c>
      <c r="AY292" s="174">
        <f>V292*V65*PRODUCT($CJ292:DB292)</f>
        <v>0</v>
      </c>
      <c r="AZ292" s="174">
        <f>W292*W65*PRODUCT($CJ292:DC292)</f>
        <v>0</v>
      </c>
      <c r="BA292" s="174">
        <f>X292*X65*PRODUCT($CJ292:DD292)</f>
        <v>0</v>
      </c>
      <c r="BB292" s="174">
        <f>Y292*Y65*PRODUCT($CJ292:DE292)</f>
        <v>0</v>
      </c>
      <c r="BC292" s="174">
        <f>Z292*Z65*PRODUCT($CJ292:DF292)</f>
        <v>0</v>
      </c>
      <c r="BD292" s="174">
        <f>AA292*AA65*PRODUCT($CJ292:DG292)</f>
        <v>0</v>
      </c>
      <c r="BE292" s="174">
        <f>AB292*AB65*PRODUCT($CJ292:DH292)</f>
        <v>0</v>
      </c>
      <c r="BF292" s="93"/>
      <c r="BG292" s="93"/>
      <c r="BH292" s="93"/>
      <c r="BI292" s="169">
        <f>SUM($AF292:AG292)-SUM($AF324:AG324)-SUM($C324:D324)-SUM($BH324:BI324)</f>
        <v>0</v>
      </c>
      <c r="BJ292" s="169">
        <f>SUM($AF292:AH292)-SUM($AF324:AH324)-SUM($C324:E324)-SUM($BH324:BJ324)</f>
        <v>0</v>
      </c>
      <c r="BK292" s="169">
        <f>SUM($AF292:AI292)-SUM($AF324:AI324)-SUM($C324:F324)-SUM($BH324:BK324)</f>
        <v>0</v>
      </c>
      <c r="BL292" s="169">
        <f>SUM($AF292:AJ292)-SUM($AF324:AJ324)-SUM($C324:G324)-SUM($BH324:BL324)</f>
        <v>0</v>
      </c>
      <c r="BM292" s="169">
        <f>SUM($AF292:AK292)-SUM($AF324:AK324)-SUM($C324:H324)-SUM($BH324:BM324)</f>
        <v>0</v>
      </c>
      <c r="BN292" s="169">
        <f>SUM($AF292:AL292)-SUM($AF324:AL324)-SUM($C324:I324)-SUM($BH324:BN324)</f>
        <v>0</v>
      </c>
      <c r="BO292" s="169">
        <f>SUM($AF292:AM292)-SUM($AF324:AM324)-SUM($C324:J324)-SUM($BH324:BO324)</f>
        <v>0</v>
      </c>
      <c r="BP292" s="169">
        <f>SUM($AF292:AN292)-SUM($AF324:AN324)-SUM($C324:K324)-SUM($BH324:BP324)</f>
        <v>0</v>
      </c>
      <c r="BQ292" s="169">
        <f>SUM($AF292:AO292)-SUM($AF324:AO324)-SUM($C324:L324)-SUM($BH324:BQ324)</f>
        <v>0</v>
      </c>
      <c r="BR292" s="169">
        <f>SUM($AF292:AP292)-SUM($AF324:AP324)-SUM($C324:M324)-SUM($BH324:BR324)</f>
        <v>0</v>
      </c>
      <c r="BS292" s="169">
        <f>SUM($AF292:AQ292)-SUM($AF324:AQ324)-SUM($C324:N324)-SUM($BH324:BS324)</f>
        <v>0</v>
      </c>
      <c r="BT292" s="169">
        <f>SUM($AF292:AR292)-SUM($AF324:AR324)-SUM($C324:O324)-SUM($BH324:BT324)</f>
        <v>0</v>
      </c>
      <c r="BU292" s="169">
        <f>SUM($AF292:AS292)-SUM($AF324:AS324)-SUM($C324:P324)-SUM($BH324:BU324)</f>
        <v>0</v>
      </c>
      <c r="BV292" s="169">
        <f>SUM($AF292:AT292)-SUM($AF324:AT324)-SUM($C324:Q324)-SUM($BH324:BV324)</f>
        <v>0</v>
      </c>
      <c r="BW292" s="169">
        <f>SUM($AF292:AU292)-SUM($AF324:AU324)-SUM($C324:R324)-SUM($BH324:BW324)</f>
        <v>0</v>
      </c>
      <c r="BX292" s="169">
        <f>SUM($AF292:AV292)-SUM($AF324:AV324)-SUM($C324:S324)-SUM($BH324:BX324)</f>
        <v>0</v>
      </c>
      <c r="BY292" s="169">
        <f>SUM($AF292:AW292)-SUM($AF324:AW324)-SUM($C324:T324)-SUM($BH324:BY324)</f>
        <v>0</v>
      </c>
      <c r="BZ292" s="169">
        <f>SUM($AF292:AX292)-SUM($AF324:AX324)-SUM($C324:U324)-SUM($BH324:BZ324)</f>
        <v>0</v>
      </c>
      <c r="CA292" s="169">
        <f>SUM($AF292:AY292)-SUM($AF324:AY324)-SUM($C324:V324)-SUM($BH324:CA324)</f>
        <v>0</v>
      </c>
      <c r="CB292" s="169">
        <f>SUM($AF292:AZ292)-SUM($AF324:AZ324)-SUM($C324:W324)-SUM($BH324:CB324)</f>
        <v>0</v>
      </c>
      <c r="CC292" s="169">
        <f>SUM($AF292:BA292)-SUM($AF324:BA324)-SUM($C324:X324)-SUM($BH324:CC324)</f>
        <v>0</v>
      </c>
      <c r="CD292" s="169">
        <f>SUM($AF292:BB292)-SUM($AF324:BB324)-SUM($C324:Y324)-SUM($BH324:CD324)</f>
        <v>0</v>
      </c>
      <c r="CE292" s="169">
        <f>SUM($AF292:BC292)-SUM($AF324:BC324)-SUM($C324:Z324)-SUM($BH324:CE324)</f>
        <v>0</v>
      </c>
      <c r="CF292" s="169">
        <f>SUM($AF292:BD292)-SUM($AF324:BD324)-SUM($C324:AA324)-SUM($BH324:CF324)</f>
        <v>0</v>
      </c>
      <c r="CG292" s="169">
        <f>SUM($AF292:BE292)-SUM($AF324:BE324)-SUM($C324:AB324)-SUM($BH324:CG324)</f>
        <v>0</v>
      </c>
      <c r="CH292" s="52"/>
      <c r="CI292" s="52"/>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f t="shared" si="210"/>
        <v>1</v>
      </c>
      <c r="DG292" s="67">
        <f t="shared" si="211"/>
        <v>0.99818451299999988</v>
      </c>
      <c r="DH292" s="67">
        <f t="shared" si="212"/>
        <v>0.99817273899999992</v>
      </c>
      <c r="DI292" s="67">
        <f t="shared" si="213"/>
        <v>0.99816096499999996</v>
      </c>
      <c r="DL292" s="53"/>
      <c r="DM292" s="188" t="str">
        <f t="shared" si="216"/>
        <v/>
      </c>
      <c r="DN292" s="188" t="str">
        <f t="shared" si="217"/>
        <v/>
      </c>
      <c r="DO292" s="188" t="str">
        <f t="shared" si="218"/>
        <v/>
      </c>
      <c r="DP292" s="188" t="str">
        <f t="shared" si="219"/>
        <v/>
      </c>
      <c r="DQ292" s="188" t="str">
        <f t="shared" si="220"/>
        <v/>
      </c>
      <c r="DR292" s="188" t="str">
        <f t="shared" si="221"/>
        <v/>
      </c>
      <c r="DS292" s="188" t="str">
        <f t="shared" si="222"/>
        <v/>
      </c>
      <c r="DT292" s="188" t="str">
        <f t="shared" si="223"/>
        <v/>
      </c>
      <c r="DU292" s="188" t="str">
        <f t="shared" si="224"/>
        <v/>
      </c>
      <c r="DV292" s="188" t="str">
        <f t="shared" si="225"/>
        <v/>
      </c>
      <c r="DW292" s="188" t="str">
        <f t="shared" si="226"/>
        <v/>
      </c>
      <c r="DX292" s="188" t="str">
        <f t="shared" si="227"/>
        <v/>
      </c>
      <c r="DY292" s="188" t="str">
        <f t="shared" si="228"/>
        <v/>
      </c>
      <c r="DZ292" s="188" t="str">
        <f t="shared" si="229"/>
        <v/>
      </c>
      <c r="EA292" s="188" t="str">
        <f t="shared" si="230"/>
        <v/>
      </c>
      <c r="EB292" s="188" t="str">
        <f t="shared" si="231"/>
        <v/>
      </c>
      <c r="EC292" s="188" t="str">
        <f t="shared" si="232"/>
        <v/>
      </c>
      <c r="ED292" s="188" t="str">
        <f t="shared" si="233"/>
        <v/>
      </c>
      <c r="EE292" s="188" t="str">
        <f t="shared" si="234"/>
        <v/>
      </c>
      <c r="EF292" s="188" t="str">
        <f t="shared" si="235"/>
        <v/>
      </c>
      <c r="EG292" s="188" t="str">
        <f t="shared" si="236"/>
        <v/>
      </c>
      <c r="EH292" s="188" t="str">
        <f t="shared" si="237"/>
        <v/>
      </c>
      <c r="EI292" s="188" t="str">
        <f t="shared" si="238"/>
        <v/>
      </c>
      <c r="EJ292" s="188" t="str">
        <f t="shared" si="239"/>
        <v/>
      </c>
      <c r="EK292" s="188" t="str">
        <f t="shared" si="240"/>
        <v/>
      </c>
    </row>
    <row r="293" spans="1:141" x14ac:dyDescent="0.3">
      <c r="B293" s="1">
        <v>24</v>
      </c>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f>VLOOKUP(Z100,CHDinc,$A$4,FALSE)*(1+((VLOOKUP(Z100,CHDrisk,$A$4,FALSE)-1)*MAX(0,BC132-BaselineBMI)))</f>
        <v>1.8154870000000782E-3</v>
      </c>
      <c r="AB293" s="155">
        <f>VLOOKUP(AA100,CHDinc,$A$4,FALSE)*(1+((VLOOKUP(AA100,CHDrisk,$A$4,FALSE)-1)*MAX(0,BD132-BaselineBMI)))</f>
        <v>1.8272610000000791E-3</v>
      </c>
      <c r="AC293" s="155"/>
      <c r="AD293" s="155"/>
      <c r="AE293" s="155"/>
      <c r="AF293" s="155"/>
      <c r="AG293" s="174">
        <f>D293*D66*PRODUCT($CJ293:CJ293)</f>
        <v>0</v>
      </c>
      <c r="AH293" s="174">
        <f>E293*E66*PRODUCT($CJ293:CK293)</f>
        <v>0</v>
      </c>
      <c r="AI293" s="174">
        <f>F293*F66*PRODUCT($CJ293:CL293)</f>
        <v>0</v>
      </c>
      <c r="AJ293" s="174">
        <f>G293*G66*PRODUCT($CJ293:CM293)</f>
        <v>0</v>
      </c>
      <c r="AK293" s="174">
        <f>H293*H66*PRODUCT($CJ293:CN293)</f>
        <v>0</v>
      </c>
      <c r="AL293" s="174">
        <f>I293*I66*PRODUCT($CJ293:CO293)</f>
        <v>0</v>
      </c>
      <c r="AM293" s="174">
        <f>J293*J66*PRODUCT($CJ293:CP293)</f>
        <v>0</v>
      </c>
      <c r="AN293" s="174">
        <f>K293*K66*PRODUCT($CJ293:CQ293)</f>
        <v>0</v>
      </c>
      <c r="AO293" s="174">
        <f>L293*L66*PRODUCT($CJ293:CR293)</f>
        <v>0</v>
      </c>
      <c r="AP293" s="174">
        <f>M293*M66*PRODUCT($CJ293:CS293)</f>
        <v>0</v>
      </c>
      <c r="AQ293" s="174">
        <f>N293*N66*PRODUCT($CJ293:CT293)</f>
        <v>0</v>
      </c>
      <c r="AR293" s="174">
        <f>O293*O66*PRODUCT($CJ293:CU293)</f>
        <v>0</v>
      </c>
      <c r="AS293" s="174">
        <f>P293*P66*PRODUCT($CJ293:CV293)</f>
        <v>0</v>
      </c>
      <c r="AT293" s="174">
        <f>Q293*Q66*PRODUCT($CJ293:CW293)</f>
        <v>0</v>
      </c>
      <c r="AU293" s="174">
        <f>R293*R66*PRODUCT($CJ293:CX293)</f>
        <v>0</v>
      </c>
      <c r="AV293" s="174">
        <f>S293*S66*PRODUCT($CJ293:CY293)</f>
        <v>0</v>
      </c>
      <c r="AW293" s="174">
        <f>T293*T66*PRODUCT($CJ293:CZ293)</f>
        <v>0</v>
      </c>
      <c r="AX293" s="174">
        <f>U293*U66*PRODUCT($CJ293:DA293)</f>
        <v>0</v>
      </c>
      <c r="AY293" s="174">
        <f>V293*V66*PRODUCT($CJ293:DB293)</f>
        <v>0</v>
      </c>
      <c r="AZ293" s="174">
        <f>W293*W66*PRODUCT($CJ293:DC293)</f>
        <v>0</v>
      </c>
      <c r="BA293" s="174">
        <f>X293*X66*PRODUCT($CJ293:DD293)</f>
        <v>0</v>
      </c>
      <c r="BB293" s="174">
        <f>Y293*Y66*PRODUCT($CJ293:DE293)</f>
        <v>0</v>
      </c>
      <c r="BC293" s="174">
        <f>Z293*Z66*PRODUCT($CJ293:DF293)</f>
        <v>0</v>
      </c>
      <c r="BD293" s="174">
        <f>AA293*AA66*PRODUCT($CJ293:DG293)</f>
        <v>0</v>
      </c>
      <c r="BE293" s="174">
        <f>AB293*AB66*PRODUCT($CJ293:DH293)</f>
        <v>0</v>
      </c>
      <c r="BF293" s="93"/>
      <c r="BG293" s="93"/>
      <c r="BH293" s="93"/>
      <c r="BI293" s="169">
        <f>SUM($AF293:AG293)-SUM($AF325:AG325)-SUM($C325:D325)-SUM($BH325:BI325)</f>
        <v>0</v>
      </c>
      <c r="BJ293" s="169">
        <f>SUM($AF293:AH293)-SUM($AF325:AH325)-SUM($C325:E325)-SUM($BH325:BJ325)</f>
        <v>0</v>
      </c>
      <c r="BK293" s="169">
        <f>SUM($AF293:AI293)-SUM($AF325:AI325)-SUM($C325:F325)-SUM($BH325:BK325)</f>
        <v>0</v>
      </c>
      <c r="BL293" s="169">
        <f>SUM($AF293:AJ293)-SUM($AF325:AJ325)-SUM($C325:G325)-SUM($BH325:BL325)</f>
        <v>0</v>
      </c>
      <c r="BM293" s="169">
        <f>SUM($AF293:AK293)-SUM($AF325:AK325)-SUM($C325:H325)-SUM($BH325:BM325)</f>
        <v>0</v>
      </c>
      <c r="BN293" s="169">
        <f>SUM($AF293:AL293)-SUM($AF325:AL325)-SUM($C325:I325)-SUM($BH325:BN325)</f>
        <v>0</v>
      </c>
      <c r="BO293" s="169">
        <f>SUM($AF293:AM293)-SUM($AF325:AM325)-SUM($C325:J325)-SUM($BH325:BO325)</f>
        <v>0</v>
      </c>
      <c r="BP293" s="169">
        <f>SUM($AF293:AN293)-SUM($AF325:AN325)-SUM($C325:K325)-SUM($BH325:BP325)</f>
        <v>0</v>
      </c>
      <c r="BQ293" s="169">
        <f>SUM($AF293:AO293)-SUM($AF325:AO325)-SUM($C325:L325)-SUM($BH325:BQ325)</f>
        <v>0</v>
      </c>
      <c r="BR293" s="169">
        <f>SUM($AF293:AP293)-SUM($AF325:AP325)-SUM($C325:M325)-SUM($BH325:BR325)</f>
        <v>0</v>
      </c>
      <c r="BS293" s="169">
        <f>SUM($AF293:AQ293)-SUM($AF325:AQ325)-SUM($C325:N325)-SUM($BH325:BS325)</f>
        <v>0</v>
      </c>
      <c r="BT293" s="169">
        <f>SUM($AF293:AR293)-SUM($AF325:AR325)-SUM($C325:O325)-SUM($BH325:BT325)</f>
        <v>0</v>
      </c>
      <c r="BU293" s="169">
        <f>SUM($AF293:AS293)-SUM($AF325:AS325)-SUM($C325:P325)-SUM($BH325:BU325)</f>
        <v>0</v>
      </c>
      <c r="BV293" s="169">
        <f>SUM($AF293:AT293)-SUM($AF325:AT325)-SUM($C325:Q325)-SUM($BH325:BV325)</f>
        <v>0</v>
      </c>
      <c r="BW293" s="169">
        <f>SUM($AF293:AU293)-SUM($AF325:AU325)-SUM($C325:R325)-SUM($BH325:BW325)</f>
        <v>0</v>
      </c>
      <c r="BX293" s="169">
        <f>SUM($AF293:AV293)-SUM($AF325:AV325)-SUM($C325:S325)-SUM($BH325:BX325)</f>
        <v>0</v>
      </c>
      <c r="BY293" s="169">
        <f>SUM($AF293:AW293)-SUM($AF325:AW325)-SUM($C325:T325)-SUM($BH325:BY325)</f>
        <v>0</v>
      </c>
      <c r="BZ293" s="169">
        <f>SUM($AF293:AX293)-SUM($AF325:AX325)-SUM($C325:U325)-SUM($BH325:BZ325)</f>
        <v>0</v>
      </c>
      <c r="CA293" s="169">
        <f>SUM($AF293:AY293)-SUM($AF325:AY325)-SUM($C325:V325)-SUM($BH325:CA325)</f>
        <v>0</v>
      </c>
      <c r="CB293" s="169">
        <f>SUM($AF293:AZ293)-SUM($AF325:AZ325)-SUM($C325:W325)-SUM($BH325:CB325)</f>
        <v>0</v>
      </c>
      <c r="CC293" s="169">
        <f>SUM($AF293:BA293)-SUM($AF325:BA325)-SUM($C325:X325)-SUM($BH325:CC325)</f>
        <v>0</v>
      </c>
      <c r="CD293" s="169">
        <f>SUM($AF293:BB293)-SUM($AF325:BB325)-SUM($C325:Y325)-SUM($BH325:CD325)</f>
        <v>0</v>
      </c>
      <c r="CE293" s="169">
        <f>SUM($AF293:BC293)-SUM($AF325:BC325)-SUM($C325:Z325)-SUM($BH325:CE325)</f>
        <v>0</v>
      </c>
      <c r="CF293" s="169">
        <f>SUM($AF293:BD293)-SUM($AF325:BD325)-SUM($C325:AA325)-SUM($BH325:CF325)</f>
        <v>0</v>
      </c>
      <c r="CG293" s="169">
        <f>SUM($AF293:BE293)-SUM($AF325:BE325)-SUM($C325:AB325)-SUM($BH325:CG325)</f>
        <v>0</v>
      </c>
      <c r="CH293" s="52"/>
      <c r="CI293" s="52"/>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f t="shared" si="211"/>
        <v>1</v>
      </c>
      <c r="DH293" s="67">
        <f t="shared" si="212"/>
        <v>0.99818451299999988</v>
      </c>
      <c r="DI293" s="67">
        <f t="shared" si="213"/>
        <v>0.99817273899999992</v>
      </c>
      <c r="DM293" s="188" t="str">
        <f t="shared" si="216"/>
        <v/>
      </c>
      <c r="DN293" s="188" t="str">
        <f t="shared" si="217"/>
        <v/>
      </c>
      <c r="DO293" s="188" t="str">
        <f t="shared" si="218"/>
        <v/>
      </c>
      <c r="DP293" s="188" t="str">
        <f t="shared" si="219"/>
        <v/>
      </c>
      <c r="DQ293" s="188" t="str">
        <f t="shared" si="220"/>
        <v/>
      </c>
      <c r="DR293" s="188" t="str">
        <f t="shared" si="221"/>
        <v/>
      </c>
      <c r="DS293" s="188" t="str">
        <f t="shared" si="222"/>
        <v/>
      </c>
      <c r="DT293" s="188" t="str">
        <f t="shared" si="223"/>
        <v/>
      </c>
      <c r="DU293" s="188" t="str">
        <f t="shared" si="224"/>
        <v/>
      </c>
      <c r="DV293" s="188" t="str">
        <f t="shared" si="225"/>
        <v/>
      </c>
      <c r="DW293" s="188" t="str">
        <f t="shared" si="226"/>
        <v/>
      </c>
      <c r="DX293" s="188" t="str">
        <f t="shared" si="227"/>
        <v/>
      </c>
      <c r="DY293" s="188" t="str">
        <f t="shared" si="228"/>
        <v/>
      </c>
      <c r="DZ293" s="188" t="str">
        <f t="shared" si="229"/>
        <v/>
      </c>
      <c r="EA293" s="188" t="str">
        <f t="shared" si="230"/>
        <v/>
      </c>
      <c r="EB293" s="188" t="str">
        <f t="shared" si="231"/>
        <v/>
      </c>
      <c r="EC293" s="188" t="str">
        <f t="shared" si="232"/>
        <v/>
      </c>
      <c r="ED293" s="188" t="str">
        <f t="shared" si="233"/>
        <v/>
      </c>
      <c r="EE293" s="188" t="str">
        <f t="shared" si="234"/>
        <v/>
      </c>
      <c r="EF293" s="188" t="str">
        <f t="shared" si="235"/>
        <v/>
      </c>
      <c r="EG293" s="188" t="str">
        <f t="shared" si="236"/>
        <v/>
      </c>
      <c r="EH293" s="188" t="str">
        <f t="shared" si="237"/>
        <v/>
      </c>
      <c r="EI293" s="188" t="str">
        <f t="shared" si="238"/>
        <v/>
      </c>
      <c r="EJ293" s="188" t="str">
        <f t="shared" si="239"/>
        <v/>
      </c>
      <c r="EK293" s="188" t="str">
        <f t="shared" si="240"/>
        <v/>
      </c>
    </row>
    <row r="294" spans="1:141" x14ac:dyDescent="0.3">
      <c r="B294" s="1">
        <v>25</v>
      </c>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f>VLOOKUP(AA101,CHDinc,$A$4,FALSE)*(1+((VLOOKUP(AA101,CHDrisk,$A$4,FALSE)-1)*MAX(0,BD133-BaselineBMI)))</f>
        <v>1.8154870000000782E-3</v>
      </c>
      <c r="AC294" s="155"/>
      <c r="AD294" s="155"/>
      <c r="AE294" s="155"/>
      <c r="AF294" s="155"/>
      <c r="AG294" s="174">
        <f>D294*D67*PRODUCT($CJ294:CJ294)</f>
        <v>0</v>
      </c>
      <c r="AH294" s="174">
        <f>E294*E67*PRODUCT($CJ294:CK294)</f>
        <v>0</v>
      </c>
      <c r="AI294" s="174">
        <f>F294*F67*PRODUCT($CJ294:CL294)</f>
        <v>0</v>
      </c>
      <c r="AJ294" s="174">
        <f>G294*G67*PRODUCT($CJ294:CM294)</f>
        <v>0</v>
      </c>
      <c r="AK294" s="174">
        <f>H294*H67*PRODUCT($CJ294:CN294)</f>
        <v>0</v>
      </c>
      <c r="AL294" s="174">
        <f>I294*I67*PRODUCT($CJ294:CO294)</f>
        <v>0</v>
      </c>
      <c r="AM294" s="174">
        <f>J294*J67*PRODUCT($CJ294:CP294)</f>
        <v>0</v>
      </c>
      <c r="AN294" s="174">
        <f>K294*K67*PRODUCT($CJ294:CQ294)</f>
        <v>0</v>
      </c>
      <c r="AO294" s="174">
        <f>L294*L67*PRODUCT($CJ294:CR294)</f>
        <v>0</v>
      </c>
      <c r="AP294" s="174">
        <f>M294*M67*PRODUCT($CJ294:CS294)</f>
        <v>0</v>
      </c>
      <c r="AQ294" s="174">
        <f>N294*N67*PRODUCT($CJ294:CT294)</f>
        <v>0</v>
      </c>
      <c r="AR294" s="174">
        <f>O294*O67*PRODUCT($CJ294:CU294)</f>
        <v>0</v>
      </c>
      <c r="AS294" s="174">
        <f>P294*P67*PRODUCT($CJ294:CV294)</f>
        <v>0</v>
      </c>
      <c r="AT294" s="174">
        <f>Q294*Q67*PRODUCT($CJ294:CW294)</f>
        <v>0</v>
      </c>
      <c r="AU294" s="174">
        <f>R294*R67*PRODUCT($CJ294:CX294)</f>
        <v>0</v>
      </c>
      <c r="AV294" s="174">
        <f>S294*S67*PRODUCT($CJ294:CY294)</f>
        <v>0</v>
      </c>
      <c r="AW294" s="174">
        <f>T294*T67*PRODUCT($CJ294:CZ294)</f>
        <v>0</v>
      </c>
      <c r="AX294" s="174">
        <f>U294*U67*PRODUCT($CJ294:DA294)</f>
        <v>0</v>
      </c>
      <c r="AY294" s="174">
        <f>V294*V67*PRODUCT($CJ294:DB294)</f>
        <v>0</v>
      </c>
      <c r="AZ294" s="174">
        <f>W294*W67*PRODUCT($CJ294:DC294)</f>
        <v>0</v>
      </c>
      <c r="BA294" s="174">
        <f>X294*X67*PRODUCT($CJ294:DD294)</f>
        <v>0</v>
      </c>
      <c r="BB294" s="174">
        <f>Y294*Y67*PRODUCT($CJ294:DE294)</f>
        <v>0</v>
      </c>
      <c r="BC294" s="174">
        <f>Z294*Z67*PRODUCT($CJ294:DF294)</f>
        <v>0</v>
      </c>
      <c r="BD294" s="174">
        <f>AA294*AA67*PRODUCT($CJ294:DG294)</f>
        <v>0</v>
      </c>
      <c r="BE294" s="174">
        <f>AB294*AB67*PRODUCT($CJ294:DH294)</f>
        <v>0</v>
      </c>
      <c r="BI294" s="169">
        <f>SUM($AF294:AG294)-SUM($AF326:AG326)-SUM($C326:D326)-SUM($BH326:BI326)</f>
        <v>0</v>
      </c>
      <c r="BJ294" s="169">
        <f>SUM($AF294:AH294)-SUM($AF326:AH326)-SUM($C326:E326)-SUM($BH326:BJ326)</f>
        <v>0</v>
      </c>
      <c r="BK294" s="169">
        <f>SUM($AF294:AI294)-SUM($AF326:AI326)-SUM($C326:F326)-SUM($BH326:BK326)</f>
        <v>0</v>
      </c>
      <c r="BL294" s="169">
        <f>SUM($AF294:AJ294)-SUM($AF326:AJ326)-SUM($C326:G326)-SUM($BH326:BL326)</f>
        <v>0</v>
      </c>
      <c r="BM294" s="169">
        <f>SUM($AF294:AK294)-SUM($AF326:AK326)-SUM($C326:H326)-SUM($BH326:BM326)</f>
        <v>0</v>
      </c>
      <c r="BN294" s="169">
        <f>SUM($AF294:AL294)-SUM($AF326:AL326)-SUM($C326:I326)-SUM($BH326:BN326)</f>
        <v>0</v>
      </c>
      <c r="BO294" s="169">
        <f>SUM($AF294:AM294)-SUM($AF326:AM326)-SUM($C326:J326)-SUM($BH326:BO326)</f>
        <v>0</v>
      </c>
      <c r="BP294" s="169">
        <f>SUM($AF294:AN294)-SUM($AF326:AN326)-SUM($C326:K326)-SUM($BH326:BP326)</f>
        <v>0</v>
      </c>
      <c r="BQ294" s="169">
        <f>SUM($AF294:AO294)-SUM($AF326:AO326)-SUM($C326:L326)-SUM($BH326:BQ326)</f>
        <v>0</v>
      </c>
      <c r="BR294" s="169">
        <f>SUM($AF294:AP294)-SUM($AF326:AP326)-SUM($C326:M326)-SUM($BH326:BR326)</f>
        <v>0</v>
      </c>
      <c r="BS294" s="169">
        <f>SUM($AF294:AQ294)-SUM($AF326:AQ326)-SUM($C326:N326)-SUM($BH326:BS326)</f>
        <v>0</v>
      </c>
      <c r="BT294" s="169">
        <f>SUM($AF294:AR294)-SUM($AF326:AR326)-SUM($C326:O326)-SUM($BH326:BT326)</f>
        <v>0</v>
      </c>
      <c r="BU294" s="169">
        <f>SUM($AF294:AS294)-SUM($AF326:AS326)-SUM($C326:P326)-SUM($BH326:BU326)</f>
        <v>0</v>
      </c>
      <c r="BV294" s="169">
        <f>SUM($AF294:AT294)-SUM($AF326:AT326)-SUM($C326:Q326)-SUM($BH326:BV326)</f>
        <v>0</v>
      </c>
      <c r="BW294" s="169">
        <f>SUM($AF294:AU294)-SUM($AF326:AU326)-SUM($C326:R326)-SUM($BH326:BW326)</f>
        <v>0</v>
      </c>
      <c r="BX294" s="169">
        <f>SUM($AF294:AV294)-SUM($AF326:AV326)-SUM($C326:S326)-SUM($BH326:BX326)</f>
        <v>0</v>
      </c>
      <c r="BY294" s="169">
        <f>SUM($AF294:AW294)-SUM($AF326:AW326)-SUM($C326:T326)-SUM($BH326:BY326)</f>
        <v>0</v>
      </c>
      <c r="BZ294" s="169">
        <f>SUM($AF294:AX294)-SUM($AF326:AX326)-SUM($C326:U326)-SUM($BH326:BZ326)</f>
        <v>0</v>
      </c>
      <c r="CA294" s="169">
        <f>SUM($AF294:AY294)-SUM($AF326:AY326)-SUM($C326:V326)-SUM($BH326:CA326)</f>
        <v>0</v>
      </c>
      <c r="CB294" s="169">
        <f>SUM($AF294:AZ294)-SUM($AF326:AZ326)-SUM($C326:W326)-SUM($BH326:CB326)</f>
        <v>0</v>
      </c>
      <c r="CC294" s="169">
        <f>SUM($AF294:BA294)-SUM($AF326:BA326)-SUM($C326:X326)-SUM($BH326:CC326)</f>
        <v>0</v>
      </c>
      <c r="CD294" s="169">
        <f>SUM($AF294:BB294)-SUM($AF326:BB326)-SUM($C326:Y326)-SUM($BH326:CD326)</f>
        <v>0</v>
      </c>
      <c r="CE294" s="169">
        <f>SUM($AF294:BC294)-SUM($AF326:BC326)-SUM($C326:Z326)-SUM($BH326:CE326)</f>
        <v>0</v>
      </c>
      <c r="CF294" s="169">
        <f>SUM($AF294:BD294)-SUM($AF326:BD326)-SUM($C326:AA326)-SUM($BH326:CF326)</f>
        <v>0</v>
      </c>
      <c r="CG294" s="169">
        <f>SUM($AF294:BE294)-SUM($AF326:BE326)-SUM($C326:AB326)-SUM($BH326:CG326)</f>
        <v>0</v>
      </c>
      <c r="CH294" s="52"/>
      <c r="CI294" s="52"/>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f t="shared" si="212"/>
        <v>1</v>
      </c>
      <c r="DI294" s="67">
        <f t="shared" si="213"/>
        <v>0.99818451299999988</v>
      </c>
      <c r="DM294" s="188" t="str">
        <f t="shared" si="216"/>
        <v/>
      </c>
      <c r="DN294" s="188" t="str">
        <f t="shared" si="217"/>
        <v/>
      </c>
      <c r="DO294" s="188" t="str">
        <f t="shared" si="218"/>
        <v/>
      </c>
      <c r="DP294" s="188" t="str">
        <f t="shared" si="219"/>
        <v/>
      </c>
      <c r="DQ294" s="188" t="str">
        <f t="shared" si="220"/>
        <v/>
      </c>
      <c r="DR294" s="188" t="str">
        <f t="shared" si="221"/>
        <v/>
      </c>
      <c r="DS294" s="188" t="str">
        <f t="shared" si="222"/>
        <v/>
      </c>
      <c r="DT294" s="188" t="str">
        <f t="shared" si="223"/>
        <v/>
      </c>
      <c r="DU294" s="188" t="str">
        <f t="shared" si="224"/>
        <v/>
      </c>
      <c r="DV294" s="188" t="str">
        <f t="shared" si="225"/>
        <v/>
      </c>
      <c r="DW294" s="188" t="str">
        <f t="shared" si="226"/>
        <v/>
      </c>
      <c r="DX294" s="188" t="str">
        <f t="shared" si="227"/>
        <v/>
      </c>
      <c r="DY294" s="188" t="str">
        <f t="shared" si="228"/>
        <v/>
      </c>
      <c r="DZ294" s="188" t="str">
        <f t="shared" si="229"/>
        <v/>
      </c>
      <c r="EA294" s="188" t="str">
        <f t="shared" si="230"/>
        <v/>
      </c>
      <c r="EB294" s="188" t="str">
        <f t="shared" si="231"/>
        <v/>
      </c>
      <c r="EC294" s="188" t="str">
        <f t="shared" si="232"/>
        <v/>
      </c>
      <c r="ED294" s="188" t="str">
        <f t="shared" si="233"/>
        <v/>
      </c>
      <c r="EE294" s="188" t="str">
        <f t="shared" si="234"/>
        <v/>
      </c>
      <c r="EF294" s="188" t="str">
        <f t="shared" si="235"/>
        <v/>
      </c>
      <c r="EG294" s="188" t="str">
        <f t="shared" si="236"/>
        <v/>
      </c>
      <c r="EH294" s="188" t="str">
        <f t="shared" si="237"/>
        <v/>
      </c>
      <c r="EI294" s="188" t="str">
        <f t="shared" si="238"/>
        <v/>
      </c>
      <c r="EJ294" s="188" t="str">
        <f t="shared" si="239"/>
        <v/>
      </c>
      <c r="EK294" s="188" t="str">
        <f t="shared" si="240"/>
        <v/>
      </c>
    </row>
    <row r="295" spans="1:141" x14ac:dyDescent="0.3">
      <c r="C295" s="12"/>
      <c r="D295" s="12"/>
      <c r="E295" s="12"/>
      <c r="F295" s="12"/>
      <c r="G295" s="12"/>
      <c r="H295" s="12"/>
      <c r="I295" s="12"/>
      <c r="J295" s="12"/>
      <c r="K295" s="12"/>
      <c r="L295" s="155"/>
      <c r="M295" s="155"/>
      <c r="N295" s="155"/>
      <c r="O295" s="155"/>
      <c r="P295" s="155"/>
      <c r="Q295" s="155"/>
      <c r="R295" s="155"/>
      <c r="S295" s="155"/>
      <c r="T295" s="155"/>
      <c r="U295" s="155"/>
      <c r="V295" s="155"/>
      <c r="W295" s="155"/>
      <c r="X295" s="155"/>
      <c r="Y295" s="155"/>
      <c r="Z295" s="155"/>
      <c r="AA295" s="155"/>
      <c r="AB295" s="155"/>
      <c r="AC295" s="155"/>
      <c r="AD295" s="155"/>
      <c r="AE295" s="5" t="s">
        <v>278</v>
      </c>
      <c r="AF295" s="12">
        <f>SUM(AF270:AF294)</f>
        <v>0</v>
      </c>
      <c r="AG295" s="12">
        <f>SUM(AG270:AG294)</f>
        <v>0.12680056539521545</v>
      </c>
      <c r="AH295" s="12">
        <f t="shared" ref="AH295:BE295" si="259">SUM(AH270:AH294)</f>
        <v>0.12704149857890398</v>
      </c>
      <c r="AI295" s="12">
        <f t="shared" si="259"/>
        <v>0.1272017517355567</v>
      </c>
      <c r="AJ295" s="12">
        <f t="shared" si="259"/>
        <v>0.12728555674954295</v>
      </c>
      <c r="AK295" s="12">
        <f t="shared" si="259"/>
        <v>0.20851957603158761</v>
      </c>
      <c r="AL295" s="12">
        <f t="shared" si="259"/>
        <v>0.20813690391775685</v>
      </c>
      <c r="AM295" s="12">
        <f t="shared" si="259"/>
        <v>0.20759708426725276</v>
      </c>
      <c r="AN295" s="12">
        <f t="shared" si="259"/>
        <v>0.20688700462923254</v>
      </c>
      <c r="AO295" s="12">
        <f t="shared" si="259"/>
        <v>0.20603627624967125</v>
      </c>
      <c r="AP295" s="12">
        <f t="shared" si="259"/>
        <v>0.26980329070399883</v>
      </c>
      <c r="AQ295" s="12">
        <f t="shared" si="259"/>
        <v>0.26789092698670358</v>
      </c>
      <c r="AR295" s="12">
        <f t="shared" si="259"/>
        <v>0.26564753725608692</v>
      </c>
      <c r="AS295" s="12">
        <f t="shared" si="259"/>
        <v>0.26311384734641913</v>
      </c>
      <c r="AT295" s="12">
        <f t="shared" si="259"/>
        <v>0.26027511264312109</v>
      </c>
      <c r="AU295" s="12">
        <f t="shared" si="259"/>
        <v>0.32194823755205143</v>
      </c>
      <c r="AV295" s="12">
        <f t="shared" si="259"/>
        <v>0.31727908479941103</v>
      </c>
      <c r="AW295" s="12">
        <f t="shared" si="259"/>
        <v>0.31218248733064019</v>
      </c>
      <c r="AX295" s="12">
        <f t="shared" si="259"/>
        <v>0.30674343626949435</v>
      </c>
      <c r="AY295" s="12">
        <f t="shared" si="259"/>
        <v>0.30095517171748248</v>
      </c>
      <c r="AZ295" s="12">
        <f t="shared" si="259"/>
        <v>0.32169952939215957</v>
      </c>
      <c r="BA295" s="12">
        <f t="shared" si="259"/>
        <v>0.31389766786234469</v>
      </c>
      <c r="BB295" s="12">
        <f t="shared" si="259"/>
        <v>0.3053302847719005</v>
      </c>
      <c r="BC295" s="12">
        <f t="shared" si="259"/>
        <v>0.29624640107571631</v>
      </c>
      <c r="BD295" s="12">
        <f t="shared" si="259"/>
        <v>0.28648270238619411</v>
      </c>
      <c r="BE295" s="12">
        <f t="shared" si="259"/>
        <v>0.36893009553394068</v>
      </c>
      <c r="BF295" s="12"/>
      <c r="BG295" s="5" t="s">
        <v>278</v>
      </c>
      <c r="BH295" s="34"/>
      <c r="BI295" s="66">
        <f>SUM(BI270:BI294)</f>
        <v>0.12680056539521545</v>
      </c>
      <c r="BJ295" s="66">
        <f t="shared" ref="BJ295:CG295" si="260">SUM(BJ270:BJ294)</f>
        <v>0.23977118426854341</v>
      </c>
      <c r="BK295" s="66">
        <f t="shared" si="260"/>
        <v>0.34032438867720605</v>
      </c>
      <c r="BL295" s="66">
        <f t="shared" si="260"/>
        <v>0.42973454601549571</v>
      </c>
      <c r="BM295" s="66">
        <f t="shared" si="260"/>
        <v>0.59037180757204433</v>
      </c>
      <c r="BN295" s="66">
        <f t="shared" si="260"/>
        <v>0.7326344031540879</v>
      </c>
      <c r="BO295" s="66">
        <f t="shared" si="260"/>
        <v>0.85837772820195701</v>
      </c>
      <c r="BP295" s="66">
        <f t="shared" si="260"/>
        <v>0.96924520324162433</v>
      </c>
      <c r="BQ295" s="66">
        <f t="shared" si="260"/>
        <v>1.0667389088638555</v>
      </c>
      <c r="BR295" s="66">
        <f t="shared" si="260"/>
        <v>1.2169552746445487</v>
      </c>
      <c r="BS295" s="66">
        <f t="shared" si="260"/>
        <v>1.3479010006543597</v>
      </c>
      <c r="BT295" s="66">
        <f t="shared" si="260"/>
        <v>1.4613462949047515</v>
      </c>
      <c r="BU295" s="66">
        <f t="shared" si="260"/>
        <v>1.5589358943916665</v>
      </c>
      <c r="BV295" s="66">
        <f t="shared" si="260"/>
        <v>1.6421131685689911</v>
      </c>
      <c r="BW295" s="66">
        <f t="shared" si="260"/>
        <v>1.7769960994254861</v>
      </c>
      <c r="BX295" s="66">
        <f t="shared" si="260"/>
        <v>1.8910642946405694</v>
      </c>
      <c r="BY295" s="66">
        <f t="shared" si="260"/>
        <v>1.9861616815754346</v>
      </c>
      <c r="BZ295" s="66">
        <f t="shared" si="260"/>
        <v>2.064089255543498</v>
      </c>
      <c r="CA295" s="66">
        <f t="shared" si="260"/>
        <v>2.126398002161483</v>
      </c>
      <c r="CB295" s="66">
        <f t="shared" si="260"/>
        <v>2.2029995459686456</v>
      </c>
      <c r="CC295" s="66">
        <f t="shared" si="260"/>
        <v>2.2600186703562279</v>
      </c>
      <c r="CD295" s="66">
        <f t="shared" si="260"/>
        <v>2.2991448692678165</v>
      </c>
      <c r="CE295" s="66">
        <f t="shared" si="260"/>
        <v>2.3222477970191027</v>
      </c>
      <c r="CF295" s="66">
        <f t="shared" si="260"/>
        <v>2.3305890423927105</v>
      </c>
      <c r="CG295" s="66">
        <f t="shared" si="260"/>
        <v>2.4182129680721141</v>
      </c>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f t="shared" si="213"/>
        <v>1</v>
      </c>
      <c r="DL295" s="53"/>
      <c r="DM295" s="188">
        <f t="shared" si="216"/>
        <v>1.815487000000078E-3</v>
      </c>
      <c r="DN295" s="188">
        <f t="shared" si="217"/>
        <v>3.4424115697153624E-3</v>
      </c>
      <c r="DO295" s="188">
        <f t="shared" si="218"/>
        <v>4.9023747611204316E-3</v>
      </c>
      <c r="DP295" s="188">
        <f t="shared" si="219"/>
        <v>6.2144093589368843E-3</v>
      </c>
      <c r="DQ295" s="188">
        <f t="shared" si="220"/>
        <v>8.574377431946157E-3</v>
      </c>
      <c r="DR295" s="188">
        <f t="shared" si="221"/>
        <v>1.0694777473893347E-2</v>
      </c>
      <c r="DS295" s="188">
        <f t="shared" si="222"/>
        <v>1.2603028020507496E-2</v>
      </c>
      <c r="DT295" s="188">
        <f t="shared" si="223"/>
        <v>1.4324418820038565E-2</v>
      </c>
      <c r="DU295" s="188">
        <f t="shared" si="224"/>
        <v>1.5879058232887537E-2</v>
      </c>
      <c r="DV295" s="188">
        <f t="shared" si="225"/>
        <v>1.8257146700493714E-2</v>
      </c>
      <c r="DW295" s="188">
        <f t="shared" si="226"/>
        <v>2.0405931873290713E-2</v>
      </c>
      <c r="DX295" s="188">
        <f t="shared" si="227"/>
        <v>2.2352573242276096E-2</v>
      </c>
      <c r="DY295" s="188">
        <f t="shared" si="228"/>
        <v>2.4119121453423823E-2</v>
      </c>
      <c r="DZ295" s="188">
        <f t="shared" si="229"/>
        <v>2.5728670064591251E-2</v>
      </c>
      <c r="EA295" s="188">
        <f t="shared" si="230"/>
        <v>2.8228968519786096E-2</v>
      </c>
      <c r="EB295" s="188">
        <f t="shared" si="231"/>
        <v>3.0500505060810184E-2</v>
      </c>
      <c r="EC295" s="188">
        <f t="shared" si="232"/>
        <v>3.2573677575566173E-2</v>
      </c>
      <c r="ED295" s="188">
        <f t="shared" si="233"/>
        <v>3.4467010047489574E-2</v>
      </c>
      <c r="EE295" s="188">
        <f t="shared" si="234"/>
        <v>3.6203799792626515E-2</v>
      </c>
      <c r="EF295" s="188">
        <f t="shared" si="235"/>
        <v>3.8273313689456773E-2</v>
      </c>
      <c r="EG295" s="188">
        <f t="shared" si="236"/>
        <v>4.0179426268137107E-2</v>
      </c>
      <c r="EH295" s="188">
        <f t="shared" si="237"/>
        <v>4.1947237651529155E-2</v>
      </c>
      <c r="EI295" s="188">
        <f t="shared" si="238"/>
        <v>4.3578359151800819E-2</v>
      </c>
      <c r="EJ295" s="188">
        <f t="shared" si="239"/>
        <v>4.5120552697207439E-2</v>
      </c>
      <c r="EK295" s="188">
        <f t="shared" si="240"/>
        <v>4.8470726327198267E-2</v>
      </c>
    </row>
    <row r="296" spans="1:141" x14ac:dyDescent="0.3">
      <c r="DM296" s="188" t="str">
        <f t="shared" ref="DM296:DV297" si="261">IF(D69=0,"",BI296/D69)</f>
        <v/>
      </c>
      <c r="DN296" s="188" t="str">
        <f t="shared" si="261"/>
        <v/>
      </c>
      <c r="DO296" s="188" t="str">
        <f t="shared" si="261"/>
        <v/>
      </c>
      <c r="DP296" s="188" t="str">
        <f t="shared" si="261"/>
        <v/>
      </c>
      <c r="DQ296" s="188" t="str">
        <f t="shared" si="261"/>
        <v/>
      </c>
      <c r="DR296" s="188" t="str">
        <f t="shared" si="261"/>
        <v/>
      </c>
      <c r="DS296" s="188" t="str">
        <f t="shared" si="261"/>
        <v/>
      </c>
      <c r="DT296" s="188" t="str">
        <f t="shared" si="261"/>
        <v/>
      </c>
      <c r="DU296" s="188" t="str">
        <f t="shared" si="261"/>
        <v/>
      </c>
      <c r="DV296" s="188" t="str">
        <f t="shared" si="261"/>
        <v/>
      </c>
      <c r="DW296" s="188" t="str">
        <f t="shared" ref="DW296:EF297" si="262">IF(N69=0,"",BS296/N69)</f>
        <v/>
      </c>
      <c r="DX296" s="188" t="str">
        <f t="shared" si="262"/>
        <v/>
      </c>
      <c r="DY296" s="188" t="str">
        <f t="shared" si="262"/>
        <v/>
      </c>
      <c r="DZ296" s="188" t="str">
        <f t="shared" si="262"/>
        <v/>
      </c>
      <c r="EA296" s="188" t="str">
        <f t="shared" si="262"/>
        <v/>
      </c>
      <c r="EB296" s="188" t="str">
        <f t="shared" si="262"/>
        <v/>
      </c>
      <c r="EC296" s="188" t="str">
        <f t="shared" si="262"/>
        <v/>
      </c>
      <c r="ED296" s="188" t="str">
        <f t="shared" si="262"/>
        <v/>
      </c>
      <c r="EE296" s="188" t="str">
        <f t="shared" si="262"/>
        <v/>
      </c>
      <c r="EF296" s="188" t="str">
        <f t="shared" si="262"/>
        <v/>
      </c>
      <c r="EG296" s="188" t="str">
        <f t="shared" ref="EG296:EK297" si="263">IF(X69=0,"",CC296/X69)</f>
        <v/>
      </c>
      <c r="EH296" s="188" t="str">
        <f t="shared" si="263"/>
        <v/>
      </c>
      <c r="EI296" s="188" t="str">
        <f t="shared" si="263"/>
        <v/>
      </c>
      <c r="EJ296" s="188" t="str">
        <f t="shared" si="263"/>
        <v/>
      </c>
      <c r="EK296" s="188" t="str">
        <f t="shared" si="263"/>
        <v/>
      </c>
    </row>
    <row r="297" spans="1:141" x14ac:dyDescent="0.3">
      <c r="DM297" s="188" t="str">
        <f t="shared" si="261"/>
        <v/>
      </c>
      <c r="DN297" s="188" t="str">
        <f t="shared" si="261"/>
        <v/>
      </c>
      <c r="DO297" s="188" t="str">
        <f t="shared" si="261"/>
        <v/>
      </c>
      <c r="DP297" s="188" t="str">
        <f t="shared" si="261"/>
        <v/>
      </c>
      <c r="DQ297" s="188" t="str">
        <f t="shared" si="261"/>
        <v/>
      </c>
      <c r="DR297" s="188" t="str">
        <f t="shared" si="261"/>
        <v/>
      </c>
      <c r="DS297" s="188" t="str">
        <f t="shared" si="261"/>
        <v/>
      </c>
      <c r="DT297" s="188" t="str">
        <f t="shared" si="261"/>
        <v/>
      </c>
      <c r="DU297" s="188" t="str">
        <f t="shared" si="261"/>
        <v/>
      </c>
      <c r="DV297" s="188" t="str">
        <f t="shared" si="261"/>
        <v/>
      </c>
      <c r="DW297" s="188" t="str">
        <f t="shared" si="262"/>
        <v/>
      </c>
      <c r="DX297" s="188" t="str">
        <f t="shared" si="262"/>
        <v/>
      </c>
      <c r="DY297" s="188" t="str">
        <f t="shared" si="262"/>
        <v/>
      </c>
      <c r="DZ297" s="188" t="str">
        <f t="shared" si="262"/>
        <v/>
      </c>
      <c r="EA297" s="188" t="str">
        <f t="shared" si="262"/>
        <v/>
      </c>
      <c r="EB297" s="188" t="str">
        <f t="shared" si="262"/>
        <v/>
      </c>
      <c r="EC297" s="188" t="str">
        <f t="shared" si="262"/>
        <v/>
      </c>
      <c r="ED297" s="188" t="str">
        <f t="shared" si="262"/>
        <v/>
      </c>
      <c r="EE297" s="188" t="str">
        <f t="shared" si="262"/>
        <v/>
      </c>
      <c r="EF297" s="188" t="str">
        <f t="shared" si="262"/>
        <v/>
      </c>
      <c r="EG297" s="188" t="str">
        <f t="shared" si="263"/>
        <v/>
      </c>
      <c r="EH297" s="188" t="str">
        <f t="shared" si="263"/>
        <v/>
      </c>
      <c r="EI297" s="188" t="str">
        <f t="shared" si="263"/>
        <v/>
      </c>
      <c r="EJ297" s="188" t="str">
        <f t="shared" si="263"/>
        <v/>
      </c>
      <c r="EK297" s="188" t="str">
        <f t="shared" si="263"/>
        <v/>
      </c>
    </row>
    <row r="298" spans="1:141" s="172" customFormat="1" x14ac:dyDescent="0.3">
      <c r="A298" s="171" t="s">
        <v>292</v>
      </c>
      <c r="AF298" s="171" t="s">
        <v>284</v>
      </c>
      <c r="BH298" s="171" t="s">
        <v>340</v>
      </c>
    </row>
    <row r="299" spans="1:141" x14ac:dyDescent="0.3">
      <c r="A299" s="1"/>
      <c r="C299" s="1"/>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row>
    <row r="300" spans="1:141" x14ac:dyDescent="0.3">
      <c r="A300" s="1"/>
      <c r="C300" s="1" t="s">
        <v>13</v>
      </c>
      <c r="AF300" s="1" t="s">
        <v>13</v>
      </c>
      <c r="BH300" s="1" t="s">
        <v>13</v>
      </c>
    </row>
    <row r="301" spans="1:141" x14ac:dyDescent="0.3">
      <c r="C301" s="1">
        <v>0</v>
      </c>
      <c r="D301" s="1">
        <v>1</v>
      </c>
      <c r="E301" s="1">
        <v>2</v>
      </c>
      <c r="F301" s="1">
        <v>3</v>
      </c>
      <c r="G301" s="1">
        <v>4</v>
      </c>
      <c r="H301" s="1">
        <v>5</v>
      </c>
      <c r="I301" s="1">
        <v>6</v>
      </c>
      <c r="J301" s="1">
        <v>7</v>
      </c>
      <c r="K301" s="1">
        <v>8</v>
      </c>
      <c r="L301" s="1">
        <v>9</v>
      </c>
      <c r="M301" s="1">
        <v>10</v>
      </c>
      <c r="N301" s="1">
        <v>11</v>
      </c>
      <c r="O301" s="1">
        <v>12</v>
      </c>
      <c r="P301" s="1">
        <v>13</v>
      </c>
      <c r="Q301" s="1">
        <v>14</v>
      </c>
      <c r="R301" s="1">
        <v>15</v>
      </c>
      <c r="S301" s="1">
        <v>16</v>
      </c>
      <c r="T301" s="1">
        <v>17</v>
      </c>
      <c r="U301" s="1">
        <v>18</v>
      </c>
      <c r="V301" s="1">
        <v>19</v>
      </c>
      <c r="W301" s="1">
        <v>20</v>
      </c>
      <c r="X301" s="1">
        <v>21</v>
      </c>
      <c r="Y301" s="1">
        <v>22</v>
      </c>
      <c r="Z301" s="1">
        <v>23</v>
      </c>
      <c r="AA301" s="1">
        <v>24</v>
      </c>
      <c r="AB301" s="1">
        <v>25</v>
      </c>
      <c r="AC301" s="1"/>
      <c r="AF301" s="1">
        <v>0</v>
      </c>
      <c r="AG301" s="1">
        <v>1</v>
      </c>
      <c r="AH301" s="1">
        <v>2</v>
      </c>
      <c r="AI301" s="1">
        <v>3</v>
      </c>
      <c r="AJ301" s="1">
        <v>4</v>
      </c>
      <c r="AK301" s="1">
        <v>5</v>
      </c>
      <c r="AL301" s="1">
        <v>6</v>
      </c>
      <c r="AM301" s="1">
        <v>7</v>
      </c>
      <c r="AN301" s="1">
        <v>8</v>
      </c>
      <c r="AO301" s="1">
        <v>9</v>
      </c>
      <c r="AP301" s="1">
        <v>10</v>
      </c>
      <c r="AQ301" s="1">
        <v>11</v>
      </c>
      <c r="AR301" s="1">
        <v>12</v>
      </c>
      <c r="AS301" s="1">
        <v>13</v>
      </c>
      <c r="AT301" s="1">
        <v>14</v>
      </c>
      <c r="AU301" s="1">
        <v>15</v>
      </c>
      <c r="AV301" s="1">
        <v>16</v>
      </c>
      <c r="AW301" s="1">
        <v>17</v>
      </c>
      <c r="AX301" s="1">
        <v>18</v>
      </c>
      <c r="AY301" s="1">
        <v>19</v>
      </c>
      <c r="AZ301" s="1">
        <v>20</v>
      </c>
      <c r="BA301" s="1">
        <v>21</v>
      </c>
      <c r="BB301" s="1">
        <v>22</v>
      </c>
      <c r="BC301" s="1">
        <v>23</v>
      </c>
      <c r="BD301" s="1">
        <v>24</v>
      </c>
      <c r="BE301" s="1">
        <v>25</v>
      </c>
      <c r="BH301" s="1">
        <v>0</v>
      </c>
      <c r="BI301" s="1">
        <v>1</v>
      </c>
      <c r="BJ301" s="1">
        <v>2</v>
      </c>
      <c r="BK301" s="1">
        <v>3</v>
      </c>
      <c r="BL301" s="1">
        <v>4</v>
      </c>
      <c r="BM301" s="1">
        <v>5</v>
      </c>
      <c r="BN301" s="1">
        <v>6</v>
      </c>
      <c r="BO301" s="1">
        <v>7</v>
      </c>
      <c r="BP301" s="1">
        <v>8</v>
      </c>
      <c r="BQ301" s="1">
        <v>9</v>
      </c>
      <c r="BR301" s="1">
        <v>10</v>
      </c>
      <c r="BS301" s="1">
        <v>11</v>
      </c>
      <c r="BT301" s="1">
        <v>12</v>
      </c>
      <c r="BU301" s="1">
        <v>13</v>
      </c>
      <c r="BV301" s="1">
        <v>14</v>
      </c>
      <c r="BW301" s="1">
        <v>15</v>
      </c>
      <c r="BX301" s="1">
        <v>16</v>
      </c>
      <c r="BY301" s="1">
        <v>17</v>
      </c>
      <c r="BZ301" s="1">
        <v>18</v>
      </c>
      <c r="CA301" s="1">
        <v>19</v>
      </c>
      <c r="CB301" s="1">
        <v>20</v>
      </c>
      <c r="CC301" s="1">
        <v>21</v>
      </c>
      <c r="CD301" s="1">
        <v>22</v>
      </c>
      <c r="CE301" s="1">
        <v>23</v>
      </c>
      <c r="CF301" s="1">
        <v>24</v>
      </c>
      <c r="CG301" s="1">
        <v>25</v>
      </c>
    </row>
    <row r="302" spans="1:141" x14ac:dyDescent="0.3">
      <c r="A302" s="9" t="s">
        <v>12</v>
      </c>
      <c r="B302" s="1">
        <v>1</v>
      </c>
      <c r="C302" s="156"/>
      <c r="D302" s="155">
        <f t="shared" ref="D302:AB302" si="264">(VLOOKUP(C77,CHDmort,$A$4,FALSE)-1)*C141*BH270</f>
        <v>0</v>
      </c>
      <c r="E302" s="155">
        <f t="shared" si="264"/>
        <v>1.3747749639563909E-2</v>
      </c>
      <c r="F302" s="155">
        <f t="shared" si="264"/>
        <v>2.5939946492894727E-2</v>
      </c>
      <c r="G302" s="155">
        <f t="shared" si="264"/>
        <v>3.6736743257014398E-2</v>
      </c>
      <c r="H302" s="155">
        <f t="shared" si="264"/>
        <v>4.6316469235175295E-2</v>
      </c>
      <c r="I302" s="155">
        <f t="shared" si="264"/>
        <v>6.3424974600429646E-2</v>
      </c>
      <c r="J302" s="155">
        <f t="shared" si="264"/>
        <v>7.8467529333237071E-2</v>
      </c>
      <c r="K302" s="155">
        <f t="shared" si="264"/>
        <v>9.1565087944758386E-2</v>
      </c>
      <c r="L302" s="155">
        <f t="shared" si="264"/>
        <v>0.10307365909134086</v>
      </c>
      <c r="M302" s="155">
        <f t="shared" si="264"/>
        <v>0.11308419705250929</v>
      </c>
      <c r="N302" s="155">
        <f t="shared" si="264"/>
        <v>0.12829660324830475</v>
      </c>
      <c r="O302" s="155">
        <f t="shared" si="264"/>
        <v>0.14126441234235962</v>
      </c>
      <c r="P302" s="155">
        <f t="shared" si="264"/>
        <v>0.15233841721639199</v>
      </c>
      <c r="Q302" s="155">
        <f t="shared" si="264"/>
        <v>0.16144068094486252</v>
      </c>
      <c r="R302" s="155">
        <f t="shared" si="264"/>
        <v>0.16890161087344469</v>
      </c>
      <c r="S302" s="155">
        <f t="shared" si="264"/>
        <v>0.18156680666276478</v>
      </c>
      <c r="T302" s="155">
        <f t="shared" si="264"/>
        <v>0.19161635408304234</v>
      </c>
      <c r="U302" s="155">
        <f t="shared" si="264"/>
        <v>0.1998699427324013</v>
      </c>
      <c r="V302" s="155">
        <f t="shared" si="264"/>
        <v>0.20604823636318384</v>
      </c>
      <c r="W302" s="155">
        <f t="shared" si="264"/>
        <v>0.21018860563953054</v>
      </c>
      <c r="X302" s="155">
        <f t="shared" si="264"/>
        <v>0.21490757356478538</v>
      </c>
      <c r="Y302" s="155">
        <f t="shared" si="264"/>
        <v>0.21716125039588799</v>
      </c>
      <c r="Z302" s="155">
        <f t="shared" si="264"/>
        <v>0.21849062244889564</v>
      </c>
      <c r="AA302" s="155">
        <f t="shared" si="264"/>
        <v>0.21624830712813148</v>
      </c>
      <c r="AB302" s="155">
        <f t="shared" si="264"/>
        <v>0.21132442522699352</v>
      </c>
      <c r="AC302" s="52"/>
      <c r="AG302" s="170">
        <f>C141*BH270</f>
        <v>0</v>
      </c>
      <c r="AH302" s="170">
        <f t="shared" ref="AH302:BE302" si="265">D141*BI270</f>
        <v>2.9772772754796585E-4</v>
      </c>
      <c r="AI302" s="170">
        <f t="shared" si="265"/>
        <v>6.1908919778137913E-4</v>
      </c>
      <c r="AJ302" s="170">
        <f t="shared" si="265"/>
        <v>9.6039542484707544E-4</v>
      </c>
      <c r="AK302" s="170">
        <f t="shared" si="265"/>
        <v>1.2844765580403165E-3</v>
      </c>
      <c r="AL302" s="170">
        <f t="shared" si="265"/>
        <v>1.9694803500603397E-3</v>
      </c>
      <c r="AM302" s="170">
        <f t="shared" si="265"/>
        <v>2.6851050875597322E-3</v>
      </c>
      <c r="AN302" s="170">
        <f t="shared" si="265"/>
        <v>3.5159151747152159E-3</v>
      </c>
      <c r="AO302" s="170">
        <f t="shared" si="265"/>
        <v>4.2879407791409458E-3</v>
      </c>
      <c r="AP302" s="170">
        <f t="shared" si="265"/>
        <v>5.0766104672830886E-3</v>
      </c>
      <c r="AQ302" s="170">
        <f t="shared" si="265"/>
        <v>6.5034089877004679E-3</v>
      </c>
      <c r="AR302" s="170">
        <f t="shared" si="265"/>
        <v>8.0402294689032559E-3</v>
      </c>
      <c r="AS302" s="170">
        <f t="shared" si="265"/>
        <v>9.5323618816636948E-3</v>
      </c>
      <c r="AT302" s="170">
        <f t="shared" si="265"/>
        <v>1.1239927798563915E-2</v>
      </c>
      <c r="AU302" s="170">
        <f t="shared" si="265"/>
        <v>1.2992399389717859E-2</v>
      </c>
      <c r="AV302" s="170">
        <f t="shared" si="265"/>
        <v>1.5267950486263778E-2</v>
      </c>
      <c r="AW302" s="170">
        <f t="shared" si="265"/>
        <v>1.7853538005701615E-2</v>
      </c>
      <c r="AX302" s="170">
        <f t="shared" si="265"/>
        <v>2.013372096613018E-2</v>
      </c>
      <c r="AY302" s="170">
        <f t="shared" si="265"/>
        <v>2.2587328723412497E-2</v>
      </c>
      <c r="AZ302" s="170">
        <f t="shared" si="265"/>
        <v>2.5348790583767038E-2</v>
      </c>
      <c r="BA302" s="170">
        <f t="shared" si="265"/>
        <v>2.9114841999521621E-2</v>
      </c>
      <c r="BB302" s="170">
        <f t="shared" si="265"/>
        <v>3.3177074080829427E-2</v>
      </c>
      <c r="BC302" s="170">
        <f t="shared" si="265"/>
        <v>3.6181642807667627E-2</v>
      </c>
      <c r="BD302" s="170">
        <f t="shared" si="265"/>
        <v>4.0983029121793128E-2</v>
      </c>
      <c r="BE302" s="170">
        <f t="shared" si="265"/>
        <v>4.6830856217839126E-2</v>
      </c>
      <c r="BI302" s="194">
        <f>SUMPRODUCT(CHOOSE({1,2,3,4},D237,D367,D432,D497),CHOOSE({1,2,3,4},DL270,DL270,DL270,DL270))</f>
        <v>0</v>
      </c>
      <c r="BJ302" s="194">
        <f>SUMPRODUCT(CHOOSE({1,2,3,4},E237,E367,E432,E497),CHOOSE({1,2,3,4},DM270,DM270,DM270,DM270))</f>
        <v>2.5402338464151639E-5</v>
      </c>
      <c r="BK302" s="194">
        <f>SUMPRODUCT(CHOOSE({1,2,3,4},F237,F367,F432,F497),CHOOSE({1,2,3,4},DN270,DN270,DN270,DN270))</f>
        <v>8.9511636217938349E-5</v>
      </c>
      <c r="BL302" s="194">
        <f>SUMPRODUCT(CHOOSE({1,2,3,4},G237,G367,G432,G497),CHOOSE({1,2,3,4},DO270,DO270,DO270,DO270))</f>
        <v>1.7826072939179093E-4</v>
      </c>
      <c r="BM302" s="194">
        <f>SUMPRODUCT(CHOOSE({1,2,3,4},H237,H367,H432,H497),CHOOSE({1,2,3,4},DP270,DP270,DP270,DP270))</f>
        <v>2.8136868182340882E-4</v>
      </c>
      <c r="BN302" s="194">
        <f>SUMPRODUCT(CHOOSE({1,2,3,4},I237,I367,I432,I497),CHOOSE({1,2,3,4},DQ270,DQ270,DQ270,DQ270))</f>
        <v>4.7985338522328082E-4</v>
      </c>
      <c r="BO302" s="194">
        <f>SUMPRODUCT(CHOOSE({1,2,3,4},J237,J367,J432,J497),CHOOSE({1,2,3,4},DR270,DR270,DR270,DR270))</f>
        <v>7.0112479858683437E-4</v>
      </c>
      <c r="BP302" s="194">
        <f>SUMPRODUCT(CHOOSE({1,2,3,4},K237,K367,K432,K497),CHOOSE({1,2,3,4},DS270,DS270,DS270,DS270))</f>
        <v>9.3852647009165199E-4</v>
      </c>
      <c r="BQ302" s="194">
        <f>SUMPRODUCT(CHOOSE({1,2,3,4},L237,L367,L432,L497),CHOOSE({1,2,3,4},DT270,DT270,DT270,DT270))</f>
        <v>1.1809707569583518E-3</v>
      </c>
      <c r="BR302" s="194">
        <f>SUMPRODUCT(CHOOSE({1,2,3,4},M237,M367,M432,M497),CHOOSE({1,2,3,4},DU270,DU270,DU270,DU270))</f>
        <v>1.4261174035132156E-3</v>
      </c>
      <c r="BS302" s="194">
        <f>SUMPRODUCT(CHOOSE({1,2,3,4},N237,N367,N432,N497),CHOOSE({1,2,3,4},DV270,DV270,DV270,DV270))</f>
        <v>2.1451887408874002E-3</v>
      </c>
      <c r="BT302" s="194">
        <f>SUMPRODUCT(CHOOSE({1,2,3,4},O237,O367,O432,O497),CHOOSE({1,2,3,4},DW270,DW270,DW270,DW270))</f>
        <v>2.8976011944326675E-3</v>
      </c>
      <c r="BU302" s="194">
        <f>SUMPRODUCT(CHOOSE({1,2,3,4},P237,P367,P432,P497),CHOOSE({1,2,3,4},DX270,DX270,DX270,DX270))</f>
        <v>3.6534687614481675E-3</v>
      </c>
      <c r="BV302" s="194">
        <f>SUMPRODUCT(CHOOSE({1,2,3,4},Q237,Q367,Q432,Q497),CHOOSE({1,2,3,4},DY270,DY270,DY270,DY270))</f>
        <v>4.4172297223699078E-3</v>
      </c>
      <c r="BW302" s="194">
        <f>SUMPRODUCT(CHOOSE({1,2,3,4},R237,R367,R432,R497),CHOOSE({1,2,3,4},DZ270,DZ270,DZ270,DZ270))</f>
        <v>5.1712964323938062E-3</v>
      </c>
      <c r="BX302" s="194">
        <f>SUMPRODUCT(CHOOSE({1,2,3,4},S237,S367,S432,S497),CHOOSE({1,2,3,4},EA270,EA270,EA270,EA270))</f>
        <v>6.3761324352994723E-3</v>
      </c>
      <c r="BY302" s="194">
        <f>SUMPRODUCT(CHOOSE({1,2,3,4},T237,T367,T432,T497),CHOOSE({1,2,3,4},EB270,EB270,EB270,EB270))</f>
        <v>7.6152083070309502E-3</v>
      </c>
      <c r="BZ302" s="194">
        <f>SUMPRODUCT(CHOOSE({1,2,3,4},U237,U367,U432,U497),CHOOSE({1,2,3,4},EC270,EC270,EC270,EC270))</f>
        <v>8.8121986028993505E-3</v>
      </c>
      <c r="CA302" s="194">
        <f>SUMPRODUCT(CHOOSE({1,2,3,4},V237,V367,V432,V497),CHOOSE({1,2,3,4},ED270,ED270,ED270,ED270))</f>
        <v>1.0010860012900876E-2</v>
      </c>
      <c r="CB302" s="194">
        <f>SUMPRODUCT(CHOOSE({1,2,3,4},W237,W367,W432,W497),CHOOSE({1,2,3,4},EE270,EE270,EE270,EE270))</f>
        <v>9.5605893616987903E-3</v>
      </c>
      <c r="CC302" s="194">
        <f>SUMPRODUCT(CHOOSE({1,2,3,4},X237,X367,X432,X497),CHOOSE({1,2,3,4},EF270,EF270,EF270,EF270))</f>
        <v>1.2856127910455751E-2</v>
      </c>
      <c r="CD302" s="194">
        <f>SUMPRODUCT(CHOOSE({1,2,3,4},Y237,Y367,Y432,Y497),CHOOSE({1,2,3,4},EG270,EG270,EG270,EG270))</f>
        <v>1.5865761383595141E-2</v>
      </c>
      <c r="CE302" s="194">
        <f>SUMPRODUCT(CHOOSE({1,2,3,4},Z237,Z367,Z432,Z497),CHOOSE({1,2,3,4},EH270,EH270,EH270,EH270))</f>
        <v>1.8471208067867562E-2</v>
      </c>
      <c r="CF302" s="194">
        <f>SUMPRODUCT(CHOOSE({1,2,3,4},AA237,AA367,AA432,AA497),CHOOSE({1,2,3,4},EI270,EI270,EI270,EI270))</f>
        <v>2.0910120762660932E-2</v>
      </c>
      <c r="CG302" s="194">
        <f>SUMPRODUCT(CHOOSE({1,2,3,4},AB237,AB367,AB432,AB497),CHOOSE({1,2,3,4},EJ270,EJ270,EJ270,EJ270))</f>
        <v>2.3150888409704588E-2</v>
      </c>
    </row>
    <row r="303" spans="1:141" x14ac:dyDescent="0.3">
      <c r="B303" s="1">
        <v>2</v>
      </c>
      <c r="C303" s="1"/>
      <c r="D303" s="155"/>
      <c r="E303" s="155">
        <f t="shared" ref="E303:AB303" si="266">(VLOOKUP(D78,CHDmort,$A$4,FALSE)-1)*D142*BI271</f>
        <v>0</v>
      </c>
      <c r="F303" s="155">
        <f t="shared" si="266"/>
        <v>0</v>
      </c>
      <c r="G303" s="155">
        <f t="shared" si="266"/>
        <v>0</v>
      </c>
      <c r="H303" s="155">
        <f t="shared" si="266"/>
        <v>0</v>
      </c>
      <c r="I303" s="155">
        <f t="shared" si="266"/>
        <v>0</v>
      </c>
      <c r="J303" s="155">
        <f t="shared" si="266"/>
        <v>0</v>
      </c>
      <c r="K303" s="155">
        <f t="shared" si="266"/>
        <v>0</v>
      </c>
      <c r="L303" s="155">
        <f t="shared" si="266"/>
        <v>0</v>
      </c>
      <c r="M303" s="155">
        <f t="shared" si="266"/>
        <v>0</v>
      </c>
      <c r="N303" s="155">
        <f t="shared" si="266"/>
        <v>0</v>
      </c>
      <c r="O303" s="155">
        <f t="shared" si="266"/>
        <v>0</v>
      </c>
      <c r="P303" s="155">
        <f t="shared" si="266"/>
        <v>0</v>
      </c>
      <c r="Q303" s="155">
        <f t="shared" si="266"/>
        <v>0</v>
      </c>
      <c r="R303" s="155">
        <f t="shared" si="266"/>
        <v>0</v>
      </c>
      <c r="S303" s="155">
        <f t="shared" si="266"/>
        <v>0</v>
      </c>
      <c r="T303" s="155">
        <f t="shared" si="266"/>
        <v>0</v>
      </c>
      <c r="U303" s="155">
        <f t="shared" si="266"/>
        <v>0</v>
      </c>
      <c r="V303" s="155">
        <f t="shared" si="266"/>
        <v>0</v>
      </c>
      <c r="W303" s="155">
        <f t="shared" si="266"/>
        <v>0</v>
      </c>
      <c r="X303" s="155">
        <f t="shared" si="266"/>
        <v>0</v>
      </c>
      <c r="Y303" s="155">
        <f t="shared" si="266"/>
        <v>0</v>
      </c>
      <c r="Z303" s="155">
        <f t="shared" si="266"/>
        <v>0</v>
      </c>
      <c r="AA303" s="155">
        <f t="shared" si="266"/>
        <v>0</v>
      </c>
      <c r="AB303" s="155">
        <f t="shared" si="266"/>
        <v>0</v>
      </c>
      <c r="AC303" s="156"/>
      <c r="AD303" s="52"/>
      <c r="AG303" s="170">
        <f t="shared" ref="AG303:AG328" si="267">C142*BH271</f>
        <v>0</v>
      </c>
      <c r="AH303" s="170">
        <f t="shared" ref="AH303:AH328" si="268">D142*BI271</f>
        <v>0</v>
      </c>
      <c r="AI303" s="170">
        <f t="shared" ref="AI303:AI328" si="269">E142*BJ271</f>
        <v>0</v>
      </c>
      <c r="AJ303" s="170">
        <f t="shared" ref="AJ303:AJ328" si="270">F142*BK271</f>
        <v>0</v>
      </c>
      <c r="AK303" s="170">
        <f t="shared" ref="AK303:AK328" si="271">G142*BL271</f>
        <v>0</v>
      </c>
      <c r="AL303" s="170">
        <f t="shared" ref="AL303:AL328" si="272">H142*BM271</f>
        <v>0</v>
      </c>
      <c r="AM303" s="170">
        <f t="shared" ref="AM303:AM328" si="273">I142*BN271</f>
        <v>0</v>
      </c>
      <c r="AN303" s="170">
        <f t="shared" ref="AN303:AN328" si="274">J142*BO271</f>
        <v>0</v>
      </c>
      <c r="AO303" s="170">
        <f t="shared" ref="AO303:AO328" si="275">K142*BP271</f>
        <v>0</v>
      </c>
      <c r="AP303" s="170">
        <f t="shared" ref="AP303:AP328" si="276">L142*BQ271</f>
        <v>0</v>
      </c>
      <c r="AQ303" s="170">
        <f t="shared" ref="AQ303:AQ328" si="277">M142*BR271</f>
        <v>0</v>
      </c>
      <c r="AR303" s="170">
        <f t="shared" ref="AR303:AR328" si="278">N142*BS271</f>
        <v>0</v>
      </c>
      <c r="AS303" s="170">
        <f t="shared" ref="AS303:AS328" si="279">O142*BT271</f>
        <v>0</v>
      </c>
      <c r="AT303" s="170">
        <f t="shared" ref="AT303:AT328" si="280">P142*BU271</f>
        <v>0</v>
      </c>
      <c r="AU303" s="170">
        <f t="shared" ref="AU303:AU328" si="281">Q142*BV271</f>
        <v>0</v>
      </c>
      <c r="AV303" s="170">
        <f t="shared" ref="AV303:AV328" si="282">R142*BW271</f>
        <v>0</v>
      </c>
      <c r="AW303" s="170">
        <f t="shared" ref="AW303:AW328" si="283">S142*BX271</f>
        <v>0</v>
      </c>
      <c r="AX303" s="170">
        <f t="shared" ref="AX303:AX328" si="284">T142*BY271</f>
        <v>0</v>
      </c>
      <c r="AY303" s="170">
        <f t="shared" ref="AY303:AY328" si="285">U142*BZ271</f>
        <v>0</v>
      </c>
      <c r="AZ303" s="170">
        <f t="shared" ref="AZ303:AZ328" si="286">V142*CA271</f>
        <v>0</v>
      </c>
      <c r="BA303" s="170">
        <f t="shared" ref="BA303:BA328" si="287">W142*CB271</f>
        <v>0</v>
      </c>
      <c r="BB303" s="170">
        <f t="shared" ref="BB303:BB328" si="288">X142*CC271</f>
        <v>0</v>
      </c>
      <c r="BC303" s="170">
        <f t="shared" ref="BC303:BC328" si="289">Y142*CD271</f>
        <v>0</v>
      </c>
      <c r="BD303" s="170">
        <f t="shared" ref="BD303:BD328" si="290">Z142*CE271</f>
        <v>0</v>
      </c>
      <c r="BE303" s="170">
        <f t="shared" ref="BE303:BE328" si="291">AA142*CF271</f>
        <v>0</v>
      </c>
      <c r="BF303" s="67"/>
      <c r="BI303" s="194">
        <f>SUMPRODUCT(CHOOSE({1,2,3,4},D238,D368,D433,D498),CHOOSE({1,2,3,4},DL271,DL271,DL271,DL271))</f>
        <v>0</v>
      </c>
      <c r="BJ303" s="194">
        <f>SUMPRODUCT(CHOOSE({1,2,3,4},E238,E368,E433,E498),CHOOSE({1,2,3,4},DM271,DM271,DM271,DM271))</f>
        <v>0</v>
      </c>
      <c r="BK303" s="194">
        <f>SUMPRODUCT(CHOOSE({1,2,3,4},F238,F368,F433,F498),CHOOSE({1,2,3,4},DN271,DN271,DN271,DN271))</f>
        <v>0</v>
      </c>
      <c r="BL303" s="194">
        <f>SUMPRODUCT(CHOOSE({1,2,3,4},G238,G368,G433,G498),CHOOSE({1,2,3,4},DO271,DO271,DO271,DO271))</f>
        <v>0</v>
      </c>
      <c r="BM303" s="194">
        <f>SUMPRODUCT(CHOOSE({1,2,3,4},H238,H368,H433,H498),CHOOSE({1,2,3,4},DP271,DP271,DP271,DP271))</f>
        <v>0</v>
      </c>
      <c r="BN303" s="194">
        <f>SUMPRODUCT(CHOOSE({1,2,3,4},I238,I368,I433,I498),CHOOSE({1,2,3,4},DQ271,DQ271,DQ271,DQ271))</f>
        <v>0</v>
      </c>
      <c r="BO303" s="194">
        <f>SUMPRODUCT(CHOOSE({1,2,3,4},J238,J368,J433,J498),CHOOSE({1,2,3,4},DR271,DR271,DR271,DR271))</f>
        <v>0</v>
      </c>
      <c r="BP303" s="194">
        <f>SUMPRODUCT(CHOOSE({1,2,3,4},K238,K368,K433,K498),CHOOSE({1,2,3,4},DS271,DS271,DS271,DS271))</f>
        <v>0</v>
      </c>
      <c r="BQ303" s="194">
        <f>SUMPRODUCT(CHOOSE({1,2,3,4},L238,L368,L433,L498),CHOOSE({1,2,3,4},DT271,DT271,DT271,DT271))</f>
        <v>0</v>
      </c>
      <c r="BR303" s="194">
        <f>SUMPRODUCT(CHOOSE({1,2,3,4},M238,M368,M433,M498),CHOOSE({1,2,3,4},DU271,DU271,DU271,DU271))</f>
        <v>0</v>
      </c>
      <c r="BS303" s="194">
        <f>SUMPRODUCT(CHOOSE({1,2,3,4},N238,N368,N433,N498),CHOOSE({1,2,3,4},DV271,DV271,DV271,DV271))</f>
        <v>0</v>
      </c>
      <c r="BT303" s="194">
        <f>SUMPRODUCT(CHOOSE({1,2,3,4},O238,O368,O433,O498),CHOOSE({1,2,3,4},DW271,DW271,DW271,DW271))</f>
        <v>0</v>
      </c>
      <c r="BU303" s="194">
        <f>SUMPRODUCT(CHOOSE({1,2,3,4},P238,P368,P433,P498),CHOOSE({1,2,3,4},DX271,DX271,DX271,DX271))</f>
        <v>0</v>
      </c>
      <c r="BV303" s="194">
        <f>SUMPRODUCT(CHOOSE({1,2,3,4},Q238,Q368,Q433,Q498),CHOOSE({1,2,3,4},DY271,DY271,DY271,DY271))</f>
        <v>0</v>
      </c>
      <c r="BW303" s="194">
        <f>SUMPRODUCT(CHOOSE({1,2,3,4},R238,R368,R433,R498),CHOOSE({1,2,3,4},DZ271,DZ271,DZ271,DZ271))</f>
        <v>0</v>
      </c>
      <c r="BX303" s="194">
        <f>SUMPRODUCT(CHOOSE({1,2,3,4},S238,S368,S433,S498),CHOOSE({1,2,3,4},EA271,EA271,EA271,EA271))</f>
        <v>0</v>
      </c>
      <c r="BY303" s="194">
        <f>SUMPRODUCT(CHOOSE({1,2,3,4},T238,T368,T433,T498),CHOOSE({1,2,3,4},EB271,EB271,EB271,EB271))</f>
        <v>0</v>
      </c>
      <c r="BZ303" s="194">
        <f>SUMPRODUCT(CHOOSE({1,2,3,4},U238,U368,U433,U498),CHOOSE({1,2,3,4},EC271,EC271,EC271,EC271))</f>
        <v>0</v>
      </c>
      <c r="CA303" s="194">
        <f>SUMPRODUCT(CHOOSE({1,2,3,4},V238,V368,V433,V498),CHOOSE({1,2,3,4},ED271,ED271,ED271,ED271))</f>
        <v>0</v>
      </c>
      <c r="CB303" s="194">
        <f>SUMPRODUCT(CHOOSE({1,2,3,4},W238,W368,W433,W498),CHOOSE({1,2,3,4},EE271,EE271,EE271,EE271))</f>
        <v>0</v>
      </c>
      <c r="CC303" s="194">
        <f>SUMPRODUCT(CHOOSE({1,2,3,4},X238,X368,X433,X498),CHOOSE({1,2,3,4},EF271,EF271,EF271,EF271))</f>
        <v>0</v>
      </c>
      <c r="CD303" s="194">
        <f>SUMPRODUCT(CHOOSE({1,2,3,4},Y238,Y368,Y433,Y498),CHOOSE({1,2,3,4},EG271,EG271,EG271,EG271))</f>
        <v>0</v>
      </c>
      <c r="CE303" s="194">
        <f>SUMPRODUCT(CHOOSE({1,2,3,4},Z238,Z368,Z433,Z498),CHOOSE({1,2,3,4},EH271,EH271,EH271,EH271))</f>
        <v>0</v>
      </c>
      <c r="CF303" s="194">
        <f>SUMPRODUCT(CHOOSE({1,2,3,4},AA238,AA368,AA433,AA498),CHOOSE({1,2,3,4},EI271,EI271,EI271,EI271))</f>
        <v>0</v>
      </c>
      <c r="CG303" s="194">
        <f>SUMPRODUCT(CHOOSE({1,2,3,4},AB238,AB368,AB433,AB498),CHOOSE({1,2,3,4},EJ271,EJ271,EJ271,EJ271))</f>
        <v>0</v>
      </c>
    </row>
    <row r="304" spans="1:141" x14ac:dyDescent="0.3">
      <c r="B304" s="1">
        <v>3</v>
      </c>
      <c r="C304" s="1"/>
      <c r="D304" s="155"/>
      <c r="E304" s="155"/>
      <c r="F304" s="155">
        <f t="shared" ref="F304:AB304" si="292">(VLOOKUP(E79,CHDmort,$A$4,FALSE)-1)*E143*BJ272</f>
        <v>0</v>
      </c>
      <c r="G304" s="155">
        <f t="shared" si="292"/>
        <v>0</v>
      </c>
      <c r="H304" s="155">
        <f t="shared" si="292"/>
        <v>0</v>
      </c>
      <c r="I304" s="155">
        <f t="shared" si="292"/>
        <v>0</v>
      </c>
      <c r="J304" s="155">
        <f t="shared" si="292"/>
        <v>0</v>
      </c>
      <c r="K304" s="155">
        <f t="shared" si="292"/>
        <v>0</v>
      </c>
      <c r="L304" s="155">
        <f t="shared" si="292"/>
        <v>0</v>
      </c>
      <c r="M304" s="155">
        <f t="shared" si="292"/>
        <v>0</v>
      </c>
      <c r="N304" s="155">
        <f t="shared" si="292"/>
        <v>0</v>
      </c>
      <c r="O304" s="155">
        <f t="shared" si="292"/>
        <v>0</v>
      </c>
      <c r="P304" s="155">
        <f t="shared" si="292"/>
        <v>0</v>
      </c>
      <c r="Q304" s="155">
        <f t="shared" si="292"/>
        <v>0</v>
      </c>
      <c r="R304" s="155">
        <f t="shared" si="292"/>
        <v>0</v>
      </c>
      <c r="S304" s="155">
        <f t="shared" si="292"/>
        <v>0</v>
      </c>
      <c r="T304" s="155">
        <f t="shared" si="292"/>
        <v>0</v>
      </c>
      <c r="U304" s="155">
        <f t="shared" si="292"/>
        <v>0</v>
      </c>
      <c r="V304" s="155">
        <f t="shared" si="292"/>
        <v>0</v>
      </c>
      <c r="W304" s="155">
        <f t="shared" si="292"/>
        <v>0</v>
      </c>
      <c r="X304" s="155">
        <f t="shared" si="292"/>
        <v>0</v>
      </c>
      <c r="Y304" s="155">
        <f t="shared" si="292"/>
        <v>0</v>
      </c>
      <c r="Z304" s="155">
        <f t="shared" si="292"/>
        <v>0</v>
      </c>
      <c r="AA304" s="155">
        <f t="shared" si="292"/>
        <v>0</v>
      </c>
      <c r="AB304" s="155">
        <f t="shared" si="292"/>
        <v>0</v>
      </c>
      <c r="AC304" s="156"/>
      <c r="AD304" s="156"/>
      <c r="AE304" s="52"/>
      <c r="AG304" s="170">
        <f t="shared" si="267"/>
        <v>0</v>
      </c>
      <c r="AH304" s="170">
        <f t="shared" si="268"/>
        <v>0</v>
      </c>
      <c r="AI304" s="170">
        <f t="shared" si="269"/>
        <v>0</v>
      </c>
      <c r="AJ304" s="170">
        <f t="shared" si="270"/>
        <v>0</v>
      </c>
      <c r="AK304" s="170">
        <f t="shared" si="271"/>
        <v>0</v>
      </c>
      <c r="AL304" s="170">
        <f t="shared" si="272"/>
        <v>0</v>
      </c>
      <c r="AM304" s="170">
        <f t="shared" si="273"/>
        <v>0</v>
      </c>
      <c r="AN304" s="170">
        <f t="shared" si="274"/>
        <v>0</v>
      </c>
      <c r="AO304" s="170">
        <f t="shared" si="275"/>
        <v>0</v>
      </c>
      <c r="AP304" s="170">
        <f t="shared" si="276"/>
        <v>0</v>
      </c>
      <c r="AQ304" s="170">
        <f t="shared" si="277"/>
        <v>0</v>
      </c>
      <c r="AR304" s="170">
        <f t="shared" si="278"/>
        <v>0</v>
      </c>
      <c r="AS304" s="170">
        <f t="shared" si="279"/>
        <v>0</v>
      </c>
      <c r="AT304" s="170">
        <f t="shared" si="280"/>
        <v>0</v>
      </c>
      <c r="AU304" s="170">
        <f t="shared" si="281"/>
        <v>0</v>
      </c>
      <c r="AV304" s="170">
        <f t="shared" si="282"/>
        <v>0</v>
      </c>
      <c r="AW304" s="170">
        <f t="shared" si="283"/>
        <v>0</v>
      </c>
      <c r="AX304" s="170">
        <f t="shared" si="284"/>
        <v>0</v>
      </c>
      <c r="AY304" s="170">
        <f t="shared" si="285"/>
        <v>0</v>
      </c>
      <c r="AZ304" s="170">
        <f t="shared" si="286"/>
        <v>0</v>
      </c>
      <c r="BA304" s="170">
        <f t="shared" si="287"/>
        <v>0</v>
      </c>
      <c r="BB304" s="170">
        <f t="shared" si="288"/>
        <v>0</v>
      </c>
      <c r="BC304" s="170">
        <f t="shared" si="289"/>
        <v>0</v>
      </c>
      <c r="BD304" s="170">
        <f t="shared" si="290"/>
        <v>0</v>
      </c>
      <c r="BE304" s="170">
        <f t="shared" si="291"/>
        <v>0</v>
      </c>
      <c r="BF304" s="67"/>
      <c r="BG304" s="67"/>
      <c r="BI304" s="194">
        <f>SUMPRODUCT(CHOOSE({1,2,3,4},D239,D369,D434,D499),CHOOSE({1,2,3,4},DL272,DL272,DL272,DL272))</f>
        <v>0</v>
      </c>
      <c r="BJ304" s="194">
        <f>SUMPRODUCT(CHOOSE({1,2,3,4},E239,E369,E434,E499),CHOOSE({1,2,3,4},DM272,DM272,DM272,DM272))</f>
        <v>0</v>
      </c>
      <c r="BK304" s="194">
        <f>SUMPRODUCT(CHOOSE({1,2,3,4},F239,F369,F434,F499),CHOOSE({1,2,3,4},DN272,DN272,DN272,DN272))</f>
        <v>0</v>
      </c>
      <c r="BL304" s="194">
        <f>SUMPRODUCT(CHOOSE({1,2,3,4},G239,G369,G434,G499),CHOOSE({1,2,3,4},DO272,DO272,DO272,DO272))</f>
        <v>0</v>
      </c>
      <c r="BM304" s="194">
        <f>SUMPRODUCT(CHOOSE({1,2,3,4},H239,H369,H434,H499),CHOOSE({1,2,3,4},DP272,DP272,DP272,DP272))</f>
        <v>0</v>
      </c>
      <c r="BN304" s="194">
        <f>SUMPRODUCT(CHOOSE({1,2,3,4},I239,I369,I434,I499),CHOOSE({1,2,3,4},DQ272,DQ272,DQ272,DQ272))</f>
        <v>0</v>
      </c>
      <c r="BO304" s="194">
        <f>SUMPRODUCT(CHOOSE({1,2,3,4},J239,J369,J434,J499),CHOOSE({1,2,3,4},DR272,DR272,DR272,DR272))</f>
        <v>0</v>
      </c>
      <c r="BP304" s="194">
        <f>SUMPRODUCT(CHOOSE({1,2,3,4},K239,K369,K434,K499),CHOOSE({1,2,3,4},DS272,DS272,DS272,DS272))</f>
        <v>0</v>
      </c>
      <c r="BQ304" s="194">
        <f>SUMPRODUCT(CHOOSE({1,2,3,4},L239,L369,L434,L499),CHOOSE({1,2,3,4},DT272,DT272,DT272,DT272))</f>
        <v>0</v>
      </c>
      <c r="BR304" s="194">
        <f>SUMPRODUCT(CHOOSE({1,2,3,4},M239,M369,M434,M499),CHOOSE({1,2,3,4},DU272,DU272,DU272,DU272))</f>
        <v>0</v>
      </c>
      <c r="BS304" s="194">
        <f>SUMPRODUCT(CHOOSE({1,2,3,4},N239,N369,N434,N499),CHOOSE({1,2,3,4},DV272,DV272,DV272,DV272))</f>
        <v>0</v>
      </c>
      <c r="BT304" s="194">
        <f>SUMPRODUCT(CHOOSE({1,2,3,4},O239,O369,O434,O499),CHOOSE({1,2,3,4},DW272,DW272,DW272,DW272))</f>
        <v>0</v>
      </c>
      <c r="BU304" s="194">
        <f>SUMPRODUCT(CHOOSE({1,2,3,4},P239,P369,P434,P499),CHOOSE({1,2,3,4},DX272,DX272,DX272,DX272))</f>
        <v>0</v>
      </c>
      <c r="BV304" s="194">
        <f>SUMPRODUCT(CHOOSE({1,2,3,4},Q239,Q369,Q434,Q499),CHOOSE({1,2,3,4},DY272,DY272,DY272,DY272))</f>
        <v>0</v>
      </c>
      <c r="BW304" s="194">
        <f>SUMPRODUCT(CHOOSE({1,2,3,4},R239,R369,R434,R499),CHOOSE({1,2,3,4},DZ272,DZ272,DZ272,DZ272))</f>
        <v>0</v>
      </c>
      <c r="BX304" s="194">
        <f>SUMPRODUCT(CHOOSE({1,2,3,4},S239,S369,S434,S499),CHOOSE({1,2,3,4},EA272,EA272,EA272,EA272))</f>
        <v>0</v>
      </c>
      <c r="BY304" s="194">
        <f>SUMPRODUCT(CHOOSE({1,2,3,4},T239,T369,T434,T499),CHOOSE({1,2,3,4},EB272,EB272,EB272,EB272))</f>
        <v>0</v>
      </c>
      <c r="BZ304" s="194">
        <f>SUMPRODUCT(CHOOSE({1,2,3,4},U239,U369,U434,U499),CHOOSE({1,2,3,4},EC272,EC272,EC272,EC272))</f>
        <v>0</v>
      </c>
      <c r="CA304" s="194">
        <f>SUMPRODUCT(CHOOSE({1,2,3,4},V239,V369,V434,V499),CHOOSE({1,2,3,4},ED272,ED272,ED272,ED272))</f>
        <v>0</v>
      </c>
      <c r="CB304" s="194">
        <f>SUMPRODUCT(CHOOSE({1,2,3,4},W239,W369,W434,W499),CHOOSE({1,2,3,4},EE272,EE272,EE272,EE272))</f>
        <v>0</v>
      </c>
      <c r="CC304" s="194">
        <f>SUMPRODUCT(CHOOSE({1,2,3,4},X239,X369,X434,X499),CHOOSE({1,2,3,4},EF272,EF272,EF272,EF272))</f>
        <v>0</v>
      </c>
      <c r="CD304" s="194">
        <f>SUMPRODUCT(CHOOSE({1,2,3,4},Y239,Y369,Y434,Y499),CHOOSE({1,2,3,4},EG272,EG272,EG272,EG272))</f>
        <v>0</v>
      </c>
      <c r="CE304" s="194">
        <f>SUMPRODUCT(CHOOSE({1,2,3,4},Z239,Z369,Z434,Z499),CHOOSE({1,2,3,4},EH272,EH272,EH272,EH272))</f>
        <v>0</v>
      </c>
      <c r="CF304" s="194">
        <f>SUMPRODUCT(CHOOSE({1,2,3,4},AA239,AA369,AA434,AA499),CHOOSE({1,2,3,4},EI272,EI272,EI272,EI272))</f>
        <v>0</v>
      </c>
      <c r="CG304" s="194">
        <f>SUMPRODUCT(CHOOSE({1,2,3,4},AB239,AB369,AB434,AB499),CHOOSE({1,2,3,4},EJ272,EJ272,EJ272,EJ272))</f>
        <v>0</v>
      </c>
    </row>
    <row r="305" spans="2:85" x14ac:dyDescent="0.3">
      <c r="B305" s="1">
        <v>4</v>
      </c>
      <c r="C305" s="1"/>
      <c r="D305" s="155"/>
      <c r="E305" s="155"/>
      <c r="F305" s="155"/>
      <c r="G305" s="155">
        <f t="shared" ref="G305:AB305" si="293">(VLOOKUP(F80,CHDmort,$A$4,FALSE)-1)*F144*BK273</f>
        <v>0</v>
      </c>
      <c r="H305" s="155">
        <f t="shared" si="293"/>
        <v>0</v>
      </c>
      <c r="I305" s="155">
        <f t="shared" si="293"/>
        <v>0</v>
      </c>
      <c r="J305" s="155">
        <f t="shared" si="293"/>
        <v>0</v>
      </c>
      <c r="K305" s="155">
        <f t="shared" si="293"/>
        <v>0</v>
      </c>
      <c r="L305" s="155">
        <f t="shared" si="293"/>
        <v>0</v>
      </c>
      <c r="M305" s="155">
        <f t="shared" si="293"/>
        <v>0</v>
      </c>
      <c r="N305" s="155">
        <f t="shared" si="293"/>
        <v>0</v>
      </c>
      <c r="O305" s="155">
        <f t="shared" si="293"/>
        <v>0</v>
      </c>
      <c r="P305" s="155">
        <f t="shared" si="293"/>
        <v>0</v>
      </c>
      <c r="Q305" s="155">
        <f t="shared" si="293"/>
        <v>0</v>
      </c>
      <c r="R305" s="155">
        <f t="shared" si="293"/>
        <v>0</v>
      </c>
      <c r="S305" s="155">
        <f t="shared" si="293"/>
        <v>0</v>
      </c>
      <c r="T305" s="155">
        <f t="shared" si="293"/>
        <v>0</v>
      </c>
      <c r="U305" s="155">
        <f t="shared" si="293"/>
        <v>0</v>
      </c>
      <c r="V305" s="155">
        <f t="shared" si="293"/>
        <v>0</v>
      </c>
      <c r="W305" s="155">
        <f t="shared" si="293"/>
        <v>0</v>
      </c>
      <c r="X305" s="155">
        <f t="shared" si="293"/>
        <v>0</v>
      </c>
      <c r="Y305" s="155">
        <f t="shared" si="293"/>
        <v>0</v>
      </c>
      <c r="Z305" s="155">
        <f t="shared" si="293"/>
        <v>0</v>
      </c>
      <c r="AA305" s="155">
        <f t="shared" si="293"/>
        <v>0</v>
      </c>
      <c r="AB305" s="155">
        <f t="shared" si="293"/>
        <v>0</v>
      </c>
      <c r="AC305" s="156"/>
      <c r="AD305" s="156"/>
      <c r="AE305" s="156"/>
      <c r="AF305" s="52"/>
      <c r="AG305" s="170">
        <f t="shared" si="267"/>
        <v>0</v>
      </c>
      <c r="AH305" s="170">
        <f t="shared" si="268"/>
        <v>0</v>
      </c>
      <c r="AI305" s="170">
        <f t="shared" si="269"/>
        <v>0</v>
      </c>
      <c r="AJ305" s="170">
        <f t="shared" si="270"/>
        <v>0</v>
      </c>
      <c r="AK305" s="170">
        <f t="shared" si="271"/>
        <v>0</v>
      </c>
      <c r="AL305" s="170">
        <f t="shared" si="272"/>
        <v>0</v>
      </c>
      <c r="AM305" s="170">
        <f t="shared" si="273"/>
        <v>0</v>
      </c>
      <c r="AN305" s="170">
        <f t="shared" si="274"/>
        <v>0</v>
      </c>
      <c r="AO305" s="170">
        <f t="shared" si="275"/>
        <v>0</v>
      </c>
      <c r="AP305" s="170">
        <f t="shared" si="276"/>
        <v>0</v>
      </c>
      <c r="AQ305" s="170">
        <f t="shared" si="277"/>
        <v>0</v>
      </c>
      <c r="AR305" s="170">
        <f t="shared" si="278"/>
        <v>0</v>
      </c>
      <c r="AS305" s="170">
        <f t="shared" si="279"/>
        <v>0</v>
      </c>
      <c r="AT305" s="170">
        <f t="shared" si="280"/>
        <v>0</v>
      </c>
      <c r="AU305" s="170">
        <f t="shared" si="281"/>
        <v>0</v>
      </c>
      <c r="AV305" s="170">
        <f t="shared" si="282"/>
        <v>0</v>
      </c>
      <c r="AW305" s="170">
        <f t="shared" si="283"/>
        <v>0</v>
      </c>
      <c r="AX305" s="170">
        <f t="shared" si="284"/>
        <v>0</v>
      </c>
      <c r="AY305" s="170">
        <f t="shared" si="285"/>
        <v>0</v>
      </c>
      <c r="AZ305" s="170">
        <f t="shared" si="286"/>
        <v>0</v>
      </c>
      <c r="BA305" s="170">
        <f t="shared" si="287"/>
        <v>0</v>
      </c>
      <c r="BB305" s="170">
        <f t="shared" si="288"/>
        <v>0</v>
      </c>
      <c r="BC305" s="170">
        <f t="shared" si="289"/>
        <v>0</v>
      </c>
      <c r="BD305" s="170">
        <f t="shared" si="290"/>
        <v>0</v>
      </c>
      <c r="BE305" s="170">
        <f t="shared" si="291"/>
        <v>0</v>
      </c>
      <c r="BF305" s="67"/>
      <c r="BG305" s="67"/>
      <c r="BH305" s="180"/>
      <c r="BI305" s="194">
        <f>SUMPRODUCT(CHOOSE({1,2,3,4},D240,D370,D435,D500),CHOOSE({1,2,3,4},DL273,DL273,DL273,DL273))</f>
        <v>0</v>
      </c>
      <c r="BJ305" s="194">
        <f>SUMPRODUCT(CHOOSE({1,2,3,4},E240,E370,E435,E500),CHOOSE({1,2,3,4},DM273,DM273,DM273,DM273))</f>
        <v>0</v>
      </c>
      <c r="BK305" s="194">
        <f>SUMPRODUCT(CHOOSE({1,2,3,4},F240,F370,F435,F500),CHOOSE({1,2,3,4},DN273,DN273,DN273,DN273))</f>
        <v>0</v>
      </c>
      <c r="BL305" s="194">
        <f>SUMPRODUCT(CHOOSE({1,2,3,4},G240,G370,G435,G500),CHOOSE({1,2,3,4},DO273,DO273,DO273,DO273))</f>
        <v>0</v>
      </c>
      <c r="BM305" s="194">
        <f>SUMPRODUCT(CHOOSE({1,2,3,4},H240,H370,H435,H500),CHOOSE({1,2,3,4},DP273,DP273,DP273,DP273))</f>
        <v>0</v>
      </c>
      <c r="BN305" s="194">
        <f>SUMPRODUCT(CHOOSE({1,2,3,4},I240,I370,I435,I500),CHOOSE({1,2,3,4},DQ273,DQ273,DQ273,DQ273))</f>
        <v>0</v>
      </c>
      <c r="BO305" s="194">
        <f>SUMPRODUCT(CHOOSE({1,2,3,4},J240,J370,J435,J500),CHOOSE({1,2,3,4},DR273,DR273,DR273,DR273))</f>
        <v>0</v>
      </c>
      <c r="BP305" s="194">
        <f>SUMPRODUCT(CHOOSE({1,2,3,4},K240,K370,K435,K500),CHOOSE({1,2,3,4},DS273,DS273,DS273,DS273))</f>
        <v>0</v>
      </c>
      <c r="BQ305" s="194">
        <f>SUMPRODUCT(CHOOSE({1,2,3,4},L240,L370,L435,L500),CHOOSE({1,2,3,4},DT273,DT273,DT273,DT273))</f>
        <v>0</v>
      </c>
      <c r="BR305" s="194">
        <f>SUMPRODUCT(CHOOSE({1,2,3,4},M240,M370,M435,M500),CHOOSE({1,2,3,4},DU273,DU273,DU273,DU273))</f>
        <v>0</v>
      </c>
      <c r="BS305" s="194">
        <f>SUMPRODUCT(CHOOSE({1,2,3,4},N240,N370,N435,N500),CHOOSE({1,2,3,4},DV273,DV273,DV273,DV273))</f>
        <v>0</v>
      </c>
      <c r="BT305" s="194">
        <f>SUMPRODUCT(CHOOSE({1,2,3,4},O240,O370,O435,O500),CHOOSE({1,2,3,4},DW273,DW273,DW273,DW273))</f>
        <v>0</v>
      </c>
      <c r="BU305" s="194">
        <f>SUMPRODUCT(CHOOSE({1,2,3,4},P240,P370,P435,P500),CHOOSE({1,2,3,4},DX273,DX273,DX273,DX273))</f>
        <v>0</v>
      </c>
      <c r="BV305" s="194">
        <f>SUMPRODUCT(CHOOSE({1,2,3,4},Q240,Q370,Q435,Q500),CHOOSE({1,2,3,4},DY273,DY273,DY273,DY273))</f>
        <v>0</v>
      </c>
      <c r="BW305" s="194">
        <f>SUMPRODUCT(CHOOSE({1,2,3,4},R240,R370,R435,R500),CHOOSE({1,2,3,4},DZ273,DZ273,DZ273,DZ273))</f>
        <v>0</v>
      </c>
      <c r="BX305" s="194">
        <f>SUMPRODUCT(CHOOSE({1,2,3,4},S240,S370,S435,S500),CHOOSE({1,2,3,4},EA273,EA273,EA273,EA273))</f>
        <v>0</v>
      </c>
      <c r="BY305" s="194">
        <f>SUMPRODUCT(CHOOSE({1,2,3,4},T240,T370,T435,T500),CHOOSE({1,2,3,4},EB273,EB273,EB273,EB273))</f>
        <v>0</v>
      </c>
      <c r="BZ305" s="194">
        <f>SUMPRODUCT(CHOOSE({1,2,3,4},U240,U370,U435,U500),CHOOSE({1,2,3,4},EC273,EC273,EC273,EC273))</f>
        <v>0</v>
      </c>
      <c r="CA305" s="194">
        <f>SUMPRODUCT(CHOOSE({1,2,3,4},V240,V370,V435,V500),CHOOSE({1,2,3,4},ED273,ED273,ED273,ED273))</f>
        <v>0</v>
      </c>
      <c r="CB305" s="194">
        <f>SUMPRODUCT(CHOOSE({1,2,3,4},W240,W370,W435,W500),CHOOSE({1,2,3,4},EE273,EE273,EE273,EE273))</f>
        <v>0</v>
      </c>
      <c r="CC305" s="194">
        <f>SUMPRODUCT(CHOOSE({1,2,3,4},X240,X370,X435,X500),CHOOSE({1,2,3,4},EF273,EF273,EF273,EF273))</f>
        <v>0</v>
      </c>
      <c r="CD305" s="194">
        <f>SUMPRODUCT(CHOOSE({1,2,3,4},Y240,Y370,Y435,Y500),CHOOSE({1,2,3,4},EG273,EG273,EG273,EG273))</f>
        <v>0</v>
      </c>
      <c r="CE305" s="194">
        <f>SUMPRODUCT(CHOOSE({1,2,3,4},Z240,Z370,Z435,Z500),CHOOSE({1,2,3,4},EH273,EH273,EH273,EH273))</f>
        <v>0</v>
      </c>
      <c r="CF305" s="194">
        <f>SUMPRODUCT(CHOOSE({1,2,3,4},AA240,AA370,AA435,AA500),CHOOSE({1,2,3,4},EI273,EI273,EI273,EI273))</f>
        <v>0</v>
      </c>
      <c r="CG305" s="194">
        <f>SUMPRODUCT(CHOOSE({1,2,3,4},AB240,AB370,AB435,AB500),CHOOSE({1,2,3,4},EJ273,EJ273,EJ273,EJ273))</f>
        <v>0</v>
      </c>
    </row>
    <row r="306" spans="2:85" x14ac:dyDescent="0.3">
      <c r="B306" s="1">
        <v>5</v>
      </c>
      <c r="C306" s="1"/>
      <c r="D306" s="155"/>
      <c r="E306" s="155"/>
      <c r="F306" s="155"/>
      <c r="G306" s="155"/>
      <c r="H306" s="155">
        <f t="shared" ref="H306:AB306" si="294">(VLOOKUP(G81,CHDmort,$A$4,FALSE)-1)*G145*BL274</f>
        <v>0</v>
      </c>
      <c r="I306" s="155">
        <f t="shared" si="294"/>
        <v>0</v>
      </c>
      <c r="J306" s="155">
        <f t="shared" si="294"/>
        <v>0</v>
      </c>
      <c r="K306" s="155">
        <f t="shared" si="294"/>
        <v>0</v>
      </c>
      <c r="L306" s="155">
        <f t="shared" si="294"/>
        <v>0</v>
      </c>
      <c r="M306" s="155">
        <f t="shared" si="294"/>
        <v>0</v>
      </c>
      <c r="N306" s="155">
        <f t="shared" si="294"/>
        <v>0</v>
      </c>
      <c r="O306" s="155">
        <f t="shared" si="294"/>
        <v>0</v>
      </c>
      <c r="P306" s="155">
        <f t="shared" si="294"/>
        <v>0</v>
      </c>
      <c r="Q306" s="155">
        <f t="shared" si="294"/>
        <v>0</v>
      </c>
      <c r="R306" s="155">
        <f t="shared" si="294"/>
        <v>0</v>
      </c>
      <c r="S306" s="155">
        <f t="shared" si="294"/>
        <v>0</v>
      </c>
      <c r="T306" s="155">
        <f t="shared" si="294"/>
        <v>0</v>
      </c>
      <c r="U306" s="155">
        <f t="shared" si="294"/>
        <v>0</v>
      </c>
      <c r="V306" s="155">
        <f t="shared" si="294"/>
        <v>0</v>
      </c>
      <c r="W306" s="155">
        <f t="shared" si="294"/>
        <v>0</v>
      </c>
      <c r="X306" s="155">
        <f t="shared" si="294"/>
        <v>0</v>
      </c>
      <c r="Y306" s="155">
        <f t="shared" si="294"/>
        <v>0</v>
      </c>
      <c r="Z306" s="155">
        <f t="shared" si="294"/>
        <v>0</v>
      </c>
      <c r="AA306" s="155">
        <f t="shared" si="294"/>
        <v>0</v>
      </c>
      <c r="AB306" s="155">
        <f t="shared" si="294"/>
        <v>0</v>
      </c>
      <c r="AC306" s="156"/>
      <c r="AD306" s="156"/>
      <c r="AE306" s="156"/>
      <c r="AF306" s="156"/>
      <c r="AG306" s="170">
        <f t="shared" si="267"/>
        <v>0</v>
      </c>
      <c r="AH306" s="170">
        <f t="shared" si="268"/>
        <v>0</v>
      </c>
      <c r="AI306" s="170">
        <f t="shared" si="269"/>
        <v>0</v>
      </c>
      <c r="AJ306" s="170">
        <f t="shared" si="270"/>
        <v>0</v>
      </c>
      <c r="AK306" s="170">
        <f t="shared" si="271"/>
        <v>0</v>
      </c>
      <c r="AL306" s="170">
        <f t="shared" si="272"/>
        <v>0</v>
      </c>
      <c r="AM306" s="170">
        <f t="shared" si="273"/>
        <v>0</v>
      </c>
      <c r="AN306" s="170">
        <f t="shared" si="274"/>
        <v>0</v>
      </c>
      <c r="AO306" s="170">
        <f t="shared" si="275"/>
        <v>0</v>
      </c>
      <c r="AP306" s="170">
        <f t="shared" si="276"/>
        <v>0</v>
      </c>
      <c r="AQ306" s="170">
        <f t="shared" si="277"/>
        <v>0</v>
      </c>
      <c r="AR306" s="170">
        <f t="shared" si="278"/>
        <v>0</v>
      </c>
      <c r="AS306" s="170">
        <f t="shared" si="279"/>
        <v>0</v>
      </c>
      <c r="AT306" s="170">
        <f t="shared" si="280"/>
        <v>0</v>
      </c>
      <c r="AU306" s="170">
        <f t="shared" si="281"/>
        <v>0</v>
      </c>
      <c r="AV306" s="170">
        <f t="shared" si="282"/>
        <v>0</v>
      </c>
      <c r="AW306" s="170">
        <f t="shared" si="283"/>
        <v>0</v>
      </c>
      <c r="AX306" s="170">
        <f t="shared" si="284"/>
        <v>0</v>
      </c>
      <c r="AY306" s="170">
        <f t="shared" si="285"/>
        <v>0</v>
      </c>
      <c r="AZ306" s="170">
        <f t="shared" si="286"/>
        <v>0</v>
      </c>
      <c r="BA306" s="170">
        <f t="shared" si="287"/>
        <v>0</v>
      </c>
      <c r="BB306" s="170">
        <f t="shared" si="288"/>
        <v>0</v>
      </c>
      <c r="BC306" s="170">
        <f t="shared" si="289"/>
        <v>0</v>
      </c>
      <c r="BD306" s="170">
        <f t="shared" si="290"/>
        <v>0</v>
      </c>
      <c r="BE306" s="170">
        <f t="shared" si="291"/>
        <v>0</v>
      </c>
      <c r="BF306" s="67"/>
      <c r="BG306" s="67"/>
      <c r="BH306" s="180"/>
      <c r="BI306" s="194">
        <f>SUMPRODUCT(CHOOSE({1,2,3,4},D241,D371,D436,D501),CHOOSE({1,2,3,4},DL274,DL274,DL274,DL274))</f>
        <v>0</v>
      </c>
      <c r="BJ306" s="194">
        <f>SUMPRODUCT(CHOOSE({1,2,3,4},E241,E371,E436,E501),CHOOSE({1,2,3,4},DM274,DM274,DM274,DM274))</f>
        <v>0</v>
      </c>
      <c r="BK306" s="194">
        <f>SUMPRODUCT(CHOOSE({1,2,3,4},F241,F371,F436,F501),CHOOSE({1,2,3,4},DN274,DN274,DN274,DN274))</f>
        <v>0</v>
      </c>
      <c r="BL306" s="194">
        <f>SUMPRODUCT(CHOOSE({1,2,3,4},G241,G371,G436,G501),CHOOSE({1,2,3,4},DO274,DO274,DO274,DO274))</f>
        <v>0</v>
      </c>
      <c r="BM306" s="194">
        <f>SUMPRODUCT(CHOOSE({1,2,3,4},H241,H371,H436,H501),CHOOSE({1,2,3,4},DP274,DP274,DP274,DP274))</f>
        <v>0</v>
      </c>
      <c r="BN306" s="194">
        <f>SUMPRODUCT(CHOOSE({1,2,3,4},I241,I371,I436,I501),CHOOSE({1,2,3,4},DQ274,DQ274,DQ274,DQ274))</f>
        <v>0</v>
      </c>
      <c r="BO306" s="194">
        <f>SUMPRODUCT(CHOOSE({1,2,3,4},J241,J371,J436,J501),CHOOSE({1,2,3,4},DR274,DR274,DR274,DR274))</f>
        <v>0</v>
      </c>
      <c r="BP306" s="194">
        <f>SUMPRODUCT(CHOOSE({1,2,3,4},K241,K371,K436,K501),CHOOSE({1,2,3,4},DS274,DS274,DS274,DS274))</f>
        <v>0</v>
      </c>
      <c r="BQ306" s="194">
        <f>SUMPRODUCT(CHOOSE({1,2,3,4},L241,L371,L436,L501),CHOOSE({1,2,3,4},DT274,DT274,DT274,DT274))</f>
        <v>0</v>
      </c>
      <c r="BR306" s="194">
        <f>SUMPRODUCT(CHOOSE({1,2,3,4},M241,M371,M436,M501),CHOOSE({1,2,3,4},DU274,DU274,DU274,DU274))</f>
        <v>0</v>
      </c>
      <c r="BS306" s="194">
        <f>SUMPRODUCT(CHOOSE({1,2,3,4},N241,N371,N436,N501),CHOOSE({1,2,3,4},DV274,DV274,DV274,DV274))</f>
        <v>0</v>
      </c>
      <c r="BT306" s="194">
        <f>SUMPRODUCT(CHOOSE({1,2,3,4},O241,O371,O436,O501),CHOOSE({1,2,3,4},DW274,DW274,DW274,DW274))</f>
        <v>0</v>
      </c>
      <c r="BU306" s="194">
        <f>SUMPRODUCT(CHOOSE({1,2,3,4},P241,P371,P436,P501),CHOOSE({1,2,3,4},DX274,DX274,DX274,DX274))</f>
        <v>0</v>
      </c>
      <c r="BV306" s="194">
        <f>SUMPRODUCT(CHOOSE({1,2,3,4},Q241,Q371,Q436,Q501),CHOOSE({1,2,3,4},DY274,DY274,DY274,DY274))</f>
        <v>0</v>
      </c>
      <c r="BW306" s="194">
        <f>SUMPRODUCT(CHOOSE({1,2,3,4},R241,R371,R436,R501),CHOOSE({1,2,3,4},DZ274,DZ274,DZ274,DZ274))</f>
        <v>0</v>
      </c>
      <c r="BX306" s="194">
        <f>SUMPRODUCT(CHOOSE({1,2,3,4},S241,S371,S436,S501),CHOOSE({1,2,3,4},EA274,EA274,EA274,EA274))</f>
        <v>0</v>
      </c>
      <c r="BY306" s="194">
        <f>SUMPRODUCT(CHOOSE({1,2,3,4},T241,T371,T436,T501),CHOOSE({1,2,3,4},EB274,EB274,EB274,EB274))</f>
        <v>0</v>
      </c>
      <c r="BZ306" s="194">
        <f>SUMPRODUCT(CHOOSE({1,2,3,4},U241,U371,U436,U501),CHOOSE({1,2,3,4},EC274,EC274,EC274,EC274))</f>
        <v>0</v>
      </c>
      <c r="CA306" s="194">
        <f>SUMPRODUCT(CHOOSE({1,2,3,4},V241,V371,V436,V501),CHOOSE({1,2,3,4},ED274,ED274,ED274,ED274))</f>
        <v>0</v>
      </c>
      <c r="CB306" s="194">
        <f>SUMPRODUCT(CHOOSE({1,2,3,4},W241,W371,W436,W501),CHOOSE({1,2,3,4},EE274,EE274,EE274,EE274))</f>
        <v>0</v>
      </c>
      <c r="CC306" s="194">
        <f>SUMPRODUCT(CHOOSE({1,2,3,4},X241,X371,X436,X501),CHOOSE({1,2,3,4},EF274,EF274,EF274,EF274))</f>
        <v>0</v>
      </c>
      <c r="CD306" s="194">
        <f>SUMPRODUCT(CHOOSE({1,2,3,4},Y241,Y371,Y436,Y501),CHOOSE({1,2,3,4},EG274,EG274,EG274,EG274))</f>
        <v>0</v>
      </c>
      <c r="CE306" s="194">
        <f>SUMPRODUCT(CHOOSE({1,2,3,4},Z241,Z371,Z436,Z501),CHOOSE({1,2,3,4},EH274,EH274,EH274,EH274))</f>
        <v>0</v>
      </c>
      <c r="CF306" s="194">
        <f>SUMPRODUCT(CHOOSE({1,2,3,4},AA241,AA371,AA436,AA501),CHOOSE({1,2,3,4},EI274,EI274,EI274,EI274))</f>
        <v>0</v>
      </c>
      <c r="CG306" s="194">
        <f>SUMPRODUCT(CHOOSE({1,2,3,4},AB241,AB371,AB436,AB501),CHOOSE({1,2,3,4},EJ274,EJ274,EJ274,EJ274))</f>
        <v>0</v>
      </c>
    </row>
    <row r="307" spans="2:85" x14ac:dyDescent="0.3">
      <c r="B307" s="1">
        <v>6</v>
      </c>
      <c r="C307" s="1"/>
      <c r="D307" s="155"/>
      <c r="E307" s="155"/>
      <c r="F307" s="155"/>
      <c r="G307" s="155"/>
      <c r="H307" s="155"/>
      <c r="I307" s="155">
        <f t="shared" ref="I307:AB307" si="295">(VLOOKUP(H82,CHDmort,$A$4,FALSE)-1)*H146*BM275</f>
        <v>0</v>
      </c>
      <c r="J307" s="155">
        <f t="shared" si="295"/>
        <v>0</v>
      </c>
      <c r="K307" s="155">
        <f t="shared" si="295"/>
        <v>0</v>
      </c>
      <c r="L307" s="155">
        <f t="shared" si="295"/>
        <v>0</v>
      </c>
      <c r="M307" s="155">
        <f t="shared" si="295"/>
        <v>0</v>
      </c>
      <c r="N307" s="155">
        <f t="shared" si="295"/>
        <v>0</v>
      </c>
      <c r="O307" s="155">
        <f t="shared" si="295"/>
        <v>0</v>
      </c>
      <c r="P307" s="155">
        <f t="shared" si="295"/>
        <v>0</v>
      </c>
      <c r="Q307" s="155">
        <f t="shared" si="295"/>
        <v>0</v>
      </c>
      <c r="R307" s="155">
        <f t="shared" si="295"/>
        <v>0</v>
      </c>
      <c r="S307" s="155">
        <f t="shared" si="295"/>
        <v>0</v>
      </c>
      <c r="T307" s="155">
        <f t="shared" si="295"/>
        <v>0</v>
      </c>
      <c r="U307" s="155">
        <f t="shared" si="295"/>
        <v>0</v>
      </c>
      <c r="V307" s="155">
        <f t="shared" si="295"/>
        <v>0</v>
      </c>
      <c r="W307" s="155">
        <f t="shared" si="295"/>
        <v>0</v>
      </c>
      <c r="X307" s="155">
        <f t="shared" si="295"/>
        <v>0</v>
      </c>
      <c r="Y307" s="155">
        <f t="shared" si="295"/>
        <v>0</v>
      </c>
      <c r="Z307" s="155">
        <f t="shared" si="295"/>
        <v>0</v>
      </c>
      <c r="AA307" s="155">
        <f t="shared" si="295"/>
        <v>0</v>
      </c>
      <c r="AB307" s="155">
        <f t="shared" si="295"/>
        <v>0</v>
      </c>
      <c r="AC307" s="156"/>
      <c r="AD307" s="156"/>
      <c r="AE307" s="156"/>
      <c r="AF307" s="156"/>
      <c r="AG307" s="170">
        <f t="shared" si="267"/>
        <v>0</v>
      </c>
      <c r="AH307" s="170">
        <f t="shared" si="268"/>
        <v>0</v>
      </c>
      <c r="AI307" s="170">
        <f t="shared" si="269"/>
        <v>0</v>
      </c>
      <c r="AJ307" s="170">
        <f t="shared" si="270"/>
        <v>0</v>
      </c>
      <c r="AK307" s="170">
        <f t="shared" si="271"/>
        <v>0</v>
      </c>
      <c r="AL307" s="170">
        <f t="shared" si="272"/>
        <v>0</v>
      </c>
      <c r="AM307" s="170">
        <f t="shared" si="273"/>
        <v>0</v>
      </c>
      <c r="AN307" s="170">
        <f t="shared" si="274"/>
        <v>0</v>
      </c>
      <c r="AO307" s="170">
        <f t="shared" si="275"/>
        <v>0</v>
      </c>
      <c r="AP307" s="170">
        <f t="shared" si="276"/>
        <v>0</v>
      </c>
      <c r="AQ307" s="170">
        <f t="shared" si="277"/>
        <v>0</v>
      </c>
      <c r="AR307" s="170">
        <f t="shared" si="278"/>
        <v>0</v>
      </c>
      <c r="AS307" s="170">
        <f t="shared" si="279"/>
        <v>0</v>
      </c>
      <c r="AT307" s="170">
        <f t="shared" si="280"/>
        <v>0</v>
      </c>
      <c r="AU307" s="170">
        <f t="shared" si="281"/>
        <v>0</v>
      </c>
      <c r="AV307" s="170">
        <f t="shared" si="282"/>
        <v>0</v>
      </c>
      <c r="AW307" s="170">
        <f t="shared" si="283"/>
        <v>0</v>
      </c>
      <c r="AX307" s="170">
        <f t="shared" si="284"/>
        <v>0</v>
      </c>
      <c r="AY307" s="170">
        <f t="shared" si="285"/>
        <v>0</v>
      </c>
      <c r="AZ307" s="170">
        <f t="shared" si="286"/>
        <v>0</v>
      </c>
      <c r="BA307" s="170">
        <f t="shared" si="287"/>
        <v>0</v>
      </c>
      <c r="BB307" s="170">
        <f t="shared" si="288"/>
        <v>0</v>
      </c>
      <c r="BC307" s="170">
        <f t="shared" si="289"/>
        <v>0</v>
      </c>
      <c r="BD307" s="170">
        <f t="shared" si="290"/>
        <v>0</v>
      </c>
      <c r="BE307" s="170">
        <f t="shared" si="291"/>
        <v>0</v>
      </c>
      <c r="BF307" s="67"/>
      <c r="BG307" s="67"/>
      <c r="BH307" s="180"/>
      <c r="BI307" s="194">
        <f>SUMPRODUCT(CHOOSE({1,2,3,4},D242,D372,D437,D502),CHOOSE({1,2,3,4},DL275,DL275,DL275,DL275))</f>
        <v>0</v>
      </c>
      <c r="BJ307" s="194">
        <f>SUMPRODUCT(CHOOSE({1,2,3,4},E242,E372,E437,E502),CHOOSE({1,2,3,4},DM275,DM275,DM275,DM275))</f>
        <v>0</v>
      </c>
      <c r="BK307" s="194">
        <f>SUMPRODUCT(CHOOSE({1,2,3,4},F242,F372,F437,F502),CHOOSE({1,2,3,4},DN275,DN275,DN275,DN275))</f>
        <v>0</v>
      </c>
      <c r="BL307" s="194">
        <f>SUMPRODUCT(CHOOSE({1,2,3,4},G242,G372,G437,G502),CHOOSE({1,2,3,4},DO275,DO275,DO275,DO275))</f>
        <v>0</v>
      </c>
      <c r="BM307" s="194">
        <f>SUMPRODUCT(CHOOSE({1,2,3,4},H242,H372,H437,H502),CHOOSE({1,2,3,4},DP275,DP275,DP275,DP275))</f>
        <v>0</v>
      </c>
      <c r="BN307" s="194">
        <f>SUMPRODUCT(CHOOSE({1,2,3,4},I242,I372,I437,I502),CHOOSE({1,2,3,4},DQ275,DQ275,DQ275,DQ275))</f>
        <v>0</v>
      </c>
      <c r="BO307" s="194">
        <f>SUMPRODUCT(CHOOSE({1,2,3,4},J242,J372,J437,J502),CHOOSE({1,2,3,4},DR275,DR275,DR275,DR275))</f>
        <v>0</v>
      </c>
      <c r="BP307" s="194">
        <f>SUMPRODUCT(CHOOSE({1,2,3,4},K242,K372,K437,K502),CHOOSE({1,2,3,4},DS275,DS275,DS275,DS275))</f>
        <v>0</v>
      </c>
      <c r="BQ307" s="194">
        <f>SUMPRODUCT(CHOOSE({1,2,3,4},L242,L372,L437,L502),CHOOSE({1,2,3,4},DT275,DT275,DT275,DT275))</f>
        <v>0</v>
      </c>
      <c r="BR307" s="194">
        <f>SUMPRODUCT(CHOOSE({1,2,3,4},M242,M372,M437,M502),CHOOSE({1,2,3,4},DU275,DU275,DU275,DU275))</f>
        <v>0</v>
      </c>
      <c r="BS307" s="194">
        <f>SUMPRODUCT(CHOOSE({1,2,3,4},N242,N372,N437,N502),CHOOSE({1,2,3,4},DV275,DV275,DV275,DV275))</f>
        <v>0</v>
      </c>
      <c r="BT307" s="194">
        <f>SUMPRODUCT(CHOOSE({1,2,3,4},O242,O372,O437,O502),CHOOSE({1,2,3,4},DW275,DW275,DW275,DW275))</f>
        <v>0</v>
      </c>
      <c r="BU307" s="194">
        <f>SUMPRODUCT(CHOOSE({1,2,3,4},P242,P372,P437,P502),CHOOSE({1,2,3,4},DX275,DX275,DX275,DX275))</f>
        <v>0</v>
      </c>
      <c r="BV307" s="194">
        <f>SUMPRODUCT(CHOOSE({1,2,3,4},Q242,Q372,Q437,Q502),CHOOSE({1,2,3,4},DY275,DY275,DY275,DY275))</f>
        <v>0</v>
      </c>
      <c r="BW307" s="194">
        <f>SUMPRODUCT(CHOOSE({1,2,3,4},R242,R372,R437,R502),CHOOSE({1,2,3,4},DZ275,DZ275,DZ275,DZ275))</f>
        <v>0</v>
      </c>
      <c r="BX307" s="194">
        <f>SUMPRODUCT(CHOOSE({1,2,3,4},S242,S372,S437,S502),CHOOSE({1,2,3,4},EA275,EA275,EA275,EA275))</f>
        <v>0</v>
      </c>
      <c r="BY307" s="194">
        <f>SUMPRODUCT(CHOOSE({1,2,3,4},T242,T372,T437,T502),CHOOSE({1,2,3,4},EB275,EB275,EB275,EB275))</f>
        <v>0</v>
      </c>
      <c r="BZ307" s="194">
        <f>SUMPRODUCT(CHOOSE({1,2,3,4},U242,U372,U437,U502),CHOOSE({1,2,3,4},EC275,EC275,EC275,EC275))</f>
        <v>0</v>
      </c>
      <c r="CA307" s="194">
        <f>SUMPRODUCT(CHOOSE({1,2,3,4},V242,V372,V437,V502),CHOOSE({1,2,3,4},ED275,ED275,ED275,ED275))</f>
        <v>0</v>
      </c>
      <c r="CB307" s="194">
        <f>SUMPRODUCT(CHOOSE({1,2,3,4},W242,W372,W437,W502),CHOOSE({1,2,3,4},EE275,EE275,EE275,EE275))</f>
        <v>0</v>
      </c>
      <c r="CC307" s="194">
        <f>SUMPRODUCT(CHOOSE({1,2,3,4},X242,X372,X437,X502),CHOOSE({1,2,3,4},EF275,EF275,EF275,EF275))</f>
        <v>0</v>
      </c>
      <c r="CD307" s="194">
        <f>SUMPRODUCT(CHOOSE({1,2,3,4},Y242,Y372,Y437,Y502),CHOOSE({1,2,3,4},EG275,EG275,EG275,EG275))</f>
        <v>0</v>
      </c>
      <c r="CE307" s="194">
        <f>SUMPRODUCT(CHOOSE({1,2,3,4},Z242,Z372,Z437,Z502),CHOOSE({1,2,3,4},EH275,EH275,EH275,EH275))</f>
        <v>0</v>
      </c>
      <c r="CF307" s="194">
        <f>SUMPRODUCT(CHOOSE({1,2,3,4},AA242,AA372,AA437,AA502),CHOOSE({1,2,3,4},EI275,EI275,EI275,EI275))</f>
        <v>0</v>
      </c>
      <c r="CG307" s="194">
        <f>SUMPRODUCT(CHOOSE({1,2,3,4},AB242,AB372,AB437,AB502),CHOOSE({1,2,3,4},EJ275,EJ275,EJ275,EJ275))</f>
        <v>0</v>
      </c>
    </row>
    <row r="308" spans="2:85" x14ac:dyDescent="0.3">
      <c r="B308" s="1">
        <v>7</v>
      </c>
      <c r="C308" s="1"/>
      <c r="D308" s="155"/>
      <c r="E308" s="155"/>
      <c r="F308" s="155"/>
      <c r="G308" s="155"/>
      <c r="H308" s="155"/>
      <c r="I308" s="155"/>
      <c r="J308" s="155">
        <f t="shared" ref="J308:AB308" si="296">(VLOOKUP(I83,CHDmort,$A$4,FALSE)-1)*I147*BN276</f>
        <v>0</v>
      </c>
      <c r="K308" s="155">
        <f t="shared" si="296"/>
        <v>0</v>
      </c>
      <c r="L308" s="155">
        <f t="shared" si="296"/>
        <v>0</v>
      </c>
      <c r="M308" s="155">
        <f t="shared" si="296"/>
        <v>0</v>
      </c>
      <c r="N308" s="155">
        <f t="shared" si="296"/>
        <v>0</v>
      </c>
      <c r="O308" s="155">
        <f t="shared" si="296"/>
        <v>0</v>
      </c>
      <c r="P308" s="155">
        <f t="shared" si="296"/>
        <v>0</v>
      </c>
      <c r="Q308" s="155">
        <f t="shared" si="296"/>
        <v>0</v>
      </c>
      <c r="R308" s="155">
        <f t="shared" si="296"/>
        <v>0</v>
      </c>
      <c r="S308" s="155">
        <f t="shared" si="296"/>
        <v>0</v>
      </c>
      <c r="T308" s="155">
        <f t="shared" si="296"/>
        <v>0</v>
      </c>
      <c r="U308" s="155">
        <f t="shared" si="296"/>
        <v>0</v>
      </c>
      <c r="V308" s="155">
        <f t="shared" si="296"/>
        <v>0</v>
      </c>
      <c r="W308" s="155">
        <f t="shared" si="296"/>
        <v>0</v>
      </c>
      <c r="X308" s="155">
        <f t="shared" si="296"/>
        <v>0</v>
      </c>
      <c r="Y308" s="155">
        <f t="shared" si="296"/>
        <v>0</v>
      </c>
      <c r="Z308" s="155">
        <f t="shared" si="296"/>
        <v>0</v>
      </c>
      <c r="AA308" s="155">
        <f t="shared" si="296"/>
        <v>0</v>
      </c>
      <c r="AB308" s="155">
        <f t="shared" si="296"/>
        <v>0</v>
      </c>
      <c r="AC308" s="156"/>
      <c r="AD308" s="156"/>
      <c r="AE308" s="156"/>
      <c r="AF308" s="156"/>
      <c r="AG308" s="170">
        <f t="shared" si="267"/>
        <v>0</v>
      </c>
      <c r="AH308" s="170">
        <f t="shared" si="268"/>
        <v>0</v>
      </c>
      <c r="AI308" s="170">
        <f t="shared" si="269"/>
        <v>0</v>
      </c>
      <c r="AJ308" s="170">
        <f t="shared" si="270"/>
        <v>0</v>
      </c>
      <c r="AK308" s="170">
        <f t="shared" si="271"/>
        <v>0</v>
      </c>
      <c r="AL308" s="170">
        <f t="shared" si="272"/>
        <v>0</v>
      </c>
      <c r="AM308" s="170">
        <f t="shared" si="273"/>
        <v>0</v>
      </c>
      <c r="AN308" s="170">
        <f t="shared" si="274"/>
        <v>0</v>
      </c>
      <c r="AO308" s="170">
        <f t="shared" si="275"/>
        <v>0</v>
      </c>
      <c r="AP308" s="170">
        <f t="shared" si="276"/>
        <v>0</v>
      </c>
      <c r="AQ308" s="170">
        <f t="shared" si="277"/>
        <v>0</v>
      </c>
      <c r="AR308" s="170">
        <f t="shared" si="278"/>
        <v>0</v>
      </c>
      <c r="AS308" s="170">
        <f t="shared" si="279"/>
        <v>0</v>
      </c>
      <c r="AT308" s="170">
        <f t="shared" si="280"/>
        <v>0</v>
      </c>
      <c r="AU308" s="170">
        <f t="shared" si="281"/>
        <v>0</v>
      </c>
      <c r="AV308" s="170">
        <f t="shared" si="282"/>
        <v>0</v>
      </c>
      <c r="AW308" s="170">
        <f t="shared" si="283"/>
        <v>0</v>
      </c>
      <c r="AX308" s="170">
        <f t="shared" si="284"/>
        <v>0</v>
      </c>
      <c r="AY308" s="170">
        <f t="shared" si="285"/>
        <v>0</v>
      </c>
      <c r="AZ308" s="170">
        <f t="shared" si="286"/>
        <v>0</v>
      </c>
      <c r="BA308" s="170">
        <f t="shared" si="287"/>
        <v>0</v>
      </c>
      <c r="BB308" s="170">
        <f t="shared" si="288"/>
        <v>0</v>
      </c>
      <c r="BC308" s="170">
        <f t="shared" si="289"/>
        <v>0</v>
      </c>
      <c r="BD308" s="170">
        <f t="shared" si="290"/>
        <v>0</v>
      </c>
      <c r="BE308" s="170">
        <f t="shared" si="291"/>
        <v>0</v>
      </c>
      <c r="BF308" s="67"/>
      <c r="BG308" s="67"/>
      <c r="BH308" s="180"/>
      <c r="BI308" s="194">
        <f>SUMPRODUCT(CHOOSE({1,2,3,4},D243,D373,D438,D503),CHOOSE({1,2,3,4},DL276,DL276,DL276,DL276))</f>
        <v>0</v>
      </c>
      <c r="BJ308" s="194">
        <f>SUMPRODUCT(CHOOSE({1,2,3,4},E243,E373,E438,E503),CHOOSE({1,2,3,4},DM276,DM276,DM276,DM276))</f>
        <v>0</v>
      </c>
      <c r="BK308" s="194">
        <f>SUMPRODUCT(CHOOSE({1,2,3,4},F243,F373,F438,F503),CHOOSE({1,2,3,4},DN276,DN276,DN276,DN276))</f>
        <v>0</v>
      </c>
      <c r="BL308" s="194">
        <f>SUMPRODUCT(CHOOSE({1,2,3,4},G243,G373,G438,G503),CHOOSE({1,2,3,4},DO276,DO276,DO276,DO276))</f>
        <v>0</v>
      </c>
      <c r="BM308" s="194">
        <f>SUMPRODUCT(CHOOSE({1,2,3,4},H243,H373,H438,H503),CHOOSE({1,2,3,4},DP276,DP276,DP276,DP276))</f>
        <v>0</v>
      </c>
      <c r="BN308" s="194">
        <f>SUMPRODUCT(CHOOSE({1,2,3,4},I243,I373,I438,I503),CHOOSE({1,2,3,4},DQ276,DQ276,DQ276,DQ276))</f>
        <v>0</v>
      </c>
      <c r="BO308" s="194">
        <f>SUMPRODUCT(CHOOSE({1,2,3,4},J243,J373,J438,J503),CHOOSE({1,2,3,4},DR276,DR276,DR276,DR276))</f>
        <v>0</v>
      </c>
      <c r="BP308" s="194">
        <f>SUMPRODUCT(CHOOSE({1,2,3,4},K243,K373,K438,K503),CHOOSE({1,2,3,4},DS276,DS276,DS276,DS276))</f>
        <v>0</v>
      </c>
      <c r="BQ308" s="194">
        <f>SUMPRODUCT(CHOOSE({1,2,3,4},L243,L373,L438,L503),CHOOSE({1,2,3,4},DT276,DT276,DT276,DT276))</f>
        <v>0</v>
      </c>
      <c r="BR308" s="194">
        <f>SUMPRODUCT(CHOOSE({1,2,3,4},M243,M373,M438,M503),CHOOSE({1,2,3,4},DU276,DU276,DU276,DU276))</f>
        <v>0</v>
      </c>
      <c r="BS308" s="194">
        <f>SUMPRODUCT(CHOOSE({1,2,3,4},N243,N373,N438,N503),CHOOSE({1,2,3,4},DV276,DV276,DV276,DV276))</f>
        <v>0</v>
      </c>
      <c r="BT308" s="194">
        <f>SUMPRODUCT(CHOOSE({1,2,3,4},O243,O373,O438,O503),CHOOSE({1,2,3,4},DW276,DW276,DW276,DW276))</f>
        <v>0</v>
      </c>
      <c r="BU308" s="194">
        <f>SUMPRODUCT(CHOOSE({1,2,3,4},P243,P373,P438,P503),CHOOSE({1,2,3,4},DX276,DX276,DX276,DX276))</f>
        <v>0</v>
      </c>
      <c r="BV308" s="194">
        <f>SUMPRODUCT(CHOOSE({1,2,3,4},Q243,Q373,Q438,Q503),CHOOSE({1,2,3,4},DY276,DY276,DY276,DY276))</f>
        <v>0</v>
      </c>
      <c r="BW308" s="194">
        <f>SUMPRODUCT(CHOOSE({1,2,3,4},R243,R373,R438,R503),CHOOSE({1,2,3,4},DZ276,DZ276,DZ276,DZ276))</f>
        <v>0</v>
      </c>
      <c r="BX308" s="194">
        <f>SUMPRODUCT(CHOOSE({1,2,3,4},S243,S373,S438,S503),CHOOSE({1,2,3,4},EA276,EA276,EA276,EA276))</f>
        <v>0</v>
      </c>
      <c r="BY308" s="194">
        <f>SUMPRODUCT(CHOOSE({1,2,3,4},T243,T373,T438,T503),CHOOSE({1,2,3,4},EB276,EB276,EB276,EB276))</f>
        <v>0</v>
      </c>
      <c r="BZ308" s="194">
        <f>SUMPRODUCT(CHOOSE({1,2,3,4},U243,U373,U438,U503),CHOOSE({1,2,3,4},EC276,EC276,EC276,EC276))</f>
        <v>0</v>
      </c>
      <c r="CA308" s="194">
        <f>SUMPRODUCT(CHOOSE({1,2,3,4},V243,V373,V438,V503),CHOOSE({1,2,3,4},ED276,ED276,ED276,ED276))</f>
        <v>0</v>
      </c>
      <c r="CB308" s="194">
        <f>SUMPRODUCT(CHOOSE({1,2,3,4},W243,W373,W438,W503),CHOOSE({1,2,3,4},EE276,EE276,EE276,EE276))</f>
        <v>0</v>
      </c>
      <c r="CC308" s="194">
        <f>SUMPRODUCT(CHOOSE({1,2,3,4},X243,X373,X438,X503),CHOOSE({1,2,3,4},EF276,EF276,EF276,EF276))</f>
        <v>0</v>
      </c>
      <c r="CD308" s="194">
        <f>SUMPRODUCT(CHOOSE({1,2,3,4},Y243,Y373,Y438,Y503),CHOOSE({1,2,3,4},EG276,EG276,EG276,EG276))</f>
        <v>0</v>
      </c>
      <c r="CE308" s="194">
        <f>SUMPRODUCT(CHOOSE({1,2,3,4},Z243,Z373,Z438,Z503),CHOOSE({1,2,3,4},EH276,EH276,EH276,EH276))</f>
        <v>0</v>
      </c>
      <c r="CF308" s="194">
        <f>SUMPRODUCT(CHOOSE({1,2,3,4},AA243,AA373,AA438,AA503),CHOOSE({1,2,3,4},EI276,EI276,EI276,EI276))</f>
        <v>0</v>
      </c>
      <c r="CG308" s="194">
        <f>SUMPRODUCT(CHOOSE({1,2,3,4},AB243,AB373,AB438,AB503),CHOOSE({1,2,3,4},EJ276,EJ276,EJ276,EJ276))</f>
        <v>0</v>
      </c>
    </row>
    <row r="309" spans="2:85" x14ac:dyDescent="0.3">
      <c r="B309" s="1">
        <v>8</v>
      </c>
      <c r="C309" s="1"/>
      <c r="D309" s="155"/>
      <c r="E309" s="155"/>
      <c r="F309" s="155"/>
      <c r="G309" s="155"/>
      <c r="H309" s="155"/>
      <c r="I309" s="155"/>
      <c r="J309" s="155"/>
      <c r="K309" s="155">
        <f t="shared" ref="K309:AB309" si="297">(VLOOKUP(J84,CHDmort,$A$4,FALSE)-1)*J148*BO277</f>
        <v>0</v>
      </c>
      <c r="L309" s="155">
        <f t="shared" si="297"/>
        <v>0</v>
      </c>
      <c r="M309" s="155">
        <f t="shared" si="297"/>
        <v>0</v>
      </c>
      <c r="N309" s="155">
        <f t="shared" si="297"/>
        <v>0</v>
      </c>
      <c r="O309" s="155">
        <f t="shared" si="297"/>
        <v>0</v>
      </c>
      <c r="P309" s="155">
        <f t="shared" si="297"/>
        <v>0</v>
      </c>
      <c r="Q309" s="155">
        <f t="shared" si="297"/>
        <v>0</v>
      </c>
      <c r="R309" s="155">
        <f t="shared" si="297"/>
        <v>0</v>
      </c>
      <c r="S309" s="155">
        <f t="shared" si="297"/>
        <v>0</v>
      </c>
      <c r="T309" s="155">
        <f t="shared" si="297"/>
        <v>0</v>
      </c>
      <c r="U309" s="155">
        <f t="shared" si="297"/>
        <v>0</v>
      </c>
      <c r="V309" s="155">
        <f t="shared" si="297"/>
        <v>0</v>
      </c>
      <c r="W309" s="155">
        <f t="shared" si="297"/>
        <v>0</v>
      </c>
      <c r="X309" s="155">
        <f t="shared" si="297"/>
        <v>0</v>
      </c>
      <c r="Y309" s="155">
        <f t="shared" si="297"/>
        <v>0</v>
      </c>
      <c r="Z309" s="155">
        <f t="shared" si="297"/>
        <v>0</v>
      </c>
      <c r="AA309" s="155">
        <f t="shared" si="297"/>
        <v>0</v>
      </c>
      <c r="AB309" s="155">
        <f t="shared" si="297"/>
        <v>0</v>
      </c>
      <c r="AC309" s="156"/>
      <c r="AD309" s="156"/>
      <c r="AE309" s="156"/>
      <c r="AF309" s="156"/>
      <c r="AG309" s="170">
        <f t="shared" si="267"/>
        <v>0</v>
      </c>
      <c r="AH309" s="170">
        <f t="shared" si="268"/>
        <v>0</v>
      </c>
      <c r="AI309" s="170">
        <f t="shared" si="269"/>
        <v>0</v>
      </c>
      <c r="AJ309" s="170">
        <f t="shared" si="270"/>
        <v>0</v>
      </c>
      <c r="AK309" s="170">
        <f t="shared" si="271"/>
        <v>0</v>
      </c>
      <c r="AL309" s="170">
        <f t="shared" si="272"/>
        <v>0</v>
      </c>
      <c r="AM309" s="170">
        <f t="shared" si="273"/>
        <v>0</v>
      </c>
      <c r="AN309" s="170">
        <f t="shared" si="274"/>
        <v>0</v>
      </c>
      <c r="AO309" s="170">
        <f t="shared" si="275"/>
        <v>0</v>
      </c>
      <c r="AP309" s="170">
        <f t="shared" si="276"/>
        <v>0</v>
      </c>
      <c r="AQ309" s="170">
        <f t="shared" si="277"/>
        <v>0</v>
      </c>
      <c r="AR309" s="170">
        <f t="shared" si="278"/>
        <v>0</v>
      </c>
      <c r="AS309" s="170">
        <f t="shared" si="279"/>
        <v>0</v>
      </c>
      <c r="AT309" s="170">
        <f t="shared" si="280"/>
        <v>0</v>
      </c>
      <c r="AU309" s="170">
        <f t="shared" si="281"/>
        <v>0</v>
      </c>
      <c r="AV309" s="170">
        <f t="shared" si="282"/>
        <v>0</v>
      </c>
      <c r="AW309" s="170">
        <f t="shared" si="283"/>
        <v>0</v>
      </c>
      <c r="AX309" s="170">
        <f t="shared" si="284"/>
        <v>0</v>
      </c>
      <c r="AY309" s="170">
        <f t="shared" si="285"/>
        <v>0</v>
      </c>
      <c r="AZ309" s="170">
        <f t="shared" si="286"/>
        <v>0</v>
      </c>
      <c r="BA309" s="170">
        <f t="shared" si="287"/>
        <v>0</v>
      </c>
      <c r="BB309" s="170">
        <f t="shared" si="288"/>
        <v>0</v>
      </c>
      <c r="BC309" s="170">
        <f t="shared" si="289"/>
        <v>0</v>
      </c>
      <c r="BD309" s="170">
        <f t="shared" si="290"/>
        <v>0</v>
      </c>
      <c r="BE309" s="170">
        <f t="shared" si="291"/>
        <v>0</v>
      </c>
      <c r="BF309" s="67"/>
      <c r="BG309" s="67"/>
      <c r="BH309" s="180"/>
      <c r="BI309" s="194">
        <f>SUMPRODUCT(CHOOSE({1,2,3,4},D244,D374,D439,D504),CHOOSE({1,2,3,4},DL277,DL277,DL277,DL277))</f>
        <v>0</v>
      </c>
      <c r="BJ309" s="194">
        <f>SUMPRODUCT(CHOOSE({1,2,3,4},E244,E374,E439,E504),CHOOSE({1,2,3,4},DM277,DM277,DM277,DM277))</f>
        <v>0</v>
      </c>
      <c r="BK309" s="194">
        <f>SUMPRODUCT(CHOOSE({1,2,3,4},F244,F374,F439,F504),CHOOSE({1,2,3,4},DN277,DN277,DN277,DN277))</f>
        <v>0</v>
      </c>
      <c r="BL309" s="194">
        <f>SUMPRODUCT(CHOOSE({1,2,3,4},G244,G374,G439,G504),CHOOSE({1,2,3,4},DO277,DO277,DO277,DO277))</f>
        <v>0</v>
      </c>
      <c r="BM309" s="194">
        <f>SUMPRODUCT(CHOOSE({1,2,3,4},H244,H374,H439,H504),CHOOSE({1,2,3,4},DP277,DP277,DP277,DP277))</f>
        <v>0</v>
      </c>
      <c r="BN309" s="194">
        <f>SUMPRODUCT(CHOOSE({1,2,3,4},I244,I374,I439,I504),CHOOSE({1,2,3,4},DQ277,DQ277,DQ277,DQ277))</f>
        <v>0</v>
      </c>
      <c r="BO309" s="194">
        <f>SUMPRODUCT(CHOOSE({1,2,3,4},J244,J374,J439,J504),CHOOSE({1,2,3,4},DR277,DR277,DR277,DR277))</f>
        <v>0</v>
      </c>
      <c r="BP309" s="194">
        <f>SUMPRODUCT(CHOOSE({1,2,3,4},K244,K374,K439,K504),CHOOSE({1,2,3,4},DS277,DS277,DS277,DS277))</f>
        <v>0</v>
      </c>
      <c r="BQ309" s="194">
        <f>SUMPRODUCT(CHOOSE({1,2,3,4},L244,L374,L439,L504),CHOOSE({1,2,3,4},DT277,DT277,DT277,DT277))</f>
        <v>0</v>
      </c>
      <c r="BR309" s="194">
        <f>SUMPRODUCT(CHOOSE({1,2,3,4},M244,M374,M439,M504),CHOOSE({1,2,3,4},DU277,DU277,DU277,DU277))</f>
        <v>0</v>
      </c>
      <c r="BS309" s="194">
        <f>SUMPRODUCT(CHOOSE({1,2,3,4},N244,N374,N439,N504),CHOOSE({1,2,3,4},DV277,DV277,DV277,DV277))</f>
        <v>0</v>
      </c>
      <c r="BT309" s="194">
        <f>SUMPRODUCT(CHOOSE({1,2,3,4},O244,O374,O439,O504),CHOOSE({1,2,3,4},DW277,DW277,DW277,DW277))</f>
        <v>0</v>
      </c>
      <c r="BU309" s="194">
        <f>SUMPRODUCT(CHOOSE({1,2,3,4},P244,P374,P439,P504),CHOOSE({1,2,3,4},DX277,DX277,DX277,DX277))</f>
        <v>0</v>
      </c>
      <c r="BV309" s="194">
        <f>SUMPRODUCT(CHOOSE({1,2,3,4},Q244,Q374,Q439,Q504),CHOOSE({1,2,3,4},DY277,DY277,DY277,DY277))</f>
        <v>0</v>
      </c>
      <c r="BW309" s="194">
        <f>SUMPRODUCT(CHOOSE({1,2,3,4},R244,R374,R439,R504),CHOOSE({1,2,3,4},DZ277,DZ277,DZ277,DZ277))</f>
        <v>0</v>
      </c>
      <c r="BX309" s="194">
        <f>SUMPRODUCT(CHOOSE({1,2,3,4},S244,S374,S439,S504),CHOOSE({1,2,3,4},EA277,EA277,EA277,EA277))</f>
        <v>0</v>
      </c>
      <c r="BY309" s="194">
        <f>SUMPRODUCT(CHOOSE({1,2,3,4},T244,T374,T439,T504),CHOOSE({1,2,3,4},EB277,EB277,EB277,EB277))</f>
        <v>0</v>
      </c>
      <c r="BZ309" s="194">
        <f>SUMPRODUCT(CHOOSE({1,2,3,4},U244,U374,U439,U504),CHOOSE({1,2,3,4},EC277,EC277,EC277,EC277))</f>
        <v>0</v>
      </c>
      <c r="CA309" s="194">
        <f>SUMPRODUCT(CHOOSE({1,2,3,4},V244,V374,V439,V504),CHOOSE({1,2,3,4},ED277,ED277,ED277,ED277))</f>
        <v>0</v>
      </c>
      <c r="CB309" s="194">
        <f>SUMPRODUCT(CHOOSE({1,2,3,4},W244,W374,W439,W504),CHOOSE({1,2,3,4},EE277,EE277,EE277,EE277))</f>
        <v>0</v>
      </c>
      <c r="CC309" s="194">
        <f>SUMPRODUCT(CHOOSE({1,2,3,4},X244,X374,X439,X504),CHOOSE({1,2,3,4},EF277,EF277,EF277,EF277))</f>
        <v>0</v>
      </c>
      <c r="CD309" s="194">
        <f>SUMPRODUCT(CHOOSE({1,2,3,4},Y244,Y374,Y439,Y504),CHOOSE({1,2,3,4},EG277,EG277,EG277,EG277))</f>
        <v>0</v>
      </c>
      <c r="CE309" s="194">
        <f>SUMPRODUCT(CHOOSE({1,2,3,4},Z244,Z374,Z439,Z504),CHOOSE({1,2,3,4},EH277,EH277,EH277,EH277))</f>
        <v>0</v>
      </c>
      <c r="CF309" s="194">
        <f>SUMPRODUCT(CHOOSE({1,2,3,4},AA244,AA374,AA439,AA504),CHOOSE({1,2,3,4},EI277,EI277,EI277,EI277))</f>
        <v>0</v>
      </c>
      <c r="CG309" s="194">
        <f>SUMPRODUCT(CHOOSE({1,2,3,4},AB244,AB374,AB439,AB504),CHOOSE({1,2,3,4},EJ277,EJ277,EJ277,EJ277))</f>
        <v>0</v>
      </c>
    </row>
    <row r="310" spans="2:85" x14ac:dyDescent="0.3">
      <c r="B310" s="1">
        <v>9</v>
      </c>
      <c r="C310" s="1"/>
      <c r="D310" s="155"/>
      <c r="E310" s="155"/>
      <c r="F310" s="155"/>
      <c r="G310" s="155"/>
      <c r="H310" s="155"/>
      <c r="I310" s="155"/>
      <c r="J310" s="155"/>
      <c r="K310" s="155"/>
      <c r="L310" s="155">
        <f t="shared" ref="L310:AB310" si="298">(VLOOKUP(K85,CHDmort,$A$4,FALSE)-1)*K149*BP278</f>
        <v>0</v>
      </c>
      <c r="M310" s="155">
        <f t="shared" si="298"/>
        <v>0</v>
      </c>
      <c r="N310" s="155">
        <f t="shared" si="298"/>
        <v>0</v>
      </c>
      <c r="O310" s="155">
        <f t="shared" si="298"/>
        <v>0</v>
      </c>
      <c r="P310" s="155">
        <f t="shared" si="298"/>
        <v>0</v>
      </c>
      <c r="Q310" s="155">
        <f t="shared" si="298"/>
        <v>0</v>
      </c>
      <c r="R310" s="155">
        <f t="shared" si="298"/>
        <v>0</v>
      </c>
      <c r="S310" s="155">
        <f t="shared" si="298"/>
        <v>0</v>
      </c>
      <c r="T310" s="155">
        <f t="shared" si="298"/>
        <v>0</v>
      </c>
      <c r="U310" s="155">
        <f t="shared" si="298"/>
        <v>0</v>
      </c>
      <c r="V310" s="155">
        <f t="shared" si="298"/>
        <v>0</v>
      </c>
      <c r="W310" s="155">
        <f t="shared" si="298"/>
        <v>0</v>
      </c>
      <c r="X310" s="155">
        <f t="shared" si="298"/>
        <v>0</v>
      </c>
      <c r="Y310" s="155">
        <f t="shared" si="298"/>
        <v>0</v>
      </c>
      <c r="Z310" s="155">
        <f t="shared" si="298"/>
        <v>0</v>
      </c>
      <c r="AA310" s="155">
        <f t="shared" si="298"/>
        <v>0</v>
      </c>
      <c r="AB310" s="155">
        <f t="shared" si="298"/>
        <v>0</v>
      </c>
      <c r="AC310" s="156"/>
      <c r="AD310" s="156"/>
      <c r="AE310" s="156"/>
      <c r="AF310" s="156"/>
      <c r="AG310" s="170">
        <f t="shared" si="267"/>
        <v>0</v>
      </c>
      <c r="AH310" s="170">
        <f t="shared" si="268"/>
        <v>0</v>
      </c>
      <c r="AI310" s="170">
        <f t="shared" si="269"/>
        <v>0</v>
      </c>
      <c r="AJ310" s="170">
        <f t="shared" si="270"/>
        <v>0</v>
      </c>
      <c r="AK310" s="170">
        <f t="shared" si="271"/>
        <v>0</v>
      </c>
      <c r="AL310" s="170">
        <f t="shared" si="272"/>
        <v>0</v>
      </c>
      <c r="AM310" s="170">
        <f t="shared" si="273"/>
        <v>0</v>
      </c>
      <c r="AN310" s="170">
        <f t="shared" si="274"/>
        <v>0</v>
      </c>
      <c r="AO310" s="170">
        <f t="shared" si="275"/>
        <v>0</v>
      </c>
      <c r="AP310" s="170">
        <f t="shared" si="276"/>
        <v>0</v>
      </c>
      <c r="AQ310" s="170">
        <f t="shared" si="277"/>
        <v>0</v>
      </c>
      <c r="AR310" s="170">
        <f t="shared" si="278"/>
        <v>0</v>
      </c>
      <c r="AS310" s="170">
        <f t="shared" si="279"/>
        <v>0</v>
      </c>
      <c r="AT310" s="170">
        <f t="shared" si="280"/>
        <v>0</v>
      </c>
      <c r="AU310" s="170">
        <f t="shared" si="281"/>
        <v>0</v>
      </c>
      <c r="AV310" s="170">
        <f t="shared" si="282"/>
        <v>0</v>
      </c>
      <c r="AW310" s="170">
        <f t="shared" si="283"/>
        <v>0</v>
      </c>
      <c r="AX310" s="170">
        <f t="shared" si="284"/>
        <v>0</v>
      </c>
      <c r="AY310" s="170">
        <f t="shared" si="285"/>
        <v>0</v>
      </c>
      <c r="AZ310" s="170">
        <f t="shared" si="286"/>
        <v>0</v>
      </c>
      <c r="BA310" s="170">
        <f t="shared" si="287"/>
        <v>0</v>
      </c>
      <c r="BB310" s="170">
        <f t="shared" si="288"/>
        <v>0</v>
      </c>
      <c r="BC310" s="170">
        <f t="shared" si="289"/>
        <v>0</v>
      </c>
      <c r="BD310" s="170">
        <f t="shared" si="290"/>
        <v>0</v>
      </c>
      <c r="BE310" s="170">
        <f t="shared" si="291"/>
        <v>0</v>
      </c>
      <c r="BF310" s="67"/>
      <c r="BG310" s="67"/>
      <c r="BH310" s="180"/>
      <c r="BI310" s="194">
        <f>SUMPRODUCT(CHOOSE({1,2,3,4},D245,D375,D440,D505),CHOOSE({1,2,3,4},DL278,DL278,DL278,DL278))</f>
        <v>0</v>
      </c>
      <c r="BJ310" s="194">
        <f>SUMPRODUCT(CHOOSE({1,2,3,4},E245,E375,E440,E505),CHOOSE({1,2,3,4},DM278,DM278,DM278,DM278))</f>
        <v>0</v>
      </c>
      <c r="BK310" s="194">
        <f>SUMPRODUCT(CHOOSE({1,2,3,4},F245,F375,F440,F505),CHOOSE({1,2,3,4},DN278,DN278,DN278,DN278))</f>
        <v>0</v>
      </c>
      <c r="BL310" s="194">
        <f>SUMPRODUCT(CHOOSE({1,2,3,4},G245,G375,G440,G505),CHOOSE({1,2,3,4},DO278,DO278,DO278,DO278))</f>
        <v>0</v>
      </c>
      <c r="BM310" s="194">
        <f>SUMPRODUCT(CHOOSE({1,2,3,4},H245,H375,H440,H505),CHOOSE({1,2,3,4},DP278,DP278,DP278,DP278))</f>
        <v>0</v>
      </c>
      <c r="BN310" s="194">
        <f>SUMPRODUCT(CHOOSE({1,2,3,4},I245,I375,I440,I505),CHOOSE({1,2,3,4},DQ278,DQ278,DQ278,DQ278))</f>
        <v>0</v>
      </c>
      <c r="BO310" s="194">
        <f>SUMPRODUCT(CHOOSE({1,2,3,4},J245,J375,J440,J505),CHOOSE({1,2,3,4},DR278,DR278,DR278,DR278))</f>
        <v>0</v>
      </c>
      <c r="BP310" s="194">
        <f>SUMPRODUCT(CHOOSE({1,2,3,4},K245,K375,K440,K505),CHOOSE({1,2,3,4},DS278,DS278,DS278,DS278))</f>
        <v>0</v>
      </c>
      <c r="BQ310" s="194">
        <f>SUMPRODUCT(CHOOSE({1,2,3,4},L245,L375,L440,L505),CHOOSE({1,2,3,4},DT278,DT278,DT278,DT278))</f>
        <v>0</v>
      </c>
      <c r="BR310" s="194">
        <f>SUMPRODUCT(CHOOSE({1,2,3,4},M245,M375,M440,M505),CHOOSE({1,2,3,4},DU278,DU278,DU278,DU278))</f>
        <v>0</v>
      </c>
      <c r="BS310" s="194">
        <f>SUMPRODUCT(CHOOSE({1,2,3,4},N245,N375,N440,N505),CHOOSE({1,2,3,4},DV278,DV278,DV278,DV278))</f>
        <v>0</v>
      </c>
      <c r="BT310" s="194">
        <f>SUMPRODUCT(CHOOSE({1,2,3,4},O245,O375,O440,O505),CHOOSE({1,2,3,4},DW278,DW278,DW278,DW278))</f>
        <v>0</v>
      </c>
      <c r="BU310" s="194">
        <f>SUMPRODUCT(CHOOSE({1,2,3,4},P245,P375,P440,P505),CHOOSE({1,2,3,4},DX278,DX278,DX278,DX278))</f>
        <v>0</v>
      </c>
      <c r="BV310" s="194">
        <f>SUMPRODUCT(CHOOSE({1,2,3,4},Q245,Q375,Q440,Q505),CHOOSE({1,2,3,4},DY278,DY278,DY278,DY278))</f>
        <v>0</v>
      </c>
      <c r="BW310" s="194">
        <f>SUMPRODUCT(CHOOSE({1,2,3,4},R245,R375,R440,R505),CHOOSE({1,2,3,4},DZ278,DZ278,DZ278,DZ278))</f>
        <v>0</v>
      </c>
      <c r="BX310" s="194">
        <f>SUMPRODUCT(CHOOSE({1,2,3,4},S245,S375,S440,S505),CHOOSE({1,2,3,4},EA278,EA278,EA278,EA278))</f>
        <v>0</v>
      </c>
      <c r="BY310" s="194">
        <f>SUMPRODUCT(CHOOSE({1,2,3,4},T245,T375,T440,T505),CHOOSE({1,2,3,4},EB278,EB278,EB278,EB278))</f>
        <v>0</v>
      </c>
      <c r="BZ310" s="194">
        <f>SUMPRODUCT(CHOOSE({1,2,3,4},U245,U375,U440,U505),CHOOSE({1,2,3,4},EC278,EC278,EC278,EC278))</f>
        <v>0</v>
      </c>
      <c r="CA310" s="194">
        <f>SUMPRODUCT(CHOOSE({1,2,3,4},V245,V375,V440,V505),CHOOSE({1,2,3,4},ED278,ED278,ED278,ED278))</f>
        <v>0</v>
      </c>
      <c r="CB310" s="194">
        <f>SUMPRODUCT(CHOOSE({1,2,3,4},W245,W375,W440,W505),CHOOSE({1,2,3,4},EE278,EE278,EE278,EE278))</f>
        <v>0</v>
      </c>
      <c r="CC310" s="194">
        <f>SUMPRODUCT(CHOOSE({1,2,3,4},X245,X375,X440,X505),CHOOSE({1,2,3,4},EF278,EF278,EF278,EF278))</f>
        <v>0</v>
      </c>
      <c r="CD310" s="194">
        <f>SUMPRODUCT(CHOOSE({1,2,3,4},Y245,Y375,Y440,Y505),CHOOSE({1,2,3,4},EG278,EG278,EG278,EG278))</f>
        <v>0</v>
      </c>
      <c r="CE310" s="194">
        <f>SUMPRODUCT(CHOOSE({1,2,3,4},Z245,Z375,Z440,Z505),CHOOSE({1,2,3,4},EH278,EH278,EH278,EH278))</f>
        <v>0</v>
      </c>
      <c r="CF310" s="194">
        <f>SUMPRODUCT(CHOOSE({1,2,3,4},AA245,AA375,AA440,AA505),CHOOSE({1,2,3,4},EI278,EI278,EI278,EI278))</f>
        <v>0</v>
      </c>
      <c r="CG310" s="194">
        <f>SUMPRODUCT(CHOOSE({1,2,3,4},AB245,AB375,AB440,AB505),CHOOSE({1,2,3,4},EJ278,EJ278,EJ278,EJ278))</f>
        <v>0</v>
      </c>
    </row>
    <row r="311" spans="2:85" x14ac:dyDescent="0.3">
      <c r="B311" s="1">
        <v>10</v>
      </c>
      <c r="C311" s="1"/>
      <c r="D311" s="155"/>
      <c r="E311" s="155"/>
      <c r="F311" s="155"/>
      <c r="G311" s="155"/>
      <c r="H311" s="155"/>
      <c r="I311" s="155"/>
      <c r="J311" s="155"/>
      <c r="K311" s="155"/>
      <c r="L311" s="155"/>
      <c r="M311" s="155">
        <f t="shared" ref="M311:AB311" si="299">(VLOOKUP(L86,CHDmort,$A$4,FALSE)-1)*L150*BQ279</f>
        <v>0</v>
      </c>
      <c r="N311" s="155">
        <f t="shared" si="299"/>
        <v>0</v>
      </c>
      <c r="O311" s="155">
        <f t="shared" si="299"/>
        <v>0</v>
      </c>
      <c r="P311" s="155">
        <f t="shared" si="299"/>
        <v>0</v>
      </c>
      <c r="Q311" s="155">
        <f t="shared" si="299"/>
        <v>0</v>
      </c>
      <c r="R311" s="155">
        <f t="shared" si="299"/>
        <v>0</v>
      </c>
      <c r="S311" s="155">
        <f t="shared" si="299"/>
        <v>0</v>
      </c>
      <c r="T311" s="155">
        <f t="shared" si="299"/>
        <v>0</v>
      </c>
      <c r="U311" s="155">
        <f t="shared" si="299"/>
        <v>0</v>
      </c>
      <c r="V311" s="155">
        <f t="shared" si="299"/>
        <v>0</v>
      </c>
      <c r="W311" s="155">
        <f t="shared" si="299"/>
        <v>0</v>
      </c>
      <c r="X311" s="155">
        <f t="shared" si="299"/>
        <v>0</v>
      </c>
      <c r="Y311" s="155">
        <f t="shared" si="299"/>
        <v>0</v>
      </c>
      <c r="Z311" s="155">
        <f t="shared" si="299"/>
        <v>0</v>
      </c>
      <c r="AA311" s="155">
        <f t="shared" si="299"/>
        <v>0</v>
      </c>
      <c r="AB311" s="155">
        <f t="shared" si="299"/>
        <v>0</v>
      </c>
      <c r="AC311" s="156"/>
      <c r="AD311" s="156"/>
      <c r="AE311" s="156"/>
      <c r="AF311" s="156"/>
      <c r="AG311" s="170">
        <f t="shared" si="267"/>
        <v>0</v>
      </c>
      <c r="AH311" s="170">
        <f t="shared" si="268"/>
        <v>0</v>
      </c>
      <c r="AI311" s="170">
        <f t="shared" si="269"/>
        <v>0</v>
      </c>
      <c r="AJ311" s="170">
        <f t="shared" si="270"/>
        <v>0</v>
      </c>
      <c r="AK311" s="170">
        <f t="shared" si="271"/>
        <v>0</v>
      </c>
      <c r="AL311" s="170">
        <f t="shared" si="272"/>
        <v>0</v>
      </c>
      <c r="AM311" s="170">
        <f t="shared" si="273"/>
        <v>0</v>
      </c>
      <c r="AN311" s="170">
        <f t="shared" si="274"/>
        <v>0</v>
      </c>
      <c r="AO311" s="170">
        <f t="shared" si="275"/>
        <v>0</v>
      </c>
      <c r="AP311" s="170">
        <f t="shared" si="276"/>
        <v>0</v>
      </c>
      <c r="AQ311" s="170">
        <f t="shared" si="277"/>
        <v>0</v>
      </c>
      <c r="AR311" s="170">
        <f t="shared" si="278"/>
        <v>0</v>
      </c>
      <c r="AS311" s="170">
        <f t="shared" si="279"/>
        <v>0</v>
      </c>
      <c r="AT311" s="170">
        <f t="shared" si="280"/>
        <v>0</v>
      </c>
      <c r="AU311" s="170">
        <f t="shared" si="281"/>
        <v>0</v>
      </c>
      <c r="AV311" s="170">
        <f t="shared" si="282"/>
        <v>0</v>
      </c>
      <c r="AW311" s="170">
        <f t="shared" si="283"/>
        <v>0</v>
      </c>
      <c r="AX311" s="170">
        <f t="shared" si="284"/>
        <v>0</v>
      </c>
      <c r="AY311" s="170">
        <f t="shared" si="285"/>
        <v>0</v>
      </c>
      <c r="AZ311" s="170">
        <f t="shared" si="286"/>
        <v>0</v>
      </c>
      <c r="BA311" s="170">
        <f t="shared" si="287"/>
        <v>0</v>
      </c>
      <c r="BB311" s="170">
        <f t="shared" si="288"/>
        <v>0</v>
      </c>
      <c r="BC311" s="170">
        <f t="shared" si="289"/>
        <v>0</v>
      </c>
      <c r="BD311" s="170">
        <f t="shared" si="290"/>
        <v>0</v>
      </c>
      <c r="BE311" s="170">
        <f t="shared" si="291"/>
        <v>0</v>
      </c>
      <c r="BF311" s="67"/>
      <c r="BG311" s="67"/>
      <c r="BH311" s="180"/>
      <c r="BI311" s="194">
        <f>SUMPRODUCT(CHOOSE({1,2,3,4},D246,D376,D441,D506),CHOOSE({1,2,3,4},DL279,DL279,DL279,DL279))</f>
        <v>0</v>
      </c>
      <c r="BJ311" s="194">
        <f>SUMPRODUCT(CHOOSE({1,2,3,4},E246,E376,E441,E506),CHOOSE({1,2,3,4},DM279,DM279,DM279,DM279))</f>
        <v>0</v>
      </c>
      <c r="BK311" s="194">
        <f>SUMPRODUCT(CHOOSE({1,2,3,4},F246,F376,F441,F506),CHOOSE({1,2,3,4},DN279,DN279,DN279,DN279))</f>
        <v>0</v>
      </c>
      <c r="BL311" s="194">
        <f>SUMPRODUCT(CHOOSE({1,2,3,4},G246,G376,G441,G506),CHOOSE({1,2,3,4},DO279,DO279,DO279,DO279))</f>
        <v>0</v>
      </c>
      <c r="BM311" s="194">
        <f>SUMPRODUCT(CHOOSE({1,2,3,4},H246,H376,H441,H506),CHOOSE({1,2,3,4},DP279,DP279,DP279,DP279))</f>
        <v>0</v>
      </c>
      <c r="BN311" s="194">
        <f>SUMPRODUCT(CHOOSE({1,2,3,4},I246,I376,I441,I506),CHOOSE({1,2,3,4},DQ279,DQ279,DQ279,DQ279))</f>
        <v>0</v>
      </c>
      <c r="BO311" s="194">
        <f>SUMPRODUCT(CHOOSE({1,2,3,4},J246,J376,J441,J506),CHOOSE({1,2,3,4},DR279,DR279,DR279,DR279))</f>
        <v>0</v>
      </c>
      <c r="BP311" s="194">
        <f>SUMPRODUCT(CHOOSE({1,2,3,4},K246,K376,K441,K506),CHOOSE({1,2,3,4},DS279,DS279,DS279,DS279))</f>
        <v>0</v>
      </c>
      <c r="BQ311" s="194">
        <f>SUMPRODUCT(CHOOSE({1,2,3,4},L246,L376,L441,L506),CHOOSE({1,2,3,4},DT279,DT279,DT279,DT279))</f>
        <v>0</v>
      </c>
      <c r="BR311" s="194">
        <f>SUMPRODUCT(CHOOSE({1,2,3,4},M246,M376,M441,M506),CHOOSE({1,2,3,4},DU279,DU279,DU279,DU279))</f>
        <v>0</v>
      </c>
      <c r="BS311" s="194">
        <f>SUMPRODUCT(CHOOSE({1,2,3,4},N246,N376,N441,N506),CHOOSE({1,2,3,4},DV279,DV279,DV279,DV279))</f>
        <v>0</v>
      </c>
      <c r="BT311" s="194">
        <f>SUMPRODUCT(CHOOSE({1,2,3,4},O246,O376,O441,O506),CHOOSE({1,2,3,4},DW279,DW279,DW279,DW279))</f>
        <v>0</v>
      </c>
      <c r="BU311" s="194">
        <f>SUMPRODUCT(CHOOSE({1,2,3,4},P246,P376,P441,P506),CHOOSE({1,2,3,4},DX279,DX279,DX279,DX279))</f>
        <v>0</v>
      </c>
      <c r="BV311" s="194">
        <f>SUMPRODUCT(CHOOSE({1,2,3,4},Q246,Q376,Q441,Q506),CHOOSE({1,2,3,4},DY279,DY279,DY279,DY279))</f>
        <v>0</v>
      </c>
      <c r="BW311" s="194">
        <f>SUMPRODUCT(CHOOSE({1,2,3,4},R246,R376,R441,R506),CHOOSE({1,2,3,4},DZ279,DZ279,DZ279,DZ279))</f>
        <v>0</v>
      </c>
      <c r="BX311" s="194">
        <f>SUMPRODUCT(CHOOSE({1,2,3,4},S246,S376,S441,S506),CHOOSE({1,2,3,4},EA279,EA279,EA279,EA279))</f>
        <v>0</v>
      </c>
      <c r="BY311" s="194">
        <f>SUMPRODUCT(CHOOSE({1,2,3,4},T246,T376,T441,T506),CHOOSE({1,2,3,4},EB279,EB279,EB279,EB279))</f>
        <v>0</v>
      </c>
      <c r="BZ311" s="194">
        <f>SUMPRODUCT(CHOOSE({1,2,3,4},U246,U376,U441,U506),CHOOSE({1,2,3,4},EC279,EC279,EC279,EC279))</f>
        <v>0</v>
      </c>
      <c r="CA311" s="194">
        <f>SUMPRODUCT(CHOOSE({1,2,3,4},V246,V376,V441,V506),CHOOSE({1,2,3,4},ED279,ED279,ED279,ED279))</f>
        <v>0</v>
      </c>
      <c r="CB311" s="194">
        <f>SUMPRODUCT(CHOOSE({1,2,3,4},W246,W376,W441,W506),CHOOSE({1,2,3,4},EE279,EE279,EE279,EE279))</f>
        <v>0</v>
      </c>
      <c r="CC311" s="194">
        <f>SUMPRODUCT(CHOOSE({1,2,3,4},X246,X376,X441,X506),CHOOSE({1,2,3,4},EF279,EF279,EF279,EF279))</f>
        <v>0</v>
      </c>
      <c r="CD311" s="194">
        <f>SUMPRODUCT(CHOOSE({1,2,3,4},Y246,Y376,Y441,Y506),CHOOSE({1,2,3,4},EG279,EG279,EG279,EG279))</f>
        <v>0</v>
      </c>
      <c r="CE311" s="194">
        <f>SUMPRODUCT(CHOOSE({1,2,3,4},Z246,Z376,Z441,Z506),CHOOSE({1,2,3,4},EH279,EH279,EH279,EH279))</f>
        <v>0</v>
      </c>
      <c r="CF311" s="194">
        <f>SUMPRODUCT(CHOOSE({1,2,3,4},AA246,AA376,AA441,AA506),CHOOSE({1,2,3,4},EI279,EI279,EI279,EI279))</f>
        <v>0</v>
      </c>
      <c r="CG311" s="194">
        <f>SUMPRODUCT(CHOOSE({1,2,3,4},AB246,AB376,AB441,AB506),CHOOSE({1,2,3,4},EJ279,EJ279,EJ279,EJ279))</f>
        <v>0</v>
      </c>
    </row>
    <row r="312" spans="2:85" x14ac:dyDescent="0.3">
      <c r="B312" s="1">
        <v>11</v>
      </c>
      <c r="C312" s="1"/>
      <c r="D312" s="155"/>
      <c r="E312" s="155"/>
      <c r="F312" s="155"/>
      <c r="G312" s="155"/>
      <c r="H312" s="155"/>
      <c r="I312" s="155"/>
      <c r="J312" s="155"/>
      <c r="K312" s="155"/>
      <c r="L312" s="155"/>
      <c r="M312" s="155"/>
      <c r="N312" s="155">
        <f t="shared" ref="N312:AB312" si="300">(VLOOKUP(M87,CHDmort,$A$4,FALSE)-1)*M151*BR280</f>
        <v>0</v>
      </c>
      <c r="O312" s="155">
        <f t="shared" si="300"/>
        <v>0</v>
      </c>
      <c r="P312" s="155">
        <f t="shared" si="300"/>
        <v>0</v>
      </c>
      <c r="Q312" s="155">
        <f t="shared" si="300"/>
        <v>0</v>
      </c>
      <c r="R312" s="155">
        <f t="shared" si="300"/>
        <v>0</v>
      </c>
      <c r="S312" s="155">
        <f t="shared" si="300"/>
        <v>0</v>
      </c>
      <c r="T312" s="155">
        <f t="shared" si="300"/>
        <v>0</v>
      </c>
      <c r="U312" s="155">
        <f t="shared" si="300"/>
        <v>0</v>
      </c>
      <c r="V312" s="155">
        <f t="shared" si="300"/>
        <v>0</v>
      </c>
      <c r="W312" s="155">
        <f t="shared" si="300"/>
        <v>0</v>
      </c>
      <c r="X312" s="155">
        <f t="shared" si="300"/>
        <v>0</v>
      </c>
      <c r="Y312" s="155">
        <f t="shared" si="300"/>
        <v>0</v>
      </c>
      <c r="Z312" s="155">
        <f t="shared" si="300"/>
        <v>0</v>
      </c>
      <c r="AA312" s="155">
        <f t="shared" si="300"/>
        <v>0</v>
      </c>
      <c r="AB312" s="155">
        <f t="shared" si="300"/>
        <v>0</v>
      </c>
      <c r="AC312" s="156"/>
      <c r="AD312" s="156"/>
      <c r="AE312" s="156"/>
      <c r="AF312" s="156"/>
      <c r="AG312" s="170">
        <f t="shared" si="267"/>
        <v>0</v>
      </c>
      <c r="AH312" s="170">
        <f t="shared" si="268"/>
        <v>0</v>
      </c>
      <c r="AI312" s="170">
        <f t="shared" si="269"/>
        <v>0</v>
      </c>
      <c r="AJ312" s="170">
        <f t="shared" si="270"/>
        <v>0</v>
      </c>
      <c r="AK312" s="170">
        <f t="shared" si="271"/>
        <v>0</v>
      </c>
      <c r="AL312" s="170">
        <f t="shared" si="272"/>
        <v>0</v>
      </c>
      <c r="AM312" s="170">
        <f t="shared" si="273"/>
        <v>0</v>
      </c>
      <c r="AN312" s="170">
        <f t="shared" si="274"/>
        <v>0</v>
      </c>
      <c r="AO312" s="170">
        <f t="shared" si="275"/>
        <v>0</v>
      </c>
      <c r="AP312" s="170">
        <f t="shared" si="276"/>
        <v>0</v>
      </c>
      <c r="AQ312" s="170">
        <f t="shared" si="277"/>
        <v>0</v>
      </c>
      <c r="AR312" s="170">
        <f t="shared" si="278"/>
        <v>0</v>
      </c>
      <c r="AS312" s="170">
        <f t="shared" si="279"/>
        <v>0</v>
      </c>
      <c r="AT312" s="170">
        <f t="shared" si="280"/>
        <v>0</v>
      </c>
      <c r="AU312" s="170">
        <f t="shared" si="281"/>
        <v>0</v>
      </c>
      <c r="AV312" s="170">
        <f t="shared" si="282"/>
        <v>0</v>
      </c>
      <c r="AW312" s="170">
        <f t="shared" si="283"/>
        <v>0</v>
      </c>
      <c r="AX312" s="170">
        <f t="shared" si="284"/>
        <v>0</v>
      </c>
      <c r="AY312" s="170">
        <f t="shared" si="285"/>
        <v>0</v>
      </c>
      <c r="AZ312" s="170">
        <f t="shared" si="286"/>
        <v>0</v>
      </c>
      <c r="BA312" s="170">
        <f t="shared" si="287"/>
        <v>0</v>
      </c>
      <c r="BB312" s="170">
        <f t="shared" si="288"/>
        <v>0</v>
      </c>
      <c r="BC312" s="170">
        <f t="shared" si="289"/>
        <v>0</v>
      </c>
      <c r="BD312" s="170">
        <f t="shared" si="290"/>
        <v>0</v>
      </c>
      <c r="BE312" s="170">
        <f t="shared" si="291"/>
        <v>0</v>
      </c>
      <c r="BF312" s="67"/>
      <c r="BG312" s="67"/>
      <c r="BH312" s="180"/>
      <c r="BI312" s="194">
        <f>SUMPRODUCT(CHOOSE({1,2,3,4},D247,D377,D442,D507),CHOOSE({1,2,3,4},DL280,DL280,DL280,DL280))</f>
        <v>0</v>
      </c>
      <c r="BJ312" s="194">
        <f>SUMPRODUCT(CHOOSE({1,2,3,4},E247,E377,E442,E507),CHOOSE({1,2,3,4},DM280,DM280,DM280,DM280))</f>
        <v>0</v>
      </c>
      <c r="BK312" s="194">
        <f>SUMPRODUCT(CHOOSE({1,2,3,4},F247,F377,F442,F507),CHOOSE({1,2,3,4},DN280,DN280,DN280,DN280))</f>
        <v>0</v>
      </c>
      <c r="BL312" s="194">
        <f>SUMPRODUCT(CHOOSE({1,2,3,4},G247,G377,G442,G507),CHOOSE({1,2,3,4},DO280,DO280,DO280,DO280))</f>
        <v>0</v>
      </c>
      <c r="BM312" s="194">
        <f>SUMPRODUCT(CHOOSE({1,2,3,4},H247,H377,H442,H507),CHOOSE({1,2,3,4},DP280,DP280,DP280,DP280))</f>
        <v>0</v>
      </c>
      <c r="BN312" s="194">
        <f>SUMPRODUCT(CHOOSE({1,2,3,4},I247,I377,I442,I507),CHOOSE({1,2,3,4},DQ280,DQ280,DQ280,DQ280))</f>
        <v>0</v>
      </c>
      <c r="BO312" s="194">
        <f>SUMPRODUCT(CHOOSE({1,2,3,4},J247,J377,J442,J507),CHOOSE({1,2,3,4},DR280,DR280,DR280,DR280))</f>
        <v>0</v>
      </c>
      <c r="BP312" s="194">
        <f>SUMPRODUCT(CHOOSE({1,2,3,4},K247,K377,K442,K507),CHOOSE({1,2,3,4},DS280,DS280,DS280,DS280))</f>
        <v>0</v>
      </c>
      <c r="BQ312" s="194">
        <f>SUMPRODUCT(CHOOSE({1,2,3,4},L247,L377,L442,L507),CHOOSE({1,2,3,4},DT280,DT280,DT280,DT280))</f>
        <v>0</v>
      </c>
      <c r="BR312" s="194">
        <f>SUMPRODUCT(CHOOSE({1,2,3,4},M247,M377,M442,M507),CHOOSE({1,2,3,4},DU280,DU280,DU280,DU280))</f>
        <v>0</v>
      </c>
      <c r="BS312" s="194">
        <f>SUMPRODUCT(CHOOSE({1,2,3,4},N247,N377,N442,N507),CHOOSE({1,2,3,4},DV280,DV280,DV280,DV280))</f>
        <v>0</v>
      </c>
      <c r="BT312" s="194">
        <f>SUMPRODUCT(CHOOSE({1,2,3,4},O247,O377,O442,O507),CHOOSE({1,2,3,4},DW280,DW280,DW280,DW280))</f>
        <v>0</v>
      </c>
      <c r="BU312" s="194">
        <f>SUMPRODUCT(CHOOSE({1,2,3,4},P247,P377,P442,P507),CHOOSE({1,2,3,4},DX280,DX280,DX280,DX280))</f>
        <v>0</v>
      </c>
      <c r="BV312" s="194">
        <f>SUMPRODUCT(CHOOSE({1,2,3,4},Q247,Q377,Q442,Q507),CHOOSE({1,2,3,4},DY280,DY280,DY280,DY280))</f>
        <v>0</v>
      </c>
      <c r="BW312" s="194">
        <f>SUMPRODUCT(CHOOSE({1,2,3,4},R247,R377,R442,R507),CHOOSE({1,2,3,4},DZ280,DZ280,DZ280,DZ280))</f>
        <v>0</v>
      </c>
      <c r="BX312" s="194">
        <f>SUMPRODUCT(CHOOSE({1,2,3,4},S247,S377,S442,S507),CHOOSE({1,2,3,4},EA280,EA280,EA280,EA280))</f>
        <v>0</v>
      </c>
      <c r="BY312" s="194">
        <f>SUMPRODUCT(CHOOSE({1,2,3,4},T247,T377,T442,T507),CHOOSE({1,2,3,4},EB280,EB280,EB280,EB280))</f>
        <v>0</v>
      </c>
      <c r="BZ312" s="194">
        <f>SUMPRODUCT(CHOOSE({1,2,3,4},U247,U377,U442,U507),CHOOSE({1,2,3,4},EC280,EC280,EC280,EC280))</f>
        <v>0</v>
      </c>
      <c r="CA312" s="194">
        <f>SUMPRODUCT(CHOOSE({1,2,3,4},V247,V377,V442,V507),CHOOSE({1,2,3,4},ED280,ED280,ED280,ED280))</f>
        <v>0</v>
      </c>
      <c r="CB312" s="194">
        <f>SUMPRODUCT(CHOOSE({1,2,3,4},W247,W377,W442,W507),CHOOSE({1,2,3,4},EE280,EE280,EE280,EE280))</f>
        <v>0</v>
      </c>
      <c r="CC312" s="194">
        <f>SUMPRODUCT(CHOOSE({1,2,3,4},X247,X377,X442,X507),CHOOSE({1,2,3,4},EF280,EF280,EF280,EF280))</f>
        <v>0</v>
      </c>
      <c r="CD312" s="194">
        <f>SUMPRODUCT(CHOOSE({1,2,3,4},Y247,Y377,Y442,Y507),CHOOSE({1,2,3,4},EG280,EG280,EG280,EG280))</f>
        <v>0</v>
      </c>
      <c r="CE312" s="194">
        <f>SUMPRODUCT(CHOOSE({1,2,3,4},Z247,Z377,Z442,Z507),CHOOSE({1,2,3,4},EH280,EH280,EH280,EH280))</f>
        <v>0</v>
      </c>
      <c r="CF312" s="194">
        <f>SUMPRODUCT(CHOOSE({1,2,3,4},AA247,AA377,AA442,AA507),CHOOSE({1,2,3,4},EI280,EI280,EI280,EI280))</f>
        <v>0</v>
      </c>
      <c r="CG312" s="194">
        <f>SUMPRODUCT(CHOOSE({1,2,3,4},AB247,AB377,AB442,AB507),CHOOSE({1,2,3,4},EJ280,EJ280,EJ280,EJ280))</f>
        <v>0</v>
      </c>
    </row>
    <row r="313" spans="2:85" x14ac:dyDescent="0.3">
      <c r="B313" s="1">
        <v>12</v>
      </c>
      <c r="C313" s="1"/>
      <c r="D313" s="155"/>
      <c r="E313" s="155"/>
      <c r="F313" s="155"/>
      <c r="G313" s="155"/>
      <c r="H313" s="155"/>
      <c r="I313" s="155"/>
      <c r="J313" s="155"/>
      <c r="K313" s="155"/>
      <c r="L313" s="155"/>
      <c r="M313" s="155"/>
      <c r="N313" s="155"/>
      <c r="O313" s="155">
        <f t="shared" ref="O313:AB313" si="301">(VLOOKUP(N88,CHDmort,$A$4,FALSE)-1)*N152*BS281</f>
        <v>0</v>
      </c>
      <c r="P313" s="155">
        <f t="shared" si="301"/>
        <v>0</v>
      </c>
      <c r="Q313" s="155">
        <f t="shared" si="301"/>
        <v>0</v>
      </c>
      <c r="R313" s="155">
        <f t="shared" si="301"/>
        <v>0</v>
      </c>
      <c r="S313" s="155">
        <f t="shared" si="301"/>
        <v>0</v>
      </c>
      <c r="T313" s="155">
        <f t="shared" si="301"/>
        <v>0</v>
      </c>
      <c r="U313" s="155">
        <f t="shared" si="301"/>
        <v>0</v>
      </c>
      <c r="V313" s="155">
        <f t="shared" si="301"/>
        <v>0</v>
      </c>
      <c r="W313" s="155">
        <f t="shared" si="301"/>
        <v>0</v>
      </c>
      <c r="X313" s="155">
        <f t="shared" si="301"/>
        <v>0</v>
      </c>
      <c r="Y313" s="155">
        <f t="shared" si="301"/>
        <v>0</v>
      </c>
      <c r="Z313" s="155">
        <f t="shared" si="301"/>
        <v>0</v>
      </c>
      <c r="AA313" s="155">
        <f t="shared" si="301"/>
        <v>0</v>
      </c>
      <c r="AB313" s="155">
        <f t="shared" si="301"/>
        <v>0</v>
      </c>
      <c r="AC313" s="156"/>
      <c r="AD313" s="156"/>
      <c r="AE313" s="156"/>
      <c r="AF313" s="156"/>
      <c r="AG313" s="170">
        <f t="shared" si="267"/>
        <v>0</v>
      </c>
      <c r="AH313" s="170">
        <f t="shared" si="268"/>
        <v>0</v>
      </c>
      <c r="AI313" s="170">
        <f t="shared" si="269"/>
        <v>0</v>
      </c>
      <c r="AJ313" s="170">
        <f t="shared" si="270"/>
        <v>0</v>
      </c>
      <c r="AK313" s="170">
        <f t="shared" si="271"/>
        <v>0</v>
      </c>
      <c r="AL313" s="170">
        <f t="shared" si="272"/>
        <v>0</v>
      </c>
      <c r="AM313" s="170">
        <f t="shared" si="273"/>
        <v>0</v>
      </c>
      <c r="AN313" s="170">
        <f t="shared" si="274"/>
        <v>0</v>
      </c>
      <c r="AO313" s="170">
        <f t="shared" si="275"/>
        <v>0</v>
      </c>
      <c r="AP313" s="170">
        <f t="shared" si="276"/>
        <v>0</v>
      </c>
      <c r="AQ313" s="170">
        <f t="shared" si="277"/>
        <v>0</v>
      </c>
      <c r="AR313" s="170">
        <f t="shared" si="278"/>
        <v>0</v>
      </c>
      <c r="AS313" s="170">
        <f t="shared" si="279"/>
        <v>0</v>
      </c>
      <c r="AT313" s="170">
        <f t="shared" si="280"/>
        <v>0</v>
      </c>
      <c r="AU313" s="170">
        <f t="shared" si="281"/>
        <v>0</v>
      </c>
      <c r="AV313" s="170">
        <f t="shared" si="282"/>
        <v>0</v>
      </c>
      <c r="AW313" s="170">
        <f t="shared" si="283"/>
        <v>0</v>
      </c>
      <c r="AX313" s="170">
        <f t="shared" si="284"/>
        <v>0</v>
      </c>
      <c r="AY313" s="170">
        <f t="shared" si="285"/>
        <v>0</v>
      </c>
      <c r="AZ313" s="170">
        <f t="shared" si="286"/>
        <v>0</v>
      </c>
      <c r="BA313" s="170">
        <f t="shared" si="287"/>
        <v>0</v>
      </c>
      <c r="BB313" s="170">
        <f t="shared" si="288"/>
        <v>0</v>
      </c>
      <c r="BC313" s="170">
        <f t="shared" si="289"/>
        <v>0</v>
      </c>
      <c r="BD313" s="170">
        <f t="shared" si="290"/>
        <v>0</v>
      </c>
      <c r="BE313" s="170">
        <f t="shared" si="291"/>
        <v>0</v>
      </c>
      <c r="BF313" s="67"/>
      <c r="BG313" s="67"/>
      <c r="BH313" s="52"/>
      <c r="BI313" s="194">
        <f>SUMPRODUCT(CHOOSE({1,2,3,4},D248,D378,D443,D508),CHOOSE({1,2,3,4},DL281,DL281,DL281,DL281))</f>
        <v>0</v>
      </c>
      <c r="BJ313" s="194">
        <f>SUMPRODUCT(CHOOSE({1,2,3,4},E248,E378,E443,E508),CHOOSE({1,2,3,4},DM281,DM281,DM281,DM281))</f>
        <v>0</v>
      </c>
      <c r="BK313" s="194">
        <f>SUMPRODUCT(CHOOSE({1,2,3,4},F248,F378,F443,F508),CHOOSE({1,2,3,4},DN281,DN281,DN281,DN281))</f>
        <v>0</v>
      </c>
      <c r="BL313" s="194">
        <f>SUMPRODUCT(CHOOSE({1,2,3,4},G248,G378,G443,G508),CHOOSE({1,2,3,4},DO281,DO281,DO281,DO281))</f>
        <v>0</v>
      </c>
      <c r="BM313" s="194">
        <f>SUMPRODUCT(CHOOSE({1,2,3,4},H248,H378,H443,H508),CHOOSE({1,2,3,4},DP281,DP281,DP281,DP281))</f>
        <v>0</v>
      </c>
      <c r="BN313" s="194">
        <f>SUMPRODUCT(CHOOSE({1,2,3,4},I248,I378,I443,I508),CHOOSE({1,2,3,4},DQ281,DQ281,DQ281,DQ281))</f>
        <v>0</v>
      </c>
      <c r="BO313" s="194">
        <f>SUMPRODUCT(CHOOSE({1,2,3,4},J248,J378,J443,J508),CHOOSE({1,2,3,4},DR281,DR281,DR281,DR281))</f>
        <v>0</v>
      </c>
      <c r="BP313" s="194">
        <f>SUMPRODUCT(CHOOSE({1,2,3,4},K248,K378,K443,K508),CHOOSE({1,2,3,4},DS281,DS281,DS281,DS281))</f>
        <v>0</v>
      </c>
      <c r="BQ313" s="194">
        <f>SUMPRODUCT(CHOOSE({1,2,3,4},L248,L378,L443,L508),CHOOSE({1,2,3,4},DT281,DT281,DT281,DT281))</f>
        <v>0</v>
      </c>
      <c r="BR313" s="194">
        <f>SUMPRODUCT(CHOOSE({1,2,3,4},M248,M378,M443,M508),CHOOSE({1,2,3,4},DU281,DU281,DU281,DU281))</f>
        <v>0</v>
      </c>
      <c r="BS313" s="194">
        <f>SUMPRODUCT(CHOOSE({1,2,3,4},N248,N378,N443,N508),CHOOSE({1,2,3,4},DV281,DV281,DV281,DV281))</f>
        <v>0</v>
      </c>
      <c r="BT313" s="194">
        <f>SUMPRODUCT(CHOOSE({1,2,3,4},O248,O378,O443,O508),CHOOSE({1,2,3,4},DW281,DW281,DW281,DW281))</f>
        <v>0</v>
      </c>
      <c r="BU313" s="194">
        <f>SUMPRODUCT(CHOOSE({1,2,3,4},P248,P378,P443,P508),CHOOSE({1,2,3,4},DX281,DX281,DX281,DX281))</f>
        <v>0</v>
      </c>
      <c r="BV313" s="194">
        <f>SUMPRODUCT(CHOOSE({1,2,3,4},Q248,Q378,Q443,Q508),CHOOSE({1,2,3,4},DY281,DY281,DY281,DY281))</f>
        <v>0</v>
      </c>
      <c r="BW313" s="194">
        <f>SUMPRODUCT(CHOOSE({1,2,3,4},R248,R378,R443,R508),CHOOSE({1,2,3,4},DZ281,DZ281,DZ281,DZ281))</f>
        <v>0</v>
      </c>
      <c r="BX313" s="194">
        <f>SUMPRODUCT(CHOOSE({1,2,3,4},S248,S378,S443,S508),CHOOSE({1,2,3,4},EA281,EA281,EA281,EA281))</f>
        <v>0</v>
      </c>
      <c r="BY313" s="194">
        <f>SUMPRODUCT(CHOOSE({1,2,3,4},T248,T378,T443,T508),CHOOSE({1,2,3,4},EB281,EB281,EB281,EB281))</f>
        <v>0</v>
      </c>
      <c r="BZ313" s="194">
        <f>SUMPRODUCT(CHOOSE({1,2,3,4},U248,U378,U443,U508),CHOOSE({1,2,3,4},EC281,EC281,EC281,EC281))</f>
        <v>0</v>
      </c>
      <c r="CA313" s="194">
        <f>SUMPRODUCT(CHOOSE({1,2,3,4},V248,V378,V443,V508),CHOOSE({1,2,3,4},ED281,ED281,ED281,ED281))</f>
        <v>0</v>
      </c>
      <c r="CB313" s="194">
        <f>SUMPRODUCT(CHOOSE({1,2,3,4},W248,W378,W443,W508),CHOOSE({1,2,3,4},EE281,EE281,EE281,EE281))</f>
        <v>0</v>
      </c>
      <c r="CC313" s="194">
        <f>SUMPRODUCT(CHOOSE({1,2,3,4},X248,X378,X443,X508),CHOOSE({1,2,3,4},EF281,EF281,EF281,EF281))</f>
        <v>0</v>
      </c>
      <c r="CD313" s="194">
        <f>SUMPRODUCT(CHOOSE({1,2,3,4},Y248,Y378,Y443,Y508),CHOOSE({1,2,3,4},EG281,EG281,EG281,EG281))</f>
        <v>0</v>
      </c>
      <c r="CE313" s="194">
        <f>SUMPRODUCT(CHOOSE({1,2,3,4},Z248,Z378,Z443,Z508),CHOOSE({1,2,3,4},EH281,EH281,EH281,EH281))</f>
        <v>0</v>
      </c>
      <c r="CF313" s="194">
        <f>SUMPRODUCT(CHOOSE({1,2,3,4},AA248,AA378,AA443,AA508),CHOOSE({1,2,3,4},EI281,EI281,EI281,EI281))</f>
        <v>0</v>
      </c>
      <c r="CG313" s="194">
        <f>SUMPRODUCT(CHOOSE({1,2,3,4},AB248,AB378,AB443,AB508),CHOOSE({1,2,3,4},EJ281,EJ281,EJ281,EJ281))</f>
        <v>0</v>
      </c>
    </row>
    <row r="314" spans="2:85" x14ac:dyDescent="0.3">
      <c r="B314" s="1">
        <v>13</v>
      </c>
      <c r="C314" s="1"/>
      <c r="D314" s="155"/>
      <c r="E314" s="155"/>
      <c r="F314" s="155"/>
      <c r="G314" s="155"/>
      <c r="H314" s="155"/>
      <c r="I314" s="155"/>
      <c r="J314" s="155"/>
      <c r="K314" s="155"/>
      <c r="L314" s="155"/>
      <c r="M314" s="155"/>
      <c r="N314" s="155"/>
      <c r="O314" s="155"/>
      <c r="P314" s="155">
        <f t="shared" ref="P314:AB314" si="302">(VLOOKUP(O89,CHDmort,$A$4,FALSE)-1)*O153*BT282</f>
        <v>0</v>
      </c>
      <c r="Q314" s="155">
        <f t="shared" si="302"/>
        <v>0</v>
      </c>
      <c r="R314" s="155">
        <f t="shared" si="302"/>
        <v>0</v>
      </c>
      <c r="S314" s="155">
        <f t="shared" si="302"/>
        <v>0</v>
      </c>
      <c r="T314" s="155">
        <f t="shared" si="302"/>
        <v>0</v>
      </c>
      <c r="U314" s="155">
        <f t="shared" si="302"/>
        <v>0</v>
      </c>
      <c r="V314" s="155">
        <f t="shared" si="302"/>
        <v>0</v>
      </c>
      <c r="W314" s="155">
        <f t="shared" si="302"/>
        <v>0</v>
      </c>
      <c r="X314" s="155">
        <f t="shared" si="302"/>
        <v>0</v>
      </c>
      <c r="Y314" s="155">
        <f t="shared" si="302"/>
        <v>0</v>
      </c>
      <c r="Z314" s="155">
        <f t="shared" si="302"/>
        <v>0</v>
      </c>
      <c r="AA314" s="155">
        <f t="shared" si="302"/>
        <v>0</v>
      </c>
      <c r="AB314" s="155">
        <f t="shared" si="302"/>
        <v>0</v>
      </c>
      <c r="AC314" s="156"/>
      <c r="AD314" s="156"/>
      <c r="AE314" s="156"/>
      <c r="AF314" s="156"/>
      <c r="AG314" s="170">
        <f t="shared" si="267"/>
        <v>0</v>
      </c>
      <c r="AH314" s="170">
        <f t="shared" si="268"/>
        <v>0</v>
      </c>
      <c r="AI314" s="170">
        <f t="shared" si="269"/>
        <v>0</v>
      </c>
      <c r="AJ314" s="170">
        <f t="shared" si="270"/>
        <v>0</v>
      </c>
      <c r="AK314" s="170">
        <f t="shared" si="271"/>
        <v>0</v>
      </c>
      <c r="AL314" s="170">
        <f t="shared" si="272"/>
        <v>0</v>
      </c>
      <c r="AM314" s="170">
        <f t="shared" si="273"/>
        <v>0</v>
      </c>
      <c r="AN314" s="170">
        <f t="shared" si="274"/>
        <v>0</v>
      </c>
      <c r="AO314" s="170">
        <f t="shared" si="275"/>
        <v>0</v>
      </c>
      <c r="AP314" s="170">
        <f t="shared" si="276"/>
        <v>0</v>
      </c>
      <c r="AQ314" s="170">
        <f t="shared" si="277"/>
        <v>0</v>
      </c>
      <c r="AR314" s="170">
        <f t="shared" si="278"/>
        <v>0</v>
      </c>
      <c r="AS314" s="170">
        <f t="shared" si="279"/>
        <v>0</v>
      </c>
      <c r="AT314" s="170">
        <f t="shared" si="280"/>
        <v>0</v>
      </c>
      <c r="AU314" s="170">
        <f t="shared" si="281"/>
        <v>0</v>
      </c>
      <c r="AV314" s="170">
        <f t="shared" si="282"/>
        <v>0</v>
      </c>
      <c r="AW314" s="170">
        <f t="shared" si="283"/>
        <v>0</v>
      </c>
      <c r="AX314" s="170">
        <f t="shared" si="284"/>
        <v>0</v>
      </c>
      <c r="AY314" s="170">
        <f t="shared" si="285"/>
        <v>0</v>
      </c>
      <c r="AZ314" s="170">
        <f t="shared" si="286"/>
        <v>0</v>
      </c>
      <c r="BA314" s="170">
        <f t="shared" si="287"/>
        <v>0</v>
      </c>
      <c r="BB314" s="170">
        <f t="shared" si="288"/>
        <v>0</v>
      </c>
      <c r="BC314" s="170">
        <f t="shared" si="289"/>
        <v>0</v>
      </c>
      <c r="BD314" s="170">
        <f t="shared" si="290"/>
        <v>0</v>
      </c>
      <c r="BE314" s="170">
        <f t="shared" si="291"/>
        <v>0</v>
      </c>
      <c r="BF314" s="67"/>
      <c r="BG314" s="67"/>
      <c r="BH314" s="52"/>
      <c r="BI314" s="194">
        <f>SUMPRODUCT(CHOOSE({1,2,3,4},D249,D379,D444,D509),CHOOSE({1,2,3,4},DL282,DL282,DL282,DL282))</f>
        <v>0</v>
      </c>
      <c r="BJ314" s="194">
        <f>SUMPRODUCT(CHOOSE({1,2,3,4},E249,E379,E444,E509),CHOOSE({1,2,3,4},DM282,DM282,DM282,DM282))</f>
        <v>0</v>
      </c>
      <c r="BK314" s="194">
        <f>SUMPRODUCT(CHOOSE({1,2,3,4},F249,F379,F444,F509),CHOOSE({1,2,3,4},DN282,DN282,DN282,DN282))</f>
        <v>0</v>
      </c>
      <c r="BL314" s="194">
        <f>SUMPRODUCT(CHOOSE({1,2,3,4},G249,G379,G444,G509),CHOOSE({1,2,3,4},DO282,DO282,DO282,DO282))</f>
        <v>0</v>
      </c>
      <c r="BM314" s="194">
        <f>SUMPRODUCT(CHOOSE({1,2,3,4},H249,H379,H444,H509),CHOOSE({1,2,3,4},DP282,DP282,DP282,DP282))</f>
        <v>0</v>
      </c>
      <c r="BN314" s="194">
        <f>SUMPRODUCT(CHOOSE({1,2,3,4},I249,I379,I444,I509),CHOOSE({1,2,3,4},DQ282,DQ282,DQ282,DQ282))</f>
        <v>0</v>
      </c>
      <c r="BO314" s="194">
        <f>SUMPRODUCT(CHOOSE({1,2,3,4},J249,J379,J444,J509),CHOOSE({1,2,3,4},DR282,DR282,DR282,DR282))</f>
        <v>0</v>
      </c>
      <c r="BP314" s="194">
        <f>SUMPRODUCT(CHOOSE({1,2,3,4},K249,K379,K444,K509),CHOOSE({1,2,3,4},DS282,DS282,DS282,DS282))</f>
        <v>0</v>
      </c>
      <c r="BQ314" s="194">
        <f>SUMPRODUCT(CHOOSE({1,2,3,4},L249,L379,L444,L509),CHOOSE({1,2,3,4},DT282,DT282,DT282,DT282))</f>
        <v>0</v>
      </c>
      <c r="BR314" s="194">
        <f>SUMPRODUCT(CHOOSE({1,2,3,4},M249,M379,M444,M509),CHOOSE({1,2,3,4},DU282,DU282,DU282,DU282))</f>
        <v>0</v>
      </c>
      <c r="BS314" s="194">
        <f>SUMPRODUCT(CHOOSE({1,2,3,4},N249,N379,N444,N509),CHOOSE({1,2,3,4},DV282,DV282,DV282,DV282))</f>
        <v>0</v>
      </c>
      <c r="BT314" s="194">
        <f>SUMPRODUCT(CHOOSE({1,2,3,4},O249,O379,O444,O509),CHOOSE({1,2,3,4},DW282,DW282,DW282,DW282))</f>
        <v>0</v>
      </c>
      <c r="BU314" s="194">
        <f>SUMPRODUCT(CHOOSE({1,2,3,4},P249,P379,P444,P509),CHOOSE({1,2,3,4},DX282,DX282,DX282,DX282))</f>
        <v>0</v>
      </c>
      <c r="BV314" s="194">
        <f>SUMPRODUCT(CHOOSE({1,2,3,4},Q249,Q379,Q444,Q509),CHOOSE({1,2,3,4},DY282,DY282,DY282,DY282))</f>
        <v>0</v>
      </c>
      <c r="BW314" s="194">
        <f>SUMPRODUCT(CHOOSE({1,2,3,4},R249,R379,R444,R509),CHOOSE({1,2,3,4},DZ282,DZ282,DZ282,DZ282))</f>
        <v>0</v>
      </c>
      <c r="BX314" s="194">
        <f>SUMPRODUCT(CHOOSE({1,2,3,4},S249,S379,S444,S509),CHOOSE({1,2,3,4},EA282,EA282,EA282,EA282))</f>
        <v>0</v>
      </c>
      <c r="BY314" s="194">
        <f>SUMPRODUCT(CHOOSE({1,2,3,4},T249,T379,T444,T509),CHOOSE({1,2,3,4},EB282,EB282,EB282,EB282))</f>
        <v>0</v>
      </c>
      <c r="BZ314" s="194">
        <f>SUMPRODUCT(CHOOSE({1,2,3,4},U249,U379,U444,U509),CHOOSE({1,2,3,4},EC282,EC282,EC282,EC282))</f>
        <v>0</v>
      </c>
      <c r="CA314" s="194">
        <f>SUMPRODUCT(CHOOSE({1,2,3,4},V249,V379,V444,V509),CHOOSE({1,2,3,4},ED282,ED282,ED282,ED282))</f>
        <v>0</v>
      </c>
      <c r="CB314" s="194">
        <f>SUMPRODUCT(CHOOSE({1,2,3,4},W249,W379,W444,W509),CHOOSE({1,2,3,4},EE282,EE282,EE282,EE282))</f>
        <v>0</v>
      </c>
      <c r="CC314" s="194">
        <f>SUMPRODUCT(CHOOSE({1,2,3,4},X249,X379,X444,X509),CHOOSE({1,2,3,4},EF282,EF282,EF282,EF282))</f>
        <v>0</v>
      </c>
      <c r="CD314" s="194">
        <f>SUMPRODUCT(CHOOSE({1,2,3,4},Y249,Y379,Y444,Y509),CHOOSE({1,2,3,4},EG282,EG282,EG282,EG282))</f>
        <v>0</v>
      </c>
      <c r="CE314" s="194">
        <f>SUMPRODUCT(CHOOSE({1,2,3,4},Z249,Z379,Z444,Z509),CHOOSE({1,2,3,4},EH282,EH282,EH282,EH282))</f>
        <v>0</v>
      </c>
      <c r="CF314" s="194">
        <f>SUMPRODUCT(CHOOSE({1,2,3,4},AA249,AA379,AA444,AA509),CHOOSE({1,2,3,4},EI282,EI282,EI282,EI282))</f>
        <v>0</v>
      </c>
      <c r="CG314" s="194">
        <f>SUMPRODUCT(CHOOSE({1,2,3,4},AB249,AB379,AB444,AB509),CHOOSE({1,2,3,4},EJ282,EJ282,EJ282,EJ282))</f>
        <v>0</v>
      </c>
    </row>
    <row r="315" spans="2:85" x14ac:dyDescent="0.3">
      <c r="B315" s="1">
        <v>14</v>
      </c>
      <c r="C315" s="1"/>
      <c r="D315" s="155"/>
      <c r="E315" s="155"/>
      <c r="F315" s="155"/>
      <c r="G315" s="155"/>
      <c r="H315" s="155"/>
      <c r="I315" s="155"/>
      <c r="J315" s="155"/>
      <c r="K315" s="155"/>
      <c r="L315" s="155"/>
      <c r="M315" s="155"/>
      <c r="N315" s="155"/>
      <c r="O315" s="155"/>
      <c r="P315" s="155"/>
      <c r="Q315" s="155">
        <f t="shared" ref="Q315:AB315" si="303">(VLOOKUP(P90,CHDmort,$A$4,FALSE)-1)*P154*BU283</f>
        <v>0</v>
      </c>
      <c r="R315" s="155">
        <f t="shared" si="303"/>
        <v>0</v>
      </c>
      <c r="S315" s="155">
        <f t="shared" si="303"/>
        <v>0</v>
      </c>
      <c r="T315" s="155">
        <f t="shared" si="303"/>
        <v>0</v>
      </c>
      <c r="U315" s="155">
        <f t="shared" si="303"/>
        <v>0</v>
      </c>
      <c r="V315" s="155">
        <f t="shared" si="303"/>
        <v>0</v>
      </c>
      <c r="W315" s="155">
        <f t="shared" si="303"/>
        <v>0</v>
      </c>
      <c r="X315" s="155">
        <f t="shared" si="303"/>
        <v>0</v>
      </c>
      <c r="Y315" s="155">
        <f t="shared" si="303"/>
        <v>0</v>
      </c>
      <c r="Z315" s="155">
        <f t="shared" si="303"/>
        <v>0</v>
      </c>
      <c r="AA315" s="155">
        <f t="shared" si="303"/>
        <v>0</v>
      </c>
      <c r="AB315" s="155">
        <f t="shared" si="303"/>
        <v>0</v>
      </c>
      <c r="AC315" s="156"/>
      <c r="AD315" s="156"/>
      <c r="AE315" s="156"/>
      <c r="AF315" s="156"/>
      <c r="AG315" s="170">
        <f t="shared" si="267"/>
        <v>0</v>
      </c>
      <c r="AH315" s="170">
        <f t="shared" si="268"/>
        <v>0</v>
      </c>
      <c r="AI315" s="170">
        <f t="shared" si="269"/>
        <v>0</v>
      </c>
      <c r="AJ315" s="170">
        <f t="shared" si="270"/>
        <v>0</v>
      </c>
      <c r="AK315" s="170">
        <f t="shared" si="271"/>
        <v>0</v>
      </c>
      <c r="AL315" s="170">
        <f t="shared" si="272"/>
        <v>0</v>
      </c>
      <c r="AM315" s="170">
        <f t="shared" si="273"/>
        <v>0</v>
      </c>
      <c r="AN315" s="170">
        <f t="shared" si="274"/>
        <v>0</v>
      </c>
      <c r="AO315" s="170">
        <f t="shared" si="275"/>
        <v>0</v>
      </c>
      <c r="AP315" s="170">
        <f t="shared" si="276"/>
        <v>0</v>
      </c>
      <c r="AQ315" s="170">
        <f t="shared" si="277"/>
        <v>0</v>
      </c>
      <c r="AR315" s="170">
        <f t="shared" si="278"/>
        <v>0</v>
      </c>
      <c r="AS315" s="170">
        <f t="shared" si="279"/>
        <v>0</v>
      </c>
      <c r="AT315" s="170">
        <f t="shared" si="280"/>
        <v>0</v>
      </c>
      <c r="AU315" s="170">
        <f t="shared" si="281"/>
        <v>0</v>
      </c>
      <c r="AV315" s="170">
        <f t="shared" si="282"/>
        <v>0</v>
      </c>
      <c r="AW315" s="170">
        <f t="shared" si="283"/>
        <v>0</v>
      </c>
      <c r="AX315" s="170">
        <f t="shared" si="284"/>
        <v>0</v>
      </c>
      <c r="AY315" s="170">
        <f t="shared" si="285"/>
        <v>0</v>
      </c>
      <c r="AZ315" s="170">
        <f t="shared" si="286"/>
        <v>0</v>
      </c>
      <c r="BA315" s="170">
        <f t="shared" si="287"/>
        <v>0</v>
      </c>
      <c r="BB315" s="170">
        <f t="shared" si="288"/>
        <v>0</v>
      </c>
      <c r="BC315" s="170">
        <f t="shared" si="289"/>
        <v>0</v>
      </c>
      <c r="BD315" s="170">
        <f t="shared" si="290"/>
        <v>0</v>
      </c>
      <c r="BE315" s="170">
        <f t="shared" si="291"/>
        <v>0</v>
      </c>
      <c r="BF315" s="67"/>
      <c r="BG315" s="67"/>
      <c r="BH315" s="52"/>
      <c r="BI315" s="194">
        <f>SUMPRODUCT(CHOOSE({1,2,3,4},D250,D380,D445,D510),CHOOSE({1,2,3,4},DL283,DL283,DL283,DL283))</f>
        <v>0</v>
      </c>
      <c r="BJ315" s="194">
        <f>SUMPRODUCT(CHOOSE({1,2,3,4},E250,E380,E445,E510),CHOOSE({1,2,3,4},DM283,DM283,DM283,DM283))</f>
        <v>0</v>
      </c>
      <c r="BK315" s="194">
        <f>SUMPRODUCT(CHOOSE({1,2,3,4},F250,F380,F445,F510),CHOOSE({1,2,3,4},DN283,DN283,DN283,DN283))</f>
        <v>0</v>
      </c>
      <c r="BL315" s="194">
        <f>SUMPRODUCT(CHOOSE({1,2,3,4},G250,G380,G445,G510),CHOOSE({1,2,3,4},DO283,DO283,DO283,DO283))</f>
        <v>0</v>
      </c>
      <c r="BM315" s="194">
        <f>SUMPRODUCT(CHOOSE({1,2,3,4},H250,H380,H445,H510),CHOOSE({1,2,3,4},DP283,DP283,DP283,DP283))</f>
        <v>0</v>
      </c>
      <c r="BN315" s="194">
        <f>SUMPRODUCT(CHOOSE({1,2,3,4},I250,I380,I445,I510),CHOOSE({1,2,3,4},DQ283,DQ283,DQ283,DQ283))</f>
        <v>0</v>
      </c>
      <c r="BO315" s="194">
        <f>SUMPRODUCT(CHOOSE({1,2,3,4},J250,J380,J445,J510),CHOOSE({1,2,3,4},DR283,DR283,DR283,DR283))</f>
        <v>0</v>
      </c>
      <c r="BP315" s="194">
        <f>SUMPRODUCT(CHOOSE({1,2,3,4},K250,K380,K445,K510),CHOOSE({1,2,3,4},DS283,DS283,DS283,DS283))</f>
        <v>0</v>
      </c>
      <c r="BQ315" s="194">
        <f>SUMPRODUCT(CHOOSE({1,2,3,4},L250,L380,L445,L510),CHOOSE({1,2,3,4},DT283,DT283,DT283,DT283))</f>
        <v>0</v>
      </c>
      <c r="BR315" s="194">
        <f>SUMPRODUCT(CHOOSE({1,2,3,4},M250,M380,M445,M510),CHOOSE({1,2,3,4},DU283,DU283,DU283,DU283))</f>
        <v>0</v>
      </c>
      <c r="BS315" s="194">
        <f>SUMPRODUCT(CHOOSE({1,2,3,4},N250,N380,N445,N510),CHOOSE({1,2,3,4},DV283,DV283,DV283,DV283))</f>
        <v>0</v>
      </c>
      <c r="BT315" s="194">
        <f>SUMPRODUCT(CHOOSE({1,2,3,4},O250,O380,O445,O510),CHOOSE({1,2,3,4},DW283,DW283,DW283,DW283))</f>
        <v>0</v>
      </c>
      <c r="BU315" s="194">
        <f>SUMPRODUCT(CHOOSE({1,2,3,4},P250,P380,P445,P510),CHOOSE({1,2,3,4},DX283,DX283,DX283,DX283))</f>
        <v>0</v>
      </c>
      <c r="BV315" s="194">
        <f>SUMPRODUCT(CHOOSE({1,2,3,4},Q250,Q380,Q445,Q510),CHOOSE({1,2,3,4},DY283,DY283,DY283,DY283))</f>
        <v>0</v>
      </c>
      <c r="BW315" s="194">
        <f>SUMPRODUCT(CHOOSE({1,2,3,4},R250,R380,R445,R510),CHOOSE({1,2,3,4},DZ283,DZ283,DZ283,DZ283))</f>
        <v>0</v>
      </c>
      <c r="BX315" s="194">
        <f>SUMPRODUCT(CHOOSE({1,2,3,4},S250,S380,S445,S510),CHOOSE({1,2,3,4},EA283,EA283,EA283,EA283))</f>
        <v>0</v>
      </c>
      <c r="BY315" s="194">
        <f>SUMPRODUCT(CHOOSE({1,2,3,4},T250,T380,T445,T510),CHOOSE({1,2,3,4},EB283,EB283,EB283,EB283))</f>
        <v>0</v>
      </c>
      <c r="BZ315" s="194">
        <f>SUMPRODUCT(CHOOSE({1,2,3,4},U250,U380,U445,U510),CHOOSE({1,2,3,4},EC283,EC283,EC283,EC283))</f>
        <v>0</v>
      </c>
      <c r="CA315" s="194">
        <f>SUMPRODUCT(CHOOSE({1,2,3,4},V250,V380,V445,V510),CHOOSE({1,2,3,4},ED283,ED283,ED283,ED283))</f>
        <v>0</v>
      </c>
      <c r="CB315" s="194">
        <f>SUMPRODUCT(CHOOSE({1,2,3,4},W250,W380,W445,W510),CHOOSE({1,2,3,4},EE283,EE283,EE283,EE283))</f>
        <v>0</v>
      </c>
      <c r="CC315" s="194">
        <f>SUMPRODUCT(CHOOSE({1,2,3,4},X250,X380,X445,X510),CHOOSE({1,2,3,4},EF283,EF283,EF283,EF283))</f>
        <v>0</v>
      </c>
      <c r="CD315" s="194">
        <f>SUMPRODUCT(CHOOSE({1,2,3,4},Y250,Y380,Y445,Y510),CHOOSE({1,2,3,4},EG283,EG283,EG283,EG283))</f>
        <v>0</v>
      </c>
      <c r="CE315" s="194">
        <f>SUMPRODUCT(CHOOSE({1,2,3,4},Z250,Z380,Z445,Z510),CHOOSE({1,2,3,4},EH283,EH283,EH283,EH283))</f>
        <v>0</v>
      </c>
      <c r="CF315" s="194">
        <f>SUMPRODUCT(CHOOSE({1,2,3,4},AA250,AA380,AA445,AA510),CHOOSE({1,2,3,4},EI283,EI283,EI283,EI283))</f>
        <v>0</v>
      </c>
      <c r="CG315" s="194">
        <f>SUMPRODUCT(CHOOSE({1,2,3,4},AB250,AB380,AB445,AB510),CHOOSE({1,2,3,4},EJ283,EJ283,EJ283,EJ283))</f>
        <v>0</v>
      </c>
    </row>
    <row r="316" spans="2:85" x14ac:dyDescent="0.3">
      <c r="B316" s="1">
        <v>15</v>
      </c>
      <c r="C316" s="1"/>
      <c r="D316" s="155"/>
      <c r="E316" s="155"/>
      <c r="F316" s="155"/>
      <c r="G316" s="155"/>
      <c r="H316" s="155"/>
      <c r="I316" s="155"/>
      <c r="J316" s="155"/>
      <c r="K316" s="155"/>
      <c r="L316" s="155"/>
      <c r="M316" s="155"/>
      <c r="N316" s="155"/>
      <c r="O316" s="155"/>
      <c r="P316" s="155"/>
      <c r="Q316" s="155"/>
      <c r="R316" s="155">
        <f t="shared" ref="R316:AB316" si="304">(VLOOKUP(Q91,CHDmort,$A$4,FALSE)-1)*Q155*BV284</f>
        <v>0</v>
      </c>
      <c r="S316" s="155">
        <f t="shared" si="304"/>
        <v>0</v>
      </c>
      <c r="T316" s="155">
        <f t="shared" si="304"/>
        <v>0</v>
      </c>
      <c r="U316" s="155">
        <f t="shared" si="304"/>
        <v>0</v>
      </c>
      <c r="V316" s="155">
        <f t="shared" si="304"/>
        <v>0</v>
      </c>
      <c r="W316" s="155">
        <f t="shared" si="304"/>
        <v>0</v>
      </c>
      <c r="X316" s="155">
        <f t="shared" si="304"/>
        <v>0</v>
      </c>
      <c r="Y316" s="155">
        <f t="shared" si="304"/>
        <v>0</v>
      </c>
      <c r="Z316" s="155">
        <f t="shared" si="304"/>
        <v>0</v>
      </c>
      <c r="AA316" s="155">
        <f t="shared" si="304"/>
        <v>0</v>
      </c>
      <c r="AB316" s="155">
        <f t="shared" si="304"/>
        <v>0</v>
      </c>
      <c r="AC316" s="156"/>
      <c r="AD316" s="156"/>
      <c r="AE316" s="156"/>
      <c r="AF316" s="156"/>
      <c r="AG316" s="170">
        <f t="shared" si="267"/>
        <v>0</v>
      </c>
      <c r="AH316" s="170">
        <f t="shared" si="268"/>
        <v>0</v>
      </c>
      <c r="AI316" s="170">
        <f t="shared" si="269"/>
        <v>0</v>
      </c>
      <c r="AJ316" s="170">
        <f t="shared" si="270"/>
        <v>0</v>
      </c>
      <c r="AK316" s="170">
        <f t="shared" si="271"/>
        <v>0</v>
      </c>
      <c r="AL316" s="170">
        <f t="shared" si="272"/>
        <v>0</v>
      </c>
      <c r="AM316" s="170">
        <f t="shared" si="273"/>
        <v>0</v>
      </c>
      <c r="AN316" s="170">
        <f t="shared" si="274"/>
        <v>0</v>
      </c>
      <c r="AO316" s="170">
        <f t="shared" si="275"/>
        <v>0</v>
      </c>
      <c r="AP316" s="170">
        <f t="shared" si="276"/>
        <v>0</v>
      </c>
      <c r="AQ316" s="170">
        <f t="shared" si="277"/>
        <v>0</v>
      </c>
      <c r="AR316" s="170">
        <f t="shared" si="278"/>
        <v>0</v>
      </c>
      <c r="AS316" s="170">
        <f t="shared" si="279"/>
        <v>0</v>
      </c>
      <c r="AT316" s="170">
        <f t="shared" si="280"/>
        <v>0</v>
      </c>
      <c r="AU316" s="170">
        <f t="shared" si="281"/>
        <v>0</v>
      </c>
      <c r="AV316" s="170">
        <f t="shared" si="282"/>
        <v>0</v>
      </c>
      <c r="AW316" s="170">
        <f t="shared" si="283"/>
        <v>0</v>
      </c>
      <c r="AX316" s="170">
        <f t="shared" si="284"/>
        <v>0</v>
      </c>
      <c r="AY316" s="170">
        <f t="shared" si="285"/>
        <v>0</v>
      </c>
      <c r="AZ316" s="170">
        <f t="shared" si="286"/>
        <v>0</v>
      </c>
      <c r="BA316" s="170">
        <f t="shared" si="287"/>
        <v>0</v>
      </c>
      <c r="BB316" s="170">
        <f t="shared" si="288"/>
        <v>0</v>
      </c>
      <c r="BC316" s="170">
        <f t="shared" si="289"/>
        <v>0</v>
      </c>
      <c r="BD316" s="170">
        <f t="shared" si="290"/>
        <v>0</v>
      </c>
      <c r="BE316" s="170">
        <f t="shared" si="291"/>
        <v>0</v>
      </c>
      <c r="BF316" s="67"/>
      <c r="BG316" s="67"/>
      <c r="BH316" s="52"/>
      <c r="BI316" s="194">
        <f>SUMPRODUCT(CHOOSE({1,2,3,4},D251,D381,D446,D511),CHOOSE({1,2,3,4},DL284,DL284,DL284,DL284))</f>
        <v>0</v>
      </c>
      <c r="BJ316" s="194">
        <f>SUMPRODUCT(CHOOSE({1,2,3,4},E251,E381,E446,E511),CHOOSE({1,2,3,4},DM284,DM284,DM284,DM284))</f>
        <v>0</v>
      </c>
      <c r="BK316" s="194">
        <f>SUMPRODUCT(CHOOSE({1,2,3,4},F251,F381,F446,F511),CHOOSE({1,2,3,4},DN284,DN284,DN284,DN284))</f>
        <v>0</v>
      </c>
      <c r="BL316" s="194">
        <f>SUMPRODUCT(CHOOSE({1,2,3,4},G251,G381,G446,G511),CHOOSE({1,2,3,4},DO284,DO284,DO284,DO284))</f>
        <v>0</v>
      </c>
      <c r="BM316" s="194">
        <f>SUMPRODUCT(CHOOSE({1,2,3,4},H251,H381,H446,H511),CHOOSE({1,2,3,4},DP284,DP284,DP284,DP284))</f>
        <v>0</v>
      </c>
      <c r="BN316" s="194">
        <f>SUMPRODUCT(CHOOSE({1,2,3,4},I251,I381,I446,I511),CHOOSE({1,2,3,4},DQ284,DQ284,DQ284,DQ284))</f>
        <v>0</v>
      </c>
      <c r="BO316" s="194">
        <f>SUMPRODUCT(CHOOSE({1,2,3,4},J251,J381,J446,J511),CHOOSE({1,2,3,4},DR284,DR284,DR284,DR284))</f>
        <v>0</v>
      </c>
      <c r="BP316" s="194">
        <f>SUMPRODUCT(CHOOSE({1,2,3,4},K251,K381,K446,K511),CHOOSE({1,2,3,4},DS284,DS284,DS284,DS284))</f>
        <v>0</v>
      </c>
      <c r="BQ316" s="194">
        <f>SUMPRODUCT(CHOOSE({1,2,3,4},L251,L381,L446,L511),CHOOSE({1,2,3,4},DT284,DT284,DT284,DT284))</f>
        <v>0</v>
      </c>
      <c r="BR316" s="194">
        <f>SUMPRODUCT(CHOOSE({1,2,3,4},M251,M381,M446,M511),CHOOSE({1,2,3,4},DU284,DU284,DU284,DU284))</f>
        <v>0</v>
      </c>
      <c r="BS316" s="194">
        <f>SUMPRODUCT(CHOOSE({1,2,3,4},N251,N381,N446,N511),CHOOSE({1,2,3,4},DV284,DV284,DV284,DV284))</f>
        <v>0</v>
      </c>
      <c r="BT316" s="194">
        <f>SUMPRODUCT(CHOOSE({1,2,3,4},O251,O381,O446,O511),CHOOSE({1,2,3,4},DW284,DW284,DW284,DW284))</f>
        <v>0</v>
      </c>
      <c r="BU316" s="194">
        <f>SUMPRODUCT(CHOOSE({1,2,3,4},P251,P381,P446,P511),CHOOSE({1,2,3,4},DX284,DX284,DX284,DX284))</f>
        <v>0</v>
      </c>
      <c r="BV316" s="194">
        <f>SUMPRODUCT(CHOOSE({1,2,3,4},Q251,Q381,Q446,Q511),CHOOSE({1,2,3,4},DY284,DY284,DY284,DY284))</f>
        <v>0</v>
      </c>
      <c r="BW316" s="194">
        <f>SUMPRODUCT(CHOOSE({1,2,3,4},R251,R381,R446,R511),CHOOSE({1,2,3,4},DZ284,DZ284,DZ284,DZ284))</f>
        <v>0</v>
      </c>
      <c r="BX316" s="194">
        <f>SUMPRODUCT(CHOOSE({1,2,3,4},S251,S381,S446,S511),CHOOSE({1,2,3,4},EA284,EA284,EA284,EA284))</f>
        <v>0</v>
      </c>
      <c r="BY316" s="194">
        <f>SUMPRODUCT(CHOOSE({1,2,3,4},T251,T381,T446,T511),CHOOSE({1,2,3,4},EB284,EB284,EB284,EB284))</f>
        <v>0</v>
      </c>
      <c r="BZ316" s="194">
        <f>SUMPRODUCT(CHOOSE({1,2,3,4},U251,U381,U446,U511),CHOOSE({1,2,3,4},EC284,EC284,EC284,EC284))</f>
        <v>0</v>
      </c>
      <c r="CA316" s="194">
        <f>SUMPRODUCT(CHOOSE({1,2,3,4},V251,V381,V446,V511),CHOOSE({1,2,3,4},ED284,ED284,ED284,ED284))</f>
        <v>0</v>
      </c>
      <c r="CB316" s="194">
        <f>SUMPRODUCT(CHOOSE({1,2,3,4},W251,W381,W446,W511),CHOOSE({1,2,3,4},EE284,EE284,EE284,EE284))</f>
        <v>0</v>
      </c>
      <c r="CC316" s="194">
        <f>SUMPRODUCT(CHOOSE({1,2,3,4},X251,X381,X446,X511),CHOOSE({1,2,3,4},EF284,EF284,EF284,EF284))</f>
        <v>0</v>
      </c>
      <c r="CD316" s="194">
        <f>SUMPRODUCT(CHOOSE({1,2,3,4},Y251,Y381,Y446,Y511),CHOOSE({1,2,3,4},EG284,EG284,EG284,EG284))</f>
        <v>0</v>
      </c>
      <c r="CE316" s="194">
        <f>SUMPRODUCT(CHOOSE({1,2,3,4},Z251,Z381,Z446,Z511),CHOOSE({1,2,3,4},EH284,EH284,EH284,EH284))</f>
        <v>0</v>
      </c>
      <c r="CF316" s="194">
        <f>SUMPRODUCT(CHOOSE({1,2,3,4},AA251,AA381,AA446,AA511),CHOOSE({1,2,3,4},EI284,EI284,EI284,EI284))</f>
        <v>0</v>
      </c>
      <c r="CG316" s="194">
        <f>SUMPRODUCT(CHOOSE({1,2,3,4},AB251,AB381,AB446,AB511),CHOOSE({1,2,3,4},EJ284,EJ284,EJ284,EJ284))</f>
        <v>0</v>
      </c>
    </row>
    <row r="317" spans="2:85" x14ac:dyDescent="0.3">
      <c r="B317" s="1">
        <v>16</v>
      </c>
      <c r="C317" s="1"/>
      <c r="D317" s="155"/>
      <c r="E317" s="155"/>
      <c r="F317" s="155"/>
      <c r="G317" s="155"/>
      <c r="H317" s="155"/>
      <c r="I317" s="155"/>
      <c r="J317" s="155"/>
      <c r="K317" s="155"/>
      <c r="L317" s="155"/>
      <c r="M317" s="155"/>
      <c r="N317" s="155"/>
      <c r="O317" s="155"/>
      <c r="P317" s="155"/>
      <c r="Q317" s="155"/>
      <c r="R317" s="155"/>
      <c r="S317" s="155">
        <f t="shared" ref="S317:AB317" si="305">(VLOOKUP(R92,CHDmort,$A$4,FALSE)-1)*R156*BW285</f>
        <v>0</v>
      </c>
      <c r="T317" s="155">
        <f t="shared" si="305"/>
        <v>0</v>
      </c>
      <c r="U317" s="155">
        <f t="shared" si="305"/>
        <v>0</v>
      </c>
      <c r="V317" s="155">
        <f t="shared" si="305"/>
        <v>0</v>
      </c>
      <c r="W317" s="155">
        <f t="shared" si="305"/>
        <v>0</v>
      </c>
      <c r="X317" s="155">
        <f t="shared" si="305"/>
        <v>0</v>
      </c>
      <c r="Y317" s="155">
        <f t="shared" si="305"/>
        <v>0</v>
      </c>
      <c r="Z317" s="155">
        <f t="shared" si="305"/>
        <v>0</v>
      </c>
      <c r="AA317" s="155">
        <f t="shared" si="305"/>
        <v>0</v>
      </c>
      <c r="AB317" s="155">
        <f t="shared" si="305"/>
        <v>0</v>
      </c>
      <c r="AC317" s="156"/>
      <c r="AD317" s="156"/>
      <c r="AE317" s="156"/>
      <c r="AF317" s="156"/>
      <c r="AG317" s="170">
        <f t="shared" si="267"/>
        <v>0</v>
      </c>
      <c r="AH317" s="170">
        <f t="shared" si="268"/>
        <v>0</v>
      </c>
      <c r="AI317" s="170">
        <f t="shared" si="269"/>
        <v>0</v>
      </c>
      <c r="AJ317" s="170">
        <f t="shared" si="270"/>
        <v>0</v>
      </c>
      <c r="AK317" s="170">
        <f t="shared" si="271"/>
        <v>0</v>
      </c>
      <c r="AL317" s="170">
        <f t="shared" si="272"/>
        <v>0</v>
      </c>
      <c r="AM317" s="170">
        <f t="shared" si="273"/>
        <v>0</v>
      </c>
      <c r="AN317" s="170">
        <f t="shared" si="274"/>
        <v>0</v>
      </c>
      <c r="AO317" s="170">
        <f t="shared" si="275"/>
        <v>0</v>
      </c>
      <c r="AP317" s="170">
        <f t="shared" si="276"/>
        <v>0</v>
      </c>
      <c r="AQ317" s="170">
        <f t="shared" si="277"/>
        <v>0</v>
      </c>
      <c r="AR317" s="170">
        <f t="shared" si="278"/>
        <v>0</v>
      </c>
      <c r="AS317" s="170">
        <f t="shared" si="279"/>
        <v>0</v>
      </c>
      <c r="AT317" s="170">
        <f t="shared" si="280"/>
        <v>0</v>
      </c>
      <c r="AU317" s="170">
        <f t="shared" si="281"/>
        <v>0</v>
      </c>
      <c r="AV317" s="170">
        <f t="shared" si="282"/>
        <v>0</v>
      </c>
      <c r="AW317" s="170">
        <f t="shared" si="283"/>
        <v>0</v>
      </c>
      <c r="AX317" s="170">
        <f t="shared" si="284"/>
        <v>0</v>
      </c>
      <c r="AY317" s="170">
        <f t="shared" si="285"/>
        <v>0</v>
      </c>
      <c r="AZ317" s="170">
        <f t="shared" si="286"/>
        <v>0</v>
      </c>
      <c r="BA317" s="170">
        <f t="shared" si="287"/>
        <v>0</v>
      </c>
      <c r="BB317" s="170">
        <f t="shared" si="288"/>
        <v>0</v>
      </c>
      <c r="BC317" s="170">
        <f t="shared" si="289"/>
        <v>0</v>
      </c>
      <c r="BD317" s="170">
        <f t="shared" si="290"/>
        <v>0</v>
      </c>
      <c r="BE317" s="170">
        <f t="shared" si="291"/>
        <v>0</v>
      </c>
      <c r="BF317" s="67"/>
      <c r="BG317" s="67"/>
      <c r="BH317" s="52"/>
      <c r="BI317" s="194">
        <f>SUMPRODUCT(CHOOSE({1,2,3,4},D252,D382,D447,D512),CHOOSE({1,2,3,4},DL285,DL285,DL285,DL285))</f>
        <v>0</v>
      </c>
      <c r="BJ317" s="194">
        <f>SUMPRODUCT(CHOOSE({1,2,3,4},E252,E382,E447,E512),CHOOSE({1,2,3,4},DM285,DM285,DM285,DM285))</f>
        <v>0</v>
      </c>
      <c r="BK317" s="194">
        <f>SUMPRODUCT(CHOOSE({1,2,3,4},F252,F382,F447,F512),CHOOSE({1,2,3,4},DN285,DN285,DN285,DN285))</f>
        <v>0</v>
      </c>
      <c r="BL317" s="194">
        <f>SUMPRODUCT(CHOOSE({1,2,3,4},G252,G382,G447,G512),CHOOSE({1,2,3,4},DO285,DO285,DO285,DO285))</f>
        <v>0</v>
      </c>
      <c r="BM317" s="194">
        <f>SUMPRODUCT(CHOOSE({1,2,3,4},H252,H382,H447,H512),CHOOSE({1,2,3,4},DP285,DP285,DP285,DP285))</f>
        <v>0</v>
      </c>
      <c r="BN317" s="194">
        <f>SUMPRODUCT(CHOOSE({1,2,3,4},I252,I382,I447,I512),CHOOSE({1,2,3,4},DQ285,DQ285,DQ285,DQ285))</f>
        <v>0</v>
      </c>
      <c r="BO317" s="194">
        <f>SUMPRODUCT(CHOOSE({1,2,3,4},J252,J382,J447,J512),CHOOSE({1,2,3,4},DR285,DR285,DR285,DR285))</f>
        <v>0</v>
      </c>
      <c r="BP317" s="194">
        <f>SUMPRODUCT(CHOOSE({1,2,3,4},K252,K382,K447,K512),CHOOSE({1,2,3,4},DS285,DS285,DS285,DS285))</f>
        <v>0</v>
      </c>
      <c r="BQ317" s="194">
        <f>SUMPRODUCT(CHOOSE({1,2,3,4},L252,L382,L447,L512),CHOOSE({1,2,3,4},DT285,DT285,DT285,DT285))</f>
        <v>0</v>
      </c>
      <c r="BR317" s="194">
        <f>SUMPRODUCT(CHOOSE({1,2,3,4},M252,M382,M447,M512),CHOOSE({1,2,3,4},DU285,DU285,DU285,DU285))</f>
        <v>0</v>
      </c>
      <c r="BS317" s="194">
        <f>SUMPRODUCT(CHOOSE({1,2,3,4},N252,N382,N447,N512),CHOOSE({1,2,3,4},DV285,DV285,DV285,DV285))</f>
        <v>0</v>
      </c>
      <c r="BT317" s="194">
        <f>SUMPRODUCT(CHOOSE({1,2,3,4},O252,O382,O447,O512),CHOOSE({1,2,3,4},DW285,DW285,DW285,DW285))</f>
        <v>0</v>
      </c>
      <c r="BU317" s="194">
        <f>SUMPRODUCT(CHOOSE({1,2,3,4},P252,P382,P447,P512),CHOOSE({1,2,3,4},DX285,DX285,DX285,DX285))</f>
        <v>0</v>
      </c>
      <c r="BV317" s="194">
        <f>SUMPRODUCT(CHOOSE({1,2,3,4},Q252,Q382,Q447,Q512),CHOOSE({1,2,3,4},DY285,DY285,DY285,DY285))</f>
        <v>0</v>
      </c>
      <c r="BW317" s="194">
        <f>SUMPRODUCT(CHOOSE({1,2,3,4},R252,R382,R447,R512),CHOOSE({1,2,3,4},DZ285,DZ285,DZ285,DZ285))</f>
        <v>0</v>
      </c>
      <c r="BX317" s="194">
        <f>SUMPRODUCT(CHOOSE({1,2,3,4},S252,S382,S447,S512),CHOOSE({1,2,3,4},EA285,EA285,EA285,EA285))</f>
        <v>0</v>
      </c>
      <c r="BY317" s="194">
        <f>SUMPRODUCT(CHOOSE({1,2,3,4},T252,T382,T447,T512),CHOOSE({1,2,3,4},EB285,EB285,EB285,EB285))</f>
        <v>0</v>
      </c>
      <c r="BZ317" s="194">
        <f>SUMPRODUCT(CHOOSE({1,2,3,4},U252,U382,U447,U512),CHOOSE({1,2,3,4},EC285,EC285,EC285,EC285))</f>
        <v>0</v>
      </c>
      <c r="CA317" s="194">
        <f>SUMPRODUCT(CHOOSE({1,2,3,4},V252,V382,V447,V512),CHOOSE({1,2,3,4},ED285,ED285,ED285,ED285))</f>
        <v>0</v>
      </c>
      <c r="CB317" s="194">
        <f>SUMPRODUCT(CHOOSE({1,2,3,4},W252,W382,W447,W512),CHOOSE({1,2,3,4},EE285,EE285,EE285,EE285))</f>
        <v>0</v>
      </c>
      <c r="CC317" s="194">
        <f>SUMPRODUCT(CHOOSE({1,2,3,4},X252,X382,X447,X512),CHOOSE({1,2,3,4},EF285,EF285,EF285,EF285))</f>
        <v>0</v>
      </c>
      <c r="CD317" s="194">
        <f>SUMPRODUCT(CHOOSE({1,2,3,4},Y252,Y382,Y447,Y512),CHOOSE({1,2,3,4},EG285,EG285,EG285,EG285))</f>
        <v>0</v>
      </c>
      <c r="CE317" s="194">
        <f>SUMPRODUCT(CHOOSE({1,2,3,4},Z252,Z382,Z447,Z512),CHOOSE({1,2,3,4},EH285,EH285,EH285,EH285))</f>
        <v>0</v>
      </c>
      <c r="CF317" s="194">
        <f>SUMPRODUCT(CHOOSE({1,2,3,4},AA252,AA382,AA447,AA512),CHOOSE({1,2,3,4},EI285,EI285,EI285,EI285))</f>
        <v>0</v>
      </c>
      <c r="CG317" s="194">
        <f>SUMPRODUCT(CHOOSE({1,2,3,4},AB252,AB382,AB447,AB512),CHOOSE({1,2,3,4},EJ285,EJ285,EJ285,EJ285))</f>
        <v>0</v>
      </c>
    </row>
    <row r="318" spans="2:85" x14ac:dyDescent="0.3">
      <c r="B318" s="1">
        <v>17</v>
      </c>
      <c r="C318" s="1"/>
      <c r="D318" s="155"/>
      <c r="E318" s="155"/>
      <c r="F318" s="155"/>
      <c r="G318" s="155"/>
      <c r="H318" s="155"/>
      <c r="I318" s="155"/>
      <c r="J318" s="155"/>
      <c r="K318" s="155"/>
      <c r="L318" s="155"/>
      <c r="M318" s="155"/>
      <c r="N318" s="155"/>
      <c r="O318" s="155"/>
      <c r="P318" s="155"/>
      <c r="Q318" s="155"/>
      <c r="R318" s="155"/>
      <c r="S318" s="155"/>
      <c r="T318" s="155">
        <f t="shared" ref="T318:AB318" si="306">(VLOOKUP(S93,CHDmort,$A$4,FALSE)-1)*S157*BX286</f>
        <v>0</v>
      </c>
      <c r="U318" s="155">
        <f t="shared" si="306"/>
        <v>0</v>
      </c>
      <c r="V318" s="155">
        <f t="shared" si="306"/>
        <v>0</v>
      </c>
      <c r="W318" s="155">
        <f t="shared" si="306"/>
        <v>0</v>
      </c>
      <c r="X318" s="155">
        <f t="shared" si="306"/>
        <v>0</v>
      </c>
      <c r="Y318" s="155">
        <f t="shared" si="306"/>
        <v>0</v>
      </c>
      <c r="Z318" s="155">
        <f t="shared" si="306"/>
        <v>0</v>
      </c>
      <c r="AA318" s="155">
        <f t="shared" si="306"/>
        <v>0</v>
      </c>
      <c r="AB318" s="155">
        <f t="shared" si="306"/>
        <v>0</v>
      </c>
      <c r="AC318" s="156"/>
      <c r="AD318" s="156"/>
      <c r="AE318" s="156"/>
      <c r="AF318" s="156"/>
      <c r="AG318" s="170">
        <f t="shared" si="267"/>
        <v>0</v>
      </c>
      <c r="AH318" s="170">
        <f t="shared" si="268"/>
        <v>0</v>
      </c>
      <c r="AI318" s="170">
        <f t="shared" si="269"/>
        <v>0</v>
      </c>
      <c r="AJ318" s="170">
        <f t="shared" si="270"/>
        <v>0</v>
      </c>
      <c r="AK318" s="170">
        <f t="shared" si="271"/>
        <v>0</v>
      </c>
      <c r="AL318" s="170">
        <f t="shared" si="272"/>
        <v>0</v>
      </c>
      <c r="AM318" s="170">
        <f t="shared" si="273"/>
        <v>0</v>
      </c>
      <c r="AN318" s="170">
        <f t="shared" si="274"/>
        <v>0</v>
      </c>
      <c r="AO318" s="170">
        <f t="shared" si="275"/>
        <v>0</v>
      </c>
      <c r="AP318" s="170">
        <f t="shared" si="276"/>
        <v>0</v>
      </c>
      <c r="AQ318" s="170">
        <f t="shared" si="277"/>
        <v>0</v>
      </c>
      <c r="AR318" s="170">
        <f t="shared" si="278"/>
        <v>0</v>
      </c>
      <c r="AS318" s="170">
        <f t="shared" si="279"/>
        <v>0</v>
      </c>
      <c r="AT318" s="170">
        <f t="shared" si="280"/>
        <v>0</v>
      </c>
      <c r="AU318" s="170">
        <f t="shared" si="281"/>
        <v>0</v>
      </c>
      <c r="AV318" s="170">
        <f t="shared" si="282"/>
        <v>0</v>
      </c>
      <c r="AW318" s="170">
        <f t="shared" si="283"/>
        <v>0</v>
      </c>
      <c r="AX318" s="170">
        <f t="shared" si="284"/>
        <v>0</v>
      </c>
      <c r="AY318" s="170">
        <f t="shared" si="285"/>
        <v>0</v>
      </c>
      <c r="AZ318" s="170">
        <f t="shared" si="286"/>
        <v>0</v>
      </c>
      <c r="BA318" s="170">
        <f t="shared" si="287"/>
        <v>0</v>
      </c>
      <c r="BB318" s="170">
        <f t="shared" si="288"/>
        <v>0</v>
      </c>
      <c r="BC318" s="170">
        <f t="shared" si="289"/>
        <v>0</v>
      </c>
      <c r="BD318" s="170">
        <f t="shared" si="290"/>
        <v>0</v>
      </c>
      <c r="BE318" s="170">
        <f t="shared" si="291"/>
        <v>0</v>
      </c>
      <c r="BF318" s="67"/>
      <c r="BG318" s="67"/>
      <c r="BH318" s="52"/>
      <c r="BI318" s="194">
        <f>SUMPRODUCT(CHOOSE({1,2,3,4},D253,D383,D448,D513),CHOOSE({1,2,3,4},DL286,DL286,DL286,DL286))</f>
        <v>0</v>
      </c>
      <c r="BJ318" s="194">
        <f>SUMPRODUCT(CHOOSE({1,2,3,4},E253,E383,E448,E513),CHOOSE({1,2,3,4},DM286,DM286,DM286,DM286))</f>
        <v>0</v>
      </c>
      <c r="BK318" s="194">
        <f>SUMPRODUCT(CHOOSE({1,2,3,4},F253,F383,F448,F513),CHOOSE({1,2,3,4},DN286,DN286,DN286,DN286))</f>
        <v>0</v>
      </c>
      <c r="BL318" s="194">
        <f>SUMPRODUCT(CHOOSE({1,2,3,4},G253,G383,G448,G513),CHOOSE({1,2,3,4},DO286,DO286,DO286,DO286))</f>
        <v>0</v>
      </c>
      <c r="BM318" s="194">
        <f>SUMPRODUCT(CHOOSE({1,2,3,4},H253,H383,H448,H513),CHOOSE({1,2,3,4},DP286,DP286,DP286,DP286))</f>
        <v>0</v>
      </c>
      <c r="BN318" s="194">
        <f>SUMPRODUCT(CHOOSE({1,2,3,4},I253,I383,I448,I513),CHOOSE({1,2,3,4},DQ286,DQ286,DQ286,DQ286))</f>
        <v>0</v>
      </c>
      <c r="BO318" s="194">
        <f>SUMPRODUCT(CHOOSE({1,2,3,4},J253,J383,J448,J513),CHOOSE({1,2,3,4},DR286,DR286,DR286,DR286))</f>
        <v>0</v>
      </c>
      <c r="BP318" s="194">
        <f>SUMPRODUCT(CHOOSE({1,2,3,4},K253,K383,K448,K513),CHOOSE({1,2,3,4},DS286,DS286,DS286,DS286))</f>
        <v>0</v>
      </c>
      <c r="BQ318" s="194">
        <f>SUMPRODUCT(CHOOSE({1,2,3,4},L253,L383,L448,L513),CHOOSE({1,2,3,4},DT286,DT286,DT286,DT286))</f>
        <v>0</v>
      </c>
      <c r="BR318" s="194">
        <f>SUMPRODUCT(CHOOSE({1,2,3,4},M253,M383,M448,M513),CHOOSE({1,2,3,4},DU286,DU286,DU286,DU286))</f>
        <v>0</v>
      </c>
      <c r="BS318" s="194">
        <f>SUMPRODUCT(CHOOSE({1,2,3,4},N253,N383,N448,N513),CHOOSE({1,2,3,4},DV286,DV286,DV286,DV286))</f>
        <v>0</v>
      </c>
      <c r="BT318" s="194">
        <f>SUMPRODUCT(CHOOSE({1,2,3,4},O253,O383,O448,O513),CHOOSE({1,2,3,4},DW286,DW286,DW286,DW286))</f>
        <v>0</v>
      </c>
      <c r="BU318" s="194">
        <f>SUMPRODUCT(CHOOSE({1,2,3,4},P253,P383,P448,P513),CHOOSE({1,2,3,4},DX286,DX286,DX286,DX286))</f>
        <v>0</v>
      </c>
      <c r="BV318" s="194">
        <f>SUMPRODUCT(CHOOSE({1,2,3,4},Q253,Q383,Q448,Q513),CHOOSE({1,2,3,4},DY286,DY286,DY286,DY286))</f>
        <v>0</v>
      </c>
      <c r="BW318" s="194">
        <f>SUMPRODUCT(CHOOSE({1,2,3,4},R253,R383,R448,R513),CHOOSE({1,2,3,4},DZ286,DZ286,DZ286,DZ286))</f>
        <v>0</v>
      </c>
      <c r="BX318" s="194">
        <f>SUMPRODUCT(CHOOSE({1,2,3,4},S253,S383,S448,S513),CHOOSE({1,2,3,4},EA286,EA286,EA286,EA286))</f>
        <v>0</v>
      </c>
      <c r="BY318" s="194">
        <f>SUMPRODUCT(CHOOSE({1,2,3,4},T253,T383,T448,T513),CHOOSE({1,2,3,4},EB286,EB286,EB286,EB286))</f>
        <v>0</v>
      </c>
      <c r="BZ318" s="194">
        <f>SUMPRODUCT(CHOOSE({1,2,3,4},U253,U383,U448,U513),CHOOSE({1,2,3,4},EC286,EC286,EC286,EC286))</f>
        <v>0</v>
      </c>
      <c r="CA318" s="194">
        <f>SUMPRODUCT(CHOOSE({1,2,3,4},V253,V383,V448,V513),CHOOSE({1,2,3,4},ED286,ED286,ED286,ED286))</f>
        <v>0</v>
      </c>
      <c r="CB318" s="194">
        <f>SUMPRODUCT(CHOOSE({1,2,3,4},W253,W383,W448,W513),CHOOSE({1,2,3,4},EE286,EE286,EE286,EE286))</f>
        <v>0</v>
      </c>
      <c r="CC318" s="194">
        <f>SUMPRODUCT(CHOOSE({1,2,3,4},X253,X383,X448,X513),CHOOSE({1,2,3,4},EF286,EF286,EF286,EF286))</f>
        <v>0</v>
      </c>
      <c r="CD318" s="194">
        <f>SUMPRODUCT(CHOOSE({1,2,3,4},Y253,Y383,Y448,Y513),CHOOSE({1,2,3,4},EG286,EG286,EG286,EG286))</f>
        <v>0</v>
      </c>
      <c r="CE318" s="194">
        <f>SUMPRODUCT(CHOOSE({1,2,3,4},Z253,Z383,Z448,Z513),CHOOSE({1,2,3,4},EH286,EH286,EH286,EH286))</f>
        <v>0</v>
      </c>
      <c r="CF318" s="194">
        <f>SUMPRODUCT(CHOOSE({1,2,3,4},AA253,AA383,AA448,AA513),CHOOSE({1,2,3,4},EI286,EI286,EI286,EI286))</f>
        <v>0</v>
      </c>
      <c r="CG318" s="194">
        <f>SUMPRODUCT(CHOOSE({1,2,3,4},AB253,AB383,AB448,AB513),CHOOSE({1,2,3,4},EJ286,EJ286,EJ286,EJ286))</f>
        <v>0</v>
      </c>
    </row>
    <row r="319" spans="2:85" x14ac:dyDescent="0.3">
      <c r="B319" s="1">
        <v>18</v>
      </c>
      <c r="C319" s="1"/>
      <c r="D319" s="155"/>
      <c r="E319" s="155"/>
      <c r="F319" s="155"/>
      <c r="G319" s="155"/>
      <c r="H319" s="155"/>
      <c r="I319" s="155"/>
      <c r="J319" s="155"/>
      <c r="K319" s="155"/>
      <c r="L319" s="155"/>
      <c r="M319" s="155"/>
      <c r="N319" s="155"/>
      <c r="O319" s="155"/>
      <c r="P319" s="155"/>
      <c r="Q319" s="155"/>
      <c r="R319" s="155"/>
      <c r="S319" s="155"/>
      <c r="T319" s="155"/>
      <c r="U319" s="155">
        <f t="shared" ref="U319:AB319" si="307">(VLOOKUP(T94,CHDmort,$A$4,FALSE)-1)*T158*BY287</f>
        <v>0</v>
      </c>
      <c r="V319" s="155">
        <f t="shared" si="307"/>
        <v>0</v>
      </c>
      <c r="W319" s="155">
        <f t="shared" si="307"/>
        <v>0</v>
      </c>
      <c r="X319" s="155">
        <f t="shared" si="307"/>
        <v>0</v>
      </c>
      <c r="Y319" s="155">
        <f t="shared" si="307"/>
        <v>0</v>
      </c>
      <c r="Z319" s="155">
        <f t="shared" si="307"/>
        <v>0</v>
      </c>
      <c r="AA319" s="155">
        <f t="shared" si="307"/>
        <v>0</v>
      </c>
      <c r="AB319" s="155">
        <f t="shared" si="307"/>
        <v>0</v>
      </c>
      <c r="AC319" s="156"/>
      <c r="AD319" s="156"/>
      <c r="AE319" s="156"/>
      <c r="AF319" s="156"/>
      <c r="AG319" s="170">
        <f t="shared" si="267"/>
        <v>0</v>
      </c>
      <c r="AH319" s="170">
        <f t="shared" si="268"/>
        <v>0</v>
      </c>
      <c r="AI319" s="170">
        <f t="shared" si="269"/>
        <v>0</v>
      </c>
      <c r="AJ319" s="170">
        <f t="shared" si="270"/>
        <v>0</v>
      </c>
      <c r="AK319" s="170">
        <f t="shared" si="271"/>
        <v>0</v>
      </c>
      <c r="AL319" s="170">
        <f t="shared" si="272"/>
        <v>0</v>
      </c>
      <c r="AM319" s="170">
        <f t="shared" si="273"/>
        <v>0</v>
      </c>
      <c r="AN319" s="170">
        <f t="shared" si="274"/>
        <v>0</v>
      </c>
      <c r="AO319" s="170">
        <f t="shared" si="275"/>
        <v>0</v>
      </c>
      <c r="AP319" s="170">
        <f t="shared" si="276"/>
        <v>0</v>
      </c>
      <c r="AQ319" s="170">
        <f t="shared" si="277"/>
        <v>0</v>
      </c>
      <c r="AR319" s="170">
        <f t="shared" si="278"/>
        <v>0</v>
      </c>
      <c r="AS319" s="170">
        <f t="shared" si="279"/>
        <v>0</v>
      </c>
      <c r="AT319" s="170">
        <f t="shared" si="280"/>
        <v>0</v>
      </c>
      <c r="AU319" s="170">
        <f t="shared" si="281"/>
        <v>0</v>
      </c>
      <c r="AV319" s="170">
        <f t="shared" si="282"/>
        <v>0</v>
      </c>
      <c r="AW319" s="170">
        <f t="shared" si="283"/>
        <v>0</v>
      </c>
      <c r="AX319" s="170">
        <f t="shared" si="284"/>
        <v>0</v>
      </c>
      <c r="AY319" s="170">
        <f t="shared" si="285"/>
        <v>0</v>
      </c>
      <c r="AZ319" s="170">
        <f t="shared" si="286"/>
        <v>0</v>
      </c>
      <c r="BA319" s="170">
        <f t="shared" si="287"/>
        <v>0</v>
      </c>
      <c r="BB319" s="170">
        <f t="shared" si="288"/>
        <v>0</v>
      </c>
      <c r="BC319" s="170">
        <f t="shared" si="289"/>
        <v>0</v>
      </c>
      <c r="BD319" s="170">
        <f t="shared" si="290"/>
        <v>0</v>
      </c>
      <c r="BE319" s="170">
        <f t="shared" si="291"/>
        <v>0</v>
      </c>
      <c r="BF319" s="67"/>
      <c r="BG319" s="67"/>
      <c r="BH319" s="52"/>
      <c r="BI319" s="194">
        <f>SUMPRODUCT(CHOOSE({1,2,3,4},D254,D384,D449,D514),CHOOSE({1,2,3,4},DL287,DL287,DL287,DL287))</f>
        <v>0</v>
      </c>
      <c r="BJ319" s="194">
        <f>SUMPRODUCT(CHOOSE({1,2,3,4},E254,E384,E449,E514),CHOOSE({1,2,3,4},DM287,DM287,DM287,DM287))</f>
        <v>0</v>
      </c>
      <c r="BK319" s="194">
        <f>SUMPRODUCT(CHOOSE({1,2,3,4},F254,F384,F449,F514),CHOOSE({1,2,3,4},DN287,DN287,DN287,DN287))</f>
        <v>0</v>
      </c>
      <c r="BL319" s="194">
        <f>SUMPRODUCT(CHOOSE({1,2,3,4},G254,G384,G449,G514),CHOOSE({1,2,3,4},DO287,DO287,DO287,DO287))</f>
        <v>0</v>
      </c>
      <c r="BM319" s="194">
        <f>SUMPRODUCT(CHOOSE({1,2,3,4},H254,H384,H449,H514),CHOOSE({1,2,3,4},DP287,DP287,DP287,DP287))</f>
        <v>0</v>
      </c>
      <c r="BN319" s="194">
        <f>SUMPRODUCT(CHOOSE({1,2,3,4},I254,I384,I449,I514),CHOOSE({1,2,3,4},DQ287,DQ287,DQ287,DQ287))</f>
        <v>0</v>
      </c>
      <c r="BO319" s="194">
        <f>SUMPRODUCT(CHOOSE({1,2,3,4},J254,J384,J449,J514),CHOOSE({1,2,3,4},DR287,DR287,DR287,DR287))</f>
        <v>0</v>
      </c>
      <c r="BP319" s="194">
        <f>SUMPRODUCT(CHOOSE({1,2,3,4},K254,K384,K449,K514),CHOOSE({1,2,3,4},DS287,DS287,DS287,DS287))</f>
        <v>0</v>
      </c>
      <c r="BQ319" s="194">
        <f>SUMPRODUCT(CHOOSE({1,2,3,4},L254,L384,L449,L514),CHOOSE({1,2,3,4},DT287,DT287,DT287,DT287))</f>
        <v>0</v>
      </c>
      <c r="BR319" s="194">
        <f>SUMPRODUCT(CHOOSE({1,2,3,4},M254,M384,M449,M514),CHOOSE({1,2,3,4},DU287,DU287,DU287,DU287))</f>
        <v>0</v>
      </c>
      <c r="BS319" s="194">
        <f>SUMPRODUCT(CHOOSE({1,2,3,4},N254,N384,N449,N514),CHOOSE({1,2,3,4},DV287,DV287,DV287,DV287))</f>
        <v>0</v>
      </c>
      <c r="BT319" s="194">
        <f>SUMPRODUCT(CHOOSE({1,2,3,4},O254,O384,O449,O514),CHOOSE({1,2,3,4},DW287,DW287,DW287,DW287))</f>
        <v>0</v>
      </c>
      <c r="BU319" s="194">
        <f>SUMPRODUCT(CHOOSE({1,2,3,4},P254,P384,P449,P514),CHOOSE({1,2,3,4},DX287,DX287,DX287,DX287))</f>
        <v>0</v>
      </c>
      <c r="BV319" s="194">
        <f>SUMPRODUCT(CHOOSE({1,2,3,4},Q254,Q384,Q449,Q514),CHOOSE({1,2,3,4},DY287,DY287,DY287,DY287))</f>
        <v>0</v>
      </c>
      <c r="BW319" s="194">
        <f>SUMPRODUCT(CHOOSE({1,2,3,4},R254,R384,R449,R514),CHOOSE({1,2,3,4},DZ287,DZ287,DZ287,DZ287))</f>
        <v>0</v>
      </c>
      <c r="BX319" s="194">
        <f>SUMPRODUCT(CHOOSE({1,2,3,4},S254,S384,S449,S514),CHOOSE({1,2,3,4},EA287,EA287,EA287,EA287))</f>
        <v>0</v>
      </c>
      <c r="BY319" s="194">
        <f>SUMPRODUCT(CHOOSE({1,2,3,4},T254,T384,T449,T514),CHOOSE({1,2,3,4},EB287,EB287,EB287,EB287))</f>
        <v>0</v>
      </c>
      <c r="BZ319" s="194">
        <f>SUMPRODUCT(CHOOSE({1,2,3,4},U254,U384,U449,U514),CHOOSE({1,2,3,4},EC287,EC287,EC287,EC287))</f>
        <v>0</v>
      </c>
      <c r="CA319" s="194">
        <f>SUMPRODUCT(CHOOSE({1,2,3,4},V254,V384,V449,V514),CHOOSE({1,2,3,4},ED287,ED287,ED287,ED287))</f>
        <v>0</v>
      </c>
      <c r="CB319" s="194">
        <f>SUMPRODUCT(CHOOSE({1,2,3,4},W254,W384,W449,W514),CHOOSE({1,2,3,4},EE287,EE287,EE287,EE287))</f>
        <v>0</v>
      </c>
      <c r="CC319" s="194">
        <f>SUMPRODUCT(CHOOSE({1,2,3,4},X254,X384,X449,X514),CHOOSE({1,2,3,4},EF287,EF287,EF287,EF287))</f>
        <v>0</v>
      </c>
      <c r="CD319" s="194">
        <f>SUMPRODUCT(CHOOSE({1,2,3,4},Y254,Y384,Y449,Y514),CHOOSE({1,2,3,4},EG287,EG287,EG287,EG287))</f>
        <v>0</v>
      </c>
      <c r="CE319" s="194">
        <f>SUMPRODUCT(CHOOSE({1,2,3,4},Z254,Z384,Z449,Z514),CHOOSE({1,2,3,4},EH287,EH287,EH287,EH287))</f>
        <v>0</v>
      </c>
      <c r="CF319" s="194">
        <f>SUMPRODUCT(CHOOSE({1,2,3,4},AA254,AA384,AA449,AA514),CHOOSE({1,2,3,4},EI287,EI287,EI287,EI287))</f>
        <v>0</v>
      </c>
      <c r="CG319" s="194">
        <f>SUMPRODUCT(CHOOSE({1,2,3,4},AB254,AB384,AB449,AB514),CHOOSE({1,2,3,4},EJ287,EJ287,EJ287,EJ287))</f>
        <v>0</v>
      </c>
    </row>
    <row r="320" spans="2:85" x14ac:dyDescent="0.3">
      <c r="B320" s="1">
        <v>19</v>
      </c>
      <c r="C320" s="1"/>
      <c r="D320" s="155"/>
      <c r="E320" s="155"/>
      <c r="F320" s="155"/>
      <c r="G320" s="155"/>
      <c r="H320" s="155"/>
      <c r="I320" s="155"/>
      <c r="J320" s="155"/>
      <c r="K320" s="155"/>
      <c r="L320" s="155"/>
      <c r="M320" s="155"/>
      <c r="N320" s="155"/>
      <c r="O320" s="155"/>
      <c r="P320" s="155"/>
      <c r="Q320" s="155"/>
      <c r="R320" s="155"/>
      <c r="S320" s="155"/>
      <c r="T320" s="155"/>
      <c r="U320" s="155"/>
      <c r="V320" s="155">
        <f t="shared" ref="V320:AB320" si="308">(VLOOKUP(U95,CHDmort,$A$4,FALSE)-1)*U159*BZ288</f>
        <v>0</v>
      </c>
      <c r="W320" s="155">
        <f t="shared" si="308"/>
        <v>0</v>
      </c>
      <c r="X320" s="155">
        <f t="shared" si="308"/>
        <v>0</v>
      </c>
      <c r="Y320" s="155">
        <f t="shared" si="308"/>
        <v>0</v>
      </c>
      <c r="Z320" s="155">
        <f t="shared" si="308"/>
        <v>0</v>
      </c>
      <c r="AA320" s="155">
        <f t="shared" si="308"/>
        <v>0</v>
      </c>
      <c r="AB320" s="155">
        <f t="shared" si="308"/>
        <v>0</v>
      </c>
      <c r="AC320" s="156"/>
      <c r="AD320" s="156"/>
      <c r="AE320" s="156"/>
      <c r="AF320" s="156"/>
      <c r="AG320" s="170">
        <f t="shared" si="267"/>
        <v>0</v>
      </c>
      <c r="AH320" s="170">
        <f t="shared" si="268"/>
        <v>0</v>
      </c>
      <c r="AI320" s="170">
        <f t="shared" si="269"/>
        <v>0</v>
      </c>
      <c r="AJ320" s="170">
        <f t="shared" si="270"/>
        <v>0</v>
      </c>
      <c r="AK320" s="170">
        <f t="shared" si="271"/>
        <v>0</v>
      </c>
      <c r="AL320" s="170">
        <f t="shared" si="272"/>
        <v>0</v>
      </c>
      <c r="AM320" s="170">
        <f t="shared" si="273"/>
        <v>0</v>
      </c>
      <c r="AN320" s="170">
        <f t="shared" si="274"/>
        <v>0</v>
      </c>
      <c r="AO320" s="170">
        <f t="shared" si="275"/>
        <v>0</v>
      </c>
      <c r="AP320" s="170">
        <f t="shared" si="276"/>
        <v>0</v>
      </c>
      <c r="AQ320" s="170">
        <f t="shared" si="277"/>
        <v>0</v>
      </c>
      <c r="AR320" s="170">
        <f t="shared" si="278"/>
        <v>0</v>
      </c>
      <c r="AS320" s="170">
        <f t="shared" si="279"/>
        <v>0</v>
      </c>
      <c r="AT320" s="170">
        <f t="shared" si="280"/>
        <v>0</v>
      </c>
      <c r="AU320" s="170">
        <f t="shared" si="281"/>
        <v>0</v>
      </c>
      <c r="AV320" s="170">
        <f t="shared" si="282"/>
        <v>0</v>
      </c>
      <c r="AW320" s="170">
        <f t="shared" si="283"/>
        <v>0</v>
      </c>
      <c r="AX320" s="170">
        <f t="shared" si="284"/>
        <v>0</v>
      </c>
      <c r="AY320" s="170">
        <f t="shared" si="285"/>
        <v>0</v>
      </c>
      <c r="AZ320" s="170">
        <f t="shared" si="286"/>
        <v>0</v>
      </c>
      <c r="BA320" s="170">
        <f t="shared" si="287"/>
        <v>0</v>
      </c>
      <c r="BB320" s="170">
        <f t="shared" si="288"/>
        <v>0</v>
      </c>
      <c r="BC320" s="170">
        <f t="shared" si="289"/>
        <v>0</v>
      </c>
      <c r="BD320" s="170">
        <f t="shared" si="290"/>
        <v>0</v>
      </c>
      <c r="BE320" s="170">
        <f t="shared" si="291"/>
        <v>0</v>
      </c>
      <c r="BF320" s="67"/>
      <c r="BG320" s="67"/>
      <c r="BH320" s="52"/>
      <c r="BI320" s="194">
        <f>SUMPRODUCT(CHOOSE({1,2,3,4},D255,D385,D450,D515),CHOOSE({1,2,3,4},DL288,DL288,DL288,DL288))</f>
        <v>0</v>
      </c>
      <c r="BJ320" s="194">
        <f>SUMPRODUCT(CHOOSE({1,2,3,4},E255,E385,E450,E515),CHOOSE({1,2,3,4},DM288,DM288,DM288,DM288))</f>
        <v>0</v>
      </c>
      <c r="BK320" s="194">
        <f>SUMPRODUCT(CHOOSE({1,2,3,4},F255,F385,F450,F515),CHOOSE({1,2,3,4},DN288,DN288,DN288,DN288))</f>
        <v>0</v>
      </c>
      <c r="BL320" s="194">
        <f>SUMPRODUCT(CHOOSE({1,2,3,4},G255,G385,G450,G515),CHOOSE({1,2,3,4},DO288,DO288,DO288,DO288))</f>
        <v>0</v>
      </c>
      <c r="BM320" s="194">
        <f>SUMPRODUCT(CHOOSE({1,2,3,4},H255,H385,H450,H515),CHOOSE({1,2,3,4},DP288,DP288,DP288,DP288))</f>
        <v>0</v>
      </c>
      <c r="BN320" s="194">
        <f>SUMPRODUCT(CHOOSE({1,2,3,4},I255,I385,I450,I515),CHOOSE({1,2,3,4},DQ288,DQ288,DQ288,DQ288))</f>
        <v>0</v>
      </c>
      <c r="BO320" s="194">
        <f>SUMPRODUCT(CHOOSE({1,2,3,4},J255,J385,J450,J515),CHOOSE({1,2,3,4},DR288,DR288,DR288,DR288))</f>
        <v>0</v>
      </c>
      <c r="BP320" s="194">
        <f>SUMPRODUCT(CHOOSE({1,2,3,4},K255,K385,K450,K515),CHOOSE({1,2,3,4},DS288,DS288,DS288,DS288))</f>
        <v>0</v>
      </c>
      <c r="BQ320" s="194">
        <f>SUMPRODUCT(CHOOSE({1,2,3,4},L255,L385,L450,L515),CHOOSE({1,2,3,4},DT288,DT288,DT288,DT288))</f>
        <v>0</v>
      </c>
      <c r="BR320" s="194">
        <f>SUMPRODUCT(CHOOSE({1,2,3,4},M255,M385,M450,M515),CHOOSE({1,2,3,4},DU288,DU288,DU288,DU288))</f>
        <v>0</v>
      </c>
      <c r="BS320" s="194">
        <f>SUMPRODUCT(CHOOSE({1,2,3,4},N255,N385,N450,N515),CHOOSE({1,2,3,4},DV288,DV288,DV288,DV288))</f>
        <v>0</v>
      </c>
      <c r="BT320" s="194">
        <f>SUMPRODUCT(CHOOSE({1,2,3,4},O255,O385,O450,O515),CHOOSE({1,2,3,4},DW288,DW288,DW288,DW288))</f>
        <v>0</v>
      </c>
      <c r="BU320" s="194">
        <f>SUMPRODUCT(CHOOSE({1,2,3,4},P255,P385,P450,P515),CHOOSE({1,2,3,4},DX288,DX288,DX288,DX288))</f>
        <v>0</v>
      </c>
      <c r="BV320" s="194">
        <f>SUMPRODUCT(CHOOSE({1,2,3,4},Q255,Q385,Q450,Q515),CHOOSE({1,2,3,4},DY288,DY288,DY288,DY288))</f>
        <v>0</v>
      </c>
      <c r="BW320" s="194">
        <f>SUMPRODUCT(CHOOSE({1,2,3,4},R255,R385,R450,R515),CHOOSE({1,2,3,4},DZ288,DZ288,DZ288,DZ288))</f>
        <v>0</v>
      </c>
      <c r="BX320" s="194">
        <f>SUMPRODUCT(CHOOSE({1,2,3,4},S255,S385,S450,S515),CHOOSE({1,2,3,4},EA288,EA288,EA288,EA288))</f>
        <v>0</v>
      </c>
      <c r="BY320" s="194">
        <f>SUMPRODUCT(CHOOSE({1,2,3,4},T255,T385,T450,T515),CHOOSE({1,2,3,4},EB288,EB288,EB288,EB288))</f>
        <v>0</v>
      </c>
      <c r="BZ320" s="194">
        <f>SUMPRODUCT(CHOOSE({1,2,3,4},U255,U385,U450,U515),CHOOSE({1,2,3,4},EC288,EC288,EC288,EC288))</f>
        <v>0</v>
      </c>
      <c r="CA320" s="194">
        <f>SUMPRODUCT(CHOOSE({1,2,3,4},V255,V385,V450,V515),CHOOSE({1,2,3,4},ED288,ED288,ED288,ED288))</f>
        <v>0</v>
      </c>
      <c r="CB320" s="194">
        <f>SUMPRODUCT(CHOOSE({1,2,3,4},W255,W385,W450,W515),CHOOSE({1,2,3,4},EE288,EE288,EE288,EE288))</f>
        <v>0</v>
      </c>
      <c r="CC320" s="194">
        <f>SUMPRODUCT(CHOOSE({1,2,3,4},X255,X385,X450,X515),CHOOSE({1,2,3,4},EF288,EF288,EF288,EF288))</f>
        <v>0</v>
      </c>
      <c r="CD320" s="194">
        <f>SUMPRODUCT(CHOOSE({1,2,3,4},Y255,Y385,Y450,Y515),CHOOSE({1,2,3,4},EG288,EG288,EG288,EG288))</f>
        <v>0</v>
      </c>
      <c r="CE320" s="194">
        <f>SUMPRODUCT(CHOOSE({1,2,3,4},Z255,Z385,Z450,Z515),CHOOSE({1,2,3,4},EH288,EH288,EH288,EH288))</f>
        <v>0</v>
      </c>
      <c r="CF320" s="194">
        <f>SUMPRODUCT(CHOOSE({1,2,3,4},AA255,AA385,AA450,AA515),CHOOSE({1,2,3,4},EI288,EI288,EI288,EI288))</f>
        <v>0</v>
      </c>
      <c r="CG320" s="194">
        <f>SUMPRODUCT(CHOOSE({1,2,3,4},AB255,AB385,AB450,AB515),CHOOSE({1,2,3,4},EJ288,EJ288,EJ288,EJ288))</f>
        <v>0</v>
      </c>
    </row>
    <row r="321" spans="1:141" x14ac:dyDescent="0.3">
      <c r="B321" s="1">
        <v>20</v>
      </c>
      <c r="C321" s="1"/>
      <c r="D321" s="155"/>
      <c r="E321" s="155"/>
      <c r="F321" s="155"/>
      <c r="G321" s="155"/>
      <c r="H321" s="155"/>
      <c r="I321" s="155"/>
      <c r="J321" s="155"/>
      <c r="K321" s="155"/>
      <c r="L321" s="155"/>
      <c r="M321" s="155"/>
      <c r="N321" s="155"/>
      <c r="O321" s="155"/>
      <c r="P321" s="155"/>
      <c r="Q321" s="155"/>
      <c r="R321" s="155"/>
      <c r="S321" s="155"/>
      <c r="T321" s="155"/>
      <c r="U321" s="155"/>
      <c r="V321" s="155"/>
      <c r="W321" s="155">
        <f t="shared" ref="W321:AB321" si="309">(VLOOKUP(V96,CHDmort,$A$4,FALSE)-1)*V160*CA289</f>
        <v>0</v>
      </c>
      <c r="X321" s="155">
        <f t="shared" si="309"/>
        <v>0</v>
      </c>
      <c r="Y321" s="155">
        <f t="shared" si="309"/>
        <v>0</v>
      </c>
      <c r="Z321" s="155">
        <f t="shared" si="309"/>
        <v>0</v>
      </c>
      <c r="AA321" s="155">
        <f t="shared" si="309"/>
        <v>0</v>
      </c>
      <c r="AB321" s="155">
        <f t="shared" si="309"/>
        <v>0</v>
      </c>
      <c r="AC321" s="156"/>
      <c r="AD321" s="156"/>
      <c r="AE321" s="156"/>
      <c r="AF321" s="156"/>
      <c r="AG321" s="170">
        <f t="shared" si="267"/>
        <v>0</v>
      </c>
      <c r="AH321" s="170">
        <f t="shared" si="268"/>
        <v>0</v>
      </c>
      <c r="AI321" s="170">
        <f t="shared" si="269"/>
        <v>0</v>
      </c>
      <c r="AJ321" s="170">
        <f t="shared" si="270"/>
        <v>0</v>
      </c>
      <c r="AK321" s="170">
        <f t="shared" si="271"/>
        <v>0</v>
      </c>
      <c r="AL321" s="170">
        <f t="shared" si="272"/>
        <v>0</v>
      </c>
      <c r="AM321" s="170">
        <f t="shared" si="273"/>
        <v>0</v>
      </c>
      <c r="AN321" s="170">
        <f t="shared" si="274"/>
        <v>0</v>
      </c>
      <c r="AO321" s="170">
        <f t="shared" si="275"/>
        <v>0</v>
      </c>
      <c r="AP321" s="170">
        <f t="shared" si="276"/>
        <v>0</v>
      </c>
      <c r="AQ321" s="170">
        <f t="shared" si="277"/>
        <v>0</v>
      </c>
      <c r="AR321" s="170">
        <f t="shared" si="278"/>
        <v>0</v>
      </c>
      <c r="AS321" s="170">
        <f t="shared" si="279"/>
        <v>0</v>
      </c>
      <c r="AT321" s="170">
        <f t="shared" si="280"/>
        <v>0</v>
      </c>
      <c r="AU321" s="170">
        <f t="shared" si="281"/>
        <v>0</v>
      </c>
      <c r="AV321" s="170">
        <f t="shared" si="282"/>
        <v>0</v>
      </c>
      <c r="AW321" s="170">
        <f t="shared" si="283"/>
        <v>0</v>
      </c>
      <c r="AX321" s="170">
        <f t="shared" si="284"/>
        <v>0</v>
      </c>
      <c r="AY321" s="170">
        <f t="shared" si="285"/>
        <v>0</v>
      </c>
      <c r="AZ321" s="170">
        <f t="shared" si="286"/>
        <v>0</v>
      </c>
      <c r="BA321" s="170">
        <f t="shared" si="287"/>
        <v>0</v>
      </c>
      <c r="BB321" s="170">
        <f t="shared" si="288"/>
        <v>0</v>
      </c>
      <c r="BC321" s="170">
        <f t="shared" si="289"/>
        <v>0</v>
      </c>
      <c r="BD321" s="170">
        <f t="shared" si="290"/>
        <v>0</v>
      </c>
      <c r="BE321" s="170">
        <f t="shared" si="291"/>
        <v>0</v>
      </c>
      <c r="BF321" s="67"/>
      <c r="BG321" s="67"/>
      <c r="BH321" s="52"/>
      <c r="BI321" s="194">
        <f>SUMPRODUCT(CHOOSE({1,2,3,4},D256,D386,D451,D516),CHOOSE({1,2,3,4},DL289,DL289,DL289,DL289))</f>
        <v>0</v>
      </c>
      <c r="BJ321" s="194">
        <f>SUMPRODUCT(CHOOSE({1,2,3,4},E256,E386,E451,E516),CHOOSE({1,2,3,4},DM289,DM289,DM289,DM289))</f>
        <v>0</v>
      </c>
      <c r="BK321" s="194">
        <f>SUMPRODUCT(CHOOSE({1,2,3,4},F256,F386,F451,F516),CHOOSE({1,2,3,4},DN289,DN289,DN289,DN289))</f>
        <v>0</v>
      </c>
      <c r="BL321" s="194">
        <f>SUMPRODUCT(CHOOSE({1,2,3,4},G256,G386,G451,G516),CHOOSE({1,2,3,4},DO289,DO289,DO289,DO289))</f>
        <v>0</v>
      </c>
      <c r="BM321" s="194">
        <f>SUMPRODUCT(CHOOSE({1,2,3,4},H256,H386,H451,H516),CHOOSE({1,2,3,4},DP289,DP289,DP289,DP289))</f>
        <v>0</v>
      </c>
      <c r="BN321" s="194">
        <f>SUMPRODUCT(CHOOSE({1,2,3,4},I256,I386,I451,I516),CHOOSE({1,2,3,4},DQ289,DQ289,DQ289,DQ289))</f>
        <v>0</v>
      </c>
      <c r="BO321" s="194">
        <f>SUMPRODUCT(CHOOSE({1,2,3,4},J256,J386,J451,J516),CHOOSE({1,2,3,4},DR289,DR289,DR289,DR289))</f>
        <v>0</v>
      </c>
      <c r="BP321" s="194">
        <f>SUMPRODUCT(CHOOSE({1,2,3,4},K256,K386,K451,K516),CHOOSE({1,2,3,4},DS289,DS289,DS289,DS289))</f>
        <v>0</v>
      </c>
      <c r="BQ321" s="194">
        <f>SUMPRODUCT(CHOOSE({1,2,3,4},L256,L386,L451,L516),CHOOSE({1,2,3,4},DT289,DT289,DT289,DT289))</f>
        <v>0</v>
      </c>
      <c r="BR321" s="194">
        <f>SUMPRODUCT(CHOOSE({1,2,3,4},M256,M386,M451,M516),CHOOSE({1,2,3,4},DU289,DU289,DU289,DU289))</f>
        <v>0</v>
      </c>
      <c r="BS321" s="194">
        <f>SUMPRODUCT(CHOOSE({1,2,3,4},N256,N386,N451,N516),CHOOSE({1,2,3,4},DV289,DV289,DV289,DV289))</f>
        <v>0</v>
      </c>
      <c r="BT321" s="194">
        <f>SUMPRODUCT(CHOOSE({1,2,3,4},O256,O386,O451,O516),CHOOSE({1,2,3,4},DW289,DW289,DW289,DW289))</f>
        <v>0</v>
      </c>
      <c r="BU321" s="194">
        <f>SUMPRODUCT(CHOOSE({1,2,3,4},P256,P386,P451,P516),CHOOSE({1,2,3,4},DX289,DX289,DX289,DX289))</f>
        <v>0</v>
      </c>
      <c r="BV321" s="194">
        <f>SUMPRODUCT(CHOOSE({1,2,3,4},Q256,Q386,Q451,Q516),CHOOSE({1,2,3,4},DY289,DY289,DY289,DY289))</f>
        <v>0</v>
      </c>
      <c r="BW321" s="194">
        <f>SUMPRODUCT(CHOOSE({1,2,3,4},R256,R386,R451,R516),CHOOSE({1,2,3,4},DZ289,DZ289,DZ289,DZ289))</f>
        <v>0</v>
      </c>
      <c r="BX321" s="194">
        <f>SUMPRODUCT(CHOOSE({1,2,3,4},S256,S386,S451,S516),CHOOSE({1,2,3,4},EA289,EA289,EA289,EA289))</f>
        <v>0</v>
      </c>
      <c r="BY321" s="194">
        <f>SUMPRODUCT(CHOOSE({1,2,3,4},T256,T386,T451,T516),CHOOSE({1,2,3,4},EB289,EB289,EB289,EB289))</f>
        <v>0</v>
      </c>
      <c r="BZ321" s="194">
        <f>SUMPRODUCT(CHOOSE({1,2,3,4},U256,U386,U451,U516),CHOOSE({1,2,3,4},EC289,EC289,EC289,EC289))</f>
        <v>0</v>
      </c>
      <c r="CA321" s="194">
        <f>SUMPRODUCT(CHOOSE({1,2,3,4},V256,V386,V451,V516),CHOOSE({1,2,3,4},ED289,ED289,ED289,ED289))</f>
        <v>0</v>
      </c>
      <c r="CB321" s="194">
        <f>SUMPRODUCT(CHOOSE({1,2,3,4},W256,W386,W451,W516),CHOOSE({1,2,3,4},EE289,EE289,EE289,EE289))</f>
        <v>0</v>
      </c>
      <c r="CC321" s="194">
        <f>SUMPRODUCT(CHOOSE({1,2,3,4},X256,X386,X451,X516),CHOOSE({1,2,3,4},EF289,EF289,EF289,EF289))</f>
        <v>0</v>
      </c>
      <c r="CD321" s="194">
        <f>SUMPRODUCT(CHOOSE({1,2,3,4},Y256,Y386,Y451,Y516),CHOOSE({1,2,3,4},EG289,EG289,EG289,EG289))</f>
        <v>0</v>
      </c>
      <c r="CE321" s="194">
        <f>SUMPRODUCT(CHOOSE({1,2,3,4},Z256,Z386,Z451,Z516),CHOOSE({1,2,3,4},EH289,EH289,EH289,EH289))</f>
        <v>0</v>
      </c>
      <c r="CF321" s="194">
        <f>SUMPRODUCT(CHOOSE({1,2,3,4},AA256,AA386,AA451,AA516),CHOOSE({1,2,3,4},EI289,EI289,EI289,EI289))</f>
        <v>0</v>
      </c>
      <c r="CG321" s="194">
        <f>SUMPRODUCT(CHOOSE({1,2,3,4},AB256,AB386,AB451,AB516),CHOOSE({1,2,3,4},EJ289,EJ289,EJ289,EJ289))</f>
        <v>0</v>
      </c>
    </row>
    <row r="322" spans="1:141" x14ac:dyDescent="0.3">
      <c r="B322" s="1">
        <v>21</v>
      </c>
      <c r="C322" s="1"/>
      <c r="D322" s="155"/>
      <c r="E322" s="155"/>
      <c r="F322" s="155"/>
      <c r="G322" s="155"/>
      <c r="H322" s="155"/>
      <c r="I322" s="155"/>
      <c r="J322" s="155"/>
      <c r="K322" s="155"/>
      <c r="L322" s="155"/>
      <c r="M322" s="155"/>
      <c r="N322" s="155"/>
      <c r="O322" s="155"/>
      <c r="P322" s="155"/>
      <c r="Q322" s="155"/>
      <c r="R322" s="155"/>
      <c r="S322" s="155"/>
      <c r="T322" s="155"/>
      <c r="U322" s="155"/>
      <c r="V322" s="155"/>
      <c r="W322" s="155"/>
      <c r="X322" s="155">
        <f>(VLOOKUP(W97,CHDmort,$A$4,FALSE)-1)*W161*CB290</f>
        <v>0</v>
      </c>
      <c r="Y322" s="155">
        <f>(VLOOKUP(X97,CHDmort,$A$4,FALSE)-1)*X161*CC290</f>
        <v>0</v>
      </c>
      <c r="Z322" s="155">
        <f>(VLOOKUP(Y97,CHDmort,$A$4,FALSE)-1)*Y161*CD290</f>
        <v>0</v>
      </c>
      <c r="AA322" s="155">
        <f>(VLOOKUP(Z97,CHDmort,$A$4,FALSE)-1)*Z161*CE290</f>
        <v>0</v>
      </c>
      <c r="AB322" s="155">
        <f>(VLOOKUP(AA97,CHDmort,$A$4,FALSE)-1)*AA161*CF290</f>
        <v>0</v>
      </c>
      <c r="AC322" s="156"/>
      <c r="AD322" s="156"/>
      <c r="AE322" s="156"/>
      <c r="AF322" s="156"/>
      <c r="AG322" s="170">
        <f t="shared" si="267"/>
        <v>0</v>
      </c>
      <c r="AH322" s="170">
        <f t="shared" si="268"/>
        <v>0</v>
      </c>
      <c r="AI322" s="170">
        <f t="shared" si="269"/>
        <v>0</v>
      </c>
      <c r="AJ322" s="170">
        <f t="shared" si="270"/>
        <v>0</v>
      </c>
      <c r="AK322" s="170">
        <f t="shared" si="271"/>
        <v>0</v>
      </c>
      <c r="AL322" s="170">
        <f t="shared" si="272"/>
        <v>0</v>
      </c>
      <c r="AM322" s="170">
        <f t="shared" si="273"/>
        <v>0</v>
      </c>
      <c r="AN322" s="170">
        <f t="shared" si="274"/>
        <v>0</v>
      </c>
      <c r="AO322" s="170">
        <f t="shared" si="275"/>
        <v>0</v>
      </c>
      <c r="AP322" s="170">
        <f t="shared" si="276"/>
        <v>0</v>
      </c>
      <c r="AQ322" s="170">
        <f t="shared" si="277"/>
        <v>0</v>
      </c>
      <c r="AR322" s="170">
        <f t="shared" si="278"/>
        <v>0</v>
      </c>
      <c r="AS322" s="170">
        <f t="shared" si="279"/>
        <v>0</v>
      </c>
      <c r="AT322" s="170">
        <f t="shared" si="280"/>
        <v>0</v>
      </c>
      <c r="AU322" s="170">
        <f t="shared" si="281"/>
        <v>0</v>
      </c>
      <c r="AV322" s="170">
        <f t="shared" si="282"/>
        <v>0</v>
      </c>
      <c r="AW322" s="170">
        <f t="shared" si="283"/>
        <v>0</v>
      </c>
      <c r="AX322" s="170">
        <f t="shared" si="284"/>
        <v>0</v>
      </c>
      <c r="AY322" s="170">
        <f t="shared" si="285"/>
        <v>0</v>
      </c>
      <c r="AZ322" s="170">
        <f t="shared" si="286"/>
        <v>0</v>
      </c>
      <c r="BA322" s="170">
        <f t="shared" si="287"/>
        <v>0</v>
      </c>
      <c r="BB322" s="170">
        <f t="shared" si="288"/>
        <v>0</v>
      </c>
      <c r="BC322" s="170">
        <f t="shared" si="289"/>
        <v>0</v>
      </c>
      <c r="BD322" s="170">
        <f t="shared" si="290"/>
        <v>0</v>
      </c>
      <c r="BE322" s="170">
        <f t="shared" si="291"/>
        <v>0</v>
      </c>
      <c r="BF322" s="67"/>
      <c r="BG322" s="67"/>
      <c r="BH322" s="52"/>
      <c r="BI322" s="194">
        <f>SUMPRODUCT(CHOOSE({1,2,3,4},D257,D387,D452,D517),CHOOSE({1,2,3,4},DL290,DL290,DL290,DL290))</f>
        <v>0</v>
      </c>
      <c r="BJ322" s="194">
        <f>SUMPRODUCT(CHOOSE({1,2,3,4},E257,E387,E452,E517),CHOOSE({1,2,3,4},DM290,DM290,DM290,DM290))</f>
        <v>0</v>
      </c>
      <c r="BK322" s="194">
        <f>SUMPRODUCT(CHOOSE({1,2,3,4},F257,F387,F452,F517),CHOOSE({1,2,3,4},DN290,DN290,DN290,DN290))</f>
        <v>0</v>
      </c>
      <c r="BL322" s="194">
        <f>SUMPRODUCT(CHOOSE({1,2,3,4},G257,G387,G452,G517),CHOOSE({1,2,3,4},DO290,DO290,DO290,DO290))</f>
        <v>0</v>
      </c>
      <c r="BM322" s="194">
        <f>SUMPRODUCT(CHOOSE({1,2,3,4},H257,H387,H452,H517),CHOOSE({1,2,3,4},DP290,DP290,DP290,DP290))</f>
        <v>0</v>
      </c>
      <c r="BN322" s="194">
        <f>SUMPRODUCT(CHOOSE({1,2,3,4},I257,I387,I452,I517),CHOOSE({1,2,3,4},DQ290,DQ290,DQ290,DQ290))</f>
        <v>0</v>
      </c>
      <c r="BO322" s="194">
        <f>SUMPRODUCT(CHOOSE({1,2,3,4},J257,J387,J452,J517),CHOOSE({1,2,3,4},DR290,DR290,DR290,DR290))</f>
        <v>0</v>
      </c>
      <c r="BP322" s="194">
        <f>SUMPRODUCT(CHOOSE({1,2,3,4},K257,K387,K452,K517),CHOOSE({1,2,3,4},DS290,DS290,DS290,DS290))</f>
        <v>0</v>
      </c>
      <c r="BQ322" s="194">
        <f>SUMPRODUCT(CHOOSE({1,2,3,4},L257,L387,L452,L517),CHOOSE({1,2,3,4},DT290,DT290,DT290,DT290))</f>
        <v>0</v>
      </c>
      <c r="BR322" s="194">
        <f>SUMPRODUCT(CHOOSE({1,2,3,4},M257,M387,M452,M517),CHOOSE({1,2,3,4},DU290,DU290,DU290,DU290))</f>
        <v>0</v>
      </c>
      <c r="BS322" s="194">
        <f>SUMPRODUCT(CHOOSE({1,2,3,4},N257,N387,N452,N517),CHOOSE({1,2,3,4},DV290,DV290,DV290,DV290))</f>
        <v>0</v>
      </c>
      <c r="BT322" s="194">
        <f>SUMPRODUCT(CHOOSE({1,2,3,4},O257,O387,O452,O517),CHOOSE({1,2,3,4},DW290,DW290,DW290,DW290))</f>
        <v>0</v>
      </c>
      <c r="BU322" s="194">
        <f>SUMPRODUCT(CHOOSE({1,2,3,4},P257,P387,P452,P517),CHOOSE({1,2,3,4},DX290,DX290,DX290,DX290))</f>
        <v>0</v>
      </c>
      <c r="BV322" s="194">
        <f>SUMPRODUCT(CHOOSE({1,2,3,4},Q257,Q387,Q452,Q517),CHOOSE({1,2,3,4},DY290,DY290,DY290,DY290))</f>
        <v>0</v>
      </c>
      <c r="BW322" s="194">
        <f>SUMPRODUCT(CHOOSE({1,2,3,4},R257,R387,R452,R517),CHOOSE({1,2,3,4},DZ290,DZ290,DZ290,DZ290))</f>
        <v>0</v>
      </c>
      <c r="BX322" s="194">
        <f>SUMPRODUCT(CHOOSE({1,2,3,4},S257,S387,S452,S517),CHOOSE({1,2,3,4},EA290,EA290,EA290,EA290))</f>
        <v>0</v>
      </c>
      <c r="BY322" s="194">
        <f>SUMPRODUCT(CHOOSE({1,2,3,4},T257,T387,T452,T517),CHOOSE({1,2,3,4},EB290,EB290,EB290,EB290))</f>
        <v>0</v>
      </c>
      <c r="BZ322" s="194">
        <f>SUMPRODUCT(CHOOSE({1,2,3,4},U257,U387,U452,U517),CHOOSE({1,2,3,4},EC290,EC290,EC290,EC290))</f>
        <v>0</v>
      </c>
      <c r="CA322" s="194">
        <f>SUMPRODUCT(CHOOSE({1,2,3,4},V257,V387,V452,V517),CHOOSE({1,2,3,4},ED290,ED290,ED290,ED290))</f>
        <v>0</v>
      </c>
      <c r="CB322" s="194">
        <f>SUMPRODUCT(CHOOSE({1,2,3,4},W257,W387,W452,W517),CHOOSE({1,2,3,4},EE290,EE290,EE290,EE290))</f>
        <v>0</v>
      </c>
      <c r="CC322" s="194">
        <f>SUMPRODUCT(CHOOSE({1,2,3,4},X257,X387,X452,X517),CHOOSE({1,2,3,4},EF290,EF290,EF290,EF290))</f>
        <v>0</v>
      </c>
      <c r="CD322" s="194">
        <f>SUMPRODUCT(CHOOSE({1,2,3,4},Y257,Y387,Y452,Y517),CHOOSE({1,2,3,4},EG290,EG290,EG290,EG290))</f>
        <v>0</v>
      </c>
      <c r="CE322" s="194">
        <f>SUMPRODUCT(CHOOSE({1,2,3,4},Z257,Z387,Z452,Z517),CHOOSE({1,2,3,4},EH290,EH290,EH290,EH290))</f>
        <v>0</v>
      </c>
      <c r="CF322" s="194">
        <f>SUMPRODUCT(CHOOSE({1,2,3,4},AA257,AA387,AA452,AA517),CHOOSE({1,2,3,4},EI290,EI290,EI290,EI290))</f>
        <v>0</v>
      </c>
      <c r="CG322" s="194">
        <f>SUMPRODUCT(CHOOSE({1,2,3,4},AB257,AB387,AB452,AB517),CHOOSE({1,2,3,4},EJ290,EJ290,EJ290,EJ290))</f>
        <v>0</v>
      </c>
    </row>
    <row r="323" spans="1:141" x14ac:dyDescent="0.3">
      <c r="B323" s="1">
        <v>22</v>
      </c>
      <c r="C323" s="1"/>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f>(VLOOKUP(X98,CHDmort,$A$4,FALSE)-1)*X162*CC291</f>
        <v>0</v>
      </c>
      <c r="Z323" s="155">
        <f>(VLOOKUP(Y98,CHDmort,$A$4,FALSE)-1)*Y162*CD291</f>
        <v>0</v>
      </c>
      <c r="AA323" s="155">
        <f>(VLOOKUP(Z98,CHDmort,$A$4,FALSE)-1)*Z162*CE291</f>
        <v>0</v>
      </c>
      <c r="AB323" s="155">
        <f>(VLOOKUP(AA98,CHDmort,$A$4,FALSE)-1)*AA162*CF291</f>
        <v>0</v>
      </c>
      <c r="AC323" s="156"/>
      <c r="AD323" s="156"/>
      <c r="AE323" s="156"/>
      <c r="AF323" s="156"/>
      <c r="AG323" s="170">
        <f t="shared" si="267"/>
        <v>0</v>
      </c>
      <c r="AH323" s="170">
        <f t="shared" si="268"/>
        <v>0</v>
      </c>
      <c r="AI323" s="170">
        <f t="shared" si="269"/>
        <v>0</v>
      </c>
      <c r="AJ323" s="170">
        <f t="shared" si="270"/>
        <v>0</v>
      </c>
      <c r="AK323" s="170">
        <f t="shared" si="271"/>
        <v>0</v>
      </c>
      <c r="AL323" s="170">
        <f t="shared" si="272"/>
        <v>0</v>
      </c>
      <c r="AM323" s="170">
        <f t="shared" si="273"/>
        <v>0</v>
      </c>
      <c r="AN323" s="170">
        <f t="shared" si="274"/>
        <v>0</v>
      </c>
      <c r="AO323" s="170">
        <f t="shared" si="275"/>
        <v>0</v>
      </c>
      <c r="AP323" s="170">
        <f t="shared" si="276"/>
        <v>0</v>
      </c>
      <c r="AQ323" s="170">
        <f t="shared" si="277"/>
        <v>0</v>
      </c>
      <c r="AR323" s="170">
        <f t="shared" si="278"/>
        <v>0</v>
      </c>
      <c r="AS323" s="170">
        <f t="shared" si="279"/>
        <v>0</v>
      </c>
      <c r="AT323" s="170">
        <f t="shared" si="280"/>
        <v>0</v>
      </c>
      <c r="AU323" s="170">
        <f t="shared" si="281"/>
        <v>0</v>
      </c>
      <c r="AV323" s="170">
        <f t="shared" si="282"/>
        <v>0</v>
      </c>
      <c r="AW323" s="170">
        <f t="shared" si="283"/>
        <v>0</v>
      </c>
      <c r="AX323" s="170">
        <f t="shared" si="284"/>
        <v>0</v>
      </c>
      <c r="AY323" s="170">
        <f t="shared" si="285"/>
        <v>0</v>
      </c>
      <c r="AZ323" s="170">
        <f t="shared" si="286"/>
        <v>0</v>
      </c>
      <c r="BA323" s="170">
        <f t="shared" si="287"/>
        <v>0</v>
      </c>
      <c r="BB323" s="170">
        <f t="shared" si="288"/>
        <v>0</v>
      </c>
      <c r="BC323" s="170">
        <f t="shared" si="289"/>
        <v>0</v>
      </c>
      <c r="BD323" s="170">
        <f t="shared" si="290"/>
        <v>0</v>
      </c>
      <c r="BE323" s="170">
        <f t="shared" si="291"/>
        <v>0</v>
      </c>
      <c r="BF323" s="67"/>
      <c r="BG323" s="67"/>
      <c r="BH323" s="52"/>
      <c r="BI323" s="194">
        <f>SUMPRODUCT(CHOOSE({1,2,3,4},D258,D388,D453,D518),CHOOSE({1,2,3,4},DL291,DL291,DL291,DL291))</f>
        <v>0</v>
      </c>
      <c r="BJ323" s="194">
        <f>SUMPRODUCT(CHOOSE({1,2,3,4},E258,E388,E453,E518),CHOOSE({1,2,3,4},DM291,DM291,DM291,DM291))</f>
        <v>0</v>
      </c>
      <c r="BK323" s="194">
        <f>SUMPRODUCT(CHOOSE({1,2,3,4},F258,F388,F453,F518),CHOOSE({1,2,3,4},DN291,DN291,DN291,DN291))</f>
        <v>0</v>
      </c>
      <c r="BL323" s="194">
        <f>SUMPRODUCT(CHOOSE({1,2,3,4},G258,G388,G453,G518),CHOOSE({1,2,3,4},DO291,DO291,DO291,DO291))</f>
        <v>0</v>
      </c>
      <c r="BM323" s="194">
        <f>SUMPRODUCT(CHOOSE({1,2,3,4},H258,H388,H453,H518),CHOOSE({1,2,3,4},DP291,DP291,DP291,DP291))</f>
        <v>0</v>
      </c>
      <c r="BN323" s="194">
        <f>SUMPRODUCT(CHOOSE({1,2,3,4},I258,I388,I453,I518),CHOOSE({1,2,3,4},DQ291,DQ291,DQ291,DQ291))</f>
        <v>0</v>
      </c>
      <c r="BO323" s="194">
        <f>SUMPRODUCT(CHOOSE({1,2,3,4},J258,J388,J453,J518),CHOOSE({1,2,3,4},DR291,DR291,DR291,DR291))</f>
        <v>0</v>
      </c>
      <c r="BP323" s="194">
        <f>SUMPRODUCT(CHOOSE({1,2,3,4},K258,K388,K453,K518),CHOOSE({1,2,3,4},DS291,DS291,DS291,DS291))</f>
        <v>0</v>
      </c>
      <c r="BQ323" s="194">
        <f>SUMPRODUCT(CHOOSE({1,2,3,4},L258,L388,L453,L518),CHOOSE({1,2,3,4},DT291,DT291,DT291,DT291))</f>
        <v>0</v>
      </c>
      <c r="BR323" s="194">
        <f>SUMPRODUCT(CHOOSE({1,2,3,4},M258,M388,M453,M518),CHOOSE({1,2,3,4},DU291,DU291,DU291,DU291))</f>
        <v>0</v>
      </c>
      <c r="BS323" s="194">
        <f>SUMPRODUCT(CHOOSE({1,2,3,4},N258,N388,N453,N518),CHOOSE({1,2,3,4},DV291,DV291,DV291,DV291))</f>
        <v>0</v>
      </c>
      <c r="BT323" s="194">
        <f>SUMPRODUCT(CHOOSE({1,2,3,4},O258,O388,O453,O518),CHOOSE({1,2,3,4},DW291,DW291,DW291,DW291))</f>
        <v>0</v>
      </c>
      <c r="BU323" s="194">
        <f>SUMPRODUCT(CHOOSE({1,2,3,4},P258,P388,P453,P518),CHOOSE({1,2,3,4},DX291,DX291,DX291,DX291))</f>
        <v>0</v>
      </c>
      <c r="BV323" s="194">
        <f>SUMPRODUCT(CHOOSE({1,2,3,4},Q258,Q388,Q453,Q518),CHOOSE({1,2,3,4},DY291,DY291,DY291,DY291))</f>
        <v>0</v>
      </c>
      <c r="BW323" s="194">
        <f>SUMPRODUCT(CHOOSE({1,2,3,4},R258,R388,R453,R518),CHOOSE({1,2,3,4},DZ291,DZ291,DZ291,DZ291))</f>
        <v>0</v>
      </c>
      <c r="BX323" s="194">
        <f>SUMPRODUCT(CHOOSE({1,2,3,4},S258,S388,S453,S518),CHOOSE({1,2,3,4},EA291,EA291,EA291,EA291))</f>
        <v>0</v>
      </c>
      <c r="BY323" s="194">
        <f>SUMPRODUCT(CHOOSE({1,2,3,4},T258,T388,T453,T518),CHOOSE({1,2,3,4},EB291,EB291,EB291,EB291))</f>
        <v>0</v>
      </c>
      <c r="BZ323" s="194">
        <f>SUMPRODUCT(CHOOSE({1,2,3,4},U258,U388,U453,U518),CHOOSE({1,2,3,4},EC291,EC291,EC291,EC291))</f>
        <v>0</v>
      </c>
      <c r="CA323" s="194">
        <f>SUMPRODUCT(CHOOSE({1,2,3,4},V258,V388,V453,V518),CHOOSE({1,2,3,4},ED291,ED291,ED291,ED291))</f>
        <v>0</v>
      </c>
      <c r="CB323" s="194">
        <f>SUMPRODUCT(CHOOSE({1,2,3,4},W258,W388,W453,W518),CHOOSE({1,2,3,4},EE291,EE291,EE291,EE291))</f>
        <v>0</v>
      </c>
      <c r="CC323" s="194">
        <f>SUMPRODUCT(CHOOSE({1,2,3,4},X258,X388,X453,X518),CHOOSE({1,2,3,4},EF291,EF291,EF291,EF291))</f>
        <v>0</v>
      </c>
      <c r="CD323" s="194">
        <f>SUMPRODUCT(CHOOSE({1,2,3,4},Y258,Y388,Y453,Y518),CHOOSE({1,2,3,4},EG291,EG291,EG291,EG291))</f>
        <v>0</v>
      </c>
      <c r="CE323" s="194">
        <f>SUMPRODUCT(CHOOSE({1,2,3,4},Z258,Z388,Z453,Z518),CHOOSE({1,2,3,4},EH291,EH291,EH291,EH291))</f>
        <v>0</v>
      </c>
      <c r="CF323" s="194">
        <f>SUMPRODUCT(CHOOSE({1,2,3,4},AA258,AA388,AA453,AA518),CHOOSE({1,2,3,4},EI291,EI291,EI291,EI291))</f>
        <v>0</v>
      </c>
      <c r="CG323" s="194">
        <f>SUMPRODUCT(CHOOSE({1,2,3,4},AB258,AB388,AB453,AB518),CHOOSE({1,2,3,4},EJ291,EJ291,EJ291,EJ291))</f>
        <v>0</v>
      </c>
    </row>
    <row r="324" spans="1:141" x14ac:dyDescent="0.3">
      <c r="B324" s="1">
        <v>23</v>
      </c>
      <c r="C324" s="1"/>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f>(VLOOKUP(Y99,CHDmort,$A$4,FALSE)-1)*Y163*CD292</f>
        <v>0</v>
      </c>
      <c r="AA324" s="155">
        <f>(VLOOKUP(Z99,CHDmort,$A$4,FALSE)-1)*Z163*CE292</f>
        <v>0</v>
      </c>
      <c r="AB324" s="155">
        <f>(VLOOKUP(AA99,CHDmort,$A$4,FALSE)-1)*AA163*CF292</f>
        <v>0</v>
      </c>
      <c r="AC324" s="156"/>
      <c r="AD324" s="156"/>
      <c r="AE324" s="156"/>
      <c r="AF324" s="156"/>
      <c r="AG324" s="170">
        <f t="shared" si="267"/>
        <v>0</v>
      </c>
      <c r="AH324" s="170">
        <f t="shared" si="268"/>
        <v>0</v>
      </c>
      <c r="AI324" s="170">
        <f t="shared" si="269"/>
        <v>0</v>
      </c>
      <c r="AJ324" s="170">
        <f t="shared" si="270"/>
        <v>0</v>
      </c>
      <c r="AK324" s="170">
        <f t="shared" si="271"/>
        <v>0</v>
      </c>
      <c r="AL324" s="170">
        <f t="shared" si="272"/>
        <v>0</v>
      </c>
      <c r="AM324" s="170">
        <f t="shared" si="273"/>
        <v>0</v>
      </c>
      <c r="AN324" s="170">
        <f t="shared" si="274"/>
        <v>0</v>
      </c>
      <c r="AO324" s="170">
        <f t="shared" si="275"/>
        <v>0</v>
      </c>
      <c r="AP324" s="170">
        <f t="shared" si="276"/>
        <v>0</v>
      </c>
      <c r="AQ324" s="170">
        <f t="shared" si="277"/>
        <v>0</v>
      </c>
      <c r="AR324" s="170">
        <f t="shared" si="278"/>
        <v>0</v>
      </c>
      <c r="AS324" s="170">
        <f t="shared" si="279"/>
        <v>0</v>
      </c>
      <c r="AT324" s="170">
        <f t="shared" si="280"/>
        <v>0</v>
      </c>
      <c r="AU324" s="170">
        <f t="shared" si="281"/>
        <v>0</v>
      </c>
      <c r="AV324" s="170">
        <f t="shared" si="282"/>
        <v>0</v>
      </c>
      <c r="AW324" s="170">
        <f t="shared" si="283"/>
        <v>0</v>
      </c>
      <c r="AX324" s="170">
        <f t="shared" si="284"/>
        <v>0</v>
      </c>
      <c r="AY324" s="170">
        <f t="shared" si="285"/>
        <v>0</v>
      </c>
      <c r="AZ324" s="170">
        <f t="shared" si="286"/>
        <v>0</v>
      </c>
      <c r="BA324" s="170">
        <f t="shared" si="287"/>
        <v>0</v>
      </c>
      <c r="BB324" s="170">
        <f t="shared" si="288"/>
        <v>0</v>
      </c>
      <c r="BC324" s="170">
        <f t="shared" si="289"/>
        <v>0</v>
      </c>
      <c r="BD324" s="170">
        <f t="shared" si="290"/>
        <v>0</v>
      </c>
      <c r="BE324" s="170">
        <f t="shared" si="291"/>
        <v>0</v>
      </c>
      <c r="BF324" s="67"/>
      <c r="BG324" s="52"/>
      <c r="BH324" s="52"/>
      <c r="BI324" s="194">
        <f>SUMPRODUCT(CHOOSE({1,2,3,4},D259,D389,D454,D519),CHOOSE({1,2,3,4},DL292,DL292,DL292,DL292))</f>
        <v>0</v>
      </c>
      <c r="BJ324" s="194">
        <f>SUMPRODUCT(CHOOSE({1,2,3,4},E259,E389,E454,E519),CHOOSE({1,2,3,4},DM292,DM292,DM292,DM292))</f>
        <v>0</v>
      </c>
      <c r="BK324" s="194">
        <f>SUMPRODUCT(CHOOSE({1,2,3,4},F259,F389,F454,F519),CHOOSE({1,2,3,4},DN292,DN292,DN292,DN292))</f>
        <v>0</v>
      </c>
      <c r="BL324" s="194">
        <f>SUMPRODUCT(CHOOSE({1,2,3,4},G259,G389,G454,G519),CHOOSE({1,2,3,4},DO292,DO292,DO292,DO292))</f>
        <v>0</v>
      </c>
      <c r="BM324" s="194">
        <f>SUMPRODUCT(CHOOSE({1,2,3,4},H259,H389,H454,H519),CHOOSE({1,2,3,4},DP292,DP292,DP292,DP292))</f>
        <v>0</v>
      </c>
      <c r="BN324" s="194">
        <f>SUMPRODUCT(CHOOSE({1,2,3,4},I259,I389,I454,I519),CHOOSE({1,2,3,4},DQ292,DQ292,DQ292,DQ292))</f>
        <v>0</v>
      </c>
      <c r="BO324" s="194">
        <f>SUMPRODUCT(CHOOSE({1,2,3,4},J259,J389,J454,J519),CHOOSE({1,2,3,4},DR292,DR292,DR292,DR292))</f>
        <v>0</v>
      </c>
      <c r="BP324" s="194">
        <f>SUMPRODUCT(CHOOSE({1,2,3,4},K259,K389,K454,K519),CHOOSE({1,2,3,4},DS292,DS292,DS292,DS292))</f>
        <v>0</v>
      </c>
      <c r="BQ324" s="194">
        <f>SUMPRODUCT(CHOOSE({1,2,3,4},L259,L389,L454,L519),CHOOSE({1,2,3,4},DT292,DT292,DT292,DT292))</f>
        <v>0</v>
      </c>
      <c r="BR324" s="194">
        <f>SUMPRODUCT(CHOOSE({1,2,3,4},M259,M389,M454,M519),CHOOSE({1,2,3,4},DU292,DU292,DU292,DU292))</f>
        <v>0</v>
      </c>
      <c r="BS324" s="194">
        <f>SUMPRODUCT(CHOOSE({1,2,3,4},N259,N389,N454,N519),CHOOSE({1,2,3,4},DV292,DV292,DV292,DV292))</f>
        <v>0</v>
      </c>
      <c r="BT324" s="194">
        <f>SUMPRODUCT(CHOOSE({1,2,3,4},O259,O389,O454,O519),CHOOSE({1,2,3,4},DW292,DW292,DW292,DW292))</f>
        <v>0</v>
      </c>
      <c r="BU324" s="194">
        <f>SUMPRODUCT(CHOOSE({1,2,3,4},P259,P389,P454,P519),CHOOSE({1,2,3,4},DX292,DX292,DX292,DX292))</f>
        <v>0</v>
      </c>
      <c r="BV324" s="194">
        <f>SUMPRODUCT(CHOOSE({1,2,3,4},Q259,Q389,Q454,Q519),CHOOSE({1,2,3,4},DY292,DY292,DY292,DY292))</f>
        <v>0</v>
      </c>
      <c r="BW324" s="194">
        <f>SUMPRODUCT(CHOOSE({1,2,3,4},R259,R389,R454,R519),CHOOSE({1,2,3,4},DZ292,DZ292,DZ292,DZ292))</f>
        <v>0</v>
      </c>
      <c r="BX324" s="194">
        <f>SUMPRODUCT(CHOOSE({1,2,3,4},S259,S389,S454,S519),CHOOSE({1,2,3,4},EA292,EA292,EA292,EA292))</f>
        <v>0</v>
      </c>
      <c r="BY324" s="194">
        <f>SUMPRODUCT(CHOOSE({1,2,3,4},T259,T389,T454,T519),CHOOSE({1,2,3,4},EB292,EB292,EB292,EB292))</f>
        <v>0</v>
      </c>
      <c r="BZ324" s="194">
        <f>SUMPRODUCT(CHOOSE({1,2,3,4},U259,U389,U454,U519),CHOOSE({1,2,3,4},EC292,EC292,EC292,EC292))</f>
        <v>0</v>
      </c>
      <c r="CA324" s="194">
        <f>SUMPRODUCT(CHOOSE({1,2,3,4},V259,V389,V454,V519),CHOOSE({1,2,3,4},ED292,ED292,ED292,ED292))</f>
        <v>0</v>
      </c>
      <c r="CB324" s="194">
        <f>SUMPRODUCT(CHOOSE({1,2,3,4},W259,W389,W454,W519),CHOOSE({1,2,3,4},EE292,EE292,EE292,EE292))</f>
        <v>0</v>
      </c>
      <c r="CC324" s="194">
        <f>SUMPRODUCT(CHOOSE({1,2,3,4},X259,X389,X454,X519),CHOOSE({1,2,3,4},EF292,EF292,EF292,EF292))</f>
        <v>0</v>
      </c>
      <c r="CD324" s="194">
        <f>SUMPRODUCT(CHOOSE({1,2,3,4},Y259,Y389,Y454,Y519),CHOOSE({1,2,3,4},EG292,EG292,EG292,EG292))</f>
        <v>0</v>
      </c>
      <c r="CE324" s="194">
        <f>SUMPRODUCT(CHOOSE({1,2,3,4},Z259,Z389,Z454,Z519),CHOOSE({1,2,3,4},EH292,EH292,EH292,EH292))</f>
        <v>0</v>
      </c>
      <c r="CF324" s="194">
        <f>SUMPRODUCT(CHOOSE({1,2,3,4},AA259,AA389,AA454,AA519),CHOOSE({1,2,3,4},EI292,EI292,EI292,EI292))</f>
        <v>0</v>
      </c>
      <c r="CG324" s="194">
        <f>SUMPRODUCT(CHOOSE({1,2,3,4},AB259,AB389,AB454,AB519),CHOOSE({1,2,3,4},EJ292,EJ292,EJ292,EJ292))</f>
        <v>0</v>
      </c>
    </row>
    <row r="325" spans="1:141" x14ac:dyDescent="0.3">
      <c r="B325" s="1">
        <v>24</v>
      </c>
      <c r="C325" s="1"/>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f>(VLOOKUP(Z100,CHDmort,$A$4,FALSE)-1)*Z164*CE293</f>
        <v>0</v>
      </c>
      <c r="AB325" s="155">
        <f>(VLOOKUP(AA100,CHDmort,$A$4,FALSE)-1)*AA164*CF293</f>
        <v>0</v>
      </c>
      <c r="AC325" s="156"/>
      <c r="AD325" s="156"/>
      <c r="AE325" s="156"/>
      <c r="AF325" s="156"/>
      <c r="AG325" s="170">
        <f t="shared" si="267"/>
        <v>0</v>
      </c>
      <c r="AH325" s="170">
        <f t="shared" si="268"/>
        <v>0</v>
      </c>
      <c r="AI325" s="170">
        <f t="shared" si="269"/>
        <v>0</v>
      </c>
      <c r="AJ325" s="170">
        <f t="shared" si="270"/>
        <v>0</v>
      </c>
      <c r="AK325" s="170">
        <f t="shared" si="271"/>
        <v>0</v>
      </c>
      <c r="AL325" s="170">
        <f t="shared" si="272"/>
        <v>0</v>
      </c>
      <c r="AM325" s="170">
        <f t="shared" si="273"/>
        <v>0</v>
      </c>
      <c r="AN325" s="170">
        <f t="shared" si="274"/>
        <v>0</v>
      </c>
      <c r="AO325" s="170">
        <f t="shared" si="275"/>
        <v>0</v>
      </c>
      <c r="AP325" s="170">
        <f t="shared" si="276"/>
        <v>0</v>
      </c>
      <c r="AQ325" s="170">
        <f t="shared" si="277"/>
        <v>0</v>
      </c>
      <c r="AR325" s="170">
        <f t="shared" si="278"/>
        <v>0</v>
      </c>
      <c r="AS325" s="170">
        <f t="shared" si="279"/>
        <v>0</v>
      </c>
      <c r="AT325" s="170">
        <f t="shared" si="280"/>
        <v>0</v>
      </c>
      <c r="AU325" s="170">
        <f t="shared" si="281"/>
        <v>0</v>
      </c>
      <c r="AV325" s="170">
        <f t="shared" si="282"/>
        <v>0</v>
      </c>
      <c r="AW325" s="170">
        <f t="shared" si="283"/>
        <v>0</v>
      </c>
      <c r="AX325" s="170">
        <f t="shared" si="284"/>
        <v>0</v>
      </c>
      <c r="AY325" s="170">
        <f t="shared" si="285"/>
        <v>0</v>
      </c>
      <c r="AZ325" s="170">
        <f t="shared" si="286"/>
        <v>0</v>
      </c>
      <c r="BA325" s="170">
        <f t="shared" si="287"/>
        <v>0</v>
      </c>
      <c r="BB325" s="170">
        <f t="shared" si="288"/>
        <v>0</v>
      </c>
      <c r="BC325" s="170">
        <f t="shared" si="289"/>
        <v>0</v>
      </c>
      <c r="BD325" s="170">
        <f t="shared" si="290"/>
        <v>0</v>
      </c>
      <c r="BE325" s="170">
        <f t="shared" si="291"/>
        <v>0</v>
      </c>
      <c r="BF325" s="67"/>
      <c r="BG325" s="67"/>
      <c r="BH325" s="52"/>
      <c r="BI325" s="194">
        <f>SUMPRODUCT(CHOOSE({1,2,3,4},D260,D390,D455,D520),CHOOSE({1,2,3,4},DL293,DL293,DL293,DL293))</f>
        <v>0</v>
      </c>
      <c r="BJ325" s="194">
        <f>SUMPRODUCT(CHOOSE({1,2,3,4},E260,E390,E455,E520),CHOOSE({1,2,3,4},DM293,DM293,DM293,DM293))</f>
        <v>0</v>
      </c>
      <c r="BK325" s="194">
        <f>SUMPRODUCT(CHOOSE({1,2,3,4},F260,F390,F455,F520),CHOOSE({1,2,3,4},DN293,DN293,DN293,DN293))</f>
        <v>0</v>
      </c>
      <c r="BL325" s="194">
        <f>SUMPRODUCT(CHOOSE({1,2,3,4},G260,G390,G455,G520),CHOOSE({1,2,3,4},DO293,DO293,DO293,DO293))</f>
        <v>0</v>
      </c>
      <c r="BM325" s="194">
        <f>SUMPRODUCT(CHOOSE({1,2,3,4},H260,H390,H455,H520),CHOOSE({1,2,3,4},DP293,DP293,DP293,DP293))</f>
        <v>0</v>
      </c>
      <c r="BN325" s="194">
        <f>SUMPRODUCT(CHOOSE({1,2,3,4},I260,I390,I455,I520),CHOOSE({1,2,3,4},DQ293,DQ293,DQ293,DQ293))</f>
        <v>0</v>
      </c>
      <c r="BO325" s="194">
        <f>SUMPRODUCT(CHOOSE({1,2,3,4},J260,J390,J455,J520),CHOOSE({1,2,3,4},DR293,DR293,DR293,DR293))</f>
        <v>0</v>
      </c>
      <c r="BP325" s="194">
        <f>SUMPRODUCT(CHOOSE({1,2,3,4},K260,K390,K455,K520),CHOOSE({1,2,3,4},DS293,DS293,DS293,DS293))</f>
        <v>0</v>
      </c>
      <c r="BQ325" s="194">
        <f>SUMPRODUCT(CHOOSE({1,2,3,4},L260,L390,L455,L520),CHOOSE({1,2,3,4},DT293,DT293,DT293,DT293))</f>
        <v>0</v>
      </c>
      <c r="BR325" s="194">
        <f>SUMPRODUCT(CHOOSE({1,2,3,4},M260,M390,M455,M520),CHOOSE({1,2,3,4},DU293,DU293,DU293,DU293))</f>
        <v>0</v>
      </c>
      <c r="BS325" s="194">
        <f>SUMPRODUCT(CHOOSE({1,2,3,4},N260,N390,N455,N520),CHOOSE({1,2,3,4},DV293,DV293,DV293,DV293))</f>
        <v>0</v>
      </c>
      <c r="BT325" s="194">
        <f>SUMPRODUCT(CHOOSE({1,2,3,4},O260,O390,O455,O520),CHOOSE({1,2,3,4},DW293,DW293,DW293,DW293))</f>
        <v>0</v>
      </c>
      <c r="BU325" s="194">
        <f>SUMPRODUCT(CHOOSE({1,2,3,4},P260,P390,P455,P520),CHOOSE({1,2,3,4},DX293,DX293,DX293,DX293))</f>
        <v>0</v>
      </c>
      <c r="BV325" s="194">
        <f>SUMPRODUCT(CHOOSE({1,2,3,4},Q260,Q390,Q455,Q520),CHOOSE({1,2,3,4},DY293,DY293,DY293,DY293))</f>
        <v>0</v>
      </c>
      <c r="BW325" s="194">
        <f>SUMPRODUCT(CHOOSE({1,2,3,4},R260,R390,R455,R520),CHOOSE({1,2,3,4},DZ293,DZ293,DZ293,DZ293))</f>
        <v>0</v>
      </c>
      <c r="BX325" s="194">
        <f>SUMPRODUCT(CHOOSE({1,2,3,4},S260,S390,S455,S520),CHOOSE({1,2,3,4},EA293,EA293,EA293,EA293))</f>
        <v>0</v>
      </c>
      <c r="BY325" s="194">
        <f>SUMPRODUCT(CHOOSE({1,2,3,4},T260,T390,T455,T520),CHOOSE({1,2,3,4},EB293,EB293,EB293,EB293))</f>
        <v>0</v>
      </c>
      <c r="BZ325" s="194">
        <f>SUMPRODUCT(CHOOSE({1,2,3,4},U260,U390,U455,U520),CHOOSE({1,2,3,4},EC293,EC293,EC293,EC293))</f>
        <v>0</v>
      </c>
      <c r="CA325" s="194">
        <f>SUMPRODUCT(CHOOSE({1,2,3,4},V260,V390,V455,V520),CHOOSE({1,2,3,4},ED293,ED293,ED293,ED293))</f>
        <v>0</v>
      </c>
      <c r="CB325" s="194">
        <f>SUMPRODUCT(CHOOSE({1,2,3,4},W260,W390,W455,W520),CHOOSE({1,2,3,4},EE293,EE293,EE293,EE293))</f>
        <v>0</v>
      </c>
      <c r="CC325" s="194">
        <f>SUMPRODUCT(CHOOSE({1,2,3,4},X260,X390,X455,X520),CHOOSE({1,2,3,4},EF293,EF293,EF293,EF293))</f>
        <v>0</v>
      </c>
      <c r="CD325" s="194">
        <f>SUMPRODUCT(CHOOSE({1,2,3,4},Y260,Y390,Y455,Y520),CHOOSE({1,2,3,4},EG293,EG293,EG293,EG293))</f>
        <v>0</v>
      </c>
      <c r="CE325" s="194">
        <f>SUMPRODUCT(CHOOSE({1,2,3,4},Z260,Z390,Z455,Z520),CHOOSE({1,2,3,4},EH293,EH293,EH293,EH293))</f>
        <v>0</v>
      </c>
      <c r="CF325" s="194">
        <f>SUMPRODUCT(CHOOSE({1,2,3,4},AA260,AA390,AA455,AA520),CHOOSE({1,2,3,4},EI293,EI293,EI293,EI293))</f>
        <v>0</v>
      </c>
      <c r="CG325" s="194">
        <f>SUMPRODUCT(CHOOSE({1,2,3,4},AB260,AB390,AB455,AB520),CHOOSE({1,2,3,4},EJ293,EJ293,EJ293,EJ293))</f>
        <v>0</v>
      </c>
    </row>
    <row r="326" spans="1:141" x14ac:dyDescent="0.3">
      <c r="B326" s="1">
        <v>25</v>
      </c>
      <c r="C326" s="1"/>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f>(VLOOKUP(AA101,CHDmort,$A$4,FALSE)-1)*AA165*CF294</f>
        <v>0</v>
      </c>
      <c r="AC326" s="156"/>
      <c r="AD326" s="156"/>
      <c r="AE326" s="156"/>
      <c r="AF326" s="156"/>
      <c r="AG326" s="170">
        <f t="shared" si="267"/>
        <v>0</v>
      </c>
      <c r="AH326" s="170">
        <f t="shared" si="268"/>
        <v>0</v>
      </c>
      <c r="AI326" s="170">
        <f t="shared" si="269"/>
        <v>0</v>
      </c>
      <c r="AJ326" s="170">
        <f t="shared" si="270"/>
        <v>0</v>
      </c>
      <c r="AK326" s="170">
        <f t="shared" si="271"/>
        <v>0</v>
      </c>
      <c r="AL326" s="170">
        <f t="shared" si="272"/>
        <v>0</v>
      </c>
      <c r="AM326" s="170">
        <f t="shared" si="273"/>
        <v>0</v>
      </c>
      <c r="AN326" s="170">
        <f t="shared" si="274"/>
        <v>0</v>
      </c>
      <c r="AO326" s="170">
        <f t="shared" si="275"/>
        <v>0</v>
      </c>
      <c r="AP326" s="170">
        <f t="shared" si="276"/>
        <v>0</v>
      </c>
      <c r="AQ326" s="170">
        <f t="shared" si="277"/>
        <v>0</v>
      </c>
      <c r="AR326" s="170">
        <f t="shared" si="278"/>
        <v>0</v>
      </c>
      <c r="AS326" s="170">
        <f t="shared" si="279"/>
        <v>0</v>
      </c>
      <c r="AT326" s="170">
        <f t="shared" si="280"/>
        <v>0</v>
      </c>
      <c r="AU326" s="170">
        <f t="shared" si="281"/>
        <v>0</v>
      </c>
      <c r="AV326" s="170">
        <f t="shared" si="282"/>
        <v>0</v>
      </c>
      <c r="AW326" s="170">
        <f t="shared" si="283"/>
        <v>0</v>
      </c>
      <c r="AX326" s="170">
        <f t="shared" si="284"/>
        <v>0</v>
      </c>
      <c r="AY326" s="170">
        <f t="shared" si="285"/>
        <v>0</v>
      </c>
      <c r="AZ326" s="170">
        <f t="shared" si="286"/>
        <v>0</v>
      </c>
      <c r="BA326" s="170">
        <f t="shared" si="287"/>
        <v>0</v>
      </c>
      <c r="BB326" s="170">
        <f t="shared" si="288"/>
        <v>0</v>
      </c>
      <c r="BC326" s="170">
        <f t="shared" si="289"/>
        <v>0</v>
      </c>
      <c r="BD326" s="170">
        <f t="shared" si="290"/>
        <v>0</v>
      </c>
      <c r="BE326" s="170">
        <f t="shared" si="291"/>
        <v>0</v>
      </c>
      <c r="BF326" s="67"/>
      <c r="BG326" s="67"/>
      <c r="BH326" s="52"/>
      <c r="BI326" s="194">
        <f>SUMPRODUCT(CHOOSE({1,2,3,4},D261,D391,D456,D521),CHOOSE({1,2,3,4},DL294,DL294,DL294,DL294))</f>
        <v>0</v>
      </c>
      <c r="BJ326" s="194">
        <f>SUMPRODUCT(CHOOSE({1,2,3,4},E261,E391,E456,E521),CHOOSE({1,2,3,4},DM294,DM294,DM294,DM294))</f>
        <v>0</v>
      </c>
      <c r="BK326" s="194">
        <f>SUMPRODUCT(CHOOSE({1,2,3,4},F261,F391,F456,F521),CHOOSE({1,2,3,4},DN294,DN294,DN294,DN294))</f>
        <v>0</v>
      </c>
      <c r="BL326" s="194">
        <f>SUMPRODUCT(CHOOSE({1,2,3,4},G261,G391,G456,G521),CHOOSE({1,2,3,4},DO294,DO294,DO294,DO294))</f>
        <v>0</v>
      </c>
      <c r="BM326" s="194">
        <f>SUMPRODUCT(CHOOSE({1,2,3,4},H261,H391,H456,H521),CHOOSE({1,2,3,4},DP294,DP294,DP294,DP294))</f>
        <v>0</v>
      </c>
      <c r="BN326" s="194">
        <f>SUMPRODUCT(CHOOSE({1,2,3,4},I261,I391,I456,I521),CHOOSE({1,2,3,4},DQ294,DQ294,DQ294,DQ294))</f>
        <v>0</v>
      </c>
      <c r="BO326" s="194">
        <f>SUMPRODUCT(CHOOSE({1,2,3,4},J261,J391,J456,J521),CHOOSE({1,2,3,4},DR294,DR294,DR294,DR294))</f>
        <v>0</v>
      </c>
      <c r="BP326" s="194">
        <f>SUMPRODUCT(CHOOSE({1,2,3,4},K261,K391,K456,K521),CHOOSE({1,2,3,4},DS294,DS294,DS294,DS294))</f>
        <v>0</v>
      </c>
      <c r="BQ326" s="194">
        <f>SUMPRODUCT(CHOOSE({1,2,3,4},L261,L391,L456,L521),CHOOSE({1,2,3,4},DT294,DT294,DT294,DT294))</f>
        <v>0</v>
      </c>
      <c r="BR326" s="194">
        <f>SUMPRODUCT(CHOOSE({1,2,3,4},M261,M391,M456,M521),CHOOSE({1,2,3,4},DU294,DU294,DU294,DU294))</f>
        <v>0</v>
      </c>
      <c r="BS326" s="194">
        <f>SUMPRODUCT(CHOOSE({1,2,3,4},N261,N391,N456,N521),CHOOSE({1,2,3,4},DV294,DV294,DV294,DV294))</f>
        <v>0</v>
      </c>
      <c r="BT326" s="194">
        <f>SUMPRODUCT(CHOOSE({1,2,3,4},O261,O391,O456,O521),CHOOSE({1,2,3,4},DW294,DW294,DW294,DW294))</f>
        <v>0</v>
      </c>
      <c r="BU326" s="194">
        <f>SUMPRODUCT(CHOOSE({1,2,3,4},P261,P391,P456,P521),CHOOSE({1,2,3,4},DX294,DX294,DX294,DX294))</f>
        <v>0</v>
      </c>
      <c r="BV326" s="194">
        <f>SUMPRODUCT(CHOOSE({1,2,3,4},Q261,Q391,Q456,Q521),CHOOSE({1,2,3,4},DY294,DY294,DY294,DY294))</f>
        <v>0</v>
      </c>
      <c r="BW326" s="194">
        <f>SUMPRODUCT(CHOOSE({1,2,3,4},R261,R391,R456,R521),CHOOSE({1,2,3,4},DZ294,DZ294,DZ294,DZ294))</f>
        <v>0</v>
      </c>
      <c r="BX326" s="194">
        <f>SUMPRODUCT(CHOOSE({1,2,3,4},S261,S391,S456,S521),CHOOSE({1,2,3,4},EA294,EA294,EA294,EA294))</f>
        <v>0</v>
      </c>
      <c r="BY326" s="194">
        <f>SUMPRODUCT(CHOOSE({1,2,3,4},T261,T391,T456,T521),CHOOSE({1,2,3,4},EB294,EB294,EB294,EB294))</f>
        <v>0</v>
      </c>
      <c r="BZ326" s="194">
        <f>SUMPRODUCT(CHOOSE({1,2,3,4},U261,U391,U456,U521),CHOOSE({1,2,3,4},EC294,EC294,EC294,EC294))</f>
        <v>0</v>
      </c>
      <c r="CA326" s="194">
        <f>SUMPRODUCT(CHOOSE({1,2,3,4},V261,V391,V456,V521),CHOOSE({1,2,3,4},ED294,ED294,ED294,ED294))</f>
        <v>0</v>
      </c>
      <c r="CB326" s="194">
        <f>SUMPRODUCT(CHOOSE({1,2,3,4},W261,W391,W456,W521),CHOOSE({1,2,3,4},EE294,EE294,EE294,EE294))</f>
        <v>0</v>
      </c>
      <c r="CC326" s="194">
        <f>SUMPRODUCT(CHOOSE({1,2,3,4},X261,X391,X456,X521),CHOOSE({1,2,3,4},EF294,EF294,EF294,EF294))</f>
        <v>0</v>
      </c>
      <c r="CD326" s="194">
        <f>SUMPRODUCT(CHOOSE({1,2,3,4},Y261,Y391,Y456,Y521),CHOOSE({1,2,3,4},EG294,EG294,EG294,EG294))</f>
        <v>0</v>
      </c>
      <c r="CE326" s="194">
        <f>SUMPRODUCT(CHOOSE({1,2,3,4},Z261,Z391,Z456,Z521),CHOOSE({1,2,3,4},EH294,EH294,EH294,EH294))</f>
        <v>0</v>
      </c>
      <c r="CF326" s="194">
        <f>SUMPRODUCT(CHOOSE({1,2,3,4},AA261,AA391,AA456,AA521),CHOOSE({1,2,3,4},EI294,EI294,EI294,EI294))</f>
        <v>0</v>
      </c>
      <c r="CG326" s="194">
        <f>SUMPRODUCT(CHOOSE({1,2,3,4},AB261,AB391,AB456,AB521),CHOOSE({1,2,3,4},EJ294,EJ294,EJ294,EJ294))</f>
        <v>0</v>
      </c>
    </row>
    <row r="327" spans="1:141" x14ac:dyDescent="0.3">
      <c r="B327" s="34" t="s">
        <v>157</v>
      </c>
      <c r="C327" s="12"/>
      <c r="D327" s="66">
        <f>SUM(D302:D326)</f>
        <v>0</v>
      </c>
      <c r="E327" s="66">
        <f t="shared" ref="E327:AB327" si="310">SUM(E302:E326)</f>
        <v>1.3747749639563909E-2</v>
      </c>
      <c r="F327" s="66">
        <f t="shared" si="310"/>
        <v>2.5939946492894727E-2</v>
      </c>
      <c r="G327" s="66">
        <f t="shared" si="310"/>
        <v>3.6736743257014398E-2</v>
      </c>
      <c r="H327" s="66">
        <f t="shared" si="310"/>
        <v>4.6316469235175295E-2</v>
      </c>
      <c r="I327" s="66">
        <f t="shared" si="310"/>
        <v>6.3424974600429646E-2</v>
      </c>
      <c r="J327" s="66">
        <f t="shared" si="310"/>
        <v>7.8467529333237071E-2</v>
      </c>
      <c r="K327" s="66">
        <f t="shared" si="310"/>
        <v>9.1565087944758386E-2</v>
      </c>
      <c r="L327" s="66">
        <f t="shared" si="310"/>
        <v>0.10307365909134086</v>
      </c>
      <c r="M327" s="66">
        <f t="shared" si="310"/>
        <v>0.11308419705250929</v>
      </c>
      <c r="N327" s="66">
        <f t="shared" si="310"/>
        <v>0.12829660324830475</v>
      </c>
      <c r="O327" s="66">
        <f t="shared" si="310"/>
        <v>0.14126441234235962</v>
      </c>
      <c r="P327" s="66">
        <f t="shared" si="310"/>
        <v>0.15233841721639199</v>
      </c>
      <c r="Q327" s="66">
        <f t="shared" si="310"/>
        <v>0.16144068094486252</v>
      </c>
      <c r="R327" s="66">
        <f t="shared" si="310"/>
        <v>0.16890161087344469</v>
      </c>
      <c r="S327" s="66">
        <f t="shared" si="310"/>
        <v>0.18156680666276478</v>
      </c>
      <c r="T327" s="66">
        <f t="shared" si="310"/>
        <v>0.19161635408304234</v>
      </c>
      <c r="U327" s="66">
        <f t="shared" si="310"/>
        <v>0.1998699427324013</v>
      </c>
      <c r="V327" s="66">
        <f t="shared" si="310"/>
        <v>0.20604823636318384</v>
      </c>
      <c r="W327" s="66">
        <f t="shared" si="310"/>
        <v>0.21018860563953054</v>
      </c>
      <c r="X327" s="66">
        <f t="shared" si="310"/>
        <v>0.21490757356478538</v>
      </c>
      <c r="Y327" s="66">
        <f t="shared" si="310"/>
        <v>0.21716125039588799</v>
      </c>
      <c r="Z327" s="66">
        <f t="shared" si="310"/>
        <v>0.21849062244889564</v>
      </c>
      <c r="AA327" s="66">
        <f t="shared" si="310"/>
        <v>0.21624830712813148</v>
      </c>
      <c r="AB327" s="66">
        <f t="shared" si="310"/>
        <v>0.21132442522699352</v>
      </c>
      <c r="AC327" s="12"/>
      <c r="AG327" s="170">
        <f t="shared" si="267"/>
        <v>0</v>
      </c>
      <c r="AH327" s="170">
        <f t="shared" si="268"/>
        <v>0</v>
      </c>
      <c r="AI327" s="170">
        <f t="shared" si="269"/>
        <v>0</v>
      </c>
      <c r="AJ327" s="170">
        <f t="shared" si="270"/>
        <v>0</v>
      </c>
      <c r="AK327" s="170">
        <f t="shared" si="271"/>
        <v>0</v>
      </c>
      <c r="AL327" s="170">
        <f t="shared" si="272"/>
        <v>0</v>
      </c>
      <c r="AM327" s="170">
        <f t="shared" si="273"/>
        <v>0</v>
      </c>
      <c r="AN327" s="170">
        <f t="shared" si="274"/>
        <v>0</v>
      </c>
      <c r="AO327" s="170">
        <f t="shared" si="275"/>
        <v>0</v>
      </c>
      <c r="AP327" s="170">
        <f t="shared" si="276"/>
        <v>0</v>
      </c>
      <c r="AQ327" s="170">
        <f t="shared" si="277"/>
        <v>0</v>
      </c>
      <c r="AR327" s="170">
        <f t="shared" si="278"/>
        <v>0</v>
      </c>
      <c r="AS327" s="170">
        <f t="shared" si="279"/>
        <v>0</v>
      </c>
      <c r="AT327" s="170">
        <f t="shared" si="280"/>
        <v>0</v>
      </c>
      <c r="AU327" s="170">
        <f t="shared" si="281"/>
        <v>0</v>
      </c>
      <c r="AV327" s="170">
        <f t="shared" si="282"/>
        <v>0</v>
      </c>
      <c r="AW327" s="170">
        <f t="shared" si="283"/>
        <v>0</v>
      </c>
      <c r="AX327" s="170">
        <f t="shared" si="284"/>
        <v>0</v>
      </c>
      <c r="AY327" s="170">
        <f t="shared" si="285"/>
        <v>0</v>
      </c>
      <c r="AZ327" s="170">
        <f t="shared" si="286"/>
        <v>0</v>
      </c>
      <c r="BA327" s="170">
        <f t="shared" si="287"/>
        <v>0</v>
      </c>
      <c r="BB327" s="170">
        <f t="shared" si="288"/>
        <v>0</v>
      </c>
      <c r="BC327" s="170">
        <f t="shared" si="289"/>
        <v>0</v>
      </c>
      <c r="BD327" s="170">
        <f t="shared" si="290"/>
        <v>0</v>
      </c>
      <c r="BE327" s="170">
        <f t="shared" si="291"/>
        <v>0</v>
      </c>
      <c r="BH327" s="66">
        <f t="shared" ref="BH327:CG327" si="311">SUM(BH302:BH326)</f>
        <v>0</v>
      </c>
      <c r="BI327" s="66">
        <f t="shared" si="311"/>
        <v>0</v>
      </c>
      <c r="BJ327" s="66">
        <f t="shared" si="311"/>
        <v>2.5402338464151639E-5</v>
      </c>
      <c r="BK327" s="66">
        <f t="shared" si="311"/>
        <v>8.9511636217938349E-5</v>
      </c>
      <c r="BL327" s="66">
        <f t="shared" si="311"/>
        <v>1.7826072939179093E-4</v>
      </c>
      <c r="BM327" s="66">
        <f t="shared" si="311"/>
        <v>2.8136868182340882E-4</v>
      </c>
      <c r="BN327" s="66">
        <f t="shared" si="311"/>
        <v>4.7985338522328082E-4</v>
      </c>
      <c r="BO327" s="66">
        <f t="shared" si="311"/>
        <v>7.0112479858683437E-4</v>
      </c>
      <c r="BP327" s="66">
        <f t="shared" si="311"/>
        <v>9.3852647009165199E-4</v>
      </c>
      <c r="BQ327" s="66">
        <f t="shared" si="311"/>
        <v>1.1809707569583518E-3</v>
      </c>
      <c r="BR327" s="66">
        <f t="shared" si="311"/>
        <v>1.4261174035132156E-3</v>
      </c>
      <c r="BS327" s="66">
        <f t="shared" si="311"/>
        <v>2.1451887408874002E-3</v>
      </c>
      <c r="BT327" s="66">
        <f t="shared" si="311"/>
        <v>2.8976011944326675E-3</v>
      </c>
      <c r="BU327" s="66">
        <f t="shared" si="311"/>
        <v>3.6534687614481675E-3</v>
      </c>
      <c r="BV327" s="66">
        <f t="shared" si="311"/>
        <v>4.4172297223699078E-3</v>
      </c>
      <c r="BW327" s="66">
        <f t="shared" si="311"/>
        <v>5.1712964323938062E-3</v>
      </c>
      <c r="BX327" s="66">
        <f t="shared" si="311"/>
        <v>6.3761324352994723E-3</v>
      </c>
      <c r="BY327" s="66">
        <f t="shared" si="311"/>
        <v>7.6152083070309502E-3</v>
      </c>
      <c r="BZ327" s="66">
        <f t="shared" si="311"/>
        <v>8.8121986028993505E-3</v>
      </c>
      <c r="CA327" s="66">
        <f t="shared" si="311"/>
        <v>1.0010860012900876E-2</v>
      </c>
      <c r="CB327" s="66">
        <f t="shared" si="311"/>
        <v>9.5605893616987903E-3</v>
      </c>
      <c r="CC327" s="66">
        <f t="shared" si="311"/>
        <v>1.2856127910455751E-2</v>
      </c>
      <c r="CD327" s="66">
        <f t="shared" si="311"/>
        <v>1.5865761383595141E-2</v>
      </c>
      <c r="CE327" s="66">
        <f t="shared" si="311"/>
        <v>1.8471208067867562E-2</v>
      </c>
      <c r="CF327" s="66">
        <f t="shared" si="311"/>
        <v>2.0910120762660932E-2</v>
      </c>
      <c r="CG327" s="66">
        <f t="shared" si="311"/>
        <v>2.3150888409704588E-2</v>
      </c>
    </row>
    <row r="328" spans="1:141" x14ac:dyDescent="0.3">
      <c r="B328" s="34" t="s">
        <v>158</v>
      </c>
      <c r="C328" s="12"/>
      <c r="D328" s="66">
        <f>SUM($D327:D327)</f>
        <v>0</v>
      </c>
      <c r="E328" s="66">
        <f>SUM($D327:E327)</f>
        <v>1.3747749639563909E-2</v>
      </c>
      <c r="F328" s="66">
        <f>SUM($D327:F327)</f>
        <v>3.9687696132458636E-2</v>
      </c>
      <c r="G328" s="66">
        <f>SUM($D327:G327)</f>
        <v>7.6424439389473034E-2</v>
      </c>
      <c r="H328" s="66">
        <f>SUM($D327:H327)</f>
        <v>0.12274090862464833</v>
      </c>
      <c r="I328" s="66">
        <f>SUM($D327:I327)</f>
        <v>0.18616588322507799</v>
      </c>
      <c r="J328" s="66">
        <f>SUM($D327:J327)</f>
        <v>0.26463341255831507</v>
      </c>
      <c r="K328" s="66">
        <f>SUM($D327:K327)</f>
        <v>0.35619850050307345</v>
      </c>
      <c r="L328" s="66">
        <f>SUM($D327:L327)</f>
        <v>0.45927215959441431</v>
      </c>
      <c r="M328" s="66">
        <f>SUM($D327:M327)</f>
        <v>0.57235635664692364</v>
      </c>
      <c r="N328" s="66">
        <f>SUM($D327:N327)</f>
        <v>0.70065295989522836</v>
      </c>
      <c r="O328" s="66">
        <f>SUM($D327:O327)</f>
        <v>0.841917372237588</v>
      </c>
      <c r="P328" s="66">
        <f>SUM($D327:P327)</f>
        <v>0.99425578945397997</v>
      </c>
      <c r="Q328" s="66">
        <f>SUM($D327:Q327)</f>
        <v>1.1556964703988424</v>
      </c>
      <c r="R328" s="66">
        <f>SUM($D327:R327)</f>
        <v>1.3245980812722871</v>
      </c>
      <c r="S328" s="66">
        <f>SUM($D327:S327)</f>
        <v>1.5061648879350518</v>
      </c>
      <c r="T328" s="66">
        <f>SUM($D327:T327)</f>
        <v>1.697781242018094</v>
      </c>
      <c r="U328" s="66">
        <f>SUM($D327:U327)</f>
        <v>1.8976511847504953</v>
      </c>
      <c r="V328" s="66">
        <f>SUM($D327:V327)</f>
        <v>2.1036994211136792</v>
      </c>
      <c r="W328" s="66">
        <f>SUM($D327:W327)</f>
        <v>2.3138880267532098</v>
      </c>
      <c r="X328" s="66">
        <f>SUM($D327:X327)</f>
        <v>2.528795600317995</v>
      </c>
      <c r="Y328" s="66">
        <f>SUM($D327:Y327)</f>
        <v>2.745956850713883</v>
      </c>
      <c r="Z328" s="66">
        <f>SUM($D327:Z327)</f>
        <v>2.9644474731627786</v>
      </c>
      <c r="AA328" s="66">
        <f>SUM($D327:AA327)</f>
        <v>3.1806957802909102</v>
      </c>
      <c r="AB328" s="66">
        <f>SUM($D327:AB327)</f>
        <v>3.3920202055179036</v>
      </c>
      <c r="AC328" s="12"/>
      <c r="AG328" s="170">
        <f t="shared" si="267"/>
        <v>0</v>
      </c>
      <c r="AH328" s="170">
        <f t="shared" si="268"/>
        <v>0</v>
      </c>
      <c r="AI328" s="170">
        <f t="shared" si="269"/>
        <v>0</v>
      </c>
      <c r="AJ328" s="170">
        <f t="shared" si="270"/>
        <v>0</v>
      </c>
      <c r="AK328" s="170">
        <f t="shared" si="271"/>
        <v>0</v>
      </c>
      <c r="AL328" s="170">
        <f t="shared" si="272"/>
        <v>0</v>
      </c>
      <c r="AM328" s="170">
        <f t="shared" si="273"/>
        <v>0</v>
      </c>
      <c r="AN328" s="170">
        <f t="shared" si="274"/>
        <v>0</v>
      </c>
      <c r="AO328" s="170">
        <f t="shared" si="275"/>
        <v>0</v>
      </c>
      <c r="AP328" s="170">
        <f t="shared" si="276"/>
        <v>0</v>
      </c>
      <c r="AQ328" s="170">
        <f t="shared" si="277"/>
        <v>0</v>
      </c>
      <c r="AR328" s="170">
        <f t="shared" si="278"/>
        <v>0</v>
      </c>
      <c r="AS328" s="170">
        <f t="shared" si="279"/>
        <v>0</v>
      </c>
      <c r="AT328" s="170">
        <f t="shared" si="280"/>
        <v>0</v>
      </c>
      <c r="AU328" s="170">
        <f t="shared" si="281"/>
        <v>0</v>
      </c>
      <c r="AV328" s="170">
        <f t="shared" si="282"/>
        <v>0</v>
      </c>
      <c r="AW328" s="170">
        <f t="shared" si="283"/>
        <v>0</v>
      </c>
      <c r="AX328" s="170">
        <f t="shared" si="284"/>
        <v>0</v>
      </c>
      <c r="AY328" s="170">
        <f t="shared" si="285"/>
        <v>0</v>
      </c>
      <c r="AZ328" s="170">
        <f t="shared" si="286"/>
        <v>0</v>
      </c>
      <c r="BA328" s="170">
        <f t="shared" si="287"/>
        <v>0</v>
      </c>
      <c r="BB328" s="170">
        <f t="shared" si="288"/>
        <v>0</v>
      </c>
      <c r="BC328" s="170">
        <f t="shared" si="289"/>
        <v>0</v>
      </c>
      <c r="BD328" s="170">
        <f t="shared" si="290"/>
        <v>0</v>
      </c>
      <c r="BE328" s="170">
        <f t="shared" si="291"/>
        <v>0</v>
      </c>
    </row>
    <row r="329" spans="1:141" x14ac:dyDescent="0.3">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141" x14ac:dyDescent="0.3">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141" s="162" customFormat="1" x14ac:dyDescent="0.3">
      <c r="A331" s="161" t="s">
        <v>293</v>
      </c>
      <c r="AF331" s="161" t="s">
        <v>308</v>
      </c>
      <c r="BH331" s="161" t="s">
        <v>301</v>
      </c>
      <c r="CJ331" s="162" t="s">
        <v>299</v>
      </c>
      <c r="DL331" s="162" t="s">
        <v>336</v>
      </c>
    </row>
    <row r="332" spans="1:141" x14ac:dyDescent="0.3">
      <c r="A332" s="1"/>
      <c r="AF332" t="s">
        <v>289</v>
      </c>
    </row>
    <row r="333" spans="1:141" x14ac:dyDescent="0.3">
      <c r="A333" s="1"/>
      <c r="C333" s="1" t="s">
        <v>13</v>
      </c>
      <c r="AF333" s="1" t="s">
        <v>13</v>
      </c>
      <c r="BH333" s="1" t="s">
        <v>13</v>
      </c>
      <c r="CJ333" s="1" t="s">
        <v>13</v>
      </c>
      <c r="DL333" s="1" t="s">
        <v>13</v>
      </c>
    </row>
    <row r="334" spans="1:141" x14ac:dyDescent="0.3">
      <c r="C334" s="1">
        <v>0</v>
      </c>
      <c r="D334" s="1">
        <v>1</v>
      </c>
      <c r="E334" s="1">
        <v>2</v>
      </c>
      <c r="F334" s="1">
        <v>3</v>
      </c>
      <c r="G334" s="1">
        <v>4</v>
      </c>
      <c r="H334" s="1">
        <v>5</v>
      </c>
      <c r="I334" s="1">
        <v>6</v>
      </c>
      <c r="J334" s="1">
        <v>7</v>
      </c>
      <c r="K334" s="1">
        <v>8</v>
      </c>
      <c r="L334" s="1">
        <v>9</v>
      </c>
      <c r="M334" s="1">
        <v>10</v>
      </c>
      <c r="N334" s="1">
        <v>11</v>
      </c>
      <c r="O334" s="1">
        <v>12</v>
      </c>
      <c r="P334" s="1">
        <v>13</v>
      </c>
      <c r="Q334" s="1">
        <v>14</v>
      </c>
      <c r="R334" s="1">
        <v>15</v>
      </c>
      <c r="S334" s="1">
        <v>16</v>
      </c>
      <c r="T334" s="1">
        <v>17</v>
      </c>
      <c r="U334" s="1">
        <v>18</v>
      </c>
      <c r="V334" s="1">
        <v>19</v>
      </c>
      <c r="W334" s="1">
        <v>20</v>
      </c>
      <c r="X334" s="1">
        <v>21</v>
      </c>
      <c r="Y334" s="1">
        <v>22</v>
      </c>
      <c r="Z334" s="1">
        <v>23</v>
      </c>
      <c r="AA334" s="1">
        <v>24</v>
      </c>
      <c r="AB334" s="1">
        <v>25</v>
      </c>
      <c r="AC334" s="1"/>
      <c r="AF334" s="1">
        <v>0</v>
      </c>
      <c r="AG334" s="2">
        <v>1</v>
      </c>
      <c r="AH334" s="2">
        <v>2</v>
      </c>
      <c r="AI334" s="2">
        <v>3</v>
      </c>
      <c r="AJ334" s="2">
        <v>4</v>
      </c>
      <c r="AK334" s="2">
        <v>5</v>
      </c>
      <c r="AL334" s="2">
        <v>6</v>
      </c>
      <c r="AM334" s="2">
        <v>7</v>
      </c>
      <c r="AN334" s="2">
        <v>8</v>
      </c>
      <c r="AO334" s="2">
        <v>9</v>
      </c>
      <c r="AP334" s="2">
        <v>10</v>
      </c>
      <c r="AQ334" s="2">
        <v>11</v>
      </c>
      <c r="AR334" s="2">
        <v>12</v>
      </c>
      <c r="AS334" s="2">
        <v>13</v>
      </c>
      <c r="AT334" s="2">
        <v>14</v>
      </c>
      <c r="AU334" s="2">
        <v>15</v>
      </c>
      <c r="AV334" s="2">
        <v>16</v>
      </c>
      <c r="AW334" s="2">
        <v>17</v>
      </c>
      <c r="AX334" s="2">
        <v>18</v>
      </c>
      <c r="AY334" s="2">
        <v>19</v>
      </c>
      <c r="AZ334" s="2">
        <v>20</v>
      </c>
      <c r="BA334" s="2">
        <v>21</v>
      </c>
      <c r="BB334" s="2">
        <v>22</v>
      </c>
      <c r="BC334" s="2">
        <v>23</v>
      </c>
      <c r="BD334" s="2">
        <v>24</v>
      </c>
      <c r="BE334" s="2">
        <v>25</v>
      </c>
      <c r="BF334" s="1"/>
      <c r="BH334" s="1">
        <v>0</v>
      </c>
      <c r="BI334" s="1">
        <v>1</v>
      </c>
      <c r="BJ334" s="1">
        <v>2</v>
      </c>
      <c r="BK334" s="1">
        <v>3</v>
      </c>
      <c r="BL334" s="1">
        <v>4</v>
      </c>
      <c r="BM334" s="1">
        <v>5</v>
      </c>
      <c r="BN334" s="1">
        <v>6</v>
      </c>
      <c r="BO334" s="1">
        <v>7</v>
      </c>
      <c r="BP334" s="1">
        <v>8</v>
      </c>
      <c r="BQ334" s="1">
        <v>9</v>
      </c>
      <c r="BR334" s="1">
        <v>10</v>
      </c>
      <c r="BS334" s="1">
        <v>11</v>
      </c>
      <c r="BT334" s="1">
        <v>12</v>
      </c>
      <c r="BU334" s="1">
        <v>13</v>
      </c>
      <c r="BV334" s="1">
        <v>14</v>
      </c>
      <c r="BW334" s="1">
        <v>15</v>
      </c>
      <c r="BX334" s="1">
        <v>16</v>
      </c>
      <c r="BY334" s="1">
        <v>17</v>
      </c>
      <c r="BZ334" s="1">
        <v>18</v>
      </c>
      <c r="CA334" s="1">
        <v>19</v>
      </c>
      <c r="CB334" s="1">
        <v>20</v>
      </c>
      <c r="CC334" s="1">
        <v>21</v>
      </c>
      <c r="CD334" s="1">
        <v>22</v>
      </c>
      <c r="CE334" s="1">
        <v>23</v>
      </c>
      <c r="CF334" s="1">
        <v>24</v>
      </c>
      <c r="CG334" s="1">
        <v>25</v>
      </c>
      <c r="CJ334" s="1">
        <v>0</v>
      </c>
      <c r="CK334" s="1">
        <v>1</v>
      </c>
      <c r="CL334" s="1">
        <v>2</v>
      </c>
      <c r="CM334" s="1">
        <v>3</v>
      </c>
      <c r="CN334" s="1">
        <v>4</v>
      </c>
      <c r="CO334" s="1">
        <v>5</v>
      </c>
      <c r="CP334" s="1">
        <v>6</v>
      </c>
      <c r="CQ334" s="1">
        <v>7</v>
      </c>
      <c r="CR334" s="1">
        <v>8</v>
      </c>
      <c r="CS334" s="1">
        <v>9</v>
      </c>
      <c r="CT334" s="1">
        <v>10</v>
      </c>
      <c r="CU334" s="1">
        <v>11</v>
      </c>
      <c r="CV334" s="1">
        <v>12</v>
      </c>
      <c r="CW334" s="1">
        <v>13</v>
      </c>
      <c r="CX334" s="1">
        <v>14</v>
      </c>
      <c r="CY334" s="1">
        <v>15</v>
      </c>
      <c r="CZ334" s="1">
        <v>16</v>
      </c>
      <c r="DA334" s="1">
        <v>17</v>
      </c>
      <c r="DB334" s="1">
        <v>18</v>
      </c>
      <c r="DC334" s="1">
        <v>19</v>
      </c>
      <c r="DD334" s="1">
        <v>20</v>
      </c>
      <c r="DE334" s="1">
        <v>21</v>
      </c>
      <c r="DF334" s="1">
        <v>22</v>
      </c>
      <c r="DG334" s="1">
        <v>23</v>
      </c>
      <c r="DH334" s="1">
        <v>24</v>
      </c>
      <c r="DI334" s="1">
        <v>25</v>
      </c>
      <c r="DL334" s="1">
        <v>0</v>
      </c>
      <c r="DM334" s="1">
        <v>1</v>
      </c>
      <c r="DN334" s="1">
        <v>2</v>
      </c>
      <c r="DO334" s="1">
        <v>3</v>
      </c>
      <c r="DP334" s="1">
        <v>4</v>
      </c>
      <c r="DQ334" s="1">
        <v>5</v>
      </c>
      <c r="DR334" s="1">
        <v>6</v>
      </c>
      <c r="DS334" s="1">
        <v>7</v>
      </c>
      <c r="DT334" s="1">
        <v>8</v>
      </c>
      <c r="DU334" s="1">
        <v>9</v>
      </c>
      <c r="DV334" s="1">
        <v>10</v>
      </c>
      <c r="DW334" s="1">
        <v>11</v>
      </c>
      <c r="DX334" s="1">
        <v>12</v>
      </c>
      <c r="DY334" s="1">
        <v>13</v>
      </c>
      <c r="DZ334" s="1">
        <v>14</v>
      </c>
      <c r="EA334" s="1">
        <v>15</v>
      </c>
      <c r="EB334" s="1">
        <v>16</v>
      </c>
      <c r="EC334" s="1">
        <v>17</v>
      </c>
      <c r="ED334" s="1">
        <v>18</v>
      </c>
      <c r="EE334" s="1">
        <v>19</v>
      </c>
      <c r="EF334" s="1">
        <v>20</v>
      </c>
      <c r="EG334" s="1">
        <v>21</v>
      </c>
      <c r="EH334" s="1">
        <v>22</v>
      </c>
      <c r="EI334" s="1">
        <v>23</v>
      </c>
      <c r="EJ334" s="1">
        <v>24</v>
      </c>
      <c r="EK334" s="1">
        <v>25</v>
      </c>
    </row>
    <row r="335" spans="1:141" x14ac:dyDescent="0.3">
      <c r="A335" s="9" t="s">
        <v>12</v>
      </c>
      <c r="B335" s="1">
        <v>1</v>
      </c>
      <c r="C335" s="155"/>
      <c r="D335" s="155">
        <f t="shared" ref="D335:AB335" si="312">VLOOKUP(C77,CVAInc,$A$4,FALSE)*(1+((VLOOKUP(C77,CVArisk,$A$4,FALSE)-1)*MAX(0,AF109-BaselineBMI)))</f>
        <v>9.653645990510835E-4</v>
      </c>
      <c r="E335" s="155">
        <f t="shared" si="312"/>
        <v>9.6959705401706469E-4</v>
      </c>
      <c r="F335" s="155">
        <f t="shared" si="312"/>
        <v>9.7382950898304555E-4</v>
      </c>
      <c r="G335" s="155">
        <f t="shared" si="312"/>
        <v>9.7806196394902662E-4</v>
      </c>
      <c r="H335" s="155">
        <f t="shared" si="312"/>
        <v>9.8229441891500759E-4</v>
      </c>
      <c r="I335" s="155">
        <f t="shared" si="312"/>
        <v>9.8652687388098856E-4</v>
      </c>
      <c r="J335" s="155">
        <f t="shared" si="312"/>
        <v>9.9075932884696953E-4</v>
      </c>
      <c r="K335" s="155">
        <f t="shared" si="312"/>
        <v>9.949917838129505E-4</v>
      </c>
      <c r="L335" s="155">
        <f t="shared" si="312"/>
        <v>9.9922423877893169E-4</v>
      </c>
      <c r="M335" s="155">
        <f t="shared" si="312"/>
        <v>2.4317742449178558E-3</v>
      </c>
      <c r="N335" s="155">
        <f t="shared" si="312"/>
        <v>2.442031164865876E-3</v>
      </c>
      <c r="O335" s="155">
        <f t="shared" si="312"/>
        <v>2.4522880848138976E-3</v>
      </c>
      <c r="P335" s="155">
        <f t="shared" si="312"/>
        <v>2.4625450047619179E-3</v>
      </c>
      <c r="Q335" s="155">
        <f t="shared" si="312"/>
        <v>2.4728019247099394E-3</v>
      </c>
      <c r="R335" s="155">
        <f t="shared" si="312"/>
        <v>2.4830588446579601E-3</v>
      </c>
      <c r="S335" s="155">
        <f t="shared" si="312"/>
        <v>2.4933157646059812E-3</v>
      </c>
      <c r="T335" s="155">
        <f t="shared" si="312"/>
        <v>2.5035726845540019E-3</v>
      </c>
      <c r="U335" s="155">
        <f t="shared" si="312"/>
        <v>2.5138296045020235E-3</v>
      </c>
      <c r="V335" s="155">
        <f t="shared" si="312"/>
        <v>2.5240865244500446E-3</v>
      </c>
      <c r="W335" s="155">
        <f t="shared" si="312"/>
        <v>8.5307853962471331E-3</v>
      </c>
      <c r="X335" s="155">
        <f t="shared" si="312"/>
        <v>8.5580955644292186E-3</v>
      </c>
      <c r="Y335" s="155">
        <f t="shared" si="312"/>
        <v>8.5840052111660695E-3</v>
      </c>
      <c r="Z335" s="155">
        <f t="shared" si="312"/>
        <v>8.6085143364576858E-3</v>
      </c>
      <c r="AA335" s="155">
        <f t="shared" si="312"/>
        <v>8.6316229403040675E-3</v>
      </c>
      <c r="AB335" s="155">
        <f t="shared" si="312"/>
        <v>8.6533310227052112E-3</v>
      </c>
      <c r="AC335" s="155"/>
      <c r="AG335" s="174">
        <f>D335*D43*PRODUCT($CJ335:CJ335)</f>
        <v>6.7424760944142029E-2</v>
      </c>
      <c r="AH335" s="174">
        <f>E335*E43*PRODUCT($CJ335:CK335)</f>
        <v>6.74692725884425E-2</v>
      </c>
      <c r="AI335" s="174">
        <f>F335*F43*PRODUCT($CJ335:CL335)</f>
        <v>6.7472801990916695E-2</v>
      </c>
      <c r="AJ335" s="174">
        <f>G335*G43*PRODUCT($CJ335:CM335)</f>
        <v>6.7437722483897303E-2</v>
      </c>
      <c r="AK335" s="174">
        <f>H335*H43*PRODUCT($CJ335:CN335)</f>
        <v>6.7371440064448035E-2</v>
      </c>
      <c r="AL335" s="174">
        <f>I335*I43*PRODUCT($CJ335:CO335)</f>
        <v>6.7252557099904409E-2</v>
      </c>
      <c r="AM335" s="174">
        <f>J335*J43*PRODUCT($CJ335:CP335)</f>
        <v>6.7085302164630628E-2</v>
      </c>
      <c r="AN335" s="174">
        <f>K335*K43*PRODUCT($CJ335:CQ335)</f>
        <v>6.6865380589380755E-2</v>
      </c>
      <c r="AO335" s="174">
        <f>L335*L43*PRODUCT($CJ335:CR335)</f>
        <v>6.6602295396245112E-2</v>
      </c>
      <c r="AP335" s="174">
        <f>M335*M43*PRODUCT($CJ335:CS335)</f>
        <v>0.16066587147905176</v>
      </c>
      <c r="AQ335" s="174">
        <f>N335*N43*PRODUCT($CJ335:CT335)</f>
        <v>0.1594975588427896</v>
      </c>
      <c r="AR335" s="174">
        <f>O335*O43*PRODUCT($CJ335:CU335)</f>
        <v>0.15813810181604002</v>
      </c>
      <c r="AS335" s="174">
        <f>P335*P43*PRODUCT($CJ335:CV335)</f>
        <v>0.15661164192220997</v>
      </c>
      <c r="AT335" s="174">
        <f>Q335*Q43*PRODUCT($CJ335:CW335)</f>
        <v>0.1549092608196378</v>
      </c>
      <c r="AU335" s="174">
        <f>R335*R43*PRODUCT($CJ335:CX335)</f>
        <v>0.15304020124906556</v>
      </c>
      <c r="AV335" s="174">
        <f>S335*S43*PRODUCT($CJ335:CY335)</f>
        <v>0.15098154952193324</v>
      </c>
      <c r="AW335" s="174">
        <f>T335*T43*PRODUCT($CJ335:CZ335)</f>
        <v>0.14872060932340328</v>
      </c>
      <c r="AX335" s="174">
        <f>U335*U43*PRODUCT($CJ335:DA335)</f>
        <v>0.1462969236125512</v>
      </c>
      <c r="AY335" s="174">
        <f>V335*V43*PRODUCT($CJ335:DB335)</f>
        <v>0.14370636930061365</v>
      </c>
      <c r="AZ335" s="174">
        <f>W335*W43*PRODUCT($CJ335:DC335)</f>
        <v>0.47477862122348474</v>
      </c>
      <c r="BA335" s="174">
        <f>X335*X43*PRODUCT($CJ335:DD335)</f>
        <v>0.46147529570183404</v>
      </c>
      <c r="BB335" s="174">
        <f>Y335*Y43*PRODUCT($CJ335:DE335)</f>
        <v>0.44718089742390843</v>
      </c>
      <c r="BC335" s="174">
        <f>Z335*Z43*PRODUCT($CJ335:DF335)</f>
        <v>0.43226703193257882</v>
      </c>
      <c r="BD335" s="174">
        <f>AA335*AA43*PRODUCT($CJ335:DG335)</f>
        <v>0.4165001440926438</v>
      </c>
      <c r="BE335" s="174">
        <f>AB335*AB43*PRODUCT($CJ335:DH335)</f>
        <v>0.39982026549395278</v>
      </c>
      <c r="BI335" s="169">
        <f>SUM($AF335:AG335)-SUM($AF367:AG367)-SUM($C367:D367)-SUM($BH367:BI367)</f>
        <v>6.7424760944142029E-2</v>
      </c>
      <c r="BJ335" s="169">
        <f>SUM($AF335:AH335)-SUM($AF367:AH367)-SUM($C367:E367)-SUM($BH367:BJ367)</f>
        <v>0.12358794076903146</v>
      </c>
      <c r="BK335" s="169">
        <f>SUM($AF335:AI335)-SUM($AF367:AI367)-SUM($C367:F367)-SUM($BH367:BK367)</f>
        <v>0.17031032680204738</v>
      </c>
      <c r="BL335" s="169">
        <f>SUM($AF335:AJ335)-SUM($AF367:AJ367)-SUM($C367:G367)-SUM($BH367:BL367)</f>
        <v>0.20911958083727497</v>
      </c>
      <c r="BM335" s="169">
        <f>SUM($AF335:AK335)-SUM($AF367:AK367)-SUM($C367:H367)-SUM($BH367:BM367)</f>
        <v>0.24130163416648182</v>
      </c>
      <c r="BN335" s="169">
        <f>SUM($AF335:AL335)-SUM($AF367:AL367)-SUM($C367:I367)-SUM($BH367:BN367)</f>
        <v>0.26786938087896334</v>
      </c>
      <c r="BO335" s="169">
        <f>SUM($AF335:AM335)-SUM($AF367:AM367)-SUM($C367:J367)-SUM($BH367:BO367)</f>
        <v>0.28970918809244878</v>
      </c>
      <c r="BP335" s="169">
        <f>SUM($AF335:AN335)-SUM($AF367:AN367)-SUM($C367:K367)-SUM($BH367:BP367)</f>
        <v>0.30755875050001164</v>
      </c>
      <c r="BQ335" s="169">
        <f>SUM($AF335:AO335)-SUM($AF367:AO367)-SUM($C367:L367)-SUM($BH367:BQ367)</f>
        <v>0.32204596811748881</v>
      </c>
      <c r="BR335" s="169">
        <f>SUM($AF335:AP335)-SUM($AF367:AP367)-SUM($C367:M367)-SUM($BH367:BR367)</f>
        <v>0.4280647889090235</v>
      </c>
      <c r="BS335" s="169">
        <f>SUM($AF335:AQ335)-SUM($AF367:AQ367)-SUM($C367:N367)-SUM($BH367:BS367)</f>
        <v>0.51475140750042825</v>
      </c>
      <c r="BT335" s="169">
        <f>SUM($AF335:AR335)-SUM($AF367:AR367)-SUM($C367:O367)-SUM($BH367:BT367)</f>
        <v>0.58513638190370321</v>
      </c>
      <c r="BU335" s="169">
        <f>SUM($AF335:AS335)-SUM($AF367:AS367)-SUM($C367:P367)-SUM($BH367:BU367)</f>
        <v>0.64178524544520121</v>
      </c>
      <c r="BV335" s="169">
        <f>SUM($AF335:AT335)-SUM($AF367:AT367)-SUM($C367:Q367)-SUM($BH367:BV367)</f>
        <v>0.6868292398431094</v>
      </c>
      <c r="BW335" s="169">
        <f>SUM($AF335:AU335)-SUM($AF367:AU367)-SUM($C367:R367)-SUM($BH367:BW367)</f>
        <v>0.7220606958229423</v>
      </c>
      <c r="BX335" s="169">
        <f>SUM($AF335:AV335)-SUM($AF367:AV367)-SUM($C367:S367)-SUM($BH367:BX367)</f>
        <v>0.74877767073294421</v>
      </c>
      <c r="BY335" s="169">
        <f>SUM($AF335:AW335)-SUM($AF367:AW367)-SUM($C367:T367)-SUM($BH367:BY367)</f>
        <v>0.76821728051785076</v>
      </c>
      <c r="BZ335" s="169">
        <f>SUM($AF335:AX335)-SUM($AF367:AX367)-SUM($C367:U367)-SUM($BH367:BZ367)</f>
        <v>0.7814746628106648</v>
      </c>
      <c r="CA335" s="169">
        <f>SUM($AF335:AY335)-SUM($AF367:AY367)-SUM($C367:V367)-SUM($BH367:CA367)</f>
        <v>0.7894426298928654</v>
      </c>
      <c r="CB335" s="169">
        <f>SUM($AF335:AZ335)-SUM($AF367:AZ367)-SUM($C367:W367)-SUM($BH367:CB367)</f>
        <v>1.1273072950361138</v>
      </c>
      <c r="CC335" s="169">
        <f>SUM($AF335:BA335)-SUM($AF367:BA367)-SUM($C367:X367)-SUM($BH367:CC367)</f>
        <v>1.392636120226713</v>
      </c>
      <c r="CD335" s="169">
        <f>SUM($AF335:BB335)-SUM($AF367:BB367)-SUM($C367:Y367)-SUM($BH367:CD367)</f>
        <v>1.5967387423088844</v>
      </c>
      <c r="CE335" s="169">
        <f>SUM($AF335:BC335)-SUM($AF367:BC367)-SUM($C367:Z367)-SUM($BH367:CE367)</f>
        <v>1.7495007728935565</v>
      </c>
      <c r="CF335" s="169">
        <f>SUM($AF335:BD335)-SUM($AF367:BD367)-SUM($C367:AA367)-SUM($BH367:CF367)</f>
        <v>1.858804113093097</v>
      </c>
      <c r="CG335" s="169">
        <f>SUM($AF335:BE335)-SUM($AF367:BE367)-SUM($C367:AB367)-SUM($BH367:CG367)</f>
        <v>1.9311610645799826</v>
      </c>
      <c r="CJ335" s="67">
        <f t="shared" ref="CJ335:CO335" si="313">1-C335</f>
        <v>1</v>
      </c>
      <c r="CK335" s="67">
        <f t="shared" si="313"/>
        <v>0.99903463540094894</v>
      </c>
      <c r="CL335" s="67">
        <f t="shared" si="313"/>
        <v>0.99903040294598289</v>
      </c>
      <c r="CM335" s="67">
        <f t="shared" si="313"/>
        <v>0.99902617049101694</v>
      </c>
      <c r="CN335" s="67">
        <f t="shared" si="313"/>
        <v>0.99902193803605099</v>
      </c>
      <c r="CO335" s="67">
        <f t="shared" si="313"/>
        <v>0.99901770558108505</v>
      </c>
      <c r="CP335" s="67">
        <f t="shared" ref="CP335:CP340" si="314">1-I335</f>
        <v>0.99901347312611899</v>
      </c>
      <c r="CQ335" s="67">
        <f t="shared" ref="CQ335:CQ341" si="315">1-J335</f>
        <v>0.99900924067115304</v>
      </c>
      <c r="CR335" s="67">
        <f t="shared" ref="CR335:CR342" si="316">1-K335</f>
        <v>0.9990050082161871</v>
      </c>
      <c r="CS335" s="67">
        <f t="shared" ref="CS335:CS343" si="317">1-L335</f>
        <v>0.99900077576122104</v>
      </c>
      <c r="CT335" s="67">
        <f t="shared" ref="CT335:CT344" si="318">1-M335</f>
        <v>0.99756822575508219</v>
      </c>
      <c r="CU335" s="67">
        <f t="shared" ref="CU335:CU345" si="319">1-N335</f>
        <v>0.99755796883513415</v>
      </c>
      <c r="CV335" s="67">
        <f t="shared" ref="CV335:CV346" si="320">1-O335</f>
        <v>0.9975477119151861</v>
      </c>
      <c r="CW335" s="67">
        <f t="shared" ref="CW335:CW347" si="321">1-P335</f>
        <v>0.99753745499523805</v>
      </c>
      <c r="CX335" s="67">
        <f t="shared" ref="CX335:CX348" si="322">1-Q335</f>
        <v>0.99752719807529011</v>
      </c>
      <c r="CY335" s="67">
        <f t="shared" ref="CY335:CY349" si="323">1-R335</f>
        <v>0.99751694115534206</v>
      </c>
      <c r="CZ335" s="67">
        <f t="shared" ref="CZ335:CZ350" si="324">1-S335</f>
        <v>0.99750668423539401</v>
      </c>
      <c r="DA335" s="67">
        <f t="shared" ref="DA335:DA351" si="325">1-T335</f>
        <v>0.99749642731544597</v>
      </c>
      <c r="DB335" s="67">
        <f t="shared" ref="DB335:DB352" si="326">1-U335</f>
        <v>0.99748617039549803</v>
      </c>
      <c r="DC335" s="67">
        <f t="shared" ref="DC335:DC353" si="327">1-V335</f>
        <v>0.99747591347554998</v>
      </c>
      <c r="DD335" s="67">
        <f t="shared" ref="DD335:DD354" si="328">1-W335</f>
        <v>0.99146921460375281</v>
      </c>
      <c r="DE335" s="67">
        <f t="shared" ref="DE335:DE355" si="329">1-X335</f>
        <v>0.99144190443557079</v>
      </c>
      <c r="DF335" s="67">
        <f t="shared" ref="DF335:DF357" si="330">1-Y335</f>
        <v>0.99141599478883391</v>
      </c>
      <c r="DG335" s="67">
        <f t="shared" ref="DG335:DG358" si="331">1-Z335</f>
        <v>0.99139148566354229</v>
      </c>
      <c r="DH335" s="67">
        <f t="shared" ref="DH335:DH359" si="332">1-AA335</f>
        <v>0.99136837705969594</v>
      </c>
      <c r="DI335" s="67">
        <f t="shared" ref="DI335:DI359" si="333">1-AB335</f>
        <v>0.99134666897729484</v>
      </c>
      <c r="DM335" s="188">
        <f>IF(ISERROR(BI335/D43),"",BI335/D43)</f>
        <v>9.6536459905108339E-4</v>
      </c>
      <c r="DN335" s="188">
        <f t="shared" ref="DN335:EK335" si="334">IF(ISERROR(BJ335/E43),"",BJ335/E43)</f>
        <v>1.7743606617220439E-3</v>
      </c>
      <c r="DO335" s="188">
        <f t="shared" si="334"/>
        <v>2.4533212295415213E-3</v>
      </c>
      <c r="DP335" s="188">
        <f t="shared" si="334"/>
        <v>3.0240870610510782E-3</v>
      </c>
      <c r="DQ335" s="188">
        <f t="shared" si="334"/>
        <v>3.5045902594803757E-3</v>
      </c>
      <c r="DR335" s="188">
        <f t="shared" si="334"/>
        <v>3.9102769515555608E-3</v>
      </c>
      <c r="DS335" s="188">
        <f t="shared" si="334"/>
        <v>4.2536203996995595E-3</v>
      </c>
      <c r="DT335" s="188">
        <f t="shared" si="334"/>
        <v>4.5453929915726752E-3</v>
      </c>
      <c r="DU335" s="188">
        <f t="shared" si="334"/>
        <v>4.7938503404274949E-3</v>
      </c>
      <c r="DV335" s="188">
        <f t="shared" si="334"/>
        <v>6.4219629194759128E-3</v>
      </c>
      <c r="DW335" s="188">
        <f t="shared" si="334"/>
        <v>7.7928439462801218E-3</v>
      </c>
      <c r="DX335" s="188">
        <f t="shared" si="334"/>
        <v>8.9501741502519445E-3</v>
      </c>
      <c r="DY335" s="188">
        <f t="shared" si="334"/>
        <v>9.9293988531507973E-3</v>
      </c>
      <c r="DZ335" s="188">
        <f t="shared" si="334"/>
        <v>1.0761257653171876E-2</v>
      </c>
      <c r="EA335" s="188">
        <f t="shared" si="334"/>
        <v>1.1470497126218027E-2</v>
      </c>
      <c r="EB335" s="188">
        <f t="shared" si="334"/>
        <v>1.207684857692933E-2</v>
      </c>
      <c r="EC335" s="188">
        <f t="shared" si="334"/>
        <v>1.2599005526940705E-2</v>
      </c>
      <c r="ED335" s="188">
        <f t="shared" si="334"/>
        <v>1.3049384847391881E-2</v>
      </c>
      <c r="EE335" s="188">
        <f t="shared" si="334"/>
        <v>1.3440956439647446E-2</v>
      </c>
      <c r="EF335" s="188">
        <f t="shared" si="334"/>
        <v>1.9585017984358796E-2</v>
      </c>
      <c r="EG335" s="188">
        <f t="shared" si="334"/>
        <v>2.47587867502767E-2</v>
      </c>
      <c r="EH335" s="188">
        <f t="shared" si="334"/>
        <v>2.9132039649317331E-2</v>
      </c>
      <c r="EI335" s="188">
        <f t="shared" si="334"/>
        <v>3.2830421075379056E-2</v>
      </c>
      <c r="EJ335" s="188">
        <f t="shared" si="334"/>
        <v>3.5986725850430154E-2</v>
      </c>
      <c r="EK335" s="188">
        <f t="shared" si="334"/>
        <v>3.8708244762090692E-2</v>
      </c>
    </row>
    <row r="336" spans="1:141" x14ac:dyDescent="0.3">
      <c r="B336" s="1">
        <v>2</v>
      </c>
      <c r="C336" s="155"/>
      <c r="D336" s="155"/>
      <c r="E336" s="155">
        <f t="shared" ref="E336:AB336" si="335">VLOOKUP(D78,CVAInc,$A$4,FALSE)*(1+((VLOOKUP(D78,CVArisk,$A$4,FALSE)-1)*MAX(0,AG110-BaselineBMI)))</f>
        <v>9.653645990510835E-4</v>
      </c>
      <c r="F336" s="155">
        <f t="shared" si="335"/>
        <v>9.6959705401706469E-4</v>
      </c>
      <c r="G336" s="155">
        <f t="shared" si="335"/>
        <v>9.7382950898304555E-4</v>
      </c>
      <c r="H336" s="155">
        <f t="shared" si="335"/>
        <v>9.7806196394902662E-4</v>
      </c>
      <c r="I336" s="155">
        <f t="shared" si="335"/>
        <v>9.8229441891500759E-4</v>
      </c>
      <c r="J336" s="155">
        <f t="shared" si="335"/>
        <v>9.8652687388098856E-4</v>
      </c>
      <c r="K336" s="155">
        <f t="shared" si="335"/>
        <v>9.9075932884696953E-4</v>
      </c>
      <c r="L336" s="155">
        <f t="shared" si="335"/>
        <v>9.949917838129505E-4</v>
      </c>
      <c r="M336" s="155">
        <f t="shared" si="335"/>
        <v>9.9922423877893169E-4</v>
      </c>
      <c r="N336" s="155">
        <f t="shared" si="335"/>
        <v>2.4317742449178558E-3</v>
      </c>
      <c r="O336" s="155">
        <f t="shared" si="335"/>
        <v>2.442031164865876E-3</v>
      </c>
      <c r="P336" s="155">
        <f t="shared" si="335"/>
        <v>2.4522880848138976E-3</v>
      </c>
      <c r="Q336" s="155">
        <f t="shared" si="335"/>
        <v>2.4625450047619179E-3</v>
      </c>
      <c r="R336" s="155">
        <f t="shared" si="335"/>
        <v>2.4728019247099394E-3</v>
      </c>
      <c r="S336" s="155">
        <f t="shared" si="335"/>
        <v>2.4830588446579601E-3</v>
      </c>
      <c r="T336" s="155">
        <f t="shared" si="335"/>
        <v>2.4933157646059812E-3</v>
      </c>
      <c r="U336" s="155">
        <f t="shared" si="335"/>
        <v>2.5035726845540019E-3</v>
      </c>
      <c r="V336" s="155">
        <f t="shared" si="335"/>
        <v>2.5138296045020235E-3</v>
      </c>
      <c r="W336" s="155">
        <f t="shared" si="335"/>
        <v>2.5240865244500446E-3</v>
      </c>
      <c r="X336" s="155">
        <f t="shared" si="335"/>
        <v>8.5307853962471331E-3</v>
      </c>
      <c r="Y336" s="155">
        <f t="shared" si="335"/>
        <v>8.5580955644292186E-3</v>
      </c>
      <c r="Z336" s="155">
        <f t="shared" si="335"/>
        <v>8.5840052111660695E-3</v>
      </c>
      <c r="AA336" s="155">
        <f t="shared" si="335"/>
        <v>8.6085143364576858E-3</v>
      </c>
      <c r="AB336" s="155">
        <f t="shared" si="335"/>
        <v>8.6316229403040675E-3</v>
      </c>
      <c r="AC336" s="155"/>
      <c r="AD336" s="155"/>
      <c r="AG336" s="174">
        <f>D336*D44*PRODUCT($CJ336:CJ336)</f>
        <v>0</v>
      </c>
      <c r="AH336" s="174">
        <f>E336*E44*PRODUCT($CJ336:CK336)</f>
        <v>0</v>
      </c>
      <c r="AI336" s="174">
        <f>F336*F44*PRODUCT($CJ336:CL336)</f>
        <v>0</v>
      </c>
      <c r="AJ336" s="174">
        <f>G336*G44*PRODUCT($CJ336:CM336)</f>
        <v>0</v>
      </c>
      <c r="AK336" s="174">
        <f>H336*H44*PRODUCT($CJ336:CN336)</f>
        <v>0</v>
      </c>
      <c r="AL336" s="174">
        <f>I336*I44*PRODUCT($CJ336:CO336)</f>
        <v>0</v>
      </c>
      <c r="AM336" s="174">
        <f>J336*J44*PRODUCT($CJ336:CP336)</f>
        <v>0</v>
      </c>
      <c r="AN336" s="174">
        <f>K336*K44*PRODUCT($CJ336:CQ336)</f>
        <v>0</v>
      </c>
      <c r="AO336" s="174">
        <f>L336*L44*PRODUCT($CJ336:CR336)</f>
        <v>0</v>
      </c>
      <c r="AP336" s="174">
        <f>M336*M44*PRODUCT($CJ336:CS336)</f>
        <v>0</v>
      </c>
      <c r="AQ336" s="174">
        <f>N336*N44*PRODUCT($CJ336:CT336)</f>
        <v>0</v>
      </c>
      <c r="AR336" s="174">
        <f>O336*O44*PRODUCT($CJ336:CU336)</f>
        <v>0</v>
      </c>
      <c r="AS336" s="174">
        <f>P336*P44*PRODUCT($CJ336:CV336)</f>
        <v>0</v>
      </c>
      <c r="AT336" s="174">
        <f>Q336*Q44*PRODUCT($CJ336:CW336)</f>
        <v>0</v>
      </c>
      <c r="AU336" s="174">
        <f>R336*R44*PRODUCT($CJ336:CX336)</f>
        <v>0</v>
      </c>
      <c r="AV336" s="174">
        <f>S336*S44*PRODUCT($CJ336:CY336)</f>
        <v>0</v>
      </c>
      <c r="AW336" s="174">
        <f>T336*T44*PRODUCT($CJ336:CZ336)</f>
        <v>0</v>
      </c>
      <c r="AX336" s="174">
        <f>U336*U44*PRODUCT($CJ336:DA336)</f>
        <v>0</v>
      </c>
      <c r="AY336" s="174">
        <f>V336*V44*PRODUCT($CJ336:DB336)</f>
        <v>0</v>
      </c>
      <c r="AZ336" s="174">
        <f>W336*W44*PRODUCT($CJ336:DC336)</f>
        <v>0</v>
      </c>
      <c r="BA336" s="174">
        <f>X336*X44*PRODUCT($CJ336:DD336)</f>
        <v>0</v>
      </c>
      <c r="BB336" s="174">
        <f>Y336*Y44*PRODUCT($CJ336:DE336)</f>
        <v>0</v>
      </c>
      <c r="BC336" s="174">
        <f>Z336*Z44*PRODUCT($CJ336:DF336)</f>
        <v>0</v>
      </c>
      <c r="BD336" s="174">
        <f>AA336*AA44*PRODUCT($CJ336:DG336)</f>
        <v>0</v>
      </c>
      <c r="BE336" s="174">
        <f>AB336*AB44*PRODUCT($CJ336:DH336)</f>
        <v>0</v>
      </c>
      <c r="BF336" s="93"/>
      <c r="BI336" s="169">
        <f>SUM($AF336:AG336)-SUM($AF368:AG368)-SUM($C368:D368)-SUM($BH368:BI368)</f>
        <v>0</v>
      </c>
      <c r="BJ336" s="169">
        <f>SUM($AF336:AH336)-SUM($AF368:AH368)-SUM($C368:E368)-SUM($BH368:BJ368)</f>
        <v>0</v>
      </c>
      <c r="BK336" s="169">
        <f>SUM($AF336:AI336)-SUM($AF368:AI368)-SUM($C368:F368)-SUM($BH368:BK368)</f>
        <v>0</v>
      </c>
      <c r="BL336" s="169">
        <f>SUM($AF336:AJ336)-SUM($AF368:AJ368)-SUM($C368:G368)-SUM($BH368:BL368)</f>
        <v>0</v>
      </c>
      <c r="BM336" s="169">
        <f>SUM($AF336:AK336)-SUM($AF368:AK368)-SUM($C368:H368)-SUM($BH368:BM368)</f>
        <v>0</v>
      </c>
      <c r="BN336" s="169">
        <f>SUM($AF336:AL336)-SUM($AF368:AL368)-SUM($C368:I368)-SUM($BH368:BN368)</f>
        <v>0</v>
      </c>
      <c r="BO336" s="169">
        <f>SUM($AF336:AM336)-SUM($AF368:AM368)-SUM($C368:J368)-SUM($BH368:BO368)</f>
        <v>0</v>
      </c>
      <c r="BP336" s="169">
        <f>SUM($AF336:AN336)-SUM($AF368:AN368)-SUM($C368:K368)-SUM($BH368:BP368)</f>
        <v>0</v>
      </c>
      <c r="BQ336" s="169">
        <f>SUM($AF336:AO336)-SUM($AF368:AO368)-SUM($C368:L368)-SUM($BH368:BQ368)</f>
        <v>0</v>
      </c>
      <c r="BR336" s="169">
        <f>SUM($AF336:AP336)-SUM($AF368:AP368)-SUM($C368:M368)-SUM($BH368:BR368)</f>
        <v>0</v>
      </c>
      <c r="BS336" s="169">
        <f>SUM($AF336:AQ336)-SUM($AF368:AQ368)-SUM($C368:N368)-SUM($BH368:BS368)</f>
        <v>0</v>
      </c>
      <c r="BT336" s="169">
        <f>SUM($AF336:AR336)-SUM($AF368:AR368)-SUM($C368:O368)-SUM($BH368:BT368)</f>
        <v>0</v>
      </c>
      <c r="BU336" s="169">
        <f>SUM($AF336:AS336)-SUM($AF368:AS368)-SUM($C368:P368)-SUM($BH368:BU368)</f>
        <v>0</v>
      </c>
      <c r="BV336" s="169">
        <f>SUM($AF336:AT336)-SUM($AF368:AT368)-SUM($C368:Q368)-SUM($BH368:BV368)</f>
        <v>0</v>
      </c>
      <c r="BW336" s="169">
        <f>SUM($AF336:AU336)-SUM($AF368:AU368)-SUM($C368:R368)-SUM($BH368:BW368)</f>
        <v>0</v>
      </c>
      <c r="BX336" s="169">
        <f>SUM($AF336:AV336)-SUM($AF368:AV368)-SUM($C368:S368)-SUM($BH368:BX368)</f>
        <v>0</v>
      </c>
      <c r="BY336" s="169">
        <f>SUM($AF336:AW336)-SUM($AF368:AW368)-SUM($C368:T368)-SUM($BH368:BY368)</f>
        <v>0</v>
      </c>
      <c r="BZ336" s="169">
        <f>SUM($AF336:AX336)-SUM($AF368:AX368)-SUM($C368:U368)-SUM($BH368:BZ368)</f>
        <v>0</v>
      </c>
      <c r="CA336" s="169">
        <f>SUM($AF336:AY336)-SUM($AF368:AY368)-SUM($C368:V368)-SUM($BH368:CA368)</f>
        <v>0</v>
      </c>
      <c r="CB336" s="169">
        <f>SUM($AF336:AZ336)-SUM($AF368:AZ368)-SUM($C368:W368)-SUM($BH368:CB368)</f>
        <v>0</v>
      </c>
      <c r="CC336" s="169">
        <f>SUM($AF336:BA336)-SUM($AF368:BA368)-SUM($C368:X368)-SUM($BH368:CC368)</f>
        <v>0</v>
      </c>
      <c r="CD336" s="169">
        <f>SUM($AF336:BB336)-SUM($AF368:BB368)-SUM($C368:Y368)-SUM($BH368:CD368)</f>
        <v>0</v>
      </c>
      <c r="CE336" s="169">
        <f>SUM($AF336:BC336)-SUM($AF368:BC368)-SUM($C368:Z368)-SUM($BH368:CE368)</f>
        <v>0</v>
      </c>
      <c r="CF336" s="169">
        <f>SUM($AF336:BD336)-SUM($AF368:BD368)-SUM($C368:AA368)-SUM($BH368:CF368)</f>
        <v>0</v>
      </c>
      <c r="CG336" s="169">
        <f>SUM($AF336:BE336)-SUM($AF368:BE368)-SUM($C368:AB368)-SUM($BH368:CG368)</f>
        <v>0</v>
      </c>
      <c r="CH336" s="52"/>
      <c r="CJ336" s="67"/>
      <c r="CK336" s="67">
        <f>1-D336</f>
        <v>1</v>
      </c>
      <c r="CL336" s="67">
        <f>1-E336</f>
        <v>0.99903463540094894</v>
      </c>
      <c r="CM336" s="67">
        <f>1-F336</f>
        <v>0.99903040294598289</v>
      </c>
      <c r="CN336" s="67">
        <f>1-G336</f>
        <v>0.99902617049101694</v>
      </c>
      <c r="CO336" s="67">
        <f>1-H336</f>
        <v>0.99902193803605099</v>
      </c>
      <c r="CP336" s="67">
        <f t="shared" si="314"/>
        <v>0.99901770558108505</v>
      </c>
      <c r="CQ336" s="67">
        <f t="shared" si="315"/>
        <v>0.99901347312611899</v>
      </c>
      <c r="CR336" s="67">
        <f t="shared" si="316"/>
        <v>0.99900924067115304</v>
      </c>
      <c r="CS336" s="67">
        <f t="shared" si="317"/>
        <v>0.9990050082161871</v>
      </c>
      <c r="CT336" s="67">
        <f t="shared" si="318"/>
        <v>0.99900077576122104</v>
      </c>
      <c r="CU336" s="67">
        <f t="shared" si="319"/>
        <v>0.99756822575508219</v>
      </c>
      <c r="CV336" s="67">
        <f t="shared" si="320"/>
        <v>0.99755796883513415</v>
      </c>
      <c r="CW336" s="67">
        <f t="shared" si="321"/>
        <v>0.9975477119151861</v>
      </c>
      <c r="CX336" s="67">
        <f t="shared" si="322"/>
        <v>0.99753745499523805</v>
      </c>
      <c r="CY336" s="67">
        <f t="shared" si="323"/>
        <v>0.99752719807529011</v>
      </c>
      <c r="CZ336" s="67">
        <f t="shared" si="324"/>
        <v>0.99751694115534206</v>
      </c>
      <c r="DA336" s="67">
        <f t="shared" si="325"/>
        <v>0.99750668423539401</v>
      </c>
      <c r="DB336" s="67">
        <f t="shared" si="326"/>
        <v>0.99749642731544597</v>
      </c>
      <c r="DC336" s="67">
        <f t="shared" si="327"/>
        <v>0.99748617039549803</v>
      </c>
      <c r="DD336" s="67">
        <f t="shared" si="328"/>
        <v>0.99747591347554998</v>
      </c>
      <c r="DE336" s="67">
        <f t="shared" si="329"/>
        <v>0.99146921460375281</v>
      </c>
      <c r="DF336" s="67">
        <f t="shared" si="330"/>
        <v>0.99144190443557079</v>
      </c>
      <c r="DG336" s="67">
        <f t="shared" si="331"/>
        <v>0.99141599478883391</v>
      </c>
      <c r="DH336" s="67">
        <f t="shared" si="332"/>
        <v>0.99139148566354229</v>
      </c>
      <c r="DI336" s="67">
        <f t="shared" si="333"/>
        <v>0.99136837705969594</v>
      </c>
      <c r="DM336" s="188" t="str">
        <f t="shared" ref="DM336:DM360" si="336">IF(ISERROR(BI336/D44),"",BI336/D44)</f>
        <v/>
      </c>
      <c r="DN336" s="188" t="str">
        <f t="shared" ref="DN336:DN360" si="337">IF(ISERROR(BJ336/E44),"",BJ336/E44)</f>
        <v/>
      </c>
      <c r="DO336" s="188" t="str">
        <f t="shared" ref="DO336:DO360" si="338">IF(ISERROR(BK336/F44),"",BK336/F44)</f>
        <v/>
      </c>
      <c r="DP336" s="188" t="str">
        <f t="shared" ref="DP336:DP360" si="339">IF(ISERROR(BL336/G44),"",BL336/G44)</f>
        <v/>
      </c>
      <c r="DQ336" s="188" t="str">
        <f t="shared" ref="DQ336:DQ360" si="340">IF(ISERROR(BM336/H44),"",BM336/H44)</f>
        <v/>
      </c>
      <c r="DR336" s="188" t="str">
        <f t="shared" ref="DR336:DR360" si="341">IF(ISERROR(BN336/I44),"",BN336/I44)</f>
        <v/>
      </c>
      <c r="DS336" s="188" t="str">
        <f t="shared" ref="DS336:DS360" si="342">IF(ISERROR(BO336/J44),"",BO336/J44)</f>
        <v/>
      </c>
      <c r="DT336" s="188" t="str">
        <f t="shared" ref="DT336:DT360" si="343">IF(ISERROR(BP336/K44),"",BP336/K44)</f>
        <v/>
      </c>
      <c r="DU336" s="188" t="str">
        <f t="shared" ref="DU336:DU360" si="344">IF(ISERROR(BQ336/L44),"",BQ336/L44)</f>
        <v/>
      </c>
      <c r="DV336" s="188" t="str">
        <f t="shared" ref="DV336:DV360" si="345">IF(ISERROR(BR336/M44),"",BR336/M44)</f>
        <v/>
      </c>
      <c r="DW336" s="188" t="str">
        <f t="shared" ref="DW336:DW360" si="346">IF(ISERROR(BS336/N44),"",BS336/N44)</f>
        <v/>
      </c>
      <c r="DX336" s="188" t="str">
        <f t="shared" ref="DX336:DX360" si="347">IF(ISERROR(BT336/O44),"",BT336/O44)</f>
        <v/>
      </c>
      <c r="DY336" s="188" t="str">
        <f t="shared" ref="DY336:DY360" si="348">IF(ISERROR(BU336/P44),"",BU336/P44)</f>
        <v/>
      </c>
      <c r="DZ336" s="188" t="str">
        <f t="shared" ref="DZ336:DZ360" si="349">IF(ISERROR(BV336/Q44),"",BV336/Q44)</f>
        <v/>
      </c>
      <c r="EA336" s="188" t="str">
        <f t="shared" ref="EA336:EA360" si="350">IF(ISERROR(BW336/R44),"",BW336/R44)</f>
        <v/>
      </c>
      <c r="EB336" s="188" t="str">
        <f t="shared" ref="EB336:EB360" si="351">IF(ISERROR(BX336/S44),"",BX336/S44)</f>
        <v/>
      </c>
      <c r="EC336" s="188" t="str">
        <f t="shared" ref="EC336:EC360" si="352">IF(ISERROR(BY336/T44),"",BY336/T44)</f>
        <v/>
      </c>
      <c r="ED336" s="188" t="str">
        <f t="shared" ref="ED336:ED360" si="353">IF(ISERROR(BZ336/U44),"",BZ336/U44)</f>
        <v/>
      </c>
      <c r="EE336" s="188" t="str">
        <f t="shared" ref="EE336:EE360" si="354">IF(ISERROR(CA336/V44),"",CA336/V44)</f>
        <v/>
      </c>
      <c r="EF336" s="188" t="str">
        <f t="shared" ref="EF336:EF360" si="355">IF(ISERROR(CB336/W44),"",CB336/W44)</f>
        <v/>
      </c>
      <c r="EG336" s="188" t="str">
        <f t="shared" ref="EG336:EG360" si="356">IF(ISERROR(CC336/X44),"",CC336/X44)</f>
        <v/>
      </c>
      <c r="EH336" s="188" t="str">
        <f t="shared" ref="EH336:EH360" si="357">IF(ISERROR(CD336/Y44),"",CD336/Y44)</f>
        <v/>
      </c>
      <c r="EI336" s="188" t="str">
        <f t="shared" ref="EI336:EI360" si="358">IF(ISERROR(CE336/Z44),"",CE336/Z44)</f>
        <v/>
      </c>
      <c r="EJ336" s="188" t="str">
        <f t="shared" ref="EJ336:EJ360" si="359">IF(ISERROR(CF336/AA44),"",CF336/AA44)</f>
        <v/>
      </c>
      <c r="EK336" s="188" t="str">
        <f t="shared" ref="EK336:EK360" si="360">IF(ISERROR(CG336/AB44),"",CG336/AB44)</f>
        <v/>
      </c>
    </row>
    <row r="337" spans="1:141" x14ac:dyDescent="0.3">
      <c r="B337" s="1">
        <v>3</v>
      </c>
      <c r="C337" s="155"/>
      <c r="D337" s="155"/>
      <c r="E337" s="155"/>
      <c r="F337" s="155">
        <f t="shared" ref="F337:AB337" si="361">VLOOKUP(E79,CVAInc,$A$4,FALSE)*(1+((VLOOKUP(E79,CVArisk,$A$4,FALSE)-1)*MAX(0,AH111-BaselineBMI)))</f>
        <v>9.653645990510835E-4</v>
      </c>
      <c r="G337" s="155">
        <f t="shared" si="361"/>
        <v>9.6959705401706469E-4</v>
      </c>
      <c r="H337" s="155">
        <f t="shared" si="361"/>
        <v>9.7382950898304555E-4</v>
      </c>
      <c r="I337" s="155">
        <f t="shared" si="361"/>
        <v>9.7806196394902662E-4</v>
      </c>
      <c r="J337" s="155">
        <f t="shared" si="361"/>
        <v>9.8229441891500759E-4</v>
      </c>
      <c r="K337" s="155">
        <f t="shared" si="361"/>
        <v>9.8652687388098856E-4</v>
      </c>
      <c r="L337" s="155">
        <f t="shared" si="361"/>
        <v>9.9075932884696953E-4</v>
      </c>
      <c r="M337" s="155">
        <f t="shared" si="361"/>
        <v>9.949917838129505E-4</v>
      </c>
      <c r="N337" s="155">
        <f t="shared" si="361"/>
        <v>9.9922423877893169E-4</v>
      </c>
      <c r="O337" s="155">
        <f t="shared" si="361"/>
        <v>2.4317742449178558E-3</v>
      </c>
      <c r="P337" s="155">
        <f t="shared" si="361"/>
        <v>2.442031164865876E-3</v>
      </c>
      <c r="Q337" s="155">
        <f t="shared" si="361"/>
        <v>2.4522880848138976E-3</v>
      </c>
      <c r="R337" s="155">
        <f t="shared" si="361"/>
        <v>2.4625450047619179E-3</v>
      </c>
      <c r="S337" s="155">
        <f t="shared" si="361"/>
        <v>2.4728019247099394E-3</v>
      </c>
      <c r="T337" s="155">
        <f t="shared" si="361"/>
        <v>2.4830588446579601E-3</v>
      </c>
      <c r="U337" s="155">
        <f t="shared" si="361"/>
        <v>2.4933157646059812E-3</v>
      </c>
      <c r="V337" s="155">
        <f t="shared" si="361"/>
        <v>2.5035726845540019E-3</v>
      </c>
      <c r="W337" s="155">
        <f t="shared" si="361"/>
        <v>2.5138296045020235E-3</v>
      </c>
      <c r="X337" s="155">
        <f t="shared" si="361"/>
        <v>2.5240865244500446E-3</v>
      </c>
      <c r="Y337" s="155">
        <f t="shared" si="361"/>
        <v>8.5307853962471331E-3</v>
      </c>
      <c r="Z337" s="155">
        <f t="shared" si="361"/>
        <v>8.5580955644292186E-3</v>
      </c>
      <c r="AA337" s="155">
        <f t="shared" si="361"/>
        <v>8.5840052111660695E-3</v>
      </c>
      <c r="AB337" s="155">
        <f t="shared" si="361"/>
        <v>8.6085143364576858E-3</v>
      </c>
      <c r="AC337" s="155"/>
      <c r="AD337" s="155"/>
      <c r="AE337" s="155"/>
      <c r="AG337" s="174">
        <f>D337*D45*PRODUCT($CJ337:CJ337)</f>
        <v>0</v>
      </c>
      <c r="AH337" s="174">
        <f>E337*E45*PRODUCT($CJ337:CK337)</f>
        <v>0</v>
      </c>
      <c r="AI337" s="174">
        <f>F337*F45*PRODUCT($CJ337:CL337)</f>
        <v>0</v>
      </c>
      <c r="AJ337" s="174">
        <f>G337*G45*PRODUCT($CJ337:CM337)</f>
        <v>0</v>
      </c>
      <c r="AK337" s="174">
        <f>H337*H45*PRODUCT($CJ337:CN337)</f>
        <v>0</v>
      </c>
      <c r="AL337" s="174">
        <f>I337*I45*PRODUCT($CJ337:CO337)</f>
        <v>0</v>
      </c>
      <c r="AM337" s="174">
        <f>J337*J45*PRODUCT($CJ337:CP337)</f>
        <v>0</v>
      </c>
      <c r="AN337" s="174">
        <f>K337*K45*PRODUCT($CJ337:CQ337)</f>
        <v>0</v>
      </c>
      <c r="AO337" s="174">
        <f>L337*L45*PRODUCT($CJ337:CR337)</f>
        <v>0</v>
      </c>
      <c r="AP337" s="174">
        <f>M337*M45*PRODUCT($CJ337:CS337)</f>
        <v>0</v>
      </c>
      <c r="AQ337" s="174">
        <f>N337*N45*PRODUCT($CJ337:CT337)</f>
        <v>0</v>
      </c>
      <c r="AR337" s="174">
        <f>O337*O45*PRODUCT($CJ337:CU337)</f>
        <v>0</v>
      </c>
      <c r="AS337" s="174">
        <f>P337*P45*PRODUCT($CJ337:CV337)</f>
        <v>0</v>
      </c>
      <c r="AT337" s="174">
        <f>Q337*Q45*PRODUCT($CJ337:CW337)</f>
        <v>0</v>
      </c>
      <c r="AU337" s="174">
        <f>R337*R45*PRODUCT($CJ337:CX337)</f>
        <v>0</v>
      </c>
      <c r="AV337" s="174">
        <f>S337*S45*PRODUCT($CJ337:CY337)</f>
        <v>0</v>
      </c>
      <c r="AW337" s="174">
        <f>T337*T45*PRODUCT($CJ337:CZ337)</f>
        <v>0</v>
      </c>
      <c r="AX337" s="174">
        <f>U337*U45*PRODUCT($CJ337:DA337)</f>
        <v>0</v>
      </c>
      <c r="AY337" s="174">
        <f>V337*V45*PRODUCT($CJ337:DB337)</f>
        <v>0</v>
      </c>
      <c r="AZ337" s="174">
        <f>W337*W45*PRODUCT($CJ337:DC337)</f>
        <v>0</v>
      </c>
      <c r="BA337" s="174">
        <f>X337*X45*PRODUCT($CJ337:DD337)</f>
        <v>0</v>
      </c>
      <c r="BB337" s="174">
        <f>Y337*Y45*PRODUCT($CJ337:DE337)</f>
        <v>0</v>
      </c>
      <c r="BC337" s="174">
        <f>Z337*Z45*PRODUCT($CJ337:DF337)</f>
        <v>0</v>
      </c>
      <c r="BD337" s="174">
        <f>AA337*AA45*PRODUCT($CJ337:DG337)</f>
        <v>0</v>
      </c>
      <c r="BE337" s="174">
        <f>AB337*AB45*PRODUCT($CJ337:DH337)</f>
        <v>0</v>
      </c>
      <c r="BF337" s="93"/>
      <c r="BG337" s="93"/>
      <c r="BI337" s="169">
        <f>SUM($AF337:AG337)-SUM($AF369:AG369)-SUM($C369:D369)-SUM($BH369:BI369)</f>
        <v>0</v>
      </c>
      <c r="BJ337" s="169">
        <f>SUM($AF337:AH337)-SUM($AF369:AH369)-SUM($C369:E369)-SUM($BH369:BJ369)</f>
        <v>0</v>
      </c>
      <c r="BK337" s="169">
        <f>SUM($AF337:AI337)-SUM($AF369:AI369)-SUM($C369:F369)-SUM($BH369:BK369)</f>
        <v>0</v>
      </c>
      <c r="BL337" s="169">
        <f>SUM($AF337:AJ337)-SUM($AF369:AJ369)-SUM($C369:G369)-SUM($BH369:BL369)</f>
        <v>0</v>
      </c>
      <c r="BM337" s="169">
        <f>SUM($AF337:AK337)-SUM($AF369:AK369)-SUM($C369:H369)-SUM($BH369:BM369)</f>
        <v>0</v>
      </c>
      <c r="BN337" s="169">
        <f>SUM($AF337:AL337)-SUM($AF369:AL369)-SUM($C369:I369)-SUM($BH369:BN369)</f>
        <v>0</v>
      </c>
      <c r="BO337" s="169">
        <f>SUM($AF337:AM337)-SUM($AF369:AM369)-SUM($C369:J369)-SUM($BH369:BO369)</f>
        <v>0</v>
      </c>
      <c r="BP337" s="169">
        <f>SUM($AF337:AN337)-SUM($AF369:AN369)-SUM($C369:K369)-SUM($BH369:BP369)</f>
        <v>0</v>
      </c>
      <c r="BQ337" s="169">
        <f>SUM($AF337:AO337)-SUM($AF369:AO369)-SUM($C369:L369)-SUM($BH369:BQ369)</f>
        <v>0</v>
      </c>
      <c r="BR337" s="169">
        <f>SUM($AF337:AP337)-SUM($AF369:AP369)-SUM($C369:M369)-SUM($BH369:BR369)</f>
        <v>0</v>
      </c>
      <c r="BS337" s="169">
        <f>SUM($AF337:AQ337)-SUM($AF369:AQ369)-SUM($C369:N369)-SUM($BH369:BS369)</f>
        <v>0</v>
      </c>
      <c r="BT337" s="169">
        <f>SUM($AF337:AR337)-SUM($AF369:AR369)-SUM($C369:O369)-SUM($BH369:BT369)</f>
        <v>0</v>
      </c>
      <c r="BU337" s="169">
        <f>SUM($AF337:AS337)-SUM($AF369:AS369)-SUM($C369:P369)-SUM($BH369:BU369)</f>
        <v>0</v>
      </c>
      <c r="BV337" s="169">
        <f>SUM($AF337:AT337)-SUM($AF369:AT369)-SUM($C369:Q369)-SUM($BH369:BV369)</f>
        <v>0</v>
      </c>
      <c r="BW337" s="169">
        <f>SUM($AF337:AU337)-SUM($AF369:AU369)-SUM($C369:R369)-SUM($BH369:BW369)</f>
        <v>0</v>
      </c>
      <c r="BX337" s="169">
        <f>SUM($AF337:AV337)-SUM($AF369:AV369)-SUM($C369:S369)-SUM($BH369:BX369)</f>
        <v>0</v>
      </c>
      <c r="BY337" s="169">
        <f>SUM($AF337:AW337)-SUM($AF369:AW369)-SUM($C369:T369)-SUM($BH369:BY369)</f>
        <v>0</v>
      </c>
      <c r="BZ337" s="169">
        <f>SUM($AF337:AX337)-SUM($AF369:AX369)-SUM($C369:U369)-SUM($BH369:BZ369)</f>
        <v>0</v>
      </c>
      <c r="CA337" s="169">
        <f>SUM($AF337:AY337)-SUM($AF369:AY369)-SUM($C369:V369)-SUM($BH369:CA369)</f>
        <v>0</v>
      </c>
      <c r="CB337" s="169">
        <f>SUM($AF337:AZ337)-SUM($AF369:AZ369)-SUM($C369:W369)-SUM($BH369:CB369)</f>
        <v>0</v>
      </c>
      <c r="CC337" s="169">
        <f>SUM($AF337:BA337)-SUM($AF369:BA369)-SUM($C369:X369)-SUM($BH369:CC369)</f>
        <v>0</v>
      </c>
      <c r="CD337" s="169">
        <f>SUM($AF337:BB337)-SUM($AF369:BB369)-SUM($C369:Y369)-SUM($BH369:CD369)</f>
        <v>0</v>
      </c>
      <c r="CE337" s="169">
        <f>SUM($AF337:BC337)-SUM($AF369:BC369)-SUM($C369:Z369)-SUM($BH369:CE369)</f>
        <v>0</v>
      </c>
      <c r="CF337" s="169">
        <f>SUM($AF337:BD337)-SUM($AF369:BD369)-SUM($C369:AA369)-SUM($BH369:CF369)</f>
        <v>0</v>
      </c>
      <c r="CG337" s="169">
        <f>SUM($AF337:BE337)-SUM($AF369:BE369)-SUM($C369:AB369)-SUM($BH369:CG369)</f>
        <v>0</v>
      </c>
      <c r="CH337" s="52"/>
      <c r="CI337" s="52"/>
      <c r="CJ337" s="67"/>
      <c r="CK337" s="67"/>
      <c r="CL337" s="67">
        <f>1-E337</f>
        <v>1</v>
      </c>
      <c r="CM337" s="67">
        <f>1-F337</f>
        <v>0.99903463540094894</v>
      </c>
      <c r="CN337" s="67">
        <f>1-G337</f>
        <v>0.99903040294598289</v>
      </c>
      <c r="CO337" s="67">
        <f>1-H337</f>
        <v>0.99902617049101694</v>
      </c>
      <c r="CP337" s="67">
        <f t="shared" si="314"/>
        <v>0.99902193803605099</v>
      </c>
      <c r="CQ337" s="67">
        <f t="shared" si="315"/>
        <v>0.99901770558108505</v>
      </c>
      <c r="CR337" s="67">
        <f t="shared" si="316"/>
        <v>0.99901347312611899</v>
      </c>
      <c r="CS337" s="67">
        <f t="shared" si="317"/>
        <v>0.99900924067115304</v>
      </c>
      <c r="CT337" s="67">
        <f t="shared" si="318"/>
        <v>0.9990050082161871</v>
      </c>
      <c r="CU337" s="67">
        <f t="shared" si="319"/>
        <v>0.99900077576122104</v>
      </c>
      <c r="CV337" s="67">
        <f t="shared" si="320"/>
        <v>0.99756822575508219</v>
      </c>
      <c r="CW337" s="67">
        <f t="shared" si="321"/>
        <v>0.99755796883513415</v>
      </c>
      <c r="CX337" s="67">
        <f t="shared" si="322"/>
        <v>0.9975477119151861</v>
      </c>
      <c r="CY337" s="67">
        <f t="shared" si="323"/>
        <v>0.99753745499523805</v>
      </c>
      <c r="CZ337" s="67">
        <f t="shared" si="324"/>
        <v>0.99752719807529011</v>
      </c>
      <c r="DA337" s="67">
        <f t="shared" si="325"/>
        <v>0.99751694115534206</v>
      </c>
      <c r="DB337" s="67">
        <f t="shared" si="326"/>
        <v>0.99750668423539401</v>
      </c>
      <c r="DC337" s="67">
        <f t="shared" si="327"/>
        <v>0.99749642731544597</v>
      </c>
      <c r="DD337" s="67">
        <f t="shared" si="328"/>
        <v>0.99748617039549803</v>
      </c>
      <c r="DE337" s="67">
        <f t="shared" si="329"/>
        <v>0.99747591347554998</v>
      </c>
      <c r="DF337" s="67">
        <f t="shared" si="330"/>
        <v>0.99146921460375281</v>
      </c>
      <c r="DG337" s="67">
        <f t="shared" si="331"/>
        <v>0.99144190443557079</v>
      </c>
      <c r="DH337" s="67">
        <f t="shared" si="332"/>
        <v>0.99141599478883391</v>
      </c>
      <c r="DI337" s="67">
        <f t="shared" si="333"/>
        <v>0.99139148566354229</v>
      </c>
      <c r="DM337" s="188" t="str">
        <f t="shared" si="336"/>
        <v/>
      </c>
      <c r="DN337" s="188" t="str">
        <f t="shared" si="337"/>
        <v/>
      </c>
      <c r="DO337" s="188" t="str">
        <f t="shared" si="338"/>
        <v/>
      </c>
      <c r="DP337" s="188" t="str">
        <f t="shared" si="339"/>
        <v/>
      </c>
      <c r="DQ337" s="188" t="str">
        <f t="shared" si="340"/>
        <v/>
      </c>
      <c r="DR337" s="188" t="str">
        <f t="shared" si="341"/>
        <v/>
      </c>
      <c r="DS337" s="188" t="str">
        <f t="shared" si="342"/>
        <v/>
      </c>
      <c r="DT337" s="188" t="str">
        <f t="shared" si="343"/>
        <v/>
      </c>
      <c r="DU337" s="188" t="str">
        <f t="shared" si="344"/>
        <v/>
      </c>
      <c r="DV337" s="188" t="str">
        <f t="shared" si="345"/>
        <v/>
      </c>
      <c r="DW337" s="188" t="str">
        <f t="shared" si="346"/>
        <v/>
      </c>
      <c r="DX337" s="188" t="str">
        <f t="shared" si="347"/>
        <v/>
      </c>
      <c r="DY337" s="188" t="str">
        <f t="shared" si="348"/>
        <v/>
      </c>
      <c r="DZ337" s="188" t="str">
        <f t="shared" si="349"/>
        <v/>
      </c>
      <c r="EA337" s="188" t="str">
        <f t="shared" si="350"/>
        <v/>
      </c>
      <c r="EB337" s="188" t="str">
        <f t="shared" si="351"/>
        <v/>
      </c>
      <c r="EC337" s="188" t="str">
        <f t="shared" si="352"/>
        <v/>
      </c>
      <c r="ED337" s="188" t="str">
        <f t="shared" si="353"/>
        <v/>
      </c>
      <c r="EE337" s="188" t="str">
        <f t="shared" si="354"/>
        <v/>
      </c>
      <c r="EF337" s="188" t="str">
        <f t="shared" si="355"/>
        <v/>
      </c>
      <c r="EG337" s="188" t="str">
        <f t="shared" si="356"/>
        <v/>
      </c>
      <c r="EH337" s="188" t="str">
        <f t="shared" si="357"/>
        <v/>
      </c>
      <c r="EI337" s="188" t="str">
        <f t="shared" si="358"/>
        <v/>
      </c>
      <c r="EJ337" s="188" t="str">
        <f t="shared" si="359"/>
        <v/>
      </c>
      <c r="EK337" s="188" t="str">
        <f t="shared" si="360"/>
        <v/>
      </c>
    </row>
    <row r="338" spans="1:141" x14ac:dyDescent="0.3">
      <c r="A338" s="52"/>
      <c r="B338" s="1">
        <v>4</v>
      </c>
      <c r="C338" s="155"/>
      <c r="D338" s="155"/>
      <c r="E338" s="155"/>
      <c r="F338" s="155"/>
      <c r="G338" s="155">
        <f t="shared" ref="G338:AB338" si="362">VLOOKUP(F80,CVAInc,$A$4,FALSE)*(1+((VLOOKUP(F80,CVArisk,$A$4,FALSE)-1)*MAX(0,AI112-BaselineBMI)))</f>
        <v>9.653645990510835E-4</v>
      </c>
      <c r="H338" s="155">
        <f t="shared" si="362"/>
        <v>9.6959705401706469E-4</v>
      </c>
      <c r="I338" s="155">
        <f t="shared" si="362"/>
        <v>9.7382950898304555E-4</v>
      </c>
      <c r="J338" s="155">
        <f t="shared" si="362"/>
        <v>9.7806196394902662E-4</v>
      </c>
      <c r="K338" s="155">
        <f t="shared" si="362"/>
        <v>9.8229441891500759E-4</v>
      </c>
      <c r="L338" s="155">
        <f t="shared" si="362"/>
        <v>9.8652687388098856E-4</v>
      </c>
      <c r="M338" s="155">
        <f t="shared" si="362"/>
        <v>9.9075932884696953E-4</v>
      </c>
      <c r="N338" s="155">
        <f t="shared" si="362"/>
        <v>9.949917838129505E-4</v>
      </c>
      <c r="O338" s="155">
        <f t="shared" si="362"/>
        <v>9.9922423877893169E-4</v>
      </c>
      <c r="P338" s="155">
        <f t="shared" si="362"/>
        <v>2.4317742449178558E-3</v>
      </c>
      <c r="Q338" s="155">
        <f t="shared" si="362"/>
        <v>2.442031164865876E-3</v>
      </c>
      <c r="R338" s="155">
        <f t="shared" si="362"/>
        <v>2.4522880848138976E-3</v>
      </c>
      <c r="S338" s="155">
        <f t="shared" si="362"/>
        <v>2.4625450047619179E-3</v>
      </c>
      <c r="T338" s="155">
        <f t="shared" si="362"/>
        <v>2.4728019247099394E-3</v>
      </c>
      <c r="U338" s="155">
        <f t="shared" si="362"/>
        <v>2.4830588446579601E-3</v>
      </c>
      <c r="V338" s="155">
        <f t="shared" si="362"/>
        <v>2.4933157646059812E-3</v>
      </c>
      <c r="W338" s="155">
        <f t="shared" si="362"/>
        <v>2.5035726845540019E-3</v>
      </c>
      <c r="X338" s="155">
        <f t="shared" si="362"/>
        <v>2.5138296045020235E-3</v>
      </c>
      <c r="Y338" s="155">
        <f t="shared" si="362"/>
        <v>2.5240865244500446E-3</v>
      </c>
      <c r="Z338" s="155">
        <f t="shared" si="362"/>
        <v>8.5307853962471331E-3</v>
      </c>
      <c r="AA338" s="155">
        <f t="shared" si="362"/>
        <v>8.5580955644292186E-3</v>
      </c>
      <c r="AB338" s="155">
        <f t="shared" si="362"/>
        <v>8.5840052111660695E-3</v>
      </c>
      <c r="AC338" s="155"/>
      <c r="AD338" s="155"/>
      <c r="AE338" s="155"/>
      <c r="AF338" s="155"/>
      <c r="AG338" s="174">
        <f>D338*D46*PRODUCT($CJ338:CJ338)</f>
        <v>0</v>
      </c>
      <c r="AH338" s="174">
        <f>E338*E46*PRODUCT($CJ338:CK338)</f>
        <v>0</v>
      </c>
      <c r="AI338" s="174">
        <f>F338*F46*PRODUCT($CJ338:CL338)</f>
        <v>0</v>
      </c>
      <c r="AJ338" s="174">
        <f>G338*G46*PRODUCT($CJ338:CM338)</f>
        <v>0</v>
      </c>
      <c r="AK338" s="174">
        <f>H338*H46*PRODUCT($CJ338:CN338)</f>
        <v>0</v>
      </c>
      <c r="AL338" s="174">
        <f>I338*I46*PRODUCT($CJ338:CO338)</f>
        <v>0</v>
      </c>
      <c r="AM338" s="174">
        <f>J338*J46*PRODUCT($CJ338:CP338)</f>
        <v>0</v>
      </c>
      <c r="AN338" s="174">
        <f>K338*K46*PRODUCT($CJ338:CQ338)</f>
        <v>0</v>
      </c>
      <c r="AO338" s="174">
        <f>L338*L46*PRODUCT($CJ338:CR338)</f>
        <v>0</v>
      </c>
      <c r="AP338" s="174">
        <f>M338*M46*PRODUCT($CJ338:CS338)</f>
        <v>0</v>
      </c>
      <c r="AQ338" s="174">
        <f>N338*N46*PRODUCT($CJ338:CT338)</f>
        <v>0</v>
      </c>
      <c r="AR338" s="174">
        <f>O338*O46*PRODUCT($CJ338:CU338)</f>
        <v>0</v>
      </c>
      <c r="AS338" s="174">
        <f>P338*P46*PRODUCT($CJ338:CV338)</f>
        <v>0</v>
      </c>
      <c r="AT338" s="174">
        <f>Q338*Q46*PRODUCT($CJ338:CW338)</f>
        <v>0</v>
      </c>
      <c r="AU338" s="174">
        <f>R338*R46*PRODUCT($CJ338:CX338)</f>
        <v>0</v>
      </c>
      <c r="AV338" s="174">
        <f>S338*S46*PRODUCT($CJ338:CY338)</f>
        <v>0</v>
      </c>
      <c r="AW338" s="174">
        <f>T338*T46*PRODUCT($CJ338:CZ338)</f>
        <v>0</v>
      </c>
      <c r="AX338" s="174">
        <f>U338*U46*PRODUCT($CJ338:DA338)</f>
        <v>0</v>
      </c>
      <c r="AY338" s="174">
        <f>V338*V46*PRODUCT($CJ338:DB338)</f>
        <v>0</v>
      </c>
      <c r="AZ338" s="174">
        <f>W338*W46*PRODUCT($CJ338:DC338)</f>
        <v>0</v>
      </c>
      <c r="BA338" s="174">
        <f>X338*X46*PRODUCT($CJ338:DD338)</f>
        <v>0</v>
      </c>
      <c r="BB338" s="174">
        <f>Y338*Y46*PRODUCT($CJ338:DE338)</f>
        <v>0</v>
      </c>
      <c r="BC338" s="174">
        <f>Z338*Z46*PRODUCT($CJ338:DF338)</f>
        <v>0</v>
      </c>
      <c r="BD338" s="174">
        <f>AA338*AA46*PRODUCT($CJ338:DG338)</f>
        <v>0</v>
      </c>
      <c r="BE338" s="174">
        <f>AB338*AB46*PRODUCT($CJ338:DH338)</f>
        <v>0</v>
      </c>
      <c r="BF338" s="93"/>
      <c r="BG338" s="93"/>
      <c r="BH338" s="93"/>
      <c r="BI338" s="169">
        <f>SUM($AF338:AG338)-SUM($AF370:AG370)-SUM($C370:D370)-SUM($BH370:BI370)</f>
        <v>0</v>
      </c>
      <c r="BJ338" s="169">
        <f>SUM($AF338:AH338)-SUM($AF370:AH370)-SUM($C370:E370)-SUM($BH370:BJ370)</f>
        <v>0</v>
      </c>
      <c r="BK338" s="169">
        <f>SUM($AF338:AI338)-SUM($AF370:AI370)-SUM($C370:F370)-SUM($BH370:BK370)</f>
        <v>0</v>
      </c>
      <c r="BL338" s="169">
        <f>SUM($AF338:AJ338)-SUM($AF370:AJ370)-SUM($C370:G370)-SUM($BH370:BL370)</f>
        <v>0</v>
      </c>
      <c r="BM338" s="169">
        <f>SUM($AF338:AK338)-SUM($AF370:AK370)-SUM($C370:H370)-SUM($BH370:BM370)</f>
        <v>0</v>
      </c>
      <c r="BN338" s="169">
        <f>SUM($AF338:AL338)-SUM($AF370:AL370)-SUM($C370:I370)-SUM($BH370:BN370)</f>
        <v>0</v>
      </c>
      <c r="BO338" s="169">
        <f>SUM($AF338:AM338)-SUM($AF370:AM370)-SUM($C370:J370)-SUM($BH370:BO370)</f>
        <v>0</v>
      </c>
      <c r="BP338" s="169">
        <f>SUM($AF338:AN338)-SUM($AF370:AN370)-SUM($C370:K370)-SUM($BH370:BP370)</f>
        <v>0</v>
      </c>
      <c r="BQ338" s="169">
        <f>SUM($AF338:AO338)-SUM($AF370:AO370)-SUM($C370:L370)-SUM($BH370:BQ370)</f>
        <v>0</v>
      </c>
      <c r="BR338" s="169">
        <f>SUM($AF338:AP338)-SUM($AF370:AP370)-SUM($C370:M370)-SUM($BH370:BR370)</f>
        <v>0</v>
      </c>
      <c r="BS338" s="169">
        <f>SUM($AF338:AQ338)-SUM($AF370:AQ370)-SUM($C370:N370)-SUM($BH370:BS370)</f>
        <v>0</v>
      </c>
      <c r="BT338" s="169">
        <f>SUM($AF338:AR338)-SUM($AF370:AR370)-SUM($C370:O370)-SUM($BH370:BT370)</f>
        <v>0</v>
      </c>
      <c r="BU338" s="169">
        <f>SUM($AF338:AS338)-SUM($AF370:AS370)-SUM($C370:P370)-SUM($BH370:BU370)</f>
        <v>0</v>
      </c>
      <c r="BV338" s="169">
        <f>SUM($AF338:AT338)-SUM($AF370:AT370)-SUM($C370:Q370)-SUM($BH370:BV370)</f>
        <v>0</v>
      </c>
      <c r="BW338" s="169">
        <f>SUM($AF338:AU338)-SUM($AF370:AU370)-SUM($C370:R370)-SUM($BH370:BW370)</f>
        <v>0</v>
      </c>
      <c r="BX338" s="169">
        <f>SUM($AF338:AV338)-SUM($AF370:AV370)-SUM($C370:S370)-SUM($BH370:BX370)</f>
        <v>0</v>
      </c>
      <c r="BY338" s="169">
        <f>SUM($AF338:AW338)-SUM($AF370:AW370)-SUM($C370:T370)-SUM($BH370:BY370)</f>
        <v>0</v>
      </c>
      <c r="BZ338" s="169">
        <f>SUM($AF338:AX338)-SUM($AF370:AX370)-SUM($C370:U370)-SUM($BH370:BZ370)</f>
        <v>0</v>
      </c>
      <c r="CA338" s="169">
        <f>SUM($AF338:AY338)-SUM($AF370:AY370)-SUM($C370:V370)-SUM($BH370:CA370)</f>
        <v>0</v>
      </c>
      <c r="CB338" s="169">
        <f>SUM($AF338:AZ338)-SUM($AF370:AZ370)-SUM($C370:W370)-SUM($BH370:CB370)</f>
        <v>0</v>
      </c>
      <c r="CC338" s="169">
        <f>SUM($AF338:BA338)-SUM($AF370:BA370)-SUM($C370:X370)-SUM($BH370:CC370)</f>
        <v>0</v>
      </c>
      <c r="CD338" s="169">
        <f>SUM($AF338:BB338)-SUM($AF370:BB370)-SUM($C370:Y370)-SUM($BH370:CD370)</f>
        <v>0</v>
      </c>
      <c r="CE338" s="169">
        <f>SUM($AF338:BC338)-SUM($AF370:BC370)-SUM($C370:Z370)-SUM($BH370:CE370)</f>
        <v>0</v>
      </c>
      <c r="CF338" s="169">
        <f>SUM($AF338:BD338)-SUM($AF370:BD370)-SUM($C370:AA370)-SUM($BH370:CF370)</f>
        <v>0</v>
      </c>
      <c r="CG338" s="169">
        <f>SUM($AF338:BE338)-SUM($AF370:BE370)-SUM($C370:AB370)-SUM($BH370:CG370)</f>
        <v>0</v>
      </c>
      <c r="CH338" s="52"/>
      <c r="CI338" s="52"/>
      <c r="CJ338" s="67"/>
      <c r="CK338" s="67"/>
      <c r="CL338" s="67"/>
      <c r="CM338" s="67">
        <f>1-F338</f>
        <v>1</v>
      </c>
      <c r="CN338" s="67">
        <f>1-G338</f>
        <v>0.99903463540094894</v>
      </c>
      <c r="CO338" s="67">
        <f>1-H338</f>
        <v>0.99903040294598289</v>
      </c>
      <c r="CP338" s="67">
        <f t="shared" si="314"/>
        <v>0.99902617049101694</v>
      </c>
      <c r="CQ338" s="67">
        <f t="shared" si="315"/>
        <v>0.99902193803605099</v>
      </c>
      <c r="CR338" s="67">
        <f t="shared" si="316"/>
        <v>0.99901770558108505</v>
      </c>
      <c r="CS338" s="67">
        <f t="shared" si="317"/>
        <v>0.99901347312611899</v>
      </c>
      <c r="CT338" s="67">
        <f t="shared" si="318"/>
        <v>0.99900924067115304</v>
      </c>
      <c r="CU338" s="67">
        <f t="shared" si="319"/>
        <v>0.9990050082161871</v>
      </c>
      <c r="CV338" s="67">
        <f t="shared" si="320"/>
        <v>0.99900077576122104</v>
      </c>
      <c r="CW338" s="67">
        <f t="shared" si="321"/>
        <v>0.99756822575508219</v>
      </c>
      <c r="CX338" s="67">
        <f t="shared" si="322"/>
        <v>0.99755796883513415</v>
      </c>
      <c r="CY338" s="67">
        <f t="shared" si="323"/>
        <v>0.9975477119151861</v>
      </c>
      <c r="CZ338" s="67">
        <f t="shared" si="324"/>
        <v>0.99753745499523805</v>
      </c>
      <c r="DA338" s="67">
        <f t="shared" si="325"/>
        <v>0.99752719807529011</v>
      </c>
      <c r="DB338" s="67">
        <f t="shared" si="326"/>
        <v>0.99751694115534206</v>
      </c>
      <c r="DC338" s="67">
        <f t="shared" si="327"/>
        <v>0.99750668423539401</v>
      </c>
      <c r="DD338" s="67">
        <f t="shared" si="328"/>
        <v>0.99749642731544597</v>
      </c>
      <c r="DE338" s="67">
        <f t="shared" si="329"/>
        <v>0.99748617039549803</v>
      </c>
      <c r="DF338" s="67">
        <f t="shared" si="330"/>
        <v>0.99747591347554998</v>
      </c>
      <c r="DG338" s="67">
        <f t="shared" si="331"/>
        <v>0.99146921460375281</v>
      </c>
      <c r="DH338" s="67">
        <f t="shared" si="332"/>
        <v>0.99144190443557079</v>
      </c>
      <c r="DI338" s="67">
        <f t="shared" si="333"/>
        <v>0.99141599478883391</v>
      </c>
      <c r="DL338" s="67"/>
      <c r="DM338" s="188" t="str">
        <f t="shared" si="336"/>
        <v/>
      </c>
      <c r="DN338" s="188" t="str">
        <f t="shared" si="337"/>
        <v/>
      </c>
      <c r="DO338" s="188" t="str">
        <f t="shared" si="338"/>
        <v/>
      </c>
      <c r="DP338" s="188" t="str">
        <f t="shared" si="339"/>
        <v/>
      </c>
      <c r="DQ338" s="188" t="str">
        <f t="shared" si="340"/>
        <v/>
      </c>
      <c r="DR338" s="188" t="str">
        <f t="shared" si="341"/>
        <v/>
      </c>
      <c r="DS338" s="188" t="str">
        <f t="shared" si="342"/>
        <v/>
      </c>
      <c r="DT338" s="188" t="str">
        <f t="shared" si="343"/>
        <v/>
      </c>
      <c r="DU338" s="188" t="str">
        <f t="shared" si="344"/>
        <v/>
      </c>
      <c r="DV338" s="188" t="str">
        <f t="shared" si="345"/>
        <v/>
      </c>
      <c r="DW338" s="188" t="str">
        <f t="shared" si="346"/>
        <v/>
      </c>
      <c r="DX338" s="188" t="str">
        <f t="shared" si="347"/>
        <v/>
      </c>
      <c r="DY338" s="188" t="str">
        <f t="shared" si="348"/>
        <v/>
      </c>
      <c r="DZ338" s="188" t="str">
        <f t="shared" si="349"/>
        <v/>
      </c>
      <c r="EA338" s="188" t="str">
        <f t="shared" si="350"/>
        <v/>
      </c>
      <c r="EB338" s="188" t="str">
        <f t="shared" si="351"/>
        <v/>
      </c>
      <c r="EC338" s="188" t="str">
        <f t="shared" si="352"/>
        <v/>
      </c>
      <c r="ED338" s="188" t="str">
        <f t="shared" si="353"/>
        <v/>
      </c>
      <c r="EE338" s="188" t="str">
        <f t="shared" si="354"/>
        <v/>
      </c>
      <c r="EF338" s="188" t="str">
        <f t="shared" si="355"/>
        <v/>
      </c>
      <c r="EG338" s="188" t="str">
        <f t="shared" si="356"/>
        <v/>
      </c>
      <c r="EH338" s="188" t="str">
        <f t="shared" si="357"/>
        <v/>
      </c>
      <c r="EI338" s="188" t="str">
        <f t="shared" si="358"/>
        <v/>
      </c>
      <c r="EJ338" s="188" t="str">
        <f t="shared" si="359"/>
        <v/>
      </c>
      <c r="EK338" s="188" t="str">
        <f t="shared" si="360"/>
        <v/>
      </c>
    </row>
    <row r="339" spans="1:141" x14ac:dyDescent="0.3">
      <c r="B339" s="1">
        <v>5</v>
      </c>
      <c r="C339" s="155"/>
      <c r="D339" s="155"/>
      <c r="E339" s="155"/>
      <c r="F339" s="155"/>
      <c r="G339" s="155"/>
      <c r="H339" s="155">
        <f t="shared" ref="H339:AB339" si="363">VLOOKUP(G81,CVAInc,$A$4,FALSE)*(1+((VLOOKUP(G81,CVArisk,$A$4,FALSE)-1)*MAX(0,AJ113-BaselineBMI)))</f>
        <v>9.653645990510835E-4</v>
      </c>
      <c r="I339" s="155">
        <f t="shared" si="363"/>
        <v>9.6959705401706469E-4</v>
      </c>
      <c r="J339" s="155">
        <f t="shared" si="363"/>
        <v>9.7382950898304555E-4</v>
      </c>
      <c r="K339" s="155">
        <f t="shared" si="363"/>
        <v>9.7806196394902662E-4</v>
      </c>
      <c r="L339" s="155">
        <f t="shared" si="363"/>
        <v>9.8229441891500759E-4</v>
      </c>
      <c r="M339" s="155">
        <f t="shared" si="363"/>
        <v>9.8652687388098856E-4</v>
      </c>
      <c r="N339" s="155">
        <f t="shared" si="363"/>
        <v>9.9075932884696953E-4</v>
      </c>
      <c r="O339" s="155">
        <f t="shared" si="363"/>
        <v>9.949917838129505E-4</v>
      </c>
      <c r="P339" s="155">
        <f t="shared" si="363"/>
        <v>9.9922423877893169E-4</v>
      </c>
      <c r="Q339" s="155">
        <f t="shared" si="363"/>
        <v>2.4317742449178558E-3</v>
      </c>
      <c r="R339" s="155">
        <f t="shared" si="363"/>
        <v>2.442031164865876E-3</v>
      </c>
      <c r="S339" s="155">
        <f t="shared" si="363"/>
        <v>2.4522880848138976E-3</v>
      </c>
      <c r="T339" s="155">
        <f t="shared" si="363"/>
        <v>2.4625450047619179E-3</v>
      </c>
      <c r="U339" s="155">
        <f t="shared" si="363"/>
        <v>2.4728019247099394E-3</v>
      </c>
      <c r="V339" s="155">
        <f t="shared" si="363"/>
        <v>2.4830588446579601E-3</v>
      </c>
      <c r="W339" s="155">
        <f t="shared" si="363"/>
        <v>2.4933157646059812E-3</v>
      </c>
      <c r="X339" s="155">
        <f t="shared" si="363"/>
        <v>2.5035726845540019E-3</v>
      </c>
      <c r="Y339" s="155">
        <f t="shared" si="363"/>
        <v>2.5138296045020235E-3</v>
      </c>
      <c r="Z339" s="155">
        <f t="shared" si="363"/>
        <v>2.5240865244500446E-3</v>
      </c>
      <c r="AA339" s="155">
        <f t="shared" si="363"/>
        <v>8.5307853962471331E-3</v>
      </c>
      <c r="AB339" s="155">
        <f t="shared" si="363"/>
        <v>8.5580955644292186E-3</v>
      </c>
      <c r="AC339" s="155"/>
      <c r="AD339" s="155"/>
      <c r="AE339" s="155"/>
      <c r="AF339" s="155"/>
      <c r="AG339" s="174">
        <f>D339*D47*PRODUCT($CJ339:CJ339)</f>
        <v>0</v>
      </c>
      <c r="AH339" s="174">
        <f>E339*E47*PRODUCT($CJ339:CK339)</f>
        <v>0</v>
      </c>
      <c r="AI339" s="174">
        <f>F339*F47*PRODUCT($CJ339:CL339)</f>
        <v>0</v>
      </c>
      <c r="AJ339" s="174">
        <f>G339*G47*PRODUCT($CJ339:CM339)</f>
        <v>0</v>
      </c>
      <c r="AK339" s="174">
        <f>H339*H47*PRODUCT($CJ339:CN339)</f>
        <v>0</v>
      </c>
      <c r="AL339" s="174">
        <f>I339*I47*PRODUCT($CJ339:CO339)</f>
        <v>0</v>
      </c>
      <c r="AM339" s="174">
        <f>J339*J47*PRODUCT($CJ339:CP339)</f>
        <v>0</v>
      </c>
      <c r="AN339" s="174">
        <f>K339*K47*PRODUCT($CJ339:CQ339)</f>
        <v>0</v>
      </c>
      <c r="AO339" s="174">
        <f>L339*L47*PRODUCT($CJ339:CR339)</f>
        <v>0</v>
      </c>
      <c r="AP339" s="174">
        <f>M339*M47*PRODUCT($CJ339:CS339)</f>
        <v>0</v>
      </c>
      <c r="AQ339" s="174">
        <f>N339*N47*PRODUCT($CJ339:CT339)</f>
        <v>0</v>
      </c>
      <c r="AR339" s="174">
        <f>O339*O47*PRODUCT($CJ339:CU339)</f>
        <v>0</v>
      </c>
      <c r="AS339" s="174">
        <f>P339*P47*PRODUCT($CJ339:CV339)</f>
        <v>0</v>
      </c>
      <c r="AT339" s="174">
        <f>Q339*Q47*PRODUCT($CJ339:CW339)</f>
        <v>0</v>
      </c>
      <c r="AU339" s="174">
        <f>R339*R47*PRODUCT($CJ339:CX339)</f>
        <v>0</v>
      </c>
      <c r="AV339" s="174">
        <f>S339*S47*PRODUCT($CJ339:CY339)</f>
        <v>0</v>
      </c>
      <c r="AW339" s="174">
        <f>T339*T47*PRODUCT($CJ339:CZ339)</f>
        <v>0</v>
      </c>
      <c r="AX339" s="174">
        <f>U339*U47*PRODUCT($CJ339:DA339)</f>
        <v>0</v>
      </c>
      <c r="AY339" s="174">
        <f>V339*V47*PRODUCT($CJ339:DB339)</f>
        <v>0</v>
      </c>
      <c r="AZ339" s="174">
        <f>W339*W47*PRODUCT($CJ339:DC339)</f>
        <v>0</v>
      </c>
      <c r="BA339" s="174">
        <f>X339*X47*PRODUCT($CJ339:DD339)</f>
        <v>0</v>
      </c>
      <c r="BB339" s="174">
        <f>Y339*Y47*PRODUCT($CJ339:DE339)</f>
        <v>0</v>
      </c>
      <c r="BC339" s="174">
        <f>Z339*Z47*PRODUCT($CJ339:DF339)</f>
        <v>0</v>
      </c>
      <c r="BD339" s="174">
        <f>AA339*AA47*PRODUCT($CJ339:DG339)</f>
        <v>0</v>
      </c>
      <c r="BE339" s="174">
        <f>AB339*AB47*PRODUCT($CJ339:DH339)</f>
        <v>0</v>
      </c>
      <c r="BF339" s="93"/>
      <c r="BG339" s="93"/>
      <c r="BH339" s="93"/>
      <c r="BI339" s="169">
        <f>SUM($AF339:AG339)-SUM($AF371:AG371)-SUM($C371:D371)-SUM($BH371:BI371)</f>
        <v>0</v>
      </c>
      <c r="BJ339" s="169">
        <f>SUM($AF339:AH339)-SUM($AF371:AH371)-SUM($C371:E371)-SUM($BH371:BJ371)</f>
        <v>0</v>
      </c>
      <c r="BK339" s="169">
        <f>SUM($AF339:AI339)-SUM($AF371:AI371)-SUM($C371:F371)-SUM($BH371:BK371)</f>
        <v>0</v>
      </c>
      <c r="BL339" s="169">
        <f>SUM($AF339:AJ339)-SUM($AF371:AJ371)-SUM($C371:G371)-SUM($BH371:BL371)</f>
        <v>0</v>
      </c>
      <c r="BM339" s="169">
        <f>SUM($AF339:AK339)-SUM($AF371:AK371)-SUM($C371:H371)-SUM($BH371:BM371)</f>
        <v>0</v>
      </c>
      <c r="BN339" s="169">
        <f>SUM($AF339:AL339)-SUM($AF371:AL371)-SUM($C371:I371)-SUM($BH371:BN371)</f>
        <v>0</v>
      </c>
      <c r="BO339" s="169">
        <f>SUM($AF339:AM339)-SUM($AF371:AM371)-SUM($C371:J371)-SUM($BH371:BO371)</f>
        <v>0</v>
      </c>
      <c r="BP339" s="169">
        <f>SUM($AF339:AN339)-SUM($AF371:AN371)-SUM($C371:K371)-SUM($BH371:BP371)</f>
        <v>0</v>
      </c>
      <c r="BQ339" s="169">
        <f>SUM($AF339:AO339)-SUM($AF371:AO371)-SUM($C371:L371)-SUM($BH371:BQ371)</f>
        <v>0</v>
      </c>
      <c r="BR339" s="169">
        <f>SUM($AF339:AP339)-SUM($AF371:AP371)-SUM($C371:M371)-SUM($BH371:BR371)</f>
        <v>0</v>
      </c>
      <c r="BS339" s="169">
        <f>SUM($AF339:AQ339)-SUM($AF371:AQ371)-SUM($C371:N371)-SUM($BH371:BS371)</f>
        <v>0</v>
      </c>
      <c r="BT339" s="169">
        <f>SUM($AF339:AR339)-SUM($AF371:AR371)-SUM($C371:O371)-SUM($BH371:BT371)</f>
        <v>0</v>
      </c>
      <c r="BU339" s="169">
        <f>SUM($AF339:AS339)-SUM($AF371:AS371)-SUM($C371:P371)-SUM($BH371:BU371)</f>
        <v>0</v>
      </c>
      <c r="BV339" s="169">
        <f>SUM($AF339:AT339)-SUM($AF371:AT371)-SUM($C371:Q371)-SUM($BH371:BV371)</f>
        <v>0</v>
      </c>
      <c r="BW339" s="169">
        <f>SUM($AF339:AU339)-SUM($AF371:AU371)-SUM($C371:R371)-SUM($BH371:BW371)</f>
        <v>0</v>
      </c>
      <c r="BX339" s="169">
        <f>SUM($AF339:AV339)-SUM($AF371:AV371)-SUM($C371:S371)-SUM($BH371:BX371)</f>
        <v>0</v>
      </c>
      <c r="BY339" s="169">
        <f>SUM($AF339:AW339)-SUM($AF371:AW371)-SUM($C371:T371)-SUM($BH371:BY371)</f>
        <v>0</v>
      </c>
      <c r="BZ339" s="169">
        <f>SUM($AF339:AX339)-SUM($AF371:AX371)-SUM($C371:U371)-SUM($BH371:BZ371)</f>
        <v>0</v>
      </c>
      <c r="CA339" s="169">
        <f>SUM($AF339:AY339)-SUM($AF371:AY371)-SUM($C371:V371)-SUM($BH371:CA371)</f>
        <v>0</v>
      </c>
      <c r="CB339" s="169">
        <f>SUM($AF339:AZ339)-SUM($AF371:AZ371)-SUM($C371:W371)-SUM($BH371:CB371)</f>
        <v>0</v>
      </c>
      <c r="CC339" s="169">
        <f>SUM($AF339:BA339)-SUM($AF371:BA371)-SUM($C371:X371)-SUM($BH371:CC371)</f>
        <v>0</v>
      </c>
      <c r="CD339" s="169">
        <f>SUM($AF339:BB339)-SUM($AF371:BB371)-SUM($C371:Y371)-SUM($BH371:CD371)</f>
        <v>0</v>
      </c>
      <c r="CE339" s="169">
        <f>SUM($AF339:BC339)-SUM($AF371:BC371)-SUM($C371:Z371)-SUM($BH371:CE371)</f>
        <v>0</v>
      </c>
      <c r="CF339" s="169">
        <f>SUM($AF339:BD339)-SUM($AF371:BD371)-SUM($C371:AA371)-SUM($BH371:CF371)</f>
        <v>0</v>
      </c>
      <c r="CG339" s="169">
        <f>SUM($AF339:BE339)-SUM($AF371:BE371)-SUM($C371:AB371)-SUM($BH371:CG371)</f>
        <v>0</v>
      </c>
      <c r="CH339" s="52"/>
      <c r="CI339" s="52"/>
      <c r="CJ339" s="67"/>
      <c r="CK339" s="67"/>
      <c r="CL339" s="67"/>
      <c r="CM339" s="67"/>
      <c r="CN339" s="67">
        <f>1-G339</f>
        <v>1</v>
      </c>
      <c r="CO339" s="67">
        <f>1-H339</f>
        <v>0.99903463540094894</v>
      </c>
      <c r="CP339" s="67">
        <f t="shared" si="314"/>
        <v>0.99903040294598289</v>
      </c>
      <c r="CQ339" s="67">
        <f t="shared" si="315"/>
        <v>0.99902617049101694</v>
      </c>
      <c r="CR339" s="67">
        <f t="shared" si="316"/>
        <v>0.99902193803605099</v>
      </c>
      <c r="CS339" s="67">
        <f t="shared" si="317"/>
        <v>0.99901770558108505</v>
      </c>
      <c r="CT339" s="67">
        <f t="shared" si="318"/>
        <v>0.99901347312611899</v>
      </c>
      <c r="CU339" s="67">
        <f t="shared" si="319"/>
        <v>0.99900924067115304</v>
      </c>
      <c r="CV339" s="67">
        <f t="shared" si="320"/>
        <v>0.9990050082161871</v>
      </c>
      <c r="CW339" s="67">
        <f t="shared" si="321"/>
        <v>0.99900077576122104</v>
      </c>
      <c r="CX339" s="67">
        <f t="shared" si="322"/>
        <v>0.99756822575508219</v>
      </c>
      <c r="CY339" s="67">
        <f t="shared" si="323"/>
        <v>0.99755796883513415</v>
      </c>
      <c r="CZ339" s="67">
        <f t="shared" si="324"/>
        <v>0.9975477119151861</v>
      </c>
      <c r="DA339" s="67">
        <f t="shared" si="325"/>
        <v>0.99753745499523805</v>
      </c>
      <c r="DB339" s="67">
        <f t="shared" si="326"/>
        <v>0.99752719807529011</v>
      </c>
      <c r="DC339" s="67">
        <f t="shared" si="327"/>
        <v>0.99751694115534206</v>
      </c>
      <c r="DD339" s="67">
        <f t="shared" si="328"/>
        <v>0.99750668423539401</v>
      </c>
      <c r="DE339" s="67">
        <f t="shared" si="329"/>
        <v>0.99749642731544597</v>
      </c>
      <c r="DF339" s="67">
        <f t="shared" si="330"/>
        <v>0.99748617039549803</v>
      </c>
      <c r="DG339" s="67">
        <f t="shared" si="331"/>
        <v>0.99747591347554998</v>
      </c>
      <c r="DH339" s="67">
        <f t="shared" si="332"/>
        <v>0.99146921460375281</v>
      </c>
      <c r="DI339" s="67">
        <f t="shared" si="333"/>
        <v>0.99144190443557079</v>
      </c>
      <c r="DM339" s="188" t="str">
        <f t="shared" si="336"/>
        <v/>
      </c>
      <c r="DN339" s="188" t="str">
        <f t="shared" si="337"/>
        <v/>
      </c>
      <c r="DO339" s="188" t="str">
        <f t="shared" si="338"/>
        <v/>
      </c>
      <c r="DP339" s="188" t="str">
        <f t="shared" si="339"/>
        <v/>
      </c>
      <c r="DQ339" s="188" t="str">
        <f t="shared" si="340"/>
        <v/>
      </c>
      <c r="DR339" s="188" t="str">
        <f t="shared" si="341"/>
        <v/>
      </c>
      <c r="DS339" s="188" t="str">
        <f t="shared" si="342"/>
        <v/>
      </c>
      <c r="DT339" s="188" t="str">
        <f t="shared" si="343"/>
        <v/>
      </c>
      <c r="DU339" s="188" t="str">
        <f t="shared" si="344"/>
        <v/>
      </c>
      <c r="DV339" s="188" t="str">
        <f t="shared" si="345"/>
        <v/>
      </c>
      <c r="DW339" s="188" t="str">
        <f t="shared" si="346"/>
        <v/>
      </c>
      <c r="DX339" s="188" t="str">
        <f t="shared" si="347"/>
        <v/>
      </c>
      <c r="DY339" s="188" t="str">
        <f t="shared" si="348"/>
        <v/>
      </c>
      <c r="DZ339" s="188" t="str">
        <f t="shared" si="349"/>
        <v/>
      </c>
      <c r="EA339" s="188" t="str">
        <f t="shared" si="350"/>
        <v/>
      </c>
      <c r="EB339" s="188" t="str">
        <f t="shared" si="351"/>
        <v/>
      </c>
      <c r="EC339" s="188" t="str">
        <f t="shared" si="352"/>
        <v/>
      </c>
      <c r="ED339" s="188" t="str">
        <f t="shared" si="353"/>
        <v/>
      </c>
      <c r="EE339" s="188" t="str">
        <f t="shared" si="354"/>
        <v/>
      </c>
      <c r="EF339" s="188" t="str">
        <f t="shared" si="355"/>
        <v/>
      </c>
      <c r="EG339" s="188" t="str">
        <f t="shared" si="356"/>
        <v/>
      </c>
      <c r="EH339" s="188" t="str">
        <f t="shared" si="357"/>
        <v/>
      </c>
      <c r="EI339" s="188" t="str">
        <f t="shared" si="358"/>
        <v/>
      </c>
      <c r="EJ339" s="188" t="str">
        <f t="shared" si="359"/>
        <v/>
      </c>
      <c r="EK339" s="188" t="str">
        <f t="shared" si="360"/>
        <v/>
      </c>
    </row>
    <row r="340" spans="1:141" x14ac:dyDescent="0.3">
      <c r="B340" s="1">
        <v>6</v>
      </c>
      <c r="C340" s="155"/>
      <c r="D340" s="155"/>
      <c r="E340" s="155"/>
      <c r="F340" s="155"/>
      <c r="G340" s="155"/>
      <c r="H340" s="155"/>
      <c r="I340" s="155">
        <f t="shared" ref="I340:AB340" si="364">VLOOKUP(H82,CVAInc,$A$4,FALSE)*(1+((VLOOKUP(H82,CVArisk,$A$4,FALSE)-1)*MAX(0,AK114-BaselineBMI)))</f>
        <v>9.653645990510835E-4</v>
      </c>
      <c r="J340" s="155">
        <f t="shared" si="364"/>
        <v>9.6959705401706469E-4</v>
      </c>
      <c r="K340" s="155">
        <f t="shared" si="364"/>
        <v>9.7382950898304555E-4</v>
      </c>
      <c r="L340" s="155">
        <f t="shared" si="364"/>
        <v>9.7806196394902662E-4</v>
      </c>
      <c r="M340" s="155">
        <f t="shared" si="364"/>
        <v>9.8229441891500759E-4</v>
      </c>
      <c r="N340" s="155">
        <f t="shared" si="364"/>
        <v>9.8652687388098856E-4</v>
      </c>
      <c r="O340" s="155">
        <f t="shared" si="364"/>
        <v>9.9075932884696953E-4</v>
      </c>
      <c r="P340" s="155">
        <f t="shared" si="364"/>
        <v>9.949917838129505E-4</v>
      </c>
      <c r="Q340" s="155">
        <f t="shared" si="364"/>
        <v>9.9922423877893169E-4</v>
      </c>
      <c r="R340" s="155">
        <f t="shared" si="364"/>
        <v>2.4317742449178558E-3</v>
      </c>
      <c r="S340" s="155">
        <f t="shared" si="364"/>
        <v>2.442031164865876E-3</v>
      </c>
      <c r="T340" s="155">
        <f t="shared" si="364"/>
        <v>2.4522880848138976E-3</v>
      </c>
      <c r="U340" s="155">
        <f t="shared" si="364"/>
        <v>2.4625450047619179E-3</v>
      </c>
      <c r="V340" s="155">
        <f t="shared" si="364"/>
        <v>2.4728019247099394E-3</v>
      </c>
      <c r="W340" s="155">
        <f t="shared" si="364"/>
        <v>2.4830588446579601E-3</v>
      </c>
      <c r="X340" s="155">
        <f t="shared" si="364"/>
        <v>2.4933157646059812E-3</v>
      </c>
      <c r="Y340" s="155">
        <f t="shared" si="364"/>
        <v>2.5035726845540019E-3</v>
      </c>
      <c r="Z340" s="155">
        <f t="shared" si="364"/>
        <v>2.5138296045020235E-3</v>
      </c>
      <c r="AA340" s="155">
        <f t="shared" si="364"/>
        <v>2.5240865244500446E-3</v>
      </c>
      <c r="AB340" s="155">
        <f t="shared" si="364"/>
        <v>8.5307853962471331E-3</v>
      </c>
      <c r="AC340" s="155"/>
      <c r="AD340" s="155"/>
      <c r="AE340" s="155"/>
      <c r="AF340" s="155"/>
      <c r="AG340" s="174">
        <f>D340*D48*PRODUCT($CJ340:CJ340)</f>
        <v>0</v>
      </c>
      <c r="AH340" s="174">
        <f>E340*E48*PRODUCT($CJ340:CK340)</f>
        <v>0</v>
      </c>
      <c r="AI340" s="174">
        <f>F340*F48*PRODUCT($CJ340:CL340)</f>
        <v>0</v>
      </c>
      <c r="AJ340" s="174">
        <f>G340*G48*PRODUCT($CJ340:CM340)</f>
        <v>0</v>
      </c>
      <c r="AK340" s="174">
        <f>H340*H48*PRODUCT($CJ340:CN340)</f>
        <v>0</v>
      </c>
      <c r="AL340" s="174">
        <f>I340*I48*PRODUCT($CJ340:CO340)</f>
        <v>0</v>
      </c>
      <c r="AM340" s="174">
        <f>J340*J48*PRODUCT($CJ340:CP340)</f>
        <v>0</v>
      </c>
      <c r="AN340" s="174">
        <f>K340*K48*PRODUCT($CJ340:CQ340)</f>
        <v>0</v>
      </c>
      <c r="AO340" s="174">
        <f>L340*L48*PRODUCT($CJ340:CR340)</f>
        <v>0</v>
      </c>
      <c r="AP340" s="174">
        <f>M340*M48*PRODUCT($CJ340:CS340)</f>
        <v>0</v>
      </c>
      <c r="AQ340" s="174">
        <f>N340*N48*PRODUCT($CJ340:CT340)</f>
        <v>0</v>
      </c>
      <c r="AR340" s="174">
        <f>O340*O48*PRODUCT($CJ340:CU340)</f>
        <v>0</v>
      </c>
      <c r="AS340" s="174">
        <f>P340*P48*PRODUCT($CJ340:CV340)</f>
        <v>0</v>
      </c>
      <c r="AT340" s="174">
        <f>Q340*Q48*PRODUCT($CJ340:CW340)</f>
        <v>0</v>
      </c>
      <c r="AU340" s="174">
        <f>R340*R48*PRODUCT($CJ340:CX340)</f>
        <v>0</v>
      </c>
      <c r="AV340" s="174">
        <f>S340*S48*PRODUCT($CJ340:CY340)</f>
        <v>0</v>
      </c>
      <c r="AW340" s="174">
        <f>T340*T48*PRODUCT($CJ340:CZ340)</f>
        <v>0</v>
      </c>
      <c r="AX340" s="174">
        <f>U340*U48*PRODUCT($CJ340:DA340)</f>
        <v>0</v>
      </c>
      <c r="AY340" s="174">
        <f>V340*V48*PRODUCT($CJ340:DB340)</f>
        <v>0</v>
      </c>
      <c r="AZ340" s="174">
        <f>W340*W48*PRODUCT($CJ340:DC340)</f>
        <v>0</v>
      </c>
      <c r="BA340" s="174">
        <f>X340*X48*PRODUCT($CJ340:DD340)</f>
        <v>0</v>
      </c>
      <c r="BB340" s="174">
        <f>Y340*Y48*PRODUCT($CJ340:DE340)</f>
        <v>0</v>
      </c>
      <c r="BC340" s="174">
        <f>Z340*Z48*PRODUCT($CJ340:DF340)</f>
        <v>0</v>
      </c>
      <c r="BD340" s="174">
        <f>AA340*AA48*PRODUCT($CJ340:DG340)</f>
        <v>0</v>
      </c>
      <c r="BE340" s="174">
        <f>AB340*AB48*PRODUCT($CJ340:DH340)</f>
        <v>0</v>
      </c>
      <c r="BF340" s="93"/>
      <c r="BG340" s="93"/>
      <c r="BH340" s="93"/>
      <c r="BI340" s="169">
        <f>SUM($AF340:AG340)-SUM($AF372:AG372)-SUM($C372:D372)-SUM($BH372:BI372)</f>
        <v>0</v>
      </c>
      <c r="BJ340" s="169">
        <f>SUM($AF340:AH340)-SUM($AF372:AH372)-SUM($C372:E372)-SUM($BH372:BJ372)</f>
        <v>0</v>
      </c>
      <c r="BK340" s="169">
        <f>SUM($AF340:AI340)-SUM($AF372:AI372)-SUM($C372:F372)-SUM($BH372:BK372)</f>
        <v>0</v>
      </c>
      <c r="BL340" s="169">
        <f>SUM($AF340:AJ340)-SUM($AF372:AJ372)-SUM($C372:G372)-SUM($BH372:BL372)</f>
        <v>0</v>
      </c>
      <c r="BM340" s="169">
        <f>SUM($AF340:AK340)-SUM($AF372:AK372)-SUM($C372:H372)-SUM($BH372:BM372)</f>
        <v>0</v>
      </c>
      <c r="BN340" s="169">
        <f>SUM($AF340:AL340)-SUM($AF372:AL372)-SUM($C372:I372)-SUM($BH372:BN372)</f>
        <v>0</v>
      </c>
      <c r="BO340" s="169">
        <f>SUM($AF340:AM340)-SUM($AF372:AM372)-SUM($C372:J372)-SUM($BH372:BO372)</f>
        <v>0</v>
      </c>
      <c r="BP340" s="169">
        <f>SUM($AF340:AN340)-SUM($AF372:AN372)-SUM($C372:K372)-SUM($BH372:BP372)</f>
        <v>0</v>
      </c>
      <c r="BQ340" s="169">
        <f>SUM($AF340:AO340)-SUM($AF372:AO372)-SUM($C372:L372)-SUM($BH372:BQ372)</f>
        <v>0</v>
      </c>
      <c r="BR340" s="169">
        <f>SUM($AF340:AP340)-SUM($AF372:AP372)-SUM($C372:M372)-SUM($BH372:BR372)</f>
        <v>0</v>
      </c>
      <c r="BS340" s="169">
        <f>SUM($AF340:AQ340)-SUM($AF372:AQ372)-SUM($C372:N372)-SUM($BH372:BS372)</f>
        <v>0</v>
      </c>
      <c r="BT340" s="169">
        <f>SUM($AF340:AR340)-SUM($AF372:AR372)-SUM($C372:O372)-SUM($BH372:BT372)</f>
        <v>0</v>
      </c>
      <c r="BU340" s="169">
        <f>SUM($AF340:AS340)-SUM($AF372:AS372)-SUM($C372:P372)-SUM($BH372:BU372)</f>
        <v>0</v>
      </c>
      <c r="BV340" s="169">
        <f>SUM($AF340:AT340)-SUM($AF372:AT372)-SUM($C372:Q372)-SUM($BH372:BV372)</f>
        <v>0</v>
      </c>
      <c r="BW340" s="169">
        <f>SUM($AF340:AU340)-SUM($AF372:AU372)-SUM($C372:R372)-SUM($BH372:BW372)</f>
        <v>0</v>
      </c>
      <c r="BX340" s="169">
        <f>SUM($AF340:AV340)-SUM($AF372:AV372)-SUM($C372:S372)-SUM($BH372:BX372)</f>
        <v>0</v>
      </c>
      <c r="BY340" s="169">
        <f>SUM($AF340:AW340)-SUM($AF372:AW372)-SUM($C372:T372)-SUM($BH372:BY372)</f>
        <v>0</v>
      </c>
      <c r="BZ340" s="169">
        <f>SUM($AF340:AX340)-SUM($AF372:AX372)-SUM($C372:U372)-SUM($BH372:BZ372)</f>
        <v>0</v>
      </c>
      <c r="CA340" s="169">
        <f>SUM($AF340:AY340)-SUM($AF372:AY372)-SUM($C372:V372)-SUM($BH372:CA372)</f>
        <v>0</v>
      </c>
      <c r="CB340" s="169">
        <f>SUM($AF340:AZ340)-SUM($AF372:AZ372)-SUM($C372:W372)-SUM($BH372:CB372)</f>
        <v>0</v>
      </c>
      <c r="CC340" s="169">
        <f>SUM($AF340:BA340)-SUM($AF372:BA372)-SUM($C372:X372)-SUM($BH372:CC372)</f>
        <v>0</v>
      </c>
      <c r="CD340" s="169">
        <f>SUM($AF340:BB340)-SUM($AF372:BB372)-SUM($C372:Y372)-SUM($BH372:CD372)</f>
        <v>0</v>
      </c>
      <c r="CE340" s="169">
        <f>SUM($AF340:BC340)-SUM($AF372:BC372)-SUM($C372:Z372)-SUM($BH372:CE372)</f>
        <v>0</v>
      </c>
      <c r="CF340" s="169">
        <f>SUM($AF340:BD340)-SUM($AF372:BD372)-SUM($C372:AA372)-SUM($BH372:CF372)</f>
        <v>0</v>
      </c>
      <c r="CG340" s="169">
        <f>SUM($AF340:BE340)-SUM($AF372:BE372)-SUM($C372:AB372)-SUM($BH372:CG372)</f>
        <v>0</v>
      </c>
      <c r="CH340" s="52"/>
      <c r="CI340" s="52"/>
      <c r="CJ340" s="52"/>
      <c r="CK340" s="67"/>
      <c r="CL340" s="67"/>
      <c r="CM340" s="67"/>
      <c r="CN340" s="67"/>
      <c r="CO340" s="67">
        <f>1-H340</f>
        <v>1</v>
      </c>
      <c r="CP340" s="67">
        <f t="shared" si="314"/>
        <v>0.99903463540094894</v>
      </c>
      <c r="CQ340" s="67">
        <f t="shared" si="315"/>
        <v>0.99903040294598289</v>
      </c>
      <c r="CR340" s="67">
        <f t="shared" si="316"/>
        <v>0.99902617049101694</v>
      </c>
      <c r="CS340" s="67">
        <f t="shared" si="317"/>
        <v>0.99902193803605099</v>
      </c>
      <c r="CT340" s="67">
        <f t="shared" si="318"/>
        <v>0.99901770558108505</v>
      </c>
      <c r="CU340" s="67">
        <f t="shared" si="319"/>
        <v>0.99901347312611899</v>
      </c>
      <c r="CV340" s="67">
        <f t="shared" si="320"/>
        <v>0.99900924067115304</v>
      </c>
      <c r="CW340" s="67">
        <f t="shared" si="321"/>
        <v>0.9990050082161871</v>
      </c>
      <c r="CX340" s="67">
        <f t="shared" si="322"/>
        <v>0.99900077576122104</v>
      </c>
      <c r="CY340" s="67">
        <f t="shared" si="323"/>
        <v>0.99756822575508219</v>
      </c>
      <c r="CZ340" s="67">
        <f t="shared" si="324"/>
        <v>0.99755796883513415</v>
      </c>
      <c r="DA340" s="67">
        <f t="shared" si="325"/>
        <v>0.9975477119151861</v>
      </c>
      <c r="DB340" s="67">
        <f t="shared" si="326"/>
        <v>0.99753745499523805</v>
      </c>
      <c r="DC340" s="67">
        <f t="shared" si="327"/>
        <v>0.99752719807529011</v>
      </c>
      <c r="DD340" s="67">
        <f t="shared" si="328"/>
        <v>0.99751694115534206</v>
      </c>
      <c r="DE340" s="67">
        <f t="shared" si="329"/>
        <v>0.99750668423539401</v>
      </c>
      <c r="DF340" s="67">
        <f t="shared" si="330"/>
        <v>0.99749642731544597</v>
      </c>
      <c r="DG340" s="67">
        <f t="shared" si="331"/>
        <v>0.99748617039549803</v>
      </c>
      <c r="DH340" s="67">
        <f t="shared" si="332"/>
        <v>0.99747591347554998</v>
      </c>
      <c r="DI340" s="67">
        <f t="shared" si="333"/>
        <v>0.99146921460375281</v>
      </c>
      <c r="DM340" s="188" t="str">
        <f t="shared" si="336"/>
        <v/>
      </c>
      <c r="DN340" s="188" t="str">
        <f t="shared" si="337"/>
        <v/>
      </c>
      <c r="DO340" s="188" t="str">
        <f t="shared" si="338"/>
        <v/>
      </c>
      <c r="DP340" s="188" t="str">
        <f t="shared" si="339"/>
        <v/>
      </c>
      <c r="DQ340" s="188" t="str">
        <f t="shared" si="340"/>
        <v/>
      </c>
      <c r="DR340" s="188" t="str">
        <f t="shared" si="341"/>
        <v/>
      </c>
      <c r="DS340" s="188" t="str">
        <f t="shared" si="342"/>
        <v/>
      </c>
      <c r="DT340" s="188" t="str">
        <f t="shared" si="343"/>
        <v/>
      </c>
      <c r="DU340" s="188" t="str">
        <f t="shared" si="344"/>
        <v/>
      </c>
      <c r="DV340" s="188" t="str">
        <f t="shared" si="345"/>
        <v/>
      </c>
      <c r="DW340" s="188" t="str">
        <f t="shared" si="346"/>
        <v/>
      </c>
      <c r="DX340" s="188" t="str">
        <f t="shared" si="347"/>
        <v/>
      </c>
      <c r="DY340" s="188" t="str">
        <f t="shared" si="348"/>
        <v/>
      </c>
      <c r="DZ340" s="188" t="str">
        <f t="shared" si="349"/>
        <v/>
      </c>
      <c r="EA340" s="188" t="str">
        <f t="shared" si="350"/>
        <v/>
      </c>
      <c r="EB340" s="188" t="str">
        <f t="shared" si="351"/>
        <v/>
      </c>
      <c r="EC340" s="188" t="str">
        <f t="shared" si="352"/>
        <v/>
      </c>
      <c r="ED340" s="188" t="str">
        <f t="shared" si="353"/>
        <v/>
      </c>
      <c r="EE340" s="188" t="str">
        <f t="shared" si="354"/>
        <v/>
      </c>
      <c r="EF340" s="188" t="str">
        <f t="shared" si="355"/>
        <v/>
      </c>
      <c r="EG340" s="188" t="str">
        <f t="shared" si="356"/>
        <v/>
      </c>
      <c r="EH340" s="188" t="str">
        <f t="shared" si="357"/>
        <v/>
      </c>
      <c r="EI340" s="188" t="str">
        <f t="shared" si="358"/>
        <v/>
      </c>
      <c r="EJ340" s="188" t="str">
        <f t="shared" si="359"/>
        <v/>
      </c>
      <c r="EK340" s="188" t="str">
        <f t="shared" si="360"/>
        <v/>
      </c>
    </row>
    <row r="341" spans="1:141" x14ac:dyDescent="0.3">
      <c r="B341" s="1">
        <v>7</v>
      </c>
      <c r="C341" s="155"/>
      <c r="D341" s="155"/>
      <c r="E341" s="155"/>
      <c r="F341" s="155"/>
      <c r="G341" s="155"/>
      <c r="H341" s="155"/>
      <c r="I341" s="155"/>
      <c r="J341" s="155">
        <f t="shared" ref="J341:AB341" si="365">VLOOKUP(I83,CVAInc,$A$4,FALSE)*(1+((VLOOKUP(I83,CVArisk,$A$4,FALSE)-1)*MAX(0,AL115-BaselineBMI)))</f>
        <v>9.653645990510835E-4</v>
      </c>
      <c r="K341" s="155">
        <f t="shared" si="365"/>
        <v>9.6959705401706469E-4</v>
      </c>
      <c r="L341" s="155">
        <f t="shared" si="365"/>
        <v>9.7382950898304555E-4</v>
      </c>
      <c r="M341" s="155">
        <f t="shared" si="365"/>
        <v>9.7806196394902662E-4</v>
      </c>
      <c r="N341" s="155">
        <f t="shared" si="365"/>
        <v>9.8229441891500759E-4</v>
      </c>
      <c r="O341" s="155">
        <f t="shared" si="365"/>
        <v>9.8652687388098856E-4</v>
      </c>
      <c r="P341" s="155">
        <f t="shared" si="365"/>
        <v>9.9075932884696953E-4</v>
      </c>
      <c r="Q341" s="155">
        <f t="shared" si="365"/>
        <v>9.949917838129505E-4</v>
      </c>
      <c r="R341" s="155">
        <f t="shared" si="365"/>
        <v>9.9922423877893169E-4</v>
      </c>
      <c r="S341" s="155">
        <f t="shared" si="365"/>
        <v>2.4317742449178558E-3</v>
      </c>
      <c r="T341" s="155">
        <f t="shared" si="365"/>
        <v>2.442031164865876E-3</v>
      </c>
      <c r="U341" s="155">
        <f t="shared" si="365"/>
        <v>2.4522880848138976E-3</v>
      </c>
      <c r="V341" s="155">
        <f t="shared" si="365"/>
        <v>2.4625450047619179E-3</v>
      </c>
      <c r="W341" s="155">
        <f t="shared" si="365"/>
        <v>2.4728019247099394E-3</v>
      </c>
      <c r="X341" s="155">
        <f t="shared" si="365"/>
        <v>2.4830588446579601E-3</v>
      </c>
      <c r="Y341" s="155">
        <f t="shared" si="365"/>
        <v>2.4933157646059812E-3</v>
      </c>
      <c r="Z341" s="155">
        <f t="shared" si="365"/>
        <v>2.5035726845540019E-3</v>
      </c>
      <c r="AA341" s="155">
        <f t="shared" si="365"/>
        <v>2.5138296045020235E-3</v>
      </c>
      <c r="AB341" s="155">
        <f t="shared" si="365"/>
        <v>2.5240865244500446E-3</v>
      </c>
      <c r="AC341" s="155"/>
      <c r="AD341" s="155"/>
      <c r="AE341" s="155"/>
      <c r="AF341" s="155"/>
      <c r="AG341" s="174">
        <f>D341*D49*PRODUCT($CJ341:CJ341)</f>
        <v>0</v>
      </c>
      <c r="AH341" s="174">
        <f>E341*E49*PRODUCT($CJ341:CK341)</f>
        <v>0</v>
      </c>
      <c r="AI341" s="174">
        <f>F341*F49*PRODUCT($CJ341:CL341)</f>
        <v>0</v>
      </c>
      <c r="AJ341" s="174">
        <f>G341*G49*PRODUCT($CJ341:CM341)</f>
        <v>0</v>
      </c>
      <c r="AK341" s="174">
        <f>H341*H49*PRODUCT($CJ341:CN341)</f>
        <v>0</v>
      </c>
      <c r="AL341" s="174">
        <f>I341*I49*PRODUCT($CJ341:CO341)</f>
        <v>0</v>
      </c>
      <c r="AM341" s="174">
        <f>J341*J49*PRODUCT($CJ341:CP341)</f>
        <v>0</v>
      </c>
      <c r="AN341" s="174">
        <f>K341*K49*PRODUCT($CJ341:CQ341)</f>
        <v>0</v>
      </c>
      <c r="AO341" s="174">
        <f>L341*L49*PRODUCT($CJ341:CR341)</f>
        <v>0</v>
      </c>
      <c r="AP341" s="174">
        <f>M341*M49*PRODUCT($CJ341:CS341)</f>
        <v>0</v>
      </c>
      <c r="AQ341" s="174">
        <f>N341*N49*PRODUCT($CJ341:CT341)</f>
        <v>0</v>
      </c>
      <c r="AR341" s="174">
        <f>O341*O49*PRODUCT($CJ341:CU341)</f>
        <v>0</v>
      </c>
      <c r="AS341" s="174">
        <f>P341*P49*PRODUCT($CJ341:CV341)</f>
        <v>0</v>
      </c>
      <c r="AT341" s="174">
        <f>Q341*Q49*PRODUCT($CJ341:CW341)</f>
        <v>0</v>
      </c>
      <c r="AU341" s="174">
        <f>R341*R49*PRODUCT($CJ341:CX341)</f>
        <v>0</v>
      </c>
      <c r="AV341" s="174">
        <f>S341*S49*PRODUCT($CJ341:CY341)</f>
        <v>0</v>
      </c>
      <c r="AW341" s="174">
        <f>T341*T49*PRODUCT($CJ341:CZ341)</f>
        <v>0</v>
      </c>
      <c r="AX341" s="174">
        <f>U341*U49*PRODUCT($CJ341:DA341)</f>
        <v>0</v>
      </c>
      <c r="AY341" s="174">
        <f>V341*V49*PRODUCT($CJ341:DB341)</f>
        <v>0</v>
      </c>
      <c r="AZ341" s="174">
        <f>W341*W49*PRODUCT($CJ341:DC341)</f>
        <v>0</v>
      </c>
      <c r="BA341" s="174">
        <f>X341*X49*PRODUCT($CJ341:DD341)</f>
        <v>0</v>
      </c>
      <c r="BB341" s="174">
        <f>Y341*Y49*PRODUCT($CJ341:DE341)</f>
        <v>0</v>
      </c>
      <c r="BC341" s="174">
        <f>Z341*Z49*PRODUCT($CJ341:DF341)</f>
        <v>0</v>
      </c>
      <c r="BD341" s="174">
        <f>AA341*AA49*PRODUCT($CJ341:DG341)</f>
        <v>0</v>
      </c>
      <c r="BE341" s="174">
        <f>AB341*AB49*PRODUCT($CJ341:DH341)</f>
        <v>0</v>
      </c>
      <c r="BF341" s="93"/>
      <c r="BG341" s="93"/>
      <c r="BH341" s="93"/>
      <c r="BI341" s="169">
        <f>SUM($AF341:AG341)-SUM($AF373:AG373)-SUM($C373:D373)-SUM($BH373:BI373)</f>
        <v>0</v>
      </c>
      <c r="BJ341" s="169">
        <f>SUM($AF341:AH341)-SUM($AF373:AH373)-SUM($C373:E373)-SUM($BH373:BJ373)</f>
        <v>0</v>
      </c>
      <c r="BK341" s="169">
        <f>SUM($AF341:AI341)-SUM($AF373:AI373)-SUM($C373:F373)-SUM($BH373:BK373)</f>
        <v>0</v>
      </c>
      <c r="BL341" s="169">
        <f>SUM($AF341:AJ341)-SUM($AF373:AJ373)-SUM($C373:G373)-SUM($BH373:BL373)</f>
        <v>0</v>
      </c>
      <c r="BM341" s="169">
        <f>SUM($AF341:AK341)-SUM($AF373:AK373)-SUM($C373:H373)-SUM($BH373:BM373)</f>
        <v>0</v>
      </c>
      <c r="BN341" s="169">
        <f>SUM($AF341:AL341)-SUM($AF373:AL373)-SUM($C373:I373)-SUM($BH373:BN373)</f>
        <v>0</v>
      </c>
      <c r="BO341" s="169">
        <f>SUM($AF341:AM341)-SUM($AF373:AM373)-SUM($C373:J373)-SUM($BH373:BO373)</f>
        <v>0</v>
      </c>
      <c r="BP341" s="169">
        <f>SUM($AF341:AN341)-SUM($AF373:AN373)-SUM($C373:K373)-SUM($BH373:BP373)</f>
        <v>0</v>
      </c>
      <c r="BQ341" s="169">
        <f>SUM($AF341:AO341)-SUM($AF373:AO373)-SUM($C373:L373)-SUM($BH373:BQ373)</f>
        <v>0</v>
      </c>
      <c r="BR341" s="169">
        <f>SUM($AF341:AP341)-SUM($AF373:AP373)-SUM($C373:M373)-SUM($BH373:BR373)</f>
        <v>0</v>
      </c>
      <c r="BS341" s="169">
        <f>SUM($AF341:AQ341)-SUM($AF373:AQ373)-SUM($C373:N373)-SUM($BH373:BS373)</f>
        <v>0</v>
      </c>
      <c r="BT341" s="169">
        <f>SUM($AF341:AR341)-SUM($AF373:AR373)-SUM($C373:O373)-SUM($BH373:BT373)</f>
        <v>0</v>
      </c>
      <c r="BU341" s="169">
        <f>SUM($AF341:AS341)-SUM($AF373:AS373)-SUM($C373:P373)-SUM($BH373:BU373)</f>
        <v>0</v>
      </c>
      <c r="BV341" s="169">
        <f>SUM($AF341:AT341)-SUM($AF373:AT373)-SUM($C373:Q373)-SUM($BH373:BV373)</f>
        <v>0</v>
      </c>
      <c r="BW341" s="169">
        <f>SUM($AF341:AU341)-SUM($AF373:AU373)-SUM($C373:R373)-SUM($BH373:BW373)</f>
        <v>0</v>
      </c>
      <c r="BX341" s="169">
        <f>SUM($AF341:AV341)-SUM($AF373:AV373)-SUM($C373:S373)-SUM($BH373:BX373)</f>
        <v>0</v>
      </c>
      <c r="BY341" s="169">
        <f>SUM($AF341:AW341)-SUM($AF373:AW373)-SUM($C373:T373)-SUM($BH373:BY373)</f>
        <v>0</v>
      </c>
      <c r="BZ341" s="169">
        <f>SUM($AF341:AX341)-SUM($AF373:AX373)-SUM($C373:U373)-SUM($BH373:BZ373)</f>
        <v>0</v>
      </c>
      <c r="CA341" s="169">
        <f>SUM($AF341:AY341)-SUM($AF373:AY373)-SUM($C373:V373)-SUM($BH373:CA373)</f>
        <v>0</v>
      </c>
      <c r="CB341" s="169">
        <f>SUM($AF341:AZ341)-SUM($AF373:AZ373)-SUM($C373:W373)-SUM($BH373:CB373)</f>
        <v>0</v>
      </c>
      <c r="CC341" s="169">
        <f>SUM($AF341:BA341)-SUM($AF373:BA373)-SUM($C373:X373)-SUM($BH373:CC373)</f>
        <v>0</v>
      </c>
      <c r="CD341" s="169">
        <f>SUM($AF341:BB341)-SUM($AF373:BB373)-SUM($C373:Y373)-SUM($BH373:CD373)</f>
        <v>0</v>
      </c>
      <c r="CE341" s="169">
        <f>SUM($AF341:BC341)-SUM($AF373:BC373)-SUM($C373:Z373)-SUM($BH373:CE373)</f>
        <v>0</v>
      </c>
      <c r="CF341" s="169">
        <f>SUM($AF341:BD341)-SUM($AF373:BD373)-SUM($C373:AA373)-SUM($BH373:CF373)</f>
        <v>0</v>
      </c>
      <c r="CG341" s="169">
        <f>SUM($AF341:BE341)-SUM($AF373:BE373)-SUM($C373:AB373)-SUM($BH373:CG373)</f>
        <v>0</v>
      </c>
      <c r="CH341" s="52"/>
      <c r="CI341" s="52"/>
      <c r="CJ341" s="67"/>
      <c r="CK341" s="67"/>
      <c r="CL341" s="67"/>
      <c r="CM341" s="67"/>
      <c r="CN341" s="67"/>
      <c r="CO341" s="67"/>
      <c r="CP341" s="67">
        <f>1-I341</f>
        <v>1</v>
      </c>
      <c r="CQ341" s="67">
        <f t="shared" si="315"/>
        <v>0.99903463540094894</v>
      </c>
      <c r="CR341" s="67">
        <f t="shared" si="316"/>
        <v>0.99903040294598289</v>
      </c>
      <c r="CS341" s="67">
        <f t="shared" si="317"/>
        <v>0.99902617049101694</v>
      </c>
      <c r="CT341" s="67">
        <f t="shared" si="318"/>
        <v>0.99902193803605099</v>
      </c>
      <c r="CU341" s="67">
        <f t="shared" si="319"/>
        <v>0.99901770558108505</v>
      </c>
      <c r="CV341" s="67">
        <f t="shared" si="320"/>
        <v>0.99901347312611899</v>
      </c>
      <c r="CW341" s="67">
        <f t="shared" si="321"/>
        <v>0.99900924067115304</v>
      </c>
      <c r="CX341" s="67">
        <f t="shared" si="322"/>
        <v>0.9990050082161871</v>
      </c>
      <c r="CY341" s="67">
        <f t="shared" si="323"/>
        <v>0.99900077576122104</v>
      </c>
      <c r="CZ341" s="67">
        <f t="shared" si="324"/>
        <v>0.99756822575508219</v>
      </c>
      <c r="DA341" s="67">
        <f t="shared" si="325"/>
        <v>0.99755796883513415</v>
      </c>
      <c r="DB341" s="67">
        <f t="shared" si="326"/>
        <v>0.9975477119151861</v>
      </c>
      <c r="DC341" s="67">
        <f t="shared" si="327"/>
        <v>0.99753745499523805</v>
      </c>
      <c r="DD341" s="67">
        <f t="shared" si="328"/>
        <v>0.99752719807529011</v>
      </c>
      <c r="DE341" s="67">
        <f t="shared" si="329"/>
        <v>0.99751694115534206</v>
      </c>
      <c r="DF341" s="67">
        <f t="shared" si="330"/>
        <v>0.99750668423539401</v>
      </c>
      <c r="DG341" s="67">
        <f t="shared" si="331"/>
        <v>0.99749642731544597</v>
      </c>
      <c r="DH341" s="67">
        <f t="shared" si="332"/>
        <v>0.99748617039549803</v>
      </c>
      <c r="DI341" s="67">
        <f t="shared" si="333"/>
        <v>0.99747591347554998</v>
      </c>
      <c r="DL341" s="53"/>
      <c r="DM341" s="188" t="str">
        <f t="shared" si="336"/>
        <v/>
      </c>
      <c r="DN341" s="188" t="str">
        <f t="shared" si="337"/>
        <v/>
      </c>
      <c r="DO341" s="188" t="str">
        <f t="shared" si="338"/>
        <v/>
      </c>
      <c r="DP341" s="188" t="str">
        <f t="shared" si="339"/>
        <v/>
      </c>
      <c r="DQ341" s="188" t="str">
        <f t="shared" si="340"/>
        <v/>
      </c>
      <c r="DR341" s="188" t="str">
        <f t="shared" si="341"/>
        <v/>
      </c>
      <c r="DS341" s="188" t="str">
        <f t="shared" si="342"/>
        <v/>
      </c>
      <c r="DT341" s="188" t="str">
        <f t="shared" si="343"/>
        <v/>
      </c>
      <c r="DU341" s="188" t="str">
        <f t="shared" si="344"/>
        <v/>
      </c>
      <c r="DV341" s="188" t="str">
        <f t="shared" si="345"/>
        <v/>
      </c>
      <c r="DW341" s="188" t="str">
        <f t="shared" si="346"/>
        <v/>
      </c>
      <c r="DX341" s="188" t="str">
        <f t="shared" si="347"/>
        <v/>
      </c>
      <c r="DY341" s="188" t="str">
        <f t="shared" si="348"/>
        <v/>
      </c>
      <c r="DZ341" s="188" t="str">
        <f t="shared" si="349"/>
        <v/>
      </c>
      <c r="EA341" s="188" t="str">
        <f t="shared" si="350"/>
        <v/>
      </c>
      <c r="EB341" s="188" t="str">
        <f t="shared" si="351"/>
        <v/>
      </c>
      <c r="EC341" s="188" t="str">
        <f t="shared" si="352"/>
        <v/>
      </c>
      <c r="ED341" s="188" t="str">
        <f t="shared" si="353"/>
        <v/>
      </c>
      <c r="EE341" s="188" t="str">
        <f t="shared" si="354"/>
        <v/>
      </c>
      <c r="EF341" s="188" t="str">
        <f t="shared" si="355"/>
        <v/>
      </c>
      <c r="EG341" s="188" t="str">
        <f t="shared" si="356"/>
        <v/>
      </c>
      <c r="EH341" s="188" t="str">
        <f t="shared" si="357"/>
        <v/>
      </c>
      <c r="EI341" s="188" t="str">
        <f t="shared" si="358"/>
        <v/>
      </c>
      <c r="EJ341" s="188" t="str">
        <f t="shared" si="359"/>
        <v/>
      </c>
      <c r="EK341" s="188" t="str">
        <f t="shared" si="360"/>
        <v/>
      </c>
    </row>
    <row r="342" spans="1:141" x14ac:dyDescent="0.3">
      <c r="B342" s="1">
        <v>8</v>
      </c>
      <c r="C342" s="155"/>
      <c r="D342" s="155"/>
      <c r="E342" s="155"/>
      <c r="F342" s="155"/>
      <c r="G342" s="155"/>
      <c r="H342" s="155"/>
      <c r="I342" s="155"/>
      <c r="J342" s="155"/>
      <c r="K342" s="155">
        <f t="shared" ref="K342:AB342" si="366">VLOOKUP(J84,CVAInc,$A$4,FALSE)*(1+((VLOOKUP(J84,CVArisk,$A$4,FALSE)-1)*MAX(0,AM116-BaselineBMI)))</f>
        <v>9.653645990510835E-4</v>
      </c>
      <c r="L342" s="155">
        <f t="shared" si="366"/>
        <v>9.6959705401706469E-4</v>
      </c>
      <c r="M342" s="155">
        <f t="shared" si="366"/>
        <v>9.7382950898304555E-4</v>
      </c>
      <c r="N342" s="155">
        <f t="shared" si="366"/>
        <v>9.7806196394902662E-4</v>
      </c>
      <c r="O342" s="155">
        <f t="shared" si="366"/>
        <v>9.8229441891500759E-4</v>
      </c>
      <c r="P342" s="155">
        <f t="shared" si="366"/>
        <v>9.8652687388098856E-4</v>
      </c>
      <c r="Q342" s="155">
        <f t="shared" si="366"/>
        <v>9.9075932884696953E-4</v>
      </c>
      <c r="R342" s="155">
        <f t="shared" si="366"/>
        <v>9.949917838129505E-4</v>
      </c>
      <c r="S342" s="155">
        <f t="shared" si="366"/>
        <v>9.9922423877893169E-4</v>
      </c>
      <c r="T342" s="155">
        <f t="shared" si="366"/>
        <v>2.4317742449178558E-3</v>
      </c>
      <c r="U342" s="155">
        <f t="shared" si="366"/>
        <v>2.442031164865876E-3</v>
      </c>
      <c r="V342" s="155">
        <f t="shared" si="366"/>
        <v>2.4522880848138976E-3</v>
      </c>
      <c r="W342" s="155">
        <f t="shared" si="366"/>
        <v>2.4625450047619179E-3</v>
      </c>
      <c r="X342" s="155">
        <f t="shared" si="366"/>
        <v>2.4728019247099394E-3</v>
      </c>
      <c r="Y342" s="155">
        <f t="shared" si="366"/>
        <v>2.4830588446579601E-3</v>
      </c>
      <c r="Z342" s="155">
        <f t="shared" si="366"/>
        <v>2.4933157646059812E-3</v>
      </c>
      <c r="AA342" s="155">
        <f t="shared" si="366"/>
        <v>2.5035726845540019E-3</v>
      </c>
      <c r="AB342" s="155">
        <f t="shared" si="366"/>
        <v>2.5138296045020235E-3</v>
      </c>
      <c r="AC342" s="155"/>
      <c r="AD342" s="155"/>
      <c r="AE342" s="155"/>
      <c r="AF342" s="155"/>
      <c r="AG342" s="174">
        <f>D342*D50*PRODUCT($CJ342:CJ342)</f>
        <v>0</v>
      </c>
      <c r="AH342" s="174">
        <f>E342*E50*PRODUCT($CJ342:CK342)</f>
        <v>0</v>
      </c>
      <c r="AI342" s="174">
        <f>F342*F50*PRODUCT($CJ342:CL342)</f>
        <v>0</v>
      </c>
      <c r="AJ342" s="174">
        <f>G342*G50*PRODUCT($CJ342:CM342)</f>
        <v>0</v>
      </c>
      <c r="AK342" s="174">
        <f>H342*H50*PRODUCT($CJ342:CN342)</f>
        <v>0</v>
      </c>
      <c r="AL342" s="174">
        <f>I342*I50*PRODUCT($CJ342:CO342)</f>
        <v>0</v>
      </c>
      <c r="AM342" s="174">
        <f>J342*J50*PRODUCT($CJ342:CP342)</f>
        <v>0</v>
      </c>
      <c r="AN342" s="174">
        <f>K342*K50*PRODUCT($CJ342:CQ342)</f>
        <v>0</v>
      </c>
      <c r="AO342" s="174">
        <f>L342*L50*PRODUCT($CJ342:CR342)</f>
        <v>0</v>
      </c>
      <c r="AP342" s="174">
        <f>M342*M50*PRODUCT($CJ342:CS342)</f>
        <v>0</v>
      </c>
      <c r="AQ342" s="174">
        <f>N342*N50*PRODUCT($CJ342:CT342)</f>
        <v>0</v>
      </c>
      <c r="AR342" s="174">
        <f>O342*O50*PRODUCT($CJ342:CU342)</f>
        <v>0</v>
      </c>
      <c r="AS342" s="174">
        <f>P342*P50*PRODUCT($CJ342:CV342)</f>
        <v>0</v>
      </c>
      <c r="AT342" s="174">
        <f>Q342*Q50*PRODUCT($CJ342:CW342)</f>
        <v>0</v>
      </c>
      <c r="AU342" s="174">
        <f>R342*R50*PRODUCT($CJ342:CX342)</f>
        <v>0</v>
      </c>
      <c r="AV342" s="174">
        <f>S342*S50*PRODUCT($CJ342:CY342)</f>
        <v>0</v>
      </c>
      <c r="AW342" s="174">
        <f>T342*T50*PRODUCT($CJ342:CZ342)</f>
        <v>0</v>
      </c>
      <c r="AX342" s="174">
        <f>U342*U50*PRODUCT($CJ342:DA342)</f>
        <v>0</v>
      </c>
      <c r="AY342" s="174">
        <f>V342*V50*PRODUCT($CJ342:DB342)</f>
        <v>0</v>
      </c>
      <c r="AZ342" s="174">
        <f>W342*W50*PRODUCT($CJ342:DC342)</f>
        <v>0</v>
      </c>
      <c r="BA342" s="174">
        <f>X342*X50*PRODUCT($CJ342:DD342)</f>
        <v>0</v>
      </c>
      <c r="BB342" s="174">
        <f>Y342*Y50*PRODUCT($CJ342:DE342)</f>
        <v>0</v>
      </c>
      <c r="BC342" s="174">
        <f>Z342*Z50*PRODUCT($CJ342:DF342)</f>
        <v>0</v>
      </c>
      <c r="BD342" s="174">
        <f>AA342*AA50*PRODUCT($CJ342:DG342)</f>
        <v>0</v>
      </c>
      <c r="BE342" s="174">
        <f>AB342*AB50*PRODUCT($CJ342:DH342)</f>
        <v>0</v>
      </c>
      <c r="BF342" s="93"/>
      <c r="BG342" s="93"/>
      <c r="BH342" s="93"/>
      <c r="BI342" s="169">
        <f>SUM($AF342:AG342)-SUM($AF374:AG374)-SUM($C374:D374)-SUM($BH374:BI374)</f>
        <v>0</v>
      </c>
      <c r="BJ342" s="169">
        <f>SUM($AF342:AH342)-SUM($AF374:AH374)-SUM($C374:E374)-SUM($BH374:BJ374)</f>
        <v>0</v>
      </c>
      <c r="BK342" s="169">
        <f>SUM($AF342:AI342)-SUM($AF374:AI374)-SUM($C374:F374)-SUM($BH374:BK374)</f>
        <v>0</v>
      </c>
      <c r="BL342" s="169">
        <f>SUM($AF342:AJ342)-SUM($AF374:AJ374)-SUM($C374:G374)-SUM($BH374:BL374)</f>
        <v>0</v>
      </c>
      <c r="BM342" s="169">
        <f>SUM($AF342:AK342)-SUM($AF374:AK374)-SUM($C374:H374)-SUM($BH374:BM374)</f>
        <v>0</v>
      </c>
      <c r="BN342" s="169">
        <f>SUM($AF342:AL342)-SUM($AF374:AL374)-SUM($C374:I374)-SUM($BH374:BN374)</f>
        <v>0</v>
      </c>
      <c r="BO342" s="169">
        <f>SUM($AF342:AM342)-SUM($AF374:AM374)-SUM($C374:J374)-SUM($BH374:BO374)</f>
        <v>0</v>
      </c>
      <c r="BP342" s="169">
        <f>SUM($AF342:AN342)-SUM($AF374:AN374)-SUM($C374:K374)-SUM($BH374:BP374)</f>
        <v>0</v>
      </c>
      <c r="BQ342" s="169">
        <f>SUM($AF342:AO342)-SUM($AF374:AO374)-SUM($C374:L374)-SUM($BH374:BQ374)</f>
        <v>0</v>
      </c>
      <c r="BR342" s="169">
        <f>SUM($AF342:AP342)-SUM($AF374:AP374)-SUM($C374:M374)-SUM($BH374:BR374)</f>
        <v>0</v>
      </c>
      <c r="BS342" s="169">
        <f>SUM($AF342:AQ342)-SUM($AF374:AQ374)-SUM($C374:N374)-SUM($BH374:BS374)</f>
        <v>0</v>
      </c>
      <c r="BT342" s="169">
        <f>SUM($AF342:AR342)-SUM($AF374:AR374)-SUM($C374:O374)-SUM($BH374:BT374)</f>
        <v>0</v>
      </c>
      <c r="BU342" s="169">
        <f>SUM($AF342:AS342)-SUM($AF374:AS374)-SUM($C374:P374)-SUM($BH374:BU374)</f>
        <v>0</v>
      </c>
      <c r="BV342" s="169">
        <f>SUM($AF342:AT342)-SUM($AF374:AT374)-SUM($C374:Q374)-SUM($BH374:BV374)</f>
        <v>0</v>
      </c>
      <c r="BW342" s="169">
        <f>SUM($AF342:AU342)-SUM($AF374:AU374)-SUM($C374:R374)-SUM($BH374:BW374)</f>
        <v>0</v>
      </c>
      <c r="BX342" s="169">
        <f>SUM($AF342:AV342)-SUM($AF374:AV374)-SUM($C374:S374)-SUM($BH374:BX374)</f>
        <v>0</v>
      </c>
      <c r="BY342" s="169">
        <f>SUM($AF342:AW342)-SUM($AF374:AW374)-SUM($C374:T374)-SUM($BH374:BY374)</f>
        <v>0</v>
      </c>
      <c r="BZ342" s="169">
        <f>SUM($AF342:AX342)-SUM($AF374:AX374)-SUM($C374:U374)-SUM($BH374:BZ374)</f>
        <v>0</v>
      </c>
      <c r="CA342" s="169">
        <f>SUM($AF342:AY342)-SUM($AF374:AY374)-SUM($C374:V374)-SUM($BH374:CA374)</f>
        <v>0</v>
      </c>
      <c r="CB342" s="169">
        <f>SUM($AF342:AZ342)-SUM($AF374:AZ374)-SUM($C374:W374)-SUM($BH374:CB374)</f>
        <v>0</v>
      </c>
      <c r="CC342" s="169">
        <f>SUM($AF342:BA342)-SUM($AF374:BA374)-SUM($C374:X374)-SUM($BH374:CC374)</f>
        <v>0</v>
      </c>
      <c r="CD342" s="169">
        <f>SUM($AF342:BB342)-SUM($AF374:BB374)-SUM($C374:Y374)-SUM($BH374:CD374)</f>
        <v>0</v>
      </c>
      <c r="CE342" s="169">
        <f>SUM($AF342:BC342)-SUM($AF374:BC374)-SUM($C374:Z374)-SUM($BH374:CE374)</f>
        <v>0</v>
      </c>
      <c r="CF342" s="169">
        <f>SUM($AF342:BD342)-SUM($AF374:BD374)-SUM($C374:AA374)-SUM($BH374:CF374)</f>
        <v>0</v>
      </c>
      <c r="CG342" s="169">
        <f>SUM($AF342:BE342)-SUM($AF374:BE374)-SUM($C374:AB374)-SUM($BH374:CG374)</f>
        <v>0</v>
      </c>
      <c r="CH342" s="52"/>
      <c r="CI342" s="52"/>
      <c r="CJ342" s="67"/>
      <c r="CK342" s="67"/>
      <c r="CL342" s="67"/>
      <c r="CM342" s="67"/>
      <c r="CN342" s="67"/>
      <c r="CO342" s="67"/>
      <c r="CP342" s="67"/>
      <c r="CQ342" s="67">
        <f>1-J342</f>
        <v>1</v>
      </c>
      <c r="CR342" s="67">
        <f t="shared" si="316"/>
        <v>0.99903463540094894</v>
      </c>
      <c r="CS342" s="67">
        <f t="shared" si="317"/>
        <v>0.99903040294598289</v>
      </c>
      <c r="CT342" s="67">
        <f t="shared" si="318"/>
        <v>0.99902617049101694</v>
      </c>
      <c r="CU342" s="67">
        <f t="shared" si="319"/>
        <v>0.99902193803605099</v>
      </c>
      <c r="CV342" s="67">
        <f t="shared" si="320"/>
        <v>0.99901770558108505</v>
      </c>
      <c r="CW342" s="67">
        <f t="shared" si="321"/>
        <v>0.99901347312611899</v>
      </c>
      <c r="CX342" s="67">
        <f t="shared" si="322"/>
        <v>0.99900924067115304</v>
      </c>
      <c r="CY342" s="67">
        <f t="shared" si="323"/>
        <v>0.9990050082161871</v>
      </c>
      <c r="CZ342" s="67">
        <f t="shared" si="324"/>
        <v>0.99900077576122104</v>
      </c>
      <c r="DA342" s="67">
        <f t="shared" si="325"/>
        <v>0.99756822575508219</v>
      </c>
      <c r="DB342" s="67">
        <f t="shared" si="326"/>
        <v>0.99755796883513415</v>
      </c>
      <c r="DC342" s="67">
        <f t="shared" si="327"/>
        <v>0.9975477119151861</v>
      </c>
      <c r="DD342" s="67">
        <f t="shared" si="328"/>
        <v>0.99753745499523805</v>
      </c>
      <c r="DE342" s="67">
        <f t="shared" si="329"/>
        <v>0.99752719807529011</v>
      </c>
      <c r="DF342" s="67">
        <f t="shared" si="330"/>
        <v>0.99751694115534206</v>
      </c>
      <c r="DG342" s="67">
        <f t="shared" si="331"/>
        <v>0.99750668423539401</v>
      </c>
      <c r="DH342" s="67">
        <f t="shared" si="332"/>
        <v>0.99749642731544597</v>
      </c>
      <c r="DI342" s="67">
        <f t="shared" si="333"/>
        <v>0.99748617039549803</v>
      </c>
      <c r="DL342" s="53"/>
      <c r="DM342" s="188" t="str">
        <f t="shared" si="336"/>
        <v/>
      </c>
      <c r="DN342" s="188" t="str">
        <f t="shared" si="337"/>
        <v/>
      </c>
      <c r="DO342" s="188" t="str">
        <f t="shared" si="338"/>
        <v/>
      </c>
      <c r="DP342" s="188" t="str">
        <f t="shared" si="339"/>
        <v/>
      </c>
      <c r="DQ342" s="188" t="str">
        <f t="shared" si="340"/>
        <v/>
      </c>
      <c r="DR342" s="188" t="str">
        <f t="shared" si="341"/>
        <v/>
      </c>
      <c r="DS342" s="188" t="str">
        <f t="shared" si="342"/>
        <v/>
      </c>
      <c r="DT342" s="188" t="str">
        <f t="shared" si="343"/>
        <v/>
      </c>
      <c r="DU342" s="188" t="str">
        <f t="shared" si="344"/>
        <v/>
      </c>
      <c r="DV342" s="188" t="str">
        <f t="shared" si="345"/>
        <v/>
      </c>
      <c r="DW342" s="188" t="str">
        <f t="shared" si="346"/>
        <v/>
      </c>
      <c r="DX342" s="188" t="str">
        <f t="shared" si="347"/>
        <v/>
      </c>
      <c r="DY342" s="188" t="str">
        <f t="shared" si="348"/>
        <v/>
      </c>
      <c r="DZ342" s="188" t="str">
        <f t="shared" si="349"/>
        <v/>
      </c>
      <c r="EA342" s="188" t="str">
        <f t="shared" si="350"/>
        <v/>
      </c>
      <c r="EB342" s="188" t="str">
        <f t="shared" si="351"/>
        <v/>
      </c>
      <c r="EC342" s="188" t="str">
        <f t="shared" si="352"/>
        <v/>
      </c>
      <c r="ED342" s="188" t="str">
        <f t="shared" si="353"/>
        <v/>
      </c>
      <c r="EE342" s="188" t="str">
        <f t="shared" si="354"/>
        <v/>
      </c>
      <c r="EF342" s="188" t="str">
        <f t="shared" si="355"/>
        <v/>
      </c>
      <c r="EG342" s="188" t="str">
        <f t="shared" si="356"/>
        <v/>
      </c>
      <c r="EH342" s="188" t="str">
        <f t="shared" si="357"/>
        <v/>
      </c>
      <c r="EI342" s="188" t="str">
        <f t="shared" si="358"/>
        <v/>
      </c>
      <c r="EJ342" s="188" t="str">
        <f t="shared" si="359"/>
        <v/>
      </c>
      <c r="EK342" s="188" t="str">
        <f t="shared" si="360"/>
        <v/>
      </c>
    </row>
    <row r="343" spans="1:141" x14ac:dyDescent="0.3">
      <c r="B343" s="1">
        <v>9</v>
      </c>
      <c r="C343" s="155"/>
      <c r="D343" s="155"/>
      <c r="E343" s="155"/>
      <c r="F343" s="155"/>
      <c r="G343" s="155"/>
      <c r="H343" s="155"/>
      <c r="I343" s="155"/>
      <c r="J343" s="155"/>
      <c r="K343" s="155"/>
      <c r="L343" s="155">
        <f t="shared" ref="L343:AB343" si="367">VLOOKUP(K85,CVAInc,$A$4,FALSE)*(1+((VLOOKUP(K85,CVArisk,$A$4,FALSE)-1)*MAX(0,AN117-BaselineBMI)))</f>
        <v>9.653645990510835E-4</v>
      </c>
      <c r="M343" s="155">
        <f t="shared" si="367"/>
        <v>9.6959705401706469E-4</v>
      </c>
      <c r="N343" s="155">
        <f t="shared" si="367"/>
        <v>9.7382950898304555E-4</v>
      </c>
      <c r="O343" s="155">
        <f t="shared" si="367"/>
        <v>9.7806196394902662E-4</v>
      </c>
      <c r="P343" s="155">
        <f t="shared" si="367"/>
        <v>9.8229441891500759E-4</v>
      </c>
      <c r="Q343" s="155">
        <f t="shared" si="367"/>
        <v>9.8652687388098856E-4</v>
      </c>
      <c r="R343" s="155">
        <f t="shared" si="367"/>
        <v>9.9075932884696953E-4</v>
      </c>
      <c r="S343" s="155">
        <f t="shared" si="367"/>
        <v>9.949917838129505E-4</v>
      </c>
      <c r="T343" s="155">
        <f t="shared" si="367"/>
        <v>9.9922423877893169E-4</v>
      </c>
      <c r="U343" s="155">
        <f t="shared" si="367"/>
        <v>2.4317742449178558E-3</v>
      </c>
      <c r="V343" s="155">
        <f t="shared" si="367"/>
        <v>2.442031164865876E-3</v>
      </c>
      <c r="W343" s="155">
        <f t="shared" si="367"/>
        <v>2.4522880848138976E-3</v>
      </c>
      <c r="X343" s="155">
        <f t="shared" si="367"/>
        <v>2.4625450047619179E-3</v>
      </c>
      <c r="Y343" s="155">
        <f t="shared" si="367"/>
        <v>2.4728019247099394E-3</v>
      </c>
      <c r="Z343" s="155">
        <f t="shared" si="367"/>
        <v>2.4830588446579601E-3</v>
      </c>
      <c r="AA343" s="155">
        <f t="shared" si="367"/>
        <v>2.4933157646059812E-3</v>
      </c>
      <c r="AB343" s="155">
        <f t="shared" si="367"/>
        <v>2.5035726845540019E-3</v>
      </c>
      <c r="AC343" s="155"/>
      <c r="AD343" s="155"/>
      <c r="AE343" s="155"/>
      <c r="AF343" s="155"/>
      <c r="AG343" s="174">
        <f>D343*D51*PRODUCT($CJ343:CJ343)</f>
        <v>0</v>
      </c>
      <c r="AH343" s="174">
        <f>E343*E51*PRODUCT($CJ343:CK343)</f>
        <v>0</v>
      </c>
      <c r="AI343" s="174">
        <f>F343*F51*PRODUCT($CJ343:CL343)</f>
        <v>0</v>
      </c>
      <c r="AJ343" s="174">
        <f>G343*G51*PRODUCT($CJ343:CM343)</f>
        <v>0</v>
      </c>
      <c r="AK343" s="174">
        <f>H343*H51*PRODUCT($CJ343:CN343)</f>
        <v>0</v>
      </c>
      <c r="AL343" s="174">
        <f>I343*I51*PRODUCT($CJ343:CO343)</f>
        <v>0</v>
      </c>
      <c r="AM343" s="174">
        <f>J343*J51*PRODUCT($CJ343:CP343)</f>
        <v>0</v>
      </c>
      <c r="AN343" s="174">
        <f>K343*K51*PRODUCT($CJ343:CQ343)</f>
        <v>0</v>
      </c>
      <c r="AO343" s="174">
        <f>L343*L51*PRODUCT($CJ343:CR343)</f>
        <v>0</v>
      </c>
      <c r="AP343" s="174">
        <f>M343*M51*PRODUCT($CJ343:CS343)</f>
        <v>0</v>
      </c>
      <c r="AQ343" s="174">
        <f>N343*N51*PRODUCT($CJ343:CT343)</f>
        <v>0</v>
      </c>
      <c r="AR343" s="174">
        <f>O343*O51*PRODUCT($CJ343:CU343)</f>
        <v>0</v>
      </c>
      <c r="AS343" s="174">
        <f>P343*P51*PRODUCT($CJ343:CV343)</f>
        <v>0</v>
      </c>
      <c r="AT343" s="174">
        <f>Q343*Q51*PRODUCT($CJ343:CW343)</f>
        <v>0</v>
      </c>
      <c r="AU343" s="174">
        <f>R343*R51*PRODUCT($CJ343:CX343)</f>
        <v>0</v>
      </c>
      <c r="AV343" s="174">
        <f>S343*S51*PRODUCT($CJ343:CY343)</f>
        <v>0</v>
      </c>
      <c r="AW343" s="174">
        <f>T343*T51*PRODUCT($CJ343:CZ343)</f>
        <v>0</v>
      </c>
      <c r="AX343" s="174">
        <f>U343*U51*PRODUCT($CJ343:DA343)</f>
        <v>0</v>
      </c>
      <c r="AY343" s="174">
        <f>V343*V51*PRODUCT($CJ343:DB343)</f>
        <v>0</v>
      </c>
      <c r="AZ343" s="174">
        <f>W343*W51*PRODUCT($CJ343:DC343)</f>
        <v>0</v>
      </c>
      <c r="BA343" s="174">
        <f>X343*X51*PRODUCT($CJ343:DD343)</f>
        <v>0</v>
      </c>
      <c r="BB343" s="174">
        <f>Y343*Y51*PRODUCT($CJ343:DE343)</f>
        <v>0</v>
      </c>
      <c r="BC343" s="174">
        <f>Z343*Z51*PRODUCT($CJ343:DF343)</f>
        <v>0</v>
      </c>
      <c r="BD343" s="174">
        <f>AA343*AA51*PRODUCT($CJ343:DG343)</f>
        <v>0</v>
      </c>
      <c r="BE343" s="174">
        <f>AB343*AB51*PRODUCT($CJ343:DH343)</f>
        <v>0</v>
      </c>
      <c r="BF343" s="93"/>
      <c r="BG343" s="93"/>
      <c r="BH343" s="93"/>
      <c r="BI343" s="169">
        <f>SUM($AF343:AG343)-SUM($AF375:AG375)-SUM($C375:D375)-SUM($BH375:BI375)</f>
        <v>0</v>
      </c>
      <c r="BJ343" s="169">
        <f>SUM($AF343:AH343)-SUM($AF375:AH375)-SUM($C375:E375)-SUM($BH375:BJ375)</f>
        <v>0</v>
      </c>
      <c r="BK343" s="169">
        <f>SUM($AF343:AI343)-SUM($AF375:AI375)-SUM($C375:F375)-SUM($BH375:BK375)</f>
        <v>0</v>
      </c>
      <c r="BL343" s="169">
        <f>SUM($AF343:AJ343)-SUM($AF375:AJ375)-SUM($C375:G375)-SUM($BH375:BL375)</f>
        <v>0</v>
      </c>
      <c r="BM343" s="169">
        <f>SUM($AF343:AK343)-SUM($AF375:AK375)-SUM($C375:H375)-SUM($BH375:BM375)</f>
        <v>0</v>
      </c>
      <c r="BN343" s="169">
        <f>SUM($AF343:AL343)-SUM($AF375:AL375)-SUM($C375:I375)-SUM($BH375:BN375)</f>
        <v>0</v>
      </c>
      <c r="BO343" s="169">
        <f>SUM($AF343:AM343)-SUM($AF375:AM375)-SUM($C375:J375)-SUM($BH375:BO375)</f>
        <v>0</v>
      </c>
      <c r="BP343" s="169">
        <f>SUM($AF343:AN343)-SUM($AF375:AN375)-SUM($C375:K375)-SUM($BH375:BP375)</f>
        <v>0</v>
      </c>
      <c r="BQ343" s="169">
        <f>SUM($AF343:AO343)-SUM($AF375:AO375)-SUM($C375:L375)-SUM($BH375:BQ375)</f>
        <v>0</v>
      </c>
      <c r="BR343" s="169">
        <f>SUM($AF343:AP343)-SUM($AF375:AP375)-SUM($C375:M375)-SUM($BH375:BR375)</f>
        <v>0</v>
      </c>
      <c r="BS343" s="169">
        <f>SUM($AF343:AQ343)-SUM($AF375:AQ375)-SUM($C375:N375)-SUM($BH375:BS375)</f>
        <v>0</v>
      </c>
      <c r="BT343" s="169">
        <f>SUM($AF343:AR343)-SUM($AF375:AR375)-SUM($C375:O375)-SUM($BH375:BT375)</f>
        <v>0</v>
      </c>
      <c r="BU343" s="169">
        <f>SUM($AF343:AS343)-SUM($AF375:AS375)-SUM($C375:P375)-SUM($BH375:BU375)</f>
        <v>0</v>
      </c>
      <c r="BV343" s="169">
        <f>SUM($AF343:AT343)-SUM($AF375:AT375)-SUM($C375:Q375)-SUM($BH375:BV375)</f>
        <v>0</v>
      </c>
      <c r="BW343" s="169">
        <f>SUM($AF343:AU343)-SUM($AF375:AU375)-SUM($C375:R375)-SUM($BH375:BW375)</f>
        <v>0</v>
      </c>
      <c r="BX343" s="169">
        <f>SUM($AF343:AV343)-SUM($AF375:AV375)-SUM($C375:S375)-SUM($BH375:BX375)</f>
        <v>0</v>
      </c>
      <c r="BY343" s="169">
        <f>SUM($AF343:AW343)-SUM($AF375:AW375)-SUM($C375:T375)-SUM($BH375:BY375)</f>
        <v>0</v>
      </c>
      <c r="BZ343" s="169">
        <f>SUM($AF343:AX343)-SUM($AF375:AX375)-SUM($C375:U375)-SUM($BH375:BZ375)</f>
        <v>0</v>
      </c>
      <c r="CA343" s="169">
        <f>SUM($AF343:AY343)-SUM($AF375:AY375)-SUM($C375:V375)-SUM($BH375:CA375)</f>
        <v>0</v>
      </c>
      <c r="CB343" s="169">
        <f>SUM($AF343:AZ343)-SUM($AF375:AZ375)-SUM($C375:W375)-SUM($BH375:CB375)</f>
        <v>0</v>
      </c>
      <c r="CC343" s="169">
        <f>SUM($AF343:BA343)-SUM($AF375:BA375)-SUM($C375:X375)-SUM($BH375:CC375)</f>
        <v>0</v>
      </c>
      <c r="CD343" s="169">
        <f>SUM($AF343:BB343)-SUM($AF375:BB375)-SUM($C375:Y375)-SUM($BH375:CD375)</f>
        <v>0</v>
      </c>
      <c r="CE343" s="169">
        <f>SUM($AF343:BC343)-SUM($AF375:BC375)-SUM($C375:Z375)-SUM($BH375:CE375)</f>
        <v>0</v>
      </c>
      <c r="CF343" s="169">
        <f>SUM($AF343:BD343)-SUM($AF375:BD375)-SUM($C375:AA375)-SUM($BH375:CF375)</f>
        <v>0</v>
      </c>
      <c r="CG343" s="169">
        <f>SUM($AF343:BE343)-SUM($AF375:BE375)-SUM($C375:AB375)-SUM($BH375:CG375)</f>
        <v>0</v>
      </c>
      <c r="CH343" s="52"/>
      <c r="CI343" s="52"/>
      <c r="CJ343" s="67"/>
      <c r="CK343" s="67"/>
      <c r="CL343" s="67"/>
      <c r="CM343" s="67"/>
      <c r="CN343" s="67"/>
      <c r="CO343" s="67"/>
      <c r="CP343" s="67"/>
      <c r="CQ343" s="67"/>
      <c r="CR343" s="67">
        <f>1-K343</f>
        <v>1</v>
      </c>
      <c r="CS343" s="67">
        <f t="shared" si="317"/>
        <v>0.99903463540094894</v>
      </c>
      <c r="CT343" s="67">
        <f t="shared" si="318"/>
        <v>0.99903040294598289</v>
      </c>
      <c r="CU343" s="67">
        <f t="shared" si="319"/>
        <v>0.99902617049101694</v>
      </c>
      <c r="CV343" s="67">
        <f t="shared" si="320"/>
        <v>0.99902193803605099</v>
      </c>
      <c r="CW343" s="67">
        <f t="shared" si="321"/>
        <v>0.99901770558108505</v>
      </c>
      <c r="CX343" s="67">
        <f t="shared" si="322"/>
        <v>0.99901347312611899</v>
      </c>
      <c r="CY343" s="67">
        <f t="shared" si="323"/>
        <v>0.99900924067115304</v>
      </c>
      <c r="CZ343" s="67">
        <f t="shared" si="324"/>
        <v>0.9990050082161871</v>
      </c>
      <c r="DA343" s="67">
        <f t="shared" si="325"/>
        <v>0.99900077576122104</v>
      </c>
      <c r="DB343" s="67">
        <f t="shared" si="326"/>
        <v>0.99756822575508219</v>
      </c>
      <c r="DC343" s="67">
        <f t="shared" si="327"/>
        <v>0.99755796883513415</v>
      </c>
      <c r="DD343" s="67">
        <f t="shared" si="328"/>
        <v>0.9975477119151861</v>
      </c>
      <c r="DE343" s="67">
        <f t="shared" si="329"/>
        <v>0.99753745499523805</v>
      </c>
      <c r="DF343" s="67">
        <f t="shared" si="330"/>
        <v>0.99752719807529011</v>
      </c>
      <c r="DG343" s="67">
        <f t="shared" si="331"/>
        <v>0.99751694115534206</v>
      </c>
      <c r="DH343" s="67">
        <f t="shared" si="332"/>
        <v>0.99750668423539401</v>
      </c>
      <c r="DI343" s="67">
        <f t="shared" si="333"/>
        <v>0.99749642731544597</v>
      </c>
      <c r="DL343" s="53"/>
      <c r="DM343" s="188" t="str">
        <f t="shared" si="336"/>
        <v/>
      </c>
      <c r="DN343" s="188" t="str">
        <f t="shared" si="337"/>
        <v/>
      </c>
      <c r="DO343" s="188" t="str">
        <f t="shared" si="338"/>
        <v/>
      </c>
      <c r="DP343" s="188" t="str">
        <f t="shared" si="339"/>
        <v/>
      </c>
      <c r="DQ343" s="188" t="str">
        <f t="shared" si="340"/>
        <v/>
      </c>
      <c r="DR343" s="188" t="str">
        <f t="shared" si="341"/>
        <v/>
      </c>
      <c r="DS343" s="188" t="str">
        <f t="shared" si="342"/>
        <v/>
      </c>
      <c r="DT343" s="188" t="str">
        <f t="shared" si="343"/>
        <v/>
      </c>
      <c r="DU343" s="188" t="str">
        <f t="shared" si="344"/>
        <v/>
      </c>
      <c r="DV343" s="188" t="str">
        <f t="shared" si="345"/>
        <v/>
      </c>
      <c r="DW343" s="188" t="str">
        <f t="shared" si="346"/>
        <v/>
      </c>
      <c r="DX343" s="188" t="str">
        <f t="shared" si="347"/>
        <v/>
      </c>
      <c r="DY343" s="188" t="str">
        <f t="shared" si="348"/>
        <v/>
      </c>
      <c r="DZ343" s="188" t="str">
        <f t="shared" si="349"/>
        <v/>
      </c>
      <c r="EA343" s="188" t="str">
        <f t="shared" si="350"/>
        <v/>
      </c>
      <c r="EB343" s="188" t="str">
        <f t="shared" si="351"/>
        <v/>
      </c>
      <c r="EC343" s="188" t="str">
        <f t="shared" si="352"/>
        <v/>
      </c>
      <c r="ED343" s="188" t="str">
        <f t="shared" si="353"/>
        <v/>
      </c>
      <c r="EE343" s="188" t="str">
        <f t="shared" si="354"/>
        <v/>
      </c>
      <c r="EF343" s="188" t="str">
        <f t="shared" si="355"/>
        <v/>
      </c>
      <c r="EG343" s="188" t="str">
        <f t="shared" si="356"/>
        <v/>
      </c>
      <c r="EH343" s="188" t="str">
        <f t="shared" si="357"/>
        <v/>
      </c>
      <c r="EI343" s="188" t="str">
        <f t="shared" si="358"/>
        <v/>
      </c>
      <c r="EJ343" s="188" t="str">
        <f t="shared" si="359"/>
        <v/>
      </c>
      <c r="EK343" s="188" t="str">
        <f t="shared" si="360"/>
        <v/>
      </c>
    </row>
    <row r="344" spans="1:141" x14ac:dyDescent="0.3">
      <c r="B344" s="1">
        <v>10</v>
      </c>
      <c r="C344" s="155"/>
      <c r="D344" s="155"/>
      <c r="E344" s="155"/>
      <c r="F344" s="155"/>
      <c r="G344" s="155"/>
      <c r="H344" s="155"/>
      <c r="I344" s="155"/>
      <c r="J344" s="155"/>
      <c r="K344" s="155"/>
      <c r="L344" s="155"/>
      <c r="M344" s="155">
        <f t="shared" ref="M344:AB344" si="368">VLOOKUP(L86,CVAInc,$A$4,FALSE)*(1+((VLOOKUP(L86,CVArisk,$A$4,FALSE)-1)*MAX(0,AO118-BaselineBMI)))</f>
        <v>9.653645990510835E-4</v>
      </c>
      <c r="N344" s="155">
        <f t="shared" si="368"/>
        <v>9.6959705401706469E-4</v>
      </c>
      <c r="O344" s="155">
        <f t="shared" si="368"/>
        <v>9.7382950898304555E-4</v>
      </c>
      <c r="P344" s="155">
        <f t="shared" si="368"/>
        <v>9.7806196394902662E-4</v>
      </c>
      <c r="Q344" s="155">
        <f t="shared" si="368"/>
        <v>9.8229441891500759E-4</v>
      </c>
      <c r="R344" s="155">
        <f t="shared" si="368"/>
        <v>9.8652687388098856E-4</v>
      </c>
      <c r="S344" s="155">
        <f t="shared" si="368"/>
        <v>9.9075932884696953E-4</v>
      </c>
      <c r="T344" s="155">
        <f t="shared" si="368"/>
        <v>9.949917838129505E-4</v>
      </c>
      <c r="U344" s="155">
        <f t="shared" si="368"/>
        <v>9.9922423877893169E-4</v>
      </c>
      <c r="V344" s="155">
        <f t="shared" si="368"/>
        <v>2.4317742449178558E-3</v>
      </c>
      <c r="W344" s="155">
        <f t="shared" si="368"/>
        <v>2.442031164865876E-3</v>
      </c>
      <c r="X344" s="155">
        <f t="shared" si="368"/>
        <v>2.4522880848138976E-3</v>
      </c>
      <c r="Y344" s="155">
        <f t="shared" si="368"/>
        <v>2.4625450047619179E-3</v>
      </c>
      <c r="Z344" s="155">
        <f t="shared" si="368"/>
        <v>2.4728019247099394E-3</v>
      </c>
      <c r="AA344" s="155">
        <f t="shared" si="368"/>
        <v>2.4830588446579601E-3</v>
      </c>
      <c r="AB344" s="155">
        <f t="shared" si="368"/>
        <v>2.4933157646059812E-3</v>
      </c>
      <c r="AC344" s="155"/>
      <c r="AD344" s="155"/>
      <c r="AE344" s="155"/>
      <c r="AF344" s="67"/>
      <c r="AG344" s="174">
        <f>D344*D52*PRODUCT($CJ344:CJ344)</f>
        <v>0</v>
      </c>
      <c r="AH344" s="174">
        <f>E344*E52*PRODUCT($CJ344:CK344)</f>
        <v>0</v>
      </c>
      <c r="AI344" s="174">
        <f>F344*F52*PRODUCT($CJ344:CL344)</f>
        <v>0</v>
      </c>
      <c r="AJ344" s="174">
        <f>G344*G52*PRODUCT($CJ344:CM344)</f>
        <v>0</v>
      </c>
      <c r="AK344" s="174">
        <f>H344*H52*PRODUCT($CJ344:CN344)</f>
        <v>0</v>
      </c>
      <c r="AL344" s="174">
        <f>I344*I52*PRODUCT($CJ344:CO344)</f>
        <v>0</v>
      </c>
      <c r="AM344" s="174">
        <f>J344*J52*PRODUCT($CJ344:CP344)</f>
        <v>0</v>
      </c>
      <c r="AN344" s="174">
        <f>K344*K52*PRODUCT($CJ344:CQ344)</f>
        <v>0</v>
      </c>
      <c r="AO344" s="174">
        <f>L344*L52*PRODUCT($CJ344:CR344)</f>
        <v>0</v>
      </c>
      <c r="AP344" s="174">
        <f>M344*M52*PRODUCT($CJ344:CS344)</f>
        <v>0</v>
      </c>
      <c r="AQ344" s="174">
        <f>N344*N52*PRODUCT($CJ344:CT344)</f>
        <v>0</v>
      </c>
      <c r="AR344" s="174">
        <f>O344*O52*PRODUCT($CJ344:CU344)</f>
        <v>0</v>
      </c>
      <c r="AS344" s="174">
        <f>P344*P52*PRODUCT($CJ344:CV344)</f>
        <v>0</v>
      </c>
      <c r="AT344" s="174">
        <f>Q344*Q52*PRODUCT($CJ344:CW344)</f>
        <v>0</v>
      </c>
      <c r="AU344" s="174">
        <f>R344*R52*PRODUCT($CJ344:CX344)</f>
        <v>0</v>
      </c>
      <c r="AV344" s="174">
        <f>S344*S52*PRODUCT($CJ344:CY344)</f>
        <v>0</v>
      </c>
      <c r="AW344" s="174">
        <f>T344*T52*PRODUCT($CJ344:CZ344)</f>
        <v>0</v>
      </c>
      <c r="AX344" s="174">
        <f>U344*U52*PRODUCT($CJ344:DA344)</f>
        <v>0</v>
      </c>
      <c r="AY344" s="174">
        <f>V344*V52*PRODUCT($CJ344:DB344)</f>
        <v>0</v>
      </c>
      <c r="AZ344" s="174">
        <f>W344*W52*PRODUCT($CJ344:DC344)</f>
        <v>0</v>
      </c>
      <c r="BA344" s="174">
        <f>X344*X52*PRODUCT($CJ344:DD344)</f>
        <v>0</v>
      </c>
      <c r="BB344" s="174">
        <f>Y344*Y52*PRODUCT($CJ344:DE344)</f>
        <v>0</v>
      </c>
      <c r="BC344" s="174">
        <f>Z344*Z52*PRODUCT($CJ344:DF344)</f>
        <v>0</v>
      </c>
      <c r="BD344" s="174">
        <f>AA344*AA52*PRODUCT($CJ344:DG344)</f>
        <v>0</v>
      </c>
      <c r="BE344" s="174">
        <f>AB344*AB52*PRODUCT($CJ344:DH344)</f>
        <v>0</v>
      </c>
      <c r="BF344" s="93"/>
      <c r="BG344" s="93"/>
      <c r="BH344" s="93"/>
      <c r="BI344" s="169">
        <f>SUM($AF344:AG344)-SUM($AF376:AG376)-SUM($C376:D376)-SUM($BH376:BI376)</f>
        <v>0</v>
      </c>
      <c r="BJ344" s="169">
        <f>SUM($AF344:AH344)-SUM($AF376:AH376)-SUM($C376:E376)-SUM($BH376:BJ376)</f>
        <v>0</v>
      </c>
      <c r="BK344" s="169">
        <f>SUM($AF344:AI344)-SUM($AF376:AI376)-SUM($C376:F376)-SUM($BH376:BK376)</f>
        <v>0</v>
      </c>
      <c r="BL344" s="169">
        <f>SUM($AF344:AJ344)-SUM($AF376:AJ376)-SUM($C376:G376)-SUM($BH376:BL376)</f>
        <v>0</v>
      </c>
      <c r="BM344" s="169">
        <f>SUM($AF344:AK344)-SUM($AF376:AK376)-SUM($C376:H376)-SUM($BH376:BM376)</f>
        <v>0</v>
      </c>
      <c r="BN344" s="169">
        <f>SUM($AF344:AL344)-SUM($AF376:AL376)-SUM($C376:I376)-SUM($BH376:BN376)</f>
        <v>0</v>
      </c>
      <c r="BO344" s="169">
        <f>SUM($AF344:AM344)-SUM($AF376:AM376)-SUM($C376:J376)-SUM($BH376:BO376)</f>
        <v>0</v>
      </c>
      <c r="BP344" s="169">
        <f>SUM($AF344:AN344)-SUM($AF376:AN376)-SUM($C376:K376)-SUM($BH376:BP376)</f>
        <v>0</v>
      </c>
      <c r="BQ344" s="169">
        <f>SUM($AF344:AO344)-SUM($AF376:AO376)-SUM($C376:L376)-SUM($BH376:BQ376)</f>
        <v>0</v>
      </c>
      <c r="BR344" s="169">
        <f>SUM($AF344:AP344)-SUM($AF376:AP376)-SUM($C376:M376)-SUM($BH376:BR376)</f>
        <v>0</v>
      </c>
      <c r="BS344" s="169">
        <f>SUM($AF344:AQ344)-SUM($AF376:AQ376)-SUM($C376:N376)-SUM($BH376:BS376)</f>
        <v>0</v>
      </c>
      <c r="BT344" s="169">
        <f>SUM($AF344:AR344)-SUM($AF376:AR376)-SUM($C376:O376)-SUM($BH376:BT376)</f>
        <v>0</v>
      </c>
      <c r="BU344" s="169">
        <f>SUM($AF344:AS344)-SUM($AF376:AS376)-SUM($C376:P376)-SUM($BH376:BU376)</f>
        <v>0</v>
      </c>
      <c r="BV344" s="169">
        <f>SUM($AF344:AT344)-SUM($AF376:AT376)-SUM($C376:Q376)-SUM($BH376:BV376)</f>
        <v>0</v>
      </c>
      <c r="BW344" s="169">
        <f>SUM($AF344:AU344)-SUM($AF376:AU376)-SUM($C376:R376)-SUM($BH376:BW376)</f>
        <v>0</v>
      </c>
      <c r="BX344" s="169">
        <f>SUM($AF344:AV344)-SUM($AF376:AV376)-SUM($C376:S376)-SUM($BH376:BX376)</f>
        <v>0</v>
      </c>
      <c r="BY344" s="169">
        <f>SUM($AF344:AW344)-SUM($AF376:AW376)-SUM($C376:T376)-SUM($BH376:BY376)</f>
        <v>0</v>
      </c>
      <c r="BZ344" s="169">
        <f>SUM($AF344:AX344)-SUM($AF376:AX376)-SUM($C376:U376)-SUM($BH376:BZ376)</f>
        <v>0</v>
      </c>
      <c r="CA344" s="169">
        <f>SUM($AF344:AY344)-SUM($AF376:AY376)-SUM($C376:V376)-SUM($BH376:CA376)</f>
        <v>0</v>
      </c>
      <c r="CB344" s="169">
        <f>SUM($AF344:AZ344)-SUM($AF376:AZ376)-SUM($C376:W376)-SUM($BH376:CB376)</f>
        <v>0</v>
      </c>
      <c r="CC344" s="169">
        <f>SUM($AF344:BA344)-SUM($AF376:BA376)-SUM($C376:X376)-SUM($BH376:CC376)</f>
        <v>0</v>
      </c>
      <c r="CD344" s="169">
        <f>SUM($AF344:BB344)-SUM($AF376:BB376)-SUM($C376:Y376)-SUM($BH376:CD376)</f>
        <v>0</v>
      </c>
      <c r="CE344" s="169">
        <f>SUM($AF344:BC344)-SUM($AF376:BC376)-SUM($C376:Z376)-SUM($BH376:CE376)</f>
        <v>0</v>
      </c>
      <c r="CF344" s="169">
        <f>SUM($AF344:BD344)-SUM($AF376:BD376)-SUM($C376:AA376)-SUM($BH376:CF376)</f>
        <v>0</v>
      </c>
      <c r="CG344" s="169">
        <f>SUM($AF344:BE344)-SUM($AF376:BE376)-SUM($C376:AB376)-SUM($BH376:CG376)</f>
        <v>0</v>
      </c>
      <c r="CH344" s="52"/>
      <c r="CI344" s="52"/>
      <c r="CJ344" s="67"/>
      <c r="CK344" s="67"/>
      <c r="CL344" s="67"/>
      <c r="CM344" s="67"/>
      <c r="CN344" s="67"/>
      <c r="CO344" s="67"/>
      <c r="CP344" s="67"/>
      <c r="CQ344" s="67"/>
      <c r="CR344" s="67"/>
      <c r="CS344" s="67">
        <f>1-L344</f>
        <v>1</v>
      </c>
      <c r="CT344" s="67">
        <f t="shared" si="318"/>
        <v>0.99903463540094894</v>
      </c>
      <c r="CU344" s="67">
        <f t="shared" si="319"/>
        <v>0.99903040294598289</v>
      </c>
      <c r="CV344" s="67">
        <f t="shared" si="320"/>
        <v>0.99902617049101694</v>
      </c>
      <c r="CW344" s="67">
        <f t="shared" si="321"/>
        <v>0.99902193803605099</v>
      </c>
      <c r="CX344" s="67">
        <f t="shared" si="322"/>
        <v>0.99901770558108505</v>
      </c>
      <c r="CY344" s="67">
        <f t="shared" si="323"/>
        <v>0.99901347312611899</v>
      </c>
      <c r="CZ344" s="67">
        <f t="shared" si="324"/>
        <v>0.99900924067115304</v>
      </c>
      <c r="DA344" s="67">
        <f t="shared" si="325"/>
        <v>0.9990050082161871</v>
      </c>
      <c r="DB344" s="67">
        <f t="shared" si="326"/>
        <v>0.99900077576122104</v>
      </c>
      <c r="DC344" s="67">
        <f t="shared" si="327"/>
        <v>0.99756822575508219</v>
      </c>
      <c r="DD344" s="67">
        <f t="shared" si="328"/>
        <v>0.99755796883513415</v>
      </c>
      <c r="DE344" s="67">
        <f t="shared" si="329"/>
        <v>0.9975477119151861</v>
      </c>
      <c r="DF344" s="67">
        <f t="shared" si="330"/>
        <v>0.99753745499523805</v>
      </c>
      <c r="DG344" s="67">
        <f t="shared" si="331"/>
        <v>0.99752719807529011</v>
      </c>
      <c r="DH344" s="67">
        <f t="shared" si="332"/>
        <v>0.99751694115534206</v>
      </c>
      <c r="DI344" s="67">
        <f t="shared" si="333"/>
        <v>0.99750668423539401</v>
      </c>
      <c r="DL344" s="53"/>
      <c r="DM344" s="188" t="str">
        <f t="shared" si="336"/>
        <v/>
      </c>
      <c r="DN344" s="188" t="str">
        <f t="shared" si="337"/>
        <v/>
      </c>
      <c r="DO344" s="188" t="str">
        <f t="shared" si="338"/>
        <v/>
      </c>
      <c r="DP344" s="188" t="str">
        <f t="shared" si="339"/>
        <v/>
      </c>
      <c r="DQ344" s="188" t="str">
        <f t="shared" si="340"/>
        <v/>
      </c>
      <c r="DR344" s="188" t="str">
        <f t="shared" si="341"/>
        <v/>
      </c>
      <c r="DS344" s="188" t="str">
        <f t="shared" si="342"/>
        <v/>
      </c>
      <c r="DT344" s="188" t="str">
        <f t="shared" si="343"/>
        <v/>
      </c>
      <c r="DU344" s="188" t="str">
        <f t="shared" si="344"/>
        <v/>
      </c>
      <c r="DV344" s="188" t="str">
        <f t="shared" si="345"/>
        <v/>
      </c>
      <c r="DW344" s="188" t="str">
        <f t="shared" si="346"/>
        <v/>
      </c>
      <c r="DX344" s="188" t="str">
        <f t="shared" si="347"/>
        <v/>
      </c>
      <c r="DY344" s="188" t="str">
        <f t="shared" si="348"/>
        <v/>
      </c>
      <c r="DZ344" s="188" t="str">
        <f t="shared" si="349"/>
        <v/>
      </c>
      <c r="EA344" s="188" t="str">
        <f t="shared" si="350"/>
        <v/>
      </c>
      <c r="EB344" s="188" t="str">
        <f t="shared" si="351"/>
        <v/>
      </c>
      <c r="EC344" s="188" t="str">
        <f t="shared" si="352"/>
        <v/>
      </c>
      <c r="ED344" s="188" t="str">
        <f t="shared" si="353"/>
        <v/>
      </c>
      <c r="EE344" s="188" t="str">
        <f t="shared" si="354"/>
        <v/>
      </c>
      <c r="EF344" s="188" t="str">
        <f t="shared" si="355"/>
        <v/>
      </c>
      <c r="EG344" s="188" t="str">
        <f t="shared" si="356"/>
        <v/>
      </c>
      <c r="EH344" s="188" t="str">
        <f t="shared" si="357"/>
        <v/>
      </c>
      <c r="EI344" s="188" t="str">
        <f t="shared" si="358"/>
        <v/>
      </c>
      <c r="EJ344" s="188" t="str">
        <f t="shared" si="359"/>
        <v/>
      </c>
      <c r="EK344" s="188" t="str">
        <f t="shared" si="360"/>
        <v/>
      </c>
    </row>
    <row r="345" spans="1:141" x14ac:dyDescent="0.3">
      <c r="B345" s="1">
        <v>11</v>
      </c>
      <c r="C345" s="155"/>
      <c r="D345" s="155"/>
      <c r="E345" s="155"/>
      <c r="F345" s="155"/>
      <c r="G345" s="155"/>
      <c r="H345" s="155"/>
      <c r="I345" s="155"/>
      <c r="J345" s="155"/>
      <c r="K345" s="155"/>
      <c r="L345" s="155"/>
      <c r="M345" s="155"/>
      <c r="N345" s="155">
        <f t="shared" ref="N345:AB345" si="369">VLOOKUP(M87,CVAInc,$A$4,FALSE)*(1+((VLOOKUP(M87,CVArisk,$A$4,FALSE)-1)*MAX(0,AP119-BaselineBMI)))</f>
        <v>9.653645990510835E-4</v>
      </c>
      <c r="O345" s="155">
        <f t="shared" si="369"/>
        <v>9.6959705401706469E-4</v>
      </c>
      <c r="P345" s="155">
        <f t="shared" si="369"/>
        <v>9.7382950898304555E-4</v>
      </c>
      <c r="Q345" s="155">
        <f t="shared" si="369"/>
        <v>9.7806196394902662E-4</v>
      </c>
      <c r="R345" s="155">
        <f t="shared" si="369"/>
        <v>9.8229441891500759E-4</v>
      </c>
      <c r="S345" s="155">
        <f t="shared" si="369"/>
        <v>9.8652687388098856E-4</v>
      </c>
      <c r="T345" s="155">
        <f t="shared" si="369"/>
        <v>9.9075932884696953E-4</v>
      </c>
      <c r="U345" s="155">
        <f t="shared" si="369"/>
        <v>9.949917838129505E-4</v>
      </c>
      <c r="V345" s="155">
        <f t="shared" si="369"/>
        <v>9.9922423877893169E-4</v>
      </c>
      <c r="W345" s="155">
        <f t="shared" si="369"/>
        <v>2.4317742449178558E-3</v>
      </c>
      <c r="X345" s="155">
        <f t="shared" si="369"/>
        <v>2.442031164865876E-3</v>
      </c>
      <c r="Y345" s="155">
        <f t="shared" si="369"/>
        <v>2.4522880848138976E-3</v>
      </c>
      <c r="Z345" s="155">
        <f t="shared" si="369"/>
        <v>2.4625450047619179E-3</v>
      </c>
      <c r="AA345" s="155">
        <f t="shared" si="369"/>
        <v>2.4728019247099394E-3</v>
      </c>
      <c r="AB345" s="155">
        <f t="shared" si="369"/>
        <v>2.4830588446579601E-3</v>
      </c>
      <c r="AC345" s="155"/>
      <c r="AD345" s="155"/>
      <c r="AE345" s="155"/>
      <c r="AF345" s="155"/>
      <c r="AG345" s="174">
        <f>D345*D53*PRODUCT($CJ345:CJ345)</f>
        <v>0</v>
      </c>
      <c r="AH345" s="174">
        <f>E345*E53*PRODUCT($CJ345:CK345)</f>
        <v>0</v>
      </c>
      <c r="AI345" s="174">
        <f>F345*F53*PRODUCT($CJ345:CL345)</f>
        <v>0</v>
      </c>
      <c r="AJ345" s="174">
        <f>G345*G53*PRODUCT($CJ345:CM345)</f>
        <v>0</v>
      </c>
      <c r="AK345" s="174">
        <f>H345*H53*PRODUCT($CJ345:CN345)</f>
        <v>0</v>
      </c>
      <c r="AL345" s="174">
        <f>I345*I53*PRODUCT($CJ345:CO345)</f>
        <v>0</v>
      </c>
      <c r="AM345" s="174">
        <f>J345*J53*PRODUCT($CJ345:CP345)</f>
        <v>0</v>
      </c>
      <c r="AN345" s="174">
        <f>K345*K53*PRODUCT($CJ345:CQ345)</f>
        <v>0</v>
      </c>
      <c r="AO345" s="174">
        <f>L345*L53*PRODUCT($CJ345:CR345)</f>
        <v>0</v>
      </c>
      <c r="AP345" s="174">
        <f>M345*M53*PRODUCT($CJ345:CS345)</f>
        <v>0</v>
      </c>
      <c r="AQ345" s="174">
        <f>N345*N53*PRODUCT($CJ345:CT345)</f>
        <v>0</v>
      </c>
      <c r="AR345" s="174">
        <f>O345*O53*PRODUCT($CJ345:CU345)</f>
        <v>0</v>
      </c>
      <c r="AS345" s="174">
        <f>P345*P53*PRODUCT($CJ345:CV345)</f>
        <v>0</v>
      </c>
      <c r="AT345" s="174">
        <f>Q345*Q53*PRODUCT($CJ345:CW345)</f>
        <v>0</v>
      </c>
      <c r="AU345" s="174">
        <f>R345*R53*PRODUCT($CJ345:CX345)</f>
        <v>0</v>
      </c>
      <c r="AV345" s="174">
        <f>S345*S53*PRODUCT($CJ345:CY345)</f>
        <v>0</v>
      </c>
      <c r="AW345" s="174">
        <f>T345*T53*PRODUCT($CJ345:CZ345)</f>
        <v>0</v>
      </c>
      <c r="AX345" s="174">
        <f>U345*U53*PRODUCT($CJ345:DA345)</f>
        <v>0</v>
      </c>
      <c r="AY345" s="174">
        <f>V345*V53*PRODUCT($CJ345:DB345)</f>
        <v>0</v>
      </c>
      <c r="AZ345" s="174">
        <f>W345*W53*PRODUCT($CJ345:DC345)</f>
        <v>0</v>
      </c>
      <c r="BA345" s="174">
        <f>X345*X53*PRODUCT($CJ345:DD345)</f>
        <v>0</v>
      </c>
      <c r="BB345" s="174">
        <f>Y345*Y53*PRODUCT($CJ345:DE345)</f>
        <v>0</v>
      </c>
      <c r="BC345" s="174">
        <f>Z345*Z53*PRODUCT($CJ345:DF345)</f>
        <v>0</v>
      </c>
      <c r="BD345" s="174">
        <f>AA345*AA53*PRODUCT($CJ345:DG345)</f>
        <v>0</v>
      </c>
      <c r="BE345" s="174">
        <f>AB345*AB53*PRODUCT($CJ345:DH345)</f>
        <v>0</v>
      </c>
      <c r="BF345" s="93"/>
      <c r="BG345" s="93"/>
      <c r="BH345" s="93"/>
      <c r="BI345" s="169">
        <f>SUM($AF345:AG345)-SUM($AF377:AG377)-SUM($C377:D377)-SUM($BH377:BI377)</f>
        <v>0</v>
      </c>
      <c r="BJ345" s="169">
        <f>SUM($AF345:AH345)-SUM($AF377:AH377)-SUM($C377:E377)-SUM($BH377:BJ377)</f>
        <v>0</v>
      </c>
      <c r="BK345" s="169">
        <f>SUM($AF345:AI345)-SUM($AF377:AI377)-SUM($C377:F377)-SUM($BH377:BK377)</f>
        <v>0</v>
      </c>
      <c r="BL345" s="169">
        <f>SUM($AF345:AJ345)-SUM($AF377:AJ377)-SUM($C377:G377)-SUM($BH377:BL377)</f>
        <v>0</v>
      </c>
      <c r="BM345" s="169">
        <f>SUM($AF345:AK345)-SUM($AF377:AK377)-SUM($C377:H377)-SUM($BH377:BM377)</f>
        <v>0</v>
      </c>
      <c r="BN345" s="169">
        <f>SUM($AF345:AL345)-SUM($AF377:AL377)-SUM($C377:I377)-SUM($BH377:BN377)</f>
        <v>0</v>
      </c>
      <c r="BO345" s="169">
        <f>SUM($AF345:AM345)-SUM($AF377:AM377)-SUM($C377:J377)-SUM($BH377:BO377)</f>
        <v>0</v>
      </c>
      <c r="BP345" s="169">
        <f>SUM($AF345:AN345)-SUM($AF377:AN377)-SUM($C377:K377)-SUM($BH377:BP377)</f>
        <v>0</v>
      </c>
      <c r="BQ345" s="169">
        <f>SUM($AF345:AO345)-SUM($AF377:AO377)-SUM($C377:L377)-SUM($BH377:BQ377)</f>
        <v>0</v>
      </c>
      <c r="BR345" s="169">
        <f>SUM($AF345:AP345)-SUM($AF377:AP377)-SUM($C377:M377)-SUM($BH377:BR377)</f>
        <v>0</v>
      </c>
      <c r="BS345" s="169">
        <f>SUM($AF345:AQ345)-SUM($AF377:AQ377)-SUM($C377:N377)-SUM($BH377:BS377)</f>
        <v>0</v>
      </c>
      <c r="BT345" s="169">
        <f>SUM($AF345:AR345)-SUM($AF377:AR377)-SUM($C377:O377)-SUM($BH377:BT377)</f>
        <v>0</v>
      </c>
      <c r="BU345" s="169">
        <f>SUM($AF345:AS345)-SUM($AF377:AS377)-SUM($C377:P377)-SUM($BH377:BU377)</f>
        <v>0</v>
      </c>
      <c r="BV345" s="169">
        <f>SUM($AF345:AT345)-SUM($AF377:AT377)-SUM($C377:Q377)-SUM($BH377:BV377)</f>
        <v>0</v>
      </c>
      <c r="BW345" s="169">
        <f>SUM($AF345:AU345)-SUM($AF377:AU377)-SUM($C377:R377)-SUM($BH377:BW377)</f>
        <v>0</v>
      </c>
      <c r="BX345" s="169">
        <f>SUM($AF345:AV345)-SUM($AF377:AV377)-SUM($C377:S377)-SUM($BH377:BX377)</f>
        <v>0</v>
      </c>
      <c r="BY345" s="169">
        <f>SUM($AF345:AW345)-SUM($AF377:AW377)-SUM($C377:T377)-SUM($BH377:BY377)</f>
        <v>0</v>
      </c>
      <c r="BZ345" s="169">
        <f>SUM($AF345:AX345)-SUM($AF377:AX377)-SUM($C377:U377)-SUM($BH377:BZ377)</f>
        <v>0</v>
      </c>
      <c r="CA345" s="169">
        <f>SUM($AF345:AY345)-SUM($AF377:AY377)-SUM($C377:V377)-SUM($BH377:CA377)</f>
        <v>0</v>
      </c>
      <c r="CB345" s="169">
        <f>SUM($AF345:AZ345)-SUM($AF377:AZ377)-SUM($C377:W377)-SUM($BH377:CB377)</f>
        <v>0</v>
      </c>
      <c r="CC345" s="169">
        <f>SUM($AF345:BA345)-SUM($AF377:BA377)-SUM($C377:X377)-SUM($BH377:CC377)</f>
        <v>0</v>
      </c>
      <c r="CD345" s="169">
        <f>SUM($AF345:BB345)-SUM($AF377:BB377)-SUM($C377:Y377)-SUM($BH377:CD377)</f>
        <v>0</v>
      </c>
      <c r="CE345" s="169">
        <f>SUM($AF345:BC345)-SUM($AF377:BC377)-SUM($C377:Z377)-SUM($BH377:CE377)</f>
        <v>0</v>
      </c>
      <c r="CF345" s="169">
        <f>SUM($AF345:BD345)-SUM($AF377:BD377)-SUM($C377:AA377)-SUM($BH377:CF377)</f>
        <v>0</v>
      </c>
      <c r="CG345" s="169">
        <f>SUM($AF345:BE345)-SUM($AF377:BE377)-SUM($C377:AB377)-SUM($BH377:CG377)</f>
        <v>0</v>
      </c>
      <c r="CH345" s="52"/>
      <c r="CI345" s="52"/>
      <c r="CJ345" s="67"/>
      <c r="CK345" s="67"/>
      <c r="CL345" s="67"/>
      <c r="CM345" s="67"/>
      <c r="CN345" s="67"/>
      <c r="CO345" s="67"/>
      <c r="CP345" s="67"/>
      <c r="CQ345" s="67"/>
      <c r="CR345" s="67"/>
      <c r="CS345" s="67"/>
      <c r="CT345" s="67">
        <f>1-M345</f>
        <v>1</v>
      </c>
      <c r="CU345" s="67">
        <f t="shared" si="319"/>
        <v>0.99903463540094894</v>
      </c>
      <c r="CV345" s="67">
        <f t="shared" si="320"/>
        <v>0.99903040294598289</v>
      </c>
      <c r="CW345" s="67">
        <f t="shared" si="321"/>
        <v>0.99902617049101694</v>
      </c>
      <c r="CX345" s="67">
        <f t="shared" si="322"/>
        <v>0.99902193803605099</v>
      </c>
      <c r="CY345" s="67">
        <f t="shared" si="323"/>
        <v>0.99901770558108505</v>
      </c>
      <c r="CZ345" s="67">
        <f t="shared" si="324"/>
        <v>0.99901347312611899</v>
      </c>
      <c r="DA345" s="67">
        <f t="shared" si="325"/>
        <v>0.99900924067115304</v>
      </c>
      <c r="DB345" s="67">
        <f t="shared" si="326"/>
        <v>0.9990050082161871</v>
      </c>
      <c r="DC345" s="67">
        <f t="shared" si="327"/>
        <v>0.99900077576122104</v>
      </c>
      <c r="DD345" s="67">
        <f t="shared" si="328"/>
        <v>0.99756822575508219</v>
      </c>
      <c r="DE345" s="67">
        <f t="shared" si="329"/>
        <v>0.99755796883513415</v>
      </c>
      <c r="DF345" s="67">
        <f t="shared" si="330"/>
        <v>0.9975477119151861</v>
      </c>
      <c r="DG345" s="67">
        <f t="shared" si="331"/>
        <v>0.99753745499523805</v>
      </c>
      <c r="DH345" s="67">
        <f t="shared" si="332"/>
        <v>0.99752719807529011</v>
      </c>
      <c r="DI345" s="67">
        <f t="shared" si="333"/>
        <v>0.99751694115534206</v>
      </c>
      <c r="DL345" s="53"/>
      <c r="DM345" s="188" t="str">
        <f t="shared" si="336"/>
        <v/>
      </c>
      <c r="DN345" s="188" t="str">
        <f t="shared" si="337"/>
        <v/>
      </c>
      <c r="DO345" s="188" t="str">
        <f t="shared" si="338"/>
        <v/>
      </c>
      <c r="DP345" s="188" t="str">
        <f t="shared" si="339"/>
        <v/>
      </c>
      <c r="DQ345" s="188" t="str">
        <f t="shared" si="340"/>
        <v/>
      </c>
      <c r="DR345" s="188" t="str">
        <f t="shared" si="341"/>
        <v/>
      </c>
      <c r="DS345" s="188" t="str">
        <f t="shared" si="342"/>
        <v/>
      </c>
      <c r="DT345" s="188" t="str">
        <f t="shared" si="343"/>
        <v/>
      </c>
      <c r="DU345" s="188" t="str">
        <f t="shared" si="344"/>
        <v/>
      </c>
      <c r="DV345" s="188" t="str">
        <f t="shared" si="345"/>
        <v/>
      </c>
      <c r="DW345" s="188" t="str">
        <f t="shared" si="346"/>
        <v/>
      </c>
      <c r="DX345" s="188" t="str">
        <f t="shared" si="347"/>
        <v/>
      </c>
      <c r="DY345" s="188" t="str">
        <f t="shared" si="348"/>
        <v/>
      </c>
      <c r="DZ345" s="188" t="str">
        <f t="shared" si="349"/>
        <v/>
      </c>
      <c r="EA345" s="188" t="str">
        <f t="shared" si="350"/>
        <v/>
      </c>
      <c r="EB345" s="188" t="str">
        <f t="shared" si="351"/>
        <v/>
      </c>
      <c r="EC345" s="188" t="str">
        <f t="shared" si="352"/>
        <v/>
      </c>
      <c r="ED345" s="188" t="str">
        <f t="shared" si="353"/>
        <v/>
      </c>
      <c r="EE345" s="188" t="str">
        <f t="shared" si="354"/>
        <v/>
      </c>
      <c r="EF345" s="188" t="str">
        <f t="shared" si="355"/>
        <v/>
      </c>
      <c r="EG345" s="188" t="str">
        <f t="shared" si="356"/>
        <v/>
      </c>
      <c r="EH345" s="188" t="str">
        <f t="shared" si="357"/>
        <v/>
      </c>
      <c r="EI345" s="188" t="str">
        <f t="shared" si="358"/>
        <v/>
      </c>
      <c r="EJ345" s="188" t="str">
        <f t="shared" si="359"/>
        <v/>
      </c>
      <c r="EK345" s="188" t="str">
        <f t="shared" si="360"/>
        <v/>
      </c>
    </row>
    <row r="346" spans="1:141" x14ac:dyDescent="0.3">
      <c r="B346" s="1">
        <v>12</v>
      </c>
      <c r="C346" s="155"/>
      <c r="D346" s="155"/>
      <c r="E346" s="155"/>
      <c r="F346" s="155"/>
      <c r="G346" s="155"/>
      <c r="H346" s="155"/>
      <c r="I346" s="155"/>
      <c r="J346" s="155"/>
      <c r="K346" s="155"/>
      <c r="L346" s="155"/>
      <c r="M346" s="155"/>
      <c r="N346" s="155"/>
      <c r="O346" s="155">
        <f t="shared" ref="O346:AB346" si="370">VLOOKUP(N88,CVAInc,$A$4,FALSE)*(1+((VLOOKUP(N88,CVArisk,$A$4,FALSE)-1)*MAX(0,AQ120-BaselineBMI)))</f>
        <v>9.653645990510835E-4</v>
      </c>
      <c r="P346" s="155">
        <f t="shared" si="370"/>
        <v>9.6959705401706469E-4</v>
      </c>
      <c r="Q346" s="155">
        <f t="shared" si="370"/>
        <v>9.7382950898304555E-4</v>
      </c>
      <c r="R346" s="155">
        <f t="shared" si="370"/>
        <v>9.7806196394902662E-4</v>
      </c>
      <c r="S346" s="155">
        <f t="shared" si="370"/>
        <v>9.8229441891500759E-4</v>
      </c>
      <c r="T346" s="155">
        <f t="shared" si="370"/>
        <v>9.8652687388098856E-4</v>
      </c>
      <c r="U346" s="155">
        <f t="shared" si="370"/>
        <v>9.9075932884696953E-4</v>
      </c>
      <c r="V346" s="155">
        <f t="shared" si="370"/>
        <v>9.949917838129505E-4</v>
      </c>
      <c r="W346" s="155">
        <f t="shared" si="370"/>
        <v>9.9922423877893169E-4</v>
      </c>
      <c r="X346" s="155">
        <f t="shared" si="370"/>
        <v>2.4317742449178558E-3</v>
      </c>
      <c r="Y346" s="155">
        <f t="shared" si="370"/>
        <v>2.442031164865876E-3</v>
      </c>
      <c r="Z346" s="155">
        <f t="shared" si="370"/>
        <v>2.4522880848138976E-3</v>
      </c>
      <c r="AA346" s="155">
        <f t="shared" si="370"/>
        <v>2.4625450047619179E-3</v>
      </c>
      <c r="AB346" s="155">
        <f t="shared" si="370"/>
        <v>2.4728019247099394E-3</v>
      </c>
      <c r="AC346" s="155"/>
      <c r="AD346" s="155"/>
      <c r="AE346" s="155"/>
      <c r="AF346" s="155"/>
      <c r="AG346" s="174">
        <f>D346*D54*PRODUCT($CJ346:CJ346)</f>
        <v>0</v>
      </c>
      <c r="AH346" s="174">
        <f>E346*E54*PRODUCT($CJ346:CK346)</f>
        <v>0</v>
      </c>
      <c r="AI346" s="174">
        <f>F346*F54*PRODUCT($CJ346:CL346)</f>
        <v>0</v>
      </c>
      <c r="AJ346" s="174">
        <f>G346*G54*PRODUCT($CJ346:CM346)</f>
        <v>0</v>
      </c>
      <c r="AK346" s="174">
        <f>H346*H54*PRODUCT($CJ346:CN346)</f>
        <v>0</v>
      </c>
      <c r="AL346" s="174">
        <f>I346*I54*PRODUCT($CJ346:CO346)</f>
        <v>0</v>
      </c>
      <c r="AM346" s="174">
        <f>J346*J54*PRODUCT($CJ346:CP346)</f>
        <v>0</v>
      </c>
      <c r="AN346" s="174">
        <f>K346*K54*PRODUCT($CJ346:CQ346)</f>
        <v>0</v>
      </c>
      <c r="AO346" s="174">
        <f>L346*L54*PRODUCT($CJ346:CR346)</f>
        <v>0</v>
      </c>
      <c r="AP346" s="174">
        <f>M346*M54*PRODUCT($CJ346:CS346)</f>
        <v>0</v>
      </c>
      <c r="AQ346" s="174">
        <f>N346*N54*PRODUCT($CJ346:CT346)</f>
        <v>0</v>
      </c>
      <c r="AR346" s="174">
        <f>O346*O54*PRODUCT($CJ346:CU346)</f>
        <v>0</v>
      </c>
      <c r="AS346" s="174">
        <f>P346*P54*PRODUCT($CJ346:CV346)</f>
        <v>0</v>
      </c>
      <c r="AT346" s="174">
        <f>Q346*Q54*PRODUCT($CJ346:CW346)</f>
        <v>0</v>
      </c>
      <c r="AU346" s="174">
        <f>R346*R54*PRODUCT($CJ346:CX346)</f>
        <v>0</v>
      </c>
      <c r="AV346" s="174">
        <f>S346*S54*PRODUCT($CJ346:CY346)</f>
        <v>0</v>
      </c>
      <c r="AW346" s="174">
        <f>T346*T54*PRODUCT($CJ346:CZ346)</f>
        <v>0</v>
      </c>
      <c r="AX346" s="174">
        <f>U346*U54*PRODUCT($CJ346:DA346)</f>
        <v>0</v>
      </c>
      <c r="AY346" s="174">
        <f>V346*V54*PRODUCT($CJ346:DB346)</f>
        <v>0</v>
      </c>
      <c r="AZ346" s="174">
        <f>W346*W54*PRODUCT($CJ346:DC346)</f>
        <v>0</v>
      </c>
      <c r="BA346" s="174">
        <f>X346*X54*PRODUCT($CJ346:DD346)</f>
        <v>0</v>
      </c>
      <c r="BB346" s="174">
        <f>Y346*Y54*PRODUCT($CJ346:DE346)</f>
        <v>0</v>
      </c>
      <c r="BC346" s="174">
        <f>Z346*Z54*PRODUCT($CJ346:DF346)</f>
        <v>0</v>
      </c>
      <c r="BD346" s="174">
        <f>AA346*AA54*PRODUCT($CJ346:DG346)</f>
        <v>0</v>
      </c>
      <c r="BE346" s="174">
        <f>AB346*AB54*PRODUCT($CJ346:DH346)</f>
        <v>0</v>
      </c>
      <c r="BF346" s="93"/>
      <c r="BG346" s="93"/>
      <c r="BH346" s="93"/>
      <c r="BI346" s="169">
        <f>SUM($AF346:AG346)-SUM($AF378:AG378)-SUM($C378:D378)-SUM($BH378:BI378)</f>
        <v>0</v>
      </c>
      <c r="BJ346" s="169">
        <f>SUM($AF346:AH346)-SUM($AF378:AH378)-SUM($C378:E378)-SUM($BH378:BJ378)</f>
        <v>0</v>
      </c>
      <c r="BK346" s="169">
        <f>SUM($AF346:AI346)-SUM($AF378:AI378)-SUM($C378:F378)-SUM($BH378:BK378)</f>
        <v>0</v>
      </c>
      <c r="BL346" s="169">
        <f>SUM($AF346:AJ346)-SUM($AF378:AJ378)-SUM($C378:G378)-SUM($BH378:BL378)</f>
        <v>0</v>
      </c>
      <c r="BM346" s="169">
        <f>SUM($AF346:AK346)-SUM($AF378:AK378)-SUM($C378:H378)-SUM($BH378:BM378)</f>
        <v>0</v>
      </c>
      <c r="BN346" s="169">
        <f>SUM($AF346:AL346)-SUM($AF378:AL378)-SUM($C378:I378)-SUM($BH378:BN378)</f>
        <v>0</v>
      </c>
      <c r="BO346" s="169">
        <f>SUM($AF346:AM346)-SUM($AF378:AM378)-SUM($C378:J378)-SUM($BH378:BO378)</f>
        <v>0</v>
      </c>
      <c r="BP346" s="169">
        <f>SUM($AF346:AN346)-SUM($AF378:AN378)-SUM($C378:K378)-SUM($BH378:BP378)</f>
        <v>0</v>
      </c>
      <c r="BQ346" s="169">
        <f>SUM($AF346:AO346)-SUM($AF378:AO378)-SUM($C378:L378)-SUM($BH378:BQ378)</f>
        <v>0</v>
      </c>
      <c r="BR346" s="169">
        <f>SUM($AF346:AP346)-SUM($AF378:AP378)-SUM($C378:M378)-SUM($BH378:BR378)</f>
        <v>0</v>
      </c>
      <c r="BS346" s="169">
        <f>SUM($AF346:AQ346)-SUM($AF378:AQ378)-SUM($C378:N378)-SUM($BH378:BS378)</f>
        <v>0</v>
      </c>
      <c r="BT346" s="169">
        <f>SUM($AF346:AR346)-SUM($AF378:AR378)-SUM($C378:O378)-SUM($BH378:BT378)</f>
        <v>0</v>
      </c>
      <c r="BU346" s="169">
        <f>SUM($AF346:AS346)-SUM($AF378:AS378)-SUM($C378:P378)-SUM($BH378:BU378)</f>
        <v>0</v>
      </c>
      <c r="BV346" s="169">
        <f>SUM($AF346:AT346)-SUM($AF378:AT378)-SUM($C378:Q378)-SUM($BH378:BV378)</f>
        <v>0</v>
      </c>
      <c r="BW346" s="169">
        <f>SUM($AF346:AU346)-SUM($AF378:AU378)-SUM($C378:R378)-SUM($BH378:BW378)</f>
        <v>0</v>
      </c>
      <c r="BX346" s="169">
        <f>SUM($AF346:AV346)-SUM($AF378:AV378)-SUM($C378:S378)-SUM($BH378:BX378)</f>
        <v>0</v>
      </c>
      <c r="BY346" s="169">
        <f>SUM($AF346:AW346)-SUM($AF378:AW378)-SUM($C378:T378)-SUM($BH378:BY378)</f>
        <v>0</v>
      </c>
      <c r="BZ346" s="169">
        <f>SUM($AF346:AX346)-SUM($AF378:AX378)-SUM($C378:U378)-SUM($BH378:BZ378)</f>
        <v>0</v>
      </c>
      <c r="CA346" s="169">
        <f>SUM($AF346:AY346)-SUM($AF378:AY378)-SUM($C378:V378)-SUM($BH378:CA378)</f>
        <v>0</v>
      </c>
      <c r="CB346" s="169">
        <f>SUM($AF346:AZ346)-SUM($AF378:AZ378)-SUM($C378:W378)-SUM($BH378:CB378)</f>
        <v>0</v>
      </c>
      <c r="CC346" s="169">
        <f>SUM($AF346:BA346)-SUM($AF378:BA378)-SUM($C378:X378)-SUM($BH378:CC378)</f>
        <v>0</v>
      </c>
      <c r="CD346" s="169">
        <f>SUM($AF346:BB346)-SUM($AF378:BB378)-SUM($C378:Y378)-SUM($BH378:CD378)</f>
        <v>0</v>
      </c>
      <c r="CE346" s="169">
        <f>SUM($AF346:BC346)-SUM($AF378:BC378)-SUM($C378:Z378)-SUM($BH378:CE378)</f>
        <v>0</v>
      </c>
      <c r="CF346" s="169">
        <f>SUM($AF346:BD346)-SUM($AF378:BD378)-SUM($C378:AA378)-SUM($BH378:CF378)</f>
        <v>0</v>
      </c>
      <c r="CG346" s="169">
        <f>SUM($AF346:BE346)-SUM($AF378:BE378)-SUM($C378:AB378)-SUM($BH378:CG378)</f>
        <v>0</v>
      </c>
      <c r="CH346" s="52"/>
      <c r="CI346" s="52"/>
      <c r="CJ346" s="67"/>
      <c r="CK346" s="67"/>
      <c r="CL346" s="67"/>
      <c r="CM346" s="67"/>
      <c r="CN346" s="67"/>
      <c r="CO346" s="67"/>
      <c r="CP346" s="67"/>
      <c r="CQ346" s="67"/>
      <c r="CR346" s="67"/>
      <c r="CS346" s="67"/>
      <c r="CT346" s="67"/>
      <c r="CU346" s="67">
        <f>1-N346</f>
        <v>1</v>
      </c>
      <c r="CV346" s="67">
        <f t="shared" si="320"/>
        <v>0.99903463540094894</v>
      </c>
      <c r="CW346" s="67">
        <f t="shared" si="321"/>
        <v>0.99903040294598289</v>
      </c>
      <c r="CX346" s="67">
        <f t="shared" si="322"/>
        <v>0.99902617049101694</v>
      </c>
      <c r="CY346" s="67">
        <f t="shared" si="323"/>
        <v>0.99902193803605099</v>
      </c>
      <c r="CZ346" s="67">
        <f t="shared" si="324"/>
        <v>0.99901770558108505</v>
      </c>
      <c r="DA346" s="67">
        <f t="shared" si="325"/>
        <v>0.99901347312611899</v>
      </c>
      <c r="DB346" s="67">
        <f t="shared" si="326"/>
        <v>0.99900924067115304</v>
      </c>
      <c r="DC346" s="67">
        <f t="shared" si="327"/>
        <v>0.9990050082161871</v>
      </c>
      <c r="DD346" s="67">
        <f t="shared" si="328"/>
        <v>0.99900077576122104</v>
      </c>
      <c r="DE346" s="67">
        <f t="shared" si="329"/>
        <v>0.99756822575508219</v>
      </c>
      <c r="DF346" s="67">
        <f t="shared" si="330"/>
        <v>0.99755796883513415</v>
      </c>
      <c r="DG346" s="67">
        <f t="shared" si="331"/>
        <v>0.9975477119151861</v>
      </c>
      <c r="DH346" s="67">
        <f t="shared" si="332"/>
        <v>0.99753745499523805</v>
      </c>
      <c r="DI346" s="67">
        <f t="shared" si="333"/>
        <v>0.99752719807529011</v>
      </c>
      <c r="DL346" s="53"/>
      <c r="DM346" s="188" t="str">
        <f t="shared" si="336"/>
        <v/>
      </c>
      <c r="DN346" s="188" t="str">
        <f t="shared" si="337"/>
        <v/>
      </c>
      <c r="DO346" s="188" t="str">
        <f t="shared" si="338"/>
        <v/>
      </c>
      <c r="DP346" s="188" t="str">
        <f t="shared" si="339"/>
        <v/>
      </c>
      <c r="DQ346" s="188" t="str">
        <f t="shared" si="340"/>
        <v/>
      </c>
      <c r="DR346" s="188" t="str">
        <f t="shared" si="341"/>
        <v/>
      </c>
      <c r="DS346" s="188" t="str">
        <f t="shared" si="342"/>
        <v/>
      </c>
      <c r="DT346" s="188" t="str">
        <f t="shared" si="343"/>
        <v/>
      </c>
      <c r="DU346" s="188" t="str">
        <f t="shared" si="344"/>
        <v/>
      </c>
      <c r="DV346" s="188" t="str">
        <f t="shared" si="345"/>
        <v/>
      </c>
      <c r="DW346" s="188" t="str">
        <f t="shared" si="346"/>
        <v/>
      </c>
      <c r="DX346" s="188" t="str">
        <f t="shared" si="347"/>
        <v/>
      </c>
      <c r="DY346" s="188" t="str">
        <f t="shared" si="348"/>
        <v/>
      </c>
      <c r="DZ346" s="188" t="str">
        <f t="shared" si="349"/>
        <v/>
      </c>
      <c r="EA346" s="188" t="str">
        <f t="shared" si="350"/>
        <v/>
      </c>
      <c r="EB346" s="188" t="str">
        <f t="shared" si="351"/>
        <v/>
      </c>
      <c r="EC346" s="188" t="str">
        <f t="shared" si="352"/>
        <v/>
      </c>
      <c r="ED346" s="188" t="str">
        <f t="shared" si="353"/>
        <v/>
      </c>
      <c r="EE346" s="188" t="str">
        <f t="shared" si="354"/>
        <v/>
      </c>
      <c r="EF346" s="188" t="str">
        <f t="shared" si="355"/>
        <v/>
      </c>
      <c r="EG346" s="188" t="str">
        <f t="shared" si="356"/>
        <v/>
      </c>
      <c r="EH346" s="188" t="str">
        <f t="shared" si="357"/>
        <v/>
      </c>
      <c r="EI346" s="188" t="str">
        <f t="shared" si="358"/>
        <v/>
      </c>
      <c r="EJ346" s="188" t="str">
        <f t="shared" si="359"/>
        <v/>
      </c>
      <c r="EK346" s="188" t="str">
        <f t="shared" si="360"/>
        <v/>
      </c>
    </row>
    <row r="347" spans="1:141" x14ac:dyDescent="0.3">
      <c r="B347" s="1">
        <v>13</v>
      </c>
      <c r="C347" s="155"/>
      <c r="D347" s="155"/>
      <c r="E347" s="155"/>
      <c r="F347" s="155"/>
      <c r="G347" s="155"/>
      <c r="H347" s="155"/>
      <c r="I347" s="155"/>
      <c r="J347" s="155"/>
      <c r="K347" s="155"/>
      <c r="L347" s="155"/>
      <c r="M347" s="155"/>
      <c r="N347" s="155"/>
      <c r="O347" s="155"/>
      <c r="P347" s="155">
        <f t="shared" ref="P347:AB347" si="371">VLOOKUP(O89,CVAInc,$A$4,FALSE)*(1+((VLOOKUP(O89,CVArisk,$A$4,FALSE)-1)*MAX(0,AR121-BaselineBMI)))</f>
        <v>9.653645990510835E-4</v>
      </c>
      <c r="Q347" s="155">
        <f t="shared" si="371"/>
        <v>9.6959705401706469E-4</v>
      </c>
      <c r="R347" s="155">
        <f t="shared" si="371"/>
        <v>9.7382950898304555E-4</v>
      </c>
      <c r="S347" s="155">
        <f t="shared" si="371"/>
        <v>9.7806196394902662E-4</v>
      </c>
      <c r="T347" s="155">
        <f t="shared" si="371"/>
        <v>9.8229441891500759E-4</v>
      </c>
      <c r="U347" s="155">
        <f t="shared" si="371"/>
        <v>9.8652687388098856E-4</v>
      </c>
      <c r="V347" s="155">
        <f t="shared" si="371"/>
        <v>9.9075932884696953E-4</v>
      </c>
      <c r="W347" s="155">
        <f t="shared" si="371"/>
        <v>9.949917838129505E-4</v>
      </c>
      <c r="X347" s="155">
        <f t="shared" si="371"/>
        <v>9.9922423877893169E-4</v>
      </c>
      <c r="Y347" s="155">
        <f t="shared" si="371"/>
        <v>2.4317742449178558E-3</v>
      </c>
      <c r="Z347" s="155">
        <f t="shared" si="371"/>
        <v>2.442031164865876E-3</v>
      </c>
      <c r="AA347" s="155">
        <f t="shared" si="371"/>
        <v>2.4522880848138976E-3</v>
      </c>
      <c r="AB347" s="155">
        <f t="shared" si="371"/>
        <v>2.4625450047619179E-3</v>
      </c>
      <c r="AC347" s="155"/>
      <c r="AD347" s="155"/>
      <c r="AE347" s="155"/>
      <c r="AF347" s="155"/>
      <c r="AG347" s="174">
        <f>D347*D55*PRODUCT($CJ347:CJ347)</f>
        <v>0</v>
      </c>
      <c r="AH347" s="174">
        <f>E347*E55*PRODUCT($CJ347:CK347)</f>
        <v>0</v>
      </c>
      <c r="AI347" s="174">
        <f>F347*F55*PRODUCT($CJ347:CL347)</f>
        <v>0</v>
      </c>
      <c r="AJ347" s="174">
        <f>G347*G55*PRODUCT($CJ347:CM347)</f>
        <v>0</v>
      </c>
      <c r="AK347" s="174">
        <f>H347*H55*PRODUCT($CJ347:CN347)</f>
        <v>0</v>
      </c>
      <c r="AL347" s="174">
        <f>I347*I55*PRODUCT($CJ347:CO347)</f>
        <v>0</v>
      </c>
      <c r="AM347" s="174">
        <f>J347*J55*PRODUCT($CJ347:CP347)</f>
        <v>0</v>
      </c>
      <c r="AN347" s="174">
        <f>K347*K55*PRODUCT($CJ347:CQ347)</f>
        <v>0</v>
      </c>
      <c r="AO347" s="174">
        <f>L347*L55*PRODUCT($CJ347:CR347)</f>
        <v>0</v>
      </c>
      <c r="AP347" s="174">
        <f>M347*M55*PRODUCT($CJ347:CS347)</f>
        <v>0</v>
      </c>
      <c r="AQ347" s="174">
        <f>N347*N55*PRODUCT($CJ347:CT347)</f>
        <v>0</v>
      </c>
      <c r="AR347" s="174">
        <f>O347*O55*PRODUCT($CJ347:CU347)</f>
        <v>0</v>
      </c>
      <c r="AS347" s="174">
        <f>P347*P55*PRODUCT($CJ347:CV347)</f>
        <v>0</v>
      </c>
      <c r="AT347" s="174">
        <f>Q347*Q55*PRODUCT($CJ347:CW347)</f>
        <v>0</v>
      </c>
      <c r="AU347" s="174">
        <f>R347*R55*PRODUCT($CJ347:CX347)</f>
        <v>0</v>
      </c>
      <c r="AV347" s="174">
        <f>S347*S55*PRODUCT($CJ347:CY347)</f>
        <v>0</v>
      </c>
      <c r="AW347" s="174">
        <f>T347*T55*PRODUCT($CJ347:CZ347)</f>
        <v>0</v>
      </c>
      <c r="AX347" s="174">
        <f>U347*U55*PRODUCT($CJ347:DA347)</f>
        <v>0</v>
      </c>
      <c r="AY347" s="174">
        <f>V347*V55*PRODUCT($CJ347:DB347)</f>
        <v>0</v>
      </c>
      <c r="AZ347" s="174">
        <f>W347*W55*PRODUCT($CJ347:DC347)</f>
        <v>0</v>
      </c>
      <c r="BA347" s="174">
        <f>X347*X55*PRODUCT($CJ347:DD347)</f>
        <v>0</v>
      </c>
      <c r="BB347" s="174">
        <f>Y347*Y55*PRODUCT($CJ347:DE347)</f>
        <v>0</v>
      </c>
      <c r="BC347" s="174">
        <f>Z347*Z55*PRODUCT($CJ347:DF347)</f>
        <v>0</v>
      </c>
      <c r="BD347" s="174">
        <f>AA347*AA55*PRODUCT($CJ347:DG347)</f>
        <v>0</v>
      </c>
      <c r="BE347" s="174">
        <f>AB347*AB55*PRODUCT($CJ347:DH347)</f>
        <v>0</v>
      </c>
      <c r="BF347" s="93"/>
      <c r="BG347" s="93"/>
      <c r="BH347" s="93"/>
      <c r="BI347" s="169">
        <f>SUM($AF347:AG347)-SUM($AF379:AG379)-SUM($C379:D379)-SUM($BH379:BI379)</f>
        <v>0</v>
      </c>
      <c r="BJ347" s="169">
        <f>SUM($AF347:AH347)-SUM($AF379:AH379)-SUM($C379:E379)-SUM($BH379:BJ379)</f>
        <v>0</v>
      </c>
      <c r="BK347" s="169">
        <f>SUM($AF347:AI347)-SUM($AF379:AI379)-SUM($C379:F379)-SUM($BH379:BK379)</f>
        <v>0</v>
      </c>
      <c r="BL347" s="169">
        <f>SUM($AF347:AJ347)-SUM($AF379:AJ379)-SUM($C379:G379)-SUM($BH379:BL379)</f>
        <v>0</v>
      </c>
      <c r="BM347" s="169">
        <f>SUM($AF347:AK347)-SUM($AF379:AK379)-SUM($C379:H379)-SUM($BH379:BM379)</f>
        <v>0</v>
      </c>
      <c r="BN347" s="169">
        <f>SUM($AF347:AL347)-SUM($AF379:AL379)-SUM($C379:I379)-SUM($BH379:BN379)</f>
        <v>0</v>
      </c>
      <c r="BO347" s="169">
        <f>SUM($AF347:AM347)-SUM($AF379:AM379)-SUM($C379:J379)-SUM($BH379:BO379)</f>
        <v>0</v>
      </c>
      <c r="BP347" s="169">
        <f>SUM($AF347:AN347)-SUM($AF379:AN379)-SUM($C379:K379)-SUM($BH379:BP379)</f>
        <v>0</v>
      </c>
      <c r="BQ347" s="169">
        <f>SUM($AF347:AO347)-SUM($AF379:AO379)-SUM($C379:L379)-SUM($BH379:BQ379)</f>
        <v>0</v>
      </c>
      <c r="BR347" s="169">
        <f>SUM($AF347:AP347)-SUM($AF379:AP379)-SUM($C379:M379)-SUM($BH379:BR379)</f>
        <v>0</v>
      </c>
      <c r="BS347" s="169">
        <f>SUM($AF347:AQ347)-SUM($AF379:AQ379)-SUM($C379:N379)-SUM($BH379:BS379)</f>
        <v>0</v>
      </c>
      <c r="BT347" s="169">
        <f>SUM($AF347:AR347)-SUM($AF379:AR379)-SUM($C379:O379)-SUM($BH379:BT379)</f>
        <v>0</v>
      </c>
      <c r="BU347" s="169">
        <f>SUM($AF347:AS347)-SUM($AF379:AS379)-SUM($C379:P379)-SUM($BH379:BU379)</f>
        <v>0</v>
      </c>
      <c r="BV347" s="169">
        <f>SUM($AF347:AT347)-SUM($AF379:AT379)-SUM($C379:Q379)-SUM($BH379:BV379)</f>
        <v>0</v>
      </c>
      <c r="BW347" s="169">
        <f>SUM($AF347:AU347)-SUM($AF379:AU379)-SUM($C379:R379)-SUM($BH379:BW379)</f>
        <v>0</v>
      </c>
      <c r="BX347" s="169">
        <f>SUM($AF347:AV347)-SUM($AF379:AV379)-SUM($C379:S379)-SUM($BH379:BX379)</f>
        <v>0</v>
      </c>
      <c r="BY347" s="169">
        <f>SUM($AF347:AW347)-SUM($AF379:AW379)-SUM($C379:T379)-SUM($BH379:BY379)</f>
        <v>0</v>
      </c>
      <c r="BZ347" s="169">
        <f>SUM($AF347:AX347)-SUM($AF379:AX379)-SUM($C379:U379)-SUM($BH379:BZ379)</f>
        <v>0</v>
      </c>
      <c r="CA347" s="169">
        <f>SUM($AF347:AY347)-SUM($AF379:AY379)-SUM($C379:V379)-SUM($BH379:CA379)</f>
        <v>0</v>
      </c>
      <c r="CB347" s="169">
        <f>SUM($AF347:AZ347)-SUM($AF379:AZ379)-SUM($C379:W379)-SUM($BH379:CB379)</f>
        <v>0</v>
      </c>
      <c r="CC347" s="169">
        <f>SUM($AF347:BA347)-SUM($AF379:BA379)-SUM($C379:X379)-SUM($BH379:CC379)</f>
        <v>0</v>
      </c>
      <c r="CD347" s="169">
        <f>SUM($AF347:BB347)-SUM($AF379:BB379)-SUM($C379:Y379)-SUM($BH379:CD379)</f>
        <v>0</v>
      </c>
      <c r="CE347" s="169">
        <f>SUM($AF347:BC347)-SUM($AF379:BC379)-SUM($C379:Z379)-SUM($BH379:CE379)</f>
        <v>0</v>
      </c>
      <c r="CF347" s="169">
        <f>SUM($AF347:BD347)-SUM($AF379:BD379)-SUM($C379:AA379)-SUM($BH379:CF379)</f>
        <v>0</v>
      </c>
      <c r="CG347" s="169">
        <f>SUM($AF347:BE347)-SUM($AF379:BE379)-SUM($C379:AB379)-SUM($BH379:CG379)</f>
        <v>0</v>
      </c>
      <c r="CH347" s="52"/>
      <c r="CI347" s="52"/>
      <c r="CJ347" s="67"/>
      <c r="CK347" s="67"/>
      <c r="CL347" s="67"/>
      <c r="CM347" s="67"/>
      <c r="CN347" s="67"/>
      <c r="CO347" s="67"/>
      <c r="CP347" s="67"/>
      <c r="CQ347" s="67"/>
      <c r="CR347" s="67"/>
      <c r="CS347" s="67"/>
      <c r="CT347" s="67"/>
      <c r="CU347" s="67"/>
      <c r="CV347" s="67">
        <f>1-O347</f>
        <v>1</v>
      </c>
      <c r="CW347" s="67">
        <f t="shared" si="321"/>
        <v>0.99903463540094894</v>
      </c>
      <c r="CX347" s="67">
        <f t="shared" si="322"/>
        <v>0.99903040294598289</v>
      </c>
      <c r="CY347" s="67">
        <f t="shared" si="323"/>
        <v>0.99902617049101694</v>
      </c>
      <c r="CZ347" s="67">
        <f t="shared" si="324"/>
        <v>0.99902193803605099</v>
      </c>
      <c r="DA347" s="67">
        <f t="shared" si="325"/>
        <v>0.99901770558108505</v>
      </c>
      <c r="DB347" s="67">
        <f t="shared" si="326"/>
        <v>0.99901347312611899</v>
      </c>
      <c r="DC347" s="67">
        <f t="shared" si="327"/>
        <v>0.99900924067115304</v>
      </c>
      <c r="DD347" s="67">
        <f t="shared" si="328"/>
        <v>0.9990050082161871</v>
      </c>
      <c r="DE347" s="67">
        <f t="shared" si="329"/>
        <v>0.99900077576122104</v>
      </c>
      <c r="DF347" s="67">
        <f t="shared" si="330"/>
        <v>0.99756822575508219</v>
      </c>
      <c r="DG347" s="67">
        <f t="shared" si="331"/>
        <v>0.99755796883513415</v>
      </c>
      <c r="DH347" s="67">
        <f t="shared" si="332"/>
        <v>0.9975477119151861</v>
      </c>
      <c r="DI347" s="67">
        <f t="shared" si="333"/>
        <v>0.99753745499523805</v>
      </c>
      <c r="DL347" s="53"/>
      <c r="DM347" s="188" t="str">
        <f t="shared" si="336"/>
        <v/>
      </c>
      <c r="DN347" s="188" t="str">
        <f t="shared" si="337"/>
        <v/>
      </c>
      <c r="DO347" s="188" t="str">
        <f t="shared" si="338"/>
        <v/>
      </c>
      <c r="DP347" s="188" t="str">
        <f t="shared" si="339"/>
        <v/>
      </c>
      <c r="DQ347" s="188" t="str">
        <f t="shared" si="340"/>
        <v/>
      </c>
      <c r="DR347" s="188" t="str">
        <f t="shared" si="341"/>
        <v/>
      </c>
      <c r="DS347" s="188" t="str">
        <f t="shared" si="342"/>
        <v/>
      </c>
      <c r="DT347" s="188" t="str">
        <f t="shared" si="343"/>
        <v/>
      </c>
      <c r="DU347" s="188" t="str">
        <f t="shared" si="344"/>
        <v/>
      </c>
      <c r="DV347" s="188" t="str">
        <f t="shared" si="345"/>
        <v/>
      </c>
      <c r="DW347" s="188" t="str">
        <f t="shared" si="346"/>
        <v/>
      </c>
      <c r="DX347" s="188" t="str">
        <f t="shared" si="347"/>
        <v/>
      </c>
      <c r="DY347" s="188" t="str">
        <f t="shared" si="348"/>
        <v/>
      </c>
      <c r="DZ347" s="188" t="str">
        <f t="shared" si="349"/>
        <v/>
      </c>
      <c r="EA347" s="188" t="str">
        <f t="shared" si="350"/>
        <v/>
      </c>
      <c r="EB347" s="188" t="str">
        <f t="shared" si="351"/>
        <v/>
      </c>
      <c r="EC347" s="188" t="str">
        <f t="shared" si="352"/>
        <v/>
      </c>
      <c r="ED347" s="188" t="str">
        <f t="shared" si="353"/>
        <v/>
      </c>
      <c r="EE347" s="188" t="str">
        <f t="shared" si="354"/>
        <v/>
      </c>
      <c r="EF347" s="188" t="str">
        <f t="shared" si="355"/>
        <v/>
      </c>
      <c r="EG347" s="188" t="str">
        <f t="shared" si="356"/>
        <v/>
      </c>
      <c r="EH347" s="188" t="str">
        <f t="shared" si="357"/>
        <v/>
      </c>
      <c r="EI347" s="188" t="str">
        <f t="shared" si="358"/>
        <v/>
      </c>
      <c r="EJ347" s="188" t="str">
        <f t="shared" si="359"/>
        <v/>
      </c>
      <c r="EK347" s="188" t="str">
        <f t="shared" si="360"/>
        <v/>
      </c>
    </row>
    <row r="348" spans="1:141" x14ac:dyDescent="0.3">
      <c r="B348" s="1">
        <v>14</v>
      </c>
      <c r="C348" s="155"/>
      <c r="D348" s="155"/>
      <c r="E348" s="155"/>
      <c r="F348" s="155"/>
      <c r="G348" s="155"/>
      <c r="H348" s="155"/>
      <c r="I348" s="155"/>
      <c r="J348" s="155"/>
      <c r="K348" s="155"/>
      <c r="L348" s="155"/>
      <c r="M348" s="155"/>
      <c r="N348" s="155"/>
      <c r="O348" s="155"/>
      <c r="P348" s="155"/>
      <c r="Q348" s="155">
        <f t="shared" ref="Q348:AB348" si="372">VLOOKUP(P90,CVAInc,$A$4,FALSE)*(1+((VLOOKUP(P90,CVArisk,$A$4,FALSE)-1)*MAX(0,AS122-BaselineBMI)))</f>
        <v>9.653645990510835E-4</v>
      </c>
      <c r="R348" s="155">
        <f t="shared" si="372"/>
        <v>9.6959705401706469E-4</v>
      </c>
      <c r="S348" s="155">
        <f t="shared" si="372"/>
        <v>9.7382950898304555E-4</v>
      </c>
      <c r="T348" s="155">
        <f t="shared" si="372"/>
        <v>9.7806196394902662E-4</v>
      </c>
      <c r="U348" s="155">
        <f t="shared" si="372"/>
        <v>9.8229441891500759E-4</v>
      </c>
      <c r="V348" s="155">
        <f t="shared" si="372"/>
        <v>9.8652687388098856E-4</v>
      </c>
      <c r="W348" s="155">
        <f t="shared" si="372"/>
        <v>9.9075932884696953E-4</v>
      </c>
      <c r="X348" s="155">
        <f t="shared" si="372"/>
        <v>9.949917838129505E-4</v>
      </c>
      <c r="Y348" s="155">
        <f t="shared" si="372"/>
        <v>9.9922423877893169E-4</v>
      </c>
      <c r="Z348" s="155">
        <f t="shared" si="372"/>
        <v>2.4317742449178558E-3</v>
      </c>
      <c r="AA348" s="155">
        <f t="shared" si="372"/>
        <v>2.442031164865876E-3</v>
      </c>
      <c r="AB348" s="155">
        <f t="shared" si="372"/>
        <v>2.4522880848138976E-3</v>
      </c>
      <c r="AC348" s="155"/>
      <c r="AD348" s="155"/>
      <c r="AE348" s="155"/>
      <c r="AF348" s="155"/>
      <c r="AG348" s="174">
        <f>D348*D56*PRODUCT($CJ348:CJ348)</f>
        <v>0</v>
      </c>
      <c r="AH348" s="174">
        <f>E348*E56*PRODUCT($CJ348:CK348)</f>
        <v>0</v>
      </c>
      <c r="AI348" s="174">
        <f>F348*F56*PRODUCT($CJ348:CL348)</f>
        <v>0</v>
      </c>
      <c r="AJ348" s="174">
        <f>G348*G56*PRODUCT($CJ348:CM348)</f>
        <v>0</v>
      </c>
      <c r="AK348" s="174">
        <f>H348*H56*PRODUCT($CJ348:CN348)</f>
        <v>0</v>
      </c>
      <c r="AL348" s="174">
        <f>I348*I56*PRODUCT($CJ348:CO348)</f>
        <v>0</v>
      </c>
      <c r="AM348" s="174">
        <f>J348*J56*PRODUCT($CJ348:CP348)</f>
        <v>0</v>
      </c>
      <c r="AN348" s="174">
        <f>K348*K56*PRODUCT($CJ348:CQ348)</f>
        <v>0</v>
      </c>
      <c r="AO348" s="174">
        <f>L348*L56*PRODUCT($CJ348:CR348)</f>
        <v>0</v>
      </c>
      <c r="AP348" s="174">
        <f>M348*M56*PRODUCT($CJ348:CS348)</f>
        <v>0</v>
      </c>
      <c r="AQ348" s="174">
        <f>N348*N56*PRODUCT($CJ348:CT348)</f>
        <v>0</v>
      </c>
      <c r="AR348" s="174">
        <f>O348*O56*PRODUCT($CJ348:CU348)</f>
        <v>0</v>
      </c>
      <c r="AS348" s="174">
        <f>P348*P56*PRODUCT($CJ348:CV348)</f>
        <v>0</v>
      </c>
      <c r="AT348" s="174">
        <f>Q348*Q56*PRODUCT($CJ348:CW348)</f>
        <v>0</v>
      </c>
      <c r="AU348" s="174">
        <f>R348*R56*PRODUCT($CJ348:CX348)</f>
        <v>0</v>
      </c>
      <c r="AV348" s="174">
        <f>S348*S56*PRODUCT($CJ348:CY348)</f>
        <v>0</v>
      </c>
      <c r="AW348" s="174">
        <f>T348*T56*PRODUCT($CJ348:CZ348)</f>
        <v>0</v>
      </c>
      <c r="AX348" s="174">
        <f>U348*U56*PRODUCT($CJ348:DA348)</f>
        <v>0</v>
      </c>
      <c r="AY348" s="174">
        <f>V348*V56*PRODUCT($CJ348:DB348)</f>
        <v>0</v>
      </c>
      <c r="AZ348" s="174">
        <f>W348*W56*PRODUCT($CJ348:DC348)</f>
        <v>0</v>
      </c>
      <c r="BA348" s="174">
        <f>X348*X56*PRODUCT($CJ348:DD348)</f>
        <v>0</v>
      </c>
      <c r="BB348" s="174">
        <f>Y348*Y56*PRODUCT($CJ348:DE348)</f>
        <v>0</v>
      </c>
      <c r="BC348" s="174">
        <f>Z348*Z56*PRODUCT($CJ348:DF348)</f>
        <v>0</v>
      </c>
      <c r="BD348" s="174">
        <f>AA348*AA56*PRODUCT($CJ348:DG348)</f>
        <v>0</v>
      </c>
      <c r="BE348" s="174">
        <f>AB348*AB56*PRODUCT($CJ348:DH348)</f>
        <v>0</v>
      </c>
      <c r="BF348" s="93"/>
      <c r="BG348" s="93"/>
      <c r="BH348" s="93"/>
      <c r="BI348" s="169">
        <f>SUM($AF348:AG348)-SUM($AF380:AG380)-SUM($C380:D380)-SUM($BH380:BI380)</f>
        <v>0</v>
      </c>
      <c r="BJ348" s="169">
        <f>SUM($AF348:AH348)-SUM($AF380:AH380)-SUM($C380:E380)-SUM($BH380:BJ380)</f>
        <v>0</v>
      </c>
      <c r="BK348" s="169">
        <f>SUM($AF348:AI348)-SUM($AF380:AI380)-SUM($C380:F380)-SUM($BH380:BK380)</f>
        <v>0</v>
      </c>
      <c r="BL348" s="169">
        <f>SUM($AF348:AJ348)-SUM($AF380:AJ380)-SUM($C380:G380)-SUM($BH380:BL380)</f>
        <v>0</v>
      </c>
      <c r="BM348" s="169">
        <f>SUM($AF348:AK348)-SUM($AF380:AK380)-SUM($C380:H380)-SUM($BH380:BM380)</f>
        <v>0</v>
      </c>
      <c r="BN348" s="169">
        <f>SUM($AF348:AL348)-SUM($AF380:AL380)-SUM($C380:I380)-SUM($BH380:BN380)</f>
        <v>0</v>
      </c>
      <c r="BO348" s="169">
        <f>SUM($AF348:AM348)-SUM($AF380:AM380)-SUM($C380:J380)-SUM($BH380:BO380)</f>
        <v>0</v>
      </c>
      <c r="BP348" s="169">
        <f>SUM($AF348:AN348)-SUM($AF380:AN380)-SUM($C380:K380)-SUM($BH380:BP380)</f>
        <v>0</v>
      </c>
      <c r="BQ348" s="169">
        <f>SUM($AF348:AO348)-SUM($AF380:AO380)-SUM($C380:L380)-SUM($BH380:BQ380)</f>
        <v>0</v>
      </c>
      <c r="BR348" s="169">
        <f>SUM($AF348:AP348)-SUM($AF380:AP380)-SUM($C380:M380)-SUM($BH380:BR380)</f>
        <v>0</v>
      </c>
      <c r="BS348" s="169">
        <f>SUM($AF348:AQ348)-SUM($AF380:AQ380)-SUM($C380:N380)-SUM($BH380:BS380)</f>
        <v>0</v>
      </c>
      <c r="BT348" s="169">
        <f>SUM($AF348:AR348)-SUM($AF380:AR380)-SUM($C380:O380)-SUM($BH380:BT380)</f>
        <v>0</v>
      </c>
      <c r="BU348" s="169">
        <f>SUM($AF348:AS348)-SUM($AF380:AS380)-SUM($C380:P380)-SUM($BH380:BU380)</f>
        <v>0</v>
      </c>
      <c r="BV348" s="169">
        <f>SUM($AF348:AT348)-SUM($AF380:AT380)-SUM($C380:Q380)-SUM($BH380:BV380)</f>
        <v>0</v>
      </c>
      <c r="BW348" s="169">
        <f>SUM($AF348:AU348)-SUM($AF380:AU380)-SUM($C380:R380)-SUM($BH380:BW380)</f>
        <v>0</v>
      </c>
      <c r="BX348" s="169">
        <f>SUM($AF348:AV348)-SUM($AF380:AV380)-SUM($C380:S380)-SUM($BH380:BX380)</f>
        <v>0</v>
      </c>
      <c r="BY348" s="169">
        <f>SUM($AF348:AW348)-SUM($AF380:AW380)-SUM($C380:T380)-SUM($BH380:BY380)</f>
        <v>0</v>
      </c>
      <c r="BZ348" s="169">
        <f>SUM($AF348:AX348)-SUM($AF380:AX380)-SUM($C380:U380)-SUM($BH380:BZ380)</f>
        <v>0</v>
      </c>
      <c r="CA348" s="169">
        <f>SUM($AF348:AY348)-SUM($AF380:AY380)-SUM($C380:V380)-SUM($BH380:CA380)</f>
        <v>0</v>
      </c>
      <c r="CB348" s="169">
        <f>SUM($AF348:AZ348)-SUM($AF380:AZ380)-SUM($C380:W380)-SUM($BH380:CB380)</f>
        <v>0</v>
      </c>
      <c r="CC348" s="169">
        <f>SUM($AF348:BA348)-SUM($AF380:BA380)-SUM($C380:X380)-SUM($BH380:CC380)</f>
        <v>0</v>
      </c>
      <c r="CD348" s="169">
        <f>SUM($AF348:BB348)-SUM($AF380:BB380)-SUM($C380:Y380)-SUM($BH380:CD380)</f>
        <v>0</v>
      </c>
      <c r="CE348" s="169">
        <f>SUM($AF348:BC348)-SUM($AF380:BC380)-SUM($C380:Z380)-SUM($BH380:CE380)</f>
        <v>0</v>
      </c>
      <c r="CF348" s="169">
        <f>SUM($AF348:BD348)-SUM($AF380:BD380)-SUM($C380:AA380)-SUM($BH380:CF380)</f>
        <v>0</v>
      </c>
      <c r="CG348" s="169">
        <f>SUM($AF348:BE348)-SUM($AF380:BE380)-SUM($C380:AB380)-SUM($BH380:CG380)</f>
        <v>0</v>
      </c>
      <c r="CH348" s="52"/>
      <c r="CI348" s="52"/>
      <c r="CJ348" s="67"/>
      <c r="CK348" s="67"/>
      <c r="CL348" s="67"/>
      <c r="CM348" s="67"/>
      <c r="CN348" s="67"/>
      <c r="CO348" s="67"/>
      <c r="CP348" s="67"/>
      <c r="CQ348" s="67"/>
      <c r="CR348" s="67"/>
      <c r="CS348" s="67"/>
      <c r="CT348" s="67"/>
      <c r="CU348" s="67"/>
      <c r="CV348" s="67"/>
      <c r="CW348" s="67">
        <f>1-P348</f>
        <v>1</v>
      </c>
      <c r="CX348" s="67">
        <f t="shared" si="322"/>
        <v>0.99903463540094894</v>
      </c>
      <c r="CY348" s="67">
        <f t="shared" si="323"/>
        <v>0.99903040294598289</v>
      </c>
      <c r="CZ348" s="67">
        <f t="shared" si="324"/>
        <v>0.99902617049101694</v>
      </c>
      <c r="DA348" s="67">
        <f t="shared" si="325"/>
        <v>0.99902193803605099</v>
      </c>
      <c r="DB348" s="67">
        <f t="shared" si="326"/>
        <v>0.99901770558108505</v>
      </c>
      <c r="DC348" s="67">
        <f t="shared" si="327"/>
        <v>0.99901347312611899</v>
      </c>
      <c r="DD348" s="67">
        <f t="shared" si="328"/>
        <v>0.99900924067115304</v>
      </c>
      <c r="DE348" s="67">
        <f t="shared" si="329"/>
        <v>0.9990050082161871</v>
      </c>
      <c r="DF348" s="67">
        <f t="shared" si="330"/>
        <v>0.99900077576122104</v>
      </c>
      <c r="DG348" s="67">
        <f t="shared" si="331"/>
        <v>0.99756822575508219</v>
      </c>
      <c r="DH348" s="67">
        <f t="shared" si="332"/>
        <v>0.99755796883513415</v>
      </c>
      <c r="DI348" s="67">
        <f t="shared" si="333"/>
        <v>0.9975477119151861</v>
      </c>
      <c r="DL348" s="53"/>
      <c r="DM348" s="188" t="str">
        <f t="shared" si="336"/>
        <v/>
      </c>
      <c r="DN348" s="188" t="str">
        <f t="shared" si="337"/>
        <v/>
      </c>
      <c r="DO348" s="188" t="str">
        <f t="shared" si="338"/>
        <v/>
      </c>
      <c r="DP348" s="188" t="str">
        <f t="shared" si="339"/>
        <v/>
      </c>
      <c r="DQ348" s="188" t="str">
        <f t="shared" si="340"/>
        <v/>
      </c>
      <c r="DR348" s="188" t="str">
        <f t="shared" si="341"/>
        <v/>
      </c>
      <c r="DS348" s="188" t="str">
        <f t="shared" si="342"/>
        <v/>
      </c>
      <c r="DT348" s="188" t="str">
        <f t="shared" si="343"/>
        <v/>
      </c>
      <c r="DU348" s="188" t="str">
        <f t="shared" si="344"/>
        <v/>
      </c>
      <c r="DV348" s="188" t="str">
        <f t="shared" si="345"/>
        <v/>
      </c>
      <c r="DW348" s="188" t="str">
        <f t="shared" si="346"/>
        <v/>
      </c>
      <c r="DX348" s="188" t="str">
        <f t="shared" si="347"/>
        <v/>
      </c>
      <c r="DY348" s="188" t="str">
        <f t="shared" si="348"/>
        <v/>
      </c>
      <c r="DZ348" s="188" t="str">
        <f t="shared" si="349"/>
        <v/>
      </c>
      <c r="EA348" s="188" t="str">
        <f t="shared" si="350"/>
        <v/>
      </c>
      <c r="EB348" s="188" t="str">
        <f t="shared" si="351"/>
        <v/>
      </c>
      <c r="EC348" s="188" t="str">
        <f t="shared" si="352"/>
        <v/>
      </c>
      <c r="ED348" s="188" t="str">
        <f t="shared" si="353"/>
        <v/>
      </c>
      <c r="EE348" s="188" t="str">
        <f t="shared" si="354"/>
        <v/>
      </c>
      <c r="EF348" s="188" t="str">
        <f t="shared" si="355"/>
        <v/>
      </c>
      <c r="EG348" s="188" t="str">
        <f t="shared" si="356"/>
        <v/>
      </c>
      <c r="EH348" s="188" t="str">
        <f t="shared" si="357"/>
        <v/>
      </c>
      <c r="EI348" s="188" t="str">
        <f t="shared" si="358"/>
        <v/>
      </c>
      <c r="EJ348" s="188" t="str">
        <f t="shared" si="359"/>
        <v/>
      </c>
      <c r="EK348" s="188" t="str">
        <f t="shared" si="360"/>
        <v/>
      </c>
    </row>
    <row r="349" spans="1:141" x14ac:dyDescent="0.3">
      <c r="B349" s="1">
        <v>15</v>
      </c>
      <c r="C349" s="155"/>
      <c r="D349" s="155"/>
      <c r="E349" s="155"/>
      <c r="F349" s="155"/>
      <c r="G349" s="155"/>
      <c r="H349" s="155"/>
      <c r="I349" s="155"/>
      <c r="J349" s="155"/>
      <c r="K349" s="155"/>
      <c r="L349" s="155"/>
      <c r="M349" s="155"/>
      <c r="N349" s="155"/>
      <c r="O349" s="155"/>
      <c r="P349" s="155"/>
      <c r="Q349" s="155"/>
      <c r="R349" s="155">
        <f t="shared" ref="R349:AB349" si="373">VLOOKUP(Q91,CVAInc,$A$4,FALSE)*(1+((VLOOKUP(Q91,CVArisk,$A$4,FALSE)-1)*MAX(0,AT123-BaselineBMI)))</f>
        <v>9.653645990510835E-4</v>
      </c>
      <c r="S349" s="155">
        <f t="shared" si="373"/>
        <v>9.6959705401706469E-4</v>
      </c>
      <c r="T349" s="155">
        <f t="shared" si="373"/>
        <v>9.7382950898304555E-4</v>
      </c>
      <c r="U349" s="155">
        <f t="shared" si="373"/>
        <v>9.7806196394902662E-4</v>
      </c>
      <c r="V349" s="155">
        <f t="shared" si="373"/>
        <v>9.8229441891500759E-4</v>
      </c>
      <c r="W349" s="155">
        <f t="shared" si="373"/>
        <v>9.8652687388098856E-4</v>
      </c>
      <c r="X349" s="155">
        <f t="shared" si="373"/>
        <v>9.9075932884696953E-4</v>
      </c>
      <c r="Y349" s="155">
        <f t="shared" si="373"/>
        <v>9.949917838129505E-4</v>
      </c>
      <c r="Z349" s="155">
        <f t="shared" si="373"/>
        <v>9.9922423877893169E-4</v>
      </c>
      <c r="AA349" s="155">
        <f t="shared" si="373"/>
        <v>2.4317742449178558E-3</v>
      </c>
      <c r="AB349" s="155">
        <f t="shared" si="373"/>
        <v>2.442031164865876E-3</v>
      </c>
      <c r="AC349" s="155"/>
      <c r="AD349" s="155"/>
      <c r="AE349" s="155"/>
      <c r="AF349" s="155"/>
      <c r="AG349" s="174">
        <f>D349*D57*PRODUCT($CJ349:CJ349)</f>
        <v>0</v>
      </c>
      <c r="AH349" s="174">
        <f>E349*E57*PRODUCT($CJ349:CK349)</f>
        <v>0</v>
      </c>
      <c r="AI349" s="174">
        <f>F349*F57*PRODUCT($CJ349:CL349)</f>
        <v>0</v>
      </c>
      <c r="AJ349" s="174">
        <f>G349*G57*PRODUCT($CJ349:CM349)</f>
        <v>0</v>
      </c>
      <c r="AK349" s="174">
        <f>H349*H57*PRODUCT($CJ349:CN349)</f>
        <v>0</v>
      </c>
      <c r="AL349" s="174">
        <f>I349*I57*PRODUCT($CJ349:CO349)</f>
        <v>0</v>
      </c>
      <c r="AM349" s="174">
        <f>J349*J57*PRODUCT($CJ349:CP349)</f>
        <v>0</v>
      </c>
      <c r="AN349" s="174">
        <f>K349*K57*PRODUCT($CJ349:CQ349)</f>
        <v>0</v>
      </c>
      <c r="AO349" s="174">
        <f>L349*L57*PRODUCT($CJ349:CR349)</f>
        <v>0</v>
      </c>
      <c r="AP349" s="174">
        <f>M349*M57*PRODUCT($CJ349:CS349)</f>
        <v>0</v>
      </c>
      <c r="AQ349" s="174">
        <f>N349*N57*PRODUCT($CJ349:CT349)</f>
        <v>0</v>
      </c>
      <c r="AR349" s="174">
        <f>O349*O57*PRODUCT($CJ349:CU349)</f>
        <v>0</v>
      </c>
      <c r="AS349" s="174">
        <f>P349*P57*PRODUCT($CJ349:CV349)</f>
        <v>0</v>
      </c>
      <c r="AT349" s="174">
        <f>Q349*Q57*PRODUCT($CJ349:CW349)</f>
        <v>0</v>
      </c>
      <c r="AU349" s="174">
        <f>R349*R57*PRODUCT($CJ349:CX349)</f>
        <v>0</v>
      </c>
      <c r="AV349" s="174">
        <f>S349*S57*PRODUCT($CJ349:CY349)</f>
        <v>0</v>
      </c>
      <c r="AW349" s="174">
        <f>T349*T57*PRODUCT($CJ349:CZ349)</f>
        <v>0</v>
      </c>
      <c r="AX349" s="174">
        <f>U349*U57*PRODUCT($CJ349:DA349)</f>
        <v>0</v>
      </c>
      <c r="AY349" s="174">
        <f>V349*V57*PRODUCT($CJ349:DB349)</f>
        <v>0</v>
      </c>
      <c r="AZ349" s="174">
        <f>W349*W57*PRODUCT($CJ349:DC349)</f>
        <v>0</v>
      </c>
      <c r="BA349" s="174">
        <f>X349*X57*PRODUCT($CJ349:DD349)</f>
        <v>0</v>
      </c>
      <c r="BB349" s="174">
        <f>Y349*Y57*PRODUCT($CJ349:DE349)</f>
        <v>0</v>
      </c>
      <c r="BC349" s="174">
        <f>Z349*Z57*PRODUCT($CJ349:DF349)</f>
        <v>0</v>
      </c>
      <c r="BD349" s="174">
        <f>AA349*AA57*PRODUCT($CJ349:DG349)</f>
        <v>0</v>
      </c>
      <c r="BE349" s="174">
        <f>AB349*AB57*PRODUCT($CJ349:DH349)</f>
        <v>0</v>
      </c>
      <c r="BF349" s="93"/>
      <c r="BG349" s="93"/>
      <c r="BH349" s="93"/>
      <c r="BI349" s="169">
        <f>SUM($AF349:AG349)-SUM($AF381:AG381)-SUM($C381:D381)-SUM($BH381:BI381)</f>
        <v>0</v>
      </c>
      <c r="BJ349" s="169">
        <f>SUM($AF349:AH349)-SUM($AF381:AH381)-SUM($C381:E381)-SUM($BH381:BJ381)</f>
        <v>0</v>
      </c>
      <c r="BK349" s="169">
        <f>SUM($AF349:AI349)-SUM($AF381:AI381)-SUM($C381:F381)-SUM($BH381:BK381)</f>
        <v>0</v>
      </c>
      <c r="BL349" s="169">
        <f>SUM($AF349:AJ349)-SUM($AF381:AJ381)-SUM($C381:G381)-SUM($BH381:BL381)</f>
        <v>0</v>
      </c>
      <c r="BM349" s="169">
        <f>SUM($AF349:AK349)-SUM($AF381:AK381)-SUM($C381:H381)-SUM($BH381:BM381)</f>
        <v>0</v>
      </c>
      <c r="BN349" s="169">
        <f>SUM($AF349:AL349)-SUM($AF381:AL381)-SUM($C381:I381)-SUM($BH381:BN381)</f>
        <v>0</v>
      </c>
      <c r="BO349" s="169">
        <f>SUM($AF349:AM349)-SUM($AF381:AM381)-SUM($C381:J381)-SUM($BH381:BO381)</f>
        <v>0</v>
      </c>
      <c r="BP349" s="169">
        <f>SUM($AF349:AN349)-SUM($AF381:AN381)-SUM($C381:K381)-SUM($BH381:BP381)</f>
        <v>0</v>
      </c>
      <c r="BQ349" s="169">
        <f>SUM($AF349:AO349)-SUM($AF381:AO381)-SUM($C381:L381)-SUM($BH381:BQ381)</f>
        <v>0</v>
      </c>
      <c r="BR349" s="169">
        <f>SUM($AF349:AP349)-SUM($AF381:AP381)-SUM($C381:M381)-SUM($BH381:BR381)</f>
        <v>0</v>
      </c>
      <c r="BS349" s="169">
        <f>SUM($AF349:AQ349)-SUM($AF381:AQ381)-SUM($C381:N381)-SUM($BH381:BS381)</f>
        <v>0</v>
      </c>
      <c r="BT349" s="169">
        <f>SUM($AF349:AR349)-SUM($AF381:AR381)-SUM($C381:O381)-SUM($BH381:BT381)</f>
        <v>0</v>
      </c>
      <c r="BU349" s="169">
        <f>SUM($AF349:AS349)-SUM($AF381:AS381)-SUM($C381:P381)-SUM($BH381:BU381)</f>
        <v>0</v>
      </c>
      <c r="BV349" s="169">
        <f>SUM($AF349:AT349)-SUM($AF381:AT381)-SUM($C381:Q381)-SUM($BH381:BV381)</f>
        <v>0</v>
      </c>
      <c r="BW349" s="169">
        <f>SUM($AF349:AU349)-SUM($AF381:AU381)-SUM($C381:R381)-SUM($BH381:BW381)</f>
        <v>0</v>
      </c>
      <c r="BX349" s="169">
        <f>SUM($AF349:AV349)-SUM($AF381:AV381)-SUM($C381:S381)-SUM($BH381:BX381)</f>
        <v>0</v>
      </c>
      <c r="BY349" s="169">
        <f>SUM($AF349:AW349)-SUM($AF381:AW381)-SUM($C381:T381)-SUM($BH381:BY381)</f>
        <v>0</v>
      </c>
      <c r="BZ349" s="169">
        <f>SUM($AF349:AX349)-SUM($AF381:AX381)-SUM($C381:U381)-SUM($BH381:BZ381)</f>
        <v>0</v>
      </c>
      <c r="CA349" s="169">
        <f>SUM($AF349:AY349)-SUM($AF381:AY381)-SUM($C381:V381)-SUM($BH381:CA381)</f>
        <v>0</v>
      </c>
      <c r="CB349" s="169">
        <f>SUM($AF349:AZ349)-SUM($AF381:AZ381)-SUM($C381:W381)-SUM($BH381:CB381)</f>
        <v>0</v>
      </c>
      <c r="CC349" s="169">
        <f>SUM($AF349:BA349)-SUM($AF381:BA381)-SUM($C381:X381)-SUM($BH381:CC381)</f>
        <v>0</v>
      </c>
      <c r="CD349" s="169">
        <f>SUM($AF349:BB349)-SUM($AF381:BB381)-SUM($C381:Y381)-SUM($BH381:CD381)</f>
        <v>0</v>
      </c>
      <c r="CE349" s="169">
        <f>SUM($AF349:BC349)-SUM($AF381:BC381)-SUM($C381:Z381)-SUM($BH381:CE381)</f>
        <v>0</v>
      </c>
      <c r="CF349" s="169">
        <f>SUM($AF349:BD349)-SUM($AF381:BD381)-SUM($C381:AA381)-SUM($BH381:CF381)</f>
        <v>0</v>
      </c>
      <c r="CG349" s="169">
        <f>SUM($AF349:BE349)-SUM($AF381:BE381)-SUM($C381:AB381)-SUM($BH381:CG381)</f>
        <v>0</v>
      </c>
      <c r="CH349" s="52"/>
      <c r="CI349" s="52"/>
      <c r="CJ349" s="67"/>
      <c r="CK349" s="67"/>
      <c r="CL349" s="67"/>
      <c r="CM349" s="67"/>
      <c r="CN349" s="67"/>
      <c r="CO349" s="67"/>
      <c r="CP349" s="67"/>
      <c r="CQ349" s="67"/>
      <c r="CR349" s="67"/>
      <c r="CS349" s="67"/>
      <c r="CT349" s="67"/>
      <c r="CU349" s="67"/>
      <c r="CV349" s="67"/>
      <c r="CW349" s="67"/>
      <c r="CX349" s="67">
        <f>1-Q349</f>
        <v>1</v>
      </c>
      <c r="CY349" s="67">
        <f t="shared" si="323"/>
        <v>0.99903463540094894</v>
      </c>
      <c r="CZ349" s="67">
        <f t="shared" si="324"/>
        <v>0.99903040294598289</v>
      </c>
      <c r="DA349" s="67">
        <f t="shared" si="325"/>
        <v>0.99902617049101694</v>
      </c>
      <c r="DB349" s="67">
        <f t="shared" si="326"/>
        <v>0.99902193803605099</v>
      </c>
      <c r="DC349" s="67">
        <f t="shared" si="327"/>
        <v>0.99901770558108505</v>
      </c>
      <c r="DD349" s="67">
        <f t="shared" si="328"/>
        <v>0.99901347312611899</v>
      </c>
      <c r="DE349" s="67">
        <f t="shared" si="329"/>
        <v>0.99900924067115304</v>
      </c>
      <c r="DF349" s="67">
        <f t="shared" si="330"/>
        <v>0.9990050082161871</v>
      </c>
      <c r="DG349" s="67">
        <f t="shared" si="331"/>
        <v>0.99900077576122104</v>
      </c>
      <c r="DH349" s="67">
        <f t="shared" si="332"/>
        <v>0.99756822575508219</v>
      </c>
      <c r="DI349" s="67">
        <f t="shared" si="333"/>
        <v>0.99755796883513415</v>
      </c>
      <c r="DL349" s="53"/>
      <c r="DM349" s="188" t="str">
        <f t="shared" si="336"/>
        <v/>
      </c>
      <c r="DN349" s="188" t="str">
        <f t="shared" si="337"/>
        <v/>
      </c>
      <c r="DO349" s="188" t="str">
        <f t="shared" si="338"/>
        <v/>
      </c>
      <c r="DP349" s="188" t="str">
        <f t="shared" si="339"/>
        <v/>
      </c>
      <c r="DQ349" s="188" t="str">
        <f t="shared" si="340"/>
        <v/>
      </c>
      <c r="DR349" s="188" t="str">
        <f t="shared" si="341"/>
        <v/>
      </c>
      <c r="DS349" s="188" t="str">
        <f t="shared" si="342"/>
        <v/>
      </c>
      <c r="DT349" s="188" t="str">
        <f t="shared" si="343"/>
        <v/>
      </c>
      <c r="DU349" s="188" t="str">
        <f t="shared" si="344"/>
        <v/>
      </c>
      <c r="DV349" s="188" t="str">
        <f t="shared" si="345"/>
        <v/>
      </c>
      <c r="DW349" s="188" t="str">
        <f t="shared" si="346"/>
        <v/>
      </c>
      <c r="DX349" s="188" t="str">
        <f t="shared" si="347"/>
        <v/>
      </c>
      <c r="DY349" s="188" t="str">
        <f t="shared" si="348"/>
        <v/>
      </c>
      <c r="DZ349" s="188" t="str">
        <f t="shared" si="349"/>
        <v/>
      </c>
      <c r="EA349" s="188" t="str">
        <f t="shared" si="350"/>
        <v/>
      </c>
      <c r="EB349" s="188" t="str">
        <f t="shared" si="351"/>
        <v/>
      </c>
      <c r="EC349" s="188" t="str">
        <f t="shared" si="352"/>
        <v/>
      </c>
      <c r="ED349" s="188" t="str">
        <f t="shared" si="353"/>
        <v/>
      </c>
      <c r="EE349" s="188" t="str">
        <f t="shared" si="354"/>
        <v/>
      </c>
      <c r="EF349" s="188" t="str">
        <f t="shared" si="355"/>
        <v/>
      </c>
      <c r="EG349" s="188" t="str">
        <f t="shared" si="356"/>
        <v/>
      </c>
      <c r="EH349" s="188" t="str">
        <f t="shared" si="357"/>
        <v/>
      </c>
      <c r="EI349" s="188" t="str">
        <f t="shared" si="358"/>
        <v/>
      </c>
      <c r="EJ349" s="188" t="str">
        <f t="shared" si="359"/>
        <v/>
      </c>
      <c r="EK349" s="188" t="str">
        <f t="shared" si="360"/>
        <v/>
      </c>
    </row>
    <row r="350" spans="1:141" x14ac:dyDescent="0.3">
      <c r="B350" s="1">
        <v>16</v>
      </c>
      <c r="C350" s="155"/>
      <c r="D350" s="155"/>
      <c r="E350" s="155"/>
      <c r="F350" s="155"/>
      <c r="G350" s="155"/>
      <c r="H350" s="155"/>
      <c r="I350" s="155"/>
      <c r="J350" s="155"/>
      <c r="K350" s="155"/>
      <c r="L350" s="155"/>
      <c r="M350" s="155"/>
      <c r="N350" s="155"/>
      <c r="O350" s="155"/>
      <c r="P350" s="155"/>
      <c r="Q350" s="155"/>
      <c r="R350" s="155"/>
      <c r="S350" s="155">
        <f t="shared" ref="S350:AB350" si="374">VLOOKUP(R92,CVAInc,$A$4,FALSE)*(1+((VLOOKUP(R92,CVArisk,$A$4,FALSE)-1)*MAX(0,AU124-BaselineBMI)))</f>
        <v>9.653645990510835E-4</v>
      </c>
      <c r="T350" s="155">
        <f t="shared" si="374"/>
        <v>9.6959705401706469E-4</v>
      </c>
      <c r="U350" s="155">
        <f t="shared" si="374"/>
        <v>9.7382950898304555E-4</v>
      </c>
      <c r="V350" s="155">
        <f t="shared" si="374"/>
        <v>9.7806196394902662E-4</v>
      </c>
      <c r="W350" s="155">
        <f t="shared" si="374"/>
        <v>9.8229441891500759E-4</v>
      </c>
      <c r="X350" s="155">
        <f t="shared" si="374"/>
        <v>9.8652687388098856E-4</v>
      </c>
      <c r="Y350" s="155">
        <f t="shared" si="374"/>
        <v>9.9075932884696953E-4</v>
      </c>
      <c r="Z350" s="155">
        <f t="shared" si="374"/>
        <v>9.949917838129505E-4</v>
      </c>
      <c r="AA350" s="155">
        <f t="shared" si="374"/>
        <v>9.9922423877893169E-4</v>
      </c>
      <c r="AB350" s="155">
        <f t="shared" si="374"/>
        <v>2.4317742449178558E-3</v>
      </c>
      <c r="AC350" s="155"/>
      <c r="AD350" s="155"/>
      <c r="AE350" s="155"/>
      <c r="AF350" s="155"/>
      <c r="AG350" s="174">
        <f>D350*D58*PRODUCT($CJ350:CJ350)</f>
        <v>0</v>
      </c>
      <c r="AH350" s="174">
        <f>E350*E58*PRODUCT($CJ350:CK350)</f>
        <v>0</v>
      </c>
      <c r="AI350" s="174">
        <f>F350*F58*PRODUCT($CJ350:CL350)</f>
        <v>0</v>
      </c>
      <c r="AJ350" s="174">
        <f>G350*G58*PRODUCT($CJ350:CM350)</f>
        <v>0</v>
      </c>
      <c r="AK350" s="174">
        <f>H350*H58*PRODUCT($CJ350:CN350)</f>
        <v>0</v>
      </c>
      <c r="AL350" s="174">
        <f>I350*I58*PRODUCT($CJ350:CO350)</f>
        <v>0</v>
      </c>
      <c r="AM350" s="174">
        <f>J350*J58*PRODUCT($CJ350:CP350)</f>
        <v>0</v>
      </c>
      <c r="AN350" s="174">
        <f>K350*K58*PRODUCT($CJ350:CQ350)</f>
        <v>0</v>
      </c>
      <c r="AO350" s="174">
        <f>L350*L58*PRODUCT($CJ350:CR350)</f>
        <v>0</v>
      </c>
      <c r="AP350" s="174">
        <f>M350*M58*PRODUCT($CJ350:CS350)</f>
        <v>0</v>
      </c>
      <c r="AQ350" s="174">
        <f>N350*N58*PRODUCT($CJ350:CT350)</f>
        <v>0</v>
      </c>
      <c r="AR350" s="174">
        <f>O350*O58*PRODUCT($CJ350:CU350)</f>
        <v>0</v>
      </c>
      <c r="AS350" s="174">
        <f>P350*P58*PRODUCT($CJ350:CV350)</f>
        <v>0</v>
      </c>
      <c r="AT350" s="174">
        <f>Q350*Q58*PRODUCT($CJ350:CW350)</f>
        <v>0</v>
      </c>
      <c r="AU350" s="174">
        <f>R350*R58*PRODUCT($CJ350:CX350)</f>
        <v>0</v>
      </c>
      <c r="AV350" s="174">
        <f>S350*S58*PRODUCT($CJ350:CY350)</f>
        <v>0</v>
      </c>
      <c r="AW350" s="174">
        <f>T350*T58*PRODUCT($CJ350:CZ350)</f>
        <v>0</v>
      </c>
      <c r="AX350" s="174">
        <f>U350*U58*PRODUCT($CJ350:DA350)</f>
        <v>0</v>
      </c>
      <c r="AY350" s="174">
        <f>V350*V58*PRODUCT($CJ350:DB350)</f>
        <v>0</v>
      </c>
      <c r="AZ350" s="174">
        <f>W350*W58*PRODUCT($CJ350:DC350)</f>
        <v>0</v>
      </c>
      <c r="BA350" s="174">
        <f>X350*X58*PRODUCT($CJ350:DD350)</f>
        <v>0</v>
      </c>
      <c r="BB350" s="174">
        <f>Y350*Y58*PRODUCT($CJ350:DE350)</f>
        <v>0</v>
      </c>
      <c r="BC350" s="174">
        <f>Z350*Z58*PRODUCT($CJ350:DF350)</f>
        <v>0</v>
      </c>
      <c r="BD350" s="174">
        <f>AA350*AA58*PRODUCT($CJ350:DG350)</f>
        <v>0</v>
      </c>
      <c r="BE350" s="174">
        <f>AB350*AB58*PRODUCT($CJ350:DH350)</f>
        <v>0</v>
      </c>
      <c r="BF350" s="93"/>
      <c r="BG350" s="93"/>
      <c r="BH350" s="93"/>
      <c r="BI350" s="169">
        <f>SUM($AF350:AG350)-SUM($AF382:AG382)-SUM($C382:D382)-SUM($BH382:BI382)</f>
        <v>0</v>
      </c>
      <c r="BJ350" s="169">
        <f>SUM($AF350:AH350)-SUM($AF382:AH382)-SUM($C382:E382)-SUM($BH382:BJ382)</f>
        <v>0</v>
      </c>
      <c r="BK350" s="169">
        <f>SUM($AF350:AI350)-SUM($AF382:AI382)-SUM($C382:F382)-SUM($BH382:BK382)</f>
        <v>0</v>
      </c>
      <c r="BL350" s="169">
        <f>SUM($AF350:AJ350)-SUM($AF382:AJ382)-SUM($C382:G382)-SUM($BH382:BL382)</f>
        <v>0</v>
      </c>
      <c r="BM350" s="169">
        <f>SUM($AF350:AK350)-SUM($AF382:AK382)-SUM($C382:H382)-SUM($BH382:BM382)</f>
        <v>0</v>
      </c>
      <c r="BN350" s="169">
        <f>SUM($AF350:AL350)-SUM($AF382:AL382)-SUM($C382:I382)-SUM($BH382:BN382)</f>
        <v>0</v>
      </c>
      <c r="BO350" s="169">
        <f>SUM($AF350:AM350)-SUM($AF382:AM382)-SUM($C382:J382)-SUM($BH382:BO382)</f>
        <v>0</v>
      </c>
      <c r="BP350" s="169">
        <f>SUM($AF350:AN350)-SUM($AF382:AN382)-SUM($C382:K382)-SUM($BH382:BP382)</f>
        <v>0</v>
      </c>
      <c r="BQ350" s="169">
        <f>SUM($AF350:AO350)-SUM($AF382:AO382)-SUM($C382:L382)-SUM($BH382:BQ382)</f>
        <v>0</v>
      </c>
      <c r="BR350" s="169">
        <f>SUM($AF350:AP350)-SUM($AF382:AP382)-SUM($C382:M382)-SUM($BH382:BR382)</f>
        <v>0</v>
      </c>
      <c r="BS350" s="169">
        <f>SUM($AF350:AQ350)-SUM($AF382:AQ382)-SUM($C382:N382)-SUM($BH382:BS382)</f>
        <v>0</v>
      </c>
      <c r="BT350" s="169">
        <f>SUM($AF350:AR350)-SUM($AF382:AR382)-SUM($C382:O382)-SUM($BH382:BT382)</f>
        <v>0</v>
      </c>
      <c r="BU350" s="169">
        <f>SUM($AF350:AS350)-SUM($AF382:AS382)-SUM($C382:P382)-SUM($BH382:BU382)</f>
        <v>0</v>
      </c>
      <c r="BV350" s="169">
        <f>SUM($AF350:AT350)-SUM($AF382:AT382)-SUM($C382:Q382)-SUM($BH382:BV382)</f>
        <v>0</v>
      </c>
      <c r="BW350" s="169">
        <f>SUM($AF350:AU350)-SUM($AF382:AU382)-SUM($C382:R382)-SUM($BH382:BW382)</f>
        <v>0</v>
      </c>
      <c r="BX350" s="169">
        <f>SUM($AF350:AV350)-SUM($AF382:AV382)-SUM($C382:S382)-SUM($BH382:BX382)</f>
        <v>0</v>
      </c>
      <c r="BY350" s="169">
        <f>SUM($AF350:AW350)-SUM($AF382:AW382)-SUM($C382:T382)-SUM($BH382:BY382)</f>
        <v>0</v>
      </c>
      <c r="BZ350" s="169">
        <f>SUM($AF350:AX350)-SUM($AF382:AX382)-SUM($C382:U382)-SUM($BH382:BZ382)</f>
        <v>0</v>
      </c>
      <c r="CA350" s="169">
        <f>SUM($AF350:AY350)-SUM($AF382:AY382)-SUM($C382:V382)-SUM($BH382:CA382)</f>
        <v>0</v>
      </c>
      <c r="CB350" s="169">
        <f>SUM($AF350:AZ350)-SUM($AF382:AZ382)-SUM($C382:W382)-SUM($BH382:CB382)</f>
        <v>0</v>
      </c>
      <c r="CC350" s="169">
        <f>SUM($AF350:BA350)-SUM($AF382:BA382)-SUM($C382:X382)-SUM($BH382:CC382)</f>
        <v>0</v>
      </c>
      <c r="CD350" s="169">
        <f>SUM($AF350:BB350)-SUM($AF382:BB382)-SUM($C382:Y382)-SUM($BH382:CD382)</f>
        <v>0</v>
      </c>
      <c r="CE350" s="169">
        <f>SUM($AF350:BC350)-SUM($AF382:BC382)-SUM($C382:Z382)-SUM($BH382:CE382)</f>
        <v>0</v>
      </c>
      <c r="CF350" s="169">
        <f>SUM($AF350:BD350)-SUM($AF382:BD382)-SUM($C382:AA382)-SUM($BH382:CF382)</f>
        <v>0</v>
      </c>
      <c r="CG350" s="169">
        <f>SUM($AF350:BE350)-SUM($AF382:BE382)-SUM($C382:AB382)-SUM($BH382:CG382)</f>
        <v>0</v>
      </c>
      <c r="CH350" s="52"/>
      <c r="CI350" s="52"/>
      <c r="CJ350" s="67"/>
      <c r="CK350" s="67"/>
      <c r="CL350" s="67"/>
      <c r="CM350" s="67"/>
      <c r="CN350" s="67"/>
      <c r="CO350" s="67"/>
      <c r="CP350" s="67"/>
      <c r="CQ350" s="67"/>
      <c r="CR350" s="67"/>
      <c r="CS350" s="67"/>
      <c r="CT350" s="67"/>
      <c r="CU350" s="67"/>
      <c r="CV350" s="67"/>
      <c r="CW350" s="67"/>
      <c r="CX350" s="67"/>
      <c r="CY350" s="67">
        <f>1-R350</f>
        <v>1</v>
      </c>
      <c r="CZ350" s="67">
        <f t="shared" si="324"/>
        <v>0.99903463540094894</v>
      </c>
      <c r="DA350" s="67">
        <f t="shared" si="325"/>
        <v>0.99903040294598289</v>
      </c>
      <c r="DB350" s="67">
        <f t="shared" si="326"/>
        <v>0.99902617049101694</v>
      </c>
      <c r="DC350" s="67">
        <f t="shared" si="327"/>
        <v>0.99902193803605099</v>
      </c>
      <c r="DD350" s="67">
        <f t="shared" si="328"/>
        <v>0.99901770558108505</v>
      </c>
      <c r="DE350" s="67">
        <f t="shared" si="329"/>
        <v>0.99901347312611899</v>
      </c>
      <c r="DF350" s="67">
        <f t="shared" si="330"/>
        <v>0.99900924067115304</v>
      </c>
      <c r="DG350" s="67">
        <f t="shared" si="331"/>
        <v>0.9990050082161871</v>
      </c>
      <c r="DH350" s="67">
        <f t="shared" si="332"/>
        <v>0.99900077576122104</v>
      </c>
      <c r="DI350" s="67">
        <f t="shared" si="333"/>
        <v>0.99756822575508219</v>
      </c>
      <c r="DL350" s="53"/>
      <c r="DM350" s="188" t="str">
        <f t="shared" si="336"/>
        <v/>
      </c>
      <c r="DN350" s="188" t="str">
        <f t="shared" si="337"/>
        <v/>
      </c>
      <c r="DO350" s="188" t="str">
        <f t="shared" si="338"/>
        <v/>
      </c>
      <c r="DP350" s="188" t="str">
        <f t="shared" si="339"/>
        <v/>
      </c>
      <c r="DQ350" s="188" t="str">
        <f t="shared" si="340"/>
        <v/>
      </c>
      <c r="DR350" s="188" t="str">
        <f t="shared" si="341"/>
        <v/>
      </c>
      <c r="DS350" s="188" t="str">
        <f t="shared" si="342"/>
        <v/>
      </c>
      <c r="DT350" s="188" t="str">
        <f t="shared" si="343"/>
        <v/>
      </c>
      <c r="DU350" s="188" t="str">
        <f t="shared" si="344"/>
        <v/>
      </c>
      <c r="DV350" s="188" t="str">
        <f t="shared" si="345"/>
        <v/>
      </c>
      <c r="DW350" s="188" t="str">
        <f t="shared" si="346"/>
        <v/>
      </c>
      <c r="DX350" s="188" t="str">
        <f t="shared" si="347"/>
        <v/>
      </c>
      <c r="DY350" s="188" t="str">
        <f t="shared" si="348"/>
        <v/>
      </c>
      <c r="DZ350" s="188" t="str">
        <f t="shared" si="349"/>
        <v/>
      </c>
      <c r="EA350" s="188" t="str">
        <f t="shared" si="350"/>
        <v/>
      </c>
      <c r="EB350" s="188" t="str">
        <f t="shared" si="351"/>
        <v/>
      </c>
      <c r="EC350" s="188" t="str">
        <f t="shared" si="352"/>
        <v/>
      </c>
      <c r="ED350" s="188" t="str">
        <f t="shared" si="353"/>
        <v/>
      </c>
      <c r="EE350" s="188" t="str">
        <f t="shared" si="354"/>
        <v/>
      </c>
      <c r="EF350" s="188" t="str">
        <f t="shared" si="355"/>
        <v/>
      </c>
      <c r="EG350" s="188" t="str">
        <f t="shared" si="356"/>
        <v/>
      </c>
      <c r="EH350" s="188" t="str">
        <f t="shared" si="357"/>
        <v/>
      </c>
      <c r="EI350" s="188" t="str">
        <f t="shared" si="358"/>
        <v/>
      </c>
      <c r="EJ350" s="188" t="str">
        <f t="shared" si="359"/>
        <v/>
      </c>
      <c r="EK350" s="188" t="str">
        <f t="shared" si="360"/>
        <v/>
      </c>
    </row>
    <row r="351" spans="1:141" x14ac:dyDescent="0.3">
      <c r="B351" s="1">
        <v>17</v>
      </c>
      <c r="C351" s="155"/>
      <c r="D351" s="155"/>
      <c r="E351" s="155"/>
      <c r="F351" s="155"/>
      <c r="G351" s="155"/>
      <c r="H351" s="155"/>
      <c r="I351" s="155"/>
      <c r="J351" s="155"/>
      <c r="K351" s="155"/>
      <c r="L351" s="155"/>
      <c r="M351" s="155"/>
      <c r="N351" s="155"/>
      <c r="O351" s="155"/>
      <c r="P351" s="155"/>
      <c r="Q351" s="155"/>
      <c r="R351" s="155"/>
      <c r="S351" s="155"/>
      <c r="T351" s="155">
        <f t="shared" ref="T351:AB351" si="375">VLOOKUP(S93,CVAInc,$A$4,FALSE)*(1+((VLOOKUP(S93,CVArisk,$A$4,FALSE)-1)*MAX(0,AV125-BaselineBMI)))</f>
        <v>9.653645990510835E-4</v>
      </c>
      <c r="U351" s="155">
        <f t="shared" si="375"/>
        <v>9.6959705401706469E-4</v>
      </c>
      <c r="V351" s="155">
        <f t="shared" si="375"/>
        <v>9.7382950898304555E-4</v>
      </c>
      <c r="W351" s="155">
        <f t="shared" si="375"/>
        <v>9.7806196394902662E-4</v>
      </c>
      <c r="X351" s="155">
        <f t="shared" si="375"/>
        <v>9.8229441891500759E-4</v>
      </c>
      <c r="Y351" s="155">
        <f t="shared" si="375"/>
        <v>9.8652687388098856E-4</v>
      </c>
      <c r="Z351" s="155">
        <f t="shared" si="375"/>
        <v>9.9075932884696953E-4</v>
      </c>
      <c r="AA351" s="155">
        <f t="shared" si="375"/>
        <v>9.949917838129505E-4</v>
      </c>
      <c r="AB351" s="155">
        <f t="shared" si="375"/>
        <v>9.9922423877893169E-4</v>
      </c>
      <c r="AC351" s="155"/>
      <c r="AD351" s="155"/>
      <c r="AE351" s="155"/>
      <c r="AF351" s="155"/>
      <c r="AG351" s="174">
        <f>D351*D59*PRODUCT($CJ351:CJ351)</f>
        <v>0</v>
      </c>
      <c r="AH351" s="174">
        <f>E351*E59*PRODUCT($CJ351:CK351)</f>
        <v>0</v>
      </c>
      <c r="AI351" s="174">
        <f>F351*F59*PRODUCT($CJ351:CL351)</f>
        <v>0</v>
      </c>
      <c r="AJ351" s="174">
        <f>G351*G59*PRODUCT($CJ351:CM351)</f>
        <v>0</v>
      </c>
      <c r="AK351" s="174">
        <f>H351*H59*PRODUCT($CJ351:CN351)</f>
        <v>0</v>
      </c>
      <c r="AL351" s="174">
        <f>I351*I59*PRODUCT($CJ351:CO351)</f>
        <v>0</v>
      </c>
      <c r="AM351" s="174">
        <f>J351*J59*PRODUCT($CJ351:CP351)</f>
        <v>0</v>
      </c>
      <c r="AN351" s="174">
        <f>K351*K59*PRODUCT($CJ351:CQ351)</f>
        <v>0</v>
      </c>
      <c r="AO351" s="174">
        <f>L351*L59*PRODUCT($CJ351:CR351)</f>
        <v>0</v>
      </c>
      <c r="AP351" s="174">
        <f>M351*M59*PRODUCT($CJ351:CS351)</f>
        <v>0</v>
      </c>
      <c r="AQ351" s="174">
        <f>N351*N59*PRODUCT($CJ351:CT351)</f>
        <v>0</v>
      </c>
      <c r="AR351" s="174">
        <f>O351*O59*PRODUCT($CJ351:CU351)</f>
        <v>0</v>
      </c>
      <c r="AS351" s="174">
        <f>P351*P59*PRODUCT($CJ351:CV351)</f>
        <v>0</v>
      </c>
      <c r="AT351" s="174">
        <f>Q351*Q59*PRODUCT($CJ351:CW351)</f>
        <v>0</v>
      </c>
      <c r="AU351" s="174">
        <f>R351*R59*PRODUCT($CJ351:CX351)</f>
        <v>0</v>
      </c>
      <c r="AV351" s="174">
        <f>S351*S59*PRODUCT($CJ351:CY351)</f>
        <v>0</v>
      </c>
      <c r="AW351" s="174">
        <f>T351*T59*PRODUCT($CJ351:CZ351)</f>
        <v>0</v>
      </c>
      <c r="AX351" s="174">
        <f>U351*U59*PRODUCT($CJ351:DA351)</f>
        <v>0</v>
      </c>
      <c r="AY351" s="174">
        <f>V351*V59*PRODUCT($CJ351:DB351)</f>
        <v>0</v>
      </c>
      <c r="AZ351" s="174">
        <f>W351*W59*PRODUCT($CJ351:DC351)</f>
        <v>0</v>
      </c>
      <c r="BA351" s="174">
        <f>X351*X59*PRODUCT($CJ351:DD351)</f>
        <v>0</v>
      </c>
      <c r="BB351" s="174">
        <f>Y351*Y59*PRODUCT($CJ351:DE351)</f>
        <v>0</v>
      </c>
      <c r="BC351" s="174">
        <f>Z351*Z59*PRODUCT($CJ351:DF351)</f>
        <v>0</v>
      </c>
      <c r="BD351" s="174">
        <f>AA351*AA59*PRODUCT($CJ351:DG351)</f>
        <v>0</v>
      </c>
      <c r="BE351" s="174">
        <f>AB351*AB59*PRODUCT($CJ351:DH351)</f>
        <v>0</v>
      </c>
      <c r="BF351" s="93"/>
      <c r="BG351" s="93"/>
      <c r="BH351" s="93"/>
      <c r="BI351" s="169">
        <f>SUM($AF351:AG351)-SUM($AF383:AG383)-SUM($C383:D383)-SUM($BH383:BI383)</f>
        <v>0</v>
      </c>
      <c r="BJ351" s="169">
        <f>SUM($AF351:AH351)-SUM($AF383:AH383)-SUM($C383:E383)-SUM($BH383:BJ383)</f>
        <v>0</v>
      </c>
      <c r="BK351" s="169">
        <f>SUM($AF351:AI351)-SUM($AF383:AI383)-SUM($C383:F383)-SUM($BH383:BK383)</f>
        <v>0</v>
      </c>
      <c r="BL351" s="169">
        <f>SUM($AF351:AJ351)-SUM($AF383:AJ383)-SUM($C383:G383)-SUM($BH383:BL383)</f>
        <v>0</v>
      </c>
      <c r="BM351" s="169">
        <f>SUM($AF351:AK351)-SUM($AF383:AK383)-SUM($C383:H383)-SUM($BH383:BM383)</f>
        <v>0</v>
      </c>
      <c r="BN351" s="169">
        <f>SUM($AF351:AL351)-SUM($AF383:AL383)-SUM($C383:I383)-SUM($BH383:BN383)</f>
        <v>0</v>
      </c>
      <c r="BO351" s="169">
        <f>SUM($AF351:AM351)-SUM($AF383:AM383)-SUM($C383:J383)-SUM($BH383:BO383)</f>
        <v>0</v>
      </c>
      <c r="BP351" s="169">
        <f>SUM($AF351:AN351)-SUM($AF383:AN383)-SUM($C383:K383)-SUM($BH383:BP383)</f>
        <v>0</v>
      </c>
      <c r="BQ351" s="169">
        <f>SUM($AF351:AO351)-SUM($AF383:AO383)-SUM($C383:L383)-SUM($BH383:BQ383)</f>
        <v>0</v>
      </c>
      <c r="BR351" s="169">
        <f>SUM($AF351:AP351)-SUM($AF383:AP383)-SUM($C383:M383)-SUM($BH383:BR383)</f>
        <v>0</v>
      </c>
      <c r="BS351" s="169">
        <f>SUM($AF351:AQ351)-SUM($AF383:AQ383)-SUM($C383:N383)-SUM($BH383:BS383)</f>
        <v>0</v>
      </c>
      <c r="BT351" s="169">
        <f>SUM($AF351:AR351)-SUM($AF383:AR383)-SUM($C383:O383)-SUM($BH383:BT383)</f>
        <v>0</v>
      </c>
      <c r="BU351" s="169">
        <f>SUM($AF351:AS351)-SUM($AF383:AS383)-SUM($C383:P383)-SUM($BH383:BU383)</f>
        <v>0</v>
      </c>
      <c r="BV351" s="169">
        <f>SUM($AF351:AT351)-SUM($AF383:AT383)-SUM($C383:Q383)-SUM($BH383:BV383)</f>
        <v>0</v>
      </c>
      <c r="BW351" s="169">
        <f>SUM($AF351:AU351)-SUM($AF383:AU383)-SUM($C383:R383)-SUM($BH383:BW383)</f>
        <v>0</v>
      </c>
      <c r="BX351" s="169">
        <f>SUM($AF351:AV351)-SUM($AF383:AV383)-SUM($C383:S383)-SUM($BH383:BX383)</f>
        <v>0</v>
      </c>
      <c r="BY351" s="169">
        <f>SUM($AF351:AW351)-SUM($AF383:AW383)-SUM($C383:T383)-SUM($BH383:BY383)</f>
        <v>0</v>
      </c>
      <c r="BZ351" s="169">
        <f>SUM($AF351:AX351)-SUM($AF383:AX383)-SUM($C383:U383)-SUM($BH383:BZ383)</f>
        <v>0</v>
      </c>
      <c r="CA351" s="169">
        <f>SUM($AF351:AY351)-SUM($AF383:AY383)-SUM($C383:V383)-SUM($BH383:CA383)</f>
        <v>0</v>
      </c>
      <c r="CB351" s="169">
        <f>SUM($AF351:AZ351)-SUM($AF383:AZ383)-SUM($C383:W383)-SUM($BH383:CB383)</f>
        <v>0</v>
      </c>
      <c r="CC351" s="169">
        <f>SUM($AF351:BA351)-SUM($AF383:BA383)-SUM($C383:X383)-SUM($BH383:CC383)</f>
        <v>0</v>
      </c>
      <c r="CD351" s="169">
        <f>SUM($AF351:BB351)-SUM($AF383:BB383)-SUM($C383:Y383)-SUM($BH383:CD383)</f>
        <v>0</v>
      </c>
      <c r="CE351" s="169">
        <f>SUM($AF351:BC351)-SUM($AF383:BC383)-SUM($C383:Z383)-SUM($BH383:CE383)</f>
        <v>0</v>
      </c>
      <c r="CF351" s="169">
        <f>SUM($AF351:BD351)-SUM($AF383:BD383)-SUM($C383:AA383)-SUM($BH383:CF383)</f>
        <v>0</v>
      </c>
      <c r="CG351" s="169">
        <f>SUM($AF351:BE351)-SUM($AF383:BE383)-SUM($C383:AB383)-SUM($BH383:CG383)</f>
        <v>0</v>
      </c>
      <c r="CH351" s="52"/>
      <c r="CI351" s="52"/>
      <c r="CJ351" s="67"/>
      <c r="CK351" s="67"/>
      <c r="CL351" s="67"/>
      <c r="CM351" s="67"/>
      <c r="CN351" s="67"/>
      <c r="CO351" s="67"/>
      <c r="CP351" s="67"/>
      <c r="CQ351" s="67"/>
      <c r="CR351" s="67"/>
      <c r="CS351" s="67"/>
      <c r="CT351" s="67"/>
      <c r="CU351" s="67"/>
      <c r="CV351" s="67"/>
      <c r="CW351" s="67"/>
      <c r="CX351" s="67"/>
      <c r="CY351" s="67"/>
      <c r="CZ351" s="67">
        <f>1-S351</f>
        <v>1</v>
      </c>
      <c r="DA351" s="67">
        <f t="shared" si="325"/>
        <v>0.99903463540094894</v>
      </c>
      <c r="DB351" s="67">
        <f t="shared" si="326"/>
        <v>0.99903040294598289</v>
      </c>
      <c r="DC351" s="67">
        <f t="shared" si="327"/>
        <v>0.99902617049101694</v>
      </c>
      <c r="DD351" s="67">
        <f t="shared" si="328"/>
        <v>0.99902193803605099</v>
      </c>
      <c r="DE351" s="67">
        <f t="shared" si="329"/>
        <v>0.99901770558108505</v>
      </c>
      <c r="DF351" s="67">
        <f t="shared" si="330"/>
        <v>0.99901347312611899</v>
      </c>
      <c r="DG351" s="67">
        <f t="shared" si="331"/>
        <v>0.99900924067115304</v>
      </c>
      <c r="DH351" s="67">
        <f t="shared" si="332"/>
        <v>0.9990050082161871</v>
      </c>
      <c r="DI351" s="67">
        <f t="shared" si="333"/>
        <v>0.99900077576122104</v>
      </c>
      <c r="DL351" s="53"/>
      <c r="DM351" s="188" t="str">
        <f t="shared" si="336"/>
        <v/>
      </c>
      <c r="DN351" s="188" t="str">
        <f t="shared" si="337"/>
        <v/>
      </c>
      <c r="DO351" s="188" t="str">
        <f t="shared" si="338"/>
        <v/>
      </c>
      <c r="DP351" s="188" t="str">
        <f t="shared" si="339"/>
        <v/>
      </c>
      <c r="DQ351" s="188" t="str">
        <f t="shared" si="340"/>
        <v/>
      </c>
      <c r="DR351" s="188" t="str">
        <f t="shared" si="341"/>
        <v/>
      </c>
      <c r="DS351" s="188" t="str">
        <f t="shared" si="342"/>
        <v/>
      </c>
      <c r="DT351" s="188" t="str">
        <f t="shared" si="343"/>
        <v/>
      </c>
      <c r="DU351" s="188" t="str">
        <f t="shared" si="344"/>
        <v/>
      </c>
      <c r="DV351" s="188" t="str">
        <f t="shared" si="345"/>
        <v/>
      </c>
      <c r="DW351" s="188" t="str">
        <f t="shared" si="346"/>
        <v/>
      </c>
      <c r="DX351" s="188" t="str">
        <f t="shared" si="347"/>
        <v/>
      </c>
      <c r="DY351" s="188" t="str">
        <f t="shared" si="348"/>
        <v/>
      </c>
      <c r="DZ351" s="188" t="str">
        <f t="shared" si="349"/>
        <v/>
      </c>
      <c r="EA351" s="188" t="str">
        <f t="shared" si="350"/>
        <v/>
      </c>
      <c r="EB351" s="188" t="str">
        <f t="shared" si="351"/>
        <v/>
      </c>
      <c r="EC351" s="188" t="str">
        <f t="shared" si="352"/>
        <v/>
      </c>
      <c r="ED351" s="188" t="str">
        <f t="shared" si="353"/>
        <v/>
      </c>
      <c r="EE351" s="188" t="str">
        <f t="shared" si="354"/>
        <v/>
      </c>
      <c r="EF351" s="188" t="str">
        <f t="shared" si="355"/>
        <v/>
      </c>
      <c r="EG351" s="188" t="str">
        <f t="shared" si="356"/>
        <v/>
      </c>
      <c r="EH351" s="188" t="str">
        <f t="shared" si="357"/>
        <v/>
      </c>
      <c r="EI351" s="188" t="str">
        <f t="shared" si="358"/>
        <v/>
      </c>
      <c r="EJ351" s="188" t="str">
        <f t="shared" si="359"/>
        <v/>
      </c>
      <c r="EK351" s="188" t="str">
        <f t="shared" si="360"/>
        <v/>
      </c>
    </row>
    <row r="352" spans="1:141" x14ac:dyDescent="0.3">
      <c r="B352" s="1">
        <v>18</v>
      </c>
      <c r="C352" s="155"/>
      <c r="D352" s="155"/>
      <c r="E352" s="155"/>
      <c r="F352" s="155"/>
      <c r="G352" s="155"/>
      <c r="H352" s="155"/>
      <c r="I352" s="155"/>
      <c r="J352" s="155"/>
      <c r="K352" s="155"/>
      <c r="L352" s="155"/>
      <c r="M352" s="155"/>
      <c r="N352" s="155"/>
      <c r="O352" s="155"/>
      <c r="P352" s="155"/>
      <c r="Q352" s="155"/>
      <c r="R352" s="155"/>
      <c r="S352" s="155"/>
      <c r="T352" s="155"/>
      <c r="U352" s="155">
        <f t="shared" ref="U352:AB352" si="376">VLOOKUP(T94,CVAInc,$A$4,FALSE)*(1+((VLOOKUP(T94,CVArisk,$A$4,FALSE)-1)*MAX(0,AW126-BaselineBMI)))</f>
        <v>9.653645990510835E-4</v>
      </c>
      <c r="V352" s="155">
        <f t="shared" si="376"/>
        <v>9.6959705401706469E-4</v>
      </c>
      <c r="W352" s="155">
        <f t="shared" si="376"/>
        <v>9.7382950898304555E-4</v>
      </c>
      <c r="X352" s="155">
        <f t="shared" si="376"/>
        <v>9.7806196394902662E-4</v>
      </c>
      <c r="Y352" s="155">
        <f t="shared" si="376"/>
        <v>9.8229441891500759E-4</v>
      </c>
      <c r="Z352" s="155">
        <f t="shared" si="376"/>
        <v>9.8652687388098856E-4</v>
      </c>
      <c r="AA352" s="155">
        <f t="shared" si="376"/>
        <v>9.9075932884696953E-4</v>
      </c>
      <c r="AB352" s="155">
        <f t="shared" si="376"/>
        <v>9.949917838129505E-4</v>
      </c>
      <c r="AC352" s="155"/>
      <c r="AD352" s="155"/>
      <c r="AE352" s="155"/>
      <c r="AF352" s="155"/>
      <c r="AG352" s="174">
        <f>D352*D60*PRODUCT($CJ352:CJ352)</f>
        <v>0</v>
      </c>
      <c r="AH352" s="174">
        <f>E352*E60*PRODUCT($CJ352:CK352)</f>
        <v>0</v>
      </c>
      <c r="AI352" s="174">
        <f>F352*F60*PRODUCT($CJ352:CL352)</f>
        <v>0</v>
      </c>
      <c r="AJ352" s="174">
        <f>G352*G60*PRODUCT($CJ352:CM352)</f>
        <v>0</v>
      </c>
      <c r="AK352" s="174">
        <f>H352*H60*PRODUCT($CJ352:CN352)</f>
        <v>0</v>
      </c>
      <c r="AL352" s="174">
        <f>I352*I60*PRODUCT($CJ352:CO352)</f>
        <v>0</v>
      </c>
      <c r="AM352" s="174">
        <f>J352*J60*PRODUCT($CJ352:CP352)</f>
        <v>0</v>
      </c>
      <c r="AN352" s="174">
        <f>K352*K60*PRODUCT($CJ352:CQ352)</f>
        <v>0</v>
      </c>
      <c r="AO352" s="174">
        <f>L352*L60*PRODUCT($CJ352:CR352)</f>
        <v>0</v>
      </c>
      <c r="AP352" s="174">
        <f>M352*M60*PRODUCT($CJ352:CS352)</f>
        <v>0</v>
      </c>
      <c r="AQ352" s="174">
        <f>N352*N60*PRODUCT($CJ352:CT352)</f>
        <v>0</v>
      </c>
      <c r="AR352" s="174">
        <f>O352*O60*PRODUCT($CJ352:CU352)</f>
        <v>0</v>
      </c>
      <c r="AS352" s="174">
        <f>P352*P60*PRODUCT($CJ352:CV352)</f>
        <v>0</v>
      </c>
      <c r="AT352" s="174">
        <f>Q352*Q60*PRODUCT($CJ352:CW352)</f>
        <v>0</v>
      </c>
      <c r="AU352" s="174">
        <f>R352*R60*PRODUCT($CJ352:CX352)</f>
        <v>0</v>
      </c>
      <c r="AV352" s="174">
        <f>S352*S60*PRODUCT($CJ352:CY352)</f>
        <v>0</v>
      </c>
      <c r="AW352" s="174">
        <f>T352*T60*PRODUCT($CJ352:CZ352)</f>
        <v>0</v>
      </c>
      <c r="AX352" s="174">
        <f>U352*U60*PRODUCT($CJ352:DA352)</f>
        <v>0</v>
      </c>
      <c r="AY352" s="174">
        <f>V352*V60*PRODUCT($CJ352:DB352)</f>
        <v>0</v>
      </c>
      <c r="AZ352" s="174">
        <f>W352*W60*PRODUCT($CJ352:DC352)</f>
        <v>0</v>
      </c>
      <c r="BA352" s="174">
        <f>X352*X60*PRODUCT($CJ352:DD352)</f>
        <v>0</v>
      </c>
      <c r="BB352" s="174">
        <f>Y352*Y60*PRODUCT($CJ352:DE352)</f>
        <v>0</v>
      </c>
      <c r="BC352" s="174">
        <f>Z352*Z60*PRODUCT($CJ352:DF352)</f>
        <v>0</v>
      </c>
      <c r="BD352" s="174">
        <f>AA352*AA60*PRODUCT($CJ352:DG352)</f>
        <v>0</v>
      </c>
      <c r="BE352" s="174">
        <f>AB352*AB60*PRODUCT($CJ352:DH352)</f>
        <v>0</v>
      </c>
      <c r="BF352" s="93"/>
      <c r="BG352" s="93"/>
      <c r="BH352" s="93"/>
      <c r="BI352" s="169">
        <f>SUM($AF352:AG352)-SUM($AF384:AG384)-SUM($C384:D384)-SUM($BH384:BI384)</f>
        <v>0</v>
      </c>
      <c r="BJ352" s="169">
        <f>SUM($AF352:AH352)-SUM($AF384:AH384)-SUM($C384:E384)-SUM($BH384:BJ384)</f>
        <v>0</v>
      </c>
      <c r="BK352" s="169">
        <f>SUM($AF352:AI352)-SUM($AF384:AI384)-SUM($C384:F384)-SUM($BH384:BK384)</f>
        <v>0</v>
      </c>
      <c r="BL352" s="169">
        <f>SUM($AF352:AJ352)-SUM($AF384:AJ384)-SUM($C384:G384)-SUM($BH384:BL384)</f>
        <v>0</v>
      </c>
      <c r="BM352" s="169">
        <f>SUM($AF352:AK352)-SUM($AF384:AK384)-SUM($C384:H384)-SUM($BH384:BM384)</f>
        <v>0</v>
      </c>
      <c r="BN352" s="169">
        <f>SUM($AF352:AL352)-SUM($AF384:AL384)-SUM($C384:I384)-SUM($BH384:BN384)</f>
        <v>0</v>
      </c>
      <c r="BO352" s="169">
        <f>SUM($AF352:AM352)-SUM($AF384:AM384)-SUM($C384:J384)-SUM($BH384:BO384)</f>
        <v>0</v>
      </c>
      <c r="BP352" s="169">
        <f>SUM($AF352:AN352)-SUM($AF384:AN384)-SUM($C384:K384)-SUM($BH384:BP384)</f>
        <v>0</v>
      </c>
      <c r="BQ352" s="169">
        <f>SUM($AF352:AO352)-SUM($AF384:AO384)-SUM($C384:L384)-SUM($BH384:BQ384)</f>
        <v>0</v>
      </c>
      <c r="BR352" s="169">
        <f>SUM($AF352:AP352)-SUM($AF384:AP384)-SUM($C384:M384)-SUM($BH384:BR384)</f>
        <v>0</v>
      </c>
      <c r="BS352" s="169">
        <f>SUM($AF352:AQ352)-SUM($AF384:AQ384)-SUM($C384:N384)-SUM($BH384:BS384)</f>
        <v>0</v>
      </c>
      <c r="BT352" s="169">
        <f>SUM($AF352:AR352)-SUM($AF384:AR384)-SUM($C384:O384)-SUM($BH384:BT384)</f>
        <v>0</v>
      </c>
      <c r="BU352" s="169">
        <f>SUM($AF352:AS352)-SUM($AF384:AS384)-SUM($C384:P384)-SUM($BH384:BU384)</f>
        <v>0</v>
      </c>
      <c r="BV352" s="169">
        <f>SUM($AF352:AT352)-SUM($AF384:AT384)-SUM($C384:Q384)-SUM($BH384:BV384)</f>
        <v>0</v>
      </c>
      <c r="BW352" s="169">
        <f>SUM($AF352:AU352)-SUM($AF384:AU384)-SUM($C384:R384)-SUM($BH384:BW384)</f>
        <v>0</v>
      </c>
      <c r="BX352" s="169">
        <f>SUM($AF352:AV352)-SUM($AF384:AV384)-SUM($C384:S384)-SUM($BH384:BX384)</f>
        <v>0</v>
      </c>
      <c r="BY352" s="169">
        <f>SUM($AF352:AW352)-SUM($AF384:AW384)-SUM($C384:T384)-SUM($BH384:BY384)</f>
        <v>0</v>
      </c>
      <c r="BZ352" s="169">
        <f>SUM($AF352:AX352)-SUM($AF384:AX384)-SUM($C384:U384)-SUM($BH384:BZ384)</f>
        <v>0</v>
      </c>
      <c r="CA352" s="169">
        <f>SUM($AF352:AY352)-SUM($AF384:AY384)-SUM($C384:V384)-SUM($BH384:CA384)</f>
        <v>0</v>
      </c>
      <c r="CB352" s="169">
        <f>SUM($AF352:AZ352)-SUM($AF384:AZ384)-SUM($C384:W384)-SUM($BH384:CB384)</f>
        <v>0</v>
      </c>
      <c r="CC352" s="169">
        <f>SUM($AF352:BA352)-SUM($AF384:BA384)-SUM($C384:X384)-SUM($BH384:CC384)</f>
        <v>0</v>
      </c>
      <c r="CD352" s="169">
        <f>SUM($AF352:BB352)-SUM($AF384:BB384)-SUM($C384:Y384)-SUM($BH384:CD384)</f>
        <v>0</v>
      </c>
      <c r="CE352" s="169">
        <f>SUM($AF352:BC352)-SUM($AF384:BC384)-SUM($C384:Z384)-SUM($BH384:CE384)</f>
        <v>0</v>
      </c>
      <c r="CF352" s="169">
        <f>SUM($AF352:BD352)-SUM($AF384:BD384)-SUM($C384:AA384)-SUM($BH384:CF384)</f>
        <v>0</v>
      </c>
      <c r="CG352" s="169">
        <f>SUM($AF352:BE352)-SUM($AF384:BE384)-SUM($C384:AB384)-SUM($BH384:CG384)</f>
        <v>0</v>
      </c>
      <c r="CH352" s="52"/>
      <c r="CI352" s="52"/>
      <c r="CJ352" s="67"/>
      <c r="CK352" s="67"/>
      <c r="CL352" s="67"/>
      <c r="CM352" s="67"/>
      <c r="CN352" s="67"/>
      <c r="CO352" s="67"/>
      <c r="CP352" s="67"/>
      <c r="CQ352" s="67"/>
      <c r="CR352" s="67"/>
      <c r="CS352" s="67"/>
      <c r="CT352" s="67"/>
      <c r="CU352" s="67"/>
      <c r="CV352" s="67"/>
      <c r="CW352" s="67"/>
      <c r="CX352" s="67"/>
      <c r="CY352" s="67"/>
      <c r="CZ352" s="67"/>
      <c r="DA352" s="67">
        <f>1-T352</f>
        <v>1</v>
      </c>
      <c r="DB352" s="67">
        <f t="shared" si="326"/>
        <v>0.99903463540094894</v>
      </c>
      <c r="DC352" s="67">
        <f t="shared" si="327"/>
        <v>0.99903040294598289</v>
      </c>
      <c r="DD352" s="67">
        <f t="shared" si="328"/>
        <v>0.99902617049101694</v>
      </c>
      <c r="DE352" s="67">
        <f t="shared" si="329"/>
        <v>0.99902193803605099</v>
      </c>
      <c r="DF352" s="67">
        <f t="shared" si="330"/>
        <v>0.99901770558108505</v>
      </c>
      <c r="DG352" s="67">
        <f t="shared" si="331"/>
        <v>0.99901347312611899</v>
      </c>
      <c r="DH352" s="67">
        <f t="shared" si="332"/>
        <v>0.99900924067115304</v>
      </c>
      <c r="DI352" s="67">
        <f t="shared" si="333"/>
        <v>0.9990050082161871</v>
      </c>
      <c r="DL352" s="53"/>
      <c r="DM352" s="188" t="str">
        <f t="shared" si="336"/>
        <v/>
      </c>
      <c r="DN352" s="188" t="str">
        <f t="shared" si="337"/>
        <v/>
      </c>
      <c r="DO352" s="188" t="str">
        <f t="shared" si="338"/>
        <v/>
      </c>
      <c r="DP352" s="188" t="str">
        <f t="shared" si="339"/>
        <v/>
      </c>
      <c r="DQ352" s="188" t="str">
        <f t="shared" si="340"/>
        <v/>
      </c>
      <c r="DR352" s="188" t="str">
        <f t="shared" si="341"/>
        <v/>
      </c>
      <c r="DS352" s="188" t="str">
        <f t="shared" si="342"/>
        <v/>
      </c>
      <c r="DT352" s="188" t="str">
        <f t="shared" si="343"/>
        <v/>
      </c>
      <c r="DU352" s="188" t="str">
        <f t="shared" si="344"/>
        <v/>
      </c>
      <c r="DV352" s="188" t="str">
        <f t="shared" si="345"/>
        <v/>
      </c>
      <c r="DW352" s="188" t="str">
        <f t="shared" si="346"/>
        <v/>
      </c>
      <c r="DX352" s="188" t="str">
        <f t="shared" si="347"/>
        <v/>
      </c>
      <c r="DY352" s="188" t="str">
        <f t="shared" si="348"/>
        <v/>
      </c>
      <c r="DZ352" s="188" t="str">
        <f t="shared" si="349"/>
        <v/>
      </c>
      <c r="EA352" s="188" t="str">
        <f t="shared" si="350"/>
        <v/>
      </c>
      <c r="EB352" s="188" t="str">
        <f t="shared" si="351"/>
        <v/>
      </c>
      <c r="EC352" s="188" t="str">
        <f t="shared" si="352"/>
        <v/>
      </c>
      <c r="ED352" s="188" t="str">
        <f t="shared" si="353"/>
        <v/>
      </c>
      <c r="EE352" s="188" t="str">
        <f t="shared" si="354"/>
        <v/>
      </c>
      <c r="EF352" s="188" t="str">
        <f t="shared" si="355"/>
        <v/>
      </c>
      <c r="EG352" s="188" t="str">
        <f t="shared" si="356"/>
        <v/>
      </c>
      <c r="EH352" s="188" t="str">
        <f t="shared" si="357"/>
        <v/>
      </c>
      <c r="EI352" s="188" t="str">
        <f t="shared" si="358"/>
        <v/>
      </c>
      <c r="EJ352" s="188" t="str">
        <f t="shared" si="359"/>
        <v/>
      </c>
      <c r="EK352" s="188" t="str">
        <f t="shared" si="360"/>
        <v/>
      </c>
    </row>
    <row r="353" spans="1:141" x14ac:dyDescent="0.3">
      <c r="B353" s="1">
        <v>19</v>
      </c>
      <c r="C353" s="155"/>
      <c r="D353" s="155"/>
      <c r="E353" s="155"/>
      <c r="F353" s="155"/>
      <c r="G353" s="155"/>
      <c r="H353" s="155"/>
      <c r="I353" s="155"/>
      <c r="J353" s="155"/>
      <c r="K353" s="155"/>
      <c r="L353" s="155"/>
      <c r="M353" s="155"/>
      <c r="N353" s="155"/>
      <c r="O353" s="155"/>
      <c r="P353" s="155"/>
      <c r="Q353" s="155"/>
      <c r="R353" s="155"/>
      <c r="S353" s="155"/>
      <c r="T353" s="155"/>
      <c r="U353" s="155"/>
      <c r="V353" s="155">
        <f t="shared" ref="V353:AB353" si="377">VLOOKUP(U95,CVAInc,$A$4,FALSE)*(1+((VLOOKUP(U95,CVArisk,$A$4,FALSE)-1)*MAX(0,AX127-BaselineBMI)))</f>
        <v>9.653645990510835E-4</v>
      </c>
      <c r="W353" s="155">
        <f t="shared" si="377"/>
        <v>9.6959705401706469E-4</v>
      </c>
      <c r="X353" s="155">
        <f t="shared" si="377"/>
        <v>9.7382950898304555E-4</v>
      </c>
      <c r="Y353" s="155">
        <f t="shared" si="377"/>
        <v>9.7806196394902662E-4</v>
      </c>
      <c r="Z353" s="155">
        <f t="shared" si="377"/>
        <v>9.8229441891500759E-4</v>
      </c>
      <c r="AA353" s="155">
        <f t="shared" si="377"/>
        <v>9.8652687388098856E-4</v>
      </c>
      <c r="AB353" s="155">
        <f t="shared" si="377"/>
        <v>9.9075932884696953E-4</v>
      </c>
      <c r="AC353" s="155"/>
      <c r="AD353" s="155"/>
      <c r="AE353" s="155"/>
      <c r="AF353" s="155"/>
      <c r="AG353" s="174">
        <f>D353*D61*PRODUCT($CJ353:CJ353)</f>
        <v>0</v>
      </c>
      <c r="AH353" s="174">
        <f>E353*E61*PRODUCT($CJ353:CK353)</f>
        <v>0</v>
      </c>
      <c r="AI353" s="174">
        <f>F353*F61*PRODUCT($CJ353:CL353)</f>
        <v>0</v>
      </c>
      <c r="AJ353" s="174">
        <f>G353*G61*PRODUCT($CJ353:CM353)</f>
        <v>0</v>
      </c>
      <c r="AK353" s="174">
        <f>H353*H61*PRODUCT($CJ353:CN353)</f>
        <v>0</v>
      </c>
      <c r="AL353" s="174">
        <f>I353*I61*PRODUCT($CJ353:CO353)</f>
        <v>0</v>
      </c>
      <c r="AM353" s="174">
        <f>J353*J61*PRODUCT($CJ353:CP353)</f>
        <v>0</v>
      </c>
      <c r="AN353" s="174">
        <f>K353*K61*PRODUCT($CJ353:CQ353)</f>
        <v>0</v>
      </c>
      <c r="AO353" s="174">
        <f>L353*L61*PRODUCT($CJ353:CR353)</f>
        <v>0</v>
      </c>
      <c r="AP353" s="174">
        <f>M353*M61*PRODUCT($CJ353:CS353)</f>
        <v>0</v>
      </c>
      <c r="AQ353" s="174">
        <f>N353*N61*PRODUCT($CJ353:CT353)</f>
        <v>0</v>
      </c>
      <c r="AR353" s="174">
        <f>O353*O61*PRODUCT($CJ353:CU353)</f>
        <v>0</v>
      </c>
      <c r="AS353" s="174">
        <f>P353*P61*PRODUCT($CJ353:CV353)</f>
        <v>0</v>
      </c>
      <c r="AT353" s="174">
        <f>Q353*Q61*PRODUCT($CJ353:CW353)</f>
        <v>0</v>
      </c>
      <c r="AU353" s="174">
        <f>R353*R61*PRODUCT($CJ353:CX353)</f>
        <v>0</v>
      </c>
      <c r="AV353" s="174">
        <f>S353*S61*PRODUCT($CJ353:CY353)</f>
        <v>0</v>
      </c>
      <c r="AW353" s="174">
        <f>T353*T61*PRODUCT($CJ353:CZ353)</f>
        <v>0</v>
      </c>
      <c r="AX353" s="174">
        <f>U353*U61*PRODUCT($CJ353:DA353)</f>
        <v>0</v>
      </c>
      <c r="AY353" s="174">
        <f>V353*V61*PRODUCT($CJ353:DB353)</f>
        <v>0</v>
      </c>
      <c r="AZ353" s="174">
        <f>W353*W61*PRODUCT($CJ353:DC353)</f>
        <v>0</v>
      </c>
      <c r="BA353" s="174">
        <f>X353*X61*PRODUCT($CJ353:DD353)</f>
        <v>0</v>
      </c>
      <c r="BB353" s="174">
        <f>Y353*Y61*PRODUCT($CJ353:DE353)</f>
        <v>0</v>
      </c>
      <c r="BC353" s="174">
        <f>Z353*Z61*PRODUCT($CJ353:DF353)</f>
        <v>0</v>
      </c>
      <c r="BD353" s="174">
        <f>AA353*AA61*PRODUCT($CJ353:DG353)</f>
        <v>0</v>
      </c>
      <c r="BE353" s="174">
        <f>AB353*AB61*PRODUCT($CJ353:DH353)</f>
        <v>0</v>
      </c>
      <c r="BF353" s="93"/>
      <c r="BG353" s="93"/>
      <c r="BH353" s="93"/>
      <c r="BI353" s="169">
        <f>SUM($AF353:AG353)-SUM($AF385:AG385)-SUM($C385:D385)-SUM($BH385:BI385)</f>
        <v>0</v>
      </c>
      <c r="BJ353" s="169">
        <f>SUM($AF353:AH353)-SUM($AF385:AH385)-SUM($C385:E385)-SUM($BH385:BJ385)</f>
        <v>0</v>
      </c>
      <c r="BK353" s="169">
        <f>SUM($AF353:AI353)-SUM($AF385:AI385)-SUM($C385:F385)-SUM($BH385:BK385)</f>
        <v>0</v>
      </c>
      <c r="BL353" s="169">
        <f>SUM($AF353:AJ353)-SUM($AF385:AJ385)-SUM($C385:G385)-SUM($BH385:BL385)</f>
        <v>0</v>
      </c>
      <c r="BM353" s="169">
        <f>SUM($AF353:AK353)-SUM($AF385:AK385)-SUM($C385:H385)-SUM($BH385:BM385)</f>
        <v>0</v>
      </c>
      <c r="BN353" s="169">
        <f>SUM($AF353:AL353)-SUM($AF385:AL385)-SUM($C385:I385)-SUM($BH385:BN385)</f>
        <v>0</v>
      </c>
      <c r="BO353" s="169">
        <f>SUM($AF353:AM353)-SUM($AF385:AM385)-SUM($C385:J385)-SUM($BH385:BO385)</f>
        <v>0</v>
      </c>
      <c r="BP353" s="169">
        <f>SUM($AF353:AN353)-SUM($AF385:AN385)-SUM($C385:K385)-SUM($BH385:BP385)</f>
        <v>0</v>
      </c>
      <c r="BQ353" s="169">
        <f>SUM($AF353:AO353)-SUM($AF385:AO385)-SUM($C385:L385)-SUM($BH385:BQ385)</f>
        <v>0</v>
      </c>
      <c r="BR353" s="169">
        <f>SUM($AF353:AP353)-SUM($AF385:AP385)-SUM($C385:M385)-SUM($BH385:BR385)</f>
        <v>0</v>
      </c>
      <c r="BS353" s="169">
        <f>SUM($AF353:AQ353)-SUM($AF385:AQ385)-SUM($C385:N385)-SUM($BH385:BS385)</f>
        <v>0</v>
      </c>
      <c r="BT353" s="169">
        <f>SUM($AF353:AR353)-SUM($AF385:AR385)-SUM($C385:O385)-SUM($BH385:BT385)</f>
        <v>0</v>
      </c>
      <c r="BU353" s="169">
        <f>SUM($AF353:AS353)-SUM($AF385:AS385)-SUM($C385:P385)-SUM($BH385:BU385)</f>
        <v>0</v>
      </c>
      <c r="BV353" s="169">
        <f>SUM($AF353:AT353)-SUM($AF385:AT385)-SUM($C385:Q385)-SUM($BH385:BV385)</f>
        <v>0</v>
      </c>
      <c r="BW353" s="169">
        <f>SUM($AF353:AU353)-SUM($AF385:AU385)-SUM($C385:R385)-SUM($BH385:BW385)</f>
        <v>0</v>
      </c>
      <c r="BX353" s="169">
        <f>SUM($AF353:AV353)-SUM($AF385:AV385)-SUM($C385:S385)-SUM($BH385:BX385)</f>
        <v>0</v>
      </c>
      <c r="BY353" s="169">
        <f>SUM($AF353:AW353)-SUM($AF385:AW385)-SUM($C385:T385)-SUM($BH385:BY385)</f>
        <v>0</v>
      </c>
      <c r="BZ353" s="169">
        <f>SUM($AF353:AX353)-SUM($AF385:AX385)-SUM($C385:U385)-SUM($BH385:BZ385)</f>
        <v>0</v>
      </c>
      <c r="CA353" s="169">
        <f>SUM($AF353:AY353)-SUM($AF385:AY385)-SUM($C385:V385)-SUM($BH385:CA385)</f>
        <v>0</v>
      </c>
      <c r="CB353" s="169">
        <f>SUM($AF353:AZ353)-SUM($AF385:AZ385)-SUM($C385:W385)-SUM($BH385:CB385)</f>
        <v>0</v>
      </c>
      <c r="CC353" s="169">
        <f>SUM($AF353:BA353)-SUM($AF385:BA385)-SUM($C385:X385)-SUM($BH385:CC385)</f>
        <v>0</v>
      </c>
      <c r="CD353" s="169">
        <f>SUM($AF353:BB353)-SUM($AF385:BB385)-SUM($C385:Y385)-SUM($BH385:CD385)</f>
        <v>0</v>
      </c>
      <c r="CE353" s="169">
        <f>SUM($AF353:BC353)-SUM($AF385:BC385)-SUM($C385:Z385)-SUM($BH385:CE385)</f>
        <v>0</v>
      </c>
      <c r="CF353" s="169">
        <f>SUM($AF353:BD353)-SUM($AF385:BD385)-SUM($C385:AA385)-SUM($BH385:CF385)</f>
        <v>0</v>
      </c>
      <c r="CG353" s="169">
        <f>SUM($AF353:BE353)-SUM($AF385:BE385)-SUM($C385:AB385)-SUM($BH385:CG385)</f>
        <v>0</v>
      </c>
      <c r="CH353" s="52"/>
      <c r="CI353" s="52"/>
      <c r="CJ353" s="67"/>
      <c r="CK353" s="67"/>
      <c r="CL353" s="67"/>
      <c r="CM353" s="67"/>
      <c r="CN353" s="67"/>
      <c r="CO353" s="67"/>
      <c r="CP353" s="67"/>
      <c r="CQ353" s="67"/>
      <c r="CR353" s="67"/>
      <c r="CS353" s="67"/>
      <c r="CT353" s="67"/>
      <c r="CU353" s="67"/>
      <c r="CV353" s="67"/>
      <c r="CW353" s="67"/>
      <c r="CX353" s="67"/>
      <c r="CY353" s="67"/>
      <c r="CZ353" s="67"/>
      <c r="DA353" s="67"/>
      <c r="DB353" s="67">
        <f>1-U353</f>
        <v>1</v>
      </c>
      <c r="DC353" s="67">
        <f t="shared" si="327"/>
        <v>0.99903463540094894</v>
      </c>
      <c r="DD353" s="67">
        <f t="shared" si="328"/>
        <v>0.99903040294598289</v>
      </c>
      <c r="DE353" s="67">
        <f t="shared" si="329"/>
        <v>0.99902617049101694</v>
      </c>
      <c r="DF353" s="67">
        <f t="shared" si="330"/>
        <v>0.99902193803605099</v>
      </c>
      <c r="DG353" s="67">
        <f t="shared" si="331"/>
        <v>0.99901770558108505</v>
      </c>
      <c r="DH353" s="67">
        <f t="shared" si="332"/>
        <v>0.99901347312611899</v>
      </c>
      <c r="DI353" s="67">
        <f t="shared" si="333"/>
        <v>0.99900924067115304</v>
      </c>
      <c r="DL353" s="53"/>
      <c r="DM353" s="188" t="str">
        <f t="shared" si="336"/>
        <v/>
      </c>
      <c r="DN353" s="188" t="str">
        <f t="shared" si="337"/>
        <v/>
      </c>
      <c r="DO353" s="188" t="str">
        <f t="shared" si="338"/>
        <v/>
      </c>
      <c r="DP353" s="188" t="str">
        <f t="shared" si="339"/>
        <v/>
      </c>
      <c r="DQ353" s="188" t="str">
        <f t="shared" si="340"/>
        <v/>
      </c>
      <c r="DR353" s="188" t="str">
        <f t="shared" si="341"/>
        <v/>
      </c>
      <c r="DS353" s="188" t="str">
        <f t="shared" si="342"/>
        <v/>
      </c>
      <c r="DT353" s="188" t="str">
        <f t="shared" si="343"/>
        <v/>
      </c>
      <c r="DU353" s="188" t="str">
        <f t="shared" si="344"/>
        <v/>
      </c>
      <c r="DV353" s="188" t="str">
        <f t="shared" si="345"/>
        <v/>
      </c>
      <c r="DW353" s="188" t="str">
        <f t="shared" si="346"/>
        <v/>
      </c>
      <c r="DX353" s="188" t="str">
        <f t="shared" si="347"/>
        <v/>
      </c>
      <c r="DY353" s="188" t="str">
        <f t="shared" si="348"/>
        <v/>
      </c>
      <c r="DZ353" s="188" t="str">
        <f t="shared" si="349"/>
        <v/>
      </c>
      <c r="EA353" s="188" t="str">
        <f t="shared" si="350"/>
        <v/>
      </c>
      <c r="EB353" s="188" t="str">
        <f t="shared" si="351"/>
        <v/>
      </c>
      <c r="EC353" s="188" t="str">
        <f t="shared" si="352"/>
        <v/>
      </c>
      <c r="ED353" s="188" t="str">
        <f t="shared" si="353"/>
        <v/>
      </c>
      <c r="EE353" s="188" t="str">
        <f t="shared" si="354"/>
        <v/>
      </c>
      <c r="EF353" s="188" t="str">
        <f t="shared" si="355"/>
        <v/>
      </c>
      <c r="EG353" s="188" t="str">
        <f t="shared" si="356"/>
        <v/>
      </c>
      <c r="EH353" s="188" t="str">
        <f t="shared" si="357"/>
        <v/>
      </c>
      <c r="EI353" s="188" t="str">
        <f t="shared" si="358"/>
        <v/>
      </c>
      <c r="EJ353" s="188" t="str">
        <f t="shared" si="359"/>
        <v/>
      </c>
      <c r="EK353" s="188" t="str">
        <f t="shared" si="360"/>
        <v/>
      </c>
    </row>
    <row r="354" spans="1:141" x14ac:dyDescent="0.3">
      <c r="B354" s="1">
        <v>20</v>
      </c>
      <c r="C354" s="155"/>
      <c r="D354" s="155"/>
      <c r="E354" s="155"/>
      <c r="F354" s="155"/>
      <c r="G354" s="155"/>
      <c r="H354" s="155"/>
      <c r="I354" s="155"/>
      <c r="J354" s="155"/>
      <c r="K354" s="155"/>
      <c r="L354" s="155"/>
      <c r="M354" s="155"/>
      <c r="N354" s="155"/>
      <c r="O354" s="155"/>
      <c r="P354" s="155"/>
      <c r="Q354" s="155"/>
      <c r="R354" s="155"/>
      <c r="S354" s="155"/>
      <c r="T354" s="155"/>
      <c r="U354" s="155"/>
      <c r="V354" s="155"/>
      <c r="W354" s="155">
        <f t="shared" ref="W354:AB354" si="378">VLOOKUP(V96,CVAInc,$A$4,FALSE)*(1+((VLOOKUP(V96,CVArisk,$A$4,FALSE)-1)*MAX(0,AY128-BaselineBMI)))</f>
        <v>9.653645990510835E-4</v>
      </c>
      <c r="X354" s="155">
        <f t="shared" si="378"/>
        <v>9.6959705401706469E-4</v>
      </c>
      <c r="Y354" s="155">
        <f t="shared" si="378"/>
        <v>9.7382950898304555E-4</v>
      </c>
      <c r="Z354" s="155">
        <f t="shared" si="378"/>
        <v>9.7806196394902662E-4</v>
      </c>
      <c r="AA354" s="155">
        <f t="shared" si="378"/>
        <v>9.8229441891500759E-4</v>
      </c>
      <c r="AB354" s="155">
        <f t="shared" si="378"/>
        <v>9.8652687388098856E-4</v>
      </c>
      <c r="AC354" s="155"/>
      <c r="AD354" s="155"/>
      <c r="AE354" s="155"/>
      <c r="AF354" s="155"/>
      <c r="AG354" s="174">
        <f>D354*D62*PRODUCT($CJ354:CJ354)</f>
        <v>0</v>
      </c>
      <c r="AH354" s="174">
        <f>E354*E62*PRODUCT($CJ354:CK354)</f>
        <v>0</v>
      </c>
      <c r="AI354" s="174">
        <f>F354*F62*PRODUCT($CJ354:CL354)</f>
        <v>0</v>
      </c>
      <c r="AJ354" s="174">
        <f>G354*G62*PRODUCT($CJ354:CM354)</f>
        <v>0</v>
      </c>
      <c r="AK354" s="174">
        <f>H354*H62*PRODUCT($CJ354:CN354)</f>
        <v>0</v>
      </c>
      <c r="AL354" s="174">
        <f>I354*I62*PRODUCT($CJ354:CO354)</f>
        <v>0</v>
      </c>
      <c r="AM354" s="174">
        <f>J354*J62*PRODUCT($CJ354:CP354)</f>
        <v>0</v>
      </c>
      <c r="AN354" s="174">
        <f>K354*K62*PRODUCT($CJ354:CQ354)</f>
        <v>0</v>
      </c>
      <c r="AO354" s="174">
        <f>L354*L62*PRODUCT($CJ354:CR354)</f>
        <v>0</v>
      </c>
      <c r="AP354" s="174">
        <f>M354*M62*PRODUCT($CJ354:CS354)</f>
        <v>0</v>
      </c>
      <c r="AQ354" s="174">
        <f>N354*N62*PRODUCT($CJ354:CT354)</f>
        <v>0</v>
      </c>
      <c r="AR354" s="174">
        <f>O354*O62*PRODUCT($CJ354:CU354)</f>
        <v>0</v>
      </c>
      <c r="AS354" s="174">
        <f>P354*P62*PRODUCT($CJ354:CV354)</f>
        <v>0</v>
      </c>
      <c r="AT354" s="174">
        <f>Q354*Q62*PRODUCT($CJ354:CW354)</f>
        <v>0</v>
      </c>
      <c r="AU354" s="174">
        <f>R354*R62*PRODUCT($CJ354:CX354)</f>
        <v>0</v>
      </c>
      <c r="AV354" s="174">
        <f>S354*S62*PRODUCT($CJ354:CY354)</f>
        <v>0</v>
      </c>
      <c r="AW354" s="174">
        <f>T354*T62*PRODUCT($CJ354:CZ354)</f>
        <v>0</v>
      </c>
      <c r="AX354" s="174">
        <f>U354*U62*PRODUCT($CJ354:DA354)</f>
        <v>0</v>
      </c>
      <c r="AY354" s="174">
        <f>V354*V62*PRODUCT($CJ354:DB354)</f>
        <v>0</v>
      </c>
      <c r="AZ354" s="174">
        <f>W354*W62*PRODUCT($CJ354:DC354)</f>
        <v>0</v>
      </c>
      <c r="BA354" s="174">
        <f>X354*X62*PRODUCT($CJ354:DD354)</f>
        <v>0</v>
      </c>
      <c r="BB354" s="174">
        <f>Y354*Y62*PRODUCT($CJ354:DE354)</f>
        <v>0</v>
      </c>
      <c r="BC354" s="174">
        <f>Z354*Z62*PRODUCT($CJ354:DF354)</f>
        <v>0</v>
      </c>
      <c r="BD354" s="174">
        <f>AA354*AA62*PRODUCT($CJ354:DG354)</f>
        <v>0</v>
      </c>
      <c r="BE354" s="174">
        <f>AB354*AB62*PRODUCT($CJ354:DH354)</f>
        <v>0</v>
      </c>
      <c r="BF354" s="93"/>
      <c r="BG354" s="93"/>
      <c r="BH354" s="93"/>
      <c r="BI354" s="169">
        <f>SUM($AF354:AG354)-SUM($AF386:AG386)-SUM($C386:D386)-SUM($BH386:BI386)</f>
        <v>0</v>
      </c>
      <c r="BJ354" s="169">
        <f>SUM($AF354:AH354)-SUM($AF386:AH386)-SUM($C386:E386)-SUM($BH386:BJ386)</f>
        <v>0</v>
      </c>
      <c r="BK354" s="169">
        <f>SUM($AF354:AI354)-SUM($AF386:AI386)-SUM($C386:F386)-SUM($BH386:BK386)</f>
        <v>0</v>
      </c>
      <c r="BL354" s="169">
        <f>SUM($AF354:AJ354)-SUM($AF386:AJ386)-SUM($C386:G386)-SUM($BH386:BL386)</f>
        <v>0</v>
      </c>
      <c r="BM354" s="169">
        <f>SUM($AF354:AK354)-SUM($AF386:AK386)-SUM($C386:H386)-SUM($BH386:BM386)</f>
        <v>0</v>
      </c>
      <c r="BN354" s="169">
        <f>SUM($AF354:AL354)-SUM($AF386:AL386)-SUM($C386:I386)-SUM($BH386:BN386)</f>
        <v>0</v>
      </c>
      <c r="BO354" s="169">
        <f>SUM($AF354:AM354)-SUM($AF386:AM386)-SUM($C386:J386)-SUM($BH386:BO386)</f>
        <v>0</v>
      </c>
      <c r="BP354" s="169">
        <f>SUM($AF354:AN354)-SUM($AF386:AN386)-SUM($C386:K386)-SUM($BH386:BP386)</f>
        <v>0</v>
      </c>
      <c r="BQ354" s="169">
        <f>SUM($AF354:AO354)-SUM($AF386:AO386)-SUM($C386:L386)-SUM($BH386:BQ386)</f>
        <v>0</v>
      </c>
      <c r="BR354" s="169">
        <f>SUM($AF354:AP354)-SUM($AF386:AP386)-SUM($C386:M386)-SUM($BH386:BR386)</f>
        <v>0</v>
      </c>
      <c r="BS354" s="169">
        <f>SUM($AF354:AQ354)-SUM($AF386:AQ386)-SUM($C386:N386)-SUM($BH386:BS386)</f>
        <v>0</v>
      </c>
      <c r="BT354" s="169">
        <f>SUM($AF354:AR354)-SUM($AF386:AR386)-SUM($C386:O386)-SUM($BH386:BT386)</f>
        <v>0</v>
      </c>
      <c r="BU354" s="169">
        <f>SUM($AF354:AS354)-SUM($AF386:AS386)-SUM($C386:P386)-SUM($BH386:BU386)</f>
        <v>0</v>
      </c>
      <c r="BV354" s="169">
        <f>SUM($AF354:AT354)-SUM($AF386:AT386)-SUM($C386:Q386)-SUM($BH386:BV386)</f>
        <v>0</v>
      </c>
      <c r="BW354" s="169">
        <f>SUM($AF354:AU354)-SUM($AF386:AU386)-SUM($C386:R386)-SUM($BH386:BW386)</f>
        <v>0</v>
      </c>
      <c r="BX354" s="169">
        <f>SUM($AF354:AV354)-SUM($AF386:AV386)-SUM($C386:S386)-SUM($BH386:BX386)</f>
        <v>0</v>
      </c>
      <c r="BY354" s="169">
        <f>SUM($AF354:AW354)-SUM($AF386:AW386)-SUM($C386:T386)-SUM($BH386:BY386)</f>
        <v>0</v>
      </c>
      <c r="BZ354" s="169">
        <f>SUM($AF354:AX354)-SUM($AF386:AX386)-SUM($C386:U386)-SUM($BH386:BZ386)</f>
        <v>0</v>
      </c>
      <c r="CA354" s="169">
        <f>SUM($AF354:AY354)-SUM($AF386:AY386)-SUM($C386:V386)-SUM($BH386:CA386)</f>
        <v>0</v>
      </c>
      <c r="CB354" s="169">
        <f>SUM($AF354:AZ354)-SUM($AF386:AZ386)-SUM($C386:W386)-SUM($BH386:CB386)</f>
        <v>0</v>
      </c>
      <c r="CC354" s="169">
        <f>SUM($AF354:BA354)-SUM($AF386:BA386)-SUM($C386:X386)-SUM($BH386:CC386)</f>
        <v>0</v>
      </c>
      <c r="CD354" s="169">
        <f>SUM($AF354:BB354)-SUM($AF386:BB386)-SUM($C386:Y386)-SUM($BH386:CD386)</f>
        <v>0</v>
      </c>
      <c r="CE354" s="169">
        <f>SUM($AF354:BC354)-SUM($AF386:BC386)-SUM($C386:Z386)-SUM($BH386:CE386)</f>
        <v>0</v>
      </c>
      <c r="CF354" s="169">
        <f>SUM($AF354:BD354)-SUM($AF386:BD386)-SUM($C386:AA386)-SUM($BH386:CF386)</f>
        <v>0</v>
      </c>
      <c r="CG354" s="169">
        <f>SUM($AF354:BE354)-SUM($AF386:BE386)-SUM($C386:AB386)-SUM($BH386:CG386)</f>
        <v>0</v>
      </c>
      <c r="CH354" s="52"/>
      <c r="CI354" s="52"/>
      <c r="CJ354" s="67"/>
      <c r="CK354" s="67"/>
      <c r="CL354" s="67"/>
      <c r="CM354" s="67"/>
      <c r="CN354" s="67"/>
      <c r="CO354" s="67"/>
      <c r="CP354" s="67"/>
      <c r="CQ354" s="67"/>
      <c r="CR354" s="67"/>
      <c r="CS354" s="67"/>
      <c r="CT354" s="67"/>
      <c r="CU354" s="67"/>
      <c r="CV354" s="67"/>
      <c r="CW354" s="67"/>
      <c r="CX354" s="67"/>
      <c r="CY354" s="67"/>
      <c r="CZ354" s="67"/>
      <c r="DA354" s="67"/>
      <c r="DB354" s="67"/>
      <c r="DC354" s="67">
        <f>1-V354</f>
        <v>1</v>
      </c>
      <c r="DD354" s="67">
        <f t="shared" si="328"/>
        <v>0.99903463540094894</v>
      </c>
      <c r="DE354" s="67">
        <f t="shared" si="329"/>
        <v>0.99903040294598289</v>
      </c>
      <c r="DF354" s="67">
        <f t="shared" si="330"/>
        <v>0.99902617049101694</v>
      </c>
      <c r="DG354" s="67">
        <f t="shared" si="331"/>
        <v>0.99902193803605099</v>
      </c>
      <c r="DH354" s="67">
        <f t="shared" si="332"/>
        <v>0.99901770558108505</v>
      </c>
      <c r="DI354" s="67">
        <f t="shared" si="333"/>
        <v>0.99901347312611899</v>
      </c>
      <c r="DL354" s="53"/>
      <c r="DM354" s="188" t="str">
        <f t="shared" si="336"/>
        <v/>
      </c>
      <c r="DN354" s="188" t="str">
        <f t="shared" si="337"/>
        <v/>
      </c>
      <c r="DO354" s="188" t="str">
        <f t="shared" si="338"/>
        <v/>
      </c>
      <c r="DP354" s="188" t="str">
        <f t="shared" si="339"/>
        <v/>
      </c>
      <c r="DQ354" s="188" t="str">
        <f t="shared" si="340"/>
        <v/>
      </c>
      <c r="DR354" s="188" t="str">
        <f t="shared" si="341"/>
        <v/>
      </c>
      <c r="DS354" s="188" t="str">
        <f t="shared" si="342"/>
        <v/>
      </c>
      <c r="DT354" s="188" t="str">
        <f t="shared" si="343"/>
        <v/>
      </c>
      <c r="DU354" s="188" t="str">
        <f t="shared" si="344"/>
        <v/>
      </c>
      <c r="DV354" s="188" t="str">
        <f t="shared" si="345"/>
        <v/>
      </c>
      <c r="DW354" s="188" t="str">
        <f t="shared" si="346"/>
        <v/>
      </c>
      <c r="DX354" s="188" t="str">
        <f t="shared" si="347"/>
        <v/>
      </c>
      <c r="DY354" s="188" t="str">
        <f t="shared" si="348"/>
        <v/>
      </c>
      <c r="DZ354" s="188" t="str">
        <f t="shared" si="349"/>
        <v/>
      </c>
      <c r="EA354" s="188" t="str">
        <f t="shared" si="350"/>
        <v/>
      </c>
      <c r="EB354" s="188" t="str">
        <f t="shared" si="351"/>
        <v/>
      </c>
      <c r="EC354" s="188" t="str">
        <f t="shared" si="352"/>
        <v/>
      </c>
      <c r="ED354" s="188" t="str">
        <f t="shared" si="353"/>
        <v/>
      </c>
      <c r="EE354" s="188" t="str">
        <f t="shared" si="354"/>
        <v/>
      </c>
      <c r="EF354" s="188" t="str">
        <f t="shared" si="355"/>
        <v/>
      </c>
      <c r="EG354" s="188" t="str">
        <f t="shared" si="356"/>
        <v/>
      </c>
      <c r="EH354" s="188" t="str">
        <f t="shared" si="357"/>
        <v/>
      </c>
      <c r="EI354" s="188" t="str">
        <f t="shared" si="358"/>
        <v/>
      </c>
      <c r="EJ354" s="188" t="str">
        <f t="shared" si="359"/>
        <v/>
      </c>
      <c r="EK354" s="188" t="str">
        <f t="shared" si="360"/>
        <v/>
      </c>
    </row>
    <row r="355" spans="1:141" x14ac:dyDescent="0.3">
      <c r="B355" s="1">
        <v>21</v>
      </c>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f>VLOOKUP(W97,CVAInc,$A$4,FALSE)*(1+((VLOOKUP(W97,CVArisk,$A$4,FALSE)-1)*MAX(0,AZ129-BaselineBMI)))</f>
        <v>9.653645990510835E-4</v>
      </c>
      <c r="Y355" s="155">
        <f>VLOOKUP(X97,CVAInc,$A$4,FALSE)*(1+((VLOOKUP(X97,CVArisk,$A$4,FALSE)-1)*MAX(0,BA129-BaselineBMI)))</f>
        <v>9.6959705401706469E-4</v>
      </c>
      <c r="Z355" s="155">
        <f>VLOOKUP(Y97,CVAInc,$A$4,FALSE)*(1+((VLOOKUP(Y97,CVArisk,$A$4,FALSE)-1)*MAX(0,BB129-BaselineBMI)))</f>
        <v>9.7382950898304555E-4</v>
      </c>
      <c r="AA355" s="155">
        <f>VLOOKUP(Z97,CVAInc,$A$4,FALSE)*(1+((VLOOKUP(Z97,CVArisk,$A$4,FALSE)-1)*MAX(0,BC129-BaselineBMI)))</f>
        <v>9.7806196394902662E-4</v>
      </c>
      <c r="AB355" s="155">
        <f>VLOOKUP(AA97,CVAInc,$A$4,FALSE)*(1+((VLOOKUP(AA97,CVArisk,$A$4,FALSE)-1)*MAX(0,BD129-BaselineBMI)))</f>
        <v>9.8229441891500759E-4</v>
      </c>
      <c r="AC355" s="155"/>
      <c r="AD355" s="155"/>
      <c r="AE355" s="155"/>
      <c r="AF355" s="155"/>
      <c r="AG355" s="174">
        <f>D355*D63*PRODUCT($CJ355:CJ355)</f>
        <v>0</v>
      </c>
      <c r="AH355" s="174">
        <f>E355*E63*PRODUCT($CJ355:CK355)</f>
        <v>0</v>
      </c>
      <c r="AI355" s="174">
        <f>F355*F63*PRODUCT($CJ355:CL355)</f>
        <v>0</v>
      </c>
      <c r="AJ355" s="174">
        <f>G355*G63*PRODUCT($CJ355:CM355)</f>
        <v>0</v>
      </c>
      <c r="AK355" s="174">
        <f>H355*H63*PRODUCT($CJ355:CN355)</f>
        <v>0</v>
      </c>
      <c r="AL355" s="174">
        <f>I355*I63*PRODUCT($CJ355:CO355)</f>
        <v>0</v>
      </c>
      <c r="AM355" s="174">
        <f>J355*J63*PRODUCT($CJ355:CP355)</f>
        <v>0</v>
      </c>
      <c r="AN355" s="174">
        <f>K355*K63*PRODUCT($CJ355:CQ355)</f>
        <v>0</v>
      </c>
      <c r="AO355" s="174">
        <f>L355*L63*PRODUCT($CJ355:CR355)</f>
        <v>0</v>
      </c>
      <c r="AP355" s="174">
        <f>M355*M63*PRODUCT($CJ355:CS355)</f>
        <v>0</v>
      </c>
      <c r="AQ355" s="174">
        <f>N355*N63*PRODUCT($CJ355:CT355)</f>
        <v>0</v>
      </c>
      <c r="AR355" s="174">
        <f>O355*O63*PRODUCT($CJ355:CU355)</f>
        <v>0</v>
      </c>
      <c r="AS355" s="174">
        <f>P355*P63*PRODUCT($CJ355:CV355)</f>
        <v>0</v>
      </c>
      <c r="AT355" s="174">
        <f>Q355*Q63*PRODUCT($CJ355:CW355)</f>
        <v>0</v>
      </c>
      <c r="AU355" s="174">
        <f>R355*R63*PRODUCT($CJ355:CX355)</f>
        <v>0</v>
      </c>
      <c r="AV355" s="174">
        <f>S355*S63*PRODUCT($CJ355:CY355)</f>
        <v>0</v>
      </c>
      <c r="AW355" s="174">
        <f>T355*T63*PRODUCT($CJ355:CZ355)</f>
        <v>0</v>
      </c>
      <c r="AX355" s="174">
        <f>U355*U63*PRODUCT($CJ355:DA355)</f>
        <v>0</v>
      </c>
      <c r="AY355" s="174">
        <f>V355*V63*PRODUCT($CJ355:DB355)</f>
        <v>0</v>
      </c>
      <c r="AZ355" s="174">
        <f>W355*W63*PRODUCT($CJ355:DC355)</f>
        <v>0</v>
      </c>
      <c r="BA355" s="174">
        <f>X355*X63*PRODUCT($CJ355:DD355)</f>
        <v>0</v>
      </c>
      <c r="BB355" s="174">
        <f>Y355*Y63*PRODUCT($CJ355:DE355)</f>
        <v>0</v>
      </c>
      <c r="BC355" s="174">
        <f>Z355*Z63*PRODUCT($CJ355:DF355)</f>
        <v>0</v>
      </c>
      <c r="BD355" s="174">
        <f>AA355*AA63*PRODUCT($CJ355:DG355)</f>
        <v>0</v>
      </c>
      <c r="BE355" s="174">
        <f>AB355*AB63*PRODUCT($CJ355:DH355)</f>
        <v>0</v>
      </c>
      <c r="BF355" s="93"/>
      <c r="BG355" s="93"/>
      <c r="BH355" s="93"/>
      <c r="BI355" s="169">
        <f>SUM($AF355:AG355)-SUM($AF387:AG387)-SUM($C387:D387)-SUM($BH387:BI387)</f>
        <v>0</v>
      </c>
      <c r="BJ355" s="169">
        <f>SUM($AF355:AH355)-SUM($AF387:AH387)-SUM($C387:E387)-SUM($BH387:BJ387)</f>
        <v>0</v>
      </c>
      <c r="BK355" s="169">
        <f>SUM($AF355:AI355)-SUM($AF387:AI387)-SUM($C387:F387)-SUM($BH387:BK387)</f>
        <v>0</v>
      </c>
      <c r="BL355" s="169">
        <f>SUM($AF355:AJ355)-SUM($AF387:AJ387)-SUM($C387:G387)-SUM($BH387:BL387)</f>
        <v>0</v>
      </c>
      <c r="BM355" s="169">
        <f>SUM($AF355:AK355)-SUM($AF387:AK387)-SUM($C387:H387)-SUM($BH387:BM387)</f>
        <v>0</v>
      </c>
      <c r="BN355" s="169">
        <f>SUM($AF355:AL355)-SUM($AF387:AL387)-SUM($C387:I387)-SUM($BH387:BN387)</f>
        <v>0</v>
      </c>
      <c r="BO355" s="169">
        <f>SUM($AF355:AM355)-SUM($AF387:AM387)-SUM($C387:J387)-SUM($BH387:BO387)</f>
        <v>0</v>
      </c>
      <c r="BP355" s="169">
        <f>SUM($AF355:AN355)-SUM($AF387:AN387)-SUM($C387:K387)-SUM($BH387:BP387)</f>
        <v>0</v>
      </c>
      <c r="BQ355" s="169">
        <f>SUM($AF355:AO355)-SUM($AF387:AO387)-SUM($C387:L387)-SUM($BH387:BQ387)</f>
        <v>0</v>
      </c>
      <c r="BR355" s="169">
        <f>SUM($AF355:AP355)-SUM($AF387:AP387)-SUM($C387:M387)-SUM($BH387:BR387)</f>
        <v>0</v>
      </c>
      <c r="BS355" s="169">
        <f>SUM($AF355:AQ355)-SUM($AF387:AQ387)-SUM($C387:N387)-SUM($BH387:BS387)</f>
        <v>0</v>
      </c>
      <c r="BT355" s="169">
        <f>SUM($AF355:AR355)-SUM($AF387:AR387)-SUM($C387:O387)-SUM($BH387:BT387)</f>
        <v>0</v>
      </c>
      <c r="BU355" s="169">
        <f>SUM($AF355:AS355)-SUM($AF387:AS387)-SUM($C387:P387)-SUM($BH387:BU387)</f>
        <v>0</v>
      </c>
      <c r="BV355" s="169">
        <f>SUM($AF355:AT355)-SUM($AF387:AT387)-SUM($C387:Q387)-SUM($BH387:BV387)</f>
        <v>0</v>
      </c>
      <c r="BW355" s="169">
        <f>SUM($AF355:AU355)-SUM($AF387:AU387)-SUM($C387:R387)-SUM($BH387:BW387)</f>
        <v>0</v>
      </c>
      <c r="BX355" s="169">
        <f>SUM($AF355:AV355)-SUM($AF387:AV387)-SUM($C387:S387)-SUM($BH387:BX387)</f>
        <v>0</v>
      </c>
      <c r="BY355" s="169">
        <f>SUM($AF355:AW355)-SUM($AF387:AW387)-SUM($C387:T387)-SUM($BH387:BY387)</f>
        <v>0</v>
      </c>
      <c r="BZ355" s="169">
        <f>SUM($AF355:AX355)-SUM($AF387:AX387)-SUM($C387:U387)-SUM($BH387:BZ387)</f>
        <v>0</v>
      </c>
      <c r="CA355" s="169">
        <f>SUM($AF355:AY355)-SUM($AF387:AY387)-SUM($C387:V387)-SUM($BH387:CA387)</f>
        <v>0</v>
      </c>
      <c r="CB355" s="169">
        <f>SUM($AF355:AZ355)-SUM($AF387:AZ387)-SUM($C387:W387)-SUM($BH387:CB387)</f>
        <v>0</v>
      </c>
      <c r="CC355" s="169">
        <f>SUM($AF355:BA355)-SUM($AF387:BA387)-SUM($C387:X387)-SUM($BH387:CC387)</f>
        <v>0</v>
      </c>
      <c r="CD355" s="169">
        <f>SUM($AF355:BB355)-SUM($AF387:BB387)-SUM($C387:Y387)-SUM($BH387:CD387)</f>
        <v>0</v>
      </c>
      <c r="CE355" s="169">
        <f>SUM($AF355:BC355)-SUM($AF387:BC387)-SUM($C387:Z387)-SUM($BH387:CE387)</f>
        <v>0</v>
      </c>
      <c r="CF355" s="169">
        <f>SUM($AF355:BD355)-SUM($AF387:BD387)-SUM($C387:AA387)-SUM($BH387:CF387)</f>
        <v>0</v>
      </c>
      <c r="CG355" s="169">
        <f>SUM($AF355:BE355)-SUM($AF387:BE387)-SUM($C387:AB387)-SUM($BH387:CG387)</f>
        <v>0</v>
      </c>
      <c r="CH355" s="52"/>
      <c r="CI355" s="52"/>
      <c r="CJ355" s="67"/>
      <c r="CK355" s="67"/>
      <c r="CL355" s="67"/>
      <c r="CM355" s="67"/>
      <c r="CN355" s="67"/>
      <c r="CO355" s="67"/>
      <c r="CP355" s="67"/>
      <c r="CQ355" s="67"/>
      <c r="CR355" s="67"/>
      <c r="CS355" s="67"/>
      <c r="CT355" s="67"/>
      <c r="CU355" s="67"/>
      <c r="CV355" s="67"/>
      <c r="CW355" s="67"/>
      <c r="CX355" s="67"/>
      <c r="CY355" s="67"/>
      <c r="CZ355" s="67"/>
      <c r="DA355" s="67"/>
      <c r="DB355" s="67"/>
      <c r="DC355" s="67"/>
      <c r="DD355" s="67">
        <f>1-W355</f>
        <v>1</v>
      </c>
      <c r="DE355" s="67">
        <f t="shared" si="329"/>
        <v>0.99903463540094894</v>
      </c>
      <c r="DF355" s="67">
        <f t="shared" si="330"/>
        <v>0.99903040294598289</v>
      </c>
      <c r="DG355" s="67">
        <f t="shared" si="331"/>
        <v>0.99902617049101694</v>
      </c>
      <c r="DH355" s="67">
        <f t="shared" si="332"/>
        <v>0.99902193803605099</v>
      </c>
      <c r="DI355" s="67">
        <f t="shared" si="333"/>
        <v>0.99901770558108505</v>
      </c>
      <c r="DL355" s="53"/>
      <c r="DM355" s="188" t="str">
        <f t="shared" si="336"/>
        <v/>
      </c>
      <c r="DN355" s="188" t="str">
        <f t="shared" si="337"/>
        <v/>
      </c>
      <c r="DO355" s="188" t="str">
        <f t="shared" si="338"/>
        <v/>
      </c>
      <c r="DP355" s="188" t="str">
        <f t="shared" si="339"/>
        <v/>
      </c>
      <c r="DQ355" s="188" t="str">
        <f t="shared" si="340"/>
        <v/>
      </c>
      <c r="DR355" s="188" t="str">
        <f t="shared" si="341"/>
        <v/>
      </c>
      <c r="DS355" s="188" t="str">
        <f t="shared" si="342"/>
        <v/>
      </c>
      <c r="DT355" s="188" t="str">
        <f t="shared" si="343"/>
        <v/>
      </c>
      <c r="DU355" s="188" t="str">
        <f t="shared" si="344"/>
        <v/>
      </c>
      <c r="DV355" s="188" t="str">
        <f t="shared" si="345"/>
        <v/>
      </c>
      <c r="DW355" s="188" t="str">
        <f t="shared" si="346"/>
        <v/>
      </c>
      <c r="DX355" s="188" t="str">
        <f t="shared" si="347"/>
        <v/>
      </c>
      <c r="DY355" s="188" t="str">
        <f t="shared" si="348"/>
        <v/>
      </c>
      <c r="DZ355" s="188" t="str">
        <f t="shared" si="349"/>
        <v/>
      </c>
      <c r="EA355" s="188" t="str">
        <f t="shared" si="350"/>
        <v/>
      </c>
      <c r="EB355" s="188" t="str">
        <f t="shared" si="351"/>
        <v/>
      </c>
      <c r="EC355" s="188" t="str">
        <f t="shared" si="352"/>
        <v/>
      </c>
      <c r="ED355" s="188" t="str">
        <f t="shared" si="353"/>
        <v/>
      </c>
      <c r="EE355" s="188" t="str">
        <f t="shared" si="354"/>
        <v/>
      </c>
      <c r="EF355" s="188" t="str">
        <f t="shared" si="355"/>
        <v/>
      </c>
      <c r="EG355" s="188" t="str">
        <f t="shared" si="356"/>
        <v/>
      </c>
      <c r="EH355" s="188" t="str">
        <f t="shared" si="357"/>
        <v/>
      </c>
      <c r="EI355" s="188" t="str">
        <f t="shared" si="358"/>
        <v/>
      </c>
      <c r="EJ355" s="188" t="str">
        <f t="shared" si="359"/>
        <v/>
      </c>
      <c r="EK355" s="188" t="str">
        <f t="shared" si="360"/>
        <v/>
      </c>
    </row>
    <row r="356" spans="1:141" x14ac:dyDescent="0.3">
      <c r="B356" s="1">
        <v>22</v>
      </c>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f>VLOOKUP(X98,CVAInc,$A$4,FALSE)*(1+((VLOOKUP(X98,CVArisk,$A$4,FALSE)-1)*MAX(0,BA130-BaselineBMI)))</f>
        <v>9.653645990510835E-4</v>
      </c>
      <c r="Z356" s="155">
        <f>VLOOKUP(Y98,CVAInc,$A$4,FALSE)*(1+((VLOOKUP(Y98,CVArisk,$A$4,FALSE)-1)*MAX(0,BB130-BaselineBMI)))</f>
        <v>9.6959705401706469E-4</v>
      </c>
      <c r="AA356" s="155">
        <f>VLOOKUP(Z98,CVAInc,$A$4,FALSE)*(1+((VLOOKUP(Z98,CVArisk,$A$4,FALSE)-1)*MAX(0,BC130-BaselineBMI)))</f>
        <v>9.7382950898304555E-4</v>
      </c>
      <c r="AB356" s="155">
        <f>VLOOKUP(AA98,CVAInc,$A$4,FALSE)*(1+((VLOOKUP(AA98,CVArisk,$A$4,FALSE)-1)*MAX(0,BD130-BaselineBMI)))</f>
        <v>9.7806196394902662E-4</v>
      </c>
      <c r="AC356" s="155"/>
      <c r="AD356" s="155"/>
      <c r="AE356" s="155"/>
      <c r="AF356" s="155"/>
      <c r="AG356" s="174">
        <f>D356*D64*PRODUCT($CJ356:CJ356)</f>
        <v>0</v>
      </c>
      <c r="AH356" s="174">
        <f>E356*E64*PRODUCT($CJ356:CK356)</f>
        <v>0</v>
      </c>
      <c r="AI356" s="174">
        <f>F356*F64*PRODUCT($CJ356:CL356)</f>
        <v>0</v>
      </c>
      <c r="AJ356" s="174">
        <f>G356*G64*PRODUCT($CJ356:CM356)</f>
        <v>0</v>
      </c>
      <c r="AK356" s="174">
        <f>H356*H64*PRODUCT($CJ356:CN356)</f>
        <v>0</v>
      </c>
      <c r="AL356" s="174">
        <f>I356*I64*PRODUCT($CJ356:CO356)</f>
        <v>0</v>
      </c>
      <c r="AM356" s="174">
        <f>J356*J64*PRODUCT($CJ356:CP356)</f>
        <v>0</v>
      </c>
      <c r="AN356" s="174">
        <f>K356*K64*PRODUCT($CJ356:CQ356)</f>
        <v>0</v>
      </c>
      <c r="AO356" s="174">
        <f>L356*L64*PRODUCT($CJ356:CR356)</f>
        <v>0</v>
      </c>
      <c r="AP356" s="174">
        <f>M356*M64*PRODUCT($CJ356:CS356)</f>
        <v>0</v>
      </c>
      <c r="AQ356" s="174">
        <f>N356*N64*PRODUCT($CJ356:CT356)</f>
        <v>0</v>
      </c>
      <c r="AR356" s="174">
        <f>O356*O64*PRODUCT($CJ356:CU356)</f>
        <v>0</v>
      </c>
      <c r="AS356" s="174">
        <f>P356*P64*PRODUCT($CJ356:CV356)</f>
        <v>0</v>
      </c>
      <c r="AT356" s="174">
        <f>Q356*Q64*PRODUCT($CJ356:CW356)</f>
        <v>0</v>
      </c>
      <c r="AU356" s="174">
        <f>R356*R64*PRODUCT($CJ356:CX356)</f>
        <v>0</v>
      </c>
      <c r="AV356" s="174">
        <f>S356*S64*PRODUCT($CJ356:CY356)</f>
        <v>0</v>
      </c>
      <c r="AW356" s="174">
        <f>T356*T64*PRODUCT($CJ356:CZ356)</f>
        <v>0</v>
      </c>
      <c r="AX356" s="174">
        <f>U356*U64*PRODUCT($CJ356:DA356)</f>
        <v>0</v>
      </c>
      <c r="AY356" s="174">
        <f>V356*V64*PRODUCT($CJ356:DB356)</f>
        <v>0</v>
      </c>
      <c r="AZ356" s="174">
        <f>W356*W64*PRODUCT($CJ356:DC356)</f>
        <v>0</v>
      </c>
      <c r="BA356" s="174">
        <f>X356*X64*PRODUCT($CJ356:DD356)</f>
        <v>0</v>
      </c>
      <c r="BB356" s="174">
        <f>Y356*Y64*PRODUCT($CJ356:DE356)</f>
        <v>0</v>
      </c>
      <c r="BC356" s="174">
        <f>Z356*Z64*PRODUCT($CJ356:DF356)</f>
        <v>0</v>
      </c>
      <c r="BD356" s="174">
        <f>AA356*AA64*PRODUCT($CJ356:DG356)</f>
        <v>0</v>
      </c>
      <c r="BE356" s="174">
        <f>AB356*AB64*PRODUCT($CJ356:DH356)</f>
        <v>0</v>
      </c>
      <c r="BF356" s="93"/>
      <c r="BG356" s="93"/>
      <c r="BH356" s="93"/>
      <c r="BI356" s="169">
        <f>SUM($AF356:AG356)-SUM($AF388:AG388)-SUM($C388:D388)-SUM($BH388:BI388)</f>
        <v>0</v>
      </c>
      <c r="BJ356" s="169">
        <f>SUM($AF356:AH356)-SUM($AF388:AH388)-SUM($C388:E388)-SUM($BH388:BJ388)</f>
        <v>0</v>
      </c>
      <c r="BK356" s="169">
        <f>SUM($AF356:AI356)-SUM($AF388:AI388)-SUM($C388:F388)-SUM($BH388:BK388)</f>
        <v>0</v>
      </c>
      <c r="BL356" s="169">
        <f>SUM($AF356:AJ356)-SUM($AF388:AJ388)-SUM($C388:G388)-SUM($BH388:BL388)</f>
        <v>0</v>
      </c>
      <c r="BM356" s="169">
        <f>SUM($AF356:AK356)-SUM($AF388:AK388)-SUM($C388:H388)-SUM($BH388:BM388)</f>
        <v>0</v>
      </c>
      <c r="BN356" s="169">
        <f>SUM($AF356:AL356)-SUM($AF388:AL388)-SUM($C388:I388)-SUM($BH388:BN388)</f>
        <v>0</v>
      </c>
      <c r="BO356" s="169">
        <f>SUM($AF356:AM356)-SUM($AF388:AM388)-SUM($C388:J388)-SUM($BH388:BO388)</f>
        <v>0</v>
      </c>
      <c r="BP356" s="169">
        <f>SUM($AF356:AN356)-SUM($AF388:AN388)-SUM($C388:K388)-SUM($BH388:BP388)</f>
        <v>0</v>
      </c>
      <c r="BQ356" s="169">
        <f>SUM($AF356:AO356)-SUM($AF388:AO388)-SUM($C388:L388)-SUM($BH388:BQ388)</f>
        <v>0</v>
      </c>
      <c r="BR356" s="169">
        <f>SUM($AF356:AP356)-SUM($AF388:AP388)-SUM($C388:M388)-SUM($BH388:BR388)</f>
        <v>0</v>
      </c>
      <c r="BS356" s="169">
        <f>SUM($AF356:AQ356)-SUM($AF388:AQ388)-SUM($C388:N388)-SUM($BH388:BS388)</f>
        <v>0</v>
      </c>
      <c r="BT356" s="169">
        <f>SUM($AF356:AR356)-SUM($AF388:AR388)-SUM($C388:O388)-SUM($BH388:BT388)</f>
        <v>0</v>
      </c>
      <c r="BU356" s="169">
        <f>SUM($AF356:AS356)-SUM($AF388:AS388)-SUM($C388:P388)-SUM($BH388:BU388)</f>
        <v>0</v>
      </c>
      <c r="BV356" s="169">
        <f>SUM($AF356:AT356)-SUM($AF388:AT388)-SUM($C388:Q388)-SUM($BH388:BV388)</f>
        <v>0</v>
      </c>
      <c r="BW356" s="169">
        <f>SUM($AF356:AU356)-SUM($AF388:AU388)-SUM($C388:R388)-SUM($BH388:BW388)</f>
        <v>0</v>
      </c>
      <c r="BX356" s="169">
        <f>SUM($AF356:AV356)-SUM($AF388:AV388)-SUM($C388:S388)-SUM($BH388:BX388)</f>
        <v>0</v>
      </c>
      <c r="BY356" s="169">
        <f>SUM($AF356:AW356)-SUM($AF388:AW388)-SUM($C388:T388)-SUM($BH388:BY388)</f>
        <v>0</v>
      </c>
      <c r="BZ356" s="169">
        <f>SUM($AF356:AX356)-SUM($AF388:AX388)-SUM($C388:U388)-SUM($BH388:BZ388)</f>
        <v>0</v>
      </c>
      <c r="CA356" s="169">
        <f>SUM($AF356:AY356)-SUM($AF388:AY388)-SUM($C388:V388)-SUM($BH388:CA388)</f>
        <v>0</v>
      </c>
      <c r="CB356" s="169">
        <f>SUM($AF356:AZ356)-SUM($AF388:AZ388)-SUM($C388:W388)-SUM($BH388:CB388)</f>
        <v>0</v>
      </c>
      <c r="CC356" s="169">
        <f>SUM($AF356:BA356)-SUM($AF388:BA388)-SUM($C388:X388)-SUM($BH388:CC388)</f>
        <v>0</v>
      </c>
      <c r="CD356" s="169">
        <f>SUM($AF356:BB356)-SUM($AF388:BB388)-SUM($C388:Y388)-SUM($BH388:CD388)</f>
        <v>0</v>
      </c>
      <c r="CE356" s="169">
        <f>SUM($AF356:BC356)-SUM($AF388:BC388)-SUM($C388:Z388)-SUM($BH388:CE388)</f>
        <v>0</v>
      </c>
      <c r="CF356" s="169">
        <f>SUM($AF356:BD356)-SUM($AF388:BD388)-SUM($C388:AA388)-SUM($BH388:CF388)</f>
        <v>0</v>
      </c>
      <c r="CG356" s="169">
        <f>SUM($AF356:BE356)-SUM($AF388:BE388)-SUM($C388:AB388)-SUM($BH388:CG388)</f>
        <v>0</v>
      </c>
      <c r="CH356" s="52"/>
      <c r="CI356" s="52"/>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f>1-X356</f>
        <v>1</v>
      </c>
      <c r="DF356" s="67">
        <f t="shared" si="330"/>
        <v>0.99903463540094894</v>
      </c>
      <c r="DG356" s="67">
        <f t="shared" si="331"/>
        <v>0.99903040294598289</v>
      </c>
      <c r="DH356" s="67">
        <f t="shared" si="332"/>
        <v>0.99902617049101694</v>
      </c>
      <c r="DI356" s="67">
        <f t="shared" si="333"/>
        <v>0.99902193803605099</v>
      </c>
      <c r="DL356" s="53"/>
      <c r="DM356" s="188" t="str">
        <f t="shared" si="336"/>
        <v/>
      </c>
      <c r="DN356" s="188" t="str">
        <f t="shared" si="337"/>
        <v/>
      </c>
      <c r="DO356" s="188" t="str">
        <f t="shared" si="338"/>
        <v/>
      </c>
      <c r="DP356" s="188" t="str">
        <f t="shared" si="339"/>
        <v/>
      </c>
      <c r="DQ356" s="188" t="str">
        <f t="shared" si="340"/>
        <v/>
      </c>
      <c r="DR356" s="188" t="str">
        <f t="shared" si="341"/>
        <v/>
      </c>
      <c r="DS356" s="188" t="str">
        <f t="shared" si="342"/>
        <v/>
      </c>
      <c r="DT356" s="188" t="str">
        <f t="shared" si="343"/>
        <v/>
      </c>
      <c r="DU356" s="188" t="str">
        <f t="shared" si="344"/>
        <v/>
      </c>
      <c r="DV356" s="188" t="str">
        <f t="shared" si="345"/>
        <v/>
      </c>
      <c r="DW356" s="188" t="str">
        <f t="shared" si="346"/>
        <v/>
      </c>
      <c r="DX356" s="188" t="str">
        <f t="shared" si="347"/>
        <v/>
      </c>
      <c r="DY356" s="188" t="str">
        <f t="shared" si="348"/>
        <v/>
      </c>
      <c r="DZ356" s="188" t="str">
        <f t="shared" si="349"/>
        <v/>
      </c>
      <c r="EA356" s="188" t="str">
        <f t="shared" si="350"/>
        <v/>
      </c>
      <c r="EB356" s="188" t="str">
        <f t="shared" si="351"/>
        <v/>
      </c>
      <c r="EC356" s="188" t="str">
        <f t="shared" si="352"/>
        <v/>
      </c>
      <c r="ED356" s="188" t="str">
        <f t="shared" si="353"/>
        <v/>
      </c>
      <c r="EE356" s="188" t="str">
        <f t="shared" si="354"/>
        <v/>
      </c>
      <c r="EF356" s="188" t="str">
        <f t="shared" si="355"/>
        <v/>
      </c>
      <c r="EG356" s="188" t="str">
        <f t="shared" si="356"/>
        <v/>
      </c>
      <c r="EH356" s="188" t="str">
        <f t="shared" si="357"/>
        <v/>
      </c>
      <c r="EI356" s="188" t="str">
        <f t="shared" si="358"/>
        <v/>
      </c>
      <c r="EJ356" s="188" t="str">
        <f t="shared" si="359"/>
        <v/>
      </c>
      <c r="EK356" s="188" t="str">
        <f t="shared" si="360"/>
        <v/>
      </c>
    </row>
    <row r="357" spans="1:141" x14ac:dyDescent="0.3">
      <c r="B357" s="1">
        <v>23</v>
      </c>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f>VLOOKUP(Y99,CVAInc,$A$4,FALSE)*(1+((VLOOKUP(Y99,CVArisk,$A$4,FALSE)-1)*MAX(0,BB131-BaselineBMI)))</f>
        <v>9.653645990510835E-4</v>
      </c>
      <c r="AA357" s="155">
        <f>VLOOKUP(Z99,CVAInc,$A$4,FALSE)*(1+((VLOOKUP(Z99,CVArisk,$A$4,FALSE)-1)*MAX(0,BC131-BaselineBMI)))</f>
        <v>9.6959705401706469E-4</v>
      </c>
      <c r="AB357" s="155">
        <f>VLOOKUP(AA99,CVAInc,$A$4,FALSE)*(1+((VLOOKUP(AA99,CVArisk,$A$4,FALSE)-1)*MAX(0,BD131-BaselineBMI)))</f>
        <v>9.7382950898304555E-4</v>
      </c>
      <c r="AC357" s="155"/>
      <c r="AD357" s="155"/>
      <c r="AE357" s="155"/>
      <c r="AF357" s="155"/>
      <c r="AG357" s="174">
        <f>D357*D65*PRODUCT($CJ357:CJ357)</f>
        <v>0</v>
      </c>
      <c r="AH357" s="174">
        <f>E357*E65*PRODUCT($CJ357:CK357)</f>
        <v>0</v>
      </c>
      <c r="AI357" s="174">
        <f>F357*F65*PRODUCT($CJ357:CL357)</f>
        <v>0</v>
      </c>
      <c r="AJ357" s="174">
        <f>G357*G65*PRODUCT($CJ357:CM357)</f>
        <v>0</v>
      </c>
      <c r="AK357" s="174">
        <f>H357*H65*PRODUCT($CJ357:CN357)</f>
        <v>0</v>
      </c>
      <c r="AL357" s="174">
        <f>I357*I65*PRODUCT($CJ357:CO357)</f>
        <v>0</v>
      </c>
      <c r="AM357" s="174">
        <f>J357*J65*PRODUCT($CJ357:CP357)</f>
        <v>0</v>
      </c>
      <c r="AN357" s="174">
        <f>K357*K65*PRODUCT($CJ357:CQ357)</f>
        <v>0</v>
      </c>
      <c r="AO357" s="174">
        <f>L357*L65*PRODUCT($CJ357:CR357)</f>
        <v>0</v>
      </c>
      <c r="AP357" s="174">
        <f>M357*M65*PRODUCT($CJ357:CS357)</f>
        <v>0</v>
      </c>
      <c r="AQ357" s="174">
        <f>N357*N65*PRODUCT($CJ357:CT357)</f>
        <v>0</v>
      </c>
      <c r="AR357" s="174">
        <f>O357*O65*PRODUCT($CJ357:CU357)</f>
        <v>0</v>
      </c>
      <c r="AS357" s="174">
        <f>P357*P65*PRODUCT($CJ357:CV357)</f>
        <v>0</v>
      </c>
      <c r="AT357" s="174">
        <f>Q357*Q65*PRODUCT($CJ357:CW357)</f>
        <v>0</v>
      </c>
      <c r="AU357" s="174">
        <f>R357*R65*PRODUCT($CJ357:CX357)</f>
        <v>0</v>
      </c>
      <c r="AV357" s="174">
        <f>S357*S65*PRODUCT($CJ357:CY357)</f>
        <v>0</v>
      </c>
      <c r="AW357" s="174">
        <f>T357*T65*PRODUCT($CJ357:CZ357)</f>
        <v>0</v>
      </c>
      <c r="AX357" s="174">
        <f>U357*U65*PRODUCT($CJ357:DA357)</f>
        <v>0</v>
      </c>
      <c r="AY357" s="174">
        <f>V357*V65*PRODUCT($CJ357:DB357)</f>
        <v>0</v>
      </c>
      <c r="AZ357" s="174">
        <f>W357*W65*PRODUCT($CJ357:DC357)</f>
        <v>0</v>
      </c>
      <c r="BA357" s="174">
        <f>X357*X65*PRODUCT($CJ357:DD357)</f>
        <v>0</v>
      </c>
      <c r="BB357" s="174">
        <f>Y357*Y65*PRODUCT($CJ357:DE357)</f>
        <v>0</v>
      </c>
      <c r="BC357" s="174">
        <f>Z357*Z65*PRODUCT($CJ357:DF357)</f>
        <v>0</v>
      </c>
      <c r="BD357" s="174">
        <f>AA357*AA65*PRODUCT($CJ357:DG357)</f>
        <v>0</v>
      </c>
      <c r="BE357" s="174">
        <f>AB357*AB65*PRODUCT($CJ357:DH357)</f>
        <v>0</v>
      </c>
      <c r="BF357" s="93"/>
      <c r="BG357" s="93"/>
      <c r="BH357" s="93"/>
      <c r="BI357" s="169">
        <f>SUM($AF357:AG357)-SUM($AF389:AG389)-SUM($C389:D389)-SUM($BH389:BI389)</f>
        <v>0</v>
      </c>
      <c r="BJ357" s="169">
        <f>SUM($AF357:AH357)-SUM($AF389:AH389)-SUM($C389:E389)-SUM($BH389:BJ389)</f>
        <v>0</v>
      </c>
      <c r="BK357" s="169">
        <f>SUM($AF357:AI357)-SUM($AF389:AI389)-SUM($C389:F389)-SUM($BH389:BK389)</f>
        <v>0</v>
      </c>
      <c r="BL357" s="169">
        <f>SUM($AF357:AJ357)-SUM($AF389:AJ389)-SUM($C389:G389)-SUM($BH389:BL389)</f>
        <v>0</v>
      </c>
      <c r="BM357" s="169">
        <f>SUM($AF357:AK357)-SUM($AF389:AK389)-SUM($C389:H389)-SUM($BH389:BM389)</f>
        <v>0</v>
      </c>
      <c r="BN357" s="169">
        <f>SUM($AF357:AL357)-SUM($AF389:AL389)-SUM($C389:I389)-SUM($BH389:BN389)</f>
        <v>0</v>
      </c>
      <c r="BO357" s="169">
        <f>SUM($AF357:AM357)-SUM($AF389:AM389)-SUM($C389:J389)-SUM($BH389:BO389)</f>
        <v>0</v>
      </c>
      <c r="BP357" s="169">
        <f>SUM($AF357:AN357)-SUM($AF389:AN389)-SUM($C389:K389)-SUM($BH389:BP389)</f>
        <v>0</v>
      </c>
      <c r="BQ357" s="169">
        <f>SUM($AF357:AO357)-SUM($AF389:AO389)-SUM($C389:L389)-SUM($BH389:BQ389)</f>
        <v>0</v>
      </c>
      <c r="BR357" s="169">
        <f>SUM($AF357:AP357)-SUM($AF389:AP389)-SUM($C389:M389)-SUM($BH389:BR389)</f>
        <v>0</v>
      </c>
      <c r="BS357" s="169">
        <f>SUM($AF357:AQ357)-SUM($AF389:AQ389)-SUM($C389:N389)-SUM($BH389:BS389)</f>
        <v>0</v>
      </c>
      <c r="BT357" s="169">
        <f>SUM($AF357:AR357)-SUM($AF389:AR389)-SUM($C389:O389)-SUM($BH389:BT389)</f>
        <v>0</v>
      </c>
      <c r="BU357" s="169">
        <f>SUM($AF357:AS357)-SUM($AF389:AS389)-SUM($C389:P389)-SUM($BH389:BU389)</f>
        <v>0</v>
      </c>
      <c r="BV357" s="169">
        <f>SUM($AF357:AT357)-SUM($AF389:AT389)-SUM($C389:Q389)-SUM($BH389:BV389)</f>
        <v>0</v>
      </c>
      <c r="BW357" s="169">
        <f>SUM($AF357:AU357)-SUM($AF389:AU389)-SUM($C389:R389)-SUM($BH389:BW389)</f>
        <v>0</v>
      </c>
      <c r="BX357" s="169">
        <f>SUM($AF357:AV357)-SUM($AF389:AV389)-SUM($C389:S389)-SUM($BH389:BX389)</f>
        <v>0</v>
      </c>
      <c r="BY357" s="169">
        <f>SUM($AF357:AW357)-SUM($AF389:AW389)-SUM($C389:T389)-SUM($BH389:BY389)</f>
        <v>0</v>
      </c>
      <c r="BZ357" s="169">
        <f>SUM($AF357:AX357)-SUM($AF389:AX389)-SUM($C389:U389)-SUM($BH389:BZ389)</f>
        <v>0</v>
      </c>
      <c r="CA357" s="169">
        <f>SUM($AF357:AY357)-SUM($AF389:AY389)-SUM($C389:V389)-SUM($BH389:CA389)</f>
        <v>0</v>
      </c>
      <c r="CB357" s="169">
        <f>SUM($AF357:AZ357)-SUM($AF389:AZ389)-SUM($C389:W389)-SUM($BH389:CB389)</f>
        <v>0</v>
      </c>
      <c r="CC357" s="169">
        <f>SUM($AF357:BA357)-SUM($AF389:BA389)-SUM($C389:X389)-SUM($BH389:CC389)</f>
        <v>0</v>
      </c>
      <c r="CD357" s="169">
        <f>SUM($AF357:BB357)-SUM($AF389:BB389)-SUM($C389:Y389)-SUM($BH389:CD389)</f>
        <v>0</v>
      </c>
      <c r="CE357" s="169">
        <f>SUM($AF357:BC357)-SUM($AF389:BC389)-SUM($C389:Z389)-SUM($BH389:CE389)</f>
        <v>0</v>
      </c>
      <c r="CF357" s="169">
        <f>SUM($AF357:BD357)-SUM($AF389:BD389)-SUM($C389:AA389)-SUM($BH389:CF389)</f>
        <v>0</v>
      </c>
      <c r="CG357" s="169">
        <f>SUM($AF357:BE357)-SUM($AF389:BE389)-SUM($C389:AB389)-SUM($BH389:CG389)</f>
        <v>0</v>
      </c>
      <c r="CH357" s="52"/>
      <c r="CI357" s="52"/>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f t="shared" si="330"/>
        <v>1</v>
      </c>
      <c r="DG357" s="67">
        <f t="shared" si="331"/>
        <v>0.99903463540094894</v>
      </c>
      <c r="DH357" s="67">
        <f t="shared" si="332"/>
        <v>0.99903040294598289</v>
      </c>
      <c r="DI357" s="67">
        <f t="shared" si="333"/>
        <v>0.99902617049101694</v>
      </c>
      <c r="DL357" s="53"/>
      <c r="DM357" s="188" t="str">
        <f t="shared" si="336"/>
        <v/>
      </c>
      <c r="DN357" s="188" t="str">
        <f t="shared" si="337"/>
        <v/>
      </c>
      <c r="DO357" s="188" t="str">
        <f t="shared" si="338"/>
        <v/>
      </c>
      <c r="DP357" s="188" t="str">
        <f t="shared" si="339"/>
        <v/>
      </c>
      <c r="DQ357" s="188" t="str">
        <f t="shared" si="340"/>
        <v/>
      </c>
      <c r="DR357" s="188" t="str">
        <f t="shared" si="341"/>
        <v/>
      </c>
      <c r="DS357" s="188" t="str">
        <f t="shared" si="342"/>
        <v/>
      </c>
      <c r="DT357" s="188" t="str">
        <f t="shared" si="343"/>
        <v/>
      </c>
      <c r="DU357" s="188" t="str">
        <f t="shared" si="344"/>
        <v/>
      </c>
      <c r="DV357" s="188" t="str">
        <f t="shared" si="345"/>
        <v/>
      </c>
      <c r="DW357" s="188" t="str">
        <f t="shared" si="346"/>
        <v/>
      </c>
      <c r="DX357" s="188" t="str">
        <f t="shared" si="347"/>
        <v/>
      </c>
      <c r="DY357" s="188" t="str">
        <f t="shared" si="348"/>
        <v/>
      </c>
      <c r="DZ357" s="188" t="str">
        <f t="shared" si="349"/>
        <v/>
      </c>
      <c r="EA357" s="188" t="str">
        <f t="shared" si="350"/>
        <v/>
      </c>
      <c r="EB357" s="188" t="str">
        <f t="shared" si="351"/>
        <v/>
      </c>
      <c r="EC357" s="188" t="str">
        <f t="shared" si="352"/>
        <v/>
      </c>
      <c r="ED357" s="188" t="str">
        <f t="shared" si="353"/>
        <v/>
      </c>
      <c r="EE357" s="188" t="str">
        <f t="shared" si="354"/>
        <v/>
      </c>
      <c r="EF357" s="188" t="str">
        <f t="shared" si="355"/>
        <v/>
      </c>
      <c r="EG357" s="188" t="str">
        <f t="shared" si="356"/>
        <v/>
      </c>
      <c r="EH357" s="188" t="str">
        <f t="shared" si="357"/>
        <v/>
      </c>
      <c r="EI357" s="188" t="str">
        <f t="shared" si="358"/>
        <v/>
      </c>
      <c r="EJ357" s="188" t="str">
        <f t="shared" si="359"/>
        <v/>
      </c>
      <c r="EK357" s="188" t="str">
        <f t="shared" si="360"/>
        <v/>
      </c>
    </row>
    <row r="358" spans="1:141" x14ac:dyDescent="0.3">
      <c r="B358" s="1">
        <v>24</v>
      </c>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f>VLOOKUP(Z100,CVAInc,$A$4,FALSE)*(1+((VLOOKUP(Z100,CVArisk,$A$4,FALSE)-1)*MAX(0,BC132-BaselineBMI)))</f>
        <v>9.653645990510835E-4</v>
      </c>
      <c r="AB358" s="155">
        <f>VLOOKUP(AA100,CVAInc,$A$4,FALSE)*(1+((VLOOKUP(AA100,CVArisk,$A$4,FALSE)-1)*MAX(0,BD132-BaselineBMI)))</f>
        <v>9.6959705401706469E-4</v>
      </c>
      <c r="AC358" s="155"/>
      <c r="AD358" s="155"/>
      <c r="AE358" s="155"/>
      <c r="AF358" s="155"/>
      <c r="AG358" s="174">
        <f>D358*D66*PRODUCT($CJ358:CJ358)</f>
        <v>0</v>
      </c>
      <c r="AH358" s="174">
        <f>E358*E66*PRODUCT($CJ358:CK358)</f>
        <v>0</v>
      </c>
      <c r="AI358" s="174">
        <f>F358*F66*PRODUCT($CJ358:CL358)</f>
        <v>0</v>
      </c>
      <c r="AJ358" s="174">
        <f>G358*G66*PRODUCT($CJ358:CM358)</f>
        <v>0</v>
      </c>
      <c r="AK358" s="174">
        <f>H358*H66*PRODUCT($CJ358:CN358)</f>
        <v>0</v>
      </c>
      <c r="AL358" s="174">
        <f>I358*I66*PRODUCT($CJ358:CO358)</f>
        <v>0</v>
      </c>
      <c r="AM358" s="174">
        <f>J358*J66*PRODUCT($CJ358:CP358)</f>
        <v>0</v>
      </c>
      <c r="AN358" s="174">
        <f>K358*K66*PRODUCT($CJ358:CQ358)</f>
        <v>0</v>
      </c>
      <c r="AO358" s="174">
        <f>L358*L66*PRODUCT($CJ358:CR358)</f>
        <v>0</v>
      </c>
      <c r="AP358" s="174">
        <f>M358*M66*PRODUCT($CJ358:CS358)</f>
        <v>0</v>
      </c>
      <c r="AQ358" s="174">
        <f>N358*N66*PRODUCT($CJ358:CT358)</f>
        <v>0</v>
      </c>
      <c r="AR358" s="174">
        <f>O358*O66*PRODUCT($CJ358:CU358)</f>
        <v>0</v>
      </c>
      <c r="AS358" s="174">
        <f>P358*P66*PRODUCT($CJ358:CV358)</f>
        <v>0</v>
      </c>
      <c r="AT358" s="174">
        <f>Q358*Q66*PRODUCT($CJ358:CW358)</f>
        <v>0</v>
      </c>
      <c r="AU358" s="174">
        <f>R358*R66*PRODUCT($CJ358:CX358)</f>
        <v>0</v>
      </c>
      <c r="AV358" s="174">
        <f>S358*S66*PRODUCT($CJ358:CY358)</f>
        <v>0</v>
      </c>
      <c r="AW358" s="174">
        <f>T358*T66*PRODUCT($CJ358:CZ358)</f>
        <v>0</v>
      </c>
      <c r="AX358" s="174">
        <f>U358*U66*PRODUCT($CJ358:DA358)</f>
        <v>0</v>
      </c>
      <c r="AY358" s="174">
        <f>V358*V66*PRODUCT($CJ358:DB358)</f>
        <v>0</v>
      </c>
      <c r="AZ358" s="174">
        <f>W358*W66*PRODUCT($CJ358:DC358)</f>
        <v>0</v>
      </c>
      <c r="BA358" s="174">
        <f>X358*X66*PRODUCT($CJ358:DD358)</f>
        <v>0</v>
      </c>
      <c r="BB358" s="174">
        <f>Y358*Y66*PRODUCT($CJ358:DE358)</f>
        <v>0</v>
      </c>
      <c r="BC358" s="174">
        <f>Z358*Z66*PRODUCT($CJ358:DF358)</f>
        <v>0</v>
      </c>
      <c r="BD358" s="174">
        <f>AA358*AA66*PRODUCT($CJ358:DG358)</f>
        <v>0</v>
      </c>
      <c r="BE358" s="174">
        <f>AB358*AB66*PRODUCT($CJ358:DH358)</f>
        <v>0</v>
      </c>
      <c r="BF358" s="93"/>
      <c r="BG358" s="93"/>
      <c r="BH358" s="93"/>
      <c r="BI358" s="169">
        <f>SUM($AF358:AG358)-SUM($AF390:AG390)-SUM($C390:D390)-SUM($BH390:BI390)</f>
        <v>0</v>
      </c>
      <c r="BJ358" s="169">
        <f>SUM($AF358:AH358)-SUM($AF390:AH390)-SUM($C390:E390)-SUM($BH390:BJ390)</f>
        <v>0</v>
      </c>
      <c r="BK358" s="169">
        <f>SUM($AF358:AI358)-SUM($AF390:AI390)-SUM($C390:F390)-SUM($BH390:BK390)</f>
        <v>0</v>
      </c>
      <c r="BL358" s="169">
        <f>SUM($AF358:AJ358)-SUM($AF390:AJ390)-SUM($C390:G390)-SUM($BH390:BL390)</f>
        <v>0</v>
      </c>
      <c r="BM358" s="169">
        <f>SUM($AF358:AK358)-SUM($AF390:AK390)-SUM($C390:H390)-SUM($BH390:BM390)</f>
        <v>0</v>
      </c>
      <c r="BN358" s="169">
        <f>SUM($AF358:AL358)-SUM($AF390:AL390)-SUM($C390:I390)-SUM($BH390:BN390)</f>
        <v>0</v>
      </c>
      <c r="BO358" s="169">
        <f>SUM($AF358:AM358)-SUM($AF390:AM390)-SUM($C390:J390)-SUM($BH390:BO390)</f>
        <v>0</v>
      </c>
      <c r="BP358" s="169">
        <f>SUM($AF358:AN358)-SUM($AF390:AN390)-SUM($C390:K390)-SUM($BH390:BP390)</f>
        <v>0</v>
      </c>
      <c r="BQ358" s="169">
        <f>SUM($AF358:AO358)-SUM($AF390:AO390)-SUM($C390:L390)-SUM($BH390:BQ390)</f>
        <v>0</v>
      </c>
      <c r="BR358" s="169">
        <f>SUM($AF358:AP358)-SUM($AF390:AP390)-SUM($C390:M390)-SUM($BH390:BR390)</f>
        <v>0</v>
      </c>
      <c r="BS358" s="169">
        <f>SUM($AF358:AQ358)-SUM($AF390:AQ390)-SUM($C390:N390)-SUM($BH390:BS390)</f>
        <v>0</v>
      </c>
      <c r="BT358" s="169">
        <f>SUM($AF358:AR358)-SUM($AF390:AR390)-SUM($C390:O390)-SUM($BH390:BT390)</f>
        <v>0</v>
      </c>
      <c r="BU358" s="169">
        <f>SUM($AF358:AS358)-SUM($AF390:AS390)-SUM($C390:P390)-SUM($BH390:BU390)</f>
        <v>0</v>
      </c>
      <c r="BV358" s="169">
        <f>SUM($AF358:AT358)-SUM($AF390:AT390)-SUM($C390:Q390)-SUM($BH390:BV390)</f>
        <v>0</v>
      </c>
      <c r="BW358" s="169">
        <f>SUM($AF358:AU358)-SUM($AF390:AU390)-SUM($C390:R390)-SUM($BH390:BW390)</f>
        <v>0</v>
      </c>
      <c r="BX358" s="169">
        <f>SUM($AF358:AV358)-SUM($AF390:AV390)-SUM($C390:S390)-SUM($BH390:BX390)</f>
        <v>0</v>
      </c>
      <c r="BY358" s="169">
        <f>SUM($AF358:AW358)-SUM($AF390:AW390)-SUM($C390:T390)-SUM($BH390:BY390)</f>
        <v>0</v>
      </c>
      <c r="BZ358" s="169">
        <f>SUM($AF358:AX358)-SUM($AF390:AX390)-SUM($C390:U390)-SUM($BH390:BZ390)</f>
        <v>0</v>
      </c>
      <c r="CA358" s="169">
        <f>SUM($AF358:AY358)-SUM($AF390:AY390)-SUM($C390:V390)-SUM($BH390:CA390)</f>
        <v>0</v>
      </c>
      <c r="CB358" s="169">
        <f>SUM($AF358:AZ358)-SUM($AF390:AZ390)-SUM($C390:W390)-SUM($BH390:CB390)</f>
        <v>0</v>
      </c>
      <c r="CC358" s="169">
        <f>SUM($AF358:BA358)-SUM($AF390:BA390)-SUM($C390:X390)-SUM($BH390:CC390)</f>
        <v>0</v>
      </c>
      <c r="CD358" s="169">
        <f>SUM($AF358:BB358)-SUM($AF390:BB390)-SUM($C390:Y390)-SUM($BH390:CD390)</f>
        <v>0</v>
      </c>
      <c r="CE358" s="169">
        <f>SUM($AF358:BC358)-SUM($AF390:BC390)-SUM($C390:Z390)-SUM($BH390:CE390)</f>
        <v>0</v>
      </c>
      <c r="CF358" s="169">
        <f>SUM($AF358:BD358)-SUM($AF390:BD390)-SUM($C390:AA390)-SUM($BH390:CF390)</f>
        <v>0</v>
      </c>
      <c r="CG358" s="169">
        <f>SUM($AF358:BE358)-SUM($AF390:BE390)-SUM($C390:AB390)-SUM($BH390:CG390)</f>
        <v>0</v>
      </c>
      <c r="CH358" s="52"/>
      <c r="CI358" s="52"/>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f t="shared" si="331"/>
        <v>1</v>
      </c>
      <c r="DH358" s="67">
        <f t="shared" si="332"/>
        <v>0.99903463540094894</v>
      </c>
      <c r="DI358" s="67">
        <f t="shared" si="333"/>
        <v>0.99903040294598289</v>
      </c>
      <c r="DM358" s="188" t="str">
        <f t="shared" si="336"/>
        <v/>
      </c>
      <c r="DN358" s="188" t="str">
        <f t="shared" si="337"/>
        <v/>
      </c>
      <c r="DO358" s="188" t="str">
        <f t="shared" si="338"/>
        <v/>
      </c>
      <c r="DP358" s="188" t="str">
        <f t="shared" si="339"/>
        <v/>
      </c>
      <c r="DQ358" s="188" t="str">
        <f t="shared" si="340"/>
        <v/>
      </c>
      <c r="DR358" s="188" t="str">
        <f t="shared" si="341"/>
        <v/>
      </c>
      <c r="DS358" s="188" t="str">
        <f t="shared" si="342"/>
        <v/>
      </c>
      <c r="DT358" s="188" t="str">
        <f t="shared" si="343"/>
        <v/>
      </c>
      <c r="DU358" s="188" t="str">
        <f t="shared" si="344"/>
        <v/>
      </c>
      <c r="DV358" s="188" t="str">
        <f t="shared" si="345"/>
        <v/>
      </c>
      <c r="DW358" s="188" t="str">
        <f t="shared" si="346"/>
        <v/>
      </c>
      <c r="DX358" s="188" t="str">
        <f t="shared" si="347"/>
        <v/>
      </c>
      <c r="DY358" s="188" t="str">
        <f t="shared" si="348"/>
        <v/>
      </c>
      <c r="DZ358" s="188" t="str">
        <f t="shared" si="349"/>
        <v/>
      </c>
      <c r="EA358" s="188" t="str">
        <f t="shared" si="350"/>
        <v/>
      </c>
      <c r="EB358" s="188" t="str">
        <f t="shared" si="351"/>
        <v/>
      </c>
      <c r="EC358" s="188" t="str">
        <f t="shared" si="352"/>
        <v/>
      </c>
      <c r="ED358" s="188" t="str">
        <f t="shared" si="353"/>
        <v/>
      </c>
      <c r="EE358" s="188" t="str">
        <f t="shared" si="354"/>
        <v/>
      </c>
      <c r="EF358" s="188" t="str">
        <f t="shared" si="355"/>
        <v/>
      </c>
      <c r="EG358" s="188" t="str">
        <f t="shared" si="356"/>
        <v/>
      </c>
      <c r="EH358" s="188" t="str">
        <f t="shared" si="357"/>
        <v/>
      </c>
      <c r="EI358" s="188" t="str">
        <f t="shared" si="358"/>
        <v/>
      </c>
      <c r="EJ358" s="188" t="str">
        <f t="shared" si="359"/>
        <v/>
      </c>
      <c r="EK358" s="188" t="str">
        <f t="shared" si="360"/>
        <v/>
      </c>
    </row>
    <row r="359" spans="1:141" x14ac:dyDescent="0.3">
      <c r="B359" s="1">
        <v>25</v>
      </c>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f>VLOOKUP(AA101,CVAInc,$A$4,FALSE)*(1+((VLOOKUP(AA101,CVArisk,$A$4,FALSE)-1)*MAX(0,BD133-BaselineBMI)))</f>
        <v>9.653645990510835E-4</v>
      </c>
      <c r="AC359" s="155"/>
      <c r="AD359" s="155"/>
      <c r="AE359" s="155"/>
      <c r="AF359" s="155"/>
      <c r="AG359" s="174">
        <f>D359*D67*PRODUCT($CJ359:CJ359)</f>
        <v>0</v>
      </c>
      <c r="AH359" s="174">
        <f>E359*E67*PRODUCT($CJ359:CK359)</f>
        <v>0</v>
      </c>
      <c r="AI359" s="174">
        <f>F359*F67*PRODUCT($CJ359:CL359)</f>
        <v>0</v>
      </c>
      <c r="AJ359" s="174">
        <f>G359*G67*PRODUCT($CJ359:CM359)</f>
        <v>0</v>
      </c>
      <c r="AK359" s="174">
        <f>H359*H67*PRODUCT($CJ359:CN359)</f>
        <v>0</v>
      </c>
      <c r="AL359" s="174">
        <f>I359*I67*PRODUCT($CJ359:CO359)</f>
        <v>0</v>
      </c>
      <c r="AM359" s="174">
        <f>J359*J67*PRODUCT($CJ359:CP359)</f>
        <v>0</v>
      </c>
      <c r="AN359" s="174">
        <f>K359*K67*PRODUCT($CJ359:CQ359)</f>
        <v>0</v>
      </c>
      <c r="AO359" s="174">
        <f>L359*L67*PRODUCT($CJ359:CR359)</f>
        <v>0</v>
      </c>
      <c r="AP359" s="174">
        <f>M359*M67*PRODUCT($CJ359:CS359)</f>
        <v>0</v>
      </c>
      <c r="AQ359" s="174">
        <f>N359*N67*PRODUCT($CJ359:CT359)</f>
        <v>0</v>
      </c>
      <c r="AR359" s="174">
        <f>O359*O67*PRODUCT($CJ359:CU359)</f>
        <v>0</v>
      </c>
      <c r="AS359" s="174">
        <f>P359*P67*PRODUCT($CJ359:CV359)</f>
        <v>0</v>
      </c>
      <c r="AT359" s="174">
        <f>Q359*Q67*PRODUCT($CJ359:CW359)</f>
        <v>0</v>
      </c>
      <c r="AU359" s="174">
        <f>R359*R67*PRODUCT($CJ359:CX359)</f>
        <v>0</v>
      </c>
      <c r="AV359" s="174">
        <f>S359*S67*PRODUCT($CJ359:CY359)</f>
        <v>0</v>
      </c>
      <c r="AW359" s="174">
        <f>T359*T67*PRODUCT($CJ359:CZ359)</f>
        <v>0</v>
      </c>
      <c r="AX359" s="174">
        <f>U359*U67*PRODUCT($CJ359:DA359)</f>
        <v>0</v>
      </c>
      <c r="AY359" s="174">
        <f>V359*V67*PRODUCT($CJ359:DB359)</f>
        <v>0</v>
      </c>
      <c r="AZ359" s="174">
        <f>W359*W67*PRODUCT($CJ359:DC359)</f>
        <v>0</v>
      </c>
      <c r="BA359" s="174">
        <f>X359*X67*PRODUCT($CJ359:DD359)</f>
        <v>0</v>
      </c>
      <c r="BB359" s="174">
        <f>Y359*Y67*PRODUCT($CJ359:DE359)</f>
        <v>0</v>
      </c>
      <c r="BC359" s="174">
        <f>Z359*Z67*PRODUCT($CJ359:DF359)</f>
        <v>0</v>
      </c>
      <c r="BD359" s="174">
        <f>AA359*AA67*PRODUCT($CJ359:DG359)</f>
        <v>0</v>
      </c>
      <c r="BE359" s="174">
        <f>AB359*AB67*PRODUCT($CJ359:DH359)</f>
        <v>0</v>
      </c>
      <c r="BI359" s="169">
        <f>SUM($AF359:AG359)-SUM($AF391:AG391)-SUM($C391:D391)-SUM($BH391:BI391)</f>
        <v>0</v>
      </c>
      <c r="BJ359" s="169">
        <f>SUM($AF359:AH359)-SUM($AF391:AH391)-SUM($C391:E391)-SUM($BH391:BJ391)</f>
        <v>0</v>
      </c>
      <c r="BK359" s="169">
        <f>SUM($AF359:AI359)-SUM($AF391:AI391)-SUM($C391:F391)-SUM($BH391:BK391)</f>
        <v>0</v>
      </c>
      <c r="BL359" s="169">
        <f>SUM($AF359:AJ359)-SUM($AF391:AJ391)-SUM($C391:G391)-SUM($BH391:BL391)</f>
        <v>0</v>
      </c>
      <c r="BM359" s="169">
        <f>SUM($AF359:AK359)-SUM($AF391:AK391)-SUM($C391:H391)-SUM($BH391:BM391)</f>
        <v>0</v>
      </c>
      <c r="BN359" s="169">
        <f>SUM($AF359:AL359)-SUM($AF391:AL391)-SUM($C391:I391)-SUM($BH391:BN391)</f>
        <v>0</v>
      </c>
      <c r="BO359" s="169">
        <f>SUM($AF359:AM359)-SUM($AF391:AM391)-SUM($C391:J391)-SUM($BH391:BO391)</f>
        <v>0</v>
      </c>
      <c r="BP359" s="169">
        <f>SUM($AF359:AN359)-SUM($AF391:AN391)-SUM($C391:K391)-SUM($BH391:BP391)</f>
        <v>0</v>
      </c>
      <c r="BQ359" s="169">
        <f>SUM($AF359:AO359)-SUM($AF391:AO391)-SUM($C391:L391)-SUM($BH391:BQ391)</f>
        <v>0</v>
      </c>
      <c r="BR359" s="169">
        <f>SUM($AF359:AP359)-SUM($AF391:AP391)-SUM($C391:M391)-SUM($BH391:BR391)</f>
        <v>0</v>
      </c>
      <c r="BS359" s="169">
        <f>SUM($AF359:AQ359)-SUM($AF391:AQ391)-SUM($C391:N391)-SUM($BH391:BS391)</f>
        <v>0</v>
      </c>
      <c r="BT359" s="169">
        <f>SUM($AF359:AR359)-SUM($AF391:AR391)-SUM($C391:O391)-SUM($BH391:BT391)</f>
        <v>0</v>
      </c>
      <c r="BU359" s="169">
        <f>SUM($AF359:AS359)-SUM($AF391:AS391)-SUM($C391:P391)-SUM($BH391:BU391)</f>
        <v>0</v>
      </c>
      <c r="BV359" s="169">
        <f>SUM($AF359:AT359)-SUM($AF391:AT391)-SUM($C391:Q391)-SUM($BH391:BV391)</f>
        <v>0</v>
      </c>
      <c r="BW359" s="169">
        <f>SUM($AF359:AU359)-SUM($AF391:AU391)-SUM($C391:R391)-SUM($BH391:BW391)</f>
        <v>0</v>
      </c>
      <c r="BX359" s="169">
        <f>SUM($AF359:AV359)-SUM($AF391:AV391)-SUM($C391:S391)-SUM($BH391:BX391)</f>
        <v>0</v>
      </c>
      <c r="BY359" s="169">
        <f>SUM($AF359:AW359)-SUM($AF391:AW391)-SUM($C391:T391)-SUM($BH391:BY391)</f>
        <v>0</v>
      </c>
      <c r="BZ359" s="169">
        <f>SUM($AF359:AX359)-SUM($AF391:AX391)-SUM($C391:U391)-SUM($BH391:BZ391)</f>
        <v>0</v>
      </c>
      <c r="CA359" s="169">
        <f>SUM($AF359:AY359)-SUM($AF391:AY391)-SUM($C391:V391)-SUM($BH391:CA391)</f>
        <v>0</v>
      </c>
      <c r="CB359" s="169">
        <f>SUM($AF359:AZ359)-SUM($AF391:AZ391)-SUM($C391:W391)-SUM($BH391:CB391)</f>
        <v>0</v>
      </c>
      <c r="CC359" s="169">
        <f>SUM($AF359:BA359)-SUM($AF391:BA391)-SUM($C391:X391)-SUM($BH391:CC391)</f>
        <v>0</v>
      </c>
      <c r="CD359" s="169">
        <f>SUM($AF359:BB359)-SUM($AF391:BB391)-SUM($C391:Y391)-SUM($BH391:CD391)</f>
        <v>0</v>
      </c>
      <c r="CE359" s="169">
        <f>SUM($AF359:BC359)-SUM($AF391:BC391)-SUM($C391:Z391)-SUM($BH391:CE391)</f>
        <v>0</v>
      </c>
      <c r="CF359" s="169">
        <f>SUM($AF359:BD359)-SUM($AF391:BD391)-SUM($C391:AA391)-SUM($BH391:CF391)</f>
        <v>0</v>
      </c>
      <c r="CG359" s="169">
        <f>SUM($AF359:BE359)-SUM($AF391:BE391)-SUM($C391:AB391)-SUM($BH391:CG391)</f>
        <v>0</v>
      </c>
      <c r="CH359" s="52"/>
      <c r="CI359" s="52"/>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f t="shared" si="332"/>
        <v>1</v>
      </c>
      <c r="DI359" s="67">
        <f t="shared" si="333"/>
        <v>0.99903463540094894</v>
      </c>
      <c r="DM359" s="188" t="str">
        <f t="shared" si="336"/>
        <v/>
      </c>
      <c r="DN359" s="188" t="str">
        <f t="shared" si="337"/>
        <v/>
      </c>
      <c r="DO359" s="188" t="str">
        <f t="shared" si="338"/>
        <v/>
      </c>
      <c r="DP359" s="188" t="str">
        <f t="shared" si="339"/>
        <v/>
      </c>
      <c r="DQ359" s="188" t="str">
        <f t="shared" si="340"/>
        <v/>
      </c>
      <c r="DR359" s="188" t="str">
        <f t="shared" si="341"/>
        <v/>
      </c>
      <c r="DS359" s="188" t="str">
        <f t="shared" si="342"/>
        <v/>
      </c>
      <c r="DT359" s="188" t="str">
        <f t="shared" si="343"/>
        <v/>
      </c>
      <c r="DU359" s="188" t="str">
        <f t="shared" si="344"/>
        <v/>
      </c>
      <c r="DV359" s="188" t="str">
        <f t="shared" si="345"/>
        <v/>
      </c>
      <c r="DW359" s="188" t="str">
        <f t="shared" si="346"/>
        <v/>
      </c>
      <c r="DX359" s="188" t="str">
        <f t="shared" si="347"/>
        <v/>
      </c>
      <c r="DY359" s="188" t="str">
        <f t="shared" si="348"/>
        <v/>
      </c>
      <c r="DZ359" s="188" t="str">
        <f t="shared" si="349"/>
        <v/>
      </c>
      <c r="EA359" s="188" t="str">
        <f t="shared" si="350"/>
        <v/>
      </c>
      <c r="EB359" s="188" t="str">
        <f t="shared" si="351"/>
        <v/>
      </c>
      <c r="EC359" s="188" t="str">
        <f t="shared" si="352"/>
        <v/>
      </c>
      <c r="ED359" s="188" t="str">
        <f t="shared" si="353"/>
        <v/>
      </c>
      <c r="EE359" s="188" t="str">
        <f t="shared" si="354"/>
        <v/>
      </c>
      <c r="EF359" s="188" t="str">
        <f t="shared" si="355"/>
        <v/>
      </c>
      <c r="EG359" s="188" t="str">
        <f t="shared" si="356"/>
        <v/>
      </c>
      <c r="EH359" s="188" t="str">
        <f t="shared" si="357"/>
        <v/>
      </c>
      <c r="EI359" s="188" t="str">
        <f t="shared" si="358"/>
        <v/>
      </c>
      <c r="EJ359" s="188" t="str">
        <f t="shared" si="359"/>
        <v/>
      </c>
      <c r="EK359" s="188" t="str">
        <f t="shared" si="360"/>
        <v/>
      </c>
    </row>
    <row r="360" spans="1:141" x14ac:dyDescent="0.3">
      <c r="C360" s="12"/>
      <c r="D360" s="12"/>
      <c r="E360" s="12"/>
      <c r="F360" s="12"/>
      <c r="G360" s="12"/>
      <c r="H360" s="12"/>
      <c r="I360" s="12"/>
      <c r="J360" s="12"/>
      <c r="K360" s="12"/>
      <c r="L360" s="155"/>
      <c r="M360" s="155"/>
      <c r="N360" s="155"/>
      <c r="O360" s="155"/>
      <c r="P360" s="155"/>
      <c r="Q360" s="155"/>
      <c r="R360" s="155"/>
      <c r="S360" s="155"/>
      <c r="T360" s="155"/>
      <c r="U360" s="155"/>
      <c r="V360" s="155"/>
      <c r="W360" s="155"/>
      <c r="X360" s="155"/>
      <c r="Y360" s="155"/>
      <c r="Z360" s="155"/>
      <c r="AA360" s="155"/>
      <c r="AB360" s="155"/>
      <c r="AC360" s="155"/>
      <c r="AD360" s="155"/>
      <c r="AE360" s="5" t="s">
        <v>278</v>
      </c>
      <c r="AF360" s="12">
        <f>SUM(AF335:AF359)</f>
        <v>0</v>
      </c>
      <c r="AG360" s="12">
        <f>SUM(AG335:AG359)</f>
        <v>6.7424760944142029E-2</v>
      </c>
      <c r="AH360" s="12">
        <f t="shared" ref="AH360:BE360" si="379">SUM(AH335:AH359)</f>
        <v>6.74692725884425E-2</v>
      </c>
      <c r="AI360" s="12">
        <f t="shared" si="379"/>
        <v>6.7472801990916695E-2</v>
      </c>
      <c r="AJ360" s="12">
        <f t="shared" si="379"/>
        <v>6.7437722483897303E-2</v>
      </c>
      <c r="AK360" s="12">
        <f t="shared" si="379"/>
        <v>6.7371440064448035E-2</v>
      </c>
      <c r="AL360" s="12">
        <f t="shared" si="379"/>
        <v>6.7252557099904409E-2</v>
      </c>
      <c r="AM360" s="12">
        <f t="shared" si="379"/>
        <v>6.7085302164630628E-2</v>
      </c>
      <c r="AN360" s="12">
        <f t="shared" si="379"/>
        <v>6.6865380589380755E-2</v>
      </c>
      <c r="AO360" s="12">
        <f t="shared" si="379"/>
        <v>6.6602295396245112E-2</v>
      </c>
      <c r="AP360" s="12">
        <f t="shared" si="379"/>
        <v>0.16066587147905176</v>
      </c>
      <c r="AQ360" s="12">
        <f t="shared" si="379"/>
        <v>0.1594975588427896</v>
      </c>
      <c r="AR360" s="12">
        <f t="shared" si="379"/>
        <v>0.15813810181604002</v>
      </c>
      <c r="AS360" s="12">
        <f t="shared" si="379"/>
        <v>0.15661164192220997</v>
      </c>
      <c r="AT360" s="12">
        <f t="shared" si="379"/>
        <v>0.1549092608196378</v>
      </c>
      <c r="AU360" s="12">
        <f t="shared" si="379"/>
        <v>0.15304020124906556</v>
      </c>
      <c r="AV360" s="12">
        <f t="shared" si="379"/>
        <v>0.15098154952193324</v>
      </c>
      <c r="AW360" s="12">
        <f t="shared" si="379"/>
        <v>0.14872060932340328</v>
      </c>
      <c r="AX360" s="12">
        <f t="shared" si="379"/>
        <v>0.1462969236125512</v>
      </c>
      <c r="AY360" s="12">
        <f t="shared" si="379"/>
        <v>0.14370636930061365</v>
      </c>
      <c r="AZ360" s="12">
        <f t="shared" si="379"/>
        <v>0.47477862122348474</v>
      </c>
      <c r="BA360" s="12">
        <f t="shared" si="379"/>
        <v>0.46147529570183404</v>
      </c>
      <c r="BB360" s="12">
        <f t="shared" si="379"/>
        <v>0.44718089742390843</v>
      </c>
      <c r="BC360" s="12">
        <f t="shared" si="379"/>
        <v>0.43226703193257882</v>
      </c>
      <c r="BD360" s="12">
        <f t="shared" si="379"/>
        <v>0.4165001440926438</v>
      </c>
      <c r="BE360" s="12">
        <f t="shared" si="379"/>
        <v>0.39982026549395278</v>
      </c>
      <c r="BF360" s="12"/>
      <c r="BG360" s="5" t="s">
        <v>278</v>
      </c>
      <c r="BH360" s="34"/>
      <c r="BI360" s="66">
        <f>SUM(BI335:BI359)</f>
        <v>6.7424760944142029E-2</v>
      </c>
      <c r="BJ360" s="66">
        <f t="shared" ref="BJ360:CG360" si="380">SUM(BJ335:BJ359)</f>
        <v>0.12358794076903146</v>
      </c>
      <c r="BK360" s="66">
        <f t="shared" si="380"/>
        <v>0.17031032680204738</v>
      </c>
      <c r="BL360" s="66">
        <f t="shared" si="380"/>
        <v>0.20911958083727497</v>
      </c>
      <c r="BM360" s="66">
        <f t="shared" si="380"/>
        <v>0.24130163416648182</v>
      </c>
      <c r="BN360" s="66">
        <f t="shared" si="380"/>
        <v>0.26786938087896334</v>
      </c>
      <c r="BO360" s="66">
        <f t="shared" si="380"/>
        <v>0.28970918809244878</v>
      </c>
      <c r="BP360" s="66">
        <f t="shared" si="380"/>
        <v>0.30755875050001164</v>
      </c>
      <c r="BQ360" s="66">
        <f t="shared" si="380"/>
        <v>0.32204596811748881</v>
      </c>
      <c r="BR360" s="66">
        <f t="shared" si="380"/>
        <v>0.4280647889090235</v>
      </c>
      <c r="BS360" s="66">
        <f t="shared" si="380"/>
        <v>0.51475140750042825</v>
      </c>
      <c r="BT360" s="66">
        <f t="shared" si="380"/>
        <v>0.58513638190370321</v>
      </c>
      <c r="BU360" s="66">
        <f t="shared" si="380"/>
        <v>0.64178524544520121</v>
      </c>
      <c r="BV360" s="66">
        <f t="shared" si="380"/>
        <v>0.6868292398431094</v>
      </c>
      <c r="BW360" s="66">
        <f t="shared" si="380"/>
        <v>0.7220606958229423</v>
      </c>
      <c r="BX360" s="66">
        <f t="shared" si="380"/>
        <v>0.74877767073294421</v>
      </c>
      <c r="BY360" s="66">
        <f t="shared" si="380"/>
        <v>0.76821728051785076</v>
      </c>
      <c r="BZ360" s="66">
        <f t="shared" si="380"/>
        <v>0.7814746628106648</v>
      </c>
      <c r="CA360" s="66">
        <f t="shared" si="380"/>
        <v>0.7894426298928654</v>
      </c>
      <c r="CB360" s="66">
        <f t="shared" si="380"/>
        <v>1.1273072950361138</v>
      </c>
      <c r="CC360" s="66">
        <f t="shared" si="380"/>
        <v>1.392636120226713</v>
      </c>
      <c r="CD360" s="66">
        <f t="shared" si="380"/>
        <v>1.5967387423088844</v>
      </c>
      <c r="CE360" s="66">
        <f t="shared" si="380"/>
        <v>1.7495007728935565</v>
      </c>
      <c r="CF360" s="66">
        <f t="shared" si="380"/>
        <v>1.858804113093097</v>
      </c>
      <c r="CG360" s="66">
        <f t="shared" si="380"/>
        <v>1.9311610645799826</v>
      </c>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L360" s="53"/>
      <c r="DM360" s="188">
        <f t="shared" si="336"/>
        <v>9.6536459905108339E-4</v>
      </c>
      <c r="DN360" s="188">
        <f t="shared" si="337"/>
        <v>1.7743606617220439E-3</v>
      </c>
      <c r="DO360" s="188">
        <f t="shared" si="338"/>
        <v>2.4533212295415213E-3</v>
      </c>
      <c r="DP360" s="188">
        <f t="shared" si="339"/>
        <v>3.0240870610510782E-3</v>
      </c>
      <c r="DQ360" s="188">
        <f t="shared" si="340"/>
        <v>3.5045902594803757E-3</v>
      </c>
      <c r="DR360" s="188">
        <f t="shared" si="341"/>
        <v>3.9102769515555608E-3</v>
      </c>
      <c r="DS360" s="188">
        <f t="shared" si="342"/>
        <v>4.2536203996995595E-3</v>
      </c>
      <c r="DT360" s="188">
        <f t="shared" si="343"/>
        <v>4.5453929915726752E-3</v>
      </c>
      <c r="DU360" s="188">
        <f t="shared" si="344"/>
        <v>4.7938503404274949E-3</v>
      </c>
      <c r="DV360" s="188">
        <f t="shared" si="345"/>
        <v>6.4219629194759128E-3</v>
      </c>
      <c r="DW360" s="188">
        <f t="shared" si="346"/>
        <v>7.7928439462801218E-3</v>
      </c>
      <c r="DX360" s="188">
        <f t="shared" si="347"/>
        <v>8.9501741502519445E-3</v>
      </c>
      <c r="DY360" s="188">
        <f t="shared" si="348"/>
        <v>9.9293988531507973E-3</v>
      </c>
      <c r="DZ360" s="188">
        <f t="shared" si="349"/>
        <v>1.0761257653171876E-2</v>
      </c>
      <c r="EA360" s="188">
        <f t="shared" si="350"/>
        <v>1.1470497126218027E-2</v>
      </c>
      <c r="EB360" s="188">
        <f t="shared" si="351"/>
        <v>1.207684857692933E-2</v>
      </c>
      <c r="EC360" s="188">
        <f t="shared" si="352"/>
        <v>1.2599005526940705E-2</v>
      </c>
      <c r="ED360" s="188">
        <f t="shared" si="353"/>
        <v>1.3049384847391881E-2</v>
      </c>
      <c r="EE360" s="188">
        <f t="shared" si="354"/>
        <v>1.3440956439647446E-2</v>
      </c>
      <c r="EF360" s="188">
        <f t="shared" si="355"/>
        <v>1.9585017984358796E-2</v>
      </c>
      <c r="EG360" s="188">
        <f t="shared" si="356"/>
        <v>2.47587867502767E-2</v>
      </c>
      <c r="EH360" s="188">
        <f t="shared" si="357"/>
        <v>2.9132039649317331E-2</v>
      </c>
      <c r="EI360" s="188">
        <f t="shared" si="358"/>
        <v>3.2830421075379056E-2</v>
      </c>
      <c r="EJ360" s="188">
        <f t="shared" si="359"/>
        <v>3.5986725850430154E-2</v>
      </c>
      <c r="EK360" s="188">
        <f t="shared" si="360"/>
        <v>3.8708244762090692E-2</v>
      </c>
    </row>
    <row r="363" spans="1:141" s="162" customFormat="1" x14ac:dyDescent="0.3">
      <c r="A363" s="161" t="s">
        <v>294</v>
      </c>
      <c r="AF363" s="161" t="s">
        <v>300</v>
      </c>
      <c r="BH363" s="161" t="s">
        <v>342</v>
      </c>
    </row>
    <row r="364" spans="1:141" x14ac:dyDescent="0.3">
      <c r="A364" s="1"/>
      <c r="C364" s="1"/>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row>
    <row r="365" spans="1:141" x14ac:dyDescent="0.3">
      <c r="A365" s="1"/>
      <c r="C365" s="1" t="s">
        <v>13</v>
      </c>
      <c r="AF365" s="1" t="s">
        <v>13</v>
      </c>
      <c r="BH365" s="1" t="s">
        <v>13</v>
      </c>
    </row>
    <row r="366" spans="1:141" x14ac:dyDescent="0.3">
      <c r="C366" s="1">
        <v>0</v>
      </c>
      <c r="D366" s="1">
        <v>1</v>
      </c>
      <c r="E366" s="1">
        <v>2</v>
      </c>
      <c r="F366" s="1">
        <v>3</v>
      </c>
      <c r="G366" s="1">
        <v>4</v>
      </c>
      <c r="H366" s="1">
        <v>5</v>
      </c>
      <c r="I366" s="1">
        <v>6</v>
      </c>
      <c r="J366" s="1">
        <v>7</v>
      </c>
      <c r="K366" s="1">
        <v>8</v>
      </c>
      <c r="L366" s="1">
        <v>9</v>
      </c>
      <c r="M366" s="1">
        <v>10</v>
      </c>
      <c r="N366" s="1">
        <v>11</v>
      </c>
      <c r="O366" s="1">
        <v>12</v>
      </c>
      <c r="P366" s="1">
        <v>13</v>
      </c>
      <c r="Q366" s="1">
        <v>14</v>
      </c>
      <c r="R366" s="1">
        <v>15</v>
      </c>
      <c r="S366" s="1">
        <v>16</v>
      </c>
      <c r="T366" s="1">
        <v>17</v>
      </c>
      <c r="U366" s="1">
        <v>18</v>
      </c>
      <c r="V366" s="1">
        <v>19</v>
      </c>
      <c r="W366" s="1">
        <v>20</v>
      </c>
      <c r="X366" s="1">
        <v>21</v>
      </c>
      <c r="Y366" s="1">
        <v>22</v>
      </c>
      <c r="Z366" s="1">
        <v>23</v>
      </c>
      <c r="AA366" s="1">
        <v>24</v>
      </c>
      <c r="AB366" s="1">
        <v>25</v>
      </c>
      <c r="AC366" s="1"/>
      <c r="AF366" s="1">
        <v>0</v>
      </c>
      <c r="AG366" s="1">
        <v>1</v>
      </c>
      <c r="AH366" s="1">
        <v>2</v>
      </c>
      <c r="AI366" s="1">
        <v>3</v>
      </c>
      <c r="AJ366" s="1">
        <v>4</v>
      </c>
      <c r="AK366" s="1">
        <v>5</v>
      </c>
      <c r="AL366" s="1">
        <v>6</v>
      </c>
      <c r="AM366" s="1">
        <v>7</v>
      </c>
      <c r="AN366" s="1">
        <v>8</v>
      </c>
      <c r="AO366" s="1">
        <v>9</v>
      </c>
      <c r="AP366" s="1">
        <v>10</v>
      </c>
      <c r="AQ366" s="1">
        <v>11</v>
      </c>
      <c r="AR366" s="1">
        <v>12</v>
      </c>
      <c r="AS366" s="1">
        <v>13</v>
      </c>
      <c r="AT366" s="1">
        <v>14</v>
      </c>
      <c r="AU366" s="1">
        <v>15</v>
      </c>
      <c r="AV366" s="1">
        <v>16</v>
      </c>
      <c r="AW366" s="1">
        <v>17</v>
      </c>
      <c r="AX366" s="1">
        <v>18</v>
      </c>
      <c r="AY366" s="1">
        <v>19</v>
      </c>
      <c r="AZ366" s="1">
        <v>20</v>
      </c>
      <c r="BA366" s="1">
        <v>21</v>
      </c>
      <c r="BB366" s="1">
        <v>22</v>
      </c>
      <c r="BC366" s="1">
        <v>23</v>
      </c>
      <c r="BD366" s="1">
        <v>24</v>
      </c>
      <c r="BE366" s="1">
        <v>25</v>
      </c>
      <c r="BH366" s="1">
        <v>0</v>
      </c>
      <c r="BI366" s="1">
        <v>1</v>
      </c>
      <c r="BJ366" s="1">
        <v>2</v>
      </c>
      <c r="BK366" s="1">
        <v>3</v>
      </c>
      <c r="BL366" s="1">
        <v>4</v>
      </c>
      <c r="BM366" s="1">
        <v>5</v>
      </c>
      <c r="BN366" s="1">
        <v>6</v>
      </c>
      <c r="BO366" s="1">
        <v>7</v>
      </c>
      <c r="BP366" s="1">
        <v>8</v>
      </c>
      <c r="BQ366" s="1">
        <v>9</v>
      </c>
      <c r="BR366" s="1">
        <v>10</v>
      </c>
      <c r="BS366" s="1">
        <v>11</v>
      </c>
      <c r="BT366" s="1">
        <v>12</v>
      </c>
      <c r="BU366" s="1">
        <v>13</v>
      </c>
      <c r="BV366" s="1">
        <v>14</v>
      </c>
      <c r="BW366" s="1">
        <v>15</v>
      </c>
      <c r="BX366" s="1">
        <v>16</v>
      </c>
      <c r="BY366" s="1">
        <v>17</v>
      </c>
      <c r="BZ366" s="1">
        <v>18</v>
      </c>
      <c r="CA366" s="1">
        <v>19</v>
      </c>
      <c r="CB366" s="1">
        <v>20</v>
      </c>
      <c r="CC366" s="1">
        <v>21</v>
      </c>
      <c r="CD366" s="1">
        <v>22</v>
      </c>
      <c r="CE366" s="1">
        <v>23</v>
      </c>
      <c r="CF366" s="1">
        <v>24</v>
      </c>
      <c r="CG366" s="1">
        <v>25</v>
      </c>
    </row>
    <row r="367" spans="1:141" x14ac:dyDescent="0.3">
      <c r="A367" s="9" t="s">
        <v>12</v>
      </c>
      <c r="B367" s="1">
        <v>1</v>
      </c>
      <c r="C367" s="156"/>
      <c r="D367" s="155">
        <f t="shared" ref="D367:AB367" si="381">(VLOOKUP(C77,CVAMort,$A$4,FALSE)-1)*C141*BH335</f>
        <v>0</v>
      </c>
      <c r="E367" s="155">
        <f t="shared" si="381"/>
        <v>1.1131746623095191E-2</v>
      </c>
      <c r="F367" s="155">
        <f t="shared" si="381"/>
        <v>2.0375300222515963E-2</v>
      </c>
      <c r="G367" s="155">
        <f t="shared" si="381"/>
        <v>2.8037302227106264E-2</v>
      </c>
      <c r="H367" s="155">
        <f t="shared" si="381"/>
        <v>3.43913446535438E-2</v>
      </c>
      <c r="I367" s="155">
        <f t="shared" si="381"/>
        <v>3.9600202438284583E-2</v>
      </c>
      <c r="J367" s="155">
        <f t="shared" si="381"/>
        <v>4.387212738250703E-2</v>
      </c>
      <c r="K367" s="155">
        <f t="shared" si="381"/>
        <v>4.7324225497861326E-2</v>
      </c>
      <c r="L367" s="155">
        <f t="shared" si="381"/>
        <v>5.0139086394502451E-2</v>
      </c>
      <c r="M367" s="155">
        <f t="shared" si="381"/>
        <v>5.2392947668161001E-2</v>
      </c>
      <c r="N367" s="155">
        <f t="shared" si="381"/>
        <v>6.9390497695080391E-2</v>
      </c>
      <c r="O367" s="155">
        <f t="shared" si="381"/>
        <v>8.3122980025578053E-2</v>
      </c>
      <c r="P367" s="155">
        <f t="shared" si="381"/>
        <v>9.4162365763089909E-2</v>
      </c>
      <c r="Q367" s="155">
        <f t="shared" si="381"/>
        <v>0.10283760926694067</v>
      </c>
      <c r="R367" s="155">
        <f t="shared" si="381"/>
        <v>0.10957316032869961</v>
      </c>
      <c r="S367" s="155">
        <f t="shared" si="381"/>
        <v>0.11470280207821269</v>
      </c>
      <c r="T367" s="155">
        <f t="shared" si="381"/>
        <v>0.11831120934393814</v>
      </c>
      <c r="U367" s="155">
        <f t="shared" si="381"/>
        <v>0.12084810106856017</v>
      </c>
      <c r="V367" s="155">
        <f t="shared" si="381"/>
        <v>0.12230374854921144</v>
      </c>
      <c r="W367" s="155">
        <f t="shared" si="381"/>
        <v>0.12277869072483762</v>
      </c>
      <c r="X367" s="155">
        <f t="shared" si="381"/>
        <v>0.17386549761507034</v>
      </c>
      <c r="Y367" s="155">
        <f t="shared" si="381"/>
        <v>0.21274855334333437</v>
      </c>
      <c r="Z367" s="155">
        <f t="shared" si="381"/>
        <v>0.24224090342907484</v>
      </c>
      <c r="AA367" s="155">
        <f t="shared" si="381"/>
        <v>0.26207310342894458</v>
      </c>
      <c r="AB367" s="155">
        <f t="shared" si="381"/>
        <v>0.27389997695715229</v>
      </c>
      <c r="AC367" s="52"/>
      <c r="AG367" s="170">
        <f t="shared" ref="AG367:AG391" si="382">C141*BH335</f>
        <v>0</v>
      </c>
      <c r="AH367" s="170">
        <f t="shared" ref="AH367:AH391" si="383">D141*BI335</f>
        <v>1.5831333869684546E-4</v>
      </c>
      <c r="AI367" s="170">
        <f t="shared" ref="AI367:AI391" si="384">E141*BJ335</f>
        <v>3.1910406306563926E-4</v>
      </c>
      <c r="AJ367" s="170">
        <f t="shared" ref="AJ367:BE367" si="385">F141*BK335</f>
        <v>4.806157422353777E-4</v>
      </c>
      <c r="AK367" s="170">
        <f t="shared" si="385"/>
        <v>6.250584271226149E-4</v>
      </c>
      <c r="AL367" s="170">
        <f t="shared" si="385"/>
        <v>8.0498225157938329E-4</v>
      </c>
      <c r="AM367" s="170">
        <f t="shared" si="385"/>
        <v>9.8174128092140068E-4</v>
      </c>
      <c r="AN367" s="170">
        <f t="shared" si="385"/>
        <v>1.1866488344266701E-3</v>
      </c>
      <c r="AO367" s="170">
        <f t="shared" si="385"/>
        <v>1.3606399122120514E-3</v>
      </c>
      <c r="AP367" s="170">
        <f t="shared" si="385"/>
        <v>1.5326167622711293E-3</v>
      </c>
      <c r="AQ367" s="170">
        <f t="shared" si="385"/>
        <v>2.2875782319298214E-3</v>
      </c>
      <c r="AR367" s="170">
        <f t="shared" si="385"/>
        <v>3.0704921457400543E-3</v>
      </c>
      <c r="AS367" s="170">
        <f t="shared" si="385"/>
        <v>3.8168446191578563E-3</v>
      </c>
      <c r="AT367" s="170">
        <f t="shared" si="385"/>
        <v>4.6272716196599012E-3</v>
      </c>
      <c r="AU367" s="170">
        <f t="shared" si="385"/>
        <v>5.434192945638682E-3</v>
      </c>
      <c r="AV367" s="170">
        <f t="shared" si="385"/>
        <v>6.2039454985107203E-3</v>
      </c>
      <c r="AW367" s="170">
        <f t="shared" si="385"/>
        <v>7.0692099893897263E-3</v>
      </c>
      <c r="AX367" s="170">
        <f t="shared" si="385"/>
        <v>7.7874185726094537E-3</v>
      </c>
      <c r="AY367" s="170">
        <f t="shared" si="385"/>
        <v>8.5516772351371048E-3</v>
      </c>
      <c r="AZ367" s="170">
        <f t="shared" si="385"/>
        <v>9.4109455909528478E-3</v>
      </c>
      <c r="BA367" s="170">
        <f t="shared" si="385"/>
        <v>1.4898493211197281E-2</v>
      </c>
      <c r="BB367" s="170">
        <f t="shared" si="385"/>
        <v>2.0443898244928149E-2</v>
      </c>
      <c r="BC367" s="170">
        <f t="shared" si="385"/>
        <v>2.5127877587714915E-2</v>
      </c>
      <c r="BD367" s="170">
        <f t="shared" si="385"/>
        <v>3.0875189640025488E-2</v>
      </c>
      <c r="BE367" s="170">
        <f t="shared" si="385"/>
        <v>3.7350809848492691E-2</v>
      </c>
      <c r="BI367" s="194">
        <f>SUMPRODUCT(CHOOSE({1,2,3,4},D237,D302,D432,D497),CHOOSE({1,2,3,4},DL335,DL335,DL335,DL335))</f>
        <v>0</v>
      </c>
      <c r="BJ367" s="194">
        <f>SUMPRODUCT(CHOOSE({1,2,3,4},E237,E302,E432,E497),CHOOSE({1,2,3,4},DM335,DM335,DM335,DM335))</f>
        <v>1.6032801761038892E-5</v>
      </c>
      <c r="BK367" s="194">
        <f>SUMPRODUCT(CHOOSE({1,2,3,4},F237,F302,F432,F497),CHOOSE({1,2,3,4},DN335,DN335,DN335,DN335))</f>
        <v>5.6011672319151736E-5</v>
      </c>
      <c r="BL367" s="194">
        <f>SUMPRODUCT(CHOOSE({1,2,3,4},G237,G302,G432,G497),CHOOSE({1,2,3,4},DO335,DO335,DO335,DO335))</f>
        <v>1.1055047932809978E-4</v>
      </c>
      <c r="BM367" s="194">
        <f>SUMPRODUCT(CHOOSE({1,2,3,4},H237,H302,H432,H497),CHOOSE({1,2,3,4},DP335,DP335,DP335,DP335))</f>
        <v>1.7298365457473166E-4</v>
      </c>
      <c r="BN367" s="194">
        <f>SUMPRODUCT(CHOOSE({1,2,3,4},I237,I302,I432,I497),CHOOSE({1,2,3,4},DQ335,DQ335,DQ335,DQ335))</f>
        <v>2.7962569755888634E-4</v>
      </c>
      <c r="BO367" s="194">
        <f>SUMPRODUCT(CHOOSE({1,2,3,4},J237,J302,J432,J497),CHOOSE({1,2,3,4},DR335,DR335,DR335,DR335))</f>
        <v>3.9162628771672231E-4</v>
      </c>
      <c r="BP367" s="194">
        <f>SUMPRODUCT(CHOOSE({1,2,3,4},K237,K302,K432,K497),CHOOSE({1,2,3,4},DS335,DS335,DS335,DS335))</f>
        <v>5.0494384952981498E-4</v>
      </c>
      <c r="BQ367" s="194">
        <f>SUMPRODUCT(CHOOSE({1,2,3,4},L237,L302,L432,L497),CHOOSE({1,2,3,4},DT335,DT335,DT335,DT335))</f>
        <v>6.1535147205345479E-4</v>
      </c>
      <c r="BR367" s="194">
        <f>SUMPRODUCT(CHOOSE({1,2,3,4},M237,M302,M432,M497),CHOOSE({1,2,3,4},DU335,DU335,DU335,DU335))</f>
        <v>7.2148625708495957E-4</v>
      </c>
      <c r="BS367" s="194">
        <f>SUMPRODUCT(CHOOSE({1,2,3,4},N237,N302,N432,N497),CHOOSE({1,2,3,4},DV335,DV335,DV335,DV335))</f>
        <v>1.1328643243745395E-3</v>
      </c>
      <c r="BT367" s="194">
        <f>SUMPRODUCT(CHOOSE({1,2,3,4},O237,O302,O432,O497),CHOOSE({1,2,3,4},DW335,DW335,DW335,DW335))</f>
        <v>1.5596552414470339E-3</v>
      </c>
      <c r="BU367" s="194">
        <f>SUMPRODUCT(CHOOSE({1,2,3,4},P237,P302,P432,P497),CHOOSE({1,2,3,4},DX335,DX335,DX335,DX335))</f>
        <v>1.9835679984639551E-3</v>
      </c>
      <c r="BV367" s="194">
        <f>SUMPRODUCT(CHOOSE({1,2,3,4},Q237,Q302,Q432,Q497),CHOOSE({1,2,3,4},DY335,DY335,DY335,DY335))</f>
        <v>2.4003855351292049E-3</v>
      </c>
      <c r="BW367" s="194">
        <f>SUMPRODUCT(CHOOSE({1,2,3,4},R237,R302,R432,R497),CHOOSE({1,2,3,4},DZ335,DZ335,DZ335,DZ335))</f>
        <v>2.8013919948943079E-3</v>
      </c>
      <c r="BX367" s="194">
        <f>SUMPRODUCT(CHOOSE({1,2,3,4},S237,S302,S432,S497),CHOOSE({1,2,3,4},EA335,EA335,EA335,EA335))</f>
        <v>3.3578270352079384E-3</v>
      </c>
      <c r="BY367" s="194">
        <f>SUMPRODUCT(CHOOSE({1,2,3,4},T237,T302,T432,T497),CHOOSE({1,2,3,4},EB335,EB335,EB335,EB335))</f>
        <v>3.9005802051688236E-3</v>
      </c>
      <c r="BZ367" s="194">
        <f>SUMPRODUCT(CHOOSE({1,2,3,4},U237,U302,U432,U497),CHOOSE({1,2,3,4},EC335,EC335,EC335,EC335))</f>
        <v>4.4040216785672876E-3</v>
      </c>
      <c r="CA367" s="194">
        <f>SUMPRODUCT(CHOOSE({1,2,3,4},V237,V302,V432,V497),CHOOSE({1,2,3,4},ED335,ED335,ED335,ED335))</f>
        <v>4.8829764340643069E-3</v>
      </c>
      <c r="CB367" s="194">
        <f>SUMPRODUCT(CHOOSE({1,2,3,4},W237,W302,W432,W497),CHOOSE({1,2,3,4},EE335,EE335,EE335,EE335))</f>
        <v>4.7243197644459252E-3</v>
      </c>
      <c r="CC367" s="194">
        <f>SUMPRODUCT(CHOOSE({1,2,3,4},X237,X302,X432,X497),CHOOSE({1,2,3,4},EF335,EF335,EF335,EF335))</f>
        <v>7.3824796849671463E-3</v>
      </c>
      <c r="CD367" s="194">
        <f>SUMPRODUCT(CHOOSE({1,2,3,4},Y237,Y302,Y432,Y497),CHOOSE({1,2,3,4},EG335,EG335,EG335,EG335))</f>
        <v>9.8858237534746353E-3</v>
      </c>
      <c r="CE367" s="194">
        <f>SUMPRODUCT(CHOOSE({1,2,3,4},Z237,Z302,Z432,Z497),CHOOSE({1,2,3,4},EH335,EH335,EH335,EH335))</f>
        <v>1.2136220331116837E-2</v>
      </c>
      <c r="CF367" s="194">
        <f>SUMPRODUCT(CHOOSE({1,2,3,4},AA237,AA302,AA432,AA497),CHOOSE({1,2,3,4},EI335,EI335,EI335,EI335))</f>
        <v>1.4248510824133807E-2</v>
      </c>
      <c r="CG367" s="194">
        <f>SUMPRODUCT(CHOOSE({1,2,3,4},AB237,AB302,AB432,AB497),CHOOSE({1,2,3,4},EJ335,EJ335,EJ335,EJ335))</f>
        <v>1.6212527201422189E-2</v>
      </c>
    </row>
    <row r="368" spans="1:141" x14ac:dyDescent="0.3">
      <c r="B368" s="1">
        <v>2</v>
      </c>
      <c r="C368" s="1"/>
      <c r="D368" s="155"/>
      <c r="E368" s="155">
        <f t="shared" ref="E368:AB368" si="386">(VLOOKUP(D78,CVAMort,$A$4,FALSE)-1)*D142*BI336</f>
        <v>0</v>
      </c>
      <c r="F368" s="155">
        <f t="shared" si="386"/>
        <v>0</v>
      </c>
      <c r="G368" s="155">
        <f t="shared" si="386"/>
        <v>0</v>
      </c>
      <c r="H368" s="155">
        <f t="shared" si="386"/>
        <v>0</v>
      </c>
      <c r="I368" s="155">
        <f t="shared" si="386"/>
        <v>0</v>
      </c>
      <c r="J368" s="155">
        <f t="shared" si="386"/>
        <v>0</v>
      </c>
      <c r="K368" s="155">
        <f t="shared" si="386"/>
        <v>0</v>
      </c>
      <c r="L368" s="155">
        <f t="shared" si="386"/>
        <v>0</v>
      </c>
      <c r="M368" s="155">
        <f t="shared" si="386"/>
        <v>0</v>
      </c>
      <c r="N368" s="155">
        <f t="shared" si="386"/>
        <v>0</v>
      </c>
      <c r="O368" s="155">
        <f t="shared" si="386"/>
        <v>0</v>
      </c>
      <c r="P368" s="155">
        <f t="shared" si="386"/>
        <v>0</v>
      </c>
      <c r="Q368" s="155">
        <f t="shared" si="386"/>
        <v>0</v>
      </c>
      <c r="R368" s="155">
        <f t="shared" si="386"/>
        <v>0</v>
      </c>
      <c r="S368" s="155">
        <f t="shared" si="386"/>
        <v>0</v>
      </c>
      <c r="T368" s="155">
        <f t="shared" si="386"/>
        <v>0</v>
      </c>
      <c r="U368" s="155">
        <f t="shared" si="386"/>
        <v>0</v>
      </c>
      <c r="V368" s="155">
        <f t="shared" si="386"/>
        <v>0</v>
      </c>
      <c r="W368" s="155">
        <f t="shared" si="386"/>
        <v>0</v>
      </c>
      <c r="X368" s="155">
        <f t="shared" si="386"/>
        <v>0</v>
      </c>
      <c r="Y368" s="155">
        <f t="shared" si="386"/>
        <v>0</v>
      </c>
      <c r="Z368" s="155">
        <f t="shared" si="386"/>
        <v>0</v>
      </c>
      <c r="AA368" s="155">
        <f t="shared" si="386"/>
        <v>0</v>
      </c>
      <c r="AB368" s="155">
        <f t="shared" si="386"/>
        <v>0</v>
      </c>
      <c r="AC368" s="155"/>
      <c r="AD368" s="52"/>
      <c r="AG368" s="170">
        <f t="shared" si="382"/>
        <v>0</v>
      </c>
      <c r="AH368" s="170">
        <f t="shared" si="383"/>
        <v>0</v>
      </c>
      <c r="AI368" s="170">
        <f t="shared" si="384"/>
        <v>0</v>
      </c>
      <c r="AJ368" s="170">
        <f t="shared" ref="AJ368:AJ391" si="387">F142*BK336</f>
        <v>0</v>
      </c>
      <c r="AK368" s="170">
        <f t="shared" ref="AK368:AK391" si="388">G142*BL336</f>
        <v>0</v>
      </c>
      <c r="AL368" s="170">
        <f t="shared" ref="AL368:AL391" si="389">H142*BM336</f>
        <v>0</v>
      </c>
      <c r="AM368" s="170">
        <f t="shared" ref="AM368:AM391" si="390">I142*BN336</f>
        <v>0</v>
      </c>
      <c r="AN368" s="170">
        <f t="shared" ref="AN368:AN391" si="391">J142*BO336</f>
        <v>0</v>
      </c>
      <c r="AO368" s="170">
        <f t="shared" ref="AO368:AO391" si="392">K142*BP336</f>
        <v>0</v>
      </c>
      <c r="AP368" s="170">
        <f t="shared" ref="AP368:AP391" si="393">L142*BQ336</f>
        <v>0</v>
      </c>
      <c r="AQ368" s="170">
        <f t="shared" ref="AQ368:AQ391" si="394">M142*BR336</f>
        <v>0</v>
      </c>
      <c r="AR368" s="170">
        <f t="shared" ref="AR368:AR391" si="395">N142*BS336</f>
        <v>0</v>
      </c>
      <c r="AS368" s="170">
        <f t="shared" ref="AS368:AS391" si="396">O142*BT336</f>
        <v>0</v>
      </c>
      <c r="AT368" s="170">
        <f t="shared" ref="AT368:AT391" si="397">P142*BU336</f>
        <v>0</v>
      </c>
      <c r="AU368" s="170">
        <f t="shared" ref="AU368:AU391" si="398">Q142*BV336</f>
        <v>0</v>
      </c>
      <c r="AV368" s="170">
        <f t="shared" ref="AV368:AV391" si="399">R142*BW336</f>
        <v>0</v>
      </c>
      <c r="AW368" s="170">
        <f t="shared" ref="AW368:AW391" si="400">S142*BX336</f>
        <v>0</v>
      </c>
      <c r="AX368" s="170">
        <f t="shared" ref="AX368:AX391" si="401">T142*BY336</f>
        <v>0</v>
      </c>
      <c r="AY368" s="170">
        <f t="shared" ref="AY368:AY391" si="402">U142*BZ336</f>
        <v>0</v>
      </c>
      <c r="AZ368" s="170">
        <f t="shared" ref="AZ368:AZ391" si="403">V142*CA336</f>
        <v>0</v>
      </c>
      <c r="BA368" s="170">
        <f t="shared" ref="BA368:BA391" si="404">W142*CB336</f>
        <v>0</v>
      </c>
      <c r="BB368" s="170">
        <f t="shared" ref="BB368:BB391" si="405">X142*CC336</f>
        <v>0</v>
      </c>
      <c r="BC368" s="170">
        <f t="shared" ref="BC368:BC391" si="406">Y142*CD336</f>
        <v>0</v>
      </c>
      <c r="BD368" s="170">
        <f t="shared" ref="BD368:BD391" si="407">Z142*CE336</f>
        <v>0</v>
      </c>
      <c r="BE368" s="170">
        <f t="shared" ref="BE368:BE391" si="408">AA142*CF336</f>
        <v>0</v>
      </c>
      <c r="BF368" s="67"/>
      <c r="BI368" s="194">
        <f>SUMPRODUCT(CHOOSE({1,2,3,4},D238,D303,D433,D498),CHOOSE({1,2,3,4},DL336,DL336,DL336,DL336))</f>
        <v>0</v>
      </c>
      <c r="BJ368" s="194">
        <f>SUMPRODUCT(CHOOSE({1,2,3,4},E238,E303,E433,E498),CHOOSE({1,2,3,4},DM336,DM336,DM336,DM336))</f>
        <v>0</v>
      </c>
      <c r="BK368" s="194">
        <f>SUMPRODUCT(CHOOSE({1,2,3,4},F238,F303,F433,F498),CHOOSE({1,2,3,4},DN336,DN336,DN336,DN336))</f>
        <v>0</v>
      </c>
      <c r="BL368" s="194">
        <f>SUMPRODUCT(CHOOSE({1,2,3,4},G238,G303,G433,G498),CHOOSE({1,2,3,4},DO336,DO336,DO336,DO336))</f>
        <v>0</v>
      </c>
      <c r="BM368" s="194">
        <f>SUMPRODUCT(CHOOSE({1,2,3,4},H238,H303,H433,H498),CHOOSE({1,2,3,4},DP336,DP336,DP336,DP336))</f>
        <v>0</v>
      </c>
      <c r="BN368" s="194">
        <f>SUMPRODUCT(CHOOSE({1,2,3,4},I238,I303,I433,I498),CHOOSE({1,2,3,4},DQ336,DQ336,DQ336,DQ336))</f>
        <v>0</v>
      </c>
      <c r="BO368" s="194">
        <f>SUMPRODUCT(CHOOSE({1,2,3,4},J238,J303,J433,J498),CHOOSE({1,2,3,4},DR336,DR336,DR336,DR336))</f>
        <v>0</v>
      </c>
      <c r="BP368" s="194">
        <f>SUMPRODUCT(CHOOSE({1,2,3,4},K238,K303,K433,K498),CHOOSE({1,2,3,4},DS336,DS336,DS336,DS336))</f>
        <v>0</v>
      </c>
      <c r="BQ368" s="194">
        <f>SUMPRODUCT(CHOOSE({1,2,3,4},L238,L303,L433,L498),CHOOSE({1,2,3,4},DT336,DT336,DT336,DT336))</f>
        <v>0</v>
      </c>
      <c r="BR368" s="194">
        <f>SUMPRODUCT(CHOOSE({1,2,3,4},M238,M303,M433,M498),CHOOSE({1,2,3,4},DU336,DU336,DU336,DU336))</f>
        <v>0</v>
      </c>
      <c r="BS368" s="194">
        <f>SUMPRODUCT(CHOOSE({1,2,3,4},N238,N303,N433,N498),CHOOSE({1,2,3,4},DV336,DV336,DV336,DV336))</f>
        <v>0</v>
      </c>
      <c r="BT368" s="194">
        <f>SUMPRODUCT(CHOOSE({1,2,3,4},O238,O303,O433,O498),CHOOSE({1,2,3,4},DW336,DW336,DW336,DW336))</f>
        <v>0</v>
      </c>
      <c r="BU368" s="194">
        <f>SUMPRODUCT(CHOOSE({1,2,3,4},P238,P303,P433,P498),CHOOSE({1,2,3,4},DX336,DX336,DX336,DX336))</f>
        <v>0</v>
      </c>
      <c r="BV368" s="194">
        <f>SUMPRODUCT(CHOOSE({1,2,3,4},Q238,Q303,Q433,Q498),CHOOSE({1,2,3,4},DY336,DY336,DY336,DY336))</f>
        <v>0</v>
      </c>
      <c r="BW368" s="194">
        <f>SUMPRODUCT(CHOOSE({1,2,3,4},R238,R303,R433,R498),CHOOSE({1,2,3,4},DZ336,DZ336,DZ336,DZ336))</f>
        <v>0</v>
      </c>
      <c r="BX368" s="194">
        <f>SUMPRODUCT(CHOOSE({1,2,3,4},S238,S303,S433,S498),CHOOSE({1,2,3,4},EA336,EA336,EA336,EA336))</f>
        <v>0</v>
      </c>
      <c r="BY368" s="194">
        <f>SUMPRODUCT(CHOOSE({1,2,3,4},T238,T303,T433,T498),CHOOSE({1,2,3,4},EB336,EB336,EB336,EB336))</f>
        <v>0</v>
      </c>
      <c r="BZ368" s="194">
        <f>SUMPRODUCT(CHOOSE({1,2,3,4},U238,U303,U433,U498),CHOOSE({1,2,3,4},EC336,EC336,EC336,EC336))</f>
        <v>0</v>
      </c>
      <c r="CA368" s="194">
        <f>SUMPRODUCT(CHOOSE({1,2,3,4},V238,V303,V433,V498),CHOOSE({1,2,3,4},ED336,ED336,ED336,ED336))</f>
        <v>0</v>
      </c>
      <c r="CB368" s="194">
        <f>SUMPRODUCT(CHOOSE({1,2,3,4},W238,W303,W433,W498),CHOOSE({1,2,3,4},EE336,EE336,EE336,EE336))</f>
        <v>0</v>
      </c>
      <c r="CC368" s="194">
        <f>SUMPRODUCT(CHOOSE({1,2,3,4},X238,X303,X433,X498),CHOOSE({1,2,3,4},EF336,EF336,EF336,EF336))</f>
        <v>0</v>
      </c>
      <c r="CD368" s="194">
        <f>SUMPRODUCT(CHOOSE({1,2,3,4},Y238,Y303,Y433,Y498),CHOOSE({1,2,3,4},EG336,EG336,EG336,EG336))</f>
        <v>0</v>
      </c>
      <c r="CE368" s="194">
        <f>SUMPRODUCT(CHOOSE({1,2,3,4},Z238,Z303,Z433,Z498),CHOOSE({1,2,3,4},EH336,EH336,EH336,EH336))</f>
        <v>0</v>
      </c>
      <c r="CF368" s="194">
        <f>SUMPRODUCT(CHOOSE({1,2,3,4},AA238,AA303,AA433,AA498),CHOOSE({1,2,3,4},EI336,EI336,EI336,EI336))</f>
        <v>0</v>
      </c>
      <c r="CG368" s="194">
        <f>SUMPRODUCT(CHOOSE({1,2,3,4},AB238,AB303,AB433,AB498),CHOOSE({1,2,3,4},EJ336,EJ336,EJ336,EJ336))</f>
        <v>0</v>
      </c>
    </row>
    <row r="369" spans="2:85" x14ac:dyDescent="0.3">
      <c r="B369" s="1">
        <v>3</v>
      </c>
      <c r="C369" s="1"/>
      <c r="D369" s="155"/>
      <c r="E369" s="155"/>
      <c r="F369" s="155">
        <f t="shared" ref="F369:AB369" si="409">(VLOOKUP(E79,CVAMort,$A$4,FALSE)-1)*E143*BJ337</f>
        <v>0</v>
      </c>
      <c r="G369" s="155">
        <f t="shared" si="409"/>
        <v>0</v>
      </c>
      <c r="H369" s="155">
        <f t="shared" si="409"/>
        <v>0</v>
      </c>
      <c r="I369" s="155">
        <f t="shared" si="409"/>
        <v>0</v>
      </c>
      <c r="J369" s="155">
        <f t="shared" si="409"/>
        <v>0</v>
      </c>
      <c r="K369" s="155">
        <f t="shared" si="409"/>
        <v>0</v>
      </c>
      <c r="L369" s="155">
        <f t="shared" si="409"/>
        <v>0</v>
      </c>
      <c r="M369" s="155">
        <f t="shared" si="409"/>
        <v>0</v>
      </c>
      <c r="N369" s="155">
        <f t="shared" si="409"/>
        <v>0</v>
      </c>
      <c r="O369" s="155">
        <f t="shared" si="409"/>
        <v>0</v>
      </c>
      <c r="P369" s="155">
        <f t="shared" si="409"/>
        <v>0</v>
      </c>
      <c r="Q369" s="155">
        <f t="shared" si="409"/>
        <v>0</v>
      </c>
      <c r="R369" s="155">
        <f t="shared" si="409"/>
        <v>0</v>
      </c>
      <c r="S369" s="155">
        <f t="shared" si="409"/>
        <v>0</v>
      </c>
      <c r="T369" s="155">
        <f t="shared" si="409"/>
        <v>0</v>
      </c>
      <c r="U369" s="155">
        <f t="shared" si="409"/>
        <v>0</v>
      </c>
      <c r="V369" s="155">
        <f t="shared" si="409"/>
        <v>0</v>
      </c>
      <c r="W369" s="155">
        <f t="shared" si="409"/>
        <v>0</v>
      </c>
      <c r="X369" s="155">
        <f t="shared" si="409"/>
        <v>0</v>
      </c>
      <c r="Y369" s="155">
        <f t="shared" si="409"/>
        <v>0</v>
      </c>
      <c r="Z369" s="155">
        <f t="shared" si="409"/>
        <v>0</v>
      </c>
      <c r="AA369" s="155">
        <f t="shared" si="409"/>
        <v>0</v>
      </c>
      <c r="AB369" s="155">
        <f t="shared" si="409"/>
        <v>0</v>
      </c>
      <c r="AC369" s="155"/>
      <c r="AD369" s="155"/>
      <c r="AE369" s="52"/>
      <c r="AG369" s="170">
        <f t="shared" si="382"/>
        <v>0</v>
      </c>
      <c r="AH369" s="170">
        <f t="shared" si="383"/>
        <v>0</v>
      </c>
      <c r="AI369" s="170">
        <f t="shared" si="384"/>
        <v>0</v>
      </c>
      <c r="AJ369" s="170">
        <f t="shared" si="387"/>
        <v>0</v>
      </c>
      <c r="AK369" s="170">
        <f t="shared" si="388"/>
        <v>0</v>
      </c>
      <c r="AL369" s="170">
        <f t="shared" si="389"/>
        <v>0</v>
      </c>
      <c r="AM369" s="170">
        <f t="shared" si="390"/>
        <v>0</v>
      </c>
      <c r="AN369" s="170">
        <f t="shared" si="391"/>
        <v>0</v>
      </c>
      <c r="AO369" s="170">
        <f t="shared" si="392"/>
        <v>0</v>
      </c>
      <c r="AP369" s="170">
        <f t="shared" si="393"/>
        <v>0</v>
      </c>
      <c r="AQ369" s="170">
        <f t="shared" si="394"/>
        <v>0</v>
      </c>
      <c r="AR369" s="170">
        <f t="shared" si="395"/>
        <v>0</v>
      </c>
      <c r="AS369" s="170">
        <f t="shared" si="396"/>
        <v>0</v>
      </c>
      <c r="AT369" s="170">
        <f t="shared" si="397"/>
        <v>0</v>
      </c>
      <c r="AU369" s="170">
        <f t="shared" si="398"/>
        <v>0</v>
      </c>
      <c r="AV369" s="170">
        <f t="shared" si="399"/>
        <v>0</v>
      </c>
      <c r="AW369" s="170">
        <f t="shared" si="400"/>
        <v>0</v>
      </c>
      <c r="AX369" s="170">
        <f t="shared" si="401"/>
        <v>0</v>
      </c>
      <c r="AY369" s="170">
        <f t="shared" si="402"/>
        <v>0</v>
      </c>
      <c r="AZ369" s="170">
        <f t="shared" si="403"/>
        <v>0</v>
      </c>
      <c r="BA369" s="170">
        <f t="shared" si="404"/>
        <v>0</v>
      </c>
      <c r="BB369" s="170">
        <f t="shared" si="405"/>
        <v>0</v>
      </c>
      <c r="BC369" s="170">
        <f t="shared" si="406"/>
        <v>0</v>
      </c>
      <c r="BD369" s="170">
        <f t="shared" si="407"/>
        <v>0</v>
      </c>
      <c r="BE369" s="170">
        <f t="shared" si="408"/>
        <v>0</v>
      </c>
      <c r="BF369" s="67"/>
      <c r="BG369" s="67"/>
      <c r="BI369" s="194">
        <f>SUMPRODUCT(CHOOSE({1,2,3,4},D239,D304,D434,D499),CHOOSE({1,2,3,4},DL337,DL337,DL337,DL337))</f>
        <v>0</v>
      </c>
      <c r="BJ369" s="194">
        <f>SUMPRODUCT(CHOOSE({1,2,3,4},E239,E304,E434,E499),CHOOSE({1,2,3,4},DM337,DM337,DM337,DM337))</f>
        <v>0</v>
      </c>
      <c r="BK369" s="194">
        <f>SUMPRODUCT(CHOOSE({1,2,3,4},F239,F304,F434,F499),CHOOSE({1,2,3,4},DN337,DN337,DN337,DN337))</f>
        <v>0</v>
      </c>
      <c r="BL369" s="194">
        <f>SUMPRODUCT(CHOOSE({1,2,3,4},G239,G304,G434,G499),CHOOSE({1,2,3,4},DO337,DO337,DO337,DO337))</f>
        <v>0</v>
      </c>
      <c r="BM369" s="194">
        <f>SUMPRODUCT(CHOOSE({1,2,3,4},H239,H304,H434,H499),CHOOSE({1,2,3,4},DP337,DP337,DP337,DP337))</f>
        <v>0</v>
      </c>
      <c r="BN369" s="194">
        <f>SUMPRODUCT(CHOOSE({1,2,3,4},I239,I304,I434,I499),CHOOSE({1,2,3,4},DQ337,DQ337,DQ337,DQ337))</f>
        <v>0</v>
      </c>
      <c r="BO369" s="194">
        <f>SUMPRODUCT(CHOOSE({1,2,3,4},J239,J304,J434,J499),CHOOSE({1,2,3,4},DR337,DR337,DR337,DR337))</f>
        <v>0</v>
      </c>
      <c r="BP369" s="194">
        <f>SUMPRODUCT(CHOOSE({1,2,3,4},K239,K304,K434,K499),CHOOSE({1,2,3,4},DS337,DS337,DS337,DS337))</f>
        <v>0</v>
      </c>
      <c r="BQ369" s="194">
        <f>SUMPRODUCT(CHOOSE({1,2,3,4},L239,L304,L434,L499),CHOOSE({1,2,3,4},DT337,DT337,DT337,DT337))</f>
        <v>0</v>
      </c>
      <c r="BR369" s="194">
        <f>SUMPRODUCT(CHOOSE({1,2,3,4},M239,M304,M434,M499),CHOOSE({1,2,3,4},DU337,DU337,DU337,DU337))</f>
        <v>0</v>
      </c>
      <c r="BS369" s="194">
        <f>SUMPRODUCT(CHOOSE({1,2,3,4},N239,N304,N434,N499),CHOOSE({1,2,3,4},DV337,DV337,DV337,DV337))</f>
        <v>0</v>
      </c>
      <c r="BT369" s="194">
        <f>SUMPRODUCT(CHOOSE({1,2,3,4},O239,O304,O434,O499),CHOOSE({1,2,3,4},DW337,DW337,DW337,DW337))</f>
        <v>0</v>
      </c>
      <c r="BU369" s="194">
        <f>SUMPRODUCT(CHOOSE({1,2,3,4},P239,P304,P434,P499),CHOOSE({1,2,3,4},DX337,DX337,DX337,DX337))</f>
        <v>0</v>
      </c>
      <c r="BV369" s="194">
        <f>SUMPRODUCT(CHOOSE({1,2,3,4},Q239,Q304,Q434,Q499),CHOOSE({1,2,3,4},DY337,DY337,DY337,DY337))</f>
        <v>0</v>
      </c>
      <c r="BW369" s="194">
        <f>SUMPRODUCT(CHOOSE({1,2,3,4},R239,R304,R434,R499),CHOOSE({1,2,3,4},DZ337,DZ337,DZ337,DZ337))</f>
        <v>0</v>
      </c>
      <c r="BX369" s="194">
        <f>SUMPRODUCT(CHOOSE({1,2,3,4},S239,S304,S434,S499),CHOOSE({1,2,3,4},EA337,EA337,EA337,EA337))</f>
        <v>0</v>
      </c>
      <c r="BY369" s="194">
        <f>SUMPRODUCT(CHOOSE({1,2,3,4},T239,T304,T434,T499),CHOOSE({1,2,3,4},EB337,EB337,EB337,EB337))</f>
        <v>0</v>
      </c>
      <c r="BZ369" s="194">
        <f>SUMPRODUCT(CHOOSE({1,2,3,4},U239,U304,U434,U499),CHOOSE({1,2,3,4},EC337,EC337,EC337,EC337))</f>
        <v>0</v>
      </c>
      <c r="CA369" s="194">
        <f>SUMPRODUCT(CHOOSE({1,2,3,4},V239,V304,V434,V499),CHOOSE({1,2,3,4},ED337,ED337,ED337,ED337))</f>
        <v>0</v>
      </c>
      <c r="CB369" s="194">
        <f>SUMPRODUCT(CHOOSE({1,2,3,4},W239,W304,W434,W499),CHOOSE({1,2,3,4},EE337,EE337,EE337,EE337))</f>
        <v>0</v>
      </c>
      <c r="CC369" s="194">
        <f>SUMPRODUCT(CHOOSE({1,2,3,4},X239,X304,X434,X499),CHOOSE({1,2,3,4},EF337,EF337,EF337,EF337))</f>
        <v>0</v>
      </c>
      <c r="CD369" s="194">
        <f>SUMPRODUCT(CHOOSE({1,2,3,4},Y239,Y304,Y434,Y499),CHOOSE({1,2,3,4},EG337,EG337,EG337,EG337))</f>
        <v>0</v>
      </c>
      <c r="CE369" s="194">
        <f>SUMPRODUCT(CHOOSE({1,2,3,4},Z239,Z304,Z434,Z499),CHOOSE({1,2,3,4},EH337,EH337,EH337,EH337))</f>
        <v>0</v>
      </c>
      <c r="CF369" s="194">
        <f>SUMPRODUCT(CHOOSE({1,2,3,4},AA239,AA304,AA434,AA499),CHOOSE({1,2,3,4},EI337,EI337,EI337,EI337))</f>
        <v>0</v>
      </c>
      <c r="CG369" s="194">
        <f>SUMPRODUCT(CHOOSE({1,2,3,4},AB239,AB304,AB434,AB499),CHOOSE({1,2,3,4},EJ337,EJ337,EJ337,EJ337))</f>
        <v>0</v>
      </c>
    </row>
    <row r="370" spans="2:85" x14ac:dyDescent="0.3">
      <c r="B370" s="1">
        <v>4</v>
      </c>
      <c r="C370" s="1"/>
      <c r="D370" s="155"/>
      <c r="E370" s="155"/>
      <c r="F370" s="155"/>
      <c r="G370" s="155">
        <f t="shared" ref="G370:AB370" si="410">(VLOOKUP(F80,CVAMort,$A$4,FALSE)-1)*F144*BK338</f>
        <v>0</v>
      </c>
      <c r="H370" s="155">
        <f t="shared" si="410"/>
        <v>0</v>
      </c>
      <c r="I370" s="155">
        <f t="shared" si="410"/>
        <v>0</v>
      </c>
      <c r="J370" s="155">
        <f t="shared" si="410"/>
        <v>0</v>
      </c>
      <c r="K370" s="155">
        <f t="shared" si="410"/>
        <v>0</v>
      </c>
      <c r="L370" s="155">
        <f t="shared" si="410"/>
        <v>0</v>
      </c>
      <c r="M370" s="155">
        <f t="shared" si="410"/>
        <v>0</v>
      </c>
      <c r="N370" s="155">
        <f t="shared" si="410"/>
        <v>0</v>
      </c>
      <c r="O370" s="155">
        <f t="shared" si="410"/>
        <v>0</v>
      </c>
      <c r="P370" s="155">
        <f t="shared" si="410"/>
        <v>0</v>
      </c>
      <c r="Q370" s="155">
        <f t="shared" si="410"/>
        <v>0</v>
      </c>
      <c r="R370" s="155">
        <f t="shared" si="410"/>
        <v>0</v>
      </c>
      <c r="S370" s="155">
        <f t="shared" si="410"/>
        <v>0</v>
      </c>
      <c r="T370" s="155">
        <f t="shared" si="410"/>
        <v>0</v>
      </c>
      <c r="U370" s="155">
        <f t="shared" si="410"/>
        <v>0</v>
      </c>
      <c r="V370" s="155">
        <f t="shared" si="410"/>
        <v>0</v>
      </c>
      <c r="W370" s="155">
        <f t="shared" si="410"/>
        <v>0</v>
      </c>
      <c r="X370" s="155">
        <f t="shared" si="410"/>
        <v>0</v>
      </c>
      <c r="Y370" s="155">
        <f t="shared" si="410"/>
        <v>0</v>
      </c>
      <c r="Z370" s="155">
        <f t="shared" si="410"/>
        <v>0</v>
      </c>
      <c r="AA370" s="155">
        <f t="shared" si="410"/>
        <v>0</v>
      </c>
      <c r="AB370" s="155">
        <f t="shared" si="410"/>
        <v>0</v>
      </c>
      <c r="AC370" s="155"/>
      <c r="AD370" s="155"/>
      <c r="AE370" s="155"/>
      <c r="AF370" s="52"/>
      <c r="AG370" s="170">
        <f t="shared" si="382"/>
        <v>0</v>
      </c>
      <c r="AH370" s="170">
        <f t="shared" si="383"/>
        <v>0</v>
      </c>
      <c r="AI370" s="170">
        <f t="shared" si="384"/>
        <v>0</v>
      </c>
      <c r="AJ370" s="170">
        <f t="shared" si="387"/>
        <v>0</v>
      </c>
      <c r="AK370" s="170">
        <f t="shared" si="388"/>
        <v>0</v>
      </c>
      <c r="AL370" s="170">
        <f t="shared" si="389"/>
        <v>0</v>
      </c>
      <c r="AM370" s="170">
        <f t="shared" si="390"/>
        <v>0</v>
      </c>
      <c r="AN370" s="170">
        <f t="shared" si="391"/>
        <v>0</v>
      </c>
      <c r="AO370" s="170">
        <f t="shared" si="392"/>
        <v>0</v>
      </c>
      <c r="AP370" s="170">
        <f t="shared" si="393"/>
        <v>0</v>
      </c>
      <c r="AQ370" s="170">
        <f t="shared" si="394"/>
        <v>0</v>
      </c>
      <c r="AR370" s="170">
        <f t="shared" si="395"/>
        <v>0</v>
      </c>
      <c r="AS370" s="170">
        <f t="shared" si="396"/>
        <v>0</v>
      </c>
      <c r="AT370" s="170">
        <f t="shared" si="397"/>
        <v>0</v>
      </c>
      <c r="AU370" s="170">
        <f t="shared" si="398"/>
        <v>0</v>
      </c>
      <c r="AV370" s="170">
        <f t="shared" si="399"/>
        <v>0</v>
      </c>
      <c r="AW370" s="170">
        <f t="shared" si="400"/>
        <v>0</v>
      </c>
      <c r="AX370" s="170">
        <f t="shared" si="401"/>
        <v>0</v>
      </c>
      <c r="AY370" s="170">
        <f t="shared" si="402"/>
        <v>0</v>
      </c>
      <c r="AZ370" s="170">
        <f t="shared" si="403"/>
        <v>0</v>
      </c>
      <c r="BA370" s="170">
        <f t="shared" si="404"/>
        <v>0</v>
      </c>
      <c r="BB370" s="170">
        <f t="shared" si="405"/>
        <v>0</v>
      </c>
      <c r="BC370" s="170">
        <f t="shared" si="406"/>
        <v>0</v>
      </c>
      <c r="BD370" s="170">
        <f t="shared" si="407"/>
        <v>0</v>
      </c>
      <c r="BE370" s="170">
        <f t="shared" si="408"/>
        <v>0</v>
      </c>
      <c r="BF370" s="67"/>
      <c r="BG370" s="67"/>
      <c r="BH370" s="180"/>
      <c r="BI370" s="194">
        <f>SUMPRODUCT(CHOOSE({1,2,3,4},D240,D305,D435,D500),CHOOSE({1,2,3,4},DL338,DL338,DL338,DL338))</f>
        <v>0</v>
      </c>
      <c r="BJ370" s="194">
        <f>SUMPRODUCT(CHOOSE({1,2,3,4},E240,E305,E435,E500),CHOOSE({1,2,3,4},DM338,DM338,DM338,DM338))</f>
        <v>0</v>
      </c>
      <c r="BK370" s="194">
        <f>SUMPRODUCT(CHOOSE({1,2,3,4},F240,F305,F435,F500),CHOOSE({1,2,3,4},DN338,DN338,DN338,DN338))</f>
        <v>0</v>
      </c>
      <c r="BL370" s="194">
        <f>SUMPRODUCT(CHOOSE({1,2,3,4},G240,G305,G435,G500),CHOOSE({1,2,3,4},DO338,DO338,DO338,DO338))</f>
        <v>0</v>
      </c>
      <c r="BM370" s="194">
        <f>SUMPRODUCT(CHOOSE({1,2,3,4},H240,H305,H435,H500),CHOOSE({1,2,3,4},DP338,DP338,DP338,DP338))</f>
        <v>0</v>
      </c>
      <c r="BN370" s="194">
        <f>SUMPRODUCT(CHOOSE({1,2,3,4},I240,I305,I435,I500),CHOOSE({1,2,3,4},DQ338,DQ338,DQ338,DQ338))</f>
        <v>0</v>
      </c>
      <c r="BO370" s="194">
        <f>SUMPRODUCT(CHOOSE({1,2,3,4},J240,J305,J435,J500),CHOOSE({1,2,3,4},DR338,DR338,DR338,DR338))</f>
        <v>0</v>
      </c>
      <c r="BP370" s="194">
        <f>SUMPRODUCT(CHOOSE({1,2,3,4},K240,K305,K435,K500),CHOOSE({1,2,3,4},DS338,DS338,DS338,DS338))</f>
        <v>0</v>
      </c>
      <c r="BQ370" s="194">
        <f>SUMPRODUCT(CHOOSE({1,2,3,4},L240,L305,L435,L500),CHOOSE({1,2,3,4},DT338,DT338,DT338,DT338))</f>
        <v>0</v>
      </c>
      <c r="BR370" s="194">
        <f>SUMPRODUCT(CHOOSE({1,2,3,4},M240,M305,M435,M500),CHOOSE({1,2,3,4},DU338,DU338,DU338,DU338))</f>
        <v>0</v>
      </c>
      <c r="BS370" s="194">
        <f>SUMPRODUCT(CHOOSE({1,2,3,4},N240,N305,N435,N500),CHOOSE({1,2,3,4},DV338,DV338,DV338,DV338))</f>
        <v>0</v>
      </c>
      <c r="BT370" s="194">
        <f>SUMPRODUCT(CHOOSE({1,2,3,4},O240,O305,O435,O500),CHOOSE({1,2,3,4},DW338,DW338,DW338,DW338))</f>
        <v>0</v>
      </c>
      <c r="BU370" s="194">
        <f>SUMPRODUCT(CHOOSE({1,2,3,4},P240,P305,P435,P500),CHOOSE({1,2,3,4},DX338,DX338,DX338,DX338))</f>
        <v>0</v>
      </c>
      <c r="BV370" s="194">
        <f>SUMPRODUCT(CHOOSE({1,2,3,4},Q240,Q305,Q435,Q500),CHOOSE({1,2,3,4},DY338,DY338,DY338,DY338))</f>
        <v>0</v>
      </c>
      <c r="BW370" s="194">
        <f>SUMPRODUCT(CHOOSE({1,2,3,4},R240,R305,R435,R500),CHOOSE({1,2,3,4},DZ338,DZ338,DZ338,DZ338))</f>
        <v>0</v>
      </c>
      <c r="BX370" s="194">
        <f>SUMPRODUCT(CHOOSE({1,2,3,4},S240,S305,S435,S500),CHOOSE({1,2,3,4},EA338,EA338,EA338,EA338))</f>
        <v>0</v>
      </c>
      <c r="BY370" s="194">
        <f>SUMPRODUCT(CHOOSE({1,2,3,4},T240,T305,T435,T500),CHOOSE({1,2,3,4},EB338,EB338,EB338,EB338))</f>
        <v>0</v>
      </c>
      <c r="BZ370" s="194">
        <f>SUMPRODUCT(CHOOSE({1,2,3,4},U240,U305,U435,U500),CHOOSE({1,2,3,4},EC338,EC338,EC338,EC338))</f>
        <v>0</v>
      </c>
      <c r="CA370" s="194">
        <f>SUMPRODUCT(CHOOSE({1,2,3,4},V240,V305,V435,V500),CHOOSE({1,2,3,4},ED338,ED338,ED338,ED338))</f>
        <v>0</v>
      </c>
      <c r="CB370" s="194">
        <f>SUMPRODUCT(CHOOSE({1,2,3,4},W240,W305,W435,W500),CHOOSE({1,2,3,4},EE338,EE338,EE338,EE338))</f>
        <v>0</v>
      </c>
      <c r="CC370" s="194">
        <f>SUMPRODUCT(CHOOSE({1,2,3,4},X240,X305,X435,X500),CHOOSE({1,2,3,4},EF338,EF338,EF338,EF338))</f>
        <v>0</v>
      </c>
      <c r="CD370" s="194">
        <f>SUMPRODUCT(CHOOSE({1,2,3,4},Y240,Y305,Y435,Y500),CHOOSE({1,2,3,4},EG338,EG338,EG338,EG338))</f>
        <v>0</v>
      </c>
      <c r="CE370" s="194">
        <f>SUMPRODUCT(CHOOSE({1,2,3,4},Z240,Z305,Z435,Z500),CHOOSE({1,2,3,4},EH338,EH338,EH338,EH338))</f>
        <v>0</v>
      </c>
      <c r="CF370" s="194">
        <f>SUMPRODUCT(CHOOSE({1,2,3,4},AA240,AA305,AA435,AA500),CHOOSE({1,2,3,4},EI338,EI338,EI338,EI338))</f>
        <v>0</v>
      </c>
      <c r="CG370" s="194">
        <f>SUMPRODUCT(CHOOSE({1,2,3,4},AB240,AB305,AB435,AB500),CHOOSE({1,2,3,4},EJ338,EJ338,EJ338,EJ338))</f>
        <v>0</v>
      </c>
    </row>
    <row r="371" spans="2:85" x14ac:dyDescent="0.3">
      <c r="B371" s="1">
        <v>5</v>
      </c>
      <c r="C371" s="1"/>
      <c r="D371" s="155"/>
      <c r="E371" s="155"/>
      <c r="F371" s="155"/>
      <c r="G371" s="155"/>
      <c r="H371" s="155">
        <f t="shared" ref="H371:AB371" si="411">(VLOOKUP(G81,CVAMort,$A$4,FALSE)-1)*G145*BL339</f>
        <v>0</v>
      </c>
      <c r="I371" s="155">
        <f t="shared" si="411"/>
        <v>0</v>
      </c>
      <c r="J371" s="155">
        <f t="shared" si="411"/>
        <v>0</v>
      </c>
      <c r="K371" s="155">
        <f t="shared" si="411"/>
        <v>0</v>
      </c>
      <c r="L371" s="155">
        <f t="shared" si="411"/>
        <v>0</v>
      </c>
      <c r="M371" s="155">
        <f t="shared" si="411"/>
        <v>0</v>
      </c>
      <c r="N371" s="155">
        <f t="shared" si="411"/>
        <v>0</v>
      </c>
      <c r="O371" s="155">
        <f t="shared" si="411"/>
        <v>0</v>
      </c>
      <c r="P371" s="155">
        <f t="shared" si="411"/>
        <v>0</v>
      </c>
      <c r="Q371" s="155">
        <f t="shared" si="411"/>
        <v>0</v>
      </c>
      <c r="R371" s="155">
        <f t="shared" si="411"/>
        <v>0</v>
      </c>
      <c r="S371" s="155">
        <f t="shared" si="411"/>
        <v>0</v>
      </c>
      <c r="T371" s="155">
        <f t="shared" si="411"/>
        <v>0</v>
      </c>
      <c r="U371" s="155">
        <f t="shared" si="411"/>
        <v>0</v>
      </c>
      <c r="V371" s="155">
        <f t="shared" si="411"/>
        <v>0</v>
      </c>
      <c r="W371" s="155">
        <f t="shared" si="411"/>
        <v>0</v>
      </c>
      <c r="X371" s="155">
        <f t="shared" si="411"/>
        <v>0</v>
      </c>
      <c r="Y371" s="155">
        <f t="shared" si="411"/>
        <v>0</v>
      </c>
      <c r="Z371" s="155">
        <f t="shared" si="411"/>
        <v>0</v>
      </c>
      <c r="AA371" s="155">
        <f t="shared" si="411"/>
        <v>0</v>
      </c>
      <c r="AB371" s="155">
        <f t="shared" si="411"/>
        <v>0</v>
      </c>
      <c r="AC371" s="155"/>
      <c r="AD371" s="155"/>
      <c r="AE371" s="155"/>
      <c r="AF371" s="155"/>
      <c r="AG371" s="170">
        <f t="shared" si="382"/>
        <v>0</v>
      </c>
      <c r="AH371" s="170">
        <f t="shared" si="383"/>
        <v>0</v>
      </c>
      <c r="AI371" s="170">
        <f t="shared" si="384"/>
        <v>0</v>
      </c>
      <c r="AJ371" s="170">
        <f t="shared" si="387"/>
        <v>0</v>
      </c>
      <c r="AK371" s="170">
        <f t="shared" si="388"/>
        <v>0</v>
      </c>
      <c r="AL371" s="170">
        <f t="shared" si="389"/>
        <v>0</v>
      </c>
      <c r="AM371" s="170">
        <f t="shared" si="390"/>
        <v>0</v>
      </c>
      <c r="AN371" s="170">
        <f t="shared" si="391"/>
        <v>0</v>
      </c>
      <c r="AO371" s="170">
        <f t="shared" si="392"/>
        <v>0</v>
      </c>
      <c r="AP371" s="170">
        <f t="shared" si="393"/>
        <v>0</v>
      </c>
      <c r="AQ371" s="170">
        <f t="shared" si="394"/>
        <v>0</v>
      </c>
      <c r="AR371" s="170">
        <f t="shared" si="395"/>
        <v>0</v>
      </c>
      <c r="AS371" s="170">
        <f t="shared" si="396"/>
        <v>0</v>
      </c>
      <c r="AT371" s="170">
        <f t="shared" si="397"/>
        <v>0</v>
      </c>
      <c r="AU371" s="170">
        <f t="shared" si="398"/>
        <v>0</v>
      </c>
      <c r="AV371" s="170">
        <f t="shared" si="399"/>
        <v>0</v>
      </c>
      <c r="AW371" s="170">
        <f t="shared" si="400"/>
        <v>0</v>
      </c>
      <c r="AX371" s="170">
        <f t="shared" si="401"/>
        <v>0</v>
      </c>
      <c r="AY371" s="170">
        <f t="shared" si="402"/>
        <v>0</v>
      </c>
      <c r="AZ371" s="170">
        <f t="shared" si="403"/>
        <v>0</v>
      </c>
      <c r="BA371" s="170">
        <f t="shared" si="404"/>
        <v>0</v>
      </c>
      <c r="BB371" s="170">
        <f t="shared" si="405"/>
        <v>0</v>
      </c>
      <c r="BC371" s="170">
        <f t="shared" si="406"/>
        <v>0</v>
      </c>
      <c r="BD371" s="170">
        <f t="shared" si="407"/>
        <v>0</v>
      </c>
      <c r="BE371" s="170">
        <f t="shared" si="408"/>
        <v>0</v>
      </c>
      <c r="BF371" s="67"/>
      <c r="BG371" s="67"/>
      <c r="BH371" s="180"/>
      <c r="BI371" s="194">
        <f>SUMPRODUCT(CHOOSE({1,2,3,4},D241,D306,D436,D501),CHOOSE({1,2,3,4},DL339,DL339,DL339,DL339))</f>
        <v>0</v>
      </c>
      <c r="BJ371" s="194">
        <f>SUMPRODUCT(CHOOSE({1,2,3,4},E241,E306,E436,E501),CHOOSE({1,2,3,4},DM339,DM339,DM339,DM339))</f>
        <v>0</v>
      </c>
      <c r="BK371" s="194">
        <f>SUMPRODUCT(CHOOSE({1,2,3,4},F241,F306,F436,F501),CHOOSE({1,2,3,4},DN339,DN339,DN339,DN339))</f>
        <v>0</v>
      </c>
      <c r="BL371" s="194">
        <f>SUMPRODUCT(CHOOSE({1,2,3,4},G241,G306,G436,G501),CHOOSE({1,2,3,4},DO339,DO339,DO339,DO339))</f>
        <v>0</v>
      </c>
      <c r="BM371" s="194">
        <f>SUMPRODUCT(CHOOSE({1,2,3,4},H241,H306,H436,H501),CHOOSE({1,2,3,4},DP339,DP339,DP339,DP339))</f>
        <v>0</v>
      </c>
      <c r="BN371" s="194">
        <f>SUMPRODUCT(CHOOSE({1,2,3,4},I241,I306,I436,I501),CHOOSE({1,2,3,4},DQ339,DQ339,DQ339,DQ339))</f>
        <v>0</v>
      </c>
      <c r="BO371" s="194">
        <f>SUMPRODUCT(CHOOSE({1,2,3,4},J241,J306,J436,J501),CHOOSE({1,2,3,4},DR339,DR339,DR339,DR339))</f>
        <v>0</v>
      </c>
      <c r="BP371" s="194">
        <f>SUMPRODUCT(CHOOSE({1,2,3,4},K241,K306,K436,K501),CHOOSE({1,2,3,4},DS339,DS339,DS339,DS339))</f>
        <v>0</v>
      </c>
      <c r="BQ371" s="194">
        <f>SUMPRODUCT(CHOOSE({1,2,3,4},L241,L306,L436,L501),CHOOSE({1,2,3,4},DT339,DT339,DT339,DT339))</f>
        <v>0</v>
      </c>
      <c r="BR371" s="194">
        <f>SUMPRODUCT(CHOOSE({1,2,3,4},M241,M306,M436,M501),CHOOSE({1,2,3,4},DU339,DU339,DU339,DU339))</f>
        <v>0</v>
      </c>
      <c r="BS371" s="194">
        <f>SUMPRODUCT(CHOOSE({1,2,3,4},N241,N306,N436,N501),CHOOSE({1,2,3,4},DV339,DV339,DV339,DV339))</f>
        <v>0</v>
      </c>
      <c r="BT371" s="194">
        <f>SUMPRODUCT(CHOOSE({1,2,3,4},O241,O306,O436,O501),CHOOSE({1,2,3,4},DW339,DW339,DW339,DW339))</f>
        <v>0</v>
      </c>
      <c r="BU371" s="194">
        <f>SUMPRODUCT(CHOOSE({1,2,3,4},P241,P306,P436,P501),CHOOSE({1,2,3,4},DX339,DX339,DX339,DX339))</f>
        <v>0</v>
      </c>
      <c r="BV371" s="194">
        <f>SUMPRODUCT(CHOOSE({1,2,3,4},Q241,Q306,Q436,Q501),CHOOSE({1,2,3,4},DY339,DY339,DY339,DY339))</f>
        <v>0</v>
      </c>
      <c r="BW371" s="194">
        <f>SUMPRODUCT(CHOOSE({1,2,3,4},R241,R306,R436,R501),CHOOSE({1,2,3,4},DZ339,DZ339,DZ339,DZ339))</f>
        <v>0</v>
      </c>
      <c r="BX371" s="194">
        <f>SUMPRODUCT(CHOOSE({1,2,3,4},S241,S306,S436,S501),CHOOSE({1,2,3,4},EA339,EA339,EA339,EA339))</f>
        <v>0</v>
      </c>
      <c r="BY371" s="194">
        <f>SUMPRODUCT(CHOOSE({1,2,3,4},T241,T306,T436,T501),CHOOSE({1,2,3,4},EB339,EB339,EB339,EB339))</f>
        <v>0</v>
      </c>
      <c r="BZ371" s="194">
        <f>SUMPRODUCT(CHOOSE({1,2,3,4},U241,U306,U436,U501),CHOOSE({1,2,3,4},EC339,EC339,EC339,EC339))</f>
        <v>0</v>
      </c>
      <c r="CA371" s="194">
        <f>SUMPRODUCT(CHOOSE({1,2,3,4},V241,V306,V436,V501),CHOOSE({1,2,3,4},ED339,ED339,ED339,ED339))</f>
        <v>0</v>
      </c>
      <c r="CB371" s="194">
        <f>SUMPRODUCT(CHOOSE({1,2,3,4},W241,W306,W436,W501),CHOOSE({1,2,3,4},EE339,EE339,EE339,EE339))</f>
        <v>0</v>
      </c>
      <c r="CC371" s="194">
        <f>SUMPRODUCT(CHOOSE({1,2,3,4},X241,X306,X436,X501),CHOOSE({1,2,3,4},EF339,EF339,EF339,EF339))</f>
        <v>0</v>
      </c>
      <c r="CD371" s="194">
        <f>SUMPRODUCT(CHOOSE({1,2,3,4},Y241,Y306,Y436,Y501),CHOOSE({1,2,3,4},EG339,EG339,EG339,EG339))</f>
        <v>0</v>
      </c>
      <c r="CE371" s="194">
        <f>SUMPRODUCT(CHOOSE({1,2,3,4},Z241,Z306,Z436,Z501),CHOOSE({1,2,3,4},EH339,EH339,EH339,EH339))</f>
        <v>0</v>
      </c>
      <c r="CF371" s="194">
        <f>SUMPRODUCT(CHOOSE({1,2,3,4},AA241,AA306,AA436,AA501),CHOOSE({1,2,3,4},EI339,EI339,EI339,EI339))</f>
        <v>0</v>
      </c>
      <c r="CG371" s="194">
        <f>SUMPRODUCT(CHOOSE({1,2,3,4},AB241,AB306,AB436,AB501),CHOOSE({1,2,3,4},EJ339,EJ339,EJ339,EJ339))</f>
        <v>0</v>
      </c>
    </row>
    <row r="372" spans="2:85" x14ac:dyDescent="0.3">
      <c r="B372" s="1">
        <v>6</v>
      </c>
      <c r="C372" s="1"/>
      <c r="D372" s="155"/>
      <c r="E372" s="155"/>
      <c r="F372" s="155"/>
      <c r="G372" s="155"/>
      <c r="H372" s="155"/>
      <c r="I372" s="155">
        <f t="shared" ref="I372:AB372" si="412">(VLOOKUP(H82,CVAMort,$A$4,FALSE)-1)*H146*BM340</f>
        <v>0</v>
      </c>
      <c r="J372" s="155">
        <f t="shared" si="412"/>
        <v>0</v>
      </c>
      <c r="K372" s="155">
        <f t="shared" si="412"/>
        <v>0</v>
      </c>
      <c r="L372" s="155">
        <f t="shared" si="412"/>
        <v>0</v>
      </c>
      <c r="M372" s="155">
        <f t="shared" si="412"/>
        <v>0</v>
      </c>
      <c r="N372" s="155">
        <f t="shared" si="412"/>
        <v>0</v>
      </c>
      <c r="O372" s="155">
        <f t="shared" si="412"/>
        <v>0</v>
      </c>
      <c r="P372" s="155">
        <f t="shared" si="412"/>
        <v>0</v>
      </c>
      <c r="Q372" s="155">
        <f t="shared" si="412"/>
        <v>0</v>
      </c>
      <c r="R372" s="155">
        <f t="shared" si="412"/>
        <v>0</v>
      </c>
      <c r="S372" s="155">
        <f t="shared" si="412"/>
        <v>0</v>
      </c>
      <c r="T372" s="155">
        <f t="shared" si="412"/>
        <v>0</v>
      </c>
      <c r="U372" s="155">
        <f t="shared" si="412"/>
        <v>0</v>
      </c>
      <c r="V372" s="155">
        <f t="shared" si="412"/>
        <v>0</v>
      </c>
      <c r="W372" s="155">
        <f t="shared" si="412"/>
        <v>0</v>
      </c>
      <c r="X372" s="155">
        <f t="shared" si="412"/>
        <v>0</v>
      </c>
      <c r="Y372" s="155">
        <f t="shared" si="412"/>
        <v>0</v>
      </c>
      <c r="Z372" s="155">
        <f t="shared" si="412"/>
        <v>0</v>
      </c>
      <c r="AA372" s="155">
        <f t="shared" si="412"/>
        <v>0</v>
      </c>
      <c r="AB372" s="155">
        <f t="shared" si="412"/>
        <v>0</v>
      </c>
      <c r="AC372" s="155"/>
      <c r="AD372" s="155"/>
      <c r="AE372" s="155"/>
      <c r="AF372" s="155"/>
      <c r="AG372" s="170">
        <f t="shared" si="382"/>
        <v>0</v>
      </c>
      <c r="AH372" s="170">
        <f t="shared" si="383"/>
        <v>0</v>
      </c>
      <c r="AI372" s="170">
        <f t="shared" si="384"/>
        <v>0</v>
      </c>
      <c r="AJ372" s="170">
        <f t="shared" si="387"/>
        <v>0</v>
      </c>
      <c r="AK372" s="170">
        <f t="shared" si="388"/>
        <v>0</v>
      </c>
      <c r="AL372" s="170">
        <f t="shared" si="389"/>
        <v>0</v>
      </c>
      <c r="AM372" s="170">
        <f t="shared" si="390"/>
        <v>0</v>
      </c>
      <c r="AN372" s="170">
        <f t="shared" si="391"/>
        <v>0</v>
      </c>
      <c r="AO372" s="170">
        <f t="shared" si="392"/>
        <v>0</v>
      </c>
      <c r="AP372" s="170">
        <f t="shared" si="393"/>
        <v>0</v>
      </c>
      <c r="AQ372" s="170">
        <f t="shared" si="394"/>
        <v>0</v>
      </c>
      <c r="AR372" s="170">
        <f t="shared" si="395"/>
        <v>0</v>
      </c>
      <c r="AS372" s="170">
        <f t="shared" si="396"/>
        <v>0</v>
      </c>
      <c r="AT372" s="170">
        <f t="shared" si="397"/>
        <v>0</v>
      </c>
      <c r="AU372" s="170">
        <f t="shared" si="398"/>
        <v>0</v>
      </c>
      <c r="AV372" s="170">
        <f t="shared" si="399"/>
        <v>0</v>
      </c>
      <c r="AW372" s="170">
        <f t="shared" si="400"/>
        <v>0</v>
      </c>
      <c r="AX372" s="170">
        <f t="shared" si="401"/>
        <v>0</v>
      </c>
      <c r="AY372" s="170">
        <f t="shared" si="402"/>
        <v>0</v>
      </c>
      <c r="AZ372" s="170">
        <f t="shared" si="403"/>
        <v>0</v>
      </c>
      <c r="BA372" s="170">
        <f t="shared" si="404"/>
        <v>0</v>
      </c>
      <c r="BB372" s="170">
        <f t="shared" si="405"/>
        <v>0</v>
      </c>
      <c r="BC372" s="170">
        <f t="shared" si="406"/>
        <v>0</v>
      </c>
      <c r="BD372" s="170">
        <f t="shared" si="407"/>
        <v>0</v>
      </c>
      <c r="BE372" s="170">
        <f t="shared" si="408"/>
        <v>0</v>
      </c>
      <c r="BF372" s="67"/>
      <c r="BG372" s="67"/>
      <c r="BH372" s="180"/>
      <c r="BI372" s="194">
        <f>SUMPRODUCT(CHOOSE({1,2,3,4},D242,D307,D437,D502),CHOOSE({1,2,3,4},DL340,DL340,DL340,DL340))</f>
        <v>0</v>
      </c>
      <c r="BJ372" s="194">
        <f>SUMPRODUCT(CHOOSE({1,2,3,4},E242,E307,E437,E502),CHOOSE({1,2,3,4},DM340,DM340,DM340,DM340))</f>
        <v>0</v>
      </c>
      <c r="BK372" s="194">
        <f>SUMPRODUCT(CHOOSE({1,2,3,4},F242,F307,F437,F502),CHOOSE({1,2,3,4},DN340,DN340,DN340,DN340))</f>
        <v>0</v>
      </c>
      <c r="BL372" s="194">
        <f>SUMPRODUCT(CHOOSE({1,2,3,4},G242,G307,G437,G502),CHOOSE({1,2,3,4},DO340,DO340,DO340,DO340))</f>
        <v>0</v>
      </c>
      <c r="BM372" s="194">
        <f>SUMPRODUCT(CHOOSE({1,2,3,4},H242,H307,H437,H502),CHOOSE({1,2,3,4},DP340,DP340,DP340,DP340))</f>
        <v>0</v>
      </c>
      <c r="BN372" s="194">
        <f>SUMPRODUCT(CHOOSE({1,2,3,4},I242,I307,I437,I502),CHOOSE({1,2,3,4},DQ340,DQ340,DQ340,DQ340))</f>
        <v>0</v>
      </c>
      <c r="BO372" s="194">
        <f>SUMPRODUCT(CHOOSE({1,2,3,4},J242,J307,J437,J502),CHOOSE({1,2,3,4},DR340,DR340,DR340,DR340))</f>
        <v>0</v>
      </c>
      <c r="BP372" s="194">
        <f>SUMPRODUCT(CHOOSE({1,2,3,4},K242,K307,K437,K502),CHOOSE({1,2,3,4},DS340,DS340,DS340,DS340))</f>
        <v>0</v>
      </c>
      <c r="BQ372" s="194">
        <f>SUMPRODUCT(CHOOSE({1,2,3,4},L242,L307,L437,L502),CHOOSE({1,2,3,4},DT340,DT340,DT340,DT340))</f>
        <v>0</v>
      </c>
      <c r="BR372" s="194">
        <f>SUMPRODUCT(CHOOSE({1,2,3,4},M242,M307,M437,M502),CHOOSE({1,2,3,4},DU340,DU340,DU340,DU340))</f>
        <v>0</v>
      </c>
      <c r="BS372" s="194">
        <f>SUMPRODUCT(CHOOSE({1,2,3,4},N242,N307,N437,N502),CHOOSE({1,2,3,4},DV340,DV340,DV340,DV340))</f>
        <v>0</v>
      </c>
      <c r="BT372" s="194">
        <f>SUMPRODUCT(CHOOSE({1,2,3,4},O242,O307,O437,O502),CHOOSE({1,2,3,4},DW340,DW340,DW340,DW340))</f>
        <v>0</v>
      </c>
      <c r="BU372" s="194">
        <f>SUMPRODUCT(CHOOSE({1,2,3,4},P242,P307,P437,P502),CHOOSE({1,2,3,4},DX340,DX340,DX340,DX340))</f>
        <v>0</v>
      </c>
      <c r="BV372" s="194">
        <f>SUMPRODUCT(CHOOSE({1,2,3,4},Q242,Q307,Q437,Q502),CHOOSE({1,2,3,4},DY340,DY340,DY340,DY340))</f>
        <v>0</v>
      </c>
      <c r="BW372" s="194">
        <f>SUMPRODUCT(CHOOSE({1,2,3,4},R242,R307,R437,R502),CHOOSE({1,2,3,4},DZ340,DZ340,DZ340,DZ340))</f>
        <v>0</v>
      </c>
      <c r="BX372" s="194">
        <f>SUMPRODUCT(CHOOSE({1,2,3,4},S242,S307,S437,S502),CHOOSE({1,2,3,4},EA340,EA340,EA340,EA340))</f>
        <v>0</v>
      </c>
      <c r="BY372" s="194">
        <f>SUMPRODUCT(CHOOSE({1,2,3,4},T242,T307,T437,T502),CHOOSE({1,2,3,4},EB340,EB340,EB340,EB340))</f>
        <v>0</v>
      </c>
      <c r="BZ372" s="194">
        <f>SUMPRODUCT(CHOOSE({1,2,3,4},U242,U307,U437,U502),CHOOSE({1,2,3,4},EC340,EC340,EC340,EC340))</f>
        <v>0</v>
      </c>
      <c r="CA372" s="194">
        <f>SUMPRODUCT(CHOOSE({1,2,3,4},V242,V307,V437,V502),CHOOSE({1,2,3,4},ED340,ED340,ED340,ED340))</f>
        <v>0</v>
      </c>
      <c r="CB372" s="194">
        <f>SUMPRODUCT(CHOOSE({1,2,3,4},W242,W307,W437,W502),CHOOSE({1,2,3,4},EE340,EE340,EE340,EE340))</f>
        <v>0</v>
      </c>
      <c r="CC372" s="194">
        <f>SUMPRODUCT(CHOOSE({1,2,3,4},X242,X307,X437,X502),CHOOSE({1,2,3,4},EF340,EF340,EF340,EF340))</f>
        <v>0</v>
      </c>
      <c r="CD372" s="194">
        <f>SUMPRODUCT(CHOOSE({1,2,3,4},Y242,Y307,Y437,Y502),CHOOSE({1,2,3,4},EG340,EG340,EG340,EG340))</f>
        <v>0</v>
      </c>
      <c r="CE372" s="194">
        <f>SUMPRODUCT(CHOOSE({1,2,3,4},Z242,Z307,Z437,Z502),CHOOSE({1,2,3,4},EH340,EH340,EH340,EH340))</f>
        <v>0</v>
      </c>
      <c r="CF372" s="194">
        <f>SUMPRODUCT(CHOOSE({1,2,3,4},AA242,AA307,AA437,AA502),CHOOSE({1,2,3,4},EI340,EI340,EI340,EI340))</f>
        <v>0</v>
      </c>
      <c r="CG372" s="194">
        <f>SUMPRODUCT(CHOOSE({1,2,3,4},AB242,AB307,AB437,AB502),CHOOSE({1,2,3,4},EJ340,EJ340,EJ340,EJ340))</f>
        <v>0</v>
      </c>
    </row>
    <row r="373" spans="2:85" x14ac:dyDescent="0.3">
      <c r="B373" s="1">
        <v>7</v>
      </c>
      <c r="C373" s="1"/>
      <c r="D373" s="155"/>
      <c r="E373" s="155"/>
      <c r="F373" s="155"/>
      <c r="G373" s="155"/>
      <c r="H373" s="155"/>
      <c r="I373" s="155"/>
      <c r="J373" s="155">
        <f t="shared" ref="J373:AB373" si="413">(VLOOKUP(I83,CVAMort,$A$4,FALSE)-1)*I147*BN341</f>
        <v>0</v>
      </c>
      <c r="K373" s="155">
        <f t="shared" si="413"/>
        <v>0</v>
      </c>
      <c r="L373" s="155">
        <f t="shared" si="413"/>
        <v>0</v>
      </c>
      <c r="M373" s="155">
        <f t="shared" si="413"/>
        <v>0</v>
      </c>
      <c r="N373" s="155">
        <f t="shared" si="413"/>
        <v>0</v>
      </c>
      <c r="O373" s="155">
        <f t="shared" si="413"/>
        <v>0</v>
      </c>
      <c r="P373" s="155">
        <f t="shared" si="413"/>
        <v>0</v>
      </c>
      <c r="Q373" s="155">
        <f t="shared" si="413"/>
        <v>0</v>
      </c>
      <c r="R373" s="155">
        <f t="shared" si="413"/>
        <v>0</v>
      </c>
      <c r="S373" s="155">
        <f t="shared" si="413"/>
        <v>0</v>
      </c>
      <c r="T373" s="155">
        <f t="shared" si="413"/>
        <v>0</v>
      </c>
      <c r="U373" s="155">
        <f t="shared" si="413"/>
        <v>0</v>
      </c>
      <c r="V373" s="155">
        <f t="shared" si="413"/>
        <v>0</v>
      </c>
      <c r="W373" s="155">
        <f t="shared" si="413"/>
        <v>0</v>
      </c>
      <c r="X373" s="155">
        <f t="shared" si="413"/>
        <v>0</v>
      </c>
      <c r="Y373" s="155">
        <f t="shared" si="413"/>
        <v>0</v>
      </c>
      <c r="Z373" s="155">
        <f t="shared" si="413"/>
        <v>0</v>
      </c>
      <c r="AA373" s="155">
        <f t="shared" si="413"/>
        <v>0</v>
      </c>
      <c r="AB373" s="155">
        <f t="shared" si="413"/>
        <v>0</v>
      </c>
      <c r="AC373" s="155"/>
      <c r="AD373" s="155"/>
      <c r="AE373" s="155"/>
      <c r="AF373" s="155"/>
      <c r="AG373" s="170">
        <f t="shared" si="382"/>
        <v>0</v>
      </c>
      <c r="AH373" s="170">
        <f t="shared" si="383"/>
        <v>0</v>
      </c>
      <c r="AI373" s="170">
        <f t="shared" si="384"/>
        <v>0</v>
      </c>
      <c r="AJ373" s="170">
        <f t="shared" si="387"/>
        <v>0</v>
      </c>
      <c r="AK373" s="170">
        <f t="shared" si="388"/>
        <v>0</v>
      </c>
      <c r="AL373" s="170">
        <f t="shared" si="389"/>
        <v>0</v>
      </c>
      <c r="AM373" s="170">
        <f t="shared" si="390"/>
        <v>0</v>
      </c>
      <c r="AN373" s="170">
        <f t="shared" si="391"/>
        <v>0</v>
      </c>
      <c r="AO373" s="170">
        <f t="shared" si="392"/>
        <v>0</v>
      </c>
      <c r="AP373" s="170">
        <f t="shared" si="393"/>
        <v>0</v>
      </c>
      <c r="AQ373" s="170">
        <f t="shared" si="394"/>
        <v>0</v>
      </c>
      <c r="AR373" s="170">
        <f t="shared" si="395"/>
        <v>0</v>
      </c>
      <c r="AS373" s="170">
        <f t="shared" si="396"/>
        <v>0</v>
      </c>
      <c r="AT373" s="170">
        <f t="shared" si="397"/>
        <v>0</v>
      </c>
      <c r="AU373" s="170">
        <f t="shared" si="398"/>
        <v>0</v>
      </c>
      <c r="AV373" s="170">
        <f t="shared" si="399"/>
        <v>0</v>
      </c>
      <c r="AW373" s="170">
        <f t="shared" si="400"/>
        <v>0</v>
      </c>
      <c r="AX373" s="170">
        <f t="shared" si="401"/>
        <v>0</v>
      </c>
      <c r="AY373" s="170">
        <f t="shared" si="402"/>
        <v>0</v>
      </c>
      <c r="AZ373" s="170">
        <f t="shared" si="403"/>
        <v>0</v>
      </c>
      <c r="BA373" s="170">
        <f t="shared" si="404"/>
        <v>0</v>
      </c>
      <c r="BB373" s="170">
        <f t="shared" si="405"/>
        <v>0</v>
      </c>
      <c r="BC373" s="170">
        <f t="shared" si="406"/>
        <v>0</v>
      </c>
      <c r="BD373" s="170">
        <f t="shared" si="407"/>
        <v>0</v>
      </c>
      <c r="BE373" s="170">
        <f t="shared" si="408"/>
        <v>0</v>
      </c>
      <c r="BF373" s="67"/>
      <c r="BG373" s="67"/>
      <c r="BH373" s="180"/>
      <c r="BI373" s="194">
        <f>SUMPRODUCT(CHOOSE({1,2,3,4},D243,D308,D438,D503),CHOOSE({1,2,3,4},DL341,DL341,DL341,DL341))</f>
        <v>0</v>
      </c>
      <c r="BJ373" s="194">
        <f>SUMPRODUCT(CHOOSE({1,2,3,4},E243,E308,E438,E503),CHOOSE({1,2,3,4},DM341,DM341,DM341,DM341))</f>
        <v>0</v>
      </c>
      <c r="BK373" s="194">
        <f>SUMPRODUCT(CHOOSE({1,2,3,4},F243,F308,F438,F503),CHOOSE({1,2,3,4},DN341,DN341,DN341,DN341))</f>
        <v>0</v>
      </c>
      <c r="BL373" s="194">
        <f>SUMPRODUCT(CHOOSE({1,2,3,4},G243,G308,G438,G503),CHOOSE({1,2,3,4},DO341,DO341,DO341,DO341))</f>
        <v>0</v>
      </c>
      <c r="BM373" s="194">
        <f>SUMPRODUCT(CHOOSE({1,2,3,4},H243,H308,H438,H503),CHOOSE({1,2,3,4},DP341,DP341,DP341,DP341))</f>
        <v>0</v>
      </c>
      <c r="BN373" s="194">
        <f>SUMPRODUCT(CHOOSE({1,2,3,4},I243,I308,I438,I503),CHOOSE({1,2,3,4},DQ341,DQ341,DQ341,DQ341))</f>
        <v>0</v>
      </c>
      <c r="BO373" s="194">
        <f>SUMPRODUCT(CHOOSE({1,2,3,4},J243,J308,J438,J503),CHOOSE({1,2,3,4},DR341,DR341,DR341,DR341))</f>
        <v>0</v>
      </c>
      <c r="BP373" s="194">
        <f>SUMPRODUCT(CHOOSE({1,2,3,4},K243,K308,K438,K503),CHOOSE({1,2,3,4},DS341,DS341,DS341,DS341))</f>
        <v>0</v>
      </c>
      <c r="BQ373" s="194">
        <f>SUMPRODUCT(CHOOSE({1,2,3,4},L243,L308,L438,L503),CHOOSE({1,2,3,4},DT341,DT341,DT341,DT341))</f>
        <v>0</v>
      </c>
      <c r="BR373" s="194">
        <f>SUMPRODUCT(CHOOSE({1,2,3,4},M243,M308,M438,M503),CHOOSE({1,2,3,4},DU341,DU341,DU341,DU341))</f>
        <v>0</v>
      </c>
      <c r="BS373" s="194">
        <f>SUMPRODUCT(CHOOSE({1,2,3,4},N243,N308,N438,N503),CHOOSE({1,2,3,4},DV341,DV341,DV341,DV341))</f>
        <v>0</v>
      </c>
      <c r="BT373" s="194">
        <f>SUMPRODUCT(CHOOSE({1,2,3,4},O243,O308,O438,O503),CHOOSE({1,2,3,4},DW341,DW341,DW341,DW341))</f>
        <v>0</v>
      </c>
      <c r="BU373" s="194">
        <f>SUMPRODUCT(CHOOSE({1,2,3,4},P243,P308,P438,P503),CHOOSE({1,2,3,4},DX341,DX341,DX341,DX341))</f>
        <v>0</v>
      </c>
      <c r="BV373" s="194">
        <f>SUMPRODUCT(CHOOSE({1,2,3,4},Q243,Q308,Q438,Q503),CHOOSE({1,2,3,4},DY341,DY341,DY341,DY341))</f>
        <v>0</v>
      </c>
      <c r="BW373" s="194">
        <f>SUMPRODUCT(CHOOSE({1,2,3,4},R243,R308,R438,R503),CHOOSE({1,2,3,4},DZ341,DZ341,DZ341,DZ341))</f>
        <v>0</v>
      </c>
      <c r="BX373" s="194">
        <f>SUMPRODUCT(CHOOSE({1,2,3,4},S243,S308,S438,S503),CHOOSE({1,2,3,4},EA341,EA341,EA341,EA341))</f>
        <v>0</v>
      </c>
      <c r="BY373" s="194">
        <f>SUMPRODUCT(CHOOSE({1,2,3,4},T243,T308,T438,T503),CHOOSE({1,2,3,4},EB341,EB341,EB341,EB341))</f>
        <v>0</v>
      </c>
      <c r="BZ373" s="194">
        <f>SUMPRODUCT(CHOOSE({1,2,3,4},U243,U308,U438,U503),CHOOSE({1,2,3,4},EC341,EC341,EC341,EC341))</f>
        <v>0</v>
      </c>
      <c r="CA373" s="194">
        <f>SUMPRODUCT(CHOOSE({1,2,3,4},V243,V308,V438,V503),CHOOSE({1,2,3,4},ED341,ED341,ED341,ED341))</f>
        <v>0</v>
      </c>
      <c r="CB373" s="194">
        <f>SUMPRODUCT(CHOOSE({1,2,3,4},W243,W308,W438,W503),CHOOSE({1,2,3,4},EE341,EE341,EE341,EE341))</f>
        <v>0</v>
      </c>
      <c r="CC373" s="194">
        <f>SUMPRODUCT(CHOOSE({1,2,3,4},X243,X308,X438,X503),CHOOSE({1,2,3,4},EF341,EF341,EF341,EF341))</f>
        <v>0</v>
      </c>
      <c r="CD373" s="194">
        <f>SUMPRODUCT(CHOOSE({1,2,3,4},Y243,Y308,Y438,Y503),CHOOSE({1,2,3,4},EG341,EG341,EG341,EG341))</f>
        <v>0</v>
      </c>
      <c r="CE373" s="194">
        <f>SUMPRODUCT(CHOOSE({1,2,3,4},Z243,Z308,Z438,Z503),CHOOSE({1,2,3,4},EH341,EH341,EH341,EH341))</f>
        <v>0</v>
      </c>
      <c r="CF373" s="194">
        <f>SUMPRODUCT(CHOOSE({1,2,3,4},AA243,AA308,AA438,AA503),CHOOSE({1,2,3,4},EI341,EI341,EI341,EI341))</f>
        <v>0</v>
      </c>
      <c r="CG373" s="194">
        <f>SUMPRODUCT(CHOOSE({1,2,3,4},AB243,AB308,AB438,AB503),CHOOSE({1,2,3,4},EJ341,EJ341,EJ341,EJ341))</f>
        <v>0</v>
      </c>
    </row>
    <row r="374" spans="2:85" x14ac:dyDescent="0.3">
      <c r="B374" s="1">
        <v>8</v>
      </c>
      <c r="C374" s="1"/>
      <c r="D374" s="155"/>
      <c r="E374" s="155"/>
      <c r="F374" s="155"/>
      <c r="G374" s="155"/>
      <c r="H374" s="155"/>
      <c r="I374" s="155"/>
      <c r="J374" s="155"/>
      <c r="K374" s="155">
        <f t="shared" ref="K374:AB374" si="414">(VLOOKUP(J84,CVAMort,$A$4,FALSE)-1)*J148*BO342</f>
        <v>0</v>
      </c>
      <c r="L374" s="155">
        <f t="shared" si="414"/>
        <v>0</v>
      </c>
      <c r="M374" s="155">
        <f t="shared" si="414"/>
        <v>0</v>
      </c>
      <c r="N374" s="155">
        <f t="shared" si="414"/>
        <v>0</v>
      </c>
      <c r="O374" s="155">
        <f t="shared" si="414"/>
        <v>0</v>
      </c>
      <c r="P374" s="155">
        <f t="shared" si="414"/>
        <v>0</v>
      </c>
      <c r="Q374" s="155">
        <f t="shared" si="414"/>
        <v>0</v>
      </c>
      <c r="R374" s="155">
        <f t="shared" si="414"/>
        <v>0</v>
      </c>
      <c r="S374" s="155">
        <f t="shared" si="414"/>
        <v>0</v>
      </c>
      <c r="T374" s="155">
        <f t="shared" si="414"/>
        <v>0</v>
      </c>
      <c r="U374" s="155">
        <f t="shared" si="414"/>
        <v>0</v>
      </c>
      <c r="V374" s="155">
        <f t="shared" si="414"/>
        <v>0</v>
      </c>
      <c r="W374" s="155">
        <f t="shared" si="414"/>
        <v>0</v>
      </c>
      <c r="X374" s="155">
        <f t="shared" si="414"/>
        <v>0</v>
      </c>
      <c r="Y374" s="155">
        <f t="shared" si="414"/>
        <v>0</v>
      </c>
      <c r="Z374" s="155">
        <f t="shared" si="414"/>
        <v>0</v>
      </c>
      <c r="AA374" s="155">
        <f t="shared" si="414"/>
        <v>0</v>
      </c>
      <c r="AB374" s="155">
        <f t="shared" si="414"/>
        <v>0</v>
      </c>
      <c r="AC374" s="155"/>
      <c r="AD374" s="155"/>
      <c r="AE374" s="155"/>
      <c r="AF374" s="155"/>
      <c r="AG374" s="170">
        <f t="shared" si="382"/>
        <v>0</v>
      </c>
      <c r="AH374" s="170">
        <f t="shared" si="383"/>
        <v>0</v>
      </c>
      <c r="AI374" s="170">
        <f t="shared" si="384"/>
        <v>0</v>
      </c>
      <c r="AJ374" s="170">
        <f t="shared" si="387"/>
        <v>0</v>
      </c>
      <c r="AK374" s="170">
        <f t="shared" si="388"/>
        <v>0</v>
      </c>
      <c r="AL374" s="170">
        <f t="shared" si="389"/>
        <v>0</v>
      </c>
      <c r="AM374" s="170">
        <f t="shared" si="390"/>
        <v>0</v>
      </c>
      <c r="AN374" s="170">
        <f t="shared" si="391"/>
        <v>0</v>
      </c>
      <c r="AO374" s="170">
        <f t="shared" si="392"/>
        <v>0</v>
      </c>
      <c r="AP374" s="170">
        <f t="shared" si="393"/>
        <v>0</v>
      </c>
      <c r="AQ374" s="170">
        <f t="shared" si="394"/>
        <v>0</v>
      </c>
      <c r="AR374" s="170">
        <f t="shared" si="395"/>
        <v>0</v>
      </c>
      <c r="AS374" s="170">
        <f t="shared" si="396"/>
        <v>0</v>
      </c>
      <c r="AT374" s="170">
        <f t="shared" si="397"/>
        <v>0</v>
      </c>
      <c r="AU374" s="170">
        <f t="shared" si="398"/>
        <v>0</v>
      </c>
      <c r="AV374" s="170">
        <f t="shared" si="399"/>
        <v>0</v>
      </c>
      <c r="AW374" s="170">
        <f t="shared" si="400"/>
        <v>0</v>
      </c>
      <c r="AX374" s="170">
        <f t="shared" si="401"/>
        <v>0</v>
      </c>
      <c r="AY374" s="170">
        <f t="shared" si="402"/>
        <v>0</v>
      </c>
      <c r="AZ374" s="170">
        <f t="shared" si="403"/>
        <v>0</v>
      </c>
      <c r="BA374" s="170">
        <f t="shared" si="404"/>
        <v>0</v>
      </c>
      <c r="BB374" s="170">
        <f t="shared" si="405"/>
        <v>0</v>
      </c>
      <c r="BC374" s="170">
        <f t="shared" si="406"/>
        <v>0</v>
      </c>
      <c r="BD374" s="170">
        <f t="shared" si="407"/>
        <v>0</v>
      </c>
      <c r="BE374" s="170">
        <f t="shared" si="408"/>
        <v>0</v>
      </c>
      <c r="BF374" s="67"/>
      <c r="BG374" s="67"/>
      <c r="BH374" s="180"/>
      <c r="BI374" s="194">
        <f>SUMPRODUCT(CHOOSE({1,2,3,4},D244,D309,D439,D504),CHOOSE({1,2,3,4},DL342,DL342,DL342,DL342))</f>
        <v>0</v>
      </c>
      <c r="BJ374" s="194">
        <f>SUMPRODUCT(CHOOSE({1,2,3,4},E244,E309,E439,E504),CHOOSE({1,2,3,4},DM342,DM342,DM342,DM342))</f>
        <v>0</v>
      </c>
      <c r="BK374" s="194">
        <f>SUMPRODUCT(CHOOSE({1,2,3,4},F244,F309,F439,F504),CHOOSE({1,2,3,4},DN342,DN342,DN342,DN342))</f>
        <v>0</v>
      </c>
      <c r="BL374" s="194">
        <f>SUMPRODUCT(CHOOSE({1,2,3,4},G244,G309,G439,G504),CHOOSE({1,2,3,4},DO342,DO342,DO342,DO342))</f>
        <v>0</v>
      </c>
      <c r="BM374" s="194">
        <f>SUMPRODUCT(CHOOSE({1,2,3,4},H244,H309,H439,H504),CHOOSE({1,2,3,4},DP342,DP342,DP342,DP342))</f>
        <v>0</v>
      </c>
      <c r="BN374" s="194">
        <f>SUMPRODUCT(CHOOSE({1,2,3,4},I244,I309,I439,I504),CHOOSE({1,2,3,4},DQ342,DQ342,DQ342,DQ342))</f>
        <v>0</v>
      </c>
      <c r="BO374" s="194">
        <f>SUMPRODUCT(CHOOSE({1,2,3,4},J244,J309,J439,J504),CHOOSE({1,2,3,4},DR342,DR342,DR342,DR342))</f>
        <v>0</v>
      </c>
      <c r="BP374" s="194">
        <f>SUMPRODUCT(CHOOSE({1,2,3,4},K244,K309,K439,K504),CHOOSE({1,2,3,4},DS342,DS342,DS342,DS342))</f>
        <v>0</v>
      </c>
      <c r="BQ374" s="194">
        <f>SUMPRODUCT(CHOOSE({1,2,3,4},L244,L309,L439,L504),CHOOSE({1,2,3,4},DT342,DT342,DT342,DT342))</f>
        <v>0</v>
      </c>
      <c r="BR374" s="194">
        <f>SUMPRODUCT(CHOOSE({1,2,3,4},M244,M309,M439,M504),CHOOSE({1,2,3,4},DU342,DU342,DU342,DU342))</f>
        <v>0</v>
      </c>
      <c r="BS374" s="194">
        <f>SUMPRODUCT(CHOOSE({1,2,3,4},N244,N309,N439,N504),CHOOSE({1,2,3,4},DV342,DV342,DV342,DV342))</f>
        <v>0</v>
      </c>
      <c r="BT374" s="194">
        <f>SUMPRODUCT(CHOOSE({1,2,3,4},O244,O309,O439,O504),CHOOSE({1,2,3,4},DW342,DW342,DW342,DW342))</f>
        <v>0</v>
      </c>
      <c r="BU374" s="194">
        <f>SUMPRODUCT(CHOOSE({1,2,3,4},P244,P309,P439,P504),CHOOSE({1,2,3,4},DX342,DX342,DX342,DX342))</f>
        <v>0</v>
      </c>
      <c r="BV374" s="194">
        <f>SUMPRODUCT(CHOOSE({1,2,3,4},Q244,Q309,Q439,Q504),CHOOSE({1,2,3,4},DY342,DY342,DY342,DY342))</f>
        <v>0</v>
      </c>
      <c r="BW374" s="194">
        <f>SUMPRODUCT(CHOOSE({1,2,3,4},R244,R309,R439,R504),CHOOSE({1,2,3,4},DZ342,DZ342,DZ342,DZ342))</f>
        <v>0</v>
      </c>
      <c r="BX374" s="194">
        <f>SUMPRODUCT(CHOOSE({1,2,3,4},S244,S309,S439,S504),CHOOSE({1,2,3,4},EA342,EA342,EA342,EA342))</f>
        <v>0</v>
      </c>
      <c r="BY374" s="194">
        <f>SUMPRODUCT(CHOOSE({1,2,3,4},T244,T309,T439,T504),CHOOSE({1,2,3,4},EB342,EB342,EB342,EB342))</f>
        <v>0</v>
      </c>
      <c r="BZ374" s="194">
        <f>SUMPRODUCT(CHOOSE({1,2,3,4},U244,U309,U439,U504),CHOOSE({1,2,3,4},EC342,EC342,EC342,EC342))</f>
        <v>0</v>
      </c>
      <c r="CA374" s="194">
        <f>SUMPRODUCT(CHOOSE({1,2,3,4},V244,V309,V439,V504),CHOOSE({1,2,3,4},ED342,ED342,ED342,ED342))</f>
        <v>0</v>
      </c>
      <c r="CB374" s="194">
        <f>SUMPRODUCT(CHOOSE({1,2,3,4},W244,W309,W439,W504),CHOOSE({1,2,3,4},EE342,EE342,EE342,EE342))</f>
        <v>0</v>
      </c>
      <c r="CC374" s="194">
        <f>SUMPRODUCT(CHOOSE({1,2,3,4},X244,X309,X439,X504),CHOOSE({1,2,3,4},EF342,EF342,EF342,EF342))</f>
        <v>0</v>
      </c>
      <c r="CD374" s="194">
        <f>SUMPRODUCT(CHOOSE({1,2,3,4},Y244,Y309,Y439,Y504),CHOOSE({1,2,3,4},EG342,EG342,EG342,EG342))</f>
        <v>0</v>
      </c>
      <c r="CE374" s="194">
        <f>SUMPRODUCT(CHOOSE({1,2,3,4},Z244,Z309,Z439,Z504),CHOOSE({1,2,3,4},EH342,EH342,EH342,EH342))</f>
        <v>0</v>
      </c>
      <c r="CF374" s="194">
        <f>SUMPRODUCT(CHOOSE({1,2,3,4},AA244,AA309,AA439,AA504),CHOOSE({1,2,3,4},EI342,EI342,EI342,EI342))</f>
        <v>0</v>
      </c>
      <c r="CG374" s="194">
        <f>SUMPRODUCT(CHOOSE({1,2,3,4},AB244,AB309,AB439,AB504),CHOOSE({1,2,3,4},EJ342,EJ342,EJ342,EJ342))</f>
        <v>0</v>
      </c>
    </row>
    <row r="375" spans="2:85" x14ac:dyDescent="0.3">
      <c r="B375" s="1">
        <v>9</v>
      </c>
      <c r="C375" s="1"/>
      <c r="D375" s="155"/>
      <c r="E375" s="155"/>
      <c r="F375" s="155"/>
      <c r="G375" s="155"/>
      <c r="H375" s="155"/>
      <c r="I375" s="155"/>
      <c r="J375" s="155"/>
      <c r="K375" s="155"/>
      <c r="L375" s="155">
        <f t="shared" ref="L375:AB375" si="415">(VLOOKUP(K85,CVAMort,$A$4,FALSE)-1)*K149*BP343</f>
        <v>0</v>
      </c>
      <c r="M375" s="155">
        <f t="shared" si="415"/>
        <v>0</v>
      </c>
      <c r="N375" s="155">
        <f t="shared" si="415"/>
        <v>0</v>
      </c>
      <c r="O375" s="155">
        <f t="shared" si="415"/>
        <v>0</v>
      </c>
      <c r="P375" s="155">
        <f t="shared" si="415"/>
        <v>0</v>
      </c>
      <c r="Q375" s="155">
        <f t="shared" si="415"/>
        <v>0</v>
      </c>
      <c r="R375" s="155">
        <f t="shared" si="415"/>
        <v>0</v>
      </c>
      <c r="S375" s="155">
        <f t="shared" si="415"/>
        <v>0</v>
      </c>
      <c r="T375" s="155">
        <f t="shared" si="415"/>
        <v>0</v>
      </c>
      <c r="U375" s="155">
        <f t="shared" si="415"/>
        <v>0</v>
      </c>
      <c r="V375" s="155">
        <f t="shared" si="415"/>
        <v>0</v>
      </c>
      <c r="W375" s="155">
        <f t="shared" si="415"/>
        <v>0</v>
      </c>
      <c r="X375" s="155">
        <f t="shared" si="415"/>
        <v>0</v>
      </c>
      <c r="Y375" s="155">
        <f t="shared" si="415"/>
        <v>0</v>
      </c>
      <c r="Z375" s="155">
        <f t="shared" si="415"/>
        <v>0</v>
      </c>
      <c r="AA375" s="155">
        <f t="shared" si="415"/>
        <v>0</v>
      </c>
      <c r="AB375" s="155">
        <f t="shared" si="415"/>
        <v>0</v>
      </c>
      <c r="AC375" s="155"/>
      <c r="AD375" s="155"/>
      <c r="AE375" s="155"/>
      <c r="AF375" s="155"/>
      <c r="AG375" s="170">
        <f t="shared" si="382"/>
        <v>0</v>
      </c>
      <c r="AH375" s="170">
        <f t="shared" si="383"/>
        <v>0</v>
      </c>
      <c r="AI375" s="170">
        <f t="shared" si="384"/>
        <v>0</v>
      </c>
      <c r="AJ375" s="170">
        <f t="shared" si="387"/>
        <v>0</v>
      </c>
      <c r="AK375" s="170">
        <f t="shared" si="388"/>
        <v>0</v>
      </c>
      <c r="AL375" s="170">
        <f t="shared" si="389"/>
        <v>0</v>
      </c>
      <c r="AM375" s="170">
        <f t="shared" si="390"/>
        <v>0</v>
      </c>
      <c r="AN375" s="170">
        <f t="shared" si="391"/>
        <v>0</v>
      </c>
      <c r="AO375" s="170">
        <f t="shared" si="392"/>
        <v>0</v>
      </c>
      <c r="AP375" s="170">
        <f t="shared" si="393"/>
        <v>0</v>
      </c>
      <c r="AQ375" s="170">
        <f t="shared" si="394"/>
        <v>0</v>
      </c>
      <c r="AR375" s="170">
        <f t="shared" si="395"/>
        <v>0</v>
      </c>
      <c r="AS375" s="170">
        <f t="shared" si="396"/>
        <v>0</v>
      </c>
      <c r="AT375" s="170">
        <f t="shared" si="397"/>
        <v>0</v>
      </c>
      <c r="AU375" s="170">
        <f t="shared" si="398"/>
        <v>0</v>
      </c>
      <c r="AV375" s="170">
        <f t="shared" si="399"/>
        <v>0</v>
      </c>
      <c r="AW375" s="170">
        <f t="shared" si="400"/>
        <v>0</v>
      </c>
      <c r="AX375" s="170">
        <f t="shared" si="401"/>
        <v>0</v>
      </c>
      <c r="AY375" s="170">
        <f t="shared" si="402"/>
        <v>0</v>
      </c>
      <c r="AZ375" s="170">
        <f t="shared" si="403"/>
        <v>0</v>
      </c>
      <c r="BA375" s="170">
        <f t="shared" si="404"/>
        <v>0</v>
      </c>
      <c r="BB375" s="170">
        <f t="shared" si="405"/>
        <v>0</v>
      </c>
      <c r="BC375" s="170">
        <f t="shared" si="406"/>
        <v>0</v>
      </c>
      <c r="BD375" s="170">
        <f t="shared" si="407"/>
        <v>0</v>
      </c>
      <c r="BE375" s="170">
        <f t="shared" si="408"/>
        <v>0</v>
      </c>
      <c r="BF375" s="67"/>
      <c r="BG375" s="67"/>
      <c r="BH375" s="180"/>
      <c r="BI375" s="194">
        <f>SUMPRODUCT(CHOOSE({1,2,3,4},D245,D310,D440,D505),CHOOSE({1,2,3,4},DL343,DL343,DL343,DL343))</f>
        <v>0</v>
      </c>
      <c r="BJ375" s="194">
        <f>SUMPRODUCT(CHOOSE({1,2,3,4},E245,E310,E440,E505),CHOOSE({1,2,3,4},DM343,DM343,DM343,DM343))</f>
        <v>0</v>
      </c>
      <c r="BK375" s="194">
        <f>SUMPRODUCT(CHOOSE({1,2,3,4},F245,F310,F440,F505),CHOOSE({1,2,3,4},DN343,DN343,DN343,DN343))</f>
        <v>0</v>
      </c>
      <c r="BL375" s="194">
        <f>SUMPRODUCT(CHOOSE({1,2,3,4},G245,G310,G440,G505),CHOOSE({1,2,3,4},DO343,DO343,DO343,DO343))</f>
        <v>0</v>
      </c>
      <c r="BM375" s="194">
        <f>SUMPRODUCT(CHOOSE({1,2,3,4},H245,H310,H440,H505),CHOOSE({1,2,3,4},DP343,DP343,DP343,DP343))</f>
        <v>0</v>
      </c>
      <c r="BN375" s="194">
        <f>SUMPRODUCT(CHOOSE({1,2,3,4},I245,I310,I440,I505),CHOOSE({1,2,3,4},DQ343,DQ343,DQ343,DQ343))</f>
        <v>0</v>
      </c>
      <c r="BO375" s="194">
        <f>SUMPRODUCT(CHOOSE({1,2,3,4},J245,J310,J440,J505),CHOOSE({1,2,3,4},DR343,DR343,DR343,DR343))</f>
        <v>0</v>
      </c>
      <c r="BP375" s="194">
        <f>SUMPRODUCT(CHOOSE({1,2,3,4},K245,K310,K440,K505),CHOOSE({1,2,3,4},DS343,DS343,DS343,DS343))</f>
        <v>0</v>
      </c>
      <c r="BQ375" s="194">
        <f>SUMPRODUCT(CHOOSE({1,2,3,4},L245,L310,L440,L505),CHOOSE({1,2,3,4},DT343,DT343,DT343,DT343))</f>
        <v>0</v>
      </c>
      <c r="BR375" s="194">
        <f>SUMPRODUCT(CHOOSE({1,2,3,4},M245,M310,M440,M505),CHOOSE({1,2,3,4},DU343,DU343,DU343,DU343))</f>
        <v>0</v>
      </c>
      <c r="BS375" s="194">
        <f>SUMPRODUCT(CHOOSE({1,2,3,4},N245,N310,N440,N505),CHOOSE({1,2,3,4},DV343,DV343,DV343,DV343))</f>
        <v>0</v>
      </c>
      <c r="BT375" s="194">
        <f>SUMPRODUCT(CHOOSE({1,2,3,4},O245,O310,O440,O505),CHOOSE({1,2,3,4},DW343,DW343,DW343,DW343))</f>
        <v>0</v>
      </c>
      <c r="BU375" s="194">
        <f>SUMPRODUCT(CHOOSE({1,2,3,4},P245,P310,P440,P505),CHOOSE({1,2,3,4},DX343,DX343,DX343,DX343))</f>
        <v>0</v>
      </c>
      <c r="BV375" s="194">
        <f>SUMPRODUCT(CHOOSE({1,2,3,4},Q245,Q310,Q440,Q505),CHOOSE({1,2,3,4},DY343,DY343,DY343,DY343))</f>
        <v>0</v>
      </c>
      <c r="BW375" s="194">
        <f>SUMPRODUCT(CHOOSE({1,2,3,4},R245,R310,R440,R505),CHOOSE({1,2,3,4},DZ343,DZ343,DZ343,DZ343))</f>
        <v>0</v>
      </c>
      <c r="BX375" s="194">
        <f>SUMPRODUCT(CHOOSE({1,2,3,4},S245,S310,S440,S505),CHOOSE({1,2,3,4},EA343,EA343,EA343,EA343))</f>
        <v>0</v>
      </c>
      <c r="BY375" s="194">
        <f>SUMPRODUCT(CHOOSE({1,2,3,4},T245,T310,T440,T505),CHOOSE({1,2,3,4},EB343,EB343,EB343,EB343))</f>
        <v>0</v>
      </c>
      <c r="BZ375" s="194">
        <f>SUMPRODUCT(CHOOSE({1,2,3,4},U245,U310,U440,U505),CHOOSE({1,2,3,4},EC343,EC343,EC343,EC343))</f>
        <v>0</v>
      </c>
      <c r="CA375" s="194">
        <f>SUMPRODUCT(CHOOSE({1,2,3,4},V245,V310,V440,V505),CHOOSE({1,2,3,4},ED343,ED343,ED343,ED343))</f>
        <v>0</v>
      </c>
      <c r="CB375" s="194">
        <f>SUMPRODUCT(CHOOSE({1,2,3,4},W245,W310,W440,W505),CHOOSE({1,2,3,4},EE343,EE343,EE343,EE343))</f>
        <v>0</v>
      </c>
      <c r="CC375" s="194">
        <f>SUMPRODUCT(CHOOSE({1,2,3,4},X245,X310,X440,X505),CHOOSE({1,2,3,4},EF343,EF343,EF343,EF343))</f>
        <v>0</v>
      </c>
      <c r="CD375" s="194">
        <f>SUMPRODUCT(CHOOSE({1,2,3,4},Y245,Y310,Y440,Y505),CHOOSE({1,2,3,4},EG343,EG343,EG343,EG343))</f>
        <v>0</v>
      </c>
      <c r="CE375" s="194">
        <f>SUMPRODUCT(CHOOSE({1,2,3,4},Z245,Z310,Z440,Z505),CHOOSE({1,2,3,4},EH343,EH343,EH343,EH343))</f>
        <v>0</v>
      </c>
      <c r="CF375" s="194">
        <f>SUMPRODUCT(CHOOSE({1,2,3,4},AA245,AA310,AA440,AA505),CHOOSE({1,2,3,4},EI343,EI343,EI343,EI343))</f>
        <v>0</v>
      </c>
      <c r="CG375" s="194">
        <f>SUMPRODUCT(CHOOSE({1,2,3,4},AB245,AB310,AB440,AB505),CHOOSE({1,2,3,4},EJ343,EJ343,EJ343,EJ343))</f>
        <v>0</v>
      </c>
    </row>
    <row r="376" spans="2:85" x14ac:dyDescent="0.3">
      <c r="B376" s="1">
        <v>10</v>
      </c>
      <c r="C376" s="1"/>
      <c r="D376" s="155"/>
      <c r="E376" s="155"/>
      <c r="F376" s="155"/>
      <c r="G376" s="155"/>
      <c r="H376" s="155"/>
      <c r="I376" s="155"/>
      <c r="J376" s="155"/>
      <c r="K376" s="155"/>
      <c r="L376" s="155"/>
      <c r="M376" s="155">
        <f t="shared" ref="M376:AB376" si="416">(VLOOKUP(L86,CVAMort,$A$4,FALSE)-1)*L150*BQ344</f>
        <v>0</v>
      </c>
      <c r="N376" s="155">
        <f t="shared" si="416"/>
        <v>0</v>
      </c>
      <c r="O376" s="155">
        <f t="shared" si="416"/>
        <v>0</v>
      </c>
      <c r="P376" s="155">
        <f t="shared" si="416"/>
        <v>0</v>
      </c>
      <c r="Q376" s="155">
        <f t="shared" si="416"/>
        <v>0</v>
      </c>
      <c r="R376" s="155">
        <f t="shared" si="416"/>
        <v>0</v>
      </c>
      <c r="S376" s="155">
        <f t="shared" si="416"/>
        <v>0</v>
      </c>
      <c r="T376" s="155">
        <f t="shared" si="416"/>
        <v>0</v>
      </c>
      <c r="U376" s="155">
        <f t="shared" si="416"/>
        <v>0</v>
      </c>
      <c r="V376" s="155">
        <f t="shared" si="416"/>
        <v>0</v>
      </c>
      <c r="W376" s="155">
        <f t="shared" si="416"/>
        <v>0</v>
      </c>
      <c r="X376" s="155">
        <f t="shared" si="416"/>
        <v>0</v>
      </c>
      <c r="Y376" s="155">
        <f t="shared" si="416"/>
        <v>0</v>
      </c>
      <c r="Z376" s="155">
        <f t="shared" si="416"/>
        <v>0</v>
      </c>
      <c r="AA376" s="155">
        <f t="shared" si="416"/>
        <v>0</v>
      </c>
      <c r="AB376" s="155">
        <f t="shared" si="416"/>
        <v>0</v>
      </c>
      <c r="AC376" s="155"/>
      <c r="AD376" s="155"/>
      <c r="AE376" s="155"/>
      <c r="AF376" s="155"/>
      <c r="AG376" s="170">
        <f t="shared" si="382"/>
        <v>0</v>
      </c>
      <c r="AH376" s="170">
        <f t="shared" si="383"/>
        <v>0</v>
      </c>
      <c r="AI376" s="170">
        <f t="shared" si="384"/>
        <v>0</v>
      </c>
      <c r="AJ376" s="170">
        <f t="shared" si="387"/>
        <v>0</v>
      </c>
      <c r="AK376" s="170">
        <f t="shared" si="388"/>
        <v>0</v>
      </c>
      <c r="AL376" s="170">
        <f t="shared" si="389"/>
        <v>0</v>
      </c>
      <c r="AM376" s="170">
        <f t="shared" si="390"/>
        <v>0</v>
      </c>
      <c r="AN376" s="170">
        <f t="shared" si="391"/>
        <v>0</v>
      </c>
      <c r="AO376" s="170">
        <f t="shared" si="392"/>
        <v>0</v>
      </c>
      <c r="AP376" s="170">
        <f t="shared" si="393"/>
        <v>0</v>
      </c>
      <c r="AQ376" s="170">
        <f t="shared" si="394"/>
        <v>0</v>
      </c>
      <c r="AR376" s="170">
        <f t="shared" si="395"/>
        <v>0</v>
      </c>
      <c r="AS376" s="170">
        <f t="shared" si="396"/>
        <v>0</v>
      </c>
      <c r="AT376" s="170">
        <f t="shared" si="397"/>
        <v>0</v>
      </c>
      <c r="AU376" s="170">
        <f t="shared" si="398"/>
        <v>0</v>
      </c>
      <c r="AV376" s="170">
        <f t="shared" si="399"/>
        <v>0</v>
      </c>
      <c r="AW376" s="170">
        <f t="shared" si="400"/>
        <v>0</v>
      </c>
      <c r="AX376" s="170">
        <f t="shared" si="401"/>
        <v>0</v>
      </c>
      <c r="AY376" s="170">
        <f t="shared" si="402"/>
        <v>0</v>
      </c>
      <c r="AZ376" s="170">
        <f t="shared" si="403"/>
        <v>0</v>
      </c>
      <c r="BA376" s="170">
        <f t="shared" si="404"/>
        <v>0</v>
      </c>
      <c r="BB376" s="170">
        <f t="shared" si="405"/>
        <v>0</v>
      </c>
      <c r="BC376" s="170">
        <f t="shared" si="406"/>
        <v>0</v>
      </c>
      <c r="BD376" s="170">
        <f t="shared" si="407"/>
        <v>0</v>
      </c>
      <c r="BE376" s="170">
        <f t="shared" si="408"/>
        <v>0</v>
      </c>
      <c r="BF376" s="67"/>
      <c r="BG376" s="67"/>
      <c r="BH376" s="180"/>
      <c r="BI376" s="194">
        <f>SUMPRODUCT(CHOOSE({1,2,3,4},D246,D311,D441,D506),CHOOSE({1,2,3,4},DL344,DL344,DL344,DL344))</f>
        <v>0</v>
      </c>
      <c r="BJ376" s="194">
        <f>SUMPRODUCT(CHOOSE({1,2,3,4},E246,E311,E441,E506),CHOOSE({1,2,3,4},DM344,DM344,DM344,DM344))</f>
        <v>0</v>
      </c>
      <c r="BK376" s="194">
        <f>SUMPRODUCT(CHOOSE({1,2,3,4},F246,F311,F441,F506),CHOOSE({1,2,3,4},DN344,DN344,DN344,DN344))</f>
        <v>0</v>
      </c>
      <c r="BL376" s="194">
        <f>SUMPRODUCT(CHOOSE({1,2,3,4},G246,G311,G441,G506),CHOOSE({1,2,3,4},DO344,DO344,DO344,DO344))</f>
        <v>0</v>
      </c>
      <c r="BM376" s="194">
        <f>SUMPRODUCT(CHOOSE({1,2,3,4},H246,H311,H441,H506),CHOOSE({1,2,3,4},DP344,DP344,DP344,DP344))</f>
        <v>0</v>
      </c>
      <c r="BN376" s="194">
        <f>SUMPRODUCT(CHOOSE({1,2,3,4},I246,I311,I441,I506),CHOOSE({1,2,3,4},DQ344,DQ344,DQ344,DQ344))</f>
        <v>0</v>
      </c>
      <c r="BO376" s="194">
        <f>SUMPRODUCT(CHOOSE({1,2,3,4},J246,J311,J441,J506),CHOOSE({1,2,3,4},DR344,DR344,DR344,DR344))</f>
        <v>0</v>
      </c>
      <c r="BP376" s="194">
        <f>SUMPRODUCT(CHOOSE({1,2,3,4},K246,K311,K441,K506),CHOOSE({1,2,3,4},DS344,DS344,DS344,DS344))</f>
        <v>0</v>
      </c>
      <c r="BQ376" s="194">
        <f>SUMPRODUCT(CHOOSE({1,2,3,4},L246,L311,L441,L506),CHOOSE({1,2,3,4},DT344,DT344,DT344,DT344))</f>
        <v>0</v>
      </c>
      <c r="BR376" s="194">
        <f>SUMPRODUCT(CHOOSE({1,2,3,4},M246,M311,M441,M506),CHOOSE({1,2,3,4},DU344,DU344,DU344,DU344))</f>
        <v>0</v>
      </c>
      <c r="BS376" s="194">
        <f>SUMPRODUCT(CHOOSE({1,2,3,4},N246,N311,N441,N506),CHOOSE({1,2,3,4},DV344,DV344,DV344,DV344))</f>
        <v>0</v>
      </c>
      <c r="BT376" s="194">
        <f>SUMPRODUCT(CHOOSE({1,2,3,4},O246,O311,O441,O506),CHOOSE({1,2,3,4},DW344,DW344,DW344,DW344))</f>
        <v>0</v>
      </c>
      <c r="BU376" s="194">
        <f>SUMPRODUCT(CHOOSE({1,2,3,4},P246,P311,P441,P506),CHOOSE({1,2,3,4},DX344,DX344,DX344,DX344))</f>
        <v>0</v>
      </c>
      <c r="BV376" s="194">
        <f>SUMPRODUCT(CHOOSE({1,2,3,4},Q246,Q311,Q441,Q506),CHOOSE({1,2,3,4},DY344,DY344,DY344,DY344))</f>
        <v>0</v>
      </c>
      <c r="BW376" s="194">
        <f>SUMPRODUCT(CHOOSE({1,2,3,4},R246,R311,R441,R506),CHOOSE({1,2,3,4},DZ344,DZ344,DZ344,DZ344))</f>
        <v>0</v>
      </c>
      <c r="BX376" s="194">
        <f>SUMPRODUCT(CHOOSE({1,2,3,4},S246,S311,S441,S506),CHOOSE({1,2,3,4},EA344,EA344,EA344,EA344))</f>
        <v>0</v>
      </c>
      <c r="BY376" s="194">
        <f>SUMPRODUCT(CHOOSE({1,2,3,4},T246,T311,T441,T506),CHOOSE({1,2,3,4},EB344,EB344,EB344,EB344))</f>
        <v>0</v>
      </c>
      <c r="BZ376" s="194">
        <f>SUMPRODUCT(CHOOSE({1,2,3,4},U246,U311,U441,U506),CHOOSE({1,2,3,4},EC344,EC344,EC344,EC344))</f>
        <v>0</v>
      </c>
      <c r="CA376" s="194">
        <f>SUMPRODUCT(CHOOSE({1,2,3,4},V246,V311,V441,V506),CHOOSE({1,2,3,4},ED344,ED344,ED344,ED344))</f>
        <v>0</v>
      </c>
      <c r="CB376" s="194">
        <f>SUMPRODUCT(CHOOSE({1,2,3,4},W246,W311,W441,W506),CHOOSE({1,2,3,4},EE344,EE344,EE344,EE344))</f>
        <v>0</v>
      </c>
      <c r="CC376" s="194">
        <f>SUMPRODUCT(CHOOSE({1,2,3,4},X246,X311,X441,X506),CHOOSE({1,2,3,4},EF344,EF344,EF344,EF344))</f>
        <v>0</v>
      </c>
      <c r="CD376" s="194">
        <f>SUMPRODUCT(CHOOSE({1,2,3,4},Y246,Y311,Y441,Y506),CHOOSE({1,2,3,4},EG344,EG344,EG344,EG344))</f>
        <v>0</v>
      </c>
      <c r="CE376" s="194">
        <f>SUMPRODUCT(CHOOSE({1,2,3,4},Z246,Z311,Z441,Z506),CHOOSE({1,2,3,4},EH344,EH344,EH344,EH344))</f>
        <v>0</v>
      </c>
      <c r="CF376" s="194">
        <f>SUMPRODUCT(CHOOSE({1,2,3,4},AA246,AA311,AA441,AA506),CHOOSE({1,2,3,4},EI344,EI344,EI344,EI344))</f>
        <v>0</v>
      </c>
      <c r="CG376" s="194">
        <f>SUMPRODUCT(CHOOSE({1,2,3,4},AB246,AB311,AB441,AB506),CHOOSE({1,2,3,4},EJ344,EJ344,EJ344,EJ344))</f>
        <v>0</v>
      </c>
    </row>
    <row r="377" spans="2:85" x14ac:dyDescent="0.3">
      <c r="B377" s="1">
        <v>11</v>
      </c>
      <c r="C377" s="1"/>
      <c r="D377" s="155"/>
      <c r="E377" s="155"/>
      <c r="F377" s="155"/>
      <c r="G377" s="155"/>
      <c r="H377" s="155"/>
      <c r="I377" s="155"/>
      <c r="J377" s="155"/>
      <c r="K377" s="155"/>
      <c r="L377" s="155"/>
      <c r="M377" s="155"/>
      <c r="N377" s="155">
        <f t="shared" ref="N377:AB377" si="417">(VLOOKUP(M87,CVAMort,$A$4,FALSE)-1)*M151*BR345</f>
        <v>0</v>
      </c>
      <c r="O377" s="155">
        <f t="shared" si="417"/>
        <v>0</v>
      </c>
      <c r="P377" s="155">
        <f t="shared" si="417"/>
        <v>0</v>
      </c>
      <c r="Q377" s="155">
        <f t="shared" si="417"/>
        <v>0</v>
      </c>
      <c r="R377" s="155">
        <f t="shared" si="417"/>
        <v>0</v>
      </c>
      <c r="S377" s="155">
        <f t="shared" si="417"/>
        <v>0</v>
      </c>
      <c r="T377" s="155">
        <f t="shared" si="417"/>
        <v>0</v>
      </c>
      <c r="U377" s="155">
        <f t="shared" si="417"/>
        <v>0</v>
      </c>
      <c r="V377" s="155">
        <f t="shared" si="417"/>
        <v>0</v>
      </c>
      <c r="W377" s="155">
        <f t="shared" si="417"/>
        <v>0</v>
      </c>
      <c r="X377" s="155">
        <f t="shared" si="417"/>
        <v>0</v>
      </c>
      <c r="Y377" s="155">
        <f t="shared" si="417"/>
        <v>0</v>
      </c>
      <c r="Z377" s="155">
        <f t="shared" si="417"/>
        <v>0</v>
      </c>
      <c r="AA377" s="155">
        <f t="shared" si="417"/>
        <v>0</v>
      </c>
      <c r="AB377" s="155">
        <f t="shared" si="417"/>
        <v>0</v>
      </c>
      <c r="AC377" s="155"/>
      <c r="AD377" s="155"/>
      <c r="AE377" s="155"/>
      <c r="AF377" s="155"/>
      <c r="AG377" s="170">
        <f t="shared" si="382"/>
        <v>0</v>
      </c>
      <c r="AH377" s="170">
        <f t="shared" si="383"/>
        <v>0</v>
      </c>
      <c r="AI377" s="170">
        <f t="shared" si="384"/>
        <v>0</v>
      </c>
      <c r="AJ377" s="170">
        <f t="shared" si="387"/>
        <v>0</v>
      </c>
      <c r="AK377" s="170">
        <f t="shared" si="388"/>
        <v>0</v>
      </c>
      <c r="AL377" s="170">
        <f t="shared" si="389"/>
        <v>0</v>
      </c>
      <c r="AM377" s="170">
        <f t="shared" si="390"/>
        <v>0</v>
      </c>
      <c r="AN377" s="170">
        <f t="shared" si="391"/>
        <v>0</v>
      </c>
      <c r="AO377" s="170">
        <f t="shared" si="392"/>
        <v>0</v>
      </c>
      <c r="AP377" s="170">
        <f t="shared" si="393"/>
        <v>0</v>
      </c>
      <c r="AQ377" s="170">
        <f t="shared" si="394"/>
        <v>0</v>
      </c>
      <c r="AR377" s="170">
        <f t="shared" si="395"/>
        <v>0</v>
      </c>
      <c r="AS377" s="170">
        <f t="shared" si="396"/>
        <v>0</v>
      </c>
      <c r="AT377" s="170">
        <f t="shared" si="397"/>
        <v>0</v>
      </c>
      <c r="AU377" s="170">
        <f t="shared" si="398"/>
        <v>0</v>
      </c>
      <c r="AV377" s="170">
        <f t="shared" si="399"/>
        <v>0</v>
      </c>
      <c r="AW377" s="170">
        <f t="shared" si="400"/>
        <v>0</v>
      </c>
      <c r="AX377" s="170">
        <f t="shared" si="401"/>
        <v>0</v>
      </c>
      <c r="AY377" s="170">
        <f t="shared" si="402"/>
        <v>0</v>
      </c>
      <c r="AZ377" s="170">
        <f t="shared" si="403"/>
        <v>0</v>
      </c>
      <c r="BA377" s="170">
        <f t="shared" si="404"/>
        <v>0</v>
      </c>
      <c r="BB377" s="170">
        <f t="shared" si="405"/>
        <v>0</v>
      </c>
      <c r="BC377" s="170">
        <f t="shared" si="406"/>
        <v>0</v>
      </c>
      <c r="BD377" s="170">
        <f t="shared" si="407"/>
        <v>0</v>
      </c>
      <c r="BE377" s="170">
        <f t="shared" si="408"/>
        <v>0</v>
      </c>
      <c r="BF377" s="67"/>
      <c r="BG377" s="67"/>
      <c r="BH377" s="180"/>
      <c r="BI377" s="194">
        <f>SUMPRODUCT(CHOOSE({1,2,3,4},D247,D312,D442,D507),CHOOSE({1,2,3,4},DL345,DL345,DL345,DL345))</f>
        <v>0</v>
      </c>
      <c r="BJ377" s="194">
        <f>SUMPRODUCT(CHOOSE({1,2,3,4},E247,E312,E442,E507),CHOOSE({1,2,3,4},DM345,DM345,DM345,DM345))</f>
        <v>0</v>
      </c>
      <c r="BK377" s="194">
        <f>SUMPRODUCT(CHOOSE({1,2,3,4},F247,F312,F442,F507),CHOOSE({1,2,3,4},DN345,DN345,DN345,DN345))</f>
        <v>0</v>
      </c>
      <c r="BL377" s="194">
        <f>SUMPRODUCT(CHOOSE({1,2,3,4},G247,G312,G442,G507),CHOOSE({1,2,3,4},DO345,DO345,DO345,DO345))</f>
        <v>0</v>
      </c>
      <c r="BM377" s="194">
        <f>SUMPRODUCT(CHOOSE({1,2,3,4},H247,H312,H442,H507),CHOOSE({1,2,3,4},DP345,DP345,DP345,DP345))</f>
        <v>0</v>
      </c>
      <c r="BN377" s="194">
        <f>SUMPRODUCT(CHOOSE({1,2,3,4},I247,I312,I442,I507),CHOOSE({1,2,3,4},DQ345,DQ345,DQ345,DQ345))</f>
        <v>0</v>
      </c>
      <c r="BO377" s="194">
        <f>SUMPRODUCT(CHOOSE({1,2,3,4},J247,J312,J442,J507),CHOOSE({1,2,3,4},DR345,DR345,DR345,DR345))</f>
        <v>0</v>
      </c>
      <c r="BP377" s="194">
        <f>SUMPRODUCT(CHOOSE({1,2,3,4},K247,K312,K442,K507),CHOOSE({1,2,3,4},DS345,DS345,DS345,DS345))</f>
        <v>0</v>
      </c>
      <c r="BQ377" s="194">
        <f>SUMPRODUCT(CHOOSE({1,2,3,4},L247,L312,L442,L507),CHOOSE({1,2,3,4},DT345,DT345,DT345,DT345))</f>
        <v>0</v>
      </c>
      <c r="BR377" s="194">
        <f>SUMPRODUCT(CHOOSE({1,2,3,4},M247,M312,M442,M507),CHOOSE({1,2,3,4},DU345,DU345,DU345,DU345))</f>
        <v>0</v>
      </c>
      <c r="BS377" s="194">
        <f>SUMPRODUCT(CHOOSE({1,2,3,4},N247,N312,N442,N507),CHOOSE({1,2,3,4},DV345,DV345,DV345,DV345))</f>
        <v>0</v>
      </c>
      <c r="BT377" s="194">
        <f>SUMPRODUCT(CHOOSE({1,2,3,4},O247,O312,O442,O507),CHOOSE({1,2,3,4},DW345,DW345,DW345,DW345))</f>
        <v>0</v>
      </c>
      <c r="BU377" s="194">
        <f>SUMPRODUCT(CHOOSE({1,2,3,4},P247,P312,P442,P507),CHOOSE({1,2,3,4},DX345,DX345,DX345,DX345))</f>
        <v>0</v>
      </c>
      <c r="BV377" s="194">
        <f>SUMPRODUCT(CHOOSE({1,2,3,4},Q247,Q312,Q442,Q507),CHOOSE({1,2,3,4},DY345,DY345,DY345,DY345))</f>
        <v>0</v>
      </c>
      <c r="BW377" s="194">
        <f>SUMPRODUCT(CHOOSE({1,2,3,4},R247,R312,R442,R507),CHOOSE({1,2,3,4},DZ345,DZ345,DZ345,DZ345))</f>
        <v>0</v>
      </c>
      <c r="BX377" s="194">
        <f>SUMPRODUCT(CHOOSE({1,2,3,4},S247,S312,S442,S507),CHOOSE({1,2,3,4},EA345,EA345,EA345,EA345))</f>
        <v>0</v>
      </c>
      <c r="BY377" s="194">
        <f>SUMPRODUCT(CHOOSE({1,2,3,4},T247,T312,T442,T507),CHOOSE({1,2,3,4},EB345,EB345,EB345,EB345))</f>
        <v>0</v>
      </c>
      <c r="BZ377" s="194">
        <f>SUMPRODUCT(CHOOSE({1,2,3,4},U247,U312,U442,U507),CHOOSE({1,2,3,4},EC345,EC345,EC345,EC345))</f>
        <v>0</v>
      </c>
      <c r="CA377" s="194">
        <f>SUMPRODUCT(CHOOSE({1,2,3,4},V247,V312,V442,V507),CHOOSE({1,2,3,4},ED345,ED345,ED345,ED345))</f>
        <v>0</v>
      </c>
      <c r="CB377" s="194">
        <f>SUMPRODUCT(CHOOSE({1,2,3,4},W247,W312,W442,W507),CHOOSE({1,2,3,4},EE345,EE345,EE345,EE345))</f>
        <v>0</v>
      </c>
      <c r="CC377" s="194">
        <f>SUMPRODUCT(CHOOSE({1,2,3,4},X247,X312,X442,X507),CHOOSE({1,2,3,4},EF345,EF345,EF345,EF345))</f>
        <v>0</v>
      </c>
      <c r="CD377" s="194">
        <f>SUMPRODUCT(CHOOSE({1,2,3,4},Y247,Y312,Y442,Y507),CHOOSE({1,2,3,4},EG345,EG345,EG345,EG345))</f>
        <v>0</v>
      </c>
      <c r="CE377" s="194">
        <f>SUMPRODUCT(CHOOSE({1,2,3,4},Z247,Z312,Z442,Z507),CHOOSE({1,2,3,4},EH345,EH345,EH345,EH345))</f>
        <v>0</v>
      </c>
      <c r="CF377" s="194">
        <f>SUMPRODUCT(CHOOSE({1,2,3,4},AA247,AA312,AA442,AA507),CHOOSE({1,2,3,4},EI345,EI345,EI345,EI345))</f>
        <v>0</v>
      </c>
      <c r="CG377" s="194">
        <f>SUMPRODUCT(CHOOSE({1,2,3,4},AB247,AB312,AB442,AB507),CHOOSE({1,2,3,4},EJ345,EJ345,EJ345,EJ345))</f>
        <v>0</v>
      </c>
    </row>
    <row r="378" spans="2:85" x14ac:dyDescent="0.3">
      <c r="B378" s="1">
        <v>12</v>
      </c>
      <c r="C378" s="1"/>
      <c r="D378" s="155"/>
      <c r="E378" s="155"/>
      <c r="F378" s="155"/>
      <c r="G378" s="155"/>
      <c r="H378" s="155"/>
      <c r="I378" s="155"/>
      <c r="J378" s="155"/>
      <c r="K378" s="155"/>
      <c r="L378" s="155"/>
      <c r="M378" s="155"/>
      <c r="N378" s="155"/>
      <c r="O378" s="155">
        <f t="shared" ref="O378:AB378" si="418">(VLOOKUP(N88,CVAMort,$A$4,FALSE)-1)*N152*BS346</f>
        <v>0</v>
      </c>
      <c r="P378" s="155">
        <f t="shared" si="418"/>
        <v>0</v>
      </c>
      <c r="Q378" s="155">
        <f t="shared" si="418"/>
        <v>0</v>
      </c>
      <c r="R378" s="155">
        <f t="shared" si="418"/>
        <v>0</v>
      </c>
      <c r="S378" s="155">
        <f t="shared" si="418"/>
        <v>0</v>
      </c>
      <c r="T378" s="155">
        <f t="shared" si="418"/>
        <v>0</v>
      </c>
      <c r="U378" s="155">
        <f t="shared" si="418"/>
        <v>0</v>
      </c>
      <c r="V378" s="155">
        <f t="shared" si="418"/>
        <v>0</v>
      </c>
      <c r="W378" s="155">
        <f t="shared" si="418"/>
        <v>0</v>
      </c>
      <c r="X378" s="155">
        <f t="shared" si="418"/>
        <v>0</v>
      </c>
      <c r="Y378" s="155">
        <f t="shared" si="418"/>
        <v>0</v>
      </c>
      <c r="Z378" s="155">
        <f t="shared" si="418"/>
        <v>0</v>
      </c>
      <c r="AA378" s="155">
        <f t="shared" si="418"/>
        <v>0</v>
      </c>
      <c r="AB378" s="155">
        <f t="shared" si="418"/>
        <v>0</v>
      </c>
      <c r="AC378" s="155"/>
      <c r="AD378" s="155"/>
      <c r="AE378" s="155"/>
      <c r="AF378" s="155"/>
      <c r="AG378" s="170">
        <f t="shared" si="382"/>
        <v>0</v>
      </c>
      <c r="AH378" s="170">
        <f t="shared" si="383"/>
        <v>0</v>
      </c>
      <c r="AI378" s="170">
        <f t="shared" si="384"/>
        <v>0</v>
      </c>
      <c r="AJ378" s="170">
        <f t="shared" si="387"/>
        <v>0</v>
      </c>
      <c r="AK378" s="170">
        <f t="shared" si="388"/>
        <v>0</v>
      </c>
      <c r="AL378" s="170">
        <f t="shared" si="389"/>
        <v>0</v>
      </c>
      <c r="AM378" s="170">
        <f t="shared" si="390"/>
        <v>0</v>
      </c>
      <c r="AN378" s="170">
        <f t="shared" si="391"/>
        <v>0</v>
      </c>
      <c r="AO378" s="170">
        <f t="shared" si="392"/>
        <v>0</v>
      </c>
      <c r="AP378" s="170">
        <f t="shared" si="393"/>
        <v>0</v>
      </c>
      <c r="AQ378" s="170">
        <f t="shared" si="394"/>
        <v>0</v>
      </c>
      <c r="AR378" s="170">
        <f t="shared" si="395"/>
        <v>0</v>
      </c>
      <c r="AS378" s="170">
        <f t="shared" si="396"/>
        <v>0</v>
      </c>
      <c r="AT378" s="170">
        <f t="shared" si="397"/>
        <v>0</v>
      </c>
      <c r="AU378" s="170">
        <f t="shared" si="398"/>
        <v>0</v>
      </c>
      <c r="AV378" s="170">
        <f t="shared" si="399"/>
        <v>0</v>
      </c>
      <c r="AW378" s="170">
        <f t="shared" si="400"/>
        <v>0</v>
      </c>
      <c r="AX378" s="170">
        <f t="shared" si="401"/>
        <v>0</v>
      </c>
      <c r="AY378" s="170">
        <f t="shared" si="402"/>
        <v>0</v>
      </c>
      <c r="AZ378" s="170">
        <f t="shared" si="403"/>
        <v>0</v>
      </c>
      <c r="BA378" s="170">
        <f t="shared" si="404"/>
        <v>0</v>
      </c>
      <c r="BB378" s="170">
        <f t="shared" si="405"/>
        <v>0</v>
      </c>
      <c r="BC378" s="170">
        <f t="shared" si="406"/>
        <v>0</v>
      </c>
      <c r="BD378" s="170">
        <f t="shared" si="407"/>
        <v>0</v>
      </c>
      <c r="BE378" s="170">
        <f t="shared" si="408"/>
        <v>0</v>
      </c>
      <c r="BF378" s="67"/>
      <c r="BG378" s="67"/>
      <c r="BH378" s="52"/>
      <c r="BI378" s="194">
        <f>SUMPRODUCT(CHOOSE({1,2,3,4},D248,D313,D443,D508),CHOOSE({1,2,3,4},DL346,DL346,DL346,DL346))</f>
        <v>0</v>
      </c>
      <c r="BJ378" s="194">
        <f>SUMPRODUCT(CHOOSE({1,2,3,4},E248,E313,E443,E508),CHOOSE({1,2,3,4},DM346,DM346,DM346,DM346))</f>
        <v>0</v>
      </c>
      <c r="BK378" s="194">
        <f>SUMPRODUCT(CHOOSE({1,2,3,4},F248,F313,F443,F508),CHOOSE({1,2,3,4},DN346,DN346,DN346,DN346))</f>
        <v>0</v>
      </c>
      <c r="BL378" s="194">
        <f>SUMPRODUCT(CHOOSE({1,2,3,4},G248,G313,G443,G508),CHOOSE({1,2,3,4},DO346,DO346,DO346,DO346))</f>
        <v>0</v>
      </c>
      <c r="BM378" s="194">
        <f>SUMPRODUCT(CHOOSE({1,2,3,4},H248,H313,H443,H508),CHOOSE({1,2,3,4},DP346,DP346,DP346,DP346))</f>
        <v>0</v>
      </c>
      <c r="BN378" s="194">
        <f>SUMPRODUCT(CHOOSE({1,2,3,4},I248,I313,I443,I508),CHOOSE({1,2,3,4},DQ346,DQ346,DQ346,DQ346))</f>
        <v>0</v>
      </c>
      <c r="BO378" s="194">
        <f>SUMPRODUCT(CHOOSE({1,2,3,4},J248,J313,J443,J508),CHOOSE({1,2,3,4},DR346,DR346,DR346,DR346))</f>
        <v>0</v>
      </c>
      <c r="BP378" s="194">
        <f>SUMPRODUCT(CHOOSE({1,2,3,4},K248,K313,K443,K508),CHOOSE({1,2,3,4},DS346,DS346,DS346,DS346))</f>
        <v>0</v>
      </c>
      <c r="BQ378" s="194">
        <f>SUMPRODUCT(CHOOSE({1,2,3,4},L248,L313,L443,L508),CHOOSE({1,2,3,4},DT346,DT346,DT346,DT346))</f>
        <v>0</v>
      </c>
      <c r="BR378" s="194">
        <f>SUMPRODUCT(CHOOSE({1,2,3,4},M248,M313,M443,M508),CHOOSE({1,2,3,4},DU346,DU346,DU346,DU346))</f>
        <v>0</v>
      </c>
      <c r="BS378" s="194">
        <f>SUMPRODUCT(CHOOSE({1,2,3,4},N248,N313,N443,N508),CHOOSE({1,2,3,4},DV346,DV346,DV346,DV346))</f>
        <v>0</v>
      </c>
      <c r="BT378" s="194">
        <f>SUMPRODUCT(CHOOSE({1,2,3,4},O248,O313,O443,O508),CHOOSE({1,2,3,4},DW346,DW346,DW346,DW346))</f>
        <v>0</v>
      </c>
      <c r="BU378" s="194">
        <f>SUMPRODUCT(CHOOSE({1,2,3,4},P248,P313,P443,P508),CHOOSE({1,2,3,4},DX346,DX346,DX346,DX346))</f>
        <v>0</v>
      </c>
      <c r="BV378" s="194">
        <f>SUMPRODUCT(CHOOSE({1,2,3,4},Q248,Q313,Q443,Q508),CHOOSE({1,2,3,4},DY346,DY346,DY346,DY346))</f>
        <v>0</v>
      </c>
      <c r="BW378" s="194">
        <f>SUMPRODUCT(CHOOSE({1,2,3,4},R248,R313,R443,R508),CHOOSE({1,2,3,4},DZ346,DZ346,DZ346,DZ346))</f>
        <v>0</v>
      </c>
      <c r="BX378" s="194">
        <f>SUMPRODUCT(CHOOSE({1,2,3,4},S248,S313,S443,S508),CHOOSE({1,2,3,4},EA346,EA346,EA346,EA346))</f>
        <v>0</v>
      </c>
      <c r="BY378" s="194">
        <f>SUMPRODUCT(CHOOSE({1,2,3,4},T248,T313,T443,T508),CHOOSE({1,2,3,4},EB346,EB346,EB346,EB346))</f>
        <v>0</v>
      </c>
      <c r="BZ378" s="194">
        <f>SUMPRODUCT(CHOOSE({1,2,3,4},U248,U313,U443,U508),CHOOSE({1,2,3,4},EC346,EC346,EC346,EC346))</f>
        <v>0</v>
      </c>
      <c r="CA378" s="194">
        <f>SUMPRODUCT(CHOOSE({1,2,3,4},V248,V313,V443,V508),CHOOSE({1,2,3,4},ED346,ED346,ED346,ED346))</f>
        <v>0</v>
      </c>
      <c r="CB378" s="194">
        <f>SUMPRODUCT(CHOOSE({1,2,3,4},W248,W313,W443,W508),CHOOSE({1,2,3,4},EE346,EE346,EE346,EE346))</f>
        <v>0</v>
      </c>
      <c r="CC378" s="194">
        <f>SUMPRODUCT(CHOOSE({1,2,3,4},X248,X313,X443,X508),CHOOSE({1,2,3,4},EF346,EF346,EF346,EF346))</f>
        <v>0</v>
      </c>
      <c r="CD378" s="194">
        <f>SUMPRODUCT(CHOOSE({1,2,3,4},Y248,Y313,Y443,Y508),CHOOSE({1,2,3,4},EG346,EG346,EG346,EG346))</f>
        <v>0</v>
      </c>
      <c r="CE378" s="194">
        <f>SUMPRODUCT(CHOOSE({1,2,3,4},Z248,Z313,Z443,Z508),CHOOSE({1,2,3,4},EH346,EH346,EH346,EH346))</f>
        <v>0</v>
      </c>
      <c r="CF378" s="194">
        <f>SUMPRODUCT(CHOOSE({1,2,3,4},AA248,AA313,AA443,AA508),CHOOSE({1,2,3,4},EI346,EI346,EI346,EI346))</f>
        <v>0</v>
      </c>
      <c r="CG378" s="194">
        <f>SUMPRODUCT(CHOOSE({1,2,3,4},AB248,AB313,AB443,AB508),CHOOSE({1,2,3,4},EJ346,EJ346,EJ346,EJ346))</f>
        <v>0</v>
      </c>
    </row>
    <row r="379" spans="2:85" x14ac:dyDescent="0.3">
      <c r="B379" s="1">
        <v>13</v>
      </c>
      <c r="C379" s="1"/>
      <c r="D379" s="155"/>
      <c r="E379" s="155"/>
      <c r="F379" s="155"/>
      <c r="G379" s="155"/>
      <c r="H379" s="155"/>
      <c r="I379" s="155"/>
      <c r="J379" s="155"/>
      <c r="K379" s="155"/>
      <c r="L379" s="155"/>
      <c r="M379" s="155"/>
      <c r="N379" s="155"/>
      <c r="O379" s="155"/>
      <c r="P379" s="155">
        <f t="shared" ref="P379:AB379" si="419">(VLOOKUP(O89,CVAMort,$A$4,FALSE)-1)*O153*BT347</f>
        <v>0</v>
      </c>
      <c r="Q379" s="155">
        <f t="shared" si="419"/>
        <v>0</v>
      </c>
      <c r="R379" s="155">
        <f t="shared" si="419"/>
        <v>0</v>
      </c>
      <c r="S379" s="155">
        <f t="shared" si="419"/>
        <v>0</v>
      </c>
      <c r="T379" s="155">
        <f t="shared" si="419"/>
        <v>0</v>
      </c>
      <c r="U379" s="155">
        <f t="shared" si="419"/>
        <v>0</v>
      </c>
      <c r="V379" s="155">
        <f t="shared" si="419"/>
        <v>0</v>
      </c>
      <c r="W379" s="155">
        <f t="shared" si="419"/>
        <v>0</v>
      </c>
      <c r="X379" s="155">
        <f t="shared" si="419"/>
        <v>0</v>
      </c>
      <c r="Y379" s="155">
        <f t="shared" si="419"/>
        <v>0</v>
      </c>
      <c r="Z379" s="155">
        <f t="shared" si="419"/>
        <v>0</v>
      </c>
      <c r="AA379" s="155">
        <f t="shared" si="419"/>
        <v>0</v>
      </c>
      <c r="AB379" s="155">
        <f t="shared" si="419"/>
        <v>0</v>
      </c>
      <c r="AC379" s="155"/>
      <c r="AD379" s="155"/>
      <c r="AE379" s="155"/>
      <c r="AF379" s="155"/>
      <c r="AG379" s="170">
        <f t="shared" si="382"/>
        <v>0</v>
      </c>
      <c r="AH379" s="170">
        <f t="shared" si="383"/>
        <v>0</v>
      </c>
      <c r="AI379" s="170">
        <f t="shared" si="384"/>
        <v>0</v>
      </c>
      <c r="AJ379" s="170">
        <f t="shared" si="387"/>
        <v>0</v>
      </c>
      <c r="AK379" s="170">
        <f t="shared" si="388"/>
        <v>0</v>
      </c>
      <c r="AL379" s="170">
        <f t="shared" si="389"/>
        <v>0</v>
      </c>
      <c r="AM379" s="170">
        <f t="shared" si="390"/>
        <v>0</v>
      </c>
      <c r="AN379" s="170">
        <f t="shared" si="391"/>
        <v>0</v>
      </c>
      <c r="AO379" s="170">
        <f t="shared" si="392"/>
        <v>0</v>
      </c>
      <c r="AP379" s="170">
        <f t="shared" si="393"/>
        <v>0</v>
      </c>
      <c r="AQ379" s="170">
        <f t="shared" si="394"/>
        <v>0</v>
      </c>
      <c r="AR379" s="170">
        <f t="shared" si="395"/>
        <v>0</v>
      </c>
      <c r="AS379" s="170">
        <f t="shared" si="396"/>
        <v>0</v>
      </c>
      <c r="AT379" s="170">
        <f t="shared" si="397"/>
        <v>0</v>
      </c>
      <c r="AU379" s="170">
        <f t="shared" si="398"/>
        <v>0</v>
      </c>
      <c r="AV379" s="170">
        <f t="shared" si="399"/>
        <v>0</v>
      </c>
      <c r="AW379" s="170">
        <f t="shared" si="400"/>
        <v>0</v>
      </c>
      <c r="AX379" s="170">
        <f t="shared" si="401"/>
        <v>0</v>
      </c>
      <c r="AY379" s="170">
        <f t="shared" si="402"/>
        <v>0</v>
      </c>
      <c r="AZ379" s="170">
        <f t="shared" si="403"/>
        <v>0</v>
      </c>
      <c r="BA379" s="170">
        <f t="shared" si="404"/>
        <v>0</v>
      </c>
      <c r="BB379" s="170">
        <f t="shared" si="405"/>
        <v>0</v>
      </c>
      <c r="BC379" s="170">
        <f t="shared" si="406"/>
        <v>0</v>
      </c>
      <c r="BD379" s="170">
        <f t="shared" si="407"/>
        <v>0</v>
      </c>
      <c r="BE379" s="170">
        <f t="shared" si="408"/>
        <v>0</v>
      </c>
      <c r="BF379" s="67"/>
      <c r="BG379" s="67"/>
      <c r="BH379" s="52"/>
      <c r="BI379" s="194">
        <f>SUMPRODUCT(CHOOSE({1,2,3,4},D249,D314,D444,D509),CHOOSE({1,2,3,4},DL347,DL347,DL347,DL347))</f>
        <v>0</v>
      </c>
      <c r="BJ379" s="194">
        <f>SUMPRODUCT(CHOOSE({1,2,3,4},E249,E314,E444,E509),CHOOSE({1,2,3,4},DM347,DM347,DM347,DM347))</f>
        <v>0</v>
      </c>
      <c r="BK379" s="194">
        <f>SUMPRODUCT(CHOOSE({1,2,3,4},F249,F314,F444,F509),CHOOSE({1,2,3,4},DN347,DN347,DN347,DN347))</f>
        <v>0</v>
      </c>
      <c r="BL379" s="194">
        <f>SUMPRODUCT(CHOOSE({1,2,3,4},G249,G314,G444,G509),CHOOSE({1,2,3,4},DO347,DO347,DO347,DO347))</f>
        <v>0</v>
      </c>
      <c r="BM379" s="194">
        <f>SUMPRODUCT(CHOOSE({1,2,3,4},H249,H314,H444,H509),CHOOSE({1,2,3,4},DP347,DP347,DP347,DP347))</f>
        <v>0</v>
      </c>
      <c r="BN379" s="194">
        <f>SUMPRODUCT(CHOOSE({1,2,3,4},I249,I314,I444,I509),CHOOSE({1,2,3,4},DQ347,DQ347,DQ347,DQ347))</f>
        <v>0</v>
      </c>
      <c r="BO379" s="194">
        <f>SUMPRODUCT(CHOOSE({1,2,3,4},J249,J314,J444,J509),CHOOSE({1,2,3,4},DR347,DR347,DR347,DR347))</f>
        <v>0</v>
      </c>
      <c r="BP379" s="194">
        <f>SUMPRODUCT(CHOOSE({1,2,3,4},K249,K314,K444,K509),CHOOSE({1,2,3,4},DS347,DS347,DS347,DS347))</f>
        <v>0</v>
      </c>
      <c r="BQ379" s="194">
        <f>SUMPRODUCT(CHOOSE({1,2,3,4},L249,L314,L444,L509),CHOOSE({1,2,3,4},DT347,DT347,DT347,DT347))</f>
        <v>0</v>
      </c>
      <c r="BR379" s="194">
        <f>SUMPRODUCT(CHOOSE({1,2,3,4},M249,M314,M444,M509),CHOOSE({1,2,3,4},DU347,DU347,DU347,DU347))</f>
        <v>0</v>
      </c>
      <c r="BS379" s="194">
        <f>SUMPRODUCT(CHOOSE({1,2,3,4},N249,N314,N444,N509),CHOOSE({1,2,3,4},DV347,DV347,DV347,DV347))</f>
        <v>0</v>
      </c>
      <c r="BT379" s="194">
        <f>SUMPRODUCT(CHOOSE({1,2,3,4},O249,O314,O444,O509),CHOOSE({1,2,3,4},DW347,DW347,DW347,DW347))</f>
        <v>0</v>
      </c>
      <c r="BU379" s="194">
        <f>SUMPRODUCT(CHOOSE({1,2,3,4},P249,P314,P444,P509),CHOOSE({1,2,3,4},DX347,DX347,DX347,DX347))</f>
        <v>0</v>
      </c>
      <c r="BV379" s="194">
        <f>SUMPRODUCT(CHOOSE({1,2,3,4},Q249,Q314,Q444,Q509),CHOOSE({1,2,3,4},DY347,DY347,DY347,DY347))</f>
        <v>0</v>
      </c>
      <c r="BW379" s="194">
        <f>SUMPRODUCT(CHOOSE({1,2,3,4},R249,R314,R444,R509),CHOOSE({1,2,3,4},DZ347,DZ347,DZ347,DZ347))</f>
        <v>0</v>
      </c>
      <c r="BX379" s="194">
        <f>SUMPRODUCT(CHOOSE({1,2,3,4},S249,S314,S444,S509),CHOOSE({1,2,3,4},EA347,EA347,EA347,EA347))</f>
        <v>0</v>
      </c>
      <c r="BY379" s="194">
        <f>SUMPRODUCT(CHOOSE({1,2,3,4},T249,T314,T444,T509),CHOOSE({1,2,3,4},EB347,EB347,EB347,EB347))</f>
        <v>0</v>
      </c>
      <c r="BZ379" s="194">
        <f>SUMPRODUCT(CHOOSE({1,2,3,4},U249,U314,U444,U509),CHOOSE({1,2,3,4},EC347,EC347,EC347,EC347))</f>
        <v>0</v>
      </c>
      <c r="CA379" s="194">
        <f>SUMPRODUCT(CHOOSE({1,2,3,4},V249,V314,V444,V509),CHOOSE({1,2,3,4},ED347,ED347,ED347,ED347))</f>
        <v>0</v>
      </c>
      <c r="CB379" s="194">
        <f>SUMPRODUCT(CHOOSE({1,2,3,4},W249,W314,W444,W509),CHOOSE({1,2,3,4},EE347,EE347,EE347,EE347))</f>
        <v>0</v>
      </c>
      <c r="CC379" s="194">
        <f>SUMPRODUCT(CHOOSE({1,2,3,4},X249,X314,X444,X509),CHOOSE({1,2,3,4},EF347,EF347,EF347,EF347))</f>
        <v>0</v>
      </c>
      <c r="CD379" s="194">
        <f>SUMPRODUCT(CHOOSE({1,2,3,4},Y249,Y314,Y444,Y509),CHOOSE({1,2,3,4},EG347,EG347,EG347,EG347))</f>
        <v>0</v>
      </c>
      <c r="CE379" s="194">
        <f>SUMPRODUCT(CHOOSE({1,2,3,4},Z249,Z314,Z444,Z509),CHOOSE({1,2,3,4},EH347,EH347,EH347,EH347))</f>
        <v>0</v>
      </c>
      <c r="CF379" s="194">
        <f>SUMPRODUCT(CHOOSE({1,2,3,4},AA249,AA314,AA444,AA509),CHOOSE({1,2,3,4},EI347,EI347,EI347,EI347))</f>
        <v>0</v>
      </c>
      <c r="CG379" s="194">
        <f>SUMPRODUCT(CHOOSE({1,2,3,4},AB249,AB314,AB444,AB509),CHOOSE({1,2,3,4},EJ347,EJ347,EJ347,EJ347))</f>
        <v>0</v>
      </c>
    </row>
    <row r="380" spans="2:85" x14ac:dyDescent="0.3">
      <c r="B380" s="1">
        <v>14</v>
      </c>
      <c r="C380" s="1"/>
      <c r="D380" s="155"/>
      <c r="E380" s="155"/>
      <c r="F380" s="155"/>
      <c r="G380" s="155"/>
      <c r="H380" s="155"/>
      <c r="I380" s="155"/>
      <c r="J380" s="155"/>
      <c r="K380" s="155"/>
      <c r="L380" s="155"/>
      <c r="M380" s="155"/>
      <c r="N380" s="155"/>
      <c r="O380" s="155"/>
      <c r="P380" s="155"/>
      <c r="Q380" s="155">
        <f t="shared" ref="Q380:AB380" si="420">(VLOOKUP(P90,CVAMort,$A$4,FALSE)-1)*P154*BU348</f>
        <v>0</v>
      </c>
      <c r="R380" s="155">
        <f t="shared" si="420"/>
        <v>0</v>
      </c>
      <c r="S380" s="155">
        <f t="shared" si="420"/>
        <v>0</v>
      </c>
      <c r="T380" s="155">
        <f t="shared" si="420"/>
        <v>0</v>
      </c>
      <c r="U380" s="155">
        <f t="shared" si="420"/>
        <v>0</v>
      </c>
      <c r="V380" s="155">
        <f t="shared" si="420"/>
        <v>0</v>
      </c>
      <c r="W380" s="155">
        <f t="shared" si="420"/>
        <v>0</v>
      </c>
      <c r="X380" s="155">
        <f t="shared" si="420"/>
        <v>0</v>
      </c>
      <c r="Y380" s="155">
        <f t="shared" si="420"/>
        <v>0</v>
      </c>
      <c r="Z380" s="155">
        <f t="shared" si="420"/>
        <v>0</v>
      </c>
      <c r="AA380" s="155">
        <f t="shared" si="420"/>
        <v>0</v>
      </c>
      <c r="AB380" s="155">
        <f t="shared" si="420"/>
        <v>0</v>
      </c>
      <c r="AC380" s="155"/>
      <c r="AD380" s="155"/>
      <c r="AE380" s="155"/>
      <c r="AF380" s="155"/>
      <c r="AG380" s="170">
        <f t="shared" si="382"/>
        <v>0</v>
      </c>
      <c r="AH380" s="170">
        <f t="shared" si="383"/>
        <v>0</v>
      </c>
      <c r="AI380" s="170">
        <f t="shared" si="384"/>
        <v>0</v>
      </c>
      <c r="AJ380" s="170">
        <f t="shared" si="387"/>
        <v>0</v>
      </c>
      <c r="AK380" s="170">
        <f t="shared" si="388"/>
        <v>0</v>
      </c>
      <c r="AL380" s="170">
        <f t="shared" si="389"/>
        <v>0</v>
      </c>
      <c r="AM380" s="170">
        <f t="shared" si="390"/>
        <v>0</v>
      </c>
      <c r="AN380" s="170">
        <f t="shared" si="391"/>
        <v>0</v>
      </c>
      <c r="AO380" s="170">
        <f t="shared" si="392"/>
        <v>0</v>
      </c>
      <c r="AP380" s="170">
        <f t="shared" si="393"/>
        <v>0</v>
      </c>
      <c r="AQ380" s="170">
        <f t="shared" si="394"/>
        <v>0</v>
      </c>
      <c r="AR380" s="170">
        <f t="shared" si="395"/>
        <v>0</v>
      </c>
      <c r="AS380" s="170">
        <f t="shared" si="396"/>
        <v>0</v>
      </c>
      <c r="AT380" s="170">
        <f t="shared" si="397"/>
        <v>0</v>
      </c>
      <c r="AU380" s="170">
        <f t="shared" si="398"/>
        <v>0</v>
      </c>
      <c r="AV380" s="170">
        <f t="shared" si="399"/>
        <v>0</v>
      </c>
      <c r="AW380" s="170">
        <f t="shared" si="400"/>
        <v>0</v>
      </c>
      <c r="AX380" s="170">
        <f t="shared" si="401"/>
        <v>0</v>
      </c>
      <c r="AY380" s="170">
        <f t="shared" si="402"/>
        <v>0</v>
      </c>
      <c r="AZ380" s="170">
        <f t="shared" si="403"/>
        <v>0</v>
      </c>
      <c r="BA380" s="170">
        <f t="shared" si="404"/>
        <v>0</v>
      </c>
      <c r="BB380" s="170">
        <f t="shared" si="405"/>
        <v>0</v>
      </c>
      <c r="BC380" s="170">
        <f t="shared" si="406"/>
        <v>0</v>
      </c>
      <c r="BD380" s="170">
        <f t="shared" si="407"/>
        <v>0</v>
      </c>
      <c r="BE380" s="170">
        <f t="shared" si="408"/>
        <v>0</v>
      </c>
      <c r="BF380" s="67"/>
      <c r="BG380" s="67"/>
      <c r="BH380" s="52"/>
      <c r="BI380" s="194">
        <f>SUMPRODUCT(CHOOSE({1,2,3,4},D250,D315,D445,D510),CHOOSE({1,2,3,4},DL348,DL348,DL348,DL348))</f>
        <v>0</v>
      </c>
      <c r="BJ380" s="194">
        <f>SUMPRODUCT(CHOOSE({1,2,3,4},E250,E315,E445,E510),CHOOSE({1,2,3,4},DM348,DM348,DM348,DM348))</f>
        <v>0</v>
      </c>
      <c r="BK380" s="194">
        <f>SUMPRODUCT(CHOOSE({1,2,3,4},F250,F315,F445,F510),CHOOSE({1,2,3,4},DN348,DN348,DN348,DN348))</f>
        <v>0</v>
      </c>
      <c r="BL380" s="194">
        <f>SUMPRODUCT(CHOOSE({1,2,3,4},G250,G315,G445,G510),CHOOSE({1,2,3,4},DO348,DO348,DO348,DO348))</f>
        <v>0</v>
      </c>
      <c r="BM380" s="194">
        <f>SUMPRODUCT(CHOOSE({1,2,3,4},H250,H315,H445,H510),CHOOSE({1,2,3,4},DP348,DP348,DP348,DP348))</f>
        <v>0</v>
      </c>
      <c r="BN380" s="194">
        <f>SUMPRODUCT(CHOOSE({1,2,3,4},I250,I315,I445,I510),CHOOSE({1,2,3,4},DQ348,DQ348,DQ348,DQ348))</f>
        <v>0</v>
      </c>
      <c r="BO380" s="194">
        <f>SUMPRODUCT(CHOOSE({1,2,3,4},J250,J315,J445,J510),CHOOSE({1,2,3,4},DR348,DR348,DR348,DR348))</f>
        <v>0</v>
      </c>
      <c r="BP380" s="194">
        <f>SUMPRODUCT(CHOOSE({1,2,3,4},K250,K315,K445,K510),CHOOSE({1,2,3,4},DS348,DS348,DS348,DS348))</f>
        <v>0</v>
      </c>
      <c r="BQ380" s="194">
        <f>SUMPRODUCT(CHOOSE({1,2,3,4},L250,L315,L445,L510),CHOOSE({1,2,3,4},DT348,DT348,DT348,DT348))</f>
        <v>0</v>
      </c>
      <c r="BR380" s="194">
        <f>SUMPRODUCT(CHOOSE({1,2,3,4},M250,M315,M445,M510),CHOOSE({1,2,3,4},DU348,DU348,DU348,DU348))</f>
        <v>0</v>
      </c>
      <c r="BS380" s="194">
        <f>SUMPRODUCT(CHOOSE({1,2,3,4},N250,N315,N445,N510),CHOOSE({1,2,3,4},DV348,DV348,DV348,DV348))</f>
        <v>0</v>
      </c>
      <c r="BT380" s="194">
        <f>SUMPRODUCT(CHOOSE({1,2,3,4},O250,O315,O445,O510),CHOOSE({1,2,3,4},DW348,DW348,DW348,DW348))</f>
        <v>0</v>
      </c>
      <c r="BU380" s="194">
        <f>SUMPRODUCT(CHOOSE({1,2,3,4},P250,P315,P445,P510),CHOOSE({1,2,3,4},DX348,DX348,DX348,DX348))</f>
        <v>0</v>
      </c>
      <c r="BV380" s="194">
        <f>SUMPRODUCT(CHOOSE({1,2,3,4},Q250,Q315,Q445,Q510),CHOOSE({1,2,3,4},DY348,DY348,DY348,DY348))</f>
        <v>0</v>
      </c>
      <c r="BW380" s="194">
        <f>SUMPRODUCT(CHOOSE({1,2,3,4},R250,R315,R445,R510),CHOOSE({1,2,3,4},DZ348,DZ348,DZ348,DZ348))</f>
        <v>0</v>
      </c>
      <c r="BX380" s="194">
        <f>SUMPRODUCT(CHOOSE({1,2,3,4},S250,S315,S445,S510),CHOOSE({1,2,3,4},EA348,EA348,EA348,EA348))</f>
        <v>0</v>
      </c>
      <c r="BY380" s="194">
        <f>SUMPRODUCT(CHOOSE({1,2,3,4},T250,T315,T445,T510),CHOOSE({1,2,3,4},EB348,EB348,EB348,EB348))</f>
        <v>0</v>
      </c>
      <c r="BZ380" s="194">
        <f>SUMPRODUCT(CHOOSE({1,2,3,4},U250,U315,U445,U510),CHOOSE({1,2,3,4},EC348,EC348,EC348,EC348))</f>
        <v>0</v>
      </c>
      <c r="CA380" s="194">
        <f>SUMPRODUCT(CHOOSE({1,2,3,4},V250,V315,V445,V510),CHOOSE({1,2,3,4},ED348,ED348,ED348,ED348))</f>
        <v>0</v>
      </c>
      <c r="CB380" s="194">
        <f>SUMPRODUCT(CHOOSE({1,2,3,4},W250,W315,W445,W510),CHOOSE({1,2,3,4},EE348,EE348,EE348,EE348))</f>
        <v>0</v>
      </c>
      <c r="CC380" s="194">
        <f>SUMPRODUCT(CHOOSE({1,2,3,4},X250,X315,X445,X510),CHOOSE({1,2,3,4},EF348,EF348,EF348,EF348))</f>
        <v>0</v>
      </c>
      <c r="CD380" s="194">
        <f>SUMPRODUCT(CHOOSE({1,2,3,4},Y250,Y315,Y445,Y510),CHOOSE({1,2,3,4},EG348,EG348,EG348,EG348))</f>
        <v>0</v>
      </c>
      <c r="CE380" s="194">
        <f>SUMPRODUCT(CHOOSE({1,2,3,4},Z250,Z315,Z445,Z510),CHOOSE({1,2,3,4},EH348,EH348,EH348,EH348))</f>
        <v>0</v>
      </c>
      <c r="CF380" s="194">
        <f>SUMPRODUCT(CHOOSE({1,2,3,4},AA250,AA315,AA445,AA510),CHOOSE({1,2,3,4},EI348,EI348,EI348,EI348))</f>
        <v>0</v>
      </c>
      <c r="CG380" s="194">
        <f>SUMPRODUCT(CHOOSE({1,2,3,4},AB250,AB315,AB445,AB510),CHOOSE({1,2,3,4},EJ348,EJ348,EJ348,EJ348))</f>
        <v>0</v>
      </c>
    </row>
    <row r="381" spans="2:85" x14ac:dyDescent="0.3">
      <c r="B381" s="1">
        <v>15</v>
      </c>
      <c r="C381" s="1"/>
      <c r="D381" s="155"/>
      <c r="E381" s="155"/>
      <c r="F381" s="155"/>
      <c r="G381" s="155"/>
      <c r="H381" s="155"/>
      <c r="I381" s="155"/>
      <c r="J381" s="155"/>
      <c r="K381" s="155"/>
      <c r="L381" s="155"/>
      <c r="M381" s="155"/>
      <c r="N381" s="155"/>
      <c r="O381" s="155"/>
      <c r="P381" s="155"/>
      <c r="Q381" s="155"/>
      <c r="R381" s="155">
        <f t="shared" ref="R381:AB381" si="421">(VLOOKUP(Q91,CVAMort,$A$4,FALSE)-1)*Q155*BV349</f>
        <v>0</v>
      </c>
      <c r="S381" s="155">
        <f t="shared" si="421"/>
        <v>0</v>
      </c>
      <c r="T381" s="155">
        <f t="shared" si="421"/>
        <v>0</v>
      </c>
      <c r="U381" s="155">
        <f t="shared" si="421"/>
        <v>0</v>
      </c>
      <c r="V381" s="155">
        <f t="shared" si="421"/>
        <v>0</v>
      </c>
      <c r="W381" s="155">
        <f t="shared" si="421"/>
        <v>0</v>
      </c>
      <c r="X381" s="155">
        <f t="shared" si="421"/>
        <v>0</v>
      </c>
      <c r="Y381" s="155">
        <f t="shared" si="421"/>
        <v>0</v>
      </c>
      <c r="Z381" s="155">
        <f t="shared" si="421"/>
        <v>0</v>
      </c>
      <c r="AA381" s="155">
        <f t="shared" si="421"/>
        <v>0</v>
      </c>
      <c r="AB381" s="155">
        <f t="shared" si="421"/>
        <v>0</v>
      </c>
      <c r="AC381" s="155"/>
      <c r="AD381" s="155"/>
      <c r="AE381" s="155"/>
      <c r="AF381" s="155"/>
      <c r="AG381" s="170">
        <f t="shared" si="382"/>
        <v>0</v>
      </c>
      <c r="AH381" s="170">
        <f t="shared" si="383"/>
        <v>0</v>
      </c>
      <c r="AI381" s="170">
        <f t="shared" si="384"/>
        <v>0</v>
      </c>
      <c r="AJ381" s="170">
        <f t="shared" si="387"/>
        <v>0</v>
      </c>
      <c r="AK381" s="170">
        <f t="shared" si="388"/>
        <v>0</v>
      </c>
      <c r="AL381" s="170">
        <f t="shared" si="389"/>
        <v>0</v>
      </c>
      <c r="AM381" s="170">
        <f t="shared" si="390"/>
        <v>0</v>
      </c>
      <c r="AN381" s="170">
        <f t="shared" si="391"/>
        <v>0</v>
      </c>
      <c r="AO381" s="170">
        <f t="shared" si="392"/>
        <v>0</v>
      </c>
      <c r="AP381" s="170">
        <f t="shared" si="393"/>
        <v>0</v>
      </c>
      <c r="AQ381" s="170">
        <f t="shared" si="394"/>
        <v>0</v>
      </c>
      <c r="AR381" s="170">
        <f t="shared" si="395"/>
        <v>0</v>
      </c>
      <c r="AS381" s="170">
        <f t="shared" si="396"/>
        <v>0</v>
      </c>
      <c r="AT381" s="170">
        <f t="shared" si="397"/>
        <v>0</v>
      </c>
      <c r="AU381" s="170">
        <f t="shared" si="398"/>
        <v>0</v>
      </c>
      <c r="AV381" s="170">
        <f t="shared" si="399"/>
        <v>0</v>
      </c>
      <c r="AW381" s="170">
        <f t="shared" si="400"/>
        <v>0</v>
      </c>
      <c r="AX381" s="170">
        <f t="shared" si="401"/>
        <v>0</v>
      </c>
      <c r="AY381" s="170">
        <f t="shared" si="402"/>
        <v>0</v>
      </c>
      <c r="AZ381" s="170">
        <f t="shared" si="403"/>
        <v>0</v>
      </c>
      <c r="BA381" s="170">
        <f t="shared" si="404"/>
        <v>0</v>
      </c>
      <c r="BB381" s="170">
        <f t="shared" si="405"/>
        <v>0</v>
      </c>
      <c r="BC381" s="170">
        <f t="shared" si="406"/>
        <v>0</v>
      </c>
      <c r="BD381" s="170">
        <f t="shared" si="407"/>
        <v>0</v>
      </c>
      <c r="BE381" s="170">
        <f t="shared" si="408"/>
        <v>0</v>
      </c>
      <c r="BF381" s="67"/>
      <c r="BG381" s="67"/>
      <c r="BH381" s="52"/>
      <c r="BI381" s="194">
        <f>SUMPRODUCT(CHOOSE({1,2,3,4},D251,D316,D446,D511),CHOOSE({1,2,3,4},DL349,DL349,DL349,DL349))</f>
        <v>0</v>
      </c>
      <c r="BJ381" s="194">
        <f>SUMPRODUCT(CHOOSE({1,2,3,4},E251,E316,E446,E511),CHOOSE({1,2,3,4},DM349,DM349,DM349,DM349))</f>
        <v>0</v>
      </c>
      <c r="BK381" s="194">
        <f>SUMPRODUCT(CHOOSE({1,2,3,4},F251,F316,F446,F511),CHOOSE({1,2,3,4},DN349,DN349,DN349,DN349))</f>
        <v>0</v>
      </c>
      <c r="BL381" s="194">
        <f>SUMPRODUCT(CHOOSE({1,2,3,4},G251,G316,G446,G511),CHOOSE({1,2,3,4},DO349,DO349,DO349,DO349))</f>
        <v>0</v>
      </c>
      <c r="BM381" s="194">
        <f>SUMPRODUCT(CHOOSE({1,2,3,4},H251,H316,H446,H511),CHOOSE({1,2,3,4},DP349,DP349,DP349,DP349))</f>
        <v>0</v>
      </c>
      <c r="BN381" s="194">
        <f>SUMPRODUCT(CHOOSE({1,2,3,4},I251,I316,I446,I511),CHOOSE({1,2,3,4},DQ349,DQ349,DQ349,DQ349))</f>
        <v>0</v>
      </c>
      <c r="BO381" s="194">
        <f>SUMPRODUCT(CHOOSE({1,2,3,4},J251,J316,J446,J511),CHOOSE({1,2,3,4},DR349,DR349,DR349,DR349))</f>
        <v>0</v>
      </c>
      <c r="BP381" s="194">
        <f>SUMPRODUCT(CHOOSE({1,2,3,4},K251,K316,K446,K511),CHOOSE({1,2,3,4},DS349,DS349,DS349,DS349))</f>
        <v>0</v>
      </c>
      <c r="BQ381" s="194">
        <f>SUMPRODUCT(CHOOSE({1,2,3,4},L251,L316,L446,L511),CHOOSE({1,2,3,4},DT349,DT349,DT349,DT349))</f>
        <v>0</v>
      </c>
      <c r="BR381" s="194">
        <f>SUMPRODUCT(CHOOSE({1,2,3,4},M251,M316,M446,M511),CHOOSE({1,2,3,4},DU349,DU349,DU349,DU349))</f>
        <v>0</v>
      </c>
      <c r="BS381" s="194">
        <f>SUMPRODUCT(CHOOSE({1,2,3,4},N251,N316,N446,N511),CHOOSE({1,2,3,4},DV349,DV349,DV349,DV349))</f>
        <v>0</v>
      </c>
      <c r="BT381" s="194">
        <f>SUMPRODUCT(CHOOSE({1,2,3,4},O251,O316,O446,O511),CHOOSE({1,2,3,4},DW349,DW349,DW349,DW349))</f>
        <v>0</v>
      </c>
      <c r="BU381" s="194">
        <f>SUMPRODUCT(CHOOSE({1,2,3,4},P251,P316,P446,P511),CHOOSE({1,2,3,4},DX349,DX349,DX349,DX349))</f>
        <v>0</v>
      </c>
      <c r="BV381" s="194">
        <f>SUMPRODUCT(CHOOSE({1,2,3,4},Q251,Q316,Q446,Q511),CHOOSE({1,2,3,4},DY349,DY349,DY349,DY349))</f>
        <v>0</v>
      </c>
      <c r="BW381" s="194">
        <f>SUMPRODUCT(CHOOSE({1,2,3,4},R251,R316,R446,R511),CHOOSE({1,2,3,4},DZ349,DZ349,DZ349,DZ349))</f>
        <v>0</v>
      </c>
      <c r="BX381" s="194">
        <f>SUMPRODUCT(CHOOSE({1,2,3,4},S251,S316,S446,S511),CHOOSE({1,2,3,4},EA349,EA349,EA349,EA349))</f>
        <v>0</v>
      </c>
      <c r="BY381" s="194">
        <f>SUMPRODUCT(CHOOSE({1,2,3,4},T251,T316,T446,T511),CHOOSE({1,2,3,4},EB349,EB349,EB349,EB349))</f>
        <v>0</v>
      </c>
      <c r="BZ381" s="194">
        <f>SUMPRODUCT(CHOOSE({1,2,3,4},U251,U316,U446,U511),CHOOSE({1,2,3,4},EC349,EC349,EC349,EC349))</f>
        <v>0</v>
      </c>
      <c r="CA381" s="194">
        <f>SUMPRODUCT(CHOOSE({1,2,3,4},V251,V316,V446,V511),CHOOSE({1,2,3,4},ED349,ED349,ED349,ED349))</f>
        <v>0</v>
      </c>
      <c r="CB381" s="194">
        <f>SUMPRODUCT(CHOOSE({1,2,3,4},W251,W316,W446,W511),CHOOSE({1,2,3,4},EE349,EE349,EE349,EE349))</f>
        <v>0</v>
      </c>
      <c r="CC381" s="194">
        <f>SUMPRODUCT(CHOOSE({1,2,3,4},X251,X316,X446,X511),CHOOSE({1,2,3,4},EF349,EF349,EF349,EF349))</f>
        <v>0</v>
      </c>
      <c r="CD381" s="194">
        <f>SUMPRODUCT(CHOOSE({1,2,3,4},Y251,Y316,Y446,Y511),CHOOSE({1,2,3,4},EG349,EG349,EG349,EG349))</f>
        <v>0</v>
      </c>
      <c r="CE381" s="194">
        <f>SUMPRODUCT(CHOOSE({1,2,3,4},Z251,Z316,Z446,Z511),CHOOSE({1,2,3,4},EH349,EH349,EH349,EH349))</f>
        <v>0</v>
      </c>
      <c r="CF381" s="194">
        <f>SUMPRODUCT(CHOOSE({1,2,3,4},AA251,AA316,AA446,AA511),CHOOSE({1,2,3,4},EI349,EI349,EI349,EI349))</f>
        <v>0</v>
      </c>
      <c r="CG381" s="194">
        <f>SUMPRODUCT(CHOOSE({1,2,3,4},AB251,AB316,AB446,AB511),CHOOSE({1,2,3,4},EJ349,EJ349,EJ349,EJ349))</f>
        <v>0</v>
      </c>
    </row>
    <row r="382" spans="2:85" x14ac:dyDescent="0.3">
      <c r="B382" s="1">
        <v>16</v>
      </c>
      <c r="C382" s="1"/>
      <c r="D382" s="155"/>
      <c r="E382" s="155"/>
      <c r="F382" s="155"/>
      <c r="G382" s="155"/>
      <c r="H382" s="155"/>
      <c r="I382" s="155"/>
      <c r="J382" s="155"/>
      <c r="K382" s="155"/>
      <c r="L382" s="155"/>
      <c r="M382" s="155"/>
      <c r="N382" s="155"/>
      <c r="O382" s="155"/>
      <c r="P382" s="155"/>
      <c r="Q382" s="155"/>
      <c r="R382" s="155"/>
      <c r="S382" s="155">
        <f t="shared" ref="S382:AB382" si="422">(VLOOKUP(R92,CVAMort,$A$4,FALSE)-1)*R156*BW350</f>
        <v>0</v>
      </c>
      <c r="T382" s="155">
        <f t="shared" si="422"/>
        <v>0</v>
      </c>
      <c r="U382" s="155">
        <f t="shared" si="422"/>
        <v>0</v>
      </c>
      <c r="V382" s="155">
        <f t="shared" si="422"/>
        <v>0</v>
      </c>
      <c r="W382" s="155">
        <f t="shared" si="422"/>
        <v>0</v>
      </c>
      <c r="X382" s="155">
        <f t="shared" si="422"/>
        <v>0</v>
      </c>
      <c r="Y382" s="155">
        <f t="shared" si="422"/>
        <v>0</v>
      </c>
      <c r="Z382" s="155">
        <f t="shared" si="422"/>
        <v>0</v>
      </c>
      <c r="AA382" s="155">
        <f t="shared" si="422"/>
        <v>0</v>
      </c>
      <c r="AB382" s="155">
        <f t="shared" si="422"/>
        <v>0</v>
      </c>
      <c r="AC382" s="155"/>
      <c r="AD382" s="155"/>
      <c r="AE382" s="155"/>
      <c r="AF382" s="155"/>
      <c r="AG382" s="170">
        <f t="shared" si="382"/>
        <v>0</v>
      </c>
      <c r="AH382" s="170">
        <f t="shared" si="383"/>
        <v>0</v>
      </c>
      <c r="AI382" s="170">
        <f t="shared" si="384"/>
        <v>0</v>
      </c>
      <c r="AJ382" s="170">
        <f t="shared" si="387"/>
        <v>0</v>
      </c>
      <c r="AK382" s="170">
        <f t="shared" si="388"/>
        <v>0</v>
      </c>
      <c r="AL382" s="170">
        <f t="shared" si="389"/>
        <v>0</v>
      </c>
      <c r="AM382" s="170">
        <f t="shared" si="390"/>
        <v>0</v>
      </c>
      <c r="AN382" s="170">
        <f t="shared" si="391"/>
        <v>0</v>
      </c>
      <c r="AO382" s="170">
        <f t="shared" si="392"/>
        <v>0</v>
      </c>
      <c r="AP382" s="170">
        <f t="shared" si="393"/>
        <v>0</v>
      </c>
      <c r="AQ382" s="170">
        <f t="shared" si="394"/>
        <v>0</v>
      </c>
      <c r="AR382" s="170">
        <f t="shared" si="395"/>
        <v>0</v>
      </c>
      <c r="AS382" s="170">
        <f t="shared" si="396"/>
        <v>0</v>
      </c>
      <c r="AT382" s="170">
        <f t="shared" si="397"/>
        <v>0</v>
      </c>
      <c r="AU382" s="170">
        <f t="shared" si="398"/>
        <v>0</v>
      </c>
      <c r="AV382" s="170">
        <f t="shared" si="399"/>
        <v>0</v>
      </c>
      <c r="AW382" s="170">
        <f t="shared" si="400"/>
        <v>0</v>
      </c>
      <c r="AX382" s="170">
        <f t="shared" si="401"/>
        <v>0</v>
      </c>
      <c r="AY382" s="170">
        <f t="shared" si="402"/>
        <v>0</v>
      </c>
      <c r="AZ382" s="170">
        <f t="shared" si="403"/>
        <v>0</v>
      </c>
      <c r="BA382" s="170">
        <f t="shared" si="404"/>
        <v>0</v>
      </c>
      <c r="BB382" s="170">
        <f t="shared" si="405"/>
        <v>0</v>
      </c>
      <c r="BC382" s="170">
        <f t="shared" si="406"/>
        <v>0</v>
      </c>
      <c r="BD382" s="170">
        <f t="shared" si="407"/>
        <v>0</v>
      </c>
      <c r="BE382" s="170">
        <f t="shared" si="408"/>
        <v>0</v>
      </c>
      <c r="BF382" s="67"/>
      <c r="BG382" s="67"/>
      <c r="BH382" s="52"/>
      <c r="BI382" s="194">
        <f>SUMPRODUCT(CHOOSE({1,2,3,4},D252,D317,D447,D512),CHOOSE({1,2,3,4},DL350,DL350,DL350,DL350))</f>
        <v>0</v>
      </c>
      <c r="BJ382" s="194">
        <f>SUMPRODUCT(CHOOSE({1,2,3,4},E252,E317,E447,E512),CHOOSE({1,2,3,4},DM350,DM350,DM350,DM350))</f>
        <v>0</v>
      </c>
      <c r="BK382" s="194">
        <f>SUMPRODUCT(CHOOSE({1,2,3,4},F252,F317,F447,F512),CHOOSE({1,2,3,4},DN350,DN350,DN350,DN350))</f>
        <v>0</v>
      </c>
      <c r="BL382" s="194">
        <f>SUMPRODUCT(CHOOSE({1,2,3,4},G252,G317,G447,G512),CHOOSE({1,2,3,4},DO350,DO350,DO350,DO350))</f>
        <v>0</v>
      </c>
      <c r="BM382" s="194">
        <f>SUMPRODUCT(CHOOSE({1,2,3,4},H252,H317,H447,H512),CHOOSE({1,2,3,4},DP350,DP350,DP350,DP350))</f>
        <v>0</v>
      </c>
      <c r="BN382" s="194">
        <f>SUMPRODUCT(CHOOSE({1,2,3,4},I252,I317,I447,I512),CHOOSE({1,2,3,4},DQ350,DQ350,DQ350,DQ350))</f>
        <v>0</v>
      </c>
      <c r="BO382" s="194">
        <f>SUMPRODUCT(CHOOSE({1,2,3,4},J252,J317,J447,J512),CHOOSE({1,2,3,4},DR350,DR350,DR350,DR350))</f>
        <v>0</v>
      </c>
      <c r="BP382" s="194">
        <f>SUMPRODUCT(CHOOSE({1,2,3,4},K252,K317,K447,K512),CHOOSE({1,2,3,4},DS350,DS350,DS350,DS350))</f>
        <v>0</v>
      </c>
      <c r="BQ382" s="194">
        <f>SUMPRODUCT(CHOOSE({1,2,3,4},L252,L317,L447,L512),CHOOSE({1,2,3,4},DT350,DT350,DT350,DT350))</f>
        <v>0</v>
      </c>
      <c r="BR382" s="194">
        <f>SUMPRODUCT(CHOOSE({1,2,3,4},M252,M317,M447,M512),CHOOSE({1,2,3,4},DU350,DU350,DU350,DU350))</f>
        <v>0</v>
      </c>
      <c r="BS382" s="194">
        <f>SUMPRODUCT(CHOOSE({1,2,3,4},N252,N317,N447,N512),CHOOSE({1,2,3,4},DV350,DV350,DV350,DV350))</f>
        <v>0</v>
      </c>
      <c r="BT382" s="194">
        <f>SUMPRODUCT(CHOOSE({1,2,3,4},O252,O317,O447,O512),CHOOSE({1,2,3,4},DW350,DW350,DW350,DW350))</f>
        <v>0</v>
      </c>
      <c r="BU382" s="194">
        <f>SUMPRODUCT(CHOOSE({1,2,3,4},P252,P317,P447,P512),CHOOSE({1,2,3,4},DX350,DX350,DX350,DX350))</f>
        <v>0</v>
      </c>
      <c r="BV382" s="194">
        <f>SUMPRODUCT(CHOOSE({1,2,3,4},Q252,Q317,Q447,Q512),CHOOSE({1,2,3,4},DY350,DY350,DY350,DY350))</f>
        <v>0</v>
      </c>
      <c r="BW382" s="194">
        <f>SUMPRODUCT(CHOOSE({1,2,3,4},R252,R317,R447,R512),CHOOSE({1,2,3,4},DZ350,DZ350,DZ350,DZ350))</f>
        <v>0</v>
      </c>
      <c r="BX382" s="194">
        <f>SUMPRODUCT(CHOOSE({1,2,3,4},S252,S317,S447,S512),CHOOSE({1,2,3,4},EA350,EA350,EA350,EA350))</f>
        <v>0</v>
      </c>
      <c r="BY382" s="194">
        <f>SUMPRODUCT(CHOOSE({1,2,3,4},T252,T317,T447,T512),CHOOSE({1,2,3,4},EB350,EB350,EB350,EB350))</f>
        <v>0</v>
      </c>
      <c r="BZ382" s="194">
        <f>SUMPRODUCT(CHOOSE({1,2,3,4},U252,U317,U447,U512),CHOOSE({1,2,3,4},EC350,EC350,EC350,EC350))</f>
        <v>0</v>
      </c>
      <c r="CA382" s="194">
        <f>SUMPRODUCT(CHOOSE({1,2,3,4},V252,V317,V447,V512),CHOOSE({1,2,3,4},ED350,ED350,ED350,ED350))</f>
        <v>0</v>
      </c>
      <c r="CB382" s="194">
        <f>SUMPRODUCT(CHOOSE({1,2,3,4},W252,W317,W447,W512),CHOOSE({1,2,3,4},EE350,EE350,EE350,EE350))</f>
        <v>0</v>
      </c>
      <c r="CC382" s="194">
        <f>SUMPRODUCT(CHOOSE({1,2,3,4},X252,X317,X447,X512),CHOOSE({1,2,3,4},EF350,EF350,EF350,EF350))</f>
        <v>0</v>
      </c>
      <c r="CD382" s="194">
        <f>SUMPRODUCT(CHOOSE({1,2,3,4},Y252,Y317,Y447,Y512),CHOOSE({1,2,3,4},EG350,EG350,EG350,EG350))</f>
        <v>0</v>
      </c>
      <c r="CE382" s="194">
        <f>SUMPRODUCT(CHOOSE({1,2,3,4},Z252,Z317,Z447,Z512),CHOOSE({1,2,3,4},EH350,EH350,EH350,EH350))</f>
        <v>0</v>
      </c>
      <c r="CF382" s="194">
        <f>SUMPRODUCT(CHOOSE({1,2,3,4},AA252,AA317,AA447,AA512),CHOOSE({1,2,3,4},EI350,EI350,EI350,EI350))</f>
        <v>0</v>
      </c>
      <c r="CG382" s="194">
        <f>SUMPRODUCT(CHOOSE({1,2,3,4},AB252,AB317,AB447,AB512),CHOOSE({1,2,3,4},EJ350,EJ350,EJ350,EJ350))</f>
        <v>0</v>
      </c>
    </row>
    <row r="383" spans="2:85" x14ac:dyDescent="0.3">
      <c r="B383" s="1">
        <v>17</v>
      </c>
      <c r="C383" s="1"/>
      <c r="D383" s="155"/>
      <c r="E383" s="155"/>
      <c r="F383" s="155"/>
      <c r="G383" s="155"/>
      <c r="H383" s="155"/>
      <c r="I383" s="155"/>
      <c r="J383" s="155"/>
      <c r="K383" s="155"/>
      <c r="L383" s="155"/>
      <c r="M383" s="155"/>
      <c r="N383" s="155"/>
      <c r="O383" s="155"/>
      <c r="P383" s="155"/>
      <c r="Q383" s="155"/>
      <c r="R383" s="155"/>
      <c r="S383" s="155"/>
      <c r="T383" s="155">
        <f t="shared" ref="T383:AB383" si="423">(VLOOKUP(S93,CVAMort,$A$4,FALSE)-1)*S157*BX351</f>
        <v>0</v>
      </c>
      <c r="U383" s="155">
        <f t="shared" si="423"/>
        <v>0</v>
      </c>
      <c r="V383" s="155">
        <f t="shared" si="423"/>
        <v>0</v>
      </c>
      <c r="W383" s="155">
        <f t="shared" si="423"/>
        <v>0</v>
      </c>
      <c r="X383" s="155">
        <f t="shared" si="423"/>
        <v>0</v>
      </c>
      <c r="Y383" s="155">
        <f t="shared" si="423"/>
        <v>0</v>
      </c>
      <c r="Z383" s="155">
        <f t="shared" si="423"/>
        <v>0</v>
      </c>
      <c r="AA383" s="155">
        <f t="shared" si="423"/>
        <v>0</v>
      </c>
      <c r="AB383" s="155">
        <f t="shared" si="423"/>
        <v>0</v>
      </c>
      <c r="AC383" s="155"/>
      <c r="AD383" s="155"/>
      <c r="AE383" s="155"/>
      <c r="AF383" s="155"/>
      <c r="AG383" s="170">
        <f t="shared" si="382"/>
        <v>0</v>
      </c>
      <c r="AH383" s="170">
        <f t="shared" si="383"/>
        <v>0</v>
      </c>
      <c r="AI383" s="170">
        <f t="shared" si="384"/>
        <v>0</v>
      </c>
      <c r="AJ383" s="170">
        <f t="shared" si="387"/>
        <v>0</v>
      </c>
      <c r="AK383" s="170">
        <f t="shared" si="388"/>
        <v>0</v>
      </c>
      <c r="AL383" s="170">
        <f t="shared" si="389"/>
        <v>0</v>
      </c>
      <c r="AM383" s="170">
        <f t="shared" si="390"/>
        <v>0</v>
      </c>
      <c r="AN383" s="170">
        <f t="shared" si="391"/>
        <v>0</v>
      </c>
      <c r="AO383" s="170">
        <f t="shared" si="392"/>
        <v>0</v>
      </c>
      <c r="AP383" s="170">
        <f t="shared" si="393"/>
        <v>0</v>
      </c>
      <c r="AQ383" s="170">
        <f t="shared" si="394"/>
        <v>0</v>
      </c>
      <c r="AR383" s="170">
        <f t="shared" si="395"/>
        <v>0</v>
      </c>
      <c r="AS383" s="170">
        <f t="shared" si="396"/>
        <v>0</v>
      </c>
      <c r="AT383" s="170">
        <f t="shared" si="397"/>
        <v>0</v>
      </c>
      <c r="AU383" s="170">
        <f t="shared" si="398"/>
        <v>0</v>
      </c>
      <c r="AV383" s="170">
        <f t="shared" si="399"/>
        <v>0</v>
      </c>
      <c r="AW383" s="170">
        <f t="shared" si="400"/>
        <v>0</v>
      </c>
      <c r="AX383" s="170">
        <f t="shared" si="401"/>
        <v>0</v>
      </c>
      <c r="AY383" s="170">
        <f t="shared" si="402"/>
        <v>0</v>
      </c>
      <c r="AZ383" s="170">
        <f t="shared" si="403"/>
        <v>0</v>
      </c>
      <c r="BA383" s="170">
        <f t="shared" si="404"/>
        <v>0</v>
      </c>
      <c r="BB383" s="170">
        <f t="shared" si="405"/>
        <v>0</v>
      </c>
      <c r="BC383" s="170">
        <f t="shared" si="406"/>
        <v>0</v>
      </c>
      <c r="BD383" s="170">
        <f t="shared" si="407"/>
        <v>0</v>
      </c>
      <c r="BE383" s="170">
        <f t="shared" si="408"/>
        <v>0</v>
      </c>
      <c r="BF383" s="67"/>
      <c r="BG383" s="67"/>
      <c r="BH383" s="52"/>
      <c r="BI383" s="194">
        <f>SUMPRODUCT(CHOOSE({1,2,3,4},D253,D318,D448,D513),CHOOSE({1,2,3,4},DL351,DL351,DL351,DL351))</f>
        <v>0</v>
      </c>
      <c r="BJ383" s="194">
        <f>SUMPRODUCT(CHOOSE({1,2,3,4},E253,E318,E448,E513),CHOOSE({1,2,3,4},DM351,DM351,DM351,DM351))</f>
        <v>0</v>
      </c>
      <c r="BK383" s="194">
        <f>SUMPRODUCT(CHOOSE({1,2,3,4},F253,F318,F448,F513),CHOOSE({1,2,3,4},DN351,DN351,DN351,DN351))</f>
        <v>0</v>
      </c>
      <c r="BL383" s="194">
        <f>SUMPRODUCT(CHOOSE({1,2,3,4},G253,G318,G448,G513),CHOOSE({1,2,3,4},DO351,DO351,DO351,DO351))</f>
        <v>0</v>
      </c>
      <c r="BM383" s="194">
        <f>SUMPRODUCT(CHOOSE({1,2,3,4},H253,H318,H448,H513),CHOOSE({1,2,3,4},DP351,DP351,DP351,DP351))</f>
        <v>0</v>
      </c>
      <c r="BN383" s="194">
        <f>SUMPRODUCT(CHOOSE({1,2,3,4},I253,I318,I448,I513),CHOOSE({1,2,3,4},DQ351,DQ351,DQ351,DQ351))</f>
        <v>0</v>
      </c>
      <c r="BO383" s="194">
        <f>SUMPRODUCT(CHOOSE({1,2,3,4},J253,J318,J448,J513),CHOOSE({1,2,3,4},DR351,DR351,DR351,DR351))</f>
        <v>0</v>
      </c>
      <c r="BP383" s="194">
        <f>SUMPRODUCT(CHOOSE({1,2,3,4},K253,K318,K448,K513),CHOOSE({1,2,3,4},DS351,DS351,DS351,DS351))</f>
        <v>0</v>
      </c>
      <c r="BQ383" s="194">
        <f>SUMPRODUCT(CHOOSE({1,2,3,4},L253,L318,L448,L513),CHOOSE({1,2,3,4},DT351,DT351,DT351,DT351))</f>
        <v>0</v>
      </c>
      <c r="BR383" s="194">
        <f>SUMPRODUCT(CHOOSE({1,2,3,4},M253,M318,M448,M513),CHOOSE({1,2,3,4},DU351,DU351,DU351,DU351))</f>
        <v>0</v>
      </c>
      <c r="BS383" s="194">
        <f>SUMPRODUCT(CHOOSE({1,2,3,4},N253,N318,N448,N513),CHOOSE({1,2,3,4},DV351,DV351,DV351,DV351))</f>
        <v>0</v>
      </c>
      <c r="BT383" s="194">
        <f>SUMPRODUCT(CHOOSE({1,2,3,4},O253,O318,O448,O513),CHOOSE({1,2,3,4},DW351,DW351,DW351,DW351))</f>
        <v>0</v>
      </c>
      <c r="BU383" s="194">
        <f>SUMPRODUCT(CHOOSE({1,2,3,4},P253,P318,P448,P513),CHOOSE({1,2,3,4},DX351,DX351,DX351,DX351))</f>
        <v>0</v>
      </c>
      <c r="BV383" s="194">
        <f>SUMPRODUCT(CHOOSE({1,2,3,4},Q253,Q318,Q448,Q513),CHOOSE({1,2,3,4},DY351,DY351,DY351,DY351))</f>
        <v>0</v>
      </c>
      <c r="BW383" s="194">
        <f>SUMPRODUCT(CHOOSE({1,2,3,4},R253,R318,R448,R513),CHOOSE({1,2,3,4},DZ351,DZ351,DZ351,DZ351))</f>
        <v>0</v>
      </c>
      <c r="BX383" s="194">
        <f>SUMPRODUCT(CHOOSE({1,2,3,4},S253,S318,S448,S513),CHOOSE({1,2,3,4},EA351,EA351,EA351,EA351))</f>
        <v>0</v>
      </c>
      <c r="BY383" s="194">
        <f>SUMPRODUCT(CHOOSE({1,2,3,4},T253,T318,T448,T513),CHOOSE({1,2,3,4},EB351,EB351,EB351,EB351))</f>
        <v>0</v>
      </c>
      <c r="BZ383" s="194">
        <f>SUMPRODUCT(CHOOSE({1,2,3,4},U253,U318,U448,U513),CHOOSE({1,2,3,4},EC351,EC351,EC351,EC351))</f>
        <v>0</v>
      </c>
      <c r="CA383" s="194">
        <f>SUMPRODUCT(CHOOSE({1,2,3,4},V253,V318,V448,V513),CHOOSE({1,2,3,4},ED351,ED351,ED351,ED351))</f>
        <v>0</v>
      </c>
      <c r="CB383" s="194">
        <f>SUMPRODUCT(CHOOSE({1,2,3,4},W253,W318,W448,W513),CHOOSE({1,2,3,4},EE351,EE351,EE351,EE351))</f>
        <v>0</v>
      </c>
      <c r="CC383" s="194">
        <f>SUMPRODUCT(CHOOSE({1,2,3,4},X253,X318,X448,X513),CHOOSE({1,2,3,4},EF351,EF351,EF351,EF351))</f>
        <v>0</v>
      </c>
      <c r="CD383" s="194">
        <f>SUMPRODUCT(CHOOSE({1,2,3,4},Y253,Y318,Y448,Y513),CHOOSE({1,2,3,4},EG351,EG351,EG351,EG351))</f>
        <v>0</v>
      </c>
      <c r="CE383" s="194">
        <f>SUMPRODUCT(CHOOSE({1,2,3,4},Z253,Z318,Z448,Z513),CHOOSE({1,2,3,4},EH351,EH351,EH351,EH351))</f>
        <v>0</v>
      </c>
      <c r="CF383" s="194">
        <f>SUMPRODUCT(CHOOSE({1,2,3,4},AA253,AA318,AA448,AA513),CHOOSE({1,2,3,4},EI351,EI351,EI351,EI351))</f>
        <v>0</v>
      </c>
      <c r="CG383" s="194">
        <f>SUMPRODUCT(CHOOSE({1,2,3,4},AB253,AB318,AB448,AB513),CHOOSE({1,2,3,4},EJ351,EJ351,EJ351,EJ351))</f>
        <v>0</v>
      </c>
    </row>
    <row r="384" spans="2:85" x14ac:dyDescent="0.3">
      <c r="B384" s="1">
        <v>18</v>
      </c>
      <c r="C384" s="1"/>
      <c r="D384" s="155"/>
      <c r="E384" s="155"/>
      <c r="F384" s="155"/>
      <c r="G384" s="155"/>
      <c r="H384" s="155"/>
      <c r="I384" s="155"/>
      <c r="J384" s="155"/>
      <c r="K384" s="155"/>
      <c r="L384" s="155"/>
      <c r="M384" s="155"/>
      <c r="N384" s="155"/>
      <c r="O384" s="155"/>
      <c r="P384" s="155"/>
      <c r="Q384" s="155"/>
      <c r="R384" s="155"/>
      <c r="S384" s="155"/>
      <c r="T384" s="155"/>
      <c r="U384" s="155">
        <f t="shared" ref="U384:AB384" si="424">(VLOOKUP(T94,CVAMort,$A$4,FALSE)-1)*T158*BY352</f>
        <v>0</v>
      </c>
      <c r="V384" s="155">
        <f t="shared" si="424"/>
        <v>0</v>
      </c>
      <c r="W384" s="155">
        <f t="shared" si="424"/>
        <v>0</v>
      </c>
      <c r="X384" s="155">
        <f t="shared" si="424"/>
        <v>0</v>
      </c>
      <c r="Y384" s="155">
        <f t="shared" si="424"/>
        <v>0</v>
      </c>
      <c r="Z384" s="155">
        <f t="shared" si="424"/>
        <v>0</v>
      </c>
      <c r="AA384" s="155">
        <f t="shared" si="424"/>
        <v>0</v>
      </c>
      <c r="AB384" s="155">
        <f t="shared" si="424"/>
        <v>0</v>
      </c>
      <c r="AC384" s="155"/>
      <c r="AD384" s="155"/>
      <c r="AE384" s="155"/>
      <c r="AF384" s="155"/>
      <c r="AG384" s="170">
        <f t="shared" si="382"/>
        <v>0</v>
      </c>
      <c r="AH384" s="170">
        <f t="shared" si="383"/>
        <v>0</v>
      </c>
      <c r="AI384" s="170">
        <f t="shared" si="384"/>
        <v>0</v>
      </c>
      <c r="AJ384" s="170">
        <f t="shared" si="387"/>
        <v>0</v>
      </c>
      <c r="AK384" s="170">
        <f t="shared" si="388"/>
        <v>0</v>
      </c>
      <c r="AL384" s="170">
        <f t="shared" si="389"/>
        <v>0</v>
      </c>
      <c r="AM384" s="170">
        <f t="shared" si="390"/>
        <v>0</v>
      </c>
      <c r="AN384" s="170">
        <f t="shared" si="391"/>
        <v>0</v>
      </c>
      <c r="AO384" s="170">
        <f t="shared" si="392"/>
        <v>0</v>
      </c>
      <c r="AP384" s="170">
        <f t="shared" si="393"/>
        <v>0</v>
      </c>
      <c r="AQ384" s="170">
        <f t="shared" si="394"/>
        <v>0</v>
      </c>
      <c r="AR384" s="170">
        <f t="shared" si="395"/>
        <v>0</v>
      </c>
      <c r="AS384" s="170">
        <f t="shared" si="396"/>
        <v>0</v>
      </c>
      <c r="AT384" s="170">
        <f t="shared" si="397"/>
        <v>0</v>
      </c>
      <c r="AU384" s="170">
        <f t="shared" si="398"/>
        <v>0</v>
      </c>
      <c r="AV384" s="170">
        <f t="shared" si="399"/>
        <v>0</v>
      </c>
      <c r="AW384" s="170">
        <f t="shared" si="400"/>
        <v>0</v>
      </c>
      <c r="AX384" s="170">
        <f t="shared" si="401"/>
        <v>0</v>
      </c>
      <c r="AY384" s="170">
        <f t="shared" si="402"/>
        <v>0</v>
      </c>
      <c r="AZ384" s="170">
        <f t="shared" si="403"/>
        <v>0</v>
      </c>
      <c r="BA384" s="170">
        <f t="shared" si="404"/>
        <v>0</v>
      </c>
      <c r="BB384" s="170">
        <f t="shared" si="405"/>
        <v>0</v>
      </c>
      <c r="BC384" s="170">
        <f t="shared" si="406"/>
        <v>0</v>
      </c>
      <c r="BD384" s="170">
        <f t="shared" si="407"/>
        <v>0</v>
      </c>
      <c r="BE384" s="170">
        <f t="shared" si="408"/>
        <v>0</v>
      </c>
      <c r="BF384" s="67"/>
      <c r="BG384" s="67"/>
      <c r="BH384" s="52"/>
      <c r="BI384" s="194">
        <f>SUMPRODUCT(CHOOSE({1,2,3,4},D254,D319,D449,D514),CHOOSE({1,2,3,4},DL352,DL352,DL352,DL352))</f>
        <v>0</v>
      </c>
      <c r="BJ384" s="194">
        <f>SUMPRODUCT(CHOOSE({1,2,3,4},E254,E319,E449,E514),CHOOSE({1,2,3,4},DM352,DM352,DM352,DM352))</f>
        <v>0</v>
      </c>
      <c r="BK384" s="194">
        <f>SUMPRODUCT(CHOOSE({1,2,3,4},F254,F319,F449,F514),CHOOSE({1,2,3,4},DN352,DN352,DN352,DN352))</f>
        <v>0</v>
      </c>
      <c r="BL384" s="194">
        <f>SUMPRODUCT(CHOOSE({1,2,3,4},G254,G319,G449,G514),CHOOSE({1,2,3,4},DO352,DO352,DO352,DO352))</f>
        <v>0</v>
      </c>
      <c r="BM384" s="194">
        <f>SUMPRODUCT(CHOOSE({1,2,3,4},H254,H319,H449,H514),CHOOSE({1,2,3,4},DP352,DP352,DP352,DP352))</f>
        <v>0</v>
      </c>
      <c r="BN384" s="194">
        <f>SUMPRODUCT(CHOOSE({1,2,3,4},I254,I319,I449,I514),CHOOSE({1,2,3,4},DQ352,DQ352,DQ352,DQ352))</f>
        <v>0</v>
      </c>
      <c r="BO384" s="194">
        <f>SUMPRODUCT(CHOOSE({1,2,3,4},J254,J319,J449,J514),CHOOSE({1,2,3,4},DR352,DR352,DR352,DR352))</f>
        <v>0</v>
      </c>
      <c r="BP384" s="194">
        <f>SUMPRODUCT(CHOOSE({1,2,3,4},K254,K319,K449,K514),CHOOSE({1,2,3,4},DS352,DS352,DS352,DS352))</f>
        <v>0</v>
      </c>
      <c r="BQ384" s="194">
        <f>SUMPRODUCT(CHOOSE({1,2,3,4},L254,L319,L449,L514),CHOOSE({1,2,3,4},DT352,DT352,DT352,DT352))</f>
        <v>0</v>
      </c>
      <c r="BR384" s="194">
        <f>SUMPRODUCT(CHOOSE({1,2,3,4},M254,M319,M449,M514),CHOOSE({1,2,3,4},DU352,DU352,DU352,DU352))</f>
        <v>0</v>
      </c>
      <c r="BS384" s="194">
        <f>SUMPRODUCT(CHOOSE({1,2,3,4},N254,N319,N449,N514),CHOOSE({1,2,3,4},DV352,DV352,DV352,DV352))</f>
        <v>0</v>
      </c>
      <c r="BT384" s="194">
        <f>SUMPRODUCT(CHOOSE({1,2,3,4},O254,O319,O449,O514),CHOOSE({1,2,3,4},DW352,DW352,DW352,DW352))</f>
        <v>0</v>
      </c>
      <c r="BU384" s="194">
        <f>SUMPRODUCT(CHOOSE({1,2,3,4},P254,P319,P449,P514),CHOOSE({1,2,3,4},DX352,DX352,DX352,DX352))</f>
        <v>0</v>
      </c>
      <c r="BV384" s="194">
        <f>SUMPRODUCT(CHOOSE({1,2,3,4},Q254,Q319,Q449,Q514),CHOOSE({1,2,3,4},DY352,DY352,DY352,DY352))</f>
        <v>0</v>
      </c>
      <c r="BW384" s="194">
        <f>SUMPRODUCT(CHOOSE({1,2,3,4},R254,R319,R449,R514),CHOOSE({1,2,3,4},DZ352,DZ352,DZ352,DZ352))</f>
        <v>0</v>
      </c>
      <c r="BX384" s="194">
        <f>SUMPRODUCT(CHOOSE({1,2,3,4},S254,S319,S449,S514),CHOOSE({1,2,3,4},EA352,EA352,EA352,EA352))</f>
        <v>0</v>
      </c>
      <c r="BY384" s="194">
        <f>SUMPRODUCT(CHOOSE({1,2,3,4},T254,T319,T449,T514),CHOOSE({1,2,3,4},EB352,EB352,EB352,EB352))</f>
        <v>0</v>
      </c>
      <c r="BZ384" s="194">
        <f>SUMPRODUCT(CHOOSE({1,2,3,4},U254,U319,U449,U514),CHOOSE({1,2,3,4},EC352,EC352,EC352,EC352))</f>
        <v>0</v>
      </c>
      <c r="CA384" s="194">
        <f>SUMPRODUCT(CHOOSE({1,2,3,4},V254,V319,V449,V514),CHOOSE({1,2,3,4},ED352,ED352,ED352,ED352))</f>
        <v>0</v>
      </c>
      <c r="CB384" s="194">
        <f>SUMPRODUCT(CHOOSE({1,2,3,4},W254,W319,W449,W514),CHOOSE({1,2,3,4},EE352,EE352,EE352,EE352))</f>
        <v>0</v>
      </c>
      <c r="CC384" s="194">
        <f>SUMPRODUCT(CHOOSE({1,2,3,4},X254,X319,X449,X514),CHOOSE({1,2,3,4},EF352,EF352,EF352,EF352))</f>
        <v>0</v>
      </c>
      <c r="CD384" s="194">
        <f>SUMPRODUCT(CHOOSE({1,2,3,4},Y254,Y319,Y449,Y514),CHOOSE({1,2,3,4},EG352,EG352,EG352,EG352))</f>
        <v>0</v>
      </c>
      <c r="CE384" s="194">
        <f>SUMPRODUCT(CHOOSE({1,2,3,4},Z254,Z319,Z449,Z514),CHOOSE({1,2,3,4},EH352,EH352,EH352,EH352))</f>
        <v>0</v>
      </c>
      <c r="CF384" s="194">
        <f>SUMPRODUCT(CHOOSE({1,2,3,4},AA254,AA319,AA449,AA514),CHOOSE({1,2,3,4},EI352,EI352,EI352,EI352))</f>
        <v>0</v>
      </c>
      <c r="CG384" s="194">
        <f>SUMPRODUCT(CHOOSE({1,2,3,4},AB254,AB319,AB449,AB514),CHOOSE({1,2,3,4},EJ352,EJ352,EJ352,EJ352))</f>
        <v>0</v>
      </c>
    </row>
    <row r="385" spans="1:141" x14ac:dyDescent="0.3">
      <c r="B385" s="1">
        <v>19</v>
      </c>
      <c r="C385" s="1"/>
      <c r="D385" s="155"/>
      <c r="E385" s="155"/>
      <c r="F385" s="155"/>
      <c r="G385" s="155"/>
      <c r="H385" s="155"/>
      <c r="I385" s="155"/>
      <c r="J385" s="155"/>
      <c r="K385" s="155"/>
      <c r="L385" s="155"/>
      <c r="M385" s="155"/>
      <c r="N385" s="155"/>
      <c r="O385" s="155"/>
      <c r="P385" s="155"/>
      <c r="Q385" s="155"/>
      <c r="R385" s="155"/>
      <c r="S385" s="155"/>
      <c r="T385" s="155"/>
      <c r="U385" s="155"/>
      <c r="V385" s="155">
        <f t="shared" ref="V385:AB385" si="425">(VLOOKUP(U95,CVAMort,$A$4,FALSE)-1)*U159*BZ353</f>
        <v>0</v>
      </c>
      <c r="W385" s="155">
        <f t="shared" si="425"/>
        <v>0</v>
      </c>
      <c r="X385" s="155">
        <f t="shared" si="425"/>
        <v>0</v>
      </c>
      <c r="Y385" s="155">
        <f t="shared" si="425"/>
        <v>0</v>
      </c>
      <c r="Z385" s="155">
        <f t="shared" si="425"/>
        <v>0</v>
      </c>
      <c r="AA385" s="155">
        <f t="shared" si="425"/>
        <v>0</v>
      </c>
      <c r="AB385" s="155">
        <f t="shared" si="425"/>
        <v>0</v>
      </c>
      <c r="AC385" s="155"/>
      <c r="AD385" s="155"/>
      <c r="AE385" s="155"/>
      <c r="AF385" s="155"/>
      <c r="AG385" s="170">
        <f t="shared" si="382"/>
        <v>0</v>
      </c>
      <c r="AH385" s="170">
        <f t="shared" si="383"/>
        <v>0</v>
      </c>
      <c r="AI385" s="170">
        <f t="shared" si="384"/>
        <v>0</v>
      </c>
      <c r="AJ385" s="170">
        <f t="shared" si="387"/>
        <v>0</v>
      </c>
      <c r="AK385" s="170">
        <f t="shared" si="388"/>
        <v>0</v>
      </c>
      <c r="AL385" s="170">
        <f t="shared" si="389"/>
        <v>0</v>
      </c>
      <c r="AM385" s="170">
        <f t="shared" si="390"/>
        <v>0</v>
      </c>
      <c r="AN385" s="170">
        <f t="shared" si="391"/>
        <v>0</v>
      </c>
      <c r="AO385" s="170">
        <f t="shared" si="392"/>
        <v>0</v>
      </c>
      <c r="AP385" s="170">
        <f t="shared" si="393"/>
        <v>0</v>
      </c>
      <c r="AQ385" s="170">
        <f t="shared" si="394"/>
        <v>0</v>
      </c>
      <c r="AR385" s="170">
        <f t="shared" si="395"/>
        <v>0</v>
      </c>
      <c r="AS385" s="170">
        <f t="shared" si="396"/>
        <v>0</v>
      </c>
      <c r="AT385" s="170">
        <f t="shared" si="397"/>
        <v>0</v>
      </c>
      <c r="AU385" s="170">
        <f t="shared" si="398"/>
        <v>0</v>
      </c>
      <c r="AV385" s="170">
        <f t="shared" si="399"/>
        <v>0</v>
      </c>
      <c r="AW385" s="170">
        <f t="shared" si="400"/>
        <v>0</v>
      </c>
      <c r="AX385" s="170">
        <f t="shared" si="401"/>
        <v>0</v>
      </c>
      <c r="AY385" s="170">
        <f t="shared" si="402"/>
        <v>0</v>
      </c>
      <c r="AZ385" s="170">
        <f t="shared" si="403"/>
        <v>0</v>
      </c>
      <c r="BA385" s="170">
        <f t="shared" si="404"/>
        <v>0</v>
      </c>
      <c r="BB385" s="170">
        <f t="shared" si="405"/>
        <v>0</v>
      </c>
      <c r="BC385" s="170">
        <f t="shared" si="406"/>
        <v>0</v>
      </c>
      <c r="BD385" s="170">
        <f t="shared" si="407"/>
        <v>0</v>
      </c>
      <c r="BE385" s="170">
        <f t="shared" si="408"/>
        <v>0</v>
      </c>
      <c r="BF385" s="67"/>
      <c r="BG385" s="67"/>
      <c r="BH385" s="52"/>
      <c r="BI385" s="194">
        <f>SUMPRODUCT(CHOOSE({1,2,3,4},D255,D320,D450,D515),CHOOSE({1,2,3,4},DL353,DL353,DL353,DL353))</f>
        <v>0</v>
      </c>
      <c r="BJ385" s="194">
        <f>SUMPRODUCT(CHOOSE({1,2,3,4},E255,E320,E450,E515),CHOOSE({1,2,3,4},DM353,DM353,DM353,DM353))</f>
        <v>0</v>
      </c>
      <c r="BK385" s="194">
        <f>SUMPRODUCT(CHOOSE({1,2,3,4},F255,F320,F450,F515),CHOOSE({1,2,3,4},DN353,DN353,DN353,DN353))</f>
        <v>0</v>
      </c>
      <c r="BL385" s="194">
        <f>SUMPRODUCT(CHOOSE({1,2,3,4},G255,G320,G450,G515),CHOOSE({1,2,3,4},DO353,DO353,DO353,DO353))</f>
        <v>0</v>
      </c>
      <c r="BM385" s="194">
        <f>SUMPRODUCT(CHOOSE({1,2,3,4},H255,H320,H450,H515),CHOOSE({1,2,3,4},DP353,DP353,DP353,DP353))</f>
        <v>0</v>
      </c>
      <c r="BN385" s="194">
        <f>SUMPRODUCT(CHOOSE({1,2,3,4},I255,I320,I450,I515),CHOOSE({1,2,3,4},DQ353,DQ353,DQ353,DQ353))</f>
        <v>0</v>
      </c>
      <c r="BO385" s="194">
        <f>SUMPRODUCT(CHOOSE({1,2,3,4},J255,J320,J450,J515),CHOOSE({1,2,3,4},DR353,DR353,DR353,DR353))</f>
        <v>0</v>
      </c>
      <c r="BP385" s="194">
        <f>SUMPRODUCT(CHOOSE({1,2,3,4},K255,K320,K450,K515),CHOOSE({1,2,3,4},DS353,DS353,DS353,DS353))</f>
        <v>0</v>
      </c>
      <c r="BQ385" s="194">
        <f>SUMPRODUCT(CHOOSE({1,2,3,4},L255,L320,L450,L515),CHOOSE({1,2,3,4},DT353,DT353,DT353,DT353))</f>
        <v>0</v>
      </c>
      <c r="BR385" s="194">
        <f>SUMPRODUCT(CHOOSE({1,2,3,4},M255,M320,M450,M515),CHOOSE({1,2,3,4},DU353,DU353,DU353,DU353))</f>
        <v>0</v>
      </c>
      <c r="BS385" s="194">
        <f>SUMPRODUCT(CHOOSE({1,2,3,4},N255,N320,N450,N515),CHOOSE({1,2,3,4},DV353,DV353,DV353,DV353))</f>
        <v>0</v>
      </c>
      <c r="BT385" s="194">
        <f>SUMPRODUCT(CHOOSE({1,2,3,4},O255,O320,O450,O515),CHOOSE({1,2,3,4},DW353,DW353,DW353,DW353))</f>
        <v>0</v>
      </c>
      <c r="BU385" s="194">
        <f>SUMPRODUCT(CHOOSE({1,2,3,4},P255,P320,P450,P515),CHOOSE({1,2,3,4},DX353,DX353,DX353,DX353))</f>
        <v>0</v>
      </c>
      <c r="BV385" s="194">
        <f>SUMPRODUCT(CHOOSE({1,2,3,4},Q255,Q320,Q450,Q515),CHOOSE({1,2,3,4},DY353,DY353,DY353,DY353))</f>
        <v>0</v>
      </c>
      <c r="BW385" s="194">
        <f>SUMPRODUCT(CHOOSE({1,2,3,4},R255,R320,R450,R515),CHOOSE({1,2,3,4},DZ353,DZ353,DZ353,DZ353))</f>
        <v>0</v>
      </c>
      <c r="BX385" s="194">
        <f>SUMPRODUCT(CHOOSE({1,2,3,4},S255,S320,S450,S515),CHOOSE({1,2,3,4},EA353,EA353,EA353,EA353))</f>
        <v>0</v>
      </c>
      <c r="BY385" s="194">
        <f>SUMPRODUCT(CHOOSE({1,2,3,4},T255,T320,T450,T515),CHOOSE({1,2,3,4},EB353,EB353,EB353,EB353))</f>
        <v>0</v>
      </c>
      <c r="BZ385" s="194">
        <f>SUMPRODUCT(CHOOSE({1,2,3,4},U255,U320,U450,U515),CHOOSE({1,2,3,4},EC353,EC353,EC353,EC353))</f>
        <v>0</v>
      </c>
      <c r="CA385" s="194">
        <f>SUMPRODUCT(CHOOSE({1,2,3,4},V255,V320,V450,V515),CHOOSE({1,2,3,4},ED353,ED353,ED353,ED353))</f>
        <v>0</v>
      </c>
      <c r="CB385" s="194">
        <f>SUMPRODUCT(CHOOSE({1,2,3,4},W255,W320,W450,W515),CHOOSE({1,2,3,4},EE353,EE353,EE353,EE353))</f>
        <v>0</v>
      </c>
      <c r="CC385" s="194">
        <f>SUMPRODUCT(CHOOSE({1,2,3,4},X255,X320,X450,X515),CHOOSE({1,2,3,4},EF353,EF353,EF353,EF353))</f>
        <v>0</v>
      </c>
      <c r="CD385" s="194">
        <f>SUMPRODUCT(CHOOSE({1,2,3,4},Y255,Y320,Y450,Y515),CHOOSE({1,2,3,4},EG353,EG353,EG353,EG353))</f>
        <v>0</v>
      </c>
      <c r="CE385" s="194">
        <f>SUMPRODUCT(CHOOSE({1,2,3,4},Z255,Z320,Z450,Z515),CHOOSE({1,2,3,4},EH353,EH353,EH353,EH353))</f>
        <v>0</v>
      </c>
      <c r="CF385" s="194">
        <f>SUMPRODUCT(CHOOSE({1,2,3,4},AA255,AA320,AA450,AA515),CHOOSE({1,2,3,4},EI353,EI353,EI353,EI353))</f>
        <v>0</v>
      </c>
      <c r="CG385" s="194">
        <f>SUMPRODUCT(CHOOSE({1,2,3,4},AB255,AB320,AB450,AB515),CHOOSE({1,2,3,4},EJ353,EJ353,EJ353,EJ353))</f>
        <v>0</v>
      </c>
    </row>
    <row r="386" spans="1:141" x14ac:dyDescent="0.3">
      <c r="B386" s="1">
        <v>20</v>
      </c>
      <c r="C386" s="1"/>
      <c r="D386" s="155"/>
      <c r="E386" s="155"/>
      <c r="F386" s="155"/>
      <c r="G386" s="155"/>
      <c r="H386" s="155"/>
      <c r="I386" s="155"/>
      <c r="J386" s="155"/>
      <c r="K386" s="155"/>
      <c r="L386" s="155"/>
      <c r="M386" s="155"/>
      <c r="N386" s="155"/>
      <c r="O386" s="155"/>
      <c r="P386" s="155"/>
      <c r="Q386" s="155"/>
      <c r="R386" s="155"/>
      <c r="S386" s="155"/>
      <c r="T386" s="155"/>
      <c r="U386" s="155"/>
      <c r="V386" s="155"/>
      <c r="W386" s="155">
        <f t="shared" ref="W386:AB386" si="426">(VLOOKUP(V96,CVAMort,$A$4,FALSE)-1)*V160*CA354</f>
        <v>0</v>
      </c>
      <c r="X386" s="155">
        <f t="shared" si="426"/>
        <v>0</v>
      </c>
      <c r="Y386" s="155">
        <f t="shared" si="426"/>
        <v>0</v>
      </c>
      <c r="Z386" s="155">
        <f t="shared" si="426"/>
        <v>0</v>
      </c>
      <c r="AA386" s="155">
        <f t="shared" si="426"/>
        <v>0</v>
      </c>
      <c r="AB386" s="155">
        <f t="shared" si="426"/>
        <v>0</v>
      </c>
      <c r="AC386" s="155"/>
      <c r="AD386" s="155"/>
      <c r="AE386" s="155"/>
      <c r="AF386" s="155"/>
      <c r="AG386" s="170">
        <f t="shared" si="382"/>
        <v>0</v>
      </c>
      <c r="AH386" s="170">
        <f t="shared" si="383"/>
        <v>0</v>
      </c>
      <c r="AI386" s="170">
        <f t="shared" si="384"/>
        <v>0</v>
      </c>
      <c r="AJ386" s="170">
        <f t="shared" si="387"/>
        <v>0</v>
      </c>
      <c r="AK386" s="170">
        <f t="shared" si="388"/>
        <v>0</v>
      </c>
      <c r="AL386" s="170">
        <f t="shared" si="389"/>
        <v>0</v>
      </c>
      <c r="AM386" s="170">
        <f t="shared" si="390"/>
        <v>0</v>
      </c>
      <c r="AN386" s="170">
        <f t="shared" si="391"/>
        <v>0</v>
      </c>
      <c r="AO386" s="170">
        <f t="shared" si="392"/>
        <v>0</v>
      </c>
      <c r="AP386" s="170">
        <f t="shared" si="393"/>
        <v>0</v>
      </c>
      <c r="AQ386" s="170">
        <f t="shared" si="394"/>
        <v>0</v>
      </c>
      <c r="AR386" s="170">
        <f t="shared" si="395"/>
        <v>0</v>
      </c>
      <c r="AS386" s="170">
        <f t="shared" si="396"/>
        <v>0</v>
      </c>
      <c r="AT386" s="170">
        <f t="shared" si="397"/>
        <v>0</v>
      </c>
      <c r="AU386" s="170">
        <f t="shared" si="398"/>
        <v>0</v>
      </c>
      <c r="AV386" s="170">
        <f t="shared" si="399"/>
        <v>0</v>
      </c>
      <c r="AW386" s="170">
        <f t="shared" si="400"/>
        <v>0</v>
      </c>
      <c r="AX386" s="170">
        <f t="shared" si="401"/>
        <v>0</v>
      </c>
      <c r="AY386" s="170">
        <f t="shared" si="402"/>
        <v>0</v>
      </c>
      <c r="AZ386" s="170">
        <f t="shared" si="403"/>
        <v>0</v>
      </c>
      <c r="BA386" s="170">
        <f t="shared" si="404"/>
        <v>0</v>
      </c>
      <c r="BB386" s="170">
        <f t="shared" si="405"/>
        <v>0</v>
      </c>
      <c r="BC386" s="170">
        <f t="shared" si="406"/>
        <v>0</v>
      </c>
      <c r="BD386" s="170">
        <f t="shared" si="407"/>
        <v>0</v>
      </c>
      <c r="BE386" s="170">
        <f t="shared" si="408"/>
        <v>0</v>
      </c>
      <c r="BF386" s="67"/>
      <c r="BG386" s="67"/>
      <c r="BH386" s="52"/>
      <c r="BI386" s="194">
        <f>SUMPRODUCT(CHOOSE({1,2,3,4},D256,D321,D451,D516),CHOOSE({1,2,3,4},DL354,DL354,DL354,DL354))</f>
        <v>0</v>
      </c>
      <c r="BJ386" s="194">
        <f>SUMPRODUCT(CHOOSE({1,2,3,4},E256,E321,E451,E516),CHOOSE({1,2,3,4},DM354,DM354,DM354,DM354))</f>
        <v>0</v>
      </c>
      <c r="BK386" s="194">
        <f>SUMPRODUCT(CHOOSE({1,2,3,4},F256,F321,F451,F516),CHOOSE({1,2,3,4},DN354,DN354,DN354,DN354))</f>
        <v>0</v>
      </c>
      <c r="BL386" s="194">
        <f>SUMPRODUCT(CHOOSE({1,2,3,4},G256,G321,G451,G516),CHOOSE({1,2,3,4},DO354,DO354,DO354,DO354))</f>
        <v>0</v>
      </c>
      <c r="BM386" s="194">
        <f>SUMPRODUCT(CHOOSE({1,2,3,4},H256,H321,H451,H516),CHOOSE({1,2,3,4},DP354,DP354,DP354,DP354))</f>
        <v>0</v>
      </c>
      <c r="BN386" s="194">
        <f>SUMPRODUCT(CHOOSE({1,2,3,4},I256,I321,I451,I516),CHOOSE({1,2,3,4},DQ354,DQ354,DQ354,DQ354))</f>
        <v>0</v>
      </c>
      <c r="BO386" s="194">
        <f>SUMPRODUCT(CHOOSE({1,2,3,4},J256,J321,J451,J516),CHOOSE({1,2,3,4},DR354,DR354,DR354,DR354))</f>
        <v>0</v>
      </c>
      <c r="BP386" s="194">
        <f>SUMPRODUCT(CHOOSE({1,2,3,4},K256,K321,K451,K516),CHOOSE({1,2,3,4},DS354,DS354,DS354,DS354))</f>
        <v>0</v>
      </c>
      <c r="BQ386" s="194">
        <f>SUMPRODUCT(CHOOSE({1,2,3,4},L256,L321,L451,L516),CHOOSE({1,2,3,4},DT354,DT354,DT354,DT354))</f>
        <v>0</v>
      </c>
      <c r="BR386" s="194">
        <f>SUMPRODUCT(CHOOSE({1,2,3,4},M256,M321,M451,M516),CHOOSE({1,2,3,4},DU354,DU354,DU354,DU354))</f>
        <v>0</v>
      </c>
      <c r="BS386" s="194">
        <f>SUMPRODUCT(CHOOSE({1,2,3,4},N256,N321,N451,N516),CHOOSE({1,2,3,4},DV354,DV354,DV354,DV354))</f>
        <v>0</v>
      </c>
      <c r="BT386" s="194">
        <f>SUMPRODUCT(CHOOSE({1,2,3,4},O256,O321,O451,O516),CHOOSE({1,2,3,4},DW354,DW354,DW354,DW354))</f>
        <v>0</v>
      </c>
      <c r="BU386" s="194">
        <f>SUMPRODUCT(CHOOSE({1,2,3,4},P256,P321,P451,P516),CHOOSE({1,2,3,4},DX354,DX354,DX354,DX354))</f>
        <v>0</v>
      </c>
      <c r="BV386" s="194">
        <f>SUMPRODUCT(CHOOSE({1,2,3,4},Q256,Q321,Q451,Q516),CHOOSE({1,2,3,4},DY354,DY354,DY354,DY354))</f>
        <v>0</v>
      </c>
      <c r="BW386" s="194">
        <f>SUMPRODUCT(CHOOSE({1,2,3,4},R256,R321,R451,R516),CHOOSE({1,2,3,4},DZ354,DZ354,DZ354,DZ354))</f>
        <v>0</v>
      </c>
      <c r="BX386" s="194">
        <f>SUMPRODUCT(CHOOSE({1,2,3,4},S256,S321,S451,S516),CHOOSE({1,2,3,4},EA354,EA354,EA354,EA354))</f>
        <v>0</v>
      </c>
      <c r="BY386" s="194">
        <f>SUMPRODUCT(CHOOSE({1,2,3,4},T256,T321,T451,T516),CHOOSE({1,2,3,4},EB354,EB354,EB354,EB354))</f>
        <v>0</v>
      </c>
      <c r="BZ386" s="194">
        <f>SUMPRODUCT(CHOOSE({1,2,3,4},U256,U321,U451,U516),CHOOSE({1,2,3,4},EC354,EC354,EC354,EC354))</f>
        <v>0</v>
      </c>
      <c r="CA386" s="194">
        <f>SUMPRODUCT(CHOOSE({1,2,3,4},V256,V321,V451,V516),CHOOSE({1,2,3,4},ED354,ED354,ED354,ED354))</f>
        <v>0</v>
      </c>
      <c r="CB386" s="194">
        <f>SUMPRODUCT(CHOOSE({1,2,3,4},W256,W321,W451,W516),CHOOSE({1,2,3,4},EE354,EE354,EE354,EE354))</f>
        <v>0</v>
      </c>
      <c r="CC386" s="194">
        <f>SUMPRODUCT(CHOOSE({1,2,3,4},X256,X321,X451,X516),CHOOSE({1,2,3,4},EF354,EF354,EF354,EF354))</f>
        <v>0</v>
      </c>
      <c r="CD386" s="194">
        <f>SUMPRODUCT(CHOOSE({1,2,3,4},Y256,Y321,Y451,Y516),CHOOSE({1,2,3,4},EG354,EG354,EG354,EG354))</f>
        <v>0</v>
      </c>
      <c r="CE386" s="194">
        <f>SUMPRODUCT(CHOOSE({1,2,3,4},Z256,Z321,Z451,Z516),CHOOSE({1,2,3,4},EH354,EH354,EH354,EH354))</f>
        <v>0</v>
      </c>
      <c r="CF386" s="194">
        <f>SUMPRODUCT(CHOOSE({1,2,3,4},AA256,AA321,AA451,AA516),CHOOSE({1,2,3,4},EI354,EI354,EI354,EI354))</f>
        <v>0</v>
      </c>
      <c r="CG386" s="194">
        <f>SUMPRODUCT(CHOOSE({1,2,3,4},AB256,AB321,AB451,AB516),CHOOSE({1,2,3,4},EJ354,EJ354,EJ354,EJ354))</f>
        <v>0</v>
      </c>
    </row>
    <row r="387" spans="1:141" x14ac:dyDescent="0.3">
      <c r="B387" s="1">
        <v>21</v>
      </c>
      <c r="C387" s="1"/>
      <c r="D387" s="155"/>
      <c r="E387" s="155"/>
      <c r="F387" s="155"/>
      <c r="G387" s="155"/>
      <c r="H387" s="155"/>
      <c r="I387" s="155"/>
      <c r="J387" s="155"/>
      <c r="K387" s="155"/>
      <c r="L387" s="155"/>
      <c r="M387" s="155"/>
      <c r="N387" s="155"/>
      <c r="O387" s="155"/>
      <c r="P387" s="155"/>
      <c r="Q387" s="155"/>
      <c r="R387" s="155"/>
      <c r="S387" s="155"/>
      <c r="T387" s="155"/>
      <c r="U387" s="155"/>
      <c r="V387" s="155"/>
      <c r="W387" s="155"/>
      <c r="X387" s="155">
        <f>(VLOOKUP(W97,CVAMort,$A$4,FALSE)-1)*W161*CB355</f>
        <v>0</v>
      </c>
      <c r="Y387" s="155">
        <f>(VLOOKUP(X97,CVAMort,$A$4,FALSE)-1)*X161*CC355</f>
        <v>0</v>
      </c>
      <c r="Z387" s="155">
        <f>(VLOOKUP(Y97,CVAMort,$A$4,FALSE)-1)*Y161*CD355</f>
        <v>0</v>
      </c>
      <c r="AA387" s="155">
        <f>(VLOOKUP(Z97,CVAMort,$A$4,FALSE)-1)*Z161*CE355</f>
        <v>0</v>
      </c>
      <c r="AB387" s="155">
        <f>(VLOOKUP(AA97,CVAMort,$A$4,FALSE)-1)*AA161*CF355</f>
        <v>0</v>
      </c>
      <c r="AC387" s="155"/>
      <c r="AD387" s="155"/>
      <c r="AE387" s="155"/>
      <c r="AF387" s="155"/>
      <c r="AG387" s="170">
        <f t="shared" si="382"/>
        <v>0</v>
      </c>
      <c r="AH387" s="170">
        <f t="shared" si="383"/>
        <v>0</v>
      </c>
      <c r="AI387" s="170">
        <f t="shared" si="384"/>
        <v>0</v>
      </c>
      <c r="AJ387" s="170">
        <f t="shared" si="387"/>
        <v>0</v>
      </c>
      <c r="AK387" s="170">
        <f t="shared" si="388"/>
        <v>0</v>
      </c>
      <c r="AL387" s="170">
        <f t="shared" si="389"/>
        <v>0</v>
      </c>
      <c r="AM387" s="170">
        <f t="shared" si="390"/>
        <v>0</v>
      </c>
      <c r="AN387" s="170">
        <f t="shared" si="391"/>
        <v>0</v>
      </c>
      <c r="AO387" s="170">
        <f t="shared" si="392"/>
        <v>0</v>
      </c>
      <c r="AP387" s="170">
        <f t="shared" si="393"/>
        <v>0</v>
      </c>
      <c r="AQ387" s="170">
        <f t="shared" si="394"/>
        <v>0</v>
      </c>
      <c r="AR387" s="170">
        <f t="shared" si="395"/>
        <v>0</v>
      </c>
      <c r="AS387" s="170">
        <f t="shared" si="396"/>
        <v>0</v>
      </c>
      <c r="AT387" s="170">
        <f t="shared" si="397"/>
        <v>0</v>
      </c>
      <c r="AU387" s="170">
        <f t="shared" si="398"/>
        <v>0</v>
      </c>
      <c r="AV387" s="170">
        <f t="shared" si="399"/>
        <v>0</v>
      </c>
      <c r="AW387" s="170">
        <f t="shared" si="400"/>
        <v>0</v>
      </c>
      <c r="AX387" s="170">
        <f t="shared" si="401"/>
        <v>0</v>
      </c>
      <c r="AY387" s="170">
        <f t="shared" si="402"/>
        <v>0</v>
      </c>
      <c r="AZ387" s="170">
        <f t="shared" si="403"/>
        <v>0</v>
      </c>
      <c r="BA387" s="170">
        <f t="shared" si="404"/>
        <v>0</v>
      </c>
      <c r="BB387" s="170">
        <f t="shared" si="405"/>
        <v>0</v>
      </c>
      <c r="BC387" s="170">
        <f t="shared" si="406"/>
        <v>0</v>
      </c>
      <c r="BD387" s="170">
        <f t="shared" si="407"/>
        <v>0</v>
      </c>
      <c r="BE387" s="170">
        <f t="shared" si="408"/>
        <v>0</v>
      </c>
      <c r="BF387" s="67"/>
      <c r="BG387" s="67"/>
      <c r="BH387" s="52"/>
      <c r="BI387" s="194">
        <f>SUMPRODUCT(CHOOSE({1,2,3,4},D257,D322,D452,D517),CHOOSE({1,2,3,4},DL355,DL355,DL355,DL355))</f>
        <v>0</v>
      </c>
      <c r="BJ387" s="194">
        <f>SUMPRODUCT(CHOOSE({1,2,3,4},E257,E322,E452,E517),CHOOSE({1,2,3,4},DM355,DM355,DM355,DM355))</f>
        <v>0</v>
      </c>
      <c r="BK387" s="194">
        <f>SUMPRODUCT(CHOOSE({1,2,3,4},F257,F322,F452,F517),CHOOSE({1,2,3,4},DN355,DN355,DN355,DN355))</f>
        <v>0</v>
      </c>
      <c r="BL387" s="194">
        <f>SUMPRODUCT(CHOOSE({1,2,3,4},G257,G322,G452,G517),CHOOSE({1,2,3,4},DO355,DO355,DO355,DO355))</f>
        <v>0</v>
      </c>
      <c r="BM387" s="194">
        <f>SUMPRODUCT(CHOOSE({1,2,3,4},H257,H322,H452,H517),CHOOSE({1,2,3,4},DP355,DP355,DP355,DP355))</f>
        <v>0</v>
      </c>
      <c r="BN387" s="194">
        <f>SUMPRODUCT(CHOOSE({1,2,3,4},I257,I322,I452,I517),CHOOSE({1,2,3,4},DQ355,DQ355,DQ355,DQ355))</f>
        <v>0</v>
      </c>
      <c r="BO387" s="194">
        <f>SUMPRODUCT(CHOOSE({1,2,3,4},J257,J322,J452,J517),CHOOSE({1,2,3,4},DR355,DR355,DR355,DR355))</f>
        <v>0</v>
      </c>
      <c r="BP387" s="194">
        <f>SUMPRODUCT(CHOOSE({1,2,3,4},K257,K322,K452,K517),CHOOSE({1,2,3,4},DS355,DS355,DS355,DS355))</f>
        <v>0</v>
      </c>
      <c r="BQ387" s="194">
        <f>SUMPRODUCT(CHOOSE({1,2,3,4},L257,L322,L452,L517),CHOOSE({1,2,3,4},DT355,DT355,DT355,DT355))</f>
        <v>0</v>
      </c>
      <c r="BR387" s="194">
        <f>SUMPRODUCT(CHOOSE({1,2,3,4},M257,M322,M452,M517),CHOOSE({1,2,3,4},DU355,DU355,DU355,DU355))</f>
        <v>0</v>
      </c>
      <c r="BS387" s="194">
        <f>SUMPRODUCT(CHOOSE({1,2,3,4},N257,N322,N452,N517),CHOOSE({1,2,3,4},DV355,DV355,DV355,DV355))</f>
        <v>0</v>
      </c>
      <c r="BT387" s="194">
        <f>SUMPRODUCT(CHOOSE({1,2,3,4},O257,O322,O452,O517),CHOOSE({1,2,3,4},DW355,DW355,DW355,DW355))</f>
        <v>0</v>
      </c>
      <c r="BU387" s="194">
        <f>SUMPRODUCT(CHOOSE({1,2,3,4},P257,P322,P452,P517),CHOOSE({1,2,3,4},DX355,DX355,DX355,DX355))</f>
        <v>0</v>
      </c>
      <c r="BV387" s="194">
        <f>SUMPRODUCT(CHOOSE({1,2,3,4},Q257,Q322,Q452,Q517),CHOOSE({1,2,3,4},DY355,DY355,DY355,DY355))</f>
        <v>0</v>
      </c>
      <c r="BW387" s="194">
        <f>SUMPRODUCT(CHOOSE({1,2,3,4},R257,R322,R452,R517),CHOOSE({1,2,3,4},DZ355,DZ355,DZ355,DZ355))</f>
        <v>0</v>
      </c>
      <c r="BX387" s="194">
        <f>SUMPRODUCT(CHOOSE({1,2,3,4},S257,S322,S452,S517),CHOOSE({1,2,3,4},EA355,EA355,EA355,EA355))</f>
        <v>0</v>
      </c>
      <c r="BY387" s="194">
        <f>SUMPRODUCT(CHOOSE({1,2,3,4},T257,T322,T452,T517),CHOOSE({1,2,3,4},EB355,EB355,EB355,EB355))</f>
        <v>0</v>
      </c>
      <c r="BZ387" s="194">
        <f>SUMPRODUCT(CHOOSE({1,2,3,4},U257,U322,U452,U517),CHOOSE({1,2,3,4},EC355,EC355,EC355,EC355))</f>
        <v>0</v>
      </c>
      <c r="CA387" s="194">
        <f>SUMPRODUCT(CHOOSE({1,2,3,4},V257,V322,V452,V517),CHOOSE({1,2,3,4},ED355,ED355,ED355,ED355))</f>
        <v>0</v>
      </c>
      <c r="CB387" s="194">
        <f>SUMPRODUCT(CHOOSE({1,2,3,4},W257,W322,W452,W517),CHOOSE({1,2,3,4},EE355,EE355,EE355,EE355))</f>
        <v>0</v>
      </c>
      <c r="CC387" s="194">
        <f>SUMPRODUCT(CHOOSE({1,2,3,4},X257,X322,X452,X517),CHOOSE({1,2,3,4},EF355,EF355,EF355,EF355))</f>
        <v>0</v>
      </c>
      <c r="CD387" s="194">
        <f>SUMPRODUCT(CHOOSE({1,2,3,4},Y257,Y322,Y452,Y517),CHOOSE({1,2,3,4},EG355,EG355,EG355,EG355))</f>
        <v>0</v>
      </c>
      <c r="CE387" s="194">
        <f>SUMPRODUCT(CHOOSE({1,2,3,4},Z257,Z322,Z452,Z517),CHOOSE({1,2,3,4},EH355,EH355,EH355,EH355))</f>
        <v>0</v>
      </c>
      <c r="CF387" s="194">
        <f>SUMPRODUCT(CHOOSE({1,2,3,4},AA257,AA322,AA452,AA517),CHOOSE({1,2,3,4},EI355,EI355,EI355,EI355))</f>
        <v>0</v>
      </c>
      <c r="CG387" s="194">
        <f>SUMPRODUCT(CHOOSE({1,2,3,4},AB257,AB322,AB452,AB517),CHOOSE({1,2,3,4},EJ355,EJ355,EJ355,EJ355))</f>
        <v>0</v>
      </c>
    </row>
    <row r="388" spans="1:141" x14ac:dyDescent="0.3">
      <c r="B388" s="1">
        <v>22</v>
      </c>
      <c r="C388" s="1"/>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f>(VLOOKUP(X98,CVAMort,$A$4,FALSE)-1)*X162*CC356</f>
        <v>0</v>
      </c>
      <c r="Z388" s="155">
        <f>(VLOOKUP(Y98,CVAMort,$A$4,FALSE)-1)*Y162*CD356</f>
        <v>0</v>
      </c>
      <c r="AA388" s="155">
        <f>(VLOOKUP(Z98,CVAMort,$A$4,FALSE)-1)*Z162*CE356</f>
        <v>0</v>
      </c>
      <c r="AB388" s="155">
        <f>(VLOOKUP(AA98,CVAMort,$A$4,FALSE)-1)*AA162*CF356</f>
        <v>0</v>
      </c>
      <c r="AC388" s="155"/>
      <c r="AD388" s="155"/>
      <c r="AE388" s="155"/>
      <c r="AF388" s="155"/>
      <c r="AG388" s="170">
        <f t="shared" si="382"/>
        <v>0</v>
      </c>
      <c r="AH388" s="170">
        <f t="shared" si="383"/>
        <v>0</v>
      </c>
      <c r="AI388" s="170">
        <f t="shared" si="384"/>
        <v>0</v>
      </c>
      <c r="AJ388" s="170">
        <f t="shared" si="387"/>
        <v>0</v>
      </c>
      <c r="AK388" s="170">
        <f t="shared" si="388"/>
        <v>0</v>
      </c>
      <c r="AL388" s="170">
        <f t="shared" si="389"/>
        <v>0</v>
      </c>
      <c r="AM388" s="170">
        <f t="shared" si="390"/>
        <v>0</v>
      </c>
      <c r="AN388" s="170">
        <f t="shared" si="391"/>
        <v>0</v>
      </c>
      <c r="AO388" s="170">
        <f t="shared" si="392"/>
        <v>0</v>
      </c>
      <c r="AP388" s="170">
        <f t="shared" si="393"/>
        <v>0</v>
      </c>
      <c r="AQ388" s="170">
        <f t="shared" si="394"/>
        <v>0</v>
      </c>
      <c r="AR388" s="170">
        <f t="shared" si="395"/>
        <v>0</v>
      </c>
      <c r="AS388" s="170">
        <f t="shared" si="396"/>
        <v>0</v>
      </c>
      <c r="AT388" s="170">
        <f t="shared" si="397"/>
        <v>0</v>
      </c>
      <c r="AU388" s="170">
        <f t="shared" si="398"/>
        <v>0</v>
      </c>
      <c r="AV388" s="170">
        <f t="shared" si="399"/>
        <v>0</v>
      </c>
      <c r="AW388" s="170">
        <f t="shared" si="400"/>
        <v>0</v>
      </c>
      <c r="AX388" s="170">
        <f t="shared" si="401"/>
        <v>0</v>
      </c>
      <c r="AY388" s="170">
        <f t="shared" si="402"/>
        <v>0</v>
      </c>
      <c r="AZ388" s="170">
        <f t="shared" si="403"/>
        <v>0</v>
      </c>
      <c r="BA388" s="170">
        <f t="shared" si="404"/>
        <v>0</v>
      </c>
      <c r="BB388" s="170">
        <f t="shared" si="405"/>
        <v>0</v>
      </c>
      <c r="BC388" s="170">
        <f t="shared" si="406"/>
        <v>0</v>
      </c>
      <c r="BD388" s="170">
        <f t="shared" si="407"/>
        <v>0</v>
      </c>
      <c r="BE388" s="170">
        <f t="shared" si="408"/>
        <v>0</v>
      </c>
      <c r="BF388" s="67"/>
      <c r="BG388" s="67"/>
      <c r="BH388" s="52"/>
      <c r="BI388" s="194">
        <f>SUMPRODUCT(CHOOSE({1,2,3,4},D258,D323,D453,D518),CHOOSE({1,2,3,4},DL356,DL356,DL356,DL356))</f>
        <v>0</v>
      </c>
      <c r="BJ388" s="194">
        <f>SUMPRODUCT(CHOOSE({1,2,3,4},E258,E323,E453,E518),CHOOSE({1,2,3,4},DM356,DM356,DM356,DM356))</f>
        <v>0</v>
      </c>
      <c r="BK388" s="194">
        <f>SUMPRODUCT(CHOOSE({1,2,3,4},F258,F323,F453,F518),CHOOSE({1,2,3,4},DN356,DN356,DN356,DN356))</f>
        <v>0</v>
      </c>
      <c r="BL388" s="194">
        <f>SUMPRODUCT(CHOOSE({1,2,3,4},G258,G323,G453,G518),CHOOSE({1,2,3,4},DO356,DO356,DO356,DO356))</f>
        <v>0</v>
      </c>
      <c r="BM388" s="194">
        <f>SUMPRODUCT(CHOOSE({1,2,3,4},H258,H323,H453,H518),CHOOSE({1,2,3,4},DP356,DP356,DP356,DP356))</f>
        <v>0</v>
      </c>
      <c r="BN388" s="194">
        <f>SUMPRODUCT(CHOOSE({1,2,3,4},I258,I323,I453,I518),CHOOSE({1,2,3,4},DQ356,DQ356,DQ356,DQ356))</f>
        <v>0</v>
      </c>
      <c r="BO388" s="194">
        <f>SUMPRODUCT(CHOOSE({1,2,3,4},J258,J323,J453,J518),CHOOSE({1,2,3,4},DR356,DR356,DR356,DR356))</f>
        <v>0</v>
      </c>
      <c r="BP388" s="194">
        <f>SUMPRODUCT(CHOOSE({1,2,3,4},K258,K323,K453,K518),CHOOSE({1,2,3,4},DS356,DS356,DS356,DS356))</f>
        <v>0</v>
      </c>
      <c r="BQ388" s="194">
        <f>SUMPRODUCT(CHOOSE({1,2,3,4},L258,L323,L453,L518),CHOOSE({1,2,3,4},DT356,DT356,DT356,DT356))</f>
        <v>0</v>
      </c>
      <c r="BR388" s="194">
        <f>SUMPRODUCT(CHOOSE({1,2,3,4},M258,M323,M453,M518),CHOOSE({1,2,3,4},DU356,DU356,DU356,DU356))</f>
        <v>0</v>
      </c>
      <c r="BS388" s="194">
        <f>SUMPRODUCT(CHOOSE({1,2,3,4},N258,N323,N453,N518),CHOOSE({1,2,3,4},DV356,DV356,DV356,DV356))</f>
        <v>0</v>
      </c>
      <c r="BT388" s="194">
        <f>SUMPRODUCT(CHOOSE({1,2,3,4},O258,O323,O453,O518),CHOOSE({1,2,3,4},DW356,DW356,DW356,DW356))</f>
        <v>0</v>
      </c>
      <c r="BU388" s="194">
        <f>SUMPRODUCT(CHOOSE({1,2,3,4},P258,P323,P453,P518),CHOOSE({1,2,3,4},DX356,DX356,DX356,DX356))</f>
        <v>0</v>
      </c>
      <c r="BV388" s="194">
        <f>SUMPRODUCT(CHOOSE({1,2,3,4},Q258,Q323,Q453,Q518),CHOOSE({1,2,3,4},DY356,DY356,DY356,DY356))</f>
        <v>0</v>
      </c>
      <c r="BW388" s="194">
        <f>SUMPRODUCT(CHOOSE({1,2,3,4},R258,R323,R453,R518),CHOOSE({1,2,3,4},DZ356,DZ356,DZ356,DZ356))</f>
        <v>0</v>
      </c>
      <c r="BX388" s="194">
        <f>SUMPRODUCT(CHOOSE({1,2,3,4},S258,S323,S453,S518),CHOOSE({1,2,3,4},EA356,EA356,EA356,EA356))</f>
        <v>0</v>
      </c>
      <c r="BY388" s="194">
        <f>SUMPRODUCT(CHOOSE({1,2,3,4},T258,T323,T453,T518),CHOOSE({1,2,3,4},EB356,EB356,EB356,EB356))</f>
        <v>0</v>
      </c>
      <c r="BZ388" s="194">
        <f>SUMPRODUCT(CHOOSE({1,2,3,4},U258,U323,U453,U518),CHOOSE({1,2,3,4},EC356,EC356,EC356,EC356))</f>
        <v>0</v>
      </c>
      <c r="CA388" s="194">
        <f>SUMPRODUCT(CHOOSE({1,2,3,4},V258,V323,V453,V518),CHOOSE({1,2,3,4},ED356,ED356,ED356,ED356))</f>
        <v>0</v>
      </c>
      <c r="CB388" s="194">
        <f>SUMPRODUCT(CHOOSE({1,2,3,4},W258,W323,W453,W518),CHOOSE({1,2,3,4},EE356,EE356,EE356,EE356))</f>
        <v>0</v>
      </c>
      <c r="CC388" s="194">
        <f>SUMPRODUCT(CHOOSE({1,2,3,4},X258,X323,X453,X518),CHOOSE({1,2,3,4},EF356,EF356,EF356,EF356))</f>
        <v>0</v>
      </c>
      <c r="CD388" s="194">
        <f>SUMPRODUCT(CHOOSE({1,2,3,4},Y258,Y323,Y453,Y518),CHOOSE({1,2,3,4},EG356,EG356,EG356,EG356))</f>
        <v>0</v>
      </c>
      <c r="CE388" s="194">
        <f>SUMPRODUCT(CHOOSE({1,2,3,4},Z258,Z323,Z453,Z518),CHOOSE({1,2,3,4},EH356,EH356,EH356,EH356))</f>
        <v>0</v>
      </c>
      <c r="CF388" s="194">
        <f>SUMPRODUCT(CHOOSE({1,2,3,4},AA258,AA323,AA453,AA518),CHOOSE({1,2,3,4},EI356,EI356,EI356,EI356))</f>
        <v>0</v>
      </c>
      <c r="CG388" s="194">
        <f>SUMPRODUCT(CHOOSE({1,2,3,4},AB258,AB323,AB453,AB518),CHOOSE({1,2,3,4},EJ356,EJ356,EJ356,EJ356))</f>
        <v>0</v>
      </c>
    </row>
    <row r="389" spans="1:141" x14ac:dyDescent="0.3">
      <c r="B389" s="1">
        <v>23</v>
      </c>
      <c r="C389" s="1"/>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f>(VLOOKUP(Y99,CVAMort,$A$4,FALSE)-1)*Y163*CD357</f>
        <v>0</v>
      </c>
      <c r="AA389" s="155">
        <f>(VLOOKUP(Z99,CVAMort,$A$4,FALSE)-1)*Z163*CE357</f>
        <v>0</v>
      </c>
      <c r="AB389" s="155">
        <f>(VLOOKUP(AA99,CVAMort,$A$4,FALSE)-1)*AA163*CF357</f>
        <v>0</v>
      </c>
      <c r="AC389" s="155"/>
      <c r="AD389" s="155"/>
      <c r="AE389" s="155"/>
      <c r="AF389" s="155"/>
      <c r="AG389" s="170">
        <f t="shared" si="382"/>
        <v>0</v>
      </c>
      <c r="AH389" s="170">
        <f t="shared" si="383"/>
        <v>0</v>
      </c>
      <c r="AI389" s="170">
        <f t="shared" si="384"/>
        <v>0</v>
      </c>
      <c r="AJ389" s="170">
        <f t="shared" si="387"/>
        <v>0</v>
      </c>
      <c r="AK389" s="170">
        <f t="shared" si="388"/>
        <v>0</v>
      </c>
      <c r="AL389" s="170">
        <f t="shared" si="389"/>
        <v>0</v>
      </c>
      <c r="AM389" s="170">
        <f t="shared" si="390"/>
        <v>0</v>
      </c>
      <c r="AN389" s="170">
        <f t="shared" si="391"/>
        <v>0</v>
      </c>
      <c r="AO389" s="170">
        <f t="shared" si="392"/>
        <v>0</v>
      </c>
      <c r="AP389" s="170">
        <f t="shared" si="393"/>
        <v>0</v>
      </c>
      <c r="AQ389" s="170">
        <f t="shared" si="394"/>
        <v>0</v>
      </c>
      <c r="AR389" s="170">
        <f t="shared" si="395"/>
        <v>0</v>
      </c>
      <c r="AS389" s="170">
        <f t="shared" si="396"/>
        <v>0</v>
      </c>
      <c r="AT389" s="170">
        <f t="shared" si="397"/>
        <v>0</v>
      </c>
      <c r="AU389" s="170">
        <f t="shared" si="398"/>
        <v>0</v>
      </c>
      <c r="AV389" s="170">
        <f t="shared" si="399"/>
        <v>0</v>
      </c>
      <c r="AW389" s="170">
        <f t="shared" si="400"/>
        <v>0</v>
      </c>
      <c r="AX389" s="170">
        <f t="shared" si="401"/>
        <v>0</v>
      </c>
      <c r="AY389" s="170">
        <f t="shared" si="402"/>
        <v>0</v>
      </c>
      <c r="AZ389" s="170">
        <f t="shared" si="403"/>
        <v>0</v>
      </c>
      <c r="BA389" s="170">
        <f t="shared" si="404"/>
        <v>0</v>
      </c>
      <c r="BB389" s="170">
        <f t="shared" si="405"/>
        <v>0</v>
      </c>
      <c r="BC389" s="170">
        <f t="shared" si="406"/>
        <v>0</v>
      </c>
      <c r="BD389" s="170">
        <f t="shared" si="407"/>
        <v>0</v>
      </c>
      <c r="BE389" s="170">
        <f t="shared" si="408"/>
        <v>0</v>
      </c>
      <c r="BF389" s="67"/>
      <c r="BG389" s="67"/>
      <c r="BH389" s="52"/>
      <c r="BI389" s="194">
        <f>SUMPRODUCT(CHOOSE({1,2,3,4},D259,D324,D454,D519),CHOOSE({1,2,3,4},DL357,DL357,DL357,DL357))</f>
        <v>0</v>
      </c>
      <c r="BJ389" s="194">
        <f>SUMPRODUCT(CHOOSE({1,2,3,4},E259,E324,E454,E519),CHOOSE({1,2,3,4},DM357,DM357,DM357,DM357))</f>
        <v>0</v>
      </c>
      <c r="BK389" s="194">
        <f>SUMPRODUCT(CHOOSE({1,2,3,4},F259,F324,F454,F519),CHOOSE({1,2,3,4},DN357,DN357,DN357,DN357))</f>
        <v>0</v>
      </c>
      <c r="BL389" s="194">
        <f>SUMPRODUCT(CHOOSE({1,2,3,4},G259,G324,G454,G519),CHOOSE({1,2,3,4},DO357,DO357,DO357,DO357))</f>
        <v>0</v>
      </c>
      <c r="BM389" s="194">
        <f>SUMPRODUCT(CHOOSE({1,2,3,4},H259,H324,H454,H519),CHOOSE({1,2,3,4},DP357,DP357,DP357,DP357))</f>
        <v>0</v>
      </c>
      <c r="BN389" s="194">
        <f>SUMPRODUCT(CHOOSE({1,2,3,4},I259,I324,I454,I519),CHOOSE({1,2,3,4},DQ357,DQ357,DQ357,DQ357))</f>
        <v>0</v>
      </c>
      <c r="BO389" s="194">
        <f>SUMPRODUCT(CHOOSE({1,2,3,4},J259,J324,J454,J519),CHOOSE({1,2,3,4},DR357,DR357,DR357,DR357))</f>
        <v>0</v>
      </c>
      <c r="BP389" s="194">
        <f>SUMPRODUCT(CHOOSE({1,2,3,4},K259,K324,K454,K519),CHOOSE({1,2,3,4},DS357,DS357,DS357,DS357))</f>
        <v>0</v>
      </c>
      <c r="BQ389" s="194">
        <f>SUMPRODUCT(CHOOSE({1,2,3,4},L259,L324,L454,L519),CHOOSE({1,2,3,4},DT357,DT357,DT357,DT357))</f>
        <v>0</v>
      </c>
      <c r="BR389" s="194">
        <f>SUMPRODUCT(CHOOSE({1,2,3,4},M259,M324,M454,M519),CHOOSE({1,2,3,4},DU357,DU357,DU357,DU357))</f>
        <v>0</v>
      </c>
      <c r="BS389" s="194">
        <f>SUMPRODUCT(CHOOSE({1,2,3,4},N259,N324,N454,N519),CHOOSE({1,2,3,4},DV357,DV357,DV357,DV357))</f>
        <v>0</v>
      </c>
      <c r="BT389" s="194">
        <f>SUMPRODUCT(CHOOSE({1,2,3,4},O259,O324,O454,O519),CHOOSE({1,2,3,4},DW357,DW357,DW357,DW357))</f>
        <v>0</v>
      </c>
      <c r="BU389" s="194">
        <f>SUMPRODUCT(CHOOSE({1,2,3,4},P259,P324,P454,P519),CHOOSE({1,2,3,4},DX357,DX357,DX357,DX357))</f>
        <v>0</v>
      </c>
      <c r="BV389" s="194">
        <f>SUMPRODUCT(CHOOSE({1,2,3,4},Q259,Q324,Q454,Q519),CHOOSE({1,2,3,4},DY357,DY357,DY357,DY357))</f>
        <v>0</v>
      </c>
      <c r="BW389" s="194">
        <f>SUMPRODUCT(CHOOSE({1,2,3,4},R259,R324,R454,R519),CHOOSE({1,2,3,4},DZ357,DZ357,DZ357,DZ357))</f>
        <v>0</v>
      </c>
      <c r="BX389" s="194">
        <f>SUMPRODUCT(CHOOSE({1,2,3,4},S259,S324,S454,S519),CHOOSE({1,2,3,4},EA357,EA357,EA357,EA357))</f>
        <v>0</v>
      </c>
      <c r="BY389" s="194">
        <f>SUMPRODUCT(CHOOSE({1,2,3,4},T259,T324,T454,T519),CHOOSE({1,2,3,4},EB357,EB357,EB357,EB357))</f>
        <v>0</v>
      </c>
      <c r="BZ389" s="194">
        <f>SUMPRODUCT(CHOOSE({1,2,3,4},U259,U324,U454,U519),CHOOSE({1,2,3,4},EC357,EC357,EC357,EC357))</f>
        <v>0</v>
      </c>
      <c r="CA389" s="194">
        <f>SUMPRODUCT(CHOOSE({1,2,3,4},V259,V324,V454,V519),CHOOSE({1,2,3,4},ED357,ED357,ED357,ED357))</f>
        <v>0</v>
      </c>
      <c r="CB389" s="194">
        <f>SUMPRODUCT(CHOOSE({1,2,3,4},W259,W324,W454,W519),CHOOSE({1,2,3,4},EE357,EE357,EE357,EE357))</f>
        <v>0</v>
      </c>
      <c r="CC389" s="194">
        <f>SUMPRODUCT(CHOOSE({1,2,3,4},X259,X324,X454,X519),CHOOSE({1,2,3,4},EF357,EF357,EF357,EF357))</f>
        <v>0</v>
      </c>
      <c r="CD389" s="194">
        <f>SUMPRODUCT(CHOOSE({1,2,3,4},Y259,Y324,Y454,Y519),CHOOSE({1,2,3,4},EG357,EG357,EG357,EG357))</f>
        <v>0</v>
      </c>
      <c r="CE389" s="194">
        <f>SUMPRODUCT(CHOOSE({1,2,3,4},Z259,Z324,Z454,Z519),CHOOSE({1,2,3,4},EH357,EH357,EH357,EH357))</f>
        <v>0</v>
      </c>
      <c r="CF389" s="194">
        <f>SUMPRODUCT(CHOOSE({1,2,3,4},AA259,AA324,AA454,AA519),CHOOSE({1,2,3,4},EI357,EI357,EI357,EI357))</f>
        <v>0</v>
      </c>
      <c r="CG389" s="194">
        <f>SUMPRODUCT(CHOOSE({1,2,3,4},AB259,AB324,AB454,AB519),CHOOSE({1,2,3,4},EJ357,EJ357,EJ357,EJ357))</f>
        <v>0</v>
      </c>
    </row>
    <row r="390" spans="1:141" x14ac:dyDescent="0.3">
      <c r="B390" s="1">
        <v>24</v>
      </c>
      <c r="C390" s="1"/>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f>(VLOOKUP(Z100,CVAMort,$A$4,FALSE)-1)*Z164*CE358</f>
        <v>0</v>
      </c>
      <c r="AB390" s="155">
        <f>(VLOOKUP(AA100,CVAMort,$A$4,FALSE)-1)*AA164*CF358</f>
        <v>0</v>
      </c>
      <c r="AC390" s="155"/>
      <c r="AD390" s="155"/>
      <c r="AE390" s="155"/>
      <c r="AF390" s="155"/>
      <c r="AG390" s="170">
        <f t="shared" si="382"/>
        <v>0</v>
      </c>
      <c r="AH390" s="170">
        <f t="shared" si="383"/>
        <v>0</v>
      </c>
      <c r="AI390" s="170">
        <f t="shared" si="384"/>
        <v>0</v>
      </c>
      <c r="AJ390" s="170">
        <f t="shared" si="387"/>
        <v>0</v>
      </c>
      <c r="AK390" s="170">
        <f t="shared" si="388"/>
        <v>0</v>
      </c>
      <c r="AL390" s="170">
        <f t="shared" si="389"/>
        <v>0</v>
      </c>
      <c r="AM390" s="170">
        <f t="shared" si="390"/>
        <v>0</v>
      </c>
      <c r="AN390" s="170">
        <f t="shared" si="391"/>
        <v>0</v>
      </c>
      <c r="AO390" s="170">
        <f t="shared" si="392"/>
        <v>0</v>
      </c>
      <c r="AP390" s="170">
        <f t="shared" si="393"/>
        <v>0</v>
      </c>
      <c r="AQ390" s="170">
        <f t="shared" si="394"/>
        <v>0</v>
      </c>
      <c r="AR390" s="170">
        <f t="shared" si="395"/>
        <v>0</v>
      </c>
      <c r="AS390" s="170">
        <f t="shared" si="396"/>
        <v>0</v>
      </c>
      <c r="AT390" s="170">
        <f t="shared" si="397"/>
        <v>0</v>
      </c>
      <c r="AU390" s="170">
        <f t="shared" si="398"/>
        <v>0</v>
      </c>
      <c r="AV390" s="170">
        <f t="shared" si="399"/>
        <v>0</v>
      </c>
      <c r="AW390" s="170">
        <f t="shared" si="400"/>
        <v>0</v>
      </c>
      <c r="AX390" s="170">
        <f t="shared" si="401"/>
        <v>0</v>
      </c>
      <c r="AY390" s="170">
        <f t="shared" si="402"/>
        <v>0</v>
      </c>
      <c r="AZ390" s="170">
        <f t="shared" si="403"/>
        <v>0</v>
      </c>
      <c r="BA390" s="170">
        <f t="shared" si="404"/>
        <v>0</v>
      </c>
      <c r="BB390" s="170">
        <f t="shared" si="405"/>
        <v>0</v>
      </c>
      <c r="BC390" s="170">
        <f t="shared" si="406"/>
        <v>0</v>
      </c>
      <c r="BD390" s="170">
        <f t="shared" si="407"/>
        <v>0</v>
      </c>
      <c r="BE390" s="170">
        <f t="shared" si="408"/>
        <v>0</v>
      </c>
      <c r="BF390" s="67"/>
      <c r="BG390" s="67"/>
      <c r="BH390" s="52"/>
      <c r="BI390" s="194">
        <f>SUMPRODUCT(CHOOSE({1,2,3,4},D260,D325,D455,D520),CHOOSE({1,2,3,4},DL358,DL358,DL358,DL358))</f>
        <v>0</v>
      </c>
      <c r="BJ390" s="194">
        <f>SUMPRODUCT(CHOOSE({1,2,3,4},E260,E325,E455,E520),CHOOSE({1,2,3,4},DM358,DM358,DM358,DM358))</f>
        <v>0</v>
      </c>
      <c r="BK390" s="194">
        <f>SUMPRODUCT(CHOOSE({1,2,3,4},F260,F325,F455,F520),CHOOSE({1,2,3,4},DN358,DN358,DN358,DN358))</f>
        <v>0</v>
      </c>
      <c r="BL390" s="194">
        <f>SUMPRODUCT(CHOOSE({1,2,3,4},G260,G325,G455,G520),CHOOSE({1,2,3,4},DO358,DO358,DO358,DO358))</f>
        <v>0</v>
      </c>
      <c r="BM390" s="194">
        <f>SUMPRODUCT(CHOOSE({1,2,3,4},H260,H325,H455,H520),CHOOSE({1,2,3,4},DP358,DP358,DP358,DP358))</f>
        <v>0</v>
      </c>
      <c r="BN390" s="194">
        <f>SUMPRODUCT(CHOOSE({1,2,3,4},I260,I325,I455,I520),CHOOSE({1,2,3,4},DQ358,DQ358,DQ358,DQ358))</f>
        <v>0</v>
      </c>
      <c r="BO390" s="194">
        <f>SUMPRODUCT(CHOOSE({1,2,3,4},J260,J325,J455,J520),CHOOSE({1,2,3,4},DR358,DR358,DR358,DR358))</f>
        <v>0</v>
      </c>
      <c r="BP390" s="194">
        <f>SUMPRODUCT(CHOOSE({1,2,3,4},K260,K325,K455,K520),CHOOSE({1,2,3,4},DS358,DS358,DS358,DS358))</f>
        <v>0</v>
      </c>
      <c r="BQ390" s="194">
        <f>SUMPRODUCT(CHOOSE({1,2,3,4},L260,L325,L455,L520),CHOOSE({1,2,3,4},DT358,DT358,DT358,DT358))</f>
        <v>0</v>
      </c>
      <c r="BR390" s="194">
        <f>SUMPRODUCT(CHOOSE({1,2,3,4},M260,M325,M455,M520),CHOOSE({1,2,3,4},DU358,DU358,DU358,DU358))</f>
        <v>0</v>
      </c>
      <c r="BS390" s="194">
        <f>SUMPRODUCT(CHOOSE({1,2,3,4},N260,N325,N455,N520),CHOOSE({1,2,3,4},DV358,DV358,DV358,DV358))</f>
        <v>0</v>
      </c>
      <c r="BT390" s="194">
        <f>SUMPRODUCT(CHOOSE({1,2,3,4},O260,O325,O455,O520),CHOOSE({1,2,3,4},DW358,DW358,DW358,DW358))</f>
        <v>0</v>
      </c>
      <c r="BU390" s="194">
        <f>SUMPRODUCT(CHOOSE({1,2,3,4},P260,P325,P455,P520),CHOOSE({1,2,3,4},DX358,DX358,DX358,DX358))</f>
        <v>0</v>
      </c>
      <c r="BV390" s="194">
        <f>SUMPRODUCT(CHOOSE({1,2,3,4},Q260,Q325,Q455,Q520),CHOOSE({1,2,3,4},DY358,DY358,DY358,DY358))</f>
        <v>0</v>
      </c>
      <c r="BW390" s="194">
        <f>SUMPRODUCT(CHOOSE({1,2,3,4},R260,R325,R455,R520),CHOOSE({1,2,3,4},DZ358,DZ358,DZ358,DZ358))</f>
        <v>0</v>
      </c>
      <c r="BX390" s="194">
        <f>SUMPRODUCT(CHOOSE({1,2,3,4},S260,S325,S455,S520),CHOOSE({1,2,3,4},EA358,EA358,EA358,EA358))</f>
        <v>0</v>
      </c>
      <c r="BY390" s="194">
        <f>SUMPRODUCT(CHOOSE({1,2,3,4},T260,T325,T455,T520),CHOOSE({1,2,3,4},EB358,EB358,EB358,EB358))</f>
        <v>0</v>
      </c>
      <c r="BZ390" s="194">
        <f>SUMPRODUCT(CHOOSE({1,2,3,4},U260,U325,U455,U520),CHOOSE({1,2,3,4},EC358,EC358,EC358,EC358))</f>
        <v>0</v>
      </c>
      <c r="CA390" s="194">
        <f>SUMPRODUCT(CHOOSE({1,2,3,4},V260,V325,V455,V520),CHOOSE({1,2,3,4},ED358,ED358,ED358,ED358))</f>
        <v>0</v>
      </c>
      <c r="CB390" s="194">
        <f>SUMPRODUCT(CHOOSE({1,2,3,4},W260,W325,W455,W520),CHOOSE({1,2,3,4},EE358,EE358,EE358,EE358))</f>
        <v>0</v>
      </c>
      <c r="CC390" s="194">
        <f>SUMPRODUCT(CHOOSE({1,2,3,4},X260,X325,X455,X520),CHOOSE({1,2,3,4},EF358,EF358,EF358,EF358))</f>
        <v>0</v>
      </c>
      <c r="CD390" s="194">
        <f>SUMPRODUCT(CHOOSE({1,2,3,4},Y260,Y325,Y455,Y520),CHOOSE({1,2,3,4},EG358,EG358,EG358,EG358))</f>
        <v>0</v>
      </c>
      <c r="CE390" s="194">
        <f>SUMPRODUCT(CHOOSE({1,2,3,4},Z260,Z325,Z455,Z520),CHOOSE({1,2,3,4},EH358,EH358,EH358,EH358))</f>
        <v>0</v>
      </c>
      <c r="CF390" s="194">
        <f>SUMPRODUCT(CHOOSE({1,2,3,4},AA260,AA325,AA455,AA520),CHOOSE({1,2,3,4},EI358,EI358,EI358,EI358))</f>
        <v>0</v>
      </c>
      <c r="CG390" s="194">
        <f>SUMPRODUCT(CHOOSE({1,2,3,4},AB260,AB325,AB455,AB520),CHOOSE({1,2,3,4},EJ358,EJ358,EJ358,EJ358))</f>
        <v>0</v>
      </c>
    </row>
    <row r="391" spans="1:141" x14ac:dyDescent="0.3">
      <c r="B391" s="1">
        <v>25</v>
      </c>
      <c r="C391" s="1"/>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f>(VLOOKUP(AA101,CVAMort,$A$4,FALSE)-1)*AA165*CF359</f>
        <v>0</v>
      </c>
      <c r="AC391" s="155"/>
      <c r="AD391" s="155"/>
      <c r="AE391" s="155"/>
      <c r="AF391" s="155"/>
      <c r="AG391" s="170">
        <f t="shared" si="382"/>
        <v>0</v>
      </c>
      <c r="AH391" s="170">
        <f t="shared" si="383"/>
        <v>0</v>
      </c>
      <c r="AI391" s="170">
        <f t="shared" si="384"/>
        <v>0</v>
      </c>
      <c r="AJ391" s="170">
        <f t="shared" si="387"/>
        <v>0</v>
      </c>
      <c r="AK391" s="170">
        <f t="shared" si="388"/>
        <v>0</v>
      </c>
      <c r="AL391" s="170">
        <f t="shared" si="389"/>
        <v>0</v>
      </c>
      <c r="AM391" s="170">
        <f t="shared" si="390"/>
        <v>0</v>
      </c>
      <c r="AN391" s="170">
        <f t="shared" si="391"/>
        <v>0</v>
      </c>
      <c r="AO391" s="170">
        <f t="shared" si="392"/>
        <v>0</v>
      </c>
      <c r="AP391" s="170">
        <f t="shared" si="393"/>
        <v>0</v>
      </c>
      <c r="AQ391" s="170">
        <f t="shared" si="394"/>
        <v>0</v>
      </c>
      <c r="AR391" s="170">
        <f t="shared" si="395"/>
        <v>0</v>
      </c>
      <c r="AS391" s="170">
        <f t="shared" si="396"/>
        <v>0</v>
      </c>
      <c r="AT391" s="170">
        <f t="shared" si="397"/>
        <v>0</v>
      </c>
      <c r="AU391" s="170">
        <f t="shared" si="398"/>
        <v>0</v>
      </c>
      <c r="AV391" s="170">
        <f t="shared" si="399"/>
        <v>0</v>
      </c>
      <c r="AW391" s="170">
        <f t="shared" si="400"/>
        <v>0</v>
      </c>
      <c r="AX391" s="170">
        <f t="shared" si="401"/>
        <v>0</v>
      </c>
      <c r="AY391" s="170">
        <f t="shared" si="402"/>
        <v>0</v>
      </c>
      <c r="AZ391" s="170">
        <f t="shared" si="403"/>
        <v>0</v>
      </c>
      <c r="BA391" s="170">
        <f t="shared" si="404"/>
        <v>0</v>
      </c>
      <c r="BB391" s="170">
        <f t="shared" si="405"/>
        <v>0</v>
      </c>
      <c r="BC391" s="170">
        <f t="shared" si="406"/>
        <v>0</v>
      </c>
      <c r="BD391" s="170">
        <f t="shared" si="407"/>
        <v>0</v>
      </c>
      <c r="BE391" s="170">
        <f t="shared" si="408"/>
        <v>0</v>
      </c>
      <c r="BF391" s="67"/>
      <c r="BG391" s="67"/>
      <c r="BH391" s="52"/>
      <c r="BI391" s="194">
        <f>SUMPRODUCT(CHOOSE({1,2,3,4},D261,D326,D456,D521),CHOOSE({1,2,3,4},DL359,DL359,DL359,DL359))</f>
        <v>0</v>
      </c>
      <c r="BJ391" s="194">
        <f>SUMPRODUCT(CHOOSE({1,2,3,4},E261,E326,E456,E521),CHOOSE({1,2,3,4},DM359,DM359,DM359,DM359))</f>
        <v>0</v>
      </c>
      <c r="BK391" s="194">
        <f>SUMPRODUCT(CHOOSE({1,2,3,4},F261,F326,F456,F521),CHOOSE({1,2,3,4},DN359,DN359,DN359,DN359))</f>
        <v>0</v>
      </c>
      <c r="BL391" s="194">
        <f>SUMPRODUCT(CHOOSE({1,2,3,4},G261,G326,G456,G521),CHOOSE({1,2,3,4},DO359,DO359,DO359,DO359))</f>
        <v>0</v>
      </c>
      <c r="BM391" s="194">
        <f>SUMPRODUCT(CHOOSE({1,2,3,4},H261,H326,H456,H521),CHOOSE({1,2,3,4},DP359,DP359,DP359,DP359))</f>
        <v>0</v>
      </c>
      <c r="BN391" s="194">
        <f>SUMPRODUCT(CHOOSE({1,2,3,4},I261,I326,I456,I521),CHOOSE({1,2,3,4},DQ359,DQ359,DQ359,DQ359))</f>
        <v>0</v>
      </c>
      <c r="BO391" s="194">
        <f>SUMPRODUCT(CHOOSE({1,2,3,4},J261,J326,J456,J521),CHOOSE({1,2,3,4},DR359,DR359,DR359,DR359))</f>
        <v>0</v>
      </c>
      <c r="BP391" s="194">
        <f>SUMPRODUCT(CHOOSE({1,2,3,4},K261,K326,K456,K521),CHOOSE({1,2,3,4},DS359,DS359,DS359,DS359))</f>
        <v>0</v>
      </c>
      <c r="BQ391" s="194">
        <f>SUMPRODUCT(CHOOSE({1,2,3,4},L261,L326,L456,L521),CHOOSE({1,2,3,4},DT359,DT359,DT359,DT359))</f>
        <v>0</v>
      </c>
      <c r="BR391" s="194">
        <f>SUMPRODUCT(CHOOSE({1,2,3,4},M261,M326,M456,M521),CHOOSE({1,2,3,4},DU359,DU359,DU359,DU359))</f>
        <v>0</v>
      </c>
      <c r="BS391" s="194">
        <f>SUMPRODUCT(CHOOSE({1,2,3,4},N261,N326,N456,N521),CHOOSE({1,2,3,4},DV359,DV359,DV359,DV359))</f>
        <v>0</v>
      </c>
      <c r="BT391" s="194">
        <f>SUMPRODUCT(CHOOSE({1,2,3,4},O261,O326,O456,O521),CHOOSE({1,2,3,4},DW359,DW359,DW359,DW359))</f>
        <v>0</v>
      </c>
      <c r="BU391" s="194">
        <f>SUMPRODUCT(CHOOSE({1,2,3,4},P261,P326,P456,P521),CHOOSE({1,2,3,4},DX359,DX359,DX359,DX359))</f>
        <v>0</v>
      </c>
      <c r="BV391" s="194">
        <f>SUMPRODUCT(CHOOSE({1,2,3,4},Q261,Q326,Q456,Q521),CHOOSE({1,2,3,4},DY359,DY359,DY359,DY359))</f>
        <v>0</v>
      </c>
      <c r="BW391" s="194">
        <f>SUMPRODUCT(CHOOSE({1,2,3,4},R261,R326,R456,R521),CHOOSE({1,2,3,4},DZ359,DZ359,DZ359,DZ359))</f>
        <v>0</v>
      </c>
      <c r="BX391" s="194">
        <f>SUMPRODUCT(CHOOSE({1,2,3,4},S261,S326,S456,S521),CHOOSE({1,2,3,4},EA359,EA359,EA359,EA359))</f>
        <v>0</v>
      </c>
      <c r="BY391" s="194">
        <f>SUMPRODUCT(CHOOSE({1,2,3,4},T261,T326,T456,T521),CHOOSE({1,2,3,4},EB359,EB359,EB359,EB359))</f>
        <v>0</v>
      </c>
      <c r="BZ391" s="194">
        <f>SUMPRODUCT(CHOOSE({1,2,3,4},U261,U326,U456,U521),CHOOSE({1,2,3,4},EC359,EC359,EC359,EC359))</f>
        <v>0</v>
      </c>
      <c r="CA391" s="194">
        <f>SUMPRODUCT(CHOOSE({1,2,3,4},V261,V326,V456,V521),CHOOSE({1,2,3,4},ED359,ED359,ED359,ED359))</f>
        <v>0</v>
      </c>
      <c r="CB391" s="194">
        <f>SUMPRODUCT(CHOOSE({1,2,3,4},W261,W326,W456,W521),CHOOSE({1,2,3,4},EE359,EE359,EE359,EE359))</f>
        <v>0</v>
      </c>
      <c r="CC391" s="194">
        <f>SUMPRODUCT(CHOOSE({1,2,3,4},X261,X326,X456,X521),CHOOSE({1,2,3,4},EF359,EF359,EF359,EF359))</f>
        <v>0</v>
      </c>
      <c r="CD391" s="194">
        <f>SUMPRODUCT(CHOOSE({1,2,3,4},Y261,Y326,Y456,Y521),CHOOSE({1,2,3,4},EG359,EG359,EG359,EG359))</f>
        <v>0</v>
      </c>
      <c r="CE391" s="194">
        <f>SUMPRODUCT(CHOOSE({1,2,3,4},Z261,Z326,Z456,Z521),CHOOSE({1,2,3,4},EH359,EH359,EH359,EH359))</f>
        <v>0</v>
      </c>
      <c r="CF391" s="194">
        <f>SUMPRODUCT(CHOOSE({1,2,3,4},AA261,AA326,AA456,AA521),CHOOSE({1,2,3,4},EI359,EI359,EI359,EI359))</f>
        <v>0</v>
      </c>
      <c r="CG391" s="194">
        <f>SUMPRODUCT(CHOOSE({1,2,3,4},AB261,AB326,AB456,AB521),CHOOSE({1,2,3,4},EJ359,EJ359,EJ359,EJ359))</f>
        <v>0</v>
      </c>
    </row>
    <row r="392" spans="1:141" x14ac:dyDescent="0.3">
      <c r="B392" s="34" t="s">
        <v>157</v>
      </c>
      <c r="C392" s="12"/>
      <c r="D392" s="66">
        <f>SUM(D367:D391)</f>
        <v>0</v>
      </c>
      <c r="E392" s="66">
        <f t="shared" ref="E392:AB392" si="427">SUM(E367:E391)</f>
        <v>1.1131746623095191E-2</v>
      </c>
      <c r="F392" s="66">
        <f t="shared" si="427"/>
        <v>2.0375300222515963E-2</v>
      </c>
      <c r="G392" s="66">
        <f t="shared" si="427"/>
        <v>2.8037302227106264E-2</v>
      </c>
      <c r="H392" s="66">
        <f t="shared" si="427"/>
        <v>3.43913446535438E-2</v>
      </c>
      <c r="I392" s="66">
        <f t="shared" si="427"/>
        <v>3.9600202438284583E-2</v>
      </c>
      <c r="J392" s="66">
        <f t="shared" si="427"/>
        <v>4.387212738250703E-2</v>
      </c>
      <c r="K392" s="66">
        <f t="shared" si="427"/>
        <v>4.7324225497861326E-2</v>
      </c>
      <c r="L392" s="66">
        <f t="shared" si="427"/>
        <v>5.0139086394502451E-2</v>
      </c>
      <c r="M392" s="66">
        <f t="shared" si="427"/>
        <v>5.2392947668161001E-2</v>
      </c>
      <c r="N392" s="66">
        <f t="shared" si="427"/>
        <v>6.9390497695080391E-2</v>
      </c>
      <c r="O392" s="66">
        <f t="shared" si="427"/>
        <v>8.3122980025578053E-2</v>
      </c>
      <c r="P392" s="66">
        <f t="shared" si="427"/>
        <v>9.4162365763089909E-2</v>
      </c>
      <c r="Q392" s="66">
        <f t="shared" si="427"/>
        <v>0.10283760926694067</v>
      </c>
      <c r="R392" s="66">
        <f t="shared" si="427"/>
        <v>0.10957316032869961</v>
      </c>
      <c r="S392" s="66">
        <f t="shared" si="427"/>
        <v>0.11470280207821269</v>
      </c>
      <c r="T392" s="66">
        <f t="shared" si="427"/>
        <v>0.11831120934393814</v>
      </c>
      <c r="U392" s="66">
        <f t="shared" si="427"/>
        <v>0.12084810106856017</v>
      </c>
      <c r="V392" s="66">
        <f t="shared" si="427"/>
        <v>0.12230374854921144</v>
      </c>
      <c r="W392" s="66">
        <f t="shared" si="427"/>
        <v>0.12277869072483762</v>
      </c>
      <c r="X392" s="66">
        <f t="shared" si="427"/>
        <v>0.17386549761507034</v>
      </c>
      <c r="Y392" s="66">
        <f t="shared" si="427"/>
        <v>0.21274855334333437</v>
      </c>
      <c r="Z392" s="66">
        <f t="shared" si="427"/>
        <v>0.24224090342907484</v>
      </c>
      <c r="AA392" s="66">
        <f t="shared" si="427"/>
        <v>0.26207310342894458</v>
      </c>
      <c r="AB392" s="66">
        <f t="shared" si="427"/>
        <v>0.27389997695715229</v>
      </c>
      <c r="AC392" s="12"/>
      <c r="BH392" s="66">
        <f t="shared" ref="BH392:CG392" si="428">SUM(BH367:BH391)</f>
        <v>0</v>
      </c>
      <c r="BI392" s="66">
        <f t="shared" si="428"/>
        <v>0</v>
      </c>
      <c r="BJ392" s="66">
        <f t="shared" si="428"/>
        <v>1.6032801761038892E-5</v>
      </c>
      <c r="BK392" s="66">
        <f t="shared" si="428"/>
        <v>5.6011672319151736E-5</v>
      </c>
      <c r="BL392" s="66">
        <f t="shared" si="428"/>
        <v>1.1055047932809978E-4</v>
      </c>
      <c r="BM392" s="66">
        <f t="shared" si="428"/>
        <v>1.7298365457473166E-4</v>
      </c>
      <c r="BN392" s="66">
        <f t="shared" si="428"/>
        <v>2.7962569755888634E-4</v>
      </c>
      <c r="BO392" s="66">
        <f t="shared" si="428"/>
        <v>3.9162628771672231E-4</v>
      </c>
      <c r="BP392" s="66">
        <f t="shared" si="428"/>
        <v>5.0494384952981498E-4</v>
      </c>
      <c r="BQ392" s="66">
        <f t="shared" si="428"/>
        <v>6.1535147205345479E-4</v>
      </c>
      <c r="BR392" s="66">
        <f t="shared" si="428"/>
        <v>7.2148625708495957E-4</v>
      </c>
      <c r="BS392" s="66">
        <f t="shared" si="428"/>
        <v>1.1328643243745395E-3</v>
      </c>
      <c r="BT392" s="66">
        <f t="shared" si="428"/>
        <v>1.5596552414470339E-3</v>
      </c>
      <c r="BU392" s="66">
        <f t="shared" si="428"/>
        <v>1.9835679984639551E-3</v>
      </c>
      <c r="BV392" s="66">
        <f t="shared" si="428"/>
        <v>2.4003855351292049E-3</v>
      </c>
      <c r="BW392" s="66">
        <f t="shared" si="428"/>
        <v>2.8013919948943079E-3</v>
      </c>
      <c r="BX392" s="66">
        <f t="shared" si="428"/>
        <v>3.3578270352079384E-3</v>
      </c>
      <c r="BY392" s="66">
        <f t="shared" si="428"/>
        <v>3.9005802051688236E-3</v>
      </c>
      <c r="BZ392" s="66">
        <f t="shared" si="428"/>
        <v>4.4040216785672876E-3</v>
      </c>
      <c r="CA392" s="66">
        <f t="shared" si="428"/>
        <v>4.8829764340643069E-3</v>
      </c>
      <c r="CB392" s="66">
        <f t="shared" si="428"/>
        <v>4.7243197644459252E-3</v>
      </c>
      <c r="CC392" s="66">
        <f t="shared" si="428"/>
        <v>7.3824796849671463E-3</v>
      </c>
      <c r="CD392" s="66">
        <f t="shared" si="428"/>
        <v>9.8858237534746353E-3</v>
      </c>
      <c r="CE392" s="66">
        <f t="shared" si="428"/>
        <v>1.2136220331116837E-2</v>
      </c>
      <c r="CF392" s="66">
        <f t="shared" si="428"/>
        <v>1.4248510824133807E-2</v>
      </c>
      <c r="CG392" s="66">
        <f t="shared" si="428"/>
        <v>1.6212527201422189E-2</v>
      </c>
    </row>
    <row r="393" spans="1:141" x14ac:dyDescent="0.3">
      <c r="B393" s="34" t="s">
        <v>158</v>
      </c>
      <c r="C393" s="12"/>
      <c r="D393" s="66">
        <f>SUM($D392:D392)</f>
        <v>0</v>
      </c>
      <c r="E393" s="66">
        <f>SUM($D392:E392)</f>
        <v>1.1131746623095191E-2</v>
      </c>
      <c r="F393" s="66">
        <f>SUM($D392:F392)</f>
        <v>3.1507046845611154E-2</v>
      </c>
      <c r="G393" s="66">
        <f>SUM($D392:G392)</f>
        <v>5.9544349072717419E-2</v>
      </c>
      <c r="H393" s="66">
        <f>SUM($D392:H392)</f>
        <v>9.3935693726261218E-2</v>
      </c>
      <c r="I393" s="66">
        <f>SUM($D392:I392)</f>
        <v>0.13353589616454581</v>
      </c>
      <c r="J393" s="66">
        <f>SUM($D392:J392)</f>
        <v>0.17740802354705285</v>
      </c>
      <c r="K393" s="66">
        <f>SUM($D392:K392)</f>
        <v>0.22473224904491418</v>
      </c>
      <c r="L393" s="66">
        <f>SUM($D392:L392)</f>
        <v>0.27487133543941661</v>
      </c>
      <c r="M393" s="66">
        <f>SUM($D392:M392)</f>
        <v>0.3272642831075776</v>
      </c>
      <c r="N393" s="66">
        <f>SUM($D392:N392)</f>
        <v>0.39665478080265798</v>
      </c>
      <c r="O393" s="66">
        <f>SUM($D392:O392)</f>
        <v>0.47977776082823603</v>
      </c>
      <c r="P393" s="66">
        <f>SUM($D392:P392)</f>
        <v>0.57394012659132598</v>
      </c>
      <c r="Q393" s="66">
        <f>SUM($D392:Q392)</f>
        <v>0.67677773585826662</v>
      </c>
      <c r="R393" s="66">
        <f>SUM($D392:R392)</f>
        <v>0.78635089618696619</v>
      </c>
      <c r="S393" s="66">
        <f>SUM($D392:S392)</f>
        <v>0.90105369826517889</v>
      </c>
      <c r="T393" s="66">
        <f>SUM($D392:T392)</f>
        <v>1.0193649076091171</v>
      </c>
      <c r="U393" s="66">
        <f>SUM($D392:U392)</f>
        <v>1.1402130086776774</v>
      </c>
      <c r="V393" s="66">
        <f>SUM($D392:V392)</f>
        <v>1.2625167572268889</v>
      </c>
      <c r="W393" s="66">
        <f>SUM($D392:W392)</f>
        <v>1.3852954479517265</v>
      </c>
      <c r="X393" s="66">
        <f>SUM($D392:X392)</f>
        <v>1.559160945566797</v>
      </c>
      <c r="Y393" s="66">
        <f>SUM($D392:Y392)</f>
        <v>1.7719094989101314</v>
      </c>
      <c r="Z393" s="66">
        <f>SUM($D392:Z392)</f>
        <v>2.0141504023392063</v>
      </c>
      <c r="AA393" s="66">
        <f>SUM($D392:AA392)</f>
        <v>2.2762235057681508</v>
      </c>
      <c r="AB393" s="66">
        <f>SUM($D392:AB392)</f>
        <v>2.550123482725303</v>
      </c>
      <c r="AC393" s="12"/>
    </row>
    <row r="394" spans="1:141" x14ac:dyDescent="0.3">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141" x14ac:dyDescent="0.3">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141" s="166" customFormat="1" x14ac:dyDescent="0.3">
      <c r="A396" s="165" t="s">
        <v>295</v>
      </c>
      <c r="AF396" s="165" t="s">
        <v>307</v>
      </c>
      <c r="BH396" s="165" t="s">
        <v>309</v>
      </c>
      <c r="CJ396" s="166" t="s">
        <v>288</v>
      </c>
      <c r="DL396" s="166" t="s">
        <v>338</v>
      </c>
    </row>
    <row r="397" spans="1:141" x14ac:dyDescent="0.3">
      <c r="A397" s="1"/>
      <c r="AF397" t="s">
        <v>289</v>
      </c>
    </row>
    <row r="398" spans="1:141" x14ac:dyDescent="0.3">
      <c r="A398" s="1"/>
      <c r="C398" s="1" t="s">
        <v>13</v>
      </c>
      <c r="AF398" s="1" t="s">
        <v>13</v>
      </c>
      <c r="BH398" s="1" t="s">
        <v>13</v>
      </c>
      <c r="CJ398" s="1" t="s">
        <v>13</v>
      </c>
      <c r="DL398" s="1" t="s">
        <v>13</v>
      </c>
    </row>
    <row r="399" spans="1:141" x14ac:dyDescent="0.3">
      <c r="C399" s="1">
        <v>0</v>
      </c>
      <c r="D399" s="1">
        <v>1</v>
      </c>
      <c r="E399" s="1">
        <v>2</v>
      </c>
      <c r="F399" s="1">
        <v>3</v>
      </c>
      <c r="G399" s="1">
        <v>4</v>
      </c>
      <c r="H399" s="1">
        <v>5</v>
      </c>
      <c r="I399" s="1">
        <v>6</v>
      </c>
      <c r="J399" s="1">
        <v>7</v>
      </c>
      <c r="K399" s="1">
        <v>8</v>
      </c>
      <c r="L399" s="1">
        <v>9</v>
      </c>
      <c r="M399" s="1">
        <v>10</v>
      </c>
      <c r="N399" s="1">
        <v>11</v>
      </c>
      <c r="O399" s="1">
        <v>12</v>
      </c>
      <c r="P399" s="1">
        <v>13</v>
      </c>
      <c r="Q399" s="1">
        <v>14</v>
      </c>
      <c r="R399" s="1">
        <v>15</v>
      </c>
      <c r="S399" s="1">
        <v>16</v>
      </c>
      <c r="T399" s="1">
        <v>17</v>
      </c>
      <c r="U399" s="1">
        <v>18</v>
      </c>
      <c r="V399" s="1">
        <v>19</v>
      </c>
      <c r="W399" s="1">
        <v>20</v>
      </c>
      <c r="X399" s="1">
        <v>21</v>
      </c>
      <c r="Y399" s="1">
        <v>22</v>
      </c>
      <c r="Z399" s="1">
        <v>23</v>
      </c>
      <c r="AA399" s="1">
        <v>24</v>
      </c>
      <c r="AB399" s="1">
        <v>25</v>
      </c>
      <c r="AC399" s="1"/>
      <c r="AF399" s="1">
        <v>0</v>
      </c>
      <c r="AG399" s="2">
        <v>1</v>
      </c>
      <c r="AH399" s="2">
        <v>2</v>
      </c>
      <c r="AI399" s="2">
        <v>3</v>
      </c>
      <c r="AJ399" s="2">
        <v>4</v>
      </c>
      <c r="AK399" s="2">
        <v>5</v>
      </c>
      <c r="AL399" s="2">
        <v>6</v>
      </c>
      <c r="AM399" s="2">
        <v>7</v>
      </c>
      <c r="AN399" s="2">
        <v>8</v>
      </c>
      <c r="AO399" s="2">
        <v>9</v>
      </c>
      <c r="AP399" s="2">
        <v>10</v>
      </c>
      <c r="AQ399" s="2">
        <v>11</v>
      </c>
      <c r="AR399" s="2">
        <v>12</v>
      </c>
      <c r="AS399" s="2">
        <v>13</v>
      </c>
      <c r="AT399" s="2">
        <v>14</v>
      </c>
      <c r="AU399" s="2">
        <v>15</v>
      </c>
      <c r="AV399" s="2">
        <v>16</v>
      </c>
      <c r="AW399" s="2">
        <v>17</v>
      </c>
      <c r="AX399" s="2">
        <v>18</v>
      </c>
      <c r="AY399" s="2">
        <v>19</v>
      </c>
      <c r="AZ399" s="2">
        <v>20</v>
      </c>
      <c r="BA399" s="2">
        <v>21</v>
      </c>
      <c r="BB399" s="2">
        <v>22</v>
      </c>
      <c r="BC399" s="2">
        <v>23</v>
      </c>
      <c r="BD399" s="2">
        <v>24</v>
      </c>
      <c r="BE399" s="2">
        <v>25</v>
      </c>
      <c r="BF399" s="1"/>
      <c r="BH399" s="1">
        <v>0</v>
      </c>
      <c r="BI399" s="1">
        <v>1</v>
      </c>
      <c r="BJ399" s="1">
        <v>2</v>
      </c>
      <c r="BK399" s="1">
        <v>3</v>
      </c>
      <c r="BL399" s="1">
        <v>4</v>
      </c>
      <c r="BM399" s="1">
        <v>5</v>
      </c>
      <c r="BN399" s="1">
        <v>6</v>
      </c>
      <c r="BO399" s="1">
        <v>7</v>
      </c>
      <c r="BP399" s="1">
        <v>8</v>
      </c>
      <c r="BQ399" s="1">
        <v>9</v>
      </c>
      <c r="BR399" s="1">
        <v>10</v>
      </c>
      <c r="BS399" s="1">
        <v>11</v>
      </c>
      <c r="BT399" s="1">
        <v>12</v>
      </c>
      <c r="BU399" s="1">
        <v>13</v>
      </c>
      <c r="BV399" s="1">
        <v>14</v>
      </c>
      <c r="BW399" s="1">
        <v>15</v>
      </c>
      <c r="BX399" s="1">
        <v>16</v>
      </c>
      <c r="BY399" s="1">
        <v>17</v>
      </c>
      <c r="BZ399" s="1">
        <v>18</v>
      </c>
      <c r="CA399" s="1">
        <v>19</v>
      </c>
      <c r="CB399" s="1">
        <v>20</v>
      </c>
      <c r="CC399" s="1">
        <v>21</v>
      </c>
      <c r="CD399" s="1">
        <v>22</v>
      </c>
      <c r="CE399" s="1">
        <v>23</v>
      </c>
      <c r="CF399" s="1">
        <v>24</v>
      </c>
      <c r="CG399" s="1">
        <v>25</v>
      </c>
      <c r="CJ399" s="1">
        <v>0</v>
      </c>
      <c r="CK399" s="1">
        <v>1</v>
      </c>
      <c r="CL399" s="1">
        <v>2</v>
      </c>
      <c r="CM399" s="1">
        <v>3</v>
      </c>
      <c r="CN399" s="1">
        <v>4</v>
      </c>
      <c r="CO399" s="1">
        <v>5</v>
      </c>
      <c r="CP399" s="1">
        <v>6</v>
      </c>
      <c r="CQ399" s="1">
        <v>7</v>
      </c>
      <c r="CR399" s="1">
        <v>8</v>
      </c>
      <c r="CS399" s="1">
        <v>9</v>
      </c>
      <c r="CT399" s="1">
        <v>10</v>
      </c>
      <c r="CU399" s="1">
        <v>11</v>
      </c>
      <c r="CV399" s="1">
        <v>12</v>
      </c>
      <c r="CW399" s="1">
        <v>13</v>
      </c>
      <c r="CX399" s="1">
        <v>14</v>
      </c>
      <c r="CY399" s="1">
        <v>15</v>
      </c>
      <c r="CZ399" s="1">
        <v>16</v>
      </c>
      <c r="DA399" s="1">
        <v>17</v>
      </c>
      <c r="DB399" s="1">
        <v>18</v>
      </c>
      <c r="DC399" s="1">
        <v>19</v>
      </c>
      <c r="DD399" s="1">
        <v>20</v>
      </c>
      <c r="DE399" s="1">
        <v>21</v>
      </c>
      <c r="DF399" s="1">
        <v>22</v>
      </c>
      <c r="DG399" s="1">
        <v>23</v>
      </c>
      <c r="DH399" s="1">
        <v>24</v>
      </c>
      <c r="DI399" s="1">
        <v>25</v>
      </c>
      <c r="DL399" s="1">
        <v>0</v>
      </c>
      <c r="DM399" s="1">
        <v>1</v>
      </c>
      <c r="DN399" s="1">
        <v>2</v>
      </c>
      <c r="DO399" s="1">
        <v>3</v>
      </c>
      <c r="DP399" s="1">
        <v>4</v>
      </c>
      <c r="DQ399" s="1">
        <v>5</v>
      </c>
      <c r="DR399" s="1">
        <v>6</v>
      </c>
      <c r="DS399" s="1">
        <v>7</v>
      </c>
      <c r="DT399" s="1">
        <v>8</v>
      </c>
      <c r="DU399" s="1">
        <v>9</v>
      </c>
      <c r="DV399" s="1">
        <v>10</v>
      </c>
      <c r="DW399" s="1">
        <v>11</v>
      </c>
      <c r="DX399" s="1">
        <v>12</v>
      </c>
      <c r="DY399" s="1">
        <v>13</v>
      </c>
      <c r="DZ399" s="1">
        <v>14</v>
      </c>
      <c r="EA399" s="1">
        <v>15</v>
      </c>
      <c r="EB399" s="1">
        <v>16</v>
      </c>
      <c r="EC399" s="1">
        <v>17</v>
      </c>
      <c r="ED399" s="1">
        <v>18</v>
      </c>
      <c r="EE399" s="1">
        <v>19</v>
      </c>
      <c r="EF399" s="1">
        <v>20</v>
      </c>
      <c r="EG399" s="1">
        <v>21</v>
      </c>
      <c r="EH399" s="1">
        <v>22</v>
      </c>
      <c r="EI399" s="1">
        <v>23</v>
      </c>
      <c r="EJ399" s="1">
        <v>24</v>
      </c>
      <c r="EK399" s="1">
        <v>25</v>
      </c>
    </row>
    <row r="400" spans="1:141" x14ac:dyDescent="0.3">
      <c r="A400" s="9" t="s">
        <v>12</v>
      </c>
      <c r="B400" s="1">
        <v>1</v>
      </c>
      <c r="C400" s="173"/>
      <c r="D400" s="173">
        <f t="shared" ref="D400:AB400" si="429">VLOOKUP(C77,ColInc,$A$4,FALSE)*(1+((VLOOKUP(C77,Colrisk,$A$4,FALSE)-1)*MAX(0,AF109-BaselineBMI)))</f>
        <v>3.0454802191990185E-4</v>
      </c>
      <c r="E400" s="173">
        <f t="shared" si="429"/>
        <v>3.0577979656477665E-4</v>
      </c>
      <c r="F400" s="173">
        <f t="shared" si="429"/>
        <v>3.070115712096514E-4</v>
      </c>
      <c r="G400" s="173">
        <f t="shared" si="429"/>
        <v>3.0824334585452632E-4</v>
      </c>
      <c r="H400" s="173">
        <f t="shared" si="429"/>
        <v>6.2674241662898057E-4</v>
      </c>
      <c r="I400" s="173">
        <f t="shared" si="429"/>
        <v>6.2923698038074645E-4</v>
      </c>
      <c r="J400" s="173">
        <f t="shared" si="429"/>
        <v>6.3173154413251212E-4</v>
      </c>
      <c r="K400" s="173">
        <f t="shared" si="429"/>
        <v>6.34226107884278E-4</v>
      </c>
      <c r="L400" s="173">
        <f t="shared" si="429"/>
        <v>6.3672067163604367E-4</v>
      </c>
      <c r="M400" s="173">
        <f t="shared" si="429"/>
        <v>1.1565150851145327E-3</v>
      </c>
      <c r="N400" s="173">
        <f t="shared" si="429"/>
        <v>1.1610284328102374E-3</v>
      </c>
      <c r="O400" s="173">
        <f t="shared" si="429"/>
        <v>1.1655417805059422E-3</v>
      </c>
      <c r="P400" s="173">
        <f t="shared" si="429"/>
        <v>1.1700551282016471E-3</v>
      </c>
      <c r="Q400" s="173">
        <f t="shared" si="429"/>
        <v>1.1745684758973519E-3</v>
      </c>
      <c r="R400" s="173">
        <f t="shared" si="429"/>
        <v>2.2564018236391281E-3</v>
      </c>
      <c r="S400" s="173">
        <f t="shared" si="429"/>
        <v>2.2650389900914724E-3</v>
      </c>
      <c r="T400" s="173">
        <f t="shared" si="429"/>
        <v>2.2736761565438153E-3</v>
      </c>
      <c r="U400" s="173">
        <f t="shared" si="429"/>
        <v>2.2823133229961591E-3</v>
      </c>
      <c r="V400" s="173">
        <f t="shared" si="429"/>
        <v>2.2909504894485029E-3</v>
      </c>
      <c r="W400" s="173">
        <f t="shared" si="429"/>
        <v>3.3217913614638126E-3</v>
      </c>
      <c r="X400" s="173">
        <f t="shared" si="429"/>
        <v>3.3339559741996714E-3</v>
      </c>
      <c r="Y400" s="173">
        <f t="shared" si="429"/>
        <v>3.345496760641384E-3</v>
      </c>
      <c r="Z400" s="173">
        <f t="shared" si="429"/>
        <v>3.3564137207889506E-3</v>
      </c>
      <c r="AA400" s="173">
        <f t="shared" si="429"/>
        <v>3.36670685464237E-3</v>
      </c>
      <c r="AB400" s="173">
        <f t="shared" si="429"/>
        <v>4.6370916636941806E-3</v>
      </c>
      <c r="AC400" s="155"/>
      <c r="AG400" s="174">
        <f>D400*D43*PRODUCT($CJ400:CJ400)</f>
        <v>2.1270800269809896E-2</v>
      </c>
      <c r="AH400" s="174">
        <f>E400*E43*PRODUCT($CJ400:CK400)</f>
        <v>2.1291717698487513E-2</v>
      </c>
      <c r="AI400" s="174">
        <f>F400*F43*PRODUCT($CJ400:CL400)</f>
        <v>2.1299833428650588E-2</v>
      </c>
      <c r="AJ400" s="174">
        <f>G400*G43*PRODUCT($CJ400:CM400)</f>
        <v>2.12958835577663E-2</v>
      </c>
      <c r="AK400" s="174">
        <f>H400*H43*PRODUCT($CJ400:CN400)</f>
        <v>4.3100246698209936E-2</v>
      </c>
      <c r="AL400" s="174">
        <f>I400*I43*PRODUCT($CJ400:CO400)</f>
        <v>4.3025425365453472E-2</v>
      </c>
      <c r="AM400" s="174">
        <f>J400*J43*PRODUCT($CJ400:CP400)</f>
        <v>4.291984256310126E-2</v>
      </c>
      <c r="AN400" s="174">
        <f>K400*K43*PRODUCT($CJ400:CQ400)</f>
        <v>4.2780744655371787E-2</v>
      </c>
      <c r="AO400" s="174">
        <f>L400*L43*PRODUCT($CJ400:CR400)</f>
        <v>4.261420495996758E-2</v>
      </c>
      <c r="AP400" s="174">
        <f>M400*M43*PRODUCT($CJ400:CS400)</f>
        <v>7.6751778463798895E-2</v>
      </c>
      <c r="AQ400" s="174">
        <f>N400*N43*PRODUCT($CJ400:CT400)</f>
        <v>7.6267110628870899E-2</v>
      </c>
      <c r="AR400" s="174">
        <f>O400*O43*PRODUCT($CJ400:CU400)</f>
        <v>7.5690576972121074E-2</v>
      </c>
      <c r="AS400" s="174">
        <f>P400*P43*PRODUCT($CJ400:CV400)</f>
        <v>7.503345883408688E-2</v>
      </c>
      <c r="AT400" s="174">
        <f>Q400*Q43*PRODUCT($CJ400:CW400)</f>
        <v>7.4291223487534794E-2</v>
      </c>
      <c r="AU400" s="174">
        <f>R400*R43*PRODUCT($CJ400:CX400)</f>
        <v>0.140595338820798</v>
      </c>
      <c r="AV400" s="174">
        <f>S400*S43*PRODUCT($CJ400:CY400)</f>
        <v>0.138693756641729</v>
      </c>
      <c r="AW400" s="174">
        <f>T400*T43*PRODUCT($CJ400:CZ400)</f>
        <v>0.13660719341659577</v>
      </c>
      <c r="AX400" s="174">
        <f>U400*U43*PRODUCT($CJ400:DA400)</f>
        <v>0.13437197929330505</v>
      </c>
      <c r="AY400" s="174">
        <f>V400*V43*PRODUCT($CJ400:DB400)</f>
        <v>0.13198432696902687</v>
      </c>
      <c r="AZ400" s="174">
        <f>W400*W43*PRODUCT($CJ400:DC400)</f>
        <v>0.18711597334419031</v>
      </c>
      <c r="BA400" s="174">
        <f>X400*X43*PRODUCT($CJ400:DD400)</f>
        <v>0.18291245904596484</v>
      </c>
      <c r="BB400" s="174">
        <f>Y400*Y43*PRODUCT($CJ400:DE400)</f>
        <v>0.17825773274425269</v>
      </c>
      <c r="BC400" s="174">
        <f>Z400*Z43*PRODUCT($CJ400:DF400)</f>
        <v>0.17329363085458255</v>
      </c>
      <c r="BD400" s="174">
        <f>AA400*AA43*PRODUCT($CJ400:DG400)</f>
        <v>0.16792134204391743</v>
      </c>
      <c r="BE400" s="174">
        <f>AB400*AB43*PRODUCT($CJ400:DH400)</f>
        <v>0.22264112814815598</v>
      </c>
      <c r="BI400" s="169">
        <f>SUM($AF400:AG400)-SUM($AF432:AG432)-SUM($C432:D432)-SUM($BH432:BI432)</f>
        <v>2.1270800269809896E-2</v>
      </c>
      <c r="BJ400" s="169">
        <f>SUM($AF400:AH400)-SUM($AF432:AH432)-SUM($C432:E432)-SUM($BH432:BJ432)</f>
        <v>4.0322342054478551E-2</v>
      </c>
      <c r="BK400" s="169">
        <f>SUM($AF400:AI400)-SUM($AF432:AI432)-SUM($C432:F432)-SUM($BH432:BK432)</f>
        <v>5.7353193540092356E-2</v>
      </c>
      <c r="BL400" s="169">
        <f>SUM($AF400:AJ400)-SUM($AF432:AJ432)-SUM($C432:G432)-SUM($BH432:BL432)</f>
        <v>7.254708411909179E-2</v>
      </c>
      <c r="BM400" s="169">
        <f>SUM($AF400:AK400)-SUM($AF432:AK432)-SUM($C432:H432)-SUM($BH432:BM432)</f>
        <v>0.10789865461911659</v>
      </c>
      <c r="BN400" s="169">
        <f>SUM($AF400:AL400)-SUM($AF432:AL432)-SUM($C432:I432)-SUM($BH432:BN432)</f>
        <v>0.13932365723504939</v>
      </c>
      <c r="BO400" s="169">
        <f>SUM($AF400:AM400)-SUM($AF432:AM432)-SUM($C432:J432)-SUM($BH432:BO432)</f>
        <v>0.16717400277618716</v>
      </c>
      <c r="BP400" s="169">
        <f>SUM($AF400:AN400)-SUM($AF432:AN432)-SUM($C432:K432)-SUM($BH432:BP432)</f>
        <v>0.19175201294395738</v>
      </c>
      <c r="BQ400" s="169">
        <f>SUM($AF400:AO400)-SUM($AF432:AO432)-SUM($C432:L432)-SUM($BH432:BQ432)</f>
        <v>0.21337358500587542</v>
      </c>
      <c r="BR400" s="169">
        <f>SUM($AF400:AP400)-SUM($AF432:AP432)-SUM($C432:M432)-SUM($BH432:BR432)</f>
        <v>0.26664224161919675</v>
      </c>
      <c r="BS400" s="169">
        <f>SUM($AF400:AQ400)-SUM($AF432:AQ432)-SUM($C432:N432)-SUM($BH432:BS432)</f>
        <v>0.31325231081652305</v>
      </c>
      <c r="BT400" s="169">
        <f>SUM($AF400:AR400)-SUM($AF432:AR432)-SUM($C432:O432)-SUM($BH432:BT432)</f>
        <v>0.35374279542475895</v>
      </c>
      <c r="BU400" s="169">
        <f>SUM($AF400:AS400)-SUM($AF432:AS432)-SUM($C432:P432)-SUM($BH432:BU432)</f>
        <v>0.38866143603569919</v>
      </c>
      <c r="BV400" s="169">
        <f>SUM($AF400:AT400)-SUM($AF432:AT432)-SUM($C432:Q432)-SUM($BH432:BV432)</f>
        <v>0.41844031962611516</v>
      </c>
      <c r="BW400" s="169">
        <f>SUM($AF400:AU400)-SUM($AF432:AU432)-SUM($C432:R432)-SUM($BH432:BW432)</f>
        <v>0.51064810648533565</v>
      </c>
      <c r="BX400" s="169">
        <f>SUM($AF400:AV400)-SUM($AF432:AV432)-SUM($C432:S432)-SUM($BH432:BX432)</f>
        <v>0.58968019144239858</v>
      </c>
      <c r="BY400" s="169">
        <f>SUM($AF400:AW400)-SUM($AF432:AW432)-SUM($C432:T432)-SUM($BH432:BY432)</f>
        <v>0.65659563514339792</v>
      </c>
      <c r="BZ400" s="169">
        <f>SUM($AF400:AX400)-SUM($AF432:AX432)-SUM($C432:U432)-SUM($BH432:BZ432)</f>
        <v>0.71260299483608536</v>
      </c>
      <c r="CA400" s="169">
        <f>SUM($AF400:AY400)-SUM($AF432:AY432)-SUM($C432:V432)-SUM($BH432:CA432)</f>
        <v>0.7586361293731555</v>
      </c>
      <c r="CB400" s="169">
        <f>SUM($AF400:AZ400)-SUM($AF432:AZ432)-SUM($C432:W432)-SUM($BH432:CB432)</f>
        <v>0.8537496013800997</v>
      </c>
      <c r="CC400" s="169">
        <f>SUM($AF400:BA400)-SUM($AF432:BA432)-SUM($C432:X432)-SUM($BH432:CC432)</f>
        <v>0.93091102734145281</v>
      </c>
      <c r="CD400" s="169">
        <f>SUM($AF400:BB400)-SUM($AF432:BB432)-SUM($C432:Y432)-SUM($BH432:CD432)</f>
        <v>0.99144025199620012</v>
      </c>
      <c r="CE400" s="169">
        <f>SUM($AF400:BC400)-SUM($AF432:BC432)-SUM($C432:Z432)-SUM($BH432:CE432)</f>
        <v>1.037329507377067</v>
      </c>
      <c r="CF400" s="169">
        <f>SUM($AF400:BD400)-SUM($AF432:BD432)-SUM($C432:AA432)-SUM($BH432:CF432)</f>
        <v>1.0690328468032932</v>
      </c>
      <c r="CG400" s="169">
        <f>SUM($AF400:BE400)-SUM($AF432:BE432)-SUM($C432:AB432)-SUM($BH432:CG432)</f>
        <v>1.1477840126674625</v>
      </c>
      <c r="CJ400" s="67">
        <f t="shared" ref="CJ400:CO400" si="430">1-C400</f>
        <v>1</v>
      </c>
      <c r="CK400" s="67">
        <f t="shared" si="430"/>
        <v>0.99969545197808007</v>
      </c>
      <c r="CL400" s="67">
        <f t="shared" si="430"/>
        <v>0.99969422020343524</v>
      </c>
      <c r="CM400" s="67">
        <f t="shared" si="430"/>
        <v>0.9996929884287904</v>
      </c>
      <c r="CN400" s="67">
        <f t="shared" si="430"/>
        <v>0.99969175665414545</v>
      </c>
      <c r="CO400" s="67">
        <f t="shared" si="430"/>
        <v>0.99937325758337103</v>
      </c>
      <c r="CP400" s="67">
        <f t="shared" ref="CP400:CP405" si="431">1-I400</f>
        <v>0.99937076301961925</v>
      </c>
      <c r="CQ400" s="67">
        <f t="shared" ref="CQ400:CQ406" si="432">1-J400</f>
        <v>0.99936826845586746</v>
      </c>
      <c r="CR400" s="67">
        <f t="shared" ref="CR400:CR407" si="433">1-K400</f>
        <v>0.99936577389211567</v>
      </c>
      <c r="CS400" s="67">
        <f t="shared" ref="CS400:CS408" si="434">1-L400</f>
        <v>0.999363279328364</v>
      </c>
      <c r="CT400" s="67">
        <f t="shared" ref="CT400:CT409" si="435">1-M400</f>
        <v>0.9988434849148855</v>
      </c>
      <c r="CU400" s="67">
        <f t="shared" ref="CU400:CU410" si="436">1-N400</f>
        <v>0.99883897156718982</v>
      </c>
      <c r="CV400" s="67">
        <f t="shared" ref="CV400:CV411" si="437">1-O400</f>
        <v>0.99883445821949401</v>
      </c>
      <c r="CW400" s="67">
        <f t="shared" ref="CW400:CW412" si="438">1-P400</f>
        <v>0.99882994487179833</v>
      </c>
      <c r="CX400" s="67">
        <f t="shared" ref="CX400:CX413" si="439">1-Q400</f>
        <v>0.99882543152410264</v>
      </c>
      <c r="CY400" s="67">
        <f t="shared" ref="CY400:CY414" si="440">1-R400</f>
        <v>0.99774359817636082</v>
      </c>
      <c r="CZ400" s="67">
        <f t="shared" ref="CZ400:CZ415" si="441">1-S400</f>
        <v>0.99773496100990855</v>
      </c>
      <c r="DA400" s="67">
        <f t="shared" ref="DA400:DA416" si="442">1-T400</f>
        <v>0.99772632384345616</v>
      </c>
      <c r="DB400" s="67">
        <f t="shared" ref="DB400:DB417" si="443">1-U400</f>
        <v>0.99771768667700389</v>
      </c>
      <c r="DC400" s="67">
        <f t="shared" ref="DC400:DC418" si="444">1-V400</f>
        <v>0.9977090495105515</v>
      </c>
      <c r="DD400" s="67">
        <f t="shared" ref="DD400:DD419" si="445">1-W400</f>
        <v>0.99667820863853618</v>
      </c>
      <c r="DE400" s="67">
        <f t="shared" ref="DE400:DE420" si="446">1-X400</f>
        <v>0.99666604402580028</v>
      </c>
      <c r="DF400" s="67">
        <f t="shared" ref="DF400:DF422" si="447">1-Y400</f>
        <v>0.99665450323935867</v>
      </c>
      <c r="DG400" s="67">
        <f t="shared" ref="DG400:DG423" si="448">1-Z400</f>
        <v>0.99664358627921101</v>
      </c>
      <c r="DH400" s="67">
        <f t="shared" ref="DH400:DH424" si="449">1-AA400</f>
        <v>0.99663329314535765</v>
      </c>
      <c r="DI400" s="67">
        <f t="shared" ref="DI400:DI425" si="450">1-AB400</f>
        <v>0.99536290833630581</v>
      </c>
      <c r="DM400" s="188">
        <f>IF(ISERROR(BI400/D43),"",BI400/D43)</f>
        <v>3.0454802191990185E-4</v>
      </c>
      <c r="DN400" s="188">
        <f t="shared" ref="DN400:EK400" si="451">IF(ISERROR(BJ400/E43),"",BJ400/E43)</f>
        <v>5.7891066947767433E-4</v>
      </c>
      <c r="DO400" s="188">
        <f t="shared" si="451"/>
        <v>8.261730802586935E-4</v>
      </c>
      <c r="DP400" s="188">
        <f t="shared" si="451"/>
        <v>1.0491064372027674E-3</v>
      </c>
      <c r="DQ400" s="188">
        <f t="shared" si="451"/>
        <v>1.5670866684984893E-3</v>
      </c>
      <c r="DR400" s="188">
        <f t="shared" si="451"/>
        <v>2.0338049981860587E-3</v>
      </c>
      <c r="DS400" s="188">
        <f t="shared" si="451"/>
        <v>2.4545122410177195E-3</v>
      </c>
      <c r="DT400" s="188">
        <f t="shared" si="451"/>
        <v>2.8338919128083262E-3</v>
      </c>
      <c r="DU400" s="188">
        <f t="shared" si="451"/>
        <v>3.1761957434147518E-3</v>
      </c>
      <c r="DV400" s="188">
        <f t="shared" si="451"/>
        <v>4.000250973243088E-3</v>
      </c>
      <c r="DW400" s="188">
        <f t="shared" si="451"/>
        <v>4.742340357763412E-3</v>
      </c>
      <c r="DX400" s="188">
        <f t="shared" si="451"/>
        <v>5.4108063032210886E-3</v>
      </c>
      <c r="DY400" s="188">
        <f t="shared" si="451"/>
        <v>6.0131865676652258E-3</v>
      </c>
      <c r="DZ400" s="188">
        <f t="shared" si="451"/>
        <v>6.5561333600194617E-3</v>
      </c>
      <c r="EA400" s="188">
        <f t="shared" si="451"/>
        <v>8.1120433113631481E-3</v>
      </c>
      <c r="EB400" s="188">
        <f t="shared" si="451"/>
        <v>9.5108049548187738E-3</v>
      </c>
      <c r="EC400" s="188">
        <f t="shared" si="451"/>
        <v>1.0768375361929377E-2</v>
      </c>
      <c r="ED400" s="188">
        <f t="shared" si="451"/>
        <v>1.1899337452061516E-2</v>
      </c>
      <c r="EE400" s="188">
        <f t="shared" si="451"/>
        <v>1.2916448621264759E-2</v>
      </c>
      <c r="EF400" s="188">
        <f t="shared" si="451"/>
        <v>1.483242534736968E-2</v>
      </c>
      <c r="EG400" s="188">
        <f t="shared" si="451"/>
        <v>1.6550071676782241E-2</v>
      </c>
      <c r="EH400" s="188">
        <f t="shared" si="451"/>
        <v>1.8088542581060015E-2</v>
      </c>
      <c r="EI400" s="188">
        <f t="shared" si="451"/>
        <v>1.9466104301730805E-2</v>
      </c>
      <c r="EJ400" s="188">
        <f t="shared" si="451"/>
        <v>2.0696635924157877E-2</v>
      </c>
      <c r="EK400" s="188">
        <f t="shared" si="451"/>
        <v>2.3006213884086232E-2</v>
      </c>
    </row>
    <row r="401" spans="1:141" x14ac:dyDescent="0.3">
      <c r="B401" s="1">
        <v>2</v>
      </c>
      <c r="C401" s="173"/>
      <c r="D401" s="173"/>
      <c r="E401" s="173">
        <f t="shared" ref="E401:AB401" si="452">VLOOKUP(D78,ColInc,$A$4,FALSE)*(1+((VLOOKUP(D78,Colrisk,$A$4,FALSE)-1)*MAX(0,AG110-BaselineBMI)))</f>
        <v>3.0454802191990185E-4</v>
      </c>
      <c r="F401" s="173">
        <f t="shared" si="452"/>
        <v>3.0577979656477665E-4</v>
      </c>
      <c r="G401" s="173">
        <f t="shared" si="452"/>
        <v>3.070115712096514E-4</v>
      </c>
      <c r="H401" s="173">
        <f t="shared" si="452"/>
        <v>3.0824334585452632E-4</v>
      </c>
      <c r="I401" s="173">
        <f t="shared" si="452"/>
        <v>6.2674241662898057E-4</v>
      </c>
      <c r="J401" s="173">
        <f t="shared" si="452"/>
        <v>6.2923698038074645E-4</v>
      </c>
      <c r="K401" s="173">
        <f t="shared" si="452"/>
        <v>6.3173154413251212E-4</v>
      </c>
      <c r="L401" s="173">
        <f t="shared" si="452"/>
        <v>6.34226107884278E-4</v>
      </c>
      <c r="M401" s="173">
        <f t="shared" si="452"/>
        <v>6.3672067163604367E-4</v>
      </c>
      <c r="N401" s="173">
        <f t="shared" si="452"/>
        <v>1.1565150851145327E-3</v>
      </c>
      <c r="O401" s="173">
        <f t="shared" si="452"/>
        <v>1.1610284328102374E-3</v>
      </c>
      <c r="P401" s="173">
        <f t="shared" si="452"/>
        <v>1.1655417805059422E-3</v>
      </c>
      <c r="Q401" s="173">
        <f t="shared" si="452"/>
        <v>1.1700551282016471E-3</v>
      </c>
      <c r="R401" s="173">
        <f t="shared" si="452"/>
        <v>1.1745684758973519E-3</v>
      </c>
      <c r="S401" s="173">
        <f t="shared" si="452"/>
        <v>2.2564018236391281E-3</v>
      </c>
      <c r="T401" s="173">
        <f t="shared" si="452"/>
        <v>2.2650389900914724E-3</v>
      </c>
      <c r="U401" s="173">
        <f t="shared" si="452"/>
        <v>2.2736761565438153E-3</v>
      </c>
      <c r="V401" s="173">
        <f t="shared" si="452"/>
        <v>2.2823133229961591E-3</v>
      </c>
      <c r="W401" s="173">
        <f t="shared" si="452"/>
        <v>2.2909504894485029E-3</v>
      </c>
      <c r="X401" s="173">
        <f t="shared" si="452"/>
        <v>3.3217913614638126E-3</v>
      </c>
      <c r="Y401" s="173">
        <f t="shared" si="452"/>
        <v>3.3339559741996714E-3</v>
      </c>
      <c r="Z401" s="173">
        <f t="shared" si="452"/>
        <v>3.345496760641384E-3</v>
      </c>
      <c r="AA401" s="173">
        <f t="shared" si="452"/>
        <v>3.3564137207889506E-3</v>
      </c>
      <c r="AB401" s="173">
        <f t="shared" si="452"/>
        <v>3.36670685464237E-3</v>
      </c>
      <c r="AC401" s="155"/>
      <c r="AD401" s="155"/>
      <c r="AG401" s="174">
        <f>D401*D44*PRODUCT($CJ401:CJ401)</f>
        <v>0</v>
      </c>
      <c r="AH401" s="174">
        <f>E401*E44*PRODUCT($CJ401:CK401)</f>
        <v>0</v>
      </c>
      <c r="AI401" s="174">
        <f>F401*F44*PRODUCT($CJ401:CL401)</f>
        <v>0</v>
      </c>
      <c r="AJ401" s="174">
        <f>G401*G44*PRODUCT($CJ401:CM401)</f>
        <v>0</v>
      </c>
      <c r="AK401" s="174">
        <f>H401*H44*PRODUCT($CJ401:CN401)</f>
        <v>0</v>
      </c>
      <c r="AL401" s="174">
        <f>I401*I44*PRODUCT($CJ401:CO401)</f>
        <v>0</v>
      </c>
      <c r="AM401" s="174">
        <f>J401*J44*PRODUCT($CJ401:CP401)</f>
        <v>0</v>
      </c>
      <c r="AN401" s="174">
        <f>K401*K44*PRODUCT($CJ401:CQ401)</f>
        <v>0</v>
      </c>
      <c r="AO401" s="174">
        <f>L401*L44*PRODUCT($CJ401:CR401)</f>
        <v>0</v>
      </c>
      <c r="AP401" s="174">
        <f>M401*M44*PRODUCT($CJ401:CS401)</f>
        <v>0</v>
      </c>
      <c r="AQ401" s="174">
        <f>N401*N44*PRODUCT($CJ401:CT401)</f>
        <v>0</v>
      </c>
      <c r="AR401" s="174">
        <f>O401*O44*PRODUCT($CJ401:CU401)</f>
        <v>0</v>
      </c>
      <c r="AS401" s="174">
        <f>P401*P44*PRODUCT($CJ401:CV401)</f>
        <v>0</v>
      </c>
      <c r="AT401" s="174">
        <f>Q401*Q44*PRODUCT($CJ401:CW401)</f>
        <v>0</v>
      </c>
      <c r="AU401" s="174">
        <f>R401*R44*PRODUCT($CJ401:CX401)</f>
        <v>0</v>
      </c>
      <c r="AV401" s="174">
        <f>S401*S44*PRODUCT($CJ401:CY401)</f>
        <v>0</v>
      </c>
      <c r="AW401" s="174">
        <f>T401*T44*PRODUCT($CJ401:CZ401)</f>
        <v>0</v>
      </c>
      <c r="AX401" s="174">
        <f>U401*U44*PRODUCT($CJ401:DA401)</f>
        <v>0</v>
      </c>
      <c r="AY401" s="174">
        <f>V401*V44*PRODUCT($CJ401:DB401)</f>
        <v>0</v>
      </c>
      <c r="AZ401" s="174">
        <f>W401*W44*PRODUCT($CJ401:DC401)</f>
        <v>0</v>
      </c>
      <c r="BA401" s="174">
        <f>X401*X44*PRODUCT($CJ401:DD401)</f>
        <v>0</v>
      </c>
      <c r="BB401" s="174">
        <f>Y401*Y44*PRODUCT($CJ401:DE401)</f>
        <v>0</v>
      </c>
      <c r="BC401" s="174">
        <f>Z401*Z44*PRODUCT($CJ401:DF401)</f>
        <v>0</v>
      </c>
      <c r="BD401" s="174">
        <f>AA401*AA44*PRODUCT($CJ401:DG401)</f>
        <v>0</v>
      </c>
      <c r="BE401" s="174">
        <f>AB401*AB44*PRODUCT($CJ401:DH401)</f>
        <v>0</v>
      </c>
      <c r="BF401" s="176"/>
      <c r="BI401" s="169">
        <f>SUM($AF401:AG401)-SUM($AF433:AG433)-SUM($C433:D433)-SUM($BH433:BI433)</f>
        <v>0</v>
      </c>
      <c r="BJ401" s="169">
        <f>SUM($AF401:AH401)-SUM($AF433:AH433)-SUM($C433:E433)-SUM($BH433:BJ433)</f>
        <v>0</v>
      </c>
      <c r="BK401" s="169">
        <f>SUM($AF401:AI401)-SUM($AF433:AI433)-SUM($C433:F433)-SUM($BH433:BK433)</f>
        <v>0</v>
      </c>
      <c r="BL401" s="169">
        <f>SUM($AF401:AJ401)-SUM($AF433:AJ433)-SUM($C433:G433)-SUM($BH433:BL433)</f>
        <v>0</v>
      </c>
      <c r="BM401" s="169">
        <f>SUM($AF401:AK401)-SUM($AF433:AK433)-SUM($C433:H433)-SUM($BH433:BM433)</f>
        <v>0</v>
      </c>
      <c r="BN401" s="169">
        <f>SUM($AF401:AL401)-SUM($AF433:AL433)-SUM($C433:I433)-SUM($BH433:BN433)</f>
        <v>0</v>
      </c>
      <c r="BO401" s="169">
        <f>SUM($AF401:AM401)-SUM($AF433:AM433)-SUM($C433:J433)-SUM($BH433:BO433)</f>
        <v>0</v>
      </c>
      <c r="BP401" s="169">
        <f>SUM($AF401:AN401)-SUM($AF433:AN433)-SUM($C433:K433)-SUM($BH433:BP433)</f>
        <v>0</v>
      </c>
      <c r="BQ401" s="169">
        <f>SUM($AF401:AO401)-SUM($AF433:AO433)-SUM($C433:L433)-SUM($BH433:BQ433)</f>
        <v>0</v>
      </c>
      <c r="BR401" s="169">
        <f>SUM($AF401:AP401)-SUM($AF433:AP433)-SUM($C433:M433)-SUM($BH433:BR433)</f>
        <v>0</v>
      </c>
      <c r="BS401" s="169">
        <f>SUM($AF401:AQ401)-SUM($AF433:AQ433)-SUM($C433:N433)-SUM($BH433:BS433)</f>
        <v>0</v>
      </c>
      <c r="BT401" s="169">
        <f>SUM($AF401:AR401)-SUM($AF433:AR433)-SUM($C433:O433)-SUM($BH433:BT433)</f>
        <v>0</v>
      </c>
      <c r="BU401" s="169">
        <f>SUM($AF401:AS401)-SUM($AF433:AS433)-SUM($C433:P433)-SUM($BH433:BU433)</f>
        <v>0</v>
      </c>
      <c r="BV401" s="169">
        <f>SUM($AF401:AT401)-SUM($AF433:AT433)-SUM($C433:Q433)-SUM($BH433:BV433)</f>
        <v>0</v>
      </c>
      <c r="BW401" s="169">
        <f>SUM($AF401:AU401)-SUM($AF433:AU433)-SUM($C433:R433)-SUM($BH433:BW433)</f>
        <v>0</v>
      </c>
      <c r="BX401" s="169">
        <f>SUM($AF401:AV401)-SUM($AF433:AV433)-SUM($C433:S433)-SUM($BH433:BX433)</f>
        <v>0</v>
      </c>
      <c r="BY401" s="169">
        <f>SUM($AF401:AW401)-SUM($AF433:AW433)-SUM($C433:T433)-SUM($BH433:BY433)</f>
        <v>0</v>
      </c>
      <c r="BZ401" s="169">
        <f>SUM($AF401:AX401)-SUM($AF433:AX433)-SUM($C433:U433)-SUM($BH433:BZ433)</f>
        <v>0</v>
      </c>
      <c r="CA401" s="169">
        <f>SUM($AF401:AY401)-SUM($AF433:AY433)-SUM($C433:V433)-SUM($BH433:CA433)</f>
        <v>0</v>
      </c>
      <c r="CB401" s="169">
        <f>SUM($AF401:AZ401)-SUM($AF433:AZ433)-SUM($C433:W433)-SUM($BH433:CB433)</f>
        <v>0</v>
      </c>
      <c r="CC401" s="169">
        <f>SUM($AF401:BA401)-SUM($AF433:BA433)-SUM($C433:X433)-SUM($BH433:CC433)</f>
        <v>0</v>
      </c>
      <c r="CD401" s="169">
        <f>SUM($AF401:BB401)-SUM($AF433:BB433)-SUM($C433:Y433)-SUM($BH433:CD433)</f>
        <v>0</v>
      </c>
      <c r="CE401" s="169">
        <f>SUM($AF401:BC401)-SUM($AF433:BC433)-SUM($C433:Z433)-SUM($BH433:CE433)</f>
        <v>0</v>
      </c>
      <c r="CF401" s="169">
        <f>SUM($AF401:BD401)-SUM($AF433:BD433)-SUM($C433:AA433)-SUM($BH433:CF433)</f>
        <v>0</v>
      </c>
      <c r="CG401" s="169">
        <f>SUM($AF401:BE401)-SUM($AF433:BE433)-SUM($C433:AB433)-SUM($BH433:CG433)</f>
        <v>0</v>
      </c>
      <c r="CH401" s="52"/>
      <c r="CJ401" s="67"/>
      <c r="CK401" s="67">
        <f>1-D401</f>
        <v>1</v>
      </c>
      <c r="CL401" s="67">
        <f>1-E401</f>
        <v>0.99969545197808007</v>
      </c>
      <c r="CM401" s="67">
        <f>1-F401</f>
        <v>0.99969422020343524</v>
      </c>
      <c r="CN401" s="67">
        <f>1-G401</f>
        <v>0.9996929884287904</v>
      </c>
      <c r="CO401" s="67">
        <f>1-H401</f>
        <v>0.99969175665414545</v>
      </c>
      <c r="CP401" s="67">
        <f t="shared" si="431"/>
        <v>0.99937325758337103</v>
      </c>
      <c r="CQ401" s="67">
        <f t="shared" si="432"/>
        <v>0.99937076301961925</v>
      </c>
      <c r="CR401" s="67">
        <f t="shared" si="433"/>
        <v>0.99936826845586746</v>
      </c>
      <c r="CS401" s="67">
        <f t="shared" si="434"/>
        <v>0.99936577389211567</v>
      </c>
      <c r="CT401" s="67">
        <f t="shared" si="435"/>
        <v>0.999363279328364</v>
      </c>
      <c r="CU401" s="67">
        <f t="shared" si="436"/>
        <v>0.9988434849148855</v>
      </c>
      <c r="CV401" s="67">
        <f t="shared" si="437"/>
        <v>0.99883897156718982</v>
      </c>
      <c r="CW401" s="67">
        <f t="shared" si="438"/>
        <v>0.99883445821949401</v>
      </c>
      <c r="CX401" s="67">
        <f t="shared" si="439"/>
        <v>0.99882994487179833</v>
      </c>
      <c r="CY401" s="67">
        <f t="shared" si="440"/>
        <v>0.99882543152410264</v>
      </c>
      <c r="CZ401" s="67">
        <f t="shared" si="441"/>
        <v>0.99774359817636082</v>
      </c>
      <c r="DA401" s="67">
        <f t="shared" si="442"/>
        <v>0.99773496100990855</v>
      </c>
      <c r="DB401" s="67">
        <f t="shared" si="443"/>
        <v>0.99772632384345616</v>
      </c>
      <c r="DC401" s="67">
        <f t="shared" si="444"/>
        <v>0.99771768667700389</v>
      </c>
      <c r="DD401" s="67">
        <f t="shared" si="445"/>
        <v>0.9977090495105515</v>
      </c>
      <c r="DE401" s="67">
        <f t="shared" si="446"/>
        <v>0.99667820863853618</v>
      </c>
      <c r="DF401" s="67">
        <f t="shared" si="447"/>
        <v>0.99666604402580028</v>
      </c>
      <c r="DG401" s="67">
        <f t="shared" si="448"/>
        <v>0.99665450323935867</v>
      </c>
      <c r="DH401" s="67">
        <f t="shared" si="449"/>
        <v>0.99664358627921101</v>
      </c>
      <c r="DI401" s="67">
        <f t="shared" si="450"/>
        <v>0.99663329314535765</v>
      </c>
      <c r="DM401" s="188" t="str">
        <f t="shared" ref="DM401:DM425" si="453">IF(ISERROR(BI401/D44),"",BI401/D44)</f>
        <v/>
      </c>
      <c r="DN401" s="188" t="str">
        <f t="shared" ref="DN401:DN425" si="454">IF(ISERROR(BJ401/E44),"",BJ401/E44)</f>
        <v/>
      </c>
      <c r="DO401" s="188" t="str">
        <f t="shared" ref="DO401:DO425" si="455">IF(ISERROR(BK401/F44),"",BK401/F44)</f>
        <v/>
      </c>
      <c r="DP401" s="188" t="str">
        <f t="shared" ref="DP401:DP425" si="456">IF(ISERROR(BL401/G44),"",BL401/G44)</f>
        <v/>
      </c>
      <c r="DQ401" s="188" t="str">
        <f t="shared" ref="DQ401:DQ425" si="457">IF(ISERROR(BM401/H44),"",BM401/H44)</f>
        <v/>
      </c>
      <c r="DR401" s="188" t="str">
        <f t="shared" ref="DR401:DR425" si="458">IF(ISERROR(BN401/I44),"",BN401/I44)</f>
        <v/>
      </c>
      <c r="DS401" s="188" t="str">
        <f t="shared" ref="DS401:DS425" si="459">IF(ISERROR(BO401/J44),"",BO401/J44)</f>
        <v/>
      </c>
      <c r="DT401" s="188" t="str">
        <f t="shared" ref="DT401:DT425" si="460">IF(ISERROR(BP401/K44),"",BP401/K44)</f>
        <v/>
      </c>
      <c r="DU401" s="188" t="str">
        <f t="shared" ref="DU401:DU425" si="461">IF(ISERROR(BQ401/L44),"",BQ401/L44)</f>
        <v/>
      </c>
      <c r="DV401" s="188" t="str">
        <f t="shared" ref="DV401:DV425" si="462">IF(ISERROR(BR401/M44),"",BR401/M44)</f>
        <v/>
      </c>
      <c r="DW401" s="188" t="str">
        <f t="shared" ref="DW401:DW425" si="463">IF(ISERROR(BS401/N44),"",BS401/N44)</f>
        <v/>
      </c>
      <c r="DX401" s="188" t="str">
        <f t="shared" ref="DX401:DX425" si="464">IF(ISERROR(BT401/O44),"",BT401/O44)</f>
        <v/>
      </c>
      <c r="DY401" s="188" t="str">
        <f t="shared" ref="DY401:DY425" si="465">IF(ISERROR(BU401/P44),"",BU401/P44)</f>
        <v/>
      </c>
      <c r="DZ401" s="188" t="str">
        <f t="shared" ref="DZ401:DZ425" si="466">IF(ISERROR(BV401/Q44),"",BV401/Q44)</f>
        <v/>
      </c>
      <c r="EA401" s="188" t="str">
        <f t="shared" ref="EA401:EA425" si="467">IF(ISERROR(BW401/R44),"",BW401/R44)</f>
        <v/>
      </c>
      <c r="EB401" s="188" t="str">
        <f t="shared" ref="EB401:EB425" si="468">IF(ISERROR(BX401/S44),"",BX401/S44)</f>
        <v/>
      </c>
      <c r="EC401" s="188" t="str">
        <f t="shared" ref="EC401:EC425" si="469">IF(ISERROR(BY401/T44),"",BY401/T44)</f>
        <v/>
      </c>
      <c r="ED401" s="188" t="str">
        <f t="shared" ref="ED401:ED425" si="470">IF(ISERROR(BZ401/U44),"",BZ401/U44)</f>
        <v/>
      </c>
      <c r="EE401" s="188" t="str">
        <f t="shared" ref="EE401:EE425" si="471">IF(ISERROR(CA401/V44),"",CA401/V44)</f>
        <v/>
      </c>
      <c r="EF401" s="188" t="str">
        <f t="shared" ref="EF401:EF425" si="472">IF(ISERROR(CB401/W44),"",CB401/W44)</f>
        <v/>
      </c>
      <c r="EG401" s="188" t="str">
        <f t="shared" ref="EG401:EG425" si="473">IF(ISERROR(CC401/X44),"",CC401/X44)</f>
        <v/>
      </c>
      <c r="EH401" s="188" t="str">
        <f t="shared" ref="EH401:EH425" si="474">IF(ISERROR(CD401/Y44),"",CD401/Y44)</f>
        <v/>
      </c>
      <c r="EI401" s="188" t="str">
        <f t="shared" ref="EI401:EI425" si="475">IF(ISERROR(CE401/Z44),"",CE401/Z44)</f>
        <v/>
      </c>
      <c r="EJ401" s="188" t="str">
        <f t="shared" ref="EJ401:EJ425" si="476">IF(ISERROR(CF401/AA44),"",CF401/AA44)</f>
        <v/>
      </c>
      <c r="EK401" s="188" t="str">
        <f t="shared" ref="EK401:EK425" si="477">IF(ISERROR(CG401/AB44),"",CG401/AB44)</f>
        <v/>
      </c>
    </row>
    <row r="402" spans="1:141" x14ac:dyDescent="0.3">
      <c r="B402" s="1">
        <v>3</v>
      </c>
      <c r="C402" s="173"/>
      <c r="D402" s="173"/>
      <c r="E402" s="173"/>
      <c r="F402" s="173">
        <f t="shared" ref="F402:AB402" si="478">VLOOKUP(E79,ColInc,$A$4,FALSE)*(1+((VLOOKUP(E79,Colrisk,$A$4,FALSE)-1)*MAX(0,AH111-BaselineBMI)))</f>
        <v>3.0454802191990185E-4</v>
      </c>
      <c r="G402" s="173">
        <f t="shared" si="478"/>
        <v>3.0577979656477665E-4</v>
      </c>
      <c r="H402" s="173">
        <f t="shared" si="478"/>
        <v>3.070115712096514E-4</v>
      </c>
      <c r="I402" s="173">
        <f t="shared" si="478"/>
        <v>3.0824334585452632E-4</v>
      </c>
      <c r="J402" s="173">
        <f t="shared" si="478"/>
        <v>6.2674241662898057E-4</v>
      </c>
      <c r="K402" s="173">
        <f t="shared" si="478"/>
        <v>6.2923698038074645E-4</v>
      </c>
      <c r="L402" s="173">
        <f t="shared" si="478"/>
        <v>6.3173154413251212E-4</v>
      </c>
      <c r="M402" s="173">
        <f t="shared" si="478"/>
        <v>6.34226107884278E-4</v>
      </c>
      <c r="N402" s="173">
        <f t="shared" si="478"/>
        <v>6.3672067163604367E-4</v>
      </c>
      <c r="O402" s="173">
        <f t="shared" si="478"/>
        <v>1.1565150851145327E-3</v>
      </c>
      <c r="P402" s="173">
        <f t="shared" si="478"/>
        <v>1.1610284328102374E-3</v>
      </c>
      <c r="Q402" s="173">
        <f t="shared" si="478"/>
        <v>1.1655417805059422E-3</v>
      </c>
      <c r="R402" s="173">
        <f t="shared" si="478"/>
        <v>1.1700551282016471E-3</v>
      </c>
      <c r="S402" s="173">
        <f t="shared" si="478"/>
        <v>1.1745684758973519E-3</v>
      </c>
      <c r="T402" s="173">
        <f t="shared" si="478"/>
        <v>2.2564018236391281E-3</v>
      </c>
      <c r="U402" s="173">
        <f t="shared" si="478"/>
        <v>2.2650389900914724E-3</v>
      </c>
      <c r="V402" s="173">
        <f t="shared" si="478"/>
        <v>2.2736761565438153E-3</v>
      </c>
      <c r="W402" s="173">
        <f t="shared" si="478"/>
        <v>2.2823133229961591E-3</v>
      </c>
      <c r="X402" s="173">
        <f t="shared" si="478"/>
        <v>2.2909504894485029E-3</v>
      </c>
      <c r="Y402" s="173">
        <f t="shared" si="478"/>
        <v>3.3217913614638126E-3</v>
      </c>
      <c r="Z402" s="173">
        <f t="shared" si="478"/>
        <v>3.3339559741996714E-3</v>
      </c>
      <c r="AA402" s="173">
        <f t="shared" si="478"/>
        <v>3.345496760641384E-3</v>
      </c>
      <c r="AB402" s="173">
        <f t="shared" si="478"/>
        <v>3.3564137207889506E-3</v>
      </c>
      <c r="AC402" s="155"/>
      <c r="AD402" s="155"/>
      <c r="AE402" s="155"/>
      <c r="AG402" s="174">
        <f>D402*D45*PRODUCT($CJ402:CJ402)</f>
        <v>0</v>
      </c>
      <c r="AH402" s="174">
        <f>E402*E45*PRODUCT($CJ402:CK402)</f>
        <v>0</v>
      </c>
      <c r="AI402" s="174">
        <f>F402*F45*PRODUCT($CJ402:CL402)</f>
        <v>0</v>
      </c>
      <c r="AJ402" s="174">
        <f>G402*G45*PRODUCT($CJ402:CM402)</f>
        <v>0</v>
      </c>
      <c r="AK402" s="174">
        <f>H402*H45*PRODUCT($CJ402:CN402)</f>
        <v>0</v>
      </c>
      <c r="AL402" s="174">
        <f>I402*I45*PRODUCT($CJ402:CO402)</f>
        <v>0</v>
      </c>
      <c r="AM402" s="174">
        <f>J402*J45*PRODUCT($CJ402:CP402)</f>
        <v>0</v>
      </c>
      <c r="AN402" s="174">
        <f>K402*K45*PRODUCT($CJ402:CQ402)</f>
        <v>0</v>
      </c>
      <c r="AO402" s="174">
        <f>L402*L45*PRODUCT($CJ402:CR402)</f>
        <v>0</v>
      </c>
      <c r="AP402" s="174">
        <f>M402*M45*PRODUCT($CJ402:CS402)</f>
        <v>0</v>
      </c>
      <c r="AQ402" s="174">
        <f>N402*N45*PRODUCT($CJ402:CT402)</f>
        <v>0</v>
      </c>
      <c r="AR402" s="174">
        <f>O402*O45*PRODUCT($CJ402:CU402)</f>
        <v>0</v>
      </c>
      <c r="AS402" s="174">
        <f>P402*P45*PRODUCT($CJ402:CV402)</f>
        <v>0</v>
      </c>
      <c r="AT402" s="174">
        <f>Q402*Q45*PRODUCT($CJ402:CW402)</f>
        <v>0</v>
      </c>
      <c r="AU402" s="174">
        <f>R402*R45*PRODUCT($CJ402:CX402)</f>
        <v>0</v>
      </c>
      <c r="AV402" s="174">
        <f>S402*S45*PRODUCT($CJ402:CY402)</f>
        <v>0</v>
      </c>
      <c r="AW402" s="174">
        <f>T402*T45*PRODUCT($CJ402:CZ402)</f>
        <v>0</v>
      </c>
      <c r="AX402" s="174">
        <f>U402*U45*PRODUCT($CJ402:DA402)</f>
        <v>0</v>
      </c>
      <c r="AY402" s="174">
        <f>V402*V45*PRODUCT($CJ402:DB402)</f>
        <v>0</v>
      </c>
      <c r="AZ402" s="174">
        <f>W402*W45*PRODUCT($CJ402:DC402)</f>
        <v>0</v>
      </c>
      <c r="BA402" s="174">
        <f>X402*X45*PRODUCT($CJ402:DD402)</f>
        <v>0</v>
      </c>
      <c r="BB402" s="174">
        <f>Y402*Y45*PRODUCT($CJ402:DE402)</f>
        <v>0</v>
      </c>
      <c r="BC402" s="174">
        <f>Z402*Z45*PRODUCT($CJ402:DF402)</f>
        <v>0</v>
      </c>
      <c r="BD402" s="174">
        <f>AA402*AA45*PRODUCT($CJ402:DG402)</f>
        <v>0</v>
      </c>
      <c r="BE402" s="174">
        <f>AB402*AB45*PRODUCT($CJ402:DH402)</f>
        <v>0</v>
      </c>
      <c r="BF402" s="176"/>
      <c r="BG402" s="176"/>
      <c r="BI402" s="169">
        <f>SUM($AF402:AG402)-SUM($AF434:AG434)-SUM($C434:D434)-SUM($BH434:BI434)</f>
        <v>0</v>
      </c>
      <c r="BJ402" s="169">
        <f>SUM($AF402:AH402)-SUM($AF434:AH434)-SUM($C434:E434)-SUM($BH434:BJ434)</f>
        <v>0</v>
      </c>
      <c r="BK402" s="169">
        <f>SUM($AF402:AI402)-SUM($AF434:AI434)-SUM($C434:F434)-SUM($BH434:BK434)</f>
        <v>0</v>
      </c>
      <c r="BL402" s="169">
        <f>SUM($AF402:AJ402)-SUM($AF434:AJ434)-SUM($C434:G434)-SUM($BH434:BL434)</f>
        <v>0</v>
      </c>
      <c r="BM402" s="169">
        <f>SUM($AF402:AK402)-SUM($AF434:AK434)-SUM($C434:H434)-SUM($BH434:BM434)</f>
        <v>0</v>
      </c>
      <c r="BN402" s="169">
        <f>SUM($AF402:AL402)-SUM($AF434:AL434)-SUM($C434:I434)-SUM($BH434:BN434)</f>
        <v>0</v>
      </c>
      <c r="BO402" s="169">
        <f>SUM($AF402:AM402)-SUM($AF434:AM434)-SUM($C434:J434)-SUM($BH434:BO434)</f>
        <v>0</v>
      </c>
      <c r="BP402" s="169">
        <f>SUM($AF402:AN402)-SUM($AF434:AN434)-SUM($C434:K434)-SUM($BH434:BP434)</f>
        <v>0</v>
      </c>
      <c r="BQ402" s="169">
        <f>SUM($AF402:AO402)-SUM($AF434:AO434)-SUM($C434:L434)-SUM($BH434:BQ434)</f>
        <v>0</v>
      </c>
      <c r="BR402" s="169">
        <f>SUM($AF402:AP402)-SUM($AF434:AP434)-SUM($C434:M434)-SUM($BH434:BR434)</f>
        <v>0</v>
      </c>
      <c r="BS402" s="169">
        <f>SUM($AF402:AQ402)-SUM($AF434:AQ434)-SUM($C434:N434)-SUM($BH434:BS434)</f>
        <v>0</v>
      </c>
      <c r="BT402" s="169">
        <f>SUM($AF402:AR402)-SUM($AF434:AR434)-SUM($C434:O434)-SUM($BH434:BT434)</f>
        <v>0</v>
      </c>
      <c r="BU402" s="169">
        <f>SUM($AF402:AS402)-SUM($AF434:AS434)-SUM($C434:P434)-SUM($BH434:BU434)</f>
        <v>0</v>
      </c>
      <c r="BV402" s="169">
        <f>SUM($AF402:AT402)-SUM($AF434:AT434)-SUM($C434:Q434)-SUM($BH434:BV434)</f>
        <v>0</v>
      </c>
      <c r="BW402" s="169">
        <f>SUM($AF402:AU402)-SUM($AF434:AU434)-SUM($C434:R434)-SUM($BH434:BW434)</f>
        <v>0</v>
      </c>
      <c r="BX402" s="169">
        <f>SUM($AF402:AV402)-SUM($AF434:AV434)-SUM($C434:S434)-SUM($BH434:BX434)</f>
        <v>0</v>
      </c>
      <c r="BY402" s="169">
        <f>SUM($AF402:AW402)-SUM($AF434:AW434)-SUM($C434:T434)-SUM($BH434:BY434)</f>
        <v>0</v>
      </c>
      <c r="BZ402" s="169">
        <f>SUM($AF402:AX402)-SUM($AF434:AX434)-SUM($C434:U434)-SUM($BH434:BZ434)</f>
        <v>0</v>
      </c>
      <c r="CA402" s="169">
        <f>SUM($AF402:AY402)-SUM($AF434:AY434)-SUM($C434:V434)-SUM($BH434:CA434)</f>
        <v>0</v>
      </c>
      <c r="CB402" s="169">
        <f>SUM($AF402:AZ402)-SUM($AF434:AZ434)-SUM($C434:W434)-SUM($BH434:CB434)</f>
        <v>0</v>
      </c>
      <c r="CC402" s="169">
        <f>SUM($AF402:BA402)-SUM($AF434:BA434)-SUM($C434:X434)-SUM($BH434:CC434)</f>
        <v>0</v>
      </c>
      <c r="CD402" s="169">
        <f>SUM($AF402:BB402)-SUM($AF434:BB434)-SUM($C434:Y434)-SUM($BH434:CD434)</f>
        <v>0</v>
      </c>
      <c r="CE402" s="169">
        <f>SUM($AF402:BC402)-SUM($AF434:BC434)-SUM($C434:Z434)-SUM($BH434:CE434)</f>
        <v>0</v>
      </c>
      <c r="CF402" s="169">
        <f>SUM($AF402:BD402)-SUM($AF434:BD434)-SUM($C434:AA434)-SUM($BH434:CF434)</f>
        <v>0</v>
      </c>
      <c r="CG402" s="169">
        <f>SUM($AF402:BE402)-SUM($AF434:BE434)-SUM($C434:AB434)-SUM($BH434:CG434)</f>
        <v>0</v>
      </c>
      <c r="CH402" s="52"/>
      <c r="CI402" s="52"/>
      <c r="CJ402" s="67"/>
      <c r="CK402" s="67"/>
      <c r="CL402" s="67">
        <f>1-E402</f>
        <v>1</v>
      </c>
      <c r="CM402" s="67">
        <f>1-F402</f>
        <v>0.99969545197808007</v>
      </c>
      <c r="CN402" s="67">
        <f>1-G402</f>
        <v>0.99969422020343524</v>
      </c>
      <c r="CO402" s="67">
        <f>1-H402</f>
        <v>0.9996929884287904</v>
      </c>
      <c r="CP402" s="67">
        <f t="shared" si="431"/>
        <v>0.99969175665414545</v>
      </c>
      <c r="CQ402" s="67">
        <f t="shared" si="432"/>
        <v>0.99937325758337103</v>
      </c>
      <c r="CR402" s="67">
        <f t="shared" si="433"/>
        <v>0.99937076301961925</v>
      </c>
      <c r="CS402" s="67">
        <f t="shared" si="434"/>
        <v>0.99936826845586746</v>
      </c>
      <c r="CT402" s="67">
        <f t="shared" si="435"/>
        <v>0.99936577389211567</v>
      </c>
      <c r="CU402" s="67">
        <f t="shared" si="436"/>
        <v>0.999363279328364</v>
      </c>
      <c r="CV402" s="67">
        <f t="shared" si="437"/>
        <v>0.9988434849148855</v>
      </c>
      <c r="CW402" s="67">
        <f t="shared" si="438"/>
        <v>0.99883897156718982</v>
      </c>
      <c r="CX402" s="67">
        <f t="shared" si="439"/>
        <v>0.99883445821949401</v>
      </c>
      <c r="CY402" s="67">
        <f t="shared" si="440"/>
        <v>0.99882994487179833</v>
      </c>
      <c r="CZ402" s="67">
        <f t="shared" si="441"/>
        <v>0.99882543152410264</v>
      </c>
      <c r="DA402" s="67">
        <f t="shared" si="442"/>
        <v>0.99774359817636082</v>
      </c>
      <c r="DB402" s="67">
        <f t="shared" si="443"/>
        <v>0.99773496100990855</v>
      </c>
      <c r="DC402" s="67">
        <f t="shared" si="444"/>
        <v>0.99772632384345616</v>
      </c>
      <c r="DD402" s="67">
        <f t="shared" si="445"/>
        <v>0.99771768667700389</v>
      </c>
      <c r="DE402" s="67">
        <f t="shared" si="446"/>
        <v>0.9977090495105515</v>
      </c>
      <c r="DF402" s="67">
        <f t="shared" si="447"/>
        <v>0.99667820863853618</v>
      </c>
      <c r="DG402" s="67">
        <f t="shared" si="448"/>
        <v>0.99666604402580028</v>
      </c>
      <c r="DH402" s="67">
        <f t="shared" si="449"/>
        <v>0.99665450323935867</v>
      </c>
      <c r="DI402" s="67">
        <f t="shared" si="450"/>
        <v>0.99664358627921101</v>
      </c>
      <c r="DM402" s="188" t="str">
        <f t="shared" si="453"/>
        <v/>
      </c>
      <c r="DN402" s="188" t="str">
        <f t="shared" si="454"/>
        <v/>
      </c>
      <c r="DO402" s="188" t="str">
        <f t="shared" si="455"/>
        <v/>
      </c>
      <c r="DP402" s="188" t="str">
        <f t="shared" si="456"/>
        <v/>
      </c>
      <c r="DQ402" s="188" t="str">
        <f t="shared" si="457"/>
        <v/>
      </c>
      <c r="DR402" s="188" t="str">
        <f t="shared" si="458"/>
        <v/>
      </c>
      <c r="DS402" s="188" t="str">
        <f t="shared" si="459"/>
        <v/>
      </c>
      <c r="DT402" s="188" t="str">
        <f t="shared" si="460"/>
        <v/>
      </c>
      <c r="DU402" s="188" t="str">
        <f t="shared" si="461"/>
        <v/>
      </c>
      <c r="DV402" s="188" t="str">
        <f t="shared" si="462"/>
        <v/>
      </c>
      <c r="DW402" s="188" t="str">
        <f t="shared" si="463"/>
        <v/>
      </c>
      <c r="DX402" s="188" t="str">
        <f t="shared" si="464"/>
        <v/>
      </c>
      <c r="DY402" s="188" t="str">
        <f t="shared" si="465"/>
        <v/>
      </c>
      <c r="DZ402" s="188" t="str">
        <f t="shared" si="466"/>
        <v/>
      </c>
      <c r="EA402" s="188" t="str">
        <f t="shared" si="467"/>
        <v/>
      </c>
      <c r="EB402" s="188" t="str">
        <f t="shared" si="468"/>
        <v/>
      </c>
      <c r="EC402" s="188" t="str">
        <f t="shared" si="469"/>
        <v/>
      </c>
      <c r="ED402" s="188" t="str">
        <f t="shared" si="470"/>
        <v/>
      </c>
      <c r="EE402" s="188" t="str">
        <f t="shared" si="471"/>
        <v/>
      </c>
      <c r="EF402" s="188" t="str">
        <f t="shared" si="472"/>
        <v/>
      </c>
      <c r="EG402" s="188" t="str">
        <f t="shared" si="473"/>
        <v/>
      </c>
      <c r="EH402" s="188" t="str">
        <f t="shared" si="474"/>
        <v/>
      </c>
      <c r="EI402" s="188" t="str">
        <f t="shared" si="475"/>
        <v/>
      </c>
      <c r="EJ402" s="188" t="str">
        <f t="shared" si="476"/>
        <v/>
      </c>
      <c r="EK402" s="188" t="str">
        <f t="shared" si="477"/>
        <v/>
      </c>
    </row>
    <row r="403" spans="1:141" x14ac:dyDescent="0.3">
      <c r="A403" s="52"/>
      <c r="B403" s="1">
        <v>4</v>
      </c>
      <c r="C403" s="173"/>
      <c r="D403" s="173"/>
      <c r="E403" s="173"/>
      <c r="F403" s="173"/>
      <c r="G403" s="173">
        <f t="shared" ref="G403:AB403" si="479">VLOOKUP(F80,ColInc,$A$4,FALSE)*(1+((VLOOKUP(F80,Colrisk,$A$4,FALSE)-1)*MAX(0,AI112-BaselineBMI)))</f>
        <v>3.0454802191990185E-4</v>
      </c>
      <c r="H403" s="173">
        <f t="shared" si="479"/>
        <v>3.0577979656477665E-4</v>
      </c>
      <c r="I403" s="173">
        <f t="shared" si="479"/>
        <v>3.070115712096514E-4</v>
      </c>
      <c r="J403" s="173">
        <f t="shared" si="479"/>
        <v>3.0824334585452632E-4</v>
      </c>
      <c r="K403" s="173">
        <f t="shared" si="479"/>
        <v>6.2674241662898057E-4</v>
      </c>
      <c r="L403" s="173">
        <f t="shared" si="479"/>
        <v>6.2923698038074645E-4</v>
      </c>
      <c r="M403" s="173">
        <f t="shared" si="479"/>
        <v>6.3173154413251212E-4</v>
      </c>
      <c r="N403" s="173">
        <f t="shared" si="479"/>
        <v>6.34226107884278E-4</v>
      </c>
      <c r="O403" s="173">
        <f t="shared" si="479"/>
        <v>6.3672067163604367E-4</v>
      </c>
      <c r="P403" s="173">
        <f t="shared" si="479"/>
        <v>1.1565150851145327E-3</v>
      </c>
      <c r="Q403" s="173">
        <f t="shared" si="479"/>
        <v>1.1610284328102374E-3</v>
      </c>
      <c r="R403" s="173">
        <f t="shared" si="479"/>
        <v>1.1655417805059422E-3</v>
      </c>
      <c r="S403" s="173">
        <f t="shared" si="479"/>
        <v>1.1700551282016471E-3</v>
      </c>
      <c r="T403" s="173">
        <f t="shared" si="479"/>
        <v>1.1745684758973519E-3</v>
      </c>
      <c r="U403" s="173">
        <f t="shared" si="479"/>
        <v>2.2564018236391281E-3</v>
      </c>
      <c r="V403" s="173">
        <f t="shared" si="479"/>
        <v>2.2650389900914724E-3</v>
      </c>
      <c r="W403" s="173">
        <f t="shared" si="479"/>
        <v>2.2736761565438153E-3</v>
      </c>
      <c r="X403" s="173">
        <f t="shared" si="479"/>
        <v>2.2823133229961591E-3</v>
      </c>
      <c r="Y403" s="173">
        <f t="shared" si="479"/>
        <v>2.2909504894485029E-3</v>
      </c>
      <c r="Z403" s="173">
        <f t="shared" si="479"/>
        <v>3.3217913614638126E-3</v>
      </c>
      <c r="AA403" s="173">
        <f t="shared" si="479"/>
        <v>3.3339559741996714E-3</v>
      </c>
      <c r="AB403" s="173">
        <f t="shared" si="479"/>
        <v>3.345496760641384E-3</v>
      </c>
      <c r="AC403" s="155"/>
      <c r="AD403" s="155"/>
      <c r="AE403" s="155"/>
      <c r="AF403" s="155"/>
      <c r="AG403" s="174">
        <f>D403*D46*PRODUCT($CJ403:CJ403)</f>
        <v>0</v>
      </c>
      <c r="AH403" s="174">
        <f>E403*E46*PRODUCT($CJ403:CK403)</f>
        <v>0</v>
      </c>
      <c r="AI403" s="174">
        <f>F403*F46*PRODUCT($CJ403:CL403)</f>
        <v>0</v>
      </c>
      <c r="AJ403" s="174">
        <f>G403*G46*PRODUCT($CJ403:CM403)</f>
        <v>0</v>
      </c>
      <c r="AK403" s="174">
        <f>H403*H46*PRODUCT($CJ403:CN403)</f>
        <v>0</v>
      </c>
      <c r="AL403" s="174">
        <f>I403*I46*PRODUCT($CJ403:CO403)</f>
        <v>0</v>
      </c>
      <c r="AM403" s="174">
        <f>J403*J46*PRODUCT($CJ403:CP403)</f>
        <v>0</v>
      </c>
      <c r="AN403" s="174">
        <f>K403*K46*PRODUCT($CJ403:CQ403)</f>
        <v>0</v>
      </c>
      <c r="AO403" s="174">
        <f>L403*L46*PRODUCT($CJ403:CR403)</f>
        <v>0</v>
      </c>
      <c r="AP403" s="174">
        <f>M403*M46*PRODUCT($CJ403:CS403)</f>
        <v>0</v>
      </c>
      <c r="AQ403" s="174">
        <f>N403*N46*PRODUCT($CJ403:CT403)</f>
        <v>0</v>
      </c>
      <c r="AR403" s="174">
        <f>O403*O46*PRODUCT($CJ403:CU403)</f>
        <v>0</v>
      </c>
      <c r="AS403" s="174">
        <f>P403*P46*PRODUCT($CJ403:CV403)</f>
        <v>0</v>
      </c>
      <c r="AT403" s="174">
        <f>Q403*Q46*PRODUCT($CJ403:CW403)</f>
        <v>0</v>
      </c>
      <c r="AU403" s="174">
        <f>R403*R46*PRODUCT($CJ403:CX403)</f>
        <v>0</v>
      </c>
      <c r="AV403" s="174">
        <f>S403*S46*PRODUCT($CJ403:CY403)</f>
        <v>0</v>
      </c>
      <c r="AW403" s="174">
        <f>T403*T46*PRODUCT($CJ403:CZ403)</f>
        <v>0</v>
      </c>
      <c r="AX403" s="174">
        <f>U403*U46*PRODUCT($CJ403:DA403)</f>
        <v>0</v>
      </c>
      <c r="AY403" s="174">
        <f>V403*V46*PRODUCT($CJ403:DB403)</f>
        <v>0</v>
      </c>
      <c r="AZ403" s="174">
        <f>W403*W46*PRODUCT($CJ403:DC403)</f>
        <v>0</v>
      </c>
      <c r="BA403" s="174">
        <f>X403*X46*PRODUCT($CJ403:DD403)</f>
        <v>0</v>
      </c>
      <c r="BB403" s="174">
        <f>Y403*Y46*PRODUCT($CJ403:DE403)</f>
        <v>0</v>
      </c>
      <c r="BC403" s="174">
        <f>Z403*Z46*PRODUCT($CJ403:DF403)</f>
        <v>0</v>
      </c>
      <c r="BD403" s="174">
        <f>AA403*AA46*PRODUCT($CJ403:DG403)</f>
        <v>0</v>
      </c>
      <c r="BE403" s="174">
        <f>AB403*AB46*PRODUCT($CJ403:DH403)</f>
        <v>0</v>
      </c>
      <c r="BF403" s="176"/>
      <c r="BG403" s="176"/>
      <c r="BH403" s="176"/>
      <c r="BI403" s="169">
        <f>SUM($AF403:AG403)-SUM($AF435:AG435)-SUM($C435:D435)-SUM($BH435:BI435)</f>
        <v>0</v>
      </c>
      <c r="BJ403" s="169">
        <f>SUM($AF403:AH403)-SUM($AF435:AH435)-SUM($C435:E435)-SUM($BH435:BJ435)</f>
        <v>0</v>
      </c>
      <c r="BK403" s="169">
        <f>SUM($AF403:AI403)-SUM($AF435:AI435)-SUM($C435:F435)-SUM($BH435:BK435)</f>
        <v>0</v>
      </c>
      <c r="BL403" s="169">
        <f>SUM($AF403:AJ403)-SUM($AF435:AJ435)-SUM($C435:G435)-SUM($BH435:BL435)</f>
        <v>0</v>
      </c>
      <c r="BM403" s="169">
        <f>SUM($AF403:AK403)-SUM($AF435:AK435)-SUM($C435:H435)-SUM($BH435:BM435)</f>
        <v>0</v>
      </c>
      <c r="BN403" s="169">
        <f>SUM($AF403:AL403)-SUM($AF435:AL435)-SUM($C435:I435)-SUM($BH435:BN435)</f>
        <v>0</v>
      </c>
      <c r="BO403" s="169">
        <f>SUM($AF403:AM403)-SUM($AF435:AM435)-SUM($C435:J435)-SUM($BH435:BO435)</f>
        <v>0</v>
      </c>
      <c r="BP403" s="169">
        <f>SUM($AF403:AN403)-SUM($AF435:AN435)-SUM($C435:K435)-SUM($BH435:BP435)</f>
        <v>0</v>
      </c>
      <c r="BQ403" s="169">
        <f>SUM($AF403:AO403)-SUM($AF435:AO435)-SUM($C435:L435)-SUM($BH435:BQ435)</f>
        <v>0</v>
      </c>
      <c r="BR403" s="169">
        <f>SUM($AF403:AP403)-SUM($AF435:AP435)-SUM($C435:M435)-SUM($BH435:BR435)</f>
        <v>0</v>
      </c>
      <c r="BS403" s="169">
        <f>SUM($AF403:AQ403)-SUM($AF435:AQ435)-SUM($C435:N435)-SUM($BH435:BS435)</f>
        <v>0</v>
      </c>
      <c r="BT403" s="169">
        <f>SUM($AF403:AR403)-SUM($AF435:AR435)-SUM($C435:O435)-SUM($BH435:BT435)</f>
        <v>0</v>
      </c>
      <c r="BU403" s="169">
        <f>SUM($AF403:AS403)-SUM($AF435:AS435)-SUM($C435:P435)-SUM($BH435:BU435)</f>
        <v>0</v>
      </c>
      <c r="BV403" s="169">
        <f>SUM($AF403:AT403)-SUM($AF435:AT435)-SUM($C435:Q435)-SUM($BH435:BV435)</f>
        <v>0</v>
      </c>
      <c r="BW403" s="169">
        <f>SUM($AF403:AU403)-SUM($AF435:AU435)-SUM($C435:R435)-SUM($BH435:BW435)</f>
        <v>0</v>
      </c>
      <c r="BX403" s="169">
        <f>SUM($AF403:AV403)-SUM($AF435:AV435)-SUM($C435:S435)-SUM($BH435:BX435)</f>
        <v>0</v>
      </c>
      <c r="BY403" s="169">
        <f>SUM($AF403:AW403)-SUM($AF435:AW435)-SUM($C435:T435)-SUM($BH435:BY435)</f>
        <v>0</v>
      </c>
      <c r="BZ403" s="169">
        <f>SUM($AF403:AX403)-SUM($AF435:AX435)-SUM($C435:U435)-SUM($BH435:BZ435)</f>
        <v>0</v>
      </c>
      <c r="CA403" s="169">
        <f>SUM($AF403:AY403)-SUM($AF435:AY435)-SUM($C435:V435)-SUM($BH435:CA435)</f>
        <v>0</v>
      </c>
      <c r="CB403" s="169">
        <f>SUM($AF403:AZ403)-SUM($AF435:AZ435)-SUM($C435:W435)-SUM($BH435:CB435)</f>
        <v>0</v>
      </c>
      <c r="CC403" s="169">
        <f>SUM($AF403:BA403)-SUM($AF435:BA435)-SUM($C435:X435)-SUM($BH435:CC435)</f>
        <v>0</v>
      </c>
      <c r="CD403" s="169">
        <f>SUM($AF403:BB403)-SUM($AF435:BB435)-SUM($C435:Y435)-SUM($BH435:CD435)</f>
        <v>0</v>
      </c>
      <c r="CE403" s="169">
        <f>SUM($AF403:BC403)-SUM($AF435:BC435)-SUM($C435:Z435)-SUM($BH435:CE435)</f>
        <v>0</v>
      </c>
      <c r="CF403" s="169">
        <f>SUM($AF403:BD403)-SUM($AF435:BD435)-SUM($C435:AA435)-SUM($BH435:CF435)</f>
        <v>0</v>
      </c>
      <c r="CG403" s="169">
        <f>SUM($AF403:BE403)-SUM($AF435:BE435)-SUM($C435:AB435)-SUM($BH435:CG435)</f>
        <v>0</v>
      </c>
      <c r="CH403" s="52"/>
      <c r="CI403" s="52"/>
      <c r="CJ403" s="67"/>
      <c r="CK403" s="67"/>
      <c r="CL403" s="67"/>
      <c r="CM403" s="67">
        <f>1-F403</f>
        <v>1</v>
      </c>
      <c r="CN403" s="67">
        <f>1-G403</f>
        <v>0.99969545197808007</v>
      </c>
      <c r="CO403" s="67">
        <f>1-H403</f>
        <v>0.99969422020343524</v>
      </c>
      <c r="CP403" s="67">
        <f t="shared" si="431"/>
        <v>0.9996929884287904</v>
      </c>
      <c r="CQ403" s="67">
        <f t="shared" si="432"/>
        <v>0.99969175665414545</v>
      </c>
      <c r="CR403" s="67">
        <f t="shared" si="433"/>
        <v>0.99937325758337103</v>
      </c>
      <c r="CS403" s="67">
        <f t="shared" si="434"/>
        <v>0.99937076301961925</v>
      </c>
      <c r="CT403" s="67">
        <f t="shared" si="435"/>
        <v>0.99936826845586746</v>
      </c>
      <c r="CU403" s="67">
        <f t="shared" si="436"/>
        <v>0.99936577389211567</v>
      </c>
      <c r="CV403" s="67">
        <f t="shared" si="437"/>
        <v>0.999363279328364</v>
      </c>
      <c r="CW403" s="67">
        <f t="shared" si="438"/>
        <v>0.9988434849148855</v>
      </c>
      <c r="CX403" s="67">
        <f t="shared" si="439"/>
        <v>0.99883897156718982</v>
      </c>
      <c r="CY403" s="67">
        <f t="shared" si="440"/>
        <v>0.99883445821949401</v>
      </c>
      <c r="CZ403" s="67">
        <f t="shared" si="441"/>
        <v>0.99882994487179833</v>
      </c>
      <c r="DA403" s="67">
        <f t="shared" si="442"/>
        <v>0.99882543152410264</v>
      </c>
      <c r="DB403" s="67">
        <f t="shared" si="443"/>
        <v>0.99774359817636082</v>
      </c>
      <c r="DC403" s="67">
        <f t="shared" si="444"/>
        <v>0.99773496100990855</v>
      </c>
      <c r="DD403" s="67">
        <f t="shared" si="445"/>
        <v>0.99772632384345616</v>
      </c>
      <c r="DE403" s="67">
        <f t="shared" si="446"/>
        <v>0.99771768667700389</v>
      </c>
      <c r="DF403" s="67">
        <f t="shared" si="447"/>
        <v>0.9977090495105515</v>
      </c>
      <c r="DG403" s="67">
        <f t="shared" si="448"/>
        <v>0.99667820863853618</v>
      </c>
      <c r="DH403" s="67">
        <f t="shared" si="449"/>
        <v>0.99666604402580028</v>
      </c>
      <c r="DI403" s="67">
        <f t="shared" si="450"/>
        <v>0.99665450323935867</v>
      </c>
      <c r="DL403" s="67"/>
      <c r="DM403" s="188" t="str">
        <f t="shared" si="453"/>
        <v/>
      </c>
      <c r="DN403" s="188" t="str">
        <f t="shared" si="454"/>
        <v/>
      </c>
      <c r="DO403" s="188" t="str">
        <f t="shared" si="455"/>
        <v/>
      </c>
      <c r="DP403" s="188" t="str">
        <f t="shared" si="456"/>
        <v/>
      </c>
      <c r="DQ403" s="188" t="str">
        <f t="shared" si="457"/>
        <v/>
      </c>
      <c r="DR403" s="188" t="str">
        <f t="shared" si="458"/>
        <v/>
      </c>
      <c r="DS403" s="188" t="str">
        <f t="shared" si="459"/>
        <v/>
      </c>
      <c r="DT403" s="188" t="str">
        <f t="shared" si="460"/>
        <v/>
      </c>
      <c r="DU403" s="188" t="str">
        <f t="shared" si="461"/>
        <v/>
      </c>
      <c r="DV403" s="188" t="str">
        <f t="shared" si="462"/>
        <v/>
      </c>
      <c r="DW403" s="188" t="str">
        <f t="shared" si="463"/>
        <v/>
      </c>
      <c r="DX403" s="188" t="str">
        <f t="shared" si="464"/>
        <v/>
      </c>
      <c r="DY403" s="188" t="str">
        <f t="shared" si="465"/>
        <v/>
      </c>
      <c r="DZ403" s="188" t="str">
        <f t="shared" si="466"/>
        <v/>
      </c>
      <c r="EA403" s="188" t="str">
        <f t="shared" si="467"/>
        <v/>
      </c>
      <c r="EB403" s="188" t="str">
        <f t="shared" si="468"/>
        <v/>
      </c>
      <c r="EC403" s="188" t="str">
        <f t="shared" si="469"/>
        <v/>
      </c>
      <c r="ED403" s="188" t="str">
        <f t="shared" si="470"/>
        <v/>
      </c>
      <c r="EE403" s="188" t="str">
        <f t="shared" si="471"/>
        <v/>
      </c>
      <c r="EF403" s="188" t="str">
        <f t="shared" si="472"/>
        <v/>
      </c>
      <c r="EG403" s="188" t="str">
        <f t="shared" si="473"/>
        <v/>
      </c>
      <c r="EH403" s="188" t="str">
        <f t="shared" si="474"/>
        <v/>
      </c>
      <c r="EI403" s="188" t="str">
        <f t="shared" si="475"/>
        <v/>
      </c>
      <c r="EJ403" s="188" t="str">
        <f t="shared" si="476"/>
        <v/>
      </c>
      <c r="EK403" s="188" t="str">
        <f t="shared" si="477"/>
        <v/>
      </c>
    </row>
    <row r="404" spans="1:141" x14ac:dyDescent="0.3">
      <c r="B404" s="1">
        <v>5</v>
      </c>
      <c r="C404" s="173"/>
      <c r="D404" s="173"/>
      <c r="E404" s="173"/>
      <c r="F404" s="173"/>
      <c r="G404" s="173"/>
      <c r="H404" s="173">
        <f t="shared" ref="H404:AB404" si="480">VLOOKUP(G81,ColInc,$A$4,FALSE)*(1+((VLOOKUP(G81,Colrisk,$A$4,FALSE)-1)*MAX(0,AJ113-BaselineBMI)))</f>
        <v>3.0454802191990185E-4</v>
      </c>
      <c r="I404" s="173">
        <f t="shared" si="480"/>
        <v>3.0577979656477665E-4</v>
      </c>
      <c r="J404" s="173">
        <f t="shared" si="480"/>
        <v>3.070115712096514E-4</v>
      </c>
      <c r="K404" s="173">
        <f t="shared" si="480"/>
        <v>3.0824334585452632E-4</v>
      </c>
      <c r="L404" s="173">
        <f t="shared" si="480"/>
        <v>6.2674241662898057E-4</v>
      </c>
      <c r="M404" s="173">
        <f t="shared" si="480"/>
        <v>6.2923698038074645E-4</v>
      </c>
      <c r="N404" s="173">
        <f t="shared" si="480"/>
        <v>6.3173154413251212E-4</v>
      </c>
      <c r="O404" s="173">
        <f t="shared" si="480"/>
        <v>6.34226107884278E-4</v>
      </c>
      <c r="P404" s="173">
        <f t="shared" si="480"/>
        <v>6.3672067163604367E-4</v>
      </c>
      <c r="Q404" s="173">
        <f t="shared" si="480"/>
        <v>1.1565150851145327E-3</v>
      </c>
      <c r="R404" s="173">
        <f t="shared" si="480"/>
        <v>1.1610284328102374E-3</v>
      </c>
      <c r="S404" s="173">
        <f t="shared" si="480"/>
        <v>1.1655417805059422E-3</v>
      </c>
      <c r="T404" s="173">
        <f t="shared" si="480"/>
        <v>1.1700551282016471E-3</v>
      </c>
      <c r="U404" s="173">
        <f t="shared" si="480"/>
        <v>1.1745684758973519E-3</v>
      </c>
      <c r="V404" s="173">
        <f t="shared" si="480"/>
        <v>2.2564018236391281E-3</v>
      </c>
      <c r="W404" s="173">
        <f t="shared" si="480"/>
        <v>2.2650389900914724E-3</v>
      </c>
      <c r="X404" s="173">
        <f t="shared" si="480"/>
        <v>2.2736761565438153E-3</v>
      </c>
      <c r="Y404" s="173">
        <f t="shared" si="480"/>
        <v>2.2823133229961591E-3</v>
      </c>
      <c r="Z404" s="173">
        <f t="shared" si="480"/>
        <v>2.2909504894485029E-3</v>
      </c>
      <c r="AA404" s="173">
        <f t="shared" si="480"/>
        <v>3.3217913614638126E-3</v>
      </c>
      <c r="AB404" s="173">
        <f t="shared" si="480"/>
        <v>3.3339559741996714E-3</v>
      </c>
      <c r="AC404" s="155"/>
      <c r="AD404" s="155"/>
      <c r="AE404" s="155"/>
      <c r="AF404" s="155"/>
      <c r="AG404" s="174">
        <f>D404*D47*PRODUCT($CJ404:CJ404)</f>
        <v>0</v>
      </c>
      <c r="AH404" s="174">
        <f>E404*E47*PRODUCT($CJ404:CK404)</f>
        <v>0</v>
      </c>
      <c r="AI404" s="174">
        <f>F404*F47*PRODUCT($CJ404:CL404)</f>
        <v>0</v>
      </c>
      <c r="AJ404" s="174">
        <f>G404*G47*PRODUCT($CJ404:CM404)</f>
        <v>0</v>
      </c>
      <c r="AK404" s="174">
        <f>H404*H47*PRODUCT($CJ404:CN404)</f>
        <v>0</v>
      </c>
      <c r="AL404" s="174">
        <f>I404*I47*PRODUCT($CJ404:CO404)</f>
        <v>0</v>
      </c>
      <c r="AM404" s="174">
        <f>J404*J47*PRODUCT($CJ404:CP404)</f>
        <v>0</v>
      </c>
      <c r="AN404" s="174">
        <f>K404*K47*PRODUCT($CJ404:CQ404)</f>
        <v>0</v>
      </c>
      <c r="AO404" s="174">
        <f>L404*L47*PRODUCT($CJ404:CR404)</f>
        <v>0</v>
      </c>
      <c r="AP404" s="174">
        <f>M404*M47*PRODUCT($CJ404:CS404)</f>
        <v>0</v>
      </c>
      <c r="AQ404" s="174">
        <f>N404*N47*PRODUCT($CJ404:CT404)</f>
        <v>0</v>
      </c>
      <c r="AR404" s="174">
        <f>O404*O47*PRODUCT($CJ404:CU404)</f>
        <v>0</v>
      </c>
      <c r="AS404" s="174">
        <f>P404*P47*PRODUCT($CJ404:CV404)</f>
        <v>0</v>
      </c>
      <c r="AT404" s="174">
        <f>Q404*Q47*PRODUCT($CJ404:CW404)</f>
        <v>0</v>
      </c>
      <c r="AU404" s="174">
        <f>R404*R47*PRODUCT($CJ404:CX404)</f>
        <v>0</v>
      </c>
      <c r="AV404" s="174">
        <f>S404*S47*PRODUCT($CJ404:CY404)</f>
        <v>0</v>
      </c>
      <c r="AW404" s="174">
        <f>T404*T47*PRODUCT($CJ404:CZ404)</f>
        <v>0</v>
      </c>
      <c r="AX404" s="174">
        <f>U404*U47*PRODUCT($CJ404:DA404)</f>
        <v>0</v>
      </c>
      <c r="AY404" s="174">
        <f>V404*V47*PRODUCT($CJ404:DB404)</f>
        <v>0</v>
      </c>
      <c r="AZ404" s="174">
        <f>W404*W47*PRODUCT($CJ404:DC404)</f>
        <v>0</v>
      </c>
      <c r="BA404" s="174">
        <f>X404*X47*PRODUCT($CJ404:DD404)</f>
        <v>0</v>
      </c>
      <c r="BB404" s="174">
        <f>Y404*Y47*PRODUCT($CJ404:DE404)</f>
        <v>0</v>
      </c>
      <c r="BC404" s="174">
        <f>Z404*Z47*PRODUCT($CJ404:DF404)</f>
        <v>0</v>
      </c>
      <c r="BD404" s="174">
        <f>AA404*AA47*PRODUCT($CJ404:DG404)</f>
        <v>0</v>
      </c>
      <c r="BE404" s="174">
        <f>AB404*AB47*PRODUCT($CJ404:DH404)</f>
        <v>0</v>
      </c>
      <c r="BF404" s="176"/>
      <c r="BG404" s="176"/>
      <c r="BH404" s="93"/>
      <c r="BI404" s="169">
        <f>SUM($AF404:AG404)-SUM($AF436:AG436)-SUM($C436:D436)-SUM($BH436:BI436)</f>
        <v>0</v>
      </c>
      <c r="BJ404" s="169">
        <f>SUM($AF404:AH404)-SUM($AF436:AH436)-SUM($C436:E436)-SUM($BH436:BJ436)</f>
        <v>0</v>
      </c>
      <c r="BK404" s="169">
        <f>SUM($AF404:AI404)-SUM($AF436:AI436)-SUM($C436:F436)-SUM($BH436:BK436)</f>
        <v>0</v>
      </c>
      <c r="BL404" s="169">
        <f>SUM($AF404:AJ404)-SUM($AF436:AJ436)-SUM($C436:G436)-SUM($BH436:BL436)</f>
        <v>0</v>
      </c>
      <c r="BM404" s="169">
        <f>SUM($AF404:AK404)-SUM($AF436:AK436)-SUM($C436:H436)-SUM($BH436:BM436)</f>
        <v>0</v>
      </c>
      <c r="BN404" s="169">
        <f>SUM($AF404:AL404)-SUM($AF436:AL436)-SUM($C436:I436)-SUM($BH436:BN436)</f>
        <v>0</v>
      </c>
      <c r="BO404" s="169">
        <f>SUM($AF404:AM404)-SUM($AF436:AM436)-SUM($C436:J436)-SUM($BH436:BO436)</f>
        <v>0</v>
      </c>
      <c r="BP404" s="169">
        <f>SUM($AF404:AN404)-SUM($AF436:AN436)-SUM($C436:K436)-SUM($BH436:BP436)</f>
        <v>0</v>
      </c>
      <c r="BQ404" s="169">
        <f>SUM($AF404:AO404)-SUM($AF436:AO436)-SUM($C436:L436)-SUM($BH436:BQ436)</f>
        <v>0</v>
      </c>
      <c r="BR404" s="169">
        <f>SUM($AF404:AP404)-SUM($AF436:AP436)-SUM($C436:M436)-SUM($BH436:BR436)</f>
        <v>0</v>
      </c>
      <c r="BS404" s="169">
        <f>SUM($AF404:AQ404)-SUM($AF436:AQ436)-SUM($C436:N436)-SUM($BH436:BS436)</f>
        <v>0</v>
      </c>
      <c r="BT404" s="169">
        <f>SUM($AF404:AR404)-SUM($AF436:AR436)-SUM($C436:O436)-SUM($BH436:BT436)</f>
        <v>0</v>
      </c>
      <c r="BU404" s="169">
        <f>SUM($AF404:AS404)-SUM($AF436:AS436)-SUM($C436:P436)-SUM($BH436:BU436)</f>
        <v>0</v>
      </c>
      <c r="BV404" s="169">
        <f>SUM($AF404:AT404)-SUM($AF436:AT436)-SUM($C436:Q436)-SUM($BH436:BV436)</f>
        <v>0</v>
      </c>
      <c r="BW404" s="169">
        <f>SUM($AF404:AU404)-SUM($AF436:AU436)-SUM($C436:R436)-SUM($BH436:BW436)</f>
        <v>0</v>
      </c>
      <c r="BX404" s="169">
        <f>SUM($AF404:AV404)-SUM($AF436:AV436)-SUM($C436:S436)-SUM($BH436:BX436)</f>
        <v>0</v>
      </c>
      <c r="BY404" s="169">
        <f>SUM($AF404:AW404)-SUM($AF436:AW436)-SUM($C436:T436)-SUM($BH436:BY436)</f>
        <v>0</v>
      </c>
      <c r="BZ404" s="169">
        <f>SUM($AF404:AX404)-SUM($AF436:AX436)-SUM($C436:U436)-SUM($BH436:BZ436)</f>
        <v>0</v>
      </c>
      <c r="CA404" s="169">
        <f>SUM($AF404:AY404)-SUM($AF436:AY436)-SUM($C436:V436)-SUM($BH436:CA436)</f>
        <v>0</v>
      </c>
      <c r="CB404" s="169">
        <f>SUM($AF404:AZ404)-SUM($AF436:AZ436)-SUM($C436:W436)-SUM($BH436:CB436)</f>
        <v>0</v>
      </c>
      <c r="CC404" s="169">
        <f>SUM($AF404:BA404)-SUM($AF436:BA436)-SUM($C436:X436)-SUM($BH436:CC436)</f>
        <v>0</v>
      </c>
      <c r="CD404" s="169">
        <f>SUM($AF404:BB404)-SUM($AF436:BB436)-SUM($C436:Y436)-SUM($BH436:CD436)</f>
        <v>0</v>
      </c>
      <c r="CE404" s="169">
        <f>SUM($AF404:BC404)-SUM($AF436:BC436)-SUM($C436:Z436)-SUM($BH436:CE436)</f>
        <v>0</v>
      </c>
      <c r="CF404" s="169">
        <f>SUM($AF404:BD404)-SUM($AF436:BD436)-SUM($C436:AA436)-SUM($BH436:CF436)</f>
        <v>0</v>
      </c>
      <c r="CG404" s="169">
        <f>SUM($AF404:BE404)-SUM($AF436:BE436)-SUM($C436:AB436)-SUM($BH436:CG436)</f>
        <v>0</v>
      </c>
      <c r="CH404" s="52"/>
      <c r="CI404" s="52"/>
      <c r="CJ404" s="67"/>
      <c r="CK404" s="67"/>
      <c r="CL404" s="67"/>
      <c r="CM404" s="67"/>
      <c r="CN404" s="67">
        <f>1-G404</f>
        <v>1</v>
      </c>
      <c r="CO404" s="67">
        <f>1-H404</f>
        <v>0.99969545197808007</v>
      </c>
      <c r="CP404" s="67">
        <f t="shared" si="431"/>
        <v>0.99969422020343524</v>
      </c>
      <c r="CQ404" s="67">
        <f t="shared" si="432"/>
        <v>0.9996929884287904</v>
      </c>
      <c r="CR404" s="67">
        <f t="shared" si="433"/>
        <v>0.99969175665414545</v>
      </c>
      <c r="CS404" s="67">
        <f t="shared" si="434"/>
        <v>0.99937325758337103</v>
      </c>
      <c r="CT404" s="67">
        <f t="shared" si="435"/>
        <v>0.99937076301961925</v>
      </c>
      <c r="CU404" s="67">
        <f t="shared" si="436"/>
        <v>0.99936826845586746</v>
      </c>
      <c r="CV404" s="67">
        <f t="shared" si="437"/>
        <v>0.99936577389211567</v>
      </c>
      <c r="CW404" s="67">
        <f t="shared" si="438"/>
        <v>0.999363279328364</v>
      </c>
      <c r="CX404" s="67">
        <f t="shared" si="439"/>
        <v>0.9988434849148855</v>
      </c>
      <c r="CY404" s="67">
        <f t="shared" si="440"/>
        <v>0.99883897156718982</v>
      </c>
      <c r="CZ404" s="67">
        <f t="shared" si="441"/>
        <v>0.99883445821949401</v>
      </c>
      <c r="DA404" s="67">
        <f t="shared" si="442"/>
        <v>0.99882994487179833</v>
      </c>
      <c r="DB404" s="67">
        <f t="shared" si="443"/>
        <v>0.99882543152410264</v>
      </c>
      <c r="DC404" s="67">
        <f t="shared" si="444"/>
        <v>0.99774359817636082</v>
      </c>
      <c r="DD404" s="67">
        <f t="shared" si="445"/>
        <v>0.99773496100990855</v>
      </c>
      <c r="DE404" s="67">
        <f t="shared" si="446"/>
        <v>0.99772632384345616</v>
      </c>
      <c r="DF404" s="67">
        <f t="shared" si="447"/>
        <v>0.99771768667700389</v>
      </c>
      <c r="DG404" s="67">
        <f t="shared" si="448"/>
        <v>0.9977090495105515</v>
      </c>
      <c r="DH404" s="67">
        <f t="shared" si="449"/>
        <v>0.99667820863853618</v>
      </c>
      <c r="DI404" s="67">
        <f t="shared" si="450"/>
        <v>0.99666604402580028</v>
      </c>
      <c r="DM404" s="188" t="str">
        <f t="shared" si="453"/>
        <v/>
      </c>
      <c r="DN404" s="188" t="str">
        <f t="shared" si="454"/>
        <v/>
      </c>
      <c r="DO404" s="188" t="str">
        <f t="shared" si="455"/>
        <v/>
      </c>
      <c r="DP404" s="188" t="str">
        <f t="shared" si="456"/>
        <v/>
      </c>
      <c r="DQ404" s="188" t="str">
        <f t="shared" si="457"/>
        <v/>
      </c>
      <c r="DR404" s="188" t="str">
        <f t="shared" si="458"/>
        <v/>
      </c>
      <c r="DS404" s="188" t="str">
        <f t="shared" si="459"/>
        <v/>
      </c>
      <c r="DT404" s="188" t="str">
        <f t="shared" si="460"/>
        <v/>
      </c>
      <c r="DU404" s="188" t="str">
        <f t="shared" si="461"/>
        <v/>
      </c>
      <c r="DV404" s="188" t="str">
        <f t="shared" si="462"/>
        <v/>
      </c>
      <c r="DW404" s="188" t="str">
        <f t="shared" si="463"/>
        <v/>
      </c>
      <c r="DX404" s="188" t="str">
        <f t="shared" si="464"/>
        <v/>
      </c>
      <c r="DY404" s="188" t="str">
        <f t="shared" si="465"/>
        <v/>
      </c>
      <c r="DZ404" s="188" t="str">
        <f t="shared" si="466"/>
        <v/>
      </c>
      <c r="EA404" s="188" t="str">
        <f t="shared" si="467"/>
        <v/>
      </c>
      <c r="EB404" s="188" t="str">
        <f t="shared" si="468"/>
        <v/>
      </c>
      <c r="EC404" s="188" t="str">
        <f t="shared" si="469"/>
        <v/>
      </c>
      <c r="ED404" s="188" t="str">
        <f t="shared" si="470"/>
        <v/>
      </c>
      <c r="EE404" s="188" t="str">
        <f t="shared" si="471"/>
        <v/>
      </c>
      <c r="EF404" s="188" t="str">
        <f t="shared" si="472"/>
        <v/>
      </c>
      <c r="EG404" s="188" t="str">
        <f t="shared" si="473"/>
        <v/>
      </c>
      <c r="EH404" s="188" t="str">
        <f t="shared" si="474"/>
        <v/>
      </c>
      <c r="EI404" s="188" t="str">
        <f t="shared" si="475"/>
        <v/>
      </c>
      <c r="EJ404" s="188" t="str">
        <f t="shared" si="476"/>
        <v/>
      </c>
      <c r="EK404" s="188" t="str">
        <f t="shared" si="477"/>
        <v/>
      </c>
    </row>
    <row r="405" spans="1:141" x14ac:dyDescent="0.3">
      <c r="B405" s="1">
        <v>6</v>
      </c>
      <c r="C405" s="173"/>
      <c r="D405" s="173"/>
      <c r="E405" s="173"/>
      <c r="F405" s="173"/>
      <c r="G405" s="173"/>
      <c r="H405" s="173"/>
      <c r="I405" s="173">
        <f t="shared" ref="I405:AB405" si="481">VLOOKUP(H82,ColInc,$A$4,FALSE)*(1+((VLOOKUP(H82,Colrisk,$A$4,FALSE)-1)*MAX(0,AK114-BaselineBMI)))</f>
        <v>3.0454802191990185E-4</v>
      </c>
      <c r="J405" s="173">
        <f t="shared" si="481"/>
        <v>3.0577979656477665E-4</v>
      </c>
      <c r="K405" s="173">
        <f t="shared" si="481"/>
        <v>3.070115712096514E-4</v>
      </c>
      <c r="L405" s="173">
        <f t="shared" si="481"/>
        <v>3.0824334585452632E-4</v>
      </c>
      <c r="M405" s="173">
        <f t="shared" si="481"/>
        <v>6.2674241662898057E-4</v>
      </c>
      <c r="N405" s="173">
        <f t="shared" si="481"/>
        <v>6.2923698038074645E-4</v>
      </c>
      <c r="O405" s="173">
        <f t="shared" si="481"/>
        <v>6.3173154413251212E-4</v>
      </c>
      <c r="P405" s="173">
        <f t="shared" si="481"/>
        <v>6.34226107884278E-4</v>
      </c>
      <c r="Q405" s="173">
        <f t="shared" si="481"/>
        <v>6.3672067163604367E-4</v>
      </c>
      <c r="R405" s="173">
        <f t="shared" si="481"/>
        <v>1.1565150851145327E-3</v>
      </c>
      <c r="S405" s="173">
        <f t="shared" si="481"/>
        <v>1.1610284328102374E-3</v>
      </c>
      <c r="T405" s="173">
        <f t="shared" si="481"/>
        <v>1.1655417805059422E-3</v>
      </c>
      <c r="U405" s="173">
        <f t="shared" si="481"/>
        <v>1.1700551282016471E-3</v>
      </c>
      <c r="V405" s="173">
        <f t="shared" si="481"/>
        <v>1.1745684758973519E-3</v>
      </c>
      <c r="W405" s="173">
        <f t="shared" si="481"/>
        <v>2.2564018236391281E-3</v>
      </c>
      <c r="X405" s="173">
        <f t="shared" si="481"/>
        <v>2.2650389900914724E-3</v>
      </c>
      <c r="Y405" s="173">
        <f t="shared" si="481"/>
        <v>2.2736761565438153E-3</v>
      </c>
      <c r="Z405" s="173">
        <f t="shared" si="481"/>
        <v>2.2823133229961591E-3</v>
      </c>
      <c r="AA405" s="173">
        <f t="shared" si="481"/>
        <v>2.2909504894485029E-3</v>
      </c>
      <c r="AB405" s="173">
        <f t="shared" si="481"/>
        <v>3.3217913614638126E-3</v>
      </c>
      <c r="AC405" s="155"/>
      <c r="AD405" s="155"/>
      <c r="AE405" s="155"/>
      <c r="AF405" s="155"/>
      <c r="AG405" s="174">
        <f>D405*D48*PRODUCT($CJ405:CJ405)</f>
        <v>0</v>
      </c>
      <c r="AH405" s="174">
        <f>E405*E48*PRODUCT($CJ405:CK405)</f>
        <v>0</v>
      </c>
      <c r="AI405" s="174">
        <f>F405*F48*PRODUCT($CJ405:CL405)</f>
        <v>0</v>
      </c>
      <c r="AJ405" s="174">
        <f>G405*G48*PRODUCT($CJ405:CM405)</f>
        <v>0</v>
      </c>
      <c r="AK405" s="174">
        <f>H405*H48*PRODUCT($CJ405:CN405)</f>
        <v>0</v>
      </c>
      <c r="AL405" s="174">
        <f>I405*I48*PRODUCT($CJ405:CO405)</f>
        <v>0</v>
      </c>
      <c r="AM405" s="174">
        <f>J405*J48*PRODUCT($CJ405:CP405)</f>
        <v>0</v>
      </c>
      <c r="AN405" s="174">
        <f>K405*K48*PRODUCT($CJ405:CQ405)</f>
        <v>0</v>
      </c>
      <c r="AO405" s="174">
        <f>L405*L48*PRODUCT($CJ405:CR405)</f>
        <v>0</v>
      </c>
      <c r="AP405" s="174">
        <f>M405*M48*PRODUCT($CJ405:CS405)</f>
        <v>0</v>
      </c>
      <c r="AQ405" s="174">
        <f>N405*N48*PRODUCT($CJ405:CT405)</f>
        <v>0</v>
      </c>
      <c r="AR405" s="174">
        <f>O405*O48*PRODUCT($CJ405:CU405)</f>
        <v>0</v>
      </c>
      <c r="AS405" s="174">
        <f>P405*P48*PRODUCT($CJ405:CV405)</f>
        <v>0</v>
      </c>
      <c r="AT405" s="174">
        <f>Q405*Q48*PRODUCT($CJ405:CW405)</f>
        <v>0</v>
      </c>
      <c r="AU405" s="174">
        <f>R405*R48*PRODUCT($CJ405:CX405)</f>
        <v>0</v>
      </c>
      <c r="AV405" s="174">
        <f>S405*S48*PRODUCT($CJ405:CY405)</f>
        <v>0</v>
      </c>
      <c r="AW405" s="174">
        <f>T405*T48*PRODUCT($CJ405:CZ405)</f>
        <v>0</v>
      </c>
      <c r="AX405" s="174">
        <f>U405*U48*PRODUCT($CJ405:DA405)</f>
        <v>0</v>
      </c>
      <c r="AY405" s="174">
        <f>V405*V48*PRODUCT($CJ405:DB405)</f>
        <v>0</v>
      </c>
      <c r="AZ405" s="174">
        <f>W405*W48*PRODUCT($CJ405:DC405)</f>
        <v>0</v>
      </c>
      <c r="BA405" s="174">
        <f>X405*X48*PRODUCT($CJ405:DD405)</f>
        <v>0</v>
      </c>
      <c r="BB405" s="174">
        <f>Y405*Y48*PRODUCT($CJ405:DE405)</f>
        <v>0</v>
      </c>
      <c r="BC405" s="174">
        <f>Z405*Z48*PRODUCT($CJ405:DF405)</f>
        <v>0</v>
      </c>
      <c r="BD405" s="174">
        <f>AA405*AA48*PRODUCT($CJ405:DG405)</f>
        <v>0</v>
      </c>
      <c r="BE405" s="174">
        <f>AB405*AB48*PRODUCT($CJ405:DH405)</f>
        <v>0</v>
      </c>
      <c r="BF405" s="176"/>
      <c r="BG405" s="176"/>
      <c r="BH405" s="176"/>
      <c r="BI405" s="169">
        <f>SUM($AF405:AG405)-SUM($AF437:AG437)-SUM($C437:D437)-SUM($BH437:BI437)</f>
        <v>0</v>
      </c>
      <c r="BJ405" s="169">
        <f>SUM($AF405:AH405)-SUM($AF437:AH437)-SUM($C437:E437)-SUM($BH437:BJ437)</f>
        <v>0</v>
      </c>
      <c r="BK405" s="169">
        <f>SUM($AF405:AI405)-SUM($AF437:AI437)-SUM($C437:F437)-SUM($BH437:BK437)</f>
        <v>0</v>
      </c>
      <c r="BL405" s="169">
        <f>SUM($AF405:AJ405)-SUM($AF437:AJ437)-SUM($C437:G437)-SUM($BH437:BL437)</f>
        <v>0</v>
      </c>
      <c r="BM405" s="169">
        <f>SUM($AF405:AK405)-SUM($AF437:AK437)-SUM($C437:H437)-SUM($BH437:BM437)</f>
        <v>0</v>
      </c>
      <c r="BN405" s="169">
        <f>SUM($AF405:AL405)-SUM($AF437:AL437)-SUM($C437:I437)-SUM($BH437:BN437)</f>
        <v>0</v>
      </c>
      <c r="BO405" s="169">
        <f>SUM($AF405:AM405)-SUM($AF437:AM437)-SUM($C437:J437)-SUM($BH437:BO437)</f>
        <v>0</v>
      </c>
      <c r="BP405" s="169">
        <f>SUM($AF405:AN405)-SUM($AF437:AN437)-SUM($C437:K437)-SUM($BH437:BP437)</f>
        <v>0</v>
      </c>
      <c r="BQ405" s="169">
        <f>SUM($AF405:AO405)-SUM($AF437:AO437)-SUM($C437:L437)-SUM($BH437:BQ437)</f>
        <v>0</v>
      </c>
      <c r="BR405" s="169">
        <f>SUM($AF405:AP405)-SUM($AF437:AP437)-SUM($C437:M437)-SUM($BH437:BR437)</f>
        <v>0</v>
      </c>
      <c r="BS405" s="169">
        <f>SUM($AF405:AQ405)-SUM($AF437:AQ437)-SUM($C437:N437)-SUM($BH437:BS437)</f>
        <v>0</v>
      </c>
      <c r="BT405" s="169">
        <f>SUM($AF405:AR405)-SUM($AF437:AR437)-SUM($C437:O437)-SUM($BH437:BT437)</f>
        <v>0</v>
      </c>
      <c r="BU405" s="169">
        <f>SUM($AF405:AS405)-SUM($AF437:AS437)-SUM($C437:P437)-SUM($BH437:BU437)</f>
        <v>0</v>
      </c>
      <c r="BV405" s="169">
        <f>SUM($AF405:AT405)-SUM($AF437:AT437)-SUM($C437:Q437)-SUM($BH437:BV437)</f>
        <v>0</v>
      </c>
      <c r="BW405" s="169">
        <f>SUM($AF405:AU405)-SUM($AF437:AU437)-SUM($C437:R437)-SUM($BH437:BW437)</f>
        <v>0</v>
      </c>
      <c r="BX405" s="169">
        <f>SUM($AF405:AV405)-SUM($AF437:AV437)-SUM($C437:S437)-SUM($BH437:BX437)</f>
        <v>0</v>
      </c>
      <c r="BY405" s="169">
        <f>SUM($AF405:AW405)-SUM($AF437:AW437)-SUM($C437:T437)-SUM($BH437:BY437)</f>
        <v>0</v>
      </c>
      <c r="BZ405" s="169">
        <f>SUM($AF405:AX405)-SUM($AF437:AX437)-SUM($C437:U437)-SUM($BH437:BZ437)</f>
        <v>0</v>
      </c>
      <c r="CA405" s="169">
        <f>SUM($AF405:AY405)-SUM($AF437:AY437)-SUM($C437:V437)-SUM($BH437:CA437)</f>
        <v>0</v>
      </c>
      <c r="CB405" s="169">
        <f>SUM($AF405:AZ405)-SUM($AF437:AZ437)-SUM($C437:W437)-SUM($BH437:CB437)</f>
        <v>0</v>
      </c>
      <c r="CC405" s="169">
        <f>SUM($AF405:BA405)-SUM($AF437:BA437)-SUM($C437:X437)-SUM($BH437:CC437)</f>
        <v>0</v>
      </c>
      <c r="CD405" s="169">
        <f>SUM($AF405:BB405)-SUM($AF437:BB437)-SUM($C437:Y437)-SUM($BH437:CD437)</f>
        <v>0</v>
      </c>
      <c r="CE405" s="169">
        <f>SUM($AF405:BC405)-SUM($AF437:BC437)-SUM($C437:Z437)-SUM($BH437:CE437)</f>
        <v>0</v>
      </c>
      <c r="CF405" s="169">
        <f>SUM($AF405:BD405)-SUM($AF437:BD437)-SUM($C437:AA437)-SUM($BH437:CF437)</f>
        <v>0</v>
      </c>
      <c r="CG405" s="169">
        <f>SUM($AF405:BE405)-SUM($AF437:BE437)-SUM($C437:AB437)-SUM($BH437:CG437)</f>
        <v>0</v>
      </c>
      <c r="CH405" s="52"/>
      <c r="CI405" s="52"/>
      <c r="CJ405" s="67"/>
      <c r="CK405" s="67"/>
      <c r="CL405" s="67"/>
      <c r="CM405" s="67"/>
      <c r="CN405" s="67"/>
      <c r="CO405" s="67">
        <f>1-H405</f>
        <v>1</v>
      </c>
      <c r="CP405" s="67">
        <f t="shared" si="431"/>
        <v>0.99969545197808007</v>
      </c>
      <c r="CQ405" s="67">
        <f t="shared" si="432"/>
        <v>0.99969422020343524</v>
      </c>
      <c r="CR405" s="67">
        <f t="shared" si="433"/>
        <v>0.9996929884287904</v>
      </c>
      <c r="CS405" s="67">
        <f t="shared" si="434"/>
        <v>0.99969175665414545</v>
      </c>
      <c r="CT405" s="67">
        <f t="shared" si="435"/>
        <v>0.99937325758337103</v>
      </c>
      <c r="CU405" s="67">
        <f t="shared" si="436"/>
        <v>0.99937076301961925</v>
      </c>
      <c r="CV405" s="67">
        <f t="shared" si="437"/>
        <v>0.99936826845586746</v>
      </c>
      <c r="CW405" s="67">
        <f t="shared" si="438"/>
        <v>0.99936577389211567</v>
      </c>
      <c r="CX405" s="67">
        <f t="shared" si="439"/>
        <v>0.999363279328364</v>
      </c>
      <c r="CY405" s="67">
        <f t="shared" si="440"/>
        <v>0.9988434849148855</v>
      </c>
      <c r="CZ405" s="67">
        <f t="shared" si="441"/>
        <v>0.99883897156718982</v>
      </c>
      <c r="DA405" s="67">
        <f t="shared" si="442"/>
        <v>0.99883445821949401</v>
      </c>
      <c r="DB405" s="67">
        <f t="shared" si="443"/>
        <v>0.99882994487179833</v>
      </c>
      <c r="DC405" s="67">
        <f t="shared" si="444"/>
        <v>0.99882543152410264</v>
      </c>
      <c r="DD405" s="67">
        <f t="shared" si="445"/>
        <v>0.99774359817636082</v>
      </c>
      <c r="DE405" s="67">
        <f t="shared" si="446"/>
        <v>0.99773496100990855</v>
      </c>
      <c r="DF405" s="67">
        <f t="shared" si="447"/>
        <v>0.99772632384345616</v>
      </c>
      <c r="DG405" s="67">
        <f t="shared" si="448"/>
        <v>0.99771768667700389</v>
      </c>
      <c r="DH405" s="67">
        <f t="shared" si="449"/>
        <v>0.9977090495105515</v>
      </c>
      <c r="DI405" s="67">
        <f t="shared" si="450"/>
        <v>0.99667820863853618</v>
      </c>
      <c r="DM405" s="188" t="str">
        <f t="shared" si="453"/>
        <v/>
      </c>
      <c r="DN405" s="188" t="str">
        <f t="shared" si="454"/>
        <v/>
      </c>
      <c r="DO405" s="188" t="str">
        <f t="shared" si="455"/>
        <v/>
      </c>
      <c r="DP405" s="188" t="str">
        <f t="shared" si="456"/>
        <v/>
      </c>
      <c r="DQ405" s="188" t="str">
        <f t="shared" si="457"/>
        <v/>
      </c>
      <c r="DR405" s="188" t="str">
        <f t="shared" si="458"/>
        <v/>
      </c>
      <c r="DS405" s="188" t="str">
        <f t="shared" si="459"/>
        <v/>
      </c>
      <c r="DT405" s="188" t="str">
        <f t="shared" si="460"/>
        <v/>
      </c>
      <c r="DU405" s="188" t="str">
        <f t="shared" si="461"/>
        <v/>
      </c>
      <c r="DV405" s="188" t="str">
        <f t="shared" si="462"/>
        <v/>
      </c>
      <c r="DW405" s="188" t="str">
        <f t="shared" si="463"/>
        <v/>
      </c>
      <c r="DX405" s="188" t="str">
        <f t="shared" si="464"/>
        <v/>
      </c>
      <c r="DY405" s="188" t="str">
        <f t="shared" si="465"/>
        <v/>
      </c>
      <c r="DZ405" s="188" t="str">
        <f t="shared" si="466"/>
        <v/>
      </c>
      <c r="EA405" s="188" t="str">
        <f t="shared" si="467"/>
        <v/>
      </c>
      <c r="EB405" s="188" t="str">
        <f t="shared" si="468"/>
        <v/>
      </c>
      <c r="EC405" s="188" t="str">
        <f t="shared" si="469"/>
        <v/>
      </c>
      <c r="ED405" s="188" t="str">
        <f t="shared" si="470"/>
        <v/>
      </c>
      <c r="EE405" s="188" t="str">
        <f t="shared" si="471"/>
        <v/>
      </c>
      <c r="EF405" s="188" t="str">
        <f t="shared" si="472"/>
        <v/>
      </c>
      <c r="EG405" s="188" t="str">
        <f t="shared" si="473"/>
        <v/>
      </c>
      <c r="EH405" s="188" t="str">
        <f t="shared" si="474"/>
        <v/>
      </c>
      <c r="EI405" s="188" t="str">
        <f t="shared" si="475"/>
        <v/>
      </c>
      <c r="EJ405" s="188" t="str">
        <f t="shared" si="476"/>
        <v/>
      </c>
      <c r="EK405" s="188" t="str">
        <f t="shared" si="477"/>
        <v/>
      </c>
    </row>
    <row r="406" spans="1:141" x14ac:dyDescent="0.3">
      <c r="B406" s="1">
        <v>7</v>
      </c>
      <c r="C406" s="173"/>
      <c r="D406" s="173"/>
      <c r="E406" s="173"/>
      <c r="F406" s="173"/>
      <c r="G406" s="173"/>
      <c r="H406" s="173"/>
      <c r="I406" s="173"/>
      <c r="J406" s="173">
        <f t="shared" ref="J406:AB406" si="482">VLOOKUP(I83,ColInc,$A$4,FALSE)*(1+((VLOOKUP(I83,Colrisk,$A$4,FALSE)-1)*MAX(0,AL115-BaselineBMI)))</f>
        <v>3.0454802191990185E-4</v>
      </c>
      <c r="K406" s="173">
        <f t="shared" si="482"/>
        <v>3.0577979656477665E-4</v>
      </c>
      <c r="L406" s="173">
        <f t="shared" si="482"/>
        <v>3.070115712096514E-4</v>
      </c>
      <c r="M406" s="173">
        <f t="shared" si="482"/>
        <v>3.0824334585452632E-4</v>
      </c>
      <c r="N406" s="173">
        <f t="shared" si="482"/>
        <v>6.2674241662898057E-4</v>
      </c>
      <c r="O406" s="173">
        <f t="shared" si="482"/>
        <v>6.2923698038074645E-4</v>
      </c>
      <c r="P406" s="173">
        <f t="shared" si="482"/>
        <v>6.3173154413251212E-4</v>
      </c>
      <c r="Q406" s="173">
        <f t="shared" si="482"/>
        <v>6.34226107884278E-4</v>
      </c>
      <c r="R406" s="173">
        <f t="shared" si="482"/>
        <v>6.3672067163604367E-4</v>
      </c>
      <c r="S406" s="173">
        <f t="shared" si="482"/>
        <v>1.1565150851145327E-3</v>
      </c>
      <c r="T406" s="173">
        <f t="shared" si="482"/>
        <v>1.1610284328102374E-3</v>
      </c>
      <c r="U406" s="173">
        <f t="shared" si="482"/>
        <v>1.1655417805059422E-3</v>
      </c>
      <c r="V406" s="173">
        <f t="shared" si="482"/>
        <v>1.1700551282016471E-3</v>
      </c>
      <c r="W406" s="173">
        <f t="shared" si="482"/>
        <v>1.1745684758973519E-3</v>
      </c>
      <c r="X406" s="173">
        <f t="shared" si="482"/>
        <v>2.2564018236391281E-3</v>
      </c>
      <c r="Y406" s="173">
        <f t="shared" si="482"/>
        <v>2.2650389900914724E-3</v>
      </c>
      <c r="Z406" s="173">
        <f t="shared" si="482"/>
        <v>2.2736761565438153E-3</v>
      </c>
      <c r="AA406" s="173">
        <f t="shared" si="482"/>
        <v>2.2823133229961591E-3</v>
      </c>
      <c r="AB406" s="173">
        <f t="shared" si="482"/>
        <v>2.2909504894485029E-3</v>
      </c>
      <c r="AC406" s="155"/>
      <c r="AD406" s="155"/>
      <c r="AE406" s="155"/>
      <c r="AF406" s="155"/>
      <c r="AG406" s="174">
        <f>D406*D49*PRODUCT($CJ406:CJ406)</f>
        <v>0</v>
      </c>
      <c r="AH406" s="174">
        <f>E406*E49*PRODUCT($CJ406:CK406)</f>
        <v>0</v>
      </c>
      <c r="AI406" s="174">
        <f>F406*F49*PRODUCT($CJ406:CL406)</f>
        <v>0</v>
      </c>
      <c r="AJ406" s="174">
        <f>G406*G49*PRODUCT($CJ406:CM406)</f>
        <v>0</v>
      </c>
      <c r="AK406" s="174">
        <f>H406*H49*PRODUCT($CJ406:CN406)</f>
        <v>0</v>
      </c>
      <c r="AL406" s="174">
        <f>I406*I49*PRODUCT($CJ406:CO406)</f>
        <v>0</v>
      </c>
      <c r="AM406" s="174">
        <f>J406*J49*PRODUCT($CJ406:CP406)</f>
        <v>0</v>
      </c>
      <c r="AN406" s="174">
        <f>K406*K49*PRODUCT($CJ406:CQ406)</f>
        <v>0</v>
      </c>
      <c r="AO406" s="174">
        <f>L406*L49*PRODUCT($CJ406:CR406)</f>
        <v>0</v>
      </c>
      <c r="AP406" s="174">
        <f>M406*M49*PRODUCT($CJ406:CS406)</f>
        <v>0</v>
      </c>
      <c r="AQ406" s="174">
        <f>N406*N49*PRODUCT($CJ406:CT406)</f>
        <v>0</v>
      </c>
      <c r="AR406" s="174">
        <f>O406*O49*PRODUCT($CJ406:CU406)</f>
        <v>0</v>
      </c>
      <c r="AS406" s="174">
        <f>P406*P49*PRODUCT($CJ406:CV406)</f>
        <v>0</v>
      </c>
      <c r="AT406" s="174">
        <f>Q406*Q49*PRODUCT($CJ406:CW406)</f>
        <v>0</v>
      </c>
      <c r="AU406" s="174">
        <f>R406*R49*PRODUCT($CJ406:CX406)</f>
        <v>0</v>
      </c>
      <c r="AV406" s="174">
        <f>S406*S49*PRODUCT($CJ406:CY406)</f>
        <v>0</v>
      </c>
      <c r="AW406" s="174">
        <f>T406*T49*PRODUCT($CJ406:CZ406)</f>
        <v>0</v>
      </c>
      <c r="AX406" s="174">
        <f>U406*U49*PRODUCT($CJ406:DA406)</f>
        <v>0</v>
      </c>
      <c r="AY406" s="174">
        <f>V406*V49*PRODUCT($CJ406:DB406)</f>
        <v>0</v>
      </c>
      <c r="AZ406" s="174">
        <f>W406*W49*PRODUCT($CJ406:DC406)</f>
        <v>0</v>
      </c>
      <c r="BA406" s="174">
        <f>X406*X49*PRODUCT($CJ406:DD406)</f>
        <v>0</v>
      </c>
      <c r="BB406" s="174">
        <f>Y406*Y49*PRODUCT($CJ406:DE406)</f>
        <v>0</v>
      </c>
      <c r="BC406" s="174">
        <f>Z406*Z49*PRODUCT($CJ406:DF406)</f>
        <v>0</v>
      </c>
      <c r="BD406" s="174">
        <f>AA406*AA49*PRODUCT($CJ406:DG406)</f>
        <v>0</v>
      </c>
      <c r="BE406" s="174">
        <f>AB406*AB49*PRODUCT($CJ406:DH406)</f>
        <v>0</v>
      </c>
      <c r="BF406" s="176"/>
      <c r="BG406" s="93"/>
      <c r="BH406" s="93"/>
      <c r="BI406" s="169">
        <f>SUM($AF406:AG406)-SUM($AF438:AG438)-SUM($C438:D438)-SUM($BH438:BI438)</f>
        <v>0</v>
      </c>
      <c r="BJ406" s="169">
        <f>SUM($AF406:AH406)-SUM($AF438:AH438)-SUM($C438:E438)-SUM($BH438:BJ438)</f>
        <v>0</v>
      </c>
      <c r="BK406" s="169">
        <f>SUM($AF406:AI406)-SUM($AF438:AI438)-SUM($C438:F438)-SUM($BH438:BK438)</f>
        <v>0</v>
      </c>
      <c r="BL406" s="169">
        <f>SUM($AF406:AJ406)-SUM($AF438:AJ438)-SUM($C438:G438)-SUM($BH438:BL438)</f>
        <v>0</v>
      </c>
      <c r="BM406" s="169">
        <f>SUM($AF406:AK406)-SUM($AF438:AK438)-SUM($C438:H438)-SUM($BH438:BM438)</f>
        <v>0</v>
      </c>
      <c r="BN406" s="169">
        <f>SUM($AF406:AL406)-SUM($AF438:AL438)-SUM($C438:I438)-SUM($BH438:BN438)</f>
        <v>0</v>
      </c>
      <c r="BO406" s="169">
        <f>SUM($AF406:AM406)-SUM($AF438:AM438)-SUM($C438:J438)-SUM($BH438:BO438)</f>
        <v>0</v>
      </c>
      <c r="BP406" s="169">
        <f>SUM($AF406:AN406)-SUM($AF438:AN438)-SUM($C438:K438)-SUM($BH438:BP438)</f>
        <v>0</v>
      </c>
      <c r="BQ406" s="169">
        <f>SUM($AF406:AO406)-SUM($AF438:AO438)-SUM($C438:L438)-SUM($BH438:BQ438)</f>
        <v>0</v>
      </c>
      <c r="BR406" s="169">
        <f>SUM($AF406:AP406)-SUM($AF438:AP438)-SUM($C438:M438)-SUM($BH438:BR438)</f>
        <v>0</v>
      </c>
      <c r="BS406" s="169">
        <f>SUM($AF406:AQ406)-SUM($AF438:AQ438)-SUM($C438:N438)-SUM($BH438:BS438)</f>
        <v>0</v>
      </c>
      <c r="BT406" s="169">
        <f>SUM($AF406:AR406)-SUM($AF438:AR438)-SUM($C438:O438)-SUM($BH438:BT438)</f>
        <v>0</v>
      </c>
      <c r="BU406" s="169">
        <f>SUM($AF406:AS406)-SUM($AF438:AS438)-SUM($C438:P438)-SUM($BH438:BU438)</f>
        <v>0</v>
      </c>
      <c r="BV406" s="169">
        <f>SUM($AF406:AT406)-SUM($AF438:AT438)-SUM($C438:Q438)-SUM($BH438:BV438)</f>
        <v>0</v>
      </c>
      <c r="BW406" s="169">
        <f>SUM($AF406:AU406)-SUM($AF438:AU438)-SUM($C438:R438)-SUM($BH438:BW438)</f>
        <v>0</v>
      </c>
      <c r="BX406" s="169">
        <f>SUM($AF406:AV406)-SUM($AF438:AV438)-SUM($C438:S438)-SUM($BH438:BX438)</f>
        <v>0</v>
      </c>
      <c r="BY406" s="169">
        <f>SUM($AF406:AW406)-SUM($AF438:AW438)-SUM($C438:T438)-SUM($BH438:BY438)</f>
        <v>0</v>
      </c>
      <c r="BZ406" s="169">
        <f>SUM($AF406:AX406)-SUM($AF438:AX438)-SUM($C438:U438)-SUM($BH438:BZ438)</f>
        <v>0</v>
      </c>
      <c r="CA406" s="169">
        <f>SUM($AF406:AY406)-SUM($AF438:AY438)-SUM($C438:V438)-SUM($BH438:CA438)</f>
        <v>0</v>
      </c>
      <c r="CB406" s="169">
        <f>SUM($AF406:AZ406)-SUM($AF438:AZ438)-SUM($C438:W438)-SUM($BH438:CB438)</f>
        <v>0</v>
      </c>
      <c r="CC406" s="169">
        <f>SUM($AF406:BA406)-SUM($AF438:BA438)-SUM($C438:X438)-SUM($BH438:CC438)</f>
        <v>0</v>
      </c>
      <c r="CD406" s="169">
        <f>SUM($AF406:BB406)-SUM($AF438:BB438)-SUM($C438:Y438)-SUM($BH438:CD438)</f>
        <v>0</v>
      </c>
      <c r="CE406" s="169">
        <f>SUM($AF406:BC406)-SUM($AF438:BC438)-SUM($C438:Z438)-SUM($BH438:CE438)</f>
        <v>0</v>
      </c>
      <c r="CF406" s="169">
        <f>SUM($AF406:BD406)-SUM($AF438:BD438)-SUM($C438:AA438)-SUM($BH438:CF438)</f>
        <v>0</v>
      </c>
      <c r="CG406" s="169">
        <f>SUM($AF406:BE406)-SUM($AF438:BE438)-SUM($C438:AB438)-SUM($BH438:CG438)</f>
        <v>0</v>
      </c>
      <c r="CH406" s="52"/>
      <c r="CI406" s="52"/>
      <c r="CJ406" s="67"/>
      <c r="CK406" s="67"/>
      <c r="CL406" s="67"/>
      <c r="CM406" s="67"/>
      <c r="CN406" s="67"/>
      <c r="CO406" s="67"/>
      <c r="CP406" s="67">
        <f>1-I406</f>
        <v>1</v>
      </c>
      <c r="CQ406" s="67">
        <f t="shared" si="432"/>
        <v>0.99969545197808007</v>
      </c>
      <c r="CR406" s="67">
        <f t="shared" si="433"/>
        <v>0.99969422020343524</v>
      </c>
      <c r="CS406" s="67">
        <f t="shared" si="434"/>
        <v>0.9996929884287904</v>
      </c>
      <c r="CT406" s="67">
        <f t="shared" si="435"/>
        <v>0.99969175665414545</v>
      </c>
      <c r="CU406" s="67">
        <f t="shared" si="436"/>
        <v>0.99937325758337103</v>
      </c>
      <c r="CV406" s="67">
        <f t="shared" si="437"/>
        <v>0.99937076301961925</v>
      </c>
      <c r="CW406" s="67">
        <f t="shared" si="438"/>
        <v>0.99936826845586746</v>
      </c>
      <c r="CX406" s="67">
        <f t="shared" si="439"/>
        <v>0.99936577389211567</v>
      </c>
      <c r="CY406" s="67">
        <f t="shared" si="440"/>
        <v>0.999363279328364</v>
      </c>
      <c r="CZ406" s="67">
        <f t="shared" si="441"/>
        <v>0.9988434849148855</v>
      </c>
      <c r="DA406" s="67">
        <f t="shared" si="442"/>
        <v>0.99883897156718982</v>
      </c>
      <c r="DB406" s="67">
        <f t="shared" si="443"/>
        <v>0.99883445821949401</v>
      </c>
      <c r="DC406" s="67">
        <f t="shared" si="444"/>
        <v>0.99882994487179833</v>
      </c>
      <c r="DD406" s="67">
        <f t="shared" si="445"/>
        <v>0.99882543152410264</v>
      </c>
      <c r="DE406" s="67">
        <f t="shared" si="446"/>
        <v>0.99774359817636082</v>
      </c>
      <c r="DF406" s="67">
        <f t="shared" si="447"/>
        <v>0.99773496100990855</v>
      </c>
      <c r="DG406" s="67">
        <f t="shared" si="448"/>
        <v>0.99772632384345616</v>
      </c>
      <c r="DH406" s="67">
        <f t="shared" si="449"/>
        <v>0.99771768667700389</v>
      </c>
      <c r="DI406" s="67">
        <f t="shared" si="450"/>
        <v>0.9977090495105515</v>
      </c>
      <c r="DL406" s="53"/>
      <c r="DM406" s="188" t="str">
        <f t="shared" si="453"/>
        <v/>
      </c>
      <c r="DN406" s="188" t="str">
        <f t="shared" si="454"/>
        <v/>
      </c>
      <c r="DO406" s="188" t="str">
        <f t="shared" si="455"/>
        <v/>
      </c>
      <c r="DP406" s="188" t="str">
        <f t="shared" si="456"/>
        <v/>
      </c>
      <c r="DQ406" s="188" t="str">
        <f t="shared" si="457"/>
        <v/>
      </c>
      <c r="DR406" s="188" t="str">
        <f t="shared" si="458"/>
        <v/>
      </c>
      <c r="DS406" s="188" t="str">
        <f t="shared" si="459"/>
        <v/>
      </c>
      <c r="DT406" s="188" t="str">
        <f t="shared" si="460"/>
        <v/>
      </c>
      <c r="DU406" s="188" t="str">
        <f t="shared" si="461"/>
        <v/>
      </c>
      <c r="DV406" s="188" t="str">
        <f t="shared" si="462"/>
        <v/>
      </c>
      <c r="DW406" s="188" t="str">
        <f t="shared" si="463"/>
        <v/>
      </c>
      <c r="DX406" s="188" t="str">
        <f t="shared" si="464"/>
        <v/>
      </c>
      <c r="DY406" s="188" t="str">
        <f t="shared" si="465"/>
        <v/>
      </c>
      <c r="DZ406" s="188" t="str">
        <f t="shared" si="466"/>
        <v/>
      </c>
      <c r="EA406" s="188" t="str">
        <f t="shared" si="467"/>
        <v/>
      </c>
      <c r="EB406" s="188" t="str">
        <f t="shared" si="468"/>
        <v/>
      </c>
      <c r="EC406" s="188" t="str">
        <f t="shared" si="469"/>
        <v/>
      </c>
      <c r="ED406" s="188" t="str">
        <f t="shared" si="470"/>
        <v/>
      </c>
      <c r="EE406" s="188" t="str">
        <f t="shared" si="471"/>
        <v/>
      </c>
      <c r="EF406" s="188" t="str">
        <f t="shared" si="472"/>
        <v/>
      </c>
      <c r="EG406" s="188" t="str">
        <f t="shared" si="473"/>
        <v/>
      </c>
      <c r="EH406" s="188" t="str">
        <f t="shared" si="474"/>
        <v/>
      </c>
      <c r="EI406" s="188" t="str">
        <f t="shared" si="475"/>
        <v/>
      </c>
      <c r="EJ406" s="188" t="str">
        <f t="shared" si="476"/>
        <v/>
      </c>
      <c r="EK406" s="188" t="str">
        <f t="shared" si="477"/>
        <v/>
      </c>
    </row>
    <row r="407" spans="1:141" x14ac:dyDescent="0.3">
      <c r="B407" s="1">
        <v>8</v>
      </c>
      <c r="C407" s="173"/>
      <c r="D407" s="173"/>
      <c r="E407" s="173"/>
      <c r="F407" s="173"/>
      <c r="G407" s="173"/>
      <c r="H407" s="173"/>
      <c r="I407" s="173"/>
      <c r="J407" s="173"/>
      <c r="K407" s="173">
        <f t="shared" ref="K407:AB407" si="483">VLOOKUP(J84,ColInc,$A$4,FALSE)*(1+((VLOOKUP(J84,Colrisk,$A$4,FALSE)-1)*MAX(0,AM116-BaselineBMI)))</f>
        <v>3.0454802191990185E-4</v>
      </c>
      <c r="L407" s="173">
        <f t="shared" si="483"/>
        <v>3.0577979656477665E-4</v>
      </c>
      <c r="M407" s="173">
        <f t="shared" si="483"/>
        <v>3.070115712096514E-4</v>
      </c>
      <c r="N407" s="173">
        <f t="shared" si="483"/>
        <v>3.0824334585452632E-4</v>
      </c>
      <c r="O407" s="173">
        <f t="shared" si="483"/>
        <v>6.2674241662898057E-4</v>
      </c>
      <c r="P407" s="173">
        <f t="shared" si="483"/>
        <v>6.2923698038074645E-4</v>
      </c>
      <c r="Q407" s="173">
        <f t="shared" si="483"/>
        <v>6.3173154413251212E-4</v>
      </c>
      <c r="R407" s="173">
        <f t="shared" si="483"/>
        <v>6.34226107884278E-4</v>
      </c>
      <c r="S407" s="173">
        <f t="shared" si="483"/>
        <v>6.3672067163604367E-4</v>
      </c>
      <c r="T407" s="173">
        <f t="shared" si="483"/>
        <v>1.1565150851145327E-3</v>
      </c>
      <c r="U407" s="173">
        <f t="shared" si="483"/>
        <v>1.1610284328102374E-3</v>
      </c>
      <c r="V407" s="173">
        <f t="shared" si="483"/>
        <v>1.1655417805059422E-3</v>
      </c>
      <c r="W407" s="173">
        <f t="shared" si="483"/>
        <v>1.1700551282016471E-3</v>
      </c>
      <c r="X407" s="173">
        <f t="shared" si="483"/>
        <v>1.1745684758973519E-3</v>
      </c>
      <c r="Y407" s="173">
        <f t="shared" si="483"/>
        <v>2.2564018236391281E-3</v>
      </c>
      <c r="Z407" s="173">
        <f t="shared" si="483"/>
        <v>2.2650389900914724E-3</v>
      </c>
      <c r="AA407" s="173">
        <f t="shared" si="483"/>
        <v>2.2736761565438153E-3</v>
      </c>
      <c r="AB407" s="173">
        <f t="shared" si="483"/>
        <v>2.2823133229961591E-3</v>
      </c>
      <c r="AC407" s="155"/>
      <c r="AD407" s="155"/>
      <c r="AE407" s="155"/>
      <c r="AF407" s="155"/>
      <c r="AG407" s="174">
        <f>D407*D50*PRODUCT($CJ407:CJ407)</f>
        <v>0</v>
      </c>
      <c r="AH407" s="174">
        <f>E407*E50*PRODUCT($CJ407:CK407)</f>
        <v>0</v>
      </c>
      <c r="AI407" s="174">
        <f>F407*F50*PRODUCT($CJ407:CL407)</f>
        <v>0</v>
      </c>
      <c r="AJ407" s="174">
        <f>G407*G50*PRODUCT($CJ407:CM407)</f>
        <v>0</v>
      </c>
      <c r="AK407" s="174">
        <f>H407*H50*PRODUCT($CJ407:CN407)</f>
        <v>0</v>
      </c>
      <c r="AL407" s="174">
        <f>I407*I50*PRODUCT($CJ407:CO407)</f>
        <v>0</v>
      </c>
      <c r="AM407" s="174">
        <f>J407*J50*PRODUCT($CJ407:CP407)</f>
        <v>0</v>
      </c>
      <c r="AN407" s="174">
        <f>K407*K50*PRODUCT($CJ407:CQ407)</f>
        <v>0</v>
      </c>
      <c r="AO407" s="174">
        <f>L407*L50*PRODUCT($CJ407:CR407)</f>
        <v>0</v>
      </c>
      <c r="AP407" s="174">
        <f>M407*M50*PRODUCT($CJ407:CS407)</f>
        <v>0</v>
      </c>
      <c r="AQ407" s="174">
        <f>N407*N50*PRODUCT($CJ407:CT407)</f>
        <v>0</v>
      </c>
      <c r="AR407" s="174">
        <f>O407*O50*PRODUCT($CJ407:CU407)</f>
        <v>0</v>
      </c>
      <c r="AS407" s="174">
        <f>P407*P50*PRODUCT($CJ407:CV407)</f>
        <v>0</v>
      </c>
      <c r="AT407" s="174">
        <f>Q407*Q50*PRODUCT($CJ407:CW407)</f>
        <v>0</v>
      </c>
      <c r="AU407" s="174">
        <f>R407*R50*PRODUCT($CJ407:CX407)</f>
        <v>0</v>
      </c>
      <c r="AV407" s="174">
        <f>S407*S50*PRODUCT($CJ407:CY407)</f>
        <v>0</v>
      </c>
      <c r="AW407" s="174">
        <f>T407*T50*PRODUCT($CJ407:CZ407)</f>
        <v>0</v>
      </c>
      <c r="AX407" s="174">
        <f>U407*U50*PRODUCT($CJ407:DA407)</f>
        <v>0</v>
      </c>
      <c r="AY407" s="174">
        <f>V407*V50*PRODUCT($CJ407:DB407)</f>
        <v>0</v>
      </c>
      <c r="AZ407" s="174">
        <f>W407*W50*PRODUCT($CJ407:DC407)</f>
        <v>0</v>
      </c>
      <c r="BA407" s="174">
        <f>X407*X50*PRODUCT($CJ407:DD407)</f>
        <v>0</v>
      </c>
      <c r="BB407" s="174">
        <f>Y407*Y50*PRODUCT($CJ407:DE407)</f>
        <v>0</v>
      </c>
      <c r="BC407" s="174">
        <f>Z407*Z50*PRODUCT($CJ407:DF407)</f>
        <v>0</v>
      </c>
      <c r="BD407" s="174">
        <f>AA407*AA50*PRODUCT($CJ407:DG407)</f>
        <v>0</v>
      </c>
      <c r="BE407" s="174">
        <f>AB407*AB50*PRODUCT($CJ407:DH407)</f>
        <v>0</v>
      </c>
      <c r="BF407" s="176"/>
      <c r="BG407" s="176"/>
      <c r="BH407" s="93"/>
      <c r="BI407" s="169">
        <f>SUM($AF407:AG407)-SUM($AF439:AG439)-SUM($C439:D439)-SUM($BH439:BI439)</f>
        <v>0</v>
      </c>
      <c r="BJ407" s="169">
        <f>SUM($AF407:AH407)-SUM($AF439:AH439)-SUM($C439:E439)-SUM($BH439:BJ439)</f>
        <v>0</v>
      </c>
      <c r="BK407" s="169">
        <f>SUM($AF407:AI407)-SUM($AF439:AI439)-SUM($C439:F439)-SUM($BH439:BK439)</f>
        <v>0</v>
      </c>
      <c r="BL407" s="169">
        <f>SUM($AF407:AJ407)-SUM($AF439:AJ439)-SUM($C439:G439)-SUM($BH439:BL439)</f>
        <v>0</v>
      </c>
      <c r="BM407" s="169">
        <f>SUM($AF407:AK407)-SUM($AF439:AK439)-SUM($C439:H439)-SUM($BH439:BM439)</f>
        <v>0</v>
      </c>
      <c r="BN407" s="169">
        <f>SUM($AF407:AL407)-SUM($AF439:AL439)-SUM($C439:I439)-SUM($BH439:BN439)</f>
        <v>0</v>
      </c>
      <c r="BO407" s="169">
        <f>SUM($AF407:AM407)-SUM($AF439:AM439)-SUM($C439:J439)-SUM($BH439:BO439)</f>
        <v>0</v>
      </c>
      <c r="BP407" s="169">
        <f>SUM($AF407:AN407)-SUM($AF439:AN439)-SUM($C439:K439)-SUM($BH439:BP439)</f>
        <v>0</v>
      </c>
      <c r="BQ407" s="169">
        <f>SUM($AF407:AO407)-SUM($AF439:AO439)-SUM($C439:L439)-SUM($BH439:BQ439)</f>
        <v>0</v>
      </c>
      <c r="BR407" s="169">
        <f>SUM($AF407:AP407)-SUM($AF439:AP439)-SUM($C439:M439)-SUM($BH439:BR439)</f>
        <v>0</v>
      </c>
      <c r="BS407" s="169">
        <f>SUM($AF407:AQ407)-SUM($AF439:AQ439)-SUM($C439:N439)-SUM($BH439:BS439)</f>
        <v>0</v>
      </c>
      <c r="BT407" s="169">
        <f>SUM($AF407:AR407)-SUM($AF439:AR439)-SUM($C439:O439)-SUM($BH439:BT439)</f>
        <v>0</v>
      </c>
      <c r="BU407" s="169">
        <f>SUM($AF407:AS407)-SUM($AF439:AS439)-SUM($C439:P439)-SUM($BH439:BU439)</f>
        <v>0</v>
      </c>
      <c r="BV407" s="169">
        <f>SUM($AF407:AT407)-SUM($AF439:AT439)-SUM($C439:Q439)-SUM($BH439:BV439)</f>
        <v>0</v>
      </c>
      <c r="BW407" s="169">
        <f>SUM($AF407:AU407)-SUM($AF439:AU439)-SUM($C439:R439)-SUM($BH439:BW439)</f>
        <v>0</v>
      </c>
      <c r="BX407" s="169">
        <f>SUM($AF407:AV407)-SUM($AF439:AV439)-SUM($C439:S439)-SUM($BH439:BX439)</f>
        <v>0</v>
      </c>
      <c r="BY407" s="169">
        <f>SUM($AF407:AW407)-SUM($AF439:AW439)-SUM($C439:T439)-SUM($BH439:BY439)</f>
        <v>0</v>
      </c>
      <c r="BZ407" s="169">
        <f>SUM($AF407:AX407)-SUM($AF439:AX439)-SUM($C439:U439)-SUM($BH439:BZ439)</f>
        <v>0</v>
      </c>
      <c r="CA407" s="169">
        <f>SUM($AF407:AY407)-SUM($AF439:AY439)-SUM($C439:V439)-SUM($BH439:CA439)</f>
        <v>0</v>
      </c>
      <c r="CB407" s="169">
        <f>SUM($AF407:AZ407)-SUM($AF439:AZ439)-SUM($C439:W439)-SUM($BH439:CB439)</f>
        <v>0</v>
      </c>
      <c r="CC407" s="169">
        <f>SUM($AF407:BA407)-SUM($AF439:BA439)-SUM($C439:X439)-SUM($BH439:CC439)</f>
        <v>0</v>
      </c>
      <c r="CD407" s="169">
        <f>SUM($AF407:BB407)-SUM($AF439:BB439)-SUM($C439:Y439)-SUM($BH439:CD439)</f>
        <v>0</v>
      </c>
      <c r="CE407" s="169">
        <f>SUM($AF407:BC407)-SUM($AF439:BC439)-SUM($C439:Z439)-SUM($BH439:CE439)</f>
        <v>0</v>
      </c>
      <c r="CF407" s="169">
        <f>SUM($AF407:BD407)-SUM($AF439:BD439)-SUM($C439:AA439)-SUM($BH439:CF439)</f>
        <v>0</v>
      </c>
      <c r="CG407" s="169">
        <f>SUM($AF407:BE407)-SUM($AF439:BE439)-SUM($C439:AB439)-SUM($BH439:CG439)</f>
        <v>0</v>
      </c>
      <c r="CH407" s="52"/>
      <c r="CI407" s="52"/>
      <c r="CJ407" s="67"/>
      <c r="CK407" s="67"/>
      <c r="CL407" s="67"/>
      <c r="CM407" s="67"/>
      <c r="CN407" s="67"/>
      <c r="CO407" s="67"/>
      <c r="CP407" s="67"/>
      <c r="CQ407" s="67">
        <f>1-J407</f>
        <v>1</v>
      </c>
      <c r="CR407" s="67">
        <f t="shared" si="433"/>
        <v>0.99969545197808007</v>
      </c>
      <c r="CS407" s="67">
        <f t="shared" si="434"/>
        <v>0.99969422020343524</v>
      </c>
      <c r="CT407" s="67">
        <f t="shared" si="435"/>
        <v>0.9996929884287904</v>
      </c>
      <c r="CU407" s="67">
        <f t="shared" si="436"/>
        <v>0.99969175665414545</v>
      </c>
      <c r="CV407" s="67">
        <f t="shared" si="437"/>
        <v>0.99937325758337103</v>
      </c>
      <c r="CW407" s="67">
        <f t="shared" si="438"/>
        <v>0.99937076301961925</v>
      </c>
      <c r="CX407" s="67">
        <f t="shared" si="439"/>
        <v>0.99936826845586746</v>
      </c>
      <c r="CY407" s="67">
        <f t="shared" si="440"/>
        <v>0.99936577389211567</v>
      </c>
      <c r="CZ407" s="67">
        <f t="shared" si="441"/>
        <v>0.999363279328364</v>
      </c>
      <c r="DA407" s="67">
        <f t="shared" si="442"/>
        <v>0.9988434849148855</v>
      </c>
      <c r="DB407" s="67">
        <f t="shared" si="443"/>
        <v>0.99883897156718982</v>
      </c>
      <c r="DC407" s="67">
        <f t="shared" si="444"/>
        <v>0.99883445821949401</v>
      </c>
      <c r="DD407" s="67">
        <f t="shared" si="445"/>
        <v>0.99882994487179833</v>
      </c>
      <c r="DE407" s="67">
        <f t="shared" si="446"/>
        <v>0.99882543152410264</v>
      </c>
      <c r="DF407" s="67">
        <f t="shared" si="447"/>
        <v>0.99774359817636082</v>
      </c>
      <c r="DG407" s="67">
        <f t="shared" si="448"/>
        <v>0.99773496100990855</v>
      </c>
      <c r="DH407" s="67">
        <f t="shared" si="449"/>
        <v>0.99772632384345616</v>
      </c>
      <c r="DI407" s="67">
        <f t="shared" si="450"/>
        <v>0.99771768667700389</v>
      </c>
      <c r="DL407" s="53"/>
      <c r="DM407" s="188" t="str">
        <f t="shared" si="453"/>
        <v/>
      </c>
      <c r="DN407" s="188" t="str">
        <f t="shared" si="454"/>
        <v/>
      </c>
      <c r="DO407" s="188" t="str">
        <f t="shared" si="455"/>
        <v/>
      </c>
      <c r="DP407" s="188" t="str">
        <f t="shared" si="456"/>
        <v/>
      </c>
      <c r="DQ407" s="188" t="str">
        <f t="shared" si="457"/>
        <v/>
      </c>
      <c r="DR407" s="188" t="str">
        <f t="shared" si="458"/>
        <v/>
      </c>
      <c r="DS407" s="188" t="str">
        <f t="shared" si="459"/>
        <v/>
      </c>
      <c r="DT407" s="188" t="str">
        <f t="shared" si="460"/>
        <v/>
      </c>
      <c r="DU407" s="188" t="str">
        <f t="shared" si="461"/>
        <v/>
      </c>
      <c r="DV407" s="188" t="str">
        <f t="shared" si="462"/>
        <v/>
      </c>
      <c r="DW407" s="188" t="str">
        <f t="shared" si="463"/>
        <v/>
      </c>
      <c r="DX407" s="188" t="str">
        <f t="shared" si="464"/>
        <v/>
      </c>
      <c r="DY407" s="188" t="str">
        <f t="shared" si="465"/>
        <v/>
      </c>
      <c r="DZ407" s="188" t="str">
        <f t="shared" si="466"/>
        <v/>
      </c>
      <c r="EA407" s="188" t="str">
        <f t="shared" si="467"/>
        <v/>
      </c>
      <c r="EB407" s="188" t="str">
        <f t="shared" si="468"/>
        <v/>
      </c>
      <c r="EC407" s="188" t="str">
        <f t="shared" si="469"/>
        <v/>
      </c>
      <c r="ED407" s="188" t="str">
        <f t="shared" si="470"/>
        <v/>
      </c>
      <c r="EE407" s="188" t="str">
        <f t="shared" si="471"/>
        <v/>
      </c>
      <c r="EF407" s="188" t="str">
        <f t="shared" si="472"/>
        <v/>
      </c>
      <c r="EG407" s="188" t="str">
        <f t="shared" si="473"/>
        <v/>
      </c>
      <c r="EH407" s="188" t="str">
        <f t="shared" si="474"/>
        <v/>
      </c>
      <c r="EI407" s="188" t="str">
        <f t="shared" si="475"/>
        <v/>
      </c>
      <c r="EJ407" s="188" t="str">
        <f t="shared" si="476"/>
        <v/>
      </c>
      <c r="EK407" s="188" t="str">
        <f t="shared" si="477"/>
        <v/>
      </c>
    </row>
    <row r="408" spans="1:141" x14ac:dyDescent="0.3">
      <c r="B408" s="1">
        <v>9</v>
      </c>
      <c r="C408" s="173"/>
      <c r="D408" s="173"/>
      <c r="E408" s="173"/>
      <c r="F408" s="173"/>
      <c r="G408" s="173"/>
      <c r="H408" s="173"/>
      <c r="I408" s="173"/>
      <c r="J408" s="173"/>
      <c r="K408" s="173"/>
      <c r="L408" s="173">
        <f t="shared" ref="L408:AB408" si="484">VLOOKUP(K85,ColInc,$A$4,FALSE)*(1+((VLOOKUP(K85,Colrisk,$A$4,FALSE)-1)*MAX(0,AN117-BaselineBMI)))</f>
        <v>3.0454802191990185E-4</v>
      </c>
      <c r="M408" s="173">
        <f t="shared" si="484"/>
        <v>3.0577979656477665E-4</v>
      </c>
      <c r="N408" s="173">
        <f t="shared" si="484"/>
        <v>3.070115712096514E-4</v>
      </c>
      <c r="O408" s="173">
        <f t="shared" si="484"/>
        <v>3.0824334585452632E-4</v>
      </c>
      <c r="P408" s="173">
        <f t="shared" si="484"/>
        <v>6.2674241662898057E-4</v>
      </c>
      <c r="Q408" s="173">
        <f t="shared" si="484"/>
        <v>6.2923698038074645E-4</v>
      </c>
      <c r="R408" s="173">
        <f t="shared" si="484"/>
        <v>6.3173154413251212E-4</v>
      </c>
      <c r="S408" s="173">
        <f t="shared" si="484"/>
        <v>6.34226107884278E-4</v>
      </c>
      <c r="T408" s="173">
        <f t="shared" si="484"/>
        <v>6.3672067163604367E-4</v>
      </c>
      <c r="U408" s="173">
        <f t="shared" si="484"/>
        <v>1.1565150851145327E-3</v>
      </c>
      <c r="V408" s="173">
        <f t="shared" si="484"/>
        <v>1.1610284328102374E-3</v>
      </c>
      <c r="W408" s="173">
        <f t="shared" si="484"/>
        <v>1.1655417805059422E-3</v>
      </c>
      <c r="X408" s="173">
        <f t="shared" si="484"/>
        <v>1.1700551282016471E-3</v>
      </c>
      <c r="Y408" s="173">
        <f t="shared" si="484"/>
        <v>1.1745684758973519E-3</v>
      </c>
      <c r="Z408" s="173">
        <f t="shared" si="484"/>
        <v>2.2564018236391281E-3</v>
      </c>
      <c r="AA408" s="173">
        <f t="shared" si="484"/>
        <v>2.2650389900914724E-3</v>
      </c>
      <c r="AB408" s="173">
        <f t="shared" si="484"/>
        <v>2.2736761565438153E-3</v>
      </c>
      <c r="AC408" s="155"/>
      <c r="AD408" s="155"/>
      <c r="AE408" s="155"/>
      <c r="AF408" s="155"/>
      <c r="AG408" s="174">
        <f>D408*D51*PRODUCT($CJ408:CJ408)</f>
        <v>0</v>
      </c>
      <c r="AH408" s="174">
        <f>E408*E51*PRODUCT($CJ408:CK408)</f>
        <v>0</v>
      </c>
      <c r="AI408" s="174">
        <f>F408*F51*PRODUCT($CJ408:CL408)</f>
        <v>0</v>
      </c>
      <c r="AJ408" s="174">
        <f>G408*G51*PRODUCT($CJ408:CM408)</f>
        <v>0</v>
      </c>
      <c r="AK408" s="174">
        <f>H408*H51*PRODUCT($CJ408:CN408)</f>
        <v>0</v>
      </c>
      <c r="AL408" s="174">
        <f>I408*I51*PRODUCT($CJ408:CO408)</f>
        <v>0</v>
      </c>
      <c r="AM408" s="174">
        <f>J408*J51*PRODUCT($CJ408:CP408)</f>
        <v>0</v>
      </c>
      <c r="AN408" s="174">
        <f>K408*K51*PRODUCT($CJ408:CQ408)</f>
        <v>0</v>
      </c>
      <c r="AO408" s="174">
        <f>L408*L51*PRODUCT($CJ408:CR408)</f>
        <v>0</v>
      </c>
      <c r="AP408" s="174">
        <f>M408*M51*PRODUCT($CJ408:CS408)</f>
        <v>0</v>
      </c>
      <c r="AQ408" s="174">
        <f>N408*N51*PRODUCT($CJ408:CT408)</f>
        <v>0</v>
      </c>
      <c r="AR408" s="174">
        <f>O408*O51*PRODUCT($CJ408:CU408)</f>
        <v>0</v>
      </c>
      <c r="AS408" s="174">
        <f>P408*P51*PRODUCT($CJ408:CV408)</f>
        <v>0</v>
      </c>
      <c r="AT408" s="174">
        <f>Q408*Q51*PRODUCT($CJ408:CW408)</f>
        <v>0</v>
      </c>
      <c r="AU408" s="174">
        <f>R408*R51*PRODUCT($CJ408:CX408)</f>
        <v>0</v>
      </c>
      <c r="AV408" s="174">
        <f>S408*S51*PRODUCT($CJ408:CY408)</f>
        <v>0</v>
      </c>
      <c r="AW408" s="174">
        <f>T408*T51*PRODUCT($CJ408:CZ408)</f>
        <v>0</v>
      </c>
      <c r="AX408" s="174">
        <f>U408*U51*PRODUCT($CJ408:DA408)</f>
        <v>0</v>
      </c>
      <c r="AY408" s="174">
        <f>V408*V51*PRODUCT($CJ408:DB408)</f>
        <v>0</v>
      </c>
      <c r="AZ408" s="174">
        <f>W408*W51*PRODUCT($CJ408:DC408)</f>
        <v>0</v>
      </c>
      <c r="BA408" s="174">
        <f>X408*X51*PRODUCT($CJ408:DD408)</f>
        <v>0</v>
      </c>
      <c r="BB408" s="174">
        <f>Y408*Y51*PRODUCT($CJ408:DE408)</f>
        <v>0</v>
      </c>
      <c r="BC408" s="174">
        <f>Z408*Z51*PRODUCT($CJ408:DF408)</f>
        <v>0</v>
      </c>
      <c r="BD408" s="174">
        <f>AA408*AA51*PRODUCT($CJ408:DG408)</f>
        <v>0</v>
      </c>
      <c r="BE408" s="174">
        <f>AB408*AB51*PRODUCT($CJ408:DH408)</f>
        <v>0</v>
      </c>
      <c r="BF408" s="176"/>
      <c r="BG408" s="176"/>
      <c r="BH408" s="176"/>
      <c r="BI408" s="169">
        <f>SUM($AF408:AG408)-SUM($AF440:AG440)-SUM($C440:D440)-SUM($BH440:BI440)</f>
        <v>0</v>
      </c>
      <c r="BJ408" s="169">
        <f>SUM($AF408:AH408)-SUM($AF440:AH440)-SUM($C440:E440)-SUM($BH440:BJ440)</f>
        <v>0</v>
      </c>
      <c r="BK408" s="169">
        <f>SUM($AF408:AI408)-SUM($AF440:AI440)-SUM($C440:F440)-SUM($BH440:BK440)</f>
        <v>0</v>
      </c>
      <c r="BL408" s="169">
        <f>SUM($AF408:AJ408)-SUM($AF440:AJ440)-SUM($C440:G440)-SUM($BH440:BL440)</f>
        <v>0</v>
      </c>
      <c r="BM408" s="169">
        <f>SUM($AF408:AK408)-SUM($AF440:AK440)-SUM($C440:H440)-SUM($BH440:BM440)</f>
        <v>0</v>
      </c>
      <c r="BN408" s="169">
        <f>SUM($AF408:AL408)-SUM($AF440:AL440)-SUM($C440:I440)-SUM($BH440:BN440)</f>
        <v>0</v>
      </c>
      <c r="BO408" s="169">
        <f>SUM($AF408:AM408)-SUM($AF440:AM440)-SUM($C440:J440)-SUM($BH440:BO440)</f>
        <v>0</v>
      </c>
      <c r="BP408" s="169">
        <f>SUM($AF408:AN408)-SUM($AF440:AN440)-SUM($C440:K440)-SUM($BH440:BP440)</f>
        <v>0</v>
      </c>
      <c r="BQ408" s="169">
        <f>SUM($AF408:AO408)-SUM($AF440:AO440)-SUM($C440:L440)-SUM($BH440:BQ440)</f>
        <v>0</v>
      </c>
      <c r="BR408" s="169">
        <f>SUM($AF408:AP408)-SUM($AF440:AP440)-SUM($C440:M440)-SUM($BH440:BR440)</f>
        <v>0</v>
      </c>
      <c r="BS408" s="169">
        <f>SUM($AF408:AQ408)-SUM($AF440:AQ440)-SUM($C440:N440)-SUM($BH440:BS440)</f>
        <v>0</v>
      </c>
      <c r="BT408" s="169">
        <f>SUM($AF408:AR408)-SUM($AF440:AR440)-SUM($C440:O440)-SUM($BH440:BT440)</f>
        <v>0</v>
      </c>
      <c r="BU408" s="169">
        <f>SUM($AF408:AS408)-SUM($AF440:AS440)-SUM($C440:P440)-SUM($BH440:BU440)</f>
        <v>0</v>
      </c>
      <c r="BV408" s="169">
        <f>SUM($AF408:AT408)-SUM($AF440:AT440)-SUM($C440:Q440)-SUM($BH440:BV440)</f>
        <v>0</v>
      </c>
      <c r="BW408" s="169">
        <f>SUM($AF408:AU408)-SUM($AF440:AU440)-SUM($C440:R440)-SUM($BH440:BW440)</f>
        <v>0</v>
      </c>
      <c r="BX408" s="169">
        <f>SUM($AF408:AV408)-SUM($AF440:AV440)-SUM($C440:S440)-SUM($BH440:BX440)</f>
        <v>0</v>
      </c>
      <c r="BY408" s="169">
        <f>SUM($AF408:AW408)-SUM($AF440:AW440)-SUM($C440:T440)-SUM($BH440:BY440)</f>
        <v>0</v>
      </c>
      <c r="BZ408" s="169">
        <f>SUM($AF408:AX408)-SUM($AF440:AX440)-SUM($C440:U440)-SUM($BH440:BZ440)</f>
        <v>0</v>
      </c>
      <c r="CA408" s="169">
        <f>SUM($AF408:AY408)-SUM($AF440:AY440)-SUM($C440:V440)-SUM($BH440:CA440)</f>
        <v>0</v>
      </c>
      <c r="CB408" s="169">
        <f>SUM($AF408:AZ408)-SUM($AF440:AZ440)-SUM($C440:W440)-SUM($BH440:CB440)</f>
        <v>0</v>
      </c>
      <c r="CC408" s="169">
        <f>SUM($AF408:BA408)-SUM($AF440:BA440)-SUM($C440:X440)-SUM($BH440:CC440)</f>
        <v>0</v>
      </c>
      <c r="CD408" s="169">
        <f>SUM($AF408:BB408)-SUM($AF440:BB440)-SUM($C440:Y440)-SUM($BH440:CD440)</f>
        <v>0</v>
      </c>
      <c r="CE408" s="169">
        <f>SUM($AF408:BC408)-SUM($AF440:BC440)-SUM($C440:Z440)-SUM($BH440:CE440)</f>
        <v>0</v>
      </c>
      <c r="CF408" s="169">
        <f>SUM($AF408:BD408)-SUM($AF440:BD440)-SUM($C440:AA440)-SUM($BH440:CF440)</f>
        <v>0</v>
      </c>
      <c r="CG408" s="169">
        <f>SUM($AF408:BE408)-SUM($AF440:BE440)-SUM($C440:AB440)-SUM($BH440:CG440)</f>
        <v>0</v>
      </c>
      <c r="CH408" s="52"/>
      <c r="CI408" s="52"/>
      <c r="CJ408" s="67"/>
      <c r="CK408" s="67"/>
      <c r="CL408" s="67"/>
      <c r="CM408" s="67"/>
      <c r="CN408" s="67"/>
      <c r="CO408" s="67"/>
      <c r="CP408" s="67"/>
      <c r="CQ408" s="67"/>
      <c r="CR408" s="67">
        <f>1-K408</f>
        <v>1</v>
      </c>
      <c r="CS408" s="67">
        <f t="shared" si="434"/>
        <v>0.99969545197808007</v>
      </c>
      <c r="CT408" s="67">
        <f t="shared" si="435"/>
        <v>0.99969422020343524</v>
      </c>
      <c r="CU408" s="67">
        <f t="shared" si="436"/>
        <v>0.9996929884287904</v>
      </c>
      <c r="CV408" s="67">
        <f t="shared" si="437"/>
        <v>0.99969175665414545</v>
      </c>
      <c r="CW408" s="67">
        <f t="shared" si="438"/>
        <v>0.99937325758337103</v>
      </c>
      <c r="CX408" s="67">
        <f t="shared" si="439"/>
        <v>0.99937076301961925</v>
      </c>
      <c r="CY408" s="67">
        <f t="shared" si="440"/>
        <v>0.99936826845586746</v>
      </c>
      <c r="CZ408" s="67">
        <f t="shared" si="441"/>
        <v>0.99936577389211567</v>
      </c>
      <c r="DA408" s="67">
        <f t="shared" si="442"/>
        <v>0.999363279328364</v>
      </c>
      <c r="DB408" s="67">
        <f t="shared" si="443"/>
        <v>0.9988434849148855</v>
      </c>
      <c r="DC408" s="67">
        <f t="shared" si="444"/>
        <v>0.99883897156718982</v>
      </c>
      <c r="DD408" s="67">
        <f t="shared" si="445"/>
        <v>0.99883445821949401</v>
      </c>
      <c r="DE408" s="67">
        <f t="shared" si="446"/>
        <v>0.99882994487179833</v>
      </c>
      <c r="DF408" s="67">
        <f t="shared" si="447"/>
        <v>0.99882543152410264</v>
      </c>
      <c r="DG408" s="67">
        <f t="shared" si="448"/>
        <v>0.99774359817636082</v>
      </c>
      <c r="DH408" s="67">
        <f t="shared" si="449"/>
        <v>0.99773496100990855</v>
      </c>
      <c r="DI408" s="67">
        <f t="shared" si="450"/>
        <v>0.99772632384345616</v>
      </c>
      <c r="DL408" s="53"/>
      <c r="DM408" s="188" t="str">
        <f t="shared" si="453"/>
        <v/>
      </c>
      <c r="DN408" s="188" t="str">
        <f t="shared" si="454"/>
        <v/>
      </c>
      <c r="DO408" s="188" t="str">
        <f t="shared" si="455"/>
        <v/>
      </c>
      <c r="DP408" s="188" t="str">
        <f t="shared" si="456"/>
        <v/>
      </c>
      <c r="DQ408" s="188" t="str">
        <f t="shared" si="457"/>
        <v/>
      </c>
      <c r="DR408" s="188" t="str">
        <f t="shared" si="458"/>
        <v/>
      </c>
      <c r="DS408" s="188" t="str">
        <f t="shared" si="459"/>
        <v/>
      </c>
      <c r="DT408" s="188" t="str">
        <f t="shared" si="460"/>
        <v/>
      </c>
      <c r="DU408" s="188" t="str">
        <f t="shared" si="461"/>
        <v/>
      </c>
      <c r="DV408" s="188" t="str">
        <f t="shared" si="462"/>
        <v/>
      </c>
      <c r="DW408" s="188" t="str">
        <f t="shared" si="463"/>
        <v/>
      </c>
      <c r="DX408" s="188" t="str">
        <f t="shared" si="464"/>
        <v/>
      </c>
      <c r="DY408" s="188" t="str">
        <f t="shared" si="465"/>
        <v/>
      </c>
      <c r="DZ408" s="188" t="str">
        <f t="shared" si="466"/>
        <v/>
      </c>
      <c r="EA408" s="188" t="str">
        <f t="shared" si="467"/>
        <v/>
      </c>
      <c r="EB408" s="188" t="str">
        <f t="shared" si="468"/>
        <v/>
      </c>
      <c r="EC408" s="188" t="str">
        <f t="shared" si="469"/>
        <v/>
      </c>
      <c r="ED408" s="188" t="str">
        <f t="shared" si="470"/>
        <v/>
      </c>
      <c r="EE408" s="188" t="str">
        <f t="shared" si="471"/>
        <v/>
      </c>
      <c r="EF408" s="188" t="str">
        <f t="shared" si="472"/>
        <v/>
      </c>
      <c r="EG408" s="188" t="str">
        <f t="shared" si="473"/>
        <v/>
      </c>
      <c r="EH408" s="188" t="str">
        <f t="shared" si="474"/>
        <v/>
      </c>
      <c r="EI408" s="188" t="str">
        <f t="shared" si="475"/>
        <v/>
      </c>
      <c r="EJ408" s="188" t="str">
        <f t="shared" si="476"/>
        <v/>
      </c>
      <c r="EK408" s="188" t="str">
        <f t="shared" si="477"/>
        <v/>
      </c>
    </row>
    <row r="409" spans="1:141" x14ac:dyDescent="0.3">
      <c r="B409" s="1">
        <v>10</v>
      </c>
      <c r="C409" s="173"/>
      <c r="D409" s="173"/>
      <c r="E409" s="173"/>
      <c r="F409" s="173"/>
      <c r="G409" s="173"/>
      <c r="H409" s="173"/>
      <c r="I409" s="173"/>
      <c r="J409" s="173"/>
      <c r="K409" s="173"/>
      <c r="L409" s="173"/>
      <c r="M409" s="173">
        <f t="shared" ref="M409:AB409" si="485">VLOOKUP(L86,ColInc,$A$4,FALSE)*(1+((VLOOKUP(L86,Colrisk,$A$4,FALSE)-1)*MAX(0,AO118-BaselineBMI)))</f>
        <v>3.0454802191990185E-4</v>
      </c>
      <c r="N409" s="173">
        <f t="shared" si="485"/>
        <v>3.0577979656477665E-4</v>
      </c>
      <c r="O409" s="173">
        <f t="shared" si="485"/>
        <v>3.070115712096514E-4</v>
      </c>
      <c r="P409" s="173">
        <f t="shared" si="485"/>
        <v>3.0824334585452632E-4</v>
      </c>
      <c r="Q409" s="173">
        <f t="shared" si="485"/>
        <v>6.2674241662898057E-4</v>
      </c>
      <c r="R409" s="173">
        <f t="shared" si="485"/>
        <v>6.2923698038074645E-4</v>
      </c>
      <c r="S409" s="173">
        <f t="shared" si="485"/>
        <v>6.3173154413251212E-4</v>
      </c>
      <c r="T409" s="173">
        <f t="shared" si="485"/>
        <v>6.34226107884278E-4</v>
      </c>
      <c r="U409" s="173">
        <f t="shared" si="485"/>
        <v>6.3672067163604367E-4</v>
      </c>
      <c r="V409" s="173">
        <f t="shared" si="485"/>
        <v>1.1565150851145327E-3</v>
      </c>
      <c r="W409" s="173">
        <f t="shared" si="485"/>
        <v>1.1610284328102374E-3</v>
      </c>
      <c r="X409" s="173">
        <f t="shared" si="485"/>
        <v>1.1655417805059422E-3</v>
      </c>
      <c r="Y409" s="173">
        <f t="shared" si="485"/>
        <v>1.1700551282016471E-3</v>
      </c>
      <c r="Z409" s="173">
        <f t="shared" si="485"/>
        <v>1.1745684758973519E-3</v>
      </c>
      <c r="AA409" s="173">
        <f t="shared" si="485"/>
        <v>2.2564018236391281E-3</v>
      </c>
      <c r="AB409" s="173">
        <f t="shared" si="485"/>
        <v>2.2650389900914724E-3</v>
      </c>
      <c r="AC409" s="155"/>
      <c r="AD409" s="155"/>
      <c r="AE409" s="155"/>
      <c r="AF409" s="67"/>
      <c r="AG409" s="174">
        <f>D409*D52*PRODUCT($CJ409:CJ409)</f>
        <v>0</v>
      </c>
      <c r="AH409" s="174">
        <f>E409*E52*PRODUCT($CJ409:CK409)</f>
        <v>0</v>
      </c>
      <c r="AI409" s="174">
        <f>F409*F52*PRODUCT($CJ409:CL409)</f>
        <v>0</v>
      </c>
      <c r="AJ409" s="174">
        <f>G409*G52*PRODUCT($CJ409:CM409)</f>
        <v>0</v>
      </c>
      <c r="AK409" s="174">
        <f>H409*H52*PRODUCT($CJ409:CN409)</f>
        <v>0</v>
      </c>
      <c r="AL409" s="174">
        <f>I409*I52*PRODUCT($CJ409:CO409)</f>
        <v>0</v>
      </c>
      <c r="AM409" s="174">
        <f>J409*J52*PRODUCT($CJ409:CP409)</f>
        <v>0</v>
      </c>
      <c r="AN409" s="174">
        <f>K409*K52*PRODUCT($CJ409:CQ409)</f>
        <v>0</v>
      </c>
      <c r="AO409" s="174">
        <f>L409*L52*PRODUCT($CJ409:CR409)</f>
        <v>0</v>
      </c>
      <c r="AP409" s="174">
        <f>M409*M52*PRODUCT($CJ409:CS409)</f>
        <v>0</v>
      </c>
      <c r="AQ409" s="174">
        <f>N409*N52*PRODUCT($CJ409:CT409)</f>
        <v>0</v>
      </c>
      <c r="AR409" s="174">
        <f>O409*O52*PRODUCT($CJ409:CU409)</f>
        <v>0</v>
      </c>
      <c r="AS409" s="174">
        <f>P409*P52*PRODUCT($CJ409:CV409)</f>
        <v>0</v>
      </c>
      <c r="AT409" s="174">
        <f>Q409*Q52*PRODUCT($CJ409:CW409)</f>
        <v>0</v>
      </c>
      <c r="AU409" s="174">
        <f>R409*R52*PRODUCT($CJ409:CX409)</f>
        <v>0</v>
      </c>
      <c r="AV409" s="174">
        <f>S409*S52*PRODUCT($CJ409:CY409)</f>
        <v>0</v>
      </c>
      <c r="AW409" s="174">
        <f>T409*T52*PRODUCT($CJ409:CZ409)</f>
        <v>0</v>
      </c>
      <c r="AX409" s="174">
        <f>U409*U52*PRODUCT($CJ409:DA409)</f>
        <v>0</v>
      </c>
      <c r="AY409" s="174">
        <f>V409*V52*PRODUCT($CJ409:DB409)</f>
        <v>0</v>
      </c>
      <c r="AZ409" s="174">
        <f>W409*W52*PRODUCT($CJ409:DC409)</f>
        <v>0</v>
      </c>
      <c r="BA409" s="174">
        <f>X409*X52*PRODUCT($CJ409:DD409)</f>
        <v>0</v>
      </c>
      <c r="BB409" s="174">
        <f>Y409*Y52*PRODUCT($CJ409:DE409)</f>
        <v>0</v>
      </c>
      <c r="BC409" s="174">
        <f>Z409*Z52*PRODUCT($CJ409:DF409)</f>
        <v>0</v>
      </c>
      <c r="BD409" s="174">
        <f>AA409*AA52*PRODUCT($CJ409:DG409)</f>
        <v>0</v>
      </c>
      <c r="BE409" s="174">
        <f>AB409*AB52*PRODUCT($CJ409:DH409)</f>
        <v>0</v>
      </c>
      <c r="BF409" s="176"/>
      <c r="BG409" s="93"/>
      <c r="BH409" s="93"/>
      <c r="BI409" s="169">
        <f>SUM($AF409:AG409)-SUM($AF441:AG441)-SUM($C441:D441)-SUM($BH441:BI441)</f>
        <v>0</v>
      </c>
      <c r="BJ409" s="169">
        <f>SUM($AF409:AH409)-SUM($AF441:AH441)-SUM($C441:E441)-SUM($BH441:BJ441)</f>
        <v>0</v>
      </c>
      <c r="BK409" s="169">
        <f>SUM($AF409:AI409)-SUM($AF441:AI441)-SUM($C441:F441)-SUM($BH441:BK441)</f>
        <v>0</v>
      </c>
      <c r="BL409" s="169">
        <f>SUM($AF409:AJ409)-SUM($AF441:AJ441)-SUM($C441:G441)-SUM($BH441:BL441)</f>
        <v>0</v>
      </c>
      <c r="BM409" s="169">
        <f>SUM($AF409:AK409)-SUM($AF441:AK441)-SUM($C441:H441)-SUM($BH441:BM441)</f>
        <v>0</v>
      </c>
      <c r="BN409" s="169">
        <f>SUM($AF409:AL409)-SUM($AF441:AL441)-SUM($C441:I441)-SUM($BH441:BN441)</f>
        <v>0</v>
      </c>
      <c r="BO409" s="169">
        <f>SUM($AF409:AM409)-SUM($AF441:AM441)-SUM($C441:J441)-SUM($BH441:BO441)</f>
        <v>0</v>
      </c>
      <c r="BP409" s="169">
        <f>SUM($AF409:AN409)-SUM($AF441:AN441)-SUM($C441:K441)-SUM($BH441:BP441)</f>
        <v>0</v>
      </c>
      <c r="BQ409" s="169">
        <f>SUM($AF409:AO409)-SUM($AF441:AO441)-SUM($C441:L441)-SUM($BH441:BQ441)</f>
        <v>0</v>
      </c>
      <c r="BR409" s="169">
        <f>SUM($AF409:AP409)-SUM($AF441:AP441)-SUM($C441:M441)-SUM($BH441:BR441)</f>
        <v>0</v>
      </c>
      <c r="BS409" s="169">
        <f>SUM($AF409:AQ409)-SUM($AF441:AQ441)-SUM($C441:N441)-SUM($BH441:BS441)</f>
        <v>0</v>
      </c>
      <c r="BT409" s="169">
        <f>SUM($AF409:AR409)-SUM($AF441:AR441)-SUM($C441:O441)-SUM($BH441:BT441)</f>
        <v>0</v>
      </c>
      <c r="BU409" s="169">
        <f>SUM($AF409:AS409)-SUM($AF441:AS441)-SUM($C441:P441)-SUM($BH441:BU441)</f>
        <v>0</v>
      </c>
      <c r="BV409" s="169">
        <f>SUM($AF409:AT409)-SUM($AF441:AT441)-SUM($C441:Q441)-SUM($BH441:BV441)</f>
        <v>0</v>
      </c>
      <c r="BW409" s="169">
        <f>SUM($AF409:AU409)-SUM($AF441:AU441)-SUM($C441:R441)-SUM($BH441:BW441)</f>
        <v>0</v>
      </c>
      <c r="BX409" s="169">
        <f>SUM($AF409:AV409)-SUM($AF441:AV441)-SUM($C441:S441)-SUM($BH441:BX441)</f>
        <v>0</v>
      </c>
      <c r="BY409" s="169">
        <f>SUM($AF409:AW409)-SUM($AF441:AW441)-SUM($C441:T441)-SUM($BH441:BY441)</f>
        <v>0</v>
      </c>
      <c r="BZ409" s="169">
        <f>SUM($AF409:AX409)-SUM($AF441:AX441)-SUM($C441:U441)-SUM($BH441:BZ441)</f>
        <v>0</v>
      </c>
      <c r="CA409" s="169">
        <f>SUM($AF409:AY409)-SUM($AF441:AY441)-SUM($C441:V441)-SUM($BH441:CA441)</f>
        <v>0</v>
      </c>
      <c r="CB409" s="169">
        <f>SUM($AF409:AZ409)-SUM($AF441:AZ441)-SUM($C441:W441)-SUM($BH441:CB441)</f>
        <v>0</v>
      </c>
      <c r="CC409" s="169">
        <f>SUM($AF409:BA409)-SUM($AF441:BA441)-SUM($C441:X441)-SUM($BH441:CC441)</f>
        <v>0</v>
      </c>
      <c r="CD409" s="169">
        <f>SUM($AF409:BB409)-SUM($AF441:BB441)-SUM($C441:Y441)-SUM($BH441:CD441)</f>
        <v>0</v>
      </c>
      <c r="CE409" s="169">
        <f>SUM($AF409:BC409)-SUM($AF441:BC441)-SUM($C441:Z441)-SUM($BH441:CE441)</f>
        <v>0</v>
      </c>
      <c r="CF409" s="169">
        <f>SUM($AF409:BD409)-SUM($AF441:BD441)-SUM($C441:AA441)-SUM($BH441:CF441)</f>
        <v>0</v>
      </c>
      <c r="CG409" s="169">
        <f>SUM($AF409:BE409)-SUM($AF441:BE441)-SUM($C441:AB441)-SUM($BH441:CG441)</f>
        <v>0</v>
      </c>
      <c r="CH409" s="52"/>
      <c r="CI409" s="52"/>
      <c r="CJ409" s="67"/>
      <c r="CK409" s="67"/>
      <c r="CL409" s="67"/>
      <c r="CM409" s="67"/>
      <c r="CN409" s="67"/>
      <c r="CO409" s="67"/>
      <c r="CP409" s="67"/>
      <c r="CQ409" s="67"/>
      <c r="CR409" s="67"/>
      <c r="CS409" s="67">
        <f>1-L409</f>
        <v>1</v>
      </c>
      <c r="CT409" s="67">
        <f t="shared" si="435"/>
        <v>0.99969545197808007</v>
      </c>
      <c r="CU409" s="67">
        <f t="shared" si="436"/>
        <v>0.99969422020343524</v>
      </c>
      <c r="CV409" s="67">
        <f t="shared" si="437"/>
        <v>0.9996929884287904</v>
      </c>
      <c r="CW409" s="67">
        <f t="shared" si="438"/>
        <v>0.99969175665414545</v>
      </c>
      <c r="CX409" s="67">
        <f t="shared" si="439"/>
        <v>0.99937325758337103</v>
      </c>
      <c r="CY409" s="67">
        <f t="shared" si="440"/>
        <v>0.99937076301961925</v>
      </c>
      <c r="CZ409" s="67">
        <f t="shared" si="441"/>
        <v>0.99936826845586746</v>
      </c>
      <c r="DA409" s="67">
        <f t="shared" si="442"/>
        <v>0.99936577389211567</v>
      </c>
      <c r="DB409" s="67">
        <f t="shared" si="443"/>
        <v>0.999363279328364</v>
      </c>
      <c r="DC409" s="67">
        <f t="shared" si="444"/>
        <v>0.9988434849148855</v>
      </c>
      <c r="DD409" s="67">
        <f t="shared" si="445"/>
        <v>0.99883897156718982</v>
      </c>
      <c r="DE409" s="67">
        <f t="shared" si="446"/>
        <v>0.99883445821949401</v>
      </c>
      <c r="DF409" s="67">
        <f t="shared" si="447"/>
        <v>0.99882994487179833</v>
      </c>
      <c r="DG409" s="67">
        <f t="shared" si="448"/>
        <v>0.99882543152410264</v>
      </c>
      <c r="DH409" s="67">
        <f t="shared" si="449"/>
        <v>0.99774359817636082</v>
      </c>
      <c r="DI409" s="67">
        <f t="shared" si="450"/>
        <v>0.99773496100990855</v>
      </c>
      <c r="DL409" s="53"/>
      <c r="DM409" s="188" t="str">
        <f t="shared" si="453"/>
        <v/>
      </c>
      <c r="DN409" s="188" t="str">
        <f t="shared" si="454"/>
        <v/>
      </c>
      <c r="DO409" s="188" t="str">
        <f t="shared" si="455"/>
        <v/>
      </c>
      <c r="DP409" s="188" t="str">
        <f t="shared" si="456"/>
        <v/>
      </c>
      <c r="DQ409" s="188" t="str">
        <f t="shared" si="457"/>
        <v/>
      </c>
      <c r="DR409" s="188" t="str">
        <f t="shared" si="458"/>
        <v/>
      </c>
      <c r="DS409" s="188" t="str">
        <f t="shared" si="459"/>
        <v/>
      </c>
      <c r="DT409" s="188" t="str">
        <f t="shared" si="460"/>
        <v/>
      </c>
      <c r="DU409" s="188" t="str">
        <f t="shared" si="461"/>
        <v/>
      </c>
      <c r="DV409" s="188" t="str">
        <f t="shared" si="462"/>
        <v/>
      </c>
      <c r="DW409" s="188" t="str">
        <f t="shared" si="463"/>
        <v/>
      </c>
      <c r="DX409" s="188" t="str">
        <f t="shared" si="464"/>
        <v/>
      </c>
      <c r="DY409" s="188" t="str">
        <f t="shared" si="465"/>
        <v/>
      </c>
      <c r="DZ409" s="188" t="str">
        <f t="shared" si="466"/>
        <v/>
      </c>
      <c r="EA409" s="188" t="str">
        <f t="shared" si="467"/>
        <v/>
      </c>
      <c r="EB409" s="188" t="str">
        <f t="shared" si="468"/>
        <v/>
      </c>
      <c r="EC409" s="188" t="str">
        <f t="shared" si="469"/>
        <v/>
      </c>
      <c r="ED409" s="188" t="str">
        <f t="shared" si="470"/>
        <v/>
      </c>
      <c r="EE409" s="188" t="str">
        <f t="shared" si="471"/>
        <v/>
      </c>
      <c r="EF409" s="188" t="str">
        <f t="shared" si="472"/>
        <v/>
      </c>
      <c r="EG409" s="188" t="str">
        <f t="shared" si="473"/>
        <v/>
      </c>
      <c r="EH409" s="188" t="str">
        <f t="shared" si="474"/>
        <v/>
      </c>
      <c r="EI409" s="188" t="str">
        <f t="shared" si="475"/>
        <v/>
      </c>
      <c r="EJ409" s="188" t="str">
        <f t="shared" si="476"/>
        <v/>
      </c>
      <c r="EK409" s="188" t="str">
        <f t="shared" si="477"/>
        <v/>
      </c>
    </row>
    <row r="410" spans="1:141" x14ac:dyDescent="0.3">
      <c r="B410" s="1">
        <v>11</v>
      </c>
      <c r="C410" s="173"/>
      <c r="D410" s="173"/>
      <c r="E410" s="173"/>
      <c r="F410" s="173"/>
      <c r="G410" s="173"/>
      <c r="H410" s="173"/>
      <c r="I410" s="173"/>
      <c r="J410" s="173"/>
      <c r="K410" s="173"/>
      <c r="L410" s="173"/>
      <c r="M410" s="173"/>
      <c r="N410" s="173">
        <f t="shared" ref="N410:AB410" si="486">VLOOKUP(M87,ColInc,$A$4,FALSE)*(1+((VLOOKUP(M87,Colrisk,$A$4,FALSE)-1)*MAX(0,AP119-BaselineBMI)))</f>
        <v>3.0454802191990185E-4</v>
      </c>
      <c r="O410" s="173">
        <f t="shared" si="486"/>
        <v>3.0577979656477665E-4</v>
      </c>
      <c r="P410" s="173">
        <f t="shared" si="486"/>
        <v>3.070115712096514E-4</v>
      </c>
      <c r="Q410" s="173">
        <f t="shared" si="486"/>
        <v>3.0824334585452632E-4</v>
      </c>
      <c r="R410" s="173">
        <f t="shared" si="486"/>
        <v>6.2674241662898057E-4</v>
      </c>
      <c r="S410" s="173">
        <f t="shared" si="486"/>
        <v>6.2923698038074645E-4</v>
      </c>
      <c r="T410" s="173">
        <f t="shared" si="486"/>
        <v>6.3173154413251212E-4</v>
      </c>
      <c r="U410" s="173">
        <f t="shared" si="486"/>
        <v>6.34226107884278E-4</v>
      </c>
      <c r="V410" s="173">
        <f t="shared" si="486"/>
        <v>6.3672067163604367E-4</v>
      </c>
      <c r="W410" s="173">
        <f t="shared" si="486"/>
        <v>1.1565150851145327E-3</v>
      </c>
      <c r="X410" s="173">
        <f t="shared" si="486"/>
        <v>1.1610284328102374E-3</v>
      </c>
      <c r="Y410" s="173">
        <f t="shared" si="486"/>
        <v>1.1655417805059422E-3</v>
      </c>
      <c r="Z410" s="173">
        <f t="shared" si="486"/>
        <v>1.1700551282016471E-3</v>
      </c>
      <c r="AA410" s="173">
        <f t="shared" si="486"/>
        <v>1.1745684758973519E-3</v>
      </c>
      <c r="AB410" s="173">
        <f t="shared" si="486"/>
        <v>2.2564018236391281E-3</v>
      </c>
      <c r="AC410" s="155"/>
      <c r="AD410" s="155"/>
      <c r="AE410" s="155"/>
      <c r="AF410" s="155"/>
      <c r="AG410" s="174">
        <f>D410*D53*PRODUCT($CJ410:CJ410)</f>
        <v>0</v>
      </c>
      <c r="AH410" s="174">
        <f>E410*E53*PRODUCT($CJ410:CK410)</f>
        <v>0</v>
      </c>
      <c r="AI410" s="174">
        <f>F410*F53*PRODUCT($CJ410:CL410)</f>
        <v>0</v>
      </c>
      <c r="AJ410" s="174">
        <f>G410*G53*PRODUCT($CJ410:CM410)</f>
        <v>0</v>
      </c>
      <c r="AK410" s="174">
        <f>H410*H53*PRODUCT($CJ410:CN410)</f>
        <v>0</v>
      </c>
      <c r="AL410" s="174">
        <f>I410*I53*PRODUCT($CJ410:CO410)</f>
        <v>0</v>
      </c>
      <c r="AM410" s="174">
        <f>J410*J53*PRODUCT($CJ410:CP410)</f>
        <v>0</v>
      </c>
      <c r="AN410" s="174">
        <f>K410*K53*PRODUCT($CJ410:CQ410)</f>
        <v>0</v>
      </c>
      <c r="AO410" s="174">
        <f>L410*L53*PRODUCT($CJ410:CR410)</f>
        <v>0</v>
      </c>
      <c r="AP410" s="174">
        <f>M410*M53*PRODUCT($CJ410:CS410)</f>
        <v>0</v>
      </c>
      <c r="AQ410" s="174">
        <f>N410*N53*PRODUCT($CJ410:CT410)</f>
        <v>0</v>
      </c>
      <c r="AR410" s="174">
        <f>O410*O53*PRODUCT($CJ410:CU410)</f>
        <v>0</v>
      </c>
      <c r="AS410" s="174">
        <f>P410*P53*PRODUCT($CJ410:CV410)</f>
        <v>0</v>
      </c>
      <c r="AT410" s="174">
        <f>Q410*Q53*PRODUCT($CJ410:CW410)</f>
        <v>0</v>
      </c>
      <c r="AU410" s="174">
        <f>R410*R53*PRODUCT($CJ410:CX410)</f>
        <v>0</v>
      </c>
      <c r="AV410" s="174">
        <f>S410*S53*PRODUCT($CJ410:CY410)</f>
        <v>0</v>
      </c>
      <c r="AW410" s="174">
        <f>T410*T53*PRODUCT($CJ410:CZ410)</f>
        <v>0</v>
      </c>
      <c r="AX410" s="174">
        <f>U410*U53*PRODUCT($CJ410:DA410)</f>
        <v>0</v>
      </c>
      <c r="AY410" s="174">
        <f>V410*V53*PRODUCT($CJ410:DB410)</f>
        <v>0</v>
      </c>
      <c r="AZ410" s="174">
        <f>W410*W53*PRODUCT($CJ410:DC410)</f>
        <v>0</v>
      </c>
      <c r="BA410" s="174">
        <f>X410*X53*PRODUCT($CJ410:DD410)</f>
        <v>0</v>
      </c>
      <c r="BB410" s="174">
        <f>Y410*Y53*PRODUCT($CJ410:DE410)</f>
        <v>0</v>
      </c>
      <c r="BC410" s="174">
        <f>Z410*Z53*PRODUCT($CJ410:DF410)</f>
        <v>0</v>
      </c>
      <c r="BD410" s="174">
        <f>AA410*AA53*PRODUCT($CJ410:DG410)</f>
        <v>0</v>
      </c>
      <c r="BE410" s="174">
        <f>AB410*AB53*PRODUCT($CJ410:DH410)</f>
        <v>0</v>
      </c>
      <c r="BF410" s="176"/>
      <c r="BG410" s="176"/>
      <c r="BH410" s="93"/>
      <c r="BI410" s="169">
        <f>SUM($AF410:AG410)-SUM($AF442:AG442)-SUM($C442:D442)-SUM($BH442:BI442)</f>
        <v>0</v>
      </c>
      <c r="BJ410" s="169">
        <f>SUM($AF410:AH410)-SUM($AF442:AH442)-SUM($C442:E442)-SUM($BH442:BJ442)</f>
        <v>0</v>
      </c>
      <c r="BK410" s="169">
        <f>SUM($AF410:AI410)-SUM($AF442:AI442)-SUM($C442:F442)-SUM($BH442:BK442)</f>
        <v>0</v>
      </c>
      <c r="BL410" s="169">
        <f>SUM($AF410:AJ410)-SUM($AF442:AJ442)-SUM($C442:G442)-SUM($BH442:BL442)</f>
        <v>0</v>
      </c>
      <c r="BM410" s="169">
        <f>SUM($AF410:AK410)-SUM($AF442:AK442)-SUM($C442:H442)-SUM($BH442:BM442)</f>
        <v>0</v>
      </c>
      <c r="BN410" s="169">
        <f>SUM($AF410:AL410)-SUM($AF442:AL442)-SUM($C442:I442)-SUM($BH442:BN442)</f>
        <v>0</v>
      </c>
      <c r="BO410" s="169">
        <f>SUM($AF410:AM410)-SUM($AF442:AM442)-SUM($C442:J442)-SUM($BH442:BO442)</f>
        <v>0</v>
      </c>
      <c r="BP410" s="169">
        <f>SUM($AF410:AN410)-SUM($AF442:AN442)-SUM($C442:K442)-SUM($BH442:BP442)</f>
        <v>0</v>
      </c>
      <c r="BQ410" s="169">
        <f>SUM($AF410:AO410)-SUM($AF442:AO442)-SUM($C442:L442)-SUM($BH442:BQ442)</f>
        <v>0</v>
      </c>
      <c r="BR410" s="169">
        <f>SUM($AF410:AP410)-SUM($AF442:AP442)-SUM($C442:M442)-SUM($BH442:BR442)</f>
        <v>0</v>
      </c>
      <c r="BS410" s="169">
        <f>SUM($AF410:AQ410)-SUM($AF442:AQ442)-SUM($C442:N442)-SUM($BH442:BS442)</f>
        <v>0</v>
      </c>
      <c r="BT410" s="169">
        <f>SUM($AF410:AR410)-SUM($AF442:AR442)-SUM($C442:O442)-SUM($BH442:BT442)</f>
        <v>0</v>
      </c>
      <c r="BU410" s="169">
        <f>SUM($AF410:AS410)-SUM($AF442:AS442)-SUM($C442:P442)-SUM($BH442:BU442)</f>
        <v>0</v>
      </c>
      <c r="BV410" s="169">
        <f>SUM($AF410:AT410)-SUM($AF442:AT442)-SUM($C442:Q442)-SUM($BH442:BV442)</f>
        <v>0</v>
      </c>
      <c r="BW410" s="169">
        <f>SUM($AF410:AU410)-SUM($AF442:AU442)-SUM($C442:R442)-SUM($BH442:BW442)</f>
        <v>0</v>
      </c>
      <c r="BX410" s="169">
        <f>SUM($AF410:AV410)-SUM($AF442:AV442)-SUM($C442:S442)-SUM($BH442:BX442)</f>
        <v>0</v>
      </c>
      <c r="BY410" s="169">
        <f>SUM($AF410:AW410)-SUM($AF442:AW442)-SUM($C442:T442)-SUM($BH442:BY442)</f>
        <v>0</v>
      </c>
      <c r="BZ410" s="169">
        <f>SUM($AF410:AX410)-SUM($AF442:AX442)-SUM($C442:U442)-SUM($BH442:BZ442)</f>
        <v>0</v>
      </c>
      <c r="CA410" s="169">
        <f>SUM($AF410:AY410)-SUM($AF442:AY442)-SUM($C442:V442)-SUM($BH442:CA442)</f>
        <v>0</v>
      </c>
      <c r="CB410" s="169">
        <f>SUM($AF410:AZ410)-SUM($AF442:AZ442)-SUM($C442:W442)-SUM($BH442:CB442)</f>
        <v>0</v>
      </c>
      <c r="CC410" s="169">
        <f>SUM($AF410:BA410)-SUM($AF442:BA442)-SUM($C442:X442)-SUM($BH442:CC442)</f>
        <v>0</v>
      </c>
      <c r="CD410" s="169">
        <f>SUM($AF410:BB410)-SUM($AF442:BB442)-SUM($C442:Y442)-SUM($BH442:CD442)</f>
        <v>0</v>
      </c>
      <c r="CE410" s="169">
        <f>SUM($AF410:BC410)-SUM($AF442:BC442)-SUM($C442:Z442)-SUM($BH442:CE442)</f>
        <v>0</v>
      </c>
      <c r="CF410" s="169">
        <f>SUM($AF410:BD410)-SUM($AF442:BD442)-SUM($C442:AA442)-SUM($BH442:CF442)</f>
        <v>0</v>
      </c>
      <c r="CG410" s="169">
        <f>SUM($AF410:BE410)-SUM($AF442:BE442)-SUM($C442:AB442)-SUM($BH442:CG442)</f>
        <v>0</v>
      </c>
      <c r="CH410" s="52"/>
      <c r="CI410" s="52"/>
      <c r="CJ410" s="67"/>
      <c r="CK410" s="67"/>
      <c r="CL410" s="67"/>
      <c r="CM410" s="67"/>
      <c r="CN410" s="67"/>
      <c r="CO410" s="67"/>
      <c r="CP410" s="67"/>
      <c r="CQ410" s="67"/>
      <c r="CR410" s="67"/>
      <c r="CS410" s="67"/>
      <c r="CT410" s="67">
        <f>1-M410</f>
        <v>1</v>
      </c>
      <c r="CU410" s="67">
        <f t="shared" si="436"/>
        <v>0.99969545197808007</v>
      </c>
      <c r="CV410" s="67">
        <f t="shared" si="437"/>
        <v>0.99969422020343524</v>
      </c>
      <c r="CW410" s="67">
        <f t="shared" si="438"/>
        <v>0.9996929884287904</v>
      </c>
      <c r="CX410" s="67">
        <f t="shared" si="439"/>
        <v>0.99969175665414545</v>
      </c>
      <c r="CY410" s="67">
        <f t="shared" si="440"/>
        <v>0.99937325758337103</v>
      </c>
      <c r="CZ410" s="67">
        <f t="shared" si="441"/>
        <v>0.99937076301961925</v>
      </c>
      <c r="DA410" s="67">
        <f t="shared" si="442"/>
        <v>0.99936826845586746</v>
      </c>
      <c r="DB410" s="67">
        <f t="shared" si="443"/>
        <v>0.99936577389211567</v>
      </c>
      <c r="DC410" s="67">
        <f t="shared" si="444"/>
        <v>0.999363279328364</v>
      </c>
      <c r="DD410" s="67">
        <f t="shared" si="445"/>
        <v>0.9988434849148855</v>
      </c>
      <c r="DE410" s="67">
        <f t="shared" si="446"/>
        <v>0.99883897156718982</v>
      </c>
      <c r="DF410" s="67">
        <f t="shared" si="447"/>
        <v>0.99883445821949401</v>
      </c>
      <c r="DG410" s="67">
        <f t="shared" si="448"/>
        <v>0.99882994487179833</v>
      </c>
      <c r="DH410" s="67">
        <f t="shared" si="449"/>
        <v>0.99882543152410264</v>
      </c>
      <c r="DI410" s="67">
        <f t="shared" si="450"/>
        <v>0.99774359817636082</v>
      </c>
      <c r="DL410" s="53"/>
      <c r="DM410" s="188" t="str">
        <f t="shared" si="453"/>
        <v/>
      </c>
      <c r="DN410" s="188" t="str">
        <f t="shared" si="454"/>
        <v/>
      </c>
      <c r="DO410" s="188" t="str">
        <f t="shared" si="455"/>
        <v/>
      </c>
      <c r="DP410" s="188" t="str">
        <f t="shared" si="456"/>
        <v/>
      </c>
      <c r="DQ410" s="188" t="str">
        <f t="shared" si="457"/>
        <v/>
      </c>
      <c r="DR410" s="188" t="str">
        <f t="shared" si="458"/>
        <v/>
      </c>
      <c r="DS410" s="188" t="str">
        <f t="shared" si="459"/>
        <v/>
      </c>
      <c r="DT410" s="188" t="str">
        <f t="shared" si="460"/>
        <v/>
      </c>
      <c r="DU410" s="188" t="str">
        <f t="shared" si="461"/>
        <v/>
      </c>
      <c r="DV410" s="188" t="str">
        <f t="shared" si="462"/>
        <v/>
      </c>
      <c r="DW410" s="188" t="str">
        <f t="shared" si="463"/>
        <v/>
      </c>
      <c r="DX410" s="188" t="str">
        <f t="shared" si="464"/>
        <v/>
      </c>
      <c r="DY410" s="188" t="str">
        <f t="shared" si="465"/>
        <v/>
      </c>
      <c r="DZ410" s="188" t="str">
        <f t="shared" si="466"/>
        <v/>
      </c>
      <c r="EA410" s="188" t="str">
        <f t="shared" si="467"/>
        <v/>
      </c>
      <c r="EB410" s="188" t="str">
        <f t="shared" si="468"/>
        <v/>
      </c>
      <c r="EC410" s="188" t="str">
        <f t="shared" si="469"/>
        <v/>
      </c>
      <c r="ED410" s="188" t="str">
        <f t="shared" si="470"/>
        <v/>
      </c>
      <c r="EE410" s="188" t="str">
        <f t="shared" si="471"/>
        <v/>
      </c>
      <c r="EF410" s="188" t="str">
        <f t="shared" si="472"/>
        <v/>
      </c>
      <c r="EG410" s="188" t="str">
        <f t="shared" si="473"/>
        <v/>
      </c>
      <c r="EH410" s="188" t="str">
        <f t="shared" si="474"/>
        <v/>
      </c>
      <c r="EI410" s="188" t="str">
        <f t="shared" si="475"/>
        <v/>
      </c>
      <c r="EJ410" s="188" t="str">
        <f t="shared" si="476"/>
        <v/>
      </c>
      <c r="EK410" s="188" t="str">
        <f t="shared" si="477"/>
        <v/>
      </c>
    </row>
    <row r="411" spans="1:141" x14ac:dyDescent="0.3">
      <c r="B411" s="1">
        <v>12</v>
      </c>
      <c r="C411" s="173"/>
      <c r="D411" s="173"/>
      <c r="E411" s="173"/>
      <c r="F411" s="173"/>
      <c r="G411" s="173"/>
      <c r="H411" s="173"/>
      <c r="I411" s="173"/>
      <c r="J411" s="173"/>
      <c r="K411" s="173"/>
      <c r="L411" s="173"/>
      <c r="M411" s="173"/>
      <c r="N411" s="173"/>
      <c r="O411" s="173">
        <f t="shared" ref="O411:AB411" si="487">VLOOKUP(N88,ColInc,$A$4,FALSE)*(1+((VLOOKUP(N88,Colrisk,$A$4,FALSE)-1)*MAX(0,AQ120-BaselineBMI)))</f>
        <v>3.0454802191990185E-4</v>
      </c>
      <c r="P411" s="173">
        <f t="shared" si="487"/>
        <v>3.0577979656477665E-4</v>
      </c>
      <c r="Q411" s="173">
        <f t="shared" si="487"/>
        <v>3.070115712096514E-4</v>
      </c>
      <c r="R411" s="173">
        <f t="shared" si="487"/>
        <v>3.0824334585452632E-4</v>
      </c>
      <c r="S411" s="173">
        <f t="shared" si="487"/>
        <v>6.2674241662898057E-4</v>
      </c>
      <c r="T411" s="173">
        <f t="shared" si="487"/>
        <v>6.2923698038074645E-4</v>
      </c>
      <c r="U411" s="173">
        <f t="shared" si="487"/>
        <v>6.3173154413251212E-4</v>
      </c>
      <c r="V411" s="173">
        <f t="shared" si="487"/>
        <v>6.34226107884278E-4</v>
      </c>
      <c r="W411" s="173">
        <f t="shared" si="487"/>
        <v>6.3672067163604367E-4</v>
      </c>
      <c r="X411" s="173">
        <f t="shared" si="487"/>
        <v>1.1565150851145327E-3</v>
      </c>
      <c r="Y411" s="173">
        <f t="shared" si="487"/>
        <v>1.1610284328102374E-3</v>
      </c>
      <c r="Z411" s="173">
        <f t="shared" si="487"/>
        <v>1.1655417805059422E-3</v>
      </c>
      <c r="AA411" s="173">
        <f t="shared" si="487"/>
        <v>1.1700551282016471E-3</v>
      </c>
      <c r="AB411" s="173">
        <f t="shared" si="487"/>
        <v>1.1745684758973519E-3</v>
      </c>
      <c r="AC411" s="155"/>
      <c r="AD411" s="155"/>
      <c r="AE411" s="155"/>
      <c r="AF411" s="155"/>
      <c r="AG411" s="174">
        <f>D411*D54*PRODUCT($CJ411:CJ411)</f>
        <v>0</v>
      </c>
      <c r="AH411" s="174">
        <f>E411*E54*PRODUCT($CJ411:CK411)</f>
        <v>0</v>
      </c>
      <c r="AI411" s="174">
        <f>F411*F54*PRODUCT($CJ411:CL411)</f>
        <v>0</v>
      </c>
      <c r="AJ411" s="174">
        <f>G411*G54*PRODUCT($CJ411:CM411)</f>
        <v>0</v>
      </c>
      <c r="AK411" s="174">
        <f>H411*H54*PRODUCT($CJ411:CN411)</f>
        <v>0</v>
      </c>
      <c r="AL411" s="174">
        <f>I411*I54*PRODUCT($CJ411:CO411)</f>
        <v>0</v>
      </c>
      <c r="AM411" s="174">
        <f>J411*J54*PRODUCT($CJ411:CP411)</f>
        <v>0</v>
      </c>
      <c r="AN411" s="174">
        <f>K411*K54*PRODUCT($CJ411:CQ411)</f>
        <v>0</v>
      </c>
      <c r="AO411" s="174">
        <f>L411*L54*PRODUCT($CJ411:CR411)</f>
        <v>0</v>
      </c>
      <c r="AP411" s="174">
        <f>M411*M54*PRODUCT($CJ411:CS411)</f>
        <v>0</v>
      </c>
      <c r="AQ411" s="174">
        <f>N411*N54*PRODUCT($CJ411:CT411)</f>
        <v>0</v>
      </c>
      <c r="AR411" s="174">
        <f>O411*O54*PRODUCT($CJ411:CU411)</f>
        <v>0</v>
      </c>
      <c r="AS411" s="174">
        <f>P411*P54*PRODUCT($CJ411:CV411)</f>
        <v>0</v>
      </c>
      <c r="AT411" s="174">
        <f>Q411*Q54*PRODUCT($CJ411:CW411)</f>
        <v>0</v>
      </c>
      <c r="AU411" s="174">
        <f>R411*R54*PRODUCT($CJ411:CX411)</f>
        <v>0</v>
      </c>
      <c r="AV411" s="174">
        <f>S411*S54*PRODUCT($CJ411:CY411)</f>
        <v>0</v>
      </c>
      <c r="AW411" s="174">
        <f>T411*T54*PRODUCT($CJ411:CZ411)</f>
        <v>0</v>
      </c>
      <c r="AX411" s="174">
        <f>U411*U54*PRODUCT($CJ411:DA411)</f>
        <v>0</v>
      </c>
      <c r="AY411" s="174">
        <f>V411*V54*PRODUCT($CJ411:DB411)</f>
        <v>0</v>
      </c>
      <c r="AZ411" s="174">
        <f>W411*W54*PRODUCT($CJ411:DC411)</f>
        <v>0</v>
      </c>
      <c r="BA411" s="174">
        <f>X411*X54*PRODUCT($CJ411:DD411)</f>
        <v>0</v>
      </c>
      <c r="BB411" s="174">
        <f>Y411*Y54*PRODUCT($CJ411:DE411)</f>
        <v>0</v>
      </c>
      <c r="BC411" s="174">
        <f>Z411*Z54*PRODUCT($CJ411:DF411)</f>
        <v>0</v>
      </c>
      <c r="BD411" s="174">
        <f>AA411*AA54*PRODUCT($CJ411:DG411)</f>
        <v>0</v>
      </c>
      <c r="BE411" s="174">
        <f>AB411*AB54*PRODUCT($CJ411:DH411)</f>
        <v>0</v>
      </c>
      <c r="BF411" s="176"/>
      <c r="BG411" s="176"/>
      <c r="BH411" s="176"/>
      <c r="BI411" s="169">
        <f>SUM($AF411:AG411)-SUM($AF443:AG443)-SUM($C443:D443)-SUM($BH443:BI443)</f>
        <v>0</v>
      </c>
      <c r="BJ411" s="169">
        <f>SUM($AF411:AH411)-SUM($AF443:AH443)-SUM($C443:E443)-SUM($BH443:BJ443)</f>
        <v>0</v>
      </c>
      <c r="BK411" s="169">
        <f>SUM($AF411:AI411)-SUM($AF443:AI443)-SUM($C443:F443)-SUM($BH443:BK443)</f>
        <v>0</v>
      </c>
      <c r="BL411" s="169">
        <f>SUM($AF411:AJ411)-SUM($AF443:AJ443)-SUM($C443:G443)-SUM($BH443:BL443)</f>
        <v>0</v>
      </c>
      <c r="BM411" s="169">
        <f>SUM($AF411:AK411)-SUM($AF443:AK443)-SUM($C443:H443)-SUM($BH443:BM443)</f>
        <v>0</v>
      </c>
      <c r="BN411" s="169">
        <f>SUM($AF411:AL411)-SUM($AF443:AL443)-SUM($C443:I443)-SUM($BH443:BN443)</f>
        <v>0</v>
      </c>
      <c r="BO411" s="169">
        <f>SUM($AF411:AM411)-SUM($AF443:AM443)-SUM($C443:J443)-SUM($BH443:BO443)</f>
        <v>0</v>
      </c>
      <c r="BP411" s="169">
        <f>SUM($AF411:AN411)-SUM($AF443:AN443)-SUM($C443:K443)-SUM($BH443:BP443)</f>
        <v>0</v>
      </c>
      <c r="BQ411" s="169">
        <f>SUM($AF411:AO411)-SUM($AF443:AO443)-SUM($C443:L443)-SUM($BH443:BQ443)</f>
        <v>0</v>
      </c>
      <c r="BR411" s="169">
        <f>SUM($AF411:AP411)-SUM($AF443:AP443)-SUM($C443:M443)-SUM($BH443:BR443)</f>
        <v>0</v>
      </c>
      <c r="BS411" s="169">
        <f>SUM($AF411:AQ411)-SUM($AF443:AQ443)-SUM($C443:N443)-SUM($BH443:BS443)</f>
        <v>0</v>
      </c>
      <c r="BT411" s="169">
        <f>SUM($AF411:AR411)-SUM($AF443:AR443)-SUM($C443:O443)-SUM($BH443:BT443)</f>
        <v>0</v>
      </c>
      <c r="BU411" s="169">
        <f>SUM($AF411:AS411)-SUM($AF443:AS443)-SUM($C443:P443)-SUM($BH443:BU443)</f>
        <v>0</v>
      </c>
      <c r="BV411" s="169">
        <f>SUM($AF411:AT411)-SUM($AF443:AT443)-SUM($C443:Q443)-SUM($BH443:BV443)</f>
        <v>0</v>
      </c>
      <c r="BW411" s="169">
        <f>SUM($AF411:AU411)-SUM($AF443:AU443)-SUM($C443:R443)-SUM($BH443:BW443)</f>
        <v>0</v>
      </c>
      <c r="BX411" s="169">
        <f>SUM($AF411:AV411)-SUM($AF443:AV443)-SUM($C443:S443)-SUM($BH443:BX443)</f>
        <v>0</v>
      </c>
      <c r="BY411" s="169">
        <f>SUM($AF411:AW411)-SUM($AF443:AW443)-SUM($C443:T443)-SUM($BH443:BY443)</f>
        <v>0</v>
      </c>
      <c r="BZ411" s="169">
        <f>SUM($AF411:AX411)-SUM($AF443:AX443)-SUM($C443:U443)-SUM($BH443:BZ443)</f>
        <v>0</v>
      </c>
      <c r="CA411" s="169">
        <f>SUM($AF411:AY411)-SUM($AF443:AY443)-SUM($C443:V443)-SUM($BH443:CA443)</f>
        <v>0</v>
      </c>
      <c r="CB411" s="169">
        <f>SUM($AF411:AZ411)-SUM($AF443:AZ443)-SUM($C443:W443)-SUM($BH443:CB443)</f>
        <v>0</v>
      </c>
      <c r="CC411" s="169">
        <f>SUM($AF411:BA411)-SUM($AF443:BA443)-SUM($C443:X443)-SUM($BH443:CC443)</f>
        <v>0</v>
      </c>
      <c r="CD411" s="169">
        <f>SUM($AF411:BB411)-SUM($AF443:BB443)-SUM($C443:Y443)-SUM($BH443:CD443)</f>
        <v>0</v>
      </c>
      <c r="CE411" s="169">
        <f>SUM($AF411:BC411)-SUM($AF443:BC443)-SUM($C443:Z443)-SUM($BH443:CE443)</f>
        <v>0</v>
      </c>
      <c r="CF411" s="169">
        <f>SUM($AF411:BD411)-SUM($AF443:BD443)-SUM($C443:AA443)-SUM($BH443:CF443)</f>
        <v>0</v>
      </c>
      <c r="CG411" s="169">
        <f>SUM($AF411:BE411)-SUM($AF443:BE443)-SUM($C443:AB443)-SUM($BH443:CG443)</f>
        <v>0</v>
      </c>
      <c r="CH411" s="52"/>
      <c r="CI411" s="52"/>
      <c r="CJ411" s="67"/>
      <c r="CK411" s="67"/>
      <c r="CL411" s="67"/>
      <c r="CM411" s="67"/>
      <c r="CN411" s="67"/>
      <c r="CO411" s="67"/>
      <c r="CP411" s="67"/>
      <c r="CQ411" s="67"/>
      <c r="CR411" s="67"/>
      <c r="CS411" s="67"/>
      <c r="CT411" s="67"/>
      <c r="CU411" s="67">
        <f>1-N411</f>
        <v>1</v>
      </c>
      <c r="CV411" s="67">
        <f t="shared" si="437"/>
        <v>0.99969545197808007</v>
      </c>
      <c r="CW411" s="67">
        <f t="shared" si="438"/>
        <v>0.99969422020343524</v>
      </c>
      <c r="CX411" s="67">
        <f t="shared" si="439"/>
        <v>0.9996929884287904</v>
      </c>
      <c r="CY411" s="67">
        <f t="shared" si="440"/>
        <v>0.99969175665414545</v>
      </c>
      <c r="CZ411" s="67">
        <f t="shared" si="441"/>
        <v>0.99937325758337103</v>
      </c>
      <c r="DA411" s="67">
        <f t="shared" si="442"/>
        <v>0.99937076301961925</v>
      </c>
      <c r="DB411" s="67">
        <f t="shared" si="443"/>
        <v>0.99936826845586746</v>
      </c>
      <c r="DC411" s="67">
        <f t="shared" si="444"/>
        <v>0.99936577389211567</v>
      </c>
      <c r="DD411" s="67">
        <f t="shared" si="445"/>
        <v>0.999363279328364</v>
      </c>
      <c r="DE411" s="67">
        <f t="shared" si="446"/>
        <v>0.9988434849148855</v>
      </c>
      <c r="DF411" s="67">
        <f t="shared" si="447"/>
        <v>0.99883897156718982</v>
      </c>
      <c r="DG411" s="67">
        <f t="shared" si="448"/>
        <v>0.99883445821949401</v>
      </c>
      <c r="DH411" s="67">
        <f t="shared" si="449"/>
        <v>0.99882994487179833</v>
      </c>
      <c r="DI411" s="67">
        <f t="shared" si="450"/>
        <v>0.99882543152410264</v>
      </c>
      <c r="DL411" s="53"/>
      <c r="DM411" s="188" t="str">
        <f t="shared" si="453"/>
        <v/>
      </c>
      <c r="DN411" s="188" t="str">
        <f t="shared" si="454"/>
        <v/>
      </c>
      <c r="DO411" s="188" t="str">
        <f t="shared" si="455"/>
        <v/>
      </c>
      <c r="DP411" s="188" t="str">
        <f t="shared" si="456"/>
        <v/>
      </c>
      <c r="DQ411" s="188" t="str">
        <f t="shared" si="457"/>
        <v/>
      </c>
      <c r="DR411" s="188" t="str">
        <f t="shared" si="458"/>
        <v/>
      </c>
      <c r="DS411" s="188" t="str">
        <f t="shared" si="459"/>
        <v/>
      </c>
      <c r="DT411" s="188" t="str">
        <f t="shared" si="460"/>
        <v/>
      </c>
      <c r="DU411" s="188" t="str">
        <f t="shared" si="461"/>
        <v/>
      </c>
      <c r="DV411" s="188" t="str">
        <f t="shared" si="462"/>
        <v/>
      </c>
      <c r="DW411" s="188" t="str">
        <f t="shared" si="463"/>
        <v/>
      </c>
      <c r="DX411" s="188" t="str">
        <f t="shared" si="464"/>
        <v/>
      </c>
      <c r="DY411" s="188" t="str">
        <f t="shared" si="465"/>
        <v/>
      </c>
      <c r="DZ411" s="188" t="str">
        <f t="shared" si="466"/>
        <v/>
      </c>
      <c r="EA411" s="188" t="str">
        <f t="shared" si="467"/>
        <v/>
      </c>
      <c r="EB411" s="188" t="str">
        <f t="shared" si="468"/>
        <v/>
      </c>
      <c r="EC411" s="188" t="str">
        <f t="shared" si="469"/>
        <v/>
      </c>
      <c r="ED411" s="188" t="str">
        <f t="shared" si="470"/>
        <v/>
      </c>
      <c r="EE411" s="188" t="str">
        <f t="shared" si="471"/>
        <v/>
      </c>
      <c r="EF411" s="188" t="str">
        <f t="shared" si="472"/>
        <v/>
      </c>
      <c r="EG411" s="188" t="str">
        <f t="shared" si="473"/>
        <v/>
      </c>
      <c r="EH411" s="188" t="str">
        <f t="shared" si="474"/>
        <v/>
      </c>
      <c r="EI411" s="188" t="str">
        <f t="shared" si="475"/>
        <v/>
      </c>
      <c r="EJ411" s="188" t="str">
        <f t="shared" si="476"/>
        <v/>
      </c>
      <c r="EK411" s="188" t="str">
        <f t="shared" si="477"/>
        <v/>
      </c>
    </row>
    <row r="412" spans="1:141" x14ac:dyDescent="0.3">
      <c r="B412" s="1">
        <v>13</v>
      </c>
      <c r="C412" s="173"/>
      <c r="D412" s="173"/>
      <c r="E412" s="173"/>
      <c r="F412" s="173"/>
      <c r="G412" s="173"/>
      <c r="H412" s="173"/>
      <c r="I412" s="173"/>
      <c r="J412" s="173"/>
      <c r="K412" s="173"/>
      <c r="L412" s="173"/>
      <c r="M412" s="173"/>
      <c r="N412" s="173"/>
      <c r="O412" s="173"/>
      <c r="P412" s="173">
        <f t="shared" ref="P412:AB412" si="488">VLOOKUP(O89,ColInc,$A$4,FALSE)*(1+((VLOOKUP(O89,Colrisk,$A$4,FALSE)-1)*MAX(0,AR121-BaselineBMI)))</f>
        <v>3.0454802191990185E-4</v>
      </c>
      <c r="Q412" s="173">
        <f t="shared" si="488"/>
        <v>3.0577979656477665E-4</v>
      </c>
      <c r="R412" s="173">
        <f t="shared" si="488"/>
        <v>3.070115712096514E-4</v>
      </c>
      <c r="S412" s="173">
        <f t="shared" si="488"/>
        <v>3.0824334585452632E-4</v>
      </c>
      <c r="T412" s="173">
        <f t="shared" si="488"/>
        <v>6.2674241662898057E-4</v>
      </c>
      <c r="U412" s="173">
        <f t="shared" si="488"/>
        <v>6.2923698038074645E-4</v>
      </c>
      <c r="V412" s="173">
        <f t="shared" si="488"/>
        <v>6.3173154413251212E-4</v>
      </c>
      <c r="W412" s="173">
        <f t="shared" si="488"/>
        <v>6.34226107884278E-4</v>
      </c>
      <c r="X412" s="173">
        <f t="shared" si="488"/>
        <v>6.3672067163604367E-4</v>
      </c>
      <c r="Y412" s="173">
        <f t="shared" si="488"/>
        <v>1.1565150851145327E-3</v>
      </c>
      <c r="Z412" s="173">
        <f t="shared" si="488"/>
        <v>1.1610284328102374E-3</v>
      </c>
      <c r="AA412" s="173">
        <f t="shared" si="488"/>
        <v>1.1655417805059422E-3</v>
      </c>
      <c r="AB412" s="173">
        <f t="shared" si="488"/>
        <v>1.1700551282016471E-3</v>
      </c>
      <c r="AC412" s="155"/>
      <c r="AD412" s="155"/>
      <c r="AE412" s="155"/>
      <c r="AF412" s="155"/>
      <c r="AG412" s="174">
        <f>D412*D55*PRODUCT($CJ412:CJ412)</f>
        <v>0</v>
      </c>
      <c r="AH412" s="174">
        <f>E412*E55*PRODUCT($CJ412:CK412)</f>
        <v>0</v>
      </c>
      <c r="AI412" s="174">
        <f>F412*F55*PRODUCT($CJ412:CL412)</f>
        <v>0</v>
      </c>
      <c r="AJ412" s="174">
        <f>G412*G55*PRODUCT($CJ412:CM412)</f>
        <v>0</v>
      </c>
      <c r="AK412" s="174">
        <f>H412*H55*PRODUCT($CJ412:CN412)</f>
        <v>0</v>
      </c>
      <c r="AL412" s="174">
        <f>I412*I55*PRODUCT($CJ412:CO412)</f>
        <v>0</v>
      </c>
      <c r="AM412" s="174">
        <f>J412*J55*PRODUCT($CJ412:CP412)</f>
        <v>0</v>
      </c>
      <c r="AN412" s="174">
        <f>K412*K55*PRODUCT($CJ412:CQ412)</f>
        <v>0</v>
      </c>
      <c r="AO412" s="174">
        <f>L412*L55*PRODUCT($CJ412:CR412)</f>
        <v>0</v>
      </c>
      <c r="AP412" s="174">
        <f>M412*M55*PRODUCT($CJ412:CS412)</f>
        <v>0</v>
      </c>
      <c r="AQ412" s="174">
        <f>N412*N55*PRODUCT($CJ412:CT412)</f>
        <v>0</v>
      </c>
      <c r="AR412" s="174">
        <f>O412*O55*PRODUCT($CJ412:CU412)</f>
        <v>0</v>
      </c>
      <c r="AS412" s="174">
        <f>P412*P55*PRODUCT($CJ412:CV412)</f>
        <v>0</v>
      </c>
      <c r="AT412" s="174">
        <f>Q412*Q55*PRODUCT($CJ412:CW412)</f>
        <v>0</v>
      </c>
      <c r="AU412" s="174">
        <f>R412*R55*PRODUCT($CJ412:CX412)</f>
        <v>0</v>
      </c>
      <c r="AV412" s="174">
        <f>S412*S55*PRODUCT($CJ412:CY412)</f>
        <v>0</v>
      </c>
      <c r="AW412" s="174">
        <f>T412*T55*PRODUCT($CJ412:CZ412)</f>
        <v>0</v>
      </c>
      <c r="AX412" s="174">
        <f>U412*U55*PRODUCT($CJ412:DA412)</f>
        <v>0</v>
      </c>
      <c r="AY412" s="174">
        <f>V412*V55*PRODUCT($CJ412:DB412)</f>
        <v>0</v>
      </c>
      <c r="AZ412" s="174">
        <f>W412*W55*PRODUCT($CJ412:DC412)</f>
        <v>0</v>
      </c>
      <c r="BA412" s="174">
        <f>X412*X55*PRODUCT($CJ412:DD412)</f>
        <v>0</v>
      </c>
      <c r="BB412" s="174">
        <f>Y412*Y55*PRODUCT($CJ412:DE412)</f>
        <v>0</v>
      </c>
      <c r="BC412" s="174">
        <f>Z412*Z55*PRODUCT($CJ412:DF412)</f>
        <v>0</v>
      </c>
      <c r="BD412" s="174">
        <f>AA412*AA55*PRODUCT($CJ412:DG412)</f>
        <v>0</v>
      </c>
      <c r="BE412" s="174">
        <f>AB412*AB55*PRODUCT($CJ412:DH412)</f>
        <v>0</v>
      </c>
      <c r="BF412" s="176"/>
      <c r="BG412" s="93"/>
      <c r="BH412" s="93"/>
      <c r="BI412" s="169">
        <f>SUM($AF412:AG412)-SUM($AF444:AG444)-SUM($C444:D444)-SUM($BH444:BI444)</f>
        <v>0</v>
      </c>
      <c r="BJ412" s="169">
        <f>SUM($AF412:AH412)-SUM($AF444:AH444)-SUM($C444:E444)-SUM($BH444:BJ444)</f>
        <v>0</v>
      </c>
      <c r="BK412" s="169">
        <f>SUM($AF412:AI412)-SUM($AF444:AI444)-SUM($C444:F444)-SUM($BH444:BK444)</f>
        <v>0</v>
      </c>
      <c r="BL412" s="169">
        <f>SUM($AF412:AJ412)-SUM($AF444:AJ444)-SUM($C444:G444)-SUM($BH444:BL444)</f>
        <v>0</v>
      </c>
      <c r="BM412" s="169">
        <f>SUM($AF412:AK412)-SUM($AF444:AK444)-SUM($C444:H444)-SUM($BH444:BM444)</f>
        <v>0</v>
      </c>
      <c r="BN412" s="169">
        <f>SUM($AF412:AL412)-SUM($AF444:AL444)-SUM($C444:I444)-SUM($BH444:BN444)</f>
        <v>0</v>
      </c>
      <c r="BO412" s="169">
        <f>SUM($AF412:AM412)-SUM($AF444:AM444)-SUM($C444:J444)-SUM($BH444:BO444)</f>
        <v>0</v>
      </c>
      <c r="BP412" s="169">
        <f>SUM($AF412:AN412)-SUM($AF444:AN444)-SUM($C444:K444)-SUM($BH444:BP444)</f>
        <v>0</v>
      </c>
      <c r="BQ412" s="169">
        <f>SUM($AF412:AO412)-SUM($AF444:AO444)-SUM($C444:L444)-SUM($BH444:BQ444)</f>
        <v>0</v>
      </c>
      <c r="BR412" s="169">
        <f>SUM($AF412:AP412)-SUM($AF444:AP444)-SUM($C444:M444)-SUM($BH444:BR444)</f>
        <v>0</v>
      </c>
      <c r="BS412" s="169">
        <f>SUM($AF412:AQ412)-SUM($AF444:AQ444)-SUM($C444:N444)-SUM($BH444:BS444)</f>
        <v>0</v>
      </c>
      <c r="BT412" s="169">
        <f>SUM($AF412:AR412)-SUM($AF444:AR444)-SUM($C444:O444)-SUM($BH444:BT444)</f>
        <v>0</v>
      </c>
      <c r="BU412" s="169">
        <f>SUM($AF412:AS412)-SUM($AF444:AS444)-SUM($C444:P444)-SUM($BH444:BU444)</f>
        <v>0</v>
      </c>
      <c r="BV412" s="169">
        <f>SUM($AF412:AT412)-SUM($AF444:AT444)-SUM($C444:Q444)-SUM($BH444:BV444)</f>
        <v>0</v>
      </c>
      <c r="BW412" s="169">
        <f>SUM($AF412:AU412)-SUM($AF444:AU444)-SUM($C444:R444)-SUM($BH444:BW444)</f>
        <v>0</v>
      </c>
      <c r="BX412" s="169">
        <f>SUM($AF412:AV412)-SUM($AF444:AV444)-SUM($C444:S444)-SUM($BH444:BX444)</f>
        <v>0</v>
      </c>
      <c r="BY412" s="169">
        <f>SUM($AF412:AW412)-SUM($AF444:AW444)-SUM($C444:T444)-SUM($BH444:BY444)</f>
        <v>0</v>
      </c>
      <c r="BZ412" s="169">
        <f>SUM($AF412:AX412)-SUM($AF444:AX444)-SUM($C444:U444)-SUM($BH444:BZ444)</f>
        <v>0</v>
      </c>
      <c r="CA412" s="169">
        <f>SUM($AF412:AY412)-SUM($AF444:AY444)-SUM($C444:V444)-SUM($BH444:CA444)</f>
        <v>0</v>
      </c>
      <c r="CB412" s="169">
        <f>SUM($AF412:AZ412)-SUM($AF444:AZ444)-SUM($C444:W444)-SUM($BH444:CB444)</f>
        <v>0</v>
      </c>
      <c r="CC412" s="169">
        <f>SUM($AF412:BA412)-SUM($AF444:BA444)-SUM($C444:X444)-SUM($BH444:CC444)</f>
        <v>0</v>
      </c>
      <c r="CD412" s="169">
        <f>SUM($AF412:BB412)-SUM($AF444:BB444)-SUM($C444:Y444)-SUM($BH444:CD444)</f>
        <v>0</v>
      </c>
      <c r="CE412" s="169">
        <f>SUM($AF412:BC412)-SUM($AF444:BC444)-SUM($C444:Z444)-SUM($BH444:CE444)</f>
        <v>0</v>
      </c>
      <c r="CF412" s="169">
        <f>SUM($AF412:BD412)-SUM($AF444:BD444)-SUM($C444:AA444)-SUM($BH444:CF444)</f>
        <v>0</v>
      </c>
      <c r="CG412" s="169">
        <f>SUM($AF412:BE412)-SUM($AF444:BE444)-SUM($C444:AB444)-SUM($BH444:CG444)</f>
        <v>0</v>
      </c>
      <c r="CH412" s="52"/>
      <c r="CI412" s="52"/>
      <c r="CJ412" s="67"/>
      <c r="CK412" s="67"/>
      <c r="CL412" s="67"/>
      <c r="CM412" s="67"/>
      <c r="CN412" s="67"/>
      <c r="CO412" s="67"/>
      <c r="CP412" s="67"/>
      <c r="CQ412" s="67"/>
      <c r="CR412" s="67"/>
      <c r="CS412" s="67"/>
      <c r="CT412" s="67"/>
      <c r="CU412" s="67"/>
      <c r="CV412" s="67">
        <f>1-O412</f>
        <v>1</v>
      </c>
      <c r="CW412" s="67">
        <f t="shared" si="438"/>
        <v>0.99969545197808007</v>
      </c>
      <c r="CX412" s="67">
        <f t="shared" si="439"/>
        <v>0.99969422020343524</v>
      </c>
      <c r="CY412" s="67">
        <f t="shared" si="440"/>
        <v>0.9996929884287904</v>
      </c>
      <c r="CZ412" s="67">
        <f t="shared" si="441"/>
        <v>0.99969175665414545</v>
      </c>
      <c r="DA412" s="67">
        <f t="shared" si="442"/>
        <v>0.99937325758337103</v>
      </c>
      <c r="DB412" s="67">
        <f t="shared" si="443"/>
        <v>0.99937076301961925</v>
      </c>
      <c r="DC412" s="67">
        <f t="shared" si="444"/>
        <v>0.99936826845586746</v>
      </c>
      <c r="DD412" s="67">
        <f t="shared" si="445"/>
        <v>0.99936577389211567</v>
      </c>
      <c r="DE412" s="67">
        <f t="shared" si="446"/>
        <v>0.999363279328364</v>
      </c>
      <c r="DF412" s="67">
        <f t="shared" si="447"/>
        <v>0.9988434849148855</v>
      </c>
      <c r="DG412" s="67">
        <f t="shared" si="448"/>
        <v>0.99883897156718982</v>
      </c>
      <c r="DH412" s="67">
        <f t="shared" si="449"/>
        <v>0.99883445821949401</v>
      </c>
      <c r="DI412" s="67">
        <f t="shared" si="450"/>
        <v>0.99882994487179833</v>
      </c>
      <c r="DL412" s="53"/>
      <c r="DM412" s="188" t="str">
        <f t="shared" si="453"/>
        <v/>
      </c>
      <c r="DN412" s="188" t="str">
        <f t="shared" si="454"/>
        <v/>
      </c>
      <c r="DO412" s="188" t="str">
        <f t="shared" si="455"/>
        <v/>
      </c>
      <c r="DP412" s="188" t="str">
        <f t="shared" si="456"/>
        <v/>
      </c>
      <c r="DQ412" s="188" t="str">
        <f t="shared" si="457"/>
        <v/>
      </c>
      <c r="DR412" s="188" t="str">
        <f t="shared" si="458"/>
        <v/>
      </c>
      <c r="DS412" s="188" t="str">
        <f t="shared" si="459"/>
        <v/>
      </c>
      <c r="DT412" s="188" t="str">
        <f t="shared" si="460"/>
        <v/>
      </c>
      <c r="DU412" s="188" t="str">
        <f t="shared" si="461"/>
        <v/>
      </c>
      <c r="DV412" s="188" t="str">
        <f t="shared" si="462"/>
        <v/>
      </c>
      <c r="DW412" s="188" t="str">
        <f t="shared" si="463"/>
        <v/>
      </c>
      <c r="DX412" s="188" t="str">
        <f t="shared" si="464"/>
        <v/>
      </c>
      <c r="DY412" s="188" t="str">
        <f t="shared" si="465"/>
        <v/>
      </c>
      <c r="DZ412" s="188" t="str">
        <f t="shared" si="466"/>
        <v/>
      </c>
      <c r="EA412" s="188" t="str">
        <f t="shared" si="467"/>
        <v/>
      </c>
      <c r="EB412" s="188" t="str">
        <f t="shared" si="468"/>
        <v/>
      </c>
      <c r="EC412" s="188" t="str">
        <f t="shared" si="469"/>
        <v/>
      </c>
      <c r="ED412" s="188" t="str">
        <f t="shared" si="470"/>
        <v/>
      </c>
      <c r="EE412" s="188" t="str">
        <f t="shared" si="471"/>
        <v/>
      </c>
      <c r="EF412" s="188" t="str">
        <f t="shared" si="472"/>
        <v/>
      </c>
      <c r="EG412" s="188" t="str">
        <f t="shared" si="473"/>
        <v/>
      </c>
      <c r="EH412" s="188" t="str">
        <f t="shared" si="474"/>
        <v/>
      </c>
      <c r="EI412" s="188" t="str">
        <f t="shared" si="475"/>
        <v/>
      </c>
      <c r="EJ412" s="188" t="str">
        <f t="shared" si="476"/>
        <v/>
      </c>
      <c r="EK412" s="188" t="str">
        <f t="shared" si="477"/>
        <v/>
      </c>
    </row>
    <row r="413" spans="1:141" x14ac:dyDescent="0.3">
      <c r="B413" s="1">
        <v>14</v>
      </c>
      <c r="C413" s="173"/>
      <c r="D413" s="173"/>
      <c r="E413" s="173"/>
      <c r="F413" s="173"/>
      <c r="G413" s="173"/>
      <c r="H413" s="173"/>
      <c r="I413" s="173"/>
      <c r="J413" s="173"/>
      <c r="K413" s="173"/>
      <c r="L413" s="173"/>
      <c r="M413" s="173"/>
      <c r="N413" s="173"/>
      <c r="O413" s="173"/>
      <c r="P413" s="173"/>
      <c r="Q413" s="173">
        <f t="shared" ref="Q413:AB413" si="489">VLOOKUP(P90,ColInc,$A$4,FALSE)*(1+((VLOOKUP(P90,Colrisk,$A$4,FALSE)-1)*MAX(0,AS122-BaselineBMI)))</f>
        <v>3.0454802191990185E-4</v>
      </c>
      <c r="R413" s="173">
        <f t="shared" si="489"/>
        <v>3.0577979656477665E-4</v>
      </c>
      <c r="S413" s="173">
        <f t="shared" si="489"/>
        <v>3.070115712096514E-4</v>
      </c>
      <c r="T413" s="173">
        <f t="shared" si="489"/>
        <v>3.0824334585452632E-4</v>
      </c>
      <c r="U413" s="173">
        <f t="shared" si="489"/>
        <v>6.2674241662898057E-4</v>
      </c>
      <c r="V413" s="173">
        <f t="shared" si="489"/>
        <v>6.2923698038074645E-4</v>
      </c>
      <c r="W413" s="173">
        <f t="shared" si="489"/>
        <v>6.3173154413251212E-4</v>
      </c>
      <c r="X413" s="173">
        <f t="shared" si="489"/>
        <v>6.34226107884278E-4</v>
      </c>
      <c r="Y413" s="173">
        <f t="shared" si="489"/>
        <v>6.3672067163604367E-4</v>
      </c>
      <c r="Z413" s="173">
        <f t="shared" si="489"/>
        <v>1.1565150851145327E-3</v>
      </c>
      <c r="AA413" s="173">
        <f t="shared" si="489"/>
        <v>1.1610284328102374E-3</v>
      </c>
      <c r="AB413" s="173">
        <f t="shared" si="489"/>
        <v>1.1655417805059422E-3</v>
      </c>
      <c r="AC413" s="155"/>
      <c r="AD413" s="155"/>
      <c r="AE413" s="155"/>
      <c r="AF413" s="155"/>
      <c r="AG413" s="174">
        <f>D413*D56*PRODUCT($CJ413:CJ413)</f>
        <v>0</v>
      </c>
      <c r="AH413" s="174">
        <f>E413*E56*PRODUCT($CJ413:CK413)</f>
        <v>0</v>
      </c>
      <c r="AI413" s="174">
        <f>F413*F56*PRODUCT($CJ413:CL413)</f>
        <v>0</v>
      </c>
      <c r="AJ413" s="174">
        <f>G413*G56*PRODUCT($CJ413:CM413)</f>
        <v>0</v>
      </c>
      <c r="AK413" s="174">
        <f>H413*H56*PRODUCT($CJ413:CN413)</f>
        <v>0</v>
      </c>
      <c r="AL413" s="174">
        <f>I413*I56*PRODUCT($CJ413:CO413)</f>
        <v>0</v>
      </c>
      <c r="AM413" s="174">
        <f>J413*J56*PRODUCT($CJ413:CP413)</f>
        <v>0</v>
      </c>
      <c r="AN413" s="174">
        <f>K413*K56*PRODUCT($CJ413:CQ413)</f>
        <v>0</v>
      </c>
      <c r="AO413" s="174">
        <f>L413*L56*PRODUCT($CJ413:CR413)</f>
        <v>0</v>
      </c>
      <c r="AP413" s="174">
        <f>M413*M56*PRODUCT($CJ413:CS413)</f>
        <v>0</v>
      </c>
      <c r="AQ413" s="174">
        <f>N413*N56*PRODUCT($CJ413:CT413)</f>
        <v>0</v>
      </c>
      <c r="AR413" s="174">
        <f>O413*O56*PRODUCT($CJ413:CU413)</f>
        <v>0</v>
      </c>
      <c r="AS413" s="174">
        <f>P413*P56*PRODUCT($CJ413:CV413)</f>
        <v>0</v>
      </c>
      <c r="AT413" s="174">
        <f>Q413*Q56*PRODUCT($CJ413:CW413)</f>
        <v>0</v>
      </c>
      <c r="AU413" s="174">
        <f>R413*R56*PRODUCT($CJ413:CX413)</f>
        <v>0</v>
      </c>
      <c r="AV413" s="174">
        <f>S413*S56*PRODUCT($CJ413:CY413)</f>
        <v>0</v>
      </c>
      <c r="AW413" s="174">
        <f>T413*T56*PRODUCT($CJ413:CZ413)</f>
        <v>0</v>
      </c>
      <c r="AX413" s="174">
        <f>U413*U56*PRODUCT($CJ413:DA413)</f>
        <v>0</v>
      </c>
      <c r="AY413" s="174">
        <f>V413*V56*PRODUCT($CJ413:DB413)</f>
        <v>0</v>
      </c>
      <c r="AZ413" s="174">
        <f>W413*W56*PRODUCT($CJ413:DC413)</f>
        <v>0</v>
      </c>
      <c r="BA413" s="174">
        <f>X413*X56*PRODUCT($CJ413:DD413)</f>
        <v>0</v>
      </c>
      <c r="BB413" s="174">
        <f>Y413*Y56*PRODUCT($CJ413:DE413)</f>
        <v>0</v>
      </c>
      <c r="BC413" s="174">
        <f>Z413*Z56*PRODUCT($CJ413:DF413)</f>
        <v>0</v>
      </c>
      <c r="BD413" s="174">
        <f>AA413*AA56*PRODUCT($CJ413:DG413)</f>
        <v>0</v>
      </c>
      <c r="BE413" s="174">
        <f>AB413*AB56*PRODUCT($CJ413:DH413)</f>
        <v>0</v>
      </c>
      <c r="BF413" s="176"/>
      <c r="BG413" s="176"/>
      <c r="BH413" s="93"/>
      <c r="BI413" s="169">
        <f>SUM($AF413:AG413)-SUM($AF445:AG445)-SUM($C445:D445)-SUM($BH445:BI445)</f>
        <v>0</v>
      </c>
      <c r="BJ413" s="169">
        <f>SUM($AF413:AH413)-SUM($AF445:AH445)-SUM($C445:E445)-SUM($BH445:BJ445)</f>
        <v>0</v>
      </c>
      <c r="BK413" s="169">
        <f>SUM($AF413:AI413)-SUM($AF445:AI445)-SUM($C445:F445)-SUM($BH445:BK445)</f>
        <v>0</v>
      </c>
      <c r="BL413" s="169">
        <f>SUM($AF413:AJ413)-SUM($AF445:AJ445)-SUM($C445:G445)-SUM($BH445:BL445)</f>
        <v>0</v>
      </c>
      <c r="BM413" s="169">
        <f>SUM($AF413:AK413)-SUM($AF445:AK445)-SUM($C445:H445)-SUM($BH445:BM445)</f>
        <v>0</v>
      </c>
      <c r="BN413" s="169">
        <f>SUM($AF413:AL413)-SUM($AF445:AL445)-SUM($C445:I445)-SUM($BH445:BN445)</f>
        <v>0</v>
      </c>
      <c r="BO413" s="169">
        <f>SUM($AF413:AM413)-SUM($AF445:AM445)-SUM($C445:J445)-SUM($BH445:BO445)</f>
        <v>0</v>
      </c>
      <c r="BP413" s="169">
        <f>SUM($AF413:AN413)-SUM($AF445:AN445)-SUM($C445:K445)-SUM($BH445:BP445)</f>
        <v>0</v>
      </c>
      <c r="BQ413" s="169">
        <f>SUM($AF413:AO413)-SUM($AF445:AO445)-SUM($C445:L445)-SUM($BH445:BQ445)</f>
        <v>0</v>
      </c>
      <c r="BR413" s="169">
        <f>SUM($AF413:AP413)-SUM($AF445:AP445)-SUM($C445:M445)-SUM($BH445:BR445)</f>
        <v>0</v>
      </c>
      <c r="BS413" s="169">
        <f>SUM($AF413:AQ413)-SUM($AF445:AQ445)-SUM($C445:N445)-SUM($BH445:BS445)</f>
        <v>0</v>
      </c>
      <c r="BT413" s="169">
        <f>SUM($AF413:AR413)-SUM($AF445:AR445)-SUM($C445:O445)-SUM($BH445:BT445)</f>
        <v>0</v>
      </c>
      <c r="BU413" s="169">
        <f>SUM($AF413:AS413)-SUM($AF445:AS445)-SUM($C445:P445)-SUM($BH445:BU445)</f>
        <v>0</v>
      </c>
      <c r="BV413" s="169">
        <f>SUM($AF413:AT413)-SUM($AF445:AT445)-SUM($C445:Q445)-SUM($BH445:BV445)</f>
        <v>0</v>
      </c>
      <c r="BW413" s="169">
        <f>SUM($AF413:AU413)-SUM($AF445:AU445)-SUM($C445:R445)-SUM($BH445:BW445)</f>
        <v>0</v>
      </c>
      <c r="BX413" s="169">
        <f>SUM($AF413:AV413)-SUM($AF445:AV445)-SUM($C445:S445)-SUM($BH445:BX445)</f>
        <v>0</v>
      </c>
      <c r="BY413" s="169">
        <f>SUM($AF413:AW413)-SUM($AF445:AW445)-SUM($C445:T445)-SUM($BH445:BY445)</f>
        <v>0</v>
      </c>
      <c r="BZ413" s="169">
        <f>SUM($AF413:AX413)-SUM($AF445:AX445)-SUM($C445:U445)-SUM($BH445:BZ445)</f>
        <v>0</v>
      </c>
      <c r="CA413" s="169">
        <f>SUM($AF413:AY413)-SUM($AF445:AY445)-SUM($C445:V445)-SUM($BH445:CA445)</f>
        <v>0</v>
      </c>
      <c r="CB413" s="169">
        <f>SUM($AF413:AZ413)-SUM($AF445:AZ445)-SUM($C445:W445)-SUM($BH445:CB445)</f>
        <v>0</v>
      </c>
      <c r="CC413" s="169">
        <f>SUM($AF413:BA413)-SUM($AF445:BA445)-SUM($C445:X445)-SUM($BH445:CC445)</f>
        <v>0</v>
      </c>
      <c r="CD413" s="169">
        <f>SUM($AF413:BB413)-SUM($AF445:BB445)-SUM($C445:Y445)-SUM($BH445:CD445)</f>
        <v>0</v>
      </c>
      <c r="CE413" s="169">
        <f>SUM($AF413:BC413)-SUM($AF445:BC445)-SUM($C445:Z445)-SUM($BH445:CE445)</f>
        <v>0</v>
      </c>
      <c r="CF413" s="169">
        <f>SUM($AF413:BD413)-SUM($AF445:BD445)-SUM($C445:AA445)-SUM($BH445:CF445)</f>
        <v>0</v>
      </c>
      <c r="CG413" s="169">
        <f>SUM($AF413:BE413)-SUM($AF445:BE445)-SUM($C445:AB445)-SUM($BH445:CG445)</f>
        <v>0</v>
      </c>
      <c r="CH413" s="52"/>
      <c r="CI413" s="52"/>
      <c r="CJ413" s="67"/>
      <c r="CK413" s="67"/>
      <c r="CL413" s="67"/>
      <c r="CM413" s="67"/>
      <c r="CN413" s="67"/>
      <c r="CO413" s="67"/>
      <c r="CP413" s="67"/>
      <c r="CQ413" s="67"/>
      <c r="CR413" s="67"/>
      <c r="CS413" s="67"/>
      <c r="CT413" s="67"/>
      <c r="CU413" s="67"/>
      <c r="CV413" s="67"/>
      <c r="CW413" s="67">
        <f>1-P413</f>
        <v>1</v>
      </c>
      <c r="CX413" s="67">
        <f t="shared" si="439"/>
        <v>0.99969545197808007</v>
      </c>
      <c r="CY413" s="67">
        <f t="shared" si="440"/>
        <v>0.99969422020343524</v>
      </c>
      <c r="CZ413" s="67">
        <f t="shared" si="441"/>
        <v>0.9996929884287904</v>
      </c>
      <c r="DA413" s="67">
        <f t="shared" si="442"/>
        <v>0.99969175665414545</v>
      </c>
      <c r="DB413" s="67">
        <f t="shared" si="443"/>
        <v>0.99937325758337103</v>
      </c>
      <c r="DC413" s="67">
        <f t="shared" si="444"/>
        <v>0.99937076301961925</v>
      </c>
      <c r="DD413" s="67">
        <f t="shared" si="445"/>
        <v>0.99936826845586746</v>
      </c>
      <c r="DE413" s="67">
        <f t="shared" si="446"/>
        <v>0.99936577389211567</v>
      </c>
      <c r="DF413" s="67">
        <f t="shared" si="447"/>
        <v>0.999363279328364</v>
      </c>
      <c r="DG413" s="67">
        <f t="shared" si="448"/>
        <v>0.9988434849148855</v>
      </c>
      <c r="DH413" s="67">
        <f t="shared" si="449"/>
        <v>0.99883897156718982</v>
      </c>
      <c r="DI413" s="67">
        <f t="shared" si="450"/>
        <v>0.99883445821949401</v>
      </c>
      <c r="DL413" s="53"/>
      <c r="DM413" s="188" t="str">
        <f t="shared" si="453"/>
        <v/>
      </c>
      <c r="DN413" s="188" t="str">
        <f t="shared" si="454"/>
        <v/>
      </c>
      <c r="DO413" s="188" t="str">
        <f t="shared" si="455"/>
        <v/>
      </c>
      <c r="DP413" s="188" t="str">
        <f t="shared" si="456"/>
        <v/>
      </c>
      <c r="DQ413" s="188" t="str">
        <f t="shared" si="457"/>
        <v/>
      </c>
      <c r="DR413" s="188" t="str">
        <f t="shared" si="458"/>
        <v/>
      </c>
      <c r="DS413" s="188" t="str">
        <f t="shared" si="459"/>
        <v/>
      </c>
      <c r="DT413" s="188" t="str">
        <f t="shared" si="460"/>
        <v/>
      </c>
      <c r="DU413" s="188" t="str">
        <f t="shared" si="461"/>
        <v/>
      </c>
      <c r="DV413" s="188" t="str">
        <f t="shared" si="462"/>
        <v/>
      </c>
      <c r="DW413" s="188" t="str">
        <f t="shared" si="463"/>
        <v/>
      </c>
      <c r="DX413" s="188" t="str">
        <f t="shared" si="464"/>
        <v/>
      </c>
      <c r="DY413" s="188" t="str">
        <f t="shared" si="465"/>
        <v/>
      </c>
      <c r="DZ413" s="188" t="str">
        <f t="shared" si="466"/>
        <v/>
      </c>
      <c r="EA413" s="188" t="str">
        <f t="shared" si="467"/>
        <v/>
      </c>
      <c r="EB413" s="188" t="str">
        <f t="shared" si="468"/>
        <v/>
      </c>
      <c r="EC413" s="188" t="str">
        <f t="shared" si="469"/>
        <v/>
      </c>
      <c r="ED413" s="188" t="str">
        <f t="shared" si="470"/>
        <v/>
      </c>
      <c r="EE413" s="188" t="str">
        <f t="shared" si="471"/>
        <v/>
      </c>
      <c r="EF413" s="188" t="str">
        <f t="shared" si="472"/>
        <v/>
      </c>
      <c r="EG413" s="188" t="str">
        <f t="shared" si="473"/>
        <v/>
      </c>
      <c r="EH413" s="188" t="str">
        <f t="shared" si="474"/>
        <v/>
      </c>
      <c r="EI413" s="188" t="str">
        <f t="shared" si="475"/>
        <v/>
      </c>
      <c r="EJ413" s="188" t="str">
        <f t="shared" si="476"/>
        <v/>
      </c>
      <c r="EK413" s="188" t="str">
        <f t="shared" si="477"/>
        <v/>
      </c>
    </row>
    <row r="414" spans="1:141" x14ac:dyDescent="0.3">
      <c r="B414" s="1">
        <v>15</v>
      </c>
      <c r="C414" s="173"/>
      <c r="D414" s="173"/>
      <c r="E414" s="173"/>
      <c r="F414" s="173"/>
      <c r="G414" s="173"/>
      <c r="H414" s="173"/>
      <c r="I414" s="173"/>
      <c r="J414" s="173"/>
      <c r="K414" s="173"/>
      <c r="L414" s="173"/>
      <c r="M414" s="173"/>
      <c r="N414" s="173"/>
      <c r="O414" s="173"/>
      <c r="P414" s="173"/>
      <c r="Q414" s="173"/>
      <c r="R414" s="173">
        <f t="shared" ref="R414:AB414" si="490">VLOOKUP(Q91,ColInc,$A$4,FALSE)*(1+((VLOOKUP(Q91,Colrisk,$A$4,FALSE)-1)*MAX(0,AT123-BaselineBMI)))</f>
        <v>3.0454802191990185E-4</v>
      </c>
      <c r="S414" s="173">
        <f t="shared" si="490"/>
        <v>3.0577979656477665E-4</v>
      </c>
      <c r="T414" s="173">
        <f t="shared" si="490"/>
        <v>3.070115712096514E-4</v>
      </c>
      <c r="U414" s="173">
        <f t="shared" si="490"/>
        <v>3.0824334585452632E-4</v>
      </c>
      <c r="V414" s="173">
        <f t="shared" si="490"/>
        <v>6.2674241662898057E-4</v>
      </c>
      <c r="W414" s="173">
        <f t="shared" si="490"/>
        <v>6.2923698038074645E-4</v>
      </c>
      <c r="X414" s="173">
        <f t="shared" si="490"/>
        <v>6.3173154413251212E-4</v>
      </c>
      <c r="Y414" s="173">
        <f t="shared" si="490"/>
        <v>6.34226107884278E-4</v>
      </c>
      <c r="Z414" s="173">
        <f t="shared" si="490"/>
        <v>6.3672067163604367E-4</v>
      </c>
      <c r="AA414" s="173">
        <f t="shared" si="490"/>
        <v>1.1565150851145327E-3</v>
      </c>
      <c r="AB414" s="173">
        <f t="shared" si="490"/>
        <v>1.1610284328102374E-3</v>
      </c>
      <c r="AC414" s="155"/>
      <c r="AD414" s="155"/>
      <c r="AE414" s="155"/>
      <c r="AF414" s="155"/>
      <c r="AG414" s="174">
        <f>D414*D57*PRODUCT($CJ414:CJ414)</f>
        <v>0</v>
      </c>
      <c r="AH414" s="174">
        <f>E414*E57*PRODUCT($CJ414:CK414)</f>
        <v>0</v>
      </c>
      <c r="AI414" s="174">
        <f>F414*F57*PRODUCT($CJ414:CL414)</f>
        <v>0</v>
      </c>
      <c r="AJ414" s="174">
        <f>G414*G57*PRODUCT($CJ414:CM414)</f>
        <v>0</v>
      </c>
      <c r="AK414" s="174">
        <f>H414*H57*PRODUCT($CJ414:CN414)</f>
        <v>0</v>
      </c>
      <c r="AL414" s="174">
        <f>I414*I57*PRODUCT($CJ414:CO414)</f>
        <v>0</v>
      </c>
      <c r="AM414" s="174">
        <f>J414*J57*PRODUCT($CJ414:CP414)</f>
        <v>0</v>
      </c>
      <c r="AN414" s="174">
        <f>K414*K57*PRODUCT($CJ414:CQ414)</f>
        <v>0</v>
      </c>
      <c r="AO414" s="174">
        <f>L414*L57*PRODUCT($CJ414:CR414)</f>
        <v>0</v>
      </c>
      <c r="AP414" s="174">
        <f>M414*M57*PRODUCT($CJ414:CS414)</f>
        <v>0</v>
      </c>
      <c r="AQ414" s="174">
        <f>N414*N57*PRODUCT($CJ414:CT414)</f>
        <v>0</v>
      </c>
      <c r="AR414" s="174">
        <f>O414*O57*PRODUCT($CJ414:CU414)</f>
        <v>0</v>
      </c>
      <c r="AS414" s="174">
        <f>P414*P57*PRODUCT($CJ414:CV414)</f>
        <v>0</v>
      </c>
      <c r="AT414" s="174">
        <f>Q414*Q57*PRODUCT($CJ414:CW414)</f>
        <v>0</v>
      </c>
      <c r="AU414" s="174">
        <f>R414*R57*PRODUCT($CJ414:CX414)</f>
        <v>0</v>
      </c>
      <c r="AV414" s="174">
        <f>S414*S57*PRODUCT($CJ414:CY414)</f>
        <v>0</v>
      </c>
      <c r="AW414" s="174">
        <f>T414*T57*PRODUCT($CJ414:CZ414)</f>
        <v>0</v>
      </c>
      <c r="AX414" s="174">
        <f>U414*U57*PRODUCT($CJ414:DA414)</f>
        <v>0</v>
      </c>
      <c r="AY414" s="174">
        <f>V414*V57*PRODUCT($CJ414:DB414)</f>
        <v>0</v>
      </c>
      <c r="AZ414" s="174">
        <f>W414*W57*PRODUCT($CJ414:DC414)</f>
        <v>0</v>
      </c>
      <c r="BA414" s="174">
        <f>X414*X57*PRODUCT($CJ414:DD414)</f>
        <v>0</v>
      </c>
      <c r="BB414" s="174">
        <f>Y414*Y57*PRODUCT($CJ414:DE414)</f>
        <v>0</v>
      </c>
      <c r="BC414" s="174">
        <f>Z414*Z57*PRODUCT($CJ414:DF414)</f>
        <v>0</v>
      </c>
      <c r="BD414" s="174">
        <f>AA414*AA57*PRODUCT($CJ414:DG414)</f>
        <v>0</v>
      </c>
      <c r="BE414" s="174">
        <f>AB414*AB57*PRODUCT($CJ414:DH414)</f>
        <v>0</v>
      </c>
      <c r="BF414" s="176"/>
      <c r="BG414" s="176"/>
      <c r="BH414" s="176"/>
      <c r="BI414" s="169">
        <f>SUM($AF414:AG414)-SUM($AF446:AG446)-SUM($C446:D446)-SUM($BH446:BI446)</f>
        <v>0</v>
      </c>
      <c r="BJ414" s="169">
        <f>SUM($AF414:AH414)-SUM($AF446:AH446)-SUM($C446:E446)-SUM($BH446:BJ446)</f>
        <v>0</v>
      </c>
      <c r="BK414" s="169">
        <f>SUM($AF414:AI414)-SUM($AF446:AI446)-SUM($C446:F446)-SUM($BH446:BK446)</f>
        <v>0</v>
      </c>
      <c r="BL414" s="169">
        <f>SUM($AF414:AJ414)-SUM($AF446:AJ446)-SUM($C446:G446)-SUM($BH446:BL446)</f>
        <v>0</v>
      </c>
      <c r="BM414" s="169">
        <f>SUM($AF414:AK414)-SUM($AF446:AK446)-SUM($C446:H446)-SUM($BH446:BM446)</f>
        <v>0</v>
      </c>
      <c r="BN414" s="169">
        <f>SUM($AF414:AL414)-SUM($AF446:AL446)-SUM($C446:I446)-SUM($BH446:BN446)</f>
        <v>0</v>
      </c>
      <c r="BO414" s="169">
        <f>SUM($AF414:AM414)-SUM($AF446:AM446)-SUM($C446:J446)-SUM($BH446:BO446)</f>
        <v>0</v>
      </c>
      <c r="BP414" s="169">
        <f>SUM($AF414:AN414)-SUM($AF446:AN446)-SUM($C446:K446)-SUM($BH446:BP446)</f>
        <v>0</v>
      </c>
      <c r="BQ414" s="169">
        <f>SUM($AF414:AO414)-SUM($AF446:AO446)-SUM($C446:L446)-SUM($BH446:BQ446)</f>
        <v>0</v>
      </c>
      <c r="BR414" s="169">
        <f>SUM($AF414:AP414)-SUM($AF446:AP446)-SUM($C446:M446)-SUM($BH446:BR446)</f>
        <v>0</v>
      </c>
      <c r="BS414" s="169">
        <f>SUM($AF414:AQ414)-SUM($AF446:AQ446)-SUM($C446:N446)-SUM($BH446:BS446)</f>
        <v>0</v>
      </c>
      <c r="BT414" s="169">
        <f>SUM($AF414:AR414)-SUM($AF446:AR446)-SUM($C446:O446)-SUM($BH446:BT446)</f>
        <v>0</v>
      </c>
      <c r="BU414" s="169">
        <f>SUM($AF414:AS414)-SUM($AF446:AS446)-SUM($C446:P446)-SUM($BH446:BU446)</f>
        <v>0</v>
      </c>
      <c r="BV414" s="169">
        <f>SUM($AF414:AT414)-SUM($AF446:AT446)-SUM($C446:Q446)-SUM($BH446:BV446)</f>
        <v>0</v>
      </c>
      <c r="BW414" s="169">
        <f>SUM($AF414:AU414)-SUM($AF446:AU446)-SUM($C446:R446)-SUM($BH446:BW446)</f>
        <v>0</v>
      </c>
      <c r="BX414" s="169">
        <f>SUM($AF414:AV414)-SUM($AF446:AV446)-SUM($C446:S446)-SUM($BH446:BX446)</f>
        <v>0</v>
      </c>
      <c r="BY414" s="169">
        <f>SUM($AF414:AW414)-SUM($AF446:AW446)-SUM($C446:T446)-SUM($BH446:BY446)</f>
        <v>0</v>
      </c>
      <c r="BZ414" s="169">
        <f>SUM($AF414:AX414)-SUM($AF446:AX446)-SUM($C446:U446)-SUM($BH446:BZ446)</f>
        <v>0</v>
      </c>
      <c r="CA414" s="169">
        <f>SUM($AF414:AY414)-SUM($AF446:AY446)-SUM($C446:V446)-SUM($BH446:CA446)</f>
        <v>0</v>
      </c>
      <c r="CB414" s="169">
        <f>SUM($AF414:AZ414)-SUM($AF446:AZ446)-SUM($C446:W446)-SUM($BH446:CB446)</f>
        <v>0</v>
      </c>
      <c r="CC414" s="169">
        <f>SUM($AF414:BA414)-SUM($AF446:BA446)-SUM($C446:X446)-SUM($BH446:CC446)</f>
        <v>0</v>
      </c>
      <c r="CD414" s="169">
        <f>SUM($AF414:BB414)-SUM($AF446:BB446)-SUM($C446:Y446)-SUM($BH446:CD446)</f>
        <v>0</v>
      </c>
      <c r="CE414" s="169">
        <f>SUM($AF414:BC414)-SUM($AF446:BC446)-SUM($C446:Z446)-SUM($BH446:CE446)</f>
        <v>0</v>
      </c>
      <c r="CF414" s="169">
        <f>SUM($AF414:BD414)-SUM($AF446:BD446)-SUM($C446:AA446)-SUM($BH446:CF446)</f>
        <v>0</v>
      </c>
      <c r="CG414" s="169">
        <f>SUM($AF414:BE414)-SUM($AF446:BE446)-SUM($C446:AB446)-SUM($BH446:CG446)</f>
        <v>0</v>
      </c>
      <c r="CH414" s="52"/>
      <c r="CI414" s="52"/>
      <c r="CJ414" s="67"/>
      <c r="CK414" s="67"/>
      <c r="CL414" s="67"/>
      <c r="CM414" s="67"/>
      <c r="CN414" s="67"/>
      <c r="CO414" s="67"/>
      <c r="CP414" s="67"/>
      <c r="CQ414" s="67"/>
      <c r="CR414" s="67"/>
      <c r="CS414" s="67"/>
      <c r="CT414" s="67"/>
      <c r="CU414" s="67"/>
      <c r="CV414" s="67"/>
      <c r="CW414" s="67"/>
      <c r="CX414" s="67">
        <f>1-Q414</f>
        <v>1</v>
      </c>
      <c r="CY414" s="67">
        <f t="shared" si="440"/>
        <v>0.99969545197808007</v>
      </c>
      <c r="CZ414" s="67">
        <f t="shared" si="441"/>
        <v>0.99969422020343524</v>
      </c>
      <c r="DA414" s="67">
        <f t="shared" si="442"/>
        <v>0.9996929884287904</v>
      </c>
      <c r="DB414" s="67">
        <f t="shared" si="443"/>
        <v>0.99969175665414545</v>
      </c>
      <c r="DC414" s="67">
        <f t="shared" si="444"/>
        <v>0.99937325758337103</v>
      </c>
      <c r="DD414" s="67">
        <f t="shared" si="445"/>
        <v>0.99937076301961925</v>
      </c>
      <c r="DE414" s="67">
        <f t="shared" si="446"/>
        <v>0.99936826845586746</v>
      </c>
      <c r="DF414" s="67">
        <f t="shared" si="447"/>
        <v>0.99936577389211567</v>
      </c>
      <c r="DG414" s="67">
        <f t="shared" si="448"/>
        <v>0.999363279328364</v>
      </c>
      <c r="DH414" s="67">
        <f t="shared" si="449"/>
        <v>0.9988434849148855</v>
      </c>
      <c r="DI414" s="67">
        <f t="shared" si="450"/>
        <v>0.99883897156718982</v>
      </c>
      <c r="DL414" s="53"/>
      <c r="DM414" s="188" t="str">
        <f t="shared" si="453"/>
        <v/>
      </c>
      <c r="DN414" s="188" t="str">
        <f t="shared" si="454"/>
        <v/>
      </c>
      <c r="DO414" s="188" t="str">
        <f t="shared" si="455"/>
        <v/>
      </c>
      <c r="DP414" s="188" t="str">
        <f t="shared" si="456"/>
        <v/>
      </c>
      <c r="DQ414" s="188" t="str">
        <f t="shared" si="457"/>
        <v/>
      </c>
      <c r="DR414" s="188" t="str">
        <f t="shared" si="458"/>
        <v/>
      </c>
      <c r="DS414" s="188" t="str">
        <f t="shared" si="459"/>
        <v/>
      </c>
      <c r="DT414" s="188" t="str">
        <f t="shared" si="460"/>
        <v/>
      </c>
      <c r="DU414" s="188" t="str">
        <f t="shared" si="461"/>
        <v/>
      </c>
      <c r="DV414" s="188" t="str">
        <f t="shared" si="462"/>
        <v/>
      </c>
      <c r="DW414" s="188" t="str">
        <f t="shared" si="463"/>
        <v/>
      </c>
      <c r="DX414" s="188" t="str">
        <f t="shared" si="464"/>
        <v/>
      </c>
      <c r="DY414" s="188" t="str">
        <f t="shared" si="465"/>
        <v/>
      </c>
      <c r="DZ414" s="188" t="str">
        <f t="shared" si="466"/>
        <v/>
      </c>
      <c r="EA414" s="188" t="str">
        <f t="shared" si="467"/>
        <v/>
      </c>
      <c r="EB414" s="188" t="str">
        <f t="shared" si="468"/>
        <v/>
      </c>
      <c r="EC414" s="188" t="str">
        <f t="shared" si="469"/>
        <v/>
      </c>
      <c r="ED414" s="188" t="str">
        <f t="shared" si="470"/>
        <v/>
      </c>
      <c r="EE414" s="188" t="str">
        <f t="shared" si="471"/>
        <v/>
      </c>
      <c r="EF414" s="188" t="str">
        <f t="shared" si="472"/>
        <v/>
      </c>
      <c r="EG414" s="188" t="str">
        <f t="shared" si="473"/>
        <v/>
      </c>
      <c r="EH414" s="188" t="str">
        <f t="shared" si="474"/>
        <v/>
      </c>
      <c r="EI414" s="188" t="str">
        <f t="shared" si="475"/>
        <v/>
      </c>
      <c r="EJ414" s="188" t="str">
        <f t="shared" si="476"/>
        <v/>
      </c>
      <c r="EK414" s="188" t="str">
        <f t="shared" si="477"/>
        <v/>
      </c>
    </row>
    <row r="415" spans="1:141" x14ac:dyDescent="0.3">
      <c r="B415" s="1">
        <v>16</v>
      </c>
      <c r="C415" s="173"/>
      <c r="D415" s="173"/>
      <c r="E415" s="173"/>
      <c r="F415" s="173"/>
      <c r="G415" s="173"/>
      <c r="H415" s="173"/>
      <c r="I415" s="173"/>
      <c r="J415" s="173"/>
      <c r="K415" s="173"/>
      <c r="L415" s="173"/>
      <c r="M415" s="173"/>
      <c r="N415" s="173"/>
      <c r="O415" s="173"/>
      <c r="P415" s="173"/>
      <c r="Q415" s="173"/>
      <c r="R415" s="173"/>
      <c r="S415" s="173">
        <f t="shared" ref="S415:AB415" si="491">VLOOKUP(R92,ColInc,$A$4,FALSE)*(1+((VLOOKUP(R92,Colrisk,$A$4,FALSE)-1)*MAX(0,AU124-BaselineBMI)))</f>
        <v>3.0454802191990185E-4</v>
      </c>
      <c r="T415" s="173">
        <f t="shared" si="491"/>
        <v>3.0577979656477665E-4</v>
      </c>
      <c r="U415" s="173">
        <f t="shared" si="491"/>
        <v>3.070115712096514E-4</v>
      </c>
      <c r="V415" s="173">
        <f t="shared" si="491"/>
        <v>3.0824334585452632E-4</v>
      </c>
      <c r="W415" s="173">
        <f t="shared" si="491"/>
        <v>6.2674241662898057E-4</v>
      </c>
      <c r="X415" s="173">
        <f t="shared" si="491"/>
        <v>6.2923698038074645E-4</v>
      </c>
      <c r="Y415" s="173">
        <f t="shared" si="491"/>
        <v>6.3173154413251212E-4</v>
      </c>
      <c r="Z415" s="173">
        <f t="shared" si="491"/>
        <v>6.34226107884278E-4</v>
      </c>
      <c r="AA415" s="173">
        <f t="shared" si="491"/>
        <v>6.3672067163604367E-4</v>
      </c>
      <c r="AB415" s="173">
        <f t="shared" si="491"/>
        <v>1.1565150851145327E-3</v>
      </c>
      <c r="AC415" s="155"/>
      <c r="AD415" s="155"/>
      <c r="AE415" s="155"/>
      <c r="AF415" s="155"/>
      <c r="AG415" s="174">
        <f>D415*D58*PRODUCT($CJ415:CJ415)</f>
        <v>0</v>
      </c>
      <c r="AH415" s="174">
        <f>E415*E58*PRODUCT($CJ415:CK415)</f>
        <v>0</v>
      </c>
      <c r="AI415" s="174">
        <f>F415*F58*PRODUCT($CJ415:CL415)</f>
        <v>0</v>
      </c>
      <c r="AJ415" s="174">
        <f>G415*G58*PRODUCT($CJ415:CM415)</f>
        <v>0</v>
      </c>
      <c r="AK415" s="174">
        <f>H415*H58*PRODUCT($CJ415:CN415)</f>
        <v>0</v>
      </c>
      <c r="AL415" s="174">
        <f>I415*I58*PRODUCT($CJ415:CO415)</f>
        <v>0</v>
      </c>
      <c r="AM415" s="174">
        <f>J415*J58*PRODUCT($CJ415:CP415)</f>
        <v>0</v>
      </c>
      <c r="AN415" s="174">
        <f>K415*K58*PRODUCT($CJ415:CQ415)</f>
        <v>0</v>
      </c>
      <c r="AO415" s="174">
        <f>L415*L58*PRODUCT($CJ415:CR415)</f>
        <v>0</v>
      </c>
      <c r="AP415" s="174">
        <f>M415*M58*PRODUCT($CJ415:CS415)</f>
        <v>0</v>
      </c>
      <c r="AQ415" s="174">
        <f>N415*N58*PRODUCT($CJ415:CT415)</f>
        <v>0</v>
      </c>
      <c r="AR415" s="174">
        <f>O415*O58*PRODUCT($CJ415:CU415)</f>
        <v>0</v>
      </c>
      <c r="AS415" s="174">
        <f>P415*P58*PRODUCT($CJ415:CV415)</f>
        <v>0</v>
      </c>
      <c r="AT415" s="174">
        <f>Q415*Q58*PRODUCT($CJ415:CW415)</f>
        <v>0</v>
      </c>
      <c r="AU415" s="174">
        <f>R415*R58*PRODUCT($CJ415:CX415)</f>
        <v>0</v>
      </c>
      <c r="AV415" s="174">
        <f>S415*S58*PRODUCT($CJ415:CY415)</f>
        <v>0</v>
      </c>
      <c r="AW415" s="174">
        <f>T415*T58*PRODUCT($CJ415:CZ415)</f>
        <v>0</v>
      </c>
      <c r="AX415" s="174">
        <f>U415*U58*PRODUCT($CJ415:DA415)</f>
        <v>0</v>
      </c>
      <c r="AY415" s="174">
        <f>V415*V58*PRODUCT($CJ415:DB415)</f>
        <v>0</v>
      </c>
      <c r="AZ415" s="174">
        <f>W415*W58*PRODUCT($CJ415:DC415)</f>
        <v>0</v>
      </c>
      <c r="BA415" s="174">
        <f>X415*X58*PRODUCT($CJ415:DD415)</f>
        <v>0</v>
      </c>
      <c r="BB415" s="174">
        <f>Y415*Y58*PRODUCT($CJ415:DE415)</f>
        <v>0</v>
      </c>
      <c r="BC415" s="174">
        <f>Z415*Z58*PRODUCT($CJ415:DF415)</f>
        <v>0</v>
      </c>
      <c r="BD415" s="174">
        <f>AA415*AA58*PRODUCT($CJ415:DG415)</f>
        <v>0</v>
      </c>
      <c r="BE415" s="174">
        <f>AB415*AB58*PRODUCT($CJ415:DH415)</f>
        <v>0</v>
      </c>
      <c r="BF415" s="176"/>
      <c r="BG415" s="93"/>
      <c r="BH415" s="93"/>
      <c r="BI415" s="169">
        <f>SUM($AF415:AG415)-SUM($AF447:AG447)-SUM($C447:D447)-SUM($BH447:BI447)</f>
        <v>0</v>
      </c>
      <c r="BJ415" s="169">
        <f>SUM($AF415:AH415)-SUM($AF447:AH447)-SUM($C447:E447)-SUM($BH447:BJ447)</f>
        <v>0</v>
      </c>
      <c r="BK415" s="169">
        <f>SUM($AF415:AI415)-SUM($AF447:AI447)-SUM($C447:F447)-SUM($BH447:BK447)</f>
        <v>0</v>
      </c>
      <c r="BL415" s="169">
        <f>SUM($AF415:AJ415)-SUM($AF447:AJ447)-SUM($C447:G447)-SUM($BH447:BL447)</f>
        <v>0</v>
      </c>
      <c r="BM415" s="169">
        <f>SUM($AF415:AK415)-SUM($AF447:AK447)-SUM($C447:H447)-SUM($BH447:BM447)</f>
        <v>0</v>
      </c>
      <c r="BN415" s="169">
        <f>SUM($AF415:AL415)-SUM($AF447:AL447)-SUM($C447:I447)-SUM($BH447:BN447)</f>
        <v>0</v>
      </c>
      <c r="BO415" s="169">
        <f>SUM($AF415:AM415)-SUM($AF447:AM447)-SUM($C447:J447)-SUM($BH447:BO447)</f>
        <v>0</v>
      </c>
      <c r="BP415" s="169">
        <f>SUM($AF415:AN415)-SUM($AF447:AN447)-SUM($C447:K447)-SUM($BH447:BP447)</f>
        <v>0</v>
      </c>
      <c r="BQ415" s="169">
        <f>SUM($AF415:AO415)-SUM($AF447:AO447)-SUM($C447:L447)-SUM($BH447:BQ447)</f>
        <v>0</v>
      </c>
      <c r="BR415" s="169">
        <f>SUM($AF415:AP415)-SUM($AF447:AP447)-SUM($C447:M447)-SUM($BH447:BR447)</f>
        <v>0</v>
      </c>
      <c r="BS415" s="169">
        <f>SUM($AF415:AQ415)-SUM($AF447:AQ447)-SUM($C447:N447)-SUM($BH447:BS447)</f>
        <v>0</v>
      </c>
      <c r="BT415" s="169">
        <f>SUM($AF415:AR415)-SUM($AF447:AR447)-SUM($C447:O447)-SUM($BH447:BT447)</f>
        <v>0</v>
      </c>
      <c r="BU415" s="169">
        <f>SUM($AF415:AS415)-SUM($AF447:AS447)-SUM($C447:P447)-SUM($BH447:BU447)</f>
        <v>0</v>
      </c>
      <c r="BV415" s="169">
        <f>SUM($AF415:AT415)-SUM($AF447:AT447)-SUM($C447:Q447)-SUM($BH447:BV447)</f>
        <v>0</v>
      </c>
      <c r="BW415" s="169">
        <f>SUM($AF415:AU415)-SUM($AF447:AU447)-SUM($C447:R447)-SUM($BH447:BW447)</f>
        <v>0</v>
      </c>
      <c r="BX415" s="169">
        <f>SUM($AF415:AV415)-SUM($AF447:AV447)-SUM($C447:S447)-SUM($BH447:BX447)</f>
        <v>0</v>
      </c>
      <c r="BY415" s="169">
        <f>SUM($AF415:AW415)-SUM($AF447:AW447)-SUM($C447:T447)-SUM($BH447:BY447)</f>
        <v>0</v>
      </c>
      <c r="BZ415" s="169">
        <f>SUM($AF415:AX415)-SUM($AF447:AX447)-SUM($C447:U447)-SUM($BH447:BZ447)</f>
        <v>0</v>
      </c>
      <c r="CA415" s="169">
        <f>SUM($AF415:AY415)-SUM($AF447:AY447)-SUM($C447:V447)-SUM($BH447:CA447)</f>
        <v>0</v>
      </c>
      <c r="CB415" s="169">
        <f>SUM($AF415:AZ415)-SUM($AF447:AZ447)-SUM($C447:W447)-SUM($BH447:CB447)</f>
        <v>0</v>
      </c>
      <c r="CC415" s="169">
        <f>SUM($AF415:BA415)-SUM($AF447:BA447)-SUM($C447:X447)-SUM($BH447:CC447)</f>
        <v>0</v>
      </c>
      <c r="CD415" s="169">
        <f>SUM($AF415:BB415)-SUM($AF447:BB447)-SUM($C447:Y447)-SUM($BH447:CD447)</f>
        <v>0</v>
      </c>
      <c r="CE415" s="169">
        <f>SUM($AF415:BC415)-SUM($AF447:BC447)-SUM($C447:Z447)-SUM($BH447:CE447)</f>
        <v>0</v>
      </c>
      <c r="CF415" s="169">
        <f>SUM($AF415:BD415)-SUM($AF447:BD447)-SUM($C447:AA447)-SUM($BH447:CF447)</f>
        <v>0</v>
      </c>
      <c r="CG415" s="169">
        <f>SUM($AF415:BE415)-SUM($AF447:BE447)-SUM($C447:AB447)-SUM($BH447:CG447)</f>
        <v>0</v>
      </c>
      <c r="CH415" s="52"/>
      <c r="CI415" s="52"/>
      <c r="CJ415" s="67"/>
      <c r="CK415" s="67"/>
      <c r="CL415" s="67"/>
      <c r="CM415" s="67"/>
      <c r="CN415" s="67"/>
      <c r="CO415" s="67"/>
      <c r="CP415" s="67"/>
      <c r="CQ415" s="67"/>
      <c r="CR415" s="67"/>
      <c r="CS415" s="67"/>
      <c r="CT415" s="67"/>
      <c r="CU415" s="67"/>
      <c r="CV415" s="67"/>
      <c r="CW415" s="67"/>
      <c r="CX415" s="67"/>
      <c r="CY415" s="67">
        <f>1-R415</f>
        <v>1</v>
      </c>
      <c r="CZ415" s="67">
        <f t="shared" si="441"/>
        <v>0.99969545197808007</v>
      </c>
      <c r="DA415" s="67">
        <f t="shared" si="442"/>
        <v>0.99969422020343524</v>
      </c>
      <c r="DB415" s="67">
        <f t="shared" si="443"/>
        <v>0.9996929884287904</v>
      </c>
      <c r="DC415" s="67">
        <f t="shared" si="444"/>
        <v>0.99969175665414545</v>
      </c>
      <c r="DD415" s="67">
        <f t="shared" si="445"/>
        <v>0.99937325758337103</v>
      </c>
      <c r="DE415" s="67">
        <f t="shared" si="446"/>
        <v>0.99937076301961925</v>
      </c>
      <c r="DF415" s="67">
        <f t="shared" si="447"/>
        <v>0.99936826845586746</v>
      </c>
      <c r="DG415" s="67">
        <f t="shared" si="448"/>
        <v>0.99936577389211567</v>
      </c>
      <c r="DH415" s="67">
        <f t="shared" si="449"/>
        <v>0.999363279328364</v>
      </c>
      <c r="DI415" s="67">
        <f t="shared" si="450"/>
        <v>0.9988434849148855</v>
      </c>
      <c r="DL415" s="53"/>
      <c r="DM415" s="188" t="str">
        <f t="shared" si="453"/>
        <v/>
      </c>
      <c r="DN415" s="188" t="str">
        <f t="shared" si="454"/>
        <v/>
      </c>
      <c r="DO415" s="188" t="str">
        <f t="shared" si="455"/>
        <v/>
      </c>
      <c r="DP415" s="188" t="str">
        <f t="shared" si="456"/>
        <v/>
      </c>
      <c r="DQ415" s="188" t="str">
        <f t="shared" si="457"/>
        <v/>
      </c>
      <c r="DR415" s="188" t="str">
        <f t="shared" si="458"/>
        <v/>
      </c>
      <c r="DS415" s="188" t="str">
        <f t="shared" si="459"/>
        <v/>
      </c>
      <c r="DT415" s="188" t="str">
        <f t="shared" si="460"/>
        <v/>
      </c>
      <c r="DU415" s="188" t="str">
        <f t="shared" si="461"/>
        <v/>
      </c>
      <c r="DV415" s="188" t="str">
        <f t="shared" si="462"/>
        <v/>
      </c>
      <c r="DW415" s="188" t="str">
        <f t="shared" si="463"/>
        <v/>
      </c>
      <c r="DX415" s="188" t="str">
        <f t="shared" si="464"/>
        <v/>
      </c>
      <c r="DY415" s="188" t="str">
        <f t="shared" si="465"/>
        <v/>
      </c>
      <c r="DZ415" s="188" t="str">
        <f t="shared" si="466"/>
        <v/>
      </c>
      <c r="EA415" s="188" t="str">
        <f t="shared" si="467"/>
        <v/>
      </c>
      <c r="EB415" s="188" t="str">
        <f t="shared" si="468"/>
        <v/>
      </c>
      <c r="EC415" s="188" t="str">
        <f t="shared" si="469"/>
        <v/>
      </c>
      <c r="ED415" s="188" t="str">
        <f t="shared" si="470"/>
        <v/>
      </c>
      <c r="EE415" s="188" t="str">
        <f t="shared" si="471"/>
        <v/>
      </c>
      <c r="EF415" s="188" t="str">
        <f t="shared" si="472"/>
        <v/>
      </c>
      <c r="EG415" s="188" t="str">
        <f t="shared" si="473"/>
        <v/>
      </c>
      <c r="EH415" s="188" t="str">
        <f t="shared" si="474"/>
        <v/>
      </c>
      <c r="EI415" s="188" t="str">
        <f t="shared" si="475"/>
        <v/>
      </c>
      <c r="EJ415" s="188" t="str">
        <f t="shared" si="476"/>
        <v/>
      </c>
      <c r="EK415" s="188" t="str">
        <f t="shared" si="477"/>
        <v/>
      </c>
    </row>
    <row r="416" spans="1:141" x14ac:dyDescent="0.3">
      <c r="B416" s="1">
        <v>17</v>
      </c>
      <c r="C416" s="173"/>
      <c r="D416" s="173"/>
      <c r="E416" s="173"/>
      <c r="F416" s="173"/>
      <c r="G416" s="173"/>
      <c r="H416" s="173"/>
      <c r="I416" s="173"/>
      <c r="J416" s="173"/>
      <c r="K416" s="173"/>
      <c r="L416" s="173"/>
      <c r="M416" s="173"/>
      <c r="N416" s="173"/>
      <c r="O416" s="173"/>
      <c r="P416" s="173"/>
      <c r="Q416" s="173"/>
      <c r="R416" s="173"/>
      <c r="S416" s="173"/>
      <c r="T416" s="173">
        <f t="shared" ref="T416:AB416" si="492">VLOOKUP(S93,ColInc,$A$4,FALSE)*(1+((VLOOKUP(S93,Colrisk,$A$4,FALSE)-1)*MAX(0,AV125-BaselineBMI)))</f>
        <v>3.0454802191990185E-4</v>
      </c>
      <c r="U416" s="173">
        <f t="shared" si="492"/>
        <v>3.0577979656477665E-4</v>
      </c>
      <c r="V416" s="173">
        <f t="shared" si="492"/>
        <v>3.070115712096514E-4</v>
      </c>
      <c r="W416" s="173">
        <f t="shared" si="492"/>
        <v>3.0824334585452632E-4</v>
      </c>
      <c r="X416" s="173">
        <f t="shared" si="492"/>
        <v>6.2674241662898057E-4</v>
      </c>
      <c r="Y416" s="173">
        <f t="shared" si="492"/>
        <v>6.2923698038074645E-4</v>
      </c>
      <c r="Z416" s="173">
        <f t="shared" si="492"/>
        <v>6.3173154413251212E-4</v>
      </c>
      <c r="AA416" s="173">
        <f t="shared" si="492"/>
        <v>6.34226107884278E-4</v>
      </c>
      <c r="AB416" s="173">
        <f t="shared" si="492"/>
        <v>6.3672067163604367E-4</v>
      </c>
      <c r="AC416" s="155"/>
      <c r="AD416" s="155"/>
      <c r="AE416" s="155"/>
      <c r="AF416" s="155"/>
      <c r="AG416" s="174">
        <f>D416*D59*PRODUCT($CJ416:CJ416)</f>
        <v>0</v>
      </c>
      <c r="AH416" s="174">
        <f>E416*E59*PRODUCT($CJ416:CK416)</f>
        <v>0</v>
      </c>
      <c r="AI416" s="174">
        <f>F416*F59*PRODUCT($CJ416:CL416)</f>
        <v>0</v>
      </c>
      <c r="AJ416" s="174">
        <f>G416*G59*PRODUCT($CJ416:CM416)</f>
        <v>0</v>
      </c>
      <c r="AK416" s="174">
        <f>H416*H59*PRODUCT($CJ416:CN416)</f>
        <v>0</v>
      </c>
      <c r="AL416" s="174">
        <f>I416*I59*PRODUCT($CJ416:CO416)</f>
        <v>0</v>
      </c>
      <c r="AM416" s="174">
        <f>J416*J59*PRODUCT($CJ416:CP416)</f>
        <v>0</v>
      </c>
      <c r="AN416" s="174">
        <f>K416*K59*PRODUCT($CJ416:CQ416)</f>
        <v>0</v>
      </c>
      <c r="AO416" s="174">
        <f>L416*L59*PRODUCT($CJ416:CR416)</f>
        <v>0</v>
      </c>
      <c r="AP416" s="174">
        <f>M416*M59*PRODUCT($CJ416:CS416)</f>
        <v>0</v>
      </c>
      <c r="AQ416" s="174">
        <f>N416*N59*PRODUCT($CJ416:CT416)</f>
        <v>0</v>
      </c>
      <c r="AR416" s="174">
        <f>O416*O59*PRODUCT($CJ416:CU416)</f>
        <v>0</v>
      </c>
      <c r="AS416" s="174">
        <f>P416*P59*PRODUCT($CJ416:CV416)</f>
        <v>0</v>
      </c>
      <c r="AT416" s="174">
        <f>Q416*Q59*PRODUCT($CJ416:CW416)</f>
        <v>0</v>
      </c>
      <c r="AU416" s="174">
        <f>R416*R59*PRODUCT($CJ416:CX416)</f>
        <v>0</v>
      </c>
      <c r="AV416" s="174">
        <f>S416*S59*PRODUCT($CJ416:CY416)</f>
        <v>0</v>
      </c>
      <c r="AW416" s="174">
        <f>T416*T59*PRODUCT($CJ416:CZ416)</f>
        <v>0</v>
      </c>
      <c r="AX416" s="174">
        <f>U416*U59*PRODUCT($CJ416:DA416)</f>
        <v>0</v>
      </c>
      <c r="AY416" s="174">
        <f>V416*V59*PRODUCT($CJ416:DB416)</f>
        <v>0</v>
      </c>
      <c r="AZ416" s="174">
        <f>W416*W59*PRODUCT($CJ416:DC416)</f>
        <v>0</v>
      </c>
      <c r="BA416" s="174">
        <f>X416*X59*PRODUCT($CJ416:DD416)</f>
        <v>0</v>
      </c>
      <c r="BB416" s="174">
        <f>Y416*Y59*PRODUCT($CJ416:DE416)</f>
        <v>0</v>
      </c>
      <c r="BC416" s="174">
        <f>Z416*Z59*PRODUCT($CJ416:DF416)</f>
        <v>0</v>
      </c>
      <c r="BD416" s="174">
        <f>AA416*AA59*PRODUCT($CJ416:DG416)</f>
        <v>0</v>
      </c>
      <c r="BE416" s="174">
        <f>AB416*AB59*PRODUCT($CJ416:DH416)</f>
        <v>0</v>
      </c>
      <c r="BF416" s="176"/>
      <c r="BG416" s="176"/>
      <c r="BH416" s="93"/>
      <c r="BI416" s="169">
        <f>SUM($AF416:AG416)-SUM($AF448:AG448)-SUM($C448:D448)-SUM($BH448:BI448)</f>
        <v>0</v>
      </c>
      <c r="BJ416" s="169">
        <f>SUM($AF416:AH416)-SUM($AF448:AH448)-SUM($C448:E448)-SUM($BH448:BJ448)</f>
        <v>0</v>
      </c>
      <c r="BK416" s="169">
        <f>SUM($AF416:AI416)-SUM($AF448:AI448)-SUM($C448:F448)-SUM($BH448:BK448)</f>
        <v>0</v>
      </c>
      <c r="BL416" s="169">
        <f>SUM($AF416:AJ416)-SUM($AF448:AJ448)-SUM($C448:G448)-SUM($BH448:BL448)</f>
        <v>0</v>
      </c>
      <c r="BM416" s="169">
        <f>SUM($AF416:AK416)-SUM($AF448:AK448)-SUM($C448:H448)-SUM($BH448:BM448)</f>
        <v>0</v>
      </c>
      <c r="BN416" s="169">
        <f>SUM($AF416:AL416)-SUM($AF448:AL448)-SUM($C448:I448)-SUM($BH448:BN448)</f>
        <v>0</v>
      </c>
      <c r="BO416" s="169">
        <f>SUM($AF416:AM416)-SUM($AF448:AM448)-SUM($C448:J448)-SUM($BH448:BO448)</f>
        <v>0</v>
      </c>
      <c r="BP416" s="169">
        <f>SUM($AF416:AN416)-SUM($AF448:AN448)-SUM($C448:K448)-SUM($BH448:BP448)</f>
        <v>0</v>
      </c>
      <c r="BQ416" s="169">
        <f>SUM($AF416:AO416)-SUM($AF448:AO448)-SUM($C448:L448)-SUM($BH448:BQ448)</f>
        <v>0</v>
      </c>
      <c r="BR416" s="169">
        <f>SUM($AF416:AP416)-SUM($AF448:AP448)-SUM($C448:M448)-SUM($BH448:BR448)</f>
        <v>0</v>
      </c>
      <c r="BS416" s="169">
        <f>SUM($AF416:AQ416)-SUM($AF448:AQ448)-SUM($C448:N448)-SUM($BH448:BS448)</f>
        <v>0</v>
      </c>
      <c r="BT416" s="169">
        <f>SUM($AF416:AR416)-SUM($AF448:AR448)-SUM($C448:O448)-SUM($BH448:BT448)</f>
        <v>0</v>
      </c>
      <c r="BU416" s="169">
        <f>SUM($AF416:AS416)-SUM($AF448:AS448)-SUM($C448:P448)-SUM($BH448:BU448)</f>
        <v>0</v>
      </c>
      <c r="BV416" s="169">
        <f>SUM($AF416:AT416)-SUM($AF448:AT448)-SUM($C448:Q448)-SUM($BH448:BV448)</f>
        <v>0</v>
      </c>
      <c r="BW416" s="169">
        <f>SUM($AF416:AU416)-SUM($AF448:AU448)-SUM($C448:R448)-SUM($BH448:BW448)</f>
        <v>0</v>
      </c>
      <c r="BX416" s="169">
        <f>SUM($AF416:AV416)-SUM($AF448:AV448)-SUM($C448:S448)-SUM($BH448:BX448)</f>
        <v>0</v>
      </c>
      <c r="BY416" s="169">
        <f>SUM($AF416:AW416)-SUM($AF448:AW448)-SUM($C448:T448)-SUM($BH448:BY448)</f>
        <v>0</v>
      </c>
      <c r="BZ416" s="169">
        <f>SUM($AF416:AX416)-SUM($AF448:AX448)-SUM($C448:U448)-SUM($BH448:BZ448)</f>
        <v>0</v>
      </c>
      <c r="CA416" s="169">
        <f>SUM($AF416:AY416)-SUM($AF448:AY448)-SUM($C448:V448)-SUM($BH448:CA448)</f>
        <v>0</v>
      </c>
      <c r="CB416" s="169">
        <f>SUM($AF416:AZ416)-SUM($AF448:AZ448)-SUM($C448:W448)-SUM($BH448:CB448)</f>
        <v>0</v>
      </c>
      <c r="CC416" s="169">
        <f>SUM($AF416:BA416)-SUM($AF448:BA448)-SUM($C448:X448)-SUM($BH448:CC448)</f>
        <v>0</v>
      </c>
      <c r="CD416" s="169">
        <f>SUM($AF416:BB416)-SUM($AF448:BB448)-SUM($C448:Y448)-SUM($BH448:CD448)</f>
        <v>0</v>
      </c>
      <c r="CE416" s="169">
        <f>SUM($AF416:BC416)-SUM($AF448:BC448)-SUM($C448:Z448)-SUM($BH448:CE448)</f>
        <v>0</v>
      </c>
      <c r="CF416" s="169">
        <f>SUM($AF416:BD416)-SUM($AF448:BD448)-SUM($C448:AA448)-SUM($BH448:CF448)</f>
        <v>0</v>
      </c>
      <c r="CG416" s="169">
        <f>SUM($AF416:BE416)-SUM($AF448:BE448)-SUM($C448:AB448)-SUM($BH448:CG448)</f>
        <v>0</v>
      </c>
      <c r="CH416" s="52"/>
      <c r="CI416" s="52"/>
      <c r="CJ416" s="67"/>
      <c r="CK416" s="67"/>
      <c r="CL416" s="67"/>
      <c r="CM416" s="67"/>
      <c r="CN416" s="67"/>
      <c r="CO416" s="67"/>
      <c r="CP416" s="67"/>
      <c r="CQ416" s="67"/>
      <c r="CR416" s="67"/>
      <c r="CS416" s="67"/>
      <c r="CT416" s="67"/>
      <c r="CU416" s="67"/>
      <c r="CV416" s="67"/>
      <c r="CW416" s="67"/>
      <c r="CX416" s="67"/>
      <c r="CY416" s="67"/>
      <c r="CZ416" s="67">
        <f>1-S416</f>
        <v>1</v>
      </c>
      <c r="DA416" s="67">
        <f t="shared" si="442"/>
        <v>0.99969545197808007</v>
      </c>
      <c r="DB416" s="67">
        <f t="shared" si="443"/>
        <v>0.99969422020343524</v>
      </c>
      <c r="DC416" s="67">
        <f t="shared" si="444"/>
        <v>0.9996929884287904</v>
      </c>
      <c r="DD416" s="67">
        <f t="shared" si="445"/>
        <v>0.99969175665414545</v>
      </c>
      <c r="DE416" s="67">
        <f t="shared" si="446"/>
        <v>0.99937325758337103</v>
      </c>
      <c r="DF416" s="67">
        <f t="shared" si="447"/>
        <v>0.99937076301961925</v>
      </c>
      <c r="DG416" s="67">
        <f t="shared" si="448"/>
        <v>0.99936826845586746</v>
      </c>
      <c r="DH416" s="67">
        <f t="shared" si="449"/>
        <v>0.99936577389211567</v>
      </c>
      <c r="DI416" s="67">
        <f t="shared" si="450"/>
        <v>0.999363279328364</v>
      </c>
      <c r="DL416" s="53"/>
      <c r="DM416" s="188" t="str">
        <f t="shared" si="453"/>
        <v/>
      </c>
      <c r="DN416" s="188" t="str">
        <f t="shared" si="454"/>
        <v/>
      </c>
      <c r="DO416" s="188" t="str">
        <f t="shared" si="455"/>
        <v/>
      </c>
      <c r="DP416" s="188" t="str">
        <f t="shared" si="456"/>
        <v/>
      </c>
      <c r="DQ416" s="188" t="str">
        <f t="shared" si="457"/>
        <v/>
      </c>
      <c r="DR416" s="188" t="str">
        <f t="shared" si="458"/>
        <v/>
      </c>
      <c r="DS416" s="188" t="str">
        <f t="shared" si="459"/>
        <v/>
      </c>
      <c r="DT416" s="188" t="str">
        <f t="shared" si="460"/>
        <v/>
      </c>
      <c r="DU416" s="188" t="str">
        <f t="shared" si="461"/>
        <v/>
      </c>
      <c r="DV416" s="188" t="str">
        <f t="shared" si="462"/>
        <v/>
      </c>
      <c r="DW416" s="188" t="str">
        <f t="shared" si="463"/>
        <v/>
      </c>
      <c r="DX416" s="188" t="str">
        <f t="shared" si="464"/>
        <v/>
      </c>
      <c r="DY416" s="188" t="str">
        <f t="shared" si="465"/>
        <v/>
      </c>
      <c r="DZ416" s="188" t="str">
        <f t="shared" si="466"/>
        <v/>
      </c>
      <c r="EA416" s="188" t="str">
        <f t="shared" si="467"/>
        <v/>
      </c>
      <c r="EB416" s="188" t="str">
        <f t="shared" si="468"/>
        <v/>
      </c>
      <c r="EC416" s="188" t="str">
        <f t="shared" si="469"/>
        <v/>
      </c>
      <c r="ED416" s="188" t="str">
        <f t="shared" si="470"/>
        <v/>
      </c>
      <c r="EE416" s="188" t="str">
        <f t="shared" si="471"/>
        <v/>
      </c>
      <c r="EF416" s="188" t="str">
        <f t="shared" si="472"/>
        <v/>
      </c>
      <c r="EG416" s="188" t="str">
        <f t="shared" si="473"/>
        <v/>
      </c>
      <c r="EH416" s="188" t="str">
        <f t="shared" si="474"/>
        <v/>
      </c>
      <c r="EI416" s="188" t="str">
        <f t="shared" si="475"/>
        <v/>
      </c>
      <c r="EJ416" s="188" t="str">
        <f t="shared" si="476"/>
        <v/>
      </c>
      <c r="EK416" s="188" t="str">
        <f t="shared" si="477"/>
        <v/>
      </c>
    </row>
    <row r="417" spans="1:141" x14ac:dyDescent="0.3">
      <c r="B417" s="1">
        <v>18</v>
      </c>
      <c r="C417" s="173"/>
      <c r="D417" s="173"/>
      <c r="E417" s="173"/>
      <c r="F417" s="173"/>
      <c r="G417" s="173"/>
      <c r="H417" s="173"/>
      <c r="I417" s="173"/>
      <c r="J417" s="173"/>
      <c r="K417" s="173"/>
      <c r="L417" s="173"/>
      <c r="M417" s="173"/>
      <c r="N417" s="173"/>
      <c r="O417" s="173"/>
      <c r="P417" s="173"/>
      <c r="Q417" s="173"/>
      <c r="R417" s="173"/>
      <c r="S417" s="173"/>
      <c r="T417" s="173"/>
      <c r="U417" s="173">
        <f t="shared" ref="U417:AB417" si="493">VLOOKUP(T94,ColInc,$A$4,FALSE)*(1+((VLOOKUP(T94,Colrisk,$A$4,FALSE)-1)*MAX(0,AW126-BaselineBMI)))</f>
        <v>3.0454802191990185E-4</v>
      </c>
      <c r="V417" s="173">
        <f t="shared" si="493"/>
        <v>3.0577979656477665E-4</v>
      </c>
      <c r="W417" s="173">
        <f t="shared" si="493"/>
        <v>3.070115712096514E-4</v>
      </c>
      <c r="X417" s="173">
        <f t="shared" si="493"/>
        <v>3.0824334585452632E-4</v>
      </c>
      <c r="Y417" s="173">
        <f t="shared" si="493"/>
        <v>6.2674241662898057E-4</v>
      </c>
      <c r="Z417" s="173">
        <f t="shared" si="493"/>
        <v>6.2923698038074645E-4</v>
      </c>
      <c r="AA417" s="173">
        <f t="shared" si="493"/>
        <v>6.3173154413251212E-4</v>
      </c>
      <c r="AB417" s="173">
        <f t="shared" si="493"/>
        <v>6.34226107884278E-4</v>
      </c>
      <c r="AC417" s="155"/>
      <c r="AD417" s="155"/>
      <c r="AE417" s="155"/>
      <c r="AF417" s="155"/>
      <c r="AG417" s="174">
        <f>D417*D60*PRODUCT($CJ417:CJ417)</f>
        <v>0</v>
      </c>
      <c r="AH417" s="174">
        <f>E417*E60*PRODUCT($CJ417:CK417)</f>
        <v>0</v>
      </c>
      <c r="AI417" s="174">
        <f>F417*F60*PRODUCT($CJ417:CL417)</f>
        <v>0</v>
      </c>
      <c r="AJ417" s="174">
        <f>G417*G60*PRODUCT($CJ417:CM417)</f>
        <v>0</v>
      </c>
      <c r="AK417" s="174">
        <f>H417*H60*PRODUCT($CJ417:CN417)</f>
        <v>0</v>
      </c>
      <c r="AL417" s="174">
        <f>I417*I60*PRODUCT($CJ417:CO417)</f>
        <v>0</v>
      </c>
      <c r="AM417" s="174">
        <f>J417*J60*PRODUCT($CJ417:CP417)</f>
        <v>0</v>
      </c>
      <c r="AN417" s="174">
        <f>K417*K60*PRODUCT($CJ417:CQ417)</f>
        <v>0</v>
      </c>
      <c r="AO417" s="174">
        <f>L417*L60*PRODUCT($CJ417:CR417)</f>
        <v>0</v>
      </c>
      <c r="AP417" s="174">
        <f>M417*M60*PRODUCT($CJ417:CS417)</f>
        <v>0</v>
      </c>
      <c r="AQ417" s="174">
        <f>N417*N60*PRODUCT($CJ417:CT417)</f>
        <v>0</v>
      </c>
      <c r="AR417" s="174">
        <f>O417*O60*PRODUCT($CJ417:CU417)</f>
        <v>0</v>
      </c>
      <c r="AS417" s="174">
        <f>P417*P60*PRODUCT($CJ417:CV417)</f>
        <v>0</v>
      </c>
      <c r="AT417" s="174">
        <f>Q417*Q60*PRODUCT($CJ417:CW417)</f>
        <v>0</v>
      </c>
      <c r="AU417" s="174">
        <f>R417*R60*PRODUCT($CJ417:CX417)</f>
        <v>0</v>
      </c>
      <c r="AV417" s="174">
        <f>S417*S60*PRODUCT($CJ417:CY417)</f>
        <v>0</v>
      </c>
      <c r="AW417" s="174">
        <f>T417*T60*PRODUCT($CJ417:CZ417)</f>
        <v>0</v>
      </c>
      <c r="AX417" s="174">
        <f>U417*U60*PRODUCT($CJ417:DA417)</f>
        <v>0</v>
      </c>
      <c r="AY417" s="174">
        <f>V417*V60*PRODUCT($CJ417:DB417)</f>
        <v>0</v>
      </c>
      <c r="AZ417" s="174">
        <f>W417*W60*PRODUCT($CJ417:DC417)</f>
        <v>0</v>
      </c>
      <c r="BA417" s="174">
        <f>X417*X60*PRODUCT($CJ417:DD417)</f>
        <v>0</v>
      </c>
      <c r="BB417" s="174">
        <f>Y417*Y60*PRODUCT($CJ417:DE417)</f>
        <v>0</v>
      </c>
      <c r="BC417" s="174">
        <f>Z417*Z60*PRODUCT($CJ417:DF417)</f>
        <v>0</v>
      </c>
      <c r="BD417" s="174">
        <f>AA417*AA60*PRODUCT($CJ417:DG417)</f>
        <v>0</v>
      </c>
      <c r="BE417" s="174">
        <f>AB417*AB60*PRODUCT($CJ417:DH417)</f>
        <v>0</v>
      </c>
      <c r="BF417" s="176"/>
      <c r="BG417" s="176"/>
      <c r="BH417" s="176"/>
      <c r="BI417" s="169">
        <f>SUM($AF417:AG417)-SUM($AF449:AG449)-SUM($C449:D449)-SUM($BH449:BI449)</f>
        <v>0</v>
      </c>
      <c r="BJ417" s="169">
        <f>SUM($AF417:AH417)-SUM($AF449:AH449)-SUM($C449:E449)-SUM($BH449:BJ449)</f>
        <v>0</v>
      </c>
      <c r="BK417" s="169">
        <f>SUM($AF417:AI417)-SUM($AF449:AI449)-SUM($C449:F449)-SUM($BH449:BK449)</f>
        <v>0</v>
      </c>
      <c r="BL417" s="169">
        <f>SUM($AF417:AJ417)-SUM($AF449:AJ449)-SUM($C449:G449)-SUM($BH449:BL449)</f>
        <v>0</v>
      </c>
      <c r="BM417" s="169">
        <f>SUM($AF417:AK417)-SUM($AF449:AK449)-SUM($C449:H449)-SUM($BH449:BM449)</f>
        <v>0</v>
      </c>
      <c r="BN417" s="169">
        <f>SUM($AF417:AL417)-SUM($AF449:AL449)-SUM($C449:I449)-SUM($BH449:BN449)</f>
        <v>0</v>
      </c>
      <c r="BO417" s="169">
        <f>SUM($AF417:AM417)-SUM($AF449:AM449)-SUM($C449:J449)-SUM($BH449:BO449)</f>
        <v>0</v>
      </c>
      <c r="BP417" s="169">
        <f>SUM($AF417:AN417)-SUM($AF449:AN449)-SUM($C449:K449)-SUM($BH449:BP449)</f>
        <v>0</v>
      </c>
      <c r="BQ417" s="169">
        <f>SUM($AF417:AO417)-SUM($AF449:AO449)-SUM($C449:L449)-SUM($BH449:BQ449)</f>
        <v>0</v>
      </c>
      <c r="BR417" s="169">
        <f>SUM($AF417:AP417)-SUM($AF449:AP449)-SUM($C449:M449)-SUM($BH449:BR449)</f>
        <v>0</v>
      </c>
      <c r="BS417" s="169">
        <f>SUM($AF417:AQ417)-SUM($AF449:AQ449)-SUM($C449:N449)-SUM($BH449:BS449)</f>
        <v>0</v>
      </c>
      <c r="BT417" s="169">
        <f>SUM($AF417:AR417)-SUM($AF449:AR449)-SUM($C449:O449)-SUM($BH449:BT449)</f>
        <v>0</v>
      </c>
      <c r="BU417" s="169">
        <f>SUM($AF417:AS417)-SUM($AF449:AS449)-SUM($C449:P449)-SUM($BH449:BU449)</f>
        <v>0</v>
      </c>
      <c r="BV417" s="169">
        <f>SUM($AF417:AT417)-SUM($AF449:AT449)-SUM($C449:Q449)-SUM($BH449:BV449)</f>
        <v>0</v>
      </c>
      <c r="BW417" s="169">
        <f>SUM($AF417:AU417)-SUM($AF449:AU449)-SUM($C449:R449)-SUM($BH449:BW449)</f>
        <v>0</v>
      </c>
      <c r="BX417" s="169">
        <f>SUM($AF417:AV417)-SUM($AF449:AV449)-SUM($C449:S449)-SUM($BH449:BX449)</f>
        <v>0</v>
      </c>
      <c r="BY417" s="169">
        <f>SUM($AF417:AW417)-SUM($AF449:AW449)-SUM($C449:T449)-SUM($BH449:BY449)</f>
        <v>0</v>
      </c>
      <c r="BZ417" s="169">
        <f>SUM($AF417:AX417)-SUM($AF449:AX449)-SUM($C449:U449)-SUM($BH449:BZ449)</f>
        <v>0</v>
      </c>
      <c r="CA417" s="169">
        <f>SUM($AF417:AY417)-SUM($AF449:AY449)-SUM($C449:V449)-SUM($BH449:CA449)</f>
        <v>0</v>
      </c>
      <c r="CB417" s="169">
        <f>SUM($AF417:AZ417)-SUM($AF449:AZ449)-SUM($C449:W449)-SUM($BH449:CB449)</f>
        <v>0</v>
      </c>
      <c r="CC417" s="169">
        <f>SUM($AF417:BA417)-SUM($AF449:BA449)-SUM($C449:X449)-SUM($BH449:CC449)</f>
        <v>0</v>
      </c>
      <c r="CD417" s="169">
        <f>SUM($AF417:BB417)-SUM($AF449:BB449)-SUM($C449:Y449)-SUM($BH449:CD449)</f>
        <v>0</v>
      </c>
      <c r="CE417" s="169">
        <f>SUM($AF417:BC417)-SUM($AF449:BC449)-SUM($C449:Z449)-SUM($BH449:CE449)</f>
        <v>0</v>
      </c>
      <c r="CF417" s="169">
        <f>SUM($AF417:BD417)-SUM($AF449:BD449)-SUM($C449:AA449)-SUM($BH449:CF449)</f>
        <v>0</v>
      </c>
      <c r="CG417" s="169">
        <f>SUM($AF417:BE417)-SUM($AF449:BE449)-SUM($C449:AB449)-SUM($BH449:CG449)</f>
        <v>0</v>
      </c>
      <c r="CH417" s="52"/>
      <c r="CI417" s="52"/>
      <c r="CJ417" s="67"/>
      <c r="CK417" s="67"/>
      <c r="CL417" s="67"/>
      <c r="CM417" s="67"/>
      <c r="CN417" s="67"/>
      <c r="CO417" s="67"/>
      <c r="CP417" s="67"/>
      <c r="CQ417" s="67"/>
      <c r="CR417" s="67"/>
      <c r="CS417" s="67"/>
      <c r="CT417" s="67"/>
      <c r="CU417" s="67"/>
      <c r="CV417" s="67"/>
      <c r="CW417" s="67"/>
      <c r="CX417" s="67"/>
      <c r="CY417" s="67"/>
      <c r="CZ417" s="67"/>
      <c r="DA417" s="67">
        <f>1-T417</f>
        <v>1</v>
      </c>
      <c r="DB417" s="67">
        <f t="shared" si="443"/>
        <v>0.99969545197808007</v>
      </c>
      <c r="DC417" s="67">
        <f t="shared" si="444"/>
        <v>0.99969422020343524</v>
      </c>
      <c r="DD417" s="67">
        <f t="shared" si="445"/>
        <v>0.9996929884287904</v>
      </c>
      <c r="DE417" s="67">
        <f t="shared" si="446"/>
        <v>0.99969175665414545</v>
      </c>
      <c r="DF417" s="67">
        <f t="shared" si="447"/>
        <v>0.99937325758337103</v>
      </c>
      <c r="DG417" s="67">
        <f t="shared" si="448"/>
        <v>0.99937076301961925</v>
      </c>
      <c r="DH417" s="67">
        <f t="shared" si="449"/>
        <v>0.99936826845586746</v>
      </c>
      <c r="DI417" s="67">
        <f t="shared" si="450"/>
        <v>0.99936577389211567</v>
      </c>
      <c r="DL417" s="53"/>
      <c r="DM417" s="188" t="str">
        <f t="shared" si="453"/>
        <v/>
      </c>
      <c r="DN417" s="188" t="str">
        <f t="shared" si="454"/>
        <v/>
      </c>
      <c r="DO417" s="188" t="str">
        <f t="shared" si="455"/>
        <v/>
      </c>
      <c r="DP417" s="188" t="str">
        <f t="shared" si="456"/>
        <v/>
      </c>
      <c r="DQ417" s="188" t="str">
        <f t="shared" si="457"/>
        <v/>
      </c>
      <c r="DR417" s="188" t="str">
        <f t="shared" si="458"/>
        <v/>
      </c>
      <c r="DS417" s="188" t="str">
        <f t="shared" si="459"/>
        <v/>
      </c>
      <c r="DT417" s="188" t="str">
        <f t="shared" si="460"/>
        <v/>
      </c>
      <c r="DU417" s="188" t="str">
        <f t="shared" si="461"/>
        <v/>
      </c>
      <c r="DV417" s="188" t="str">
        <f t="shared" si="462"/>
        <v/>
      </c>
      <c r="DW417" s="188" t="str">
        <f t="shared" si="463"/>
        <v/>
      </c>
      <c r="DX417" s="188" t="str">
        <f t="shared" si="464"/>
        <v/>
      </c>
      <c r="DY417" s="188" t="str">
        <f t="shared" si="465"/>
        <v/>
      </c>
      <c r="DZ417" s="188" t="str">
        <f t="shared" si="466"/>
        <v/>
      </c>
      <c r="EA417" s="188" t="str">
        <f t="shared" si="467"/>
        <v/>
      </c>
      <c r="EB417" s="188" t="str">
        <f t="shared" si="468"/>
        <v/>
      </c>
      <c r="EC417" s="188" t="str">
        <f t="shared" si="469"/>
        <v/>
      </c>
      <c r="ED417" s="188" t="str">
        <f t="shared" si="470"/>
        <v/>
      </c>
      <c r="EE417" s="188" t="str">
        <f t="shared" si="471"/>
        <v/>
      </c>
      <c r="EF417" s="188" t="str">
        <f t="shared" si="472"/>
        <v/>
      </c>
      <c r="EG417" s="188" t="str">
        <f t="shared" si="473"/>
        <v/>
      </c>
      <c r="EH417" s="188" t="str">
        <f t="shared" si="474"/>
        <v/>
      </c>
      <c r="EI417" s="188" t="str">
        <f t="shared" si="475"/>
        <v/>
      </c>
      <c r="EJ417" s="188" t="str">
        <f t="shared" si="476"/>
        <v/>
      </c>
      <c r="EK417" s="188" t="str">
        <f t="shared" si="477"/>
        <v/>
      </c>
    </row>
    <row r="418" spans="1:141" x14ac:dyDescent="0.3">
      <c r="B418" s="1">
        <v>19</v>
      </c>
      <c r="C418" s="173"/>
      <c r="D418" s="173"/>
      <c r="E418" s="173"/>
      <c r="F418" s="173"/>
      <c r="G418" s="173"/>
      <c r="H418" s="173"/>
      <c r="I418" s="173"/>
      <c r="J418" s="173"/>
      <c r="K418" s="173"/>
      <c r="L418" s="173"/>
      <c r="M418" s="173"/>
      <c r="N418" s="173"/>
      <c r="O418" s="173"/>
      <c r="P418" s="173"/>
      <c r="Q418" s="173"/>
      <c r="R418" s="173"/>
      <c r="S418" s="173"/>
      <c r="T418" s="173"/>
      <c r="U418" s="173"/>
      <c r="V418" s="173">
        <f t="shared" ref="V418:AB418" si="494">VLOOKUP(U95,ColInc,$A$4,FALSE)*(1+((VLOOKUP(U95,Colrisk,$A$4,FALSE)-1)*MAX(0,AX127-BaselineBMI)))</f>
        <v>3.0454802191990185E-4</v>
      </c>
      <c r="W418" s="173">
        <f t="shared" si="494"/>
        <v>3.0577979656477665E-4</v>
      </c>
      <c r="X418" s="173">
        <f t="shared" si="494"/>
        <v>3.070115712096514E-4</v>
      </c>
      <c r="Y418" s="173">
        <f t="shared" si="494"/>
        <v>3.0824334585452632E-4</v>
      </c>
      <c r="Z418" s="173">
        <f t="shared" si="494"/>
        <v>6.2674241662898057E-4</v>
      </c>
      <c r="AA418" s="173">
        <f t="shared" si="494"/>
        <v>6.2923698038074645E-4</v>
      </c>
      <c r="AB418" s="173">
        <f t="shared" si="494"/>
        <v>6.3173154413251212E-4</v>
      </c>
      <c r="AC418" s="155"/>
      <c r="AD418" s="155"/>
      <c r="AE418" s="155"/>
      <c r="AF418" s="155"/>
      <c r="AG418" s="174">
        <f>D418*D61*PRODUCT($CJ418:CJ418)</f>
        <v>0</v>
      </c>
      <c r="AH418" s="174">
        <f>E418*E61*PRODUCT($CJ418:CK418)</f>
        <v>0</v>
      </c>
      <c r="AI418" s="174">
        <f>F418*F61*PRODUCT($CJ418:CL418)</f>
        <v>0</v>
      </c>
      <c r="AJ418" s="174">
        <f>G418*G61*PRODUCT($CJ418:CM418)</f>
        <v>0</v>
      </c>
      <c r="AK418" s="174">
        <f>H418*H61*PRODUCT($CJ418:CN418)</f>
        <v>0</v>
      </c>
      <c r="AL418" s="174">
        <f>I418*I61*PRODUCT($CJ418:CO418)</f>
        <v>0</v>
      </c>
      <c r="AM418" s="174">
        <f>J418*J61*PRODUCT($CJ418:CP418)</f>
        <v>0</v>
      </c>
      <c r="AN418" s="174">
        <f>K418*K61*PRODUCT($CJ418:CQ418)</f>
        <v>0</v>
      </c>
      <c r="AO418" s="174">
        <f>L418*L61*PRODUCT($CJ418:CR418)</f>
        <v>0</v>
      </c>
      <c r="AP418" s="174">
        <f>M418*M61*PRODUCT($CJ418:CS418)</f>
        <v>0</v>
      </c>
      <c r="AQ418" s="174">
        <f>N418*N61*PRODUCT($CJ418:CT418)</f>
        <v>0</v>
      </c>
      <c r="AR418" s="174">
        <f>O418*O61*PRODUCT($CJ418:CU418)</f>
        <v>0</v>
      </c>
      <c r="AS418" s="174">
        <f>P418*P61*PRODUCT($CJ418:CV418)</f>
        <v>0</v>
      </c>
      <c r="AT418" s="174">
        <f>Q418*Q61*PRODUCT($CJ418:CW418)</f>
        <v>0</v>
      </c>
      <c r="AU418" s="174">
        <f>R418*R61*PRODUCT($CJ418:CX418)</f>
        <v>0</v>
      </c>
      <c r="AV418" s="174">
        <f>S418*S61*PRODUCT($CJ418:CY418)</f>
        <v>0</v>
      </c>
      <c r="AW418" s="174">
        <f>T418*T61*PRODUCT($CJ418:CZ418)</f>
        <v>0</v>
      </c>
      <c r="AX418" s="174">
        <f>U418*U61*PRODUCT($CJ418:DA418)</f>
        <v>0</v>
      </c>
      <c r="AY418" s="174">
        <f>V418*V61*PRODUCT($CJ418:DB418)</f>
        <v>0</v>
      </c>
      <c r="AZ418" s="174">
        <f>W418*W61*PRODUCT($CJ418:DC418)</f>
        <v>0</v>
      </c>
      <c r="BA418" s="174">
        <f>X418*X61*PRODUCT($CJ418:DD418)</f>
        <v>0</v>
      </c>
      <c r="BB418" s="174">
        <f>Y418*Y61*PRODUCT($CJ418:DE418)</f>
        <v>0</v>
      </c>
      <c r="BC418" s="174">
        <f>Z418*Z61*PRODUCT($CJ418:DF418)</f>
        <v>0</v>
      </c>
      <c r="BD418" s="174">
        <f>AA418*AA61*PRODUCT($CJ418:DG418)</f>
        <v>0</v>
      </c>
      <c r="BE418" s="174">
        <f>AB418*AB61*PRODUCT($CJ418:DH418)</f>
        <v>0</v>
      </c>
      <c r="BF418" s="176"/>
      <c r="BG418" s="93"/>
      <c r="BH418" s="93"/>
      <c r="BI418" s="169">
        <f>SUM($AF418:AG418)-SUM($AF450:AG450)-SUM($C450:D450)-SUM($BH450:BI450)</f>
        <v>0</v>
      </c>
      <c r="BJ418" s="169">
        <f>SUM($AF418:AH418)-SUM($AF450:AH450)-SUM($C450:E450)-SUM($BH450:BJ450)</f>
        <v>0</v>
      </c>
      <c r="BK418" s="169">
        <f>SUM($AF418:AI418)-SUM($AF450:AI450)-SUM($C450:F450)-SUM($BH450:BK450)</f>
        <v>0</v>
      </c>
      <c r="BL418" s="169">
        <f>SUM($AF418:AJ418)-SUM($AF450:AJ450)-SUM($C450:G450)-SUM($BH450:BL450)</f>
        <v>0</v>
      </c>
      <c r="BM418" s="169">
        <f>SUM($AF418:AK418)-SUM($AF450:AK450)-SUM($C450:H450)-SUM($BH450:BM450)</f>
        <v>0</v>
      </c>
      <c r="BN418" s="169">
        <f>SUM($AF418:AL418)-SUM($AF450:AL450)-SUM($C450:I450)-SUM($BH450:BN450)</f>
        <v>0</v>
      </c>
      <c r="BO418" s="169">
        <f>SUM($AF418:AM418)-SUM($AF450:AM450)-SUM($C450:J450)-SUM($BH450:BO450)</f>
        <v>0</v>
      </c>
      <c r="BP418" s="169">
        <f>SUM($AF418:AN418)-SUM($AF450:AN450)-SUM($C450:K450)-SUM($BH450:BP450)</f>
        <v>0</v>
      </c>
      <c r="BQ418" s="169">
        <f>SUM($AF418:AO418)-SUM($AF450:AO450)-SUM($C450:L450)-SUM($BH450:BQ450)</f>
        <v>0</v>
      </c>
      <c r="BR418" s="169">
        <f>SUM($AF418:AP418)-SUM($AF450:AP450)-SUM($C450:M450)-SUM($BH450:BR450)</f>
        <v>0</v>
      </c>
      <c r="BS418" s="169">
        <f>SUM($AF418:AQ418)-SUM($AF450:AQ450)-SUM($C450:N450)-SUM($BH450:BS450)</f>
        <v>0</v>
      </c>
      <c r="BT418" s="169">
        <f>SUM($AF418:AR418)-SUM($AF450:AR450)-SUM($C450:O450)-SUM($BH450:BT450)</f>
        <v>0</v>
      </c>
      <c r="BU418" s="169">
        <f>SUM($AF418:AS418)-SUM($AF450:AS450)-SUM($C450:P450)-SUM($BH450:BU450)</f>
        <v>0</v>
      </c>
      <c r="BV418" s="169">
        <f>SUM($AF418:AT418)-SUM($AF450:AT450)-SUM($C450:Q450)-SUM($BH450:BV450)</f>
        <v>0</v>
      </c>
      <c r="BW418" s="169">
        <f>SUM($AF418:AU418)-SUM($AF450:AU450)-SUM($C450:R450)-SUM($BH450:BW450)</f>
        <v>0</v>
      </c>
      <c r="BX418" s="169">
        <f>SUM($AF418:AV418)-SUM($AF450:AV450)-SUM($C450:S450)-SUM($BH450:BX450)</f>
        <v>0</v>
      </c>
      <c r="BY418" s="169">
        <f>SUM($AF418:AW418)-SUM($AF450:AW450)-SUM($C450:T450)-SUM($BH450:BY450)</f>
        <v>0</v>
      </c>
      <c r="BZ418" s="169">
        <f>SUM($AF418:AX418)-SUM($AF450:AX450)-SUM($C450:U450)-SUM($BH450:BZ450)</f>
        <v>0</v>
      </c>
      <c r="CA418" s="169">
        <f>SUM($AF418:AY418)-SUM($AF450:AY450)-SUM($C450:V450)-SUM($BH450:CA450)</f>
        <v>0</v>
      </c>
      <c r="CB418" s="169">
        <f>SUM($AF418:AZ418)-SUM($AF450:AZ450)-SUM($C450:W450)-SUM($BH450:CB450)</f>
        <v>0</v>
      </c>
      <c r="CC418" s="169">
        <f>SUM($AF418:BA418)-SUM($AF450:BA450)-SUM($C450:X450)-SUM($BH450:CC450)</f>
        <v>0</v>
      </c>
      <c r="CD418" s="169">
        <f>SUM($AF418:BB418)-SUM($AF450:BB450)-SUM($C450:Y450)-SUM($BH450:CD450)</f>
        <v>0</v>
      </c>
      <c r="CE418" s="169">
        <f>SUM($AF418:BC418)-SUM($AF450:BC450)-SUM($C450:Z450)-SUM($BH450:CE450)</f>
        <v>0</v>
      </c>
      <c r="CF418" s="169">
        <f>SUM($AF418:BD418)-SUM($AF450:BD450)-SUM($C450:AA450)-SUM($BH450:CF450)</f>
        <v>0</v>
      </c>
      <c r="CG418" s="169">
        <f>SUM($AF418:BE418)-SUM($AF450:BE450)-SUM($C450:AB450)-SUM($BH450:CG450)</f>
        <v>0</v>
      </c>
      <c r="CH418" s="52"/>
      <c r="CI418" s="52"/>
      <c r="CJ418" s="67"/>
      <c r="CK418" s="67"/>
      <c r="CL418" s="67"/>
      <c r="CM418" s="67"/>
      <c r="CN418" s="67"/>
      <c r="CO418" s="67"/>
      <c r="CP418" s="67"/>
      <c r="CQ418" s="67"/>
      <c r="CR418" s="67"/>
      <c r="CS418" s="67"/>
      <c r="CT418" s="67"/>
      <c r="CU418" s="67"/>
      <c r="CV418" s="67"/>
      <c r="CW418" s="67"/>
      <c r="CX418" s="67"/>
      <c r="CY418" s="67"/>
      <c r="CZ418" s="67"/>
      <c r="DA418" s="67"/>
      <c r="DB418" s="67">
        <f>1-U418</f>
        <v>1</v>
      </c>
      <c r="DC418" s="67">
        <f t="shared" si="444"/>
        <v>0.99969545197808007</v>
      </c>
      <c r="DD418" s="67">
        <f t="shared" si="445"/>
        <v>0.99969422020343524</v>
      </c>
      <c r="DE418" s="67">
        <f t="shared" si="446"/>
        <v>0.9996929884287904</v>
      </c>
      <c r="DF418" s="67">
        <f t="shared" si="447"/>
        <v>0.99969175665414545</v>
      </c>
      <c r="DG418" s="67">
        <f t="shared" si="448"/>
        <v>0.99937325758337103</v>
      </c>
      <c r="DH418" s="67">
        <f t="shared" si="449"/>
        <v>0.99937076301961925</v>
      </c>
      <c r="DI418" s="67">
        <f t="shared" si="450"/>
        <v>0.99936826845586746</v>
      </c>
      <c r="DL418" s="53"/>
      <c r="DM418" s="188" t="str">
        <f t="shared" si="453"/>
        <v/>
      </c>
      <c r="DN418" s="188" t="str">
        <f t="shared" si="454"/>
        <v/>
      </c>
      <c r="DO418" s="188" t="str">
        <f t="shared" si="455"/>
        <v/>
      </c>
      <c r="DP418" s="188" t="str">
        <f t="shared" si="456"/>
        <v/>
      </c>
      <c r="DQ418" s="188" t="str">
        <f t="shared" si="457"/>
        <v/>
      </c>
      <c r="DR418" s="188" t="str">
        <f t="shared" si="458"/>
        <v/>
      </c>
      <c r="DS418" s="188" t="str">
        <f t="shared" si="459"/>
        <v/>
      </c>
      <c r="DT418" s="188" t="str">
        <f t="shared" si="460"/>
        <v/>
      </c>
      <c r="DU418" s="188" t="str">
        <f t="shared" si="461"/>
        <v/>
      </c>
      <c r="DV418" s="188" t="str">
        <f t="shared" si="462"/>
        <v/>
      </c>
      <c r="DW418" s="188" t="str">
        <f t="shared" si="463"/>
        <v/>
      </c>
      <c r="DX418" s="188" t="str">
        <f t="shared" si="464"/>
        <v/>
      </c>
      <c r="DY418" s="188" t="str">
        <f t="shared" si="465"/>
        <v/>
      </c>
      <c r="DZ418" s="188" t="str">
        <f t="shared" si="466"/>
        <v/>
      </c>
      <c r="EA418" s="188" t="str">
        <f t="shared" si="467"/>
        <v/>
      </c>
      <c r="EB418" s="188" t="str">
        <f t="shared" si="468"/>
        <v/>
      </c>
      <c r="EC418" s="188" t="str">
        <f t="shared" si="469"/>
        <v/>
      </c>
      <c r="ED418" s="188" t="str">
        <f t="shared" si="470"/>
        <v/>
      </c>
      <c r="EE418" s="188" t="str">
        <f t="shared" si="471"/>
        <v/>
      </c>
      <c r="EF418" s="188" t="str">
        <f t="shared" si="472"/>
        <v/>
      </c>
      <c r="EG418" s="188" t="str">
        <f t="shared" si="473"/>
        <v/>
      </c>
      <c r="EH418" s="188" t="str">
        <f t="shared" si="474"/>
        <v/>
      </c>
      <c r="EI418" s="188" t="str">
        <f t="shared" si="475"/>
        <v/>
      </c>
      <c r="EJ418" s="188" t="str">
        <f t="shared" si="476"/>
        <v/>
      </c>
      <c r="EK418" s="188" t="str">
        <f t="shared" si="477"/>
        <v/>
      </c>
    </row>
    <row r="419" spans="1:141" x14ac:dyDescent="0.3">
      <c r="B419" s="1">
        <v>20</v>
      </c>
      <c r="C419" s="173"/>
      <c r="D419" s="173"/>
      <c r="E419" s="173"/>
      <c r="F419" s="173"/>
      <c r="G419" s="173"/>
      <c r="H419" s="173"/>
      <c r="I419" s="173"/>
      <c r="J419" s="173"/>
      <c r="K419" s="173"/>
      <c r="L419" s="173"/>
      <c r="M419" s="173"/>
      <c r="N419" s="173"/>
      <c r="O419" s="173"/>
      <c r="P419" s="173"/>
      <c r="Q419" s="173"/>
      <c r="R419" s="173"/>
      <c r="S419" s="173"/>
      <c r="T419" s="173"/>
      <c r="U419" s="173"/>
      <c r="V419" s="173"/>
      <c r="W419" s="173">
        <f t="shared" ref="W419:AB419" si="495">VLOOKUP(V96,ColInc,$A$4,FALSE)*(1+((VLOOKUP(V96,Colrisk,$A$4,FALSE)-1)*MAX(0,AY128-BaselineBMI)))</f>
        <v>3.0454802191990185E-4</v>
      </c>
      <c r="X419" s="173">
        <f t="shared" si="495"/>
        <v>3.0577979656477665E-4</v>
      </c>
      <c r="Y419" s="173">
        <f t="shared" si="495"/>
        <v>3.070115712096514E-4</v>
      </c>
      <c r="Z419" s="173">
        <f t="shared" si="495"/>
        <v>3.0824334585452632E-4</v>
      </c>
      <c r="AA419" s="173">
        <f t="shared" si="495"/>
        <v>6.2674241662898057E-4</v>
      </c>
      <c r="AB419" s="173">
        <f t="shared" si="495"/>
        <v>6.2923698038074645E-4</v>
      </c>
      <c r="AC419" s="155"/>
      <c r="AD419" s="155"/>
      <c r="AE419" s="155"/>
      <c r="AF419" s="155"/>
      <c r="AG419" s="174">
        <f>D419*D62*PRODUCT($CJ419:CJ419)</f>
        <v>0</v>
      </c>
      <c r="AH419" s="174">
        <f>E419*E62*PRODUCT($CJ419:CK419)</f>
        <v>0</v>
      </c>
      <c r="AI419" s="174">
        <f>F419*F62*PRODUCT($CJ419:CL419)</f>
        <v>0</v>
      </c>
      <c r="AJ419" s="174">
        <f>G419*G62*PRODUCT($CJ419:CM419)</f>
        <v>0</v>
      </c>
      <c r="AK419" s="174">
        <f>H419*H62*PRODUCT($CJ419:CN419)</f>
        <v>0</v>
      </c>
      <c r="AL419" s="174">
        <f>I419*I62*PRODUCT($CJ419:CO419)</f>
        <v>0</v>
      </c>
      <c r="AM419" s="174">
        <f>J419*J62*PRODUCT($CJ419:CP419)</f>
        <v>0</v>
      </c>
      <c r="AN419" s="174">
        <f>K419*K62*PRODUCT($CJ419:CQ419)</f>
        <v>0</v>
      </c>
      <c r="AO419" s="174">
        <f>L419*L62*PRODUCT($CJ419:CR419)</f>
        <v>0</v>
      </c>
      <c r="AP419" s="174">
        <f>M419*M62*PRODUCT($CJ419:CS419)</f>
        <v>0</v>
      </c>
      <c r="AQ419" s="174">
        <f>N419*N62*PRODUCT($CJ419:CT419)</f>
        <v>0</v>
      </c>
      <c r="AR419" s="174">
        <f>O419*O62*PRODUCT($CJ419:CU419)</f>
        <v>0</v>
      </c>
      <c r="AS419" s="174">
        <f>P419*P62*PRODUCT($CJ419:CV419)</f>
        <v>0</v>
      </c>
      <c r="AT419" s="174">
        <f>Q419*Q62*PRODUCT($CJ419:CW419)</f>
        <v>0</v>
      </c>
      <c r="AU419" s="174">
        <f>R419*R62*PRODUCT($CJ419:CX419)</f>
        <v>0</v>
      </c>
      <c r="AV419" s="174">
        <f>S419*S62*PRODUCT($CJ419:CY419)</f>
        <v>0</v>
      </c>
      <c r="AW419" s="174">
        <f>T419*T62*PRODUCT($CJ419:CZ419)</f>
        <v>0</v>
      </c>
      <c r="AX419" s="174">
        <f>U419*U62*PRODUCT($CJ419:DA419)</f>
        <v>0</v>
      </c>
      <c r="AY419" s="174">
        <f>V419*V62*PRODUCT($CJ419:DB419)</f>
        <v>0</v>
      </c>
      <c r="AZ419" s="174">
        <f>W419*W62*PRODUCT($CJ419:DC419)</f>
        <v>0</v>
      </c>
      <c r="BA419" s="174">
        <f>X419*X62*PRODUCT($CJ419:DD419)</f>
        <v>0</v>
      </c>
      <c r="BB419" s="174">
        <f>Y419*Y62*PRODUCT($CJ419:DE419)</f>
        <v>0</v>
      </c>
      <c r="BC419" s="174">
        <f>Z419*Z62*PRODUCT($CJ419:DF419)</f>
        <v>0</v>
      </c>
      <c r="BD419" s="174">
        <f>AA419*AA62*PRODUCT($CJ419:DG419)</f>
        <v>0</v>
      </c>
      <c r="BE419" s="174">
        <f>AB419*AB62*PRODUCT($CJ419:DH419)</f>
        <v>0</v>
      </c>
      <c r="BF419" s="176"/>
      <c r="BG419" s="176"/>
      <c r="BH419" s="93"/>
      <c r="BI419" s="169">
        <f>SUM($AF419:AG419)-SUM($AF451:AG451)-SUM($C451:D451)-SUM($BH451:BI451)</f>
        <v>0</v>
      </c>
      <c r="BJ419" s="169">
        <f>SUM($AF419:AH419)-SUM($AF451:AH451)-SUM($C451:E451)-SUM($BH451:BJ451)</f>
        <v>0</v>
      </c>
      <c r="BK419" s="169">
        <f>SUM($AF419:AI419)-SUM($AF451:AI451)-SUM($C451:F451)-SUM($BH451:BK451)</f>
        <v>0</v>
      </c>
      <c r="BL419" s="169">
        <f>SUM($AF419:AJ419)-SUM($AF451:AJ451)-SUM($C451:G451)-SUM($BH451:BL451)</f>
        <v>0</v>
      </c>
      <c r="BM419" s="169">
        <f>SUM($AF419:AK419)-SUM($AF451:AK451)-SUM($C451:H451)-SUM($BH451:BM451)</f>
        <v>0</v>
      </c>
      <c r="BN419" s="169">
        <f>SUM($AF419:AL419)-SUM($AF451:AL451)-SUM($C451:I451)-SUM($BH451:BN451)</f>
        <v>0</v>
      </c>
      <c r="BO419" s="169">
        <f>SUM($AF419:AM419)-SUM($AF451:AM451)-SUM($C451:J451)-SUM($BH451:BO451)</f>
        <v>0</v>
      </c>
      <c r="BP419" s="169">
        <f>SUM($AF419:AN419)-SUM($AF451:AN451)-SUM($C451:K451)-SUM($BH451:BP451)</f>
        <v>0</v>
      </c>
      <c r="BQ419" s="169">
        <f>SUM($AF419:AO419)-SUM($AF451:AO451)-SUM($C451:L451)-SUM($BH451:BQ451)</f>
        <v>0</v>
      </c>
      <c r="BR419" s="169">
        <f>SUM($AF419:AP419)-SUM($AF451:AP451)-SUM($C451:M451)-SUM($BH451:BR451)</f>
        <v>0</v>
      </c>
      <c r="BS419" s="169">
        <f>SUM($AF419:AQ419)-SUM($AF451:AQ451)-SUM($C451:N451)-SUM($BH451:BS451)</f>
        <v>0</v>
      </c>
      <c r="BT419" s="169">
        <f>SUM($AF419:AR419)-SUM($AF451:AR451)-SUM($C451:O451)-SUM($BH451:BT451)</f>
        <v>0</v>
      </c>
      <c r="BU419" s="169">
        <f>SUM($AF419:AS419)-SUM($AF451:AS451)-SUM($C451:P451)-SUM($BH451:BU451)</f>
        <v>0</v>
      </c>
      <c r="BV419" s="169">
        <f>SUM($AF419:AT419)-SUM($AF451:AT451)-SUM($C451:Q451)-SUM($BH451:BV451)</f>
        <v>0</v>
      </c>
      <c r="BW419" s="169">
        <f>SUM($AF419:AU419)-SUM($AF451:AU451)-SUM($C451:R451)-SUM($BH451:BW451)</f>
        <v>0</v>
      </c>
      <c r="BX419" s="169">
        <f>SUM($AF419:AV419)-SUM($AF451:AV451)-SUM($C451:S451)-SUM($BH451:BX451)</f>
        <v>0</v>
      </c>
      <c r="BY419" s="169">
        <f>SUM($AF419:AW419)-SUM($AF451:AW451)-SUM($C451:T451)-SUM($BH451:BY451)</f>
        <v>0</v>
      </c>
      <c r="BZ419" s="169">
        <f>SUM($AF419:AX419)-SUM($AF451:AX451)-SUM($C451:U451)-SUM($BH451:BZ451)</f>
        <v>0</v>
      </c>
      <c r="CA419" s="169">
        <f>SUM($AF419:AY419)-SUM($AF451:AY451)-SUM($C451:V451)-SUM($BH451:CA451)</f>
        <v>0</v>
      </c>
      <c r="CB419" s="169">
        <f>SUM($AF419:AZ419)-SUM($AF451:AZ451)-SUM($C451:W451)-SUM($BH451:CB451)</f>
        <v>0</v>
      </c>
      <c r="CC419" s="169">
        <f>SUM($AF419:BA419)-SUM($AF451:BA451)-SUM($C451:X451)-SUM($BH451:CC451)</f>
        <v>0</v>
      </c>
      <c r="CD419" s="169">
        <f>SUM($AF419:BB419)-SUM($AF451:BB451)-SUM($C451:Y451)-SUM($BH451:CD451)</f>
        <v>0</v>
      </c>
      <c r="CE419" s="169">
        <f>SUM($AF419:BC419)-SUM($AF451:BC451)-SUM($C451:Z451)-SUM($BH451:CE451)</f>
        <v>0</v>
      </c>
      <c r="CF419" s="169">
        <f>SUM($AF419:BD419)-SUM($AF451:BD451)-SUM($C451:AA451)-SUM($BH451:CF451)</f>
        <v>0</v>
      </c>
      <c r="CG419" s="169">
        <f>SUM($AF419:BE419)-SUM($AF451:BE451)-SUM($C451:AB451)-SUM($BH451:CG451)</f>
        <v>0</v>
      </c>
      <c r="CH419" s="52"/>
      <c r="CI419" s="52"/>
      <c r="CJ419" s="67"/>
      <c r="CK419" s="67"/>
      <c r="CL419" s="67"/>
      <c r="CM419" s="67"/>
      <c r="CN419" s="67"/>
      <c r="CO419" s="67"/>
      <c r="CP419" s="67"/>
      <c r="CQ419" s="67"/>
      <c r="CR419" s="67"/>
      <c r="CS419" s="67"/>
      <c r="CT419" s="67"/>
      <c r="CU419" s="67"/>
      <c r="CV419" s="67"/>
      <c r="CW419" s="67"/>
      <c r="CX419" s="67"/>
      <c r="CY419" s="67"/>
      <c r="CZ419" s="67"/>
      <c r="DA419" s="67"/>
      <c r="DB419" s="67"/>
      <c r="DC419" s="67">
        <f>1-V419</f>
        <v>1</v>
      </c>
      <c r="DD419" s="67">
        <f t="shared" si="445"/>
        <v>0.99969545197808007</v>
      </c>
      <c r="DE419" s="67">
        <f t="shared" si="446"/>
        <v>0.99969422020343524</v>
      </c>
      <c r="DF419" s="67">
        <f t="shared" si="447"/>
        <v>0.9996929884287904</v>
      </c>
      <c r="DG419" s="67">
        <f t="shared" si="448"/>
        <v>0.99969175665414545</v>
      </c>
      <c r="DH419" s="67">
        <f t="shared" si="449"/>
        <v>0.99937325758337103</v>
      </c>
      <c r="DI419" s="67">
        <f t="shared" si="450"/>
        <v>0.99937076301961925</v>
      </c>
      <c r="DL419" s="53"/>
      <c r="DM419" s="188" t="str">
        <f t="shared" si="453"/>
        <v/>
      </c>
      <c r="DN419" s="188" t="str">
        <f t="shared" si="454"/>
        <v/>
      </c>
      <c r="DO419" s="188" t="str">
        <f t="shared" si="455"/>
        <v/>
      </c>
      <c r="DP419" s="188" t="str">
        <f t="shared" si="456"/>
        <v/>
      </c>
      <c r="DQ419" s="188" t="str">
        <f t="shared" si="457"/>
        <v/>
      </c>
      <c r="DR419" s="188" t="str">
        <f t="shared" si="458"/>
        <v/>
      </c>
      <c r="DS419" s="188" t="str">
        <f t="shared" si="459"/>
        <v/>
      </c>
      <c r="DT419" s="188" t="str">
        <f t="shared" si="460"/>
        <v/>
      </c>
      <c r="DU419" s="188" t="str">
        <f t="shared" si="461"/>
        <v/>
      </c>
      <c r="DV419" s="188" t="str">
        <f t="shared" si="462"/>
        <v/>
      </c>
      <c r="DW419" s="188" t="str">
        <f t="shared" si="463"/>
        <v/>
      </c>
      <c r="DX419" s="188" t="str">
        <f t="shared" si="464"/>
        <v/>
      </c>
      <c r="DY419" s="188" t="str">
        <f t="shared" si="465"/>
        <v/>
      </c>
      <c r="DZ419" s="188" t="str">
        <f t="shared" si="466"/>
        <v/>
      </c>
      <c r="EA419" s="188" t="str">
        <f t="shared" si="467"/>
        <v/>
      </c>
      <c r="EB419" s="188" t="str">
        <f t="shared" si="468"/>
        <v/>
      </c>
      <c r="EC419" s="188" t="str">
        <f t="shared" si="469"/>
        <v/>
      </c>
      <c r="ED419" s="188" t="str">
        <f t="shared" si="470"/>
        <v/>
      </c>
      <c r="EE419" s="188" t="str">
        <f t="shared" si="471"/>
        <v/>
      </c>
      <c r="EF419" s="188" t="str">
        <f t="shared" si="472"/>
        <v/>
      </c>
      <c r="EG419" s="188" t="str">
        <f t="shared" si="473"/>
        <v/>
      </c>
      <c r="EH419" s="188" t="str">
        <f t="shared" si="474"/>
        <v/>
      </c>
      <c r="EI419" s="188" t="str">
        <f t="shared" si="475"/>
        <v/>
      </c>
      <c r="EJ419" s="188" t="str">
        <f t="shared" si="476"/>
        <v/>
      </c>
      <c r="EK419" s="188" t="str">
        <f t="shared" si="477"/>
        <v/>
      </c>
    </row>
    <row r="420" spans="1:141" x14ac:dyDescent="0.3">
      <c r="B420" s="1">
        <v>21</v>
      </c>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f>VLOOKUP(W97,ColInc,$A$4,FALSE)*(1+((VLOOKUP(W97,Colrisk,$A$4,FALSE)-1)*MAX(0,AZ129-BaselineBMI)))</f>
        <v>3.0454802191990185E-4</v>
      </c>
      <c r="Y420" s="173">
        <f>VLOOKUP(X97,ColInc,$A$4,FALSE)*(1+((VLOOKUP(X97,Colrisk,$A$4,FALSE)-1)*MAX(0,BA129-BaselineBMI)))</f>
        <v>3.0577979656477665E-4</v>
      </c>
      <c r="Z420" s="173">
        <f>VLOOKUP(Y97,ColInc,$A$4,FALSE)*(1+((VLOOKUP(Y97,Colrisk,$A$4,FALSE)-1)*MAX(0,BB129-BaselineBMI)))</f>
        <v>3.070115712096514E-4</v>
      </c>
      <c r="AA420" s="173">
        <f>VLOOKUP(Z97,ColInc,$A$4,FALSE)*(1+((VLOOKUP(Z97,Colrisk,$A$4,FALSE)-1)*MAX(0,BC129-BaselineBMI)))</f>
        <v>3.0824334585452632E-4</v>
      </c>
      <c r="AB420" s="173">
        <f>VLOOKUP(AA97,ColInc,$A$4,FALSE)*(1+((VLOOKUP(AA97,Colrisk,$A$4,FALSE)-1)*MAX(0,BD129-BaselineBMI)))</f>
        <v>6.2674241662898057E-4</v>
      </c>
      <c r="AC420" s="155"/>
      <c r="AD420" s="155"/>
      <c r="AE420" s="155"/>
      <c r="AF420" s="155"/>
      <c r="AG420" s="174">
        <f>D420*D63*PRODUCT($CJ420:CJ420)</f>
        <v>0</v>
      </c>
      <c r="AH420" s="174">
        <f>E420*E63*PRODUCT($CJ420:CK420)</f>
        <v>0</v>
      </c>
      <c r="AI420" s="174">
        <f>F420*F63*PRODUCT($CJ420:CL420)</f>
        <v>0</v>
      </c>
      <c r="AJ420" s="174">
        <f>G420*G63*PRODUCT($CJ420:CM420)</f>
        <v>0</v>
      </c>
      <c r="AK420" s="174">
        <f>H420*H63*PRODUCT($CJ420:CN420)</f>
        <v>0</v>
      </c>
      <c r="AL420" s="174">
        <f>I420*I63*PRODUCT($CJ420:CO420)</f>
        <v>0</v>
      </c>
      <c r="AM420" s="174">
        <f>J420*J63*PRODUCT($CJ420:CP420)</f>
        <v>0</v>
      </c>
      <c r="AN420" s="174">
        <f>K420*K63*PRODUCT($CJ420:CQ420)</f>
        <v>0</v>
      </c>
      <c r="AO420" s="174">
        <f>L420*L63*PRODUCT($CJ420:CR420)</f>
        <v>0</v>
      </c>
      <c r="AP420" s="174">
        <f>M420*M63*PRODUCT($CJ420:CS420)</f>
        <v>0</v>
      </c>
      <c r="AQ420" s="174">
        <f>N420*N63*PRODUCT($CJ420:CT420)</f>
        <v>0</v>
      </c>
      <c r="AR420" s="174">
        <f>O420*O63*PRODUCT($CJ420:CU420)</f>
        <v>0</v>
      </c>
      <c r="AS420" s="174">
        <f>P420*P63*PRODUCT($CJ420:CV420)</f>
        <v>0</v>
      </c>
      <c r="AT420" s="174">
        <f>Q420*Q63*PRODUCT($CJ420:CW420)</f>
        <v>0</v>
      </c>
      <c r="AU420" s="174">
        <f>R420*R63*PRODUCT($CJ420:CX420)</f>
        <v>0</v>
      </c>
      <c r="AV420" s="174">
        <f>S420*S63*PRODUCT($CJ420:CY420)</f>
        <v>0</v>
      </c>
      <c r="AW420" s="174">
        <f>T420*T63*PRODUCT($CJ420:CZ420)</f>
        <v>0</v>
      </c>
      <c r="AX420" s="174">
        <f>U420*U63*PRODUCT($CJ420:DA420)</f>
        <v>0</v>
      </c>
      <c r="AY420" s="174">
        <f>V420*V63*PRODUCT($CJ420:DB420)</f>
        <v>0</v>
      </c>
      <c r="AZ420" s="174">
        <f>W420*W63*PRODUCT($CJ420:DC420)</f>
        <v>0</v>
      </c>
      <c r="BA420" s="174">
        <f>X420*X63*PRODUCT($CJ420:DD420)</f>
        <v>0</v>
      </c>
      <c r="BB420" s="174">
        <f>Y420*Y63*PRODUCT($CJ420:DE420)</f>
        <v>0</v>
      </c>
      <c r="BC420" s="174">
        <f>Z420*Z63*PRODUCT($CJ420:DF420)</f>
        <v>0</v>
      </c>
      <c r="BD420" s="174">
        <f>AA420*AA63*PRODUCT($CJ420:DG420)</f>
        <v>0</v>
      </c>
      <c r="BE420" s="174">
        <f>AB420*AB63*PRODUCT($CJ420:DH420)</f>
        <v>0</v>
      </c>
      <c r="BF420" s="176"/>
      <c r="BG420" s="176"/>
      <c r="BH420" s="176"/>
      <c r="BI420" s="169">
        <f>SUM($AF420:AG420)-SUM($AF452:AG452)-SUM($C452:D452)-SUM($BH452:BI452)</f>
        <v>0</v>
      </c>
      <c r="BJ420" s="169">
        <f>SUM($AF420:AH420)-SUM($AF452:AH452)-SUM($C452:E452)-SUM($BH452:BJ452)</f>
        <v>0</v>
      </c>
      <c r="BK420" s="169">
        <f>SUM($AF420:AI420)-SUM($AF452:AI452)-SUM($C452:F452)-SUM($BH452:BK452)</f>
        <v>0</v>
      </c>
      <c r="BL420" s="169">
        <f>SUM($AF420:AJ420)-SUM($AF452:AJ452)-SUM($C452:G452)-SUM($BH452:BL452)</f>
        <v>0</v>
      </c>
      <c r="BM420" s="169">
        <f>SUM($AF420:AK420)-SUM($AF452:AK452)-SUM($C452:H452)-SUM($BH452:BM452)</f>
        <v>0</v>
      </c>
      <c r="BN420" s="169">
        <f>SUM($AF420:AL420)-SUM($AF452:AL452)-SUM($C452:I452)-SUM($BH452:BN452)</f>
        <v>0</v>
      </c>
      <c r="BO420" s="169">
        <f>SUM($AF420:AM420)-SUM($AF452:AM452)-SUM($C452:J452)-SUM($BH452:BO452)</f>
        <v>0</v>
      </c>
      <c r="BP420" s="169">
        <f>SUM($AF420:AN420)-SUM($AF452:AN452)-SUM($C452:K452)-SUM($BH452:BP452)</f>
        <v>0</v>
      </c>
      <c r="BQ420" s="169">
        <f>SUM($AF420:AO420)-SUM($AF452:AO452)-SUM($C452:L452)-SUM($BH452:BQ452)</f>
        <v>0</v>
      </c>
      <c r="BR420" s="169">
        <f>SUM($AF420:AP420)-SUM($AF452:AP452)-SUM($C452:M452)-SUM($BH452:BR452)</f>
        <v>0</v>
      </c>
      <c r="BS420" s="169">
        <f>SUM($AF420:AQ420)-SUM($AF452:AQ452)-SUM($C452:N452)-SUM($BH452:BS452)</f>
        <v>0</v>
      </c>
      <c r="BT420" s="169">
        <f>SUM($AF420:AR420)-SUM($AF452:AR452)-SUM($C452:O452)-SUM($BH452:BT452)</f>
        <v>0</v>
      </c>
      <c r="BU420" s="169">
        <f>SUM($AF420:AS420)-SUM($AF452:AS452)-SUM($C452:P452)-SUM($BH452:BU452)</f>
        <v>0</v>
      </c>
      <c r="BV420" s="169">
        <f>SUM($AF420:AT420)-SUM($AF452:AT452)-SUM($C452:Q452)-SUM($BH452:BV452)</f>
        <v>0</v>
      </c>
      <c r="BW420" s="169">
        <f>SUM($AF420:AU420)-SUM($AF452:AU452)-SUM($C452:R452)-SUM($BH452:BW452)</f>
        <v>0</v>
      </c>
      <c r="BX420" s="169">
        <f>SUM($AF420:AV420)-SUM($AF452:AV452)-SUM($C452:S452)-SUM($BH452:BX452)</f>
        <v>0</v>
      </c>
      <c r="BY420" s="169">
        <f>SUM($AF420:AW420)-SUM($AF452:AW452)-SUM($C452:T452)-SUM($BH452:BY452)</f>
        <v>0</v>
      </c>
      <c r="BZ420" s="169">
        <f>SUM($AF420:AX420)-SUM($AF452:AX452)-SUM($C452:U452)-SUM($BH452:BZ452)</f>
        <v>0</v>
      </c>
      <c r="CA420" s="169">
        <f>SUM($AF420:AY420)-SUM($AF452:AY452)-SUM($C452:V452)-SUM($BH452:CA452)</f>
        <v>0</v>
      </c>
      <c r="CB420" s="169">
        <f>SUM($AF420:AZ420)-SUM($AF452:AZ452)-SUM($C452:W452)-SUM($BH452:CB452)</f>
        <v>0</v>
      </c>
      <c r="CC420" s="169">
        <f>SUM($AF420:BA420)-SUM($AF452:BA452)-SUM($C452:X452)-SUM($BH452:CC452)</f>
        <v>0</v>
      </c>
      <c r="CD420" s="169">
        <f>SUM($AF420:BB420)-SUM($AF452:BB452)-SUM($C452:Y452)-SUM($BH452:CD452)</f>
        <v>0</v>
      </c>
      <c r="CE420" s="169">
        <f>SUM($AF420:BC420)-SUM($AF452:BC452)-SUM($C452:Z452)-SUM($BH452:CE452)</f>
        <v>0</v>
      </c>
      <c r="CF420" s="169">
        <f>SUM($AF420:BD420)-SUM($AF452:BD452)-SUM($C452:AA452)-SUM($BH452:CF452)</f>
        <v>0</v>
      </c>
      <c r="CG420" s="169">
        <f>SUM($AF420:BE420)-SUM($AF452:BE452)-SUM($C452:AB452)-SUM($BH452:CG452)</f>
        <v>0</v>
      </c>
      <c r="CH420" s="52"/>
      <c r="CI420" s="52"/>
      <c r="CJ420" s="67"/>
      <c r="CK420" s="67"/>
      <c r="CL420" s="67"/>
      <c r="CM420" s="67"/>
      <c r="CN420" s="67"/>
      <c r="CO420" s="67"/>
      <c r="CP420" s="67"/>
      <c r="CQ420" s="67"/>
      <c r="CR420" s="67"/>
      <c r="CS420" s="67"/>
      <c r="CT420" s="67"/>
      <c r="CU420" s="67"/>
      <c r="CV420" s="67"/>
      <c r="CW420" s="67"/>
      <c r="CX420" s="67"/>
      <c r="CY420" s="67"/>
      <c r="CZ420" s="67"/>
      <c r="DA420" s="67"/>
      <c r="DB420" s="67"/>
      <c r="DC420" s="67"/>
      <c r="DD420" s="67">
        <f>1-W420</f>
        <v>1</v>
      </c>
      <c r="DE420" s="67">
        <f t="shared" si="446"/>
        <v>0.99969545197808007</v>
      </c>
      <c r="DF420" s="67">
        <f t="shared" si="447"/>
        <v>0.99969422020343524</v>
      </c>
      <c r="DG420" s="67">
        <f t="shared" si="448"/>
        <v>0.9996929884287904</v>
      </c>
      <c r="DH420" s="67">
        <f t="shared" si="449"/>
        <v>0.99969175665414545</v>
      </c>
      <c r="DI420" s="67">
        <f t="shared" si="450"/>
        <v>0.99937325758337103</v>
      </c>
      <c r="DL420" s="53"/>
      <c r="DM420" s="188" t="str">
        <f t="shared" si="453"/>
        <v/>
      </c>
      <c r="DN420" s="188" t="str">
        <f t="shared" si="454"/>
        <v/>
      </c>
      <c r="DO420" s="188" t="str">
        <f t="shared" si="455"/>
        <v/>
      </c>
      <c r="DP420" s="188" t="str">
        <f t="shared" si="456"/>
        <v/>
      </c>
      <c r="DQ420" s="188" t="str">
        <f t="shared" si="457"/>
        <v/>
      </c>
      <c r="DR420" s="188" t="str">
        <f t="shared" si="458"/>
        <v/>
      </c>
      <c r="DS420" s="188" t="str">
        <f t="shared" si="459"/>
        <v/>
      </c>
      <c r="DT420" s="188" t="str">
        <f t="shared" si="460"/>
        <v/>
      </c>
      <c r="DU420" s="188" t="str">
        <f t="shared" si="461"/>
        <v/>
      </c>
      <c r="DV420" s="188" t="str">
        <f t="shared" si="462"/>
        <v/>
      </c>
      <c r="DW420" s="188" t="str">
        <f t="shared" si="463"/>
        <v/>
      </c>
      <c r="DX420" s="188" t="str">
        <f t="shared" si="464"/>
        <v/>
      </c>
      <c r="DY420" s="188" t="str">
        <f t="shared" si="465"/>
        <v/>
      </c>
      <c r="DZ420" s="188" t="str">
        <f t="shared" si="466"/>
        <v/>
      </c>
      <c r="EA420" s="188" t="str">
        <f t="shared" si="467"/>
        <v/>
      </c>
      <c r="EB420" s="188" t="str">
        <f t="shared" si="468"/>
        <v/>
      </c>
      <c r="EC420" s="188" t="str">
        <f t="shared" si="469"/>
        <v/>
      </c>
      <c r="ED420" s="188" t="str">
        <f t="shared" si="470"/>
        <v/>
      </c>
      <c r="EE420" s="188" t="str">
        <f t="shared" si="471"/>
        <v/>
      </c>
      <c r="EF420" s="188" t="str">
        <f t="shared" si="472"/>
        <v/>
      </c>
      <c r="EG420" s="188" t="str">
        <f t="shared" si="473"/>
        <v/>
      </c>
      <c r="EH420" s="188" t="str">
        <f t="shared" si="474"/>
        <v/>
      </c>
      <c r="EI420" s="188" t="str">
        <f t="shared" si="475"/>
        <v/>
      </c>
      <c r="EJ420" s="188" t="str">
        <f t="shared" si="476"/>
        <v/>
      </c>
      <c r="EK420" s="188" t="str">
        <f t="shared" si="477"/>
        <v/>
      </c>
    </row>
    <row r="421" spans="1:141" x14ac:dyDescent="0.3">
      <c r="B421" s="1">
        <v>22</v>
      </c>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f>VLOOKUP(X98,ColInc,$A$4,FALSE)*(1+((VLOOKUP(X98,Colrisk,$A$4,FALSE)-1)*MAX(0,BA130-BaselineBMI)))</f>
        <v>3.0454802191990185E-4</v>
      </c>
      <c r="Z421" s="173">
        <f>VLOOKUP(Y98,ColInc,$A$4,FALSE)*(1+((VLOOKUP(Y98,Colrisk,$A$4,FALSE)-1)*MAX(0,BB130-BaselineBMI)))</f>
        <v>3.0577979656477665E-4</v>
      </c>
      <c r="AA421" s="173">
        <f>VLOOKUP(Z98,ColInc,$A$4,FALSE)*(1+((VLOOKUP(Z98,Colrisk,$A$4,FALSE)-1)*MAX(0,BC130-BaselineBMI)))</f>
        <v>3.070115712096514E-4</v>
      </c>
      <c r="AB421" s="173">
        <f>VLOOKUP(AA98,ColInc,$A$4,FALSE)*(1+((VLOOKUP(AA98,Colrisk,$A$4,FALSE)-1)*MAX(0,BD130-BaselineBMI)))</f>
        <v>3.0824334585452632E-4</v>
      </c>
      <c r="AC421" s="155"/>
      <c r="AD421" s="155"/>
      <c r="AE421" s="155"/>
      <c r="AF421" s="155"/>
      <c r="AG421" s="174">
        <f>D421*D64*PRODUCT($CJ421:CJ421)</f>
        <v>0</v>
      </c>
      <c r="AH421" s="174">
        <f>E421*E64*PRODUCT($CJ421:CK421)</f>
        <v>0</v>
      </c>
      <c r="AI421" s="174">
        <f>F421*F64*PRODUCT($CJ421:CL421)</f>
        <v>0</v>
      </c>
      <c r="AJ421" s="174">
        <f>G421*G64*PRODUCT($CJ421:CM421)</f>
        <v>0</v>
      </c>
      <c r="AK421" s="174">
        <f>H421*H64*PRODUCT($CJ421:CN421)</f>
        <v>0</v>
      </c>
      <c r="AL421" s="174">
        <f>I421*I64*PRODUCT($CJ421:CO421)</f>
        <v>0</v>
      </c>
      <c r="AM421" s="174">
        <f>J421*J64*PRODUCT($CJ421:CP421)</f>
        <v>0</v>
      </c>
      <c r="AN421" s="174">
        <f>K421*K64*PRODUCT($CJ421:CQ421)</f>
        <v>0</v>
      </c>
      <c r="AO421" s="174">
        <f>L421*L64*PRODUCT($CJ421:CR421)</f>
        <v>0</v>
      </c>
      <c r="AP421" s="174">
        <f>M421*M64*PRODUCT($CJ421:CS421)</f>
        <v>0</v>
      </c>
      <c r="AQ421" s="174">
        <f>N421*N64*PRODUCT($CJ421:CT421)</f>
        <v>0</v>
      </c>
      <c r="AR421" s="174">
        <f>O421*O64*PRODUCT($CJ421:CU421)</f>
        <v>0</v>
      </c>
      <c r="AS421" s="174">
        <f>P421*P64*PRODUCT($CJ421:CV421)</f>
        <v>0</v>
      </c>
      <c r="AT421" s="174">
        <f>Q421*Q64*PRODUCT($CJ421:CW421)</f>
        <v>0</v>
      </c>
      <c r="AU421" s="174">
        <f>R421*R64*PRODUCT($CJ421:CX421)</f>
        <v>0</v>
      </c>
      <c r="AV421" s="174">
        <f>S421*S64*PRODUCT($CJ421:CY421)</f>
        <v>0</v>
      </c>
      <c r="AW421" s="174">
        <f>T421*T64*PRODUCT($CJ421:CZ421)</f>
        <v>0</v>
      </c>
      <c r="AX421" s="174">
        <f>U421*U64*PRODUCT($CJ421:DA421)</f>
        <v>0</v>
      </c>
      <c r="AY421" s="174">
        <f>V421*V64*PRODUCT($CJ421:DB421)</f>
        <v>0</v>
      </c>
      <c r="AZ421" s="174">
        <f>W421*W64*PRODUCT($CJ421:DC421)</f>
        <v>0</v>
      </c>
      <c r="BA421" s="174">
        <f>X421*X64*PRODUCT($CJ421:DD421)</f>
        <v>0</v>
      </c>
      <c r="BB421" s="174">
        <f>Y421*Y64*PRODUCT($CJ421:DE421)</f>
        <v>0</v>
      </c>
      <c r="BC421" s="174">
        <f>Z421*Z64*PRODUCT($CJ421:DF421)</f>
        <v>0</v>
      </c>
      <c r="BD421" s="174">
        <f>AA421*AA64*PRODUCT($CJ421:DG421)</f>
        <v>0</v>
      </c>
      <c r="BE421" s="174">
        <f>AB421*AB64*PRODUCT($CJ421:DH421)</f>
        <v>0</v>
      </c>
      <c r="BF421" s="176"/>
      <c r="BG421" s="93"/>
      <c r="BH421" s="93"/>
      <c r="BI421" s="169">
        <f>SUM($AF421:AG421)-SUM($AF453:AG453)-SUM($C453:D453)-SUM($BH453:BI453)</f>
        <v>0</v>
      </c>
      <c r="BJ421" s="169">
        <f>SUM($AF421:AH421)-SUM($AF453:AH453)-SUM($C453:E453)-SUM($BH453:BJ453)</f>
        <v>0</v>
      </c>
      <c r="BK421" s="169">
        <f>SUM($AF421:AI421)-SUM($AF453:AI453)-SUM($C453:F453)-SUM($BH453:BK453)</f>
        <v>0</v>
      </c>
      <c r="BL421" s="169">
        <f>SUM($AF421:AJ421)-SUM($AF453:AJ453)-SUM($C453:G453)-SUM($BH453:BL453)</f>
        <v>0</v>
      </c>
      <c r="BM421" s="169">
        <f>SUM($AF421:AK421)-SUM($AF453:AK453)-SUM($C453:H453)-SUM($BH453:BM453)</f>
        <v>0</v>
      </c>
      <c r="BN421" s="169">
        <f>SUM($AF421:AL421)-SUM($AF453:AL453)-SUM($C453:I453)-SUM($BH453:BN453)</f>
        <v>0</v>
      </c>
      <c r="BO421" s="169">
        <f>SUM($AF421:AM421)-SUM($AF453:AM453)-SUM($C453:J453)-SUM($BH453:BO453)</f>
        <v>0</v>
      </c>
      <c r="BP421" s="169">
        <f>SUM($AF421:AN421)-SUM($AF453:AN453)-SUM($C453:K453)-SUM($BH453:BP453)</f>
        <v>0</v>
      </c>
      <c r="BQ421" s="169">
        <f>SUM($AF421:AO421)-SUM($AF453:AO453)-SUM($C453:L453)-SUM($BH453:BQ453)</f>
        <v>0</v>
      </c>
      <c r="BR421" s="169">
        <f>SUM($AF421:AP421)-SUM($AF453:AP453)-SUM($C453:M453)-SUM($BH453:BR453)</f>
        <v>0</v>
      </c>
      <c r="BS421" s="169">
        <f>SUM($AF421:AQ421)-SUM($AF453:AQ453)-SUM($C453:N453)-SUM($BH453:BS453)</f>
        <v>0</v>
      </c>
      <c r="BT421" s="169">
        <f>SUM($AF421:AR421)-SUM($AF453:AR453)-SUM($C453:O453)-SUM($BH453:BT453)</f>
        <v>0</v>
      </c>
      <c r="BU421" s="169">
        <f>SUM($AF421:AS421)-SUM($AF453:AS453)-SUM($C453:P453)-SUM($BH453:BU453)</f>
        <v>0</v>
      </c>
      <c r="BV421" s="169">
        <f>SUM($AF421:AT421)-SUM($AF453:AT453)-SUM($C453:Q453)-SUM($BH453:BV453)</f>
        <v>0</v>
      </c>
      <c r="BW421" s="169">
        <f>SUM($AF421:AU421)-SUM($AF453:AU453)-SUM($C453:R453)-SUM($BH453:BW453)</f>
        <v>0</v>
      </c>
      <c r="BX421" s="169">
        <f>SUM($AF421:AV421)-SUM($AF453:AV453)-SUM($C453:S453)-SUM($BH453:BX453)</f>
        <v>0</v>
      </c>
      <c r="BY421" s="169">
        <f>SUM($AF421:AW421)-SUM($AF453:AW453)-SUM($C453:T453)-SUM($BH453:BY453)</f>
        <v>0</v>
      </c>
      <c r="BZ421" s="169">
        <f>SUM($AF421:AX421)-SUM($AF453:AX453)-SUM($C453:U453)-SUM($BH453:BZ453)</f>
        <v>0</v>
      </c>
      <c r="CA421" s="169">
        <f>SUM($AF421:AY421)-SUM($AF453:AY453)-SUM($C453:V453)-SUM($BH453:CA453)</f>
        <v>0</v>
      </c>
      <c r="CB421" s="169">
        <f>SUM($AF421:AZ421)-SUM($AF453:AZ453)-SUM($C453:W453)-SUM($BH453:CB453)</f>
        <v>0</v>
      </c>
      <c r="CC421" s="169">
        <f>SUM($AF421:BA421)-SUM($AF453:BA453)-SUM($C453:X453)-SUM($BH453:CC453)</f>
        <v>0</v>
      </c>
      <c r="CD421" s="169">
        <f>SUM($AF421:BB421)-SUM($AF453:BB453)-SUM($C453:Y453)-SUM($BH453:CD453)</f>
        <v>0</v>
      </c>
      <c r="CE421" s="169">
        <f>SUM($AF421:BC421)-SUM($AF453:BC453)-SUM($C453:Z453)-SUM($BH453:CE453)</f>
        <v>0</v>
      </c>
      <c r="CF421" s="169">
        <f>SUM($AF421:BD421)-SUM($AF453:BD453)-SUM($C453:AA453)-SUM($BH453:CF453)</f>
        <v>0</v>
      </c>
      <c r="CG421" s="169">
        <f>SUM($AF421:BE421)-SUM($AF453:BE453)-SUM($C453:AB453)-SUM($BH453:CG453)</f>
        <v>0</v>
      </c>
      <c r="CH421" s="52"/>
      <c r="CI421" s="52"/>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f>1-X421</f>
        <v>1</v>
      </c>
      <c r="DF421" s="67">
        <f t="shared" si="447"/>
        <v>0.99969545197808007</v>
      </c>
      <c r="DG421" s="67">
        <f t="shared" si="448"/>
        <v>0.99969422020343524</v>
      </c>
      <c r="DH421" s="67">
        <f t="shared" si="449"/>
        <v>0.9996929884287904</v>
      </c>
      <c r="DI421" s="67">
        <f t="shared" si="450"/>
        <v>0.99969175665414545</v>
      </c>
      <c r="DL421" s="53"/>
      <c r="DM421" s="188" t="str">
        <f t="shared" si="453"/>
        <v/>
      </c>
      <c r="DN421" s="188" t="str">
        <f t="shared" si="454"/>
        <v/>
      </c>
      <c r="DO421" s="188" t="str">
        <f t="shared" si="455"/>
        <v/>
      </c>
      <c r="DP421" s="188" t="str">
        <f t="shared" si="456"/>
        <v/>
      </c>
      <c r="DQ421" s="188" t="str">
        <f t="shared" si="457"/>
        <v/>
      </c>
      <c r="DR421" s="188" t="str">
        <f t="shared" si="458"/>
        <v/>
      </c>
      <c r="DS421" s="188" t="str">
        <f t="shared" si="459"/>
        <v/>
      </c>
      <c r="DT421" s="188" t="str">
        <f t="shared" si="460"/>
        <v/>
      </c>
      <c r="DU421" s="188" t="str">
        <f t="shared" si="461"/>
        <v/>
      </c>
      <c r="DV421" s="188" t="str">
        <f t="shared" si="462"/>
        <v/>
      </c>
      <c r="DW421" s="188" t="str">
        <f t="shared" si="463"/>
        <v/>
      </c>
      <c r="DX421" s="188" t="str">
        <f t="shared" si="464"/>
        <v/>
      </c>
      <c r="DY421" s="188" t="str">
        <f t="shared" si="465"/>
        <v/>
      </c>
      <c r="DZ421" s="188" t="str">
        <f t="shared" si="466"/>
        <v/>
      </c>
      <c r="EA421" s="188" t="str">
        <f t="shared" si="467"/>
        <v/>
      </c>
      <c r="EB421" s="188" t="str">
        <f t="shared" si="468"/>
        <v/>
      </c>
      <c r="EC421" s="188" t="str">
        <f t="shared" si="469"/>
        <v/>
      </c>
      <c r="ED421" s="188" t="str">
        <f t="shared" si="470"/>
        <v/>
      </c>
      <c r="EE421" s="188" t="str">
        <f t="shared" si="471"/>
        <v/>
      </c>
      <c r="EF421" s="188" t="str">
        <f t="shared" si="472"/>
        <v/>
      </c>
      <c r="EG421" s="188" t="str">
        <f t="shared" si="473"/>
        <v/>
      </c>
      <c r="EH421" s="188" t="str">
        <f t="shared" si="474"/>
        <v/>
      </c>
      <c r="EI421" s="188" t="str">
        <f t="shared" si="475"/>
        <v/>
      </c>
      <c r="EJ421" s="188" t="str">
        <f t="shared" si="476"/>
        <v/>
      </c>
      <c r="EK421" s="188" t="str">
        <f t="shared" si="477"/>
        <v/>
      </c>
    </row>
    <row r="422" spans="1:141" x14ac:dyDescent="0.3">
      <c r="B422" s="1">
        <v>23</v>
      </c>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f>VLOOKUP(Y99,ColInc,$A$4,FALSE)*(1+((VLOOKUP(Y99,Colrisk,$A$4,FALSE)-1)*MAX(0,BB131-BaselineBMI)))</f>
        <v>3.0454802191990185E-4</v>
      </c>
      <c r="AA422" s="173">
        <f>VLOOKUP(Z99,ColInc,$A$4,FALSE)*(1+((VLOOKUP(Z99,Colrisk,$A$4,FALSE)-1)*MAX(0,BC131-BaselineBMI)))</f>
        <v>3.0577979656477665E-4</v>
      </c>
      <c r="AB422" s="173">
        <f>VLOOKUP(AA99,ColInc,$A$4,FALSE)*(1+((VLOOKUP(AA99,Colrisk,$A$4,FALSE)-1)*MAX(0,BD131-BaselineBMI)))</f>
        <v>3.070115712096514E-4</v>
      </c>
      <c r="AC422" s="155"/>
      <c r="AD422" s="155"/>
      <c r="AE422" s="155"/>
      <c r="AF422" s="155"/>
      <c r="AG422" s="174">
        <f>D422*D65*PRODUCT($CJ422:CJ422)</f>
        <v>0</v>
      </c>
      <c r="AH422" s="174">
        <f>E422*E65*PRODUCT($CJ422:CK422)</f>
        <v>0</v>
      </c>
      <c r="AI422" s="174">
        <f>F422*F65*PRODUCT($CJ422:CL422)</f>
        <v>0</v>
      </c>
      <c r="AJ422" s="174">
        <f>G422*G65*PRODUCT($CJ422:CM422)</f>
        <v>0</v>
      </c>
      <c r="AK422" s="174">
        <f>H422*H65*PRODUCT($CJ422:CN422)</f>
        <v>0</v>
      </c>
      <c r="AL422" s="174">
        <f>I422*I65*PRODUCT($CJ422:CO422)</f>
        <v>0</v>
      </c>
      <c r="AM422" s="174">
        <f>J422*J65*PRODUCT($CJ422:CP422)</f>
        <v>0</v>
      </c>
      <c r="AN422" s="174">
        <f>K422*K65*PRODUCT($CJ422:CQ422)</f>
        <v>0</v>
      </c>
      <c r="AO422" s="174">
        <f>L422*L65*PRODUCT($CJ422:CR422)</f>
        <v>0</v>
      </c>
      <c r="AP422" s="174">
        <f>M422*M65*PRODUCT($CJ422:CS422)</f>
        <v>0</v>
      </c>
      <c r="AQ422" s="174">
        <f>N422*N65*PRODUCT($CJ422:CT422)</f>
        <v>0</v>
      </c>
      <c r="AR422" s="174">
        <f>O422*O65*PRODUCT($CJ422:CU422)</f>
        <v>0</v>
      </c>
      <c r="AS422" s="174">
        <f>P422*P65*PRODUCT($CJ422:CV422)</f>
        <v>0</v>
      </c>
      <c r="AT422" s="174">
        <f>Q422*Q65*PRODUCT($CJ422:CW422)</f>
        <v>0</v>
      </c>
      <c r="AU422" s="174">
        <f>R422*R65*PRODUCT($CJ422:CX422)</f>
        <v>0</v>
      </c>
      <c r="AV422" s="174">
        <f>S422*S65*PRODUCT($CJ422:CY422)</f>
        <v>0</v>
      </c>
      <c r="AW422" s="174">
        <f>T422*T65*PRODUCT($CJ422:CZ422)</f>
        <v>0</v>
      </c>
      <c r="AX422" s="174">
        <f>U422*U65*PRODUCT($CJ422:DA422)</f>
        <v>0</v>
      </c>
      <c r="AY422" s="174">
        <f>V422*V65*PRODUCT($CJ422:DB422)</f>
        <v>0</v>
      </c>
      <c r="AZ422" s="174">
        <f>W422*W65*PRODUCT($CJ422:DC422)</f>
        <v>0</v>
      </c>
      <c r="BA422" s="174">
        <f>X422*X65*PRODUCT($CJ422:DD422)</f>
        <v>0</v>
      </c>
      <c r="BB422" s="174">
        <f>Y422*Y65*PRODUCT($CJ422:DE422)</f>
        <v>0</v>
      </c>
      <c r="BC422" s="174">
        <f>Z422*Z65*PRODUCT($CJ422:DF422)</f>
        <v>0</v>
      </c>
      <c r="BD422" s="174">
        <f>AA422*AA65*PRODUCT($CJ422:DG422)</f>
        <v>0</v>
      </c>
      <c r="BE422" s="174">
        <f>AB422*AB65*PRODUCT($CJ422:DH422)</f>
        <v>0</v>
      </c>
      <c r="BF422" s="176"/>
      <c r="BG422" s="176"/>
      <c r="BH422" s="93"/>
      <c r="BI422" s="169">
        <f>SUM($AF422:AG422)-SUM($AF454:AG454)-SUM($C454:D454)-SUM($BH454:BI454)</f>
        <v>0</v>
      </c>
      <c r="BJ422" s="169">
        <f>SUM($AF422:AH422)-SUM($AF454:AH454)-SUM($C454:E454)-SUM($BH454:BJ454)</f>
        <v>0</v>
      </c>
      <c r="BK422" s="169">
        <f>SUM($AF422:AI422)-SUM($AF454:AI454)-SUM($C454:F454)-SUM($BH454:BK454)</f>
        <v>0</v>
      </c>
      <c r="BL422" s="169">
        <f>SUM($AF422:AJ422)-SUM($AF454:AJ454)-SUM($C454:G454)-SUM($BH454:BL454)</f>
        <v>0</v>
      </c>
      <c r="BM422" s="169">
        <f>SUM($AF422:AK422)-SUM($AF454:AK454)-SUM($C454:H454)-SUM($BH454:BM454)</f>
        <v>0</v>
      </c>
      <c r="BN422" s="169">
        <f>SUM($AF422:AL422)-SUM($AF454:AL454)-SUM($C454:I454)-SUM($BH454:BN454)</f>
        <v>0</v>
      </c>
      <c r="BO422" s="169">
        <f>SUM($AF422:AM422)-SUM($AF454:AM454)-SUM($C454:J454)-SUM($BH454:BO454)</f>
        <v>0</v>
      </c>
      <c r="BP422" s="169">
        <f>SUM($AF422:AN422)-SUM($AF454:AN454)-SUM($C454:K454)-SUM($BH454:BP454)</f>
        <v>0</v>
      </c>
      <c r="BQ422" s="169">
        <f>SUM($AF422:AO422)-SUM($AF454:AO454)-SUM($C454:L454)-SUM($BH454:BQ454)</f>
        <v>0</v>
      </c>
      <c r="BR422" s="169">
        <f>SUM($AF422:AP422)-SUM($AF454:AP454)-SUM($C454:M454)-SUM($BH454:BR454)</f>
        <v>0</v>
      </c>
      <c r="BS422" s="169">
        <f>SUM($AF422:AQ422)-SUM($AF454:AQ454)-SUM($C454:N454)-SUM($BH454:BS454)</f>
        <v>0</v>
      </c>
      <c r="BT422" s="169">
        <f>SUM($AF422:AR422)-SUM($AF454:AR454)-SUM($C454:O454)-SUM($BH454:BT454)</f>
        <v>0</v>
      </c>
      <c r="BU422" s="169">
        <f>SUM($AF422:AS422)-SUM($AF454:AS454)-SUM($C454:P454)-SUM($BH454:BU454)</f>
        <v>0</v>
      </c>
      <c r="BV422" s="169">
        <f>SUM($AF422:AT422)-SUM($AF454:AT454)-SUM($C454:Q454)-SUM($BH454:BV454)</f>
        <v>0</v>
      </c>
      <c r="BW422" s="169">
        <f>SUM($AF422:AU422)-SUM($AF454:AU454)-SUM($C454:R454)-SUM($BH454:BW454)</f>
        <v>0</v>
      </c>
      <c r="BX422" s="169">
        <f>SUM($AF422:AV422)-SUM($AF454:AV454)-SUM($C454:S454)-SUM($BH454:BX454)</f>
        <v>0</v>
      </c>
      <c r="BY422" s="169">
        <f>SUM($AF422:AW422)-SUM($AF454:AW454)-SUM($C454:T454)-SUM($BH454:BY454)</f>
        <v>0</v>
      </c>
      <c r="BZ422" s="169">
        <f>SUM($AF422:AX422)-SUM($AF454:AX454)-SUM($C454:U454)-SUM($BH454:BZ454)</f>
        <v>0</v>
      </c>
      <c r="CA422" s="169">
        <f>SUM($AF422:AY422)-SUM($AF454:AY454)-SUM($C454:V454)-SUM($BH454:CA454)</f>
        <v>0</v>
      </c>
      <c r="CB422" s="169">
        <f>SUM($AF422:AZ422)-SUM($AF454:AZ454)-SUM($C454:W454)-SUM($BH454:CB454)</f>
        <v>0</v>
      </c>
      <c r="CC422" s="169">
        <f>SUM($AF422:BA422)-SUM($AF454:BA454)-SUM($C454:X454)-SUM($BH454:CC454)</f>
        <v>0</v>
      </c>
      <c r="CD422" s="169">
        <f>SUM($AF422:BB422)-SUM($AF454:BB454)-SUM($C454:Y454)-SUM($BH454:CD454)</f>
        <v>0</v>
      </c>
      <c r="CE422" s="169">
        <f>SUM($AF422:BC422)-SUM($AF454:BC454)-SUM($C454:Z454)-SUM($BH454:CE454)</f>
        <v>0</v>
      </c>
      <c r="CF422" s="169">
        <f>SUM($AF422:BD422)-SUM($AF454:BD454)-SUM($C454:AA454)-SUM($BH454:CF454)</f>
        <v>0</v>
      </c>
      <c r="CG422" s="169">
        <f>SUM($AF422:BE422)-SUM($AF454:BE454)-SUM($C454:AB454)-SUM($BH454:CG454)</f>
        <v>0</v>
      </c>
      <c r="CH422" s="52"/>
      <c r="CI422" s="52"/>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f t="shared" si="447"/>
        <v>1</v>
      </c>
      <c r="DG422" s="67">
        <f t="shared" si="448"/>
        <v>0.99969545197808007</v>
      </c>
      <c r="DH422" s="67">
        <f t="shared" si="449"/>
        <v>0.99969422020343524</v>
      </c>
      <c r="DI422" s="67">
        <f t="shared" si="450"/>
        <v>0.9996929884287904</v>
      </c>
      <c r="DL422" s="53"/>
      <c r="DM422" s="188" t="str">
        <f t="shared" si="453"/>
        <v/>
      </c>
      <c r="DN422" s="188" t="str">
        <f t="shared" si="454"/>
        <v/>
      </c>
      <c r="DO422" s="188" t="str">
        <f t="shared" si="455"/>
        <v/>
      </c>
      <c r="DP422" s="188" t="str">
        <f t="shared" si="456"/>
        <v/>
      </c>
      <c r="DQ422" s="188" t="str">
        <f t="shared" si="457"/>
        <v/>
      </c>
      <c r="DR422" s="188" t="str">
        <f t="shared" si="458"/>
        <v/>
      </c>
      <c r="DS422" s="188" t="str">
        <f t="shared" si="459"/>
        <v/>
      </c>
      <c r="DT422" s="188" t="str">
        <f t="shared" si="460"/>
        <v/>
      </c>
      <c r="DU422" s="188" t="str">
        <f t="shared" si="461"/>
        <v/>
      </c>
      <c r="DV422" s="188" t="str">
        <f t="shared" si="462"/>
        <v/>
      </c>
      <c r="DW422" s="188" t="str">
        <f t="shared" si="463"/>
        <v/>
      </c>
      <c r="DX422" s="188" t="str">
        <f t="shared" si="464"/>
        <v/>
      </c>
      <c r="DY422" s="188" t="str">
        <f t="shared" si="465"/>
        <v/>
      </c>
      <c r="DZ422" s="188" t="str">
        <f t="shared" si="466"/>
        <v/>
      </c>
      <c r="EA422" s="188" t="str">
        <f t="shared" si="467"/>
        <v/>
      </c>
      <c r="EB422" s="188" t="str">
        <f t="shared" si="468"/>
        <v/>
      </c>
      <c r="EC422" s="188" t="str">
        <f t="shared" si="469"/>
        <v/>
      </c>
      <c r="ED422" s="188" t="str">
        <f t="shared" si="470"/>
        <v/>
      </c>
      <c r="EE422" s="188" t="str">
        <f t="shared" si="471"/>
        <v/>
      </c>
      <c r="EF422" s="188" t="str">
        <f t="shared" si="472"/>
        <v/>
      </c>
      <c r="EG422" s="188" t="str">
        <f t="shared" si="473"/>
        <v/>
      </c>
      <c r="EH422" s="188" t="str">
        <f t="shared" si="474"/>
        <v/>
      </c>
      <c r="EI422" s="188" t="str">
        <f t="shared" si="475"/>
        <v/>
      </c>
      <c r="EJ422" s="188" t="str">
        <f t="shared" si="476"/>
        <v/>
      </c>
      <c r="EK422" s="188" t="str">
        <f t="shared" si="477"/>
        <v/>
      </c>
    </row>
    <row r="423" spans="1:141" x14ac:dyDescent="0.3">
      <c r="B423" s="1">
        <v>24</v>
      </c>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f>VLOOKUP(Z100,ColInc,$A$4,FALSE)*(1+((VLOOKUP(Z100,Colrisk,$A$4,FALSE)-1)*MAX(0,BC132-BaselineBMI)))</f>
        <v>3.0454802191990185E-4</v>
      </c>
      <c r="AB423" s="173">
        <f>VLOOKUP(AA100,ColInc,$A$4,FALSE)*(1+((VLOOKUP(AA100,Colrisk,$A$4,FALSE)-1)*MAX(0,BD132-BaselineBMI)))</f>
        <v>3.0577979656477665E-4</v>
      </c>
      <c r="AC423" s="155"/>
      <c r="AD423" s="155"/>
      <c r="AE423" s="155"/>
      <c r="AF423" s="155"/>
      <c r="AG423" s="174">
        <f>D423*D66*PRODUCT($CJ423:CJ423)</f>
        <v>0</v>
      </c>
      <c r="AH423" s="174">
        <f>E423*E66*PRODUCT($CJ423:CK423)</f>
        <v>0</v>
      </c>
      <c r="AI423" s="174">
        <f>F423*F66*PRODUCT($CJ423:CL423)</f>
        <v>0</v>
      </c>
      <c r="AJ423" s="174">
        <f>G423*G66*PRODUCT($CJ423:CM423)</f>
        <v>0</v>
      </c>
      <c r="AK423" s="174">
        <f>H423*H66*PRODUCT($CJ423:CN423)</f>
        <v>0</v>
      </c>
      <c r="AL423" s="174">
        <f>I423*I66*PRODUCT($CJ423:CO423)</f>
        <v>0</v>
      </c>
      <c r="AM423" s="174">
        <f>J423*J66*PRODUCT($CJ423:CP423)</f>
        <v>0</v>
      </c>
      <c r="AN423" s="174">
        <f>K423*K66*PRODUCT($CJ423:CQ423)</f>
        <v>0</v>
      </c>
      <c r="AO423" s="174">
        <f>L423*L66*PRODUCT($CJ423:CR423)</f>
        <v>0</v>
      </c>
      <c r="AP423" s="174">
        <f>M423*M66*PRODUCT($CJ423:CS423)</f>
        <v>0</v>
      </c>
      <c r="AQ423" s="174">
        <f>N423*N66*PRODUCT($CJ423:CT423)</f>
        <v>0</v>
      </c>
      <c r="AR423" s="174">
        <f>O423*O66*PRODUCT($CJ423:CU423)</f>
        <v>0</v>
      </c>
      <c r="AS423" s="174">
        <f>P423*P66*PRODUCT($CJ423:CV423)</f>
        <v>0</v>
      </c>
      <c r="AT423" s="174">
        <f>Q423*Q66*PRODUCT($CJ423:CW423)</f>
        <v>0</v>
      </c>
      <c r="AU423" s="174">
        <f>R423*R66*PRODUCT($CJ423:CX423)</f>
        <v>0</v>
      </c>
      <c r="AV423" s="174">
        <f>S423*S66*PRODUCT($CJ423:CY423)</f>
        <v>0</v>
      </c>
      <c r="AW423" s="174">
        <f>T423*T66*PRODUCT($CJ423:CZ423)</f>
        <v>0</v>
      </c>
      <c r="AX423" s="174">
        <f>U423*U66*PRODUCT($CJ423:DA423)</f>
        <v>0</v>
      </c>
      <c r="AY423" s="174">
        <f>V423*V66*PRODUCT($CJ423:DB423)</f>
        <v>0</v>
      </c>
      <c r="AZ423" s="174">
        <f>W423*W66*PRODUCT($CJ423:DC423)</f>
        <v>0</v>
      </c>
      <c r="BA423" s="174">
        <f>X423*X66*PRODUCT($CJ423:DD423)</f>
        <v>0</v>
      </c>
      <c r="BB423" s="174">
        <f>Y423*Y66*PRODUCT($CJ423:DE423)</f>
        <v>0</v>
      </c>
      <c r="BC423" s="174">
        <f>Z423*Z66*PRODUCT($CJ423:DF423)</f>
        <v>0</v>
      </c>
      <c r="BD423" s="174">
        <f>AA423*AA66*PRODUCT($CJ423:DG423)</f>
        <v>0</v>
      </c>
      <c r="BE423" s="174">
        <f>AB423*AB66*PRODUCT($CJ423:DH423)</f>
        <v>0</v>
      </c>
      <c r="BF423" s="176"/>
      <c r="BG423" s="176"/>
      <c r="BH423" s="176"/>
      <c r="BI423" s="169">
        <f>SUM($AF423:AG423)-SUM($AF455:AG455)-SUM($C455:D455)-SUM($BH455:BI455)</f>
        <v>0</v>
      </c>
      <c r="BJ423" s="169">
        <f>SUM($AF423:AH423)-SUM($AF455:AH455)-SUM($C455:E455)-SUM($BH455:BJ455)</f>
        <v>0</v>
      </c>
      <c r="BK423" s="169">
        <f>SUM($AF423:AI423)-SUM($AF455:AI455)-SUM($C455:F455)-SUM($BH455:BK455)</f>
        <v>0</v>
      </c>
      <c r="BL423" s="169">
        <f>SUM($AF423:AJ423)-SUM($AF455:AJ455)-SUM($C455:G455)-SUM($BH455:BL455)</f>
        <v>0</v>
      </c>
      <c r="BM423" s="169">
        <f>SUM($AF423:AK423)-SUM($AF455:AK455)-SUM($C455:H455)-SUM($BH455:BM455)</f>
        <v>0</v>
      </c>
      <c r="BN423" s="169">
        <f>SUM($AF423:AL423)-SUM($AF455:AL455)-SUM($C455:I455)-SUM($BH455:BN455)</f>
        <v>0</v>
      </c>
      <c r="BO423" s="169">
        <f>SUM($AF423:AM423)-SUM($AF455:AM455)-SUM($C455:J455)-SUM($BH455:BO455)</f>
        <v>0</v>
      </c>
      <c r="BP423" s="169">
        <f>SUM($AF423:AN423)-SUM($AF455:AN455)-SUM($C455:K455)-SUM($BH455:BP455)</f>
        <v>0</v>
      </c>
      <c r="BQ423" s="169">
        <f>SUM($AF423:AO423)-SUM($AF455:AO455)-SUM($C455:L455)-SUM($BH455:BQ455)</f>
        <v>0</v>
      </c>
      <c r="BR423" s="169">
        <f>SUM($AF423:AP423)-SUM($AF455:AP455)-SUM($C455:M455)-SUM($BH455:BR455)</f>
        <v>0</v>
      </c>
      <c r="BS423" s="169">
        <f>SUM($AF423:AQ423)-SUM($AF455:AQ455)-SUM($C455:N455)-SUM($BH455:BS455)</f>
        <v>0</v>
      </c>
      <c r="BT423" s="169">
        <f>SUM($AF423:AR423)-SUM($AF455:AR455)-SUM($C455:O455)-SUM($BH455:BT455)</f>
        <v>0</v>
      </c>
      <c r="BU423" s="169">
        <f>SUM($AF423:AS423)-SUM($AF455:AS455)-SUM($C455:P455)-SUM($BH455:BU455)</f>
        <v>0</v>
      </c>
      <c r="BV423" s="169">
        <f>SUM($AF423:AT423)-SUM($AF455:AT455)-SUM($C455:Q455)-SUM($BH455:BV455)</f>
        <v>0</v>
      </c>
      <c r="BW423" s="169">
        <f>SUM($AF423:AU423)-SUM($AF455:AU455)-SUM($C455:R455)-SUM($BH455:BW455)</f>
        <v>0</v>
      </c>
      <c r="BX423" s="169">
        <f>SUM($AF423:AV423)-SUM($AF455:AV455)-SUM($C455:S455)-SUM($BH455:BX455)</f>
        <v>0</v>
      </c>
      <c r="BY423" s="169">
        <f>SUM($AF423:AW423)-SUM($AF455:AW455)-SUM($C455:T455)-SUM($BH455:BY455)</f>
        <v>0</v>
      </c>
      <c r="BZ423" s="169">
        <f>SUM($AF423:AX423)-SUM($AF455:AX455)-SUM($C455:U455)-SUM($BH455:BZ455)</f>
        <v>0</v>
      </c>
      <c r="CA423" s="169">
        <f>SUM($AF423:AY423)-SUM($AF455:AY455)-SUM($C455:V455)-SUM($BH455:CA455)</f>
        <v>0</v>
      </c>
      <c r="CB423" s="169">
        <f>SUM($AF423:AZ423)-SUM($AF455:AZ455)-SUM($C455:W455)-SUM($BH455:CB455)</f>
        <v>0</v>
      </c>
      <c r="CC423" s="169">
        <f>SUM($AF423:BA423)-SUM($AF455:BA455)-SUM($C455:X455)-SUM($BH455:CC455)</f>
        <v>0</v>
      </c>
      <c r="CD423" s="169">
        <f>SUM($AF423:BB423)-SUM($AF455:BB455)-SUM($C455:Y455)-SUM($BH455:CD455)</f>
        <v>0</v>
      </c>
      <c r="CE423" s="169">
        <f>SUM($AF423:BC423)-SUM($AF455:BC455)-SUM($C455:Z455)-SUM($BH455:CE455)</f>
        <v>0</v>
      </c>
      <c r="CF423" s="169">
        <f>SUM($AF423:BD423)-SUM($AF455:BD455)-SUM($C455:AA455)-SUM($BH455:CF455)</f>
        <v>0</v>
      </c>
      <c r="CG423" s="169">
        <f>SUM($AF423:BE423)-SUM($AF455:BE455)-SUM($C455:AB455)-SUM($BH455:CG455)</f>
        <v>0</v>
      </c>
      <c r="CH423" s="52"/>
      <c r="CI423" s="52"/>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f t="shared" si="448"/>
        <v>1</v>
      </c>
      <c r="DH423" s="67">
        <f t="shared" si="449"/>
        <v>0.99969545197808007</v>
      </c>
      <c r="DI423" s="67">
        <f t="shared" si="450"/>
        <v>0.99969422020343524</v>
      </c>
      <c r="DM423" s="188" t="str">
        <f t="shared" si="453"/>
        <v/>
      </c>
      <c r="DN423" s="188" t="str">
        <f t="shared" si="454"/>
        <v/>
      </c>
      <c r="DO423" s="188" t="str">
        <f t="shared" si="455"/>
        <v/>
      </c>
      <c r="DP423" s="188" t="str">
        <f t="shared" si="456"/>
        <v/>
      </c>
      <c r="DQ423" s="188" t="str">
        <f t="shared" si="457"/>
        <v/>
      </c>
      <c r="DR423" s="188" t="str">
        <f t="shared" si="458"/>
        <v/>
      </c>
      <c r="DS423" s="188" t="str">
        <f t="shared" si="459"/>
        <v/>
      </c>
      <c r="DT423" s="188" t="str">
        <f t="shared" si="460"/>
        <v/>
      </c>
      <c r="DU423" s="188" t="str">
        <f t="shared" si="461"/>
        <v/>
      </c>
      <c r="DV423" s="188" t="str">
        <f t="shared" si="462"/>
        <v/>
      </c>
      <c r="DW423" s="188" t="str">
        <f t="shared" si="463"/>
        <v/>
      </c>
      <c r="DX423" s="188" t="str">
        <f t="shared" si="464"/>
        <v/>
      </c>
      <c r="DY423" s="188" t="str">
        <f t="shared" si="465"/>
        <v/>
      </c>
      <c r="DZ423" s="188" t="str">
        <f t="shared" si="466"/>
        <v/>
      </c>
      <c r="EA423" s="188" t="str">
        <f t="shared" si="467"/>
        <v/>
      </c>
      <c r="EB423" s="188" t="str">
        <f t="shared" si="468"/>
        <v/>
      </c>
      <c r="EC423" s="188" t="str">
        <f t="shared" si="469"/>
        <v/>
      </c>
      <c r="ED423" s="188" t="str">
        <f t="shared" si="470"/>
        <v/>
      </c>
      <c r="EE423" s="188" t="str">
        <f t="shared" si="471"/>
        <v/>
      </c>
      <c r="EF423" s="188" t="str">
        <f t="shared" si="472"/>
        <v/>
      </c>
      <c r="EG423" s="188" t="str">
        <f t="shared" si="473"/>
        <v/>
      </c>
      <c r="EH423" s="188" t="str">
        <f t="shared" si="474"/>
        <v/>
      </c>
      <c r="EI423" s="188" t="str">
        <f t="shared" si="475"/>
        <v/>
      </c>
      <c r="EJ423" s="188" t="str">
        <f t="shared" si="476"/>
        <v/>
      </c>
      <c r="EK423" s="188" t="str">
        <f t="shared" si="477"/>
        <v/>
      </c>
    </row>
    <row r="424" spans="1:141" x14ac:dyDescent="0.3">
      <c r="B424" s="1">
        <v>25</v>
      </c>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f>VLOOKUP(AA101,ColInc,$A$4,FALSE)*(1+((VLOOKUP(AA101,Colrisk,$A$4,FALSE)-1)*MAX(0,BD133-BaselineBMI)))</f>
        <v>3.0454802191990185E-4</v>
      </c>
      <c r="AC424" s="155"/>
      <c r="AD424" s="155"/>
      <c r="AE424" s="155"/>
      <c r="AF424" s="155"/>
      <c r="AG424" s="174">
        <f>D424*D67*PRODUCT($CJ424:CJ424)</f>
        <v>0</v>
      </c>
      <c r="AH424" s="174">
        <f>E424*E67*PRODUCT($CJ424:CK424)</f>
        <v>0</v>
      </c>
      <c r="AI424" s="174">
        <f>F424*F67*PRODUCT($CJ424:CL424)</f>
        <v>0</v>
      </c>
      <c r="AJ424" s="174">
        <f>G424*G67*PRODUCT($CJ424:CM424)</f>
        <v>0</v>
      </c>
      <c r="AK424" s="174">
        <f>H424*H67*PRODUCT($CJ424:CN424)</f>
        <v>0</v>
      </c>
      <c r="AL424" s="174">
        <f>I424*I67*PRODUCT($CJ424:CO424)</f>
        <v>0</v>
      </c>
      <c r="AM424" s="174">
        <f>J424*J67*PRODUCT($CJ424:CP424)</f>
        <v>0</v>
      </c>
      <c r="AN424" s="174">
        <f>K424*K67*PRODUCT($CJ424:CQ424)</f>
        <v>0</v>
      </c>
      <c r="AO424" s="174">
        <f>L424*L67*PRODUCT($CJ424:CR424)</f>
        <v>0</v>
      </c>
      <c r="AP424" s="174">
        <f>M424*M67*PRODUCT($CJ424:CS424)</f>
        <v>0</v>
      </c>
      <c r="AQ424" s="174">
        <f>N424*N67*PRODUCT($CJ424:CT424)</f>
        <v>0</v>
      </c>
      <c r="AR424" s="174">
        <f>O424*O67*PRODUCT($CJ424:CU424)</f>
        <v>0</v>
      </c>
      <c r="AS424" s="174">
        <f>P424*P67*PRODUCT($CJ424:CV424)</f>
        <v>0</v>
      </c>
      <c r="AT424" s="174">
        <f>Q424*Q67*PRODUCT($CJ424:CW424)</f>
        <v>0</v>
      </c>
      <c r="AU424" s="174">
        <f>R424*R67*PRODUCT($CJ424:CX424)</f>
        <v>0</v>
      </c>
      <c r="AV424" s="174">
        <f>S424*S67*PRODUCT($CJ424:CY424)</f>
        <v>0</v>
      </c>
      <c r="AW424" s="174">
        <f>T424*T67*PRODUCT($CJ424:CZ424)</f>
        <v>0</v>
      </c>
      <c r="AX424" s="174">
        <f>U424*U67*PRODUCT($CJ424:DA424)</f>
        <v>0</v>
      </c>
      <c r="AY424" s="174">
        <f>V424*V67*PRODUCT($CJ424:DB424)</f>
        <v>0</v>
      </c>
      <c r="AZ424" s="174">
        <f>W424*W67*PRODUCT($CJ424:DC424)</f>
        <v>0</v>
      </c>
      <c r="BA424" s="174">
        <f>X424*X67*PRODUCT($CJ424:DD424)</f>
        <v>0</v>
      </c>
      <c r="BB424" s="174">
        <f>Y424*Y67*PRODUCT($CJ424:DE424)</f>
        <v>0</v>
      </c>
      <c r="BC424" s="174">
        <f>Z424*Z67*PRODUCT($CJ424:DF424)</f>
        <v>0</v>
      </c>
      <c r="BD424" s="174">
        <f>AA424*AA67*PRODUCT($CJ424:DG424)</f>
        <v>0</v>
      </c>
      <c r="BE424" s="174">
        <f>AB424*AB67*PRODUCT($CJ424:DH424)</f>
        <v>0</v>
      </c>
      <c r="BI424" s="169">
        <f>SUM($AF424:AG424)-SUM($AF456:AG456)-SUM($C456:D456)-SUM($BH456:BI456)</f>
        <v>0</v>
      </c>
      <c r="BJ424" s="169">
        <f>SUM($AF424:AH424)-SUM($AF456:AH456)-SUM($C456:E456)-SUM($BH456:BJ456)</f>
        <v>0</v>
      </c>
      <c r="BK424" s="169">
        <f>SUM($AF424:AI424)-SUM($AF456:AI456)-SUM($C456:F456)-SUM($BH456:BK456)</f>
        <v>0</v>
      </c>
      <c r="BL424" s="169">
        <f>SUM($AF424:AJ424)-SUM($AF456:AJ456)-SUM($C456:G456)-SUM($BH456:BL456)</f>
        <v>0</v>
      </c>
      <c r="BM424" s="169">
        <f>SUM($AF424:AK424)-SUM($AF456:AK456)-SUM($C456:H456)-SUM($BH456:BM456)</f>
        <v>0</v>
      </c>
      <c r="BN424" s="169">
        <f>SUM($AF424:AL424)-SUM($AF456:AL456)-SUM($C456:I456)-SUM($BH456:BN456)</f>
        <v>0</v>
      </c>
      <c r="BO424" s="169">
        <f>SUM($AF424:AM424)-SUM($AF456:AM456)-SUM($C456:J456)-SUM($BH456:BO456)</f>
        <v>0</v>
      </c>
      <c r="BP424" s="169">
        <f>SUM($AF424:AN424)-SUM($AF456:AN456)-SUM($C456:K456)-SUM($BH456:BP456)</f>
        <v>0</v>
      </c>
      <c r="BQ424" s="169">
        <f>SUM($AF424:AO424)-SUM($AF456:AO456)-SUM($C456:L456)-SUM($BH456:BQ456)</f>
        <v>0</v>
      </c>
      <c r="BR424" s="169">
        <f>SUM($AF424:AP424)-SUM($AF456:AP456)-SUM($C456:M456)-SUM($BH456:BR456)</f>
        <v>0</v>
      </c>
      <c r="BS424" s="169">
        <f>SUM($AF424:AQ424)-SUM($AF456:AQ456)-SUM($C456:N456)-SUM($BH456:BS456)</f>
        <v>0</v>
      </c>
      <c r="BT424" s="169">
        <f>SUM($AF424:AR424)-SUM($AF456:AR456)-SUM($C456:O456)-SUM($BH456:BT456)</f>
        <v>0</v>
      </c>
      <c r="BU424" s="169">
        <f>SUM($AF424:AS424)-SUM($AF456:AS456)-SUM($C456:P456)-SUM($BH456:BU456)</f>
        <v>0</v>
      </c>
      <c r="BV424" s="169">
        <f>SUM($AF424:AT424)-SUM($AF456:AT456)-SUM($C456:Q456)-SUM($BH456:BV456)</f>
        <v>0</v>
      </c>
      <c r="BW424" s="169">
        <f>SUM($AF424:AU424)-SUM($AF456:AU456)-SUM($C456:R456)-SUM($BH456:BW456)</f>
        <v>0</v>
      </c>
      <c r="BX424" s="169">
        <f>SUM($AF424:AV424)-SUM($AF456:AV456)-SUM($C456:S456)-SUM($BH456:BX456)</f>
        <v>0</v>
      </c>
      <c r="BY424" s="169">
        <f>SUM($AF424:AW424)-SUM($AF456:AW456)-SUM($C456:T456)-SUM($BH456:BY456)</f>
        <v>0</v>
      </c>
      <c r="BZ424" s="169">
        <f>SUM($AF424:AX424)-SUM($AF456:AX456)-SUM($C456:U456)-SUM($BH456:BZ456)</f>
        <v>0</v>
      </c>
      <c r="CA424" s="169">
        <f>SUM($AF424:AY424)-SUM($AF456:AY456)-SUM($C456:V456)-SUM($BH456:CA456)</f>
        <v>0</v>
      </c>
      <c r="CB424" s="169">
        <f>SUM($AF424:AZ424)-SUM($AF456:AZ456)-SUM($C456:W456)-SUM($BH456:CB456)</f>
        <v>0</v>
      </c>
      <c r="CC424" s="169">
        <f>SUM($AF424:BA424)-SUM($AF456:BA456)-SUM($C456:X456)-SUM($BH456:CC456)</f>
        <v>0</v>
      </c>
      <c r="CD424" s="169">
        <f>SUM($AF424:BB424)-SUM($AF456:BB456)-SUM($C456:Y456)-SUM($BH456:CD456)</f>
        <v>0</v>
      </c>
      <c r="CE424" s="169">
        <f>SUM($AF424:BC424)-SUM($AF456:BC456)-SUM($C456:Z456)-SUM($BH456:CE456)</f>
        <v>0</v>
      </c>
      <c r="CF424" s="169">
        <f>SUM($AF424:BD424)-SUM($AF456:BD456)-SUM($C456:AA456)-SUM($BH456:CF456)</f>
        <v>0</v>
      </c>
      <c r="CG424" s="169">
        <f>SUM($AF424:BE424)-SUM($AF456:BE456)-SUM($C456:AB456)-SUM($BH456:CG456)</f>
        <v>0</v>
      </c>
      <c r="CH424" s="52"/>
      <c r="CI424" s="52"/>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f t="shared" si="449"/>
        <v>1</v>
      </c>
      <c r="DI424" s="67">
        <f t="shared" si="450"/>
        <v>0.99969545197808007</v>
      </c>
      <c r="DM424" s="188" t="str">
        <f t="shared" si="453"/>
        <v/>
      </c>
      <c r="DN424" s="188" t="str">
        <f t="shared" si="454"/>
        <v/>
      </c>
      <c r="DO424" s="188" t="str">
        <f t="shared" si="455"/>
        <v/>
      </c>
      <c r="DP424" s="188" t="str">
        <f t="shared" si="456"/>
        <v/>
      </c>
      <c r="DQ424" s="188" t="str">
        <f t="shared" si="457"/>
        <v/>
      </c>
      <c r="DR424" s="188" t="str">
        <f t="shared" si="458"/>
        <v/>
      </c>
      <c r="DS424" s="188" t="str">
        <f t="shared" si="459"/>
        <v/>
      </c>
      <c r="DT424" s="188" t="str">
        <f t="shared" si="460"/>
        <v/>
      </c>
      <c r="DU424" s="188" t="str">
        <f t="shared" si="461"/>
        <v/>
      </c>
      <c r="DV424" s="188" t="str">
        <f t="shared" si="462"/>
        <v/>
      </c>
      <c r="DW424" s="188" t="str">
        <f t="shared" si="463"/>
        <v/>
      </c>
      <c r="DX424" s="188" t="str">
        <f t="shared" si="464"/>
        <v/>
      </c>
      <c r="DY424" s="188" t="str">
        <f t="shared" si="465"/>
        <v/>
      </c>
      <c r="DZ424" s="188" t="str">
        <f t="shared" si="466"/>
        <v/>
      </c>
      <c r="EA424" s="188" t="str">
        <f t="shared" si="467"/>
        <v/>
      </c>
      <c r="EB424" s="188" t="str">
        <f t="shared" si="468"/>
        <v/>
      </c>
      <c r="EC424" s="188" t="str">
        <f t="shared" si="469"/>
        <v/>
      </c>
      <c r="ED424" s="188" t="str">
        <f t="shared" si="470"/>
        <v/>
      </c>
      <c r="EE424" s="188" t="str">
        <f t="shared" si="471"/>
        <v/>
      </c>
      <c r="EF424" s="188" t="str">
        <f t="shared" si="472"/>
        <v/>
      </c>
      <c r="EG424" s="188" t="str">
        <f t="shared" si="473"/>
        <v/>
      </c>
      <c r="EH424" s="188" t="str">
        <f t="shared" si="474"/>
        <v/>
      </c>
      <c r="EI424" s="188" t="str">
        <f t="shared" si="475"/>
        <v/>
      </c>
      <c r="EJ424" s="188" t="str">
        <f t="shared" si="476"/>
        <v/>
      </c>
      <c r="EK424" s="188" t="str">
        <f t="shared" si="477"/>
        <v/>
      </c>
    </row>
    <row r="425" spans="1:141" x14ac:dyDescent="0.3">
      <c r="C425" s="12"/>
      <c r="D425" s="12"/>
      <c r="E425" s="12"/>
      <c r="F425" s="12"/>
      <c r="G425" s="12"/>
      <c r="H425" s="12"/>
      <c r="I425" s="12"/>
      <c r="J425" s="12"/>
      <c r="K425" s="12"/>
      <c r="L425" s="155"/>
      <c r="M425" s="155"/>
      <c r="N425" s="155"/>
      <c r="O425" s="155"/>
      <c r="P425" s="155"/>
      <c r="Q425" s="155"/>
      <c r="R425" s="155"/>
      <c r="S425" s="155"/>
      <c r="T425" s="155"/>
      <c r="U425" s="155"/>
      <c r="V425" s="155"/>
      <c r="W425" s="155"/>
      <c r="X425" s="155"/>
      <c r="Y425" s="155"/>
      <c r="Z425" s="155"/>
      <c r="AA425" s="155"/>
      <c r="AB425" s="155"/>
      <c r="AC425" s="155"/>
      <c r="AD425" s="155"/>
      <c r="AE425" s="5" t="s">
        <v>278</v>
      </c>
      <c r="AF425" s="12">
        <f>SUM(AF400:AF424)</f>
        <v>0</v>
      </c>
      <c r="AG425" s="12">
        <f>SUM(AG400:AG424)</f>
        <v>2.1270800269809896E-2</v>
      </c>
      <c r="AH425" s="12">
        <f t="shared" ref="AH425:BE425" si="496">SUM(AH400:AH424)</f>
        <v>2.1291717698487513E-2</v>
      </c>
      <c r="AI425" s="12">
        <f t="shared" si="496"/>
        <v>2.1299833428650588E-2</v>
      </c>
      <c r="AJ425" s="12">
        <f t="shared" si="496"/>
        <v>2.12958835577663E-2</v>
      </c>
      <c r="AK425" s="12">
        <f t="shared" si="496"/>
        <v>4.3100246698209936E-2</v>
      </c>
      <c r="AL425" s="12">
        <f t="shared" si="496"/>
        <v>4.3025425365453472E-2</v>
      </c>
      <c r="AM425" s="12">
        <f t="shared" si="496"/>
        <v>4.291984256310126E-2</v>
      </c>
      <c r="AN425" s="12">
        <f t="shared" si="496"/>
        <v>4.2780744655371787E-2</v>
      </c>
      <c r="AO425" s="12">
        <f t="shared" si="496"/>
        <v>4.261420495996758E-2</v>
      </c>
      <c r="AP425" s="12">
        <f t="shared" si="496"/>
        <v>7.6751778463798895E-2</v>
      </c>
      <c r="AQ425" s="12">
        <f t="shared" si="496"/>
        <v>7.6267110628870899E-2</v>
      </c>
      <c r="AR425" s="12">
        <f t="shared" si="496"/>
        <v>7.5690576972121074E-2</v>
      </c>
      <c r="AS425" s="12">
        <f t="shared" si="496"/>
        <v>7.503345883408688E-2</v>
      </c>
      <c r="AT425" s="12">
        <f t="shared" si="496"/>
        <v>7.4291223487534794E-2</v>
      </c>
      <c r="AU425" s="12">
        <f t="shared" si="496"/>
        <v>0.140595338820798</v>
      </c>
      <c r="AV425" s="12">
        <f t="shared" si="496"/>
        <v>0.138693756641729</v>
      </c>
      <c r="AW425" s="12">
        <f t="shared" si="496"/>
        <v>0.13660719341659577</v>
      </c>
      <c r="AX425" s="12">
        <f t="shared" si="496"/>
        <v>0.13437197929330505</v>
      </c>
      <c r="AY425" s="12">
        <f t="shared" si="496"/>
        <v>0.13198432696902687</v>
      </c>
      <c r="AZ425" s="12">
        <f t="shared" si="496"/>
        <v>0.18711597334419031</v>
      </c>
      <c r="BA425" s="12">
        <f t="shared" si="496"/>
        <v>0.18291245904596484</v>
      </c>
      <c r="BB425" s="12">
        <f t="shared" si="496"/>
        <v>0.17825773274425269</v>
      </c>
      <c r="BC425" s="12">
        <f t="shared" si="496"/>
        <v>0.17329363085458255</v>
      </c>
      <c r="BD425" s="12">
        <f t="shared" si="496"/>
        <v>0.16792134204391743</v>
      </c>
      <c r="BE425" s="12">
        <f t="shared" si="496"/>
        <v>0.22264112814815598</v>
      </c>
      <c r="BF425" s="12"/>
      <c r="BG425" s="5" t="s">
        <v>278</v>
      </c>
      <c r="BH425" s="34"/>
      <c r="BI425" s="66">
        <f>SUM(BI400:BI424)</f>
        <v>2.1270800269809896E-2</v>
      </c>
      <c r="BJ425" s="66">
        <f t="shared" ref="BJ425:CG425" si="497">SUM(BJ400:BJ424)</f>
        <v>4.0322342054478551E-2</v>
      </c>
      <c r="BK425" s="66">
        <f t="shared" si="497"/>
        <v>5.7353193540092356E-2</v>
      </c>
      <c r="BL425" s="66">
        <f t="shared" si="497"/>
        <v>7.254708411909179E-2</v>
      </c>
      <c r="BM425" s="66">
        <f t="shared" si="497"/>
        <v>0.10789865461911659</v>
      </c>
      <c r="BN425" s="66">
        <f t="shared" si="497"/>
        <v>0.13932365723504939</v>
      </c>
      <c r="BO425" s="66">
        <f t="shared" si="497"/>
        <v>0.16717400277618716</v>
      </c>
      <c r="BP425" s="66">
        <f t="shared" si="497"/>
        <v>0.19175201294395738</v>
      </c>
      <c r="BQ425" s="66">
        <f t="shared" si="497"/>
        <v>0.21337358500587542</v>
      </c>
      <c r="BR425" s="66">
        <f t="shared" si="497"/>
        <v>0.26664224161919675</v>
      </c>
      <c r="BS425" s="66">
        <f t="shared" si="497"/>
        <v>0.31325231081652305</v>
      </c>
      <c r="BT425" s="66">
        <f t="shared" si="497"/>
        <v>0.35374279542475895</v>
      </c>
      <c r="BU425" s="66">
        <f t="shared" si="497"/>
        <v>0.38866143603569919</v>
      </c>
      <c r="BV425" s="66">
        <f t="shared" si="497"/>
        <v>0.41844031962611516</v>
      </c>
      <c r="BW425" s="66">
        <f t="shared" si="497"/>
        <v>0.51064810648533565</v>
      </c>
      <c r="BX425" s="66">
        <f t="shared" si="497"/>
        <v>0.58968019144239858</v>
      </c>
      <c r="BY425" s="66">
        <f t="shared" si="497"/>
        <v>0.65659563514339792</v>
      </c>
      <c r="BZ425" s="66">
        <f t="shared" si="497"/>
        <v>0.71260299483608536</v>
      </c>
      <c r="CA425" s="66">
        <f t="shared" si="497"/>
        <v>0.7586361293731555</v>
      </c>
      <c r="CB425" s="66">
        <f t="shared" si="497"/>
        <v>0.8537496013800997</v>
      </c>
      <c r="CC425" s="66">
        <f t="shared" si="497"/>
        <v>0.93091102734145281</v>
      </c>
      <c r="CD425" s="66">
        <f t="shared" si="497"/>
        <v>0.99144025199620012</v>
      </c>
      <c r="CE425" s="66">
        <f t="shared" si="497"/>
        <v>1.037329507377067</v>
      </c>
      <c r="CF425" s="66">
        <f t="shared" si="497"/>
        <v>1.0690328468032932</v>
      </c>
      <c r="CG425" s="66">
        <f t="shared" si="497"/>
        <v>1.1477840126674625</v>
      </c>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f t="shared" si="450"/>
        <v>1</v>
      </c>
      <c r="DL425" s="53"/>
      <c r="DM425" s="188">
        <f t="shared" si="453"/>
        <v>3.0454802191990185E-4</v>
      </c>
      <c r="DN425" s="188">
        <f t="shared" si="454"/>
        <v>5.7891066947767433E-4</v>
      </c>
      <c r="DO425" s="188">
        <f t="shared" si="455"/>
        <v>8.261730802586935E-4</v>
      </c>
      <c r="DP425" s="188">
        <f t="shared" si="456"/>
        <v>1.0491064372027674E-3</v>
      </c>
      <c r="DQ425" s="188">
        <f t="shared" si="457"/>
        <v>1.5670866684984893E-3</v>
      </c>
      <c r="DR425" s="188">
        <f t="shared" si="458"/>
        <v>2.0338049981860587E-3</v>
      </c>
      <c r="DS425" s="188">
        <f t="shared" si="459"/>
        <v>2.4545122410177195E-3</v>
      </c>
      <c r="DT425" s="188">
        <f t="shared" si="460"/>
        <v>2.8338919128083262E-3</v>
      </c>
      <c r="DU425" s="188">
        <f t="shared" si="461"/>
        <v>3.1761957434147518E-3</v>
      </c>
      <c r="DV425" s="188">
        <f t="shared" si="462"/>
        <v>4.000250973243088E-3</v>
      </c>
      <c r="DW425" s="188">
        <f t="shared" si="463"/>
        <v>4.742340357763412E-3</v>
      </c>
      <c r="DX425" s="188">
        <f t="shared" si="464"/>
        <v>5.4108063032210886E-3</v>
      </c>
      <c r="DY425" s="188">
        <f t="shared" si="465"/>
        <v>6.0131865676652258E-3</v>
      </c>
      <c r="DZ425" s="188">
        <f t="shared" si="466"/>
        <v>6.5561333600194617E-3</v>
      </c>
      <c r="EA425" s="188">
        <f t="shared" si="467"/>
        <v>8.1120433113631481E-3</v>
      </c>
      <c r="EB425" s="188">
        <f t="shared" si="468"/>
        <v>9.5108049548187738E-3</v>
      </c>
      <c r="EC425" s="188">
        <f t="shared" si="469"/>
        <v>1.0768375361929377E-2</v>
      </c>
      <c r="ED425" s="188">
        <f t="shared" si="470"/>
        <v>1.1899337452061516E-2</v>
      </c>
      <c r="EE425" s="188">
        <f t="shared" si="471"/>
        <v>1.2916448621264759E-2</v>
      </c>
      <c r="EF425" s="188">
        <f t="shared" si="472"/>
        <v>1.483242534736968E-2</v>
      </c>
      <c r="EG425" s="188">
        <f t="shared" si="473"/>
        <v>1.6550071676782241E-2</v>
      </c>
      <c r="EH425" s="188">
        <f t="shared" si="474"/>
        <v>1.8088542581060015E-2</v>
      </c>
      <c r="EI425" s="188">
        <f t="shared" si="475"/>
        <v>1.9466104301730805E-2</v>
      </c>
      <c r="EJ425" s="188">
        <f t="shared" si="476"/>
        <v>2.0696635924157877E-2</v>
      </c>
      <c r="EK425" s="188">
        <f t="shared" si="477"/>
        <v>2.3006213884086232E-2</v>
      </c>
    </row>
    <row r="426" spans="1:141" x14ac:dyDescent="0.3">
      <c r="DM426" s="188" t="str">
        <f t="shared" ref="DM426:EK426" si="498">IF(D69=0,"",BI426/D69)</f>
        <v/>
      </c>
      <c r="DN426" s="188" t="str">
        <f t="shared" si="498"/>
        <v/>
      </c>
      <c r="DO426" s="188" t="str">
        <f t="shared" si="498"/>
        <v/>
      </c>
      <c r="DP426" s="188" t="str">
        <f t="shared" si="498"/>
        <v/>
      </c>
      <c r="DQ426" s="188" t="str">
        <f t="shared" si="498"/>
        <v/>
      </c>
      <c r="DR426" s="188" t="str">
        <f t="shared" si="498"/>
        <v/>
      </c>
      <c r="DS426" s="188" t="str">
        <f t="shared" si="498"/>
        <v/>
      </c>
      <c r="DT426" s="188" t="str">
        <f t="shared" si="498"/>
        <v/>
      </c>
      <c r="DU426" s="188" t="str">
        <f t="shared" si="498"/>
        <v/>
      </c>
      <c r="DV426" s="188" t="str">
        <f t="shared" si="498"/>
        <v/>
      </c>
      <c r="DW426" s="188" t="str">
        <f t="shared" si="498"/>
        <v/>
      </c>
      <c r="DX426" s="188" t="str">
        <f t="shared" si="498"/>
        <v/>
      </c>
      <c r="DY426" s="188" t="str">
        <f t="shared" si="498"/>
        <v/>
      </c>
      <c r="DZ426" s="188" t="str">
        <f t="shared" si="498"/>
        <v/>
      </c>
      <c r="EA426" s="188" t="str">
        <f t="shared" si="498"/>
        <v/>
      </c>
      <c r="EB426" s="188" t="str">
        <f t="shared" si="498"/>
        <v/>
      </c>
      <c r="EC426" s="188" t="str">
        <f t="shared" si="498"/>
        <v/>
      </c>
      <c r="ED426" s="188" t="str">
        <f t="shared" si="498"/>
        <v/>
      </c>
      <c r="EE426" s="188" t="str">
        <f t="shared" si="498"/>
        <v/>
      </c>
      <c r="EF426" s="188" t="str">
        <f t="shared" si="498"/>
        <v/>
      </c>
      <c r="EG426" s="188" t="str">
        <f t="shared" si="498"/>
        <v/>
      </c>
      <c r="EH426" s="188" t="str">
        <f t="shared" si="498"/>
        <v/>
      </c>
      <c r="EI426" s="188" t="str">
        <f t="shared" si="498"/>
        <v/>
      </c>
      <c r="EJ426" s="188" t="str">
        <f t="shared" si="498"/>
        <v/>
      </c>
      <c r="EK426" s="188" t="str">
        <f t="shared" si="498"/>
        <v/>
      </c>
    </row>
    <row r="428" spans="1:141" s="166" customFormat="1" x14ac:dyDescent="0.3">
      <c r="A428" s="165" t="s">
        <v>296</v>
      </c>
      <c r="AF428" s="165" t="s">
        <v>306</v>
      </c>
      <c r="BH428" s="165" t="s">
        <v>341</v>
      </c>
    </row>
    <row r="429" spans="1:141" x14ac:dyDescent="0.3">
      <c r="A429" s="1"/>
      <c r="C429" s="1"/>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row>
    <row r="430" spans="1:141" x14ac:dyDescent="0.3">
      <c r="A430" s="1"/>
      <c r="C430" s="1" t="s">
        <v>13</v>
      </c>
      <c r="AF430" s="1" t="s">
        <v>13</v>
      </c>
      <c r="BH430" s="1" t="s">
        <v>13</v>
      </c>
    </row>
    <row r="431" spans="1:141" x14ac:dyDescent="0.3">
      <c r="C431" s="1">
        <v>0</v>
      </c>
      <c r="D431" s="1">
        <v>1</v>
      </c>
      <c r="E431" s="1">
        <v>2</v>
      </c>
      <c r="F431" s="1">
        <v>3</v>
      </c>
      <c r="G431" s="1">
        <v>4</v>
      </c>
      <c r="H431" s="1">
        <v>5</v>
      </c>
      <c r="I431" s="1">
        <v>6</v>
      </c>
      <c r="J431" s="1">
        <v>7</v>
      </c>
      <c r="K431" s="1">
        <v>8</v>
      </c>
      <c r="L431" s="1">
        <v>9</v>
      </c>
      <c r="M431" s="1">
        <v>10</v>
      </c>
      <c r="N431" s="1">
        <v>11</v>
      </c>
      <c r="O431" s="1">
        <v>12</v>
      </c>
      <c r="P431" s="1">
        <v>13</v>
      </c>
      <c r="Q431" s="1">
        <v>14</v>
      </c>
      <c r="R431" s="1">
        <v>15</v>
      </c>
      <c r="S431" s="1">
        <v>16</v>
      </c>
      <c r="T431" s="1">
        <v>17</v>
      </c>
      <c r="U431" s="1">
        <v>18</v>
      </c>
      <c r="V431" s="1">
        <v>19</v>
      </c>
      <c r="W431" s="1">
        <v>20</v>
      </c>
      <c r="X431" s="1">
        <v>21</v>
      </c>
      <c r="Y431" s="1">
        <v>22</v>
      </c>
      <c r="Z431" s="1">
        <v>23</v>
      </c>
      <c r="AA431" s="1">
        <v>24</v>
      </c>
      <c r="AB431" s="1">
        <v>25</v>
      </c>
      <c r="AC431" s="1"/>
      <c r="AF431" s="1">
        <v>0</v>
      </c>
      <c r="AG431" s="1">
        <v>1</v>
      </c>
      <c r="AH431" s="1">
        <v>2</v>
      </c>
      <c r="AI431" s="1">
        <v>3</v>
      </c>
      <c r="AJ431" s="1">
        <v>4</v>
      </c>
      <c r="AK431" s="1">
        <v>5</v>
      </c>
      <c r="AL431" s="1">
        <v>6</v>
      </c>
      <c r="AM431" s="1">
        <v>7</v>
      </c>
      <c r="AN431" s="1">
        <v>8</v>
      </c>
      <c r="AO431" s="1">
        <v>9</v>
      </c>
      <c r="AP431" s="1">
        <v>10</v>
      </c>
      <c r="AQ431" s="1">
        <v>11</v>
      </c>
      <c r="AR431" s="1">
        <v>12</v>
      </c>
      <c r="AS431" s="1">
        <v>13</v>
      </c>
      <c r="AT431" s="1">
        <v>14</v>
      </c>
      <c r="AU431" s="1">
        <v>15</v>
      </c>
      <c r="AV431" s="1">
        <v>16</v>
      </c>
      <c r="AW431" s="1">
        <v>17</v>
      </c>
      <c r="AX431" s="1">
        <v>18</v>
      </c>
      <c r="AY431" s="1">
        <v>19</v>
      </c>
      <c r="AZ431" s="1">
        <v>20</v>
      </c>
      <c r="BA431" s="1">
        <v>21</v>
      </c>
      <c r="BB431" s="1">
        <v>22</v>
      </c>
      <c r="BC431" s="1">
        <v>23</v>
      </c>
      <c r="BD431" s="1">
        <v>24</v>
      </c>
      <c r="BE431" s="1">
        <v>25</v>
      </c>
      <c r="BH431" s="1">
        <v>0</v>
      </c>
      <c r="BI431" s="1">
        <v>1</v>
      </c>
      <c r="BJ431" s="1">
        <v>2</v>
      </c>
      <c r="BK431" s="1">
        <v>3</v>
      </c>
      <c r="BL431" s="1">
        <v>4</v>
      </c>
      <c r="BM431" s="1">
        <v>5</v>
      </c>
      <c r="BN431" s="1">
        <v>6</v>
      </c>
      <c r="BO431" s="1">
        <v>7</v>
      </c>
      <c r="BP431" s="1">
        <v>8</v>
      </c>
      <c r="BQ431" s="1">
        <v>9</v>
      </c>
      <c r="BR431" s="1">
        <v>10</v>
      </c>
      <c r="BS431" s="1">
        <v>11</v>
      </c>
      <c r="BT431" s="1">
        <v>12</v>
      </c>
      <c r="BU431" s="1">
        <v>13</v>
      </c>
      <c r="BV431" s="1">
        <v>14</v>
      </c>
      <c r="BW431" s="1">
        <v>15</v>
      </c>
      <c r="BX431" s="1">
        <v>16</v>
      </c>
      <c r="BY431" s="1">
        <v>17</v>
      </c>
      <c r="BZ431" s="1">
        <v>18</v>
      </c>
      <c r="CA431" s="1">
        <v>19</v>
      </c>
      <c r="CB431" s="1">
        <v>20</v>
      </c>
      <c r="CC431" s="1">
        <v>21</v>
      </c>
      <c r="CD431" s="1">
        <v>22</v>
      </c>
      <c r="CE431" s="1">
        <v>23</v>
      </c>
      <c r="CF431" s="1">
        <v>24</v>
      </c>
      <c r="CG431" s="1">
        <v>25</v>
      </c>
    </row>
    <row r="432" spans="1:141" x14ac:dyDescent="0.3">
      <c r="A432" s="9" t="s">
        <v>12</v>
      </c>
      <c r="B432" s="1">
        <v>1</v>
      </c>
      <c r="C432" s="156"/>
      <c r="D432" s="155">
        <f t="shared" ref="D432:AB432" si="499">(VLOOKUP(C77,ColMort,$A$4,FALSE)-1)*C141*BH400</f>
        <v>0</v>
      </c>
      <c r="E432" s="155">
        <f t="shared" si="499"/>
        <v>2.1824486418794706E-3</v>
      </c>
      <c r="F432" s="155">
        <f t="shared" si="499"/>
        <v>4.1371946301004244E-3</v>
      </c>
      <c r="G432" s="155">
        <f t="shared" si="499"/>
        <v>5.8846116629980303E-3</v>
      </c>
      <c r="H432" s="155">
        <f t="shared" si="499"/>
        <v>7.4435509336594711E-3</v>
      </c>
      <c r="I432" s="155">
        <f t="shared" si="499"/>
        <v>1.1070729321281791E-2</v>
      </c>
      <c r="J432" s="155">
        <f t="shared" si="499"/>
        <v>1.4295029931049788E-2</v>
      </c>
      <c r="K432" s="155">
        <f t="shared" si="499"/>
        <v>1.7152559879671382E-2</v>
      </c>
      <c r="L432" s="155">
        <f t="shared" si="499"/>
        <v>1.9674338290937024E-2</v>
      </c>
      <c r="M432" s="155">
        <f t="shared" si="499"/>
        <v>2.1892777182905138E-2</v>
      </c>
      <c r="N432" s="155">
        <f t="shared" si="499"/>
        <v>2.7358302965002381E-2</v>
      </c>
      <c r="O432" s="155">
        <f t="shared" si="499"/>
        <v>3.2140637476506022E-2</v>
      </c>
      <c r="P432" s="155">
        <f t="shared" si="499"/>
        <v>3.6295084042755311E-2</v>
      </c>
      <c r="Q432" s="155">
        <f t="shared" si="499"/>
        <v>3.9877842510276991E-2</v>
      </c>
      <c r="R432" s="155">
        <f t="shared" si="499"/>
        <v>4.2933246313811034E-2</v>
      </c>
      <c r="S432" s="155">
        <f t="shared" si="499"/>
        <v>5.2394044997875595E-2</v>
      </c>
      <c r="T432" s="155">
        <f t="shared" si="499"/>
        <v>6.0502976692573242E-2</v>
      </c>
      <c r="U432" s="155">
        <f t="shared" si="499"/>
        <v>6.7368704233312982E-2</v>
      </c>
      <c r="V432" s="155">
        <f t="shared" si="499"/>
        <v>7.3115229260396666E-2</v>
      </c>
      <c r="W432" s="155">
        <f t="shared" si="499"/>
        <v>7.7838368525376539E-2</v>
      </c>
      <c r="X432" s="155">
        <f t="shared" si="499"/>
        <v>8.7597299321253527E-2</v>
      </c>
      <c r="Y432" s="155">
        <f t="shared" si="499"/>
        <v>9.5514295727536058E-2</v>
      </c>
      <c r="Z432" s="155">
        <f t="shared" si="499"/>
        <v>0.10172477781876539</v>
      </c>
      <c r="AA432" s="155">
        <f t="shared" si="499"/>
        <v>0.106433154645799</v>
      </c>
      <c r="AB432" s="155">
        <f t="shared" si="499"/>
        <v>0.10968601345675853</v>
      </c>
      <c r="AC432" s="52"/>
      <c r="AG432" s="170">
        <f>C141*BH400</f>
        <v>0</v>
      </c>
      <c r="AH432" s="170">
        <f t="shared" ref="AH432:BE432" si="500">D141*BI400</f>
        <v>4.9943839033513632E-5</v>
      </c>
      <c r="AI432" s="170">
        <f t="shared" si="500"/>
        <v>1.0411228718466362E-4</v>
      </c>
      <c r="AJ432" s="170">
        <f t="shared" si="500"/>
        <v>1.6185071217014063E-4</v>
      </c>
      <c r="AK432" s="170">
        <f t="shared" si="500"/>
        <v>2.1684323443196536E-4</v>
      </c>
      <c r="AL432" s="170">
        <f t="shared" si="500"/>
        <v>3.5994991180937294E-4</v>
      </c>
      <c r="AM432" s="170">
        <f t="shared" si="500"/>
        <v>5.1062120376645602E-4</v>
      </c>
      <c r="AN432" s="170">
        <f t="shared" si="500"/>
        <v>6.847447153712626E-4</v>
      </c>
      <c r="AO432" s="170">
        <f t="shared" si="500"/>
        <v>8.483109052640675E-4</v>
      </c>
      <c r="AP432" s="170">
        <f t="shared" si="500"/>
        <v>1.0154448910429611E-3</v>
      </c>
      <c r="AQ432" s="170">
        <f t="shared" si="500"/>
        <v>1.4249361392129874E-3</v>
      </c>
      <c r="AR432" s="170">
        <f t="shared" si="500"/>
        <v>1.8685500340205599E-3</v>
      </c>
      <c r="AS432" s="170">
        <f t="shared" si="500"/>
        <v>2.3074642545557029E-3</v>
      </c>
      <c r="AT432" s="170">
        <f t="shared" si="500"/>
        <v>2.8022489538173912E-3</v>
      </c>
      <c r="AU432" s="170">
        <f t="shared" si="500"/>
        <v>3.3106998088818233E-3</v>
      </c>
      <c r="AV432" s="170">
        <f t="shared" si="500"/>
        <v>4.3874885309220044E-3</v>
      </c>
      <c r="AW432" s="170">
        <f t="shared" si="500"/>
        <v>5.5671706874076852E-3</v>
      </c>
      <c r="AX432" s="170">
        <f t="shared" si="500"/>
        <v>6.6559099534486245E-3</v>
      </c>
      <c r="AY432" s="170">
        <f t="shared" si="500"/>
        <v>7.7980145724912816E-3</v>
      </c>
      <c r="AZ432" s="170">
        <f t="shared" si="500"/>
        <v>9.043701298257387E-3</v>
      </c>
      <c r="BA432" s="170">
        <f t="shared" si="500"/>
        <v>1.1283154731839398E-2</v>
      </c>
      <c r="BB432" s="170">
        <f t="shared" si="500"/>
        <v>1.3665773881372528E-2</v>
      </c>
      <c r="BC432" s="170">
        <f t="shared" si="500"/>
        <v>1.5602295245664203E-2</v>
      </c>
      <c r="BD432" s="170">
        <f t="shared" si="500"/>
        <v>1.8306791146190479E-2</v>
      </c>
      <c r="BE432" s="170">
        <f t="shared" si="500"/>
        <v>2.1481146023665375E-2</v>
      </c>
      <c r="BI432" s="194">
        <f>SUMPRODUCT(CHOOSE({1,2,3,4},D237,D302,D367,D497),CHOOSE({1,2,3,4},DL400,DL400,DL400,DL400))</f>
        <v>0</v>
      </c>
      <c r="BJ432" s="194">
        <f>SUMPRODUCT(CHOOSE({1,2,3,4},E237,E302,E367,E497),CHOOSE({1,2,3,4},DM400,DM400,DM400,DM400))</f>
        <v>7.7834329058734817E-6</v>
      </c>
      <c r="BK432" s="194">
        <f>SUMPRODUCT(CHOOSE({1,2,3,4},F237,F302,F367,F497),CHOOSE({1,2,3,4},DN400,DN400,DN400,DN400))</f>
        <v>2.7675025751700955E-5</v>
      </c>
      <c r="BL432" s="194">
        <f>SUMPRODUCT(CHOOSE({1,2,3,4},G237,G302,G367,G497),CHOOSE({1,2,3,4},DO400,DO400,DO400,DO400))</f>
        <v>5.5530603598700121E-5</v>
      </c>
      <c r="BM432" s="194">
        <f>SUMPRODUCT(CHOOSE({1,2,3,4},H237,H302,H367,H497),CHOOSE({1,2,3,4},DP400,DP400,DP400,DP400))</f>
        <v>8.8282030093705149E-5</v>
      </c>
      <c r="BN432" s="194">
        <f>SUMPRODUCT(CHOOSE({1,2,3,4},I237,I302,I367,I497),CHOOSE({1,2,3,4},DQ400,DQ400,DQ400,DQ400))</f>
        <v>1.6974351642952122E-4</v>
      </c>
      <c r="BO432" s="194">
        <f>SUMPRODUCT(CHOOSE({1,2,3,4},J237,J302,J367,J497),CHOOSE({1,2,3,4},DR400,DR400,DR400,DR400))</f>
        <v>2.6384588714722593E-4</v>
      </c>
      <c r="BP432" s="194">
        <f>SUMPRODUCT(CHOOSE({1,2,3,4},K237,K302,K367,K497),CHOOSE({1,2,3,4},DS400,DS400,DS400,DS400))</f>
        <v>3.6542989255892452E-4</v>
      </c>
      <c r="BQ432" s="194">
        <f>SUMPRODUCT(CHOOSE({1,2,3,4},L237,L302,L367,L497),CHOOSE({1,2,3,4},DT400,DT400,DT400,DT400))</f>
        <v>4.6998370184849137E-4</v>
      </c>
      <c r="BR432" s="194">
        <f>SUMPRODUCT(CHOOSE({1,2,3,4},M237,M302,M367,M497),CHOOSE({1,2,3,4},DU400,DU400,DU400,DU400))</f>
        <v>5.7489977652941068E-4</v>
      </c>
      <c r="BS432" s="194">
        <f>SUMPRODUCT(CHOOSE({1,2,3,4},N237,N302,N367,N497),CHOOSE({1,2,3,4},DV400,DV400,DV400,DV400))</f>
        <v>8.7380232732927417E-4</v>
      </c>
      <c r="BT432" s="194">
        <f>SUMPRODUCT(CHOOSE({1,2,3,4},O237,O302,O367,O497),CHOOSE({1,2,3,4},DW400,DW400,DW400,DW400))</f>
        <v>1.1909048533586817E-3</v>
      </c>
      <c r="BU432" s="194">
        <f>SUMPRODUCT(CHOOSE({1,2,3,4},P237,P302,P367,P497),CHOOSE({1,2,3,4},DX400,DX400,DX400,DX400))</f>
        <v>1.5122699258355691E-3</v>
      </c>
      <c r="BV432" s="194">
        <f>SUMPRODUCT(CHOOSE({1,2,3,4},Q237,Q302,Q367,Q497),CHOOSE({1,2,3,4},DY400,DY400,DY400,DY400))</f>
        <v>1.8322484330244009E-3</v>
      </c>
      <c r="BW432" s="194">
        <f>SUMPRODUCT(CHOOSE({1,2,3,4},R237,R302,R367,R497),CHOOSE({1,2,3,4},DZ400,DZ400,DZ400,DZ400))</f>
        <v>2.1436058388847935E-3</v>
      </c>
      <c r="BX432" s="194">
        <f>SUMPRODUCT(CHOOSE({1,2,3,4},S237,S302,S367,S497),CHOOSE({1,2,3,4},EA400,EA400,EA400,EA400))</f>
        <v>2.8801381558683664E-3</v>
      </c>
      <c r="BY432" s="194">
        <f>SUMPRODUCT(CHOOSE({1,2,3,4},T237,T302,T367,T497),CHOOSE({1,2,3,4},EB400,EB400,EB400,EB400))</f>
        <v>3.6216023356153673E-3</v>
      </c>
      <c r="BZ432" s="194">
        <f>SUMPRODUCT(CHOOSE({1,2,3,4},U237,U302,U367,U497),CHOOSE({1,2,3,4},EC400,EC400,EC400,EC400))</f>
        <v>4.3400054138561109E-3</v>
      </c>
      <c r="CA432" s="194">
        <f>SUMPRODUCT(CHOOSE({1,2,3,4},V237,V302,V367,V497),CHOOSE({1,2,3,4},ED400,ED400,ED400,ED400))</f>
        <v>5.0379485990688739E-3</v>
      </c>
      <c r="CB432" s="194">
        <f>SUMPRODUCT(CHOOSE({1,2,3,4},W237,W302,W367,W497),CHOOSE({1,2,3,4},EE400,EE400,EE400,EE400))</f>
        <v>5.1204315136121562E-3</v>
      </c>
      <c r="CC432" s="194">
        <f>SUMPRODUCT(CHOOSE({1,2,3,4},X237,X302,X367,X497),CHOOSE({1,2,3,4},EF400,EF400,EF400,EF400))</f>
        <v>6.8705790315187008E-3</v>
      </c>
      <c r="CD432" s="194">
        <f>SUMPRODUCT(CHOOSE({1,2,3,4},Y237,Y302,Y367,Y497),CHOOSE({1,2,3,4},EG400,EG400,EG400,EG400))</f>
        <v>8.548438480596646E-3</v>
      </c>
      <c r="CE432" s="194">
        <f>SUMPRODUCT(CHOOSE({1,2,3,4},Z237,Z302,Z367,Z497),CHOOSE({1,2,3,4},EH400,EH400,EH400,EH400))</f>
        <v>1.0077302409286632E-2</v>
      </c>
      <c r="CF432" s="194">
        <f>SUMPRODUCT(CHOOSE({1,2,3,4},AA237,AA302,AA367,AA497),CHOOSE({1,2,3,4},EI400,EI400,EI400,EI400))</f>
        <v>1.1478056825701466E-2</v>
      </c>
      <c r="CG432" s="194">
        <f>SUMPRODUCT(CHOOSE({1,2,3,4},AB237,AB302,AB367,AB497),CHOOSE({1,2,3,4},EJ400,EJ400,EJ400,EJ400))</f>
        <v>1.2722802803562824E-2</v>
      </c>
    </row>
    <row r="433" spans="2:85" x14ac:dyDescent="0.3">
      <c r="B433" s="1">
        <v>2</v>
      </c>
      <c r="C433" s="1"/>
      <c r="D433" s="155"/>
      <c r="E433" s="155">
        <f t="shared" ref="E433:AB433" si="501">(VLOOKUP(D78,ColMort,$A$4,FALSE)-1)*D142*BI401</f>
        <v>0</v>
      </c>
      <c r="F433" s="155">
        <f t="shared" si="501"/>
        <v>0</v>
      </c>
      <c r="G433" s="155">
        <f t="shared" si="501"/>
        <v>0</v>
      </c>
      <c r="H433" s="155">
        <f t="shared" si="501"/>
        <v>0</v>
      </c>
      <c r="I433" s="155">
        <f t="shared" si="501"/>
        <v>0</v>
      </c>
      <c r="J433" s="155">
        <f t="shared" si="501"/>
        <v>0</v>
      </c>
      <c r="K433" s="155">
        <f t="shared" si="501"/>
        <v>0</v>
      </c>
      <c r="L433" s="155">
        <f t="shared" si="501"/>
        <v>0</v>
      </c>
      <c r="M433" s="155">
        <f t="shared" si="501"/>
        <v>0</v>
      </c>
      <c r="N433" s="155">
        <f t="shared" si="501"/>
        <v>0</v>
      </c>
      <c r="O433" s="155">
        <f t="shared" si="501"/>
        <v>0</v>
      </c>
      <c r="P433" s="155">
        <f t="shared" si="501"/>
        <v>0</v>
      </c>
      <c r="Q433" s="155">
        <f t="shared" si="501"/>
        <v>0</v>
      </c>
      <c r="R433" s="155">
        <f t="shared" si="501"/>
        <v>0</v>
      </c>
      <c r="S433" s="155">
        <f t="shared" si="501"/>
        <v>0</v>
      </c>
      <c r="T433" s="155">
        <f t="shared" si="501"/>
        <v>0</v>
      </c>
      <c r="U433" s="155">
        <f t="shared" si="501"/>
        <v>0</v>
      </c>
      <c r="V433" s="155">
        <f t="shared" si="501"/>
        <v>0</v>
      </c>
      <c r="W433" s="155">
        <f t="shared" si="501"/>
        <v>0</v>
      </c>
      <c r="X433" s="155">
        <f t="shared" si="501"/>
        <v>0</v>
      </c>
      <c r="Y433" s="155">
        <f t="shared" si="501"/>
        <v>0</v>
      </c>
      <c r="Z433" s="155">
        <f t="shared" si="501"/>
        <v>0</v>
      </c>
      <c r="AA433" s="155">
        <f t="shared" si="501"/>
        <v>0</v>
      </c>
      <c r="AB433" s="155">
        <f t="shared" si="501"/>
        <v>0</v>
      </c>
      <c r="AC433" s="155"/>
      <c r="AD433" s="52"/>
      <c r="AG433" s="170">
        <f t="shared" ref="AG433:AG456" si="502">C142*BH401</f>
        <v>0</v>
      </c>
      <c r="AH433" s="170">
        <f t="shared" ref="AH433:AH456" si="503">D142*BI401</f>
        <v>0</v>
      </c>
      <c r="AI433" s="170">
        <f t="shared" ref="AI433:AI456" si="504">E142*BJ401</f>
        <v>0</v>
      </c>
      <c r="AJ433" s="170">
        <f t="shared" ref="AJ433:AJ456" si="505">F142*BK401</f>
        <v>0</v>
      </c>
      <c r="AK433" s="170">
        <f t="shared" ref="AK433:AK456" si="506">G142*BL401</f>
        <v>0</v>
      </c>
      <c r="AL433" s="170">
        <f t="shared" ref="AL433:AL456" si="507">H142*BM401</f>
        <v>0</v>
      </c>
      <c r="AM433" s="170">
        <f t="shared" ref="AM433:AM456" si="508">I142*BN401</f>
        <v>0</v>
      </c>
      <c r="AN433" s="170">
        <f t="shared" ref="AN433:AN456" si="509">J142*BO401</f>
        <v>0</v>
      </c>
      <c r="AO433" s="170">
        <f t="shared" ref="AO433:AO456" si="510">K142*BP401</f>
        <v>0</v>
      </c>
      <c r="AP433" s="170">
        <f t="shared" ref="AP433:AP456" si="511">L142*BQ401</f>
        <v>0</v>
      </c>
      <c r="AQ433" s="170">
        <f t="shared" ref="AQ433:AQ456" si="512">M142*BR401</f>
        <v>0</v>
      </c>
      <c r="AR433" s="170">
        <f t="shared" ref="AR433:AR456" si="513">N142*BS401</f>
        <v>0</v>
      </c>
      <c r="AS433" s="170">
        <f t="shared" ref="AS433:AS456" si="514">O142*BT401</f>
        <v>0</v>
      </c>
      <c r="AT433" s="170">
        <f t="shared" ref="AT433:AT456" si="515">P142*BU401</f>
        <v>0</v>
      </c>
      <c r="AU433" s="170">
        <f t="shared" ref="AU433:AU456" si="516">Q142*BV401</f>
        <v>0</v>
      </c>
      <c r="AV433" s="170">
        <f t="shared" ref="AV433:AV456" si="517">R142*BW401</f>
        <v>0</v>
      </c>
      <c r="AW433" s="170">
        <f t="shared" ref="AW433:AW456" si="518">S142*BX401</f>
        <v>0</v>
      </c>
      <c r="AX433" s="170">
        <f t="shared" ref="AX433:AX456" si="519">T142*BY401</f>
        <v>0</v>
      </c>
      <c r="AY433" s="170">
        <f t="shared" ref="AY433:AY456" si="520">U142*BZ401</f>
        <v>0</v>
      </c>
      <c r="AZ433" s="170">
        <f t="shared" ref="AZ433:AZ456" si="521">V142*CA401</f>
        <v>0</v>
      </c>
      <c r="BA433" s="170">
        <f t="shared" ref="BA433:BA456" si="522">W142*CB401</f>
        <v>0</v>
      </c>
      <c r="BB433" s="170">
        <f t="shared" ref="BB433:BB456" si="523">X142*CC401</f>
        <v>0</v>
      </c>
      <c r="BC433" s="170">
        <f t="shared" ref="BC433:BC456" si="524">Y142*CD401</f>
        <v>0</v>
      </c>
      <c r="BD433" s="170">
        <f t="shared" ref="BD433:BD456" si="525">Z142*CE401</f>
        <v>0</v>
      </c>
      <c r="BE433" s="170">
        <f t="shared" ref="BE433:BE456" si="526">AA142*CF401</f>
        <v>0</v>
      </c>
      <c r="BF433" s="67"/>
      <c r="BI433" s="194">
        <f>SUMPRODUCT(CHOOSE({1,2,3,4},D238,D303,D368,D498),CHOOSE({1,2,3,4},DL401,DL401,DL401,DL401))</f>
        <v>0</v>
      </c>
      <c r="BJ433" s="194">
        <f>SUMPRODUCT(CHOOSE({1,2,3,4},E238,E303,E368,E498),CHOOSE({1,2,3,4},DM401,DM401,DM401,DM401))</f>
        <v>0</v>
      </c>
      <c r="BK433" s="194">
        <f>SUMPRODUCT(CHOOSE({1,2,3,4},F238,F303,F368,F498),CHOOSE({1,2,3,4},DN401,DN401,DN401,DN401))</f>
        <v>0</v>
      </c>
      <c r="BL433" s="194">
        <f>SUMPRODUCT(CHOOSE({1,2,3,4},G238,G303,G368,G498),CHOOSE({1,2,3,4},DO401,DO401,DO401,DO401))</f>
        <v>0</v>
      </c>
      <c r="BM433" s="194">
        <f>SUMPRODUCT(CHOOSE({1,2,3,4},H238,H303,H368,H498),CHOOSE({1,2,3,4},DP401,DP401,DP401,DP401))</f>
        <v>0</v>
      </c>
      <c r="BN433" s="194">
        <f>SUMPRODUCT(CHOOSE({1,2,3,4},I238,I303,I368,I498),CHOOSE({1,2,3,4},DQ401,DQ401,DQ401,DQ401))</f>
        <v>0</v>
      </c>
      <c r="BO433" s="194">
        <f>SUMPRODUCT(CHOOSE({1,2,3,4},J238,J303,J368,J498),CHOOSE({1,2,3,4},DR401,DR401,DR401,DR401))</f>
        <v>0</v>
      </c>
      <c r="BP433" s="194">
        <f>SUMPRODUCT(CHOOSE({1,2,3,4},K238,K303,K368,K498),CHOOSE({1,2,3,4},DS401,DS401,DS401,DS401))</f>
        <v>0</v>
      </c>
      <c r="BQ433" s="194">
        <f>SUMPRODUCT(CHOOSE({1,2,3,4},L238,L303,L368,L498),CHOOSE({1,2,3,4},DT401,DT401,DT401,DT401))</f>
        <v>0</v>
      </c>
      <c r="BR433" s="194">
        <f>SUMPRODUCT(CHOOSE({1,2,3,4},M238,M303,M368,M498),CHOOSE({1,2,3,4},DU401,DU401,DU401,DU401))</f>
        <v>0</v>
      </c>
      <c r="BS433" s="194">
        <f>SUMPRODUCT(CHOOSE({1,2,3,4},N238,N303,N368,N498),CHOOSE({1,2,3,4},DV401,DV401,DV401,DV401))</f>
        <v>0</v>
      </c>
      <c r="BT433" s="194">
        <f>SUMPRODUCT(CHOOSE({1,2,3,4},O238,O303,O368,O498),CHOOSE({1,2,3,4},DW401,DW401,DW401,DW401))</f>
        <v>0</v>
      </c>
      <c r="BU433" s="194">
        <f>SUMPRODUCT(CHOOSE({1,2,3,4},P238,P303,P368,P498),CHOOSE({1,2,3,4},DX401,DX401,DX401,DX401))</f>
        <v>0</v>
      </c>
      <c r="BV433" s="194">
        <f>SUMPRODUCT(CHOOSE({1,2,3,4},Q238,Q303,Q368,Q498),CHOOSE({1,2,3,4},DY401,DY401,DY401,DY401))</f>
        <v>0</v>
      </c>
      <c r="BW433" s="194">
        <f>SUMPRODUCT(CHOOSE({1,2,3,4},R238,R303,R368,R498),CHOOSE({1,2,3,4},DZ401,DZ401,DZ401,DZ401))</f>
        <v>0</v>
      </c>
      <c r="BX433" s="194">
        <f>SUMPRODUCT(CHOOSE({1,2,3,4},S238,S303,S368,S498),CHOOSE({1,2,3,4},EA401,EA401,EA401,EA401))</f>
        <v>0</v>
      </c>
      <c r="BY433" s="194">
        <f>SUMPRODUCT(CHOOSE({1,2,3,4},T238,T303,T368,T498),CHOOSE({1,2,3,4},EB401,EB401,EB401,EB401))</f>
        <v>0</v>
      </c>
      <c r="BZ433" s="194">
        <f>SUMPRODUCT(CHOOSE({1,2,3,4},U238,U303,U368,U498),CHOOSE({1,2,3,4},EC401,EC401,EC401,EC401))</f>
        <v>0</v>
      </c>
      <c r="CA433" s="194">
        <f>SUMPRODUCT(CHOOSE({1,2,3,4},V238,V303,V368,V498),CHOOSE({1,2,3,4},ED401,ED401,ED401,ED401))</f>
        <v>0</v>
      </c>
      <c r="CB433" s="194">
        <f>SUMPRODUCT(CHOOSE({1,2,3,4},W238,W303,W368,W498),CHOOSE({1,2,3,4},EE401,EE401,EE401,EE401))</f>
        <v>0</v>
      </c>
      <c r="CC433" s="194">
        <f>SUMPRODUCT(CHOOSE({1,2,3,4},X238,X303,X368,X498),CHOOSE({1,2,3,4},EF401,EF401,EF401,EF401))</f>
        <v>0</v>
      </c>
      <c r="CD433" s="194">
        <f>SUMPRODUCT(CHOOSE({1,2,3,4},Y238,Y303,Y368,Y498),CHOOSE({1,2,3,4},EG401,EG401,EG401,EG401))</f>
        <v>0</v>
      </c>
      <c r="CE433" s="194">
        <f>SUMPRODUCT(CHOOSE({1,2,3,4},Z238,Z303,Z368,Z498),CHOOSE({1,2,3,4},EH401,EH401,EH401,EH401))</f>
        <v>0</v>
      </c>
      <c r="CF433" s="194">
        <f>SUMPRODUCT(CHOOSE({1,2,3,4},AA238,AA303,AA368,AA498),CHOOSE({1,2,3,4},EI401,EI401,EI401,EI401))</f>
        <v>0</v>
      </c>
      <c r="CG433" s="194">
        <f>SUMPRODUCT(CHOOSE({1,2,3,4},AB238,AB303,AB368,AB498),CHOOSE({1,2,3,4},EJ401,EJ401,EJ401,EJ401))</f>
        <v>0</v>
      </c>
    </row>
    <row r="434" spans="2:85" x14ac:dyDescent="0.3">
      <c r="B434" s="1">
        <v>3</v>
      </c>
      <c r="C434" s="1"/>
      <c r="D434" s="155"/>
      <c r="E434" s="155"/>
      <c r="F434" s="155">
        <f t="shared" ref="F434:AB434" si="527">(VLOOKUP(E79,ColMort,$A$4,FALSE)-1)*E143*BJ402</f>
        <v>0</v>
      </c>
      <c r="G434" s="155">
        <f t="shared" si="527"/>
        <v>0</v>
      </c>
      <c r="H434" s="155">
        <f t="shared" si="527"/>
        <v>0</v>
      </c>
      <c r="I434" s="155">
        <f t="shared" si="527"/>
        <v>0</v>
      </c>
      <c r="J434" s="155">
        <f t="shared" si="527"/>
        <v>0</v>
      </c>
      <c r="K434" s="155">
        <f t="shared" si="527"/>
        <v>0</v>
      </c>
      <c r="L434" s="155">
        <f t="shared" si="527"/>
        <v>0</v>
      </c>
      <c r="M434" s="155">
        <f t="shared" si="527"/>
        <v>0</v>
      </c>
      <c r="N434" s="155">
        <f t="shared" si="527"/>
        <v>0</v>
      </c>
      <c r="O434" s="155">
        <f t="shared" si="527"/>
        <v>0</v>
      </c>
      <c r="P434" s="155">
        <f t="shared" si="527"/>
        <v>0</v>
      </c>
      <c r="Q434" s="155">
        <f t="shared" si="527"/>
        <v>0</v>
      </c>
      <c r="R434" s="155">
        <f t="shared" si="527"/>
        <v>0</v>
      </c>
      <c r="S434" s="155">
        <f t="shared" si="527"/>
        <v>0</v>
      </c>
      <c r="T434" s="155">
        <f t="shared" si="527"/>
        <v>0</v>
      </c>
      <c r="U434" s="155">
        <f t="shared" si="527"/>
        <v>0</v>
      </c>
      <c r="V434" s="155">
        <f t="shared" si="527"/>
        <v>0</v>
      </c>
      <c r="W434" s="155">
        <f t="shared" si="527"/>
        <v>0</v>
      </c>
      <c r="X434" s="155">
        <f t="shared" si="527"/>
        <v>0</v>
      </c>
      <c r="Y434" s="155">
        <f t="shared" si="527"/>
        <v>0</v>
      </c>
      <c r="Z434" s="155">
        <f t="shared" si="527"/>
        <v>0</v>
      </c>
      <c r="AA434" s="155">
        <f t="shared" si="527"/>
        <v>0</v>
      </c>
      <c r="AB434" s="155">
        <f t="shared" si="527"/>
        <v>0</v>
      </c>
      <c r="AC434" s="155"/>
      <c r="AD434" s="155"/>
      <c r="AE434" s="52"/>
      <c r="AG434" s="170">
        <f t="shared" si="502"/>
        <v>0</v>
      </c>
      <c r="AH434" s="170">
        <f t="shared" si="503"/>
        <v>0</v>
      </c>
      <c r="AI434" s="170">
        <f t="shared" si="504"/>
        <v>0</v>
      </c>
      <c r="AJ434" s="170">
        <f t="shared" si="505"/>
        <v>0</v>
      </c>
      <c r="AK434" s="170">
        <f t="shared" si="506"/>
        <v>0</v>
      </c>
      <c r="AL434" s="170">
        <f t="shared" si="507"/>
        <v>0</v>
      </c>
      <c r="AM434" s="170">
        <f t="shared" si="508"/>
        <v>0</v>
      </c>
      <c r="AN434" s="170">
        <f t="shared" si="509"/>
        <v>0</v>
      </c>
      <c r="AO434" s="170">
        <f t="shared" si="510"/>
        <v>0</v>
      </c>
      <c r="AP434" s="170">
        <f t="shared" si="511"/>
        <v>0</v>
      </c>
      <c r="AQ434" s="170">
        <f t="shared" si="512"/>
        <v>0</v>
      </c>
      <c r="AR434" s="170">
        <f t="shared" si="513"/>
        <v>0</v>
      </c>
      <c r="AS434" s="170">
        <f t="shared" si="514"/>
        <v>0</v>
      </c>
      <c r="AT434" s="170">
        <f t="shared" si="515"/>
        <v>0</v>
      </c>
      <c r="AU434" s="170">
        <f t="shared" si="516"/>
        <v>0</v>
      </c>
      <c r="AV434" s="170">
        <f t="shared" si="517"/>
        <v>0</v>
      </c>
      <c r="AW434" s="170">
        <f t="shared" si="518"/>
        <v>0</v>
      </c>
      <c r="AX434" s="170">
        <f t="shared" si="519"/>
        <v>0</v>
      </c>
      <c r="AY434" s="170">
        <f t="shared" si="520"/>
        <v>0</v>
      </c>
      <c r="AZ434" s="170">
        <f t="shared" si="521"/>
        <v>0</v>
      </c>
      <c r="BA434" s="170">
        <f t="shared" si="522"/>
        <v>0</v>
      </c>
      <c r="BB434" s="170">
        <f t="shared" si="523"/>
        <v>0</v>
      </c>
      <c r="BC434" s="170">
        <f t="shared" si="524"/>
        <v>0</v>
      </c>
      <c r="BD434" s="170">
        <f t="shared" si="525"/>
        <v>0</v>
      </c>
      <c r="BE434" s="170">
        <f t="shared" si="526"/>
        <v>0</v>
      </c>
      <c r="BF434" s="67"/>
      <c r="BG434" s="67"/>
      <c r="BI434" s="194">
        <f>SUMPRODUCT(CHOOSE({1,2,3,4},D239,D304,D369,D499),CHOOSE({1,2,3,4},DL402,DL402,DL402,DL402))</f>
        <v>0</v>
      </c>
      <c r="BJ434" s="194">
        <f>SUMPRODUCT(CHOOSE({1,2,3,4},E239,E304,E369,E499),CHOOSE({1,2,3,4},DM402,DM402,DM402,DM402))</f>
        <v>0</v>
      </c>
      <c r="BK434" s="194">
        <f>SUMPRODUCT(CHOOSE({1,2,3,4},F239,F304,F369,F499),CHOOSE({1,2,3,4},DN402,DN402,DN402,DN402))</f>
        <v>0</v>
      </c>
      <c r="BL434" s="194">
        <f>SUMPRODUCT(CHOOSE({1,2,3,4},G239,G304,G369,G499),CHOOSE({1,2,3,4},DO402,DO402,DO402,DO402))</f>
        <v>0</v>
      </c>
      <c r="BM434" s="194">
        <f>SUMPRODUCT(CHOOSE({1,2,3,4},H239,H304,H369,H499),CHOOSE({1,2,3,4},DP402,DP402,DP402,DP402))</f>
        <v>0</v>
      </c>
      <c r="BN434" s="194">
        <f>SUMPRODUCT(CHOOSE({1,2,3,4},I239,I304,I369,I499),CHOOSE({1,2,3,4},DQ402,DQ402,DQ402,DQ402))</f>
        <v>0</v>
      </c>
      <c r="BO434" s="194">
        <f>SUMPRODUCT(CHOOSE({1,2,3,4},J239,J304,J369,J499),CHOOSE({1,2,3,4},DR402,DR402,DR402,DR402))</f>
        <v>0</v>
      </c>
      <c r="BP434" s="194">
        <f>SUMPRODUCT(CHOOSE({1,2,3,4},K239,K304,K369,K499),CHOOSE({1,2,3,4},DS402,DS402,DS402,DS402))</f>
        <v>0</v>
      </c>
      <c r="BQ434" s="194">
        <f>SUMPRODUCT(CHOOSE({1,2,3,4},L239,L304,L369,L499),CHOOSE({1,2,3,4},DT402,DT402,DT402,DT402))</f>
        <v>0</v>
      </c>
      <c r="BR434" s="194">
        <f>SUMPRODUCT(CHOOSE({1,2,3,4},M239,M304,M369,M499),CHOOSE({1,2,3,4},DU402,DU402,DU402,DU402))</f>
        <v>0</v>
      </c>
      <c r="BS434" s="194">
        <f>SUMPRODUCT(CHOOSE({1,2,3,4},N239,N304,N369,N499),CHOOSE({1,2,3,4},DV402,DV402,DV402,DV402))</f>
        <v>0</v>
      </c>
      <c r="BT434" s="194">
        <f>SUMPRODUCT(CHOOSE({1,2,3,4},O239,O304,O369,O499),CHOOSE({1,2,3,4},DW402,DW402,DW402,DW402))</f>
        <v>0</v>
      </c>
      <c r="BU434" s="194">
        <f>SUMPRODUCT(CHOOSE({1,2,3,4},P239,P304,P369,P499),CHOOSE({1,2,3,4},DX402,DX402,DX402,DX402))</f>
        <v>0</v>
      </c>
      <c r="BV434" s="194">
        <f>SUMPRODUCT(CHOOSE({1,2,3,4},Q239,Q304,Q369,Q499),CHOOSE({1,2,3,4},DY402,DY402,DY402,DY402))</f>
        <v>0</v>
      </c>
      <c r="BW434" s="194">
        <f>SUMPRODUCT(CHOOSE({1,2,3,4},R239,R304,R369,R499),CHOOSE({1,2,3,4},DZ402,DZ402,DZ402,DZ402))</f>
        <v>0</v>
      </c>
      <c r="BX434" s="194">
        <f>SUMPRODUCT(CHOOSE({1,2,3,4},S239,S304,S369,S499),CHOOSE({1,2,3,4},EA402,EA402,EA402,EA402))</f>
        <v>0</v>
      </c>
      <c r="BY434" s="194">
        <f>SUMPRODUCT(CHOOSE({1,2,3,4},T239,T304,T369,T499),CHOOSE({1,2,3,4},EB402,EB402,EB402,EB402))</f>
        <v>0</v>
      </c>
      <c r="BZ434" s="194">
        <f>SUMPRODUCT(CHOOSE({1,2,3,4},U239,U304,U369,U499),CHOOSE({1,2,3,4},EC402,EC402,EC402,EC402))</f>
        <v>0</v>
      </c>
      <c r="CA434" s="194">
        <f>SUMPRODUCT(CHOOSE({1,2,3,4},V239,V304,V369,V499),CHOOSE({1,2,3,4},ED402,ED402,ED402,ED402))</f>
        <v>0</v>
      </c>
      <c r="CB434" s="194">
        <f>SUMPRODUCT(CHOOSE({1,2,3,4},W239,W304,W369,W499),CHOOSE({1,2,3,4},EE402,EE402,EE402,EE402))</f>
        <v>0</v>
      </c>
      <c r="CC434" s="194">
        <f>SUMPRODUCT(CHOOSE({1,2,3,4},X239,X304,X369,X499),CHOOSE({1,2,3,4},EF402,EF402,EF402,EF402))</f>
        <v>0</v>
      </c>
      <c r="CD434" s="194">
        <f>SUMPRODUCT(CHOOSE({1,2,3,4},Y239,Y304,Y369,Y499),CHOOSE({1,2,3,4},EG402,EG402,EG402,EG402))</f>
        <v>0</v>
      </c>
      <c r="CE434" s="194">
        <f>SUMPRODUCT(CHOOSE({1,2,3,4},Z239,Z304,Z369,Z499),CHOOSE({1,2,3,4},EH402,EH402,EH402,EH402))</f>
        <v>0</v>
      </c>
      <c r="CF434" s="194">
        <f>SUMPRODUCT(CHOOSE({1,2,3,4},AA239,AA304,AA369,AA499),CHOOSE({1,2,3,4},EI402,EI402,EI402,EI402))</f>
        <v>0</v>
      </c>
      <c r="CG434" s="194">
        <f>SUMPRODUCT(CHOOSE({1,2,3,4},AB239,AB304,AB369,AB499),CHOOSE({1,2,3,4},EJ402,EJ402,EJ402,EJ402))</f>
        <v>0</v>
      </c>
    </row>
    <row r="435" spans="2:85" x14ac:dyDescent="0.3">
      <c r="B435" s="1">
        <v>4</v>
      </c>
      <c r="C435" s="1"/>
      <c r="D435" s="155"/>
      <c r="E435" s="155"/>
      <c r="F435" s="155"/>
      <c r="G435" s="155">
        <f t="shared" ref="G435:AB435" si="528">(VLOOKUP(F80,ColMort,$A$4,FALSE)-1)*F144*BK403</f>
        <v>0</v>
      </c>
      <c r="H435" s="155">
        <f t="shared" si="528"/>
        <v>0</v>
      </c>
      <c r="I435" s="155">
        <f t="shared" si="528"/>
        <v>0</v>
      </c>
      <c r="J435" s="155">
        <f t="shared" si="528"/>
        <v>0</v>
      </c>
      <c r="K435" s="155">
        <f t="shared" si="528"/>
        <v>0</v>
      </c>
      <c r="L435" s="155">
        <f t="shared" si="528"/>
        <v>0</v>
      </c>
      <c r="M435" s="155">
        <f t="shared" si="528"/>
        <v>0</v>
      </c>
      <c r="N435" s="155">
        <f t="shared" si="528"/>
        <v>0</v>
      </c>
      <c r="O435" s="155">
        <f t="shared" si="528"/>
        <v>0</v>
      </c>
      <c r="P435" s="155">
        <f t="shared" si="528"/>
        <v>0</v>
      </c>
      <c r="Q435" s="155">
        <f t="shared" si="528"/>
        <v>0</v>
      </c>
      <c r="R435" s="155">
        <f t="shared" si="528"/>
        <v>0</v>
      </c>
      <c r="S435" s="155">
        <f t="shared" si="528"/>
        <v>0</v>
      </c>
      <c r="T435" s="155">
        <f t="shared" si="528"/>
        <v>0</v>
      </c>
      <c r="U435" s="155">
        <f t="shared" si="528"/>
        <v>0</v>
      </c>
      <c r="V435" s="155">
        <f t="shared" si="528"/>
        <v>0</v>
      </c>
      <c r="W435" s="155">
        <f t="shared" si="528"/>
        <v>0</v>
      </c>
      <c r="X435" s="155">
        <f t="shared" si="528"/>
        <v>0</v>
      </c>
      <c r="Y435" s="155">
        <f t="shared" si="528"/>
        <v>0</v>
      </c>
      <c r="Z435" s="155">
        <f t="shared" si="528"/>
        <v>0</v>
      </c>
      <c r="AA435" s="155">
        <f t="shared" si="528"/>
        <v>0</v>
      </c>
      <c r="AB435" s="155">
        <f t="shared" si="528"/>
        <v>0</v>
      </c>
      <c r="AC435" s="155"/>
      <c r="AD435" s="155"/>
      <c r="AE435" s="155"/>
      <c r="AF435" s="52"/>
      <c r="AG435" s="170">
        <f t="shared" si="502"/>
        <v>0</v>
      </c>
      <c r="AH435" s="170">
        <f t="shared" si="503"/>
        <v>0</v>
      </c>
      <c r="AI435" s="170">
        <f t="shared" si="504"/>
        <v>0</v>
      </c>
      <c r="AJ435" s="170">
        <f t="shared" si="505"/>
        <v>0</v>
      </c>
      <c r="AK435" s="170">
        <f t="shared" si="506"/>
        <v>0</v>
      </c>
      <c r="AL435" s="170">
        <f t="shared" si="507"/>
        <v>0</v>
      </c>
      <c r="AM435" s="170">
        <f t="shared" si="508"/>
        <v>0</v>
      </c>
      <c r="AN435" s="170">
        <f t="shared" si="509"/>
        <v>0</v>
      </c>
      <c r="AO435" s="170">
        <f t="shared" si="510"/>
        <v>0</v>
      </c>
      <c r="AP435" s="170">
        <f t="shared" si="511"/>
        <v>0</v>
      </c>
      <c r="AQ435" s="170">
        <f t="shared" si="512"/>
        <v>0</v>
      </c>
      <c r="AR435" s="170">
        <f t="shared" si="513"/>
        <v>0</v>
      </c>
      <c r="AS435" s="170">
        <f t="shared" si="514"/>
        <v>0</v>
      </c>
      <c r="AT435" s="170">
        <f t="shared" si="515"/>
        <v>0</v>
      </c>
      <c r="AU435" s="170">
        <f t="shared" si="516"/>
        <v>0</v>
      </c>
      <c r="AV435" s="170">
        <f t="shared" si="517"/>
        <v>0</v>
      </c>
      <c r="AW435" s="170">
        <f t="shared" si="518"/>
        <v>0</v>
      </c>
      <c r="AX435" s="170">
        <f t="shared" si="519"/>
        <v>0</v>
      </c>
      <c r="AY435" s="170">
        <f t="shared" si="520"/>
        <v>0</v>
      </c>
      <c r="AZ435" s="170">
        <f t="shared" si="521"/>
        <v>0</v>
      </c>
      <c r="BA435" s="170">
        <f t="shared" si="522"/>
        <v>0</v>
      </c>
      <c r="BB435" s="170">
        <f t="shared" si="523"/>
        <v>0</v>
      </c>
      <c r="BC435" s="170">
        <f t="shared" si="524"/>
        <v>0</v>
      </c>
      <c r="BD435" s="170">
        <f t="shared" si="525"/>
        <v>0</v>
      </c>
      <c r="BE435" s="170">
        <f t="shared" si="526"/>
        <v>0</v>
      </c>
      <c r="BF435" s="67"/>
      <c r="BG435" s="67"/>
      <c r="BH435" s="180"/>
      <c r="BI435" s="194">
        <f>SUMPRODUCT(CHOOSE({1,2,3,4},D240,D305,D370,D500),CHOOSE({1,2,3,4},DL403,DL403,DL403,DL403))</f>
        <v>0</v>
      </c>
      <c r="BJ435" s="194">
        <f>SUMPRODUCT(CHOOSE({1,2,3,4},E240,E305,E370,E500),CHOOSE({1,2,3,4},DM403,DM403,DM403,DM403))</f>
        <v>0</v>
      </c>
      <c r="BK435" s="194">
        <f>SUMPRODUCT(CHOOSE({1,2,3,4},F240,F305,F370,F500),CHOOSE({1,2,3,4},DN403,DN403,DN403,DN403))</f>
        <v>0</v>
      </c>
      <c r="BL435" s="194">
        <f>SUMPRODUCT(CHOOSE({1,2,3,4},G240,G305,G370,G500),CHOOSE({1,2,3,4},DO403,DO403,DO403,DO403))</f>
        <v>0</v>
      </c>
      <c r="BM435" s="194">
        <f>SUMPRODUCT(CHOOSE({1,2,3,4},H240,H305,H370,H500),CHOOSE({1,2,3,4},DP403,DP403,DP403,DP403))</f>
        <v>0</v>
      </c>
      <c r="BN435" s="194">
        <f>SUMPRODUCT(CHOOSE({1,2,3,4},I240,I305,I370,I500),CHOOSE({1,2,3,4},DQ403,DQ403,DQ403,DQ403))</f>
        <v>0</v>
      </c>
      <c r="BO435" s="194">
        <f>SUMPRODUCT(CHOOSE({1,2,3,4},J240,J305,J370,J500),CHOOSE({1,2,3,4},DR403,DR403,DR403,DR403))</f>
        <v>0</v>
      </c>
      <c r="BP435" s="194">
        <f>SUMPRODUCT(CHOOSE({1,2,3,4},K240,K305,K370,K500),CHOOSE({1,2,3,4},DS403,DS403,DS403,DS403))</f>
        <v>0</v>
      </c>
      <c r="BQ435" s="194">
        <f>SUMPRODUCT(CHOOSE({1,2,3,4},L240,L305,L370,L500),CHOOSE({1,2,3,4},DT403,DT403,DT403,DT403))</f>
        <v>0</v>
      </c>
      <c r="BR435" s="194">
        <f>SUMPRODUCT(CHOOSE({1,2,3,4},M240,M305,M370,M500),CHOOSE({1,2,3,4},DU403,DU403,DU403,DU403))</f>
        <v>0</v>
      </c>
      <c r="BS435" s="194">
        <f>SUMPRODUCT(CHOOSE({1,2,3,4},N240,N305,N370,N500),CHOOSE({1,2,3,4},DV403,DV403,DV403,DV403))</f>
        <v>0</v>
      </c>
      <c r="BT435" s="194">
        <f>SUMPRODUCT(CHOOSE({1,2,3,4},O240,O305,O370,O500),CHOOSE({1,2,3,4},DW403,DW403,DW403,DW403))</f>
        <v>0</v>
      </c>
      <c r="BU435" s="194">
        <f>SUMPRODUCT(CHOOSE({1,2,3,4},P240,P305,P370,P500),CHOOSE({1,2,3,4},DX403,DX403,DX403,DX403))</f>
        <v>0</v>
      </c>
      <c r="BV435" s="194">
        <f>SUMPRODUCT(CHOOSE({1,2,3,4},Q240,Q305,Q370,Q500),CHOOSE({1,2,3,4},DY403,DY403,DY403,DY403))</f>
        <v>0</v>
      </c>
      <c r="BW435" s="194">
        <f>SUMPRODUCT(CHOOSE({1,2,3,4},R240,R305,R370,R500),CHOOSE({1,2,3,4},DZ403,DZ403,DZ403,DZ403))</f>
        <v>0</v>
      </c>
      <c r="BX435" s="194">
        <f>SUMPRODUCT(CHOOSE({1,2,3,4},S240,S305,S370,S500),CHOOSE({1,2,3,4},EA403,EA403,EA403,EA403))</f>
        <v>0</v>
      </c>
      <c r="BY435" s="194">
        <f>SUMPRODUCT(CHOOSE({1,2,3,4},T240,T305,T370,T500),CHOOSE({1,2,3,4},EB403,EB403,EB403,EB403))</f>
        <v>0</v>
      </c>
      <c r="BZ435" s="194">
        <f>SUMPRODUCT(CHOOSE({1,2,3,4},U240,U305,U370,U500),CHOOSE({1,2,3,4},EC403,EC403,EC403,EC403))</f>
        <v>0</v>
      </c>
      <c r="CA435" s="194">
        <f>SUMPRODUCT(CHOOSE({1,2,3,4},V240,V305,V370,V500),CHOOSE({1,2,3,4},ED403,ED403,ED403,ED403))</f>
        <v>0</v>
      </c>
      <c r="CB435" s="194">
        <f>SUMPRODUCT(CHOOSE({1,2,3,4},W240,W305,W370,W500),CHOOSE({1,2,3,4},EE403,EE403,EE403,EE403))</f>
        <v>0</v>
      </c>
      <c r="CC435" s="194">
        <f>SUMPRODUCT(CHOOSE({1,2,3,4},X240,X305,X370,X500),CHOOSE({1,2,3,4},EF403,EF403,EF403,EF403))</f>
        <v>0</v>
      </c>
      <c r="CD435" s="194">
        <f>SUMPRODUCT(CHOOSE({1,2,3,4},Y240,Y305,Y370,Y500),CHOOSE({1,2,3,4},EG403,EG403,EG403,EG403))</f>
        <v>0</v>
      </c>
      <c r="CE435" s="194">
        <f>SUMPRODUCT(CHOOSE({1,2,3,4},Z240,Z305,Z370,Z500),CHOOSE({1,2,3,4},EH403,EH403,EH403,EH403))</f>
        <v>0</v>
      </c>
      <c r="CF435" s="194">
        <f>SUMPRODUCT(CHOOSE({1,2,3,4},AA240,AA305,AA370,AA500),CHOOSE({1,2,3,4},EI403,EI403,EI403,EI403))</f>
        <v>0</v>
      </c>
      <c r="CG435" s="194">
        <f>SUMPRODUCT(CHOOSE({1,2,3,4},AB240,AB305,AB370,AB500),CHOOSE({1,2,3,4},EJ403,EJ403,EJ403,EJ403))</f>
        <v>0</v>
      </c>
    </row>
    <row r="436" spans="2:85" x14ac:dyDescent="0.3">
      <c r="B436" s="1">
        <v>5</v>
      </c>
      <c r="C436" s="1"/>
      <c r="D436" s="155"/>
      <c r="E436" s="155"/>
      <c r="F436" s="155"/>
      <c r="G436" s="155"/>
      <c r="H436" s="155">
        <f t="shared" ref="H436:AB436" si="529">(VLOOKUP(G81,ColMort,$A$4,FALSE)-1)*G145*BL404</f>
        <v>0</v>
      </c>
      <c r="I436" s="155">
        <f t="shared" si="529"/>
        <v>0</v>
      </c>
      <c r="J436" s="155">
        <f t="shared" si="529"/>
        <v>0</v>
      </c>
      <c r="K436" s="155">
        <f t="shared" si="529"/>
        <v>0</v>
      </c>
      <c r="L436" s="155">
        <f t="shared" si="529"/>
        <v>0</v>
      </c>
      <c r="M436" s="155">
        <f t="shared" si="529"/>
        <v>0</v>
      </c>
      <c r="N436" s="155">
        <f t="shared" si="529"/>
        <v>0</v>
      </c>
      <c r="O436" s="155">
        <f t="shared" si="529"/>
        <v>0</v>
      </c>
      <c r="P436" s="155">
        <f t="shared" si="529"/>
        <v>0</v>
      </c>
      <c r="Q436" s="155">
        <f t="shared" si="529"/>
        <v>0</v>
      </c>
      <c r="R436" s="155">
        <f t="shared" si="529"/>
        <v>0</v>
      </c>
      <c r="S436" s="155">
        <f t="shared" si="529"/>
        <v>0</v>
      </c>
      <c r="T436" s="155">
        <f t="shared" si="529"/>
        <v>0</v>
      </c>
      <c r="U436" s="155">
        <f t="shared" si="529"/>
        <v>0</v>
      </c>
      <c r="V436" s="155">
        <f t="shared" si="529"/>
        <v>0</v>
      </c>
      <c r="W436" s="155">
        <f t="shared" si="529"/>
        <v>0</v>
      </c>
      <c r="X436" s="155">
        <f t="shared" si="529"/>
        <v>0</v>
      </c>
      <c r="Y436" s="155">
        <f t="shared" si="529"/>
        <v>0</v>
      </c>
      <c r="Z436" s="155">
        <f t="shared" si="529"/>
        <v>0</v>
      </c>
      <c r="AA436" s="155">
        <f t="shared" si="529"/>
        <v>0</v>
      </c>
      <c r="AB436" s="155">
        <f t="shared" si="529"/>
        <v>0</v>
      </c>
      <c r="AC436" s="155"/>
      <c r="AD436" s="155"/>
      <c r="AE436" s="155"/>
      <c r="AF436" s="155"/>
      <c r="AG436" s="170">
        <f t="shared" si="502"/>
        <v>0</v>
      </c>
      <c r="AH436" s="170">
        <f t="shared" si="503"/>
        <v>0</v>
      </c>
      <c r="AI436" s="170">
        <f t="shared" si="504"/>
        <v>0</v>
      </c>
      <c r="AJ436" s="170">
        <f t="shared" si="505"/>
        <v>0</v>
      </c>
      <c r="AK436" s="170">
        <f t="shared" si="506"/>
        <v>0</v>
      </c>
      <c r="AL436" s="170">
        <f t="shared" si="507"/>
        <v>0</v>
      </c>
      <c r="AM436" s="170">
        <f t="shared" si="508"/>
        <v>0</v>
      </c>
      <c r="AN436" s="170">
        <f t="shared" si="509"/>
        <v>0</v>
      </c>
      <c r="AO436" s="170">
        <f t="shared" si="510"/>
        <v>0</v>
      </c>
      <c r="AP436" s="170">
        <f t="shared" si="511"/>
        <v>0</v>
      </c>
      <c r="AQ436" s="170">
        <f t="shared" si="512"/>
        <v>0</v>
      </c>
      <c r="AR436" s="170">
        <f t="shared" si="513"/>
        <v>0</v>
      </c>
      <c r="AS436" s="170">
        <f t="shared" si="514"/>
        <v>0</v>
      </c>
      <c r="AT436" s="170">
        <f t="shared" si="515"/>
        <v>0</v>
      </c>
      <c r="AU436" s="170">
        <f t="shared" si="516"/>
        <v>0</v>
      </c>
      <c r="AV436" s="170">
        <f t="shared" si="517"/>
        <v>0</v>
      </c>
      <c r="AW436" s="170">
        <f t="shared" si="518"/>
        <v>0</v>
      </c>
      <c r="AX436" s="170">
        <f t="shared" si="519"/>
        <v>0</v>
      </c>
      <c r="AY436" s="170">
        <f t="shared" si="520"/>
        <v>0</v>
      </c>
      <c r="AZ436" s="170">
        <f t="shared" si="521"/>
        <v>0</v>
      </c>
      <c r="BA436" s="170">
        <f t="shared" si="522"/>
        <v>0</v>
      </c>
      <c r="BB436" s="170">
        <f t="shared" si="523"/>
        <v>0</v>
      </c>
      <c r="BC436" s="170">
        <f t="shared" si="524"/>
        <v>0</v>
      </c>
      <c r="BD436" s="170">
        <f t="shared" si="525"/>
        <v>0</v>
      </c>
      <c r="BE436" s="170">
        <f t="shared" si="526"/>
        <v>0</v>
      </c>
      <c r="BF436" s="67"/>
      <c r="BG436" s="67"/>
      <c r="BH436" s="180"/>
      <c r="BI436" s="194">
        <f>SUMPRODUCT(CHOOSE({1,2,3,4},D241,D306,D371,D501),CHOOSE({1,2,3,4},DL404,DL404,DL404,DL404))</f>
        <v>0</v>
      </c>
      <c r="BJ436" s="194">
        <f>SUMPRODUCT(CHOOSE({1,2,3,4},E241,E306,E371,E501),CHOOSE({1,2,3,4},DM404,DM404,DM404,DM404))</f>
        <v>0</v>
      </c>
      <c r="BK436" s="194">
        <f>SUMPRODUCT(CHOOSE({1,2,3,4},F241,F306,F371,F501),CHOOSE({1,2,3,4},DN404,DN404,DN404,DN404))</f>
        <v>0</v>
      </c>
      <c r="BL436" s="194">
        <f>SUMPRODUCT(CHOOSE({1,2,3,4},G241,G306,G371,G501),CHOOSE({1,2,3,4},DO404,DO404,DO404,DO404))</f>
        <v>0</v>
      </c>
      <c r="BM436" s="194">
        <f>SUMPRODUCT(CHOOSE({1,2,3,4},H241,H306,H371,H501),CHOOSE({1,2,3,4},DP404,DP404,DP404,DP404))</f>
        <v>0</v>
      </c>
      <c r="BN436" s="194">
        <f>SUMPRODUCT(CHOOSE({1,2,3,4},I241,I306,I371,I501),CHOOSE({1,2,3,4},DQ404,DQ404,DQ404,DQ404))</f>
        <v>0</v>
      </c>
      <c r="BO436" s="194">
        <f>SUMPRODUCT(CHOOSE({1,2,3,4},J241,J306,J371,J501),CHOOSE({1,2,3,4},DR404,DR404,DR404,DR404))</f>
        <v>0</v>
      </c>
      <c r="BP436" s="194">
        <f>SUMPRODUCT(CHOOSE({1,2,3,4},K241,K306,K371,K501),CHOOSE({1,2,3,4},DS404,DS404,DS404,DS404))</f>
        <v>0</v>
      </c>
      <c r="BQ436" s="194">
        <f>SUMPRODUCT(CHOOSE({1,2,3,4},L241,L306,L371,L501),CHOOSE({1,2,3,4},DT404,DT404,DT404,DT404))</f>
        <v>0</v>
      </c>
      <c r="BR436" s="194">
        <f>SUMPRODUCT(CHOOSE({1,2,3,4},M241,M306,M371,M501),CHOOSE({1,2,3,4},DU404,DU404,DU404,DU404))</f>
        <v>0</v>
      </c>
      <c r="BS436" s="194">
        <f>SUMPRODUCT(CHOOSE({1,2,3,4},N241,N306,N371,N501),CHOOSE({1,2,3,4},DV404,DV404,DV404,DV404))</f>
        <v>0</v>
      </c>
      <c r="BT436" s="194">
        <f>SUMPRODUCT(CHOOSE({1,2,3,4},O241,O306,O371,O501),CHOOSE({1,2,3,4},DW404,DW404,DW404,DW404))</f>
        <v>0</v>
      </c>
      <c r="BU436" s="194">
        <f>SUMPRODUCT(CHOOSE({1,2,3,4},P241,P306,P371,P501),CHOOSE({1,2,3,4},DX404,DX404,DX404,DX404))</f>
        <v>0</v>
      </c>
      <c r="BV436" s="194">
        <f>SUMPRODUCT(CHOOSE({1,2,3,4},Q241,Q306,Q371,Q501),CHOOSE({1,2,3,4},DY404,DY404,DY404,DY404))</f>
        <v>0</v>
      </c>
      <c r="BW436" s="194">
        <f>SUMPRODUCT(CHOOSE({1,2,3,4},R241,R306,R371,R501),CHOOSE({1,2,3,4},DZ404,DZ404,DZ404,DZ404))</f>
        <v>0</v>
      </c>
      <c r="BX436" s="194">
        <f>SUMPRODUCT(CHOOSE({1,2,3,4},S241,S306,S371,S501),CHOOSE({1,2,3,4},EA404,EA404,EA404,EA404))</f>
        <v>0</v>
      </c>
      <c r="BY436" s="194">
        <f>SUMPRODUCT(CHOOSE({1,2,3,4},T241,T306,T371,T501),CHOOSE({1,2,3,4},EB404,EB404,EB404,EB404))</f>
        <v>0</v>
      </c>
      <c r="BZ436" s="194">
        <f>SUMPRODUCT(CHOOSE({1,2,3,4},U241,U306,U371,U501),CHOOSE({1,2,3,4},EC404,EC404,EC404,EC404))</f>
        <v>0</v>
      </c>
      <c r="CA436" s="194">
        <f>SUMPRODUCT(CHOOSE({1,2,3,4},V241,V306,V371,V501),CHOOSE({1,2,3,4},ED404,ED404,ED404,ED404))</f>
        <v>0</v>
      </c>
      <c r="CB436" s="194">
        <f>SUMPRODUCT(CHOOSE({1,2,3,4},W241,W306,W371,W501),CHOOSE({1,2,3,4},EE404,EE404,EE404,EE404))</f>
        <v>0</v>
      </c>
      <c r="CC436" s="194">
        <f>SUMPRODUCT(CHOOSE({1,2,3,4},X241,X306,X371,X501),CHOOSE({1,2,3,4},EF404,EF404,EF404,EF404))</f>
        <v>0</v>
      </c>
      <c r="CD436" s="194">
        <f>SUMPRODUCT(CHOOSE({1,2,3,4},Y241,Y306,Y371,Y501),CHOOSE({1,2,3,4},EG404,EG404,EG404,EG404))</f>
        <v>0</v>
      </c>
      <c r="CE436" s="194">
        <f>SUMPRODUCT(CHOOSE({1,2,3,4},Z241,Z306,Z371,Z501),CHOOSE({1,2,3,4},EH404,EH404,EH404,EH404))</f>
        <v>0</v>
      </c>
      <c r="CF436" s="194">
        <f>SUMPRODUCT(CHOOSE({1,2,3,4},AA241,AA306,AA371,AA501),CHOOSE({1,2,3,4},EI404,EI404,EI404,EI404))</f>
        <v>0</v>
      </c>
      <c r="CG436" s="194">
        <f>SUMPRODUCT(CHOOSE({1,2,3,4},AB241,AB306,AB371,AB501),CHOOSE({1,2,3,4},EJ404,EJ404,EJ404,EJ404))</f>
        <v>0</v>
      </c>
    </row>
    <row r="437" spans="2:85" x14ac:dyDescent="0.3">
      <c r="B437" s="1">
        <v>6</v>
      </c>
      <c r="C437" s="1"/>
      <c r="D437" s="155"/>
      <c r="E437" s="155"/>
      <c r="F437" s="155"/>
      <c r="G437" s="155"/>
      <c r="H437" s="155"/>
      <c r="I437" s="155">
        <f t="shared" ref="I437:AB437" si="530">(VLOOKUP(H82,ColMort,$A$4,FALSE)-1)*H146*BM405</f>
        <v>0</v>
      </c>
      <c r="J437" s="155">
        <f t="shared" si="530"/>
        <v>0</v>
      </c>
      <c r="K437" s="155">
        <f t="shared" si="530"/>
        <v>0</v>
      </c>
      <c r="L437" s="155">
        <f t="shared" si="530"/>
        <v>0</v>
      </c>
      <c r="M437" s="155">
        <f t="shared" si="530"/>
        <v>0</v>
      </c>
      <c r="N437" s="155">
        <f t="shared" si="530"/>
        <v>0</v>
      </c>
      <c r="O437" s="155">
        <f t="shared" si="530"/>
        <v>0</v>
      </c>
      <c r="P437" s="155">
        <f t="shared" si="530"/>
        <v>0</v>
      </c>
      <c r="Q437" s="155">
        <f t="shared" si="530"/>
        <v>0</v>
      </c>
      <c r="R437" s="155">
        <f t="shared" si="530"/>
        <v>0</v>
      </c>
      <c r="S437" s="155">
        <f t="shared" si="530"/>
        <v>0</v>
      </c>
      <c r="T437" s="155">
        <f t="shared" si="530"/>
        <v>0</v>
      </c>
      <c r="U437" s="155">
        <f t="shared" si="530"/>
        <v>0</v>
      </c>
      <c r="V437" s="155">
        <f t="shared" si="530"/>
        <v>0</v>
      </c>
      <c r="W437" s="155">
        <f t="shared" si="530"/>
        <v>0</v>
      </c>
      <c r="X437" s="155">
        <f t="shared" si="530"/>
        <v>0</v>
      </c>
      <c r="Y437" s="155">
        <f t="shared" si="530"/>
        <v>0</v>
      </c>
      <c r="Z437" s="155">
        <f t="shared" si="530"/>
        <v>0</v>
      </c>
      <c r="AA437" s="155">
        <f t="shared" si="530"/>
        <v>0</v>
      </c>
      <c r="AB437" s="155">
        <f t="shared" si="530"/>
        <v>0</v>
      </c>
      <c r="AC437" s="155"/>
      <c r="AD437" s="155"/>
      <c r="AE437" s="155"/>
      <c r="AF437" s="155"/>
      <c r="AG437" s="170">
        <f t="shared" si="502"/>
        <v>0</v>
      </c>
      <c r="AH437" s="170">
        <f t="shared" si="503"/>
        <v>0</v>
      </c>
      <c r="AI437" s="170">
        <f t="shared" si="504"/>
        <v>0</v>
      </c>
      <c r="AJ437" s="170">
        <f t="shared" si="505"/>
        <v>0</v>
      </c>
      <c r="AK437" s="170">
        <f t="shared" si="506"/>
        <v>0</v>
      </c>
      <c r="AL437" s="170">
        <f t="shared" si="507"/>
        <v>0</v>
      </c>
      <c r="AM437" s="170">
        <f t="shared" si="508"/>
        <v>0</v>
      </c>
      <c r="AN437" s="170">
        <f t="shared" si="509"/>
        <v>0</v>
      </c>
      <c r="AO437" s="170">
        <f t="shared" si="510"/>
        <v>0</v>
      </c>
      <c r="AP437" s="170">
        <f t="shared" si="511"/>
        <v>0</v>
      </c>
      <c r="AQ437" s="170">
        <f t="shared" si="512"/>
        <v>0</v>
      </c>
      <c r="AR437" s="170">
        <f t="shared" si="513"/>
        <v>0</v>
      </c>
      <c r="AS437" s="170">
        <f t="shared" si="514"/>
        <v>0</v>
      </c>
      <c r="AT437" s="170">
        <f t="shared" si="515"/>
        <v>0</v>
      </c>
      <c r="AU437" s="170">
        <f t="shared" si="516"/>
        <v>0</v>
      </c>
      <c r="AV437" s="170">
        <f t="shared" si="517"/>
        <v>0</v>
      </c>
      <c r="AW437" s="170">
        <f t="shared" si="518"/>
        <v>0</v>
      </c>
      <c r="AX437" s="170">
        <f t="shared" si="519"/>
        <v>0</v>
      </c>
      <c r="AY437" s="170">
        <f t="shared" si="520"/>
        <v>0</v>
      </c>
      <c r="AZ437" s="170">
        <f t="shared" si="521"/>
        <v>0</v>
      </c>
      <c r="BA437" s="170">
        <f t="shared" si="522"/>
        <v>0</v>
      </c>
      <c r="BB437" s="170">
        <f t="shared" si="523"/>
        <v>0</v>
      </c>
      <c r="BC437" s="170">
        <f t="shared" si="524"/>
        <v>0</v>
      </c>
      <c r="BD437" s="170">
        <f t="shared" si="525"/>
        <v>0</v>
      </c>
      <c r="BE437" s="170">
        <f t="shared" si="526"/>
        <v>0</v>
      </c>
      <c r="BF437" s="67"/>
      <c r="BG437" s="67"/>
      <c r="BH437" s="180"/>
      <c r="BI437" s="194">
        <f>SUMPRODUCT(CHOOSE({1,2,3,4},D242,D307,D372,D502),CHOOSE({1,2,3,4},DL405,DL405,DL405,DL405))</f>
        <v>0</v>
      </c>
      <c r="BJ437" s="194">
        <f>SUMPRODUCT(CHOOSE({1,2,3,4},E242,E307,E372,E502),CHOOSE({1,2,3,4},DM405,DM405,DM405,DM405))</f>
        <v>0</v>
      </c>
      <c r="BK437" s="194">
        <f>SUMPRODUCT(CHOOSE({1,2,3,4},F242,F307,F372,F502),CHOOSE({1,2,3,4},DN405,DN405,DN405,DN405))</f>
        <v>0</v>
      </c>
      <c r="BL437" s="194">
        <f>SUMPRODUCT(CHOOSE({1,2,3,4},G242,G307,G372,G502),CHOOSE({1,2,3,4},DO405,DO405,DO405,DO405))</f>
        <v>0</v>
      </c>
      <c r="BM437" s="194">
        <f>SUMPRODUCT(CHOOSE({1,2,3,4},H242,H307,H372,H502),CHOOSE({1,2,3,4},DP405,DP405,DP405,DP405))</f>
        <v>0</v>
      </c>
      <c r="BN437" s="194">
        <f>SUMPRODUCT(CHOOSE({1,2,3,4},I242,I307,I372,I502),CHOOSE({1,2,3,4},DQ405,DQ405,DQ405,DQ405))</f>
        <v>0</v>
      </c>
      <c r="BO437" s="194">
        <f>SUMPRODUCT(CHOOSE({1,2,3,4},J242,J307,J372,J502),CHOOSE({1,2,3,4},DR405,DR405,DR405,DR405))</f>
        <v>0</v>
      </c>
      <c r="BP437" s="194">
        <f>SUMPRODUCT(CHOOSE({1,2,3,4},K242,K307,K372,K502),CHOOSE({1,2,3,4},DS405,DS405,DS405,DS405))</f>
        <v>0</v>
      </c>
      <c r="BQ437" s="194">
        <f>SUMPRODUCT(CHOOSE({1,2,3,4},L242,L307,L372,L502),CHOOSE({1,2,3,4},DT405,DT405,DT405,DT405))</f>
        <v>0</v>
      </c>
      <c r="BR437" s="194">
        <f>SUMPRODUCT(CHOOSE({1,2,3,4},M242,M307,M372,M502),CHOOSE({1,2,3,4},DU405,DU405,DU405,DU405))</f>
        <v>0</v>
      </c>
      <c r="BS437" s="194">
        <f>SUMPRODUCT(CHOOSE({1,2,3,4},N242,N307,N372,N502),CHOOSE({1,2,3,4},DV405,DV405,DV405,DV405))</f>
        <v>0</v>
      </c>
      <c r="BT437" s="194">
        <f>SUMPRODUCT(CHOOSE({1,2,3,4},O242,O307,O372,O502),CHOOSE({1,2,3,4},DW405,DW405,DW405,DW405))</f>
        <v>0</v>
      </c>
      <c r="BU437" s="194">
        <f>SUMPRODUCT(CHOOSE({1,2,3,4},P242,P307,P372,P502),CHOOSE({1,2,3,4},DX405,DX405,DX405,DX405))</f>
        <v>0</v>
      </c>
      <c r="BV437" s="194">
        <f>SUMPRODUCT(CHOOSE({1,2,3,4},Q242,Q307,Q372,Q502),CHOOSE({1,2,3,4},DY405,DY405,DY405,DY405))</f>
        <v>0</v>
      </c>
      <c r="BW437" s="194">
        <f>SUMPRODUCT(CHOOSE({1,2,3,4},R242,R307,R372,R502),CHOOSE({1,2,3,4},DZ405,DZ405,DZ405,DZ405))</f>
        <v>0</v>
      </c>
      <c r="BX437" s="194">
        <f>SUMPRODUCT(CHOOSE({1,2,3,4},S242,S307,S372,S502),CHOOSE({1,2,3,4},EA405,EA405,EA405,EA405))</f>
        <v>0</v>
      </c>
      <c r="BY437" s="194">
        <f>SUMPRODUCT(CHOOSE({1,2,3,4},T242,T307,T372,T502),CHOOSE({1,2,3,4},EB405,EB405,EB405,EB405))</f>
        <v>0</v>
      </c>
      <c r="BZ437" s="194">
        <f>SUMPRODUCT(CHOOSE({1,2,3,4},U242,U307,U372,U502),CHOOSE({1,2,3,4},EC405,EC405,EC405,EC405))</f>
        <v>0</v>
      </c>
      <c r="CA437" s="194">
        <f>SUMPRODUCT(CHOOSE({1,2,3,4},V242,V307,V372,V502),CHOOSE({1,2,3,4},ED405,ED405,ED405,ED405))</f>
        <v>0</v>
      </c>
      <c r="CB437" s="194">
        <f>SUMPRODUCT(CHOOSE({1,2,3,4},W242,W307,W372,W502),CHOOSE({1,2,3,4},EE405,EE405,EE405,EE405))</f>
        <v>0</v>
      </c>
      <c r="CC437" s="194">
        <f>SUMPRODUCT(CHOOSE({1,2,3,4},X242,X307,X372,X502),CHOOSE({1,2,3,4},EF405,EF405,EF405,EF405))</f>
        <v>0</v>
      </c>
      <c r="CD437" s="194">
        <f>SUMPRODUCT(CHOOSE({1,2,3,4},Y242,Y307,Y372,Y502),CHOOSE({1,2,3,4},EG405,EG405,EG405,EG405))</f>
        <v>0</v>
      </c>
      <c r="CE437" s="194">
        <f>SUMPRODUCT(CHOOSE({1,2,3,4},Z242,Z307,Z372,Z502),CHOOSE({1,2,3,4},EH405,EH405,EH405,EH405))</f>
        <v>0</v>
      </c>
      <c r="CF437" s="194">
        <f>SUMPRODUCT(CHOOSE({1,2,3,4},AA242,AA307,AA372,AA502),CHOOSE({1,2,3,4},EI405,EI405,EI405,EI405))</f>
        <v>0</v>
      </c>
      <c r="CG437" s="194">
        <f>SUMPRODUCT(CHOOSE({1,2,3,4},AB242,AB307,AB372,AB502),CHOOSE({1,2,3,4},EJ405,EJ405,EJ405,EJ405))</f>
        <v>0</v>
      </c>
    </row>
    <row r="438" spans="2:85" x14ac:dyDescent="0.3">
      <c r="B438" s="1">
        <v>7</v>
      </c>
      <c r="C438" s="1"/>
      <c r="D438" s="155"/>
      <c r="E438" s="155"/>
      <c r="F438" s="155"/>
      <c r="G438" s="155"/>
      <c r="H438" s="155"/>
      <c r="I438" s="155"/>
      <c r="J438" s="155">
        <f t="shared" ref="J438:AB438" si="531">(VLOOKUP(I83,ColMort,$A$4,FALSE)-1)*I147*BN406</f>
        <v>0</v>
      </c>
      <c r="K438" s="155">
        <f t="shared" si="531"/>
        <v>0</v>
      </c>
      <c r="L438" s="155">
        <f t="shared" si="531"/>
        <v>0</v>
      </c>
      <c r="M438" s="155">
        <f t="shared" si="531"/>
        <v>0</v>
      </c>
      <c r="N438" s="155">
        <f t="shared" si="531"/>
        <v>0</v>
      </c>
      <c r="O438" s="155">
        <f t="shared" si="531"/>
        <v>0</v>
      </c>
      <c r="P438" s="155">
        <f t="shared" si="531"/>
        <v>0</v>
      </c>
      <c r="Q438" s="155">
        <f t="shared" si="531"/>
        <v>0</v>
      </c>
      <c r="R438" s="155">
        <f t="shared" si="531"/>
        <v>0</v>
      </c>
      <c r="S438" s="155">
        <f t="shared" si="531"/>
        <v>0</v>
      </c>
      <c r="T438" s="155">
        <f t="shared" si="531"/>
        <v>0</v>
      </c>
      <c r="U438" s="155">
        <f t="shared" si="531"/>
        <v>0</v>
      </c>
      <c r="V438" s="155">
        <f t="shared" si="531"/>
        <v>0</v>
      </c>
      <c r="W438" s="155">
        <f t="shared" si="531"/>
        <v>0</v>
      </c>
      <c r="X438" s="155">
        <f t="shared" si="531"/>
        <v>0</v>
      </c>
      <c r="Y438" s="155">
        <f t="shared" si="531"/>
        <v>0</v>
      </c>
      <c r="Z438" s="155">
        <f t="shared" si="531"/>
        <v>0</v>
      </c>
      <c r="AA438" s="155">
        <f t="shared" si="531"/>
        <v>0</v>
      </c>
      <c r="AB438" s="155">
        <f t="shared" si="531"/>
        <v>0</v>
      </c>
      <c r="AC438" s="155"/>
      <c r="AD438" s="155"/>
      <c r="AE438" s="155"/>
      <c r="AF438" s="156"/>
      <c r="AG438" s="170">
        <f t="shared" si="502"/>
        <v>0</v>
      </c>
      <c r="AH438" s="170">
        <f t="shared" si="503"/>
        <v>0</v>
      </c>
      <c r="AI438" s="170">
        <f t="shared" si="504"/>
        <v>0</v>
      </c>
      <c r="AJ438" s="170">
        <f t="shared" si="505"/>
        <v>0</v>
      </c>
      <c r="AK438" s="170">
        <f t="shared" si="506"/>
        <v>0</v>
      </c>
      <c r="AL438" s="170">
        <f t="shared" si="507"/>
        <v>0</v>
      </c>
      <c r="AM438" s="170">
        <f t="shared" si="508"/>
        <v>0</v>
      </c>
      <c r="AN438" s="170">
        <f t="shared" si="509"/>
        <v>0</v>
      </c>
      <c r="AO438" s="170">
        <f t="shared" si="510"/>
        <v>0</v>
      </c>
      <c r="AP438" s="170">
        <f t="shared" si="511"/>
        <v>0</v>
      </c>
      <c r="AQ438" s="170">
        <f t="shared" si="512"/>
        <v>0</v>
      </c>
      <c r="AR438" s="170">
        <f t="shared" si="513"/>
        <v>0</v>
      </c>
      <c r="AS438" s="170">
        <f t="shared" si="514"/>
        <v>0</v>
      </c>
      <c r="AT438" s="170">
        <f t="shared" si="515"/>
        <v>0</v>
      </c>
      <c r="AU438" s="170">
        <f t="shared" si="516"/>
        <v>0</v>
      </c>
      <c r="AV438" s="170">
        <f t="shared" si="517"/>
        <v>0</v>
      </c>
      <c r="AW438" s="170">
        <f t="shared" si="518"/>
        <v>0</v>
      </c>
      <c r="AX438" s="170">
        <f t="shared" si="519"/>
        <v>0</v>
      </c>
      <c r="AY438" s="170">
        <f t="shared" si="520"/>
        <v>0</v>
      </c>
      <c r="AZ438" s="170">
        <f t="shared" si="521"/>
        <v>0</v>
      </c>
      <c r="BA438" s="170">
        <f t="shared" si="522"/>
        <v>0</v>
      </c>
      <c r="BB438" s="170">
        <f t="shared" si="523"/>
        <v>0</v>
      </c>
      <c r="BC438" s="170">
        <f t="shared" si="524"/>
        <v>0</v>
      </c>
      <c r="BD438" s="170">
        <f t="shared" si="525"/>
        <v>0</v>
      </c>
      <c r="BE438" s="170">
        <f t="shared" si="526"/>
        <v>0</v>
      </c>
      <c r="BF438" s="67"/>
      <c r="BG438" s="67"/>
      <c r="BH438" s="180"/>
      <c r="BI438" s="194">
        <f>SUMPRODUCT(CHOOSE({1,2,3,4},D243,D308,D373,D503),CHOOSE({1,2,3,4},DL406,DL406,DL406,DL406))</f>
        <v>0</v>
      </c>
      <c r="BJ438" s="194">
        <f>SUMPRODUCT(CHOOSE({1,2,3,4},E243,E308,E373,E503),CHOOSE({1,2,3,4},DM406,DM406,DM406,DM406))</f>
        <v>0</v>
      </c>
      <c r="BK438" s="194">
        <f>SUMPRODUCT(CHOOSE({1,2,3,4},F243,F308,F373,F503),CHOOSE({1,2,3,4},DN406,DN406,DN406,DN406))</f>
        <v>0</v>
      </c>
      <c r="BL438" s="194">
        <f>SUMPRODUCT(CHOOSE({1,2,3,4},G243,G308,G373,G503),CHOOSE({1,2,3,4},DO406,DO406,DO406,DO406))</f>
        <v>0</v>
      </c>
      <c r="BM438" s="194">
        <f>SUMPRODUCT(CHOOSE({1,2,3,4},H243,H308,H373,H503),CHOOSE({1,2,3,4},DP406,DP406,DP406,DP406))</f>
        <v>0</v>
      </c>
      <c r="BN438" s="194">
        <f>SUMPRODUCT(CHOOSE({1,2,3,4},I243,I308,I373,I503),CHOOSE({1,2,3,4},DQ406,DQ406,DQ406,DQ406))</f>
        <v>0</v>
      </c>
      <c r="BO438" s="194">
        <f>SUMPRODUCT(CHOOSE({1,2,3,4},J243,J308,J373,J503),CHOOSE({1,2,3,4},DR406,DR406,DR406,DR406))</f>
        <v>0</v>
      </c>
      <c r="BP438" s="194">
        <f>SUMPRODUCT(CHOOSE({1,2,3,4},K243,K308,K373,K503),CHOOSE({1,2,3,4},DS406,DS406,DS406,DS406))</f>
        <v>0</v>
      </c>
      <c r="BQ438" s="194">
        <f>SUMPRODUCT(CHOOSE({1,2,3,4},L243,L308,L373,L503),CHOOSE({1,2,3,4},DT406,DT406,DT406,DT406))</f>
        <v>0</v>
      </c>
      <c r="BR438" s="194">
        <f>SUMPRODUCT(CHOOSE({1,2,3,4},M243,M308,M373,M503),CHOOSE({1,2,3,4},DU406,DU406,DU406,DU406))</f>
        <v>0</v>
      </c>
      <c r="BS438" s="194">
        <f>SUMPRODUCT(CHOOSE({1,2,3,4},N243,N308,N373,N503),CHOOSE({1,2,3,4},DV406,DV406,DV406,DV406))</f>
        <v>0</v>
      </c>
      <c r="BT438" s="194">
        <f>SUMPRODUCT(CHOOSE({1,2,3,4},O243,O308,O373,O503),CHOOSE({1,2,3,4},DW406,DW406,DW406,DW406))</f>
        <v>0</v>
      </c>
      <c r="BU438" s="194">
        <f>SUMPRODUCT(CHOOSE({1,2,3,4},P243,P308,P373,P503),CHOOSE({1,2,3,4},DX406,DX406,DX406,DX406))</f>
        <v>0</v>
      </c>
      <c r="BV438" s="194">
        <f>SUMPRODUCT(CHOOSE({1,2,3,4},Q243,Q308,Q373,Q503),CHOOSE({1,2,3,4},DY406,DY406,DY406,DY406))</f>
        <v>0</v>
      </c>
      <c r="BW438" s="194">
        <f>SUMPRODUCT(CHOOSE({1,2,3,4},R243,R308,R373,R503),CHOOSE({1,2,3,4},DZ406,DZ406,DZ406,DZ406))</f>
        <v>0</v>
      </c>
      <c r="BX438" s="194">
        <f>SUMPRODUCT(CHOOSE({1,2,3,4},S243,S308,S373,S503),CHOOSE({1,2,3,4},EA406,EA406,EA406,EA406))</f>
        <v>0</v>
      </c>
      <c r="BY438" s="194">
        <f>SUMPRODUCT(CHOOSE({1,2,3,4},T243,T308,T373,T503),CHOOSE({1,2,3,4},EB406,EB406,EB406,EB406))</f>
        <v>0</v>
      </c>
      <c r="BZ438" s="194">
        <f>SUMPRODUCT(CHOOSE({1,2,3,4},U243,U308,U373,U503),CHOOSE({1,2,3,4},EC406,EC406,EC406,EC406))</f>
        <v>0</v>
      </c>
      <c r="CA438" s="194">
        <f>SUMPRODUCT(CHOOSE({1,2,3,4},V243,V308,V373,V503),CHOOSE({1,2,3,4},ED406,ED406,ED406,ED406))</f>
        <v>0</v>
      </c>
      <c r="CB438" s="194">
        <f>SUMPRODUCT(CHOOSE({1,2,3,4},W243,W308,W373,W503),CHOOSE({1,2,3,4},EE406,EE406,EE406,EE406))</f>
        <v>0</v>
      </c>
      <c r="CC438" s="194">
        <f>SUMPRODUCT(CHOOSE({1,2,3,4},X243,X308,X373,X503),CHOOSE({1,2,3,4},EF406,EF406,EF406,EF406))</f>
        <v>0</v>
      </c>
      <c r="CD438" s="194">
        <f>SUMPRODUCT(CHOOSE({1,2,3,4},Y243,Y308,Y373,Y503),CHOOSE({1,2,3,4},EG406,EG406,EG406,EG406))</f>
        <v>0</v>
      </c>
      <c r="CE438" s="194">
        <f>SUMPRODUCT(CHOOSE({1,2,3,4},Z243,Z308,Z373,Z503),CHOOSE({1,2,3,4},EH406,EH406,EH406,EH406))</f>
        <v>0</v>
      </c>
      <c r="CF438" s="194">
        <f>SUMPRODUCT(CHOOSE({1,2,3,4},AA243,AA308,AA373,AA503),CHOOSE({1,2,3,4},EI406,EI406,EI406,EI406))</f>
        <v>0</v>
      </c>
      <c r="CG438" s="194">
        <f>SUMPRODUCT(CHOOSE({1,2,3,4},AB243,AB308,AB373,AB503),CHOOSE({1,2,3,4},EJ406,EJ406,EJ406,EJ406))</f>
        <v>0</v>
      </c>
    </row>
    <row r="439" spans="2:85" x14ac:dyDescent="0.3">
      <c r="B439" s="1">
        <v>8</v>
      </c>
      <c r="C439" s="1"/>
      <c r="D439" s="155"/>
      <c r="E439" s="155"/>
      <c r="F439" s="155"/>
      <c r="G439" s="155"/>
      <c r="H439" s="155"/>
      <c r="I439" s="155"/>
      <c r="J439" s="155"/>
      <c r="K439" s="155">
        <f t="shared" ref="K439:AB439" si="532">(VLOOKUP(J84,ColMort,$A$4,FALSE)-1)*J148*BO407</f>
        <v>0</v>
      </c>
      <c r="L439" s="155">
        <f t="shared" si="532"/>
        <v>0</v>
      </c>
      <c r="M439" s="155">
        <f t="shared" si="532"/>
        <v>0</v>
      </c>
      <c r="N439" s="155">
        <f t="shared" si="532"/>
        <v>0</v>
      </c>
      <c r="O439" s="155">
        <f t="shared" si="532"/>
        <v>0</v>
      </c>
      <c r="P439" s="155">
        <f t="shared" si="532"/>
        <v>0</v>
      </c>
      <c r="Q439" s="155">
        <f t="shared" si="532"/>
        <v>0</v>
      </c>
      <c r="R439" s="155">
        <f t="shared" si="532"/>
        <v>0</v>
      </c>
      <c r="S439" s="155">
        <f t="shared" si="532"/>
        <v>0</v>
      </c>
      <c r="T439" s="155">
        <f t="shared" si="532"/>
        <v>0</v>
      </c>
      <c r="U439" s="155">
        <f t="shared" si="532"/>
        <v>0</v>
      </c>
      <c r="V439" s="155">
        <f t="shared" si="532"/>
        <v>0</v>
      </c>
      <c r="W439" s="155">
        <f t="shared" si="532"/>
        <v>0</v>
      </c>
      <c r="X439" s="155">
        <f t="shared" si="532"/>
        <v>0</v>
      </c>
      <c r="Y439" s="155">
        <f t="shared" si="532"/>
        <v>0</v>
      </c>
      <c r="Z439" s="155">
        <f t="shared" si="532"/>
        <v>0</v>
      </c>
      <c r="AA439" s="155">
        <f t="shared" si="532"/>
        <v>0</v>
      </c>
      <c r="AB439" s="155">
        <f t="shared" si="532"/>
        <v>0</v>
      </c>
      <c r="AC439" s="155"/>
      <c r="AD439" s="155"/>
      <c r="AE439" s="155"/>
      <c r="AF439" s="155"/>
      <c r="AG439" s="170">
        <f t="shared" si="502"/>
        <v>0</v>
      </c>
      <c r="AH439" s="170">
        <f t="shared" si="503"/>
        <v>0</v>
      </c>
      <c r="AI439" s="170">
        <f t="shared" si="504"/>
        <v>0</v>
      </c>
      <c r="AJ439" s="170">
        <f t="shared" si="505"/>
        <v>0</v>
      </c>
      <c r="AK439" s="170">
        <f t="shared" si="506"/>
        <v>0</v>
      </c>
      <c r="AL439" s="170">
        <f t="shared" si="507"/>
        <v>0</v>
      </c>
      <c r="AM439" s="170">
        <f t="shared" si="508"/>
        <v>0</v>
      </c>
      <c r="AN439" s="170">
        <f t="shared" si="509"/>
        <v>0</v>
      </c>
      <c r="AO439" s="170">
        <f t="shared" si="510"/>
        <v>0</v>
      </c>
      <c r="AP439" s="170">
        <f t="shared" si="511"/>
        <v>0</v>
      </c>
      <c r="AQ439" s="170">
        <f t="shared" si="512"/>
        <v>0</v>
      </c>
      <c r="AR439" s="170">
        <f t="shared" si="513"/>
        <v>0</v>
      </c>
      <c r="AS439" s="170">
        <f t="shared" si="514"/>
        <v>0</v>
      </c>
      <c r="AT439" s="170">
        <f t="shared" si="515"/>
        <v>0</v>
      </c>
      <c r="AU439" s="170">
        <f t="shared" si="516"/>
        <v>0</v>
      </c>
      <c r="AV439" s="170">
        <f t="shared" si="517"/>
        <v>0</v>
      </c>
      <c r="AW439" s="170">
        <f t="shared" si="518"/>
        <v>0</v>
      </c>
      <c r="AX439" s="170">
        <f t="shared" si="519"/>
        <v>0</v>
      </c>
      <c r="AY439" s="170">
        <f t="shared" si="520"/>
        <v>0</v>
      </c>
      <c r="AZ439" s="170">
        <f t="shared" si="521"/>
        <v>0</v>
      </c>
      <c r="BA439" s="170">
        <f t="shared" si="522"/>
        <v>0</v>
      </c>
      <c r="BB439" s="170">
        <f t="shared" si="523"/>
        <v>0</v>
      </c>
      <c r="BC439" s="170">
        <f t="shared" si="524"/>
        <v>0</v>
      </c>
      <c r="BD439" s="170">
        <f t="shared" si="525"/>
        <v>0</v>
      </c>
      <c r="BE439" s="170">
        <f t="shared" si="526"/>
        <v>0</v>
      </c>
      <c r="BF439" s="67"/>
      <c r="BG439" s="67"/>
      <c r="BH439" s="180"/>
      <c r="BI439" s="194">
        <f>SUMPRODUCT(CHOOSE({1,2,3,4},D244,D309,D374,D504),CHOOSE({1,2,3,4},DL407,DL407,DL407,DL407))</f>
        <v>0</v>
      </c>
      <c r="BJ439" s="194">
        <f>SUMPRODUCT(CHOOSE({1,2,3,4},E244,E309,E374,E504),CHOOSE({1,2,3,4},DM407,DM407,DM407,DM407))</f>
        <v>0</v>
      </c>
      <c r="BK439" s="194">
        <f>SUMPRODUCT(CHOOSE({1,2,3,4},F244,F309,F374,F504),CHOOSE({1,2,3,4},DN407,DN407,DN407,DN407))</f>
        <v>0</v>
      </c>
      <c r="BL439" s="194">
        <f>SUMPRODUCT(CHOOSE({1,2,3,4},G244,G309,G374,G504),CHOOSE({1,2,3,4},DO407,DO407,DO407,DO407))</f>
        <v>0</v>
      </c>
      <c r="BM439" s="194">
        <f>SUMPRODUCT(CHOOSE({1,2,3,4},H244,H309,H374,H504),CHOOSE({1,2,3,4},DP407,DP407,DP407,DP407))</f>
        <v>0</v>
      </c>
      <c r="BN439" s="194">
        <f>SUMPRODUCT(CHOOSE({1,2,3,4},I244,I309,I374,I504),CHOOSE({1,2,3,4},DQ407,DQ407,DQ407,DQ407))</f>
        <v>0</v>
      </c>
      <c r="BO439" s="194">
        <f>SUMPRODUCT(CHOOSE({1,2,3,4},J244,J309,J374,J504),CHOOSE({1,2,3,4},DR407,DR407,DR407,DR407))</f>
        <v>0</v>
      </c>
      <c r="BP439" s="194">
        <f>SUMPRODUCT(CHOOSE({1,2,3,4},K244,K309,K374,K504),CHOOSE({1,2,3,4},DS407,DS407,DS407,DS407))</f>
        <v>0</v>
      </c>
      <c r="BQ439" s="194">
        <f>SUMPRODUCT(CHOOSE({1,2,3,4},L244,L309,L374,L504),CHOOSE({1,2,3,4},DT407,DT407,DT407,DT407))</f>
        <v>0</v>
      </c>
      <c r="BR439" s="194">
        <f>SUMPRODUCT(CHOOSE({1,2,3,4},M244,M309,M374,M504),CHOOSE({1,2,3,4},DU407,DU407,DU407,DU407))</f>
        <v>0</v>
      </c>
      <c r="BS439" s="194">
        <f>SUMPRODUCT(CHOOSE({1,2,3,4},N244,N309,N374,N504),CHOOSE({1,2,3,4},DV407,DV407,DV407,DV407))</f>
        <v>0</v>
      </c>
      <c r="BT439" s="194">
        <f>SUMPRODUCT(CHOOSE({1,2,3,4},O244,O309,O374,O504),CHOOSE({1,2,3,4},DW407,DW407,DW407,DW407))</f>
        <v>0</v>
      </c>
      <c r="BU439" s="194">
        <f>SUMPRODUCT(CHOOSE({1,2,3,4},P244,P309,P374,P504),CHOOSE({1,2,3,4},DX407,DX407,DX407,DX407))</f>
        <v>0</v>
      </c>
      <c r="BV439" s="194">
        <f>SUMPRODUCT(CHOOSE({1,2,3,4},Q244,Q309,Q374,Q504),CHOOSE({1,2,3,4},DY407,DY407,DY407,DY407))</f>
        <v>0</v>
      </c>
      <c r="BW439" s="194">
        <f>SUMPRODUCT(CHOOSE({1,2,3,4},R244,R309,R374,R504),CHOOSE({1,2,3,4},DZ407,DZ407,DZ407,DZ407))</f>
        <v>0</v>
      </c>
      <c r="BX439" s="194">
        <f>SUMPRODUCT(CHOOSE({1,2,3,4},S244,S309,S374,S504),CHOOSE({1,2,3,4},EA407,EA407,EA407,EA407))</f>
        <v>0</v>
      </c>
      <c r="BY439" s="194">
        <f>SUMPRODUCT(CHOOSE({1,2,3,4},T244,T309,T374,T504),CHOOSE({1,2,3,4},EB407,EB407,EB407,EB407))</f>
        <v>0</v>
      </c>
      <c r="BZ439" s="194">
        <f>SUMPRODUCT(CHOOSE({1,2,3,4},U244,U309,U374,U504),CHOOSE({1,2,3,4},EC407,EC407,EC407,EC407))</f>
        <v>0</v>
      </c>
      <c r="CA439" s="194">
        <f>SUMPRODUCT(CHOOSE({1,2,3,4},V244,V309,V374,V504),CHOOSE({1,2,3,4},ED407,ED407,ED407,ED407))</f>
        <v>0</v>
      </c>
      <c r="CB439" s="194">
        <f>SUMPRODUCT(CHOOSE({1,2,3,4},W244,W309,W374,W504),CHOOSE({1,2,3,4},EE407,EE407,EE407,EE407))</f>
        <v>0</v>
      </c>
      <c r="CC439" s="194">
        <f>SUMPRODUCT(CHOOSE({1,2,3,4},X244,X309,X374,X504),CHOOSE({1,2,3,4},EF407,EF407,EF407,EF407))</f>
        <v>0</v>
      </c>
      <c r="CD439" s="194">
        <f>SUMPRODUCT(CHOOSE({1,2,3,4},Y244,Y309,Y374,Y504),CHOOSE({1,2,3,4},EG407,EG407,EG407,EG407))</f>
        <v>0</v>
      </c>
      <c r="CE439" s="194">
        <f>SUMPRODUCT(CHOOSE({1,2,3,4},Z244,Z309,Z374,Z504),CHOOSE({1,2,3,4},EH407,EH407,EH407,EH407))</f>
        <v>0</v>
      </c>
      <c r="CF439" s="194">
        <f>SUMPRODUCT(CHOOSE({1,2,3,4},AA244,AA309,AA374,AA504),CHOOSE({1,2,3,4},EI407,EI407,EI407,EI407))</f>
        <v>0</v>
      </c>
      <c r="CG439" s="194">
        <f>SUMPRODUCT(CHOOSE({1,2,3,4},AB244,AB309,AB374,AB504),CHOOSE({1,2,3,4},EJ407,EJ407,EJ407,EJ407))</f>
        <v>0</v>
      </c>
    </row>
    <row r="440" spans="2:85" x14ac:dyDescent="0.3">
      <c r="B440" s="1">
        <v>9</v>
      </c>
      <c r="C440" s="1"/>
      <c r="D440" s="155"/>
      <c r="E440" s="155"/>
      <c r="F440" s="155"/>
      <c r="G440" s="155"/>
      <c r="H440" s="155"/>
      <c r="I440" s="155"/>
      <c r="J440" s="155"/>
      <c r="K440" s="155"/>
      <c r="L440" s="155">
        <f t="shared" ref="L440:AB440" si="533">(VLOOKUP(K85,ColMort,$A$4,FALSE)-1)*K149*BP408</f>
        <v>0</v>
      </c>
      <c r="M440" s="155">
        <f t="shared" si="533"/>
        <v>0</v>
      </c>
      <c r="N440" s="155">
        <f t="shared" si="533"/>
        <v>0</v>
      </c>
      <c r="O440" s="155">
        <f t="shared" si="533"/>
        <v>0</v>
      </c>
      <c r="P440" s="155">
        <f t="shared" si="533"/>
        <v>0</v>
      </c>
      <c r="Q440" s="155">
        <f t="shared" si="533"/>
        <v>0</v>
      </c>
      <c r="R440" s="155">
        <f t="shared" si="533"/>
        <v>0</v>
      </c>
      <c r="S440" s="155">
        <f t="shared" si="533"/>
        <v>0</v>
      </c>
      <c r="T440" s="155">
        <f t="shared" si="533"/>
        <v>0</v>
      </c>
      <c r="U440" s="155">
        <f t="shared" si="533"/>
        <v>0</v>
      </c>
      <c r="V440" s="155">
        <f t="shared" si="533"/>
        <v>0</v>
      </c>
      <c r="W440" s="155">
        <f t="shared" si="533"/>
        <v>0</v>
      </c>
      <c r="X440" s="155">
        <f t="shared" si="533"/>
        <v>0</v>
      </c>
      <c r="Y440" s="155">
        <f t="shared" si="533"/>
        <v>0</v>
      </c>
      <c r="Z440" s="155">
        <f t="shared" si="533"/>
        <v>0</v>
      </c>
      <c r="AA440" s="155">
        <f t="shared" si="533"/>
        <v>0</v>
      </c>
      <c r="AB440" s="155">
        <f t="shared" si="533"/>
        <v>0</v>
      </c>
      <c r="AC440" s="155"/>
      <c r="AD440" s="155"/>
      <c r="AE440" s="155"/>
      <c r="AF440" s="155"/>
      <c r="AG440" s="170">
        <f t="shared" si="502"/>
        <v>0</v>
      </c>
      <c r="AH440" s="170">
        <f t="shared" si="503"/>
        <v>0</v>
      </c>
      <c r="AI440" s="170">
        <f t="shared" si="504"/>
        <v>0</v>
      </c>
      <c r="AJ440" s="170">
        <f t="shared" si="505"/>
        <v>0</v>
      </c>
      <c r="AK440" s="170">
        <f t="shared" si="506"/>
        <v>0</v>
      </c>
      <c r="AL440" s="170">
        <f t="shared" si="507"/>
        <v>0</v>
      </c>
      <c r="AM440" s="170">
        <f t="shared" si="508"/>
        <v>0</v>
      </c>
      <c r="AN440" s="170">
        <f t="shared" si="509"/>
        <v>0</v>
      </c>
      <c r="AO440" s="170">
        <f t="shared" si="510"/>
        <v>0</v>
      </c>
      <c r="AP440" s="170">
        <f t="shared" si="511"/>
        <v>0</v>
      </c>
      <c r="AQ440" s="170">
        <f t="shared" si="512"/>
        <v>0</v>
      </c>
      <c r="AR440" s="170">
        <f t="shared" si="513"/>
        <v>0</v>
      </c>
      <c r="AS440" s="170">
        <f t="shared" si="514"/>
        <v>0</v>
      </c>
      <c r="AT440" s="170">
        <f t="shared" si="515"/>
        <v>0</v>
      </c>
      <c r="AU440" s="170">
        <f t="shared" si="516"/>
        <v>0</v>
      </c>
      <c r="AV440" s="170">
        <f t="shared" si="517"/>
        <v>0</v>
      </c>
      <c r="AW440" s="170">
        <f t="shared" si="518"/>
        <v>0</v>
      </c>
      <c r="AX440" s="170">
        <f t="shared" si="519"/>
        <v>0</v>
      </c>
      <c r="AY440" s="170">
        <f t="shared" si="520"/>
        <v>0</v>
      </c>
      <c r="AZ440" s="170">
        <f t="shared" si="521"/>
        <v>0</v>
      </c>
      <c r="BA440" s="170">
        <f t="shared" si="522"/>
        <v>0</v>
      </c>
      <c r="BB440" s="170">
        <f t="shared" si="523"/>
        <v>0</v>
      </c>
      <c r="BC440" s="170">
        <f t="shared" si="524"/>
        <v>0</v>
      </c>
      <c r="BD440" s="170">
        <f t="shared" si="525"/>
        <v>0</v>
      </c>
      <c r="BE440" s="170">
        <f t="shared" si="526"/>
        <v>0</v>
      </c>
      <c r="BF440" s="67"/>
      <c r="BG440" s="67"/>
      <c r="BH440" s="180"/>
      <c r="BI440" s="194">
        <f>SUMPRODUCT(CHOOSE({1,2,3,4},D245,D310,D375,D505),CHOOSE({1,2,3,4},DL408,DL408,DL408,DL408))</f>
        <v>0</v>
      </c>
      <c r="BJ440" s="194">
        <f>SUMPRODUCT(CHOOSE({1,2,3,4},E245,E310,E375,E505),CHOOSE({1,2,3,4},DM408,DM408,DM408,DM408))</f>
        <v>0</v>
      </c>
      <c r="BK440" s="194">
        <f>SUMPRODUCT(CHOOSE({1,2,3,4},F245,F310,F375,F505),CHOOSE({1,2,3,4},DN408,DN408,DN408,DN408))</f>
        <v>0</v>
      </c>
      <c r="BL440" s="194">
        <f>SUMPRODUCT(CHOOSE({1,2,3,4},G245,G310,G375,G505),CHOOSE({1,2,3,4},DO408,DO408,DO408,DO408))</f>
        <v>0</v>
      </c>
      <c r="BM440" s="194">
        <f>SUMPRODUCT(CHOOSE({1,2,3,4},H245,H310,H375,H505),CHOOSE({1,2,3,4},DP408,DP408,DP408,DP408))</f>
        <v>0</v>
      </c>
      <c r="BN440" s="194">
        <f>SUMPRODUCT(CHOOSE({1,2,3,4},I245,I310,I375,I505),CHOOSE({1,2,3,4},DQ408,DQ408,DQ408,DQ408))</f>
        <v>0</v>
      </c>
      <c r="BO440" s="194">
        <f>SUMPRODUCT(CHOOSE({1,2,3,4},J245,J310,J375,J505),CHOOSE({1,2,3,4},DR408,DR408,DR408,DR408))</f>
        <v>0</v>
      </c>
      <c r="BP440" s="194">
        <f>SUMPRODUCT(CHOOSE({1,2,3,4},K245,K310,K375,K505),CHOOSE({1,2,3,4},DS408,DS408,DS408,DS408))</f>
        <v>0</v>
      </c>
      <c r="BQ440" s="194">
        <f>SUMPRODUCT(CHOOSE({1,2,3,4},L245,L310,L375,L505),CHOOSE({1,2,3,4},DT408,DT408,DT408,DT408))</f>
        <v>0</v>
      </c>
      <c r="BR440" s="194">
        <f>SUMPRODUCT(CHOOSE({1,2,3,4},M245,M310,M375,M505),CHOOSE({1,2,3,4},DU408,DU408,DU408,DU408))</f>
        <v>0</v>
      </c>
      <c r="BS440" s="194">
        <f>SUMPRODUCT(CHOOSE({1,2,3,4},N245,N310,N375,N505),CHOOSE({1,2,3,4},DV408,DV408,DV408,DV408))</f>
        <v>0</v>
      </c>
      <c r="BT440" s="194">
        <f>SUMPRODUCT(CHOOSE({1,2,3,4},O245,O310,O375,O505),CHOOSE({1,2,3,4},DW408,DW408,DW408,DW408))</f>
        <v>0</v>
      </c>
      <c r="BU440" s="194">
        <f>SUMPRODUCT(CHOOSE({1,2,3,4},P245,P310,P375,P505),CHOOSE({1,2,3,4},DX408,DX408,DX408,DX408))</f>
        <v>0</v>
      </c>
      <c r="BV440" s="194">
        <f>SUMPRODUCT(CHOOSE({1,2,3,4},Q245,Q310,Q375,Q505),CHOOSE({1,2,3,4},DY408,DY408,DY408,DY408))</f>
        <v>0</v>
      </c>
      <c r="BW440" s="194">
        <f>SUMPRODUCT(CHOOSE({1,2,3,4},R245,R310,R375,R505),CHOOSE({1,2,3,4},DZ408,DZ408,DZ408,DZ408))</f>
        <v>0</v>
      </c>
      <c r="BX440" s="194">
        <f>SUMPRODUCT(CHOOSE({1,2,3,4},S245,S310,S375,S505),CHOOSE({1,2,3,4},EA408,EA408,EA408,EA408))</f>
        <v>0</v>
      </c>
      <c r="BY440" s="194">
        <f>SUMPRODUCT(CHOOSE({1,2,3,4},T245,T310,T375,T505),CHOOSE({1,2,3,4},EB408,EB408,EB408,EB408))</f>
        <v>0</v>
      </c>
      <c r="BZ440" s="194">
        <f>SUMPRODUCT(CHOOSE({1,2,3,4},U245,U310,U375,U505),CHOOSE({1,2,3,4},EC408,EC408,EC408,EC408))</f>
        <v>0</v>
      </c>
      <c r="CA440" s="194">
        <f>SUMPRODUCT(CHOOSE({1,2,3,4},V245,V310,V375,V505),CHOOSE({1,2,3,4},ED408,ED408,ED408,ED408))</f>
        <v>0</v>
      </c>
      <c r="CB440" s="194">
        <f>SUMPRODUCT(CHOOSE({1,2,3,4},W245,W310,W375,W505),CHOOSE({1,2,3,4},EE408,EE408,EE408,EE408))</f>
        <v>0</v>
      </c>
      <c r="CC440" s="194">
        <f>SUMPRODUCT(CHOOSE({1,2,3,4},X245,X310,X375,X505),CHOOSE({1,2,3,4},EF408,EF408,EF408,EF408))</f>
        <v>0</v>
      </c>
      <c r="CD440" s="194">
        <f>SUMPRODUCT(CHOOSE({1,2,3,4},Y245,Y310,Y375,Y505),CHOOSE({1,2,3,4},EG408,EG408,EG408,EG408))</f>
        <v>0</v>
      </c>
      <c r="CE440" s="194">
        <f>SUMPRODUCT(CHOOSE({1,2,3,4},Z245,Z310,Z375,Z505),CHOOSE({1,2,3,4},EH408,EH408,EH408,EH408))</f>
        <v>0</v>
      </c>
      <c r="CF440" s="194">
        <f>SUMPRODUCT(CHOOSE({1,2,3,4},AA245,AA310,AA375,AA505),CHOOSE({1,2,3,4},EI408,EI408,EI408,EI408))</f>
        <v>0</v>
      </c>
      <c r="CG440" s="194">
        <f>SUMPRODUCT(CHOOSE({1,2,3,4},AB245,AB310,AB375,AB505),CHOOSE({1,2,3,4},EJ408,EJ408,EJ408,EJ408))</f>
        <v>0</v>
      </c>
    </row>
    <row r="441" spans="2:85" x14ac:dyDescent="0.3">
      <c r="B441" s="1">
        <v>10</v>
      </c>
      <c r="C441" s="1"/>
      <c r="D441" s="155"/>
      <c r="E441" s="155"/>
      <c r="F441" s="155"/>
      <c r="G441" s="155"/>
      <c r="H441" s="155"/>
      <c r="I441" s="155"/>
      <c r="J441" s="155"/>
      <c r="K441" s="155"/>
      <c r="L441" s="155"/>
      <c r="M441" s="155">
        <f t="shared" ref="M441:AB441" si="534">(VLOOKUP(L86,ColMort,$A$4,FALSE)-1)*L150*BQ409</f>
        <v>0</v>
      </c>
      <c r="N441" s="155">
        <f t="shared" si="534"/>
        <v>0</v>
      </c>
      <c r="O441" s="155">
        <f t="shared" si="534"/>
        <v>0</v>
      </c>
      <c r="P441" s="155">
        <f t="shared" si="534"/>
        <v>0</v>
      </c>
      <c r="Q441" s="155">
        <f t="shared" si="534"/>
        <v>0</v>
      </c>
      <c r="R441" s="155">
        <f t="shared" si="534"/>
        <v>0</v>
      </c>
      <c r="S441" s="155">
        <f t="shared" si="534"/>
        <v>0</v>
      </c>
      <c r="T441" s="155">
        <f t="shared" si="534"/>
        <v>0</v>
      </c>
      <c r="U441" s="155">
        <f t="shared" si="534"/>
        <v>0</v>
      </c>
      <c r="V441" s="155">
        <f t="shared" si="534"/>
        <v>0</v>
      </c>
      <c r="W441" s="155">
        <f t="shared" si="534"/>
        <v>0</v>
      </c>
      <c r="X441" s="155">
        <f t="shared" si="534"/>
        <v>0</v>
      </c>
      <c r="Y441" s="155">
        <f t="shared" si="534"/>
        <v>0</v>
      </c>
      <c r="Z441" s="155">
        <f t="shared" si="534"/>
        <v>0</v>
      </c>
      <c r="AA441" s="155">
        <f t="shared" si="534"/>
        <v>0</v>
      </c>
      <c r="AB441" s="155">
        <f t="shared" si="534"/>
        <v>0</v>
      </c>
      <c r="AC441" s="156"/>
      <c r="AD441" s="156"/>
      <c r="AE441" s="156"/>
      <c r="AF441" s="156"/>
      <c r="AG441" s="170">
        <f t="shared" si="502"/>
        <v>0</v>
      </c>
      <c r="AH441" s="170">
        <f t="shared" si="503"/>
        <v>0</v>
      </c>
      <c r="AI441" s="170">
        <f t="shared" si="504"/>
        <v>0</v>
      </c>
      <c r="AJ441" s="170">
        <f t="shared" si="505"/>
        <v>0</v>
      </c>
      <c r="AK441" s="170">
        <f t="shared" si="506"/>
        <v>0</v>
      </c>
      <c r="AL441" s="170">
        <f t="shared" si="507"/>
        <v>0</v>
      </c>
      <c r="AM441" s="170">
        <f t="shared" si="508"/>
        <v>0</v>
      </c>
      <c r="AN441" s="170">
        <f t="shared" si="509"/>
        <v>0</v>
      </c>
      <c r="AO441" s="170">
        <f t="shared" si="510"/>
        <v>0</v>
      </c>
      <c r="AP441" s="170">
        <f t="shared" si="511"/>
        <v>0</v>
      </c>
      <c r="AQ441" s="170">
        <f t="shared" si="512"/>
        <v>0</v>
      </c>
      <c r="AR441" s="170">
        <f t="shared" si="513"/>
        <v>0</v>
      </c>
      <c r="AS441" s="170">
        <f t="shared" si="514"/>
        <v>0</v>
      </c>
      <c r="AT441" s="170">
        <f t="shared" si="515"/>
        <v>0</v>
      </c>
      <c r="AU441" s="170">
        <f t="shared" si="516"/>
        <v>0</v>
      </c>
      <c r="AV441" s="170">
        <f t="shared" si="517"/>
        <v>0</v>
      </c>
      <c r="AW441" s="170">
        <f t="shared" si="518"/>
        <v>0</v>
      </c>
      <c r="AX441" s="170">
        <f t="shared" si="519"/>
        <v>0</v>
      </c>
      <c r="AY441" s="170">
        <f t="shared" si="520"/>
        <v>0</v>
      </c>
      <c r="AZ441" s="170">
        <f t="shared" si="521"/>
        <v>0</v>
      </c>
      <c r="BA441" s="170">
        <f t="shared" si="522"/>
        <v>0</v>
      </c>
      <c r="BB441" s="170">
        <f t="shared" si="523"/>
        <v>0</v>
      </c>
      <c r="BC441" s="170">
        <f t="shared" si="524"/>
        <v>0</v>
      </c>
      <c r="BD441" s="170">
        <f t="shared" si="525"/>
        <v>0</v>
      </c>
      <c r="BE441" s="170">
        <f t="shared" si="526"/>
        <v>0</v>
      </c>
      <c r="BF441" s="67"/>
      <c r="BG441" s="67"/>
      <c r="BH441" s="180"/>
      <c r="BI441" s="194">
        <f>SUMPRODUCT(CHOOSE({1,2,3,4},D246,D311,D376,D506),CHOOSE({1,2,3,4},DL409,DL409,DL409,DL409))</f>
        <v>0</v>
      </c>
      <c r="BJ441" s="194">
        <f>SUMPRODUCT(CHOOSE({1,2,3,4},E246,E311,E376,E506),CHOOSE({1,2,3,4},DM409,DM409,DM409,DM409))</f>
        <v>0</v>
      </c>
      <c r="BK441" s="194">
        <f>SUMPRODUCT(CHOOSE({1,2,3,4},F246,F311,F376,F506),CHOOSE({1,2,3,4},DN409,DN409,DN409,DN409))</f>
        <v>0</v>
      </c>
      <c r="BL441" s="194">
        <f>SUMPRODUCT(CHOOSE({1,2,3,4},G246,G311,G376,G506),CHOOSE({1,2,3,4},DO409,DO409,DO409,DO409))</f>
        <v>0</v>
      </c>
      <c r="BM441" s="194">
        <f>SUMPRODUCT(CHOOSE({1,2,3,4},H246,H311,H376,H506),CHOOSE({1,2,3,4},DP409,DP409,DP409,DP409))</f>
        <v>0</v>
      </c>
      <c r="BN441" s="194">
        <f>SUMPRODUCT(CHOOSE({1,2,3,4},I246,I311,I376,I506),CHOOSE({1,2,3,4},DQ409,DQ409,DQ409,DQ409))</f>
        <v>0</v>
      </c>
      <c r="BO441" s="194">
        <f>SUMPRODUCT(CHOOSE({1,2,3,4},J246,J311,J376,J506),CHOOSE({1,2,3,4},DR409,DR409,DR409,DR409))</f>
        <v>0</v>
      </c>
      <c r="BP441" s="194">
        <f>SUMPRODUCT(CHOOSE({1,2,3,4},K246,K311,K376,K506),CHOOSE({1,2,3,4},DS409,DS409,DS409,DS409))</f>
        <v>0</v>
      </c>
      <c r="BQ441" s="194">
        <f>SUMPRODUCT(CHOOSE({1,2,3,4},L246,L311,L376,L506),CHOOSE({1,2,3,4},DT409,DT409,DT409,DT409))</f>
        <v>0</v>
      </c>
      <c r="BR441" s="194">
        <f>SUMPRODUCT(CHOOSE({1,2,3,4},M246,M311,M376,M506),CHOOSE({1,2,3,4},DU409,DU409,DU409,DU409))</f>
        <v>0</v>
      </c>
      <c r="BS441" s="194">
        <f>SUMPRODUCT(CHOOSE({1,2,3,4},N246,N311,N376,N506),CHOOSE({1,2,3,4},DV409,DV409,DV409,DV409))</f>
        <v>0</v>
      </c>
      <c r="BT441" s="194">
        <f>SUMPRODUCT(CHOOSE({1,2,3,4},O246,O311,O376,O506),CHOOSE({1,2,3,4},DW409,DW409,DW409,DW409))</f>
        <v>0</v>
      </c>
      <c r="BU441" s="194">
        <f>SUMPRODUCT(CHOOSE({1,2,3,4},P246,P311,P376,P506),CHOOSE({1,2,3,4},DX409,DX409,DX409,DX409))</f>
        <v>0</v>
      </c>
      <c r="BV441" s="194">
        <f>SUMPRODUCT(CHOOSE({1,2,3,4},Q246,Q311,Q376,Q506),CHOOSE({1,2,3,4},DY409,DY409,DY409,DY409))</f>
        <v>0</v>
      </c>
      <c r="BW441" s="194">
        <f>SUMPRODUCT(CHOOSE({1,2,3,4},R246,R311,R376,R506),CHOOSE({1,2,3,4},DZ409,DZ409,DZ409,DZ409))</f>
        <v>0</v>
      </c>
      <c r="BX441" s="194">
        <f>SUMPRODUCT(CHOOSE({1,2,3,4},S246,S311,S376,S506),CHOOSE({1,2,3,4},EA409,EA409,EA409,EA409))</f>
        <v>0</v>
      </c>
      <c r="BY441" s="194">
        <f>SUMPRODUCT(CHOOSE({1,2,3,4},T246,T311,T376,T506),CHOOSE({1,2,3,4},EB409,EB409,EB409,EB409))</f>
        <v>0</v>
      </c>
      <c r="BZ441" s="194">
        <f>SUMPRODUCT(CHOOSE({1,2,3,4},U246,U311,U376,U506),CHOOSE({1,2,3,4},EC409,EC409,EC409,EC409))</f>
        <v>0</v>
      </c>
      <c r="CA441" s="194">
        <f>SUMPRODUCT(CHOOSE({1,2,3,4},V246,V311,V376,V506),CHOOSE({1,2,3,4},ED409,ED409,ED409,ED409))</f>
        <v>0</v>
      </c>
      <c r="CB441" s="194">
        <f>SUMPRODUCT(CHOOSE({1,2,3,4},W246,W311,W376,W506),CHOOSE({1,2,3,4},EE409,EE409,EE409,EE409))</f>
        <v>0</v>
      </c>
      <c r="CC441" s="194">
        <f>SUMPRODUCT(CHOOSE({1,2,3,4},X246,X311,X376,X506),CHOOSE({1,2,3,4},EF409,EF409,EF409,EF409))</f>
        <v>0</v>
      </c>
      <c r="CD441" s="194">
        <f>SUMPRODUCT(CHOOSE({1,2,3,4},Y246,Y311,Y376,Y506),CHOOSE({1,2,3,4},EG409,EG409,EG409,EG409))</f>
        <v>0</v>
      </c>
      <c r="CE441" s="194">
        <f>SUMPRODUCT(CHOOSE({1,2,3,4},Z246,Z311,Z376,Z506),CHOOSE({1,2,3,4},EH409,EH409,EH409,EH409))</f>
        <v>0</v>
      </c>
      <c r="CF441" s="194">
        <f>SUMPRODUCT(CHOOSE({1,2,3,4},AA246,AA311,AA376,AA506),CHOOSE({1,2,3,4},EI409,EI409,EI409,EI409))</f>
        <v>0</v>
      </c>
      <c r="CG441" s="194">
        <f>SUMPRODUCT(CHOOSE({1,2,3,4},AB246,AB311,AB376,AB506),CHOOSE({1,2,3,4},EJ409,EJ409,EJ409,EJ409))</f>
        <v>0</v>
      </c>
    </row>
    <row r="442" spans="2:85" x14ac:dyDescent="0.3">
      <c r="B442" s="1">
        <v>11</v>
      </c>
      <c r="C442" s="1"/>
      <c r="D442" s="155"/>
      <c r="E442" s="155"/>
      <c r="F442" s="155"/>
      <c r="G442" s="155"/>
      <c r="H442" s="155"/>
      <c r="I442" s="155"/>
      <c r="J442" s="155"/>
      <c r="K442" s="155"/>
      <c r="L442" s="155"/>
      <c r="M442" s="155"/>
      <c r="N442" s="155">
        <f t="shared" ref="N442:AB442" si="535">(VLOOKUP(M87,ColMort,$A$4,FALSE)-1)*M151*BR410</f>
        <v>0</v>
      </c>
      <c r="O442" s="155">
        <f t="shared" si="535"/>
        <v>0</v>
      </c>
      <c r="P442" s="155">
        <f t="shared" si="535"/>
        <v>0</v>
      </c>
      <c r="Q442" s="155">
        <f t="shared" si="535"/>
        <v>0</v>
      </c>
      <c r="R442" s="155">
        <f t="shared" si="535"/>
        <v>0</v>
      </c>
      <c r="S442" s="155">
        <f t="shared" si="535"/>
        <v>0</v>
      </c>
      <c r="T442" s="155">
        <f t="shared" si="535"/>
        <v>0</v>
      </c>
      <c r="U442" s="155">
        <f t="shared" si="535"/>
        <v>0</v>
      </c>
      <c r="V442" s="155">
        <f t="shared" si="535"/>
        <v>0</v>
      </c>
      <c r="W442" s="155">
        <f t="shared" si="535"/>
        <v>0</v>
      </c>
      <c r="X442" s="155">
        <f t="shared" si="535"/>
        <v>0</v>
      </c>
      <c r="Y442" s="155">
        <f t="shared" si="535"/>
        <v>0</v>
      </c>
      <c r="Z442" s="155">
        <f t="shared" si="535"/>
        <v>0</v>
      </c>
      <c r="AA442" s="155">
        <f t="shared" si="535"/>
        <v>0</v>
      </c>
      <c r="AB442" s="155">
        <f t="shared" si="535"/>
        <v>0</v>
      </c>
      <c r="AC442" s="156"/>
      <c r="AD442" s="156"/>
      <c r="AE442" s="156"/>
      <c r="AF442" s="156"/>
      <c r="AG442" s="170">
        <f t="shared" si="502"/>
        <v>0</v>
      </c>
      <c r="AH442" s="170">
        <f t="shared" si="503"/>
        <v>0</v>
      </c>
      <c r="AI442" s="170">
        <f t="shared" si="504"/>
        <v>0</v>
      </c>
      <c r="AJ442" s="170">
        <f t="shared" si="505"/>
        <v>0</v>
      </c>
      <c r="AK442" s="170">
        <f t="shared" si="506"/>
        <v>0</v>
      </c>
      <c r="AL442" s="170">
        <f t="shared" si="507"/>
        <v>0</v>
      </c>
      <c r="AM442" s="170">
        <f t="shared" si="508"/>
        <v>0</v>
      </c>
      <c r="AN442" s="170">
        <f t="shared" si="509"/>
        <v>0</v>
      </c>
      <c r="AO442" s="170">
        <f t="shared" si="510"/>
        <v>0</v>
      </c>
      <c r="AP442" s="170">
        <f t="shared" si="511"/>
        <v>0</v>
      </c>
      <c r="AQ442" s="170">
        <f t="shared" si="512"/>
        <v>0</v>
      </c>
      <c r="AR442" s="170">
        <f t="shared" si="513"/>
        <v>0</v>
      </c>
      <c r="AS442" s="170">
        <f t="shared" si="514"/>
        <v>0</v>
      </c>
      <c r="AT442" s="170">
        <f t="shared" si="515"/>
        <v>0</v>
      </c>
      <c r="AU442" s="170">
        <f t="shared" si="516"/>
        <v>0</v>
      </c>
      <c r="AV442" s="170">
        <f t="shared" si="517"/>
        <v>0</v>
      </c>
      <c r="AW442" s="170">
        <f t="shared" si="518"/>
        <v>0</v>
      </c>
      <c r="AX442" s="170">
        <f t="shared" si="519"/>
        <v>0</v>
      </c>
      <c r="AY442" s="170">
        <f t="shared" si="520"/>
        <v>0</v>
      </c>
      <c r="AZ442" s="170">
        <f t="shared" si="521"/>
        <v>0</v>
      </c>
      <c r="BA442" s="170">
        <f t="shared" si="522"/>
        <v>0</v>
      </c>
      <c r="BB442" s="170">
        <f t="shared" si="523"/>
        <v>0</v>
      </c>
      <c r="BC442" s="170">
        <f t="shared" si="524"/>
        <v>0</v>
      </c>
      <c r="BD442" s="170">
        <f t="shared" si="525"/>
        <v>0</v>
      </c>
      <c r="BE442" s="170">
        <f t="shared" si="526"/>
        <v>0</v>
      </c>
      <c r="BF442" s="67"/>
      <c r="BG442" s="67"/>
      <c r="BH442" s="180"/>
      <c r="BI442" s="194">
        <f>SUMPRODUCT(CHOOSE({1,2,3,4},D247,D312,D377,D507),CHOOSE({1,2,3,4},DL410,DL410,DL410,DL410))</f>
        <v>0</v>
      </c>
      <c r="BJ442" s="194">
        <f>SUMPRODUCT(CHOOSE({1,2,3,4},E247,E312,E377,E507),CHOOSE({1,2,3,4},DM410,DM410,DM410,DM410))</f>
        <v>0</v>
      </c>
      <c r="BK442" s="194">
        <f>SUMPRODUCT(CHOOSE({1,2,3,4},F247,F312,F377,F507),CHOOSE({1,2,3,4},DN410,DN410,DN410,DN410))</f>
        <v>0</v>
      </c>
      <c r="BL442" s="194">
        <f>SUMPRODUCT(CHOOSE({1,2,3,4},G247,G312,G377,G507),CHOOSE({1,2,3,4},DO410,DO410,DO410,DO410))</f>
        <v>0</v>
      </c>
      <c r="BM442" s="194">
        <f>SUMPRODUCT(CHOOSE({1,2,3,4},H247,H312,H377,H507),CHOOSE({1,2,3,4},DP410,DP410,DP410,DP410))</f>
        <v>0</v>
      </c>
      <c r="BN442" s="194">
        <f>SUMPRODUCT(CHOOSE({1,2,3,4},I247,I312,I377,I507),CHOOSE({1,2,3,4},DQ410,DQ410,DQ410,DQ410))</f>
        <v>0</v>
      </c>
      <c r="BO442" s="194">
        <f>SUMPRODUCT(CHOOSE({1,2,3,4},J247,J312,J377,J507),CHOOSE({1,2,3,4},DR410,DR410,DR410,DR410))</f>
        <v>0</v>
      </c>
      <c r="BP442" s="194">
        <f>SUMPRODUCT(CHOOSE({1,2,3,4},K247,K312,K377,K507),CHOOSE({1,2,3,4},DS410,DS410,DS410,DS410))</f>
        <v>0</v>
      </c>
      <c r="BQ442" s="194">
        <f>SUMPRODUCT(CHOOSE({1,2,3,4},L247,L312,L377,L507),CHOOSE({1,2,3,4},DT410,DT410,DT410,DT410))</f>
        <v>0</v>
      </c>
      <c r="BR442" s="194">
        <f>SUMPRODUCT(CHOOSE({1,2,3,4},M247,M312,M377,M507),CHOOSE({1,2,3,4},DU410,DU410,DU410,DU410))</f>
        <v>0</v>
      </c>
      <c r="BS442" s="194">
        <f>SUMPRODUCT(CHOOSE({1,2,3,4},N247,N312,N377,N507),CHOOSE({1,2,3,4},DV410,DV410,DV410,DV410))</f>
        <v>0</v>
      </c>
      <c r="BT442" s="194">
        <f>SUMPRODUCT(CHOOSE({1,2,3,4},O247,O312,O377,O507),CHOOSE({1,2,3,4},DW410,DW410,DW410,DW410))</f>
        <v>0</v>
      </c>
      <c r="BU442" s="194">
        <f>SUMPRODUCT(CHOOSE({1,2,3,4},P247,P312,P377,P507),CHOOSE({1,2,3,4},DX410,DX410,DX410,DX410))</f>
        <v>0</v>
      </c>
      <c r="BV442" s="194">
        <f>SUMPRODUCT(CHOOSE({1,2,3,4},Q247,Q312,Q377,Q507),CHOOSE({1,2,3,4},DY410,DY410,DY410,DY410))</f>
        <v>0</v>
      </c>
      <c r="BW442" s="194">
        <f>SUMPRODUCT(CHOOSE({1,2,3,4},R247,R312,R377,R507),CHOOSE({1,2,3,4},DZ410,DZ410,DZ410,DZ410))</f>
        <v>0</v>
      </c>
      <c r="BX442" s="194">
        <f>SUMPRODUCT(CHOOSE({1,2,3,4},S247,S312,S377,S507),CHOOSE({1,2,3,4},EA410,EA410,EA410,EA410))</f>
        <v>0</v>
      </c>
      <c r="BY442" s="194">
        <f>SUMPRODUCT(CHOOSE({1,2,3,4},T247,T312,T377,T507),CHOOSE({1,2,3,4},EB410,EB410,EB410,EB410))</f>
        <v>0</v>
      </c>
      <c r="BZ442" s="194">
        <f>SUMPRODUCT(CHOOSE({1,2,3,4},U247,U312,U377,U507),CHOOSE({1,2,3,4},EC410,EC410,EC410,EC410))</f>
        <v>0</v>
      </c>
      <c r="CA442" s="194">
        <f>SUMPRODUCT(CHOOSE({1,2,3,4},V247,V312,V377,V507),CHOOSE({1,2,3,4},ED410,ED410,ED410,ED410))</f>
        <v>0</v>
      </c>
      <c r="CB442" s="194">
        <f>SUMPRODUCT(CHOOSE({1,2,3,4},W247,W312,W377,W507),CHOOSE({1,2,3,4},EE410,EE410,EE410,EE410))</f>
        <v>0</v>
      </c>
      <c r="CC442" s="194">
        <f>SUMPRODUCT(CHOOSE({1,2,3,4},X247,X312,X377,X507),CHOOSE({1,2,3,4},EF410,EF410,EF410,EF410))</f>
        <v>0</v>
      </c>
      <c r="CD442" s="194">
        <f>SUMPRODUCT(CHOOSE({1,2,3,4},Y247,Y312,Y377,Y507),CHOOSE({1,2,3,4},EG410,EG410,EG410,EG410))</f>
        <v>0</v>
      </c>
      <c r="CE442" s="194">
        <f>SUMPRODUCT(CHOOSE({1,2,3,4},Z247,Z312,Z377,Z507),CHOOSE({1,2,3,4},EH410,EH410,EH410,EH410))</f>
        <v>0</v>
      </c>
      <c r="CF442" s="194">
        <f>SUMPRODUCT(CHOOSE({1,2,3,4},AA247,AA312,AA377,AA507),CHOOSE({1,2,3,4},EI410,EI410,EI410,EI410))</f>
        <v>0</v>
      </c>
      <c r="CG442" s="194">
        <f>SUMPRODUCT(CHOOSE({1,2,3,4},AB247,AB312,AB377,AB507),CHOOSE({1,2,3,4},EJ410,EJ410,EJ410,EJ410))</f>
        <v>0</v>
      </c>
    </row>
    <row r="443" spans="2:85" x14ac:dyDescent="0.3">
      <c r="B443" s="1">
        <v>12</v>
      </c>
      <c r="C443" s="1"/>
      <c r="D443" s="155"/>
      <c r="E443" s="155"/>
      <c r="F443" s="155"/>
      <c r="G443" s="155"/>
      <c r="H443" s="155"/>
      <c r="I443" s="155"/>
      <c r="J443" s="155"/>
      <c r="K443" s="155"/>
      <c r="L443" s="155"/>
      <c r="M443" s="155"/>
      <c r="N443" s="155"/>
      <c r="O443" s="155">
        <f t="shared" ref="O443:AB443" si="536">(VLOOKUP(N88,ColMort,$A$4,FALSE)-1)*N152*BS411</f>
        <v>0</v>
      </c>
      <c r="P443" s="155">
        <f t="shared" si="536"/>
        <v>0</v>
      </c>
      <c r="Q443" s="155">
        <f t="shared" si="536"/>
        <v>0</v>
      </c>
      <c r="R443" s="155">
        <f t="shared" si="536"/>
        <v>0</v>
      </c>
      <c r="S443" s="155">
        <f t="shared" si="536"/>
        <v>0</v>
      </c>
      <c r="T443" s="155">
        <f t="shared" si="536"/>
        <v>0</v>
      </c>
      <c r="U443" s="155">
        <f t="shared" si="536"/>
        <v>0</v>
      </c>
      <c r="V443" s="155">
        <f t="shared" si="536"/>
        <v>0</v>
      </c>
      <c r="W443" s="155">
        <f t="shared" si="536"/>
        <v>0</v>
      </c>
      <c r="X443" s="155">
        <f t="shared" si="536"/>
        <v>0</v>
      </c>
      <c r="Y443" s="155">
        <f t="shared" si="536"/>
        <v>0</v>
      </c>
      <c r="Z443" s="155">
        <f t="shared" si="536"/>
        <v>0</v>
      </c>
      <c r="AA443" s="155">
        <f t="shared" si="536"/>
        <v>0</v>
      </c>
      <c r="AB443" s="155">
        <f t="shared" si="536"/>
        <v>0</v>
      </c>
      <c r="AC443" s="156"/>
      <c r="AD443" s="156"/>
      <c r="AE443" s="156"/>
      <c r="AF443" s="156"/>
      <c r="AG443" s="170">
        <f t="shared" si="502"/>
        <v>0</v>
      </c>
      <c r="AH443" s="170">
        <f t="shared" si="503"/>
        <v>0</v>
      </c>
      <c r="AI443" s="170">
        <f t="shared" si="504"/>
        <v>0</v>
      </c>
      <c r="AJ443" s="170">
        <f t="shared" si="505"/>
        <v>0</v>
      </c>
      <c r="AK443" s="170">
        <f t="shared" si="506"/>
        <v>0</v>
      </c>
      <c r="AL443" s="170">
        <f t="shared" si="507"/>
        <v>0</v>
      </c>
      <c r="AM443" s="170">
        <f t="shared" si="508"/>
        <v>0</v>
      </c>
      <c r="AN443" s="170">
        <f t="shared" si="509"/>
        <v>0</v>
      </c>
      <c r="AO443" s="170">
        <f t="shared" si="510"/>
        <v>0</v>
      </c>
      <c r="AP443" s="170">
        <f t="shared" si="511"/>
        <v>0</v>
      </c>
      <c r="AQ443" s="170">
        <f t="shared" si="512"/>
        <v>0</v>
      </c>
      <c r="AR443" s="170">
        <f t="shared" si="513"/>
        <v>0</v>
      </c>
      <c r="AS443" s="170">
        <f t="shared" si="514"/>
        <v>0</v>
      </c>
      <c r="AT443" s="170">
        <f t="shared" si="515"/>
        <v>0</v>
      </c>
      <c r="AU443" s="170">
        <f t="shared" si="516"/>
        <v>0</v>
      </c>
      <c r="AV443" s="170">
        <f t="shared" si="517"/>
        <v>0</v>
      </c>
      <c r="AW443" s="170">
        <f t="shared" si="518"/>
        <v>0</v>
      </c>
      <c r="AX443" s="170">
        <f t="shared" si="519"/>
        <v>0</v>
      </c>
      <c r="AY443" s="170">
        <f t="shared" si="520"/>
        <v>0</v>
      </c>
      <c r="AZ443" s="170">
        <f t="shared" si="521"/>
        <v>0</v>
      </c>
      <c r="BA443" s="170">
        <f t="shared" si="522"/>
        <v>0</v>
      </c>
      <c r="BB443" s="170">
        <f t="shared" si="523"/>
        <v>0</v>
      </c>
      <c r="BC443" s="170">
        <f t="shared" si="524"/>
        <v>0</v>
      </c>
      <c r="BD443" s="170">
        <f t="shared" si="525"/>
        <v>0</v>
      </c>
      <c r="BE443" s="170">
        <f t="shared" si="526"/>
        <v>0</v>
      </c>
      <c r="BF443" s="67"/>
      <c r="BG443" s="67"/>
      <c r="BH443" s="52"/>
      <c r="BI443" s="194">
        <f>SUMPRODUCT(CHOOSE({1,2,3,4},D248,D313,D378,D508),CHOOSE({1,2,3,4},DL411,DL411,DL411,DL411))</f>
        <v>0</v>
      </c>
      <c r="BJ443" s="194">
        <f>SUMPRODUCT(CHOOSE({1,2,3,4},E248,E313,E378,E508),CHOOSE({1,2,3,4},DM411,DM411,DM411,DM411))</f>
        <v>0</v>
      </c>
      <c r="BK443" s="194">
        <f>SUMPRODUCT(CHOOSE({1,2,3,4},F248,F313,F378,F508),CHOOSE({1,2,3,4},DN411,DN411,DN411,DN411))</f>
        <v>0</v>
      </c>
      <c r="BL443" s="194">
        <f>SUMPRODUCT(CHOOSE({1,2,3,4},G248,G313,G378,G508),CHOOSE({1,2,3,4},DO411,DO411,DO411,DO411))</f>
        <v>0</v>
      </c>
      <c r="BM443" s="194">
        <f>SUMPRODUCT(CHOOSE({1,2,3,4},H248,H313,H378,H508),CHOOSE({1,2,3,4},DP411,DP411,DP411,DP411))</f>
        <v>0</v>
      </c>
      <c r="BN443" s="194">
        <f>SUMPRODUCT(CHOOSE({1,2,3,4},I248,I313,I378,I508),CHOOSE({1,2,3,4},DQ411,DQ411,DQ411,DQ411))</f>
        <v>0</v>
      </c>
      <c r="BO443" s="194">
        <f>SUMPRODUCT(CHOOSE({1,2,3,4},J248,J313,J378,J508),CHOOSE({1,2,3,4},DR411,DR411,DR411,DR411))</f>
        <v>0</v>
      </c>
      <c r="BP443" s="194">
        <f>SUMPRODUCT(CHOOSE({1,2,3,4},K248,K313,K378,K508),CHOOSE({1,2,3,4},DS411,DS411,DS411,DS411))</f>
        <v>0</v>
      </c>
      <c r="BQ443" s="194">
        <f>SUMPRODUCT(CHOOSE({1,2,3,4},L248,L313,L378,L508),CHOOSE({1,2,3,4},DT411,DT411,DT411,DT411))</f>
        <v>0</v>
      </c>
      <c r="BR443" s="194">
        <f>SUMPRODUCT(CHOOSE({1,2,3,4},M248,M313,M378,M508),CHOOSE({1,2,3,4},DU411,DU411,DU411,DU411))</f>
        <v>0</v>
      </c>
      <c r="BS443" s="194">
        <f>SUMPRODUCT(CHOOSE({1,2,3,4},N248,N313,N378,N508),CHOOSE({1,2,3,4},DV411,DV411,DV411,DV411))</f>
        <v>0</v>
      </c>
      <c r="BT443" s="194">
        <f>SUMPRODUCT(CHOOSE({1,2,3,4},O248,O313,O378,O508),CHOOSE({1,2,3,4},DW411,DW411,DW411,DW411))</f>
        <v>0</v>
      </c>
      <c r="BU443" s="194">
        <f>SUMPRODUCT(CHOOSE({1,2,3,4},P248,P313,P378,P508),CHOOSE({1,2,3,4},DX411,DX411,DX411,DX411))</f>
        <v>0</v>
      </c>
      <c r="BV443" s="194">
        <f>SUMPRODUCT(CHOOSE({1,2,3,4},Q248,Q313,Q378,Q508),CHOOSE({1,2,3,4},DY411,DY411,DY411,DY411))</f>
        <v>0</v>
      </c>
      <c r="BW443" s="194">
        <f>SUMPRODUCT(CHOOSE({1,2,3,4},R248,R313,R378,R508),CHOOSE({1,2,3,4},DZ411,DZ411,DZ411,DZ411))</f>
        <v>0</v>
      </c>
      <c r="BX443" s="194">
        <f>SUMPRODUCT(CHOOSE({1,2,3,4},S248,S313,S378,S508),CHOOSE({1,2,3,4},EA411,EA411,EA411,EA411))</f>
        <v>0</v>
      </c>
      <c r="BY443" s="194">
        <f>SUMPRODUCT(CHOOSE({1,2,3,4},T248,T313,T378,T508),CHOOSE({1,2,3,4},EB411,EB411,EB411,EB411))</f>
        <v>0</v>
      </c>
      <c r="BZ443" s="194">
        <f>SUMPRODUCT(CHOOSE({1,2,3,4},U248,U313,U378,U508),CHOOSE({1,2,3,4},EC411,EC411,EC411,EC411))</f>
        <v>0</v>
      </c>
      <c r="CA443" s="194">
        <f>SUMPRODUCT(CHOOSE({1,2,3,4},V248,V313,V378,V508),CHOOSE({1,2,3,4},ED411,ED411,ED411,ED411))</f>
        <v>0</v>
      </c>
      <c r="CB443" s="194">
        <f>SUMPRODUCT(CHOOSE({1,2,3,4},W248,W313,W378,W508),CHOOSE({1,2,3,4},EE411,EE411,EE411,EE411))</f>
        <v>0</v>
      </c>
      <c r="CC443" s="194">
        <f>SUMPRODUCT(CHOOSE({1,2,3,4},X248,X313,X378,X508),CHOOSE({1,2,3,4},EF411,EF411,EF411,EF411))</f>
        <v>0</v>
      </c>
      <c r="CD443" s="194">
        <f>SUMPRODUCT(CHOOSE({1,2,3,4},Y248,Y313,Y378,Y508),CHOOSE({1,2,3,4},EG411,EG411,EG411,EG411))</f>
        <v>0</v>
      </c>
      <c r="CE443" s="194">
        <f>SUMPRODUCT(CHOOSE({1,2,3,4},Z248,Z313,Z378,Z508),CHOOSE({1,2,3,4},EH411,EH411,EH411,EH411))</f>
        <v>0</v>
      </c>
      <c r="CF443" s="194">
        <f>SUMPRODUCT(CHOOSE({1,2,3,4},AA248,AA313,AA378,AA508),CHOOSE({1,2,3,4},EI411,EI411,EI411,EI411))</f>
        <v>0</v>
      </c>
      <c r="CG443" s="194">
        <f>SUMPRODUCT(CHOOSE({1,2,3,4},AB248,AB313,AB378,AB508),CHOOSE({1,2,3,4},EJ411,EJ411,EJ411,EJ411))</f>
        <v>0</v>
      </c>
    </row>
    <row r="444" spans="2:85" x14ac:dyDescent="0.3">
      <c r="B444" s="1">
        <v>13</v>
      </c>
      <c r="C444" s="1"/>
      <c r="D444" s="155"/>
      <c r="E444" s="155"/>
      <c r="F444" s="155"/>
      <c r="G444" s="155"/>
      <c r="H444" s="155"/>
      <c r="I444" s="155"/>
      <c r="J444" s="155"/>
      <c r="K444" s="155"/>
      <c r="L444" s="155"/>
      <c r="M444" s="155"/>
      <c r="N444" s="155"/>
      <c r="O444" s="155"/>
      <c r="P444" s="155">
        <f t="shared" ref="P444:AB444" si="537">(VLOOKUP(O89,ColMort,$A$4,FALSE)-1)*O153*BT412</f>
        <v>0</v>
      </c>
      <c r="Q444" s="155">
        <f t="shared" si="537"/>
        <v>0</v>
      </c>
      <c r="R444" s="155">
        <f t="shared" si="537"/>
        <v>0</v>
      </c>
      <c r="S444" s="155">
        <f t="shared" si="537"/>
        <v>0</v>
      </c>
      <c r="T444" s="155">
        <f t="shared" si="537"/>
        <v>0</v>
      </c>
      <c r="U444" s="155">
        <f t="shared" si="537"/>
        <v>0</v>
      </c>
      <c r="V444" s="155">
        <f t="shared" si="537"/>
        <v>0</v>
      </c>
      <c r="W444" s="155">
        <f t="shared" si="537"/>
        <v>0</v>
      </c>
      <c r="X444" s="155">
        <f t="shared" si="537"/>
        <v>0</v>
      </c>
      <c r="Y444" s="155">
        <f t="shared" si="537"/>
        <v>0</v>
      </c>
      <c r="Z444" s="155">
        <f t="shared" si="537"/>
        <v>0</v>
      </c>
      <c r="AA444" s="155">
        <f t="shared" si="537"/>
        <v>0</v>
      </c>
      <c r="AB444" s="155">
        <f t="shared" si="537"/>
        <v>0</v>
      </c>
      <c r="AC444" s="156"/>
      <c r="AD444" s="156"/>
      <c r="AE444" s="156"/>
      <c r="AF444" s="156"/>
      <c r="AG444" s="170">
        <f t="shared" si="502"/>
        <v>0</v>
      </c>
      <c r="AH444" s="170">
        <f t="shared" si="503"/>
        <v>0</v>
      </c>
      <c r="AI444" s="170">
        <f t="shared" si="504"/>
        <v>0</v>
      </c>
      <c r="AJ444" s="170">
        <f t="shared" si="505"/>
        <v>0</v>
      </c>
      <c r="AK444" s="170">
        <f t="shared" si="506"/>
        <v>0</v>
      </c>
      <c r="AL444" s="170">
        <f t="shared" si="507"/>
        <v>0</v>
      </c>
      <c r="AM444" s="170">
        <f t="shared" si="508"/>
        <v>0</v>
      </c>
      <c r="AN444" s="170">
        <f t="shared" si="509"/>
        <v>0</v>
      </c>
      <c r="AO444" s="170">
        <f t="shared" si="510"/>
        <v>0</v>
      </c>
      <c r="AP444" s="170">
        <f t="shared" si="511"/>
        <v>0</v>
      </c>
      <c r="AQ444" s="170">
        <f t="shared" si="512"/>
        <v>0</v>
      </c>
      <c r="AR444" s="170">
        <f t="shared" si="513"/>
        <v>0</v>
      </c>
      <c r="AS444" s="170">
        <f t="shared" si="514"/>
        <v>0</v>
      </c>
      <c r="AT444" s="170">
        <f t="shared" si="515"/>
        <v>0</v>
      </c>
      <c r="AU444" s="170">
        <f t="shared" si="516"/>
        <v>0</v>
      </c>
      <c r="AV444" s="170">
        <f t="shared" si="517"/>
        <v>0</v>
      </c>
      <c r="AW444" s="170">
        <f t="shared" si="518"/>
        <v>0</v>
      </c>
      <c r="AX444" s="170">
        <f t="shared" si="519"/>
        <v>0</v>
      </c>
      <c r="AY444" s="170">
        <f t="shared" si="520"/>
        <v>0</v>
      </c>
      <c r="AZ444" s="170">
        <f t="shared" si="521"/>
        <v>0</v>
      </c>
      <c r="BA444" s="170">
        <f t="shared" si="522"/>
        <v>0</v>
      </c>
      <c r="BB444" s="170">
        <f t="shared" si="523"/>
        <v>0</v>
      </c>
      <c r="BC444" s="170">
        <f t="shared" si="524"/>
        <v>0</v>
      </c>
      <c r="BD444" s="170">
        <f t="shared" si="525"/>
        <v>0</v>
      </c>
      <c r="BE444" s="170">
        <f t="shared" si="526"/>
        <v>0</v>
      </c>
      <c r="BF444" s="67"/>
      <c r="BG444" s="67"/>
      <c r="BH444" s="52"/>
      <c r="BI444" s="194">
        <f>SUMPRODUCT(CHOOSE({1,2,3,4},D249,D314,D379,D509),CHOOSE({1,2,3,4},DL412,DL412,DL412,DL412))</f>
        <v>0</v>
      </c>
      <c r="BJ444" s="194">
        <f>SUMPRODUCT(CHOOSE({1,2,3,4},E249,E314,E379,E509),CHOOSE({1,2,3,4},DM412,DM412,DM412,DM412))</f>
        <v>0</v>
      </c>
      <c r="BK444" s="194">
        <f>SUMPRODUCT(CHOOSE({1,2,3,4},F249,F314,F379,F509),CHOOSE({1,2,3,4},DN412,DN412,DN412,DN412))</f>
        <v>0</v>
      </c>
      <c r="BL444" s="194">
        <f>SUMPRODUCT(CHOOSE({1,2,3,4},G249,G314,G379,G509),CHOOSE({1,2,3,4},DO412,DO412,DO412,DO412))</f>
        <v>0</v>
      </c>
      <c r="BM444" s="194">
        <f>SUMPRODUCT(CHOOSE({1,2,3,4},H249,H314,H379,H509),CHOOSE({1,2,3,4},DP412,DP412,DP412,DP412))</f>
        <v>0</v>
      </c>
      <c r="BN444" s="194">
        <f>SUMPRODUCT(CHOOSE({1,2,3,4},I249,I314,I379,I509),CHOOSE({1,2,3,4},DQ412,DQ412,DQ412,DQ412))</f>
        <v>0</v>
      </c>
      <c r="BO444" s="194">
        <f>SUMPRODUCT(CHOOSE({1,2,3,4},J249,J314,J379,J509),CHOOSE({1,2,3,4},DR412,DR412,DR412,DR412))</f>
        <v>0</v>
      </c>
      <c r="BP444" s="194">
        <f>SUMPRODUCT(CHOOSE({1,2,3,4},K249,K314,K379,K509),CHOOSE({1,2,3,4},DS412,DS412,DS412,DS412))</f>
        <v>0</v>
      </c>
      <c r="BQ444" s="194">
        <f>SUMPRODUCT(CHOOSE({1,2,3,4},L249,L314,L379,L509),CHOOSE({1,2,3,4},DT412,DT412,DT412,DT412))</f>
        <v>0</v>
      </c>
      <c r="BR444" s="194">
        <f>SUMPRODUCT(CHOOSE({1,2,3,4},M249,M314,M379,M509),CHOOSE({1,2,3,4},DU412,DU412,DU412,DU412))</f>
        <v>0</v>
      </c>
      <c r="BS444" s="194">
        <f>SUMPRODUCT(CHOOSE({1,2,3,4},N249,N314,N379,N509),CHOOSE({1,2,3,4},DV412,DV412,DV412,DV412))</f>
        <v>0</v>
      </c>
      <c r="BT444" s="194">
        <f>SUMPRODUCT(CHOOSE({1,2,3,4},O249,O314,O379,O509),CHOOSE({1,2,3,4},DW412,DW412,DW412,DW412))</f>
        <v>0</v>
      </c>
      <c r="BU444" s="194">
        <f>SUMPRODUCT(CHOOSE({1,2,3,4},P249,P314,P379,P509),CHOOSE({1,2,3,4},DX412,DX412,DX412,DX412))</f>
        <v>0</v>
      </c>
      <c r="BV444" s="194">
        <f>SUMPRODUCT(CHOOSE({1,2,3,4},Q249,Q314,Q379,Q509),CHOOSE({1,2,3,4},DY412,DY412,DY412,DY412))</f>
        <v>0</v>
      </c>
      <c r="BW444" s="194">
        <f>SUMPRODUCT(CHOOSE({1,2,3,4},R249,R314,R379,R509),CHOOSE({1,2,3,4},DZ412,DZ412,DZ412,DZ412))</f>
        <v>0</v>
      </c>
      <c r="BX444" s="194">
        <f>SUMPRODUCT(CHOOSE({1,2,3,4},S249,S314,S379,S509),CHOOSE({1,2,3,4},EA412,EA412,EA412,EA412))</f>
        <v>0</v>
      </c>
      <c r="BY444" s="194">
        <f>SUMPRODUCT(CHOOSE({1,2,3,4},T249,T314,T379,T509),CHOOSE({1,2,3,4},EB412,EB412,EB412,EB412))</f>
        <v>0</v>
      </c>
      <c r="BZ444" s="194">
        <f>SUMPRODUCT(CHOOSE({1,2,3,4},U249,U314,U379,U509),CHOOSE({1,2,3,4},EC412,EC412,EC412,EC412))</f>
        <v>0</v>
      </c>
      <c r="CA444" s="194">
        <f>SUMPRODUCT(CHOOSE({1,2,3,4},V249,V314,V379,V509),CHOOSE({1,2,3,4},ED412,ED412,ED412,ED412))</f>
        <v>0</v>
      </c>
      <c r="CB444" s="194">
        <f>SUMPRODUCT(CHOOSE({1,2,3,4},W249,W314,W379,W509),CHOOSE({1,2,3,4},EE412,EE412,EE412,EE412))</f>
        <v>0</v>
      </c>
      <c r="CC444" s="194">
        <f>SUMPRODUCT(CHOOSE({1,2,3,4},X249,X314,X379,X509),CHOOSE({1,2,3,4},EF412,EF412,EF412,EF412))</f>
        <v>0</v>
      </c>
      <c r="CD444" s="194">
        <f>SUMPRODUCT(CHOOSE({1,2,3,4},Y249,Y314,Y379,Y509),CHOOSE({1,2,3,4},EG412,EG412,EG412,EG412))</f>
        <v>0</v>
      </c>
      <c r="CE444" s="194">
        <f>SUMPRODUCT(CHOOSE({1,2,3,4},Z249,Z314,Z379,Z509),CHOOSE({1,2,3,4},EH412,EH412,EH412,EH412))</f>
        <v>0</v>
      </c>
      <c r="CF444" s="194">
        <f>SUMPRODUCT(CHOOSE({1,2,3,4},AA249,AA314,AA379,AA509),CHOOSE({1,2,3,4},EI412,EI412,EI412,EI412))</f>
        <v>0</v>
      </c>
      <c r="CG444" s="194">
        <f>SUMPRODUCT(CHOOSE({1,2,3,4},AB249,AB314,AB379,AB509),CHOOSE({1,2,3,4},EJ412,EJ412,EJ412,EJ412))</f>
        <v>0</v>
      </c>
    </row>
    <row r="445" spans="2:85" x14ac:dyDescent="0.3">
      <c r="B445" s="1">
        <v>14</v>
      </c>
      <c r="C445" s="1"/>
      <c r="D445" s="155"/>
      <c r="E445" s="155"/>
      <c r="F445" s="155"/>
      <c r="G445" s="155"/>
      <c r="H445" s="155"/>
      <c r="I445" s="155"/>
      <c r="J445" s="155"/>
      <c r="K445" s="155"/>
      <c r="L445" s="155"/>
      <c r="M445" s="155"/>
      <c r="N445" s="155"/>
      <c r="O445" s="155"/>
      <c r="P445" s="155"/>
      <c r="Q445" s="155">
        <f t="shared" ref="Q445:AB445" si="538">(VLOOKUP(P90,ColMort,$A$4,FALSE)-1)*P154*BU413</f>
        <v>0</v>
      </c>
      <c r="R445" s="155">
        <f t="shared" si="538"/>
        <v>0</v>
      </c>
      <c r="S445" s="155">
        <f t="shared" si="538"/>
        <v>0</v>
      </c>
      <c r="T445" s="155">
        <f t="shared" si="538"/>
        <v>0</v>
      </c>
      <c r="U445" s="155">
        <f t="shared" si="538"/>
        <v>0</v>
      </c>
      <c r="V445" s="155">
        <f t="shared" si="538"/>
        <v>0</v>
      </c>
      <c r="W445" s="155">
        <f t="shared" si="538"/>
        <v>0</v>
      </c>
      <c r="X445" s="155">
        <f t="shared" si="538"/>
        <v>0</v>
      </c>
      <c r="Y445" s="155">
        <f t="shared" si="538"/>
        <v>0</v>
      </c>
      <c r="Z445" s="155">
        <f t="shared" si="538"/>
        <v>0</v>
      </c>
      <c r="AA445" s="155">
        <f t="shared" si="538"/>
        <v>0</v>
      </c>
      <c r="AB445" s="155">
        <f t="shared" si="538"/>
        <v>0</v>
      </c>
      <c r="AC445" s="156"/>
      <c r="AD445" s="156"/>
      <c r="AE445" s="156"/>
      <c r="AF445" s="156"/>
      <c r="AG445" s="170">
        <f t="shared" si="502"/>
        <v>0</v>
      </c>
      <c r="AH445" s="170">
        <f t="shared" si="503"/>
        <v>0</v>
      </c>
      <c r="AI445" s="170">
        <f t="shared" si="504"/>
        <v>0</v>
      </c>
      <c r="AJ445" s="170">
        <f t="shared" si="505"/>
        <v>0</v>
      </c>
      <c r="AK445" s="170">
        <f t="shared" si="506"/>
        <v>0</v>
      </c>
      <c r="AL445" s="170">
        <f t="shared" si="507"/>
        <v>0</v>
      </c>
      <c r="AM445" s="170">
        <f t="shared" si="508"/>
        <v>0</v>
      </c>
      <c r="AN445" s="170">
        <f t="shared" si="509"/>
        <v>0</v>
      </c>
      <c r="AO445" s="170">
        <f t="shared" si="510"/>
        <v>0</v>
      </c>
      <c r="AP445" s="170">
        <f t="shared" si="511"/>
        <v>0</v>
      </c>
      <c r="AQ445" s="170">
        <f t="shared" si="512"/>
        <v>0</v>
      </c>
      <c r="AR445" s="170">
        <f t="shared" si="513"/>
        <v>0</v>
      </c>
      <c r="AS445" s="170">
        <f t="shared" si="514"/>
        <v>0</v>
      </c>
      <c r="AT445" s="170">
        <f t="shared" si="515"/>
        <v>0</v>
      </c>
      <c r="AU445" s="170">
        <f t="shared" si="516"/>
        <v>0</v>
      </c>
      <c r="AV445" s="170">
        <f t="shared" si="517"/>
        <v>0</v>
      </c>
      <c r="AW445" s="170">
        <f t="shared" si="518"/>
        <v>0</v>
      </c>
      <c r="AX445" s="170">
        <f t="shared" si="519"/>
        <v>0</v>
      </c>
      <c r="AY445" s="170">
        <f t="shared" si="520"/>
        <v>0</v>
      </c>
      <c r="AZ445" s="170">
        <f t="shared" si="521"/>
        <v>0</v>
      </c>
      <c r="BA445" s="170">
        <f t="shared" si="522"/>
        <v>0</v>
      </c>
      <c r="BB445" s="170">
        <f t="shared" si="523"/>
        <v>0</v>
      </c>
      <c r="BC445" s="170">
        <f t="shared" si="524"/>
        <v>0</v>
      </c>
      <c r="BD445" s="170">
        <f t="shared" si="525"/>
        <v>0</v>
      </c>
      <c r="BE445" s="170">
        <f t="shared" si="526"/>
        <v>0</v>
      </c>
      <c r="BF445" s="67"/>
      <c r="BG445" s="67"/>
      <c r="BH445" s="52"/>
      <c r="BI445" s="194">
        <f>SUMPRODUCT(CHOOSE({1,2,3,4},D250,D315,D380,D510),CHOOSE({1,2,3,4},DL413,DL413,DL413,DL413))</f>
        <v>0</v>
      </c>
      <c r="BJ445" s="194">
        <f>SUMPRODUCT(CHOOSE({1,2,3,4},E250,E315,E380,E510),CHOOSE({1,2,3,4},DM413,DM413,DM413,DM413))</f>
        <v>0</v>
      </c>
      <c r="BK445" s="194">
        <f>SUMPRODUCT(CHOOSE({1,2,3,4},F250,F315,F380,F510),CHOOSE({1,2,3,4},DN413,DN413,DN413,DN413))</f>
        <v>0</v>
      </c>
      <c r="BL445" s="194">
        <f>SUMPRODUCT(CHOOSE({1,2,3,4},G250,G315,G380,G510),CHOOSE({1,2,3,4},DO413,DO413,DO413,DO413))</f>
        <v>0</v>
      </c>
      <c r="BM445" s="194">
        <f>SUMPRODUCT(CHOOSE({1,2,3,4},H250,H315,H380,H510),CHOOSE({1,2,3,4},DP413,DP413,DP413,DP413))</f>
        <v>0</v>
      </c>
      <c r="BN445" s="194">
        <f>SUMPRODUCT(CHOOSE({1,2,3,4},I250,I315,I380,I510),CHOOSE({1,2,3,4},DQ413,DQ413,DQ413,DQ413))</f>
        <v>0</v>
      </c>
      <c r="BO445" s="194">
        <f>SUMPRODUCT(CHOOSE({1,2,3,4},J250,J315,J380,J510),CHOOSE({1,2,3,4},DR413,DR413,DR413,DR413))</f>
        <v>0</v>
      </c>
      <c r="BP445" s="194">
        <f>SUMPRODUCT(CHOOSE({1,2,3,4},K250,K315,K380,K510),CHOOSE({1,2,3,4},DS413,DS413,DS413,DS413))</f>
        <v>0</v>
      </c>
      <c r="BQ445" s="194">
        <f>SUMPRODUCT(CHOOSE({1,2,3,4},L250,L315,L380,L510),CHOOSE({1,2,3,4},DT413,DT413,DT413,DT413))</f>
        <v>0</v>
      </c>
      <c r="BR445" s="194">
        <f>SUMPRODUCT(CHOOSE({1,2,3,4},M250,M315,M380,M510),CHOOSE({1,2,3,4},DU413,DU413,DU413,DU413))</f>
        <v>0</v>
      </c>
      <c r="BS445" s="194">
        <f>SUMPRODUCT(CHOOSE({1,2,3,4},N250,N315,N380,N510),CHOOSE({1,2,3,4},DV413,DV413,DV413,DV413))</f>
        <v>0</v>
      </c>
      <c r="BT445" s="194">
        <f>SUMPRODUCT(CHOOSE({1,2,3,4},O250,O315,O380,O510),CHOOSE({1,2,3,4},DW413,DW413,DW413,DW413))</f>
        <v>0</v>
      </c>
      <c r="BU445" s="194">
        <f>SUMPRODUCT(CHOOSE({1,2,3,4},P250,P315,P380,P510),CHOOSE({1,2,3,4},DX413,DX413,DX413,DX413))</f>
        <v>0</v>
      </c>
      <c r="BV445" s="194">
        <f>SUMPRODUCT(CHOOSE({1,2,3,4},Q250,Q315,Q380,Q510),CHOOSE({1,2,3,4},DY413,DY413,DY413,DY413))</f>
        <v>0</v>
      </c>
      <c r="BW445" s="194">
        <f>SUMPRODUCT(CHOOSE({1,2,3,4},R250,R315,R380,R510),CHOOSE({1,2,3,4},DZ413,DZ413,DZ413,DZ413))</f>
        <v>0</v>
      </c>
      <c r="BX445" s="194">
        <f>SUMPRODUCT(CHOOSE({1,2,3,4},S250,S315,S380,S510),CHOOSE({1,2,3,4},EA413,EA413,EA413,EA413))</f>
        <v>0</v>
      </c>
      <c r="BY445" s="194">
        <f>SUMPRODUCT(CHOOSE({1,2,3,4},T250,T315,T380,T510),CHOOSE({1,2,3,4},EB413,EB413,EB413,EB413))</f>
        <v>0</v>
      </c>
      <c r="BZ445" s="194">
        <f>SUMPRODUCT(CHOOSE({1,2,3,4},U250,U315,U380,U510),CHOOSE({1,2,3,4},EC413,EC413,EC413,EC413))</f>
        <v>0</v>
      </c>
      <c r="CA445" s="194">
        <f>SUMPRODUCT(CHOOSE({1,2,3,4},V250,V315,V380,V510),CHOOSE({1,2,3,4},ED413,ED413,ED413,ED413))</f>
        <v>0</v>
      </c>
      <c r="CB445" s="194">
        <f>SUMPRODUCT(CHOOSE({1,2,3,4},W250,W315,W380,W510),CHOOSE({1,2,3,4},EE413,EE413,EE413,EE413))</f>
        <v>0</v>
      </c>
      <c r="CC445" s="194">
        <f>SUMPRODUCT(CHOOSE({1,2,3,4},X250,X315,X380,X510),CHOOSE({1,2,3,4},EF413,EF413,EF413,EF413))</f>
        <v>0</v>
      </c>
      <c r="CD445" s="194">
        <f>SUMPRODUCT(CHOOSE({1,2,3,4},Y250,Y315,Y380,Y510),CHOOSE({1,2,3,4},EG413,EG413,EG413,EG413))</f>
        <v>0</v>
      </c>
      <c r="CE445" s="194">
        <f>SUMPRODUCT(CHOOSE({1,2,3,4},Z250,Z315,Z380,Z510),CHOOSE({1,2,3,4},EH413,EH413,EH413,EH413))</f>
        <v>0</v>
      </c>
      <c r="CF445" s="194">
        <f>SUMPRODUCT(CHOOSE({1,2,3,4},AA250,AA315,AA380,AA510),CHOOSE({1,2,3,4},EI413,EI413,EI413,EI413))</f>
        <v>0</v>
      </c>
      <c r="CG445" s="194">
        <f>SUMPRODUCT(CHOOSE({1,2,3,4},AB250,AB315,AB380,AB510),CHOOSE({1,2,3,4},EJ413,EJ413,EJ413,EJ413))</f>
        <v>0</v>
      </c>
    </row>
    <row r="446" spans="2:85" x14ac:dyDescent="0.3">
      <c r="B446" s="1">
        <v>15</v>
      </c>
      <c r="C446" s="1"/>
      <c r="D446" s="155"/>
      <c r="E446" s="155"/>
      <c r="F446" s="155"/>
      <c r="G446" s="155"/>
      <c r="H446" s="155"/>
      <c r="I446" s="155"/>
      <c r="J446" s="155"/>
      <c r="K446" s="155"/>
      <c r="L446" s="155"/>
      <c r="M446" s="155"/>
      <c r="N446" s="155"/>
      <c r="O446" s="155"/>
      <c r="P446" s="155"/>
      <c r="Q446" s="155"/>
      <c r="R446" s="155">
        <f t="shared" ref="R446:AB446" si="539">(VLOOKUP(Q91,ColMort,$A$4,FALSE)-1)*Q155*BV414</f>
        <v>0</v>
      </c>
      <c r="S446" s="155">
        <f t="shared" si="539"/>
        <v>0</v>
      </c>
      <c r="T446" s="155">
        <f t="shared" si="539"/>
        <v>0</v>
      </c>
      <c r="U446" s="155">
        <f t="shared" si="539"/>
        <v>0</v>
      </c>
      <c r="V446" s="155">
        <f t="shared" si="539"/>
        <v>0</v>
      </c>
      <c r="W446" s="155">
        <f t="shared" si="539"/>
        <v>0</v>
      </c>
      <c r="X446" s="155">
        <f t="shared" si="539"/>
        <v>0</v>
      </c>
      <c r="Y446" s="155">
        <f t="shared" si="539"/>
        <v>0</v>
      </c>
      <c r="Z446" s="155">
        <f t="shared" si="539"/>
        <v>0</v>
      </c>
      <c r="AA446" s="155">
        <f t="shared" si="539"/>
        <v>0</v>
      </c>
      <c r="AB446" s="155">
        <f t="shared" si="539"/>
        <v>0</v>
      </c>
      <c r="AC446" s="156"/>
      <c r="AD446" s="156"/>
      <c r="AE446" s="156"/>
      <c r="AF446" s="156"/>
      <c r="AG446" s="170">
        <f t="shared" si="502"/>
        <v>0</v>
      </c>
      <c r="AH446" s="170">
        <f t="shared" si="503"/>
        <v>0</v>
      </c>
      <c r="AI446" s="170">
        <f t="shared" si="504"/>
        <v>0</v>
      </c>
      <c r="AJ446" s="170">
        <f t="shared" si="505"/>
        <v>0</v>
      </c>
      <c r="AK446" s="170">
        <f t="shared" si="506"/>
        <v>0</v>
      </c>
      <c r="AL446" s="170">
        <f t="shared" si="507"/>
        <v>0</v>
      </c>
      <c r="AM446" s="170">
        <f t="shared" si="508"/>
        <v>0</v>
      </c>
      <c r="AN446" s="170">
        <f t="shared" si="509"/>
        <v>0</v>
      </c>
      <c r="AO446" s="170">
        <f t="shared" si="510"/>
        <v>0</v>
      </c>
      <c r="AP446" s="170">
        <f t="shared" si="511"/>
        <v>0</v>
      </c>
      <c r="AQ446" s="170">
        <f t="shared" si="512"/>
        <v>0</v>
      </c>
      <c r="AR446" s="170">
        <f t="shared" si="513"/>
        <v>0</v>
      </c>
      <c r="AS446" s="170">
        <f t="shared" si="514"/>
        <v>0</v>
      </c>
      <c r="AT446" s="170">
        <f t="shared" si="515"/>
        <v>0</v>
      </c>
      <c r="AU446" s="170">
        <f t="shared" si="516"/>
        <v>0</v>
      </c>
      <c r="AV446" s="170">
        <f t="shared" si="517"/>
        <v>0</v>
      </c>
      <c r="AW446" s="170">
        <f t="shared" si="518"/>
        <v>0</v>
      </c>
      <c r="AX446" s="170">
        <f t="shared" si="519"/>
        <v>0</v>
      </c>
      <c r="AY446" s="170">
        <f t="shared" si="520"/>
        <v>0</v>
      </c>
      <c r="AZ446" s="170">
        <f t="shared" si="521"/>
        <v>0</v>
      </c>
      <c r="BA446" s="170">
        <f t="shared" si="522"/>
        <v>0</v>
      </c>
      <c r="BB446" s="170">
        <f t="shared" si="523"/>
        <v>0</v>
      </c>
      <c r="BC446" s="170">
        <f t="shared" si="524"/>
        <v>0</v>
      </c>
      <c r="BD446" s="170">
        <f t="shared" si="525"/>
        <v>0</v>
      </c>
      <c r="BE446" s="170">
        <f t="shared" si="526"/>
        <v>0</v>
      </c>
      <c r="BF446" s="67"/>
      <c r="BG446" s="67"/>
      <c r="BH446" s="52"/>
      <c r="BI446" s="194">
        <f>SUMPRODUCT(CHOOSE({1,2,3,4},D251,D316,D381,D511),CHOOSE({1,2,3,4},DL414,DL414,DL414,DL414))</f>
        <v>0</v>
      </c>
      <c r="BJ446" s="194">
        <f>SUMPRODUCT(CHOOSE({1,2,3,4},E251,E316,E381,E511),CHOOSE({1,2,3,4},DM414,DM414,DM414,DM414))</f>
        <v>0</v>
      </c>
      <c r="BK446" s="194">
        <f>SUMPRODUCT(CHOOSE({1,2,3,4},F251,F316,F381,F511),CHOOSE({1,2,3,4},DN414,DN414,DN414,DN414))</f>
        <v>0</v>
      </c>
      <c r="BL446" s="194">
        <f>SUMPRODUCT(CHOOSE({1,2,3,4},G251,G316,G381,G511),CHOOSE({1,2,3,4},DO414,DO414,DO414,DO414))</f>
        <v>0</v>
      </c>
      <c r="BM446" s="194">
        <f>SUMPRODUCT(CHOOSE({1,2,3,4},H251,H316,H381,H511),CHOOSE({1,2,3,4},DP414,DP414,DP414,DP414))</f>
        <v>0</v>
      </c>
      <c r="BN446" s="194">
        <f>SUMPRODUCT(CHOOSE({1,2,3,4},I251,I316,I381,I511),CHOOSE({1,2,3,4},DQ414,DQ414,DQ414,DQ414))</f>
        <v>0</v>
      </c>
      <c r="BO446" s="194">
        <f>SUMPRODUCT(CHOOSE({1,2,3,4},J251,J316,J381,J511),CHOOSE({1,2,3,4},DR414,DR414,DR414,DR414))</f>
        <v>0</v>
      </c>
      <c r="BP446" s="194">
        <f>SUMPRODUCT(CHOOSE({1,2,3,4},K251,K316,K381,K511),CHOOSE({1,2,3,4},DS414,DS414,DS414,DS414))</f>
        <v>0</v>
      </c>
      <c r="BQ446" s="194">
        <f>SUMPRODUCT(CHOOSE({1,2,3,4},L251,L316,L381,L511),CHOOSE({1,2,3,4},DT414,DT414,DT414,DT414))</f>
        <v>0</v>
      </c>
      <c r="BR446" s="194">
        <f>SUMPRODUCT(CHOOSE({1,2,3,4},M251,M316,M381,M511),CHOOSE({1,2,3,4},DU414,DU414,DU414,DU414))</f>
        <v>0</v>
      </c>
      <c r="BS446" s="194">
        <f>SUMPRODUCT(CHOOSE({1,2,3,4},N251,N316,N381,N511),CHOOSE({1,2,3,4},DV414,DV414,DV414,DV414))</f>
        <v>0</v>
      </c>
      <c r="BT446" s="194">
        <f>SUMPRODUCT(CHOOSE({1,2,3,4},O251,O316,O381,O511),CHOOSE({1,2,3,4},DW414,DW414,DW414,DW414))</f>
        <v>0</v>
      </c>
      <c r="BU446" s="194">
        <f>SUMPRODUCT(CHOOSE({1,2,3,4},P251,P316,P381,P511),CHOOSE({1,2,3,4},DX414,DX414,DX414,DX414))</f>
        <v>0</v>
      </c>
      <c r="BV446" s="194">
        <f>SUMPRODUCT(CHOOSE({1,2,3,4},Q251,Q316,Q381,Q511),CHOOSE({1,2,3,4},DY414,DY414,DY414,DY414))</f>
        <v>0</v>
      </c>
      <c r="BW446" s="194">
        <f>SUMPRODUCT(CHOOSE({1,2,3,4},R251,R316,R381,R511),CHOOSE({1,2,3,4},DZ414,DZ414,DZ414,DZ414))</f>
        <v>0</v>
      </c>
      <c r="BX446" s="194">
        <f>SUMPRODUCT(CHOOSE({1,2,3,4},S251,S316,S381,S511),CHOOSE({1,2,3,4},EA414,EA414,EA414,EA414))</f>
        <v>0</v>
      </c>
      <c r="BY446" s="194">
        <f>SUMPRODUCT(CHOOSE({1,2,3,4},T251,T316,T381,T511),CHOOSE({1,2,3,4},EB414,EB414,EB414,EB414))</f>
        <v>0</v>
      </c>
      <c r="BZ446" s="194">
        <f>SUMPRODUCT(CHOOSE({1,2,3,4},U251,U316,U381,U511),CHOOSE({1,2,3,4},EC414,EC414,EC414,EC414))</f>
        <v>0</v>
      </c>
      <c r="CA446" s="194">
        <f>SUMPRODUCT(CHOOSE({1,2,3,4},V251,V316,V381,V511),CHOOSE({1,2,3,4},ED414,ED414,ED414,ED414))</f>
        <v>0</v>
      </c>
      <c r="CB446" s="194">
        <f>SUMPRODUCT(CHOOSE({1,2,3,4},W251,W316,W381,W511),CHOOSE({1,2,3,4},EE414,EE414,EE414,EE414))</f>
        <v>0</v>
      </c>
      <c r="CC446" s="194">
        <f>SUMPRODUCT(CHOOSE({1,2,3,4},X251,X316,X381,X511),CHOOSE({1,2,3,4},EF414,EF414,EF414,EF414))</f>
        <v>0</v>
      </c>
      <c r="CD446" s="194">
        <f>SUMPRODUCT(CHOOSE({1,2,3,4},Y251,Y316,Y381,Y511),CHOOSE({1,2,3,4},EG414,EG414,EG414,EG414))</f>
        <v>0</v>
      </c>
      <c r="CE446" s="194">
        <f>SUMPRODUCT(CHOOSE({1,2,3,4},Z251,Z316,Z381,Z511),CHOOSE({1,2,3,4},EH414,EH414,EH414,EH414))</f>
        <v>0</v>
      </c>
      <c r="CF446" s="194">
        <f>SUMPRODUCT(CHOOSE({1,2,3,4},AA251,AA316,AA381,AA511),CHOOSE({1,2,3,4},EI414,EI414,EI414,EI414))</f>
        <v>0</v>
      </c>
      <c r="CG446" s="194">
        <f>SUMPRODUCT(CHOOSE({1,2,3,4},AB251,AB316,AB381,AB511),CHOOSE({1,2,3,4},EJ414,EJ414,EJ414,EJ414))</f>
        <v>0</v>
      </c>
    </row>
    <row r="447" spans="2:85" x14ac:dyDescent="0.3">
      <c r="B447" s="1">
        <v>16</v>
      </c>
      <c r="C447" s="1"/>
      <c r="D447" s="155"/>
      <c r="E447" s="155"/>
      <c r="F447" s="155"/>
      <c r="G447" s="155"/>
      <c r="H447" s="155"/>
      <c r="I447" s="155"/>
      <c r="J447" s="155"/>
      <c r="K447" s="155"/>
      <c r="L447" s="155"/>
      <c r="M447" s="155"/>
      <c r="N447" s="155"/>
      <c r="O447" s="155"/>
      <c r="P447" s="155"/>
      <c r="Q447" s="155"/>
      <c r="R447" s="155"/>
      <c r="S447" s="155">
        <f t="shared" ref="S447:AB447" si="540">(VLOOKUP(R92,ColMort,$A$4,FALSE)-1)*R156*BW415</f>
        <v>0</v>
      </c>
      <c r="T447" s="155">
        <f t="shared" si="540"/>
        <v>0</v>
      </c>
      <c r="U447" s="155">
        <f t="shared" si="540"/>
        <v>0</v>
      </c>
      <c r="V447" s="155">
        <f t="shared" si="540"/>
        <v>0</v>
      </c>
      <c r="W447" s="155">
        <f t="shared" si="540"/>
        <v>0</v>
      </c>
      <c r="X447" s="155">
        <f t="shared" si="540"/>
        <v>0</v>
      </c>
      <c r="Y447" s="155">
        <f t="shared" si="540"/>
        <v>0</v>
      </c>
      <c r="Z447" s="155">
        <f t="shared" si="540"/>
        <v>0</v>
      </c>
      <c r="AA447" s="155">
        <f t="shared" si="540"/>
        <v>0</v>
      </c>
      <c r="AB447" s="155">
        <f t="shared" si="540"/>
        <v>0</v>
      </c>
      <c r="AC447" s="156"/>
      <c r="AD447" s="156"/>
      <c r="AE447" s="156"/>
      <c r="AF447" s="156"/>
      <c r="AG447" s="170">
        <f t="shared" si="502"/>
        <v>0</v>
      </c>
      <c r="AH447" s="170">
        <f t="shared" si="503"/>
        <v>0</v>
      </c>
      <c r="AI447" s="170">
        <f t="shared" si="504"/>
        <v>0</v>
      </c>
      <c r="AJ447" s="170">
        <f t="shared" si="505"/>
        <v>0</v>
      </c>
      <c r="AK447" s="170">
        <f t="shared" si="506"/>
        <v>0</v>
      </c>
      <c r="AL447" s="170">
        <f t="shared" si="507"/>
        <v>0</v>
      </c>
      <c r="AM447" s="170">
        <f t="shared" si="508"/>
        <v>0</v>
      </c>
      <c r="AN447" s="170">
        <f t="shared" si="509"/>
        <v>0</v>
      </c>
      <c r="AO447" s="170">
        <f t="shared" si="510"/>
        <v>0</v>
      </c>
      <c r="AP447" s="170">
        <f t="shared" si="511"/>
        <v>0</v>
      </c>
      <c r="AQ447" s="170">
        <f t="shared" si="512"/>
        <v>0</v>
      </c>
      <c r="AR447" s="170">
        <f t="shared" si="513"/>
        <v>0</v>
      </c>
      <c r="AS447" s="170">
        <f t="shared" si="514"/>
        <v>0</v>
      </c>
      <c r="AT447" s="170">
        <f t="shared" si="515"/>
        <v>0</v>
      </c>
      <c r="AU447" s="170">
        <f t="shared" si="516"/>
        <v>0</v>
      </c>
      <c r="AV447" s="170">
        <f t="shared" si="517"/>
        <v>0</v>
      </c>
      <c r="AW447" s="170">
        <f t="shared" si="518"/>
        <v>0</v>
      </c>
      <c r="AX447" s="170">
        <f t="shared" si="519"/>
        <v>0</v>
      </c>
      <c r="AY447" s="170">
        <f t="shared" si="520"/>
        <v>0</v>
      </c>
      <c r="AZ447" s="170">
        <f t="shared" si="521"/>
        <v>0</v>
      </c>
      <c r="BA447" s="170">
        <f t="shared" si="522"/>
        <v>0</v>
      </c>
      <c r="BB447" s="170">
        <f t="shared" si="523"/>
        <v>0</v>
      </c>
      <c r="BC447" s="170">
        <f t="shared" si="524"/>
        <v>0</v>
      </c>
      <c r="BD447" s="170">
        <f t="shared" si="525"/>
        <v>0</v>
      </c>
      <c r="BE447" s="170">
        <f t="shared" si="526"/>
        <v>0</v>
      </c>
      <c r="BF447" s="67"/>
      <c r="BG447" s="67"/>
      <c r="BH447" s="52"/>
      <c r="BI447" s="194">
        <f>SUMPRODUCT(CHOOSE({1,2,3,4},D252,D317,D382,D512),CHOOSE({1,2,3,4},DL415,DL415,DL415,DL415))</f>
        <v>0</v>
      </c>
      <c r="BJ447" s="194">
        <f>SUMPRODUCT(CHOOSE({1,2,3,4},E252,E317,E382,E512),CHOOSE({1,2,3,4},DM415,DM415,DM415,DM415))</f>
        <v>0</v>
      </c>
      <c r="BK447" s="194">
        <f>SUMPRODUCT(CHOOSE({1,2,3,4},F252,F317,F382,F512),CHOOSE({1,2,3,4},DN415,DN415,DN415,DN415))</f>
        <v>0</v>
      </c>
      <c r="BL447" s="194">
        <f>SUMPRODUCT(CHOOSE({1,2,3,4},G252,G317,G382,G512),CHOOSE({1,2,3,4},DO415,DO415,DO415,DO415))</f>
        <v>0</v>
      </c>
      <c r="BM447" s="194">
        <f>SUMPRODUCT(CHOOSE({1,2,3,4},H252,H317,H382,H512),CHOOSE({1,2,3,4},DP415,DP415,DP415,DP415))</f>
        <v>0</v>
      </c>
      <c r="BN447" s="194">
        <f>SUMPRODUCT(CHOOSE({1,2,3,4},I252,I317,I382,I512),CHOOSE({1,2,3,4},DQ415,DQ415,DQ415,DQ415))</f>
        <v>0</v>
      </c>
      <c r="BO447" s="194">
        <f>SUMPRODUCT(CHOOSE({1,2,3,4},J252,J317,J382,J512),CHOOSE({1,2,3,4},DR415,DR415,DR415,DR415))</f>
        <v>0</v>
      </c>
      <c r="BP447" s="194">
        <f>SUMPRODUCT(CHOOSE({1,2,3,4},K252,K317,K382,K512),CHOOSE({1,2,3,4},DS415,DS415,DS415,DS415))</f>
        <v>0</v>
      </c>
      <c r="BQ447" s="194">
        <f>SUMPRODUCT(CHOOSE({1,2,3,4},L252,L317,L382,L512),CHOOSE({1,2,3,4},DT415,DT415,DT415,DT415))</f>
        <v>0</v>
      </c>
      <c r="BR447" s="194">
        <f>SUMPRODUCT(CHOOSE({1,2,3,4},M252,M317,M382,M512),CHOOSE({1,2,3,4},DU415,DU415,DU415,DU415))</f>
        <v>0</v>
      </c>
      <c r="BS447" s="194">
        <f>SUMPRODUCT(CHOOSE({1,2,3,4},N252,N317,N382,N512),CHOOSE({1,2,3,4},DV415,DV415,DV415,DV415))</f>
        <v>0</v>
      </c>
      <c r="BT447" s="194">
        <f>SUMPRODUCT(CHOOSE({1,2,3,4},O252,O317,O382,O512),CHOOSE({1,2,3,4},DW415,DW415,DW415,DW415))</f>
        <v>0</v>
      </c>
      <c r="BU447" s="194">
        <f>SUMPRODUCT(CHOOSE({1,2,3,4},P252,P317,P382,P512),CHOOSE({1,2,3,4},DX415,DX415,DX415,DX415))</f>
        <v>0</v>
      </c>
      <c r="BV447" s="194">
        <f>SUMPRODUCT(CHOOSE({1,2,3,4},Q252,Q317,Q382,Q512),CHOOSE({1,2,3,4},DY415,DY415,DY415,DY415))</f>
        <v>0</v>
      </c>
      <c r="BW447" s="194">
        <f>SUMPRODUCT(CHOOSE({1,2,3,4},R252,R317,R382,R512),CHOOSE({1,2,3,4},DZ415,DZ415,DZ415,DZ415))</f>
        <v>0</v>
      </c>
      <c r="BX447" s="194">
        <f>SUMPRODUCT(CHOOSE({1,2,3,4},S252,S317,S382,S512),CHOOSE({1,2,3,4},EA415,EA415,EA415,EA415))</f>
        <v>0</v>
      </c>
      <c r="BY447" s="194">
        <f>SUMPRODUCT(CHOOSE({1,2,3,4},T252,T317,T382,T512),CHOOSE({1,2,3,4},EB415,EB415,EB415,EB415))</f>
        <v>0</v>
      </c>
      <c r="BZ447" s="194">
        <f>SUMPRODUCT(CHOOSE({1,2,3,4},U252,U317,U382,U512),CHOOSE({1,2,3,4},EC415,EC415,EC415,EC415))</f>
        <v>0</v>
      </c>
      <c r="CA447" s="194">
        <f>SUMPRODUCT(CHOOSE({1,2,3,4},V252,V317,V382,V512),CHOOSE({1,2,3,4},ED415,ED415,ED415,ED415))</f>
        <v>0</v>
      </c>
      <c r="CB447" s="194">
        <f>SUMPRODUCT(CHOOSE({1,2,3,4},W252,W317,W382,W512),CHOOSE({1,2,3,4},EE415,EE415,EE415,EE415))</f>
        <v>0</v>
      </c>
      <c r="CC447" s="194">
        <f>SUMPRODUCT(CHOOSE({1,2,3,4},X252,X317,X382,X512),CHOOSE({1,2,3,4},EF415,EF415,EF415,EF415))</f>
        <v>0</v>
      </c>
      <c r="CD447" s="194">
        <f>SUMPRODUCT(CHOOSE({1,2,3,4},Y252,Y317,Y382,Y512),CHOOSE({1,2,3,4},EG415,EG415,EG415,EG415))</f>
        <v>0</v>
      </c>
      <c r="CE447" s="194">
        <f>SUMPRODUCT(CHOOSE({1,2,3,4},Z252,Z317,Z382,Z512),CHOOSE({1,2,3,4},EH415,EH415,EH415,EH415))</f>
        <v>0</v>
      </c>
      <c r="CF447" s="194">
        <f>SUMPRODUCT(CHOOSE({1,2,3,4},AA252,AA317,AA382,AA512),CHOOSE({1,2,3,4},EI415,EI415,EI415,EI415))</f>
        <v>0</v>
      </c>
      <c r="CG447" s="194">
        <f>SUMPRODUCT(CHOOSE({1,2,3,4},AB252,AB317,AB382,AB512),CHOOSE({1,2,3,4},EJ415,EJ415,EJ415,EJ415))</f>
        <v>0</v>
      </c>
    </row>
    <row r="448" spans="2:85" x14ac:dyDescent="0.3">
      <c r="B448" s="1">
        <v>17</v>
      </c>
      <c r="C448" s="1"/>
      <c r="D448" s="155"/>
      <c r="E448" s="155"/>
      <c r="F448" s="155"/>
      <c r="G448" s="155"/>
      <c r="H448" s="155"/>
      <c r="I448" s="155"/>
      <c r="J448" s="155"/>
      <c r="K448" s="155"/>
      <c r="L448" s="155"/>
      <c r="M448" s="155"/>
      <c r="N448" s="155"/>
      <c r="O448" s="155"/>
      <c r="P448" s="155"/>
      <c r="Q448" s="155"/>
      <c r="R448" s="155"/>
      <c r="S448" s="155"/>
      <c r="T448" s="155">
        <f t="shared" ref="T448:AB448" si="541">(VLOOKUP(S93,ColMort,$A$4,FALSE)-1)*S157*BX416</f>
        <v>0</v>
      </c>
      <c r="U448" s="155">
        <f t="shared" si="541"/>
        <v>0</v>
      </c>
      <c r="V448" s="155">
        <f t="shared" si="541"/>
        <v>0</v>
      </c>
      <c r="W448" s="155">
        <f t="shared" si="541"/>
        <v>0</v>
      </c>
      <c r="X448" s="155">
        <f t="shared" si="541"/>
        <v>0</v>
      </c>
      <c r="Y448" s="155">
        <f t="shared" si="541"/>
        <v>0</v>
      </c>
      <c r="Z448" s="155">
        <f t="shared" si="541"/>
        <v>0</v>
      </c>
      <c r="AA448" s="155">
        <f t="shared" si="541"/>
        <v>0</v>
      </c>
      <c r="AB448" s="155">
        <f t="shared" si="541"/>
        <v>0</v>
      </c>
      <c r="AC448" s="156"/>
      <c r="AD448" s="156"/>
      <c r="AE448" s="156"/>
      <c r="AF448" s="156"/>
      <c r="AG448" s="170">
        <f t="shared" si="502"/>
        <v>0</v>
      </c>
      <c r="AH448" s="170">
        <f t="shared" si="503"/>
        <v>0</v>
      </c>
      <c r="AI448" s="170">
        <f t="shared" si="504"/>
        <v>0</v>
      </c>
      <c r="AJ448" s="170">
        <f t="shared" si="505"/>
        <v>0</v>
      </c>
      <c r="AK448" s="170">
        <f t="shared" si="506"/>
        <v>0</v>
      </c>
      <c r="AL448" s="170">
        <f t="shared" si="507"/>
        <v>0</v>
      </c>
      <c r="AM448" s="170">
        <f t="shared" si="508"/>
        <v>0</v>
      </c>
      <c r="AN448" s="170">
        <f t="shared" si="509"/>
        <v>0</v>
      </c>
      <c r="AO448" s="170">
        <f t="shared" si="510"/>
        <v>0</v>
      </c>
      <c r="AP448" s="170">
        <f t="shared" si="511"/>
        <v>0</v>
      </c>
      <c r="AQ448" s="170">
        <f t="shared" si="512"/>
        <v>0</v>
      </c>
      <c r="AR448" s="170">
        <f t="shared" si="513"/>
        <v>0</v>
      </c>
      <c r="AS448" s="170">
        <f t="shared" si="514"/>
        <v>0</v>
      </c>
      <c r="AT448" s="170">
        <f t="shared" si="515"/>
        <v>0</v>
      </c>
      <c r="AU448" s="170">
        <f t="shared" si="516"/>
        <v>0</v>
      </c>
      <c r="AV448" s="170">
        <f t="shared" si="517"/>
        <v>0</v>
      </c>
      <c r="AW448" s="170">
        <f t="shared" si="518"/>
        <v>0</v>
      </c>
      <c r="AX448" s="170">
        <f t="shared" si="519"/>
        <v>0</v>
      </c>
      <c r="AY448" s="170">
        <f t="shared" si="520"/>
        <v>0</v>
      </c>
      <c r="AZ448" s="170">
        <f t="shared" si="521"/>
        <v>0</v>
      </c>
      <c r="BA448" s="170">
        <f t="shared" si="522"/>
        <v>0</v>
      </c>
      <c r="BB448" s="170">
        <f t="shared" si="523"/>
        <v>0</v>
      </c>
      <c r="BC448" s="170">
        <f t="shared" si="524"/>
        <v>0</v>
      </c>
      <c r="BD448" s="170">
        <f t="shared" si="525"/>
        <v>0</v>
      </c>
      <c r="BE448" s="170">
        <f t="shared" si="526"/>
        <v>0</v>
      </c>
      <c r="BF448" s="67"/>
      <c r="BG448" s="67"/>
      <c r="BH448" s="52"/>
      <c r="BI448" s="194">
        <f>SUMPRODUCT(CHOOSE({1,2,3,4},D253,D318,D383,D513),CHOOSE({1,2,3,4},DL416,DL416,DL416,DL416))</f>
        <v>0</v>
      </c>
      <c r="BJ448" s="194">
        <f>SUMPRODUCT(CHOOSE({1,2,3,4},E253,E318,E383,E513),CHOOSE({1,2,3,4},DM416,DM416,DM416,DM416))</f>
        <v>0</v>
      </c>
      <c r="BK448" s="194">
        <f>SUMPRODUCT(CHOOSE({1,2,3,4},F253,F318,F383,F513),CHOOSE({1,2,3,4},DN416,DN416,DN416,DN416))</f>
        <v>0</v>
      </c>
      <c r="BL448" s="194">
        <f>SUMPRODUCT(CHOOSE({1,2,3,4},G253,G318,G383,G513),CHOOSE({1,2,3,4},DO416,DO416,DO416,DO416))</f>
        <v>0</v>
      </c>
      <c r="BM448" s="194">
        <f>SUMPRODUCT(CHOOSE({1,2,3,4},H253,H318,H383,H513),CHOOSE({1,2,3,4},DP416,DP416,DP416,DP416))</f>
        <v>0</v>
      </c>
      <c r="BN448" s="194">
        <f>SUMPRODUCT(CHOOSE({1,2,3,4},I253,I318,I383,I513),CHOOSE({1,2,3,4},DQ416,DQ416,DQ416,DQ416))</f>
        <v>0</v>
      </c>
      <c r="BO448" s="194">
        <f>SUMPRODUCT(CHOOSE({1,2,3,4},J253,J318,J383,J513),CHOOSE({1,2,3,4},DR416,DR416,DR416,DR416))</f>
        <v>0</v>
      </c>
      <c r="BP448" s="194">
        <f>SUMPRODUCT(CHOOSE({1,2,3,4},K253,K318,K383,K513),CHOOSE({1,2,3,4},DS416,DS416,DS416,DS416))</f>
        <v>0</v>
      </c>
      <c r="BQ448" s="194">
        <f>SUMPRODUCT(CHOOSE({1,2,3,4},L253,L318,L383,L513),CHOOSE({1,2,3,4},DT416,DT416,DT416,DT416))</f>
        <v>0</v>
      </c>
      <c r="BR448" s="194">
        <f>SUMPRODUCT(CHOOSE({1,2,3,4},M253,M318,M383,M513),CHOOSE({1,2,3,4},DU416,DU416,DU416,DU416))</f>
        <v>0</v>
      </c>
      <c r="BS448" s="194">
        <f>SUMPRODUCT(CHOOSE({1,2,3,4},N253,N318,N383,N513),CHOOSE({1,2,3,4},DV416,DV416,DV416,DV416))</f>
        <v>0</v>
      </c>
      <c r="BT448" s="194">
        <f>SUMPRODUCT(CHOOSE({1,2,3,4},O253,O318,O383,O513),CHOOSE({1,2,3,4},DW416,DW416,DW416,DW416))</f>
        <v>0</v>
      </c>
      <c r="BU448" s="194">
        <f>SUMPRODUCT(CHOOSE({1,2,3,4},P253,P318,P383,P513),CHOOSE({1,2,3,4},DX416,DX416,DX416,DX416))</f>
        <v>0</v>
      </c>
      <c r="BV448" s="194">
        <f>SUMPRODUCT(CHOOSE({1,2,3,4},Q253,Q318,Q383,Q513),CHOOSE({1,2,3,4},DY416,DY416,DY416,DY416))</f>
        <v>0</v>
      </c>
      <c r="BW448" s="194">
        <f>SUMPRODUCT(CHOOSE({1,2,3,4},R253,R318,R383,R513),CHOOSE({1,2,3,4},DZ416,DZ416,DZ416,DZ416))</f>
        <v>0</v>
      </c>
      <c r="BX448" s="194">
        <f>SUMPRODUCT(CHOOSE({1,2,3,4},S253,S318,S383,S513),CHOOSE({1,2,3,4},EA416,EA416,EA416,EA416))</f>
        <v>0</v>
      </c>
      <c r="BY448" s="194">
        <f>SUMPRODUCT(CHOOSE({1,2,3,4},T253,T318,T383,T513),CHOOSE({1,2,3,4},EB416,EB416,EB416,EB416))</f>
        <v>0</v>
      </c>
      <c r="BZ448" s="194">
        <f>SUMPRODUCT(CHOOSE({1,2,3,4},U253,U318,U383,U513),CHOOSE({1,2,3,4},EC416,EC416,EC416,EC416))</f>
        <v>0</v>
      </c>
      <c r="CA448" s="194">
        <f>SUMPRODUCT(CHOOSE({1,2,3,4},V253,V318,V383,V513),CHOOSE({1,2,3,4},ED416,ED416,ED416,ED416))</f>
        <v>0</v>
      </c>
      <c r="CB448" s="194">
        <f>SUMPRODUCT(CHOOSE({1,2,3,4},W253,W318,W383,W513),CHOOSE({1,2,3,4},EE416,EE416,EE416,EE416))</f>
        <v>0</v>
      </c>
      <c r="CC448" s="194">
        <f>SUMPRODUCT(CHOOSE({1,2,3,4},X253,X318,X383,X513),CHOOSE({1,2,3,4},EF416,EF416,EF416,EF416))</f>
        <v>0</v>
      </c>
      <c r="CD448" s="194">
        <f>SUMPRODUCT(CHOOSE({1,2,3,4},Y253,Y318,Y383,Y513),CHOOSE({1,2,3,4},EG416,EG416,EG416,EG416))</f>
        <v>0</v>
      </c>
      <c r="CE448" s="194">
        <f>SUMPRODUCT(CHOOSE({1,2,3,4},Z253,Z318,Z383,Z513),CHOOSE({1,2,3,4},EH416,EH416,EH416,EH416))</f>
        <v>0</v>
      </c>
      <c r="CF448" s="194">
        <f>SUMPRODUCT(CHOOSE({1,2,3,4},AA253,AA318,AA383,AA513),CHOOSE({1,2,3,4},EI416,EI416,EI416,EI416))</f>
        <v>0</v>
      </c>
      <c r="CG448" s="194">
        <f>SUMPRODUCT(CHOOSE({1,2,3,4},AB253,AB318,AB383,AB513),CHOOSE({1,2,3,4},EJ416,EJ416,EJ416,EJ416))</f>
        <v>0</v>
      </c>
    </row>
    <row r="449" spans="1:141" x14ac:dyDescent="0.3">
      <c r="B449" s="1">
        <v>18</v>
      </c>
      <c r="C449" s="1"/>
      <c r="D449" s="155"/>
      <c r="E449" s="155"/>
      <c r="F449" s="155"/>
      <c r="G449" s="155"/>
      <c r="H449" s="155"/>
      <c r="I449" s="155"/>
      <c r="J449" s="155"/>
      <c r="K449" s="155"/>
      <c r="L449" s="155"/>
      <c r="M449" s="155"/>
      <c r="N449" s="155"/>
      <c r="O449" s="155"/>
      <c r="P449" s="155"/>
      <c r="Q449" s="155"/>
      <c r="R449" s="155"/>
      <c r="S449" s="155"/>
      <c r="T449" s="155"/>
      <c r="U449" s="155">
        <f t="shared" ref="U449:AB449" si="542">(VLOOKUP(T94,ColMort,$A$4,FALSE)-1)*T158*BY417</f>
        <v>0</v>
      </c>
      <c r="V449" s="155">
        <f t="shared" si="542"/>
        <v>0</v>
      </c>
      <c r="W449" s="155">
        <f t="shared" si="542"/>
        <v>0</v>
      </c>
      <c r="X449" s="155">
        <f t="shared" si="542"/>
        <v>0</v>
      </c>
      <c r="Y449" s="155">
        <f t="shared" si="542"/>
        <v>0</v>
      </c>
      <c r="Z449" s="155">
        <f t="shared" si="542"/>
        <v>0</v>
      </c>
      <c r="AA449" s="155">
        <f t="shared" si="542"/>
        <v>0</v>
      </c>
      <c r="AB449" s="155">
        <f t="shared" si="542"/>
        <v>0</v>
      </c>
      <c r="AC449" s="156"/>
      <c r="AD449" s="156"/>
      <c r="AE449" s="156"/>
      <c r="AF449" s="156"/>
      <c r="AG449" s="170">
        <f t="shared" si="502"/>
        <v>0</v>
      </c>
      <c r="AH449" s="170">
        <f t="shared" si="503"/>
        <v>0</v>
      </c>
      <c r="AI449" s="170">
        <f t="shared" si="504"/>
        <v>0</v>
      </c>
      <c r="AJ449" s="170">
        <f t="shared" si="505"/>
        <v>0</v>
      </c>
      <c r="AK449" s="170">
        <f t="shared" si="506"/>
        <v>0</v>
      </c>
      <c r="AL449" s="170">
        <f t="shared" si="507"/>
        <v>0</v>
      </c>
      <c r="AM449" s="170">
        <f t="shared" si="508"/>
        <v>0</v>
      </c>
      <c r="AN449" s="170">
        <f t="shared" si="509"/>
        <v>0</v>
      </c>
      <c r="AO449" s="170">
        <f t="shared" si="510"/>
        <v>0</v>
      </c>
      <c r="AP449" s="170">
        <f t="shared" si="511"/>
        <v>0</v>
      </c>
      <c r="AQ449" s="170">
        <f t="shared" si="512"/>
        <v>0</v>
      </c>
      <c r="AR449" s="170">
        <f t="shared" si="513"/>
        <v>0</v>
      </c>
      <c r="AS449" s="170">
        <f t="shared" si="514"/>
        <v>0</v>
      </c>
      <c r="AT449" s="170">
        <f t="shared" si="515"/>
        <v>0</v>
      </c>
      <c r="AU449" s="170">
        <f t="shared" si="516"/>
        <v>0</v>
      </c>
      <c r="AV449" s="170">
        <f t="shared" si="517"/>
        <v>0</v>
      </c>
      <c r="AW449" s="170">
        <f t="shared" si="518"/>
        <v>0</v>
      </c>
      <c r="AX449" s="170">
        <f t="shared" si="519"/>
        <v>0</v>
      </c>
      <c r="AY449" s="170">
        <f t="shared" si="520"/>
        <v>0</v>
      </c>
      <c r="AZ449" s="170">
        <f t="shared" si="521"/>
        <v>0</v>
      </c>
      <c r="BA449" s="170">
        <f t="shared" si="522"/>
        <v>0</v>
      </c>
      <c r="BB449" s="170">
        <f t="shared" si="523"/>
        <v>0</v>
      </c>
      <c r="BC449" s="170">
        <f t="shared" si="524"/>
        <v>0</v>
      </c>
      <c r="BD449" s="170">
        <f t="shared" si="525"/>
        <v>0</v>
      </c>
      <c r="BE449" s="170">
        <f t="shared" si="526"/>
        <v>0</v>
      </c>
      <c r="BF449" s="67"/>
      <c r="BG449" s="67"/>
      <c r="BH449" s="52"/>
      <c r="BI449" s="194">
        <f>SUMPRODUCT(CHOOSE({1,2,3,4},D254,D319,D384,D514),CHOOSE({1,2,3,4},DL417,DL417,DL417,DL417))</f>
        <v>0</v>
      </c>
      <c r="BJ449" s="194">
        <f>SUMPRODUCT(CHOOSE({1,2,3,4},E254,E319,E384,E514),CHOOSE({1,2,3,4},DM417,DM417,DM417,DM417))</f>
        <v>0</v>
      </c>
      <c r="BK449" s="194">
        <f>SUMPRODUCT(CHOOSE({1,2,3,4},F254,F319,F384,F514),CHOOSE({1,2,3,4},DN417,DN417,DN417,DN417))</f>
        <v>0</v>
      </c>
      <c r="BL449" s="194">
        <f>SUMPRODUCT(CHOOSE({1,2,3,4},G254,G319,G384,G514),CHOOSE({1,2,3,4},DO417,DO417,DO417,DO417))</f>
        <v>0</v>
      </c>
      <c r="BM449" s="194">
        <f>SUMPRODUCT(CHOOSE({1,2,3,4},H254,H319,H384,H514),CHOOSE({1,2,3,4},DP417,DP417,DP417,DP417))</f>
        <v>0</v>
      </c>
      <c r="BN449" s="194">
        <f>SUMPRODUCT(CHOOSE({1,2,3,4},I254,I319,I384,I514),CHOOSE({1,2,3,4},DQ417,DQ417,DQ417,DQ417))</f>
        <v>0</v>
      </c>
      <c r="BO449" s="194">
        <f>SUMPRODUCT(CHOOSE({1,2,3,4},J254,J319,J384,J514),CHOOSE({1,2,3,4},DR417,DR417,DR417,DR417))</f>
        <v>0</v>
      </c>
      <c r="BP449" s="194">
        <f>SUMPRODUCT(CHOOSE({1,2,3,4},K254,K319,K384,K514),CHOOSE({1,2,3,4},DS417,DS417,DS417,DS417))</f>
        <v>0</v>
      </c>
      <c r="BQ449" s="194">
        <f>SUMPRODUCT(CHOOSE({1,2,3,4},L254,L319,L384,L514),CHOOSE({1,2,3,4},DT417,DT417,DT417,DT417))</f>
        <v>0</v>
      </c>
      <c r="BR449" s="194">
        <f>SUMPRODUCT(CHOOSE({1,2,3,4},M254,M319,M384,M514),CHOOSE({1,2,3,4},DU417,DU417,DU417,DU417))</f>
        <v>0</v>
      </c>
      <c r="BS449" s="194">
        <f>SUMPRODUCT(CHOOSE({1,2,3,4},N254,N319,N384,N514),CHOOSE({1,2,3,4},DV417,DV417,DV417,DV417))</f>
        <v>0</v>
      </c>
      <c r="BT449" s="194">
        <f>SUMPRODUCT(CHOOSE({1,2,3,4},O254,O319,O384,O514),CHOOSE({1,2,3,4},DW417,DW417,DW417,DW417))</f>
        <v>0</v>
      </c>
      <c r="BU449" s="194">
        <f>SUMPRODUCT(CHOOSE({1,2,3,4},P254,P319,P384,P514),CHOOSE({1,2,3,4},DX417,DX417,DX417,DX417))</f>
        <v>0</v>
      </c>
      <c r="BV449" s="194">
        <f>SUMPRODUCT(CHOOSE({1,2,3,4},Q254,Q319,Q384,Q514),CHOOSE({1,2,3,4},DY417,DY417,DY417,DY417))</f>
        <v>0</v>
      </c>
      <c r="BW449" s="194">
        <f>SUMPRODUCT(CHOOSE({1,2,3,4},R254,R319,R384,R514),CHOOSE({1,2,3,4},DZ417,DZ417,DZ417,DZ417))</f>
        <v>0</v>
      </c>
      <c r="BX449" s="194">
        <f>SUMPRODUCT(CHOOSE({1,2,3,4},S254,S319,S384,S514),CHOOSE({1,2,3,4},EA417,EA417,EA417,EA417))</f>
        <v>0</v>
      </c>
      <c r="BY449" s="194">
        <f>SUMPRODUCT(CHOOSE({1,2,3,4},T254,T319,T384,T514),CHOOSE({1,2,3,4},EB417,EB417,EB417,EB417))</f>
        <v>0</v>
      </c>
      <c r="BZ449" s="194">
        <f>SUMPRODUCT(CHOOSE({1,2,3,4},U254,U319,U384,U514),CHOOSE({1,2,3,4},EC417,EC417,EC417,EC417))</f>
        <v>0</v>
      </c>
      <c r="CA449" s="194">
        <f>SUMPRODUCT(CHOOSE({1,2,3,4},V254,V319,V384,V514),CHOOSE({1,2,3,4},ED417,ED417,ED417,ED417))</f>
        <v>0</v>
      </c>
      <c r="CB449" s="194">
        <f>SUMPRODUCT(CHOOSE({1,2,3,4},W254,W319,W384,W514),CHOOSE({1,2,3,4},EE417,EE417,EE417,EE417))</f>
        <v>0</v>
      </c>
      <c r="CC449" s="194">
        <f>SUMPRODUCT(CHOOSE({1,2,3,4},X254,X319,X384,X514),CHOOSE({1,2,3,4},EF417,EF417,EF417,EF417))</f>
        <v>0</v>
      </c>
      <c r="CD449" s="194">
        <f>SUMPRODUCT(CHOOSE({1,2,3,4},Y254,Y319,Y384,Y514),CHOOSE({1,2,3,4},EG417,EG417,EG417,EG417))</f>
        <v>0</v>
      </c>
      <c r="CE449" s="194">
        <f>SUMPRODUCT(CHOOSE({1,2,3,4},Z254,Z319,Z384,Z514),CHOOSE({1,2,3,4},EH417,EH417,EH417,EH417))</f>
        <v>0</v>
      </c>
      <c r="CF449" s="194">
        <f>SUMPRODUCT(CHOOSE({1,2,3,4},AA254,AA319,AA384,AA514),CHOOSE({1,2,3,4},EI417,EI417,EI417,EI417))</f>
        <v>0</v>
      </c>
      <c r="CG449" s="194">
        <f>SUMPRODUCT(CHOOSE({1,2,3,4},AB254,AB319,AB384,AB514),CHOOSE({1,2,3,4},EJ417,EJ417,EJ417,EJ417))</f>
        <v>0</v>
      </c>
    </row>
    <row r="450" spans="1:141" x14ac:dyDescent="0.3">
      <c r="B450" s="1">
        <v>19</v>
      </c>
      <c r="C450" s="1"/>
      <c r="D450" s="155"/>
      <c r="E450" s="155"/>
      <c r="F450" s="155"/>
      <c r="G450" s="155"/>
      <c r="H450" s="155"/>
      <c r="I450" s="155"/>
      <c r="J450" s="155"/>
      <c r="K450" s="155"/>
      <c r="L450" s="155"/>
      <c r="M450" s="155"/>
      <c r="N450" s="155"/>
      <c r="O450" s="155"/>
      <c r="P450" s="155"/>
      <c r="Q450" s="155"/>
      <c r="R450" s="155"/>
      <c r="S450" s="155"/>
      <c r="T450" s="155"/>
      <c r="U450" s="155"/>
      <c r="V450" s="155">
        <f t="shared" ref="V450:AB450" si="543">(VLOOKUP(U95,ColMort,$A$4,FALSE)-1)*U159*BZ418</f>
        <v>0</v>
      </c>
      <c r="W450" s="155">
        <f t="shared" si="543"/>
        <v>0</v>
      </c>
      <c r="X450" s="155">
        <f t="shared" si="543"/>
        <v>0</v>
      </c>
      <c r="Y450" s="155">
        <f t="shared" si="543"/>
        <v>0</v>
      </c>
      <c r="Z450" s="155">
        <f t="shared" si="543"/>
        <v>0</v>
      </c>
      <c r="AA450" s="155">
        <f t="shared" si="543"/>
        <v>0</v>
      </c>
      <c r="AB450" s="155">
        <f t="shared" si="543"/>
        <v>0</v>
      </c>
      <c r="AC450" s="156"/>
      <c r="AD450" s="156"/>
      <c r="AE450" s="156"/>
      <c r="AF450" s="156"/>
      <c r="AG450" s="170">
        <f t="shared" si="502"/>
        <v>0</v>
      </c>
      <c r="AH450" s="170">
        <f t="shared" si="503"/>
        <v>0</v>
      </c>
      <c r="AI450" s="170">
        <f t="shared" si="504"/>
        <v>0</v>
      </c>
      <c r="AJ450" s="170">
        <f t="shared" si="505"/>
        <v>0</v>
      </c>
      <c r="AK450" s="170">
        <f t="shared" si="506"/>
        <v>0</v>
      </c>
      <c r="AL450" s="170">
        <f t="shared" si="507"/>
        <v>0</v>
      </c>
      <c r="AM450" s="170">
        <f t="shared" si="508"/>
        <v>0</v>
      </c>
      <c r="AN450" s="170">
        <f t="shared" si="509"/>
        <v>0</v>
      </c>
      <c r="AO450" s="170">
        <f t="shared" si="510"/>
        <v>0</v>
      </c>
      <c r="AP450" s="170">
        <f t="shared" si="511"/>
        <v>0</v>
      </c>
      <c r="AQ450" s="170">
        <f t="shared" si="512"/>
        <v>0</v>
      </c>
      <c r="AR450" s="170">
        <f t="shared" si="513"/>
        <v>0</v>
      </c>
      <c r="AS450" s="170">
        <f t="shared" si="514"/>
        <v>0</v>
      </c>
      <c r="AT450" s="170">
        <f t="shared" si="515"/>
        <v>0</v>
      </c>
      <c r="AU450" s="170">
        <f t="shared" si="516"/>
        <v>0</v>
      </c>
      <c r="AV450" s="170">
        <f t="shared" si="517"/>
        <v>0</v>
      </c>
      <c r="AW450" s="170">
        <f t="shared" si="518"/>
        <v>0</v>
      </c>
      <c r="AX450" s="170">
        <f t="shared" si="519"/>
        <v>0</v>
      </c>
      <c r="AY450" s="170">
        <f t="shared" si="520"/>
        <v>0</v>
      </c>
      <c r="AZ450" s="170">
        <f t="shared" si="521"/>
        <v>0</v>
      </c>
      <c r="BA450" s="170">
        <f t="shared" si="522"/>
        <v>0</v>
      </c>
      <c r="BB450" s="170">
        <f t="shared" si="523"/>
        <v>0</v>
      </c>
      <c r="BC450" s="170">
        <f t="shared" si="524"/>
        <v>0</v>
      </c>
      <c r="BD450" s="170">
        <f t="shared" si="525"/>
        <v>0</v>
      </c>
      <c r="BE450" s="170">
        <f t="shared" si="526"/>
        <v>0</v>
      </c>
      <c r="BF450" s="67"/>
      <c r="BG450" s="67"/>
      <c r="BH450" s="52"/>
      <c r="BI450" s="194">
        <f>SUMPRODUCT(CHOOSE({1,2,3,4},D255,D320,D385,D515),CHOOSE({1,2,3,4},DL418,DL418,DL418,DL418))</f>
        <v>0</v>
      </c>
      <c r="BJ450" s="194">
        <f>SUMPRODUCT(CHOOSE({1,2,3,4},E255,E320,E385,E515),CHOOSE({1,2,3,4},DM418,DM418,DM418,DM418))</f>
        <v>0</v>
      </c>
      <c r="BK450" s="194">
        <f>SUMPRODUCT(CHOOSE({1,2,3,4},F255,F320,F385,F515),CHOOSE({1,2,3,4},DN418,DN418,DN418,DN418))</f>
        <v>0</v>
      </c>
      <c r="BL450" s="194">
        <f>SUMPRODUCT(CHOOSE({1,2,3,4},G255,G320,G385,G515),CHOOSE({1,2,3,4},DO418,DO418,DO418,DO418))</f>
        <v>0</v>
      </c>
      <c r="BM450" s="194">
        <f>SUMPRODUCT(CHOOSE({1,2,3,4},H255,H320,H385,H515),CHOOSE({1,2,3,4},DP418,DP418,DP418,DP418))</f>
        <v>0</v>
      </c>
      <c r="BN450" s="194">
        <f>SUMPRODUCT(CHOOSE({1,2,3,4},I255,I320,I385,I515),CHOOSE({1,2,3,4},DQ418,DQ418,DQ418,DQ418))</f>
        <v>0</v>
      </c>
      <c r="BO450" s="194">
        <f>SUMPRODUCT(CHOOSE({1,2,3,4},J255,J320,J385,J515),CHOOSE({1,2,3,4},DR418,DR418,DR418,DR418))</f>
        <v>0</v>
      </c>
      <c r="BP450" s="194">
        <f>SUMPRODUCT(CHOOSE({1,2,3,4},K255,K320,K385,K515),CHOOSE({1,2,3,4},DS418,DS418,DS418,DS418))</f>
        <v>0</v>
      </c>
      <c r="BQ450" s="194">
        <f>SUMPRODUCT(CHOOSE({1,2,3,4},L255,L320,L385,L515),CHOOSE({1,2,3,4},DT418,DT418,DT418,DT418))</f>
        <v>0</v>
      </c>
      <c r="BR450" s="194">
        <f>SUMPRODUCT(CHOOSE({1,2,3,4},M255,M320,M385,M515),CHOOSE({1,2,3,4},DU418,DU418,DU418,DU418))</f>
        <v>0</v>
      </c>
      <c r="BS450" s="194">
        <f>SUMPRODUCT(CHOOSE({1,2,3,4},N255,N320,N385,N515),CHOOSE({1,2,3,4},DV418,DV418,DV418,DV418))</f>
        <v>0</v>
      </c>
      <c r="BT450" s="194">
        <f>SUMPRODUCT(CHOOSE({1,2,3,4},O255,O320,O385,O515),CHOOSE({1,2,3,4},DW418,DW418,DW418,DW418))</f>
        <v>0</v>
      </c>
      <c r="BU450" s="194">
        <f>SUMPRODUCT(CHOOSE({1,2,3,4},P255,P320,P385,P515),CHOOSE({1,2,3,4},DX418,DX418,DX418,DX418))</f>
        <v>0</v>
      </c>
      <c r="BV450" s="194">
        <f>SUMPRODUCT(CHOOSE({1,2,3,4},Q255,Q320,Q385,Q515),CHOOSE({1,2,3,4},DY418,DY418,DY418,DY418))</f>
        <v>0</v>
      </c>
      <c r="BW450" s="194">
        <f>SUMPRODUCT(CHOOSE({1,2,3,4},R255,R320,R385,R515),CHOOSE({1,2,3,4},DZ418,DZ418,DZ418,DZ418))</f>
        <v>0</v>
      </c>
      <c r="BX450" s="194">
        <f>SUMPRODUCT(CHOOSE({1,2,3,4},S255,S320,S385,S515),CHOOSE({1,2,3,4},EA418,EA418,EA418,EA418))</f>
        <v>0</v>
      </c>
      <c r="BY450" s="194">
        <f>SUMPRODUCT(CHOOSE({1,2,3,4},T255,T320,T385,T515),CHOOSE({1,2,3,4},EB418,EB418,EB418,EB418))</f>
        <v>0</v>
      </c>
      <c r="BZ450" s="194">
        <f>SUMPRODUCT(CHOOSE({1,2,3,4},U255,U320,U385,U515),CHOOSE({1,2,3,4},EC418,EC418,EC418,EC418))</f>
        <v>0</v>
      </c>
      <c r="CA450" s="194">
        <f>SUMPRODUCT(CHOOSE({1,2,3,4},V255,V320,V385,V515),CHOOSE({1,2,3,4},ED418,ED418,ED418,ED418))</f>
        <v>0</v>
      </c>
      <c r="CB450" s="194">
        <f>SUMPRODUCT(CHOOSE({1,2,3,4},W255,W320,W385,W515),CHOOSE({1,2,3,4},EE418,EE418,EE418,EE418))</f>
        <v>0</v>
      </c>
      <c r="CC450" s="194">
        <f>SUMPRODUCT(CHOOSE({1,2,3,4},X255,X320,X385,X515),CHOOSE({1,2,3,4},EF418,EF418,EF418,EF418))</f>
        <v>0</v>
      </c>
      <c r="CD450" s="194">
        <f>SUMPRODUCT(CHOOSE({1,2,3,4},Y255,Y320,Y385,Y515),CHOOSE({1,2,3,4},EG418,EG418,EG418,EG418))</f>
        <v>0</v>
      </c>
      <c r="CE450" s="194">
        <f>SUMPRODUCT(CHOOSE({1,2,3,4},Z255,Z320,Z385,Z515),CHOOSE({1,2,3,4},EH418,EH418,EH418,EH418))</f>
        <v>0</v>
      </c>
      <c r="CF450" s="194">
        <f>SUMPRODUCT(CHOOSE({1,2,3,4},AA255,AA320,AA385,AA515),CHOOSE({1,2,3,4},EI418,EI418,EI418,EI418))</f>
        <v>0</v>
      </c>
      <c r="CG450" s="194">
        <f>SUMPRODUCT(CHOOSE({1,2,3,4},AB255,AB320,AB385,AB515),CHOOSE({1,2,3,4},EJ418,EJ418,EJ418,EJ418))</f>
        <v>0</v>
      </c>
    </row>
    <row r="451" spans="1:141" x14ac:dyDescent="0.3">
      <c r="B451" s="1">
        <v>20</v>
      </c>
      <c r="C451" s="1"/>
      <c r="D451" s="155"/>
      <c r="E451" s="155"/>
      <c r="F451" s="155"/>
      <c r="G451" s="155"/>
      <c r="H451" s="155"/>
      <c r="I451" s="155"/>
      <c r="J451" s="155"/>
      <c r="K451" s="155"/>
      <c r="L451" s="155"/>
      <c r="M451" s="155"/>
      <c r="N451" s="155"/>
      <c r="O451" s="155"/>
      <c r="P451" s="155"/>
      <c r="Q451" s="155"/>
      <c r="R451" s="155"/>
      <c r="S451" s="155"/>
      <c r="T451" s="155"/>
      <c r="U451" s="155"/>
      <c r="V451" s="155"/>
      <c r="W451" s="155">
        <f t="shared" ref="W451:AB451" si="544">(VLOOKUP(V96,ColMort,$A$4,FALSE)-1)*V160*CA419</f>
        <v>0</v>
      </c>
      <c r="X451" s="155">
        <f t="shared" si="544"/>
        <v>0</v>
      </c>
      <c r="Y451" s="155">
        <f t="shared" si="544"/>
        <v>0</v>
      </c>
      <c r="Z451" s="155">
        <f t="shared" si="544"/>
        <v>0</v>
      </c>
      <c r="AA451" s="155">
        <f t="shared" si="544"/>
        <v>0</v>
      </c>
      <c r="AB451" s="155">
        <f t="shared" si="544"/>
        <v>0</v>
      </c>
      <c r="AC451" s="156"/>
      <c r="AD451" s="156"/>
      <c r="AE451" s="156"/>
      <c r="AF451" s="156"/>
      <c r="AG451" s="170">
        <f t="shared" si="502"/>
        <v>0</v>
      </c>
      <c r="AH451" s="170">
        <f t="shared" si="503"/>
        <v>0</v>
      </c>
      <c r="AI451" s="170">
        <f t="shared" si="504"/>
        <v>0</v>
      </c>
      <c r="AJ451" s="170">
        <f t="shared" si="505"/>
        <v>0</v>
      </c>
      <c r="AK451" s="170">
        <f t="shared" si="506"/>
        <v>0</v>
      </c>
      <c r="AL451" s="170">
        <f t="shared" si="507"/>
        <v>0</v>
      </c>
      <c r="AM451" s="170">
        <f t="shared" si="508"/>
        <v>0</v>
      </c>
      <c r="AN451" s="170">
        <f t="shared" si="509"/>
        <v>0</v>
      </c>
      <c r="AO451" s="170">
        <f t="shared" si="510"/>
        <v>0</v>
      </c>
      <c r="AP451" s="170">
        <f t="shared" si="511"/>
        <v>0</v>
      </c>
      <c r="AQ451" s="170">
        <f t="shared" si="512"/>
        <v>0</v>
      </c>
      <c r="AR451" s="170">
        <f t="shared" si="513"/>
        <v>0</v>
      </c>
      <c r="AS451" s="170">
        <f t="shared" si="514"/>
        <v>0</v>
      </c>
      <c r="AT451" s="170">
        <f t="shared" si="515"/>
        <v>0</v>
      </c>
      <c r="AU451" s="170">
        <f t="shared" si="516"/>
        <v>0</v>
      </c>
      <c r="AV451" s="170">
        <f t="shared" si="517"/>
        <v>0</v>
      </c>
      <c r="AW451" s="170">
        <f t="shared" si="518"/>
        <v>0</v>
      </c>
      <c r="AX451" s="170">
        <f t="shared" si="519"/>
        <v>0</v>
      </c>
      <c r="AY451" s="170">
        <f t="shared" si="520"/>
        <v>0</v>
      </c>
      <c r="AZ451" s="170">
        <f t="shared" si="521"/>
        <v>0</v>
      </c>
      <c r="BA451" s="170">
        <f t="shared" si="522"/>
        <v>0</v>
      </c>
      <c r="BB451" s="170">
        <f t="shared" si="523"/>
        <v>0</v>
      </c>
      <c r="BC451" s="170">
        <f t="shared" si="524"/>
        <v>0</v>
      </c>
      <c r="BD451" s="170">
        <f t="shared" si="525"/>
        <v>0</v>
      </c>
      <c r="BE451" s="170">
        <f t="shared" si="526"/>
        <v>0</v>
      </c>
      <c r="BF451" s="67"/>
      <c r="BG451" s="67"/>
      <c r="BH451" s="52"/>
      <c r="BI451" s="194">
        <f>SUMPRODUCT(CHOOSE({1,2,3,4},D256,D321,D386,D516),CHOOSE({1,2,3,4},DL419,DL419,DL419,DL419))</f>
        <v>0</v>
      </c>
      <c r="BJ451" s="194">
        <f>SUMPRODUCT(CHOOSE({1,2,3,4},E256,E321,E386,E516),CHOOSE({1,2,3,4},DM419,DM419,DM419,DM419))</f>
        <v>0</v>
      </c>
      <c r="BK451" s="194">
        <f>SUMPRODUCT(CHOOSE({1,2,3,4},F256,F321,F386,F516),CHOOSE({1,2,3,4},DN419,DN419,DN419,DN419))</f>
        <v>0</v>
      </c>
      <c r="BL451" s="194">
        <f>SUMPRODUCT(CHOOSE({1,2,3,4},G256,G321,G386,G516),CHOOSE({1,2,3,4},DO419,DO419,DO419,DO419))</f>
        <v>0</v>
      </c>
      <c r="BM451" s="194">
        <f>SUMPRODUCT(CHOOSE({1,2,3,4},H256,H321,H386,H516),CHOOSE({1,2,3,4},DP419,DP419,DP419,DP419))</f>
        <v>0</v>
      </c>
      <c r="BN451" s="194">
        <f>SUMPRODUCT(CHOOSE({1,2,3,4},I256,I321,I386,I516),CHOOSE({1,2,3,4},DQ419,DQ419,DQ419,DQ419))</f>
        <v>0</v>
      </c>
      <c r="BO451" s="194">
        <f>SUMPRODUCT(CHOOSE({1,2,3,4},J256,J321,J386,J516),CHOOSE({1,2,3,4},DR419,DR419,DR419,DR419))</f>
        <v>0</v>
      </c>
      <c r="BP451" s="194">
        <f>SUMPRODUCT(CHOOSE({1,2,3,4},K256,K321,K386,K516),CHOOSE({1,2,3,4},DS419,DS419,DS419,DS419))</f>
        <v>0</v>
      </c>
      <c r="BQ451" s="194">
        <f>SUMPRODUCT(CHOOSE({1,2,3,4},L256,L321,L386,L516),CHOOSE({1,2,3,4},DT419,DT419,DT419,DT419))</f>
        <v>0</v>
      </c>
      <c r="BR451" s="194">
        <f>SUMPRODUCT(CHOOSE({1,2,3,4},M256,M321,M386,M516),CHOOSE({1,2,3,4},DU419,DU419,DU419,DU419))</f>
        <v>0</v>
      </c>
      <c r="BS451" s="194">
        <f>SUMPRODUCT(CHOOSE({1,2,3,4},N256,N321,N386,N516),CHOOSE({1,2,3,4},DV419,DV419,DV419,DV419))</f>
        <v>0</v>
      </c>
      <c r="BT451" s="194">
        <f>SUMPRODUCT(CHOOSE({1,2,3,4},O256,O321,O386,O516),CHOOSE({1,2,3,4},DW419,DW419,DW419,DW419))</f>
        <v>0</v>
      </c>
      <c r="BU451" s="194">
        <f>SUMPRODUCT(CHOOSE({1,2,3,4},P256,P321,P386,P516),CHOOSE({1,2,3,4},DX419,DX419,DX419,DX419))</f>
        <v>0</v>
      </c>
      <c r="BV451" s="194">
        <f>SUMPRODUCT(CHOOSE({1,2,3,4},Q256,Q321,Q386,Q516),CHOOSE({1,2,3,4},DY419,DY419,DY419,DY419))</f>
        <v>0</v>
      </c>
      <c r="BW451" s="194">
        <f>SUMPRODUCT(CHOOSE({1,2,3,4},R256,R321,R386,R516),CHOOSE({1,2,3,4},DZ419,DZ419,DZ419,DZ419))</f>
        <v>0</v>
      </c>
      <c r="BX451" s="194">
        <f>SUMPRODUCT(CHOOSE({1,2,3,4},S256,S321,S386,S516),CHOOSE({1,2,3,4},EA419,EA419,EA419,EA419))</f>
        <v>0</v>
      </c>
      <c r="BY451" s="194">
        <f>SUMPRODUCT(CHOOSE({1,2,3,4},T256,T321,T386,T516),CHOOSE({1,2,3,4},EB419,EB419,EB419,EB419))</f>
        <v>0</v>
      </c>
      <c r="BZ451" s="194">
        <f>SUMPRODUCT(CHOOSE({1,2,3,4},U256,U321,U386,U516),CHOOSE({1,2,3,4},EC419,EC419,EC419,EC419))</f>
        <v>0</v>
      </c>
      <c r="CA451" s="194">
        <f>SUMPRODUCT(CHOOSE({1,2,3,4},V256,V321,V386,V516),CHOOSE({1,2,3,4},ED419,ED419,ED419,ED419))</f>
        <v>0</v>
      </c>
      <c r="CB451" s="194">
        <f>SUMPRODUCT(CHOOSE({1,2,3,4},W256,W321,W386,W516),CHOOSE({1,2,3,4},EE419,EE419,EE419,EE419))</f>
        <v>0</v>
      </c>
      <c r="CC451" s="194">
        <f>SUMPRODUCT(CHOOSE({1,2,3,4},X256,X321,X386,X516),CHOOSE({1,2,3,4},EF419,EF419,EF419,EF419))</f>
        <v>0</v>
      </c>
      <c r="CD451" s="194">
        <f>SUMPRODUCT(CHOOSE({1,2,3,4},Y256,Y321,Y386,Y516),CHOOSE({1,2,3,4},EG419,EG419,EG419,EG419))</f>
        <v>0</v>
      </c>
      <c r="CE451" s="194">
        <f>SUMPRODUCT(CHOOSE({1,2,3,4},Z256,Z321,Z386,Z516),CHOOSE({1,2,3,4},EH419,EH419,EH419,EH419))</f>
        <v>0</v>
      </c>
      <c r="CF451" s="194">
        <f>SUMPRODUCT(CHOOSE({1,2,3,4},AA256,AA321,AA386,AA516),CHOOSE({1,2,3,4},EI419,EI419,EI419,EI419))</f>
        <v>0</v>
      </c>
      <c r="CG451" s="194">
        <f>SUMPRODUCT(CHOOSE({1,2,3,4},AB256,AB321,AB386,AB516),CHOOSE({1,2,3,4},EJ419,EJ419,EJ419,EJ419))</f>
        <v>0</v>
      </c>
    </row>
    <row r="452" spans="1:141" x14ac:dyDescent="0.3">
      <c r="B452" s="1">
        <v>21</v>
      </c>
      <c r="C452" s="1"/>
      <c r="D452" s="155"/>
      <c r="E452" s="155"/>
      <c r="F452" s="155"/>
      <c r="G452" s="155"/>
      <c r="H452" s="155"/>
      <c r="I452" s="155"/>
      <c r="J452" s="155"/>
      <c r="K452" s="155"/>
      <c r="L452" s="155"/>
      <c r="M452" s="155"/>
      <c r="N452" s="155"/>
      <c r="O452" s="155"/>
      <c r="P452" s="155"/>
      <c r="Q452" s="155"/>
      <c r="R452" s="155"/>
      <c r="S452" s="155"/>
      <c r="T452" s="155"/>
      <c r="U452" s="155"/>
      <c r="V452" s="155"/>
      <c r="W452" s="155"/>
      <c r="X452" s="155">
        <f>(VLOOKUP(W97,ColMort,$A$4,FALSE)-1)*W161*CB420</f>
        <v>0</v>
      </c>
      <c r="Y452" s="155">
        <f>(VLOOKUP(X97,ColMort,$A$4,FALSE)-1)*X161*CC420</f>
        <v>0</v>
      </c>
      <c r="Z452" s="155">
        <f>(VLOOKUP(Y97,ColMort,$A$4,FALSE)-1)*Y161*CD420</f>
        <v>0</v>
      </c>
      <c r="AA452" s="155">
        <f>(VLOOKUP(Z97,ColMort,$A$4,FALSE)-1)*Z161*CE420</f>
        <v>0</v>
      </c>
      <c r="AB452" s="155">
        <f>(VLOOKUP(AA97,ColMort,$A$4,FALSE)-1)*AA161*CF420</f>
        <v>0</v>
      </c>
      <c r="AC452" s="156"/>
      <c r="AD452" s="156"/>
      <c r="AE452" s="156"/>
      <c r="AF452" s="156"/>
      <c r="AG452" s="170">
        <f t="shared" si="502"/>
        <v>0</v>
      </c>
      <c r="AH452" s="170">
        <f t="shared" si="503"/>
        <v>0</v>
      </c>
      <c r="AI452" s="170">
        <f t="shared" si="504"/>
        <v>0</v>
      </c>
      <c r="AJ452" s="170">
        <f t="shared" si="505"/>
        <v>0</v>
      </c>
      <c r="AK452" s="170">
        <f t="shared" si="506"/>
        <v>0</v>
      </c>
      <c r="AL452" s="170">
        <f t="shared" si="507"/>
        <v>0</v>
      </c>
      <c r="AM452" s="170">
        <f t="shared" si="508"/>
        <v>0</v>
      </c>
      <c r="AN452" s="170">
        <f t="shared" si="509"/>
        <v>0</v>
      </c>
      <c r="AO452" s="170">
        <f t="shared" si="510"/>
        <v>0</v>
      </c>
      <c r="AP452" s="170">
        <f t="shared" si="511"/>
        <v>0</v>
      </c>
      <c r="AQ452" s="170">
        <f t="shared" si="512"/>
        <v>0</v>
      </c>
      <c r="AR452" s="170">
        <f t="shared" si="513"/>
        <v>0</v>
      </c>
      <c r="AS452" s="170">
        <f t="shared" si="514"/>
        <v>0</v>
      </c>
      <c r="AT452" s="170">
        <f t="shared" si="515"/>
        <v>0</v>
      </c>
      <c r="AU452" s="170">
        <f t="shared" si="516"/>
        <v>0</v>
      </c>
      <c r="AV452" s="170">
        <f t="shared" si="517"/>
        <v>0</v>
      </c>
      <c r="AW452" s="170">
        <f t="shared" si="518"/>
        <v>0</v>
      </c>
      <c r="AX452" s="170">
        <f t="shared" si="519"/>
        <v>0</v>
      </c>
      <c r="AY452" s="170">
        <f t="shared" si="520"/>
        <v>0</v>
      </c>
      <c r="AZ452" s="170">
        <f t="shared" si="521"/>
        <v>0</v>
      </c>
      <c r="BA452" s="170">
        <f t="shared" si="522"/>
        <v>0</v>
      </c>
      <c r="BB452" s="170">
        <f t="shared" si="523"/>
        <v>0</v>
      </c>
      <c r="BC452" s="170">
        <f t="shared" si="524"/>
        <v>0</v>
      </c>
      <c r="BD452" s="170">
        <f t="shared" si="525"/>
        <v>0</v>
      </c>
      <c r="BE452" s="170">
        <f t="shared" si="526"/>
        <v>0</v>
      </c>
      <c r="BF452" s="67"/>
      <c r="BG452" s="67"/>
      <c r="BH452" s="52"/>
      <c r="BI452" s="194">
        <f>SUMPRODUCT(CHOOSE({1,2,3,4},D257,D322,D387,D517),CHOOSE({1,2,3,4},DL420,DL420,DL420,DL420))</f>
        <v>0</v>
      </c>
      <c r="BJ452" s="194">
        <f>SUMPRODUCT(CHOOSE({1,2,3,4},E257,E322,E387,E517),CHOOSE({1,2,3,4},DM420,DM420,DM420,DM420))</f>
        <v>0</v>
      </c>
      <c r="BK452" s="194">
        <f>SUMPRODUCT(CHOOSE({1,2,3,4},F257,F322,F387,F517),CHOOSE({1,2,3,4},DN420,DN420,DN420,DN420))</f>
        <v>0</v>
      </c>
      <c r="BL452" s="194">
        <f>SUMPRODUCT(CHOOSE({1,2,3,4},G257,G322,G387,G517),CHOOSE({1,2,3,4},DO420,DO420,DO420,DO420))</f>
        <v>0</v>
      </c>
      <c r="BM452" s="194">
        <f>SUMPRODUCT(CHOOSE({1,2,3,4},H257,H322,H387,H517),CHOOSE({1,2,3,4},DP420,DP420,DP420,DP420))</f>
        <v>0</v>
      </c>
      <c r="BN452" s="194">
        <f>SUMPRODUCT(CHOOSE({1,2,3,4},I257,I322,I387,I517),CHOOSE({1,2,3,4},DQ420,DQ420,DQ420,DQ420))</f>
        <v>0</v>
      </c>
      <c r="BO452" s="194">
        <f>SUMPRODUCT(CHOOSE({1,2,3,4},J257,J322,J387,J517),CHOOSE({1,2,3,4},DR420,DR420,DR420,DR420))</f>
        <v>0</v>
      </c>
      <c r="BP452" s="194">
        <f>SUMPRODUCT(CHOOSE({1,2,3,4},K257,K322,K387,K517),CHOOSE({1,2,3,4},DS420,DS420,DS420,DS420))</f>
        <v>0</v>
      </c>
      <c r="BQ452" s="194">
        <f>SUMPRODUCT(CHOOSE({1,2,3,4},L257,L322,L387,L517),CHOOSE({1,2,3,4},DT420,DT420,DT420,DT420))</f>
        <v>0</v>
      </c>
      <c r="BR452" s="194">
        <f>SUMPRODUCT(CHOOSE({1,2,3,4},M257,M322,M387,M517),CHOOSE({1,2,3,4},DU420,DU420,DU420,DU420))</f>
        <v>0</v>
      </c>
      <c r="BS452" s="194">
        <f>SUMPRODUCT(CHOOSE({1,2,3,4},N257,N322,N387,N517),CHOOSE({1,2,3,4},DV420,DV420,DV420,DV420))</f>
        <v>0</v>
      </c>
      <c r="BT452" s="194">
        <f>SUMPRODUCT(CHOOSE({1,2,3,4},O257,O322,O387,O517),CHOOSE({1,2,3,4},DW420,DW420,DW420,DW420))</f>
        <v>0</v>
      </c>
      <c r="BU452" s="194">
        <f>SUMPRODUCT(CHOOSE({1,2,3,4},P257,P322,P387,P517),CHOOSE({1,2,3,4},DX420,DX420,DX420,DX420))</f>
        <v>0</v>
      </c>
      <c r="BV452" s="194">
        <f>SUMPRODUCT(CHOOSE({1,2,3,4},Q257,Q322,Q387,Q517),CHOOSE({1,2,3,4},DY420,DY420,DY420,DY420))</f>
        <v>0</v>
      </c>
      <c r="BW452" s="194">
        <f>SUMPRODUCT(CHOOSE({1,2,3,4},R257,R322,R387,R517),CHOOSE({1,2,3,4},DZ420,DZ420,DZ420,DZ420))</f>
        <v>0</v>
      </c>
      <c r="BX452" s="194">
        <f>SUMPRODUCT(CHOOSE({1,2,3,4},S257,S322,S387,S517),CHOOSE({1,2,3,4},EA420,EA420,EA420,EA420))</f>
        <v>0</v>
      </c>
      <c r="BY452" s="194">
        <f>SUMPRODUCT(CHOOSE({1,2,3,4},T257,T322,T387,T517),CHOOSE({1,2,3,4},EB420,EB420,EB420,EB420))</f>
        <v>0</v>
      </c>
      <c r="BZ452" s="194">
        <f>SUMPRODUCT(CHOOSE({1,2,3,4},U257,U322,U387,U517),CHOOSE({1,2,3,4},EC420,EC420,EC420,EC420))</f>
        <v>0</v>
      </c>
      <c r="CA452" s="194">
        <f>SUMPRODUCT(CHOOSE({1,2,3,4},V257,V322,V387,V517),CHOOSE({1,2,3,4},ED420,ED420,ED420,ED420))</f>
        <v>0</v>
      </c>
      <c r="CB452" s="194">
        <f>SUMPRODUCT(CHOOSE({1,2,3,4},W257,W322,W387,W517),CHOOSE({1,2,3,4},EE420,EE420,EE420,EE420))</f>
        <v>0</v>
      </c>
      <c r="CC452" s="194">
        <f>SUMPRODUCT(CHOOSE({1,2,3,4},X257,X322,X387,X517),CHOOSE({1,2,3,4},EF420,EF420,EF420,EF420))</f>
        <v>0</v>
      </c>
      <c r="CD452" s="194">
        <f>SUMPRODUCT(CHOOSE({1,2,3,4},Y257,Y322,Y387,Y517),CHOOSE({1,2,3,4},EG420,EG420,EG420,EG420))</f>
        <v>0</v>
      </c>
      <c r="CE452" s="194">
        <f>SUMPRODUCT(CHOOSE({1,2,3,4},Z257,Z322,Z387,Z517),CHOOSE({1,2,3,4},EH420,EH420,EH420,EH420))</f>
        <v>0</v>
      </c>
      <c r="CF452" s="194">
        <f>SUMPRODUCT(CHOOSE({1,2,3,4},AA257,AA322,AA387,AA517),CHOOSE({1,2,3,4},EI420,EI420,EI420,EI420))</f>
        <v>0</v>
      </c>
      <c r="CG452" s="194">
        <f>SUMPRODUCT(CHOOSE({1,2,3,4},AB257,AB322,AB387,AB517),CHOOSE({1,2,3,4},EJ420,EJ420,EJ420,EJ420))</f>
        <v>0</v>
      </c>
    </row>
    <row r="453" spans="1:141" x14ac:dyDescent="0.3">
      <c r="B453" s="1">
        <v>22</v>
      </c>
      <c r="C453" s="1"/>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f>(VLOOKUP(X98,ColMort,$A$4,FALSE)-1)*X162*CC421</f>
        <v>0</v>
      </c>
      <c r="Z453" s="155">
        <f>(VLOOKUP(Y98,ColMort,$A$4,FALSE)-1)*Y162*CD421</f>
        <v>0</v>
      </c>
      <c r="AA453" s="155">
        <f>(VLOOKUP(Z98,ColMort,$A$4,FALSE)-1)*Z162*CE421</f>
        <v>0</v>
      </c>
      <c r="AB453" s="155">
        <f>(VLOOKUP(AA98,ColMort,$A$4,FALSE)-1)*AA162*CF421</f>
        <v>0</v>
      </c>
      <c r="AC453" s="156"/>
      <c r="AD453" s="156"/>
      <c r="AE453" s="156"/>
      <c r="AF453" s="156"/>
      <c r="AG453" s="170">
        <f t="shared" si="502"/>
        <v>0</v>
      </c>
      <c r="AH453" s="170">
        <f t="shared" si="503"/>
        <v>0</v>
      </c>
      <c r="AI453" s="170">
        <f t="shared" si="504"/>
        <v>0</v>
      </c>
      <c r="AJ453" s="170">
        <f t="shared" si="505"/>
        <v>0</v>
      </c>
      <c r="AK453" s="170">
        <f t="shared" si="506"/>
        <v>0</v>
      </c>
      <c r="AL453" s="170">
        <f t="shared" si="507"/>
        <v>0</v>
      </c>
      <c r="AM453" s="170">
        <f t="shared" si="508"/>
        <v>0</v>
      </c>
      <c r="AN453" s="170">
        <f t="shared" si="509"/>
        <v>0</v>
      </c>
      <c r="AO453" s="170">
        <f t="shared" si="510"/>
        <v>0</v>
      </c>
      <c r="AP453" s="170">
        <f t="shared" si="511"/>
        <v>0</v>
      </c>
      <c r="AQ453" s="170">
        <f t="shared" si="512"/>
        <v>0</v>
      </c>
      <c r="AR453" s="170">
        <f t="shared" si="513"/>
        <v>0</v>
      </c>
      <c r="AS453" s="170">
        <f t="shared" si="514"/>
        <v>0</v>
      </c>
      <c r="AT453" s="170">
        <f t="shared" si="515"/>
        <v>0</v>
      </c>
      <c r="AU453" s="170">
        <f t="shared" si="516"/>
        <v>0</v>
      </c>
      <c r="AV453" s="170">
        <f t="shared" si="517"/>
        <v>0</v>
      </c>
      <c r="AW453" s="170">
        <f t="shared" si="518"/>
        <v>0</v>
      </c>
      <c r="AX453" s="170">
        <f t="shared" si="519"/>
        <v>0</v>
      </c>
      <c r="AY453" s="170">
        <f t="shared" si="520"/>
        <v>0</v>
      </c>
      <c r="AZ453" s="170">
        <f t="shared" si="521"/>
        <v>0</v>
      </c>
      <c r="BA453" s="170">
        <f t="shared" si="522"/>
        <v>0</v>
      </c>
      <c r="BB453" s="170">
        <f t="shared" si="523"/>
        <v>0</v>
      </c>
      <c r="BC453" s="170">
        <f t="shared" si="524"/>
        <v>0</v>
      </c>
      <c r="BD453" s="170">
        <f t="shared" si="525"/>
        <v>0</v>
      </c>
      <c r="BE453" s="170">
        <f t="shared" si="526"/>
        <v>0</v>
      </c>
      <c r="BF453" s="67"/>
      <c r="BG453" s="67"/>
      <c r="BH453" s="52"/>
      <c r="BI453" s="194">
        <f>SUMPRODUCT(CHOOSE({1,2,3,4},D258,D323,D388,D518),CHOOSE({1,2,3,4},DL421,DL421,DL421,DL421))</f>
        <v>0</v>
      </c>
      <c r="BJ453" s="194">
        <f>SUMPRODUCT(CHOOSE({1,2,3,4},E258,E323,E388,E518),CHOOSE({1,2,3,4},DM421,DM421,DM421,DM421))</f>
        <v>0</v>
      </c>
      <c r="BK453" s="194">
        <f>SUMPRODUCT(CHOOSE({1,2,3,4},F258,F323,F388,F518),CHOOSE({1,2,3,4},DN421,DN421,DN421,DN421))</f>
        <v>0</v>
      </c>
      <c r="BL453" s="194">
        <f>SUMPRODUCT(CHOOSE({1,2,3,4},G258,G323,G388,G518),CHOOSE({1,2,3,4},DO421,DO421,DO421,DO421))</f>
        <v>0</v>
      </c>
      <c r="BM453" s="194">
        <f>SUMPRODUCT(CHOOSE({1,2,3,4},H258,H323,H388,H518),CHOOSE({1,2,3,4},DP421,DP421,DP421,DP421))</f>
        <v>0</v>
      </c>
      <c r="BN453" s="194">
        <f>SUMPRODUCT(CHOOSE({1,2,3,4},I258,I323,I388,I518),CHOOSE({1,2,3,4},DQ421,DQ421,DQ421,DQ421))</f>
        <v>0</v>
      </c>
      <c r="BO453" s="194">
        <f>SUMPRODUCT(CHOOSE({1,2,3,4},J258,J323,J388,J518),CHOOSE({1,2,3,4},DR421,DR421,DR421,DR421))</f>
        <v>0</v>
      </c>
      <c r="BP453" s="194">
        <f>SUMPRODUCT(CHOOSE({1,2,3,4},K258,K323,K388,K518),CHOOSE({1,2,3,4},DS421,DS421,DS421,DS421))</f>
        <v>0</v>
      </c>
      <c r="BQ453" s="194">
        <f>SUMPRODUCT(CHOOSE({1,2,3,4},L258,L323,L388,L518),CHOOSE({1,2,3,4},DT421,DT421,DT421,DT421))</f>
        <v>0</v>
      </c>
      <c r="BR453" s="194">
        <f>SUMPRODUCT(CHOOSE({1,2,3,4},M258,M323,M388,M518),CHOOSE({1,2,3,4},DU421,DU421,DU421,DU421))</f>
        <v>0</v>
      </c>
      <c r="BS453" s="194">
        <f>SUMPRODUCT(CHOOSE({1,2,3,4},N258,N323,N388,N518),CHOOSE({1,2,3,4},DV421,DV421,DV421,DV421))</f>
        <v>0</v>
      </c>
      <c r="BT453" s="194">
        <f>SUMPRODUCT(CHOOSE({1,2,3,4},O258,O323,O388,O518),CHOOSE({1,2,3,4},DW421,DW421,DW421,DW421))</f>
        <v>0</v>
      </c>
      <c r="BU453" s="194">
        <f>SUMPRODUCT(CHOOSE({1,2,3,4},P258,P323,P388,P518),CHOOSE({1,2,3,4},DX421,DX421,DX421,DX421))</f>
        <v>0</v>
      </c>
      <c r="BV453" s="194">
        <f>SUMPRODUCT(CHOOSE({1,2,3,4},Q258,Q323,Q388,Q518),CHOOSE({1,2,3,4},DY421,DY421,DY421,DY421))</f>
        <v>0</v>
      </c>
      <c r="BW453" s="194">
        <f>SUMPRODUCT(CHOOSE({1,2,3,4},R258,R323,R388,R518),CHOOSE({1,2,3,4},DZ421,DZ421,DZ421,DZ421))</f>
        <v>0</v>
      </c>
      <c r="BX453" s="194">
        <f>SUMPRODUCT(CHOOSE({1,2,3,4},S258,S323,S388,S518),CHOOSE({1,2,3,4},EA421,EA421,EA421,EA421))</f>
        <v>0</v>
      </c>
      <c r="BY453" s="194">
        <f>SUMPRODUCT(CHOOSE({1,2,3,4},T258,T323,T388,T518),CHOOSE({1,2,3,4},EB421,EB421,EB421,EB421))</f>
        <v>0</v>
      </c>
      <c r="BZ453" s="194">
        <f>SUMPRODUCT(CHOOSE({1,2,3,4},U258,U323,U388,U518),CHOOSE({1,2,3,4},EC421,EC421,EC421,EC421))</f>
        <v>0</v>
      </c>
      <c r="CA453" s="194">
        <f>SUMPRODUCT(CHOOSE({1,2,3,4},V258,V323,V388,V518),CHOOSE({1,2,3,4},ED421,ED421,ED421,ED421))</f>
        <v>0</v>
      </c>
      <c r="CB453" s="194">
        <f>SUMPRODUCT(CHOOSE({1,2,3,4},W258,W323,W388,W518),CHOOSE({1,2,3,4},EE421,EE421,EE421,EE421))</f>
        <v>0</v>
      </c>
      <c r="CC453" s="194">
        <f>SUMPRODUCT(CHOOSE({1,2,3,4},X258,X323,X388,X518),CHOOSE({1,2,3,4},EF421,EF421,EF421,EF421))</f>
        <v>0</v>
      </c>
      <c r="CD453" s="194">
        <f>SUMPRODUCT(CHOOSE({1,2,3,4},Y258,Y323,Y388,Y518),CHOOSE({1,2,3,4},EG421,EG421,EG421,EG421))</f>
        <v>0</v>
      </c>
      <c r="CE453" s="194">
        <f>SUMPRODUCT(CHOOSE({1,2,3,4},Z258,Z323,Z388,Z518),CHOOSE({1,2,3,4},EH421,EH421,EH421,EH421))</f>
        <v>0</v>
      </c>
      <c r="CF453" s="194">
        <f>SUMPRODUCT(CHOOSE({1,2,3,4},AA258,AA323,AA388,AA518),CHOOSE({1,2,3,4},EI421,EI421,EI421,EI421))</f>
        <v>0</v>
      </c>
      <c r="CG453" s="194">
        <f>SUMPRODUCT(CHOOSE({1,2,3,4},AB258,AB323,AB388,AB518),CHOOSE({1,2,3,4},EJ421,EJ421,EJ421,EJ421))</f>
        <v>0</v>
      </c>
    </row>
    <row r="454" spans="1:141" x14ac:dyDescent="0.3">
      <c r="B454" s="1">
        <v>23</v>
      </c>
      <c r="C454" s="1"/>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f>(VLOOKUP(Y99,ColMort,$A$4,FALSE)-1)*Y163*CD422</f>
        <v>0</v>
      </c>
      <c r="AA454" s="155">
        <f>(VLOOKUP(Z99,ColMort,$A$4,FALSE)-1)*Z163*CE422</f>
        <v>0</v>
      </c>
      <c r="AB454" s="155">
        <f>(VLOOKUP(AA99,ColMort,$A$4,FALSE)-1)*AA163*CF422</f>
        <v>0</v>
      </c>
      <c r="AC454" s="156"/>
      <c r="AD454" s="156"/>
      <c r="AE454" s="156"/>
      <c r="AF454" s="156"/>
      <c r="AG454" s="170">
        <f t="shared" si="502"/>
        <v>0</v>
      </c>
      <c r="AH454" s="170">
        <f t="shared" si="503"/>
        <v>0</v>
      </c>
      <c r="AI454" s="170">
        <f t="shared" si="504"/>
        <v>0</v>
      </c>
      <c r="AJ454" s="170">
        <f t="shared" si="505"/>
        <v>0</v>
      </c>
      <c r="AK454" s="170">
        <f t="shared" si="506"/>
        <v>0</v>
      </c>
      <c r="AL454" s="170">
        <f t="shared" si="507"/>
        <v>0</v>
      </c>
      <c r="AM454" s="170">
        <f t="shared" si="508"/>
        <v>0</v>
      </c>
      <c r="AN454" s="170">
        <f t="shared" si="509"/>
        <v>0</v>
      </c>
      <c r="AO454" s="170">
        <f t="shared" si="510"/>
        <v>0</v>
      </c>
      <c r="AP454" s="170">
        <f t="shared" si="511"/>
        <v>0</v>
      </c>
      <c r="AQ454" s="170">
        <f t="shared" si="512"/>
        <v>0</v>
      </c>
      <c r="AR454" s="170">
        <f t="shared" si="513"/>
        <v>0</v>
      </c>
      <c r="AS454" s="170">
        <f t="shared" si="514"/>
        <v>0</v>
      </c>
      <c r="AT454" s="170">
        <f t="shared" si="515"/>
        <v>0</v>
      </c>
      <c r="AU454" s="170">
        <f t="shared" si="516"/>
        <v>0</v>
      </c>
      <c r="AV454" s="170">
        <f t="shared" si="517"/>
        <v>0</v>
      </c>
      <c r="AW454" s="170">
        <f t="shared" si="518"/>
        <v>0</v>
      </c>
      <c r="AX454" s="170">
        <f t="shared" si="519"/>
        <v>0</v>
      </c>
      <c r="AY454" s="170">
        <f t="shared" si="520"/>
        <v>0</v>
      </c>
      <c r="AZ454" s="170">
        <f t="shared" si="521"/>
        <v>0</v>
      </c>
      <c r="BA454" s="170">
        <f t="shared" si="522"/>
        <v>0</v>
      </c>
      <c r="BB454" s="170">
        <f t="shared" si="523"/>
        <v>0</v>
      </c>
      <c r="BC454" s="170">
        <f t="shared" si="524"/>
        <v>0</v>
      </c>
      <c r="BD454" s="170">
        <f t="shared" si="525"/>
        <v>0</v>
      </c>
      <c r="BE454" s="170">
        <f t="shared" si="526"/>
        <v>0</v>
      </c>
      <c r="BF454" s="67"/>
      <c r="BG454" s="52"/>
      <c r="BH454" s="52"/>
      <c r="BI454" s="194">
        <f>SUMPRODUCT(CHOOSE({1,2,3,4},D259,D324,D389,D519),CHOOSE({1,2,3,4},DL422,DL422,DL422,DL422))</f>
        <v>0</v>
      </c>
      <c r="BJ454" s="194">
        <f>SUMPRODUCT(CHOOSE({1,2,3,4},E259,E324,E389,E519),CHOOSE({1,2,3,4},DM422,DM422,DM422,DM422))</f>
        <v>0</v>
      </c>
      <c r="BK454" s="194">
        <f>SUMPRODUCT(CHOOSE({1,2,3,4},F259,F324,F389,F519),CHOOSE({1,2,3,4},DN422,DN422,DN422,DN422))</f>
        <v>0</v>
      </c>
      <c r="BL454" s="194">
        <f>SUMPRODUCT(CHOOSE({1,2,3,4},G259,G324,G389,G519),CHOOSE({1,2,3,4},DO422,DO422,DO422,DO422))</f>
        <v>0</v>
      </c>
      <c r="BM454" s="194">
        <f>SUMPRODUCT(CHOOSE({1,2,3,4},H259,H324,H389,H519),CHOOSE({1,2,3,4},DP422,DP422,DP422,DP422))</f>
        <v>0</v>
      </c>
      <c r="BN454" s="194">
        <f>SUMPRODUCT(CHOOSE({1,2,3,4},I259,I324,I389,I519),CHOOSE({1,2,3,4},DQ422,DQ422,DQ422,DQ422))</f>
        <v>0</v>
      </c>
      <c r="BO454" s="194">
        <f>SUMPRODUCT(CHOOSE({1,2,3,4},J259,J324,J389,J519),CHOOSE({1,2,3,4},DR422,DR422,DR422,DR422))</f>
        <v>0</v>
      </c>
      <c r="BP454" s="194">
        <f>SUMPRODUCT(CHOOSE({1,2,3,4},K259,K324,K389,K519),CHOOSE({1,2,3,4},DS422,DS422,DS422,DS422))</f>
        <v>0</v>
      </c>
      <c r="BQ454" s="194">
        <f>SUMPRODUCT(CHOOSE({1,2,3,4},L259,L324,L389,L519),CHOOSE({1,2,3,4},DT422,DT422,DT422,DT422))</f>
        <v>0</v>
      </c>
      <c r="BR454" s="194">
        <f>SUMPRODUCT(CHOOSE({1,2,3,4},M259,M324,M389,M519),CHOOSE({1,2,3,4},DU422,DU422,DU422,DU422))</f>
        <v>0</v>
      </c>
      <c r="BS454" s="194">
        <f>SUMPRODUCT(CHOOSE({1,2,3,4},N259,N324,N389,N519),CHOOSE({1,2,3,4},DV422,DV422,DV422,DV422))</f>
        <v>0</v>
      </c>
      <c r="BT454" s="194">
        <f>SUMPRODUCT(CHOOSE({1,2,3,4},O259,O324,O389,O519),CHOOSE({1,2,3,4},DW422,DW422,DW422,DW422))</f>
        <v>0</v>
      </c>
      <c r="BU454" s="194">
        <f>SUMPRODUCT(CHOOSE({1,2,3,4},P259,P324,P389,P519),CHOOSE({1,2,3,4},DX422,DX422,DX422,DX422))</f>
        <v>0</v>
      </c>
      <c r="BV454" s="194">
        <f>SUMPRODUCT(CHOOSE({1,2,3,4},Q259,Q324,Q389,Q519),CHOOSE({1,2,3,4},DY422,DY422,DY422,DY422))</f>
        <v>0</v>
      </c>
      <c r="BW454" s="194">
        <f>SUMPRODUCT(CHOOSE({1,2,3,4},R259,R324,R389,R519),CHOOSE({1,2,3,4},DZ422,DZ422,DZ422,DZ422))</f>
        <v>0</v>
      </c>
      <c r="BX454" s="194">
        <f>SUMPRODUCT(CHOOSE({1,2,3,4},S259,S324,S389,S519),CHOOSE({1,2,3,4},EA422,EA422,EA422,EA422))</f>
        <v>0</v>
      </c>
      <c r="BY454" s="194">
        <f>SUMPRODUCT(CHOOSE({1,2,3,4},T259,T324,T389,T519),CHOOSE({1,2,3,4},EB422,EB422,EB422,EB422))</f>
        <v>0</v>
      </c>
      <c r="BZ454" s="194">
        <f>SUMPRODUCT(CHOOSE({1,2,3,4},U259,U324,U389,U519),CHOOSE({1,2,3,4},EC422,EC422,EC422,EC422))</f>
        <v>0</v>
      </c>
      <c r="CA454" s="194">
        <f>SUMPRODUCT(CHOOSE({1,2,3,4},V259,V324,V389,V519),CHOOSE({1,2,3,4},ED422,ED422,ED422,ED422))</f>
        <v>0</v>
      </c>
      <c r="CB454" s="194">
        <f>SUMPRODUCT(CHOOSE({1,2,3,4},W259,W324,W389,W519),CHOOSE({1,2,3,4},EE422,EE422,EE422,EE422))</f>
        <v>0</v>
      </c>
      <c r="CC454" s="194">
        <f>SUMPRODUCT(CHOOSE({1,2,3,4},X259,X324,X389,X519),CHOOSE({1,2,3,4},EF422,EF422,EF422,EF422))</f>
        <v>0</v>
      </c>
      <c r="CD454" s="194">
        <f>SUMPRODUCT(CHOOSE({1,2,3,4},Y259,Y324,Y389,Y519),CHOOSE({1,2,3,4},EG422,EG422,EG422,EG422))</f>
        <v>0</v>
      </c>
      <c r="CE454" s="194">
        <f>SUMPRODUCT(CHOOSE({1,2,3,4},Z259,Z324,Z389,Z519),CHOOSE({1,2,3,4},EH422,EH422,EH422,EH422))</f>
        <v>0</v>
      </c>
      <c r="CF454" s="194">
        <f>SUMPRODUCT(CHOOSE({1,2,3,4},AA259,AA324,AA389,AA519),CHOOSE({1,2,3,4},EI422,EI422,EI422,EI422))</f>
        <v>0</v>
      </c>
      <c r="CG454" s="194">
        <f>SUMPRODUCT(CHOOSE({1,2,3,4},AB259,AB324,AB389,AB519),CHOOSE({1,2,3,4},EJ422,EJ422,EJ422,EJ422))</f>
        <v>0</v>
      </c>
    </row>
    <row r="455" spans="1:141" x14ac:dyDescent="0.3">
      <c r="B455" s="1">
        <v>24</v>
      </c>
      <c r="C455" s="1"/>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f>(VLOOKUP(Z100,ColMort,$A$4,FALSE)-1)*Z164*CE423</f>
        <v>0</v>
      </c>
      <c r="AB455" s="155">
        <f>(VLOOKUP(AA100,ColMort,$A$4,FALSE)-1)*AA164*CF423</f>
        <v>0</v>
      </c>
      <c r="AC455" s="156"/>
      <c r="AD455" s="156"/>
      <c r="AE455" s="156"/>
      <c r="AF455" s="156"/>
      <c r="AG455" s="170">
        <f t="shared" si="502"/>
        <v>0</v>
      </c>
      <c r="AH455" s="170">
        <f t="shared" si="503"/>
        <v>0</v>
      </c>
      <c r="AI455" s="170">
        <f t="shared" si="504"/>
        <v>0</v>
      </c>
      <c r="AJ455" s="170">
        <f t="shared" si="505"/>
        <v>0</v>
      </c>
      <c r="AK455" s="170">
        <f t="shared" si="506"/>
        <v>0</v>
      </c>
      <c r="AL455" s="170">
        <f t="shared" si="507"/>
        <v>0</v>
      </c>
      <c r="AM455" s="170">
        <f t="shared" si="508"/>
        <v>0</v>
      </c>
      <c r="AN455" s="170">
        <f t="shared" si="509"/>
        <v>0</v>
      </c>
      <c r="AO455" s="170">
        <f t="shared" si="510"/>
        <v>0</v>
      </c>
      <c r="AP455" s="170">
        <f t="shared" si="511"/>
        <v>0</v>
      </c>
      <c r="AQ455" s="170">
        <f t="shared" si="512"/>
        <v>0</v>
      </c>
      <c r="AR455" s="170">
        <f t="shared" si="513"/>
        <v>0</v>
      </c>
      <c r="AS455" s="170">
        <f t="shared" si="514"/>
        <v>0</v>
      </c>
      <c r="AT455" s="170">
        <f t="shared" si="515"/>
        <v>0</v>
      </c>
      <c r="AU455" s="170">
        <f t="shared" si="516"/>
        <v>0</v>
      </c>
      <c r="AV455" s="170">
        <f t="shared" si="517"/>
        <v>0</v>
      </c>
      <c r="AW455" s="170">
        <f t="shared" si="518"/>
        <v>0</v>
      </c>
      <c r="AX455" s="170">
        <f t="shared" si="519"/>
        <v>0</v>
      </c>
      <c r="AY455" s="170">
        <f t="shared" si="520"/>
        <v>0</v>
      </c>
      <c r="AZ455" s="170">
        <f t="shared" si="521"/>
        <v>0</v>
      </c>
      <c r="BA455" s="170">
        <f t="shared" si="522"/>
        <v>0</v>
      </c>
      <c r="BB455" s="170">
        <f t="shared" si="523"/>
        <v>0</v>
      </c>
      <c r="BC455" s="170">
        <f t="shared" si="524"/>
        <v>0</v>
      </c>
      <c r="BD455" s="170">
        <f t="shared" si="525"/>
        <v>0</v>
      </c>
      <c r="BE455" s="170">
        <f t="shared" si="526"/>
        <v>0</v>
      </c>
      <c r="BF455" s="67"/>
      <c r="BG455" s="67"/>
      <c r="BH455" s="52"/>
      <c r="BI455" s="194">
        <f>SUMPRODUCT(CHOOSE({1,2,3,4},D260,D325,D390,D520),CHOOSE({1,2,3,4},DL423,DL423,DL423,DL423))</f>
        <v>0</v>
      </c>
      <c r="BJ455" s="194">
        <f>SUMPRODUCT(CHOOSE({1,2,3,4},E260,E325,E390,E520),CHOOSE({1,2,3,4},DM423,DM423,DM423,DM423))</f>
        <v>0</v>
      </c>
      <c r="BK455" s="194">
        <f>SUMPRODUCT(CHOOSE({1,2,3,4},F260,F325,F390,F520),CHOOSE({1,2,3,4},DN423,DN423,DN423,DN423))</f>
        <v>0</v>
      </c>
      <c r="BL455" s="194">
        <f>SUMPRODUCT(CHOOSE({1,2,3,4},G260,G325,G390,G520),CHOOSE({1,2,3,4},DO423,DO423,DO423,DO423))</f>
        <v>0</v>
      </c>
      <c r="BM455" s="194">
        <f>SUMPRODUCT(CHOOSE({1,2,3,4},H260,H325,H390,H520),CHOOSE({1,2,3,4},DP423,DP423,DP423,DP423))</f>
        <v>0</v>
      </c>
      <c r="BN455" s="194">
        <f>SUMPRODUCT(CHOOSE({1,2,3,4},I260,I325,I390,I520),CHOOSE({1,2,3,4},DQ423,DQ423,DQ423,DQ423))</f>
        <v>0</v>
      </c>
      <c r="BO455" s="194">
        <f>SUMPRODUCT(CHOOSE({1,2,3,4},J260,J325,J390,J520),CHOOSE({1,2,3,4},DR423,DR423,DR423,DR423))</f>
        <v>0</v>
      </c>
      <c r="BP455" s="194">
        <f>SUMPRODUCT(CHOOSE({1,2,3,4},K260,K325,K390,K520),CHOOSE({1,2,3,4},DS423,DS423,DS423,DS423))</f>
        <v>0</v>
      </c>
      <c r="BQ455" s="194">
        <f>SUMPRODUCT(CHOOSE({1,2,3,4},L260,L325,L390,L520),CHOOSE({1,2,3,4},DT423,DT423,DT423,DT423))</f>
        <v>0</v>
      </c>
      <c r="BR455" s="194">
        <f>SUMPRODUCT(CHOOSE({1,2,3,4},M260,M325,M390,M520),CHOOSE({1,2,3,4},DU423,DU423,DU423,DU423))</f>
        <v>0</v>
      </c>
      <c r="BS455" s="194">
        <f>SUMPRODUCT(CHOOSE({1,2,3,4},N260,N325,N390,N520),CHOOSE({1,2,3,4},DV423,DV423,DV423,DV423))</f>
        <v>0</v>
      </c>
      <c r="BT455" s="194">
        <f>SUMPRODUCT(CHOOSE({1,2,3,4},O260,O325,O390,O520),CHOOSE({1,2,3,4},DW423,DW423,DW423,DW423))</f>
        <v>0</v>
      </c>
      <c r="BU455" s="194">
        <f>SUMPRODUCT(CHOOSE({1,2,3,4},P260,P325,P390,P520),CHOOSE({1,2,3,4},DX423,DX423,DX423,DX423))</f>
        <v>0</v>
      </c>
      <c r="BV455" s="194">
        <f>SUMPRODUCT(CHOOSE({1,2,3,4},Q260,Q325,Q390,Q520),CHOOSE({1,2,3,4},DY423,DY423,DY423,DY423))</f>
        <v>0</v>
      </c>
      <c r="BW455" s="194">
        <f>SUMPRODUCT(CHOOSE({1,2,3,4},R260,R325,R390,R520),CHOOSE({1,2,3,4},DZ423,DZ423,DZ423,DZ423))</f>
        <v>0</v>
      </c>
      <c r="BX455" s="194">
        <f>SUMPRODUCT(CHOOSE({1,2,3,4},S260,S325,S390,S520),CHOOSE({1,2,3,4},EA423,EA423,EA423,EA423))</f>
        <v>0</v>
      </c>
      <c r="BY455" s="194">
        <f>SUMPRODUCT(CHOOSE({1,2,3,4},T260,T325,T390,T520),CHOOSE({1,2,3,4},EB423,EB423,EB423,EB423))</f>
        <v>0</v>
      </c>
      <c r="BZ455" s="194">
        <f>SUMPRODUCT(CHOOSE({1,2,3,4},U260,U325,U390,U520),CHOOSE({1,2,3,4},EC423,EC423,EC423,EC423))</f>
        <v>0</v>
      </c>
      <c r="CA455" s="194">
        <f>SUMPRODUCT(CHOOSE({1,2,3,4},V260,V325,V390,V520),CHOOSE({1,2,3,4},ED423,ED423,ED423,ED423))</f>
        <v>0</v>
      </c>
      <c r="CB455" s="194">
        <f>SUMPRODUCT(CHOOSE({1,2,3,4},W260,W325,W390,W520),CHOOSE({1,2,3,4},EE423,EE423,EE423,EE423))</f>
        <v>0</v>
      </c>
      <c r="CC455" s="194">
        <f>SUMPRODUCT(CHOOSE({1,2,3,4},X260,X325,X390,X520),CHOOSE({1,2,3,4},EF423,EF423,EF423,EF423))</f>
        <v>0</v>
      </c>
      <c r="CD455" s="194">
        <f>SUMPRODUCT(CHOOSE({1,2,3,4},Y260,Y325,Y390,Y520),CHOOSE({1,2,3,4},EG423,EG423,EG423,EG423))</f>
        <v>0</v>
      </c>
      <c r="CE455" s="194">
        <f>SUMPRODUCT(CHOOSE({1,2,3,4},Z260,Z325,Z390,Z520),CHOOSE({1,2,3,4},EH423,EH423,EH423,EH423))</f>
        <v>0</v>
      </c>
      <c r="CF455" s="194">
        <f>SUMPRODUCT(CHOOSE({1,2,3,4},AA260,AA325,AA390,AA520),CHOOSE({1,2,3,4},EI423,EI423,EI423,EI423))</f>
        <v>0</v>
      </c>
      <c r="CG455" s="194">
        <f>SUMPRODUCT(CHOOSE({1,2,3,4},AB260,AB325,AB390,AB520),CHOOSE({1,2,3,4},EJ423,EJ423,EJ423,EJ423))</f>
        <v>0</v>
      </c>
    </row>
    <row r="456" spans="1:141" x14ac:dyDescent="0.3">
      <c r="B456" s="1">
        <v>25</v>
      </c>
      <c r="C456" s="1"/>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f>(VLOOKUP(AA101,ColMort,$A$4,FALSE)-1)*AA165*CF424</f>
        <v>0</v>
      </c>
      <c r="AC456" s="156"/>
      <c r="AD456" s="156"/>
      <c r="AE456" s="156"/>
      <c r="AF456" s="156"/>
      <c r="AG456" s="170">
        <f t="shared" si="502"/>
        <v>0</v>
      </c>
      <c r="AH456" s="170">
        <f t="shared" si="503"/>
        <v>0</v>
      </c>
      <c r="AI456" s="170">
        <f t="shared" si="504"/>
        <v>0</v>
      </c>
      <c r="AJ456" s="170">
        <f t="shared" si="505"/>
        <v>0</v>
      </c>
      <c r="AK456" s="170">
        <f t="shared" si="506"/>
        <v>0</v>
      </c>
      <c r="AL456" s="170">
        <f t="shared" si="507"/>
        <v>0</v>
      </c>
      <c r="AM456" s="170">
        <f t="shared" si="508"/>
        <v>0</v>
      </c>
      <c r="AN456" s="170">
        <f t="shared" si="509"/>
        <v>0</v>
      </c>
      <c r="AO456" s="170">
        <f t="shared" si="510"/>
        <v>0</v>
      </c>
      <c r="AP456" s="170">
        <f t="shared" si="511"/>
        <v>0</v>
      </c>
      <c r="AQ456" s="170">
        <f t="shared" si="512"/>
        <v>0</v>
      </c>
      <c r="AR456" s="170">
        <f t="shared" si="513"/>
        <v>0</v>
      </c>
      <c r="AS456" s="170">
        <f t="shared" si="514"/>
        <v>0</v>
      </c>
      <c r="AT456" s="170">
        <f t="shared" si="515"/>
        <v>0</v>
      </c>
      <c r="AU456" s="170">
        <f t="shared" si="516"/>
        <v>0</v>
      </c>
      <c r="AV456" s="170">
        <f t="shared" si="517"/>
        <v>0</v>
      </c>
      <c r="AW456" s="170">
        <f t="shared" si="518"/>
        <v>0</v>
      </c>
      <c r="AX456" s="170">
        <f t="shared" si="519"/>
        <v>0</v>
      </c>
      <c r="AY456" s="170">
        <f t="shared" si="520"/>
        <v>0</v>
      </c>
      <c r="AZ456" s="170">
        <f t="shared" si="521"/>
        <v>0</v>
      </c>
      <c r="BA456" s="170">
        <f t="shared" si="522"/>
        <v>0</v>
      </c>
      <c r="BB456" s="170">
        <f t="shared" si="523"/>
        <v>0</v>
      </c>
      <c r="BC456" s="170">
        <f t="shared" si="524"/>
        <v>0</v>
      </c>
      <c r="BD456" s="170">
        <f t="shared" si="525"/>
        <v>0</v>
      </c>
      <c r="BE456" s="170">
        <f t="shared" si="526"/>
        <v>0</v>
      </c>
      <c r="BF456" s="67"/>
      <c r="BG456" s="67"/>
      <c r="BH456" s="52"/>
      <c r="BI456" s="194">
        <f>SUMPRODUCT(CHOOSE({1,2,3,4},D261,D326,D391,D521),CHOOSE({1,2,3,4},DL424,DL424,DL424,DL424))</f>
        <v>0</v>
      </c>
      <c r="BJ456" s="194">
        <f>SUMPRODUCT(CHOOSE({1,2,3,4},E261,E326,E391,E521),CHOOSE({1,2,3,4},DM424,DM424,DM424,DM424))</f>
        <v>0</v>
      </c>
      <c r="BK456" s="194">
        <f>SUMPRODUCT(CHOOSE({1,2,3,4},F261,F326,F391,F521),CHOOSE({1,2,3,4},DN424,DN424,DN424,DN424))</f>
        <v>0</v>
      </c>
      <c r="BL456" s="194">
        <f>SUMPRODUCT(CHOOSE({1,2,3,4},G261,G326,G391,G521),CHOOSE({1,2,3,4},DO424,DO424,DO424,DO424))</f>
        <v>0</v>
      </c>
      <c r="BM456" s="194">
        <f>SUMPRODUCT(CHOOSE({1,2,3,4},H261,H326,H391,H521),CHOOSE({1,2,3,4},DP424,DP424,DP424,DP424))</f>
        <v>0</v>
      </c>
      <c r="BN456" s="194">
        <f>SUMPRODUCT(CHOOSE({1,2,3,4},I261,I326,I391,I521),CHOOSE({1,2,3,4},DQ424,DQ424,DQ424,DQ424))</f>
        <v>0</v>
      </c>
      <c r="BO456" s="194">
        <f>SUMPRODUCT(CHOOSE({1,2,3,4},J261,J326,J391,J521),CHOOSE({1,2,3,4},DR424,DR424,DR424,DR424))</f>
        <v>0</v>
      </c>
      <c r="BP456" s="194">
        <f>SUMPRODUCT(CHOOSE({1,2,3,4},K261,K326,K391,K521),CHOOSE({1,2,3,4},DS424,DS424,DS424,DS424))</f>
        <v>0</v>
      </c>
      <c r="BQ456" s="194">
        <f>SUMPRODUCT(CHOOSE({1,2,3,4},L261,L326,L391,L521),CHOOSE({1,2,3,4},DT424,DT424,DT424,DT424))</f>
        <v>0</v>
      </c>
      <c r="BR456" s="194">
        <f>SUMPRODUCT(CHOOSE({1,2,3,4},M261,M326,M391,M521),CHOOSE({1,2,3,4},DU424,DU424,DU424,DU424))</f>
        <v>0</v>
      </c>
      <c r="BS456" s="194">
        <f>SUMPRODUCT(CHOOSE({1,2,3,4},N261,N326,N391,N521),CHOOSE({1,2,3,4},DV424,DV424,DV424,DV424))</f>
        <v>0</v>
      </c>
      <c r="BT456" s="194">
        <f>SUMPRODUCT(CHOOSE({1,2,3,4},O261,O326,O391,O521),CHOOSE({1,2,3,4},DW424,DW424,DW424,DW424))</f>
        <v>0</v>
      </c>
      <c r="BU456" s="194">
        <f>SUMPRODUCT(CHOOSE({1,2,3,4},P261,P326,P391,P521),CHOOSE({1,2,3,4},DX424,DX424,DX424,DX424))</f>
        <v>0</v>
      </c>
      <c r="BV456" s="194">
        <f>SUMPRODUCT(CHOOSE({1,2,3,4},Q261,Q326,Q391,Q521),CHOOSE({1,2,3,4},DY424,DY424,DY424,DY424))</f>
        <v>0</v>
      </c>
      <c r="BW456" s="194">
        <f>SUMPRODUCT(CHOOSE({1,2,3,4},R261,R326,R391,R521),CHOOSE({1,2,3,4},DZ424,DZ424,DZ424,DZ424))</f>
        <v>0</v>
      </c>
      <c r="BX456" s="194">
        <f>SUMPRODUCT(CHOOSE({1,2,3,4},S261,S326,S391,S521),CHOOSE({1,2,3,4},EA424,EA424,EA424,EA424))</f>
        <v>0</v>
      </c>
      <c r="BY456" s="194">
        <f>SUMPRODUCT(CHOOSE({1,2,3,4},T261,T326,T391,T521),CHOOSE({1,2,3,4},EB424,EB424,EB424,EB424))</f>
        <v>0</v>
      </c>
      <c r="BZ456" s="194">
        <f>SUMPRODUCT(CHOOSE({1,2,3,4},U261,U326,U391,U521),CHOOSE({1,2,3,4},EC424,EC424,EC424,EC424))</f>
        <v>0</v>
      </c>
      <c r="CA456" s="194">
        <f>SUMPRODUCT(CHOOSE({1,2,3,4},V261,V326,V391,V521),CHOOSE({1,2,3,4},ED424,ED424,ED424,ED424))</f>
        <v>0</v>
      </c>
      <c r="CB456" s="194">
        <f>SUMPRODUCT(CHOOSE({1,2,3,4},W261,W326,W391,W521),CHOOSE({1,2,3,4},EE424,EE424,EE424,EE424))</f>
        <v>0</v>
      </c>
      <c r="CC456" s="194">
        <f>SUMPRODUCT(CHOOSE({1,2,3,4},X261,X326,X391,X521),CHOOSE({1,2,3,4},EF424,EF424,EF424,EF424))</f>
        <v>0</v>
      </c>
      <c r="CD456" s="194">
        <f>SUMPRODUCT(CHOOSE({1,2,3,4},Y261,Y326,Y391,Y521),CHOOSE({1,2,3,4},EG424,EG424,EG424,EG424))</f>
        <v>0</v>
      </c>
      <c r="CE456" s="194">
        <f>SUMPRODUCT(CHOOSE({1,2,3,4},Z261,Z326,Z391,Z521),CHOOSE({1,2,3,4},EH424,EH424,EH424,EH424))</f>
        <v>0</v>
      </c>
      <c r="CF456" s="194">
        <f>SUMPRODUCT(CHOOSE({1,2,3,4},AA261,AA326,AA391,AA521),CHOOSE({1,2,3,4},EI424,EI424,EI424,EI424))</f>
        <v>0</v>
      </c>
      <c r="CG456" s="194">
        <f>SUMPRODUCT(CHOOSE({1,2,3,4},AB261,AB326,AB391,AB521),CHOOSE({1,2,3,4},EJ424,EJ424,EJ424,EJ424))</f>
        <v>0</v>
      </c>
    </row>
    <row r="457" spans="1:141" x14ac:dyDescent="0.3">
      <c r="B457" s="34" t="s">
        <v>157</v>
      </c>
      <c r="C457" s="12"/>
      <c r="D457" s="66">
        <f>SUM(D432:D456)</f>
        <v>0</v>
      </c>
      <c r="E457" s="66">
        <f t="shared" ref="E457:AB457" si="545">SUM(E432:E456)</f>
        <v>2.1824486418794706E-3</v>
      </c>
      <c r="F457" s="66">
        <f t="shared" si="545"/>
        <v>4.1371946301004244E-3</v>
      </c>
      <c r="G457" s="66">
        <f t="shared" si="545"/>
        <v>5.8846116629980303E-3</v>
      </c>
      <c r="H457" s="66">
        <f t="shared" si="545"/>
        <v>7.4435509336594711E-3</v>
      </c>
      <c r="I457" s="66">
        <f t="shared" si="545"/>
        <v>1.1070729321281791E-2</v>
      </c>
      <c r="J457" s="66">
        <f t="shared" si="545"/>
        <v>1.4295029931049788E-2</v>
      </c>
      <c r="K457" s="66">
        <f t="shared" si="545"/>
        <v>1.7152559879671382E-2</v>
      </c>
      <c r="L457" s="66">
        <f t="shared" si="545"/>
        <v>1.9674338290937024E-2</v>
      </c>
      <c r="M457" s="66">
        <f t="shared" si="545"/>
        <v>2.1892777182905138E-2</v>
      </c>
      <c r="N457" s="66">
        <f t="shared" si="545"/>
        <v>2.7358302965002381E-2</v>
      </c>
      <c r="O457" s="66">
        <f t="shared" si="545"/>
        <v>3.2140637476506022E-2</v>
      </c>
      <c r="P457" s="66">
        <f t="shared" si="545"/>
        <v>3.6295084042755311E-2</v>
      </c>
      <c r="Q457" s="66">
        <f t="shared" si="545"/>
        <v>3.9877842510276991E-2</v>
      </c>
      <c r="R457" s="66">
        <f t="shared" si="545"/>
        <v>4.2933246313811034E-2</v>
      </c>
      <c r="S457" s="66">
        <f t="shared" si="545"/>
        <v>5.2394044997875595E-2</v>
      </c>
      <c r="T457" s="66">
        <f t="shared" si="545"/>
        <v>6.0502976692573242E-2</v>
      </c>
      <c r="U457" s="66">
        <f t="shared" si="545"/>
        <v>6.7368704233312982E-2</v>
      </c>
      <c r="V457" s="66">
        <f t="shared" si="545"/>
        <v>7.3115229260396666E-2</v>
      </c>
      <c r="W457" s="66">
        <f t="shared" si="545"/>
        <v>7.7838368525376539E-2</v>
      </c>
      <c r="X457" s="66">
        <f t="shared" si="545"/>
        <v>8.7597299321253527E-2</v>
      </c>
      <c r="Y457" s="66">
        <f t="shared" si="545"/>
        <v>9.5514295727536058E-2</v>
      </c>
      <c r="Z457" s="66">
        <f t="shared" si="545"/>
        <v>0.10172477781876539</v>
      </c>
      <c r="AA457" s="66">
        <f t="shared" si="545"/>
        <v>0.106433154645799</v>
      </c>
      <c r="AB457" s="66">
        <f t="shared" si="545"/>
        <v>0.10968601345675853</v>
      </c>
      <c r="AC457" s="12"/>
      <c r="BH457" s="66">
        <f t="shared" ref="BH457:CG457" si="546">SUM(BH432:BH456)</f>
        <v>0</v>
      </c>
      <c r="BI457" s="66">
        <f t="shared" si="546"/>
        <v>0</v>
      </c>
      <c r="BJ457" s="66">
        <f t="shared" si="546"/>
        <v>7.7834329058734817E-6</v>
      </c>
      <c r="BK457" s="66">
        <f t="shared" si="546"/>
        <v>2.7675025751700955E-5</v>
      </c>
      <c r="BL457" s="66">
        <f t="shared" si="546"/>
        <v>5.5530603598700121E-5</v>
      </c>
      <c r="BM457" s="66">
        <f t="shared" si="546"/>
        <v>8.8282030093705149E-5</v>
      </c>
      <c r="BN457" s="66">
        <f t="shared" si="546"/>
        <v>1.6974351642952122E-4</v>
      </c>
      <c r="BO457" s="66">
        <f t="shared" si="546"/>
        <v>2.6384588714722593E-4</v>
      </c>
      <c r="BP457" s="66">
        <f t="shared" si="546"/>
        <v>3.6542989255892452E-4</v>
      </c>
      <c r="BQ457" s="66">
        <f t="shared" si="546"/>
        <v>4.6998370184849137E-4</v>
      </c>
      <c r="BR457" s="66">
        <f t="shared" si="546"/>
        <v>5.7489977652941068E-4</v>
      </c>
      <c r="BS457" s="66">
        <f t="shared" si="546"/>
        <v>8.7380232732927417E-4</v>
      </c>
      <c r="BT457" s="66">
        <f t="shared" si="546"/>
        <v>1.1909048533586817E-3</v>
      </c>
      <c r="BU457" s="66">
        <f t="shared" si="546"/>
        <v>1.5122699258355691E-3</v>
      </c>
      <c r="BV457" s="66">
        <f t="shared" si="546"/>
        <v>1.8322484330244009E-3</v>
      </c>
      <c r="BW457" s="66">
        <f t="shared" si="546"/>
        <v>2.1436058388847935E-3</v>
      </c>
      <c r="BX457" s="66">
        <f t="shared" si="546"/>
        <v>2.8801381558683664E-3</v>
      </c>
      <c r="BY457" s="66">
        <f t="shared" si="546"/>
        <v>3.6216023356153673E-3</v>
      </c>
      <c r="BZ457" s="66">
        <f t="shared" si="546"/>
        <v>4.3400054138561109E-3</v>
      </c>
      <c r="CA457" s="66">
        <f t="shared" si="546"/>
        <v>5.0379485990688739E-3</v>
      </c>
      <c r="CB457" s="66">
        <f t="shared" si="546"/>
        <v>5.1204315136121562E-3</v>
      </c>
      <c r="CC457" s="66">
        <f t="shared" si="546"/>
        <v>6.8705790315187008E-3</v>
      </c>
      <c r="CD457" s="66">
        <f t="shared" si="546"/>
        <v>8.548438480596646E-3</v>
      </c>
      <c r="CE457" s="66">
        <f t="shared" si="546"/>
        <v>1.0077302409286632E-2</v>
      </c>
      <c r="CF457" s="66">
        <f t="shared" si="546"/>
        <v>1.1478056825701466E-2</v>
      </c>
      <c r="CG457" s="66">
        <f t="shared" si="546"/>
        <v>1.2722802803562824E-2</v>
      </c>
    </row>
    <row r="458" spans="1:141" x14ac:dyDescent="0.3">
      <c r="B458" s="34" t="s">
        <v>158</v>
      </c>
      <c r="C458" s="12"/>
      <c r="D458" s="66">
        <f>SUM($D457:D457)</f>
        <v>0</v>
      </c>
      <c r="E458" s="66">
        <f>SUM($D457:E457)</f>
        <v>2.1824486418794706E-3</v>
      </c>
      <c r="F458" s="66">
        <f>SUM($D457:F457)</f>
        <v>6.319643271979895E-3</v>
      </c>
      <c r="G458" s="66">
        <f>SUM($D457:G457)</f>
        <v>1.2204254934977926E-2</v>
      </c>
      <c r="H458" s="66">
        <f>SUM($D457:H457)</f>
        <v>1.9647805868637395E-2</v>
      </c>
      <c r="I458" s="66">
        <f>SUM($D457:I457)</f>
        <v>3.0718535189919186E-2</v>
      </c>
      <c r="J458" s="66">
        <f>SUM($D457:J457)</f>
        <v>4.5013565120968976E-2</v>
      </c>
      <c r="K458" s="66">
        <f>SUM($D457:K457)</f>
        <v>6.2166125000640358E-2</v>
      </c>
      <c r="L458" s="66">
        <f>SUM($D457:L457)</f>
        <v>8.1840463291577376E-2</v>
      </c>
      <c r="M458" s="66">
        <f>SUM($D457:M457)</f>
        <v>0.10373324047448251</v>
      </c>
      <c r="N458" s="66">
        <f>SUM($D457:N457)</f>
        <v>0.1310915434394849</v>
      </c>
      <c r="O458" s="66">
        <f>SUM($D457:O457)</f>
        <v>0.16323218091599093</v>
      </c>
      <c r="P458" s="66">
        <f>SUM($D457:P457)</f>
        <v>0.19952726495874623</v>
      </c>
      <c r="Q458" s="66">
        <f>SUM($D457:Q457)</f>
        <v>0.23940510746902322</v>
      </c>
      <c r="R458" s="66">
        <f>SUM($D457:R457)</f>
        <v>0.28233835378283423</v>
      </c>
      <c r="S458" s="66">
        <f>SUM($D457:S457)</f>
        <v>0.33473239878070982</v>
      </c>
      <c r="T458" s="66">
        <f>SUM($D457:T457)</f>
        <v>0.39523537547328308</v>
      </c>
      <c r="U458" s="66">
        <f>SUM($D457:U457)</f>
        <v>0.46260407970659606</v>
      </c>
      <c r="V458" s="66">
        <f>SUM($D457:V457)</f>
        <v>0.53571930896699271</v>
      </c>
      <c r="W458" s="66">
        <f>SUM($D457:W457)</f>
        <v>0.61355767749236922</v>
      </c>
      <c r="X458" s="66">
        <f>SUM($D457:X457)</f>
        <v>0.70115497681362271</v>
      </c>
      <c r="Y458" s="66">
        <f>SUM($D457:Y457)</f>
        <v>0.79666927254115882</v>
      </c>
      <c r="Z458" s="66">
        <f>SUM($D457:Z457)</f>
        <v>0.89839405035992426</v>
      </c>
      <c r="AA458" s="66">
        <f>SUM($D457:AA457)</f>
        <v>1.0048272050057232</v>
      </c>
      <c r="AB458" s="66">
        <f>SUM($D457:AB457)</f>
        <v>1.1145132184624817</v>
      </c>
      <c r="AC458" s="12"/>
    </row>
    <row r="459" spans="1:141" x14ac:dyDescent="0.3">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141" x14ac:dyDescent="0.3">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141" s="164" customFormat="1" x14ac:dyDescent="0.3">
      <c r="A461" s="163" t="s">
        <v>297</v>
      </c>
      <c r="AF461" s="163" t="s">
        <v>303</v>
      </c>
      <c r="BH461" s="163" t="s">
        <v>302</v>
      </c>
      <c r="CJ461" s="164" t="s">
        <v>305</v>
      </c>
      <c r="DL461" s="164" t="s">
        <v>337</v>
      </c>
    </row>
    <row r="462" spans="1:141" x14ac:dyDescent="0.3">
      <c r="A462" s="1"/>
      <c r="AF462" t="s">
        <v>289</v>
      </c>
    </row>
    <row r="463" spans="1:141" x14ac:dyDescent="0.3">
      <c r="A463" s="1"/>
      <c r="C463" s="1" t="s">
        <v>13</v>
      </c>
      <c r="AF463" s="1" t="s">
        <v>13</v>
      </c>
      <c r="BH463" s="1" t="s">
        <v>13</v>
      </c>
      <c r="CJ463" s="1" t="s">
        <v>13</v>
      </c>
      <c r="DL463" s="1" t="s">
        <v>13</v>
      </c>
    </row>
    <row r="464" spans="1:141" x14ac:dyDescent="0.3">
      <c r="C464" s="1">
        <v>0</v>
      </c>
      <c r="D464" s="1">
        <v>1</v>
      </c>
      <c r="E464" s="1">
        <v>2</v>
      </c>
      <c r="F464" s="1">
        <v>3</v>
      </c>
      <c r="G464" s="1">
        <v>4</v>
      </c>
      <c r="H464" s="1">
        <v>5</v>
      </c>
      <c r="I464" s="1">
        <v>6</v>
      </c>
      <c r="J464" s="1">
        <v>7</v>
      </c>
      <c r="K464" s="1">
        <v>8</v>
      </c>
      <c r="L464" s="1">
        <v>9</v>
      </c>
      <c r="M464" s="1">
        <v>10</v>
      </c>
      <c r="N464" s="1">
        <v>11</v>
      </c>
      <c r="O464" s="1">
        <v>12</v>
      </c>
      <c r="P464" s="1">
        <v>13</v>
      </c>
      <c r="Q464" s="1">
        <v>14</v>
      </c>
      <c r="R464" s="1">
        <v>15</v>
      </c>
      <c r="S464" s="1">
        <v>16</v>
      </c>
      <c r="T464" s="1">
        <v>17</v>
      </c>
      <c r="U464" s="1">
        <v>18</v>
      </c>
      <c r="V464" s="1">
        <v>19</v>
      </c>
      <c r="W464" s="1">
        <v>20</v>
      </c>
      <c r="X464" s="1">
        <v>21</v>
      </c>
      <c r="Y464" s="1">
        <v>22</v>
      </c>
      <c r="Z464" s="1">
        <v>23</v>
      </c>
      <c r="AA464" s="1">
        <v>24</v>
      </c>
      <c r="AB464" s="1">
        <v>25</v>
      </c>
      <c r="AC464" s="1"/>
      <c r="AF464" s="1">
        <v>0</v>
      </c>
      <c r="AG464" s="2">
        <v>1</v>
      </c>
      <c r="AH464" s="2">
        <v>2</v>
      </c>
      <c r="AI464" s="2">
        <v>3</v>
      </c>
      <c r="AJ464" s="2">
        <v>4</v>
      </c>
      <c r="AK464" s="2">
        <v>5</v>
      </c>
      <c r="AL464" s="2">
        <v>6</v>
      </c>
      <c r="AM464" s="2">
        <v>7</v>
      </c>
      <c r="AN464" s="2">
        <v>8</v>
      </c>
      <c r="AO464" s="2">
        <v>9</v>
      </c>
      <c r="AP464" s="2">
        <v>10</v>
      </c>
      <c r="AQ464" s="2">
        <v>11</v>
      </c>
      <c r="AR464" s="2">
        <v>12</v>
      </c>
      <c r="AS464" s="2">
        <v>13</v>
      </c>
      <c r="AT464" s="2">
        <v>14</v>
      </c>
      <c r="AU464" s="2">
        <v>15</v>
      </c>
      <c r="AV464" s="2">
        <v>16</v>
      </c>
      <c r="AW464" s="2">
        <v>17</v>
      </c>
      <c r="AX464" s="2">
        <v>18</v>
      </c>
      <c r="AY464" s="2">
        <v>19</v>
      </c>
      <c r="AZ464" s="2">
        <v>20</v>
      </c>
      <c r="BA464" s="2">
        <v>21</v>
      </c>
      <c r="BB464" s="2">
        <v>22</v>
      </c>
      <c r="BC464" s="2">
        <v>23</v>
      </c>
      <c r="BD464" s="2">
        <v>24</v>
      </c>
      <c r="BE464" s="2">
        <v>25</v>
      </c>
      <c r="BF464" s="1"/>
      <c r="BH464" s="1">
        <v>0</v>
      </c>
      <c r="BI464" s="1">
        <v>1</v>
      </c>
      <c r="BJ464" s="1">
        <v>2</v>
      </c>
      <c r="BK464" s="1">
        <v>3</v>
      </c>
      <c r="BL464" s="1">
        <v>4</v>
      </c>
      <c r="BM464" s="1">
        <v>5</v>
      </c>
      <c r="BN464" s="1">
        <v>6</v>
      </c>
      <c r="BO464" s="1">
        <v>7</v>
      </c>
      <c r="BP464" s="1">
        <v>8</v>
      </c>
      <c r="BQ464" s="1">
        <v>9</v>
      </c>
      <c r="BR464" s="1">
        <v>10</v>
      </c>
      <c r="BS464" s="1">
        <v>11</v>
      </c>
      <c r="BT464" s="1">
        <v>12</v>
      </c>
      <c r="BU464" s="1">
        <v>13</v>
      </c>
      <c r="BV464" s="1">
        <v>14</v>
      </c>
      <c r="BW464" s="1">
        <v>15</v>
      </c>
      <c r="BX464" s="1">
        <v>16</v>
      </c>
      <c r="BY464" s="1">
        <v>17</v>
      </c>
      <c r="BZ464" s="1">
        <v>18</v>
      </c>
      <c r="CA464" s="1">
        <v>19</v>
      </c>
      <c r="CB464" s="1">
        <v>20</v>
      </c>
      <c r="CC464" s="1">
        <v>21</v>
      </c>
      <c r="CD464" s="1">
        <v>22</v>
      </c>
      <c r="CE464" s="1">
        <v>23</v>
      </c>
      <c r="CF464" s="1">
        <v>24</v>
      </c>
      <c r="CG464" s="1">
        <v>25</v>
      </c>
      <c r="CJ464" s="1">
        <v>0</v>
      </c>
      <c r="CK464" s="1">
        <v>1</v>
      </c>
      <c r="CL464" s="1">
        <v>2</v>
      </c>
      <c r="CM464" s="1">
        <v>3</v>
      </c>
      <c r="CN464" s="1">
        <v>4</v>
      </c>
      <c r="CO464" s="1">
        <v>5</v>
      </c>
      <c r="CP464" s="1">
        <v>6</v>
      </c>
      <c r="CQ464" s="1">
        <v>7</v>
      </c>
      <c r="CR464" s="1">
        <v>8</v>
      </c>
      <c r="CS464" s="1">
        <v>9</v>
      </c>
      <c r="CT464" s="1">
        <v>10</v>
      </c>
      <c r="CU464" s="1">
        <v>11</v>
      </c>
      <c r="CV464" s="1">
        <v>12</v>
      </c>
      <c r="CW464" s="1">
        <v>13</v>
      </c>
      <c r="CX464" s="1">
        <v>14</v>
      </c>
      <c r="CY464" s="1">
        <v>15</v>
      </c>
      <c r="CZ464" s="1">
        <v>16</v>
      </c>
      <c r="DA464" s="1">
        <v>17</v>
      </c>
      <c r="DB464" s="1">
        <v>18</v>
      </c>
      <c r="DC464" s="1">
        <v>19</v>
      </c>
      <c r="DD464" s="1">
        <v>20</v>
      </c>
      <c r="DE464" s="1">
        <v>21</v>
      </c>
      <c r="DF464" s="1">
        <v>22</v>
      </c>
      <c r="DG464" s="1">
        <v>23</v>
      </c>
      <c r="DH464" s="1">
        <v>24</v>
      </c>
      <c r="DI464" s="1">
        <v>25</v>
      </c>
      <c r="DL464" s="1">
        <v>0</v>
      </c>
      <c r="DM464" s="1">
        <v>1</v>
      </c>
      <c r="DN464" s="1">
        <v>2</v>
      </c>
      <c r="DO464" s="1">
        <v>3</v>
      </c>
      <c r="DP464" s="1">
        <v>4</v>
      </c>
      <c r="DQ464" s="1">
        <v>5</v>
      </c>
      <c r="DR464" s="1">
        <v>6</v>
      </c>
      <c r="DS464" s="1">
        <v>7</v>
      </c>
      <c r="DT464" s="1">
        <v>8</v>
      </c>
      <c r="DU464" s="1">
        <v>9</v>
      </c>
      <c r="DV464" s="1">
        <v>10</v>
      </c>
      <c r="DW464" s="1">
        <v>11</v>
      </c>
      <c r="DX464" s="1">
        <v>12</v>
      </c>
      <c r="DY464" s="1">
        <v>13</v>
      </c>
      <c r="DZ464" s="1">
        <v>14</v>
      </c>
      <c r="EA464" s="1">
        <v>15</v>
      </c>
      <c r="EB464" s="1">
        <v>16</v>
      </c>
      <c r="EC464" s="1">
        <v>17</v>
      </c>
      <c r="ED464" s="1">
        <v>18</v>
      </c>
      <c r="EE464" s="1">
        <v>19</v>
      </c>
      <c r="EF464" s="1">
        <v>20</v>
      </c>
      <c r="EG464" s="1">
        <v>21</v>
      </c>
      <c r="EH464" s="1">
        <v>22</v>
      </c>
      <c r="EI464" s="1">
        <v>23</v>
      </c>
      <c r="EJ464" s="1">
        <v>24</v>
      </c>
      <c r="EK464" s="1">
        <v>25</v>
      </c>
    </row>
    <row r="465" spans="1:141" x14ac:dyDescent="0.3">
      <c r="A465" s="9" t="s">
        <v>12</v>
      </c>
      <c r="B465" s="1">
        <v>1</v>
      </c>
      <c r="C465" s="175"/>
      <c r="D465" s="175">
        <f t="shared" ref="D465:AB465" si="547">VLOOKUP(C77,BRInc,$A$4,FALSE)*(1+((VLOOKUP(C77,BrRisk,$A$4,FALSE)-1)*MAX(0,AF109-BaselineBMI)))</f>
        <v>7.8188950922857341E-6</v>
      </c>
      <c r="E465" s="175">
        <f t="shared" si="547"/>
        <v>8.6185313653341925E-6</v>
      </c>
      <c r="F465" s="175">
        <f t="shared" si="547"/>
        <v>9.392357566003115E-6</v>
      </c>
      <c r="G465" s="175">
        <f t="shared" si="547"/>
        <v>1.015236688887518E-5</v>
      </c>
      <c r="H465" s="175">
        <f t="shared" si="547"/>
        <v>1.0872081015332447E-5</v>
      </c>
      <c r="I465" s="175">
        <f t="shared" si="547"/>
        <v>1.1525021626756974E-5</v>
      </c>
      <c r="J465" s="175">
        <f t="shared" si="547"/>
        <v>1.208471040453082E-5</v>
      </c>
      <c r="K465" s="175">
        <f t="shared" si="547"/>
        <v>1.2524669030036043E-5</v>
      </c>
      <c r="L465" s="175">
        <f t="shared" si="547"/>
        <v>1.2818419184654702E-5</v>
      </c>
      <c r="M465" s="175">
        <f t="shared" si="547"/>
        <v>1.3010548743761647E-5</v>
      </c>
      <c r="N465" s="175">
        <f t="shared" si="547"/>
        <v>1.3145645582731727E-5</v>
      </c>
      <c r="O465" s="175">
        <f t="shared" si="547"/>
        <v>1.3268297576939797E-5</v>
      </c>
      <c r="P465" s="175">
        <f t="shared" si="547"/>
        <v>1.3423092601760698E-5</v>
      </c>
      <c r="Q465" s="175">
        <f t="shared" si="547"/>
        <v>1.3654618532569286E-5</v>
      </c>
      <c r="R465" s="175">
        <f t="shared" si="547"/>
        <v>1.3898844724388272E-5</v>
      </c>
      <c r="S465" s="175">
        <f t="shared" si="547"/>
        <v>1.4091740532240363E-5</v>
      </c>
      <c r="T465" s="175">
        <f t="shared" si="547"/>
        <v>1.4169275311148271E-5</v>
      </c>
      <c r="U465" s="175">
        <f t="shared" si="547"/>
        <v>1.4067418416134708E-5</v>
      </c>
      <c r="V465" s="175">
        <f t="shared" si="547"/>
        <v>1.3722139202222383E-5</v>
      </c>
      <c r="W465" s="175">
        <f t="shared" si="547"/>
        <v>1.3383923341207062E-5</v>
      </c>
      <c r="X465" s="175">
        <f t="shared" si="547"/>
        <v>1.3303256504884522E-5</v>
      </c>
      <c r="Y465" s="175">
        <f t="shared" si="547"/>
        <v>1.3730624365050523E-5</v>
      </c>
      <c r="Z465" s="175">
        <f t="shared" si="547"/>
        <v>1.4916512593500838E-5</v>
      </c>
      <c r="AA465" s="175">
        <f t="shared" si="547"/>
        <v>1.7111406862031234E-5</v>
      </c>
      <c r="AB465" s="175">
        <f t="shared" si="547"/>
        <v>1.9974490323737316E-5</v>
      </c>
      <c r="AC465" s="155"/>
      <c r="AG465" s="174">
        <f>D465*D43*PRODUCT($CJ465:CJ465)</f>
        <v>5.4610157961343907E-4</v>
      </c>
      <c r="AH465" s="174">
        <f>E465*E43*PRODUCT($CJ465:CK465)</f>
        <v>6.0029408823352999E-4</v>
      </c>
      <c r="AI465" s="174">
        <f>F465*F43*PRODUCT($CJ465:CL465)</f>
        <v>6.5200968132187061E-4</v>
      </c>
      <c r="AJ465" s="174">
        <f>G465*G43*PRODUCT($CJ465:CM465)</f>
        <v>7.0203133301752533E-4</v>
      </c>
      <c r="AK465" s="174">
        <f>H465*H43*PRODUCT($CJ465:CN465)</f>
        <v>7.4854871052516825E-4</v>
      </c>
      <c r="AL465" s="174">
        <f>I465*I43*PRODUCT($CJ465:CO465)</f>
        <v>7.8947240830243108E-4</v>
      </c>
      <c r="AM465" s="174">
        <f>J465*J43*PRODUCT($CJ465:CP465)</f>
        <v>8.2302766275277491E-4</v>
      </c>
      <c r="AN465" s="174">
        <f>K465*K43*PRODUCT($CJ465:CQ465)</f>
        <v>8.4740750478188101E-4</v>
      </c>
      <c r="AO465" s="174">
        <f>L465*L43*PRODUCT($CJ465:CR465)</f>
        <v>8.6105684330432092E-4</v>
      </c>
      <c r="AP465" s="174">
        <f>M465*M43*PRODUCT($CJ465:CS465)</f>
        <v>8.6715297336846346E-4</v>
      </c>
      <c r="AQ465" s="174">
        <f>N465*N43*PRODUCT($CJ465:CT465)</f>
        <v>8.6823286959714205E-4</v>
      </c>
      <c r="AR465" s="174">
        <f>O465*O43*PRODUCT($CJ465:CU465)</f>
        <v>8.6733695528286758E-4</v>
      </c>
      <c r="AS465" s="174">
        <f>P465*P43*PRODUCT($CJ465:CV465)</f>
        <v>8.6748231131729794E-4</v>
      </c>
      <c r="AT465" s="174">
        <f>Q465*Q43*PRODUCT($CJ465:CW465)</f>
        <v>8.7136629596506446E-4</v>
      </c>
      <c r="AU465" s="174">
        <f>R465*R43*PRODUCT($CJ465:CX465)</f>
        <v>8.7478167686664296E-4</v>
      </c>
      <c r="AV465" s="174">
        <f>S465*S43*PRODUCT($CJ465:CY465)</f>
        <v>8.7354920977325112E-4</v>
      </c>
      <c r="AW465" s="174">
        <f>T465*T43*PRODUCT($CJ465:CZ465)</f>
        <v>8.6379920051810651E-4</v>
      </c>
      <c r="AX465" s="174">
        <f>U465*U43*PRODUCT($CJ465:DA465)</f>
        <v>8.4226832231144183E-4</v>
      </c>
      <c r="AY465" s="174">
        <f>V465*V43*PRODUCT($CJ465:DB465)</f>
        <v>8.057815364886534E-4</v>
      </c>
      <c r="AZ465" s="174">
        <f>W465*W43*PRODUCT($CJ465:DC465)</f>
        <v>7.7019538836567284E-4</v>
      </c>
      <c r="BA465" s="174">
        <f>X465*X43*PRODUCT($CJ465:DD465)</f>
        <v>7.480998694095036E-4</v>
      </c>
      <c r="BB465" s="174">
        <f>Y465*Y43*PRODUCT($CJ465:DE465)</f>
        <v>7.5238615822967108E-4</v>
      </c>
      <c r="BC465" s="174">
        <f>Z465*Z43*PRODUCT($CJ465:DF465)</f>
        <v>7.9466953190124876E-4</v>
      </c>
      <c r="BD465" s="174">
        <f>AA465*AA43*PRODUCT($CJ465:DG465)</f>
        <v>8.8359267374245971E-4</v>
      </c>
      <c r="BE465" s="174">
        <f>AB465*AB43*PRODUCT($CJ465:DH465)</f>
        <v>9.9622719382981366E-4</v>
      </c>
      <c r="BI465" s="169">
        <f>SUM($AF465:AG465)-SUM($AF497:AG497)-SUM($C497:D497)-SUM($BH497:BI497)</f>
        <v>5.4610157961343907E-4</v>
      </c>
      <c r="BJ465" s="169">
        <f>SUM($AF465:AH465)-SUM($AF497:AH497)-SUM($C497:E497)-SUM($BH497:BJ497)</f>
        <v>1.1284230191982846E-3</v>
      </c>
      <c r="BK465" s="169">
        <f>SUM($AF465:AI465)-SUM($AF497:AI497)-SUM($C497:F497)-SUM($BH497:BK497)</f>
        <v>1.7426382733448777E-3</v>
      </c>
      <c r="BL465" s="169">
        <f>SUM($AF465:AJ465)-SUM($AF497:AJ497)-SUM($C497:G497)-SUM($BH497:BL497)</f>
        <v>2.3853499980129619E-3</v>
      </c>
      <c r="BM465" s="169">
        <f>SUM($AF465:AK465)-SUM($AF497:AK497)-SUM($C497:H497)-SUM($BH497:BM497)</f>
        <v>3.0516557115590403E-3</v>
      </c>
      <c r="BN465" s="169">
        <f>SUM($AF465:AL465)-SUM($AF497:AL497)-SUM($C497:I497)-SUM($BH497:BN497)</f>
        <v>3.7336045270950375E-3</v>
      </c>
      <c r="BO465" s="169">
        <f>SUM($AF465:AM465)-SUM($AF497:AM497)-SUM($C497:J497)-SUM($BH497:BO497)</f>
        <v>4.4224775212216233E-3</v>
      </c>
      <c r="BP465" s="169">
        <f>SUM($AF465:AN465)-SUM($AF497:AN497)-SUM($C497:K497)-SUM($BH497:BP497)</f>
        <v>5.1075903151521183E-3</v>
      </c>
      <c r="BQ465" s="169">
        <f>SUM($AF465:AO465)-SUM($AF497:AO497)-SUM($C497:L497)-SUM($BH497:BQ497)</f>
        <v>5.7779840312760814E-3</v>
      </c>
      <c r="BR465" s="169">
        <f>SUM($AF465:AP465)-SUM($AF497:AP497)-SUM($C497:M497)-SUM($BH497:BR497)</f>
        <v>6.4259057848687438E-3</v>
      </c>
      <c r="BS465" s="169">
        <f>SUM($AF465:AQ465)-SUM($AF497:AQ497)-SUM($C497:N497)-SUM($BH497:BS497)</f>
        <v>7.0422786697670681E-3</v>
      </c>
      <c r="BT465" s="169">
        <f>SUM($AF465:AR465)-SUM($AF497:AR497)-SUM($C497:O497)-SUM($BH497:BT497)</f>
        <v>7.6249949675663278E-3</v>
      </c>
      <c r="BU465" s="169">
        <f>SUM($AF465:AS465)-SUM($AF497:AS497)-SUM($C497:P497)-SUM($BH497:BU497)</f>
        <v>8.175921149917012E-3</v>
      </c>
      <c r="BV465" s="169">
        <f>SUM($AF465:AT465)-SUM($AF497:AT497)-SUM($C497:Q497)-SUM($BH497:BV497)</f>
        <v>8.6981486976858494E-3</v>
      </c>
      <c r="BW465" s="169">
        <f>SUM($AF465:AU465)-SUM($AF497:AU497)-SUM($C497:R497)-SUM($BH497:BW497)</f>
        <v>9.1913486911632189E-3</v>
      </c>
      <c r="BX465" s="169">
        <f>SUM($AF465:AV465)-SUM($AF497:AV497)-SUM($C497:S497)-SUM($BH497:BX497)</f>
        <v>9.6492103209747486E-3</v>
      </c>
      <c r="BY465" s="169">
        <f>SUM($AF465:AW465)-SUM($AF497:AW497)-SUM($C497:T497)-SUM($BH497:BY497)</f>
        <v>1.0062201655306033E-2</v>
      </c>
      <c r="BZ465" s="169">
        <f>SUM($AF465:AX465)-SUM($AF497:AX497)-SUM($C497:U497)-SUM($BH497:BZ497)</f>
        <v>1.0421357176599845E-2</v>
      </c>
      <c r="CA465" s="169">
        <f>SUM($AF465:AY465)-SUM($AF497:AY497)-SUM($C497:V497)-SUM($BH497:CA497)</f>
        <v>1.0712382808568038E-2</v>
      </c>
      <c r="CB465" s="169">
        <f>SUM($AF465:AZ465)-SUM($AF497:AZ497)-SUM($C497:W497)-SUM($BH497:CB497)</f>
        <v>1.094528609663227E-2</v>
      </c>
      <c r="CC465" s="169">
        <f>SUM($AF465:BA465)-SUM($AF497:BA497)-SUM($C497:X497)-SUM($BH497:CC497)</f>
        <v>1.1113881958593736E-2</v>
      </c>
      <c r="CD465" s="169">
        <f>SUM($AF465:BB465)-SUM($AF497:BB497)-SUM($C497:Y497)-SUM($BH497:CD497)</f>
        <v>1.1246992785364557E-2</v>
      </c>
      <c r="CE465" s="169">
        <f>SUM($AF465:BC465)-SUM($AF497:BC497)-SUM($C497:Z497)-SUM($BH497:CE497)</f>
        <v>1.139027092161368E-2</v>
      </c>
      <c r="CF465" s="169">
        <f>SUM($AF465:BD465)-SUM($AF497:BD497)-SUM($C497:AA497)-SUM($BH497:CF497)</f>
        <v>1.1580540964698686E-2</v>
      </c>
      <c r="CG465" s="169">
        <f>SUM($AF465:BE465)-SUM($AF497:BE497)-SUM($C497:AB497)-SUM($BH497:CG497)</f>
        <v>1.1832395478145359E-2</v>
      </c>
      <c r="CJ465" s="67">
        <f t="shared" ref="CJ465:CO465" si="548">1-C465</f>
        <v>1</v>
      </c>
      <c r="CK465" s="67">
        <f t="shared" si="548"/>
        <v>0.99999218110490773</v>
      </c>
      <c r="CL465" s="67">
        <f t="shared" si="548"/>
        <v>0.99999138146863464</v>
      </c>
      <c r="CM465" s="67">
        <f t="shared" si="548"/>
        <v>0.99999060764243397</v>
      </c>
      <c r="CN465" s="67">
        <f t="shared" si="548"/>
        <v>0.99998984763311116</v>
      </c>
      <c r="CO465" s="67">
        <f t="shared" si="548"/>
        <v>0.99998912791898464</v>
      </c>
      <c r="CP465" s="67">
        <f t="shared" ref="CP465:CP470" si="549">1-I465</f>
        <v>0.99998847497837329</v>
      </c>
      <c r="CQ465" s="67">
        <f t="shared" ref="CQ465:CQ471" si="550">1-J465</f>
        <v>0.99998791528959552</v>
      </c>
      <c r="CR465" s="67">
        <f t="shared" ref="CR465:CR472" si="551">1-K465</f>
        <v>0.99998747533096999</v>
      </c>
      <c r="CS465" s="67">
        <f t="shared" ref="CS465:CS473" si="552">1-L465</f>
        <v>0.99998718158081534</v>
      </c>
      <c r="CT465" s="67">
        <f t="shared" ref="CT465:CT474" si="553">1-M465</f>
        <v>0.99998698945125619</v>
      </c>
      <c r="CU465" s="67">
        <f t="shared" ref="CU465:CU475" si="554">1-N465</f>
        <v>0.99998685435441725</v>
      </c>
      <c r="CV465" s="67">
        <f t="shared" ref="CV465:CV476" si="555">1-O465</f>
        <v>0.99998673170242303</v>
      </c>
      <c r="CW465" s="67">
        <f t="shared" ref="CW465:CW477" si="556">1-P465</f>
        <v>0.99998657690739823</v>
      </c>
      <c r="CX465" s="67">
        <f t="shared" ref="CX465:CX478" si="557">1-Q465</f>
        <v>0.99998634538146747</v>
      </c>
      <c r="CY465" s="67">
        <f t="shared" ref="CY465:CY479" si="558">1-R465</f>
        <v>0.99998610115527564</v>
      </c>
      <c r="CZ465" s="67">
        <f t="shared" ref="CZ465:CZ480" si="559">1-S465</f>
        <v>0.99998590825946776</v>
      </c>
      <c r="DA465" s="67">
        <f t="shared" ref="DA465:DA481" si="560">1-T465</f>
        <v>0.99998583072468883</v>
      </c>
      <c r="DB465" s="67">
        <f t="shared" ref="DB465:DB482" si="561">1-U465</f>
        <v>0.99998593258158386</v>
      </c>
      <c r="DC465" s="67">
        <f t="shared" ref="DC465:DC483" si="562">1-V465</f>
        <v>0.99998627786079775</v>
      </c>
      <c r="DD465" s="67">
        <f t="shared" ref="DD465:DD484" si="563">1-W465</f>
        <v>0.99998661607665884</v>
      </c>
      <c r="DE465" s="67">
        <f t="shared" ref="DE465:DE485" si="564">1-X465</f>
        <v>0.99998669674349516</v>
      </c>
      <c r="DF465" s="67">
        <f t="shared" ref="DF465:DF487" si="565">1-Y465</f>
        <v>0.99998626937563495</v>
      </c>
      <c r="DG465" s="67">
        <f t="shared" ref="DG465:DG488" si="566">1-Z465</f>
        <v>0.99998508348740645</v>
      </c>
      <c r="DH465" s="67">
        <f t="shared" ref="DH465:DH489" si="567">1-AA465</f>
        <v>0.999982888593138</v>
      </c>
      <c r="DI465" s="67">
        <f t="shared" ref="DI465:DI490" si="568">1-AB465</f>
        <v>0.99998002550967624</v>
      </c>
      <c r="DM465" s="188">
        <f>IF(ISERROR(BI465/D43),"",BI465/D43)</f>
        <v>7.8188950922857341E-6</v>
      </c>
      <c r="DN465" s="188">
        <f t="shared" ref="DN465:EK465" si="569">IF(ISERROR(BJ465/E43),"",BJ465/E43)</f>
        <v>1.6200847773561832E-5</v>
      </c>
      <c r="DO465" s="188">
        <f t="shared" si="569"/>
        <v>2.5102714272738827E-5</v>
      </c>
      <c r="DP465" s="188">
        <f t="shared" si="569"/>
        <v>3.4494646728860636E-5</v>
      </c>
      <c r="DQ465" s="188">
        <f t="shared" si="569"/>
        <v>4.4321303164647349E-5</v>
      </c>
      <c r="DR465" s="188">
        <f t="shared" si="569"/>
        <v>5.4502040063772606E-5</v>
      </c>
      <c r="DS465" s="188">
        <f t="shared" si="569"/>
        <v>6.4932495670375873E-5</v>
      </c>
      <c r="DT465" s="188">
        <f t="shared" si="569"/>
        <v>7.548478196303516E-5</v>
      </c>
      <c r="DU465" s="188">
        <f t="shared" si="569"/>
        <v>8.6008810721121645E-5</v>
      </c>
      <c r="DV465" s="188">
        <f t="shared" si="569"/>
        <v>9.6403464484072019E-5</v>
      </c>
      <c r="DW465" s="188">
        <f t="shared" si="569"/>
        <v>1.0661336307208886E-4</v>
      </c>
      <c r="DX465" s="188">
        <f t="shared" si="569"/>
        <v>1.1663098546783663E-4</v>
      </c>
      <c r="DY465" s="188">
        <f t="shared" si="569"/>
        <v>1.2649399883464453E-4</v>
      </c>
      <c r="DZ465" s="188">
        <f t="shared" si="569"/>
        <v>1.3628281064851042E-4</v>
      </c>
      <c r="EA465" s="188">
        <f t="shared" si="569"/>
        <v>1.4601174022897936E-4</v>
      </c>
      <c r="EB465" s="188">
        <f t="shared" si="569"/>
        <v>1.5562971024401381E-4</v>
      </c>
      <c r="EC465" s="188">
        <f t="shared" si="569"/>
        <v>1.6502327854814094E-4</v>
      </c>
      <c r="ED465" s="188">
        <f t="shared" si="569"/>
        <v>1.7402010186801E-4</v>
      </c>
      <c r="EE465" s="188">
        <f t="shared" si="569"/>
        <v>1.8238775718804444E-4</v>
      </c>
      <c r="EF465" s="188">
        <f t="shared" si="569"/>
        <v>1.9015544917557554E-4</v>
      </c>
      <c r="EG465" s="188">
        <f t="shared" si="569"/>
        <v>1.9758659809554157E-4</v>
      </c>
      <c r="EH465" s="188">
        <f t="shared" si="569"/>
        <v>2.0519815238217832E-4</v>
      </c>
      <c r="EI465" s="188">
        <f t="shared" si="569"/>
        <v>2.1374519880933756E-4</v>
      </c>
      <c r="EJ465" s="188">
        <f t="shared" si="569"/>
        <v>2.2420100642171062E-4</v>
      </c>
      <c r="EK465" s="188">
        <f t="shared" si="569"/>
        <v>2.371688559232219E-4</v>
      </c>
    </row>
    <row r="466" spans="1:141" x14ac:dyDescent="0.3">
      <c r="B466" s="1">
        <v>2</v>
      </c>
      <c r="C466" s="175"/>
      <c r="D466" s="175"/>
      <c r="E466" s="175">
        <f t="shared" ref="E466:AB466" si="570">VLOOKUP(D78,BRInc,$A$4,FALSE)*(1+((VLOOKUP(D78,BrRisk,$A$4,FALSE)-1)*MAX(0,AG110-BaselineBMI)))</f>
        <v>7.8188950922857341E-6</v>
      </c>
      <c r="F466" s="175">
        <f t="shared" si="570"/>
        <v>8.6185313653341925E-6</v>
      </c>
      <c r="G466" s="175">
        <f t="shared" si="570"/>
        <v>9.392357566003115E-6</v>
      </c>
      <c r="H466" s="175">
        <f t="shared" si="570"/>
        <v>1.015236688887518E-5</v>
      </c>
      <c r="I466" s="175">
        <f t="shared" si="570"/>
        <v>1.0872081015332447E-5</v>
      </c>
      <c r="J466" s="175">
        <f t="shared" si="570"/>
        <v>1.1525021626756974E-5</v>
      </c>
      <c r="K466" s="175">
        <f t="shared" si="570"/>
        <v>1.208471040453082E-5</v>
      </c>
      <c r="L466" s="175">
        <f t="shared" si="570"/>
        <v>1.2524669030036043E-5</v>
      </c>
      <c r="M466" s="175">
        <f t="shared" si="570"/>
        <v>1.2818419184654702E-5</v>
      </c>
      <c r="N466" s="175">
        <f t="shared" si="570"/>
        <v>1.3010548743761647E-5</v>
      </c>
      <c r="O466" s="175">
        <f t="shared" si="570"/>
        <v>1.3145645582731727E-5</v>
      </c>
      <c r="P466" s="175">
        <f t="shared" si="570"/>
        <v>1.3268297576939797E-5</v>
      </c>
      <c r="Q466" s="175">
        <f t="shared" si="570"/>
        <v>1.3423092601760698E-5</v>
      </c>
      <c r="R466" s="175">
        <f t="shared" si="570"/>
        <v>1.3654618532569286E-5</v>
      </c>
      <c r="S466" s="175">
        <f t="shared" si="570"/>
        <v>1.3898844724388272E-5</v>
      </c>
      <c r="T466" s="175">
        <f t="shared" si="570"/>
        <v>1.4091740532240363E-5</v>
      </c>
      <c r="U466" s="175">
        <f t="shared" si="570"/>
        <v>1.4169275311148271E-5</v>
      </c>
      <c r="V466" s="175">
        <f t="shared" si="570"/>
        <v>1.4067418416134708E-5</v>
      </c>
      <c r="W466" s="175">
        <f t="shared" si="570"/>
        <v>1.3722139202222383E-5</v>
      </c>
      <c r="X466" s="175">
        <f t="shared" si="570"/>
        <v>1.3383923341207062E-5</v>
      </c>
      <c r="Y466" s="175">
        <f t="shared" si="570"/>
        <v>1.3303256504884522E-5</v>
      </c>
      <c r="Z466" s="175">
        <f t="shared" si="570"/>
        <v>1.3730624365050523E-5</v>
      </c>
      <c r="AA466" s="175">
        <f t="shared" si="570"/>
        <v>1.4916512593500838E-5</v>
      </c>
      <c r="AB466" s="175">
        <f t="shared" si="570"/>
        <v>1.7111406862031234E-5</v>
      </c>
      <c r="AC466" s="155"/>
      <c r="AD466" s="155"/>
      <c r="AG466" s="174">
        <f>D466*D44*PRODUCT($CJ466:CJ466)</f>
        <v>0</v>
      </c>
      <c r="AH466" s="174">
        <f>E466*E44*PRODUCT($CJ466:CK466)</f>
        <v>0</v>
      </c>
      <c r="AI466" s="174">
        <f>F466*F44*PRODUCT($CJ466:CL466)</f>
        <v>0</v>
      </c>
      <c r="AJ466" s="174">
        <f>G466*G44*PRODUCT($CJ466:CM466)</f>
        <v>0</v>
      </c>
      <c r="AK466" s="174">
        <f>H466*H44*PRODUCT($CJ466:CN466)</f>
        <v>0</v>
      </c>
      <c r="AL466" s="174">
        <f>I466*I44*PRODUCT($CJ466:CO466)</f>
        <v>0</v>
      </c>
      <c r="AM466" s="174">
        <f>J466*J44*PRODUCT($CJ466:CP466)</f>
        <v>0</v>
      </c>
      <c r="AN466" s="174">
        <f>K466*K44*PRODUCT($CJ466:CQ466)</f>
        <v>0</v>
      </c>
      <c r="AO466" s="174">
        <f>L466*L44*PRODUCT($CJ466:CR466)</f>
        <v>0</v>
      </c>
      <c r="AP466" s="174">
        <f>M466*M44*PRODUCT($CJ466:CS466)</f>
        <v>0</v>
      </c>
      <c r="AQ466" s="174">
        <f>N466*N44*PRODUCT($CJ466:CT466)</f>
        <v>0</v>
      </c>
      <c r="AR466" s="174">
        <f>O466*O44*PRODUCT($CJ466:CU466)</f>
        <v>0</v>
      </c>
      <c r="AS466" s="174">
        <f>P466*P44*PRODUCT($CJ466:CV466)</f>
        <v>0</v>
      </c>
      <c r="AT466" s="174">
        <f>Q466*Q44*PRODUCT($CJ466:CW466)</f>
        <v>0</v>
      </c>
      <c r="AU466" s="174">
        <f>R466*R44*PRODUCT($CJ466:CX466)</f>
        <v>0</v>
      </c>
      <c r="AV466" s="174">
        <f>S466*S44*PRODUCT($CJ466:CY466)</f>
        <v>0</v>
      </c>
      <c r="AW466" s="174">
        <f>T466*T44*PRODUCT($CJ466:CZ466)</f>
        <v>0</v>
      </c>
      <c r="AX466" s="174">
        <f>U466*U44*PRODUCT($CJ466:DA466)</f>
        <v>0</v>
      </c>
      <c r="AY466" s="174">
        <f>V466*V44*PRODUCT($CJ466:DB466)</f>
        <v>0</v>
      </c>
      <c r="AZ466" s="174">
        <f>W466*W44*PRODUCT($CJ466:DC466)</f>
        <v>0</v>
      </c>
      <c r="BA466" s="174">
        <f>X466*X44*PRODUCT($CJ466:DD466)</f>
        <v>0</v>
      </c>
      <c r="BB466" s="174">
        <f>Y466*Y44*PRODUCT($CJ466:DE466)</f>
        <v>0</v>
      </c>
      <c r="BC466" s="174">
        <f>Z466*Z44*PRODUCT($CJ466:DF466)</f>
        <v>0</v>
      </c>
      <c r="BD466" s="174">
        <f>AA466*AA44*PRODUCT($CJ466:DG466)</f>
        <v>0</v>
      </c>
      <c r="BE466" s="174">
        <f>AB466*AB44*PRODUCT($CJ466:DH466)</f>
        <v>0</v>
      </c>
      <c r="BF466" s="93"/>
      <c r="BI466" s="169">
        <f>SUM($AF466:AG466)-SUM($AF498:AG498)-SUM($C498:D498)-SUM($BH498:BI498)</f>
        <v>0</v>
      </c>
      <c r="BJ466" s="169">
        <f>SUM($AF466:AH466)-SUM($AF498:AH498)-SUM($C498:E498)-SUM($BH498:BJ498)</f>
        <v>0</v>
      </c>
      <c r="BK466" s="169">
        <f>SUM($AF466:AI466)-SUM($AF498:AI498)-SUM($C498:F498)-SUM($BH498:BK498)</f>
        <v>0</v>
      </c>
      <c r="BL466" s="169">
        <f>SUM($AF466:AJ466)-SUM($AF498:AJ498)-SUM($C498:G498)-SUM($BH498:BL498)</f>
        <v>0</v>
      </c>
      <c r="BM466" s="169">
        <f>SUM($AF466:AK466)-SUM($AF498:AK498)-SUM($C498:H498)-SUM($BH498:BM498)</f>
        <v>0</v>
      </c>
      <c r="BN466" s="169">
        <f>SUM($AF466:AL466)-SUM($AF498:AL498)-SUM($C498:I498)-SUM($BH498:BN498)</f>
        <v>0</v>
      </c>
      <c r="BO466" s="169">
        <f>SUM($AF466:AM466)-SUM($AF498:AM498)-SUM($C498:J498)-SUM($BH498:BO498)</f>
        <v>0</v>
      </c>
      <c r="BP466" s="169">
        <f>SUM($AF466:AN466)-SUM($AF498:AN498)-SUM($C498:K498)-SUM($BH498:BP498)</f>
        <v>0</v>
      </c>
      <c r="BQ466" s="169">
        <f>SUM($AF466:AO466)-SUM($AF498:AO498)-SUM($C498:L498)-SUM($BH498:BQ498)</f>
        <v>0</v>
      </c>
      <c r="BR466" s="169">
        <f>SUM($AF466:AP466)-SUM($AF498:AP498)-SUM($C498:M498)-SUM($BH498:BR498)</f>
        <v>0</v>
      </c>
      <c r="BS466" s="169">
        <f>SUM($AF466:AQ466)-SUM($AF498:AQ498)-SUM($C498:N498)-SUM($BH498:BS498)</f>
        <v>0</v>
      </c>
      <c r="BT466" s="169">
        <f>SUM($AF466:AR466)-SUM($AF498:AR498)-SUM($C498:O498)-SUM($BH498:BT498)</f>
        <v>0</v>
      </c>
      <c r="BU466" s="169">
        <f>SUM($AF466:AS466)-SUM($AF498:AS498)-SUM($C498:P498)-SUM($BH498:BU498)</f>
        <v>0</v>
      </c>
      <c r="BV466" s="169">
        <f>SUM($AF466:AT466)-SUM($AF498:AT498)-SUM($C498:Q498)-SUM($BH498:BV498)</f>
        <v>0</v>
      </c>
      <c r="BW466" s="169">
        <f>SUM($AF466:AU466)-SUM($AF498:AU498)-SUM($C498:R498)-SUM($BH498:BW498)</f>
        <v>0</v>
      </c>
      <c r="BX466" s="169">
        <f>SUM($AF466:AV466)-SUM($AF498:AV498)-SUM($C498:S498)-SUM($BH498:BX498)</f>
        <v>0</v>
      </c>
      <c r="BY466" s="169">
        <f>SUM($AF466:AW466)-SUM($AF498:AW498)-SUM($C498:T498)-SUM($BH498:BY498)</f>
        <v>0</v>
      </c>
      <c r="BZ466" s="169">
        <f>SUM($AF466:AX466)-SUM($AF498:AX498)-SUM($C498:U498)-SUM($BH498:BZ498)</f>
        <v>0</v>
      </c>
      <c r="CA466" s="169">
        <f>SUM($AF466:AY466)-SUM($AF498:AY498)-SUM($C498:V498)-SUM($BH498:CA498)</f>
        <v>0</v>
      </c>
      <c r="CB466" s="169">
        <f>SUM($AF466:AZ466)-SUM($AF498:AZ498)-SUM($C498:W498)-SUM($BH498:CB498)</f>
        <v>0</v>
      </c>
      <c r="CC466" s="169">
        <f>SUM($AF466:BA466)-SUM($AF498:BA498)-SUM($C498:X498)-SUM($BH498:CC498)</f>
        <v>0</v>
      </c>
      <c r="CD466" s="169">
        <f>SUM($AF466:BB466)-SUM($AF498:BB498)-SUM($C498:Y498)-SUM($BH498:CD498)</f>
        <v>0</v>
      </c>
      <c r="CE466" s="169">
        <f>SUM($AF466:BC466)-SUM($AF498:BC498)-SUM($C498:Z498)-SUM($BH498:CE498)</f>
        <v>0</v>
      </c>
      <c r="CF466" s="169">
        <f>SUM($AF466:BD466)-SUM($AF498:BD498)-SUM($C498:AA498)-SUM($BH498:CF498)</f>
        <v>0</v>
      </c>
      <c r="CG466" s="169">
        <f>SUM($AF466:BE466)-SUM($AF498:BE498)-SUM($C498:AB498)-SUM($BH498:CG498)</f>
        <v>0</v>
      </c>
      <c r="CH466" s="52"/>
      <c r="CJ466" s="67"/>
      <c r="CK466" s="67">
        <f>1-D466</f>
        <v>1</v>
      </c>
      <c r="CL466" s="67">
        <f>1-E466</f>
        <v>0.99999218110490773</v>
      </c>
      <c r="CM466" s="67">
        <f>1-F466</f>
        <v>0.99999138146863464</v>
      </c>
      <c r="CN466" s="67">
        <f>1-G466</f>
        <v>0.99999060764243397</v>
      </c>
      <c r="CO466" s="67">
        <f>1-H466</f>
        <v>0.99998984763311116</v>
      </c>
      <c r="CP466" s="67">
        <f t="shared" si="549"/>
        <v>0.99998912791898464</v>
      </c>
      <c r="CQ466" s="67">
        <f t="shared" si="550"/>
        <v>0.99998847497837329</v>
      </c>
      <c r="CR466" s="67">
        <f t="shared" si="551"/>
        <v>0.99998791528959552</v>
      </c>
      <c r="CS466" s="67">
        <f t="shared" si="552"/>
        <v>0.99998747533096999</v>
      </c>
      <c r="CT466" s="67">
        <f t="shared" si="553"/>
        <v>0.99998718158081534</v>
      </c>
      <c r="CU466" s="67">
        <f t="shared" si="554"/>
        <v>0.99998698945125619</v>
      </c>
      <c r="CV466" s="67">
        <f t="shared" si="555"/>
        <v>0.99998685435441725</v>
      </c>
      <c r="CW466" s="67">
        <f t="shared" si="556"/>
        <v>0.99998673170242303</v>
      </c>
      <c r="CX466" s="67">
        <f t="shared" si="557"/>
        <v>0.99998657690739823</v>
      </c>
      <c r="CY466" s="67">
        <f t="shared" si="558"/>
        <v>0.99998634538146747</v>
      </c>
      <c r="CZ466" s="67">
        <f t="shared" si="559"/>
        <v>0.99998610115527564</v>
      </c>
      <c r="DA466" s="67">
        <f t="shared" si="560"/>
        <v>0.99998590825946776</v>
      </c>
      <c r="DB466" s="67">
        <f t="shared" si="561"/>
        <v>0.99998583072468883</v>
      </c>
      <c r="DC466" s="67">
        <f t="shared" si="562"/>
        <v>0.99998593258158386</v>
      </c>
      <c r="DD466" s="67">
        <f t="shared" si="563"/>
        <v>0.99998627786079775</v>
      </c>
      <c r="DE466" s="67">
        <f t="shared" si="564"/>
        <v>0.99998661607665884</v>
      </c>
      <c r="DF466" s="67">
        <f t="shared" si="565"/>
        <v>0.99998669674349516</v>
      </c>
      <c r="DG466" s="67">
        <f t="shared" si="566"/>
        <v>0.99998626937563495</v>
      </c>
      <c r="DH466" s="67">
        <f t="shared" si="567"/>
        <v>0.99998508348740645</v>
      </c>
      <c r="DI466" s="67">
        <f t="shared" si="568"/>
        <v>0.999982888593138</v>
      </c>
      <c r="DM466" s="188" t="str">
        <f t="shared" ref="DM466:DM490" si="571">IF(ISERROR(BI466/D44),"",BI466/D44)</f>
        <v/>
      </c>
      <c r="DN466" s="188" t="str">
        <f t="shared" ref="DN466:DN490" si="572">IF(ISERROR(BJ466/E44),"",BJ466/E44)</f>
        <v/>
      </c>
      <c r="DO466" s="188" t="str">
        <f t="shared" ref="DO466:DO490" si="573">IF(ISERROR(BK466/F44),"",BK466/F44)</f>
        <v/>
      </c>
      <c r="DP466" s="188" t="str">
        <f t="shared" ref="DP466:DP490" si="574">IF(ISERROR(BL466/G44),"",BL466/G44)</f>
        <v/>
      </c>
      <c r="DQ466" s="188" t="str">
        <f t="shared" ref="DQ466:DQ490" si="575">IF(ISERROR(BM466/H44),"",BM466/H44)</f>
        <v/>
      </c>
      <c r="DR466" s="188" t="str">
        <f t="shared" ref="DR466:DR490" si="576">IF(ISERROR(BN466/I44),"",BN466/I44)</f>
        <v/>
      </c>
      <c r="DS466" s="188" t="str">
        <f t="shared" ref="DS466:DS490" si="577">IF(ISERROR(BO466/J44),"",BO466/J44)</f>
        <v/>
      </c>
      <c r="DT466" s="188" t="str">
        <f t="shared" ref="DT466:DT490" si="578">IF(ISERROR(BP466/K44),"",BP466/K44)</f>
        <v/>
      </c>
      <c r="DU466" s="188" t="str">
        <f t="shared" ref="DU466:DU490" si="579">IF(ISERROR(BQ466/L44),"",BQ466/L44)</f>
        <v/>
      </c>
      <c r="DV466" s="188" t="str">
        <f t="shared" ref="DV466:DV490" si="580">IF(ISERROR(BR466/M44),"",BR466/M44)</f>
        <v/>
      </c>
      <c r="DW466" s="188" t="str">
        <f t="shared" ref="DW466:DW490" si="581">IF(ISERROR(BS466/N44),"",BS466/N44)</f>
        <v/>
      </c>
      <c r="DX466" s="188" t="str">
        <f t="shared" ref="DX466:DX490" si="582">IF(ISERROR(BT466/O44),"",BT466/O44)</f>
        <v/>
      </c>
      <c r="DY466" s="188" t="str">
        <f t="shared" ref="DY466:DY490" si="583">IF(ISERROR(BU466/P44),"",BU466/P44)</f>
        <v/>
      </c>
      <c r="DZ466" s="188" t="str">
        <f t="shared" ref="DZ466:DZ490" si="584">IF(ISERROR(BV466/Q44),"",BV466/Q44)</f>
        <v/>
      </c>
      <c r="EA466" s="188" t="str">
        <f t="shared" ref="EA466:EA490" si="585">IF(ISERROR(BW466/R44),"",BW466/R44)</f>
        <v/>
      </c>
      <c r="EB466" s="188" t="str">
        <f t="shared" ref="EB466:EB490" si="586">IF(ISERROR(BX466/S44),"",BX466/S44)</f>
        <v/>
      </c>
      <c r="EC466" s="188" t="str">
        <f t="shared" ref="EC466:EC490" si="587">IF(ISERROR(BY466/T44),"",BY466/T44)</f>
        <v/>
      </c>
      <c r="ED466" s="188" t="str">
        <f t="shared" ref="ED466:ED490" si="588">IF(ISERROR(BZ466/U44),"",BZ466/U44)</f>
        <v/>
      </c>
      <c r="EE466" s="188" t="str">
        <f t="shared" ref="EE466:EE490" si="589">IF(ISERROR(CA466/V44),"",CA466/V44)</f>
        <v/>
      </c>
      <c r="EF466" s="188" t="str">
        <f t="shared" ref="EF466:EF490" si="590">IF(ISERROR(CB466/W44),"",CB466/W44)</f>
        <v/>
      </c>
      <c r="EG466" s="188" t="str">
        <f t="shared" ref="EG466:EG490" si="591">IF(ISERROR(CC466/X44),"",CC466/X44)</f>
        <v/>
      </c>
      <c r="EH466" s="188" t="str">
        <f t="shared" ref="EH466:EH490" si="592">IF(ISERROR(CD466/Y44),"",CD466/Y44)</f>
        <v/>
      </c>
      <c r="EI466" s="188" t="str">
        <f t="shared" ref="EI466:EI490" si="593">IF(ISERROR(CE466/Z44),"",CE466/Z44)</f>
        <v/>
      </c>
      <c r="EJ466" s="188" t="str">
        <f t="shared" ref="EJ466:EJ490" si="594">IF(ISERROR(CF466/AA44),"",CF466/AA44)</f>
        <v/>
      </c>
      <c r="EK466" s="188" t="str">
        <f t="shared" ref="EK466:EK490" si="595">IF(ISERROR(CG466/AB44),"",CG466/AB44)</f>
        <v/>
      </c>
    </row>
    <row r="467" spans="1:141" x14ac:dyDescent="0.3">
      <c r="B467" s="1">
        <v>3</v>
      </c>
      <c r="C467" s="175"/>
      <c r="D467" s="175"/>
      <c r="E467" s="175"/>
      <c r="F467" s="175">
        <f t="shared" ref="F467:AB467" si="596">VLOOKUP(E79,BRInc,$A$4,FALSE)*(1+((VLOOKUP(E79,BrRisk,$A$4,FALSE)-1)*MAX(0,AH111-BaselineBMI)))</f>
        <v>7.8188950922857341E-6</v>
      </c>
      <c r="G467" s="175">
        <f t="shared" si="596"/>
        <v>8.6185313653341925E-6</v>
      </c>
      <c r="H467" s="175">
        <f t="shared" si="596"/>
        <v>9.392357566003115E-6</v>
      </c>
      <c r="I467" s="175">
        <f t="shared" si="596"/>
        <v>1.015236688887518E-5</v>
      </c>
      <c r="J467" s="175">
        <f t="shared" si="596"/>
        <v>1.0872081015332447E-5</v>
      </c>
      <c r="K467" s="175">
        <f t="shared" si="596"/>
        <v>1.1525021626756974E-5</v>
      </c>
      <c r="L467" s="175">
        <f t="shared" si="596"/>
        <v>1.208471040453082E-5</v>
      </c>
      <c r="M467" s="175">
        <f t="shared" si="596"/>
        <v>1.2524669030036043E-5</v>
      </c>
      <c r="N467" s="175">
        <f t="shared" si="596"/>
        <v>1.2818419184654702E-5</v>
      </c>
      <c r="O467" s="175">
        <f t="shared" si="596"/>
        <v>1.3010548743761647E-5</v>
      </c>
      <c r="P467" s="175">
        <f t="shared" si="596"/>
        <v>1.3145645582731727E-5</v>
      </c>
      <c r="Q467" s="175">
        <f t="shared" si="596"/>
        <v>1.3268297576939797E-5</v>
      </c>
      <c r="R467" s="175">
        <f t="shared" si="596"/>
        <v>1.3423092601760698E-5</v>
      </c>
      <c r="S467" s="175">
        <f t="shared" si="596"/>
        <v>1.3654618532569286E-5</v>
      </c>
      <c r="T467" s="175">
        <f t="shared" si="596"/>
        <v>1.3898844724388272E-5</v>
      </c>
      <c r="U467" s="175">
        <f t="shared" si="596"/>
        <v>1.4091740532240363E-5</v>
      </c>
      <c r="V467" s="175">
        <f t="shared" si="596"/>
        <v>1.4169275311148271E-5</v>
      </c>
      <c r="W467" s="175">
        <f t="shared" si="596"/>
        <v>1.4067418416134708E-5</v>
      </c>
      <c r="X467" s="175">
        <f t="shared" si="596"/>
        <v>1.3722139202222383E-5</v>
      </c>
      <c r="Y467" s="175">
        <f t="shared" si="596"/>
        <v>1.3383923341207062E-5</v>
      </c>
      <c r="Z467" s="175">
        <f t="shared" si="596"/>
        <v>1.3303256504884522E-5</v>
      </c>
      <c r="AA467" s="175">
        <f t="shared" si="596"/>
        <v>1.3730624365050523E-5</v>
      </c>
      <c r="AB467" s="175">
        <f t="shared" si="596"/>
        <v>1.4916512593500838E-5</v>
      </c>
      <c r="AC467" s="155"/>
      <c r="AD467" s="155"/>
      <c r="AE467" s="155"/>
      <c r="AG467" s="174">
        <f>D467*D45*PRODUCT($CJ467:CJ467)</f>
        <v>0</v>
      </c>
      <c r="AH467" s="174">
        <f>E467*E45*PRODUCT($CJ467:CK467)</f>
        <v>0</v>
      </c>
      <c r="AI467" s="174">
        <f>F467*F45*PRODUCT($CJ467:CL467)</f>
        <v>0</v>
      </c>
      <c r="AJ467" s="174">
        <f>G467*G45*PRODUCT($CJ467:CM467)</f>
        <v>0</v>
      </c>
      <c r="AK467" s="174">
        <f>H467*H45*PRODUCT($CJ467:CN467)</f>
        <v>0</v>
      </c>
      <c r="AL467" s="174">
        <f>I467*I45*PRODUCT($CJ467:CO467)</f>
        <v>0</v>
      </c>
      <c r="AM467" s="174">
        <f>J467*J45*PRODUCT($CJ467:CP467)</f>
        <v>0</v>
      </c>
      <c r="AN467" s="174">
        <f>K467*K45*PRODUCT($CJ467:CQ467)</f>
        <v>0</v>
      </c>
      <c r="AO467" s="174">
        <f>L467*L45*PRODUCT($CJ467:CR467)</f>
        <v>0</v>
      </c>
      <c r="AP467" s="174">
        <f>M467*M45*PRODUCT($CJ467:CS467)</f>
        <v>0</v>
      </c>
      <c r="AQ467" s="174">
        <f>N467*N45*PRODUCT($CJ467:CT467)</f>
        <v>0</v>
      </c>
      <c r="AR467" s="174">
        <f>O467*O45*PRODUCT($CJ467:CU467)</f>
        <v>0</v>
      </c>
      <c r="AS467" s="174">
        <f>P467*P45*PRODUCT($CJ467:CV467)</f>
        <v>0</v>
      </c>
      <c r="AT467" s="174">
        <f>Q467*Q45*PRODUCT($CJ467:CW467)</f>
        <v>0</v>
      </c>
      <c r="AU467" s="174">
        <f>R467*R45*PRODUCT($CJ467:CX467)</f>
        <v>0</v>
      </c>
      <c r="AV467" s="174">
        <f>S467*S45*PRODUCT($CJ467:CY467)</f>
        <v>0</v>
      </c>
      <c r="AW467" s="174">
        <f>T467*T45*PRODUCT($CJ467:CZ467)</f>
        <v>0</v>
      </c>
      <c r="AX467" s="174">
        <f>U467*U45*PRODUCT($CJ467:DA467)</f>
        <v>0</v>
      </c>
      <c r="AY467" s="174">
        <f>V467*V45*PRODUCT($CJ467:DB467)</f>
        <v>0</v>
      </c>
      <c r="AZ467" s="174">
        <f>W467*W45*PRODUCT($CJ467:DC467)</f>
        <v>0</v>
      </c>
      <c r="BA467" s="174">
        <f>X467*X45*PRODUCT($CJ467:DD467)</f>
        <v>0</v>
      </c>
      <c r="BB467" s="174">
        <f>Y467*Y45*PRODUCT($CJ467:DE467)</f>
        <v>0</v>
      </c>
      <c r="BC467" s="174">
        <f>Z467*Z45*PRODUCT($CJ467:DF467)</f>
        <v>0</v>
      </c>
      <c r="BD467" s="174">
        <f>AA467*AA45*PRODUCT($CJ467:DG467)</f>
        <v>0</v>
      </c>
      <c r="BE467" s="174">
        <f>AB467*AB45*PRODUCT($CJ467:DH467)</f>
        <v>0</v>
      </c>
      <c r="BF467" s="93"/>
      <c r="BG467" s="93"/>
      <c r="BI467" s="169">
        <f>SUM($AF467:AG467)-SUM($AF499:AG499)-SUM($C499:D499)-SUM($BH499:BI499)</f>
        <v>0</v>
      </c>
      <c r="BJ467" s="169">
        <f>SUM($AF467:AH467)-SUM($AF499:AH499)-SUM($C499:E499)-SUM($BH499:BJ499)</f>
        <v>0</v>
      </c>
      <c r="BK467" s="169">
        <f>SUM($AF467:AI467)-SUM($AF499:AI499)-SUM($C499:F499)-SUM($BH499:BK499)</f>
        <v>0</v>
      </c>
      <c r="BL467" s="169">
        <f>SUM($AF467:AJ467)-SUM($AF499:AJ499)-SUM($C499:G499)-SUM($BH499:BL499)</f>
        <v>0</v>
      </c>
      <c r="BM467" s="169">
        <f>SUM($AF467:AK467)-SUM($AF499:AK499)-SUM($C499:H499)-SUM($BH499:BM499)</f>
        <v>0</v>
      </c>
      <c r="BN467" s="169">
        <f>SUM($AF467:AL467)-SUM($AF499:AL499)-SUM($C499:I499)-SUM($BH499:BN499)</f>
        <v>0</v>
      </c>
      <c r="BO467" s="169">
        <f>SUM($AF467:AM467)-SUM($AF499:AM499)-SUM($C499:J499)-SUM($BH499:BO499)</f>
        <v>0</v>
      </c>
      <c r="BP467" s="169">
        <f>SUM($AF467:AN467)-SUM($AF499:AN499)-SUM($C499:K499)-SUM($BH499:BP499)</f>
        <v>0</v>
      </c>
      <c r="BQ467" s="169">
        <f>SUM($AF467:AO467)-SUM($AF499:AO499)-SUM($C499:L499)-SUM($BH499:BQ499)</f>
        <v>0</v>
      </c>
      <c r="BR467" s="169">
        <f>SUM($AF467:AP467)-SUM($AF499:AP499)-SUM($C499:M499)-SUM($BH499:BR499)</f>
        <v>0</v>
      </c>
      <c r="BS467" s="169">
        <f>SUM($AF467:AQ467)-SUM($AF499:AQ499)-SUM($C499:N499)-SUM($BH499:BS499)</f>
        <v>0</v>
      </c>
      <c r="BT467" s="169">
        <f>SUM($AF467:AR467)-SUM($AF499:AR499)-SUM($C499:O499)-SUM($BH499:BT499)</f>
        <v>0</v>
      </c>
      <c r="BU467" s="169">
        <f>SUM($AF467:AS467)-SUM($AF499:AS499)-SUM($C499:P499)-SUM($BH499:BU499)</f>
        <v>0</v>
      </c>
      <c r="BV467" s="169">
        <f>SUM($AF467:AT467)-SUM($AF499:AT499)-SUM($C499:Q499)-SUM($BH499:BV499)</f>
        <v>0</v>
      </c>
      <c r="BW467" s="169">
        <f>SUM($AF467:AU467)-SUM($AF499:AU499)-SUM($C499:R499)-SUM($BH499:BW499)</f>
        <v>0</v>
      </c>
      <c r="BX467" s="169">
        <f>SUM($AF467:AV467)-SUM($AF499:AV499)-SUM($C499:S499)-SUM($BH499:BX499)</f>
        <v>0</v>
      </c>
      <c r="BY467" s="169">
        <f>SUM($AF467:AW467)-SUM($AF499:AW499)-SUM($C499:T499)-SUM($BH499:BY499)</f>
        <v>0</v>
      </c>
      <c r="BZ467" s="169">
        <f>SUM($AF467:AX467)-SUM($AF499:AX499)-SUM($C499:U499)-SUM($BH499:BZ499)</f>
        <v>0</v>
      </c>
      <c r="CA467" s="169">
        <f>SUM($AF467:AY467)-SUM($AF499:AY499)-SUM($C499:V499)-SUM($BH499:CA499)</f>
        <v>0</v>
      </c>
      <c r="CB467" s="169">
        <f>SUM($AF467:AZ467)-SUM($AF499:AZ499)-SUM($C499:W499)-SUM($BH499:CB499)</f>
        <v>0</v>
      </c>
      <c r="CC467" s="169">
        <f>SUM($AF467:BA467)-SUM($AF499:BA499)-SUM($C499:X499)-SUM($BH499:CC499)</f>
        <v>0</v>
      </c>
      <c r="CD467" s="169">
        <f>SUM($AF467:BB467)-SUM($AF499:BB499)-SUM($C499:Y499)-SUM($BH499:CD499)</f>
        <v>0</v>
      </c>
      <c r="CE467" s="169">
        <f>SUM($AF467:BC467)-SUM($AF499:BC499)-SUM($C499:Z499)-SUM($BH499:CE499)</f>
        <v>0</v>
      </c>
      <c r="CF467" s="169">
        <f>SUM($AF467:BD467)-SUM($AF499:BD499)-SUM($C499:AA499)-SUM($BH499:CF499)</f>
        <v>0</v>
      </c>
      <c r="CG467" s="169">
        <f>SUM($AF467:BE467)-SUM($AF499:BE499)-SUM($C499:AB499)-SUM($BH499:CG499)</f>
        <v>0</v>
      </c>
      <c r="CH467" s="52"/>
      <c r="CI467" s="52"/>
      <c r="CJ467" s="67"/>
      <c r="CK467" s="67"/>
      <c r="CL467" s="67">
        <f>1-E467</f>
        <v>1</v>
      </c>
      <c r="CM467" s="67">
        <f>1-F467</f>
        <v>0.99999218110490773</v>
      </c>
      <c r="CN467" s="67">
        <f>1-G467</f>
        <v>0.99999138146863464</v>
      </c>
      <c r="CO467" s="67">
        <f>1-H467</f>
        <v>0.99999060764243397</v>
      </c>
      <c r="CP467" s="67">
        <f t="shared" si="549"/>
        <v>0.99998984763311116</v>
      </c>
      <c r="CQ467" s="67">
        <f t="shared" si="550"/>
        <v>0.99998912791898464</v>
      </c>
      <c r="CR467" s="67">
        <f t="shared" si="551"/>
        <v>0.99998847497837329</v>
      </c>
      <c r="CS467" s="67">
        <f t="shared" si="552"/>
        <v>0.99998791528959552</v>
      </c>
      <c r="CT467" s="67">
        <f t="shared" si="553"/>
        <v>0.99998747533096999</v>
      </c>
      <c r="CU467" s="67">
        <f t="shared" si="554"/>
        <v>0.99998718158081534</v>
      </c>
      <c r="CV467" s="67">
        <f t="shared" si="555"/>
        <v>0.99998698945125619</v>
      </c>
      <c r="CW467" s="67">
        <f t="shared" si="556"/>
        <v>0.99998685435441725</v>
      </c>
      <c r="CX467" s="67">
        <f t="shared" si="557"/>
        <v>0.99998673170242303</v>
      </c>
      <c r="CY467" s="67">
        <f t="shared" si="558"/>
        <v>0.99998657690739823</v>
      </c>
      <c r="CZ467" s="67">
        <f t="shared" si="559"/>
        <v>0.99998634538146747</v>
      </c>
      <c r="DA467" s="67">
        <f t="shared" si="560"/>
        <v>0.99998610115527564</v>
      </c>
      <c r="DB467" s="67">
        <f t="shared" si="561"/>
        <v>0.99998590825946776</v>
      </c>
      <c r="DC467" s="67">
        <f t="shared" si="562"/>
        <v>0.99998583072468883</v>
      </c>
      <c r="DD467" s="67">
        <f t="shared" si="563"/>
        <v>0.99998593258158386</v>
      </c>
      <c r="DE467" s="67">
        <f t="shared" si="564"/>
        <v>0.99998627786079775</v>
      </c>
      <c r="DF467" s="67">
        <f t="shared" si="565"/>
        <v>0.99998661607665884</v>
      </c>
      <c r="DG467" s="67">
        <f t="shared" si="566"/>
        <v>0.99998669674349516</v>
      </c>
      <c r="DH467" s="67">
        <f t="shared" si="567"/>
        <v>0.99998626937563495</v>
      </c>
      <c r="DI467" s="67">
        <f t="shared" si="568"/>
        <v>0.99998508348740645</v>
      </c>
      <c r="DM467" s="188" t="str">
        <f t="shared" si="571"/>
        <v/>
      </c>
      <c r="DN467" s="188" t="str">
        <f t="shared" si="572"/>
        <v/>
      </c>
      <c r="DO467" s="188" t="str">
        <f t="shared" si="573"/>
        <v/>
      </c>
      <c r="DP467" s="188" t="str">
        <f t="shared" si="574"/>
        <v/>
      </c>
      <c r="DQ467" s="188" t="str">
        <f t="shared" si="575"/>
        <v/>
      </c>
      <c r="DR467" s="188" t="str">
        <f t="shared" si="576"/>
        <v/>
      </c>
      <c r="DS467" s="188" t="str">
        <f t="shared" si="577"/>
        <v/>
      </c>
      <c r="DT467" s="188" t="str">
        <f t="shared" si="578"/>
        <v/>
      </c>
      <c r="DU467" s="188" t="str">
        <f t="shared" si="579"/>
        <v/>
      </c>
      <c r="DV467" s="188" t="str">
        <f t="shared" si="580"/>
        <v/>
      </c>
      <c r="DW467" s="188" t="str">
        <f t="shared" si="581"/>
        <v/>
      </c>
      <c r="DX467" s="188" t="str">
        <f t="shared" si="582"/>
        <v/>
      </c>
      <c r="DY467" s="188" t="str">
        <f t="shared" si="583"/>
        <v/>
      </c>
      <c r="DZ467" s="188" t="str">
        <f t="shared" si="584"/>
        <v/>
      </c>
      <c r="EA467" s="188" t="str">
        <f t="shared" si="585"/>
        <v/>
      </c>
      <c r="EB467" s="188" t="str">
        <f t="shared" si="586"/>
        <v/>
      </c>
      <c r="EC467" s="188" t="str">
        <f t="shared" si="587"/>
        <v/>
      </c>
      <c r="ED467" s="188" t="str">
        <f t="shared" si="588"/>
        <v/>
      </c>
      <c r="EE467" s="188" t="str">
        <f t="shared" si="589"/>
        <v/>
      </c>
      <c r="EF467" s="188" t="str">
        <f t="shared" si="590"/>
        <v/>
      </c>
      <c r="EG467" s="188" t="str">
        <f t="shared" si="591"/>
        <v/>
      </c>
      <c r="EH467" s="188" t="str">
        <f t="shared" si="592"/>
        <v/>
      </c>
      <c r="EI467" s="188" t="str">
        <f t="shared" si="593"/>
        <v/>
      </c>
      <c r="EJ467" s="188" t="str">
        <f t="shared" si="594"/>
        <v/>
      </c>
      <c r="EK467" s="188" t="str">
        <f t="shared" si="595"/>
        <v/>
      </c>
    </row>
    <row r="468" spans="1:141" x14ac:dyDescent="0.3">
      <c r="A468" s="52"/>
      <c r="B468" s="1">
        <v>4</v>
      </c>
      <c r="C468" s="175"/>
      <c r="D468" s="175"/>
      <c r="E468" s="175"/>
      <c r="F468" s="175"/>
      <c r="G468" s="175">
        <f t="shared" ref="G468:AB468" si="597">VLOOKUP(F80,BRInc,$A$4,FALSE)*(1+((VLOOKUP(F80,BrRisk,$A$4,FALSE)-1)*MAX(0,AI112-BaselineBMI)))</f>
        <v>7.8188950922857341E-6</v>
      </c>
      <c r="H468" s="175">
        <f t="shared" si="597"/>
        <v>8.6185313653341925E-6</v>
      </c>
      <c r="I468" s="175">
        <f t="shared" si="597"/>
        <v>9.392357566003115E-6</v>
      </c>
      <c r="J468" s="175">
        <f t="shared" si="597"/>
        <v>1.015236688887518E-5</v>
      </c>
      <c r="K468" s="175">
        <f t="shared" si="597"/>
        <v>1.0872081015332447E-5</v>
      </c>
      <c r="L468" s="175">
        <f t="shared" si="597"/>
        <v>1.1525021626756974E-5</v>
      </c>
      <c r="M468" s="175">
        <f t="shared" si="597"/>
        <v>1.208471040453082E-5</v>
      </c>
      <c r="N468" s="175">
        <f t="shared" si="597"/>
        <v>1.2524669030036043E-5</v>
      </c>
      <c r="O468" s="175">
        <f t="shared" si="597"/>
        <v>1.2818419184654702E-5</v>
      </c>
      <c r="P468" s="175">
        <f t="shared" si="597"/>
        <v>1.3010548743761647E-5</v>
      </c>
      <c r="Q468" s="175">
        <f t="shared" si="597"/>
        <v>1.3145645582731727E-5</v>
      </c>
      <c r="R468" s="175">
        <f t="shared" si="597"/>
        <v>1.3268297576939797E-5</v>
      </c>
      <c r="S468" s="175">
        <f t="shared" si="597"/>
        <v>1.3423092601760698E-5</v>
      </c>
      <c r="T468" s="175">
        <f t="shared" si="597"/>
        <v>1.3654618532569286E-5</v>
      </c>
      <c r="U468" s="175">
        <f t="shared" si="597"/>
        <v>1.3898844724388272E-5</v>
      </c>
      <c r="V468" s="175">
        <f t="shared" si="597"/>
        <v>1.4091740532240363E-5</v>
      </c>
      <c r="W468" s="175">
        <f t="shared" si="597"/>
        <v>1.4169275311148271E-5</v>
      </c>
      <c r="X468" s="175">
        <f t="shared" si="597"/>
        <v>1.4067418416134708E-5</v>
      </c>
      <c r="Y468" s="175">
        <f t="shared" si="597"/>
        <v>1.3722139202222383E-5</v>
      </c>
      <c r="Z468" s="175">
        <f t="shared" si="597"/>
        <v>1.3383923341207062E-5</v>
      </c>
      <c r="AA468" s="175">
        <f t="shared" si="597"/>
        <v>1.3303256504884522E-5</v>
      </c>
      <c r="AB468" s="175">
        <f t="shared" si="597"/>
        <v>1.3730624365050523E-5</v>
      </c>
      <c r="AC468" s="155"/>
      <c r="AD468" s="155"/>
      <c r="AE468" s="155"/>
      <c r="AF468" s="155"/>
      <c r="AG468" s="174">
        <f>D468*D46*PRODUCT($CJ468:CJ468)</f>
        <v>0</v>
      </c>
      <c r="AH468" s="174">
        <f>E468*E46*PRODUCT($CJ468:CK468)</f>
        <v>0</v>
      </c>
      <c r="AI468" s="174">
        <f>F468*F46*PRODUCT($CJ468:CL468)</f>
        <v>0</v>
      </c>
      <c r="AJ468" s="174">
        <f>G468*G46*PRODUCT($CJ468:CM468)</f>
        <v>0</v>
      </c>
      <c r="AK468" s="174">
        <f>H468*H46*PRODUCT($CJ468:CN468)</f>
        <v>0</v>
      </c>
      <c r="AL468" s="174">
        <f>I468*I46*PRODUCT($CJ468:CO468)</f>
        <v>0</v>
      </c>
      <c r="AM468" s="174">
        <f>J468*J46*PRODUCT($CJ468:CP468)</f>
        <v>0</v>
      </c>
      <c r="AN468" s="174">
        <f>K468*K46*PRODUCT($CJ468:CQ468)</f>
        <v>0</v>
      </c>
      <c r="AO468" s="174">
        <f>L468*L46*PRODUCT($CJ468:CR468)</f>
        <v>0</v>
      </c>
      <c r="AP468" s="174">
        <f>M468*M46*PRODUCT($CJ468:CS468)</f>
        <v>0</v>
      </c>
      <c r="AQ468" s="174">
        <f>N468*N46*PRODUCT($CJ468:CT468)</f>
        <v>0</v>
      </c>
      <c r="AR468" s="174">
        <f>O468*O46*PRODUCT($CJ468:CU468)</f>
        <v>0</v>
      </c>
      <c r="AS468" s="174">
        <f>P468*P46*PRODUCT($CJ468:CV468)</f>
        <v>0</v>
      </c>
      <c r="AT468" s="174">
        <f>Q468*Q46*PRODUCT($CJ468:CW468)</f>
        <v>0</v>
      </c>
      <c r="AU468" s="174">
        <f>R468*R46*PRODUCT($CJ468:CX468)</f>
        <v>0</v>
      </c>
      <c r="AV468" s="174">
        <f>S468*S46*PRODUCT($CJ468:CY468)</f>
        <v>0</v>
      </c>
      <c r="AW468" s="174">
        <f>T468*T46*PRODUCT($CJ468:CZ468)</f>
        <v>0</v>
      </c>
      <c r="AX468" s="174">
        <f>U468*U46*PRODUCT($CJ468:DA468)</f>
        <v>0</v>
      </c>
      <c r="AY468" s="174">
        <f>V468*V46*PRODUCT($CJ468:DB468)</f>
        <v>0</v>
      </c>
      <c r="AZ468" s="174">
        <f>W468*W46*PRODUCT($CJ468:DC468)</f>
        <v>0</v>
      </c>
      <c r="BA468" s="174">
        <f>X468*X46*PRODUCT($CJ468:DD468)</f>
        <v>0</v>
      </c>
      <c r="BB468" s="174">
        <f>Y468*Y46*PRODUCT($CJ468:DE468)</f>
        <v>0</v>
      </c>
      <c r="BC468" s="174">
        <f>Z468*Z46*PRODUCT($CJ468:DF468)</f>
        <v>0</v>
      </c>
      <c r="BD468" s="174">
        <f>AA468*AA46*PRODUCT($CJ468:DG468)</f>
        <v>0</v>
      </c>
      <c r="BE468" s="174">
        <f>AB468*AB46*PRODUCT($CJ468:DH468)</f>
        <v>0</v>
      </c>
      <c r="BF468" s="93"/>
      <c r="BG468" s="93"/>
      <c r="BH468" s="93"/>
      <c r="BI468" s="169">
        <f>SUM($AF468:AG468)-SUM($AF500:AG500)-SUM($C500:D500)-SUM($BH500:BI500)</f>
        <v>0</v>
      </c>
      <c r="BJ468" s="169">
        <f>SUM($AF468:AH468)-SUM($AF500:AH500)-SUM($C500:E500)-SUM($BH500:BJ500)</f>
        <v>0</v>
      </c>
      <c r="BK468" s="169">
        <f>SUM($AF468:AI468)-SUM($AF500:AI500)-SUM($C500:F500)-SUM($BH500:BK500)</f>
        <v>0</v>
      </c>
      <c r="BL468" s="169">
        <f>SUM($AF468:AJ468)-SUM($AF500:AJ500)-SUM($C500:G500)-SUM($BH500:BL500)</f>
        <v>0</v>
      </c>
      <c r="BM468" s="169">
        <f>SUM($AF468:AK468)-SUM($AF500:AK500)-SUM($C500:H500)-SUM($BH500:BM500)</f>
        <v>0</v>
      </c>
      <c r="BN468" s="169">
        <f>SUM($AF468:AL468)-SUM($AF500:AL500)-SUM($C500:I500)-SUM($BH500:BN500)</f>
        <v>0</v>
      </c>
      <c r="BO468" s="169">
        <f>SUM($AF468:AM468)-SUM($AF500:AM500)-SUM($C500:J500)-SUM($BH500:BO500)</f>
        <v>0</v>
      </c>
      <c r="BP468" s="169">
        <f>SUM($AF468:AN468)-SUM($AF500:AN500)-SUM($C500:K500)-SUM($BH500:BP500)</f>
        <v>0</v>
      </c>
      <c r="BQ468" s="169">
        <f>SUM($AF468:AO468)-SUM($AF500:AO500)-SUM($C500:L500)-SUM($BH500:BQ500)</f>
        <v>0</v>
      </c>
      <c r="BR468" s="169">
        <f>SUM($AF468:AP468)-SUM($AF500:AP500)-SUM($C500:M500)-SUM($BH500:BR500)</f>
        <v>0</v>
      </c>
      <c r="BS468" s="169">
        <f>SUM($AF468:AQ468)-SUM($AF500:AQ500)-SUM($C500:N500)-SUM($BH500:BS500)</f>
        <v>0</v>
      </c>
      <c r="BT468" s="169">
        <f>SUM($AF468:AR468)-SUM($AF500:AR500)-SUM($C500:O500)-SUM($BH500:BT500)</f>
        <v>0</v>
      </c>
      <c r="BU468" s="169">
        <f>SUM($AF468:AS468)-SUM($AF500:AS500)-SUM($C500:P500)-SUM($BH500:BU500)</f>
        <v>0</v>
      </c>
      <c r="BV468" s="169">
        <f>SUM($AF468:AT468)-SUM($AF500:AT500)-SUM($C500:Q500)-SUM($BH500:BV500)</f>
        <v>0</v>
      </c>
      <c r="BW468" s="169">
        <f>SUM($AF468:AU468)-SUM($AF500:AU500)-SUM($C500:R500)-SUM($BH500:BW500)</f>
        <v>0</v>
      </c>
      <c r="BX468" s="169">
        <f>SUM($AF468:AV468)-SUM($AF500:AV500)-SUM($C500:S500)-SUM($BH500:BX500)</f>
        <v>0</v>
      </c>
      <c r="BY468" s="169">
        <f>SUM($AF468:AW468)-SUM($AF500:AW500)-SUM($C500:T500)-SUM($BH500:BY500)</f>
        <v>0</v>
      </c>
      <c r="BZ468" s="169">
        <f>SUM($AF468:AX468)-SUM($AF500:AX500)-SUM($C500:U500)-SUM($BH500:BZ500)</f>
        <v>0</v>
      </c>
      <c r="CA468" s="169">
        <f>SUM($AF468:AY468)-SUM($AF500:AY500)-SUM($C500:V500)-SUM($BH500:CA500)</f>
        <v>0</v>
      </c>
      <c r="CB468" s="169">
        <f>SUM($AF468:AZ468)-SUM($AF500:AZ500)-SUM($C500:W500)-SUM($BH500:CB500)</f>
        <v>0</v>
      </c>
      <c r="CC468" s="169">
        <f>SUM($AF468:BA468)-SUM($AF500:BA500)-SUM($C500:X500)-SUM($BH500:CC500)</f>
        <v>0</v>
      </c>
      <c r="CD468" s="169">
        <f>SUM($AF468:BB468)-SUM($AF500:BB500)-SUM($C500:Y500)-SUM($BH500:CD500)</f>
        <v>0</v>
      </c>
      <c r="CE468" s="169">
        <f>SUM($AF468:BC468)-SUM($AF500:BC500)-SUM($C500:Z500)-SUM($BH500:CE500)</f>
        <v>0</v>
      </c>
      <c r="CF468" s="169">
        <f>SUM($AF468:BD468)-SUM($AF500:BD500)-SUM($C500:AA500)-SUM($BH500:CF500)</f>
        <v>0</v>
      </c>
      <c r="CG468" s="169">
        <f>SUM($AF468:BE468)-SUM($AF500:BE500)-SUM($C500:AB500)-SUM($BH500:CG500)</f>
        <v>0</v>
      </c>
      <c r="CH468" s="52"/>
      <c r="CI468" s="52"/>
      <c r="CJ468" s="67"/>
      <c r="CK468" s="67"/>
      <c r="CL468" s="67"/>
      <c r="CM468" s="67">
        <f>1-F468</f>
        <v>1</v>
      </c>
      <c r="CN468" s="67">
        <f>1-G468</f>
        <v>0.99999218110490773</v>
      </c>
      <c r="CO468" s="67">
        <f>1-H468</f>
        <v>0.99999138146863464</v>
      </c>
      <c r="CP468" s="67">
        <f t="shared" si="549"/>
        <v>0.99999060764243397</v>
      </c>
      <c r="CQ468" s="67">
        <f t="shared" si="550"/>
        <v>0.99998984763311116</v>
      </c>
      <c r="CR468" s="67">
        <f t="shared" si="551"/>
        <v>0.99998912791898464</v>
      </c>
      <c r="CS468" s="67">
        <f t="shared" si="552"/>
        <v>0.99998847497837329</v>
      </c>
      <c r="CT468" s="67">
        <f t="shared" si="553"/>
        <v>0.99998791528959552</v>
      </c>
      <c r="CU468" s="67">
        <f t="shared" si="554"/>
        <v>0.99998747533096999</v>
      </c>
      <c r="CV468" s="67">
        <f t="shared" si="555"/>
        <v>0.99998718158081534</v>
      </c>
      <c r="CW468" s="67">
        <f t="shared" si="556"/>
        <v>0.99998698945125619</v>
      </c>
      <c r="CX468" s="67">
        <f t="shared" si="557"/>
        <v>0.99998685435441725</v>
      </c>
      <c r="CY468" s="67">
        <f t="shared" si="558"/>
        <v>0.99998673170242303</v>
      </c>
      <c r="CZ468" s="67">
        <f t="shared" si="559"/>
        <v>0.99998657690739823</v>
      </c>
      <c r="DA468" s="67">
        <f t="shared" si="560"/>
        <v>0.99998634538146747</v>
      </c>
      <c r="DB468" s="67">
        <f t="shared" si="561"/>
        <v>0.99998610115527564</v>
      </c>
      <c r="DC468" s="67">
        <f t="shared" si="562"/>
        <v>0.99998590825946776</v>
      </c>
      <c r="DD468" s="67">
        <f t="shared" si="563"/>
        <v>0.99998583072468883</v>
      </c>
      <c r="DE468" s="67">
        <f t="shared" si="564"/>
        <v>0.99998593258158386</v>
      </c>
      <c r="DF468" s="67">
        <f t="shared" si="565"/>
        <v>0.99998627786079775</v>
      </c>
      <c r="DG468" s="67">
        <f t="shared" si="566"/>
        <v>0.99998661607665884</v>
      </c>
      <c r="DH468" s="67">
        <f t="shared" si="567"/>
        <v>0.99998669674349516</v>
      </c>
      <c r="DI468" s="67">
        <f t="shared" si="568"/>
        <v>0.99998626937563495</v>
      </c>
      <c r="DL468" s="67"/>
      <c r="DM468" s="188" t="str">
        <f t="shared" si="571"/>
        <v/>
      </c>
      <c r="DN468" s="188" t="str">
        <f t="shared" si="572"/>
        <v/>
      </c>
      <c r="DO468" s="188" t="str">
        <f t="shared" si="573"/>
        <v/>
      </c>
      <c r="DP468" s="188" t="str">
        <f t="shared" si="574"/>
        <v/>
      </c>
      <c r="DQ468" s="188" t="str">
        <f t="shared" si="575"/>
        <v/>
      </c>
      <c r="DR468" s="188" t="str">
        <f t="shared" si="576"/>
        <v/>
      </c>
      <c r="DS468" s="188" t="str">
        <f t="shared" si="577"/>
        <v/>
      </c>
      <c r="DT468" s="188" t="str">
        <f t="shared" si="578"/>
        <v/>
      </c>
      <c r="DU468" s="188" t="str">
        <f t="shared" si="579"/>
        <v/>
      </c>
      <c r="DV468" s="188" t="str">
        <f t="shared" si="580"/>
        <v/>
      </c>
      <c r="DW468" s="188" t="str">
        <f t="shared" si="581"/>
        <v/>
      </c>
      <c r="DX468" s="188" t="str">
        <f t="shared" si="582"/>
        <v/>
      </c>
      <c r="DY468" s="188" t="str">
        <f t="shared" si="583"/>
        <v/>
      </c>
      <c r="DZ468" s="188" t="str">
        <f t="shared" si="584"/>
        <v/>
      </c>
      <c r="EA468" s="188" t="str">
        <f t="shared" si="585"/>
        <v/>
      </c>
      <c r="EB468" s="188" t="str">
        <f t="shared" si="586"/>
        <v/>
      </c>
      <c r="EC468" s="188" t="str">
        <f t="shared" si="587"/>
        <v/>
      </c>
      <c r="ED468" s="188" t="str">
        <f t="shared" si="588"/>
        <v/>
      </c>
      <c r="EE468" s="188" t="str">
        <f t="shared" si="589"/>
        <v/>
      </c>
      <c r="EF468" s="188" t="str">
        <f t="shared" si="590"/>
        <v/>
      </c>
      <c r="EG468" s="188" t="str">
        <f t="shared" si="591"/>
        <v/>
      </c>
      <c r="EH468" s="188" t="str">
        <f t="shared" si="592"/>
        <v/>
      </c>
      <c r="EI468" s="188" t="str">
        <f t="shared" si="593"/>
        <v/>
      </c>
      <c r="EJ468" s="188" t="str">
        <f t="shared" si="594"/>
        <v/>
      </c>
      <c r="EK468" s="188" t="str">
        <f t="shared" si="595"/>
        <v/>
      </c>
    </row>
    <row r="469" spans="1:141" x14ac:dyDescent="0.3">
      <c r="B469" s="1">
        <v>5</v>
      </c>
      <c r="C469" s="175"/>
      <c r="D469" s="175"/>
      <c r="E469" s="175"/>
      <c r="F469" s="175"/>
      <c r="G469" s="175"/>
      <c r="H469" s="175">
        <f t="shared" ref="H469:AB469" si="598">VLOOKUP(G81,BRInc,$A$4,FALSE)*(1+((VLOOKUP(G81,BrRisk,$A$4,FALSE)-1)*MAX(0,AJ113-BaselineBMI)))</f>
        <v>7.8188950922857341E-6</v>
      </c>
      <c r="I469" s="175">
        <f t="shared" si="598"/>
        <v>8.6185313653341925E-6</v>
      </c>
      <c r="J469" s="175">
        <f t="shared" si="598"/>
        <v>9.392357566003115E-6</v>
      </c>
      <c r="K469" s="175">
        <f t="shared" si="598"/>
        <v>1.015236688887518E-5</v>
      </c>
      <c r="L469" s="175">
        <f t="shared" si="598"/>
        <v>1.0872081015332447E-5</v>
      </c>
      <c r="M469" s="175">
        <f t="shared" si="598"/>
        <v>1.1525021626756974E-5</v>
      </c>
      <c r="N469" s="175">
        <f t="shared" si="598"/>
        <v>1.208471040453082E-5</v>
      </c>
      <c r="O469" s="175">
        <f t="shared" si="598"/>
        <v>1.2524669030036043E-5</v>
      </c>
      <c r="P469" s="175">
        <f t="shared" si="598"/>
        <v>1.2818419184654702E-5</v>
      </c>
      <c r="Q469" s="175">
        <f t="shared" si="598"/>
        <v>1.3010548743761647E-5</v>
      </c>
      <c r="R469" s="175">
        <f t="shared" si="598"/>
        <v>1.3145645582731727E-5</v>
      </c>
      <c r="S469" s="175">
        <f t="shared" si="598"/>
        <v>1.3268297576939797E-5</v>
      </c>
      <c r="T469" s="175">
        <f t="shared" si="598"/>
        <v>1.3423092601760698E-5</v>
      </c>
      <c r="U469" s="175">
        <f t="shared" si="598"/>
        <v>1.3654618532569286E-5</v>
      </c>
      <c r="V469" s="175">
        <f t="shared" si="598"/>
        <v>1.3898844724388272E-5</v>
      </c>
      <c r="W469" s="175">
        <f t="shared" si="598"/>
        <v>1.4091740532240363E-5</v>
      </c>
      <c r="X469" s="175">
        <f t="shared" si="598"/>
        <v>1.4169275311148271E-5</v>
      </c>
      <c r="Y469" s="175">
        <f t="shared" si="598"/>
        <v>1.4067418416134708E-5</v>
      </c>
      <c r="Z469" s="175">
        <f t="shared" si="598"/>
        <v>1.3722139202222383E-5</v>
      </c>
      <c r="AA469" s="175">
        <f t="shared" si="598"/>
        <v>1.3383923341207062E-5</v>
      </c>
      <c r="AB469" s="175">
        <f t="shared" si="598"/>
        <v>1.3303256504884522E-5</v>
      </c>
      <c r="AC469" s="155"/>
      <c r="AD469" s="155"/>
      <c r="AE469" s="155"/>
      <c r="AF469" s="155"/>
      <c r="AG469" s="174">
        <f>D469*D47*PRODUCT($CJ469:CJ469)</f>
        <v>0</v>
      </c>
      <c r="AH469" s="174">
        <f>E469*E47*PRODUCT($CJ469:CK469)</f>
        <v>0</v>
      </c>
      <c r="AI469" s="174">
        <f>F469*F47*PRODUCT($CJ469:CL469)</f>
        <v>0</v>
      </c>
      <c r="AJ469" s="174">
        <f>G469*G47*PRODUCT($CJ469:CM469)</f>
        <v>0</v>
      </c>
      <c r="AK469" s="174">
        <f>H469*H47*PRODUCT($CJ469:CN469)</f>
        <v>0</v>
      </c>
      <c r="AL469" s="174">
        <f>I469*I47*PRODUCT($CJ469:CO469)</f>
        <v>0</v>
      </c>
      <c r="AM469" s="174">
        <f>J469*J47*PRODUCT($CJ469:CP469)</f>
        <v>0</v>
      </c>
      <c r="AN469" s="174">
        <f>K469*K47*PRODUCT($CJ469:CQ469)</f>
        <v>0</v>
      </c>
      <c r="AO469" s="174">
        <f>L469*L47*PRODUCT($CJ469:CR469)</f>
        <v>0</v>
      </c>
      <c r="AP469" s="174">
        <f>M469*M47*PRODUCT($CJ469:CS469)</f>
        <v>0</v>
      </c>
      <c r="AQ469" s="174">
        <f>N469*N47*PRODUCT($CJ469:CT469)</f>
        <v>0</v>
      </c>
      <c r="AR469" s="174">
        <f>O469*O47*PRODUCT($CJ469:CU469)</f>
        <v>0</v>
      </c>
      <c r="AS469" s="174">
        <f>P469*P47*PRODUCT($CJ469:CV469)</f>
        <v>0</v>
      </c>
      <c r="AT469" s="174">
        <f>Q469*Q47*PRODUCT($CJ469:CW469)</f>
        <v>0</v>
      </c>
      <c r="AU469" s="174">
        <f>R469*R47*PRODUCT($CJ469:CX469)</f>
        <v>0</v>
      </c>
      <c r="AV469" s="174">
        <f>S469*S47*PRODUCT($CJ469:CY469)</f>
        <v>0</v>
      </c>
      <c r="AW469" s="174">
        <f>T469*T47*PRODUCT($CJ469:CZ469)</f>
        <v>0</v>
      </c>
      <c r="AX469" s="174">
        <f>U469*U47*PRODUCT($CJ469:DA469)</f>
        <v>0</v>
      </c>
      <c r="AY469" s="174">
        <f>V469*V47*PRODUCT($CJ469:DB469)</f>
        <v>0</v>
      </c>
      <c r="AZ469" s="174">
        <f>W469*W47*PRODUCT($CJ469:DC469)</f>
        <v>0</v>
      </c>
      <c r="BA469" s="174">
        <f>X469*X47*PRODUCT($CJ469:DD469)</f>
        <v>0</v>
      </c>
      <c r="BB469" s="174">
        <f>Y469*Y47*PRODUCT($CJ469:DE469)</f>
        <v>0</v>
      </c>
      <c r="BC469" s="174">
        <f>Z469*Z47*PRODUCT($CJ469:DF469)</f>
        <v>0</v>
      </c>
      <c r="BD469" s="174">
        <f>AA469*AA47*PRODUCT($CJ469:DG469)</f>
        <v>0</v>
      </c>
      <c r="BE469" s="174">
        <f>AB469*AB47*PRODUCT($CJ469:DH469)</f>
        <v>0</v>
      </c>
      <c r="BF469" s="93"/>
      <c r="BG469" s="93"/>
      <c r="BH469" s="93"/>
      <c r="BI469" s="169">
        <f>SUM($AF469:AG469)-SUM($AF501:AG501)-SUM($C501:D501)-SUM($BH501:BI501)</f>
        <v>0</v>
      </c>
      <c r="BJ469" s="169">
        <f>SUM($AF469:AH469)-SUM($AF501:AH501)-SUM($C501:E501)-SUM($BH501:BJ501)</f>
        <v>0</v>
      </c>
      <c r="BK469" s="169">
        <f>SUM($AF469:AI469)-SUM($AF501:AI501)-SUM($C501:F501)-SUM($BH501:BK501)</f>
        <v>0</v>
      </c>
      <c r="BL469" s="169">
        <f>SUM($AF469:AJ469)-SUM($AF501:AJ501)-SUM($C501:G501)-SUM($BH501:BL501)</f>
        <v>0</v>
      </c>
      <c r="BM469" s="169">
        <f>SUM($AF469:AK469)-SUM($AF501:AK501)-SUM($C501:H501)-SUM($BH501:BM501)</f>
        <v>0</v>
      </c>
      <c r="BN469" s="169">
        <f>SUM($AF469:AL469)-SUM($AF501:AL501)-SUM($C501:I501)-SUM($BH501:BN501)</f>
        <v>0</v>
      </c>
      <c r="BO469" s="169">
        <f>SUM($AF469:AM469)-SUM($AF501:AM501)-SUM($C501:J501)-SUM($BH501:BO501)</f>
        <v>0</v>
      </c>
      <c r="BP469" s="169">
        <f>SUM($AF469:AN469)-SUM($AF501:AN501)-SUM($C501:K501)-SUM($BH501:BP501)</f>
        <v>0</v>
      </c>
      <c r="BQ469" s="169">
        <f>SUM($AF469:AO469)-SUM($AF501:AO501)-SUM($C501:L501)-SUM($BH501:BQ501)</f>
        <v>0</v>
      </c>
      <c r="BR469" s="169">
        <f>SUM($AF469:AP469)-SUM($AF501:AP501)-SUM($C501:M501)-SUM($BH501:BR501)</f>
        <v>0</v>
      </c>
      <c r="BS469" s="169">
        <f>SUM($AF469:AQ469)-SUM($AF501:AQ501)-SUM($C501:N501)-SUM($BH501:BS501)</f>
        <v>0</v>
      </c>
      <c r="BT469" s="169">
        <f>SUM($AF469:AR469)-SUM($AF501:AR501)-SUM($C501:O501)-SUM($BH501:BT501)</f>
        <v>0</v>
      </c>
      <c r="BU469" s="169">
        <f>SUM($AF469:AS469)-SUM($AF501:AS501)-SUM($C501:P501)-SUM($BH501:BU501)</f>
        <v>0</v>
      </c>
      <c r="BV469" s="169">
        <f>SUM($AF469:AT469)-SUM($AF501:AT501)-SUM($C501:Q501)-SUM($BH501:BV501)</f>
        <v>0</v>
      </c>
      <c r="BW469" s="169">
        <f>SUM($AF469:AU469)-SUM($AF501:AU501)-SUM($C501:R501)-SUM($BH501:BW501)</f>
        <v>0</v>
      </c>
      <c r="BX469" s="169">
        <f>SUM($AF469:AV469)-SUM($AF501:AV501)-SUM($C501:S501)-SUM($BH501:BX501)</f>
        <v>0</v>
      </c>
      <c r="BY469" s="169">
        <f>SUM($AF469:AW469)-SUM($AF501:AW501)-SUM($C501:T501)-SUM($BH501:BY501)</f>
        <v>0</v>
      </c>
      <c r="BZ469" s="169">
        <f>SUM($AF469:AX469)-SUM($AF501:AX501)-SUM($C501:U501)-SUM($BH501:BZ501)</f>
        <v>0</v>
      </c>
      <c r="CA469" s="169">
        <f>SUM($AF469:AY469)-SUM($AF501:AY501)-SUM($C501:V501)-SUM($BH501:CA501)</f>
        <v>0</v>
      </c>
      <c r="CB469" s="169">
        <f>SUM($AF469:AZ469)-SUM($AF501:AZ501)-SUM($C501:W501)-SUM($BH501:CB501)</f>
        <v>0</v>
      </c>
      <c r="CC469" s="169">
        <f>SUM($AF469:BA469)-SUM($AF501:BA501)-SUM($C501:X501)-SUM($BH501:CC501)</f>
        <v>0</v>
      </c>
      <c r="CD469" s="169">
        <f>SUM($AF469:BB469)-SUM($AF501:BB501)-SUM($C501:Y501)-SUM($BH501:CD501)</f>
        <v>0</v>
      </c>
      <c r="CE469" s="169">
        <f>SUM($AF469:BC469)-SUM($AF501:BC501)-SUM($C501:Z501)-SUM($BH501:CE501)</f>
        <v>0</v>
      </c>
      <c r="CF469" s="169">
        <f>SUM($AF469:BD469)-SUM($AF501:BD501)-SUM($C501:AA501)-SUM($BH501:CF501)</f>
        <v>0</v>
      </c>
      <c r="CG469" s="169">
        <f>SUM($AF469:BE469)-SUM($AF501:BE501)-SUM($C501:AB501)-SUM($BH501:CG501)</f>
        <v>0</v>
      </c>
      <c r="CH469" s="52"/>
      <c r="CI469" s="52"/>
      <c r="CJ469" s="67"/>
      <c r="CK469" s="67"/>
      <c r="CL469" s="67"/>
      <c r="CM469" s="67"/>
      <c r="CN469" s="67">
        <f>1-G469</f>
        <v>1</v>
      </c>
      <c r="CO469" s="67">
        <f>1-H469</f>
        <v>0.99999218110490773</v>
      </c>
      <c r="CP469" s="67">
        <f t="shared" si="549"/>
        <v>0.99999138146863464</v>
      </c>
      <c r="CQ469" s="67">
        <f t="shared" si="550"/>
        <v>0.99999060764243397</v>
      </c>
      <c r="CR469" s="67">
        <f t="shared" si="551"/>
        <v>0.99998984763311116</v>
      </c>
      <c r="CS469" s="67">
        <f t="shared" si="552"/>
        <v>0.99998912791898464</v>
      </c>
      <c r="CT469" s="67">
        <f t="shared" si="553"/>
        <v>0.99998847497837329</v>
      </c>
      <c r="CU469" s="67">
        <f t="shared" si="554"/>
        <v>0.99998791528959552</v>
      </c>
      <c r="CV469" s="67">
        <f t="shared" si="555"/>
        <v>0.99998747533096999</v>
      </c>
      <c r="CW469" s="67">
        <f t="shared" si="556"/>
        <v>0.99998718158081534</v>
      </c>
      <c r="CX469" s="67">
        <f t="shared" si="557"/>
        <v>0.99998698945125619</v>
      </c>
      <c r="CY469" s="67">
        <f t="shared" si="558"/>
        <v>0.99998685435441725</v>
      </c>
      <c r="CZ469" s="67">
        <f t="shared" si="559"/>
        <v>0.99998673170242303</v>
      </c>
      <c r="DA469" s="67">
        <f t="shared" si="560"/>
        <v>0.99998657690739823</v>
      </c>
      <c r="DB469" s="67">
        <f t="shared" si="561"/>
        <v>0.99998634538146747</v>
      </c>
      <c r="DC469" s="67">
        <f t="shared" si="562"/>
        <v>0.99998610115527564</v>
      </c>
      <c r="DD469" s="67">
        <f t="shared" si="563"/>
        <v>0.99998590825946776</v>
      </c>
      <c r="DE469" s="67">
        <f t="shared" si="564"/>
        <v>0.99998583072468883</v>
      </c>
      <c r="DF469" s="67">
        <f t="shared" si="565"/>
        <v>0.99998593258158386</v>
      </c>
      <c r="DG469" s="67">
        <f t="shared" si="566"/>
        <v>0.99998627786079775</v>
      </c>
      <c r="DH469" s="67">
        <f t="shared" si="567"/>
        <v>0.99998661607665884</v>
      </c>
      <c r="DI469" s="67">
        <f t="shared" si="568"/>
        <v>0.99998669674349516</v>
      </c>
      <c r="DM469" s="188" t="str">
        <f t="shared" si="571"/>
        <v/>
      </c>
      <c r="DN469" s="188" t="str">
        <f t="shared" si="572"/>
        <v/>
      </c>
      <c r="DO469" s="188" t="str">
        <f t="shared" si="573"/>
        <v/>
      </c>
      <c r="DP469" s="188" t="str">
        <f t="shared" si="574"/>
        <v/>
      </c>
      <c r="DQ469" s="188" t="str">
        <f t="shared" si="575"/>
        <v/>
      </c>
      <c r="DR469" s="188" t="str">
        <f t="shared" si="576"/>
        <v/>
      </c>
      <c r="DS469" s="188" t="str">
        <f t="shared" si="577"/>
        <v/>
      </c>
      <c r="DT469" s="188" t="str">
        <f t="shared" si="578"/>
        <v/>
      </c>
      <c r="DU469" s="188" t="str">
        <f t="shared" si="579"/>
        <v/>
      </c>
      <c r="DV469" s="188" t="str">
        <f t="shared" si="580"/>
        <v/>
      </c>
      <c r="DW469" s="188" t="str">
        <f t="shared" si="581"/>
        <v/>
      </c>
      <c r="DX469" s="188" t="str">
        <f t="shared" si="582"/>
        <v/>
      </c>
      <c r="DY469" s="188" t="str">
        <f t="shared" si="583"/>
        <v/>
      </c>
      <c r="DZ469" s="188" t="str">
        <f t="shared" si="584"/>
        <v/>
      </c>
      <c r="EA469" s="188" t="str">
        <f t="shared" si="585"/>
        <v/>
      </c>
      <c r="EB469" s="188" t="str">
        <f t="shared" si="586"/>
        <v/>
      </c>
      <c r="EC469" s="188" t="str">
        <f t="shared" si="587"/>
        <v/>
      </c>
      <c r="ED469" s="188" t="str">
        <f t="shared" si="588"/>
        <v/>
      </c>
      <c r="EE469" s="188" t="str">
        <f t="shared" si="589"/>
        <v/>
      </c>
      <c r="EF469" s="188" t="str">
        <f t="shared" si="590"/>
        <v/>
      </c>
      <c r="EG469" s="188" t="str">
        <f t="shared" si="591"/>
        <v/>
      </c>
      <c r="EH469" s="188" t="str">
        <f t="shared" si="592"/>
        <v/>
      </c>
      <c r="EI469" s="188" t="str">
        <f t="shared" si="593"/>
        <v/>
      </c>
      <c r="EJ469" s="188" t="str">
        <f t="shared" si="594"/>
        <v/>
      </c>
      <c r="EK469" s="188" t="str">
        <f t="shared" si="595"/>
        <v/>
      </c>
    </row>
    <row r="470" spans="1:141" x14ac:dyDescent="0.3">
      <c r="B470" s="1">
        <v>6</v>
      </c>
      <c r="C470" s="175"/>
      <c r="D470" s="175"/>
      <c r="E470" s="175"/>
      <c r="F470" s="175"/>
      <c r="G470" s="175"/>
      <c r="H470" s="175"/>
      <c r="I470" s="175">
        <f t="shared" ref="I470:AB470" si="599">VLOOKUP(H82,BRInc,$A$4,FALSE)*(1+((VLOOKUP(H82,BrRisk,$A$4,FALSE)-1)*MAX(0,AK114-BaselineBMI)))</f>
        <v>7.8188950922857341E-6</v>
      </c>
      <c r="J470" s="175">
        <f t="shared" si="599"/>
        <v>8.6185313653341925E-6</v>
      </c>
      <c r="K470" s="175">
        <f t="shared" si="599"/>
        <v>9.392357566003115E-6</v>
      </c>
      <c r="L470" s="175">
        <f t="shared" si="599"/>
        <v>1.015236688887518E-5</v>
      </c>
      <c r="M470" s="175">
        <f t="shared" si="599"/>
        <v>1.0872081015332447E-5</v>
      </c>
      <c r="N470" s="175">
        <f t="shared" si="599"/>
        <v>1.1525021626756974E-5</v>
      </c>
      <c r="O470" s="175">
        <f t="shared" si="599"/>
        <v>1.208471040453082E-5</v>
      </c>
      <c r="P470" s="175">
        <f t="shared" si="599"/>
        <v>1.2524669030036043E-5</v>
      </c>
      <c r="Q470" s="175">
        <f t="shared" si="599"/>
        <v>1.2818419184654702E-5</v>
      </c>
      <c r="R470" s="175">
        <f t="shared" si="599"/>
        <v>1.3010548743761647E-5</v>
      </c>
      <c r="S470" s="175">
        <f t="shared" si="599"/>
        <v>1.3145645582731727E-5</v>
      </c>
      <c r="T470" s="175">
        <f t="shared" si="599"/>
        <v>1.3268297576939797E-5</v>
      </c>
      <c r="U470" s="175">
        <f t="shared" si="599"/>
        <v>1.3423092601760698E-5</v>
      </c>
      <c r="V470" s="175">
        <f t="shared" si="599"/>
        <v>1.3654618532569286E-5</v>
      </c>
      <c r="W470" s="175">
        <f t="shared" si="599"/>
        <v>1.3898844724388272E-5</v>
      </c>
      <c r="X470" s="175">
        <f t="shared" si="599"/>
        <v>1.4091740532240363E-5</v>
      </c>
      <c r="Y470" s="175">
        <f t="shared" si="599"/>
        <v>1.4169275311148271E-5</v>
      </c>
      <c r="Z470" s="175">
        <f t="shared" si="599"/>
        <v>1.4067418416134708E-5</v>
      </c>
      <c r="AA470" s="175">
        <f t="shared" si="599"/>
        <v>1.3722139202222383E-5</v>
      </c>
      <c r="AB470" s="175">
        <f t="shared" si="599"/>
        <v>1.3383923341207062E-5</v>
      </c>
      <c r="AC470" s="155"/>
      <c r="AD470" s="155"/>
      <c r="AE470" s="155"/>
      <c r="AF470" s="155"/>
      <c r="AG470" s="174">
        <f>D470*D48*PRODUCT($CJ470:CJ470)</f>
        <v>0</v>
      </c>
      <c r="AH470" s="174">
        <f>E470*E48*PRODUCT($CJ470:CK470)</f>
        <v>0</v>
      </c>
      <c r="AI470" s="174">
        <f>F470*F48*PRODUCT($CJ470:CL470)</f>
        <v>0</v>
      </c>
      <c r="AJ470" s="174">
        <f>G470*G48*PRODUCT($CJ470:CM470)</f>
        <v>0</v>
      </c>
      <c r="AK470" s="174">
        <f>H470*H48*PRODUCT($CJ470:CN470)</f>
        <v>0</v>
      </c>
      <c r="AL470" s="174">
        <f>I470*I48*PRODUCT($CJ470:CO470)</f>
        <v>0</v>
      </c>
      <c r="AM470" s="174">
        <f>J470*J48*PRODUCT($CJ470:CP470)</f>
        <v>0</v>
      </c>
      <c r="AN470" s="174">
        <f>K470*K48*PRODUCT($CJ470:CQ470)</f>
        <v>0</v>
      </c>
      <c r="AO470" s="174">
        <f>L470*L48*PRODUCT($CJ470:CR470)</f>
        <v>0</v>
      </c>
      <c r="AP470" s="174">
        <f>M470*M48*PRODUCT($CJ470:CS470)</f>
        <v>0</v>
      </c>
      <c r="AQ470" s="174">
        <f>N470*N48*PRODUCT($CJ470:CT470)</f>
        <v>0</v>
      </c>
      <c r="AR470" s="174">
        <f>O470*O48*PRODUCT($CJ470:CU470)</f>
        <v>0</v>
      </c>
      <c r="AS470" s="174">
        <f>P470*P48*PRODUCT($CJ470:CV470)</f>
        <v>0</v>
      </c>
      <c r="AT470" s="174">
        <f>Q470*Q48*PRODUCT($CJ470:CW470)</f>
        <v>0</v>
      </c>
      <c r="AU470" s="174">
        <f>R470*R48*PRODUCT($CJ470:CX470)</f>
        <v>0</v>
      </c>
      <c r="AV470" s="174">
        <f>S470*S48*PRODUCT($CJ470:CY470)</f>
        <v>0</v>
      </c>
      <c r="AW470" s="174">
        <f>T470*T48*PRODUCT($CJ470:CZ470)</f>
        <v>0</v>
      </c>
      <c r="AX470" s="174">
        <f>U470*U48*PRODUCT($CJ470:DA470)</f>
        <v>0</v>
      </c>
      <c r="AY470" s="174">
        <f>V470*V48*PRODUCT($CJ470:DB470)</f>
        <v>0</v>
      </c>
      <c r="AZ470" s="174">
        <f>W470*W48*PRODUCT($CJ470:DC470)</f>
        <v>0</v>
      </c>
      <c r="BA470" s="174">
        <f>X470*X48*PRODUCT($CJ470:DD470)</f>
        <v>0</v>
      </c>
      <c r="BB470" s="174">
        <f>Y470*Y48*PRODUCT($CJ470:DE470)</f>
        <v>0</v>
      </c>
      <c r="BC470" s="174">
        <f>Z470*Z48*PRODUCT($CJ470:DF470)</f>
        <v>0</v>
      </c>
      <c r="BD470" s="174">
        <f>AA470*AA48*PRODUCT($CJ470:DG470)</f>
        <v>0</v>
      </c>
      <c r="BE470" s="174">
        <f>AB470*AB48*PRODUCT($CJ470:DH470)</f>
        <v>0</v>
      </c>
      <c r="BF470" s="93"/>
      <c r="BG470" s="93"/>
      <c r="BH470" s="93"/>
      <c r="BI470" s="169">
        <f>SUM($AF470:AG470)-SUM($AF502:AG502)-SUM($C502:D502)-SUM($BH502:BI502)</f>
        <v>0</v>
      </c>
      <c r="BJ470" s="169">
        <f>SUM($AF470:AH470)-SUM($AF502:AH502)-SUM($C502:E502)-SUM($BH502:BJ502)</f>
        <v>0</v>
      </c>
      <c r="BK470" s="169">
        <f>SUM($AF470:AI470)-SUM($AF502:AI502)-SUM($C502:F502)-SUM($BH502:BK502)</f>
        <v>0</v>
      </c>
      <c r="BL470" s="169">
        <f>SUM($AF470:AJ470)-SUM($AF502:AJ502)-SUM($C502:G502)-SUM($BH502:BL502)</f>
        <v>0</v>
      </c>
      <c r="BM470" s="169">
        <f>SUM($AF470:AK470)-SUM($AF502:AK502)-SUM($C502:H502)-SUM($BH502:BM502)</f>
        <v>0</v>
      </c>
      <c r="BN470" s="169">
        <f>SUM($AF470:AL470)-SUM($AF502:AL502)-SUM($C502:I502)-SUM($BH502:BN502)</f>
        <v>0</v>
      </c>
      <c r="BO470" s="169">
        <f>SUM($AF470:AM470)-SUM($AF502:AM502)-SUM($C502:J502)-SUM($BH502:BO502)</f>
        <v>0</v>
      </c>
      <c r="BP470" s="169">
        <f>SUM($AF470:AN470)-SUM($AF502:AN502)-SUM($C502:K502)-SUM($BH502:BP502)</f>
        <v>0</v>
      </c>
      <c r="BQ470" s="169">
        <f>SUM($AF470:AO470)-SUM($AF502:AO502)-SUM($C502:L502)-SUM($BH502:BQ502)</f>
        <v>0</v>
      </c>
      <c r="BR470" s="169">
        <f>SUM($AF470:AP470)-SUM($AF502:AP502)-SUM($C502:M502)-SUM($BH502:BR502)</f>
        <v>0</v>
      </c>
      <c r="BS470" s="169">
        <f>SUM($AF470:AQ470)-SUM($AF502:AQ502)-SUM($C502:N502)-SUM($BH502:BS502)</f>
        <v>0</v>
      </c>
      <c r="BT470" s="169">
        <f>SUM($AF470:AR470)-SUM($AF502:AR502)-SUM($C502:O502)-SUM($BH502:BT502)</f>
        <v>0</v>
      </c>
      <c r="BU470" s="169">
        <f>SUM($AF470:AS470)-SUM($AF502:AS502)-SUM($C502:P502)-SUM($BH502:BU502)</f>
        <v>0</v>
      </c>
      <c r="BV470" s="169">
        <f>SUM($AF470:AT470)-SUM($AF502:AT502)-SUM($C502:Q502)-SUM($BH502:BV502)</f>
        <v>0</v>
      </c>
      <c r="BW470" s="169">
        <f>SUM($AF470:AU470)-SUM($AF502:AU502)-SUM($C502:R502)-SUM($BH502:BW502)</f>
        <v>0</v>
      </c>
      <c r="BX470" s="169">
        <f>SUM($AF470:AV470)-SUM($AF502:AV502)-SUM($C502:S502)-SUM($BH502:BX502)</f>
        <v>0</v>
      </c>
      <c r="BY470" s="169">
        <f>SUM($AF470:AW470)-SUM($AF502:AW502)-SUM($C502:T502)-SUM($BH502:BY502)</f>
        <v>0</v>
      </c>
      <c r="BZ470" s="169">
        <f>SUM($AF470:AX470)-SUM($AF502:AX502)-SUM($C502:U502)-SUM($BH502:BZ502)</f>
        <v>0</v>
      </c>
      <c r="CA470" s="169">
        <f>SUM($AF470:AY470)-SUM($AF502:AY502)-SUM($C502:V502)-SUM($BH502:CA502)</f>
        <v>0</v>
      </c>
      <c r="CB470" s="169">
        <f>SUM($AF470:AZ470)-SUM($AF502:AZ502)-SUM($C502:W502)-SUM($BH502:CB502)</f>
        <v>0</v>
      </c>
      <c r="CC470" s="169">
        <f>SUM($AF470:BA470)-SUM($AF502:BA502)-SUM($C502:X502)-SUM($BH502:CC502)</f>
        <v>0</v>
      </c>
      <c r="CD470" s="169">
        <f>SUM($AF470:BB470)-SUM($AF502:BB502)-SUM($C502:Y502)-SUM($BH502:CD502)</f>
        <v>0</v>
      </c>
      <c r="CE470" s="169">
        <f>SUM($AF470:BC470)-SUM($AF502:BC502)-SUM($C502:Z502)-SUM($BH502:CE502)</f>
        <v>0</v>
      </c>
      <c r="CF470" s="169">
        <f>SUM($AF470:BD470)-SUM($AF502:BD502)-SUM($C502:AA502)-SUM($BH502:CF502)</f>
        <v>0</v>
      </c>
      <c r="CG470" s="169">
        <f>SUM($AF470:BE470)-SUM($AF502:BE502)-SUM($C502:AB502)-SUM($BH502:CG502)</f>
        <v>0</v>
      </c>
      <c r="CH470" s="52"/>
      <c r="CI470" s="52"/>
      <c r="CJ470" s="67"/>
      <c r="CK470" s="67"/>
      <c r="CL470" s="67"/>
      <c r="CM470" s="67"/>
      <c r="CN470" s="67"/>
      <c r="CO470" s="67">
        <f>1-H470</f>
        <v>1</v>
      </c>
      <c r="CP470" s="67">
        <f t="shared" si="549"/>
        <v>0.99999218110490773</v>
      </c>
      <c r="CQ470" s="67">
        <f t="shared" si="550"/>
        <v>0.99999138146863464</v>
      </c>
      <c r="CR470" s="67">
        <f t="shared" si="551"/>
        <v>0.99999060764243397</v>
      </c>
      <c r="CS470" s="67">
        <f t="shared" si="552"/>
        <v>0.99998984763311116</v>
      </c>
      <c r="CT470" s="67">
        <f t="shared" si="553"/>
        <v>0.99998912791898464</v>
      </c>
      <c r="CU470" s="67">
        <f t="shared" si="554"/>
        <v>0.99998847497837329</v>
      </c>
      <c r="CV470" s="67">
        <f t="shared" si="555"/>
        <v>0.99998791528959552</v>
      </c>
      <c r="CW470" s="67">
        <f t="shared" si="556"/>
        <v>0.99998747533096999</v>
      </c>
      <c r="CX470" s="67">
        <f t="shared" si="557"/>
        <v>0.99998718158081534</v>
      </c>
      <c r="CY470" s="67">
        <f t="shared" si="558"/>
        <v>0.99998698945125619</v>
      </c>
      <c r="CZ470" s="67">
        <f t="shared" si="559"/>
        <v>0.99998685435441725</v>
      </c>
      <c r="DA470" s="67">
        <f t="shared" si="560"/>
        <v>0.99998673170242303</v>
      </c>
      <c r="DB470" s="67">
        <f t="shared" si="561"/>
        <v>0.99998657690739823</v>
      </c>
      <c r="DC470" s="67">
        <f t="shared" si="562"/>
        <v>0.99998634538146747</v>
      </c>
      <c r="DD470" s="67">
        <f t="shared" si="563"/>
        <v>0.99998610115527564</v>
      </c>
      <c r="DE470" s="67">
        <f t="shared" si="564"/>
        <v>0.99998590825946776</v>
      </c>
      <c r="DF470" s="67">
        <f t="shared" si="565"/>
        <v>0.99998583072468883</v>
      </c>
      <c r="DG470" s="67">
        <f t="shared" si="566"/>
        <v>0.99998593258158386</v>
      </c>
      <c r="DH470" s="67">
        <f t="shared" si="567"/>
        <v>0.99998627786079775</v>
      </c>
      <c r="DI470" s="67">
        <f t="shared" si="568"/>
        <v>0.99998661607665884</v>
      </c>
      <c r="DM470" s="188" t="str">
        <f t="shared" si="571"/>
        <v/>
      </c>
      <c r="DN470" s="188" t="str">
        <f t="shared" si="572"/>
        <v/>
      </c>
      <c r="DO470" s="188" t="str">
        <f t="shared" si="573"/>
        <v/>
      </c>
      <c r="DP470" s="188" t="str">
        <f t="shared" si="574"/>
        <v/>
      </c>
      <c r="DQ470" s="188" t="str">
        <f t="shared" si="575"/>
        <v/>
      </c>
      <c r="DR470" s="188" t="str">
        <f t="shared" si="576"/>
        <v/>
      </c>
      <c r="DS470" s="188" t="str">
        <f t="shared" si="577"/>
        <v/>
      </c>
      <c r="DT470" s="188" t="str">
        <f t="shared" si="578"/>
        <v/>
      </c>
      <c r="DU470" s="188" t="str">
        <f t="shared" si="579"/>
        <v/>
      </c>
      <c r="DV470" s="188" t="str">
        <f t="shared" si="580"/>
        <v/>
      </c>
      <c r="DW470" s="188" t="str">
        <f t="shared" si="581"/>
        <v/>
      </c>
      <c r="DX470" s="188" t="str">
        <f t="shared" si="582"/>
        <v/>
      </c>
      <c r="DY470" s="188" t="str">
        <f t="shared" si="583"/>
        <v/>
      </c>
      <c r="DZ470" s="188" t="str">
        <f t="shared" si="584"/>
        <v/>
      </c>
      <c r="EA470" s="188" t="str">
        <f t="shared" si="585"/>
        <v/>
      </c>
      <c r="EB470" s="188" t="str">
        <f t="shared" si="586"/>
        <v/>
      </c>
      <c r="EC470" s="188" t="str">
        <f t="shared" si="587"/>
        <v/>
      </c>
      <c r="ED470" s="188" t="str">
        <f t="shared" si="588"/>
        <v/>
      </c>
      <c r="EE470" s="188" t="str">
        <f t="shared" si="589"/>
        <v/>
      </c>
      <c r="EF470" s="188" t="str">
        <f t="shared" si="590"/>
        <v/>
      </c>
      <c r="EG470" s="188" t="str">
        <f t="shared" si="591"/>
        <v/>
      </c>
      <c r="EH470" s="188" t="str">
        <f t="shared" si="592"/>
        <v/>
      </c>
      <c r="EI470" s="188" t="str">
        <f t="shared" si="593"/>
        <v/>
      </c>
      <c r="EJ470" s="188" t="str">
        <f t="shared" si="594"/>
        <v/>
      </c>
      <c r="EK470" s="188" t="str">
        <f t="shared" si="595"/>
        <v/>
      </c>
    </row>
    <row r="471" spans="1:141" x14ac:dyDescent="0.3">
      <c r="B471" s="1">
        <v>7</v>
      </c>
      <c r="C471" s="175"/>
      <c r="D471" s="175"/>
      <c r="E471" s="175"/>
      <c r="F471" s="175"/>
      <c r="G471" s="175"/>
      <c r="H471" s="175"/>
      <c r="I471" s="175"/>
      <c r="J471" s="175">
        <f t="shared" ref="J471:AB471" si="600">VLOOKUP(I83,BRInc,$A$4,FALSE)*(1+((VLOOKUP(I83,BrRisk,$A$4,FALSE)-1)*MAX(0,AL115-BaselineBMI)))</f>
        <v>7.8188950922857341E-6</v>
      </c>
      <c r="K471" s="175">
        <f t="shared" si="600"/>
        <v>8.6185313653341925E-6</v>
      </c>
      <c r="L471" s="175">
        <f t="shared" si="600"/>
        <v>9.392357566003115E-6</v>
      </c>
      <c r="M471" s="175">
        <f t="shared" si="600"/>
        <v>1.015236688887518E-5</v>
      </c>
      <c r="N471" s="175">
        <f t="shared" si="600"/>
        <v>1.0872081015332447E-5</v>
      </c>
      <c r="O471" s="175">
        <f t="shared" si="600"/>
        <v>1.1525021626756974E-5</v>
      </c>
      <c r="P471" s="175">
        <f t="shared" si="600"/>
        <v>1.208471040453082E-5</v>
      </c>
      <c r="Q471" s="175">
        <f t="shared" si="600"/>
        <v>1.2524669030036043E-5</v>
      </c>
      <c r="R471" s="175">
        <f t="shared" si="600"/>
        <v>1.2818419184654702E-5</v>
      </c>
      <c r="S471" s="175">
        <f t="shared" si="600"/>
        <v>1.3010548743761647E-5</v>
      </c>
      <c r="T471" s="175">
        <f t="shared" si="600"/>
        <v>1.3145645582731727E-5</v>
      </c>
      <c r="U471" s="175">
        <f t="shared" si="600"/>
        <v>1.3268297576939797E-5</v>
      </c>
      <c r="V471" s="175">
        <f t="shared" si="600"/>
        <v>1.3423092601760698E-5</v>
      </c>
      <c r="W471" s="175">
        <f t="shared" si="600"/>
        <v>1.3654618532569286E-5</v>
      </c>
      <c r="X471" s="175">
        <f t="shared" si="600"/>
        <v>1.3898844724388272E-5</v>
      </c>
      <c r="Y471" s="175">
        <f t="shared" si="600"/>
        <v>1.4091740532240363E-5</v>
      </c>
      <c r="Z471" s="175">
        <f t="shared" si="600"/>
        <v>1.4169275311148271E-5</v>
      </c>
      <c r="AA471" s="175">
        <f t="shared" si="600"/>
        <v>1.4067418416134708E-5</v>
      </c>
      <c r="AB471" s="175">
        <f t="shared" si="600"/>
        <v>1.3722139202222383E-5</v>
      </c>
      <c r="AC471" s="155"/>
      <c r="AD471" s="155"/>
      <c r="AE471" s="155"/>
      <c r="AF471" s="155"/>
      <c r="AG471" s="174">
        <f>D471*D49*PRODUCT($CJ471:CJ471)</f>
        <v>0</v>
      </c>
      <c r="AH471" s="174">
        <f>E471*E49*PRODUCT($CJ471:CK471)</f>
        <v>0</v>
      </c>
      <c r="AI471" s="174">
        <f>F471*F49*PRODUCT($CJ471:CL471)</f>
        <v>0</v>
      </c>
      <c r="AJ471" s="174">
        <f>G471*G49*PRODUCT($CJ471:CM471)</f>
        <v>0</v>
      </c>
      <c r="AK471" s="174">
        <f>H471*H49*PRODUCT($CJ471:CN471)</f>
        <v>0</v>
      </c>
      <c r="AL471" s="174">
        <f>I471*I49*PRODUCT($CJ471:CO471)</f>
        <v>0</v>
      </c>
      <c r="AM471" s="174">
        <f>J471*J49*PRODUCT($CJ471:CP471)</f>
        <v>0</v>
      </c>
      <c r="AN471" s="174">
        <f>K471*K49*PRODUCT($CJ471:CQ471)</f>
        <v>0</v>
      </c>
      <c r="AO471" s="174">
        <f>L471*L49*PRODUCT($CJ471:CR471)</f>
        <v>0</v>
      </c>
      <c r="AP471" s="174">
        <f>M471*M49*PRODUCT($CJ471:CS471)</f>
        <v>0</v>
      </c>
      <c r="AQ471" s="174">
        <f>N471*N49*PRODUCT($CJ471:CT471)</f>
        <v>0</v>
      </c>
      <c r="AR471" s="174">
        <f>O471*O49*PRODUCT($CJ471:CU471)</f>
        <v>0</v>
      </c>
      <c r="AS471" s="174">
        <f>P471*P49*PRODUCT($CJ471:CV471)</f>
        <v>0</v>
      </c>
      <c r="AT471" s="174">
        <f>Q471*Q49*PRODUCT($CJ471:CW471)</f>
        <v>0</v>
      </c>
      <c r="AU471" s="174">
        <f>R471*R49*PRODUCT($CJ471:CX471)</f>
        <v>0</v>
      </c>
      <c r="AV471" s="174">
        <f>S471*S49*PRODUCT($CJ471:CY471)</f>
        <v>0</v>
      </c>
      <c r="AW471" s="174">
        <f>T471*T49*PRODUCT($CJ471:CZ471)</f>
        <v>0</v>
      </c>
      <c r="AX471" s="174">
        <f>U471*U49*PRODUCT($CJ471:DA471)</f>
        <v>0</v>
      </c>
      <c r="AY471" s="174">
        <f>V471*V49*PRODUCT($CJ471:DB471)</f>
        <v>0</v>
      </c>
      <c r="AZ471" s="174">
        <f>W471*W49*PRODUCT($CJ471:DC471)</f>
        <v>0</v>
      </c>
      <c r="BA471" s="174">
        <f>X471*X49*PRODUCT($CJ471:DD471)</f>
        <v>0</v>
      </c>
      <c r="BB471" s="174">
        <f>Y471*Y49*PRODUCT($CJ471:DE471)</f>
        <v>0</v>
      </c>
      <c r="BC471" s="174">
        <f>Z471*Z49*PRODUCT($CJ471:DF471)</f>
        <v>0</v>
      </c>
      <c r="BD471" s="174">
        <f>AA471*AA49*PRODUCT($CJ471:DG471)</f>
        <v>0</v>
      </c>
      <c r="BE471" s="174">
        <f>AB471*AB49*PRODUCT($CJ471:DH471)</f>
        <v>0</v>
      </c>
      <c r="BF471" s="93"/>
      <c r="BG471" s="93"/>
      <c r="BH471" s="93"/>
      <c r="BI471" s="169">
        <f>SUM($AF471:AG471)-SUM($AF503:AG503)-SUM($C503:D503)-SUM($BH503:BI503)</f>
        <v>0</v>
      </c>
      <c r="BJ471" s="169">
        <f>SUM($AF471:AH471)-SUM($AF503:AH503)-SUM($C503:E503)-SUM($BH503:BJ503)</f>
        <v>0</v>
      </c>
      <c r="BK471" s="169">
        <f>SUM($AF471:AI471)-SUM($AF503:AI503)-SUM($C503:F503)-SUM($BH503:BK503)</f>
        <v>0</v>
      </c>
      <c r="BL471" s="169">
        <f>SUM($AF471:AJ471)-SUM($AF503:AJ503)-SUM($C503:G503)-SUM($BH503:BL503)</f>
        <v>0</v>
      </c>
      <c r="BM471" s="169">
        <f>SUM($AF471:AK471)-SUM($AF503:AK503)-SUM($C503:H503)-SUM($BH503:BM503)</f>
        <v>0</v>
      </c>
      <c r="BN471" s="169">
        <f>SUM($AF471:AL471)-SUM($AF503:AL503)-SUM($C503:I503)-SUM($BH503:BN503)</f>
        <v>0</v>
      </c>
      <c r="BO471" s="169">
        <f>SUM($AF471:AM471)-SUM($AF503:AM503)-SUM($C503:J503)-SUM($BH503:BO503)</f>
        <v>0</v>
      </c>
      <c r="BP471" s="169">
        <f>SUM($AF471:AN471)-SUM($AF503:AN503)-SUM($C503:K503)-SUM($BH503:BP503)</f>
        <v>0</v>
      </c>
      <c r="BQ471" s="169">
        <f>SUM($AF471:AO471)-SUM($AF503:AO503)-SUM($C503:L503)-SUM($BH503:BQ503)</f>
        <v>0</v>
      </c>
      <c r="BR471" s="169">
        <f>SUM($AF471:AP471)-SUM($AF503:AP503)-SUM($C503:M503)-SUM($BH503:BR503)</f>
        <v>0</v>
      </c>
      <c r="BS471" s="169">
        <f>SUM($AF471:AQ471)-SUM($AF503:AQ503)-SUM($C503:N503)-SUM($BH503:BS503)</f>
        <v>0</v>
      </c>
      <c r="BT471" s="169">
        <f>SUM($AF471:AR471)-SUM($AF503:AR503)-SUM($C503:O503)-SUM($BH503:BT503)</f>
        <v>0</v>
      </c>
      <c r="BU471" s="169">
        <f>SUM($AF471:AS471)-SUM($AF503:AS503)-SUM($C503:P503)-SUM($BH503:BU503)</f>
        <v>0</v>
      </c>
      <c r="BV471" s="169">
        <f>SUM($AF471:AT471)-SUM($AF503:AT503)-SUM($C503:Q503)-SUM($BH503:BV503)</f>
        <v>0</v>
      </c>
      <c r="BW471" s="169">
        <f>SUM($AF471:AU471)-SUM($AF503:AU503)-SUM($C503:R503)-SUM($BH503:BW503)</f>
        <v>0</v>
      </c>
      <c r="BX471" s="169">
        <f>SUM($AF471:AV471)-SUM($AF503:AV503)-SUM($C503:S503)-SUM($BH503:BX503)</f>
        <v>0</v>
      </c>
      <c r="BY471" s="169">
        <f>SUM($AF471:AW471)-SUM($AF503:AW503)-SUM($C503:T503)-SUM($BH503:BY503)</f>
        <v>0</v>
      </c>
      <c r="BZ471" s="169">
        <f>SUM($AF471:AX471)-SUM($AF503:AX503)-SUM($C503:U503)-SUM($BH503:BZ503)</f>
        <v>0</v>
      </c>
      <c r="CA471" s="169">
        <f>SUM($AF471:AY471)-SUM($AF503:AY503)-SUM($C503:V503)-SUM($BH503:CA503)</f>
        <v>0</v>
      </c>
      <c r="CB471" s="169">
        <f>SUM($AF471:AZ471)-SUM($AF503:AZ503)-SUM($C503:W503)-SUM($BH503:CB503)</f>
        <v>0</v>
      </c>
      <c r="CC471" s="169">
        <f>SUM($AF471:BA471)-SUM($AF503:BA503)-SUM($C503:X503)-SUM($BH503:CC503)</f>
        <v>0</v>
      </c>
      <c r="CD471" s="169">
        <f>SUM($AF471:BB471)-SUM($AF503:BB503)-SUM($C503:Y503)-SUM($BH503:CD503)</f>
        <v>0</v>
      </c>
      <c r="CE471" s="169">
        <f>SUM($AF471:BC471)-SUM($AF503:BC503)-SUM($C503:Z503)-SUM($BH503:CE503)</f>
        <v>0</v>
      </c>
      <c r="CF471" s="169">
        <f>SUM($AF471:BD471)-SUM($AF503:BD503)-SUM($C503:AA503)-SUM($BH503:CF503)</f>
        <v>0</v>
      </c>
      <c r="CG471" s="169">
        <f>SUM($AF471:BE471)-SUM($AF503:BE503)-SUM($C503:AB503)-SUM($BH503:CG503)</f>
        <v>0</v>
      </c>
      <c r="CH471" s="52"/>
      <c r="CI471" s="52"/>
      <c r="CJ471" s="67"/>
      <c r="CK471" s="67"/>
      <c r="CL471" s="67"/>
      <c r="CM471" s="67"/>
      <c r="CN471" s="67"/>
      <c r="CO471" s="67"/>
      <c r="CP471" s="67">
        <f>1-I471</f>
        <v>1</v>
      </c>
      <c r="CQ471" s="67">
        <f t="shared" si="550"/>
        <v>0.99999218110490773</v>
      </c>
      <c r="CR471" s="67">
        <f t="shared" si="551"/>
        <v>0.99999138146863464</v>
      </c>
      <c r="CS471" s="67">
        <f t="shared" si="552"/>
        <v>0.99999060764243397</v>
      </c>
      <c r="CT471" s="67">
        <f t="shared" si="553"/>
        <v>0.99998984763311116</v>
      </c>
      <c r="CU471" s="67">
        <f t="shared" si="554"/>
        <v>0.99998912791898464</v>
      </c>
      <c r="CV471" s="67">
        <f t="shared" si="555"/>
        <v>0.99998847497837329</v>
      </c>
      <c r="CW471" s="67">
        <f t="shared" si="556"/>
        <v>0.99998791528959552</v>
      </c>
      <c r="CX471" s="67">
        <f t="shared" si="557"/>
        <v>0.99998747533096999</v>
      </c>
      <c r="CY471" s="67">
        <f t="shared" si="558"/>
        <v>0.99998718158081534</v>
      </c>
      <c r="CZ471" s="67">
        <f t="shared" si="559"/>
        <v>0.99998698945125619</v>
      </c>
      <c r="DA471" s="67">
        <f t="shared" si="560"/>
        <v>0.99998685435441725</v>
      </c>
      <c r="DB471" s="67">
        <f t="shared" si="561"/>
        <v>0.99998673170242303</v>
      </c>
      <c r="DC471" s="67">
        <f t="shared" si="562"/>
        <v>0.99998657690739823</v>
      </c>
      <c r="DD471" s="67">
        <f t="shared" si="563"/>
        <v>0.99998634538146747</v>
      </c>
      <c r="DE471" s="67">
        <f t="shared" si="564"/>
        <v>0.99998610115527564</v>
      </c>
      <c r="DF471" s="67">
        <f t="shared" si="565"/>
        <v>0.99998590825946776</v>
      </c>
      <c r="DG471" s="67">
        <f t="shared" si="566"/>
        <v>0.99998583072468883</v>
      </c>
      <c r="DH471" s="67">
        <f t="shared" si="567"/>
        <v>0.99998593258158386</v>
      </c>
      <c r="DI471" s="67">
        <f t="shared" si="568"/>
        <v>0.99998627786079775</v>
      </c>
      <c r="DL471" s="53"/>
      <c r="DM471" s="188" t="str">
        <f t="shared" si="571"/>
        <v/>
      </c>
      <c r="DN471" s="188" t="str">
        <f t="shared" si="572"/>
        <v/>
      </c>
      <c r="DO471" s="188" t="str">
        <f t="shared" si="573"/>
        <v/>
      </c>
      <c r="DP471" s="188" t="str">
        <f t="shared" si="574"/>
        <v/>
      </c>
      <c r="DQ471" s="188" t="str">
        <f t="shared" si="575"/>
        <v/>
      </c>
      <c r="DR471" s="188" t="str">
        <f t="shared" si="576"/>
        <v/>
      </c>
      <c r="DS471" s="188" t="str">
        <f t="shared" si="577"/>
        <v/>
      </c>
      <c r="DT471" s="188" t="str">
        <f t="shared" si="578"/>
        <v/>
      </c>
      <c r="DU471" s="188" t="str">
        <f t="shared" si="579"/>
        <v/>
      </c>
      <c r="DV471" s="188" t="str">
        <f t="shared" si="580"/>
        <v/>
      </c>
      <c r="DW471" s="188" t="str">
        <f t="shared" si="581"/>
        <v/>
      </c>
      <c r="DX471" s="188" t="str">
        <f t="shared" si="582"/>
        <v/>
      </c>
      <c r="DY471" s="188" t="str">
        <f t="shared" si="583"/>
        <v/>
      </c>
      <c r="DZ471" s="188" t="str">
        <f t="shared" si="584"/>
        <v/>
      </c>
      <c r="EA471" s="188" t="str">
        <f t="shared" si="585"/>
        <v/>
      </c>
      <c r="EB471" s="188" t="str">
        <f t="shared" si="586"/>
        <v/>
      </c>
      <c r="EC471" s="188" t="str">
        <f t="shared" si="587"/>
        <v/>
      </c>
      <c r="ED471" s="188" t="str">
        <f t="shared" si="588"/>
        <v/>
      </c>
      <c r="EE471" s="188" t="str">
        <f t="shared" si="589"/>
        <v/>
      </c>
      <c r="EF471" s="188" t="str">
        <f t="shared" si="590"/>
        <v/>
      </c>
      <c r="EG471" s="188" t="str">
        <f t="shared" si="591"/>
        <v/>
      </c>
      <c r="EH471" s="188" t="str">
        <f t="shared" si="592"/>
        <v/>
      </c>
      <c r="EI471" s="188" t="str">
        <f t="shared" si="593"/>
        <v/>
      </c>
      <c r="EJ471" s="188" t="str">
        <f t="shared" si="594"/>
        <v/>
      </c>
      <c r="EK471" s="188" t="str">
        <f t="shared" si="595"/>
        <v/>
      </c>
    </row>
    <row r="472" spans="1:141" x14ac:dyDescent="0.3">
      <c r="B472" s="1">
        <v>8</v>
      </c>
      <c r="C472" s="175"/>
      <c r="D472" s="175"/>
      <c r="E472" s="175"/>
      <c r="F472" s="175"/>
      <c r="G472" s="175"/>
      <c r="H472" s="175"/>
      <c r="I472" s="175"/>
      <c r="J472" s="175"/>
      <c r="K472" s="175">
        <f t="shared" ref="K472:AB472" si="601">VLOOKUP(J84,BRInc,$A$4,FALSE)*(1+((VLOOKUP(J84,BrRisk,$A$4,FALSE)-1)*MAX(0,AM116-BaselineBMI)))</f>
        <v>7.8188950922857341E-6</v>
      </c>
      <c r="L472" s="175">
        <f t="shared" si="601"/>
        <v>8.6185313653341925E-6</v>
      </c>
      <c r="M472" s="175">
        <f t="shared" si="601"/>
        <v>9.392357566003115E-6</v>
      </c>
      <c r="N472" s="175">
        <f t="shared" si="601"/>
        <v>1.015236688887518E-5</v>
      </c>
      <c r="O472" s="175">
        <f t="shared" si="601"/>
        <v>1.0872081015332447E-5</v>
      </c>
      <c r="P472" s="175">
        <f t="shared" si="601"/>
        <v>1.1525021626756974E-5</v>
      </c>
      <c r="Q472" s="175">
        <f t="shared" si="601"/>
        <v>1.208471040453082E-5</v>
      </c>
      <c r="R472" s="175">
        <f t="shared" si="601"/>
        <v>1.2524669030036043E-5</v>
      </c>
      <c r="S472" s="175">
        <f t="shared" si="601"/>
        <v>1.2818419184654702E-5</v>
      </c>
      <c r="T472" s="175">
        <f t="shared" si="601"/>
        <v>1.3010548743761647E-5</v>
      </c>
      <c r="U472" s="175">
        <f t="shared" si="601"/>
        <v>1.3145645582731727E-5</v>
      </c>
      <c r="V472" s="175">
        <f t="shared" si="601"/>
        <v>1.3268297576939797E-5</v>
      </c>
      <c r="W472" s="175">
        <f t="shared" si="601"/>
        <v>1.3423092601760698E-5</v>
      </c>
      <c r="X472" s="175">
        <f t="shared" si="601"/>
        <v>1.3654618532569286E-5</v>
      </c>
      <c r="Y472" s="175">
        <f t="shared" si="601"/>
        <v>1.3898844724388272E-5</v>
      </c>
      <c r="Z472" s="175">
        <f t="shared" si="601"/>
        <v>1.4091740532240363E-5</v>
      </c>
      <c r="AA472" s="175">
        <f t="shared" si="601"/>
        <v>1.4169275311148271E-5</v>
      </c>
      <c r="AB472" s="175">
        <f t="shared" si="601"/>
        <v>1.4067418416134708E-5</v>
      </c>
      <c r="AC472" s="155"/>
      <c r="AD472" s="155"/>
      <c r="AE472" s="155"/>
      <c r="AF472" s="155"/>
      <c r="AG472" s="174">
        <f>D472*D50*PRODUCT($CJ472:CJ472)</f>
        <v>0</v>
      </c>
      <c r="AH472" s="174">
        <f>E472*E50*PRODUCT($CJ472:CK472)</f>
        <v>0</v>
      </c>
      <c r="AI472" s="174">
        <f>F472*F50*PRODUCT($CJ472:CL472)</f>
        <v>0</v>
      </c>
      <c r="AJ472" s="174">
        <f>G472*G50*PRODUCT($CJ472:CM472)</f>
        <v>0</v>
      </c>
      <c r="AK472" s="174">
        <f>H472*H50*PRODUCT($CJ472:CN472)</f>
        <v>0</v>
      </c>
      <c r="AL472" s="174">
        <f>I472*I50*PRODUCT($CJ472:CO472)</f>
        <v>0</v>
      </c>
      <c r="AM472" s="174">
        <f>J472*J50*PRODUCT($CJ472:CP472)</f>
        <v>0</v>
      </c>
      <c r="AN472" s="174">
        <f>K472*K50*PRODUCT($CJ472:CQ472)</f>
        <v>0</v>
      </c>
      <c r="AO472" s="174">
        <f>L472*L50*PRODUCT($CJ472:CR472)</f>
        <v>0</v>
      </c>
      <c r="AP472" s="174">
        <f>M472*M50*PRODUCT($CJ472:CS472)</f>
        <v>0</v>
      </c>
      <c r="AQ472" s="174">
        <f>N472*N50*PRODUCT($CJ472:CT472)</f>
        <v>0</v>
      </c>
      <c r="AR472" s="174">
        <f>O472*O50*PRODUCT($CJ472:CU472)</f>
        <v>0</v>
      </c>
      <c r="AS472" s="174">
        <f>P472*P50*PRODUCT($CJ472:CV472)</f>
        <v>0</v>
      </c>
      <c r="AT472" s="174">
        <f>Q472*Q50*PRODUCT($CJ472:CW472)</f>
        <v>0</v>
      </c>
      <c r="AU472" s="174">
        <f>R472*R50*PRODUCT($CJ472:CX472)</f>
        <v>0</v>
      </c>
      <c r="AV472" s="174">
        <f>S472*S50*PRODUCT($CJ472:CY472)</f>
        <v>0</v>
      </c>
      <c r="AW472" s="174">
        <f>T472*T50*PRODUCT($CJ472:CZ472)</f>
        <v>0</v>
      </c>
      <c r="AX472" s="174">
        <f>U472*U50*PRODUCT($CJ472:DA472)</f>
        <v>0</v>
      </c>
      <c r="AY472" s="174">
        <f>V472*V50*PRODUCT($CJ472:DB472)</f>
        <v>0</v>
      </c>
      <c r="AZ472" s="174">
        <f>W472*W50*PRODUCT($CJ472:DC472)</f>
        <v>0</v>
      </c>
      <c r="BA472" s="174">
        <f>X472*X50*PRODUCT($CJ472:DD472)</f>
        <v>0</v>
      </c>
      <c r="BB472" s="174">
        <f>Y472*Y50*PRODUCT($CJ472:DE472)</f>
        <v>0</v>
      </c>
      <c r="BC472" s="174">
        <f>Z472*Z50*PRODUCT($CJ472:DF472)</f>
        <v>0</v>
      </c>
      <c r="BD472" s="174">
        <f>AA472*AA50*PRODUCT($CJ472:DG472)</f>
        <v>0</v>
      </c>
      <c r="BE472" s="174">
        <f>AB472*AB50*PRODUCT($CJ472:DH472)</f>
        <v>0</v>
      </c>
      <c r="BF472" s="93"/>
      <c r="BG472" s="93"/>
      <c r="BH472" s="93"/>
      <c r="BI472" s="169">
        <f>SUM($AF472:AG472)-SUM($AF504:AG504)-SUM($C504:D504)-SUM($BH504:BI504)</f>
        <v>0</v>
      </c>
      <c r="BJ472" s="169">
        <f>SUM($AF472:AH472)-SUM($AF504:AH504)-SUM($C504:E504)-SUM($BH504:BJ504)</f>
        <v>0</v>
      </c>
      <c r="BK472" s="169">
        <f>SUM($AF472:AI472)-SUM($AF504:AI504)-SUM($C504:F504)-SUM($BH504:BK504)</f>
        <v>0</v>
      </c>
      <c r="BL472" s="169">
        <f>SUM($AF472:AJ472)-SUM($AF504:AJ504)-SUM($C504:G504)-SUM($BH504:BL504)</f>
        <v>0</v>
      </c>
      <c r="BM472" s="169">
        <f>SUM($AF472:AK472)-SUM($AF504:AK504)-SUM($C504:H504)-SUM($BH504:BM504)</f>
        <v>0</v>
      </c>
      <c r="BN472" s="169">
        <f>SUM($AF472:AL472)-SUM($AF504:AL504)-SUM($C504:I504)-SUM($BH504:BN504)</f>
        <v>0</v>
      </c>
      <c r="BO472" s="169">
        <f>SUM($AF472:AM472)-SUM($AF504:AM504)-SUM($C504:J504)-SUM($BH504:BO504)</f>
        <v>0</v>
      </c>
      <c r="BP472" s="169">
        <f>SUM($AF472:AN472)-SUM($AF504:AN504)-SUM($C504:K504)-SUM($BH504:BP504)</f>
        <v>0</v>
      </c>
      <c r="BQ472" s="169">
        <f>SUM($AF472:AO472)-SUM($AF504:AO504)-SUM($C504:L504)-SUM($BH504:BQ504)</f>
        <v>0</v>
      </c>
      <c r="BR472" s="169">
        <f>SUM($AF472:AP472)-SUM($AF504:AP504)-SUM($C504:M504)-SUM($BH504:BR504)</f>
        <v>0</v>
      </c>
      <c r="BS472" s="169">
        <f>SUM($AF472:AQ472)-SUM($AF504:AQ504)-SUM($C504:N504)-SUM($BH504:BS504)</f>
        <v>0</v>
      </c>
      <c r="BT472" s="169">
        <f>SUM($AF472:AR472)-SUM($AF504:AR504)-SUM($C504:O504)-SUM($BH504:BT504)</f>
        <v>0</v>
      </c>
      <c r="BU472" s="169">
        <f>SUM($AF472:AS472)-SUM($AF504:AS504)-SUM($C504:P504)-SUM($BH504:BU504)</f>
        <v>0</v>
      </c>
      <c r="BV472" s="169">
        <f>SUM($AF472:AT472)-SUM($AF504:AT504)-SUM($C504:Q504)-SUM($BH504:BV504)</f>
        <v>0</v>
      </c>
      <c r="BW472" s="169">
        <f>SUM($AF472:AU472)-SUM($AF504:AU504)-SUM($C504:R504)-SUM($BH504:BW504)</f>
        <v>0</v>
      </c>
      <c r="BX472" s="169">
        <f>SUM($AF472:AV472)-SUM($AF504:AV504)-SUM($C504:S504)-SUM($BH504:BX504)</f>
        <v>0</v>
      </c>
      <c r="BY472" s="169">
        <f>SUM($AF472:AW472)-SUM($AF504:AW504)-SUM($C504:T504)-SUM($BH504:BY504)</f>
        <v>0</v>
      </c>
      <c r="BZ472" s="169">
        <f>SUM($AF472:AX472)-SUM($AF504:AX504)-SUM($C504:U504)-SUM($BH504:BZ504)</f>
        <v>0</v>
      </c>
      <c r="CA472" s="169">
        <f>SUM($AF472:AY472)-SUM($AF504:AY504)-SUM($C504:V504)-SUM($BH504:CA504)</f>
        <v>0</v>
      </c>
      <c r="CB472" s="169">
        <f>SUM($AF472:AZ472)-SUM($AF504:AZ504)-SUM($C504:W504)-SUM($BH504:CB504)</f>
        <v>0</v>
      </c>
      <c r="CC472" s="169">
        <f>SUM($AF472:BA472)-SUM($AF504:BA504)-SUM($C504:X504)-SUM($BH504:CC504)</f>
        <v>0</v>
      </c>
      <c r="CD472" s="169">
        <f>SUM($AF472:BB472)-SUM($AF504:BB504)-SUM($C504:Y504)-SUM($BH504:CD504)</f>
        <v>0</v>
      </c>
      <c r="CE472" s="169">
        <f>SUM($AF472:BC472)-SUM($AF504:BC504)-SUM($C504:Z504)-SUM($BH504:CE504)</f>
        <v>0</v>
      </c>
      <c r="CF472" s="169">
        <f>SUM($AF472:BD472)-SUM($AF504:BD504)-SUM($C504:AA504)-SUM($BH504:CF504)</f>
        <v>0</v>
      </c>
      <c r="CG472" s="169">
        <f>SUM($AF472:BE472)-SUM($AF504:BE504)-SUM($C504:AB504)-SUM($BH504:CG504)</f>
        <v>0</v>
      </c>
      <c r="CH472" s="52"/>
      <c r="CI472" s="52"/>
      <c r="CJ472" s="67"/>
      <c r="CK472" s="67"/>
      <c r="CL472" s="67"/>
      <c r="CM472" s="67"/>
      <c r="CN472" s="67"/>
      <c r="CO472" s="67"/>
      <c r="CP472" s="67"/>
      <c r="CQ472" s="67">
        <f>1-J472</f>
        <v>1</v>
      </c>
      <c r="CR472" s="67">
        <f t="shared" si="551"/>
        <v>0.99999218110490773</v>
      </c>
      <c r="CS472" s="67">
        <f t="shared" si="552"/>
        <v>0.99999138146863464</v>
      </c>
      <c r="CT472" s="67">
        <f t="shared" si="553"/>
        <v>0.99999060764243397</v>
      </c>
      <c r="CU472" s="67">
        <f t="shared" si="554"/>
        <v>0.99998984763311116</v>
      </c>
      <c r="CV472" s="67">
        <f t="shared" si="555"/>
        <v>0.99998912791898464</v>
      </c>
      <c r="CW472" s="67">
        <f t="shared" si="556"/>
        <v>0.99998847497837329</v>
      </c>
      <c r="CX472" s="67">
        <f t="shared" si="557"/>
        <v>0.99998791528959552</v>
      </c>
      <c r="CY472" s="67">
        <f t="shared" si="558"/>
        <v>0.99998747533096999</v>
      </c>
      <c r="CZ472" s="67">
        <f t="shared" si="559"/>
        <v>0.99998718158081534</v>
      </c>
      <c r="DA472" s="67">
        <f t="shared" si="560"/>
        <v>0.99998698945125619</v>
      </c>
      <c r="DB472" s="67">
        <f t="shared" si="561"/>
        <v>0.99998685435441725</v>
      </c>
      <c r="DC472" s="67">
        <f t="shared" si="562"/>
        <v>0.99998673170242303</v>
      </c>
      <c r="DD472" s="67">
        <f t="shared" si="563"/>
        <v>0.99998657690739823</v>
      </c>
      <c r="DE472" s="67">
        <f t="shared" si="564"/>
        <v>0.99998634538146747</v>
      </c>
      <c r="DF472" s="67">
        <f t="shared" si="565"/>
        <v>0.99998610115527564</v>
      </c>
      <c r="DG472" s="67">
        <f t="shared" si="566"/>
        <v>0.99998590825946776</v>
      </c>
      <c r="DH472" s="67">
        <f t="shared" si="567"/>
        <v>0.99998583072468883</v>
      </c>
      <c r="DI472" s="67">
        <f t="shared" si="568"/>
        <v>0.99998593258158386</v>
      </c>
      <c r="DL472" s="53"/>
      <c r="DM472" s="188" t="str">
        <f t="shared" si="571"/>
        <v/>
      </c>
      <c r="DN472" s="188" t="str">
        <f t="shared" si="572"/>
        <v/>
      </c>
      <c r="DO472" s="188" t="str">
        <f t="shared" si="573"/>
        <v/>
      </c>
      <c r="DP472" s="188" t="str">
        <f t="shared" si="574"/>
        <v/>
      </c>
      <c r="DQ472" s="188" t="str">
        <f t="shared" si="575"/>
        <v/>
      </c>
      <c r="DR472" s="188" t="str">
        <f t="shared" si="576"/>
        <v/>
      </c>
      <c r="DS472" s="188" t="str">
        <f t="shared" si="577"/>
        <v/>
      </c>
      <c r="DT472" s="188" t="str">
        <f t="shared" si="578"/>
        <v/>
      </c>
      <c r="DU472" s="188" t="str">
        <f t="shared" si="579"/>
        <v/>
      </c>
      <c r="DV472" s="188" t="str">
        <f t="shared" si="580"/>
        <v/>
      </c>
      <c r="DW472" s="188" t="str">
        <f t="shared" si="581"/>
        <v/>
      </c>
      <c r="DX472" s="188" t="str">
        <f t="shared" si="582"/>
        <v/>
      </c>
      <c r="DY472" s="188" t="str">
        <f t="shared" si="583"/>
        <v/>
      </c>
      <c r="DZ472" s="188" t="str">
        <f t="shared" si="584"/>
        <v/>
      </c>
      <c r="EA472" s="188" t="str">
        <f t="shared" si="585"/>
        <v/>
      </c>
      <c r="EB472" s="188" t="str">
        <f t="shared" si="586"/>
        <v/>
      </c>
      <c r="EC472" s="188" t="str">
        <f t="shared" si="587"/>
        <v/>
      </c>
      <c r="ED472" s="188" t="str">
        <f t="shared" si="588"/>
        <v/>
      </c>
      <c r="EE472" s="188" t="str">
        <f t="shared" si="589"/>
        <v/>
      </c>
      <c r="EF472" s="188" t="str">
        <f t="shared" si="590"/>
        <v/>
      </c>
      <c r="EG472" s="188" t="str">
        <f t="shared" si="591"/>
        <v/>
      </c>
      <c r="EH472" s="188" t="str">
        <f t="shared" si="592"/>
        <v/>
      </c>
      <c r="EI472" s="188" t="str">
        <f t="shared" si="593"/>
        <v/>
      </c>
      <c r="EJ472" s="188" t="str">
        <f t="shared" si="594"/>
        <v/>
      </c>
      <c r="EK472" s="188" t="str">
        <f t="shared" si="595"/>
        <v/>
      </c>
    </row>
    <row r="473" spans="1:141" x14ac:dyDescent="0.3">
      <c r="B473" s="1">
        <v>9</v>
      </c>
      <c r="C473" s="175"/>
      <c r="D473" s="175"/>
      <c r="E473" s="175"/>
      <c r="F473" s="175"/>
      <c r="G473" s="175"/>
      <c r="H473" s="175"/>
      <c r="I473" s="175"/>
      <c r="J473" s="175"/>
      <c r="K473" s="175"/>
      <c r="L473" s="175">
        <f t="shared" ref="L473:AB473" si="602">VLOOKUP(K85,BRInc,$A$4,FALSE)*(1+((VLOOKUP(K85,BrRisk,$A$4,FALSE)-1)*MAX(0,AN117-BaselineBMI)))</f>
        <v>7.8188950922857341E-6</v>
      </c>
      <c r="M473" s="175">
        <f t="shared" si="602"/>
        <v>8.6185313653341925E-6</v>
      </c>
      <c r="N473" s="175">
        <f t="shared" si="602"/>
        <v>9.392357566003115E-6</v>
      </c>
      <c r="O473" s="175">
        <f t="shared" si="602"/>
        <v>1.015236688887518E-5</v>
      </c>
      <c r="P473" s="175">
        <f t="shared" si="602"/>
        <v>1.0872081015332447E-5</v>
      </c>
      <c r="Q473" s="175">
        <f t="shared" si="602"/>
        <v>1.1525021626756974E-5</v>
      </c>
      <c r="R473" s="175">
        <f t="shared" si="602"/>
        <v>1.208471040453082E-5</v>
      </c>
      <c r="S473" s="175">
        <f t="shared" si="602"/>
        <v>1.2524669030036043E-5</v>
      </c>
      <c r="T473" s="175">
        <f t="shared" si="602"/>
        <v>1.2818419184654702E-5</v>
      </c>
      <c r="U473" s="175">
        <f t="shared" si="602"/>
        <v>1.3010548743761647E-5</v>
      </c>
      <c r="V473" s="175">
        <f t="shared" si="602"/>
        <v>1.3145645582731727E-5</v>
      </c>
      <c r="W473" s="175">
        <f t="shared" si="602"/>
        <v>1.3268297576939797E-5</v>
      </c>
      <c r="X473" s="175">
        <f t="shared" si="602"/>
        <v>1.3423092601760698E-5</v>
      </c>
      <c r="Y473" s="175">
        <f t="shared" si="602"/>
        <v>1.3654618532569286E-5</v>
      </c>
      <c r="Z473" s="175">
        <f t="shared" si="602"/>
        <v>1.3898844724388272E-5</v>
      </c>
      <c r="AA473" s="175">
        <f t="shared" si="602"/>
        <v>1.4091740532240363E-5</v>
      </c>
      <c r="AB473" s="175">
        <f t="shared" si="602"/>
        <v>1.4169275311148271E-5</v>
      </c>
      <c r="AC473" s="155"/>
      <c r="AD473" s="155"/>
      <c r="AE473" s="155"/>
      <c r="AF473" s="155"/>
      <c r="AG473" s="174">
        <f>D473*D51*PRODUCT($CJ473:CJ473)</f>
        <v>0</v>
      </c>
      <c r="AH473" s="174">
        <f>E473*E51*PRODUCT($CJ473:CK473)</f>
        <v>0</v>
      </c>
      <c r="AI473" s="174">
        <f>F473*F51*PRODUCT($CJ473:CL473)</f>
        <v>0</v>
      </c>
      <c r="AJ473" s="174">
        <f>G473*G51*PRODUCT($CJ473:CM473)</f>
        <v>0</v>
      </c>
      <c r="AK473" s="174">
        <f>H473*H51*PRODUCT($CJ473:CN473)</f>
        <v>0</v>
      </c>
      <c r="AL473" s="174">
        <f>I473*I51*PRODUCT($CJ473:CO473)</f>
        <v>0</v>
      </c>
      <c r="AM473" s="174">
        <f>J473*J51*PRODUCT($CJ473:CP473)</f>
        <v>0</v>
      </c>
      <c r="AN473" s="174">
        <f>K473*K51*PRODUCT($CJ473:CQ473)</f>
        <v>0</v>
      </c>
      <c r="AO473" s="174">
        <f>L473*L51*PRODUCT($CJ473:CR473)</f>
        <v>0</v>
      </c>
      <c r="AP473" s="174">
        <f>M473*M51*PRODUCT($CJ473:CS473)</f>
        <v>0</v>
      </c>
      <c r="AQ473" s="174">
        <f>N473*N51*PRODUCT($CJ473:CT473)</f>
        <v>0</v>
      </c>
      <c r="AR473" s="174">
        <f>O473*O51*PRODUCT($CJ473:CU473)</f>
        <v>0</v>
      </c>
      <c r="AS473" s="174">
        <f>P473*P51*PRODUCT($CJ473:CV473)</f>
        <v>0</v>
      </c>
      <c r="AT473" s="174">
        <f>Q473*Q51*PRODUCT($CJ473:CW473)</f>
        <v>0</v>
      </c>
      <c r="AU473" s="174">
        <f>R473*R51*PRODUCT($CJ473:CX473)</f>
        <v>0</v>
      </c>
      <c r="AV473" s="174">
        <f>S473*S51*PRODUCT($CJ473:CY473)</f>
        <v>0</v>
      </c>
      <c r="AW473" s="174">
        <f>T473*T51*PRODUCT($CJ473:CZ473)</f>
        <v>0</v>
      </c>
      <c r="AX473" s="174">
        <f>U473*U51*PRODUCT($CJ473:DA473)</f>
        <v>0</v>
      </c>
      <c r="AY473" s="174">
        <f>V473*V51*PRODUCT($CJ473:DB473)</f>
        <v>0</v>
      </c>
      <c r="AZ473" s="174">
        <f>W473*W51*PRODUCT($CJ473:DC473)</f>
        <v>0</v>
      </c>
      <c r="BA473" s="174">
        <f>X473*X51*PRODUCT($CJ473:DD473)</f>
        <v>0</v>
      </c>
      <c r="BB473" s="174">
        <f>Y473*Y51*PRODUCT($CJ473:DE473)</f>
        <v>0</v>
      </c>
      <c r="BC473" s="174">
        <f>Z473*Z51*PRODUCT($CJ473:DF473)</f>
        <v>0</v>
      </c>
      <c r="BD473" s="174">
        <f>AA473*AA51*PRODUCT($CJ473:DG473)</f>
        <v>0</v>
      </c>
      <c r="BE473" s="174">
        <f>AB473*AB51*PRODUCT($CJ473:DH473)</f>
        <v>0</v>
      </c>
      <c r="BF473" s="93"/>
      <c r="BG473" s="93"/>
      <c r="BH473" s="93"/>
      <c r="BI473" s="169">
        <f>SUM($AF473:AG473)-SUM($AF505:AG505)-SUM($C505:D505)-SUM($BH505:BI505)</f>
        <v>0</v>
      </c>
      <c r="BJ473" s="169">
        <f>SUM($AF473:AH473)-SUM($AF505:AH505)-SUM($C505:E505)-SUM($BH505:BJ505)</f>
        <v>0</v>
      </c>
      <c r="BK473" s="169">
        <f>SUM($AF473:AI473)-SUM($AF505:AI505)-SUM($C505:F505)-SUM($BH505:BK505)</f>
        <v>0</v>
      </c>
      <c r="BL473" s="169">
        <f>SUM($AF473:AJ473)-SUM($AF505:AJ505)-SUM($C505:G505)-SUM($BH505:BL505)</f>
        <v>0</v>
      </c>
      <c r="BM473" s="169">
        <f>SUM($AF473:AK473)-SUM($AF505:AK505)-SUM($C505:H505)-SUM($BH505:BM505)</f>
        <v>0</v>
      </c>
      <c r="BN473" s="169">
        <f>SUM($AF473:AL473)-SUM($AF505:AL505)-SUM($C505:I505)-SUM($BH505:BN505)</f>
        <v>0</v>
      </c>
      <c r="BO473" s="169">
        <f>SUM($AF473:AM473)-SUM($AF505:AM505)-SUM($C505:J505)-SUM($BH505:BO505)</f>
        <v>0</v>
      </c>
      <c r="BP473" s="169">
        <f>SUM($AF473:AN473)-SUM($AF505:AN505)-SUM($C505:K505)-SUM($BH505:BP505)</f>
        <v>0</v>
      </c>
      <c r="BQ473" s="169">
        <f>SUM($AF473:AO473)-SUM($AF505:AO505)-SUM($C505:L505)-SUM($BH505:BQ505)</f>
        <v>0</v>
      </c>
      <c r="BR473" s="169">
        <f>SUM($AF473:AP473)-SUM($AF505:AP505)-SUM($C505:M505)-SUM($BH505:BR505)</f>
        <v>0</v>
      </c>
      <c r="BS473" s="169">
        <f>SUM($AF473:AQ473)-SUM($AF505:AQ505)-SUM($C505:N505)-SUM($BH505:BS505)</f>
        <v>0</v>
      </c>
      <c r="BT473" s="169">
        <f>SUM($AF473:AR473)-SUM($AF505:AR505)-SUM($C505:O505)-SUM($BH505:BT505)</f>
        <v>0</v>
      </c>
      <c r="BU473" s="169">
        <f>SUM($AF473:AS473)-SUM($AF505:AS505)-SUM($C505:P505)-SUM($BH505:BU505)</f>
        <v>0</v>
      </c>
      <c r="BV473" s="169">
        <f>SUM($AF473:AT473)-SUM($AF505:AT505)-SUM($C505:Q505)-SUM($BH505:BV505)</f>
        <v>0</v>
      </c>
      <c r="BW473" s="169">
        <f>SUM($AF473:AU473)-SUM($AF505:AU505)-SUM($C505:R505)-SUM($BH505:BW505)</f>
        <v>0</v>
      </c>
      <c r="BX473" s="169">
        <f>SUM($AF473:AV473)-SUM($AF505:AV505)-SUM($C505:S505)-SUM($BH505:BX505)</f>
        <v>0</v>
      </c>
      <c r="BY473" s="169">
        <f>SUM($AF473:AW473)-SUM($AF505:AW505)-SUM($C505:T505)-SUM($BH505:BY505)</f>
        <v>0</v>
      </c>
      <c r="BZ473" s="169">
        <f>SUM($AF473:AX473)-SUM($AF505:AX505)-SUM($C505:U505)-SUM($BH505:BZ505)</f>
        <v>0</v>
      </c>
      <c r="CA473" s="169">
        <f>SUM($AF473:AY473)-SUM($AF505:AY505)-SUM($C505:V505)-SUM($BH505:CA505)</f>
        <v>0</v>
      </c>
      <c r="CB473" s="169">
        <f>SUM($AF473:AZ473)-SUM($AF505:AZ505)-SUM($C505:W505)-SUM($BH505:CB505)</f>
        <v>0</v>
      </c>
      <c r="CC473" s="169">
        <f>SUM($AF473:BA473)-SUM($AF505:BA505)-SUM($C505:X505)-SUM($BH505:CC505)</f>
        <v>0</v>
      </c>
      <c r="CD473" s="169">
        <f>SUM($AF473:BB473)-SUM($AF505:BB505)-SUM($C505:Y505)-SUM($BH505:CD505)</f>
        <v>0</v>
      </c>
      <c r="CE473" s="169">
        <f>SUM($AF473:BC473)-SUM($AF505:BC505)-SUM($C505:Z505)-SUM($BH505:CE505)</f>
        <v>0</v>
      </c>
      <c r="CF473" s="169">
        <f>SUM($AF473:BD473)-SUM($AF505:BD505)-SUM($C505:AA505)-SUM($BH505:CF505)</f>
        <v>0</v>
      </c>
      <c r="CG473" s="169">
        <f>SUM($AF473:BE473)-SUM($AF505:BE505)-SUM($C505:AB505)-SUM($BH505:CG505)</f>
        <v>0</v>
      </c>
      <c r="CH473" s="52"/>
      <c r="CI473" s="52"/>
      <c r="CJ473" s="67"/>
      <c r="CK473" s="67"/>
      <c r="CL473" s="67"/>
      <c r="CM473" s="67"/>
      <c r="CN473" s="67"/>
      <c r="CO473" s="67"/>
      <c r="CP473" s="67"/>
      <c r="CQ473" s="67"/>
      <c r="CR473" s="67">
        <f>1-K473</f>
        <v>1</v>
      </c>
      <c r="CS473" s="67">
        <f t="shared" si="552"/>
        <v>0.99999218110490773</v>
      </c>
      <c r="CT473" s="67">
        <f t="shared" si="553"/>
        <v>0.99999138146863464</v>
      </c>
      <c r="CU473" s="67">
        <f t="shared" si="554"/>
        <v>0.99999060764243397</v>
      </c>
      <c r="CV473" s="67">
        <f t="shared" si="555"/>
        <v>0.99998984763311116</v>
      </c>
      <c r="CW473" s="67">
        <f t="shared" si="556"/>
        <v>0.99998912791898464</v>
      </c>
      <c r="CX473" s="67">
        <f t="shared" si="557"/>
        <v>0.99998847497837329</v>
      </c>
      <c r="CY473" s="67">
        <f t="shared" si="558"/>
        <v>0.99998791528959552</v>
      </c>
      <c r="CZ473" s="67">
        <f t="shared" si="559"/>
        <v>0.99998747533096999</v>
      </c>
      <c r="DA473" s="67">
        <f t="shared" si="560"/>
        <v>0.99998718158081534</v>
      </c>
      <c r="DB473" s="67">
        <f t="shared" si="561"/>
        <v>0.99998698945125619</v>
      </c>
      <c r="DC473" s="67">
        <f t="shared" si="562"/>
        <v>0.99998685435441725</v>
      </c>
      <c r="DD473" s="67">
        <f t="shared" si="563"/>
        <v>0.99998673170242303</v>
      </c>
      <c r="DE473" s="67">
        <f t="shared" si="564"/>
        <v>0.99998657690739823</v>
      </c>
      <c r="DF473" s="67">
        <f t="shared" si="565"/>
        <v>0.99998634538146747</v>
      </c>
      <c r="DG473" s="67">
        <f t="shared" si="566"/>
        <v>0.99998610115527564</v>
      </c>
      <c r="DH473" s="67">
        <f t="shared" si="567"/>
        <v>0.99998590825946776</v>
      </c>
      <c r="DI473" s="67">
        <f t="shared" si="568"/>
        <v>0.99998583072468883</v>
      </c>
      <c r="DL473" s="53"/>
      <c r="DM473" s="188" t="str">
        <f t="shared" si="571"/>
        <v/>
      </c>
      <c r="DN473" s="188" t="str">
        <f t="shared" si="572"/>
        <v/>
      </c>
      <c r="DO473" s="188" t="str">
        <f t="shared" si="573"/>
        <v/>
      </c>
      <c r="DP473" s="188" t="str">
        <f t="shared" si="574"/>
        <v/>
      </c>
      <c r="DQ473" s="188" t="str">
        <f t="shared" si="575"/>
        <v/>
      </c>
      <c r="DR473" s="188" t="str">
        <f t="shared" si="576"/>
        <v/>
      </c>
      <c r="DS473" s="188" t="str">
        <f t="shared" si="577"/>
        <v/>
      </c>
      <c r="DT473" s="188" t="str">
        <f t="shared" si="578"/>
        <v/>
      </c>
      <c r="DU473" s="188" t="str">
        <f t="shared" si="579"/>
        <v/>
      </c>
      <c r="DV473" s="188" t="str">
        <f t="shared" si="580"/>
        <v/>
      </c>
      <c r="DW473" s="188" t="str">
        <f t="shared" si="581"/>
        <v/>
      </c>
      <c r="DX473" s="188" t="str">
        <f t="shared" si="582"/>
        <v/>
      </c>
      <c r="DY473" s="188" t="str">
        <f t="shared" si="583"/>
        <v/>
      </c>
      <c r="DZ473" s="188" t="str">
        <f t="shared" si="584"/>
        <v/>
      </c>
      <c r="EA473" s="188" t="str">
        <f t="shared" si="585"/>
        <v/>
      </c>
      <c r="EB473" s="188" t="str">
        <f t="shared" si="586"/>
        <v/>
      </c>
      <c r="EC473" s="188" t="str">
        <f t="shared" si="587"/>
        <v/>
      </c>
      <c r="ED473" s="188" t="str">
        <f t="shared" si="588"/>
        <v/>
      </c>
      <c r="EE473" s="188" t="str">
        <f t="shared" si="589"/>
        <v/>
      </c>
      <c r="EF473" s="188" t="str">
        <f t="shared" si="590"/>
        <v/>
      </c>
      <c r="EG473" s="188" t="str">
        <f t="shared" si="591"/>
        <v/>
      </c>
      <c r="EH473" s="188" t="str">
        <f t="shared" si="592"/>
        <v/>
      </c>
      <c r="EI473" s="188" t="str">
        <f t="shared" si="593"/>
        <v/>
      </c>
      <c r="EJ473" s="188" t="str">
        <f t="shared" si="594"/>
        <v/>
      </c>
      <c r="EK473" s="188" t="str">
        <f t="shared" si="595"/>
        <v/>
      </c>
    </row>
    <row r="474" spans="1:141" x14ac:dyDescent="0.3">
      <c r="B474" s="1">
        <v>10</v>
      </c>
      <c r="C474" s="175"/>
      <c r="D474" s="175"/>
      <c r="E474" s="175"/>
      <c r="F474" s="175"/>
      <c r="G474" s="175"/>
      <c r="H474" s="175"/>
      <c r="I474" s="175"/>
      <c r="J474" s="175"/>
      <c r="K474" s="175"/>
      <c r="L474" s="175"/>
      <c r="M474" s="175">
        <f t="shared" ref="M474:AB474" si="603">VLOOKUP(L86,BRInc,$A$4,FALSE)*(1+((VLOOKUP(L86,BrRisk,$A$4,FALSE)-1)*MAX(0,AO118-BaselineBMI)))</f>
        <v>7.8188950922857341E-6</v>
      </c>
      <c r="N474" s="175">
        <f t="shared" si="603"/>
        <v>8.6185313653341925E-6</v>
      </c>
      <c r="O474" s="175">
        <f t="shared" si="603"/>
        <v>9.392357566003115E-6</v>
      </c>
      <c r="P474" s="175">
        <f t="shared" si="603"/>
        <v>1.015236688887518E-5</v>
      </c>
      <c r="Q474" s="175">
        <f t="shared" si="603"/>
        <v>1.0872081015332447E-5</v>
      </c>
      <c r="R474" s="175">
        <f t="shared" si="603"/>
        <v>1.1525021626756974E-5</v>
      </c>
      <c r="S474" s="175">
        <f t="shared" si="603"/>
        <v>1.208471040453082E-5</v>
      </c>
      <c r="T474" s="175">
        <f t="shared" si="603"/>
        <v>1.2524669030036043E-5</v>
      </c>
      <c r="U474" s="175">
        <f t="shared" si="603"/>
        <v>1.2818419184654702E-5</v>
      </c>
      <c r="V474" s="175">
        <f t="shared" si="603"/>
        <v>1.3010548743761647E-5</v>
      </c>
      <c r="W474" s="175">
        <f t="shared" si="603"/>
        <v>1.3145645582731727E-5</v>
      </c>
      <c r="X474" s="175">
        <f t="shared" si="603"/>
        <v>1.3268297576939797E-5</v>
      </c>
      <c r="Y474" s="175">
        <f t="shared" si="603"/>
        <v>1.3423092601760698E-5</v>
      </c>
      <c r="Z474" s="175">
        <f t="shared" si="603"/>
        <v>1.3654618532569286E-5</v>
      </c>
      <c r="AA474" s="175">
        <f t="shared" si="603"/>
        <v>1.3898844724388272E-5</v>
      </c>
      <c r="AB474" s="175">
        <f t="shared" si="603"/>
        <v>1.4091740532240363E-5</v>
      </c>
      <c r="AC474" s="155"/>
      <c r="AD474" s="155"/>
      <c r="AE474" s="155"/>
      <c r="AF474" s="67"/>
      <c r="AG474" s="174">
        <f>D474*D52*PRODUCT($CJ474:CJ474)</f>
        <v>0</v>
      </c>
      <c r="AH474" s="174">
        <f>E474*E52*PRODUCT($CJ474:CK474)</f>
        <v>0</v>
      </c>
      <c r="AI474" s="174">
        <f>F474*F52*PRODUCT($CJ474:CL474)</f>
        <v>0</v>
      </c>
      <c r="AJ474" s="174">
        <f>G474*G52*PRODUCT($CJ474:CM474)</f>
        <v>0</v>
      </c>
      <c r="AK474" s="174">
        <f>H474*H52*PRODUCT($CJ474:CN474)</f>
        <v>0</v>
      </c>
      <c r="AL474" s="174">
        <f>I474*I52*PRODUCT($CJ474:CO474)</f>
        <v>0</v>
      </c>
      <c r="AM474" s="174">
        <f>J474*J52*PRODUCT($CJ474:CP474)</f>
        <v>0</v>
      </c>
      <c r="AN474" s="174">
        <f>K474*K52*PRODUCT($CJ474:CQ474)</f>
        <v>0</v>
      </c>
      <c r="AO474" s="174">
        <f>L474*L52*PRODUCT($CJ474:CR474)</f>
        <v>0</v>
      </c>
      <c r="AP474" s="174">
        <f>M474*M52*PRODUCT($CJ474:CS474)</f>
        <v>0</v>
      </c>
      <c r="AQ474" s="174">
        <f>N474*N52*PRODUCT($CJ474:CT474)</f>
        <v>0</v>
      </c>
      <c r="AR474" s="174">
        <f>O474*O52*PRODUCT($CJ474:CU474)</f>
        <v>0</v>
      </c>
      <c r="AS474" s="174">
        <f>P474*P52*PRODUCT($CJ474:CV474)</f>
        <v>0</v>
      </c>
      <c r="AT474" s="174">
        <f>Q474*Q52*PRODUCT($CJ474:CW474)</f>
        <v>0</v>
      </c>
      <c r="AU474" s="174">
        <f>R474*R52*PRODUCT($CJ474:CX474)</f>
        <v>0</v>
      </c>
      <c r="AV474" s="174">
        <f>S474*S52*PRODUCT($CJ474:CY474)</f>
        <v>0</v>
      </c>
      <c r="AW474" s="174">
        <f>T474*T52*PRODUCT($CJ474:CZ474)</f>
        <v>0</v>
      </c>
      <c r="AX474" s="174">
        <f>U474*U52*PRODUCT($CJ474:DA474)</f>
        <v>0</v>
      </c>
      <c r="AY474" s="174">
        <f>V474*V52*PRODUCT($CJ474:DB474)</f>
        <v>0</v>
      </c>
      <c r="AZ474" s="174">
        <f>W474*W52*PRODUCT($CJ474:DC474)</f>
        <v>0</v>
      </c>
      <c r="BA474" s="174">
        <f>X474*X52*PRODUCT($CJ474:DD474)</f>
        <v>0</v>
      </c>
      <c r="BB474" s="174">
        <f>Y474*Y52*PRODUCT($CJ474:DE474)</f>
        <v>0</v>
      </c>
      <c r="BC474" s="174">
        <f>Z474*Z52*PRODUCT($CJ474:DF474)</f>
        <v>0</v>
      </c>
      <c r="BD474" s="174">
        <f>AA474*AA52*PRODUCT($CJ474:DG474)</f>
        <v>0</v>
      </c>
      <c r="BE474" s="174">
        <f>AB474*AB52*PRODUCT($CJ474:DH474)</f>
        <v>0</v>
      </c>
      <c r="BF474" s="93"/>
      <c r="BG474" s="93"/>
      <c r="BH474" s="93"/>
      <c r="BI474" s="169">
        <f>SUM($AF474:AG474)-SUM($AF506:AG506)-SUM($C506:D506)-SUM($BH506:BI506)</f>
        <v>0</v>
      </c>
      <c r="BJ474" s="169">
        <f>SUM($AF474:AH474)-SUM($AF506:AH506)-SUM($C506:E506)-SUM($BH506:BJ506)</f>
        <v>0</v>
      </c>
      <c r="BK474" s="169">
        <f>SUM($AF474:AI474)-SUM($AF506:AI506)-SUM($C506:F506)-SUM($BH506:BK506)</f>
        <v>0</v>
      </c>
      <c r="BL474" s="169">
        <f>SUM($AF474:AJ474)-SUM($AF506:AJ506)-SUM($C506:G506)-SUM($BH506:BL506)</f>
        <v>0</v>
      </c>
      <c r="BM474" s="169">
        <f>SUM($AF474:AK474)-SUM($AF506:AK506)-SUM($C506:H506)-SUM($BH506:BM506)</f>
        <v>0</v>
      </c>
      <c r="BN474" s="169">
        <f>SUM($AF474:AL474)-SUM($AF506:AL506)-SUM($C506:I506)-SUM($BH506:BN506)</f>
        <v>0</v>
      </c>
      <c r="BO474" s="169">
        <f>SUM($AF474:AM474)-SUM($AF506:AM506)-SUM($C506:J506)-SUM($BH506:BO506)</f>
        <v>0</v>
      </c>
      <c r="BP474" s="169">
        <f>SUM($AF474:AN474)-SUM($AF506:AN506)-SUM($C506:K506)-SUM($BH506:BP506)</f>
        <v>0</v>
      </c>
      <c r="BQ474" s="169">
        <f>SUM($AF474:AO474)-SUM($AF506:AO506)-SUM($C506:L506)-SUM($BH506:BQ506)</f>
        <v>0</v>
      </c>
      <c r="BR474" s="169">
        <f>SUM($AF474:AP474)-SUM($AF506:AP506)-SUM($C506:M506)-SUM($BH506:BR506)</f>
        <v>0</v>
      </c>
      <c r="BS474" s="169">
        <f>SUM($AF474:AQ474)-SUM($AF506:AQ506)-SUM($C506:N506)-SUM($BH506:BS506)</f>
        <v>0</v>
      </c>
      <c r="BT474" s="169">
        <f>SUM($AF474:AR474)-SUM($AF506:AR506)-SUM($C506:O506)-SUM($BH506:BT506)</f>
        <v>0</v>
      </c>
      <c r="BU474" s="169">
        <f>SUM($AF474:AS474)-SUM($AF506:AS506)-SUM($C506:P506)-SUM($BH506:BU506)</f>
        <v>0</v>
      </c>
      <c r="BV474" s="169">
        <f>SUM($AF474:AT474)-SUM($AF506:AT506)-SUM($C506:Q506)-SUM($BH506:BV506)</f>
        <v>0</v>
      </c>
      <c r="BW474" s="169">
        <f>SUM($AF474:AU474)-SUM($AF506:AU506)-SUM($C506:R506)-SUM($BH506:BW506)</f>
        <v>0</v>
      </c>
      <c r="BX474" s="169">
        <f>SUM($AF474:AV474)-SUM($AF506:AV506)-SUM($C506:S506)-SUM($BH506:BX506)</f>
        <v>0</v>
      </c>
      <c r="BY474" s="169">
        <f>SUM($AF474:AW474)-SUM($AF506:AW506)-SUM($C506:T506)-SUM($BH506:BY506)</f>
        <v>0</v>
      </c>
      <c r="BZ474" s="169">
        <f>SUM($AF474:AX474)-SUM($AF506:AX506)-SUM($C506:U506)-SUM($BH506:BZ506)</f>
        <v>0</v>
      </c>
      <c r="CA474" s="169">
        <f>SUM($AF474:AY474)-SUM($AF506:AY506)-SUM($C506:V506)-SUM($BH506:CA506)</f>
        <v>0</v>
      </c>
      <c r="CB474" s="169">
        <f>SUM($AF474:AZ474)-SUM($AF506:AZ506)-SUM($C506:W506)-SUM($BH506:CB506)</f>
        <v>0</v>
      </c>
      <c r="CC474" s="169">
        <f>SUM($AF474:BA474)-SUM($AF506:BA506)-SUM($C506:X506)-SUM($BH506:CC506)</f>
        <v>0</v>
      </c>
      <c r="CD474" s="169">
        <f>SUM($AF474:BB474)-SUM($AF506:BB506)-SUM($C506:Y506)-SUM($BH506:CD506)</f>
        <v>0</v>
      </c>
      <c r="CE474" s="169">
        <f>SUM($AF474:BC474)-SUM($AF506:BC506)-SUM($C506:Z506)-SUM($BH506:CE506)</f>
        <v>0</v>
      </c>
      <c r="CF474" s="169">
        <f>SUM($AF474:BD474)-SUM($AF506:BD506)-SUM($C506:AA506)-SUM($BH506:CF506)</f>
        <v>0</v>
      </c>
      <c r="CG474" s="169">
        <f>SUM($AF474:BE474)-SUM($AF506:BE506)-SUM($C506:AB506)-SUM($BH506:CG506)</f>
        <v>0</v>
      </c>
      <c r="CH474" s="52"/>
      <c r="CI474" s="52"/>
      <c r="CJ474" s="67"/>
      <c r="CK474" s="67"/>
      <c r="CL474" s="67"/>
      <c r="CM474" s="67"/>
      <c r="CN474" s="67"/>
      <c r="CO474" s="67"/>
      <c r="CP474" s="67"/>
      <c r="CQ474" s="67"/>
      <c r="CR474" s="67"/>
      <c r="CS474" s="67">
        <f>1-L474</f>
        <v>1</v>
      </c>
      <c r="CT474" s="67">
        <f t="shared" si="553"/>
        <v>0.99999218110490773</v>
      </c>
      <c r="CU474" s="67">
        <f t="shared" si="554"/>
        <v>0.99999138146863464</v>
      </c>
      <c r="CV474" s="67">
        <f t="shared" si="555"/>
        <v>0.99999060764243397</v>
      </c>
      <c r="CW474" s="67">
        <f t="shared" si="556"/>
        <v>0.99998984763311116</v>
      </c>
      <c r="CX474" s="67">
        <f t="shared" si="557"/>
        <v>0.99998912791898464</v>
      </c>
      <c r="CY474" s="67">
        <f t="shared" si="558"/>
        <v>0.99998847497837329</v>
      </c>
      <c r="CZ474" s="67">
        <f t="shared" si="559"/>
        <v>0.99998791528959552</v>
      </c>
      <c r="DA474" s="67">
        <f t="shared" si="560"/>
        <v>0.99998747533096999</v>
      </c>
      <c r="DB474" s="67">
        <f t="shared" si="561"/>
        <v>0.99998718158081534</v>
      </c>
      <c r="DC474" s="67">
        <f t="shared" si="562"/>
        <v>0.99998698945125619</v>
      </c>
      <c r="DD474" s="67">
        <f t="shared" si="563"/>
        <v>0.99998685435441725</v>
      </c>
      <c r="DE474" s="67">
        <f t="shared" si="564"/>
        <v>0.99998673170242303</v>
      </c>
      <c r="DF474" s="67">
        <f t="shared" si="565"/>
        <v>0.99998657690739823</v>
      </c>
      <c r="DG474" s="67">
        <f t="shared" si="566"/>
        <v>0.99998634538146747</v>
      </c>
      <c r="DH474" s="67">
        <f t="shared" si="567"/>
        <v>0.99998610115527564</v>
      </c>
      <c r="DI474" s="67">
        <f t="shared" si="568"/>
        <v>0.99998590825946776</v>
      </c>
      <c r="DL474" s="53"/>
      <c r="DM474" s="188" t="str">
        <f t="shared" si="571"/>
        <v/>
      </c>
      <c r="DN474" s="188" t="str">
        <f t="shared" si="572"/>
        <v/>
      </c>
      <c r="DO474" s="188" t="str">
        <f t="shared" si="573"/>
        <v/>
      </c>
      <c r="DP474" s="188" t="str">
        <f t="shared" si="574"/>
        <v/>
      </c>
      <c r="DQ474" s="188" t="str">
        <f t="shared" si="575"/>
        <v/>
      </c>
      <c r="DR474" s="188" t="str">
        <f t="shared" si="576"/>
        <v/>
      </c>
      <c r="DS474" s="188" t="str">
        <f t="shared" si="577"/>
        <v/>
      </c>
      <c r="DT474" s="188" t="str">
        <f t="shared" si="578"/>
        <v/>
      </c>
      <c r="DU474" s="188" t="str">
        <f t="shared" si="579"/>
        <v/>
      </c>
      <c r="DV474" s="188" t="str">
        <f t="shared" si="580"/>
        <v/>
      </c>
      <c r="DW474" s="188" t="str">
        <f t="shared" si="581"/>
        <v/>
      </c>
      <c r="DX474" s="188" t="str">
        <f t="shared" si="582"/>
        <v/>
      </c>
      <c r="DY474" s="188" t="str">
        <f t="shared" si="583"/>
        <v/>
      </c>
      <c r="DZ474" s="188" t="str">
        <f t="shared" si="584"/>
        <v/>
      </c>
      <c r="EA474" s="188" t="str">
        <f t="shared" si="585"/>
        <v/>
      </c>
      <c r="EB474" s="188" t="str">
        <f t="shared" si="586"/>
        <v/>
      </c>
      <c r="EC474" s="188" t="str">
        <f t="shared" si="587"/>
        <v/>
      </c>
      <c r="ED474" s="188" t="str">
        <f t="shared" si="588"/>
        <v/>
      </c>
      <c r="EE474" s="188" t="str">
        <f t="shared" si="589"/>
        <v/>
      </c>
      <c r="EF474" s="188" t="str">
        <f t="shared" si="590"/>
        <v/>
      </c>
      <c r="EG474" s="188" t="str">
        <f t="shared" si="591"/>
        <v/>
      </c>
      <c r="EH474" s="188" t="str">
        <f t="shared" si="592"/>
        <v/>
      </c>
      <c r="EI474" s="188" t="str">
        <f t="shared" si="593"/>
        <v/>
      </c>
      <c r="EJ474" s="188" t="str">
        <f t="shared" si="594"/>
        <v/>
      </c>
      <c r="EK474" s="188" t="str">
        <f t="shared" si="595"/>
        <v/>
      </c>
    </row>
    <row r="475" spans="1:141" x14ac:dyDescent="0.3">
      <c r="B475" s="1">
        <v>11</v>
      </c>
      <c r="C475" s="175"/>
      <c r="D475" s="175"/>
      <c r="E475" s="175"/>
      <c r="F475" s="175"/>
      <c r="G475" s="175"/>
      <c r="H475" s="175"/>
      <c r="I475" s="175"/>
      <c r="J475" s="175"/>
      <c r="K475" s="175"/>
      <c r="L475" s="175"/>
      <c r="M475" s="175"/>
      <c r="N475" s="175">
        <f t="shared" ref="N475:AB475" si="604">VLOOKUP(M87,BRInc,$A$4,FALSE)*(1+((VLOOKUP(M87,BrRisk,$A$4,FALSE)-1)*MAX(0,AP119-BaselineBMI)))</f>
        <v>7.8188950922857341E-6</v>
      </c>
      <c r="O475" s="175">
        <f t="shared" si="604"/>
        <v>8.6185313653341925E-6</v>
      </c>
      <c r="P475" s="175">
        <f t="shared" si="604"/>
        <v>9.392357566003115E-6</v>
      </c>
      <c r="Q475" s="175">
        <f t="shared" si="604"/>
        <v>1.015236688887518E-5</v>
      </c>
      <c r="R475" s="175">
        <f t="shared" si="604"/>
        <v>1.0872081015332447E-5</v>
      </c>
      <c r="S475" s="175">
        <f t="shared" si="604"/>
        <v>1.1525021626756974E-5</v>
      </c>
      <c r="T475" s="175">
        <f t="shared" si="604"/>
        <v>1.208471040453082E-5</v>
      </c>
      <c r="U475" s="175">
        <f t="shared" si="604"/>
        <v>1.2524669030036043E-5</v>
      </c>
      <c r="V475" s="175">
        <f t="shared" si="604"/>
        <v>1.2818419184654702E-5</v>
      </c>
      <c r="W475" s="175">
        <f t="shared" si="604"/>
        <v>1.3010548743761647E-5</v>
      </c>
      <c r="X475" s="175">
        <f t="shared" si="604"/>
        <v>1.3145645582731727E-5</v>
      </c>
      <c r="Y475" s="175">
        <f t="shared" si="604"/>
        <v>1.3268297576939797E-5</v>
      </c>
      <c r="Z475" s="175">
        <f t="shared" si="604"/>
        <v>1.3423092601760698E-5</v>
      </c>
      <c r="AA475" s="175">
        <f t="shared" si="604"/>
        <v>1.3654618532569286E-5</v>
      </c>
      <c r="AB475" s="175">
        <f t="shared" si="604"/>
        <v>1.3898844724388272E-5</v>
      </c>
      <c r="AC475" s="155"/>
      <c r="AD475" s="155"/>
      <c r="AE475" s="155"/>
      <c r="AF475" s="155"/>
      <c r="AG475" s="174">
        <f>D475*D53*PRODUCT($CJ475:CJ475)</f>
        <v>0</v>
      </c>
      <c r="AH475" s="174">
        <f>E475*E53*PRODUCT($CJ475:CK475)</f>
        <v>0</v>
      </c>
      <c r="AI475" s="174">
        <f>F475*F53*PRODUCT($CJ475:CL475)</f>
        <v>0</v>
      </c>
      <c r="AJ475" s="174">
        <f>G475*G53*PRODUCT($CJ475:CM475)</f>
        <v>0</v>
      </c>
      <c r="AK475" s="174">
        <f>H475*H53*PRODUCT($CJ475:CN475)</f>
        <v>0</v>
      </c>
      <c r="AL475" s="174">
        <f>I475*I53*PRODUCT($CJ475:CO475)</f>
        <v>0</v>
      </c>
      <c r="AM475" s="174">
        <f>J475*J53*PRODUCT($CJ475:CP475)</f>
        <v>0</v>
      </c>
      <c r="AN475" s="174">
        <f>K475*K53*PRODUCT($CJ475:CQ475)</f>
        <v>0</v>
      </c>
      <c r="AO475" s="174">
        <f>L475*L53*PRODUCT($CJ475:CR475)</f>
        <v>0</v>
      </c>
      <c r="AP475" s="174">
        <f>M475*M53*PRODUCT($CJ475:CS475)</f>
        <v>0</v>
      </c>
      <c r="AQ475" s="174">
        <f>N475*N53*PRODUCT($CJ475:CT475)</f>
        <v>0</v>
      </c>
      <c r="AR475" s="174">
        <f>O475*O53*PRODUCT($CJ475:CU475)</f>
        <v>0</v>
      </c>
      <c r="AS475" s="174">
        <f>P475*P53*PRODUCT($CJ475:CV475)</f>
        <v>0</v>
      </c>
      <c r="AT475" s="174">
        <f>Q475*Q53*PRODUCT($CJ475:CW475)</f>
        <v>0</v>
      </c>
      <c r="AU475" s="174">
        <f>R475*R53*PRODUCT($CJ475:CX475)</f>
        <v>0</v>
      </c>
      <c r="AV475" s="174">
        <f>S475*S53*PRODUCT($CJ475:CY475)</f>
        <v>0</v>
      </c>
      <c r="AW475" s="174">
        <f>T475*T53*PRODUCT($CJ475:CZ475)</f>
        <v>0</v>
      </c>
      <c r="AX475" s="174">
        <f>U475*U53*PRODUCT($CJ475:DA475)</f>
        <v>0</v>
      </c>
      <c r="AY475" s="174">
        <f>V475*V53*PRODUCT($CJ475:DB475)</f>
        <v>0</v>
      </c>
      <c r="AZ475" s="174">
        <f>W475*W53*PRODUCT($CJ475:DC475)</f>
        <v>0</v>
      </c>
      <c r="BA475" s="174">
        <f>X475*X53*PRODUCT($CJ475:DD475)</f>
        <v>0</v>
      </c>
      <c r="BB475" s="174">
        <f>Y475*Y53*PRODUCT($CJ475:DE475)</f>
        <v>0</v>
      </c>
      <c r="BC475" s="174">
        <f>Z475*Z53*PRODUCT($CJ475:DF475)</f>
        <v>0</v>
      </c>
      <c r="BD475" s="174">
        <f>AA475*AA53*PRODUCT($CJ475:DG475)</f>
        <v>0</v>
      </c>
      <c r="BE475" s="174">
        <f>AB475*AB53*PRODUCT($CJ475:DH475)</f>
        <v>0</v>
      </c>
      <c r="BF475" s="93"/>
      <c r="BG475" s="93"/>
      <c r="BH475" s="93"/>
      <c r="BI475" s="169">
        <f>SUM($AF475:AG475)-SUM($AF507:AG507)-SUM($C507:D507)-SUM($BH507:BI507)</f>
        <v>0</v>
      </c>
      <c r="BJ475" s="169">
        <f>SUM($AF475:AH475)-SUM($AF507:AH507)-SUM($C507:E507)-SUM($BH507:BJ507)</f>
        <v>0</v>
      </c>
      <c r="BK475" s="169">
        <f>SUM($AF475:AI475)-SUM($AF507:AI507)-SUM($C507:F507)-SUM($BH507:BK507)</f>
        <v>0</v>
      </c>
      <c r="BL475" s="169">
        <f>SUM($AF475:AJ475)-SUM($AF507:AJ507)-SUM($C507:G507)-SUM($BH507:BL507)</f>
        <v>0</v>
      </c>
      <c r="BM475" s="169">
        <f>SUM($AF475:AK475)-SUM($AF507:AK507)-SUM($C507:H507)-SUM($BH507:BM507)</f>
        <v>0</v>
      </c>
      <c r="BN475" s="169">
        <f>SUM($AF475:AL475)-SUM($AF507:AL507)-SUM($C507:I507)-SUM($BH507:BN507)</f>
        <v>0</v>
      </c>
      <c r="BO475" s="169">
        <f>SUM($AF475:AM475)-SUM($AF507:AM507)-SUM($C507:J507)-SUM($BH507:BO507)</f>
        <v>0</v>
      </c>
      <c r="BP475" s="169">
        <f>SUM($AF475:AN475)-SUM($AF507:AN507)-SUM($C507:K507)-SUM($BH507:BP507)</f>
        <v>0</v>
      </c>
      <c r="BQ475" s="169">
        <f>SUM($AF475:AO475)-SUM($AF507:AO507)-SUM($C507:L507)-SUM($BH507:BQ507)</f>
        <v>0</v>
      </c>
      <c r="BR475" s="169">
        <f>SUM($AF475:AP475)-SUM($AF507:AP507)-SUM($C507:M507)-SUM($BH507:BR507)</f>
        <v>0</v>
      </c>
      <c r="BS475" s="169">
        <f>SUM($AF475:AQ475)-SUM($AF507:AQ507)-SUM($C507:N507)-SUM($BH507:BS507)</f>
        <v>0</v>
      </c>
      <c r="BT475" s="169">
        <f>SUM($AF475:AR475)-SUM($AF507:AR507)-SUM($C507:O507)-SUM($BH507:BT507)</f>
        <v>0</v>
      </c>
      <c r="BU475" s="169">
        <f>SUM($AF475:AS475)-SUM($AF507:AS507)-SUM($C507:P507)-SUM($BH507:BU507)</f>
        <v>0</v>
      </c>
      <c r="BV475" s="169">
        <f>SUM($AF475:AT475)-SUM($AF507:AT507)-SUM($C507:Q507)-SUM($BH507:BV507)</f>
        <v>0</v>
      </c>
      <c r="BW475" s="169">
        <f>SUM($AF475:AU475)-SUM($AF507:AU507)-SUM($C507:R507)-SUM($BH507:BW507)</f>
        <v>0</v>
      </c>
      <c r="BX475" s="169">
        <f>SUM($AF475:AV475)-SUM($AF507:AV507)-SUM($C507:S507)-SUM($BH507:BX507)</f>
        <v>0</v>
      </c>
      <c r="BY475" s="169">
        <f>SUM($AF475:AW475)-SUM($AF507:AW507)-SUM($C507:T507)-SUM($BH507:BY507)</f>
        <v>0</v>
      </c>
      <c r="BZ475" s="169">
        <f>SUM($AF475:AX475)-SUM($AF507:AX507)-SUM($C507:U507)-SUM($BH507:BZ507)</f>
        <v>0</v>
      </c>
      <c r="CA475" s="169">
        <f>SUM($AF475:AY475)-SUM($AF507:AY507)-SUM($C507:V507)-SUM($BH507:CA507)</f>
        <v>0</v>
      </c>
      <c r="CB475" s="169">
        <f>SUM($AF475:AZ475)-SUM($AF507:AZ507)-SUM($C507:W507)-SUM($BH507:CB507)</f>
        <v>0</v>
      </c>
      <c r="CC475" s="169">
        <f>SUM($AF475:BA475)-SUM($AF507:BA507)-SUM($C507:X507)-SUM($BH507:CC507)</f>
        <v>0</v>
      </c>
      <c r="CD475" s="169">
        <f>SUM($AF475:BB475)-SUM($AF507:BB507)-SUM($C507:Y507)-SUM($BH507:CD507)</f>
        <v>0</v>
      </c>
      <c r="CE475" s="169">
        <f>SUM($AF475:BC475)-SUM($AF507:BC507)-SUM($C507:Z507)-SUM($BH507:CE507)</f>
        <v>0</v>
      </c>
      <c r="CF475" s="169">
        <f>SUM($AF475:BD475)-SUM($AF507:BD507)-SUM($C507:AA507)-SUM($BH507:CF507)</f>
        <v>0</v>
      </c>
      <c r="CG475" s="169">
        <f>SUM($AF475:BE475)-SUM($AF507:BE507)-SUM($C507:AB507)-SUM($BH507:CG507)</f>
        <v>0</v>
      </c>
      <c r="CH475" s="52"/>
      <c r="CI475" s="52"/>
      <c r="CJ475" s="67"/>
      <c r="CK475" s="67"/>
      <c r="CL475" s="67"/>
      <c r="CM475" s="67"/>
      <c r="CN475" s="67"/>
      <c r="CO475" s="67"/>
      <c r="CP475" s="67"/>
      <c r="CQ475" s="67"/>
      <c r="CR475" s="67"/>
      <c r="CS475" s="67"/>
      <c r="CT475" s="67">
        <f>1-M475</f>
        <v>1</v>
      </c>
      <c r="CU475" s="67">
        <f t="shared" si="554"/>
        <v>0.99999218110490773</v>
      </c>
      <c r="CV475" s="67">
        <f t="shared" si="555"/>
        <v>0.99999138146863464</v>
      </c>
      <c r="CW475" s="67">
        <f t="shared" si="556"/>
        <v>0.99999060764243397</v>
      </c>
      <c r="CX475" s="67">
        <f t="shared" si="557"/>
        <v>0.99998984763311116</v>
      </c>
      <c r="CY475" s="67">
        <f t="shared" si="558"/>
        <v>0.99998912791898464</v>
      </c>
      <c r="CZ475" s="67">
        <f t="shared" si="559"/>
        <v>0.99998847497837329</v>
      </c>
      <c r="DA475" s="67">
        <f t="shared" si="560"/>
        <v>0.99998791528959552</v>
      </c>
      <c r="DB475" s="67">
        <f t="shared" si="561"/>
        <v>0.99998747533096999</v>
      </c>
      <c r="DC475" s="67">
        <f t="shared" si="562"/>
        <v>0.99998718158081534</v>
      </c>
      <c r="DD475" s="67">
        <f t="shared" si="563"/>
        <v>0.99998698945125619</v>
      </c>
      <c r="DE475" s="67">
        <f t="shared" si="564"/>
        <v>0.99998685435441725</v>
      </c>
      <c r="DF475" s="67">
        <f t="shared" si="565"/>
        <v>0.99998673170242303</v>
      </c>
      <c r="DG475" s="67">
        <f t="shared" si="566"/>
        <v>0.99998657690739823</v>
      </c>
      <c r="DH475" s="67">
        <f t="shared" si="567"/>
        <v>0.99998634538146747</v>
      </c>
      <c r="DI475" s="67">
        <f t="shared" si="568"/>
        <v>0.99998610115527564</v>
      </c>
      <c r="DL475" s="53"/>
      <c r="DM475" s="188" t="str">
        <f t="shared" si="571"/>
        <v/>
      </c>
      <c r="DN475" s="188" t="str">
        <f t="shared" si="572"/>
        <v/>
      </c>
      <c r="DO475" s="188" t="str">
        <f t="shared" si="573"/>
        <v/>
      </c>
      <c r="DP475" s="188" t="str">
        <f t="shared" si="574"/>
        <v/>
      </c>
      <c r="DQ475" s="188" t="str">
        <f t="shared" si="575"/>
        <v/>
      </c>
      <c r="DR475" s="188" t="str">
        <f t="shared" si="576"/>
        <v/>
      </c>
      <c r="DS475" s="188" t="str">
        <f t="shared" si="577"/>
        <v/>
      </c>
      <c r="DT475" s="188" t="str">
        <f t="shared" si="578"/>
        <v/>
      </c>
      <c r="DU475" s="188" t="str">
        <f t="shared" si="579"/>
        <v/>
      </c>
      <c r="DV475" s="188" t="str">
        <f t="shared" si="580"/>
        <v/>
      </c>
      <c r="DW475" s="188" t="str">
        <f t="shared" si="581"/>
        <v/>
      </c>
      <c r="DX475" s="188" t="str">
        <f t="shared" si="582"/>
        <v/>
      </c>
      <c r="DY475" s="188" t="str">
        <f t="shared" si="583"/>
        <v/>
      </c>
      <c r="DZ475" s="188" t="str">
        <f t="shared" si="584"/>
        <v/>
      </c>
      <c r="EA475" s="188" t="str">
        <f t="shared" si="585"/>
        <v/>
      </c>
      <c r="EB475" s="188" t="str">
        <f t="shared" si="586"/>
        <v/>
      </c>
      <c r="EC475" s="188" t="str">
        <f t="shared" si="587"/>
        <v/>
      </c>
      <c r="ED475" s="188" t="str">
        <f t="shared" si="588"/>
        <v/>
      </c>
      <c r="EE475" s="188" t="str">
        <f t="shared" si="589"/>
        <v/>
      </c>
      <c r="EF475" s="188" t="str">
        <f t="shared" si="590"/>
        <v/>
      </c>
      <c r="EG475" s="188" t="str">
        <f t="shared" si="591"/>
        <v/>
      </c>
      <c r="EH475" s="188" t="str">
        <f t="shared" si="592"/>
        <v/>
      </c>
      <c r="EI475" s="188" t="str">
        <f t="shared" si="593"/>
        <v/>
      </c>
      <c r="EJ475" s="188" t="str">
        <f t="shared" si="594"/>
        <v/>
      </c>
      <c r="EK475" s="188" t="str">
        <f t="shared" si="595"/>
        <v/>
      </c>
    </row>
    <row r="476" spans="1:141" x14ac:dyDescent="0.3">
      <c r="B476" s="1">
        <v>12</v>
      </c>
      <c r="C476" s="175"/>
      <c r="D476" s="175"/>
      <c r="E476" s="175"/>
      <c r="F476" s="175"/>
      <c r="G476" s="175"/>
      <c r="H476" s="175"/>
      <c r="I476" s="175"/>
      <c r="J476" s="175"/>
      <c r="K476" s="175"/>
      <c r="L476" s="175"/>
      <c r="M476" s="175"/>
      <c r="N476" s="175"/>
      <c r="O476" s="175">
        <f t="shared" ref="O476:AB476" si="605">VLOOKUP(N88,BRInc,$A$4,FALSE)*(1+((VLOOKUP(N88,BrRisk,$A$4,FALSE)-1)*MAX(0,AQ120-BaselineBMI)))</f>
        <v>7.8188950922857341E-6</v>
      </c>
      <c r="P476" s="175">
        <f t="shared" si="605"/>
        <v>8.6185313653341925E-6</v>
      </c>
      <c r="Q476" s="175">
        <f t="shared" si="605"/>
        <v>9.392357566003115E-6</v>
      </c>
      <c r="R476" s="175">
        <f t="shared" si="605"/>
        <v>1.015236688887518E-5</v>
      </c>
      <c r="S476" s="175">
        <f t="shared" si="605"/>
        <v>1.0872081015332447E-5</v>
      </c>
      <c r="T476" s="175">
        <f t="shared" si="605"/>
        <v>1.1525021626756974E-5</v>
      </c>
      <c r="U476" s="175">
        <f t="shared" si="605"/>
        <v>1.208471040453082E-5</v>
      </c>
      <c r="V476" s="175">
        <f t="shared" si="605"/>
        <v>1.2524669030036043E-5</v>
      </c>
      <c r="W476" s="175">
        <f t="shared" si="605"/>
        <v>1.2818419184654702E-5</v>
      </c>
      <c r="X476" s="175">
        <f t="shared" si="605"/>
        <v>1.3010548743761647E-5</v>
      </c>
      <c r="Y476" s="175">
        <f t="shared" si="605"/>
        <v>1.3145645582731727E-5</v>
      </c>
      <c r="Z476" s="175">
        <f t="shared" si="605"/>
        <v>1.3268297576939797E-5</v>
      </c>
      <c r="AA476" s="175">
        <f t="shared" si="605"/>
        <v>1.3423092601760698E-5</v>
      </c>
      <c r="AB476" s="175">
        <f t="shared" si="605"/>
        <v>1.3654618532569286E-5</v>
      </c>
      <c r="AC476" s="155"/>
      <c r="AD476" s="155"/>
      <c r="AE476" s="155"/>
      <c r="AF476" s="155"/>
      <c r="AG476" s="174">
        <f>D476*D54*PRODUCT($CJ476:CJ476)</f>
        <v>0</v>
      </c>
      <c r="AH476" s="174">
        <f>E476*E54*PRODUCT($CJ476:CK476)</f>
        <v>0</v>
      </c>
      <c r="AI476" s="174">
        <f>F476*F54*PRODUCT($CJ476:CL476)</f>
        <v>0</v>
      </c>
      <c r="AJ476" s="174">
        <f>G476*G54*PRODUCT($CJ476:CM476)</f>
        <v>0</v>
      </c>
      <c r="AK476" s="174">
        <f>H476*H54*PRODUCT($CJ476:CN476)</f>
        <v>0</v>
      </c>
      <c r="AL476" s="174">
        <f>I476*I54*PRODUCT($CJ476:CO476)</f>
        <v>0</v>
      </c>
      <c r="AM476" s="174">
        <f>J476*J54*PRODUCT($CJ476:CP476)</f>
        <v>0</v>
      </c>
      <c r="AN476" s="174">
        <f>K476*K54*PRODUCT($CJ476:CQ476)</f>
        <v>0</v>
      </c>
      <c r="AO476" s="174">
        <f>L476*L54*PRODUCT($CJ476:CR476)</f>
        <v>0</v>
      </c>
      <c r="AP476" s="174">
        <f>M476*M54*PRODUCT($CJ476:CS476)</f>
        <v>0</v>
      </c>
      <c r="AQ476" s="174">
        <f>N476*N54*PRODUCT($CJ476:CT476)</f>
        <v>0</v>
      </c>
      <c r="AR476" s="174">
        <f>O476*O54*PRODUCT($CJ476:CU476)</f>
        <v>0</v>
      </c>
      <c r="AS476" s="174">
        <f>P476*P54*PRODUCT($CJ476:CV476)</f>
        <v>0</v>
      </c>
      <c r="AT476" s="174">
        <f>Q476*Q54*PRODUCT($CJ476:CW476)</f>
        <v>0</v>
      </c>
      <c r="AU476" s="174">
        <f>R476*R54*PRODUCT($CJ476:CX476)</f>
        <v>0</v>
      </c>
      <c r="AV476" s="174">
        <f>S476*S54*PRODUCT($CJ476:CY476)</f>
        <v>0</v>
      </c>
      <c r="AW476" s="174">
        <f>T476*T54*PRODUCT($CJ476:CZ476)</f>
        <v>0</v>
      </c>
      <c r="AX476" s="174">
        <f>U476*U54*PRODUCT($CJ476:DA476)</f>
        <v>0</v>
      </c>
      <c r="AY476" s="174">
        <f>V476*V54*PRODUCT($CJ476:DB476)</f>
        <v>0</v>
      </c>
      <c r="AZ476" s="174">
        <f>W476*W54*PRODUCT($CJ476:DC476)</f>
        <v>0</v>
      </c>
      <c r="BA476" s="174">
        <f>X476*X54*PRODUCT($CJ476:DD476)</f>
        <v>0</v>
      </c>
      <c r="BB476" s="174">
        <f>Y476*Y54*PRODUCT($CJ476:DE476)</f>
        <v>0</v>
      </c>
      <c r="BC476" s="174">
        <f>Z476*Z54*PRODUCT($CJ476:DF476)</f>
        <v>0</v>
      </c>
      <c r="BD476" s="174">
        <f>AA476*AA54*PRODUCT($CJ476:DG476)</f>
        <v>0</v>
      </c>
      <c r="BE476" s="174">
        <f>AB476*AB54*PRODUCT($CJ476:DH476)</f>
        <v>0</v>
      </c>
      <c r="BF476" s="93"/>
      <c r="BG476" s="93"/>
      <c r="BH476" s="93"/>
      <c r="BI476" s="169">
        <f>SUM($AF476:AG476)-SUM($AF508:AG508)-SUM($C508:D508)-SUM($BH508:BI508)</f>
        <v>0</v>
      </c>
      <c r="BJ476" s="169">
        <f>SUM($AF476:AH476)-SUM($AF508:AH508)-SUM($C508:E508)-SUM($BH508:BJ508)</f>
        <v>0</v>
      </c>
      <c r="BK476" s="169">
        <f>SUM($AF476:AI476)-SUM($AF508:AI508)-SUM($C508:F508)-SUM($BH508:BK508)</f>
        <v>0</v>
      </c>
      <c r="BL476" s="169">
        <f>SUM($AF476:AJ476)-SUM($AF508:AJ508)-SUM($C508:G508)-SUM($BH508:BL508)</f>
        <v>0</v>
      </c>
      <c r="BM476" s="169">
        <f>SUM($AF476:AK476)-SUM($AF508:AK508)-SUM($C508:H508)-SUM($BH508:BM508)</f>
        <v>0</v>
      </c>
      <c r="BN476" s="169">
        <f>SUM($AF476:AL476)-SUM($AF508:AL508)-SUM($C508:I508)-SUM($BH508:BN508)</f>
        <v>0</v>
      </c>
      <c r="BO476" s="169">
        <f>SUM($AF476:AM476)-SUM($AF508:AM508)-SUM($C508:J508)-SUM($BH508:BO508)</f>
        <v>0</v>
      </c>
      <c r="BP476" s="169">
        <f>SUM($AF476:AN476)-SUM($AF508:AN508)-SUM($C508:K508)-SUM($BH508:BP508)</f>
        <v>0</v>
      </c>
      <c r="BQ476" s="169">
        <f>SUM($AF476:AO476)-SUM($AF508:AO508)-SUM($C508:L508)-SUM($BH508:BQ508)</f>
        <v>0</v>
      </c>
      <c r="BR476" s="169">
        <f>SUM($AF476:AP476)-SUM($AF508:AP508)-SUM($C508:M508)-SUM($BH508:BR508)</f>
        <v>0</v>
      </c>
      <c r="BS476" s="169">
        <f>SUM($AF476:AQ476)-SUM($AF508:AQ508)-SUM($C508:N508)-SUM($BH508:BS508)</f>
        <v>0</v>
      </c>
      <c r="BT476" s="169">
        <f>SUM($AF476:AR476)-SUM($AF508:AR508)-SUM($C508:O508)-SUM($BH508:BT508)</f>
        <v>0</v>
      </c>
      <c r="BU476" s="169">
        <f>SUM($AF476:AS476)-SUM($AF508:AS508)-SUM($C508:P508)-SUM($BH508:BU508)</f>
        <v>0</v>
      </c>
      <c r="BV476" s="169">
        <f>SUM($AF476:AT476)-SUM($AF508:AT508)-SUM($C508:Q508)-SUM($BH508:BV508)</f>
        <v>0</v>
      </c>
      <c r="BW476" s="169">
        <f>SUM($AF476:AU476)-SUM($AF508:AU508)-SUM($C508:R508)-SUM($BH508:BW508)</f>
        <v>0</v>
      </c>
      <c r="BX476" s="169">
        <f>SUM($AF476:AV476)-SUM($AF508:AV508)-SUM($C508:S508)-SUM($BH508:BX508)</f>
        <v>0</v>
      </c>
      <c r="BY476" s="169">
        <f>SUM($AF476:AW476)-SUM($AF508:AW508)-SUM($C508:T508)-SUM($BH508:BY508)</f>
        <v>0</v>
      </c>
      <c r="BZ476" s="169">
        <f>SUM($AF476:AX476)-SUM($AF508:AX508)-SUM($C508:U508)-SUM($BH508:BZ508)</f>
        <v>0</v>
      </c>
      <c r="CA476" s="169">
        <f>SUM($AF476:AY476)-SUM($AF508:AY508)-SUM($C508:V508)-SUM($BH508:CA508)</f>
        <v>0</v>
      </c>
      <c r="CB476" s="169">
        <f>SUM($AF476:AZ476)-SUM($AF508:AZ508)-SUM($C508:W508)-SUM($BH508:CB508)</f>
        <v>0</v>
      </c>
      <c r="CC476" s="169">
        <f>SUM($AF476:BA476)-SUM($AF508:BA508)-SUM($C508:X508)-SUM($BH508:CC508)</f>
        <v>0</v>
      </c>
      <c r="CD476" s="169">
        <f>SUM($AF476:BB476)-SUM($AF508:BB508)-SUM($C508:Y508)-SUM($BH508:CD508)</f>
        <v>0</v>
      </c>
      <c r="CE476" s="169">
        <f>SUM($AF476:BC476)-SUM($AF508:BC508)-SUM($C508:Z508)-SUM($BH508:CE508)</f>
        <v>0</v>
      </c>
      <c r="CF476" s="169">
        <f>SUM($AF476:BD476)-SUM($AF508:BD508)-SUM($C508:AA508)-SUM($BH508:CF508)</f>
        <v>0</v>
      </c>
      <c r="CG476" s="169">
        <f>SUM($AF476:BE476)-SUM($AF508:BE508)-SUM($C508:AB508)-SUM($BH508:CG508)</f>
        <v>0</v>
      </c>
      <c r="CH476" s="52"/>
      <c r="CI476" s="52"/>
      <c r="CJ476" s="67"/>
      <c r="CK476" s="67"/>
      <c r="CL476" s="67"/>
      <c r="CM476" s="67"/>
      <c r="CN476" s="67"/>
      <c r="CO476" s="67"/>
      <c r="CP476" s="67"/>
      <c r="CQ476" s="67"/>
      <c r="CR476" s="67"/>
      <c r="CS476" s="67"/>
      <c r="CT476" s="67"/>
      <c r="CU476" s="67">
        <f>1-N476</f>
        <v>1</v>
      </c>
      <c r="CV476" s="67">
        <f t="shared" si="555"/>
        <v>0.99999218110490773</v>
      </c>
      <c r="CW476" s="67">
        <f t="shared" si="556"/>
        <v>0.99999138146863464</v>
      </c>
      <c r="CX476" s="67">
        <f t="shared" si="557"/>
        <v>0.99999060764243397</v>
      </c>
      <c r="CY476" s="67">
        <f t="shared" si="558"/>
        <v>0.99998984763311116</v>
      </c>
      <c r="CZ476" s="67">
        <f t="shared" si="559"/>
        <v>0.99998912791898464</v>
      </c>
      <c r="DA476" s="67">
        <f t="shared" si="560"/>
        <v>0.99998847497837329</v>
      </c>
      <c r="DB476" s="67">
        <f t="shared" si="561"/>
        <v>0.99998791528959552</v>
      </c>
      <c r="DC476" s="67">
        <f t="shared" si="562"/>
        <v>0.99998747533096999</v>
      </c>
      <c r="DD476" s="67">
        <f t="shared" si="563"/>
        <v>0.99998718158081534</v>
      </c>
      <c r="DE476" s="67">
        <f t="shared" si="564"/>
        <v>0.99998698945125619</v>
      </c>
      <c r="DF476" s="67">
        <f t="shared" si="565"/>
        <v>0.99998685435441725</v>
      </c>
      <c r="DG476" s="67">
        <f t="shared" si="566"/>
        <v>0.99998673170242303</v>
      </c>
      <c r="DH476" s="67">
        <f t="shared" si="567"/>
        <v>0.99998657690739823</v>
      </c>
      <c r="DI476" s="67">
        <f t="shared" si="568"/>
        <v>0.99998634538146747</v>
      </c>
      <c r="DL476" s="53"/>
      <c r="DM476" s="188" t="str">
        <f t="shared" si="571"/>
        <v/>
      </c>
      <c r="DN476" s="188" t="str">
        <f t="shared" si="572"/>
        <v/>
      </c>
      <c r="DO476" s="188" t="str">
        <f t="shared" si="573"/>
        <v/>
      </c>
      <c r="DP476" s="188" t="str">
        <f t="shared" si="574"/>
        <v/>
      </c>
      <c r="DQ476" s="188" t="str">
        <f t="shared" si="575"/>
        <v/>
      </c>
      <c r="DR476" s="188" t="str">
        <f t="shared" si="576"/>
        <v/>
      </c>
      <c r="DS476" s="188" t="str">
        <f t="shared" si="577"/>
        <v/>
      </c>
      <c r="DT476" s="188" t="str">
        <f t="shared" si="578"/>
        <v/>
      </c>
      <c r="DU476" s="188" t="str">
        <f t="shared" si="579"/>
        <v/>
      </c>
      <c r="DV476" s="188" t="str">
        <f t="shared" si="580"/>
        <v/>
      </c>
      <c r="DW476" s="188" t="str">
        <f t="shared" si="581"/>
        <v/>
      </c>
      <c r="DX476" s="188" t="str">
        <f t="shared" si="582"/>
        <v/>
      </c>
      <c r="DY476" s="188" t="str">
        <f t="shared" si="583"/>
        <v/>
      </c>
      <c r="DZ476" s="188" t="str">
        <f t="shared" si="584"/>
        <v/>
      </c>
      <c r="EA476" s="188" t="str">
        <f t="shared" si="585"/>
        <v/>
      </c>
      <c r="EB476" s="188" t="str">
        <f t="shared" si="586"/>
        <v/>
      </c>
      <c r="EC476" s="188" t="str">
        <f t="shared" si="587"/>
        <v/>
      </c>
      <c r="ED476" s="188" t="str">
        <f t="shared" si="588"/>
        <v/>
      </c>
      <c r="EE476" s="188" t="str">
        <f t="shared" si="589"/>
        <v/>
      </c>
      <c r="EF476" s="188" t="str">
        <f t="shared" si="590"/>
        <v/>
      </c>
      <c r="EG476" s="188" t="str">
        <f t="shared" si="591"/>
        <v/>
      </c>
      <c r="EH476" s="188" t="str">
        <f t="shared" si="592"/>
        <v/>
      </c>
      <c r="EI476" s="188" t="str">
        <f t="shared" si="593"/>
        <v/>
      </c>
      <c r="EJ476" s="188" t="str">
        <f t="shared" si="594"/>
        <v/>
      </c>
      <c r="EK476" s="188" t="str">
        <f t="shared" si="595"/>
        <v/>
      </c>
    </row>
    <row r="477" spans="1:141" x14ac:dyDescent="0.3">
      <c r="B477" s="1">
        <v>13</v>
      </c>
      <c r="C477" s="175"/>
      <c r="D477" s="175"/>
      <c r="E477" s="175"/>
      <c r="F477" s="175"/>
      <c r="G477" s="175"/>
      <c r="H477" s="175"/>
      <c r="I477" s="175"/>
      <c r="J477" s="175"/>
      <c r="K477" s="175"/>
      <c r="L477" s="175"/>
      <c r="M477" s="175"/>
      <c r="N477" s="175"/>
      <c r="O477" s="175"/>
      <c r="P477" s="175">
        <f t="shared" ref="P477:AB477" si="606">VLOOKUP(O89,BRInc,$A$4,FALSE)*(1+((VLOOKUP(O89,BrRisk,$A$4,FALSE)-1)*MAX(0,AR121-BaselineBMI)))</f>
        <v>7.8188950922857341E-6</v>
      </c>
      <c r="Q477" s="175">
        <f t="shared" si="606"/>
        <v>8.6185313653341925E-6</v>
      </c>
      <c r="R477" s="175">
        <f t="shared" si="606"/>
        <v>9.392357566003115E-6</v>
      </c>
      <c r="S477" s="175">
        <f t="shared" si="606"/>
        <v>1.015236688887518E-5</v>
      </c>
      <c r="T477" s="175">
        <f t="shared" si="606"/>
        <v>1.0872081015332447E-5</v>
      </c>
      <c r="U477" s="175">
        <f t="shared" si="606"/>
        <v>1.1525021626756974E-5</v>
      </c>
      <c r="V477" s="175">
        <f t="shared" si="606"/>
        <v>1.208471040453082E-5</v>
      </c>
      <c r="W477" s="175">
        <f t="shared" si="606"/>
        <v>1.2524669030036043E-5</v>
      </c>
      <c r="X477" s="175">
        <f t="shared" si="606"/>
        <v>1.2818419184654702E-5</v>
      </c>
      <c r="Y477" s="175">
        <f t="shared" si="606"/>
        <v>1.3010548743761647E-5</v>
      </c>
      <c r="Z477" s="175">
        <f t="shared" si="606"/>
        <v>1.3145645582731727E-5</v>
      </c>
      <c r="AA477" s="175">
        <f t="shared" si="606"/>
        <v>1.3268297576939797E-5</v>
      </c>
      <c r="AB477" s="175">
        <f t="shared" si="606"/>
        <v>1.3423092601760698E-5</v>
      </c>
      <c r="AC477" s="155"/>
      <c r="AD477" s="155"/>
      <c r="AE477" s="155"/>
      <c r="AF477" s="155"/>
      <c r="AG477" s="174">
        <f>D477*D55*PRODUCT($CJ477:CJ477)</f>
        <v>0</v>
      </c>
      <c r="AH477" s="174">
        <f>E477*E55*PRODUCT($CJ477:CK477)</f>
        <v>0</v>
      </c>
      <c r="AI477" s="174">
        <f>F477*F55*PRODUCT($CJ477:CL477)</f>
        <v>0</v>
      </c>
      <c r="AJ477" s="174">
        <f>G477*G55*PRODUCT($CJ477:CM477)</f>
        <v>0</v>
      </c>
      <c r="AK477" s="174">
        <f>H477*H55*PRODUCT($CJ477:CN477)</f>
        <v>0</v>
      </c>
      <c r="AL477" s="174">
        <f>I477*I55*PRODUCT($CJ477:CO477)</f>
        <v>0</v>
      </c>
      <c r="AM477" s="174">
        <f>J477*J55*PRODUCT($CJ477:CP477)</f>
        <v>0</v>
      </c>
      <c r="AN477" s="174">
        <f>K477*K55*PRODUCT($CJ477:CQ477)</f>
        <v>0</v>
      </c>
      <c r="AO477" s="174">
        <f>L477*L55*PRODUCT($CJ477:CR477)</f>
        <v>0</v>
      </c>
      <c r="AP477" s="174">
        <f>M477*M55*PRODUCT($CJ477:CS477)</f>
        <v>0</v>
      </c>
      <c r="AQ477" s="174">
        <f>N477*N55*PRODUCT($CJ477:CT477)</f>
        <v>0</v>
      </c>
      <c r="AR477" s="174">
        <f>O477*O55*PRODUCT($CJ477:CU477)</f>
        <v>0</v>
      </c>
      <c r="AS477" s="174">
        <f>P477*P55*PRODUCT($CJ477:CV477)</f>
        <v>0</v>
      </c>
      <c r="AT477" s="174">
        <f>Q477*Q55*PRODUCT($CJ477:CW477)</f>
        <v>0</v>
      </c>
      <c r="AU477" s="174">
        <f>R477*R55*PRODUCT($CJ477:CX477)</f>
        <v>0</v>
      </c>
      <c r="AV477" s="174">
        <f>S477*S55*PRODUCT($CJ477:CY477)</f>
        <v>0</v>
      </c>
      <c r="AW477" s="174">
        <f>T477*T55*PRODUCT($CJ477:CZ477)</f>
        <v>0</v>
      </c>
      <c r="AX477" s="174">
        <f>U477*U55*PRODUCT($CJ477:DA477)</f>
        <v>0</v>
      </c>
      <c r="AY477" s="174">
        <f>V477*V55*PRODUCT($CJ477:DB477)</f>
        <v>0</v>
      </c>
      <c r="AZ477" s="174">
        <f>W477*W55*PRODUCT($CJ477:DC477)</f>
        <v>0</v>
      </c>
      <c r="BA477" s="174">
        <f>X477*X55*PRODUCT($CJ477:DD477)</f>
        <v>0</v>
      </c>
      <c r="BB477" s="174">
        <f>Y477*Y55*PRODUCT($CJ477:DE477)</f>
        <v>0</v>
      </c>
      <c r="BC477" s="174">
        <f>Z477*Z55*PRODUCT($CJ477:DF477)</f>
        <v>0</v>
      </c>
      <c r="BD477" s="174">
        <f>AA477*AA55*PRODUCT($CJ477:DG477)</f>
        <v>0</v>
      </c>
      <c r="BE477" s="174">
        <f>AB477*AB55*PRODUCT($CJ477:DH477)</f>
        <v>0</v>
      </c>
      <c r="BF477" s="93"/>
      <c r="BG477" s="93"/>
      <c r="BH477" s="93"/>
      <c r="BI477" s="169">
        <f>SUM($AF477:AG477)-SUM($AF509:AG509)-SUM($C509:D509)-SUM($BH509:BI509)</f>
        <v>0</v>
      </c>
      <c r="BJ477" s="169">
        <f>SUM($AF477:AH477)-SUM($AF509:AH509)-SUM($C509:E509)-SUM($BH509:BJ509)</f>
        <v>0</v>
      </c>
      <c r="BK477" s="169">
        <f>SUM($AF477:AI477)-SUM($AF509:AI509)-SUM($C509:F509)-SUM($BH509:BK509)</f>
        <v>0</v>
      </c>
      <c r="BL477" s="169">
        <f>SUM($AF477:AJ477)-SUM($AF509:AJ509)-SUM($C509:G509)-SUM($BH509:BL509)</f>
        <v>0</v>
      </c>
      <c r="BM477" s="169">
        <f>SUM($AF477:AK477)-SUM($AF509:AK509)-SUM($C509:H509)-SUM($BH509:BM509)</f>
        <v>0</v>
      </c>
      <c r="BN477" s="169">
        <f>SUM($AF477:AL477)-SUM($AF509:AL509)-SUM($C509:I509)-SUM($BH509:BN509)</f>
        <v>0</v>
      </c>
      <c r="BO477" s="169">
        <f>SUM($AF477:AM477)-SUM($AF509:AM509)-SUM($C509:J509)-SUM($BH509:BO509)</f>
        <v>0</v>
      </c>
      <c r="BP477" s="169">
        <f>SUM($AF477:AN477)-SUM($AF509:AN509)-SUM($C509:K509)-SUM($BH509:BP509)</f>
        <v>0</v>
      </c>
      <c r="BQ477" s="169">
        <f>SUM($AF477:AO477)-SUM($AF509:AO509)-SUM($C509:L509)-SUM($BH509:BQ509)</f>
        <v>0</v>
      </c>
      <c r="BR477" s="169">
        <f>SUM($AF477:AP477)-SUM($AF509:AP509)-SUM($C509:M509)-SUM($BH509:BR509)</f>
        <v>0</v>
      </c>
      <c r="BS477" s="169">
        <f>SUM($AF477:AQ477)-SUM($AF509:AQ509)-SUM($C509:N509)-SUM($BH509:BS509)</f>
        <v>0</v>
      </c>
      <c r="BT477" s="169">
        <f>SUM($AF477:AR477)-SUM($AF509:AR509)-SUM($C509:O509)-SUM($BH509:BT509)</f>
        <v>0</v>
      </c>
      <c r="BU477" s="169">
        <f>SUM($AF477:AS477)-SUM($AF509:AS509)-SUM($C509:P509)-SUM($BH509:BU509)</f>
        <v>0</v>
      </c>
      <c r="BV477" s="169">
        <f>SUM($AF477:AT477)-SUM($AF509:AT509)-SUM($C509:Q509)-SUM($BH509:BV509)</f>
        <v>0</v>
      </c>
      <c r="BW477" s="169">
        <f>SUM($AF477:AU477)-SUM($AF509:AU509)-SUM($C509:R509)-SUM($BH509:BW509)</f>
        <v>0</v>
      </c>
      <c r="BX477" s="169">
        <f>SUM($AF477:AV477)-SUM($AF509:AV509)-SUM($C509:S509)-SUM($BH509:BX509)</f>
        <v>0</v>
      </c>
      <c r="BY477" s="169">
        <f>SUM($AF477:AW477)-SUM($AF509:AW509)-SUM($C509:T509)-SUM($BH509:BY509)</f>
        <v>0</v>
      </c>
      <c r="BZ477" s="169">
        <f>SUM($AF477:AX477)-SUM($AF509:AX509)-SUM($C509:U509)-SUM($BH509:BZ509)</f>
        <v>0</v>
      </c>
      <c r="CA477" s="169">
        <f>SUM($AF477:AY477)-SUM($AF509:AY509)-SUM($C509:V509)-SUM($BH509:CA509)</f>
        <v>0</v>
      </c>
      <c r="CB477" s="169">
        <f>SUM($AF477:AZ477)-SUM($AF509:AZ509)-SUM($C509:W509)-SUM($BH509:CB509)</f>
        <v>0</v>
      </c>
      <c r="CC477" s="169">
        <f>SUM($AF477:BA477)-SUM($AF509:BA509)-SUM($C509:X509)-SUM($BH509:CC509)</f>
        <v>0</v>
      </c>
      <c r="CD477" s="169">
        <f>SUM($AF477:BB477)-SUM($AF509:BB509)-SUM($C509:Y509)-SUM($BH509:CD509)</f>
        <v>0</v>
      </c>
      <c r="CE477" s="169">
        <f>SUM($AF477:BC477)-SUM($AF509:BC509)-SUM($C509:Z509)-SUM($BH509:CE509)</f>
        <v>0</v>
      </c>
      <c r="CF477" s="169">
        <f>SUM($AF477:BD477)-SUM($AF509:BD509)-SUM($C509:AA509)-SUM($BH509:CF509)</f>
        <v>0</v>
      </c>
      <c r="CG477" s="169">
        <f>SUM($AF477:BE477)-SUM($AF509:BE509)-SUM($C509:AB509)-SUM($BH509:CG509)</f>
        <v>0</v>
      </c>
      <c r="CH477" s="52"/>
      <c r="CI477" s="52"/>
      <c r="CJ477" s="67"/>
      <c r="CK477" s="67"/>
      <c r="CL477" s="67"/>
      <c r="CM477" s="67"/>
      <c r="CN477" s="67"/>
      <c r="CO477" s="67"/>
      <c r="CP477" s="67"/>
      <c r="CQ477" s="67"/>
      <c r="CR477" s="67"/>
      <c r="CS477" s="67"/>
      <c r="CT477" s="67"/>
      <c r="CU477" s="67"/>
      <c r="CV477" s="67">
        <f>1-O477</f>
        <v>1</v>
      </c>
      <c r="CW477" s="67">
        <f t="shared" si="556"/>
        <v>0.99999218110490773</v>
      </c>
      <c r="CX477" s="67">
        <f t="shared" si="557"/>
        <v>0.99999138146863464</v>
      </c>
      <c r="CY477" s="67">
        <f t="shared" si="558"/>
        <v>0.99999060764243397</v>
      </c>
      <c r="CZ477" s="67">
        <f t="shared" si="559"/>
        <v>0.99998984763311116</v>
      </c>
      <c r="DA477" s="67">
        <f t="shared" si="560"/>
        <v>0.99998912791898464</v>
      </c>
      <c r="DB477" s="67">
        <f t="shared" si="561"/>
        <v>0.99998847497837329</v>
      </c>
      <c r="DC477" s="67">
        <f t="shared" si="562"/>
        <v>0.99998791528959552</v>
      </c>
      <c r="DD477" s="67">
        <f t="shared" si="563"/>
        <v>0.99998747533096999</v>
      </c>
      <c r="DE477" s="67">
        <f t="shared" si="564"/>
        <v>0.99998718158081534</v>
      </c>
      <c r="DF477" s="67">
        <f t="shared" si="565"/>
        <v>0.99998698945125619</v>
      </c>
      <c r="DG477" s="67">
        <f t="shared" si="566"/>
        <v>0.99998685435441725</v>
      </c>
      <c r="DH477" s="67">
        <f t="shared" si="567"/>
        <v>0.99998673170242303</v>
      </c>
      <c r="DI477" s="67">
        <f t="shared" si="568"/>
        <v>0.99998657690739823</v>
      </c>
      <c r="DL477" s="53"/>
      <c r="DM477" s="188" t="str">
        <f t="shared" si="571"/>
        <v/>
      </c>
      <c r="DN477" s="188" t="str">
        <f t="shared" si="572"/>
        <v/>
      </c>
      <c r="DO477" s="188" t="str">
        <f t="shared" si="573"/>
        <v/>
      </c>
      <c r="DP477" s="188" t="str">
        <f t="shared" si="574"/>
        <v/>
      </c>
      <c r="DQ477" s="188" t="str">
        <f t="shared" si="575"/>
        <v/>
      </c>
      <c r="DR477" s="188" t="str">
        <f t="shared" si="576"/>
        <v/>
      </c>
      <c r="DS477" s="188" t="str">
        <f t="shared" si="577"/>
        <v/>
      </c>
      <c r="DT477" s="188" t="str">
        <f t="shared" si="578"/>
        <v/>
      </c>
      <c r="DU477" s="188" t="str">
        <f t="shared" si="579"/>
        <v/>
      </c>
      <c r="DV477" s="188" t="str">
        <f t="shared" si="580"/>
        <v/>
      </c>
      <c r="DW477" s="188" t="str">
        <f t="shared" si="581"/>
        <v/>
      </c>
      <c r="DX477" s="188" t="str">
        <f t="shared" si="582"/>
        <v/>
      </c>
      <c r="DY477" s="188" t="str">
        <f t="shared" si="583"/>
        <v/>
      </c>
      <c r="DZ477" s="188" t="str">
        <f t="shared" si="584"/>
        <v/>
      </c>
      <c r="EA477" s="188" t="str">
        <f t="shared" si="585"/>
        <v/>
      </c>
      <c r="EB477" s="188" t="str">
        <f t="shared" si="586"/>
        <v/>
      </c>
      <c r="EC477" s="188" t="str">
        <f t="shared" si="587"/>
        <v/>
      </c>
      <c r="ED477" s="188" t="str">
        <f t="shared" si="588"/>
        <v/>
      </c>
      <c r="EE477" s="188" t="str">
        <f t="shared" si="589"/>
        <v/>
      </c>
      <c r="EF477" s="188" t="str">
        <f t="shared" si="590"/>
        <v/>
      </c>
      <c r="EG477" s="188" t="str">
        <f t="shared" si="591"/>
        <v/>
      </c>
      <c r="EH477" s="188" t="str">
        <f t="shared" si="592"/>
        <v/>
      </c>
      <c r="EI477" s="188" t="str">
        <f t="shared" si="593"/>
        <v/>
      </c>
      <c r="EJ477" s="188" t="str">
        <f t="shared" si="594"/>
        <v/>
      </c>
      <c r="EK477" s="188" t="str">
        <f t="shared" si="595"/>
        <v/>
      </c>
    </row>
    <row r="478" spans="1:141" x14ac:dyDescent="0.3">
      <c r="B478" s="1">
        <v>14</v>
      </c>
      <c r="C478" s="175"/>
      <c r="D478" s="175"/>
      <c r="E478" s="175"/>
      <c r="F478" s="175"/>
      <c r="G478" s="175"/>
      <c r="H478" s="175"/>
      <c r="I478" s="175"/>
      <c r="J478" s="175"/>
      <c r="K478" s="175"/>
      <c r="L478" s="175"/>
      <c r="M478" s="175"/>
      <c r="N478" s="175"/>
      <c r="O478" s="175"/>
      <c r="P478" s="175"/>
      <c r="Q478" s="175">
        <f t="shared" ref="Q478:AB478" si="607">VLOOKUP(P90,BRInc,$A$4,FALSE)*(1+((VLOOKUP(P90,BrRisk,$A$4,FALSE)-1)*MAX(0,AS122-BaselineBMI)))</f>
        <v>7.8188950922857341E-6</v>
      </c>
      <c r="R478" s="175">
        <f t="shared" si="607"/>
        <v>8.6185313653341925E-6</v>
      </c>
      <c r="S478" s="175">
        <f t="shared" si="607"/>
        <v>9.392357566003115E-6</v>
      </c>
      <c r="T478" s="175">
        <f t="shared" si="607"/>
        <v>1.015236688887518E-5</v>
      </c>
      <c r="U478" s="175">
        <f t="shared" si="607"/>
        <v>1.0872081015332447E-5</v>
      </c>
      <c r="V478" s="175">
        <f t="shared" si="607"/>
        <v>1.1525021626756974E-5</v>
      </c>
      <c r="W478" s="175">
        <f t="shared" si="607"/>
        <v>1.208471040453082E-5</v>
      </c>
      <c r="X478" s="175">
        <f t="shared" si="607"/>
        <v>1.2524669030036043E-5</v>
      </c>
      <c r="Y478" s="175">
        <f t="shared" si="607"/>
        <v>1.2818419184654702E-5</v>
      </c>
      <c r="Z478" s="175">
        <f t="shared" si="607"/>
        <v>1.3010548743761647E-5</v>
      </c>
      <c r="AA478" s="175">
        <f t="shared" si="607"/>
        <v>1.3145645582731727E-5</v>
      </c>
      <c r="AB478" s="175">
        <f t="shared" si="607"/>
        <v>1.3268297576939797E-5</v>
      </c>
      <c r="AC478" s="155"/>
      <c r="AD478" s="155"/>
      <c r="AE478" s="155"/>
      <c r="AF478" s="155"/>
      <c r="AG478" s="174">
        <f>D478*D56*PRODUCT($CJ478:CJ478)</f>
        <v>0</v>
      </c>
      <c r="AH478" s="174">
        <f>E478*E56*PRODUCT($CJ478:CK478)</f>
        <v>0</v>
      </c>
      <c r="AI478" s="174">
        <f>F478*F56*PRODUCT($CJ478:CL478)</f>
        <v>0</v>
      </c>
      <c r="AJ478" s="174">
        <f>G478*G56*PRODUCT($CJ478:CM478)</f>
        <v>0</v>
      </c>
      <c r="AK478" s="174">
        <f>H478*H56*PRODUCT($CJ478:CN478)</f>
        <v>0</v>
      </c>
      <c r="AL478" s="174">
        <f>I478*I56*PRODUCT($CJ478:CO478)</f>
        <v>0</v>
      </c>
      <c r="AM478" s="174">
        <f>J478*J56*PRODUCT($CJ478:CP478)</f>
        <v>0</v>
      </c>
      <c r="AN478" s="174">
        <f>K478*K56*PRODUCT($CJ478:CQ478)</f>
        <v>0</v>
      </c>
      <c r="AO478" s="174">
        <f>L478*L56*PRODUCT($CJ478:CR478)</f>
        <v>0</v>
      </c>
      <c r="AP478" s="174">
        <f>M478*M56*PRODUCT($CJ478:CS478)</f>
        <v>0</v>
      </c>
      <c r="AQ478" s="174">
        <f>N478*N56*PRODUCT($CJ478:CT478)</f>
        <v>0</v>
      </c>
      <c r="AR478" s="174">
        <f>O478*O56*PRODUCT($CJ478:CU478)</f>
        <v>0</v>
      </c>
      <c r="AS478" s="174">
        <f>P478*P56*PRODUCT($CJ478:CV478)</f>
        <v>0</v>
      </c>
      <c r="AT478" s="174">
        <f>Q478*Q56*PRODUCT($CJ478:CW478)</f>
        <v>0</v>
      </c>
      <c r="AU478" s="174">
        <f>R478*R56*PRODUCT($CJ478:CX478)</f>
        <v>0</v>
      </c>
      <c r="AV478" s="174">
        <f>S478*S56*PRODUCT($CJ478:CY478)</f>
        <v>0</v>
      </c>
      <c r="AW478" s="174">
        <f>T478*T56*PRODUCT($CJ478:CZ478)</f>
        <v>0</v>
      </c>
      <c r="AX478" s="174">
        <f>U478*U56*PRODUCT($CJ478:DA478)</f>
        <v>0</v>
      </c>
      <c r="AY478" s="174">
        <f>V478*V56*PRODUCT($CJ478:DB478)</f>
        <v>0</v>
      </c>
      <c r="AZ478" s="174">
        <f>W478*W56*PRODUCT($CJ478:DC478)</f>
        <v>0</v>
      </c>
      <c r="BA478" s="174">
        <f>X478*X56*PRODUCT($CJ478:DD478)</f>
        <v>0</v>
      </c>
      <c r="BB478" s="174">
        <f>Y478*Y56*PRODUCT($CJ478:DE478)</f>
        <v>0</v>
      </c>
      <c r="BC478" s="174">
        <f>Z478*Z56*PRODUCT($CJ478:DF478)</f>
        <v>0</v>
      </c>
      <c r="BD478" s="174">
        <f>AA478*AA56*PRODUCT($CJ478:DG478)</f>
        <v>0</v>
      </c>
      <c r="BE478" s="174">
        <f>AB478*AB56*PRODUCT($CJ478:DH478)</f>
        <v>0</v>
      </c>
      <c r="BF478" s="93"/>
      <c r="BG478" s="93"/>
      <c r="BH478" s="93"/>
      <c r="BI478" s="169">
        <f>SUM($AF478:AG478)-SUM($AF510:AG510)-SUM($C510:D510)-SUM($BH510:BI510)</f>
        <v>0</v>
      </c>
      <c r="BJ478" s="169">
        <f>SUM($AF478:AH478)-SUM($AF510:AH510)-SUM($C510:E510)-SUM($BH510:BJ510)</f>
        <v>0</v>
      </c>
      <c r="BK478" s="169">
        <f>SUM($AF478:AI478)-SUM($AF510:AI510)-SUM($C510:F510)-SUM($BH510:BK510)</f>
        <v>0</v>
      </c>
      <c r="BL478" s="169">
        <f>SUM($AF478:AJ478)-SUM($AF510:AJ510)-SUM($C510:G510)-SUM($BH510:BL510)</f>
        <v>0</v>
      </c>
      <c r="BM478" s="169">
        <f>SUM($AF478:AK478)-SUM($AF510:AK510)-SUM($C510:H510)-SUM($BH510:BM510)</f>
        <v>0</v>
      </c>
      <c r="BN478" s="169">
        <f>SUM($AF478:AL478)-SUM($AF510:AL510)-SUM($C510:I510)-SUM($BH510:BN510)</f>
        <v>0</v>
      </c>
      <c r="BO478" s="169">
        <f>SUM($AF478:AM478)-SUM($AF510:AM510)-SUM($C510:J510)-SUM($BH510:BO510)</f>
        <v>0</v>
      </c>
      <c r="BP478" s="169">
        <f>SUM($AF478:AN478)-SUM($AF510:AN510)-SUM($C510:K510)-SUM($BH510:BP510)</f>
        <v>0</v>
      </c>
      <c r="BQ478" s="169">
        <f>SUM($AF478:AO478)-SUM($AF510:AO510)-SUM($C510:L510)-SUM($BH510:BQ510)</f>
        <v>0</v>
      </c>
      <c r="BR478" s="169">
        <f>SUM($AF478:AP478)-SUM($AF510:AP510)-SUM($C510:M510)-SUM($BH510:BR510)</f>
        <v>0</v>
      </c>
      <c r="BS478" s="169">
        <f>SUM($AF478:AQ478)-SUM($AF510:AQ510)-SUM($C510:N510)-SUM($BH510:BS510)</f>
        <v>0</v>
      </c>
      <c r="BT478" s="169">
        <f>SUM($AF478:AR478)-SUM($AF510:AR510)-SUM($C510:O510)-SUM($BH510:BT510)</f>
        <v>0</v>
      </c>
      <c r="BU478" s="169">
        <f>SUM($AF478:AS478)-SUM($AF510:AS510)-SUM($C510:P510)-SUM($BH510:BU510)</f>
        <v>0</v>
      </c>
      <c r="BV478" s="169">
        <f>SUM($AF478:AT478)-SUM($AF510:AT510)-SUM($C510:Q510)-SUM($BH510:BV510)</f>
        <v>0</v>
      </c>
      <c r="BW478" s="169">
        <f>SUM($AF478:AU478)-SUM($AF510:AU510)-SUM($C510:R510)-SUM($BH510:BW510)</f>
        <v>0</v>
      </c>
      <c r="BX478" s="169">
        <f>SUM($AF478:AV478)-SUM($AF510:AV510)-SUM($C510:S510)-SUM($BH510:BX510)</f>
        <v>0</v>
      </c>
      <c r="BY478" s="169">
        <f>SUM($AF478:AW478)-SUM($AF510:AW510)-SUM($C510:T510)-SUM($BH510:BY510)</f>
        <v>0</v>
      </c>
      <c r="BZ478" s="169">
        <f>SUM($AF478:AX478)-SUM($AF510:AX510)-SUM($C510:U510)-SUM($BH510:BZ510)</f>
        <v>0</v>
      </c>
      <c r="CA478" s="169">
        <f>SUM($AF478:AY478)-SUM($AF510:AY510)-SUM($C510:V510)-SUM($BH510:CA510)</f>
        <v>0</v>
      </c>
      <c r="CB478" s="169">
        <f>SUM($AF478:AZ478)-SUM($AF510:AZ510)-SUM($C510:W510)-SUM($BH510:CB510)</f>
        <v>0</v>
      </c>
      <c r="CC478" s="169">
        <f>SUM($AF478:BA478)-SUM($AF510:BA510)-SUM($C510:X510)-SUM($BH510:CC510)</f>
        <v>0</v>
      </c>
      <c r="CD478" s="169">
        <f>SUM($AF478:BB478)-SUM($AF510:BB510)-SUM($C510:Y510)-SUM($BH510:CD510)</f>
        <v>0</v>
      </c>
      <c r="CE478" s="169">
        <f>SUM($AF478:BC478)-SUM($AF510:BC510)-SUM($C510:Z510)-SUM($BH510:CE510)</f>
        <v>0</v>
      </c>
      <c r="CF478" s="169">
        <f>SUM($AF478:BD478)-SUM($AF510:BD510)-SUM($C510:AA510)-SUM($BH510:CF510)</f>
        <v>0</v>
      </c>
      <c r="CG478" s="169">
        <f>SUM($AF478:BE478)-SUM($AF510:BE510)-SUM($C510:AB510)-SUM($BH510:CG510)</f>
        <v>0</v>
      </c>
      <c r="CH478" s="52"/>
      <c r="CI478" s="52"/>
      <c r="CJ478" s="67"/>
      <c r="CK478" s="67"/>
      <c r="CL478" s="67"/>
      <c r="CM478" s="67"/>
      <c r="CN478" s="67"/>
      <c r="CO478" s="67"/>
      <c r="CP478" s="67"/>
      <c r="CQ478" s="67"/>
      <c r="CR478" s="67"/>
      <c r="CS478" s="67"/>
      <c r="CT478" s="67"/>
      <c r="CU478" s="67"/>
      <c r="CV478" s="67"/>
      <c r="CW478" s="67">
        <f>1-P478</f>
        <v>1</v>
      </c>
      <c r="CX478" s="67">
        <f t="shared" si="557"/>
        <v>0.99999218110490773</v>
      </c>
      <c r="CY478" s="67">
        <f t="shared" si="558"/>
        <v>0.99999138146863464</v>
      </c>
      <c r="CZ478" s="67">
        <f t="shared" si="559"/>
        <v>0.99999060764243397</v>
      </c>
      <c r="DA478" s="67">
        <f t="shared" si="560"/>
        <v>0.99998984763311116</v>
      </c>
      <c r="DB478" s="67">
        <f t="shared" si="561"/>
        <v>0.99998912791898464</v>
      </c>
      <c r="DC478" s="67">
        <f t="shared" si="562"/>
        <v>0.99998847497837329</v>
      </c>
      <c r="DD478" s="67">
        <f t="shared" si="563"/>
        <v>0.99998791528959552</v>
      </c>
      <c r="DE478" s="67">
        <f t="shared" si="564"/>
        <v>0.99998747533096999</v>
      </c>
      <c r="DF478" s="67">
        <f t="shared" si="565"/>
        <v>0.99998718158081534</v>
      </c>
      <c r="DG478" s="67">
        <f t="shared" si="566"/>
        <v>0.99998698945125619</v>
      </c>
      <c r="DH478" s="67">
        <f t="shared" si="567"/>
        <v>0.99998685435441725</v>
      </c>
      <c r="DI478" s="67">
        <f t="shared" si="568"/>
        <v>0.99998673170242303</v>
      </c>
      <c r="DL478" s="53"/>
      <c r="DM478" s="188" t="str">
        <f t="shared" si="571"/>
        <v/>
      </c>
      <c r="DN478" s="188" t="str">
        <f t="shared" si="572"/>
        <v/>
      </c>
      <c r="DO478" s="188" t="str">
        <f t="shared" si="573"/>
        <v/>
      </c>
      <c r="DP478" s="188" t="str">
        <f t="shared" si="574"/>
        <v/>
      </c>
      <c r="DQ478" s="188" t="str">
        <f t="shared" si="575"/>
        <v/>
      </c>
      <c r="DR478" s="188" t="str">
        <f t="shared" si="576"/>
        <v/>
      </c>
      <c r="DS478" s="188" t="str">
        <f t="shared" si="577"/>
        <v/>
      </c>
      <c r="DT478" s="188" t="str">
        <f t="shared" si="578"/>
        <v/>
      </c>
      <c r="DU478" s="188" t="str">
        <f t="shared" si="579"/>
        <v/>
      </c>
      <c r="DV478" s="188" t="str">
        <f t="shared" si="580"/>
        <v/>
      </c>
      <c r="DW478" s="188" t="str">
        <f t="shared" si="581"/>
        <v/>
      </c>
      <c r="DX478" s="188" t="str">
        <f t="shared" si="582"/>
        <v/>
      </c>
      <c r="DY478" s="188" t="str">
        <f t="shared" si="583"/>
        <v/>
      </c>
      <c r="DZ478" s="188" t="str">
        <f t="shared" si="584"/>
        <v/>
      </c>
      <c r="EA478" s="188" t="str">
        <f t="shared" si="585"/>
        <v/>
      </c>
      <c r="EB478" s="188" t="str">
        <f t="shared" si="586"/>
        <v/>
      </c>
      <c r="EC478" s="188" t="str">
        <f t="shared" si="587"/>
        <v/>
      </c>
      <c r="ED478" s="188" t="str">
        <f t="shared" si="588"/>
        <v/>
      </c>
      <c r="EE478" s="188" t="str">
        <f t="shared" si="589"/>
        <v/>
      </c>
      <c r="EF478" s="188" t="str">
        <f t="shared" si="590"/>
        <v/>
      </c>
      <c r="EG478" s="188" t="str">
        <f t="shared" si="591"/>
        <v/>
      </c>
      <c r="EH478" s="188" t="str">
        <f t="shared" si="592"/>
        <v/>
      </c>
      <c r="EI478" s="188" t="str">
        <f t="shared" si="593"/>
        <v/>
      </c>
      <c r="EJ478" s="188" t="str">
        <f t="shared" si="594"/>
        <v/>
      </c>
      <c r="EK478" s="188" t="str">
        <f t="shared" si="595"/>
        <v/>
      </c>
    </row>
    <row r="479" spans="1:141" x14ac:dyDescent="0.3">
      <c r="B479" s="1">
        <v>15</v>
      </c>
      <c r="C479" s="175"/>
      <c r="D479" s="175"/>
      <c r="E479" s="175"/>
      <c r="F479" s="175"/>
      <c r="G479" s="175"/>
      <c r="H479" s="175"/>
      <c r="I479" s="175"/>
      <c r="J479" s="175"/>
      <c r="K479" s="175"/>
      <c r="L479" s="175"/>
      <c r="M479" s="175"/>
      <c r="N479" s="175"/>
      <c r="O479" s="175"/>
      <c r="P479" s="175"/>
      <c r="Q479" s="175"/>
      <c r="R479" s="175">
        <f t="shared" ref="R479:AB479" si="608">VLOOKUP(Q91,BRInc,$A$4,FALSE)*(1+((VLOOKUP(Q91,BrRisk,$A$4,FALSE)-1)*MAX(0,AT123-BaselineBMI)))</f>
        <v>7.8188950922857341E-6</v>
      </c>
      <c r="S479" s="175">
        <f t="shared" si="608"/>
        <v>8.6185313653341925E-6</v>
      </c>
      <c r="T479" s="175">
        <f t="shared" si="608"/>
        <v>9.392357566003115E-6</v>
      </c>
      <c r="U479" s="175">
        <f t="shared" si="608"/>
        <v>1.015236688887518E-5</v>
      </c>
      <c r="V479" s="175">
        <f t="shared" si="608"/>
        <v>1.0872081015332447E-5</v>
      </c>
      <c r="W479" s="175">
        <f t="shared" si="608"/>
        <v>1.1525021626756974E-5</v>
      </c>
      <c r="X479" s="175">
        <f t="shared" si="608"/>
        <v>1.208471040453082E-5</v>
      </c>
      <c r="Y479" s="175">
        <f t="shared" si="608"/>
        <v>1.2524669030036043E-5</v>
      </c>
      <c r="Z479" s="175">
        <f t="shared" si="608"/>
        <v>1.2818419184654702E-5</v>
      </c>
      <c r="AA479" s="175">
        <f t="shared" si="608"/>
        <v>1.3010548743761647E-5</v>
      </c>
      <c r="AB479" s="175">
        <f t="shared" si="608"/>
        <v>1.3145645582731727E-5</v>
      </c>
      <c r="AC479" s="155"/>
      <c r="AD479" s="155"/>
      <c r="AE479" s="155"/>
      <c r="AF479" s="155"/>
      <c r="AG479" s="174">
        <f>D479*D57*PRODUCT($CJ479:CJ479)</f>
        <v>0</v>
      </c>
      <c r="AH479" s="174">
        <f>E479*E57*PRODUCT($CJ479:CK479)</f>
        <v>0</v>
      </c>
      <c r="AI479" s="174">
        <f>F479*F57*PRODUCT($CJ479:CL479)</f>
        <v>0</v>
      </c>
      <c r="AJ479" s="174">
        <f>G479*G57*PRODUCT($CJ479:CM479)</f>
        <v>0</v>
      </c>
      <c r="AK479" s="174">
        <f>H479*H57*PRODUCT($CJ479:CN479)</f>
        <v>0</v>
      </c>
      <c r="AL479" s="174">
        <f>I479*I57*PRODUCT($CJ479:CO479)</f>
        <v>0</v>
      </c>
      <c r="AM479" s="174">
        <f>J479*J57*PRODUCT($CJ479:CP479)</f>
        <v>0</v>
      </c>
      <c r="AN479" s="174">
        <f>K479*K57*PRODUCT($CJ479:CQ479)</f>
        <v>0</v>
      </c>
      <c r="AO479" s="174">
        <f>L479*L57*PRODUCT($CJ479:CR479)</f>
        <v>0</v>
      </c>
      <c r="AP479" s="174">
        <f>M479*M57*PRODUCT($CJ479:CS479)</f>
        <v>0</v>
      </c>
      <c r="AQ479" s="174">
        <f>N479*N57*PRODUCT($CJ479:CT479)</f>
        <v>0</v>
      </c>
      <c r="AR479" s="174">
        <f>O479*O57*PRODUCT($CJ479:CU479)</f>
        <v>0</v>
      </c>
      <c r="AS479" s="174">
        <f>P479*P57*PRODUCT($CJ479:CV479)</f>
        <v>0</v>
      </c>
      <c r="AT479" s="174">
        <f>Q479*Q57*PRODUCT($CJ479:CW479)</f>
        <v>0</v>
      </c>
      <c r="AU479" s="174">
        <f>R479*R57*PRODUCT($CJ479:CX479)</f>
        <v>0</v>
      </c>
      <c r="AV479" s="174">
        <f>S479*S57*PRODUCT($CJ479:CY479)</f>
        <v>0</v>
      </c>
      <c r="AW479" s="174">
        <f>T479*T57*PRODUCT($CJ479:CZ479)</f>
        <v>0</v>
      </c>
      <c r="AX479" s="174">
        <f>U479*U57*PRODUCT($CJ479:DA479)</f>
        <v>0</v>
      </c>
      <c r="AY479" s="174">
        <f>V479*V57*PRODUCT($CJ479:DB479)</f>
        <v>0</v>
      </c>
      <c r="AZ479" s="174">
        <f>W479*W57*PRODUCT($CJ479:DC479)</f>
        <v>0</v>
      </c>
      <c r="BA479" s="174">
        <f>X479*X57*PRODUCT($CJ479:DD479)</f>
        <v>0</v>
      </c>
      <c r="BB479" s="174">
        <f>Y479*Y57*PRODUCT($CJ479:DE479)</f>
        <v>0</v>
      </c>
      <c r="BC479" s="174">
        <f>Z479*Z57*PRODUCT($CJ479:DF479)</f>
        <v>0</v>
      </c>
      <c r="BD479" s="174">
        <f>AA479*AA57*PRODUCT($CJ479:DG479)</f>
        <v>0</v>
      </c>
      <c r="BE479" s="174">
        <f>AB479*AB57*PRODUCT($CJ479:DH479)</f>
        <v>0</v>
      </c>
      <c r="BF479" s="93"/>
      <c r="BG479" s="93"/>
      <c r="BH479" s="93"/>
      <c r="BI479" s="169">
        <f>SUM($AF479:AG479)-SUM($AF511:AG511)-SUM($C511:D511)-SUM($BH511:BI511)</f>
        <v>0</v>
      </c>
      <c r="BJ479" s="169">
        <f>SUM($AF479:AH479)-SUM($AF511:AH511)-SUM($C511:E511)-SUM($BH511:BJ511)</f>
        <v>0</v>
      </c>
      <c r="BK479" s="169">
        <f>SUM($AF479:AI479)-SUM($AF511:AI511)-SUM($C511:F511)-SUM($BH511:BK511)</f>
        <v>0</v>
      </c>
      <c r="BL479" s="169">
        <f>SUM($AF479:AJ479)-SUM($AF511:AJ511)-SUM($C511:G511)-SUM($BH511:BL511)</f>
        <v>0</v>
      </c>
      <c r="BM479" s="169">
        <f>SUM($AF479:AK479)-SUM($AF511:AK511)-SUM($C511:H511)-SUM($BH511:BM511)</f>
        <v>0</v>
      </c>
      <c r="BN479" s="169">
        <f>SUM($AF479:AL479)-SUM($AF511:AL511)-SUM($C511:I511)-SUM($BH511:BN511)</f>
        <v>0</v>
      </c>
      <c r="BO479" s="169">
        <f>SUM($AF479:AM479)-SUM($AF511:AM511)-SUM($C511:J511)-SUM($BH511:BO511)</f>
        <v>0</v>
      </c>
      <c r="BP479" s="169">
        <f>SUM($AF479:AN479)-SUM($AF511:AN511)-SUM($C511:K511)-SUM($BH511:BP511)</f>
        <v>0</v>
      </c>
      <c r="BQ479" s="169">
        <f>SUM($AF479:AO479)-SUM($AF511:AO511)-SUM($C511:L511)-SUM($BH511:BQ511)</f>
        <v>0</v>
      </c>
      <c r="BR479" s="169">
        <f>SUM($AF479:AP479)-SUM($AF511:AP511)-SUM($C511:M511)-SUM($BH511:BR511)</f>
        <v>0</v>
      </c>
      <c r="BS479" s="169">
        <f>SUM($AF479:AQ479)-SUM($AF511:AQ511)-SUM($C511:N511)-SUM($BH511:BS511)</f>
        <v>0</v>
      </c>
      <c r="BT479" s="169">
        <f>SUM($AF479:AR479)-SUM($AF511:AR511)-SUM($C511:O511)-SUM($BH511:BT511)</f>
        <v>0</v>
      </c>
      <c r="BU479" s="169">
        <f>SUM($AF479:AS479)-SUM($AF511:AS511)-SUM($C511:P511)-SUM($BH511:BU511)</f>
        <v>0</v>
      </c>
      <c r="BV479" s="169">
        <f>SUM($AF479:AT479)-SUM($AF511:AT511)-SUM($C511:Q511)-SUM($BH511:BV511)</f>
        <v>0</v>
      </c>
      <c r="BW479" s="169">
        <f>SUM($AF479:AU479)-SUM($AF511:AU511)-SUM($C511:R511)-SUM($BH511:BW511)</f>
        <v>0</v>
      </c>
      <c r="BX479" s="169">
        <f>SUM($AF479:AV479)-SUM($AF511:AV511)-SUM($C511:S511)-SUM($BH511:BX511)</f>
        <v>0</v>
      </c>
      <c r="BY479" s="169">
        <f>SUM($AF479:AW479)-SUM($AF511:AW511)-SUM($C511:T511)-SUM($BH511:BY511)</f>
        <v>0</v>
      </c>
      <c r="BZ479" s="169">
        <f>SUM($AF479:AX479)-SUM($AF511:AX511)-SUM($C511:U511)-SUM($BH511:BZ511)</f>
        <v>0</v>
      </c>
      <c r="CA479" s="169">
        <f>SUM($AF479:AY479)-SUM($AF511:AY511)-SUM($C511:V511)-SUM($BH511:CA511)</f>
        <v>0</v>
      </c>
      <c r="CB479" s="169">
        <f>SUM($AF479:AZ479)-SUM($AF511:AZ511)-SUM($C511:W511)-SUM($BH511:CB511)</f>
        <v>0</v>
      </c>
      <c r="CC479" s="169">
        <f>SUM($AF479:BA479)-SUM($AF511:BA511)-SUM($C511:X511)-SUM($BH511:CC511)</f>
        <v>0</v>
      </c>
      <c r="CD479" s="169">
        <f>SUM($AF479:BB479)-SUM($AF511:BB511)-SUM($C511:Y511)-SUM($BH511:CD511)</f>
        <v>0</v>
      </c>
      <c r="CE479" s="169">
        <f>SUM($AF479:BC479)-SUM($AF511:BC511)-SUM($C511:Z511)-SUM($BH511:CE511)</f>
        <v>0</v>
      </c>
      <c r="CF479" s="169">
        <f>SUM($AF479:BD479)-SUM($AF511:BD511)-SUM($C511:AA511)-SUM($BH511:CF511)</f>
        <v>0</v>
      </c>
      <c r="CG479" s="169">
        <f>SUM($AF479:BE479)-SUM($AF511:BE511)-SUM($C511:AB511)-SUM($BH511:CG511)</f>
        <v>0</v>
      </c>
      <c r="CH479" s="52"/>
      <c r="CI479" s="52"/>
      <c r="CJ479" s="67"/>
      <c r="CK479" s="67"/>
      <c r="CL479" s="67"/>
      <c r="CM479" s="67"/>
      <c r="CN479" s="67"/>
      <c r="CO479" s="67"/>
      <c r="CP479" s="67"/>
      <c r="CQ479" s="67"/>
      <c r="CR479" s="67"/>
      <c r="CS479" s="67"/>
      <c r="CT479" s="67"/>
      <c r="CU479" s="67"/>
      <c r="CV479" s="67"/>
      <c r="CW479" s="67"/>
      <c r="CX479" s="67">
        <f>1-Q479</f>
        <v>1</v>
      </c>
      <c r="CY479" s="67">
        <f t="shared" si="558"/>
        <v>0.99999218110490773</v>
      </c>
      <c r="CZ479" s="67">
        <f t="shared" si="559"/>
        <v>0.99999138146863464</v>
      </c>
      <c r="DA479" s="67">
        <f t="shared" si="560"/>
        <v>0.99999060764243397</v>
      </c>
      <c r="DB479" s="67">
        <f t="shared" si="561"/>
        <v>0.99998984763311116</v>
      </c>
      <c r="DC479" s="67">
        <f t="shared" si="562"/>
        <v>0.99998912791898464</v>
      </c>
      <c r="DD479" s="67">
        <f t="shared" si="563"/>
        <v>0.99998847497837329</v>
      </c>
      <c r="DE479" s="67">
        <f t="shared" si="564"/>
        <v>0.99998791528959552</v>
      </c>
      <c r="DF479" s="67">
        <f t="shared" si="565"/>
        <v>0.99998747533096999</v>
      </c>
      <c r="DG479" s="67">
        <f t="shared" si="566"/>
        <v>0.99998718158081534</v>
      </c>
      <c r="DH479" s="67">
        <f t="shared" si="567"/>
        <v>0.99998698945125619</v>
      </c>
      <c r="DI479" s="67">
        <f t="shared" si="568"/>
        <v>0.99998685435441725</v>
      </c>
      <c r="DL479" s="53"/>
      <c r="DM479" s="188" t="str">
        <f t="shared" si="571"/>
        <v/>
      </c>
      <c r="DN479" s="188" t="str">
        <f t="shared" si="572"/>
        <v/>
      </c>
      <c r="DO479" s="188" t="str">
        <f t="shared" si="573"/>
        <v/>
      </c>
      <c r="DP479" s="188" t="str">
        <f t="shared" si="574"/>
        <v/>
      </c>
      <c r="DQ479" s="188" t="str">
        <f t="shared" si="575"/>
        <v/>
      </c>
      <c r="DR479" s="188" t="str">
        <f t="shared" si="576"/>
        <v/>
      </c>
      <c r="DS479" s="188" t="str">
        <f t="shared" si="577"/>
        <v/>
      </c>
      <c r="DT479" s="188" t="str">
        <f t="shared" si="578"/>
        <v/>
      </c>
      <c r="DU479" s="188" t="str">
        <f t="shared" si="579"/>
        <v/>
      </c>
      <c r="DV479" s="188" t="str">
        <f t="shared" si="580"/>
        <v/>
      </c>
      <c r="DW479" s="188" t="str">
        <f t="shared" si="581"/>
        <v/>
      </c>
      <c r="DX479" s="188" t="str">
        <f t="shared" si="582"/>
        <v/>
      </c>
      <c r="DY479" s="188" t="str">
        <f t="shared" si="583"/>
        <v/>
      </c>
      <c r="DZ479" s="188" t="str">
        <f t="shared" si="584"/>
        <v/>
      </c>
      <c r="EA479" s="188" t="str">
        <f t="shared" si="585"/>
        <v/>
      </c>
      <c r="EB479" s="188" t="str">
        <f t="shared" si="586"/>
        <v/>
      </c>
      <c r="EC479" s="188" t="str">
        <f t="shared" si="587"/>
        <v/>
      </c>
      <c r="ED479" s="188" t="str">
        <f t="shared" si="588"/>
        <v/>
      </c>
      <c r="EE479" s="188" t="str">
        <f t="shared" si="589"/>
        <v/>
      </c>
      <c r="EF479" s="188" t="str">
        <f t="shared" si="590"/>
        <v/>
      </c>
      <c r="EG479" s="188" t="str">
        <f t="shared" si="591"/>
        <v/>
      </c>
      <c r="EH479" s="188" t="str">
        <f t="shared" si="592"/>
        <v/>
      </c>
      <c r="EI479" s="188" t="str">
        <f t="shared" si="593"/>
        <v/>
      </c>
      <c r="EJ479" s="188" t="str">
        <f t="shared" si="594"/>
        <v/>
      </c>
      <c r="EK479" s="188" t="str">
        <f t="shared" si="595"/>
        <v/>
      </c>
    </row>
    <row r="480" spans="1:141" x14ac:dyDescent="0.3">
      <c r="B480" s="1">
        <v>16</v>
      </c>
      <c r="C480" s="175"/>
      <c r="D480" s="175"/>
      <c r="E480" s="175"/>
      <c r="F480" s="175"/>
      <c r="G480" s="175"/>
      <c r="H480" s="175"/>
      <c r="I480" s="175"/>
      <c r="J480" s="175"/>
      <c r="K480" s="175"/>
      <c r="L480" s="175"/>
      <c r="M480" s="175"/>
      <c r="N480" s="175"/>
      <c r="O480" s="175"/>
      <c r="P480" s="175"/>
      <c r="Q480" s="175"/>
      <c r="R480" s="175"/>
      <c r="S480" s="175">
        <f t="shared" ref="S480:AB480" si="609">VLOOKUP(R92,BRInc,$A$4,FALSE)*(1+((VLOOKUP(R92,BrRisk,$A$4,FALSE)-1)*MAX(0,AU124-BaselineBMI)))</f>
        <v>7.8188950922857341E-6</v>
      </c>
      <c r="T480" s="175">
        <f t="shared" si="609"/>
        <v>8.6185313653341925E-6</v>
      </c>
      <c r="U480" s="175">
        <f t="shared" si="609"/>
        <v>9.392357566003115E-6</v>
      </c>
      <c r="V480" s="175">
        <f t="shared" si="609"/>
        <v>1.015236688887518E-5</v>
      </c>
      <c r="W480" s="175">
        <f t="shared" si="609"/>
        <v>1.0872081015332447E-5</v>
      </c>
      <c r="X480" s="175">
        <f t="shared" si="609"/>
        <v>1.1525021626756974E-5</v>
      </c>
      <c r="Y480" s="175">
        <f t="shared" si="609"/>
        <v>1.208471040453082E-5</v>
      </c>
      <c r="Z480" s="175">
        <f t="shared" si="609"/>
        <v>1.2524669030036043E-5</v>
      </c>
      <c r="AA480" s="175">
        <f t="shared" si="609"/>
        <v>1.2818419184654702E-5</v>
      </c>
      <c r="AB480" s="175">
        <f t="shared" si="609"/>
        <v>1.3010548743761647E-5</v>
      </c>
      <c r="AC480" s="155"/>
      <c r="AD480" s="155"/>
      <c r="AE480" s="155"/>
      <c r="AF480" s="155"/>
      <c r="AG480" s="174">
        <f>D480*D58*PRODUCT($CJ480:CJ480)</f>
        <v>0</v>
      </c>
      <c r="AH480" s="174">
        <f>E480*E58*PRODUCT($CJ480:CK480)</f>
        <v>0</v>
      </c>
      <c r="AI480" s="174">
        <f>F480*F58*PRODUCT($CJ480:CL480)</f>
        <v>0</v>
      </c>
      <c r="AJ480" s="174">
        <f>G480*G58*PRODUCT($CJ480:CM480)</f>
        <v>0</v>
      </c>
      <c r="AK480" s="174">
        <f>H480*H58*PRODUCT($CJ480:CN480)</f>
        <v>0</v>
      </c>
      <c r="AL480" s="174">
        <f>I480*I58*PRODUCT($CJ480:CO480)</f>
        <v>0</v>
      </c>
      <c r="AM480" s="174">
        <f>J480*J58*PRODUCT($CJ480:CP480)</f>
        <v>0</v>
      </c>
      <c r="AN480" s="174">
        <f>K480*K58*PRODUCT($CJ480:CQ480)</f>
        <v>0</v>
      </c>
      <c r="AO480" s="174">
        <f>L480*L58*PRODUCT($CJ480:CR480)</f>
        <v>0</v>
      </c>
      <c r="AP480" s="174">
        <f>M480*M58*PRODUCT($CJ480:CS480)</f>
        <v>0</v>
      </c>
      <c r="AQ480" s="174">
        <f>N480*N58*PRODUCT($CJ480:CT480)</f>
        <v>0</v>
      </c>
      <c r="AR480" s="174">
        <f>O480*O58*PRODUCT($CJ480:CU480)</f>
        <v>0</v>
      </c>
      <c r="AS480" s="174">
        <f>P480*P58*PRODUCT($CJ480:CV480)</f>
        <v>0</v>
      </c>
      <c r="AT480" s="174">
        <f>Q480*Q58*PRODUCT($CJ480:CW480)</f>
        <v>0</v>
      </c>
      <c r="AU480" s="174">
        <f>R480*R58*PRODUCT($CJ480:CX480)</f>
        <v>0</v>
      </c>
      <c r="AV480" s="174">
        <f>S480*S58*PRODUCT($CJ480:CY480)</f>
        <v>0</v>
      </c>
      <c r="AW480" s="174">
        <f>T480*T58*PRODUCT($CJ480:CZ480)</f>
        <v>0</v>
      </c>
      <c r="AX480" s="174">
        <f>U480*U58*PRODUCT($CJ480:DA480)</f>
        <v>0</v>
      </c>
      <c r="AY480" s="174">
        <f>V480*V58*PRODUCT($CJ480:DB480)</f>
        <v>0</v>
      </c>
      <c r="AZ480" s="174">
        <f>W480*W58*PRODUCT($CJ480:DC480)</f>
        <v>0</v>
      </c>
      <c r="BA480" s="174">
        <f>X480*X58*PRODUCT($CJ480:DD480)</f>
        <v>0</v>
      </c>
      <c r="BB480" s="174">
        <f>Y480*Y58*PRODUCT($CJ480:DE480)</f>
        <v>0</v>
      </c>
      <c r="BC480" s="174">
        <f>Z480*Z58*PRODUCT($CJ480:DF480)</f>
        <v>0</v>
      </c>
      <c r="BD480" s="174">
        <f>AA480*AA58*PRODUCT($CJ480:DG480)</f>
        <v>0</v>
      </c>
      <c r="BE480" s="174">
        <f>AB480*AB58*PRODUCT($CJ480:DH480)</f>
        <v>0</v>
      </c>
      <c r="BF480" s="93"/>
      <c r="BG480" s="93"/>
      <c r="BH480" s="93"/>
      <c r="BI480" s="169">
        <f>SUM($AF480:AG480)-SUM($AF512:AG512)-SUM($C512:D512)-SUM($BH512:BI512)</f>
        <v>0</v>
      </c>
      <c r="BJ480" s="169">
        <f>SUM($AF480:AH480)-SUM($AF512:AH512)-SUM($C512:E512)-SUM($BH512:BJ512)</f>
        <v>0</v>
      </c>
      <c r="BK480" s="169">
        <f>SUM($AF480:AI480)-SUM($AF512:AI512)-SUM($C512:F512)-SUM($BH512:BK512)</f>
        <v>0</v>
      </c>
      <c r="BL480" s="169">
        <f>SUM($AF480:AJ480)-SUM($AF512:AJ512)-SUM($C512:G512)-SUM($BH512:BL512)</f>
        <v>0</v>
      </c>
      <c r="BM480" s="169">
        <f>SUM($AF480:AK480)-SUM($AF512:AK512)-SUM($C512:H512)-SUM($BH512:BM512)</f>
        <v>0</v>
      </c>
      <c r="BN480" s="169">
        <f>SUM($AF480:AL480)-SUM($AF512:AL512)-SUM($C512:I512)-SUM($BH512:BN512)</f>
        <v>0</v>
      </c>
      <c r="BO480" s="169">
        <f>SUM($AF480:AM480)-SUM($AF512:AM512)-SUM($C512:J512)-SUM($BH512:BO512)</f>
        <v>0</v>
      </c>
      <c r="BP480" s="169">
        <f>SUM($AF480:AN480)-SUM($AF512:AN512)-SUM($C512:K512)-SUM($BH512:BP512)</f>
        <v>0</v>
      </c>
      <c r="BQ480" s="169">
        <f>SUM($AF480:AO480)-SUM($AF512:AO512)-SUM($C512:L512)-SUM($BH512:BQ512)</f>
        <v>0</v>
      </c>
      <c r="BR480" s="169">
        <f>SUM($AF480:AP480)-SUM($AF512:AP512)-SUM($C512:M512)-SUM($BH512:BR512)</f>
        <v>0</v>
      </c>
      <c r="BS480" s="169">
        <f>SUM($AF480:AQ480)-SUM($AF512:AQ512)-SUM($C512:N512)-SUM($BH512:BS512)</f>
        <v>0</v>
      </c>
      <c r="BT480" s="169">
        <f>SUM($AF480:AR480)-SUM($AF512:AR512)-SUM($C512:O512)-SUM($BH512:BT512)</f>
        <v>0</v>
      </c>
      <c r="BU480" s="169">
        <f>SUM($AF480:AS480)-SUM($AF512:AS512)-SUM($C512:P512)-SUM($BH512:BU512)</f>
        <v>0</v>
      </c>
      <c r="BV480" s="169">
        <f>SUM($AF480:AT480)-SUM($AF512:AT512)-SUM($C512:Q512)-SUM($BH512:BV512)</f>
        <v>0</v>
      </c>
      <c r="BW480" s="169">
        <f>SUM($AF480:AU480)-SUM($AF512:AU512)-SUM($C512:R512)-SUM($BH512:BW512)</f>
        <v>0</v>
      </c>
      <c r="BX480" s="169">
        <f>SUM($AF480:AV480)-SUM($AF512:AV512)-SUM($C512:S512)-SUM($BH512:BX512)</f>
        <v>0</v>
      </c>
      <c r="BY480" s="169">
        <f>SUM($AF480:AW480)-SUM($AF512:AW512)-SUM($C512:T512)-SUM($BH512:BY512)</f>
        <v>0</v>
      </c>
      <c r="BZ480" s="169">
        <f>SUM($AF480:AX480)-SUM($AF512:AX512)-SUM($C512:U512)-SUM($BH512:BZ512)</f>
        <v>0</v>
      </c>
      <c r="CA480" s="169">
        <f>SUM($AF480:AY480)-SUM($AF512:AY512)-SUM($C512:V512)-SUM($BH512:CA512)</f>
        <v>0</v>
      </c>
      <c r="CB480" s="169">
        <f>SUM($AF480:AZ480)-SUM($AF512:AZ512)-SUM($C512:W512)-SUM($BH512:CB512)</f>
        <v>0</v>
      </c>
      <c r="CC480" s="169">
        <f>SUM($AF480:BA480)-SUM($AF512:BA512)-SUM($C512:X512)-SUM($BH512:CC512)</f>
        <v>0</v>
      </c>
      <c r="CD480" s="169">
        <f>SUM($AF480:BB480)-SUM($AF512:BB512)-SUM($C512:Y512)-SUM($BH512:CD512)</f>
        <v>0</v>
      </c>
      <c r="CE480" s="169">
        <f>SUM($AF480:BC480)-SUM($AF512:BC512)-SUM($C512:Z512)-SUM($BH512:CE512)</f>
        <v>0</v>
      </c>
      <c r="CF480" s="169">
        <f>SUM($AF480:BD480)-SUM($AF512:BD512)-SUM($C512:AA512)-SUM($BH512:CF512)</f>
        <v>0</v>
      </c>
      <c r="CG480" s="169">
        <f>SUM($AF480:BE480)-SUM($AF512:BE512)-SUM($C512:AB512)-SUM($BH512:CG512)</f>
        <v>0</v>
      </c>
      <c r="CH480" s="52"/>
      <c r="CI480" s="52"/>
      <c r="CJ480" s="67"/>
      <c r="CK480" s="67"/>
      <c r="CL480" s="67"/>
      <c r="CM480" s="67"/>
      <c r="CN480" s="67"/>
      <c r="CO480" s="67"/>
      <c r="CP480" s="67"/>
      <c r="CQ480" s="67"/>
      <c r="CR480" s="67"/>
      <c r="CS480" s="67"/>
      <c r="CT480" s="67"/>
      <c r="CU480" s="67"/>
      <c r="CV480" s="67"/>
      <c r="CW480" s="67"/>
      <c r="CX480" s="67"/>
      <c r="CY480" s="67">
        <f>1-R480</f>
        <v>1</v>
      </c>
      <c r="CZ480" s="67">
        <f t="shared" si="559"/>
        <v>0.99999218110490773</v>
      </c>
      <c r="DA480" s="67">
        <f t="shared" si="560"/>
        <v>0.99999138146863464</v>
      </c>
      <c r="DB480" s="67">
        <f t="shared" si="561"/>
        <v>0.99999060764243397</v>
      </c>
      <c r="DC480" s="67">
        <f t="shared" si="562"/>
        <v>0.99998984763311116</v>
      </c>
      <c r="DD480" s="67">
        <f t="shared" si="563"/>
        <v>0.99998912791898464</v>
      </c>
      <c r="DE480" s="67">
        <f t="shared" si="564"/>
        <v>0.99998847497837329</v>
      </c>
      <c r="DF480" s="67">
        <f t="shared" si="565"/>
        <v>0.99998791528959552</v>
      </c>
      <c r="DG480" s="67">
        <f t="shared" si="566"/>
        <v>0.99998747533096999</v>
      </c>
      <c r="DH480" s="67">
        <f t="shared" si="567"/>
        <v>0.99998718158081534</v>
      </c>
      <c r="DI480" s="67">
        <f t="shared" si="568"/>
        <v>0.99998698945125619</v>
      </c>
      <c r="DL480" s="53"/>
      <c r="DM480" s="188" t="str">
        <f t="shared" si="571"/>
        <v/>
      </c>
      <c r="DN480" s="188" t="str">
        <f t="shared" si="572"/>
        <v/>
      </c>
      <c r="DO480" s="188" t="str">
        <f t="shared" si="573"/>
        <v/>
      </c>
      <c r="DP480" s="188" t="str">
        <f t="shared" si="574"/>
        <v/>
      </c>
      <c r="DQ480" s="188" t="str">
        <f t="shared" si="575"/>
        <v/>
      </c>
      <c r="DR480" s="188" t="str">
        <f t="shared" si="576"/>
        <v/>
      </c>
      <c r="DS480" s="188" t="str">
        <f t="shared" si="577"/>
        <v/>
      </c>
      <c r="DT480" s="188" t="str">
        <f t="shared" si="578"/>
        <v/>
      </c>
      <c r="DU480" s="188" t="str">
        <f t="shared" si="579"/>
        <v/>
      </c>
      <c r="DV480" s="188" t="str">
        <f t="shared" si="580"/>
        <v/>
      </c>
      <c r="DW480" s="188" t="str">
        <f t="shared" si="581"/>
        <v/>
      </c>
      <c r="DX480" s="188" t="str">
        <f t="shared" si="582"/>
        <v/>
      </c>
      <c r="DY480" s="188" t="str">
        <f t="shared" si="583"/>
        <v/>
      </c>
      <c r="DZ480" s="188" t="str">
        <f t="shared" si="584"/>
        <v/>
      </c>
      <c r="EA480" s="188" t="str">
        <f t="shared" si="585"/>
        <v/>
      </c>
      <c r="EB480" s="188" t="str">
        <f t="shared" si="586"/>
        <v/>
      </c>
      <c r="EC480" s="188" t="str">
        <f t="shared" si="587"/>
        <v/>
      </c>
      <c r="ED480" s="188" t="str">
        <f t="shared" si="588"/>
        <v/>
      </c>
      <c r="EE480" s="188" t="str">
        <f t="shared" si="589"/>
        <v/>
      </c>
      <c r="EF480" s="188" t="str">
        <f t="shared" si="590"/>
        <v/>
      </c>
      <c r="EG480" s="188" t="str">
        <f t="shared" si="591"/>
        <v/>
      </c>
      <c r="EH480" s="188" t="str">
        <f t="shared" si="592"/>
        <v/>
      </c>
      <c r="EI480" s="188" t="str">
        <f t="shared" si="593"/>
        <v/>
      </c>
      <c r="EJ480" s="188" t="str">
        <f t="shared" si="594"/>
        <v/>
      </c>
      <c r="EK480" s="188" t="str">
        <f t="shared" si="595"/>
        <v/>
      </c>
    </row>
    <row r="481" spans="1:141" x14ac:dyDescent="0.3">
      <c r="B481" s="1">
        <v>17</v>
      </c>
      <c r="C481" s="175"/>
      <c r="D481" s="175"/>
      <c r="E481" s="175"/>
      <c r="F481" s="175"/>
      <c r="G481" s="175"/>
      <c r="H481" s="175"/>
      <c r="I481" s="175"/>
      <c r="J481" s="175"/>
      <c r="K481" s="175"/>
      <c r="L481" s="175"/>
      <c r="M481" s="175"/>
      <c r="N481" s="175"/>
      <c r="O481" s="175"/>
      <c r="P481" s="175"/>
      <c r="Q481" s="175"/>
      <c r="R481" s="175"/>
      <c r="S481" s="175"/>
      <c r="T481" s="175">
        <f t="shared" ref="T481:AB481" si="610">VLOOKUP(S93,BRInc,$A$4,FALSE)*(1+((VLOOKUP(S93,BrRisk,$A$4,FALSE)-1)*MAX(0,AV125-BaselineBMI)))</f>
        <v>7.8188950922857341E-6</v>
      </c>
      <c r="U481" s="175">
        <f t="shared" si="610"/>
        <v>8.6185313653341925E-6</v>
      </c>
      <c r="V481" s="175">
        <f t="shared" si="610"/>
        <v>9.392357566003115E-6</v>
      </c>
      <c r="W481" s="175">
        <f t="shared" si="610"/>
        <v>1.015236688887518E-5</v>
      </c>
      <c r="X481" s="175">
        <f t="shared" si="610"/>
        <v>1.0872081015332447E-5</v>
      </c>
      <c r="Y481" s="175">
        <f t="shared" si="610"/>
        <v>1.1525021626756974E-5</v>
      </c>
      <c r="Z481" s="175">
        <f t="shared" si="610"/>
        <v>1.208471040453082E-5</v>
      </c>
      <c r="AA481" s="175">
        <f t="shared" si="610"/>
        <v>1.2524669030036043E-5</v>
      </c>
      <c r="AB481" s="175">
        <f t="shared" si="610"/>
        <v>1.2818419184654702E-5</v>
      </c>
      <c r="AC481" s="155"/>
      <c r="AD481" s="155"/>
      <c r="AE481" s="155"/>
      <c r="AF481" s="155"/>
      <c r="AG481" s="174">
        <f>D481*D59*PRODUCT($CJ481:CJ481)</f>
        <v>0</v>
      </c>
      <c r="AH481" s="174">
        <f>E481*E59*PRODUCT($CJ481:CK481)</f>
        <v>0</v>
      </c>
      <c r="AI481" s="174">
        <f>F481*F59*PRODUCT($CJ481:CL481)</f>
        <v>0</v>
      </c>
      <c r="AJ481" s="174">
        <f>G481*G59*PRODUCT($CJ481:CM481)</f>
        <v>0</v>
      </c>
      <c r="AK481" s="174">
        <f>H481*H59*PRODUCT($CJ481:CN481)</f>
        <v>0</v>
      </c>
      <c r="AL481" s="174">
        <f>I481*I59*PRODUCT($CJ481:CO481)</f>
        <v>0</v>
      </c>
      <c r="AM481" s="174">
        <f>J481*J59*PRODUCT($CJ481:CP481)</f>
        <v>0</v>
      </c>
      <c r="AN481" s="174">
        <f>K481*K59*PRODUCT($CJ481:CQ481)</f>
        <v>0</v>
      </c>
      <c r="AO481" s="174">
        <f>L481*L59*PRODUCT($CJ481:CR481)</f>
        <v>0</v>
      </c>
      <c r="AP481" s="174">
        <f>M481*M59*PRODUCT($CJ481:CS481)</f>
        <v>0</v>
      </c>
      <c r="AQ481" s="174">
        <f>N481*N59*PRODUCT($CJ481:CT481)</f>
        <v>0</v>
      </c>
      <c r="AR481" s="174">
        <f>O481*O59*PRODUCT($CJ481:CU481)</f>
        <v>0</v>
      </c>
      <c r="AS481" s="174">
        <f>P481*P59*PRODUCT($CJ481:CV481)</f>
        <v>0</v>
      </c>
      <c r="AT481" s="174">
        <f>Q481*Q59*PRODUCT($CJ481:CW481)</f>
        <v>0</v>
      </c>
      <c r="AU481" s="174">
        <f>R481*R59*PRODUCT($CJ481:CX481)</f>
        <v>0</v>
      </c>
      <c r="AV481" s="174">
        <f>S481*S59*PRODUCT($CJ481:CY481)</f>
        <v>0</v>
      </c>
      <c r="AW481" s="174">
        <f>T481*T59*PRODUCT($CJ481:CZ481)</f>
        <v>0</v>
      </c>
      <c r="AX481" s="174">
        <f>U481*U59*PRODUCT($CJ481:DA481)</f>
        <v>0</v>
      </c>
      <c r="AY481" s="174">
        <f>V481*V59*PRODUCT($CJ481:DB481)</f>
        <v>0</v>
      </c>
      <c r="AZ481" s="174">
        <f>W481*W59*PRODUCT($CJ481:DC481)</f>
        <v>0</v>
      </c>
      <c r="BA481" s="174">
        <f>X481*X59*PRODUCT($CJ481:DD481)</f>
        <v>0</v>
      </c>
      <c r="BB481" s="174">
        <f>Y481*Y59*PRODUCT($CJ481:DE481)</f>
        <v>0</v>
      </c>
      <c r="BC481" s="174">
        <f>Z481*Z59*PRODUCT($CJ481:DF481)</f>
        <v>0</v>
      </c>
      <c r="BD481" s="174">
        <f>AA481*AA59*PRODUCT($CJ481:DG481)</f>
        <v>0</v>
      </c>
      <c r="BE481" s="174">
        <f>AB481*AB59*PRODUCT($CJ481:DH481)</f>
        <v>0</v>
      </c>
      <c r="BF481" s="93"/>
      <c r="BG481" s="93"/>
      <c r="BH481" s="93"/>
      <c r="BI481" s="169">
        <f>SUM($AF481:AG481)-SUM($AF513:AG513)-SUM($C513:D513)-SUM($BH513:BI513)</f>
        <v>0</v>
      </c>
      <c r="BJ481" s="169">
        <f>SUM($AF481:AH481)-SUM($AF513:AH513)-SUM($C513:E513)-SUM($BH513:BJ513)</f>
        <v>0</v>
      </c>
      <c r="BK481" s="169">
        <f>SUM($AF481:AI481)-SUM($AF513:AI513)-SUM($C513:F513)-SUM($BH513:BK513)</f>
        <v>0</v>
      </c>
      <c r="BL481" s="169">
        <f>SUM($AF481:AJ481)-SUM($AF513:AJ513)-SUM($C513:G513)-SUM($BH513:BL513)</f>
        <v>0</v>
      </c>
      <c r="BM481" s="169">
        <f>SUM($AF481:AK481)-SUM($AF513:AK513)-SUM($C513:H513)-SUM($BH513:BM513)</f>
        <v>0</v>
      </c>
      <c r="BN481" s="169">
        <f>SUM($AF481:AL481)-SUM($AF513:AL513)-SUM($C513:I513)-SUM($BH513:BN513)</f>
        <v>0</v>
      </c>
      <c r="BO481" s="169">
        <f>SUM($AF481:AM481)-SUM($AF513:AM513)-SUM($C513:J513)-SUM($BH513:BO513)</f>
        <v>0</v>
      </c>
      <c r="BP481" s="169">
        <f>SUM($AF481:AN481)-SUM($AF513:AN513)-SUM($C513:K513)-SUM($BH513:BP513)</f>
        <v>0</v>
      </c>
      <c r="BQ481" s="169">
        <f>SUM($AF481:AO481)-SUM($AF513:AO513)-SUM($C513:L513)-SUM($BH513:BQ513)</f>
        <v>0</v>
      </c>
      <c r="BR481" s="169">
        <f>SUM($AF481:AP481)-SUM($AF513:AP513)-SUM($C513:M513)-SUM($BH513:BR513)</f>
        <v>0</v>
      </c>
      <c r="BS481" s="169">
        <f>SUM($AF481:AQ481)-SUM($AF513:AQ513)-SUM($C513:N513)-SUM($BH513:BS513)</f>
        <v>0</v>
      </c>
      <c r="BT481" s="169">
        <f>SUM($AF481:AR481)-SUM($AF513:AR513)-SUM($C513:O513)-SUM($BH513:BT513)</f>
        <v>0</v>
      </c>
      <c r="BU481" s="169">
        <f>SUM($AF481:AS481)-SUM($AF513:AS513)-SUM($C513:P513)-SUM($BH513:BU513)</f>
        <v>0</v>
      </c>
      <c r="BV481" s="169">
        <f>SUM($AF481:AT481)-SUM($AF513:AT513)-SUM($C513:Q513)-SUM($BH513:BV513)</f>
        <v>0</v>
      </c>
      <c r="BW481" s="169">
        <f>SUM($AF481:AU481)-SUM($AF513:AU513)-SUM($C513:R513)-SUM($BH513:BW513)</f>
        <v>0</v>
      </c>
      <c r="BX481" s="169">
        <f>SUM($AF481:AV481)-SUM($AF513:AV513)-SUM($C513:S513)-SUM($BH513:BX513)</f>
        <v>0</v>
      </c>
      <c r="BY481" s="169">
        <f>SUM($AF481:AW481)-SUM($AF513:AW513)-SUM($C513:T513)-SUM($BH513:BY513)</f>
        <v>0</v>
      </c>
      <c r="BZ481" s="169">
        <f>SUM($AF481:AX481)-SUM($AF513:AX513)-SUM($C513:U513)-SUM($BH513:BZ513)</f>
        <v>0</v>
      </c>
      <c r="CA481" s="169">
        <f>SUM($AF481:AY481)-SUM($AF513:AY513)-SUM($C513:V513)-SUM($BH513:CA513)</f>
        <v>0</v>
      </c>
      <c r="CB481" s="169">
        <f>SUM($AF481:AZ481)-SUM($AF513:AZ513)-SUM($C513:W513)-SUM($BH513:CB513)</f>
        <v>0</v>
      </c>
      <c r="CC481" s="169">
        <f>SUM($AF481:BA481)-SUM($AF513:BA513)-SUM($C513:X513)-SUM($BH513:CC513)</f>
        <v>0</v>
      </c>
      <c r="CD481" s="169">
        <f>SUM($AF481:BB481)-SUM($AF513:BB513)-SUM($C513:Y513)-SUM($BH513:CD513)</f>
        <v>0</v>
      </c>
      <c r="CE481" s="169">
        <f>SUM($AF481:BC481)-SUM($AF513:BC513)-SUM($C513:Z513)-SUM($BH513:CE513)</f>
        <v>0</v>
      </c>
      <c r="CF481" s="169">
        <f>SUM($AF481:BD481)-SUM($AF513:BD513)-SUM($C513:AA513)-SUM($BH513:CF513)</f>
        <v>0</v>
      </c>
      <c r="CG481" s="169">
        <f>SUM($AF481:BE481)-SUM($AF513:BE513)-SUM($C513:AB513)-SUM($BH513:CG513)</f>
        <v>0</v>
      </c>
      <c r="CH481" s="52"/>
      <c r="CI481" s="52"/>
      <c r="CJ481" s="67"/>
      <c r="CK481" s="67"/>
      <c r="CL481" s="67"/>
      <c r="CM481" s="67"/>
      <c r="CN481" s="67"/>
      <c r="CO481" s="67"/>
      <c r="CP481" s="67"/>
      <c r="CQ481" s="67"/>
      <c r="CR481" s="67"/>
      <c r="CS481" s="67"/>
      <c r="CT481" s="67"/>
      <c r="CU481" s="67"/>
      <c r="CV481" s="67"/>
      <c r="CW481" s="67"/>
      <c r="CX481" s="67"/>
      <c r="CY481" s="67"/>
      <c r="CZ481" s="67">
        <f>1-S481</f>
        <v>1</v>
      </c>
      <c r="DA481" s="67">
        <f t="shared" si="560"/>
        <v>0.99999218110490773</v>
      </c>
      <c r="DB481" s="67">
        <f t="shared" si="561"/>
        <v>0.99999138146863464</v>
      </c>
      <c r="DC481" s="67">
        <f t="shared" si="562"/>
        <v>0.99999060764243397</v>
      </c>
      <c r="DD481" s="67">
        <f t="shared" si="563"/>
        <v>0.99998984763311116</v>
      </c>
      <c r="DE481" s="67">
        <f t="shared" si="564"/>
        <v>0.99998912791898464</v>
      </c>
      <c r="DF481" s="67">
        <f t="shared" si="565"/>
        <v>0.99998847497837329</v>
      </c>
      <c r="DG481" s="67">
        <f t="shared" si="566"/>
        <v>0.99998791528959552</v>
      </c>
      <c r="DH481" s="67">
        <f t="shared" si="567"/>
        <v>0.99998747533096999</v>
      </c>
      <c r="DI481" s="67">
        <f t="shared" si="568"/>
        <v>0.99998718158081534</v>
      </c>
      <c r="DL481" s="53"/>
      <c r="DM481" s="188" t="str">
        <f t="shared" si="571"/>
        <v/>
      </c>
      <c r="DN481" s="188" t="str">
        <f t="shared" si="572"/>
        <v/>
      </c>
      <c r="DO481" s="188" t="str">
        <f t="shared" si="573"/>
        <v/>
      </c>
      <c r="DP481" s="188" t="str">
        <f t="shared" si="574"/>
        <v/>
      </c>
      <c r="DQ481" s="188" t="str">
        <f t="shared" si="575"/>
        <v/>
      </c>
      <c r="DR481" s="188" t="str">
        <f t="shared" si="576"/>
        <v/>
      </c>
      <c r="DS481" s="188" t="str">
        <f t="shared" si="577"/>
        <v/>
      </c>
      <c r="DT481" s="188" t="str">
        <f t="shared" si="578"/>
        <v/>
      </c>
      <c r="DU481" s="188" t="str">
        <f t="shared" si="579"/>
        <v/>
      </c>
      <c r="DV481" s="188" t="str">
        <f t="shared" si="580"/>
        <v/>
      </c>
      <c r="DW481" s="188" t="str">
        <f t="shared" si="581"/>
        <v/>
      </c>
      <c r="DX481" s="188" t="str">
        <f t="shared" si="582"/>
        <v/>
      </c>
      <c r="DY481" s="188" t="str">
        <f t="shared" si="583"/>
        <v/>
      </c>
      <c r="DZ481" s="188" t="str">
        <f t="shared" si="584"/>
        <v/>
      </c>
      <c r="EA481" s="188" t="str">
        <f t="shared" si="585"/>
        <v/>
      </c>
      <c r="EB481" s="188" t="str">
        <f t="shared" si="586"/>
        <v/>
      </c>
      <c r="EC481" s="188" t="str">
        <f t="shared" si="587"/>
        <v/>
      </c>
      <c r="ED481" s="188" t="str">
        <f t="shared" si="588"/>
        <v/>
      </c>
      <c r="EE481" s="188" t="str">
        <f t="shared" si="589"/>
        <v/>
      </c>
      <c r="EF481" s="188" t="str">
        <f t="shared" si="590"/>
        <v/>
      </c>
      <c r="EG481" s="188" t="str">
        <f t="shared" si="591"/>
        <v/>
      </c>
      <c r="EH481" s="188" t="str">
        <f t="shared" si="592"/>
        <v/>
      </c>
      <c r="EI481" s="188" t="str">
        <f t="shared" si="593"/>
        <v/>
      </c>
      <c r="EJ481" s="188" t="str">
        <f t="shared" si="594"/>
        <v/>
      </c>
      <c r="EK481" s="188" t="str">
        <f t="shared" si="595"/>
        <v/>
      </c>
    </row>
    <row r="482" spans="1:141" x14ac:dyDescent="0.3">
      <c r="B482" s="1">
        <v>18</v>
      </c>
      <c r="C482" s="175"/>
      <c r="D482" s="175"/>
      <c r="E482" s="175"/>
      <c r="F482" s="175"/>
      <c r="G482" s="175"/>
      <c r="H482" s="175"/>
      <c r="I482" s="175"/>
      <c r="J482" s="175"/>
      <c r="K482" s="175"/>
      <c r="L482" s="175"/>
      <c r="M482" s="175"/>
      <c r="N482" s="175"/>
      <c r="O482" s="175"/>
      <c r="P482" s="175"/>
      <c r="Q482" s="175"/>
      <c r="R482" s="175"/>
      <c r="S482" s="175"/>
      <c r="T482" s="175"/>
      <c r="U482" s="175">
        <f t="shared" ref="U482:AB482" si="611">VLOOKUP(T94,BRInc,$A$4,FALSE)*(1+((VLOOKUP(T94,BrRisk,$A$4,FALSE)-1)*MAX(0,AW126-BaselineBMI)))</f>
        <v>7.8188950922857341E-6</v>
      </c>
      <c r="V482" s="175">
        <f t="shared" si="611"/>
        <v>8.6185313653341925E-6</v>
      </c>
      <c r="W482" s="175">
        <f t="shared" si="611"/>
        <v>9.392357566003115E-6</v>
      </c>
      <c r="X482" s="175">
        <f t="shared" si="611"/>
        <v>1.015236688887518E-5</v>
      </c>
      <c r="Y482" s="175">
        <f t="shared" si="611"/>
        <v>1.0872081015332447E-5</v>
      </c>
      <c r="Z482" s="175">
        <f t="shared" si="611"/>
        <v>1.1525021626756974E-5</v>
      </c>
      <c r="AA482" s="175">
        <f t="shared" si="611"/>
        <v>1.208471040453082E-5</v>
      </c>
      <c r="AB482" s="175">
        <f t="shared" si="611"/>
        <v>1.2524669030036043E-5</v>
      </c>
      <c r="AC482" s="155"/>
      <c r="AD482" s="155"/>
      <c r="AE482" s="155"/>
      <c r="AF482" s="155"/>
      <c r="AG482" s="174">
        <f>D482*D60*PRODUCT($CJ482:CJ482)</f>
        <v>0</v>
      </c>
      <c r="AH482" s="174">
        <f>E482*E60*PRODUCT($CJ482:CK482)</f>
        <v>0</v>
      </c>
      <c r="AI482" s="174">
        <f>F482*F60*PRODUCT($CJ482:CL482)</f>
        <v>0</v>
      </c>
      <c r="AJ482" s="174">
        <f>G482*G60*PRODUCT($CJ482:CM482)</f>
        <v>0</v>
      </c>
      <c r="AK482" s="174">
        <f>H482*H60*PRODUCT($CJ482:CN482)</f>
        <v>0</v>
      </c>
      <c r="AL482" s="174">
        <f>I482*I60*PRODUCT($CJ482:CO482)</f>
        <v>0</v>
      </c>
      <c r="AM482" s="174">
        <f>J482*J60*PRODUCT($CJ482:CP482)</f>
        <v>0</v>
      </c>
      <c r="AN482" s="174">
        <f>K482*K60*PRODUCT($CJ482:CQ482)</f>
        <v>0</v>
      </c>
      <c r="AO482" s="174">
        <f>L482*L60*PRODUCT($CJ482:CR482)</f>
        <v>0</v>
      </c>
      <c r="AP482" s="174">
        <f>M482*M60*PRODUCT($CJ482:CS482)</f>
        <v>0</v>
      </c>
      <c r="AQ482" s="174">
        <f>N482*N60*PRODUCT($CJ482:CT482)</f>
        <v>0</v>
      </c>
      <c r="AR482" s="174">
        <f>O482*O60*PRODUCT($CJ482:CU482)</f>
        <v>0</v>
      </c>
      <c r="AS482" s="174">
        <f>P482*P60*PRODUCT($CJ482:CV482)</f>
        <v>0</v>
      </c>
      <c r="AT482" s="174">
        <f>Q482*Q60*PRODUCT($CJ482:CW482)</f>
        <v>0</v>
      </c>
      <c r="AU482" s="174">
        <f>R482*R60*PRODUCT($CJ482:CX482)</f>
        <v>0</v>
      </c>
      <c r="AV482" s="174">
        <f>S482*S60*PRODUCT($CJ482:CY482)</f>
        <v>0</v>
      </c>
      <c r="AW482" s="174">
        <f>T482*T60*PRODUCT($CJ482:CZ482)</f>
        <v>0</v>
      </c>
      <c r="AX482" s="174">
        <f>U482*U60*PRODUCT($CJ482:DA482)</f>
        <v>0</v>
      </c>
      <c r="AY482" s="174">
        <f>V482*V60*PRODUCT($CJ482:DB482)</f>
        <v>0</v>
      </c>
      <c r="AZ482" s="174">
        <f>W482*W60*PRODUCT($CJ482:DC482)</f>
        <v>0</v>
      </c>
      <c r="BA482" s="174">
        <f>X482*X60*PRODUCT($CJ482:DD482)</f>
        <v>0</v>
      </c>
      <c r="BB482" s="174">
        <f>Y482*Y60*PRODUCT($CJ482:DE482)</f>
        <v>0</v>
      </c>
      <c r="BC482" s="174">
        <f>Z482*Z60*PRODUCT($CJ482:DF482)</f>
        <v>0</v>
      </c>
      <c r="BD482" s="174">
        <f>AA482*AA60*PRODUCT($CJ482:DG482)</f>
        <v>0</v>
      </c>
      <c r="BE482" s="174">
        <f>AB482*AB60*PRODUCT($CJ482:DH482)</f>
        <v>0</v>
      </c>
      <c r="BF482" s="93"/>
      <c r="BG482" s="93"/>
      <c r="BH482" s="93"/>
      <c r="BI482" s="169">
        <f>SUM($AF482:AG482)-SUM($AF514:AG514)-SUM($C514:D514)-SUM($BH514:BI514)</f>
        <v>0</v>
      </c>
      <c r="BJ482" s="169">
        <f>SUM($AF482:AH482)-SUM($AF514:AH514)-SUM($C514:E514)-SUM($BH514:BJ514)</f>
        <v>0</v>
      </c>
      <c r="BK482" s="169">
        <f>SUM($AF482:AI482)-SUM($AF514:AI514)-SUM($C514:F514)-SUM($BH514:BK514)</f>
        <v>0</v>
      </c>
      <c r="BL482" s="169">
        <f>SUM($AF482:AJ482)-SUM($AF514:AJ514)-SUM($C514:G514)-SUM($BH514:BL514)</f>
        <v>0</v>
      </c>
      <c r="BM482" s="169">
        <f>SUM($AF482:AK482)-SUM($AF514:AK514)-SUM($C514:H514)-SUM($BH514:BM514)</f>
        <v>0</v>
      </c>
      <c r="BN482" s="169">
        <f>SUM($AF482:AL482)-SUM($AF514:AL514)-SUM($C514:I514)-SUM($BH514:BN514)</f>
        <v>0</v>
      </c>
      <c r="BO482" s="169">
        <f>SUM($AF482:AM482)-SUM($AF514:AM514)-SUM($C514:J514)-SUM($BH514:BO514)</f>
        <v>0</v>
      </c>
      <c r="BP482" s="169">
        <f>SUM($AF482:AN482)-SUM($AF514:AN514)-SUM($C514:K514)-SUM($BH514:BP514)</f>
        <v>0</v>
      </c>
      <c r="BQ482" s="169">
        <f>SUM($AF482:AO482)-SUM($AF514:AO514)-SUM($C514:L514)-SUM($BH514:BQ514)</f>
        <v>0</v>
      </c>
      <c r="BR482" s="169">
        <f>SUM($AF482:AP482)-SUM($AF514:AP514)-SUM($C514:M514)-SUM($BH514:BR514)</f>
        <v>0</v>
      </c>
      <c r="BS482" s="169">
        <f>SUM($AF482:AQ482)-SUM($AF514:AQ514)-SUM($C514:N514)-SUM($BH514:BS514)</f>
        <v>0</v>
      </c>
      <c r="BT482" s="169">
        <f>SUM($AF482:AR482)-SUM($AF514:AR514)-SUM($C514:O514)-SUM($BH514:BT514)</f>
        <v>0</v>
      </c>
      <c r="BU482" s="169">
        <f>SUM($AF482:AS482)-SUM($AF514:AS514)-SUM($C514:P514)-SUM($BH514:BU514)</f>
        <v>0</v>
      </c>
      <c r="BV482" s="169">
        <f>SUM($AF482:AT482)-SUM($AF514:AT514)-SUM($C514:Q514)-SUM($BH514:BV514)</f>
        <v>0</v>
      </c>
      <c r="BW482" s="169">
        <f>SUM($AF482:AU482)-SUM($AF514:AU514)-SUM($C514:R514)-SUM($BH514:BW514)</f>
        <v>0</v>
      </c>
      <c r="BX482" s="169">
        <f>SUM($AF482:AV482)-SUM($AF514:AV514)-SUM($C514:S514)-SUM($BH514:BX514)</f>
        <v>0</v>
      </c>
      <c r="BY482" s="169">
        <f>SUM($AF482:AW482)-SUM($AF514:AW514)-SUM($C514:T514)-SUM($BH514:BY514)</f>
        <v>0</v>
      </c>
      <c r="BZ482" s="169">
        <f>SUM($AF482:AX482)-SUM($AF514:AX514)-SUM($C514:U514)-SUM($BH514:BZ514)</f>
        <v>0</v>
      </c>
      <c r="CA482" s="169">
        <f>SUM($AF482:AY482)-SUM($AF514:AY514)-SUM($C514:V514)-SUM($BH514:CA514)</f>
        <v>0</v>
      </c>
      <c r="CB482" s="169">
        <f>SUM($AF482:AZ482)-SUM($AF514:AZ514)-SUM($C514:W514)-SUM($BH514:CB514)</f>
        <v>0</v>
      </c>
      <c r="CC482" s="169">
        <f>SUM($AF482:BA482)-SUM($AF514:BA514)-SUM($C514:X514)-SUM($BH514:CC514)</f>
        <v>0</v>
      </c>
      <c r="CD482" s="169">
        <f>SUM($AF482:BB482)-SUM($AF514:BB514)-SUM($C514:Y514)-SUM($BH514:CD514)</f>
        <v>0</v>
      </c>
      <c r="CE482" s="169">
        <f>SUM($AF482:BC482)-SUM($AF514:BC514)-SUM($C514:Z514)-SUM($BH514:CE514)</f>
        <v>0</v>
      </c>
      <c r="CF482" s="169">
        <f>SUM($AF482:BD482)-SUM($AF514:BD514)-SUM($C514:AA514)-SUM($BH514:CF514)</f>
        <v>0</v>
      </c>
      <c r="CG482" s="169">
        <f>SUM($AF482:BE482)-SUM($AF514:BE514)-SUM($C514:AB514)-SUM($BH514:CG514)</f>
        <v>0</v>
      </c>
      <c r="CH482" s="52"/>
      <c r="CI482" s="52"/>
      <c r="CJ482" s="67"/>
      <c r="CK482" s="67"/>
      <c r="CL482" s="67"/>
      <c r="CM482" s="67"/>
      <c r="CN482" s="67"/>
      <c r="CO482" s="67"/>
      <c r="CP482" s="67"/>
      <c r="CQ482" s="67"/>
      <c r="CR482" s="67"/>
      <c r="CS482" s="67"/>
      <c r="CT482" s="67"/>
      <c r="CU482" s="67"/>
      <c r="CV482" s="67"/>
      <c r="CW482" s="67"/>
      <c r="CX482" s="67"/>
      <c r="CY482" s="67"/>
      <c r="CZ482" s="67"/>
      <c r="DA482" s="67">
        <f>1-T482</f>
        <v>1</v>
      </c>
      <c r="DB482" s="67">
        <f t="shared" si="561"/>
        <v>0.99999218110490773</v>
      </c>
      <c r="DC482" s="67">
        <f t="shared" si="562"/>
        <v>0.99999138146863464</v>
      </c>
      <c r="DD482" s="67">
        <f t="shared" si="563"/>
        <v>0.99999060764243397</v>
      </c>
      <c r="DE482" s="67">
        <f t="shared" si="564"/>
        <v>0.99998984763311116</v>
      </c>
      <c r="DF482" s="67">
        <f t="shared" si="565"/>
        <v>0.99998912791898464</v>
      </c>
      <c r="DG482" s="67">
        <f t="shared" si="566"/>
        <v>0.99998847497837329</v>
      </c>
      <c r="DH482" s="67">
        <f t="shared" si="567"/>
        <v>0.99998791528959552</v>
      </c>
      <c r="DI482" s="67">
        <f t="shared" si="568"/>
        <v>0.99998747533096999</v>
      </c>
      <c r="DL482" s="53"/>
      <c r="DM482" s="188" t="str">
        <f t="shared" si="571"/>
        <v/>
      </c>
      <c r="DN482" s="188" t="str">
        <f t="shared" si="572"/>
        <v/>
      </c>
      <c r="DO482" s="188" t="str">
        <f t="shared" si="573"/>
        <v/>
      </c>
      <c r="DP482" s="188" t="str">
        <f t="shared" si="574"/>
        <v/>
      </c>
      <c r="DQ482" s="188" t="str">
        <f t="shared" si="575"/>
        <v/>
      </c>
      <c r="DR482" s="188" t="str">
        <f t="shared" si="576"/>
        <v/>
      </c>
      <c r="DS482" s="188" t="str">
        <f t="shared" si="577"/>
        <v/>
      </c>
      <c r="DT482" s="188" t="str">
        <f t="shared" si="578"/>
        <v/>
      </c>
      <c r="DU482" s="188" t="str">
        <f t="shared" si="579"/>
        <v/>
      </c>
      <c r="DV482" s="188" t="str">
        <f t="shared" si="580"/>
        <v/>
      </c>
      <c r="DW482" s="188" t="str">
        <f t="shared" si="581"/>
        <v/>
      </c>
      <c r="DX482" s="188" t="str">
        <f t="shared" si="582"/>
        <v/>
      </c>
      <c r="DY482" s="188" t="str">
        <f t="shared" si="583"/>
        <v/>
      </c>
      <c r="DZ482" s="188" t="str">
        <f t="shared" si="584"/>
        <v/>
      </c>
      <c r="EA482" s="188" t="str">
        <f t="shared" si="585"/>
        <v/>
      </c>
      <c r="EB482" s="188" t="str">
        <f t="shared" si="586"/>
        <v/>
      </c>
      <c r="EC482" s="188" t="str">
        <f t="shared" si="587"/>
        <v/>
      </c>
      <c r="ED482" s="188" t="str">
        <f t="shared" si="588"/>
        <v/>
      </c>
      <c r="EE482" s="188" t="str">
        <f t="shared" si="589"/>
        <v/>
      </c>
      <c r="EF482" s="188" t="str">
        <f t="shared" si="590"/>
        <v/>
      </c>
      <c r="EG482" s="188" t="str">
        <f t="shared" si="591"/>
        <v/>
      </c>
      <c r="EH482" s="188" t="str">
        <f t="shared" si="592"/>
        <v/>
      </c>
      <c r="EI482" s="188" t="str">
        <f t="shared" si="593"/>
        <v/>
      </c>
      <c r="EJ482" s="188" t="str">
        <f t="shared" si="594"/>
        <v/>
      </c>
      <c r="EK482" s="188" t="str">
        <f t="shared" si="595"/>
        <v/>
      </c>
    </row>
    <row r="483" spans="1:141" x14ac:dyDescent="0.3">
      <c r="B483" s="1">
        <v>19</v>
      </c>
      <c r="C483" s="175"/>
      <c r="D483" s="175"/>
      <c r="E483" s="175"/>
      <c r="F483" s="175"/>
      <c r="G483" s="175"/>
      <c r="H483" s="175"/>
      <c r="I483" s="175"/>
      <c r="J483" s="175"/>
      <c r="K483" s="175"/>
      <c r="L483" s="175"/>
      <c r="M483" s="175"/>
      <c r="N483" s="175"/>
      <c r="O483" s="175"/>
      <c r="P483" s="175"/>
      <c r="Q483" s="175"/>
      <c r="R483" s="175"/>
      <c r="S483" s="175"/>
      <c r="T483" s="175"/>
      <c r="U483" s="175"/>
      <c r="V483" s="175">
        <f t="shared" ref="V483:AB483" si="612">VLOOKUP(U95,BRInc,$A$4,FALSE)*(1+((VLOOKUP(U95,BrRisk,$A$4,FALSE)-1)*MAX(0,AX127-BaselineBMI)))</f>
        <v>7.8188950922857341E-6</v>
      </c>
      <c r="W483" s="175">
        <f t="shared" si="612"/>
        <v>8.6185313653341925E-6</v>
      </c>
      <c r="X483" s="175">
        <f t="shared" si="612"/>
        <v>9.392357566003115E-6</v>
      </c>
      <c r="Y483" s="175">
        <f t="shared" si="612"/>
        <v>1.015236688887518E-5</v>
      </c>
      <c r="Z483" s="175">
        <f t="shared" si="612"/>
        <v>1.0872081015332447E-5</v>
      </c>
      <c r="AA483" s="175">
        <f t="shared" si="612"/>
        <v>1.1525021626756974E-5</v>
      </c>
      <c r="AB483" s="175">
        <f t="shared" si="612"/>
        <v>1.208471040453082E-5</v>
      </c>
      <c r="AC483" s="155"/>
      <c r="AD483" s="155"/>
      <c r="AE483" s="155"/>
      <c r="AF483" s="155"/>
      <c r="AG483" s="174">
        <f>D483*D61*PRODUCT($CJ483:CJ483)</f>
        <v>0</v>
      </c>
      <c r="AH483" s="174">
        <f>E483*E61*PRODUCT($CJ483:CK483)</f>
        <v>0</v>
      </c>
      <c r="AI483" s="174">
        <f>F483*F61*PRODUCT($CJ483:CL483)</f>
        <v>0</v>
      </c>
      <c r="AJ483" s="174">
        <f>G483*G61*PRODUCT($CJ483:CM483)</f>
        <v>0</v>
      </c>
      <c r="AK483" s="174">
        <f>H483*H61*PRODUCT($CJ483:CN483)</f>
        <v>0</v>
      </c>
      <c r="AL483" s="174">
        <f>I483*I61*PRODUCT($CJ483:CO483)</f>
        <v>0</v>
      </c>
      <c r="AM483" s="174">
        <f>J483*J61*PRODUCT($CJ483:CP483)</f>
        <v>0</v>
      </c>
      <c r="AN483" s="174">
        <f>K483*K61*PRODUCT($CJ483:CQ483)</f>
        <v>0</v>
      </c>
      <c r="AO483" s="174">
        <f>L483*L61*PRODUCT($CJ483:CR483)</f>
        <v>0</v>
      </c>
      <c r="AP483" s="174">
        <f>M483*M61*PRODUCT($CJ483:CS483)</f>
        <v>0</v>
      </c>
      <c r="AQ483" s="174">
        <f>N483*N61*PRODUCT($CJ483:CT483)</f>
        <v>0</v>
      </c>
      <c r="AR483" s="174">
        <f>O483*O61*PRODUCT($CJ483:CU483)</f>
        <v>0</v>
      </c>
      <c r="AS483" s="174">
        <f>P483*P61*PRODUCT($CJ483:CV483)</f>
        <v>0</v>
      </c>
      <c r="AT483" s="174">
        <f>Q483*Q61*PRODUCT($CJ483:CW483)</f>
        <v>0</v>
      </c>
      <c r="AU483" s="174">
        <f>R483*R61*PRODUCT($CJ483:CX483)</f>
        <v>0</v>
      </c>
      <c r="AV483" s="174">
        <f>S483*S61*PRODUCT($CJ483:CY483)</f>
        <v>0</v>
      </c>
      <c r="AW483" s="174">
        <f>T483*T61*PRODUCT($CJ483:CZ483)</f>
        <v>0</v>
      </c>
      <c r="AX483" s="174">
        <f>U483*U61*PRODUCT($CJ483:DA483)</f>
        <v>0</v>
      </c>
      <c r="AY483" s="174">
        <f>V483*V61*PRODUCT($CJ483:DB483)</f>
        <v>0</v>
      </c>
      <c r="AZ483" s="174">
        <f>W483*W61*PRODUCT($CJ483:DC483)</f>
        <v>0</v>
      </c>
      <c r="BA483" s="174">
        <f>X483*X61*PRODUCT($CJ483:DD483)</f>
        <v>0</v>
      </c>
      <c r="BB483" s="174">
        <f>Y483*Y61*PRODUCT($CJ483:DE483)</f>
        <v>0</v>
      </c>
      <c r="BC483" s="174">
        <f>Z483*Z61*PRODUCT($CJ483:DF483)</f>
        <v>0</v>
      </c>
      <c r="BD483" s="174">
        <f>AA483*AA61*PRODUCT($CJ483:DG483)</f>
        <v>0</v>
      </c>
      <c r="BE483" s="174">
        <f>AB483*AB61*PRODUCT($CJ483:DH483)</f>
        <v>0</v>
      </c>
      <c r="BF483" s="93"/>
      <c r="BG483" s="93"/>
      <c r="BH483" s="93"/>
      <c r="BI483" s="169">
        <f>SUM($AF483:AG483)-SUM($AF515:AG515)-SUM($C515:D515)-SUM($BH515:BI515)</f>
        <v>0</v>
      </c>
      <c r="BJ483" s="169">
        <f>SUM($AF483:AH483)-SUM($AF515:AH515)-SUM($C515:E515)-SUM($BH515:BJ515)</f>
        <v>0</v>
      </c>
      <c r="BK483" s="169">
        <f>SUM($AF483:AI483)-SUM($AF515:AI515)-SUM($C515:F515)-SUM($BH515:BK515)</f>
        <v>0</v>
      </c>
      <c r="BL483" s="169">
        <f>SUM($AF483:AJ483)-SUM($AF515:AJ515)-SUM($C515:G515)-SUM($BH515:BL515)</f>
        <v>0</v>
      </c>
      <c r="BM483" s="169">
        <f>SUM($AF483:AK483)-SUM($AF515:AK515)-SUM($C515:H515)-SUM($BH515:BM515)</f>
        <v>0</v>
      </c>
      <c r="BN483" s="169">
        <f>SUM($AF483:AL483)-SUM($AF515:AL515)-SUM($C515:I515)-SUM($BH515:BN515)</f>
        <v>0</v>
      </c>
      <c r="BO483" s="169">
        <f>SUM($AF483:AM483)-SUM($AF515:AM515)-SUM($C515:J515)-SUM($BH515:BO515)</f>
        <v>0</v>
      </c>
      <c r="BP483" s="169">
        <f>SUM($AF483:AN483)-SUM($AF515:AN515)-SUM($C515:K515)-SUM($BH515:BP515)</f>
        <v>0</v>
      </c>
      <c r="BQ483" s="169">
        <f>SUM($AF483:AO483)-SUM($AF515:AO515)-SUM($C515:L515)-SUM($BH515:BQ515)</f>
        <v>0</v>
      </c>
      <c r="BR483" s="169">
        <f>SUM($AF483:AP483)-SUM($AF515:AP515)-SUM($C515:M515)-SUM($BH515:BR515)</f>
        <v>0</v>
      </c>
      <c r="BS483" s="169">
        <f>SUM($AF483:AQ483)-SUM($AF515:AQ515)-SUM($C515:N515)-SUM($BH515:BS515)</f>
        <v>0</v>
      </c>
      <c r="BT483" s="169">
        <f>SUM($AF483:AR483)-SUM($AF515:AR515)-SUM($C515:O515)-SUM($BH515:BT515)</f>
        <v>0</v>
      </c>
      <c r="BU483" s="169">
        <f>SUM($AF483:AS483)-SUM($AF515:AS515)-SUM($C515:P515)-SUM($BH515:BU515)</f>
        <v>0</v>
      </c>
      <c r="BV483" s="169">
        <f>SUM($AF483:AT483)-SUM($AF515:AT515)-SUM($C515:Q515)-SUM($BH515:BV515)</f>
        <v>0</v>
      </c>
      <c r="BW483" s="169">
        <f>SUM($AF483:AU483)-SUM($AF515:AU515)-SUM($C515:R515)-SUM($BH515:BW515)</f>
        <v>0</v>
      </c>
      <c r="BX483" s="169">
        <f>SUM($AF483:AV483)-SUM($AF515:AV515)-SUM($C515:S515)-SUM($BH515:BX515)</f>
        <v>0</v>
      </c>
      <c r="BY483" s="169">
        <f>SUM($AF483:AW483)-SUM($AF515:AW515)-SUM($C515:T515)-SUM($BH515:BY515)</f>
        <v>0</v>
      </c>
      <c r="BZ483" s="169">
        <f>SUM($AF483:AX483)-SUM($AF515:AX515)-SUM($C515:U515)-SUM($BH515:BZ515)</f>
        <v>0</v>
      </c>
      <c r="CA483" s="169">
        <f>SUM($AF483:AY483)-SUM($AF515:AY515)-SUM($C515:V515)-SUM($BH515:CA515)</f>
        <v>0</v>
      </c>
      <c r="CB483" s="169">
        <f>SUM($AF483:AZ483)-SUM($AF515:AZ515)-SUM($C515:W515)-SUM($BH515:CB515)</f>
        <v>0</v>
      </c>
      <c r="CC483" s="169">
        <f>SUM($AF483:BA483)-SUM($AF515:BA515)-SUM($C515:X515)-SUM($BH515:CC515)</f>
        <v>0</v>
      </c>
      <c r="CD483" s="169">
        <f>SUM($AF483:BB483)-SUM($AF515:BB515)-SUM($C515:Y515)-SUM($BH515:CD515)</f>
        <v>0</v>
      </c>
      <c r="CE483" s="169">
        <f>SUM($AF483:BC483)-SUM($AF515:BC515)-SUM($C515:Z515)-SUM($BH515:CE515)</f>
        <v>0</v>
      </c>
      <c r="CF483" s="169">
        <f>SUM($AF483:BD483)-SUM($AF515:BD515)-SUM($C515:AA515)-SUM($BH515:CF515)</f>
        <v>0</v>
      </c>
      <c r="CG483" s="169">
        <f>SUM($AF483:BE483)-SUM($AF515:BE515)-SUM($C515:AB515)-SUM($BH515:CG515)</f>
        <v>0</v>
      </c>
      <c r="CH483" s="52"/>
      <c r="CI483" s="52"/>
      <c r="CJ483" s="67"/>
      <c r="CK483" s="67"/>
      <c r="CL483" s="67"/>
      <c r="CM483" s="67"/>
      <c r="CN483" s="67"/>
      <c r="CO483" s="67"/>
      <c r="CP483" s="67"/>
      <c r="CQ483" s="67"/>
      <c r="CR483" s="67"/>
      <c r="CS483" s="67"/>
      <c r="CT483" s="67"/>
      <c r="CU483" s="67"/>
      <c r="CV483" s="67"/>
      <c r="CW483" s="67"/>
      <c r="CX483" s="67"/>
      <c r="CY483" s="67"/>
      <c r="CZ483" s="67"/>
      <c r="DA483" s="67"/>
      <c r="DB483" s="67">
        <f>1-U483</f>
        <v>1</v>
      </c>
      <c r="DC483" s="67">
        <f t="shared" si="562"/>
        <v>0.99999218110490773</v>
      </c>
      <c r="DD483" s="67">
        <f t="shared" si="563"/>
        <v>0.99999138146863464</v>
      </c>
      <c r="DE483" s="67">
        <f t="shared" si="564"/>
        <v>0.99999060764243397</v>
      </c>
      <c r="DF483" s="67">
        <f t="shared" si="565"/>
        <v>0.99998984763311116</v>
      </c>
      <c r="DG483" s="67">
        <f t="shared" si="566"/>
        <v>0.99998912791898464</v>
      </c>
      <c r="DH483" s="67">
        <f t="shared" si="567"/>
        <v>0.99998847497837329</v>
      </c>
      <c r="DI483" s="67">
        <f t="shared" si="568"/>
        <v>0.99998791528959552</v>
      </c>
      <c r="DL483" s="53"/>
      <c r="DM483" s="188" t="str">
        <f t="shared" si="571"/>
        <v/>
      </c>
      <c r="DN483" s="188" t="str">
        <f t="shared" si="572"/>
        <v/>
      </c>
      <c r="DO483" s="188" t="str">
        <f t="shared" si="573"/>
        <v/>
      </c>
      <c r="DP483" s="188" t="str">
        <f t="shared" si="574"/>
        <v/>
      </c>
      <c r="DQ483" s="188" t="str">
        <f t="shared" si="575"/>
        <v/>
      </c>
      <c r="DR483" s="188" t="str">
        <f t="shared" si="576"/>
        <v/>
      </c>
      <c r="DS483" s="188" t="str">
        <f t="shared" si="577"/>
        <v/>
      </c>
      <c r="DT483" s="188" t="str">
        <f t="shared" si="578"/>
        <v/>
      </c>
      <c r="DU483" s="188" t="str">
        <f t="shared" si="579"/>
        <v/>
      </c>
      <c r="DV483" s="188" t="str">
        <f t="shared" si="580"/>
        <v/>
      </c>
      <c r="DW483" s="188" t="str">
        <f t="shared" si="581"/>
        <v/>
      </c>
      <c r="DX483" s="188" t="str">
        <f t="shared" si="582"/>
        <v/>
      </c>
      <c r="DY483" s="188" t="str">
        <f t="shared" si="583"/>
        <v/>
      </c>
      <c r="DZ483" s="188" t="str">
        <f t="shared" si="584"/>
        <v/>
      </c>
      <c r="EA483" s="188" t="str">
        <f t="shared" si="585"/>
        <v/>
      </c>
      <c r="EB483" s="188" t="str">
        <f t="shared" si="586"/>
        <v/>
      </c>
      <c r="EC483" s="188" t="str">
        <f t="shared" si="587"/>
        <v/>
      </c>
      <c r="ED483" s="188" t="str">
        <f t="shared" si="588"/>
        <v/>
      </c>
      <c r="EE483" s="188" t="str">
        <f t="shared" si="589"/>
        <v/>
      </c>
      <c r="EF483" s="188" t="str">
        <f t="shared" si="590"/>
        <v/>
      </c>
      <c r="EG483" s="188" t="str">
        <f t="shared" si="591"/>
        <v/>
      </c>
      <c r="EH483" s="188" t="str">
        <f t="shared" si="592"/>
        <v/>
      </c>
      <c r="EI483" s="188" t="str">
        <f t="shared" si="593"/>
        <v/>
      </c>
      <c r="EJ483" s="188" t="str">
        <f t="shared" si="594"/>
        <v/>
      </c>
      <c r="EK483" s="188" t="str">
        <f t="shared" si="595"/>
        <v/>
      </c>
    </row>
    <row r="484" spans="1:141" x14ac:dyDescent="0.3">
      <c r="B484" s="1">
        <v>20</v>
      </c>
      <c r="C484" s="175"/>
      <c r="D484" s="175"/>
      <c r="E484" s="175"/>
      <c r="F484" s="175"/>
      <c r="G484" s="175"/>
      <c r="H484" s="175"/>
      <c r="I484" s="175"/>
      <c r="J484" s="175"/>
      <c r="K484" s="175"/>
      <c r="L484" s="175"/>
      <c r="M484" s="175"/>
      <c r="N484" s="175"/>
      <c r="O484" s="175"/>
      <c r="P484" s="175"/>
      <c r="Q484" s="175"/>
      <c r="R484" s="175"/>
      <c r="S484" s="175"/>
      <c r="T484" s="175"/>
      <c r="U484" s="175"/>
      <c r="V484" s="175"/>
      <c r="W484" s="175">
        <f t="shared" ref="W484:AB484" si="613">VLOOKUP(V96,BRInc,$A$4,FALSE)*(1+((VLOOKUP(V96,BrRisk,$A$4,FALSE)-1)*MAX(0,AY128-BaselineBMI)))</f>
        <v>7.8188950922857341E-6</v>
      </c>
      <c r="X484" s="175">
        <f t="shared" si="613"/>
        <v>8.6185313653341925E-6</v>
      </c>
      <c r="Y484" s="175">
        <f t="shared" si="613"/>
        <v>9.392357566003115E-6</v>
      </c>
      <c r="Z484" s="175">
        <f t="shared" si="613"/>
        <v>1.015236688887518E-5</v>
      </c>
      <c r="AA484" s="175">
        <f t="shared" si="613"/>
        <v>1.0872081015332447E-5</v>
      </c>
      <c r="AB484" s="175">
        <f t="shared" si="613"/>
        <v>1.1525021626756974E-5</v>
      </c>
      <c r="AC484" s="155"/>
      <c r="AD484" s="155"/>
      <c r="AE484" s="155"/>
      <c r="AF484" s="155"/>
      <c r="AG484" s="174">
        <f>D484*D62*PRODUCT($CJ484:CJ484)</f>
        <v>0</v>
      </c>
      <c r="AH484" s="174">
        <f>E484*E62*PRODUCT($CJ484:CK484)</f>
        <v>0</v>
      </c>
      <c r="AI484" s="174">
        <f>F484*F62*PRODUCT($CJ484:CL484)</f>
        <v>0</v>
      </c>
      <c r="AJ484" s="174">
        <f>G484*G62*PRODUCT($CJ484:CM484)</f>
        <v>0</v>
      </c>
      <c r="AK484" s="174">
        <f>H484*H62*PRODUCT($CJ484:CN484)</f>
        <v>0</v>
      </c>
      <c r="AL484" s="174">
        <f>I484*I62*PRODUCT($CJ484:CO484)</f>
        <v>0</v>
      </c>
      <c r="AM484" s="174">
        <f>J484*J62*PRODUCT($CJ484:CP484)</f>
        <v>0</v>
      </c>
      <c r="AN484" s="174">
        <f>K484*K62*PRODUCT($CJ484:CQ484)</f>
        <v>0</v>
      </c>
      <c r="AO484" s="174">
        <f>L484*L62*PRODUCT($CJ484:CR484)</f>
        <v>0</v>
      </c>
      <c r="AP484" s="174">
        <f>M484*M62*PRODUCT($CJ484:CS484)</f>
        <v>0</v>
      </c>
      <c r="AQ484" s="174">
        <f>N484*N62*PRODUCT($CJ484:CT484)</f>
        <v>0</v>
      </c>
      <c r="AR484" s="174">
        <f>O484*O62*PRODUCT($CJ484:CU484)</f>
        <v>0</v>
      </c>
      <c r="AS484" s="174">
        <f>P484*P62*PRODUCT($CJ484:CV484)</f>
        <v>0</v>
      </c>
      <c r="AT484" s="174">
        <f>Q484*Q62*PRODUCT($CJ484:CW484)</f>
        <v>0</v>
      </c>
      <c r="AU484" s="174">
        <f>R484*R62*PRODUCT($CJ484:CX484)</f>
        <v>0</v>
      </c>
      <c r="AV484" s="174">
        <f>S484*S62*PRODUCT($CJ484:CY484)</f>
        <v>0</v>
      </c>
      <c r="AW484" s="174">
        <f>T484*T62*PRODUCT($CJ484:CZ484)</f>
        <v>0</v>
      </c>
      <c r="AX484" s="174">
        <f>U484*U62*PRODUCT($CJ484:DA484)</f>
        <v>0</v>
      </c>
      <c r="AY484" s="174">
        <f>V484*V62*PRODUCT($CJ484:DB484)</f>
        <v>0</v>
      </c>
      <c r="AZ484" s="174">
        <f>W484*W62*PRODUCT($CJ484:DC484)</f>
        <v>0</v>
      </c>
      <c r="BA484" s="174">
        <f>X484*X62*PRODUCT($CJ484:DD484)</f>
        <v>0</v>
      </c>
      <c r="BB484" s="174">
        <f>Y484*Y62*PRODUCT($CJ484:DE484)</f>
        <v>0</v>
      </c>
      <c r="BC484" s="174">
        <f>Z484*Z62*PRODUCT($CJ484:DF484)</f>
        <v>0</v>
      </c>
      <c r="BD484" s="174">
        <f>AA484*AA62*PRODUCT($CJ484:DG484)</f>
        <v>0</v>
      </c>
      <c r="BE484" s="174">
        <f>AB484*AB62*PRODUCT($CJ484:DH484)</f>
        <v>0</v>
      </c>
      <c r="BF484" s="93"/>
      <c r="BG484" s="93"/>
      <c r="BH484" s="93"/>
      <c r="BI484" s="169">
        <f>SUM($AF484:AG484)-SUM($AF516:AG516)-SUM($C516:D516)-SUM($BH516:BI516)</f>
        <v>0</v>
      </c>
      <c r="BJ484" s="169">
        <f>SUM($AF484:AH484)-SUM($AF516:AH516)-SUM($C516:E516)-SUM($BH516:BJ516)</f>
        <v>0</v>
      </c>
      <c r="BK484" s="169">
        <f>SUM($AF484:AI484)-SUM($AF516:AI516)-SUM($C516:F516)-SUM($BH516:BK516)</f>
        <v>0</v>
      </c>
      <c r="BL484" s="169">
        <f>SUM($AF484:AJ484)-SUM($AF516:AJ516)-SUM($C516:G516)-SUM($BH516:BL516)</f>
        <v>0</v>
      </c>
      <c r="BM484" s="169">
        <f>SUM($AF484:AK484)-SUM($AF516:AK516)-SUM($C516:H516)-SUM($BH516:BM516)</f>
        <v>0</v>
      </c>
      <c r="BN484" s="169">
        <f>SUM($AF484:AL484)-SUM($AF516:AL516)-SUM($C516:I516)-SUM($BH516:BN516)</f>
        <v>0</v>
      </c>
      <c r="BO484" s="169">
        <f>SUM($AF484:AM484)-SUM($AF516:AM516)-SUM($C516:J516)-SUM($BH516:BO516)</f>
        <v>0</v>
      </c>
      <c r="BP484" s="169">
        <f>SUM($AF484:AN484)-SUM($AF516:AN516)-SUM($C516:K516)-SUM($BH516:BP516)</f>
        <v>0</v>
      </c>
      <c r="BQ484" s="169">
        <f>SUM($AF484:AO484)-SUM($AF516:AO516)-SUM($C516:L516)-SUM($BH516:BQ516)</f>
        <v>0</v>
      </c>
      <c r="BR484" s="169">
        <f>SUM($AF484:AP484)-SUM($AF516:AP516)-SUM($C516:M516)-SUM($BH516:BR516)</f>
        <v>0</v>
      </c>
      <c r="BS484" s="169">
        <f>SUM($AF484:AQ484)-SUM($AF516:AQ516)-SUM($C516:N516)-SUM($BH516:BS516)</f>
        <v>0</v>
      </c>
      <c r="BT484" s="169">
        <f>SUM($AF484:AR484)-SUM($AF516:AR516)-SUM($C516:O516)-SUM($BH516:BT516)</f>
        <v>0</v>
      </c>
      <c r="BU484" s="169">
        <f>SUM($AF484:AS484)-SUM($AF516:AS516)-SUM($C516:P516)-SUM($BH516:BU516)</f>
        <v>0</v>
      </c>
      <c r="BV484" s="169">
        <f>SUM($AF484:AT484)-SUM($AF516:AT516)-SUM($C516:Q516)-SUM($BH516:BV516)</f>
        <v>0</v>
      </c>
      <c r="BW484" s="169">
        <f>SUM($AF484:AU484)-SUM($AF516:AU516)-SUM($C516:R516)-SUM($BH516:BW516)</f>
        <v>0</v>
      </c>
      <c r="BX484" s="169">
        <f>SUM($AF484:AV484)-SUM($AF516:AV516)-SUM($C516:S516)-SUM($BH516:BX516)</f>
        <v>0</v>
      </c>
      <c r="BY484" s="169">
        <f>SUM($AF484:AW484)-SUM($AF516:AW516)-SUM($C516:T516)-SUM($BH516:BY516)</f>
        <v>0</v>
      </c>
      <c r="BZ484" s="169">
        <f>SUM($AF484:AX484)-SUM($AF516:AX516)-SUM($C516:U516)-SUM($BH516:BZ516)</f>
        <v>0</v>
      </c>
      <c r="CA484" s="169">
        <f>SUM($AF484:AY484)-SUM($AF516:AY516)-SUM($C516:V516)-SUM($BH516:CA516)</f>
        <v>0</v>
      </c>
      <c r="CB484" s="169">
        <f>SUM($AF484:AZ484)-SUM($AF516:AZ516)-SUM($C516:W516)-SUM($BH516:CB516)</f>
        <v>0</v>
      </c>
      <c r="CC484" s="169">
        <f>SUM($AF484:BA484)-SUM($AF516:BA516)-SUM($C516:X516)-SUM($BH516:CC516)</f>
        <v>0</v>
      </c>
      <c r="CD484" s="169">
        <f>SUM($AF484:BB484)-SUM($AF516:BB516)-SUM($C516:Y516)-SUM($BH516:CD516)</f>
        <v>0</v>
      </c>
      <c r="CE484" s="169">
        <f>SUM($AF484:BC484)-SUM($AF516:BC516)-SUM($C516:Z516)-SUM($BH516:CE516)</f>
        <v>0</v>
      </c>
      <c r="CF484" s="169">
        <f>SUM($AF484:BD484)-SUM($AF516:BD516)-SUM($C516:AA516)-SUM($BH516:CF516)</f>
        <v>0</v>
      </c>
      <c r="CG484" s="169">
        <f>SUM($AF484:BE484)-SUM($AF516:BE516)-SUM($C516:AB516)-SUM($BH516:CG516)</f>
        <v>0</v>
      </c>
      <c r="CH484" s="52"/>
      <c r="CI484" s="52"/>
      <c r="CJ484" s="67"/>
      <c r="CK484" s="67"/>
      <c r="CL484" s="67"/>
      <c r="CM484" s="67"/>
      <c r="CN484" s="67"/>
      <c r="CO484" s="67"/>
      <c r="CP484" s="67"/>
      <c r="CQ484" s="67"/>
      <c r="CR484" s="67"/>
      <c r="CS484" s="67"/>
      <c r="CT484" s="67"/>
      <c r="CU484" s="67"/>
      <c r="CV484" s="67"/>
      <c r="CW484" s="67"/>
      <c r="CX484" s="67"/>
      <c r="CY484" s="67"/>
      <c r="CZ484" s="67"/>
      <c r="DA484" s="67"/>
      <c r="DB484" s="67"/>
      <c r="DC484" s="67">
        <f>1-V484</f>
        <v>1</v>
      </c>
      <c r="DD484" s="67">
        <f t="shared" si="563"/>
        <v>0.99999218110490773</v>
      </c>
      <c r="DE484" s="67">
        <f t="shared" si="564"/>
        <v>0.99999138146863464</v>
      </c>
      <c r="DF484" s="67">
        <f t="shared" si="565"/>
        <v>0.99999060764243397</v>
      </c>
      <c r="DG484" s="67">
        <f t="shared" si="566"/>
        <v>0.99998984763311116</v>
      </c>
      <c r="DH484" s="67">
        <f t="shared" si="567"/>
        <v>0.99998912791898464</v>
      </c>
      <c r="DI484" s="67">
        <f t="shared" si="568"/>
        <v>0.99998847497837329</v>
      </c>
      <c r="DL484" s="53"/>
      <c r="DM484" s="188" t="str">
        <f t="shared" si="571"/>
        <v/>
      </c>
      <c r="DN484" s="188" t="str">
        <f t="shared" si="572"/>
        <v/>
      </c>
      <c r="DO484" s="188" t="str">
        <f t="shared" si="573"/>
        <v/>
      </c>
      <c r="DP484" s="188" t="str">
        <f t="shared" si="574"/>
        <v/>
      </c>
      <c r="DQ484" s="188" t="str">
        <f t="shared" si="575"/>
        <v/>
      </c>
      <c r="DR484" s="188" t="str">
        <f t="shared" si="576"/>
        <v/>
      </c>
      <c r="DS484" s="188" t="str">
        <f t="shared" si="577"/>
        <v/>
      </c>
      <c r="DT484" s="188" t="str">
        <f t="shared" si="578"/>
        <v/>
      </c>
      <c r="DU484" s="188" t="str">
        <f t="shared" si="579"/>
        <v/>
      </c>
      <c r="DV484" s="188" t="str">
        <f t="shared" si="580"/>
        <v/>
      </c>
      <c r="DW484" s="188" t="str">
        <f t="shared" si="581"/>
        <v/>
      </c>
      <c r="DX484" s="188" t="str">
        <f t="shared" si="582"/>
        <v/>
      </c>
      <c r="DY484" s="188" t="str">
        <f t="shared" si="583"/>
        <v/>
      </c>
      <c r="DZ484" s="188" t="str">
        <f t="shared" si="584"/>
        <v/>
      </c>
      <c r="EA484" s="188" t="str">
        <f t="shared" si="585"/>
        <v/>
      </c>
      <c r="EB484" s="188" t="str">
        <f t="shared" si="586"/>
        <v/>
      </c>
      <c r="EC484" s="188" t="str">
        <f t="shared" si="587"/>
        <v/>
      </c>
      <c r="ED484" s="188" t="str">
        <f t="shared" si="588"/>
        <v/>
      </c>
      <c r="EE484" s="188" t="str">
        <f t="shared" si="589"/>
        <v/>
      </c>
      <c r="EF484" s="188" t="str">
        <f t="shared" si="590"/>
        <v/>
      </c>
      <c r="EG484" s="188" t="str">
        <f t="shared" si="591"/>
        <v/>
      </c>
      <c r="EH484" s="188" t="str">
        <f t="shared" si="592"/>
        <v/>
      </c>
      <c r="EI484" s="188" t="str">
        <f t="shared" si="593"/>
        <v/>
      </c>
      <c r="EJ484" s="188" t="str">
        <f t="shared" si="594"/>
        <v/>
      </c>
      <c r="EK484" s="188" t="str">
        <f t="shared" si="595"/>
        <v/>
      </c>
    </row>
    <row r="485" spans="1:141" x14ac:dyDescent="0.3">
      <c r="B485" s="1">
        <v>21</v>
      </c>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f>VLOOKUP(W97,BRInc,$A$4,FALSE)*(1+((VLOOKUP(W97,BrRisk,$A$4,FALSE)-1)*MAX(0,AZ129-BaselineBMI)))</f>
        <v>7.8188950922857341E-6</v>
      </c>
      <c r="Y485" s="175">
        <f>VLOOKUP(X97,BRInc,$A$4,FALSE)*(1+((VLOOKUP(X97,BrRisk,$A$4,FALSE)-1)*MAX(0,BA129-BaselineBMI)))</f>
        <v>8.6185313653341925E-6</v>
      </c>
      <c r="Z485" s="175">
        <f>VLOOKUP(Y97,BRInc,$A$4,FALSE)*(1+((VLOOKUP(Y97,BrRisk,$A$4,FALSE)-1)*MAX(0,BB129-BaselineBMI)))</f>
        <v>9.392357566003115E-6</v>
      </c>
      <c r="AA485" s="175">
        <f>VLOOKUP(Z97,BRInc,$A$4,FALSE)*(1+((VLOOKUP(Z97,BrRisk,$A$4,FALSE)-1)*MAX(0,BC129-BaselineBMI)))</f>
        <v>1.015236688887518E-5</v>
      </c>
      <c r="AB485" s="175">
        <f>VLOOKUP(AA97,BRInc,$A$4,FALSE)*(1+((VLOOKUP(AA97,BrRisk,$A$4,FALSE)-1)*MAX(0,BD129-BaselineBMI)))</f>
        <v>1.0872081015332447E-5</v>
      </c>
      <c r="AC485" s="155"/>
      <c r="AD485" s="155"/>
      <c r="AE485" s="155"/>
      <c r="AF485" s="155"/>
      <c r="AG485" s="174">
        <f>D485*D63*PRODUCT($CJ485:CJ485)</f>
        <v>0</v>
      </c>
      <c r="AH485" s="174">
        <f>E485*E63*PRODUCT($CJ485:CK485)</f>
        <v>0</v>
      </c>
      <c r="AI485" s="174">
        <f>F485*F63*PRODUCT($CJ485:CL485)</f>
        <v>0</v>
      </c>
      <c r="AJ485" s="174">
        <f>G485*G63*PRODUCT($CJ485:CM485)</f>
        <v>0</v>
      </c>
      <c r="AK485" s="174">
        <f>H485*H63*PRODUCT($CJ485:CN485)</f>
        <v>0</v>
      </c>
      <c r="AL485" s="174">
        <f>I485*I63*PRODUCT($CJ485:CO485)</f>
        <v>0</v>
      </c>
      <c r="AM485" s="174">
        <f>J485*J63*PRODUCT($CJ485:CP485)</f>
        <v>0</v>
      </c>
      <c r="AN485" s="174">
        <f>K485*K63*PRODUCT($CJ485:CQ485)</f>
        <v>0</v>
      </c>
      <c r="AO485" s="174">
        <f>L485*L63*PRODUCT($CJ485:CR485)</f>
        <v>0</v>
      </c>
      <c r="AP485" s="174">
        <f>M485*M63*PRODUCT($CJ485:CS485)</f>
        <v>0</v>
      </c>
      <c r="AQ485" s="174">
        <f>N485*N63*PRODUCT($CJ485:CT485)</f>
        <v>0</v>
      </c>
      <c r="AR485" s="174">
        <f>O485*O63*PRODUCT($CJ485:CU485)</f>
        <v>0</v>
      </c>
      <c r="AS485" s="174">
        <f>P485*P63*PRODUCT($CJ485:CV485)</f>
        <v>0</v>
      </c>
      <c r="AT485" s="174">
        <f>Q485*Q63*PRODUCT($CJ485:CW485)</f>
        <v>0</v>
      </c>
      <c r="AU485" s="174">
        <f>R485*R63*PRODUCT($CJ485:CX485)</f>
        <v>0</v>
      </c>
      <c r="AV485" s="174">
        <f>S485*S63*PRODUCT($CJ485:CY485)</f>
        <v>0</v>
      </c>
      <c r="AW485" s="174">
        <f>T485*T63*PRODUCT($CJ485:CZ485)</f>
        <v>0</v>
      </c>
      <c r="AX485" s="174">
        <f>U485*U63*PRODUCT($CJ485:DA485)</f>
        <v>0</v>
      </c>
      <c r="AY485" s="174">
        <f>V485*V63*PRODUCT($CJ485:DB485)</f>
        <v>0</v>
      </c>
      <c r="AZ485" s="174">
        <f>W485*W63*PRODUCT($CJ485:DC485)</f>
        <v>0</v>
      </c>
      <c r="BA485" s="174">
        <f>X485*X63*PRODUCT($CJ485:DD485)</f>
        <v>0</v>
      </c>
      <c r="BB485" s="174">
        <f>Y485*Y63*PRODUCT($CJ485:DE485)</f>
        <v>0</v>
      </c>
      <c r="BC485" s="174">
        <f>Z485*Z63*PRODUCT($CJ485:DF485)</f>
        <v>0</v>
      </c>
      <c r="BD485" s="174">
        <f>AA485*AA63*PRODUCT($CJ485:DG485)</f>
        <v>0</v>
      </c>
      <c r="BE485" s="174">
        <f>AB485*AB63*PRODUCT($CJ485:DH485)</f>
        <v>0</v>
      </c>
      <c r="BF485" s="93"/>
      <c r="BG485" s="93"/>
      <c r="BH485" s="93"/>
      <c r="BI485" s="169">
        <f>SUM($AF485:AG485)-SUM($AF517:AG517)-SUM($C517:D517)-SUM($BH517:BI517)</f>
        <v>0</v>
      </c>
      <c r="BJ485" s="169">
        <f>SUM($AF485:AH485)-SUM($AF517:AH517)-SUM($C517:E517)-SUM($BH517:BJ517)</f>
        <v>0</v>
      </c>
      <c r="BK485" s="169">
        <f>SUM($AF485:AI485)-SUM($AF517:AI517)-SUM($C517:F517)-SUM($BH517:BK517)</f>
        <v>0</v>
      </c>
      <c r="BL485" s="169">
        <f>SUM($AF485:AJ485)-SUM($AF517:AJ517)-SUM($C517:G517)-SUM($BH517:BL517)</f>
        <v>0</v>
      </c>
      <c r="BM485" s="169">
        <f>SUM($AF485:AK485)-SUM($AF517:AK517)-SUM($C517:H517)-SUM($BH517:BM517)</f>
        <v>0</v>
      </c>
      <c r="BN485" s="169">
        <f>SUM($AF485:AL485)-SUM($AF517:AL517)-SUM($C517:I517)-SUM($BH517:BN517)</f>
        <v>0</v>
      </c>
      <c r="BO485" s="169">
        <f>SUM($AF485:AM485)-SUM($AF517:AM517)-SUM($C517:J517)-SUM($BH517:BO517)</f>
        <v>0</v>
      </c>
      <c r="BP485" s="169">
        <f>SUM($AF485:AN485)-SUM($AF517:AN517)-SUM($C517:K517)-SUM($BH517:BP517)</f>
        <v>0</v>
      </c>
      <c r="BQ485" s="169">
        <f>SUM($AF485:AO485)-SUM($AF517:AO517)-SUM($C517:L517)-SUM($BH517:BQ517)</f>
        <v>0</v>
      </c>
      <c r="BR485" s="169">
        <f>SUM($AF485:AP485)-SUM($AF517:AP517)-SUM($C517:M517)-SUM($BH517:BR517)</f>
        <v>0</v>
      </c>
      <c r="BS485" s="169">
        <f>SUM($AF485:AQ485)-SUM($AF517:AQ517)-SUM($C517:N517)-SUM($BH517:BS517)</f>
        <v>0</v>
      </c>
      <c r="BT485" s="169">
        <f>SUM($AF485:AR485)-SUM($AF517:AR517)-SUM($C517:O517)-SUM($BH517:BT517)</f>
        <v>0</v>
      </c>
      <c r="BU485" s="169">
        <f>SUM($AF485:AS485)-SUM($AF517:AS517)-SUM($C517:P517)-SUM($BH517:BU517)</f>
        <v>0</v>
      </c>
      <c r="BV485" s="169">
        <f>SUM($AF485:AT485)-SUM($AF517:AT517)-SUM($C517:Q517)-SUM($BH517:BV517)</f>
        <v>0</v>
      </c>
      <c r="BW485" s="169">
        <f>SUM($AF485:AU485)-SUM($AF517:AU517)-SUM($C517:R517)-SUM($BH517:BW517)</f>
        <v>0</v>
      </c>
      <c r="BX485" s="169">
        <f>SUM($AF485:AV485)-SUM($AF517:AV517)-SUM($C517:S517)-SUM($BH517:BX517)</f>
        <v>0</v>
      </c>
      <c r="BY485" s="169">
        <f>SUM($AF485:AW485)-SUM($AF517:AW517)-SUM($C517:T517)-SUM($BH517:BY517)</f>
        <v>0</v>
      </c>
      <c r="BZ485" s="169">
        <f>SUM($AF485:AX485)-SUM($AF517:AX517)-SUM($C517:U517)-SUM($BH517:BZ517)</f>
        <v>0</v>
      </c>
      <c r="CA485" s="169">
        <f>SUM($AF485:AY485)-SUM($AF517:AY517)-SUM($C517:V517)-SUM($BH517:CA517)</f>
        <v>0</v>
      </c>
      <c r="CB485" s="169">
        <f>SUM($AF485:AZ485)-SUM($AF517:AZ517)-SUM($C517:W517)-SUM($BH517:CB517)</f>
        <v>0</v>
      </c>
      <c r="CC485" s="169">
        <f>SUM($AF485:BA485)-SUM($AF517:BA517)-SUM($C517:X517)-SUM($BH517:CC517)</f>
        <v>0</v>
      </c>
      <c r="CD485" s="169">
        <f>SUM($AF485:BB485)-SUM($AF517:BB517)-SUM($C517:Y517)-SUM($BH517:CD517)</f>
        <v>0</v>
      </c>
      <c r="CE485" s="169">
        <f>SUM($AF485:BC485)-SUM($AF517:BC517)-SUM($C517:Z517)-SUM($BH517:CE517)</f>
        <v>0</v>
      </c>
      <c r="CF485" s="169">
        <f>SUM($AF485:BD485)-SUM($AF517:BD517)-SUM($C517:AA517)-SUM($BH517:CF517)</f>
        <v>0</v>
      </c>
      <c r="CG485" s="169">
        <f>SUM($AF485:BE485)-SUM($AF517:BE517)-SUM($C517:AB517)-SUM($BH517:CG517)</f>
        <v>0</v>
      </c>
      <c r="CH485" s="52"/>
      <c r="CI485" s="52"/>
      <c r="CJ485" s="67"/>
      <c r="CK485" s="67"/>
      <c r="CL485" s="67"/>
      <c r="CM485" s="67"/>
      <c r="CN485" s="67"/>
      <c r="CO485" s="67"/>
      <c r="CP485" s="67"/>
      <c r="CQ485" s="67"/>
      <c r="CR485" s="67"/>
      <c r="CS485" s="67"/>
      <c r="CT485" s="67"/>
      <c r="CU485" s="67"/>
      <c r="CV485" s="67"/>
      <c r="CW485" s="67"/>
      <c r="CX485" s="67"/>
      <c r="CY485" s="67"/>
      <c r="CZ485" s="67"/>
      <c r="DA485" s="67"/>
      <c r="DB485" s="67"/>
      <c r="DC485" s="67"/>
      <c r="DD485" s="67">
        <f>1-W485</f>
        <v>1</v>
      </c>
      <c r="DE485" s="67">
        <f t="shared" si="564"/>
        <v>0.99999218110490773</v>
      </c>
      <c r="DF485" s="67">
        <f t="shared" si="565"/>
        <v>0.99999138146863464</v>
      </c>
      <c r="DG485" s="67">
        <f t="shared" si="566"/>
        <v>0.99999060764243397</v>
      </c>
      <c r="DH485" s="67">
        <f t="shared" si="567"/>
        <v>0.99998984763311116</v>
      </c>
      <c r="DI485" s="67">
        <f t="shared" si="568"/>
        <v>0.99998912791898464</v>
      </c>
      <c r="DL485" s="53"/>
      <c r="DM485" s="188" t="str">
        <f t="shared" si="571"/>
        <v/>
      </c>
      <c r="DN485" s="188" t="str">
        <f t="shared" si="572"/>
        <v/>
      </c>
      <c r="DO485" s="188" t="str">
        <f t="shared" si="573"/>
        <v/>
      </c>
      <c r="DP485" s="188" t="str">
        <f t="shared" si="574"/>
        <v/>
      </c>
      <c r="DQ485" s="188" t="str">
        <f t="shared" si="575"/>
        <v/>
      </c>
      <c r="DR485" s="188" t="str">
        <f t="shared" si="576"/>
        <v/>
      </c>
      <c r="DS485" s="188" t="str">
        <f t="shared" si="577"/>
        <v/>
      </c>
      <c r="DT485" s="188" t="str">
        <f t="shared" si="578"/>
        <v/>
      </c>
      <c r="DU485" s="188" t="str">
        <f t="shared" si="579"/>
        <v/>
      </c>
      <c r="DV485" s="188" t="str">
        <f t="shared" si="580"/>
        <v/>
      </c>
      <c r="DW485" s="188" t="str">
        <f t="shared" si="581"/>
        <v/>
      </c>
      <c r="DX485" s="188" t="str">
        <f t="shared" si="582"/>
        <v/>
      </c>
      <c r="DY485" s="188" t="str">
        <f t="shared" si="583"/>
        <v/>
      </c>
      <c r="DZ485" s="188" t="str">
        <f t="shared" si="584"/>
        <v/>
      </c>
      <c r="EA485" s="188" t="str">
        <f t="shared" si="585"/>
        <v/>
      </c>
      <c r="EB485" s="188" t="str">
        <f t="shared" si="586"/>
        <v/>
      </c>
      <c r="EC485" s="188" t="str">
        <f t="shared" si="587"/>
        <v/>
      </c>
      <c r="ED485" s="188" t="str">
        <f t="shared" si="588"/>
        <v/>
      </c>
      <c r="EE485" s="188" t="str">
        <f t="shared" si="589"/>
        <v/>
      </c>
      <c r="EF485" s="188" t="str">
        <f t="shared" si="590"/>
        <v/>
      </c>
      <c r="EG485" s="188" t="str">
        <f t="shared" si="591"/>
        <v/>
      </c>
      <c r="EH485" s="188" t="str">
        <f t="shared" si="592"/>
        <v/>
      </c>
      <c r="EI485" s="188" t="str">
        <f t="shared" si="593"/>
        <v/>
      </c>
      <c r="EJ485" s="188" t="str">
        <f t="shared" si="594"/>
        <v/>
      </c>
      <c r="EK485" s="188" t="str">
        <f t="shared" si="595"/>
        <v/>
      </c>
    </row>
    <row r="486" spans="1:141" x14ac:dyDescent="0.3">
      <c r="B486" s="1">
        <v>22</v>
      </c>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f>VLOOKUP(X98,BRInc,$A$4,FALSE)*(1+((VLOOKUP(X98,BrRisk,$A$4,FALSE)-1)*MAX(0,BA130-BaselineBMI)))</f>
        <v>7.8188950922857341E-6</v>
      </c>
      <c r="Z486" s="175">
        <f>VLOOKUP(Y98,BRInc,$A$4,FALSE)*(1+((VLOOKUP(Y98,BrRisk,$A$4,FALSE)-1)*MAX(0,BB130-BaselineBMI)))</f>
        <v>8.6185313653341925E-6</v>
      </c>
      <c r="AA486" s="175">
        <f>VLOOKUP(Z98,BRInc,$A$4,FALSE)*(1+((VLOOKUP(Z98,BrRisk,$A$4,FALSE)-1)*MAX(0,BC130-BaselineBMI)))</f>
        <v>9.392357566003115E-6</v>
      </c>
      <c r="AB486" s="175">
        <f>VLOOKUP(AA98,BRInc,$A$4,FALSE)*(1+((VLOOKUP(AA98,BrRisk,$A$4,FALSE)-1)*MAX(0,BD130-BaselineBMI)))</f>
        <v>1.015236688887518E-5</v>
      </c>
      <c r="AC486" s="155"/>
      <c r="AD486" s="155"/>
      <c r="AE486" s="155"/>
      <c r="AF486" s="155"/>
      <c r="AG486" s="174">
        <f>D486*D64*PRODUCT($CJ486:CJ486)</f>
        <v>0</v>
      </c>
      <c r="AH486" s="174">
        <f>E486*E64*PRODUCT($CJ486:CK486)</f>
        <v>0</v>
      </c>
      <c r="AI486" s="174">
        <f>F486*F64*PRODUCT($CJ486:CL486)</f>
        <v>0</v>
      </c>
      <c r="AJ486" s="174">
        <f>G486*G64*PRODUCT($CJ486:CM486)</f>
        <v>0</v>
      </c>
      <c r="AK486" s="174">
        <f>H486*H64*PRODUCT($CJ486:CN486)</f>
        <v>0</v>
      </c>
      <c r="AL486" s="174">
        <f>I486*I64*PRODUCT($CJ486:CO486)</f>
        <v>0</v>
      </c>
      <c r="AM486" s="174">
        <f>J486*J64*PRODUCT($CJ486:CP486)</f>
        <v>0</v>
      </c>
      <c r="AN486" s="174">
        <f>K486*K64*PRODUCT($CJ486:CQ486)</f>
        <v>0</v>
      </c>
      <c r="AO486" s="174">
        <f>L486*L64*PRODUCT($CJ486:CR486)</f>
        <v>0</v>
      </c>
      <c r="AP486" s="174">
        <f>M486*M64*PRODUCT($CJ486:CS486)</f>
        <v>0</v>
      </c>
      <c r="AQ486" s="174">
        <f>N486*N64*PRODUCT($CJ486:CT486)</f>
        <v>0</v>
      </c>
      <c r="AR486" s="174">
        <f>O486*O64*PRODUCT($CJ486:CU486)</f>
        <v>0</v>
      </c>
      <c r="AS486" s="174">
        <f>P486*P64*PRODUCT($CJ486:CV486)</f>
        <v>0</v>
      </c>
      <c r="AT486" s="174">
        <f>Q486*Q64*PRODUCT($CJ486:CW486)</f>
        <v>0</v>
      </c>
      <c r="AU486" s="174">
        <f>R486*R64*PRODUCT($CJ486:CX486)</f>
        <v>0</v>
      </c>
      <c r="AV486" s="174">
        <f>S486*S64*PRODUCT($CJ486:CY486)</f>
        <v>0</v>
      </c>
      <c r="AW486" s="174">
        <f>T486*T64*PRODUCT($CJ486:CZ486)</f>
        <v>0</v>
      </c>
      <c r="AX486" s="174">
        <f>U486*U64*PRODUCT($CJ486:DA486)</f>
        <v>0</v>
      </c>
      <c r="AY486" s="174">
        <f>V486*V64*PRODUCT($CJ486:DB486)</f>
        <v>0</v>
      </c>
      <c r="AZ486" s="174">
        <f>W486*W64*PRODUCT($CJ486:DC486)</f>
        <v>0</v>
      </c>
      <c r="BA486" s="174">
        <f>X486*X64*PRODUCT($CJ486:DD486)</f>
        <v>0</v>
      </c>
      <c r="BB486" s="174">
        <f>Y486*Y64*PRODUCT($CJ486:DE486)</f>
        <v>0</v>
      </c>
      <c r="BC486" s="174">
        <f>Z486*Z64*PRODUCT($CJ486:DF486)</f>
        <v>0</v>
      </c>
      <c r="BD486" s="174">
        <f>AA486*AA64*PRODUCT($CJ486:DG486)</f>
        <v>0</v>
      </c>
      <c r="BE486" s="174">
        <f>AB486*AB64*PRODUCT($CJ486:DH486)</f>
        <v>0</v>
      </c>
      <c r="BF486" s="93"/>
      <c r="BG486" s="93"/>
      <c r="BH486" s="93"/>
      <c r="BI486" s="169">
        <f>SUM($AF486:AG486)-SUM($AF518:AG518)-SUM($C518:D518)-SUM($BH518:BI518)</f>
        <v>0</v>
      </c>
      <c r="BJ486" s="169">
        <f>SUM($AF486:AH486)-SUM($AF518:AH518)-SUM($C518:E518)-SUM($BH518:BJ518)</f>
        <v>0</v>
      </c>
      <c r="BK486" s="169">
        <f>SUM($AF486:AI486)-SUM($AF518:AI518)-SUM($C518:F518)-SUM($BH518:BK518)</f>
        <v>0</v>
      </c>
      <c r="BL486" s="169">
        <f>SUM($AF486:AJ486)-SUM($AF518:AJ518)-SUM($C518:G518)-SUM($BH518:BL518)</f>
        <v>0</v>
      </c>
      <c r="BM486" s="169">
        <f>SUM($AF486:AK486)-SUM($AF518:AK518)-SUM($C518:H518)-SUM($BH518:BM518)</f>
        <v>0</v>
      </c>
      <c r="BN486" s="169">
        <f>SUM($AF486:AL486)-SUM($AF518:AL518)-SUM($C518:I518)-SUM($BH518:BN518)</f>
        <v>0</v>
      </c>
      <c r="BO486" s="169">
        <f>SUM($AF486:AM486)-SUM($AF518:AM518)-SUM($C518:J518)-SUM($BH518:BO518)</f>
        <v>0</v>
      </c>
      <c r="BP486" s="169">
        <f>SUM($AF486:AN486)-SUM($AF518:AN518)-SUM($C518:K518)-SUM($BH518:BP518)</f>
        <v>0</v>
      </c>
      <c r="BQ486" s="169">
        <f>SUM($AF486:AO486)-SUM($AF518:AO518)-SUM($C518:L518)-SUM($BH518:BQ518)</f>
        <v>0</v>
      </c>
      <c r="BR486" s="169">
        <f>SUM($AF486:AP486)-SUM($AF518:AP518)-SUM($C518:M518)-SUM($BH518:BR518)</f>
        <v>0</v>
      </c>
      <c r="BS486" s="169">
        <f>SUM($AF486:AQ486)-SUM($AF518:AQ518)-SUM($C518:N518)-SUM($BH518:BS518)</f>
        <v>0</v>
      </c>
      <c r="BT486" s="169">
        <f>SUM($AF486:AR486)-SUM($AF518:AR518)-SUM($C518:O518)-SUM($BH518:BT518)</f>
        <v>0</v>
      </c>
      <c r="BU486" s="169">
        <f>SUM($AF486:AS486)-SUM($AF518:AS518)-SUM($C518:P518)-SUM($BH518:BU518)</f>
        <v>0</v>
      </c>
      <c r="BV486" s="169">
        <f>SUM($AF486:AT486)-SUM($AF518:AT518)-SUM($C518:Q518)-SUM($BH518:BV518)</f>
        <v>0</v>
      </c>
      <c r="BW486" s="169">
        <f>SUM($AF486:AU486)-SUM($AF518:AU518)-SUM($C518:R518)-SUM($BH518:BW518)</f>
        <v>0</v>
      </c>
      <c r="BX486" s="169">
        <f>SUM($AF486:AV486)-SUM($AF518:AV518)-SUM($C518:S518)-SUM($BH518:BX518)</f>
        <v>0</v>
      </c>
      <c r="BY486" s="169">
        <f>SUM($AF486:AW486)-SUM($AF518:AW518)-SUM($C518:T518)-SUM($BH518:BY518)</f>
        <v>0</v>
      </c>
      <c r="BZ486" s="169">
        <f>SUM($AF486:AX486)-SUM($AF518:AX518)-SUM($C518:U518)-SUM($BH518:BZ518)</f>
        <v>0</v>
      </c>
      <c r="CA486" s="169">
        <f>SUM($AF486:AY486)-SUM($AF518:AY518)-SUM($C518:V518)-SUM($BH518:CA518)</f>
        <v>0</v>
      </c>
      <c r="CB486" s="169">
        <f>SUM($AF486:AZ486)-SUM($AF518:AZ518)-SUM($C518:W518)-SUM($BH518:CB518)</f>
        <v>0</v>
      </c>
      <c r="CC486" s="169">
        <f>SUM($AF486:BA486)-SUM($AF518:BA518)-SUM($C518:X518)-SUM($BH518:CC518)</f>
        <v>0</v>
      </c>
      <c r="CD486" s="169">
        <f>SUM($AF486:BB486)-SUM($AF518:BB518)-SUM($C518:Y518)-SUM($BH518:CD518)</f>
        <v>0</v>
      </c>
      <c r="CE486" s="169">
        <f>SUM($AF486:BC486)-SUM($AF518:BC518)-SUM($C518:Z518)-SUM($BH518:CE518)</f>
        <v>0</v>
      </c>
      <c r="CF486" s="169">
        <f>SUM($AF486:BD486)-SUM($AF518:BD518)-SUM($C518:AA518)-SUM($BH518:CF518)</f>
        <v>0</v>
      </c>
      <c r="CG486" s="169">
        <f>SUM($AF486:BE486)-SUM($AF518:BE518)-SUM($C518:AB518)-SUM($BH518:CG518)</f>
        <v>0</v>
      </c>
      <c r="CH486" s="52"/>
      <c r="CI486" s="52"/>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f>1-X486</f>
        <v>1</v>
      </c>
      <c r="DF486" s="67">
        <f t="shared" si="565"/>
        <v>0.99999218110490773</v>
      </c>
      <c r="DG486" s="67">
        <f t="shared" si="566"/>
        <v>0.99999138146863464</v>
      </c>
      <c r="DH486" s="67">
        <f t="shared" si="567"/>
        <v>0.99999060764243397</v>
      </c>
      <c r="DI486" s="67">
        <f t="shared" si="568"/>
        <v>0.99998984763311116</v>
      </c>
      <c r="DL486" s="53"/>
      <c r="DM486" s="188" t="str">
        <f t="shared" si="571"/>
        <v/>
      </c>
      <c r="DN486" s="188" t="str">
        <f t="shared" si="572"/>
        <v/>
      </c>
      <c r="DO486" s="188" t="str">
        <f t="shared" si="573"/>
        <v/>
      </c>
      <c r="DP486" s="188" t="str">
        <f t="shared" si="574"/>
        <v/>
      </c>
      <c r="DQ486" s="188" t="str">
        <f t="shared" si="575"/>
        <v/>
      </c>
      <c r="DR486" s="188" t="str">
        <f t="shared" si="576"/>
        <v/>
      </c>
      <c r="DS486" s="188" t="str">
        <f t="shared" si="577"/>
        <v/>
      </c>
      <c r="DT486" s="188" t="str">
        <f t="shared" si="578"/>
        <v/>
      </c>
      <c r="DU486" s="188" t="str">
        <f t="shared" si="579"/>
        <v/>
      </c>
      <c r="DV486" s="188" t="str">
        <f t="shared" si="580"/>
        <v/>
      </c>
      <c r="DW486" s="188" t="str">
        <f t="shared" si="581"/>
        <v/>
      </c>
      <c r="DX486" s="188" t="str">
        <f t="shared" si="582"/>
        <v/>
      </c>
      <c r="DY486" s="188" t="str">
        <f t="shared" si="583"/>
        <v/>
      </c>
      <c r="DZ486" s="188" t="str">
        <f t="shared" si="584"/>
        <v/>
      </c>
      <c r="EA486" s="188" t="str">
        <f t="shared" si="585"/>
        <v/>
      </c>
      <c r="EB486" s="188" t="str">
        <f t="shared" si="586"/>
        <v/>
      </c>
      <c r="EC486" s="188" t="str">
        <f t="shared" si="587"/>
        <v/>
      </c>
      <c r="ED486" s="188" t="str">
        <f t="shared" si="588"/>
        <v/>
      </c>
      <c r="EE486" s="188" t="str">
        <f t="shared" si="589"/>
        <v/>
      </c>
      <c r="EF486" s="188" t="str">
        <f t="shared" si="590"/>
        <v/>
      </c>
      <c r="EG486" s="188" t="str">
        <f t="shared" si="591"/>
        <v/>
      </c>
      <c r="EH486" s="188" t="str">
        <f t="shared" si="592"/>
        <v/>
      </c>
      <c r="EI486" s="188" t="str">
        <f t="shared" si="593"/>
        <v/>
      </c>
      <c r="EJ486" s="188" t="str">
        <f t="shared" si="594"/>
        <v/>
      </c>
      <c r="EK486" s="188" t="str">
        <f t="shared" si="595"/>
        <v/>
      </c>
    </row>
    <row r="487" spans="1:141" x14ac:dyDescent="0.3">
      <c r="B487" s="1">
        <v>23</v>
      </c>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f>VLOOKUP(Y99,BRInc,$A$4,FALSE)*(1+((VLOOKUP(Y99,BrRisk,$A$4,FALSE)-1)*MAX(0,BB131-BaselineBMI)))</f>
        <v>7.8188950922857341E-6</v>
      </c>
      <c r="AA487" s="175">
        <f>VLOOKUP(Z99,BRInc,$A$4,FALSE)*(1+((VLOOKUP(Z99,BrRisk,$A$4,FALSE)-1)*MAX(0,BC131-BaselineBMI)))</f>
        <v>8.6185313653341925E-6</v>
      </c>
      <c r="AB487" s="175">
        <f>VLOOKUP(AA99,BRInc,$A$4,FALSE)*(1+((VLOOKUP(AA99,BrRisk,$A$4,FALSE)-1)*MAX(0,BD131-BaselineBMI)))</f>
        <v>9.392357566003115E-6</v>
      </c>
      <c r="AC487" s="155"/>
      <c r="AD487" s="155"/>
      <c r="AE487" s="155"/>
      <c r="AF487" s="155"/>
      <c r="AG487" s="174">
        <f>D487*D65*PRODUCT($CJ487:CJ487)</f>
        <v>0</v>
      </c>
      <c r="AH487" s="174">
        <f>E487*E65*PRODUCT($CJ487:CK487)</f>
        <v>0</v>
      </c>
      <c r="AI487" s="174">
        <f>F487*F65*PRODUCT($CJ487:CL487)</f>
        <v>0</v>
      </c>
      <c r="AJ487" s="174">
        <f>G487*G65*PRODUCT($CJ487:CM487)</f>
        <v>0</v>
      </c>
      <c r="AK487" s="174">
        <f>H487*H65*PRODUCT($CJ487:CN487)</f>
        <v>0</v>
      </c>
      <c r="AL487" s="174">
        <f>I487*I65*PRODUCT($CJ487:CO487)</f>
        <v>0</v>
      </c>
      <c r="AM487" s="174">
        <f>J487*J65*PRODUCT($CJ487:CP487)</f>
        <v>0</v>
      </c>
      <c r="AN487" s="174">
        <f>K487*K65*PRODUCT($CJ487:CQ487)</f>
        <v>0</v>
      </c>
      <c r="AO487" s="174">
        <f>L487*L65*PRODUCT($CJ487:CR487)</f>
        <v>0</v>
      </c>
      <c r="AP487" s="174">
        <f>M487*M65*PRODUCT($CJ487:CS487)</f>
        <v>0</v>
      </c>
      <c r="AQ487" s="174">
        <f>N487*N65*PRODUCT($CJ487:CT487)</f>
        <v>0</v>
      </c>
      <c r="AR487" s="174">
        <f>O487*O65*PRODUCT($CJ487:CU487)</f>
        <v>0</v>
      </c>
      <c r="AS487" s="174">
        <f>P487*P65*PRODUCT($CJ487:CV487)</f>
        <v>0</v>
      </c>
      <c r="AT487" s="174">
        <f>Q487*Q65*PRODUCT($CJ487:CW487)</f>
        <v>0</v>
      </c>
      <c r="AU487" s="174">
        <f>R487*R65*PRODUCT($CJ487:CX487)</f>
        <v>0</v>
      </c>
      <c r="AV487" s="174">
        <f>S487*S65*PRODUCT($CJ487:CY487)</f>
        <v>0</v>
      </c>
      <c r="AW487" s="174">
        <f>T487*T65*PRODUCT($CJ487:CZ487)</f>
        <v>0</v>
      </c>
      <c r="AX487" s="174">
        <f>U487*U65*PRODUCT($CJ487:DA487)</f>
        <v>0</v>
      </c>
      <c r="AY487" s="174">
        <f>V487*V65*PRODUCT($CJ487:DB487)</f>
        <v>0</v>
      </c>
      <c r="AZ487" s="174">
        <f>W487*W65*PRODUCT($CJ487:DC487)</f>
        <v>0</v>
      </c>
      <c r="BA487" s="174">
        <f>X487*X65*PRODUCT($CJ487:DD487)</f>
        <v>0</v>
      </c>
      <c r="BB487" s="174">
        <f>Y487*Y65*PRODUCT($CJ487:DE487)</f>
        <v>0</v>
      </c>
      <c r="BC487" s="174">
        <f>Z487*Z65*PRODUCT($CJ487:DF487)</f>
        <v>0</v>
      </c>
      <c r="BD487" s="174">
        <f>AA487*AA65*PRODUCT($CJ487:DG487)</f>
        <v>0</v>
      </c>
      <c r="BE487" s="174">
        <f>AB487*AB65*PRODUCT($CJ487:DH487)</f>
        <v>0</v>
      </c>
      <c r="BF487" s="93"/>
      <c r="BG487" s="93"/>
      <c r="BH487" s="93"/>
      <c r="BI487" s="169">
        <f>SUM($AF487:AG487)-SUM($AF519:AG519)-SUM($C519:D519)-SUM($BH519:BI519)</f>
        <v>0</v>
      </c>
      <c r="BJ487" s="169">
        <f>SUM($AF487:AH487)-SUM($AF519:AH519)-SUM($C519:E519)-SUM($BH519:BJ519)</f>
        <v>0</v>
      </c>
      <c r="BK487" s="169">
        <f>SUM($AF487:AI487)-SUM($AF519:AI519)-SUM($C519:F519)-SUM($BH519:BK519)</f>
        <v>0</v>
      </c>
      <c r="BL487" s="169">
        <f>SUM($AF487:AJ487)-SUM($AF519:AJ519)-SUM($C519:G519)-SUM($BH519:BL519)</f>
        <v>0</v>
      </c>
      <c r="BM487" s="169">
        <f>SUM($AF487:AK487)-SUM($AF519:AK519)-SUM($C519:H519)-SUM($BH519:BM519)</f>
        <v>0</v>
      </c>
      <c r="BN487" s="169">
        <f>SUM($AF487:AL487)-SUM($AF519:AL519)-SUM($C519:I519)-SUM($BH519:BN519)</f>
        <v>0</v>
      </c>
      <c r="BO487" s="169">
        <f>SUM($AF487:AM487)-SUM($AF519:AM519)-SUM($C519:J519)-SUM($BH519:BO519)</f>
        <v>0</v>
      </c>
      <c r="BP487" s="169">
        <f>SUM($AF487:AN487)-SUM($AF519:AN519)-SUM($C519:K519)-SUM($BH519:BP519)</f>
        <v>0</v>
      </c>
      <c r="BQ487" s="169">
        <f>SUM($AF487:AO487)-SUM($AF519:AO519)-SUM($C519:L519)-SUM($BH519:BQ519)</f>
        <v>0</v>
      </c>
      <c r="BR487" s="169">
        <f>SUM($AF487:AP487)-SUM($AF519:AP519)-SUM($C519:M519)-SUM($BH519:BR519)</f>
        <v>0</v>
      </c>
      <c r="BS487" s="169">
        <f>SUM($AF487:AQ487)-SUM($AF519:AQ519)-SUM($C519:N519)-SUM($BH519:BS519)</f>
        <v>0</v>
      </c>
      <c r="BT487" s="169">
        <f>SUM($AF487:AR487)-SUM($AF519:AR519)-SUM($C519:O519)-SUM($BH519:BT519)</f>
        <v>0</v>
      </c>
      <c r="BU487" s="169">
        <f>SUM($AF487:AS487)-SUM($AF519:AS519)-SUM($C519:P519)-SUM($BH519:BU519)</f>
        <v>0</v>
      </c>
      <c r="BV487" s="169">
        <f>SUM($AF487:AT487)-SUM($AF519:AT519)-SUM($C519:Q519)-SUM($BH519:BV519)</f>
        <v>0</v>
      </c>
      <c r="BW487" s="169">
        <f>SUM($AF487:AU487)-SUM($AF519:AU519)-SUM($C519:R519)-SUM($BH519:BW519)</f>
        <v>0</v>
      </c>
      <c r="BX487" s="169">
        <f>SUM($AF487:AV487)-SUM($AF519:AV519)-SUM($C519:S519)-SUM($BH519:BX519)</f>
        <v>0</v>
      </c>
      <c r="BY487" s="169">
        <f>SUM($AF487:AW487)-SUM($AF519:AW519)-SUM($C519:T519)-SUM($BH519:BY519)</f>
        <v>0</v>
      </c>
      <c r="BZ487" s="169">
        <f>SUM($AF487:AX487)-SUM($AF519:AX519)-SUM($C519:U519)-SUM($BH519:BZ519)</f>
        <v>0</v>
      </c>
      <c r="CA487" s="169">
        <f>SUM($AF487:AY487)-SUM($AF519:AY519)-SUM($C519:V519)-SUM($BH519:CA519)</f>
        <v>0</v>
      </c>
      <c r="CB487" s="169">
        <f>SUM($AF487:AZ487)-SUM($AF519:AZ519)-SUM($C519:W519)-SUM($BH519:CB519)</f>
        <v>0</v>
      </c>
      <c r="CC487" s="169">
        <f>SUM($AF487:BA487)-SUM($AF519:BA519)-SUM($C519:X519)-SUM($BH519:CC519)</f>
        <v>0</v>
      </c>
      <c r="CD487" s="169">
        <f>SUM($AF487:BB487)-SUM($AF519:BB519)-SUM($C519:Y519)-SUM($BH519:CD519)</f>
        <v>0</v>
      </c>
      <c r="CE487" s="169">
        <f>SUM($AF487:BC487)-SUM($AF519:BC519)-SUM($C519:Z519)-SUM($BH519:CE519)</f>
        <v>0</v>
      </c>
      <c r="CF487" s="169">
        <f>SUM($AF487:BD487)-SUM($AF519:BD519)-SUM($C519:AA519)-SUM($BH519:CF519)</f>
        <v>0</v>
      </c>
      <c r="CG487" s="169">
        <f>SUM($AF487:BE487)-SUM($AF519:BE519)-SUM($C519:AB519)-SUM($BH519:CG519)</f>
        <v>0</v>
      </c>
      <c r="CH487" s="52"/>
      <c r="CI487" s="52"/>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f t="shared" si="565"/>
        <v>1</v>
      </c>
      <c r="DG487" s="67">
        <f t="shared" si="566"/>
        <v>0.99999218110490773</v>
      </c>
      <c r="DH487" s="67">
        <f t="shared" si="567"/>
        <v>0.99999138146863464</v>
      </c>
      <c r="DI487" s="67">
        <f t="shared" si="568"/>
        <v>0.99999060764243397</v>
      </c>
      <c r="DL487" s="53"/>
      <c r="DM487" s="188" t="str">
        <f t="shared" si="571"/>
        <v/>
      </c>
      <c r="DN487" s="188" t="str">
        <f t="shared" si="572"/>
        <v/>
      </c>
      <c r="DO487" s="188" t="str">
        <f t="shared" si="573"/>
        <v/>
      </c>
      <c r="DP487" s="188" t="str">
        <f t="shared" si="574"/>
        <v/>
      </c>
      <c r="DQ487" s="188" t="str">
        <f t="shared" si="575"/>
        <v/>
      </c>
      <c r="DR487" s="188" t="str">
        <f t="shared" si="576"/>
        <v/>
      </c>
      <c r="DS487" s="188" t="str">
        <f t="shared" si="577"/>
        <v/>
      </c>
      <c r="DT487" s="188" t="str">
        <f t="shared" si="578"/>
        <v/>
      </c>
      <c r="DU487" s="188" t="str">
        <f t="shared" si="579"/>
        <v/>
      </c>
      <c r="DV487" s="188" t="str">
        <f t="shared" si="580"/>
        <v/>
      </c>
      <c r="DW487" s="188" t="str">
        <f t="shared" si="581"/>
        <v/>
      </c>
      <c r="DX487" s="188" t="str">
        <f t="shared" si="582"/>
        <v/>
      </c>
      <c r="DY487" s="188" t="str">
        <f t="shared" si="583"/>
        <v/>
      </c>
      <c r="DZ487" s="188" t="str">
        <f t="shared" si="584"/>
        <v/>
      </c>
      <c r="EA487" s="188" t="str">
        <f t="shared" si="585"/>
        <v/>
      </c>
      <c r="EB487" s="188" t="str">
        <f t="shared" si="586"/>
        <v/>
      </c>
      <c r="EC487" s="188" t="str">
        <f t="shared" si="587"/>
        <v/>
      </c>
      <c r="ED487" s="188" t="str">
        <f t="shared" si="588"/>
        <v/>
      </c>
      <c r="EE487" s="188" t="str">
        <f t="shared" si="589"/>
        <v/>
      </c>
      <c r="EF487" s="188" t="str">
        <f t="shared" si="590"/>
        <v/>
      </c>
      <c r="EG487" s="188" t="str">
        <f t="shared" si="591"/>
        <v/>
      </c>
      <c r="EH487" s="188" t="str">
        <f t="shared" si="592"/>
        <v/>
      </c>
      <c r="EI487" s="188" t="str">
        <f t="shared" si="593"/>
        <v/>
      </c>
      <c r="EJ487" s="188" t="str">
        <f t="shared" si="594"/>
        <v/>
      </c>
      <c r="EK487" s="188" t="str">
        <f t="shared" si="595"/>
        <v/>
      </c>
    </row>
    <row r="488" spans="1:141" x14ac:dyDescent="0.3">
      <c r="B488" s="1">
        <v>24</v>
      </c>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c r="AA488" s="175">
        <f>VLOOKUP(Z100,BRInc,$A$4,FALSE)*(1+((VLOOKUP(Z100,BrRisk,$A$4,FALSE)-1)*MAX(0,BC132-BaselineBMI)))</f>
        <v>7.8188950922857341E-6</v>
      </c>
      <c r="AB488" s="175">
        <f>VLOOKUP(AA100,BRInc,$A$4,FALSE)*(1+((VLOOKUP(AA100,BrRisk,$A$4,FALSE)-1)*MAX(0,BD132-BaselineBMI)))</f>
        <v>8.6185313653341925E-6</v>
      </c>
      <c r="AC488" s="155"/>
      <c r="AD488" s="155"/>
      <c r="AE488" s="155"/>
      <c r="AF488" s="155"/>
      <c r="AG488" s="174">
        <f>D488*D66*PRODUCT($CJ488:CJ488)</f>
        <v>0</v>
      </c>
      <c r="AH488" s="174">
        <f>E488*E66*PRODUCT($CJ488:CK488)</f>
        <v>0</v>
      </c>
      <c r="AI488" s="174">
        <f>F488*F66*PRODUCT($CJ488:CL488)</f>
        <v>0</v>
      </c>
      <c r="AJ488" s="174">
        <f>G488*G66*PRODUCT($CJ488:CM488)</f>
        <v>0</v>
      </c>
      <c r="AK488" s="174">
        <f>H488*H66*PRODUCT($CJ488:CN488)</f>
        <v>0</v>
      </c>
      <c r="AL488" s="174">
        <f>I488*I66*PRODUCT($CJ488:CO488)</f>
        <v>0</v>
      </c>
      <c r="AM488" s="174">
        <f>J488*J66*PRODUCT($CJ488:CP488)</f>
        <v>0</v>
      </c>
      <c r="AN488" s="174">
        <f>K488*K66*PRODUCT($CJ488:CQ488)</f>
        <v>0</v>
      </c>
      <c r="AO488" s="174">
        <f>L488*L66*PRODUCT($CJ488:CR488)</f>
        <v>0</v>
      </c>
      <c r="AP488" s="174">
        <f>M488*M66*PRODUCT($CJ488:CS488)</f>
        <v>0</v>
      </c>
      <c r="AQ488" s="174">
        <f>N488*N66*PRODUCT($CJ488:CT488)</f>
        <v>0</v>
      </c>
      <c r="AR488" s="174">
        <f>O488*O66*PRODUCT($CJ488:CU488)</f>
        <v>0</v>
      </c>
      <c r="AS488" s="174">
        <f>P488*P66*PRODUCT($CJ488:CV488)</f>
        <v>0</v>
      </c>
      <c r="AT488" s="174">
        <f>Q488*Q66*PRODUCT($CJ488:CW488)</f>
        <v>0</v>
      </c>
      <c r="AU488" s="174">
        <f>R488*R66*PRODUCT($CJ488:CX488)</f>
        <v>0</v>
      </c>
      <c r="AV488" s="174">
        <f>S488*S66*PRODUCT($CJ488:CY488)</f>
        <v>0</v>
      </c>
      <c r="AW488" s="174">
        <f>T488*T66*PRODUCT($CJ488:CZ488)</f>
        <v>0</v>
      </c>
      <c r="AX488" s="174">
        <f>U488*U66*PRODUCT($CJ488:DA488)</f>
        <v>0</v>
      </c>
      <c r="AY488" s="174">
        <f>V488*V66*PRODUCT($CJ488:DB488)</f>
        <v>0</v>
      </c>
      <c r="AZ488" s="174">
        <f>W488*W66*PRODUCT($CJ488:DC488)</f>
        <v>0</v>
      </c>
      <c r="BA488" s="174">
        <f>X488*X66*PRODUCT($CJ488:DD488)</f>
        <v>0</v>
      </c>
      <c r="BB488" s="174">
        <f>Y488*Y66*PRODUCT($CJ488:DE488)</f>
        <v>0</v>
      </c>
      <c r="BC488" s="174">
        <f>Z488*Z66*PRODUCT($CJ488:DF488)</f>
        <v>0</v>
      </c>
      <c r="BD488" s="174">
        <f>AA488*AA66*PRODUCT($CJ488:DG488)</f>
        <v>0</v>
      </c>
      <c r="BE488" s="174">
        <f>AB488*AB66*PRODUCT($CJ488:DH488)</f>
        <v>0</v>
      </c>
      <c r="BF488" s="93"/>
      <c r="BG488" s="93"/>
      <c r="BH488" s="93"/>
      <c r="BI488" s="169">
        <f>SUM($AF488:AG488)-SUM($AF520:AG520)-SUM($C520:D520)-SUM($BH520:BI520)</f>
        <v>0</v>
      </c>
      <c r="BJ488" s="169">
        <f>SUM($AF488:AH488)-SUM($AF520:AH520)-SUM($C520:E520)-SUM($BH520:BJ520)</f>
        <v>0</v>
      </c>
      <c r="BK488" s="169">
        <f>SUM($AF488:AI488)-SUM($AF520:AI520)-SUM($C520:F520)-SUM($BH520:BK520)</f>
        <v>0</v>
      </c>
      <c r="BL488" s="169">
        <f>SUM($AF488:AJ488)-SUM($AF520:AJ520)-SUM($C520:G520)-SUM($BH520:BL520)</f>
        <v>0</v>
      </c>
      <c r="BM488" s="169">
        <f>SUM($AF488:AK488)-SUM($AF520:AK520)-SUM($C520:H520)-SUM($BH520:BM520)</f>
        <v>0</v>
      </c>
      <c r="BN488" s="169">
        <f>SUM($AF488:AL488)-SUM($AF520:AL520)-SUM($C520:I520)-SUM($BH520:BN520)</f>
        <v>0</v>
      </c>
      <c r="BO488" s="169">
        <f>SUM($AF488:AM488)-SUM($AF520:AM520)-SUM($C520:J520)-SUM($BH520:BO520)</f>
        <v>0</v>
      </c>
      <c r="BP488" s="169">
        <f>SUM($AF488:AN488)-SUM($AF520:AN520)-SUM($C520:K520)-SUM($BH520:BP520)</f>
        <v>0</v>
      </c>
      <c r="BQ488" s="169">
        <f>SUM($AF488:AO488)-SUM($AF520:AO520)-SUM($C520:L520)-SUM($BH520:BQ520)</f>
        <v>0</v>
      </c>
      <c r="BR488" s="169">
        <f>SUM($AF488:AP488)-SUM($AF520:AP520)-SUM($C520:M520)-SUM($BH520:BR520)</f>
        <v>0</v>
      </c>
      <c r="BS488" s="169">
        <f>SUM($AF488:AQ488)-SUM($AF520:AQ520)-SUM($C520:N520)-SUM($BH520:BS520)</f>
        <v>0</v>
      </c>
      <c r="BT488" s="169">
        <f>SUM($AF488:AR488)-SUM($AF520:AR520)-SUM($C520:O520)-SUM($BH520:BT520)</f>
        <v>0</v>
      </c>
      <c r="BU488" s="169">
        <f>SUM($AF488:AS488)-SUM($AF520:AS520)-SUM($C520:P520)-SUM($BH520:BU520)</f>
        <v>0</v>
      </c>
      <c r="BV488" s="169">
        <f>SUM($AF488:AT488)-SUM($AF520:AT520)-SUM($C520:Q520)-SUM($BH520:BV520)</f>
        <v>0</v>
      </c>
      <c r="BW488" s="169">
        <f>SUM($AF488:AU488)-SUM($AF520:AU520)-SUM($C520:R520)-SUM($BH520:BW520)</f>
        <v>0</v>
      </c>
      <c r="BX488" s="169">
        <f>SUM($AF488:AV488)-SUM($AF520:AV520)-SUM($C520:S520)-SUM($BH520:BX520)</f>
        <v>0</v>
      </c>
      <c r="BY488" s="169">
        <f>SUM($AF488:AW488)-SUM($AF520:AW520)-SUM($C520:T520)-SUM($BH520:BY520)</f>
        <v>0</v>
      </c>
      <c r="BZ488" s="169">
        <f>SUM($AF488:AX488)-SUM($AF520:AX520)-SUM($C520:U520)-SUM($BH520:BZ520)</f>
        <v>0</v>
      </c>
      <c r="CA488" s="169">
        <f>SUM($AF488:AY488)-SUM($AF520:AY520)-SUM($C520:V520)-SUM($BH520:CA520)</f>
        <v>0</v>
      </c>
      <c r="CB488" s="169">
        <f>SUM($AF488:AZ488)-SUM($AF520:AZ520)-SUM($C520:W520)-SUM($BH520:CB520)</f>
        <v>0</v>
      </c>
      <c r="CC488" s="169">
        <f>SUM($AF488:BA488)-SUM($AF520:BA520)-SUM($C520:X520)-SUM($BH520:CC520)</f>
        <v>0</v>
      </c>
      <c r="CD488" s="169">
        <f>SUM($AF488:BB488)-SUM($AF520:BB520)-SUM($C520:Y520)-SUM($BH520:CD520)</f>
        <v>0</v>
      </c>
      <c r="CE488" s="169">
        <f>SUM($AF488:BC488)-SUM($AF520:BC520)-SUM($C520:Z520)-SUM($BH520:CE520)</f>
        <v>0</v>
      </c>
      <c r="CF488" s="169">
        <f>SUM($AF488:BD488)-SUM($AF520:BD520)-SUM($C520:AA520)-SUM($BH520:CF520)</f>
        <v>0</v>
      </c>
      <c r="CG488" s="169">
        <f>SUM($AF488:BE488)-SUM($AF520:BE520)-SUM($C520:AB520)-SUM($BH520:CG520)</f>
        <v>0</v>
      </c>
      <c r="CH488" s="52"/>
      <c r="CI488" s="52"/>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f t="shared" si="566"/>
        <v>1</v>
      </c>
      <c r="DH488" s="67">
        <f t="shared" si="567"/>
        <v>0.99999218110490773</v>
      </c>
      <c r="DI488" s="67">
        <f t="shared" si="568"/>
        <v>0.99999138146863464</v>
      </c>
      <c r="DM488" s="188" t="str">
        <f t="shared" si="571"/>
        <v/>
      </c>
      <c r="DN488" s="188" t="str">
        <f t="shared" si="572"/>
        <v/>
      </c>
      <c r="DO488" s="188" t="str">
        <f t="shared" si="573"/>
        <v/>
      </c>
      <c r="DP488" s="188" t="str">
        <f t="shared" si="574"/>
        <v/>
      </c>
      <c r="DQ488" s="188" t="str">
        <f t="shared" si="575"/>
        <v/>
      </c>
      <c r="DR488" s="188" t="str">
        <f t="shared" si="576"/>
        <v/>
      </c>
      <c r="DS488" s="188" t="str">
        <f t="shared" si="577"/>
        <v/>
      </c>
      <c r="DT488" s="188" t="str">
        <f t="shared" si="578"/>
        <v/>
      </c>
      <c r="DU488" s="188" t="str">
        <f t="shared" si="579"/>
        <v/>
      </c>
      <c r="DV488" s="188" t="str">
        <f t="shared" si="580"/>
        <v/>
      </c>
      <c r="DW488" s="188" t="str">
        <f t="shared" si="581"/>
        <v/>
      </c>
      <c r="DX488" s="188" t="str">
        <f t="shared" si="582"/>
        <v/>
      </c>
      <c r="DY488" s="188" t="str">
        <f t="shared" si="583"/>
        <v/>
      </c>
      <c r="DZ488" s="188" t="str">
        <f t="shared" si="584"/>
        <v/>
      </c>
      <c r="EA488" s="188" t="str">
        <f t="shared" si="585"/>
        <v/>
      </c>
      <c r="EB488" s="188" t="str">
        <f t="shared" si="586"/>
        <v/>
      </c>
      <c r="EC488" s="188" t="str">
        <f t="shared" si="587"/>
        <v/>
      </c>
      <c r="ED488" s="188" t="str">
        <f t="shared" si="588"/>
        <v/>
      </c>
      <c r="EE488" s="188" t="str">
        <f t="shared" si="589"/>
        <v/>
      </c>
      <c r="EF488" s="188" t="str">
        <f t="shared" si="590"/>
        <v/>
      </c>
      <c r="EG488" s="188" t="str">
        <f t="shared" si="591"/>
        <v/>
      </c>
      <c r="EH488" s="188" t="str">
        <f t="shared" si="592"/>
        <v/>
      </c>
      <c r="EI488" s="188" t="str">
        <f t="shared" si="593"/>
        <v/>
      </c>
      <c r="EJ488" s="188" t="str">
        <f t="shared" si="594"/>
        <v/>
      </c>
      <c r="EK488" s="188" t="str">
        <f t="shared" si="595"/>
        <v/>
      </c>
    </row>
    <row r="489" spans="1:141" x14ac:dyDescent="0.3">
      <c r="B489" s="1">
        <v>25</v>
      </c>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c r="AB489" s="175">
        <f>VLOOKUP(AA101,BRInc,$A$4,FALSE)*(1+((VLOOKUP(AA101,BrRisk,$A$4,FALSE)-1)*MAX(0,BD133-BaselineBMI)))</f>
        <v>7.8188950922857341E-6</v>
      </c>
      <c r="AC489" s="155"/>
      <c r="AD489" s="155"/>
      <c r="AE489" s="155"/>
      <c r="AF489" s="155"/>
      <c r="AG489" s="174">
        <f>D489*D67*PRODUCT($CJ489:CJ489)</f>
        <v>0</v>
      </c>
      <c r="AH489" s="174">
        <f>E489*E67*PRODUCT($CJ489:CK489)</f>
        <v>0</v>
      </c>
      <c r="AI489" s="174">
        <f>F489*F67*PRODUCT($CJ489:CL489)</f>
        <v>0</v>
      </c>
      <c r="AJ489" s="174">
        <f>G489*G67*PRODUCT($CJ489:CM489)</f>
        <v>0</v>
      </c>
      <c r="AK489" s="174">
        <f>H489*H67*PRODUCT($CJ489:CN489)</f>
        <v>0</v>
      </c>
      <c r="AL489" s="174">
        <f>I489*I67*PRODUCT($CJ489:CO489)</f>
        <v>0</v>
      </c>
      <c r="AM489" s="174">
        <f>J489*J67*PRODUCT($CJ489:CP489)</f>
        <v>0</v>
      </c>
      <c r="AN489" s="174">
        <f>K489*K67*PRODUCT($CJ489:CQ489)</f>
        <v>0</v>
      </c>
      <c r="AO489" s="174">
        <f>L489*L67*PRODUCT($CJ489:CR489)</f>
        <v>0</v>
      </c>
      <c r="AP489" s="174">
        <f>M489*M67*PRODUCT($CJ489:CS489)</f>
        <v>0</v>
      </c>
      <c r="AQ489" s="174">
        <f>N489*N67*PRODUCT($CJ489:CT489)</f>
        <v>0</v>
      </c>
      <c r="AR489" s="174">
        <f>O489*O67*PRODUCT($CJ489:CU489)</f>
        <v>0</v>
      </c>
      <c r="AS489" s="174">
        <f>P489*P67*PRODUCT($CJ489:CV489)</f>
        <v>0</v>
      </c>
      <c r="AT489" s="174">
        <f>Q489*Q67*PRODUCT($CJ489:CW489)</f>
        <v>0</v>
      </c>
      <c r="AU489" s="174">
        <f>R489*R67*PRODUCT($CJ489:CX489)</f>
        <v>0</v>
      </c>
      <c r="AV489" s="174">
        <f>S489*S67*PRODUCT($CJ489:CY489)</f>
        <v>0</v>
      </c>
      <c r="AW489" s="174">
        <f>T489*T67*PRODUCT($CJ489:CZ489)</f>
        <v>0</v>
      </c>
      <c r="AX489" s="174">
        <f>U489*U67*PRODUCT($CJ489:DA489)</f>
        <v>0</v>
      </c>
      <c r="AY489" s="174">
        <f>V489*V67*PRODUCT($CJ489:DB489)</f>
        <v>0</v>
      </c>
      <c r="AZ489" s="174">
        <f>W489*W67*PRODUCT($CJ489:DC489)</f>
        <v>0</v>
      </c>
      <c r="BA489" s="174">
        <f>X489*X67*PRODUCT($CJ489:DD489)</f>
        <v>0</v>
      </c>
      <c r="BB489" s="174">
        <f>Y489*Y67*PRODUCT($CJ489:DE489)</f>
        <v>0</v>
      </c>
      <c r="BC489" s="174">
        <f>Z489*Z67*PRODUCT($CJ489:DF489)</f>
        <v>0</v>
      </c>
      <c r="BD489" s="174">
        <f>AA489*AA67*PRODUCT($CJ489:DG489)</f>
        <v>0</v>
      </c>
      <c r="BE489" s="174">
        <f>AB489*AB67*PRODUCT($CJ489:DH489)</f>
        <v>0</v>
      </c>
      <c r="BI489" s="169">
        <f>SUM($AF489:AG489)-SUM($AF521:AG521)-SUM($C521:D521)-SUM($BH521:BI521)</f>
        <v>0</v>
      </c>
      <c r="BJ489" s="169">
        <f>SUM($AF489:AH489)-SUM($AF521:AH521)-SUM($C521:E521)-SUM($BH521:BJ521)</f>
        <v>0</v>
      </c>
      <c r="BK489" s="169">
        <f>SUM($AF489:AI489)-SUM($AF521:AI521)-SUM($C521:F521)-SUM($BH521:BK521)</f>
        <v>0</v>
      </c>
      <c r="BL489" s="169">
        <f>SUM($AF489:AJ489)-SUM($AF521:AJ521)-SUM($C521:G521)-SUM($BH521:BL521)</f>
        <v>0</v>
      </c>
      <c r="BM489" s="169">
        <f>SUM($AF489:AK489)-SUM($AF521:AK521)-SUM($C521:H521)-SUM($BH521:BM521)</f>
        <v>0</v>
      </c>
      <c r="BN489" s="169">
        <f>SUM($AF489:AL489)-SUM($AF521:AL521)-SUM($C521:I521)-SUM($BH521:BN521)</f>
        <v>0</v>
      </c>
      <c r="BO489" s="169">
        <f>SUM($AF489:AM489)-SUM($AF521:AM521)-SUM($C521:J521)-SUM($BH521:BO521)</f>
        <v>0</v>
      </c>
      <c r="BP489" s="169">
        <f>SUM($AF489:AN489)-SUM($AF521:AN521)-SUM($C521:K521)-SUM($BH521:BP521)</f>
        <v>0</v>
      </c>
      <c r="BQ489" s="169">
        <f>SUM($AF489:AO489)-SUM($AF521:AO521)-SUM($C521:L521)-SUM($BH521:BQ521)</f>
        <v>0</v>
      </c>
      <c r="BR489" s="169">
        <f>SUM($AF489:AP489)-SUM($AF521:AP521)-SUM($C521:M521)-SUM($BH521:BR521)</f>
        <v>0</v>
      </c>
      <c r="BS489" s="169">
        <f>SUM($AF489:AQ489)-SUM($AF521:AQ521)-SUM($C521:N521)-SUM($BH521:BS521)</f>
        <v>0</v>
      </c>
      <c r="BT489" s="169">
        <f>SUM($AF489:AR489)-SUM($AF521:AR521)-SUM($C521:O521)-SUM($BH521:BT521)</f>
        <v>0</v>
      </c>
      <c r="BU489" s="169">
        <f>SUM($AF489:AS489)-SUM($AF521:AS521)-SUM($C521:P521)-SUM($BH521:BU521)</f>
        <v>0</v>
      </c>
      <c r="BV489" s="169">
        <f>SUM($AF489:AT489)-SUM($AF521:AT521)-SUM($C521:Q521)-SUM($BH521:BV521)</f>
        <v>0</v>
      </c>
      <c r="BW489" s="169">
        <f>SUM($AF489:AU489)-SUM($AF521:AU521)-SUM($C521:R521)-SUM($BH521:BW521)</f>
        <v>0</v>
      </c>
      <c r="BX489" s="169">
        <f>SUM($AF489:AV489)-SUM($AF521:AV521)-SUM($C521:S521)-SUM($BH521:BX521)</f>
        <v>0</v>
      </c>
      <c r="BY489" s="169">
        <f>SUM($AF489:AW489)-SUM($AF521:AW521)-SUM($C521:T521)-SUM($BH521:BY521)</f>
        <v>0</v>
      </c>
      <c r="BZ489" s="169">
        <f>SUM($AF489:AX489)-SUM($AF521:AX521)-SUM($C521:U521)-SUM($BH521:BZ521)</f>
        <v>0</v>
      </c>
      <c r="CA489" s="169">
        <f>SUM($AF489:AY489)-SUM($AF521:AY521)-SUM($C521:V521)-SUM($BH521:CA521)</f>
        <v>0</v>
      </c>
      <c r="CB489" s="169">
        <f>SUM($AF489:AZ489)-SUM($AF521:AZ521)-SUM($C521:W521)-SUM($BH521:CB521)</f>
        <v>0</v>
      </c>
      <c r="CC489" s="169">
        <f>SUM($AF489:BA489)-SUM($AF521:BA521)-SUM($C521:X521)-SUM($BH521:CC521)</f>
        <v>0</v>
      </c>
      <c r="CD489" s="169">
        <f>SUM($AF489:BB489)-SUM($AF521:BB521)-SUM($C521:Y521)-SUM($BH521:CD521)</f>
        <v>0</v>
      </c>
      <c r="CE489" s="169">
        <f>SUM($AF489:BC489)-SUM($AF521:BC521)-SUM($C521:Z521)-SUM($BH521:CE521)</f>
        <v>0</v>
      </c>
      <c r="CF489" s="169">
        <f>SUM($AF489:BD489)-SUM($AF521:BD521)-SUM($C521:AA521)-SUM($BH521:CF521)</f>
        <v>0</v>
      </c>
      <c r="CG489" s="169">
        <f>SUM($AF489:BE489)-SUM($AF521:BE521)-SUM($C521:AB521)-SUM($BH521:CG521)</f>
        <v>0</v>
      </c>
      <c r="CH489" s="52"/>
      <c r="CI489" s="52"/>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f t="shared" si="567"/>
        <v>1</v>
      </c>
      <c r="DI489" s="67">
        <f t="shared" si="568"/>
        <v>0.99999218110490773</v>
      </c>
      <c r="DM489" s="188" t="str">
        <f t="shared" si="571"/>
        <v/>
      </c>
      <c r="DN489" s="188" t="str">
        <f t="shared" si="572"/>
        <v/>
      </c>
      <c r="DO489" s="188" t="str">
        <f t="shared" si="573"/>
        <v/>
      </c>
      <c r="DP489" s="188" t="str">
        <f t="shared" si="574"/>
        <v/>
      </c>
      <c r="DQ489" s="188" t="str">
        <f t="shared" si="575"/>
        <v/>
      </c>
      <c r="DR489" s="188" t="str">
        <f t="shared" si="576"/>
        <v/>
      </c>
      <c r="DS489" s="188" t="str">
        <f t="shared" si="577"/>
        <v/>
      </c>
      <c r="DT489" s="188" t="str">
        <f t="shared" si="578"/>
        <v/>
      </c>
      <c r="DU489" s="188" t="str">
        <f t="shared" si="579"/>
        <v/>
      </c>
      <c r="DV489" s="188" t="str">
        <f t="shared" si="580"/>
        <v/>
      </c>
      <c r="DW489" s="188" t="str">
        <f t="shared" si="581"/>
        <v/>
      </c>
      <c r="DX489" s="188" t="str">
        <f t="shared" si="582"/>
        <v/>
      </c>
      <c r="DY489" s="188" t="str">
        <f t="shared" si="583"/>
        <v/>
      </c>
      <c r="DZ489" s="188" t="str">
        <f t="shared" si="584"/>
        <v/>
      </c>
      <c r="EA489" s="188" t="str">
        <f t="shared" si="585"/>
        <v/>
      </c>
      <c r="EB489" s="188" t="str">
        <f t="shared" si="586"/>
        <v/>
      </c>
      <c r="EC489" s="188" t="str">
        <f t="shared" si="587"/>
        <v/>
      </c>
      <c r="ED489" s="188" t="str">
        <f t="shared" si="588"/>
        <v/>
      </c>
      <c r="EE489" s="188" t="str">
        <f t="shared" si="589"/>
        <v/>
      </c>
      <c r="EF489" s="188" t="str">
        <f t="shared" si="590"/>
        <v/>
      </c>
      <c r="EG489" s="188" t="str">
        <f t="shared" si="591"/>
        <v/>
      </c>
      <c r="EH489" s="188" t="str">
        <f t="shared" si="592"/>
        <v/>
      </c>
      <c r="EI489" s="188" t="str">
        <f t="shared" si="593"/>
        <v/>
      </c>
      <c r="EJ489" s="188" t="str">
        <f t="shared" si="594"/>
        <v/>
      </c>
      <c r="EK489" s="188" t="str">
        <f t="shared" si="595"/>
        <v/>
      </c>
    </row>
    <row r="490" spans="1:141" x14ac:dyDescent="0.3">
      <c r="C490" s="12"/>
      <c r="D490" s="12"/>
      <c r="E490" s="12"/>
      <c r="F490" s="12"/>
      <c r="G490" s="12"/>
      <c r="H490" s="12"/>
      <c r="I490" s="12"/>
      <c r="J490" s="12"/>
      <c r="K490" s="12"/>
      <c r="L490" s="155"/>
      <c r="M490" s="155"/>
      <c r="N490" s="155"/>
      <c r="O490" s="155"/>
      <c r="P490" s="155"/>
      <c r="Q490" s="155"/>
      <c r="R490" s="155"/>
      <c r="S490" s="155"/>
      <c r="T490" s="155"/>
      <c r="U490" s="155"/>
      <c r="V490" s="155"/>
      <c r="W490" s="155"/>
      <c r="X490" s="155"/>
      <c r="Y490" s="155"/>
      <c r="Z490" s="155"/>
      <c r="AA490" s="155"/>
      <c r="AB490" s="155"/>
      <c r="AC490" s="155"/>
      <c r="AD490" s="155"/>
      <c r="AE490" s="5" t="s">
        <v>278</v>
      </c>
      <c r="AF490" s="12">
        <f>SUM(AF465:AF489)</f>
        <v>0</v>
      </c>
      <c r="AG490" s="12">
        <f>SUM(AG465:AG489)</f>
        <v>5.4610157961343907E-4</v>
      </c>
      <c r="AH490" s="12">
        <f t="shared" ref="AH490:BE490" si="614">SUM(AH465:AH489)</f>
        <v>6.0029408823352999E-4</v>
      </c>
      <c r="AI490" s="12">
        <f t="shared" si="614"/>
        <v>6.5200968132187061E-4</v>
      </c>
      <c r="AJ490" s="12">
        <f t="shared" si="614"/>
        <v>7.0203133301752533E-4</v>
      </c>
      <c r="AK490" s="12">
        <f t="shared" si="614"/>
        <v>7.4854871052516825E-4</v>
      </c>
      <c r="AL490" s="12">
        <f t="shared" si="614"/>
        <v>7.8947240830243108E-4</v>
      </c>
      <c r="AM490" s="12">
        <f t="shared" si="614"/>
        <v>8.2302766275277491E-4</v>
      </c>
      <c r="AN490" s="12">
        <f t="shared" si="614"/>
        <v>8.4740750478188101E-4</v>
      </c>
      <c r="AO490" s="12">
        <f t="shared" si="614"/>
        <v>8.6105684330432092E-4</v>
      </c>
      <c r="AP490" s="12">
        <f t="shared" si="614"/>
        <v>8.6715297336846346E-4</v>
      </c>
      <c r="AQ490" s="12">
        <f t="shared" si="614"/>
        <v>8.6823286959714205E-4</v>
      </c>
      <c r="AR490" s="12">
        <f t="shared" si="614"/>
        <v>8.6733695528286758E-4</v>
      </c>
      <c r="AS490" s="12">
        <f t="shared" si="614"/>
        <v>8.6748231131729794E-4</v>
      </c>
      <c r="AT490" s="12">
        <f t="shared" si="614"/>
        <v>8.7136629596506446E-4</v>
      </c>
      <c r="AU490" s="12">
        <f t="shared" si="614"/>
        <v>8.7478167686664296E-4</v>
      </c>
      <c r="AV490" s="12">
        <f t="shared" si="614"/>
        <v>8.7354920977325112E-4</v>
      </c>
      <c r="AW490" s="12">
        <f t="shared" si="614"/>
        <v>8.6379920051810651E-4</v>
      </c>
      <c r="AX490" s="12">
        <f t="shared" si="614"/>
        <v>8.4226832231144183E-4</v>
      </c>
      <c r="AY490" s="12">
        <f t="shared" si="614"/>
        <v>8.057815364886534E-4</v>
      </c>
      <c r="AZ490" s="12">
        <f t="shared" si="614"/>
        <v>7.7019538836567284E-4</v>
      </c>
      <c r="BA490" s="12">
        <f t="shared" si="614"/>
        <v>7.480998694095036E-4</v>
      </c>
      <c r="BB490" s="12">
        <f t="shared" si="614"/>
        <v>7.5238615822967108E-4</v>
      </c>
      <c r="BC490" s="12">
        <f t="shared" si="614"/>
        <v>7.9466953190124876E-4</v>
      </c>
      <c r="BD490" s="12">
        <f t="shared" si="614"/>
        <v>8.8359267374245971E-4</v>
      </c>
      <c r="BE490" s="12">
        <f t="shared" si="614"/>
        <v>9.9622719382981366E-4</v>
      </c>
      <c r="BF490" s="12"/>
      <c r="BG490" s="5" t="s">
        <v>278</v>
      </c>
      <c r="BH490" s="34"/>
      <c r="BI490" s="66">
        <f>SUM(BI465:BI489)</f>
        <v>5.4610157961343907E-4</v>
      </c>
      <c r="BJ490" s="66">
        <f t="shared" ref="BJ490:CG490" si="615">SUM(BJ465:BJ489)</f>
        <v>1.1284230191982846E-3</v>
      </c>
      <c r="BK490" s="66">
        <f t="shared" si="615"/>
        <v>1.7426382733448777E-3</v>
      </c>
      <c r="BL490" s="66">
        <f t="shared" si="615"/>
        <v>2.3853499980129619E-3</v>
      </c>
      <c r="BM490" s="66">
        <f t="shared" si="615"/>
        <v>3.0516557115590403E-3</v>
      </c>
      <c r="BN490" s="66">
        <f t="shared" si="615"/>
        <v>3.7336045270950375E-3</v>
      </c>
      <c r="BO490" s="66">
        <f t="shared" si="615"/>
        <v>4.4224775212216233E-3</v>
      </c>
      <c r="BP490" s="66">
        <f t="shared" si="615"/>
        <v>5.1075903151521183E-3</v>
      </c>
      <c r="BQ490" s="66">
        <f t="shared" si="615"/>
        <v>5.7779840312760814E-3</v>
      </c>
      <c r="BR490" s="66">
        <f t="shared" si="615"/>
        <v>6.4259057848687438E-3</v>
      </c>
      <c r="BS490" s="66">
        <f t="shared" si="615"/>
        <v>7.0422786697670681E-3</v>
      </c>
      <c r="BT490" s="66">
        <f t="shared" si="615"/>
        <v>7.6249949675663278E-3</v>
      </c>
      <c r="BU490" s="66">
        <f t="shared" si="615"/>
        <v>8.175921149917012E-3</v>
      </c>
      <c r="BV490" s="66">
        <f t="shared" si="615"/>
        <v>8.6981486976858494E-3</v>
      </c>
      <c r="BW490" s="66">
        <f t="shared" si="615"/>
        <v>9.1913486911632189E-3</v>
      </c>
      <c r="BX490" s="66">
        <f t="shared" si="615"/>
        <v>9.6492103209747486E-3</v>
      </c>
      <c r="BY490" s="66">
        <f t="shared" si="615"/>
        <v>1.0062201655306033E-2</v>
      </c>
      <c r="BZ490" s="66">
        <f t="shared" si="615"/>
        <v>1.0421357176599845E-2</v>
      </c>
      <c r="CA490" s="66">
        <f t="shared" si="615"/>
        <v>1.0712382808568038E-2</v>
      </c>
      <c r="CB490" s="66">
        <f t="shared" si="615"/>
        <v>1.094528609663227E-2</v>
      </c>
      <c r="CC490" s="66">
        <f t="shared" si="615"/>
        <v>1.1113881958593736E-2</v>
      </c>
      <c r="CD490" s="66">
        <f t="shared" si="615"/>
        <v>1.1246992785364557E-2</v>
      </c>
      <c r="CE490" s="66">
        <f t="shared" si="615"/>
        <v>1.139027092161368E-2</v>
      </c>
      <c r="CF490" s="66">
        <f t="shared" si="615"/>
        <v>1.1580540964698686E-2</v>
      </c>
      <c r="CG490" s="66">
        <f t="shared" si="615"/>
        <v>1.1832395478145359E-2</v>
      </c>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f t="shared" si="568"/>
        <v>1</v>
      </c>
      <c r="DL490" s="53"/>
      <c r="DM490" s="188">
        <f t="shared" si="571"/>
        <v>7.8188950922857341E-6</v>
      </c>
      <c r="DN490" s="188">
        <f t="shared" si="572"/>
        <v>1.6200847773561832E-5</v>
      </c>
      <c r="DO490" s="188">
        <f t="shared" si="573"/>
        <v>2.5102714272738827E-5</v>
      </c>
      <c r="DP490" s="188">
        <f t="shared" si="574"/>
        <v>3.4494646728860636E-5</v>
      </c>
      <c r="DQ490" s="188">
        <f t="shared" si="575"/>
        <v>4.4321303164647349E-5</v>
      </c>
      <c r="DR490" s="188">
        <f t="shared" si="576"/>
        <v>5.4502040063772606E-5</v>
      </c>
      <c r="DS490" s="188">
        <f t="shared" si="577"/>
        <v>6.4932495670375873E-5</v>
      </c>
      <c r="DT490" s="188">
        <f t="shared" si="578"/>
        <v>7.548478196303516E-5</v>
      </c>
      <c r="DU490" s="188">
        <f t="shared" si="579"/>
        <v>8.6008810721121645E-5</v>
      </c>
      <c r="DV490" s="188">
        <f t="shared" si="580"/>
        <v>9.6403464484072019E-5</v>
      </c>
      <c r="DW490" s="188">
        <f t="shared" si="581"/>
        <v>1.0661336307208886E-4</v>
      </c>
      <c r="DX490" s="188">
        <f t="shared" si="582"/>
        <v>1.1663098546783663E-4</v>
      </c>
      <c r="DY490" s="188">
        <f t="shared" si="583"/>
        <v>1.2649399883464453E-4</v>
      </c>
      <c r="DZ490" s="188">
        <f t="shared" si="584"/>
        <v>1.3628281064851042E-4</v>
      </c>
      <c r="EA490" s="188">
        <f t="shared" si="585"/>
        <v>1.4601174022897936E-4</v>
      </c>
      <c r="EB490" s="188">
        <f t="shared" si="586"/>
        <v>1.5562971024401381E-4</v>
      </c>
      <c r="EC490" s="188">
        <f t="shared" si="587"/>
        <v>1.6502327854814094E-4</v>
      </c>
      <c r="ED490" s="188">
        <f t="shared" si="588"/>
        <v>1.7402010186801E-4</v>
      </c>
      <c r="EE490" s="188">
        <f t="shared" si="589"/>
        <v>1.8238775718804444E-4</v>
      </c>
      <c r="EF490" s="188">
        <f t="shared" si="590"/>
        <v>1.9015544917557554E-4</v>
      </c>
      <c r="EG490" s="188">
        <f t="shared" si="591"/>
        <v>1.9758659809554157E-4</v>
      </c>
      <c r="EH490" s="188">
        <f t="shared" si="592"/>
        <v>2.0519815238217832E-4</v>
      </c>
      <c r="EI490" s="188">
        <f t="shared" si="593"/>
        <v>2.1374519880933756E-4</v>
      </c>
      <c r="EJ490" s="188">
        <f t="shared" si="594"/>
        <v>2.2420100642171062E-4</v>
      </c>
      <c r="EK490" s="188">
        <f t="shared" si="595"/>
        <v>2.371688559232219E-4</v>
      </c>
    </row>
    <row r="491" spans="1:141" x14ac:dyDescent="0.3">
      <c r="DM491" s="188" t="str">
        <f t="shared" ref="DM491:EK491" si="616">IF(D69=0,"",BI491/D69)</f>
        <v/>
      </c>
      <c r="DN491" s="188" t="str">
        <f t="shared" si="616"/>
        <v/>
      </c>
      <c r="DO491" s="188" t="str">
        <f t="shared" si="616"/>
        <v/>
      </c>
      <c r="DP491" s="188" t="str">
        <f t="shared" si="616"/>
        <v/>
      </c>
      <c r="DQ491" s="188" t="str">
        <f t="shared" si="616"/>
        <v/>
      </c>
      <c r="DR491" s="188" t="str">
        <f t="shared" si="616"/>
        <v/>
      </c>
      <c r="DS491" s="188" t="str">
        <f t="shared" si="616"/>
        <v/>
      </c>
      <c r="DT491" s="188" t="str">
        <f t="shared" si="616"/>
        <v/>
      </c>
      <c r="DU491" s="188" t="str">
        <f t="shared" si="616"/>
        <v/>
      </c>
      <c r="DV491" s="188" t="str">
        <f t="shared" si="616"/>
        <v/>
      </c>
      <c r="DW491" s="188" t="str">
        <f t="shared" si="616"/>
        <v/>
      </c>
      <c r="DX491" s="188" t="str">
        <f t="shared" si="616"/>
        <v/>
      </c>
      <c r="DY491" s="188" t="str">
        <f t="shared" si="616"/>
        <v/>
      </c>
      <c r="DZ491" s="188" t="str">
        <f t="shared" si="616"/>
        <v/>
      </c>
      <c r="EA491" s="188" t="str">
        <f t="shared" si="616"/>
        <v/>
      </c>
      <c r="EB491" s="188" t="str">
        <f t="shared" si="616"/>
        <v/>
      </c>
      <c r="EC491" s="188" t="str">
        <f t="shared" si="616"/>
        <v/>
      </c>
      <c r="ED491" s="188" t="str">
        <f t="shared" si="616"/>
        <v/>
      </c>
      <c r="EE491" s="188" t="str">
        <f t="shared" si="616"/>
        <v/>
      </c>
      <c r="EF491" s="188" t="str">
        <f t="shared" si="616"/>
        <v/>
      </c>
      <c r="EG491" s="188" t="str">
        <f t="shared" si="616"/>
        <v/>
      </c>
      <c r="EH491" s="188" t="str">
        <f t="shared" si="616"/>
        <v/>
      </c>
      <c r="EI491" s="188" t="str">
        <f t="shared" si="616"/>
        <v/>
      </c>
      <c r="EJ491" s="188" t="str">
        <f t="shared" si="616"/>
        <v/>
      </c>
      <c r="EK491" s="188" t="str">
        <f t="shared" si="616"/>
        <v/>
      </c>
    </row>
    <row r="493" spans="1:141" s="164" customFormat="1" x14ac:dyDescent="0.3">
      <c r="A493" s="163" t="s">
        <v>298</v>
      </c>
      <c r="AF493" s="163" t="s">
        <v>304</v>
      </c>
      <c r="BH493" s="163" t="s">
        <v>343</v>
      </c>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row>
    <row r="494" spans="1:141" x14ac:dyDescent="0.3">
      <c r="A494" s="1"/>
      <c r="C494" s="1"/>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row>
    <row r="495" spans="1:141" x14ac:dyDescent="0.3">
      <c r="A495" s="1"/>
      <c r="C495" s="1" t="s">
        <v>13</v>
      </c>
      <c r="AF495" s="1" t="s">
        <v>13</v>
      </c>
      <c r="BH495" s="1" t="s">
        <v>13</v>
      </c>
    </row>
    <row r="496" spans="1:141" x14ac:dyDescent="0.3">
      <c r="C496" s="1">
        <v>0</v>
      </c>
      <c r="D496" s="1">
        <v>1</v>
      </c>
      <c r="E496" s="1">
        <v>2</v>
      </c>
      <c r="F496" s="1">
        <v>3</v>
      </c>
      <c r="G496" s="1">
        <v>4</v>
      </c>
      <c r="H496" s="1">
        <v>5</v>
      </c>
      <c r="I496" s="1">
        <v>6</v>
      </c>
      <c r="J496" s="1">
        <v>7</v>
      </c>
      <c r="K496" s="1">
        <v>8</v>
      </c>
      <c r="L496" s="1">
        <v>9</v>
      </c>
      <c r="M496" s="1">
        <v>10</v>
      </c>
      <c r="N496" s="1">
        <v>11</v>
      </c>
      <c r="O496" s="1">
        <v>12</v>
      </c>
      <c r="P496" s="1">
        <v>13</v>
      </c>
      <c r="Q496" s="1">
        <v>14</v>
      </c>
      <c r="R496" s="1">
        <v>15</v>
      </c>
      <c r="S496" s="1">
        <v>16</v>
      </c>
      <c r="T496" s="1">
        <v>17</v>
      </c>
      <c r="U496" s="1">
        <v>18</v>
      </c>
      <c r="V496" s="1">
        <v>19</v>
      </c>
      <c r="W496" s="1">
        <v>20</v>
      </c>
      <c r="X496" s="1">
        <v>21</v>
      </c>
      <c r="Y496" s="1">
        <v>22</v>
      </c>
      <c r="Z496" s="1">
        <v>23</v>
      </c>
      <c r="AA496" s="1">
        <v>24</v>
      </c>
      <c r="AB496" s="1">
        <v>25</v>
      </c>
      <c r="AC496" s="1"/>
      <c r="AF496" s="1">
        <v>0</v>
      </c>
      <c r="AG496" s="1">
        <v>1</v>
      </c>
      <c r="AH496" s="1">
        <v>2</v>
      </c>
      <c r="AI496" s="1">
        <v>3</v>
      </c>
      <c r="AJ496" s="1">
        <v>4</v>
      </c>
      <c r="AK496" s="1">
        <v>5</v>
      </c>
      <c r="AL496" s="1">
        <v>6</v>
      </c>
      <c r="AM496" s="1">
        <v>7</v>
      </c>
      <c r="AN496" s="1">
        <v>8</v>
      </c>
      <c r="AO496" s="1">
        <v>9</v>
      </c>
      <c r="AP496" s="1">
        <v>10</v>
      </c>
      <c r="AQ496" s="1">
        <v>11</v>
      </c>
      <c r="AR496" s="1">
        <v>12</v>
      </c>
      <c r="AS496" s="1">
        <v>13</v>
      </c>
      <c r="AT496" s="1">
        <v>14</v>
      </c>
      <c r="AU496" s="1">
        <v>15</v>
      </c>
      <c r="AV496" s="1">
        <v>16</v>
      </c>
      <c r="AW496" s="1">
        <v>17</v>
      </c>
      <c r="AX496" s="1">
        <v>18</v>
      </c>
      <c r="AY496" s="1">
        <v>19</v>
      </c>
      <c r="AZ496" s="1">
        <v>20</v>
      </c>
      <c r="BA496" s="1">
        <v>21</v>
      </c>
      <c r="BB496" s="1">
        <v>22</v>
      </c>
      <c r="BC496" s="1">
        <v>23</v>
      </c>
      <c r="BD496" s="1">
        <v>24</v>
      </c>
      <c r="BE496" s="1">
        <v>25</v>
      </c>
      <c r="BH496" s="1">
        <v>0</v>
      </c>
      <c r="BI496" s="1">
        <v>1</v>
      </c>
      <c r="BJ496" s="1">
        <v>2</v>
      </c>
      <c r="BK496" s="1">
        <v>3</v>
      </c>
      <c r="BL496" s="1">
        <v>4</v>
      </c>
      <c r="BM496" s="1">
        <v>5</v>
      </c>
      <c r="BN496" s="1">
        <v>6</v>
      </c>
      <c r="BO496" s="1">
        <v>7</v>
      </c>
      <c r="BP496" s="1">
        <v>8</v>
      </c>
      <c r="BQ496" s="1">
        <v>9</v>
      </c>
      <c r="BR496" s="1">
        <v>10</v>
      </c>
      <c r="BS496" s="1">
        <v>11</v>
      </c>
      <c r="BT496" s="1">
        <v>12</v>
      </c>
      <c r="BU496" s="1">
        <v>13</v>
      </c>
      <c r="BV496" s="1">
        <v>14</v>
      </c>
      <c r="BW496" s="1">
        <v>15</v>
      </c>
      <c r="BX496" s="1">
        <v>16</v>
      </c>
      <c r="BY496" s="1">
        <v>17</v>
      </c>
      <c r="BZ496" s="1">
        <v>18</v>
      </c>
      <c r="CA496" s="1">
        <v>19</v>
      </c>
      <c r="CB496" s="1">
        <v>20</v>
      </c>
      <c r="CC496" s="1">
        <v>21</v>
      </c>
      <c r="CD496" s="1">
        <v>22</v>
      </c>
      <c r="CE496" s="1">
        <v>23</v>
      </c>
      <c r="CF496" s="1">
        <v>24</v>
      </c>
      <c r="CG496" s="1">
        <v>25</v>
      </c>
    </row>
    <row r="497" spans="1:85" x14ac:dyDescent="0.3">
      <c r="A497" s="9" t="s">
        <v>12</v>
      </c>
      <c r="B497" s="1">
        <v>1</v>
      </c>
      <c r="C497" s="156"/>
      <c r="D497" s="155">
        <f t="shared" ref="D497:AB497" si="617">(VLOOKUP(C77,BRMort,$A$4,FALSE)-1)*C141*BH465</f>
        <v>0</v>
      </c>
      <c r="E497" s="155">
        <f t="shared" si="617"/>
        <v>1.6473636562020797E-5</v>
      </c>
      <c r="F497" s="155">
        <f t="shared" si="617"/>
        <v>3.403987719583093E-5</v>
      </c>
      <c r="G497" s="155">
        <f t="shared" si="617"/>
        <v>5.2568222920123735E-5</v>
      </c>
      <c r="H497" s="155">
        <f t="shared" si="617"/>
        <v>7.1956189850792978E-5</v>
      </c>
      <c r="I497" s="155">
        <f t="shared" si="617"/>
        <v>9.2055890298328372E-5</v>
      </c>
      <c r="J497" s="155">
        <f t="shared" si="617"/>
        <v>1.1262747873612921E-4</v>
      </c>
      <c r="K497" s="155">
        <f t="shared" si="617"/>
        <v>1.3340794113776773E-4</v>
      </c>
      <c r="L497" s="155">
        <f t="shared" si="617"/>
        <v>1.5407497377882079E-4</v>
      </c>
      <c r="M497" s="155">
        <f t="shared" si="617"/>
        <v>1.7429799243536112E-4</v>
      </c>
      <c r="N497" s="155">
        <f t="shared" si="617"/>
        <v>1.9384312449095435E-4</v>
      </c>
      <c r="O497" s="155">
        <f t="shared" si="617"/>
        <v>2.1243655705287213E-4</v>
      </c>
      <c r="P497" s="155">
        <f t="shared" si="617"/>
        <v>2.3001470893352832E-4</v>
      </c>
      <c r="Q497" s="155">
        <f t="shared" si="617"/>
        <v>2.4663388389905601E-4</v>
      </c>
      <c r="R497" s="155">
        <f t="shared" si="617"/>
        <v>2.6238733920073965E-4</v>
      </c>
      <c r="S497" s="155">
        <f t="shared" si="617"/>
        <v>2.7726515268497898E-4</v>
      </c>
      <c r="T497" s="155">
        <f t="shared" si="617"/>
        <v>2.9107695321217898E-4</v>
      </c>
      <c r="U497" s="155">
        <f t="shared" si="617"/>
        <v>3.0353520163887911E-4</v>
      </c>
      <c r="V497" s="155">
        <f t="shared" si="617"/>
        <v>3.1436944520804344E-4</v>
      </c>
      <c r="W497" s="155">
        <f t="shared" si="617"/>
        <v>3.2314849048139735E-4</v>
      </c>
      <c r="X497" s="155">
        <f t="shared" si="617"/>
        <v>3.3017422390700955E-4</v>
      </c>
      <c r="Y497" s="155">
        <f t="shared" si="617"/>
        <v>3.3526006701660064E-4</v>
      </c>
      <c r="Z497" s="155">
        <f t="shared" si="617"/>
        <v>3.3927547269304052E-4</v>
      </c>
      <c r="AA497" s="155">
        <f t="shared" si="617"/>
        <v>3.4359758424144972E-4</v>
      </c>
      <c r="AB497" s="155">
        <f t="shared" si="617"/>
        <v>3.4933724817108201E-4</v>
      </c>
      <c r="AC497" s="52"/>
      <c r="AG497" s="170">
        <f>C141*BH465</f>
        <v>0</v>
      </c>
      <c r="AH497" s="170">
        <f t="shared" ref="AH497:BE497" si="618">D141*BI465</f>
        <v>1.2822465089323549E-6</v>
      </c>
      <c r="AI497" s="170">
        <f t="shared" si="618"/>
        <v>2.9135882355699707E-6</v>
      </c>
      <c r="AJ497" s="170">
        <f t="shared" si="618"/>
        <v>4.9177252073792446E-6</v>
      </c>
      <c r="AK497" s="170">
        <f t="shared" si="618"/>
        <v>7.1298111440607429E-6</v>
      </c>
      <c r="AL497" s="170">
        <f t="shared" si="618"/>
        <v>1.0180323453760958E-5</v>
      </c>
      <c r="AM497" s="170">
        <f t="shared" si="618"/>
        <v>1.3683660591803312E-5</v>
      </c>
      <c r="AN497" s="170">
        <f t="shared" si="618"/>
        <v>1.8114467926923767E-5</v>
      </c>
      <c r="AO497" s="170">
        <f t="shared" si="618"/>
        <v>2.2595979554232971E-5</v>
      </c>
      <c r="AP497" s="170">
        <f t="shared" si="618"/>
        <v>2.7497426004842873E-5</v>
      </c>
      <c r="AQ497" s="170">
        <f t="shared" si="618"/>
        <v>3.4340040514338568E-5</v>
      </c>
      <c r="AR497" s="170">
        <f t="shared" si="618"/>
        <v>4.2007192265160559E-5</v>
      </c>
      <c r="AS497" s="170">
        <f t="shared" si="618"/>
        <v>4.9737842173435158E-5</v>
      </c>
      <c r="AT497" s="170">
        <f t="shared" si="618"/>
        <v>5.894839149090166E-5</v>
      </c>
      <c r="AU497" s="170">
        <f t="shared" si="618"/>
        <v>6.8819752496090443E-5</v>
      </c>
      <c r="AV497" s="170">
        <f t="shared" si="618"/>
        <v>7.8972067954474379E-5</v>
      </c>
      <c r="AW497" s="170">
        <f t="shared" si="618"/>
        <v>9.1098194640322605E-5</v>
      </c>
      <c r="AX497" s="170">
        <f t="shared" si="618"/>
        <v>1.0200053817983726E-4</v>
      </c>
      <c r="AY497" s="170">
        <f t="shared" si="618"/>
        <v>1.140409115835321E-4</v>
      </c>
      <c r="AZ497" s="170">
        <f t="shared" si="618"/>
        <v>1.2770231546093959E-4</v>
      </c>
      <c r="BA497" s="170">
        <f t="shared" si="618"/>
        <v>1.4465290105309208E-4</v>
      </c>
      <c r="BB497" s="170">
        <f t="shared" si="618"/>
        <v>1.6315178715215606E-4</v>
      </c>
      <c r="BC497" s="170">
        <f t="shared" si="618"/>
        <v>1.7699392546328204E-4</v>
      </c>
      <c r="BD497" s="170">
        <f t="shared" si="618"/>
        <v>2.0101550122463824E-4</v>
      </c>
      <c r="BE497" s="170">
        <f t="shared" si="618"/>
        <v>2.3269939014465541E-4</v>
      </c>
      <c r="BI497" s="194">
        <f>SUMPRODUCT(CHOOSE({1,2,3,4},D237,D302,D367,D432),CHOOSE({1,2,3,4},DL465,DL465,DL465,DL465))</f>
        <v>0</v>
      </c>
      <c r="BJ497" s="194">
        <f>SUMPRODUCT(CHOOSE({1,2,3,4},E237,E302,E367,E432),CHOOSE({1,2,3,4},DM465,DM465,DM465,DM465))</f>
        <v>2.1676557773116778E-7</v>
      </c>
      <c r="BK497" s="194">
        <f>SUMPRODUCT(CHOOSE({1,2,3,4},F237,F302,F367,F432),CHOOSE({1,2,3,4},DN465,DN465,DN465,DN465))</f>
        <v>8.4096174387667868E-7</v>
      </c>
      <c r="BL497" s="194">
        <f>SUMPRODUCT(CHOOSE({1,2,3,4},G237,G302,G367,G432),CHOOSE({1,2,3,4},DO465,DO465,DO465,DO465))</f>
        <v>1.8336602219378064E-6</v>
      </c>
      <c r="BM497" s="194">
        <f>SUMPRODUCT(CHOOSE({1,2,3,4},H237,H302,H367,H432),CHOOSE({1,2,3,4},DP465,DP465,DP465,DP465))</f>
        <v>3.1569959842361645E-6</v>
      </c>
      <c r="BN497" s="194">
        <f>SUMPRODUCT(CHOOSE({1,2,3,4},I237,I302,I367,I432),CHOOSE({1,2,3,4},DQ465,DQ465,DQ465,DQ465))</f>
        <v>5.2873790143442451E-6</v>
      </c>
      <c r="BO497" s="194">
        <f>SUMPRODUCT(CHOOSE({1,2,3,4},J237,J302,J367,J432),CHOOSE({1,2,3,4},DR465,DR465,DR465,DR465))</f>
        <v>7.8435292982565804E-6</v>
      </c>
      <c r="BP497" s="194">
        <f>SUMPRODUCT(CHOOSE({1,2,3,4},K237,K302,K367,K432),CHOOSE({1,2,3,4},DS465,DS465,DS465,DS465))</f>
        <v>1.0772301786694538E-5</v>
      </c>
      <c r="BQ497" s="194">
        <f>SUMPRODUCT(CHOOSE({1,2,3,4},L237,L302,L367,L432),CHOOSE({1,2,3,4},DT465,DT465,DT465,DT465))</f>
        <v>1.3992173847304508E-5</v>
      </c>
      <c r="BR497" s="194">
        <f>SUMPRODUCT(CHOOSE({1,2,3,4},M237,M302,M367,M432),CHOOSE({1,2,3,4},DU465,DU465,DU465,DU465))</f>
        <v>1.7435801335596727E-5</v>
      </c>
      <c r="BS497" s="194">
        <f>SUMPRODUCT(CHOOSE({1,2,3,4},N237,N302,N367,N432),CHOOSE({1,2,3,4},DV465,DV465,DV465,DV465))</f>
        <v>2.3676819693526483E-5</v>
      </c>
      <c r="BT497" s="194">
        <f>SUMPRODUCT(CHOOSE({1,2,3,4},O237,O302,O367,O432),CHOOSE({1,2,3,4},DW465,DW465,DW465,DW465))</f>
        <v>3.0176908165575149E-5</v>
      </c>
      <c r="BU497" s="194">
        <f>SUMPRODUCT(CHOOSE({1,2,3,4},P237,P302,P367,P432),CHOOSE({1,2,3,4},DX465,DX465,DX465,DX465))</f>
        <v>3.6803577859648309E-5</v>
      </c>
      <c r="BV497" s="194">
        <f>SUMPRODUCT(CHOOSE({1,2,3,4},Q237,Q302,Q367,Q432),CHOOSE({1,2,3,4},DY465,DY465,DY465,DY465))</f>
        <v>4.3556472806273897E-5</v>
      </c>
      <c r="BW497" s="194">
        <f>SUMPRODUCT(CHOOSE({1,2,3,4},R237,R302,R367,R432),CHOOSE({1,2,3,4},DZ465,DZ465,DZ465,DZ465))</f>
        <v>5.0374591692440218E-5</v>
      </c>
      <c r="BX497" s="194">
        <f>SUMPRODUCT(CHOOSE({1,2,3,4},S237,S302,S367,S432),CHOOSE({1,2,3,4},EA465,EA465,EA465,EA465))</f>
        <v>5.9450359322267702E-5</v>
      </c>
      <c r="BY497" s="194">
        <f>SUMPRODUCT(CHOOSE({1,2,3,4},T237,T302,T367,T432),CHOOSE({1,2,3,4},EB465,EB465,EB465,EB465))</f>
        <v>6.8632718334320049E-5</v>
      </c>
      <c r="BZ497" s="194">
        <f>SUMPRODUCT(CHOOSE({1,2,3,4},U237,U302,U367,U432),CHOOSE({1,2,3,4},EC465,EC465,EC465,EC465))</f>
        <v>7.7577061198912236E-5</v>
      </c>
      <c r="CA497" s="194">
        <f>SUMPRODUCT(CHOOSE({1,2,3,4},V237,V302,V367,V432),CHOOSE({1,2,3,4},ED465,ED465,ED465,ED465))</f>
        <v>8.6345547728886349E-5</v>
      </c>
      <c r="CB497" s="194">
        <f>SUMPRODUCT(CHOOSE({1,2,3,4},W237,W302,W367,W432),CHOOSE({1,2,3,4},EE465,EE465,EE465,EE465))</f>
        <v>8.644129435910432E-5</v>
      </c>
      <c r="CC497" s="194">
        <f>SUMPRODUCT(CHOOSE({1,2,3,4},X237,X302,X367,X432),CHOOSE({1,2,3,4},EF465,EF465,EF465,EF465))</f>
        <v>1.0467688248793463E-4</v>
      </c>
      <c r="CD497" s="194">
        <f>SUMPRODUCT(CHOOSE({1,2,3,4},Y237,Y302,Y367,Y432),CHOOSE({1,2,3,4},EG465,EG465,EG465,EG465))</f>
        <v>1.2086347729009395E-4</v>
      </c>
      <c r="CE497" s="194">
        <f>SUMPRODUCT(CHOOSE({1,2,3,4},Z237,Z302,Z367,Z432),CHOOSE({1,2,3,4},EH465,EH465,EH465,EH465))</f>
        <v>1.3512199749580596E-4</v>
      </c>
      <c r="CF497" s="194">
        <f>SUMPRODUCT(CHOOSE({1,2,3,4},AA237,AA302,AA367,AA432),CHOOSE({1,2,3,4},EI465,EI465,EI465,EI465))</f>
        <v>1.4870954519136454E-4</v>
      </c>
      <c r="CG497" s="194">
        <f>SUMPRODUCT(CHOOSE({1,2,3,4},AB237,AB302,AB367,AB432),CHOOSE({1,2,3,4},EJ465,EJ465,EJ465,EJ465))</f>
        <v>1.6233604206740255E-4</v>
      </c>
    </row>
    <row r="498" spans="1:85" x14ac:dyDescent="0.3">
      <c r="B498" s="1">
        <v>2</v>
      </c>
      <c r="C498" s="1"/>
      <c r="D498" s="155"/>
      <c r="E498" s="155">
        <f t="shared" ref="E498:AB498" si="619">(VLOOKUP(D78,BRMort,$A$4,FALSE)-1)*D142*BI466</f>
        <v>0</v>
      </c>
      <c r="F498" s="155">
        <f t="shared" si="619"/>
        <v>0</v>
      </c>
      <c r="G498" s="155">
        <f t="shared" si="619"/>
        <v>0</v>
      </c>
      <c r="H498" s="155">
        <f t="shared" si="619"/>
        <v>0</v>
      </c>
      <c r="I498" s="155">
        <f t="shared" si="619"/>
        <v>0</v>
      </c>
      <c r="J498" s="155">
        <f t="shared" si="619"/>
        <v>0</v>
      </c>
      <c r="K498" s="155">
        <f t="shared" si="619"/>
        <v>0</v>
      </c>
      <c r="L498" s="155">
        <f t="shared" si="619"/>
        <v>0</v>
      </c>
      <c r="M498" s="155">
        <f t="shared" si="619"/>
        <v>0</v>
      </c>
      <c r="N498" s="155">
        <f t="shared" si="619"/>
        <v>0</v>
      </c>
      <c r="O498" s="155">
        <f t="shared" si="619"/>
        <v>0</v>
      </c>
      <c r="P498" s="155">
        <f t="shared" si="619"/>
        <v>0</v>
      </c>
      <c r="Q498" s="155">
        <f t="shared" si="619"/>
        <v>0</v>
      </c>
      <c r="R498" s="155">
        <f t="shared" si="619"/>
        <v>0</v>
      </c>
      <c r="S498" s="155">
        <f t="shared" si="619"/>
        <v>0</v>
      </c>
      <c r="T498" s="155">
        <f t="shared" si="619"/>
        <v>0</v>
      </c>
      <c r="U498" s="155">
        <f t="shared" si="619"/>
        <v>0</v>
      </c>
      <c r="V498" s="155">
        <f t="shared" si="619"/>
        <v>0</v>
      </c>
      <c r="W498" s="155">
        <f t="shared" si="619"/>
        <v>0</v>
      </c>
      <c r="X498" s="155">
        <f t="shared" si="619"/>
        <v>0</v>
      </c>
      <c r="Y498" s="155">
        <f t="shared" si="619"/>
        <v>0</v>
      </c>
      <c r="Z498" s="155">
        <f t="shared" si="619"/>
        <v>0</v>
      </c>
      <c r="AA498" s="155">
        <f t="shared" si="619"/>
        <v>0</v>
      </c>
      <c r="AB498" s="155">
        <f t="shared" si="619"/>
        <v>0</v>
      </c>
      <c r="AC498" s="156"/>
      <c r="AD498" s="52"/>
      <c r="AG498" s="170">
        <f t="shared" ref="AG498:AG521" si="620">C142*BH466</f>
        <v>0</v>
      </c>
      <c r="AH498" s="170">
        <f t="shared" ref="AH498:AH521" si="621">D142*BI466</f>
        <v>0</v>
      </c>
      <c r="AI498" s="170">
        <f t="shared" ref="AI498:AI521" si="622">E142*BJ466</f>
        <v>0</v>
      </c>
      <c r="AJ498" s="170">
        <f t="shared" ref="AJ498:AJ521" si="623">F142*BK466</f>
        <v>0</v>
      </c>
      <c r="AK498" s="170">
        <f t="shared" ref="AK498:AK521" si="624">G142*BL466</f>
        <v>0</v>
      </c>
      <c r="AL498" s="170">
        <f t="shared" ref="AL498:AL521" si="625">H142*BM466</f>
        <v>0</v>
      </c>
      <c r="AM498" s="170">
        <f t="shared" ref="AM498:AM521" si="626">I142*BN466</f>
        <v>0</v>
      </c>
      <c r="AN498" s="170">
        <f t="shared" ref="AN498:AN521" si="627">J142*BO466</f>
        <v>0</v>
      </c>
      <c r="AO498" s="170">
        <f t="shared" ref="AO498:AO521" si="628">K142*BP466</f>
        <v>0</v>
      </c>
      <c r="AP498" s="170">
        <f t="shared" ref="AP498:AP521" si="629">L142*BQ466</f>
        <v>0</v>
      </c>
      <c r="AQ498" s="170">
        <f t="shared" ref="AQ498:AQ521" si="630">M142*BR466</f>
        <v>0</v>
      </c>
      <c r="AR498" s="170">
        <f t="shared" ref="AR498:AR521" si="631">N142*BS466</f>
        <v>0</v>
      </c>
      <c r="AS498" s="170">
        <f t="shared" ref="AS498:AS521" si="632">O142*BT466</f>
        <v>0</v>
      </c>
      <c r="AT498" s="170">
        <f t="shared" ref="AT498:AT521" si="633">P142*BU466</f>
        <v>0</v>
      </c>
      <c r="AU498" s="170">
        <f t="shared" ref="AU498:AU521" si="634">Q142*BV466</f>
        <v>0</v>
      </c>
      <c r="AV498" s="170">
        <f t="shared" ref="AV498:AV521" si="635">R142*BW466</f>
        <v>0</v>
      </c>
      <c r="AW498" s="170">
        <f t="shared" ref="AW498:AW521" si="636">S142*BX466</f>
        <v>0</v>
      </c>
      <c r="AX498" s="170">
        <f t="shared" ref="AX498:AX521" si="637">T142*BY466</f>
        <v>0</v>
      </c>
      <c r="AY498" s="170">
        <f t="shared" ref="AY498:AY521" si="638">U142*BZ466</f>
        <v>0</v>
      </c>
      <c r="AZ498" s="170">
        <f t="shared" ref="AZ498:AZ521" si="639">V142*CA466</f>
        <v>0</v>
      </c>
      <c r="BA498" s="170">
        <f t="shared" ref="BA498:BA521" si="640">W142*CB466</f>
        <v>0</v>
      </c>
      <c r="BB498" s="170">
        <f t="shared" ref="BB498:BB521" si="641">X142*CC466</f>
        <v>0</v>
      </c>
      <c r="BC498" s="170">
        <f t="shared" ref="BC498:BC521" si="642">Y142*CD466</f>
        <v>0</v>
      </c>
      <c r="BD498" s="170">
        <f t="shared" ref="BD498:BD521" si="643">Z142*CE466</f>
        <v>0</v>
      </c>
      <c r="BE498" s="170">
        <f t="shared" ref="BE498:BE521" si="644">AA142*CF466</f>
        <v>0</v>
      </c>
      <c r="BF498" s="67"/>
      <c r="BI498" s="194">
        <f>SUMPRODUCT(CHOOSE({1,2,3,4},D238,D303,D368,D433),CHOOSE({1,2,3,4},DL466,DL466,DL466,DL466))</f>
        <v>0</v>
      </c>
      <c r="BJ498" s="194">
        <f>SUMPRODUCT(CHOOSE({1,2,3,4},E238,E303,E368,E433),CHOOSE({1,2,3,4},DM466,DM466,DM466,DM466))</f>
        <v>0</v>
      </c>
      <c r="BK498" s="194">
        <f>SUMPRODUCT(CHOOSE({1,2,3,4},F238,F303,F368,F433),CHOOSE({1,2,3,4},DN466,DN466,DN466,DN466))</f>
        <v>0</v>
      </c>
      <c r="BL498" s="194">
        <f>SUMPRODUCT(CHOOSE({1,2,3,4},G238,G303,G368,G433),CHOOSE({1,2,3,4},DO466,DO466,DO466,DO466))</f>
        <v>0</v>
      </c>
      <c r="BM498" s="194">
        <f>SUMPRODUCT(CHOOSE({1,2,3,4},H238,H303,H368,H433),CHOOSE({1,2,3,4},DP466,DP466,DP466,DP466))</f>
        <v>0</v>
      </c>
      <c r="BN498" s="194">
        <f>SUMPRODUCT(CHOOSE({1,2,3,4},I238,I303,I368,I433),CHOOSE({1,2,3,4},DQ466,DQ466,DQ466,DQ466))</f>
        <v>0</v>
      </c>
      <c r="BO498" s="194">
        <f>SUMPRODUCT(CHOOSE({1,2,3,4},J238,J303,J368,J433),CHOOSE({1,2,3,4},DR466,DR466,DR466,DR466))</f>
        <v>0</v>
      </c>
      <c r="BP498" s="194">
        <f>SUMPRODUCT(CHOOSE({1,2,3,4},K238,K303,K368,K433),CHOOSE({1,2,3,4},DS466,DS466,DS466,DS466))</f>
        <v>0</v>
      </c>
      <c r="BQ498" s="194">
        <f>SUMPRODUCT(CHOOSE({1,2,3,4},L238,L303,L368,L433),CHOOSE({1,2,3,4},DT466,DT466,DT466,DT466))</f>
        <v>0</v>
      </c>
      <c r="BR498" s="194">
        <f>SUMPRODUCT(CHOOSE({1,2,3,4},M238,M303,M368,M433),CHOOSE({1,2,3,4},DU466,DU466,DU466,DU466))</f>
        <v>0</v>
      </c>
      <c r="BS498" s="194">
        <f>SUMPRODUCT(CHOOSE({1,2,3,4},N238,N303,N368,N433),CHOOSE({1,2,3,4},DV466,DV466,DV466,DV466))</f>
        <v>0</v>
      </c>
      <c r="BT498" s="194">
        <f>SUMPRODUCT(CHOOSE({1,2,3,4},O238,O303,O368,O433),CHOOSE({1,2,3,4},DW466,DW466,DW466,DW466))</f>
        <v>0</v>
      </c>
      <c r="BU498" s="194">
        <f>SUMPRODUCT(CHOOSE({1,2,3,4},P238,P303,P368,P433),CHOOSE({1,2,3,4},DX466,DX466,DX466,DX466))</f>
        <v>0</v>
      </c>
      <c r="BV498" s="194">
        <f>SUMPRODUCT(CHOOSE({1,2,3,4},Q238,Q303,Q368,Q433),CHOOSE({1,2,3,4},DY466,DY466,DY466,DY466))</f>
        <v>0</v>
      </c>
      <c r="BW498" s="194">
        <f>SUMPRODUCT(CHOOSE({1,2,3,4},R238,R303,R368,R433),CHOOSE({1,2,3,4},DZ466,DZ466,DZ466,DZ466))</f>
        <v>0</v>
      </c>
      <c r="BX498" s="194">
        <f>SUMPRODUCT(CHOOSE({1,2,3,4},S238,S303,S368,S433),CHOOSE({1,2,3,4},EA466,EA466,EA466,EA466))</f>
        <v>0</v>
      </c>
      <c r="BY498" s="194">
        <f>SUMPRODUCT(CHOOSE({1,2,3,4},T238,T303,T368,T433),CHOOSE({1,2,3,4},EB466,EB466,EB466,EB466))</f>
        <v>0</v>
      </c>
      <c r="BZ498" s="194">
        <f>SUMPRODUCT(CHOOSE({1,2,3,4},U238,U303,U368,U433),CHOOSE({1,2,3,4},EC466,EC466,EC466,EC466))</f>
        <v>0</v>
      </c>
      <c r="CA498" s="194">
        <f>SUMPRODUCT(CHOOSE({1,2,3,4},V238,V303,V368,V433),CHOOSE({1,2,3,4},ED466,ED466,ED466,ED466))</f>
        <v>0</v>
      </c>
      <c r="CB498" s="194">
        <f>SUMPRODUCT(CHOOSE({1,2,3,4},W238,W303,W368,W433),CHOOSE({1,2,3,4},EE466,EE466,EE466,EE466))</f>
        <v>0</v>
      </c>
      <c r="CC498" s="194">
        <f>SUMPRODUCT(CHOOSE({1,2,3,4},X238,X303,X368,X433),CHOOSE({1,2,3,4},EF466,EF466,EF466,EF466))</f>
        <v>0</v>
      </c>
      <c r="CD498" s="194">
        <f>SUMPRODUCT(CHOOSE({1,2,3,4},Y238,Y303,Y368,Y433),CHOOSE({1,2,3,4},EG466,EG466,EG466,EG466))</f>
        <v>0</v>
      </c>
      <c r="CE498" s="194">
        <f>SUMPRODUCT(CHOOSE({1,2,3,4},Z238,Z303,Z368,Z433),CHOOSE({1,2,3,4},EH466,EH466,EH466,EH466))</f>
        <v>0</v>
      </c>
      <c r="CF498" s="194">
        <f>SUMPRODUCT(CHOOSE({1,2,3,4},AA238,AA303,AA368,AA433),CHOOSE({1,2,3,4},EI466,EI466,EI466,EI466))</f>
        <v>0</v>
      </c>
      <c r="CG498" s="194">
        <f>SUMPRODUCT(CHOOSE({1,2,3,4},AB238,AB303,AB368,AB433),CHOOSE({1,2,3,4},EJ466,EJ466,EJ466,EJ466))</f>
        <v>0</v>
      </c>
    </row>
    <row r="499" spans="1:85" x14ac:dyDescent="0.3">
      <c r="B499" s="1">
        <v>3</v>
      </c>
      <c r="C499" s="1"/>
      <c r="D499" s="155"/>
      <c r="E499" s="155"/>
      <c r="F499" s="155">
        <f t="shared" ref="F499:AB499" si="645">(VLOOKUP(E79,BRMort,$A$4,FALSE)-1)*E143*BJ467</f>
        <v>0</v>
      </c>
      <c r="G499" s="155">
        <f t="shared" si="645"/>
        <v>0</v>
      </c>
      <c r="H499" s="155">
        <f t="shared" si="645"/>
        <v>0</v>
      </c>
      <c r="I499" s="155">
        <f t="shared" si="645"/>
        <v>0</v>
      </c>
      <c r="J499" s="155">
        <f t="shared" si="645"/>
        <v>0</v>
      </c>
      <c r="K499" s="155">
        <f t="shared" si="645"/>
        <v>0</v>
      </c>
      <c r="L499" s="155">
        <f t="shared" si="645"/>
        <v>0</v>
      </c>
      <c r="M499" s="155">
        <f t="shared" si="645"/>
        <v>0</v>
      </c>
      <c r="N499" s="155">
        <f t="shared" si="645"/>
        <v>0</v>
      </c>
      <c r="O499" s="155">
        <f t="shared" si="645"/>
        <v>0</v>
      </c>
      <c r="P499" s="155">
        <f t="shared" si="645"/>
        <v>0</v>
      </c>
      <c r="Q499" s="155">
        <f t="shared" si="645"/>
        <v>0</v>
      </c>
      <c r="R499" s="155">
        <f t="shared" si="645"/>
        <v>0</v>
      </c>
      <c r="S499" s="155">
        <f t="shared" si="645"/>
        <v>0</v>
      </c>
      <c r="T499" s="155">
        <f t="shared" si="645"/>
        <v>0</v>
      </c>
      <c r="U499" s="155">
        <f t="shared" si="645"/>
        <v>0</v>
      </c>
      <c r="V499" s="155">
        <f t="shared" si="645"/>
        <v>0</v>
      </c>
      <c r="W499" s="155">
        <f t="shared" si="645"/>
        <v>0</v>
      </c>
      <c r="X499" s="155">
        <f t="shared" si="645"/>
        <v>0</v>
      </c>
      <c r="Y499" s="155">
        <f t="shared" si="645"/>
        <v>0</v>
      </c>
      <c r="Z499" s="155">
        <f t="shared" si="645"/>
        <v>0</v>
      </c>
      <c r="AA499" s="155">
        <f t="shared" si="645"/>
        <v>0</v>
      </c>
      <c r="AB499" s="155">
        <f t="shared" si="645"/>
        <v>0</v>
      </c>
      <c r="AC499" s="156"/>
      <c r="AD499" s="156"/>
      <c r="AE499" s="52"/>
      <c r="AG499" s="170">
        <f t="shared" si="620"/>
        <v>0</v>
      </c>
      <c r="AH499" s="170">
        <f t="shared" si="621"/>
        <v>0</v>
      </c>
      <c r="AI499" s="170">
        <f t="shared" si="622"/>
        <v>0</v>
      </c>
      <c r="AJ499" s="170">
        <f t="shared" si="623"/>
        <v>0</v>
      </c>
      <c r="AK499" s="170">
        <f t="shared" si="624"/>
        <v>0</v>
      </c>
      <c r="AL499" s="170">
        <f t="shared" si="625"/>
        <v>0</v>
      </c>
      <c r="AM499" s="170">
        <f t="shared" si="626"/>
        <v>0</v>
      </c>
      <c r="AN499" s="170">
        <f t="shared" si="627"/>
        <v>0</v>
      </c>
      <c r="AO499" s="170">
        <f t="shared" si="628"/>
        <v>0</v>
      </c>
      <c r="AP499" s="170">
        <f t="shared" si="629"/>
        <v>0</v>
      </c>
      <c r="AQ499" s="170">
        <f t="shared" si="630"/>
        <v>0</v>
      </c>
      <c r="AR499" s="170">
        <f t="shared" si="631"/>
        <v>0</v>
      </c>
      <c r="AS499" s="170">
        <f t="shared" si="632"/>
        <v>0</v>
      </c>
      <c r="AT499" s="170">
        <f t="shared" si="633"/>
        <v>0</v>
      </c>
      <c r="AU499" s="170">
        <f t="shared" si="634"/>
        <v>0</v>
      </c>
      <c r="AV499" s="170">
        <f t="shared" si="635"/>
        <v>0</v>
      </c>
      <c r="AW499" s="170">
        <f t="shared" si="636"/>
        <v>0</v>
      </c>
      <c r="AX499" s="170">
        <f t="shared" si="637"/>
        <v>0</v>
      </c>
      <c r="AY499" s="170">
        <f t="shared" si="638"/>
        <v>0</v>
      </c>
      <c r="AZ499" s="170">
        <f t="shared" si="639"/>
        <v>0</v>
      </c>
      <c r="BA499" s="170">
        <f t="shared" si="640"/>
        <v>0</v>
      </c>
      <c r="BB499" s="170">
        <f t="shared" si="641"/>
        <v>0</v>
      </c>
      <c r="BC499" s="170">
        <f t="shared" si="642"/>
        <v>0</v>
      </c>
      <c r="BD499" s="170">
        <f t="shared" si="643"/>
        <v>0</v>
      </c>
      <c r="BE499" s="170">
        <f t="shared" si="644"/>
        <v>0</v>
      </c>
      <c r="BF499" s="67"/>
      <c r="BG499" s="67"/>
      <c r="BI499" s="194">
        <f>SUMPRODUCT(CHOOSE({1,2,3,4},D239,D304,D369,D434),CHOOSE({1,2,3,4},DL467,DL467,DL467,DL467))</f>
        <v>0</v>
      </c>
      <c r="BJ499" s="194">
        <f>SUMPRODUCT(CHOOSE({1,2,3,4},E239,E304,E369,E434),CHOOSE({1,2,3,4},DM467,DM467,DM467,DM467))</f>
        <v>0</v>
      </c>
      <c r="BK499" s="194">
        <f>SUMPRODUCT(CHOOSE({1,2,3,4},F239,F304,F369,F434),CHOOSE({1,2,3,4},DN467,DN467,DN467,DN467))</f>
        <v>0</v>
      </c>
      <c r="BL499" s="194">
        <f>SUMPRODUCT(CHOOSE({1,2,3,4},G239,G304,G369,G434),CHOOSE({1,2,3,4},DO467,DO467,DO467,DO467))</f>
        <v>0</v>
      </c>
      <c r="BM499" s="194">
        <f>SUMPRODUCT(CHOOSE({1,2,3,4},H239,H304,H369,H434),CHOOSE({1,2,3,4},DP467,DP467,DP467,DP467))</f>
        <v>0</v>
      </c>
      <c r="BN499" s="194">
        <f>SUMPRODUCT(CHOOSE({1,2,3,4},I239,I304,I369,I434),CHOOSE({1,2,3,4},DQ467,DQ467,DQ467,DQ467))</f>
        <v>0</v>
      </c>
      <c r="BO499" s="194">
        <f>SUMPRODUCT(CHOOSE({1,2,3,4},J239,J304,J369,J434),CHOOSE({1,2,3,4},DR467,DR467,DR467,DR467))</f>
        <v>0</v>
      </c>
      <c r="BP499" s="194">
        <f>SUMPRODUCT(CHOOSE({1,2,3,4},K239,K304,K369,K434),CHOOSE({1,2,3,4},DS467,DS467,DS467,DS467))</f>
        <v>0</v>
      </c>
      <c r="BQ499" s="194">
        <f>SUMPRODUCT(CHOOSE({1,2,3,4},L239,L304,L369,L434),CHOOSE({1,2,3,4},DT467,DT467,DT467,DT467))</f>
        <v>0</v>
      </c>
      <c r="BR499" s="194">
        <f>SUMPRODUCT(CHOOSE({1,2,3,4},M239,M304,M369,M434),CHOOSE({1,2,3,4},DU467,DU467,DU467,DU467))</f>
        <v>0</v>
      </c>
      <c r="BS499" s="194">
        <f>SUMPRODUCT(CHOOSE({1,2,3,4},N239,N304,N369,N434),CHOOSE({1,2,3,4},DV467,DV467,DV467,DV467))</f>
        <v>0</v>
      </c>
      <c r="BT499" s="194">
        <f>SUMPRODUCT(CHOOSE({1,2,3,4},O239,O304,O369,O434),CHOOSE({1,2,3,4},DW467,DW467,DW467,DW467))</f>
        <v>0</v>
      </c>
      <c r="BU499" s="194">
        <f>SUMPRODUCT(CHOOSE({1,2,3,4},P239,P304,P369,P434),CHOOSE({1,2,3,4},DX467,DX467,DX467,DX467))</f>
        <v>0</v>
      </c>
      <c r="BV499" s="194">
        <f>SUMPRODUCT(CHOOSE({1,2,3,4},Q239,Q304,Q369,Q434),CHOOSE({1,2,3,4},DY467,DY467,DY467,DY467))</f>
        <v>0</v>
      </c>
      <c r="BW499" s="194">
        <f>SUMPRODUCT(CHOOSE({1,2,3,4},R239,R304,R369,R434),CHOOSE({1,2,3,4},DZ467,DZ467,DZ467,DZ467))</f>
        <v>0</v>
      </c>
      <c r="BX499" s="194">
        <f>SUMPRODUCT(CHOOSE({1,2,3,4},S239,S304,S369,S434),CHOOSE({1,2,3,4},EA467,EA467,EA467,EA467))</f>
        <v>0</v>
      </c>
      <c r="BY499" s="194">
        <f>SUMPRODUCT(CHOOSE({1,2,3,4},T239,T304,T369,T434),CHOOSE({1,2,3,4},EB467,EB467,EB467,EB467))</f>
        <v>0</v>
      </c>
      <c r="BZ499" s="194">
        <f>SUMPRODUCT(CHOOSE({1,2,3,4},U239,U304,U369,U434),CHOOSE({1,2,3,4},EC467,EC467,EC467,EC467))</f>
        <v>0</v>
      </c>
      <c r="CA499" s="194">
        <f>SUMPRODUCT(CHOOSE({1,2,3,4},V239,V304,V369,V434),CHOOSE({1,2,3,4},ED467,ED467,ED467,ED467))</f>
        <v>0</v>
      </c>
      <c r="CB499" s="194">
        <f>SUMPRODUCT(CHOOSE({1,2,3,4},W239,W304,W369,W434),CHOOSE({1,2,3,4},EE467,EE467,EE467,EE467))</f>
        <v>0</v>
      </c>
      <c r="CC499" s="194">
        <f>SUMPRODUCT(CHOOSE({1,2,3,4},X239,X304,X369,X434),CHOOSE({1,2,3,4},EF467,EF467,EF467,EF467))</f>
        <v>0</v>
      </c>
      <c r="CD499" s="194">
        <f>SUMPRODUCT(CHOOSE({1,2,3,4},Y239,Y304,Y369,Y434),CHOOSE({1,2,3,4},EG467,EG467,EG467,EG467))</f>
        <v>0</v>
      </c>
      <c r="CE499" s="194">
        <f>SUMPRODUCT(CHOOSE({1,2,3,4},Z239,Z304,Z369,Z434),CHOOSE({1,2,3,4},EH467,EH467,EH467,EH467))</f>
        <v>0</v>
      </c>
      <c r="CF499" s="194">
        <f>SUMPRODUCT(CHOOSE({1,2,3,4},AA239,AA304,AA369,AA434),CHOOSE({1,2,3,4},EI467,EI467,EI467,EI467))</f>
        <v>0</v>
      </c>
      <c r="CG499" s="194">
        <f>SUMPRODUCT(CHOOSE({1,2,3,4},AB239,AB304,AB369,AB434),CHOOSE({1,2,3,4},EJ467,EJ467,EJ467,EJ467))</f>
        <v>0</v>
      </c>
    </row>
    <row r="500" spans="1:85" x14ac:dyDescent="0.3">
      <c r="B500" s="1">
        <v>4</v>
      </c>
      <c r="C500" s="1"/>
      <c r="D500" s="155"/>
      <c r="E500" s="155"/>
      <c r="F500" s="155"/>
      <c r="G500" s="155">
        <f t="shared" ref="G500:AB500" si="646">(VLOOKUP(F80,BRMort,$A$4,FALSE)-1)*F144*BK468</f>
        <v>0</v>
      </c>
      <c r="H500" s="155">
        <f t="shared" si="646"/>
        <v>0</v>
      </c>
      <c r="I500" s="155">
        <f t="shared" si="646"/>
        <v>0</v>
      </c>
      <c r="J500" s="155">
        <f t="shared" si="646"/>
        <v>0</v>
      </c>
      <c r="K500" s="155">
        <f t="shared" si="646"/>
        <v>0</v>
      </c>
      <c r="L500" s="155">
        <f t="shared" si="646"/>
        <v>0</v>
      </c>
      <c r="M500" s="155">
        <f t="shared" si="646"/>
        <v>0</v>
      </c>
      <c r="N500" s="155">
        <f t="shared" si="646"/>
        <v>0</v>
      </c>
      <c r="O500" s="155">
        <f t="shared" si="646"/>
        <v>0</v>
      </c>
      <c r="P500" s="155">
        <f t="shared" si="646"/>
        <v>0</v>
      </c>
      <c r="Q500" s="155">
        <f t="shared" si="646"/>
        <v>0</v>
      </c>
      <c r="R500" s="155">
        <f t="shared" si="646"/>
        <v>0</v>
      </c>
      <c r="S500" s="155">
        <f t="shared" si="646"/>
        <v>0</v>
      </c>
      <c r="T500" s="155">
        <f t="shared" si="646"/>
        <v>0</v>
      </c>
      <c r="U500" s="155">
        <f t="shared" si="646"/>
        <v>0</v>
      </c>
      <c r="V500" s="155">
        <f t="shared" si="646"/>
        <v>0</v>
      </c>
      <c r="W500" s="155">
        <f t="shared" si="646"/>
        <v>0</v>
      </c>
      <c r="X500" s="155">
        <f t="shared" si="646"/>
        <v>0</v>
      </c>
      <c r="Y500" s="155">
        <f t="shared" si="646"/>
        <v>0</v>
      </c>
      <c r="Z500" s="155">
        <f t="shared" si="646"/>
        <v>0</v>
      </c>
      <c r="AA500" s="155">
        <f t="shared" si="646"/>
        <v>0</v>
      </c>
      <c r="AB500" s="155">
        <f t="shared" si="646"/>
        <v>0</v>
      </c>
      <c r="AC500" s="156"/>
      <c r="AD500" s="156"/>
      <c r="AE500" s="156"/>
      <c r="AF500" s="52"/>
      <c r="AG500" s="170">
        <f t="shared" si="620"/>
        <v>0</v>
      </c>
      <c r="AH500" s="170">
        <f t="shared" si="621"/>
        <v>0</v>
      </c>
      <c r="AI500" s="170">
        <f t="shared" si="622"/>
        <v>0</v>
      </c>
      <c r="AJ500" s="170">
        <f t="shared" si="623"/>
        <v>0</v>
      </c>
      <c r="AK500" s="170">
        <f t="shared" si="624"/>
        <v>0</v>
      </c>
      <c r="AL500" s="170">
        <f t="shared" si="625"/>
        <v>0</v>
      </c>
      <c r="AM500" s="170">
        <f t="shared" si="626"/>
        <v>0</v>
      </c>
      <c r="AN500" s="170">
        <f t="shared" si="627"/>
        <v>0</v>
      </c>
      <c r="AO500" s="170">
        <f t="shared" si="628"/>
        <v>0</v>
      </c>
      <c r="AP500" s="170">
        <f t="shared" si="629"/>
        <v>0</v>
      </c>
      <c r="AQ500" s="170">
        <f t="shared" si="630"/>
        <v>0</v>
      </c>
      <c r="AR500" s="170">
        <f t="shared" si="631"/>
        <v>0</v>
      </c>
      <c r="AS500" s="170">
        <f t="shared" si="632"/>
        <v>0</v>
      </c>
      <c r="AT500" s="170">
        <f t="shared" si="633"/>
        <v>0</v>
      </c>
      <c r="AU500" s="170">
        <f t="shared" si="634"/>
        <v>0</v>
      </c>
      <c r="AV500" s="170">
        <f t="shared" si="635"/>
        <v>0</v>
      </c>
      <c r="AW500" s="170">
        <f t="shared" si="636"/>
        <v>0</v>
      </c>
      <c r="AX500" s="170">
        <f t="shared" si="637"/>
        <v>0</v>
      </c>
      <c r="AY500" s="170">
        <f t="shared" si="638"/>
        <v>0</v>
      </c>
      <c r="AZ500" s="170">
        <f t="shared" si="639"/>
        <v>0</v>
      </c>
      <c r="BA500" s="170">
        <f t="shared" si="640"/>
        <v>0</v>
      </c>
      <c r="BB500" s="170">
        <f t="shared" si="641"/>
        <v>0</v>
      </c>
      <c r="BC500" s="170">
        <f t="shared" si="642"/>
        <v>0</v>
      </c>
      <c r="BD500" s="170">
        <f t="shared" si="643"/>
        <v>0</v>
      </c>
      <c r="BE500" s="170">
        <f t="shared" si="644"/>
        <v>0</v>
      </c>
      <c r="BF500" s="67"/>
      <c r="BG500" s="67"/>
      <c r="BH500" s="180"/>
      <c r="BI500" s="194">
        <f>SUMPRODUCT(CHOOSE({1,2,3,4},D240,D305,D370,D435),CHOOSE({1,2,3,4},DL468,DL468,DL468,DL468))</f>
        <v>0</v>
      </c>
      <c r="BJ500" s="194">
        <f>SUMPRODUCT(CHOOSE({1,2,3,4},E240,E305,E370,E435),CHOOSE({1,2,3,4},DM468,DM468,DM468,DM468))</f>
        <v>0</v>
      </c>
      <c r="BK500" s="194">
        <f>SUMPRODUCT(CHOOSE({1,2,3,4},F240,F305,F370,F435),CHOOSE({1,2,3,4},DN468,DN468,DN468,DN468))</f>
        <v>0</v>
      </c>
      <c r="BL500" s="194">
        <f>SUMPRODUCT(CHOOSE({1,2,3,4},G240,G305,G370,G435),CHOOSE({1,2,3,4},DO468,DO468,DO468,DO468))</f>
        <v>0</v>
      </c>
      <c r="BM500" s="194">
        <f>SUMPRODUCT(CHOOSE({1,2,3,4},H240,H305,H370,H435),CHOOSE({1,2,3,4},DP468,DP468,DP468,DP468))</f>
        <v>0</v>
      </c>
      <c r="BN500" s="194">
        <f>SUMPRODUCT(CHOOSE({1,2,3,4},I240,I305,I370,I435),CHOOSE({1,2,3,4},DQ468,DQ468,DQ468,DQ468))</f>
        <v>0</v>
      </c>
      <c r="BO500" s="194">
        <f>SUMPRODUCT(CHOOSE({1,2,3,4},J240,J305,J370,J435),CHOOSE({1,2,3,4},DR468,DR468,DR468,DR468))</f>
        <v>0</v>
      </c>
      <c r="BP500" s="194">
        <f>SUMPRODUCT(CHOOSE({1,2,3,4},K240,K305,K370,K435),CHOOSE({1,2,3,4},DS468,DS468,DS468,DS468))</f>
        <v>0</v>
      </c>
      <c r="BQ500" s="194">
        <f>SUMPRODUCT(CHOOSE({1,2,3,4},L240,L305,L370,L435),CHOOSE({1,2,3,4},DT468,DT468,DT468,DT468))</f>
        <v>0</v>
      </c>
      <c r="BR500" s="194">
        <f>SUMPRODUCT(CHOOSE({1,2,3,4},M240,M305,M370,M435),CHOOSE({1,2,3,4},DU468,DU468,DU468,DU468))</f>
        <v>0</v>
      </c>
      <c r="BS500" s="194">
        <f>SUMPRODUCT(CHOOSE({1,2,3,4},N240,N305,N370,N435),CHOOSE({1,2,3,4},DV468,DV468,DV468,DV468))</f>
        <v>0</v>
      </c>
      <c r="BT500" s="194">
        <f>SUMPRODUCT(CHOOSE({1,2,3,4},O240,O305,O370,O435),CHOOSE({1,2,3,4},DW468,DW468,DW468,DW468))</f>
        <v>0</v>
      </c>
      <c r="BU500" s="194">
        <f>SUMPRODUCT(CHOOSE({1,2,3,4},P240,P305,P370,P435),CHOOSE({1,2,3,4},DX468,DX468,DX468,DX468))</f>
        <v>0</v>
      </c>
      <c r="BV500" s="194">
        <f>SUMPRODUCT(CHOOSE({1,2,3,4},Q240,Q305,Q370,Q435),CHOOSE({1,2,3,4},DY468,DY468,DY468,DY468))</f>
        <v>0</v>
      </c>
      <c r="BW500" s="194">
        <f>SUMPRODUCT(CHOOSE({1,2,3,4},R240,R305,R370,R435),CHOOSE({1,2,3,4},DZ468,DZ468,DZ468,DZ468))</f>
        <v>0</v>
      </c>
      <c r="BX500" s="194">
        <f>SUMPRODUCT(CHOOSE({1,2,3,4},S240,S305,S370,S435),CHOOSE({1,2,3,4},EA468,EA468,EA468,EA468))</f>
        <v>0</v>
      </c>
      <c r="BY500" s="194">
        <f>SUMPRODUCT(CHOOSE({1,2,3,4},T240,T305,T370,T435),CHOOSE({1,2,3,4},EB468,EB468,EB468,EB468))</f>
        <v>0</v>
      </c>
      <c r="BZ500" s="194">
        <f>SUMPRODUCT(CHOOSE({1,2,3,4},U240,U305,U370,U435),CHOOSE({1,2,3,4},EC468,EC468,EC468,EC468))</f>
        <v>0</v>
      </c>
      <c r="CA500" s="194">
        <f>SUMPRODUCT(CHOOSE({1,2,3,4},V240,V305,V370,V435),CHOOSE({1,2,3,4},ED468,ED468,ED468,ED468))</f>
        <v>0</v>
      </c>
      <c r="CB500" s="194">
        <f>SUMPRODUCT(CHOOSE({1,2,3,4},W240,W305,W370,W435),CHOOSE({1,2,3,4},EE468,EE468,EE468,EE468))</f>
        <v>0</v>
      </c>
      <c r="CC500" s="194">
        <f>SUMPRODUCT(CHOOSE({1,2,3,4},X240,X305,X370,X435),CHOOSE({1,2,3,4},EF468,EF468,EF468,EF468))</f>
        <v>0</v>
      </c>
      <c r="CD500" s="194">
        <f>SUMPRODUCT(CHOOSE({1,2,3,4},Y240,Y305,Y370,Y435),CHOOSE({1,2,3,4},EG468,EG468,EG468,EG468))</f>
        <v>0</v>
      </c>
      <c r="CE500" s="194">
        <f>SUMPRODUCT(CHOOSE({1,2,3,4},Z240,Z305,Z370,Z435),CHOOSE({1,2,3,4},EH468,EH468,EH468,EH468))</f>
        <v>0</v>
      </c>
      <c r="CF500" s="194">
        <f>SUMPRODUCT(CHOOSE({1,2,3,4},AA240,AA305,AA370,AA435),CHOOSE({1,2,3,4},EI468,EI468,EI468,EI468))</f>
        <v>0</v>
      </c>
      <c r="CG500" s="194">
        <f>SUMPRODUCT(CHOOSE({1,2,3,4},AB240,AB305,AB370,AB435),CHOOSE({1,2,3,4},EJ468,EJ468,EJ468,EJ468))</f>
        <v>0</v>
      </c>
    </row>
    <row r="501" spans="1:85" x14ac:dyDescent="0.3">
      <c r="B501" s="1">
        <v>5</v>
      </c>
      <c r="C501" s="1"/>
      <c r="D501" s="155"/>
      <c r="E501" s="155"/>
      <c r="F501" s="155"/>
      <c r="G501" s="155"/>
      <c r="H501" s="155">
        <f t="shared" ref="H501:AB501" si="647">(VLOOKUP(G81,BRMort,$A$4,FALSE)-1)*G145*BL469</f>
        <v>0</v>
      </c>
      <c r="I501" s="155">
        <f t="shared" si="647"/>
        <v>0</v>
      </c>
      <c r="J501" s="155">
        <f t="shared" si="647"/>
        <v>0</v>
      </c>
      <c r="K501" s="155">
        <f t="shared" si="647"/>
        <v>0</v>
      </c>
      <c r="L501" s="155">
        <f t="shared" si="647"/>
        <v>0</v>
      </c>
      <c r="M501" s="155">
        <f t="shared" si="647"/>
        <v>0</v>
      </c>
      <c r="N501" s="155">
        <f t="shared" si="647"/>
        <v>0</v>
      </c>
      <c r="O501" s="155">
        <f t="shared" si="647"/>
        <v>0</v>
      </c>
      <c r="P501" s="155">
        <f t="shared" si="647"/>
        <v>0</v>
      </c>
      <c r="Q501" s="155">
        <f t="shared" si="647"/>
        <v>0</v>
      </c>
      <c r="R501" s="155">
        <f t="shared" si="647"/>
        <v>0</v>
      </c>
      <c r="S501" s="155">
        <f t="shared" si="647"/>
        <v>0</v>
      </c>
      <c r="T501" s="155">
        <f t="shared" si="647"/>
        <v>0</v>
      </c>
      <c r="U501" s="155">
        <f t="shared" si="647"/>
        <v>0</v>
      </c>
      <c r="V501" s="155">
        <f t="shared" si="647"/>
        <v>0</v>
      </c>
      <c r="W501" s="155">
        <f t="shared" si="647"/>
        <v>0</v>
      </c>
      <c r="X501" s="155">
        <f t="shared" si="647"/>
        <v>0</v>
      </c>
      <c r="Y501" s="155">
        <f t="shared" si="647"/>
        <v>0</v>
      </c>
      <c r="Z501" s="155">
        <f t="shared" si="647"/>
        <v>0</v>
      </c>
      <c r="AA501" s="155">
        <f t="shared" si="647"/>
        <v>0</v>
      </c>
      <c r="AB501" s="155">
        <f t="shared" si="647"/>
        <v>0</v>
      </c>
      <c r="AC501" s="156"/>
      <c r="AD501" s="156"/>
      <c r="AE501" s="156"/>
      <c r="AF501" s="156"/>
      <c r="AG501" s="170">
        <f t="shared" si="620"/>
        <v>0</v>
      </c>
      <c r="AH501" s="170">
        <f t="shared" si="621"/>
        <v>0</v>
      </c>
      <c r="AI501" s="170">
        <f t="shared" si="622"/>
        <v>0</v>
      </c>
      <c r="AJ501" s="170">
        <f t="shared" si="623"/>
        <v>0</v>
      </c>
      <c r="AK501" s="170">
        <f t="shared" si="624"/>
        <v>0</v>
      </c>
      <c r="AL501" s="170">
        <f t="shared" si="625"/>
        <v>0</v>
      </c>
      <c r="AM501" s="170">
        <f t="shared" si="626"/>
        <v>0</v>
      </c>
      <c r="AN501" s="170">
        <f t="shared" si="627"/>
        <v>0</v>
      </c>
      <c r="AO501" s="170">
        <f t="shared" si="628"/>
        <v>0</v>
      </c>
      <c r="AP501" s="170">
        <f t="shared" si="629"/>
        <v>0</v>
      </c>
      <c r="AQ501" s="170">
        <f t="shared" si="630"/>
        <v>0</v>
      </c>
      <c r="AR501" s="170">
        <f t="shared" si="631"/>
        <v>0</v>
      </c>
      <c r="AS501" s="170">
        <f t="shared" si="632"/>
        <v>0</v>
      </c>
      <c r="AT501" s="170">
        <f t="shared" si="633"/>
        <v>0</v>
      </c>
      <c r="AU501" s="170">
        <f t="shared" si="634"/>
        <v>0</v>
      </c>
      <c r="AV501" s="170">
        <f t="shared" si="635"/>
        <v>0</v>
      </c>
      <c r="AW501" s="170">
        <f t="shared" si="636"/>
        <v>0</v>
      </c>
      <c r="AX501" s="170">
        <f t="shared" si="637"/>
        <v>0</v>
      </c>
      <c r="AY501" s="170">
        <f t="shared" si="638"/>
        <v>0</v>
      </c>
      <c r="AZ501" s="170">
        <f t="shared" si="639"/>
        <v>0</v>
      </c>
      <c r="BA501" s="170">
        <f t="shared" si="640"/>
        <v>0</v>
      </c>
      <c r="BB501" s="170">
        <f t="shared" si="641"/>
        <v>0</v>
      </c>
      <c r="BC501" s="170">
        <f t="shared" si="642"/>
        <v>0</v>
      </c>
      <c r="BD501" s="170">
        <f t="shared" si="643"/>
        <v>0</v>
      </c>
      <c r="BE501" s="170">
        <f t="shared" si="644"/>
        <v>0</v>
      </c>
      <c r="BF501" s="67"/>
      <c r="BG501" s="67"/>
      <c r="BH501" s="180"/>
      <c r="BI501" s="194">
        <f>SUMPRODUCT(CHOOSE({1,2,3,4},D241,D306,D371,D436),CHOOSE({1,2,3,4},DL469,DL469,DL469,DL469))</f>
        <v>0</v>
      </c>
      <c r="BJ501" s="194">
        <f>SUMPRODUCT(CHOOSE({1,2,3,4},E241,E306,E371,E436),CHOOSE({1,2,3,4},DM469,DM469,DM469,DM469))</f>
        <v>0</v>
      </c>
      <c r="BK501" s="194">
        <f>SUMPRODUCT(CHOOSE({1,2,3,4},F241,F306,F371,F436),CHOOSE({1,2,3,4},DN469,DN469,DN469,DN469))</f>
        <v>0</v>
      </c>
      <c r="BL501" s="194">
        <f>SUMPRODUCT(CHOOSE({1,2,3,4},G241,G306,G371,G436),CHOOSE({1,2,3,4},DO469,DO469,DO469,DO469))</f>
        <v>0</v>
      </c>
      <c r="BM501" s="194">
        <f>SUMPRODUCT(CHOOSE({1,2,3,4},H241,H306,H371,H436),CHOOSE({1,2,3,4},DP469,DP469,DP469,DP469))</f>
        <v>0</v>
      </c>
      <c r="BN501" s="194">
        <f>SUMPRODUCT(CHOOSE({1,2,3,4},I241,I306,I371,I436),CHOOSE({1,2,3,4},DQ469,DQ469,DQ469,DQ469))</f>
        <v>0</v>
      </c>
      <c r="BO501" s="194">
        <f>SUMPRODUCT(CHOOSE({1,2,3,4},J241,J306,J371,J436),CHOOSE({1,2,3,4},DR469,DR469,DR469,DR469))</f>
        <v>0</v>
      </c>
      <c r="BP501" s="194">
        <f>SUMPRODUCT(CHOOSE({1,2,3,4},K241,K306,K371,K436),CHOOSE({1,2,3,4},DS469,DS469,DS469,DS469))</f>
        <v>0</v>
      </c>
      <c r="BQ501" s="194">
        <f>SUMPRODUCT(CHOOSE({1,2,3,4},L241,L306,L371,L436),CHOOSE({1,2,3,4},DT469,DT469,DT469,DT469))</f>
        <v>0</v>
      </c>
      <c r="BR501" s="194">
        <f>SUMPRODUCT(CHOOSE({1,2,3,4},M241,M306,M371,M436),CHOOSE({1,2,3,4},DU469,DU469,DU469,DU469))</f>
        <v>0</v>
      </c>
      <c r="BS501" s="194">
        <f>SUMPRODUCT(CHOOSE({1,2,3,4},N241,N306,N371,N436),CHOOSE({1,2,3,4},DV469,DV469,DV469,DV469))</f>
        <v>0</v>
      </c>
      <c r="BT501" s="194">
        <f>SUMPRODUCT(CHOOSE({1,2,3,4},O241,O306,O371,O436),CHOOSE({1,2,3,4},DW469,DW469,DW469,DW469))</f>
        <v>0</v>
      </c>
      <c r="BU501" s="194">
        <f>SUMPRODUCT(CHOOSE({1,2,3,4},P241,P306,P371,P436),CHOOSE({1,2,3,4},DX469,DX469,DX469,DX469))</f>
        <v>0</v>
      </c>
      <c r="BV501" s="194">
        <f>SUMPRODUCT(CHOOSE({1,2,3,4},Q241,Q306,Q371,Q436),CHOOSE({1,2,3,4},DY469,DY469,DY469,DY469))</f>
        <v>0</v>
      </c>
      <c r="BW501" s="194">
        <f>SUMPRODUCT(CHOOSE({1,2,3,4},R241,R306,R371,R436),CHOOSE({1,2,3,4},DZ469,DZ469,DZ469,DZ469))</f>
        <v>0</v>
      </c>
      <c r="BX501" s="194">
        <f>SUMPRODUCT(CHOOSE({1,2,3,4},S241,S306,S371,S436),CHOOSE({1,2,3,4},EA469,EA469,EA469,EA469))</f>
        <v>0</v>
      </c>
      <c r="BY501" s="194">
        <f>SUMPRODUCT(CHOOSE({1,2,3,4},T241,T306,T371,T436),CHOOSE({1,2,3,4},EB469,EB469,EB469,EB469))</f>
        <v>0</v>
      </c>
      <c r="BZ501" s="194">
        <f>SUMPRODUCT(CHOOSE({1,2,3,4},U241,U306,U371,U436),CHOOSE({1,2,3,4},EC469,EC469,EC469,EC469))</f>
        <v>0</v>
      </c>
      <c r="CA501" s="194">
        <f>SUMPRODUCT(CHOOSE({1,2,3,4},V241,V306,V371,V436),CHOOSE({1,2,3,4},ED469,ED469,ED469,ED469))</f>
        <v>0</v>
      </c>
      <c r="CB501" s="194">
        <f>SUMPRODUCT(CHOOSE({1,2,3,4},W241,W306,W371,W436),CHOOSE({1,2,3,4},EE469,EE469,EE469,EE469))</f>
        <v>0</v>
      </c>
      <c r="CC501" s="194">
        <f>SUMPRODUCT(CHOOSE({1,2,3,4},X241,X306,X371,X436),CHOOSE({1,2,3,4},EF469,EF469,EF469,EF469))</f>
        <v>0</v>
      </c>
      <c r="CD501" s="194">
        <f>SUMPRODUCT(CHOOSE({1,2,3,4},Y241,Y306,Y371,Y436),CHOOSE({1,2,3,4},EG469,EG469,EG469,EG469))</f>
        <v>0</v>
      </c>
      <c r="CE501" s="194">
        <f>SUMPRODUCT(CHOOSE({1,2,3,4},Z241,Z306,Z371,Z436),CHOOSE({1,2,3,4},EH469,EH469,EH469,EH469))</f>
        <v>0</v>
      </c>
      <c r="CF501" s="194">
        <f>SUMPRODUCT(CHOOSE({1,2,3,4},AA241,AA306,AA371,AA436),CHOOSE({1,2,3,4},EI469,EI469,EI469,EI469))</f>
        <v>0</v>
      </c>
      <c r="CG501" s="194">
        <f>SUMPRODUCT(CHOOSE({1,2,3,4},AB241,AB306,AB371,AB436),CHOOSE({1,2,3,4},EJ469,EJ469,EJ469,EJ469))</f>
        <v>0</v>
      </c>
    </row>
    <row r="502" spans="1:85" x14ac:dyDescent="0.3">
      <c r="B502" s="1">
        <v>6</v>
      </c>
      <c r="C502" s="1"/>
      <c r="D502" s="155"/>
      <c r="E502" s="155"/>
      <c r="F502" s="155"/>
      <c r="G502" s="155"/>
      <c r="H502" s="155"/>
      <c r="I502" s="155">
        <f t="shared" ref="I502:AB502" si="648">(VLOOKUP(H82,BRMort,$A$4,FALSE)-1)*H146*BM470</f>
        <v>0</v>
      </c>
      <c r="J502" s="155">
        <f t="shared" si="648"/>
        <v>0</v>
      </c>
      <c r="K502" s="155">
        <f t="shared" si="648"/>
        <v>0</v>
      </c>
      <c r="L502" s="155">
        <f t="shared" si="648"/>
        <v>0</v>
      </c>
      <c r="M502" s="155">
        <f t="shared" si="648"/>
        <v>0</v>
      </c>
      <c r="N502" s="155">
        <f t="shared" si="648"/>
        <v>0</v>
      </c>
      <c r="O502" s="155">
        <f t="shared" si="648"/>
        <v>0</v>
      </c>
      <c r="P502" s="155">
        <f t="shared" si="648"/>
        <v>0</v>
      </c>
      <c r="Q502" s="155">
        <f t="shared" si="648"/>
        <v>0</v>
      </c>
      <c r="R502" s="155">
        <f t="shared" si="648"/>
        <v>0</v>
      </c>
      <c r="S502" s="155">
        <f t="shared" si="648"/>
        <v>0</v>
      </c>
      <c r="T502" s="155">
        <f t="shared" si="648"/>
        <v>0</v>
      </c>
      <c r="U502" s="155">
        <f t="shared" si="648"/>
        <v>0</v>
      </c>
      <c r="V502" s="155">
        <f t="shared" si="648"/>
        <v>0</v>
      </c>
      <c r="W502" s="155">
        <f t="shared" si="648"/>
        <v>0</v>
      </c>
      <c r="X502" s="155">
        <f t="shared" si="648"/>
        <v>0</v>
      </c>
      <c r="Y502" s="155">
        <f t="shared" si="648"/>
        <v>0</v>
      </c>
      <c r="Z502" s="155">
        <f t="shared" si="648"/>
        <v>0</v>
      </c>
      <c r="AA502" s="155">
        <f t="shared" si="648"/>
        <v>0</v>
      </c>
      <c r="AB502" s="155">
        <f t="shared" si="648"/>
        <v>0</v>
      </c>
      <c r="AC502" s="156"/>
      <c r="AD502" s="156"/>
      <c r="AE502" s="156"/>
      <c r="AF502" s="156"/>
      <c r="AG502" s="170">
        <f t="shared" si="620"/>
        <v>0</v>
      </c>
      <c r="AH502" s="170">
        <f t="shared" si="621"/>
        <v>0</v>
      </c>
      <c r="AI502" s="170">
        <f t="shared" si="622"/>
        <v>0</v>
      </c>
      <c r="AJ502" s="170">
        <f t="shared" si="623"/>
        <v>0</v>
      </c>
      <c r="AK502" s="170">
        <f t="shared" si="624"/>
        <v>0</v>
      </c>
      <c r="AL502" s="170">
        <f t="shared" si="625"/>
        <v>0</v>
      </c>
      <c r="AM502" s="170">
        <f t="shared" si="626"/>
        <v>0</v>
      </c>
      <c r="AN502" s="170">
        <f t="shared" si="627"/>
        <v>0</v>
      </c>
      <c r="AO502" s="170">
        <f t="shared" si="628"/>
        <v>0</v>
      </c>
      <c r="AP502" s="170">
        <f t="shared" si="629"/>
        <v>0</v>
      </c>
      <c r="AQ502" s="170">
        <f t="shared" si="630"/>
        <v>0</v>
      </c>
      <c r="AR502" s="170">
        <f t="shared" si="631"/>
        <v>0</v>
      </c>
      <c r="AS502" s="170">
        <f t="shared" si="632"/>
        <v>0</v>
      </c>
      <c r="AT502" s="170">
        <f t="shared" si="633"/>
        <v>0</v>
      </c>
      <c r="AU502" s="170">
        <f t="shared" si="634"/>
        <v>0</v>
      </c>
      <c r="AV502" s="170">
        <f t="shared" si="635"/>
        <v>0</v>
      </c>
      <c r="AW502" s="170">
        <f t="shared" si="636"/>
        <v>0</v>
      </c>
      <c r="AX502" s="170">
        <f t="shared" si="637"/>
        <v>0</v>
      </c>
      <c r="AY502" s="170">
        <f t="shared" si="638"/>
        <v>0</v>
      </c>
      <c r="AZ502" s="170">
        <f t="shared" si="639"/>
        <v>0</v>
      </c>
      <c r="BA502" s="170">
        <f t="shared" si="640"/>
        <v>0</v>
      </c>
      <c r="BB502" s="170">
        <f t="shared" si="641"/>
        <v>0</v>
      </c>
      <c r="BC502" s="170">
        <f t="shared" si="642"/>
        <v>0</v>
      </c>
      <c r="BD502" s="170">
        <f t="shared" si="643"/>
        <v>0</v>
      </c>
      <c r="BE502" s="170">
        <f t="shared" si="644"/>
        <v>0</v>
      </c>
      <c r="BF502" s="67"/>
      <c r="BG502" s="67"/>
      <c r="BH502" s="180"/>
      <c r="BI502" s="194">
        <f>SUMPRODUCT(CHOOSE({1,2,3,4},D242,D307,D372,D437),CHOOSE({1,2,3,4},DL470,DL470,DL470,DL470))</f>
        <v>0</v>
      </c>
      <c r="BJ502" s="194">
        <f>SUMPRODUCT(CHOOSE({1,2,3,4},E242,E307,E372,E437),CHOOSE({1,2,3,4},DM470,DM470,DM470,DM470))</f>
        <v>0</v>
      </c>
      <c r="BK502" s="194">
        <f>SUMPRODUCT(CHOOSE({1,2,3,4},F242,F307,F372,F437),CHOOSE({1,2,3,4},DN470,DN470,DN470,DN470))</f>
        <v>0</v>
      </c>
      <c r="BL502" s="194">
        <f>SUMPRODUCT(CHOOSE({1,2,3,4},G242,G307,G372,G437),CHOOSE({1,2,3,4},DO470,DO470,DO470,DO470))</f>
        <v>0</v>
      </c>
      <c r="BM502" s="194">
        <f>SUMPRODUCT(CHOOSE({1,2,3,4},H242,H307,H372,H437),CHOOSE({1,2,3,4},DP470,DP470,DP470,DP470))</f>
        <v>0</v>
      </c>
      <c r="BN502" s="194">
        <f>SUMPRODUCT(CHOOSE({1,2,3,4},I242,I307,I372,I437),CHOOSE({1,2,3,4},DQ470,DQ470,DQ470,DQ470))</f>
        <v>0</v>
      </c>
      <c r="BO502" s="194">
        <f>SUMPRODUCT(CHOOSE({1,2,3,4},J242,J307,J372,J437),CHOOSE({1,2,3,4},DR470,DR470,DR470,DR470))</f>
        <v>0</v>
      </c>
      <c r="BP502" s="194">
        <f>SUMPRODUCT(CHOOSE({1,2,3,4},K242,K307,K372,K437),CHOOSE({1,2,3,4},DS470,DS470,DS470,DS470))</f>
        <v>0</v>
      </c>
      <c r="BQ502" s="194">
        <f>SUMPRODUCT(CHOOSE({1,2,3,4},L242,L307,L372,L437),CHOOSE({1,2,3,4},DT470,DT470,DT470,DT470))</f>
        <v>0</v>
      </c>
      <c r="BR502" s="194">
        <f>SUMPRODUCT(CHOOSE({1,2,3,4},M242,M307,M372,M437),CHOOSE({1,2,3,4},DU470,DU470,DU470,DU470))</f>
        <v>0</v>
      </c>
      <c r="BS502" s="194">
        <f>SUMPRODUCT(CHOOSE({1,2,3,4},N242,N307,N372,N437),CHOOSE({1,2,3,4},DV470,DV470,DV470,DV470))</f>
        <v>0</v>
      </c>
      <c r="BT502" s="194">
        <f>SUMPRODUCT(CHOOSE({1,2,3,4},O242,O307,O372,O437),CHOOSE({1,2,3,4},DW470,DW470,DW470,DW470))</f>
        <v>0</v>
      </c>
      <c r="BU502" s="194">
        <f>SUMPRODUCT(CHOOSE({1,2,3,4},P242,P307,P372,P437),CHOOSE({1,2,3,4},DX470,DX470,DX470,DX470))</f>
        <v>0</v>
      </c>
      <c r="BV502" s="194">
        <f>SUMPRODUCT(CHOOSE({1,2,3,4},Q242,Q307,Q372,Q437),CHOOSE({1,2,3,4},DY470,DY470,DY470,DY470))</f>
        <v>0</v>
      </c>
      <c r="BW502" s="194">
        <f>SUMPRODUCT(CHOOSE({1,2,3,4},R242,R307,R372,R437),CHOOSE({1,2,3,4},DZ470,DZ470,DZ470,DZ470))</f>
        <v>0</v>
      </c>
      <c r="BX502" s="194">
        <f>SUMPRODUCT(CHOOSE({1,2,3,4},S242,S307,S372,S437),CHOOSE({1,2,3,4},EA470,EA470,EA470,EA470))</f>
        <v>0</v>
      </c>
      <c r="BY502" s="194">
        <f>SUMPRODUCT(CHOOSE({1,2,3,4},T242,T307,T372,T437),CHOOSE({1,2,3,4},EB470,EB470,EB470,EB470))</f>
        <v>0</v>
      </c>
      <c r="BZ502" s="194">
        <f>SUMPRODUCT(CHOOSE({1,2,3,4},U242,U307,U372,U437),CHOOSE({1,2,3,4},EC470,EC470,EC470,EC470))</f>
        <v>0</v>
      </c>
      <c r="CA502" s="194">
        <f>SUMPRODUCT(CHOOSE({1,2,3,4},V242,V307,V372,V437),CHOOSE({1,2,3,4},ED470,ED470,ED470,ED470))</f>
        <v>0</v>
      </c>
      <c r="CB502" s="194">
        <f>SUMPRODUCT(CHOOSE({1,2,3,4},W242,W307,W372,W437),CHOOSE({1,2,3,4},EE470,EE470,EE470,EE470))</f>
        <v>0</v>
      </c>
      <c r="CC502" s="194">
        <f>SUMPRODUCT(CHOOSE({1,2,3,4},X242,X307,X372,X437),CHOOSE({1,2,3,4},EF470,EF470,EF470,EF470))</f>
        <v>0</v>
      </c>
      <c r="CD502" s="194">
        <f>SUMPRODUCT(CHOOSE({1,2,3,4},Y242,Y307,Y372,Y437),CHOOSE({1,2,3,4},EG470,EG470,EG470,EG470))</f>
        <v>0</v>
      </c>
      <c r="CE502" s="194">
        <f>SUMPRODUCT(CHOOSE({1,2,3,4},Z242,Z307,Z372,Z437),CHOOSE({1,2,3,4},EH470,EH470,EH470,EH470))</f>
        <v>0</v>
      </c>
      <c r="CF502" s="194">
        <f>SUMPRODUCT(CHOOSE({1,2,3,4},AA242,AA307,AA372,AA437),CHOOSE({1,2,3,4},EI470,EI470,EI470,EI470))</f>
        <v>0</v>
      </c>
      <c r="CG502" s="194">
        <f>SUMPRODUCT(CHOOSE({1,2,3,4},AB242,AB307,AB372,AB437),CHOOSE({1,2,3,4},EJ470,EJ470,EJ470,EJ470))</f>
        <v>0</v>
      </c>
    </row>
    <row r="503" spans="1:85" x14ac:dyDescent="0.3">
      <c r="B503" s="1">
        <v>7</v>
      </c>
      <c r="C503" s="1"/>
      <c r="D503" s="155"/>
      <c r="E503" s="155"/>
      <c r="F503" s="155"/>
      <c r="G503" s="155"/>
      <c r="H503" s="155"/>
      <c r="I503" s="155"/>
      <c r="J503" s="155">
        <f t="shared" ref="J503:AB503" si="649">(VLOOKUP(I83,BRMort,$A$4,FALSE)-1)*I147*BN471</f>
        <v>0</v>
      </c>
      <c r="K503" s="155">
        <f t="shared" si="649"/>
        <v>0</v>
      </c>
      <c r="L503" s="155">
        <f t="shared" si="649"/>
        <v>0</v>
      </c>
      <c r="M503" s="155">
        <f t="shared" si="649"/>
        <v>0</v>
      </c>
      <c r="N503" s="155">
        <f t="shared" si="649"/>
        <v>0</v>
      </c>
      <c r="O503" s="155">
        <f t="shared" si="649"/>
        <v>0</v>
      </c>
      <c r="P503" s="155">
        <f t="shared" si="649"/>
        <v>0</v>
      </c>
      <c r="Q503" s="155">
        <f t="shared" si="649"/>
        <v>0</v>
      </c>
      <c r="R503" s="155">
        <f t="shared" si="649"/>
        <v>0</v>
      </c>
      <c r="S503" s="155">
        <f t="shared" si="649"/>
        <v>0</v>
      </c>
      <c r="T503" s="155">
        <f t="shared" si="649"/>
        <v>0</v>
      </c>
      <c r="U503" s="155">
        <f t="shared" si="649"/>
        <v>0</v>
      </c>
      <c r="V503" s="155">
        <f t="shared" si="649"/>
        <v>0</v>
      </c>
      <c r="W503" s="155">
        <f t="shared" si="649"/>
        <v>0</v>
      </c>
      <c r="X503" s="155">
        <f t="shared" si="649"/>
        <v>0</v>
      </c>
      <c r="Y503" s="155">
        <f t="shared" si="649"/>
        <v>0</v>
      </c>
      <c r="Z503" s="155">
        <f t="shared" si="649"/>
        <v>0</v>
      </c>
      <c r="AA503" s="155">
        <f t="shared" si="649"/>
        <v>0</v>
      </c>
      <c r="AB503" s="155">
        <f t="shared" si="649"/>
        <v>0</v>
      </c>
      <c r="AC503" s="156"/>
      <c r="AD503" s="156"/>
      <c r="AE503" s="156"/>
      <c r="AF503" s="156"/>
      <c r="AG503" s="170">
        <f t="shared" si="620"/>
        <v>0</v>
      </c>
      <c r="AH503" s="170">
        <f t="shared" si="621"/>
        <v>0</v>
      </c>
      <c r="AI503" s="170">
        <f t="shared" si="622"/>
        <v>0</v>
      </c>
      <c r="AJ503" s="170">
        <f t="shared" si="623"/>
        <v>0</v>
      </c>
      <c r="AK503" s="170">
        <f t="shared" si="624"/>
        <v>0</v>
      </c>
      <c r="AL503" s="170">
        <f t="shared" si="625"/>
        <v>0</v>
      </c>
      <c r="AM503" s="170">
        <f t="shared" si="626"/>
        <v>0</v>
      </c>
      <c r="AN503" s="170">
        <f t="shared" si="627"/>
        <v>0</v>
      </c>
      <c r="AO503" s="170">
        <f t="shared" si="628"/>
        <v>0</v>
      </c>
      <c r="AP503" s="170">
        <f t="shared" si="629"/>
        <v>0</v>
      </c>
      <c r="AQ503" s="170">
        <f t="shared" si="630"/>
        <v>0</v>
      </c>
      <c r="AR503" s="170">
        <f t="shared" si="631"/>
        <v>0</v>
      </c>
      <c r="AS503" s="170">
        <f t="shared" si="632"/>
        <v>0</v>
      </c>
      <c r="AT503" s="170">
        <f t="shared" si="633"/>
        <v>0</v>
      </c>
      <c r="AU503" s="170">
        <f t="shared" si="634"/>
        <v>0</v>
      </c>
      <c r="AV503" s="170">
        <f t="shared" si="635"/>
        <v>0</v>
      </c>
      <c r="AW503" s="170">
        <f t="shared" si="636"/>
        <v>0</v>
      </c>
      <c r="AX503" s="170">
        <f t="shared" si="637"/>
        <v>0</v>
      </c>
      <c r="AY503" s="170">
        <f t="shared" si="638"/>
        <v>0</v>
      </c>
      <c r="AZ503" s="170">
        <f t="shared" si="639"/>
        <v>0</v>
      </c>
      <c r="BA503" s="170">
        <f t="shared" si="640"/>
        <v>0</v>
      </c>
      <c r="BB503" s="170">
        <f t="shared" si="641"/>
        <v>0</v>
      </c>
      <c r="BC503" s="170">
        <f t="shared" si="642"/>
        <v>0</v>
      </c>
      <c r="BD503" s="170">
        <f t="shared" si="643"/>
        <v>0</v>
      </c>
      <c r="BE503" s="170">
        <f t="shared" si="644"/>
        <v>0</v>
      </c>
      <c r="BF503" s="67"/>
      <c r="BG503" s="67"/>
      <c r="BH503" s="180"/>
      <c r="BI503" s="194">
        <f>SUMPRODUCT(CHOOSE({1,2,3,4},D243,D308,D373,D438),CHOOSE({1,2,3,4},DL471,DL471,DL471,DL471))</f>
        <v>0</v>
      </c>
      <c r="BJ503" s="194">
        <f>SUMPRODUCT(CHOOSE({1,2,3,4},E243,E308,E373,E438),CHOOSE({1,2,3,4},DM471,DM471,DM471,DM471))</f>
        <v>0</v>
      </c>
      <c r="BK503" s="194">
        <f>SUMPRODUCT(CHOOSE({1,2,3,4},F243,F308,F373,F438),CHOOSE({1,2,3,4},DN471,DN471,DN471,DN471))</f>
        <v>0</v>
      </c>
      <c r="BL503" s="194">
        <f>SUMPRODUCT(CHOOSE({1,2,3,4},G243,G308,G373,G438),CHOOSE({1,2,3,4},DO471,DO471,DO471,DO471))</f>
        <v>0</v>
      </c>
      <c r="BM503" s="194">
        <f>SUMPRODUCT(CHOOSE({1,2,3,4},H243,H308,H373,H438),CHOOSE({1,2,3,4},DP471,DP471,DP471,DP471))</f>
        <v>0</v>
      </c>
      <c r="BN503" s="194">
        <f>SUMPRODUCT(CHOOSE({1,2,3,4},I243,I308,I373,I438),CHOOSE({1,2,3,4},DQ471,DQ471,DQ471,DQ471))</f>
        <v>0</v>
      </c>
      <c r="BO503" s="194">
        <f>SUMPRODUCT(CHOOSE({1,2,3,4},J243,J308,J373,J438),CHOOSE({1,2,3,4},DR471,DR471,DR471,DR471))</f>
        <v>0</v>
      </c>
      <c r="BP503" s="194">
        <f>SUMPRODUCT(CHOOSE({1,2,3,4},K243,K308,K373,K438),CHOOSE({1,2,3,4},DS471,DS471,DS471,DS471))</f>
        <v>0</v>
      </c>
      <c r="BQ503" s="194">
        <f>SUMPRODUCT(CHOOSE({1,2,3,4},L243,L308,L373,L438),CHOOSE({1,2,3,4},DT471,DT471,DT471,DT471))</f>
        <v>0</v>
      </c>
      <c r="BR503" s="194">
        <f>SUMPRODUCT(CHOOSE({1,2,3,4},M243,M308,M373,M438),CHOOSE({1,2,3,4},DU471,DU471,DU471,DU471))</f>
        <v>0</v>
      </c>
      <c r="BS503" s="194">
        <f>SUMPRODUCT(CHOOSE({1,2,3,4},N243,N308,N373,N438),CHOOSE({1,2,3,4},DV471,DV471,DV471,DV471))</f>
        <v>0</v>
      </c>
      <c r="BT503" s="194">
        <f>SUMPRODUCT(CHOOSE({1,2,3,4},O243,O308,O373,O438),CHOOSE({1,2,3,4},DW471,DW471,DW471,DW471))</f>
        <v>0</v>
      </c>
      <c r="BU503" s="194">
        <f>SUMPRODUCT(CHOOSE({1,2,3,4},P243,P308,P373,P438),CHOOSE({1,2,3,4},DX471,DX471,DX471,DX471))</f>
        <v>0</v>
      </c>
      <c r="BV503" s="194">
        <f>SUMPRODUCT(CHOOSE({1,2,3,4},Q243,Q308,Q373,Q438),CHOOSE({1,2,3,4},DY471,DY471,DY471,DY471))</f>
        <v>0</v>
      </c>
      <c r="BW503" s="194">
        <f>SUMPRODUCT(CHOOSE({1,2,3,4},R243,R308,R373,R438),CHOOSE({1,2,3,4},DZ471,DZ471,DZ471,DZ471))</f>
        <v>0</v>
      </c>
      <c r="BX503" s="194">
        <f>SUMPRODUCT(CHOOSE({1,2,3,4},S243,S308,S373,S438),CHOOSE({1,2,3,4},EA471,EA471,EA471,EA471))</f>
        <v>0</v>
      </c>
      <c r="BY503" s="194">
        <f>SUMPRODUCT(CHOOSE({1,2,3,4},T243,T308,T373,T438),CHOOSE({1,2,3,4},EB471,EB471,EB471,EB471))</f>
        <v>0</v>
      </c>
      <c r="BZ503" s="194">
        <f>SUMPRODUCT(CHOOSE({1,2,3,4},U243,U308,U373,U438),CHOOSE({1,2,3,4},EC471,EC471,EC471,EC471))</f>
        <v>0</v>
      </c>
      <c r="CA503" s="194">
        <f>SUMPRODUCT(CHOOSE({1,2,3,4},V243,V308,V373,V438),CHOOSE({1,2,3,4},ED471,ED471,ED471,ED471))</f>
        <v>0</v>
      </c>
      <c r="CB503" s="194">
        <f>SUMPRODUCT(CHOOSE({1,2,3,4},W243,W308,W373,W438),CHOOSE({1,2,3,4},EE471,EE471,EE471,EE471))</f>
        <v>0</v>
      </c>
      <c r="CC503" s="194">
        <f>SUMPRODUCT(CHOOSE({1,2,3,4},X243,X308,X373,X438),CHOOSE({1,2,3,4},EF471,EF471,EF471,EF471))</f>
        <v>0</v>
      </c>
      <c r="CD503" s="194">
        <f>SUMPRODUCT(CHOOSE({1,2,3,4},Y243,Y308,Y373,Y438),CHOOSE({1,2,3,4},EG471,EG471,EG471,EG471))</f>
        <v>0</v>
      </c>
      <c r="CE503" s="194">
        <f>SUMPRODUCT(CHOOSE({1,2,3,4},Z243,Z308,Z373,Z438),CHOOSE({1,2,3,4},EH471,EH471,EH471,EH471))</f>
        <v>0</v>
      </c>
      <c r="CF503" s="194">
        <f>SUMPRODUCT(CHOOSE({1,2,3,4},AA243,AA308,AA373,AA438),CHOOSE({1,2,3,4},EI471,EI471,EI471,EI471))</f>
        <v>0</v>
      </c>
      <c r="CG503" s="194">
        <f>SUMPRODUCT(CHOOSE({1,2,3,4},AB243,AB308,AB373,AB438),CHOOSE({1,2,3,4},EJ471,EJ471,EJ471,EJ471))</f>
        <v>0</v>
      </c>
    </row>
    <row r="504" spans="1:85" x14ac:dyDescent="0.3">
      <c r="B504" s="1">
        <v>8</v>
      </c>
      <c r="C504" s="1"/>
      <c r="D504" s="155"/>
      <c r="E504" s="155"/>
      <c r="F504" s="155"/>
      <c r="G504" s="155"/>
      <c r="H504" s="155"/>
      <c r="I504" s="155"/>
      <c r="J504" s="155"/>
      <c r="K504" s="155">
        <f t="shared" ref="K504:AB504" si="650">(VLOOKUP(J84,BRMort,$A$4,FALSE)-1)*J148*BO472</f>
        <v>0</v>
      </c>
      <c r="L504" s="155">
        <f t="shared" si="650"/>
        <v>0</v>
      </c>
      <c r="M504" s="155">
        <f t="shared" si="650"/>
        <v>0</v>
      </c>
      <c r="N504" s="155">
        <f t="shared" si="650"/>
        <v>0</v>
      </c>
      <c r="O504" s="155">
        <f t="shared" si="650"/>
        <v>0</v>
      </c>
      <c r="P504" s="155">
        <f t="shared" si="650"/>
        <v>0</v>
      </c>
      <c r="Q504" s="155">
        <f t="shared" si="650"/>
        <v>0</v>
      </c>
      <c r="R504" s="155">
        <f t="shared" si="650"/>
        <v>0</v>
      </c>
      <c r="S504" s="155">
        <f t="shared" si="650"/>
        <v>0</v>
      </c>
      <c r="T504" s="155">
        <f t="shared" si="650"/>
        <v>0</v>
      </c>
      <c r="U504" s="155">
        <f t="shared" si="650"/>
        <v>0</v>
      </c>
      <c r="V504" s="155">
        <f t="shared" si="650"/>
        <v>0</v>
      </c>
      <c r="W504" s="155">
        <f t="shared" si="650"/>
        <v>0</v>
      </c>
      <c r="X504" s="155">
        <f t="shared" si="650"/>
        <v>0</v>
      </c>
      <c r="Y504" s="155">
        <f t="shared" si="650"/>
        <v>0</v>
      </c>
      <c r="Z504" s="155">
        <f t="shared" si="650"/>
        <v>0</v>
      </c>
      <c r="AA504" s="155">
        <f t="shared" si="650"/>
        <v>0</v>
      </c>
      <c r="AB504" s="155">
        <f t="shared" si="650"/>
        <v>0</v>
      </c>
      <c r="AC504" s="156"/>
      <c r="AD504" s="156"/>
      <c r="AE504" s="156"/>
      <c r="AF504" s="156"/>
      <c r="AG504" s="170">
        <f t="shared" si="620"/>
        <v>0</v>
      </c>
      <c r="AH504" s="170">
        <f t="shared" si="621"/>
        <v>0</v>
      </c>
      <c r="AI504" s="170">
        <f t="shared" si="622"/>
        <v>0</v>
      </c>
      <c r="AJ504" s="170">
        <f t="shared" si="623"/>
        <v>0</v>
      </c>
      <c r="AK504" s="170">
        <f t="shared" si="624"/>
        <v>0</v>
      </c>
      <c r="AL504" s="170">
        <f t="shared" si="625"/>
        <v>0</v>
      </c>
      <c r="AM504" s="170">
        <f t="shared" si="626"/>
        <v>0</v>
      </c>
      <c r="AN504" s="170">
        <f t="shared" si="627"/>
        <v>0</v>
      </c>
      <c r="AO504" s="170">
        <f t="shared" si="628"/>
        <v>0</v>
      </c>
      <c r="AP504" s="170">
        <f t="shared" si="629"/>
        <v>0</v>
      </c>
      <c r="AQ504" s="170">
        <f t="shared" si="630"/>
        <v>0</v>
      </c>
      <c r="AR504" s="170">
        <f t="shared" si="631"/>
        <v>0</v>
      </c>
      <c r="AS504" s="170">
        <f t="shared" si="632"/>
        <v>0</v>
      </c>
      <c r="AT504" s="170">
        <f t="shared" si="633"/>
        <v>0</v>
      </c>
      <c r="AU504" s="170">
        <f t="shared" si="634"/>
        <v>0</v>
      </c>
      <c r="AV504" s="170">
        <f t="shared" si="635"/>
        <v>0</v>
      </c>
      <c r="AW504" s="170">
        <f t="shared" si="636"/>
        <v>0</v>
      </c>
      <c r="AX504" s="170">
        <f t="shared" si="637"/>
        <v>0</v>
      </c>
      <c r="AY504" s="170">
        <f t="shared" si="638"/>
        <v>0</v>
      </c>
      <c r="AZ504" s="170">
        <f t="shared" si="639"/>
        <v>0</v>
      </c>
      <c r="BA504" s="170">
        <f t="shared" si="640"/>
        <v>0</v>
      </c>
      <c r="BB504" s="170">
        <f t="shared" si="641"/>
        <v>0</v>
      </c>
      <c r="BC504" s="170">
        <f t="shared" si="642"/>
        <v>0</v>
      </c>
      <c r="BD504" s="170">
        <f t="shared" si="643"/>
        <v>0</v>
      </c>
      <c r="BE504" s="170">
        <f t="shared" si="644"/>
        <v>0</v>
      </c>
      <c r="BF504" s="67"/>
      <c r="BG504" s="67"/>
      <c r="BH504" s="180"/>
      <c r="BI504" s="194">
        <f>SUMPRODUCT(CHOOSE({1,2,3,4},D244,D309,D374,D439),CHOOSE({1,2,3,4},DL472,DL472,DL472,DL472))</f>
        <v>0</v>
      </c>
      <c r="BJ504" s="194">
        <f>SUMPRODUCT(CHOOSE({1,2,3,4},E244,E309,E374,E439),CHOOSE({1,2,3,4},DM472,DM472,DM472,DM472))</f>
        <v>0</v>
      </c>
      <c r="BK504" s="194">
        <f>SUMPRODUCT(CHOOSE({1,2,3,4},F244,F309,F374,F439),CHOOSE({1,2,3,4},DN472,DN472,DN472,DN472))</f>
        <v>0</v>
      </c>
      <c r="BL504" s="194">
        <f>SUMPRODUCT(CHOOSE({1,2,3,4},G244,G309,G374,G439),CHOOSE({1,2,3,4},DO472,DO472,DO472,DO472))</f>
        <v>0</v>
      </c>
      <c r="BM504" s="194">
        <f>SUMPRODUCT(CHOOSE({1,2,3,4},H244,H309,H374,H439),CHOOSE({1,2,3,4},DP472,DP472,DP472,DP472))</f>
        <v>0</v>
      </c>
      <c r="BN504" s="194">
        <f>SUMPRODUCT(CHOOSE({1,2,3,4},I244,I309,I374,I439),CHOOSE({1,2,3,4},DQ472,DQ472,DQ472,DQ472))</f>
        <v>0</v>
      </c>
      <c r="BO504" s="194">
        <f>SUMPRODUCT(CHOOSE({1,2,3,4},J244,J309,J374,J439),CHOOSE({1,2,3,4},DR472,DR472,DR472,DR472))</f>
        <v>0</v>
      </c>
      <c r="BP504" s="194">
        <f>SUMPRODUCT(CHOOSE({1,2,3,4},K244,K309,K374,K439),CHOOSE({1,2,3,4},DS472,DS472,DS472,DS472))</f>
        <v>0</v>
      </c>
      <c r="BQ504" s="194">
        <f>SUMPRODUCT(CHOOSE({1,2,3,4},L244,L309,L374,L439),CHOOSE({1,2,3,4},DT472,DT472,DT472,DT472))</f>
        <v>0</v>
      </c>
      <c r="BR504" s="194">
        <f>SUMPRODUCT(CHOOSE({1,2,3,4},M244,M309,M374,M439),CHOOSE({1,2,3,4},DU472,DU472,DU472,DU472))</f>
        <v>0</v>
      </c>
      <c r="BS504" s="194">
        <f>SUMPRODUCT(CHOOSE({1,2,3,4},N244,N309,N374,N439),CHOOSE({1,2,3,4},DV472,DV472,DV472,DV472))</f>
        <v>0</v>
      </c>
      <c r="BT504" s="194">
        <f>SUMPRODUCT(CHOOSE({1,2,3,4},O244,O309,O374,O439),CHOOSE({1,2,3,4},DW472,DW472,DW472,DW472))</f>
        <v>0</v>
      </c>
      <c r="BU504" s="194">
        <f>SUMPRODUCT(CHOOSE({1,2,3,4},P244,P309,P374,P439),CHOOSE({1,2,3,4},DX472,DX472,DX472,DX472))</f>
        <v>0</v>
      </c>
      <c r="BV504" s="194">
        <f>SUMPRODUCT(CHOOSE({1,2,3,4},Q244,Q309,Q374,Q439),CHOOSE({1,2,3,4},DY472,DY472,DY472,DY472))</f>
        <v>0</v>
      </c>
      <c r="BW504" s="194">
        <f>SUMPRODUCT(CHOOSE({1,2,3,4},R244,R309,R374,R439),CHOOSE({1,2,3,4},DZ472,DZ472,DZ472,DZ472))</f>
        <v>0</v>
      </c>
      <c r="BX504" s="194">
        <f>SUMPRODUCT(CHOOSE({1,2,3,4},S244,S309,S374,S439),CHOOSE({1,2,3,4},EA472,EA472,EA472,EA472))</f>
        <v>0</v>
      </c>
      <c r="BY504" s="194">
        <f>SUMPRODUCT(CHOOSE({1,2,3,4},T244,T309,T374,T439),CHOOSE({1,2,3,4},EB472,EB472,EB472,EB472))</f>
        <v>0</v>
      </c>
      <c r="BZ504" s="194">
        <f>SUMPRODUCT(CHOOSE({1,2,3,4},U244,U309,U374,U439),CHOOSE({1,2,3,4},EC472,EC472,EC472,EC472))</f>
        <v>0</v>
      </c>
      <c r="CA504" s="194">
        <f>SUMPRODUCT(CHOOSE({1,2,3,4},V244,V309,V374,V439),CHOOSE({1,2,3,4},ED472,ED472,ED472,ED472))</f>
        <v>0</v>
      </c>
      <c r="CB504" s="194">
        <f>SUMPRODUCT(CHOOSE({1,2,3,4},W244,W309,W374,W439),CHOOSE({1,2,3,4},EE472,EE472,EE472,EE472))</f>
        <v>0</v>
      </c>
      <c r="CC504" s="194">
        <f>SUMPRODUCT(CHOOSE({1,2,3,4},X244,X309,X374,X439),CHOOSE({1,2,3,4},EF472,EF472,EF472,EF472))</f>
        <v>0</v>
      </c>
      <c r="CD504" s="194">
        <f>SUMPRODUCT(CHOOSE({1,2,3,4},Y244,Y309,Y374,Y439),CHOOSE({1,2,3,4},EG472,EG472,EG472,EG472))</f>
        <v>0</v>
      </c>
      <c r="CE504" s="194">
        <f>SUMPRODUCT(CHOOSE({1,2,3,4},Z244,Z309,Z374,Z439),CHOOSE({1,2,3,4},EH472,EH472,EH472,EH472))</f>
        <v>0</v>
      </c>
      <c r="CF504" s="194">
        <f>SUMPRODUCT(CHOOSE({1,2,3,4},AA244,AA309,AA374,AA439),CHOOSE({1,2,3,4},EI472,EI472,EI472,EI472))</f>
        <v>0</v>
      </c>
      <c r="CG504" s="194">
        <f>SUMPRODUCT(CHOOSE({1,2,3,4},AB244,AB309,AB374,AB439),CHOOSE({1,2,3,4},EJ472,EJ472,EJ472,EJ472))</f>
        <v>0</v>
      </c>
    </row>
    <row r="505" spans="1:85" x14ac:dyDescent="0.3">
      <c r="B505" s="1">
        <v>9</v>
      </c>
      <c r="C505" s="1"/>
      <c r="D505" s="155"/>
      <c r="E505" s="155"/>
      <c r="F505" s="155"/>
      <c r="G505" s="155"/>
      <c r="H505" s="155"/>
      <c r="I505" s="155"/>
      <c r="J505" s="155"/>
      <c r="K505" s="155"/>
      <c r="L505" s="155">
        <f t="shared" ref="L505:AB505" si="651">(VLOOKUP(K85,BRMort,$A$4,FALSE)-1)*K149*BP473</f>
        <v>0</v>
      </c>
      <c r="M505" s="155">
        <f t="shared" si="651"/>
        <v>0</v>
      </c>
      <c r="N505" s="155">
        <f t="shared" si="651"/>
        <v>0</v>
      </c>
      <c r="O505" s="155">
        <f t="shared" si="651"/>
        <v>0</v>
      </c>
      <c r="P505" s="155">
        <f t="shared" si="651"/>
        <v>0</v>
      </c>
      <c r="Q505" s="155">
        <f t="shared" si="651"/>
        <v>0</v>
      </c>
      <c r="R505" s="155">
        <f t="shared" si="651"/>
        <v>0</v>
      </c>
      <c r="S505" s="155">
        <f t="shared" si="651"/>
        <v>0</v>
      </c>
      <c r="T505" s="155">
        <f t="shared" si="651"/>
        <v>0</v>
      </c>
      <c r="U505" s="155">
        <f t="shared" si="651"/>
        <v>0</v>
      </c>
      <c r="V505" s="155">
        <f t="shared" si="651"/>
        <v>0</v>
      </c>
      <c r="W505" s="155">
        <f t="shared" si="651"/>
        <v>0</v>
      </c>
      <c r="X505" s="155">
        <f t="shared" si="651"/>
        <v>0</v>
      </c>
      <c r="Y505" s="155">
        <f t="shared" si="651"/>
        <v>0</v>
      </c>
      <c r="Z505" s="155">
        <f t="shared" si="651"/>
        <v>0</v>
      </c>
      <c r="AA505" s="155">
        <f t="shared" si="651"/>
        <v>0</v>
      </c>
      <c r="AB505" s="155">
        <f t="shared" si="651"/>
        <v>0</v>
      </c>
      <c r="AC505" s="156"/>
      <c r="AD505" s="156"/>
      <c r="AE505" s="156"/>
      <c r="AF505" s="156"/>
      <c r="AG505" s="170">
        <f t="shared" si="620"/>
        <v>0</v>
      </c>
      <c r="AH505" s="170">
        <f t="shared" si="621"/>
        <v>0</v>
      </c>
      <c r="AI505" s="170">
        <f t="shared" si="622"/>
        <v>0</v>
      </c>
      <c r="AJ505" s="170">
        <f t="shared" si="623"/>
        <v>0</v>
      </c>
      <c r="AK505" s="170">
        <f t="shared" si="624"/>
        <v>0</v>
      </c>
      <c r="AL505" s="170">
        <f t="shared" si="625"/>
        <v>0</v>
      </c>
      <c r="AM505" s="170">
        <f t="shared" si="626"/>
        <v>0</v>
      </c>
      <c r="AN505" s="170">
        <f t="shared" si="627"/>
        <v>0</v>
      </c>
      <c r="AO505" s="170">
        <f t="shared" si="628"/>
        <v>0</v>
      </c>
      <c r="AP505" s="170">
        <f t="shared" si="629"/>
        <v>0</v>
      </c>
      <c r="AQ505" s="170">
        <f t="shared" si="630"/>
        <v>0</v>
      </c>
      <c r="AR505" s="170">
        <f t="shared" si="631"/>
        <v>0</v>
      </c>
      <c r="AS505" s="170">
        <f t="shared" si="632"/>
        <v>0</v>
      </c>
      <c r="AT505" s="170">
        <f t="shared" si="633"/>
        <v>0</v>
      </c>
      <c r="AU505" s="170">
        <f t="shared" si="634"/>
        <v>0</v>
      </c>
      <c r="AV505" s="170">
        <f t="shared" si="635"/>
        <v>0</v>
      </c>
      <c r="AW505" s="170">
        <f t="shared" si="636"/>
        <v>0</v>
      </c>
      <c r="AX505" s="170">
        <f t="shared" si="637"/>
        <v>0</v>
      </c>
      <c r="AY505" s="170">
        <f t="shared" si="638"/>
        <v>0</v>
      </c>
      <c r="AZ505" s="170">
        <f t="shared" si="639"/>
        <v>0</v>
      </c>
      <c r="BA505" s="170">
        <f t="shared" si="640"/>
        <v>0</v>
      </c>
      <c r="BB505" s="170">
        <f t="shared" si="641"/>
        <v>0</v>
      </c>
      <c r="BC505" s="170">
        <f t="shared" si="642"/>
        <v>0</v>
      </c>
      <c r="BD505" s="170">
        <f t="shared" si="643"/>
        <v>0</v>
      </c>
      <c r="BE505" s="170">
        <f t="shared" si="644"/>
        <v>0</v>
      </c>
      <c r="BF505" s="67"/>
      <c r="BG505" s="67"/>
      <c r="BH505" s="180"/>
      <c r="BI505" s="194">
        <f>SUMPRODUCT(CHOOSE({1,2,3,4},D245,D310,D375,D440),CHOOSE({1,2,3,4},DL473,DL473,DL473,DL473))</f>
        <v>0</v>
      </c>
      <c r="BJ505" s="194">
        <f>SUMPRODUCT(CHOOSE({1,2,3,4},E245,E310,E375,E440),CHOOSE({1,2,3,4},DM473,DM473,DM473,DM473))</f>
        <v>0</v>
      </c>
      <c r="BK505" s="194">
        <f>SUMPRODUCT(CHOOSE({1,2,3,4},F245,F310,F375,F440),CHOOSE({1,2,3,4},DN473,DN473,DN473,DN473))</f>
        <v>0</v>
      </c>
      <c r="BL505" s="194">
        <f>SUMPRODUCT(CHOOSE({1,2,3,4},G245,G310,G375,G440),CHOOSE({1,2,3,4},DO473,DO473,DO473,DO473))</f>
        <v>0</v>
      </c>
      <c r="BM505" s="194">
        <f>SUMPRODUCT(CHOOSE({1,2,3,4},H245,H310,H375,H440),CHOOSE({1,2,3,4},DP473,DP473,DP473,DP473))</f>
        <v>0</v>
      </c>
      <c r="BN505" s="194">
        <f>SUMPRODUCT(CHOOSE({1,2,3,4},I245,I310,I375,I440),CHOOSE({1,2,3,4},DQ473,DQ473,DQ473,DQ473))</f>
        <v>0</v>
      </c>
      <c r="BO505" s="194">
        <f>SUMPRODUCT(CHOOSE({1,2,3,4},J245,J310,J375,J440),CHOOSE({1,2,3,4},DR473,DR473,DR473,DR473))</f>
        <v>0</v>
      </c>
      <c r="BP505" s="194">
        <f>SUMPRODUCT(CHOOSE({1,2,3,4},K245,K310,K375,K440),CHOOSE({1,2,3,4},DS473,DS473,DS473,DS473))</f>
        <v>0</v>
      </c>
      <c r="BQ505" s="194">
        <f>SUMPRODUCT(CHOOSE({1,2,3,4},L245,L310,L375,L440),CHOOSE({1,2,3,4},DT473,DT473,DT473,DT473))</f>
        <v>0</v>
      </c>
      <c r="BR505" s="194">
        <f>SUMPRODUCT(CHOOSE({1,2,3,4},M245,M310,M375,M440),CHOOSE({1,2,3,4},DU473,DU473,DU473,DU473))</f>
        <v>0</v>
      </c>
      <c r="BS505" s="194">
        <f>SUMPRODUCT(CHOOSE({1,2,3,4},N245,N310,N375,N440),CHOOSE({1,2,3,4},DV473,DV473,DV473,DV473))</f>
        <v>0</v>
      </c>
      <c r="BT505" s="194">
        <f>SUMPRODUCT(CHOOSE({1,2,3,4},O245,O310,O375,O440),CHOOSE({1,2,3,4},DW473,DW473,DW473,DW473))</f>
        <v>0</v>
      </c>
      <c r="BU505" s="194">
        <f>SUMPRODUCT(CHOOSE({1,2,3,4},P245,P310,P375,P440),CHOOSE({1,2,3,4},DX473,DX473,DX473,DX473))</f>
        <v>0</v>
      </c>
      <c r="BV505" s="194">
        <f>SUMPRODUCT(CHOOSE({1,2,3,4},Q245,Q310,Q375,Q440),CHOOSE({1,2,3,4},DY473,DY473,DY473,DY473))</f>
        <v>0</v>
      </c>
      <c r="BW505" s="194">
        <f>SUMPRODUCT(CHOOSE({1,2,3,4},R245,R310,R375,R440),CHOOSE({1,2,3,4},DZ473,DZ473,DZ473,DZ473))</f>
        <v>0</v>
      </c>
      <c r="BX505" s="194">
        <f>SUMPRODUCT(CHOOSE({1,2,3,4},S245,S310,S375,S440),CHOOSE({1,2,3,4},EA473,EA473,EA473,EA473))</f>
        <v>0</v>
      </c>
      <c r="BY505" s="194">
        <f>SUMPRODUCT(CHOOSE({1,2,3,4},T245,T310,T375,T440),CHOOSE({1,2,3,4},EB473,EB473,EB473,EB473))</f>
        <v>0</v>
      </c>
      <c r="BZ505" s="194">
        <f>SUMPRODUCT(CHOOSE({1,2,3,4},U245,U310,U375,U440),CHOOSE({1,2,3,4},EC473,EC473,EC473,EC473))</f>
        <v>0</v>
      </c>
      <c r="CA505" s="194">
        <f>SUMPRODUCT(CHOOSE({1,2,3,4},V245,V310,V375,V440),CHOOSE({1,2,3,4},ED473,ED473,ED473,ED473))</f>
        <v>0</v>
      </c>
      <c r="CB505" s="194">
        <f>SUMPRODUCT(CHOOSE({1,2,3,4},W245,W310,W375,W440),CHOOSE({1,2,3,4},EE473,EE473,EE473,EE473))</f>
        <v>0</v>
      </c>
      <c r="CC505" s="194">
        <f>SUMPRODUCT(CHOOSE({1,2,3,4},X245,X310,X375,X440),CHOOSE({1,2,3,4},EF473,EF473,EF473,EF473))</f>
        <v>0</v>
      </c>
      <c r="CD505" s="194">
        <f>SUMPRODUCT(CHOOSE({1,2,3,4},Y245,Y310,Y375,Y440),CHOOSE({1,2,3,4},EG473,EG473,EG473,EG473))</f>
        <v>0</v>
      </c>
      <c r="CE505" s="194">
        <f>SUMPRODUCT(CHOOSE({1,2,3,4},Z245,Z310,Z375,Z440),CHOOSE({1,2,3,4},EH473,EH473,EH473,EH473))</f>
        <v>0</v>
      </c>
      <c r="CF505" s="194">
        <f>SUMPRODUCT(CHOOSE({1,2,3,4},AA245,AA310,AA375,AA440),CHOOSE({1,2,3,4},EI473,EI473,EI473,EI473))</f>
        <v>0</v>
      </c>
      <c r="CG505" s="194">
        <f>SUMPRODUCT(CHOOSE({1,2,3,4},AB245,AB310,AB375,AB440),CHOOSE({1,2,3,4},EJ473,EJ473,EJ473,EJ473))</f>
        <v>0</v>
      </c>
    </row>
    <row r="506" spans="1:85" x14ac:dyDescent="0.3">
      <c r="B506" s="1">
        <v>10</v>
      </c>
      <c r="C506" s="1"/>
      <c r="D506" s="155"/>
      <c r="E506" s="155"/>
      <c r="F506" s="155"/>
      <c r="G506" s="155"/>
      <c r="H506" s="155"/>
      <c r="I506" s="155"/>
      <c r="J506" s="155"/>
      <c r="K506" s="155"/>
      <c r="L506" s="155"/>
      <c r="M506" s="155">
        <f t="shared" ref="M506:AB506" si="652">(VLOOKUP(L86,BRMort,$A$4,FALSE)-1)*L150*BQ474</f>
        <v>0</v>
      </c>
      <c r="N506" s="155">
        <f t="shared" si="652"/>
        <v>0</v>
      </c>
      <c r="O506" s="155">
        <f t="shared" si="652"/>
        <v>0</v>
      </c>
      <c r="P506" s="155">
        <f t="shared" si="652"/>
        <v>0</v>
      </c>
      <c r="Q506" s="155">
        <f t="shared" si="652"/>
        <v>0</v>
      </c>
      <c r="R506" s="155">
        <f t="shared" si="652"/>
        <v>0</v>
      </c>
      <c r="S506" s="155">
        <f t="shared" si="652"/>
        <v>0</v>
      </c>
      <c r="T506" s="155">
        <f t="shared" si="652"/>
        <v>0</v>
      </c>
      <c r="U506" s="155">
        <f t="shared" si="652"/>
        <v>0</v>
      </c>
      <c r="V506" s="155">
        <f t="shared" si="652"/>
        <v>0</v>
      </c>
      <c r="W506" s="155">
        <f t="shared" si="652"/>
        <v>0</v>
      </c>
      <c r="X506" s="155">
        <f t="shared" si="652"/>
        <v>0</v>
      </c>
      <c r="Y506" s="155">
        <f t="shared" si="652"/>
        <v>0</v>
      </c>
      <c r="Z506" s="155">
        <f t="shared" si="652"/>
        <v>0</v>
      </c>
      <c r="AA506" s="155">
        <f t="shared" si="652"/>
        <v>0</v>
      </c>
      <c r="AB506" s="155">
        <f t="shared" si="652"/>
        <v>0</v>
      </c>
      <c r="AC506" s="156"/>
      <c r="AD506" s="156"/>
      <c r="AE506" s="156"/>
      <c r="AF506" s="156"/>
      <c r="AG506" s="170">
        <f t="shared" si="620"/>
        <v>0</v>
      </c>
      <c r="AH506" s="170">
        <f t="shared" si="621"/>
        <v>0</v>
      </c>
      <c r="AI506" s="170">
        <f t="shared" si="622"/>
        <v>0</v>
      </c>
      <c r="AJ506" s="170">
        <f t="shared" si="623"/>
        <v>0</v>
      </c>
      <c r="AK506" s="170">
        <f t="shared" si="624"/>
        <v>0</v>
      </c>
      <c r="AL506" s="170">
        <f t="shared" si="625"/>
        <v>0</v>
      </c>
      <c r="AM506" s="170">
        <f t="shared" si="626"/>
        <v>0</v>
      </c>
      <c r="AN506" s="170">
        <f t="shared" si="627"/>
        <v>0</v>
      </c>
      <c r="AO506" s="170">
        <f t="shared" si="628"/>
        <v>0</v>
      </c>
      <c r="AP506" s="170">
        <f t="shared" si="629"/>
        <v>0</v>
      </c>
      <c r="AQ506" s="170">
        <f t="shared" si="630"/>
        <v>0</v>
      </c>
      <c r="AR506" s="170">
        <f t="shared" si="631"/>
        <v>0</v>
      </c>
      <c r="AS506" s="170">
        <f t="shared" si="632"/>
        <v>0</v>
      </c>
      <c r="AT506" s="170">
        <f t="shared" si="633"/>
        <v>0</v>
      </c>
      <c r="AU506" s="170">
        <f t="shared" si="634"/>
        <v>0</v>
      </c>
      <c r="AV506" s="170">
        <f t="shared" si="635"/>
        <v>0</v>
      </c>
      <c r="AW506" s="170">
        <f t="shared" si="636"/>
        <v>0</v>
      </c>
      <c r="AX506" s="170">
        <f t="shared" si="637"/>
        <v>0</v>
      </c>
      <c r="AY506" s="170">
        <f t="shared" si="638"/>
        <v>0</v>
      </c>
      <c r="AZ506" s="170">
        <f t="shared" si="639"/>
        <v>0</v>
      </c>
      <c r="BA506" s="170">
        <f t="shared" si="640"/>
        <v>0</v>
      </c>
      <c r="BB506" s="170">
        <f t="shared" si="641"/>
        <v>0</v>
      </c>
      <c r="BC506" s="170">
        <f t="shared" si="642"/>
        <v>0</v>
      </c>
      <c r="BD506" s="170">
        <f t="shared" si="643"/>
        <v>0</v>
      </c>
      <c r="BE506" s="170">
        <f t="shared" si="644"/>
        <v>0</v>
      </c>
      <c r="BF506" s="67"/>
      <c r="BG506" s="67"/>
      <c r="BH506" s="180"/>
      <c r="BI506" s="194">
        <f>SUMPRODUCT(CHOOSE({1,2,3,4},D246,D311,D376,D441),CHOOSE({1,2,3,4},DL474,DL474,DL474,DL474))</f>
        <v>0</v>
      </c>
      <c r="BJ506" s="194">
        <f>SUMPRODUCT(CHOOSE({1,2,3,4},E246,E311,E376,E441),CHOOSE({1,2,3,4},DM474,DM474,DM474,DM474))</f>
        <v>0</v>
      </c>
      <c r="BK506" s="194">
        <f>SUMPRODUCT(CHOOSE({1,2,3,4},F246,F311,F376,F441),CHOOSE({1,2,3,4},DN474,DN474,DN474,DN474))</f>
        <v>0</v>
      </c>
      <c r="BL506" s="194">
        <f>SUMPRODUCT(CHOOSE({1,2,3,4},G246,G311,G376,G441),CHOOSE({1,2,3,4},DO474,DO474,DO474,DO474))</f>
        <v>0</v>
      </c>
      <c r="BM506" s="194">
        <f>SUMPRODUCT(CHOOSE({1,2,3,4},H246,H311,H376,H441),CHOOSE({1,2,3,4},DP474,DP474,DP474,DP474))</f>
        <v>0</v>
      </c>
      <c r="BN506" s="194">
        <f>SUMPRODUCT(CHOOSE({1,2,3,4},I246,I311,I376,I441),CHOOSE({1,2,3,4},DQ474,DQ474,DQ474,DQ474))</f>
        <v>0</v>
      </c>
      <c r="BO506" s="194">
        <f>SUMPRODUCT(CHOOSE({1,2,3,4},J246,J311,J376,J441),CHOOSE({1,2,3,4},DR474,DR474,DR474,DR474))</f>
        <v>0</v>
      </c>
      <c r="BP506" s="194">
        <f>SUMPRODUCT(CHOOSE({1,2,3,4},K246,K311,K376,K441),CHOOSE({1,2,3,4},DS474,DS474,DS474,DS474))</f>
        <v>0</v>
      </c>
      <c r="BQ506" s="194">
        <f>SUMPRODUCT(CHOOSE({1,2,3,4},L246,L311,L376,L441),CHOOSE({1,2,3,4},DT474,DT474,DT474,DT474))</f>
        <v>0</v>
      </c>
      <c r="BR506" s="194">
        <f>SUMPRODUCT(CHOOSE({1,2,3,4},M246,M311,M376,M441),CHOOSE({1,2,3,4},DU474,DU474,DU474,DU474))</f>
        <v>0</v>
      </c>
      <c r="BS506" s="194">
        <f>SUMPRODUCT(CHOOSE({1,2,3,4},N246,N311,N376,N441),CHOOSE({1,2,3,4},DV474,DV474,DV474,DV474))</f>
        <v>0</v>
      </c>
      <c r="BT506" s="194">
        <f>SUMPRODUCT(CHOOSE({1,2,3,4},O246,O311,O376,O441),CHOOSE({1,2,3,4},DW474,DW474,DW474,DW474))</f>
        <v>0</v>
      </c>
      <c r="BU506" s="194">
        <f>SUMPRODUCT(CHOOSE({1,2,3,4},P246,P311,P376,P441),CHOOSE({1,2,3,4},DX474,DX474,DX474,DX474))</f>
        <v>0</v>
      </c>
      <c r="BV506" s="194">
        <f>SUMPRODUCT(CHOOSE({1,2,3,4},Q246,Q311,Q376,Q441),CHOOSE({1,2,3,4},DY474,DY474,DY474,DY474))</f>
        <v>0</v>
      </c>
      <c r="BW506" s="194">
        <f>SUMPRODUCT(CHOOSE({1,2,3,4},R246,R311,R376,R441),CHOOSE({1,2,3,4},DZ474,DZ474,DZ474,DZ474))</f>
        <v>0</v>
      </c>
      <c r="BX506" s="194">
        <f>SUMPRODUCT(CHOOSE({1,2,3,4},S246,S311,S376,S441),CHOOSE({1,2,3,4},EA474,EA474,EA474,EA474))</f>
        <v>0</v>
      </c>
      <c r="BY506" s="194">
        <f>SUMPRODUCT(CHOOSE({1,2,3,4},T246,T311,T376,T441),CHOOSE({1,2,3,4},EB474,EB474,EB474,EB474))</f>
        <v>0</v>
      </c>
      <c r="BZ506" s="194">
        <f>SUMPRODUCT(CHOOSE({1,2,3,4},U246,U311,U376,U441),CHOOSE({1,2,3,4},EC474,EC474,EC474,EC474))</f>
        <v>0</v>
      </c>
      <c r="CA506" s="194">
        <f>SUMPRODUCT(CHOOSE({1,2,3,4},V246,V311,V376,V441),CHOOSE({1,2,3,4},ED474,ED474,ED474,ED474))</f>
        <v>0</v>
      </c>
      <c r="CB506" s="194">
        <f>SUMPRODUCT(CHOOSE({1,2,3,4},W246,W311,W376,W441),CHOOSE({1,2,3,4},EE474,EE474,EE474,EE474))</f>
        <v>0</v>
      </c>
      <c r="CC506" s="194">
        <f>SUMPRODUCT(CHOOSE({1,2,3,4},X246,X311,X376,X441),CHOOSE({1,2,3,4},EF474,EF474,EF474,EF474))</f>
        <v>0</v>
      </c>
      <c r="CD506" s="194">
        <f>SUMPRODUCT(CHOOSE({1,2,3,4},Y246,Y311,Y376,Y441),CHOOSE({1,2,3,4},EG474,EG474,EG474,EG474))</f>
        <v>0</v>
      </c>
      <c r="CE506" s="194">
        <f>SUMPRODUCT(CHOOSE({1,2,3,4},Z246,Z311,Z376,Z441),CHOOSE({1,2,3,4},EH474,EH474,EH474,EH474))</f>
        <v>0</v>
      </c>
      <c r="CF506" s="194">
        <f>SUMPRODUCT(CHOOSE({1,2,3,4},AA246,AA311,AA376,AA441),CHOOSE({1,2,3,4},EI474,EI474,EI474,EI474))</f>
        <v>0</v>
      </c>
      <c r="CG506" s="194">
        <f>SUMPRODUCT(CHOOSE({1,2,3,4},AB246,AB311,AB376,AB441),CHOOSE({1,2,3,4},EJ474,EJ474,EJ474,EJ474))</f>
        <v>0</v>
      </c>
    </row>
    <row r="507" spans="1:85" x14ac:dyDescent="0.3">
      <c r="B507" s="1">
        <v>11</v>
      </c>
      <c r="C507" s="1"/>
      <c r="D507" s="155"/>
      <c r="E507" s="155"/>
      <c r="F507" s="155"/>
      <c r="G507" s="155"/>
      <c r="H507" s="155"/>
      <c r="I507" s="155"/>
      <c r="J507" s="155"/>
      <c r="K507" s="155"/>
      <c r="L507" s="155"/>
      <c r="M507" s="155"/>
      <c r="N507" s="155">
        <f t="shared" ref="N507:AB507" si="653">(VLOOKUP(M87,BRMort,$A$4,FALSE)-1)*M151*BR475</f>
        <v>0</v>
      </c>
      <c r="O507" s="155">
        <f t="shared" si="653"/>
        <v>0</v>
      </c>
      <c r="P507" s="155">
        <f t="shared" si="653"/>
        <v>0</v>
      </c>
      <c r="Q507" s="155">
        <f t="shared" si="653"/>
        <v>0</v>
      </c>
      <c r="R507" s="155">
        <f t="shared" si="653"/>
        <v>0</v>
      </c>
      <c r="S507" s="155">
        <f t="shared" si="653"/>
        <v>0</v>
      </c>
      <c r="T507" s="155">
        <f t="shared" si="653"/>
        <v>0</v>
      </c>
      <c r="U507" s="155">
        <f t="shared" si="653"/>
        <v>0</v>
      </c>
      <c r="V507" s="155">
        <f t="shared" si="653"/>
        <v>0</v>
      </c>
      <c r="W507" s="155">
        <f t="shared" si="653"/>
        <v>0</v>
      </c>
      <c r="X507" s="155">
        <f t="shared" si="653"/>
        <v>0</v>
      </c>
      <c r="Y507" s="155">
        <f t="shared" si="653"/>
        <v>0</v>
      </c>
      <c r="Z507" s="155">
        <f t="shared" si="653"/>
        <v>0</v>
      </c>
      <c r="AA507" s="155">
        <f t="shared" si="653"/>
        <v>0</v>
      </c>
      <c r="AB507" s="155">
        <f t="shared" si="653"/>
        <v>0</v>
      </c>
      <c r="AC507" s="156"/>
      <c r="AD507" s="156"/>
      <c r="AE507" s="156"/>
      <c r="AF507" s="156"/>
      <c r="AG507" s="170">
        <f t="shared" si="620"/>
        <v>0</v>
      </c>
      <c r="AH507" s="170">
        <f t="shared" si="621"/>
        <v>0</v>
      </c>
      <c r="AI507" s="170">
        <f t="shared" si="622"/>
        <v>0</v>
      </c>
      <c r="AJ507" s="170">
        <f t="shared" si="623"/>
        <v>0</v>
      </c>
      <c r="AK507" s="170">
        <f t="shared" si="624"/>
        <v>0</v>
      </c>
      <c r="AL507" s="170">
        <f t="shared" si="625"/>
        <v>0</v>
      </c>
      <c r="AM507" s="170">
        <f t="shared" si="626"/>
        <v>0</v>
      </c>
      <c r="AN507" s="170">
        <f t="shared" si="627"/>
        <v>0</v>
      </c>
      <c r="AO507" s="170">
        <f t="shared" si="628"/>
        <v>0</v>
      </c>
      <c r="AP507" s="170">
        <f t="shared" si="629"/>
        <v>0</v>
      </c>
      <c r="AQ507" s="170">
        <f t="shared" si="630"/>
        <v>0</v>
      </c>
      <c r="AR507" s="170">
        <f t="shared" si="631"/>
        <v>0</v>
      </c>
      <c r="AS507" s="170">
        <f t="shared" si="632"/>
        <v>0</v>
      </c>
      <c r="AT507" s="170">
        <f t="shared" si="633"/>
        <v>0</v>
      </c>
      <c r="AU507" s="170">
        <f t="shared" si="634"/>
        <v>0</v>
      </c>
      <c r="AV507" s="170">
        <f t="shared" si="635"/>
        <v>0</v>
      </c>
      <c r="AW507" s="170">
        <f t="shared" si="636"/>
        <v>0</v>
      </c>
      <c r="AX507" s="170">
        <f t="shared" si="637"/>
        <v>0</v>
      </c>
      <c r="AY507" s="170">
        <f t="shared" si="638"/>
        <v>0</v>
      </c>
      <c r="AZ507" s="170">
        <f t="shared" si="639"/>
        <v>0</v>
      </c>
      <c r="BA507" s="170">
        <f t="shared" si="640"/>
        <v>0</v>
      </c>
      <c r="BB507" s="170">
        <f t="shared" si="641"/>
        <v>0</v>
      </c>
      <c r="BC507" s="170">
        <f t="shared" si="642"/>
        <v>0</v>
      </c>
      <c r="BD507" s="170">
        <f t="shared" si="643"/>
        <v>0</v>
      </c>
      <c r="BE507" s="170">
        <f t="shared" si="644"/>
        <v>0</v>
      </c>
      <c r="BF507" s="67"/>
      <c r="BG507" s="67"/>
      <c r="BH507" s="180"/>
      <c r="BI507" s="194">
        <f>SUMPRODUCT(CHOOSE({1,2,3,4},D247,D312,D377,D442),CHOOSE({1,2,3,4},DL475,DL475,DL475,DL475))</f>
        <v>0</v>
      </c>
      <c r="BJ507" s="194">
        <f>SUMPRODUCT(CHOOSE({1,2,3,4},E247,E312,E377,E442),CHOOSE({1,2,3,4},DM475,DM475,DM475,DM475))</f>
        <v>0</v>
      </c>
      <c r="BK507" s="194">
        <f>SUMPRODUCT(CHOOSE({1,2,3,4},F247,F312,F377,F442),CHOOSE({1,2,3,4},DN475,DN475,DN475,DN475))</f>
        <v>0</v>
      </c>
      <c r="BL507" s="194">
        <f>SUMPRODUCT(CHOOSE({1,2,3,4},G247,G312,G377,G442),CHOOSE({1,2,3,4},DO475,DO475,DO475,DO475))</f>
        <v>0</v>
      </c>
      <c r="BM507" s="194">
        <f>SUMPRODUCT(CHOOSE({1,2,3,4},H247,H312,H377,H442),CHOOSE({1,2,3,4},DP475,DP475,DP475,DP475))</f>
        <v>0</v>
      </c>
      <c r="BN507" s="194">
        <f>SUMPRODUCT(CHOOSE({1,2,3,4},I247,I312,I377,I442),CHOOSE({1,2,3,4},DQ475,DQ475,DQ475,DQ475))</f>
        <v>0</v>
      </c>
      <c r="BO507" s="194">
        <f>SUMPRODUCT(CHOOSE({1,2,3,4},J247,J312,J377,J442),CHOOSE({1,2,3,4},DR475,DR475,DR475,DR475))</f>
        <v>0</v>
      </c>
      <c r="BP507" s="194">
        <f>SUMPRODUCT(CHOOSE({1,2,3,4},K247,K312,K377,K442),CHOOSE({1,2,3,4},DS475,DS475,DS475,DS475))</f>
        <v>0</v>
      </c>
      <c r="BQ507" s="194">
        <f>SUMPRODUCT(CHOOSE({1,2,3,4},L247,L312,L377,L442),CHOOSE({1,2,3,4},DT475,DT475,DT475,DT475))</f>
        <v>0</v>
      </c>
      <c r="BR507" s="194">
        <f>SUMPRODUCT(CHOOSE({1,2,3,4},M247,M312,M377,M442),CHOOSE({1,2,3,4},DU475,DU475,DU475,DU475))</f>
        <v>0</v>
      </c>
      <c r="BS507" s="194">
        <f>SUMPRODUCT(CHOOSE({1,2,3,4},N247,N312,N377,N442),CHOOSE({1,2,3,4},DV475,DV475,DV475,DV475))</f>
        <v>0</v>
      </c>
      <c r="BT507" s="194">
        <f>SUMPRODUCT(CHOOSE({1,2,3,4},O247,O312,O377,O442),CHOOSE({1,2,3,4},DW475,DW475,DW475,DW475))</f>
        <v>0</v>
      </c>
      <c r="BU507" s="194">
        <f>SUMPRODUCT(CHOOSE({1,2,3,4},P247,P312,P377,P442),CHOOSE({1,2,3,4},DX475,DX475,DX475,DX475))</f>
        <v>0</v>
      </c>
      <c r="BV507" s="194">
        <f>SUMPRODUCT(CHOOSE({1,2,3,4},Q247,Q312,Q377,Q442),CHOOSE({1,2,3,4},DY475,DY475,DY475,DY475))</f>
        <v>0</v>
      </c>
      <c r="BW507" s="194">
        <f>SUMPRODUCT(CHOOSE({1,2,3,4},R247,R312,R377,R442),CHOOSE({1,2,3,4},DZ475,DZ475,DZ475,DZ475))</f>
        <v>0</v>
      </c>
      <c r="BX507" s="194">
        <f>SUMPRODUCT(CHOOSE({1,2,3,4},S247,S312,S377,S442),CHOOSE({1,2,3,4},EA475,EA475,EA475,EA475))</f>
        <v>0</v>
      </c>
      <c r="BY507" s="194">
        <f>SUMPRODUCT(CHOOSE({1,2,3,4},T247,T312,T377,T442),CHOOSE({1,2,3,4},EB475,EB475,EB475,EB475))</f>
        <v>0</v>
      </c>
      <c r="BZ507" s="194">
        <f>SUMPRODUCT(CHOOSE({1,2,3,4},U247,U312,U377,U442),CHOOSE({1,2,3,4},EC475,EC475,EC475,EC475))</f>
        <v>0</v>
      </c>
      <c r="CA507" s="194">
        <f>SUMPRODUCT(CHOOSE({1,2,3,4},V247,V312,V377,V442),CHOOSE({1,2,3,4},ED475,ED475,ED475,ED475))</f>
        <v>0</v>
      </c>
      <c r="CB507" s="194">
        <f>SUMPRODUCT(CHOOSE({1,2,3,4},W247,W312,W377,W442),CHOOSE({1,2,3,4},EE475,EE475,EE475,EE475))</f>
        <v>0</v>
      </c>
      <c r="CC507" s="194">
        <f>SUMPRODUCT(CHOOSE({1,2,3,4},X247,X312,X377,X442),CHOOSE({1,2,3,4},EF475,EF475,EF475,EF475))</f>
        <v>0</v>
      </c>
      <c r="CD507" s="194">
        <f>SUMPRODUCT(CHOOSE({1,2,3,4},Y247,Y312,Y377,Y442),CHOOSE({1,2,3,4},EG475,EG475,EG475,EG475))</f>
        <v>0</v>
      </c>
      <c r="CE507" s="194">
        <f>SUMPRODUCT(CHOOSE({1,2,3,4},Z247,Z312,Z377,Z442),CHOOSE({1,2,3,4},EH475,EH475,EH475,EH475))</f>
        <v>0</v>
      </c>
      <c r="CF507" s="194">
        <f>SUMPRODUCT(CHOOSE({1,2,3,4},AA247,AA312,AA377,AA442),CHOOSE({1,2,3,4},EI475,EI475,EI475,EI475))</f>
        <v>0</v>
      </c>
      <c r="CG507" s="194">
        <f>SUMPRODUCT(CHOOSE({1,2,3,4},AB247,AB312,AB377,AB442),CHOOSE({1,2,3,4},EJ475,EJ475,EJ475,EJ475))</f>
        <v>0</v>
      </c>
    </row>
    <row r="508" spans="1:85" x14ac:dyDescent="0.3">
      <c r="B508" s="1">
        <v>12</v>
      </c>
      <c r="C508" s="1"/>
      <c r="D508" s="155"/>
      <c r="E508" s="155"/>
      <c r="F508" s="155"/>
      <c r="G508" s="155"/>
      <c r="H508" s="155"/>
      <c r="I508" s="155"/>
      <c r="J508" s="155"/>
      <c r="K508" s="155"/>
      <c r="L508" s="155"/>
      <c r="M508" s="155"/>
      <c r="N508" s="155"/>
      <c r="O508" s="155">
        <f t="shared" ref="O508:AB508" si="654">(VLOOKUP(N88,BRMort,$A$4,FALSE)-1)*N152*BS476</f>
        <v>0</v>
      </c>
      <c r="P508" s="155">
        <f t="shared" si="654"/>
        <v>0</v>
      </c>
      <c r="Q508" s="155">
        <f t="shared" si="654"/>
        <v>0</v>
      </c>
      <c r="R508" s="155">
        <f t="shared" si="654"/>
        <v>0</v>
      </c>
      <c r="S508" s="155">
        <f t="shared" si="654"/>
        <v>0</v>
      </c>
      <c r="T508" s="155">
        <f t="shared" si="654"/>
        <v>0</v>
      </c>
      <c r="U508" s="155">
        <f t="shared" si="654"/>
        <v>0</v>
      </c>
      <c r="V508" s="155">
        <f t="shared" si="654"/>
        <v>0</v>
      </c>
      <c r="W508" s="155">
        <f t="shared" si="654"/>
        <v>0</v>
      </c>
      <c r="X508" s="155">
        <f t="shared" si="654"/>
        <v>0</v>
      </c>
      <c r="Y508" s="155">
        <f t="shared" si="654"/>
        <v>0</v>
      </c>
      <c r="Z508" s="155">
        <f t="shared" si="654"/>
        <v>0</v>
      </c>
      <c r="AA508" s="155">
        <f t="shared" si="654"/>
        <v>0</v>
      </c>
      <c r="AB508" s="155">
        <f t="shared" si="654"/>
        <v>0</v>
      </c>
      <c r="AC508" s="156"/>
      <c r="AD508" s="156"/>
      <c r="AE508" s="156"/>
      <c r="AF508" s="156"/>
      <c r="AG508" s="170">
        <f t="shared" si="620"/>
        <v>0</v>
      </c>
      <c r="AH508" s="170">
        <f t="shared" si="621"/>
        <v>0</v>
      </c>
      <c r="AI508" s="170">
        <f t="shared" si="622"/>
        <v>0</v>
      </c>
      <c r="AJ508" s="170">
        <f t="shared" si="623"/>
        <v>0</v>
      </c>
      <c r="AK508" s="170">
        <f t="shared" si="624"/>
        <v>0</v>
      </c>
      <c r="AL508" s="170">
        <f t="shared" si="625"/>
        <v>0</v>
      </c>
      <c r="AM508" s="170">
        <f t="shared" si="626"/>
        <v>0</v>
      </c>
      <c r="AN508" s="170">
        <f t="shared" si="627"/>
        <v>0</v>
      </c>
      <c r="AO508" s="170">
        <f t="shared" si="628"/>
        <v>0</v>
      </c>
      <c r="AP508" s="170">
        <f t="shared" si="629"/>
        <v>0</v>
      </c>
      <c r="AQ508" s="170">
        <f t="shared" si="630"/>
        <v>0</v>
      </c>
      <c r="AR508" s="170">
        <f t="shared" si="631"/>
        <v>0</v>
      </c>
      <c r="AS508" s="170">
        <f t="shared" si="632"/>
        <v>0</v>
      </c>
      <c r="AT508" s="170">
        <f t="shared" si="633"/>
        <v>0</v>
      </c>
      <c r="AU508" s="170">
        <f t="shared" si="634"/>
        <v>0</v>
      </c>
      <c r="AV508" s="170">
        <f t="shared" si="635"/>
        <v>0</v>
      </c>
      <c r="AW508" s="170">
        <f t="shared" si="636"/>
        <v>0</v>
      </c>
      <c r="AX508" s="170">
        <f t="shared" si="637"/>
        <v>0</v>
      </c>
      <c r="AY508" s="170">
        <f t="shared" si="638"/>
        <v>0</v>
      </c>
      <c r="AZ508" s="170">
        <f t="shared" si="639"/>
        <v>0</v>
      </c>
      <c r="BA508" s="170">
        <f t="shared" si="640"/>
        <v>0</v>
      </c>
      <c r="BB508" s="170">
        <f t="shared" si="641"/>
        <v>0</v>
      </c>
      <c r="BC508" s="170">
        <f t="shared" si="642"/>
        <v>0</v>
      </c>
      <c r="BD508" s="170">
        <f t="shared" si="643"/>
        <v>0</v>
      </c>
      <c r="BE508" s="170">
        <f t="shared" si="644"/>
        <v>0</v>
      </c>
      <c r="BF508" s="67"/>
      <c r="BG508" s="67"/>
      <c r="BH508" s="52"/>
      <c r="BI508" s="194">
        <f>SUMPRODUCT(CHOOSE({1,2,3,4},D248,D313,D378,D443),CHOOSE({1,2,3,4},DL476,DL476,DL476,DL476))</f>
        <v>0</v>
      </c>
      <c r="BJ508" s="194">
        <f>SUMPRODUCT(CHOOSE({1,2,3,4},E248,E313,E378,E443),CHOOSE({1,2,3,4},DM476,DM476,DM476,DM476))</f>
        <v>0</v>
      </c>
      <c r="BK508" s="194">
        <f>SUMPRODUCT(CHOOSE({1,2,3,4},F248,F313,F378,F443),CHOOSE({1,2,3,4},DN476,DN476,DN476,DN476))</f>
        <v>0</v>
      </c>
      <c r="BL508" s="194">
        <f>SUMPRODUCT(CHOOSE({1,2,3,4},G248,G313,G378,G443),CHOOSE({1,2,3,4},DO476,DO476,DO476,DO476))</f>
        <v>0</v>
      </c>
      <c r="BM508" s="194">
        <f>SUMPRODUCT(CHOOSE({1,2,3,4},H248,H313,H378,H443),CHOOSE({1,2,3,4},DP476,DP476,DP476,DP476))</f>
        <v>0</v>
      </c>
      <c r="BN508" s="194">
        <f>SUMPRODUCT(CHOOSE({1,2,3,4},I248,I313,I378,I443),CHOOSE({1,2,3,4},DQ476,DQ476,DQ476,DQ476))</f>
        <v>0</v>
      </c>
      <c r="BO508" s="194">
        <f>SUMPRODUCT(CHOOSE({1,2,3,4},J248,J313,J378,J443),CHOOSE({1,2,3,4},DR476,DR476,DR476,DR476))</f>
        <v>0</v>
      </c>
      <c r="BP508" s="194">
        <f>SUMPRODUCT(CHOOSE({1,2,3,4},K248,K313,K378,K443),CHOOSE({1,2,3,4},DS476,DS476,DS476,DS476))</f>
        <v>0</v>
      </c>
      <c r="BQ508" s="194">
        <f>SUMPRODUCT(CHOOSE({1,2,3,4},L248,L313,L378,L443),CHOOSE({1,2,3,4},DT476,DT476,DT476,DT476))</f>
        <v>0</v>
      </c>
      <c r="BR508" s="194">
        <f>SUMPRODUCT(CHOOSE({1,2,3,4},M248,M313,M378,M443),CHOOSE({1,2,3,4},DU476,DU476,DU476,DU476))</f>
        <v>0</v>
      </c>
      <c r="BS508" s="194">
        <f>SUMPRODUCT(CHOOSE({1,2,3,4},N248,N313,N378,N443),CHOOSE({1,2,3,4},DV476,DV476,DV476,DV476))</f>
        <v>0</v>
      </c>
      <c r="BT508" s="194">
        <f>SUMPRODUCT(CHOOSE({1,2,3,4},O248,O313,O378,O443),CHOOSE({1,2,3,4},DW476,DW476,DW476,DW476))</f>
        <v>0</v>
      </c>
      <c r="BU508" s="194">
        <f>SUMPRODUCT(CHOOSE({1,2,3,4},P248,P313,P378,P443),CHOOSE({1,2,3,4},DX476,DX476,DX476,DX476))</f>
        <v>0</v>
      </c>
      <c r="BV508" s="194">
        <f>SUMPRODUCT(CHOOSE({1,2,3,4},Q248,Q313,Q378,Q443),CHOOSE({1,2,3,4},DY476,DY476,DY476,DY476))</f>
        <v>0</v>
      </c>
      <c r="BW508" s="194">
        <f>SUMPRODUCT(CHOOSE({1,2,3,4},R248,R313,R378,R443),CHOOSE({1,2,3,4},DZ476,DZ476,DZ476,DZ476))</f>
        <v>0</v>
      </c>
      <c r="BX508" s="194">
        <f>SUMPRODUCT(CHOOSE({1,2,3,4},S248,S313,S378,S443),CHOOSE({1,2,3,4},EA476,EA476,EA476,EA476))</f>
        <v>0</v>
      </c>
      <c r="BY508" s="194">
        <f>SUMPRODUCT(CHOOSE({1,2,3,4},T248,T313,T378,T443),CHOOSE({1,2,3,4},EB476,EB476,EB476,EB476))</f>
        <v>0</v>
      </c>
      <c r="BZ508" s="194">
        <f>SUMPRODUCT(CHOOSE({1,2,3,4},U248,U313,U378,U443),CHOOSE({1,2,3,4},EC476,EC476,EC476,EC476))</f>
        <v>0</v>
      </c>
      <c r="CA508" s="194">
        <f>SUMPRODUCT(CHOOSE({1,2,3,4},V248,V313,V378,V443),CHOOSE({1,2,3,4},ED476,ED476,ED476,ED476))</f>
        <v>0</v>
      </c>
      <c r="CB508" s="194">
        <f>SUMPRODUCT(CHOOSE({1,2,3,4},W248,W313,W378,W443),CHOOSE({1,2,3,4},EE476,EE476,EE476,EE476))</f>
        <v>0</v>
      </c>
      <c r="CC508" s="194">
        <f>SUMPRODUCT(CHOOSE({1,2,3,4},X248,X313,X378,X443),CHOOSE({1,2,3,4},EF476,EF476,EF476,EF476))</f>
        <v>0</v>
      </c>
      <c r="CD508" s="194">
        <f>SUMPRODUCT(CHOOSE({1,2,3,4},Y248,Y313,Y378,Y443),CHOOSE({1,2,3,4},EG476,EG476,EG476,EG476))</f>
        <v>0</v>
      </c>
      <c r="CE508" s="194">
        <f>SUMPRODUCT(CHOOSE({1,2,3,4},Z248,Z313,Z378,Z443),CHOOSE({1,2,3,4},EH476,EH476,EH476,EH476))</f>
        <v>0</v>
      </c>
      <c r="CF508" s="194">
        <f>SUMPRODUCT(CHOOSE({1,2,3,4},AA248,AA313,AA378,AA443),CHOOSE({1,2,3,4},EI476,EI476,EI476,EI476))</f>
        <v>0</v>
      </c>
      <c r="CG508" s="194">
        <f>SUMPRODUCT(CHOOSE({1,2,3,4},AB248,AB313,AB378,AB443),CHOOSE({1,2,3,4},EJ476,EJ476,EJ476,EJ476))</f>
        <v>0</v>
      </c>
    </row>
    <row r="509" spans="1:85" x14ac:dyDescent="0.3">
      <c r="B509" s="1">
        <v>13</v>
      </c>
      <c r="C509" s="1"/>
      <c r="D509" s="155"/>
      <c r="E509" s="155"/>
      <c r="F509" s="155"/>
      <c r="G509" s="155"/>
      <c r="H509" s="155"/>
      <c r="I509" s="155"/>
      <c r="J509" s="155"/>
      <c r="K509" s="155"/>
      <c r="L509" s="155"/>
      <c r="M509" s="155"/>
      <c r="N509" s="155"/>
      <c r="O509" s="155"/>
      <c r="P509" s="155">
        <f t="shared" ref="P509:AB509" si="655">(VLOOKUP(O89,BRMort,$A$4,FALSE)-1)*O153*BT477</f>
        <v>0</v>
      </c>
      <c r="Q509" s="155">
        <f t="shared" si="655"/>
        <v>0</v>
      </c>
      <c r="R509" s="155">
        <f t="shared" si="655"/>
        <v>0</v>
      </c>
      <c r="S509" s="155">
        <f t="shared" si="655"/>
        <v>0</v>
      </c>
      <c r="T509" s="155">
        <f t="shared" si="655"/>
        <v>0</v>
      </c>
      <c r="U509" s="155">
        <f t="shared" si="655"/>
        <v>0</v>
      </c>
      <c r="V509" s="155">
        <f t="shared" si="655"/>
        <v>0</v>
      </c>
      <c r="W509" s="155">
        <f t="shared" si="655"/>
        <v>0</v>
      </c>
      <c r="X509" s="155">
        <f t="shared" si="655"/>
        <v>0</v>
      </c>
      <c r="Y509" s="155">
        <f t="shared" si="655"/>
        <v>0</v>
      </c>
      <c r="Z509" s="155">
        <f t="shared" si="655"/>
        <v>0</v>
      </c>
      <c r="AA509" s="155">
        <f t="shared" si="655"/>
        <v>0</v>
      </c>
      <c r="AB509" s="155">
        <f t="shared" si="655"/>
        <v>0</v>
      </c>
      <c r="AC509" s="156"/>
      <c r="AD509" s="156"/>
      <c r="AE509" s="156"/>
      <c r="AF509" s="156"/>
      <c r="AG509" s="170">
        <f t="shared" si="620"/>
        <v>0</v>
      </c>
      <c r="AH509" s="170">
        <f t="shared" si="621"/>
        <v>0</v>
      </c>
      <c r="AI509" s="170">
        <f t="shared" si="622"/>
        <v>0</v>
      </c>
      <c r="AJ509" s="170">
        <f t="shared" si="623"/>
        <v>0</v>
      </c>
      <c r="AK509" s="170">
        <f t="shared" si="624"/>
        <v>0</v>
      </c>
      <c r="AL509" s="170">
        <f t="shared" si="625"/>
        <v>0</v>
      </c>
      <c r="AM509" s="170">
        <f t="shared" si="626"/>
        <v>0</v>
      </c>
      <c r="AN509" s="170">
        <f t="shared" si="627"/>
        <v>0</v>
      </c>
      <c r="AO509" s="170">
        <f t="shared" si="628"/>
        <v>0</v>
      </c>
      <c r="AP509" s="170">
        <f t="shared" si="629"/>
        <v>0</v>
      </c>
      <c r="AQ509" s="170">
        <f t="shared" si="630"/>
        <v>0</v>
      </c>
      <c r="AR509" s="170">
        <f t="shared" si="631"/>
        <v>0</v>
      </c>
      <c r="AS509" s="170">
        <f t="shared" si="632"/>
        <v>0</v>
      </c>
      <c r="AT509" s="170">
        <f t="shared" si="633"/>
        <v>0</v>
      </c>
      <c r="AU509" s="170">
        <f t="shared" si="634"/>
        <v>0</v>
      </c>
      <c r="AV509" s="170">
        <f t="shared" si="635"/>
        <v>0</v>
      </c>
      <c r="AW509" s="170">
        <f t="shared" si="636"/>
        <v>0</v>
      </c>
      <c r="AX509" s="170">
        <f t="shared" si="637"/>
        <v>0</v>
      </c>
      <c r="AY509" s="170">
        <f t="shared" si="638"/>
        <v>0</v>
      </c>
      <c r="AZ509" s="170">
        <f t="shared" si="639"/>
        <v>0</v>
      </c>
      <c r="BA509" s="170">
        <f t="shared" si="640"/>
        <v>0</v>
      </c>
      <c r="BB509" s="170">
        <f t="shared" si="641"/>
        <v>0</v>
      </c>
      <c r="BC509" s="170">
        <f t="shared" si="642"/>
        <v>0</v>
      </c>
      <c r="BD509" s="170">
        <f t="shared" si="643"/>
        <v>0</v>
      </c>
      <c r="BE509" s="170">
        <f t="shared" si="644"/>
        <v>0</v>
      </c>
      <c r="BF509" s="67"/>
      <c r="BG509" s="67"/>
      <c r="BH509" s="52"/>
      <c r="BI509" s="194">
        <f>SUMPRODUCT(CHOOSE({1,2,3,4},D249,D314,D379,D444),CHOOSE({1,2,3,4},DL477,DL477,DL477,DL477))</f>
        <v>0</v>
      </c>
      <c r="BJ509" s="194">
        <f>SUMPRODUCT(CHOOSE({1,2,3,4},E249,E314,E379,E444),CHOOSE({1,2,3,4},DM477,DM477,DM477,DM477))</f>
        <v>0</v>
      </c>
      <c r="BK509" s="194">
        <f>SUMPRODUCT(CHOOSE({1,2,3,4},F249,F314,F379,F444),CHOOSE({1,2,3,4},DN477,DN477,DN477,DN477))</f>
        <v>0</v>
      </c>
      <c r="BL509" s="194">
        <f>SUMPRODUCT(CHOOSE({1,2,3,4},G249,G314,G379,G444),CHOOSE({1,2,3,4},DO477,DO477,DO477,DO477))</f>
        <v>0</v>
      </c>
      <c r="BM509" s="194">
        <f>SUMPRODUCT(CHOOSE({1,2,3,4},H249,H314,H379,H444),CHOOSE({1,2,3,4},DP477,DP477,DP477,DP477))</f>
        <v>0</v>
      </c>
      <c r="BN509" s="194">
        <f>SUMPRODUCT(CHOOSE({1,2,3,4},I249,I314,I379,I444),CHOOSE({1,2,3,4},DQ477,DQ477,DQ477,DQ477))</f>
        <v>0</v>
      </c>
      <c r="BO509" s="194">
        <f>SUMPRODUCT(CHOOSE({1,2,3,4},J249,J314,J379,J444),CHOOSE({1,2,3,4},DR477,DR477,DR477,DR477))</f>
        <v>0</v>
      </c>
      <c r="BP509" s="194">
        <f>SUMPRODUCT(CHOOSE({1,2,3,4},K249,K314,K379,K444),CHOOSE({1,2,3,4},DS477,DS477,DS477,DS477))</f>
        <v>0</v>
      </c>
      <c r="BQ509" s="194">
        <f>SUMPRODUCT(CHOOSE({1,2,3,4},L249,L314,L379,L444),CHOOSE({1,2,3,4},DT477,DT477,DT477,DT477))</f>
        <v>0</v>
      </c>
      <c r="BR509" s="194">
        <f>SUMPRODUCT(CHOOSE({1,2,3,4},M249,M314,M379,M444),CHOOSE({1,2,3,4},DU477,DU477,DU477,DU477))</f>
        <v>0</v>
      </c>
      <c r="BS509" s="194">
        <f>SUMPRODUCT(CHOOSE({1,2,3,4},N249,N314,N379,N444),CHOOSE({1,2,3,4},DV477,DV477,DV477,DV477))</f>
        <v>0</v>
      </c>
      <c r="BT509" s="194">
        <f>SUMPRODUCT(CHOOSE({1,2,3,4},O249,O314,O379,O444),CHOOSE({1,2,3,4},DW477,DW477,DW477,DW477))</f>
        <v>0</v>
      </c>
      <c r="BU509" s="194">
        <f>SUMPRODUCT(CHOOSE({1,2,3,4},P249,P314,P379,P444),CHOOSE({1,2,3,4},DX477,DX477,DX477,DX477))</f>
        <v>0</v>
      </c>
      <c r="BV509" s="194">
        <f>SUMPRODUCT(CHOOSE({1,2,3,4},Q249,Q314,Q379,Q444),CHOOSE({1,2,3,4},DY477,DY477,DY477,DY477))</f>
        <v>0</v>
      </c>
      <c r="BW509" s="194">
        <f>SUMPRODUCT(CHOOSE({1,2,3,4},R249,R314,R379,R444),CHOOSE({1,2,3,4},DZ477,DZ477,DZ477,DZ477))</f>
        <v>0</v>
      </c>
      <c r="BX509" s="194">
        <f>SUMPRODUCT(CHOOSE({1,2,3,4},S249,S314,S379,S444),CHOOSE({1,2,3,4},EA477,EA477,EA477,EA477))</f>
        <v>0</v>
      </c>
      <c r="BY509" s="194">
        <f>SUMPRODUCT(CHOOSE({1,2,3,4},T249,T314,T379,T444),CHOOSE({1,2,3,4},EB477,EB477,EB477,EB477))</f>
        <v>0</v>
      </c>
      <c r="BZ509" s="194">
        <f>SUMPRODUCT(CHOOSE({1,2,3,4},U249,U314,U379,U444),CHOOSE({1,2,3,4},EC477,EC477,EC477,EC477))</f>
        <v>0</v>
      </c>
      <c r="CA509" s="194">
        <f>SUMPRODUCT(CHOOSE({1,2,3,4},V249,V314,V379,V444),CHOOSE({1,2,3,4},ED477,ED477,ED477,ED477))</f>
        <v>0</v>
      </c>
      <c r="CB509" s="194">
        <f>SUMPRODUCT(CHOOSE({1,2,3,4},W249,W314,W379,W444),CHOOSE({1,2,3,4},EE477,EE477,EE477,EE477))</f>
        <v>0</v>
      </c>
      <c r="CC509" s="194">
        <f>SUMPRODUCT(CHOOSE({1,2,3,4},X249,X314,X379,X444),CHOOSE({1,2,3,4},EF477,EF477,EF477,EF477))</f>
        <v>0</v>
      </c>
      <c r="CD509" s="194">
        <f>SUMPRODUCT(CHOOSE({1,2,3,4},Y249,Y314,Y379,Y444),CHOOSE({1,2,3,4},EG477,EG477,EG477,EG477))</f>
        <v>0</v>
      </c>
      <c r="CE509" s="194">
        <f>SUMPRODUCT(CHOOSE({1,2,3,4},Z249,Z314,Z379,Z444),CHOOSE({1,2,3,4},EH477,EH477,EH477,EH477))</f>
        <v>0</v>
      </c>
      <c r="CF509" s="194">
        <f>SUMPRODUCT(CHOOSE({1,2,3,4},AA249,AA314,AA379,AA444),CHOOSE({1,2,3,4},EI477,EI477,EI477,EI477))</f>
        <v>0</v>
      </c>
      <c r="CG509" s="194">
        <f>SUMPRODUCT(CHOOSE({1,2,3,4},AB249,AB314,AB379,AB444),CHOOSE({1,2,3,4},EJ477,EJ477,EJ477,EJ477))</f>
        <v>0</v>
      </c>
    </row>
    <row r="510" spans="1:85" x14ac:dyDescent="0.3">
      <c r="B510" s="1">
        <v>14</v>
      </c>
      <c r="C510" s="1"/>
      <c r="D510" s="155"/>
      <c r="E510" s="155"/>
      <c r="F510" s="155"/>
      <c r="G510" s="155"/>
      <c r="H510" s="155"/>
      <c r="I510" s="155"/>
      <c r="J510" s="155"/>
      <c r="K510" s="155"/>
      <c r="L510" s="155"/>
      <c r="M510" s="155"/>
      <c r="N510" s="155"/>
      <c r="O510" s="155"/>
      <c r="P510" s="155"/>
      <c r="Q510" s="155">
        <f t="shared" ref="Q510:AB510" si="656">(VLOOKUP(P90,BRMort,$A$4,FALSE)-1)*P154*BU478</f>
        <v>0</v>
      </c>
      <c r="R510" s="155">
        <f t="shared" si="656"/>
        <v>0</v>
      </c>
      <c r="S510" s="155">
        <f t="shared" si="656"/>
        <v>0</v>
      </c>
      <c r="T510" s="155">
        <f t="shared" si="656"/>
        <v>0</v>
      </c>
      <c r="U510" s="155">
        <f t="shared" si="656"/>
        <v>0</v>
      </c>
      <c r="V510" s="155">
        <f t="shared" si="656"/>
        <v>0</v>
      </c>
      <c r="W510" s="155">
        <f t="shared" si="656"/>
        <v>0</v>
      </c>
      <c r="X510" s="155">
        <f t="shared" si="656"/>
        <v>0</v>
      </c>
      <c r="Y510" s="155">
        <f t="shared" si="656"/>
        <v>0</v>
      </c>
      <c r="Z510" s="155">
        <f t="shared" si="656"/>
        <v>0</v>
      </c>
      <c r="AA510" s="155">
        <f t="shared" si="656"/>
        <v>0</v>
      </c>
      <c r="AB510" s="155">
        <f t="shared" si="656"/>
        <v>0</v>
      </c>
      <c r="AC510" s="156"/>
      <c r="AD510" s="156"/>
      <c r="AE510" s="156"/>
      <c r="AF510" s="156"/>
      <c r="AG510" s="170">
        <f t="shared" si="620"/>
        <v>0</v>
      </c>
      <c r="AH510" s="170">
        <f t="shared" si="621"/>
        <v>0</v>
      </c>
      <c r="AI510" s="170">
        <f t="shared" si="622"/>
        <v>0</v>
      </c>
      <c r="AJ510" s="170">
        <f t="shared" si="623"/>
        <v>0</v>
      </c>
      <c r="AK510" s="170">
        <f t="shared" si="624"/>
        <v>0</v>
      </c>
      <c r="AL510" s="170">
        <f t="shared" si="625"/>
        <v>0</v>
      </c>
      <c r="AM510" s="170">
        <f t="shared" si="626"/>
        <v>0</v>
      </c>
      <c r="AN510" s="170">
        <f t="shared" si="627"/>
        <v>0</v>
      </c>
      <c r="AO510" s="170">
        <f t="shared" si="628"/>
        <v>0</v>
      </c>
      <c r="AP510" s="170">
        <f t="shared" si="629"/>
        <v>0</v>
      </c>
      <c r="AQ510" s="170">
        <f t="shared" si="630"/>
        <v>0</v>
      </c>
      <c r="AR510" s="170">
        <f t="shared" si="631"/>
        <v>0</v>
      </c>
      <c r="AS510" s="170">
        <f t="shared" si="632"/>
        <v>0</v>
      </c>
      <c r="AT510" s="170">
        <f t="shared" si="633"/>
        <v>0</v>
      </c>
      <c r="AU510" s="170">
        <f t="shared" si="634"/>
        <v>0</v>
      </c>
      <c r="AV510" s="170">
        <f t="shared" si="635"/>
        <v>0</v>
      </c>
      <c r="AW510" s="170">
        <f t="shared" si="636"/>
        <v>0</v>
      </c>
      <c r="AX510" s="170">
        <f t="shared" si="637"/>
        <v>0</v>
      </c>
      <c r="AY510" s="170">
        <f t="shared" si="638"/>
        <v>0</v>
      </c>
      <c r="AZ510" s="170">
        <f t="shared" si="639"/>
        <v>0</v>
      </c>
      <c r="BA510" s="170">
        <f t="shared" si="640"/>
        <v>0</v>
      </c>
      <c r="BB510" s="170">
        <f t="shared" si="641"/>
        <v>0</v>
      </c>
      <c r="BC510" s="170">
        <f t="shared" si="642"/>
        <v>0</v>
      </c>
      <c r="BD510" s="170">
        <f t="shared" si="643"/>
        <v>0</v>
      </c>
      <c r="BE510" s="170">
        <f t="shared" si="644"/>
        <v>0</v>
      </c>
      <c r="BF510" s="67"/>
      <c r="BG510" s="67"/>
      <c r="BH510" s="52"/>
      <c r="BI510" s="194">
        <f>SUMPRODUCT(CHOOSE({1,2,3,4},D250,D315,D380,D445),CHOOSE({1,2,3,4},DL478,DL478,DL478,DL478))</f>
        <v>0</v>
      </c>
      <c r="BJ510" s="194">
        <f>SUMPRODUCT(CHOOSE({1,2,3,4},E250,E315,E380,E445),CHOOSE({1,2,3,4},DM478,DM478,DM478,DM478))</f>
        <v>0</v>
      </c>
      <c r="BK510" s="194">
        <f>SUMPRODUCT(CHOOSE({1,2,3,4},F250,F315,F380,F445),CHOOSE({1,2,3,4},DN478,DN478,DN478,DN478))</f>
        <v>0</v>
      </c>
      <c r="BL510" s="194">
        <f>SUMPRODUCT(CHOOSE({1,2,3,4},G250,G315,G380,G445),CHOOSE({1,2,3,4},DO478,DO478,DO478,DO478))</f>
        <v>0</v>
      </c>
      <c r="BM510" s="194">
        <f>SUMPRODUCT(CHOOSE({1,2,3,4},H250,H315,H380,H445),CHOOSE({1,2,3,4},DP478,DP478,DP478,DP478))</f>
        <v>0</v>
      </c>
      <c r="BN510" s="194">
        <f>SUMPRODUCT(CHOOSE({1,2,3,4},I250,I315,I380,I445),CHOOSE({1,2,3,4},DQ478,DQ478,DQ478,DQ478))</f>
        <v>0</v>
      </c>
      <c r="BO510" s="194">
        <f>SUMPRODUCT(CHOOSE({1,2,3,4},J250,J315,J380,J445),CHOOSE({1,2,3,4},DR478,DR478,DR478,DR478))</f>
        <v>0</v>
      </c>
      <c r="BP510" s="194">
        <f>SUMPRODUCT(CHOOSE({1,2,3,4},K250,K315,K380,K445),CHOOSE({1,2,3,4},DS478,DS478,DS478,DS478))</f>
        <v>0</v>
      </c>
      <c r="BQ510" s="194">
        <f>SUMPRODUCT(CHOOSE({1,2,3,4},L250,L315,L380,L445),CHOOSE({1,2,3,4},DT478,DT478,DT478,DT478))</f>
        <v>0</v>
      </c>
      <c r="BR510" s="194">
        <f>SUMPRODUCT(CHOOSE({1,2,3,4},M250,M315,M380,M445),CHOOSE({1,2,3,4},DU478,DU478,DU478,DU478))</f>
        <v>0</v>
      </c>
      <c r="BS510" s="194">
        <f>SUMPRODUCT(CHOOSE({1,2,3,4},N250,N315,N380,N445),CHOOSE({1,2,3,4},DV478,DV478,DV478,DV478))</f>
        <v>0</v>
      </c>
      <c r="BT510" s="194">
        <f>SUMPRODUCT(CHOOSE({1,2,3,4},O250,O315,O380,O445),CHOOSE({1,2,3,4},DW478,DW478,DW478,DW478))</f>
        <v>0</v>
      </c>
      <c r="BU510" s="194">
        <f>SUMPRODUCT(CHOOSE({1,2,3,4},P250,P315,P380,P445),CHOOSE({1,2,3,4},DX478,DX478,DX478,DX478))</f>
        <v>0</v>
      </c>
      <c r="BV510" s="194">
        <f>SUMPRODUCT(CHOOSE({1,2,3,4},Q250,Q315,Q380,Q445),CHOOSE({1,2,3,4},DY478,DY478,DY478,DY478))</f>
        <v>0</v>
      </c>
      <c r="BW510" s="194">
        <f>SUMPRODUCT(CHOOSE({1,2,3,4},R250,R315,R380,R445),CHOOSE({1,2,3,4},DZ478,DZ478,DZ478,DZ478))</f>
        <v>0</v>
      </c>
      <c r="BX510" s="194">
        <f>SUMPRODUCT(CHOOSE({1,2,3,4},S250,S315,S380,S445),CHOOSE({1,2,3,4},EA478,EA478,EA478,EA478))</f>
        <v>0</v>
      </c>
      <c r="BY510" s="194">
        <f>SUMPRODUCT(CHOOSE({1,2,3,4},T250,T315,T380,T445),CHOOSE({1,2,3,4},EB478,EB478,EB478,EB478))</f>
        <v>0</v>
      </c>
      <c r="BZ510" s="194">
        <f>SUMPRODUCT(CHOOSE({1,2,3,4},U250,U315,U380,U445),CHOOSE({1,2,3,4},EC478,EC478,EC478,EC478))</f>
        <v>0</v>
      </c>
      <c r="CA510" s="194">
        <f>SUMPRODUCT(CHOOSE({1,2,3,4},V250,V315,V380,V445),CHOOSE({1,2,3,4},ED478,ED478,ED478,ED478))</f>
        <v>0</v>
      </c>
      <c r="CB510" s="194">
        <f>SUMPRODUCT(CHOOSE({1,2,3,4},W250,W315,W380,W445),CHOOSE({1,2,3,4},EE478,EE478,EE478,EE478))</f>
        <v>0</v>
      </c>
      <c r="CC510" s="194">
        <f>SUMPRODUCT(CHOOSE({1,2,3,4},X250,X315,X380,X445),CHOOSE({1,2,3,4},EF478,EF478,EF478,EF478))</f>
        <v>0</v>
      </c>
      <c r="CD510" s="194">
        <f>SUMPRODUCT(CHOOSE({1,2,3,4},Y250,Y315,Y380,Y445),CHOOSE({1,2,3,4},EG478,EG478,EG478,EG478))</f>
        <v>0</v>
      </c>
      <c r="CE510" s="194">
        <f>SUMPRODUCT(CHOOSE({1,2,3,4},Z250,Z315,Z380,Z445),CHOOSE({1,2,3,4},EH478,EH478,EH478,EH478))</f>
        <v>0</v>
      </c>
      <c r="CF510" s="194">
        <f>SUMPRODUCT(CHOOSE({1,2,3,4},AA250,AA315,AA380,AA445),CHOOSE({1,2,3,4},EI478,EI478,EI478,EI478))</f>
        <v>0</v>
      </c>
      <c r="CG510" s="194">
        <f>SUMPRODUCT(CHOOSE({1,2,3,4},AB250,AB315,AB380,AB445),CHOOSE({1,2,3,4},EJ478,EJ478,EJ478,EJ478))</f>
        <v>0</v>
      </c>
    </row>
    <row r="511" spans="1:85" x14ac:dyDescent="0.3">
      <c r="B511" s="1">
        <v>15</v>
      </c>
      <c r="C511" s="1"/>
      <c r="D511" s="155"/>
      <c r="E511" s="155"/>
      <c r="F511" s="155"/>
      <c r="G511" s="155"/>
      <c r="H511" s="155"/>
      <c r="I511" s="155"/>
      <c r="J511" s="155"/>
      <c r="K511" s="155"/>
      <c r="L511" s="155"/>
      <c r="M511" s="155"/>
      <c r="N511" s="155"/>
      <c r="O511" s="155"/>
      <c r="P511" s="155"/>
      <c r="Q511" s="155"/>
      <c r="R511" s="155">
        <f t="shared" ref="R511:AB511" si="657">(VLOOKUP(Q91,BRMort,$A$4,FALSE)-1)*Q155*BV479</f>
        <v>0</v>
      </c>
      <c r="S511" s="155">
        <f t="shared" si="657"/>
        <v>0</v>
      </c>
      <c r="T511" s="155">
        <f t="shared" si="657"/>
        <v>0</v>
      </c>
      <c r="U511" s="155">
        <f t="shared" si="657"/>
        <v>0</v>
      </c>
      <c r="V511" s="155">
        <f t="shared" si="657"/>
        <v>0</v>
      </c>
      <c r="W511" s="155">
        <f t="shared" si="657"/>
        <v>0</v>
      </c>
      <c r="X511" s="155">
        <f t="shared" si="657"/>
        <v>0</v>
      </c>
      <c r="Y511" s="155">
        <f t="shared" si="657"/>
        <v>0</v>
      </c>
      <c r="Z511" s="155">
        <f t="shared" si="657"/>
        <v>0</v>
      </c>
      <c r="AA511" s="155">
        <f t="shared" si="657"/>
        <v>0</v>
      </c>
      <c r="AB511" s="155">
        <f t="shared" si="657"/>
        <v>0</v>
      </c>
      <c r="AC511" s="156"/>
      <c r="AD511" s="156"/>
      <c r="AE511" s="156"/>
      <c r="AF511" s="156"/>
      <c r="AG511" s="170">
        <f t="shared" si="620"/>
        <v>0</v>
      </c>
      <c r="AH511" s="170">
        <f t="shared" si="621"/>
        <v>0</v>
      </c>
      <c r="AI511" s="170">
        <f t="shared" si="622"/>
        <v>0</v>
      </c>
      <c r="AJ511" s="170">
        <f t="shared" si="623"/>
        <v>0</v>
      </c>
      <c r="AK511" s="170">
        <f t="shared" si="624"/>
        <v>0</v>
      </c>
      <c r="AL511" s="170">
        <f t="shared" si="625"/>
        <v>0</v>
      </c>
      <c r="AM511" s="170">
        <f t="shared" si="626"/>
        <v>0</v>
      </c>
      <c r="AN511" s="170">
        <f t="shared" si="627"/>
        <v>0</v>
      </c>
      <c r="AO511" s="170">
        <f t="shared" si="628"/>
        <v>0</v>
      </c>
      <c r="AP511" s="170">
        <f t="shared" si="629"/>
        <v>0</v>
      </c>
      <c r="AQ511" s="170">
        <f t="shared" si="630"/>
        <v>0</v>
      </c>
      <c r="AR511" s="170">
        <f t="shared" si="631"/>
        <v>0</v>
      </c>
      <c r="AS511" s="170">
        <f t="shared" si="632"/>
        <v>0</v>
      </c>
      <c r="AT511" s="170">
        <f t="shared" si="633"/>
        <v>0</v>
      </c>
      <c r="AU511" s="170">
        <f t="shared" si="634"/>
        <v>0</v>
      </c>
      <c r="AV511" s="170">
        <f t="shared" si="635"/>
        <v>0</v>
      </c>
      <c r="AW511" s="170">
        <f t="shared" si="636"/>
        <v>0</v>
      </c>
      <c r="AX511" s="170">
        <f t="shared" si="637"/>
        <v>0</v>
      </c>
      <c r="AY511" s="170">
        <f t="shared" si="638"/>
        <v>0</v>
      </c>
      <c r="AZ511" s="170">
        <f t="shared" si="639"/>
        <v>0</v>
      </c>
      <c r="BA511" s="170">
        <f t="shared" si="640"/>
        <v>0</v>
      </c>
      <c r="BB511" s="170">
        <f t="shared" si="641"/>
        <v>0</v>
      </c>
      <c r="BC511" s="170">
        <f t="shared" si="642"/>
        <v>0</v>
      </c>
      <c r="BD511" s="170">
        <f t="shared" si="643"/>
        <v>0</v>
      </c>
      <c r="BE511" s="170">
        <f t="shared" si="644"/>
        <v>0</v>
      </c>
      <c r="BF511" s="67"/>
      <c r="BG511" s="67"/>
      <c r="BH511" s="52"/>
      <c r="BI511" s="194">
        <f>SUMPRODUCT(CHOOSE({1,2,3,4},D251,D316,D381,D446),CHOOSE({1,2,3,4},DL479,DL479,DL479,DL479))</f>
        <v>0</v>
      </c>
      <c r="BJ511" s="194">
        <f>SUMPRODUCT(CHOOSE({1,2,3,4},E251,E316,E381,E446),CHOOSE({1,2,3,4},DM479,DM479,DM479,DM479))</f>
        <v>0</v>
      </c>
      <c r="BK511" s="194">
        <f>SUMPRODUCT(CHOOSE({1,2,3,4},F251,F316,F381,F446),CHOOSE({1,2,3,4},DN479,DN479,DN479,DN479))</f>
        <v>0</v>
      </c>
      <c r="BL511" s="194">
        <f>SUMPRODUCT(CHOOSE({1,2,3,4},G251,G316,G381,G446),CHOOSE({1,2,3,4},DO479,DO479,DO479,DO479))</f>
        <v>0</v>
      </c>
      <c r="BM511" s="194">
        <f>SUMPRODUCT(CHOOSE({1,2,3,4},H251,H316,H381,H446),CHOOSE({1,2,3,4},DP479,DP479,DP479,DP479))</f>
        <v>0</v>
      </c>
      <c r="BN511" s="194">
        <f>SUMPRODUCT(CHOOSE({1,2,3,4},I251,I316,I381,I446),CHOOSE({1,2,3,4},DQ479,DQ479,DQ479,DQ479))</f>
        <v>0</v>
      </c>
      <c r="BO511" s="194">
        <f>SUMPRODUCT(CHOOSE({1,2,3,4},J251,J316,J381,J446),CHOOSE({1,2,3,4},DR479,DR479,DR479,DR479))</f>
        <v>0</v>
      </c>
      <c r="BP511" s="194">
        <f>SUMPRODUCT(CHOOSE({1,2,3,4},K251,K316,K381,K446),CHOOSE({1,2,3,4},DS479,DS479,DS479,DS479))</f>
        <v>0</v>
      </c>
      <c r="BQ511" s="194">
        <f>SUMPRODUCT(CHOOSE({1,2,3,4},L251,L316,L381,L446),CHOOSE({1,2,3,4},DT479,DT479,DT479,DT479))</f>
        <v>0</v>
      </c>
      <c r="BR511" s="194">
        <f>SUMPRODUCT(CHOOSE({1,2,3,4},M251,M316,M381,M446),CHOOSE({1,2,3,4},DU479,DU479,DU479,DU479))</f>
        <v>0</v>
      </c>
      <c r="BS511" s="194">
        <f>SUMPRODUCT(CHOOSE({1,2,3,4},N251,N316,N381,N446),CHOOSE({1,2,3,4},DV479,DV479,DV479,DV479))</f>
        <v>0</v>
      </c>
      <c r="BT511" s="194">
        <f>SUMPRODUCT(CHOOSE({1,2,3,4},O251,O316,O381,O446),CHOOSE({1,2,3,4},DW479,DW479,DW479,DW479))</f>
        <v>0</v>
      </c>
      <c r="BU511" s="194">
        <f>SUMPRODUCT(CHOOSE({1,2,3,4},P251,P316,P381,P446),CHOOSE({1,2,3,4},DX479,DX479,DX479,DX479))</f>
        <v>0</v>
      </c>
      <c r="BV511" s="194">
        <f>SUMPRODUCT(CHOOSE({1,2,3,4},Q251,Q316,Q381,Q446),CHOOSE({1,2,3,4},DY479,DY479,DY479,DY479))</f>
        <v>0</v>
      </c>
      <c r="BW511" s="194">
        <f>SUMPRODUCT(CHOOSE({1,2,3,4},R251,R316,R381,R446),CHOOSE({1,2,3,4},DZ479,DZ479,DZ479,DZ479))</f>
        <v>0</v>
      </c>
      <c r="BX511" s="194">
        <f>SUMPRODUCT(CHOOSE({1,2,3,4},S251,S316,S381,S446),CHOOSE({1,2,3,4},EA479,EA479,EA479,EA479))</f>
        <v>0</v>
      </c>
      <c r="BY511" s="194">
        <f>SUMPRODUCT(CHOOSE({1,2,3,4},T251,T316,T381,T446),CHOOSE({1,2,3,4},EB479,EB479,EB479,EB479))</f>
        <v>0</v>
      </c>
      <c r="BZ511" s="194">
        <f>SUMPRODUCT(CHOOSE({1,2,3,4},U251,U316,U381,U446),CHOOSE({1,2,3,4},EC479,EC479,EC479,EC479))</f>
        <v>0</v>
      </c>
      <c r="CA511" s="194">
        <f>SUMPRODUCT(CHOOSE({1,2,3,4},V251,V316,V381,V446),CHOOSE({1,2,3,4},ED479,ED479,ED479,ED479))</f>
        <v>0</v>
      </c>
      <c r="CB511" s="194">
        <f>SUMPRODUCT(CHOOSE({1,2,3,4},W251,W316,W381,W446),CHOOSE({1,2,3,4},EE479,EE479,EE479,EE479))</f>
        <v>0</v>
      </c>
      <c r="CC511" s="194">
        <f>SUMPRODUCT(CHOOSE({1,2,3,4},X251,X316,X381,X446),CHOOSE({1,2,3,4},EF479,EF479,EF479,EF479))</f>
        <v>0</v>
      </c>
      <c r="CD511" s="194">
        <f>SUMPRODUCT(CHOOSE({1,2,3,4},Y251,Y316,Y381,Y446),CHOOSE({1,2,3,4},EG479,EG479,EG479,EG479))</f>
        <v>0</v>
      </c>
      <c r="CE511" s="194">
        <f>SUMPRODUCT(CHOOSE({1,2,3,4},Z251,Z316,Z381,Z446),CHOOSE({1,2,3,4},EH479,EH479,EH479,EH479))</f>
        <v>0</v>
      </c>
      <c r="CF511" s="194">
        <f>SUMPRODUCT(CHOOSE({1,2,3,4},AA251,AA316,AA381,AA446),CHOOSE({1,2,3,4},EI479,EI479,EI479,EI479))</f>
        <v>0</v>
      </c>
      <c r="CG511" s="194">
        <f>SUMPRODUCT(CHOOSE({1,2,3,4},AB251,AB316,AB381,AB446),CHOOSE({1,2,3,4},EJ479,EJ479,EJ479,EJ479))</f>
        <v>0</v>
      </c>
    </row>
    <row r="512" spans="1:85" x14ac:dyDescent="0.3">
      <c r="B512" s="1">
        <v>16</v>
      </c>
      <c r="C512" s="1"/>
      <c r="D512" s="155"/>
      <c r="E512" s="155"/>
      <c r="F512" s="155"/>
      <c r="G512" s="155"/>
      <c r="H512" s="155"/>
      <c r="I512" s="155"/>
      <c r="J512" s="155"/>
      <c r="K512" s="155"/>
      <c r="L512" s="155"/>
      <c r="M512" s="155"/>
      <c r="N512" s="155"/>
      <c r="O512" s="155"/>
      <c r="P512" s="155"/>
      <c r="Q512" s="155"/>
      <c r="R512" s="155"/>
      <c r="S512" s="155">
        <f t="shared" ref="S512:AB512" si="658">(VLOOKUP(R92,BRMort,$A$4,FALSE)-1)*R156*BW480</f>
        <v>0</v>
      </c>
      <c r="T512" s="155">
        <f t="shared" si="658"/>
        <v>0</v>
      </c>
      <c r="U512" s="155">
        <f t="shared" si="658"/>
        <v>0</v>
      </c>
      <c r="V512" s="155">
        <f t="shared" si="658"/>
        <v>0</v>
      </c>
      <c r="W512" s="155">
        <f t="shared" si="658"/>
        <v>0</v>
      </c>
      <c r="X512" s="155">
        <f t="shared" si="658"/>
        <v>0</v>
      </c>
      <c r="Y512" s="155">
        <f t="shared" si="658"/>
        <v>0</v>
      </c>
      <c r="Z512" s="155">
        <f t="shared" si="658"/>
        <v>0</v>
      </c>
      <c r="AA512" s="155">
        <f t="shared" si="658"/>
        <v>0</v>
      </c>
      <c r="AB512" s="155">
        <f t="shared" si="658"/>
        <v>0</v>
      </c>
      <c r="AC512" s="156"/>
      <c r="AD512" s="156"/>
      <c r="AE512" s="156"/>
      <c r="AF512" s="156"/>
      <c r="AG512" s="170">
        <f t="shared" si="620"/>
        <v>0</v>
      </c>
      <c r="AH512" s="170">
        <f t="shared" si="621"/>
        <v>0</v>
      </c>
      <c r="AI512" s="170">
        <f t="shared" si="622"/>
        <v>0</v>
      </c>
      <c r="AJ512" s="170">
        <f t="shared" si="623"/>
        <v>0</v>
      </c>
      <c r="AK512" s="170">
        <f t="shared" si="624"/>
        <v>0</v>
      </c>
      <c r="AL512" s="170">
        <f t="shared" si="625"/>
        <v>0</v>
      </c>
      <c r="AM512" s="170">
        <f t="shared" si="626"/>
        <v>0</v>
      </c>
      <c r="AN512" s="170">
        <f t="shared" si="627"/>
        <v>0</v>
      </c>
      <c r="AO512" s="170">
        <f t="shared" si="628"/>
        <v>0</v>
      </c>
      <c r="AP512" s="170">
        <f t="shared" si="629"/>
        <v>0</v>
      </c>
      <c r="AQ512" s="170">
        <f t="shared" si="630"/>
        <v>0</v>
      </c>
      <c r="AR512" s="170">
        <f t="shared" si="631"/>
        <v>0</v>
      </c>
      <c r="AS512" s="170">
        <f t="shared" si="632"/>
        <v>0</v>
      </c>
      <c r="AT512" s="170">
        <f t="shared" si="633"/>
        <v>0</v>
      </c>
      <c r="AU512" s="170">
        <f t="shared" si="634"/>
        <v>0</v>
      </c>
      <c r="AV512" s="170">
        <f t="shared" si="635"/>
        <v>0</v>
      </c>
      <c r="AW512" s="170">
        <f t="shared" si="636"/>
        <v>0</v>
      </c>
      <c r="AX512" s="170">
        <f t="shared" si="637"/>
        <v>0</v>
      </c>
      <c r="AY512" s="170">
        <f t="shared" si="638"/>
        <v>0</v>
      </c>
      <c r="AZ512" s="170">
        <f t="shared" si="639"/>
        <v>0</v>
      </c>
      <c r="BA512" s="170">
        <f t="shared" si="640"/>
        <v>0</v>
      </c>
      <c r="BB512" s="170">
        <f t="shared" si="641"/>
        <v>0</v>
      </c>
      <c r="BC512" s="170">
        <f t="shared" si="642"/>
        <v>0</v>
      </c>
      <c r="BD512" s="170">
        <f t="shared" si="643"/>
        <v>0</v>
      </c>
      <c r="BE512" s="170">
        <f t="shared" si="644"/>
        <v>0</v>
      </c>
      <c r="BF512" s="67"/>
      <c r="BG512" s="67"/>
      <c r="BH512" s="52"/>
      <c r="BI512" s="194">
        <f>SUMPRODUCT(CHOOSE({1,2,3,4},D252,D317,D382,D447),CHOOSE({1,2,3,4},DL480,DL480,DL480,DL480))</f>
        <v>0</v>
      </c>
      <c r="BJ512" s="194">
        <f>SUMPRODUCT(CHOOSE({1,2,3,4},E252,E317,E382,E447),CHOOSE({1,2,3,4},DM480,DM480,DM480,DM480))</f>
        <v>0</v>
      </c>
      <c r="BK512" s="194">
        <f>SUMPRODUCT(CHOOSE({1,2,3,4},F252,F317,F382,F447),CHOOSE({1,2,3,4},DN480,DN480,DN480,DN480))</f>
        <v>0</v>
      </c>
      <c r="BL512" s="194">
        <f>SUMPRODUCT(CHOOSE({1,2,3,4},G252,G317,G382,G447),CHOOSE({1,2,3,4},DO480,DO480,DO480,DO480))</f>
        <v>0</v>
      </c>
      <c r="BM512" s="194">
        <f>SUMPRODUCT(CHOOSE({1,2,3,4},H252,H317,H382,H447),CHOOSE({1,2,3,4},DP480,DP480,DP480,DP480))</f>
        <v>0</v>
      </c>
      <c r="BN512" s="194">
        <f>SUMPRODUCT(CHOOSE({1,2,3,4},I252,I317,I382,I447),CHOOSE({1,2,3,4},DQ480,DQ480,DQ480,DQ480))</f>
        <v>0</v>
      </c>
      <c r="BO512" s="194">
        <f>SUMPRODUCT(CHOOSE({1,2,3,4},J252,J317,J382,J447),CHOOSE({1,2,3,4},DR480,DR480,DR480,DR480))</f>
        <v>0</v>
      </c>
      <c r="BP512" s="194">
        <f>SUMPRODUCT(CHOOSE({1,2,3,4},K252,K317,K382,K447),CHOOSE({1,2,3,4},DS480,DS480,DS480,DS480))</f>
        <v>0</v>
      </c>
      <c r="BQ512" s="194">
        <f>SUMPRODUCT(CHOOSE({1,2,3,4},L252,L317,L382,L447),CHOOSE({1,2,3,4},DT480,DT480,DT480,DT480))</f>
        <v>0</v>
      </c>
      <c r="BR512" s="194">
        <f>SUMPRODUCT(CHOOSE({1,2,3,4},M252,M317,M382,M447),CHOOSE({1,2,3,4},DU480,DU480,DU480,DU480))</f>
        <v>0</v>
      </c>
      <c r="BS512" s="194">
        <f>SUMPRODUCT(CHOOSE({1,2,3,4},N252,N317,N382,N447),CHOOSE({1,2,3,4},DV480,DV480,DV480,DV480))</f>
        <v>0</v>
      </c>
      <c r="BT512" s="194">
        <f>SUMPRODUCT(CHOOSE({1,2,3,4},O252,O317,O382,O447),CHOOSE({1,2,3,4},DW480,DW480,DW480,DW480))</f>
        <v>0</v>
      </c>
      <c r="BU512" s="194">
        <f>SUMPRODUCT(CHOOSE({1,2,3,4},P252,P317,P382,P447),CHOOSE({1,2,3,4},DX480,DX480,DX480,DX480))</f>
        <v>0</v>
      </c>
      <c r="BV512" s="194">
        <f>SUMPRODUCT(CHOOSE({1,2,3,4},Q252,Q317,Q382,Q447),CHOOSE({1,2,3,4},DY480,DY480,DY480,DY480))</f>
        <v>0</v>
      </c>
      <c r="BW512" s="194">
        <f>SUMPRODUCT(CHOOSE({1,2,3,4},R252,R317,R382,R447),CHOOSE({1,2,3,4},DZ480,DZ480,DZ480,DZ480))</f>
        <v>0</v>
      </c>
      <c r="BX512" s="194">
        <f>SUMPRODUCT(CHOOSE({1,2,3,4},S252,S317,S382,S447),CHOOSE({1,2,3,4},EA480,EA480,EA480,EA480))</f>
        <v>0</v>
      </c>
      <c r="BY512" s="194">
        <f>SUMPRODUCT(CHOOSE({1,2,3,4},T252,T317,T382,T447),CHOOSE({1,2,3,4},EB480,EB480,EB480,EB480))</f>
        <v>0</v>
      </c>
      <c r="BZ512" s="194">
        <f>SUMPRODUCT(CHOOSE({1,2,3,4},U252,U317,U382,U447),CHOOSE({1,2,3,4},EC480,EC480,EC480,EC480))</f>
        <v>0</v>
      </c>
      <c r="CA512" s="194">
        <f>SUMPRODUCT(CHOOSE({1,2,3,4},V252,V317,V382,V447),CHOOSE({1,2,3,4},ED480,ED480,ED480,ED480))</f>
        <v>0</v>
      </c>
      <c r="CB512" s="194">
        <f>SUMPRODUCT(CHOOSE({1,2,3,4},W252,W317,W382,W447),CHOOSE({1,2,3,4},EE480,EE480,EE480,EE480))</f>
        <v>0</v>
      </c>
      <c r="CC512" s="194">
        <f>SUMPRODUCT(CHOOSE({1,2,3,4},X252,X317,X382,X447),CHOOSE({1,2,3,4},EF480,EF480,EF480,EF480))</f>
        <v>0</v>
      </c>
      <c r="CD512" s="194">
        <f>SUMPRODUCT(CHOOSE({1,2,3,4},Y252,Y317,Y382,Y447),CHOOSE({1,2,3,4},EG480,EG480,EG480,EG480))</f>
        <v>0</v>
      </c>
      <c r="CE512" s="194">
        <f>SUMPRODUCT(CHOOSE({1,2,3,4},Z252,Z317,Z382,Z447),CHOOSE({1,2,3,4},EH480,EH480,EH480,EH480))</f>
        <v>0</v>
      </c>
      <c r="CF512" s="194">
        <f>SUMPRODUCT(CHOOSE({1,2,3,4},AA252,AA317,AA382,AA447),CHOOSE({1,2,3,4},EI480,EI480,EI480,EI480))</f>
        <v>0</v>
      </c>
      <c r="CG512" s="194">
        <f>SUMPRODUCT(CHOOSE({1,2,3,4},AB252,AB317,AB382,AB447),CHOOSE({1,2,3,4},EJ480,EJ480,EJ480,EJ480))</f>
        <v>0</v>
      </c>
    </row>
    <row r="513" spans="1:85" x14ac:dyDescent="0.3">
      <c r="B513" s="1">
        <v>17</v>
      </c>
      <c r="C513" s="1"/>
      <c r="D513" s="155"/>
      <c r="E513" s="155"/>
      <c r="F513" s="155"/>
      <c r="G513" s="155"/>
      <c r="H513" s="155"/>
      <c r="I513" s="155"/>
      <c r="J513" s="155"/>
      <c r="K513" s="155"/>
      <c r="L513" s="155"/>
      <c r="M513" s="155"/>
      <c r="N513" s="155"/>
      <c r="O513" s="155"/>
      <c r="P513" s="155"/>
      <c r="Q513" s="155"/>
      <c r="R513" s="155"/>
      <c r="S513" s="155"/>
      <c r="T513" s="155">
        <f t="shared" ref="T513:AB513" si="659">(VLOOKUP(S93,BRMort,$A$4,FALSE)-1)*S157*BX481</f>
        <v>0</v>
      </c>
      <c r="U513" s="155">
        <f t="shared" si="659"/>
        <v>0</v>
      </c>
      <c r="V513" s="155">
        <f t="shared" si="659"/>
        <v>0</v>
      </c>
      <c r="W513" s="155">
        <f t="shared" si="659"/>
        <v>0</v>
      </c>
      <c r="X513" s="155">
        <f t="shared" si="659"/>
        <v>0</v>
      </c>
      <c r="Y513" s="155">
        <f t="shared" si="659"/>
        <v>0</v>
      </c>
      <c r="Z513" s="155">
        <f t="shared" si="659"/>
        <v>0</v>
      </c>
      <c r="AA513" s="155">
        <f t="shared" si="659"/>
        <v>0</v>
      </c>
      <c r="AB513" s="155">
        <f t="shared" si="659"/>
        <v>0</v>
      </c>
      <c r="AC513" s="156"/>
      <c r="AD513" s="156"/>
      <c r="AE513" s="156"/>
      <c r="AF513" s="156"/>
      <c r="AG513" s="170">
        <f t="shared" si="620"/>
        <v>0</v>
      </c>
      <c r="AH513" s="170">
        <f t="shared" si="621"/>
        <v>0</v>
      </c>
      <c r="AI513" s="170">
        <f t="shared" si="622"/>
        <v>0</v>
      </c>
      <c r="AJ513" s="170">
        <f t="shared" si="623"/>
        <v>0</v>
      </c>
      <c r="AK513" s="170">
        <f t="shared" si="624"/>
        <v>0</v>
      </c>
      <c r="AL513" s="170">
        <f t="shared" si="625"/>
        <v>0</v>
      </c>
      <c r="AM513" s="170">
        <f t="shared" si="626"/>
        <v>0</v>
      </c>
      <c r="AN513" s="170">
        <f t="shared" si="627"/>
        <v>0</v>
      </c>
      <c r="AO513" s="170">
        <f t="shared" si="628"/>
        <v>0</v>
      </c>
      <c r="AP513" s="170">
        <f t="shared" si="629"/>
        <v>0</v>
      </c>
      <c r="AQ513" s="170">
        <f t="shared" si="630"/>
        <v>0</v>
      </c>
      <c r="AR513" s="170">
        <f t="shared" si="631"/>
        <v>0</v>
      </c>
      <c r="AS513" s="170">
        <f t="shared" si="632"/>
        <v>0</v>
      </c>
      <c r="AT513" s="170">
        <f t="shared" si="633"/>
        <v>0</v>
      </c>
      <c r="AU513" s="170">
        <f t="shared" si="634"/>
        <v>0</v>
      </c>
      <c r="AV513" s="170">
        <f t="shared" si="635"/>
        <v>0</v>
      </c>
      <c r="AW513" s="170">
        <f t="shared" si="636"/>
        <v>0</v>
      </c>
      <c r="AX513" s="170">
        <f t="shared" si="637"/>
        <v>0</v>
      </c>
      <c r="AY513" s="170">
        <f t="shared" si="638"/>
        <v>0</v>
      </c>
      <c r="AZ513" s="170">
        <f t="shared" si="639"/>
        <v>0</v>
      </c>
      <c r="BA513" s="170">
        <f t="shared" si="640"/>
        <v>0</v>
      </c>
      <c r="BB513" s="170">
        <f t="shared" si="641"/>
        <v>0</v>
      </c>
      <c r="BC513" s="170">
        <f t="shared" si="642"/>
        <v>0</v>
      </c>
      <c r="BD513" s="170">
        <f t="shared" si="643"/>
        <v>0</v>
      </c>
      <c r="BE513" s="170">
        <f t="shared" si="644"/>
        <v>0</v>
      </c>
      <c r="BF513" s="67"/>
      <c r="BG513" s="67"/>
      <c r="BH513" s="52"/>
      <c r="BI513" s="194">
        <f>SUMPRODUCT(CHOOSE({1,2,3,4},D253,D318,D383,D448),CHOOSE({1,2,3,4},DL481,DL481,DL481,DL481))</f>
        <v>0</v>
      </c>
      <c r="BJ513" s="194">
        <f>SUMPRODUCT(CHOOSE({1,2,3,4},E253,E318,E383,E448),CHOOSE({1,2,3,4},DM481,DM481,DM481,DM481))</f>
        <v>0</v>
      </c>
      <c r="BK513" s="194">
        <f>SUMPRODUCT(CHOOSE({1,2,3,4},F253,F318,F383,F448),CHOOSE({1,2,3,4},DN481,DN481,DN481,DN481))</f>
        <v>0</v>
      </c>
      <c r="BL513" s="194">
        <f>SUMPRODUCT(CHOOSE({1,2,3,4},G253,G318,G383,G448),CHOOSE({1,2,3,4},DO481,DO481,DO481,DO481))</f>
        <v>0</v>
      </c>
      <c r="BM513" s="194">
        <f>SUMPRODUCT(CHOOSE({1,2,3,4},H253,H318,H383,H448),CHOOSE({1,2,3,4},DP481,DP481,DP481,DP481))</f>
        <v>0</v>
      </c>
      <c r="BN513" s="194">
        <f>SUMPRODUCT(CHOOSE({1,2,3,4},I253,I318,I383,I448),CHOOSE({1,2,3,4},DQ481,DQ481,DQ481,DQ481))</f>
        <v>0</v>
      </c>
      <c r="BO513" s="194">
        <f>SUMPRODUCT(CHOOSE({1,2,3,4},J253,J318,J383,J448),CHOOSE({1,2,3,4},DR481,DR481,DR481,DR481))</f>
        <v>0</v>
      </c>
      <c r="BP513" s="194">
        <f>SUMPRODUCT(CHOOSE({1,2,3,4},K253,K318,K383,K448),CHOOSE({1,2,3,4},DS481,DS481,DS481,DS481))</f>
        <v>0</v>
      </c>
      <c r="BQ513" s="194">
        <f>SUMPRODUCT(CHOOSE({1,2,3,4},L253,L318,L383,L448),CHOOSE({1,2,3,4},DT481,DT481,DT481,DT481))</f>
        <v>0</v>
      </c>
      <c r="BR513" s="194">
        <f>SUMPRODUCT(CHOOSE({1,2,3,4},M253,M318,M383,M448),CHOOSE({1,2,3,4},DU481,DU481,DU481,DU481))</f>
        <v>0</v>
      </c>
      <c r="BS513" s="194">
        <f>SUMPRODUCT(CHOOSE({1,2,3,4},N253,N318,N383,N448),CHOOSE({1,2,3,4},DV481,DV481,DV481,DV481))</f>
        <v>0</v>
      </c>
      <c r="BT513" s="194">
        <f>SUMPRODUCT(CHOOSE({1,2,3,4},O253,O318,O383,O448),CHOOSE({1,2,3,4},DW481,DW481,DW481,DW481))</f>
        <v>0</v>
      </c>
      <c r="BU513" s="194">
        <f>SUMPRODUCT(CHOOSE({1,2,3,4},P253,P318,P383,P448),CHOOSE({1,2,3,4},DX481,DX481,DX481,DX481))</f>
        <v>0</v>
      </c>
      <c r="BV513" s="194">
        <f>SUMPRODUCT(CHOOSE({1,2,3,4},Q253,Q318,Q383,Q448),CHOOSE({1,2,3,4},DY481,DY481,DY481,DY481))</f>
        <v>0</v>
      </c>
      <c r="BW513" s="194">
        <f>SUMPRODUCT(CHOOSE({1,2,3,4},R253,R318,R383,R448),CHOOSE({1,2,3,4},DZ481,DZ481,DZ481,DZ481))</f>
        <v>0</v>
      </c>
      <c r="BX513" s="194">
        <f>SUMPRODUCT(CHOOSE({1,2,3,4},S253,S318,S383,S448),CHOOSE({1,2,3,4},EA481,EA481,EA481,EA481))</f>
        <v>0</v>
      </c>
      <c r="BY513" s="194">
        <f>SUMPRODUCT(CHOOSE({1,2,3,4},T253,T318,T383,T448),CHOOSE({1,2,3,4},EB481,EB481,EB481,EB481))</f>
        <v>0</v>
      </c>
      <c r="BZ513" s="194">
        <f>SUMPRODUCT(CHOOSE({1,2,3,4},U253,U318,U383,U448),CHOOSE({1,2,3,4},EC481,EC481,EC481,EC481))</f>
        <v>0</v>
      </c>
      <c r="CA513" s="194">
        <f>SUMPRODUCT(CHOOSE({1,2,3,4},V253,V318,V383,V448),CHOOSE({1,2,3,4},ED481,ED481,ED481,ED481))</f>
        <v>0</v>
      </c>
      <c r="CB513" s="194">
        <f>SUMPRODUCT(CHOOSE({1,2,3,4},W253,W318,W383,W448),CHOOSE({1,2,3,4},EE481,EE481,EE481,EE481))</f>
        <v>0</v>
      </c>
      <c r="CC513" s="194">
        <f>SUMPRODUCT(CHOOSE({1,2,3,4},X253,X318,X383,X448),CHOOSE({1,2,3,4},EF481,EF481,EF481,EF481))</f>
        <v>0</v>
      </c>
      <c r="CD513" s="194">
        <f>SUMPRODUCT(CHOOSE({1,2,3,4},Y253,Y318,Y383,Y448),CHOOSE({1,2,3,4},EG481,EG481,EG481,EG481))</f>
        <v>0</v>
      </c>
      <c r="CE513" s="194">
        <f>SUMPRODUCT(CHOOSE({1,2,3,4},Z253,Z318,Z383,Z448),CHOOSE({1,2,3,4},EH481,EH481,EH481,EH481))</f>
        <v>0</v>
      </c>
      <c r="CF513" s="194">
        <f>SUMPRODUCT(CHOOSE({1,2,3,4},AA253,AA318,AA383,AA448),CHOOSE({1,2,3,4},EI481,EI481,EI481,EI481))</f>
        <v>0</v>
      </c>
      <c r="CG513" s="194">
        <f>SUMPRODUCT(CHOOSE({1,2,3,4},AB253,AB318,AB383,AB448),CHOOSE({1,2,3,4},EJ481,EJ481,EJ481,EJ481))</f>
        <v>0</v>
      </c>
    </row>
    <row r="514" spans="1:85" x14ac:dyDescent="0.3">
      <c r="B514" s="1">
        <v>18</v>
      </c>
      <c r="C514" s="1"/>
      <c r="D514" s="155"/>
      <c r="E514" s="155"/>
      <c r="F514" s="155"/>
      <c r="G514" s="155"/>
      <c r="H514" s="155"/>
      <c r="I514" s="155"/>
      <c r="J514" s="155"/>
      <c r="K514" s="155"/>
      <c r="L514" s="155"/>
      <c r="M514" s="155"/>
      <c r="N514" s="155"/>
      <c r="O514" s="155"/>
      <c r="P514" s="155"/>
      <c r="Q514" s="155"/>
      <c r="R514" s="155"/>
      <c r="S514" s="155"/>
      <c r="T514" s="155"/>
      <c r="U514" s="155">
        <f t="shared" ref="U514:AB514" si="660">(VLOOKUP(T94,BRMort,$A$4,FALSE)-1)*T158*BY482</f>
        <v>0</v>
      </c>
      <c r="V514" s="155">
        <f t="shared" si="660"/>
        <v>0</v>
      </c>
      <c r="W514" s="155">
        <f t="shared" si="660"/>
        <v>0</v>
      </c>
      <c r="X514" s="155">
        <f t="shared" si="660"/>
        <v>0</v>
      </c>
      <c r="Y514" s="155">
        <f t="shared" si="660"/>
        <v>0</v>
      </c>
      <c r="Z514" s="155">
        <f t="shared" si="660"/>
        <v>0</v>
      </c>
      <c r="AA514" s="155">
        <f t="shared" si="660"/>
        <v>0</v>
      </c>
      <c r="AB514" s="155">
        <f t="shared" si="660"/>
        <v>0</v>
      </c>
      <c r="AC514" s="156"/>
      <c r="AD514" s="156"/>
      <c r="AE514" s="156"/>
      <c r="AF514" s="156"/>
      <c r="AG514" s="170">
        <f t="shared" si="620"/>
        <v>0</v>
      </c>
      <c r="AH514" s="170">
        <f t="shared" si="621"/>
        <v>0</v>
      </c>
      <c r="AI514" s="170">
        <f t="shared" si="622"/>
        <v>0</v>
      </c>
      <c r="AJ514" s="170">
        <f t="shared" si="623"/>
        <v>0</v>
      </c>
      <c r="AK514" s="170">
        <f t="shared" si="624"/>
        <v>0</v>
      </c>
      <c r="AL514" s="170">
        <f t="shared" si="625"/>
        <v>0</v>
      </c>
      <c r="AM514" s="170">
        <f t="shared" si="626"/>
        <v>0</v>
      </c>
      <c r="AN514" s="170">
        <f t="shared" si="627"/>
        <v>0</v>
      </c>
      <c r="AO514" s="170">
        <f t="shared" si="628"/>
        <v>0</v>
      </c>
      <c r="AP514" s="170">
        <f t="shared" si="629"/>
        <v>0</v>
      </c>
      <c r="AQ514" s="170">
        <f t="shared" si="630"/>
        <v>0</v>
      </c>
      <c r="AR514" s="170">
        <f t="shared" si="631"/>
        <v>0</v>
      </c>
      <c r="AS514" s="170">
        <f t="shared" si="632"/>
        <v>0</v>
      </c>
      <c r="AT514" s="170">
        <f t="shared" si="633"/>
        <v>0</v>
      </c>
      <c r="AU514" s="170">
        <f t="shared" si="634"/>
        <v>0</v>
      </c>
      <c r="AV514" s="170">
        <f t="shared" si="635"/>
        <v>0</v>
      </c>
      <c r="AW514" s="170">
        <f t="shared" si="636"/>
        <v>0</v>
      </c>
      <c r="AX514" s="170">
        <f t="shared" si="637"/>
        <v>0</v>
      </c>
      <c r="AY514" s="170">
        <f t="shared" si="638"/>
        <v>0</v>
      </c>
      <c r="AZ514" s="170">
        <f t="shared" si="639"/>
        <v>0</v>
      </c>
      <c r="BA514" s="170">
        <f t="shared" si="640"/>
        <v>0</v>
      </c>
      <c r="BB514" s="170">
        <f t="shared" si="641"/>
        <v>0</v>
      </c>
      <c r="BC514" s="170">
        <f t="shared" si="642"/>
        <v>0</v>
      </c>
      <c r="BD514" s="170">
        <f t="shared" si="643"/>
        <v>0</v>
      </c>
      <c r="BE514" s="170">
        <f t="shared" si="644"/>
        <v>0</v>
      </c>
      <c r="BF514" s="67"/>
      <c r="BG514" s="67"/>
      <c r="BH514" s="52"/>
      <c r="BI514" s="194">
        <f>SUMPRODUCT(CHOOSE({1,2,3,4},D254,D319,D384,D449),CHOOSE({1,2,3,4},DL482,DL482,DL482,DL482))</f>
        <v>0</v>
      </c>
      <c r="BJ514" s="194">
        <f>SUMPRODUCT(CHOOSE({1,2,3,4},E254,E319,E384,E449),CHOOSE({1,2,3,4},DM482,DM482,DM482,DM482))</f>
        <v>0</v>
      </c>
      <c r="BK514" s="194">
        <f>SUMPRODUCT(CHOOSE({1,2,3,4},F254,F319,F384,F449),CHOOSE({1,2,3,4},DN482,DN482,DN482,DN482))</f>
        <v>0</v>
      </c>
      <c r="BL514" s="194">
        <f>SUMPRODUCT(CHOOSE({1,2,3,4},G254,G319,G384,G449),CHOOSE({1,2,3,4},DO482,DO482,DO482,DO482))</f>
        <v>0</v>
      </c>
      <c r="BM514" s="194">
        <f>SUMPRODUCT(CHOOSE({1,2,3,4},H254,H319,H384,H449),CHOOSE({1,2,3,4},DP482,DP482,DP482,DP482))</f>
        <v>0</v>
      </c>
      <c r="BN514" s="194">
        <f>SUMPRODUCT(CHOOSE({1,2,3,4},I254,I319,I384,I449),CHOOSE({1,2,3,4},DQ482,DQ482,DQ482,DQ482))</f>
        <v>0</v>
      </c>
      <c r="BO514" s="194">
        <f>SUMPRODUCT(CHOOSE({1,2,3,4},J254,J319,J384,J449),CHOOSE({1,2,3,4},DR482,DR482,DR482,DR482))</f>
        <v>0</v>
      </c>
      <c r="BP514" s="194">
        <f>SUMPRODUCT(CHOOSE({1,2,3,4},K254,K319,K384,K449),CHOOSE({1,2,3,4},DS482,DS482,DS482,DS482))</f>
        <v>0</v>
      </c>
      <c r="BQ514" s="194">
        <f>SUMPRODUCT(CHOOSE({1,2,3,4},L254,L319,L384,L449),CHOOSE({1,2,3,4},DT482,DT482,DT482,DT482))</f>
        <v>0</v>
      </c>
      <c r="BR514" s="194">
        <f>SUMPRODUCT(CHOOSE({1,2,3,4},M254,M319,M384,M449),CHOOSE({1,2,3,4},DU482,DU482,DU482,DU482))</f>
        <v>0</v>
      </c>
      <c r="BS514" s="194">
        <f>SUMPRODUCT(CHOOSE({1,2,3,4},N254,N319,N384,N449),CHOOSE({1,2,3,4},DV482,DV482,DV482,DV482))</f>
        <v>0</v>
      </c>
      <c r="BT514" s="194">
        <f>SUMPRODUCT(CHOOSE({1,2,3,4},O254,O319,O384,O449),CHOOSE({1,2,3,4},DW482,DW482,DW482,DW482))</f>
        <v>0</v>
      </c>
      <c r="BU514" s="194">
        <f>SUMPRODUCT(CHOOSE({1,2,3,4},P254,P319,P384,P449),CHOOSE({1,2,3,4},DX482,DX482,DX482,DX482))</f>
        <v>0</v>
      </c>
      <c r="BV514" s="194">
        <f>SUMPRODUCT(CHOOSE({1,2,3,4},Q254,Q319,Q384,Q449),CHOOSE({1,2,3,4},DY482,DY482,DY482,DY482))</f>
        <v>0</v>
      </c>
      <c r="BW514" s="194">
        <f>SUMPRODUCT(CHOOSE({1,2,3,4},R254,R319,R384,R449),CHOOSE({1,2,3,4},DZ482,DZ482,DZ482,DZ482))</f>
        <v>0</v>
      </c>
      <c r="BX514" s="194">
        <f>SUMPRODUCT(CHOOSE({1,2,3,4},S254,S319,S384,S449),CHOOSE({1,2,3,4},EA482,EA482,EA482,EA482))</f>
        <v>0</v>
      </c>
      <c r="BY514" s="194">
        <f>SUMPRODUCT(CHOOSE({1,2,3,4},T254,T319,T384,T449),CHOOSE({1,2,3,4},EB482,EB482,EB482,EB482))</f>
        <v>0</v>
      </c>
      <c r="BZ514" s="194">
        <f>SUMPRODUCT(CHOOSE({1,2,3,4},U254,U319,U384,U449),CHOOSE({1,2,3,4},EC482,EC482,EC482,EC482))</f>
        <v>0</v>
      </c>
      <c r="CA514" s="194">
        <f>SUMPRODUCT(CHOOSE({1,2,3,4},V254,V319,V384,V449),CHOOSE({1,2,3,4},ED482,ED482,ED482,ED482))</f>
        <v>0</v>
      </c>
      <c r="CB514" s="194">
        <f>SUMPRODUCT(CHOOSE({1,2,3,4},W254,W319,W384,W449),CHOOSE({1,2,3,4},EE482,EE482,EE482,EE482))</f>
        <v>0</v>
      </c>
      <c r="CC514" s="194">
        <f>SUMPRODUCT(CHOOSE({1,2,3,4},X254,X319,X384,X449),CHOOSE({1,2,3,4},EF482,EF482,EF482,EF482))</f>
        <v>0</v>
      </c>
      <c r="CD514" s="194">
        <f>SUMPRODUCT(CHOOSE({1,2,3,4},Y254,Y319,Y384,Y449),CHOOSE({1,2,3,4},EG482,EG482,EG482,EG482))</f>
        <v>0</v>
      </c>
      <c r="CE514" s="194">
        <f>SUMPRODUCT(CHOOSE({1,2,3,4},Z254,Z319,Z384,Z449),CHOOSE({1,2,3,4},EH482,EH482,EH482,EH482))</f>
        <v>0</v>
      </c>
      <c r="CF514" s="194">
        <f>SUMPRODUCT(CHOOSE({1,2,3,4},AA254,AA319,AA384,AA449),CHOOSE({1,2,3,4},EI482,EI482,EI482,EI482))</f>
        <v>0</v>
      </c>
      <c r="CG514" s="194">
        <f>SUMPRODUCT(CHOOSE({1,2,3,4},AB254,AB319,AB384,AB449),CHOOSE({1,2,3,4},EJ482,EJ482,EJ482,EJ482))</f>
        <v>0</v>
      </c>
    </row>
    <row r="515" spans="1:85" x14ac:dyDescent="0.3">
      <c r="B515" s="1">
        <v>19</v>
      </c>
      <c r="C515" s="1"/>
      <c r="D515" s="155"/>
      <c r="E515" s="155"/>
      <c r="F515" s="155"/>
      <c r="G515" s="155"/>
      <c r="H515" s="155"/>
      <c r="I515" s="155"/>
      <c r="J515" s="155"/>
      <c r="K515" s="155"/>
      <c r="L515" s="155"/>
      <c r="M515" s="155"/>
      <c r="N515" s="155"/>
      <c r="O515" s="155"/>
      <c r="P515" s="155"/>
      <c r="Q515" s="155"/>
      <c r="R515" s="155"/>
      <c r="S515" s="155"/>
      <c r="T515" s="155"/>
      <c r="U515" s="155"/>
      <c r="V515" s="155">
        <f t="shared" ref="V515:AB515" si="661">(VLOOKUP(U95,BRMort,$A$4,FALSE)-1)*U159*BZ483</f>
        <v>0</v>
      </c>
      <c r="W515" s="155">
        <f t="shared" si="661"/>
        <v>0</v>
      </c>
      <c r="X515" s="155">
        <f t="shared" si="661"/>
        <v>0</v>
      </c>
      <c r="Y515" s="155">
        <f t="shared" si="661"/>
        <v>0</v>
      </c>
      <c r="Z515" s="155">
        <f t="shared" si="661"/>
        <v>0</v>
      </c>
      <c r="AA515" s="155">
        <f t="shared" si="661"/>
        <v>0</v>
      </c>
      <c r="AB515" s="155">
        <f t="shared" si="661"/>
        <v>0</v>
      </c>
      <c r="AC515" s="156"/>
      <c r="AD515" s="156"/>
      <c r="AE515" s="156"/>
      <c r="AF515" s="156"/>
      <c r="AG515" s="170">
        <f t="shared" si="620"/>
        <v>0</v>
      </c>
      <c r="AH515" s="170">
        <f t="shared" si="621"/>
        <v>0</v>
      </c>
      <c r="AI515" s="170">
        <f t="shared" si="622"/>
        <v>0</v>
      </c>
      <c r="AJ515" s="170">
        <f t="shared" si="623"/>
        <v>0</v>
      </c>
      <c r="AK515" s="170">
        <f t="shared" si="624"/>
        <v>0</v>
      </c>
      <c r="AL515" s="170">
        <f t="shared" si="625"/>
        <v>0</v>
      </c>
      <c r="AM515" s="170">
        <f t="shared" si="626"/>
        <v>0</v>
      </c>
      <c r="AN515" s="170">
        <f t="shared" si="627"/>
        <v>0</v>
      </c>
      <c r="AO515" s="170">
        <f t="shared" si="628"/>
        <v>0</v>
      </c>
      <c r="AP515" s="170">
        <f t="shared" si="629"/>
        <v>0</v>
      </c>
      <c r="AQ515" s="170">
        <f t="shared" si="630"/>
        <v>0</v>
      </c>
      <c r="AR515" s="170">
        <f t="shared" si="631"/>
        <v>0</v>
      </c>
      <c r="AS515" s="170">
        <f t="shared" si="632"/>
        <v>0</v>
      </c>
      <c r="AT515" s="170">
        <f t="shared" si="633"/>
        <v>0</v>
      </c>
      <c r="AU515" s="170">
        <f t="shared" si="634"/>
        <v>0</v>
      </c>
      <c r="AV515" s="170">
        <f t="shared" si="635"/>
        <v>0</v>
      </c>
      <c r="AW515" s="170">
        <f t="shared" si="636"/>
        <v>0</v>
      </c>
      <c r="AX515" s="170">
        <f t="shared" si="637"/>
        <v>0</v>
      </c>
      <c r="AY515" s="170">
        <f t="shared" si="638"/>
        <v>0</v>
      </c>
      <c r="AZ515" s="170">
        <f t="shared" si="639"/>
        <v>0</v>
      </c>
      <c r="BA515" s="170">
        <f t="shared" si="640"/>
        <v>0</v>
      </c>
      <c r="BB515" s="170">
        <f t="shared" si="641"/>
        <v>0</v>
      </c>
      <c r="BC515" s="170">
        <f t="shared" si="642"/>
        <v>0</v>
      </c>
      <c r="BD515" s="170">
        <f t="shared" si="643"/>
        <v>0</v>
      </c>
      <c r="BE515" s="170">
        <f t="shared" si="644"/>
        <v>0</v>
      </c>
      <c r="BF515" s="67"/>
      <c r="BG515" s="67"/>
      <c r="BH515" s="52"/>
      <c r="BI515" s="194">
        <f>SUMPRODUCT(CHOOSE({1,2,3,4},D255,D320,D385,D450),CHOOSE({1,2,3,4},DL483,DL483,DL483,DL483))</f>
        <v>0</v>
      </c>
      <c r="BJ515" s="194">
        <f>SUMPRODUCT(CHOOSE({1,2,3,4},E255,E320,E385,E450),CHOOSE({1,2,3,4},DM483,DM483,DM483,DM483))</f>
        <v>0</v>
      </c>
      <c r="BK515" s="194">
        <f>SUMPRODUCT(CHOOSE({1,2,3,4},F255,F320,F385,F450),CHOOSE({1,2,3,4},DN483,DN483,DN483,DN483))</f>
        <v>0</v>
      </c>
      <c r="BL515" s="194">
        <f>SUMPRODUCT(CHOOSE({1,2,3,4},G255,G320,G385,G450),CHOOSE({1,2,3,4},DO483,DO483,DO483,DO483))</f>
        <v>0</v>
      </c>
      <c r="BM515" s="194">
        <f>SUMPRODUCT(CHOOSE({1,2,3,4},H255,H320,H385,H450),CHOOSE({1,2,3,4},DP483,DP483,DP483,DP483))</f>
        <v>0</v>
      </c>
      <c r="BN515" s="194">
        <f>SUMPRODUCT(CHOOSE({1,2,3,4},I255,I320,I385,I450),CHOOSE({1,2,3,4},DQ483,DQ483,DQ483,DQ483))</f>
        <v>0</v>
      </c>
      <c r="BO515" s="194">
        <f>SUMPRODUCT(CHOOSE({1,2,3,4},J255,J320,J385,J450),CHOOSE({1,2,3,4},DR483,DR483,DR483,DR483))</f>
        <v>0</v>
      </c>
      <c r="BP515" s="194">
        <f>SUMPRODUCT(CHOOSE({1,2,3,4},K255,K320,K385,K450),CHOOSE({1,2,3,4},DS483,DS483,DS483,DS483))</f>
        <v>0</v>
      </c>
      <c r="BQ515" s="194">
        <f>SUMPRODUCT(CHOOSE({1,2,3,4},L255,L320,L385,L450),CHOOSE({1,2,3,4},DT483,DT483,DT483,DT483))</f>
        <v>0</v>
      </c>
      <c r="BR515" s="194">
        <f>SUMPRODUCT(CHOOSE({1,2,3,4},M255,M320,M385,M450),CHOOSE({1,2,3,4},DU483,DU483,DU483,DU483))</f>
        <v>0</v>
      </c>
      <c r="BS515" s="194">
        <f>SUMPRODUCT(CHOOSE({1,2,3,4},N255,N320,N385,N450),CHOOSE({1,2,3,4},DV483,DV483,DV483,DV483))</f>
        <v>0</v>
      </c>
      <c r="BT515" s="194">
        <f>SUMPRODUCT(CHOOSE({1,2,3,4},O255,O320,O385,O450),CHOOSE({1,2,3,4},DW483,DW483,DW483,DW483))</f>
        <v>0</v>
      </c>
      <c r="BU515" s="194">
        <f>SUMPRODUCT(CHOOSE({1,2,3,4},P255,P320,P385,P450),CHOOSE({1,2,3,4},DX483,DX483,DX483,DX483))</f>
        <v>0</v>
      </c>
      <c r="BV515" s="194">
        <f>SUMPRODUCT(CHOOSE({1,2,3,4},Q255,Q320,Q385,Q450),CHOOSE({1,2,3,4},DY483,DY483,DY483,DY483))</f>
        <v>0</v>
      </c>
      <c r="BW515" s="194">
        <f>SUMPRODUCT(CHOOSE({1,2,3,4},R255,R320,R385,R450),CHOOSE({1,2,3,4},DZ483,DZ483,DZ483,DZ483))</f>
        <v>0</v>
      </c>
      <c r="BX515" s="194">
        <f>SUMPRODUCT(CHOOSE({1,2,3,4},S255,S320,S385,S450),CHOOSE({1,2,3,4},EA483,EA483,EA483,EA483))</f>
        <v>0</v>
      </c>
      <c r="BY515" s="194">
        <f>SUMPRODUCT(CHOOSE({1,2,3,4},T255,T320,T385,T450),CHOOSE({1,2,3,4},EB483,EB483,EB483,EB483))</f>
        <v>0</v>
      </c>
      <c r="BZ515" s="194">
        <f>SUMPRODUCT(CHOOSE({1,2,3,4},U255,U320,U385,U450),CHOOSE({1,2,3,4},EC483,EC483,EC483,EC483))</f>
        <v>0</v>
      </c>
      <c r="CA515" s="194">
        <f>SUMPRODUCT(CHOOSE({1,2,3,4},V255,V320,V385,V450),CHOOSE({1,2,3,4},ED483,ED483,ED483,ED483))</f>
        <v>0</v>
      </c>
      <c r="CB515" s="194">
        <f>SUMPRODUCT(CHOOSE({1,2,3,4},W255,W320,W385,W450),CHOOSE({1,2,3,4},EE483,EE483,EE483,EE483))</f>
        <v>0</v>
      </c>
      <c r="CC515" s="194">
        <f>SUMPRODUCT(CHOOSE({1,2,3,4},X255,X320,X385,X450),CHOOSE({1,2,3,4},EF483,EF483,EF483,EF483))</f>
        <v>0</v>
      </c>
      <c r="CD515" s="194">
        <f>SUMPRODUCT(CHOOSE({1,2,3,4},Y255,Y320,Y385,Y450),CHOOSE({1,2,3,4},EG483,EG483,EG483,EG483))</f>
        <v>0</v>
      </c>
      <c r="CE515" s="194">
        <f>SUMPRODUCT(CHOOSE({1,2,3,4},Z255,Z320,Z385,Z450),CHOOSE({1,2,3,4},EH483,EH483,EH483,EH483))</f>
        <v>0</v>
      </c>
      <c r="CF515" s="194">
        <f>SUMPRODUCT(CHOOSE({1,2,3,4},AA255,AA320,AA385,AA450),CHOOSE({1,2,3,4},EI483,EI483,EI483,EI483))</f>
        <v>0</v>
      </c>
      <c r="CG515" s="194">
        <f>SUMPRODUCT(CHOOSE({1,2,3,4},AB255,AB320,AB385,AB450),CHOOSE({1,2,3,4},EJ483,EJ483,EJ483,EJ483))</f>
        <v>0</v>
      </c>
    </row>
    <row r="516" spans="1:85" x14ac:dyDescent="0.3">
      <c r="B516" s="1">
        <v>20</v>
      </c>
      <c r="C516" s="1"/>
      <c r="D516" s="155"/>
      <c r="E516" s="155"/>
      <c r="F516" s="155"/>
      <c r="G516" s="155"/>
      <c r="H516" s="155"/>
      <c r="I516" s="155"/>
      <c r="J516" s="155"/>
      <c r="K516" s="155"/>
      <c r="L516" s="155"/>
      <c r="M516" s="155"/>
      <c r="N516" s="155"/>
      <c r="O516" s="155"/>
      <c r="P516" s="155"/>
      <c r="Q516" s="155"/>
      <c r="R516" s="155"/>
      <c r="S516" s="155"/>
      <c r="T516" s="155"/>
      <c r="U516" s="155"/>
      <c r="V516" s="155"/>
      <c r="W516" s="155">
        <f t="shared" ref="W516:AB516" si="662">(VLOOKUP(V96,BRMort,$A$4,FALSE)-1)*V160*CA484</f>
        <v>0</v>
      </c>
      <c r="X516" s="155">
        <f t="shared" si="662"/>
        <v>0</v>
      </c>
      <c r="Y516" s="155">
        <f t="shared" si="662"/>
        <v>0</v>
      </c>
      <c r="Z516" s="155">
        <f t="shared" si="662"/>
        <v>0</v>
      </c>
      <c r="AA516" s="155">
        <f t="shared" si="662"/>
        <v>0</v>
      </c>
      <c r="AB516" s="155">
        <f t="shared" si="662"/>
        <v>0</v>
      </c>
      <c r="AC516" s="156"/>
      <c r="AD516" s="156"/>
      <c r="AE516" s="156"/>
      <c r="AF516" s="156"/>
      <c r="AG516" s="170">
        <f t="shared" si="620"/>
        <v>0</v>
      </c>
      <c r="AH516" s="170">
        <f t="shared" si="621"/>
        <v>0</v>
      </c>
      <c r="AI516" s="170">
        <f t="shared" si="622"/>
        <v>0</v>
      </c>
      <c r="AJ516" s="170">
        <f t="shared" si="623"/>
        <v>0</v>
      </c>
      <c r="AK516" s="170">
        <f t="shared" si="624"/>
        <v>0</v>
      </c>
      <c r="AL516" s="170">
        <f t="shared" si="625"/>
        <v>0</v>
      </c>
      <c r="AM516" s="170">
        <f t="shared" si="626"/>
        <v>0</v>
      </c>
      <c r="AN516" s="170">
        <f t="shared" si="627"/>
        <v>0</v>
      </c>
      <c r="AO516" s="170">
        <f t="shared" si="628"/>
        <v>0</v>
      </c>
      <c r="AP516" s="170">
        <f t="shared" si="629"/>
        <v>0</v>
      </c>
      <c r="AQ516" s="170">
        <f t="shared" si="630"/>
        <v>0</v>
      </c>
      <c r="AR516" s="170">
        <f t="shared" si="631"/>
        <v>0</v>
      </c>
      <c r="AS516" s="170">
        <f t="shared" si="632"/>
        <v>0</v>
      </c>
      <c r="AT516" s="170">
        <f t="shared" si="633"/>
        <v>0</v>
      </c>
      <c r="AU516" s="170">
        <f t="shared" si="634"/>
        <v>0</v>
      </c>
      <c r="AV516" s="170">
        <f t="shared" si="635"/>
        <v>0</v>
      </c>
      <c r="AW516" s="170">
        <f t="shared" si="636"/>
        <v>0</v>
      </c>
      <c r="AX516" s="170">
        <f t="shared" si="637"/>
        <v>0</v>
      </c>
      <c r="AY516" s="170">
        <f t="shared" si="638"/>
        <v>0</v>
      </c>
      <c r="AZ516" s="170">
        <f t="shared" si="639"/>
        <v>0</v>
      </c>
      <c r="BA516" s="170">
        <f t="shared" si="640"/>
        <v>0</v>
      </c>
      <c r="BB516" s="170">
        <f t="shared" si="641"/>
        <v>0</v>
      </c>
      <c r="BC516" s="170">
        <f t="shared" si="642"/>
        <v>0</v>
      </c>
      <c r="BD516" s="170">
        <f t="shared" si="643"/>
        <v>0</v>
      </c>
      <c r="BE516" s="170">
        <f t="shared" si="644"/>
        <v>0</v>
      </c>
      <c r="BF516" s="67"/>
      <c r="BG516" s="67"/>
      <c r="BH516" s="52"/>
      <c r="BI516" s="194">
        <f>SUMPRODUCT(CHOOSE({1,2,3,4},D256,D321,D386,D451),CHOOSE({1,2,3,4},DL484,DL484,DL484,DL484))</f>
        <v>0</v>
      </c>
      <c r="BJ516" s="194">
        <f>SUMPRODUCT(CHOOSE({1,2,3,4},E256,E321,E386,E451),CHOOSE({1,2,3,4},DM484,DM484,DM484,DM484))</f>
        <v>0</v>
      </c>
      <c r="BK516" s="194">
        <f>SUMPRODUCT(CHOOSE({1,2,3,4},F256,F321,F386,F451),CHOOSE({1,2,3,4},DN484,DN484,DN484,DN484))</f>
        <v>0</v>
      </c>
      <c r="BL516" s="194">
        <f>SUMPRODUCT(CHOOSE({1,2,3,4},G256,G321,G386,G451),CHOOSE({1,2,3,4},DO484,DO484,DO484,DO484))</f>
        <v>0</v>
      </c>
      <c r="BM516" s="194">
        <f>SUMPRODUCT(CHOOSE({1,2,3,4},H256,H321,H386,H451),CHOOSE({1,2,3,4},DP484,DP484,DP484,DP484))</f>
        <v>0</v>
      </c>
      <c r="BN516" s="194">
        <f>SUMPRODUCT(CHOOSE({1,2,3,4},I256,I321,I386,I451),CHOOSE({1,2,3,4},DQ484,DQ484,DQ484,DQ484))</f>
        <v>0</v>
      </c>
      <c r="BO516" s="194">
        <f>SUMPRODUCT(CHOOSE({1,2,3,4},J256,J321,J386,J451),CHOOSE({1,2,3,4},DR484,DR484,DR484,DR484))</f>
        <v>0</v>
      </c>
      <c r="BP516" s="194">
        <f>SUMPRODUCT(CHOOSE({1,2,3,4},K256,K321,K386,K451),CHOOSE({1,2,3,4},DS484,DS484,DS484,DS484))</f>
        <v>0</v>
      </c>
      <c r="BQ516" s="194">
        <f>SUMPRODUCT(CHOOSE({1,2,3,4},L256,L321,L386,L451),CHOOSE({1,2,3,4},DT484,DT484,DT484,DT484))</f>
        <v>0</v>
      </c>
      <c r="BR516" s="194">
        <f>SUMPRODUCT(CHOOSE({1,2,3,4},M256,M321,M386,M451),CHOOSE({1,2,3,4},DU484,DU484,DU484,DU484))</f>
        <v>0</v>
      </c>
      <c r="BS516" s="194">
        <f>SUMPRODUCT(CHOOSE({1,2,3,4},N256,N321,N386,N451),CHOOSE({1,2,3,4},DV484,DV484,DV484,DV484))</f>
        <v>0</v>
      </c>
      <c r="BT516" s="194">
        <f>SUMPRODUCT(CHOOSE({1,2,3,4},O256,O321,O386,O451),CHOOSE({1,2,3,4},DW484,DW484,DW484,DW484))</f>
        <v>0</v>
      </c>
      <c r="BU516" s="194">
        <f>SUMPRODUCT(CHOOSE({1,2,3,4},P256,P321,P386,P451),CHOOSE({1,2,3,4},DX484,DX484,DX484,DX484))</f>
        <v>0</v>
      </c>
      <c r="BV516" s="194">
        <f>SUMPRODUCT(CHOOSE({1,2,3,4},Q256,Q321,Q386,Q451),CHOOSE({1,2,3,4},DY484,DY484,DY484,DY484))</f>
        <v>0</v>
      </c>
      <c r="BW516" s="194">
        <f>SUMPRODUCT(CHOOSE({1,2,3,4},R256,R321,R386,R451),CHOOSE({1,2,3,4},DZ484,DZ484,DZ484,DZ484))</f>
        <v>0</v>
      </c>
      <c r="BX516" s="194">
        <f>SUMPRODUCT(CHOOSE({1,2,3,4},S256,S321,S386,S451),CHOOSE({1,2,3,4},EA484,EA484,EA484,EA484))</f>
        <v>0</v>
      </c>
      <c r="BY516" s="194">
        <f>SUMPRODUCT(CHOOSE({1,2,3,4},T256,T321,T386,T451),CHOOSE({1,2,3,4},EB484,EB484,EB484,EB484))</f>
        <v>0</v>
      </c>
      <c r="BZ516" s="194">
        <f>SUMPRODUCT(CHOOSE({1,2,3,4},U256,U321,U386,U451),CHOOSE({1,2,3,4},EC484,EC484,EC484,EC484))</f>
        <v>0</v>
      </c>
      <c r="CA516" s="194">
        <f>SUMPRODUCT(CHOOSE({1,2,3,4},V256,V321,V386,V451),CHOOSE({1,2,3,4},ED484,ED484,ED484,ED484))</f>
        <v>0</v>
      </c>
      <c r="CB516" s="194">
        <f>SUMPRODUCT(CHOOSE({1,2,3,4},W256,W321,W386,W451),CHOOSE({1,2,3,4},EE484,EE484,EE484,EE484))</f>
        <v>0</v>
      </c>
      <c r="CC516" s="194">
        <f>SUMPRODUCT(CHOOSE({1,2,3,4},X256,X321,X386,X451),CHOOSE({1,2,3,4},EF484,EF484,EF484,EF484))</f>
        <v>0</v>
      </c>
      <c r="CD516" s="194">
        <f>SUMPRODUCT(CHOOSE({1,2,3,4},Y256,Y321,Y386,Y451),CHOOSE({1,2,3,4},EG484,EG484,EG484,EG484))</f>
        <v>0</v>
      </c>
      <c r="CE516" s="194">
        <f>SUMPRODUCT(CHOOSE({1,2,3,4},Z256,Z321,Z386,Z451),CHOOSE({1,2,3,4},EH484,EH484,EH484,EH484))</f>
        <v>0</v>
      </c>
      <c r="CF516" s="194">
        <f>SUMPRODUCT(CHOOSE({1,2,3,4},AA256,AA321,AA386,AA451),CHOOSE({1,2,3,4},EI484,EI484,EI484,EI484))</f>
        <v>0</v>
      </c>
      <c r="CG516" s="194">
        <f>SUMPRODUCT(CHOOSE({1,2,3,4},AB256,AB321,AB386,AB451),CHOOSE({1,2,3,4},EJ484,EJ484,EJ484,EJ484))</f>
        <v>0</v>
      </c>
    </row>
    <row r="517" spans="1:85" x14ac:dyDescent="0.3">
      <c r="B517" s="1">
        <v>21</v>
      </c>
      <c r="C517" s="1"/>
      <c r="D517" s="155"/>
      <c r="E517" s="155"/>
      <c r="F517" s="155"/>
      <c r="G517" s="155"/>
      <c r="H517" s="155"/>
      <c r="I517" s="155"/>
      <c r="J517" s="155"/>
      <c r="K517" s="155"/>
      <c r="L517" s="155"/>
      <c r="M517" s="155"/>
      <c r="N517" s="155"/>
      <c r="O517" s="155"/>
      <c r="P517" s="155"/>
      <c r="Q517" s="155"/>
      <c r="R517" s="155"/>
      <c r="S517" s="155"/>
      <c r="T517" s="155"/>
      <c r="U517" s="155"/>
      <c r="V517" s="155"/>
      <c r="W517" s="155"/>
      <c r="X517" s="155">
        <f>(VLOOKUP(W97,BRMort,$A$4,FALSE)-1)*W161*CB485</f>
        <v>0</v>
      </c>
      <c r="Y517" s="155">
        <f>(VLOOKUP(X97,BRMort,$A$4,FALSE)-1)*X161*CC485</f>
        <v>0</v>
      </c>
      <c r="Z517" s="155">
        <f>(VLOOKUP(Y97,BRMort,$A$4,FALSE)-1)*Y161*CD485</f>
        <v>0</v>
      </c>
      <c r="AA517" s="155">
        <f>(VLOOKUP(Z97,BRMort,$A$4,FALSE)-1)*Z161*CE485</f>
        <v>0</v>
      </c>
      <c r="AB517" s="155">
        <f>(VLOOKUP(AA97,BRMort,$A$4,FALSE)-1)*AA161*CF485</f>
        <v>0</v>
      </c>
      <c r="AC517" s="156"/>
      <c r="AD517" s="156"/>
      <c r="AE517" s="156"/>
      <c r="AF517" s="156"/>
      <c r="AG517" s="170">
        <f t="shared" si="620"/>
        <v>0</v>
      </c>
      <c r="AH517" s="170">
        <f t="shared" si="621"/>
        <v>0</v>
      </c>
      <c r="AI517" s="170">
        <f t="shared" si="622"/>
        <v>0</v>
      </c>
      <c r="AJ517" s="170">
        <f t="shared" si="623"/>
        <v>0</v>
      </c>
      <c r="AK517" s="170">
        <f t="shared" si="624"/>
        <v>0</v>
      </c>
      <c r="AL517" s="170">
        <f t="shared" si="625"/>
        <v>0</v>
      </c>
      <c r="AM517" s="170">
        <f t="shared" si="626"/>
        <v>0</v>
      </c>
      <c r="AN517" s="170">
        <f t="shared" si="627"/>
        <v>0</v>
      </c>
      <c r="AO517" s="170">
        <f t="shared" si="628"/>
        <v>0</v>
      </c>
      <c r="AP517" s="170">
        <f t="shared" si="629"/>
        <v>0</v>
      </c>
      <c r="AQ517" s="170">
        <f t="shared" si="630"/>
        <v>0</v>
      </c>
      <c r="AR517" s="170">
        <f t="shared" si="631"/>
        <v>0</v>
      </c>
      <c r="AS517" s="170">
        <f t="shared" si="632"/>
        <v>0</v>
      </c>
      <c r="AT517" s="170">
        <f t="shared" si="633"/>
        <v>0</v>
      </c>
      <c r="AU517" s="170">
        <f t="shared" si="634"/>
        <v>0</v>
      </c>
      <c r="AV517" s="170">
        <f t="shared" si="635"/>
        <v>0</v>
      </c>
      <c r="AW517" s="170">
        <f t="shared" si="636"/>
        <v>0</v>
      </c>
      <c r="AX517" s="170">
        <f t="shared" si="637"/>
        <v>0</v>
      </c>
      <c r="AY517" s="170">
        <f t="shared" si="638"/>
        <v>0</v>
      </c>
      <c r="AZ517" s="170">
        <f t="shared" si="639"/>
        <v>0</v>
      </c>
      <c r="BA517" s="170">
        <f t="shared" si="640"/>
        <v>0</v>
      </c>
      <c r="BB517" s="170">
        <f t="shared" si="641"/>
        <v>0</v>
      </c>
      <c r="BC517" s="170">
        <f t="shared" si="642"/>
        <v>0</v>
      </c>
      <c r="BD517" s="170">
        <f t="shared" si="643"/>
        <v>0</v>
      </c>
      <c r="BE517" s="170">
        <f t="shared" si="644"/>
        <v>0</v>
      </c>
      <c r="BF517" s="67"/>
      <c r="BG517" s="67"/>
      <c r="BH517" s="52"/>
      <c r="BI517" s="194">
        <f>SUMPRODUCT(CHOOSE({1,2,3,4},D257,D322,D387,D452),CHOOSE({1,2,3,4},DL485,DL485,DL485,DL485))</f>
        <v>0</v>
      </c>
      <c r="BJ517" s="194">
        <f>SUMPRODUCT(CHOOSE({1,2,3,4},E257,E322,E387,E452),CHOOSE({1,2,3,4},DM485,DM485,DM485,DM485))</f>
        <v>0</v>
      </c>
      <c r="BK517" s="194">
        <f>SUMPRODUCT(CHOOSE({1,2,3,4},F257,F322,F387,F452),CHOOSE({1,2,3,4},DN485,DN485,DN485,DN485))</f>
        <v>0</v>
      </c>
      <c r="BL517" s="194">
        <f>SUMPRODUCT(CHOOSE({1,2,3,4},G257,G322,G387,G452),CHOOSE({1,2,3,4},DO485,DO485,DO485,DO485))</f>
        <v>0</v>
      </c>
      <c r="BM517" s="194">
        <f>SUMPRODUCT(CHOOSE({1,2,3,4},H257,H322,H387,H452),CHOOSE({1,2,3,4},DP485,DP485,DP485,DP485))</f>
        <v>0</v>
      </c>
      <c r="BN517" s="194">
        <f>SUMPRODUCT(CHOOSE({1,2,3,4},I257,I322,I387,I452),CHOOSE({1,2,3,4},DQ485,DQ485,DQ485,DQ485))</f>
        <v>0</v>
      </c>
      <c r="BO517" s="194">
        <f>SUMPRODUCT(CHOOSE({1,2,3,4},J257,J322,J387,J452),CHOOSE({1,2,3,4},DR485,DR485,DR485,DR485))</f>
        <v>0</v>
      </c>
      <c r="BP517" s="194">
        <f>SUMPRODUCT(CHOOSE({1,2,3,4},K257,K322,K387,K452),CHOOSE({1,2,3,4},DS485,DS485,DS485,DS485))</f>
        <v>0</v>
      </c>
      <c r="BQ517" s="194">
        <f>SUMPRODUCT(CHOOSE({1,2,3,4},L257,L322,L387,L452),CHOOSE({1,2,3,4},DT485,DT485,DT485,DT485))</f>
        <v>0</v>
      </c>
      <c r="BR517" s="194">
        <f>SUMPRODUCT(CHOOSE({1,2,3,4},M257,M322,M387,M452),CHOOSE({1,2,3,4},DU485,DU485,DU485,DU485))</f>
        <v>0</v>
      </c>
      <c r="BS517" s="194">
        <f>SUMPRODUCT(CHOOSE({1,2,3,4},N257,N322,N387,N452),CHOOSE({1,2,3,4},DV485,DV485,DV485,DV485))</f>
        <v>0</v>
      </c>
      <c r="BT517" s="194">
        <f>SUMPRODUCT(CHOOSE({1,2,3,4},O257,O322,O387,O452),CHOOSE({1,2,3,4},DW485,DW485,DW485,DW485))</f>
        <v>0</v>
      </c>
      <c r="BU517" s="194">
        <f>SUMPRODUCT(CHOOSE({1,2,3,4},P257,P322,P387,P452),CHOOSE({1,2,3,4},DX485,DX485,DX485,DX485))</f>
        <v>0</v>
      </c>
      <c r="BV517" s="194">
        <f>SUMPRODUCT(CHOOSE({1,2,3,4},Q257,Q322,Q387,Q452),CHOOSE({1,2,3,4},DY485,DY485,DY485,DY485))</f>
        <v>0</v>
      </c>
      <c r="BW517" s="194">
        <f>SUMPRODUCT(CHOOSE({1,2,3,4},R257,R322,R387,R452),CHOOSE({1,2,3,4},DZ485,DZ485,DZ485,DZ485))</f>
        <v>0</v>
      </c>
      <c r="BX517" s="194">
        <f>SUMPRODUCT(CHOOSE({1,2,3,4},S257,S322,S387,S452),CHOOSE({1,2,3,4},EA485,EA485,EA485,EA485))</f>
        <v>0</v>
      </c>
      <c r="BY517" s="194">
        <f>SUMPRODUCT(CHOOSE({1,2,3,4},T257,T322,T387,T452),CHOOSE({1,2,3,4},EB485,EB485,EB485,EB485))</f>
        <v>0</v>
      </c>
      <c r="BZ517" s="194">
        <f>SUMPRODUCT(CHOOSE({1,2,3,4},U257,U322,U387,U452),CHOOSE({1,2,3,4},EC485,EC485,EC485,EC485))</f>
        <v>0</v>
      </c>
      <c r="CA517" s="194">
        <f>SUMPRODUCT(CHOOSE({1,2,3,4},V257,V322,V387,V452),CHOOSE({1,2,3,4},ED485,ED485,ED485,ED485))</f>
        <v>0</v>
      </c>
      <c r="CB517" s="194">
        <f>SUMPRODUCT(CHOOSE({1,2,3,4},W257,W322,W387,W452),CHOOSE({1,2,3,4},EE485,EE485,EE485,EE485))</f>
        <v>0</v>
      </c>
      <c r="CC517" s="194">
        <f>SUMPRODUCT(CHOOSE({1,2,3,4},X257,X322,X387,X452),CHOOSE({1,2,3,4},EF485,EF485,EF485,EF485))</f>
        <v>0</v>
      </c>
      <c r="CD517" s="194">
        <f>SUMPRODUCT(CHOOSE({1,2,3,4},Y257,Y322,Y387,Y452),CHOOSE({1,2,3,4},EG485,EG485,EG485,EG485))</f>
        <v>0</v>
      </c>
      <c r="CE517" s="194">
        <f>SUMPRODUCT(CHOOSE({1,2,3,4},Z257,Z322,Z387,Z452),CHOOSE({1,2,3,4},EH485,EH485,EH485,EH485))</f>
        <v>0</v>
      </c>
      <c r="CF517" s="194">
        <f>SUMPRODUCT(CHOOSE({1,2,3,4},AA257,AA322,AA387,AA452),CHOOSE({1,2,3,4},EI485,EI485,EI485,EI485))</f>
        <v>0</v>
      </c>
      <c r="CG517" s="194">
        <f>SUMPRODUCT(CHOOSE({1,2,3,4},AB257,AB322,AB387,AB452),CHOOSE({1,2,3,4},EJ485,EJ485,EJ485,EJ485))</f>
        <v>0</v>
      </c>
    </row>
    <row r="518" spans="1:85" x14ac:dyDescent="0.3">
      <c r="B518" s="1">
        <v>22</v>
      </c>
      <c r="C518" s="1"/>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f>(VLOOKUP(X98,BRMort,$A$4,FALSE)-1)*X162*CC486</f>
        <v>0</v>
      </c>
      <c r="Z518" s="155">
        <f>(VLOOKUP(Y98,BRMort,$A$4,FALSE)-1)*Y162*CD486</f>
        <v>0</v>
      </c>
      <c r="AA518" s="155">
        <f>(VLOOKUP(Z98,BRMort,$A$4,FALSE)-1)*Z162*CE486</f>
        <v>0</v>
      </c>
      <c r="AB518" s="155">
        <f>(VLOOKUP(AA98,BRMort,$A$4,FALSE)-1)*AA162*CF486</f>
        <v>0</v>
      </c>
      <c r="AC518" s="156"/>
      <c r="AD518" s="156"/>
      <c r="AE518" s="156"/>
      <c r="AF518" s="156"/>
      <c r="AG518" s="170">
        <f t="shared" si="620"/>
        <v>0</v>
      </c>
      <c r="AH518" s="170">
        <f t="shared" si="621"/>
        <v>0</v>
      </c>
      <c r="AI518" s="170">
        <f t="shared" si="622"/>
        <v>0</v>
      </c>
      <c r="AJ518" s="170">
        <f t="shared" si="623"/>
        <v>0</v>
      </c>
      <c r="AK518" s="170">
        <f t="shared" si="624"/>
        <v>0</v>
      </c>
      <c r="AL518" s="170">
        <f t="shared" si="625"/>
        <v>0</v>
      </c>
      <c r="AM518" s="170">
        <f t="shared" si="626"/>
        <v>0</v>
      </c>
      <c r="AN518" s="170">
        <f t="shared" si="627"/>
        <v>0</v>
      </c>
      <c r="AO518" s="170">
        <f t="shared" si="628"/>
        <v>0</v>
      </c>
      <c r="AP518" s="170">
        <f t="shared" si="629"/>
        <v>0</v>
      </c>
      <c r="AQ518" s="170">
        <f t="shared" si="630"/>
        <v>0</v>
      </c>
      <c r="AR518" s="170">
        <f t="shared" si="631"/>
        <v>0</v>
      </c>
      <c r="AS518" s="170">
        <f t="shared" si="632"/>
        <v>0</v>
      </c>
      <c r="AT518" s="170">
        <f t="shared" si="633"/>
        <v>0</v>
      </c>
      <c r="AU518" s="170">
        <f t="shared" si="634"/>
        <v>0</v>
      </c>
      <c r="AV518" s="170">
        <f t="shared" si="635"/>
        <v>0</v>
      </c>
      <c r="AW518" s="170">
        <f t="shared" si="636"/>
        <v>0</v>
      </c>
      <c r="AX518" s="170">
        <f t="shared" si="637"/>
        <v>0</v>
      </c>
      <c r="AY518" s="170">
        <f t="shared" si="638"/>
        <v>0</v>
      </c>
      <c r="AZ518" s="170">
        <f t="shared" si="639"/>
        <v>0</v>
      </c>
      <c r="BA518" s="170">
        <f t="shared" si="640"/>
        <v>0</v>
      </c>
      <c r="BB518" s="170">
        <f t="shared" si="641"/>
        <v>0</v>
      </c>
      <c r="BC518" s="170">
        <f t="shared" si="642"/>
        <v>0</v>
      </c>
      <c r="BD518" s="170">
        <f t="shared" si="643"/>
        <v>0</v>
      </c>
      <c r="BE518" s="170">
        <f t="shared" si="644"/>
        <v>0</v>
      </c>
      <c r="BF518" s="67"/>
      <c r="BG518" s="67"/>
      <c r="BH518" s="52"/>
      <c r="BI518" s="194">
        <f>SUMPRODUCT(CHOOSE({1,2,3,4},D258,D323,D388,D453),CHOOSE({1,2,3,4},DL486,DL486,DL486,DL486))</f>
        <v>0</v>
      </c>
      <c r="BJ518" s="194">
        <f>SUMPRODUCT(CHOOSE({1,2,3,4},E258,E323,E388,E453),CHOOSE({1,2,3,4},DM486,DM486,DM486,DM486))</f>
        <v>0</v>
      </c>
      <c r="BK518" s="194">
        <f>SUMPRODUCT(CHOOSE({1,2,3,4},F258,F323,F388,F453),CHOOSE({1,2,3,4},DN486,DN486,DN486,DN486))</f>
        <v>0</v>
      </c>
      <c r="BL518" s="194">
        <f>SUMPRODUCT(CHOOSE({1,2,3,4},G258,G323,G388,G453),CHOOSE({1,2,3,4},DO486,DO486,DO486,DO486))</f>
        <v>0</v>
      </c>
      <c r="BM518" s="194">
        <f>SUMPRODUCT(CHOOSE({1,2,3,4},H258,H323,H388,H453),CHOOSE({1,2,3,4},DP486,DP486,DP486,DP486))</f>
        <v>0</v>
      </c>
      <c r="BN518" s="194">
        <f>SUMPRODUCT(CHOOSE({1,2,3,4},I258,I323,I388,I453),CHOOSE({1,2,3,4},DQ486,DQ486,DQ486,DQ486))</f>
        <v>0</v>
      </c>
      <c r="BO518" s="194">
        <f>SUMPRODUCT(CHOOSE({1,2,3,4},J258,J323,J388,J453),CHOOSE({1,2,3,4},DR486,DR486,DR486,DR486))</f>
        <v>0</v>
      </c>
      <c r="BP518" s="194">
        <f>SUMPRODUCT(CHOOSE({1,2,3,4},K258,K323,K388,K453),CHOOSE({1,2,3,4},DS486,DS486,DS486,DS486))</f>
        <v>0</v>
      </c>
      <c r="BQ518" s="194">
        <f>SUMPRODUCT(CHOOSE({1,2,3,4},L258,L323,L388,L453),CHOOSE({1,2,3,4},DT486,DT486,DT486,DT486))</f>
        <v>0</v>
      </c>
      <c r="BR518" s="194">
        <f>SUMPRODUCT(CHOOSE({1,2,3,4},M258,M323,M388,M453),CHOOSE({1,2,3,4},DU486,DU486,DU486,DU486))</f>
        <v>0</v>
      </c>
      <c r="BS518" s="194">
        <f>SUMPRODUCT(CHOOSE({1,2,3,4},N258,N323,N388,N453),CHOOSE({1,2,3,4},DV486,DV486,DV486,DV486))</f>
        <v>0</v>
      </c>
      <c r="BT518" s="194">
        <f>SUMPRODUCT(CHOOSE({1,2,3,4},O258,O323,O388,O453),CHOOSE({1,2,3,4},DW486,DW486,DW486,DW486))</f>
        <v>0</v>
      </c>
      <c r="BU518" s="194">
        <f>SUMPRODUCT(CHOOSE({1,2,3,4},P258,P323,P388,P453),CHOOSE({1,2,3,4},DX486,DX486,DX486,DX486))</f>
        <v>0</v>
      </c>
      <c r="BV518" s="194">
        <f>SUMPRODUCT(CHOOSE({1,2,3,4},Q258,Q323,Q388,Q453),CHOOSE({1,2,3,4},DY486,DY486,DY486,DY486))</f>
        <v>0</v>
      </c>
      <c r="BW518" s="194">
        <f>SUMPRODUCT(CHOOSE({1,2,3,4},R258,R323,R388,R453),CHOOSE({1,2,3,4},DZ486,DZ486,DZ486,DZ486))</f>
        <v>0</v>
      </c>
      <c r="BX518" s="194">
        <f>SUMPRODUCT(CHOOSE({1,2,3,4},S258,S323,S388,S453),CHOOSE({1,2,3,4},EA486,EA486,EA486,EA486))</f>
        <v>0</v>
      </c>
      <c r="BY518" s="194">
        <f>SUMPRODUCT(CHOOSE({1,2,3,4},T258,T323,T388,T453),CHOOSE({1,2,3,4},EB486,EB486,EB486,EB486))</f>
        <v>0</v>
      </c>
      <c r="BZ518" s="194">
        <f>SUMPRODUCT(CHOOSE({1,2,3,4},U258,U323,U388,U453),CHOOSE({1,2,3,4},EC486,EC486,EC486,EC486))</f>
        <v>0</v>
      </c>
      <c r="CA518" s="194">
        <f>SUMPRODUCT(CHOOSE({1,2,3,4},V258,V323,V388,V453),CHOOSE({1,2,3,4},ED486,ED486,ED486,ED486))</f>
        <v>0</v>
      </c>
      <c r="CB518" s="194">
        <f>SUMPRODUCT(CHOOSE({1,2,3,4},W258,W323,W388,W453),CHOOSE({1,2,3,4},EE486,EE486,EE486,EE486))</f>
        <v>0</v>
      </c>
      <c r="CC518" s="194">
        <f>SUMPRODUCT(CHOOSE({1,2,3,4},X258,X323,X388,X453),CHOOSE({1,2,3,4},EF486,EF486,EF486,EF486))</f>
        <v>0</v>
      </c>
      <c r="CD518" s="194">
        <f>SUMPRODUCT(CHOOSE({1,2,3,4},Y258,Y323,Y388,Y453),CHOOSE({1,2,3,4},EG486,EG486,EG486,EG486))</f>
        <v>0</v>
      </c>
      <c r="CE518" s="194">
        <f>SUMPRODUCT(CHOOSE({1,2,3,4},Z258,Z323,Z388,Z453),CHOOSE({1,2,3,4},EH486,EH486,EH486,EH486))</f>
        <v>0</v>
      </c>
      <c r="CF518" s="194">
        <f>SUMPRODUCT(CHOOSE({1,2,3,4},AA258,AA323,AA388,AA453),CHOOSE({1,2,3,4},EI486,EI486,EI486,EI486))</f>
        <v>0</v>
      </c>
      <c r="CG518" s="194">
        <f>SUMPRODUCT(CHOOSE({1,2,3,4},AB258,AB323,AB388,AB453),CHOOSE({1,2,3,4},EJ486,EJ486,EJ486,EJ486))</f>
        <v>0</v>
      </c>
    </row>
    <row r="519" spans="1:85" x14ac:dyDescent="0.3">
      <c r="B519" s="1">
        <v>23</v>
      </c>
      <c r="C519" s="1"/>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f>(VLOOKUP(Y99,BRMort,$A$4,FALSE)-1)*Y163*CD487</f>
        <v>0</v>
      </c>
      <c r="AA519" s="155">
        <f>(VLOOKUP(Z99,BRMort,$A$4,FALSE)-1)*Z163*CE487</f>
        <v>0</v>
      </c>
      <c r="AB519" s="155">
        <f>(VLOOKUP(AA99,BRMort,$A$4,FALSE)-1)*AA163*CF487</f>
        <v>0</v>
      </c>
      <c r="AC519" s="156"/>
      <c r="AD519" s="156"/>
      <c r="AE519" s="156"/>
      <c r="AF519" s="156"/>
      <c r="AG519" s="170">
        <f t="shared" si="620"/>
        <v>0</v>
      </c>
      <c r="AH519" s="170">
        <f t="shared" si="621"/>
        <v>0</v>
      </c>
      <c r="AI519" s="170">
        <f t="shared" si="622"/>
        <v>0</v>
      </c>
      <c r="AJ519" s="170">
        <f t="shared" si="623"/>
        <v>0</v>
      </c>
      <c r="AK519" s="170">
        <f t="shared" si="624"/>
        <v>0</v>
      </c>
      <c r="AL519" s="170">
        <f t="shared" si="625"/>
        <v>0</v>
      </c>
      <c r="AM519" s="170">
        <f t="shared" si="626"/>
        <v>0</v>
      </c>
      <c r="AN519" s="170">
        <f t="shared" si="627"/>
        <v>0</v>
      </c>
      <c r="AO519" s="170">
        <f t="shared" si="628"/>
        <v>0</v>
      </c>
      <c r="AP519" s="170">
        <f t="shared" si="629"/>
        <v>0</v>
      </c>
      <c r="AQ519" s="170">
        <f t="shared" si="630"/>
        <v>0</v>
      </c>
      <c r="AR519" s="170">
        <f t="shared" si="631"/>
        <v>0</v>
      </c>
      <c r="AS519" s="170">
        <f t="shared" si="632"/>
        <v>0</v>
      </c>
      <c r="AT519" s="170">
        <f t="shared" si="633"/>
        <v>0</v>
      </c>
      <c r="AU519" s="170">
        <f t="shared" si="634"/>
        <v>0</v>
      </c>
      <c r="AV519" s="170">
        <f t="shared" si="635"/>
        <v>0</v>
      </c>
      <c r="AW519" s="170">
        <f t="shared" si="636"/>
        <v>0</v>
      </c>
      <c r="AX519" s="170">
        <f t="shared" si="637"/>
        <v>0</v>
      </c>
      <c r="AY519" s="170">
        <f t="shared" si="638"/>
        <v>0</v>
      </c>
      <c r="AZ519" s="170">
        <f t="shared" si="639"/>
        <v>0</v>
      </c>
      <c r="BA519" s="170">
        <f t="shared" si="640"/>
        <v>0</v>
      </c>
      <c r="BB519" s="170">
        <f t="shared" si="641"/>
        <v>0</v>
      </c>
      <c r="BC519" s="170">
        <f t="shared" si="642"/>
        <v>0</v>
      </c>
      <c r="BD519" s="170">
        <f t="shared" si="643"/>
        <v>0</v>
      </c>
      <c r="BE519" s="170">
        <f t="shared" si="644"/>
        <v>0</v>
      </c>
      <c r="BF519" s="67"/>
      <c r="BG519" s="52"/>
      <c r="BH519" s="52"/>
      <c r="BI519" s="194">
        <f>SUMPRODUCT(CHOOSE({1,2,3,4},D259,D324,D389,D454),CHOOSE({1,2,3,4},DL487,DL487,DL487,DL487))</f>
        <v>0</v>
      </c>
      <c r="BJ519" s="194">
        <f>SUMPRODUCT(CHOOSE({1,2,3,4},E259,E324,E389,E454),CHOOSE({1,2,3,4},DM487,DM487,DM487,DM487))</f>
        <v>0</v>
      </c>
      <c r="BK519" s="194">
        <f>SUMPRODUCT(CHOOSE({1,2,3,4},F259,F324,F389,F454),CHOOSE({1,2,3,4},DN487,DN487,DN487,DN487))</f>
        <v>0</v>
      </c>
      <c r="BL519" s="194">
        <f>SUMPRODUCT(CHOOSE({1,2,3,4},G259,G324,G389,G454),CHOOSE({1,2,3,4},DO487,DO487,DO487,DO487))</f>
        <v>0</v>
      </c>
      <c r="BM519" s="194">
        <f>SUMPRODUCT(CHOOSE({1,2,3,4},H259,H324,H389,H454),CHOOSE({1,2,3,4},DP487,DP487,DP487,DP487))</f>
        <v>0</v>
      </c>
      <c r="BN519" s="194">
        <f>SUMPRODUCT(CHOOSE({1,2,3,4},I259,I324,I389,I454),CHOOSE({1,2,3,4},DQ487,DQ487,DQ487,DQ487))</f>
        <v>0</v>
      </c>
      <c r="BO519" s="194">
        <f>SUMPRODUCT(CHOOSE({1,2,3,4},J259,J324,J389,J454),CHOOSE({1,2,3,4},DR487,DR487,DR487,DR487))</f>
        <v>0</v>
      </c>
      <c r="BP519" s="194">
        <f>SUMPRODUCT(CHOOSE({1,2,3,4},K259,K324,K389,K454),CHOOSE({1,2,3,4},DS487,DS487,DS487,DS487))</f>
        <v>0</v>
      </c>
      <c r="BQ519" s="194">
        <f>SUMPRODUCT(CHOOSE({1,2,3,4},L259,L324,L389,L454),CHOOSE({1,2,3,4},DT487,DT487,DT487,DT487))</f>
        <v>0</v>
      </c>
      <c r="BR519" s="194">
        <f>SUMPRODUCT(CHOOSE({1,2,3,4},M259,M324,M389,M454),CHOOSE({1,2,3,4},DU487,DU487,DU487,DU487))</f>
        <v>0</v>
      </c>
      <c r="BS519" s="194">
        <f>SUMPRODUCT(CHOOSE({1,2,3,4},N259,N324,N389,N454),CHOOSE({1,2,3,4},DV487,DV487,DV487,DV487))</f>
        <v>0</v>
      </c>
      <c r="BT519" s="194">
        <f>SUMPRODUCT(CHOOSE({1,2,3,4},O259,O324,O389,O454),CHOOSE({1,2,3,4},DW487,DW487,DW487,DW487))</f>
        <v>0</v>
      </c>
      <c r="BU519" s="194">
        <f>SUMPRODUCT(CHOOSE({1,2,3,4},P259,P324,P389,P454),CHOOSE({1,2,3,4},DX487,DX487,DX487,DX487))</f>
        <v>0</v>
      </c>
      <c r="BV519" s="194">
        <f>SUMPRODUCT(CHOOSE({1,2,3,4},Q259,Q324,Q389,Q454),CHOOSE({1,2,3,4},DY487,DY487,DY487,DY487))</f>
        <v>0</v>
      </c>
      <c r="BW519" s="194">
        <f>SUMPRODUCT(CHOOSE({1,2,3,4},R259,R324,R389,R454),CHOOSE({1,2,3,4},DZ487,DZ487,DZ487,DZ487))</f>
        <v>0</v>
      </c>
      <c r="BX519" s="194">
        <f>SUMPRODUCT(CHOOSE({1,2,3,4},S259,S324,S389,S454),CHOOSE({1,2,3,4},EA487,EA487,EA487,EA487))</f>
        <v>0</v>
      </c>
      <c r="BY519" s="194">
        <f>SUMPRODUCT(CHOOSE({1,2,3,4},T259,T324,T389,T454),CHOOSE({1,2,3,4},EB487,EB487,EB487,EB487))</f>
        <v>0</v>
      </c>
      <c r="BZ519" s="194">
        <f>SUMPRODUCT(CHOOSE({1,2,3,4},U259,U324,U389,U454),CHOOSE({1,2,3,4},EC487,EC487,EC487,EC487))</f>
        <v>0</v>
      </c>
      <c r="CA519" s="194">
        <f>SUMPRODUCT(CHOOSE({1,2,3,4},V259,V324,V389,V454),CHOOSE({1,2,3,4},ED487,ED487,ED487,ED487))</f>
        <v>0</v>
      </c>
      <c r="CB519" s="194">
        <f>SUMPRODUCT(CHOOSE({1,2,3,4},W259,W324,W389,W454),CHOOSE({1,2,3,4},EE487,EE487,EE487,EE487))</f>
        <v>0</v>
      </c>
      <c r="CC519" s="194">
        <f>SUMPRODUCT(CHOOSE({1,2,3,4},X259,X324,X389,X454),CHOOSE({1,2,3,4},EF487,EF487,EF487,EF487))</f>
        <v>0</v>
      </c>
      <c r="CD519" s="194">
        <f>SUMPRODUCT(CHOOSE({1,2,3,4},Y259,Y324,Y389,Y454),CHOOSE({1,2,3,4},EG487,EG487,EG487,EG487))</f>
        <v>0</v>
      </c>
      <c r="CE519" s="194">
        <f>SUMPRODUCT(CHOOSE({1,2,3,4},Z259,Z324,Z389,Z454),CHOOSE({1,2,3,4},EH487,EH487,EH487,EH487))</f>
        <v>0</v>
      </c>
      <c r="CF519" s="194">
        <f>SUMPRODUCT(CHOOSE({1,2,3,4},AA259,AA324,AA389,AA454),CHOOSE({1,2,3,4},EI487,EI487,EI487,EI487))</f>
        <v>0</v>
      </c>
      <c r="CG519" s="194">
        <f>SUMPRODUCT(CHOOSE({1,2,3,4},AB259,AB324,AB389,AB454),CHOOSE({1,2,3,4},EJ487,EJ487,EJ487,EJ487))</f>
        <v>0</v>
      </c>
    </row>
    <row r="520" spans="1:85" x14ac:dyDescent="0.3">
      <c r="B520" s="1">
        <v>24</v>
      </c>
      <c r="C520" s="1"/>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f>(VLOOKUP(Z100,BRMort,$A$4,FALSE)-1)*Z164*CE488</f>
        <v>0</v>
      </c>
      <c r="AB520" s="155">
        <f>(VLOOKUP(AA100,BRMort,$A$4,FALSE)-1)*AA164*CF488</f>
        <v>0</v>
      </c>
      <c r="AC520" s="156"/>
      <c r="AD520" s="156"/>
      <c r="AE520" s="156"/>
      <c r="AF520" s="156"/>
      <c r="AG520" s="170">
        <f t="shared" si="620"/>
        <v>0</v>
      </c>
      <c r="AH520" s="170">
        <f t="shared" si="621"/>
        <v>0</v>
      </c>
      <c r="AI520" s="170">
        <f t="shared" si="622"/>
        <v>0</v>
      </c>
      <c r="AJ520" s="170">
        <f t="shared" si="623"/>
        <v>0</v>
      </c>
      <c r="AK520" s="170">
        <f t="shared" si="624"/>
        <v>0</v>
      </c>
      <c r="AL520" s="170">
        <f t="shared" si="625"/>
        <v>0</v>
      </c>
      <c r="AM520" s="170">
        <f t="shared" si="626"/>
        <v>0</v>
      </c>
      <c r="AN520" s="170">
        <f t="shared" si="627"/>
        <v>0</v>
      </c>
      <c r="AO520" s="170">
        <f t="shared" si="628"/>
        <v>0</v>
      </c>
      <c r="AP520" s="170">
        <f t="shared" si="629"/>
        <v>0</v>
      </c>
      <c r="AQ520" s="170">
        <f t="shared" si="630"/>
        <v>0</v>
      </c>
      <c r="AR520" s="170">
        <f t="shared" si="631"/>
        <v>0</v>
      </c>
      <c r="AS520" s="170">
        <f t="shared" si="632"/>
        <v>0</v>
      </c>
      <c r="AT520" s="170">
        <f t="shared" si="633"/>
        <v>0</v>
      </c>
      <c r="AU520" s="170">
        <f t="shared" si="634"/>
        <v>0</v>
      </c>
      <c r="AV520" s="170">
        <f t="shared" si="635"/>
        <v>0</v>
      </c>
      <c r="AW520" s="170">
        <f t="shared" si="636"/>
        <v>0</v>
      </c>
      <c r="AX520" s="170">
        <f t="shared" si="637"/>
        <v>0</v>
      </c>
      <c r="AY520" s="170">
        <f t="shared" si="638"/>
        <v>0</v>
      </c>
      <c r="AZ520" s="170">
        <f t="shared" si="639"/>
        <v>0</v>
      </c>
      <c r="BA520" s="170">
        <f t="shared" si="640"/>
        <v>0</v>
      </c>
      <c r="BB520" s="170">
        <f t="shared" si="641"/>
        <v>0</v>
      </c>
      <c r="BC520" s="170">
        <f t="shared" si="642"/>
        <v>0</v>
      </c>
      <c r="BD520" s="170">
        <f t="shared" si="643"/>
        <v>0</v>
      </c>
      <c r="BE520" s="170">
        <f t="shared" si="644"/>
        <v>0</v>
      </c>
      <c r="BF520" s="67"/>
      <c r="BG520" s="67"/>
      <c r="BH520" s="52"/>
      <c r="BI520" s="194">
        <f>SUMPRODUCT(CHOOSE({1,2,3,4},D260,D325,D390,D455),CHOOSE({1,2,3,4},DL488,DL488,DL488,DL488))</f>
        <v>0</v>
      </c>
      <c r="BJ520" s="194">
        <f>SUMPRODUCT(CHOOSE({1,2,3,4},E260,E325,E390,E455),CHOOSE({1,2,3,4},DM488,DM488,DM488,DM488))</f>
        <v>0</v>
      </c>
      <c r="BK520" s="194">
        <f>SUMPRODUCT(CHOOSE({1,2,3,4},F260,F325,F390,F455),CHOOSE({1,2,3,4},DN488,DN488,DN488,DN488))</f>
        <v>0</v>
      </c>
      <c r="BL520" s="194">
        <f>SUMPRODUCT(CHOOSE({1,2,3,4},G260,G325,G390,G455),CHOOSE({1,2,3,4},DO488,DO488,DO488,DO488))</f>
        <v>0</v>
      </c>
      <c r="BM520" s="194">
        <f>SUMPRODUCT(CHOOSE({1,2,3,4},H260,H325,H390,H455),CHOOSE({1,2,3,4},DP488,DP488,DP488,DP488))</f>
        <v>0</v>
      </c>
      <c r="BN520" s="194">
        <f>SUMPRODUCT(CHOOSE({1,2,3,4},I260,I325,I390,I455),CHOOSE({1,2,3,4},DQ488,DQ488,DQ488,DQ488))</f>
        <v>0</v>
      </c>
      <c r="BO520" s="194">
        <f>SUMPRODUCT(CHOOSE({1,2,3,4},J260,J325,J390,J455),CHOOSE({1,2,3,4},DR488,DR488,DR488,DR488))</f>
        <v>0</v>
      </c>
      <c r="BP520" s="194">
        <f>SUMPRODUCT(CHOOSE({1,2,3,4},K260,K325,K390,K455),CHOOSE({1,2,3,4},DS488,DS488,DS488,DS488))</f>
        <v>0</v>
      </c>
      <c r="BQ520" s="194">
        <f>SUMPRODUCT(CHOOSE({1,2,3,4},L260,L325,L390,L455),CHOOSE({1,2,3,4},DT488,DT488,DT488,DT488))</f>
        <v>0</v>
      </c>
      <c r="BR520" s="194">
        <f>SUMPRODUCT(CHOOSE({1,2,3,4},M260,M325,M390,M455),CHOOSE({1,2,3,4},DU488,DU488,DU488,DU488))</f>
        <v>0</v>
      </c>
      <c r="BS520" s="194">
        <f>SUMPRODUCT(CHOOSE({1,2,3,4},N260,N325,N390,N455),CHOOSE({1,2,3,4},DV488,DV488,DV488,DV488))</f>
        <v>0</v>
      </c>
      <c r="BT520" s="194">
        <f>SUMPRODUCT(CHOOSE({1,2,3,4},O260,O325,O390,O455),CHOOSE({1,2,3,4},DW488,DW488,DW488,DW488))</f>
        <v>0</v>
      </c>
      <c r="BU520" s="194">
        <f>SUMPRODUCT(CHOOSE({1,2,3,4},P260,P325,P390,P455),CHOOSE({1,2,3,4},DX488,DX488,DX488,DX488))</f>
        <v>0</v>
      </c>
      <c r="BV520" s="194">
        <f>SUMPRODUCT(CHOOSE({1,2,3,4},Q260,Q325,Q390,Q455),CHOOSE({1,2,3,4},DY488,DY488,DY488,DY488))</f>
        <v>0</v>
      </c>
      <c r="BW520" s="194">
        <f>SUMPRODUCT(CHOOSE({1,2,3,4},R260,R325,R390,R455),CHOOSE({1,2,3,4},DZ488,DZ488,DZ488,DZ488))</f>
        <v>0</v>
      </c>
      <c r="BX520" s="194">
        <f>SUMPRODUCT(CHOOSE({1,2,3,4},S260,S325,S390,S455),CHOOSE({1,2,3,4},EA488,EA488,EA488,EA488))</f>
        <v>0</v>
      </c>
      <c r="BY520" s="194">
        <f>SUMPRODUCT(CHOOSE({1,2,3,4},T260,T325,T390,T455),CHOOSE({1,2,3,4},EB488,EB488,EB488,EB488))</f>
        <v>0</v>
      </c>
      <c r="BZ520" s="194">
        <f>SUMPRODUCT(CHOOSE({1,2,3,4},U260,U325,U390,U455),CHOOSE({1,2,3,4},EC488,EC488,EC488,EC488))</f>
        <v>0</v>
      </c>
      <c r="CA520" s="194">
        <f>SUMPRODUCT(CHOOSE({1,2,3,4},V260,V325,V390,V455),CHOOSE({1,2,3,4},ED488,ED488,ED488,ED488))</f>
        <v>0</v>
      </c>
      <c r="CB520" s="194">
        <f>SUMPRODUCT(CHOOSE({1,2,3,4},W260,W325,W390,W455),CHOOSE({1,2,3,4},EE488,EE488,EE488,EE488))</f>
        <v>0</v>
      </c>
      <c r="CC520" s="194">
        <f>SUMPRODUCT(CHOOSE({1,2,3,4},X260,X325,X390,X455),CHOOSE({1,2,3,4},EF488,EF488,EF488,EF488))</f>
        <v>0</v>
      </c>
      <c r="CD520" s="194">
        <f>SUMPRODUCT(CHOOSE({1,2,3,4},Y260,Y325,Y390,Y455),CHOOSE({1,2,3,4},EG488,EG488,EG488,EG488))</f>
        <v>0</v>
      </c>
      <c r="CE520" s="194">
        <f>SUMPRODUCT(CHOOSE({1,2,3,4},Z260,Z325,Z390,Z455),CHOOSE({1,2,3,4},EH488,EH488,EH488,EH488))</f>
        <v>0</v>
      </c>
      <c r="CF520" s="194">
        <f>SUMPRODUCT(CHOOSE({1,2,3,4},AA260,AA325,AA390,AA455),CHOOSE({1,2,3,4},EI488,EI488,EI488,EI488))</f>
        <v>0</v>
      </c>
      <c r="CG520" s="194">
        <f>SUMPRODUCT(CHOOSE({1,2,3,4},AB260,AB325,AB390,AB455),CHOOSE({1,2,3,4},EJ488,EJ488,EJ488,EJ488))</f>
        <v>0</v>
      </c>
    </row>
    <row r="521" spans="1:85" x14ac:dyDescent="0.3">
      <c r="B521" s="1">
        <v>25</v>
      </c>
      <c r="C521" s="1"/>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f>(VLOOKUP(AA101,BRMort,$A$4,FALSE)-1)*AA165*CF489</f>
        <v>0</v>
      </c>
      <c r="AC521" s="156"/>
      <c r="AD521" s="156"/>
      <c r="AE521" s="156"/>
      <c r="AF521" s="156"/>
      <c r="AG521" s="170">
        <f t="shared" si="620"/>
        <v>0</v>
      </c>
      <c r="AH521" s="170">
        <f t="shared" si="621"/>
        <v>0</v>
      </c>
      <c r="AI521" s="170">
        <f t="shared" si="622"/>
        <v>0</v>
      </c>
      <c r="AJ521" s="170">
        <f t="shared" si="623"/>
        <v>0</v>
      </c>
      <c r="AK521" s="170">
        <f t="shared" si="624"/>
        <v>0</v>
      </c>
      <c r="AL521" s="170">
        <f t="shared" si="625"/>
        <v>0</v>
      </c>
      <c r="AM521" s="170">
        <f t="shared" si="626"/>
        <v>0</v>
      </c>
      <c r="AN521" s="170">
        <f t="shared" si="627"/>
        <v>0</v>
      </c>
      <c r="AO521" s="170">
        <f t="shared" si="628"/>
        <v>0</v>
      </c>
      <c r="AP521" s="170">
        <f t="shared" si="629"/>
        <v>0</v>
      </c>
      <c r="AQ521" s="170">
        <f t="shared" si="630"/>
        <v>0</v>
      </c>
      <c r="AR521" s="170">
        <f t="shared" si="631"/>
        <v>0</v>
      </c>
      <c r="AS521" s="170">
        <f t="shared" si="632"/>
        <v>0</v>
      </c>
      <c r="AT521" s="170">
        <f t="shared" si="633"/>
        <v>0</v>
      </c>
      <c r="AU521" s="170">
        <f t="shared" si="634"/>
        <v>0</v>
      </c>
      <c r="AV521" s="170">
        <f t="shared" si="635"/>
        <v>0</v>
      </c>
      <c r="AW521" s="170">
        <f t="shared" si="636"/>
        <v>0</v>
      </c>
      <c r="AX521" s="170">
        <f t="shared" si="637"/>
        <v>0</v>
      </c>
      <c r="AY521" s="170">
        <f t="shared" si="638"/>
        <v>0</v>
      </c>
      <c r="AZ521" s="170">
        <f t="shared" si="639"/>
        <v>0</v>
      </c>
      <c r="BA521" s="170">
        <f t="shared" si="640"/>
        <v>0</v>
      </c>
      <c r="BB521" s="170">
        <f t="shared" si="641"/>
        <v>0</v>
      </c>
      <c r="BC521" s="170">
        <f t="shared" si="642"/>
        <v>0</v>
      </c>
      <c r="BD521" s="170">
        <f t="shared" si="643"/>
        <v>0</v>
      </c>
      <c r="BE521" s="170">
        <f t="shared" si="644"/>
        <v>0</v>
      </c>
      <c r="BF521" s="67"/>
      <c r="BG521" s="67"/>
      <c r="BH521" s="52"/>
      <c r="BI521" s="194">
        <f>SUMPRODUCT(CHOOSE({1,2,3,4},D261,D326,D391,D456),CHOOSE({1,2,3,4},DL489,DL489,DL489,DL489))</f>
        <v>0</v>
      </c>
      <c r="BJ521" s="194">
        <f>SUMPRODUCT(CHOOSE({1,2,3,4},E261,E326,E391,E456),CHOOSE({1,2,3,4},DM489,DM489,DM489,DM489))</f>
        <v>0</v>
      </c>
      <c r="BK521" s="194">
        <f>SUMPRODUCT(CHOOSE({1,2,3,4},F261,F326,F391,F456),CHOOSE({1,2,3,4},DN489,DN489,DN489,DN489))</f>
        <v>0</v>
      </c>
      <c r="BL521" s="194">
        <f>SUMPRODUCT(CHOOSE({1,2,3,4},G261,G326,G391,G456),CHOOSE({1,2,3,4},DO489,DO489,DO489,DO489))</f>
        <v>0</v>
      </c>
      <c r="BM521" s="194">
        <f>SUMPRODUCT(CHOOSE({1,2,3,4},H261,H326,H391,H456),CHOOSE({1,2,3,4},DP489,DP489,DP489,DP489))</f>
        <v>0</v>
      </c>
      <c r="BN521" s="194">
        <f>SUMPRODUCT(CHOOSE({1,2,3,4},I261,I326,I391,I456),CHOOSE({1,2,3,4},DQ489,DQ489,DQ489,DQ489))</f>
        <v>0</v>
      </c>
      <c r="BO521" s="194">
        <f>SUMPRODUCT(CHOOSE({1,2,3,4},J261,J326,J391,J456),CHOOSE({1,2,3,4},DR489,DR489,DR489,DR489))</f>
        <v>0</v>
      </c>
      <c r="BP521" s="194">
        <f>SUMPRODUCT(CHOOSE({1,2,3,4},K261,K326,K391,K456),CHOOSE({1,2,3,4},DS489,DS489,DS489,DS489))</f>
        <v>0</v>
      </c>
      <c r="BQ521" s="194">
        <f>SUMPRODUCT(CHOOSE({1,2,3,4},L261,L326,L391,L456),CHOOSE({1,2,3,4},DT489,DT489,DT489,DT489))</f>
        <v>0</v>
      </c>
      <c r="BR521" s="194">
        <f>SUMPRODUCT(CHOOSE({1,2,3,4},M261,M326,M391,M456),CHOOSE({1,2,3,4},DU489,DU489,DU489,DU489))</f>
        <v>0</v>
      </c>
      <c r="BS521" s="194">
        <f>SUMPRODUCT(CHOOSE({1,2,3,4},N261,N326,N391,N456),CHOOSE({1,2,3,4},DV489,DV489,DV489,DV489))</f>
        <v>0</v>
      </c>
      <c r="BT521" s="194">
        <f>SUMPRODUCT(CHOOSE({1,2,3,4},O261,O326,O391,O456),CHOOSE({1,2,3,4},DW489,DW489,DW489,DW489))</f>
        <v>0</v>
      </c>
      <c r="BU521" s="194">
        <f>SUMPRODUCT(CHOOSE({1,2,3,4},P261,P326,P391,P456),CHOOSE({1,2,3,4},DX489,DX489,DX489,DX489))</f>
        <v>0</v>
      </c>
      <c r="BV521" s="194">
        <f>SUMPRODUCT(CHOOSE({1,2,3,4},Q261,Q326,Q391,Q456),CHOOSE({1,2,3,4},DY489,DY489,DY489,DY489))</f>
        <v>0</v>
      </c>
      <c r="BW521" s="194">
        <f>SUMPRODUCT(CHOOSE({1,2,3,4},R261,R326,R391,R456),CHOOSE({1,2,3,4},DZ489,DZ489,DZ489,DZ489))</f>
        <v>0</v>
      </c>
      <c r="BX521" s="194">
        <f>SUMPRODUCT(CHOOSE({1,2,3,4},S261,S326,S391,S456),CHOOSE({1,2,3,4},EA489,EA489,EA489,EA489))</f>
        <v>0</v>
      </c>
      <c r="BY521" s="194">
        <f>SUMPRODUCT(CHOOSE({1,2,3,4},T261,T326,T391,T456),CHOOSE({1,2,3,4},EB489,EB489,EB489,EB489))</f>
        <v>0</v>
      </c>
      <c r="BZ521" s="194">
        <f>SUMPRODUCT(CHOOSE({1,2,3,4},U261,U326,U391,U456),CHOOSE({1,2,3,4},EC489,EC489,EC489,EC489))</f>
        <v>0</v>
      </c>
      <c r="CA521" s="194">
        <f>SUMPRODUCT(CHOOSE({1,2,3,4},V261,V326,V391,V456),CHOOSE({1,2,3,4},ED489,ED489,ED489,ED489))</f>
        <v>0</v>
      </c>
      <c r="CB521" s="194">
        <f>SUMPRODUCT(CHOOSE({1,2,3,4},W261,W326,W391,W456),CHOOSE({1,2,3,4},EE489,EE489,EE489,EE489))</f>
        <v>0</v>
      </c>
      <c r="CC521" s="194">
        <f>SUMPRODUCT(CHOOSE({1,2,3,4},X261,X326,X391,X456),CHOOSE({1,2,3,4},EF489,EF489,EF489,EF489))</f>
        <v>0</v>
      </c>
      <c r="CD521" s="194">
        <f>SUMPRODUCT(CHOOSE({1,2,3,4},Y261,Y326,Y391,Y456),CHOOSE({1,2,3,4},EG489,EG489,EG489,EG489))</f>
        <v>0</v>
      </c>
      <c r="CE521" s="194">
        <f>SUMPRODUCT(CHOOSE({1,2,3,4},Z261,Z326,Z391,Z456),CHOOSE({1,2,3,4},EH489,EH489,EH489,EH489))</f>
        <v>0</v>
      </c>
      <c r="CF521" s="194">
        <f>SUMPRODUCT(CHOOSE({1,2,3,4},AA261,AA326,AA391,AA456),CHOOSE({1,2,3,4},EI489,EI489,EI489,EI489))</f>
        <v>0</v>
      </c>
      <c r="CG521" s="194">
        <f>SUMPRODUCT(CHOOSE({1,2,3,4},AB261,AB326,AB391,AB456),CHOOSE({1,2,3,4},EJ489,EJ489,EJ489,EJ489))</f>
        <v>0</v>
      </c>
    </row>
    <row r="522" spans="1:85" x14ac:dyDescent="0.3">
      <c r="B522" s="34" t="s">
        <v>157</v>
      </c>
      <c r="C522" s="12"/>
      <c r="D522" s="66">
        <f>SUM(D497:D521)</f>
        <v>0</v>
      </c>
      <c r="E522" s="66">
        <f t="shared" ref="E522:AB522" si="663">SUM(E497:E521)</f>
        <v>1.6473636562020797E-5</v>
      </c>
      <c r="F522" s="66">
        <f t="shared" si="663"/>
        <v>3.403987719583093E-5</v>
      </c>
      <c r="G522" s="66">
        <f t="shared" si="663"/>
        <v>5.2568222920123735E-5</v>
      </c>
      <c r="H522" s="66">
        <f t="shared" si="663"/>
        <v>7.1956189850792978E-5</v>
      </c>
      <c r="I522" s="66">
        <f t="shared" si="663"/>
        <v>9.2055890298328372E-5</v>
      </c>
      <c r="J522" s="66">
        <f t="shared" si="663"/>
        <v>1.1262747873612921E-4</v>
      </c>
      <c r="K522" s="66">
        <f t="shared" si="663"/>
        <v>1.3340794113776773E-4</v>
      </c>
      <c r="L522" s="66">
        <f t="shared" si="663"/>
        <v>1.5407497377882079E-4</v>
      </c>
      <c r="M522" s="66">
        <f t="shared" si="663"/>
        <v>1.7429799243536112E-4</v>
      </c>
      <c r="N522" s="66">
        <f t="shared" si="663"/>
        <v>1.9384312449095435E-4</v>
      </c>
      <c r="O522" s="66">
        <f t="shared" si="663"/>
        <v>2.1243655705287213E-4</v>
      </c>
      <c r="P522" s="66">
        <f t="shared" si="663"/>
        <v>2.3001470893352832E-4</v>
      </c>
      <c r="Q522" s="66">
        <f t="shared" si="663"/>
        <v>2.4663388389905601E-4</v>
      </c>
      <c r="R522" s="66">
        <f t="shared" si="663"/>
        <v>2.6238733920073965E-4</v>
      </c>
      <c r="S522" s="66">
        <f t="shared" si="663"/>
        <v>2.7726515268497898E-4</v>
      </c>
      <c r="T522" s="66">
        <f t="shared" si="663"/>
        <v>2.9107695321217898E-4</v>
      </c>
      <c r="U522" s="66">
        <f t="shared" si="663"/>
        <v>3.0353520163887911E-4</v>
      </c>
      <c r="V522" s="66">
        <f t="shared" si="663"/>
        <v>3.1436944520804344E-4</v>
      </c>
      <c r="W522" s="66">
        <f t="shared" si="663"/>
        <v>3.2314849048139735E-4</v>
      </c>
      <c r="X522" s="66">
        <f t="shared" si="663"/>
        <v>3.3017422390700955E-4</v>
      </c>
      <c r="Y522" s="66">
        <f t="shared" si="663"/>
        <v>3.3526006701660064E-4</v>
      </c>
      <c r="Z522" s="66">
        <f t="shared" si="663"/>
        <v>3.3927547269304052E-4</v>
      </c>
      <c r="AA522" s="66">
        <f t="shared" si="663"/>
        <v>3.4359758424144972E-4</v>
      </c>
      <c r="AB522" s="66">
        <f t="shared" si="663"/>
        <v>3.4933724817108201E-4</v>
      </c>
      <c r="AC522" s="12"/>
      <c r="BH522" s="66">
        <f t="shared" ref="BH522:CG522" si="664">SUM(BH497:BH521)</f>
        <v>0</v>
      </c>
      <c r="BI522" s="66">
        <f t="shared" si="664"/>
        <v>0</v>
      </c>
      <c r="BJ522" s="66">
        <f t="shared" si="664"/>
        <v>2.1676557773116778E-7</v>
      </c>
      <c r="BK522" s="66">
        <f t="shared" si="664"/>
        <v>8.4096174387667868E-7</v>
      </c>
      <c r="BL522" s="66">
        <f t="shared" si="664"/>
        <v>1.8336602219378064E-6</v>
      </c>
      <c r="BM522" s="66">
        <f t="shared" si="664"/>
        <v>3.1569959842361645E-6</v>
      </c>
      <c r="BN522" s="66">
        <f t="shared" si="664"/>
        <v>5.2873790143442451E-6</v>
      </c>
      <c r="BO522" s="66">
        <f t="shared" si="664"/>
        <v>7.8435292982565804E-6</v>
      </c>
      <c r="BP522" s="66">
        <f t="shared" si="664"/>
        <v>1.0772301786694538E-5</v>
      </c>
      <c r="BQ522" s="66">
        <f t="shared" si="664"/>
        <v>1.3992173847304508E-5</v>
      </c>
      <c r="BR522" s="66">
        <f t="shared" si="664"/>
        <v>1.7435801335596727E-5</v>
      </c>
      <c r="BS522" s="66">
        <f t="shared" si="664"/>
        <v>2.3676819693526483E-5</v>
      </c>
      <c r="BT522" s="66">
        <f t="shared" si="664"/>
        <v>3.0176908165575149E-5</v>
      </c>
      <c r="BU522" s="66">
        <f t="shared" si="664"/>
        <v>3.6803577859648309E-5</v>
      </c>
      <c r="BV522" s="66">
        <f t="shared" si="664"/>
        <v>4.3556472806273897E-5</v>
      </c>
      <c r="BW522" s="66">
        <f t="shared" si="664"/>
        <v>5.0374591692440218E-5</v>
      </c>
      <c r="BX522" s="66">
        <f t="shared" si="664"/>
        <v>5.9450359322267702E-5</v>
      </c>
      <c r="BY522" s="66">
        <f t="shared" si="664"/>
        <v>6.8632718334320049E-5</v>
      </c>
      <c r="BZ522" s="66">
        <f t="shared" si="664"/>
        <v>7.7577061198912236E-5</v>
      </c>
      <c r="CA522" s="66">
        <f t="shared" si="664"/>
        <v>8.6345547728886349E-5</v>
      </c>
      <c r="CB522" s="66">
        <f t="shared" si="664"/>
        <v>8.644129435910432E-5</v>
      </c>
      <c r="CC522" s="66">
        <f t="shared" si="664"/>
        <v>1.0467688248793463E-4</v>
      </c>
      <c r="CD522" s="66">
        <f t="shared" si="664"/>
        <v>1.2086347729009395E-4</v>
      </c>
      <c r="CE522" s="66">
        <f t="shared" si="664"/>
        <v>1.3512199749580596E-4</v>
      </c>
      <c r="CF522" s="66">
        <f t="shared" si="664"/>
        <v>1.4870954519136454E-4</v>
      </c>
      <c r="CG522" s="66">
        <f t="shared" si="664"/>
        <v>1.6233604206740255E-4</v>
      </c>
    </row>
    <row r="523" spans="1:85" x14ac:dyDescent="0.3">
      <c r="B523" s="34" t="s">
        <v>158</v>
      </c>
      <c r="C523" s="12"/>
      <c r="D523" s="66">
        <f>SUM($D522:D522)</f>
        <v>0</v>
      </c>
      <c r="E523" s="66">
        <f>SUM($D522:E522)</f>
        <v>1.6473636562020797E-5</v>
      </c>
      <c r="F523" s="66">
        <f>SUM($D522:F522)</f>
        <v>5.0513513757851727E-5</v>
      </c>
      <c r="G523" s="66">
        <f>SUM($D522:G522)</f>
        <v>1.0308173667797547E-4</v>
      </c>
      <c r="H523" s="66">
        <f>SUM($D522:H522)</f>
        <v>1.7503792652876843E-4</v>
      </c>
      <c r="I523" s="66">
        <f>SUM($D522:I522)</f>
        <v>2.6709381682709678E-4</v>
      </c>
      <c r="J523" s="66">
        <f>SUM($D522:J522)</f>
        <v>3.7972129556322599E-4</v>
      </c>
      <c r="K523" s="66">
        <f>SUM($D522:K522)</f>
        <v>5.1312923670099374E-4</v>
      </c>
      <c r="L523" s="66">
        <f>SUM($D522:L522)</f>
        <v>6.6720421047981458E-4</v>
      </c>
      <c r="M523" s="66">
        <f>SUM($D522:M522)</f>
        <v>8.415022029151757E-4</v>
      </c>
      <c r="N523" s="66">
        <f>SUM($D522:N522)</f>
        <v>1.03534532740613E-3</v>
      </c>
      <c r="O523" s="66">
        <f>SUM($D522:O522)</f>
        <v>1.247781884459002E-3</v>
      </c>
      <c r="P523" s="66">
        <f>SUM($D522:P522)</f>
        <v>1.4777965933925304E-3</v>
      </c>
      <c r="Q523" s="66">
        <f>SUM($D522:Q522)</f>
        <v>1.7244304772915863E-3</v>
      </c>
      <c r="R523" s="66">
        <f>SUM($D522:R522)</f>
        <v>1.9868178164923261E-3</v>
      </c>
      <c r="S523" s="66">
        <f>SUM($D522:S522)</f>
        <v>2.264082969177305E-3</v>
      </c>
      <c r="T523" s="66">
        <f>SUM($D522:T522)</f>
        <v>2.5551599223894838E-3</v>
      </c>
      <c r="U523" s="66">
        <f>SUM($D522:U522)</f>
        <v>2.8586951240283627E-3</v>
      </c>
      <c r="V523" s="66">
        <f>SUM($D522:V522)</f>
        <v>3.173064569236406E-3</v>
      </c>
      <c r="W523" s="66">
        <f>SUM($D522:W522)</f>
        <v>3.4962130597178034E-3</v>
      </c>
      <c r="X523" s="66">
        <f>SUM($D522:X522)</f>
        <v>3.826387283624813E-3</v>
      </c>
      <c r="Y523" s="66">
        <f>SUM($D522:Y522)</f>
        <v>4.1616473506414136E-3</v>
      </c>
      <c r="Z523" s="66">
        <f>SUM($D522:Z522)</f>
        <v>4.5009228233344536E-3</v>
      </c>
      <c r="AA523" s="66">
        <f>SUM($D522:AA522)</f>
        <v>4.8445204075759033E-3</v>
      </c>
      <c r="AB523" s="66">
        <f>SUM($D522:AB522)</f>
        <v>5.193857655746985E-3</v>
      </c>
      <c r="AC523" s="12"/>
    </row>
    <row r="524" spans="1:85" x14ac:dyDescent="0.3">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85" x14ac:dyDescent="0.3">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8" spans="1:85" s="14" customFormat="1" x14ac:dyDescent="0.3">
      <c r="A528" s="14" t="s">
        <v>74</v>
      </c>
      <c r="AF528" s="13"/>
      <c r="BH528" s="13"/>
    </row>
    <row r="529" spans="1:85" x14ac:dyDescent="0.3">
      <c r="A529" s="1"/>
      <c r="C529" s="1"/>
    </row>
    <row r="530" spans="1:85" x14ac:dyDescent="0.3">
      <c r="A530" s="1"/>
      <c r="C530" s="1" t="s">
        <v>13</v>
      </c>
      <c r="AF530" s="1"/>
      <c r="BH530" s="1"/>
    </row>
    <row r="531" spans="1:85" x14ac:dyDescent="0.3">
      <c r="C531" s="1">
        <v>0</v>
      </c>
      <c r="D531" s="1">
        <v>1</v>
      </c>
      <c r="E531" s="1">
        <v>2</v>
      </c>
      <c r="F531" s="1">
        <v>3</v>
      </c>
      <c r="G531" s="1">
        <v>4</v>
      </c>
      <c r="H531" s="1">
        <v>5</v>
      </c>
      <c r="I531" s="1">
        <v>6</v>
      </c>
      <c r="J531" s="1">
        <v>7</v>
      </c>
      <c r="K531" s="1">
        <v>8</v>
      </c>
      <c r="L531" s="1">
        <v>9</v>
      </c>
      <c r="M531" s="1">
        <v>10</v>
      </c>
      <c r="N531" s="1">
        <v>11</v>
      </c>
      <c r="O531" s="1">
        <v>12</v>
      </c>
      <c r="P531" s="1">
        <v>13</v>
      </c>
      <c r="Q531" s="1">
        <v>14</v>
      </c>
      <c r="R531" s="1">
        <v>15</v>
      </c>
      <c r="S531" s="1">
        <v>16</v>
      </c>
      <c r="T531" s="1">
        <v>17</v>
      </c>
      <c r="U531" s="1">
        <v>18</v>
      </c>
      <c r="V531" s="1">
        <v>19</v>
      </c>
      <c r="W531" s="1">
        <v>20</v>
      </c>
      <c r="X531" s="1">
        <v>21</v>
      </c>
      <c r="Y531" s="1">
        <v>22</v>
      </c>
      <c r="Z531" s="1">
        <v>23</v>
      </c>
      <c r="AA531" s="1">
        <v>24</v>
      </c>
      <c r="AB531" s="1">
        <v>25</v>
      </c>
      <c r="AC531" s="52"/>
      <c r="AD531" s="52"/>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row>
    <row r="532" spans="1:85" x14ac:dyDescent="0.3">
      <c r="A532" s="9" t="s">
        <v>12</v>
      </c>
      <c r="B532" s="1">
        <v>1</v>
      </c>
      <c r="C532" s="1"/>
      <c r="D532" s="169">
        <f t="shared" ref="D532:D556" si="665">D237+D302+D367+D432+D497</f>
        <v>0</v>
      </c>
      <c r="E532" s="169">
        <f t="shared" ref="E532:AB543" si="666">E237+E302+E367+E432+E497</f>
        <v>2.7739774073862002E-2</v>
      </c>
      <c r="F532" s="169">
        <f t="shared" si="666"/>
        <v>5.1942542174775869E-2</v>
      </c>
      <c r="G532" s="169">
        <f t="shared" si="666"/>
        <v>7.3098861225949455E-2</v>
      </c>
      <c r="H532" s="169">
        <f t="shared" si="666"/>
        <v>9.1593287283663713E-2</v>
      </c>
      <c r="I532" s="169">
        <f t="shared" si="666"/>
        <v>0.11938861616295959</v>
      </c>
      <c r="J532" s="169">
        <f t="shared" si="666"/>
        <v>0.14402520926611329</v>
      </c>
      <c r="K532" s="169">
        <f t="shared" si="666"/>
        <v>0.16603341956827722</v>
      </c>
      <c r="L532" s="169">
        <f t="shared" si="666"/>
        <v>0.18551824353104465</v>
      </c>
      <c r="M532" s="169">
        <f t="shared" si="666"/>
        <v>0.20289540516052834</v>
      </c>
      <c r="N532" s="169">
        <f t="shared" si="666"/>
        <v>0.24579517934450215</v>
      </c>
      <c r="O532" s="169">
        <f t="shared" si="666"/>
        <v>0.28326239667481412</v>
      </c>
      <c r="P532" s="169">
        <f t="shared" si="666"/>
        <v>0.31578576271208875</v>
      </c>
      <c r="Q532" s="169">
        <f t="shared" si="666"/>
        <v>0.34458291234412691</v>
      </c>
      <c r="R532" s="169">
        <f t="shared" si="666"/>
        <v>0.3698951491873716</v>
      </c>
      <c r="S532" s="169">
        <f t="shared" si="666"/>
        <v>0.40743876620072483</v>
      </c>
      <c r="T532" s="169">
        <f t="shared" si="666"/>
        <v>0.44129118051126631</v>
      </c>
      <c r="U532" s="169">
        <f t="shared" si="666"/>
        <v>0.47040122009450874</v>
      </c>
      <c r="V532" s="169">
        <f t="shared" si="666"/>
        <v>0.49649582665626824</v>
      </c>
      <c r="W532" s="169">
        <f t="shared" si="666"/>
        <v>0.47426556486649979</v>
      </c>
      <c r="X532" s="169">
        <f t="shared" si="666"/>
        <v>0.55081075704056714</v>
      </c>
      <c r="Y532" s="169">
        <f t="shared" si="666"/>
        <v>0.61203402129398632</v>
      </c>
      <c r="Z532" s="169">
        <f t="shared" si="666"/>
        <v>0.65883447110263904</v>
      </c>
      <c r="AA532" s="169">
        <f t="shared" si="666"/>
        <v>0.69607639541898791</v>
      </c>
      <c r="AB532" s="169">
        <f t="shared" si="666"/>
        <v>0.72441407120416756</v>
      </c>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row>
    <row r="533" spans="1:85" x14ac:dyDescent="0.3">
      <c r="B533" s="1">
        <v>2</v>
      </c>
      <c r="C533" s="1"/>
      <c r="D533" s="169">
        <f t="shared" si="665"/>
        <v>0</v>
      </c>
      <c r="E533" s="169">
        <f t="shared" ref="E533:S533" si="667">E238+E303+E368+E433+E498</f>
        <v>0</v>
      </c>
      <c r="F533" s="169">
        <f t="shared" si="667"/>
        <v>0</v>
      </c>
      <c r="G533" s="169">
        <f t="shared" si="667"/>
        <v>0</v>
      </c>
      <c r="H533" s="169">
        <f t="shared" si="667"/>
        <v>0</v>
      </c>
      <c r="I533" s="169">
        <f t="shared" si="667"/>
        <v>0</v>
      </c>
      <c r="J533" s="169">
        <f t="shared" si="667"/>
        <v>0</v>
      </c>
      <c r="K533" s="169">
        <f t="shared" si="667"/>
        <v>0</v>
      </c>
      <c r="L533" s="169">
        <f t="shared" si="667"/>
        <v>0</v>
      </c>
      <c r="M533" s="169">
        <f t="shared" si="667"/>
        <v>0</v>
      </c>
      <c r="N533" s="169">
        <f t="shared" si="667"/>
        <v>0</v>
      </c>
      <c r="O533" s="169">
        <f t="shared" si="667"/>
        <v>0</v>
      </c>
      <c r="P533" s="169">
        <f t="shared" si="667"/>
        <v>0</v>
      </c>
      <c r="Q533" s="169">
        <f t="shared" si="667"/>
        <v>0</v>
      </c>
      <c r="R533" s="169">
        <f t="shared" si="667"/>
        <v>0</v>
      </c>
      <c r="S533" s="169">
        <f t="shared" si="667"/>
        <v>0</v>
      </c>
      <c r="T533" s="169">
        <f t="shared" si="666"/>
        <v>0</v>
      </c>
      <c r="U533" s="169">
        <f t="shared" si="666"/>
        <v>0</v>
      </c>
      <c r="V533" s="169">
        <f t="shared" si="666"/>
        <v>0</v>
      </c>
      <c r="W533" s="169">
        <f t="shared" si="666"/>
        <v>0</v>
      </c>
      <c r="X533" s="169">
        <f t="shared" si="666"/>
        <v>0</v>
      </c>
      <c r="Y533" s="169">
        <f t="shared" si="666"/>
        <v>0</v>
      </c>
      <c r="Z533" s="169">
        <f t="shared" si="666"/>
        <v>0</v>
      </c>
      <c r="AA533" s="169">
        <f t="shared" si="666"/>
        <v>0</v>
      </c>
      <c r="AB533" s="169">
        <f t="shared" si="666"/>
        <v>0</v>
      </c>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row>
    <row r="534" spans="1:85" x14ac:dyDescent="0.3">
      <c r="B534" s="1">
        <v>3</v>
      </c>
      <c r="C534" s="1"/>
      <c r="D534" s="169">
        <f t="shared" si="665"/>
        <v>0</v>
      </c>
      <c r="E534" s="169">
        <f t="shared" si="666"/>
        <v>0</v>
      </c>
      <c r="F534" s="169">
        <f t="shared" si="666"/>
        <v>0</v>
      </c>
      <c r="G534" s="169">
        <f t="shared" si="666"/>
        <v>0</v>
      </c>
      <c r="H534" s="169">
        <f t="shared" si="666"/>
        <v>0</v>
      </c>
      <c r="I534" s="169">
        <f t="shared" si="666"/>
        <v>0</v>
      </c>
      <c r="J534" s="169">
        <f t="shared" si="666"/>
        <v>0</v>
      </c>
      <c r="K534" s="169">
        <f t="shared" si="666"/>
        <v>0</v>
      </c>
      <c r="L534" s="169">
        <f t="shared" si="666"/>
        <v>0</v>
      </c>
      <c r="M534" s="169">
        <f t="shared" si="666"/>
        <v>0</v>
      </c>
      <c r="N534" s="169">
        <f t="shared" si="666"/>
        <v>0</v>
      </c>
      <c r="O534" s="169">
        <f t="shared" si="666"/>
        <v>0</v>
      </c>
      <c r="P534" s="169">
        <f t="shared" si="666"/>
        <v>0</v>
      </c>
      <c r="Q534" s="169">
        <f t="shared" si="666"/>
        <v>0</v>
      </c>
      <c r="R534" s="169">
        <f t="shared" si="666"/>
        <v>0</v>
      </c>
      <c r="S534" s="169">
        <f t="shared" si="666"/>
        <v>0</v>
      </c>
      <c r="T534" s="169">
        <f t="shared" si="666"/>
        <v>0</v>
      </c>
      <c r="U534" s="169">
        <f t="shared" si="666"/>
        <v>0</v>
      </c>
      <c r="V534" s="169">
        <f t="shared" si="666"/>
        <v>0</v>
      </c>
      <c r="W534" s="169">
        <f t="shared" si="666"/>
        <v>0</v>
      </c>
      <c r="X534" s="169">
        <f t="shared" si="666"/>
        <v>0</v>
      </c>
      <c r="Y534" s="169">
        <f t="shared" si="666"/>
        <v>0</v>
      </c>
      <c r="Z534" s="169">
        <f t="shared" si="666"/>
        <v>0</v>
      </c>
      <c r="AA534" s="169">
        <f t="shared" si="666"/>
        <v>0</v>
      </c>
      <c r="AB534" s="169">
        <f t="shared" si="666"/>
        <v>0</v>
      </c>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row>
    <row r="535" spans="1:85" x14ac:dyDescent="0.3">
      <c r="B535" s="1">
        <v>4</v>
      </c>
      <c r="C535" s="1"/>
      <c r="D535" s="169">
        <f t="shared" si="665"/>
        <v>0</v>
      </c>
      <c r="E535" s="169">
        <f t="shared" si="666"/>
        <v>0</v>
      </c>
      <c r="F535" s="169">
        <f t="shared" si="666"/>
        <v>0</v>
      </c>
      <c r="G535" s="169">
        <f t="shared" si="666"/>
        <v>0</v>
      </c>
      <c r="H535" s="169">
        <f t="shared" si="666"/>
        <v>0</v>
      </c>
      <c r="I535" s="169">
        <f t="shared" si="666"/>
        <v>0</v>
      </c>
      <c r="J535" s="169">
        <f t="shared" si="666"/>
        <v>0</v>
      </c>
      <c r="K535" s="169">
        <f t="shared" si="666"/>
        <v>0</v>
      </c>
      <c r="L535" s="169">
        <f t="shared" si="666"/>
        <v>0</v>
      </c>
      <c r="M535" s="169">
        <f t="shared" si="666"/>
        <v>0</v>
      </c>
      <c r="N535" s="169">
        <f t="shared" si="666"/>
        <v>0</v>
      </c>
      <c r="O535" s="169">
        <f t="shared" si="666"/>
        <v>0</v>
      </c>
      <c r="P535" s="169">
        <f t="shared" si="666"/>
        <v>0</v>
      </c>
      <c r="Q535" s="169">
        <f t="shared" si="666"/>
        <v>0</v>
      </c>
      <c r="R535" s="169">
        <f t="shared" si="666"/>
        <v>0</v>
      </c>
      <c r="S535" s="169">
        <f t="shared" si="666"/>
        <v>0</v>
      </c>
      <c r="T535" s="169">
        <f t="shared" si="666"/>
        <v>0</v>
      </c>
      <c r="U535" s="169">
        <f t="shared" si="666"/>
        <v>0</v>
      </c>
      <c r="V535" s="169">
        <f t="shared" si="666"/>
        <v>0</v>
      </c>
      <c r="W535" s="169">
        <f t="shared" si="666"/>
        <v>0</v>
      </c>
      <c r="X535" s="169">
        <f t="shared" si="666"/>
        <v>0</v>
      </c>
      <c r="Y535" s="169">
        <f t="shared" si="666"/>
        <v>0</v>
      </c>
      <c r="Z535" s="169">
        <f t="shared" si="666"/>
        <v>0</v>
      </c>
      <c r="AA535" s="169">
        <f t="shared" si="666"/>
        <v>0</v>
      </c>
      <c r="AB535" s="169">
        <f t="shared" si="666"/>
        <v>0</v>
      </c>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row>
    <row r="536" spans="1:85" x14ac:dyDescent="0.3">
      <c r="B536" s="1">
        <v>5</v>
      </c>
      <c r="C536" s="1"/>
      <c r="D536" s="169">
        <f t="shared" si="665"/>
        <v>0</v>
      </c>
      <c r="E536" s="169">
        <f t="shared" si="666"/>
        <v>0</v>
      </c>
      <c r="F536" s="169">
        <f t="shared" si="666"/>
        <v>0</v>
      </c>
      <c r="G536" s="169">
        <f t="shared" si="666"/>
        <v>0</v>
      </c>
      <c r="H536" s="169">
        <f t="shared" si="666"/>
        <v>0</v>
      </c>
      <c r="I536" s="169">
        <f t="shared" si="666"/>
        <v>0</v>
      </c>
      <c r="J536" s="169">
        <f t="shared" si="666"/>
        <v>0</v>
      </c>
      <c r="K536" s="169">
        <f t="shared" si="666"/>
        <v>0</v>
      </c>
      <c r="L536" s="169">
        <f t="shared" si="666"/>
        <v>0</v>
      </c>
      <c r="M536" s="169">
        <f t="shared" si="666"/>
        <v>0</v>
      </c>
      <c r="N536" s="169">
        <f t="shared" si="666"/>
        <v>0</v>
      </c>
      <c r="O536" s="169">
        <f t="shared" si="666"/>
        <v>0</v>
      </c>
      <c r="P536" s="169">
        <f t="shared" si="666"/>
        <v>0</v>
      </c>
      <c r="Q536" s="169">
        <f t="shared" si="666"/>
        <v>0</v>
      </c>
      <c r="R536" s="169">
        <f t="shared" si="666"/>
        <v>0</v>
      </c>
      <c r="S536" s="169">
        <f t="shared" si="666"/>
        <v>0</v>
      </c>
      <c r="T536" s="169">
        <f t="shared" si="666"/>
        <v>0</v>
      </c>
      <c r="U536" s="169">
        <f t="shared" si="666"/>
        <v>0</v>
      </c>
      <c r="V536" s="169">
        <f t="shared" si="666"/>
        <v>0</v>
      </c>
      <c r="W536" s="169">
        <f t="shared" si="666"/>
        <v>0</v>
      </c>
      <c r="X536" s="169">
        <f t="shared" si="666"/>
        <v>0</v>
      </c>
      <c r="Y536" s="169">
        <f t="shared" si="666"/>
        <v>0</v>
      </c>
      <c r="Z536" s="169">
        <f t="shared" si="666"/>
        <v>0</v>
      </c>
      <c r="AA536" s="169">
        <f t="shared" si="666"/>
        <v>0</v>
      </c>
      <c r="AB536" s="169">
        <f t="shared" si="666"/>
        <v>0</v>
      </c>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row>
    <row r="537" spans="1:85" x14ac:dyDescent="0.3">
      <c r="B537" s="1">
        <v>6</v>
      </c>
      <c r="C537" s="1"/>
      <c r="D537" s="169">
        <f t="shared" si="665"/>
        <v>0</v>
      </c>
      <c r="E537" s="169">
        <f t="shared" si="666"/>
        <v>0</v>
      </c>
      <c r="F537" s="169">
        <f t="shared" si="666"/>
        <v>0</v>
      </c>
      <c r="G537" s="169">
        <f t="shared" si="666"/>
        <v>0</v>
      </c>
      <c r="H537" s="169">
        <f t="shared" si="666"/>
        <v>0</v>
      </c>
      <c r="I537" s="169">
        <f t="shared" si="666"/>
        <v>0</v>
      </c>
      <c r="J537" s="169">
        <f t="shared" si="666"/>
        <v>0</v>
      </c>
      <c r="K537" s="169">
        <f t="shared" si="666"/>
        <v>0</v>
      </c>
      <c r="L537" s="169">
        <f t="shared" si="666"/>
        <v>0</v>
      </c>
      <c r="M537" s="169">
        <f t="shared" si="666"/>
        <v>0</v>
      </c>
      <c r="N537" s="169">
        <f t="shared" si="666"/>
        <v>0</v>
      </c>
      <c r="O537" s="169">
        <f t="shared" si="666"/>
        <v>0</v>
      </c>
      <c r="P537" s="169">
        <f t="shared" si="666"/>
        <v>0</v>
      </c>
      <c r="Q537" s="169">
        <f t="shared" si="666"/>
        <v>0</v>
      </c>
      <c r="R537" s="169">
        <f t="shared" si="666"/>
        <v>0</v>
      </c>
      <c r="S537" s="169">
        <f t="shared" si="666"/>
        <v>0</v>
      </c>
      <c r="T537" s="169">
        <f t="shared" si="666"/>
        <v>0</v>
      </c>
      <c r="U537" s="169">
        <f t="shared" si="666"/>
        <v>0</v>
      </c>
      <c r="V537" s="169">
        <f t="shared" si="666"/>
        <v>0</v>
      </c>
      <c r="W537" s="169">
        <f t="shared" si="666"/>
        <v>0</v>
      </c>
      <c r="X537" s="169">
        <f t="shared" si="666"/>
        <v>0</v>
      </c>
      <c r="Y537" s="169">
        <f t="shared" si="666"/>
        <v>0</v>
      </c>
      <c r="Z537" s="169">
        <f t="shared" si="666"/>
        <v>0</v>
      </c>
      <c r="AA537" s="169">
        <f t="shared" si="666"/>
        <v>0</v>
      </c>
      <c r="AB537" s="169">
        <f t="shared" si="666"/>
        <v>0</v>
      </c>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row>
    <row r="538" spans="1:85" x14ac:dyDescent="0.3">
      <c r="B538" s="1">
        <v>7</v>
      </c>
      <c r="C538" s="1"/>
      <c r="D538" s="169">
        <f t="shared" si="665"/>
        <v>0</v>
      </c>
      <c r="E538" s="169">
        <f t="shared" si="666"/>
        <v>0</v>
      </c>
      <c r="F538" s="169">
        <f t="shared" si="666"/>
        <v>0</v>
      </c>
      <c r="G538" s="169">
        <f t="shared" si="666"/>
        <v>0</v>
      </c>
      <c r="H538" s="169">
        <f t="shared" si="666"/>
        <v>0</v>
      </c>
      <c r="I538" s="169">
        <f t="shared" si="666"/>
        <v>0</v>
      </c>
      <c r="J538" s="169">
        <f t="shared" si="666"/>
        <v>0</v>
      </c>
      <c r="K538" s="169">
        <f t="shared" si="666"/>
        <v>0</v>
      </c>
      <c r="L538" s="169">
        <f t="shared" si="666"/>
        <v>0</v>
      </c>
      <c r="M538" s="169">
        <f t="shared" si="666"/>
        <v>0</v>
      </c>
      <c r="N538" s="169">
        <f t="shared" si="666"/>
        <v>0</v>
      </c>
      <c r="O538" s="169">
        <f t="shared" si="666"/>
        <v>0</v>
      </c>
      <c r="P538" s="169">
        <f t="shared" si="666"/>
        <v>0</v>
      </c>
      <c r="Q538" s="169">
        <f t="shared" si="666"/>
        <v>0</v>
      </c>
      <c r="R538" s="169">
        <f t="shared" si="666"/>
        <v>0</v>
      </c>
      <c r="S538" s="169">
        <f t="shared" si="666"/>
        <v>0</v>
      </c>
      <c r="T538" s="169">
        <f t="shared" si="666"/>
        <v>0</v>
      </c>
      <c r="U538" s="169">
        <f t="shared" si="666"/>
        <v>0</v>
      </c>
      <c r="V538" s="169">
        <f t="shared" si="666"/>
        <v>0</v>
      </c>
      <c r="W538" s="169">
        <f t="shared" si="666"/>
        <v>0</v>
      </c>
      <c r="X538" s="169">
        <f t="shared" si="666"/>
        <v>0</v>
      </c>
      <c r="Y538" s="169">
        <f t="shared" si="666"/>
        <v>0</v>
      </c>
      <c r="Z538" s="169">
        <f t="shared" si="666"/>
        <v>0</v>
      </c>
      <c r="AA538" s="169">
        <f t="shared" si="666"/>
        <v>0</v>
      </c>
      <c r="AB538" s="169">
        <f t="shared" si="666"/>
        <v>0</v>
      </c>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row>
    <row r="539" spans="1:85" x14ac:dyDescent="0.3">
      <c r="B539" s="1">
        <v>8</v>
      </c>
      <c r="C539" s="1"/>
      <c r="D539" s="169">
        <f t="shared" si="665"/>
        <v>0</v>
      </c>
      <c r="E539" s="169">
        <f t="shared" si="666"/>
        <v>0</v>
      </c>
      <c r="F539" s="169">
        <f t="shared" si="666"/>
        <v>0</v>
      </c>
      <c r="G539" s="169">
        <f t="shared" si="666"/>
        <v>0</v>
      </c>
      <c r="H539" s="169">
        <f t="shared" si="666"/>
        <v>0</v>
      </c>
      <c r="I539" s="169">
        <f t="shared" si="666"/>
        <v>0</v>
      </c>
      <c r="J539" s="169">
        <f t="shared" si="666"/>
        <v>0</v>
      </c>
      <c r="K539" s="169">
        <f t="shared" si="666"/>
        <v>0</v>
      </c>
      <c r="L539" s="169">
        <f t="shared" si="666"/>
        <v>0</v>
      </c>
      <c r="M539" s="169">
        <f t="shared" si="666"/>
        <v>0</v>
      </c>
      <c r="N539" s="169">
        <f t="shared" si="666"/>
        <v>0</v>
      </c>
      <c r="O539" s="169">
        <f t="shared" si="666"/>
        <v>0</v>
      </c>
      <c r="P539" s="169">
        <f t="shared" si="666"/>
        <v>0</v>
      </c>
      <c r="Q539" s="169">
        <f t="shared" si="666"/>
        <v>0</v>
      </c>
      <c r="R539" s="169">
        <f t="shared" si="666"/>
        <v>0</v>
      </c>
      <c r="S539" s="169">
        <f t="shared" si="666"/>
        <v>0</v>
      </c>
      <c r="T539" s="169">
        <f t="shared" si="666"/>
        <v>0</v>
      </c>
      <c r="U539" s="169">
        <f t="shared" si="666"/>
        <v>0</v>
      </c>
      <c r="V539" s="169">
        <f t="shared" si="666"/>
        <v>0</v>
      </c>
      <c r="W539" s="169">
        <f t="shared" si="666"/>
        <v>0</v>
      </c>
      <c r="X539" s="169">
        <f t="shared" si="666"/>
        <v>0</v>
      </c>
      <c r="Y539" s="169">
        <f t="shared" si="666"/>
        <v>0</v>
      </c>
      <c r="Z539" s="169">
        <f t="shared" si="666"/>
        <v>0</v>
      </c>
      <c r="AA539" s="169">
        <f t="shared" si="666"/>
        <v>0</v>
      </c>
      <c r="AB539" s="169">
        <f t="shared" si="666"/>
        <v>0</v>
      </c>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row>
    <row r="540" spans="1:85" x14ac:dyDescent="0.3">
      <c r="B540" s="1">
        <v>9</v>
      </c>
      <c r="C540" s="1"/>
      <c r="D540" s="169">
        <f t="shared" si="665"/>
        <v>0</v>
      </c>
      <c r="E540" s="169">
        <f t="shared" si="666"/>
        <v>0</v>
      </c>
      <c r="F540" s="169">
        <f t="shared" si="666"/>
        <v>0</v>
      </c>
      <c r="G540" s="169">
        <f t="shared" si="666"/>
        <v>0</v>
      </c>
      <c r="H540" s="169">
        <f t="shared" si="666"/>
        <v>0</v>
      </c>
      <c r="I540" s="169">
        <f t="shared" si="666"/>
        <v>0</v>
      </c>
      <c r="J540" s="169">
        <f t="shared" si="666"/>
        <v>0</v>
      </c>
      <c r="K540" s="169">
        <f t="shared" si="666"/>
        <v>0</v>
      </c>
      <c r="L540" s="169">
        <f t="shared" si="666"/>
        <v>0</v>
      </c>
      <c r="M540" s="169">
        <f t="shared" si="666"/>
        <v>0</v>
      </c>
      <c r="N540" s="169">
        <f t="shared" si="666"/>
        <v>0</v>
      </c>
      <c r="O540" s="169">
        <f t="shared" si="666"/>
        <v>0</v>
      </c>
      <c r="P540" s="169">
        <f t="shared" si="666"/>
        <v>0</v>
      </c>
      <c r="Q540" s="169">
        <f t="shared" si="666"/>
        <v>0</v>
      </c>
      <c r="R540" s="169">
        <f t="shared" si="666"/>
        <v>0</v>
      </c>
      <c r="S540" s="169">
        <f t="shared" si="666"/>
        <v>0</v>
      </c>
      <c r="T540" s="169">
        <f t="shared" si="666"/>
        <v>0</v>
      </c>
      <c r="U540" s="169">
        <f t="shared" si="666"/>
        <v>0</v>
      </c>
      <c r="V540" s="169">
        <f t="shared" si="666"/>
        <v>0</v>
      </c>
      <c r="W540" s="169">
        <f t="shared" si="666"/>
        <v>0</v>
      </c>
      <c r="X540" s="169">
        <f t="shared" si="666"/>
        <v>0</v>
      </c>
      <c r="Y540" s="169">
        <f t="shared" si="666"/>
        <v>0</v>
      </c>
      <c r="Z540" s="169">
        <f t="shared" si="666"/>
        <v>0</v>
      </c>
      <c r="AA540" s="169">
        <f t="shared" si="666"/>
        <v>0</v>
      </c>
      <c r="AB540" s="169">
        <f t="shared" si="666"/>
        <v>0</v>
      </c>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row>
    <row r="541" spans="1:85" x14ac:dyDescent="0.3">
      <c r="B541" s="1">
        <v>10</v>
      </c>
      <c r="C541" s="1"/>
      <c r="D541" s="169">
        <f t="shared" si="665"/>
        <v>0</v>
      </c>
      <c r="E541" s="169">
        <f t="shared" si="666"/>
        <v>0</v>
      </c>
      <c r="F541" s="169">
        <f t="shared" si="666"/>
        <v>0</v>
      </c>
      <c r="G541" s="169">
        <f t="shared" si="666"/>
        <v>0</v>
      </c>
      <c r="H541" s="169">
        <f t="shared" si="666"/>
        <v>0</v>
      </c>
      <c r="I541" s="169">
        <f t="shared" si="666"/>
        <v>0</v>
      </c>
      <c r="J541" s="169">
        <f t="shared" si="666"/>
        <v>0</v>
      </c>
      <c r="K541" s="169">
        <f t="shared" si="666"/>
        <v>0</v>
      </c>
      <c r="L541" s="169">
        <f t="shared" si="666"/>
        <v>0</v>
      </c>
      <c r="M541" s="169">
        <f t="shared" si="666"/>
        <v>0</v>
      </c>
      <c r="N541" s="169">
        <f t="shared" si="666"/>
        <v>0</v>
      </c>
      <c r="O541" s="169">
        <f t="shared" si="666"/>
        <v>0</v>
      </c>
      <c r="P541" s="169">
        <f t="shared" si="666"/>
        <v>0</v>
      </c>
      <c r="Q541" s="169">
        <f t="shared" si="666"/>
        <v>0</v>
      </c>
      <c r="R541" s="169">
        <f t="shared" si="666"/>
        <v>0</v>
      </c>
      <c r="S541" s="169">
        <f t="shared" si="666"/>
        <v>0</v>
      </c>
      <c r="T541" s="169">
        <f t="shared" si="666"/>
        <v>0</v>
      </c>
      <c r="U541" s="169">
        <f t="shared" si="666"/>
        <v>0</v>
      </c>
      <c r="V541" s="169">
        <f t="shared" si="666"/>
        <v>0</v>
      </c>
      <c r="W541" s="169">
        <f t="shared" si="666"/>
        <v>0</v>
      </c>
      <c r="X541" s="169">
        <f t="shared" si="666"/>
        <v>0</v>
      </c>
      <c r="Y541" s="169">
        <f t="shared" si="666"/>
        <v>0</v>
      </c>
      <c r="Z541" s="169">
        <f t="shared" si="666"/>
        <v>0</v>
      </c>
      <c r="AA541" s="169">
        <f t="shared" si="666"/>
        <v>0</v>
      </c>
      <c r="AB541" s="169">
        <f t="shared" si="666"/>
        <v>0</v>
      </c>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row>
    <row r="542" spans="1:85" x14ac:dyDescent="0.3">
      <c r="B542" s="1">
        <v>11</v>
      </c>
      <c r="C542" s="1"/>
      <c r="D542" s="169">
        <f t="shared" si="665"/>
        <v>0</v>
      </c>
      <c r="E542" s="169">
        <f t="shared" si="666"/>
        <v>0</v>
      </c>
      <c r="F542" s="169">
        <f t="shared" si="666"/>
        <v>0</v>
      </c>
      <c r="G542" s="169">
        <f t="shared" si="666"/>
        <v>0</v>
      </c>
      <c r="H542" s="169">
        <f t="shared" si="666"/>
        <v>0</v>
      </c>
      <c r="I542" s="169">
        <f t="shared" si="666"/>
        <v>0</v>
      </c>
      <c r="J542" s="169">
        <f t="shared" si="666"/>
        <v>0</v>
      </c>
      <c r="K542" s="169">
        <f t="shared" si="666"/>
        <v>0</v>
      </c>
      <c r="L542" s="169">
        <f t="shared" si="666"/>
        <v>0</v>
      </c>
      <c r="M542" s="169">
        <f t="shared" si="666"/>
        <v>0</v>
      </c>
      <c r="N542" s="169">
        <f t="shared" si="666"/>
        <v>0</v>
      </c>
      <c r="O542" s="169">
        <f t="shared" si="666"/>
        <v>0</v>
      </c>
      <c r="P542" s="169">
        <f t="shared" si="666"/>
        <v>0</v>
      </c>
      <c r="Q542" s="169">
        <f t="shared" si="666"/>
        <v>0</v>
      </c>
      <c r="R542" s="169">
        <f t="shared" si="666"/>
        <v>0</v>
      </c>
      <c r="S542" s="169">
        <f t="shared" si="666"/>
        <v>0</v>
      </c>
      <c r="T542" s="169">
        <f t="shared" si="666"/>
        <v>0</v>
      </c>
      <c r="U542" s="169">
        <f t="shared" si="666"/>
        <v>0</v>
      </c>
      <c r="V542" s="169">
        <f t="shared" si="666"/>
        <v>0</v>
      </c>
      <c r="W542" s="169">
        <f t="shared" si="666"/>
        <v>0</v>
      </c>
      <c r="X542" s="169">
        <f t="shared" si="666"/>
        <v>0</v>
      </c>
      <c r="Y542" s="169">
        <f t="shared" si="666"/>
        <v>0</v>
      </c>
      <c r="Z542" s="169">
        <f t="shared" si="666"/>
        <v>0</v>
      </c>
      <c r="AA542" s="169">
        <f t="shared" si="666"/>
        <v>0</v>
      </c>
      <c r="AB542" s="169">
        <f t="shared" si="666"/>
        <v>0</v>
      </c>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row>
    <row r="543" spans="1:85" x14ac:dyDescent="0.3">
      <c r="B543" s="1">
        <v>12</v>
      </c>
      <c r="C543" s="1"/>
      <c r="D543" s="169">
        <f t="shared" si="665"/>
        <v>0</v>
      </c>
      <c r="E543" s="169">
        <f t="shared" si="666"/>
        <v>0</v>
      </c>
      <c r="F543" s="169">
        <f t="shared" si="666"/>
        <v>0</v>
      </c>
      <c r="G543" s="169">
        <f t="shared" si="666"/>
        <v>0</v>
      </c>
      <c r="H543" s="169">
        <f t="shared" si="666"/>
        <v>0</v>
      </c>
      <c r="I543" s="169">
        <f t="shared" si="666"/>
        <v>0</v>
      </c>
      <c r="J543" s="169">
        <f t="shared" si="666"/>
        <v>0</v>
      </c>
      <c r="K543" s="169">
        <f t="shared" ref="E543:AB553" si="668">K248+K313+K378+K443+K508</f>
        <v>0</v>
      </c>
      <c r="L543" s="169">
        <f t="shared" si="668"/>
        <v>0</v>
      </c>
      <c r="M543" s="169">
        <f t="shared" si="668"/>
        <v>0</v>
      </c>
      <c r="N543" s="169">
        <f t="shared" si="668"/>
        <v>0</v>
      </c>
      <c r="O543" s="169">
        <f t="shared" si="668"/>
        <v>0</v>
      </c>
      <c r="P543" s="169">
        <f t="shared" si="668"/>
        <v>0</v>
      </c>
      <c r="Q543" s="169">
        <f t="shared" si="668"/>
        <v>0</v>
      </c>
      <c r="R543" s="169">
        <f t="shared" si="668"/>
        <v>0</v>
      </c>
      <c r="S543" s="169">
        <f t="shared" si="668"/>
        <v>0</v>
      </c>
      <c r="T543" s="169">
        <f t="shared" si="668"/>
        <v>0</v>
      </c>
      <c r="U543" s="169">
        <f t="shared" si="668"/>
        <v>0</v>
      </c>
      <c r="V543" s="169">
        <f t="shared" si="668"/>
        <v>0</v>
      </c>
      <c r="W543" s="169">
        <f t="shared" si="668"/>
        <v>0</v>
      </c>
      <c r="X543" s="169">
        <f t="shared" si="668"/>
        <v>0</v>
      </c>
      <c r="Y543" s="169">
        <f t="shared" si="668"/>
        <v>0</v>
      </c>
      <c r="Z543" s="169">
        <f t="shared" si="668"/>
        <v>0</v>
      </c>
      <c r="AA543" s="169">
        <f t="shared" si="668"/>
        <v>0</v>
      </c>
      <c r="AB543" s="169">
        <f t="shared" si="668"/>
        <v>0</v>
      </c>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row>
    <row r="544" spans="1:85" x14ac:dyDescent="0.3">
      <c r="B544" s="1">
        <v>13</v>
      </c>
      <c r="C544" s="1"/>
      <c r="D544" s="169">
        <f t="shared" si="665"/>
        <v>0</v>
      </c>
      <c r="E544" s="169">
        <f t="shared" si="668"/>
        <v>0</v>
      </c>
      <c r="F544" s="169">
        <f t="shared" si="668"/>
        <v>0</v>
      </c>
      <c r="G544" s="169">
        <f t="shared" si="668"/>
        <v>0</v>
      </c>
      <c r="H544" s="169">
        <f t="shared" si="668"/>
        <v>0</v>
      </c>
      <c r="I544" s="169">
        <f t="shared" si="668"/>
        <v>0</v>
      </c>
      <c r="J544" s="169">
        <f t="shared" si="668"/>
        <v>0</v>
      </c>
      <c r="K544" s="169">
        <f t="shared" si="668"/>
        <v>0</v>
      </c>
      <c r="L544" s="169">
        <f t="shared" si="668"/>
        <v>0</v>
      </c>
      <c r="M544" s="169">
        <f t="shared" si="668"/>
        <v>0</v>
      </c>
      <c r="N544" s="169">
        <f t="shared" si="668"/>
        <v>0</v>
      </c>
      <c r="O544" s="169">
        <f t="shared" si="668"/>
        <v>0</v>
      </c>
      <c r="P544" s="169">
        <f t="shared" si="668"/>
        <v>0</v>
      </c>
      <c r="Q544" s="169">
        <f t="shared" si="668"/>
        <v>0</v>
      </c>
      <c r="R544" s="169">
        <f t="shared" si="668"/>
        <v>0</v>
      </c>
      <c r="S544" s="169">
        <f t="shared" si="668"/>
        <v>0</v>
      </c>
      <c r="T544" s="169">
        <f t="shared" si="668"/>
        <v>0</v>
      </c>
      <c r="U544" s="169">
        <f t="shared" si="668"/>
        <v>0</v>
      </c>
      <c r="V544" s="169">
        <f t="shared" si="668"/>
        <v>0</v>
      </c>
      <c r="W544" s="169">
        <f t="shared" si="668"/>
        <v>0</v>
      </c>
      <c r="X544" s="169">
        <f t="shared" si="668"/>
        <v>0</v>
      </c>
      <c r="Y544" s="169">
        <f t="shared" si="668"/>
        <v>0</v>
      </c>
      <c r="Z544" s="169">
        <f t="shared" si="668"/>
        <v>0</v>
      </c>
      <c r="AA544" s="169">
        <f t="shared" si="668"/>
        <v>0</v>
      </c>
      <c r="AB544" s="169">
        <f t="shared" si="668"/>
        <v>0</v>
      </c>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row>
    <row r="545" spans="2:85" x14ac:dyDescent="0.3">
      <c r="B545" s="1">
        <v>14</v>
      </c>
      <c r="C545" s="1"/>
      <c r="D545" s="169">
        <f t="shared" si="665"/>
        <v>0</v>
      </c>
      <c r="E545" s="169">
        <f t="shared" si="668"/>
        <v>0</v>
      </c>
      <c r="F545" s="169">
        <f t="shared" si="668"/>
        <v>0</v>
      </c>
      <c r="G545" s="169">
        <f t="shared" si="668"/>
        <v>0</v>
      </c>
      <c r="H545" s="169">
        <f t="shared" si="668"/>
        <v>0</v>
      </c>
      <c r="I545" s="169">
        <f t="shared" si="668"/>
        <v>0</v>
      </c>
      <c r="J545" s="169">
        <f t="shared" si="668"/>
        <v>0</v>
      </c>
      <c r="K545" s="169">
        <f t="shared" si="668"/>
        <v>0</v>
      </c>
      <c r="L545" s="169">
        <f t="shared" si="668"/>
        <v>0</v>
      </c>
      <c r="M545" s="169">
        <f t="shared" si="668"/>
        <v>0</v>
      </c>
      <c r="N545" s="169">
        <f t="shared" si="668"/>
        <v>0</v>
      </c>
      <c r="O545" s="169">
        <f t="shared" si="668"/>
        <v>0</v>
      </c>
      <c r="P545" s="169">
        <f t="shared" si="668"/>
        <v>0</v>
      </c>
      <c r="Q545" s="169">
        <f t="shared" si="668"/>
        <v>0</v>
      </c>
      <c r="R545" s="169">
        <f t="shared" si="668"/>
        <v>0</v>
      </c>
      <c r="S545" s="169">
        <f t="shared" si="668"/>
        <v>0</v>
      </c>
      <c r="T545" s="169">
        <f t="shared" si="668"/>
        <v>0</v>
      </c>
      <c r="U545" s="169">
        <f t="shared" si="668"/>
        <v>0</v>
      </c>
      <c r="V545" s="169">
        <f t="shared" si="668"/>
        <v>0</v>
      </c>
      <c r="W545" s="169">
        <f t="shared" si="668"/>
        <v>0</v>
      </c>
      <c r="X545" s="169">
        <f t="shared" si="668"/>
        <v>0</v>
      </c>
      <c r="Y545" s="169">
        <f t="shared" si="668"/>
        <v>0</v>
      </c>
      <c r="Z545" s="169">
        <f t="shared" si="668"/>
        <v>0</v>
      </c>
      <c r="AA545" s="169">
        <f t="shared" si="668"/>
        <v>0</v>
      </c>
      <c r="AB545" s="169">
        <f t="shared" si="668"/>
        <v>0</v>
      </c>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row>
    <row r="546" spans="2:85" x14ac:dyDescent="0.3">
      <c r="B546" s="1">
        <v>15</v>
      </c>
      <c r="C546" s="1"/>
      <c r="D546" s="169">
        <f t="shared" si="665"/>
        <v>0</v>
      </c>
      <c r="E546" s="169">
        <f t="shared" si="668"/>
        <v>0</v>
      </c>
      <c r="F546" s="169">
        <f t="shared" si="668"/>
        <v>0</v>
      </c>
      <c r="G546" s="169">
        <f t="shared" si="668"/>
        <v>0</v>
      </c>
      <c r="H546" s="169">
        <f t="shared" si="668"/>
        <v>0</v>
      </c>
      <c r="I546" s="169">
        <f t="shared" si="668"/>
        <v>0</v>
      </c>
      <c r="J546" s="169">
        <f t="shared" si="668"/>
        <v>0</v>
      </c>
      <c r="K546" s="169">
        <f t="shared" si="668"/>
        <v>0</v>
      </c>
      <c r="L546" s="169">
        <f t="shared" si="668"/>
        <v>0</v>
      </c>
      <c r="M546" s="169">
        <f t="shared" si="668"/>
        <v>0</v>
      </c>
      <c r="N546" s="169">
        <f t="shared" si="668"/>
        <v>0</v>
      </c>
      <c r="O546" s="169">
        <f t="shared" si="668"/>
        <v>0</v>
      </c>
      <c r="P546" s="169">
        <f t="shared" si="668"/>
        <v>0</v>
      </c>
      <c r="Q546" s="169">
        <f t="shared" si="668"/>
        <v>0</v>
      </c>
      <c r="R546" s="169">
        <f t="shared" si="668"/>
        <v>0</v>
      </c>
      <c r="S546" s="169">
        <f t="shared" si="668"/>
        <v>0</v>
      </c>
      <c r="T546" s="169">
        <f t="shared" si="668"/>
        <v>0</v>
      </c>
      <c r="U546" s="169">
        <f t="shared" si="668"/>
        <v>0</v>
      </c>
      <c r="V546" s="169">
        <f t="shared" si="668"/>
        <v>0</v>
      </c>
      <c r="W546" s="169">
        <f t="shared" si="668"/>
        <v>0</v>
      </c>
      <c r="X546" s="169">
        <f t="shared" si="668"/>
        <v>0</v>
      </c>
      <c r="Y546" s="169">
        <f t="shared" si="668"/>
        <v>0</v>
      </c>
      <c r="Z546" s="169">
        <f t="shared" si="668"/>
        <v>0</v>
      </c>
      <c r="AA546" s="169">
        <f t="shared" si="668"/>
        <v>0</v>
      </c>
      <c r="AB546" s="169">
        <f t="shared" si="668"/>
        <v>0</v>
      </c>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row>
    <row r="547" spans="2:85" x14ac:dyDescent="0.3">
      <c r="B547" s="1">
        <v>16</v>
      </c>
      <c r="C547" s="1"/>
      <c r="D547" s="169">
        <f t="shared" si="665"/>
        <v>0</v>
      </c>
      <c r="E547" s="169">
        <f t="shared" si="668"/>
        <v>0</v>
      </c>
      <c r="F547" s="169">
        <f t="shared" si="668"/>
        <v>0</v>
      </c>
      <c r="G547" s="169">
        <f t="shared" si="668"/>
        <v>0</v>
      </c>
      <c r="H547" s="169">
        <f t="shared" si="668"/>
        <v>0</v>
      </c>
      <c r="I547" s="169">
        <f t="shared" si="668"/>
        <v>0</v>
      </c>
      <c r="J547" s="169">
        <f t="shared" si="668"/>
        <v>0</v>
      </c>
      <c r="K547" s="169">
        <f t="shared" si="668"/>
        <v>0</v>
      </c>
      <c r="L547" s="169">
        <f t="shared" si="668"/>
        <v>0</v>
      </c>
      <c r="M547" s="169">
        <f t="shared" si="668"/>
        <v>0</v>
      </c>
      <c r="N547" s="169">
        <f t="shared" si="668"/>
        <v>0</v>
      </c>
      <c r="O547" s="169">
        <f t="shared" si="668"/>
        <v>0</v>
      </c>
      <c r="P547" s="169">
        <f t="shared" si="668"/>
        <v>0</v>
      </c>
      <c r="Q547" s="169">
        <f t="shared" si="668"/>
        <v>0</v>
      </c>
      <c r="R547" s="169">
        <f t="shared" si="668"/>
        <v>0</v>
      </c>
      <c r="S547" s="169">
        <f t="shared" si="668"/>
        <v>0</v>
      </c>
      <c r="T547" s="169">
        <f t="shared" si="668"/>
        <v>0</v>
      </c>
      <c r="U547" s="169">
        <f t="shared" si="668"/>
        <v>0</v>
      </c>
      <c r="V547" s="169">
        <f t="shared" si="668"/>
        <v>0</v>
      </c>
      <c r="W547" s="169">
        <f t="shared" si="668"/>
        <v>0</v>
      </c>
      <c r="X547" s="169">
        <f t="shared" si="668"/>
        <v>0</v>
      </c>
      <c r="Y547" s="169">
        <f t="shared" si="668"/>
        <v>0</v>
      </c>
      <c r="Z547" s="169">
        <f t="shared" si="668"/>
        <v>0</v>
      </c>
      <c r="AA547" s="169">
        <f t="shared" si="668"/>
        <v>0</v>
      </c>
      <c r="AB547" s="169">
        <f t="shared" si="668"/>
        <v>0</v>
      </c>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row>
    <row r="548" spans="2:85" x14ac:dyDescent="0.3">
      <c r="B548" s="1">
        <v>17</v>
      </c>
      <c r="C548" s="1"/>
      <c r="D548" s="169">
        <f t="shared" si="665"/>
        <v>0</v>
      </c>
      <c r="E548" s="169">
        <f t="shared" si="668"/>
        <v>0</v>
      </c>
      <c r="F548" s="169">
        <f t="shared" si="668"/>
        <v>0</v>
      </c>
      <c r="G548" s="169">
        <f t="shared" si="668"/>
        <v>0</v>
      </c>
      <c r="H548" s="169">
        <f t="shared" si="668"/>
        <v>0</v>
      </c>
      <c r="I548" s="169">
        <f t="shared" si="668"/>
        <v>0</v>
      </c>
      <c r="J548" s="169">
        <f t="shared" si="668"/>
        <v>0</v>
      </c>
      <c r="K548" s="169">
        <f t="shared" si="668"/>
        <v>0</v>
      </c>
      <c r="L548" s="169">
        <f t="shared" si="668"/>
        <v>0</v>
      </c>
      <c r="M548" s="169">
        <f t="shared" si="668"/>
        <v>0</v>
      </c>
      <c r="N548" s="169">
        <f t="shared" si="668"/>
        <v>0</v>
      </c>
      <c r="O548" s="169">
        <f t="shared" si="668"/>
        <v>0</v>
      </c>
      <c r="P548" s="169">
        <f t="shared" si="668"/>
        <v>0</v>
      </c>
      <c r="Q548" s="169">
        <f t="shared" si="668"/>
        <v>0</v>
      </c>
      <c r="R548" s="169">
        <f t="shared" si="668"/>
        <v>0</v>
      </c>
      <c r="S548" s="169">
        <f t="shared" si="668"/>
        <v>0</v>
      </c>
      <c r="T548" s="169">
        <f t="shared" si="668"/>
        <v>0</v>
      </c>
      <c r="U548" s="169">
        <f t="shared" si="668"/>
        <v>0</v>
      </c>
      <c r="V548" s="169">
        <f t="shared" si="668"/>
        <v>0</v>
      </c>
      <c r="W548" s="169">
        <f t="shared" si="668"/>
        <v>0</v>
      </c>
      <c r="X548" s="169">
        <f t="shared" si="668"/>
        <v>0</v>
      </c>
      <c r="Y548" s="169">
        <f t="shared" si="668"/>
        <v>0</v>
      </c>
      <c r="Z548" s="169">
        <f t="shared" si="668"/>
        <v>0</v>
      </c>
      <c r="AA548" s="169">
        <f t="shared" si="668"/>
        <v>0</v>
      </c>
      <c r="AB548" s="169">
        <f t="shared" si="668"/>
        <v>0</v>
      </c>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row>
    <row r="549" spans="2:85" x14ac:dyDescent="0.3">
      <c r="B549" s="1">
        <v>18</v>
      </c>
      <c r="C549" s="1"/>
      <c r="D549" s="169">
        <f t="shared" si="665"/>
        <v>0</v>
      </c>
      <c r="E549" s="169">
        <f t="shared" si="668"/>
        <v>0</v>
      </c>
      <c r="F549" s="169">
        <f t="shared" si="668"/>
        <v>0</v>
      </c>
      <c r="G549" s="169">
        <f t="shared" si="668"/>
        <v>0</v>
      </c>
      <c r="H549" s="169">
        <f t="shared" si="668"/>
        <v>0</v>
      </c>
      <c r="I549" s="169">
        <f t="shared" si="668"/>
        <v>0</v>
      </c>
      <c r="J549" s="169">
        <f t="shared" si="668"/>
        <v>0</v>
      </c>
      <c r="K549" s="169">
        <f t="shared" si="668"/>
        <v>0</v>
      </c>
      <c r="L549" s="169">
        <f t="shared" si="668"/>
        <v>0</v>
      </c>
      <c r="M549" s="169">
        <f t="shared" si="668"/>
        <v>0</v>
      </c>
      <c r="N549" s="169">
        <f t="shared" si="668"/>
        <v>0</v>
      </c>
      <c r="O549" s="169">
        <f t="shared" si="668"/>
        <v>0</v>
      </c>
      <c r="P549" s="169">
        <f t="shared" si="668"/>
        <v>0</v>
      </c>
      <c r="Q549" s="169">
        <f t="shared" si="668"/>
        <v>0</v>
      </c>
      <c r="R549" s="169">
        <f t="shared" si="668"/>
        <v>0</v>
      </c>
      <c r="S549" s="169">
        <f t="shared" si="668"/>
        <v>0</v>
      </c>
      <c r="T549" s="169">
        <f t="shared" si="668"/>
        <v>0</v>
      </c>
      <c r="U549" s="169">
        <f t="shared" si="668"/>
        <v>0</v>
      </c>
      <c r="V549" s="169">
        <f t="shared" si="668"/>
        <v>0</v>
      </c>
      <c r="W549" s="169">
        <f t="shared" si="668"/>
        <v>0</v>
      </c>
      <c r="X549" s="169">
        <f t="shared" si="668"/>
        <v>0</v>
      </c>
      <c r="Y549" s="169">
        <f t="shared" si="668"/>
        <v>0</v>
      </c>
      <c r="Z549" s="169">
        <f t="shared" si="668"/>
        <v>0</v>
      </c>
      <c r="AA549" s="169">
        <f t="shared" si="668"/>
        <v>0</v>
      </c>
      <c r="AB549" s="169">
        <f t="shared" si="668"/>
        <v>0</v>
      </c>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row>
    <row r="550" spans="2:85" x14ac:dyDescent="0.3">
      <c r="B550" s="1">
        <v>19</v>
      </c>
      <c r="C550" s="1"/>
      <c r="D550" s="169">
        <f t="shared" si="665"/>
        <v>0</v>
      </c>
      <c r="E550" s="169">
        <f t="shared" si="668"/>
        <v>0</v>
      </c>
      <c r="F550" s="169">
        <f t="shared" si="668"/>
        <v>0</v>
      </c>
      <c r="G550" s="169">
        <f t="shared" si="668"/>
        <v>0</v>
      </c>
      <c r="H550" s="169">
        <f t="shared" si="668"/>
        <v>0</v>
      </c>
      <c r="I550" s="169">
        <f t="shared" si="668"/>
        <v>0</v>
      </c>
      <c r="J550" s="169">
        <f t="shared" si="668"/>
        <v>0</v>
      </c>
      <c r="K550" s="169">
        <f t="shared" si="668"/>
        <v>0</v>
      </c>
      <c r="L550" s="169">
        <f t="shared" si="668"/>
        <v>0</v>
      </c>
      <c r="M550" s="169">
        <f t="shared" si="668"/>
        <v>0</v>
      </c>
      <c r="N550" s="169">
        <f t="shared" si="668"/>
        <v>0</v>
      </c>
      <c r="O550" s="169">
        <f t="shared" si="668"/>
        <v>0</v>
      </c>
      <c r="P550" s="169">
        <f t="shared" si="668"/>
        <v>0</v>
      </c>
      <c r="Q550" s="169">
        <f t="shared" si="668"/>
        <v>0</v>
      </c>
      <c r="R550" s="169">
        <f t="shared" si="668"/>
        <v>0</v>
      </c>
      <c r="S550" s="169">
        <f t="shared" si="668"/>
        <v>0</v>
      </c>
      <c r="T550" s="169">
        <f t="shared" si="668"/>
        <v>0</v>
      </c>
      <c r="U550" s="169">
        <f t="shared" si="668"/>
        <v>0</v>
      </c>
      <c r="V550" s="169">
        <f t="shared" si="668"/>
        <v>0</v>
      </c>
      <c r="W550" s="169">
        <f t="shared" si="668"/>
        <v>0</v>
      </c>
      <c r="X550" s="169">
        <f t="shared" si="668"/>
        <v>0</v>
      </c>
      <c r="Y550" s="169">
        <f t="shared" si="668"/>
        <v>0</v>
      </c>
      <c r="Z550" s="169">
        <f t="shared" si="668"/>
        <v>0</v>
      </c>
      <c r="AA550" s="169">
        <f t="shared" si="668"/>
        <v>0</v>
      </c>
      <c r="AB550" s="169">
        <f t="shared" si="668"/>
        <v>0</v>
      </c>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row>
    <row r="551" spans="2:85" x14ac:dyDescent="0.3">
      <c r="B551" s="1">
        <v>20</v>
      </c>
      <c r="C551" s="1"/>
      <c r="D551" s="169">
        <f t="shared" si="665"/>
        <v>0</v>
      </c>
      <c r="E551" s="169">
        <f t="shared" si="668"/>
        <v>0</v>
      </c>
      <c r="F551" s="169">
        <f t="shared" si="668"/>
        <v>0</v>
      </c>
      <c r="G551" s="169">
        <f t="shared" si="668"/>
        <v>0</v>
      </c>
      <c r="H551" s="169">
        <f t="shared" si="668"/>
        <v>0</v>
      </c>
      <c r="I551" s="169">
        <f t="shared" si="668"/>
        <v>0</v>
      </c>
      <c r="J551" s="169">
        <f t="shared" si="668"/>
        <v>0</v>
      </c>
      <c r="K551" s="169">
        <f t="shared" si="668"/>
        <v>0</v>
      </c>
      <c r="L551" s="169">
        <f t="shared" si="668"/>
        <v>0</v>
      </c>
      <c r="M551" s="169">
        <f t="shared" si="668"/>
        <v>0</v>
      </c>
      <c r="N551" s="169">
        <f t="shared" si="668"/>
        <v>0</v>
      </c>
      <c r="O551" s="169">
        <f t="shared" si="668"/>
        <v>0</v>
      </c>
      <c r="P551" s="169">
        <f t="shared" si="668"/>
        <v>0</v>
      </c>
      <c r="Q551" s="169">
        <f t="shared" si="668"/>
        <v>0</v>
      </c>
      <c r="R551" s="169">
        <f t="shared" si="668"/>
        <v>0</v>
      </c>
      <c r="S551" s="169">
        <f t="shared" si="668"/>
        <v>0</v>
      </c>
      <c r="T551" s="169">
        <f t="shared" si="668"/>
        <v>0</v>
      </c>
      <c r="U551" s="169">
        <f t="shared" si="668"/>
        <v>0</v>
      </c>
      <c r="V551" s="169">
        <f t="shared" si="668"/>
        <v>0</v>
      </c>
      <c r="W551" s="169">
        <f t="shared" si="668"/>
        <v>0</v>
      </c>
      <c r="X551" s="169">
        <f t="shared" si="668"/>
        <v>0</v>
      </c>
      <c r="Y551" s="169">
        <f t="shared" si="668"/>
        <v>0</v>
      </c>
      <c r="Z551" s="169">
        <f t="shared" si="668"/>
        <v>0</v>
      </c>
      <c r="AA551" s="169">
        <f t="shared" si="668"/>
        <v>0</v>
      </c>
      <c r="AB551" s="169">
        <f t="shared" si="668"/>
        <v>0</v>
      </c>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row>
    <row r="552" spans="2:85" x14ac:dyDescent="0.3">
      <c r="B552" s="1">
        <v>21</v>
      </c>
      <c r="C552" s="1"/>
      <c r="D552" s="169">
        <f t="shared" si="665"/>
        <v>0</v>
      </c>
      <c r="E552" s="169">
        <f t="shared" si="668"/>
        <v>0</v>
      </c>
      <c r="F552" s="169">
        <f t="shared" si="668"/>
        <v>0</v>
      </c>
      <c r="G552" s="169">
        <f t="shared" si="668"/>
        <v>0</v>
      </c>
      <c r="H552" s="169">
        <f t="shared" si="668"/>
        <v>0</v>
      </c>
      <c r="I552" s="169">
        <f t="shared" si="668"/>
        <v>0</v>
      </c>
      <c r="J552" s="169">
        <f t="shared" si="668"/>
        <v>0</v>
      </c>
      <c r="K552" s="169">
        <f t="shared" si="668"/>
        <v>0</v>
      </c>
      <c r="L552" s="169">
        <f t="shared" si="668"/>
        <v>0</v>
      </c>
      <c r="M552" s="169">
        <f t="shared" si="668"/>
        <v>0</v>
      </c>
      <c r="N552" s="169">
        <f t="shared" si="668"/>
        <v>0</v>
      </c>
      <c r="O552" s="169">
        <f t="shared" si="668"/>
        <v>0</v>
      </c>
      <c r="P552" s="169">
        <f t="shared" si="668"/>
        <v>0</v>
      </c>
      <c r="Q552" s="169">
        <f t="shared" si="668"/>
        <v>0</v>
      </c>
      <c r="R552" s="169">
        <f t="shared" si="668"/>
        <v>0</v>
      </c>
      <c r="S552" s="169">
        <f t="shared" si="668"/>
        <v>0</v>
      </c>
      <c r="T552" s="169">
        <f t="shared" si="668"/>
        <v>0</v>
      </c>
      <c r="U552" s="169">
        <f t="shared" si="668"/>
        <v>0</v>
      </c>
      <c r="V552" s="169">
        <f t="shared" si="668"/>
        <v>0</v>
      </c>
      <c r="W552" s="169">
        <f t="shared" si="668"/>
        <v>0</v>
      </c>
      <c r="X552" s="169">
        <f t="shared" si="668"/>
        <v>0</v>
      </c>
      <c r="Y552" s="169">
        <f t="shared" si="668"/>
        <v>0</v>
      </c>
      <c r="Z552" s="169">
        <f t="shared" si="668"/>
        <v>0</v>
      </c>
      <c r="AA552" s="169">
        <f t="shared" si="668"/>
        <v>0</v>
      </c>
      <c r="AB552" s="169">
        <f t="shared" si="668"/>
        <v>0</v>
      </c>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row>
    <row r="553" spans="2:85" x14ac:dyDescent="0.3">
      <c r="B553" s="1">
        <v>22</v>
      </c>
      <c r="C553" s="1"/>
      <c r="D553" s="169">
        <f t="shared" si="665"/>
        <v>0</v>
      </c>
      <c r="E553" s="169">
        <f t="shared" si="668"/>
        <v>0</v>
      </c>
      <c r="F553" s="169">
        <f t="shared" si="668"/>
        <v>0</v>
      </c>
      <c r="G553" s="169">
        <f t="shared" si="668"/>
        <v>0</v>
      </c>
      <c r="H553" s="169">
        <f t="shared" si="668"/>
        <v>0</v>
      </c>
      <c r="I553" s="169">
        <f t="shared" si="668"/>
        <v>0</v>
      </c>
      <c r="J553" s="169">
        <f t="shared" si="668"/>
        <v>0</v>
      </c>
      <c r="K553" s="169">
        <f t="shared" si="668"/>
        <v>0</v>
      </c>
      <c r="L553" s="169">
        <f t="shared" si="668"/>
        <v>0</v>
      </c>
      <c r="M553" s="169">
        <f t="shared" si="668"/>
        <v>0</v>
      </c>
      <c r="N553" s="169">
        <f t="shared" si="668"/>
        <v>0</v>
      </c>
      <c r="O553" s="169">
        <f t="shared" si="668"/>
        <v>0</v>
      </c>
      <c r="P553" s="169">
        <f t="shared" si="668"/>
        <v>0</v>
      </c>
      <c r="Q553" s="169">
        <f t="shared" si="668"/>
        <v>0</v>
      </c>
      <c r="R553" s="169">
        <f t="shared" si="668"/>
        <v>0</v>
      </c>
      <c r="S553" s="169">
        <f t="shared" si="668"/>
        <v>0</v>
      </c>
      <c r="T553" s="169">
        <f t="shared" si="668"/>
        <v>0</v>
      </c>
      <c r="U553" s="169">
        <f t="shared" si="668"/>
        <v>0</v>
      </c>
      <c r="V553" s="169">
        <f t="shared" si="668"/>
        <v>0</v>
      </c>
      <c r="W553" s="169">
        <f t="shared" si="668"/>
        <v>0</v>
      </c>
      <c r="X553" s="169">
        <f t="shared" si="668"/>
        <v>0</v>
      </c>
      <c r="Y553" s="169">
        <f t="shared" si="668"/>
        <v>0</v>
      </c>
      <c r="Z553" s="169">
        <f t="shared" ref="E553:AB556" si="669">Z258+Z323+Z388+Z453+Z518</f>
        <v>0</v>
      </c>
      <c r="AA553" s="169">
        <f t="shared" si="669"/>
        <v>0</v>
      </c>
      <c r="AB553" s="169">
        <f t="shared" si="669"/>
        <v>0</v>
      </c>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row>
    <row r="554" spans="2:85" x14ac:dyDescent="0.3">
      <c r="B554" s="1">
        <v>23</v>
      </c>
      <c r="C554" s="1"/>
      <c r="D554" s="169">
        <f t="shared" si="665"/>
        <v>0</v>
      </c>
      <c r="E554" s="169">
        <f t="shared" si="669"/>
        <v>0</v>
      </c>
      <c r="F554" s="169">
        <f t="shared" si="669"/>
        <v>0</v>
      </c>
      <c r="G554" s="169">
        <f t="shared" si="669"/>
        <v>0</v>
      </c>
      <c r="H554" s="169">
        <f t="shared" si="669"/>
        <v>0</v>
      </c>
      <c r="I554" s="169">
        <f t="shared" si="669"/>
        <v>0</v>
      </c>
      <c r="J554" s="169">
        <f t="shared" si="669"/>
        <v>0</v>
      </c>
      <c r="K554" s="169">
        <f t="shared" si="669"/>
        <v>0</v>
      </c>
      <c r="L554" s="169">
        <f t="shared" si="669"/>
        <v>0</v>
      </c>
      <c r="M554" s="169">
        <f t="shared" si="669"/>
        <v>0</v>
      </c>
      <c r="N554" s="169">
        <f t="shared" si="669"/>
        <v>0</v>
      </c>
      <c r="O554" s="169">
        <f t="shared" si="669"/>
        <v>0</v>
      </c>
      <c r="P554" s="169">
        <f t="shared" si="669"/>
        <v>0</v>
      </c>
      <c r="Q554" s="169">
        <f t="shared" si="669"/>
        <v>0</v>
      </c>
      <c r="R554" s="169">
        <f t="shared" si="669"/>
        <v>0</v>
      </c>
      <c r="S554" s="169">
        <f t="shared" si="669"/>
        <v>0</v>
      </c>
      <c r="T554" s="169">
        <f t="shared" si="669"/>
        <v>0</v>
      </c>
      <c r="U554" s="169">
        <f t="shared" si="669"/>
        <v>0</v>
      </c>
      <c r="V554" s="169">
        <f t="shared" si="669"/>
        <v>0</v>
      </c>
      <c r="W554" s="169">
        <f t="shared" si="669"/>
        <v>0</v>
      </c>
      <c r="X554" s="169">
        <f t="shared" si="669"/>
        <v>0</v>
      </c>
      <c r="Y554" s="169">
        <f t="shared" si="669"/>
        <v>0</v>
      </c>
      <c r="Z554" s="169">
        <f t="shared" si="669"/>
        <v>0</v>
      </c>
      <c r="AA554" s="169">
        <f t="shared" si="669"/>
        <v>0</v>
      </c>
      <c r="AB554" s="169">
        <f t="shared" si="669"/>
        <v>0</v>
      </c>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row>
    <row r="555" spans="2:85" x14ac:dyDescent="0.3">
      <c r="B555" s="1">
        <v>24</v>
      </c>
      <c r="C555" s="1"/>
      <c r="D555" s="169">
        <f t="shared" si="665"/>
        <v>0</v>
      </c>
      <c r="E555" s="169">
        <f t="shared" si="669"/>
        <v>0</v>
      </c>
      <c r="F555" s="169">
        <f t="shared" si="669"/>
        <v>0</v>
      </c>
      <c r="G555" s="169">
        <f t="shared" si="669"/>
        <v>0</v>
      </c>
      <c r="H555" s="169">
        <f t="shared" si="669"/>
        <v>0</v>
      </c>
      <c r="I555" s="169">
        <f t="shared" si="669"/>
        <v>0</v>
      </c>
      <c r="J555" s="169">
        <f t="shared" si="669"/>
        <v>0</v>
      </c>
      <c r="K555" s="169">
        <f t="shared" si="669"/>
        <v>0</v>
      </c>
      <c r="L555" s="169">
        <f t="shared" si="669"/>
        <v>0</v>
      </c>
      <c r="M555" s="169">
        <f t="shared" si="669"/>
        <v>0</v>
      </c>
      <c r="N555" s="169">
        <f t="shared" si="669"/>
        <v>0</v>
      </c>
      <c r="O555" s="169">
        <f t="shared" si="669"/>
        <v>0</v>
      </c>
      <c r="P555" s="169">
        <f t="shared" si="669"/>
        <v>0</v>
      </c>
      <c r="Q555" s="169">
        <f t="shared" si="669"/>
        <v>0</v>
      </c>
      <c r="R555" s="169">
        <f t="shared" si="669"/>
        <v>0</v>
      </c>
      <c r="S555" s="169">
        <f t="shared" si="669"/>
        <v>0</v>
      </c>
      <c r="T555" s="169">
        <f t="shared" si="669"/>
        <v>0</v>
      </c>
      <c r="U555" s="169">
        <f t="shared" si="669"/>
        <v>0</v>
      </c>
      <c r="V555" s="169">
        <f t="shared" si="669"/>
        <v>0</v>
      </c>
      <c r="W555" s="169">
        <f t="shared" si="669"/>
        <v>0</v>
      </c>
      <c r="X555" s="169">
        <f t="shared" si="669"/>
        <v>0</v>
      </c>
      <c r="Y555" s="169">
        <f t="shared" si="669"/>
        <v>0</v>
      </c>
      <c r="Z555" s="169">
        <f t="shared" si="669"/>
        <v>0</v>
      </c>
      <c r="AA555" s="169">
        <f t="shared" si="669"/>
        <v>0</v>
      </c>
      <c r="AB555" s="169">
        <f t="shared" si="669"/>
        <v>0</v>
      </c>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row>
    <row r="556" spans="2:85" x14ac:dyDescent="0.3">
      <c r="B556" s="1">
        <v>25</v>
      </c>
      <c r="C556" s="1"/>
      <c r="D556" s="169">
        <f t="shared" si="665"/>
        <v>0</v>
      </c>
      <c r="E556" s="169">
        <f t="shared" si="669"/>
        <v>0</v>
      </c>
      <c r="F556" s="169">
        <f t="shared" si="669"/>
        <v>0</v>
      </c>
      <c r="G556" s="169">
        <f t="shared" si="669"/>
        <v>0</v>
      </c>
      <c r="H556" s="169">
        <f t="shared" si="669"/>
        <v>0</v>
      </c>
      <c r="I556" s="169">
        <f t="shared" si="669"/>
        <v>0</v>
      </c>
      <c r="J556" s="169">
        <f t="shared" si="669"/>
        <v>0</v>
      </c>
      <c r="K556" s="169">
        <f t="shared" si="669"/>
        <v>0</v>
      </c>
      <c r="L556" s="169">
        <f t="shared" si="669"/>
        <v>0</v>
      </c>
      <c r="M556" s="169">
        <f t="shared" si="669"/>
        <v>0</v>
      </c>
      <c r="N556" s="169">
        <f t="shared" si="669"/>
        <v>0</v>
      </c>
      <c r="O556" s="169">
        <f t="shared" si="669"/>
        <v>0</v>
      </c>
      <c r="P556" s="169">
        <f t="shared" si="669"/>
        <v>0</v>
      </c>
      <c r="Q556" s="169">
        <f t="shared" si="669"/>
        <v>0</v>
      </c>
      <c r="R556" s="169">
        <f t="shared" si="669"/>
        <v>0</v>
      </c>
      <c r="S556" s="169">
        <f t="shared" si="669"/>
        <v>0</v>
      </c>
      <c r="T556" s="169">
        <f t="shared" si="669"/>
        <v>0</v>
      </c>
      <c r="U556" s="169">
        <f t="shared" si="669"/>
        <v>0</v>
      </c>
      <c r="V556" s="169">
        <f t="shared" si="669"/>
        <v>0</v>
      </c>
      <c r="W556" s="169">
        <f t="shared" si="669"/>
        <v>0</v>
      </c>
      <c r="X556" s="169">
        <f t="shared" si="669"/>
        <v>0</v>
      </c>
      <c r="Y556" s="169">
        <f t="shared" si="669"/>
        <v>0</v>
      </c>
      <c r="Z556" s="169">
        <f t="shared" si="669"/>
        <v>0</v>
      </c>
      <c r="AA556" s="169">
        <f t="shared" si="669"/>
        <v>0</v>
      </c>
      <c r="AB556" s="169">
        <f t="shared" si="669"/>
        <v>0</v>
      </c>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row>
    <row r="557" spans="2:85" x14ac:dyDescent="0.3">
      <c r="B557" s="34" t="s">
        <v>161</v>
      </c>
      <c r="C557" s="12">
        <f>SUM(C532:C556)</f>
        <v>0</v>
      </c>
      <c r="D557" s="12">
        <f t="shared" ref="D557:AB557" si="670">SUM(D532:D556)</f>
        <v>0</v>
      </c>
      <c r="E557" s="12">
        <f t="shared" si="670"/>
        <v>2.7739774073862002E-2</v>
      </c>
      <c r="F557" s="12">
        <f t="shared" si="670"/>
        <v>5.1942542174775869E-2</v>
      </c>
      <c r="G557" s="12">
        <f t="shared" si="670"/>
        <v>7.3098861225949455E-2</v>
      </c>
      <c r="H557" s="12">
        <f t="shared" si="670"/>
        <v>9.1593287283663713E-2</v>
      </c>
      <c r="I557" s="12">
        <f t="shared" si="670"/>
        <v>0.11938861616295959</v>
      </c>
      <c r="J557" s="12">
        <f t="shared" si="670"/>
        <v>0.14402520926611329</v>
      </c>
      <c r="K557" s="12">
        <f t="shared" si="670"/>
        <v>0.16603341956827722</v>
      </c>
      <c r="L557" s="12">
        <f t="shared" si="670"/>
        <v>0.18551824353104465</v>
      </c>
      <c r="M557" s="12">
        <f t="shared" si="670"/>
        <v>0.20289540516052834</v>
      </c>
      <c r="N557" s="12">
        <f t="shared" si="670"/>
        <v>0.24579517934450215</v>
      </c>
      <c r="O557" s="12">
        <f t="shared" si="670"/>
        <v>0.28326239667481412</v>
      </c>
      <c r="P557" s="12">
        <f t="shared" si="670"/>
        <v>0.31578576271208875</v>
      </c>
      <c r="Q557" s="12">
        <f t="shared" si="670"/>
        <v>0.34458291234412691</v>
      </c>
      <c r="R557" s="12">
        <f t="shared" si="670"/>
        <v>0.3698951491873716</v>
      </c>
      <c r="S557" s="12">
        <f t="shared" si="670"/>
        <v>0.40743876620072483</v>
      </c>
      <c r="T557" s="12">
        <f t="shared" si="670"/>
        <v>0.44129118051126631</v>
      </c>
      <c r="U557" s="12">
        <f t="shared" si="670"/>
        <v>0.47040122009450874</v>
      </c>
      <c r="V557" s="12">
        <f t="shared" si="670"/>
        <v>0.49649582665626824</v>
      </c>
      <c r="W557" s="12">
        <f t="shared" si="670"/>
        <v>0.47426556486649979</v>
      </c>
      <c r="X557" s="12">
        <f t="shared" si="670"/>
        <v>0.55081075704056714</v>
      </c>
      <c r="Y557" s="12">
        <f t="shared" si="670"/>
        <v>0.61203402129398632</v>
      </c>
      <c r="Z557" s="12">
        <f t="shared" si="670"/>
        <v>0.65883447110263904</v>
      </c>
      <c r="AA557" s="12">
        <f t="shared" si="670"/>
        <v>0.69607639541898791</v>
      </c>
      <c r="AB557" s="12">
        <f t="shared" si="670"/>
        <v>0.72441407120416756</v>
      </c>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row>
    <row r="558" spans="2:85" x14ac:dyDescent="0.3">
      <c r="B558" s="34" t="s">
        <v>214</v>
      </c>
      <c r="C558" s="12">
        <f>SUM($C557:C557)</f>
        <v>0</v>
      </c>
      <c r="D558" s="12">
        <f>SUM($C557:D557)</f>
        <v>0</v>
      </c>
      <c r="E558" s="12">
        <f>SUM($C557:E557)</f>
        <v>2.7739774073862002E-2</v>
      </c>
      <c r="F558" s="12">
        <f>SUM($C557:F557)</f>
        <v>7.9682316248637863E-2</v>
      </c>
      <c r="G558" s="12">
        <f>SUM($C557:G557)</f>
        <v>0.1527811774745873</v>
      </c>
      <c r="H558" s="12">
        <f>SUM($C557:H557)</f>
        <v>0.24437446475825103</v>
      </c>
      <c r="I558" s="12">
        <f>SUM($C557:I557)</f>
        <v>0.36376308092121062</v>
      </c>
      <c r="J558" s="12">
        <f>SUM($C557:J557)</f>
        <v>0.50778829018732385</v>
      </c>
      <c r="K558" s="12">
        <f>SUM($C557:K557)</f>
        <v>0.67382170975560107</v>
      </c>
      <c r="L558" s="12">
        <f>SUM($C557:L557)</f>
        <v>0.8593399532866457</v>
      </c>
      <c r="M558" s="12">
        <f>SUM($C557:M557)</f>
        <v>1.062235358447174</v>
      </c>
      <c r="N558" s="12">
        <f>SUM($C557:N557)</f>
        <v>1.3080305377916761</v>
      </c>
      <c r="O558" s="12">
        <f>SUM($C557:O557)</f>
        <v>1.5912929344664901</v>
      </c>
      <c r="P558" s="12">
        <f>SUM($C557:P557)</f>
        <v>1.9070786971785789</v>
      </c>
      <c r="Q558" s="12">
        <f>SUM($C557:Q557)</f>
        <v>2.251661609522706</v>
      </c>
      <c r="R558" s="12">
        <f>SUM($C557:R557)</f>
        <v>2.6215567587100774</v>
      </c>
      <c r="S558" s="12">
        <f>SUM($C557:S557)</f>
        <v>3.028995524910802</v>
      </c>
      <c r="T558" s="12">
        <f>SUM($C557:T557)</f>
        <v>3.4702867054220685</v>
      </c>
      <c r="U558" s="12">
        <f>SUM($C557:U557)</f>
        <v>3.9406879255165772</v>
      </c>
      <c r="V558" s="12">
        <f>SUM($C557:V557)</f>
        <v>4.4371837521728459</v>
      </c>
      <c r="W558" s="12">
        <f>SUM($C557:W557)</f>
        <v>4.9114493170393461</v>
      </c>
      <c r="X558" s="12">
        <f>SUM($C557:X557)</f>
        <v>5.4622600740799134</v>
      </c>
      <c r="Y558" s="12">
        <f>SUM($C557:Y557)</f>
        <v>6.0742940953739</v>
      </c>
      <c r="Z558" s="12">
        <f>SUM($C557:Z557)</f>
        <v>6.7331285664765392</v>
      </c>
      <c r="AA558" s="12">
        <f>SUM($C557:AA557)</f>
        <v>7.4292049618955271</v>
      </c>
      <c r="AB558" s="12">
        <f>SUM($C557:AB557)</f>
        <v>8.1536190330996945</v>
      </c>
    </row>
    <row r="561" spans="1:28" s="20" customFormat="1" x14ac:dyDescent="0.3">
      <c r="A561" s="13" t="s">
        <v>73</v>
      </c>
    </row>
    <row r="562" spans="1:28" s="3" customFormat="1" x14ac:dyDescent="0.3">
      <c r="A562" s="2"/>
      <c r="C562" s="2"/>
    </row>
    <row r="563" spans="1:28" s="3" customFormat="1" x14ac:dyDescent="0.3">
      <c r="A563" s="2"/>
      <c r="C563" s="2" t="s">
        <v>13</v>
      </c>
    </row>
    <row r="564" spans="1:28" s="3" customFormat="1" x14ac:dyDescent="0.3">
      <c r="C564" s="1">
        <v>0</v>
      </c>
      <c r="D564" s="1">
        <v>1</v>
      </c>
      <c r="E564" s="1">
        <v>2</v>
      </c>
      <c r="F564" s="1">
        <v>3</v>
      </c>
      <c r="G564" s="1">
        <v>4</v>
      </c>
      <c r="H564" s="1">
        <v>5</v>
      </c>
      <c r="I564" s="1">
        <v>6</v>
      </c>
      <c r="J564" s="1">
        <v>7</v>
      </c>
      <c r="K564" s="1">
        <v>8</v>
      </c>
      <c r="L564" s="1">
        <v>9</v>
      </c>
      <c r="M564" s="1">
        <v>10</v>
      </c>
      <c r="N564" s="1">
        <v>11</v>
      </c>
      <c r="O564" s="1">
        <v>12</v>
      </c>
      <c r="P564" s="1">
        <v>13</v>
      </c>
      <c r="Q564" s="1">
        <v>14</v>
      </c>
      <c r="R564" s="1">
        <v>15</v>
      </c>
      <c r="S564" s="1">
        <v>16</v>
      </c>
      <c r="T564" s="1">
        <v>17</v>
      </c>
      <c r="U564" s="1">
        <v>18</v>
      </c>
      <c r="V564" s="1">
        <v>19</v>
      </c>
      <c r="W564" s="1">
        <v>20</v>
      </c>
      <c r="X564" s="1">
        <v>21</v>
      </c>
      <c r="Y564" s="1">
        <v>22</v>
      </c>
      <c r="Z564" s="1">
        <v>23</v>
      </c>
      <c r="AA564" s="1">
        <v>24</v>
      </c>
      <c r="AB564" s="1">
        <v>25</v>
      </c>
    </row>
    <row r="565" spans="1:28" s="3" customFormat="1" x14ac:dyDescent="0.3">
      <c r="A565" s="61" t="s">
        <v>12</v>
      </c>
      <c r="B565" s="2">
        <v>1</v>
      </c>
      <c r="C565" s="179">
        <f>C532+C172</f>
        <v>0</v>
      </c>
      <c r="D565" s="179">
        <f t="shared" ref="D565:AB565" si="671">D532+D172</f>
        <v>0.15617</v>
      </c>
      <c r="E565" s="179">
        <f t="shared" si="671"/>
        <v>0.19173308691386198</v>
      </c>
      <c r="F565" s="179">
        <f t="shared" si="671"/>
        <v>0.23178425640436429</v>
      </c>
      <c r="G565" s="179">
        <f t="shared" si="671"/>
        <v>0.26900298354310542</v>
      </c>
      <c r="H565" s="179">
        <f t="shared" si="671"/>
        <v>0.29828655189667524</v>
      </c>
      <c r="I565" s="179">
        <f t="shared" si="671"/>
        <v>0.34908230129542295</v>
      </c>
      <c r="J565" s="179">
        <f t="shared" si="671"/>
        <v>0.39509215237121759</v>
      </c>
      <c r="K565" s="179">
        <f t="shared" si="671"/>
        <v>0.44500726371066596</v>
      </c>
      <c r="L565" s="179">
        <f t="shared" si="671"/>
        <v>0.4848630779017421</v>
      </c>
      <c r="M565" s="179">
        <f t="shared" si="671"/>
        <v>0.52260016301378609</v>
      </c>
      <c r="N565" s="179">
        <f t="shared" si="671"/>
        <v>0.60200686424730254</v>
      </c>
      <c r="O565" s="179">
        <f t="shared" si="671"/>
        <v>0.6772767214715707</v>
      </c>
      <c r="P565" s="179">
        <f t="shared" si="671"/>
        <v>0.7422405506393619</v>
      </c>
      <c r="Q565" s="179">
        <f t="shared" si="671"/>
        <v>0.81060020987584758</v>
      </c>
      <c r="R565" s="179">
        <f t="shared" si="671"/>
        <v>0.87487264538522136</v>
      </c>
      <c r="S565" s="179">
        <f t="shared" si="671"/>
        <v>0.94829984922479094</v>
      </c>
      <c r="T565" s="179">
        <f t="shared" si="671"/>
        <v>1.0266433892732603</v>
      </c>
      <c r="U565" s="179">
        <f t="shared" si="671"/>
        <v>1.0884990974196247</v>
      </c>
      <c r="V565" s="179">
        <f t="shared" si="671"/>
        <v>1.1518276553321838</v>
      </c>
      <c r="W565" s="179">
        <f t="shared" si="671"/>
        <v>1.1744349042442335</v>
      </c>
      <c r="X565" s="179">
        <f t="shared" si="671"/>
        <v>1.3115194387020126</v>
      </c>
      <c r="Y565" s="179">
        <f t="shared" si="671"/>
        <v>1.43775696366311</v>
      </c>
      <c r="Z565" s="179">
        <f t="shared" si="671"/>
        <v>1.5213857339114467</v>
      </c>
      <c r="AA565" s="179">
        <f t="shared" si="671"/>
        <v>1.6365209169539285</v>
      </c>
      <c r="AB565" s="179">
        <f t="shared" si="671"/>
        <v>1.7623192700191976</v>
      </c>
    </row>
    <row r="566" spans="1:28" s="3" customFormat="1" x14ac:dyDescent="0.3">
      <c r="B566" s="2">
        <v>2</v>
      </c>
      <c r="C566" s="179">
        <f t="shared" ref="C566:AB566" si="672">C533+C173</f>
        <v>0</v>
      </c>
      <c r="D566" s="179">
        <f t="shared" si="672"/>
        <v>0</v>
      </c>
      <c r="E566" s="179">
        <f t="shared" si="672"/>
        <v>0</v>
      </c>
      <c r="F566" s="179">
        <f t="shared" si="672"/>
        <v>0</v>
      </c>
      <c r="G566" s="179">
        <f t="shared" si="672"/>
        <v>0</v>
      </c>
      <c r="H566" s="179">
        <f t="shared" si="672"/>
        <v>0</v>
      </c>
      <c r="I566" s="179">
        <f t="shared" si="672"/>
        <v>0</v>
      </c>
      <c r="J566" s="179">
        <f t="shared" si="672"/>
        <v>0</v>
      </c>
      <c r="K566" s="179">
        <f t="shared" si="672"/>
        <v>0</v>
      </c>
      <c r="L566" s="179">
        <f t="shared" si="672"/>
        <v>0</v>
      </c>
      <c r="M566" s="179">
        <f t="shared" si="672"/>
        <v>0</v>
      </c>
      <c r="N566" s="179">
        <f t="shared" si="672"/>
        <v>0</v>
      </c>
      <c r="O566" s="179">
        <f t="shared" si="672"/>
        <v>0</v>
      </c>
      <c r="P566" s="179">
        <f t="shared" si="672"/>
        <v>0</v>
      </c>
      <c r="Q566" s="179">
        <f t="shared" si="672"/>
        <v>0</v>
      </c>
      <c r="R566" s="179">
        <f t="shared" si="672"/>
        <v>0</v>
      </c>
      <c r="S566" s="179">
        <f t="shared" si="672"/>
        <v>0</v>
      </c>
      <c r="T566" s="179">
        <f t="shared" si="672"/>
        <v>0</v>
      </c>
      <c r="U566" s="179">
        <f t="shared" si="672"/>
        <v>0</v>
      </c>
      <c r="V566" s="179">
        <f t="shared" si="672"/>
        <v>0</v>
      </c>
      <c r="W566" s="179">
        <f t="shared" si="672"/>
        <v>0</v>
      </c>
      <c r="X566" s="179">
        <f t="shared" si="672"/>
        <v>0</v>
      </c>
      <c r="Y566" s="179">
        <f t="shared" si="672"/>
        <v>0</v>
      </c>
      <c r="Z566" s="179">
        <f t="shared" si="672"/>
        <v>0</v>
      </c>
      <c r="AA566" s="179">
        <f t="shared" si="672"/>
        <v>0</v>
      </c>
      <c r="AB566" s="179">
        <f t="shared" si="672"/>
        <v>0</v>
      </c>
    </row>
    <row r="567" spans="1:28" s="3" customFormat="1" x14ac:dyDescent="0.3">
      <c r="B567" s="2">
        <v>3</v>
      </c>
      <c r="C567" s="179">
        <f t="shared" ref="C567:AB567" si="673">C534+C174</f>
        <v>0</v>
      </c>
      <c r="D567" s="179">
        <f t="shared" si="673"/>
        <v>0</v>
      </c>
      <c r="E567" s="179">
        <f t="shared" si="673"/>
        <v>0</v>
      </c>
      <c r="F567" s="179">
        <f t="shared" si="673"/>
        <v>0</v>
      </c>
      <c r="G567" s="179">
        <f t="shared" si="673"/>
        <v>0</v>
      </c>
      <c r="H567" s="179">
        <f t="shared" si="673"/>
        <v>0</v>
      </c>
      <c r="I567" s="179">
        <f t="shared" si="673"/>
        <v>0</v>
      </c>
      <c r="J567" s="179">
        <f t="shared" si="673"/>
        <v>0</v>
      </c>
      <c r="K567" s="179">
        <f t="shared" si="673"/>
        <v>0</v>
      </c>
      <c r="L567" s="179">
        <f t="shared" si="673"/>
        <v>0</v>
      </c>
      <c r="M567" s="179">
        <f t="shared" si="673"/>
        <v>0</v>
      </c>
      <c r="N567" s="179">
        <f t="shared" si="673"/>
        <v>0</v>
      </c>
      <c r="O567" s="179">
        <f t="shared" si="673"/>
        <v>0</v>
      </c>
      <c r="P567" s="179">
        <f t="shared" si="673"/>
        <v>0</v>
      </c>
      <c r="Q567" s="179">
        <f t="shared" si="673"/>
        <v>0</v>
      </c>
      <c r="R567" s="179">
        <f t="shared" si="673"/>
        <v>0</v>
      </c>
      <c r="S567" s="179">
        <f t="shared" si="673"/>
        <v>0</v>
      </c>
      <c r="T567" s="179">
        <f t="shared" si="673"/>
        <v>0</v>
      </c>
      <c r="U567" s="179">
        <f t="shared" si="673"/>
        <v>0</v>
      </c>
      <c r="V567" s="179">
        <f t="shared" si="673"/>
        <v>0</v>
      </c>
      <c r="W567" s="179">
        <f t="shared" si="673"/>
        <v>0</v>
      </c>
      <c r="X567" s="179">
        <f t="shared" si="673"/>
        <v>0</v>
      </c>
      <c r="Y567" s="179">
        <f t="shared" si="673"/>
        <v>0</v>
      </c>
      <c r="Z567" s="179">
        <f t="shared" si="673"/>
        <v>0</v>
      </c>
      <c r="AA567" s="179">
        <f t="shared" si="673"/>
        <v>0</v>
      </c>
      <c r="AB567" s="179">
        <f t="shared" si="673"/>
        <v>0</v>
      </c>
    </row>
    <row r="568" spans="1:28" s="3" customFormat="1" x14ac:dyDescent="0.3">
      <c r="B568" s="2">
        <v>4</v>
      </c>
      <c r="C568" s="179">
        <f t="shared" ref="C568:AB568" si="674">C535+C175</f>
        <v>0</v>
      </c>
      <c r="D568" s="179">
        <f t="shared" si="674"/>
        <v>0</v>
      </c>
      <c r="E568" s="179">
        <f t="shared" si="674"/>
        <v>0</v>
      </c>
      <c r="F568" s="179">
        <f t="shared" si="674"/>
        <v>0</v>
      </c>
      <c r="G568" s="179">
        <f t="shared" si="674"/>
        <v>0</v>
      </c>
      <c r="H568" s="179">
        <f t="shared" si="674"/>
        <v>0</v>
      </c>
      <c r="I568" s="179">
        <f t="shared" si="674"/>
        <v>0</v>
      </c>
      <c r="J568" s="179">
        <f t="shared" si="674"/>
        <v>0</v>
      </c>
      <c r="K568" s="179">
        <f t="shared" si="674"/>
        <v>0</v>
      </c>
      <c r="L568" s="179">
        <f t="shared" si="674"/>
        <v>0</v>
      </c>
      <c r="M568" s="179">
        <f t="shared" si="674"/>
        <v>0</v>
      </c>
      <c r="N568" s="179">
        <f t="shared" si="674"/>
        <v>0</v>
      </c>
      <c r="O568" s="179">
        <f t="shared" si="674"/>
        <v>0</v>
      </c>
      <c r="P568" s="179">
        <f t="shared" si="674"/>
        <v>0</v>
      </c>
      <c r="Q568" s="179">
        <f t="shared" si="674"/>
        <v>0</v>
      </c>
      <c r="R568" s="179">
        <f t="shared" si="674"/>
        <v>0</v>
      </c>
      <c r="S568" s="179">
        <f t="shared" si="674"/>
        <v>0</v>
      </c>
      <c r="T568" s="179">
        <f t="shared" si="674"/>
        <v>0</v>
      </c>
      <c r="U568" s="179">
        <f t="shared" si="674"/>
        <v>0</v>
      </c>
      <c r="V568" s="179">
        <f t="shared" si="674"/>
        <v>0</v>
      </c>
      <c r="W568" s="179">
        <f t="shared" si="674"/>
        <v>0</v>
      </c>
      <c r="X568" s="179">
        <f t="shared" si="674"/>
        <v>0</v>
      </c>
      <c r="Y568" s="179">
        <f t="shared" si="674"/>
        <v>0</v>
      </c>
      <c r="Z568" s="179">
        <f t="shared" si="674"/>
        <v>0</v>
      </c>
      <c r="AA568" s="179">
        <f t="shared" si="674"/>
        <v>0</v>
      </c>
      <c r="AB568" s="179">
        <f t="shared" si="674"/>
        <v>0</v>
      </c>
    </row>
    <row r="569" spans="1:28" s="3" customFormat="1" x14ac:dyDescent="0.3">
      <c r="B569" s="2">
        <v>5</v>
      </c>
      <c r="C569" s="179">
        <f t="shared" ref="C569:AB569" si="675">C536+C176</f>
        <v>0</v>
      </c>
      <c r="D569" s="179">
        <f t="shared" si="675"/>
        <v>0</v>
      </c>
      <c r="E569" s="179">
        <f t="shared" si="675"/>
        <v>0</v>
      </c>
      <c r="F569" s="179">
        <f t="shared" si="675"/>
        <v>0</v>
      </c>
      <c r="G569" s="179">
        <f t="shared" si="675"/>
        <v>0</v>
      </c>
      <c r="H569" s="179">
        <f t="shared" si="675"/>
        <v>0</v>
      </c>
      <c r="I569" s="179">
        <f t="shared" si="675"/>
        <v>0</v>
      </c>
      <c r="J569" s="179">
        <f t="shared" si="675"/>
        <v>0</v>
      </c>
      <c r="K569" s="179">
        <f t="shared" si="675"/>
        <v>0</v>
      </c>
      <c r="L569" s="179">
        <f t="shared" si="675"/>
        <v>0</v>
      </c>
      <c r="M569" s="179">
        <f t="shared" si="675"/>
        <v>0</v>
      </c>
      <c r="N569" s="179">
        <f t="shared" si="675"/>
        <v>0</v>
      </c>
      <c r="O569" s="179">
        <f t="shared" si="675"/>
        <v>0</v>
      </c>
      <c r="P569" s="179">
        <f t="shared" si="675"/>
        <v>0</v>
      </c>
      <c r="Q569" s="179">
        <f t="shared" si="675"/>
        <v>0</v>
      </c>
      <c r="R569" s="179">
        <f t="shared" si="675"/>
        <v>0</v>
      </c>
      <c r="S569" s="179">
        <f t="shared" si="675"/>
        <v>0</v>
      </c>
      <c r="T569" s="179">
        <f t="shared" si="675"/>
        <v>0</v>
      </c>
      <c r="U569" s="179">
        <f t="shared" si="675"/>
        <v>0</v>
      </c>
      <c r="V569" s="179">
        <f t="shared" si="675"/>
        <v>0</v>
      </c>
      <c r="W569" s="179">
        <f t="shared" si="675"/>
        <v>0</v>
      </c>
      <c r="X569" s="179">
        <f t="shared" si="675"/>
        <v>0</v>
      </c>
      <c r="Y569" s="179">
        <f t="shared" si="675"/>
        <v>0</v>
      </c>
      <c r="Z569" s="179">
        <f t="shared" si="675"/>
        <v>0</v>
      </c>
      <c r="AA569" s="179">
        <f t="shared" si="675"/>
        <v>0</v>
      </c>
      <c r="AB569" s="179">
        <f t="shared" si="675"/>
        <v>0</v>
      </c>
    </row>
    <row r="570" spans="1:28" s="3" customFormat="1" x14ac:dyDescent="0.3">
      <c r="B570" s="2">
        <v>6</v>
      </c>
      <c r="C570" s="179">
        <f t="shared" ref="C570:AB570" si="676">C537+C177</f>
        <v>0</v>
      </c>
      <c r="D570" s="179">
        <f t="shared" si="676"/>
        <v>0</v>
      </c>
      <c r="E570" s="179">
        <f t="shared" si="676"/>
        <v>0</v>
      </c>
      <c r="F570" s="179">
        <f t="shared" si="676"/>
        <v>0</v>
      </c>
      <c r="G570" s="179">
        <f t="shared" si="676"/>
        <v>0</v>
      </c>
      <c r="H570" s="179">
        <f t="shared" si="676"/>
        <v>0</v>
      </c>
      <c r="I570" s="179">
        <f t="shared" si="676"/>
        <v>0</v>
      </c>
      <c r="J570" s="179">
        <f t="shared" si="676"/>
        <v>0</v>
      </c>
      <c r="K570" s="179">
        <f t="shared" si="676"/>
        <v>0</v>
      </c>
      <c r="L570" s="179">
        <f t="shared" si="676"/>
        <v>0</v>
      </c>
      <c r="M570" s="179">
        <f t="shared" si="676"/>
        <v>0</v>
      </c>
      <c r="N570" s="179">
        <f t="shared" si="676"/>
        <v>0</v>
      </c>
      <c r="O570" s="179">
        <f t="shared" si="676"/>
        <v>0</v>
      </c>
      <c r="P570" s="179">
        <f t="shared" si="676"/>
        <v>0</v>
      </c>
      <c r="Q570" s="179">
        <f t="shared" si="676"/>
        <v>0</v>
      </c>
      <c r="R570" s="179">
        <f t="shared" si="676"/>
        <v>0</v>
      </c>
      <c r="S570" s="179">
        <f t="shared" si="676"/>
        <v>0</v>
      </c>
      <c r="T570" s="179">
        <f t="shared" si="676"/>
        <v>0</v>
      </c>
      <c r="U570" s="179">
        <f t="shared" si="676"/>
        <v>0</v>
      </c>
      <c r="V570" s="179">
        <f t="shared" si="676"/>
        <v>0</v>
      </c>
      <c r="W570" s="179">
        <f t="shared" si="676"/>
        <v>0</v>
      </c>
      <c r="X570" s="179">
        <f t="shared" si="676"/>
        <v>0</v>
      </c>
      <c r="Y570" s="179">
        <f t="shared" si="676"/>
        <v>0</v>
      </c>
      <c r="Z570" s="179">
        <f t="shared" si="676"/>
        <v>0</v>
      </c>
      <c r="AA570" s="179">
        <f t="shared" si="676"/>
        <v>0</v>
      </c>
      <c r="AB570" s="179">
        <f t="shared" si="676"/>
        <v>0</v>
      </c>
    </row>
    <row r="571" spans="1:28" s="3" customFormat="1" x14ac:dyDescent="0.3">
      <c r="B571" s="2">
        <v>7</v>
      </c>
      <c r="C571" s="179">
        <f t="shared" ref="C571:AB571" si="677">C538+C178</f>
        <v>0</v>
      </c>
      <c r="D571" s="179">
        <f t="shared" si="677"/>
        <v>0</v>
      </c>
      <c r="E571" s="179">
        <f t="shared" si="677"/>
        <v>0</v>
      </c>
      <c r="F571" s="179">
        <f t="shared" si="677"/>
        <v>0</v>
      </c>
      <c r="G571" s="179">
        <f t="shared" si="677"/>
        <v>0</v>
      </c>
      <c r="H571" s="179">
        <f t="shared" si="677"/>
        <v>0</v>
      </c>
      <c r="I571" s="179">
        <f t="shared" si="677"/>
        <v>0</v>
      </c>
      <c r="J571" s="179">
        <f t="shared" si="677"/>
        <v>0</v>
      </c>
      <c r="K571" s="179">
        <f t="shared" si="677"/>
        <v>0</v>
      </c>
      <c r="L571" s="179">
        <f t="shared" si="677"/>
        <v>0</v>
      </c>
      <c r="M571" s="179">
        <f t="shared" si="677"/>
        <v>0</v>
      </c>
      <c r="N571" s="179">
        <f t="shared" si="677"/>
        <v>0</v>
      </c>
      <c r="O571" s="179">
        <f t="shared" si="677"/>
        <v>0</v>
      </c>
      <c r="P571" s="179">
        <f t="shared" si="677"/>
        <v>0</v>
      </c>
      <c r="Q571" s="179">
        <f t="shared" si="677"/>
        <v>0</v>
      </c>
      <c r="R571" s="179">
        <f t="shared" si="677"/>
        <v>0</v>
      </c>
      <c r="S571" s="179">
        <f t="shared" si="677"/>
        <v>0</v>
      </c>
      <c r="T571" s="179">
        <f t="shared" si="677"/>
        <v>0</v>
      </c>
      <c r="U571" s="179">
        <f t="shared" si="677"/>
        <v>0</v>
      </c>
      <c r="V571" s="179">
        <f t="shared" si="677"/>
        <v>0</v>
      </c>
      <c r="W571" s="179">
        <f t="shared" si="677"/>
        <v>0</v>
      </c>
      <c r="X571" s="179">
        <f t="shared" si="677"/>
        <v>0</v>
      </c>
      <c r="Y571" s="179">
        <f t="shared" si="677"/>
        <v>0</v>
      </c>
      <c r="Z571" s="179">
        <f t="shared" si="677"/>
        <v>0</v>
      </c>
      <c r="AA571" s="179">
        <f t="shared" si="677"/>
        <v>0</v>
      </c>
      <c r="AB571" s="179">
        <f t="shared" si="677"/>
        <v>0</v>
      </c>
    </row>
    <row r="572" spans="1:28" s="3" customFormat="1" x14ac:dyDescent="0.3">
      <c r="B572" s="2">
        <v>8</v>
      </c>
      <c r="C572" s="179">
        <f t="shared" ref="C572:AB572" si="678">C539+C179</f>
        <v>0</v>
      </c>
      <c r="D572" s="179">
        <f t="shared" si="678"/>
        <v>0</v>
      </c>
      <c r="E572" s="179">
        <f t="shared" si="678"/>
        <v>0</v>
      </c>
      <c r="F572" s="179">
        <f t="shared" si="678"/>
        <v>0</v>
      </c>
      <c r="G572" s="179">
        <f t="shared" si="678"/>
        <v>0</v>
      </c>
      <c r="H572" s="179">
        <f t="shared" si="678"/>
        <v>0</v>
      </c>
      <c r="I572" s="179">
        <f t="shared" si="678"/>
        <v>0</v>
      </c>
      <c r="J572" s="179">
        <f t="shared" si="678"/>
        <v>0</v>
      </c>
      <c r="K572" s="179">
        <f t="shared" si="678"/>
        <v>0</v>
      </c>
      <c r="L572" s="179">
        <f t="shared" si="678"/>
        <v>0</v>
      </c>
      <c r="M572" s="179">
        <f t="shared" si="678"/>
        <v>0</v>
      </c>
      <c r="N572" s="179">
        <f t="shared" si="678"/>
        <v>0</v>
      </c>
      <c r="O572" s="179">
        <f t="shared" si="678"/>
        <v>0</v>
      </c>
      <c r="P572" s="179">
        <f t="shared" si="678"/>
        <v>0</v>
      </c>
      <c r="Q572" s="179">
        <f t="shared" si="678"/>
        <v>0</v>
      </c>
      <c r="R572" s="179">
        <f t="shared" si="678"/>
        <v>0</v>
      </c>
      <c r="S572" s="179">
        <f t="shared" si="678"/>
        <v>0</v>
      </c>
      <c r="T572" s="179">
        <f t="shared" si="678"/>
        <v>0</v>
      </c>
      <c r="U572" s="179">
        <f t="shared" si="678"/>
        <v>0</v>
      </c>
      <c r="V572" s="179">
        <f t="shared" si="678"/>
        <v>0</v>
      </c>
      <c r="W572" s="179">
        <f t="shared" si="678"/>
        <v>0</v>
      </c>
      <c r="X572" s="179">
        <f t="shared" si="678"/>
        <v>0</v>
      </c>
      <c r="Y572" s="179">
        <f t="shared" si="678"/>
        <v>0</v>
      </c>
      <c r="Z572" s="179">
        <f t="shared" si="678"/>
        <v>0</v>
      </c>
      <c r="AA572" s="179">
        <f t="shared" si="678"/>
        <v>0</v>
      </c>
      <c r="AB572" s="179">
        <f t="shared" si="678"/>
        <v>0</v>
      </c>
    </row>
    <row r="573" spans="1:28" s="3" customFormat="1" x14ac:dyDescent="0.3">
      <c r="B573" s="2">
        <v>9</v>
      </c>
      <c r="C573" s="179">
        <f t="shared" ref="C573:AB573" si="679">C540+C180</f>
        <v>0</v>
      </c>
      <c r="D573" s="179">
        <f t="shared" si="679"/>
        <v>0</v>
      </c>
      <c r="E573" s="179">
        <f t="shared" si="679"/>
        <v>0</v>
      </c>
      <c r="F573" s="179">
        <f t="shared" si="679"/>
        <v>0</v>
      </c>
      <c r="G573" s="179">
        <f t="shared" si="679"/>
        <v>0</v>
      </c>
      <c r="H573" s="179">
        <f t="shared" si="679"/>
        <v>0</v>
      </c>
      <c r="I573" s="179">
        <f t="shared" si="679"/>
        <v>0</v>
      </c>
      <c r="J573" s="179">
        <f t="shared" si="679"/>
        <v>0</v>
      </c>
      <c r="K573" s="179">
        <f t="shared" si="679"/>
        <v>0</v>
      </c>
      <c r="L573" s="179">
        <f t="shared" si="679"/>
        <v>0</v>
      </c>
      <c r="M573" s="179">
        <f t="shared" si="679"/>
        <v>0</v>
      </c>
      <c r="N573" s="179">
        <f t="shared" si="679"/>
        <v>0</v>
      </c>
      <c r="O573" s="179">
        <f t="shared" si="679"/>
        <v>0</v>
      </c>
      <c r="P573" s="179">
        <f t="shared" si="679"/>
        <v>0</v>
      </c>
      <c r="Q573" s="179">
        <f t="shared" si="679"/>
        <v>0</v>
      </c>
      <c r="R573" s="179">
        <f t="shared" si="679"/>
        <v>0</v>
      </c>
      <c r="S573" s="179">
        <f t="shared" si="679"/>
        <v>0</v>
      </c>
      <c r="T573" s="179">
        <f t="shared" si="679"/>
        <v>0</v>
      </c>
      <c r="U573" s="179">
        <f t="shared" si="679"/>
        <v>0</v>
      </c>
      <c r="V573" s="179">
        <f t="shared" si="679"/>
        <v>0</v>
      </c>
      <c r="W573" s="179">
        <f t="shared" si="679"/>
        <v>0</v>
      </c>
      <c r="X573" s="179">
        <f t="shared" si="679"/>
        <v>0</v>
      </c>
      <c r="Y573" s="179">
        <f t="shared" si="679"/>
        <v>0</v>
      </c>
      <c r="Z573" s="179">
        <f t="shared" si="679"/>
        <v>0</v>
      </c>
      <c r="AA573" s="179">
        <f t="shared" si="679"/>
        <v>0</v>
      </c>
      <c r="AB573" s="179">
        <f t="shared" si="679"/>
        <v>0</v>
      </c>
    </row>
    <row r="574" spans="1:28" s="3" customFormat="1" x14ac:dyDescent="0.3">
      <c r="B574" s="2">
        <v>10</v>
      </c>
      <c r="C574" s="179">
        <f t="shared" ref="C574:AB574" si="680">C541+C181</f>
        <v>0</v>
      </c>
      <c r="D574" s="179">
        <f t="shared" si="680"/>
        <v>0</v>
      </c>
      <c r="E574" s="179">
        <f t="shared" si="680"/>
        <v>0</v>
      </c>
      <c r="F574" s="179">
        <f t="shared" si="680"/>
        <v>0</v>
      </c>
      <c r="G574" s="179">
        <f t="shared" si="680"/>
        <v>0</v>
      </c>
      <c r="H574" s="179">
        <f t="shared" si="680"/>
        <v>0</v>
      </c>
      <c r="I574" s="179">
        <f t="shared" si="680"/>
        <v>0</v>
      </c>
      <c r="J574" s="179">
        <f t="shared" si="680"/>
        <v>0</v>
      </c>
      <c r="K574" s="179">
        <f t="shared" si="680"/>
        <v>0</v>
      </c>
      <c r="L574" s="179">
        <f t="shared" si="680"/>
        <v>0</v>
      </c>
      <c r="M574" s="179">
        <f t="shared" si="680"/>
        <v>0</v>
      </c>
      <c r="N574" s="179">
        <f t="shared" si="680"/>
        <v>0</v>
      </c>
      <c r="O574" s="179">
        <f t="shared" si="680"/>
        <v>0</v>
      </c>
      <c r="P574" s="179">
        <f t="shared" si="680"/>
        <v>0</v>
      </c>
      <c r="Q574" s="179">
        <f t="shared" si="680"/>
        <v>0</v>
      </c>
      <c r="R574" s="179">
        <f t="shared" si="680"/>
        <v>0</v>
      </c>
      <c r="S574" s="179">
        <f t="shared" si="680"/>
        <v>0</v>
      </c>
      <c r="T574" s="179">
        <f t="shared" si="680"/>
        <v>0</v>
      </c>
      <c r="U574" s="179">
        <f t="shared" si="680"/>
        <v>0</v>
      </c>
      <c r="V574" s="179">
        <f t="shared" si="680"/>
        <v>0</v>
      </c>
      <c r="W574" s="179">
        <f t="shared" si="680"/>
        <v>0</v>
      </c>
      <c r="X574" s="179">
        <f t="shared" si="680"/>
        <v>0</v>
      </c>
      <c r="Y574" s="179">
        <f t="shared" si="680"/>
        <v>0</v>
      </c>
      <c r="Z574" s="179">
        <f t="shared" si="680"/>
        <v>0</v>
      </c>
      <c r="AA574" s="179">
        <f t="shared" si="680"/>
        <v>0</v>
      </c>
      <c r="AB574" s="179">
        <f t="shared" si="680"/>
        <v>0</v>
      </c>
    </row>
    <row r="575" spans="1:28" s="3" customFormat="1" x14ac:dyDescent="0.3">
      <c r="B575" s="2">
        <v>11</v>
      </c>
      <c r="C575" s="179">
        <f t="shared" ref="C575:AB575" si="681">C542+C182</f>
        <v>0</v>
      </c>
      <c r="D575" s="179">
        <f t="shared" si="681"/>
        <v>0</v>
      </c>
      <c r="E575" s="179">
        <f t="shared" si="681"/>
        <v>0</v>
      </c>
      <c r="F575" s="179">
        <f t="shared" si="681"/>
        <v>0</v>
      </c>
      <c r="G575" s="179">
        <f t="shared" si="681"/>
        <v>0</v>
      </c>
      <c r="H575" s="179">
        <f t="shared" si="681"/>
        <v>0</v>
      </c>
      <c r="I575" s="179">
        <f t="shared" si="681"/>
        <v>0</v>
      </c>
      <c r="J575" s="179">
        <f t="shared" si="681"/>
        <v>0</v>
      </c>
      <c r="K575" s="179">
        <f t="shared" si="681"/>
        <v>0</v>
      </c>
      <c r="L575" s="179">
        <f t="shared" si="681"/>
        <v>0</v>
      </c>
      <c r="M575" s="179">
        <f t="shared" si="681"/>
        <v>0</v>
      </c>
      <c r="N575" s="179">
        <f t="shared" si="681"/>
        <v>0</v>
      </c>
      <c r="O575" s="179">
        <f t="shared" si="681"/>
        <v>0</v>
      </c>
      <c r="P575" s="179">
        <f t="shared" si="681"/>
        <v>0</v>
      </c>
      <c r="Q575" s="179">
        <f t="shared" si="681"/>
        <v>0</v>
      </c>
      <c r="R575" s="179">
        <f t="shared" si="681"/>
        <v>0</v>
      </c>
      <c r="S575" s="179">
        <f t="shared" si="681"/>
        <v>0</v>
      </c>
      <c r="T575" s="179">
        <f t="shared" si="681"/>
        <v>0</v>
      </c>
      <c r="U575" s="179">
        <f t="shared" si="681"/>
        <v>0</v>
      </c>
      <c r="V575" s="179">
        <f t="shared" si="681"/>
        <v>0</v>
      </c>
      <c r="W575" s="179">
        <f t="shared" si="681"/>
        <v>0</v>
      </c>
      <c r="X575" s="179">
        <f t="shared" si="681"/>
        <v>0</v>
      </c>
      <c r="Y575" s="179">
        <f t="shared" si="681"/>
        <v>0</v>
      </c>
      <c r="Z575" s="179">
        <f t="shared" si="681"/>
        <v>0</v>
      </c>
      <c r="AA575" s="179">
        <f t="shared" si="681"/>
        <v>0</v>
      </c>
      <c r="AB575" s="179">
        <f t="shared" si="681"/>
        <v>0</v>
      </c>
    </row>
    <row r="576" spans="1:28" s="3" customFormat="1" x14ac:dyDescent="0.3">
      <c r="B576" s="2">
        <v>12</v>
      </c>
      <c r="C576" s="179">
        <f t="shared" ref="C576:AB576" si="682">C543+C183</f>
        <v>0</v>
      </c>
      <c r="D576" s="179">
        <f t="shared" si="682"/>
        <v>0</v>
      </c>
      <c r="E576" s="179">
        <f t="shared" si="682"/>
        <v>0</v>
      </c>
      <c r="F576" s="179">
        <f t="shared" si="682"/>
        <v>0</v>
      </c>
      <c r="G576" s="179">
        <f t="shared" si="682"/>
        <v>0</v>
      </c>
      <c r="H576" s="179">
        <f t="shared" si="682"/>
        <v>0</v>
      </c>
      <c r="I576" s="179">
        <f t="shared" si="682"/>
        <v>0</v>
      </c>
      <c r="J576" s="179">
        <f t="shared" si="682"/>
        <v>0</v>
      </c>
      <c r="K576" s="179">
        <f t="shared" si="682"/>
        <v>0</v>
      </c>
      <c r="L576" s="179">
        <f t="shared" si="682"/>
        <v>0</v>
      </c>
      <c r="M576" s="179">
        <f t="shared" si="682"/>
        <v>0</v>
      </c>
      <c r="N576" s="179">
        <f t="shared" si="682"/>
        <v>0</v>
      </c>
      <c r="O576" s="179">
        <f t="shared" si="682"/>
        <v>0</v>
      </c>
      <c r="P576" s="179">
        <f t="shared" si="682"/>
        <v>0</v>
      </c>
      <c r="Q576" s="179">
        <f t="shared" si="682"/>
        <v>0</v>
      </c>
      <c r="R576" s="179">
        <f t="shared" si="682"/>
        <v>0</v>
      </c>
      <c r="S576" s="179">
        <f t="shared" si="682"/>
        <v>0</v>
      </c>
      <c r="T576" s="179">
        <f t="shared" si="682"/>
        <v>0</v>
      </c>
      <c r="U576" s="179">
        <f t="shared" si="682"/>
        <v>0</v>
      </c>
      <c r="V576" s="179">
        <f t="shared" si="682"/>
        <v>0</v>
      </c>
      <c r="W576" s="179">
        <f t="shared" si="682"/>
        <v>0</v>
      </c>
      <c r="X576" s="179">
        <f t="shared" si="682"/>
        <v>0</v>
      </c>
      <c r="Y576" s="179">
        <f t="shared" si="682"/>
        <v>0</v>
      </c>
      <c r="Z576" s="179">
        <f t="shared" si="682"/>
        <v>0</v>
      </c>
      <c r="AA576" s="179">
        <f t="shared" si="682"/>
        <v>0</v>
      </c>
      <c r="AB576" s="179">
        <f t="shared" si="682"/>
        <v>0</v>
      </c>
    </row>
    <row r="577" spans="2:28" s="3" customFormat="1" x14ac:dyDescent="0.3">
      <c r="B577" s="2">
        <v>13</v>
      </c>
      <c r="C577" s="179">
        <f t="shared" ref="C577:AB577" si="683">C544+C184</f>
        <v>0</v>
      </c>
      <c r="D577" s="179">
        <f t="shared" si="683"/>
        <v>0</v>
      </c>
      <c r="E577" s="179">
        <f t="shared" si="683"/>
        <v>0</v>
      </c>
      <c r="F577" s="179">
        <f t="shared" si="683"/>
        <v>0</v>
      </c>
      <c r="G577" s="179">
        <f t="shared" si="683"/>
        <v>0</v>
      </c>
      <c r="H577" s="179">
        <f t="shared" si="683"/>
        <v>0</v>
      </c>
      <c r="I577" s="179">
        <f t="shared" si="683"/>
        <v>0</v>
      </c>
      <c r="J577" s="179">
        <f t="shared" si="683"/>
        <v>0</v>
      </c>
      <c r="K577" s="179">
        <f t="shared" si="683"/>
        <v>0</v>
      </c>
      <c r="L577" s="179">
        <f t="shared" si="683"/>
        <v>0</v>
      </c>
      <c r="M577" s="179">
        <f t="shared" si="683"/>
        <v>0</v>
      </c>
      <c r="N577" s="179">
        <f t="shared" si="683"/>
        <v>0</v>
      </c>
      <c r="O577" s="179">
        <f t="shared" si="683"/>
        <v>0</v>
      </c>
      <c r="P577" s="179">
        <f t="shared" si="683"/>
        <v>0</v>
      </c>
      <c r="Q577" s="179">
        <f t="shared" si="683"/>
        <v>0</v>
      </c>
      <c r="R577" s="179">
        <f t="shared" si="683"/>
        <v>0</v>
      </c>
      <c r="S577" s="179">
        <f t="shared" si="683"/>
        <v>0</v>
      </c>
      <c r="T577" s="179">
        <f t="shared" si="683"/>
        <v>0</v>
      </c>
      <c r="U577" s="179">
        <f t="shared" si="683"/>
        <v>0</v>
      </c>
      <c r="V577" s="179">
        <f t="shared" si="683"/>
        <v>0</v>
      </c>
      <c r="W577" s="179">
        <f t="shared" si="683"/>
        <v>0</v>
      </c>
      <c r="X577" s="179">
        <f t="shared" si="683"/>
        <v>0</v>
      </c>
      <c r="Y577" s="179">
        <f t="shared" si="683"/>
        <v>0</v>
      </c>
      <c r="Z577" s="179">
        <f t="shared" si="683"/>
        <v>0</v>
      </c>
      <c r="AA577" s="179">
        <f t="shared" si="683"/>
        <v>0</v>
      </c>
      <c r="AB577" s="179">
        <f t="shared" si="683"/>
        <v>0</v>
      </c>
    </row>
    <row r="578" spans="2:28" s="3" customFormat="1" x14ac:dyDescent="0.3">
      <c r="B578" s="2">
        <v>14</v>
      </c>
      <c r="C578" s="179">
        <f t="shared" ref="C578:AB578" si="684">C545+C185</f>
        <v>0</v>
      </c>
      <c r="D578" s="179">
        <f t="shared" si="684"/>
        <v>0</v>
      </c>
      <c r="E578" s="179">
        <f t="shared" si="684"/>
        <v>0</v>
      </c>
      <c r="F578" s="179">
        <f t="shared" si="684"/>
        <v>0</v>
      </c>
      <c r="G578" s="179">
        <f t="shared" si="684"/>
        <v>0</v>
      </c>
      <c r="H578" s="179">
        <f t="shared" si="684"/>
        <v>0</v>
      </c>
      <c r="I578" s="179">
        <f t="shared" si="684"/>
        <v>0</v>
      </c>
      <c r="J578" s="179">
        <f t="shared" si="684"/>
        <v>0</v>
      </c>
      <c r="K578" s="179">
        <f t="shared" si="684"/>
        <v>0</v>
      </c>
      <c r="L578" s="179">
        <f t="shared" si="684"/>
        <v>0</v>
      </c>
      <c r="M578" s="179">
        <f t="shared" si="684"/>
        <v>0</v>
      </c>
      <c r="N578" s="179">
        <f t="shared" si="684"/>
        <v>0</v>
      </c>
      <c r="O578" s="179">
        <f t="shared" si="684"/>
        <v>0</v>
      </c>
      <c r="P578" s="179">
        <f t="shared" si="684"/>
        <v>0</v>
      </c>
      <c r="Q578" s="179">
        <f t="shared" si="684"/>
        <v>0</v>
      </c>
      <c r="R578" s="179">
        <f t="shared" si="684"/>
        <v>0</v>
      </c>
      <c r="S578" s="179">
        <f t="shared" si="684"/>
        <v>0</v>
      </c>
      <c r="T578" s="179">
        <f t="shared" si="684"/>
        <v>0</v>
      </c>
      <c r="U578" s="179">
        <f t="shared" si="684"/>
        <v>0</v>
      </c>
      <c r="V578" s="179">
        <f t="shared" si="684"/>
        <v>0</v>
      </c>
      <c r="W578" s="179">
        <f t="shared" si="684"/>
        <v>0</v>
      </c>
      <c r="X578" s="179">
        <f t="shared" si="684"/>
        <v>0</v>
      </c>
      <c r="Y578" s="179">
        <f t="shared" si="684"/>
        <v>0</v>
      </c>
      <c r="Z578" s="179">
        <f t="shared" si="684"/>
        <v>0</v>
      </c>
      <c r="AA578" s="179">
        <f t="shared" si="684"/>
        <v>0</v>
      </c>
      <c r="AB578" s="179">
        <f t="shared" si="684"/>
        <v>0</v>
      </c>
    </row>
    <row r="579" spans="2:28" s="3" customFormat="1" x14ac:dyDescent="0.3">
      <c r="B579" s="2">
        <v>15</v>
      </c>
      <c r="C579" s="179">
        <f t="shared" ref="C579:AB579" si="685">C546+C186</f>
        <v>0</v>
      </c>
      <c r="D579" s="179">
        <f t="shared" si="685"/>
        <v>0</v>
      </c>
      <c r="E579" s="179">
        <f t="shared" si="685"/>
        <v>0</v>
      </c>
      <c r="F579" s="179">
        <f t="shared" si="685"/>
        <v>0</v>
      </c>
      <c r="G579" s="179">
        <f t="shared" si="685"/>
        <v>0</v>
      </c>
      <c r="H579" s="179">
        <f t="shared" si="685"/>
        <v>0</v>
      </c>
      <c r="I579" s="179">
        <f t="shared" si="685"/>
        <v>0</v>
      </c>
      <c r="J579" s="179">
        <f t="shared" si="685"/>
        <v>0</v>
      </c>
      <c r="K579" s="179">
        <f t="shared" si="685"/>
        <v>0</v>
      </c>
      <c r="L579" s="179">
        <f t="shared" si="685"/>
        <v>0</v>
      </c>
      <c r="M579" s="179">
        <f t="shared" si="685"/>
        <v>0</v>
      </c>
      <c r="N579" s="179">
        <f t="shared" si="685"/>
        <v>0</v>
      </c>
      <c r="O579" s="179">
        <f t="shared" si="685"/>
        <v>0</v>
      </c>
      <c r="P579" s="179">
        <f t="shared" si="685"/>
        <v>0</v>
      </c>
      <c r="Q579" s="179">
        <f t="shared" si="685"/>
        <v>0</v>
      </c>
      <c r="R579" s="179">
        <f t="shared" si="685"/>
        <v>0</v>
      </c>
      <c r="S579" s="179">
        <f t="shared" si="685"/>
        <v>0</v>
      </c>
      <c r="T579" s="179">
        <f t="shared" si="685"/>
        <v>0</v>
      </c>
      <c r="U579" s="179">
        <f t="shared" si="685"/>
        <v>0</v>
      </c>
      <c r="V579" s="179">
        <f t="shared" si="685"/>
        <v>0</v>
      </c>
      <c r="W579" s="179">
        <f t="shared" si="685"/>
        <v>0</v>
      </c>
      <c r="X579" s="179">
        <f t="shared" si="685"/>
        <v>0</v>
      </c>
      <c r="Y579" s="179">
        <f t="shared" si="685"/>
        <v>0</v>
      </c>
      <c r="Z579" s="179">
        <f t="shared" si="685"/>
        <v>0</v>
      </c>
      <c r="AA579" s="179">
        <f t="shared" si="685"/>
        <v>0</v>
      </c>
      <c r="AB579" s="179">
        <f t="shared" si="685"/>
        <v>0</v>
      </c>
    </row>
    <row r="580" spans="2:28" s="3" customFormat="1" x14ac:dyDescent="0.3">
      <c r="B580" s="2">
        <v>16</v>
      </c>
      <c r="C580" s="179">
        <f t="shared" ref="C580:AB580" si="686">C547+C187</f>
        <v>0</v>
      </c>
      <c r="D580" s="179">
        <f t="shared" si="686"/>
        <v>0</v>
      </c>
      <c r="E580" s="179">
        <f t="shared" si="686"/>
        <v>0</v>
      </c>
      <c r="F580" s="179">
        <f t="shared" si="686"/>
        <v>0</v>
      </c>
      <c r="G580" s="179">
        <f t="shared" si="686"/>
        <v>0</v>
      </c>
      <c r="H580" s="179">
        <f t="shared" si="686"/>
        <v>0</v>
      </c>
      <c r="I580" s="179">
        <f t="shared" si="686"/>
        <v>0</v>
      </c>
      <c r="J580" s="179">
        <f t="shared" si="686"/>
        <v>0</v>
      </c>
      <c r="K580" s="179">
        <f t="shared" si="686"/>
        <v>0</v>
      </c>
      <c r="L580" s="179">
        <f t="shared" si="686"/>
        <v>0</v>
      </c>
      <c r="M580" s="179">
        <f t="shared" si="686"/>
        <v>0</v>
      </c>
      <c r="N580" s="179">
        <f t="shared" si="686"/>
        <v>0</v>
      </c>
      <c r="O580" s="179">
        <f t="shared" si="686"/>
        <v>0</v>
      </c>
      <c r="P580" s="179">
        <f t="shared" si="686"/>
        <v>0</v>
      </c>
      <c r="Q580" s="179">
        <f t="shared" si="686"/>
        <v>0</v>
      </c>
      <c r="R580" s="179">
        <f t="shared" si="686"/>
        <v>0</v>
      </c>
      <c r="S580" s="179">
        <f t="shared" si="686"/>
        <v>0</v>
      </c>
      <c r="T580" s="179">
        <f t="shared" si="686"/>
        <v>0</v>
      </c>
      <c r="U580" s="179">
        <f t="shared" si="686"/>
        <v>0</v>
      </c>
      <c r="V580" s="179">
        <f t="shared" si="686"/>
        <v>0</v>
      </c>
      <c r="W580" s="179">
        <f t="shared" si="686"/>
        <v>0</v>
      </c>
      <c r="X580" s="179">
        <f t="shared" si="686"/>
        <v>0</v>
      </c>
      <c r="Y580" s="179">
        <f t="shared" si="686"/>
        <v>0</v>
      </c>
      <c r="Z580" s="179">
        <f t="shared" si="686"/>
        <v>0</v>
      </c>
      <c r="AA580" s="179">
        <f t="shared" si="686"/>
        <v>0</v>
      </c>
      <c r="AB580" s="179">
        <f t="shared" si="686"/>
        <v>0</v>
      </c>
    </row>
    <row r="581" spans="2:28" s="3" customFormat="1" x14ac:dyDescent="0.3">
      <c r="B581" s="2">
        <v>17</v>
      </c>
      <c r="C581" s="179">
        <f t="shared" ref="C581:AB581" si="687">C548+C188</f>
        <v>0</v>
      </c>
      <c r="D581" s="179">
        <f t="shared" si="687"/>
        <v>0</v>
      </c>
      <c r="E581" s="179">
        <f t="shared" si="687"/>
        <v>0</v>
      </c>
      <c r="F581" s="179">
        <f t="shared" si="687"/>
        <v>0</v>
      </c>
      <c r="G581" s="179">
        <f t="shared" si="687"/>
        <v>0</v>
      </c>
      <c r="H581" s="179">
        <f t="shared" si="687"/>
        <v>0</v>
      </c>
      <c r="I581" s="179">
        <f t="shared" si="687"/>
        <v>0</v>
      </c>
      <c r="J581" s="179">
        <f t="shared" si="687"/>
        <v>0</v>
      </c>
      <c r="K581" s="179">
        <f t="shared" si="687"/>
        <v>0</v>
      </c>
      <c r="L581" s="179">
        <f t="shared" si="687"/>
        <v>0</v>
      </c>
      <c r="M581" s="179">
        <f t="shared" si="687"/>
        <v>0</v>
      </c>
      <c r="N581" s="179">
        <f t="shared" si="687"/>
        <v>0</v>
      </c>
      <c r="O581" s="179">
        <f t="shared" si="687"/>
        <v>0</v>
      </c>
      <c r="P581" s="179">
        <f t="shared" si="687"/>
        <v>0</v>
      </c>
      <c r="Q581" s="179">
        <f t="shared" si="687"/>
        <v>0</v>
      </c>
      <c r="R581" s="179">
        <f t="shared" si="687"/>
        <v>0</v>
      </c>
      <c r="S581" s="179">
        <f t="shared" si="687"/>
        <v>0</v>
      </c>
      <c r="T581" s="179">
        <f t="shared" si="687"/>
        <v>0</v>
      </c>
      <c r="U581" s="179">
        <f t="shared" si="687"/>
        <v>0</v>
      </c>
      <c r="V581" s="179">
        <f t="shared" si="687"/>
        <v>0</v>
      </c>
      <c r="W581" s="179">
        <f t="shared" si="687"/>
        <v>0</v>
      </c>
      <c r="X581" s="179">
        <f t="shared" si="687"/>
        <v>0</v>
      </c>
      <c r="Y581" s="179">
        <f t="shared" si="687"/>
        <v>0</v>
      </c>
      <c r="Z581" s="179">
        <f t="shared" si="687"/>
        <v>0</v>
      </c>
      <c r="AA581" s="179">
        <f t="shared" si="687"/>
        <v>0</v>
      </c>
      <c r="AB581" s="179">
        <f t="shared" si="687"/>
        <v>0</v>
      </c>
    </row>
    <row r="582" spans="2:28" s="3" customFormat="1" x14ac:dyDescent="0.3">
      <c r="B582" s="2">
        <v>18</v>
      </c>
      <c r="C582" s="179">
        <f t="shared" ref="C582:AB582" si="688">C549+C189</f>
        <v>0</v>
      </c>
      <c r="D582" s="179">
        <f t="shared" si="688"/>
        <v>0</v>
      </c>
      <c r="E582" s="179">
        <f t="shared" si="688"/>
        <v>0</v>
      </c>
      <c r="F582" s="179">
        <f t="shared" si="688"/>
        <v>0</v>
      </c>
      <c r="G582" s="179">
        <f t="shared" si="688"/>
        <v>0</v>
      </c>
      <c r="H582" s="179">
        <f t="shared" si="688"/>
        <v>0</v>
      </c>
      <c r="I582" s="179">
        <f t="shared" si="688"/>
        <v>0</v>
      </c>
      <c r="J582" s="179">
        <f t="shared" si="688"/>
        <v>0</v>
      </c>
      <c r="K582" s="179">
        <f t="shared" si="688"/>
        <v>0</v>
      </c>
      <c r="L582" s="179">
        <f t="shared" si="688"/>
        <v>0</v>
      </c>
      <c r="M582" s="179">
        <f t="shared" si="688"/>
        <v>0</v>
      </c>
      <c r="N582" s="179">
        <f t="shared" si="688"/>
        <v>0</v>
      </c>
      <c r="O582" s="179">
        <f t="shared" si="688"/>
        <v>0</v>
      </c>
      <c r="P582" s="179">
        <f t="shared" si="688"/>
        <v>0</v>
      </c>
      <c r="Q582" s="179">
        <f t="shared" si="688"/>
        <v>0</v>
      </c>
      <c r="R582" s="179">
        <f t="shared" si="688"/>
        <v>0</v>
      </c>
      <c r="S582" s="179">
        <f t="shared" si="688"/>
        <v>0</v>
      </c>
      <c r="T582" s="179">
        <f t="shared" si="688"/>
        <v>0</v>
      </c>
      <c r="U582" s="179">
        <f t="shared" si="688"/>
        <v>0</v>
      </c>
      <c r="V582" s="179">
        <f t="shared" si="688"/>
        <v>0</v>
      </c>
      <c r="W582" s="179">
        <f t="shared" si="688"/>
        <v>0</v>
      </c>
      <c r="X582" s="179">
        <f t="shared" si="688"/>
        <v>0</v>
      </c>
      <c r="Y582" s="179">
        <f t="shared" si="688"/>
        <v>0</v>
      </c>
      <c r="Z582" s="179">
        <f t="shared" si="688"/>
        <v>0</v>
      </c>
      <c r="AA582" s="179">
        <f t="shared" si="688"/>
        <v>0</v>
      </c>
      <c r="AB582" s="179">
        <f t="shared" si="688"/>
        <v>0</v>
      </c>
    </row>
    <row r="583" spans="2:28" s="3" customFormat="1" x14ac:dyDescent="0.3">
      <c r="B583" s="2">
        <v>19</v>
      </c>
      <c r="C583" s="179">
        <f t="shared" ref="C583:AB583" si="689">C550+C190</f>
        <v>0</v>
      </c>
      <c r="D583" s="179">
        <f t="shared" si="689"/>
        <v>0</v>
      </c>
      <c r="E583" s="179">
        <f t="shared" si="689"/>
        <v>0</v>
      </c>
      <c r="F583" s="179">
        <f t="shared" si="689"/>
        <v>0</v>
      </c>
      <c r="G583" s="179">
        <f t="shared" si="689"/>
        <v>0</v>
      </c>
      <c r="H583" s="179">
        <f t="shared" si="689"/>
        <v>0</v>
      </c>
      <c r="I583" s="179">
        <f t="shared" si="689"/>
        <v>0</v>
      </c>
      <c r="J583" s="179">
        <f t="shared" si="689"/>
        <v>0</v>
      </c>
      <c r="K583" s="179">
        <f t="shared" si="689"/>
        <v>0</v>
      </c>
      <c r="L583" s="179">
        <f t="shared" si="689"/>
        <v>0</v>
      </c>
      <c r="M583" s="179">
        <f t="shared" si="689"/>
        <v>0</v>
      </c>
      <c r="N583" s="179">
        <f t="shared" si="689"/>
        <v>0</v>
      </c>
      <c r="O583" s="179">
        <f t="shared" si="689"/>
        <v>0</v>
      </c>
      <c r="P583" s="179">
        <f t="shared" si="689"/>
        <v>0</v>
      </c>
      <c r="Q583" s="179">
        <f t="shared" si="689"/>
        <v>0</v>
      </c>
      <c r="R583" s="179">
        <f t="shared" si="689"/>
        <v>0</v>
      </c>
      <c r="S583" s="179">
        <f t="shared" si="689"/>
        <v>0</v>
      </c>
      <c r="T583" s="179">
        <f t="shared" si="689"/>
        <v>0</v>
      </c>
      <c r="U583" s="179">
        <f t="shared" si="689"/>
        <v>0</v>
      </c>
      <c r="V583" s="179">
        <f t="shared" si="689"/>
        <v>0</v>
      </c>
      <c r="W583" s="179">
        <f t="shared" si="689"/>
        <v>0</v>
      </c>
      <c r="X583" s="179">
        <f t="shared" si="689"/>
        <v>0</v>
      </c>
      <c r="Y583" s="179">
        <f t="shared" si="689"/>
        <v>0</v>
      </c>
      <c r="Z583" s="179">
        <f t="shared" si="689"/>
        <v>0</v>
      </c>
      <c r="AA583" s="179">
        <f t="shared" si="689"/>
        <v>0</v>
      </c>
      <c r="AB583" s="179">
        <f t="shared" si="689"/>
        <v>0</v>
      </c>
    </row>
    <row r="584" spans="2:28" s="3" customFormat="1" x14ac:dyDescent="0.3">
      <c r="B584" s="2">
        <v>20</v>
      </c>
      <c r="C584" s="179">
        <f t="shared" ref="C584:AB584" si="690">C551+C191</f>
        <v>0</v>
      </c>
      <c r="D584" s="179">
        <f t="shared" si="690"/>
        <v>0</v>
      </c>
      <c r="E584" s="179">
        <f t="shared" si="690"/>
        <v>0</v>
      </c>
      <c r="F584" s="179">
        <f t="shared" si="690"/>
        <v>0</v>
      </c>
      <c r="G584" s="179">
        <f t="shared" si="690"/>
        <v>0</v>
      </c>
      <c r="H584" s="179">
        <f t="shared" si="690"/>
        <v>0</v>
      </c>
      <c r="I584" s="179">
        <f t="shared" si="690"/>
        <v>0</v>
      </c>
      <c r="J584" s="179">
        <f t="shared" si="690"/>
        <v>0</v>
      </c>
      <c r="K584" s="179">
        <f t="shared" si="690"/>
        <v>0</v>
      </c>
      <c r="L584" s="179">
        <f t="shared" si="690"/>
        <v>0</v>
      </c>
      <c r="M584" s="179">
        <f t="shared" si="690"/>
        <v>0</v>
      </c>
      <c r="N584" s="179">
        <f t="shared" si="690"/>
        <v>0</v>
      </c>
      <c r="O584" s="179">
        <f t="shared" si="690"/>
        <v>0</v>
      </c>
      <c r="P584" s="179">
        <f t="shared" si="690"/>
        <v>0</v>
      </c>
      <c r="Q584" s="179">
        <f t="shared" si="690"/>
        <v>0</v>
      </c>
      <c r="R584" s="179">
        <f t="shared" si="690"/>
        <v>0</v>
      </c>
      <c r="S584" s="179">
        <f t="shared" si="690"/>
        <v>0</v>
      </c>
      <c r="T584" s="179">
        <f t="shared" si="690"/>
        <v>0</v>
      </c>
      <c r="U584" s="179">
        <f t="shared" si="690"/>
        <v>0</v>
      </c>
      <c r="V584" s="179">
        <f t="shared" si="690"/>
        <v>0</v>
      </c>
      <c r="W584" s="179">
        <f t="shared" si="690"/>
        <v>0</v>
      </c>
      <c r="X584" s="179">
        <f t="shared" si="690"/>
        <v>0</v>
      </c>
      <c r="Y584" s="179">
        <f t="shared" si="690"/>
        <v>0</v>
      </c>
      <c r="Z584" s="179">
        <f t="shared" si="690"/>
        <v>0</v>
      </c>
      <c r="AA584" s="179">
        <f t="shared" si="690"/>
        <v>0</v>
      </c>
      <c r="AB584" s="179">
        <f t="shared" si="690"/>
        <v>0</v>
      </c>
    </row>
    <row r="585" spans="2:28" s="3" customFormat="1" x14ac:dyDescent="0.3">
      <c r="B585" s="2">
        <v>21</v>
      </c>
      <c r="C585" s="179">
        <f t="shared" ref="C585:AB585" si="691">C552+C192</f>
        <v>0</v>
      </c>
      <c r="D585" s="179">
        <f t="shared" si="691"/>
        <v>0</v>
      </c>
      <c r="E585" s="179">
        <f t="shared" si="691"/>
        <v>0</v>
      </c>
      <c r="F585" s="179">
        <f t="shared" si="691"/>
        <v>0</v>
      </c>
      <c r="G585" s="179">
        <f t="shared" si="691"/>
        <v>0</v>
      </c>
      <c r="H585" s="179">
        <f t="shared" si="691"/>
        <v>0</v>
      </c>
      <c r="I585" s="179">
        <f t="shared" si="691"/>
        <v>0</v>
      </c>
      <c r="J585" s="179">
        <f t="shared" si="691"/>
        <v>0</v>
      </c>
      <c r="K585" s="179">
        <f t="shared" si="691"/>
        <v>0</v>
      </c>
      <c r="L585" s="179">
        <f t="shared" si="691"/>
        <v>0</v>
      </c>
      <c r="M585" s="179">
        <f t="shared" si="691"/>
        <v>0</v>
      </c>
      <c r="N585" s="179">
        <f t="shared" si="691"/>
        <v>0</v>
      </c>
      <c r="O585" s="179">
        <f t="shared" si="691"/>
        <v>0</v>
      </c>
      <c r="P585" s="179">
        <f t="shared" si="691"/>
        <v>0</v>
      </c>
      <c r="Q585" s="179">
        <f t="shared" si="691"/>
        <v>0</v>
      </c>
      <c r="R585" s="179">
        <f t="shared" si="691"/>
        <v>0</v>
      </c>
      <c r="S585" s="179">
        <f t="shared" si="691"/>
        <v>0</v>
      </c>
      <c r="T585" s="179">
        <f t="shared" si="691"/>
        <v>0</v>
      </c>
      <c r="U585" s="179">
        <f t="shared" si="691"/>
        <v>0</v>
      </c>
      <c r="V585" s="179">
        <f t="shared" si="691"/>
        <v>0</v>
      </c>
      <c r="W585" s="179">
        <f t="shared" si="691"/>
        <v>0</v>
      </c>
      <c r="X585" s="179">
        <f t="shared" si="691"/>
        <v>0</v>
      </c>
      <c r="Y585" s="179">
        <f t="shared" si="691"/>
        <v>0</v>
      </c>
      <c r="Z585" s="179">
        <f t="shared" si="691"/>
        <v>0</v>
      </c>
      <c r="AA585" s="179">
        <f t="shared" si="691"/>
        <v>0</v>
      </c>
      <c r="AB585" s="179">
        <f t="shared" si="691"/>
        <v>0</v>
      </c>
    </row>
    <row r="586" spans="2:28" s="3" customFormat="1" x14ac:dyDescent="0.3">
      <c r="B586" s="2">
        <v>22</v>
      </c>
      <c r="C586" s="179">
        <f t="shared" ref="C586:AB586" si="692">C553+C193</f>
        <v>0</v>
      </c>
      <c r="D586" s="179">
        <f t="shared" si="692"/>
        <v>0</v>
      </c>
      <c r="E586" s="179">
        <f t="shared" si="692"/>
        <v>0</v>
      </c>
      <c r="F586" s="179">
        <f t="shared" si="692"/>
        <v>0</v>
      </c>
      <c r="G586" s="179">
        <f t="shared" si="692"/>
        <v>0</v>
      </c>
      <c r="H586" s="179">
        <f t="shared" si="692"/>
        <v>0</v>
      </c>
      <c r="I586" s="179">
        <f t="shared" si="692"/>
        <v>0</v>
      </c>
      <c r="J586" s="179">
        <f t="shared" si="692"/>
        <v>0</v>
      </c>
      <c r="K586" s="179">
        <f t="shared" si="692"/>
        <v>0</v>
      </c>
      <c r="L586" s="179">
        <f t="shared" si="692"/>
        <v>0</v>
      </c>
      <c r="M586" s="179">
        <f t="shared" si="692"/>
        <v>0</v>
      </c>
      <c r="N586" s="179">
        <f t="shared" si="692"/>
        <v>0</v>
      </c>
      <c r="O586" s="179">
        <f t="shared" si="692"/>
        <v>0</v>
      </c>
      <c r="P586" s="179">
        <f t="shared" si="692"/>
        <v>0</v>
      </c>
      <c r="Q586" s="179">
        <f t="shared" si="692"/>
        <v>0</v>
      </c>
      <c r="R586" s="179">
        <f t="shared" si="692"/>
        <v>0</v>
      </c>
      <c r="S586" s="179">
        <f t="shared" si="692"/>
        <v>0</v>
      </c>
      <c r="T586" s="179">
        <f t="shared" si="692"/>
        <v>0</v>
      </c>
      <c r="U586" s="179">
        <f t="shared" si="692"/>
        <v>0</v>
      </c>
      <c r="V586" s="179">
        <f t="shared" si="692"/>
        <v>0</v>
      </c>
      <c r="W586" s="179">
        <f t="shared" si="692"/>
        <v>0</v>
      </c>
      <c r="X586" s="179">
        <f t="shared" si="692"/>
        <v>0</v>
      </c>
      <c r="Y586" s="179">
        <f t="shared" si="692"/>
        <v>0</v>
      </c>
      <c r="Z586" s="179">
        <f t="shared" si="692"/>
        <v>0</v>
      </c>
      <c r="AA586" s="179">
        <f t="shared" si="692"/>
        <v>0</v>
      </c>
      <c r="AB586" s="179">
        <f t="shared" si="692"/>
        <v>0</v>
      </c>
    </row>
    <row r="587" spans="2:28" s="3" customFormat="1" x14ac:dyDescent="0.3">
      <c r="B587" s="2">
        <v>23</v>
      </c>
      <c r="C587" s="179">
        <f t="shared" ref="C587:AB587" si="693">C554+C194</f>
        <v>0</v>
      </c>
      <c r="D587" s="179">
        <f t="shared" si="693"/>
        <v>0</v>
      </c>
      <c r="E587" s="179">
        <f t="shared" si="693"/>
        <v>0</v>
      </c>
      <c r="F587" s="179">
        <f t="shared" si="693"/>
        <v>0</v>
      </c>
      <c r="G587" s="179">
        <f t="shared" si="693"/>
        <v>0</v>
      </c>
      <c r="H587" s="179">
        <f t="shared" si="693"/>
        <v>0</v>
      </c>
      <c r="I587" s="179">
        <f t="shared" si="693"/>
        <v>0</v>
      </c>
      <c r="J587" s="179">
        <f t="shared" si="693"/>
        <v>0</v>
      </c>
      <c r="K587" s="179">
        <f t="shared" si="693"/>
        <v>0</v>
      </c>
      <c r="L587" s="179">
        <f t="shared" si="693"/>
        <v>0</v>
      </c>
      <c r="M587" s="179">
        <f t="shared" si="693"/>
        <v>0</v>
      </c>
      <c r="N587" s="179">
        <f t="shared" si="693"/>
        <v>0</v>
      </c>
      <c r="O587" s="179">
        <f t="shared" si="693"/>
        <v>0</v>
      </c>
      <c r="P587" s="179">
        <f t="shared" si="693"/>
        <v>0</v>
      </c>
      <c r="Q587" s="179">
        <f t="shared" si="693"/>
        <v>0</v>
      </c>
      <c r="R587" s="179">
        <f t="shared" si="693"/>
        <v>0</v>
      </c>
      <c r="S587" s="179">
        <f t="shared" si="693"/>
        <v>0</v>
      </c>
      <c r="T587" s="179">
        <f t="shared" si="693"/>
        <v>0</v>
      </c>
      <c r="U587" s="179">
        <f t="shared" si="693"/>
        <v>0</v>
      </c>
      <c r="V587" s="179">
        <f t="shared" si="693"/>
        <v>0</v>
      </c>
      <c r="W587" s="179">
        <f t="shared" si="693"/>
        <v>0</v>
      </c>
      <c r="X587" s="179">
        <f t="shared" si="693"/>
        <v>0</v>
      </c>
      <c r="Y587" s="179">
        <f t="shared" si="693"/>
        <v>0</v>
      </c>
      <c r="Z587" s="179">
        <f t="shared" si="693"/>
        <v>0</v>
      </c>
      <c r="AA587" s="179">
        <f t="shared" si="693"/>
        <v>0</v>
      </c>
      <c r="AB587" s="179">
        <f t="shared" si="693"/>
        <v>0</v>
      </c>
    </row>
    <row r="588" spans="2:28" s="3" customFormat="1" x14ac:dyDescent="0.3">
      <c r="B588" s="2">
        <v>24</v>
      </c>
      <c r="C588" s="179">
        <f t="shared" ref="C588:AB588" si="694">C555+C195</f>
        <v>0</v>
      </c>
      <c r="D588" s="179">
        <f t="shared" si="694"/>
        <v>0</v>
      </c>
      <c r="E588" s="179">
        <f t="shared" si="694"/>
        <v>0</v>
      </c>
      <c r="F588" s="179">
        <f t="shared" si="694"/>
        <v>0</v>
      </c>
      <c r="G588" s="179">
        <f t="shared" si="694"/>
        <v>0</v>
      </c>
      <c r="H588" s="179">
        <f t="shared" si="694"/>
        <v>0</v>
      </c>
      <c r="I588" s="179">
        <f t="shared" si="694"/>
        <v>0</v>
      </c>
      <c r="J588" s="179">
        <f t="shared" si="694"/>
        <v>0</v>
      </c>
      <c r="K588" s="179">
        <f t="shared" si="694"/>
        <v>0</v>
      </c>
      <c r="L588" s="179">
        <f t="shared" si="694"/>
        <v>0</v>
      </c>
      <c r="M588" s="179">
        <f t="shared" si="694"/>
        <v>0</v>
      </c>
      <c r="N588" s="179">
        <f t="shared" si="694"/>
        <v>0</v>
      </c>
      <c r="O588" s="179">
        <f t="shared" si="694"/>
        <v>0</v>
      </c>
      <c r="P588" s="179">
        <f t="shared" si="694"/>
        <v>0</v>
      </c>
      <c r="Q588" s="179">
        <f t="shared" si="694"/>
        <v>0</v>
      </c>
      <c r="R588" s="179">
        <f t="shared" si="694"/>
        <v>0</v>
      </c>
      <c r="S588" s="179">
        <f t="shared" si="694"/>
        <v>0</v>
      </c>
      <c r="T588" s="179">
        <f t="shared" si="694"/>
        <v>0</v>
      </c>
      <c r="U588" s="179">
        <f t="shared" si="694"/>
        <v>0</v>
      </c>
      <c r="V588" s="179">
        <f t="shared" si="694"/>
        <v>0</v>
      </c>
      <c r="W588" s="179">
        <f t="shared" si="694"/>
        <v>0</v>
      </c>
      <c r="X588" s="179">
        <f t="shared" si="694"/>
        <v>0</v>
      </c>
      <c r="Y588" s="179">
        <f t="shared" si="694"/>
        <v>0</v>
      </c>
      <c r="Z588" s="179">
        <f t="shared" si="694"/>
        <v>0</v>
      </c>
      <c r="AA588" s="179">
        <f t="shared" si="694"/>
        <v>0</v>
      </c>
      <c r="AB588" s="179">
        <f t="shared" si="694"/>
        <v>0</v>
      </c>
    </row>
    <row r="589" spans="2:28" s="3" customFormat="1" x14ac:dyDescent="0.3">
      <c r="B589" s="2">
        <v>25</v>
      </c>
      <c r="C589" s="179">
        <f t="shared" ref="C589:AB589" si="695">C556+C196</f>
        <v>0</v>
      </c>
      <c r="D589" s="179">
        <f t="shared" si="695"/>
        <v>0</v>
      </c>
      <c r="E589" s="179">
        <f t="shared" si="695"/>
        <v>0</v>
      </c>
      <c r="F589" s="179">
        <f t="shared" si="695"/>
        <v>0</v>
      </c>
      <c r="G589" s="179">
        <f t="shared" si="695"/>
        <v>0</v>
      </c>
      <c r="H589" s="179">
        <f t="shared" si="695"/>
        <v>0</v>
      </c>
      <c r="I589" s="179">
        <f t="shared" si="695"/>
        <v>0</v>
      </c>
      <c r="J589" s="179">
        <f t="shared" si="695"/>
        <v>0</v>
      </c>
      <c r="K589" s="179">
        <f t="shared" si="695"/>
        <v>0</v>
      </c>
      <c r="L589" s="179">
        <f t="shared" si="695"/>
        <v>0</v>
      </c>
      <c r="M589" s="179">
        <f t="shared" si="695"/>
        <v>0</v>
      </c>
      <c r="N589" s="179">
        <f t="shared" si="695"/>
        <v>0</v>
      </c>
      <c r="O589" s="179">
        <f t="shared" si="695"/>
        <v>0</v>
      </c>
      <c r="P589" s="179">
        <f t="shared" si="695"/>
        <v>0</v>
      </c>
      <c r="Q589" s="179">
        <f t="shared" si="695"/>
        <v>0</v>
      </c>
      <c r="R589" s="179">
        <f t="shared" si="695"/>
        <v>0</v>
      </c>
      <c r="S589" s="179">
        <f t="shared" si="695"/>
        <v>0</v>
      </c>
      <c r="T589" s="179">
        <f t="shared" si="695"/>
        <v>0</v>
      </c>
      <c r="U589" s="179">
        <f t="shared" si="695"/>
        <v>0</v>
      </c>
      <c r="V589" s="179">
        <f t="shared" si="695"/>
        <v>0</v>
      </c>
      <c r="W589" s="179">
        <f t="shared" si="695"/>
        <v>0</v>
      </c>
      <c r="X589" s="179">
        <f t="shared" si="695"/>
        <v>0</v>
      </c>
      <c r="Y589" s="179">
        <f t="shared" si="695"/>
        <v>0</v>
      </c>
      <c r="Z589" s="179">
        <f t="shared" si="695"/>
        <v>0</v>
      </c>
      <c r="AA589" s="179">
        <f t="shared" si="695"/>
        <v>0</v>
      </c>
      <c r="AB589" s="179">
        <f t="shared" si="695"/>
        <v>0</v>
      </c>
    </row>
    <row r="590" spans="2:28" s="3" customFormat="1" x14ac:dyDescent="0.3">
      <c r="B590" s="34" t="s">
        <v>162</v>
      </c>
      <c r="C590" s="12">
        <f>SUM(C565:C589)</f>
        <v>0</v>
      </c>
      <c r="D590" s="12">
        <f t="shared" ref="D590:AB590" si="696">SUM(D565:D589)</f>
        <v>0.15617</v>
      </c>
      <c r="E590" s="12">
        <f t="shared" si="696"/>
        <v>0.19173308691386198</v>
      </c>
      <c r="F590" s="12">
        <f t="shared" si="696"/>
        <v>0.23178425640436429</v>
      </c>
      <c r="G590" s="12">
        <f t="shared" si="696"/>
        <v>0.26900298354310542</v>
      </c>
      <c r="H590" s="12">
        <f t="shared" si="696"/>
        <v>0.29828655189667524</v>
      </c>
      <c r="I590" s="12">
        <f t="shared" si="696"/>
        <v>0.34908230129542295</v>
      </c>
      <c r="J590" s="12">
        <f t="shared" si="696"/>
        <v>0.39509215237121759</v>
      </c>
      <c r="K590" s="12">
        <f t="shared" si="696"/>
        <v>0.44500726371066596</v>
      </c>
      <c r="L590" s="12">
        <f t="shared" si="696"/>
        <v>0.4848630779017421</v>
      </c>
      <c r="M590" s="12">
        <f t="shared" si="696"/>
        <v>0.52260016301378609</v>
      </c>
      <c r="N590" s="12">
        <f t="shared" si="696"/>
        <v>0.60200686424730254</v>
      </c>
      <c r="O590" s="12">
        <f t="shared" si="696"/>
        <v>0.6772767214715707</v>
      </c>
      <c r="P590" s="12">
        <f t="shared" si="696"/>
        <v>0.7422405506393619</v>
      </c>
      <c r="Q590" s="12">
        <f t="shared" si="696"/>
        <v>0.81060020987584758</v>
      </c>
      <c r="R590" s="12">
        <f t="shared" si="696"/>
        <v>0.87487264538522136</v>
      </c>
      <c r="S590" s="12">
        <f t="shared" si="696"/>
        <v>0.94829984922479094</v>
      </c>
      <c r="T590" s="12">
        <f t="shared" si="696"/>
        <v>1.0266433892732603</v>
      </c>
      <c r="U590" s="12">
        <f t="shared" si="696"/>
        <v>1.0884990974196247</v>
      </c>
      <c r="V590" s="12">
        <f t="shared" si="696"/>
        <v>1.1518276553321838</v>
      </c>
      <c r="W590" s="12">
        <f t="shared" si="696"/>
        <v>1.1744349042442335</v>
      </c>
      <c r="X590" s="12">
        <f t="shared" si="696"/>
        <v>1.3115194387020126</v>
      </c>
      <c r="Y590" s="12">
        <f t="shared" si="696"/>
        <v>1.43775696366311</v>
      </c>
      <c r="Z590" s="12">
        <f t="shared" si="696"/>
        <v>1.5213857339114467</v>
      </c>
      <c r="AA590" s="12">
        <f t="shared" si="696"/>
        <v>1.6365209169539285</v>
      </c>
      <c r="AB590" s="12">
        <f t="shared" si="696"/>
        <v>1.7623192700191976</v>
      </c>
    </row>
    <row r="591" spans="2:28" s="3" customFormat="1" x14ac:dyDescent="0.3">
      <c r="B591" s="34" t="s">
        <v>163</v>
      </c>
      <c r="C591" s="12">
        <f>SUM($C590:C590)</f>
        <v>0</v>
      </c>
      <c r="D591" s="12">
        <f>SUM($C590:D590)</f>
        <v>0.15617</v>
      </c>
      <c r="E591" s="12">
        <f>SUM($C590:E590)</f>
        <v>0.34790308691386196</v>
      </c>
      <c r="F591" s="12">
        <f>SUM($C590:F590)</f>
        <v>0.57968734331822624</v>
      </c>
      <c r="G591" s="12">
        <f>SUM($C590:G590)</f>
        <v>0.84869032686133172</v>
      </c>
      <c r="H591" s="12">
        <f>SUM($C590:H590)</f>
        <v>1.146976878758007</v>
      </c>
      <c r="I591" s="12">
        <f>SUM($C590:I590)</f>
        <v>1.49605918005343</v>
      </c>
      <c r="J591" s="12">
        <f>SUM($C590:J590)</f>
        <v>1.8911513324246476</v>
      </c>
      <c r="K591" s="12">
        <f>SUM($C590:K590)</f>
        <v>2.3361585961353137</v>
      </c>
      <c r="L591" s="12">
        <f>SUM($C590:L590)</f>
        <v>2.8210216740370559</v>
      </c>
      <c r="M591" s="12">
        <f>SUM($C590:M590)</f>
        <v>3.3436218370508421</v>
      </c>
      <c r="N591" s="12">
        <f>SUM($C590:N590)</f>
        <v>3.9456287012981446</v>
      </c>
      <c r="O591" s="12">
        <f>SUM($C590:O590)</f>
        <v>4.6229054227697155</v>
      </c>
      <c r="P591" s="12">
        <f>SUM($C590:P590)</f>
        <v>5.3651459734090778</v>
      </c>
      <c r="Q591" s="12">
        <f>SUM($C590:Q590)</f>
        <v>6.1757461832849252</v>
      </c>
      <c r="R591" s="12">
        <f>SUM($C590:R590)</f>
        <v>7.0506188286701468</v>
      </c>
      <c r="S591" s="12">
        <f>SUM($C590:S590)</f>
        <v>7.9989186778949382</v>
      </c>
      <c r="T591" s="12">
        <f>SUM($C590:T590)</f>
        <v>9.0255620671681989</v>
      </c>
      <c r="U591" s="12">
        <f>SUM($C590:U590)</f>
        <v>10.114061164587824</v>
      </c>
      <c r="V591" s="12">
        <f>SUM($C590:V590)</f>
        <v>11.265888819920008</v>
      </c>
      <c r="W591" s="12">
        <f>SUM($C590:W590)</f>
        <v>12.440323724164241</v>
      </c>
      <c r="X591" s="12">
        <f>SUM($C590:X590)</f>
        <v>13.751843162866253</v>
      </c>
      <c r="Y591" s="12">
        <f>SUM($C590:Y590)</f>
        <v>15.189600126529363</v>
      </c>
      <c r="Z591" s="12">
        <f>SUM($C590:Z590)</f>
        <v>16.710985860440811</v>
      </c>
      <c r="AA591" s="12">
        <f>SUM($C590:AA590)</f>
        <v>18.347506777394738</v>
      </c>
      <c r="AB591" s="12">
        <f>SUM($C590:AB590)</f>
        <v>20.109826047413936</v>
      </c>
    </row>
    <row r="592" spans="2:28" s="3" customFormat="1" x14ac:dyDescent="0.3"/>
    <row r="593" spans="1:28" s="56" customFormat="1" x14ac:dyDescent="0.3"/>
    <row r="594" spans="1:28" s="56" customFormat="1" x14ac:dyDescent="0.3">
      <c r="A594" s="55" t="s">
        <v>312</v>
      </c>
      <c r="C594" s="59">
        <f>C68+BH38+C591</f>
        <v>100</v>
      </c>
      <c r="D594" s="59">
        <f t="shared" ref="D594:AB594" si="697">D68+BI38+D591</f>
        <v>100</v>
      </c>
      <c r="E594" s="59">
        <f t="shared" si="697"/>
        <v>100</v>
      </c>
      <c r="F594" s="59">
        <f t="shared" si="697"/>
        <v>100.00000000000001</v>
      </c>
      <c r="G594" s="59">
        <f t="shared" si="697"/>
        <v>100.00000000000001</v>
      </c>
      <c r="H594" s="59">
        <f t="shared" si="697"/>
        <v>100.00000000000001</v>
      </c>
      <c r="I594" s="59">
        <f t="shared" si="697"/>
        <v>100.00000000000004</v>
      </c>
      <c r="J594" s="59">
        <f t="shared" si="697"/>
        <v>100.00000000000001</v>
      </c>
      <c r="K594" s="59">
        <f t="shared" si="697"/>
        <v>100.00000000000003</v>
      </c>
      <c r="L594" s="59">
        <f t="shared" si="697"/>
        <v>100.00000000000001</v>
      </c>
      <c r="M594" s="59">
        <f t="shared" si="697"/>
        <v>100.00000000000001</v>
      </c>
      <c r="N594" s="59">
        <f t="shared" si="697"/>
        <v>100.00000000000001</v>
      </c>
      <c r="O594" s="59">
        <f t="shared" si="697"/>
        <v>100.00000000000001</v>
      </c>
      <c r="P594" s="59">
        <f t="shared" si="697"/>
        <v>100</v>
      </c>
      <c r="Q594" s="59">
        <f t="shared" si="697"/>
        <v>100</v>
      </c>
      <c r="R594" s="59">
        <f t="shared" si="697"/>
        <v>100.00000000000001</v>
      </c>
      <c r="S594" s="59">
        <f t="shared" si="697"/>
        <v>100</v>
      </c>
      <c r="T594" s="59">
        <f t="shared" si="697"/>
        <v>99.999999999999986</v>
      </c>
      <c r="U594" s="59">
        <f t="shared" si="697"/>
        <v>100.00000000000001</v>
      </c>
      <c r="V594" s="59">
        <f t="shared" si="697"/>
        <v>100.00000000000001</v>
      </c>
      <c r="W594" s="59">
        <f t="shared" si="697"/>
        <v>100.00000000000001</v>
      </c>
      <c r="X594" s="59">
        <f t="shared" si="697"/>
        <v>100.00000000000001</v>
      </c>
      <c r="Y594" s="59">
        <f t="shared" si="697"/>
        <v>100</v>
      </c>
      <c r="Z594" s="59">
        <f t="shared" si="697"/>
        <v>100</v>
      </c>
      <c r="AA594" s="59">
        <f t="shared" si="697"/>
        <v>100</v>
      </c>
      <c r="AB594" s="59">
        <f t="shared" si="697"/>
        <v>99.999999999999986</v>
      </c>
    </row>
    <row r="595" spans="1:28" s="56" customFormat="1" x14ac:dyDescent="0.3">
      <c r="A595" s="55"/>
      <c r="C595" s="55"/>
    </row>
    <row r="596" spans="1:28" s="56" customFormat="1" x14ac:dyDescent="0.3">
      <c r="A596" s="55"/>
      <c r="C596" s="55"/>
    </row>
    <row r="597" spans="1:28" s="56" customFormat="1" x14ac:dyDescent="0.3">
      <c r="A597" s="55" t="s">
        <v>395</v>
      </c>
    </row>
    <row r="598" spans="1:28" s="56" customFormat="1" x14ac:dyDescent="0.3">
      <c r="A598" s="55"/>
      <c r="C598" s="55"/>
    </row>
    <row r="599" spans="1:28" s="56" customFormat="1" x14ac:dyDescent="0.3">
      <c r="A599" s="55"/>
      <c r="C599" s="55" t="s">
        <v>13</v>
      </c>
    </row>
    <row r="600" spans="1:28" s="56" customFormat="1" x14ac:dyDescent="0.3">
      <c r="C600" s="55">
        <v>1</v>
      </c>
      <c r="D600" s="55">
        <v>2</v>
      </c>
      <c r="E600" s="55">
        <v>3</v>
      </c>
      <c r="F600" s="55">
        <v>4</v>
      </c>
      <c r="G600" s="55">
        <v>5</v>
      </c>
      <c r="H600" s="55">
        <v>6</v>
      </c>
      <c r="I600" s="55">
        <v>7</v>
      </c>
      <c r="J600" s="55">
        <v>8</v>
      </c>
      <c r="K600" s="55">
        <v>9</v>
      </c>
      <c r="L600" s="55">
        <v>10</v>
      </c>
      <c r="M600" s="55">
        <v>11</v>
      </c>
      <c r="N600" s="55">
        <v>12</v>
      </c>
      <c r="O600" s="55">
        <v>13</v>
      </c>
      <c r="P600" s="55">
        <v>14</v>
      </c>
      <c r="Q600" s="55">
        <v>15</v>
      </c>
      <c r="R600" s="55">
        <v>16</v>
      </c>
      <c r="S600" s="55">
        <v>17</v>
      </c>
      <c r="T600" s="55">
        <v>18</v>
      </c>
      <c r="U600" s="55">
        <v>19</v>
      </c>
      <c r="V600" s="55">
        <v>20</v>
      </c>
      <c r="W600" s="55">
        <v>21</v>
      </c>
      <c r="X600" s="55">
        <v>22</v>
      </c>
      <c r="Y600" s="55">
        <v>23</v>
      </c>
      <c r="Z600" s="55">
        <v>24</v>
      </c>
      <c r="AA600" s="55">
        <v>25</v>
      </c>
    </row>
    <row r="601" spans="1:28" s="56" customFormat="1" x14ac:dyDescent="0.3">
      <c r="A601" s="57" t="s">
        <v>12</v>
      </c>
      <c r="B601" s="55">
        <v>1</v>
      </c>
      <c r="C601" s="207">
        <f>SUM(BH465,BH400,BH335,BH270,BH205)</f>
        <v>0</v>
      </c>
      <c r="D601" s="207">
        <f t="shared" ref="D601:AA601" si="698">SUM(BI465,BI400,BI335,BI270,BI205)</f>
        <v>0.6119573071831339</v>
      </c>
      <c r="E601" s="207">
        <f t="shared" si="698"/>
        <v>1.1974726620201834</v>
      </c>
      <c r="F601" s="207">
        <f t="shared" si="698"/>
        <v>1.7589889457280612</v>
      </c>
      <c r="G601" s="207">
        <f t="shared" si="698"/>
        <v>2.2985512410465327</v>
      </c>
      <c r="H601" s="207">
        <f t="shared" si="698"/>
        <v>3.1338996206062077</v>
      </c>
      <c r="I601" s="207">
        <f t="shared" si="698"/>
        <v>3.9347996262385414</v>
      </c>
      <c r="J601" s="207">
        <f t="shared" si="698"/>
        <v>4.7026686376034075</v>
      </c>
      <c r="K601" s="207">
        <f t="shared" si="698"/>
        <v>5.4379328826959394</v>
      </c>
      <c r="L601" s="207">
        <f t="shared" si="698"/>
        <v>6.1420391409203772</v>
      </c>
      <c r="M601" s="207">
        <f t="shared" si="698"/>
        <v>7.3248330420267305</v>
      </c>
      <c r="N601" s="207">
        <f t="shared" si="698"/>
        <v>8.4326564161662301</v>
      </c>
      <c r="O601" s="207">
        <f t="shared" si="698"/>
        <v>9.4671251497571873</v>
      </c>
      <c r="P601" s="207">
        <f t="shared" si="698"/>
        <v>10.430797671712089</v>
      </c>
      <c r="Q601" s="207">
        <f t="shared" si="698"/>
        <v>11.323476054631591</v>
      </c>
      <c r="R601" s="207">
        <f t="shared" si="698"/>
        <v>12.588870307512934</v>
      </c>
      <c r="S601" s="207">
        <f t="shared" si="698"/>
        <v>13.745828920794724</v>
      </c>
      <c r="T601" s="207">
        <f t="shared" si="698"/>
        <v>14.792791182812913</v>
      </c>
      <c r="U601" s="207">
        <f t="shared" si="698"/>
        <v>15.734482538087448</v>
      </c>
      <c r="V601" s="207">
        <f t="shared" si="698"/>
        <v>16.57069069418305</v>
      </c>
      <c r="W601" s="207">
        <f t="shared" si="698"/>
        <v>17.837999562344592</v>
      </c>
      <c r="X601" s="207">
        <f t="shared" si="698"/>
        <v>18.893130733373706</v>
      </c>
      <c r="Y601" s="207">
        <f t="shared" si="698"/>
        <v>19.746195456533119</v>
      </c>
      <c r="Z601" s="207">
        <f t="shared" si="698"/>
        <v>20.419857515762626</v>
      </c>
      <c r="AA601" s="207">
        <f t="shared" si="698"/>
        <v>20.907758361227295</v>
      </c>
    </row>
    <row r="602" spans="1:28" s="56" customFormat="1" x14ac:dyDescent="0.3">
      <c r="B602" s="55">
        <v>2</v>
      </c>
      <c r="C602" s="207">
        <f t="shared" ref="C602:C625" si="699">SUM(BH466,BH401,BH336,BH271,BH206)</f>
        <v>0</v>
      </c>
      <c r="D602" s="207">
        <f t="shared" ref="D602:D625" si="700">SUM(BI466,BI401,BI336,BI271,BI206)</f>
        <v>0</v>
      </c>
      <c r="E602" s="207">
        <f t="shared" ref="E602:E625" si="701">SUM(BJ466,BJ401,BJ336,BJ271,BJ206)</f>
        <v>0</v>
      </c>
      <c r="F602" s="207">
        <f t="shared" ref="F602:F625" si="702">SUM(BK466,BK401,BK336,BK271,BK206)</f>
        <v>0</v>
      </c>
      <c r="G602" s="207">
        <f t="shared" ref="G602:G625" si="703">SUM(BL466,BL401,BL336,BL271,BL206)</f>
        <v>0</v>
      </c>
      <c r="H602" s="207">
        <f t="shared" ref="H602:H625" si="704">SUM(BM466,BM401,BM336,BM271,BM206)</f>
        <v>0</v>
      </c>
      <c r="I602" s="207">
        <f t="shared" ref="I602:I625" si="705">SUM(BN466,BN401,BN336,BN271,BN206)</f>
        <v>0</v>
      </c>
      <c r="J602" s="207">
        <f t="shared" ref="J602:J625" si="706">SUM(BO466,BO401,BO336,BO271,BO206)</f>
        <v>0</v>
      </c>
      <c r="K602" s="207">
        <f t="shared" ref="K602:K625" si="707">SUM(BP466,BP401,BP336,BP271,BP206)</f>
        <v>0</v>
      </c>
      <c r="L602" s="207">
        <f t="shared" ref="L602:L625" si="708">SUM(BQ466,BQ401,BQ336,BQ271,BQ206)</f>
        <v>0</v>
      </c>
      <c r="M602" s="207">
        <f t="shared" ref="M602:M625" si="709">SUM(BR466,BR401,BR336,BR271,BR206)</f>
        <v>0</v>
      </c>
      <c r="N602" s="207">
        <f t="shared" ref="N602:N625" si="710">SUM(BS466,BS401,BS336,BS271,BS206)</f>
        <v>0</v>
      </c>
      <c r="O602" s="207">
        <f t="shared" ref="O602:O625" si="711">SUM(BT466,BT401,BT336,BT271,BT206)</f>
        <v>0</v>
      </c>
      <c r="P602" s="207">
        <f t="shared" ref="P602:P625" si="712">SUM(BU466,BU401,BU336,BU271,BU206)</f>
        <v>0</v>
      </c>
      <c r="Q602" s="207">
        <f t="shared" ref="Q602:Q625" si="713">SUM(BV466,BV401,BV336,BV271,BV206)</f>
        <v>0</v>
      </c>
      <c r="R602" s="207">
        <f t="shared" ref="R602:R625" si="714">SUM(BW466,BW401,BW336,BW271,BW206)</f>
        <v>0</v>
      </c>
      <c r="S602" s="207">
        <f t="shared" ref="S602:S625" si="715">SUM(BX466,BX401,BX336,BX271,BX206)</f>
        <v>0</v>
      </c>
      <c r="T602" s="207">
        <f t="shared" ref="T602:T625" si="716">SUM(BY466,BY401,BY336,BY271,BY206)</f>
        <v>0</v>
      </c>
      <c r="U602" s="207">
        <f t="shared" ref="U602:U625" si="717">SUM(BZ466,BZ401,BZ336,BZ271,BZ206)</f>
        <v>0</v>
      </c>
      <c r="V602" s="207">
        <f t="shared" ref="V602:V625" si="718">SUM(CA466,CA401,CA336,CA271,CA206)</f>
        <v>0</v>
      </c>
      <c r="W602" s="207">
        <f t="shared" ref="W602:W625" si="719">SUM(CB466,CB401,CB336,CB271,CB206)</f>
        <v>0</v>
      </c>
      <c r="X602" s="207">
        <f t="shared" ref="X602:X625" si="720">SUM(CC466,CC401,CC336,CC271,CC206)</f>
        <v>0</v>
      </c>
      <c r="Y602" s="207">
        <f t="shared" ref="Y602:Y625" si="721">SUM(CD466,CD401,CD336,CD271,CD206)</f>
        <v>0</v>
      </c>
      <c r="Z602" s="207">
        <f t="shared" ref="Z602:Z625" si="722">SUM(CE466,CE401,CE336,CE271,CE206)</f>
        <v>0</v>
      </c>
      <c r="AA602" s="207">
        <f t="shared" ref="AA602:AA625" si="723">SUM(CF466,CF401,CF336,CF271,CF206)</f>
        <v>0</v>
      </c>
    </row>
    <row r="603" spans="1:28" s="56" customFormat="1" x14ac:dyDescent="0.3">
      <c r="B603" s="55">
        <v>3</v>
      </c>
      <c r="C603" s="207">
        <f t="shared" si="699"/>
        <v>0</v>
      </c>
      <c r="D603" s="207">
        <f t="shared" si="700"/>
        <v>0</v>
      </c>
      <c r="E603" s="207">
        <f t="shared" si="701"/>
        <v>0</v>
      </c>
      <c r="F603" s="207">
        <f t="shared" si="702"/>
        <v>0</v>
      </c>
      <c r="G603" s="207">
        <f t="shared" si="703"/>
        <v>0</v>
      </c>
      <c r="H603" s="207">
        <f t="shared" si="704"/>
        <v>0</v>
      </c>
      <c r="I603" s="207">
        <f t="shared" si="705"/>
        <v>0</v>
      </c>
      <c r="J603" s="207">
        <f t="shared" si="706"/>
        <v>0</v>
      </c>
      <c r="K603" s="207">
        <f t="shared" si="707"/>
        <v>0</v>
      </c>
      <c r="L603" s="207">
        <f t="shared" si="708"/>
        <v>0</v>
      </c>
      <c r="M603" s="207">
        <f t="shared" si="709"/>
        <v>0</v>
      </c>
      <c r="N603" s="207">
        <f t="shared" si="710"/>
        <v>0</v>
      </c>
      <c r="O603" s="207">
        <f t="shared" si="711"/>
        <v>0</v>
      </c>
      <c r="P603" s="207">
        <f t="shared" si="712"/>
        <v>0</v>
      </c>
      <c r="Q603" s="207">
        <f t="shared" si="713"/>
        <v>0</v>
      </c>
      <c r="R603" s="207">
        <f t="shared" si="714"/>
        <v>0</v>
      </c>
      <c r="S603" s="207">
        <f t="shared" si="715"/>
        <v>0</v>
      </c>
      <c r="T603" s="207">
        <f t="shared" si="716"/>
        <v>0</v>
      </c>
      <c r="U603" s="207">
        <f t="shared" si="717"/>
        <v>0</v>
      </c>
      <c r="V603" s="207">
        <f t="shared" si="718"/>
        <v>0</v>
      </c>
      <c r="W603" s="207">
        <f t="shared" si="719"/>
        <v>0</v>
      </c>
      <c r="X603" s="207">
        <f t="shared" si="720"/>
        <v>0</v>
      </c>
      <c r="Y603" s="207">
        <f t="shared" si="721"/>
        <v>0</v>
      </c>
      <c r="Z603" s="207">
        <f t="shared" si="722"/>
        <v>0</v>
      </c>
      <c r="AA603" s="207">
        <f t="shared" si="723"/>
        <v>0</v>
      </c>
    </row>
    <row r="604" spans="1:28" s="56" customFormat="1" x14ac:dyDescent="0.3">
      <c r="B604" s="55">
        <v>4</v>
      </c>
      <c r="C604" s="207">
        <f t="shared" si="699"/>
        <v>0</v>
      </c>
      <c r="D604" s="207">
        <f t="shared" si="700"/>
        <v>0</v>
      </c>
      <c r="E604" s="207">
        <f t="shared" si="701"/>
        <v>0</v>
      </c>
      <c r="F604" s="207">
        <f t="shared" si="702"/>
        <v>0</v>
      </c>
      <c r="G604" s="207">
        <f t="shared" si="703"/>
        <v>0</v>
      </c>
      <c r="H604" s="207">
        <f t="shared" si="704"/>
        <v>0</v>
      </c>
      <c r="I604" s="207">
        <f t="shared" si="705"/>
        <v>0</v>
      </c>
      <c r="J604" s="207">
        <f t="shared" si="706"/>
        <v>0</v>
      </c>
      <c r="K604" s="207">
        <f t="shared" si="707"/>
        <v>0</v>
      </c>
      <c r="L604" s="207">
        <f t="shared" si="708"/>
        <v>0</v>
      </c>
      <c r="M604" s="207">
        <f t="shared" si="709"/>
        <v>0</v>
      </c>
      <c r="N604" s="207">
        <f t="shared" si="710"/>
        <v>0</v>
      </c>
      <c r="O604" s="207">
        <f t="shared" si="711"/>
        <v>0</v>
      </c>
      <c r="P604" s="207">
        <f t="shared" si="712"/>
        <v>0</v>
      </c>
      <c r="Q604" s="207">
        <f t="shared" si="713"/>
        <v>0</v>
      </c>
      <c r="R604" s="207">
        <f t="shared" si="714"/>
        <v>0</v>
      </c>
      <c r="S604" s="207">
        <f t="shared" si="715"/>
        <v>0</v>
      </c>
      <c r="T604" s="207">
        <f t="shared" si="716"/>
        <v>0</v>
      </c>
      <c r="U604" s="207">
        <f t="shared" si="717"/>
        <v>0</v>
      </c>
      <c r="V604" s="207">
        <f t="shared" si="718"/>
        <v>0</v>
      </c>
      <c r="W604" s="207">
        <f t="shared" si="719"/>
        <v>0</v>
      </c>
      <c r="X604" s="207">
        <f t="shared" si="720"/>
        <v>0</v>
      </c>
      <c r="Y604" s="207">
        <f t="shared" si="721"/>
        <v>0</v>
      </c>
      <c r="Z604" s="207">
        <f t="shared" si="722"/>
        <v>0</v>
      </c>
      <c r="AA604" s="207">
        <f t="shared" si="723"/>
        <v>0</v>
      </c>
    </row>
    <row r="605" spans="1:28" s="56" customFormat="1" x14ac:dyDescent="0.3">
      <c r="B605" s="55">
        <v>5</v>
      </c>
      <c r="C605" s="207">
        <f t="shared" si="699"/>
        <v>0</v>
      </c>
      <c r="D605" s="207">
        <f t="shared" si="700"/>
        <v>0</v>
      </c>
      <c r="E605" s="207">
        <f t="shared" si="701"/>
        <v>0</v>
      </c>
      <c r="F605" s="207">
        <f t="shared" si="702"/>
        <v>0</v>
      </c>
      <c r="G605" s="207">
        <f t="shared" si="703"/>
        <v>0</v>
      </c>
      <c r="H605" s="207">
        <f t="shared" si="704"/>
        <v>0</v>
      </c>
      <c r="I605" s="207">
        <f t="shared" si="705"/>
        <v>0</v>
      </c>
      <c r="J605" s="207">
        <f t="shared" si="706"/>
        <v>0</v>
      </c>
      <c r="K605" s="207">
        <f t="shared" si="707"/>
        <v>0</v>
      </c>
      <c r="L605" s="207">
        <f t="shared" si="708"/>
        <v>0</v>
      </c>
      <c r="M605" s="207">
        <f t="shared" si="709"/>
        <v>0</v>
      </c>
      <c r="N605" s="207">
        <f t="shared" si="710"/>
        <v>0</v>
      </c>
      <c r="O605" s="207">
        <f t="shared" si="711"/>
        <v>0</v>
      </c>
      <c r="P605" s="207">
        <f t="shared" si="712"/>
        <v>0</v>
      </c>
      <c r="Q605" s="207">
        <f t="shared" si="713"/>
        <v>0</v>
      </c>
      <c r="R605" s="207">
        <f t="shared" si="714"/>
        <v>0</v>
      </c>
      <c r="S605" s="207">
        <f t="shared" si="715"/>
        <v>0</v>
      </c>
      <c r="T605" s="207">
        <f t="shared" si="716"/>
        <v>0</v>
      </c>
      <c r="U605" s="207">
        <f t="shared" si="717"/>
        <v>0</v>
      </c>
      <c r="V605" s="207">
        <f t="shared" si="718"/>
        <v>0</v>
      </c>
      <c r="W605" s="207">
        <f t="shared" si="719"/>
        <v>0</v>
      </c>
      <c r="X605" s="207">
        <f t="shared" si="720"/>
        <v>0</v>
      </c>
      <c r="Y605" s="207">
        <f t="shared" si="721"/>
        <v>0</v>
      </c>
      <c r="Z605" s="207">
        <f t="shared" si="722"/>
        <v>0</v>
      </c>
      <c r="AA605" s="207">
        <f t="shared" si="723"/>
        <v>0</v>
      </c>
    </row>
    <row r="606" spans="1:28" s="56" customFormat="1" x14ac:dyDescent="0.3">
      <c r="B606" s="55">
        <v>6</v>
      </c>
      <c r="C606" s="207">
        <f t="shared" si="699"/>
        <v>0</v>
      </c>
      <c r="D606" s="207">
        <f t="shared" si="700"/>
        <v>0</v>
      </c>
      <c r="E606" s="207">
        <f t="shared" si="701"/>
        <v>0</v>
      </c>
      <c r="F606" s="207">
        <f t="shared" si="702"/>
        <v>0</v>
      </c>
      <c r="G606" s="207">
        <f t="shared" si="703"/>
        <v>0</v>
      </c>
      <c r="H606" s="207">
        <f t="shared" si="704"/>
        <v>0</v>
      </c>
      <c r="I606" s="207">
        <f t="shared" si="705"/>
        <v>0</v>
      </c>
      <c r="J606" s="207">
        <f t="shared" si="706"/>
        <v>0</v>
      </c>
      <c r="K606" s="207">
        <f t="shared" si="707"/>
        <v>0</v>
      </c>
      <c r="L606" s="207">
        <f t="shared" si="708"/>
        <v>0</v>
      </c>
      <c r="M606" s="207">
        <f t="shared" si="709"/>
        <v>0</v>
      </c>
      <c r="N606" s="207">
        <f t="shared" si="710"/>
        <v>0</v>
      </c>
      <c r="O606" s="207">
        <f t="shared" si="711"/>
        <v>0</v>
      </c>
      <c r="P606" s="207">
        <f t="shared" si="712"/>
        <v>0</v>
      </c>
      <c r="Q606" s="207">
        <f t="shared" si="713"/>
        <v>0</v>
      </c>
      <c r="R606" s="207">
        <f t="shared" si="714"/>
        <v>0</v>
      </c>
      <c r="S606" s="207">
        <f t="shared" si="715"/>
        <v>0</v>
      </c>
      <c r="T606" s="207">
        <f t="shared" si="716"/>
        <v>0</v>
      </c>
      <c r="U606" s="207">
        <f t="shared" si="717"/>
        <v>0</v>
      </c>
      <c r="V606" s="207">
        <f t="shared" si="718"/>
        <v>0</v>
      </c>
      <c r="W606" s="207">
        <f t="shared" si="719"/>
        <v>0</v>
      </c>
      <c r="X606" s="207">
        <f t="shared" si="720"/>
        <v>0</v>
      </c>
      <c r="Y606" s="207">
        <f t="shared" si="721"/>
        <v>0</v>
      </c>
      <c r="Z606" s="207">
        <f t="shared" si="722"/>
        <v>0</v>
      </c>
      <c r="AA606" s="207">
        <f t="shared" si="723"/>
        <v>0</v>
      </c>
    </row>
    <row r="607" spans="1:28" s="56" customFormat="1" x14ac:dyDescent="0.3">
      <c r="B607" s="55">
        <v>7</v>
      </c>
      <c r="C607" s="207">
        <f t="shared" si="699"/>
        <v>0</v>
      </c>
      <c r="D607" s="207">
        <f t="shared" si="700"/>
        <v>0</v>
      </c>
      <c r="E607" s="207">
        <f t="shared" si="701"/>
        <v>0</v>
      </c>
      <c r="F607" s="207">
        <f t="shared" si="702"/>
        <v>0</v>
      </c>
      <c r="G607" s="207">
        <f t="shared" si="703"/>
        <v>0</v>
      </c>
      <c r="H607" s="207">
        <f t="shared" si="704"/>
        <v>0</v>
      </c>
      <c r="I607" s="207">
        <f t="shared" si="705"/>
        <v>0</v>
      </c>
      <c r="J607" s="207">
        <f t="shared" si="706"/>
        <v>0</v>
      </c>
      <c r="K607" s="207">
        <f t="shared" si="707"/>
        <v>0</v>
      </c>
      <c r="L607" s="207">
        <f t="shared" si="708"/>
        <v>0</v>
      </c>
      <c r="M607" s="207">
        <f t="shared" si="709"/>
        <v>0</v>
      </c>
      <c r="N607" s="207">
        <f t="shared" si="710"/>
        <v>0</v>
      </c>
      <c r="O607" s="207">
        <f t="shared" si="711"/>
        <v>0</v>
      </c>
      <c r="P607" s="207">
        <f t="shared" si="712"/>
        <v>0</v>
      </c>
      <c r="Q607" s="207">
        <f t="shared" si="713"/>
        <v>0</v>
      </c>
      <c r="R607" s="207">
        <f t="shared" si="714"/>
        <v>0</v>
      </c>
      <c r="S607" s="207">
        <f t="shared" si="715"/>
        <v>0</v>
      </c>
      <c r="T607" s="207">
        <f t="shared" si="716"/>
        <v>0</v>
      </c>
      <c r="U607" s="207">
        <f t="shared" si="717"/>
        <v>0</v>
      </c>
      <c r="V607" s="207">
        <f t="shared" si="718"/>
        <v>0</v>
      </c>
      <c r="W607" s="207">
        <f t="shared" si="719"/>
        <v>0</v>
      </c>
      <c r="X607" s="207">
        <f t="shared" si="720"/>
        <v>0</v>
      </c>
      <c r="Y607" s="207">
        <f t="shared" si="721"/>
        <v>0</v>
      </c>
      <c r="Z607" s="207">
        <f t="shared" si="722"/>
        <v>0</v>
      </c>
      <c r="AA607" s="207">
        <f t="shared" si="723"/>
        <v>0</v>
      </c>
    </row>
    <row r="608" spans="1:28" s="56" customFormat="1" x14ac:dyDescent="0.3">
      <c r="B608" s="55">
        <v>8</v>
      </c>
      <c r="C608" s="207">
        <f t="shared" si="699"/>
        <v>0</v>
      </c>
      <c r="D608" s="207">
        <f t="shared" si="700"/>
        <v>0</v>
      </c>
      <c r="E608" s="207">
        <f t="shared" si="701"/>
        <v>0</v>
      </c>
      <c r="F608" s="207">
        <f t="shared" si="702"/>
        <v>0</v>
      </c>
      <c r="G608" s="207">
        <f t="shared" si="703"/>
        <v>0</v>
      </c>
      <c r="H608" s="207">
        <f t="shared" si="704"/>
        <v>0</v>
      </c>
      <c r="I608" s="207">
        <f t="shared" si="705"/>
        <v>0</v>
      </c>
      <c r="J608" s="207">
        <f t="shared" si="706"/>
        <v>0</v>
      </c>
      <c r="K608" s="207">
        <f t="shared" si="707"/>
        <v>0</v>
      </c>
      <c r="L608" s="207">
        <f t="shared" si="708"/>
        <v>0</v>
      </c>
      <c r="M608" s="207">
        <f t="shared" si="709"/>
        <v>0</v>
      </c>
      <c r="N608" s="207">
        <f t="shared" si="710"/>
        <v>0</v>
      </c>
      <c r="O608" s="207">
        <f t="shared" si="711"/>
        <v>0</v>
      </c>
      <c r="P608" s="207">
        <f t="shared" si="712"/>
        <v>0</v>
      </c>
      <c r="Q608" s="207">
        <f t="shared" si="713"/>
        <v>0</v>
      </c>
      <c r="R608" s="207">
        <f t="shared" si="714"/>
        <v>0</v>
      </c>
      <c r="S608" s="207">
        <f t="shared" si="715"/>
        <v>0</v>
      </c>
      <c r="T608" s="207">
        <f t="shared" si="716"/>
        <v>0</v>
      </c>
      <c r="U608" s="207">
        <f t="shared" si="717"/>
        <v>0</v>
      </c>
      <c r="V608" s="207">
        <f t="shared" si="718"/>
        <v>0</v>
      </c>
      <c r="W608" s="207">
        <f t="shared" si="719"/>
        <v>0</v>
      </c>
      <c r="X608" s="207">
        <f t="shared" si="720"/>
        <v>0</v>
      </c>
      <c r="Y608" s="207">
        <f t="shared" si="721"/>
        <v>0</v>
      </c>
      <c r="Z608" s="207">
        <f t="shared" si="722"/>
        <v>0</v>
      </c>
      <c r="AA608" s="207">
        <f t="shared" si="723"/>
        <v>0</v>
      </c>
    </row>
    <row r="609" spans="2:27" s="56" customFormat="1" x14ac:dyDescent="0.3">
      <c r="B609" s="55">
        <v>9</v>
      </c>
      <c r="C609" s="207">
        <f t="shared" si="699"/>
        <v>0</v>
      </c>
      <c r="D609" s="207">
        <f t="shared" si="700"/>
        <v>0</v>
      </c>
      <c r="E609" s="207">
        <f t="shared" si="701"/>
        <v>0</v>
      </c>
      <c r="F609" s="207">
        <f t="shared" si="702"/>
        <v>0</v>
      </c>
      <c r="G609" s="207">
        <f t="shared" si="703"/>
        <v>0</v>
      </c>
      <c r="H609" s="207">
        <f t="shared" si="704"/>
        <v>0</v>
      </c>
      <c r="I609" s="207">
        <f t="shared" si="705"/>
        <v>0</v>
      </c>
      <c r="J609" s="207">
        <f t="shared" si="706"/>
        <v>0</v>
      </c>
      <c r="K609" s="207">
        <f t="shared" si="707"/>
        <v>0</v>
      </c>
      <c r="L609" s="207">
        <f t="shared" si="708"/>
        <v>0</v>
      </c>
      <c r="M609" s="207">
        <f t="shared" si="709"/>
        <v>0</v>
      </c>
      <c r="N609" s="207">
        <f t="shared" si="710"/>
        <v>0</v>
      </c>
      <c r="O609" s="207">
        <f t="shared" si="711"/>
        <v>0</v>
      </c>
      <c r="P609" s="207">
        <f t="shared" si="712"/>
        <v>0</v>
      </c>
      <c r="Q609" s="207">
        <f t="shared" si="713"/>
        <v>0</v>
      </c>
      <c r="R609" s="207">
        <f t="shared" si="714"/>
        <v>0</v>
      </c>
      <c r="S609" s="207">
        <f t="shared" si="715"/>
        <v>0</v>
      </c>
      <c r="T609" s="207">
        <f t="shared" si="716"/>
        <v>0</v>
      </c>
      <c r="U609" s="207">
        <f t="shared" si="717"/>
        <v>0</v>
      </c>
      <c r="V609" s="207">
        <f t="shared" si="718"/>
        <v>0</v>
      </c>
      <c r="W609" s="207">
        <f t="shared" si="719"/>
        <v>0</v>
      </c>
      <c r="X609" s="207">
        <f t="shared" si="720"/>
        <v>0</v>
      </c>
      <c r="Y609" s="207">
        <f t="shared" si="721"/>
        <v>0</v>
      </c>
      <c r="Z609" s="207">
        <f t="shared" si="722"/>
        <v>0</v>
      </c>
      <c r="AA609" s="207">
        <f t="shared" si="723"/>
        <v>0</v>
      </c>
    </row>
    <row r="610" spans="2:27" s="56" customFormat="1" x14ac:dyDescent="0.3">
      <c r="B610" s="55">
        <v>10</v>
      </c>
      <c r="C610" s="207">
        <f t="shared" si="699"/>
        <v>0</v>
      </c>
      <c r="D610" s="207">
        <f t="shared" si="700"/>
        <v>0</v>
      </c>
      <c r="E610" s="207">
        <f t="shared" si="701"/>
        <v>0</v>
      </c>
      <c r="F610" s="207">
        <f t="shared" si="702"/>
        <v>0</v>
      </c>
      <c r="G610" s="207">
        <f t="shared" si="703"/>
        <v>0</v>
      </c>
      <c r="H610" s="207">
        <f t="shared" si="704"/>
        <v>0</v>
      </c>
      <c r="I610" s="207">
        <f t="shared" si="705"/>
        <v>0</v>
      </c>
      <c r="J610" s="207">
        <f t="shared" si="706"/>
        <v>0</v>
      </c>
      <c r="K610" s="207">
        <f t="shared" si="707"/>
        <v>0</v>
      </c>
      <c r="L610" s="207">
        <f t="shared" si="708"/>
        <v>0</v>
      </c>
      <c r="M610" s="207">
        <f t="shared" si="709"/>
        <v>0</v>
      </c>
      <c r="N610" s="207">
        <f t="shared" si="710"/>
        <v>0</v>
      </c>
      <c r="O610" s="207">
        <f t="shared" si="711"/>
        <v>0</v>
      </c>
      <c r="P610" s="207">
        <f t="shared" si="712"/>
        <v>0</v>
      </c>
      <c r="Q610" s="207">
        <f t="shared" si="713"/>
        <v>0</v>
      </c>
      <c r="R610" s="207">
        <f t="shared" si="714"/>
        <v>0</v>
      </c>
      <c r="S610" s="207">
        <f t="shared" si="715"/>
        <v>0</v>
      </c>
      <c r="T610" s="207">
        <f t="shared" si="716"/>
        <v>0</v>
      </c>
      <c r="U610" s="207">
        <f t="shared" si="717"/>
        <v>0</v>
      </c>
      <c r="V610" s="207">
        <f t="shared" si="718"/>
        <v>0</v>
      </c>
      <c r="W610" s="207">
        <f t="shared" si="719"/>
        <v>0</v>
      </c>
      <c r="X610" s="207">
        <f t="shared" si="720"/>
        <v>0</v>
      </c>
      <c r="Y610" s="207">
        <f t="shared" si="721"/>
        <v>0</v>
      </c>
      <c r="Z610" s="207">
        <f t="shared" si="722"/>
        <v>0</v>
      </c>
      <c r="AA610" s="207">
        <f t="shared" si="723"/>
        <v>0</v>
      </c>
    </row>
    <row r="611" spans="2:27" s="56" customFormat="1" x14ac:dyDescent="0.3">
      <c r="B611" s="55">
        <v>11</v>
      </c>
      <c r="C611" s="207">
        <f t="shared" si="699"/>
        <v>0</v>
      </c>
      <c r="D611" s="207">
        <f t="shared" si="700"/>
        <v>0</v>
      </c>
      <c r="E611" s="207">
        <f t="shared" si="701"/>
        <v>0</v>
      </c>
      <c r="F611" s="207">
        <f t="shared" si="702"/>
        <v>0</v>
      </c>
      <c r="G611" s="207">
        <f t="shared" si="703"/>
        <v>0</v>
      </c>
      <c r="H611" s="207">
        <f t="shared" si="704"/>
        <v>0</v>
      </c>
      <c r="I611" s="207">
        <f t="shared" si="705"/>
        <v>0</v>
      </c>
      <c r="J611" s="207">
        <f t="shared" si="706"/>
        <v>0</v>
      </c>
      <c r="K611" s="207">
        <f t="shared" si="707"/>
        <v>0</v>
      </c>
      <c r="L611" s="207">
        <f t="shared" si="708"/>
        <v>0</v>
      </c>
      <c r="M611" s="207">
        <f t="shared" si="709"/>
        <v>0</v>
      </c>
      <c r="N611" s="207">
        <f t="shared" si="710"/>
        <v>0</v>
      </c>
      <c r="O611" s="207">
        <f t="shared" si="711"/>
        <v>0</v>
      </c>
      <c r="P611" s="207">
        <f t="shared" si="712"/>
        <v>0</v>
      </c>
      <c r="Q611" s="207">
        <f t="shared" si="713"/>
        <v>0</v>
      </c>
      <c r="R611" s="207">
        <f t="shared" si="714"/>
        <v>0</v>
      </c>
      <c r="S611" s="207">
        <f t="shared" si="715"/>
        <v>0</v>
      </c>
      <c r="T611" s="207">
        <f t="shared" si="716"/>
        <v>0</v>
      </c>
      <c r="U611" s="207">
        <f t="shared" si="717"/>
        <v>0</v>
      </c>
      <c r="V611" s="207">
        <f t="shared" si="718"/>
        <v>0</v>
      </c>
      <c r="W611" s="207">
        <f t="shared" si="719"/>
        <v>0</v>
      </c>
      <c r="X611" s="207">
        <f t="shared" si="720"/>
        <v>0</v>
      </c>
      <c r="Y611" s="207">
        <f t="shared" si="721"/>
        <v>0</v>
      </c>
      <c r="Z611" s="207">
        <f t="shared" si="722"/>
        <v>0</v>
      </c>
      <c r="AA611" s="207">
        <f t="shared" si="723"/>
        <v>0</v>
      </c>
    </row>
    <row r="612" spans="2:27" s="56" customFormat="1" x14ac:dyDescent="0.3">
      <c r="B612" s="55">
        <v>12</v>
      </c>
      <c r="C612" s="207">
        <f t="shared" si="699"/>
        <v>0</v>
      </c>
      <c r="D612" s="207">
        <f t="shared" si="700"/>
        <v>0</v>
      </c>
      <c r="E612" s="207">
        <f t="shared" si="701"/>
        <v>0</v>
      </c>
      <c r="F612" s="207">
        <f t="shared" si="702"/>
        <v>0</v>
      </c>
      <c r="G612" s="207">
        <f t="shared" si="703"/>
        <v>0</v>
      </c>
      <c r="H612" s="207">
        <f t="shared" si="704"/>
        <v>0</v>
      </c>
      <c r="I612" s="207">
        <f t="shared" si="705"/>
        <v>0</v>
      </c>
      <c r="J612" s="207">
        <f t="shared" si="706"/>
        <v>0</v>
      </c>
      <c r="K612" s="207">
        <f t="shared" si="707"/>
        <v>0</v>
      </c>
      <c r="L612" s="207">
        <f t="shared" si="708"/>
        <v>0</v>
      </c>
      <c r="M612" s="207">
        <f t="shared" si="709"/>
        <v>0</v>
      </c>
      <c r="N612" s="207">
        <f t="shared" si="710"/>
        <v>0</v>
      </c>
      <c r="O612" s="207">
        <f t="shared" si="711"/>
        <v>0</v>
      </c>
      <c r="P612" s="207">
        <f t="shared" si="712"/>
        <v>0</v>
      </c>
      <c r="Q612" s="207">
        <f t="shared" si="713"/>
        <v>0</v>
      </c>
      <c r="R612" s="207">
        <f t="shared" si="714"/>
        <v>0</v>
      </c>
      <c r="S612" s="207">
        <f t="shared" si="715"/>
        <v>0</v>
      </c>
      <c r="T612" s="207">
        <f t="shared" si="716"/>
        <v>0</v>
      </c>
      <c r="U612" s="207">
        <f t="shared" si="717"/>
        <v>0</v>
      </c>
      <c r="V612" s="207">
        <f t="shared" si="718"/>
        <v>0</v>
      </c>
      <c r="W612" s="207">
        <f t="shared" si="719"/>
        <v>0</v>
      </c>
      <c r="X612" s="207">
        <f t="shared" si="720"/>
        <v>0</v>
      </c>
      <c r="Y612" s="207">
        <f t="shared" si="721"/>
        <v>0</v>
      </c>
      <c r="Z612" s="207">
        <f t="shared" si="722"/>
        <v>0</v>
      </c>
      <c r="AA612" s="207">
        <f t="shared" si="723"/>
        <v>0</v>
      </c>
    </row>
    <row r="613" spans="2:27" s="56" customFormat="1" x14ac:dyDescent="0.3">
      <c r="B613" s="55">
        <v>13</v>
      </c>
      <c r="C613" s="207">
        <f t="shared" si="699"/>
        <v>0</v>
      </c>
      <c r="D613" s="207">
        <f t="shared" si="700"/>
        <v>0</v>
      </c>
      <c r="E613" s="207">
        <f t="shared" si="701"/>
        <v>0</v>
      </c>
      <c r="F613" s="207">
        <f t="shared" si="702"/>
        <v>0</v>
      </c>
      <c r="G613" s="207">
        <f t="shared" si="703"/>
        <v>0</v>
      </c>
      <c r="H613" s="207">
        <f t="shared" si="704"/>
        <v>0</v>
      </c>
      <c r="I613" s="207">
        <f t="shared" si="705"/>
        <v>0</v>
      </c>
      <c r="J613" s="207">
        <f t="shared" si="706"/>
        <v>0</v>
      </c>
      <c r="K613" s="207">
        <f t="shared" si="707"/>
        <v>0</v>
      </c>
      <c r="L613" s="207">
        <f t="shared" si="708"/>
        <v>0</v>
      </c>
      <c r="M613" s="207">
        <f t="shared" si="709"/>
        <v>0</v>
      </c>
      <c r="N613" s="207">
        <f t="shared" si="710"/>
        <v>0</v>
      </c>
      <c r="O613" s="207">
        <f t="shared" si="711"/>
        <v>0</v>
      </c>
      <c r="P613" s="207">
        <f t="shared" si="712"/>
        <v>0</v>
      </c>
      <c r="Q613" s="207">
        <f t="shared" si="713"/>
        <v>0</v>
      </c>
      <c r="R613" s="207">
        <f t="shared" si="714"/>
        <v>0</v>
      </c>
      <c r="S613" s="207">
        <f t="shared" si="715"/>
        <v>0</v>
      </c>
      <c r="T613" s="207">
        <f t="shared" si="716"/>
        <v>0</v>
      </c>
      <c r="U613" s="207">
        <f t="shared" si="717"/>
        <v>0</v>
      </c>
      <c r="V613" s="207">
        <f t="shared" si="718"/>
        <v>0</v>
      </c>
      <c r="W613" s="207">
        <f t="shared" si="719"/>
        <v>0</v>
      </c>
      <c r="X613" s="207">
        <f t="shared" si="720"/>
        <v>0</v>
      </c>
      <c r="Y613" s="207">
        <f t="shared" si="721"/>
        <v>0</v>
      </c>
      <c r="Z613" s="207">
        <f t="shared" si="722"/>
        <v>0</v>
      </c>
      <c r="AA613" s="207">
        <f t="shared" si="723"/>
        <v>0</v>
      </c>
    </row>
    <row r="614" spans="2:27" s="56" customFormat="1" x14ac:dyDescent="0.3">
      <c r="B614" s="55">
        <v>14</v>
      </c>
      <c r="C614" s="207">
        <f t="shared" si="699"/>
        <v>0</v>
      </c>
      <c r="D614" s="207">
        <f t="shared" si="700"/>
        <v>0</v>
      </c>
      <c r="E614" s="207">
        <f t="shared" si="701"/>
        <v>0</v>
      </c>
      <c r="F614" s="207">
        <f t="shared" si="702"/>
        <v>0</v>
      </c>
      <c r="G614" s="207">
        <f t="shared" si="703"/>
        <v>0</v>
      </c>
      <c r="H614" s="207">
        <f t="shared" si="704"/>
        <v>0</v>
      </c>
      <c r="I614" s="207">
        <f t="shared" si="705"/>
        <v>0</v>
      </c>
      <c r="J614" s="207">
        <f t="shared" si="706"/>
        <v>0</v>
      </c>
      <c r="K614" s="207">
        <f t="shared" si="707"/>
        <v>0</v>
      </c>
      <c r="L614" s="207">
        <f t="shared" si="708"/>
        <v>0</v>
      </c>
      <c r="M614" s="207">
        <f t="shared" si="709"/>
        <v>0</v>
      </c>
      <c r="N614" s="207">
        <f t="shared" si="710"/>
        <v>0</v>
      </c>
      <c r="O614" s="207">
        <f t="shared" si="711"/>
        <v>0</v>
      </c>
      <c r="P614" s="207">
        <f t="shared" si="712"/>
        <v>0</v>
      </c>
      <c r="Q614" s="207">
        <f t="shared" si="713"/>
        <v>0</v>
      </c>
      <c r="R614" s="207">
        <f t="shared" si="714"/>
        <v>0</v>
      </c>
      <c r="S614" s="207">
        <f t="shared" si="715"/>
        <v>0</v>
      </c>
      <c r="T614" s="207">
        <f t="shared" si="716"/>
        <v>0</v>
      </c>
      <c r="U614" s="207">
        <f t="shared" si="717"/>
        <v>0</v>
      </c>
      <c r="V614" s="207">
        <f t="shared" si="718"/>
        <v>0</v>
      </c>
      <c r="W614" s="207">
        <f t="shared" si="719"/>
        <v>0</v>
      </c>
      <c r="X614" s="207">
        <f t="shared" si="720"/>
        <v>0</v>
      </c>
      <c r="Y614" s="207">
        <f t="shared" si="721"/>
        <v>0</v>
      </c>
      <c r="Z614" s="207">
        <f t="shared" si="722"/>
        <v>0</v>
      </c>
      <c r="AA614" s="207">
        <f t="shared" si="723"/>
        <v>0</v>
      </c>
    </row>
    <row r="615" spans="2:27" s="56" customFormat="1" x14ac:dyDescent="0.3">
      <c r="B615" s="55">
        <v>15</v>
      </c>
      <c r="C615" s="207">
        <f t="shared" si="699"/>
        <v>0</v>
      </c>
      <c r="D615" s="207">
        <f t="shared" si="700"/>
        <v>0</v>
      </c>
      <c r="E615" s="207">
        <f t="shared" si="701"/>
        <v>0</v>
      </c>
      <c r="F615" s="207">
        <f t="shared" si="702"/>
        <v>0</v>
      </c>
      <c r="G615" s="207">
        <f t="shared" si="703"/>
        <v>0</v>
      </c>
      <c r="H615" s="207">
        <f t="shared" si="704"/>
        <v>0</v>
      </c>
      <c r="I615" s="207">
        <f t="shared" si="705"/>
        <v>0</v>
      </c>
      <c r="J615" s="207">
        <f t="shared" si="706"/>
        <v>0</v>
      </c>
      <c r="K615" s="207">
        <f t="shared" si="707"/>
        <v>0</v>
      </c>
      <c r="L615" s="207">
        <f t="shared" si="708"/>
        <v>0</v>
      </c>
      <c r="M615" s="207">
        <f t="shared" si="709"/>
        <v>0</v>
      </c>
      <c r="N615" s="207">
        <f t="shared" si="710"/>
        <v>0</v>
      </c>
      <c r="O615" s="207">
        <f t="shared" si="711"/>
        <v>0</v>
      </c>
      <c r="P615" s="207">
        <f t="shared" si="712"/>
        <v>0</v>
      </c>
      <c r="Q615" s="207">
        <f t="shared" si="713"/>
        <v>0</v>
      </c>
      <c r="R615" s="207">
        <f t="shared" si="714"/>
        <v>0</v>
      </c>
      <c r="S615" s="207">
        <f t="shared" si="715"/>
        <v>0</v>
      </c>
      <c r="T615" s="207">
        <f t="shared" si="716"/>
        <v>0</v>
      </c>
      <c r="U615" s="207">
        <f t="shared" si="717"/>
        <v>0</v>
      </c>
      <c r="V615" s="207">
        <f t="shared" si="718"/>
        <v>0</v>
      </c>
      <c r="W615" s="207">
        <f t="shared" si="719"/>
        <v>0</v>
      </c>
      <c r="X615" s="207">
        <f t="shared" si="720"/>
        <v>0</v>
      </c>
      <c r="Y615" s="207">
        <f t="shared" si="721"/>
        <v>0</v>
      </c>
      <c r="Z615" s="207">
        <f t="shared" si="722"/>
        <v>0</v>
      </c>
      <c r="AA615" s="207">
        <f t="shared" si="723"/>
        <v>0</v>
      </c>
    </row>
    <row r="616" spans="2:27" s="56" customFormat="1" x14ac:dyDescent="0.3">
      <c r="B616" s="55">
        <v>16</v>
      </c>
      <c r="C616" s="207">
        <f t="shared" si="699"/>
        <v>0</v>
      </c>
      <c r="D616" s="207">
        <f t="shared" si="700"/>
        <v>0</v>
      </c>
      <c r="E616" s="207">
        <f t="shared" si="701"/>
        <v>0</v>
      </c>
      <c r="F616" s="207">
        <f t="shared" si="702"/>
        <v>0</v>
      </c>
      <c r="G616" s="207">
        <f t="shared" si="703"/>
        <v>0</v>
      </c>
      <c r="H616" s="207">
        <f t="shared" si="704"/>
        <v>0</v>
      </c>
      <c r="I616" s="207">
        <f t="shared" si="705"/>
        <v>0</v>
      </c>
      <c r="J616" s="207">
        <f t="shared" si="706"/>
        <v>0</v>
      </c>
      <c r="K616" s="207">
        <f t="shared" si="707"/>
        <v>0</v>
      </c>
      <c r="L616" s="207">
        <f t="shared" si="708"/>
        <v>0</v>
      </c>
      <c r="M616" s="207">
        <f t="shared" si="709"/>
        <v>0</v>
      </c>
      <c r="N616" s="207">
        <f t="shared" si="710"/>
        <v>0</v>
      </c>
      <c r="O616" s="207">
        <f t="shared" si="711"/>
        <v>0</v>
      </c>
      <c r="P616" s="207">
        <f t="shared" si="712"/>
        <v>0</v>
      </c>
      <c r="Q616" s="207">
        <f t="shared" si="713"/>
        <v>0</v>
      </c>
      <c r="R616" s="207">
        <f t="shared" si="714"/>
        <v>0</v>
      </c>
      <c r="S616" s="207">
        <f t="shared" si="715"/>
        <v>0</v>
      </c>
      <c r="T616" s="207">
        <f t="shared" si="716"/>
        <v>0</v>
      </c>
      <c r="U616" s="207">
        <f t="shared" si="717"/>
        <v>0</v>
      </c>
      <c r="V616" s="207">
        <f t="shared" si="718"/>
        <v>0</v>
      </c>
      <c r="W616" s="207">
        <f t="shared" si="719"/>
        <v>0</v>
      </c>
      <c r="X616" s="207">
        <f t="shared" si="720"/>
        <v>0</v>
      </c>
      <c r="Y616" s="207">
        <f t="shared" si="721"/>
        <v>0</v>
      </c>
      <c r="Z616" s="207">
        <f t="shared" si="722"/>
        <v>0</v>
      </c>
      <c r="AA616" s="207">
        <f t="shared" si="723"/>
        <v>0</v>
      </c>
    </row>
    <row r="617" spans="2:27" s="56" customFormat="1" x14ac:dyDescent="0.3">
      <c r="B617" s="55">
        <v>17</v>
      </c>
      <c r="C617" s="207">
        <f t="shared" si="699"/>
        <v>0</v>
      </c>
      <c r="D617" s="207">
        <f t="shared" si="700"/>
        <v>0</v>
      </c>
      <c r="E617" s="207">
        <f t="shared" si="701"/>
        <v>0</v>
      </c>
      <c r="F617" s="207">
        <f t="shared" si="702"/>
        <v>0</v>
      </c>
      <c r="G617" s="207">
        <f t="shared" si="703"/>
        <v>0</v>
      </c>
      <c r="H617" s="207">
        <f t="shared" si="704"/>
        <v>0</v>
      </c>
      <c r="I617" s="207">
        <f t="shared" si="705"/>
        <v>0</v>
      </c>
      <c r="J617" s="207">
        <f t="shared" si="706"/>
        <v>0</v>
      </c>
      <c r="K617" s="207">
        <f t="shared" si="707"/>
        <v>0</v>
      </c>
      <c r="L617" s="207">
        <f t="shared" si="708"/>
        <v>0</v>
      </c>
      <c r="M617" s="207">
        <f t="shared" si="709"/>
        <v>0</v>
      </c>
      <c r="N617" s="207">
        <f t="shared" si="710"/>
        <v>0</v>
      </c>
      <c r="O617" s="207">
        <f t="shared" si="711"/>
        <v>0</v>
      </c>
      <c r="P617" s="207">
        <f t="shared" si="712"/>
        <v>0</v>
      </c>
      <c r="Q617" s="207">
        <f t="shared" si="713"/>
        <v>0</v>
      </c>
      <c r="R617" s="207">
        <f t="shared" si="714"/>
        <v>0</v>
      </c>
      <c r="S617" s="207">
        <f t="shared" si="715"/>
        <v>0</v>
      </c>
      <c r="T617" s="207">
        <f t="shared" si="716"/>
        <v>0</v>
      </c>
      <c r="U617" s="207">
        <f t="shared" si="717"/>
        <v>0</v>
      </c>
      <c r="V617" s="207">
        <f t="shared" si="718"/>
        <v>0</v>
      </c>
      <c r="W617" s="207">
        <f t="shared" si="719"/>
        <v>0</v>
      </c>
      <c r="X617" s="207">
        <f t="shared" si="720"/>
        <v>0</v>
      </c>
      <c r="Y617" s="207">
        <f t="shared" si="721"/>
        <v>0</v>
      </c>
      <c r="Z617" s="207">
        <f t="shared" si="722"/>
        <v>0</v>
      </c>
      <c r="AA617" s="207">
        <f t="shared" si="723"/>
        <v>0</v>
      </c>
    </row>
    <row r="618" spans="2:27" s="56" customFormat="1" x14ac:dyDescent="0.3">
      <c r="B618" s="55">
        <v>18</v>
      </c>
      <c r="C618" s="207">
        <f t="shared" si="699"/>
        <v>0</v>
      </c>
      <c r="D618" s="207">
        <f t="shared" si="700"/>
        <v>0</v>
      </c>
      <c r="E618" s="207">
        <f t="shared" si="701"/>
        <v>0</v>
      </c>
      <c r="F618" s="207">
        <f t="shared" si="702"/>
        <v>0</v>
      </c>
      <c r="G618" s="207">
        <f t="shared" si="703"/>
        <v>0</v>
      </c>
      <c r="H618" s="207">
        <f t="shared" si="704"/>
        <v>0</v>
      </c>
      <c r="I618" s="207">
        <f t="shared" si="705"/>
        <v>0</v>
      </c>
      <c r="J618" s="207">
        <f t="shared" si="706"/>
        <v>0</v>
      </c>
      <c r="K618" s="207">
        <f t="shared" si="707"/>
        <v>0</v>
      </c>
      <c r="L618" s="207">
        <f t="shared" si="708"/>
        <v>0</v>
      </c>
      <c r="M618" s="207">
        <f t="shared" si="709"/>
        <v>0</v>
      </c>
      <c r="N618" s="207">
        <f t="shared" si="710"/>
        <v>0</v>
      </c>
      <c r="O618" s="207">
        <f t="shared" si="711"/>
        <v>0</v>
      </c>
      <c r="P618" s="207">
        <f t="shared" si="712"/>
        <v>0</v>
      </c>
      <c r="Q618" s="207">
        <f t="shared" si="713"/>
        <v>0</v>
      </c>
      <c r="R618" s="207">
        <f t="shared" si="714"/>
        <v>0</v>
      </c>
      <c r="S618" s="207">
        <f t="shared" si="715"/>
        <v>0</v>
      </c>
      <c r="T618" s="207">
        <f t="shared" si="716"/>
        <v>0</v>
      </c>
      <c r="U618" s="207">
        <f t="shared" si="717"/>
        <v>0</v>
      </c>
      <c r="V618" s="207">
        <f t="shared" si="718"/>
        <v>0</v>
      </c>
      <c r="W618" s="207">
        <f t="shared" si="719"/>
        <v>0</v>
      </c>
      <c r="X618" s="207">
        <f t="shared" si="720"/>
        <v>0</v>
      </c>
      <c r="Y618" s="207">
        <f t="shared" si="721"/>
        <v>0</v>
      </c>
      <c r="Z618" s="207">
        <f t="shared" si="722"/>
        <v>0</v>
      </c>
      <c r="AA618" s="207">
        <f t="shared" si="723"/>
        <v>0</v>
      </c>
    </row>
    <row r="619" spans="2:27" s="56" customFormat="1" x14ac:dyDescent="0.3">
      <c r="B619" s="55">
        <v>19</v>
      </c>
      <c r="C619" s="207">
        <f t="shared" si="699"/>
        <v>0</v>
      </c>
      <c r="D619" s="207">
        <f t="shared" si="700"/>
        <v>0</v>
      </c>
      <c r="E619" s="207">
        <f t="shared" si="701"/>
        <v>0</v>
      </c>
      <c r="F619" s="207">
        <f t="shared" si="702"/>
        <v>0</v>
      </c>
      <c r="G619" s="207">
        <f t="shared" si="703"/>
        <v>0</v>
      </c>
      <c r="H619" s="207">
        <f t="shared" si="704"/>
        <v>0</v>
      </c>
      <c r="I619" s="207">
        <f t="shared" si="705"/>
        <v>0</v>
      </c>
      <c r="J619" s="207">
        <f t="shared" si="706"/>
        <v>0</v>
      </c>
      <c r="K619" s="207">
        <f t="shared" si="707"/>
        <v>0</v>
      </c>
      <c r="L619" s="207">
        <f t="shared" si="708"/>
        <v>0</v>
      </c>
      <c r="M619" s="207">
        <f t="shared" si="709"/>
        <v>0</v>
      </c>
      <c r="N619" s="207">
        <f t="shared" si="710"/>
        <v>0</v>
      </c>
      <c r="O619" s="207">
        <f t="shared" si="711"/>
        <v>0</v>
      </c>
      <c r="P619" s="207">
        <f t="shared" si="712"/>
        <v>0</v>
      </c>
      <c r="Q619" s="207">
        <f t="shared" si="713"/>
        <v>0</v>
      </c>
      <c r="R619" s="207">
        <f t="shared" si="714"/>
        <v>0</v>
      </c>
      <c r="S619" s="207">
        <f t="shared" si="715"/>
        <v>0</v>
      </c>
      <c r="T619" s="207">
        <f t="shared" si="716"/>
        <v>0</v>
      </c>
      <c r="U619" s="207">
        <f t="shared" si="717"/>
        <v>0</v>
      </c>
      <c r="V619" s="207">
        <f t="shared" si="718"/>
        <v>0</v>
      </c>
      <c r="W619" s="207">
        <f t="shared" si="719"/>
        <v>0</v>
      </c>
      <c r="X619" s="207">
        <f t="shared" si="720"/>
        <v>0</v>
      </c>
      <c r="Y619" s="207">
        <f t="shared" si="721"/>
        <v>0</v>
      </c>
      <c r="Z619" s="207">
        <f t="shared" si="722"/>
        <v>0</v>
      </c>
      <c r="AA619" s="207">
        <f t="shared" si="723"/>
        <v>0</v>
      </c>
    </row>
    <row r="620" spans="2:27" s="56" customFormat="1" x14ac:dyDescent="0.3">
      <c r="B620" s="55">
        <v>20</v>
      </c>
      <c r="C620" s="207">
        <f t="shared" si="699"/>
        <v>0</v>
      </c>
      <c r="D620" s="207">
        <f t="shared" si="700"/>
        <v>0</v>
      </c>
      <c r="E620" s="207">
        <f t="shared" si="701"/>
        <v>0</v>
      </c>
      <c r="F620" s="207">
        <f t="shared" si="702"/>
        <v>0</v>
      </c>
      <c r="G620" s="207">
        <f t="shared" si="703"/>
        <v>0</v>
      </c>
      <c r="H620" s="207">
        <f t="shared" si="704"/>
        <v>0</v>
      </c>
      <c r="I620" s="207">
        <f t="shared" si="705"/>
        <v>0</v>
      </c>
      <c r="J620" s="207">
        <f t="shared" si="706"/>
        <v>0</v>
      </c>
      <c r="K620" s="207">
        <f t="shared" si="707"/>
        <v>0</v>
      </c>
      <c r="L620" s="207">
        <f t="shared" si="708"/>
        <v>0</v>
      </c>
      <c r="M620" s="207">
        <f t="shared" si="709"/>
        <v>0</v>
      </c>
      <c r="N620" s="207">
        <f t="shared" si="710"/>
        <v>0</v>
      </c>
      <c r="O620" s="207">
        <f t="shared" si="711"/>
        <v>0</v>
      </c>
      <c r="P620" s="207">
        <f t="shared" si="712"/>
        <v>0</v>
      </c>
      <c r="Q620" s="207">
        <f t="shared" si="713"/>
        <v>0</v>
      </c>
      <c r="R620" s="207">
        <f t="shared" si="714"/>
        <v>0</v>
      </c>
      <c r="S620" s="207">
        <f t="shared" si="715"/>
        <v>0</v>
      </c>
      <c r="T620" s="207">
        <f t="shared" si="716"/>
        <v>0</v>
      </c>
      <c r="U620" s="207">
        <f t="shared" si="717"/>
        <v>0</v>
      </c>
      <c r="V620" s="207">
        <f t="shared" si="718"/>
        <v>0</v>
      </c>
      <c r="W620" s="207">
        <f t="shared" si="719"/>
        <v>0</v>
      </c>
      <c r="X620" s="207">
        <f t="shared" si="720"/>
        <v>0</v>
      </c>
      <c r="Y620" s="207">
        <f t="shared" si="721"/>
        <v>0</v>
      </c>
      <c r="Z620" s="207">
        <f t="shared" si="722"/>
        <v>0</v>
      </c>
      <c r="AA620" s="207">
        <f t="shared" si="723"/>
        <v>0</v>
      </c>
    </row>
    <row r="621" spans="2:27" s="56" customFormat="1" x14ac:dyDescent="0.3">
      <c r="B621" s="55">
        <v>21</v>
      </c>
      <c r="C621" s="207">
        <f t="shared" si="699"/>
        <v>0</v>
      </c>
      <c r="D621" s="207">
        <f t="shared" si="700"/>
        <v>0</v>
      </c>
      <c r="E621" s="207">
        <f t="shared" si="701"/>
        <v>0</v>
      </c>
      <c r="F621" s="207">
        <f t="shared" si="702"/>
        <v>0</v>
      </c>
      <c r="G621" s="207">
        <f t="shared" si="703"/>
        <v>0</v>
      </c>
      <c r="H621" s="207">
        <f t="shared" si="704"/>
        <v>0</v>
      </c>
      <c r="I621" s="207">
        <f t="shared" si="705"/>
        <v>0</v>
      </c>
      <c r="J621" s="207">
        <f t="shared" si="706"/>
        <v>0</v>
      </c>
      <c r="K621" s="207">
        <f t="shared" si="707"/>
        <v>0</v>
      </c>
      <c r="L621" s="207">
        <f t="shared" si="708"/>
        <v>0</v>
      </c>
      <c r="M621" s="207">
        <f t="shared" si="709"/>
        <v>0</v>
      </c>
      <c r="N621" s="207">
        <f t="shared" si="710"/>
        <v>0</v>
      </c>
      <c r="O621" s="207">
        <f t="shared" si="711"/>
        <v>0</v>
      </c>
      <c r="P621" s="207">
        <f t="shared" si="712"/>
        <v>0</v>
      </c>
      <c r="Q621" s="207">
        <f t="shared" si="713"/>
        <v>0</v>
      </c>
      <c r="R621" s="207">
        <f t="shared" si="714"/>
        <v>0</v>
      </c>
      <c r="S621" s="207">
        <f t="shared" si="715"/>
        <v>0</v>
      </c>
      <c r="T621" s="207">
        <f t="shared" si="716"/>
        <v>0</v>
      </c>
      <c r="U621" s="207">
        <f t="shared" si="717"/>
        <v>0</v>
      </c>
      <c r="V621" s="207">
        <f t="shared" si="718"/>
        <v>0</v>
      </c>
      <c r="W621" s="207">
        <f t="shared" si="719"/>
        <v>0</v>
      </c>
      <c r="X621" s="207">
        <f t="shared" si="720"/>
        <v>0</v>
      </c>
      <c r="Y621" s="207">
        <f t="shared" si="721"/>
        <v>0</v>
      </c>
      <c r="Z621" s="207">
        <f t="shared" si="722"/>
        <v>0</v>
      </c>
      <c r="AA621" s="207">
        <f t="shared" si="723"/>
        <v>0</v>
      </c>
    </row>
    <row r="622" spans="2:27" s="56" customFormat="1" x14ac:dyDescent="0.3">
      <c r="B622" s="55">
        <v>22</v>
      </c>
      <c r="C622" s="207">
        <f t="shared" si="699"/>
        <v>0</v>
      </c>
      <c r="D622" s="207">
        <f t="shared" si="700"/>
        <v>0</v>
      </c>
      <c r="E622" s="207">
        <f t="shared" si="701"/>
        <v>0</v>
      </c>
      <c r="F622" s="207">
        <f t="shared" si="702"/>
        <v>0</v>
      </c>
      <c r="G622" s="207">
        <f t="shared" si="703"/>
        <v>0</v>
      </c>
      <c r="H622" s="207">
        <f t="shared" si="704"/>
        <v>0</v>
      </c>
      <c r="I622" s="207">
        <f t="shared" si="705"/>
        <v>0</v>
      </c>
      <c r="J622" s="207">
        <f t="shared" si="706"/>
        <v>0</v>
      </c>
      <c r="K622" s="207">
        <f t="shared" si="707"/>
        <v>0</v>
      </c>
      <c r="L622" s="207">
        <f t="shared" si="708"/>
        <v>0</v>
      </c>
      <c r="M622" s="207">
        <f t="shared" si="709"/>
        <v>0</v>
      </c>
      <c r="N622" s="207">
        <f t="shared" si="710"/>
        <v>0</v>
      </c>
      <c r="O622" s="207">
        <f t="shared" si="711"/>
        <v>0</v>
      </c>
      <c r="P622" s="207">
        <f t="shared" si="712"/>
        <v>0</v>
      </c>
      <c r="Q622" s="207">
        <f t="shared" si="713"/>
        <v>0</v>
      </c>
      <c r="R622" s="207">
        <f t="shared" si="714"/>
        <v>0</v>
      </c>
      <c r="S622" s="207">
        <f t="shared" si="715"/>
        <v>0</v>
      </c>
      <c r="T622" s="207">
        <f t="shared" si="716"/>
        <v>0</v>
      </c>
      <c r="U622" s="207">
        <f t="shared" si="717"/>
        <v>0</v>
      </c>
      <c r="V622" s="207">
        <f t="shared" si="718"/>
        <v>0</v>
      </c>
      <c r="W622" s="207">
        <f t="shared" si="719"/>
        <v>0</v>
      </c>
      <c r="X622" s="207">
        <f t="shared" si="720"/>
        <v>0</v>
      </c>
      <c r="Y622" s="207">
        <f t="shared" si="721"/>
        <v>0</v>
      </c>
      <c r="Z622" s="207">
        <f t="shared" si="722"/>
        <v>0</v>
      </c>
      <c r="AA622" s="207">
        <f t="shared" si="723"/>
        <v>0</v>
      </c>
    </row>
    <row r="623" spans="2:27" s="56" customFormat="1" x14ac:dyDescent="0.3">
      <c r="B623" s="55">
        <v>23</v>
      </c>
      <c r="C623" s="207">
        <f t="shared" si="699"/>
        <v>0</v>
      </c>
      <c r="D623" s="207">
        <f t="shared" si="700"/>
        <v>0</v>
      </c>
      <c r="E623" s="207">
        <f t="shared" si="701"/>
        <v>0</v>
      </c>
      <c r="F623" s="207">
        <f t="shared" si="702"/>
        <v>0</v>
      </c>
      <c r="G623" s="207">
        <f t="shared" si="703"/>
        <v>0</v>
      </c>
      <c r="H623" s="207">
        <f t="shared" si="704"/>
        <v>0</v>
      </c>
      <c r="I623" s="207">
        <f t="shared" si="705"/>
        <v>0</v>
      </c>
      <c r="J623" s="207">
        <f t="shared" si="706"/>
        <v>0</v>
      </c>
      <c r="K623" s="207">
        <f t="shared" si="707"/>
        <v>0</v>
      </c>
      <c r="L623" s="207">
        <f t="shared" si="708"/>
        <v>0</v>
      </c>
      <c r="M623" s="207">
        <f t="shared" si="709"/>
        <v>0</v>
      </c>
      <c r="N623" s="207">
        <f t="shared" si="710"/>
        <v>0</v>
      </c>
      <c r="O623" s="207">
        <f t="shared" si="711"/>
        <v>0</v>
      </c>
      <c r="P623" s="207">
        <f t="shared" si="712"/>
        <v>0</v>
      </c>
      <c r="Q623" s="207">
        <f t="shared" si="713"/>
        <v>0</v>
      </c>
      <c r="R623" s="207">
        <f t="shared" si="714"/>
        <v>0</v>
      </c>
      <c r="S623" s="207">
        <f t="shared" si="715"/>
        <v>0</v>
      </c>
      <c r="T623" s="207">
        <f t="shared" si="716"/>
        <v>0</v>
      </c>
      <c r="U623" s="207">
        <f t="shared" si="717"/>
        <v>0</v>
      </c>
      <c r="V623" s="207">
        <f t="shared" si="718"/>
        <v>0</v>
      </c>
      <c r="W623" s="207">
        <f t="shared" si="719"/>
        <v>0</v>
      </c>
      <c r="X623" s="207">
        <f t="shared" si="720"/>
        <v>0</v>
      </c>
      <c r="Y623" s="207">
        <f t="shared" si="721"/>
        <v>0</v>
      </c>
      <c r="Z623" s="207">
        <f t="shared" si="722"/>
        <v>0</v>
      </c>
      <c r="AA623" s="207">
        <f t="shared" si="723"/>
        <v>0</v>
      </c>
    </row>
    <row r="624" spans="2:27" s="56" customFormat="1" x14ac:dyDescent="0.3">
      <c r="B624" s="55">
        <v>24</v>
      </c>
      <c r="C624" s="207">
        <f t="shared" si="699"/>
        <v>0</v>
      </c>
      <c r="D624" s="207">
        <f t="shared" si="700"/>
        <v>0</v>
      </c>
      <c r="E624" s="207">
        <f t="shared" si="701"/>
        <v>0</v>
      </c>
      <c r="F624" s="207">
        <f t="shared" si="702"/>
        <v>0</v>
      </c>
      <c r="G624" s="207">
        <f t="shared" si="703"/>
        <v>0</v>
      </c>
      <c r="H624" s="207">
        <f t="shared" si="704"/>
        <v>0</v>
      </c>
      <c r="I624" s="207">
        <f t="shared" si="705"/>
        <v>0</v>
      </c>
      <c r="J624" s="207">
        <f t="shared" si="706"/>
        <v>0</v>
      </c>
      <c r="K624" s="207">
        <f t="shared" si="707"/>
        <v>0</v>
      </c>
      <c r="L624" s="207">
        <f t="shared" si="708"/>
        <v>0</v>
      </c>
      <c r="M624" s="207">
        <f t="shared" si="709"/>
        <v>0</v>
      </c>
      <c r="N624" s="207">
        <f t="shared" si="710"/>
        <v>0</v>
      </c>
      <c r="O624" s="207">
        <f t="shared" si="711"/>
        <v>0</v>
      </c>
      <c r="P624" s="207">
        <f t="shared" si="712"/>
        <v>0</v>
      </c>
      <c r="Q624" s="207">
        <f t="shared" si="713"/>
        <v>0</v>
      </c>
      <c r="R624" s="207">
        <f t="shared" si="714"/>
        <v>0</v>
      </c>
      <c r="S624" s="207">
        <f t="shared" si="715"/>
        <v>0</v>
      </c>
      <c r="T624" s="207">
        <f t="shared" si="716"/>
        <v>0</v>
      </c>
      <c r="U624" s="207">
        <f t="shared" si="717"/>
        <v>0</v>
      </c>
      <c r="V624" s="207">
        <f t="shared" si="718"/>
        <v>0</v>
      </c>
      <c r="W624" s="207">
        <f t="shared" si="719"/>
        <v>0</v>
      </c>
      <c r="X624" s="207">
        <f t="shared" si="720"/>
        <v>0</v>
      </c>
      <c r="Y624" s="207">
        <f t="shared" si="721"/>
        <v>0</v>
      </c>
      <c r="Z624" s="207">
        <f t="shared" si="722"/>
        <v>0</v>
      </c>
      <c r="AA624" s="207">
        <f t="shared" si="723"/>
        <v>0</v>
      </c>
    </row>
    <row r="625" spans="2:27" s="56" customFormat="1" x14ac:dyDescent="0.3">
      <c r="B625" s="55">
        <v>25</v>
      </c>
      <c r="C625" s="207">
        <f t="shared" si="699"/>
        <v>0</v>
      </c>
      <c r="D625" s="207">
        <f t="shared" si="700"/>
        <v>0</v>
      </c>
      <c r="E625" s="207">
        <f t="shared" si="701"/>
        <v>0</v>
      </c>
      <c r="F625" s="207">
        <f t="shared" si="702"/>
        <v>0</v>
      </c>
      <c r="G625" s="207">
        <f t="shared" si="703"/>
        <v>0</v>
      </c>
      <c r="H625" s="207">
        <f t="shared" si="704"/>
        <v>0</v>
      </c>
      <c r="I625" s="207">
        <f t="shared" si="705"/>
        <v>0</v>
      </c>
      <c r="J625" s="207">
        <f t="shared" si="706"/>
        <v>0</v>
      </c>
      <c r="K625" s="207">
        <f t="shared" si="707"/>
        <v>0</v>
      </c>
      <c r="L625" s="207">
        <f t="shared" si="708"/>
        <v>0</v>
      </c>
      <c r="M625" s="207">
        <f t="shared" si="709"/>
        <v>0</v>
      </c>
      <c r="N625" s="207">
        <f t="shared" si="710"/>
        <v>0</v>
      </c>
      <c r="O625" s="207">
        <f t="shared" si="711"/>
        <v>0</v>
      </c>
      <c r="P625" s="207">
        <f t="shared" si="712"/>
        <v>0</v>
      </c>
      <c r="Q625" s="207">
        <f t="shared" si="713"/>
        <v>0</v>
      </c>
      <c r="R625" s="207">
        <f t="shared" si="714"/>
        <v>0</v>
      </c>
      <c r="S625" s="207">
        <f t="shared" si="715"/>
        <v>0</v>
      </c>
      <c r="T625" s="207">
        <f t="shared" si="716"/>
        <v>0</v>
      </c>
      <c r="U625" s="207">
        <f t="shared" si="717"/>
        <v>0</v>
      </c>
      <c r="V625" s="207">
        <f t="shared" si="718"/>
        <v>0</v>
      </c>
      <c r="W625" s="207">
        <f t="shared" si="719"/>
        <v>0</v>
      </c>
      <c r="X625" s="207">
        <f t="shared" si="720"/>
        <v>0</v>
      </c>
      <c r="Y625" s="207">
        <f t="shared" si="721"/>
        <v>0</v>
      </c>
      <c r="Z625" s="207">
        <f t="shared" si="722"/>
        <v>0</v>
      </c>
      <c r="AA625" s="207">
        <f t="shared" si="723"/>
        <v>0</v>
      </c>
    </row>
    <row r="626" spans="2:27" s="56" customFormat="1" x14ac:dyDescent="0.3">
      <c r="C626" s="58">
        <f>SUM(C601:C625)</f>
        <v>0</v>
      </c>
      <c r="D626" s="58">
        <f t="shared" ref="D626:AA626" si="724">SUM(D601:D625)</f>
        <v>0.6119573071831339</v>
      </c>
      <c r="E626" s="58">
        <f t="shared" si="724"/>
        <v>1.1974726620201834</v>
      </c>
      <c r="F626" s="58">
        <f t="shared" si="724"/>
        <v>1.7589889457280612</v>
      </c>
      <c r="G626" s="58">
        <f t="shared" si="724"/>
        <v>2.2985512410465327</v>
      </c>
      <c r="H626" s="58">
        <f t="shared" si="724"/>
        <v>3.1338996206062077</v>
      </c>
      <c r="I626" s="58">
        <f t="shared" si="724"/>
        <v>3.9347996262385414</v>
      </c>
      <c r="J626" s="58">
        <f t="shared" si="724"/>
        <v>4.7026686376034075</v>
      </c>
      <c r="K626" s="58">
        <f t="shared" si="724"/>
        <v>5.4379328826959394</v>
      </c>
      <c r="L626" s="58">
        <f t="shared" si="724"/>
        <v>6.1420391409203772</v>
      </c>
      <c r="M626" s="58">
        <f t="shared" si="724"/>
        <v>7.3248330420267305</v>
      </c>
      <c r="N626" s="58">
        <f t="shared" si="724"/>
        <v>8.4326564161662301</v>
      </c>
      <c r="O626" s="58">
        <f t="shared" si="724"/>
        <v>9.4671251497571873</v>
      </c>
      <c r="P626" s="58">
        <f t="shared" si="724"/>
        <v>10.430797671712089</v>
      </c>
      <c r="Q626" s="58">
        <f t="shared" si="724"/>
        <v>11.323476054631591</v>
      </c>
      <c r="R626" s="58">
        <f t="shared" si="724"/>
        <v>12.588870307512934</v>
      </c>
      <c r="S626" s="58">
        <f t="shared" si="724"/>
        <v>13.745828920794724</v>
      </c>
      <c r="T626" s="58">
        <f t="shared" si="724"/>
        <v>14.792791182812913</v>
      </c>
      <c r="U626" s="58">
        <f t="shared" si="724"/>
        <v>15.734482538087448</v>
      </c>
      <c r="V626" s="58">
        <f t="shared" si="724"/>
        <v>16.57069069418305</v>
      </c>
      <c r="W626" s="58">
        <f t="shared" si="724"/>
        <v>17.837999562344592</v>
      </c>
      <c r="X626" s="58">
        <f t="shared" si="724"/>
        <v>18.893130733373706</v>
      </c>
      <c r="Y626" s="58">
        <f t="shared" si="724"/>
        <v>19.746195456533119</v>
      </c>
      <c r="Z626" s="58">
        <f t="shared" si="724"/>
        <v>20.419857515762626</v>
      </c>
      <c r="AA626" s="58">
        <f t="shared" si="724"/>
        <v>20.907758361227295</v>
      </c>
    </row>
    <row r="627" spans="2:27" s="3" customFormat="1" x14ac:dyDescent="0.3">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row>
    <row r="628" spans="2:27" s="3" customFormat="1" x14ac:dyDescent="0.3"/>
    <row r="629" spans="2:27" s="3" customFormat="1" x14ac:dyDescent="0.3"/>
    <row r="630" spans="2:27" s="3" customFormat="1" x14ac:dyDescent="0.3"/>
    <row r="631" spans="2:27" s="3" customFormat="1" x14ac:dyDescent="0.3"/>
    <row r="632" spans="2:27" s="3" customFormat="1" x14ac:dyDescent="0.3"/>
    <row r="633" spans="2:27" s="3" customFormat="1" x14ac:dyDescent="0.3"/>
    <row r="634" spans="2:27" s="3" customFormat="1" x14ac:dyDescent="0.3"/>
    <row r="635" spans="2:27" s="3" customFormat="1" x14ac:dyDescent="0.3"/>
    <row r="636" spans="2:27" s="3" customFormat="1" x14ac:dyDescent="0.3"/>
    <row r="637" spans="2:27" s="3" customFormat="1" x14ac:dyDescent="0.3"/>
    <row r="638" spans="2:27" s="3" customFormat="1" x14ac:dyDescent="0.3"/>
    <row r="639" spans="2:27" s="3" customFormat="1" x14ac:dyDescent="0.3"/>
    <row r="640" spans="2:27" s="3" customFormat="1" x14ac:dyDescent="0.3"/>
    <row r="641" s="3" customFormat="1" x14ac:dyDescent="0.3"/>
    <row r="642" s="3" customFormat="1" x14ac:dyDescent="0.3"/>
    <row r="643" s="3" customFormat="1" x14ac:dyDescent="0.3"/>
    <row r="644" s="3" customFormat="1" x14ac:dyDescent="0.3"/>
    <row r="645" s="3" customFormat="1" x14ac:dyDescent="0.3"/>
    <row r="646" s="3" customFormat="1" x14ac:dyDescent="0.3"/>
    <row r="647" s="3" customFormat="1" x14ac:dyDescent="0.3"/>
    <row r="648" s="3" customFormat="1" x14ac:dyDescent="0.3"/>
    <row r="649" s="3" customFormat="1" x14ac:dyDescent="0.3"/>
    <row r="650" s="3" customFormat="1" x14ac:dyDescent="0.3"/>
    <row r="651" s="3" customFormat="1" x14ac:dyDescent="0.3"/>
    <row r="652" s="3" customFormat="1" x14ac:dyDescent="0.3"/>
    <row r="653" s="3" customFormat="1" x14ac:dyDescent="0.3"/>
    <row r="654" s="3" customFormat="1" x14ac:dyDescent="0.3"/>
    <row r="655" s="3" customFormat="1" x14ac:dyDescent="0.3"/>
    <row r="656" s="3" customFormat="1" x14ac:dyDescent="0.3"/>
    <row r="657" s="3" customFormat="1" x14ac:dyDescent="0.3"/>
    <row r="658" s="3" customFormat="1" x14ac:dyDescent="0.3"/>
    <row r="659" s="3" customFormat="1" x14ac:dyDescent="0.3"/>
    <row r="660" s="3" customFormat="1" x14ac:dyDescent="0.3"/>
    <row r="661" s="3" customFormat="1" x14ac:dyDescent="0.3"/>
    <row r="662" s="3" customFormat="1" x14ac:dyDescent="0.3"/>
    <row r="663" s="3" customFormat="1" x14ac:dyDescent="0.3"/>
    <row r="664" s="3" customFormat="1" x14ac:dyDescent="0.3"/>
    <row r="665" s="3" customFormat="1" x14ac:dyDescent="0.3"/>
    <row r="666" s="3" customFormat="1" x14ac:dyDescent="0.3"/>
  </sheetData>
  <sheetProtection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K666"/>
  <sheetViews>
    <sheetView zoomScale="70" zoomScaleNormal="70" zoomScalePageLayoutView="60" workbookViewId="0">
      <pane ySplit="4" topLeftCell="A5" activePane="bottomLeft" state="frozen"/>
      <selection pane="bottomLeft"/>
    </sheetView>
  </sheetViews>
  <sheetFormatPr defaultColWidth="8.88671875" defaultRowHeight="14.4" x14ac:dyDescent="0.3"/>
  <cols>
    <col min="1" max="1" width="43" customWidth="1"/>
    <col min="2" max="2" width="12" customWidth="1"/>
    <col min="3" max="27" width="13.44140625" customWidth="1"/>
    <col min="28" max="28" width="13.33203125" customWidth="1"/>
    <col min="29" max="29" width="8.5546875" customWidth="1"/>
    <col min="32" max="33" width="10.33203125" customWidth="1"/>
    <col min="35" max="35" width="10.33203125" customWidth="1"/>
    <col min="59" max="59" width="14.6640625" customWidth="1"/>
    <col min="60" max="62" width="14.5546875" customWidth="1"/>
    <col min="63" max="64" width="10.109375" bestFit="1" customWidth="1"/>
    <col min="65" max="65" width="11" bestFit="1" customWidth="1"/>
    <col min="66" max="66" width="10.5546875" bestFit="1" customWidth="1"/>
    <col min="67" max="67" width="11" bestFit="1" customWidth="1"/>
    <col min="68" max="71" width="11.44140625" bestFit="1" customWidth="1"/>
    <col min="72" max="74" width="11" bestFit="1" customWidth="1"/>
    <col min="75" max="75" width="10.5546875" bestFit="1" customWidth="1"/>
    <col min="76" max="76" width="11" bestFit="1" customWidth="1"/>
    <col min="77" max="79" width="11.44140625" bestFit="1" customWidth="1"/>
    <col min="80" max="80" width="12.109375" bestFit="1" customWidth="1"/>
    <col min="81" max="81" width="11.44140625" bestFit="1" customWidth="1"/>
    <col min="82" max="82" width="12.109375" bestFit="1" customWidth="1"/>
    <col min="83" max="83" width="11.6640625" bestFit="1" customWidth="1"/>
    <col min="84" max="84" width="12.109375" bestFit="1" customWidth="1"/>
    <col min="85" max="85" width="11.6640625" bestFit="1" customWidth="1"/>
  </cols>
  <sheetData>
    <row r="1" spans="1:86" s="15" customFormat="1" x14ac:dyDescent="0.3">
      <c r="A1" s="15" t="s">
        <v>532</v>
      </c>
    </row>
    <row r="2" spans="1:86" x14ac:dyDescent="0.3">
      <c r="A2" s="11" t="s">
        <v>72</v>
      </c>
      <c r="B2" s="11"/>
      <c r="H2" s="32"/>
    </row>
    <row r="3" spans="1:86" ht="15" customHeight="1" x14ac:dyDescent="0.3"/>
    <row r="4" spans="1:86" s="3" customFormat="1" ht="17.25" customHeight="1" x14ac:dyDescent="0.3">
      <c r="A4" s="2">
        <v>2</v>
      </c>
      <c r="B4" s="3" t="s">
        <v>68</v>
      </c>
    </row>
    <row r="5" spans="1:86" s="14" customFormat="1" x14ac:dyDescent="0.3">
      <c r="A5" s="54" t="s">
        <v>271</v>
      </c>
      <c r="D5" s="14" t="s">
        <v>401</v>
      </c>
    </row>
    <row r="6" spans="1:86" x14ac:dyDescent="0.3">
      <c r="A6" s="11" t="s">
        <v>125</v>
      </c>
      <c r="B6" s="11">
        <f>'User data'!D7</f>
        <v>100</v>
      </c>
    </row>
    <row r="7" spans="1:86" x14ac:dyDescent="0.3">
      <c r="A7" s="11" t="s">
        <v>127</v>
      </c>
      <c r="B7" s="153">
        <f>'User data'!D24</f>
        <v>0.3</v>
      </c>
    </row>
    <row r="8" spans="1:86" x14ac:dyDescent="0.3">
      <c r="A8" s="64" t="s">
        <v>14</v>
      </c>
      <c r="B8" s="65">
        <f>B6-(B7*B6)</f>
        <v>70</v>
      </c>
      <c r="D8" s="9"/>
    </row>
    <row r="9" spans="1:86" x14ac:dyDescent="0.3">
      <c r="A9" s="11" t="s">
        <v>128</v>
      </c>
      <c r="B9" s="11">
        <f>ROUNDUP('User data'!D19,0)</f>
        <v>0</v>
      </c>
    </row>
    <row r="10" spans="1:86" x14ac:dyDescent="0.3">
      <c r="A10" s="64" t="s">
        <v>129</v>
      </c>
      <c r="B10" s="65">
        <f>MAX(ROUNDUP(B9,0),1)</f>
        <v>1</v>
      </c>
      <c r="AF10" s="54" t="s">
        <v>275</v>
      </c>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H10" s="54" t="s">
        <v>310</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row>
    <row r="11" spans="1:86" x14ac:dyDescent="0.3">
      <c r="A11" s="11"/>
      <c r="B11" s="11"/>
      <c r="C11" s="1" t="s">
        <v>13</v>
      </c>
      <c r="AD11" s="11"/>
      <c r="AE11" s="11"/>
      <c r="AF11" s="1" t="s">
        <v>13</v>
      </c>
      <c r="BG11" s="11"/>
      <c r="BH11" s="1" t="s">
        <v>13</v>
      </c>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6" x14ac:dyDescent="0.3">
      <c r="C12" s="1">
        <v>0</v>
      </c>
      <c r="D12" s="1">
        <v>1</v>
      </c>
      <c r="E12" s="1">
        <v>2</v>
      </c>
      <c r="F12" s="1">
        <v>3</v>
      </c>
      <c r="G12" s="1">
        <v>4</v>
      </c>
      <c r="H12" s="1">
        <v>5</v>
      </c>
      <c r="I12" s="1">
        <v>6</v>
      </c>
      <c r="J12" s="1">
        <v>7</v>
      </c>
      <c r="K12" s="1">
        <v>8</v>
      </c>
      <c r="L12" s="1">
        <v>9</v>
      </c>
      <c r="M12" s="1">
        <v>10</v>
      </c>
      <c r="N12" s="1">
        <v>11</v>
      </c>
      <c r="O12" s="1">
        <v>12</v>
      </c>
      <c r="P12" s="1">
        <v>13</v>
      </c>
      <c r="Q12" s="1">
        <v>14</v>
      </c>
      <c r="R12" s="1">
        <v>15</v>
      </c>
      <c r="S12" s="1">
        <v>16</v>
      </c>
      <c r="T12" s="1">
        <v>17</v>
      </c>
      <c r="U12" s="1">
        <v>18</v>
      </c>
      <c r="V12" s="1">
        <v>19</v>
      </c>
      <c r="W12" s="1">
        <v>20</v>
      </c>
      <c r="X12" s="1">
        <v>21</v>
      </c>
      <c r="Y12" s="1">
        <v>22</v>
      </c>
      <c r="Z12" s="1">
        <v>23</v>
      </c>
      <c r="AA12" s="1">
        <v>24</v>
      </c>
      <c r="AB12" s="1">
        <v>25</v>
      </c>
      <c r="AC12" s="1"/>
      <c r="AF12" s="1">
        <v>0</v>
      </c>
      <c r="AG12" s="1">
        <v>1</v>
      </c>
      <c r="AH12" s="1">
        <v>2</v>
      </c>
      <c r="AI12" s="1">
        <v>3</v>
      </c>
      <c r="AJ12" s="1">
        <v>4</v>
      </c>
      <c r="AK12" s="1">
        <v>5</v>
      </c>
      <c r="AL12" s="1">
        <v>6</v>
      </c>
      <c r="AM12" s="1">
        <v>7</v>
      </c>
      <c r="AN12" s="1">
        <v>8</v>
      </c>
      <c r="AO12" s="1">
        <v>9</v>
      </c>
      <c r="AP12" s="1">
        <v>10</v>
      </c>
      <c r="AQ12" s="1">
        <v>11</v>
      </c>
      <c r="AR12" s="1">
        <v>12</v>
      </c>
      <c r="AS12" s="1">
        <v>13</v>
      </c>
      <c r="AT12" s="1">
        <v>14</v>
      </c>
      <c r="AU12" s="1">
        <v>15</v>
      </c>
      <c r="AV12" s="1">
        <v>16</v>
      </c>
      <c r="AW12" s="1">
        <v>17</v>
      </c>
      <c r="AX12" s="1">
        <v>18</v>
      </c>
      <c r="AY12" s="1">
        <v>19</v>
      </c>
      <c r="AZ12" s="1">
        <v>20</v>
      </c>
      <c r="BA12" s="1">
        <v>21</v>
      </c>
      <c r="BB12" s="1">
        <v>22</v>
      </c>
      <c r="BC12" s="1">
        <v>23</v>
      </c>
      <c r="BD12" s="1">
        <v>24</v>
      </c>
      <c r="BE12" s="1">
        <v>25</v>
      </c>
      <c r="BH12" s="1">
        <v>0</v>
      </c>
      <c r="BI12" s="1">
        <v>1</v>
      </c>
      <c r="BJ12" s="1">
        <v>2</v>
      </c>
      <c r="BK12" s="1">
        <v>3</v>
      </c>
      <c r="BL12" s="1">
        <v>4</v>
      </c>
      <c r="BM12" s="1">
        <v>5</v>
      </c>
      <c r="BN12" s="1">
        <v>6</v>
      </c>
      <c r="BO12" s="1">
        <v>7</v>
      </c>
      <c r="BP12" s="1">
        <v>8</v>
      </c>
      <c r="BQ12" s="1">
        <v>9</v>
      </c>
      <c r="BR12" s="1">
        <v>10</v>
      </c>
      <c r="BS12" s="1">
        <v>11</v>
      </c>
      <c r="BT12" s="1">
        <v>12</v>
      </c>
      <c r="BU12" s="1">
        <v>13</v>
      </c>
      <c r="BV12" s="1">
        <v>14</v>
      </c>
      <c r="BW12" s="1">
        <v>15</v>
      </c>
      <c r="BX12" s="1">
        <v>16</v>
      </c>
      <c r="BY12" s="1">
        <v>17</v>
      </c>
      <c r="BZ12" s="1">
        <v>18</v>
      </c>
      <c r="CA12" s="1">
        <v>19</v>
      </c>
      <c r="CB12" s="1">
        <v>20</v>
      </c>
      <c r="CC12" s="1">
        <v>21</v>
      </c>
      <c r="CD12" s="1">
        <v>22</v>
      </c>
      <c r="CE12" s="1">
        <v>23</v>
      </c>
      <c r="CF12" s="1">
        <v>24</v>
      </c>
      <c r="CG12" s="1">
        <v>25</v>
      </c>
    </row>
    <row r="13" spans="1:86" x14ac:dyDescent="0.3">
      <c r="A13" s="1" t="s">
        <v>12</v>
      </c>
      <c r="B13" s="1">
        <v>1</v>
      </c>
      <c r="C13" s="149">
        <f>Enrolment_men/UptakeTime</f>
        <v>100</v>
      </c>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37"/>
      <c r="AE13" s="1"/>
      <c r="AF13" s="149"/>
      <c r="AG13" s="149">
        <f>C13*(1-DropOutProp_men)</f>
        <v>70</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37"/>
      <c r="BH13" s="1"/>
      <c r="BI13" s="149">
        <f>C13*DropOutProp_men</f>
        <v>30</v>
      </c>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86" x14ac:dyDescent="0.3">
      <c r="B14" s="1">
        <v>2</v>
      </c>
      <c r="C14" s="149"/>
      <c r="D14" s="149">
        <f>IF($B14&lt;=UptakeTime,Enrolment_men/UptakeTime,0)</f>
        <v>0</v>
      </c>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E14" s="1"/>
      <c r="AF14" s="149"/>
      <c r="AG14" s="149"/>
      <c r="AH14" s="149">
        <f>D14*(1-DropOutProp_men)</f>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3"/>
      <c r="BH14" s="1"/>
      <c r="BI14" s="149"/>
      <c r="BJ14" s="149">
        <f>D14*DropOutProp_men</f>
        <v>0</v>
      </c>
      <c r="BK14" s="6"/>
      <c r="BL14" s="6"/>
      <c r="BM14" s="6"/>
      <c r="BN14" s="6"/>
      <c r="BO14" s="6"/>
      <c r="BP14" s="6"/>
      <c r="BQ14" s="6"/>
      <c r="BR14" s="6"/>
      <c r="BS14" s="6"/>
      <c r="BT14" s="6"/>
      <c r="BU14" s="6"/>
      <c r="BV14" s="6"/>
      <c r="BW14" s="6"/>
      <c r="BX14" s="6"/>
      <c r="BY14" s="6"/>
      <c r="BZ14" s="6"/>
      <c r="CA14" s="6"/>
      <c r="CB14" s="6"/>
      <c r="CC14" s="6"/>
      <c r="CD14" s="6"/>
      <c r="CE14" s="5"/>
      <c r="CF14" s="5"/>
      <c r="CG14" s="5"/>
      <c r="CH14" s="5"/>
    </row>
    <row r="15" spans="1:86" x14ac:dyDescent="0.3">
      <c r="B15" s="1">
        <v>3</v>
      </c>
      <c r="C15" s="149"/>
      <c r="D15" s="149"/>
      <c r="E15" s="149">
        <f>IF($B15&lt;=UptakeTime,Enrolment_men/UptakeTime,0)</f>
        <v>0</v>
      </c>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E15" s="1"/>
      <c r="AF15" s="149"/>
      <c r="AG15" s="149"/>
      <c r="AH15" s="149"/>
      <c r="AI15" s="149">
        <f>E15*(1-DropOutProp_men)</f>
        <v>0</v>
      </c>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3"/>
      <c r="BH15" s="1"/>
      <c r="BI15" s="149"/>
      <c r="BJ15" s="6"/>
      <c r="BK15" s="149">
        <f>E15*DropOutProp_men</f>
        <v>0</v>
      </c>
      <c r="BL15" s="6"/>
      <c r="BM15" s="6"/>
      <c r="BN15" s="6"/>
      <c r="BO15" s="6"/>
      <c r="BP15" s="6"/>
      <c r="BQ15" s="6"/>
      <c r="BR15" s="6"/>
      <c r="BS15" s="6"/>
      <c r="BT15" s="6"/>
      <c r="BU15" s="6"/>
      <c r="BV15" s="6"/>
      <c r="BW15" s="6"/>
      <c r="BX15" s="6"/>
      <c r="BY15" s="6"/>
      <c r="BZ15" s="6"/>
      <c r="CA15" s="6"/>
      <c r="CB15" s="6"/>
      <c r="CC15" s="6"/>
      <c r="CD15" s="6"/>
      <c r="CE15" s="5"/>
      <c r="CF15" s="5"/>
      <c r="CG15" s="5"/>
      <c r="CH15" s="5"/>
    </row>
    <row r="16" spans="1:86" x14ac:dyDescent="0.3">
      <c r="B16" s="1">
        <v>4</v>
      </c>
      <c r="C16" s="149"/>
      <c r="D16" s="149"/>
      <c r="E16" s="149"/>
      <c r="F16" s="149">
        <f>IF($B16&lt;=UptakeTime,Enrolment_men/UptakeTime,0)</f>
        <v>0</v>
      </c>
      <c r="G16" s="149"/>
      <c r="I16" s="149"/>
      <c r="J16" s="149"/>
      <c r="K16" s="149"/>
      <c r="L16" s="149"/>
      <c r="M16" s="149"/>
      <c r="N16" s="149"/>
      <c r="O16" s="149"/>
      <c r="P16" s="149"/>
      <c r="Q16" s="149"/>
      <c r="R16" s="149"/>
      <c r="S16" s="149"/>
      <c r="T16" s="149"/>
      <c r="U16" s="149"/>
      <c r="V16" s="149"/>
      <c r="W16" s="149"/>
      <c r="X16" s="149"/>
      <c r="Y16" s="149"/>
      <c r="Z16" s="149"/>
      <c r="AA16" s="149"/>
      <c r="AB16" s="149"/>
      <c r="AC16" s="149"/>
      <c r="AE16" s="1"/>
      <c r="AF16" s="149"/>
      <c r="AG16" s="149"/>
      <c r="AH16" s="149"/>
      <c r="AI16" s="149"/>
      <c r="AJ16" s="149">
        <f>F16*(1-DropOutProp_men)</f>
        <v>0</v>
      </c>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3"/>
      <c r="BH16" s="1"/>
      <c r="BI16" s="149"/>
      <c r="BJ16" s="6"/>
      <c r="BK16" s="6"/>
      <c r="BL16" s="149">
        <f>F16*DropOutProp_men</f>
        <v>0</v>
      </c>
      <c r="BM16" s="6"/>
      <c r="BN16" s="6"/>
      <c r="BO16" s="6"/>
      <c r="BP16" s="6"/>
      <c r="BQ16" s="6"/>
      <c r="BR16" s="6"/>
      <c r="BS16" s="6"/>
      <c r="BT16" s="6"/>
      <c r="BU16" s="6"/>
      <c r="BV16" s="6"/>
      <c r="BW16" s="6"/>
      <c r="BX16" s="6"/>
      <c r="BY16" s="6"/>
      <c r="BZ16" s="6"/>
      <c r="CA16" s="6"/>
      <c r="CB16" s="6"/>
      <c r="CC16" s="6"/>
      <c r="CD16" s="6"/>
      <c r="CE16" s="5"/>
      <c r="CF16" s="5"/>
      <c r="CG16" s="5"/>
      <c r="CH16" s="5"/>
    </row>
    <row r="17" spans="2:86" x14ac:dyDescent="0.3">
      <c r="B17" s="1">
        <v>5</v>
      </c>
      <c r="C17" s="149"/>
      <c r="D17" s="149"/>
      <c r="E17" s="149"/>
      <c r="F17" s="149"/>
      <c r="G17" s="149">
        <f>IF($B17&lt;=UptakeTime,Enrolment_men/UptakeTime,0)</f>
        <v>0</v>
      </c>
      <c r="H17" s="149"/>
      <c r="I17" s="149"/>
      <c r="J17" s="149"/>
      <c r="K17" s="149"/>
      <c r="L17" s="149"/>
      <c r="M17" s="149"/>
      <c r="N17" s="149"/>
      <c r="O17" s="149"/>
      <c r="P17" s="149"/>
      <c r="Q17" s="149"/>
      <c r="R17" s="149"/>
      <c r="S17" s="149"/>
      <c r="T17" s="149"/>
      <c r="U17" s="149"/>
      <c r="V17" s="149"/>
      <c r="W17" s="149"/>
      <c r="X17" s="149"/>
      <c r="Y17" s="149"/>
      <c r="Z17" s="149"/>
      <c r="AA17" s="149"/>
      <c r="AB17" s="149"/>
      <c r="AC17" s="149"/>
      <c r="AE17" s="1"/>
      <c r="AF17" s="149"/>
      <c r="AG17" s="149"/>
      <c r="AH17" s="149"/>
      <c r="AI17" s="149"/>
      <c r="AJ17" s="149"/>
      <c r="AK17" s="149">
        <f>G17*(1-DropOutProp_men)</f>
        <v>0</v>
      </c>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59"/>
      <c r="BH17" s="1"/>
      <c r="BI17" s="149"/>
      <c r="BJ17" s="6"/>
      <c r="BK17" s="6"/>
      <c r="BL17" s="6"/>
      <c r="BM17" s="149">
        <f>G17*DropOutProp_men</f>
        <v>0</v>
      </c>
      <c r="BN17" s="6"/>
      <c r="BO17" s="6"/>
      <c r="BP17" s="6"/>
      <c r="BQ17" s="6"/>
      <c r="BR17" s="6"/>
      <c r="BS17" s="6"/>
      <c r="BT17" s="6"/>
      <c r="BU17" s="6"/>
      <c r="BV17" s="6"/>
      <c r="BW17" s="6"/>
      <c r="BX17" s="6"/>
      <c r="BY17" s="6"/>
      <c r="BZ17" s="6"/>
      <c r="CA17" s="6"/>
      <c r="CB17" s="6"/>
      <c r="CC17" s="6"/>
      <c r="CD17" s="6"/>
      <c r="CE17" s="5"/>
      <c r="CF17" s="5"/>
      <c r="CG17" s="5"/>
      <c r="CH17" s="5"/>
    </row>
    <row r="18" spans="2:86" x14ac:dyDescent="0.3">
      <c r="B18" s="1">
        <v>6</v>
      </c>
      <c r="C18" s="149"/>
      <c r="D18" s="149"/>
      <c r="E18" s="149"/>
      <c r="F18" s="149"/>
      <c r="G18" s="149"/>
      <c r="H18" s="149">
        <f>IF($B18&lt;=UptakeTime,Enrolment_men/UptakeTime,0)</f>
        <v>0</v>
      </c>
      <c r="I18" s="149"/>
      <c r="J18" s="149"/>
      <c r="K18" s="149"/>
      <c r="L18" s="149"/>
      <c r="M18" s="149"/>
      <c r="N18" s="149"/>
      <c r="O18" s="149"/>
      <c r="P18" s="149"/>
      <c r="Q18" s="149"/>
      <c r="R18" s="149"/>
      <c r="S18" s="149"/>
      <c r="T18" s="149"/>
      <c r="U18" s="149"/>
      <c r="V18" s="149"/>
      <c r="W18" s="149"/>
      <c r="X18" s="149"/>
      <c r="Y18" s="149"/>
      <c r="Z18" s="149"/>
      <c r="AA18" s="149"/>
      <c r="AB18" s="149"/>
      <c r="AC18" s="149"/>
      <c r="AE18" s="1"/>
      <c r="AF18" s="149"/>
      <c r="AG18" s="149"/>
      <c r="AH18" s="149"/>
      <c r="AI18" s="149"/>
      <c r="AJ18" s="149"/>
      <c r="AK18" s="149"/>
      <c r="AL18" s="149">
        <f>H18*(1-DropOutProp_men)</f>
        <v>0</v>
      </c>
      <c r="AM18" s="149"/>
      <c r="AN18" s="149"/>
      <c r="AO18" s="149"/>
      <c r="AP18" s="149"/>
      <c r="AQ18" s="149"/>
      <c r="AR18" s="149"/>
      <c r="AS18" s="149"/>
      <c r="AT18" s="149"/>
      <c r="AU18" s="149"/>
      <c r="AV18" s="149"/>
      <c r="AW18" s="149"/>
      <c r="AX18" s="149"/>
      <c r="AY18" s="149"/>
      <c r="AZ18" s="149"/>
      <c r="BA18" s="149"/>
      <c r="BB18" s="149"/>
      <c r="BC18" s="149"/>
      <c r="BD18" s="149"/>
      <c r="BE18" s="149"/>
      <c r="BF18" s="149"/>
      <c r="BN18" s="149">
        <f>H18*DropOutProp_men</f>
        <v>0</v>
      </c>
    </row>
    <row r="19" spans="2:86" x14ac:dyDescent="0.3">
      <c r="B19" s="1">
        <v>7</v>
      </c>
      <c r="C19" s="149"/>
      <c r="D19" s="149"/>
      <c r="E19" s="149"/>
      <c r="F19" s="149"/>
      <c r="G19" s="149"/>
      <c r="H19" s="149"/>
      <c r="I19" s="149">
        <f>IF($B19&lt;=UptakeTime,Enrolment_men/UptakeTime,0)</f>
        <v>0</v>
      </c>
      <c r="J19" s="149"/>
      <c r="K19" s="149"/>
      <c r="L19" s="149"/>
      <c r="M19" s="149"/>
      <c r="N19" s="149"/>
      <c r="O19" s="149"/>
      <c r="P19" s="149"/>
      <c r="Q19" s="149"/>
      <c r="R19" s="149"/>
      <c r="S19" s="149"/>
      <c r="T19" s="149"/>
      <c r="U19" s="149"/>
      <c r="V19" s="149"/>
      <c r="W19" s="149"/>
      <c r="X19" s="149"/>
      <c r="Y19" s="149"/>
      <c r="Z19" s="149"/>
      <c r="AA19" s="149"/>
      <c r="AB19" s="149"/>
      <c r="AC19" s="149"/>
      <c r="AE19" s="1"/>
      <c r="AF19" s="149"/>
      <c r="AG19" s="149"/>
      <c r="AH19" s="149"/>
      <c r="AI19" s="149"/>
      <c r="AJ19" s="149"/>
      <c r="AK19" s="149"/>
      <c r="AL19" s="149"/>
      <c r="AM19" s="149">
        <f>I19*(1-DropOutProp_men)</f>
        <v>0</v>
      </c>
      <c r="AN19" s="149"/>
      <c r="AO19" s="149"/>
      <c r="AP19" s="149"/>
      <c r="AQ19" s="149"/>
      <c r="AR19" s="149"/>
      <c r="AS19" s="149"/>
      <c r="AT19" s="149"/>
      <c r="AU19" s="149"/>
      <c r="AV19" s="149"/>
      <c r="AW19" s="149"/>
      <c r="AX19" s="149"/>
      <c r="AY19" s="149"/>
      <c r="AZ19" s="149"/>
      <c r="BA19" s="149"/>
      <c r="BB19" s="149"/>
      <c r="BC19" s="149"/>
      <c r="BD19" s="149"/>
      <c r="BE19" s="149"/>
      <c r="BF19" s="149"/>
      <c r="BO19" s="149">
        <f>I19*DropOutProp_men</f>
        <v>0</v>
      </c>
    </row>
    <row r="20" spans="2:86" x14ac:dyDescent="0.3">
      <c r="B20" s="1">
        <v>8</v>
      </c>
      <c r="C20" s="149"/>
      <c r="D20" s="149"/>
      <c r="E20" s="149"/>
      <c r="F20" s="149"/>
      <c r="G20" s="149"/>
      <c r="H20" s="149"/>
      <c r="I20" s="149"/>
      <c r="J20" s="149">
        <f>IF($B20&lt;=UptakeTime,Enrolment_men/UptakeTime,0)</f>
        <v>0</v>
      </c>
      <c r="K20" s="149"/>
      <c r="L20" s="149"/>
      <c r="M20" s="149"/>
      <c r="N20" s="149"/>
      <c r="O20" s="149"/>
      <c r="P20" s="149"/>
      <c r="Q20" s="149"/>
      <c r="R20" s="149"/>
      <c r="S20" s="149"/>
      <c r="T20" s="149"/>
      <c r="U20" s="149"/>
      <c r="V20" s="149"/>
      <c r="W20" s="149"/>
      <c r="X20" s="149"/>
      <c r="Y20" s="149"/>
      <c r="Z20" s="149"/>
      <c r="AA20" s="149"/>
      <c r="AB20" s="149"/>
      <c r="AC20" s="149"/>
      <c r="AE20" s="1"/>
      <c r="AF20" s="149"/>
      <c r="AG20" s="149"/>
      <c r="AH20" s="149"/>
      <c r="AI20" s="149"/>
      <c r="AJ20" s="149"/>
      <c r="AK20" s="149"/>
      <c r="AL20" s="149"/>
      <c r="AM20" s="149"/>
      <c r="AN20" s="149">
        <f>J20*(1-DropOutProp_men)</f>
        <v>0</v>
      </c>
      <c r="AO20" s="149"/>
      <c r="AP20" s="149"/>
      <c r="AQ20" s="149"/>
      <c r="AR20" s="149"/>
      <c r="AS20" s="149"/>
      <c r="AT20" s="149"/>
      <c r="AU20" s="149"/>
      <c r="AV20" s="149"/>
      <c r="AW20" s="149"/>
      <c r="AX20" s="149"/>
      <c r="AY20" s="149"/>
      <c r="AZ20" s="149"/>
      <c r="BA20" s="149"/>
      <c r="BB20" s="149"/>
      <c r="BC20" s="149"/>
      <c r="BD20" s="149"/>
      <c r="BE20" s="149"/>
      <c r="BF20" s="149"/>
      <c r="BP20" s="149">
        <f>J20*DropOutProp_men</f>
        <v>0</v>
      </c>
    </row>
    <row r="21" spans="2:86" x14ac:dyDescent="0.3">
      <c r="B21" s="1">
        <v>9</v>
      </c>
      <c r="C21" s="149"/>
      <c r="D21" s="149"/>
      <c r="E21" s="149"/>
      <c r="F21" s="149"/>
      <c r="G21" s="149"/>
      <c r="H21" s="149"/>
      <c r="I21" s="149"/>
      <c r="J21" s="149"/>
      <c r="K21" s="149">
        <f>IF($B21&lt;=UptakeTime,Enrolment_men/UptakeTime,0)</f>
        <v>0</v>
      </c>
      <c r="L21" s="149"/>
      <c r="M21" s="149"/>
      <c r="N21" s="149"/>
      <c r="O21" s="149"/>
      <c r="P21" s="149"/>
      <c r="Q21" s="149"/>
      <c r="R21" s="149"/>
      <c r="S21" s="149"/>
      <c r="T21" s="149"/>
      <c r="U21" s="149"/>
      <c r="V21" s="149"/>
      <c r="W21" s="149"/>
      <c r="X21" s="149"/>
      <c r="Y21" s="149"/>
      <c r="Z21" s="149"/>
      <c r="AA21" s="149"/>
      <c r="AB21" s="149"/>
      <c r="AC21" s="149"/>
      <c r="AE21" s="1"/>
      <c r="AF21" s="149"/>
      <c r="AG21" s="149"/>
      <c r="AH21" s="149"/>
      <c r="AI21" s="149"/>
      <c r="AJ21" s="149"/>
      <c r="AK21" s="149"/>
      <c r="AL21" s="149"/>
      <c r="AM21" s="149"/>
      <c r="AN21" s="149"/>
      <c r="AO21" s="149">
        <f>K21*(1-DropOutProp_men)</f>
        <v>0</v>
      </c>
      <c r="AP21" s="149"/>
      <c r="AQ21" s="149"/>
      <c r="AR21" s="149"/>
      <c r="AS21" s="149"/>
      <c r="AT21" s="149"/>
      <c r="AU21" s="149"/>
      <c r="AV21" s="149"/>
      <c r="AW21" s="149"/>
      <c r="AX21" s="149"/>
      <c r="AY21" s="149"/>
      <c r="AZ21" s="149"/>
      <c r="BA21" s="149"/>
      <c r="BB21" s="149"/>
      <c r="BC21" s="149"/>
      <c r="BD21" s="149"/>
      <c r="BE21" s="149"/>
      <c r="BF21" s="149"/>
      <c r="BQ21" s="149">
        <f>K21*DropOutProp_men</f>
        <v>0</v>
      </c>
    </row>
    <row r="22" spans="2:86" x14ac:dyDescent="0.3">
      <c r="B22" s="1">
        <v>10</v>
      </c>
      <c r="C22" s="149"/>
      <c r="D22" s="149"/>
      <c r="E22" s="149"/>
      <c r="F22" s="149"/>
      <c r="G22" s="149"/>
      <c r="H22" s="149"/>
      <c r="I22" s="149"/>
      <c r="J22" s="149"/>
      <c r="K22" s="149"/>
      <c r="L22" s="149">
        <f>IF($B22&lt;=UptakeTime,Enrolment_men/UptakeTime,0)</f>
        <v>0</v>
      </c>
      <c r="M22" s="149"/>
      <c r="N22" s="149"/>
      <c r="O22" s="149"/>
      <c r="P22" s="149"/>
      <c r="Q22" s="149"/>
      <c r="R22" s="149"/>
      <c r="S22" s="149"/>
      <c r="T22" s="149"/>
      <c r="U22" s="149"/>
      <c r="V22" s="149"/>
      <c r="W22" s="149"/>
      <c r="X22" s="149"/>
      <c r="Y22" s="149"/>
      <c r="Z22" s="149"/>
      <c r="AA22" s="149"/>
      <c r="AB22" s="149"/>
      <c r="AC22" s="149"/>
      <c r="AE22" s="1"/>
      <c r="AF22" s="149"/>
      <c r="AG22" s="149"/>
      <c r="AH22" s="149"/>
      <c r="AI22" s="149"/>
      <c r="AJ22" s="149"/>
      <c r="AK22" s="149"/>
      <c r="AL22" s="149"/>
      <c r="AM22" s="149"/>
      <c r="AN22" s="149"/>
      <c r="AO22" s="149"/>
      <c r="AP22" s="149">
        <f>L22*(1-DropOutProp_men)</f>
        <v>0</v>
      </c>
      <c r="AQ22" s="149"/>
      <c r="AR22" s="149"/>
      <c r="AS22" s="149"/>
      <c r="AT22" s="149"/>
      <c r="AU22" s="149"/>
      <c r="AV22" s="149"/>
      <c r="AW22" s="149"/>
      <c r="AX22" s="149"/>
      <c r="AY22" s="149"/>
      <c r="AZ22" s="149"/>
      <c r="BA22" s="149"/>
      <c r="BB22" s="149"/>
      <c r="BC22" s="149"/>
      <c r="BD22" s="149"/>
      <c r="BE22" s="149"/>
      <c r="BF22" s="149"/>
      <c r="BR22" s="149">
        <f>L22*DropOutProp_men</f>
        <v>0</v>
      </c>
    </row>
    <row r="23" spans="2:86" x14ac:dyDescent="0.3">
      <c r="B23" s="1">
        <v>11</v>
      </c>
      <c r="C23" s="149"/>
      <c r="D23" s="149"/>
      <c r="E23" s="149"/>
      <c r="F23" s="149"/>
      <c r="G23" s="149"/>
      <c r="H23" s="149"/>
      <c r="I23" s="149"/>
      <c r="J23" s="149"/>
      <c r="K23" s="149"/>
      <c r="L23" s="149"/>
      <c r="M23" s="149">
        <f>IF($B23&lt;=UptakeTime,Enrolment_men/UptakeTime,0)</f>
        <v>0</v>
      </c>
      <c r="N23" s="149"/>
      <c r="O23" s="149"/>
      <c r="P23" s="149"/>
      <c r="Q23" s="149"/>
      <c r="R23" s="149"/>
      <c r="S23" s="149"/>
      <c r="T23" s="149"/>
      <c r="U23" s="149"/>
      <c r="V23" s="149"/>
      <c r="W23" s="149"/>
      <c r="X23" s="149"/>
      <c r="Y23" s="149"/>
      <c r="Z23" s="149"/>
      <c r="AA23" s="149"/>
      <c r="AB23" s="149"/>
      <c r="AC23" s="149"/>
      <c r="AE23" s="1"/>
      <c r="AF23" s="149"/>
      <c r="AG23" s="149"/>
      <c r="AH23" s="149"/>
      <c r="AI23" s="149"/>
      <c r="AJ23" s="149"/>
      <c r="AK23" s="149"/>
      <c r="AL23" s="149"/>
      <c r="AM23" s="149"/>
      <c r="AN23" s="149"/>
      <c r="AO23" s="149"/>
      <c r="AP23" s="149"/>
      <c r="AQ23" s="149">
        <f>M23*(1-DropOutProp_men)</f>
        <v>0</v>
      </c>
      <c r="AR23" s="149"/>
      <c r="AS23" s="149"/>
      <c r="AT23" s="149"/>
      <c r="AU23" s="149"/>
      <c r="AV23" s="149"/>
      <c r="AW23" s="149"/>
      <c r="AX23" s="149"/>
      <c r="AY23" s="149"/>
      <c r="AZ23" s="149"/>
      <c r="BA23" s="149"/>
      <c r="BB23" s="149"/>
      <c r="BC23" s="149"/>
      <c r="BD23" s="149"/>
      <c r="BE23" s="149"/>
      <c r="BF23" s="149"/>
      <c r="BS23" s="149">
        <f>M23*DropOutProp_men</f>
        <v>0</v>
      </c>
    </row>
    <row r="24" spans="2:86" x14ac:dyDescent="0.3">
      <c r="B24" s="1">
        <v>12</v>
      </c>
      <c r="C24" s="149"/>
      <c r="D24" s="149"/>
      <c r="E24" s="149"/>
      <c r="F24" s="149"/>
      <c r="G24" s="149"/>
      <c r="H24" s="149"/>
      <c r="I24" s="149"/>
      <c r="J24" s="149"/>
      <c r="K24" s="149"/>
      <c r="L24" s="149"/>
      <c r="M24" s="149"/>
      <c r="N24" s="149">
        <f>IF($B24&lt;=UptakeTime,Enrolment_men/UptakeTime,0)</f>
        <v>0</v>
      </c>
      <c r="O24" s="149"/>
      <c r="P24" s="149"/>
      <c r="Q24" s="149"/>
      <c r="R24" s="149"/>
      <c r="S24" s="149"/>
      <c r="T24" s="149"/>
      <c r="U24" s="149"/>
      <c r="V24" s="149"/>
      <c r="W24" s="149"/>
      <c r="X24" s="149"/>
      <c r="Y24" s="149"/>
      <c r="Z24" s="149"/>
      <c r="AA24" s="149"/>
      <c r="AB24" s="149"/>
      <c r="AC24" s="149"/>
      <c r="AE24" s="1"/>
      <c r="AF24" s="149"/>
      <c r="AG24" s="149"/>
      <c r="AH24" s="149"/>
      <c r="AI24" s="149"/>
      <c r="AJ24" s="149"/>
      <c r="AK24" s="149"/>
      <c r="AL24" s="149"/>
      <c r="AM24" s="149"/>
      <c r="AN24" s="149"/>
      <c r="AO24" s="149"/>
      <c r="AP24" s="149"/>
      <c r="AQ24" s="149"/>
      <c r="AR24" s="149">
        <f>N24*(1-DropOutProp_men)</f>
        <v>0</v>
      </c>
      <c r="AS24" s="149"/>
      <c r="AT24" s="149"/>
      <c r="AU24" s="149"/>
      <c r="AV24" s="149"/>
      <c r="AW24" s="149"/>
      <c r="AX24" s="149"/>
      <c r="AY24" s="149"/>
      <c r="AZ24" s="149"/>
      <c r="BA24" s="149"/>
      <c r="BB24" s="149"/>
      <c r="BC24" s="149"/>
      <c r="BD24" s="149"/>
      <c r="BE24" s="149"/>
      <c r="BF24" s="149"/>
      <c r="BT24" s="149">
        <f>N24*DropOutProp_men</f>
        <v>0</v>
      </c>
    </row>
    <row r="25" spans="2:86" x14ac:dyDescent="0.3">
      <c r="B25" s="1">
        <v>13</v>
      </c>
      <c r="C25" s="149"/>
      <c r="D25" s="149"/>
      <c r="E25" s="149"/>
      <c r="F25" s="149"/>
      <c r="G25" s="149"/>
      <c r="H25" s="149"/>
      <c r="I25" s="149"/>
      <c r="J25" s="149"/>
      <c r="K25" s="149"/>
      <c r="L25" s="149"/>
      <c r="M25" s="149"/>
      <c r="N25" s="149"/>
      <c r="O25" s="149">
        <f>IF($B25&lt;=UptakeTime,Enrolment_men/UptakeTime,0)</f>
        <v>0</v>
      </c>
      <c r="P25" s="149"/>
      <c r="Q25" s="149"/>
      <c r="R25" s="149"/>
      <c r="S25" s="149"/>
      <c r="T25" s="149"/>
      <c r="U25" s="149"/>
      <c r="V25" s="149"/>
      <c r="W25" s="149"/>
      <c r="X25" s="149"/>
      <c r="Y25" s="149"/>
      <c r="Z25" s="149"/>
      <c r="AA25" s="149"/>
      <c r="AB25" s="149"/>
      <c r="AC25" s="149"/>
      <c r="AE25" s="1"/>
      <c r="AF25" s="149"/>
      <c r="AG25" s="149"/>
      <c r="AH25" s="149"/>
      <c r="AI25" s="149"/>
      <c r="AJ25" s="149"/>
      <c r="AK25" s="149"/>
      <c r="AL25" s="149"/>
      <c r="AM25" s="149"/>
      <c r="AN25" s="149"/>
      <c r="AO25" s="149"/>
      <c r="AP25" s="149"/>
      <c r="AQ25" s="149"/>
      <c r="AR25" s="149"/>
      <c r="AS25" s="149">
        <f>O25*(1-DropOutProp_men)</f>
        <v>0</v>
      </c>
      <c r="AT25" s="149"/>
      <c r="AU25" s="149"/>
      <c r="AV25" s="149"/>
      <c r="AW25" s="149"/>
      <c r="AX25" s="149"/>
      <c r="AY25" s="149"/>
      <c r="AZ25" s="149"/>
      <c r="BA25" s="149"/>
      <c r="BB25" s="149"/>
      <c r="BC25" s="149"/>
      <c r="BD25" s="149"/>
      <c r="BE25" s="149"/>
      <c r="BF25" s="149"/>
      <c r="BU25" s="149">
        <f>O25*DropOutProp_men</f>
        <v>0</v>
      </c>
    </row>
    <row r="26" spans="2:86" x14ac:dyDescent="0.3">
      <c r="B26" s="1">
        <v>14</v>
      </c>
      <c r="C26" s="149"/>
      <c r="D26" s="149"/>
      <c r="E26" s="149"/>
      <c r="F26" s="149"/>
      <c r="G26" s="149"/>
      <c r="H26" s="149"/>
      <c r="I26" s="149"/>
      <c r="J26" s="149"/>
      <c r="K26" s="149"/>
      <c r="L26" s="149"/>
      <c r="M26" s="149"/>
      <c r="N26" s="149"/>
      <c r="O26" s="149"/>
      <c r="P26" s="149">
        <f>IF($B26&lt;=UptakeTime,Enrolment_men/UptakeTime,0)</f>
        <v>0</v>
      </c>
      <c r="Q26" s="149"/>
      <c r="R26" s="149"/>
      <c r="S26" s="149"/>
      <c r="T26" s="149"/>
      <c r="U26" s="149"/>
      <c r="V26" s="149"/>
      <c r="W26" s="149"/>
      <c r="X26" s="149"/>
      <c r="Y26" s="149"/>
      <c r="Z26" s="149"/>
      <c r="AA26" s="149"/>
      <c r="AB26" s="149"/>
      <c r="AC26" s="149"/>
      <c r="AE26" s="1"/>
      <c r="AF26" s="149"/>
      <c r="AG26" s="149"/>
      <c r="AH26" s="149"/>
      <c r="AI26" s="149"/>
      <c r="AJ26" s="149"/>
      <c r="AK26" s="149"/>
      <c r="AL26" s="149"/>
      <c r="AM26" s="149"/>
      <c r="AN26" s="149"/>
      <c r="AO26" s="149"/>
      <c r="AP26" s="149"/>
      <c r="AQ26" s="149"/>
      <c r="AR26" s="149"/>
      <c r="AS26" s="149"/>
      <c r="AT26" s="149">
        <f>P26*(1-DropOutProp_men)</f>
        <v>0</v>
      </c>
      <c r="AU26" s="149"/>
      <c r="AV26" s="149"/>
      <c r="AW26" s="149"/>
      <c r="AX26" s="149"/>
      <c r="AY26" s="149"/>
      <c r="AZ26" s="149"/>
      <c r="BA26" s="149"/>
      <c r="BB26" s="149"/>
      <c r="BC26" s="149"/>
      <c r="BD26" s="149"/>
      <c r="BE26" s="149"/>
      <c r="BF26" s="149"/>
      <c r="BV26" s="149">
        <f>P26*DropOutProp_men</f>
        <v>0</v>
      </c>
    </row>
    <row r="27" spans="2:86" x14ac:dyDescent="0.3">
      <c r="B27" s="1">
        <v>15</v>
      </c>
      <c r="C27" s="149"/>
      <c r="D27" s="149"/>
      <c r="E27" s="149"/>
      <c r="F27" s="149"/>
      <c r="G27" s="149"/>
      <c r="H27" s="149"/>
      <c r="I27" s="149"/>
      <c r="J27" s="149"/>
      <c r="K27" s="149"/>
      <c r="L27" s="149"/>
      <c r="M27" s="149"/>
      <c r="N27" s="149"/>
      <c r="O27" s="149"/>
      <c r="P27" s="149"/>
      <c r="Q27" s="149">
        <f>IF($B27&lt;=UptakeTime,Enrolment_men/UptakeTime,0)</f>
        <v>0</v>
      </c>
      <c r="R27" s="149"/>
      <c r="S27" s="149"/>
      <c r="T27" s="149"/>
      <c r="U27" s="149"/>
      <c r="V27" s="149"/>
      <c r="W27" s="149"/>
      <c r="X27" s="149"/>
      <c r="Y27" s="149"/>
      <c r="Z27" s="149"/>
      <c r="AA27" s="149"/>
      <c r="AB27" s="149"/>
      <c r="AC27" s="149"/>
      <c r="AE27" s="1"/>
      <c r="AF27" s="149"/>
      <c r="AG27" s="149"/>
      <c r="AH27" s="149"/>
      <c r="AI27" s="149"/>
      <c r="AJ27" s="149"/>
      <c r="AK27" s="149"/>
      <c r="AL27" s="149"/>
      <c r="AM27" s="149"/>
      <c r="AN27" s="149"/>
      <c r="AO27" s="149"/>
      <c r="AP27" s="149"/>
      <c r="AQ27" s="149"/>
      <c r="AR27" s="149"/>
      <c r="AS27" s="149"/>
      <c r="AT27" s="149"/>
      <c r="AU27" s="149">
        <f>Q27*(1-DropOutProp_men)</f>
        <v>0</v>
      </c>
      <c r="AV27" s="149"/>
      <c r="AW27" s="149"/>
      <c r="AX27" s="149"/>
      <c r="AY27" s="149"/>
      <c r="AZ27" s="149"/>
      <c r="BA27" s="149"/>
      <c r="BB27" s="149"/>
      <c r="BC27" s="149"/>
      <c r="BD27" s="149"/>
      <c r="BE27" s="149"/>
      <c r="BF27" s="149"/>
      <c r="BW27" s="149">
        <f>Q27*DropOutProp_men</f>
        <v>0</v>
      </c>
    </row>
    <row r="28" spans="2:86" x14ac:dyDescent="0.3">
      <c r="B28" s="1">
        <v>16</v>
      </c>
      <c r="C28" s="149"/>
      <c r="D28" s="149"/>
      <c r="E28" s="149"/>
      <c r="F28" s="149"/>
      <c r="G28" s="149"/>
      <c r="H28" s="149"/>
      <c r="I28" s="149"/>
      <c r="J28" s="149"/>
      <c r="K28" s="149"/>
      <c r="L28" s="149"/>
      <c r="M28" s="149"/>
      <c r="N28" s="149"/>
      <c r="O28" s="149"/>
      <c r="P28" s="149"/>
      <c r="Q28" s="149"/>
      <c r="R28" s="149">
        <f>IF($B28&lt;=UptakeTime,Enrolment_men/UptakeTime,0)</f>
        <v>0</v>
      </c>
      <c r="S28" s="149"/>
      <c r="T28" s="149"/>
      <c r="U28" s="149"/>
      <c r="V28" s="149"/>
      <c r="W28" s="149"/>
      <c r="X28" s="149"/>
      <c r="Y28" s="149"/>
      <c r="Z28" s="149"/>
      <c r="AA28" s="149"/>
      <c r="AB28" s="149"/>
      <c r="AC28" s="149"/>
      <c r="AE28" s="1"/>
      <c r="AF28" s="149"/>
      <c r="AG28" s="149"/>
      <c r="AH28" s="149"/>
      <c r="AI28" s="149"/>
      <c r="AJ28" s="149"/>
      <c r="AK28" s="149"/>
      <c r="AL28" s="149"/>
      <c r="AM28" s="149"/>
      <c r="AN28" s="149"/>
      <c r="AO28" s="149"/>
      <c r="AP28" s="149"/>
      <c r="AQ28" s="149"/>
      <c r="AR28" s="149"/>
      <c r="AS28" s="149"/>
      <c r="AT28" s="149"/>
      <c r="AU28" s="149"/>
      <c r="AV28" s="149">
        <f>R28*(1-DropOutProp_men)</f>
        <v>0</v>
      </c>
      <c r="AW28" s="149"/>
      <c r="AX28" s="149"/>
      <c r="AY28" s="149"/>
      <c r="AZ28" s="149"/>
      <c r="BA28" s="149"/>
      <c r="BB28" s="149"/>
      <c r="BC28" s="149"/>
      <c r="BD28" s="149"/>
      <c r="BE28" s="149"/>
      <c r="BF28" s="149"/>
      <c r="BX28" s="149">
        <f>R28*DropOutProp_men</f>
        <v>0</v>
      </c>
    </row>
    <row r="29" spans="2:86" x14ac:dyDescent="0.3">
      <c r="B29" s="1">
        <v>17</v>
      </c>
      <c r="C29" s="149"/>
      <c r="D29" s="149"/>
      <c r="E29" s="149"/>
      <c r="F29" s="149"/>
      <c r="G29" s="149"/>
      <c r="H29" s="149"/>
      <c r="I29" s="149"/>
      <c r="J29" s="149"/>
      <c r="K29" s="149"/>
      <c r="L29" s="149"/>
      <c r="M29" s="149"/>
      <c r="N29" s="149"/>
      <c r="O29" s="149"/>
      <c r="P29" s="149"/>
      <c r="Q29" s="149"/>
      <c r="R29" s="149"/>
      <c r="S29" s="149">
        <f>IF($B29&lt;=UptakeTime,Enrolment_men/UptakeTime,0)</f>
        <v>0</v>
      </c>
      <c r="T29" s="149"/>
      <c r="U29" s="149"/>
      <c r="V29" s="149"/>
      <c r="W29" s="149"/>
      <c r="X29" s="149"/>
      <c r="Y29" s="149"/>
      <c r="Z29" s="149"/>
      <c r="AA29" s="149"/>
      <c r="AB29" s="149"/>
      <c r="AC29" s="149"/>
      <c r="AE29" s="1"/>
      <c r="AF29" s="149"/>
      <c r="AG29" s="149"/>
      <c r="AH29" s="149"/>
      <c r="AI29" s="149"/>
      <c r="AJ29" s="149"/>
      <c r="AK29" s="149"/>
      <c r="AL29" s="149"/>
      <c r="AM29" s="149"/>
      <c r="AN29" s="149"/>
      <c r="AO29" s="149"/>
      <c r="AP29" s="149"/>
      <c r="AQ29" s="149"/>
      <c r="AR29" s="149"/>
      <c r="AS29" s="149"/>
      <c r="AT29" s="149"/>
      <c r="AU29" s="149"/>
      <c r="AV29" s="149"/>
      <c r="AW29" s="149">
        <f>S29*(1-DropOutProp_men)</f>
        <v>0</v>
      </c>
      <c r="AX29" s="149"/>
      <c r="AY29" s="149"/>
      <c r="AZ29" s="149"/>
      <c r="BA29" s="149"/>
      <c r="BB29" s="149"/>
      <c r="BC29" s="149"/>
      <c r="BD29" s="149"/>
      <c r="BE29" s="149"/>
      <c r="BF29" s="149"/>
      <c r="BY29" s="149">
        <f>S29*DropOutProp_men</f>
        <v>0</v>
      </c>
    </row>
    <row r="30" spans="2:86" x14ac:dyDescent="0.3">
      <c r="B30" s="1">
        <v>18</v>
      </c>
      <c r="C30" s="149"/>
      <c r="D30" s="149"/>
      <c r="E30" s="149"/>
      <c r="F30" s="149"/>
      <c r="G30" s="149"/>
      <c r="H30" s="149"/>
      <c r="I30" s="149"/>
      <c r="J30" s="149"/>
      <c r="K30" s="149"/>
      <c r="L30" s="149"/>
      <c r="M30" s="149"/>
      <c r="N30" s="149"/>
      <c r="O30" s="149"/>
      <c r="P30" s="149"/>
      <c r="Q30" s="149"/>
      <c r="R30" s="149"/>
      <c r="S30" s="149"/>
      <c r="T30" s="149">
        <f>IF($B30&lt;=UptakeTime,Enrolment_men/UptakeTime,0)</f>
        <v>0</v>
      </c>
      <c r="U30" s="149"/>
      <c r="V30" s="149"/>
      <c r="W30" s="149"/>
      <c r="X30" s="149"/>
      <c r="Y30" s="149"/>
      <c r="Z30" s="149"/>
      <c r="AA30" s="149"/>
      <c r="AB30" s="149"/>
      <c r="AC30" s="149"/>
      <c r="AE30" s="1"/>
      <c r="AF30" s="149"/>
      <c r="AG30" s="149"/>
      <c r="AH30" s="149"/>
      <c r="AI30" s="149"/>
      <c r="AJ30" s="149"/>
      <c r="AK30" s="149"/>
      <c r="AL30" s="149"/>
      <c r="AM30" s="149"/>
      <c r="AN30" s="149"/>
      <c r="AO30" s="149"/>
      <c r="AP30" s="149"/>
      <c r="AQ30" s="149"/>
      <c r="AR30" s="149"/>
      <c r="AS30" s="149"/>
      <c r="AT30" s="149"/>
      <c r="AU30" s="149"/>
      <c r="AV30" s="149"/>
      <c r="AW30" s="149"/>
      <c r="AX30" s="149">
        <f>T30*(1-DropOutProp_men)</f>
        <v>0</v>
      </c>
      <c r="AY30" s="149"/>
      <c r="AZ30" s="149"/>
      <c r="BA30" s="149"/>
      <c r="BB30" s="149"/>
      <c r="BC30" s="149"/>
      <c r="BD30" s="149"/>
      <c r="BE30" s="149"/>
      <c r="BF30" s="149"/>
      <c r="BZ30" s="149">
        <f>T30*DropOutProp_men</f>
        <v>0</v>
      </c>
    </row>
    <row r="31" spans="2:86" x14ac:dyDescent="0.3">
      <c r="B31" s="1">
        <v>19</v>
      </c>
      <c r="C31" s="149"/>
      <c r="D31" s="149"/>
      <c r="E31" s="149"/>
      <c r="F31" s="149"/>
      <c r="G31" s="149"/>
      <c r="H31" s="149"/>
      <c r="I31" s="149"/>
      <c r="J31" s="149"/>
      <c r="K31" s="149"/>
      <c r="L31" s="149"/>
      <c r="M31" s="149"/>
      <c r="N31" s="149"/>
      <c r="O31" s="149"/>
      <c r="P31" s="149"/>
      <c r="Q31" s="149"/>
      <c r="R31" s="149"/>
      <c r="S31" s="149"/>
      <c r="T31" s="149"/>
      <c r="U31" s="149">
        <f>IF($B31&lt;=UptakeTime,Enrolment_men/UptakeTime,0)</f>
        <v>0</v>
      </c>
      <c r="V31" s="149"/>
      <c r="W31" s="149"/>
      <c r="X31" s="149"/>
      <c r="Y31" s="149"/>
      <c r="Z31" s="149"/>
      <c r="AA31" s="149"/>
      <c r="AB31" s="149"/>
      <c r="AC31" s="149"/>
      <c r="AE31" s="1"/>
      <c r="AF31" s="149"/>
      <c r="AG31" s="149"/>
      <c r="AH31" s="149"/>
      <c r="AI31" s="149"/>
      <c r="AJ31" s="149"/>
      <c r="AK31" s="149"/>
      <c r="AL31" s="149"/>
      <c r="AM31" s="149"/>
      <c r="AN31" s="149"/>
      <c r="AO31" s="149"/>
      <c r="AP31" s="149"/>
      <c r="AQ31" s="149"/>
      <c r="AR31" s="149"/>
      <c r="AS31" s="149"/>
      <c r="AT31" s="149"/>
      <c r="AU31" s="149"/>
      <c r="AV31" s="149"/>
      <c r="AW31" s="149"/>
      <c r="AX31" s="149"/>
      <c r="AY31" s="149">
        <f>U31*(1-DropOutProp_men)</f>
        <v>0</v>
      </c>
      <c r="AZ31" s="149"/>
      <c r="BA31" s="149"/>
      <c r="BB31" s="149"/>
      <c r="BC31" s="149"/>
      <c r="BD31" s="149"/>
      <c r="BE31" s="149"/>
      <c r="BF31" s="149"/>
      <c r="CA31" s="149">
        <f>U31*DropOutProp_men</f>
        <v>0</v>
      </c>
    </row>
    <row r="32" spans="2:86" x14ac:dyDescent="0.3">
      <c r="B32" s="1">
        <v>20</v>
      </c>
      <c r="C32" s="149"/>
      <c r="D32" s="149"/>
      <c r="E32" s="149"/>
      <c r="F32" s="149"/>
      <c r="G32" s="149"/>
      <c r="H32" s="149"/>
      <c r="I32" s="149"/>
      <c r="J32" s="149"/>
      <c r="K32" s="149"/>
      <c r="L32" s="149"/>
      <c r="M32" s="149"/>
      <c r="N32" s="149"/>
      <c r="O32" s="149"/>
      <c r="P32" s="149"/>
      <c r="Q32" s="149"/>
      <c r="R32" s="149"/>
      <c r="S32" s="149"/>
      <c r="T32" s="149"/>
      <c r="U32" s="149"/>
      <c r="V32" s="149">
        <f>IF($B32&lt;=UptakeTime,Enrolment_men/UptakeTime,0)</f>
        <v>0</v>
      </c>
      <c r="W32" s="149"/>
      <c r="X32" s="149"/>
      <c r="Y32" s="149"/>
      <c r="Z32" s="149"/>
      <c r="AA32" s="149"/>
      <c r="AB32" s="149"/>
      <c r="AC32" s="149"/>
      <c r="AE32" s="1"/>
      <c r="AF32" s="149"/>
      <c r="AG32" s="149"/>
      <c r="AH32" s="149"/>
      <c r="AI32" s="149"/>
      <c r="AJ32" s="149"/>
      <c r="AK32" s="149"/>
      <c r="AL32" s="149"/>
      <c r="AM32" s="149"/>
      <c r="AN32" s="149"/>
      <c r="AO32" s="149"/>
      <c r="AP32" s="149"/>
      <c r="AQ32" s="149"/>
      <c r="AR32" s="149"/>
      <c r="AS32" s="149"/>
      <c r="AT32" s="149"/>
      <c r="AU32" s="149"/>
      <c r="AV32" s="149"/>
      <c r="AW32" s="149"/>
      <c r="AX32" s="149"/>
      <c r="AY32" s="149"/>
      <c r="AZ32" s="149">
        <f>V32*(1-DropOutProp_men)</f>
        <v>0</v>
      </c>
      <c r="BA32" s="149"/>
      <c r="BB32" s="149"/>
      <c r="BC32" s="149"/>
      <c r="BD32" s="149"/>
      <c r="BE32" s="149"/>
      <c r="BF32" s="149"/>
      <c r="CB32" s="149">
        <f>V32*DropOutProp_men</f>
        <v>0</v>
      </c>
    </row>
    <row r="33" spans="1:85" x14ac:dyDescent="0.3">
      <c r="B33" s="1">
        <v>21</v>
      </c>
      <c r="C33" s="149"/>
      <c r="D33" s="149"/>
      <c r="E33" s="149"/>
      <c r="F33" s="149"/>
      <c r="G33" s="149"/>
      <c r="H33" s="149"/>
      <c r="I33" s="149"/>
      <c r="J33" s="149"/>
      <c r="K33" s="149"/>
      <c r="L33" s="149"/>
      <c r="M33" s="149"/>
      <c r="N33" s="149"/>
      <c r="O33" s="149"/>
      <c r="P33" s="149"/>
      <c r="Q33" s="149"/>
      <c r="R33" s="149"/>
      <c r="S33" s="149"/>
      <c r="T33" s="149"/>
      <c r="U33" s="149"/>
      <c r="V33" s="149"/>
      <c r="W33" s="149">
        <f>IF($B33&lt;=UptakeTime,Enrolment_men/UptakeTime,0)</f>
        <v>0</v>
      </c>
      <c r="X33" s="149"/>
      <c r="Y33" s="149"/>
      <c r="Z33" s="149"/>
      <c r="AA33" s="149"/>
      <c r="AB33" s="149"/>
      <c r="AC33" s="149"/>
      <c r="AE33" s="1"/>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f>W33*(1-DropOutProp_men)</f>
        <v>0</v>
      </c>
      <c r="BB33" s="149"/>
      <c r="BC33" s="149"/>
      <c r="BD33" s="149"/>
      <c r="BE33" s="149"/>
      <c r="BF33" s="149"/>
      <c r="CC33" s="149">
        <f>W33*DropOutProp_men</f>
        <v>0</v>
      </c>
    </row>
    <row r="34" spans="1:85" x14ac:dyDescent="0.3">
      <c r="B34" s="1">
        <v>22</v>
      </c>
      <c r="C34" s="149"/>
      <c r="D34" s="149"/>
      <c r="E34" s="149"/>
      <c r="F34" s="149"/>
      <c r="G34" s="149"/>
      <c r="H34" s="149"/>
      <c r="I34" s="149"/>
      <c r="J34" s="149"/>
      <c r="K34" s="149"/>
      <c r="L34" s="149"/>
      <c r="M34" s="149"/>
      <c r="N34" s="149"/>
      <c r="O34" s="149"/>
      <c r="P34" s="149"/>
      <c r="Q34" s="149"/>
      <c r="R34" s="149"/>
      <c r="S34" s="149"/>
      <c r="T34" s="149"/>
      <c r="U34" s="149"/>
      <c r="V34" s="149"/>
      <c r="W34" s="149"/>
      <c r="X34" s="149">
        <f>IF($B34&lt;=UptakeTime,Enrolment_men/UptakeTime,0)</f>
        <v>0</v>
      </c>
      <c r="Y34" s="149"/>
      <c r="Z34" s="149"/>
      <c r="AA34" s="149"/>
      <c r="AB34" s="149"/>
      <c r="AC34" s="149"/>
      <c r="AE34" s="1"/>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f>X34*(1-DropOutProp_men)</f>
        <v>0</v>
      </c>
      <c r="BC34" s="149"/>
      <c r="BD34" s="149"/>
      <c r="BE34" s="149"/>
      <c r="CD34" s="149">
        <f>X34*DropOutProp_men</f>
        <v>0</v>
      </c>
    </row>
    <row r="35" spans="1:85" x14ac:dyDescent="0.3">
      <c r="B35" s="1">
        <v>23</v>
      </c>
      <c r="C35" s="149"/>
      <c r="D35" s="149"/>
      <c r="E35" s="149"/>
      <c r="F35" s="149"/>
      <c r="G35" s="149"/>
      <c r="H35" s="149"/>
      <c r="I35" s="149"/>
      <c r="J35" s="149"/>
      <c r="K35" s="149"/>
      <c r="L35" s="149"/>
      <c r="M35" s="149"/>
      <c r="N35" s="149"/>
      <c r="O35" s="149"/>
      <c r="P35" s="149"/>
      <c r="Q35" s="149"/>
      <c r="R35" s="149"/>
      <c r="S35" s="149"/>
      <c r="T35" s="149"/>
      <c r="U35" s="149"/>
      <c r="V35" s="149"/>
      <c r="W35" s="149"/>
      <c r="X35" s="149"/>
      <c r="Y35" s="149">
        <f>IF($B35&lt;=UptakeTime,Enrolment_men/UptakeTime,0)</f>
        <v>0</v>
      </c>
      <c r="Z35" s="149"/>
      <c r="AA35" s="149"/>
      <c r="AB35" s="149"/>
      <c r="AC35" s="149"/>
      <c r="AE35" s="1"/>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f>Y35*(1-DropOutProp_men)</f>
        <v>0</v>
      </c>
      <c r="BD35" s="149"/>
      <c r="BE35" s="149"/>
      <c r="CE35" s="149">
        <f>Y35*DropOutProp_men</f>
        <v>0</v>
      </c>
    </row>
    <row r="36" spans="1:85" x14ac:dyDescent="0.3">
      <c r="B36" s="1">
        <v>24</v>
      </c>
      <c r="C36" s="63"/>
      <c r="D36" s="63"/>
      <c r="E36" s="63"/>
      <c r="F36" s="63"/>
      <c r="G36" s="63"/>
      <c r="H36" s="63"/>
      <c r="I36" s="63"/>
      <c r="J36" s="63"/>
      <c r="K36" s="63"/>
      <c r="L36" s="63"/>
      <c r="M36" s="63"/>
      <c r="N36" s="63"/>
      <c r="O36" s="63"/>
      <c r="P36" s="63"/>
      <c r="Q36" s="63"/>
      <c r="R36" s="63"/>
      <c r="S36" s="63"/>
      <c r="T36" s="63"/>
      <c r="U36" s="63"/>
      <c r="V36" s="63"/>
      <c r="W36" s="63"/>
      <c r="X36" s="63"/>
      <c r="Y36" s="63"/>
      <c r="Z36" s="149">
        <f>IF($B36&lt;=UptakeTime,Enrolment_men/UptakeTime,0)</f>
        <v>0</v>
      </c>
      <c r="AA36" s="149"/>
      <c r="AB36" s="149"/>
      <c r="AC36" s="149"/>
      <c r="AE36" s="1"/>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149"/>
      <c r="BD36" s="149">
        <f>Z36*(1-DropOutProp_men)</f>
        <v>0</v>
      </c>
      <c r="BE36" s="149"/>
      <c r="CF36" s="149">
        <f>Z36*DropOutProp_men</f>
        <v>0</v>
      </c>
    </row>
    <row r="37" spans="1:85" x14ac:dyDescent="0.3">
      <c r="B37" s="1">
        <v>25</v>
      </c>
      <c r="C37" s="63"/>
      <c r="D37" s="63"/>
      <c r="E37" s="63"/>
      <c r="F37" s="63"/>
      <c r="G37" s="63"/>
      <c r="H37" s="63"/>
      <c r="I37" s="63"/>
      <c r="J37" s="63"/>
      <c r="K37" s="63"/>
      <c r="L37" s="63"/>
      <c r="M37" s="63"/>
      <c r="N37" s="63"/>
      <c r="O37" s="63"/>
      <c r="P37" s="63"/>
      <c r="Q37" s="63"/>
      <c r="R37" s="63"/>
      <c r="S37" s="63"/>
      <c r="T37" s="63"/>
      <c r="U37" s="63"/>
      <c r="V37" s="63"/>
      <c r="W37" s="63"/>
      <c r="X37" s="63"/>
      <c r="Y37" s="63"/>
      <c r="Z37" s="149"/>
      <c r="AA37" s="149">
        <f>IF($B37&lt;=UptakeTime,Enrolment_men/UptakeTime,0)</f>
        <v>0</v>
      </c>
      <c r="AB37" s="149"/>
      <c r="AC37" s="149"/>
      <c r="AE37" s="1"/>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149"/>
      <c r="BD37" s="149"/>
      <c r="BE37" s="149">
        <f>AA37*(1-DropOutProp_men)</f>
        <v>0</v>
      </c>
      <c r="CG37" s="149">
        <f>AA37*DropOutProp_men</f>
        <v>0</v>
      </c>
    </row>
    <row r="38" spans="1:85" s="5" customFormat="1" x14ac:dyDescent="0.3">
      <c r="B38" s="34" t="s">
        <v>272</v>
      </c>
      <c r="C38" s="154">
        <f>SUM(C13:C37)</f>
        <v>100</v>
      </c>
      <c r="D38" s="154">
        <f>SUM(D13:D37)+C38</f>
        <v>100</v>
      </c>
      <c r="E38" s="154">
        <f t="shared" ref="E38:AB38" si="0">SUM(E13:E37)+D38</f>
        <v>100</v>
      </c>
      <c r="F38" s="154">
        <f t="shared" si="0"/>
        <v>100</v>
      </c>
      <c r="G38" s="154">
        <f t="shared" si="0"/>
        <v>100</v>
      </c>
      <c r="H38" s="154">
        <f t="shared" si="0"/>
        <v>100</v>
      </c>
      <c r="I38" s="154">
        <f t="shared" si="0"/>
        <v>100</v>
      </c>
      <c r="J38" s="154">
        <f t="shared" si="0"/>
        <v>100</v>
      </c>
      <c r="K38" s="154">
        <f t="shared" si="0"/>
        <v>100</v>
      </c>
      <c r="L38" s="154">
        <f t="shared" si="0"/>
        <v>100</v>
      </c>
      <c r="M38" s="154">
        <f t="shared" si="0"/>
        <v>100</v>
      </c>
      <c r="N38" s="154">
        <f t="shared" si="0"/>
        <v>100</v>
      </c>
      <c r="O38" s="154">
        <f t="shared" si="0"/>
        <v>100</v>
      </c>
      <c r="P38" s="154">
        <f t="shared" si="0"/>
        <v>100</v>
      </c>
      <c r="Q38" s="154">
        <f t="shared" si="0"/>
        <v>100</v>
      </c>
      <c r="R38" s="154">
        <f t="shared" si="0"/>
        <v>100</v>
      </c>
      <c r="S38" s="154">
        <f t="shared" si="0"/>
        <v>100</v>
      </c>
      <c r="T38" s="154">
        <f t="shared" si="0"/>
        <v>100</v>
      </c>
      <c r="U38" s="154">
        <f t="shared" si="0"/>
        <v>100</v>
      </c>
      <c r="V38" s="154">
        <f t="shared" si="0"/>
        <v>100</v>
      </c>
      <c r="W38" s="154">
        <f t="shared" si="0"/>
        <v>100</v>
      </c>
      <c r="X38" s="154">
        <f t="shared" si="0"/>
        <v>100</v>
      </c>
      <c r="Y38" s="154">
        <f t="shared" si="0"/>
        <v>100</v>
      </c>
      <c r="Z38" s="154">
        <f t="shared" si="0"/>
        <v>100</v>
      </c>
      <c r="AA38" s="154">
        <f t="shared" si="0"/>
        <v>100</v>
      </c>
      <c r="AB38" s="154">
        <f t="shared" si="0"/>
        <v>100</v>
      </c>
      <c r="AC38" s="154"/>
      <c r="AE38" s="34" t="s">
        <v>311</v>
      </c>
      <c r="AF38" s="154">
        <f>SUM(AF13:AF37)</f>
        <v>0</v>
      </c>
      <c r="AG38" s="154">
        <f>SUM(AG13:AG37)</f>
        <v>70</v>
      </c>
      <c r="AH38" s="154">
        <f>SUM(AH13:AH37)+AG38</f>
        <v>70</v>
      </c>
      <c r="AI38" s="154">
        <f>SUM(AI13:AI37)+AH38</f>
        <v>70</v>
      </c>
      <c r="AJ38" s="154">
        <f>SUM(AJ13:AJ37)+AI38</f>
        <v>70</v>
      </c>
      <c r="AK38" s="154">
        <f t="shared" ref="AK38:BC38" si="1">SUM(AK13:AK37)+AJ38</f>
        <v>70</v>
      </c>
      <c r="AL38" s="154">
        <f t="shared" si="1"/>
        <v>70</v>
      </c>
      <c r="AM38" s="154">
        <f t="shared" si="1"/>
        <v>70</v>
      </c>
      <c r="AN38" s="154">
        <f t="shared" si="1"/>
        <v>70</v>
      </c>
      <c r="AO38" s="154">
        <f t="shared" si="1"/>
        <v>70</v>
      </c>
      <c r="AP38" s="154">
        <f t="shared" si="1"/>
        <v>70</v>
      </c>
      <c r="AQ38" s="154">
        <f t="shared" si="1"/>
        <v>70</v>
      </c>
      <c r="AR38" s="154">
        <f t="shared" si="1"/>
        <v>70</v>
      </c>
      <c r="AS38" s="154">
        <f t="shared" si="1"/>
        <v>70</v>
      </c>
      <c r="AT38" s="154">
        <f t="shared" si="1"/>
        <v>70</v>
      </c>
      <c r="AU38" s="154">
        <f t="shared" si="1"/>
        <v>70</v>
      </c>
      <c r="AV38" s="154">
        <f t="shared" si="1"/>
        <v>70</v>
      </c>
      <c r="AW38" s="154">
        <f t="shared" si="1"/>
        <v>70</v>
      </c>
      <c r="AX38" s="154">
        <f t="shared" si="1"/>
        <v>70</v>
      </c>
      <c r="AY38" s="154">
        <f t="shared" si="1"/>
        <v>70</v>
      </c>
      <c r="AZ38" s="154">
        <f t="shared" si="1"/>
        <v>70</v>
      </c>
      <c r="BA38" s="154">
        <f t="shared" si="1"/>
        <v>70</v>
      </c>
      <c r="BB38" s="154">
        <f t="shared" si="1"/>
        <v>70</v>
      </c>
      <c r="BC38" s="154">
        <f t="shared" si="1"/>
        <v>70</v>
      </c>
      <c r="BD38" s="154">
        <f>SUM(BE13:BE37)+BC38</f>
        <v>70</v>
      </c>
      <c r="BE38" s="154">
        <f>SUM(BF13:BF37)+BD38</f>
        <v>70</v>
      </c>
      <c r="BG38" s="34" t="s">
        <v>273</v>
      </c>
      <c r="BH38" s="154">
        <f>SUM(BH13:BH37)</f>
        <v>0</v>
      </c>
      <c r="BI38" s="154">
        <f>SUM(BI13:BI37)</f>
        <v>30</v>
      </c>
      <c r="BJ38" s="154">
        <f>SUM(BJ13:BJ37)+BI38</f>
        <v>30</v>
      </c>
      <c r="BK38" s="154">
        <f t="shared" ref="BK38:CG38" si="2">SUM(BK13:BK37)+BJ38</f>
        <v>30</v>
      </c>
      <c r="BL38" s="154">
        <f t="shared" si="2"/>
        <v>30</v>
      </c>
      <c r="BM38" s="154">
        <f t="shared" si="2"/>
        <v>30</v>
      </c>
      <c r="BN38" s="154">
        <f t="shared" si="2"/>
        <v>30</v>
      </c>
      <c r="BO38" s="154">
        <f t="shared" si="2"/>
        <v>30</v>
      </c>
      <c r="BP38" s="154">
        <f t="shared" si="2"/>
        <v>30</v>
      </c>
      <c r="BQ38" s="154">
        <f t="shared" si="2"/>
        <v>30</v>
      </c>
      <c r="BR38" s="154">
        <f t="shared" si="2"/>
        <v>30</v>
      </c>
      <c r="BS38" s="154">
        <f t="shared" si="2"/>
        <v>30</v>
      </c>
      <c r="BT38" s="154">
        <f t="shared" si="2"/>
        <v>30</v>
      </c>
      <c r="BU38" s="154">
        <f t="shared" si="2"/>
        <v>30</v>
      </c>
      <c r="BV38" s="154">
        <f t="shared" si="2"/>
        <v>30</v>
      </c>
      <c r="BW38" s="154">
        <f t="shared" si="2"/>
        <v>30</v>
      </c>
      <c r="BX38" s="154">
        <f t="shared" si="2"/>
        <v>30</v>
      </c>
      <c r="BY38" s="154">
        <f t="shared" si="2"/>
        <v>30</v>
      </c>
      <c r="BZ38" s="154">
        <f t="shared" si="2"/>
        <v>30</v>
      </c>
      <c r="CA38" s="154">
        <f t="shared" si="2"/>
        <v>30</v>
      </c>
      <c r="CB38" s="154">
        <f t="shared" si="2"/>
        <v>30</v>
      </c>
      <c r="CC38" s="154">
        <f t="shared" si="2"/>
        <v>30</v>
      </c>
      <c r="CD38" s="154">
        <f t="shared" si="2"/>
        <v>30</v>
      </c>
      <c r="CE38" s="154">
        <f t="shared" si="2"/>
        <v>30</v>
      </c>
      <c r="CF38" s="154">
        <f t="shared" si="2"/>
        <v>30</v>
      </c>
      <c r="CG38" s="154">
        <f t="shared" si="2"/>
        <v>30</v>
      </c>
    </row>
    <row r="39" spans="1:85" s="5" customFormat="1" x14ac:dyDescent="0.3">
      <c r="B39" s="3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row>
    <row r="40" spans="1:85" s="14" customFormat="1" x14ac:dyDescent="0.3">
      <c r="A40" s="54" t="s">
        <v>279</v>
      </c>
    </row>
    <row r="41" spans="1:85" s="5" customFormat="1" x14ac:dyDescent="0.3">
      <c r="A41" s="11"/>
      <c r="B41" s="11"/>
      <c r="C41" s="1" t="s">
        <v>13</v>
      </c>
      <c r="D41"/>
      <c r="E41"/>
      <c r="F41"/>
      <c r="G41"/>
      <c r="H41"/>
      <c r="I41"/>
      <c r="J41"/>
      <c r="K41"/>
      <c r="L41"/>
      <c r="M41"/>
      <c r="N41"/>
      <c r="O41"/>
      <c r="P41"/>
      <c r="Q41"/>
      <c r="R41"/>
      <c r="S41"/>
      <c r="T41"/>
      <c r="U41"/>
      <c r="V41"/>
      <c r="W41"/>
      <c r="X41"/>
      <c r="Y41"/>
      <c r="Z41"/>
      <c r="AA41"/>
      <c r="AB41"/>
      <c r="AC41"/>
    </row>
    <row r="42" spans="1:85" s="5" customFormat="1" x14ac:dyDescent="0.3">
      <c r="A42"/>
      <c r="B42"/>
      <c r="C42" s="1">
        <v>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row>
    <row r="43" spans="1:85" s="5" customFormat="1" x14ac:dyDescent="0.3">
      <c r="A43" s="1" t="s">
        <v>12</v>
      </c>
      <c r="B43" s="1">
        <v>1</v>
      </c>
      <c r="C43" s="149">
        <f>C13</f>
        <v>100</v>
      </c>
      <c r="D43" s="149">
        <f>AG13-D172-D237-D302-D367-D432-D497</f>
        <v>69.843829999999997</v>
      </c>
      <c r="E43" s="157">
        <f t="shared" ref="E43:AB57" si="3">D43-E172-E237-E302-E367-E432-E497</f>
        <v>69.65318676157402</v>
      </c>
      <c r="F43" s="157">
        <f t="shared" si="3"/>
        <v>69.424537364279189</v>
      </c>
      <c r="G43" s="157">
        <f t="shared" si="3"/>
        <v>69.160373386214644</v>
      </c>
      <c r="H43" s="157">
        <f t="shared" si="3"/>
        <v>68.868222143028248</v>
      </c>
      <c r="I43" s="157">
        <f t="shared" si="3"/>
        <v>68.527014251574428</v>
      </c>
      <c r="J43" s="157">
        <f t="shared" si="3"/>
        <v>68.141062649890856</v>
      </c>
      <c r="K43" s="157">
        <f t="shared" si="3"/>
        <v>67.706073866169675</v>
      </c>
      <c r="L43" s="157">
        <f t="shared" si="3"/>
        <v>67.231706969664771</v>
      </c>
      <c r="M43" s="157">
        <f t="shared" si="3"/>
        <v>66.719750549711762</v>
      </c>
      <c r="N43" s="157">
        <f t="shared" si="3"/>
        <v>66.12888512668826</v>
      </c>
      <c r="O43" s="157">
        <f t="shared" si="3"/>
        <v>65.462732614201272</v>
      </c>
      <c r="P43" s="157">
        <f t="shared" si="3"/>
        <v>64.731105897014018</v>
      </c>
      <c r="Q43" s="157">
        <f t="shared" si="3"/>
        <v>63.930240089238971</v>
      </c>
      <c r="R43" s="157">
        <f t="shared" si="3"/>
        <v>63.064086819953097</v>
      </c>
      <c r="S43" s="157">
        <f t="shared" si="3"/>
        <v>62.123522697212401</v>
      </c>
      <c r="T43" s="157">
        <f t="shared" si="3"/>
        <v>61.103766033192016</v>
      </c>
      <c r="U43" s="157">
        <f t="shared" si="3"/>
        <v>60.021328675972747</v>
      </c>
      <c r="V43" s="157">
        <f t="shared" si="3"/>
        <v>58.874827703429105</v>
      </c>
      <c r="W43" s="157">
        <f t="shared" si="3"/>
        <v>57.70317979731999</v>
      </c>
      <c r="X43" s="157">
        <f t="shared" si="3"/>
        <v>56.39367505520174</v>
      </c>
      <c r="Y43" s="157">
        <f t="shared" si="3"/>
        <v>54.957232150463696</v>
      </c>
      <c r="Z43" s="157">
        <f t="shared" si="3"/>
        <v>53.436502797503891</v>
      </c>
      <c r="AA43" s="157">
        <f t="shared" si="3"/>
        <v>51.800057951898765</v>
      </c>
      <c r="AB43" s="157">
        <f t="shared" si="3"/>
        <v>50.037274752691033</v>
      </c>
      <c r="AC43" s="149"/>
    </row>
    <row r="44" spans="1:85" s="5" customFormat="1" x14ac:dyDescent="0.3">
      <c r="A44"/>
      <c r="B44" s="1">
        <v>2</v>
      </c>
      <c r="C44" s="149"/>
      <c r="D44" s="149">
        <f>D14</f>
        <v>0</v>
      </c>
      <c r="E44" s="149">
        <f>AH14-E173-E238-E303-E368-E433-E498</f>
        <v>0</v>
      </c>
      <c r="F44" s="157">
        <f t="shared" si="3"/>
        <v>0</v>
      </c>
      <c r="G44" s="157">
        <f t="shared" si="3"/>
        <v>0</v>
      </c>
      <c r="H44" s="157">
        <f t="shared" si="3"/>
        <v>0</v>
      </c>
      <c r="I44" s="157">
        <f t="shared" si="3"/>
        <v>0</v>
      </c>
      <c r="J44" s="157">
        <f t="shared" si="3"/>
        <v>0</v>
      </c>
      <c r="K44" s="157">
        <f t="shared" si="3"/>
        <v>0</v>
      </c>
      <c r="L44" s="157">
        <f t="shared" si="3"/>
        <v>0</v>
      </c>
      <c r="M44" s="157">
        <f t="shared" si="3"/>
        <v>0</v>
      </c>
      <c r="N44" s="157">
        <f t="shared" si="3"/>
        <v>0</v>
      </c>
      <c r="O44" s="157">
        <f t="shared" si="3"/>
        <v>0</v>
      </c>
      <c r="P44" s="157">
        <f t="shared" si="3"/>
        <v>0</v>
      </c>
      <c r="Q44" s="157">
        <f t="shared" si="3"/>
        <v>0</v>
      </c>
      <c r="R44" s="157">
        <f t="shared" si="3"/>
        <v>0</v>
      </c>
      <c r="S44" s="157">
        <f t="shared" si="3"/>
        <v>0</v>
      </c>
      <c r="T44" s="157">
        <f t="shared" si="3"/>
        <v>0</v>
      </c>
      <c r="U44" s="157">
        <f t="shared" si="3"/>
        <v>0</v>
      </c>
      <c r="V44" s="157">
        <f t="shared" si="3"/>
        <v>0</v>
      </c>
      <c r="W44" s="157">
        <f t="shared" si="3"/>
        <v>0</v>
      </c>
      <c r="X44" s="157">
        <f t="shared" si="3"/>
        <v>0</v>
      </c>
      <c r="Y44" s="157">
        <f t="shared" si="3"/>
        <v>0</v>
      </c>
      <c r="Z44" s="157">
        <f t="shared" si="3"/>
        <v>0</v>
      </c>
      <c r="AA44" s="157">
        <f t="shared" si="3"/>
        <v>0</v>
      </c>
      <c r="AB44" s="157">
        <f t="shared" si="3"/>
        <v>0</v>
      </c>
      <c r="AC44" s="159"/>
      <c r="AD44" s="159"/>
      <c r="AE44" s="6"/>
      <c r="AF44" s="6"/>
      <c r="AG44" s="6"/>
      <c r="AH44" s="6"/>
      <c r="AI44" s="6"/>
      <c r="AJ44" s="6"/>
      <c r="AK44" s="6"/>
      <c r="AL44" s="6"/>
      <c r="AM44" s="6"/>
      <c r="AN44" s="6"/>
      <c r="AO44" s="6"/>
      <c r="AP44" s="6"/>
      <c r="AQ44" s="6"/>
      <c r="AR44" s="6"/>
      <c r="AS44" s="6"/>
      <c r="AT44" s="6"/>
      <c r="AU44" s="6"/>
      <c r="AV44" s="6"/>
      <c r="AW44" s="6"/>
      <c r="AX44" s="6"/>
      <c r="AY44" s="6"/>
      <c r="AZ44" s="6"/>
    </row>
    <row r="45" spans="1:85" s="5" customFormat="1" x14ac:dyDescent="0.3">
      <c r="A45"/>
      <c r="B45" s="1">
        <v>3</v>
      </c>
      <c r="C45" s="149"/>
      <c r="D45" s="149"/>
      <c r="E45" s="149">
        <f>E15</f>
        <v>0</v>
      </c>
      <c r="F45" s="149">
        <f>AI15-F174-F239-F304-F369-F434-F499</f>
        <v>0</v>
      </c>
      <c r="G45" s="157">
        <f t="shared" si="3"/>
        <v>0</v>
      </c>
      <c r="H45" s="157">
        <f t="shared" si="3"/>
        <v>0</v>
      </c>
      <c r="I45" s="157">
        <f t="shared" si="3"/>
        <v>0</v>
      </c>
      <c r="J45" s="157">
        <f t="shared" si="3"/>
        <v>0</v>
      </c>
      <c r="K45" s="157">
        <f t="shared" si="3"/>
        <v>0</v>
      </c>
      <c r="L45" s="157">
        <f t="shared" si="3"/>
        <v>0</v>
      </c>
      <c r="M45" s="157">
        <f t="shared" si="3"/>
        <v>0</v>
      </c>
      <c r="N45" s="157">
        <f t="shared" si="3"/>
        <v>0</v>
      </c>
      <c r="O45" s="157">
        <f t="shared" si="3"/>
        <v>0</v>
      </c>
      <c r="P45" s="157">
        <f t="shared" si="3"/>
        <v>0</v>
      </c>
      <c r="Q45" s="157">
        <f t="shared" si="3"/>
        <v>0</v>
      </c>
      <c r="R45" s="157">
        <f t="shared" si="3"/>
        <v>0</v>
      </c>
      <c r="S45" s="157">
        <f t="shared" si="3"/>
        <v>0</v>
      </c>
      <c r="T45" s="157">
        <f t="shared" si="3"/>
        <v>0</v>
      </c>
      <c r="U45" s="157">
        <f t="shared" si="3"/>
        <v>0</v>
      </c>
      <c r="V45" s="157">
        <f t="shared" si="3"/>
        <v>0</v>
      </c>
      <c r="W45" s="157">
        <f t="shared" si="3"/>
        <v>0</v>
      </c>
      <c r="X45" s="157">
        <f t="shared" si="3"/>
        <v>0</v>
      </c>
      <c r="Y45" s="157">
        <f t="shared" si="3"/>
        <v>0</v>
      </c>
      <c r="Z45" s="157">
        <f t="shared" si="3"/>
        <v>0</v>
      </c>
      <c r="AA45" s="157">
        <f t="shared" si="3"/>
        <v>0</v>
      </c>
      <c r="AB45" s="157">
        <f t="shared" si="3"/>
        <v>0</v>
      </c>
      <c r="AC45" s="159"/>
      <c r="AD45" s="159"/>
      <c r="AE45" s="159"/>
      <c r="AF45" s="6"/>
      <c r="AG45" s="6"/>
      <c r="AH45" s="6"/>
      <c r="AI45" s="6"/>
      <c r="AJ45" s="6"/>
      <c r="AK45" s="6"/>
      <c r="AL45" s="6"/>
      <c r="AM45" s="6"/>
      <c r="AN45" s="6"/>
      <c r="AO45" s="6"/>
      <c r="AP45" s="6"/>
      <c r="AQ45" s="6"/>
      <c r="AR45" s="6"/>
      <c r="AS45" s="6"/>
      <c r="AT45" s="6"/>
      <c r="AU45" s="6"/>
      <c r="AV45" s="6"/>
      <c r="AW45" s="6"/>
      <c r="AX45" s="6"/>
      <c r="AY45" s="6"/>
      <c r="AZ45" s="6"/>
    </row>
    <row r="46" spans="1:85" s="5" customFormat="1" x14ac:dyDescent="0.3">
      <c r="A46"/>
      <c r="B46" s="1">
        <v>4</v>
      </c>
      <c r="C46" s="149"/>
      <c r="D46" s="149"/>
      <c r="E46" s="149"/>
      <c r="F46" s="149">
        <f>F16</f>
        <v>0</v>
      </c>
      <c r="G46" s="149">
        <f>AJ16-G175-G240-G305-G370-G435-G500</f>
        <v>0</v>
      </c>
      <c r="H46" s="157">
        <f t="shared" si="3"/>
        <v>0</v>
      </c>
      <c r="I46" s="157">
        <f t="shared" si="3"/>
        <v>0</v>
      </c>
      <c r="J46" s="157">
        <f t="shared" si="3"/>
        <v>0</v>
      </c>
      <c r="K46" s="157">
        <f t="shared" si="3"/>
        <v>0</v>
      </c>
      <c r="L46" s="157">
        <f t="shared" si="3"/>
        <v>0</v>
      </c>
      <c r="M46" s="157">
        <f t="shared" si="3"/>
        <v>0</v>
      </c>
      <c r="N46" s="157">
        <f t="shared" si="3"/>
        <v>0</v>
      </c>
      <c r="O46" s="157">
        <f t="shared" si="3"/>
        <v>0</v>
      </c>
      <c r="P46" s="157">
        <f t="shared" si="3"/>
        <v>0</v>
      </c>
      <c r="Q46" s="157">
        <f t="shared" si="3"/>
        <v>0</v>
      </c>
      <c r="R46" s="157">
        <f t="shared" si="3"/>
        <v>0</v>
      </c>
      <c r="S46" s="157">
        <f t="shared" si="3"/>
        <v>0</v>
      </c>
      <c r="T46" s="157">
        <f t="shared" si="3"/>
        <v>0</v>
      </c>
      <c r="U46" s="157">
        <f t="shared" si="3"/>
        <v>0</v>
      </c>
      <c r="V46" s="157">
        <f t="shared" si="3"/>
        <v>0</v>
      </c>
      <c r="W46" s="157">
        <f t="shared" si="3"/>
        <v>0</v>
      </c>
      <c r="X46" s="157">
        <f t="shared" si="3"/>
        <v>0</v>
      </c>
      <c r="Y46" s="157">
        <f t="shared" si="3"/>
        <v>0</v>
      </c>
      <c r="Z46" s="157">
        <f t="shared" si="3"/>
        <v>0</v>
      </c>
      <c r="AA46" s="157">
        <f t="shared" si="3"/>
        <v>0</v>
      </c>
      <c r="AB46" s="157">
        <f t="shared" si="3"/>
        <v>0</v>
      </c>
      <c r="AC46" s="159"/>
      <c r="AD46" s="159"/>
      <c r="AE46" s="159"/>
      <c r="AF46" s="6"/>
      <c r="AG46" s="6"/>
      <c r="AH46" s="6"/>
      <c r="AI46" s="6"/>
      <c r="AJ46" s="6"/>
      <c r="AK46" s="6"/>
      <c r="AL46" s="6"/>
      <c r="AM46" s="6"/>
      <c r="AN46" s="6"/>
      <c r="AO46" s="6"/>
      <c r="AP46" s="6"/>
      <c r="AQ46" s="6"/>
      <c r="AR46" s="6"/>
      <c r="AS46" s="6"/>
      <c r="AT46" s="6"/>
      <c r="AU46" s="6"/>
      <c r="AV46" s="6"/>
      <c r="AW46" s="6"/>
      <c r="AX46" s="6"/>
      <c r="AY46" s="6"/>
      <c r="AZ46" s="6"/>
    </row>
    <row r="47" spans="1:85" s="5" customFormat="1" x14ac:dyDescent="0.3">
      <c r="A47"/>
      <c r="B47" s="1">
        <v>5</v>
      </c>
      <c r="C47" s="149"/>
      <c r="D47" s="149"/>
      <c r="E47" s="149"/>
      <c r="F47" s="149"/>
      <c r="G47" s="149">
        <f>G17</f>
        <v>0</v>
      </c>
      <c r="H47" s="149">
        <f>AK17-H176-H241-H306-H371-H436-H501</f>
        <v>0</v>
      </c>
      <c r="I47" s="157">
        <f t="shared" si="3"/>
        <v>0</v>
      </c>
      <c r="J47" s="157">
        <f t="shared" si="3"/>
        <v>0</v>
      </c>
      <c r="K47" s="157">
        <f t="shared" si="3"/>
        <v>0</v>
      </c>
      <c r="L47" s="157">
        <f t="shared" si="3"/>
        <v>0</v>
      </c>
      <c r="M47" s="157">
        <f t="shared" si="3"/>
        <v>0</v>
      </c>
      <c r="N47" s="157">
        <f t="shared" si="3"/>
        <v>0</v>
      </c>
      <c r="O47" s="157">
        <f t="shared" si="3"/>
        <v>0</v>
      </c>
      <c r="P47" s="157">
        <f t="shared" si="3"/>
        <v>0</v>
      </c>
      <c r="Q47" s="157">
        <f t="shared" si="3"/>
        <v>0</v>
      </c>
      <c r="R47" s="157">
        <f t="shared" si="3"/>
        <v>0</v>
      </c>
      <c r="S47" s="157">
        <f t="shared" si="3"/>
        <v>0</v>
      </c>
      <c r="T47" s="157">
        <f t="shared" si="3"/>
        <v>0</v>
      </c>
      <c r="U47" s="157">
        <f t="shared" si="3"/>
        <v>0</v>
      </c>
      <c r="V47" s="157">
        <f t="shared" si="3"/>
        <v>0</v>
      </c>
      <c r="W47" s="157">
        <f t="shared" si="3"/>
        <v>0</v>
      </c>
      <c r="X47" s="157">
        <f t="shared" si="3"/>
        <v>0</v>
      </c>
      <c r="Y47" s="157">
        <f t="shared" si="3"/>
        <v>0</v>
      </c>
      <c r="Z47" s="157">
        <f t="shared" si="3"/>
        <v>0</v>
      </c>
      <c r="AA47" s="157">
        <f t="shared" si="3"/>
        <v>0</v>
      </c>
      <c r="AB47" s="157">
        <f t="shared" si="3"/>
        <v>0</v>
      </c>
      <c r="AC47" s="159"/>
      <c r="AD47" s="159"/>
      <c r="AE47" s="159"/>
      <c r="AF47" s="159"/>
      <c r="AG47" s="6"/>
      <c r="AH47" s="6"/>
      <c r="AI47" s="6"/>
      <c r="AJ47" s="6"/>
      <c r="AK47" s="6"/>
      <c r="AL47" s="6"/>
      <c r="AM47" s="6"/>
      <c r="AN47" s="6"/>
      <c r="AO47" s="6"/>
      <c r="AP47" s="6"/>
      <c r="AQ47" s="6"/>
      <c r="AR47" s="6"/>
      <c r="AS47" s="6"/>
      <c r="AT47" s="6"/>
      <c r="AU47" s="6"/>
      <c r="AV47" s="6"/>
      <c r="AW47" s="6"/>
      <c r="AX47" s="6"/>
      <c r="AY47" s="6"/>
      <c r="AZ47" s="6"/>
    </row>
    <row r="48" spans="1:85" s="5" customFormat="1" x14ac:dyDescent="0.3">
      <c r="A48"/>
      <c r="B48" s="1">
        <v>6</v>
      </c>
      <c r="C48" s="149"/>
      <c r="D48" s="149"/>
      <c r="E48" s="149"/>
      <c r="F48" s="149"/>
      <c r="G48" s="149"/>
      <c r="H48" s="149">
        <f>H18</f>
        <v>0</v>
      </c>
      <c r="I48" s="149">
        <f>AL18-I177-I242-I307-I372-I437-I502</f>
        <v>0</v>
      </c>
      <c r="J48" s="157">
        <f t="shared" si="3"/>
        <v>0</v>
      </c>
      <c r="K48" s="157">
        <f t="shared" si="3"/>
        <v>0</v>
      </c>
      <c r="L48" s="157">
        <f t="shared" si="3"/>
        <v>0</v>
      </c>
      <c r="M48" s="157">
        <f t="shared" si="3"/>
        <v>0</v>
      </c>
      <c r="N48" s="157">
        <f t="shared" si="3"/>
        <v>0</v>
      </c>
      <c r="O48" s="157">
        <f t="shared" si="3"/>
        <v>0</v>
      </c>
      <c r="P48" s="157">
        <f t="shared" si="3"/>
        <v>0</v>
      </c>
      <c r="Q48" s="157">
        <f t="shared" si="3"/>
        <v>0</v>
      </c>
      <c r="R48" s="157">
        <f t="shared" si="3"/>
        <v>0</v>
      </c>
      <c r="S48" s="157">
        <f t="shared" si="3"/>
        <v>0</v>
      </c>
      <c r="T48" s="157">
        <f t="shared" si="3"/>
        <v>0</v>
      </c>
      <c r="U48" s="157">
        <f t="shared" si="3"/>
        <v>0</v>
      </c>
      <c r="V48" s="157">
        <f t="shared" si="3"/>
        <v>0</v>
      </c>
      <c r="W48" s="157">
        <f t="shared" si="3"/>
        <v>0</v>
      </c>
      <c r="X48" s="157">
        <f t="shared" si="3"/>
        <v>0</v>
      </c>
      <c r="Y48" s="157">
        <f t="shared" si="3"/>
        <v>0</v>
      </c>
      <c r="Z48" s="157">
        <f t="shared" si="3"/>
        <v>0</v>
      </c>
      <c r="AA48" s="157">
        <f t="shared" si="3"/>
        <v>0</v>
      </c>
      <c r="AB48" s="157">
        <f t="shared" si="3"/>
        <v>0</v>
      </c>
      <c r="AC48" s="159"/>
      <c r="AD48" s="159"/>
      <c r="AE48" s="159"/>
      <c r="AF48" s="159"/>
      <c r="AG48" s="159"/>
      <c r="AH48" s="159"/>
      <c r="AI48" s="6"/>
      <c r="AJ48" s="6"/>
      <c r="AK48" s="6"/>
      <c r="AL48" s="6"/>
      <c r="AM48" s="6"/>
      <c r="AN48" s="6"/>
      <c r="AO48" s="6"/>
      <c r="AP48" s="6"/>
      <c r="AQ48" s="6"/>
      <c r="AR48" s="6"/>
      <c r="AS48" s="6"/>
      <c r="AT48" s="6"/>
      <c r="AU48" s="6"/>
      <c r="AV48" s="6"/>
      <c r="AW48" s="6"/>
      <c r="AX48" s="6"/>
      <c r="AY48" s="6"/>
      <c r="AZ48" s="6"/>
      <c r="BA48" s="6"/>
      <c r="BB48" s="6"/>
      <c r="BC48" s="6"/>
    </row>
    <row r="49" spans="1:55" s="5" customFormat="1" x14ac:dyDescent="0.3">
      <c r="A49"/>
      <c r="B49" s="1">
        <v>7</v>
      </c>
      <c r="C49" s="149"/>
      <c r="D49" s="149"/>
      <c r="E49" s="149"/>
      <c r="F49" s="149"/>
      <c r="G49" s="149"/>
      <c r="H49" s="149"/>
      <c r="I49" s="149">
        <f>I19</f>
        <v>0</v>
      </c>
      <c r="J49" s="149">
        <f>AM19-J178-J243-J308-J373-J438-J503</f>
        <v>0</v>
      </c>
      <c r="K49" s="157">
        <f t="shared" si="3"/>
        <v>0</v>
      </c>
      <c r="L49" s="157">
        <f t="shared" si="3"/>
        <v>0</v>
      </c>
      <c r="M49" s="157">
        <f t="shared" si="3"/>
        <v>0</v>
      </c>
      <c r="N49" s="157">
        <f t="shared" si="3"/>
        <v>0</v>
      </c>
      <c r="O49" s="157">
        <f t="shared" si="3"/>
        <v>0</v>
      </c>
      <c r="P49" s="157">
        <f t="shared" si="3"/>
        <v>0</v>
      </c>
      <c r="Q49" s="157">
        <f t="shared" si="3"/>
        <v>0</v>
      </c>
      <c r="R49" s="157">
        <f t="shared" si="3"/>
        <v>0</v>
      </c>
      <c r="S49" s="157">
        <f t="shared" si="3"/>
        <v>0</v>
      </c>
      <c r="T49" s="157">
        <f t="shared" si="3"/>
        <v>0</v>
      </c>
      <c r="U49" s="157">
        <f t="shared" si="3"/>
        <v>0</v>
      </c>
      <c r="V49" s="157">
        <f t="shared" si="3"/>
        <v>0</v>
      </c>
      <c r="W49" s="157">
        <f t="shared" si="3"/>
        <v>0</v>
      </c>
      <c r="X49" s="157">
        <f t="shared" si="3"/>
        <v>0</v>
      </c>
      <c r="Y49" s="157">
        <f t="shared" si="3"/>
        <v>0</v>
      </c>
      <c r="Z49" s="157">
        <f t="shared" si="3"/>
        <v>0</v>
      </c>
      <c r="AA49" s="157">
        <f t="shared" si="3"/>
        <v>0</v>
      </c>
      <c r="AB49" s="157">
        <f t="shared" si="3"/>
        <v>0</v>
      </c>
      <c r="AC49" s="159"/>
      <c r="AD49" s="159"/>
      <c r="AE49" s="159"/>
      <c r="AF49" s="159"/>
      <c r="AG49" s="159"/>
      <c r="AH49" s="159"/>
      <c r="AI49" s="159"/>
      <c r="AJ49" s="6"/>
      <c r="AK49" s="6"/>
      <c r="AL49" s="6"/>
      <c r="AM49" s="6"/>
      <c r="AN49" s="6"/>
      <c r="AO49" s="6"/>
      <c r="AP49" s="6"/>
      <c r="AQ49" s="6"/>
      <c r="AR49" s="6"/>
      <c r="AS49" s="6"/>
      <c r="AT49" s="6"/>
      <c r="AU49" s="6"/>
      <c r="AV49" s="6"/>
      <c r="AW49" s="6"/>
      <c r="AX49" s="6"/>
      <c r="AY49" s="6"/>
      <c r="AZ49" s="6"/>
      <c r="BA49" s="6"/>
      <c r="BB49" s="6"/>
      <c r="BC49" s="6"/>
    </row>
    <row r="50" spans="1:55" s="5" customFormat="1" x14ac:dyDescent="0.3">
      <c r="A50"/>
      <c r="B50" s="1">
        <v>8</v>
      </c>
      <c r="C50" s="149"/>
      <c r="D50" s="149"/>
      <c r="E50" s="149"/>
      <c r="F50" s="149"/>
      <c r="G50" s="149"/>
      <c r="H50" s="149"/>
      <c r="I50" s="149"/>
      <c r="J50" s="149">
        <f>J20</f>
        <v>0</v>
      </c>
      <c r="K50" s="149">
        <f>AN20-K179-K244-K309-K374-K439-K504</f>
        <v>0</v>
      </c>
      <c r="L50" s="157">
        <f t="shared" si="3"/>
        <v>0</v>
      </c>
      <c r="M50" s="157">
        <f t="shared" si="3"/>
        <v>0</v>
      </c>
      <c r="N50" s="157">
        <f t="shared" si="3"/>
        <v>0</v>
      </c>
      <c r="O50" s="157">
        <f t="shared" si="3"/>
        <v>0</v>
      </c>
      <c r="P50" s="157">
        <f t="shared" si="3"/>
        <v>0</v>
      </c>
      <c r="Q50" s="157">
        <f t="shared" si="3"/>
        <v>0</v>
      </c>
      <c r="R50" s="157">
        <f t="shared" si="3"/>
        <v>0</v>
      </c>
      <c r="S50" s="157">
        <f t="shared" si="3"/>
        <v>0</v>
      </c>
      <c r="T50" s="157">
        <f t="shared" si="3"/>
        <v>0</v>
      </c>
      <c r="U50" s="157">
        <f t="shared" si="3"/>
        <v>0</v>
      </c>
      <c r="V50" s="157">
        <f t="shared" si="3"/>
        <v>0</v>
      </c>
      <c r="W50" s="157">
        <f t="shared" si="3"/>
        <v>0</v>
      </c>
      <c r="X50" s="157">
        <f t="shared" si="3"/>
        <v>0</v>
      </c>
      <c r="Y50" s="157">
        <f t="shared" si="3"/>
        <v>0</v>
      </c>
      <c r="Z50" s="157">
        <f t="shared" si="3"/>
        <v>0</v>
      </c>
      <c r="AA50" s="157">
        <f t="shared" si="3"/>
        <v>0</v>
      </c>
      <c r="AB50" s="157">
        <f t="shared" si="3"/>
        <v>0</v>
      </c>
      <c r="AC50" s="159"/>
      <c r="AD50" s="159"/>
      <c r="AE50" s="159"/>
      <c r="AF50" s="159"/>
      <c r="AG50" s="159"/>
      <c r="AH50" s="159"/>
      <c r="AI50" s="159"/>
      <c r="AJ50" s="159"/>
      <c r="AK50" s="6"/>
      <c r="AL50" s="6"/>
      <c r="AM50" s="6"/>
      <c r="AN50" s="6"/>
      <c r="AO50" s="6"/>
      <c r="AP50" s="6"/>
      <c r="AQ50" s="6"/>
      <c r="AR50" s="6"/>
      <c r="AS50" s="6"/>
      <c r="AT50" s="6"/>
      <c r="AU50" s="6"/>
      <c r="AV50" s="6"/>
      <c r="AW50" s="6"/>
      <c r="AX50" s="6"/>
      <c r="AY50" s="6"/>
      <c r="AZ50" s="6"/>
      <c r="BA50" s="6"/>
      <c r="BB50" s="6"/>
      <c r="BC50" s="6"/>
    </row>
    <row r="51" spans="1:55" s="5" customFormat="1" x14ac:dyDescent="0.3">
      <c r="A51"/>
      <c r="B51" s="1">
        <v>9</v>
      </c>
      <c r="C51" s="149"/>
      <c r="D51" s="149"/>
      <c r="E51" s="149"/>
      <c r="F51" s="149"/>
      <c r="G51" s="149"/>
      <c r="H51" s="149"/>
      <c r="I51" s="149"/>
      <c r="J51" s="149"/>
      <c r="K51" s="149">
        <f>K21</f>
        <v>0</v>
      </c>
      <c r="L51" s="149">
        <f>AO21-L180-L245-L310-L375-L440-L505</f>
        <v>0</v>
      </c>
      <c r="M51" s="157">
        <f t="shared" si="3"/>
        <v>0</v>
      </c>
      <c r="N51" s="157">
        <f t="shared" si="3"/>
        <v>0</v>
      </c>
      <c r="O51" s="157">
        <f t="shared" si="3"/>
        <v>0</v>
      </c>
      <c r="P51" s="157">
        <f t="shared" si="3"/>
        <v>0</v>
      </c>
      <c r="Q51" s="157">
        <f t="shared" si="3"/>
        <v>0</v>
      </c>
      <c r="R51" s="157">
        <f t="shared" si="3"/>
        <v>0</v>
      </c>
      <c r="S51" s="157">
        <f t="shared" si="3"/>
        <v>0</v>
      </c>
      <c r="T51" s="157">
        <f t="shared" si="3"/>
        <v>0</v>
      </c>
      <c r="U51" s="157">
        <f t="shared" si="3"/>
        <v>0</v>
      </c>
      <c r="V51" s="157">
        <f t="shared" si="3"/>
        <v>0</v>
      </c>
      <c r="W51" s="157">
        <f t="shared" si="3"/>
        <v>0</v>
      </c>
      <c r="X51" s="157">
        <f t="shared" si="3"/>
        <v>0</v>
      </c>
      <c r="Y51" s="157">
        <f t="shared" si="3"/>
        <v>0</v>
      </c>
      <c r="Z51" s="157">
        <f t="shared" si="3"/>
        <v>0</v>
      </c>
      <c r="AA51" s="157">
        <f t="shared" si="3"/>
        <v>0</v>
      </c>
      <c r="AB51" s="157">
        <f t="shared" si="3"/>
        <v>0</v>
      </c>
      <c r="AC51" s="159"/>
      <c r="AD51" s="159"/>
      <c r="AE51" s="159"/>
      <c r="AF51" s="159"/>
      <c r="AG51" s="159"/>
      <c r="AH51" s="159"/>
      <c r="AI51" s="159"/>
      <c r="AJ51" s="159"/>
      <c r="AK51" s="159"/>
      <c r="AL51" s="6"/>
      <c r="AM51" s="6"/>
      <c r="AN51" s="6"/>
      <c r="AO51" s="6"/>
      <c r="AP51" s="6"/>
      <c r="AQ51" s="6"/>
      <c r="AR51" s="6"/>
      <c r="AS51" s="6"/>
      <c r="AT51" s="6"/>
      <c r="AU51" s="6"/>
      <c r="AV51" s="6"/>
      <c r="AW51" s="6"/>
      <c r="AX51" s="6"/>
      <c r="AY51" s="6"/>
      <c r="AZ51" s="6"/>
      <c r="BA51" s="6"/>
      <c r="BB51" s="6"/>
      <c r="BC51" s="6"/>
    </row>
    <row r="52" spans="1:55" s="5" customFormat="1" x14ac:dyDescent="0.3">
      <c r="A52"/>
      <c r="B52" s="1">
        <v>10</v>
      </c>
      <c r="C52" s="149"/>
      <c r="D52" s="149"/>
      <c r="E52" s="149"/>
      <c r="F52" s="149"/>
      <c r="G52" s="149"/>
      <c r="H52" s="149"/>
      <c r="I52" s="149"/>
      <c r="J52" s="149"/>
      <c r="K52" s="149"/>
      <c r="L52" s="149">
        <f>L22</f>
        <v>0</v>
      </c>
      <c r="M52" s="149">
        <f>AP22-M181-M246-M311-M376-M441-M506</f>
        <v>0</v>
      </c>
      <c r="N52" s="157">
        <f t="shared" si="3"/>
        <v>0</v>
      </c>
      <c r="O52" s="157">
        <f t="shared" si="3"/>
        <v>0</v>
      </c>
      <c r="P52" s="157">
        <f t="shared" si="3"/>
        <v>0</v>
      </c>
      <c r="Q52" s="157">
        <f t="shared" si="3"/>
        <v>0</v>
      </c>
      <c r="R52" s="157">
        <f t="shared" si="3"/>
        <v>0</v>
      </c>
      <c r="S52" s="157">
        <f t="shared" si="3"/>
        <v>0</v>
      </c>
      <c r="T52" s="157">
        <f t="shared" si="3"/>
        <v>0</v>
      </c>
      <c r="U52" s="157">
        <f t="shared" si="3"/>
        <v>0</v>
      </c>
      <c r="V52" s="157">
        <f t="shared" si="3"/>
        <v>0</v>
      </c>
      <c r="W52" s="157">
        <f t="shared" si="3"/>
        <v>0</v>
      </c>
      <c r="X52" s="157">
        <f t="shared" si="3"/>
        <v>0</v>
      </c>
      <c r="Y52" s="157">
        <f t="shared" si="3"/>
        <v>0</v>
      </c>
      <c r="Z52" s="157">
        <f t="shared" si="3"/>
        <v>0</v>
      </c>
      <c r="AA52" s="157">
        <f t="shared" si="3"/>
        <v>0</v>
      </c>
      <c r="AB52" s="157">
        <f t="shared" si="3"/>
        <v>0</v>
      </c>
      <c r="AC52" s="159"/>
      <c r="AD52" s="159"/>
      <c r="AE52" s="159"/>
      <c r="AF52" s="159"/>
      <c r="AG52" s="159"/>
      <c r="AH52" s="159"/>
      <c r="AI52" s="159"/>
      <c r="AJ52" s="159"/>
      <c r="AK52" s="159"/>
      <c r="AL52" s="159"/>
      <c r="AM52" s="6"/>
      <c r="AN52" s="6"/>
      <c r="AO52" s="6"/>
      <c r="AP52" s="6"/>
      <c r="AQ52" s="6"/>
      <c r="AR52" s="6"/>
      <c r="AS52" s="6"/>
      <c r="AT52" s="6"/>
      <c r="AU52" s="6"/>
      <c r="AV52" s="6"/>
      <c r="AW52" s="6"/>
      <c r="AX52" s="6"/>
      <c r="AY52" s="6"/>
      <c r="AZ52" s="6"/>
      <c r="BA52" s="6"/>
      <c r="BB52" s="6"/>
      <c r="BC52" s="6"/>
    </row>
    <row r="53" spans="1:55" s="5" customFormat="1" x14ac:dyDescent="0.3">
      <c r="A53"/>
      <c r="B53" s="1">
        <v>11</v>
      </c>
      <c r="C53" s="149"/>
      <c r="D53" s="149"/>
      <c r="E53" s="149"/>
      <c r="F53" s="149"/>
      <c r="G53" s="149"/>
      <c r="H53" s="149"/>
      <c r="I53" s="149"/>
      <c r="J53" s="149"/>
      <c r="K53" s="149"/>
      <c r="L53" s="149"/>
      <c r="M53" s="149">
        <f>M23</f>
        <v>0</v>
      </c>
      <c r="N53" s="149">
        <f>AQ23-N182-N247-N312-N377-N442-N507</f>
        <v>0</v>
      </c>
      <c r="O53" s="157">
        <f t="shared" si="3"/>
        <v>0</v>
      </c>
      <c r="P53" s="157">
        <f t="shared" si="3"/>
        <v>0</v>
      </c>
      <c r="Q53" s="157">
        <f t="shared" si="3"/>
        <v>0</v>
      </c>
      <c r="R53" s="157">
        <f t="shared" si="3"/>
        <v>0</v>
      </c>
      <c r="S53" s="157">
        <f t="shared" si="3"/>
        <v>0</v>
      </c>
      <c r="T53" s="157">
        <f t="shared" si="3"/>
        <v>0</v>
      </c>
      <c r="U53" s="157">
        <f t="shared" si="3"/>
        <v>0</v>
      </c>
      <c r="V53" s="157">
        <f t="shared" si="3"/>
        <v>0</v>
      </c>
      <c r="W53" s="157">
        <f t="shared" si="3"/>
        <v>0</v>
      </c>
      <c r="X53" s="157">
        <f t="shared" si="3"/>
        <v>0</v>
      </c>
      <c r="Y53" s="157">
        <f t="shared" si="3"/>
        <v>0</v>
      </c>
      <c r="Z53" s="157">
        <f t="shared" si="3"/>
        <v>0</v>
      </c>
      <c r="AA53" s="157">
        <f t="shared" si="3"/>
        <v>0</v>
      </c>
      <c r="AB53" s="157">
        <f t="shared" si="3"/>
        <v>0</v>
      </c>
      <c r="AC53" s="159"/>
      <c r="AD53" s="159"/>
      <c r="AE53" s="159"/>
      <c r="AF53" s="159"/>
      <c r="AG53" s="159"/>
      <c r="AH53" s="159"/>
      <c r="AI53" s="159"/>
      <c r="AJ53" s="159"/>
      <c r="AK53" s="159"/>
      <c r="AL53" s="159"/>
      <c r="AM53" s="159"/>
      <c r="AN53" s="6"/>
      <c r="AO53" s="6"/>
      <c r="AP53" s="6"/>
      <c r="AQ53" s="6"/>
      <c r="AR53" s="6"/>
      <c r="AS53" s="6"/>
      <c r="AT53" s="6"/>
      <c r="AU53" s="6"/>
      <c r="AV53" s="6"/>
      <c r="AW53" s="6"/>
      <c r="AX53" s="6"/>
      <c r="AY53" s="6"/>
      <c r="AZ53" s="6"/>
      <c r="BA53" s="6"/>
      <c r="BB53" s="6"/>
      <c r="BC53" s="6"/>
    </row>
    <row r="54" spans="1:55" s="5" customFormat="1" x14ac:dyDescent="0.3">
      <c r="A54"/>
      <c r="B54" s="1">
        <v>12</v>
      </c>
      <c r="C54" s="149"/>
      <c r="D54" s="149"/>
      <c r="E54" s="149"/>
      <c r="F54" s="149"/>
      <c r="G54" s="149"/>
      <c r="H54" s="149"/>
      <c r="I54" s="149"/>
      <c r="J54" s="149"/>
      <c r="K54" s="149"/>
      <c r="L54" s="149"/>
      <c r="M54" s="149"/>
      <c r="N54" s="149">
        <f>N24</f>
        <v>0</v>
      </c>
      <c r="O54" s="149">
        <f>AR24-O183-O248-O313-O378-O443-O508</f>
        <v>0</v>
      </c>
      <c r="P54" s="157">
        <f t="shared" si="3"/>
        <v>0</v>
      </c>
      <c r="Q54" s="157">
        <f t="shared" si="3"/>
        <v>0</v>
      </c>
      <c r="R54" s="157">
        <f t="shared" si="3"/>
        <v>0</v>
      </c>
      <c r="S54" s="157">
        <f t="shared" si="3"/>
        <v>0</v>
      </c>
      <c r="T54" s="157">
        <f t="shared" si="3"/>
        <v>0</v>
      </c>
      <c r="U54" s="157">
        <f t="shared" si="3"/>
        <v>0</v>
      </c>
      <c r="V54" s="157">
        <f t="shared" si="3"/>
        <v>0</v>
      </c>
      <c r="W54" s="157">
        <f t="shared" si="3"/>
        <v>0</v>
      </c>
      <c r="X54" s="157">
        <f t="shared" si="3"/>
        <v>0</v>
      </c>
      <c r="Y54" s="157">
        <f t="shared" si="3"/>
        <v>0</v>
      </c>
      <c r="Z54" s="157">
        <f t="shared" si="3"/>
        <v>0</v>
      </c>
      <c r="AA54" s="157">
        <f t="shared" si="3"/>
        <v>0</v>
      </c>
      <c r="AB54" s="157">
        <f t="shared" si="3"/>
        <v>0</v>
      </c>
      <c r="AC54" s="159"/>
      <c r="AD54" s="159"/>
      <c r="AE54" s="159"/>
      <c r="AF54" s="159"/>
      <c r="AG54" s="159"/>
      <c r="AH54" s="159"/>
      <c r="AI54" s="159"/>
      <c r="AJ54" s="159"/>
      <c r="AK54" s="159"/>
      <c r="AL54" s="159"/>
      <c r="AM54" s="159"/>
      <c r="AN54" s="159"/>
      <c r="AO54" s="6"/>
      <c r="AP54" s="6"/>
      <c r="AQ54" s="6"/>
      <c r="AR54" s="6"/>
      <c r="AS54" s="6"/>
      <c r="AT54" s="6"/>
      <c r="AU54" s="6"/>
      <c r="AV54" s="6"/>
      <c r="AW54" s="6"/>
      <c r="AX54" s="6"/>
      <c r="AY54" s="6"/>
      <c r="AZ54" s="6"/>
      <c r="BA54" s="6"/>
      <c r="BB54" s="6"/>
      <c r="BC54" s="6"/>
    </row>
    <row r="55" spans="1:55" s="5" customFormat="1" x14ac:dyDescent="0.3">
      <c r="A55"/>
      <c r="B55" s="1">
        <v>13</v>
      </c>
      <c r="C55" s="149"/>
      <c r="D55" s="149"/>
      <c r="E55" s="149"/>
      <c r="F55" s="149"/>
      <c r="G55" s="149"/>
      <c r="H55" s="149"/>
      <c r="I55" s="149"/>
      <c r="J55" s="149"/>
      <c r="K55" s="149"/>
      <c r="L55" s="149"/>
      <c r="M55" s="149"/>
      <c r="N55" s="149"/>
      <c r="O55" s="149">
        <f>O25</f>
        <v>0</v>
      </c>
      <c r="P55" s="149">
        <f>AS25-P184-P249-P314-P379-P444-P509</f>
        <v>0</v>
      </c>
      <c r="Q55" s="157">
        <f t="shared" si="3"/>
        <v>0</v>
      </c>
      <c r="R55" s="157">
        <f t="shared" si="3"/>
        <v>0</v>
      </c>
      <c r="S55" s="157">
        <f t="shared" si="3"/>
        <v>0</v>
      </c>
      <c r="T55" s="157">
        <f t="shared" si="3"/>
        <v>0</v>
      </c>
      <c r="U55" s="157">
        <f t="shared" si="3"/>
        <v>0</v>
      </c>
      <c r="V55" s="157">
        <f t="shared" si="3"/>
        <v>0</v>
      </c>
      <c r="W55" s="157">
        <f t="shared" si="3"/>
        <v>0</v>
      </c>
      <c r="X55" s="157">
        <f t="shared" si="3"/>
        <v>0</v>
      </c>
      <c r="Y55" s="157">
        <f t="shared" si="3"/>
        <v>0</v>
      </c>
      <c r="Z55" s="157">
        <f t="shared" si="3"/>
        <v>0</v>
      </c>
      <c r="AA55" s="157">
        <f t="shared" si="3"/>
        <v>0</v>
      </c>
      <c r="AB55" s="157">
        <f t="shared" si="3"/>
        <v>0</v>
      </c>
      <c r="AC55" s="159"/>
      <c r="AD55" s="159"/>
      <c r="AE55" s="159"/>
      <c r="AF55" s="159"/>
      <c r="AG55" s="159"/>
      <c r="AH55" s="159"/>
      <c r="AI55" s="159"/>
      <c r="AJ55" s="159"/>
      <c r="AK55" s="159"/>
      <c r="AL55" s="159"/>
      <c r="AM55" s="159"/>
      <c r="AN55" s="159"/>
      <c r="AO55" s="159"/>
      <c r="AP55" s="6"/>
      <c r="AQ55" s="6"/>
      <c r="AR55" s="6"/>
      <c r="AS55" s="6"/>
      <c r="AT55" s="6"/>
      <c r="AU55" s="6"/>
      <c r="AV55" s="6"/>
      <c r="AW55" s="6"/>
      <c r="AX55" s="6"/>
      <c r="AY55" s="6"/>
      <c r="AZ55" s="6"/>
      <c r="BA55" s="6"/>
      <c r="BB55" s="6"/>
      <c r="BC55" s="6"/>
    </row>
    <row r="56" spans="1:55" s="5" customFormat="1" x14ac:dyDescent="0.3">
      <c r="A56"/>
      <c r="B56" s="1">
        <v>14</v>
      </c>
      <c r="C56" s="149"/>
      <c r="D56" s="149"/>
      <c r="E56" s="149"/>
      <c r="F56" s="149"/>
      <c r="G56" s="149"/>
      <c r="H56" s="149"/>
      <c r="I56" s="149"/>
      <c r="J56" s="149"/>
      <c r="K56" s="149"/>
      <c r="L56" s="149"/>
      <c r="M56" s="149"/>
      <c r="N56" s="149"/>
      <c r="O56" s="149"/>
      <c r="P56" s="149">
        <f>P26</f>
        <v>0</v>
      </c>
      <c r="Q56" s="149">
        <f>AT26-Q185-Q250-Q315-Q380-Q445-Q510</f>
        <v>0</v>
      </c>
      <c r="R56" s="157">
        <f t="shared" si="3"/>
        <v>0</v>
      </c>
      <c r="S56" s="157">
        <f t="shared" si="3"/>
        <v>0</v>
      </c>
      <c r="T56" s="157">
        <f t="shared" si="3"/>
        <v>0</v>
      </c>
      <c r="U56" s="157">
        <f t="shared" si="3"/>
        <v>0</v>
      </c>
      <c r="V56" s="157">
        <f t="shared" si="3"/>
        <v>0</v>
      </c>
      <c r="W56" s="157">
        <f t="shared" si="3"/>
        <v>0</v>
      </c>
      <c r="X56" s="157">
        <f t="shared" si="3"/>
        <v>0</v>
      </c>
      <c r="Y56" s="157">
        <f t="shared" si="3"/>
        <v>0</v>
      </c>
      <c r="Z56" s="157">
        <f t="shared" si="3"/>
        <v>0</v>
      </c>
      <c r="AA56" s="157">
        <f t="shared" si="3"/>
        <v>0</v>
      </c>
      <c r="AB56" s="157">
        <f t="shared" si="3"/>
        <v>0</v>
      </c>
      <c r="AC56" s="159"/>
      <c r="AD56" s="159"/>
      <c r="AE56" s="159"/>
      <c r="AF56" s="159"/>
      <c r="AG56" s="159"/>
      <c r="AH56" s="159"/>
      <c r="AI56" s="159"/>
      <c r="AJ56" s="159"/>
      <c r="AK56" s="159"/>
      <c r="AL56" s="159"/>
      <c r="AM56" s="159"/>
      <c r="AN56" s="159"/>
      <c r="AO56" s="159"/>
      <c r="AP56" s="159"/>
      <c r="AQ56" s="6"/>
      <c r="AR56" s="6"/>
      <c r="AS56" s="6"/>
      <c r="AT56" s="6"/>
      <c r="AU56" s="6"/>
      <c r="AV56" s="6"/>
      <c r="AW56" s="6"/>
      <c r="AX56" s="6"/>
      <c r="AY56" s="6"/>
      <c r="AZ56" s="6"/>
      <c r="BA56" s="6"/>
      <c r="BB56" s="6"/>
      <c r="BC56" s="6"/>
    </row>
    <row r="57" spans="1:55" s="5" customFormat="1" x14ac:dyDescent="0.3">
      <c r="A57"/>
      <c r="B57" s="1">
        <v>15</v>
      </c>
      <c r="C57" s="149"/>
      <c r="D57" s="149"/>
      <c r="E57" s="149"/>
      <c r="F57" s="149"/>
      <c r="G57" s="149"/>
      <c r="H57" s="149"/>
      <c r="I57" s="149"/>
      <c r="J57" s="149"/>
      <c r="K57" s="149"/>
      <c r="L57" s="149"/>
      <c r="M57" s="149"/>
      <c r="N57" s="149"/>
      <c r="O57" s="149"/>
      <c r="P57" s="149"/>
      <c r="Q57" s="149">
        <f>Q27</f>
        <v>0</v>
      </c>
      <c r="R57" s="149">
        <f>AU27-R186-R251-R316-R381-R446-R511</f>
        <v>0</v>
      </c>
      <c r="S57" s="157">
        <f t="shared" si="3"/>
        <v>0</v>
      </c>
      <c r="T57" s="157">
        <f t="shared" si="3"/>
        <v>0</v>
      </c>
      <c r="U57" s="157">
        <f t="shared" si="3"/>
        <v>0</v>
      </c>
      <c r="V57" s="157">
        <f t="shared" si="3"/>
        <v>0</v>
      </c>
      <c r="W57" s="157">
        <f t="shared" si="3"/>
        <v>0</v>
      </c>
      <c r="X57" s="157">
        <f t="shared" si="3"/>
        <v>0</v>
      </c>
      <c r="Y57" s="157">
        <f t="shared" si="3"/>
        <v>0</v>
      </c>
      <c r="Z57" s="157">
        <f t="shared" si="3"/>
        <v>0</v>
      </c>
      <c r="AA57" s="157">
        <f t="shared" si="3"/>
        <v>0</v>
      </c>
      <c r="AB57" s="157">
        <f t="shared" si="3"/>
        <v>0</v>
      </c>
      <c r="AC57" s="159"/>
      <c r="AD57" s="159"/>
      <c r="AE57" s="159"/>
      <c r="AF57" s="159"/>
      <c r="AG57" s="159"/>
      <c r="AH57" s="159"/>
      <c r="AI57" s="159"/>
      <c r="AJ57" s="159"/>
      <c r="AK57" s="159"/>
      <c r="AL57" s="159"/>
      <c r="AM57" s="159"/>
      <c r="AN57" s="159"/>
      <c r="AO57" s="159"/>
      <c r="AP57" s="159"/>
      <c r="AQ57" s="159"/>
      <c r="AR57" s="6"/>
      <c r="AS57" s="6"/>
      <c r="AT57" s="6"/>
      <c r="AU57" s="6"/>
      <c r="AV57" s="6"/>
      <c r="AW57" s="6"/>
      <c r="AX57" s="6"/>
      <c r="AY57" s="6"/>
      <c r="AZ57" s="6"/>
      <c r="BA57" s="6"/>
      <c r="BB57" s="6"/>
      <c r="BC57" s="6"/>
    </row>
    <row r="58" spans="1:55" s="5" customFormat="1" x14ac:dyDescent="0.3">
      <c r="A58"/>
      <c r="B58" s="1">
        <v>16</v>
      </c>
      <c r="C58" s="149"/>
      <c r="D58" s="149"/>
      <c r="E58" s="149"/>
      <c r="F58" s="149"/>
      <c r="G58" s="149"/>
      <c r="H58" s="149"/>
      <c r="I58" s="149"/>
      <c r="J58" s="149"/>
      <c r="K58" s="149"/>
      <c r="L58" s="149"/>
      <c r="M58" s="149"/>
      <c r="N58" s="149"/>
      <c r="O58" s="149"/>
      <c r="P58" s="149"/>
      <c r="Q58" s="149"/>
      <c r="R58" s="149">
        <f>R28</f>
        <v>0</v>
      </c>
      <c r="S58" s="149">
        <f>AV28-S187-S252-S317-S382-S447-S512</f>
        <v>0</v>
      </c>
      <c r="T58" s="157">
        <f t="shared" ref="T58:AB61" si="4">S58-T187-T252-T317-T382-T447-T512</f>
        <v>0</v>
      </c>
      <c r="U58" s="157">
        <f t="shared" si="4"/>
        <v>0</v>
      </c>
      <c r="V58" s="157">
        <f t="shared" si="4"/>
        <v>0</v>
      </c>
      <c r="W58" s="157">
        <f t="shared" si="4"/>
        <v>0</v>
      </c>
      <c r="X58" s="157">
        <f t="shared" si="4"/>
        <v>0</v>
      </c>
      <c r="Y58" s="157">
        <f t="shared" si="4"/>
        <v>0</v>
      </c>
      <c r="Z58" s="157">
        <f t="shared" si="4"/>
        <v>0</v>
      </c>
      <c r="AA58" s="157">
        <f t="shared" si="4"/>
        <v>0</v>
      </c>
      <c r="AB58" s="157">
        <f t="shared" si="4"/>
        <v>0</v>
      </c>
      <c r="AC58" s="159"/>
      <c r="AD58" s="159"/>
      <c r="AE58" s="159"/>
      <c r="AF58" s="159"/>
      <c r="AG58" s="159"/>
      <c r="AH58" s="159"/>
      <c r="AI58" s="159"/>
      <c r="AJ58" s="159"/>
      <c r="AK58" s="159"/>
      <c r="AL58" s="159"/>
      <c r="AM58" s="159"/>
      <c r="AN58" s="159"/>
      <c r="AO58" s="159"/>
      <c r="AP58" s="159"/>
      <c r="AQ58" s="159"/>
      <c r="AR58" s="159"/>
      <c r="AS58" s="6"/>
      <c r="AT58" s="6"/>
      <c r="AU58" s="6"/>
      <c r="AV58" s="6"/>
      <c r="AW58" s="6"/>
      <c r="AX58" s="6"/>
      <c r="AY58" s="6"/>
      <c r="AZ58" s="6"/>
      <c r="BA58" s="6"/>
      <c r="BB58" s="6"/>
      <c r="BC58" s="6"/>
    </row>
    <row r="59" spans="1:55" s="5" customFormat="1" x14ac:dyDescent="0.3">
      <c r="A59"/>
      <c r="B59" s="1">
        <v>17</v>
      </c>
      <c r="C59" s="149"/>
      <c r="D59" s="149"/>
      <c r="E59" s="149"/>
      <c r="F59" s="149"/>
      <c r="G59" s="149"/>
      <c r="H59" s="149"/>
      <c r="I59" s="149"/>
      <c r="J59" s="149"/>
      <c r="K59" s="149"/>
      <c r="L59" s="149"/>
      <c r="M59" s="149"/>
      <c r="N59" s="149"/>
      <c r="O59" s="149"/>
      <c r="P59" s="149"/>
      <c r="Q59" s="149"/>
      <c r="R59" s="149"/>
      <c r="S59" s="149">
        <f>S29</f>
        <v>0</v>
      </c>
      <c r="T59" s="149">
        <f>AW29-T188-T253-T318-T383-T448-T513</f>
        <v>0</v>
      </c>
      <c r="U59" s="157">
        <f t="shared" si="4"/>
        <v>0</v>
      </c>
      <c r="V59" s="157">
        <f t="shared" si="4"/>
        <v>0</v>
      </c>
      <c r="W59" s="157">
        <f t="shared" si="4"/>
        <v>0</v>
      </c>
      <c r="X59" s="157">
        <f t="shared" si="4"/>
        <v>0</v>
      </c>
      <c r="Y59" s="157">
        <f t="shared" si="4"/>
        <v>0</v>
      </c>
      <c r="Z59" s="157">
        <f t="shared" si="4"/>
        <v>0</v>
      </c>
      <c r="AA59" s="157">
        <f t="shared" si="4"/>
        <v>0</v>
      </c>
      <c r="AB59" s="157">
        <f t="shared" si="4"/>
        <v>0</v>
      </c>
      <c r="AC59" s="159"/>
      <c r="AD59" s="159"/>
      <c r="AE59" s="159"/>
      <c r="AF59" s="159"/>
      <c r="AG59" s="159"/>
      <c r="AH59" s="159"/>
      <c r="AI59" s="159"/>
      <c r="AJ59" s="159"/>
      <c r="AK59" s="159"/>
      <c r="AL59" s="159"/>
      <c r="AM59" s="159"/>
      <c r="AN59" s="159"/>
      <c r="AO59" s="159"/>
      <c r="AP59" s="159"/>
      <c r="AQ59" s="159"/>
      <c r="AR59" s="159"/>
      <c r="AS59" s="159"/>
      <c r="AT59" s="6"/>
      <c r="AU59" s="6"/>
      <c r="AV59" s="6"/>
      <c r="AW59" s="6"/>
      <c r="AX59" s="6"/>
      <c r="AY59" s="6"/>
      <c r="AZ59" s="6"/>
      <c r="BA59" s="6"/>
      <c r="BB59" s="6"/>
      <c r="BC59" s="6"/>
    </row>
    <row r="60" spans="1:55" s="5" customFormat="1" x14ac:dyDescent="0.3">
      <c r="A60"/>
      <c r="B60" s="1">
        <v>18</v>
      </c>
      <c r="C60" s="149"/>
      <c r="D60" s="149"/>
      <c r="E60" s="149"/>
      <c r="F60" s="149"/>
      <c r="G60" s="149"/>
      <c r="H60" s="149"/>
      <c r="I60" s="149"/>
      <c r="J60" s="149"/>
      <c r="K60" s="149"/>
      <c r="L60" s="149"/>
      <c r="M60" s="149"/>
      <c r="N60" s="149"/>
      <c r="O60" s="149"/>
      <c r="P60" s="149"/>
      <c r="Q60" s="149"/>
      <c r="R60" s="149"/>
      <c r="S60" s="149"/>
      <c r="T60" s="149">
        <f>T30</f>
        <v>0</v>
      </c>
      <c r="U60" s="149">
        <f>AX30-U189-U254-U319-U384-U449-U514</f>
        <v>0</v>
      </c>
      <c r="V60" s="157">
        <f t="shared" si="4"/>
        <v>0</v>
      </c>
      <c r="W60" s="157">
        <f t="shared" si="4"/>
        <v>0</v>
      </c>
      <c r="X60" s="157">
        <f t="shared" si="4"/>
        <v>0</v>
      </c>
      <c r="Y60" s="157">
        <f t="shared" si="4"/>
        <v>0</v>
      </c>
      <c r="Z60" s="157">
        <f t="shared" si="4"/>
        <v>0</v>
      </c>
      <c r="AA60" s="157">
        <f t="shared" si="4"/>
        <v>0</v>
      </c>
      <c r="AB60" s="157">
        <f t="shared" si="4"/>
        <v>0</v>
      </c>
      <c r="AC60" s="159"/>
      <c r="AD60" s="159"/>
      <c r="AE60" s="159"/>
      <c r="AF60" s="159"/>
      <c r="AG60" s="159"/>
      <c r="AH60" s="159"/>
      <c r="AI60" s="159"/>
      <c r="AJ60" s="159"/>
      <c r="AK60" s="159"/>
      <c r="AL60" s="159"/>
      <c r="AM60" s="159"/>
      <c r="AN60" s="159"/>
      <c r="AO60" s="159"/>
      <c r="AP60" s="159"/>
      <c r="AQ60" s="159"/>
      <c r="AR60" s="159"/>
      <c r="AS60" s="159"/>
      <c r="AT60" s="159"/>
      <c r="AU60" s="6"/>
      <c r="AV60" s="6"/>
      <c r="AW60" s="6"/>
      <c r="AX60" s="6"/>
      <c r="AY60" s="6"/>
      <c r="AZ60" s="6"/>
      <c r="BA60" s="6"/>
      <c r="BB60" s="6"/>
      <c r="BC60" s="6"/>
    </row>
    <row r="61" spans="1:55" s="5" customFormat="1" x14ac:dyDescent="0.3">
      <c r="A61"/>
      <c r="B61" s="1">
        <v>19</v>
      </c>
      <c r="C61" s="149"/>
      <c r="D61" s="149"/>
      <c r="E61" s="149"/>
      <c r="F61" s="149"/>
      <c r="G61" s="149"/>
      <c r="H61" s="149"/>
      <c r="I61" s="149"/>
      <c r="J61" s="149"/>
      <c r="K61" s="149"/>
      <c r="L61" s="149"/>
      <c r="M61" s="149"/>
      <c r="N61" s="149"/>
      <c r="O61" s="149"/>
      <c r="P61" s="149"/>
      <c r="Q61" s="149"/>
      <c r="R61" s="149"/>
      <c r="S61" s="149"/>
      <c r="T61" s="149"/>
      <c r="U61" s="149">
        <f>U31</f>
        <v>0</v>
      </c>
      <c r="V61" s="149">
        <f>AY31-V190-V255-V320-V385-V450-V515</f>
        <v>0</v>
      </c>
      <c r="W61" s="157">
        <f t="shared" si="4"/>
        <v>0</v>
      </c>
      <c r="X61" s="157">
        <f t="shared" si="4"/>
        <v>0</v>
      </c>
      <c r="Y61" s="157">
        <f t="shared" si="4"/>
        <v>0</v>
      </c>
      <c r="Z61" s="157">
        <f t="shared" si="4"/>
        <v>0</v>
      </c>
      <c r="AA61" s="157">
        <f t="shared" si="4"/>
        <v>0</v>
      </c>
      <c r="AB61" s="157">
        <f t="shared" si="4"/>
        <v>0</v>
      </c>
      <c r="AC61" s="159"/>
      <c r="AD61" s="159"/>
      <c r="AE61" s="159"/>
      <c r="AF61" s="159"/>
      <c r="AG61" s="159"/>
      <c r="AH61" s="159"/>
      <c r="AI61" s="159"/>
      <c r="AJ61" s="159"/>
      <c r="AK61" s="159"/>
      <c r="AL61" s="159"/>
      <c r="AM61" s="159"/>
      <c r="AN61" s="159"/>
      <c r="AO61" s="159"/>
      <c r="AP61" s="159"/>
      <c r="AQ61" s="159"/>
      <c r="AR61" s="159"/>
      <c r="AS61" s="159"/>
      <c r="AT61" s="159"/>
      <c r="AU61" s="159"/>
      <c r="AV61" s="6"/>
      <c r="AW61" s="6"/>
      <c r="AX61" s="6"/>
      <c r="AY61" s="6"/>
      <c r="AZ61" s="6"/>
      <c r="BA61" s="6"/>
      <c r="BB61" s="6"/>
      <c r="BC61" s="6"/>
    </row>
    <row r="62" spans="1:55" s="5" customFormat="1" x14ac:dyDescent="0.3">
      <c r="A62"/>
      <c r="B62" s="1">
        <v>20</v>
      </c>
      <c r="C62" s="149"/>
      <c r="D62" s="149"/>
      <c r="E62" s="149"/>
      <c r="F62" s="149"/>
      <c r="G62" s="149"/>
      <c r="H62" s="149"/>
      <c r="I62" s="149"/>
      <c r="J62" s="149"/>
      <c r="K62" s="149"/>
      <c r="L62" s="149"/>
      <c r="M62" s="149"/>
      <c r="N62" s="149"/>
      <c r="O62" s="149"/>
      <c r="P62" s="149"/>
      <c r="Q62" s="149"/>
      <c r="R62" s="149"/>
      <c r="S62" s="149"/>
      <c r="T62" s="149"/>
      <c r="U62" s="149"/>
      <c r="V62" s="149">
        <f>V32</f>
        <v>0</v>
      </c>
      <c r="W62" s="149">
        <f>AZ32-W191-W256-W321-W386-W451-W516</f>
        <v>0</v>
      </c>
      <c r="X62" s="157">
        <f>W62-X191-X256-X321-X386-X451-X516</f>
        <v>0</v>
      </c>
      <c r="Y62" s="157">
        <f>X62-Y191-Y256-Y321-Y386-Y451-Y516</f>
        <v>0</v>
      </c>
      <c r="Z62" s="157">
        <f>Y62-Z191-Z256-Z321-Z386-Z451-Z516</f>
        <v>0</v>
      </c>
      <c r="AA62" s="157">
        <f>Z62-AA191-AA256-AA321-AA386-AA451-AA516</f>
        <v>0</v>
      </c>
      <c r="AB62" s="157">
        <f>AA62-AB191-AB256-AB321-AB386-AB451-AB516</f>
        <v>0</v>
      </c>
      <c r="AC62" s="159"/>
      <c r="AD62" s="159"/>
      <c r="AE62" s="159"/>
      <c r="AF62" s="159"/>
      <c r="AG62" s="159"/>
      <c r="AH62" s="159"/>
      <c r="AI62" s="159"/>
      <c r="AJ62" s="159"/>
      <c r="AK62" s="159"/>
      <c r="AL62" s="159"/>
      <c r="AM62" s="159"/>
      <c r="AN62" s="159"/>
      <c r="AO62" s="159"/>
      <c r="AP62" s="159"/>
      <c r="AQ62" s="159"/>
      <c r="AR62" s="159"/>
      <c r="AS62" s="159"/>
      <c r="AT62" s="159"/>
      <c r="AU62" s="159"/>
      <c r="AV62" s="159"/>
      <c r="AW62" s="6"/>
      <c r="AX62" s="6"/>
      <c r="AY62" s="6"/>
      <c r="AZ62" s="6"/>
      <c r="BA62" s="6"/>
      <c r="BB62" s="6"/>
      <c r="BC62" s="6"/>
    </row>
    <row r="63" spans="1:55" s="5" customFormat="1" x14ac:dyDescent="0.3">
      <c r="A63"/>
      <c r="B63" s="1">
        <v>21</v>
      </c>
      <c r="C63" s="149"/>
      <c r="D63" s="149"/>
      <c r="E63" s="149"/>
      <c r="F63" s="149"/>
      <c r="G63" s="149"/>
      <c r="H63" s="149"/>
      <c r="I63" s="149"/>
      <c r="J63" s="149"/>
      <c r="K63" s="149"/>
      <c r="L63" s="149"/>
      <c r="M63" s="149"/>
      <c r="N63" s="149"/>
      <c r="O63" s="149"/>
      <c r="P63" s="149"/>
      <c r="Q63" s="149"/>
      <c r="R63" s="149"/>
      <c r="S63" s="149"/>
      <c r="T63" s="149"/>
      <c r="U63" s="149"/>
      <c r="V63" s="149"/>
      <c r="W63" s="149">
        <f>W33</f>
        <v>0</v>
      </c>
      <c r="X63" s="149">
        <f>BA33-X192-X257-X322-X387-X452-X517</f>
        <v>0</v>
      </c>
      <c r="Y63" s="157">
        <f>X63-Y192-Y257-Y322-Y387-Y452-Y517</f>
        <v>0</v>
      </c>
      <c r="Z63" s="157">
        <f>Y63-Z192-Z257-Z322-Z387-Z452-Z517</f>
        <v>0</v>
      </c>
      <c r="AA63" s="157">
        <f>Z63-AA192-AA257-AA322-AA387-AA452-AA517</f>
        <v>0</v>
      </c>
      <c r="AB63" s="157">
        <f>AA63-AB192-AB257-AB322-AB387-AB452-AB517</f>
        <v>0</v>
      </c>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6"/>
      <c r="AY63" s="6"/>
      <c r="AZ63" s="6"/>
      <c r="BA63" s="6"/>
      <c r="BB63" s="6"/>
      <c r="BC63" s="6"/>
    </row>
    <row r="64" spans="1:55" s="5" customFormat="1" x14ac:dyDescent="0.3">
      <c r="A64"/>
      <c r="B64" s="1">
        <v>22</v>
      </c>
      <c r="C64" s="149"/>
      <c r="D64" s="149"/>
      <c r="E64" s="149"/>
      <c r="F64" s="149"/>
      <c r="G64" s="149"/>
      <c r="H64" s="149"/>
      <c r="I64" s="149"/>
      <c r="J64" s="149"/>
      <c r="K64" s="149"/>
      <c r="L64" s="149"/>
      <c r="M64" s="149"/>
      <c r="N64" s="149"/>
      <c r="O64" s="149"/>
      <c r="P64" s="149"/>
      <c r="Q64" s="149"/>
      <c r="R64" s="149"/>
      <c r="S64" s="149"/>
      <c r="T64" s="149"/>
      <c r="U64" s="149"/>
      <c r="V64" s="149"/>
      <c r="W64" s="149"/>
      <c r="X64" s="149">
        <f>X34</f>
        <v>0</v>
      </c>
      <c r="Y64" s="149">
        <f>BB34-Y193-Y258-Y323-Y388-Y453-Y518</f>
        <v>0</v>
      </c>
      <c r="Z64" s="157">
        <f>Y64-Z193-Z258-Z323-Z388-Z453-Z518</f>
        <v>0</v>
      </c>
      <c r="AA64" s="157">
        <f>Z64-AA193-AA258-AA323-AA388-AA453-AA518</f>
        <v>0</v>
      </c>
      <c r="AB64" s="157">
        <f>AA64-AB193-AB258-AB323-AB388-AB453-AB518</f>
        <v>0</v>
      </c>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6"/>
      <c r="AZ64" s="6"/>
      <c r="BA64" s="6"/>
      <c r="BB64" s="6"/>
      <c r="BC64" s="6"/>
    </row>
    <row r="65" spans="1:55" s="5" customFormat="1" x14ac:dyDescent="0.3">
      <c r="A65"/>
      <c r="B65" s="1">
        <v>23</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f>Y35</f>
        <v>0</v>
      </c>
      <c r="Z65" s="149">
        <f>BC35-Z194-Z259-Z324-Z389-Z454-Z519</f>
        <v>0</v>
      </c>
      <c r="AA65" s="157">
        <f>Z65-AA194-AA259-AA324-AA389-AA454-AA519</f>
        <v>0</v>
      </c>
      <c r="AB65" s="157">
        <f>AA65-AB194-AB259-AB324-AB389-AB454-AB519</f>
        <v>0</v>
      </c>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6"/>
      <c r="BA65" s="6"/>
      <c r="BB65" s="6"/>
      <c r="BC65" s="6"/>
    </row>
    <row r="66" spans="1:55" s="5" customFormat="1" x14ac:dyDescent="0.3">
      <c r="A66"/>
      <c r="B66" s="1">
        <v>24</v>
      </c>
      <c r="C66" s="63"/>
      <c r="D66" s="63"/>
      <c r="E66" s="63"/>
      <c r="F66" s="63"/>
      <c r="G66" s="63"/>
      <c r="H66" s="63"/>
      <c r="I66" s="63"/>
      <c r="J66" s="63"/>
      <c r="K66" s="63"/>
      <c r="L66" s="63"/>
      <c r="M66" s="63"/>
      <c r="N66" s="63"/>
      <c r="O66" s="63"/>
      <c r="P66" s="63"/>
      <c r="Q66" s="63"/>
      <c r="R66" s="63"/>
      <c r="S66" s="63"/>
      <c r="T66" s="63"/>
      <c r="U66" s="63"/>
      <c r="V66" s="63"/>
      <c r="W66" s="63"/>
      <c r="X66" s="63"/>
      <c r="Y66" s="63"/>
      <c r="Z66" s="149">
        <f>Z36</f>
        <v>0</v>
      </c>
      <c r="AA66" s="149">
        <f>BD36-AA195-AA260-AA325-AA390-AA455-AA520</f>
        <v>0</v>
      </c>
      <c r="AB66" s="157">
        <f>AA66-AB195-AB260-AB325-AB390-AB455-AB520</f>
        <v>0</v>
      </c>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6"/>
      <c r="BB66" s="6"/>
      <c r="BC66" s="6"/>
    </row>
    <row r="67" spans="1:55" s="5" customFormat="1" x14ac:dyDescent="0.3">
      <c r="A67"/>
      <c r="B67" s="1">
        <v>25</v>
      </c>
      <c r="C67" s="63"/>
      <c r="D67" s="63"/>
      <c r="E67" s="63"/>
      <c r="F67" s="63"/>
      <c r="G67" s="63"/>
      <c r="H67" s="63"/>
      <c r="I67" s="63"/>
      <c r="J67" s="63"/>
      <c r="K67" s="63"/>
      <c r="L67" s="63"/>
      <c r="M67" s="63"/>
      <c r="N67" s="63"/>
      <c r="O67" s="63"/>
      <c r="P67" s="63"/>
      <c r="Q67" s="63"/>
      <c r="R67" s="63"/>
      <c r="S67" s="63"/>
      <c r="T67" s="63"/>
      <c r="U67" s="63"/>
      <c r="V67" s="63"/>
      <c r="W67" s="63"/>
      <c r="X67" s="63"/>
      <c r="Y67" s="63"/>
      <c r="Z67" s="149"/>
      <c r="AA67" s="149">
        <f>AA37</f>
        <v>0</v>
      </c>
      <c r="AB67" s="149">
        <f>BE37-AB196-AB261-AB326-AB391-AB456-AB521</f>
        <v>0</v>
      </c>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6"/>
      <c r="BB67" s="6"/>
      <c r="BC67" s="6"/>
    </row>
    <row r="68" spans="1:55" s="5" customFormat="1" x14ac:dyDescent="0.3">
      <c r="B68" s="34" t="s">
        <v>274</v>
      </c>
      <c r="C68" s="154">
        <f t="shared" ref="C68:AA68" si="5">SUM(C43:C67)</f>
        <v>100</v>
      </c>
      <c r="D68" s="154">
        <f t="shared" si="5"/>
        <v>69.843829999999997</v>
      </c>
      <c r="E68" s="154">
        <f t="shared" si="5"/>
        <v>69.65318676157402</v>
      </c>
      <c r="F68" s="154">
        <f t="shared" si="5"/>
        <v>69.424537364279189</v>
      </c>
      <c r="G68" s="154">
        <f t="shared" si="5"/>
        <v>69.160373386214644</v>
      </c>
      <c r="H68" s="154">
        <f t="shared" si="5"/>
        <v>68.868222143028248</v>
      </c>
      <c r="I68" s="154">
        <f t="shared" si="5"/>
        <v>68.527014251574428</v>
      </c>
      <c r="J68" s="154">
        <f t="shared" si="5"/>
        <v>68.141062649890856</v>
      </c>
      <c r="K68" s="154">
        <f t="shared" si="5"/>
        <v>67.706073866169675</v>
      </c>
      <c r="L68" s="154">
        <f t="shared" si="5"/>
        <v>67.231706969664771</v>
      </c>
      <c r="M68" s="154">
        <f t="shared" si="5"/>
        <v>66.719750549711762</v>
      </c>
      <c r="N68" s="154">
        <f t="shared" si="5"/>
        <v>66.12888512668826</v>
      </c>
      <c r="O68" s="154">
        <f t="shared" si="5"/>
        <v>65.462732614201272</v>
      </c>
      <c r="P68" s="154">
        <f t="shared" si="5"/>
        <v>64.731105897014018</v>
      </c>
      <c r="Q68" s="154">
        <f t="shared" si="5"/>
        <v>63.930240089238971</v>
      </c>
      <c r="R68" s="154">
        <f t="shared" si="5"/>
        <v>63.064086819953097</v>
      </c>
      <c r="S68" s="154">
        <f t="shared" si="5"/>
        <v>62.123522697212401</v>
      </c>
      <c r="T68" s="154">
        <f t="shared" si="5"/>
        <v>61.103766033192016</v>
      </c>
      <c r="U68" s="154">
        <f t="shared" si="5"/>
        <v>60.021328675972747</v>
      </c>
      <c r="V68" s="154">
        <f t="shared" si="5"/>
        <v>58.874827703429105</v>
      </c>
      <c r="W68" s="154">
        <f t="shared" si="5"/>
        <v>57.70317979731999</v>
      </c>
      <c r="X68" s="154">
        <f t="shared" si="5"/>
        <v>56.39367505520174</v>
      </c>
      <c r="Y68" s="154">
        <f t="shared" si="5"/>
        <v>54.957232150463696</v>
      </c>
      <c r="Z68" s="154">
        <f t="shared" si="5"/>
        <v>53.436502797503891</v>
      </c>
      <c r="AA68" s="154">
        <f t="shared" si="5"/>
        <v>51.800057951898765</v>
      </c>
      <c r="AB68" s="154">
        <f>SUM(AB43:AB67)</f>
        <v>50.037274752691033</v>
      </c>
      <c r="AC68" s="158"/>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row>
    <row r="69" spans="1:55" s="5" customFormat="1" x14ac:dyDescent="0.3">
      <c r="B69" s="3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row>
    <row r="70" spans="1:55" s="5" customFormat="1" x14ac:dyDescent="0.3">
      <c r="B70" s="3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row>
    <row r="73" spans="1:55" s="14" customFormat="1" x14ac:dyDescent="0.3">
      <c r="A73" s="13" t="s">
        <v>15</v>
      </c>
      <c r="D73" s="14" t="s">
        <v>70</v>
      </c>
    </row>
    <row r="74" spans="1:55" x14ac:dyDescent="0.3">
      <c r="A74" s="21" t="s">
        <v>138</v>
      </c>
      <c r="B74" s="21">
        <f>ROUND('User data'!$D$11,0)</f>
        <v>46</v>
      </c>
    </row>
    <row r="75" spans="1:55" x14ac:dyDescent="0.3">
      <c r="C75" s="1" t="s">
        <v>13</v>
      </c>
    </row>
    <row r="76" spans="1:55" x14ac:dyDescent="0.3">
      <c r="C76" s="1">
        <v>0</v>
      </c>
      <c r="D76" s="1">
        <v>1</v>
      </c>
      <c r="E76" s="1">
        <v>2</v>
      </c>
      <c r="F76" s="1">
        <v>3</v>
      </c>
      <c r="G76" s="1">
        <v>4</v>
      </c>
      <c r="H76" s="1">
        <v>5</v>
      </c>
      <c r="I76" s="1">
        <v>6</v>
      </c>
      <c r="J76" s="1">
        <v>7</v>
      </c>
      <c r="K76" s="1">
        <v>8</v>
      </c>
      <c r="L76" s="1">
        <v>9</v>
      </c>
      <c r="M76" s="1">
        <v>10</v>
      </c>
      <c r="N76" s="1">
        <v>11</v>
      </c>
      <c r="O76" s="1">
        <v>12</v>
      </c>
      <c r="P76" s="1">
        <v>13</v>
      </c>
      <c r="Q76" s="1">
        <v>14</v>
      </c>
      <c r="R76" s="1">
        <v>15</v>
      </c>
      <c r="S76" s="1">
        <v>16</v>
      </c>
      <c r="T76" s="1">
        <v>17</v>
      </c>
      <c r="U76" s="1">
        <v>18</v>
      </c>
      <c r="V76" s="1">
        <v>19</v>
      </c>
      <c r="W76" s="1">
        <v>20</v>
      </c>
      <c r="X76" s="1">
        <v>21</v>
      </c>
      <c r="Y76" s="1">
        <v>22</v>
      </c>
      <c r="Z76" s="1">
        <v>23</v>
      </c>
      <c r="AA76" s="1">
        <v>24</v>
      </c>
      <c r="AB76" s="1">
        <v>25</v>
      </c>
      <c r="AC76" s="1"/>
    </row>
    <row r="77" spans="1:55" x14ac:dyDescent="0.3">
      <c r="A77" s="1" t="s">
        <v>12</v>
      </c>
      <c r="B77" s="1">
        <v>1</v>
      </c>
      <c r="C77">
        <f>AgeAtEntry</f>
        <v>46</v>
      </c>
      <c r="D77">
        <f>C77+1</f>
        <v>47</v>
      </c>
      <c r="E77">
        <f t="shared" ref="E77:T85" si="6">D77+1</f>
        <v>48</v>
      </c>
      <c r="F77">
        <f t="shared" si="6"/>
        <v>49</v>
      </c>
      <c r="G77">
        <f t="shared" si="6"/>
        <v>50</v>
      </c>
      <c r="H77">
        <f t="shared" si="6"/>
        <v>51</v>
      </c>
      <c r="I77">
        <f t="shared" si="6"/>
        <v>52</v>
      </c>
      <c r="J77">
        <f t="shared" si="6"/>
        <v>53</v>
      </c>
      <c r="K77">
        <f t="shared" si="6"/>
        <v>54</v>
      </c>
      <c r="L77">
        <f t="shared" si="6"/>
        <v>55</v>
      </c>
      <c r="M77">
        <f t="shared" si="6"/>
        <v>56</v>
      </c>
      <c r="N77">
        <f t="shared" si="6"/>
        <v>57</v>
      </c>
      <c r="O77">
        <f t="shared" si="6"/>
        <v>58</v>
      </c>
      <c r="P77">
        <f t="shared" si="6"/>
        <v>59</v>
      </c>
      <c r="Q77">
        <f t="shared" si="6"/>
        <v>60</v>
      </c>
      <c r="R77">
        <f t="shared" si="6"/>
        <v>61</v>
      </c>
      <c r="S77">
        <f t="shared" si="6"/>
        <v>62</v>
      </c>
      <c r="T77">
        <f t="shared" si="6"/>
        <v>63</v>
      </c>
      <c r="U77">
        <f t="shared" ref="M77:AB92" si="7">T77+1</f>
        <v>64</v>
      </c>
      <c r="V77">
        <f t="shared" si="7"/>
        <v>65</v>
      </c>
      <c r="W77">
        <f t="shared" si="7"/>
        <v>66</v>
      </c>
      <c r="X77">
        <f t="shared" si="7"/>
        <v>67</v>
      </c>
      <c r="Y77">
        <f t="shared" si="7"/>
        <v>68</v>
      </c>
      <c r="Z77">
        <f t="shared" si="7"/>
        <v>69</v>
      </c>
      <c r="AA77">
        <f t="shared" si="7"/>
        <v>70</v>
      </c>
      <c r="AB77">
        <f t="shared" si="7"/>
        <v>71</v>
      </c>
    </row>
    <row r="78" spans="1:55" x14ac:dyDescent="0.3">
      <c r="B78" s="1">
        <v>2</v>
      </c>
      <c r="D78">
        <f>AgeAtEntry</f>
        <v>46</v>
      </c>
      <c r="E78">
        <f t="shared" si="6"/>
        <v>47</v>
      </c>
      <c r="F78">
        <f t="shared" si="6"/>
        <v>48</v>
      </c>
      <c r="G78">
        <f t="shared" si="6"/>
        <v>49</v>
      </c>
      <c r="H78">
        <f t="shared" si="6"/>
        <v>50</v>
      </c>
      <c r="I78">
        <f t="shared" si="6"/>
        <v>51</v>
      </c>
      <c r="J78">
        <f t="shared" si="6"/>
        <v>52</v>
      </c>
      <c r="K78">
        <f t="shared" si="6"/>
        <v>53</v>
      </c>
      <c r="L78">
        <f t="shared" si="6"/>
        <v>54</v>
      </c>
      <c r="M78">
        <f t="shared" si="6"/>
        <v>55</v>
      </c>
      <c r="N78">
        <f t="shared" si="6"/>
        <v>56</v>
      </c>
      <c r="O78">
        <f t="shared" si="6"/>
        <v>57</v>
      </c>
      <c r="P78">
        <f t="shared" si="6"/>
        <v>58</v>
      </c>
      <c r="Q78">
        <f t="shared" si="6"/>
        <v>59</v>
      </c>
      <c r="R78">
        <f t="shared" si="6"/>
        <v>60</v>
      </c>
      <c r="S78">
        <f t="shared" si="6"/>
        <v>61</v>
      </c>
      <c r="T78">
        <f t="shared" si="6"/>
        <v>62</v>
      </c>
      <c r="U78">
        <f t="shared" si="7"/>
        <v>63</v>
      </c>
      <c r="V78">
        <f t="shared" si="7"/>
        <v>64</v>
      </c>
      <c r="W78">
        <f t="shared" si="7"/>
        <v>65</v>
      </c>
      <c r="X78">
        <f t="shared" si="7"/>
        <v>66</v>
      </c>
      <c r="Y78">
        <f t="shared" si="7"/>
        <v>67</v>
      </c>
      <c r="Z78">
        <f t="shared" si="7"/>
        <v>68</v>
      </c>
      <c r="AA78">
        <f t="shared" si="7"/>
        <v>69</v>
      </c>
      <c r="AB78">
        <f t="shared" si="7"/>
        <v>70</v>
      </c>
    </row>
    <row r="79" spans="1:55" x14ac:dyDescent="0.3">
      <c r="B79" s="1">
        <v>3</v>
      </c>
      <c r="E79">
        <f>AgeAtEntry</f>
        <v>46</v>
      </c>
      <c r="F79">
        <f t="shared" si="6"/>
        <v>47</v>
      </c>
      <c r="G79">
        <f t="shared" si="6"/>
        <v>48</v>
      </c>
      <c r="H79">
        <f t="shared" si="6"/>
        <v>49</v>
      </c>
      <c r="I79">
        <f t="shared" si="6"/>
        <v>50</v>
      </c>
      <c r="J79">
        <f t="shared" si="6"/>
        <v>51</v>
      </c>
      <c r="K79">
        <f t="shared" si="6"/>
        <v>52</v>
      </c>
      <c r="L79">
        <f t="shared" si="6"/>
        <v>53</v>
      </c>
      <c r="M79">
        <f t="shared" si="6"/>
        <v>54</v>
      </c>
      <c r="N79">
        <f t="shared" si="6"/>
        <v>55</v>
      </c>
      <c r="O79">
        <f t="shared" si="6"/>
        <v>56</v>
      </c>
      <c r="P79">
        <f t="shared" si="6"/>
        <v>57</v>
      </c>
      <c r="Q79">
        <f t="shared" si="6"/>
        <v>58</v>
      </c>
      <c r="R79">
        <f t="shared" si="6"/>
        <v>59</v>
      </c>
      <c r="S79">
        <f t="shared" si="6"/>
        <v>60</v>
      </c>
      <c r="T79">
        <f t="shared" si="6"/>
        <v>61</v>
      </c>
      <c r="U79">
        <f t="shared" si="7"/>
        <v>62</v>
      </c>
      <c r="V79">
        <f t="shared" si="7"/>
        <v>63</v>
      </c>
      <c r="W79">
        <f t="shared" si="7"/>
        <v>64</v>
      </c>
      <c r="X79">
        <f t="shared" si="7"/>
        <v>65</v>
      </c>
      <c r="Y79">
        <f t="shared" si="7"/>
        <v>66</v>
      </c>
      <c r="Z79">
        <f t="shared" si="7"/>
        <v>67</v>
      </c>
      <c r="AA79">
        <f t="shared" si="7"/>
        <v>68</v>
      </c>
      <c r="AB79">
        <f t="shared" si="7"/>
        <v>69</v>
      </c>
    </row>
    <row r="80" spans="1:55" x14ac:dyDescent="0.3">
      <c r="B80" s="1">
        <v>4</v>
      </c>
      <c r="F80">
        <f>AgeAtEntry</f>
        <v>46</v>
      </c>
      <c r="G80">
        <f t="shared" si="6"/>
        <v>47</v>
      </c>
      <c r="H80">
        <f t="shared" si="6"/>
        <v>48</v>
      </c>
      <c r="I80">
        <f t="shared" si="6"/>
        <v>49</v>
      </c>
      <c r="J80">
        <f t="shared" si="6"/>
        <v>50</v>
      </c>
      <c r="K80">
        <f t="shared" si="6"/>
        <v>51</v>
      </c>
      <c r="L80">
        <f t="shared" si="6"/>
        <v>52</v>
      </c>
      <c r="M80">
        <f t="shared" si="6"/>
        <v>53</v>
      </c>
      <c r="N80">
        <f t="shared" si="6"/>
        <v>54</v>
      </c>
      <c r="O80">
        <f t="shared" si="6"/>
        <v>55</v>
      </c>
      <c r="P80">
        <f t="shared" si="6"/>
        <v>56</v>
      </c>
      <c r="Q80">
        <f t="shared" si="6"/>
        <v>57</v>
      </c>
      <c r="R80">
        <f t="shared" si="6"/>
        <v>58</v>
      </c>
      <c r="S80">
        <f t="shared" si="6"/>
        <v>59</v>
      </c>
      <c r="T80">
        <f t="shared" si="6"/>
        <v>60</v>
      </c>
      <c r="U80">
        <f t="shared" si="7"/>
        <v>61</v>
      </c>
      <c r="V80">
        <f t="shared" si="7"/>
        <v>62</v>
      </c>
      <c r="W80">
        <f t="shared" si="7"/>
        <v>63</v>
      </c>
      <c r="X80">
        <f t="shared" si="7"/>
        <v>64</v>
      </c>
      <c r="Y80">
        <f t="shared" si="7"/>
        <v>65</v>
      </c>
      <c r="Z80">
        <f t="shared" si="7"/>
        <v>66</v>
      </c>
      <c r="AA80">
        <f t="shared" si="7"/>
        <v>67</v>
      </c>
      <c r="AB80">
        <f t="shared" si="7"/>
        <v>68</v>
      </c>
    </row>
    <row r="81" spans="2:28" x14ac:dyDescent="0.3">
      <c r="B81" s="1">
        <v>5</v>
      </c>
      <c r="G81">
        <f>AgeAtEntry</f>
        <v>46</v>
      </c>
      <c r="H81">
        <f t="shared" si="6"/>
        <v>47</v>
      </c>
      <c r="I81">
        <f t="shared" si="6"/>
        <v>48</v>
      </c>
      <c r="J81">
        <f t="shared" si="6"/>
        <v>49</v>
      </c>
      <c r="K81">
        <f t="shared" si="6"/>
        <v>50</v>
      </c>
      <c r="L81">
        <f t="shared" si="6"/>
        <v>51</v>
      </c>
      <c r="M81">
        <f t="shared" si="6"/>
        <v>52</v>
      </c>
      <c r="N81">
        <f t="shared" si="6"/>
        <v>53</v>
      </c>
      <c r="O81">
        <f t="shared" si="6"/>
        <v>54</v>
      </c>
      <c r="P81">
        <f t="shared" si="6"/>
        <v>55</v>
      </c>
      <c r="Q81">
        <f t="shared" si="6"/>
        <v>56</v>
      </c>
      <c r="R81">
        <f t="shared" si="6"/>
        <v>57</v>
      </c>
      <c r="S81">
        <f t="shared" si="6"/>
        <v>58</v>
      </c>
      <c r="T81">
        <f t="shared" si="6"/>
        <v>59</v>
      </c>
      <c r="U81">
        <f t="shared" si="7"/>
        <v>60</v>
      </c>
      <c r="V81">
        <f t="shared" si="7"/>
        <v>61</v>
      </c>
      <c r="W81">
        <f t="shared" si="7"/>
        <v>62</v>
      </c>
      <c r="X81">
        <f t="shared" si="7"/>
        <v>63</v>
      </c>
      <c r="Y81">
        <f t="shared" si="7"/>
        <v>64</v>
      </c>
      <c r="Z81">
        <f t="shared" si="7"/>
        <v>65</v>
      </c>
      <c r="AA81">
        <f t="shared" si="7"/>
        <v>66</v>
      </c>
      <c r="AB81">
        <f t="shared" si="7"/>
        <v>67</v>
      </c>
    </row>
    <row r="82" spans="2:28" x14ac:dyDescent="0.3">
      <c r="B82" s="1">
        <v>6</v>
      </c>
      <c r="H82">
        <f>AgeAtEntry</f>
        <v>46</v>
      </c>
      <c r="I82">
        <f t="shared" si="6"/>
        <v>47</v>
      </c>
      <c r="J82">
        <f t="shared" si="6"/>
        <v>48</v>
      </c>
      <c r="K82">
        <f t="shared" si="6"/>
        <v>49</v>
      </c>
      <c r="L82">
        <f t="shared" si="6"/>
        <v>50</v>
      </c>
      <c r="M82">
        <f t="shared" si="6"/>
        <v>51</v>
      </c>
      <c r="N82">
        <f t="shared" si="6"/>
        <v>52</v>
      </c>
      <c r="O82">
        <f t="shared" si="6"/>
        <v>53</v>
      </c>
      <c r="P82">
        <f t="shared" si="6"/>
        <v>54</v>
      </c>
      <c r="Q82">
        <f t="shared" si="6"/>
        <v>55</v>
      </c>
      <c r="R82">
        <f t="shared" si="6"/>
        <v>56</v>
      </c>
      <c r="S82">
        <f t="shared" si="6"/>
        <v>57</v>
      </c>
      <c r="T82">
        <f t="shared" si="6"/>
        <v>58</v>
      </c>
      <c r="U82">
        <f t="shared" si="7"/>
        <v>59</v>
      </c>
      <c r="V82">
        <f t="shared" si="7"/>
        <v>60</v>
      </c>
      <c r="W82">
        <f t="shared" si="7"/>
        <v>61</v>
      </c>
      <c r="X82">
        <f t="shared" si="7"/>
        <v>62</v>
      </c>
      <c r="Y82">
        <f t="shared" si="7"/>
        <v>63</v>
      </c>
      <c r="Z82">
        <f t="shared" si="7"/>
        <v>64</v>
      </c>
      <c r="AA82">
        <f t="shared" si="7"/>
        <v>65</v>
      </c>
      <c r="AB82">
        <f t="shared" si="7"/>
        <v>66</v>
      </c>
    </row>
    <row r="83" spans="2:28" x14ac:dyDescent="0.3">
      <c r="B83" s="1">
        <v>7</v>
      </c>
      <c r="I83">
        <f>AgeAtEntry</f>
        <v>46</v>
      </c>
      <c r="J83">
        <f t="shared" si="6"/>
        <v>47</v>
      </c>
      <c r="K83">
        <f t="shared" si="6"/>
        <v>48</v>
      </c>
      <c r="L83">
        <f t="shared" si="6"/>
        <v>49</v>
      </c>
      <c r="M83">
        <f t="shared" si="6"/>
        <v>50</v>
      </c>
      <c r="N83">
        <f t="shared" si="6"/>
        <v>51</v>
      </c>
      <c r="O83">
        <f t="shared" si="6"/>
        <v>52</v>
      </c>
      <c r="P83">
        <f t="shared" si="6"/>
        <v>53</v>
      </c>
      <c r="Q83">
        <f t="shared" si="6"/>
        <v>54</v>
      </c>
      <c r="R83">
        <f t="shared" si="6"/>
        <v>55</v>
      </c>
      <c r="S83">
        <f t="shared" si="6"/>
        <v>56</v>
      </c>
      <c r="T83">
        <f t="shared" si="6"/>
        <v>57</v>
      </c>
      <c r="U83">
        <f t="shared" si="7"/>
        <v>58</v>
      </c>
      <c r="V83">
        <f t="shared" si="7"/>
        <v>59</v>
      </c>
      <c r="W83">
        <f t="shared" si="7"/>
        <v>60</v>
      </c>
      <c r="X83">
        <f t="shared" si="7"/>
        <v>61</v>
      </c>
      <c r="Y83">
        <f t="shared" si="7"/>
        <v>62</v>
      </c>
      <c r="Z83">
        <f t="shared" si="7"/>
        <v>63</v>
      </c>
      <c r="AA83">
        <f t="shared" si="7"/>
        <v>64</v>
      </c>
      <c r="AB83">
        <f t="shared" si="7"/>
        <v>65</v>
      </c>
    </row>
    <row r="84" spans="2:28" x14ac:dyDescent="0.3">
      <c r="B84" s="1">
        <v>8</v>
      </c>
      <c r="J84">
        <f>AgeAtEntry</f>
        <v>46</v>
      </c>
      <c r="K84">
        <f t="shared" si="6"/>
        <v>47</v>
      </c>
      <c r="L84">
        <f t="shared" si="6"/>
        <v>48</v>
      </c>
      <c r="M84">
        <f t="shared" si="6"/>
        <v>49</v>
      </c>
      <c r="N84">
        <f t="shared" si="6"/>
        <v>50</v>
      </c>
      <c r="O84">
        <f t="shared" si="6"/>
        <v>51</v>
      </c>
      <c r="P84">
        <f t="shared" si="6"/>
        <v>52</v>
      </c>
      <c r="Q84">
        <f t="shared" si="6"/>
        <v>53</v>
      </c>
      <c r="R84">
        <f t="shared" si="6"/>
        <v>54</v>
      </c>
      <c r="S84">
        <f t="shared" si="6"/>
        <v>55</v>
      </c>
      <c r="T84">
        <f t="shared" si="6"/>
        <v>56</v>
      </c>
      <c r="U84">
        <f t="shared" si="7"/>
        <v>57</v>
      </c>
      <c r="V84">
        <f t="shared" si="7"/>
        <v>58</v>
      </c>
      <c r="W84">
        <f t="shared" si="7"/>
        <v>59</v>
      </c>
      <c r="X84">
        <f t="shared" si="7"/>
        <v>60</v>
      </c>
      <c r="Y84">
        <f t="shared" si="7"/>
        <v>61</v>
      </c>
      <c r="Z84">
        <f t="shared" si="7"/>
        <v>62</v>
      </c>
      <c r="AA84">
        <f t="shared" si="7"/>
        <v>63</v>
      </c>
      <c r="AB84">
        <f t="shared" si="7"/>
        <v>64</v>
      </c>
    </row>
    <row r="85" spans="2:28" x14ac:dyDescent="0.3">
      <c r="B85" s="1">
        <v>9</v>
      </c>
      <c r="K85">
        <f>AgeAtEntry</f>
        <v>46</v>
      </c>
      <c r="L85">
        <f t="shared" si="6"/>
        <v>47</v>
      </c>
      <c r="M85">
        <f t="shared" si="6"/>
        <v>48</v>
      </c>
      <c r="N85">
        <f t="shared" si="6"/>
        <v>49</v>
      </c>
      <c r="O85">
        <f t="shared" si="6"/>
        <v>50</v>
      </c>
      <c r="P85">
        <f t="shared" si="6"/>
        <v>51</v>
      </c>
      <c r="Q85">
        <f t="shared" si="6"/>
        <v>52</v>
      </c>
      <c r="R85">
        <f t="shared" si="6"/>
        <v>53</v>
      </c>
      <c r="S85">
        <f t="shared" si="6"/>
        <v>54</v>
      </c>
      <c r="T85">
        <f t="shared" si="6"/>
        <v>55</v>
      </c>
      <c r="U85">
        <f t="shared" si="7"/>
        <v>56</v>
      </c>
      <c r="V85">
        <f t="shared" si="7"/>
        <v>57</v>
      </c>
      <c r="W85">
        <f t="shared" si="7"/>
        <v>58</v>
      </c>
      <c r="X85">
        <f t="shared" si="7"/>
        <v>59</v>
      </c>
      <c r="Y85">
        <f t="shared" si="7"/>
        <v>60</v>
      </c>
      <c r="Z85">
        <f t="shared" si="7"/>
        <v>61</v>
      </c>
      <c r="AA85">
        <f t="shared" si="7"/>
        <v>62</v>
      </c>
      <c r="AB85">
        <f t="shared" si="7"/>
        <v>63</v>
      </c>
    </row>
    <row r="86" spans="2:28" x14ac:dyDescent="0.3">
      <c r="B86" s="1">
        <v>10</v>
      </c>
      <c r="L86">
        <f>AgeAtEntry</f>
        <v>46</v>
      </c>
      <c r="M86">
        <f t="shared" si="7"/>
        <v>47</v>
      </c>
      <c r="N86">
        <f t="shared" si="7"/>
        <v>48</v>
      </c>
      <c r="O86">
        <f t="shared" si="7"/>
        <v>49</v>
      </c>
      <c r="P86">
        <f t="shared" si="7"/>
        <v>50</v>
      </c>
      <c r="Q86">
        <f t="shared" si="7"/>
        <v>51</v>
      </c>
      <c r="R86">
        <f t="shared" si="7"/>
        <v>52</v>
      </c>
      <c r="S86">
        <f t="shared" si="7"/>
        <v>53</v>
      </c>
      <c r="T86">
        <f t="shared" si="7"/>
        <v>54</v>
      </c>
      <c r="U86">
        <f t="shared" si="7"/>
        <v>55</v>
      </c>
      <c r="V86">
        <f t="shared" si="7"/>
        <v>56</v>
      </c>
      <c r="W86">
        <f t="shared" si="7"/>
        <v>57</v>
      </c>
      <c r="X86">
        <f t="shared" si="7"/>
        <v>58</v>
      </c>
      <c r="Y86">
        <f t="shared" si="7"/>
        <v>59</v>
      </c>
      <c r="Z86">
        <f t="shared" si="7"/>
        <v>60</v>
      </c>
      <c r="AA86">
        <f t="shared" si="7"/>
        <v>61</v>
      </c>
      <c r="AB86">
        <f t="shared" si="7"/>
        <v>62</v>
      </c>
    </row>
    <row r="87" spans="2:28" x14ac:dyDescent="0.3">
      <c r="B87" s="1">
        <v>11</v>
      </c>
      <c r="M87">
        <f>AgeAtEntry</f>
        <v>46</v>
      </c>
      <c r="N87">
        <f t="shared" si="7"/>
        <v>47</v>
      </c>
      <c r="O87">
        <f t="shared" si="7"/>
        <v>48</v>
      </c>
      <c r="P87">
        <f t="shared" si="7"/>
        <v>49</v>
      </c>
      <c r="Q87">
        <f t="shared" si="7"/>
        <v>50</v>
      </c>
      <c r="R87">
        <f t="shared" si="7"/>
        <v>51</v>
      </c>
      <c r="S87">
        <f t="shared" si="7"/>
        <v>52</v>
      </c>
      <c r="T87">
        <f t="shared" si="7"/>
        <v>53</v>
      </c>
      <c r="U87">
        <f t="shared" si="7"/>
        <v>54</v>
      </c>
      <c r="V87">
        <f t="shared" si="7"/>
        <v>55</v>
      </c>
      <c r="W87">
        <f t="shared" si="7"/>
        <v>56</v>
      </c>
      <c r="X87">
        <f t="shared" si="7"/>
        <v>57</v>
      </c>
      <c r="Y87">
        <f t="shared" si="7"/>
        <v>58</v>
      </c>
      <c r="Z87">
        <f t="shared" si="7"/>
        <v>59</v>
      </c>
      <c r="AA87">
        <f t="shared" si="7"/>
        <v>60</v>
      </c>
      <c r="AB87">
        <f t="shared" si="7"/>
        <v>61</v>
      </c>
    </row>
    <row r="88" spans="2:28" x14ac:dyDescent="0.3">
      <c r="B88" s="1">
        <v>12</v>
      </c>
      <c r="N88">
        <f>AgeAtEntry</f>
        <v>46</v>
      </c>
      <c r="O88">
        <f t="shared" si="7"/>
        <v>47</v>
      </c>
      <c r="P88">
        <f t="shared" si="7"/>
        <v>48</v>
      </c>
      <c r="Q88">
        <f t="shared" si="7"/>
        <v>49</v>
      </c>
      <c r="R88">
        <f t="shared" si="7"/>
        <v>50</v>
      </c>
      <c r="S88">
        <f t="shared" si="7"/>
        <v>51</v>
      </c>
      <c r="T88">
        <f t="shared" si="7"/>
        <v>52</v>
      </c>
      <c r="U88">
        <f t="shared" si="7"/>
        <v>53</v>
      </c>
      <c r="V88">
        <f t="shared" si="7"/>
        <v>54</v>
      </c>
      <c r="W88">
        <f t="shared" si="7"/>
        <v>55</v>
      </c>
      <c r="X88">
        <f t="shared" si="7"/>
        <v>56</v>
      </c>
      <c r="Y88">
        <f t="shared" si="7"/>
        <v>57</v>
      </c>
      <c r="Z88">
        <f t="shared" si="7"/>
        <v>58</v>
      </c>
      <c r="AA88">
        <f t="shared" si="7"/>
        <v>59</v>
      </c>
      <c r="AB88">
        <f t="shared" si="7"/>
        <v>60</v>
      </c>
    </row>
    <row r="89" spans="2:28" x14ac:dyDescent="0.3">
      <c r="B89" s="1">
        <v>13</v>
      </c>
      <c r="O89">
        <f>AgeAtEntry</f>
        <v>46</v>
      </c>
      <c r="P89">
        <f t="shared" si="7"/>
        <v>47</v>
      </c>
      <c r="Q89">
        <f t="shared" si="7"/>
        <v>48</v>
      </c>
      <c r="R89">
        <f t="shared" si="7"/>
        <v>49</v>
      </c>
      <c r="S89">
        <f t="shared" si="7"/>
        <v>50</v>
      </c>
      <c r="T89">
        <f t="shared" si="7"/>
        <v>51</v>
      </c>
      <c r="U89">
        <f t="shared" si="7"/>
        <v>52</v>
      </c>
      <c r="V89">
        <f t="shared" si="7"/>
        <v>53</v>
      </c>
      <c r="W89">
        <f t="shared" si="7"/>
        <v>54</v>
      </c>
      <c r="X89">
        <f t="shared" si="7"/>
        <v>55</v>
      </c>
      <c r="Y89">
        <f t="shared" si="7"/>
        <v>56</v>
      </c>
      <c r="Z89">
        <f t="shared" si="7"/>
        <v>57</v>
      </c>
      <c r="AA89">
        <f t="shared" si="7"/>
        <v>58</v>
      </c>
      <c r="AB89">
        <f t="shared" si="7"/>
        <v>59</v>
      </c>
    </row>
    <row r="90" spans="2:28" x14ac:dyDescent="0.3">
      <c r="B90" s="1">
        <v>14</v>
      </c>
      <c r="P90">
        <f>AgeAtEntry</f>
        <v>46</v>
      </c>
      <c r="Q90">
        <f t="shared" si="7"/>
        <v>47</v>
      </c>
      <c r="R90">
        <f t="shared" si="7"/>
        <v>48</v>
      </c>
      <c r="S90">
        <f t="shared" si="7"/>
        <v>49</v>
      </c>
      <c r="T90">
        <f t="shared" si="7"/>
        <v>50</v>
      </c>
      <c r="U90">
        <f t="shared" si="7"/>
        <v>51</v>
      </c>
      <c r="V90">
        <f t="shared" si="7"/>
        <v>52</v>
      </c>
      <c r="W90">
        <f t="shared" si="7"/>
        <v>53</v>
      </c>
      <c r="X90">
        <f t="shared" si="7"/>
        <v>54</v>
      </c>
      <c r="Y90">
        <f t="shared" si="7"/>
        <v>55</v>
      </c>
      <c r="Z90">
        <f t="shared" si="7"/>
        <v>56</v>
      </c>
      <c r="AA90">
        <f t="shared" si="7"/>
        <v>57</v>
      </c>
      <c r="AB90">
        <f t="shared" si="7"/>
        <v>58</v>
      </c>
    </row>
    <row r="91" spans="2:28" x14ac:dyDescent="0.3">
      <c r="B91" s="1">
        <v>15</v>
      </c>
      <c r="Q91">
        <f>AgeAtEntry</f>
        <v>46</v>
      </c>
      <c r="R91">
        <f t="shared" si="7"/>
        <v>47</v>
      </c>
      <c r="S91">
        <f t="shared" si="7"/>
        <v>48</v>
      </c>
      <c r="T91">
        <f t="shared" si="7"/>
        <v>49</v>
      </c>
      <c r="U91">
        <f t="shared" si="7"/>
        <v>50</v>
      </c>
      <c r="V91">
        <f t="shared" si="7"/>
        <v>51</v>
      </c>
      <c r="W91">
        <f t="shared" si="7"/>
        <v>52</v>
      </c>
      <c r="X91">
        <f t="shared" si="7"/>
        <v>53</v>
      </c>
      <c r="Y91">
        <f t="shared" si="7"/>
        <v>54</v>
      </c>
      <c r="Z91">
        <f t="shared" si="7"/>
        <v>55</v>
      </c>
      <c r="AA91">
        <f t="shared" si="7"/>
        <v>56</v>
      </c>
      <c r="AB91">
        <f t="shared" si="7"/>
        <v>57</v>
      </c>
    </row>
    <row r="92" spans="2:28" x14ac:dyDescent="0.3">
      <c r="B92" s="1">
        <v>16</v>
      </c>
      <c r="R92">
        <f>AgeAtEntry</f>
        <v>46</v>
      </c>
      <c r="S92">
        <f t="shared" si="7"/>
        <v>47</v>
      </c>
      <c r="T92">
        <f t="shared" si="7"/>
        <v>48</v>
      </c>
      <c r="U92">
        <f t="shared" si="7"/>
        <v>49</v>
      </c>
      <c r="V92">
        <f t="shared" si="7"/>
        <v>50</v>
      </c>
      <c r="W92">
        <f t="shared" si="7"/>
        <v>51</v>
      </c>
      <c r="X92">
        <f t="shared" si="7"/>
        <v>52</v>
      </c>
      <c r="Y92">
        <f t="shared" si="7"/>
        <v>53</v>
      </c>
      <c r="Z92">
        <f t="shared" si="7"/>
        <v>54</v>
      </c>
      <c r="AA92">
        <f t="shared" si="7"/>
        <v>55</v>
      </c>
      <c r="AB92">
        <f t="shared" si="7"/>
        <v>56</v>
      </c>
    </row>
    <row r="93" spans="2:28" x14ac:dyDescent="0.3">
      <c r="B93" s="1">
        <v>17</v>
      </c>
      <c r="S93">
        <f>AgeAtEntry</f>
        <v>46</v>
      </c>
      <c r="T93">
        <f t="shared" ref="T93:AB101" si="8">S93+1</f>
        <v>47</v>
      </c>
      <c r="U93">
        <f t="shared" si="8"/>
        <v>48</v>
      </c>
      <c r="V93">
        <f t="shared" si="8"/>
        <v>49</v>
      </c>
      <c r="W93">
        <f t="shared" si="8"/>
        <v>50</v>
      </c>
      <c r="X93">
        <f t="shared" si="8"/>
        <v>51</v>
      </c>
      <c r="Y93">
        <f t="shared" si="8"/>
        <v>52</v>
      </c>
      <c r="Z93">
        <f t="shared" si="8"/>
        <v>53</v>
      </c>
      <c r="AA93">
        <f t="shared" si="8"/>
        <v>54</v>
      </c>
      <c r="AB93">
        <f t="shared" si="8"/>
        <v>55</v>
      </c>
    </row>
    <row r="94" spans="2:28" x14ac:dyDescent="0.3">
      <c r="B94" s="1">
        <v>18</v>
      </c>
      <c r="T94">
        <f>AgeAtEntry</f>
        <v>46</v>
      </c>
      <c r="U94">
        <f t="shared" si="8"/>
        <v>47</v>
      </c>
      <c r="V94">
        <f t="shared" si="8"/>
        <v>48</v>
      </c>
      <c r="W94">
        <f t="shared" si="8"/>
        <v>49</v>
      </c>
      <c r="X94">
        <f t="shared" si="8"/>
        <v>50</v>
      </c>
      <c r="Y94">
        <f t="shared" si="8"/>
        <v>51</v>
      </c>
      <c r="Z94">
        <f t="shared" si="8"/>
        <v>52</v>
      </c>
      <c r="AA94">
        <f t="shared" si="8"/>
        <v>53</v>
      </c>
      <c r="AB94">
        <f t="shared" si="8"/>
        <v>54</v>
      </c>
    </row>
    <row r="95" spans="2:28" x14ac:dyDescent="0.3">
      <c r="B95" s="1">
        <v>19</v>
      </c>
      <c r="U95">
        <f>AgeAtEntry</f>
        <v>46</v>
      </c>
      <c r="V95">
        <f t="shared" si="8"/>
        <v>47</v>
      </c>
      <c r="W95">
        <f t="shared" si="8"/>
        <v>48</v>
      </c>
      <c r="X95">
        <f t="shared" si="8"/>
        <v>49</v>
      </c>
      <c r="Y95">
        <f t="shared" si="8"/>
        <v>50</v>
      </c>
      <c r="Z95">
        <f t="shared" si="8"/>
        <v>51</v>
      </c>
      <c r="AA95">
        <f t="shared" si="8"/>
        <v>52</v>
      </c>
      <c r="AB95">
        <f t="shared" si="8"/>
        <v>53</v>
      </c>
    </row>
    <row r="96" spans="2:28" x14ac:dyDescent="0.3">
      <c r="B96" s="1">
        <v>20</v>
      </c>
      <c r="V96">
        <f>AgeAtEntry</f>
        <v>46</v>
      </c>
      <c r="W96">
        <f t="shared" si="8"/>
        <v>47</v>
      </c>
      <c r="X96">
        <f t="shared" si="8"/>
        <v>48</v>
      </c>
      <c r="Y96">
        <f t="shared" si="8"/>
        <v>49</v>
      </c>
      <c r="Z96">
        <f t="shared" si="8"/>
        <v>50</v>
      </c>
      <c r="AA96">
        <f t="shared" si="8"/>
        <v>51</v>
      </c>
      <c r="AB96">
        <f t="shared" si="8"/>
        <v>52</v>
      </c>
    </row>
    <row r="97" spans="1:57" x14ac:dyDescent="0.3">
      <c r="B97" s="1">
        <v>21</v>
      </c>
      <c r="W97">
        <f>AgeAtEntry</f>
        <v>46</v>
      </c>
      <c r="X97">
        <f t="shared" si="8"/>
        <v>47</v>
      </c>
      <c r="Y97">
        <f t="shared" si="8"/>
        <v>48</v>
      </c>
      <c r="Z97">
        <f t="shared" si="8"/>
        <v>49</v>
      </c>
      <c r="AA97">
        <f t="shared" si="8"/>
        <v>50</v>
      </c>
      <c r="AB97">
        <f t="shared" si="8"/>
        <v>51</v>
      </c>
    </row>
    <row r="98" spans="1:57" x14ac:dyDescent="0.3">
      <c r="B98" s="1">
        <v>22</v>
      </c>
      <c r="X98">
        <f>AgeAtEntry</f>
        <v>46</v>
      </c>
      <c r="Y98">
        <f t="shared" si="8"/>
        <v>47</v>
      </c>
      <c r="Z98">
        <f t="shared" si="8"/>
        <v>48</v>
      </c>
      <c r="AA98">
        <f t="shared" si="8"/>
        <v>49</v>
      </c>
      <c r="AB98">
        <f t="shared" si="8"/>
        <v>50</v>
      </c>
    </row>
    <row r="99" spans="1:57" x14ac:dyDescent="0.3">
      <c r="B99" s="1">
        <v>23</v>
      </c>
      <c r="Y99">
        <f>AgeAtEntry</f>
        <v>46</v>
      </c>
      <c r="Z99">
        <f t="shared" si="8"/>
        <v>47</v>
      </c>
      <c r="AA99">
        <f t="shared" si="8"/>
        <v>48</v>
      </c>
      <c r="AB99">
        <f t="shared" si="8"/>
        <v>49</v>
      </c>
    </row>
    <row r="100" spans="1:57" x14ac:dyDescent="0.3">
      <c r="B100" s="1">
        <v>24</v>
      </c>
      <c r="Z100">
        <f>AgeAtEntry</f>
        <v>46</v>
      </c>
      <c r="AA100">
        <f t="shared" si="8"/>
        <v>47</v>
      </c>
      <c r="AB100">
        <f t="shared" si="8"/>
        <v>48</v>
      </c>
    </row>
    <row r="101" spans="1:57" x14ac:dyDescent="0.3">
      <c r="B101" s="1">
        <v>25</v>
      </c>
      <c r="AA101">
        <f>AgeAtEntry</f>
        <v>46</v>
      </c>
      <c r="AB101">
        <f t="shared" si="8"/>
        <v>47</v>
      </c>
    </row>
    <row r="102" spans="1:57" x14ac:dyDescent="0.3">
      <c r="B102" s="34" t="s">
        <v>140</v>
      </c>
      <c r="C102" s="154">
        <f t="shared" ref="C102:AB102" si="9">SUMPRODUCT(C77:C101,C43:C67)/C68</f>
        <v>46</v>
      </c>
      <c r="D102" s="154">
        <f t="shared" si="9"/>
        <v>47</v>
      </c>
      <c r="E102" s="154">
        <f t="shared" si="9"/>
        <v>48</v>
      </c>
      <c r="F102" s="154">
        <f t="shared" si="9"/>
        <v>49</v>
      </c>
      <c r="G102" s="154">
        <f t="shared" si="9"/>
        <v>50</v>
      </c>
      <c r="H102" s="154">
        <f t="shared" si="9"/>
        <v>51</v>
      </c>
      <c r="I102" s="154">
        <f t="shared" si="9"/>
        <v>52</v>
      </c>
      <c r="J102" s="154">
        <f t="shared" si="9"/>
        <v>53</v>
      </c>
      <c r="K102" s="154">
        <f t="shared" si="9"/>
        <v>54</v>
      </c>
      <c r="L102" s="154">
        <f t="shared" si="9"/>
        <v>55</v>
      </c>
      <c r="M102" s="154">
        <f t="shared" si="9"/>
        <v>56</v>
      </c>
      <c r="N102" s="154">
        <f t="shared" si="9"/>
        <v>57</v>
      </c>
      <c r="O102" s="154">
        <f t="shared" si="9"/>
        <v>58</v>
      </c>
      <c r="P102" s="154">
        <f t="shared" si="9"/>
        <v>59</v>
      </c>
      <c r="Q102" s="154">
        <f t="shared" si="9"/>
        <v>60</v>
      </c>
      <c r="R102" s="154">
        <f t="shared" si="9"/>
        <v>61</v>
      </c>
      <c r="S102" s="154">
        <f t="shared" si="9"/>
        <v>62</v>
      </c>
      <c r="T102" s="154">
        <f t="shared" si="9"/>
        <v>63</v>
      </c>
      <c r="U102" s="154">
        <f t="shared" si="9"/>
        <v>64</v>
      </c>
      <c r="V102" s="154">
        <f t="shared" si="9"/>
        <v>65</v>
      </c>
      <c r="W102" s="154">
        <f t="shared" si="9"/>
        <v>66</v>
      </c>
      <c r="X102" s="154">
        <f t="shared" si="9"/>
        <v>67</v>
      </c>
      <c r="Y102" s="154">
        <f t="shared" si="9"/>
        <v>68</v>
      </c>
      <c r="Z102" s="154">
        <f t="shared" si="9"/>
        <v>69</v>
      </c>
      <c r="AA102" s="154">
        <f t="shared" si="9"/>
        <v>70</v>
      </c>
      <c r="AB102" s="154">
        <f t="shared" si="9"/>
        <v>71</v>
      </c>
      <c r="AC102" s="154"/>
    </row>
    <row r="105" spans="1:57" s="14" customFormat="1" x14ac:dyDescent="0.3">
      <c r="A105" s="13" t="s">
        <v>64</v>
      </c>
      <c r="D105" s="14" t="s">
        <v>134</v>
      </c>
      <c r="AE105" s="13" t="s">
        <v>403</v>
      </c>
    </row>
    <row r="106" spans="1:57" x14ac:dyDescent="0.3">
      <c r="A106" s="10" t="s">
        <v>17</v>
      </c>
      <c r="B106" s="10">
        <f>'User data'!$D$14</f>
        <v>30</v>
      </c>
    </row>
    <row r="107" spans="1:57" x14ac:dyDescent="0.3">
      <c r="C107" s="1" t="s">
        <v>13</v>
      </c>
      <c r="AF107" s="1" t="s">
        <v>13</v>
      </c>
    </row>
    <row r="108" spans="1:57" x14ac:dyDescent="0.3">
      <c r="C108" s="1">
        <v>0</v>
      </c>
      <c r="D108" s="1">
        <v>1</v>
      </c>
      <c r="E108" s="1">
        <v>2</v>
      </c>
      <c r="F108" s="1">
        <v>3</v>
      </c>
      <c r="G108" s="1">
        <v>4</v>
      </c>
      <c r="H108" s="1">
        <v>5</v>
      </c>
      <c r="I108" s="1">
        <v>6</v>
      </c>
      <c r="J108" s="1">
        <v>7</v>
      </c>
      <c r="K108" s="1">
        <v>8</v>
      </c>
      <c r="L108" s="1">
        <v>9</v>
      </c>
      <c r="M108" s="1">
        <v>10</v>
      </c>
      <c r="N108" s="1">
        <v>11</v>
      </c>
      <c r="O108" s="1">
        <v>12</v>
      </c>
      <c r="P108" s="1">
        <v>13</v>
      </c>
      <c r="Q108" s="1">
        <v>14</v>
      </c>
      <c r="R108" s="1">
        <v>15</v>
      </c>
      <c r="S108" s="1">
        <v>16</v>
      </c>
      <c r="T108" s="1">
        <v>17</v>
      </c>
      <c r="U108" s="1">
        <v>18</v>
      </c>
      <c r="V108" s="1">
        <v>19</v>
      </c>
      <c r="W108" s="1">
        <v>20</v>
      </c>
      <c r="X108" s="1">
        <v>21</v>
      </c>
      <c r="Y108" s="1">
        <v>22</v>
      </c>
      <c r="Z108" s="1">
        <v>23</v>
      </c>
      <c r="AA108" s="1">
        <v>24</v>
      </c>
      <c r="AB108" s="1">
        <v>25</v>
      </c>
      <c r="AC108" s="1"/>
      <c r="AF108" s="1">
        <v>0</v>
      </c>
      <c r="AG108" s="1">
        <v>1</v>
      </c>
      <c r="AH108" s="1">
        <v>2</v>
      </c>
      <c r="AI108" s="1">
        <v>3</v>
      </c>
      <c r="AJ108" s="1">
        <v>4</v>
      </c>
      <c r="AK108" s="1">
        <v>5</v>
      </c>
      <c r="AL108" s="1">
        <v>6</v>
      </c>
      <c r="AM108" s="1">
        <v>7</v>
      </c>
      <c r="AN108" s="1">
        <v>8</v>
      </c>
      <c r="AO108" s="1">
        <v>9</v>
      </c>
      <c r="AP108" s="1">
        <v>10</v>
      </c>
      <c r="AQ108" s="1">
        <v>11</v>
      </c>
      <c r="AR108" s="1">
        <v>12</v>
      </c>
      <c r="AS108" s="1">
        <v>13</v>
      </c>
      <c r="AT108" s="1">
        <v>14</v>
      </c>
      <c r="AU108" s="1">
        <v>15</v>
      </c>
      <c r="AV108" s="1">
        <v>16</v>
      </c>
      <c r="AW108" s="1">
        <v>17</v>
      </c>
      <c r="AX108" s="1">
        <v>18</v>
      </c>
      <c r="AY108" s="1">
        <v>19</v>
      </c>
      <c r="AZ108" s="1">
        <v>20</v>
      </c>
      <c r="BA108" s="1">
        <v>21</v>
      </c>
      <c r="BB108" s="1">
        <v>22</v>
      </c>
      <c r="BC108" s="1">
        <v>23</v>
      </c>
      <c r="BD108" s="1">
        <v>24</v>
      </c>
      <c r="BE108" s="1">
        <v>25</v>
      </c>
    </row>
    <row r="109" spans="1:57" x14ac:dyDescent="0.3">
      <c r="A109" s="1" t="s">
        <v>12</v>
      </c>
      <c r="B109" s="1">
        <v>1</v>
      </c>
      <c r="C109" s="52">
        <f>'Calcs Men No Intervention'!C109</f>
        <v>30</v>
      </c>
      <c r="D109" s="200">
        <f>'Calcs Men No Intervention'!D109-VLOOKUP('Calcs Men Intervention'!D$108-'Calcs Men Intervention'!$B109+1,BMIRed,$A$4,FALSE)</f>
        <v>28.145</v>
      </c>
      <c r="E109" s="200">
        <f>'Calcs Men No Intervention'!E109-VLOOKUP('Calcs Men Intervention'!E$108-'Calcs Men Intervention'!$B109+1,BMIRed,$A$4,FALSE)</f>
        <v>28.29</v>
      </c>
      <c r="F109" s="200">
        <f>'Calcs Men No Intervention'!F109-VLOOKUP('Calcs Men Intervention'!F$108-'Calcs Men Intervention'!$B109+1,BMIRed,$A$4,FALSE)</f>
        <v>28.616818181818182</v>
      </c>
      <c r="G109" s="200">
        <f>'Calcs Men No Intervention'!G109-VLOOKUP('Calcs Men Intervention'!G$108-'Calcs Men Intervention'!$B109+1,BMIRed,$A$4,FALSE)</f>
        <v>28.943636363636362</v>
      </c>
      <c r="H109" s="200">
        <f>'Calcs Men No Intervention'!H109-VLOOKUP('Calcs Men Intervention'!H$108-'Calcs Men Intervention'!$B109+1,BMIRed,$A$4,FALSE)</f>
        <v>29.270454545454545</v>
      </c>
      <c r="I109" s="200">
        <f>'Calcs Men No Intervention'!I109-VLOOKUP('Calcs Men Intervention'!I$108-'Calcs Men Intervention'!$B109+1,BMIRed,$A$4,FALSE)</f>
        <v>29.597272727272724</v>
      </c>
      <c r="J109" s="200">
        <f>'Calcs Men No Intervention'!J109-VLOOKUP('Calcs Men Intervention'!J$108-'Calcs Men Intervention'!$B109+1,BMIRed,$A$4,FALSE)</f>
        <v>29.924090909090907</v>
      </c>
      <c r="K109" s="200">
        <f>'Calcs Men No Intervention'!K109-VLOOKUP('Calcs Men Intervention'!K$108-'Calcs Men Intervention'!$B109+1,BMIRed,$A$4,FALSE)</f>
        <v>30.250909090909087</v>
      </c>
      <c r="L109" s="200">
        <f>'Calcs Men No Intervention'!L109-VLOOKUP('Calcs Men Intervention'!L$108-'Calcs Men Intervention'!$B109+1,BMIRed,$A$4,FALSE)</f>
        <v>30.57772727272727</v>
      </c>
      <c r="M109" s="200">
        <f>'Calcs Men No Intervention'!M109-VLOOKUP('Calcs Men Intervention'!M$108-'Calcs Men Intervention'!$B109+1,BMIRed,$A$4,FALSE)</f>
        <v>30.904545454545449</v>
      </c>
      <c r="N109" s="200">
        <f>'Calcs Men No Intervention'!N109-VLOOKUP('Calcs Men Intervention'!N$108-'Calcs Men Intervention'!$B109+1,BMIRed,$A$4,FALSE)</f>
        <v>31.231363636363632</v>
      </c>
      <c r="O109" s="200">
        <f>'Calcs Men No Intervention'!O109-VLOOKUP('Calcs Men Intervention'!O$108-'Calcs Men Intervention'!$B109+1,BMIRed,$A$4,FALSE)</f>
        <v>31.558181818181815</v>
      </c>
      <c r="P109" s="200">
        <f>'Calcs Men No Intervention'!P109-VLOOKUP('Calcs Men Intervention'!P$108-'Calcs Men Intervention'!$B109+1,BMIRed,$A$4,FALSE)</f>
        <v>31.884999999999994</v>
      </c>
      <c r="Q109" s="200">
        <f>'Calcs Men No Intervention'!Q109-VLOOKUP('Calcs Men Intervention'!Q$108-'Calcs Men Intervention'!$B109+1,BMIRed,$A$4,FALSE)</f>
        <v>32.029999999999994</v>
      </c>
      <c r="R109" s="200">
        <f>'Calcs Men No Intervention'!R109-VLOOKUP('Calcs Men Intervention'!R$108-'Calcs Men Intervention'!$B109+1,BMIRed,$A$4,FALSE)</f>
        <v>32.174999999999997</v>
      </c>
      <c r="S109" s="200">
        <f>'Calcs Men No Intervention'!S109-VLOOKUP('Calcs Men Intervention'!S$108-'Calcs Men Intervention'!$B109+1,BMIRed,$A$4,FALSE)</f>
        <v>32.32</v>
      </c>
      <c r="T109" s="200">
        <f>'Calcs Men No Intervention'!T109-VLOOKUP('Calcs Men Intervention'!T$108-'Calcs Men Intervention'!$B109+1,BMIRed,$A$4,FALSE)</f>
        <v>32.465000000000003</v>
      </c>
      <c r="U109" s="200">
        <f>'Calcs Men No Intervention'!U109-VLOOKUP('Calcs Men Intervention'!U$108-'Calcs Men Intervention'!$B109+1,BMIRed,$A$4,FALSE)</f>
        <v>32.610000000000007</v>
      </c>
      <c r="V109" s="200">
        <f>'Calcs Men No Intervention'!V109-VLOOKUP('Calcs Men Intervention'!V$108-'Calcs Men Intervention'!$B109+1,BMIRed,$A$4,FALSE)</f>
        <v>32.75500000000001</v>
      </c>
      <c r="W109" s="200">
        <f>'Calcs Men No Intervention'!W109-VLOOKUP('Calcs Men Intervention'!W$108-'Calcs Men Intervention'!$B109+1,BMIRed,$A$4,FALSE)</f>
        <v>32.900000000000013</v>
      </c>
      <c r="X109" s="200">
        <f>'Calcs Men No Intervention'!X109-VLOOKUP('Calcs Men Intervention'!X$108-'Calcs Men Intervention'!$B109+1,BMIRed,$A$4,FALSE)</f>
        <v>33.03775000000001</v>
      </c>
      <c r="Y109" s="200">
        <f>'Calcs Men No Intervention'!Y109-VLOOKUP('Calcs Men Intervention'!Y$108-'Calcs Men Intervention'!$B109+1,BMIRed,$A$4,FALSE)</f>
        <v>33.168250000000008</v>
      </c>
      <c r="Z109" s="200">
        <f>'Calcs Men No Intervention'!Z109-VLOOKUP('Calcs Men Intervention'!Z$108-'Calcs Men Intervention'!$B109+1,BMIRed,$A$4,FALSE)</f>
        <v>33.291500000000006</v>
      </c>
      <c r="AA109" s="200">
        <f>'Calcs Men No Intervention'!AA109-VLOOKUP('Calcs Men Intervention'!AA$108-'Calcs Men Intervention'!$B109+1,BMIRed,$A$4,FALSE)</f>
        <v>33.407500000000006</v>
      </c>
      <c r="AB109" s="52">
        <f>'Calcs Men No Intervention'!AB109-VLOOKUP('Calcs Men Intervention'!AB$108-'Calcs Men Intervention'!$B109+1,BMIRed,$A$4,FALSE)</f>
        <v>33.516250000000007</v>
      </c>
      <c r="AC109" s="52"/>
      <c r="AE109" s="1">
        <v>1</v>
      </c>
      <c r="AF109" s="52">
        <f t="shared" ref="AF109:BE109" si="10">AVERAGE(C109:D109)</f>
        <v>29.072499999999998</v>
      </c>
      <c r="AG109" s="52">
        <f t="shared" si="10"/>
        <v>28.217500000000001</v>
      </c>
      <c r="AH109" s="52">
        <f t="shared" si="10"/>
        <v>28.453409090909091</v>
      </c>
      <c r="AI109" s="52">
        <f t="shared" si="10"/>
        <v>28.780227272727274</v>
      </c>
      <c r="AJ109" s="52">
        <f t="shared" si="10"/>
        <v>29.107045454545453</v>
      </c>
      <c r="AK109" s="52">
        <f t="shared" si="10"/>
        <v>29.433863636363633</v>
      </c>
      <c r="AL109" s="52">
        <f t="shared" si="10"/>
        <v>29.760681818181816</v>
      </c>
      <c r="AM109" s="52">
        <f t="shared" si="10"/>
        <v>30.087499999999999</v>
      </c>
      <c r="AN109" s="52">
        <f t="shared" si="10"/>
        <v>30.414318181818178</v>
      </c>
      <c r="AO109" s="52">
        <f t="shared" si="10"/>
        <v>30.741136363636357</v>
      </c>
      <c r="AP109" s="52">
        <f t="shared" si="10"/>
        <v>31.06795454545454</v>
      </c>
      <c r="AQ109" s="52">
        <f t="shared" si="10"/>
        <v>31.394772727272724</v>
      </c>
      <c r="AR109" s="52">
        <f t="shared" si="10"/>
        <v>31.721590909090907</v>
      </c>
      <c r="AS109" s="52">
        <f t="shared" si="10"/>
        <v>31.957499999999996</v>
      </c>
      <c r="AT109" s="52">
        <f t="shared" si="10"/>
        <v>32.102499999999992</v>
      </c>
      <c r="AU109" s="52">
        <f t="shared" si="10"/>
        <v>32.247500000000002</v>
      </c>
      <c r="AV109" s="52">
        <f t="shared" si="10"/>
        <v>32.392499999999998</v>
      </c>
      <c r="AW109" s="52">
        <f t="shared" si="10"/>
        <v>32.537500000000009</v>
      </c>
      <c r="AX109" s="52">
        <f t="shared" si="10"/>
        <v>32.682500000000005</v>
      </c>
      <c r="AY109" s="52">
        <f t="shared" si="10"/>
        <v>32.827500000000015</v>
      </c>
      <c r="AZ109" s="52">
        <f t="shared" si="10"/>
        <v>32.968875000000011</v>
      </c>
      <c r="BA109" s="52">
        <f t="shared" si="10"/>
        <v>33.103000000000009</v>
      </c>
      <c r="BB109" s="52">
        <f t="shared" si="10"/>
        <v>33.229875000000007</v>
      </c>
      <c r="BC109" s="52">
        <f t="shared" si="10"/>
        <v>33.349500000000006</v>
      </c>
      <c r="BD109" s="52">
        <f t="shared" si="10"/>
        <v>33.461875000000006</v>
      </c>
      <c r="BE109" s="52">
        <f t="shared" si="10"/>
        <v>33.516250000000007</v>
      </c>
    </row>
    <row r="110" spans="1:57" x14ac:dyDescent="0.3">
      <c r="B110" s="1">
        <v>2</v>
      </c>
      <c r="C110" s="52"/>
      <c r="D110" s="52">
        <f>'Calcs Men No Intervention'!D110</f>
        <v>30</v>
      </c>
      <c r="E110" s="200">
        <f>'Calcs Men No Intervention'!E110-VLOOKUP('Calcs Men Intervention'!E$108-'Calcs Men Intervention'!$B110+1,BMIRed,$A$4,FALSE)</f>
        <v>28.145</v>
      </c>
      <c r="F110" s="200">
        <f>'Calcs Men No Intervention'!F110-VLOOKUP('Calcs Men Intervention'!F$108-'Calcs Men Intervention'!$B110+1,BMIRed,$A$4,FALSE)</f>
        <v>28.29</v>
      </c>
      <c r="G110" s="200">
        <f>'Calcs Men No Intervention'!G110-VLOOKUP('Calcs Men Intervention'!G$108-'Calcs Men Intervention'!$B110+1,BMIRed,$A$4,FALSE)</f>
        <v>28.616818181818182</v>
      </c>
      <c r="H110" s="200">
        <f>'Calcs Men No Intervention'!H110-VLOOKUP('Calcs Men Intervention'!H$108-'Calcs Men Intervention'!$B110+1,BMIRed,$A$4,FALSE)</f>
        <v>28.943636363636362</v>
      </c>
      <c r="I110" s="200">
        <f>'Calcs Men No Intervention'!I110-VLOOKUP('Calcs Men Intervention'!I$108-'Calcs Men Intervention'!$B110+1,BMIRed,$A$4,FALSE)</f>
        <v>29.270454545454545</v>
      </c>
      <c r="J110" s="200">
        <f>'Calcs Men No Intervention'!J110-VLOOKUP('Calcs Men Intervention'!J$108-'Calcs Men Intervention'!$B110+1,BMIRed,$A$4,FALSE)</f>
        <v>29.597272727272724</v>
      </c>
      <c r="K110" s="200">
        <f>'Calcs Men No Intervention'!K110-VLOOKUP('Calcs Men Intervention'!K$108-'Calcs Men Intervention'!$B110+1,BMIRed,$A$4,FALSE)</f>
        <v>29.924090909090907</v>
      </c>
      <c r="L110" s="200">
        <f>'Calcs Men No Intervention'!L110-VLOOKUP('Calcs Men Intervention'!L$108-'Calcs Men Intervention'!$B110+1,BMIRed,$A$4,FALSE)</f>
        <v>30.250909090909087</v>
      </c>
      <c r="M110" s="200">
        <f>'Calcs Men No Intervention'!M110-VLOOKUP('Calcs Men Intervention'!M$108-'Calcs Men Intervention'!$B110+1,BMIRed,$A$4,FALSE)</f>
        <v>30.57772727272727</v>
      </c>
      <c r="N110" s="200">
        <f>'Calcs Men No Intervention'!N110-VLOOKUP('Calcs Men Intervention'!N$108-'Calcs Men Intervention'!$B110+1,BMIRed,$A$4,FALSE)</f>
        <v>30.904545454545449</v>
      </c>
      <c r="O110" s="200">
        <f>'Calcs Men No Intervention'!O110-VLOOKUP('Calcs Men Intervention'!O$108-'Calcs Men Intervention'!$B110+1,BMIRed,$A$4,FALSE)</f>
        <v>31.231363636363632</v>
      </c>
      <c r="P110" s="200">
        <f>'Calcs Men No Intervention'!P110-VLOOKUP('Calcs Men Intervention'!P$108-'Calcs Men Intervention'!$B110+1,BMIRed,$A$4,FALSE)</f>
        <v>31.558181818181815</v>
      </c>
      <c r="Q110" s="200">
        <f>'Calcs Men No Intervention'!Q110-VLOOKUP('Calcs Men Intervention'!Q$108-'Calcs Men Intervention'!$B110+1,BMIRed,$A$4,FALSE)</f>
        <v>31.884999999999994</v>
      </c>
      <c r="R110" s="200">
        <f>'Calcs Men No Intervention'!R110-VLOOKUP('Calcs Men Intervention'!R$108-'Calcs Men Intervention'!$B110+1,BMIRed,$A$4,FALSE)</f>
        <v>32.029999999999994</v>
      </c>
      <c r="S110" s="200">
        <f>'Calcs Men No Intervention'!S110-VLOOKUP('Calcs Men Intervention'!S$108-'Calcs Men Intervention'!$B110+1,BMIRed,$A$4,FALSE)</f>
        <v>32.174999999999997</v>
      </c>
      <c r="T110" s="200">
        <f>'Calcs Men No Intervention'!T110-VLOOKUP('Calcs Men Intervention'!T$108-'Calcs Men Intervention'!$B110+1,BMIRed,$A$4,FALSE)</f>
        <v>32.32</v>
      </c>
      <c r="U110" s="200">
        <f>'Calcs Men No Intervention'!U110-VLOOKUP('Calcs Men Intervention'!U$108-'Calcs Men Intervention'!$B110+1,BMIRed,$A$4,FALSE)</f>
        <v>32.465000000000003</v>
      </c>
      <c r="V110" s="200">
        <f>'Calcs Men No Intervention'!V110-VLOOKUP('Calcs Men Intervention'!V$108-'Calcs Men Intervention'!$B110+1,BMIRed,$A$4,FALSE)</f>
        <v>32.610000000000007</v>
      </c>
      <c r="W110" s="200">
        <f>'Calcs Men No Intervention'!W110-VLOOKUP('Calcs Men Intervention'!W$108-'Calcs Men Intervention'!$B110+1,BMIRed,$A$4,FALSE)</f>
        <v>32.75500000000001</v>
      </c>
      <c r="X110" s="200">
        <f>'Calcs Men No Intervention'!X110-VLOOKUP('Calcs Men Intervention'!X$108-'Calcs Men Intervention'!$B110+1,BMIRed,$A$4,FALSE)</f>
        <v>32.900000000000013</v>
      </c>
      <c r="Y110" s="200">
        <f>'Calcs Men No Intervention'!Y110-VLOOKUP('Calcs Men Intervention'!Y$108-'Calcs Men Intervention'!$B110+1,BMIRed,$A$4,FALSE)</f>
        <v>33.03775000000001</v>
      </c>
      <c r="Z110" s="200">
        <f>'Calcs Men No Intervention'!Z110-VLOOKUP('Calcs Men Intervention'!Z$108-'Calcs Men Intervention'!$B110+1,BMIRed,$A$4,FALSE)</f>
        <v>33.168250000000008</v>
      </c>
      <c r="AA110" s="200">
        <f>'Calcs Men No Intervention'!AA110-VLOOKUP('Calcs Men Intervention'!AA$108-'Calcs Men Intervention'!$B110+1,BMIRed,$A$4,FALSE)</f>
        <v>33.291500000000006</v>
      </c>
      <c r="AB110" s="52">
        <f>'Calcs Men No Intervention'!AB110-VLOOKUP('Calcs Men Intervention'!AB$108-'Calcs Men Intervention'!$B110+1,BMIRed,$A$4,FALSE)</f>
        <v>33.407500000000006</v>
      </c>
      <c r="AC110" s="52"/>
      <c r="AD110" s="52"/>
      <c r="AE110" s="1">
        <v>2</v>
      </c>
      <c r="AF110" s="52"/>
      <c r="AG110" s="52">
        <f t="shared" ref="AG110:BE110" si="11">AVERAGE(D110:E110)</f>
        <v>29.072499999999998</v>
      </c>
      <c r="AH110" s="52">
        <f t="shared" si="11"/>
        <v>28.217500000000001</v>
      </c>
      <c r="AI110" s="52">
        <f t="shared" si="11"/>
        <v>28.453409090909091</v>
      </c>
      <c r="AJ110" s="52">
        <f t="shared" si="11"/>
        <v>28.780227272727274</v>
      </c>
      <c r="AK110" s="52">
        <f t="shared" si="11"/>
        <v>29.107045454545453</v>
      </c>
      <c r="AL110" s="52">
        <f t="shared" si="11"/>
        <v>29.433863636363633</v>
      </c>
      <c r="AM110" s="52">
        <f t="shared" si="11"/>
        <v>29.760681818181816</v>
      </c>
      <c r="AN110" s="52">
        <f t="shared" si="11"/>
        <v>30.087499999999999</v>
      </c>
      <c r="AO110" s="52">
        <f t="shared" si="11"/>
        <v>30.414318181818178</v>
      </c>
      <c r="AP110" s="52">
        <f t="shared" si="11"/>
        <v>30.741136363636357</v>
      </c>
      <c r="AQ110" s="52">
        <f t="shared" si="11"/>
        <v>31.06795454545454</v>
      </c>
      <c r="AR110" s="52">
        <f t="shared" si="11"/>
        <v>31.394772727272724</v>
      </c>
      <c r="AS110" s="52">
        <f t="shared" si="11"/>
        <v>31.721590909090907</v>
      </c>
      <c r="AT110" s="52">
        <f t="shared" si="11"/>
        <v>31.957499999999996</v>
      </c>
      <c r="AU110" s="52">
        <f t="shared" si="11"/>
        <v>32.102499999999992</v>
      </c>
      <c r="AV110" s="52">
        <f t="shared" si="11"/>
        <v>32.247500000000002</v>
      </c>
      <c r="AW110" s="52">
        <f t="shared" si="11"/>
        <v>32.392499999999998</v>
      </c>
      <c r="AX110" s="52">
        <f t="shared" si="11"/>
        <v>32.537500000000009</v>
      </c>
      <c r="AY110" s="52">
        <f t="shared" si="11"/>
        <v>32.682500000000005</v>
      </c>
      <c r="AZ110" s="52">
        <f t="shared" si="11"/>
        <v>32.827500000000015</v>
      </c>
      <c r="BA110" s="52">
        <f t="shared" si="11"/>
        <v>32.968875000000011</v>
      </c>
      <c r="BB110" s="52">
        <f t="shared" si="11"/>
        <v>33.103000000000009</v>
      </c>
      <c r="BC110" s="52">
        <f t="shared" si="11"/>
        <v>33.229875000000007</v>
      </c>
      <c r="BD110" s="52">
        <f t="shared" si="11"/>
        <v>33.349500000000006</v>
      </c>
      <c r="BE110" s="52">
        <f t="shared" si="11"/>
        <v>33.407500000000006</v>
      </c>
    </row>
    <row r="111" spans="1:57" x14ac:dyDescent="0.3">
      <c r="B111" s="1">
        <v>3</v>
      </c>
      <c r="C111" s="52"/>
      <c r="D111" s="52"/>
      <c r="E111" s="52">
        <f>'Calcs Men No Intervention'!E111</f>
        <v>30</v>
      </c>
      <c r="F111" s="200">
        <f>'Calcs Men No Intervention'!F111-VLOOKUP('Calcs Men Intervention'!F$108-'Calcs Men Intervention'!$B111+1,BMIRed,$A$4,FALSE)</f>
        <v>28.145</v>
      </c>
      <c r="G111" s="200">
        <f>'Calcs Men No Intervention'!G111-VLOOKUP('Calcs Men Intervention'!G$108-'Calcs Men Intervention'!$B111+1,BMIRed,$A$4,FALSE)</f>
        <v>28.29</v>
      </c>
      <c r="H111" s="200">
        <f>'Calcs Men No Intervention'!H111-VLOOKUP('Calcs Men Intervention'!H$108-'Calcs Men Intervention'!$B111+1,BMIRed,$A$4,FALSE)</f>
        <v>28.616818181818182</v>
      </c>
      <c r="I111" s="200">
        <f>'Calcs Men No Intervention'!I111-VLOOKUP('Calcs Men Intervention'!I$108-'Calcs Men Intervention'!$B111+1,BMIRed,$A$4,FALSE)</f>
        <v>28.943636363636362</v>
      </c>
      <c r="J111" s="200">
        <f>'Calcs Men No Intervention'!J111-VLOOKUP('Calcs Men Intervention'!J$108-'Calcs Men Intervention'!$B111+1,BMIRed,$A$4,FALSE)</f>
        <v>29.270454545454545</v>
      </c>
      <c r="K111" s="200">
        <f>'Calcs Men No Intervention'!K111-VLOOKUP('Calcs Men Intervention'!K$108-'Calcs Men Intervention'!$B111+1,BMIRed,$A$4,FALSE)</f>
        <v>29.597272727272724</v>
      </c>
      <c r="L111" s="200">
        <f>'Calcs Men No Intervention'!L111-VLOOKUP('Calcs Men Intervention'!L$108-'Calcs Men Intervention'!$B111+1,BMIRed,$A$4,FALSE)</f>
        <v>29.924090909090907</v>
      </c>
      <c r="M111" s="200">
        <f>'Calcs Men No Intervention'!M111-VLOOKUP('Calcs Men Intervention'!M$108-'Calcs Men Intervention'!$B111+1,BMIRed,$A$4,FALSE)</f>
        <v>30.250909090909087</v>
      </c>
      <c r="N111" s="200">
        <f>'Calcs Men No Intervention'!N111-VLOOKUP('Calcs Men Intervention'!N$108-'Calcs Men Intervention'!$B111+1,BMIRed,$A$4,FALSE)</f>
        <v>30.57772727272727</v>
      </c>
      <c r="O111" s="200">
        <f>'Calcs Men No Intervention'!O111-VLOOKUP('Calcs Men Intervention'!O$108-'Calcs Men Intervention'!$B111+1,BMIRed,$A$4,FALSE)</f>
        <v>30.904545454545449</v>
      </c>
      <c r="P111" s="200">
        <f>'Calcs Men No Intervention'!P111-VLOOKUP('Calcs Men Intervention'!P$108-'Calcs Men Intervention'!$B111+1,BMIRed,$A$4,FALSE)</f>
        <v>31.231363636363632</v>
      </c>
      <c r="Q111" s="200">
        <f>'Calcs Men No Intervention'!Q111-VLOOKUP('Calcs Men Intervention'!Q$108-'Calcs Men Intervention'!$B111+1,BMIRed,$A$4,FALSE)</f>
        <v>31.558181818181815</v>
      </c>
      <c r="R111" s="200">
        <f>'Calcs Men No Intervention'!R111-VLOOKUP('Calcs Men Intervention'!R$108-'Calcs Men Intervention'!$B111+1,BMIRed,$A$4,FALSE)</f>
        <v>31.884999999999994</v>
      </c>
      <c r="S111" s="200">
        <f>'Calcs Men No Intervention'!S111-VLOOKUP('Calcs Men Intervention'!S$108-'Calcs Men Intervention'!$B111+1,BMIRed,$A$4,FALSE)</f>
        <v>32.029999999999994</v>
      </c>
      <c r="T111" s="200">
        <f>'Calcs Men No Intervention'!T111-VLOOKUP('Calcs Men Intervention'!T$108-'Calcs Men Intervention'!$B111+1,BMIRed,$A$4,FALSE)</f>
        <v>32.174999999999997</v>
      </c>
      <c r="U111" s="200">
        <f>'Calcs Men No Intervention'!U111-VLOOKUP('Calcs Men Intervention'!U$108-'Calcs Men Intervention'!$B111+1,BMIRed,$A$4,FALSE)</f>
        <v>32.32</v>
      </c>
      <c r="V111" s="200">
        <f>'Calcs Men No Intervention'!V111-VLOOKUP('Calcs Men Intervention'!V$108-'Calcs Men Intervention'!$B111+1,BMIRed,$A$4,FALSE)</f>
        <v>32.465000000000003</v>
      </c>
      <c r="W111" s="200">
        <f>'Calcs Men No Intervention'!W111-VLOOKUP('Calcs Men Intervention'!W$108-'Calcs Men Intervention'!$B111+1,BMIRed,$A$4,FALSE)</f>
        <v>32.610000000000007</v>
      </c>
      <c r="X111" s="200">
        <f>'Calcs Men No Intervention'!X111-VLOOKUP('Calcs Men Intervention'!X$108-'Calcs Men Intervention'!$B111+1,BMIRed,$A$4,FALSE)</f>
        <v>32.75500000000001</v>
      </c>
      <c r="Y111" s="200">
        <f>'Calcs Men No Intervention'!Y111-VLOOKUP('Calcs Men Intervention'!Y$108-'Calcs Men Intervention'!$B111+1,BMIRed,$A$4,FALSE)</f>
        <v>32.900000000000013</v>
      </c>
      <c r="Z111" s="200">
        <f>'Calcs Men No Intervention'!Z111-VLOOKUP('Calcs Men Intervention'!Z$108-'Calcs Men Intervention'!$B111+1,BMIRed,$A$4,FALSE)</f>
        <v>33.03775000000001</v>
      </c>
      <c r="AA111" s="200">
        <f>'Calcs Men No Intervention'!AA111-VLOOKUP('Calcs Men Intervention'!AA$108-'Calcs Men Intervention'!$B111+1,BMIRed,$A$4,FALSE)</f>
        <v>33.168250000000008</v>
      </c>
      <c r="AB111" s="52">
        <f>'Calcs Men No Intervention'!AB111-VLOOKUP('Calcs Men Intervention'!AB$108-'Calcs Men Intervention'!$B111+1,BMIRed,$A$4,FALSE)</f>
        <v>33.291500000000006</v>
      </c>
      <c r="AC111" s="52"/>
      <c r="AD111" s="52"/>
      <c r="AE111" s="1">
        <v>3</v>
      </c>
      <c r="AF111" s="52"/>
      <c r="AG111" s="52"/>
      <c r="AH111" s="52">
        <f t="shared" ref="AH111:BE111" si="12">AVERAGE(E111:F111)</f>
        <v>29.072499999999998</v>
      </c>
      <c r="AI111" s="52">
        <f t="shared" si="12"/>
        <v>28.217500000000001</v>
      </c>
      <c r="AJ111" s="52">
        <f t="shared" si="12"/>
        <v>28.453409090909091</v>
      </c>
      <c r="AK111" s="52">
        <f t="shared" si="12"/>
        <v>28.780227272727274</v>
      </c>
      <c r="AL111" s="52">
        <f t="shared" si="12"/>
        <v>29.107045454545453</v>
      </c>
      <c r="AM111" s="52">
        <f t="shared" si="12"/>
        <v>29.433863636363633</v>
      </c>
      <c r="AN111" s="52">
        <f t="shared" si="12"/>
        <v>29.760681818181816</v>
      </c>
      <c r="AO111" s="52">
        <f t="shared" si="12"/>
        <v>30.087499999999999</v>
      </c>
      <c r="AP111" s="52">
        <f t="shared" si="12"/>
        <v>30.414318181818178</v>
      </c>
      <c r="AQ111" s="52">
        <f t="shared" si="12"/>
        <v>30.741136363636357</v>
      </c>
      <c r="AR111" s="52">
        <f t="shared" si="12"/>
        <v>31.06795454545454</v>
      </c>
      <c r="AS111" s="52">
        <f t="shared" si="12"/>
        <v>31.394772727272724</v>
      </c>
      <c r="AT111" s="52">
        <f t="shared" si="12"/>
        <v>31.721590909090907</v>
      </c>
      <c r="AU111" s="52">
        <f t="shared" si="12"/>
        <v>31.957499999999996</v>
      </c>
      <c r="AV111" s="52">
        <f t="shared" si="12"/>
        <v>32.102499999999992</v>
      </c>
      <c r="AW111" s="52">
        <f t="shared" si="12"/>
        <v>32.247500000000002</v>
      </c>
      <c r="AX111" s="52">
        <f t="shared" si="12"/>
        <v>32.392499999999998</v>
      </c>
      <c r="AY111" s="52">
        <f t="shared" si="12"/>
        <v>32.537500000000009</v>
      </c>
      <c r="AZ111" s="52">
        <f t="shared" si="12"/>
        <v>32.682500000000005</v>
      </c>
      <c r="BA111" s="52">
        <f t="shared" si="12"/>
        <v>32.827500000000015</v>
      </c>
      <c r="BB111" s="52">
        <f t="shared" si="12"/>
        <v>32.968875000000011</v>
      </c>
      <c r="BC111" s="52">
        <f t="shared" si="12"/>
        <v>33.103000000000009</v>
      </c>
      <c r="BD111" s="52">
        <f t="shared" si="12"/>
        <v>33.229875000000007</v>
      </c>
      <c r="BE111" s="52">
        <f t="shared" si="12"/>
        <v>33.291500000000006</v>
      </c>
    </row>
    <row r="112" spans="1:57" x14ac:dyDescent="0.3">
      <c r="B112" s="1">
        <v>4</v>
      </c>
      <c r="C112" s="52"/>
      <c r="D112" s="52"/>
      <c r="E112" s="52"/>
      <c r="F112" s="52">
        <f>'Calcs Men No Intervention'!F112</f>
        <v>30</v>
      </c>
      <c r="G112" s="200">
        <f>'Calcs Men No Intervention'!G112-VLOOKUP('Calcs Men Intervention'!G$108-'Calcs Men Intervention'!$B112+1,BMIRed,$A$4,FALSE)</f>
        <v>28.145</v>
      </c>
      <c r="H112" s="200">
        <f>'Calcs Men No Intervention'!H112-VLOOKUP('Calcs Men Intervention'!H$108-'Calcs Men Intervention'!$B112+1,BMIRed,$A$4,FALSE)</f>
        <v>28.29</v>
      </c>
      <c r="I112" s="200">
        <f>'Calcs Men No Intervention'!I112-VLOOKUP('Calcs Men Intervention'!I$108-'Calcs Men Intervention'!$B112+1,BMIRed,$A$4,FALSE)</f>
        <v>28.616818181818182</v>
      </c>
      <c r="J112" s="200">
        <f>'Calcs Men No Intervention'!J112-VLOOKUP('Calcs Men Intervention'!J$108-'Calcs Men Intervention'!$B112+1,BMIRed,$A$4,FALSE)</f>
        <v>28.943636363636362</v>
      </c>
      <c r="K112" s="200">
        <f>'Calcs Men No Intervention'!K112-VLOOKUP('Calcs Men Intervention'!K$108-'Calcs Men Intervention'!$B112+1,BMIRed,$A$4,FALSE)</f>
        <v>29.270454545454545</v>
      </c>
      <c r="L112" s="200">
        <f>'Calcs Men No Intervention'!L112-VLOOKUP('Calcs Men Intervention'!L$108-'Calcs Men Intervention'!$B112+1,BMIRed,$A$4,FALSE)</f>
        <v>29.597272727272724</v>
      </c>
      <c r="M112" s="200">
        <f>'Calcs Men No Intervention'!M112-VLOOKUP('Calcs Men Intervention'!M$108-'Calcs Men Intervention'!$B112+1,BMIRed,$A$4,FALSE)</f>
        <v>29.924090909090907</v>
      </c>
      <c r="N112" s="200">
        <f>'Calcs Men No Intervention'!N112-VLOOKUP('Calcs Men Intervention'!N$108-'Calcs Men Intervention'!$B112+1,BMIRed,$A$4,FALSE)</f>
        <v>30.250909090909087</v>
      </c>
      <c r="O112" s="200">
        <f>'Calcs Men No Intervention'!O112-VLOOKUP('Calcs Men Intervention'!O$108-'Calcs Men Intervention'!$B112+1,BMIRed,$A$4,FALSE)</f>
        <v>30.57772727272727</v>
      </c>
      <c r="P112" s="200">
        <f>'Calcs Men No Intervention'!P112-VLOOKUP('Calcs Men Intervention'!P$108-'Calcs Men Intervention'!$B112+1,BMIRed,$A$4,FALSE)</f>
        <v>30.904545454545449</v>
      </c>
      <c r="Q112" s="200">
        <f>'Calcs Men No Intervention'!Q112-VLOOKUP('Calcs Men Intervention'!Q$108-'Calcs Men Intervention'!$B112+1,BMIRed,$A$4,FALSE)</f>
        <v>31.231363636363632</v>
      </c>
      <c r="R112" s="200">
        <f>'Calcs Men No Intervention'!R112-VLOOKUP('Calcs Men Intervention'!R$108-'Calcs Men Intervention'!$B112+1,BMIRed,$A$4,FALSE)</f>
        <v>31.558181818181815</v>
      </c>
      <c r="S112" s="200">
        <f>'Calcs Men No Intervention'!S112-VLOOKUP('Calcs Men Intervention'!S$108-'Calcs Men Intervention'!$B112+1,BMIRed,$A$4,FALSE)</f>
        <v>31.884999999999994</v>
      </c>
      <c r="T112" s="200">
        <f>'Calcs Men No Intervention'!T112-VLOOKUP('Calcs Men Intervention'!T$108-'Calcs Men Intervention'!$B112+1,BMIRed,$A$4,FALSE)</f>
        <v>32.029999999999994</v>
      </c>
      <c r="U112" s="200">
        <f>'Calcs Men No Intervention'!U112-VLOOKUP('Calcs Men Intervention'!U$108-'Calcs Men Intervention'!$B112+1,BMIRed,$A$4,FALSE)</f>
        <v>32.174999999999997</v>
      </c>
      <c r="V112" s="200">
        <f>'Calcs Men No Intervention'!V112-VLOOKUP('Calcs Men Intervention'!V$108-'Calcs Men Intervention'!$B112+1,BMIRed,$A$4,FALSE)</f>
        <v>32.32</v>
      </c>
      <c r="W112" s="200">
        <f>'Calcs Men No Intervention'!W112-VLOOKUP('Calcs Men Intervention'!W$108-'Calcs Men Intervention'!$B112+1,BMIRed,$A$4,FALSE)</f>
        <v>32.465000000000003</v>
      </c>
      <c r="X112" s="200">
        <f>'Calcs Men No Intervention'!X112-VLOOKUP('Calcs Men Intervention'!X$108-'Calcs Men Intervention'!$B112+1,BMIRed,$A$4,FALSE)</f>
        <v>32.610000000000007</v>
      </c>
      <c r="Y112" s="200">
        <f>'Calcs Men No Intervention'!Y112-VLOOKUP('Calcs Men Intervention'!Y$108-'Calcs Men Intervention'!$B112+1,BMIRed,$A$4,FALSE)</f>
        <v>32.75500000000001</v>
      </c>
      <c r="Z112" s="200">
        <f>'Calcs Men No Intervention'!Z112-VLOOKUP('Calcs Men Intervention'!Z$108-'Calcs Men Intervention'!$B112+1,BMIRed,$A$4,FALSE)</f>
        <v>32.900000000000013</v>
      </c>
      <c r="AA112" s="200">
        <f>'Calcs Men No Intervention'!AA112-VLOOKUP('Calcs Men Intervention'!AA$108-'Calcs Men Intervention'!$B112+1,BMIRed,$A$4,FALSE)</f>
        <v>33.03775000000001</v>
      </c>
      <c r="AB112" s="52">
        <f>'Calcs Men No Intervention'!AB112-VLOOKUP('Calcs Men Intervention'!AB$108-'Calcs Men Intervention'!$B112+1,BMIRed,$A$4,FALSE)</f>
        <v>33.168250000000008</v>
      </c>
      <c r="AC112" s="52"/>
      <c r="AD112" s="52"/>
      <c r="AE112" s="1">
        <v>4</v>
      </c>
      <c r="AF112" s="52"/>
      <c r="AG112" s="52"/>
      <c r="AH112" s="52"/>
      <c r="AI112" s="52">
        <f t="shared" ref="AI112:BE112" si="13">AVERAGE(F112:G112)</f>
        <v>29.072499999999998</v>
      </c>
      <c r="AJ112" s="52">
        <f t="shared" si="13"/>
        <v>28.217500000000001</v>
      </c>
      <c r="AK112" s="52">
        <f t="shared" si="13"/>
        <v>28.453409090909091</v>
      </c>
      <c r="AL112" s="52">
        <f t="shared" si="13"/>
        <v>28.780227272727274</v>
      </c>
      <c r="AM112" s="52">
        <f t="shared" si="13"/>
        <v>29.107045454545453</v>
      </c>
      <c r="AN112" s="52">
        <f t="shared" si="13"/>
        <v>29.433863636363633</v>
      </c>
      <c r="AO112" s="52">
        <f t="shared" si="13"/>
        <v>29.760681818181816</v>
      </c>
      <c r="AP112" s="52">
        <f t="shared" si="13"/>
        <v>30.087499999999999</v>
      </c>
      <c r="AQ112" s="52">
        <f t="shared" si="13"/>
        <v>30.414318181818178</v>
      </c>
      <c r="AR112" s="52">
        <f t="shared" si="13"/>
        <v>30.741136363636357</v>
      </c>
      <c r="AS112" s="52">
        <f t="shared" si="13"/>
        <v>31.06795454545454</v>
      </c>
      <c r="AT112" s="52">
        <f t="shared" si="13"/>
        <v>31.394772727272724</v>
      </c>
      <c r="AU112" s="52">
        <f t="shared" si="13"/>
        <v>31.721590909090907</v>
      </c>
      <c r="AV112" s="52">
        <f t="shared" si="13"/>
        <v>31.957499999999996</v>
      </c>
      <c r="AW112" s="52">
        <f t="shared" si="13"/>
        <v>32.102499999999992</v>
      </c>
      <c r="AX112" s="52">
        <f t="shared" si="13"/>
        <v>32.247500000000002</v>
      </c>
      <c r="AY112" s="52">
        <f t="shared" si="13"/>
        <v>32.392499999999998</v>
      </c>
      <c r="AZ112" s="52">
        <f t="shared" si="13"/>
        <v>32.537500000000009</v>
      </c>
      <c r="BA112" s="52">
        <f t="shared" si="13"/>
        <v>32.682500000000005</v>
      </c>
      <c r="BB112" s="52">
        <f t="shared" si="13"/>
        <v>32.827500000000015</v>
      </c>
      <c r="BC112" s="52">
        <f t="shared" si="13"/>
        <v>32.968875000000011</v>
      </c>
      <c r="BD112" s="52">
        <f t="shared" si="13"/>
        <v>33.103000000000009</v>
      </c>
      <c r="BE112" s="52">
        <f t="shared" si="13"/>
        <v>33.168250000000008</v>
      </c>
    </row>
    <row r="113" spans="2:57" x14ac:dyDescent="0.3">
      <c r="B113" s="1">
        <v>5</v>
      </c>
      <c r="C113" s="52"/>
      <c r="D113" s="52"/>
      <c r="E113" s="52"/>
      <c r="F113" s="52"/>
      <c r="G113" s="52">
        <f>'Calcs Men No Intervention'!G113</f>
        <v>30</v>
      </c>
      <c r="H113" s="200">
        <f>'Calcs Men No Intervention'!H113-VLOOKUP('Calcs Men Intervention'!H$108-'Calcs Men Intervention'!$B113+1,BMIRed,$A$4,FALSE)</f>
        <v>28.145</v>
      </c>
      <c r="I113" s="200">
        <f>'Calcs Men No Intervention'!I113-VLOOKUP('Calcs Men Intervention'!I$108-'Calcs Men Intervention'!$B113+1,BMIRed,$A$4,FALSE)</f>
        <v>28.29</v>
      </c>
      <c r="J113" s="200">
        <f>'Calcs Men No Intervention'!J113-VLOOKUP('Calcs Men Intervention'!J$108-'Calcs Men Intervention'!$B113+1,BMIRed,$A$4,FALSE)</f>
        <v>28.616818181818182</v>
      </c>
      <c r="K113" s="200">
        <f>'Calcs Men No Intervention'!K113-VLOOKUP('Calcs Men Intervention'!K$108-'Calcs Men Intervention'!$B113+1,BMIRed,$A$4,FALSE)</f>
        <v>28.943636363636362</v>
      </c>
      <c r="L113" s="200">
        <f>'Calcs Men No Intervention'!L113-VLOOKUP('Calcs Men Intervention'!L$108-'Calcs Men Intervention'!$B113+1,BMIRed,$A$4,FALSE)</f>
        <v>29.270454545454545</v>
      </c>
      <c r="M113" s="200">
        <f>'Calcs Men No Intervention'!M113-VLOOKUP('Calcs Men Intervention'!M$108-'Calcs Men Intervention'!$B113+1,BMIRed,$A$4,FALSE)</f>
        <v>29.597272727272724</v>
      </c>
      <c r="N113" s="200">
        <f>'Calcs Men No Intervention'!N113-VLOOKUP('Calcs Men Intervention'!N$108-'Calcs Men Intervention'!$B113+1,BMIRed,$A$4,FALSE)</f>
        <v>29.924090909090907</v>
      </c>
      <c r="O113" s="200">
        <f>'Calcs Men No Intervention'!O113-VLOOKUP('Calcs Men Intervention'!O$108-'Calcs Men Intervention'!$B113+1,BMIRed,$A$4,FALSE)</f>
        <v>30.250909090909087</v>
      </c>
      <c r="P113" s="200">
        <f>'Calcs Men No Intervention'!P113-VLOOKUP('Calcs Men Intervention'!P$108-'Calcs Men Intervention'!$B113+1,BMIRed,$A$4,FALSE)</f>
        <v>30.57772727272727</v>
      </c>
      <c r="Q113" s="200">
        <f>'Calcs Men No Intervention'!Q113-VLOOKUP('Calcs Men Intervention'!Q$108-'Calcs Men Intervention'!$B113+1,BMIRed,$A$4,FALSE)</f>
        <v>30.904545454545449</v>
      </c>
      <c r="R113" s="200">
        <f>'Calcs Men No Intervention'!R113-VLOOKUP('Calcs Men Intervention'!R$108-'Calcs Men Intervention'!$B113+1,BMIRed,$A$4,FALSE)</f>
        <v>31.231363636363632</v>
      </c>
      <c r="S113" s="200">
        <f>'Calcs Men No Intervention'!S113-VLOOKUP('Calcs Men Intervention'!S$108-'Calcs Men Intervention'!$B113+1,BMIRed,$A$4,FALSE)</f>
        <v>31.558181818181815</v>
      </c>
      <c r="T113" s="200">
        <f>'Calcs Men No Intervention'!T113-VLOOKUP('Calcs Men Intervention'!T$108-'Calcs Men Intervention'!$B113+1,BMIRed,$A$4,FALSE)</f>
        <v>31.884999999999994</v>
      </c>
      <c r="U113" s="200">
        <f>'Calcs Men No Intervention'!U113-VLOOKUP('Calcs Men Intervention'!U$108-'Calcs Men Intervention'!$B113+1,BMIRed,$A$4,FALSE)</f>
        <v>32.029999999999994</v>
      </c>
      <c r="V113" s="200">
        <f>'Calcs Men No Intervention'!V113-VLOOKUP('Calcs Men Intervention'!V$108-'Calcs Men Intervention'!$B113+1,BMIRed,$A$4,FALSE)</f>
        <v>32.174999999999997</v>
      </c>
      <c r="W113" s="200">
        <f>'Calcs Men No Intervention'!W113-VLOOKUP('Calcs Men Intervention'!W$108-'Calcs Men Intervention'!$B113+1,BMIRed,$A$4,FALSE)</f>
        <v>32.32</v>
      </c>
      <c r="X113" s="200">
        <f>'Calcs Men No Intervention'!X113-VLOOKUP('Calcs Men Intervention'!X$108-'Calcs Men Intervention'!$B113+1,BMIRed,$A$4,FALSE)</f>
        <v>32.465000000000003</v>
      </c>
      <c r="Y113" s="200">
        <f>'Calcs Men No Intervention'!Y113-VLOOKUP('Calcs Men Intervention'!Y$108-'Calcs Men Intervention'!$B113+1,BMIRed,$A$4,FALSE)</f>
        <v>32.610000000000007</v>
      </c>
      <c r="Z113" s="200">
        <f>'Calcs Men No Intervention'!Z113-VLOOKUP('Calcs Men Intervention'!Z$108-'Calcs Men Intervention'!$B113+1,BMIRed,$A$4,FALSE)</f>
        <v>32.75500000000001</v>
      </c>
      <c r="AA113" s="200">
        <f>'Calcs Men No Intervention'!AA113-VLOOKUP('Calcs Men Intervention'!AA$108-'Calcs Men Intervention'!$B113+1,BMIRed,$A$4,FALSE)</f>
        <v>32.900000000000013</v>
      </c>
      <c r="AB113" s="52">
        <f>'Calcs Men No Intervention'!AB113-VLOOKUP('Calcs Men Intervention'!AB$108-'Calcs Men Intervention'!$B113+1,BMIRed,$A$4,FALSE)</f>
        <v>33.03775000000001</v>
      </c>
      <c r="AC113" s="52"/>
      <c r="AD113" s="52"/>
      <c r="AE113" s="1">
        <v>5</v>
      </c>
      <c r="AF113" s="52"/>
      <c r="AG113" s="52"/>
      <c r="AH113" s="52"/>
      <c r="AI113" s="52"/>
      <c r="AJ113" s="52">
        <f t="shared" ref="AJ113:BE113" si="14">AVERAGE(G113:H113)</f>
        <v>29.072499999999998</v>
      </c>
      <c r="AK113" s="52">
        <f t="shared" si="14"/>
        <v>28.217500000000001</v>
      </c>
      <c r="AL113" s="52">
        <f t="shared" si="14"/>
        <v>28.453409090909091</v>
      </c>
      <c r="AM113" s="52">
        <f t="shared" si="14"/>
        <v>28.780227272727274</v>
      </c>
      <c r="AN113" s="52">
        <f t="shared" si="14"/>
        <v>29.107045454545453</v>
      </c>
      <c r="AO113" s="52">
        <f t="shared" si="14"/>
        <v>29.433863636363633</v>
      </c>
      <c r="AP113" s="52">
        <f t="shared" si="14"/>
        <v>29.760681818181816</v>
      </c>
      <c r="AQ113" s="52">
        <f t="shared" si="14"/>
        <v>30.087499999999999</v>
      </c>
      <c r="AR113" s="52">
        <f t="shared" si="14"/>
        <v>30.414318181818178</v>
      </c>
      <c r="AS113" s="52">
        <f t="shared" si="14"/>
        <v>30.741136363636357</v>
      </c>
      <c r="AT113" s="52">
        <f t="shared" si="14"/>
        <v>31.06795454545454</v>
      </c>
      <c r="AU113" s="52">
        <f t="shared" si="14"/>
        <v>31.394772727272724</v>
      </c>
      <c r="AV113" s="52">
        <f t="shared" si="14"/>
        <v>31.721590909090907</v>
      </c>
      <c r="AW113" s="52">
        <f t="shared" si="14"/>
        <v>31.957499999999996</v>
      </c>
      <c r="AX113" s="52">
        <f t="shared" si="14"/>
        <v>32.102499999999992</v>
      </c>
      <c r="AY113" s="52">
        <f t="shared" si="14"/>
        <v>32.247500000000002</v>
      </c>
      <c r="AZ113" s="52">
        <f t="shared" si="14"/>
        <v>32.392499999999998</v>
      </c>
      <c r="BA113" s="52">
        <f t="shared" si="14"/>
        <v>32.537500000000009</v>
      </c>
      <c r="BB113" s="52">
        <f t="shared" si="14"/>
        <v>32.682500000000005</v>
      </c>
      <c r="BC113" s="52">
        <f t="shared" si="14"/>
        <v>32.827500000000015</v>
      </c>
      <c r="BD113" s="52">
        <f t="shared" si="14"/>
        <v>32.968875000000011</v>
      </c>
      <c r="BE113" s="52">
        <f t="shared" si="14"/>
        <v>33.03775000000001</v>
      </c>
    </row>
    <row r="114" spans="2:57" x14ac:dyDescent="0.3">
      <c r="B114" s="1">
        <v>6</v>
      </c>
      <c r="C114" s="52"/>
      <c r="D114" s="52"/>
      <c r="E114" s="52"/>
      <c r="F114" s="52"/>
      <c r="G114" s="52"/>
      <c r="H114" s="52">
        <f>'Calcs Men No Intervention'!H114</f>
        <v>30</v>
      </c>
      <c r="I114" s="200">
        <f>'Calcs Men No Intervention'!I114-VLOOKUP('Calcs Men Intervention'!I$108-'Calcs Men Intervention'!$B114+1,BMIRed,$A$4,FALSE)</f>
        <v>28.145</v>
      </c>
      <c r="J114" s="200">
        <f>'Calcs Men No Intervention'!J114-VLOOKUP('Calcs Men Intervention'!J$108-'Calcs Men Intervention'!$B114+1,BMIRed,$A$4,FALSE)</f>
        <v>28.29</v>
      </c>
      <c r="K114" s="200">
        <f>'Calcs Men No Intervention'!K114-VLOOKUP('Calcs Men Intervention'!K$108-'Calcs Men Intervention'!$B114+1,BMIRed,$A$4,FALSE)</f>
        <v>28.616818181818182</v>
      </c>
      <c r="L114" s="200">
        <f>'Calcs Men No Intervention'!L114-VLOOKUP('Calcs Men Intervention'!L$108-'Calcs Men Intervention'!$B114+1,BMIRed,$A$4,FALSE)</f>
        <v>28.943636363636362</v>
      </c>
      <c r="M114" s="200">
        <f>'Calcs Men No Intervention'!M114-VLOOKUP('Calcs Men Intervention'!M$108-'Calcs Men Intervention'!$B114+1,BMIRed,$A$4,FALSE)</f>
        <v>29.270454545454545</v>
      </c>
      <c r="N114" s="200">
        <f>'Calcs Men No Intervention'!N114-VLOOKUP('Calcs Men Intervention'!N$108-'Calcs Men Intervention'!$B114+1,BMIRed,$A$4,FALSE)</f>
        <v>29.597272727272724</v>
      </c>
      <c r="O114" s="200">
        <f>'Calcs Men No Intervention'!O114-VLOOKUP('Calcs Men Intervention'!O$108-'Calcs Men Intervention'!$B114+1,BMIRed,$A$4,FALSE)</f>
        <v>29.924090909090907</v>
      </c>
      <c r="P114" s="200">
        <f>'Calcs Men No Intervention'!P114-VLOOKUP('Calcs Men Intervention'!P$108-'Calcs Men Intervention'!$B114+1,BMIRed,$A$4,FALSE)</f>
        <v>30.250909090909087</v>
      </c>
      <c r="Q114" s="200">
        <f>'Calcs Men No Intervention'!Q114-VLOOKUP('Calcs Men Intervention'!Q$108-'Calcs Men Intervention'!$B114+1,BMIRed,$A$4,FALSE)</f>
        <v>30.57772727272727</v>
      </c>
      <c r="R114" s="200">
        <f>'Calcs Men No Intervention'!R114-VLOOKUP('Calcs Men Intervention'!R$108-'Calcs Men Intervention'!$B114+1,BMIRed,$A$4,FALSE)</f>
        <v>30.904545454545449</v>
      </c>
      <c r="S114" s="200">
        <f>'Calcs Men No Intervention'!S114-VLOOKUP('Calcs Men Intervention'!S$108-'Calcs Men Intervention'!$B114+1,BMIRed,$A$4,FALSE)</f>
        <v>31.231363636363632</v>
      </c>
      <c r="T114" s="200">
        <f>'Calcs Men No Intervention'!T114-VLOOKUP('Calcs Men Intervention'!T$108-'Calcs Men Intervention'!$B114+1,BMIRed,$A$4,FALSE)</f>
        <v>31.558181818181815</v>
      </c>
      <c r="U114" s="200">
        <f>'Calcs Men No Intervention'!U114-VLOOKUP('Calcs Men Intervention'!U$108-'Calcs Men Intervention'!$B114+1,BMIRed,$A$4,FALSE)</f>
        <v>31.884999999999994</v>
      </c>
      <c r="V114" s="200">
        <f>'Calcs Men No Intervention'!V114-VLOOKUP('Calcs Men Intervention'!V$108-'Calcs Men Intervention'!$B114+1,BMIRed,$A$4,FALSE)</f>
        <v>32.029999999999994</v>
      </c>
      <c r="W114" s="200">
        <f>'Calcs Men No Intervention'!W114-VLOOKUP('Calcs Men Intervention'!W$108-'Calcs Men Intervention'!$B114+1,BMIRed,$A$4,FALSE)</f>
        <v>32.174999999999997</v>
      </c>
      <c r="X114" s="200">
        <f>'Calcs Men No Intervention'!X114-VLOOKUP('Calcs Men Intervention'!X$108-'Calcs Men Intervention'!$B114+1,BMIRed,$A$4,FALSE)</f>
        <v>32.32</v>
      </c>
      <c r="Y114" s="200">
        <f>'Calcs Men No Intervention'!Y114-VLOOKUP('Calcs Men Intervention'!Y$108-'Calcs Men Intervention'!$B114+1,BMIRed,$A$4,FALSE)</f>
        <v>32.465000000000003</v>
      </c>
      <c r="Z114" s="200">
        <f>'Calcs Men No Intervention'!Z114-VLOOKUP('Calcs Men Intervention'!Z$108-'Calcs Men Intervention'!$B114+1,BMIRed,$A$4,FALSE)</f>
        <v>32.610000000000007</v>
      </c>
      <c r="AA114" s="200">
        <f>'Calcs Men No Intervention'!AA114-VLOOKUP('Calcs Men Intervention'!AA$108-'Calcs Men Intervention'!$B114+1,BMIRed,$A$4,FALSE)</f>
        <v>32.75500000000001</v>
      </c>
      <c r="AB114" s="52">
        <f>'Calcs Men No Intervention'!AB114-VLOOKUP('Calcs Men Intervention'!AB$108-'Calcs Men Intervention'!$B114+1,BMIRed,$A$4,FALSE)</f>
        <v>32.900000000000013</v>
      </c>
      <c r="AC114" s="52"/>
      <c r="AD114" s="52"/>
      <c r="AE114" s="1">
        <v>6</v>
      </c>
      <c r="AF114" s="52"/>
      <c r="AG114" s="52"/>
      <c r="AH114" s="52"/>
      <c r="AI114" s="52"/>
      <c r="AJ114" s="52"/>
      <c r="AK114" s="52">
        <f t="shared" ref="AK114:BE114" si="15">AVERAGE(H114:I114)</f>
        <v>29.072499999999998</v>
      </c>
      <c r="AL114" s="52">
        <f t="shared" si="15"/>
        <v>28.217500000000001</v>
      </c>
      <c r="AM114" s="52">
        <f t="shared" si="15"/>
        <v>28.453409090909091</v>
      </c>
      <c r="AN114" s="52">
        <f t="shared" si="15"/>
        <v>28.780227272727274</v>
      </c>
      <c r="AO114" s="52">
        <f t="shared" si="15"/>
        <v>29.107045454545453</v>
      </c>
      <c r="AP114" s="52">
        <f t="shared" si="15"/>
        <v>29.433863636363633</v>
      </c>
      <c r="AQ114" s="52">
        <f t="shared" si="15"/>
        <v>29.760681818181816</v>
      </c>
      <c r="AR114" s="52">
        <f t="shared" si="15"/>
        <v>30.087499999999999</v>
      </c>
      <c r="AS114" s="52">
        <f t="shared" si="15"/>
        <v>30.414318181818178</v>
      </c>
      <c r="AT114" s="52">
        <f t="shared" si="15"/>
        <v>30.741136363636357</v>
      </c>
      <c r="AU114" s="52">
        <f t="shared" si="15"/>
        <v>31.06795454545454</v>
      </c>
      <c r="AV114" s="52">
        <f t="shared" si="15"/>
        <v>31.394772727272724</v>
      </c>
      <c r="AW114" s="52">
        <f t="shared" si="15"/>
        <v>31.721590909090907</v>
      </c>
      <c r="AX114" s="52">
        <f t="shared" si="15"/>
        <v>31.957499999999996</v>
      </c>
      <c r="AY114" s="52">
        <f t="shared" si="15"/>
        <v>32.102499999999992</v>
      </c>
      <c r="AZ114" s="52">
        <f t="shared" si="15"/>
        <v>32.247500000000002</v>
      </c>
      <c r="BA114" s="52">
        <f t="shared" si="15"/>
        <v>32.392499999999998</v>
      </c>
      <c r="BB114" s="52">
        <f t="shared" si="15"/>
        <v>32.537500000000009</v>
      </c>
      <c r="BC114" s="52">
        <f t="shared" si="15"/>
        <v>32.682500000000005</v>
      </c>
      <c r="BD114" s="52">
        <f t="shared" si="15"/>
        <v>32.827500000000015</v>
      </c>
      <c r="BE114" s="52">
        <f t="shared" si="15"/>
        <v>32.900000000000013</v>
      </c>
    </row>
    <row r="115" spans="2:57" x14ac:dyDescent="0.3">
      <c r="B115" s="1">
        <v>7</v>
      </c>
      <c r="C115" s="52"/>
      <c r="D115" s="52"/>
      <c r="E115" s="52"/>
      <c r="F115" s="52"/>
      <c r="G115" s="52"/>
      <c r="H115" s="52"/>
      <c r="I115" s="52">
        <f>'Calcs Men No Intervention'!I115</f>
        <v>30</v>
      </c>
      <c r="J115" s="200">
        <f>'Calcs Men No Intervention'!J115-VLOOKUP('Calcs Men Intervention'!J$108-'Calcs Men Intervention'!$B115+1,BMIRed,$A$4,FALSE)</f>
        <v>28.145</v>
      </c>
      <c r="K115" s="200">
        <f>'Calcs Men No Intervention'!K115-VLOOKUP('Calcs Men Intervention'!K$108-'Calcs Men Intervention'!$B115+1,BMIRed,$A$4,FALSE)</f>
        <v>28.29</v>
      </c>
      <c r="L115" s="200">
        <f>'Calcs Men No Intervention'!L115-VLOOKUP('Calcs Men Intervention'!L$108-'Calcs Men Intervention'!$B115+1,BMIRed,$A$4,FALSE)</f>
        <v>28.616818181818182</v>
      </c>
      <c r="M115" s="200">
        <f>'Calcs Men No Intervention'!M115-VLOOKUP('Calcs Men Intervention'!M$108-'Calcs Men Intervention'!$B115+1,BMIRed,$A$4,FALSE)</f>
        <v>28.943636363636362</v>
      </c>
      <c r="N115" s="200">
        <f>'Calcs Men No Intervention'!N115-VLOOKUP('Calcs Men Intervention'!N$108-'Calcs Men Intervention'!$B115+1,BMIRed,$A$4,FALSE)</f>
        <v>29.270454545454545</v>
      </c>
      <c r="O115" s="200">
        <f>'Calcs Men No Intervention'!O115-VLOOKUP('Calcs Men Intervention'!O$108-'Calcs Men Intervention'!$B115+1,BMIRed,$A$4,FALSE)</f>
        <v>29.597272727272724</v>
      </c>
      <c r="P115" s="200">
        <f>'Calcs Men No Intervention'!P115-VLOOKUP('Calcs Men Intervention'!P$108-'Calcs Men Intervention'!$B115+1,BMIRed,$A$4,FALSE)</f>
        <v>29.924090909090907</v>
      </c>
      <c r="Q115" s="200">
        <f>'Calcs Men No Intervention'!Q115-VLOOKUP('Calcs Men Intervention'!Q$108-'Calcs Men Intervention'!$B115+1,BMIRed,$A$4,FALSE)</f>
        <v>30.250909090909087</v>
      </c>
      <c r="R115" s="200">
        <f>'Calcs Men No Intervention'!R115-VLOOKUP('Calcs Men Intervention'!R$108-'Calcs Men Intervention'!$B115+1,BMIRed,$A$4,FALSE)</f>
        <v>30.57772727272727</v>
      </c>
      <c r="S115" s="200">
        <f>'Calcs Men No Intervention'!S115-VLOOKUP('Calcs Men Intervention'!S$108-'Calcs Men Intervention'!$B115+1,BMIRed,$A$4,FALSE)</f>
        <v>30.904545454545449</v>
      </c>
      <c r="T115" s="200">
        <f>'Calcs Men No Intervention'!T115-VLOOKUP('Calcs Men Intervention'!T$108-'Calcs Men Intervention'!$B115+1,BMIRed,$A$4,FALSE)</f>
        <v>31.231363636363632</v>
      </c>
      <c r="U115" s="200">
        <f>'Calcs Men No Intervention'!U115-VLOOKUP('Calcs Men Intervention'!U$108-'Calcs Men Intervention'!$B115+1,BMIRed,$A$4,FALSE)</f>
        <v>31.558181818181815</v>
      </c>
      <c r="V115" s="200">
        <f>'Calcs Men No Intervention'!V115-VLOOKUP('Calcs Men Intervention'!V$108-'Calcs Men Intervention'!$B115+1,BMIRed,$A$4,FALSE)</f>
        <v>31.884999999999994</v>
      </c>
      <c r="W115" s="200">
        <f>'Calcs Men No Intervention'!W115-VLOOKUP('Calcs Men Intervention'!W$108-'Calcs Men Intervention'!$B115+1,BMIRed,$A$4,FALSE)</f>
        <v>32.029999999999994</v>
      </c>
      <c r="X115" s="200">
        <f>'Calcs Men No Intervention'!X115-VLOOKUP('Calcs Men Intervention'!X$108-'Calcs Men Intervention'!$B115+1,BMIRed,$A$4,FALSE)</f>
        <v>32.174999999999997</v>
      </c>
      <c r="Y115" s="200">
        <f>'Calcs Men No Intervention'!Y115-VLOOKUP('Calcs Men Intervention'!Y$108-'Calcs Men Intervention'!$B115+1,BMIRed,$A$4,FALSE)</f>
        <v>32.32</v>
      </c>
      <c r="Z115" s="200">
        <f>'Calcs Men No Intervention'!Z115-VLOOKUP('Calcs Men Intervention'!Z$108-'Calcs Men Intervention'!$B115+1,BMIRed,$A$4,FALSE)</f>
        <v>32.465000000000003</v>
      </c>
      <c r="AA115" s="200">
        <f>'Calcs Men No Intervention'!AA115-VLOOKUP('Calcs Men Intervention'!AA$108-'Calcs Men Intervention'!$B115+1,BMIRed,$A$4,FALSE)</f>
        <v>32.610000000000007</v>
      </c>
      <c r="AB115" s="52">
        <f>'Calcs Men No Intervention'!AB115-VLOOKUP('Calcs Men Intervention'!AB$108-'Calcs Men Intervention'!$B115+1,BMIRed,$A$4,FALSE)</f>
        <v>32.75500000000001</v>
      </c>
      <c r="AC115" s="52"/>
      <c r="AD115" s="52"/>
      <c r="AE115" s="1">
        <v>7</v>
      </c>
      <c r="AF115" s="52"/>
      <c r="AG115" s="52"/>
      <c r="AH115" s="52"/>
      <c r="AI115" s="52"/>
      <c r="AJ115" s="52"/>
      <c r="AK115" s="52"/>
      <c r="AL115" s="52">
        <f t="shared" ref="AL115:BE115" si="16">AVERAGE(I115:J115)</f>
        <v>29.072499999999998</v>
      </c>
      <c r="AM115" s="52">
        <f t="shared" si="16"/>
        <v>28.217500000000001</v>
      </c>
      <c r="AN115" s="52">
        <f t="shared" si="16"/>
        <v>28.453409090909091</v>
      </c>
      <c r="AO115" s="52">
        <f t="shared" si="16"/>
        <v>28.780227272727274</v>
      </c>
      <c r="AP115" s="52">
        <f t="shared" si="16"/>
        <v>29.107045454545453</v>
      </c>
      <c r="AQ115" s="52">
        <f t="shared" si="16"/>
        <v>29.433863636363633</v>
      </c>
      <c r="AR115" s="52">
        <f t="shared" si="16"/>
        <v>29.760681818181816</v>
      </c>
      <c r="AS115" s="52">
        <f t="shared" si="16"/>
        <v>30.087499999999999</v>
      </c>
      <c r="AT115" s="52">
        <f t="shared" si="16"/>
        <v>30.414318181818178</v>
      </c>
      <c r="AU115" s="52">
        <f t="shared" si="16"/>
        <v>30.741136363636357</v>
      </c>
      <c r="AV115" s="52">
        <f t="shared" si="16"/>
        <v>31.06795454545454</v>
      </c>
      <c r="AW115" s="52">
        <f t="shared" si="16"/>
        <v>31.394772727272724</v>
      </c>
      <c r="AX115" s="52">
        <f t="shared" si="16"/>
        <v>31.721590909090907</v>
      </c>
      <c r="AY115" s="52">
        <f t="shared" si="16"/>
        <v>31.957499999999996</v>
      </c>
      <c r="AZ115" s="52">
        <f t="shared" si="16"/>
        <v>32.102499999999992</v>
      </c>
      <c r="BA115" s="52">
        <f t="shared" si="16"/>
        <v>32.247500000000002</v>
      </c>
      <c r="BB115" s="52">
        <f t="shared" si="16"/>
        <v>32.392499999999998</v>
      </c>
      <c r="BC115" s="52">
        <f t="shared" si="16"/>
        <v>32.537500000000009</v>
      </c>
      <c r="BD115" s="52">
        <f t="shared" si="16"/>
        <v>32.682500000000005</v>
      </c>
      <c r="BE115" s="52">
        <f t="shared" si="16"/>
        <v>32.75500000000001</v>
      </c>
    </row>
    <row r="116" spans="2:57" x14ac:dyDescent="0.3">
      <c r="B116" s="1">
        <v>8</v>
      </c>
      <c r="C116" s="52"/>
      <c r="D116" s="52"/>
      <c r="E116" s="52"/>
      <c r="F116" s="52"/>
      <c r="G116" s="52"/>
      <c r="H116" s="52"/>
      <c r="I116" s="52"/>
      <c r="J116" s="52">
        <f>'Calcs Men No Intervention'!J116</f>
        <v>30</v>
      </c>
      <c r="K116" s="200">
        <f>'Calcs Men No Intervention'!K116-VLOOKUP('Calcs Men Intervention'!K$108-'Calcs Men Intervention'!$B116+1,BMIRed,$A$4,FALSE)</f>
        <v>28.145</v>
      </c>
      <c r="L116" s="200">
        <f>'Calcs Men No Intervention'!L116-VLOOKUP('Calcs Men Intervention'!L$108-'Calcs Men Intervention'!$B116+1,BMIRed,$A$4,FALSE)</f>
        <v>28.29</v>
      </c>
      <c r="M116" s="200">
        <f>'Calcs Men No Intervention'!M116-VLOOKUP('Calcs Men Intervention'!M$108-'Calcs Men Intervention'!$B116+1,BMIRed,$A$4,FALSE)</f>
        <v>28.616818181818182</v>
      </c>
      <c r="N116" s="200">
        <f>'Calcs Men No Intervention'!N116-VLOOKUP('Calcs Men Intervention'!N$108-'Calcs Men Intervention'!$B116+1,BMIRed,$A$4,FALSE)</f>
        <v>28.943636363636362</v>
      </c>
      <c r="O116" s="200">
        <f>'Calcs Men No Intervention'!O116-VLOOKUP('Calcs Men Intervention'!O$108-'Calcs Men Intervention'!$B116+1,BMIRed,$A$4,FALSE)</f>
        <v>29.270454545454545</v>
      </c>
      <c r="P116" s="200">
        <f>'Calcs Men No Intervention'!P116-VLOOKUP('Calcs Men Intervention'!P$108-'Calcs Men Intervention'!$B116+1,BMIRed,$A$4,FALSE)</f>
        <v>29.597272727272724</v>
      </c>
      <c r="Q116" s="200">
        <f>'Calcs Men No Intervention'!Q116-VLOOKUP('Calcs Men Intervention'!Q$108-'Calcs Men Intervention'!$B116+1,BMIRed,$A$4,FALSE)</f>
        <v>29.924090909090907</v>
      </c>
      <c r="R116" s="200">
        <f>'Calcs Men No Intervention'!R116-VLOOKUP('Calcs Men Intervention'!R$108-'Calcs Men Intervention'!$B116+1,BMIRed,$A$4,FALSE)</f>
        <v>30.250909090909087</v>
      </c>
      <c r="S116" s="200">
        <f>'Calcs Men No Intervention'!S116-VLOOKUP('Calcs Men Intervention'!S$108-'Calcs Men Intervention'!$B116+1,BMIRed,$A$4,FALSE)</f>
        <v>30.57772727272727</v>
      </c>
      <c r="T116" s="200">
        <f>'Calcs Men No Intervention'!T116-VLOOKUP('Calcs Men Intervention'!T$108-'Calcs Men Intervention'!$B116+1,BMIRed,$A$4,FALSE)</f>
        <v>30.904545454545449</v>
      </c>
      <c r="U116" s="200">
        <f>'Calcs Men No Intervention'!U116-VLOOKUP('Calcs Men Intervention'!U$108-'Calcs Men Intervention'!$B116+1,BMIRed,$A$4,FALSE)</f>
        <v>31.231363636363632</v>
      </c>
      <c r="V116" s="200">
        <f>'Calcs Men No Intervention'!V116-VLOOKUP('Calcs Men Intervention'!V$108-'Calcs Men Intervention'!$B116+1,BMIRed,$A$4,FALSE)</f>
        <v>31.558181818181815</v>
      </c>
      <c r="W116" s="200">
        <f>'Calcs Men No Intervention'!W116-VLOOKUP('Calcs Men Intervention'!W$108-'Calcs Men Intervention'!$B116+1,BMIRed,$A$4,FALSE)</f>
        <v>31.884999999999994</v>
      </c>
      <c r="X116" s="200">
        <f>'Calcs Men No Intervention'!X116-VLOOKUP('Calcs Men Intervention'!X$108-'Calcs Men Intervention'!$B116+1,BMIRed,$A$4,FALSE)</f>
        <v>32.029999999999994</v>
      </c>
      <c r="Y116" s="200">
        <f>'Calcs Men No Intervention'!Y116-VLOOKUP('Calcs Men Intervention'!Y$108-'Calcs Men Intervention'!$B116+1,BMIRed,$A$4,FALSE)</f>
        <v>32.174999999999997</v>
      </c>
      <c r="Z116" s="200">
        <f>'Calcs Men No Intervention'!Z116-VLOOKUP('Calcs Men Intervention'!Z$108-'Calcs Men Intervention'!$B116+1,BMIRed,$A$4,FALSE)</f>
        <v>32.32</v>
      </c>
      <c r="AA116" s="200">
        <f>'Calcs Men No Intervention'!AA116-VLOOKUP('Calcs Men Intervention'!AA$108-'Calcs Men Intervention'!$B116+1,BMIRed,$A$4,FALSE)</f>
        <v>32.465000000000003</v>
      </c>
      <c r="AB116" s="52">
        <f>'Calcs Men No Intervention'!AB116-VLOOKUP('Calcs Men Intervention'!AB$108-'Calcs Men Intervention'!$B116+1,BMIRed,$A$4,FALSE)</f>
        <v>32.610000000000007</v>
      </c>
      <c r="AC116" s="52"/>
      <c r="AD116" s="52"/>
      <c r="AE116" s="1">
        <v>8</v>
      </c>
      <c r="AF116" s="52"/>
      <c r="AG116" s="52"/>
      <c r="AH116" s="52"/>
      <c r="AI116" s="52"/>
      <c r="AJ116" s="52"/>
      <c r="AK116" s="52"/>
      <c r="AL116" s="52"/>
      <c r="AM116" s="52">
        <f t="shared" ref="AM116:BE116" si="17">AVERAGE(J116:K116)</f>
        <v>29.072499999999998</v>
      </c>
      <c r="AN116" s="52">
        <f t="shared" si="17"/>
        <v>28.217500000000001</v>
      </c>
      <c r="AO116" s="52">
        <f t="shared" si="17"/>
        <v>28.453409090909091</v>
      </c>
      <c r="AP116" s="52">
        <f t="shared" si="17"/>
        <v>28.780227272727274</v>
      </c>
      <c r="AQ116" s="52">
        <f t="shared" si="17"/>
        <v>29.107045454545453</v>
      </c>
      <c r="AR116" s="52">
        <f t="shared" si="17"/>
        <v>29.433863636363633</v>
      </c>
      <c r="AS116" s="52">
        <f t="shared" si="17"/>
        <v>29.760681818181816</v>
      </c>
      <c r="AT116" s="52">
        <f t="shared" si="17"/>
        <v>30.087499999999999</v>
      </c>
      <c r="AU116" s="52">
        <f t="shared" si="17"/>
        <v>30.414318181818178</v>
      </c>
      <c r="AV116" s="52">
        <f t="shared" si="17"/>
        <v>30.741136363636357</v>
      </c>
      <c r="AW116" s="52">
        <f t="shared" si="17"/>
        <v>31.06795454545454</v>
      </c>
      <c r="AX116" s="52">
        <f t="shared" si="17"/>
        <v>31.394772727272724</v>
      </c>
      <c r="AY116" s="52">
        <f t="shared" si="17"/>
        <v>31.721590909090907</v>
      </c>
      <c r="AZ116" s="52">
        <f t="shared" si="17"/>
        <v>31.957499999999996</v>
      </c>
      <c r="BA116" s="52">
        <f t="shared" si="17"/>
        <v>32.102499999999992</v>
      </c>
      <c r="BB116" s="52">
        <f t="shared" si="17"/>
        <v>32.247500000000002</v>
      </c>
      <c r="BC116" s="52">
        <f t="shared" si="17"/>
        <v>32.392499999999998</v>
      </c>
      <c r="BD116" s="52">
        <f t="shared" si="17"/>
        <v>32.537500000000009</v>
      </c>
      <c r="BE116" s="52">
        <f t="shared" si="17"/>
        <v>32.610000000000007</v>
      </c>
    </row>
    <row r="117" spans="2:57" x14ac:dyDescent="0.3">
      <c r="B117" s="1">
        <v>9</v>
      </c>
      <c r="C117" s="52"/>
      <c r="D117" s="52"/>
      <c r="E117" s="52"/>
      <c r="F117" s="52"/>
      <c r="G117" s="52"/>
      <c r="H117" s="52"/>
      <c r="I117" s="52"/>
      <c r="J117" s="52"/>
      <c r="K117" s="52">
        <f>'Calcs Men No Intervention'!K117</f>
        <v>30</v>
      </c>
      <c r="L117" s="200">
        <f>'Calcs Men No Intervention'!L117-VLOOKUP('Calcs Men Intervention'!L$108-'Calcs Men Intervention'!$B117+1,BMIRed,$A$4,FALSE)</f>
        <v>28.145</v>
      </c>
      <c r="M117" s="200">
        <f>'Calcs Men No Intervention'!M117-VLOOKUP('Calcs Men Intervention'!M$108-'Calcs Men Intervention'!$B117+1,BMIRed,$A$4,FALSE)</f>
        <v>28.29</v>
      </c>
      <c r="N117" s="200">
        <f>'Calcs Men No Intervention'!N117-VLOOKUP('Calcs Men Intervention'!N$108-'Calcs Men Intervention'!$B117+1,BMIRed,$A$4,FALSE)</f>
        <v>28.616818181818182</v>
      </c>
      <c r="O117" s="200">
        <f>'Calcs Men No Intervention'!O117-VLOOKUP('Calcs Men Intervention'!O$108-'Calcs Men Intervention'!$B117+1,BMIRed,$A$4,FALSE)</f>
        <v>28.943636363636362</v>
      </c>
      <c r="P117" s="200">
        <f>'Calcs Men No Intervention'!P117-VLOOKUP('Calcs Men Intervention'!P$108-'Calcs Men Intervention'!$B117+1,BMIRed,$A$4,FALSE)</f>
        <v>29.270454545454545</v>
      </c>
      <c r="Q117" s="200">
        <f>'Calcs Men No Intervention'!Q117-VLOOKUP('Calcs Men Intervention'!Q$108-'Calcs Men Intervention'!$B117+1,BMIRed,$A$4,FALSE)</f>
        <v>29.597272727272724</v>
      </c>
      <c r="R117" s="200">
        <f>'Calcs Men No Intervention'!R117-VLOOKUP('Calcs Men Intervention'!R$108-'Calcs Men Intervention'!$B117+1,BMIRed,$A$4,FALSE)</f>
        <v>29.924090909090907</v>
      </c>
      <c r="S117" s="200">
        <f>'Calcs Men No Intervention'!S117-VLOOKUP('Calcs Men Intervention'!S$108-'Calcs Men Intervention'!$B117+1,BMIRed,$A$4,FALSE)</f>
        <v>30.250909090909087</v>
      </c>
      <c r="T117" s="200">
        <f>'Calcs Men No Intervention'!T117-VLOOKUP('Calcs Men Intervention'!T$108-'Calcs Men Intervention'!$B117+1,BMIRed,$A$4,FALSE)</f>
        <v>30.57772727272727</v>
      </c>
      <c r="U117" s="200">
        <f>'Calcs Men No Intervention'!U117-VLOOKUP('Calcs Men Intervention'!U$108-'Calcs Men Intervention'!$B117+1,BMIRed,$A$4,FALSE)</f>
        <v>30.904545454545449</v>
      </c>
      <c r="V117" s="200">
        <f>'Calcs Men No Intervention'!V117-VLOOKUP('Calcs Men Intervention'!V$108-'Calcs Men Intervention'!$B117+1,BMIRed,$A$4,FALSE)</f>
        <v>31.231363636363632</v>
      </c>
      <c r="W117" s="200">
        <f>'Calcs Men No Intervention'!W117-VLOOKUP('Calcs Men Intervention'!W$108-'Calcs Men Intervention'!$B117+1,BMIRed,$A$4,FALSE)</f>
        <v>31.558181818181815</v>
      </c>
      <c r="X117" s="200">
        <f>'Calcs Men No Intervention'!X117-VLOOKUP('Calcs Men Intervention'!X$108-'Calcs Men Intervention'!$B117+1,BMIRed,$A$4,FALSE)</f>
        <v>31.884999999999994</v>
      </c>
      <c r="Y117" s="200">
        <f>'Calcs Men No Intervention'!Y117-VLOOKUP('Calcs Men Intervention'!Y$108-'Calcs Men Intervention'!$B117+1,BMIRed,$A$4,FALSE)</f>
        <v>32.029999999999994</v>
      </c>
      <c r="Z117" s="200">
        <f>'Calcs Men No Intervention'!Z117-VLOOKUP('Calcs Men Intervention'!Z$108-'Calcs Men Intervention'!$B117+1,BMIRed,$A$4,FALSE)</f>
        <v>32.174999999999997</v>
      </c>
      <c r="AA117" s="200">
        <f>'Calcs Men No Intervention'!AA117-VLOOKUP('Calcs Men Intervention'!AA$108-'Calcs Men Intervention'!$B117+1,BMIRed,$A$4,FALSE)</f>
        <v>32.32</v>
      </c>
      <c r="AB117" s="52">
        <f>'Calcs Men No Intervention'!AB117-VLOOKUP('Calcs Men Intervention'!AB$108-'Calcs Men Intervention'!$B117+1,BMIRed,$A$4,FALSE)</f>
        <v>32.465000000000003</v>
      </c>
      <c r="AC117" s="52"/>
      <c r="AD117" s="52"/>
      <c r="AE117" s="1">
        <v>9</v>
      </c>
      <c r="AF117" s="52"/>
      <c r="AG117" s="52"/>
      <c r="AH117" s="52"/>
      <c r="AI117" s="52"/>
      <c r="AJ117" s="52"/>
      <c r="AK117" s="52"/>
      <c r="AL117" s="52"/>
      <c r="AM117" s="52"/>
      <c r="AN117" s="52">
        <f t="shared" ref="AN117:BE117" si="18">AVERAGE(K117:L117)</f>
        <v>29.072499999999998</v>
      </c>
      <c r="AO117" s="52">
        <f t="shared" si="18"/>
        <v>28.217500000000001</v>
      </c>
      <c r="AP117" s="52">
        <f t="shared" si="18"/>
        <v>28.453409090909091</v>
      </c>
      <c r="AQ117" s="52">
        <f t="shared" si="18"/>
        <v>28.780227272727274</v>
      </c>
      <c r="AR117" s="52">
        <f t="shared" si="18"/>
        <v>29.107045454545453</v>
      </c>
      <c r="AS117" s="52">
        <f t="shared" si="18"/>
        <v>29.433863636363633</v>
      </c>
      <c r="AT117" s="52">
        <f t="shared" si="18"/>
        <v>29.760681818181816</v>
      </c>
      <c r="AU117" s="52">
        <f t="shared" si="18"/>
        <v>30.087499999999999</v>
      </c>
      <c r="AV117" s="52">
        <f t="shared" si="18"/>
        <v>30.414318181818178</v>
      </c>
      <c r="AW117" s="52">
        <f t="shared" si="18"/>
        <v>30.741136363636357</v>
      </c>
      <c r="AX117" s="52">
        <f t="shared" si="18"/>
        <v>31.06795454545454</v>
      </c>
      <c r="AY117" s="52">
        <f t="shared" si="18"/>
        <v>31.394772727272724</v>
      </c>
      <c r="AZ117" s="52">
        <f t="shared" si="18"/>
        <v>31.721590909090907</v>
      </c>
      <c r="BA117" s="52">
        <f t="shared" si="18"/>
        <v>31.957499999999996</v>
      </c>
      <c r="BB117" s="52">
        <f t="shared" si="18"/>
        <v>32.102499999999992</v>
      </c>
      <c r="BC117" s="52">
        <f t="shared" si="18"/>
        <v>32.247500000000002</v>
      </c>
      <c r="BD117" s="52">
        <f t="shared" si="18"/>
        <v>32.392499999999998</v>
      </c>
      <c r="BE117" s="52">
        <f t="shared" si="18"/>
        <v>32.465000000000003</v>
      </c>
    </row>
    <row r="118" spans="2:57" x14ac:dyDescent="0.3">
      <c r="B118" s="1">
        <v>10</v>
      </c>
      <c r="C118" s="52"/>
      <c r="D118" s="52"/>
      <c r="E118" s="52"/>
      <c r="F118" s="52"/>
      <c r="G118" s="52"/>
      <c r="H118" s="52"/>
      <c r="I118" s="52"/>
      <c r="J118" s="52"/>
      <c r="K118" s="52"/>
      <c r="L118" s="52">
        <f>'Calcs Men No Intervention'!L118</f>
        <v>30</v>
      </c>
      <c r="M118" s="200">
        <f>'Calcs Men No Intervention'!M118-VLOOKUP('Calcs Men Intervention'!M$108-'Calcs Men Intervention'!$B118+1,BMIRed,$A$4,FALSE)</f>
        <v>28.145</v>
      </c>
      <c r="N118" s="200">
        <f>'Calcs Men No Intervention'!N118-VLOOKUP('Calcs Men Intervention'!N$108-'Calcs Men Intervention'!$B118+1,BMIRed,$A$4,FALSE)</f>
        <v>28.29</v>
      </c>
      <c r="O118" s="200">
        <f>'Calcs Men No Intervention'!O118-VLOOKUP('Calcs Men Intervention'!O$108-'Calcs Men Intervention'!$B118+1,BMIRed,$A$4,FALSE)</f>
        <v>28.616818181818182</v>
      </c>
      <c r="P118" s="200">
        <f>'Calcs Men No Intervention'!P118-VLOOKUP('Calcs Men Intervention'!P$108-'Calcs Men Intervention'!$B118+1,BMIRed,$A$4,FALSE)</f>
        <v>28.943636363636362</v>
      </c>
      <c r="Q118" s="200">
        <f>'Calcs Men No Intervention'!Q118-VLOOKUP('Calcs Men Intervention'!Q$108-'Calcs Men Intervention'!$B118+1,BMIRed,$A$4,FALSE)</f>
        <v>29.270454545454545</v>
      </c>
      <c r="R118" s="200">
        <f>'Calcs Men No Intervention'!R118-VLOOKUP('Calcs Men Intervention'!R$108-'Calcs Men Intervention'!$B118+1,BMIRed,$A$4,FALSE)</f>
        <v>29.597272727272724</v>
      </c>
      <c r="S118" s="200">
        <f>'Calcs Men No Intervention'!S118-VLOOKUP('Calcs Men Intervention'!S$108-'Calcs Men Intervention'!$B118+1,BMIRed,$A$4,FALSE)</f>
        <v>29.924090909090907</v>
      </c>
      <c r="T118" s="200">
        <f>'Calcs Men No Intervention'!T118-VLOOKUP('Calcs Men Intervention'!T$108-'Calcs Men Intervention'!$B118+1,BMIRed,$A$4,FALSE)</f>
        <v>30.250909090909087</v>
      </c>
      <c r="U118" s="200">
        <f>'Calcs Men No Intervention'!U118-VLOOKUP('Calcs Men Intervention'!U$108-'Calcs Men Intervention'!$B118+1,BMIRed,$A$4,FALSE)</f>
        <v>30.57772727272727</v>
      </c>
      <c r="V118" s="200">
        <f>'Calcs Men No Intervention'!V118-VLOOKUP('Calcs Men Intervention'!V$108-'Calcs Men Intervention'!$B118+1,BMIRed,$A$4,FALSE)</f>
        <v>30.904545454545449</v>
      </c>
      <c r="W118" s="200">
        <f>'Calcs Men No Intervention'!W118-VLOOKUP('Calcs Men Intervention'!W$108-'Calcs Men Intervention'!$B118+1,BMIRed,$A$4,FALSE)</f>
        <v>31.231363636363632</v>
      </c>
      <c r="X118" s="200">
        <f>'Calcs Men No Intervention'!X118-VLOOKUP('Calcs Men Intervention'!X$108-'Calcs Men Intervention'!$B118+1,BMIRed,$A$4,FALSE)</f>
        <v>31.558181818181815</v>
      </c>
      <c r="Y118" s="200">
        <f>'Calcs Men No Intervention'!Y118-VLOOKUP('Calcs Men Intervention'!Y$108-'Calcs Men Intervention'!$B118+1,BMIRed,$A$4,FALSE)</f>
        <v>31.884999999999994</v>
      </c>
      <c r="Z118" s="200">
        <f>'Calcs Men No Intervention'!Z118-VLOOKUP('Calcs Men Intervention'!Z$108-'Calcs Men Intervention'!$B118+1,BMIRed,$A$4,FALSE)</f>
        <v>32.029999999999994</v>
      </c>
      <c r="AA118" s="200">
        <f>'Calcs Men No Intervention'!AA118-VLOOKUP('Calcs Men Intervention'!AA$108-'Calcs Men Intervention'!$B118+1,BMIRed,$A$4,FALSE)</f>
        <v>32.174999999999997</v>
      </c>
      <c r="AB118" s="52">
        <f>'Calcs Men No Intervention'!AB118-VLOOKUP('Calcs Men Intervention'!AB$108-'Calcs Men Intervention'!$B118+1,BMIRed,$A$4,FALSE)</f>
        <v>32.32</v>
      </c>
      <c r="AC118" s="52"/>
      <c r="AD118" s="52"/>
      <c r="AE118" s="1">
        <v>10</v>
      </c>
      <c r="AF118" s="52"/>
      <c r="AG118" s="52"/>
      <c r="AH118" s="52"/>
      <c r="AI118" s="52"/>
      <c r="AJ118" s="52"/>
      <c r="AK118" s="52"/>
      <c r="AL118" s="52"/>
      <c r="AM118" s="52"/>
      <c r="AN118" s="52"/>
      <c r="AO118" s="52">
        <f t="shared" ref="AO118:BE118" si="19">AVERAGE(L118:M118)</f>
        <v>29.072499999999998</v>
      </c>
      <c r="AP118" s="52">
        <f t="shared" si="19"/>
        <v>28.217500000000001</v>
      </c>
      <c r="AQ118" s="52">
        <f t="shared" si="19"/>
        <v>28.453409090909091</v>
      </c>
      <c r="AR118" s="52">
        <f t="shared" si="19"/>
        <v>28.780227272727274</v>
      </c>
      <c r="AS118" s="52">
        <f t="shared" si="19"/>
        <v>29.107045454545453</v>
      </c>
      <c r="AT118" s="52">
        <f t="shared" si="19"/>
        <v>29.433863636363633</v>
      </c>
      <c r="AU118" s="52">
        <f t="shared" si="19"/>
        <v>29.760681818181816</v>
      </c>
      <c r="AV118" s="52">
        <f t="shared" si="19"/>
        <v>30.087499999999999</v>
      </c>
      <c r="AW118" s="52">
        <f t="shared" si="19"/>
        <v>30.414318181818178</v>
      </c>
      <c r="AX118" s="52">
        <f t="shared" si="19"/>
        <v>30.741136363636357</v>
      </c>
      <c r="AY118" s="52">
        <f t="shared" si="19"/>
        <v>31.06795454545454</v>
      </c>
      <c r="AZ118" s="52">
        <f t="shared" si="19"/>
        <v>31.394772727272724</v>
      </c>
      <c r="BA118" s="52">
        <f t="shared" si="19"/>
        <v>31.721590909090907</v>
      </c>
      <c r="BB118" s="52">
        <f t="shared" si="19"/>
        <v>31.957499999999996</v>
      </c>
      <c r="BC118" s="52">
        <f t="shared" si="19"/>
        <v>32.102499999999992</v>
      </c>
      <c r="BD118" s="52">
        <f t="shared" si="19"/>
        <v>32.247500000000002</v>
      </c>
      <c r="BE118" s="52">
        <f t="shared" si="19"/>
        <v>32.32</v>
      </c>
    </row>
    <row r="119" spans="2:57" x14ac:dyDescent="0.3">
      <c r="B119" s="1">
        <v>11</v>
      </c>
      <c r="C119" s="52"/>
      <c r="D119" s="52"/>
      <c r="E119" s="52"/>
      <c r="F119" s="52"/>
      <c r="G119" s="52"/>
      <c r="H119" s="52"/>
      <c r="I119" s="52"/>
      <c r="J119" s="52"/>
      <c r="K119" s="52"/>
      <c r="L119" s="52"/>
      <c r="M119" s="52">
        <f>'Calcs Men No Intervention'!M119</f>
        <v>30</v>
      </c>
      <c r="N119" s="200">
        <f>'Calcs Men No Intervention'!N119-VLOOKUP('Calcs Men Intervention'!N$108-'Calcs Men Intervention'!$B119+1,BMIRed,$A$4,FALSE)</f>
        <v>28.145</v>
      </c>
      <c r="O119" s="200">
        <f>'Calcs Men No Intervention'!O119-VLOOKUP('Calcs Men Intervention'!O$108-'Calcs Men Intervention'!$B119+1,BMIRed,$A$4,FALSE)</f>
        <v>28.29</v>
      </c>
      <c r="P119" s="200">
        <f>'Calcs Men No Intervention'!P119-VLOOKUP('Calcs Men Intervention'!P$108-'Calcs Men Intervention'!$B119+1,BMIRed,$A$4,FALSE)</f>
        <v>28.616818181818182</v>
      </c>
      <c r="Q119" s="200">
        <f>'Calcs Men No Intervention'!Q119-VLOOKUP('Calcs Men Intervention'!Q$108-'Calcs Men Intervention'!$B119+1,BMIRed,$A$4,FALSE)</f>
        <v>28.943636363636362</v>
      </c>
      <c r="R119" s="200">
        <f>'Calcs Men No Intervention'!R119-VLOOKUP('Calcs Men Intervention'!R$108-'Calcs Men Intervention'!$B119+1,BMIRed,$A$4,FALSE)</f>
        <v>29.270454545454545</v>
      </c>
      <c r="S119" s="200">
        <f>'Calcs Men No Intervention'!S119-VLOOKUP('Calcs Men Intervention'!S$108-'Calcs Men Intervention'!$B119+1,BMIRed,$A$4,FALSE)</f>
        <v>29.597272727272724</v>
      </c>
      <c r="T119" s="200">
        <f>'Calcs Men No Intervention'!T119-VLOOKUP('Calcs Men Intervention'!T$108-'Calcs Men Intervention'!$B119+1,BMIRed,$A$4,FALSE)</f>
        <v>29.924090909090907</v>
      </c>
      <c r="U119" s="200">
        <f>'Calcs Men No Intervention'!U119-VLOOKUP('Calcs Men Intervention'!U$108-'Calcs Men Intervention'!$B119+1,BMIRed,$A$4,FALSE)</f>
        <v>30.250909090909087</v>
      </c>
      <c r="V119" s="200">
        <f>'Calcs Men No Intervention'!V119-VLOOKUP('Calcs Men Intervention'!V$108-'Calcs Men Intervention'!$B119+1,BMIRed,$A$4,FALSE)</f>
        <v>30.57772727272727</v>
      </c>
      <c r="W119" s="200">
        <f>'Calcs Men No Intervention'!W119-VLOOKUP('Calcs Men Intervention'!W$108-'Calcs Men Intervention'!$B119+1,BMIRed,$A$4,FALSE)</f>
        <v>30.904545454545449</v>
      </c>
      <c r="X119" s="200">
        <f>'Calcs Men No Intervention'!X119-VLOOKUP('Calcs Men Intervention'!X$108-'Calcs Men Intervention'!$B119+1,BMIRed,$A$4,FALSE)</f>
        <v>31.231363636363632</v>
      </c>
      <c r="Y119" s="200">
        <f>'Calcs Men No Intervention'!Y119-VLOOKUP('Calcs Men Intervention'!Y$108-'Calcs Men Intervention'!$B119+1,BMIRed,$A$4,FALSE)</f>
        <v>31.558181818181815</v>
      </c>
      <c r="Z119" s="200">
        <f>'Calcs Men No Intervention'!Z119-VLOOKUP('Calcs Men Intervention'!Z$108-'Calcs Men Intervention'!$B119+1,BMIRed,$A$4,FALSE)</f>
        <v>31.884999999999994</v>
      </c>
      <c r="AA119" s="200">
        <f>'Calcs Men No Intervention'!AA119-VLOOKUP('Calcs Men Intervention'!AA$108-'Calcs Men Intervention'!$B119+1,BMIRed,$A$4,FALSE)</f>
        <v>32.029999999999994</v>
      </c>
      <c r="AB119" s="52">
        <f>'Calcs Men No Intervention'!AB119-VLOOKUP('Calcs Men Intervention'!AB$108-'Calcs Men Intervention'!$B119+1,BMIRed,$A$4,FALSE)</f>
        <v>32.174999999999997</v>
      </c>
      <c r="AC119" s="52"/>
      <c r="AD119" s="52"/>
      <c r="AE119" s="1">
        <v>11</v>
      </c>
      <c r="AF119" s="52"/>
      <c r="AG119" s="52"/>
      <c r="AH119" s="52"/>
      <c r="AI119" s="52"/>
      <c r="AJ119" s="52"/>
      <c r="AK119" s="52"/>
      <c r="AL119" s="52"/>
      <c r="AM119" s="52"/>
      <c r="AN119" s="52"/>
      <c r="AO119" s="52"/>
      <c r="AP119" s="52">
        <f t="shared" ref="AP119:BE119" si="20">AVERAGE(M119:N119)</f>
        <v>29.072499999999998</v>
      </c>
      <c r="AQ119" s="52">
        <f t="shared" si="20"/>
        <v>28.217500000000001</v>
      </c>
      <c r="AR119" s="52">
        <f t="shared" si="20"/>
        <v>28.453409090909091</v>
      </c>
      <c r="AS119" s="52">
        <f t="shared" si="20"/>
        <v>28.780227272727274</v>
      </c>
      <c r="AT119" s="52">
        <f t="shared" si="20"/>
        <v>29.107045454545453</v>
      </c>
      <c r="AU119" s="52">
        <f t="shared" si="20"/>
        <v>29.433863636363633</v>
      </c>
      <c r="AV119" s="52">
        <f t="shared" si="20"/>
        <v>29.760681818181816</v>
      </c>
      <c r="AW119" s="52">
        <f t="shared" si="20"/>
        <v>30.087499999999999</v>
      </c>
      <c r="AX119" s="52">
        <f t="shared" si="20"/>
        <v>30.414318181818178</v>
      </c>
      <c r="AY119" s="52">
        <f t="shared" si="20"/>
        <v>30.741136363636357</v>
      </c>
      <c r="AZ119" s="52">
        <f t="shared" si="20"/>
        <v>31.06795454545454</v>
      </c>
      <c r="BA119" s="52">
        <f t="shared" si="20"/>
        <v>31.394772727272724</v>
      </c>
      <c r="BB119" s="52">
        <f t="shared" si="20"/>
        <v>31.721590909090907</v>
      </c>
      <c r="BC119" s="52">
        <f t="shared" si="20"/>
        <v>31.957499999999996</v>
      </c>
      <c r="BD119" s="52">
        <f t="shared" si="20"/>
        <v>32.102499999999992</v>
      </c>
      <c r="BE119" s="52">
        <f t="shared" si="20"/>
        <v>32.174999999999997</v>
      </c>
    </row>
    <row r="120" spans="2:57" x14ac:dyDescent="0.3">
      <c r="B120" s="1">
        <v>12</v>
      </c>
      <c r="C120" s="52"/>
      <c r="D120" s="52"/>
      <c r="E120" s="52"/>
      <c r="F120" s="52"/>
      <c r="G120" s="52"/>
      <c r="H120" s="52"/>
      <c r="I120" s="52"/>
      <c r="J120" s="52"/>
      <c r="K120" s="52"/>
      <c r="L120" s="52"/>
      <c r="M120" s="52"/>
      <c r="N120" s="52">
        <f>'Calcs Men No Intervention'!N120</f>
        <v>30</v>
      </c>
      <c r="O120" s="200">
        <f>'Calcs Men No Intervention'!O120-VLOOKUP('Calcs Men Intervention'!O$108-'Calcs Men Intervention'!$B120+1,BMIRed,$A$4,FALSE)</f>
        <v>28.145</v>
      </c>
      <c r="P120" s="200">
        <f>'Calcs Men No Intervention'!P120-VLOOKUP('Calcs Men Intervention'!P$108-'Calcs Men Intervention'!$B120+1,BMIRed,$A$4,FALSE)</f>
        <v>28.29</v>
      </c>
      <c r="Q120" s="200">
        <f>'Calcs Men No Intervention'!Q120-VLOOKUP('Calcs Men Intervention'!Q$108-'Calcs Men Intervention'!$B120+1,BMIRed,$A$4,FALSE)</f>
        <v>28.616818181818182</v>
      </c>
      <c r="R120" s="200">
        <f>'Calcs Men No Intervention'!R120-VLOOKUP('Calcs Men Intervention'!R$108-'Calcs Men Intervention'!$B120+1,BMIRed,$A$4,FALSE)</f>
        <v>28.943636363636362</v>
      </c>
      <c r="S120" s="200">
        <f>'Calcs Men No Intervention'!S120-VLOOKUP('Calcs Men Intervention'!S$108-'Calcs Men Intervention'!$B120+1,BMIRed,$A$4,FALSE)</f>
        <v>29.270454545454545</v>
      </c>
      <c r="T120" s="200">
        <f>'Calcs Men No Intervention'!T120-VLOOKUP('Calcs Men Intervention'!T$108-'Calcs Men Intervention'!$B120+1,BMIRed,$A$4,FALSE)</f>
        <v>29.597272727272724</v>
      </c>
      <c r="U120" s="200">
        <f>'Calcs Men No Intervention'!U120-VLOOKUP('Calcs Men Intervention'!U$108-'Calcs Men Intervention'!$B120+1,BMIRed,$A$4,FALSE)</f>
        <v>29.924090909090907</v>
      </c>
      <c r="V120" s="200">
        <f>'Calcs Men No Intervention'!V120-VLOOKUP('Calcs Men Intervention'!V$108-'Calcs Men Intervention'!$B120+1,BMIRed,$A$4,FALSE)</f>
        <v>30.250909090909087</v>
      </c>
      <c r="W120" s="200">
        <f>'Calcs Men No Intervention'!W120-VLOOKUP('Calcs Men Intervention'!W$108-'Calcs Men Intervention'!$B120+1,BMIRed,$A$4,FALSE)</f>
        <v>30.57772727272727</v>
      </c>
      <c r="X120" s="200">
        <f>'Calcs Men No Intervention'!X120-VLOOKUP('Calcs Men Intervention'!X$108-'Calcs Men Intervention'!$B120+1,BMIRed,$A$4,FALSE)</f>
        <v>30.904545454545449</v>
      </c>
      <c r="Y120" s="200">
        <f>'Calcs Men No Intervention'!Y120-VLOOKUP('Calcs Men Intervention'!Y$108-'Calcs Men Intervention'!$B120+1,BMIRed,$A$4,FALSE)</f>
        <v>31.231363636363632</v>
      </c>
      <c r="Z120" s="200">
        <f>'Calcs Men No Intervention'!Z120-VLOOKUP('Calcs Men Intervention'!Z$108-'Calcs Men Intervention'!$B120+1,BMIRed,$A$4,FALSE)</f>
        <v>31.558181818181815</v>
      </c>
      <c r="AA120" s="200">
        <f>'Calcs Men No Intervention'!AA120-VLOOKUP('Calcs Men Intervention'!AA$108-'Calcs Men Intervention'!$B120+1,BMIRed,$A$4,FALSE)</f>
        <v>31.884999999999994</v>
      </c>
      <c r="AB120" s="52">
        <f>'Calcs Men No Intervention'!AB120-VLOOKUP('Calcs Men Intervention'!AB$108-'Calcs Men Intervention'!$B120+1,BMIRed,$A$4,FALSE)</f>
        <v>32.029999999999994</v>
      </c>
      <c r="AC120" s="52"/>
      <c r="AD120" s="52"/>
      <c r="AE120" s="1">
        <v>12</v>
      </c>
      <c r="AF120" s="52"/>
      <c r="AG120" s="52"/>
      <c r="AH120" s="52"/>
      <c r="AI120" s="52"/>
      <c r="AJ120" s="52"/>
      <c r="AK120" s="52"/>
      <c r="AL120" s="52"/>
      <c r="AM120" s="52"/>
      <c r="AN120" s="52"/>
      <c r="AO120" s="52"/>
      <c r="AP120" s="52"/>
      <c r="AQ120" s="52">
        <f t="shared" ref="AQ120:BE120" si="21">AVERAGE(N120:O120)</f>
        <v>29.072499999999998</v>
      </c>
      <c r="AR120" s="52">
        <f t="shared" si="21"/>
        <v>28.217500000000001</v>
      </c>
      <c r="AS120" s="52">
        <f t="shared" si="21"/>
        <v>28.453409090909091</v>
      </c>
      <c r="AT120" s="52">
        <f t="shared" si="21"/>
        <v>28.780227272727274</v>
      </c>
      <c r="AU120" s="52">
        <f t="shared" si="21"/>
        <v>29.107045454545453</v>
      </c>
      <c r="AV120" s="52">
        <f t="shared" si="21"/>
        <v>29.433863636363633</v>
      </c>
      <c r="AW120" s="52">
        <f t="shared" si="21"/>
        <v>29.760681818181816</v>
      </c>
      <c r="AX120" s="52">
        <f t="shared" si="21"/>
        <v>30.087499999999999</v>
      </c>
      <c r="AY120" s="52">
        <f t="shared" si="21"/>
        <v>30.414318181818178</v>
      </c>
      <c r="AZ120" s="52">
        <f t="shared" si="21"/>
        <v>30.741136363636357</v>
      </c>
      <c r="BA120" s="52">
        <f t="shared" si="21"/>
        <v>31.06795454545454</v>
      </c>
      <c r="BB120" s="52">
        <f t="shared" si="21"/>
        <v>31.394772727272724</v>
      </c>
      <c r="BC120" s="52">
        <f t="shared" si="21"/>
        <v>31.721590909090907</v>
      </c>
      <c r="BD120" s="52">
        <f t="shared" si="21"/>
        <v>31.957499999999996</v>
      </c>
      <c r="BE120" s="52">
        <f t="shared" si="21"/>
        <v>32.029999999999994</v>
      </c>
    </row>
    <row r="121" spans="2:57" x14ac:dyDescent="0.3">
      <c r="B121" s="1">
        <v>13</v>
      </c>
      <c r="C121" s="52"/>
      <c r="D121" s="52"/>
      <c r="E121" s="52"/>
      <c r="F121" s="52"/>
      <c r="G121" s="52"/>
      <c r="H121" s="52"/>
      <c r="I121" s="52"/>
      <c r="J121" s="52"/>
      <c r="K121" s="52"/>
      <c r="L121" s="52"/>
      <c r="M121" s="52"/>
      <c r="N121" s="52"/>
      <c r="O121" s="52">
        <f>'Calcs Men No Intervention'!O121</f>
        <v>30</v>
      </c>
      <c r="P121" s="200">
        <f>'Calcs Men No Intervention'!P121-VLOOKUP('Calcs Men Intervention'!P$108-'Calcs Men Intervention'!$B121+1,BMIRed,$A$4,FALSE)</f>
        <v>28.145</v>
      </c>
      <c r="Q121" s="200">
        <f>'Calcs Men No Intervention'!Q121-VLOOKUP('Calcs Men Intervention'!Q$108-'Calcs Men Intervention'!$B121+1,BMIRed,$A$4,FALSE)</f>
        <v>28.29</v>
      </c>
      <c r="R121" s="200">
        <f>'Calcs Men No Intervention'!R121-VLOOKUP('Calcs Men Intervention'!R$108-'Calcs Men Intervention'!$B121+1,BMIRed,$A$4,FALSE)</f>
        <v>28.616818181818182</v>
      </c>
      <c r="S121" s="200">
        <f>'Calcs Men No Intervention'!S121-VLOOKUP('Calcs Men Intervention'!S$108-'Calcs Men Intervention'!$B121+1,BMIRed,$A$4,FALSE)</f>
        <v>28.943636363636362</v>
      </c>
      <c r="T121" s="200">
        <f>'Calcs Men No Intervention'!T121-VLOOKUP('Calcs Men Intervention'!T$108-'Calcs Men Intervention'!$B121+1,BMIRed,$A$4,FALSE)</f>
        <v>29.270454545454545</v>
      </c>
      <c r="U121" s="200">
        <f>'Calcs Men No Intervention'!U121-VLOOKUP('Calcs Men Intervention'!U$108-'Calcs Men Intervention'!$B121+1,BMIRed,$A$4,FALSE)</f>
        <v>29.597272727272724</v>
      </c>
      <c r="V121" s="200">
        <f>'Calcs Men No Intervention'!V121-VLOOKUP('Calcs Men Intervention'!V$108-'Calcs Men Intervention'!$B121+1,BMIRed,$A$4,FALSE)</f>
        <v>29.924090909090907</v>
      </c>
      <c r="W121" s="200">
        <f>'Calcs Men No Intervention'!W121-VLOOKUP('Calcs Men Intervention'!W$108-'Calcs Men Intervention'!$B121+1,BMIRed,$A$4,FALSE)</f>
        <v>30.250909090909087</v>
      </c>
      <c r="X121" s="200">
        <f>'Calcs Men No Intervention'!X121-VLOOKUP('Calcs Men Intervention'!X$108-'Calcs Men Intervention'!$B121+1,BMIRed,$A$4,FALSE)</f>
        <v>30.57772727272727</v>
      </c>
      <c r="Y121" s="200">
        <f>'Calcs Men No Intervention'!Y121-VLOOKUP('Calcs Men Intervention'!Y$108-'Calcs Men Intervention'!$B121+1,BMIRed,$A$4,FALSE)</f>
        <v>30.904545454545449</v>
      </c>
      <c r="Z121" s="200">
        <f>'Calcs Men No Intervention'!Z121-VLOOKUP('Calcs Men Intervention'!Z$108-'Calcs Men Intervention'!$B121+1,BMIRed,$A$4,FALSE)</f>
        <v>31.231363636363632</v>
      </c>
      <c r="AA121" s="200">
        <f>'Calcs Men No Intervention'!AA121-VLOOKUP('Calcs Men Intervention'!AA$108-'Calcs Men Intervention'!$B121+1,BMIRed,$A$4,FALSE)</f>
        <v>31.558181818181815</v>
      </c>
      <c r="AB121" s="52">
        <f>'Calcs Men No Intervention'!AB121-VLOOKUP('Calcs Men Intervention'!AB$108-'Calcs Men Intervention'!$B121+1,BMIRed,$A$4,FALSE)</f>
        <v>31.884999999999994</v>
      </c>
      <c r="AC121" s="52"/>
      <c r="AD121" s="52"/>
      <c r="AE121" s="1">
        <v>13</v>
      </c>
      <c r="AF121" s="52"/>
      <c r="AG121" s="52"/>
      <c r="AH121" s="52"/>
      <c r="AI121" s="52"/>
      <c r="AJ121" s="52"/>
      <c r="AK121" s="52"/>
      <c r="AL121" s="52"/>
      <c r="AM121" s="52"/>
      <c r="AN121" s="52"/>
      <c r="AO121" s="52"/>
      <c r="AP121" s="52"/>
      <c r="AQ121" s="52"/>
      <c r="AR121" s="52">
        <f t="shared" ref="AR121:BE121" si="22">AVERAGE(O121:P121)</f>
        <v>29.072499999999998</v>
      </c>
      <c r="AS121" s="52">
        <f t="shared" si="22"/>
        <v>28.217500000000001</v>
      </c>
      <c r="AT121" s="52">
        <f t="shared" si="22"/>
        <v>28.453409090909091</v>
      </c>
      <c r="AU121" s="52">
        <f t="shared" si="22"/>
        <v>28.780227272727274</v>
      </c>
      <c r="AV121" s="52">
        <f t="shared" si="22"/>
        <v>29.107045454545453</v>
      </c>
      <c r="AW121" s="52">
        <f t="shared" si="22"/>
        <v>29.433863636363633</v>
      </c>
      <c r="AX121" s="52">
        <f t="shared" si="22"/>
        <v>29.760681818181816</v>
      </c>
      <c r="AY121" s="52">
        <f t="shared" si="22"/>
        <v>30.087499999999999</v>
      </c>
      <c r="AZ121" s="52">
        <f t="shared" si="22"/>
        <v>30.414318181818178</v>
      </c>
      <c r="BA121" s="52">
        <f t="shared" si="22"/>
        <v>30.741136363636357</v>
      </c>
      <c r="BB121" s="52">
        <f t="shared" si="22"/>
        <v>31.06795454545454</v>
      </c>
      <c r="BC121" s="52">
        <f t="shared" si="22"/>
        <v>31.394772727272724</v>
      </c>
      <c r="BD121" s="52">
        <f t="shared" si="22"/>
        <v>31.721590909090907</v>
      </c>
      <c r="BE121" s="52">
        <f t="shared" si="22"/>
        <v>31.884999999999994</v>
      </c>
    </row>
    <row r="122" spans="2:57" x14ac:dyDescent="0.3">
      <c r="B122" s="1">
        <v>14</v>
      </c>
      <c r="C122" s="52"/>
      <c r="D122" s="52"/>
      <c r="E122" s="52"/>
      <c r="F122" s="52"/>
      <c r="G122" s="52"/>
      <c r="H122" s="52"/>
      <c r="I122" s="52"/>
      <c r="J122" s="52"/>
      <c r="K122" s="52"/>
      <c r="L122" s="52"/>
      <c r="M122" s="52"/>
      <c r="N122" s="52"/>
      <c r="O122" s="52"/>
      <c r="P122" s="52">
        <f>'Calcs Men No Intervention'!P122</f>
        <v>30</v>
      </c>
      <c r="Q122" s="200">
        <f>'Calcs Men No Intervention'!Q122-VLOOKUP('Calcs Men Intervention'!Q$108-'Calcs Men Intervention'!$B122+1,BMIRed,$A$4,FALSE)</f>
        <v>28.145</v>
      </c>
      <c r="R122" s="200">
        <f>'Calcs Men No Intervention'!R122-VLOOKUP('Calcs Men Intervention'!R$108-'Calcs Men Intervention'!$B122+1,BMIRed,$A$4,FALSE)</f>
        <v>28.29</v>
      </c>
      <c r="S122" s="200">
        <f>'Calcs Men No Intervention'!S122-VLOOKUP('Calcs Men Intervention'!S$108-'Calcs Men Intervention'!$B122+1,BMIRed,$A$4,FALSE)</f>
        <v>28.616818181818182</v>
      </c>
      <c r="T122" s="200">
        <f>'Calcs Men No Intervention'!T122-VLOOKUP('Calcs Men Intervention'!T$108-'Calcs Men Intervention'!$B122+1,BMIRed,$A$4,FALSE)</f>
        <v>28.943636363636362</v>
      </c>
      <c r="U122" s="200">
        <f>'Calcs Men No Intervention'!U122-VLOOKUP('Calcs Men Intervention'!U$108-'Calcs Men Intervention'!$B122+1,BMIRed,$A$4,FALSE)</f>
        <v>29.270454545454545</v>
      </c>
      <c r="V122" s="200">
        <f>'Calcs Men No Intervention'!V122-VLOOKUP('Calcs Men Intervention'!V$108-'Calcs Men Intervention'!$B122+1,BMIRed,$A$4,FALSE)</f>
        <v>29.597272727272724</v>
      </c>
      <c r="W122" s="200">
        <f>'Calcs Men No Intervention'!W122-VLOOKUP('Calcs Men Intervention'!W$108-'Calcs Men Intervention'!$B122+1,BMIRed,$A$4,FALSE)</f>
        <v>29.924090909090907</v>
      </c>
      <c r="X122" s="200">
        <f>'Calcs Men No Intervention'!X122-VLOOKUP('Calcs Men Intervention'!X$108-'Calcs Men Intervention'!$B122+1,BMIRed,$A$4,FALSE)</f>
        <v>30.250909090909087</v>
      </c>
      <c r="Y122" s="200">
        <f>'Calcs Men No Intervention'!Y122-VLOOKUP('Calcs Men Intervention'!Y$108-'Calcs Men Intervention'!$B122+1,BMIRed,$A$4,FALSE)</f>
        <v>30.57772727272727</v>
      </c>
      <c r="Z122" s="200">
        <f>'Calcs Men No Intervention'!Z122-VLOOKUP('Calcs Men Intervention'!Z$108-'Calcs Men Intervention'!$B122+1,BMIRed,$A$4,FALSE)</f>
        <v>30.904545454545449</v>
      </c>
      <c r="AA122" s="200">
        <f>'Calcs Men No Intervention'!AA122-VLOOKUP('Calcs Men Intervention'!AA$108-'Calcs Men Intervention'!$B122+1,BMIRed,$A$4,FALSE)</f>
        <v>31.231363636363632</v>
      </c>
      <c r="AB122" s="52">
        <f>'Calcs Men No Intervention'!AB122-VLOOKUP('Calcs Men Intervention'!AB$108-'Calcs Men Intervention'!$B122+1,BMIRed,$A$4,FALSE)</f>
        <v>31.558181818181815</v>
      </c>
      <c r="AC122" s="52"/>
      <c r="AD122" s="52"/>
      <c r="AE122" s="1">
        <v>14</v>
      </c>
      <c r="AF122" s="52"/>
      <c r="AG122" s="52"/>
      <c r="AH122" s="52"/>
      <c r="AI122" s="52"/>
      <c r="AJ122" s="52"/>
      <c r="AK122" s="52"/>
      <c r="AL122" s="52"/>
      <c r="AM122" s="52"/>
      <c r="AN122" s="52"/>
      <c r="AO122" s="52"/>
      <c r="AP122" s="52"/>
      <c r="AQ122" s="52"/>
      <c r="AR122" s="52"/>
      <c r="AS122" s="52">
        <f t="shared" ref="AS122:BE122" si="23">AVERAGE(P122:Q122)</f>
        <v>29.072499999999998</v>
      </c>
      <c r="AT122" s="52">
        <f t="shared" si="23"/>
        <v>28.217500000000001</v>
      </c>
      <c r="AU122" s="52">
        <f t="shared" si="23"/>
        <v>28.453409090909091</v>
      </c>
      <c r="AV122" s="52">
        <f t="shared" si="23"/>
        <v>28.780227272727274</v>
      </c>
      <c r="AW122" s="52">
        <f t="shared" si="23"/>
        <v>29.107045454545453</v>
      </c>
      <c r="AX122" s="52">
        <f t="shared" si="23"/>
        <v>29.433863636363633</v>
      </c>
      <c r="AY122" s="52">
        <f t="shared" si="23"/>
        <v>29.760681818181816</v>
      </c>
      <c r="AZ122" s="52">
        <f t="shared" si="23"/>
        <v>30.087499999999999</v>
      </c>
      <c r="BA122" s="52">
        <f t="shared" si="23"/>
        <v>30.414318181818178</v>
      </c>
      <c r="BB122" s="52">
        <f t="shared" si="23"/>
        <v>30.741136363636357</v>
      </c>
      <c r="BC122" s="52">
        <f t="shared" si="23"/>
        <v>31.06795454545454</v>
      </c>
      <c r="BD122" s="52">
        <f t="shared" si="23"/>
        <v>31.394772727272724</v>
      </c>
      <c r="BE122" s="52">
        <f t="shared" si="23"/>
        <v>31.558181818181815</v>
      </c>
    </row>
    <row r="123" spans="2:57" x14ac:dyDescent="0.3">
      <c r="B123" s="1">
        <v>15</v>
      </c>
      <c r="C123" s="52"/>
      <c r="D123" s="52"/>
      <c r="E123" s="52"/>
      <c r="F123" s="52"/>
      <c r="G123" s="52"/>
      <c r="H123" s="52"/>
      <c r="I123" s="52"/>
      <c r="J123" s="52"/>
      <c r="K123" s="52"/>
      <c r="L123" s="52"/>
      <c r="M123" s="52"/>
      <c r="N123" s="52"/>
      <c r="O123" s="52"/>
      <c r="P123" s="52"/>
      <c r="Q123" s="52">
        <f>'Calcs Men No Intervention'!Q123</f>
        <v>30</v>
      </c>
      <c r="R123" s="200">
        <f>'Calcs Men No Intervention'!R123-VLOOKUP('Calcs Men Intervention'!R$108-'Calcs Men Intervention'!$B123+1,BMIRed,$A$4,FALSE)</f>
        <v>28.145</v>
      </c>
      <c r="S123" s="200">
        <f>'Calcs Men No Intervention'!S123-VLOOKUP('Calcs Men Intervention'!S$108-'Calcs Men Intervention'!$B123+1,BMIRed,$A$4,FALSE)</f>
        <v>28.29</v>
      </c>
      <c r="T123" s="200">
        <f>'Calcs Men No Intervention'!T123-VLOOKUP('Calcs Men Intervention'!T$108-'Calcs Men Intervention'!$B123+1,BMIRed,$A$4,FALSE)</f>
        <v>28.616818181818182</v>
      </c>
      <c r="U123" s="200">
        <f>'Calcs Men No Intervention'!U123-VLOOKUP('Calcs Men Intervention'!U$108-'Calcs Men Intervention'!$B123+1,BMIRed,$A$4,FALSE)</f>
        <v>28.943636363636362</v>
      </c>
      <c r="V123" s="200">
        <f>'Calcs Men No Intervention'!V123-VLOOKUP('Calcs Men Intervention'!V$108-'Calcs Men Intervention'!$B123+1,BMIRed,$A$4,FALSE)</f>
        <v>29.270454545454545</v>
      </c>
      <c r="W123" s="200">
        <f>'Calcs Men No Intervention'!W123-VLOOKUP('Calcs Men Intervention'!W$108-'Calcs Men Intervention'!$B123+1,BMIRed,$A$4,FALSE)</f>
        <v>29.597272727272724</v>
      </c>
      <c r="X123" s="200">
        <f>'Calcs Men No Intervention'!X123-VLOOKUP('Calcs Men Intervention'!X$108-'Calcs Men Intervention'!$B123+1,BMIRed,$A$4,FALSE)</f>
        <v>29.924090909090907</v>
      </c>
      <c r="Y123" s="200">
        <f>'Calcs Men No Intervention'!Y123-VLOOKUP('Calcs Men Intervention'!Y$108-'Calcs Men Intervention'!$B123+1,BMIRed,$A$4,FALSE)</f>
        <v>30.250909090909087</v>
      </c>
      <c r="Z123" s="200">
        <f>'Calcs Men No Intervention'!Z123-VLOOKUP('Calcs Men Intervention'!Z$108-'Calcs Men Intervention'!$B123+1,BMIRed,$A$4,FALSE)</f>
        <v>30.57772727272727</v>
      </c>
      <c r="AA123" s="200">
        <f>'Calcs Men No Intervention'!AA123-VLOOKUP('Calcs Men Intervention'!AA$108-'Calcs Men Intervention'!$B123+1,BMIRed,$A$4,FALSE)</f>
        <v>30.904545454545449</v>
      </c>
      <c r="AB123" s="52">
        <f>'Calcs Men No Intervention'!AB123-VLOOKUP('Calcs Men Intervention'!AB$108-'Calcs Men Intervention'!$B123+1,BMIRed,$A$4,FALSE)</f>
        <v>31.231363636363632</v>
      </c>
      <c r="AC123" s="52"/>
      <c r="AD123" s="52"/>
      <c r="AE123" s="1">
        <v>15</v>
      </c>
      <c r="AF123" s="52"/>
      <c r="AG123" s="52"/>
      <c r="AH123" s="52"/>
      <c r="AI123" s="52"/>
      <c r="AJ123" s="52"/>
      <c r="AK123" s="52"/>
      <c r="AL123" s="52"/>
      <c r="AM123" s="52"/>
      <c r="AN123" s="52"/>
      <c r="AO123" s="52"/>
      <c r="AP123" s="52"/>
      <c r="AQ123" s="52"/>
      <c r="AR123" s="52"/>
      <c r="AS123" s="52"/>
      <c r="AT123" s="52">
        <f t="shared" ref="AT123:BE123" si="24">AVERAGE(Q123:R123)</f>
        <v>29.072499999999998</v>
      </c>
      <c r="AU123" s="52">
        <f t="shared" si="24"/>
        <v>28.217500000000001</v>
      </c>
      <c r="AV123" s="52">
        <f t="shared" si="24"/>
        <v>28.453409090909091</v>
      </c>
      <c r="AW123" s="52">
        <f t="shared" si="24"/>
        <v>28.780227272727274</v>
      </c>
      <c r="AX123" s="52">
        <f t="shared" si="24"/>
        <v>29.107045454545453</v>
      </c>
      <c r="AY123" s="52">
        <f t="shared" si="24"/>
        <v>29.433863636363633</v>
      </c>
      <c r="AZ123" s="52">
        <f t="shared" si="24"/>
        <v>29.760681818181816</v>
      </c>
      <c r="BA123" s="52">
        <f t="shared" si="24"/>
        <v>30.087499999999999</v>
      </c>
      <c r="BB123" s="52">
        <f t="shared" si="24"/>
        <v>30.414318181818178</v>
      </c>
      <c r="BC123" s="52">
        <f t="shared" si="24"/>
        <v>30.741136363636357</v>
      </c>
      <c r="BD123" s="52">
        <f t="shared" si="24"/>
        <v>31.06795454545454</v>
      </c>
      <c r="BE123" s="52">
        <f t="shared" si="24"/>
        <v>31.231363636363632</v>
      </c>
    </row>
    <row r="124" spans="2:57" x14ac:dyDescent="0.3">
      <c r="B124" s="1">
        <v>16</v>
      </c>
      <c r="C124" s="52"/>
      <c r="D124" s="52"/>
      <c r="E124" s="52"/>
      <c r="F124" s="52"/>
      <c r="G124" s="52"/>
      <c r="H124" s="52"/>
      <c r="I124" s="52"/>
      <c r="J124" s="52"/>
      <c r="K124" s="52"/>
      <c r="L124" s="52"/>
      <c r="M124" s="52"/>
      <c r="N124" s="52"/>
      <c r="O124" s="52"/>
      <c r="P124" s="52"/>
      <c r="Q124" s="52"/>
      <c r="R124" s="52">
        <f>'Calcs Men No Intervention'!R124</f>
        <v>30</v>
      </c>
      <c r="S124" s="200">
        <f>'Calcs Men No Intervention'!S124-VLOOKUP('Calcs Men Intervention'!S$108-'Calcs Men Intervention'!$B124+1,BMIRed,$A$4,FALSE)</f>
        <v>28.145</v>
      </c>
      <c r="T124" s="200">
        <f>'Calcs Men No Intervention'!T124-VLOOKUP('Calcs Men Intervention'!T$108-'Calcs Men Intervention'!$B124+1,BMIRed,$A$4,FALSE)</f>
        <v>28.29</v>
      </c>
      <c r="U124" s="200">
        <f>'Calcs Men No Intervention'!U124-VLOOKUP('Calcs Men Intervention'!U$108-'Calcs Men Intervention'!$B124+1,BMIRed,$A$4,FALSE)</f>
        <v>28.616818181818182</v>
      </c>
      <c r="V124" s="200">
        <f>'Calcs Men No Intervention'!V124-VLOOKUP('Calcs Men Intervention'!V$108-'Calcs Men Intervention'!$B124+1,BMIRed,$A$4,FALSE)</f>
        <v>28.943636363636362</v>
      </c>
      <c r="W124" s="200">
        <f>'Calcs Men No Intervention'!W124-VLOOKUP('Calcs Men Intervention'!W$108-'Calcs Men Intervention'!$B124+1,BMIRed,$A$4,FALSE)</f>
        <v>29.270454545454545</v>
      </c>
      <c r="X124" s="200">
        <f>'Calcs Men No Intervention'!X124-VLOOKUP('Calcs Men Intervention'!X$108-'Calcs Men Intervention'!$B124+1,BMIRed,$A$4,FALSE)</f>
        <v>29.597272727272724</v>
      </c>
      <c r="Y124" s="200">
        <f>'Calcs Men No Intervention'!Y124-VLOOKUP('Calcs Men Intervention'!Y$108-'Calcs Men Intervention'!$B124+1,BMIRed,$A$4,FALSE)</f>
        <v>29.924090909090907</v>
      </c>
      <c r="Z124" s="200">
        <f>'Calcs Men No Intervention'!Z124-VLOOKUP('Calcs Men Intervention'!Z$108-'Calcs Men Intervention'!$B124+1,BMIRed,$A$4,FALSE)</f>
        <v>30.250909090909087</v>
      </c>
      <c r="AA124" s="200">
        <f>'Calcs Men No Intervention'!AA124-VLOOKUP('Calcs Men Intervention'!AA$108-'Calcs Men Intervention'!$B124+1,BMIRed,$A$4,FALSE)</f>
        <v>30.57772727272727</v>
      </c>
      <c r="AB124" s="52">
        <f>'Calcs Men No Intervention'!AB124-VLOOKUP('Calcs Men Intervention'!AB$108-'Calcs Men Intervention'!$B124+1,BMIRed,$A$4,FALSE)</f>
        <v>30.904545454545449</v>
      </c>
      <c r="AC124" s="52"/>
      <c r="AD124" s="52"/>
      <c r="AE124" s="1">
        <v>16</v>
      </c>
      <c r="AF124" s="52"/>
      <c r="AG124" s="52"/>
      <c r="AH124" s="52"/>
      <c r="AI124" s="52"/>
      <c r="AJ124" s="52"/>
      <c r="AK124" s="52"/>
      <c r="AL124" s="52"/>
      <c r="AM124" s="52"/>
      <c r="AN124" s="52"/>
      <c r="AO124" s="52"/>
      <c r="AP124" s="52"/>
      <c r="AQ124" s="52"/>
      <c r="AR124" s="52"/>
      <c r="AS124" s="52"/>
      <c r="AT124" s="52"/>
      <c r="AU124" s="52">
        <f t="shared" ref="AU124:BE124" si="25">AVERAGE(R124:S124)</f>
        <v>29.072499999999998</v>
      </c>
      <c r="AV124" s="52">
        <f t="shared" si="25"/>
        <v>28.217500000000001</v>
      </c>
      <c r="AW124" s="52">
        <f t="shared" si="25"/>
        <v>28.453409090909091</v>
      </c>
      <c r="AX124" s="52">
        <f t="shared" si="25"/>
        <v>28.780227272727274</v>
      </c>
      <c r="AY124" s="52">
        <f t="shared" si="25"/>
        <v>29.107045454545453</v>
      </c>
      <c r="AZ124" s="52">
        <f t="shared" si="25"/>
        <v>29.433863636363633</v>
      </c>
      <c r="BA124" s="52">
        <f t="shared" si="25"/>
        <v>29.760681818181816</v>
      </c>
      <c r="BB124" s="52">
        <f t="shared" si="25"/>
        <v>30.087499999999999</v>
      </c>
      <c r="BC124" s="52">
        <f t="shared" si="25"/>
        <v>30.414318181818178</v>
      </c>
      <c r="BD124" s="52">
        <f t="shared" si="25"/>
        <v>30.741136363636357</v>
      </c>
      <c r="BE124" s="52">
        <f t="shared" si="25"/>
        <v>30.904545454545449</v>
      </c>
    </row>
    <row r="125" spans="2:57" x14ac:dyDescent="0.3">
      <c r="B125" s="1">
        <v>17</v>
      </c>
      <c r="C125" s="52"/>
      <c r="D125" s="52"/>
      <c r="E125" s="52"/>
      <c r="F125" s="52"/>
      <c r="G125" s="52"/>
      <c r="H125" s="52"/>
      <c r="I125" s="52"/>
      <c r="J125" s="52"/>
      <c r="K125" s="52"/>
      <c r="L125" s="52"/>
      <c r="M125" s="52"/>
      <c r="N125" s="52"/>
      <c r="O125" s="52"/>
      <c r="P125" s="52"/>
      <c r="Q125" s="52"/>
      <c r="R125" s="52"/>
      <c r="S125" s="52">
        <f>'Calcs Men No Intervention'!S125</f>
        <v>30</v>
      </c>
      <c r="T125" s="200">
        <f>'Calcs Men No Intervention'!T125-VLOOKUP('Calcs Men Intervention'!T$108-'Calcs Men Intervention'!$B125+1,BMIRed,$A$4,FALSE)</f>
        <v>28.145</v>
      </c>
      <c r="U125" s="200">
        <f>'Calcs Men No Intervention'!U125-VLOOKUP('Calcs Men Intervention'!U$108-'Calcs Men Intervention'!$B125+1,BMIRed,$A$4,FALSE)</f>
        <v>28.29</v>
      </c>
      <c r="V125" s="200">
        <f>'Calcs Men No Intervention'!V125-VLOOKUP('Calcs Men Intervention'!V$108-'Calcs Men Intervention'!$B125+1,BMIRed,$A$4,FALSE)</f>
        <v>28.616818181818182</v>
      </c>
      <c r="W125" s="200">
        <f>'Calcs Men No Intervention'!W125-VLOOKUP('Calcs Men Intervention'!W$108-'Calcs Men Intervention'!$B125+1,BMIRed,$A$4,FALSE)</f>
        <v>28.943636363636362</v>
      </c>
      <c r="X125" s="200">
        <f>'Calcs Men No Intervention'!X125-VLOOKUP('Calcs Men Intervention'!X$108-'Calcs Men Intervention'!$B125+1,BMIRed,$A$4,FALSE)</f>
        <v>29.270454545454545</v>
      </c>
      <c r="Y125" s="200">
        <f>'Calcs Men No Intervention'!Y125-VLOOKUP('Calcs Men Intervention'!Y$108-'Calcs Men Intervention'!$B125+1,BMIRed,$A$4,FALSE)</f>
        <v>29.597272727272724</v>
      </c>
      <c r="Z125" s="200">
        <f>'Calcs Men No Intervention'!Z125-VLOOKUP('Calcs Men Intervention'!Z$108-'Calcs Men Intervention'!$B125+1,BMIRed,$A$4,FALSE)</f>
        <v>29.924090909090907</v>
      </c>
      <c r="AA125" s="200">
        <f>'Calcs Men No Intervention'!AA125-VLOOKUP('Calcs Men Intervention'!AA$108-'Calcs Men Intervention'!$B125+1,BMIRed,$A$4,FALSE)</f>
        <v>30.250909090909087</v>
      </c>
      <c r="AB125" s="52">
        <f>'Calcs Men No Intervention'!AB125-VLOOKUP('Calcs Men Intervention'!AB$108-'Calcs Men Intervention'!$B125+1,BMIRed,$A$4,FALSE)</f>
        <v>30.57772727272727</v>
      </c>
      <c r="AC125" s="52"/>
      <c r="AD125" s="52"/>
      <c r="AE125" s="1">
        <v>17</v>
      </c>
      <c r="AF125" s="52"/>
      <c r="AG125" s="52"/>
      <c r="AH125" s="52"/>
      <c r="AI125" s="52"/>
      <c r="AJ125" s="52"/>
      <c r="AK125" s="52"/>
      <c r="AL125" s="52"/>
      <c r="AM125" s="52"/>
      <c r="AN125" s="52"/>
      <c r="AO125" s="52"/>
      <c r="AP125" s="52"/>
      <c r="AQ125" s="52"/>
      <c r="AR125" s="52"/>
      <c r="AS125" s="52"/>
      <c r="AT125" s="52"/>
      <c r="AU125" s="52"/>
      <c r="AV125" s="52">
        <f t="shared" ref="AV125:BE125" si="26">AVERAGE(S125:T125)</f>
        <v>29.072499999999998</v>
      </c>
      <c r="AW125" s="52">
        <f t="shared" si="26"/>
        <v>28.217500000000001</v>
      </c>
      <c r="AX125" s="52">
        <f t="shared" si="26"/>
        <v>28.453409090909091</v>
      </c>
      <c r="AY125" s="52">
        <f t="shared" si="26"/>
        <v>28.780227272727274</v>
      </c>
      <c r="AZ125" s="52">
        <f t="shared" si="26"/>
        <v>29.107045454545453</v>
      </c>
      <c r="BA125" s="52">
        <f t="shared" si="26"/>
        <v>29.433863636363633</v>
      </c>
      <c r="BB125" s="52">
        <f t="shared" si="26"/>
        <v>29.760681818181816</v>
      </c>
      <c r="BC125" s="52">
        <f t="shared" si="26"/>
        <v>30.087499999999999</v>
      </c>
      <c r="BD125" s="52">
        <f t="shared" si="26"/>
        <v>30.414318181818178</v>
      </c>
      <c r="BE125" s="52">
        <f t="shared" si="26"/>
        <v>30.57772727272727</v>
      </c>
    </row>
    <row r="126" spans="2:57" x14ac:dyDescent="0.3">
      <c r="B126" s="1">
        <v>18</v>
      </c>
      <c r="C126" s="52"/>
      <c r="D126" s="52"/>
      <c r="E126" s="52"/>
      <c r="F126" s="52"/>
      <c r="G126" s="52"/>
      <c r="H126" s="52"/>
      <c r="I126" s="52"/>
      <c r="J126" s="52"/>
      <c r="K126" s="52"/>
      <c r="L126" s="52"/>
      <c r="M126" s="52"/>
      <c r="N126" s="52"/>
      <c r="O126" s="52"/>
      <c r="P126" s="52"/>
      <c r="Q126" s="52"/>
      <c r="R126" s="52"/>
      <c r="S126" s="52"/>
      <c r="T126" s="52">
        <f>'Calcs Men No Intervention'!T126</f>
        <v>30</v>
      </c>
      <c r="U126" s="200">
        <f>'Calcs Men No Intervention'!U126-VLOOKUP('Calcs Men Intervention'!U$108-'Calcs Men Intervention'!$B126+1,BMIRed,$A$4,FALSE)</f>
        <v>28.145</v>
      </c>
      <c r="V126" s="200">
        <f>'Calcs Men No Intervention'!V126-VLOOKUP('Calcs Men Intervention'!V$108-'Calcs Men Intervention'!$B126+1,BMIRed,$A$4,FALSE)</f>
        <v>28.29</v>
      </c>
      <c r="W126" s="200">
        <f>'Calcs Men No Intervention'!W126-VLOOKUP('Calcs Men Intervention'!W$108-'Calcs Men Intervention'!$B126+1,BMIRed,$A$4,FALSE)</f>
        <v>28.616818181818182</v>
      </c>
      <c r="X126" s="200">
        <f>'Calcs Men No Intervention'!X126-VLOOKUP('Calcs Men Intervention'!X$108-'Calcs Men Intervention'!$B126+1,BMIRed,$A$4,FALSE)</f>
        <v>28.943636363636362</v>
      </c>
      <c r="Y126" s="200">
        <f>'Calcs Men No Intervention'!Y126-VLOOKUP('Calcs Men Intervention'!Y$108-'Calcs Men Intervention'!$B126+1,BMIRed,$A$4,FALSE)</f>
        <v>29.270454545454545</v>
      </c>
      <c r="Z126" s="200">
        <f>'Calcs Men No Intervention'!Z126-VLOOKUP('Calcs Men Intervention'!Z$108-'Calcs Men Intervention'!$B126+1,BMIRed,$A$4,FALSE)</f>
        <v>29.597272727272724</v>
      </c>
      <c r="AA126" s="200">
        <f>'Calcs Men No Intervention'!AA126-VLOOKUP('Calcs Men Intervention'!AA$108-'Calcs Men Intervention'!$B126+1,BMIRed,$A$4,FALSE)</f>
        <v>29.924090909090907</v>
      </c>
      <c r="AB126" s="52">
        <f>'Calcs Men No Intervention'!AB126-VLOOKUP('Calcs Men Intervention'!AB$108-'Calcs Men Intervention'!$B126+1,BMIRed,$A$4,FALSE)</f>
        <v>30.250909090909087</v>
      </c>
      <c r="AC126" s="52"/>
      <c r="AD126" s="52"/>
      <c r="AE126" s="1">
        <v>18</v>
      </c>
      <c r="AF126" s="52"/>
      <c r="AG126" s="52"/>
      <c r="AH126" s="52"/>
      <c r="AI126" s="52"/>
      <c r="AJ126" s="52"/>
      <c r="AK126" s="52"/>
      <c r="AL126" s="52"/>
      <c r="AM126" s="52"/>
      <c r="AN126" s="52"/>
      <c r="AO126" s="52"/>
      <c r="AP126" s="52"/>
      <c r="AQ126" s="52"/>
      <c r="AR126" s="52"/>
      <c r="AS126" s="52"/>
      <c r="AT126" s="52"/>
      <c r="AU126" s="52"/>
      <c r="AV126" s="52"/>
      <c r="AW126" s="52">
        <f t="shared" ref="AW126:BE126" si="27">AVERAGE(T126:U126)</f>
        <v>29.072499999999998</v>
      </c>
      <c r="AX126" s="52">
        <f t="shared" si="27"/>
        <v>28.217500000000001</v>
      </c>
      <c r="AY126" s="52">
        <f t="shared" si="27"/>
        <v>28.453409090909091</v>
      </c>
      <c r="AZ126" s="52">
        <f t="shared" si="27"/>
        <v>28.780227272727274</v>
      </c>
      <c r="BA126" s="52">
        <f t="shared" si="27"/>
        <v>29.107045454545453</v>
      </c>
      <c r="BB126" s="52">
        <f t="shared" si="27"/>
        <v>29.433863636363633</v>
      </c>
      <c r="BC126" s="52">
        <f t="shared" si="27"/>
        <v>29.760681818181816</v>
      </c>
      <c r="BD126" s="52">
        <f t="shared" si="27"/>
        <v>30.087499999999999</v>
      </c>
      <c r="BE126" s="52">
        <f t="shared" si="27"/>
        <v>30.250909090909087</v>
      </c>
    </row>
    <row r="127" spans="2:57" x14ac:dyDescent="0.3">
      <c r="B127" s="1">
        <v>19</v>
      </c>
      <c r="C127" s="52"/>
      <c r="D127" s="52"/>
      <c r="E127" s="52"/>
      <c r="F127" s="52"/>
      <c r="G127" s="52"/>
      <c r="H127" s="52"/>
      <c r="I127" s="52"/>
      <c r="J127" s="52"/>
      <c r="K127" s="52"/>
      <c r="L127" s="52"/>
      <c r="M127" s="52"/>
      <c r="N127" s="52"/>
      <c r="O127" s="52"/>
      <c r="P127" s="52"/>
      <c r="Q127" s="52"/>
      <c r="R127" s="52"/>
      <c r="S127" s="52"/>
      <c r="T127" s="52"/>
      <c r="U127" s="52">
        <f>'Calcs Men No Intervention'!U127</f>
        <v>30</v>
      </c>
      <c r="V127" s="200">
        <f>'Calcs Men No Intervention'!V127-VLOOKUP('Calcs Men Intervention'!V$108-'Calcs Men Intervention'!$B127+1,BMIRed,$A$4,FALSE)</f>
        <v>28.145</v>
      </c>
      <c r="W127" s="200">
        <f>'Calcs Men No Intervention'!W127-VLOOKUP('Calcs Men Intervention'!W$108-'Calcs Men Intervention'!$B127+1,BMIRed,$A$4,FALSE)</f>
        <v>28.29</v>
      </c>
      <c r="X127" s="200">
        <f>'Calcs Men No Intervention'!X127-VLOOKUP('Calcs Men Intervention'!X$108-'Calcs Men Intervention'!$B127+1,BMIRed,$A$4,FALSE)</f>
        <v>28.616818181818182</v>
      </c>
      <c r="Y127" s="200">
        <f>'Calcs Men No Intervention'!Y127-VLOOKUP('Calcs Men Intervention'!Y$108-'Calcs Men Intervention'!$B127+1,BMIRed,$A$4,FALSE)</f>
        <v>28.943636363636362</v>
      </c>
      <c r="Z127" s="200">
        <f>'Calcs Men No Intervention'!Z127-VLOOKUP('Calcs Men Intervention'!Z$108-'Calcs Men Intervention'!$B127+1,BMIRed,$A$4,FALSE)</f>
        <v>29.270454545454545</v>
      </c>
      <c r="AA127" s="200">
        <f>'Calcs Men No Intervention'!AA127-VLOOKUP('Calcs Men Intervention'!AA$108-'Calcs Men Intervention'!$B127+1,BMIRed,$A$4,FALSE)</f>
        <v>29.597272727272724</v>
      </c>
      <c r="AB127" s="52">
        <f>'Calcs Men No Intervention'!AB127-VLOOKUP('Calcs Men Intervention'!AB$108-'Calcs Men Intervention'!$B127+1,BMIRed,$A$4,FALSE)</f>
        <v>29.924090909090907</v>
      </c>
      <c r="AC127" s="52"/>
      <c r="AD127" s="52"/>
      <c r="AE127" s="1">
        <v>19</v>
      </c>
      <c r="AF127" s="52"/>
      <c r="AG127" s="52"/>
      <c r="AH127" s="52"/>
      <c r="AI127" s="52"/>
      <c r="AJ127" s="52"/>
      <c r="AK127" s="52"/>
      <c r="AL127" s="52"/>
      <c r="AM127" s="52"/>
      <c r="AN127" s="52"/>
      <c r="AO127" s="52"/>
      <c r="AP127" s="52"/>
      <c r="AQ127" s="52"/>
      <c r="AR127" s="52"/>
      <c r="AS127" s="52"/>
      <c r="AT127" s="52"/>
      <c r="AU127" s="52"/>
      <c r="AV127" s="52"/>
      <c r="AW127" s="52"/>
      <c r="AX127" s="52">
        <f t="shared" ref="AX127:BE127" si="28">AVERAGE(U127:V127)</f>
        <v>29.072499999999998</v>
      </c>
      <c r="AY127" s="52">
        <f t="shared" si="28"/>
        <v>28.217500000000001</v>
      </c>
      <c r="AZ127" s="52">
        <f t="shared" si="28"/>
        <v>28.453409090909091</v>
      </c>
      <c r="BA127" s="52">
        <f t="shared" si="28"/>
        <v>28.780227272727274</v>
      </c>
      <c r="BB127" s="52">
        <f t="shared" si="28"/>
        <v>29.107045454545453</v>
      </c>
      <c r="BC127" s="52">
        <f t="shared" si="28"/>
        <v>29.433863636363633</v>
      </c>
      <c r="BD127" s="52">
        <f t="shared" si="28"/>
        <v>29.760681818181816</v>
      </c>
      <c r="BE127" s="52">
        <f t="shared" si="28"/>
        <v>29.924090909090907</v>
      </c>
    </row>
    <row r="128" spans="2:57" x14ac:dyDescent="0.3">
      <c r="B128" s="1">
        <v>20</v>
      </c>
      <c r="C128" s="52"/>
      <c r="D128" s="52"/>
      <c r="E128" s="52"/>
      <c r="F128" s="52"/>
      <c r="G128" s="52"/>
      <c r="H128" s="52"/>
      <c r="I128" s="52"/>
      <c r="J128" s="52"/>
      <c r="K128" s="52"/>
      <c r="L128" s="52"/>
      <c r="M128" s="52"/>
      <c r="N128" s="52"/>
      <c r="O128" s="52"/>
      <c r="P128" s="52"/>
      <c r="Q128" s="52"/>
      <c r="R128" s="52"/>
      <c r="S128" s="52"/>
      <c r="T128" s="52"/>
      <c r="U128" s="52"/>
      <c r="V128" s="52">
        <f>'Calcs Men No Intervention'!V128</f>
        <v>30</v>
      </c>
      <c r="W128" s="200">
        <f>'Calcs Men No Intervention'!W128-VLOOKUP('Calcs Men Intervention'!W$108-'Calcs Men Intervention'!$B128+1,BMIRed,$A$4,FALSE)</f>
        <v>28.145</v>
      </c>
      <c r="X128" s="200">
        <f>'Calcs Men No Intervention'!X128-VLOOKUP('Calcs Men Intervention'!X$108-'Calcs Men Intervention'!$B128+1,BMIRed,$A$4,FALSE)</f>
        <v>28.29</v>
      </c>
      <c r="Y128" s="200">
        <f>'Calcs Men No Intervention'!Y128-VLOOKUP('Calcs Men Intervention'!Y$108-'Calcs Men Intervention'!$B128+1,BMIRed,$A$4,FALSE)</f>
        <v>28.616818181818182</v>
      </c>
      <c r="Z128" s="200">
        <f>'Calcs Men No Intervention'!Z128-VLOOKUP('Calcs Men Intervention'!Z$108-'Calcs Men Intervention'!$B128+1,BMIRed,$A$4,FALSE)</f>
        <v>28.943636363636362</v>
      </c>
      <c r="AA128" s="200">
        <f>'Calcs Men No Intervention'!AA128-VLOOKUP('Calcs Men Intervention'!AA$108-'Calcs Men Intervention'!$B128+1,BMIRed,$A$4,FALSE)</f>
        <v>29.270454545454545</v>
      </c>
      <c r="AB128" s="52">
        <f>'Calcs Men No Intervention'!AB128-VLOOKUP('Calcs Men Intervention'!AB$108-'Calcs Men Intervention'!$B128+1,BMIRed,$A$4,FALSE)</f>
        <v>29.597272727272724</v>
      </c>
      <c r="AC128" s="52"/>
      <c r="AD128" s="52"/>
      <c r="AE128" s="1">
        <v>20</v>
      </c>
      <c r="AF128" s="52"/>
      <c r="AG128" s="52"/>
      <c r="AH128" s="52"/>
      <c r="AI128" s="52"/>
      <c r="AJ128" s="52"/>
      <c r="AK128" s="52"/>
      <c r="AL128" s="52"/>
      <c r="AM128" s="52"/>
      <c r="AN128" s="52"/>
      <c r="AO128" s="52"/>
      <c r="AP128" s="52"/>
      <c r="AQ128" s="52"/>
      <c r="AR128" s="52"/>
      <c r="AS128" s="52"/>
      <c r="AT128" s="52"/>
      <c r="AU128" s="52"/>
      <c r="AV128" s="52"/>
      <c r="AW128" s="52"/>
      <c r="AX128" s="52"/>
      <c r="AY128" s="52">
        <f t="shared" ref="AY128:BE128" si="29">AVERAGE(V128:W128)</f>
        <v>29.072499999999998</v>
      </c>
      <c r="AZ128" s="52">
        <f t="shared" si="29"/>
        <v>28.217500000000001</v>
      </c>
      <c r="BA128" s="52">
        <f t="shared" si="29"/>
        <v>28.453409090909091</v>
      </c>
      <c r="BB128" s="52">
        <f t="shared" si="29"/>
        <v>28.780227272727274</v>
      </c>
      <c r="BC128" s="52">
        <f t="shared" si="29"/>
        <v>29.107045454545453</v>
      </c>
      <c r="BD128" s="52">
        <f t="shared" si="29"/>
        <v>29.433863636363633</v>
      </c>
      <c r="BE128" s="52">
        <f t="shared" si="29"/>
        <v>29.597272727272724</v>
      </c>
    </row>
    <row r="129" spans="1:57" x14ac:dyDescent="0.3">
      <c r="B129" s="1">
        <v>21</v>
      </c>
      <c r="C129" s="52"/>
      <c r="D129" s="52"/>
      <c r="E129" s="52"/>
      <c r="F129" s="52"/>
      <c r="G129" s="52"/>
      <c r="H129" s="52"/>
      <c r="I129" s="52"/>
      <c r="J129" s="52"/>
      <c r="K129" s="52"/>
      <c r="L129" s="52"/>
      <c r="M129" s="52"/>
      <c r="N129" s="52"/>
      <c r="O129" s="52"/>
      <c r="P129" s="52"/>
      <c r="Q129" s="52"/>
      <c r="R129" s="52"/>
      <c r="S129" s="52"/>
      <c r="T129" s="52"/>
      <c r="U129" s="52"/>
      <c r="V129" s="52"/>
      <c r="W129" s="52">
        <f>'Calcs Men No Intervention'!W129</f>
        <v>30</v>
      </c>
      <c r="X129" s="200">
        <f>'Calcs Men No Intervention'!X129-VLOOKUP('Calcs Men Intervention'!X$108-'Calcs Men Intervention'!$B129+1,BMIRed,$A$4,FALSE)</f>
        <v>28.145</v>
      </c>
      <c r="Y129" s="200">
        <f>'Calcs Men No Intervention'!Y129-VLOOKUP('Calcs Men Intervention'!Y$108-'Calcs Men Intervention'!$B129+1,BMIRed,$A$4,FALSE)</f>
        <v>28.29</v>
      </c>
      <c r="Z129" s="200">
        <f>'Calcs Men No Intervention'!Z129-VLOOKUP('Calcs Men Intervention'!Z$108-'Calcs Men Intervention'!$B129+1,BMIRed,$A$4,FALSE)</f>
        <v>28.616818181818182</v>
      </c>
      <c r="AA129" s="200">
        <f>'Calcs Men No Intervention'!AA129-VLOOKUP('Calcs Men Intervention'!AA$108-'Calcs Men Intervention'!$B129+1,BMIRed,$A$4,FALSE)</f>
        <v>28.943636363636362</v>
      </c>
      <c r="AB129" s="52">
        <f>'Calcs Men No Intervention'!AB129-VLOOKUP('Calcs Men Intervention'!AB$108-'Calcs Men Intervention'!$B129+1,BMIRed,$A$4,FALSE)</f>
        <v>29.270454545454545</v>
      </c>
      <c r="AC129" s="52"/>
      <c r="AD129" s="52"/>
      <c r="AE129" s="1">
        <v>21</v>
      </c>
      <c r="AF129" s="52"/>
      <c r="AG129" s="52"/>
      <c r="AH129" s="52"/>
      <c r="AI129" s="52"/>
      <c r="AJ129" s="52"/>
      <c r="AK129" s="52"/>
      <c r="AL129" s="52"/>
      <c r="AM129" s="52"/>
      <c r="AN129" s="52"/>
      <c r="AO129" s="52"/>
      <c r="AP129" s="52"/>
      <c r="AQ129" s="52"/>
      <c r="AR129" s="52"/>
      <c r="AS129" s="52"/>
      <c r="AT129" s="52"/>
      <c r="AU129" s="52"/>
      <c r="AV129" s="52"/>
      <c r="AW129" s="52"/>
      <c r="AX129" s="52"/>
      <c r="AY129" s="52"/>
      <c r="AZ129" s="52">
        <f t="shared" ref="AZ129:BE129" si="30">AVERAGE(W129:X129)</f>
        <v>29.072499999999998</v>
      </c>
      <c r="BA129" s="52">
        <f t="shared" si="30"/>
        <v>28.217500000000001</v>
      </c>
      <c r="BB129" s="52">
        <f t="shared" si="30"/>
        <v>28.453409090909091</v>
      </c>
      <c r="BC129" s="52">
        <f t="shared" si="30"/>
        <v>28.780227272727274</v>
      </c>
      <c r="BD129" s="52">
        <f t="shared" si="30"/>
        <v>29.107045454545453</v>
      </c>
      <c r="BE129" s="52">
        <f t="shared" si="30"/>
        <v>29.270454545454545</v>
      </c>
    </row>
    <row r="130" spans="1:57" x14ac:dyDescent="0.3">
      <c r="B130" s="1">
        <v>22</v>
      </c>
      <c r="C130" s="52"/>
      <c r="D130" s="52"/>
      <c r="E130" s="52"/>
      <c r="F130" s="52"/>
      <c r="G130" s="52"/>
      <c r="H130" s="52"/>
      <c r="I130" s="52"/>
      <c r="J130" s="52"/>
      <c r="K130" s="52"/>
      <c r="L130" s="52"/>
      <c r="M130" s="52"/>
      <c r="N130" s="52"/>
      <c r="O130" s="52"/>
      <c r="P130" s="52"/>
      <c r="Q130" s="52"/>
      <c r="R130" s="52"/>
      <c r="S130" s="52"/>
      <c r="T130" s="52"/>
      <c r="U130" s="52"/>
      <c r="V130" s="52"/>
      <c r="W130" s="52"/>
      <c r="X130" s="52">
        <f>'Calcs Men No Intervention'!X130</f>
        <v>30</v>
      </c>
      <c r="Y130" s="200">
        <f>'Calcs Men No Intervention'!Y130-VLOOKUP('Calcs Men Intervention'!Y$108-'Calcs Men Intervention'!$B130+1,BMIRed,$A$4,FALSE)</f>
        <v>28.145</v>
      </c>
      <c r="Z130" s="200">
        <f>'Calcs Men No Intervention'!Z130-VLOOKUP('Calcs Men Intervention'!Z$108-'Calcs Men Intervention'!$B130+1,BMIRed,$A$4,FALSE)</f>
        <v>28.29</v>
      </c>
      <c r="AA130" s="200">
        <f>'Calcs Men No Intervention'!AA130-VLOOKUP('Calcs Men Intervention'!AA$108-'Calcs Men Intervention'!$B130+1,BMIRed,$A$4,FALSE)</f>
        <v>28.616818181818182</v>
      </c>
      <c r="AB130" s="52">
        <f>'Calcs Men No Intervention'!AB130-VLOOKUP('Calcs Men Intervention'!AB$108-'Calcs Men Intervention'!$B130+1,BMIRed,$A$4,FALSE)</f>
        <v>28.943636363636362</v>
      </c>
      <c r="AC130" s="52"/>
      <c r="AD130" s="52"/>
      <c r="AE130" s="1">
        <v>22</v>
      </c>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f>AVERAGE(X130:Y130)</f>
        <v>29.072499999999998</v>
      </c>
      <c r="BB130" s="52">
        <f>AVERAGE(Y130:Z130)</f>
        <v>28.217500000000001</v>
      </c>
      <c r="BC130" s="52">
        <f>AVERAGE(Z130:AA130)</f>
        <v>28.453409090909091</v>
      </c>
      <c r="BD130" s="52">
        <f>AVERAGE(AA130:AB130)</f>
        <v>28.780227272727274</v>
      </c>
      <c r="BE130" s="52">
        <f>AVERAGE(AB130:AC130)</f>
        <v>28.943636363636362</v>
      </c>
    </row>
    <row r="131" spans="1:57" x14ac:dyDescent="0.3">
      <c r="B131" s="1">
        <v>23</v>
      </c>
      <c r="C131" s="52"/>
      <c r="D131" s="52"/>
      <c r="E131" s="52"/>
      <c r="F131" s="52"/>
      <c r="G131" s="52"/>
      <c r="H131" s="52"/>
      <c r="I131" s="52"/>
      <c r="J131" s="52"/>
      <c r="K131" s="52"/>
      <c r="L131" s="52"/>
      <c r="M131" s="52"/>
      <c r="N131" s="52"/>
      <c r="O131" s="52"/>
      <c r="P131" s="52"/>
      <c r="Q131" s="52"/>
      <c r="R131" s="52"/>
      <c r="S131" s="52"/>
      <c r="T131" s="52"/>
      <c r="U131" s="52"/>
      <c r="V131" s="52"/>
      <c r="W131" s="52"/>
      <c r="X131" s="52"/>
      <c r="Y131" s="52">
        <f>'Calcs Men No Intervention'!Y131</f>
        <v>30</v>
      </c>
      <c r="Z131" s="200">
        <f>'Calcs Men No Intervention'!Z131-VLOOKUP('Calcs Men Intervention'!Z$108-'Calcs Men Intervention'!$B131+1,BMIRed,$A$4,FALSE)</f>
        <v>28.145</v>
      </c>
      <c r="AA131" s="200">
        <f>'Calcs Men No Intervention'!AA131-VLOOKUP('Calcs Men Intervention'!AA$108-'Calcs Men Intervention'!$B131+1,BMIRed,$A$4,FALSE)</f>
        <v>28.29</v>
      </c>
      <c r="AB131" s="52">
        <f>'Calcs Men No Intervention'!AB131-VLOOKUP('Calcs Men Intervention'!AB$108-'Calcs Men Intervention'!$B131+1,BMIRed,$A$4,FALSE)</f>
        <v>28.616818181818182</v>
      </c>
      <c r="AC131" s="52"/>
      <c r="AD131" s="52"/>
      <c r="AE131" s="1">
        <v>23</v>
      </c>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f>AVERAGE(Y131:Z131)</f>
        <v>29.072499999999998</v>
      </c>
      <c r="BC131" s="52">
        <f>AVERAGE(Z131:AA131)</f>
        <v>28.217500000000001</v>
      </c>
      <c r="BD131" s="52">
        <f>AVERAGE(AA131:AB131)</f>
        <v>28.453409090909091</v>
      </c>
      <c r="BE131" s="52">
        <f>AVERAGE(AB131:AC131)</f>
        <v>28.616818181818182</v>
      </c>
    </row>
    <row r="132" spans="1:57" x14ac:dyDescent="0.3">
      <c r="B132" s="1">
        <v>24</v>
      </c>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f>'Calcs Men No Intervention'!Z132</f>
        <v>30</v>
      </c>
      <c r="AA132" s="200">
        <f>'Calcs Men No Intervention'!AA132-VLOOKUP('Calcs Men Intervention'!AA$108-'Calcs Men Intervention'!$B132+1,BMIRed,$A$4,FALSE)</f>
        <v>28.145</v>
      </c>
      <c r="AB132" s="52">
        <f>'Calcs Men No Intervention'!AB132-VLOOKUP('Calcs Men Intervention'!AB$108-'Calcs Men Intervention'!$B132+1,BMIRed,$A$4,FALSE)</f>
        <v>28.29</v>
      </c>
      <c r="AC132" s="52"/>
      <c r="AD132" s="52"/>
      <c r="AE132" s="1">
        <v>24</v>
      </c>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f>AVERAGE(Z132:AA132)</f>
        <v>29.072499999999998</v>
      </c>
      <c r="BD132" s="52">
        <f>AVERAGE(AA132:AB132)</f>
        <v>28.217500000000001</v>
      </c>
      <c r="BE132" s="52">
        <f>AVERAGE(AB132:AC132)</f>
        <v>28.29</v>
      </c>
    </row>
    <row r="133" spans="1:57" x14ac:dyDescent="0.3">
      <c r="B133" s="1">
        <v>25</v>
      </c>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f>'Calcs Men No Intervention'!AA133</f>
        <v>30</v>
      </c>
      <c r="AB133" s="52">
        <f>'Calcs Men No Intervention'!AB133-VLOOKUP('Calcs Men Intervention'!AB$108-'Calcs Men Intervention'!$B133+1,BMIRed,$A$4,FALSE)</f>
        <v>28.145</v>
      </c>
      <c r="AC133" s="52"/>
      <c r="AD133" s="52"/>
      <c r="AE133" s="1">
        <v>25</v>
      </c>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f>AVERAGE(AA133:AB133)</f>
        <v>29.072499999999998</v>
      </c>
      <c r="BE133" s="52">
        <f>AVERAGE(AB133:AC133)</f>
        <v>28.145</v>
      </c>
    </row>
    <row r="134" spans="1:57" x14ac:dyDescent="0.3">
      <c r="B134" s="34" t="s">
        <v>139</v>
      </c>
      <c r="C134" s="12">
        <f>SUMPRODUCT(C43:C67,C109:C133)/C68</f>
        <v>30</v>
      </c>
      <c r="D134" s="12">
        <f t="shared" ref="D134:AB134" si="31">SUMPRODUCT(D43:D67,D109:D133)/D68</f>
        <v>28.145</v>
      </c>
      <c r="E134" s="12">
        <f t="shared" si="31"/>
        <v>28.29</v>
      </c>
      <c r="F134" s="12">
        <f t="shared" si="31"/>
        <v>28.616818181818182</v>
      </c>
      <c r="G134" s="12">
        <f t="shared" si="31"/>
        <v>28.943636363636362</v>
      </c>
      <c r="H134" s="12">
        <f t="shared" si="31"/>
        <v>29.270454545454545</v>
      </c>
      <c r="I134" s="12">
        <f t="shared" si="31"/>
        <v>29.597272727272724</v>
      </c>
      <c r="J134" s="12">
        <f t="shared" si="31"/>
        <v>29.924090909090907</v>
      </c>
      <c r="K134" s="12">
        <f t="shared" si="31"/>
        <v>30.250909090909083</v>
      </c>
      <c r="L134" s="12">
        <f t="shared" si="31"/>
        <v>30.57772727272727</v>
      </c>
      <c r="M134" s="12">
        <f t="shared" si="31"/>
        <v>30.904545454545449</v>
      </c>
      <c r="N134" s="12">
        <f t="shared" si="31"/>
        <v>31.231363636363632</v>
      </c>
      <c r="O134" s="12">
        <f t="shared" si="31"/>
        <v>31.558181818181815</v>
      </c>
      <c r="P134" s="12">
        <f t="shared" si="31"/>
        <v>31.884999999999994</v>
      </c>
      <c r="Q134" s="12">
        <f t="shared" si="31"/>
        <v>32.029999999999994</v>
      </c>
      <c r="R134" s="12">
        <f t="shared" si="31"/>
        <v>32.174999999999997</v>
      </c>
      <c r="S134" s="12">
        <f t="shared" si="31"/>
        <v>32.32</v>
      </c>
      <c r="T134" s="12">
        <f t="shared" si="31"/>
        <v>32.465000000000003</v>
      </c>
      <c r="U134" s="12">
        <f t="shared" si="31"/>
        <v>32.610000000000007</v>
      </c>
      <c r="V134" s="12">
        <f t="shared" si="31"/>
        <v>32.75500000000001</v>
      </c>
      <c r="W134" s="12">
        <f t="shared" si="31"/>
        <v>32.900000000000013</v>
      </c>
      <c r="X134" s="12">
        <f t="shared" si="31"/>
        <v>33.03775000000001</v>
      </c>
      <c r="Y134" s="12">
        <f t="shared" si="31"/>
        <v>33.168250000000008</v>
      </c>
      <c r="Z134" s="12">
        <f t="shared" si="31"/>
        <v>33.291500000000006</v>
      </c>
      <c r="AA134" s="12">
        <f t="shared" si="31"/>
        <v>33.407500000000006</v>
      </c>
      <c r="AB134" s="12">
        <f t="shared" si="31"/>
        <v>33.516250000000007</v>
      </c>
      <c r="AC134" s="12"/>
    </row>
    <row r="135" spans="1:57" x14ac:dyDescent="0.3">
      <c r="B135" s="33"/>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7" spans="1:57" s="14" customFormat="1" x14ac:dyDescent="0.3">
      <c r="A137" s="13" t="s">
        <v>220</v>
      </c>
      <c r="D137" s="14" t="s">
        <v>221</v>
      </c>
    </row>
    <row r="139" spans="1:57" x14ac:dyDescent="0.3">
      <c r="C139" s="1" t="s">
        <v>13</v>
      </c>
    </row>
    <row r="140" spans="1:57" x14ac:dyDescent="0.3">
      <c r="C140" s="1">
        <v>0</v>
      </c>
      <c r="D140" s="1">
        <v>1</v>
      </c>
      <c r="E140" s="1">
        <v>2</v>
      </c>
      <c r="F140" s="1">
        <v>3</v>
      </c>
      <c r="G140" s="1">
        <v>4</v>
      </c>
      <c r="H140" s="1">
        <v>5</v>
      </c>
      <c r="I140" s="1">
        <v>6</v>
      </c>
      <c r="J140" s="1">
        <v>7</v>
      </c>
      <c r="K140" s="1">
        <v>8</v>
      </c>
      <c r="L140" s="1">
        <v>9</v>
      </c>
      <c r="M140" s="1">
        <v>10</v>
      </c>
      <c r="N140" s="1">
        <v>11</v>
      </c>
      <c r="O140" s="1">
        <v>12</v>
      </c>
      <c r="P140" s="1">
        <v>13</v>
      </c>
      <c r="Q140" s="1">
        <v>14</v>
      </c>
      <c r="R140" s="1">
        <v>15</v>
      </c>
      <c r="S140" s="1">
        <v>16</v>
      </c>
      <c r="T140" s="1">
        <v>17</v>
      </c>
      <c r="U140" s="1">
        <v>18</v>
      </c>
      <c r="V140" s="1">
        <v>19</v>
      </c>
      <c r="W140" s="1">
        <v>20</v>
      </c>
      <c r="X140" s="1">
        <v>21</v>
      </c>
      <c r="Y140" s="1">
        <v>22</v>
      </c>
      <c r="Z140" s="1">
        <v>23</v>
      </c>
      <c r="AA140" s="1">
        <v>24</v>
      </c>
      <c r="AB140" s="1">
        <v>25</v>
      </c>
      <c r="AC140" s="1"/>
    </row>
    <row r="141" spans="1:57" x14ac:dyDescent="0.3">
      <c r="A141" s="1" t="s">
        <v>12</v>
      </c>
      <c r="B141" s="1">
        <v>1</v>
      </c>
      <c r="C141" s="53">
        <f t="shared" ref="C141:AB153" si="32">VLOOKUP(C77,ACMortality,$A$4,FALSE)</f>
        <v>2.2309999999999999E-3</v>
      </c>
      <c r="D141" s="53">
        <f t="shared" si="32"/>
        <v>2.3479999999999998E-3</v>
      </c>
      <c r="E141" s="53">
        <f t="shared" si="32"/>
        <v>2.5820000000000001E-3</v>
      </c>
      <c r="F141" s="53">
        <f t="shared" si="32"/>
        <v>2.8219999999999999E-3</v>
      </c>
      <c r="G141" s="53">
        <f t="shared" si="32"/>
        <v>2.9889999999999999E-3</v>
      </c>
      <c r="H141" s="53">
        <f t="shared" si="32"/>
        <v>3.336E-3</v>
      </c>
      <c r="I141" s="53">
        <f t="shared" si="32"/>
        <v>3.6649999999999999E-3</v>
      </c>
      <c r="J141" s="53">
        <f t="shared" si="32"/>
        <v>4.0959999999999998E-3</v>
      </c>
      <c r="K141" s="53">
        <f t="shared" si="32"/>
        <v>4.424E-3</v>
      </c>
      <c r="L141" s="53">
        <f t="shared" si="32"/>
        <v>4.7590000000000002E-3</v>
      </c>
      <c r="M141" s="53">
        <f t="shared" si="32"/>
        <v>5.3439999999999998E-3</v>
      </c>
      <c r="N141" s="53">
        <f t="shared" si="32"/>
        <v>5.9649999999999998E-3</v>
      </c>
      <c r="O141" s="53">
        <f t="shared" si="32"/>
        <v>6.5230000000000002E-3</v>
      </c>
      <c r="P141" s="53">
        <f t="shared" si="32"/>
        <v>7.2100000000000003E-3</v>
      </c>
      <c r="Q141" s="53">
        <f t="shared" si="32"/>
        <v>7.9120000000000006E-3</v>
      </c>
      <c r="R141" s="53">
        <f t="shared" si="32"/>
        <v>8.5920000000000007E-3</v>
      </c>
      <c r="S141" s="53">
        <f t="shared" si="32"/>
        <v>9.4409999999999997E-3</v>
      </c>
      <c r="T141" s="53">
        <f t="shared" si="32"/>
        <v>1.0137E-2</v>
      </c>
      <c r="U141" s="53">
        <f t="shared" si="32"/>
        <v>1.0943E-2</v>
      </c>
      <c r="V141" s="53">
        <f t="shared" si="32"/>
        <v>1.1920999999999999E-2</v>
      </c>
      <c r="W141" s="53">
        <f t="shared" si="32"/>
        <v>1.3216E-2</v>
      </c>
      <c r="X141" s="53">
        <f t="shared" si="32"/>
        <v>1.468E-2</v>
      </c>
      <c r="Y141" s="53">
        <f t="shared" si="32"/>
        <v>1.5737000000000001E-2</v>
      </c>
      <c r="Z141" s="53">
        <f t="shared" si="32"/>
        <v>1.7648E-2</v>
      </c>
      <c r="AA141" s="53">
        <f t="shared" si="32"/>
        <v>2.0094000000000001E-2</v>
      </c>
      <c r="AB141" s="53">
        <f t="shared" si="32"/>
        <v>2.2172000000000001E-2</v>
      </c>
      <c r="AC141" s="67"/>
    </row>
    <row r="142" spans="1:57" x14ac:dyDescent="0.3">
      <c r="B142" s="1">
        <v>2</v>
      </c>
      <c r="C142" s="53"/>
      <c r="D142" s="53">
        <f t="shared" si="32"/>
        <v>2.2309999999999999E-3</v>
      </c>
      <c r="E142" s="53">
        <f t="shared" si="32"/>
        <v>2.3479999999999998E-3</v>
      </c>
      <c r="F142" s="53">
        <f t="shared" si="32"/>
        <v>2.5820000000000001E-3</v>
      </c>
      <c r="G142" s="53">
        <f t="shared" si="32"/>
        <v>2.8219999999999999E-3</v>
      </c>
      <c r="H142" s="53">
        <f t="shared" si="32"/>
        <v>2.9889999999999999E-3</v>
      </c>
      <c r="I142" s="53">
        <f t="shared" si="32"/>
        <v>3.336E-3</v>
      </c>
      <c r="J142" s="53">
        <f t="shared" si="32"/>
        <v>3.6649999999999999E-3</v>
      </c>
      <c r="K142" s="53">
        <f t="shared" si="32"/>
        <v>4.0959999999999998E-3</v>
      </c>
      <c r="L142" s="53">
        <f t="shared" si="32"/>
        <v>4.424E-3</v>
      </c>
      <c r="M142" s="53">
        <f t="shared" si="32"/>
        <v>4.7590000000000002E-3</v>
      </c>
      <c r="N142" s="53">
        <f t="shared" si="32"/>
        <v>5.3439999999999998E-3</v>
      </c>
      <c r="O142" s="53">
        <f t="shared" si="32"/>
        <v>5.9649999999999998E-3</v>
      </c>
      <c r="P142" s="53">
        <f t="shared" si="32"/>
        <v>6.5230000000000002E-3</v>
      </c>
      <c r="Q142" s="53">
        <f t="shared" si="32"/>
        <v>7.2100000000000003E-3</v>
      </c>
      <c r="R142" s="53">
        <f t="shared" si="32"/>
        <v>7.9120000000000006E-3</v>
      </c>
      <c r="S142" s="53">
        <f t="shared" si="32"/>
        <v>8.5920000000000007E-3</v>
      </c>
      <c r="T142" s="53">
        <f t="shared" si="32"/>
        <v>9.4409999999999997E-3</v>
      </c>
      <c r="U142" s="53">
        <f t="shared" si="32"/>
        <v>1.0137E-2</v>
      </c>
      <c r="V142" s="53">
        <f t="shared" si="32"/>
        <v>1.0943E-2</v>
      </c>
      <c r="W142" s="53">
        <f t="shared" si="32"/>
        <v>1.1920999999999999E-2</v>
      </c>
      <c r="X142" s="53">
        <f t="shared" si="32"/>
        <v>1.3216E-2</v>
      </c>
      <c r="Y142" s="53">
        <f t="shared" si="32"/>
        <v>1.468E-2</v>
      </c>
      <c r="Z142" s="53">
        <f t="shared" si="32"/>
        <v>1.5737000000000001E-2</v>
      </c>
      <c r="AA142" s="53">
        <f t="shared" si="32"/>
        <v>1.7648E-2</v>
      </c>
      <c r="AB142" s="53">
        <f t="shared" si="32"/>
        <v>2.0094000000000001E-2</v>
      </c>
      <c r="AC142" s="67"/>
      <c r="AD142" s="67"/>
    </row>
    <row r="143" spans="1:57" x14ac:dyDescent="0.3">
      <c r="B143" s="1">
        <v>3</v>
      </c>
      <c r="C143" s="53"/>
      <c r="D143" s="53"/>
      <c r="E143" s="53">
        <f t="shared" si="32"/>
        <v>2.2309999999999999E-3</v>
      </c>
      <c r="F143" s="53">
        <f t="shared" si="32"/>
        <v>2.3479999999999998E-3</v>
      </c>
      <c r="G143" s="53">
        <f t="shared" si="32"/>
        <v>2.5820000000000001E-3</v>
      </c>
      <c r="H143" s="53">
        <f t="shared" si="32"/>
        <v>2.8219999999999999E-3</v>
      </c>
      <c r="I143" s="53">
        <f t="shared" si="32"/>
        <v>2.9889999999999999E-3</v>
      </c>
      <c r="J143" s="53">
        <f t="shared" si="32"/>
        <v>3.336E-3</v>
      </c>
      <c r="K143" s="53">
        <f t="shared" si="32"/>
        <v>3.6649999999999999E-3</v>
      </c>
      <c r="L143" s="53">
        <f t="shared" si="32"/>
        <v>4.0959999999999998E-3</v>
      </c>
      <c r="M143" s="53">
        <f t="shared" si="32"/>
        <v>4.424E-3</v>
      </c>
      <c r="N143" s="53">
        <f t="shared" si="32"/>
        <v>4.7590000000000002E-3</v>
      </c>
      <c r="O143" s="53">
        <f t="shared" si="32"/>
        <v>5.3439999999999998E-3</v>
      </c>
      <c r="P143" s="53">
        <f t="shared" si="32"/>
        <v>5.9649999999999998E-3</v>
      </c>
      <c r="Q143" s="53">
        <f t="shared" si="32"/>
        <v>6.5230000000000002E-3</v>
      </c>
      <c r="R143" s="53">
        <f t="shared" si="32"/>
        <v>7.2100000000000003E-3</v>
      </c>
      <c r="S143" s="53">
        <f t="shared" si="32"/>
        <v>7.9120000000000006E-3</v>
      </c>
      <c r="T143" s="53">
        <f t="shared" si="32"/>
        <v>8.5920000000000007E-3</v>
      </c>
      <c r="U143" s="53">
        <f t="shared" si="32"/>
        <v>9.4409999999999997E-3</v>
      </c>
      <c r="V143" s="53">
        <f t="shared" si="32"/>
        <v>1.0137E-2</v>
      </c>
      <c r="W143" s="53">
        <f t="shared" si="32"/>
        <v>1.0943E-2</v>
      </c>
      <c r="X143" s="53">
        <f t="shared" si="32"/>
        <v>1.1920999999999999E-2</v>
      </c>
      <c r="Y143" s="53">
        <f t="shared" si="32"/>
        <v>1.3216E-2</v>
      </c>
      <c r="Z143" s="53">
        <f t="shared" si="32"/>
        <v>1.468E-2</v>
      </c>
      <c r="AA143" s="53">
        <f t="shared" si="32"/>
        <v>1.5737000000000001E-2</v>
      </c>
      <c r="AB143" s="53">
        <f t="shared" si="32"/>
        <v>1.7648E-2</v>
      </c>
      <c r="AC143" s="67"/>
      <c r="AD143" s="67"/>
      <c r="AE143" s="67"/>
    </row>
    <row r="144" spans="1:57" x14ac:dyDescent="0.3">
      <c r="B144" s="1">
        <v>4</v>
      </c>
      <c r="C144" s="53"/>
      <c r="D144" s="53"/>
      <c r="E144" s="53"/>
      <c r="F144" s="53">
        <f t="shared" si="32"/>
        <v>2.2309999999999999E-3</v>
      </c>
      <c r="G144" s="53">
        <f t="shared" si="32"/>
        <v>2.3479999999999998E-3</v>
      </c>
      <c r="H144" s="53">
        <f t="shared" si="32"/>
        <v>2.5820000000000001E-3</v>
      </c>
      <c r="I144" s="53">
        <f t="shared" si="32"/>
        <v>2.8219999999999999E-3</v>
      </c>
      <c r="J144" s="53">
        <f t="shared" si="32"/>
        <v>2.9889999999999999E-3</v>
      </c>
      <c r="K144" s="53">
        <f t="shared" si="32"/>
        <v>3.336E-3</v>
      </c>
      <c r="L144" s="53">
        <f t="shared" si="32"/>
        <v>3.6649999999999999E-3</v>
      </c>
      <c r="M144" s="53">
        <f t="shared" si="32"/>
        <v>4.0959999999999998E-3</v>
      </c>
      <c r="N144" s="53">
        <f t="shared" si="32"/>
        <v>4.424E-3</v>
      </c>
      <c r="O144" s="53">
        <f t="shared" si="32"/>
        <v>4.7590000000000002E-3</v>
      </c>
      <c r="P144" s="53">
        <f t="shared" si="32"/>
        <v>5.3439999999999998E-3</v>
      </c>
      <c r="Q144" s="53">
        <f t="shared" si="32"/>
        <v>5.9649999999999998E-3</v>
      </c>
      <c r="R144" s="53">
        <f t="shared" si="32"/>
        <v>6.5230000000000002E-3</v>
      </c>
      <c r="S144" s="53">
        <f t="shared" si="32"/>
        <v>7.2100000000000003E-3</v>
      </c>
      <c r="T144" s="53">
        <f t="shared" si="32"/>
        <v>7.9120000000000006E-3</v>
      </c>
      <c r="U144" s="53">
        <f t="shared" si="32"/>
        <v>8.5920000000000007E-3</v>
      </c>
      <c r="V144" s="53">
        <f t="shared" si="32"/>
        <v>9.4409999999999997E-3</v>
      </c>
      <c r="W144" s="53">
        <f t="shared" si="32"/>
        <v>1.0137E-2</v>
      </c>
      <c r="X144" s="53">
        <f t="shared" si="32"/>
        <v>1.0943E-2</v>
      </c>
      <c r="Y144" s="53">
        <f t="shared" si="32"/>
        <v>1.1920999999999999E-2</v>
      </c>
      <c r="Z144" s="53">
        <f t="shared" si="32"/>
        <v>1.3216E-2</v>
      </c>
      <c r="AA144" s="53">
        <f t="shared" si="32"/>
        <v>1.468E-2</v>
      </c>
      <c r="AB144" s="53">
        <f t="shared" si="32"/>
        <v>1.5737000000000001E-2</v>
      </c>
      <c r="AC144" s="67"/>
      <c r="AD144" s="67"/>
      <c r="AE144" s="67"/>
      <c r="AF144" s="67"/>
    </row>
    <row r="145" spans="2:48" x14ac:dyDescent="0.3">
      <c r="B145" s="1">
        <v>5</v>
      </c>
      <c r="C145" s="53"/>
      <c r="D145" s="53"/>
      <c r="E145" s="53"/>
      <c r="F145" s="53"/>
      <c r="G145" s="53">
        <f t="shared" si="32"/>
        <v>2.2309999999999999E-3</v>
      </c>
      <c r="H145" s="53">
        <f t="shared" si="32"/>
        <v>2.3479999999999998E-3</v>
      </c>
      <c r="I145" s="53">
        <f t="shared" si="32"/>
        <v>2.5820000000000001E-3</v>
      </c>
      <c r="J145" s="53">
        <f t="shared" si="32"/>
        <v>2.8219999999999999E-3</v>
      </c>
      <c r="K145" s="53">
        <f t="shared" si="32"/>
        <v>2.9889999999999999E-3</v>
      </c>
      <c r="L145" s="53">
        <f t="shared" si="32"/>
        <v>3.336E-3</v>
      </c>
      <c r="M145" s="53">
        <f t="shared" si="32"/>
        <v>3.6649999999999999E-3</v>
      </c>
      <c r="N145" s="53">
        <f t="shared" si="32"/>
        <v>4.0959999999999998E-3</v>
      </c>
      <c r="O145" s="53">
        <f t="shared" si="32"/>
        <v>4.424E-3</v>
      </c>
      <c r="P145" s="53">
        <f t="shared" si="32"/>
        <v>4.7590000000000002E-3</v>
      </c>
      <c r="Q145" s="53">
        <f t="shared" si="32"/>
        <v>5.3439999999999998E-3</v>
      </c>
      <c r="R145" s="53">
        <f t="shared" si="32"/>
        <v>5.9649999999999998E-3</v>
      </c>
      <c r="S145" s="53">
        <f t="shared" si="32"/>
        <v>6.5230000000000002E-3</v>
      </c>
      <c r="T145" s="53">
        <f t="shared" si="32"/>
        <v>7.2100000000000003E-3</v>
      </c>
      <c r="U145" s="53">
        <f t="shared" si="32"/>
        <v>7.9120000000000006E-3</v>
      </c>
      <c r="V145" s="53">
        <f t="shared" si="32"/>
        <v>8.5920000000000007E-3</v>
      </c>
      <c r="W145" s="53">
        <f t="shared" si="32"/>
        <v>9.4409999999999997E-3</v>
      </c>
      <c r="X145" s="53">
        <f t="shared" si="32"/>
        <v>1.0137E-2</v>
      </c>
      <c r="Y145" s="53">
        <f t="shared" si="32"/>
        <v>1.0943E-2</v>
      </c>
      <c r="Z145" s="53">
        <f t="shared" si="32"/>
        <v>1.1920999999999999E-2</v>
      </c>
      <c r="AA145" s="53">
        <f t="shared" si="32"/>
        <v>1.3216E-2</v>
      </c>
      <c r="AB145" s="53">
        <f t="shared" si="32"/>
        <v>1.468E-2</v>
      </c>
      <c r="AC145" s="67"/>
      <c r="AD145" s="67"/>
      <c r="AE145" s="67"/>
      <c r="AF145" s="67"/>
      <c r="AG145" s="67"/>
    </row>
    <row r="146" spans="2:48" x14ac:dyDescent="0.3">
      <c r="B146" s="1">
        <v>6</v>
      </c>
      <c r="C146" s="53"/>
      <c r="D146" s="53"/>
      <c r="E146" s="53"/>
      <c r="F146" s="53"/>
      <c r="G146" s="53"/>
      <c r="H146" s="53">
        <f t="shared" si="32"/>
        <v>2.2309999999999999E-3</v>
      </c>
      <c r="I146" s="53">
        <f t="shared" si="32"/>
        <v>2.3479999999999998E-3</v>
      </c>
      <c r="J146" s="53">
        <f t="shared" si="32"/>
        <v>2.5820000000000001E-3</v>
      </c>
      <c r="K146" s="53">
        <f t="shared" si="32"/>
        <v>2.8219999999999999E-3</v>
      </c>
      <c r="L146" s="53">
        <f t="shared" si="32"/>
        <v>2.9889999999999999E-3</v>
      </c>
      <c r="M146" s="53">
        <f t="shared" si="32"/>
        <v>3.336E-3</v>
      </c>
      <c r="N146" s="53">
        <f t="shared" si="32"/>
        <v>3.6649999999999999E-3</v>
      </c>
      <c r="O146" s="53">
        <f t="shared" si="32"/>
        <v>4.0959999999999998E-3</v>
      </c>
      <c r="P146" s="53">
        <f t="shared" si="32"/>
        <v>4.424E-3</v>
      </c>
      <c r="Q146" s="53">
        <f t="shared" si="32"/>
        <v>4.7590000000000002E-3</v>
      </c>
      <c r="R146" s="53">
        <f t="shared" si="32"/>
        <v>5.3439999999999998E-3</v>
      </c>
      <c r="S146" s="53">
        <f t="shared" si="32"/>
        <v>5.9649999999999998E-3</v>
      </c>
      <c r="T146" s="53">
        <f t="shared" si="32"/>
        <v>6.5230000000000002E-3</v>
      </c>
      <c r="U146" s="53">
        <f t="shared" si="32"/>
        <v>7.2100000000000003E-3</v>
      </c>
      <c r="V146" s="53">
        <f t="shared" si="32"/>
        <v>7.9120000000000006E-3</v>
      </c>
      <c r="W146" s="53">
        <f t="shared" si="32"/>
        <v>8.5920000000000007E-3</v>
      </c>
      <c r="X146" s="53">
        <f t="shared" si="32"/>
        <v>9.4409999999999997E-3</v>
      </c>
      <c r="Y146" s="53">
        <f t="shared" si="32"/>
        <v>1.0137E-2</v>
      </c>
      <c r="Z146" s="53">
        <f t="shared" si="32"/>
        <v>1.0943E-2</v>
      </c>
      <c r="AA146" s="53">
        <f t="shared" si="32"/>
        <v>1.1920999999999999E-2</v>
      </c>
      <c r="AB146" s="53">
        <f t="shared" si="32"/>
        <v>1.3216E-2</v>
      </c>
      <c r="AC146" s="67"/>
      <c r="AD146" s="67"/>
      <c r="AE146" s="67"/>
      <c r="AF146" s="67"/>
      <c r="AG146" s="67"/>
      <c r="AH146" s="67"/>
    </row>
    <row r="147" spans="2:48" x14ac:dyDescent="0.3">
      <c r="B147" s="1">
        <v>7</v>
      </c>
      <c r="C147" s="53"/>
      <c r="D147" s="53"/>
      <c r="E147" s="53"/>
      <c r="F147" s="53"/>
      <c r="G147" s="53"/>
      <c r="H147" s="53"/>
      <c r="I147" s="53">
        <f t="shared" si="32"/>
        <v>2.2309999999999999E-3</v>
      </c>
      <c r="J147" s="53">
        <f t="shared" si="32"/>
        <v>2.3479999999999998E-3</v>
      </c>
      <c r="K147" s="53">
        <f t="shared" si="32"/>
        <v>2.5820000000000001E-3</v>
      </c>
      <c r="L147" s="53">
        <f t="shared" si="32"/>
        <v>2.8219999999999999E-3</v>
      </c>
      <c r="M147" s="53">
        <f t="shared" si="32"/>
        <v>2.9889999999999999E-3</v>
      </c>
      <c r="N147" s="53">
        <f t="shared" si="32"/>
        <v>3.336E-3</v>
      </c>
      <c r="O147" s="53">
        <f t="shared" si="32"/>
        <v>3.6649999999999999E-3</v>
      </c>
      <c r="P147" s="53">
        <f t="shared" si="32"/>
        <v>4.0959999999999998E-3</v>
      </c>
      <c r="Q147" s="53">
        <f t="shared" si="32"/>
        <v>4.424E-3</v>
      </c>
      <c r="R147" s="53">
        <f t="shared" si="32"/>
        <v>4.7590000000000002E-3</v>
      </c>
      <c r="S147" s="53">
        <f t="shared" si="32"/>
        <v>5.3439999999999998E-3</v>
      </c>
      <c r="T147" s="53">
        <f t="shared" si="32"/>
        <v>5.9649999999999998E-3</v>
      </c>
      <c r="U147" s="53">
        <f t="shared" si="32"/>
        <v>6.5230000000000002E-3</v>
      </c>
      <c r="V147" s="53">
        <f t="shared" si="32"/>
        <v>7.2100000000000003E-3</v>
      </c>
      <c r="W147" s="53">
        <f t="shared" si="32"/>
        <v>7.9120000000000006E-3</v>
      </c>
      <c r="X147" s="53">
        <f t="shared" si="32"/>
        <v>8.5920000000000007E-3</v>
      </c>
      <c r="Y147" s="53">
        <f t="shared" si="32"/>
        <v>9.4409999999999997E-3</v>
      </c>
      <c r="Z147" s="53">
        <f t="shared" si="32"/>
        <v>1.0137E-2</v>
      </c>
      <c r="AA147" s="53">
        <f t="shared" si="32"/>
        <v>1.0943E-2</v>
      </c>
      <c r="AB147" s="53">
        <f t="shared" si="32"/>
        <v>1.1920999999999999E-2</v>
      </c>
      <c r="AC147" s="67"/>
      <c r="AD147" s="67"/>
      <c r="AE147" s="67"/>
      <c r="AF147" s="67"/>
      <c r="AG147" s="67"/>
      <c r="AH147" s="67"/>
      <c r="AI147" s="67"/>
    </row>
    <row r="148" spans="2:48" x14ac:dyDescent="0.3">
      <c r="B148" s="1">
        <v>8</v>
      </c>
      <c r="C148" s="53"/>
      <c r="D148" s="53"/>
      <c r="E148" s="53"/>
      <c r="F148" s="53"/>
      <c r="G148" s="53"/>
      <c r="H148" s="53"/>
      <c r="I148" s="53"/>
      <c r="J148" s="53">
        <f t="shared" si="32"/>
        <v>2.2309999999999999E-3</v>
      </c>
      <c r="K148" s="53">
        <f t="shared" si="32"/>
        <v>2.3479999999999998E-3</v>
      </c>
      <c r="L148" s="53">
        <f t="shared" si="32"/>
        <v>2.5820000000000001E-3</v>
      </c>
      <c r="M148" s="53">
        <f t="shared" si="32"/>
        <v>2.8219999999999999E-3</v>
      </c>
      <c r="N148" s="53">
        <f t="shared" si="32"/>
        <v>2.9889999999999999E-3</v>
      </c>
      <c r="O148" s="53">
        <f t="shared" si="32"/>
        <v>3.336E-3</v>
      </c>
      <c r="P148" s="53">
        <f t="shared" si="32"/>
        <v>3.6649999999999999E-3</v>
      </c>
      <c r="Q148" s="53">
        <f t="shared" si="32"/>
        <v>4.0959999999999998E-3</v>
      </c>
      <c r="R148" s="53">
        <f t="shared" si="32"/>
        <v>4.424E-3</v>
      </c>
      <c r="S148" s="53">
        <f t="shared" si="32"/>
        <v>4.7590000000000002E-3</v>
      </c>
      <c r="T148" s="53">
        <f t="shared" si="32"/>
        <v>5.3439999999999998E-3</v>
      </c>
      <c r="U148" s="53">
        <f t="shared" si="32"/>
        <v>5.9649999999999998E-3</v>
      </c>
      <c r="V148" s="53">
        <f t="shared" si="32"/>
        <v>6.5230000000000002E-3</v>
      </c>
      <c r="W148" s="53">
        <f t="shared" si="32"/>
        <v>7.2100000000000003E-3</v>
      </c>
      <c r="X148" s="53">
        <f t="shared" si="32"/>
        <v>7.9120000000000006E-3</v>
      </c>
      <c r="Y148" s="53">
        <f t="shared" si="32"/>
        <v>8.5920000000000007E-3</v>
      </c>
      <c r="Z148" s="53">
        <f t="shared" si="32"/>
        <v>9.4409999999999997E-3</v>
      </c>
      <c r="AA148" s="53">
        <f t="shared" si="32"/>
        <v>1.0137E-2</v>
      </c>
      <c r="AB148" s="53">
        <f t="shared" si="32"/>
        <v>1.0943E-2</v>
      </c>
      <c r="AC148" s="67"/>
      <c r="AD148" s="67"/>
      <c r="AE148" s="67"/>
      <c r="AF148" s="67"/>
      <c r="AG148" s="67"/>
      <c r="AH148" s="67"/>
      <c r="AI148" s="67"/>
      <c r="AJ148" s="67"/>
    </row>
    <row r="149" spans="2:48" x14ac:dyDescent="0.3">
      <c r="B149" s="1">
        <v>9</v>
      </c>
      <c r="C149" s="53"/>
      <c r="D149" s="53"/>
      <c r="E149" s="53"/>
      <c r="F149" s="53"/>
      <c r="G149" s="53"/>
      <c r="H149" s="53"/>
      <c r="I149" s="53"/>
      <c r="J149" s="53"/>
      <c r="K149" s="53">
        <f t="shared" si="32"/>
        <v>2.2309999999999999E-3</v>
      </c>
      <c r="L149" s="53">
        <f t="shared" si="32"/>
        <v>2.3479999999999998E-3</v>
      </c>
      <c r="M149" s="53">
        <f t="shared" si="32"/>
        <v>2.5820000000000001E-3</v>
      </c>
      <c r="N149" s="53">
        <f t="shared" si="32"/>
        <v>2.8219999999999999E-3</v>
      </c>
      <c r="O149" s="53">
        <f t="shared" si="32"/>
        <v>2.9889999999999999E-3</v>
      </c>
      <c r="P149" s="53">
        <f t="shared" si="32"/>
        <v>3.336E-3</v>
      </c>
      <c r="Q149" s="53">
        <f t="shared" si="32"/>
        <v>3.6649999999999999E-3</v>
      </c>
      <c r="R149" s="53">
        <f t="shared" si="32"/>
        <v>4.0959999999999998E-3</v>
      </c>
      <c r="S149" s="53">
        <f t="shared" si="32"/>
        <v>4.424E-3</v>
      </c>
      <c r="T149" s="53">
        <f t="shared" si="32"/>
        <v>4.7590000000000002E-3</v>
      </c>
      <c r="U149" s="53">
        <f t="shared" si="32"/>
        <v>5.3439999999999998E-3</v>
      </c>
      <c r="V149" s="53">
        <f t="shared" si="32"/>
        <v>5.9649999999999998E-3</v>
      </c>
      <c r="W149" s="53">
        <f t="shared" si="32"/>
        <v>6.5230000000000002E-3</v>
      </c>
      <c r="X149" s="53">
        <f t="shared" si="32"/>
        <v>7.2100000000000003E-3</v>
      </c>
      <c r="Y149" s="53">
        <f t="shared" si="32"/>
        <v>7.9120000000000006E-3</v>
      </c>
      <c r="Z149" s="53">
        <f t="shared" si="32"/>
        <v>8.5920000000000007E-3</v>
      </c>
      <c r="AA149" s="53">
        <f t="shared" si="32"/>
        <v>9.4409999999999997E-3</v>
      </c>
      <c r="AB149" s="53">
        <f t="shared" si="32"/>
        <v>1.0137E-2</v>
      </c>
      <c r="AC149" s="67"/>
      <c r="AD149" s="67"/>
      <c r="AE149" s="67"/>
      <c r="AF149" s="67"/>
      <c r="AG149" s="67"/>
      <c r="AH149" s="67"/>
      <c r="AI149" s="67"/>
      <c r="AJ149" s="67"/>
      <c r="AK149" s="67"/>
    </row>
    <row r="150" spans="2:48" x14ac:dyDescent="0.3">
      <c r="B150" s="1">
        <v>10</v>
      </c>
      <c r="C150" s="53"/>
      <c r="D150" s="53"/>
      <c r="E150" s="53"/>
      <c r="F150" s="53"/>
      <c r="G150" s="53"/>
      <c r="H150" s="53"/>
      <c r="I150" s="53"/>
      <c r="J150" s="53"/>
      <c r="K150" s="53"/>
      <c r="L150" s="53">
        <f t="shared" si="32"/>
        <v>2.2309999999999999E-3</v>
      </c>
      <c r="M150" s="53">
        <f t="shared" si="32"/>
        <v>2.3479999999999998E-3</v>
      </c>
      <c r="N150" s="53">
        <f t="shared" si="32"/>
        <v>2.5820000000000001E-3</v>
      </c>
      <c r="O150" s="53">
        <f t="shared" si="32"/>
        <v>2.8219999999999999E-3</v>
      </c>
      <c r="P150" s="53">
        <f t="shared" si="32"/>
        <v>2.9889999999999999E-3</v>
      </c>
      <c r="Q150" s="53">
        <f t="shared" si="32"/>
        <v>3.336E-3</v>
      </c>
      <c r="R150" s="53">
        <f t="shared" si="32"/>
        <v>3.6649999999999999E-3</v>
      </c>
      <c r="S150" s="53">
        <f t="shared" si="32"/>
        <v>4.0959999999999998E-3</v>
      </c>
      <c r="T150" s="53">
        <f t="shared" si="32"/>
        <v>4.424E-3</v>
      </c>
      <c r="U150" s="53">
        <f t="shared" si="32"/>
        <v>4.7590000000000002E-3</v>
      </c>
      <c r="V150" s="53">
        <f t="shared" si="32"/>
        <v>5.3439999999999998E-3</v>
      </c>
      <c r="W150" s="53">
        <f t="shared" si="32"/>
        <v>5.9649999999999998E-3</v>
      </c>
      <c r="X150" s="53">
        <f t="shared" si="32"/>
        <v>6.5230000000000002E-3</v>
      </c>
      <c r="Y150" s="53">
        <f t="shared" si="32"/>
        <v>7.2100000000000003E-3</v>
      </c>
      <c r="Z150" s="53">
        <f t="shared" si="32"/>
        <v>7.9120000000000006E-3</v>
      </c>
      <c r="AA150" s="53">
        <f t="shared" si="32"/>
        <v>8.5920000000000007E-3</v>
      </c>
      <c r="AB150" s="53">
        <f t="shared" si="32"/>
        <v>9.4409999999999997E-3</v>
      </c>
      <c r="AC150" s="67"/>
      <c r="AD150" s="67"/>
      <c r="AE150" s="67"/>
      <c r="AF150" s="67"/>
      <c r="AG150" s="67"/>
      <c r="AH150" s="67"/>
      <c r="AI150" s="67"/>
      <c r="AJ150" s="67"/>
      <c r="AK150" s="67"/>
      <c r="AL150" s="67"/>
    </row>
    <row r="151" spans="2:48" x14ac:dyDescent="0.3">
      <c r="B151" s="1">
        <v>11</v>
      </c>
      <c r="C151" s="53"/>
      <c r="D151" s="53"/>
      <c r="E151" s="53"/>
      <c r="F151" s="53"/>
      <c r="G151" s="53"/>
      <c r="H151" s="53"/>
      <c r="I151" s="53"/>
      <c r="J151" s="53"/>
      <c r="K151" s="53"/>
      <c r="L151" s="53"/>
      <c r="M151" s="53">
        <f t="shared" si="32"/>
        <v>2.2309999999999999E-3</v>
      </c>
      <c r="N151" s="53">
        <f t="shared" si="32"/>
        <v>2.3479999999999998E-3</v>
      </c>
      <c r="O151" s="53">
        <f t="shared" si="32"/>
        <v>2.5820000000000001E-3</v>
      </c>
      <c r="P151" s="53">
        <f t="shared" si="32"/>
        <v>2.8219999999999999E-3</v>
      </c>
      <c r="Q151" s="53">
        <f t="shared" si="32"/>
        <v>2.9889999999999999E-3</v>
      </c>
      <c r="R151" s="53">
        <f t="shared" si="32"/>
        <v>3.336E-3</v>
      </c>
      <c r="S151" s="53">
        <f t="shared" si="32"/>
        <v>3.6649999999999999E-3</v>
      </c>
      <c r="T151" s="53">
        <f t="shared" si="32"/>
        <v>4.0959999999999998E-3</v>
      </c>
      <c r="U151" s="53">
        <f t="shared" si="32"/>
        <v>4.424E-3</v>
      </c>
      <c r="V151" s="53">
        <f t="shared" si="32"/>
        <v>4.7590000000000002E-3</v>
      </c>
      <c r="W151" s="53">
        <f t="shared" si="32"/>
        <v>5.3439999999999998E-3</v>
      </c>
      <c r="X151" s="53">
        <f t="shared" si="32"/>
        <v>5.9649999999999998E-3</v>
      </c>
      <c r="Y151" s="53">
        <f t="shared" si="32"/>
        <v>6.5230000000000002E-3</v>
      </c>
      <c r="Z151" s="53">
        <f t="shared" si="32"/>
        <v>7.2100000000000003E-3</v>
      </c>
      <c r="AA151" s="53">
        <f t="shared" si="32"/>
        <v>7.9120000000000006E-3</v>
      </c>
      <c r="AB151" s="53">
        <f t="shared" si="32"/>
        <v>8.5920000000000007E-3</v>
      </c>
      <c r="AC151" s="67"/>
      <c r="AD151" s="67"/>
      <c r="AE151" s="67"/>
      <c r="AF151" s="67"/>
      <c r="AG151" s="67"/>
      <c r="AH151" s="67"/>
      <c r="AI151" s="67"/>
      <c r="AJ151" s="67"/>
      <c r="AK151" s="67"/>
      <c r="AL151" s="67"/>
      <c r="AM151" s="67"/>
    </row>
    <row r="152" spans="2:48" x14ac:dyDescent="0.3">
      <c r="B152" s="1">
        <v>12</v>
      </c>
      <c r="C152" s="53"/>
      <c r="D152" s="53"/>
      <c r="E152" s="53"/>
      <c r="F152" s="53"/>
      <c r="G152" s="53"/>
      <c r="H152" s="53"/>
      <c r="I152" s="53"/>
      <c r="J152" s="53"/>
      <c r="K152" s="53"/>
      <c r="L152" s="53"/>
      <c r="M152" s="53"/>
      <c r="N152" s="53">
        <f t="shared" si="32"/>
        <v>2.2309999999999999E-3</v>
      </c>
      <c r="O152" s="53">
        <f t="shared" si="32"/>
        <v>2.3479999999999998E-3</v>
      </c>
      <c r="P152" s="53">
        <f t="shared" si="32"/>
        <v>2.5820000000000001E-3</v>
      </c>
      <c r="Q152" s="53">
        <f t="shared" si="32"/>
        <v>2.8219999999999999E-3</v>
      </c>
      <c r="R152" s="53">
        <f t="shared" si="32"/>
        <v>2.9889999999999999E-3</v>
      </c>
      <c r="S152" s="53">
        <f t="shared" si="32"/>
        <v>3.336E-3</v>
      </c>
      <c r="T152" s="53">
        <f t="shared" si="32"/>
        <v>3.6649999999999999E-3</v>
      </c>
      <c r="U152" s="53">
        <f t="shared" si="32"/>
        <v>4.0959999999999998E-3</v>
      </c>
      <c r="V152" s="53">
        <f t="shared" si="32"/>
        <v>4.424E-3</v>
      </c>
      <c r="W152" s="53">
        <f t="shared" si="32"/>
        <v>4.7590000000000002E-3</v>
      </c>
      <c r="X152" s="53">
        <f t="shared" si="32"/>
        <v>5.3439999999999998E-3</v>
      </c>
      <c r="Y152" s="53">
        <f t="shared" si="32"/>
        <v>5.9649999999999998E-3</v>
      </c>
      <c r="Z152" s="53">
        <f t="shared" si="32"/>
        <v>6.5230000000000002E-3</v>
      </c>
      <c r="AA152" s="53">
        <f t="shared" si="32"/>
        <v>7.2100000000000003E-3</v>
      </c>
      <c r="AB152" s="53">
        <f t="shared" si="32"/>
        <v>7.9120000000000006E-3</v>
      </c>
      <c r="AC152" s="67"/>
      <c r="AD152" s="67"/>
      <c r="AE152" s="67"/>
      <c r="AF152" s="67"/>
      <c r="AG152" s="67"/>
      <c r="AH152" s="67"/>
      <c r="AI152" s="67"/>
      <c r="AJ152" s="67"/>
      <c r="AK152" s="67"/>
      <c r="AL152" s="67"/>
      <c r="AM152" s="67"/>
      <c r="AN152" s="67"/>
    </row>
    <row r="153" spans="2:48" x14ac:dyDescent="0.3">
      <c r="B153" s="1">
        <v>13</v>
      </c>
      <c r="C153" s="53"/>
      <c r="D153" s="53"/>
      <c r="E153" s="53"/>
      <c r="F153" s="53"/>
      <c r="G153" s="53"/>
      <c r="H153" s="53"/>
      <c r="I153" s="53"/>
      <c r="J153" s="53"/>
      <c r="K153" s="53"/>
      <c r="L153" s="53"/>
      <c r="M153" s="53"/>
      <c r="N153" s="53"/>
      <c r="O153" s="53">
        <f t="shared" si="32"/>
        <v>2.2309999999999999E-3</v>
      </c>
      <c r="P153" s="53">
        <f t="shared" si="32"/>
        <v>2.3479999999999998E-3</v>
      </c>
      <c r="Q153" s="53">
        <f t="shared" si="32"/>
        <v>2.5820000000000001E-3</v>
      </c>
      <c r="R153" s="53">
        <f t="shared" si="32"/>
        <v>2.8219999999999999E-3</v>
      </c>
      <c r="S153" s="53">
        <f t="shared" si="32"/>
        <v>2.9889999999999999E-3</v>
      </c>
      <c r="T153" s="53">
        <f t="shared" si="32"/>
        <v>3.336E-3</v>
      </c>
      <c r="U153" s="53">
        <f t="shared" si="32"/>
        <v>3.6649999999999999E-3</v>
      </c>
      <c r="V153" s="53">
        <f t="shared" si="32"/>
        <v>4.0959999999999998E-3</v>
      </c>
      <c r="W153" s="53">
        <f t="shared" si="32"/>
        <v>4.424E-3</v>
      </c>
      <c r="X153" s="53">
        <f>VLOOKUP(X89,ACMortality,$A$4,FALSE)</f>
        <v>4.7590000000000002E-3</v>
      </c>
      <c r="Y153" s="53">
        <f>VLOOKUP(Y89,ACMortality,$A$4,FALSE)</f>
        <v>5.3439999999999998E-3</v>
      </c>
      <c r="Z153" s="53">
        <f>VLOOKUP(Z89,ACMortality,$A$4,FALSE)</f>
        <v>5.9649999999999998E-3</v>
      </c>
      <c r="AA153" s="53">
        <f>VLOOKUP(AA89,ACMortality,$A$4,FALSE)</f>
        <v>6.5230000000000002E-3</v>
      </c>
      <c r="AB153" s="53">
        <f>VLOOKUP(AB89,ACMortality,$A$4,FALSE)</f>
        <v>7.2100000000000003E-3</v>
      </c>
      <c r="AC153" s="67"/>
      <c r="AD153" s="67"/>
      <c r="AE153" s="67"/>
      <c r="AF153" s="67"/>
      <c r="AG153" s="67"/>
      <c r="AH153" s="67"/>
      <c r="AI153" s="67"/>
      <c r="AJ153" s="67"/>
      <c r="AK153" s="67"/>
      <c r="AL153" s="67"/>
      <c r="AM153" s="67"/>
      <c r="AN153" s="67"/>
      <c r="AO153" s="67"/>
    </row>
    <row r="154" spans="2:48" x14ac:dyDescent="0.3">
      <c r="B154" s="1">
        <v>14</v>
      </c>
      <c r="C154" s="53"/>
      <c r="D154" s="53"/>
      <c r="E154" s="53"/>
      <c r="F154" s="53"/>
      <c r="G154" s="53"/>
      <c r="H154" s="53"/>
      <c r="I154" s="53"/>
      <c r="J154" s="53"/>
      <c r="K154" s="53"/>
      <c r="L154" s="53"/>
      <c r="M154" s="53"/>
      <c r="N154" s="53"/>
      <c r="O154" s="53"/>
      <c r="P154" s="53">
        <f t="shared" ref="P154:AB161" si="33">VLOOKUP(P90,ACMortality,$A$4,FALSE)</f>
        <v>2.2309999999999999E-3</v>
      </c>
      <c r="Q154" s="53">
        <f t="shared" si="33"/>
        <v>2.3479999999999998E-3</v>
      </c>
      <c r="R154" s="53">
        <f t="shared" si="33"/>
        <v>2.5820000000000001E-3</v>
      </c>
      <c r="S154" s="53">
        <f t="shared" si="33"/>
        <v>2.8219999999999999E-3</v>
      </c>
      <c r="T154" s="53">
        <f t="shared" si="33"/>
        <v>2.9889999999999999E-3</v>
      </c>
      <c r="U154" s="53">
        <f t="shared" si="33"/>
        <v>3.336E-3</v>
      </c>
      <c r="V154" s="53">
        <f t="shared" si="33"/>
        <v>3.6649999999999999E-3</v>
      </c>
      <c r="W154" s="53">
        <f t="shared" si="33"/>
        <v>4.0959999999999998E-3</v>
      </c>
      <c r="X154" s="53">
        <f t="shared" si="33"/>
        <v>4.424E-3</v>
      </c>
      <c r="Y154" s="53">
        <f t="shared" si="33"/>
        <v>4.7590000000000002E-3</v>
      </c>
      <c r="Z154" s="53">
        <f t="shared" si="33"/>
        <v>5.3439999999999998E-3</v>
      </c>
      <c r="AA154" s="53">
        <f t="shared" si="33"/>
        <v>5.9649999999999998E-3</v>
      </c>
      <c r="AB154" s="53">
        <f t="shared" si="33"/>
        <v>6.5230000000000002E-3</v>
      </c>
      <c r="AC154" s="67"/>
      <c r="AD154" s="67"/>
      <c r="AE154" s="67"/>
      <c r="AF154" s="67"/>
      <c r="AG154" s="67"/>
      <c r="AH154" s="67"/>
      <c r="AI154" s="67"/>
      <c r="AJ154" s="67"/>
      <c r="AK154" s="67"/>
      <c r="AL154" s="67"/>
      <c r="AM154" s="67"/>
      <c r="AN154" s="67"/>
      <c r="AO154" s="67"/>
      <c r="AP154" s="67"/>
    </row>
    <row r="155" spans="2:48" x14ac:dyDescent="0.3">
      <c r="B155" s="1">
        <v>15</v>
      </c>
      <c r="C155" s="53"/>
      <c r="D155" s="53"/>
      <c r="E155" s="53"/>
      <c r="F155" s="53"/>
      <c r="G155" s="53"/>
      <c r="H155" s="53"/>
      <c r="I155" s="53"/>
      <c r="J155" s="53"/>
      <c r="K155" s="53"/>
      <c r="L155" s="53"/>
      <c r="M155" s="53"/>
      <c r="N155" s="53"/>
      <c r="O155" s="53"/>
      <c r="P155" s="53"/>
      <c r="Q155" s="53">
        <f t="shared" si="33"/>
        <v>2.2309999999999999E-3</v>
      </c>
      <c r="R155" s="53">
        <f t="shared" si="33"/>
        <v>2.3479999999999998E-3</v>
      </c>
      <c r="S155" s="53">
        <f t="shared" si="33"/>
        <v>2.5820000000000001E-3</v>
      </c>
      <c r="T155" s="53">
        <f t="shared" si="33"/>
        <v>2.8219999999999999E-3</v>
      </c>
      <c r="U155" s="53">
        <f t="shared" si="33"/>
        <v>2.9889999999999999E-3</v>
      </c>
      <c r="V155" s="53">
        <f t="shared" si="33"/>
        <v>3.336E-3</v>
      </c>
      <c r="W155" s="53">
        <f t="shared" si="33"/>
        <v>3.6649999999999999E-3</v>
      </c>
      <c r="X155" s="53">
        <f t="shared" si="33"/>
        <v>4.0959999999999998E-3</v>
      </c>
      <c r="Y155" s="53">
        <f t="shared" si="33"/>
        <v>4.424E-3</v>
      </c>
      <c r="Z155" s="53">
        <f t="shared" si="33"/>
        <v>4.7590000000000002E-3</v>
      </c>
      <c r="AA155" s="53">
        <f t="shared" si="33"/>
        <v>5.3439999999999998E-3</v>
      </c>
      <c r="AB155" s="53">
        <f t="shared" si="33"/>
        <v>5.9649999999999998E-3</v>
      </c>
      <c r="AC155" s="67"/>
      <c r="AD155" s="67"/>
      <c r="AE155" s="67"/>
      <c r="AF155" s="67"/>
      <c r="AG155" s="67"/>
      <c r="AH155" s="67"/>
      <c r="AI155" s="67"/>
      <c r="AJ155" s="67"/>
      <c r="AK155" s="67"/>
      <c r="AL155" s="67"/>
      <c r="AM155" s="67"/>
      <c r="AN155" s="67"/>
      <c r="AO155" s="67"/>
      <c r="AP155" s="67"/>
      <c r="AQ155" s="67"/>
    </row>
    <row r="156" spans="2:48" x14ac:dyDescent="0.3">
      <c r="B156" s="1">
        <v>16</v>
      </c>
      <c r="C156" s="53"/>
      <c r="D156" s="53"/>
      <c r="E156" s="53"/>
      <c r="F156" s="53"/>
      <c r="G156" s="53"/>
      <c r="H156" s="53"/>
      <c r="I156" s="53"/>
      <c r="J156" s="53"/>
      <c r="K156" s="53"/>
      <c r="L156" s="53"/>
      <c r="M156" s="53"/>
      <c r="N156" s="53"/>
      <c r="O156" s="53"/>
      <c r="P156" s="53"/>
      <c r="Q156" s="53"/>
      <c r="R156" s="53">
        <f t="shared" si="33"/>
        <v>2.2309999999999999E-3</v>
      </c>
      <c r="S156" s="53">
        <f t="shared" si="33"/>
        <v>2.3479999999999998E-3</v>
      </c>
      <c r="T156" s="53">
        <f t="shared" si="33"/>
        <v>2.5820000000000001E-3</v>
      </c>
      <c r="U156" s="53">
        <f t="shared" si="33"/>
        <v>2.8219999999999999E-3</v>
      </c>
      <c r="V156" s="53">
        <f t="shared" si="33"/>
        <v>2.9889999999999999E-3</v>
      </c>
      <c r="W156" s="53">
        <f t="shared" si="33"/>
        <v>3.336E-3</v>
      </c>
      <c r="X156" s="53">
        <f t="shared" si="33"/>
        <v>3.6649999999999999E-3</v>
      </c>
      <c r="Y156" s="53">
        <f t="shared" si="33"/>
        <v>4.0959999999999998E-3</v>
      </c>
      <c r="Z156" s="53">
        <f t="shared" si="33"/>
        <v>4.424E-3</v>
      </c>
      <c r="AA156" s="53">
        <f t="shared" si="33"/>
        <v>4.7590000000000002E-3</v>
      </c>
      <c r="AB156" s="53">
        <f t="shared" si="33"/>
        <v>5.3439999999999998E-3</v>
      </c>
      <c r="AC156" s="67"/>
      <c r="AD156" s="67"/>
      <c r="AE156" s="67"/>
      <c r="AF156" s="67"/>
      <c r="AG156" s="67"/>
      <c r="AH156" s="67"/>
      <c r="AI156" s="67"/>
      <c r="AJ156" s="67"/>
      <c r="AK156" s="67"/>
      <c r="AL156" s="67"/>
      <c r="AM156" s="67"/>
      <c r="AN156" s="67"/>
      <c r="AO156" s="67"/>
      <c r="AP156" s="67"/>
      <c r="AQ156" s="67"/>
      <c r="AR156" s="67"/>
    </row>
    <row r="157" spans="2:48" x14ac:dyDescent="0.3">
      <c r="B157" s="1">
        <v>17</v>
      </c>
      <c r="C157" s="53"/>
      <c r="D157" s="53"/>
      <c r="E157" s="53"/>
      <c r="F157" s="53"/>
      <c r="G157" s="53"/>
      <c r="H157" s="53"/>
      <c r="I157" s="53"/>
      <c r="J157" s="53"/>
      <c r="K157" s="53"/>
      <c r="L157" s="53"/>
      <c r="M157" s="53"/>
      <c r="N157" s="53"/>
      <c r="O157" s="53"/>
      <c r="P157" s="53"/>
      <c r="Q157" s="53"/>
      <c r="R157" s="53"/>
      <c r="S157" s="53">
        <f t="shared" si="33"/>
        <v>2.2309999999999999E-3</v>
      </c>
      <c r="T157" s="53">
        <f t="shared" si="33"/>
        <v>2.3479999999999998E-3</v>
      </c>
      <c r="U157" s="53">
        <f t="shared" si="33"/>
        <v>2.5820000000000001E-3</v>
      </c>
      <c r="V157" s="53">
        <f t="shared" si="33"/>
        <v>2.8219999999999999E-3</v>
      </c>
      <c r="W157" s="53">
        <f t="shared" si="33"/>
        <v>2.9889999999999999E-3</v>
      </c>
      <c r="X157" s="53">
        <f t="shared" si="33"/>
        <v>3.336E-3</v>
      </c>
      <c r="Y157" s="53">
        <f t="shared" si="33"/>
        <v>3.6649999999999999E-3</v>
      </c>
      <c r="Z157" s="53">
        <f t="shared" si="33"/>
        <v>4.0959999999999998E-3</v>
      </c>
      <c r="AA157" s="53">
        <f t="shared" si="33"/>
        <v>4.424E-3</v>
      </c>
      <c r="AB157" s="53">
        <f t="shared" si="33"/>
        <v>4.7590000000000002E-3</v>
      </c>
      <c r="AC157" s="67"/>
      <c r="AD157" s="67"/>
      <c r="AE157" s="67"/>
      <c r="AF157" s="67"/>
      <c r="AG157" s="67"/>
      <c r="AH157" s="67"/>
      <c r="AI157" s="67"/>
      <c r="AJ157" s="67"/>
      <c r="AK157" s="67"/>
      <c r="AL157" s="67"/>
      <c r="AM157" s="67"/>
      <c r="AN157" s="67"/>
      <c r="AO157" s="67"/>
      <c r="AP157" s="67"/>
      <c r="AQ157" s="67"/>
      <c r="AR157" s="67"/>
      <c r="AS157" s="67"/>
    </row>
    <row r="158" spans="2:48" x14ac:dyDescent="0.3">
      <c r="B158" s="1">
        <v>18</v>
      </c>
      <c r="C158" s="53"/>
      <c r="D158" s="53"/>
      <c r="E158" s="53"/>
      <c r="F158" s="53"/>
      <c r="G158" s="53"/>
      <c r="H158" s="53"/>
      <c r="I158" s="53"/>
      <c r="J158" s="53"/>
      <c r="K158" s="53"/>
      <c r="L158" s="53"/>
      <c r="M158" s="53"/>
      <c r="N158" s="53"/>
      <c r="O158" s="53"/>
      <c r="P158" s="53"/>
      <c r="Q158" s="53"/>
      <c r="R158" s="53"/>
      <c r="S158" s="53"/>
      <c r="T158" s="53">
        <f t="shared" si="33"/>
        <v>2.2309999999999999E-3</v>
      </c>
      <c r="U158" s="53">
        <f t="shared" si="33"/>
        <v>2.3479999999999998E-3</v>
      </c>
      <c r="V158" s="53">
        <f t="shared" si="33"/>
        <v>2.5820000000000001E-3</v>
      </c>
      <c r="W158" s="53">
        <f t="shared" si="33"/>
        <v>2.8219999999999999E-3</v>
      </c>
      <c r="X158" s="53">
        <f t="shared" si="33"/>
        <v>2.9889999999999999E-3</v>
      </c>
      <c r="Y158" s="53">
        <f t="shared" si="33"/>
        <v>3.336E-3</v>
      </c>
      <c r="Z158" s="53">
        <f t="shared" si="33"/>
        <v>3.6649999999999999E-3</v>
      </c>
      <c r="AA158" s="53">
        <f t="shared" si="33"/>
        <v>4.0959999999999998E-3</v>
      </c>
      <c r="AB158" s="53">
        <f t="shared" si="33"/>
        <v>4.424E-3</v>
      </c>
      <c r="AC158" s="67"/>
      <c r="AD158" s="67"/>
      <c r="AE158" s="67"/>
      <c r="AF158" s="67"/>
      <c r="AG158" s="67"/>
      <c r="AH158" s="67"/>
      <c r="AI158" s="67"/>
      <c r="AJ158" s="67"/>
      <c r="AK158" s="67"/>
      <c r="AL158" s="67"/>
      <c r="AM158" s="67"/>
      <c r="AN158" s="67"/>
      <c r="AO158" s="67"/>
      <c r="AP158" s="67"/>
      <c r="AQ158" s="67"/>
      <c r="AR158" s="67"/>
      <c r="AS158" s="67"/>
      <c r="AT158" s="67"/>
    </row>
    <row r="159" spans="2:48" x14ac:dyDescent="0.3">
      <c r="B159" s="1">
        <v>19</v>
      </c>
      <c r="C159" s="53"/>
      <c r="D159" s="53"/>
      <c r="E159" s="53"/>
      <c r="F159" s="53"/>
      <c r="G159" s="53"/>
      <c r="H159" s="53"/>
      <c r="I159" s="53"/>
      <c r="J159" s="53"/>
      <c r="K159" s="53"/>
      <c r="L159" s="53"/>
      <c r="M159" s="53"/>
      <c r="N159" s="53"/>
      <c r="O159" s="53"/>
      <c r="P159" s="53"/>
      <c r="Q159" s="53"/>
      <c r="R159" s="53"/>
      <c r="S159" s="53"/>
      <c r="T159" s="53"/>
      <c r="U159" s="53">
        <f t="shared" si="33"/>
        <v>2.2309999999999999E-3</v>
      </c>
      <c r="V159" s="53">
        <f t="shared" si="33"/>
        <v>2.3479999999999998E-3</v>
      </c>
      <c r="W159" s="53">
        <f t="shared" si="33"/>
        <v>2.5820000000000001E-3</v>
      </c>
      <c r="X159" s="53">
        <f t="shared" si="33"/>
        <v>2.8219999999999999E-3</v>
      </c>
      <c r="Y159" s="53">
        <f t="shared" si="33"/>
        <v>2.9889999999999999E-3</v>
      </c>
      <c r="Z159" s="53">
        <f t="shared" si="33"/>
        <v>3.336E-3</v>
      </c>
      <c r="AA159" s="53">
        <f t="shared" si="33"/>
        <v>3.6649999999999999E-3</v>
      </c>
      <c r="AB159" s="53">
        <f t="shared" si="33"/>
        <v>4.0959999999999998E-3</v>
      </c>
      <c r="AC159" s="67"/>
      <c r="AD159" s="67"/>
      <c r="AE159" s="67"/>
      <c r="AF159" s="67"/>
      <c r="AG159" s="67"/>
      <c r="AH159" s="67"/>
      <c r="AI159" s="67"/>
      <c r="AJ159" s="67"/>
      <c r="AK159" s="67"/>
      <c r="AL159" s="67"/>
      <c r="AM159" s="67"/>
      <c r="AN159" s="67"/>
      <c r="AO159" s="67"/>
      <c r="AP159" s="67"/>
      <c r="AQ159" s="67"/>
      <c r="AR159" s="67"/>
      <c r="AS159" s="67"/>
      <c r="AT159" s="67"/>
      <c r="AU159" s="67"/>
    </row>
    <row r="160" spans="2:48" x14ac:dyDescent="0.3">
      <c r="B160" s="1">
        <v>20</v>
      </c>
      <c r="C160" s="53"/>
      <c r="D160" s="53"/>
      <c r="E160" s="53"/>
      <c r="F160" s="53"/>
      <c r="G160" s="53"/>
      <c r="H160" s="53"/>
      <c r="I160" s="53"/>
      <c r="J160" s="53"/>
      <c r="K160" s="53"/>
      <c r="L160" s="53"/>
      <c r="M160" s="53"/>
      <c r="N160" s="53"/>
      <c r="O160" s="53"/>
      <c r="P160" s="53"/>
      <c r="Q160" s="53"/>
      <c r="R160" s="53"/>
      <c r="S160" s="53"/>
      <c r="T160" s="53"/>
      <c r="U160" s="53"/>
      <c r="V160" s="53">
        <f t="shared" si="33"/>
        <v>2.2309999999999999E-3</v>
      </c>
      <c r="W160" s="53">
        <f t="shared" si="33"/>
        <v>2.3479999999999998E-3</v>
      </c>
      <c r="X160" s="53">
        <f t="shared" si="33"/>
        <v>2.5820000000000001E-3</v>
      </c>
      <c r="Y160" s="53">
        <f t="shared" si="33"/>
        <v>2.8219999999999999E-3</v>
      </c>
      <c r="Z160" s="53">
        <f t="shared" si="33"/>
        <v>2.9889999999999999E-3</v>
      </c>
      <c r="AA160" s="53">
        <f t="shared" si="33"/>
        <v>3.336E-3</v>
      </c>
      <c r="AB160" s="53">
        <f t="shared" si="33"/>
        <v>3.6649999999999999E-3</v>
      </c>
      <c r="AC160" s="67"/>
      <c r="AD160" s="67"/>
      <c r="AE160" s="67"/>
      <c r="AF160" s="67"/>
      <c r="AG160" s="67"/>
      <c r="AH160" s="67"/>
      <c r="AI160" s="67"/>
      <c r="AJ160" s="67"/>
      <c r="AK160" s="67"/>
      <c r="AL160" s="67"/>
      <c r="AM160" s="67"/>
      <c r="AN160" s="67"/>
      <c r="AO160" s="67"/>
      <c r="AP160" s="67"/>
      <c r="AQ160" s="67"/>
      <c r="AR160" s="67"/>
      <c r="AS160" s="67"/>
      <c r="AT160" s="67"/>
      <c r="AU160" s="67"/>
      <c r="AV160" s="67"/>
    </row>
    <row r="161" spans="1:54" x14ac:dyDescent="0.3">
      <c r="B161" s="1">
        <v>21</v>
      </c>
      <c r="C161" s="53"/>
      <c r="D161" s="53"/>
      <c r="E161" s="53"/>
      <c r="F161" s="53"/>
      <c r="G161" s="53"/>
      <c r="H161" s="53"/>
      <c r="I161" s="53"/>
      <c r="J161" s="53"/>
      <c r="K161" s="53"/>
      <c r="L161" s="53"/>
      <c r="M161" s="53"/>
      <c r="N161" s="53"/>
      <c r="O161" s="53"/>
      <c r="P161" s="53"/>
      <c r="Q161" s="53"/>
      <c r="R161" s="53"/>
      <c r="S161" s="53"/>
      <c r="T161" s="53"/>
      <c r="U161" s="53"/>
      <c r="V161" s="53"/>
      <c r="W161" s="53">
        <f t="shared" si="33"/>
        <v>2.2309999999999999E-3</v>
      </c>
      <c r="X161" s="53">
        <f t="shared" si="33"/>
        <v>2.3479999999999998E-3</v>
      </c>
      <c r="Y161" s="53">
        <f t="shared" si="33"/>
        <v>2.5820000000000001E-3</v>
      </c>
      <c r="Z161" s="53">
        <f t="shared" si="33"/>
        <v>2.8219999999999999E-3</v>
      </c>
      <c r="AA161" s="53">
        <f t="shared" si="33"/>
        <v>2.9889999999999999E-3</v>
      </c>
      <c r="AB161" s="53">
        <f t="shared" si="33"/>
        <v>3.336E-3</v>
      </c>
      <c r="AC161" s="67"/>
      <c r="AD161" s="67"/>
      <c r="AE161" s="67"/>
      <c r="AF161" s="67"/>
      <c r="AG161" s="67"/>
      <c r="AH161" s="67"/>
      <c r="AI161" s="67"/>
      <c r="AJ161" s="67"/>
      <c r="AK161" s="67"/>
      <c r="AL161" s="67"/>
      <c r="AM161" s="67"/>
      <c r="AN161" s="67"/>
      <c r="AO161" s="67"/>
      <c r="AP161" s="67"/>
      <c r="AQ161" s="67"/>
      <c r="AR161" s="67"/>
      <c r="AS161" s="67"/>
      <c r="AT161" s="67"/>
      <c r="AU161" s="67"/>
      <c r="AV161" s="67"/>
      <c r="AW161" s="67"/>
    </row>
    <row r="162" spans="1:54" x14ac:dyDescent="0.3">
      <c r="B162" s="1">
        <v>22</v>
      </c>
      <c r="C162" s="53"/>
      <c r="D162" s="53"/>
      <c r="E162" s="53"/>
      <c r="F162" s="53"/>
      <c r="G162" s="53"/>
      <c r="H162" s="53"/>
      <c r="I162" s="53"/>
      <c r="J162" s="53"/>
      <c r="K162" s="53"/>
      <c r="L162" s="53"/>
      <c r="M162" s="53"/>
      <c r="N162" s="53"/>
      <c r="O162" s="53"/>
      <c r="P162" s="53"/>
      <c r="Q162" s="53"/>
      <c r="R162" s="53"/>
      <c r="S162" s="53"/>
      <c r="T162" s="53"/>
      <c r="U162" s="53"/>
      <c r="V162" s="53"/>
      <c r="W162" s="53"/>
      <c r="X162" s="53">
        <f>VLOOKUP(X98,ACMortality,$A$4,FALSE)</f>
        <v>2.2309999999999999E-3</v>
      </c>
      <c r="Y162" s="53">
        <f>VLOOKUP(Y98,ACMortality,$A$4,FALSE)</f>
        <v>2.3479999999999998E-3</v>
      </c>
      <c r="Z162" s="53">
        <f>VLOOKUP(Z98,ACMortality,$A$4,FALSE)</f>
        <v>2.5820000000000001E-3</v>
      </c>
      <c r="AA162" s="53">
        <f>VLOOKUP(AA98,ACMortality,$A$4,FALSE)</f>
        <v>2.8219999999999999E-3</v>
      </c>
      <c r="AB162" s="53">
        <f>VLOOKUP(AB98,ACMortality,$A$4,FALSE)</f>
        <v>2.9889999999999999E-3</v>
      </c>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row>
    <row r="163" spans="1:54" x14ac:dyDescent="0.3">
      <c r="B163" s="1">
        <v>23</v>
      </c>
      <c r="C163" s="53"/>
      <c r="D163" s="53"/>
      <c r="E163" s="53"/>
      <c r="F163" s="53"/>
      <c r="G163" s="53"/>
      <c r="H163" s="53"/>
      <c r="I163" s="53"/>
      <c r="J163" s="53"/>
      <c r="K163" s="53"/>
      <c r="L163" s="53"/>
      <c r="M163" s="53"/>
      <c r="N163" s="53"/>
      <c r="O163" s="53"/>
      <c r="P163" s="53"/>
      <c r="Q163" s="53"/>
      <c r="R163" s="53"/>
      <c r="S163" s="53"/>
      <c r="T163" s="53"/>
      <c r="U163" s="53"/>
      <c r="V163" s="53"/>
      <c r="W163" s="53"/>
      <c r="X163" s="53"/>
      <c r="Y163" s="53">
        <f>VLOOKUP(Y99,ACMortality,$A$4,FALSE)</f>
        <v>2.2309999999999999E-3</v>
      </c>
      <c r="Z163" s="53">
        <f>VLOOKUP(Z99,ACMortality,$A$4,FALSE)</f>
        <v>2.3479999999999998E-3</v>
      </c>
      <c r="AA163" s="53">
        <f>VLOOKUP(AA99,ACMortality,$A$4,FALSE)</f>
        <v>2.5820000000000001E-3</v>
      </c>
      <c r="AB163" s="53">
        <f>VLOOKUP(AB99,ACMortality,$A$4,FALSE)</f>
        <v>2.8219999999999999E-3</v>
      </c>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row>
    <row r="164" spans="1:54" x14ac:dyDescent="0.3">
      <c r="B164" s="1">
        <v>24</v>
      </c>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f>VLOOKUP(Z100,ACMortality,$A$4,FALSE)</f>
        <v>2.2309999999999999E-3</v>
      </c>
      <c r="AA164" s="53">
        <f>VLOOKUP(AA100,ACMortality,$A$4,FALSE)</f>
        <v>2.3479999999999998E-3</v>
      </c>
      <c r="AB164" s="53">
        <f>VLOOKUP(AB100,ACMortality,$A$4,FALSE)</f>
        <v>2.5820000000000001E-3</v>
      </c>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row>
    <row r="165" spans="1:54" x14ac:dyDescent="0.3">
      <c r="B165" s="1">
        <v>25</v>
      </c>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f>VLOOKUP(AA101,ACMortality,$A$4,FALSE)</f>
        <v>2.2309999999999999E-3</v>
      </c>
      <c r="AB165" s="53">
        <f>VLOOKUP(AB101,ACMortality,$A$4,FALSE)</f>
        <v>2.3479999999999998E-3</v>
      </c>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row>
    <row r="166" spans="1:54" x14ac:dyDescent="0.3">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row>
    <row r="168" spans="1:54" s="14" customFormat="1" x14ac:dyDescent="0.3">
      <c r="A168" s="13" t="s">
        <v>69</v>
      </c>
      <c r="D168" s="14" t="s">
        <v>276</v>
      </c>
    </row>
    <row r="169" spans="1:54" s="3" customFormat="1" x14ac:dyDescent="0.3">
      <c r="A169" s="2"/>
      <c r="AB169" s="128"/>
      <c r="AC169" s="128"/>
    </row>
    <row r="170" spans="1:54" x14ac:dyDescent="0.3">
      <c r="C170" s="1" t="s">
        <v>13</v>
      </c>
    </row>
    <row r="171" spans="1:54" x14ac:dyDescent="0.3">
      <c r="C171" s="1">
        <v>0</v>
      </c>
      <c r="D171" s="1">
        <v>1</v>
      </c>
      <c r="E171" s="1">
        <v>2</v>
      </c>
      <c r="F171" s="1">
        <v>3</v>
      </c>
      <c r="G171" s="1">
        <v>4</v>
      </c>
      <c r="H171" s="1">
        <v>5</v>
      </c>
      <c r="I171" s="1">
        <v>6</v>
      </c>
      <c r="J171" s="1">
        <v>7</v>
      </c>
      <c r="K171" s="1">
        <v>8</v>
      </c>
      <c r="L171" s="1">
        <v>9</v>
      </c>
      <c r="M171" s="1">
        <v>10</v>
      </c>
      <c r="N171" s="1">
        <v>11</v>
      </c>
      <c r="O171" s="1">
        <v>12</v>
      </c>
      <c r="P171" s="1">
        <v>13</v>
      </c>
      <c r="Q171" s="1">
        <v>14</v>
      </c>
      <c r="R171" s="1">
        <v>15</v>
      </c>
      <c r="S171" s="1">
        <v>16</v>
      </c>
      <c r="T171" s="1">
        <v>17</v>
      </c>
      <c r="U171" s="1">
        <v>18</v>
      </c>
      <c r="V171" s="1">
        <v>19</v>
      </c>
      <c r="W171" s="1">
        <v>20</v>
      </c>
      <c r="X171" s="1">
        <v>21</v>
      </c>
      <c r="Y171" s="1">
        <v>22</v>
      </c>
      <c r="Z171" s="1">
        <v>23</v>
      </c>
      <c r="AA171" s="1">
        <v>24</v>
      </c>
      <c r="AB171" s="1">
        <v>25</v>
      </c>
      <c r="AC171" s="1"/>
    </row>
    <row r="172" spans="1:54" x14ac:dyDescent="0.3">
      <c r="A172" s="9" t="s">
        <v>12</v>
      </c>
      <c r="B172" s="1">
        <v>1</v>
      </c>
      <c r="C172" s="1"/>
      <c r="D172" s="63">
        <f>(AG13*C141)</f>
        <v>0.15617</v>
      </c>
      <c r="E172" s="63">
        <f>(D43*D141)</f>
        <v>0.16399331283999999</v>
      </c>
      <c r="F172" s="63">
        <f t="shared" ref="F172:AB187" si="34">(E43*E141)</f>
        <v>0.17984452821838412</v>
      </c>
      <c r="G172" s="63">
        <f t="shared" si="34"/>
        <v>0.19591604444199587</v>
      </c>
      <c r="H172" s="63">
        <f t="shared" si="34"/>
        <v>0.20672035605139558</v>
      </c>
      <c r="I172" s="63">
        <f t="shared" si="34"/>
        <v>0.22974438906914224</v>
      </c>
      <c r="J172" s="63">
        <f t="shared" si="34"/>
        <v>0.25115150723202029</v>
      </c>
      <c r="K172" s="63">
        <f t="shared" si="34"/>
        <v>0.27910579261395291</v>
      </c>
      <c r="L172" s="63">
        <f t="shared" si="34"/>
        <v>0.29953167078393461</v>
      </c>
      <c r="M172" s="63">
        <f t="shared" si="34"/>
        <v>0.31995569346863467</v>
      </c>
      <c r="N172" s="63">
        <f t="shared" si="34"/>
        <v>0.35655034693765963</v>
      </c>
      <c r="O172" s="63">
        <f t="shared" si="34"/>
        <v>0.39445879978069548</v>
      </c>
      <c r="P172" s="63">
        <f t="shared" si="34"/>
        <v>0.42701340484243488</v>
      </c>
      <c r="Q172" s="63">
        <f t="shared" si="34"/>
        <v>0.4667112735174711</v>
      </c>
      <c r="R172" s="63">
        <f t="shared" si="34"/>
        <v>0.5058160595860588</v>
      </c>
      <c r="S172" s="63">
        <f t="shared" si="34"/>
        <v>0.54184663395703703</v>
      </c>
      <c r="T172" s="63">
        <f t="shared" si="34"/>
        <v>0.58650817778438225</v>
      </c>
      <c r="U172" s="63">
        <f t="shared" si="34"/>
        <v>0.61940887627846752</v>
      </c>
      <c r="V172" s="63">
        <f t="shared" si="34"/>
        <v>0.6568133997011697</v>
      </c>
      <c r="W172" s="63">
        <f t="shared" si="34"/>
        <v>0.70184682105257834</v>
      </c>
      <c r="X172" s="63">
        <f t="shared" si="34"/>
        <v>0.76260522420138099</v>
      </c>
      <c r="Y172" s="63">
        <f t="shared" si="34"/>
        <v>0.82785914981036157</v>
      </c>
      <c r="Z172" s="63">
        <f t="shared" si="34"/>
        <v>0.8648619623518472</v>
      </c>
      <c r="AA172" s="63">
        <f t="shared" si="34"/>
        <v>0.9430474013703487</v>
      </c>
      <c r="AB172" s="63">
        <f t="shared" si="34"/>
        <v>1.0408703644854538</v>
      </c>
      <c r="AC172" s="63"/>
      <c r="AD172" s="8"/>
    </row>
    <row r="173" spans="1:54" x14ac:dyDescent="0.3">
      <c r="B173" s="1">
        <v>2</v>
      </c>
      <c r="C173" s="1"/>
      <c r="D173" s="63"/>
      <c r="E173" s="63">
        <f>(AH14*D142)</f>
        <v>0</v>
      </c>
      <c r="F173" s="63">
        <f t="shared" si="34"/>
        <v>0</v>
      </c>
      <c r="G173" s="63">
        <f t="shared" si="34"/>
        <v>0</v>
      </c>
      <c r="H173" s="63">
        <f t="shared" si="34"/>
        <v>0</v>
      </c>
      <c r="I173" s="63">
        <f t="shared" si="34"/>
        <v>0</v>
      </c>
      <c r="J173" s="63">
        <f t="shared" si="34"/>
        <v>0</v>
      </c>
      <c r="K173" s="63">
        <f t="shared" si="34"/>
        <v>0</v>
      </c>
      <c r="L173" s="63">
        <f t="shared" si="34"/>
        <v>0</v>
      </c>
      <c r="M173" s="63">
        <f t="shared" si="34"/>
        <v>0</v>
      </c>
      <c r="N173" s="63">
        <f t="shared" si="34"/>
        <v>0</v>
      </c>
      <c r="O173" s="63">
        <f t="shared" si="34"/>
        <v>0</v>
      </c>
      <c r="P173" s="63">
        <f t="shared" si="34"/>
        <v>0</v>
      </c>
      <c r="Q173" s="63">
        <f t="shared" si="34"/>
        <v>0</v>
      </c>
      <c r="R173" s="63">
        <f t="shared" si="34"/>
        <v>0</v>
      </c>
      <c r="S173" s="63">
        <f t="shared" si="34"/>
        <v>0</v>
      </c>
      <c r="T173" s="63">
        <f t="shared" si="34"/>
        <v>0</v>
      </c>
      <c r="U173" s="63">
        <f t="shared" si="34"/>
        <v>0</v>
      </c>
      <c r="V173" s="63">
        <f t="shared" si="34"/>
        <v>0</v>
      </c>
      <c r="W173" s="63">
        <f t="shared" si="34"/>
        <v>0</v>
      </c>
      <c r="X173" s="63">
        <f t="shared" si="34"/>
        <v>0</v>
      </c>
      <c r="Y173" s="63">
        <f t="shared" si="34"/>
        <v>0</v>
      </c>
      <c r="Z173" s="63">
        <f t="shared" si="34"/>
        <v>0</v>
      </c>
      <c r="AA173" s="63">
        <f t="shared" si="34"/>
        <v>0</v>
      </c>
      <c r="AB173" s="63">
        <f t="shared" si="34"/>
        <v>0</v>
      </c>
      <c r="AC173" s="63"/>
      <c r="AD173" s="67"/>
    </row>
    <row r="174" spans="1:54" x14ac:dyDescent="0.3">
      <c r="B174" s="1">
        <v>3</v>
      </c>
      <c r="C174" s="1"/>
      <c r="D174" s="63"/>
      <c r="E174" s="63"/>
      <c r="F174" s="63">
        <f>(AI15*E143)</f>
        <v>0</v>
      </c>
      <c r="G174" s="63">
        <f t="shared" si="34"/>
        <v>0</v>
      </c>
      <c r="H174" s="63">
        <f t="shared" si="34"/>
        <v>0</v>
      </c>
      <c r="I174" s="63">
        <f t="shared" si="34"/>
        <v>0</v>
      </c>
      <c r="J174" s="63">
        <f t="shared" si="34"/>
        <v>0</v>
      </c>
      <c r="K174" s="63">
        <f t="shared" si="34"/>
        <v>0</v>
      </c>
      <c r="L174" s="63">
        <f t="shared" si="34"/>
        <v>0</v>
      </c>
      <c r="M174" s="63">
        <f t="shared" si="34"/>
        <v>0</v>
      </c>
      <c r="N174" s="63">
        <f t="shared" si="34"/>
        <v>0</v>
      </c>
      <c r="O174" s="63">
        <f t="shared" si="34"/>
        <v>0</v>
      </c>
      <c r="P174" s="63">
        <f t="shared" si="34"/>
        <v>0</v>
      </c>
      <c r="Q174" s="63">
        <f t="shared" si="34"/>
        <v>0</v>
      </c>
      <c r="R174" s="63">
        <f t="shared" si="34"/>
        <v>0</v>
      </c>
      <c r="S174" s="63">
        <f t="shared" si="34"/>
        <v>0</v>
      </c>
      <c r="T174" s="63">
        <f t="shared" si="34"/>
        <v>0</v>
      </c>
      <c r="U174" s="63">
        <f t="shared" si="34"/>
        <v>0</v>
      </c>
      <c r="V174" s="63">
        <f t="shared" si="34"/>
        <v>0</v>
      </c>
      <c r="W174" s="63">
        <f t="shared" si="34"/>
        <v>0</v>
      </c>
      <c r="X174" s="63">
        <f t="shared" si="34"/>
        <v>0</v>
      </c>
      <c r="Y174" s="63">
        <f t="shared" si="34"/>
        <v>0</v>
      </c>
      <c r="Z174" s="63">
        <f t="shared" si="34"/>
        <v>0</v>
      </c>
      <c r="AA174" s="63">
        <f t="shared" si="34"/>
        <v>0</v>
      </c>
      <c r="AB174" s="63">
        <f t="shared" si="34"/>
        <v>0</v>
      </c>
      <c r="AC174" s="63"/>
      <c r="AD174" s="67"/>
      <c r="AE174" s="67"/>
    </row>
    <row r="175" spans="1:54" x14ac:dyDescent="0.3">
      <c r="B175" s="1">
        <v>4</v>
      </c>
      <c r="C175" s="1"/>
      <c r="D175" s="63"/>
      <c r="E175" s="63"/>
      <c r="F175" s="63"/>
      <c r="G175" s="63">
        <f>(AJ16*F144)</f>
        <v>0</v>
      </c>
      <c r="H175" s="63">
        <f t="shared" si="34"/>
        <v>0</v>
      </c>
      <c r="I175" s="63">
        <f t="shared" si="34"/>
        <v>0</v>
      </c>
      <c r="J175" s="63">
        <f t="shared" si="34"/>
        <v>0</v>
      </c>
      <c r="K175" s="63">
        <f t="shared" si="34"/>
        <v>0</v>
      </c>
      <c r="L175" s="63">
        <f t="shared" si="34"/>
        <v>0</v>
      </c>
      <c r="M175" s="63">
        <f t="shared" si="34"/>
        <v>0</v>
      </c>
      <c r="N175" s="63">
        <f t="shared" si="34"/>
        <v>0</v>
      </c>
      <c r="O175" s="63">
        <f t="shared" si="34"/>
        <v>0</v>
      </c>
      <c r="P175" s="63">
        <f t="shared" si="34"/>
        <v>0</v>
      </c>
      <c r="Q175" s="63">
        <f t="shared" si="34"/>
        <v>0</v>
      </c>
      <c r="R175" s="63">
        <f t="shared" si="34"/>
        <v>0</v>
      </c>
      <c r="S175" s="63">
        <f t="shared" si="34"/>
        <v>0</v>
      </c>
      <c r="T175" s="63">
        <f t="shared" si="34"/>
        <v>0</v>
      </c>
      <c r="U175" s="63">
        <f t="shared" si="34"/>
        <v>0</v>
      </c>
      <c r="V175" s="63">
        <f t="shared" si="34"/>
        <v>0</v>
      </c>
      <c r="W175" s="63">
        <f t="shared" si="34"/>
        <v>0</v>
      </c>
      <c r="X175" s="63">
        <f t="shared" si="34"/>
        <v>0</v>
      </c>
      <c r="Y175" s="63">
        <f t="shared" si="34"/>
        <v>0</v>
      </c>
      <c r="Z175" s="63">
        <f t="shared" si="34"/>
        <v>0</v>
      </c>
      <c r="AA175" s="63">
        <f t="shared" si="34"/>
        <v>0</v>
      </c>
      <c r="AB175" s="63">
        <f t="shared" si="34"/>
        <v>0</v>
      </c>
      <c r="AC175" s="63"/>
      <c r="AD175" s="67"/>
      <c r="AE175" s="67"/>
      <c r="AF175" s="67"/>
    </row>
    <row r="176" spans="1:54" x14ac:dyDescent="0.3">
      <c r="B176" s="1">
        <v>5</v>
      </c>
      <c r="C176" s="1"/>
      <c r="D176" s="63"/>
      <c r="E176" s="63"/>
      <c r="F176" s="63"/>
      <c r="G176" s="63"/>
      <c r="H176" s="63">
        <f>(AK17*G145)</f>
        <v>0</v>
      </c>
      <c r="I176" s="63">
        <f t="shared" si="34"/>
        <v>0</v>
      </c>
      <c r="J176" s="63">
        <f t="shared" si="34"/>
        <v>0</v>
      </c>
      <c r="K176" s="63">
        <f t="shared" si="34"/>
        <v>0</v>
      </c>
      <c r="L176" s="63">
        <f t="shared" si="34"/>
        <v>0</v>
      </c>
      <c r="M176" s="63">
        <f t="shared" si="34"/>
        <v>0</v>
      </c>
      <c r="N176" s="63">
        <f t="shared" si="34"/>
        <v>0</v>
      </c>
      <c r="O176" s="63">
        <f t="shared" si="34"/>
        <v>0</v>
      </c>
      <c r="P176" s="63">
        <f t="shared" si="34"/>
        <v>0</v>
      </c>
      <c r="Q176" s="63">
        <f t="shared" si="34"/>
        <v>0</v>
      </c>
      <c r="R176" s="63">
        <f t="shared" si="34"/>
        <v>0</v>
      </c>
      <c r="S176" s="63">
        <f t="shared" si="34"/>
        <v>0</v>
      </c>
      <c r="T176" s="63">
        <f t="shared" si="34"/>
        <v>0</v>
      </c>
      <c r="U176" s="63">
        <f t="shared" si="34"/>
        <v>0</v>
      </c>
      <c r="V176" s="63">
        <f t="shared" si="34"/>
        <v>0</v>
      </c>
      <c r="W176" s="63">
        <f t="shared" si="34"/>
        <v>0</v>
      </c>
      <c r="X176" s="63">
        <f t="shared" si="34"/>
        <v>0</v>
      </c>
      <c r="Y176" s="63">
        <f t="shared" si="34"/>
        <v>0</v>
      </c>
      <c r="Z176" s="63">
        <f t="shared" si="34"/>
        <v>0</v>
      </c>
      <c r="AA176" s="63">
        <f t="shared" si="34"/>
        <v>0</v>
      </c>
      <c r="AB176" s="63">
        <f t="shared" si="34"/>
        <v>0</v>
      </c>
      <c r="AC176" s="63"/>
      <c r="AD176" s="67"/>
      <c r="AE176" s="67"/>
      <c r="AF176" s="67"/>
      <c r="AG176" s="67"/>
    </row>
    <row r="177" spans="2:49" x14ac:dyDescent="0.3">
      <c r="B177" s="1">
        <v>6</v>
      </c>
      <c r="C177" s="1"/>
      <c r="D177" s="63"/>
      <c r="E177" s="63"/>
      <c r="F177" s="63"/>
      <c r="G177" s="63"/>
      <c r="H177" s="63"/>
      <c r="I177" s="63">
        <f>(AL18*H146)</f>
        <v>0</v>
      </c>
      <c r="J177" s="63">
        <f t="shared" si="34"/>
        <v>0</v>
      </c>
      <c r="K177" s="63">
        <f t="shared" si="34"/>
        <v>0</v>
      </c>
      <c r="L177" s="63">
        <f t="shared" si="34"/>
        <v>0</v>
      </c>
      <c r="M177" s="63">
        <f t="shared" si="34"/>
        <v>0</v>
      </c>
      <c r="N177" s="63">
        <f t="shared" si="34"/>
        <v>0</v>
      </c>
      <c r="O177" s="63">
        <f t="shared" si="34"/>
        <v>0</v>
      </c>
      <c r="P177" s="63">
        <f t="shared" si="34"/>
        <v>0</v>
      </c>
      <c r="Q177" s="63">
        <f t="shared" si="34"/>
        <v>0</v>
      </c>
      <c r="R177" s="63">
        <f t="shared" si="34"/>
        <v>0</v>
      </c>
      <c r="S177" s="63">
        <f t="shared" si="34"/>
        <v>0</v>
      </c>
      <c r="T177" s="63">
        <f t="shared" si="34"/>
        <v>0</v>
      </c>
      <c r="U177" s="63">
        <f t="shared" si="34"/>
        <v>0</v>
      </c>
      <c r="V177" s="63">
        <f t="shared" si="34"/>
        <v>0</v>
      </c>
      <c r="W177" s="63">
        <f t="shared" si="34"/>
        <v>0</v>
      </c>
      <c r="X177" s="63">
        <f t="shared" si="34"/>
        <v>0</v>
      </c>
      <c r="Y177" s="63">
        <f t="shared" si="34"/>
        <v>0</v>
      </c>
      <c r="Z177" s="63">
        <f t="shared" si="34"/>
        <v>0</v>
      </c>
      <c r="AA177" s="63">
        <f t="shared" si="34"/>
        <v>0</v>
      </c>
      <c r="AB177" s="63">
        <f t="shared" si="34"/>
        <v>0</v>
      </c>
      <c r="AC177" s="63"/>
      <c r="AD177" s="67"/>
      <c r="AE177" s="67"/>
      <c r="AF177" s="67"/>
      <c r="AG177" s="67"/>
      <c r="AH177" s="67"/>
    </row>
    <row r="178" spans="2:49" x14ac:dyDescent="0.3">
      <c r="B178" s="1">
        <v>7</v>
      </c>
      <c r="C178" s="1"/>
      <c r="D178" s="63"/>
      <c r="E178" s="63"/>
      <c r="F178" s="63"/>
      <c r="G178" s="63"/>
      <c r="H178" s="63"/>
      <c r="I178" s="63"/>
      <c r="J178" s="63">
        <f>(AM19*I147)</f>
        <v>0</v>
      </c>
      <c r="K178" s="63">
        <f t="shared" si="34"/>
        <v>0</v>
      </c>
      <c r="L178" s="63">
        <f t="shared" si="34"/>
        <v>0</v>
      </c>
      <c r="M178" s="63">
        <f t="shared" si="34"/>
        <v>0</v>
      </c>
      <c r="N178" s="63">
        <f t="shared" si="34"/>
        <v>0</v>
      </c>
      <c r="O178" s="63">
        <f t="shared" si="34"/>
        <v>0</v>
      </c>
      <c r="P178" s="63">
        <f t="shared" si="34"/>
        <v>0</v>
      </c>
      <c r="Q178" s="63">
        <f t="shared" si="34"/>
        <v>0</v>
      </c>
      <c r="R178" s="63">
        <f t="shared" si="34"/>
        <v>0</v>
      </c>
      <c r="S178" s="63">
        <f t="shared" si="34"/>
        <v>0</v>
      </c>
      <c r="T178" s="63">
        <f t="shared" si="34"/>
        <v>0</v>
      </c>
      <c r="U178" s="63">
        <f t="shared" si="34"/>
        <v>0</v>
      </c>
      <c r="V178" s="63">
        <f t="shared" si="34"/>
        <v>0</v>
      </c>
      <c r="W178" s="63">
        <f t="shared" si="34"/>
        <v>0</v>
      </c>
      <c r="X178" s="63">
        <f t="shared" si="34"/>
        <v>0</v>
      </c>
      <c r="Y178" s="63">
        <f t="shared" si="34"/>
        <v>0</v>
      </c>
      <c r="Z178" s="63">
        <f t="shared" si="34"/>
        <v>0</v>
      </c>
      <c r="AA178" s="63">
        <f t="shared" si="34"/>
        <v>0</v>
      </c>
      <c r="AB178" s="63">
        <f t="shared" si="34"/>
        <v>0</v>
      </c>
      <c r="AC178" s="63"/>
      <c r="AD178" s="63"/>
      <c r="AE178" s="67"/>
      <c r="AF178" s="67"/>
      <c r="AG178" s="67"/>
      <c r="AH178" s="67"/>
      <c r="AI178" s="67"/>
    </row>
    <row r="179" spans="2:49" x14ac:dyDescent="0.3">
      <c r="B179" s="1">
        <v>8</v>
      </c>
      <c r="C179" s="1"/>
      <c r="D179" s="63"/>
      <c r="E179" s="63"/>
      <c r="F179" s="63"/>
      <c r="G179" s="63"/>
      <c r="H179" s="63"/>
      <c r="I179" s="63"/>
      <c r="J179" s="63"/>
      <c r="K179" s="63">
        <f>(AN20*J148)</f>
        <v>0</v>
      </c>
      <c r="L179" s="63">
        <f t="shared" si="34"/>
        <v>0</v>
      </c>
      <c r="M179" s="63">
        <f t="shared" si="34"/>
        <v>0</v>
      </c>
      <c r="N179" s="63">
        <f t="shared" si="34"/>
        <v>0</v>
      </c>
      <c r="O179" s="63">
        <f t="shared" si="34"/>
        <v>0</v>
      </c>
      <c r="P179" s="63">
        <f t="shared" si="34"/>
        <v>0</v>
      </c>
      <c r="Q179" s="63">
        <f t="shared" si="34"/>
        <v>0</v>
      </c>
      <c r="R179" s="63">
        <f t="shared" si="34"/>
        <v>0</v>
      </c>
      <c r="S179" s="63">
        <f t="shared" si="34"/>
        <v>0</v>
      </c>
      <c r="T179" s="63">
        <f t="shared" si="34"/>
        <v>0</v>
      </c>
      <c r="U179" s="63">
        <f t="shared" si="34"/>
        <v>0</v>
      </c>
      <c r="V179" s="63">
        <f t="shared" si="34"/>
        <v>0</v>
      </c>
      <c r="W179" s="63">
        <f t="shared" si="34"/>
        <v>0</v>
      </c>
      <c r="X179" s="63">
        <f t="shared" si="34"/>
        <v>0</v>
      </c>
      <c r="Y179" s="63">
        <f t="shared" si="34"/>
        <v>0</v>
      </c>
      <c r="Z179" s="63">
        <f t="shared" si="34"/>
        <v>0</v>
      </c>
      <c r="AA179" s="63">
        <f t="shared" si="34"/>
        <v>0</v>
      </c>
      <c r="AB179" s="63">
        <f t="shared" si="34"/>
        <v>0</v>
      </c>
      <c r="AC179" s="63"/>
      <c r="AD179" s="63"/>
      <c r="AE179" s="63"/>
      <c r="AF179" s="67"/>
      <c r="AG179" s="67"/>
      <c r="AH179" s="67"/>
      <c r="AI179" s="67"/>
      <c r="AJ179" s="67"/>
    </row>
    <row r="180" spans="2:49" x14ac:dyDescent="0.3">
      <c r="B180" s="1">
        <v>9</v>
      </c>
      <c r="C180" s="1"/>
      <c r="D180" s="63"/>
      <c r="E180" s="63"/>
      <c r="F180" s="63"/>
      <c r="G180" s="63"/>
      <c r="H180" s="63"/>
      <c r="I180" s="63"/>
      <c r="J180" s="63"/>
      <c r="K180" s="63"/>
      <c r="L180" s="63">
        <f>(AO21*K149)</f>
        <v>0</v>
      </c>
      <c r="M180" s="63">
        <f t="shared" si="34"/>
        <v>0</v>
      </c>
      <c r="N180" s="63">
        <f t="shared" si="34"/>
        <v>0</v>
      </c>
      <c r="O180" s="63">
        <f t="shared" si="34"/>
        <v>0</v>
      </c>
      <c r="P180" s="63">
        <f t="shared" si="34"/>
        <v>0</v>
      </c>
      <c r="Q180" s="63">
        <f t="shared" si="34"/>
        <v>0</v>
      </c>
      <c r="R180" s="63">
        <f t="shared" si="34"/>
        <v>0</v>
      </c>
      <c r="S180" s="63">
        <f t="shared" si="34"/>
        <v>0</v>
      </c>
      <c r="T180" s="63">
        <f t="shared" si="34"/>
        <v>0</v>
      </c>
      <c r="U180" s="63">
        <f t="shared" si="34"/>
        <v>0</v>
      </c>
      <c r="V180" s="63">
        <f t="shared" si="34"/>
        <v>0</v>
      </c>
      <c r="W180" s="63">
        <f t="shared" si="34"/>
        <v>0</v>
      </c>
      <c r="X180" s="63">
        <f t="shared" si="34"/>
        <v>0</v>
      </c>
      <c r="Y180" s="63">
        <f t="shared" si="34"/>
        <v>0</v>
      </c>
      <c r="Z180" s="63">
        <f t="shared" si="34"/>
        <v>0</v>
      </c>
      <c r="AA180" s="63">
        <f t="shared" si="34"/>
        <v>0</v>
      </c>
      <c r="AB180" s="63">
        <f t="shared" si="34"/>
        <v>0</v>
      </c>
      <c r="AC180" s="63"/>
      <c r="AD180" s="63"/>
      <c r="AE180" s="63"/>
      <c r="AF180" s="63"/>
      <c r="AG180" s="67"/>
      <c r="AH180" s="67"/>
      <c r="AI180" s="67"/>
      <c r="AJ180" s="67"/>
      <c r="AK180" s="67"/>
    </row>
    <row r="181" spans="2:49" x14ac:dyDescent="0.3">
      <c r="B181" s="1">
        <v>10</v>
      </c>
      <c r="C181" s="1"/>
      <c r="D181" s="63"/>
      <c r="E181" s="63"/>
      <c r="F181" s="63"/>
      <c r="G181" s="63"/>
      <c r="H181" s="63"/>
      <c r="I181" s="63"/>
      <c r="J181" s="63"/>
      <c r="K181" s="63"/>
      <c r="L181" s="63"/>
      <c r="M181" s="63">
        <f>(AP22*L150)</f>
        <v>0</v>
      </c>
      <c r="N181" s="63">
        <f t="shared" si="34"/>
        <v>0</v>
      </c>
      <c r="O181" s="63">
        <f t="shared" si="34"/>
        <v>0</v>
      </c>
      <c r="P181" s="63">
        <f t="shared" si="34"/>
        <v>0</v>
      </c>
      <c r="Q181" s="63">
        <f t="shared" si="34"/>
        <v>0</v>
      </c>
      <c r="R181" s="63">
        <f t="shared" si="34"/>
        <v>0</v>
      </c>
      <c r="S181" s="63">
        <f t="shared" si="34"/>
        <v>0</v>
      </c>
      <c r="T181" s="63">
        <f t="shared" si="34"/>
        <v>0</v>
      </c>
      <c r="U181" s="63">
        <f t="shared" si="34"/>
        <v>0</v>
      </c>
      <c r="V181" s="63">
        <f t="shared" si="34"/>
        <v>0</v>
      </c>
      <c r="W181" s="63">
        <f t="shared" si="34"/>
        <v>0</v>
      </c>
      <c r="X181" s="63">
        <f t="shared" si="34"/>
        <v>0</v>
      </c>
      <c r="Y181" s="63">
        <f t="shared" si="34"/>
        <v>0</v>
      </c>
      <c r="Z181" s="63">
        <f t="shared" si="34"/>
        <v>0</v>
      </c>
      <c r="AA181" s="63">
        <f t="shared" si="34"/>
        <v>0</v>
      </c>
      <c r="AB181" s="63">
        <f t="shared" si="34"/>
        <v>0</v>
      </c>
      <c r="AC181" s="63"/>
      <c r="AD181" s="63"/>
      <c r="AE181" s="63"/>
      <c r="AF181" s="63"/>
      <c r="AG181" s="63"/>
      <c r="AH181" s="67"/>
      <c r="AI181" s="67"/>
      <c r="AJ181" s="67"/>
      <c r="AK181" s="67"/>
      <c r="AL181" s="67"/>
    </row>
    <row r="182" spans="2:49" x14ac:dyDescent="0.3">
      <c r="B182" s="1">
        <v>11</v>
      </c>
      <c r="C182" s="1"/>
      <c r="D182" s="63"/>
      <c r="E182" s="63"/>
      <c r="F182" s="63"/>
      <c r="G182" s="63"/>
      <c r="H182" s="63"/>
      <c r="I182" s="63"/>
      <c r="J182" s="63"/>
      <c r="K182" s="63"/>
      <c r="L182" s="63"/>
      <c r="M182" s="63"/>
      <c r="N182" s="63">
        <f>(AQ23*M151)</f>
        <v>0</v>
      </c>
      <c r="O182" s="63">
        <f t="shared" si="34"/>
        <v>0</v>
      </c>
      <c r="P182" s="63">
        <f t="shared" si="34"/>
        <v>0</v>
      </c>
      <c r="Q182" s="63">
        <f t="shared" si="34"/>
        <v>0</v>
      </c>
      <c r="R182" s="63">
        <f t="shared" si="34"/>
        <v>0</v>
      </c>
      <c r="S182" s="63">
        <f t="shared" si="34"/>
        <v>0</v>
      </c>
      <c r="T182" s="63">
        <f t="shared" si="34"/>
        <v>0</v>
      </c>
      <c r="U182" s="63">
        <f t="shared" si="34"/>
        <v>0</v>
      </c>
      <c r="V182" s="63">
        <f t="shared" si="34"/>
        <v>0</v>
      </c>
      <c r="W182" s="63">
        <f t="shared" si="34"/>
        <v>0</v>
      </c>
      <c r="X182" s="63">
        <f t="shared" si="34"/>
        <v>0</v>
      </c>
      <c r="Y182" s="63">
        <f t="shared" si="34"/>
        <v>0</v>
      </c>
      <c r="Z182" s="63">
        <f t="shared" si="34"/>
        <v>0</v>
      </c>
      <c r="AA182" s="63">
        <f t="shared" si="34"/>
        <v>0</v>
      </c>
      <c r="AB182" s="63">
        <f t="shared" si="34"/>
        <v>0</v>
      </c>
      <c r="AC182" s="63"/>
      <c r="AD182" s="63"/>
      <c r="AE182" s="63"/>
      <c r="AF182" s="63"/>
      <c r="AG182" s="63"/>
      <c r="AH182" s="63"/>
      <c r="AI182" s="67"/>
      <c r="AJ182" s="67"/>
      <c r="AK182" s="67"/>
      <c r="AL182" s="67"/>
      <c r="AM182" s="67"/>
    </row>
    <row r="183" spans="2:49" x14ac:dyDescent="0.3">
      <c r="B183" s="1">
        <v>12</v>
      </c>
      <c r="C183" s="1"/>
      <c r="D183" s="63"/>
      <c r="E183" s="63"/>
      <c r="F183" s="63"/>
      <c r="G183" s="63"/>
      <c r="H183" s="63"/>
      <c r="I183" s="63"/>
      <c r="J183" s="63"/>
      <c r="K183" s="63"/>
      <c r="L183" s="63"/>
      <c r="M183" s="63"/>
      <c r="N183" s="63"/>
      <c r="O183" s="63">
        <f>(AR24*N152)</f>
        <v>0</v>
      </c>
      <c r="P183" s="63">
        <f t="shared" si="34"/>
        <v>0</v>
      </c>
      <c r="Q183" s="63">
        <f t="shared" si="34"/>
        <v>0</v>
      </c>
      <c r="R183" s="63">
        <f t="shared" si="34"/>
        <v>0</v>
      </c>
      <c r="S183" s="63">
        <f t="shared" si="34"/>
        <v>0</v>
      </c>
      <c r="T183" s="63">
        <f t="shared" si="34"/>
        <v>0</v>
      </c>
      <c r="U183" s="63">
        <f t="shared" si="34"/>
        <v>0</v>
      </c>
      <c r="V183" s="63">
        <f t="shared" si="34"/>
        <v>0</v>
      </c>
      <c r="W183" s="63">
        <f t="shared" si="34"/>
        <v>0</v>
      </c>
      <c r="X183" s="63">
        <f t="shared" si="34"/>
        <v>0</v>
      </c>
      <c r="Y183" s="63">
        <f t="shared" si="34"/>
        <v>0</v>
      </c>
      <c r="Z183" s="63">
        <f t="shared" si="34"/>
        <v>0</v>
      </c>
      <c r="AA183" s="63">
        <f t="shared" si="34"/>
        <v>0</v>
      </c>
      <c r="AB183" s="63">
        <f t="shared" si="34"/>
        <v>0</v>
      </c>
      <c r="AC183" s="63"/>
      <c r="AD183" s="63"/>
      <c r="AE183" s="63"/>
      <c r="AF183" s="63"/>
      <c r="AG183" s="63"/>
      <c r="AH183" s="63"/>
      <c r="AI183" s="63"/>
      <c r="AJ183" s="67"/>
      <c r="AK183" s="67"/>
      <c r="AL183" s="67"/>
      <c r="AM183" s="67"/>
      <c r="AN183" s="67"/>
    </row>
    <row r="184" spans="2:49" x14ac:dyDescent="0.3">
      <c r="B184" s="1">
        <v>13</v>
      </c>
      <c r="C184" s="1"/>
      <c r="D184" s="63"/>
      <c r="E184" s="63"/>
      <c r="F184" s="63"/>
      <c r="G184" s="63"/>
      <c r="H184" s="63"/>
      <c r="I184" s="63"/>
      <c r="J184" s="63"/>
      <c r="K184" s="63"/>
      <c r="L184" s="63"/>
      <c r="M184" s="63"/>
      <c r="N184" s="63"/>
      <c r="O184" s="63"/>
      <c r="P184" s="63">
        <f>(AS25*O153)</f>
        <v>0</v>
      </c>
      <c r="Q184" s="63">
        <f t="shared" si="34"/>
        <v>0</v>
      </c>
      <c r="R184" s="63">
        <f t="shared" si="34"/>
        <v>0</v>
      </c>
      <c r="S184" s="63">
        <f t="shared" si="34"/>
        <v>0</v>
      </c>
      <c r="T184" s="63">
        <f t="shared" si="34"/>
        <v>0</v>
      </c>
      <c r="U184" s="63">
        <f t="shared" si="34"/>
        <v>0</v>
      </c>
      <c r="V184" s="63">
        <f t="shared" si="34"/>
        <v>0</v>
      </c>
      <c r="W184" s="63">
        <f t="shared" si="34"/>
        <v>0</v>
      </c>
      <c r="X184" s="63">
        <f t="shared" si="34"/>
        <v>0</v>
      </c>
      <c r="Y184" s="63">
        <f t="shared" si="34"/>
        <v>0</v>
      </c>
      <c r="Z184" s="63">
        <f t="shared" si="34"/>
        <v>0</v>
      </c>
      <c r="AA184" s="63">
        <f t="shared" si="34"/>
        <v>0</v>
      </c>
      <c r="AB184" s="63">
        <f t="shared" si="34"/>
        <v>0</v>
      </c>
      <c r="AC184" s="63"/>
      <c r="AD184" s="63"/>
      <c r="AE184" s="63"/>
      <c r="AF184" s="63"/>
      <c r="AG184" s="63"/>
      <c r="AH184" s="63"/>
      <c r="AI184" s="63"/>
      <c r="AJ184" s="63"/>
      <c r="AK184" s="67"/>
      <c r="AL184" s="67"/>
      <c r="AM184" s="67"/>
      <c r="AN184" s="67"/>
      <c r="AO184" s="67"/>
    </row>
    <row r="185" spans="2:49" x14ac:dyDescent="0.3">
      <c r="B185" s="1">
        <v>14</v>
      </c>
      <c r="C185" s="1"/>
      <c r="D185" s="63"/>
      <c r="E185" s="63"/>
      <c r="F185" s="63"/>
      <c r="G185" s="63"/>
      <c r="H185" s="63"/>
      <c r="I185" s="63"/>
      <c r="J185" s="63"/>
      <c r="K185" s="63"/>
      <c r="L185" s="63"/>
      <c r="M185" s="63"/>
      <c r="N185" s="63"/>
      <c r="O185" s="63"/>
      <c r="P185" s="63"/>
      <c r="Q185" s="63">
        <f>(AT26*P154)</f>
        <v>0</v>
      </c>
      <c r="R185" s="63">
        <f t="shared" si="34"/>
        <v>0</v>
      </c>
      <c r="S185" s="63">
        <f t="shared" si="34"/>
        <v>0</v>
      </c>
      <c r="T185" s="63">
        <f t="shared" si="34"/>
        <v>0</v>
      </c>
      <c r="U185" s="63">
        <f t="shared" si="34"/>
        <v>0</v>
      </c>
      <c r="V185" s="63">
        <f t="shared" si="34"/>
        <v>0</v>
      </c>
      <c r="W185" s="63">
        <f t="shared" si="34"/>
        <v>0</v>
      </c>
      <c r="X185" s="63">
        <f t="shared" si="34"/>
        <v>0</v>
      </c>
      <c r="Y185" s="63">
        <f t="shared" si="34"/>
        <v>0</v>
      </c>
      <c r="Z185" s="63">
        <f t="shared" si="34"/>
        <v>0</v>
      </c>
      <c r="AA185" s="63">
        <f t="shared" si="34"/>
        <v>0</v>
      </c>
      <c r="AB185" s="63">
        <f t="shared" si="34"/>
        <v>0</v>
      </c>
      <c r="AC185" s="63"/>
      <c r="AD185" s="63"/>
      <c r="AE185" s="63"/>
      <c r="AF185" s="63"/>
      <c r="AG185" s="63"/>
      <c r="AH185" s="63"/>
      <c r="AI185" s="63"/>
      <c r="AJ185" s="63"/>
      <c r="AK185" s="63"/>
      <c r="AL185" s="67"/>
      <c r="AM185" s="67"/>
      <c r="AN185" s="67"/>
      <c r="AO185" s="67"/>
      <c r="AP185" s="67"/>
    </row>
    <row r="186" spans="2:49" x14ac:dyDescent="0.3">
      <c r="B186" s="1">
        <v>15</v>
      </c>
      <c r="C186" s="1"/>
      <c r="D186" s="63"/>
      <c r="E186" s="63"/>
      <c r="F186" s="63"/>
      <c r="G186" s="63"/>
      <c r="H186" s="63"/>
      <c r="I186" s="63"/>
      <c r="J186" s="63"/>
      <c r="K186" s="63"/>
      <c r="L186" s="63"/>
      <c r="M186" s="63"/>
      <c r="N186" s="63"/>
      <c r="O186" s="63"/>
      <c r="P186" s="63"/>
      <c r="Q186" s="63"/>
      <c r="R186" s="63">
        <f>(AU27*Q155)</f>
        <v>0</v>
      </c>
      <c r="S186" s="63">
        <f t="shared" si="34"/>
        <v>0</v>
      </c>
      <c r="T186" s="63">
        <f t="shared" si="34"/>
        <v>0</v>
      </c>
      <c r="U186" s="63">
        <f t="shared" si="34"/>
        <v>0</v>
      </c>
      <c r="V186" s="63">
        <f t="shared" si="34"/>
        <v>0</v>
      </c>
      <c r="W186" s="63">
        <f t="shared" si="34"/>
        <v>0</v>
      </c>
      <c r="X186" s="63">
        <f t="shared" si="34"/>
        <v>0</v>
      </c>
      <c r="Y186" s="63">
        <f t="shared" si="34"/>
        <v>0</v>
      </c>
      <c r="Z186" s="63">
        <f t="shared" si="34"/>
        <v>0</v>
      </c>
      <c r="AA186" s="63">
        <f t="shared" si="34"/>
        <v>0</v>
      </c>
      <c r="AB186" s="63">
        <f t="shared" si="34"/>
        <v>0</v>
      </c>
      <c r="AC186" s="63"/>
      <c r="AD186" s="63"/>
      <c r="AE186" s="63"/>
      <c r="AF186" s="63"/>
      <c r="AG186" s="63"/>
      <c r="AH186" s="63"/>
      <c r="AI186" s="63"/>
      <c r="AJ186" s="63"/>
      <c r="AK186" s="63"/>
      <c r="AL186" s="63"/>
      <c r="AM186" s="67"/>
      <c r="AN186" s="67"/>
      <c r="AO186" s="67"/>
      <c r="AP186" s="67"/>
      <c r="AQ186" s="67"/>
    </row>
    <row r="187" spans="2:49" x14ac:dyDescent="0.3">
      <c r="B187" s="1">
        <v>16</v>
      </c>
      <c r="C187" s="1"/>
      <c r="D187" s="63"/>
      <c r="E187" s="63"/>
      <c r="F187" s="63"/>
      <c r="G187" s="63"/>
      <c r="H187" s="63"/>
      <c r="I187" s="63"/>
      <c r="J187" s="63"/>
      <c r="K187" s="63"/>
      <c r="L187" s="63"/>
      <c r="M187" s="63"/>
      <c r="N187" s="63"/>
      <c r="O187" s="63"/>
      <c r="P187" s="63"/>
      <c r="Q187" s="63"/>
      <c r="R187" s="63"/>
      <c r="S187" s="63">
        <f>(AV28*R156)</f>
        <v>0</v>
      </c>
      <c r="T187" s="63">
        <f t="shared" si="34"/>
        <v>0</v>
      </c>
      <c r="U187" s="63">
        <f t="shared" ref="U187:AB195" si="35">(T58*T156)</f>
        <v>0</v>
      </c>
      <c r="V187" s="63">
        <f t="shared" si="35"/>
        <v>0</v>
      </c>
      <c r="W187" s="63">
        <f t="shared" si="35"/>
        <v>0</v>
      </c>
      <c r="X187" s="63">
        <f t="shared" si="35"/>
        <v>0</v>
      </c>
      <c r="Y187" s="63">
        <f t="shared" si="35"/>
        <v>0</v>
      </c>
      <c r="Z187" s="63">
        <f t="shared" si="35"/>
        <v>0</v>
      </c>
      <c r="AA187" s="63">
        <f t="shared" si="35"/>
        <v>0</v>
      </c>
      <c r="AB187" s="63">
        <f t="shared" si="35"/>
        <v>0</v>
      </c>
      <c r="AC187" s="63"/>
      <c r="AD187" s="63"/>
      <c r="AE187" s="63"/>
      <c r="AF187" s="63"/>
      <c r="AG187" s="63"/>
      <c r="AH187" s="63"/>
      <c r="AI187" s="63"/>
      <c r="AJ187" s="63"/>
      <c r="AK187" s="63"/>
      <c r="AL187" s="63"/>
      <c r="AM187" s="63"/>
      <c r="AN187" s="67"/>
      <c r="AO187" s="67"/>
      <c r="AP187" s="67"/>
      <c r="AQ187" s="67"/>
      <c r="AR187" s="67"/>
    </row>
    <row r="188" spans="2:49" x14ac:dyDescent="0.3">
      <c r="B188" s="1">
        <v>17</v>
      </c>
      <c r="C188" s="1"/>
      <c r="D188" s="63"/>
      <c r="E188" s="63"/>
      <c r="F188" s="63"/>
      <c r="G188" s="63"/>
      <c r="H188" s="63"/>
      <c r="I188" s="63"/>
      <c r="J188" s="63"/>
      <c r="K188" s="63"/>
      <c r="L188" s="63"/>
      <c r="M188" s="63"/>
      <c r="N188" s="63"/>
      <c r="O188" s="63"/>
      <c r="P188" s="63"/>
      <c r="Q188" s="63"/>
      <c r="R188" s="63"/>
      <c r="S188" s="63"/>
      <c r="T188" s="63">
        <f>(AW29*S157)</f>
        <v>0</v>
      </c>
      <c r="U188" s="63">
        <f t="shared" si="35"/>
        <v>0</v>
      </c>
      <c r="V188" s="63">
        <f t="shared" si="35"/>
        <v>0</v>
      </c>
      <c r="W188" s="63">
        <f t="shared" si="35"/>
        <v>0</v>
      </c>
      <c r="X188" s="63">
        <f t="shared" si="35"/>
        <v>0</v>
      </c>
      <c r="Y188" s="63">
        <f t="shared" si="35"/>
        <v>0</v>
      </c>
      <c r="Z188" s="63">
        <f t="shared" si="35"/>
        <v>0</v>
      </c>
      <c r="AA188" s="63">
        <f t="shared" si="35"/>
        <v>0</v>
      </c>
      <c r="AB188" s="63">
        <f t="shared" si="35"/>
        <v>0</v>
      </c>
      <c r="AC188" s="63"/>
      <c r="AD188" s="63"/>
      <c r="AE188" s="63"/>
      <c r="AF188" s="63"/>
      <c r="AG188" s="63"/>
      <c r="AH188" s="63"/>
      <c r="AI188" s="63"/>
      <c r="AJ188" s="63"/>
      <c r="AK188" s="63"/>
      <c r="AL188" s="63"/>
      <c r="AM188" s="63"/>
      <c r="AN188" s="63"/>
      <c r="AO188" s="67"/>
      <c r="AP188" s="67"/>
      <c r="AQ188" s="67"/>
      <c r="AR188" s="67"/>
      <c r="AS188" s="67"/>
    </row>
    <row r="189" spans="2:49" x14ac:dyDescent="0.3">
      <c r="B189" s="1">
        <v>18</v>
      </c>
      <c r="C189" s="1"/>
      <c r="D189" s="63"/>
      <c r="E189" s="63"/>
      <c r="F189" s="63"/>
      <c r="G189" s="63"/>
      <c r="H189" s="63"/>
      <c r="I189" s="63"/>
      <c r="J189" s="63"/>
      <c r="K189" s="63"/>
      <c r="L189" s="63"/>
      <c r="M189" s="63"/>
      <c r="N189" s="63"/>
      <c r="O189" s="63"/>
      <c r="P189" s="63"/>
      <c r="Q189" s="63"/>
      <c r="R189" s="63"/>
      <c r="S189" s="63"/>
      <c r="T189" s="63"/>
      <c r="U189" s="63">
        <f>(AX30*T158)</f>
        <v>0</v>
      </c>
      <c r="V189" s="63">
        <f t="shared" si="35"/>
        <v>0</v>
      </c>
      <c r="W189" s="63">
        <f t="shared" si="35"/>
        <v>0</v>
      </c>
      <c r="X189" s="63">
        <f t="shared" si="35"/>
        <v>0</v>
      </c>
      <c r="Y189" s="63">
        <f t="shared" si="35"/>
        <v>0</v>
      </c>
      <c r="Z189" s="63">
        <f t="shared" si="35"/>
        <v>0</v>
      </c>
      <c r="AA189" s="63">
        <f t="shared" si="35"/>
        <v>0</v>
      </c>
      <c r="AB189" s="63">
        <f t="shared" si="35"/>
        <v>0</v>
      </c>
      <c r="AC189" s="63"/>
      <c r="AD189" s="63"/>
      <c r="AE189" s="63"/>
      <c r="AF189" s="63"/>
      <c r="AG189" s="63"/>
      <c r="AH189" s="63"/>
      <c r="AI189" s="63"/>
      <c r="AJ189" s="63"/>
      <c r="AK189" s="63"/>
      <c r="AL189" s="63"/>
      <c r="AM189" s="63"/>
      <c r="AN189" s="63"/>
      <c r="AO189" s="63"/>
      <c r="AP189" s="67"/>
      <c r="AQ189" s="67"/>
      <c r="AR189" s="67"/>
      <c r="AS189" s="67"/>
      <c r="AT189" s="67"/>
    </row>
    <row r="190" spans="2:49" x14ac:dyDescent="0.3">
      <c r="B190" s="1">
        <v>19</v>
      </c>
      <c r="C190" s="1"/>
      <c r="D190" s="63"/>
      <c r="E190" s="63"/>
      <c r="F190" s="63"/>
      <c r="G190" s="63"/>
      <c r="H190" s="63"/>
      <c r="I190" s="63"/>
      <c r="J190" s="63"/>
      <c r="K190" s="63"/>
      <c r="L190" s="63"/>
      <c r="M190" s="63"/>
      <c r="N190" s="63"/>
      <c r="O190" s="63"/>
      <c r="P190" s="63"/>
      <c r="Q190" s="63"/>
      <c r="R190" s="63"/>
      <c r="S190" s="63"/>
      <c r="T190" s="63"/>
      <c r="U190" s="63"/>
      <c r="V190" s="63">
        <f>(AY31*U159)</f>
        <v>0</v>
      </c>
      <c r="W190" s="63">
        <f t="shared" si="35"/>
        <v>0</v>
      </c>
      <c r="X190" s="63">
        <f t="shared" si="35"/>
        <v>0</v>
      </c>
      <c r="Y190" s="63">
        <f t="shared" si="35"/>
        <v>0</v>
      </c>
      <c r="Z190" s="63">
        <f t="shared" si="35"/>
        <v>0</v>
      </c>
      <c r="AA190" s="63">
        <f t="shared" si="35"/>
        <v>0</v>
      </c>
      <c r="AB190" s="63">
        <f t="shared" si="35"/>
        <v>0</v>
      </c>
      <c r="AC190" s="63"/>
      <c r="AD190" s="63"/>
      <c r="AE190" s="63"/>
      <c r="AF190" s="63"/>
      <c r="AG190" s="63"/>
      <c r="AH190" s="63"/>
      <c r="AI190" s="63"/>
      <c r="AJ190" s="63"/>
      <c r="AK190" s="63"/>
      <c r="AL190" s="63"/>
      <c r="AM190" s="63"/>
      <c r="AN190" s="63"/>
      <c r="AO190" s="63"/>
      <c r="AP190" s="63"/>
      <c r="AQ190" s="67"/>
      <c r="AR190" s="67"/>
      <c r="AS190" s="67"/>
      <c r="AT190" s="67"/>
      <c r="AU190" s="67"/>
    </row>
    <row r="191" spans="2:49" x14ac:dyDescent="0.3">
      <c r="B191" s="1">
        <v>20</v>
      </c>
      <c r="C191" s="1"/>
      <c r="D191" s="63"/>
      <c r="E191" s="63"/>
      <c r="F191" s="63"/>
      <c r="G191" s="63"/>
      <c r="H191" s="63"/>
      <c r="I191" s="63"/>
      <c r="J191" s="63"/>
      <c r="K191" s="63"/>
      <c r="L191" s="63"/>
      <c r="M191" s="63"/>
      <c r="N191" s="63"/>
      <c r="O191" s="63"/>
      <c r="P191" s="63"/>
      <c r="Q191" s="63"/>
      <c r="R191" s="63"/>
      <c r="S191" s="63"/>
      <c r="T191" s="63"/>
      <c r="U191" s="63"/>
      <c r="V191" s="63"/>
      <c r="W191" s="63">
        <f>(AZ32*V160)</f>
        <v>0</v>
      </c>
      <c r="X191" s="63">
        <f t="shared" si="35"/>
        <v>0</v>
      </c>
      <c r="Y191" s="63">
        <f t="shared" si="35"/>
        <v>0</v>
      </c>
      <c r="Z191" s="63">
        <f t="shared" si="35"/>
        <v>0</v>
      </c>
      <c r="AA191" s="63">
        <f t="shared" si="35"/>
        <v>0</v>
      </c>
      <c r="AB191" s="63">
        <f t="shared" si="35"/>
        <v>0</v>
      </c>
      <c r="AC191" s="63"/>
      <c r="AD191" s="63"/>
      <c r="AE191" s="63"/>
      <c r="AF191" s="63"/>
      <c r="AG191" s="63"/>
      <c r="AH191" s="63"/>
      <c r="AI191" s="63"/>
      <c r="AJ191" s="63"/>
      <c r="AK191" s="63"/>
      <c r="AL191" s="63"/>
      <c r="AM191" s="63"/>
      <c r="AN191" s="63"/>
      <c r="AO191" s="63"/>
      <c r="AP191" s="63"/>
      <c r="AQ191" s="63"/>
      <c r="AR191" s="67"/>
      <c r="AS191" s="67"/>
      <c r="AT191" s="67"/>
      <c r="AU191" s="67"/>
      <c r="AV191" s="67"/>
    </row>
    <row r="192" spans="2:49" x14ac:dyDescent="0.3">
      <c r="B192" s="1">
        <v>21</v>
      </c>
      <c r="C192" s="1"/>
      <c r="D192" s="63"/>
      <c r="E192" s="63"/>
      <c r="F192" s="63"/>
      <c r="G192" s="63"/>
      <c r="H192" s="63"/>
      <c r="I192" s="63"/>
      <c r="J192" s="63"/>
      <c r="K192" s="63"/>
      <c r="L192" s="63"/>
      <c r="M192" s="63"/>
      <c r="N192" s="63"/>
      <c r="O192" s="63"/>
      <c r="P192" s="63"/>
      <c r="Q192" s="63"/>
      <c r="R192" s="63"/>
      <c r="S192" s="63"/>
      <c r="T192" s="63"/>
      <c r="U192" s="63"/>
      <c r="V192" s="63"/>
      <c r="W192" s="63"/>
      <c r="X192" s="63">
        <f>(BA33*W161)</f>
        <v>0</v>
      </c>
      <c r="Y192" s="63">
        <f t="shared" si="35"/>
        <v>0</v>
      </c>
      <c r="Z192" s="63">
        <f t="shared" si="35"/>
        <v>0</v>
      </c>
      <c r="AA192" s="63">
        <f t="shared" si="35"/>
        <v>0</v>
      </c>
      <c r="AB192" s="63">
        <f t="shared" si="35"/>
        <v>0</v>
      </c>
      <c r="AC192" s="63"/>
      <c r="AD192" s="63"/>
      <c r="AE192" s="63"/>
      <c r="AF192" s="63"/>
      <c r="AG192" s="63"/>
      <c r="AH192" s="63"/>
      <c r="AI192" s="63"/>
      <c r="AJ192" s="63"/>
      <c r="AK192" s="63"/>
      <c r="AL192" s="63"/>
      <c r="AM192" s="63"/>
      <c r="AN192" s="63"/>
      <c r="AO192" s="63"/>
      <c r="AP192" s="63"/>
      <c r="AQ192" s="63"/>
      <c r="AR192" s="63"/>
      <c r="AS192" s="67"/>
      <c r="AT192" s="67"/>
      <c r="AU192" s="67"/>
      <c r="AV192" s="67"/>
      <c r="AW192" s="67"/>
    </row>
    <row r="193" spans="1:141" x14ac:dyDescent="0.3">
      <c r="B193" s="1">
        <v>22</v>
      </c>
      <c r="C193" s="1"/>
      <c r="D193" s="63"/>
      <c r="E193" s="63"/>
      <c r="F193" s="63"/>
      <c r="G193" s="63"/>
      <c r="H193" s="63"/>
      <c r="I193" s="63"/>
      <c r="J193" s="63"/>
      <c r="K193" s="63"/>
      <c r="L193" s="63"/>
      <c r="M193" s="63"/>
      <c r="N193" s="63"/>
      <c r="O193" s="63"/>
      <c r="P193" s="63"/>
      <c r="Q193" s="63"/>
      <c r="R193" s="63"/>
      <c r="S193" s="63"/>
      <c r="T193" s="63"/>
      <c r="U193" s="63"/>
      <c r="V193" s="63"/>
      <c r="W193" s="63"/>
      <c r="X193" s="63"/>
      <c r="Y193" s="63">
        <f>(BB34*X162)</f>
        <v>0</v>
      </c>
      <c r="Z193" s="63">
        <f t="shared" si="35"/>
        <v>0</v>
      </c>
      <c r="AA193" s="63">
        <f t="shared" si="35"/>
        <v>0</v>
      </c>
      <c r="AB193" s="63">
        <f t="shared" si="35"/>
        <v>0</v>
      </c>
      <c r="AC193" s="63"/>
      <c r="AD193" s="63"/>
      <c r="AE193" s="63"/>
      <c r="AF193" s="63"/>
      <c r="AG193" s="63"/>
      <c r="AH193" s="63"/>
      <c r="AI193" s="63"/>
      <c r="AJ193" s="63"/>
      <c r="AK193" s="63"/>
      <c r="AL193" s="63"/>
      <c r="AM193" s="63"/>
      <c r="AN193" s="63"/>
      <c r="AO193" s="63"/>
      <c r="AP193" s="63"/>
      <c r="AQ193" s="63"/>
      <c r="AR193" s="63"/>
      <c r="AS193" s="63"/>
      <c r="AT193" s="67"/>
      <c r="AU193" s="67"/>
      <c r="AV193" s="67"/>
      <c r="AW193" s="67"/>
      <c r="AX193" s="67"/>
    </row>
    <row r="194" spans="1:141" x14ac:dyDescent="0.3">
      <c r="B194" s="1">
        <v>23</v>
      </c>
      <c r="C194" s="1"/>
      <c r="D194" s="63"/>
      <c r="E194" s="63"/>
      <c r="F194" s="63"/>
      <c r="G194" s="63"/>
      <c r="H194" s="63"/>
      <c r="I194" s="63"/>
      <c r="J194" s="63"/>
      <c r="K194" s="63"/>
      <c r="L194" s="63"/>
      <c r="M194" s="63"/>
      <c r="N194" s="63"/>
      <c r="O194" s="63"/>
      <c r="P194" s="63"/>
      <c r="Q194" s="63"/>
      <c r="R194" s="63"/>
      <c r="S194" s="63"/>
      <c r="T194" s="63"/>
      <c r="U194" s="63"/>
      <c r="V194" s="63"/>
      <c r="W194" s="63"/>
      <c r="X194" s="63"/>
      <c r="Y194" s="63"/>
      <c r="Z194" s="63">
        <f>(BC35*Y163)</f>
        <v>0</v>
      </c>
      <c r="AA194" s="63">
        <f t="shared" si="35"/>
        <v>0</v>
      </c>
      <c r="AB194" s="63">
        <f t="shared" si="35"/>
        <v>0</v>
      </c>
      <c r="AC194" s="63"/>
      <c r="AD194" s="63"/>
      <c r="AE194" s="63"/>
      <c r="AF194" s="63"/>
      <c r="AG194" s="63"/>
      <c r="AH194" s="63"/>
      <c r="AI194" s="63"/>
      <c r="AJ194" s="63"/>
      <c r="AK194" s="63"/>
      <c r="AL194" s="63"/>
      <c r="AM194" s="63"/>
      <c r="AN194" s="63"/>
      <c r="AO194" s="63"/>
      <c r="AP194" s="63"/>
      <c r="AQ194" s="63"/>
      <c r="AR194" s="63"/>
      <c r="AS194" s="63"/>
      <c r="AT194" s="63"/>
      <c r="AU194" s="67"/>
      <c r="AV194" s="67"/>
      <c r="AW194" s="67"/>
      <c r="AX194" s="67"/>
      <c r="AY194" s="67"/>
    </row>
    <row r="195" spans="1:141" x14ac:dyDescent="0.3">
      <c r="B195" s="1">
        <v>24</v>
      </c>
      <c r="C195" s="1"/>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f>(BD36*Z164)</f>
        <v>0</v>
      </c>
      <c r="AB195" s="63">
        <f t="shared" si="35"/>
        <v>0</v>
      </c>
      <c r="AC195" s="63"/>
      <c r="AD195" s="63"/>
      <c r="AE195" s="63"/>
      <c r="AF195" s="63"/>
      <c r="AG195" s="63"/>
      <c r="AH195" s="63"/>
      <c r="AI195" s="63"/>
      <c r="AJ195" s="63"/>
      <c r="AK195" s="63"/>
      <c r="AL195" s="63"/>
      <c r="AM195" s="63"/>
      <c r="AN195" s="63"/>
      <c r="AO195" s="63"/>
      <c r="AP195" s="63"/>
      <c r="AQ195" s="63"/>
      <c r="AR195" s="63"/>
      <c r="AS195" s="63"/>
      <c r="AT195" s="63"/>
      <c r="AU195" s="63"/>
      <c r="AV195" s="67"/>
      <c r="AW195" s="67"/>
      <c r="AX195" s="67"/>
      <c r="AY195" s="67"/>
      <c r="AZ195" s="67"/>
    </row>
    <row r="196" spans="1:141" x14ac:dyDescent="0.3">
      <c r="B196" s="1">
        <v>25</v>
      </c>
      <c r="C196" s="1"/>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f>(BE37*AA165)</f>
        <v>0</v>
      </c>
      <c r="AC196" s="63"/>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row>
    <row r="197" spans="1:141" x14ac:dyDescent="0.3">
      <c r="B197" s="34" t="s">
        <v>141</v>
      </c>
      <c r="C197" s="34"/>
      <c r="D197" s="66">
        <f t="shared" ref="D197:AB197" si="36">SUM(D172:D196)</f>
        <v>0.15617</v>
      </c>
      <c r="E197" s="66">
        <f t="shared" si="36"/>
        <v>0.16399331283999999</v>
      </c>
      <c r="F197" s="66">
        <f t="shared" si="36"/>
        <v>0.17984452821838412</v>
      </c>
      <c r="G197" s="66">
        <f t="shared" si="36"/>
        <v>0.19591604444199587</v>
      </c>
      <c r="H197" s="66">
        <f t="shared" si="36"/>
        <v>0.20672035605139558</v>
      </c>
      <c r="I197" s="66">
        <f t="shared" si="36"/>
        <v>0.22974438906914224</v>
      </c>
      <c r="J197" s="66">
        <f t="shared" si="36"/>
        <v>0.25115150723202029</v>
      </c>
      <c r="K197" s="66">
        <f t="shared" si="36"/>
        <v>0.27910579261395291</v>
      </c>
      <c r="L197" s="66">
        <f t="shared" si="36"/>
        <v>0.29953167078393461</v>
      </c>
      <c r="M197" s="66">
        <f t="shared" si="36"/>
        <v>0.31995569346863467</v>
      </c>
      <c r="N197" s="66">
        <f t="shared" si="36"/>
        <v>0.35655034693765963</v>
      </c>
      <c r="O197" s="66">
        <f t="shared" si="36"/>
        <v>0.39445879978069548</v>
      </c>
      <c r="P197" s="66">
        <f t="shared" si="36"/>
        <v>0.42701340484243488</v>
      </c>
      <c r="Q197" s="66">
        <f t="shared" si="36"/>
        <v>0.4667112735174711</v>
      </c>
      <c r="R197" s="66">
        <f t="shared" si="36"/>
        <v>0.5058160595860588</v>
      </c>
      <c r="S197" s="66">
        <f t="shared" si="36"/>
        <v>0.54184663395703703</v>
      </c>
      <c r="T197" s="66">
        <f t="shared" si="36"/>
        <v>0.58650817778438225</v>
      </c>
      <c r="U197" s="66">
        <f t="shared" si="36"/>
        <v>0.61940887627846752</v>
      </c>
      <c r="V197" s="66">
        <f t="shared" si="36"/>
        <v>0.6568133997011697</v>
      </c>
      <c r="W197" s="66">
        <f t="shared" si="36"/>
        <v>0.70184682105257834</v>
      </c>
      <c r="X197" s="66">
        <f t="shared" si="36"/>
        <v>0.76260522420138099</v>
      </c>
      <c r="Y197" s="66">
        <f t="shared" si="36"/>
        <v>0.82785914981036157</v>
      </c>
      <c r="Z197" s="66">
        <f t="shared" si="36"/>
        <v>0.8648619623518472</v>
      </c>
      <c r="AA197" s="66">
        <f t="shared" si="36"/>
        <v>0.9430474013703487</v>
      </c>
      <c r="AB197" s="66">
        <f t="shared" si="36"/>
        <v>1.0408703644854538</v>
      </c>
      <c r="AC197" s="66"/>
    </row>
    <row r="198" spans="1:141" x14ac:dyDescent="0.3">
      <c r="B198" s="34" t="s">
        <v>160</v>
      </c>
      <c r="C198" s="34"/>
      <c r="D198" s="66">
        <f>SUM($D197:D197)</f>
        <v>0.15617</v>
      </c>
      <c r="E198" s="66">
        <f>SUM($D197:E197)</f>
        <v>0.32016331283999999</v>
      </c>
      <c r="F198" s="66">
        <f>SUM($D197:F197)</f>
        <v>0.50000784105838414</v>
      </c>
      <c r="G198" s="66">
        <f>SUM($D197:G197)</f>
        <v>0.69592388550037998</v>
      </c>
      <c r="H198" s="66">
        <f>SUM($D197:H197)</f>
        <v>0.90264424155177558</v>
      </c>
      <c r="I198" s="66">
        <f>SUM($D197:I197)</f>
        <v>1.1323886306209179</v>
      </c>
      <c r="J198" s="66">
        <f>SUM($D197:J197)</f>
        <v>1.3835401378529382</v>
      </c>
      <c r="K198" s="66">
        <f>SUM($D197:K197)</f>
        <v>1.662645930466891</v>
      </c>
      <c r="L198" s="66">
        <f>SUM($D197:L197)</f>
        <v>1.9621776012508256</v>
      </c>
      <c r="M198" s="66">
        <f>SUM($D197:M197)</f>
        <v>2.2821332947194604</v>
      </c>
      <c r="N198" s="66">
        <f>SUM($D197:N197)</f>
        <v>2.6386836416571198</v>
      </c>
      <c r="O198" s="66">
        <f>SUM($D197:O197)</f>
        <v>3.0331424414378154</v>
      </c>
      <c r="P198" s="66">
        <f>SUM($D197:P197)</f>
        <v>3.4601558462802502</v>
      </c>
      <c r="Q198" s="66">
        <f>SUM($D197:Q197)</f>
        <v>3.9268671197977212</v>
      </c>
      <c r="R198" s="66">
        <f>SUM($D197:R197)</f>
        <v>4.4326831793837798</v>
      </c>
      <c r="S198" s="66">
        <f>SUM($D197:S197)</f>
        <v>4.9745298133408165</v>
      </c>
      <c r="T198" s="66">
        <f>SUM($D197:T197)</f>
        <v>5.5610379911251986</v>
      </c>
      <c r="U198" s="66">
        <f>SUM($D197:U197)</f>
        <v>6.1804468674036661</v>
      </c>
      <c r="V198" s="66">
        <f>SUM($D197:V197)</f>
        <v>6.8372602671048357</v>
      </c>
      <c r="W198" s="66">
        <f>SUM($D197:W197)</f>
        <v>7.5391070881574143</v>
      </c>
      <c r="X198" s="66">
        <f>SUM($D197:X197)</f>
        <v>8.301712312358795</v>
      </c>
      <c r="Y198" s="66">
        <f>SUM($D197:Y197)</f>
        <v>9.1295714621691566</v>
      </c>
      <c r="Z198" s="66">
        <f>SUM($D197:Z197)</f>
        <v>9.994433424521004</v>
      </c>
      <c r="AA198" s="66">
        <f>SUM($D197:AA197)</f>
        <v>10.937480825891353</v>
      </c>
      <c r="AB198" s="66">
        <f>SUM($D197:AB197)</f>
        <v>11.978351190376806</v>
      </c>
      <c r="AC198" s="66"/>
    </row>
    <row r="201" spans="1:141" s="168" customFormat="1" x14ac:dyDescent="0.3">
      <c r="A201" s="167" t="s">
        <v>277</v>
      </c>
      <c r="AF201" s="167" t="s">
        <v>287</v>
      </c>
      <c r="BH201" s="167" t="s">
        <v>385</v>
      </c>
      <c r="CJ201" s="168" t="s">
        <v>286</v>
      </c>
      <c r="DL201" s="168" t="s">
        <v>333</v>
      </c>
    </row>
    <row r="202" spans="1:141" x14ac:dyDescent="0.3">
      <c r="A202" s="1"/>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F202" t="s">
        <v>290</v>
      </c>
    </row>
    <row r="203" spans="1:141" x14ac:dyDescent="0.3">
      <c r="A203" s="1"/>
      <c r="C203" s="1" t="s">
        <v>13</v>
      </c>
      <c r="AF203" s="1" t="s">
        <v>13</v>
      </c>
      <c r="BH203" s="1" t="s">
        <v>13</v>
      </c>
      <c r="CJ203" s="1" t="s">
        <v>13</v>
      </c>
      <c r="DL203" s="1" t="s">
        <v>13</v>
      </c>
    </row>
    <row r="204" spans="1:141" x14ac:dyDescent="0.3">
      <c r="C204" s="1">
        <v>0</v>
      </c>
      <c r="D204" s="1">
        <v>1</v>
      </c>
      <c r="E204" s="1">
        <v>2</v>
      </c>
      <c r="F204" s="1">
        <v>3</v>
      </c>
      <c r="G204" s="1">
        <v>4</v>
      </c>
      <c r="H204" s="1">
        <v>5</v>
      </c>
      <c r="I204" s="1">
        <v>6</v>
      </c>
      <c r="J204" s="1">
        <v>7</v>
      </c>
      <c r="K204" s="1">
        <v>8</v>
      </c>
      <c r="L204" s="1">
        <v>9</v>
      </c>
      <c r="M204" s="1">
        <v>10</v>
      </c>
      <c r="N204" s="1">
        <v>11</v>
      </c>
      <c r="O204" s="1">
        <v>12</v>
      </c>
      <c r="P204" s="1">
        <v>13</v>
      </c>
      <c r="Q204" s="1">
        <v>14</v>
      </c>
      <c r="R204" s="1">
        <v>15</v>
      </c>
      <c r="S204" s="1">
        <v>16</v>
      </c>
      <c r="T204" s="1">
        <v>17</v>
      </c>
      <c r="U204" s="1">
        <v>18</v>
      </c>
      <c r="V204" s="1">
        <v>19</v>
      </c>
      <c r="W204" s="1">
        <v>20</v>
      </c>
      <c r="X204" s="1">
        <v>21</v>
      </c>
      <c r="Y204" s="1">
        <v>22</v>
      </c>
      <c r="Z204" s="1">
        <v>23</v>
      </c>
      <c r="AA204" s="1">
        <v>24</v>
      </c>
      <c r="AB204" s="1">
        <v>25</v>
      </c>
      <c r="AC204" s="1"/>
      <c r="AF204" s="1">
        <v>0</v>
      </c>
      <c r="AG204" s="1">
        <v>1</v>
      </c>
      <c r="AH204" s="1">
        <v>2</v>
      </c>
      <c r="AI204" s="1">
        <v>3</v>
      </c>
      <c r="AJ204" s="1">
        <v>4</v>
      </c>
      <c r="AK204" s="1">
        <v>5</v>
      </c>
      <c r="AL204" s="1">
        <v>6</v>
      </c>
      <c r="AM204" s="1">
        <v>7</v>
      </c>
      <c r="AN204" s="1">
        <v>8</v>
      </c>
      <c r="AO204" s="1">
        <v>9</v>
      </c>
      <c r="AP204" s="1">
        <v>10</v>
      </c>
      <c r="AQ204" s="1">
        <v>11</v>
      </c>
      <c r="AR204" s="1">
        <v>12</v>
      </c>
      <c r="AS204" s="1">
        <v>13</v>
      </c>
      <c r="AT204" s="1">
        <v>14</v>
      </c>
      <c r="AU204" s="1">
        <v>15</v>
      </c>
      <c r="AV204" s="1">
        <v>16</v>
      </c>
      <c r="AW204" s="1">
        <v>17</v>
      </c>
      <c r="AX204" s="1">
        <v>18</v>
      </c>
      <c r="AY204" s="1">
        <v>19</v>
      </c>
      <c r="AZ204" s="1">
        <v>20</v>
      </c>
      <c r="BA204" s="1">
        <v>21</v>
      </c>
      <c r="BB204" s="1">
        <v>22</v>
      </c>
      <c r="BC204" s="1">
        <v>23</v>
      </c>
      <c r="BD204" s="1">
        <v>24</v>
      </c>
      <c r="BE204" s="1">
        <v>25</v>
      </c>
      <c r="BF204" s="1"/>
      <c r="BH204" s="1">
        <v>0</v>
      </c>
      <c r="BI204" s="1">
        <v>1</v>
      </c>
      <c r="BJ204" s="1">
        <v>2</v>
      </c>
      <c r="BK204" s="1">
        <v>3</v>
      </c>
      <c r="BL204" s="1">
        <v>4</v>
      </c>
      <c r="BM204" s="1">
        <v>5</v>
      </c>
      <c r="BN204" s="1">
        <v>6</v>
      </c>
      <c r="BO204" s="1">
        <v>7</v>
      </c>
      <c r="BP204" s="1">
        <v>8</v>
      </c>
      <c r="BQ204" s="1">
        <v>9</v>
      </c>
      <c r="BR204" s="1">
        <v>10</v>
      </c>
      <c r="BS204" s="1">
        <v>11</v>
      </c>
      <c r="BT204" s="1">
        <v>12</v>
      </c>
      <c r="BU204" s="1">
        <v>13</v>
      </c>
      <c r="BV204" s="1">
        <v>14</v>
      </c>
      <c r="BW204" s="1">
        <v>15</v>
      </c>
      <c r="BX204" s="1">
        <v>16</v>
      </c>
      <c r="BY204" s="1">
        <v>17</v>
      </c>
      <c r="BZ204" s="1">
        <v>18</v>
      </c>
      <c r="CA204" s="1">
        <v>19</v>
      </c>
      <c r="CB204" s="1">
        <v>20</v>
      </c>
      <c r="CC204" s="1">
        <v>21</v>
      </c>
      <c r="CD204" s="1">
        <v>22</v>
      </c>
      <c r="CE204" s="1">
        <v>23</v>
      </c>
      <c r="CF204" s="1">
        <v>24</v>
      </c>
      <c r="CG204" s="1">
        <v>25</v>
      </c>
      <c r="CJ204" s="1">
        <v>0</v>
      </c>
      <c r="CK204" s="1">
        <v>1</v>
      </c>
      <c r="CL204" s="1">
        <v>2</v>
      </c>
      <c r="CM204" s="1">
        <v>3</v>
      </c>
      <c r="CN204" s="1">
        <v>4</v>
      </c>
      <c r="CO204" s="1">
        <v>5</v>
      </c>
      <c r="CP204" s="1">
        <v>6</v>
      </c>
      <c r="CQ204" s="1">
        <v>7</v>
      </c>
      <c r="CR204" s="1">
        <v>8</v>
      </c>
      <c r="CS204" s="1">
        <v>9</v>
      </c>
      <c r="CT204" s="1">
        <v>10</v>
      </c>
      <c r="CU204" s="1">
        <v>11</v>
      </c>
      <c r="CV204" s="1">
        <v>12</v>
      </c>
      <c r="CW204" s="1">
        <v>13</v>
      </c>
      <c r="CX204" s="1">
        <v>14</v>
      </c>
      <c r="CY204" s="1">
        <v>15</v>
      </c>
      <c r="CZ204" s="1">
        <v>16</v>
      </c>
      <c r="DA204" s="1">
        <v>17</v>
      </c>
      <c r="DB204" s="1">
        <v>18</v>
      </c>
      <c r="DC204" s="1">
        <v>19</v>
      </c>
      <c r="DD204" s="1">
        <v>20</v>
      </c>
      <c r="DE204" s="1">
        <v>21</v>
      </c>
      <c r="DF204" s="1">
        <v>22</v>
      </c>
      <c r="DG204" s="1">
        <v>23</v>
      </c>
      <c r="DH204" s="1">
        <v>24</v>
      </c>
      <c r="DI204" s="1">
        <v>25</v>
      </c>
      <c r="DL204" s="1">
        <v>0</v>
      </c>
      <c r="DM204" s="1">
        <v>1</v>
      </c>
      <c r="DN204" s="1">
        <v>2</v>
      </c>
      <c r="DO204" s="1">
        <v>3</v>
      </c>
      <c r="DP204" s="1">
        <v>4</v>
      </c>
      <c r="DQ204" s="1">
        <v>5</v>
      </c>
      <c r="DR204" s="1">
        <v>6</v>
      </c>
      <c r="DS204" s="1">
        <v>7</v>
      </c>
      <c r="DT204" s="1">
        <v>8</v>
      </c>
      <c r="DU204" s="1">
        <v>9</v>
      </c>
      <c r="DV204" s="1">
        <v>10</v>
      </c>
      <c r="DW204" s="1">
        <v>11</v>
      </c>
      <c r="DX204" s="1">
        <v>12</v>
      </c>
      <c r="DY204" s="1">
        <v>13</v>
      </c>
      <c r="DZ204" s="1">
        <v>14</v>
      </c>
      <c r="EA204" s="1">
        <v>15</v>
      </c>
      <c r="EB204" s="1">
        <v>16</v>
      </c>
      <c r="EC204" s="1">
        <v>17</v>
      </c>
      <c r="ED204" s="1">
        <v>18</v>
      </c>
      <c r="EE204" s="1">
        <v>19</v>
      </c>
      <c r="EF204" s="1">
        <v>20</v>
      </c>
      <c r="EG204" s="1">
        <v>21</v>
      </c>
      <c r="EH204" s="1">
        <v>22</v>
      </c>
      <c r="EI204" s="1">
        <v>23</v>
      </c>
      <c r="EJ204" s="1">
        <v>24</v>
      </c>
      <c r="EK204" s="1">
        <v>25</v>
      </c>
    </row>
    <row r="205" spans="1:141" x14ac:dyDescent="0.3">
      <c r="A205" s="9" t="s">
        <v>12</v>
      </c>
      <c r="B205" s="1">
        <v>1</v>
      </c>
      <c r="C205" s="155"/>
      <c r="D205" s="155">
        <f>VLOOKUP(C77,DiaInc,$A$4,FALSE)*Diabetes_model!AE82</f>
        <v>5.0043149339538961E-3</v>
      </c>
      <c r="E205" s="155">
        <f>VLOOKUP(D77,DiaInc,$A$4,FALSE)*Diabetes_model!AF82</f>
        <v>4.4735600823152385E-3</v>
      </c>
      <c r="F205" s="155">
        <f>VLOOKUP(E77,DiaInc,$A$4,FALSE)*Diabetes_model!AG82</f>
        <v>4.6034219915712035E-3</v>
      </c>
      <c r="G205" s="155">
        <f>VLOOKUP(F77,DiaInc,$A$4,FALSE)*Diabetes_model!AH82</f>
        <v>4.7894835560144565E-3</v>
      </c>
      <c r="H205" s="155">
        <f>VLOOKUP(G77,DiaInc,$A$4,FALSE)*Diabetes_model!AI82</f>
        <v>7.6009473976066336E-3</v>
      </c>
      <c r="I205" s="155">
        <f>VLOOKUP(H77,DiaInc,$A$4,FALSE)*Diabetes_model!AJ82</f>
        <v>7.8936031462923783E-3</v>
      </c>
      <c r="J205" s="155">
        <f>VLOOKUP(I77,DiaInc,$A$4,FALSE)*Diabetes_model!AK82</f>
        <v>8.1896281192027735E-3</v>
      </c>
      <c r="K205" s="155">
        <f>VLOOKUP(J77,DiaInc,$A$4,FALSE)*Diabetes_model!AL82</f>
        <v>8.488338913079721E-3</v>
      </c>
      <c r="L205" s="155">
        <f>VLOOKUP(K77,DiaInc,$A$4,FALSE)*Diabetes_model!AM82</f>
        <v>8.7890083767778859E-3</v>
      </c>
      <c r="M205" s="155">
        <f>VLOOKUP(L77,DiaInc,$A$4,FALSE)*Diabetes_model!AN82</f>
        <v>1.3822495319867513E-2</v>
      </c>
      <c r="N205" s="155">
        <f>VLOOKUP(M77,DiaInc,$A$4,FALSE)*Diabetes_model!AO82</f>
        <v>1.4282083977636733E-2</v>
      </c>
      <c r="O205" s="155">
        <f>VLOOKUP(N77,DiaInc,$A$4,FALSE)*Diabetes_model!AP82</f>
        <v>1.4741047200428325E-2</v>
      </c>
      <c r="P205" s="155">
        <f>VLOOKUP(O77,DiaInc,$A$4,FALSE)*Diabetes_model!AQ82</f>
        <v>1.5198135138403037E-2</v>
      </c>
      <c r="Q205" s="155">
        <f>VLOOKUP(P77,DiaInc,$A$4,FALSE)*Diabetes_model!AR82</f>
        <v>1.5503973470282236E-2</v>
      </c>
      <c r="R205" s="155">
        <f>VLOOKUP(Q77,DiaInc,$A$4,FALSE)*Diabetes_model!AS82</f>
        <v>2.1378174818734434E-2</v>
      </c>
      <c r="S205" s="155">
        <f>VLOOKUP(R77,DiaInc,$A$4,FALSE)*Diabetes_model!AT82</f>
        <v>2.1581504983464336E-2</v>
      </c>
      <c r="T205" s="155">
        <f>VLOOKUP(S77,DiaInc,$A$4,FALSE)*Diabetes_model!AU82</f>
        <v>2.1778694626858379E-2</v>
      </c>
      <c r="U205" s="155">
        <f>VLOOKUP(T77,DiaInc,$A$4,FALSE)*Diabetes_model!AV82</f>
        <v>2.1969801002435587E-2</v>
      </c>
      <c r="V205" s="155">
        <f>VLOOKUP(U77,DiaInc,$A$4,FALSE)*Diabetes_model!AW82</f>
        <v>2.2154935270160971E-2</v>
      </c>
      <c r="W205" s="155">
        <f>VLOOKUP(V77,DiaInc,$A$4,FALSE)*Diabetes_model!AX82</f>
        <v>2.3913628959916472E-2</v>
      </c>
      <c r="X205" s="155">
        <f>VLOOKUP(W77,DiaInc,$A$4,FALSE)*Diabetes_model!AY82</f>
        <v>2.4091437567381888E-2</v>
      </c>
      <c r="Y205" s="155">
        <f>VLOOKUP(X77,DiaInc,$A$4,FALSE)*Diabetes_model!AZ82</f>
        <v>2.4247425877437268E-2</v>
      </c>
      <c r="Z205" s="155">
        <f>VLOOKUP(Y77,DiaInc,$A$4,FALSE)*Diabetes_model!BA82</f>
        <v>2.4382431531487642E-2</v>
      </c>
      <c r="AA205" s="155">
        <f>VLOOKUP(Z77,DiaInc,$A$4,FALSE)*Diabetes_model!BB82</f>
        <v>2.4497378691530701E-2</v>
      </c>
      <c r="AB205" s="155">
        <f>VLOOKUP(AA77,DiaInc,$A$4,FALSE)*Diabetes_model!BC82</f>
        <v>2.459326070667274E-2</v>
      </c>
      <c r="AC205" s="155"/>
      <c r="AG205" s="174">
        <f>D205*D43*PRODUCT($CJ205:CJ205)</f>
        <v>0.34952052151353713</v>
      </c>
      <c r="AH205" s="174">
        <f>E205*E43*PRODUCT($CJ205:CK205)</f>
        <v>0.31003838279954832</v>
      </c>
      <c r="AI205" s="174">
        <f>F205*F43*PRODUCT($CJ205:CL205)</f>
        <v>0.31656855849547832</v>
      </c>
      <c r="AJ205" s="174">
        <f>G205*G43*PRODUCT($CJ205:CM205)</f>
        <v>0.32659998119407924</v>
      </c>
      <c r="AK205" s="174">
        <f>H205*H43*PRODUCT($CJ205:CN205)</f>
        <v>0.51365520683662036</v>
      </c>
      <c r="AL205" s="174">
        <f>I205*I43*PRODUCT($CJ205:CO205)</f>
        <v>0.52675484070017131</v>
      </c>
      <c r="AM205" s="174">
        <f>J205*J43*PRODUCT($CJ205:CP205)</f>
        <v>0.53914150982825915</v>
      </c>
      <c r="AN205" s="174">
        <f>K205*K43*PRODUCT($CJ205:CQ205)</f>
        <v>0.55069188229391219</v>
      </c>
      <c r="AO205" s="174">
        <f>L205*L43*PRODUCT($CJ205:CR205)</f>
        <v>0.56139711331752762</v>
      </c>
      <c r="AP205" s="174">
        <f>M205*M43*PRODUCT($CJ205:CS205)</f>
        <v>0.86848662334587123</v>
      </c>
      <c r="AQ205" s="174">
        <f>N205*N43*PRODUCT($CJ205:CT205)</f>
        <v>0.87712228118082269</v>
      </c>
      <c r="AR205" s="174">
        <f>O205*O43*PRODUCT($CJ205:CU205)</f>
        <v>0.88338999679501917</v>
      </c>
      <c r="AS205" s="174">
        <f>P205*P43*PRODUCT($CJ205:CV205)</f>
        <v>0.88732706555959806</v>
      </c>
      <c r="AT205" s="174">
        <f>Q205*Q43*PRODUCT($CJ205:CW205)</f>
        <v>0.88039712247009694</v>
      </c>
      <c r="AU205" s="174">
        <f>R205*R43*PRODUCT($CJ205:CX205)</f>
        <v>1.1789515715006884</v>
      </c>
      <c r="AV205" s="174">
        <f>S205*S43*PRODUCT($CJ205:CY205)</f>
        <v>1.1473500222492818</v>
      </c>
      <c r="AW205" s="174">
        <f>T205*T43*PRODUCT($CJ205:CZ205)</f>
        <v>1.1142499013894067</v>
      </c>
      <c r="AX205" s="174">
        <f>U205*U43*PRODUCT($CJ205:DA205)</f>
        <v>1.0800693114619648</v>
      </c>
      <c r="AY205" s="174">
        <f>V205*V43*PRODUCT($CJ205:DB205)</f>
        <v>1.0448941500024334</v>
      </c>
      <c r="AZ205" s="174">
        <f>W205*W43*PRODUCT($CJ205:DC205)</f>
        <v>1.0809047960253673</v>
      </c>
      <c r="BA205" s="174">
        <f>X205*X43*PRODUCT($CJ205:DD205)</f>
        <v>1.0387799853464981</v>
      </c>
      <c r="BB205" s="174">
        <f>Y205*Y43*PRODUCT($CJ205:DE205)</f>
        <v>0.99432894238017866</v>
      </c>
      <c r="BC205" s="174">
        <f>Z205*Z43*PRODUCT($CJ205:DF205)</f>
        <v>0.94862449594112719</v>
      </c>
      <c r="BD205" s="174">
        <f>AA205*AA43*PRODUCT($CJ205:DG205)</f>
        <v>0.9013817645526625</v>
      </c>
      <c r="BE205" s="174">
        <f>AB205*AB43*PRODUCT($CJ205:DH205)</f>
        <v>0.852701660929292</v>
      </c>
      <c r="BI205" s="181">
        <f>SUM($AF205:AG205)-SUM($AF237:AG237)-SUM($C237:D237)-SUM($BH237:BI237)</f>
        <v>0.34952052151353713</v>
      </c>
      <c r="BJ205" s="181">
        <f>SUM($AF205:AH205)-SUM($AF237:AH237)-SUM($C237:E237)-SUM($BH237:BJ237)</f>
        <v>0.65802393146722193</v>
      </c>
      <c r="BK205" s="181">
        <f>SUM($AF205:AI205)-SUM($AF237:AI237)-SUM($C237:F237)-SUM($BH237:BK237)</f>
        <v>0.9712350848266661</v>
      </c>
      <c r="BL205" s="181">
        <f>SUM($AF205:AJ205)-SUM($AF237:AJ237)-SUM($C237:G237)-SUM($BH237:BL237)</f>
        <v>1.2922168274610568</v>
      </c>
      <c r="BM205" s="181">
        <f>SUM($AF205:AK205)-SUM($AF237:AK237)-SUM($C237:H237)-SUM($BH237:BM237)</f>
        <v>1.7977168496464351</v>
      </c>
      <c r="BN205" s="181">
        <f>SUM($AF205:AL205)-SUM($AF237:AL237)-SUM($C237:I237)-SUM($BH237:BN237)</f>
        <v>2.3114096664496295</v>
      </c>
      <c r="BO205" s="181">
        <f>SUM($AF205:AM205)-SUM($AF237:AM237)-SUM($C237:J237)-SUM($BH237:BO237)</f>
        <v>2.831709562561779</v>
      </c>
      <c r="BP205" s="181">
        <f>SUM($AF205:AN205)-SUM($AF237:AN237)-SUM($C237:K237)-SUM($BH237:BP237)</f>
        <v>3.3564160093672051</v>
      </c>
      <c r="BQ205" s="181">
        <f>SUM($AF205:AO205)-SUM($AF237:AO237)-SUM($C237:L237)-SUM($BH237:BQ237)</f>
        <v>3.8842569263529012</v>
      </c>
      <c r="BR205" s="181">
        <f>SUM($AF205:AP205)-SUM($AF237:AP237)-SUM($C237:M237)-SUM($BH237:BR237)</f>
        <v>4.7107744818577109</v>
      </c>
      <c r="BS205" s="181">
        <f>SUM($AF205:AQ205)-SUM($AF237:AQ237)-SUM($C237:N237)-SUM($BH237:BS237)</f>
        <v>5.5295330932593929</v>
      </c>
      <c r="BT205" s="181">
        <f>SUM($AF205:AR205)-SUM($AF237:AR237)-SUM($C237:O237)-SUM($BH237:BT237)</f>
        <v>6.3357175029522921</v>
      </c>
      <c r="BU205" s="181">
        <f>SUM($AF205:AS205)-SUM($AF237:AS237)-SUM($C237:P237)-SUM($BH237:BU237)</f>
        <v>7.1256786763820319</v>
      </c>
      <c r="BV205" s="181">
        <f>SUM($AF205:AT205)-SUM($AF237:AT237)-SUM($C237:Q237)-SUM($BH237:BV237)</f>
        <v>7.885388315286475</v>
      </c>
      <c r="BW205" s="181">
        <f>SUM($AF205:AU205)-SUM($AF237:AU237)-SUM($C237:R237)-SUM($BH237:BW237)</f>
        <v>8.9185942835077672</v>
      </c>
      <c r="BX205" s="181">
        <f>SUM($AF205:AV205)-SUM($AF237:AV237)-SUM($C237:S237)-SUM($BH237:BX237)</f>
        <v>9.8861222139758649</v>
      </c>
      <c r="BY205" s="181">
        <f>SUM($AF205:AW205)-SUM($AF237:AW237)-SUM($C237:T237)-SUM($BH237:BY237)</f>
        <v>10.782256856242569</v>
      </c>
      <c r="BZ205" s="181">
        <f>SUM($AF205:AX205)-SUM($AF237:AX237)-SUM($C237:U237)-SUM($BH237:BZ237)</f>
        <v>11.607283006330974</v>
      </c>
      <c r="CA205" s="181">
        <f>SUM($AF205:AY205)-SUM($AF237:AY237)-SUM($C237:V237)-SUM($BH237:CA237)</f>
        <v>12.357570009953202</v>
      </c>
      <c r="CB205" s="181">
        <f>SUM($AF205:AZ205)-SUM($AF237:AZ237)-SUM($C237:W237)-SUM($BH237:CB237)</f>
        <v>13.144710210818792</v>
      </c>
      <c r="CC205" s="181">
        <f>SUM($AF205:BA205)-SUM($AF237:BA237)-SUM($C237:X237)-SUM($BH237:CC237)</f>
        <v>13.830048854207798</v>
      </c>
      <c r="CD205" s="181">
        <f>SUM($AF205:BB205)-SUM($AF237:BB237)-SUM($C237:Y237)-SUM($BH237:CD237)</f>
        <v>14.40911949306938</v>
      </c>
      <c r="CE205" s="181">
        <f>SUM($AF205:BC205)-SUM($AF237:BC237)-SUM($C237:Z237)-SUM($BH237:CE237)</f>
        <v>14.890261260986019</v>
      </c>
      <c r="CF205" s="181">
        <f>SUM($AF205:BD205)-SUM($AF237:BD237)-SUM($C237:AA237)-SUM($BH237:CF237)</f>
        <v>15.257729143953787</v>
      </c>
      <c r="CG205" s="181">
        <f>SUM($AF205:BE205)-SUM($AF237:BE237)-SUM($C237:AB237)-SUM($BH237:CG237)</f>
        <v>15.502304569147364</v>
      </c>
      <c r="CJ205" s="67">
        <v>1</v>
      </c>
      <c r="CK205" s="67">
        <f t="shared" ref="CK205:DI218" si="37">1-D205</f>
        <v>0.99499568506604608</v>
      </c>
      <c r="CL205" s="67">
        <f t="shared" si="37"/>
        <v>0.99552643991768475</v>
      </c>
      <c r="CM205" s="67">
        <f t="shared" si="37"/>
        <v>0.99539657800842885</v>
      </c>
      <c r="CN205" s="67">
        <f t="shared" si="37"/>
        <v>0.9952105164439855</v>
      </c>
      <c r="CO205" s="67">
        <f t="shared" si="37"/>
        <v>0.99239905260239336</v>
      </c>
      <c r="CP205" s="67">
        <f t="shared" si="37"/>
        <v>0.99210639685370761</v>
      </c>
      <c r="CQ205" s="67">
        <f t="shared" si="37"/>
        <v>0.99181037188079724</v>
      </c>
      <c r="CR205" s="67">
        <f t="shared" si="37"/>
        <v>0.99151166108692024</v>
      </c>
      <c r="CS205" s="67">
        <f t="shared" si="37"/>
        <v>0.99121099162322213</v>
      </c>
      <c r="CT205" s="67">
        <f t="shared" si="37"/>
        <v>0.98617750468013243</v>
      </c>
      <c r="CU205" s="67">
        <f t="shared" si="37"/>
        <v>0.98571791602236325</v>
      </c>
      <c r="CV205" s="67">
        <f t="shared" si="37"/>
        <v>0.98525895279957165</v>
      </c>
      <c r="CW205" s="67">
        <f t="shared" si="37"/>
        <v>0.98480186486159693</v>
      </c>
      <c r="CX205" s="67">
        <f t="shared" si="37"/>
        <v>0.98449602652971779</v>
      </c>
      <c r="CY205" s="67">
        <f t="shared" si="37"/>
        <v>0.97862182518126561</v>
      </c>
      <c r="CZ205" s="67">
        <f t="shared" si="37"/>
        <v>0.97841849501653566</v>
      </c>
      <c r="DA205" s="67">
        <f t="shared" si="37"/>
        <v>0.97822130537314167</v>
      </c>
      <c r="DB205" s="67">
        <f t="shared" si="37"/>
        <v>0.97803019899756438</v>
      </c>
      <c r="DC205" s="67">
        <f t="shared" si="37"/>
        <v>0.97784506472983901</v>
      </c>
      <c r="DD205" s="67">
        <f t="shared" si="37"/>
        <v>0.97608637104008356</v>
      </c>
      <c r="DE205" s="67">
        <f t="shared" si="37"/>
        <v>0.97590856243261814</v>
      </c>
      <c r="DF205" s="67">
        <f t="shared" si="37"/>
        <v>0.97575257412256278</v>
      </c>
      <c r="DG205" s="67">
        <f t="shared" si="37"/>
        <v>0.97561756846851233</v>
      </c>
      <c r="DH205" s="67">
        <f t="shared" si="37"/>
        <v>0.97550262130846932</v>
      </c>
      <c r="DI205" s="67">
        <f t="shared" si="37"/>
        <v>0.97540673929332722</v>
      </c>
      <c r="DM205" s="188">
        <f>IF(ISERROR(BI205/D43),"",BI205/D43)</f>
        <v>5.0043149339538961E-3</v>
      </c>
      <c r="DN205" s="188">
        <f t="shared" ref="DN205:EK215" si="38">IF(ISERROR(BJ205/E43),"",BJ205/E43)</f>
        <v>9.4471475328137874E-3</v>
      </c>
      <c r="DO205" s="188">
        <f t="shared" si="38"/>
        <v>1.3989795563641638E-2</v>
      </c>
      <c r="DP205" s="188">
        <f t="shared" si="38"/>
        <v>1.8684352963869732E-2</v>
      </c>
      <c r="DQ205" s="188">
        <f t="shared" si="38"/>
        <v>2.610372089921046E-2</v>
      </c>
      <c r="DR205" s="188">
        <f t="shared" si="38"/>
        <v>3.372990479293389E-2</v>
      </c>
      <c r="DS205" s="188">
        <f t="shared" si="38"/>
        <v>4.1556580605605138E-2</v>
      </c>
      <c r="DT205" s="188">
        <f t="shared" si="38"/>
        <v>4.9573336891482155E-2</v>
      </c>
      <c r="DU205" s="188">
        <f t="shared" si="38"/>
        <v>5.7774182769232595E-2</v>
      </c>
      <c r="DV205" s="188">
        <f t="shared" si="38"/>
        <v>7.0605397098236933E-2</v>
      </c>
      <c r="DW205" s="188">
        <f t="shared" si="38"/>
        <v>8.361751574468608E-2</v>
      </c>
      <c r="DX205" s="188">
        <f t="shared" si="38"/>
        <v>9.6783578227497363E-2</v>
      </c>
      <c r="DY205" s="188">
        <f t="shared" si="38"/>
        <v>0.11008121331526227</v>
      </c>
      <c r="DZ205" s="188">
        <f t="shared" si="38"/>
        <v>0.12334363681849804</v>
      </c>
      <c r="EA205" s="188">
        <f t="shared" si="38"/>
        <v>0.14142112782779528</v>
      </c>
      <c r="EB205" s="188">
        <f t="shared" si="38"/>
        <v>0.15913653612594436</v>
      </c>
      <c r="EC205" s="188">
        <f t="shared" si="38"/>
        <v>0.17645813926404416</v>
      </c>
      <c r="ED205" s="188">
        <f t="shared" si="38"/>
        <v>0.19338597232649246</v>
      </c>
      <c r="EE205" s="188">
        <f t="shared" si="38"/>
        <v>0.20989564627181825</v>
      </c>
      <c r="EF205" s="188">
        <f t="shared" si="38"/>
        <v>0.2277987150273007</v>
      </c>
      <c r="EG205" s="188">
        <f t="shared" si="38"/>
        <v>0.24524113458947408</v>
      </c>
      <c r="EH205" s="188">
        <f t="shared" si="38"/>
        <v>0.26218786735146382</v>
      </c>
      <c r="EI205" s="188">
        <f t="shared" si="38"/>
        <v>0.27865336392638268</v>
      </c>
      <c r="EJ205" s="188">
        <f t="shared" si="38"/>
        <v>0.29455042614280519</v>
      </c>
      <c r="EK205" s="188">
        <f t="shared" si="38"/>
        <v>0.30981512573910996</v>
      </c>
    </row>
    <row r="206" spans="1:141" x14ac:dyDescent="0.3">
      <c r="B206" s="1">
        <v>2</v>
      </c>
      <c r="C206" s="155"/>
      <c r="D206" s="155"/>
      <c r="E206" s="155">
        <f>VLOOKUP(D78,DiaInc,$A$4,FALSE)*Diabetes_model!AF83</f>
        <v>5.0043149339538961E-3</v>
      </c>
      <c r="F206" s="155">
        <f>VLOOKUP(E78,DiaInc,$A$4,FALSE)*Diabetes_model!AG83</f>
        <v>4.4735600823152385E-3</v>
      </c>
      <c r="G206" s="155">
        <f>VLOOKUP(F78,DiaInc,$A$4,FALSE)*Diabetes_model!AH83</f>
        <v>4.6034219915712035E-3</v>
      </c>
      <c r="H206" s="155">
        <f>VLOOKUP(G78,DiaInc,$A$4,FALSE)*Diabetes_model!AI83</f>
        <v>4.7894835560144565E-3</v>
      </c>
      <c r="I206" s="155">
        <f>VLOOKUP(H78,DiaInc,$A$4,FALSE)*Diabetes_model!AJ83</f>
        <v>7.6009473976066336E-3</v>
      </c>
      <c r="J206" s="155">
        <f>VLOOKUP(I78,DiaInc,$A$4,FALSE)*Diabetes_model!AK83</f>
        <v>7.8936031462923783E-3</v>
      </c>
      <c r="K206" s="155">
        <f>VLOOKUP(J78,DiaInc,$A$4,FALSE)*Diabetes_model!AL83</f>
        <v>8.1896281192027735E-3</v>
      </c>
      <c r="L206" s="155">
        <f>VLOOKUP(K78,DiaInc,$A$4,FALSE)*Diabetes_model!AM83</f>
        <v>8.488338913079721E-3</v>
      </c>
      <c r="M206" s="155">
        <f>VLOOKUP(L78,DiaInc,$A$4,FALSE)*Diabetes_model!AN83</f>
        <v>8.7890083767778859E-3</v>
      </c>
      <c r="N206" s="155">
        <f>VLOOKUP(M78,DiaInc,$A$4,FALSE)*Diabetes_model!AO83</f>
        <v>1.3822495319867513E-2</v>
      </c>
      <c r="O206" s="155">
        <f>VLOOKUP(N78,DiaInc,$A$4,FALSE)*Diabetes_model!AP83</f>
        <v>1.4282083977636733E-2</v>
      </c>
      <c r="P206" s="155">
        <f>VLOOKUP(O78,DiaInc,$A$4,FALSE)*Diabetes_model!AQ83</f>
        <v>1.4741047200428325E-2</v>
      </c>
      <c r="Q206" s="155">
        <f>VLOOKUP(P78,DiaInc,$A$4,FALSE)*Diabetes_model!AR83</f>
        <v>1.5198135138403037E-2</v>
      </c>
      <c r="R206" s="155">
        <f>VLOOKUP(Q78,DiaInc,$A$4,FALSE)*Diabetes_model!AS83</f>
        <v>1.5503973470282236E-2</v>
      </c>
      <c r="S206" s="155">
        <f>VLOOKUP(R78,DiaInc,$A$4,FALSE)*Diabetes_model!AT83</f>
        <v>2.1378174818734434E-2</v>
      </c>
      <c r="T206" s="155">
        <f>VLOOKUP(S78,DiaInc,$A$4,FALSE)*Diabetes_model!AU83</f>
        <v>2.1581504983464336E-2</v>
      </c>
      <c r="U206" s="155">
        <f>VLOOKUP(T78,DiaInc,$A$4,FALSE)*Diabetes_model!AV83</f>
        <v>2.1778694626858379E-2</v>
      </c>
      <c r="V206" s="155">
        <f>VLOOKUP(U78,DiaInc,$A$4,FALSE)*Diabetes_model!AW83</f>
        <v>2.1969801002435587E-2</v>
      </c>
      <c r="W206" s="155">
        <f>VLOOKUP(V78,DiaInc,$A$4,FALSE)*Diabetes_model!AX83</f>
        <v>2.2154935270160971E-2</v>
      </c>
      <c r="X206" s="155">
        <f>VLOOKUP(W78,DiaInc,$A$4,FALSE)*Diabetes_model!AY83</f>
        <v>2.3913628959916472E-2</v>
      </c>
      <c r="Y206" s="155">
        <f>VLOOKUP(X78,DiaInc,$A$4,FALSE)*Diabetes_model!AZ83</f>
        <v>2.4091437567381888E-2</v>
      </c>
      <c r="Z206" s="155">
        <f>VLOOKUP(Y78,DiaInc,$A$4,FALSE)*Diabetes_model!BA83</f>
        <v>2.4247425877437268E-2</v>
      </c>
      <c r="AA206" s="155">
        <f>VLOOKUP(Z78,DiaInc,$A$4,FALSE)*Diabetes_model!BB83</f>
        <v>2.4382431531487642E-2</v>
      </c>
      <c r="AB206" s="155">
        <f>VLOOKUP(AA78,DiaInc,$A$4,FALSE)*Diabetes_model!BC83</f>
        <v>2.4497378691530701E-2</v>
      </c>
      <c r="AC206" s="155"/>
      <c r="AD206" s="155"/>
      <c r="AG206" s="174">
        <f>D206*D44*PRODUCT($CJ206:CJ206)</f>
        <v>0</v>
      </c>
      <c r="AH206" s="174">
        <f>E206*E44*PRODUCT($CJ206:CK206)</f>
        <v>0</v>
      </c>
      <c r="AI206" s="174">
        <f>F206*F44*PRODUCT($CJ206:CL206)</f>
        <v>0</v>
      </c>
      <c r="AJ206" s="174">
        <f>G206*G44*PRODUCT($CJ206:CM206)</f>
        <v>0</v>
      </c>
      <c r="AK206" s="174">
        <f>H206*H44*PRODUCT($CJ206:CN206)</f>
        <v>0</v>
      </c>
      <c r="AL206" s="174">
        <f>I206*I44*PRODUCT($CJ206:CO206)</f>
        <v>0</v>
      </c>
      <c r="AM206" s="174">
        <f>J206*J44*PRODUCT($CJ206:CP206)</f>
        <v>0</v>
      </c>
      <c r="AN206" s="174">
        <f>K206*K44*PRODUCT($CJ206:CQ206)</f>
        <v>0</v>
      </c>
      <c r="AO206" s="174">
        <f>L206*L44*PRODUCT($CJ206:CR206)</f>
        <v>0</v>
      </c>
      <c r="AP206" s="174">
        <f>M206*M44*PRODUCT($CJ206:CS206)</f>
        <v>0</v>
      </c>
      <c r="AQ206" s="174">
        <f>N206*N44*PRODUCT($CJ206:CT206)</f>
        <v>0</v>
      </c>
      <c r="AR206" s="174">
        <f>O206*O44*PRODUCT($CJ206:CU206)</f>
        <v>0</v>
      </c>
      <c r="AS206" s="174">
        <f>P206*P44*PRODUCT($CJ206:CV206)</f>
        <v>0</v>
      </c>
      <c r="AT206" s="174">
        <f>Q206*Q44*PRODUCT($CJ206:CW206)</f>
        <v>0</v>
      </c>
      <c r="AU206" s="174">
        <f>R206*R44*PRODUCT($CJ206:CX206)</f>
        <v>0</v>
      </c>
      <c r="AV206" s="174">
        <f>S206*S44*PRODUCT($CJ206:CY206)</f>
        <v>0</v>
      </c>
      <c r="AW206" s="174">
        <f>T206*T44*PRODUCT($CJ206:CZ206)</f>
        <v>0</v>
      </c>
      <c r="AX206" s="174">
        <f>U206*U44*PRODUCT($CJ206:DA206)</f>
        <v>0</v>
      </c>
      <c r="AY206" s="174">
        <f>V206*V44*PRODUCT($CJ206:DB206)</f>
        <v>0</v>
      </c>
      <c r="AZ206" s="174">
        <f>W206*W44*PRODUCT($CJ206:DC206)</f>
        <v>0</v>
      </c>
      <c r="BA206" s="174">
        <f>X206*X44*PRODUCT($CJ206:DD206)</f>
        <v>0</v>
      </c>
      <c r="BB206" s="174">
        <f>Y206*Y44*PRODUCT($CJ206:DE206)</f>
        <v>0</v>
      </c>
      <c r="BC206" s="174">
        <f>Z206*Z44*PRODUCT($CJ206:DF206)</f>
        <v>0</v>
      </c>
      <c r="BD206" s="174">
        <f>AA206*AA44*PRODUCT($CJ206:DG206)</f>
        <v>0</v>
      </c>
      <c r="BE206" s="174">
        <f>AB206*AB44*PRODUCT($CJ206:DH206)</f>
        <v>0</v>
      </c>
      <c r="BF206" s="93"/>
      <c r="BI206" s="181">
        <f>SUM($AF206:AG206)-SUM($AF238:AG238)-SUM($C238:D238)-SUM($BH238:BI238)</f>
        <v>0</v>
      </c>
      <c r="BJ206" s="181">
        <f>SUM($AF206:AH206)-SUM($AF238:AH238)-SUM($C238:E238)-SUM($BH238:BJ238)</f>
        <v>0</v>
      </c>
      <c r="BK206" s="181">
        <f>SUM($AF206:AI206)-SUM($AF238:AI238)-SUM($C238:F238)-SUM($BH238:BK238)</f>
        <v>0</v>
      </c>
      <c r="BL206" s="181">
        <f>SUM($AF206:AJ206)-SUM($AF238:AJ238)-SUM($C238:G238)-SUM($BH238:BL238)</f>
        <v>0</v>
      </c>
      <c r="BM206" s="181">
        <f>SUM($AF206:AK206)-SUM($AF238:AK238)-SUM($C238:H238)-SUM($BH238:BM238)</f>
        <v>0</v>
      </c>
      <c r="BN206" s="181">
        <f>SUM($AF206:AL206)-SUM($AF238:AL238)-SUM($C238:I238)-SUM($BH238:BN238)</f>
        <v>0</v>
      </c>
      <c r="BO206" s="181">
        <f>SUM($AF206:AM206)-SUM($AF238:AM238)-SUM($C238:J238)-SUM($BH238:BO238)</f>
        <v>0</v>
      </c>
      <c r="BP206" s="181">
        <f>SUM($AF206:AN206)-SUM($AF238:AN238)-SUM($C238:K238)-SUM($BH238:BP238)</f>
        <v>0</v>
      </c>
      <c r="BQ206" s="181">
        <f>SUM($AF206:AO206)-SUM($AF238:AO238)-SUM($C238:L238)-SUM($BH238:BQ238)</f>
        <v>0</v>
      </c>
      <c r="BR206" s="181">
        <f>SUM($AF206:AP206)-SUM($AF238:AP238)-SUM($C238:M238)-SUM($BH238:BR238)</f>
        <v>0</v>
      </c>
      <c r="BS206" s="181">
        <f>SUM($AF206:AQ206)-SUM($AF238:AQ238)-SUM($C238:N238)-SUM($BH238:BS238)</f>
        <v>0</v>
      </c>
      <c r="BT206" s="181">
        <f>SUM($AF206:AR206)-SUM($AF238:AR238)-SUM($C238:O238)-SUM($BH238:BT238)</f>
        <v>0</v>
      </c>
      <c r="BU206" s="181">
        <f>SUM($AF206:AS206)-SUM($AF238:AS238)-SUM($C238:P238)-SUM($BH238:BU238)</f>
        <v>0</v>
      </c>
      <c r="BV206" s="181">
        <f>SUM($AF206:AT206)-SUM($AF238:AT238)-SUM($C238:Q238)-SUM($BH238:BV238)</f>
        <v>0</v>
      </c>
      <c r="BW206" s="181">
        <f>SUM($AF206:AU206)-SUM($AF238:AU238)-SUM($C238:R238)-SUM($BH238:BW238)</f>
        <v>0</v>
      </c>
      <c r="BX206" s="181">
        <f>SUM($AF206:AV206)-SUM($AF238:AV238)-SUM($C238:S238)-SUM($BH238:BX238)</f>
        <v>0</v>
      </c>
      <c r="BY206" s="181">
        <f>SUM($AF206:AW206)-SUM($AF238:AW238)-SUM($C238:T238)-SUM($BH238:BY238)</f>
        <v>0</v>
      </c>
      <c r="BZ206" s="181">
        <f>SUM($AF206:AX206)-SUM($AF238:AX238)-SUM($C238:U238)-SUM($BH238:BZ238)</f>
        <v>0</v>
      </c>
      <c r="CA206" s="181">
        <f>SUM($AF206:AY206)-SUM($AF238:AY238)-SUM($C238:V238)-SUM($BH238:CA238)</f>
        <v>0</v>
      </c>
      <c r="CB206" s="181">
        <f>SUM($AF206:AZ206)-SUM($AF238:AZ238)-SUM($C238:W238)-SUM($BH238:CB238)</f>
        <v>0</v>
      </c>
      <c r="CC206" s="181">
        <f>SUM($AF206:BA206)-SUM($AF238:BA238)-SUM($C238:X238)-SUM($BH238:CC238)</f>
        <v>0</v>
      </c>
      <c r="CD206" s="181">
        <f>SUM($AF206:BB206)-SUM($AF238:BB238)-SUM($C238:Y238)-SUM($BH238:CD238)</f>
        <v>0</v>
      </c>
      <c r="CE206" s="181">
        <f>SUM($AF206:BC206)-SUM($AF238:BC238)-SUM($C238:Z238)-SUM($BH238:CE238)</f>
        <v>0</v>
      </c>
      <c r="CF206" s="181">
        <f>SUM($AF206:BD206)-SUM($AF238:BD238)-SUM($C238:AA238)-SUM($BH238:CF238)</f>
        <v>0</v>
      </c>
      <c r="CG206" s="181">
        <f>SUM($AF206:BE206)-SUM($AF238:BE238)-SUM($C238:AB238)-SUM($BH238:CG238)</f>
        <v>0</v>
      </c>
      <c r="CH206" s="52"/>
      <c r="CJ206" s="67"/>
      <c r="CK206" s="67">
        <v>1</v>
      </c>
      <c r="CL206" s="67">
        <f t="shared" si="37"/>
        <v>0.99499568506604608</v>
      </c>
      <c r="CM206" s="67">
        <f t="shared" si="37"/>
        <v>0.99552643991768475</v>
      </c>
      <c r="CN206" s="67">
        <f t="shared" si="37"/>
        <v>0.99539657800842885</v>
      </c>
      <c r="CO206" s="67">
        <f t="shared" si="37"/>
        <v>0.9952105164439855</v>
      </c>
      <c r="CP206" s="67">
        <f t="shared" si="37"/>
        <v>0.99239905260239336</v>
      </c>
      <c r="CQ206" s="67">
        <f t="shared" si="37"/>
        <v>0.99210639685370761</v>
      </c>
      <c r="CR206" s="67">
        <f t="shared" si="37"/>
        <v>0.99181037188079724</v>
      </c>
      <c r="CS206" s="67">
        <f t="shared" si="37"/>
        <v>0.99151166108692024</v>
      </c>
      <c r="CT206" s="67">
        <f t="shared" si="37"/>
        <v>0.99121099162322213</v>
      </c>
      <c r="CU206" s="67">
        <f t="shared" si="37"/>
        <v>0.98617750468013243</v>
      </c>
      <c r="CV206" s="67">
        <f t="shared" si="37"/>
        <v>0.98571791602236325</v>
      </c>
      <c r="CW206" s="67">
        <f t="shared" si="37"/>
        <v>0.98525895279957165</v>
      </c>
      <c r="CX206" s="67">
        <f t="shared" si="37"/>
        <v>0.98480186486159693</v>
      </c>
      <c r="CY206" s="67">
        <f t="shared" si="37"/>
        <v>0.98449602652971779</v>
      </c>
      <c r="CZ206" s="67">
        <f t="shared" si="37"/>
        <v>0.97862182518126561</v>
      </c>
      <c r="DA206" s="67">
        <f t="shared" si="37"/>
        <v>0.97841849501653566</v>
      </c>
      <c r="DB206" s="67">
        <f t="shared" si="37"/>
        <v>0.97822130537314167</v>
      </c>
      <c r="DC206" s="67">
        <f t="shared" si="37"/>
        <v>0.97803019899756438</v>
      </c>
      <c r="DD206" s="67">
        <f t="shared" si="37"/>
        <v>0.97784506472983901</v>
      </c>
      <c r="DE206" s="67">
        <f t="shared" si="37"/>
        <v>0.97608637104008356</v>
      </c>
      <c r="DF206" s="67">
        <f t="shared" si="37"/>
        <v>0.97590856243261814</v>
      </c>
      <c r="DG206" s="67">
        <f t="shared" si="37"/>
        <v>0.97575257412256278</v>
      </c>
      <c r="DH206" s="67">
        <f t="shared" si="37"/>
        <v>0.97561756846851233</v>
      </c>
      <c r="DI206" s="67">
        <f t="shared" si="37"/>
        <v>0.97550262130846932</v>
      </c>
      <c r="DJ206" s="67"/>
      <c r="DM206" s="188" t="str">
        <f t="shared" ref="DM206:EB230" si="39">IF(ISERROR(BI206/D44),"",BI206/D44)</f>
        <v/>
      </c>
      <c r="DN206" s="188" t="str">
        <f t="shared" si="38"/>
        <v/>
      </c>
      <c r="DO206" s="188" t="str">
        <f t="shared" si="38"/>
        <v/>
      </c>
      <c r="DP206" s="188" t="str">
        <f t="shared" si="38"/>
        <v/>
      </c>
      <c r="DQ206" s="188" t="str">
        <f t="shared" si="38"/>
        <v/>
      </c>
      <c r="DR206" s="188" t="str">
        <f t="shared" si="38"/>
        <v/>
      </c>
      <c r="DS206" s="188" t="str">
        <f t="shared" si="38"/>
        <v/>
      </c>
      <c r="DT206" s="188" t="str">
        <f t="shared" si="38"/>
        <v/>
      </c>
      <c r="DU206" s="188" t="str">
        <f t="shared" si="38"/>
        <v/>
      </c>
      <c r="DV206" s="188" t="str">
        <f t="shared" si="38"/>
        <v/>
      </c>
      <c r="DW206" s="188" t="str">
        <f t="shared" si="38"/>
        <v/>
      </c>
      <c r="DX206" s="188" t="str">
        <f t="shared" si="38"/>
        <v/>
      </c>
      <c r="DY206" s="188" t="str">
        <f t="shared" si="38"/>
        <v/>
      </c>
      <c r="DZ206" s="188" t="str">
        <f t="shared" si="38"/>
        <v/>
      </c>
      <c r="EA206" s="188" t="str">
        <f t="shared" si="38"/>
        <v/>
      </c>
      <c r="EB206" s="188" t="str">
        <f t="shared" si="38"/>
        <v/>
      </c>
      <c r="EC206" s="188" t="str">
        <f t="shared" si="38"/>
        <v/>
      </c>
      <c r="ED206" s="188" t="str">
        <f t="shared" si="38"/>
        <v/>
      </c>
      <c r="EE206" s="188" t="str">
        <f t="shared" si="38"/>
        <v/>
      </c>
      <c r="EF206" s="188" t="str">
        <f t="shared" si="38"/>
        <v/>
      </c>
      <c r="EG206" s="188" t="str">
        <f t="shared" si="38"/>
        <v/>
      </c>
      <c r="EH206" s="188" t="str">
        <f t="shared" si="38"/>
        <v/>
      </c>
      <c r="EI206" s="188" t="str">
        <f t="shared" si="38"/>
        <v/>
      </c>
      <c r="EJ206" s="188" t="str">
        <f t="shared" si="38"/>
        <v/>
      </c>
      <c r="EK206" s="188" t="str">
        <f t="shared" si="38"/>
        <v/>
      </c>
    </row>
    <row r="207" spans="1:141" x14ac:dyDescent="0.3">
      <c r="B207" s="1">
        <v>3</v>
      </c>
      <c r="C207" s="155"/>
      <c r="D207" s="155"/>
      <c r="E207" s="155"/>
      <c r="F207" s="155">
        <f>VLOOKUP(E79,DiaInc,$A$4,FALSE)*Diabetes_model!AG84</f>
        <v>5.0043149339538961E-3</v>
      </c>
      <c r="G207" s="155">
        <f>VLOOKUP(F79,DiaInc,$A$4,FALSE)*Diabetes_model!AH84</f>
        <v>4.4735600823152385E-3</v>
      </c>
      <c r="H207" s="155">
        <f>VLOOKUP(G79,DiaInc,$A$4,FALSE)*Diabetes_model!AI84</f>
        <v>4.6034219915712035E-3</v>
      </c>
      <c r="I207" s="155">
        <f>VLOOKUP(H79,DiaInc,$A$4,FALSE)*Diabetes_model!AJ84</f>
        <v>4.7894835560144565E-3</v>
      </c>
      <c r="J207" s="155">
        <f>VLOOKUP(I79,DiaInc,$A$4,FALSE)*Diabetes_model!AK84</f>
        <v>7.6009473976066336E-3</v>
      </c>
      <c r="K207" s="155">
        <f>VLOOKUP(J79,DiaInc,$A$4,FALSE)*Diabetes_model!AL84</f>
        <v>7.8936031462923783E-3</v>
      </c>
      <c r="L207" s="155">
        <f>VLOOKUP(K79,DiaInc,$A$4,FALSE)*Diabetes_model!AM84</f>
        <v>8.1896281192027735E-3</v>
      </c>
      <c r="M207" s="155">
        <f>VLOOKUP(L79,DiaInc,$A$4,FALSE)*Diabetes_model!AN84</f>
        <v>8.488338913079721E-3</v>
      </c>
      <c r="N207" s="155">
        <f>VLOOKUP(M79,DiaInc,$A$4,FALSE)*Diabetes_model!AO84</f>
        <v>8.7890083767778859E-3</v>
      </c>
      <c r="O207" s="155">
        <f>VLOOKUP(N79,DiaInc,$A$4,FALSE)*Diabetes_model!AP84</f>
        <v>1.3822495319867513E-2</v>
      </c>
      <c r="P207" s="155">
        <f>VLOOKUP(O79,DiaInc,$A$4,FALSE)*Diabetes_model!AQ84</f>
        <v>1.4282083977636733E-2</v>
      </c>
      <c r="Q207" s="155">
        <f>VLOOKUP(P79,DiaInc,$A$4,FALSE)*Diabetes_model!AR84</f>
        <v>1.4741047200428325E-2</v>
      </c>
      <c r="R207" s="155">
        <f>VLOOKUP(Q79,DiaInc,$A$4,FALSE)*Diabetes_model!AS84</f>
        <v>1.5198135138403037E-2</v>
      </c>
      <c r="S207" s="155">
        <f>VLOOKUP(R79,DiaInc,$A$4,FALSE)*Diabetes_model!AT84</f>
        <v>1.5503973470282236E-2</v>
      </c>
      <c r="T207" s="155">
        <f>VLOOKUP(S79,DiaInc,$A$4,FALSE)*Diabetes_model!AU84</f>
        <v>2.1378174818734434E-2</v>
      </c>
      <c r="U207" s="155">
        <f>VLOOKUP(T79,DiaInc,$A$4,FALSE)*Diabetes_model!AV84</f>
        <v>2.1581504983464336E-2</v>
      </c>
      <c r="V207" s="155">
        <f>VLOOKUP(U79,DiaInc,$A$4,FALSE)*Diabetes_model!AW84</f>
        <v>2.1778694626858379E-2</v>
      </c>
      <c r="W207" s="155">
        <f>VLOOKUP(V79,DiaInc,$A$4,FALSE)*Diabetes_model!AX84</f>
        <v>2.1969801002435587E-2</v>
      </c>
      <c r="X207" s="155">
        <f>VLOOKUP(W79,DiaInc,$A$4,FALSE)*Diabetes_model!AY84</f>
        <v>2.2154935270160971E-2</v>
      </c>
      <c r="Y207" s="155">
        <f>VLOOKUP(X79,DiaInc,$A$4,FALSE)*Diabetes_model!AZ84</f>
        <v>2.3913628959916472E-2</v>
      </c>
      <c r="Z207" s="155">
        <f>VLOOKUP(Y79,DiaInc,$A$4,FALSE)*Diabetes_model!BA84</f>
        <v>2.4091437567381888E-2</v>
      </c>
      <c r="AA207" s="155">
        <f>VLOOKUP(Z79,DiaInc,$A$4,FALSE)*Diabetes_model!BB84</f>
        <v>2.4247425877437268E-2</v>
      </c>
      <c r="AB207" s="155">
        <f>VLOOKUP(AA79,DiaInc,$A$4,FALSE)*Diabetes_model!BC84</f>
        <v>2.4382431531487642E-2</v>
      </c>
      <c r="AC207" s="155"/>
      <c r="AD207" s="155"/>
      <c r="AE207" s="155"/>
      <c r="AG207" s="174">
        <f>D207*D45*PRODUCT($CJ207:CJ207)</f>
        <v>0</v>
      </c>
      <c r="AH207" s="174">
        <f>E207*E45*PRODUCT($CJ207:CK207)</f>
        <v>0</v>
      </c>
      <c r="AI207" s="174">
        <f>F207*F45*PRODUCT($CJ207:CL207)</f>
        <v>0</v>
      </c>
      <c r="AJ207" s="174">
        <f>G207*G45*PRODUCT($CJ207:CM207)</f>
        <v>0</v>
      </c>
      <c r="AK207" s="174">
        <f>H207*H45*PRODUCT($CJ207:CN207)</f>
        <v>0</v>
      </c>
      <c r="AL207" s="174">
        <f>I207*I45*PRODUCT($CJ207:CO207)</f>
        <v>0</v>
      </c>
      <c r="AM207" s="174">
        <f>J207*J45*PRODUCT($CJ207:CP207)</f>
        <v>0</v>
      </c>
      <c r="AN207" s="174">
        <f>K207*K45*PRODUCT($CJ207:CQ207)</f>
        <v>0</v>
      </c>
      <c r="AO207" s="174">
        <f>L207*L45*PRODUCT($CJ207:CR207)</f>
        <v>0</v>
      </c>
      <c r="AP207" s="174">
        <f>M207*M45*PRODUCT($CJ207:CS207)</f>
        <v>0</v>
      </c>
      <c r="AQ207" s="174">
        <f>N207*N45*PRODUCT($CJ207:CT207)</f>
        <v>0</v>
      </c>
      <c r="AR207" s="174">
        <f>O207*O45*PRODUCT($CJ207:CU207)</f>
        <v>0</v>
      </c>
      <c r="AS207" s="174">
        <f>P207*P45*PRODUCT($CJ207:CV207)</f>
        <v>0</v>
      </c>
      <c r="AT207" s="174">
        <f>Q207*Q45*PRODUCT($CJ207:CW207)</f>
        <v>0</v>
      </c>
      <c r="AU207" s="174">
        <f>R207*R45*PRODUCT($CJ207:CX207)</f>
        <v>0</v>
      </c>
      <c r="AV207" s="174">
        <f>S207*S45*PRODUCT($CJ207:CY207)</f>
        <v>0</v>
      </c>
      <c r="AW207" s="174">
        <f>T207*T45*PRODUCT($CJ207:CZ207)</f>
        <v>0</v>
      </c>
      <c r="AX207" s="174">
        <f>U207*U45*PRODUCT($CJ207:DA207)</f>
        <v>0</v>
      </c>
      <c r="AY207" s="174">
        <f>V207*V45*PRODUCT($CJ207:DB207)</f>
        <v>0</v>
      </c>
      <c r="AZ207" s="174">
        <f>W207*W45*PRODUCT($CJ207:DC207)</f>
        <v>0</v>
      </c>
      <c r="BA207" s="174">
        <f>X207*X45*PRODUCT($CJ207:DD207)</f>
        <v>0</v>
      </c>
      <c r="BB207" s="174">
        <f>Y207*Y45*PRODUCT($CJ207:DE207)</f>
        <v>0</v>
      </c>
      <c r="BC207" s="174">
        <f>Z207*Z45*PRODUCT($CJ207:DF207)</f>
        <v>0</v>
      </c>
      <c r="BD207" s="174">
        <f>AA207*AA45*PRODUCT($CJ207:DG207)</f>
        <v>0</v>
      </c>
      <c r="BE207" s="174">
        <f>AB207*AB45*PRODUCT($CJ207:DH207)</f>
        <v>0</v>
      </c>
      <c r="BF207" s="93"/>
      <c r="BG207" s="93"/>
      <c r="BI207" s="181">
        <f>SUM($AF207:AG207)-SUM($AF239:AG239)-SUM($C239:D239)-SUM($BH239:BI239)</f>
        <v>0</v>
      </c>
      <c r="BJ207" s="181">
        <f>SUM($AF207:AH207)-SUM($AF239:AH239)-SUM($C239:E239)-SUM($BH239:BJ239)</f>
        <v>0</v>
      </c>
      <c r="BK207" s="181">
        <f>SUM($AF207:AI207)-SUM($AF239:AI239)-SUM($C239:F239)-SUM($BH239:BK239)</f>
        <v>0</v>
      </c>
      <c r="BL207" s="181">
        <f>SUM($AF207:AJ207)-SUM($AF239:AJ239)-SUM($C239:G239)-SUM($BH239:BL239)</f>
        <v>0</v>
      </c>
      <c r="BM207" s="181">
        <f>SUM($AF207:AK207)-SUM($AF239:AK239)-SUM($C239:H239)-SUM($BH239:BM239)</f>
        <v>0</v>
      </c>
      <c r="BN207" s="181">
        <f>SUM($AF207:AL207)-SUM($AF239:AL239)-SUM($C239:I239)-SUM($BH239:BN239)</f>
        <v>0</v>
      </c>
      <c r="BO207" s="181">
        <f>SUM($AF207:AM207)-SUM($AF239:AM239)-SUM($C239:J239)-SUM($BH239:BO239)</f>
        <v>0</v>
      </c>
      <c r="BP207" s="181">
        <f>SUM($AF207:AN207)-SUM($AF239:AN239)-SUM($C239:K239)-SUM($BH239:BP239)</f>
        <v>0</v>
      </c>
      <c r="BQ207" s="181">
        <f>SUM($AF207:AO207)-SUM($AF239:AO239)-SUM($C239:L239)-SUM($BH239:BQ239)</f>
        <v>0</v>
      </c>
      <c r="BR207" s="181">
        <f>SUM($AF207:AP207)-SUM($AF239:AP239)-SUM($C239:M239)-SUM($BH239:BR239)</f>
        <v>0</v>
      </c>
      <c r="BS207" s="181">
        <f>SUM($AF207:AQ207)-SUM($AF239:AQ239)-SUM($C239:N239)-SUM($BH239:BS239)</f>
        <v>0</v>
      </c>
      <c r="BT207" s="181">
        <f>SUM($AF207:AR207)-SUM($AF239:AR239)-SUM($C239:O239)-SUM($BH239:BT239)</f>
        <v>0</v>
      </c>
      <c r="BU207" s="181">
        <f>SUM($AF207:AS207)-SUM($AF239:AS239)-SUM($C239:P239)-SUM($BH239:BU239)</f>
        <v>0</v>
      </c>
      <c r="BV207" s="181">
        <f>SUM($AF207:AT207)-SUM($AF239:AT239)-SUM($C239:Q239)-SUM($BH239:BV239)</f>
        <v>0</v>
      </c>
      <c r="BW207" s="181">
        <f>SUM($AF207:AU207)-SUM($AF239:AU239)-SUM($C239:R239)-SUM($BH239:BW239)</f>
        <v>0</v>
      </c>
      <c r="BX207" s="181">
        <f>SUM($AF207:AV207)-SUM($AF239:AV239)-SUM($C239:S239)-SUM($BH239:BX239)</f>
        <v>0</v>
      </c>
      <c r="BY207" s="181">
        <f>SUM($AF207:AW207)-SUM($AF239:AW239)-SUM($C239:T239)-SUM($BH239:BY239)</f>
        <v>0</v>
      </c>
      <c r="BZ207" s="181">
        <f>SUM($AF207:AX207)-SUM($AF239:AX239)-SUM($C239:U239)-SUM($BH239:BZ239)</f>
        <v>0</v>
      </c>
      <c r="CA207" s="181">
        <f>SUM($AF207:AY207)-SUM($AF239:AY239)-SUM($C239:V239)-SUM($BH239:CA239)</f>
        <v>0</v>
      </c>
      <c r="CB207" s="181">
        <f>SUM($AF207:AZ207)-SUM($AF239:AZ239)-SUM($C239:W239)-SUM($BH239:CB239)</f>
        <v>0</v>
      </c>
      <c r="CC207" s="181">
        <f>SUM($AF207:BA207)-SUM($AF239:BA239)-SUM($C239:X239)-SUM($BH239:CC239)</f>
        <v>0</v>
      </c>
      <c r="CD207" s="181">
        <f>SUM($AF207:BB207)-SUM($AF239:BB239)-SUM($C239:Y239)-SUM($BH239:CD239)</f>
        <v>0</v>
      </c>
      <c r="CE207" s="181">
        <f>SUM($AF207:BC207)-SUM($AF239:BC239)-SUM($C239:Z239)-SUM($BH239:CE239)</f>
        <v>0</v>
      </c>
      <c r="CF207" s="181">
        <f>SUM($AF207:BD207)-SUM($AF239:BD239)-SUM($C239:AA239)-SUM($BH239:CF239)</f>
        <v>0</v>
      </c>
      <c r="CG207" s="181">
        <f>SUM($AF207:BE207)-SUM($AF239:BE239)-SUM($C239:AB239)-SUM($BH239:CG239)</f>
        <v>0</v>
      </c>
      <c r="CH207" s="52"/>
      <c r="CI207" s="52"/>
      <c r="CJ207" s="67"/>
      <c r="CK207" s="67"/>
      <c r="CL207" s="67">
        <v>1</v>
      </c>
      <c r="CM207" s="67">
        <f t="shared" si="37"/>
        <v>0.99499568506604608</v>
      </c>
      <c r="CN207" s="67">
        <f t="shared" si="37"/>
        <v>0.99552643991768475</v>
      </c>
      <c r="CO207" s="67">
        <f t="shared" si="37"/>
        <v>0.99539657800842885</v>
      </c>
      <c r="CP207" s="67">
        <f t="shared" si="37"/>
        <v>0.9952105164439855</v>
      </c>
      <c r="CQ207" s="67">
        <f t="shared" si="37"/>
        <v>0.99239905260239336</v>
      </c>
      <c r="CR207" s="67">
        <f t="shared" si="37"/>
        <v>0.99210639685370761</v>
      </c>
      <c r="CS207" s="67">
        <f t="shared" si="37"/>
        <v>0.99181037188079724</v>
      </c>
      <c r="CT207" s="67">
        <f t="shared" si="37"/>
        <v>0.99151166108692024</v>
      </c>
      <c r="CU207" s="67">
        <f t="shared" si="37"/>
        <v>0.99121099162322213</v>
      </c>
      <c r="CV207" s="67">
        <f t="shared" si="37"/>
        <v>0.98617750468013243</v>
      </c>
      <c r="CW207" s="67">
        <f t="shared" si="37"/>
        <v>0.98571791602236325</v>
      </c>
      <c r="CX207" s="67">
        <f t="shared" si="37"/>
        <v>0.98525895279957165</v>
      </c>
      <c r="CY207" s="67">
        <f t="shared" si="37"/>
        <v>0.98480186486159693</v>
      </c>
      <c r="CZ207" s="67">
        <f t="shared" si="37"/>
        <v>0.98449602652971779</v>
      </c>
      <c r="DA207" s="67">
        <f t="shared" si="37"/>
        <v>0.97862182518126561</v>
      </c>
      <c r="DB207" s="67">
        <f t="shared" si="37"/>
        <v>0.97841849501653566</v>
      </c>
      <c r="DC207" s="67">
        <f t="shared" si="37"/>
        <v>0.97822130537314167</v>
      </c>
      <c r="DD207" s="67">
        <f t="shared" si="37"/>
        <v>0.97803019899756438</v>
      </c>
      <c r="DE207" s="67">
        <f t="shared" si="37"/>
        <v>0.97784506472983901</v>
      </c>
      <c r="DF207" s="67">
        <f t="shared" si="37"/>
        <v>0.97608637104008356</v>
      </c>
      <c r="DG207" s="67">
        <f t="shared" si="37"/>
        <v>0.97590856243261814</v>
      </c>
      <c r="DH207" s="67">
        <f t="shared" si="37"/>
        <v>0.97575257412256278</v>
      </c>
      <c r="DI207" s="67">
        <f t="shared" si="37"/>
        <v>0.97561756846851233</v>
      </c>
      <c r="DJ207" s="67"/>
      <c r="DK207" s="67"/>
      <c r="DM207" s="188" t="str">
        <f t="shared" si="39"/>
        <v/>
      </c>
      <c r="DN207" s="188" t="str">
        <f t="shared" si="38"/>
        <v/>
      </c>
      <c r="DO207" s="188" t="str">
        <f t="shared" si="38"/>
        <v/>
      </c>
      <c r="DP207" s="188" t="str">
        <f t="shared" si="38"/>
        <v/>
      </c>
      <c r="DQ207" s="188" t="str">
        <f t="shared" si="38"/>
        <v/>
      </c>
      <c r="DR207" s="188" t="str">
        <f t="shared" si="38"/>
        <v/>
      </c>
      <c r="DS207" s="188" t="str">
        <f t="shared" si="38"/>
        <v/>
      </c>
      <c r="DT207" s="188" t="str">
        <f t="shared" si="38"/>
        <v/>
      </c>
      <c r="DU207" s="188" t="str">
        <f t="shared" si="38"/>
        <v/>
      </c>
      <c r="DV207" s="188" t="str">
        <f t="shared" si="38"/>
        <v/>
      </c>
      <c r="DW207" s="188" t="str">
        <f t="shared" si="38"/>
        <v/>
      </c>
      <c r="DX207" s="188" t="str">
        <f t="shared" si="38"/>
        <v/>
      </c>
      <c r="DY207" s="188" t="str">
        <f t="shared" si="38"/>
        <v/>
      </c>
      <c r="DZ207" s="188" t="str">
        <f t="shared" si="38"/>
        <v/>
      </c>
      <c r="EA207" s="188" t="str">
        <f t="shared" si="38"/>
        <v/>
      </c>
      <c r="EB207" s="188" t="str">
        <f t="shared" si="38"/>
        <v/>
      </c>
      <c r="EC207" s="188" t="str">
        <f t="shared" si="38"/>
        <v/>
      </c>
      <c r="ED207" s="188" t="str">
        <f t="shared" si="38"/>
        <v/>
      </c>
      <c r="EE207" s="188" t="str">
        <f t="shared" si="38"/>
        <v/>
      </c>
      <c r="EF207" s="188" t="str">
        <f t="shared" si="38"/>
        <v/>
      </c>
      <c r="EG207" s="188" t="str">
        <f t="shared" si="38"/>
        <v/>
      </c>
      <c r="EH207" s="188" t="str">
        <f t="shared" si="38"/>
        <v/>
      </c>
      <c r="EI207" s="188" t="str">
        <f t="shared" si="38"/>
        <v/>
      </c>
      <c r="EJ207" s="188" t="str">
        <f t="shared" si="38"/>
        <v/>
      </c>
      <c r="EK207" s="188" t="str">
        <f t="shared" si="38"/>
        <v/>
      </c>
    </row>
    <row r="208" spans="1:141" x14ac:dyDescent="0.3">
      <c r="A208" s="52"/>
      <c r="B208" s="1">
        <v>4</v>
      </c>
      <c r="C208" s="155"/>
      <c r="D208" s="155"/>
      <c r="E208" s="155"/>
      <c r="F208" s="155"/>
      <c r="G208" s="155">
        <f>VLOOKUP(F80,DiaInc,$A$4,FALSE)*Diabetes_model!AH85</f>
        <v>5.0043149339538961E-3</v>
      </c>
      <c r="H208" s="155">
        <f>VLOOKUP(G80,DiaInc,$A$4,FALSE)*Diabetes_model!AI85</f>
        <v>4.4735600823152385E-3</v>
      </c>
      <c r="I208" s="155">
        <f>VLOOKUP(H80,DiaInc,$A$4,FALSE)*Diabetes_model!AJ85</f>
        <v>4.6034219915712035E-3</v>
      </c>
      <c r="J208" s="155">
        <f>VLOOKUP(I80,DiaInc,$A$4,FALSE)*Diabetes_model!AK85</f>
        <v>4.7894835560144565E-3</v>
      </c>
      <c r="K208" s="155">
        <f>VLOOKUP(J80,DiaInc,$A$4,FALSE)*Diabetes_model!AL85</f>
        <v>7.6009473976066336E-3</v>
      </c>
      <c r="L208" s="155">
        <f>VLOOKUP(K80,DiaInc,$A$4,FALSE)*Diabetes_model!AM85</f>
        <v>7.8936031462923783E-3</v>
      </c>
      <c r="M208" s="155">
        <f>VLOOKUP(L80,DiaInc,$A$4,FALSE)*Diabetes_model!AN85</f>
        <v>8.1896281192027735E-3</v>
      </c>
      <c r="N208" s="155">
        <f>VLOOKUP(M80,DiaInc,$A$4,FALSE)*Diabetes_model!AO85</f>
        <v>8.488338913079721E-3</v>
      </c>
      <c r="O208" s="155">
        <f>VLOOKUP(N80,DiaInc,$A$4,FALSE)*Diabetes_model!AP85</f>
        <v>8.7890083767778859E-3</v>
      </c>
      <c r="P208" s="155">
        <f>VLOOKUP(O80,DiaInc,$A$4,FALSE)*Diabetes_model!AQ85</f>
        <v>1.3822495319867513E-2</v>
      </c>
      <c r="Q208" s="155">
        <f>VLOOKUP(P80,DiaInc,$A$4,FALSE)*Diabetes_model!AR85</f>
        <v>1.4282083977636733E-2</v>
      </c>
      <c r="R208" s="155">
        <f>VLOOKUP(Q80,DiaInc,$A$4,FALSE)*Diabetes_model!AS85</f>
        <v>1.4741047200428325E-2</v>
      </c>
      <c r="S208" s="155">
        <f>VLOOKUP(R80,DiaInc,$A$4,FALSE)*Diabetes_model!AT85</f>
        <v>1.5198135138403037E-2</v>
      </c>
      <c r="T208" s="155">
        <f>VLOOKUP(S80,DiaInc,$A$4,FALSE)*Diabetes_model!AU85</f>
        <v>1.5503973470282236E-2</v>
      </c>
      <c r="U208" s="155">
        <f>VLOOKUP(T80,DiaInc,$A$4,FALSE)*Diabetes_model!AV85</f>
        <v>2.1378174818734434E-2</v>
      </c>
      <c r="V208" s="155">
        <f>VLOOKUP(U80,DiaInc,$A$4,FALSE)*Diabetes_model!AW85</f>
        <v>2.1581504983464336E-2</v>
      </c>
      <c r="W208" s="155">
        <f>VLOOKUP(V80,DiaInc,$A$4,FALSE)*Diabetes_model!AX85</f>
        <v>2.1778694626858379E-2</v>
      </c>
      <c r="X208" s="155">
        <f>VLOOKUP(W80,DiaInc,$A$4,FALSE)*Diabetes_model!AY85</f>
        <v>2.1969801002435587E-2</v>
      </c>
      <c r="Y208" s="155">
        <f>VLOOKUP(X80,DiaInc,$A$4,FALSE)*Diabetes_model!AZ85</f>
        <v>2.2154935270160971E-2</v>
      </c>
      <c r="Z208" s="155">
        <f>VLOOKUP(Y80,DiaInc,$A$4,FALSE)*Diabetes_model!BA85</f>
        <v>2.3913628959916472E-2</v>
      </c>
      <c r="AA208" s="155">
        <f>VLOOKUP(Z80,DiaInc,$A$4,FALSE)*Diabetes_model!BB85</f>
        <v>2.4091437567381888E-2</v>
      </c>
      <c r="AB208" s="155">
        <f>VLOOKUP(AA80,DiaInc,$A$4,FALSE)*Diabetes_model!BC85</f>
        <v>2.4247425877437268E-2</v>
      </c>
      <c r="AC208" s="155"/>
      <c r="AD208" s="155"/>
      <c r="AE208" s="155"/>
      <c r="AF208" s="155"/>
      <c r="AG208" s="174">
        <f>D208*D46*PRODUCT($CJ208:CJ208)</f>
        <v>0</v>
      </c>
      <c r="AH208" s="174">
        <f>E208*E46*PRODUCT($CJ208:CK208)</f>
        <v>0</v>
      </c>
      <c r="AI208" s="174">
        <f>F208*F46*PRODUCT($CJ208:CL208)</f>
        <v>0</v>
      </c>
      <c r="AJ208" s="174">
        <f>G208*G46*PRODUCT($CJ208:CM208)</f>
        <v>0</v>
      </c>
      <c r="AK208" s="174">
        <f>H208*H46*PRODUCT($CJ208:CN208)</f>
        <v>0</v>
      </c>
      <c r="AL208" s="174">
        <f>I208*I46*PRODUCT($CJ208:CO208)</f>
        <v>0</v>
      </c>
      <c r="AM208" s="174">
        <f>J208*J46*PRODUCT($CJ208:CP208)</f>
        <v>0</v>
      </c>
      <c r="AN208" s="174">
        <f>K208*K46*PRODUCT($CJ208:CQ208)</f>
        <v>0</v>
      </c>
      <c r="AO208" s="174">
        <f>L208*L46*PRODUCT($CJ208:CR208)</f>
        <v>0</v>
      </c>
      <c r="AP208" s="174">
        <f>M208*M46*PRODUCT($CJ208:CS208)</f>
        <v>0</v>
      </c>
      <c r="AQ208" s="174">
        <f>N208*N46*PRODUCT($CJ208:CT208)</f>
        <v>0</v>
      </c>
      <c r="AR208" s="174">
        <f>O208*O46*PRODUCT($CJ208:CU208)</f>
        <v>0</v>
      </c>
      <c r="AS208" s="174">
        <f>P208*P46*PRODUCT($CJ208:CV208)</f>
        <v>0</v>
      </c>
      <c r="AT208" s="174">
        <f>Q208*Q46*PRODUCT($CJ208:CW208)</f>
        <v>0</v>
      </c>
      <c r="AU208" s="174">
        <f>R208*R46*PRODUCT($CJ208:CX208)</f>
        <v>0</v>
      </c>
      <c r="AV208" s="174">
        <f>S208*S46*PRODUCT($CJ208:CY208)</f>
        <v>0</v>
      </c>
      <c r="AW208" s="174">
        <f>T208*T46*PRODUCT($CJ208:CZ208)</f>
        <v>0</v>
      </c>
      <c r="AX208" s="174">
        <f>U208*U46*PRODUCT($CJ208:DA208)</f>
        <v>0</v>
      </c>
      <c r="AY208" s="174">
        <f>V208*V46*PRODUCT($CJ208:DB208)</f>
        <v>0</v>
      </c>
      <c r="AZ208" s="174">
        <f>W208*W46*PRODUCT($CJ208:DC208)</f>
        <v>0</v>
      </c>
      <c r="BA208" s="174">
        <f>X208*X46*PRODUCT($CJ208:DD208)</f>
        <v>0</v>
      </c>
      <c r="BB208" s="174">
        <f>Y208*Y46*PRODUCT($CJ208:DE208)</f>
        <v>0</v>
      </c>
      <c r="BC208" s="174">
        <f>Z208*Z46*PRODUCT($CJ208:DF208)</f>
        <v>0</v>
      </c>
      <c r="BD208" s="174">
        <f>AA208*AA46*PRODUCT($CJ208:DG208)</f>
        <v>0</v>
      </c>
      <c r="BE208" s="174">
        <f>AB208*AB46*PRODUCT($CJ208:DH208)</f>
        <v>0</v>
      </c>
      <c r="BF208" s="93"/>
      <c r="BG208" s="93"/>
      <c r="BH208" s="93"/>
      <c r="BI208" s="181">
        <f>SUM($AF208:AG208)-SUM($AF240:AG240)-SUM($C240:D240)-SUM($BH240:BI240)</f>
        <v>0</v>
      </c>
      <c r="BJ208" s="181">
        <f>SUM($AF208:AH208)-SUM($AF240:AH240)-SUM($C240:E240)-SUM($BH240:BJ240)</f>
        <v>0</v>
      </c>
      <c r="BK208" s="181">
        <f>SUM($AF208:AI208)-SUM($AF240:AI240)-SUM($C240:F240)-SUM($BH240:BK240)</f>
        <v>0</v>
      </c>
      <c r="BL208" s="181">
        <f>SUM($AF208:AJ208)-SUM($AF240:AJ240)-SUM($C240:G240)-SUM($BH240:BL240)</f>
        <v>0</v>
      </c>
      <c r="BM208" s="181">
        <f>SUM($AF208:AK208)-SUM($AF240:AK240)-SUM($C240:H240)-SUM($BH240:BM240)</f>
        <v>0</v>
      </c>
      <c r="BN208" s="181">
        <f>SUM($AF208:AL208)-SUM($AF240:AL240)-SUM($C240:I240)-SUM($BH240:BN240)</f>
        <v>0</v>
      </c>
      <c r="BO208" s="181">
        <f>SUM($AF208:AM208)-SUM($AF240:AM240)-SUM($C240:J240)-SUM($BH240:BO240)</f>
        <v>0</v>
      </c>
      <c r="BP208" s="181">
        <f>SUM($AF208:AN208)-SUM($AF240:AN240)-SUM($C240:K240)-SUM($BH240:BP240)</f>
        <v>0</v>
      </c>
      <c r="BQ208" s="181">
        <f>SUM($AF208:AO208)-SUM($AF240:AO240)-SUM($C240:L240)-SUM($BH240:BQ240)</f>
        <v>0</v>
      </c>
      <c r="BR208" s="181">
        <f>SUM($AF208:AP208)-SUM($AF240:AP240)-SUM($C240:M240)-SUM($BH240:BR240)</f>
        <v>0</v>
      </c>
      <c r="BS208" s="181">
        <f>SUM($AF208:AQ208)-SUM($AF240:AQ240)-SUM($C240:N240)-SUM($BH240:BS240)</f>
        <v>0</v>
      </c>
      <c r="BT208" s="181">
        <f>SUM($AF208:AR208)-SUM($AF240:AR240)-SUM($C240:O240)-SUM($BH240:BT240)</f>
        <v>0</v>
      </c>
      <c r="BU208" s="181">
        <f>SUM($AF208:AS208)-SUM($AF240:AS240)-SUM($C240:P240)-SUM($BH240:BU240)</f>
        <v>0</v>
      </c>
      <c r="BV208" s="181">
        <f>SUM($AF208:AT208)-SUM($AF240:AT240)-SUM($C240:Q240)-SUM($BH240:BV240)</f>
        <v>0</v>
      </c>
      <c r="BW208" s="181">
        <f>SUM($AF208:AU208)-SUM($AF240:AU240)-SUM($C240:R240)-SUM($BH240:BW240)</f>
        <v>0</v>
      </c>
      <c r="BX208" s="181">
        <f>SUM($AF208:AV208)-SUM($AF240:AV240)-SUM($C240:S240)-SUM($BH240:BX240)</f>
        <v>0</v>
      </c>
      <c r="BY208" s="181">
        <f>SUM($AF208:AW208)-SUM($AF240:AW240)-SUM($C240:T240)-SUM($BH240:BY240)</f>
        <v>0</v>
      </c>
      <c r="BZ208" s="181">
        <f>SUM($AF208:AX208)-SUM($AF240:AX240)-SUM($C240:U240)-SUM($BH240:BZ240)</f>
        <v>0</v>
      </c>
      <c r="CA208" s="181">
        <f>SUM($AF208:AY208)-SUM($AF240:AY240)-SUM($C240:V240)-SUM($BH240:CA240)</f>
        <v>0</v>
      </c>
      <c r="CB208" s="181">
        <f>SUM($AF208:AZ208)-SUM($AF240:AZ240)-SUM($C240:W240)-SUM($BH240:CB240)</f>
        <v>0</v>
      </c>
      <c r="CC208" s="181">
        <f>SUM($AF208:BA208)-SUM($AF240:BA240)-SUM($C240:X240)-SUM($BH240:CC240)</f>
        <v>0</v>
      </c>
      <c r="CD208" s="181">
        <f>SUM($AF208:BB208)-SUM($AF240:BB240)-SUM($C240:Y240)-SUM($BH240:CD240)</f>
        <v>0</v>
      </c>
      <c r="CE208" s="181">
        <f>SUM($AF208:BC208)-SUM($AF240:BC240)-SUM($C240:Z240)-SUM($BH240:CE240)</f>
        <v>0</v>
      </c>
      <c r="CF208" s="181">
        <f>SUM($AF208:BD208)-SUM($AF240:BD240)-SUM($C240:AA240)-SUM($BH240:CF240)</f>
        <v>0</v>
      </c>
      <c r="CG208" s="181">
        <f>SUM($AF208:BE208)-SUM($AF240:BE240)-SUM($C240:AB240)-SUM($BH240:CG240)</f>
        <v>0</v>
      </c>
      <c r="CH208" s="52"/>
      <c r="CI208" s="52"/>
      <c r="CJ208" s="67"/>
      <c r="CK208" s="67"/>
      <c r="CL208" s="67"/>
      <c r="CM208" s="67">
        <v>1</v>
      </c>
      <c r="CN208" s="67">
        <f t="shared" si="37"/>
        <v>0.99499568506604608</v>
      </c>
      <c r="CO208" s="67">
        <f t="shared" si="37"/>
        <v>0.99552643991768475</v>
      </c>
      <c r="CP208" s="67">
        <f t="shared" si="37"/>
        <v>0.99539657800842885</v>
      </c>
      <c r="CQ208" s="67">
        <f t="shared" si="37"/>
        <v>0.9952105164439855</v>
      </c>
      <c r="CR208" s="67">
        <f t="shared" si="37"/>
        <v>0.99239905260239336</v>
      </c>
      <c r="CS208" s="67">
        <f t="shared" si="37"/>
        <v>0.99210639685370761</v>
      </c>
      <c r="CT208" s="67">
        <f t="shared" si="37"/>
        <v>0.99181037188079724</v>
      </c>
      <c r="CU208" s="67">
        <f t="shared" si="37"/>
        <v>0.99151166108692024</v>
      </c>
      <c r="CV208" s="67">
        <f t="shared" si="37"/>
        <v>0.99121099162322213</v>
      </c>
      <c r="CW208" s="67">
        <f t="shared" si="37"/>
        <v>0.98617750468013243</v>
      </c>
      <c r="CX208" s="67">
        <f t="shared" si="37"/>
        <v>0.98571791602236325</v>
      </c>
      <c r="CY208" s="67">
        <f t="shared" si="37"/>
        <v>0.98525895279957165</v>
      </c>
      <c r="CZ208" s="67">
        <f t="shared" si="37"/>
        <v>0.98480186486159693</v>
      </c>
      <c r="DA208" s="67">
        <f t="shared" si="37"/>
        <v>0.98449602652971779</v>
      </c>
      <c r="DB208" s="67">
        <f t="shared" si="37"/>
        <v>0.97862182518126561</v>
      </c>
      <c r="DC208" s="67">
        <f t="shared" si="37"/>
        <v>0.97841849501653566</v>
      </c>
      <c r="DD208" s="67">
        <f t="shared" si="37"/>
        <v>0.97822130537314167</v>
      </c>
      <c r="DE208" s="67">
        <f t="shared" si="37"/>
        <v>0.97803019899756438</v>
      </c>
      <c r="DF208" s="67">
        <f t="shared" si="37"/>
        <v>0.97784506472983901</v>
      </c>
      <c r="DG208" s="67">
        <f t="shared" si="37"/>
        <v>0.97608637104008356</v>
      </c>
      <c r="DH208" s="67">
        <f t="shared" si="37"/>
        <v>0.97590856243261814</v>
      </c>
      <c r="DI208" s="67">
        <f t="shared" si="37"/>
        <v>0.97575257412256278</v>
      </c>
      <c r="DJ208" s="67"/>
      <c r="DK208" s="67"/>
      <c r="DL208" s="67"/>
      <c r="DM208" s="188" t="str">
        <f t="shared" si="39"/>
        <v/>
      </c>
      <c r="DN208" s="188" t="str">
        <f t="shared" si="38"/>
        <v/>
      </c>
      <c r="DO208" s="188" t="str">
        <f t="shared" si="38"/>
        <v/>
      </c>
      <c r="DP208" s="188" t="str">
        <f t="shared" si="38"/>
        <v/>
      </c>
      <c r="DQ208" s="188" t="str">
        <f t="shared" si="38"/>
        <v/>
      </c>
      <c r="DR208" s="188" t="str">
        <f t="shared" si="38"/>
        <v/>
      </c>
      <c r="DS208" s="188" t="str">
        <f t="shared" si="38"/>
        <v/>
      </c>
      <c r="DT208" s="188" t="str">
        <f t="shared" si="38"/>
        <v/>
      </c>
      <c r="DU208" s="188" t="str">
        <f t="shared" si="38"/>
        <v/>
      </c>
      <c r="DV208" s="188" t="str">
        <f t="shared" si="38"/>
        <v/>
      </c>
      <c r="DW208" s="188" t="str">
        <f t="shared" si="38"/>
        <v/>
      </c>
      <c r="DX208" s="188" t="str">
        <f t="shared" si="38"/>
        <v/>
      </c>
      <c r="DY208" s="188" t="str">
        <f t="shared" si="38"/>
        <v/>
      </c>
      <c r="DZ208" s="188" t="str">
        <f t="shared" si="38"/>
        <v/>
      </c>
      <c r="EA208" s="188" t="str">
        <f t="shared" si="38"/>
        <v/>
      </c>
      <c r="EB208" s="188" t="str">
        <f t="shared" si="38"/>
        <v/>
      </c>
      <c r="EC208" s="188" t="str">
        <f t="shared" si="38"/>
        <v/>
      </c>
      <c r="ED208" s="188" t="str">
        <f t="shared" si="38"/>
        <v/>
      </c>
      <c r="EE208" s="188" t="str">
        <f t="shared" si="38"/>
        <v/>
      </c>
      <c r="EF208" s="188" t="str">
        <f t="shared" si="38"/>
        <v/>
      </c>
      <c r="EG208" s="188" t="str">
        <f t="shared" si="38"/>
        <v/>
      </c>
      <c r="EH208" s="188" t="str">
        <f t="shared" si="38"/>
        <v/>
      </c>
      <c r="EI208" s="188" t="str">
        <f t="shared" si="38"/>
        <v/>
      </c>
      <c r="EJ208" s="188" t="str">
        <f t="shared" si="38"/>
        <v/>
      </c>
      <c r="EK208" s="188" t="str">
        <f t="shared" si="38"/>
        <v/>
      </c>
    </row>
    <row r="209" spans="2:141" x14ac:dyDescent="0.3">
      <c r="B209" s="1">
        <v>5</v>
      </c>
      <c r="C209" s="155"/>
      <c r="D209" s="155"/>
      <c r="E209" s="155"/>
      <c r="F209" s="155"/>
      <c r="G209" s="155"/>
      <c r="H209" s="155">
        <f>VLOOKUP(G81,DiaInc,$A$4,FALSE)*Diabetes_model!AI86</f>
        <v>5.0043149339538961E-3</v>
      </c>
      <c r="I209" s="155">
        <f>VLOOKUP(H81,DiaInc,$A$4,FALSE)*Diabetes_model!AJ86</f>
        <v>4.4735600823152385E-3</v>
      </c>
      <c r="J209" s="155">
        <f>VLOOKUP(I81,DiaInc,$A$4,FALSE)*Diabetes_model!AK86</f>
        <v>4.6034219915712035E-3</v>
      </c>
      <c r="K209" s="155">
        <f>VLOOKUP(J81,DiaInc,$A$4,FALSE)*Diabetes_model!AL86</f>
        <v>4.7894835560144565E-3</v>
      </c>
      <c r="L209" s="155">
        <f>VLOOKUP(K81,DiaInc,$A$4,FALSE)*Diabetes_model!AM86</f>
        <v>7.6009473976066336E-3</v>
      </c>
      <c r="M209" s="155">
        <f>VLOOKUP(L81,DiaInc,$A$4,FALSE)*Diabetes_model!AN86</f>
        <v>7.8936031462923783E-3</v>
      </c>
      <c r="N209" s="155">
        <f>VLOOKUP(M81,DiaInc,$A$4,FALSE)*Diabetes_model!AO86</f>
        <v>8.1896281192027735E-3</v>
      </c>
      <c r="O209" s="155">
        <f>VLOOKUP(N81,DiaInc,$A$4,FALSE)*Diabetes_model!AP86</f>
        <v>8.488338913079721E-3</v>
      </c>
      <c r="P209" s="155">
        <f>VLOOKUP(O81,DiaInc,$A$4,FALSE)*Diabetes_model!AQ86</f>
        <v>8.7890083767778859E-3</v>
      </c>
      <c r="Q209" s="155">
        <f>VLOOKUP(P81,DiaInc,$A$4,FALSE)*Diabetes_model!AR86</f>
        <v>1.3822495319867513E-2</v>
      </c>
      <c r="R209" s="155">
        <f>VLOOKUP(Q81,DiaInc,$A$4,FALSE)*Diabetes_model!AS86</f>
        <v>1.4282083977636733E-2</v>
      </c>
      <c r="S209" s="155">
        <f>VLOOKUP(R81,DiaInc,$A$4,FALSE)*Diabetes_model!AT86</f>
        <v>1.4741047200428325E-2</v>
      </c>
      <c r="T209" s="155">
        <f>VLOOKUP(S81,DiaInc,$A$4,FALSE)*Diabetes_model!AU86</f>
        <v>1.5198135138403037E-2</v>
      </c>
      <c r="U209" s="155">
        <f>VLOOKUP(T81,DiaInc,$A$4,FALSE)*Diabetes_model!AV86</f>
        <v>1.5503973470282236E-2</v>
      </c>
      <c r="V209" s="155">
        <f>VLOOKUP(U81,DiaInc,$A$4,FALSE)*Diabetes_model!AW86</f>
        <v>2.1378174818734434E-2</v>
      </c>
      <c r="W209" s="155">
        <f>VLOOKUP(V81,DiaInc,$A$4,FALSE)*Diabetes_model!AX86</f>
        <v>2.1581504983464336E-2</v>
      </c>
      <c r="X209" s="155">
        <f>VLOOKUP(W81,DiaInc,$A$4,FALSE)*Diabetes_model!AY86</f>
        <v>2.1778694626858379E-2</v>
      </c>
      <c r="Y209" s="155">
        <f>VLOOKUP(X81,DiaInc,$A$4,FALSE)*Diabetes_model!AZ86</f>
        <v>2.1969801002435587E-2</v>
      </c>
      <c r="Z209" s="155">
        <f>VLOOKUP(Y81,DiaInc,$A$4,FALSE)*Diabetes_model!BA86</f>
        <v>2.2154935270160971E-2</v>
      </c>
      <c r="AA209" s="155">
        <f>VLOOKUP(Z81,DiaInc,$A$4,FALSE)*Diabetes_model!BB86</f>
        <v>2.3913628959916472E-2</v>
      </c>
      <c r="AB209" s="155">
        <f>VLOOKUP(AA81,DiaInc,$A$4,FALSE)*Diabetes_model!BC86</f>
        <v>2.4091437567381888E-2</v>
      </c>
      <c r="AC209" s="155"/>
      <c r="AD209" s="155"/>
      <c r="AE209" s="155"/>
      <c r="AF209" s="155"/>
      <c r="AG209" s="174">
        <f>D209*D47*PRODUCT($CJ209:CJ209)</f>
        <v>0</v>
      </c>
      <c r="AH209" s="174">
        <f>E209*E47*PRODUCT($CJ209:CK209)</f>
        <v>0</v>
      </c>
      <c r="AI209" s="174">
        <f>F209*F47*PRODUCT($CJ209:CL209)</f>
        <v>0</v>
      </c>
      <c r="AJ209" s="174">
        <f>G209*G47*PRODUCT($CJ209:CM209)</f>
        <v>0</v>
      </c>
      <c r="AK209" s="174">
        <f>H209*H47*PRODUCT($CJ209:CN209)</f>
        <v>0</v>
      </c>
      <c r="AL209" s="174">
        <f>I209*I47*PRODUCT($CJ209:CO209)</f>
        <v>0</v>
      </c>
      <c r="AM209" s="174">
        <f>J209*J47*PRODUCT($CJ209:CP209)</f>
        <v>0</v>
      </c>
      <c r="AN209" s="174">
        <f>K209*K47*PRODUCT($CJ209:CQ209)</f>
        <v>0</v>
      </c>
      <c r="AO209" s="174">
        <f>L209*L47*PRODUCT($CJ209:CR209)</f>
        <v>0</v>
      </c>
      <c r="AP209" s="174">
        <f>M209*M47*PRODUCT($CJ209:CS209)</f>
        <v>0</v>
      </c>
      <c r="AQ209" s="174">
        <f>N209*N47*PRODUCT($CJ209:CT209)</f>
        <v>0</v>
      </c>
      <c r="AR209" s="174">
        <f>O209*O47*PRODUCT($CJ209:CU209)</f>
        <v>0</v>
      </c>
      <c r="AS209" s="174">
        <f>P209*P47*PRODUCT($CJ209:CV209)</f>
        <v>0</v>
      </c>
      <c r="AT209" s="174">
        <f>Q209*Q47*PRODUCT($CJ209:CW209)</f>
        <v>0</v>
      </c>
      <c r="AU209" s="174">
        <f>R209*R47*PRODUCT($CJ209:CX209)</f>
        <v>0</v>
      </c>
      <c r="AV209" s="174">
        <f>S209*S47*PRODUCT($CJ209:CY209)</f>
        <v>0</v>
      </c>
      <c r="AW209" s="174">
        <f>T209*T47*PRODUCT($CJ209:CZ209)</f>
        <v>0</v>
      </c>
      <c r="AX209" s="174">
        <f>U209*U47*PRODUCT($CJ209:DA209)</f>
        <v>0</v>
      </c>
      <c r="AY209" s="174">
        <f>V209*V47*PRODUCT($CJ209:DB209)</f>
        <v>0</v>
      </c>
      <c r="AZ209" s="174">
        <f>W209*W47*PRODUCT($CJ209:DC209)</f>
        <v>0</v>
      </c>
      <c r="BA209" s="174">
        <f>X209*X47*PRODUCT($CJ209:DD209)</f>
        <v>0</v>
      </c>
      <c r="BB209" s="174">
        <f>Y209*Y47*PRODUCT($CJ209:DE209)</f>
        <v>0</v>
      </c>
      <c r="BC209" s="174">
        <f>Z209*Z47*PRODUCT($CJ209:DF209)</f>
        <v>0</v>
      </c>
      <c r="BD209" s="174">
        <f>AA209*AA47*PRODUCT($CJ209:DG209)</f>
        <v>0</v>
      </c>
      <c r="BE209" s="174">
        <f>AB209*AB47*PRODUCT($CJ209:DH209)</f>
        <v>0</v>
      </c>
      <c r="BF209" s="93"/>
      <c r="BG209" s="93"/>
      <c r="BH209" s="93"/>
      <c r="BI209" s="181">
        <f>SUM($AF209:AG209)-SUM($AF241:AG241)-SUM($C241:D241)-SUM($BH241:BI241)</f>
        <v>0</v>
      </c>
      <c r="BJ209" s="181">
        <f>SUM($AF209:AH209)-SUM($AF241:AH241)-SUM($C241:E241)-SUM($BH241:BJ241)</f>
        <v>0</v>
      </c>
      <c r="BK209" s="181">
        <f>SUM($AF209:AI209)-SUM($AF241:AI241)-SUM($C241:F241)-SUM($BH241:BK241)</f>
        <v>0</v>
      </c>
      <c r="BL209" s="181">
        <f>SUM($AF209:AJ209)-SUM($AF241:AJ241)-SUM($C241:G241)-SUM($BH241:BL241)</f>
        <v>0</v>
      </c>
      <c r="BM209" s="181">
        <f>SUM($AF209:AK209)-SUM($AF241:AK241)-SUM($C241:H241)-SUM($BH241:BM241)</f>
        <v>0</v>
      </c>
      <c r="BN209" s="181">
        <f>SUM($AF209:AL209)-SUM($AF241:AL241)-SUM($C241:I241)-SUM($BH241:BN241)</f>
        <v>0</v>
      </c>
      <c r="BO209" s="181">
        <f>SUM($AF209:AM209)-SUM($AF241:AM241)-SUM($C241:J241)-SUM($BH241:BO241)</f>
        <v>0</v>
      </c>
      <c r="BP209" s="181">
        <f>SUM($AF209:AN209)-SUM($AF241:AN241)-SUM($C241:K241)-SUM($BH241:BP241)</f>
        <v>0</v>
      </c>
      <c r="BQ209" s="181">
        <f>SUM($AF209:AO209)-SUM($AF241:AO241)-SUM($C241:L241)-SUM($BH241:BQ241)</f>
        <v>0</v>
      </c>
      <c r="BR209" s="181">
        <f>SUM($AF209:AP209)-SUM($AF241:AP241)-SUM($C241:M241)-SUM($BH241:BR241)</f>
        <v>0</v>
      </c>
      <c r="BS209" s="181">
        <f>SUM($AF209:AQ209)-SUM($AF241:AQ241)-SUM($C241:N241)-SUM($BH241:BS241)</f>
        <v>0</v>
      </c>
      <c r="BT209" s="181">
        <f>SUM($AF209:AR209)-SUM($AF241:AR241)-SUM($C241:O241)-SUM($BH241:BT241)</f>
        <v>0</v>
      </c>
      <c r="BU209" s="181">
        <f>SUM($AF209:AS209)-SUM($AF241:AS241)-SUM($C241:P241)-SUM($BH241:BU241)</f>
        <v>0</v>
      </c>
      <c r="BV209" s="181">
        <f>SUM($AF209:AT209)-SUM($AF241:AT241)-SUM($C241:Q241)-SUM($BH241:BV241)</f>
        <v>0</v>
      </c>
      <c r="BW209" s="181">
        <f>SUM($AF209:AU209)-SUM($AF241:AU241)-SUM($C241:R241)-SUM($BH241:BW241)</f>
        <v>0</v>
      </c>
      <c r="BX209" s="181">
        <f>SUM($AF209:AV209)-SUM($AF241:AV241)-SUM($C241:S241)-SUM($BH241:BX241)</f>
        <v>0</v>
      </c>
      <c r="BY209" s="181">
        <f>SUM($AF209:AW209)-SUM($AF241:AW241)-SUM($C241:T241)-SUM($BH241:BY241)</f>
        <v>0</v>
      </c>
      <c r="BZ209" s="181">
        <f>SUM($AF209:AX209)-SUM($AF241:AX241)-SUM($C241:U241)-SUM($BH241:BZ241)</f>
        <v>0</v>
      </c>
      <c r="CA209" s="181">
        <f>SUM($AF209:AY209)-SUM($AF241:AY241)-SUM($C241:V241)-SUM($BH241:CA241)</f>
        <v>0</v>
      </c>
      <c r="CB209" s="181">
        <f>SUM($AF209:AZ209)-SUM($AF241:AZ241)-SUM($C241:W241)-SUM($BH241:CB241)</f>
        <v>0</v>
      </c>
      <c r="CC209" s="181">
        <f>SUM($AF209:BA209)-SUM($AF241:BA241)-SUM($C241:X241)-SUM($BH241:CC241)</f>
        <v>0</v>
      </c>
      <c r="CD209" s="181">
        <f>SUM($AF209:BB209)-SUM($AF241:BB241)-SUM($C241:Y241)-SUM($BH241:CD241)</f>
        <v>0</v>
      </c>
      <c r="CE209" s="181">
        <f>SUM($AF209:BC209)-SUM($AF241:BC241)-SUM($C241:Z241)-SUM($BH241:CE241)</f>
        <v>0</v>
      </c>
      <c r="CF209" s="181">
        <f>SUM($AF209:BD209)-SUM($AF241:BD241)-SUM($C241:AA241)-SUM($BH241:CF241)</f>
        <v>0</v>
      </c>
      <c r="CG209" s="181">
        <f>SUM($AF209:BE209)-SUM($AF241:BE241)-SUM($C241:AB241)-SUM($BH241:CG241)</f>
        <v>0</v>
      </c>
      <c r="CH209" s="52"/>
      <c r="CI209" s="52"/>
      <c r="CJ209" s="67"/>
      <c r="CK209" s="67"/>
      <c r="CL209" s="67"/>
      <c r="CM209" s="67"/>
      <c r="CN209" s="67">
        <v>1</v>
      </c>
      <c r="CO209" s="67">
        <f t="shared" si="37"/>
        <v>0.99499568506604608</v>
      </c>
      <c r="CP209" s="67">
        <f t="shared" si="37"/>
        <v>0.99552643991768475</v>
      </c>
      <c r="CQ209" s="67">
        <f t="shared" si="37"/>
        <v>0.99539657800842885</v>
      </c>
      <c r="CR209" s="67">
        <f t="shared" si="37"/>
        <v>0.9952105164439855</v>
      </c>
      <c r="CS209" s="67">
        <f t="shared" si="37"/>
        <v>0.99239905260239336</v>
      </c>
      <c r="CT209" s="67">
        <f t="shared" si="37"/>
        <v>0.99210639685370761</v>
      </c>
      <c r="CU209" s="67">
        <f t="shared" si="37"/>
        <v>0.99181037188079724</v>
      </c>
      <c r="CV209" s="67">
        <f t="shared" si="37"/>
        <v>0.99151166108692024</v>
      </c>
      <c r="CW209" s="67">
        <f t="shared" si="37"/>
        <v>0.99121099162322213</v>
      </c>
      <c r="CX209" s="67">
        <f t="shared" si="37"/>
        <v>0.98617750468013243</v>
      </c>
      <c r="CY209" s="67">
        <f t="shared" si="37"/>
        <v>0.98571791602236325</v>
      </c>
      <c r="CZ209" s="67">
        <f t="shared" si="37"/>
        <v>0.98525895279957165</v>
      </c>
      <c r="DA209" s="67">
        <f t="shared" si="37"/>
        <v>0.98480186486159693</v>
      </c>
      <c r="DB209" s="67">
        <f t="shared" si="37"/>
        <v>0.98449602652971779</v>
      </c>
      <c r="DC209" s="67">
        <f t="shared" si="37"/>
        <v>0.97862182518126561</v>
      </c>
      <c r="DD209" s="67">
        <f t="shared" si="37"/>
        <v>0.97841849501653566</v>
      </c>
      <c r="DE209" s="67">
        <f t="shared" si="37"/>
        <v>0.97822130537314167</v>
      </c>
      <c r="DF209" s="67">
        <f t="shared" si="37"/>
        <v>0.97803019899756438</v>
      </c>
      <c r="DG209" s="67">
        <f t="shared" si="37"/>
        <v>0.97784506472983901</v>
      </c>
      <c r="DH209" s="67">
        <f t="shared" si="37"/>
        <v>0.97608637104008356</v>
      </c>
      <c r="DI209" s="67">
        <f t="shared" si="37"/>
        <v>0.97590856243261814</v>
      </c>
      <c r="DJ209" s="53"/>
      <c r="DM209" s="188" t="str">
        <f t="shared" si="39"/>
        <v/>
      </c>
      <c r="DN209" s="188" t="str">
        <f t="shared" si="38"/>
        <v/>
      </c>
      <c r="DO209" s="188" t="str">
        <f t="shared" si="38"/>
        <v/>
      </c>
      <c r="DP209" s="188" t="str">
        <f t="shared" si="38"/>
        <v/>
      </c>
      <c r="DQ209" s="188" t="str">
        <f t="shared" si="38"/>
        <v/>
      </c>
      <c r="DR209" s="188" t="str">
        <f t="shared" si="38"/>
        <v/>
      </c>
      <c r="DS209" s="188" t="str">
        <f t="shared" si="38"/>
        <v/>
      </c>
      <c r="DT209" s="188" t="str">
        <f t="shared" si="38"/>
        <v/>
      </c>
      <c r="DU209" s="188" t="str">
        <f t="shared" si="38"/>
        <v/>
      </c>
      <c r="DV209" s="188" t="str">
        <f t="shared" si="38"/>
        <v/>
      </c>
      <c r="DW209" s="188" t="str">
        <f t="shared" si="38"/>
        <v/>
      </c>
      <c r="DX209" s="188" t="str">
        <f t="shared" si="38"/>
        <v/>
      </c>
      <c r="DY209" s="188" t="str">
        <f t="shared" si="38"/>
        <v/>
      </c>
      <c r="DZ209" s="188" t="str">
        <f t="shared" si="38"/>
        <v/>
      </c>
      <c r="EA209" s="188" t="str">
        <f t="shared" si="38"/>
        <v/>
      </c>
      <c r="EB209" s="188" t="str">
        <f t="shared" si="38"/>
        <v/>
      </c>
      <c r="EC209" s="188" t="str">
        <f t="shared" si="38"/>
        <v/>
      </c>
      <c r="ED209" s="188" t="str">
        <f t="shared" si="38"/>
        <v/>
      </c>
      <c r="EE209" s="188" t="str">
        <f t="shared" si="38"/>
        <v/>
      </c>
      <c r="EF209" s="188" t="str">
        <f t="shared" si="38"/>
        <v/>
      </c>
      <c r="EG209" s="188" t="str">
        <f t="shared" si="38"/>
        <v/>
      </c>
      <c r="EH209" s="188" t="str">
        <f t="shared" si="38"/>
        <v/>
      </c>
      <c r="EI209" s="188" t="str">
        <f t="shared" si="38"/>
        <v/>
      </c>
      <c r="EJ209" s="188" t="str">
        <f t="shared" si="38"/>
        <v/>
      </c>
      <c r="EK209" s="188" t="str">
        <f t="shared" si="38"/>
        <v/>
      </c>
    </row>
    <row r="210" spans="2:141" x14ac:dyDescent="0.3">
      <c r="B210" s="1">
        <v>6</v>
      </c>
      <c r="C210" s="155"/>
      <c r="D210" s="155"/>
      <c r="E210" s="155"/>
      <c r="F210" s="155"/>
      <c r="G210" s="155"/>
      <c r="H210" s="155"/>
      <c r="I210" s="155">
        <f>VLOOKUP(H82,DiaInc,$A$4,FALSE)*Diabetes_model!AJ87</f>
        <v>5.0043149339538961E-3</v>
      </c>
      <c r="J210" s="155">
        <f>VLOOKUP(I82,DiaInc,$A$4,FALSE)*Diabetes_model!AK87</f>
        <v>4.4735600823152385E-3</v>
      </c>
      <c r="K210" s="155">
        <f>VLOOKUP(J82,DiaInc,$A$4,FALSE)*Diabetes_model!AL87</f>
        <v>4.6034219915712035E-3</v>
      </c>
      <c r="L210" s="155">
        <f>VLOOKUP(K82,DiaInc,$A$4,FALSE)*Diabetes_model!AM87</f>
        <v>4.7894835560144565E-3</v>
      </c>
      <c r="M210" s="155">
        <f>VLOOKUP(L82,DiaInc,$A$4,FALSE)*Diabetes_model!AN87</f>
        <v>7.6009473976066336E-3</v>
      </c>
      <c r="N210" s="155">
        <f>VLOOKUP(M82,DiaInc,$A$4,FALSE)*Diabetes_model!AO87</f>
        <v>7.8936031462923783E-3</v>
      </c>
      <c r="O210" s="155">
        <f>VLOOKUP(N82,DiaInc,$A$4,FALSE)*Diabetes_model!AP87</f>
        <v>8.1896281192027735E-3</v>
      </c>
      <c r="P210" s="155">
        <f>VLOOKUP(O82,DiaInc,$A$4,FALSE)*Diabetes_model!AQ87</f>
        <v>8.488338913079721E-3</v>
      </c>
      <c r="Q210" s="155">
        <f>VLOOKUP(P82,DiaInc,$A$4,FALSE)*Diabetes_model!AR87</f>
        <v>8.7890083767778859E-3</v>
      </c>
      <c r="R210" s="155">
        <f>VLOOKUP(Q82,DiaInc,$A$4,FALSE)*Diabetes_model!AS87</f>
        <v>1.3822495319867513E-2</v>
      </c>
      <c r="S210" s="155">
        <f>VLOOKUP(R82,DiaInc,$A$4,FALSE)*Diabetes_model!AT87</f>
        <v>1.4282083977636733E-2</v>
      </c>
      <c r="T210" s="155">
        <f>VLOOKUP(S82,DiaInc,$A$4,FALSE)*Diabetes_model!AU87</f>
        <v>1.4741047200428325E-2</v>
      </c>
      <c r="U210" s="155">
        <f>VLOOKUP(T82,DiaInc,$A$4,FALSE)*Diabetes_model!AV87</f>
        <v>1.5198135138403037E-2</v>
      </c>
      <c r="V210" s="155">
        <f>VLOOKUP(U82,DiaInc,$A$4,FALSE)*Diabetes_model!AW87</f>
        <v>1.5503973470282236E-2</v>
      </c>
      <c r="W210" s="155">
        <f>VLOOKUP(V82,DiaInc,$A$4,FALSE)*Diabetes_model!AX87</f>
        <v>2.1378174818734434E-2</v>
      </c>
      <c r="X210" s="155">
        <f>VLOOKUP(W82,DiaInc,$A$4,FALSE)*Diabetes_model!AY87</f>
        <v>2.1581504983464336E-2</v>
      </c>
      <c r="Y210" s="155">
        <f>VLOOKUP(X82,DiaInc,$A$4,FALSE)*Diabetes_model!AZ87</f>
        <v>2.1778694626858379E-2</v>
      </c>
      <c r="Z210" s="155">
        <f>VLOOKUP(Y82,DiaInc,$A$4,FALSE)*Diabetes_model!BA87</f>
        <v>2.1969801002435587E-2</v>
      </c>
      <c r="AA210" s="155">
        <f>VLOOKUP(Z82,DiaInc,$A$4,FALSE)*Diabetes_model!BB87</f>
        <v>2.2154935270160971E-2</v>
      </c>
      <c r="AB210" s="155">
        <f>VLOOKUP(AA82,DiaInc,$A$4,FALSE)*Diabetes_model!BC87</f>
        <v>2.3913628959916472E-2</v>
      </c>
      <c r="AC210" s="155"/>
      <c r="AD210" s="155"/>
      <c r="AE210" s="155"/>
      <c r="AF210" s="155"/>
      <c r="AG210" s="174">
        <f>D210*D48*PRODUCT($CJ210:CJ210)</f>
        <v>0</v>
      </c>
      <c r="AH210" s="174">
        <f>E210*E48*PRODUCT($CJ210:CK210)</f>
        <v>0</v>
      </c>
      <c r="AI210" s="174">
        <f>F210*F48*PRODUCT($CJ210:CL210)</f>
        <v>0</v>
      </c>
      <c r="AJ210" s="174">
        <f>G210*G48*PRODUCT($CJ210:CM210)</f>
        <v>0</v>
      </c>
      <c r="AK210" s="174">
        <f>H210*H48*PRODUCT($CJ210:CN210)</f>
        <v>0</v>
      </c>
      <c r="AL210" s="174">
        <f>I210*I48*PRODUCT($CJ210:CO210)</f>
        <v>0</v>
      </c>
      <c r="AM210" s="174">
        <f>J210*J48*PRODUCT($CJ210:CP210)</f>
        <v>0</v>
      </c>
      <c r="AN210" s="174">
        <f>K210*K48*PRODUCT($CJ210:CQ210)</f>
        <v>0</v>
      </c>
      <c r="AO210" s="174">
        <f>L210*L48*PRODUCT($CJ210:CR210)</f>
        <v>0</v>
      </c>
      <c r="AP210" s="174">
        <f>M210*M48*PRODUCT($CJ210:CS210)</f>
        <v>0</v>
      </c>
      <c r="AQ210" s="174">
        <f>N210*N48*PRODUCT($CJ210:CT210)</f>
        <v>0</v>
      </c>
      <c r="AR210" s="174">
        <f>O210*O48*PRODUCT($CJ210:CU210)</f>
        <v>0</v>
      </c>
      <c r="AS210" s="174">
        <f>P210*P48*PRODUCT($CJ210:CV210)</f>
        <v>0</v>
      </c>
      <c r="AT210" s="174">
        <f>Q210*Q48*PRODUCT($CJ210:CW210)</f>
        <v>0</v>
      </c>
      <c r="AU210" s="174">
        <f>R210*R48*PRODUCT($CJ210:CX210)</f>
        <v>0</v>
      </c>
      <c r="AV210" s="174">
        <f>S210*S48*PRODUCT($CJ210:CY210)</f>
        <v>0</v>
      </c>
      <c r="AW210" s="174">
        <f>T210*T48*PRODUCT($CJ210:CZ210)</f>
        <v>0</v>
      </c>
      <c r="AX210" s="174">
        <f>U210*U48*PRODUCT($CJ210:DA210)</f>
        <v>0</v>
      </c>
      <c r="AY210" s="174">
        <f>V210*V48*PRODUCT($CJ210:DB210)</f>
        <v>0</v>
      </c>
      <c r="AZ210" s="174">
        <f>W210*W48*PRODUCT($CJ210:DC210)</f>
        <v>0</v>
      </c>
      <c r="BA210" s="174">
        <f>X210*X48*PRODUCT($CJ210:DD210)</f>
        <v>0</v>
      </c>
      <c r="BB210" s="174">
        <f>Y210*Y48*PRODUCT($CJ210:DE210)</f>
        <v>0</v>
      </c>
      <c r="BC210" s="174">
        <f>Z210*Z48*PRODUCT($CJ210:DF210)</f>
        <v>0</v>
      </c>
      <c r="BD210" s="174">
        <f>AA210*AA48*PRODUCT($CJ210:DG210)</f>
        <v>0</v>
      </c>
      <c r="BE210" s="174">
        <f>AB210*AB48*PRODUCT($CJ210:DH210)</f>
        <v>0</v>
      </c>
      <c r="BF210" s="93"/>
      <c r="BG210" s="93"/>
      <c r="BH210" s="93"/>
      <c r="BI210" s="181">
        <f>SUM($AF210:AG210)-SUM($AF242:AG242)-SUM($C242:D242)-SUM($BH242:BI242)</f>
        <v>0</v>
      </c>
      <c r="BJ210" s="181">
        <f>SUM($AF210:AH210)-SUM($AF242:AH242)-SUM($C242:E242)-SUM($BH242:BJ242)</f>
        <v>0</v>
      </c>
      <c r="BK210" s="181">
        <f>SUM($AF210:AI210)-SUM($AF242:AI242)-SUM($C242:F242)-SUM($BH242:BK242)</f>
        <v>0</v>
      </c>
      <c r="BL210" s="181">
        <f>SUM($AF210:AJ210)-SUM($AF242:AJ242)-SUM($C242:G242)-SUM($BH242:BL242)</f>
        <v>0</v>
      </c>
      <c r="BM210" s="181">
        <f>SUM($AF210:AK210)-SUM($AF242:AK242)-SUM($C242:H242)-SUM($BH242:BM242)</f>
        <v>0</v>
      </c>
      <c r="BN210" s="181">
        <f>SUM($AF210:AL210)-SUM($AF242:AL242)-SUM($C242:I242)-SUM($BH242:BN242)</f>
        <v>0</v>
      </c>
      <c r="BO210" s="181">
        <f>SUM($AF210:AM210)-SUM($AF242:AM242)-SUM($C242:J242)-SUM($BH242:BO242)</f>
        <v>0</v>
      </c>
      <c r="BP210" s="181">
        <f>SUM($AF210:AN210)-SUM($AF242:AN242)-SUM($C242:K242)-SUM($BH242:BP242)</f>
        <v>0</v>
      </c>
      <c r="BQ210" s="181">
        <f>SUM($AF210:AO210)-SUM($AF242:AO242)-SUM($C242:L242)-SUM($BH242:BQ242)</f>
        <v>0</v>
      </c>
      <c r="BR210" s="181">
        <f>SUM($AF210:AP210)-SUM($AF242:AP242)-SUM($C242:M242)-SUM($BH242:BR242)</f>
        <v>0</v>
      </c>
      <c r="BS210" s="181">
        <f>SUM($AF210:AQ210)-SUM($AF242:AQ242)-SUM($C242:N242)-SUM($BH242:BS242)</f>
        <v>0</v>
      </c>
      <c r="BT210" s="181">
        <f>SUM($AF210:AR210)-SUM($AF242:AR242)-SUM($C242:O242)-SUM($BH242:BT242)</f>
        <v>0</v>
      </c>
      <c r="BU210" s="181">
        <f>SUM($AF210:AS210)-SUM($AF242:AS242)-SUM($C242:P242)-SUM($BH242:BU242)</f>
        <v>0</v>
      </c>
      <c r="BV210" s="181">
        <f>SUM($AF210:AT210)-SUM($AF242:AT242)-SUM($C242:Q242)-SUM($BH242:BV242)</f>
        <v>0</v>
      </c>
      <c r="BW210" s="181">
        <f>SUM($AF210:AU210)-SUM($AF242:AU242)-SUM($C242:R242)-SUM($BH242:BW242)</f>
        <v>0</v>
      </c>
      <c r="BX210" s="181">
        <f>SUM($AF210:AV210)-SUM($AF242:AV242)-SUM($C242:S242)-SUM($BH242:BX242)</f>
        <v>0</v>
      </c>
      <c r="BY210" s="181">
        <f>SUM($AF210:AW210)-SUM($AF242:AW242)-SUM($C242:T242)-SUM($BH242:BY242)</f>
        <v>0</v>
      </c>
      <c r="BZ210" s="181">
        <f>SUM($AF210:AX210)-SUM($AF242:AX242)-SUM($C242:U242)-SUM($BH242:BZ242)</f>
        <v>0</v>
      </c>
      <c r="CA210" s="181">
        <f>SUM($AF210:AY210)-SUM($AF242:AY242)-SUM($C242:V242)-SUM($BH242:CA242)</f>
        <v>0</v>
      </c>
      <c r="CB210" s="181">
        <f>SUM($AF210:AZ210)-SUM($AF242:AZ242)-SUM($C242:W242)-SUM($BH242:CB242)</f>
        <v>0</v>
      </c>
      <c r="CC210" s="181">
        <f>SUM($AF210:BA210)-SUM($AF242:BA242)-SUM($C242:X242)-SUM($BH242:CC242)</f>
        <v>0</v>
      </c>
      <c r="CD210" s="181">
        <f>SUM($AF210:BB210)-SUM($AF242:BB242)-SUM($C242:Y242)-SUM($BH242:CD242)</f>
        <v>0</v>
      </c>
      <c r="CE210" s="181">
        <f>SUM($AF210:BC210)-SUM($AF242:BC242)-SUM($C242:Z242)-SUM($BH242:CE242)</f>
        <v>0</v>
      </c>
      <c r="CF210" s="181">
        <f>SUM($AF210:BD210)-SUM($AF242:BD242)-SUM($C242:AA242)-SUM($BH242:CF242)</f>
        <v>0</v>
      </c>
      <c r="CG210" s="181">
        <f>SUM($AF210:BE210)-SUM($AF242:BE242)-SUM($C242:AB242)-SUM($BH242:CG242)</f>
        <v>0</v>
      </c>
      <c r="CH210" s="52"/>
      <c r="CI210" s="52"/>
      <c r="CJ210" s="67"/>
      <c r="CK210" s="67"/>
      <c r="CL210" s="67"/>
      <c r="CM210" s="67"/>
      <c r="CN210" s="67"/>
      <c r="CO210" s="67">
        <v>1</v>
      </c>
      <c r="CP210" s="67">
        <f t="shared" si="37"/>
        <v>0.99499568506604608</v>
      </c>
      <c r="CQ210" s="67">
        <f t="shared" si="37"/>
        <v>0.99552643991768475</v>
      </c>
      <c r="CR210" s="67">
        <f t="shared" si="37"/>
        <v>0.99539657800842885</v>
      </c>
      <c r="CS210" s="67">
        <f t="shared" si="37"/>
        <v>0.9952105164439855</v>
      </c>
      <c r="CT210" s="67">
        <f t="shared" si="37"/>
        <v>0.99239905260239336</v>
      </c>
      <c r="CU210" s="67">
        <f t="shared" si="37"/>
        <v>0.99210639685370761</v>
      </c>
      <c r="CV210" s="67">
        <f t="shared" si="37"/>
        <v>0.99181037188079724</v>
      </c>
      <c r="CW210" s="67">
        <f t="shared" si="37"/>
        <v>0.99151166108692024</v>
      </c>
      <c r="CX210" s="67">
        <f t="shared" si="37"/>
        <v>0.99121099162322213</v>
      </c>
      <c r="CY210" s="67">
        <f t="shared" si="37"/>
        <v>0.98617750468013243</v>
      </c>
      <c r="CZ210" s="67">
        <f t="shared" si="37"/>
        <v>0.98571791602236325</v>
      </c>
      <c r="DA210" s="67">
        <f t="shared" si="37"/>
        <v>0.98525895279957165</v>
      </c>
      <c r="DB210" s="67">
        <f t="shared" si="37"/>
        <v>0.98480186486159693</v>
      </c>
      <c r="DC210" s="67">
        <f t="shared" si="37"/>
        <v>0.98449602652971779</v>
      </c>
      <c r="DD210" s="67">
        <f t="shared" si="37"/>
        <v>0.97862182518126561</v>
      </c>
      <c r="DE210" s="67">
        <f t="shared" si="37"/>
        <v>0.97841849501653566</v>
      </c>
      <c r="DF210" s="67">
        <f t="shared" si="37"/>
        <v>0.97822130537314167</v>
      </c>
      <c r="DG210" s="67">
        <f t="shared" si="37"/>
        <v>0.97803019899756438</v>
      </c>
      <c r="DH210" s="67">
        <f t="shared" si="37"/>
        <v>0.97784506472983901</v>
      </c>
      <c r="DI210" s="67">
        <f t="shared" si="37"/>
        <v>0.97608637104008356</v>
      </c>
      <c r="DJ210" s="53"/>
      <c r="DK210" s="53"/>
      <c r="DM210" s="188" t="str">
        <f t="shared" si="39"/>
        <v/>
      </c>
      <c r="DN210" s="188" t="str">
        <f t="shared" si="38"/>
        <v/>
      </c>
      <c r="DO210" s="188" t="str">
        <f t="shared" si="38"/>
        <v/>
      </c>
      <c r="DP210" s="188" t="str">
        <f t="shared" si="38"/>
        <v/>
      </c>
      <c r="DQ210" s="188" t="str">
        <f t="shared" si="38"/>
        <v/>
      </c>
      <c r="DR210" s="188" t="str">
        <f t="shared" si="38"/>
        <v/>
      </c>
      <c r="DS210" s="188" t="str">
        <f t="shared" si="38"/>
        <v/>
      </c>
      <c r="DT210" s="188" t="str">
        <f t="shared" si="38"/>
        <v/>
      </c>
      <c r="DU210" s="188" t="str">
        <f t="shared" si="38"/>
        <v/>
      </c>
      <c r="DV210" s="188" t="str">
        <f t="shared" si="38"/>
        <v/>
      </c>
      <c r="DW210" s="188" t="str">
        <f t="shared" si="38"/>
        <v/>
      </c>
      <c r="DX210" s="188" t="str">
        <f t="shared" si="38"/>
        <v/>
      </c>
      <c r="DY210" s="188" t="str">
        <f t="shared" si="38"/>
        <v/>
      </c>
      <c r="DZ210" s="188" t="str">
        <f t="shared" si="38"/>
        <v/>
      </c>
      <c r="EA210" s="188" t="str">
        <f t="shared" si="38"/>
        <v/>
      </c>
      <c r="EB210" s="188" t="str">
        <f t="shared" si="38"/>
        <v/>
      </c>
      <c r="EC210" s="188" t="str">
        <f t="shared" si="38"/>
        <v/>
      </c>
      <c r="ED210" s="188" t="str">
        <f t="shared" si="38"/>
        <v/>
      </c>
      <c r="EE210" s="188" t="str">
        <f t="shared" si="38"/>
        <v/>
      </c>
      <c r="EF210" s="188" t="str">
        <f t="shared" si="38"/>
        <v/>
      </c>
      <c r="EG210" s="188" t="str">
        <f t="shared" si="38"/>
        <v/>
      </c>
      <c r="EH210" s="188" t="str">
        <f t="shared" si="38"/>
        <v/>
      </c>
      <c r="EI210" s="188" t="str">
        <f t="shared" si="38"/>
        <v/>
      </c>
      <c r="EJ210" s="188" t="str">
        <f t="shared" si="38"/>
        <v/>
      </c>
      <c r="EK210" s="188" t="str">
        <f t="shared" si="38"/>
        <v/>
      </c>
    </row>
    <row r="211" spans="2:141" x14ac:dyDescent="0.3">
      <c r="B211" s="1">
        <v>7</v>
      </c>
      <c r="C211" s="155"/>
      <c r="D211" s="155"/>
      <c r="E211" s="155"/>
      <c r="F211" s="155"/>
      <c r="G211" s="155"/>
      <c r="H211" s="155"/>
      <c r="I211" s="155"/>
      <c r="J211" s="155">
        <f>VLOOKUP(I83,DiaInc,$A$4,FALSE)*Diabetes_model!AK88</f>
        <v>5.0043149339538961E-3</v>
      </c>
      <c r="K211" s="155">
        <f>VLOOKUP(J83,DiaInc,$A$4,FALSE)*Diabetes_model!AL88</f>
        <v>4.4735600823152385E-3</v>
      </c>
      <c r="L211" s="155">
        <f>VLOOKUP(K83,DiaInc,$A$4,FALSE)*Diabetes_model!AM88</f>
        <v>4.6034219915712035E-3</v>
      </c>
      <c r="M211" s="155">
        <f>VLOOKUP(L83,DiaInc,$A$4,FALSE)*Diabetes_model!AN88</f>
        <v>4.7894835560144565E-3</v>
      </c>
      <c r="N211" s="155">
        <f>VLOOKUP(M83,DiaInc,$A$4,FALSE)*Diabetes_model!AO88</f>
        <v>7.6009473976066336E-3</v>
      </c>
      <c r="O211" s="155">
        <f>VLOOKUP(N83,DiaInc,$A$4,FALSE)*Diabetes_model!AP88</f>
        <v>7.8936031462923783E-3</v>
      </c>
      <c r="P211" s="155">
        <f>VLOOKUP(O83,DiaInc,$A$4,FALSE)*Diabetes_model!AQ88</f>
        <v>8.1896281192027735E-3</v>
      </c>
      <c r="Q211" s="155">
        <f>VLOOKUP(P83,DiaInc,$A$4,FALSE)*Diabetes_model!AR88</f>
        <v>8.488338913079721E-3</v>
      </c>
      <c r="R211" s="155">
        <f>VLOOKUP(Q83,DiaInc,$A$4,FALSE)*Diabetes_model!AS88</f>
        <v>8.7890083767778859E-3</v>
      </c>
      <c r="S211" s="155">
        <f>VLOOKUP(R83,DiaInc,$A$4,FALSE)*Diabetes_model!AT88</f>
        <v>1.3822495319867513E-2</v>
      </c>
      <c r="T211" s="155">
        <f>VLOOKUP(S83,DiaInc,$A$4,FALSE)*Diabetes_model!AU88</f>
        <v>1.4282083977636733E-2</v>
      </c>
      <c r="U211" s="155">
        <f>VLOOKUP(T83,DiaInc,$A$4,FALSE)*Diabetes_model!AV88</f>
        <v>1.4741047200428325E-2</v>
      </c>
      <c r="V211" s="155">
        <f>VLOOKUP(U83,DiaInc,$A$4,FALSE)*Diabetes_model!AW88</f>
        <v>1.5198135138403037E-2</v>
      </c>
      <c r="W211" s="155">
        <f>VLOOKUP(V83,DiaInc,$A$4,FALSE)*Diabetes_model!AX88</f>
        <v>1.5503973470282236E-2</v>
      </c>
      <c r="X211" s="155">
        <f>VLOOKUP(W83,DiaInc,$A$4,FALSE)*Diabetes_model!AY88</f>
        <v>2.1378174818734434E-2</v>
      </c>
      <c r="Y211" s="155">
        <f>VLOOKUP(X83,DiaInc,$A$4,FALSE)*Diabetes_model!AZ88</f>
        <v>2.1581504983464336E-2</v>
      </c>
      <c r="Z211" s="155">
        <f>VLOOKUP(Y83,DiaInc,$A$4,FALSE)*Diabetes_model!BA88</f>
        <v>2.1778694626858379E-2</v>
      </c>
      <c r="AA211" s="155">
        <f>VLOOKUP(Z83,DiaInc,$A$4,FALSE)*Diabetes_model!BB88</f>
        <v>2.1969801002435587E-2</v>
      </c>
      <c r="AB211" s="155">
        <f>VLOOKUP(AA83,DiaInc,$A$4,FALSE)*Diabetes_model!BC88</f>
        <v>2.2154935270160971E-2</v>
      </c>
      <c r="AC211" s="155"/>
      <c r="AD211" s="155"/>
      <c r="AE211" s="155"/>
      <c r="AF211" s="155"/>
      <c r="AG211" s="174">
        <f>D211*D49*PRODUCT($CJ211:CJ211)</f>
        <v>0</v>
      </c>
      <c r="AH211" s="174">
        <f>E211*E49*PRODUCT($CJ211:CK211)</f>
        <v>0</v>
      </c>
      <c r="AI211" s="174">
        <f>F211*F49*PRODUCT($CJ211:CL211)</f>
        <v>0</v>
      </c>
      <c r="AJ211" s="174">
        <f>G211*G49*PRODUCT($CJ211:CM211)</f>
        <v>0</v>
      </c>
      <c r="AK211" s="174">
        <f>H211*H49*PRODUCT($CJ211:CN211)</f>
        <v>0</v>
      </c>
      <c r="AL211" s="174">
        <f>I211*I49*PRODUCT($CJ211:CO211)</f>
        <v>0</v>
      </c>
      <c r="AM211" s="174">
        <f>J211*J49*PRODUCT($CJ211:CP211)</f>
        <v>0</v>
      </c>
      <c r="AN211" s="174">
        <f>K211*K49*PRODUCT($CJ211:CQ211)</f>
        <v>0</v>
      </c>
      <c r="AO211" s="174">
        <f>L211*L49*PRODUCT($CJ211:CR211)</f>
        <v>0</v>
      </c>
      <c r="AP211" s="174">
        <f>M211*M49*PRODUCT($CJ211:CS211)</f>
        <v>0</v>
      </c>
      <c r="AQ211" s="174">
        <f>N211*N49*PRODUCT($CJ211:CT211)</f>
        <v>0</v>
      </c>
      <c r="AR211" s="174">
        <f>O211*O49*PRODUCT($CJ211:CU211)</f>
        <v>0</v>
      </c>
      <c r="AS211" s="174">
        <f>P211*P49*PRODUCT($CJ211:CV211)</f>
        <v>0</v>
      </c>
      <c r="AT211" s="174">
        <f>Q211*Q49*PRODUCT($CJ211:CW211)</f>
        <v>0</v>
      </c>
      <c r="AU211" s="174">
        <f>R211*R49*PRODUCT($CJ211:CX211)</f>
        <v>0</v>
      </c>
      <c r="AV211" s="174">
        <f>S211*S49*PRODUCT($CJ211:CY211)</f>
        <v>0</v>
      </c>
      <c r="AW211" s="174">
        <f>T211*T49*PRODUCT($CJ211:CZ211)</f>
        <v>0</v>
      </c>
      <c r="AX211" s="174">
        <f>U211*U49*PRODUCT($CJ211:DA211)</f>
        <v>0</v>
      </c>
      <c r="AY211" s="174">
        <f>V211*V49*PRODUCT($CJ211:DB211)</f>
        <v>0</v>
      </c>
      <c r="AZ211" s="174">
        <f>W211*W49*PRODUCT($CJ211:DC211)</f>
        <v>0</v>
      </c>
      <c r="BA211" s="174">
        <f>X211*X49*PRODUCT($CJ211:DD211)</f>
        <v>0</v>
      </c>
      <c r="BB211" s="174">
        <f>Y211*Y49*PRODUCT($CJ211:DE211)</f>
        <v>0</v>
      </c>
      <c r="BC211" s="174">
        <f>Z211*Z49*PRODUCT($CJ211:DF211)</f>
        <v>0</v>
      </c>
      <c r="BD211" s="174">
        <f>AA211*AA49*PRODUCT($CJ211:DG211)</f>
        <v>0</v>
      </c>
      <c r="BE211" s="174">
        <f>AB211*AB49*PRODUCT($CJ211:DH211)</f>
        <v>0</v>
      </c>
      <c r="BF211" s="93"/>
      <c r="BG211" s="93"/>
      <c r="BH211" s="93"/>
      <c r="BI211" s="181">
        <f>SUM($AF211:AG211)-SUM($AF243:AG243)-SUM($C243:D243)-SUM($BH243:BI243)</f>
        <v>0</v>
      </c>
      <c r="BJ211" s="181">
        <f>SUM($AF211:AH211)-SUM($AF243:AH243)-SUM($C243:E243)-SUM($BH243:BJ243)</f>
        <v>0</v>
      </c>
      <c r="BK211" s="181">
        <f>SUM($AF211:AI211)-SUM($AF243:AI243)-SUM($C243:F243)-SUM($BH243:BK243)</f>
        <v>0</v>
      </c>
      <c r="BL211" s="181">
        <f>SUM($AF211:AJ211)-SUM($AF243:AJ243)-SUM($C243:G243)-SUM($BH243:BL243)</f>
        <v>0</v>
      </c>
      <c r="BM211" s="181">
        <f>SUM($AF211:AK211)-SUM($AF243:AK243)-SUM($C243:H243)-SUM($BH243:BM243)</f>
        <v>0</v>
      </c>
      <c r="BN211" s="181">
        <f>SUM($AF211:AL211)-SUM($AF243:AL243)-SUM($C243:I243)-SUM($BH243:BN243)</f>
        <v>0</v>
      </c>
      <c r="BO211" s="181">
        <f>SUM($AF211:AM211)-SUM($AF243:AM243)-SUM($C243:J243)-SUM($BH243:BO243)</f>
        <v>0</v>
      </c>
      <c r="BP211" s="181">
        <f>SUM($AF211:AN211)-SUM($AF243:AN243)-SUM($C243:K243)-SUM($BH243:BP243)</f>
        <v>0</v>
      </c>
      <c r="BQ211" s="181">
        <f>SUM($AF211:AO211)-SUM($AF243:AO243)-SUM($C243:L243)-SUM($BH243:BQ243)</f>
        <v>0</v>
      </c>
      <c r="BR211" s="181">
        <f>SUM($AF211:AP211)-SUM($AF243:AP243)-SUM($C243:M243)-SUM($BH243:BR243)</f>
        <v>0</v>
      </c>
      <c r="BS211" s="181">
        <f>SUM($AF211:AQ211)-SUM($AF243:AQ243)-SUM($C243:N243)-SUM($BH243:BS243)</f>
        <v>0</v>
      </c>
      <c r="BT211" s="181">
        <f>SUM($AF211:AR211)-SUM($AF243:AR243)-SUM($C243:O243)-SUM($BH243:BT243)</f>
        <v>0</v>
      </c>
      <c r="BU211" s="181">
        <f>SUM($AF211:AS211)-SUM($AF243:AS243)-SUM($C243:P243)-SUM($BH243:BU243)</f>
        <v>0</v>
      </c>
      <c r="BV211" s="181">
        <f>SUM($AF211:AT211)-SUM($AF243:AT243)-SUM($C243:Q243)-SUM($BH243:BV243)</f>
        <v>0</v>
      </c>
      <c r="BW211" s="181">
        <f>SUM($AF211:AU211)-SUM($AF243:AU243)-SUM($C243:R243)-SUM($BH243:BW243)</f>
        <v>0</v>
      </c>
      <c r="BX211" s="181">
        <f>SUM($AF211:AV211)-SUM($AF243:AV243)-SUM($C243:S243)-SUM($BH243:BX243)</f>
        <v>0</v>
      </c>
      <c r="BY211" s="181">
        <f>SUM($AF211:AW211)-SUM($AF243:AW243)-SUM($C243:T243)-SUM($BH243:BY243)</f>
        <v>0</v>
      </c>
      <c r="BZ211" s="181">
        <f>SUM($AF211:AX211)-SUM($AF243:AX243)-SUM($C243:U243)-SUM($BH243:BZ243)</f>
        <v>0</v>
      </c>
      <c r="CA211" s="181">
        <f>SUM($AF211:AY211)-SUM($AF243:AY243)-SUM($C243:V243)-SUM($BH243:CA243)</f>
        <v>0</v>
      </c>
      <c r="CB211" s="181">
        <f>SUM($AF211:AZ211)-SUM($AF243:AZ243)-SUM($C243:W243)-SUM($BH243:CB243)</f>
        <v>0</v>
      </c>
      <c r="CC211" s="181">
        <f>SUM($AF211:BA211)-SUM($AF243:BA243)-SUM($C243:X243)-SUM($BH243:CC243)</f>
        <v>0</v>
      </c>
      <c r="CD211" s="181">
        <f>SUM($AF211:BB211)-SUM($AF243:BB243)-SUM($C243:Y243)-SUM($BH243:CD243)</f>
        <v>0</v>
      </c>
      <c r="CE211" s="181">
        <f>SUM($AF211:BC211)-SUM($AF243:BC243)-SUM($C243:Z243)-SUM($BH243:CE243)</f>
        <v>0</v>
      </c>
      <c r="CF211" s="181">
        <f>SUM($AF211:BD211)-SUM($AF243:BD243)-SUM($C243:AA243)-SUM($BH243:CF243)</f>
        <v>0</v>
      </c>
      <c r="CG211" s="181">
        <f>SUM($AF211:BE211)-SUM($AF243:BE243)-SUM($C243:AB243)-SUM($BH243:CG243)</f>
        <v>0</v>
      </c>
      <c r="CH211" s="52"/>
      <c r="CI211" s="52"/>
      <c r="CJ211" s="67"/>
      <c r="CK211" s="67"/>
      <c r="CL211" s="67"/>
      <c r="CM211" s="67"/>
      <c r="CN211" s="67"/>
      <c r="CO211" s="67"/>
      <c r="CP211" s="67">
        <v>1</v>
      </c>
      <c r="CQ211" s="67">
        <f t="shared" si="37"/>
        <v>0.99499568506604608</v>
      </c>
      <c r="CR211" s="67">
        <f t="shared" si="37"/>
        <v>0.99552643991768475</v>
      </c>
      <c r="CS211" s="67">
        <f t="shared" si="37"/>
        <v>0.99539657800842885</v>
      </c>
      <c r="CT211" s="67">
        <f t="shared" si="37"/>
        <v>0.9952105164439855</v>
      </c>
      <c r="CU211" s="67">
        <f t="shared" si="37"/>
        <v>0.99239905260239336</v>
      </c>
      <c r="CV211" s="67">
        <f t="shared" si="37"/>
        <v>0.99210639685370761</v>
      </c>
      <c r="CW211" s="67">
        <f t="shared" si="37"/>
        <v>0.99181037188079724</v>
      </c>
      <c r="CX211" s="67">
        <f t="shared" si="37"/>
        <v>0.99151166108692024</v>
      </c>
      <c r="CY211" s="67">
        <f t="shared" si="37"/>
        <v>0.99121099162322213</v>
      </c>
      <c r="CZ211" s="67">
        <f t="shared" si="37"/>
        <v>0.98617750468013243</v>
      </c>
      <c r="DA211" s="67">
        <f t="shared" si="37"/>
        <v>0.98571791602236325</v>
      </c>
      <c r="DB211" s="67">
        <f t="shared" si="37"/>
        <v>0.98525895279957165</v>
      </c>
      <c r="DC211" s="67">
        <f t="shared" si="37"/>
        <v>0.98480186486159693</v>
      </c>
      <c r="DD211" s="67">
        <f t="shared" si="37"/>
        <v>0.98449602652971779</v>
      </c>
      <c r="DE211" s="67">
        <f t="shared" si="37"/>
        <v>0.97862182518126561</v>
      </c>
      <c r="DF211" s="67">
        <f t="shared" si="37"/>
        <v>0.97841849501653566</v>
      </c>
      <c r="DG211" s="67">
        <f t="shared" si="37"/>
        <v>0.97822130537314167</v>
      </c>
      <c r="DH211" s="67">
        <f t="shared" si="37"/>
        <v>0.97803019899756438</v>
      </c>
      <c r="DI211" s="67">
        <f t="shared" si="37"/>
        <v>0.97784506472983901</v>
      </c>
      <c r="DJ211" s="53"/>
      <c r="DK211" s="53"/>
      <c r="DL211" s="53"/>
      <c r="DM211" s="188" t="str">
        <f t="shared" si="39"/>
        <v/>
      </c>
      <c r="DN211" s="188" t="str">
        <f t="shared" si="38"/>
        <v/>
      </c>
      <c r="DO211" s="188" t="str">
        <f t="shared" si="38"/>
        <v/>
      </c>
      <c r="DP211" s="188" t="str">
        <f t="shared" si="38"/>
        <v/>
      </c>
      <c r="DQ211" s="188" t="str">
        <f t="shared" si="38"/>
        <v/>
      </c>
      <c r="DR211" s="188" t="str">
        <f t="shared" si="38"/>
        <v/>
      </c>
      <c r="DS211" s="188" t="str">
        <f t="shared" si="38"/>
        <v/>
      </c>
      <c r="DT211" s="188" t="str">
        <f t="shared" si="38"/>
        <v/>
      </c>
      <c r="DU211" s="188" t="str">
        <f t="shared" si="38"/>
        <v/>
      </c>
      <c r="DV211" s="188" t="str">
        <f t="shared" si="38"/>
        <v/>
      </c>
      <c r="DW211" s="188" t="str">
        <f t="shared" si="38"/>
        <v/>
      </c>
      <c r="DX211" s="188" t="str">
        <f t="shared" si="38"/>
        <v/>
      </c>
      <c r="DY211" s="188" t="str">
        <f t="shared" si="38"/>
        <v/>
      </c>
      <c r="DZ211" s="188" t="str">
        <f t="shared" si="38"/>
        <v/>
      </c>
      <c r="EA211" s="188" t="str">
        <f t="shared" si="38"/>
        <v/>
      </c>
      <c r="EB211" s="188" t="str">
        <f t="shared" si="38"/>
        <v/>
      </c>
      <c r="EC211" s="188" t="str">
        <f t="shared" si="38"/>
        <v/>
      </c>
      <c r="ED211" s="188" t="str">
        <f t="shared" si="38"/>
        <v/>
      </c>
      <c r="EE211" s="188" t="str">
        <f t="shared" si="38"/>
        <v/>
      </c>
      <c r="EF211" s="188" t="str">
        <f t="shared" si="38"/>
        <v/>
      </c>
      <c r="EG211" s="188" t="str">
        <f t="shared" si="38"/>
        <v/>
      </c>
      <c r="EH211" s="188" t="str">
        <f t="shared" si="38"/>
        <v/>
      </c>
      <c r="EI211" s="188" t="str">
        <f t="shared" si="38"/>
        <v/>
      </c>
      <c r="EJ211" s="188" t="str">
        <f t="shared" si="38"/>
        <v/>
      </c>
      <c r="EK211" s="188" t="str">
        <f t="shared" si="38"/>
        <v/>
      </c>
    </row>
    <row r="212" spans="2:141" x14ac:dyDescent="0.3">
      <c r="B212" s="1">
        <v>8</v>
      </c>
      <c r="C212" s="155"/>
      <c r="D212" s="155"/>
      <c r="E212" s="155"/>
      <c r="F212" s="155"/>
      <c r="G212" s="155"/>
      <c r="H212" s="155"/>
      <c r="I212" s="155"/>
      <c r="J212" s="155"/>
      <c r="K212" s="155">
        <f>VLOOKUP(J84,DiaInc,$A$4,FALSE)*Diabetes_model!AL89</f>
        <v>5.0043149339538961E-3</v>
      </c>
      <c r="L212" s="155">
        <f>VLOOKUP(K84,DiaInc,$A$4,FALSE)*Diabetes_model!AM89</f>
        <v>4.4735600823152385E-3</v>
      </c>
      <c r="M212" s="155">
        <f>VLOOKUP(L84,DiaInc,$A$4,FALSE)*Diabetes_model!AN89</f>
        <v>4.6034219915712035E-3</v>
      </c>
      <c r="N212" s="155">
        <f>VLOOKUP(M84,DiaInc,$A$4,FALSE)*Diabetes_model!AO89</f>
        <v>4.7894835560144565E-3</v>
      </c>
      <c r="O212" s="155">
        <f>VLOOKUP(N84,DiaInc,$A$4,FALSE)*Diabetes_model!AP89</f>
        <v>7.6009473976066336E-3</v>
      </c>
      <c r="P212" s="155">
        <f>VLOOKUP(O84,DiaInc,$A$4,FALSE)*Diabetes_model!AQ89</f>
        <v>7.8936031462923783E-3</v>
      </c>
      <c r="Q212" s="155">
        <f>VLOOKUP(P84,DiaInc,$A$4,FALSE)*Diabetes_model!AR89</f>
        <v>8.1896281192027735E-3</v>
      </c>
      <c r="R212" s="155">
        <f>VLOOKUP(Q84,DiaInc,$A$4,FALSE)*Diabetes_model!AS89</f>
        <v>8.488338913079721E-3</v>
      </c>
      <c r="S212" s="155">
        <f>VLOOKUP(R84,DiaInc,$A$4,FALSE)*Diabetes_model!AT89</f>
        <v>8.7890083767778859E-3</v>
      </c>
      <c r="T212" s="155">
        <f>VLOOKUP(S84,DiaInc,$A$4,FALSE)*Diabetes_model!AU89</f>
        <v>1.3822495319867513E-2</v>
      </c>
      <c r="U212" s="155">
        <f>VLOOKUP(T84,DiaInc,$A$4,FALSE)*Diabetes_model!AV89</f>
        <v>1.4282083977636733E-2</v>
      </c>
      <c r="V212" s="155">
        <f>VLOOKUP(U84,DiaInc,$A$4,FALSE)*Diabetes_model!AW89</f>
        <v>1.4741047200428325E-2</v>
      </c>
      <c r="W212" s="155">
        <f>VLOOKUP(V84,DiaInc,$A$4,FALSE)*Diabetes_model!AX89</f>
        <v>1.5198135138403037E-2</v>
      </c>
      <c r="X212" s="155">
        <f>VLOOKUP(W84,DiaInc,$A$4,FALSE)*Diabetes_model!AY89</f>
        <v>1.5503973470282236E-2</v>
      </c>
      <c r="Y212" s="155">
        <f>VLOOKUP(X84,DiaInc,$A$4,FALSE)*Diabetes_model!AZ89</f>
        <v>2.1378174818734434E-2</v>
      </c>
      <c r="Z212" s="155">
        <f>VLOOKUP(Y84,DiaInc,$A$4,FALSE)*Diabetes_model!BA89</f>
        <v>2.1581504983464336E-2</v>
      </c>
      <c r="AA212" s="155">
        <f>VLOOKUP(Z84,DiaInc,$A$4,FALSE)*Diabetes_model!BB89</f>
        <v>2.1778694626858379E-2</v>
      </c>
      <c r="AB212" s="155">
        <f>VLOOKUP(AA84,DiaInc,$A$4,FALSE)*Diabetes_model!BC89</f>
        <v>2.1969801002435587E-2</v>
      </c>
      <c r="AC212" s="155"/>
      <c r="AD212" s="155"/>
      <c r="AE212" s="155"/>
      <c r="AF212" s="155"/>
      <c r="AG212" s="174">
        <f>D212*D50*PRODUCT($CJ212:CJ212)</f>
        <v>0</v>
      </c>
      <c r="AH212" s="174">
        <f>E212*E50*PRODUCT($CJ212:CK212)</f>
        <v>0</v>
      </c>
      <c r="AI212" s="174">
        <f>F212*F50*PRODUCT($CJ212:CL212)</f>
        <v>0</v>
      </c>
      <c r="AJ212" s="174">
        <f>G212*G50*PRODUCT($CJ212:CM212)</f>
        <v>0</v>
      </c>
      <c r="AK212" s="174">
        <f>H212*H50*PRODUCT($CJ212:CN212)</f>
        <v>0</v>
      </c>
      <c r="AL212" s="174">
        <f>I212*I50*PRODUCT($CJ212:CO212)</f>
        <v>0</v>
      </c>
      <c r="AM212" s="174">
        <f>J212*J50*PRODUCT($CJ212:CP212)</f>
        <v>0</v>
      </c>
      <c r="AN212" s="174">
        <f>K212*K50*PRODUCT($CJ212:CQ212)</f>
        <v>0</v>
      </c>
      <c r="AO212" s="174">
        <f>L212*L50*PRODUCT($CJ212:CR212)</f>
        <v>0</v>
      </c>
      <c r="AP212" s="174">
        <f>M212*M50*PRODUCT($CJ212:CS212)</f>
        <v>0</v>
      </c>
      <c r="AQ212" s="174">
        <f>N212*N50*PRODUCT($CJ212:CT212)</f>
        <v>0</v>
      </c>
      <c r="AR212" s="174">
        <f>O212*O50*PRODUCT($CJ212:CU212)</f>
        <v>0</v>
      </c>
      <c r="AS212" s="174">
        <f>P212*P50*PRODUCT($CJ212:CV212)</f>
        <v>0</v>
      </c>
      <c r="AT212" s="174">
        <f>Q212*Q50*PRODUCT($CJ212:CW212)</f>
        <v>0</v>
      </c>
      <c r="AU212" s="174">
        <f>R212*R50*PRODUCT($CJ212:CX212)</f>
        <v>0</v>
      </c>
      <c r="AV212" s="174">
        <f>S212*S50*PRODUCT($CJ212:CY212)</f>
        <v>0</v>
      </c>
      <c r="AW212" s="174">
        <f>T212*T50*PRODUCT($CJ212:CZ212)</f>
        <v>0</v>
      </c>
      <c r="AX212" s="174">
        <f>U212*U50*PRODUCT($CJ212:DA212)</f>
        <v>0</v>
      </c>
      <c r="AY212" s="174">
        <f>V212*V50*PRODUCT($CJ212:DB212)</f>
        <v>0</v>
      </c>
      <c r="AZ212" s="174">
        <f>W212*W50*PRODUCT($CJ212:DC212)</f>
        <v>0</v>
      </c>
      <c r="BA212" s="174">
        <f>X212*X50*PRODUCT($CJ212:DD212)</f>
        <v>0</v>
      </c>
      <c r="BB212" s="174">
        <f>Y212*Y50*PRODUCT($CJ212:DE212)</f>
        <v>0</v>
      </c>
      <c r="BC212" s="174">
        <f>Z212*Z50*PRODUCT($CJ212:DF212)</f>
        <v>0</v>
      </c>
      <c r="BD212" s="174">
        <f>AA212*AA50*PRODUCT($CJ212:DG212)</f>
        <v>0</v>
      </c>
      <c r="BE212" s="174">
        <f>AB212*AB50*PRODUCT($CJ212:DH212)</f>
        <v>0</v>
      </c>
      <c r="BF212" s="93"/>
      <c r="BG212" s="93"/>
      <c r="BH212" s="93"/>
      <c r="BI212" s="181">
        <f>SUM($AF212:AG212)-SUM($AF244:AG244)-SUM($C244:D244)-SUM($BH244:BI244)</f>
        <v>0</v>
      </c>
      <c r="BJ212" s="181">
        <f>SUM($AF212:AH212)-SUM($AF244:AH244)-SUM($C244:E244)-SUM($BH244:BJ244)</f>
        <v>0</v>
      </c>
      <c r="BK212" s="181">
        <f>SUM($AF212:AI212)-SUM($AF244:AI244)-SUM($C244:F244)-SUM($BH244:BK244)</f>
        <v>0</v>
      </c>
      <c r="BL212" s="181">
        <f>SUM($AF212:AJ212)-SUM($AF244:AJ244)-SUM($C244:G244)-SUM($BH244:BL244)</f>
        <v>0</v>
      </c>
      <c r="BM212" s="181">
        <f>SUM($AF212:AK212)-SUM($AF244:AK244)-SUM($C244:H244)-SUM($BH244:BM244)</f>
        <v>0</v>
      </c>
      <c r="BN212" s="181">
        <f>SUM($AF212:AL212)-SUM($AF244:AL244)-SUM($C244:I244)-SUM($BH244:BN244)</f>
        <v>0</v>
      </c>
      <c r="BO212" s="181">
        <f>SUM($AF212:AM212)-SUM($AF244:AM244)-SUM($C244:J244)-SUM($BH244:BO244)</f>
        <v>0</v>
      </c>
      <c r="BP212" s="181">
        <f>SUM($AF212:AN212)-SUM($AF244:AN244)-SUM($C244:K244)-SUM($BH244:BP244)</f>
        <v>0</v>
      </c>
      <c r="BQ212" s="181">
        <f>SUM($AF212:AO212)-SUM($AF244:AO244)-SUM($C244:L244)-SUM($BH244:BQ244)</f>
        <v>0</v>
      </c>
      <c r="BR212" s="181">
        <f>SUM($AF212:AP212)-SUM($AF244:AP244)-SUM($C244:M244)-SUM($BH244:BR244)</f>
        <v>0</v>
      </c>
      <c r="BS212" s="181">
        <f>SUM($AF212:AQ212)-SUM($AF244:AQ244)-SUM($C244:N244)-SUM($BH244:BS244)</f>
        <v>0</v>
      </c>
      <c r="BT212" s="181">
        <f>SUM($AF212:AR212)-SUM($AF244:AR244)-SUM($C244:O244)-SUM($BH244:BT244)</f>
        <v>0</v>
      </c>
      <c r="BU212" s="181">
        <f>SUM($AF212:AS212)-SUM($AF244:AS244)-SUM($C244:P244)-SUM($BH244:BU244)</f>
        <v>0</v>
      </c>
      <c r="BV212" s="181">
        <f>SUM($AF212:AT212)-SUM($AF244:AT244)-SUM($C244:Q244)-SUM($BH244:BV244)</f>
        <v>0</v>
      </c>
      <c r="BW212" s="181">
        <f>SUM($AF212:AU212)-SUM($AF244:AU244)-SUM($C244:R244)-SUM($BH244:BW244)</f>
        <v>0</v>
      </c>
      <c r="BX212" s="181">
        <f>SUM($AF212:AV212)-SUM($AF244:AV244)-SUM($C244:S244)-SUM($BH244:BX244)</f>
        <v>0</v>
      </c>
      <c r="BY212" s="181">
        <f>SUM($AF212:AW212)-SUM($AF244:AW244)-SUM($C244:T244)-SUM($BH244:BY244)</f>
        <v>0</v>
      </c>
      <c r="BZ212" s="181">
        <f>SUM($AF212:AX212)-SUM($AF244:AX244)-SUM($C244:U244)-SUM($BH244:BZ244)</f>
        <v>0</v>
      </c>
      <c r="CA212" s="181">
        <f>SUM($AF212:AY212)-SUM($AF244:AY244)-SUM($C244:V244)-SUM($BH244:CA244)</f>
        <v>0</v>
      </c>
      <c r="CB212" s="181">
        <f>SUM($AF212:AZ212)-SUM($AF244:AZ244)-SUM($C244:W244)-SUM($BH244:CB244)</f>
        <v>0</v>
      </c>
      <c r="CC212" s="181">
        <f>SUM($AF212:BA212)-SUM($AF244:BA244)-SUM($C244:X244)-SUM($BH244:CC244)</f>
        <v>0</v>
      </c>
      <c r="CD212" s="181">
        <f>SUM($AF212:BB212)-SUM($AF244:BB244)-SUM($C244:Y244)-SUM($BH244:CD244)</f>
        <v>0</v>
      </c>
      <c r="CE212" s="181">
        <f>SUM($AF212:BC212)-SUM($AF244:BC244)-SUM($C244:Z244)-SUM($BH244:CE244)</f>
        <v>0</v>
      </c>
      <c r="CF212" s="181">
        <f>SUM($AF212:BD212)-SUM($AF244:BD244)-SUM($C244:AA244)-SUM($BH244:CF244)</f>
        <v>0</v>
      </c>
      <c r="CG212" s="181">
        <f>SUM($AF212:BE212)-SUM($AF244:BE244)-SUM($C244:AB244)-SUM($BH244:CG244)</f>
        <v>0</v>
      </c>
      <c r="CH212" s="52"/>
      <c r="CI212" s="52"/>
      <c r="CJ212" s="67"/>
      <c r="CK212" s="67"/>
      <c r="CL212" s="67"/>
      <c r="CM212" s="67"/>
      <c r="CN212" s="67"/>
      <c r="CO212" s="67"/>
      <c r="CP212" s="67"/>
      <c r="CQ212" s="67">
        <v>1</v>
      </c>
      <c r="CR212" s="67">
        <f t="shared" si="37"/>
        <v>0.99499568506604608</v>
      </c>
      <c r="CS212" s="67">
        <f t="shared" si="37"/>
        <v>0.99552643991768475</v>
      </c>
      <c r="CT212" s="67">
        <f t="shared" si="37"/>
        <v>0.99539657800842885</v>
      </c>
      <c r="CU212" s="67">
        <f t="shared" si="37"/>
        <v>0.9952105164439855</v>
      </c>
      <c r="CV212" s="67">
        <f t="shared" si="37"/>
        <v>0.99239905260239336</v>
      </c>
      <c r="CW212" s="67">
        <f t="shared" si="37"/>
        <v>0.99210639685370761</v>
      </c>
      <c r="CX212" s="67">
        <f t="shared" si="37"/>
        <v>0.99181037188079724</v>
      </c>
      <c r="CY212" s="67">
        <f t="shared" si="37"/>
        <v>0.99151166108692024</v>
      </c>
      <c r="CZ212" s="67">
        <f t="shared" si="37"/>
        <v>0.99121099162322213</v>
      </c>
      <c r="DA212" s="67">
        <f t="shared" si="37"/>
        <v>0.98617750468013243</v>
      </c>
      <c r="DB212" s="67">
        <f t="shared" si="37"/>
        <v>0.98571791602236325</v>
      </c>
      <c r="DC212" s="67">
        <f t="shared" si="37"/>
        <v>0.98525895279957165</v>
      </c>
      <c r="DD212" s="67">
        <f t="shared" si="37"/>
        <v>0.98480186486159693</v>
      </c>
      <c r="DE212" s="67">
        <f t="shared" si="37"/>
        <v>0.98449602652971779</v>
      </c>
      <c r="DF212" s="67">
        <f t="shared" si="37"/>
        <v>0.97862182518126561</v>
      </c>
      <c r="DG212" s="67">
        <f t="shared" si="37"/>
        <v>0.97841849501653566</v>
      </c>
      <c r="DH212" s="67">
        <f t="shared" si="37"/>
        <v>0.97822130537314167</v>
      </c>
      <c r="DI212" s="67">
        <f t="shared" si="37"/>
        <v>0.97803019899756438</v>
      </c>
      <c r="DJ212" s="53"/>
      <c r="DK212" s="53"/>
      <c r="DL212" s="53"/>
      <c r="DM212" s="188" t="str">
        <f t="shared" si="39"/>
        <v/>
      </c>
      <c r="DN212" s="188" t="str">
        <f t="shared" si="38"/>
        <v/>
      </c>
      <c r="DO212" s="188" t="str">
        <f t="shared" si="38"/>
        <v/>
      </c>
      <c r="DP212" s="188" t="str">
        <f t="shared" si="38"/>
        <v/>
      </c>
      <c r="DQ212" s="188" t="str">
        <f t="shared" si="38"/>
        <v/>
      </c>
      <c r="DR212" s="188" t="str">
        <f t="shared" si="38"/>
        <v/>
      </c>
      <c r="DS212" s="188" t="str">
        <f t="shared" si="38"/>
        <v/>
      </c>
      <c r="DT212" s="188" t="str">
        <f t="shared" si="38"/>
        <v/>
      </c>
      <c r="DU212" s="188" t="str">
        <f t="shared" si="38"/>
        <v/>
      </c>
      <c r="DV212" s="188" t="str">
        <f t="shared" si="38"/>
        <v/>
      </c>
      <c r="DW212" s="188" t="str">
        <f t="shared" si="38"/>
        <v/>
      </c>
      <c r="DX212" s="188" t="str">
        <f t="shared" si="38"/>
        <v/>
      </c>
      <c r="DY212" s="188" t="str">
        <f t="shared" si="38"/>
        <v/>
      </c>
      <c r="DZ212" s="188" t="str">
        <f t="shared" si="38"/>
        <v/>
      </c>
      <c r="EA212" s="188" t="str">
        <f t="shared" si="38"/>
        <v/>
      </c>
      <c r="EB212" s="188" t="str">
        <f t="shared" si="38"/>
        <v/>
      </c>
      <c r="EC212" s="188" t="str">
        <f t="shared" si="38"/>
        <v/>
      </c>
      <c r="ED212" s="188" t="str">
        <f t="shared" si="38"/>
        <v/>
      </c>
      <c r="EE212" s="188" t="str">
        <f t="shared" si="38"/>
        <v/>
      </c>
      <c r="EF212" s="188" t="str">
        <f t="shared" si="38"/>
        <v/>
      </c>
      <c r="EG212" s="188" t="str">
        <f t="shared" si="38"/>
        <v/>
      </c>
      <c r="EH212" s="188" t="str">
        <f t="shared" si="38"/>
        <v/>
      </c>
      <c r="EI212" s="188" t="str">
        <f t="shared" si="38"/>
        <v/>
      </c>
      <c r="EJ212" s="188" t="str">
        <f t="shared" si="38"/>
        <v/>
      </c>
      <c r="EK212" s="188" t="str">
        <f t="shared" si="38"/>
        <v/>
      </c>
    </row>
    <row r="213" spans="2:141" x14ac:dyDescent="0.3">
      <c r="B213" s="1">
        <v>9</v>
      </c>
      <c r="C213" s="155"/>
      <c r="D213" s="155"/>
      <c r="E213" s="155"/>
      <c r="F213" s="155"/>
      <c r="G213" s="155"/>
      <c r="H213" s="155"/>
      <c r="I213" s="155"/>
      <c r="J213" s="155"/>
      <c r="K213" s="155"/>
      <c r="L213" s="155">
        <f>VLOOKUP(K85,DiaInc,$A$4,FALSE)*Diabetes_model!AM90</f>
        <v>5.0043149339538961E-3</v>
      </c>
      <c r="M213" s="155">
        <f>VLOOKUP(L85,DiaInc,$A$4,FALSE)*Diabetes_model!AN90</f>
        <v>4.4735600823152385E-3</v>
      </c>
      <c r="N213" s="155">
        <f>VLOOKUP(M85,DiaInc,$A$4,FALSE)*Diabetes_model!AO90</f>
        <v>4.6034219915712035E-3</v>
      </c>
      <c r="O213" s="155">
        <f>VLOOKUP(N85,DiaInc,$A$4,FALSE)*Diabetes_model!AP90</f>
        <v>4.7894835560144565E-3</v>
      </c>
      <c r="P213" s="155">
        <f>VLOOKUP(O85,DiaInc,$A$4,FALSE)*Diabetes_model!AQ90</f>
        <v>7.6009473976066336E-3</v>
      </c>
      <c r="Q213" s="155">
        <f>VLOOKUP(P85,DiaInc,$A$4,FALSE)*Diabetes_model!AR90</f>
        <v>7.8936031462923783E-3</v>
      </c>
      <c r="R213" s="155">
        <f>VLOOKUP(Q85,DiaInc,$A$4,FALSE)*Diabetes_model!AS90</f>
        <v>8.1896281192027735E-3</v>
      </c>
      <c r="S213" s="155">
        <f>VLOOKUP(R85,DiaInc,$A$4,FALSE)*Diabetes_model!AT90</f>
        <v>8.488338913079721E-3</v>
      </c>
      <c r="T213" s="155">
        <f>VLOOKUP(S85,DiaInc,$A$4,FALSE)*Diabetes_model!AU90</f>
        <v>8.7890083767778859E-3</v>
      </c>
      <c r="U213" s="155">
        <f>VLOOKUP(T85,DiaInc,$A$4,FALSE)*Diabetes_model!AV90</f>
        <v>1.3822495319867513E-2</v>
      </c>
      <c r="V213" s="155">
        <f>VLOOKUP(U85,DiaInc,$A$4,FALSE)*Diabetes_model!AW90</f>
        <v>1.4282083977636733E-2</v>
      </c>
      <c r="W213" s="155">
        <f>VLOOKUP(V85,DiaInc,$A$4,FALSE)*Diabetes_model!AX90</f>
        <v>1.4741047200428325E-2</v>
      </c>
      <c r="X213" s="155">
        <f>VLOOKUP(W85,DiaInc,$A$4,FALSE)*Diabetes_model!AY90</f>
        <v>1.5198135138403037E-2</v>
      </c>
      <c r="Y213" s="155">
        <f>VLOOKUP(X85,DiaInc,$A$4,FALSE)*Diabetes_model!AZ90</f>
        <v>1.5503973470282236E-2</v>
      </c>
      <c r="Z213" s="155">
        <f>VLOOKUP(Y85,DiaInc,$A$4,FALSE)*Diabetes_model!BA90</f>
        <v>2.1378174818734434E-2</v>
      </c>
      <c r="AA213" s="155">
        <f>VLOOKUP(Z85,DiaInc,$A$4,FALSE)*Diabetes_model!BB90</f>
        <v>2.1581504983464336E-2</v>
      </c>
      <c r="AB213" s="155">
        <f>VLOOKUP(AA85,DiaInc,$A$4,FALSE)*Diabetes_model!BC90</f>
        <v>2.1778694626858379E-2</v>
      </c>
      <c r="AC213" s="155"/>
      <c r="AD213" s="155"/>
      <c r="AE213" s="155"/>
      <c r="AF213" s="155"/>
      <c r="AG213" s="174">
        <f>D213*D51*PRODUCT($CJ213:CJ213)</f>
        <v>0</v>
      </c>
      <c r="AH213" s="174">
        <f>E213*E51*PRODUCT($CJ213:CK213)</f>
        <v>0</v>
      </c>
      <c r="AI213" s="174">
        <f>F213*F51*PRODUCT($CJ213:CL213)</f>
        <v>0</v>
      </c>
      <c r="AJ213" s="174">
        <f>G213*G51*PRODUCT($CJ213:CM213)</f>
        <v>0</v>
      </c>
      <c r="AK213" s="174">
        <f>H213*H51*PRODUCT($CJ213:CN213)</f>
        <v>0</v>
      </c>
      <c r="AL213" s="174">
        <f>I213*I51*PRODUCT($CJ213:CO213)</f>
        <v>0</v>
      </c>
      <c r="AM213" s="174">
        <f>J213*J51*PRODUCT($CJ213:CP213)</f>
        <v>0</v>
      </c>
      <c r="AN213" s="174">
        <f>K213*K51*PRODUCT($CJ213:CQ213)</f>
        <v>0</v>
      </c>
      <c r="AO213" s="174">
        <f>L213*L51*PRODUCT($CJ213:CR213)</f>
        <v>0</v>
      </c>
      <c r="AP213" s="174">
        <f>M213*M51*PRODUCT($CJ213:CS213)</f>
        <v>0</v>
      </c>
      <c r="AQ213" s="174">
        <f>N213*N51*PRODUCT($CJ213:CT213)</f>
        <v>0</v>
      </c>
      <c r="AR213" s="174">
        <f>O213*O51*PRODUCT($CJ213:CU213)</f>
        <v>0</v>
      </c>
      <c r="AS213" s="174">
        <f>P213*P51*PRODUCT($CJ213:CV213)</f>
        <v>0</v>
      </c>
      <c r="AT213" s="174">
        <f>Q213*Q51*PRODUCT($CJ213:CW213)</f>
        <v>0</v>
      </c>
      <c r="AU213" s="174">
        <f>R213*R51*PRODUCT($CJ213:CX213)</f>
        <v>0</v>
      </c>
      <c r="AV213" s="174">
        <f>S213*S51*PRODUCT($CJ213:CY213)</f>
        <v>0</v>
      </c>
      <c r="AW213" s="174">
        <f>T213*T51*PRODUCT($CJ213:CZ213)</f>
        <v>0</v>
      </c>
      <c r="AX213" s="174">
        <f>U213*U51*PRODUCT($CJ213:DA213)</f>
        <v>0</v>
      </c>
      <c r="AY213" s="174">
        <f>V213*V51*PRODUCT($CJ213:DB213)</f>
        <v>0</v>
      </c>
      <c r="AZ213" s="174">
        <f>W213*W51*PRODUCT($CJ213:DC213)</f>
        <v>0</v>
      </c>
      <c r="BA213" s="174">
        <f>X213*X51*PRODUCT($CJ213:DD213)</f>
        <v>0</v>
      </c>
      <c r="BB213" s="174">
        <f>Y213*Y51*PRODUCT($CJ213:DE213)</f>
        <v>0</v>
      </c>
      <c r="BC213" s="174">
        <f>Z213*Z51*PRODUCT($CJ213:DF213)</f>
        <v>0</v>
      </c>
      <c r="BD213" s="174">
        <f>AA213*AA51*PRODUCT($CJ213:DG213)</f>
        <v>0</v>
      </c>
      <c r="BE213" s="174">
        <f>AB213*AB51*PRODUCT($CJ213:DH213)</f>
        <v>0</v>
      </c>
      <c r="BF213" s="93"/>
      <c r="BG213" s="93"/>
      <c r="BH213" s="93"/>
      <c r="BI213" s="181">
        <f>SUM($AF213:AG213)-SUM($AF245:AG245)-SUM($C245:D245)-SUM($BH245:BI245)</f>
        <v>0</v>
      </c>
      <c r="BJ213" s="181">
        <f>SUM($AF213:AH213)-SUM($AF245:AH245)-SUM($C245:E245)-SUM($BH245:BJ245)</f>
        <v>0</v>
      </c>
      <c r="BK213" s="181">
        <f>SUM($AF213:AI213)-SUM($AF245:AI245)-SUM($C245:F245)-SUM($BH245:BK245)</f>
        <v>0</v>
      </c>
      <c r="BL213" s="181">
        <f>SUM($AF213:AJ213)-SUM($AF245:AJ245)-SUM($C245:G245)-SUM($BH245:BL245)</f>
        <v>0</v>
      </c>
      <c r="BM213" s="181">
        <f>SUM($AF213:AK213)-SUM($AF245:AK245)-SUM($C245:H245)-SUM($BH245:BM245)</f>
        <v>0</v>
      </c>
      <c r="BN213" s="181">
        <f>SUM($AF213:AL213)-SUM($AF245:AL245)-SUM($C245:I245)-SUM($BH245:BN245)</f>
        <v>0</v>
      </c>
      <c r="BO213" s="181">
        <f>SUM($AF213:AM213)-SUM($AF245:AM245)-SUM($C245:J245)-SUM($BH245:BO245)</f>
        <v>0</v>
      </c>
      <c r="BP213" s="181">
        <f>SUM($AF213:AN213)-SUM($AF245:AN245)-SUM($C245:K245)-SUM($BH245:BP245)</f>
        <v>0</v>
      </c>
      <c r="BQ213" s="181">
        <f>SUM($AF213:AO213)-SUM($AF245:AO245)-SUM($C245:L245)-SUM($BH245:BQ245)</f>
        <v>0</v>
      </c>
      <c r="BR213" s="181">
        <f>SUM($AF213:AP213)-SUM($AF245:AP245)-SUM($C245:M245)-SUM($BH245:BR245)</f>
        <v>0</v>
      </c>
      <c r="BS213" s="181">
        <f>SUM($AF213:AQ213)-SUM($AF245:AQ245)-SUM($C245:N245)-SUM($BH245:BS245)</f>
        <v>0</v>
      </c>
      <c r="BT213" s="181">
        <f>SUM($AF213:AR213)-SUM($AF245:AR245)-SUM($C245:O245)-SUM($BH245:BT245)</f>
        <v>0</v>
      </c>
      <c r="BU213" s="181">
        <f>SUM($AF213:AS213)-SUM($AF245:AS245)-SUM($C245:P245)-SUM($BH245:BU245)</f>
        <v>0</v>
      </c>
      <c r="BV213" s="181">
        <f>SUM($AF213:AT213)-SUM($AF245:AT245)-SUM($C245:Q245)-SUM($BH245:BV245)</f>
        <v>0</v>
      </c>
      <c r="BW213" s="181">
        <f>SUM($AF213:AU213)-SUM($AF245:AU245)-SUM($C245:R245)-SUM($BH245:BW245)</f>
        <v>0</v>
      </c>
      <c r="BX213" s="181">
        <f>SUM($AF213:AV213)-SUM($AF245:AV245)-SUM($C245:S245)-SUM($BH245:BX245)</f>
        <v>0</v>
      </c>
      <c r="BY213" s="181">
        <f>SUM($AF213:AW213)-SUM($AF245:AW245)-SUM($C245:T245)-SUM($BH245:BY245)</f>
        <v>0</v>
      </c>
      <c r="BZ213" s="181">
        <f>SUM($AF213:AX213)-SUM($AF245:AX245)-SUM($C245:U245)-SUM($BH245:BZ245)</f>
        <v>0</v>
      </c>
      <c r="CA213" s="181">
        <f>SUM($AF213:AY213)-SUM($AF245:AY245)-SUM($C245:V245)-SUM($BH245:CA245)</f>
        <v>0</v>
      </c>
      <c r="CB213" s="181">
        <f>SUM($AF213:AZ213)-SUM($AF245:AZ245)-SUM($C245:W245)-SUM($BH245:CB245)</f>
        <v>0</v>
      </c>
      <c r="CC213" s="181">
        <f>SUM($AF213:BA213)-SUM($AF245:BA245)-SUM($C245:X245)-SUM($BH245:CC245)</f>
        <v>0</v>
      </c>
      <c r="CD213" s="181">
        <f>SUM($AF213:BB213)-SUM($AF245:BB245)-SUM($C245:Y245)-SUM($BH245:CD245)</f>
        <v>0</v>
      </c>
      <c r="CE213" s="181">
        <f>SUM($AF213:BC213)-SUM($AF245:BC245)-SUM($C245:Z245)-SUM($BH245:CE245)</f>
        <v>0</v>
      </c>
      <c r="CF213" s="181">
        <f>SUM($AF213:BD213)-SUM($AF245:BD245)-SUM($C245:AA245)-SUM($BH245:CF245)</f>
        <v>0</v>
      </c>
      <c r="CG213" s="181">
        <f>SUM($AF213:BE213)-SUM($AF245:BE245)-SUM($C245:AB245)-SUM($BH245:CG245)</f>
        <v>0</v>
      </c>
      <c r="CH213" s="52"/>
      <c r="CI213" s="52"/>
      <c r="CJ213" s="67"/>
      <c r="CK213" s="67"/>
      <c r="CL213" s="67"/>
      <c r="CM213" s="67"/>
      <c r="CN213" s="67"/>
      <c r="CO213" s="67"/>
      <c r="CP213" s="67"/>
      <c r="CQ213" s="67"/>
      <c r="CR213" s="67">
        <v>1</v>
      </c>
      <c r="CS213" s="67">
        <f t="shared" si="37"/>
        <v>0.99499568506604608</v>
      </c>
      <c r="CT213" s="67">
        <f t="shared" si="37"/>
        <v>0.99552643991768475</v>
      </c>
      <c r="CU213" s="67">
        <f t="shared" si="37"/>
        <v>0.99539657800842885</v>
      </c>
      <c r="CV213" s="67">
        <f t="shared" si="37"/>
        <v>0.9952105164439855</v>
      </c>
      <c r="CW213" s="67">
        <f t="shared" si="37"/>
        <v>0.99239905260239336</v>
      </c>
      <c r="CX213" s="67">
        <f t="shared" si="37"/>
        <v>0.99210639685370761</v>
      </c>
      <c r="CY213" s="67">
        <f t="shared" si="37"/>
        <v>0.99181037188079724</v>
      </c>
      <c r="CZ213" s="67">
        <f t="shared" si="37"/>
        <v>0.99151166108692024</v>
      </c>
      <c r="DA213" s="67">
        <f t="shared" si="37"/>
        <v>0.99121099162322213</v>
      </c>
      <c r="DB213" s="67">
        <f t="shared" si="37"/>
        <v>0.98617750468013243</v>
      </c>
      <c r="DC213" s="67">
        <f t="shared" si="37"/>
        <v>0.98571791602236325</v>
      </c>
      <c r="DD213" s="67">
        <f t="shared" si="37"/>
        <v>0.98525895279957165</v>
      </c>
      <c r="DE213" s="67">
        <f t="shared" si="37"/>
        <v>0.98480186486159693</v>
      </c>
      <c r="DF213" s="67">
        <f t="shared" si="37"/>
        <v>0.98449602652971779</v>
      </c>
      <c r="DG213" s="67">
        <f t="shared" si="37"/>
        <v>0.97862182518126561</v>
      </c>
      <c r="DH213" s="67">
        <f t="shared" si="37"/>
        <v>0.97841849501653566</v>
      </c>
      <c r="DI213" s="67">
        <f t="shared" si="37"/>
        <v>0.97822130537314167</v>
      </c>
      <c r="DJ213" s="53"/>
      <c r="DK213" s="53"/>
      <c r="DL213" s="53"/>
      <c r="DM213" s="188" t="str">
        <f t="shared" si="39"/>
        <v/>
      </c>
      <c r="DN213" s="188" t="str">
        <f t="shared" si="38"/>
        <v/>
      </c>
      <c r="DO213" s="188" t="str">
        <f t="shared" si="38"/>
        <v/>
      </c>
      <c r="DP213" s="188" t="str">
        <f t="shared" si="38"/>
        <v/>
      </c>
      <c r="DQ213" s="188" t="str">
        <f t="shared" si="38"/>
        <v/>
      </c>
      <c r="DR213" s="188" t="str">
        <f t="shared" si="38"/>
        <v/>
      </c>
      <c r="DS213" s="188" t="str">
        <f t="shared" si="38"/>
        <v/>
      </c>
      <c r="DT213" s="188" t="str">
        <f t="shared" si="38"/>
        <v/>
      </c>
      <c r="DU213" s="188" t="str">
        <f t="shared" si="38"/>
        <v/>
      </c>
      <c r="DV213" s="188" t="str">
        <f t="shared" si="38"/>
        <v/>
      </c>
      <c r="DW213" s="188" t="str">
        <f t="shared" si="38"/>
        <v/>
      </c>
      <c r="DX213" s="188" t="str">
        <f t="shared" si="38"/>
        <v/>
      </c>
      <c r="DY213" s="188" t="str">
        <f t="shared" si="38"/>
        <v/>
      </c>
      <c r="DZ213" s="188" t="str">
        <f t="shared" si="38"/>
        <v/>
      </c>
      <c r="EA213" s="188" t="str">
        <f t="shared" si="38"/>
        <v/>
      </c>
      <c r="EB213" s="188" t="str">
        <f t="shared" si="38"/>
        <v/>
      </c>
      <c r="EC213" s="188" t="str">
        <f t="shared" si="38"/>
        <v/>
      </c>
      <c r="ED213" s="188" t="str">
        <f t="shared" si="38"/>
        <v/>
      </c>
      <c r="EE213" s="188" t="str">
        <f t="shared" si="38"/>
        <v/>
      </c>
      <c r="EF213" s="188" t="str">
        <f t="shared" si="38"/>
        <v/>
      </c>
      <c r="EG213" s="188" t="str">
        <f t="shared" si="38"/>
        <v/>
      </c>
      <c r="EH213" s="188" t="str">
        <f t="shared" si="38"/>
        <v/>
      </c>
      <c r="EI213" s="188" t="str">
        <f t="shared" si="38"/>
        <v/>
      </c>
      <c r="EJ213" s="188" t="str">
        <f t="shared" si="38"/>
        <v/>
      </c>
      <c r="EK213" s="188" t="str">
        <f t="shared" si="38"/>
        <v/>
      </c>
    </row>
    <row r="214" spans="2:141" x14ac:dyDescent="0.3">
      <c r="B214" s="1">
        <v>10</v>
      </c>
      <c r="C214" s="155"/>
      <c r="D214" s="155"/>
      <c r="E214" s="155"/>
      <c r="F214" s="155"/>
      <c r="G214" s="155"/>
      <c r="H214" s="155"/>
      <c r="I214" s="155"/>
      <c r="J214" s="155"/>
      <c r="K214" s="155"/>
      <c r="L214" s="155"/>
      <c r="M214" s="155">
        <f>VLOOKUP(L86,DiaInc,$A$4,FALSE)*Diabetes_model!AN91</f>
        <v>5.0043149339538961E-3</v>
      </c>
      <c r="N214" s="155">
        <f>VLOOKUP(M86,DiaInc,$A$4,FALSE)*Diabetes_model!AO91</f>
        <v>4.4735600823152385E-3</v>
      </c>
      <c r="O214" s="155">
        <f>VLOOKUP(N86,DiaInc,$A$4,FALSE)*Diabetes_model!AP91</f>
        <v>4.6034219915712035E-3</v>
      </c>
      <c r="P214" s="155">
        <f>VLOOKUP(O86,DiaInc,$A$4,FALSE)*Diabetes_model!AQ91</f>
        <v>4.7894835560144565E-3</v>
      </c>
      <c r="Q214" s="155">
        <f>VLOOKUP(P86,DiaInc,$A$4,FALSE)*Diabetes_model!AR91</f>
        <v>7.6009473976066336E-3</v>
      </c>
      <c r="R214" s="155">
        <f>VLOOKUP(Q86,DiaInc,$A$4,FALSE)*Diabetes_model!AS91</f>
        <v>7.8936031462923783E-3</v>
      </c>
      <c r="S214" s="155">
        <f>VLOOKUP(R86,DiaInc,$A$4,FALSE)*Diabetes_model!AT91</f>
        <v>8.1896281192027735E-3</v>
      </c>
      <c r="T214" s="155">
        <f>VLOOKUP(S86,DiaInc,$A$4,FALSE)*Diabetes_model!AU91</f>
        <v>8.488338913079721E-3</v>
      </c>
      <c r="U214" s="155">
        <f>VLOOKUP(T86,DiaInc,$A$4,FALSE)*Diabetes_model!AV91</f>
        <v>8.7890083767778859E-3</v>
      </c>
      <c r="V214" s="155">
        <f>VLOOKUP(U86,DiaInc,$A$4,FALSE)*Diabetes_model!AW91</f>
        <v>1.3822495319867513E-2</v>
      </c>
      <c r="W214" s="155">
        <f>VLOOKUP(V86,DiaInc,$A$4,FALSE)*Diabetes_model!AX91</f>
        <v>1.4282083977636733E-2</v>
      </c>
      <c r="X214" s="155">
        <f>VLOOKUP(W86,DiaInc,$A$4,FALSE)*Diabetes_model!AY91</f>
        <v>1.4741047200428325E-2</v>
      </c>
      <c r="Y214" s="155">
        <f>VLOOKUP(X86,DiaInc,$A$4,FALSE)*Diabetes_model!AZ91</f>
        <v>1.5198135138403037E-2</v>
      </c>
      <c r="Z214" s="155">
        <f>VLOOKUP(Y86,DiaInc,$A$4,FALSE)*Diabetes_model!BA91</f>
        <v>1.5503973470282236E-2</v>
      </c>
      <c r="AA214" s="155">
        <f>VLOOKUP(Z86,DiaInc,$A$4,FALSE)*Diabetes_model!BB91</f>
        <v>2.1378174818734434E-2</v>
      </c>
      <c r="AB214" s="155">
        <f>VLOOKUP(AA86,DiaInc,$A$4,FALSE)*Diabetes_model!BC91</f>
        <v>2.1581504983464336E-2</v>
      </c>
      <c r="AC214" s="155"/>
      <c r="AD214" s="155"/>
      <c r="AE214" s="155"/>
      <c r="AF214" s="67"/>
      <c r="AG214" s="174">
        <f>D214*D52*PRODUCT($CJ214:CJ214)</f>
        <v>0</v>
      </c>
      <c r="AH214" s="174">
        <f>E214*E52*PRODUCT($CJ214:CK214)</f>
        <v>0</v>
      </c>
      <c r="AI214" s="174">
        <f>F214*F52*PRODUCT($CJ214:CL214)</f>
        <v>0</v>
      </c>
      <c r="AJ214" s="174">
        <f>G214*G52*PRODUCT($CJ214:CM214)</f>
        <v>0</v>
      </c>
      <c r="AK214" s="174">
        <f>H214*H52*PRODUCT($CJ214:CN214)</f>
        <v>0</v>
      </c>
      <c r="AL214" s="174">
        <f>I214*I52*PRODUCT($CJ214:CO214)</f>
        <v>0</v>
      </c>
      <c r="AM214" s="174">
        <f>J214*J52*PRODUCT($CJ214:CP214)</f>
        <v>0</v>
      </c>
      <c r="AN214" s="174">
        <f>K214*K52*PRODUCT($CJ214:CQ214)</f>
        <v>0</v>
      </c>
      <c r="AO214" s="174">
        <f>L214*L52*PRODUCT($CJ214:CR214)</f>
        <v>0</v>
      </c>
      <c r="AP214" s="174">
        <f>M214*M52*PRODUCT($CJ214:CS214)</f>
        <v>0</v>
      </c>
      <c r="AQ214" s="174">
        <f>N214*N52*PRODUCT($CJ214:CT214)</f>
        <v>0</v>
      </c>
      <c r="AR214" s="174">
        <f>O214*O52*PRODUCT($CJ214:CU214)</f>
        <v>0</v>
      </c>
      <c r="AS214" s="174">
        <f>P214*P52*PRODUCT($CJ214:CV214)</f>
        <v>0</v>
      </c>
      <c r="AT214" s="174">
        <f>Q214*Q52*PRODUCT($CJ214:CW214)</f>
        <v>0</v>
      </c>
      <c r="AU214" s="174">
        <f>R214*R52*PRODUCT($CJ214:CX214)</f>
        <v>0</v>
      </c>
      <c r="AV214" s="174">
        <f>S214*S52*PRODUCT($CJ214:CY214)</f>
        <v>0</v>
      </c>
      <c r="AW214" s="174">
        <f>T214*T52*PRODUCT($CJ214:CZ214)</f>
        <v>0</v>
      </c>
      <c r="AX214" s="174">
        <f>U214*U52*PRODUCT($CJ214:DA214)</f>
        <v>0</v>
      </c>
      <c r="AY214" s="174">
        <f>V214*V52*PRODUCT($CJ214:DB214)</f>
        <v>0</v>
      </c>
      <c r="AZ214" s="174">
        <f>W214*W52*PRODUCT($CJ214:DC214)</f>
        <v>0</v>
      </c>
      <c r="BA214" s="174">
        <f>X214*X52*PRODUCT($CJ214:DD214)</f>
        <v>0</v>
      </c>
      <c r="BB214" s="174">
        <f>Y214*Y52*PRODUCT($CJ214:DE214)</f>
        <v>0</v>
      </c>
      <c r="BC214" s="174">
        <f>Z214*Z52*PRODUCT($CJ214:DF214)</f>
        <v>0</v>
      </c>
      <c r="BD214" s="174">
        <f>AA214*AA52*PRODUCT($CJ214:DG214)</f>
        <v>0</v>
      </c>
      <c r="BE214" s="174">
        <f>AB214*AB52*PRODUCT($CJ214:DH214)</f>
        <v>0</v>
      </c>
      <c r="BF214" s="93"/>
      <c r="BG214" s="93"/>
      <c r="BH214" s="93"/>
      <c r="BI214" s="181">
        <f>SUM($AF214:AG214)-SUM($AF246:AG246)-SUM($C246:D246)-SUM($BH246:BI246)</f>
        <v>0</v>
      </c>
      <c r="BJ214" s="181">
        <f>SUM($AF214:AH214)-SUM($AF246:AH246)-SUM($C246:E246)-SUM($BH246:BJ246)</f>
        <v>0</v>
      </c>
      <c r="BK214" s="181">
        <f>SUM($AF214:AI214)-SUM($AF246:AI246)-SUM($C246:F246)-SUM($BH246:BK246)</f>
        <v>0</v>
      </c>
      <c r="BL214" s="181">
        <f>SUM($AF214:AJ214)-SUM($AF246:AJ246)-SUM($C246:G246)-SUM($BH246:BL246)</f>
        <v>0</v>
      </c>
      <c r="BM214" s="181">
        <f>SUM($AF214:AK214)-SUM($AF246:AK246)-SUM($C246:H246)-SUM($BH246:BM246)</f>
        <v>0</v>
      </c>
      <c r="BN214" s="181">
        <f>SUM($AF214:AL214)-SUM($AF246:AL246)-SUM($C246:I246)-SUM($BH246:BN246)</f>
        <v>0</v>
      </c>
      <c r="BO214" s="181">
        <f>SUM($AF214:AM214)-SUM($AF246:AM246)-SUM($C246:J246)-SUM($BH246:BO246)</f>
        <v>0</v>
      </c>
      <c r="BP214" s="181">
        <f>SUM($AF214:AN214)-SUM($AF246:AN246)-SUM($C246:K246)-SUM($BH246:BP246)</f>
        <v>0</v>
      </c>
      <c r="BQ214" s="181">
        <f>SUM($AF214:AO214)-SUM($AF246:AO246)-SUM($C246:L246)-SUM($BH246:BQ246)</f>
        <v>0</v>
      </c>
      <c r="BR214" s="181">
        <f>SUM($AF214:AP214)-SUM($AF246:AP246)-SUM($C246:M246)-SUM($BH246:BR246)</f>
        <v>0</v>
      </c>
      <c r="BS214" s="181">
        <f>SUM($AF214:AQ214)-SUM($AF246:AQ246)-SUM($C246:N246)-SUM($BH246:BS246)</f>
        <v>0</v>
      </c>
      <c r="BT214" s="181">
        <f>SUM($AF214:AR214)-SUM($AF246:AR246)-SUM($C246:O246)-SUM($BH246:BT246)</f>
        <v>0</v>
      </c>
      <c r="BU214" s="181">
        <f>SUM($AF214:AS214)-SUM($AF246:AS246)-SUM($C246:P246)-SUM($BH246:BU246)</f>
        <v>0</v>
      </c>
      <c r="BV214" s="181">
        <f>SUM($AF214:AT214)-SUM($AF246:AT246)-SUM($C246:Q246)-SUM($BH246:BV246)</f>
        <v>0</v>
      </c>
      <c r="BW214" s="181">
        <f>SUM($AF214:AU214)-SUM($AF246:AU246)-SUM($C246:R246)-SUM($BH246:BW246)</f>
        <v>0</v>
      </c>
      <c r="BX214" s="181">
        <f>SUM($AF214:AV214)-SUM($AF246:AV246)-SUM($C246:S246)-SUM($BH246:BX246)</f>
        <v>0</v>
      </c>
      <c r="BY214" s="181">
        <f>SUM($AF214:AW214)-SUM($AF246:AW246)-SUM($C246:T246)-SUM($BH246:BY246)</f>
        <v>0</v>
      </c>
      <c r="BZ214" s="181">
        <f>SUM($AF214:AX214)-SUM($AF246:AX246)-SUM($C246:U246)-SUM($BH246:BZ246)</f>
        <v>0</v>
      </c>
      <c r="CA214" s="181">
        <f>SUM($AF214:AY214)-SUM($AF246:AY246)-SUM($C246:V246)-SUM($BH246:CA246)</f>
        <v>0</v>
      </c>
      <c r="CB214" s="181">
        <f>SUM($AF214:AZ214)-SUM($AF246:AZ246)-SUM($C246:W246)-SUM($BH246:CB246)</f>
        <v>0</v>
      </c>
      <c r="CC214" s="181">
        <f>SUM($AF214:BA214)-SUM($AF246:BA246)-SUM($C246:X246)-SUM($BH246:CC246)</f>
        <v>0</v>
      </c>
      <c r="CD214" s="181">
        <f>SUM($AF214:BB214)-SUM($AF246:BB246)-SUM($C246:Y246)-SUM($BH246:CD246)</f>
        <v>0</v>
      </c>
      <c r="CE214" s="181">
        <f>SUM($AF214:BC214)-SUM($AF246:BC246)-SUM($C246:Z246)-SUM($BH246:CE246)</f>
        <v>0</v>
      </c>
      <c r="CF214" s="181">
        <f>SUM($AF214:BD214)-SUM($AF246:BD246)-SUM($C246:AA246)-SUM($BH246:CF246)</f>
        <v>0</v>
      </c>
      <c r="CG214" s="181">
        <f>SUM($AF214:BE214)-SUM($AF246:BE246)-SUM($C246:AB246)-SUM($BH246:CG246)</f>
        <v>0</v>
      </c>
      <c r="CH214" s="52"/>
      <c r="CI214" s="52"/>
      <c r="CJ214" s="67"/>
      <c r="CK214" s="67"/>
      <c r="CL214" s="67"/>
      <c r="CM214" s="67"/>
      <c r="CN214" s="67"/>
      <c r="CO214" s="67"/>
      <c r="CP214" s="67"/>
      <c r="CQ214" s="67"/>
      <c r="CR214" s="67"/>
      <c r="CS214" s="67">
        <v>1</v>
      </c>
      <c r="CT214" s="67">
        <f t="shared" si="37"/>
        <v>0.99499568506604608</v>
      </c>
      <c r="CU214" s="67">
        <f t="shared" si="37"/>
        <v>0.99552643991768475</v>
      </c>
      <c r="CV214" s="67">
        <f t="shared" si="37"/>
        <v>0.99539657800842885</v>
      </c>
      <c r="CW214" s="67">
        <f t="shared" si="37"/>
        <v>0.9952105164439855</v>
      </c>
      <c r="CX214" s="67">
        <f t="shared" si="37"/>
        <v>0.99239905260239336</v>
      </c>
      <c r="CY214" s="67">
        <f t="shared" si="37"/>
        <v>0.99210639685370761</v>
      </c>
      <c r="CZ214" s="67">
        <f t="shared" si="37"/>
        <v>0.99181037188079724</v>
      </c>
      <c r="DA214" s="67">
        <f t="shared" si="37"/>
        <v>0.99151166108692024</v>
      </c>
      <c r="DB214" s="67">
        <f t="shared" si="37"/>
        <v>0.99121099162322213</v>
      </c>
      <c r="DC214" s="67">
        <f t="shared" si="37"/>
        <v>0.98617750468013243</v>
      </c>
      <c r="DD214" s="67">
        <f t="shared" si="37"/>
        <v>0.98571791602236325</v>
      </c>
      <c r="DE214" s="67">
        <f t="shared" si="37"/>
        <v>0.98525895279957165</v>
      </c>
      <c r="DF214" s="67">
        <f t="shared" si="37"/>
        <v>0.98480186486159693</v>
      </c>
      <c r="DG214" s="67">
        <f t="shared" si="37"/>
        <v>0.98449602652971779</v>
      </c>
      <c r="DH214" s="67">
        <f t="shared" si="37"/>
        <v>0.97862182518126561</v>
      </c>
      <c r="DI214" s="67">
        <f t="shared" si="37"/>
        <v>0.97841849501653566</v>
      </c>
      <c r="DJ214" s="53"/>
      <c r="DK214" s="53"/>
      <c r="DL214" s="53"/>
      <c r="DM214" s="188" t="str">
        <f t="shared" si="39"/>
        <v/>
      </c>
      <c r="DN214" s="188" t="str">
        <f t="shared" si="38"/>
        <v/>
      </c>
      <c r="DO214" s="188" t="str">
        <f t="shared" si="38"/>
        <v/>
      </c>
      <c r="DP214" s="188" t="str">
        <f t="shared" si="38"/>
        <v/>
      </c>
      <c r="DQ214" s="188" t="str">
        <f t="shared" si="38"/>
        <v/>
      </c>
      <c r="DR214" s="188" t="str">
        <f t="shared" si="38"/>
        <v/>
      </c>
      <c r="DS214" s="188" t="str">
        <f t="shared" si="38"/>
        <v/>
      </c>
      <c r="DT214" s="188" t="str">
        <f t="shared" si="38"/>
        <v/>
      </c>
      <c r="DU214" s="188" t="str">
        <f t="shared" si="38"/>
        <v/>
      </c>
      <c r="DV214" s="188" t="str">
        <f t="shared" si="38"/>
        <v/>
      </c>
      <c r="DW214" s="188" t="str">
        <f t="shared" si="38"/>
        <v/>
      </c>
      <c r="DX214" s="188" t="str">
        <f t="shared" si="38"/>
        <v/>
      </c>
      <c r="DY214" s="188" t="str">
        <f t="shared" si="38"/>
        <v/>
      </c>
      <c r="DZ214" s="188" t="str">
        <f t="shared" si="38"/>
        <v/>
      </c>
      <c r="EA214" s="188" t="str">
        <f t="shared" si="38"/>
        <v/>
      </c>
      <c r="EB214" s="188" t="str">
        <f t="shared" si="38"/>
        <v/>
      </c>
      <c r="EC214" s="188" t="str">
        <f t="shared" si="38"/>
        <v/>
      </c>
      <c r="ED214" s="188" t="str">
        <f t="shared" si="38"/>
        <v/>
      </c>
      <c r="EE214" s="188" t="str">
        <f t="shared" si="38"/>
        <v/>
      </c>
      <c r="EF214" s="188" t="str">
        <f t="shared" si="38"/>
        <v/>
      </c>
      <c r="EG214" s="188" t="str">
        <f t="shared" si="38"/>
        <v/>
      </c>
      <c r="EH214" s="188" t="str">
        <f t="shared" si="38"/>
        <v/>
      </c>
      <c r="EI214" s="188" t="str">
        <f t="shared" si="38"/>
        <v/>
      </c>
      <c r="EJ214" s="188" t="str">
        <f t="shared" si="38"/>
        <v/>
      </c>
      <c r="EK214" s="188" t="str">
        <f t="shared" si="38"/>
        <v/>
      </c>
    </row>
    <row r="215" spans="2:141" x14ac:dyDescent="0.3">
      <c r="B215" s="1">
        <v>11</v>
      </c>
      <c r="C215" s="155"/>
      <c r="D215" s="155"/>
      <c r="E215" s="155"/>
      <c r="F215" s="155"/>
      <c r="G215" s="155"/>
      <c r="H215" s="155"/>
      <c r="I215" s="155"/>
      <c r="J215" s="155"/>
      <c r="K215" s="155"/>
      <c r="L215" s="155"/>
      <c r="M215" s="155"/>
      <c r="N215" s="155">
        <f>VLOOKUP(M87,DiaInc,$A$4,FALSE)*Diabetes_model!AO92</f>
        <v>5.0043149339538961E-3</v>
      </c>
      <c r="O215" s="155">
        <f>VLOOKUP(N87,DiaInc,$A$4,FALSE)*Diabetes_model!AP92</f>
        <v>4.4735600823152385E-3</v>
      </c>
      <c r="P215" s="155">
        <f>VLOOKUP(O87,DiaInc,$A$4,FALSE)*Diabetes_model!AQ92</f>
        <v>4.6034219915712035E-3</v>
      </c>
      <c r="Q215" s="155">
        <f>VLOOKUP(P87,DiaInc,$A$4,FALSE)*Diabetes_model!AR92</f>
        <v>4.7894835560144565E-3</v>
      </c>
      <c r="R215" s="155">
        <f>VLOOKUP(Q87,DiaInc,$A$4,FALSE)*Diabetes_model!AS92</f>
        <v>7.6009473976066336E-3</v>
      </c>
      <c r="S215" s="155">
        <f>VLOOKUP(R87,DiaInc,$A$4,FALSE)*Diabetes_model!AT92</f>
        <v>7.8936031462923783E-3</v>
      </c>
      <c r="T215" s="155">
        <f>VLOOKUP(S87,DiaInc,$A$4,FALSE)*Diabetes_model!AU92</f>
        <v>8.1896281192027735E-3</v>
      </c>
      <c r="U215" s="155">
        <f>VLOOKUP(T87,DiaInc,$A$4,FALSE)*Diabetes_model!AV92</f>
        <v>8.488338913079721E-3</v>
      </c>
      <c r="V215" s="155">
        <f>VLOOKUP(U87,DiaInc,$A$4,FALSE)*Diabetes_model!AW92</f>
        <v>8.7890083767778859E-3</v>
      </c>
      <c r="W215" s="155">
        <f>VLOOKUP(V87,DiaInc,$A$4,FALSE)*Diabetes_model!AX92</f>
        <v>1.3822495319867513E-2</v>
      </c>
      <c r="X215" s="155">
        <f>VLOOKUP(W87,DiaInc,$A$4,FALSE)*Diabetes_model!AY92</f>
        <v>1.4282083977636733E-2</v>
      </c>
      <c r="Y215" s="155">
        <f>VLOOKUP(X87,DiaInc,$A$4,FALSE)*Diabetes_model!AZ92</f>
        <v>1.4741047200428325E-2</v>
      </c>
      <c r="Z215" s="155">
        <f>VLOOKUP(Y87,DiaInc,$A$4,FALSE)*Diabetes_model!BA92</f>
        <v>1.5198135138403037E-2</v>
      </c>
      <c r="AA215" s="155">
        <f>VLOOKUP(Z87,DiaInc,$A$4,FALSE)*Diabetes_model!BB92</f>
        <v>1.5503973470282236E-2</v>
      </c>
      <c r="AB215" s="155">
        <f>VLOOKUP(AA87,DiaInc,$A$4,FALSE)*Diabetes_model!BC92</f>
        <v>2.1378174818734434E-2</v>
      </c>
      <c r="AC215" s="155"/>
      <c r="AD215" s="155"/>
      <c r="AE215" s="155"/>
      <c r="AF215" s="155"/>
      <c r="AG215" s="174">
        <f>D215*D53*PRODUCT($CJ215:CJ215)</f>
        <v>0</v>
      </c>
      <c r="AH215" s="174">
        <f>E215*E53*PRODUCT($CJ215:CK215)</f>
        <v>0</v>
      </c>
      <c r="AI215" s="174">
        <f>F215*F53*PRODUCT($CJ215:CL215)</f>
        <v>0</v>
      </c>
      <c r="AJ215" s="174">
        <f>G215*G53*PRODUCT($CJ215:CM215)</f>
        <v>0</v>
      </c>
      <c r="AK215" s="174">
        <f>H215*H53*PRODUCT($CJ215:CN215)</f>
        <v>0</v>
      </c>
      <c r="AL215" s="174">
        <f>I215*I53*PRODUCT($CJ215:CO215)</f>
        <v>0</v>
      </c>
      <c r="AM215" s="174">
        <f>J215*J53*PRODUCT($CJ215:CP215)</f>
        <v>0</v>
      </c>
      <c r="AN215" s="174">
        <f>K215*K53*PRODUCT($CJ215:CQ215)</f>
        <v>0</v>
      </c>
      <c r="AO215" s="174">
        <f>L215*L53*PRODUCT($CJ215:CR215)</f>
        <v>0</v>
      </c>
      <c r="AP215" s="174">
        <f>M215*M53*PRODUCT($CJ215:CS215)</f>
        <v>0</v>
      </c>
      <c r="AQ215" s="174">
        <f>N215*N53*PRODUCT($CJ215:CT215)</f>
        <v>0</v>
      </c>
      <c r="AR215" s="174">
        <f>O215*O53*PRODUCT($CJ215:CU215)</f>
        <v>0</v>
      </c>
      <c r="AS215" s="174">
        <f>P215*P53*PRODUCT($CJ215:CV215)</f>
        <v>0</v>
      </c>
      <c r="AT215" s="174">
        <f>Q215*Q53*PRODUCT($CJ215:CW215)</f>
        <v>0</v>
      </c>
      <c r="AU215" s="174">
        <f>R215*R53*PRODUCT($CJ215:CX215)</f>
        <v>0</v>
      </c>
      <c r="AV215" s="174">
        <f>S215*S53*PRODUCT($CJ215:CY215)</f>
        <v>0</v>
      </c>
      <c r="AW215" s="174">
        <f>T215*T53*PRODUCT($CJ215:CZ215)</f>
        <v>0</v>
      </c>
      <c r="AX215" s="174">
        <f>U215*U53*PRODUCT($CJ215:DA215)</f>
        <v>0</v>
      </c>
      <c r="AY215" s="174">
        <f>V215*V53*PRODUCT($CJ215:DB215)</f>
        <v>0</v>
      </c>
      <c r="AZ215" s="174">
        <f>W215*W53*PRODUCT($CJ215:DC215)</f>
        <v>0</v>
      </c>
      <c r="BA215" s="174">
        <f>X215*X53*PRODUCT($CJ215:DD215)</f>
        <v>0</v>
      </c>
      <c r="BB215" s="174">
        <f>Y215*Y53*PRODUCT($CJ215:DE215)</f>
        <v>0</v>
      </c>
      <c r="BC215" s="174">
        <f>Z215*Z53*PRODUCT($CJ215:DF215)</f>
        <v>0</v>
      </c>
      <c r="BD215" s="174">
        <f>AA215*AA53*PRODUCT($CJ215:DG215)</f>
        <v>0</v>
      </c>
      <c r="BE215" s="174">
        <f>AB215*AB53*PRODUCT($CJ215:DH215)</f>
        <v>0</v>
      </c>
      <c r="BF215" s="93"/>
      <c r="BG215" s="93"/>
      <c r="BH215" s="93"/>
      <c r="BI215" s="181">
        <f>SUM($AF215:AG215)-SUM($AF247:AG247)-SUM($C247:D247)-SUM($BH247:BI247)</f>
        <v>0</v>
      </c>
      <c r="BJ215" s="181">
        <f>SUM($AF215:AH215)-SUM($AF247:AH247)-SUM($C247:E247)-SUM($BH247:BJ247)</f>
        <v>0</v>
      </c>
      <c r="BK215" s="181">
        <f>SUM($AF215:AI215)-SUM($AF247:AI247)-SUM($C247:F247)-SUM($BH247:BK247)</f>
        <v>0</v>
      </c>
      <c r="BL215" s="181">
        <f>SUM($AF215:AJ215)-SUM($AF247:AJ247)-SUM($C247:G247)-SUM($BH247:BL247)</f>
        <v>0</v>
      </c>
      <c r="BM215" s="181">
        <f>SUM($AF215:AK215)-SUM($AF247:AK247)-SUM($C247:H247)-SUM($BH247:BM247)</f>
        <v>0</v>
      </c>
      <c r="BN215" s="181">
        <f>SUM($AF215:AL215)-SUM($AF247:AL247)-SUM($C247:I247)-SUM($BH247:BN247)</f>
        <v>0</v>
      </c>
      <c r="BO215" s="181">
        <f>SUM($AF215:AM215)-SUM($AF247:AM247)-SUM($C247:J247)-SUM($BH247:BO247)</f>
        <v>0</v>
      </c>
      <c r="BP215" s="181">
        <f>SUM($AF215:AN215)-SUM($AF247:AN247)-SUM($C247:K247)-SUM($BH247:BP247)</f>
        <v>0</v>
      </c>
      <c r="BQ215" s="181">
        <f>SUM($AF215:AO215)-SUM($AF247:AO247)-SUM($C247:L247)-SUM($BH247:BQ247)</f>
        <v>0</v>
      </c>
      <c r="BR215" s="181">
        <f>SUM($AF215:AP215)-SUM($AF247:AP247)-SUM($C247:M247)-SUM($BH247:BR247)</f>
        <v>0</v>
      </c>
      <c r="BS215" s="181">
        <f>SUM($AF215:AQ215)-SUM($AF247:AQ247)-SUM($C247:N247)-SUM($BH247:BS247)</f>
        <v>0</v>
      </c>
      <c r="BT215" s="181">
        <f>SUM($AF215:AR215)-SUM($AF247:AR247)-SUM($C247:O247)-SUM($BH247:BT247)</f>
        <v>0</v>
      </c>
      <c r="BU215" s="181">
        <f>SUM($AF215:AS215)-SUM($AF247:AS247)-SUM($C247:P247)-SUM($BH247:BU247)</f>
        <v>0</v>
      </c>
      <c r="BV215" s="181">
        <f>SUM($AF215:AT215)-SUM($AF247:AT247)-SUM($C247:Q247)-SUM($BH247:BV247)</f>
        <v>0</v>
      </c>
      <c r="BW215" s="181">
        <f>SUM($AF215:AU215)-SUM($AF247:AU247)-SUM($C247:R247)-SUM($BH247:BW247)</f>
        <v>0</v>
      </c>
      <c r="BX215" s="181">
        <f>SUM($AF215:AV215)-SUM($AF247:AV247)-SUM($C247:S247)-SUM($BH247:BX247)</f>
        <v>0</v>
      </c>
      <c r="BY215" s="181">
        <f>SUM($AF215:AW215)-SUM($AF247:AW247)-SUM($C247:T247)-SUM($BH247:BY247)</f>
        <v>0</v>
      </c>
      <c r="BZ215" s="181">
        <f>SUM($AF215:AX215)-SUM($AF247:AX247)-SUM($C247:U247)-SUM($BH247:BZ247)</f>
        <v>0</v>
      </c>
      <c r="CA215" s="181">
        <f>SUM($AF215:AY215)-SUM($AF247:AY247)-SUM($C247:V247)-SUM($BH247:CA247)</f>
        <v>0</v>
      </c>
      <c r="CB215" s="181">
        <f>SUM($AF215:AZ215)-SUM($AF247:AZ247)-SUM($C247:W247)-SUM($BH247:CB247)</f>
        <v>0</v>
      </c>
      <c r="CC215" s="181">
        <f>SUM($AF215:BA215)-SUM($AF247:BA247)-SUM($C247:X247)-SUM($BH247:CC247)</f>
        <v>0</v>
      </c>
      <c r="CD215" s="181">
        <f>SUM($AF215:BB215)-SUM($AF247:BB247)-SUM($C247:Y247)-SUM($BH247:CD247)</f>
        <v>0</v>
      </c>
      <c r="CE215" s="181">
        <f>SUM($AF215:BC215)-SUM($AF247:BC247)-SUM($C247:Z247)-SUM($BH247:CE247)</f>
        <v>0</v>
      </c>
      <c r="CF215" s="181">
        <f>SUM($AF215:BD215)-SUM($AF247:BD247)-SUM($C247:AA247)-SUM($BH247:CF247)</f>
        <v>0</v>
      </c>
      <c r="CG215" s="181">
        <f>SUM($AF215:BE215)-SUM($AF247:BE247)-SUM($C247:AB247)-SUM($BH247:CG247)</f>
        <v>0</v>
      </c>
      <c r="CH215" s="52"/>
      <c r="CI215" s="52"/>
      <c r="CJ215" s="67"/>
      <c r="CK215" s="67"/>
      <c r="CL215" s="67"/>
      <c r="CM215" s="67"/>
      <c r="CN215" s="67"/>
      <c r="CO215" s="67"/>
      <c r="CP215" s="67"/>
      <c r="CQ215" s="67"/>
      <c r="CR215" s="67"/>
      <c r="CS215" s="67"/>
      <c r="CT215" s="67">
        <v>1</v>
      </c>
      <c r="CU215" s="67">
        <f t="shared" si="37"/>
        <v>0.99499568506604608</v>
      </c>
      <c r="CV215" s="67">
        <f t="shared" si="37"/>
        <v>0.99552643991768475</v>
      </c>
      <c r="CW215" s="67">
        <f t="shared" si="37"/>
        <v>0.99539657800842885</v>
      </c>
      <c r="CX215" s="67">
        <f t="shared" si="37"/>
        <v>0.9952105164439855</v>
      </c>
      <c r="CY215" s="67">
        <f t="shared" si="37"/>
        <v>0.99239905260239336</v>
      </c>
      <c r="CZ215" s="67">
        <f t="shared" si="37"/>
        <v>0.99210639685370761</v>
      </c>
      <c r="DA215" s="67">
        <f t="shared" si="37"/>
        <v>0.99181037188079724</v>
      </c>
      <c r="DB215" s="67">
        <f t="shared" si="37"/>
        <v>0.99151166108692024</v>
      </c>
      <c r="DC215" s="67">
        <f t="shared" si="37"/>
        <v>0.99121099162322213</v>
      </c>
      <c r="DD215" s="67">
        <f t="shared" si="37"/>
        <v>0.98617750468013243</v>
      </c>
      <c r="DE215" s="67">
        <f t="shared" si="37"/>
        <v>0.98571791602236325</v>
      </c>
      <c r="DF215" s="67">
        <f t="shared" si="37"/>
        <v>0.98525895279957165</v>
      </c>
      <c r="DG215" s="67">
        <f t="shared" si="37"/>
        <v>0.98480186486159693</v>
      </c>
      <c r="DH215" s="67">
        <f t="shared" si="37"/>
        <v>0.98449602652971779</v>
      </c>
      <c r="DI215" s="67">
        <f t="shared" si="37"/>
        <v>0.97862182518126561</v>
      </c>
      <c r="DJ215" s="53"/>
      <c r="DK215" s="53"/>
      <c r="DL215" s="53"/>
      <c r="DM215" s="188" t="str">
        <f t="shared" si="39"/>
        <v/>
      </c>
      <c r="DN215" s="188" t="str">
        <f t="shared" si="38"/>
        <v/>
      </c>
      <c r="DO215" s="188" t="str">
        <f t="shared" si="38"/>
        <v/>
      </c>
      <c r="DP215" s="188" t="str">
        <f t="shared" si="38"/>
        <v/>
      </c>
      <c r="DQ215" s="188" t="str">
        <f t="shared" si="38"/>
        <v/>
      </c>
      <c r="DR215" s="188" t="str">
        <f t="shared" si="38"/>
        <v/>
      </c>
      <c r="DS215" s="188" t="str">
        <f t="shared" si="38"/>
        <v/>
      </c>
      <c r="DT215" s="188" t="str">
        <f t="shared" si="38"/>
        <v/>
      </c>
      <c r="DU215" s="188" t="str">
        <f t="shared" si="38"/>
        <v/>
      </c>
      <c r="DV215" s="188" t="str">
        <f t="shared" si="38"/>
        <v/>
      </c>
      <c r="DW215" s="188" t="str">
        <f t="shared" si="38"/>
        <v/>
      </c>
      <c r="DX215" s="188" t="str">
        <f t="shared" si="38"/>
        <v/>
      </c>
      <c r="DY215" s="188" t="str">
        <f t="shared" si="38"/>
        <v/>
      </c>
      <c r="DZ215" s="188" t="str">
        <f t="shared" si="38"/>
        <v/>
      </c>
      <c r="EA215" s="188" t="str">
        <f t="shared" si="38"/>
        <v/>
      </c>
      <c r="EB215" s="188" t="str">
        <f t="shared" si="38"/>
        <v/>
      </c>
      <c r="EC215" s="188" t="str">
        <f t="shared" ref="EC215:EK230" si="40">IF(ISERROR(BY215/T53),"",BY215/T53)</f>
        <v/>
      </c>
      <c r="ED215" s="188" t="str">
        <f t="shared" si="40"/>
        <v/>
      </c>
      <c r="EE215" s="188" t="str">
        <f t="shared" si="40"/>
        <v/>
      </c>
      <c r="EF215" s="188" t="str">
        <f t="shared" si="40"/>
        <v/>
      </c>
      <c r="EG215" s="188" t="str">
        <f t="shared" si="40"/>
        <v/>
      </c>
      <c r="EH215" s="188" t="str">
        <f t="shared" si="40"/>
        <v/>
      </c>
      <c r="EI215" s="188" t="str">
        <f t="shared" si="40"/>
        <v/>
      </c>
      <c r="EJ215" s="188" t="str">
        <f t="shared" si="40"/>
        <v/>
      </c>
      <c r="EK215" s="188" t="str">
        <f t="shared" si="40"/>
        <v/>
      </c>
    </row>
    <row r="216" spans="2:141" x14ac:dyDescent="0.3">
      <c r="B216" s="1">
        <v>12</v>
      </c>
      <c r="C216" s="155"/>
      <c r="D216" s="155"/>
      <c r="E216" s="155"/>
      <c r="F216" s="155"/>
      <c r="G216" s="155"/>
      <c r="H216" s="155"/>
      <c r="I216" s="155"/>
      <c r="J216" s="155"/>
      <c r="K216" s="155"/>
      <c r="L216" s="155"/>
      <c r="M216" s="155"/>
      <c r="N216" s="155"/>
      <c r="O216" s="155">
        <f>VLOOKUP(N88,DiaInc,$A$4,FALSE)*Diabetes_model!AP93</f>
        <v>5.0043149339538961E-3</v>
      </c>
      <c r="P216" s="155">
        <f>VLOOKUP(O88,DiaInc,$A$4,FALSE)*Diabetes_model!AQ93</f>
        <v>4.4735600823152385E-3</v>
      </c>
      <c r="Q216" s="155">
        <f>VLOOKUP(P88,DiaInc,$A$4,FALSE)*Diabetes_model!AR93</f>
        <v>4.6034219915712035E-3</v>
      </c>
      <c r="R216" s="155">
        <f>VLOOKUP(Q88,DiaInc,$A$4,FALSE)*Diabetes_model!AS93</f>
        <v>4.7894835560144565E-3</v>
      </c>
      <c r="S216" s="155">
        <f>VLOOKUP(R88,DiaInc,$A$4,FALSE)*Diabetes_model!AT93</f>
        <v>7.6009473976066336E-3</v>
      </c>
      <c r="T216" s="155">
        <f>VLOOKUP(S88,DiaInc,$A$4,FALSE)*Diabetes_model!AU93</f>
        <v>7.8936031462923783E-3</v>
      </c>
      <c r="U216" s="155">
        <f>VLOOKUP(T88,DiaInc,$A$4,FALSE)*Diabetes_model!AV93</f>
        <v>8.1896281192027735E-3</v>
      </c>
      <c r="V216" s="155">
        <f>VLOOKUP(U88,DiaInc,$A$4,FALSE)*Diabetes_model!AW93</f>
        <v>8.488338913079721E-3</v>
      </c>
      <c r="W216" s="155">
        <f>VLOOKUP(V88,DiaInc,$A$4,FALSE)*Diabetes_model!AX93</f>
        <v>8.7890083767778859E-3</v>
      </c>
      <c r="X216" s="155">
        <f>VLOOKUP(W88,DiaInc,$A$4,FALSE)*Diabetes_model!AY93</f>
        <v>1.3822495319867513E-2</v>
      </c>
      <c r="Y216" s="155">
        <f>VLOOKUP(X88,DiaInc,$A$4,FALSE)*Diabetes_model!AZ93</f>
        <v>1.4282083977636733E-2</v>
      </c>
      <c r="Z216" s="155">
        <f>VLOOKUP(Y88,DiaInc,$A$4,FALSE)*Diabetes_model!BA93</f>
        <v>1.4741047200428325E-2</v>
      </c>
      <c r="AA216" s="155">
        <f>VLOOKUP(Z88,DiaInc,$A$4,FALSE)*Diabetes_model!BB93</f>
        <v>1.5198135138403037E-2</v>
      </c>
      <c r="AB216" s="155">
        <f>VLOOKUP(AA88,DiaInc,$A$4,FALSE)*Diabetes_model!BC93</f>
        <v>1.5503973470282236E-2</v>
      </c>
      <c r="AC216" s="155"/>
      <c r="AD216" s="155"/>
      <c r="AE216" s="155"/>
      <c r="AF216" s="155"/>
      <c r="AG216" s="174">
        <f>D216*D54*PRODUCT($CJ216:CJ216)</f>
        <v>0</v>
      </c>
      <c r="AH216" s="174">
        <f>E216*E54*PRODUCT($CJ216:CK216)</f>
        <v>0</v>
      </c>
      <c r="AI216" s="174">
        <f>F216*F54*PRODUCT($CJ216:CL216)</f>
        <v>0</v>
      </c>
      <c r="AJ216" s="174">
        <f>G216*G54*PRODUCT($CJ216:CM216)</f>
        <v>0</v>
      </c>
      <c r="AK216" s="174">
        <f>H216*H54*PRODUCT($CJ216:CN216)</f>
        <v>0</v>
      </c>
      <c r="AL216" s="174">
        <f>I216*I54*PRODUCT($CJ216:CO216)</f>
        <v>0</v>
      </c>
      <c r="AM216" s="174">
        <f>J216*J54*PRODUCT($CJ216:CP216)</f>
        <v>0</v>
      </c>
      <c r="AN216" s="174">
        <f>K216*K54*PRODUCT($CJ216:CQ216)</f>
        <v>0</v>
      </c>
      <c r="AO216" s="174">
        <f>L216*L54*PRODUCT($CJ216:CR216)</f>
        <v>0</v>
      </c>
      <c r="AP216" s="174">
        <f>M216*M54*PRODUCT($CJ216:CS216)</f>
        <v>0</v>
      </c>
      <c r="AQ216" s="174">
        <f>N216*N54*PRODUCT($CJ216:CT216)</f>
        <v>0</v>
      </c>
      <c r="AR216" s="174">
        <f>O216*O54*PRODUCT($CJ216:CU216)</f>
        <v>0</v>
      </c>
      <c r="AS216" s="174">
        <f>P216*P54*PRODUCT($CJ216:CV216)</f>
        <v>0</v>
      </c>
      <c r="AT216" s="174">
        <f>Q216*Q54*PRODUCT($CJ216:CW216)</f>
        <v>0</v>
      </c>
      <c r="AU216" s="174">
        <f>R216*R54*PRODUCT($CJ216:CX216)</f>
        <v>0</v>
      </c>
      <c r="AV216" s="174">
        <f>S216*S54*PRODUCT($CJ216:CY216)</f>
        <v>0</v>
      </c>
      <c r="AW216" s="174">
        <f>T216*T54*PRODUCT($CJ216:CZ216)</f>
        <v>0</v>
      </c>
      <c r="AX216" s="174">
        <f>U216*U54*PRODUCT($CJ216:DA216)</f>
        <v>0</v>
      </c>
      <c r="AY216" s="174">
        <f>V216*V54*PRODUCT($CJ216:DB216)</f>
        <v>0</v>
      </c>
      <c r="AZ216" s="174">
        <f>W216*W54*PRODUCT($CJ216:DC216)</f>
        <v>0</v>
      </c>
      <c r="BA216" s="174">
        <f>X216*X54*PRODUCT($CJ216:DD216)</f>
        <v>0</v>
      </c>
      <c r="BB216" s="174">
        <f>Y216*Y54*PRODUCT($CJ216:DE216)</f>
        <v>0</v>
      </c>
      <c r="BC216" s="174">
        <f>Z216*Z54*PRODUCT($CJ216:DF216)</f>
        <v>0</v>
      </c>
      <c r="BD216" s="174">
        <f>AA216*AA54*PRODUCT($CJ216:DG216)</f>
        <v>0</v>
      </c>
      <c r="BE216" s="174">
        <f>AB216*AB54*PRODUCT($CJ216:DH216)</f>
        <v>0</v>
      </c>
      <c r="BF216" s="93"/>
      <c r="BG216" s="93"/>
      <c r="BH216" s="93"/>
      <c r="BI216" s="181">
        <f>SUM($AF216:AG216)-SUM($AF248:AG248)-SUM($C248:D248)-SUM($BH248:BI248)</f>
        <v>0</v>
      </c>
      <c r="BJ216" s="181">
        <f>SUM($AF216:AH216)-SUM($AF248:AH248)-SUM($C248:E248)-SUM($BH248:BJ248)</f>
        <v>0</v>
      </c>
      <c r="BK216" s="181">
        <f>SUM($AF216:AI216)-SUM($AF248:AI248)-SUM($C248:F248)-SUM($BH248:BK248)</f>
        <v>0</v>
      </c>
      <c r="BL216" s="181">
        <f>SUM($AF216:AJ216)-SUM($AF248:AJ248)-SUM($C248:G248)-SUM($BH248:BL248)</f>
        <v>0</v>
      </c>
      <c r="BM216" s="181">
        <f>SUM($AF216:AK216)-SUM($AF248:AK248)-SUM($C248:H248)-SUM($BH248:BM248)</f>
        <v>0</v>
      </c>
      <c r="BN216" s="181">
        <f>SUM($AF216:AL216)-SUM($AF248:AL248)-SUM($C248:I248)-SUM($BH248:BN248)</f>
        <v>0</v>
      </c>
      <c r="BO216" s="181">
        <f>SUM($AF216:AM216)-SUM($AF248:AM248)-SUM($C248:J248)-SUM($BH248:BO248)</f>
        <v>0</v>
      </c>
      <c r="BP216" s="181">
        <f>SUM($AF216:AN216)-SUM($AF248:AN248)-SUM($C248:K248)-SUM($BH248:BP248)</f>
        <v>0</v>
      </c>
      <c r="BQ216" s="181">
        <f>SUM($AF216:AO216)-SUM($AF248:AO248)-SUM($C248:L248)-SUM($BH248:BQ248)</f>
        <v>0</v>
      </c>
      <c r="BR216" s="181">
        <f>SUM($AF216:AP216)-SUM($AF248:AP248)-SUM($C248:M248)-SUM($BH248:BR248)</f>
        <v>0</v>
      </c>
      <c r="BS216" s="181">
        <f>SUM($AF216:AQ216)-SUM($AF248:AQ248)-SUM($C248:N248)-SUM($BH248:BS248)</f>
        <v>0</v>
      </c>
      <c r="BT216" s="181">
        <f>SUM($AF216:AR216)-SUM($AF248:AR248)-SUM($C248:O248)-SUM($BH248:BT248)</f>
        <v>0</v>
      </c>
      <c r="BU216" s="181">
        <f>SUM($AF216:AS216)-SUM($AF248:AS248)-SUM($C248:P248)-SUM($BH248:BU248)</f>
        <v>0</v>
      </c>
      <c r="BV216" s="181">
        <f>SUM($AF216:AT216)-SUM($AF248:AT248)-SUM($C248:Q248)-SUM($BH248:BV248)</f>
        <v>0</v>
      </c>
      <c r="BW216" s="181">
        <f>SUM($AF216:AU216)-SUM($AF248:AU248)-SUM($C248:R248)-SUM($BH248:BW248)</f>
        <v>0</v>
      </c>
      <c r="BX216" s="181">
        <f>SUM($AF216:AV216)-SUM($AF248:AV248)-SUM($C248:S248)-SUM($BH248:BX248)</f>
        <v>0</v>
      </c>
      <c r="BY216" s="181">
        <f>SUM($AF216:AW216)-SUM($AF248:AW248)-SUM($C248:T248)-SUM($BH248:BY248)</f>
        <v>0</v>
      </c>
      <c r="BZ216" s="181">
        <f>SUM($AF216:AX216)-SUM($AF248:AX248)-SUM($C248:U248)-SUM($BH248:BZ248)</f>
        <v>0</v>
      </c>
      <c r="CA216" s="181">
        <f>SUM($AF216:AY216)-SUM($AF248:AY248)-SUM($C248:V248)-SUM($BH248:CA248)</f>
        <v>0</v>
      </c>
      <c r="CB216" s="181">
        <f>SUM($AF216:AZ216)-SUM($AF248:AZ248)-SUM($C248:W248)-SUM($BH248:CB248)</f>
        <v>0</v>
      </c>
      <c r="CC216" s="181">
        <f>SUM($AF216:BA216)-SUM($AF248:BA248)-SUM($C248:X248)-SUM($BH248:CC248)</f>
        <v>0</v>
      </c>
      <c r="CD216" s="181">
        <f>SUM($AF216:BB216)-SUM($AF248:BB248)-SUM($C248:Y248)-SUM($BH248:CD248)</f>
        <v>0</v>
      </c>
      <c r="CE216" s="181">
        <f>SUM($AF216:BC216)-SUM($AF248:BC248)-SUM($C248:Z248)-SUM($BH248:CE248)</f>
        <v>0</v>
      </c>
      <c r="CF216" s="181">
        <f>SUM($AF216:BD216)-SUM($AF248:BD248)-SUM($C248:AA248)-SUM($BH248:CF248)</f>
        <v>0</v>
      </c>
      <c r="CG216" s="181">
        <f>SUM($AF216:BE216)-SUM($AF248:BE248)-SUM($C248:AB248)-SUM($BH248:CG248)</f>
        <v>0</v>
      </c>
      <c r="CH216" s="52"/>
      <c r="CI216" s="52"/>
      <c r="CJ216" s="67"/>
      <c r="CK216" s="67"/>
      <c r="CL216" s="67"/>
      <c r="CM216" s="67"/>
      <c r="CN216" s="67"/>
      <c r="CO216" s="67"/>
      <c r="CP216" s="67"/>
      <c r="CQ216" s="67"/>
      <c r="CR216" s="67"/>
      <c r="CS216" s="67"/>
      <c r="CT216" s="67"/>
      <c r="CU216" s="67">
        <v>1</v>
      </c>
      <c r="CV216" s="67">
        <f t="shared" si="37"/>
        <v>0.99499568506604608</v>
      </c>
      <c r="CW216" s="67">
        <f t="shared" si="37"/>
        <v>0.99552643991768475</v>
      </c>
      <c r="CX216" s="67">
        <f t="shared" si="37"/>
        <v>0.99539657800842885</v>
      </c>
      <c r="CY216" s="67">
        <f t="shared" si="37"/>
        <v>0.9952105164439855</v>
      </c>
      <c r="CZ216" s="67">
        <f t="shared" si="37"/>
        <v>0.99239905260239336</v>
      </c>
      <c r="DA216" s="67">
        <f t="shared" si="37"/>
        <v>0.99210639685370761</v>
      </c>
      <c r="DB216" s="67">
        <f t="shared" si="37"/>
        <v>0.99181037188079724</v>
      </c>
      <c r="DC216" s="67">
        <f t="shared" si="37"/>
        <v>0.99151166108692024</v>
      </c>
      <c r="DD216" s="67">
        <f t="shared" si="37"/>
        <v>0.99121099162322213</v>
      </c>
      <c r="DE216" s="67">
        <f t="shared" si="37"/>
        <v>0.98617750468013243</v>
      </c>
      <c r="DF216" s="67">
        <f t="shared" si="37"/>
        <v>0.98571791602236325</v>
      </c>
      <c r="DG216" s="67">
        <f t="shared" si="37"/>
        <v>0.98525895279957165</v>
      </c>
      <c r="DH216" s="67">
        <f t="shared" si="37"/>
        <v>0.98480186486159693</v>
      </c>
      <c r="DI216" s="67">
        <f t="shared" si="37"/>
        <v>0.98449602652971779</v>
      </c>
      <c r="DJ216" s="53"/>
      <c r="DK216" s="53"/>
      <c r="DL216" s="53"/>
      <c r="DM216" s="188" t="str">
        <f t="shared" si="39"/>
        <v/>
      </c>
      <c r="DN216" s="188" t="str">
        <f t="shared" si="39"/>
        <v/>
      </c>
      <c r="DO216" s="188" t="str">
        <f t="shared" si="39"/>
        <v/>
      </c>
      <c r="DP216" s="188" t="str">
        <f t="shared" si="39"/>
        <v/>
      </c>
      <c r="DQ216" s="188" t="str">
        <f t="shared" si="39"/>
        <v/>
      </c>
      <c r="DR216" s="188" t="str">
        <f t="shared" si="39"/>
        <v/>
      </c>
      <c r="DS216" s="188" t="str">
        <f t="shared" si="39"/>
        <v/>
      </c>
      <c r="DT216" s="188" t="str">
        <f t="shared" si="39"/>
        <v/>
      </c>
      <c r="DU216" s="188" t="str">
        <f t="shared" si="39"/>
        <v/>
      </c>
      <c r="DV216" s="188" t="str">
        <f t="shared" si="39"/>
        <v/>
      </c>
      <c r="DW216" s="188" t="str">
        <f t="shared" si="39"/>
        <v/>
      </c>
      <c r="DX216" s="188" t="str">
        <f t="shared" si="39"/>
        <v/>
      </c>
      <c r="DY216" s="188" t="str">
        <f t="shared" si="39"/>
        <v/>
      </c>
      <c r="DZ216" s="188" t="str">
        <f t="shared" si="39"/>
        <v/>
      </c>
      <c r="EA216" s="188" t="str">
        <f t="shared" si="39"/>
        <v/>
      </c>
      <c r="EB216" s="188" t="str">
        <f t="shared" si="39"/>
        <v/>
      </c>
      <c r="EC216" s="188" t="str">
        <f t="shared" si="40"/>
        <v/>
      </c>
      <c r="ED216" s="188" t="str">
        <f t="shared" si="40"/>
        <v/>
      </c>
      <c r="EE216" s="188" t="str">
        <f t="shared" si="40"/>
        <v/>
      </c>
      <c r="EF216" s="188" t="str">
        <f t="shared" si="40"/>
        <v/>
      </c>
      <c r="EG216" s="188" t="str">
        <f t="shared" si="40"/>
        <v/>
      </c>
      <c r="EH216" s="188" t="str">
        <f t="shared" si="40"/>
        <v/>
      </c>
      <c r="EI216" s="188" t="str">
        <f t="shared" si="40"/>
        <v/>
      </c>
      <c r="EJ216" s="188" t="str">
        <f t="shared" si="40"/>
        <v/>
      </c>
      <c r="EK216" s="188" t="str">
        <f t="shared" si="40"/>
        <v/>
      </c>
    </row>
    <row r="217" spans="2:141" x14ac:dyDescent="0.3">
      <c r="B217" s="1">
        <v>13</v>
      </c>
      <c r="C217" s="155"/>
      <c r="D217" s="155"/>
      <c r="E217" s="155"/>
      <c r="F217" s="155"/>
      <c r="G217" s="155"/>
      <c r="H217" s="155"/>
      <c r="I217" s="155"/>
      <c r="J217" s="155"/>
      <c r="K217" s="155"/>
      <c r="L217" s="155"/>
      <c r="M217" s="155"/>
      <c r="N217" s="155"/>
      <c r="O217" s="155"/>
      <c r="P217" s="155">
        <f>VLOOKUP(O89,DiaInc,$A$4,FALSE)*Diabetes_model!AQ94</f>
        <v>5.0043149339538961E-3</v>
      </c>
      <c r="Q217" s="155">
        <f>VLOOKUP(P89,DiaInc,$A$4,FALSE)*Diabetes_model!AR94</f>
        <v>4.4735600823152385E-3</v>
      </c>
      <c r="R217" s="155">
        <f>VLOOKUP(Q89,DiaInc,$A$4,FALSE)*Diabetes_model!AS94</f>
        <v>4.6034219915712035E-3</v>
      </c>
      <c r="S217" s="155">
        <f>VLOOKUP(R89,DiaInc,$A$4,FALSE)*Diabetes_model!AT94</f>
        <v>4.7894835560144565E-3</v>
      </c>
      <c r="T217" s="155">
        <f>VLOOKUP(S89,DiaInc,$A$4,FALSE)*Diabetes_model!AU94</f>
        <v>7.6009473976066336E-3</v>
      </c>
      <c r="U217" s="155">
        <f>VLOOKUP(T89,DiaInc,$A$4,FALSE)*Diabetes_model!AV94</f>
        <v>7.8936031462923783E-3</v>
      </c>
      <c r="V217" s="155">
        <f>VLOOKUP(U89,DiaInc,$A$4,FALSE)*Diabetes_model!AW94</f>
        <v>8.1896281192027735E-3</v>
      </c>
      <c r="W217" s="155">
        <f>VLOOKUP(V89,DiaInc,$A$4,FALSE)*Diabetes_model!AX94</f>
        <v>8.488338913079721E-3</v>
      </c>
      <c r="X217" s="155">
        <f>VLOOKUP(W89,DiaInc,$A$4,FALSE)*Diabetes_model!AY94</f>
        <v>8.7890083767778859E-3</v>
      </c>
      <c r="Y217" s="155">
        <f>VLOOKUP(X89,DiaInc,$A$4,FALSE)*Diabetes_model!AZ94</f>
        <v>1.3822495319867513E-2</v>
      </c>
      <c r="Z217" s="155">
        <f>VLOOKUP(Y89,DiaInc,$A$4,FALSE)*Diabetes_model!BA94</f>
        <v>1.4282083977636733E-2</v>
      </c>
      <c r="AA217" s="155">
        <f>VLOOKUP(Z89,DiaInc,$A$4,FALSE)*Diabetes_model!BB94</f>
        <v>1.4741047200428325E-2</v>
      </c>
      <c r="AB217" s="155">
        <f>VLOOKUP(AA89,DiaInc,$A$4,FALSE)*Diabetes_model!BC94</f>
        <v>1.5198135138403037E-2</v>
      </c>
      <c r="AC217" s="155"/>
      <c r="AD217" s="155"/>
      <c r="AE217" s="155"/>
      <c r="AF217" s="155"/>
      <c r="AG217" s="174">
        <f>D217*D55*PRODUCT($CJ217:CJ217)</f>
        <v>0</v>
      </c>
      <c r="AH217" s="174">
        <f>E217*E55*PRODUCT($CJ217:CK217)</f>
        <v>0</v>
      </c>
      <c r="AI217" s="174">
        <f>F217*F55*PRODUCT($CJ217:CL217)</f>
        <v>0</v>
      </c>
      <c r="AJ217" s="174">
        <f>G217*G55*PRODUCT($CJ217:CM217)</f>
        <v>0</v>
      </c>
      <c r="AK217" s="174">
        <f>H217*H55*PRODUCT($CJ217:CN217)</f>
        <v>0</v>
      </c>
      <c r="AL217" s="174">
        <f>I217*I55*PRODUCT($CJ217:CO217)</f>
        <v>0</v>
      </c>
      <c r="AM217" s="174">
        <f>J217*J55*PRODUCT($CJ217:CP217)</f>
        <v>0</v>
      </c>
      <c r="AN217" s="174">
        <f>K217*K55*PRODUCT($CJ217:CQ217)</f>
        <v>0</v>
      </c>
      <c r="AO217" s="174">
        <f>L217*L55*PRODUCT($CJ217:CR217)</f>
        <v>0</v>
      </c>
      <c r="AP217" s="174">
        <f>M217*M55*PRODUCT($CJ217:CS217)</f>
        <v>0</v>
      </c>
      <c r="AQ217" s="174">
        <f>N217*N55*PRODUCT($CJ217:CT217)</f>
        <v>0</v>
      </c>
      <c r="AR217" s="174">
        <f>O217*O55*PRODUCT($CJ217:CU217)</f>
        <v>0</v>
      </c>
      <c r="AS217" s="174">
        <f>P217*P55*PRODUCT($CJ217:CV217)</f>
        <v>0</v>
      </c>
      <c r="AT217" s="174">
        <f>Q217*Q55*PRODUCT($CJ217:CW217)</f>
        <v>0</v>
      </c>
      <c r="AU217" s="174">
        <f>R217*R55*PRODUCT($CJ217:CX217)</f>
        <v>0</v>
      </c>
      <c r="AV217" s="174">
        <f>S217*S55*PRODUCT($CJ217:CY217)</f>
        <v>0</v>
      </c>
      <c r="AW217" s="174">
        <f>T217*T55*PRODUCT($CJ217:CZ217)</f>
        <v>0</v>
      </c>
      <c r="AX217" s="174">
        <f>U217*U55*PRODUCT($CJ217:DA217)</f>
        <v>0</v>
      </c>
      <c r="AY217" s="174">
        <f>V217*V55*PRODUCT($CJ217:DB217)</f>
        <v>0</v>
      </c>
      <c r="AZ217" s="174">
        <f>W217*W55*PRODUCT($CJ217:DC217)</f>
        <v>0</v>
      </c>
      <c r="BA217" s="174">
        <f>X217*X55*PRODUCT($CJ217:DD217)</f>
        <v>0</v>
      </c>
      <c r="BB217" s="174">
        <f>Y217*Y55*PRODUCT($CJ217:DE217)</f>
        <v>0</v>
      </c>
      <c r="BC217" s="174">
        <f>Z217*Z55*PRODUCT($CJ217:DF217)</f>
        <v>0</v>
      </c>
      <c r="BD217" s="174">
        <f>AA217*AA55*PRODUCT($CJ217:DG217)</f>
        <v>0</v>
      </c>
      <c r="BE217" s="174">
        <f>AB217*AB55*PRODUCT($CJ217:DH217)</f>
        <v>0</v>
      </c>
      <c r="BF217" s="93"/>
      <c r="BG217" s="93"/>
      <c r="BH217" s="93"/>
      <c r="BI217" s="181">
        <f>SUM($AF217:AG217)-SUM($AF249:AG249)-SUM($C249:D249)-SUM($BH249:BI249)</f>
        <v>0</v>
      </c>
      <c r="BJ217" s="181">
        <f>SUM($AF217:AH217)-SUM($AF249:AH249)-SUM($C249:E249)-SUM($BH249:BJ249)</f>
        <v>0</v>
      </c>
      <c r="BK217" s="181">
        <f>SUM($AF217:AI217)-SUM($AF249:AI249)-SUM($C249:F249)-SUM($BH249:BK249)</f>
        <v>0</v>
      </c>
      <c r="BL217" s="181">
        <f>SUM($AF217:AJ217)-SUM($AF249:AJ249)-SUM($C249:G249)-SUM($BH249:BL249)</f>
        <v>0</v>
      </c>
      <c r="BM217" s="181">
        <f>SUM($AF217:AK217)-SUM($AF249:AK249)-SUM($C249:H249)-SUM($BH249:BM249)</f>
        <v>0</v>
      </c>
      <c r="BN217" s="181">
        <f>SUM($AF217:AL217)-SUM($AF249:AL249)-SUM($C249:I249)-SUM($BH249:BN249)</f>
        <v>0</v>
      </c>
      <c r="BO217" s="181">
        <f>SUM($AF217:AM217)-SUM($AF249:AM249)-SUM($C249:J249)-SUM($BH249:BO249)</f>
        <v>0</v>
      </c>
      <c r="BP217" s="181">
        <f>SUM($AF217:AN217)-SUM($AF249:AN249)-SUM($C249:K249)-SUM($BH249:BP249)</f>
        <v>0</v>
      </c>
      <c r="BQ217" s="181">
        <f>SUM($AF217:AO217)-SUM($AF249:AO249)-SUM($C249:L249)-SUM($BH249:BQ249)</f>
        <v>0</v>
      </c>
      <c r="BR217" s="181">
        <f>SUM($AF217:AP217)-SUM($AF249:AP249)-SUM($C249:M249)-SUM($BH249:BR249)</f>
        <v>0</v>
      </c>
      <c r="BS217" s="181">
        <f>SUM($AF217:AQ217)-SUM($AF249:AQ249)-SUM($C249:N249)-SUM($BH249:BS249)</f>
        <v>0</v>
      </c>
      <c r="BT217" s="181">
        <f>SUM($AF217:AR217)-SUM($AF249:AR249)-SUM($C249:O249)-SUM($BH249:BT249)</f>
        <v>0</v>
      </c>
      <c r="BU217" s="181">
        <f>SUM($AF217:AS217)-SUM($AF249:AS249)-SUM($C249:P249)-SUM($BH249:BU249)</f>
        <v>0</v>
      </c>
      <c r="BV217" s="181">
        <f>SUM($AF217:AT217)-SUM($AF249:AT249)-SUM($C249:Q249)-SUM($BH249:BV249)</f>
        <v>0</v>
      </c>
      <c r="BW217" s="181">
        <f>SUM($AF217:AU217)-SUM($AF249:AU249)-SUM($C249:R249)-SUM($BH249:BW249)</f>
        <v>0</v>
      </c>
      <c r="BX217" s="181">
        <f>SUM($AF217:AV217)-SUM($AF249:AV249)-SUM($C249:S249)-SUM($BH249:BX249)</f>
        <v>0</v>
      </c>
      <c r="BY217" s="181">
        <f>SUM($AF217:AW217)-SUM($AF249:AW249)-SUM($C249:T249)-SUM($BH249:BY249)</f>
        <v>0</v>
      </c>
      <c r="BZ217" s="181">
        <f>SUM($AF217:AX217)-SUM($AF249:AX249)-SUM($C249:U249)-SUM($BH249:BZ249)</f>
        <v>0</v>
      </c>
      <c r="CA217" s="181">
        <f>SUM($AF217:AY217)-SUM($AF249:AY249)-SUM($C249:V249)-SUM($BH249:CA249)</f>
        <v>0</v>
      </c>
      <c r="CB217" s="181">
        <f>SUM($AF217:AZ217)-SUM($AF249:AZ249)-SUM($C249:W249)-SUM($BH249:CB249)</f>
        <v>0</v>
      </c>
      <c r="CC217" s="181">
        <f>SUM($AF217:BA217)-SUM($AF249:BA249)-SUM($C249:X249)-SUM($BH249:CC249)</f>
        <v>0</v>
      </c>
      <c r="CD217" s="181">
        <f>SUM($AF217:BB217)-SUM($AF249:BB249)-SUM($C249:Y249)-SUM($BH249:CD249)</f>
        <v>0</v>
      </c>
      <c r="CE217" s="181">
        <f>SUM($AF217:BC217)-SUM($AF249:BC249)-SUM($C249:Z249)-SUM($BH249:CE249)</f>
        <v>0</v>
      </c>
      <c r="CF217" s="181">
        <f>SUM($AF217:BD217)-SUM($AF249:BD249)-SUM($C249:AA249)-SUM($BH249:CF249)</f>
        <v>0</v>
      </c>
      <c r="CG217" s="181">
        <f>SUM($AF217:BE217)-SUM($AF249:BE249)-SUM($C249:AB249)-SUM($BH249:CG249)</f>
        <v>0</v>
      </c>
      <c r="CH217" s="52"/>
      <c r="CI217" s="52"/>
      <c r="CJ217" s="67"/>
      <c r="CK217" s="67"/>
      <c r="CL217" s="67"/>
      <c r="CM217" s="67"/>
      <c r="CN217" s="67"/>
      <c r="CO217" s="67"/>
      <c r="CP217" s="67"/>
      <c r="CQ217" s="67"/>
      <c r="CR217" s="67"/>
      <c r="CS217" s="67"/>
      <c r="CT217" s="67"/>
      <c r="CU217" s="67"/>
      <c r="CV217" s="67">
        <v>1</v>
      </c>
      <c r="CW217" s="67">
        <f t="shared" si="37"/>
        <v>0.99499568506604608</v>
      </c>
      <c r="CX217" s="67">
        <f t="shared" si="37"/>
        <v>0.99552643991768475</v>
      </c>
      <c r="CY217" s="67">
        <f t="shared" si="37"/>
        <v>0.99539657800842885</v>
      </c>
      <c r="CZ217" s="67">
        <f t="shared" si="37"/>
        <v>0.9952105164439855</v>
      </c>
      <c r="DA217" s="67">
        <f t="shared" si="37"/>
        <v>0.99239905260239336</v>
      </c>
      <c r="DB217" s="67">
        <f t="shared" si="37"/>
        <v>0.99210639685370761</v>
      </c>
      <c r="DC217" s="67">
        <f t="shared" si="37"/>
        <v>0.99181037188079724</v>
      </c>
      <c r="DD217" s="67">
        <f t="shared" si="37"/>
        <v>0.99151166108692024</v>
      </c>
      <c r="DE217" s="67">
        <f t="shared" si="37"/>
        <v>0.99121099162322213</v>
      </c>
      <c r="DF217" s="67">
        <f t="shared" si="37"/>
        <v>0.98617750468013243</v>
      </c>
      <c r="DG217" s="67">
        <f t="shared" si="37"/>
        <v>0.98571791602236325</v>
      </c>
      <c r="DH217" s="67">
        <f t="shared" si="37"/>
        <v>0.98525895279957165</v>
      </c>
      <c r="DI217" s="67">
        <f t="shared" si="37"/>
        <v>0.98480186486159693</v>
      </c>
      <c r="DJ217" s="53"/>
      <c r="DK217" s="53"/>
      <c r="DL217" s="53"/>
      <c r="DM217" s="188" t="str">
        <f t="shared" si="39"/>
        <v/>
      </c>
      <c r="DN217" s="188" t="str">
        <f t="shared" si="39"/>
        <v/>
      </c>
      <c r="DO217" s="188" t="str">
        <f t="shared" si="39"/>
        <v/>
      </c>
      <c r="DP217" s="188" t="str">
        <f t="shared" si="39"/>
        <v/>
      </c>
      <c r="DQ217" s="188" t="str">
        <f t="shared" si="39"/>
        <v/>
      </c>
      <c r="DR217" s="188" t="str">
        <f t="shared" si="39"/>
        <v/>
      </c>
      <c r="DS217" s="188" t="str">
        <f t="shared" si="39"/>
        <v/>
      </c>
      <c r="DT217" s="188" t="str">
        <f t="shared" si="39"/>
        <v/>
      </c>
      <c r="DU217" s="188" t="str">
        <f t="shared" si="39"/>
        <v/>
      </c>
      <c r="DV217" s="188" t="str">
        <f t="shared" si="39"/>
        <v/>
      </c>
      <c r="DW217" s="188" t="str">
        <f t="shared" si="39"/>
        <v/>
      </c>
      <c r="DX217" s="188" t="str">
        <f t="shared" si="39"/>
        <v/>
      </c>
      <c r="DY217" s="188" t="str">
        <f t="shared" si="39"/>
        <v/>
      </c>
      <c r="DZ217" s="188" t="str">
        <f t="shared" si="39"/>
        <v/>
      </c>
      <c r="EA217" s="188" t="str">
        <f t="shared" si="39"/>
        <v/>
      </c>
      <c r="EB217" s="188" t="str">
        <f t="shared" si="39"/>
        <v/>
      </c>
      <c r="EC217" s="188" t="str">
        <f t="shared" si="40"/>
        <v/>
      </c>
      <c r="ED217" s="188" t="str">
        <f t="shared" si="40"/>
        <v/>
      </c>
      <c r="EE217" s="188" t="str">
        <f t="shared" si="40"/>
        <v/>
      </c>
      <c r="EF217" s="188" t="str">
        <f t="shared" si="40"/>
        <v/>
      </c>
      <c r="EG217" s="188" t="str">
        <f t="shared" si="40"/>
        <v/>
      </c>
      <c r="EH217" s="188" t="str">
        <f t="shared" si="40"/>
        <v/>
      </c>
      <c r="EI217" s="188" t="str">
        <f t="shared" si="40"/>
        <v/>
      </c>
      <c r="EJ217" s="188" t="str">
        <f t="shared" si="40"/>
        <v/>
      </c>
      <c r="EK217" s="188" t="str">
        <f t="shared" si="40"/>
        <v/>
      </c>
    </row>
    <row r="218" spans="2:141" x14ac:dyDescent="0.3">
      <c r="B218" s="1">
        <v>14</v>
      </c>
      <c r="C218" s="155"/>
      <c r="D218" s="155"/>
      <c r="E218" s="155"/>
      <c r="F218" s="155"/>
      <c r="G218" s="155"/>
      <c r="H218" s="155"/>
      <c r="I218" s="155"/>
      <c r="J218" s="155"/>
      <c r="K218" s="155"/>
      <c r="L218" s="155"/>
      <c r="M218" s="155"/>
      <c r="N218" s="155"/>
      <c r="O218" s="155"/>
      <c r="P218" s="155"/>
      <c r="Q218" s="155">
        <f>VLOOKUP(P90,DiaInc,$A$4,FALSE)*Diabetes_model!AR95</f>
        <v>5.0043149339538961E-3</v>
      </c>
      <c r="R218" s="155">
        <f>VLOOKUP(Q90,DiaInc,$A$4,FALSE)*Diabetes_model!AS95</f>
        <v>4.4735600823152385E-3</v>
      </c>
      <c r="S218" s="155">
        <f>VLOOKUP(R90,DiaInc,$A$4,FALSE)*Diabetes_model!AT95</f>
        <v>4.6034219915712035E-3</v>
      </c>
      <c r="T218" s="155">
        <f>VLOOKUP(S90,DiaInc,$A$4,FALSE)*Diabetes_model!AU95</f>
        <v>4.7894835560144565E-3</v>
      </c>
      <c r="U218" s="155">
        <f>VLOOKUP(T90,DiaInc,$A$4,FALSE)*Diabetes_model!AV95</f>
        <v>7.6009473976066336E-3</v>
      </c>
      <c r="V218" s="155">
        <f>VLOOKUP(U90,DiaInc,$A$4,FALSE)*Diabetes_model!AW95</f>
        <v>7.8936031462923783E-3</v>
      </c>
      <c r="W218" s="155">
        <f>VLOOKUP(V90,DiaInc,$A$4,FALSE)*Diabetes_model!AX95</f>
        <v>8.1896281192027735E-3</v>
      </c>
      <c r="X218" s="155">
        <f>VLOOKUP(W90,DiaInc,$A$4,FALSE)*Diabetes_model!AY95</f>
        <v>8.488338913079721E-3</v>
      </c>
      <c r="Y218" s="155">
        <f>VLOOKUP(X90,DiaInc,$A$4,FALSE)*Diabetes_model!AZ95</f>
        <v>8.7890083767778859E-3</v>
      </c>
      <c r="Z218" s="155">
        <f>VLOOKUP(Y90,DiaInc,$A$4,FALSE)*Diabetes_model!BA95</f>
        <v>1.3822495319867513E-2</v>
      </c>
      <c r="AA218" s="155">
        <f>VLOOKUP(Z90,DiaInc,$A$4,FALSE)*Diabetes_model!BB95</f>
        <v>1.4282083977636733E-2</v>
      </c>
      <c r="AB218" s="155">
        <f>VLOOKUP(AA90,DiaInc,$A$4,FALSE)*Diabetes_model!BC95</f>
        <v>1.4741047200428325E-2</v>
      </c>
      <c r="AC218" s="155"/>
      <c r="AD218" s="155"/>
      <c r="AE218" s="155"/>
      <c r="AF218" s="155"/>
      <c r="AG218" s="174">
        <f>D218*D56*PRODUCT($CJ218:CJ218)</f>
        <v>0</v>
      </c>
      <c r="AH218" s="174">
        <f>E218*E56*PRODUCT($CJ218:CK218)</f>
        <v>0</v>
      </c>
      <c r="AI218" s="174">
        <f>F218*F56*PRODUCT($CJ218:CL218)</f>
        <v>0</v>
      </c>
      <c r="AJ218" s="174">
        <f>G218*G56*PRODUCT($CJ218:CM218)</f>
        <v>0</v>
      </c>
      <c r="AK218" s="174">
        <f>H218*H56*PRODUCT($CJ218:CN218)</f>
        <v>0</v>
      </c>
      <c r="AL218" s="174">
        <f>I218*I56*PRODUCT($CJ218:CO218)</f>
        <v>0</v>
      </c>
      <c r="AM218" s="174">
        <f>J218*J56*PRODUCT($CJ218:CP218)</f>
        <v>0</v>
      </c>
      <c r="AN218" s="174">
        <f>K218*K56*PRODUCT($CJ218:CQ218)</f>
        <v>0</v>
      </c>
      <c r="AO218" s="174">
        <f>L218*L56*PRODUCT($CJ218:CR218)</f>
        <v>0</v>
      </c>
      <c r="AP218" s="174">
        <f>M218*M56*PRODUCT($CJ218:CS218)</f>
        <v>0</v>
      </c>
      <c r="AQ218" s="174">
        <f>N218*N56*PRODUCT($CJ218:CT218)</f>
        <v>0</v>
      </c>
      <c r="AR218" s="174">
        <f>O218*O56*PRODUCT($CJ218:CU218)</f>
        <v>0</v>
      </c>
      <c r="AS218" s="174">
        <f>P218*P56*PRODUCT($CJ218:CV218)</f>
        <v>0</v>
      </c>
      <c r="AT218" s="174">
        <f>Q218*Q56*PRODUCT($CJ218:CW218)</f>
        <v>0</v>
      </c>
      <c r="AU218" s="174">
        <f>R218*R56*PRODUCT($CJ218:CX218)</f>
        <v>0</v>
      </c>
      <c r="AV218" s="174">
        <f>S218*S56*PRODUCT($CJ218:CY218)</f>
        <v>0</v>
      </c>
      <c r="AW218" s="174">
        <f>T218*T56*PRODUCT($CJ218:CZ218)</f>
        <v>0</v>
      </c>
      <c r="AX218" s="174">
        <f>U218*U56*PRODUCT($CJ218:DA218)</f>
        <v>0</v>
      </c>
      <c r="AY218" s="174">
        <f>V218*V56*PRODUCT($CJ218:DB218)</f>
        <v>0</v>
      </c>
      <c r="AZ218" s="174">
        <f>W218*W56*PRODUCT($CJ218:DC218)</f>
        <v>0</v>
      </c>
      <c r="BA218" s="174">
        <f>X218*X56*PRODUCT($CJ218:DD218)</f>
        <v>0</v>
      </c>
      <c r="BB218" s="174">
        <f>Y218*Y56*PRODUCT($CJ218:DE218)</f>
        <v>0</v>
      </c>
      <c r="BC218" s="174">
        <f>Z218*Z56*PRODUCT($CJ218:DF218)</f>
        <v>0</v>
      </c>
      <c r="BD218" s="174">
        <f>AA218*AA56*PRODUCT($CJ218:DG218)</f>
        <v>0</v>
      </c>
      <c r="BE218" s="174">
        <f>AB218*AB56*PRODUCT($CJ218:DH218)</f>
        <v>0</v>
      </c>
      <c r="BF218" s="93"/>
      <c r="BG218" s="93"/>
      <c r="BH218" s="93"/>
      <c r="BI218" s="181">
        <f>SUM($AF218:AG218)-SUM($AF250:AG250)-SUM($C250:D250)-SUM($BH250:BI250)</f>
        <v>0</v>
      </c>
      <c r="BJ218" s="181">
        <f>SUM($AF218:AH218)-SUM($AF250:AH250)-SUM($C250:E250)-SUM($BH250:BJ250)</f>
        <v>0</v>
      </c>
      <c r="BK218" s="181">
        <f>SUM($AF218:AI218)-SUM($AF250:AI250)-SUM($C250:F250)-SUM($BH250:BK250)</f>
        <v>0</v>
      </c>
      <c r="BL218" s="181">
        <f>SUM($AF218:AJ218)-SUM($AF250:AJ250)-SUM($C250:G250)-SUM($BH250:BL250)</f>
        <v>0</v>
      </c>
      <c r="BM218" s="181">
        <f>SUM($AF218:AK218)-SUM($AF250:AK250)-SUM($C250:H250)-SUM($BH250:BM250)</f>
        <v>0</v>
      </c>
      <c r="BN218" s="181">
        <f>SUM($AF218:AL218)-SUM($AF250:AL250)-SUM($C250:I250)-SUM($BH250:BN250)</f>
        <v>0</v>
      </c>
      <c r="BO218" s="181">
        <f>SUM($AF218:AM218)-SUM($AF250:AM250)-SUM($C250:J250)-SUM($BH250:BO250)</f>
        <v>0</v>
      </c>
      <c r="BP218" s="181">
        <f>SUM($AF218:AN218)-SUM($AF250:AN250)-SUM($C250:K250)-SUM($BH250:BP250)</f>
        <v>0</v>
      </c>
      <c r="BQ218" s="181">
        <f>SUM($AF218:AO218)-SUM($AF250:AO250)-SUM($C250:L250)-SUM($BH250:BQ250)</f>
        <v>0</v>
      </c>
      <c r="BR218" s="181">
        <f>SUM($AF218:AP218)-SUM($AF250:AP250)-SUM($C250:M250)-SUM($BH250:BR250)</f>
        <v>0</v>
      </c>
      <c r="BS218" s="181">
        <f>SUM($AF218:AQ218)-SUM($AF250:AQ250)-SUM($C250:N250)-SUM($BH250:BS250)</f>
        <v>0</v>
      </c>
      <c r="BT218" s="181">
        <f>SUM($AF218:AR218)-SUM($AF250:AR250)-SUM($C250:O250)-SUM($BH250:BT250)</f>
        <v>0</v>
      </c>
      <c r="BU218" s="181">
        <f>SUM($AF218:AS218)-SUM($AF250:AS250)-SUM($C250:P250)-SUM($BH250:BU250)</f>
        <v>0</v>
      </c>
      <c r="BV218" s="181">
        <f>SUM($AF218:AT218)-SUM($AF250:AT250)-SUM($C250:Q250)-SUM($BH250:BV250)</f>
        <v>0</v>
      </c>
      <c r="BW218" s="181">
        <f>SUM($AF218:AU218)-SUM($AF250:AU250)-SUM($C250:R250)-SUM($BH250:BW250)</f>
        <v>0</v>
      </c>
      <c r="BX218" s="181">
        <f>SUM($AF218:AV218)-SUM($AF250:AV250)-SUM($C250:S250)-SUM($BH250:BX250)</f>
        <v>0</v>
      </c>
      <c r="BY218" s="181">
        <f>SUM($AF218:AW218)-SUM($AF250:AW250)-SUM($C250:T250)-SUM($BH250:BY250)</f>
        <v>0</v>
      </c>
      <c r="BZ218" s="181">
        <f>SUM($AF218:AX218)-SUM($AF250:AX250)-SUM($C250:U250)-SUM($BH250:BZ250)</f>
        <v>0</v>
      </c>
      <c r="CA218" s="181">
        <f>SUM($AF218:AY218)-SUM($AF250:AY250)-SUM($C250:V250)-SUM($BH250:CA250)</f>
        <v>0</v>
      </c>
      <c r="CB218" s="181">
        <f>SUM($AF218:AZ218)-SUM($AF250:AZ250)-SUM($C250:W250)-SUM($BH250:CB250)</f>
        <v>0</v>
      </c>
      <c r="CC218" s="181">
        <f>SUM($AF218:BA218)-SUM($AF250:BA250)-SUM($C250:X250)-SUM($BH250:CC250)</f>
        <v>0</v>
      </c>
      <c r="CD218" s="181">
        <f>SUM($AF218:BB218)-SUM($AF250:BB250)-SUM($C250:Y250)-SUM($BH250:CD250)</f>
        <v>0</v>
      </c>
      <c r="CE218" s="181">
        <f>SUM($AF218:BC218)-SUM($AF250:BC250)-SUM($C250:Z250)-SUM($BH250:CE250)</f>
        <v>0</v>
      </c>
      <c r="CF218" s="181">
        <f>SUM($AF218:BD218)-SUM($AF250:BD250)-SUM($C250:AA250)-SUM($BH250:CF250)</f>
        <v>0</v>
      </c>
      <c r="CG218" s="181">
        <f>SUM($AF218:BE218)-SUM($AF250:BE250)-SUM($C250:AB250)-SUM($BH250:CG250)</f>
        <v>0</v>
      </c>
      <c r="CH218" s="52"/>
      <c r="CI218" s="52"/>
      <c r="CJ218" s="67"/>
      <c r="CK218" s="67"/>
      <c r="CL218" s="67"/>
      <c r="CM218" s="67"/>
      <c r="CN218" s="67"/>
      <c r="CO218" s="67"/>
      <c r="CP218" s="67"/>
      <c r="CQ218" s="67"/>
      <c r="CR218" s="67"/>
      <c r="CS218" s="67"/>
      <c r="CT218" s="67"/>
      <c r="CU218" s="67"/>
      <c r="CV218" s="67"/>
      <c r="CW218" s="67">
        <v>1</v>
      </c>
      <c r="CX218" s="67">
        <f t="shared" si="37"/>
        <v>0.99499568506604608</v>
      </c>
      <c r="CY218" s="67">
        <f t="shared" si="37"/>
        <v>0.99552643991768475</v>
      </c>
      <c r="CZ218" s="67">
        <f t="shared" si="37"/>
        <v>0.99539657800842885</v>
      </c>
      <c r="DA218" s="67">
        <f t="shared" si="37"/>
        <v>0.9952105164439855</v>
      </c>
      <c r="DB218" s="67">
        <f t="shared" si="37"/>
        <v>0.99239905260239336</v>
      </c>
      <c r="DC218" s="67">
        <f t="shared" si="37"/>
        <v>0.99210639685370761</v>
      </c>
      <c r="DD218" s="67">
        <f t="shared" si="37"/>
        <v>0.99181037188079724</v>
      </c>
      <c r="DE218" s="67">
        <f t="shared" si="37"/>
        <v>0.99151166108692024</v>
      </c>
      <c r="DF218" s="67">
        <f t="shared" ref="DF218:DI229" si="41">1-Y218</f>
        <v>0.99121099162322213</v>
      </c>
      <c r="DG218" s="67">
        <f t="shared" si="41"/>
        <v>0.98617750468013243</v>
      </c>
      <c r="DH218" s="67">
        <f t="shared" si="41"/>
        <v>0.98571791602236325</v>
      </c>
      <c r="DI218" s="67">
        <f t="shared" si="41"/>
        <v>0.98525895279957165</v>
      </c>
      <c r="DJ218" s="53"/>
      <c r="DK218" s="53"/>
      <c r="DL218" s="53"/>
      <c r="DM218" s="188" t="str">
        <f t="shared" si="39"/>
        <v/>
      </c>
      <c r="DN218" s="188" t="str">
        <f t="shared" si="39"/>
        <v/>
      </c>
      <c r="DO218" s="188" t="str">
        <f t="shared" si="39"/>
        <v/>
      </c>
      <c r="DP218" s="188" t="str">
        <f t="shared" si="39"/>
        <v/>
      </c>
      <c r="DQ218" s="188" t="str">
        <f t="shared" si="39"/>
        <v/>
      </c>
      <c r="DR218" s="188" t="str">
        <f t="shared" si="39"/>
        <v/>
      </c>
      <c r="DS218" s="188" t="str">
        <f t="shared" si="39"/>
        <v/>
      </c>
      <c r="DT218" s="188" t="str">
        <f t="shared" si="39"/>
        <v/>
      </c>
      <c r="DU218" s="188" t="str">
        <f t="shared" si="39"/>
        <v/>
      </c>
      <c r="DV218" s="188" t="str">
        <f t="shared" si="39"/>
        <v/>
      </c>
      <c r="DW218" s="188" t="str">
        <f t="shared" si="39"/>
        <v/>
      </c>
      <c r="DX218" s="188" t="str">
        <f t="shared" si="39"/>
        <v/>
      </c>
      <c r="DY218" s="188" t="str">
        <f t="shared" si="39"/>
        <v/>
      </c>
      <c r="DZ218" s="188" t="str">
        <f t="shared" si="39"/>
        <v/>
      </c>
      <c r="EA218" s="188" t="str">
        <f t="shared" si="39"/>
        <v/>
      </c>
      <c r="EB218" s="188" t="str">
        <f t="shared" si="39"/>
        <v/>
      </c>
      <c r="EC218" s="188" t="str">
        <f t="shared" si="40"/>
        <v/>
      </c>
      <c r="ED218" s="188" t="str">
        <f t="shared" si="40"/>
        <v/>
      </c>
      <c r="EE218" s="188" t="str">
        <f t="shared" si="40"/>
        <v/>
      </c>
      <c r="EF218" s="188" t="str">
        <f t="shared" si="40"/>
        <v/>
      </c>
      <c r="EG218" s="188" t="str">
        <f t="shared" si="40"/>
        <v/>
      </c>
      <c r="EH218" s="188" t="str">
        <f t="shared" si="40"/>
        <v/>
      </c>
      <c r="EI218" s="188" t="str">
        <f t="shared" si="40"/>
        <v/>
      </c>
      <c r="EJ218" s="188" t="str">
        <f t="shared" si="40"/>
        <v/>
      </c>
      <c r="EK218" s="188" t="str">
        <f t="shared" si="40"/>
        <v/>
      </c>
    </row>
    <row r="219" spans="2:141" x14ac:dyDescent="0.3">
      <c r="B219" s="1">
        <v>15</v>
      </c>
      <c r="C219" s="155"/>
      <c r="D219" s="155"/>
      <c r="E219" s="155"/>
      <c r="F219" s="155"/>
      <c r="G219" s="155"/>
      <c r="H219" s="155"/>
      <c r="I219" s="155"/>
      <c r="J219" s="155"/>
      <c r="K219" s="155"/>
      <c r="L219" s="155"/>
      <c r="M219" s="155"/>
      <c r="N219" s="155"/>
      <c r="O219" s="155"/>
      <c r="P219" s="155"/>
      <c r="Q219" s="155"/>
      <c r="R219" s="155">
        <f>VLOOKUP(Q91,DiaInc,$A$4,FALSE)*Diabetes_model!AS96</f>
        <v>5.0043149339538961E-3</v>
      </c>
      <c r="S219" s="155">
        <f>VLOOKUP(R91,DiaInc,$A$4,FALSE)*Diabetes_model!AT96</f>
        <v>4.4735600823152385E-3</v>
      </c>
      <c r="T219" s="155">
        <f>VLOOKUP(S91,DiaInc,$A$4,FALSE)*Diabetes_model!AU96</f>
        <v>4.6034219915712035E-3</v>
      </c>
      <c r="U219" s="155">
        <f>VLOOKUP(T91,DiaInc,$A$4,FALSE)*Diabetes_model!AV96</f>
        <v>4.7894835560144565E-3</v>
      </c>
      <c r="V219" s="155">
        <f>VLOOKUP(U91,DiaInc,$A$4,FALSE)*Diabetes_model!AW96</f>
        <v>7.6009473976066336E-3</v>
      </c>
      <c r="W219" s="155">
        <f>VLOOKUP(V91,DiaInc,$A$4,FALSE)*Diabetes_model!AX96</f>
        <v>7.8936031462923783E-3</v>
      </c>
      <c r="X219" s="155">
        <f>VLOOKUP(W91,DiaInc,$A$4,FALSE)*Diabetes_model!AY96</f>
        <v>8.1896281192027735E-3</v>
      </c>
      <c r="Y219" s="155">
        <f>VLOOKUP(X91,DiaInc,$A$4,FALSE)*Diabetes_model!AZ96</f>
        <v>8.488338913079721E-3</v>
      </c>
      <c r="Z219" s="155">
        <f>VLOOKUP(Y91,DiaInc,$A$4,FALSE)*Diabetes_model!BA96</f>
        <v>8.7890083767778859E-3</v>
      </c>
      <c r="AA219" s="155">
        <f>VLOOKUP(Z91,DiaInc,$A$4,FALSE)*Diabetes_model!BB96</f>
        <v>1.3822495319867513E-2</v>
      </c>
      <c r="AB219" s="155">
        <f>VLOOKUP(AA91,DiaInc,$A$4,FALSE)*Diabetes_model!BC96</f>
        <v>1.4282083977636733E-2</v>
      </c>
      <c r="AC219" s="155"/>
      <c r="AD219" s="155"/>
      <c r="AE219" s="155"/>
      <c r="AF219" s="155"/>
      <c r="AG219" s="174">
        <f>D219*D57*PRODUCT($CJ219:CJ219)</f>
        <v>0</v>
      </c>
      <c r="AH219" s="174">
        <f>E219*E57*PRODUCT($CJ219:CK219)</f>
        <v>0</v>
      </c>
      <c r="AI219" s="174">
        <f>F219*F57*PRODUCT($CJ219:CL219)</f>
        <v>0</v>
      </c>
      <c r="AJ219" s="174">
        <f>G219*G57*PRODUCT($CJ219:CM219)</f>
        <v>0</v>
      </c>
      <c r="AK219" s="174">
        <f>H219*H57*PRODUCT($CJ219:CN219)</f>
        <v>0</v>
      </c>
      <c r="AL219" s="174">
        <f>I219*I57*PRODUCT($CJ219:CO219)</f>
        <v>0</v>
      </c>
      <c r="AM219" s="174">
        <f>J219*J57*PRODUCT($CJ219:CP219)</f>
        <v>0</v>
      </c>
      <c r="AN219" s="174">
        <f>K219*K57*PRODUCT($CJ219:CQ219)</f>
        <v>0</v>
      </c>
      <c r="AO219" s="174">
        <f>L219*L57*PRODUCT($CJ219:CR219)</f>
        <v>0</v>
      </c>
      <c r="AP219" s="174">
        <f>M219*M57*PRODUCT($CJ219:CS219)</f>
        <v>0</v>
      </c>
      <c r="AQ219" s="174">
        <f>N219*N57*PRODUCT($CJ219:CT219)</f>
        <v>0</v>
      </c>
      <c r="AR219" s="174">
        <f>O219*O57*PRODUCT($CJ219:CU219)</f>
        <v>0</v>
      </c>
      <c r="AS219" s="174">
        <f>P219*P57*PRODUCT($CJ219:CV219)</f>
        <v>0</v>
      </c>
      <c r="AT219" s="174">
        <f>Q219*Q57*PRODUCT($CJ219:CW219)</f>
        <v>0</v>
      </c>
      <c r="AU219" s="174">
        <f>R219*R57*PRODUCT($CJ219:CX219)</f>
        <v>0</v>
      </c>
      <c r="AV219" s="174">
        <f>S219*S57*PRODUCT($CJ219:CY219)</f>
        <v>0</v>
      </c>
      <c r="AW219" s="174">
        <f>T219*T57*PRODUCT($CJ219:CZ219)</f>
        <v>0</v>
      </c>
      <c r="AX219" s="174">
        <f>U219*U57*PRODUCT($CJ219:DA219)</f>
        <v>0</v>
      </c>
      <c r="AY219" s="174">
        <f>V219*V57*PRODUCT($CJ219:DB219)</f>
        <v>0</v>
      </c>
      <c r="AZ219" s="174">
        <f>W219*W57*PRODUCT($CJ219:DC219)</f>
        <v>0</v>
      </c>
      <c r="BA219" s="174">
        <f>X219*X57*PRODUCT($CJ219:DD219)</f>
        <v>0</v>
      </c>
      <c r="BB219" s="174">
        <f>Y219*Y57*PRODUCT($CJ219:DE219)</f>
        <v>0</v>
      </c>
      <c r="BC219" s="174">
        <f>Z219*Z57*PRODUCT($CJ219:DF219)</f>
        <v>0</v>
      </c>
      <c r="BD219" s="174">
        <f>AA219*AA57*PRODUCT($CJ219:DG219)</f>
        <v>0</v>
      </c>
      <c r="BE219" s="174">
        <f>AB219*AB57*PRODUCT($CJ219:DH219)</f>
        <v>0</v>
      </c>
      <c r="BF219" s="93"/>
      <c r="BG219" s="93"/>
      <c r="BH219" s="93"/>
      <c r="BI219" s="181">
        <f>SUM($AF219:AG219)-SUM($AF251:AG251)-SUM($C251:D251)-SUM($BH251:BI251)</f>
        <v>0</v>
      </c>
      <c r="BJ219" s="181">
        <f>SUM($AF219:AH219)-SUM($AF251:AH251)-SUM($C251:E251)-SUM($BH251:BJ251)</f>
        <v>0</v>
      </c>
      <c r="BK219" s="181">
        <f>SUM($AF219:AI219)-SUM($AF251:AI251)-SUM($C251:F251)-SUM($BH251:BK251)</f>
        <v>0</v>
      </c>
      <c r="BL219" s="181">
        <f>SUM($AF219:AJ219)-SUM($AF251:AJ251)-SUM($C251:G251)-SUM($BH251:BL251)</f>
        <v>0</v>
      </c>
      <c r="BM219" s="181">
        <f>SUM($AF219:AK219)-SUM($AF251:AK251)-SUM($C251:H251)-SUM($BH251:BM251)</f>
        <v>0</v>
      </c>
      <c r="BN219" s="181">
        <f>SUM($AF219:AL219)-SUM($AF251:AL251)-SUM($C251:I251)-SUM($BH251:BN251)</f>
        <v>0</v>
      </c>
      <c r="BO219" s="181">
        <f>SUM($AF219:AM219)-SUM($AF251:AM251)-SUM($C251:J251)-SUM($BH251:BO251)</f>
        <v>0</v>
      </c>
      <c r="BP219" s="181">
        <f>SUM($AF219:AN219)-SUM($AF251:AN251)-SUM($C251:K251)-SUM($BH251:BP251)</f>
        <v>0</v>
      </c>
      <c r="BQ219" s="181">
        <f>SUM($AF219:AO219)-SUM($AF251:AO251)-SUM($C251:L251)-SUM($BH251:BQ251)</f>
        <v>0</v>
      </c>
      <c r="BR219" s="181">
        <f>SUM($AF219:AP219)-SUM($AF251:AP251)-SUM($C251:M251)-SUM($BH251:BR251)</f>
        <v>0</v>
      </c>
      <c r="BS219" s="181">
        <f>SUM($AF219:AQ219)-SUM($AF251:AQ251)-SUM($C251:N251)-SUM($BH251:BS251)</f>
        <v>0</v>
      </c>
      <c r="BT219" s="181">
        <f>SUM($AF219:AR219)-SUM($AF251:AR251)-SUM($C251:O251)-SUM($BH251:BT251)</f>
        <v>0</v>
      </c>
      <c r="BU219" s="181">
        <f>SUM($AF219:AS219)-SUM($AF251:AS251)-SUM($C251:P251)-SUM($BH251:BU251)</f>
        <v>0</v>
      </c>
      <c r="BV219" s="181">
        <f>SUM($AF219:AT219)-SUM($AF251:AT251)-SUM($C251:Q251)-SUM($BH251:BV251)</f>
        <v>0</v>
      </c>
      <c r="BW219" s="181">
        <f>SUM($AF219:AU219)-SUM($AF251:AU251)-SUM($C251:R251)-SUM($BH251:BW251)</f>
        <v>0</v>
      </c>
      <c r="BX219" s="181">
        <f>SUM($AF219:AV219)-SUM($AF251:AV251)-SUM($C251:S251)-SUM($BH251:BX251)</f>
        <v>0</v>
      </c>
      <c r="BY219" s="181">
        <f>SUM($AF219:AW219)-SUM($AF251:AW251)-SUM($C251:T251)-SUM($BH251:BY251)</f>
        <v>0</v>
      </c>
      <c r="BZ219" s="181">
        <f>SUM($AF219:AX219)-SUM($AF251:AX251)-SUM($C251:U251)-SUM($BH251:BZ251)</f>
        <v>0</v>
      </c>
      <c r="CA219" s="181">
        <f>SUM($AF219:AY219)-SUM($AF251:AY251)-SUM($C251:V251)-SUM($BH251:CA251)</f>
        <v>0</v>
      </c>
      <c r="CB219" s="181">
        <f>SUM($AF219:AZ219)-SUM($AF251:AZ251)-SUM($C251:W251)-SUM($BH251:CB251)</f>
        <v>0</v>
      </c>
      <c r="CC219" s="181">
        <f>SUM($AF219:BA219)-SUM($AF251:BA251)-SUM($C251:X251)-SUM($BH251:CC251)</f>
        <v>0</v>
      </c>
      <c r="CD219" s="181">
        <f>SUM($AF219:BB219)-SUM($AF251:BB251)-SUM($C251:Y251)-SUM($BH251:CD251)</f>
        <v>0</v>
      </c>
      <c r="CE219" s="181">
        <f>SUM($AF219:BC219)-SUM($AF251:BC251)-SUM($C251:Z251)-SUM($BH251:CE251)</f>
        <v>0</v>
      </c>
      <c r="CF219" s="181">
        <f>SUM($AF219:BD219)-SUM($AF251:BD251)-SUM($C251:AA251)-SUM($BH251:CF251)</f>
        <v>0</v>
      </c>
      <c r="CG219" s="181">
        <f>SUM($AF219:BE219)-SUM($AF251:BE251)-SUM($C251:AB251)-SUM($BH251:CG251)</f>
        <v>0</v>
      </c>
      <c r="CH219" s="52"/>
      <c r="CI219" s="52"/>
      <c r="CJ219" s="67"/>
      <c r="CK219" s="67"/>
      <c r="CL219" s="67"/>
      <c r="CM219" s="67"/>
      <c r="CN219" s="67"/>
      <c r="CO219" s="67"/>
      <c r="CP219" s="67"/>
      <c r="CQ219" s="67"/>
      <c r="CR219" s="67"/>
      <c r="CS219" s="67"/>
      <c r="CT219" s="67"/>
      <c r="CU219" s="67"/>
      <c r="CV219" s="67"/>
      <c r="CW219" s="67"/>
      <c r="CX219" s="67">
        <v>1</v>
      </c>
      <c r="CY219" s="67">
        <f t="shared" ref="CY219:DE225" si="42">1-R219</f>
        <v>0.99499568506604608</v>
      </c>
      <c r="CZ219" s="67">
        <f t="shared" si="42"/>
        <v>0.99552643991768475</v>
      </c>
      <c r="DA219" s="67">
        <f t="shared" si="42"/>
        <v>0.99539657800842885</v>
      </c>
      <c r="DB219" s="67">
        <f t="shared" si="42"/>
        <v>0.9952105164439855</v>
      </c>
      <c r="DC219" s="67">
        <f t="shared" si="42"/>
        <v>0.99239905260239336</v>
      </c>
      <c r="DD219" s="67">
        <f t="shared" si="42"/>
        <v>0.99210639685370761</v>
      </c>
      <c r="DE219" s="67">
        <f t="shared" si="42"/>
        <v>0.99181037188079724</v>
      </c>
      <c r="DF219" s="67">
        <f t="shared" si="41"/>
        <v>0.99151166108692024</v>
      </c>
      <c r="DG219" s="67">
        <f t="shared" si="41"/>
        <v>0.99121099162322213</v>
      </c>
      <c r="DH219" s="67">
        <f t="shared" si="41"/>
        <v>0.98617750468013243</v>
      </c>
      <c r="DI219" s="67">
        <f t="shared" si="41"/>
        <v>0.98571791602236325</v>
      </c>
      <c r="DJ219" s="53"/>
      <c r="DK219" s="53"/>
      <c r="DL219" s="53"/>
      <c r="DM219" s="188" t="str">
        <f t="shared" si="39"/>
        <v/>
      </c>
      <c r="DN219" s="188" t="str">
        <f t="shared" si="39"/>
        <v/>
      </c>
      <c r="DO219" s="188" t="str">
        <f t="shared" si="39"/>
        <v/>
      </c>
      <c r="DP219" s="188" t="str">
        <f t="shared" si="39"/>
        <v/>
      </c>
      <c r="DQ219" s="188" t="str">
        <f t="shared" si="39"/>
        <v/>
      </c>
      <c r="DR219" s="188" t="str">
        <f t="shared" si="39"/>
        <v/>
      </c>
      <c r="DS219" s="188" t="str">
        <f t="shared" si="39"/>
        <v/>
      </c>
      <c r="DT219" s="188" t="str">
        <f t="shared" si="39"/>
        <v/>
      </c>
      <c r="DU219" s="188" t="str">
        <f t="shared" si="39"/>
        <v/>
      </c>
      <c r="DV219" s="188" t="str">
        <f t="shared" si="39"/>
        <v/>
      </c>
      <c r="DW219" s="188" t="str">
        <f t="shared" si="39"/>
        <v/>
      </c>
      <c r="DX219" s="188" t="str">
        <f t="shared" si="39"/>
        <v/>
      </c>
      <c r="DY219" s="188" t="str">
        <f t="shared" si="39"/>
        <v/>
      </c>
      <c r="DZ219" s="188" t="str">
        <f t="shared" si="39"/>
        <v/>
      </c>
      <c r="EA219" s="188" t="str">
        <f t="shared" si="39"/>
        <v/>
      </c>
      <c r="EB219" s="188" t="str">
        <f t="shared" si="39"/>
        <v/>
      </c>
      <c r="EC219" s="188" t="str">
        <f t="shared" si="40"/>
        <v/>
      </c>
      <c r="ED219" s="188" t="str">
        <f t="shared" si="40"/>
        <v/>
      </c>
      <c r="EE219" s="188" t="str">
        <f t="shared" si="40"/>
        <v/>
      </c>
      <c r="EF219" s="188" t="str">
        <f t="shared" si="40"/>
        <v/>
      </c>
      <c r="EG219" s="188" t="str">
        <f t="shared" si="40"/>
        <v/>
      </c>
      <c r="EH219" s="188" t="str">
        <f t="shared" si="40"/>
        <v/>
      </c>
      <c r="EI219" s="188" t="str">
        <f t="shared" si="40"/>
        <v/>
      </c>
      <c r="EJ219" s="188" t="str">
        <f t="shared" si="40"/>
        <v/>
      </c>
      <c r="EK219" s="188" t="str">
        <f t="shared" si="40"/>
        <v/>
      </c>
    </row>
    <row r="220" spans="2:141" x14ac:dyDescent="0.3">
      <c r="B220" s="1">
        <v>16</v>
      </c>
      <c r="C220" s="155"/>
      <c r="D220" s="155"/>
      <c r="E220" s="155"/>
      <c r="F220" s="155"/>
      <c r="G220" s="155"/>
      <c r="H220" s="155"/>
      <c r="I220" s="155"/>
      <c r="J220" s="155"/>
      <c r="K220" s="155"/>
      <c r="L220" s="155"/>
      <c r="M220" s="155"/>
      <c r="N220" s="155"/>
      <c r="O220" s="155"/>
      <c r="P220" s="155"/>
      <c r="Q220" s="155"/>
      <c r="R220" s="155"/>
      <c r="S220" s="155">
        <f>VLOOKUP(R92,DiaInc,$A$4,FALSE)*Diabetes_model!AT97</f>
        <v>5.0043149339538961E-3</v>
      </c>
      <c r="T220" s="155">
        <f>VLOOKUP(S92,DiaInc,$A$4,FALSE)*Diabetes_model!AU97</f>
        <v>4.4735600823152385E-3</v>
      </c>
      <c r="U220" s="155">
        <f>VLOOKUP(T92,DiaInc,$A$4,FALSE)*Diabetes_model!AV97</f>
        <v>4.6034219915712035E-3</v>
      </c>
      <c r="V220" s="155">
        <f>VLOOKUP(U92,DiaInc,$A$4,FALSE)*Diabetes_model!AW97</f>
        <v>4.7894835560144565E-3</v>
      </c>
      <c r="W220" s="155">
        <f>VLOOKUP(V92,DiaInc,$A$4,FALSE)*Diabetes_model!AX97</f>
        <v>7.6009473976066336E-3</v>
      </c>
      <c r="X220" s="155">
        <f>VLOOKUP(W92,DiaInc,$A$4,FALSE)*Diabetes_model!AY97</f>
        <v>7.8936031462923783E-3</v>
      </c>
      <c r="Y220" s="155">
        <f>VLOOKUP(X92,DiaInc,$A$4,FALSE)*Diabetes_model!AZ97</f>
        <v>8.1896281192027735E-3</v>
      </c>
      <c r="Z220" s="155">
        <f>VLOOKUP(Y92,DiaInc,$A$4,FALSE)*Diabetes_model!BA97</f>
        <v>8.488338913079721E-3</v>
      </c>
      <c r="AA220" s="155">
        <f>VLOOKUP(Z92,DiaInc,$A$4,FALSE)*Diabetes_model!BB97</f>
        <v>8.7890083767778859E-3</v>
      </c>
      <c r="AB220" s="155">
        <f>VLOOKUP(AA92,DiaInc,$A$4,FALSE)*Diabetes_model!BC97</f>
        <v>1.3822495319867513E-2</v>
      </c>
      <c r="AC220" s="155"/>
      <c r="AD220" s="155"/>
      <c r="AE220" s="155"/>
      <c r="AF220" s="155"/>
      <c r="AG220" s="174">
        <f>D220*D58*PRODUCT($CJ220:CJ220)</f>
        <v>0</v>
      </c>
      <c r="AH220" s="174">
        <f>E220*E58*PRODUCT($CJ220:CK220)</f>
        <v>0</v>
      </c>
      <c r="AI220" s="174">
        <f>F220*F58*PRODUCT($CJ220:CL220)</f>
        <v>0</v>
      </c>
      <c r="AJ220" s="174">
        <f>G220*G58*PRODUCT($CJ220:CM220)</f>
        <v>0</v>
      </c>
      <c r="AK220" s="174">
        <f>H220*H58*PRODUCT($CJ220:CN220)</f>
        <v>0</v>
      </c>
      <c r="AL220" s="174">
        <f>I220*I58*PRODUCT($CJ220:CO220)</f>
        <v>0</v>
      </c>
      <c r="AM220" s="174">
        <f>J220*J58*PRODUCT($CJ220:CP220)</f>
        <v>0</v>
      </c>
      <c r="AN220" s="174">
        <f>K220*K58*PRODUCT($CJ220:CQ220)</f>
        <v>0</v>
      </c>
      <c r="AO220" s="174">
        <f>L220*L58*PRODUCT($CJ220:CR220)</f>
        <v>0</v>
      </c>
      <c r="AP220" s="174">
        <f>M220*M58*PRODUCT($CJ220:CS220)</f>
        <v>0</v>
      </c>
      <c r="AQ220" s="174">
        <f>N220*N58*PRODUCT($CJ220:CT220)</f>
        <v>0</v>
      </c>
      <c r="AR220" s="174">
        <f>O220*O58*PRODUCT($CJ220:CU220)</f>
        <v>0</v>
      </c>
      <c r="AS220" s="174">
        <f>P220*P58*PRODUCT($CJ220:CV220)</f>
        <v>0</v>
      </c>
      <c r="AT220" s="174">
        <f>Q220*Q58*PRODUCT($CJ220:CW220)</f>
        <v>0</v>
      </c>
      <c r="AU220" s="174">
        <f>R220*R58*PRODUCT($CJ220:CX220)</f>
        <v>0</v>
      </c>
      <c r="AV220" s="174">
        <f>S220*S58*PRODUCT($CJ220:CY220)</f>
        <v>0</v>
      </c>
      <c r="AW220" s="174">
        <f>T220*T58*PRODUCT($CJ220:CZ220)</f>
        <v>0</v>
      </c>
      <c r="AX220" s="174">
        <f>U220*U58*PRODUCT($CJ220:DA220)</f>
        <v>0</v>
      </c>
      <c r="AY220" s="174">
        <f>V220*V58*PRODUCT($CJ220:DB220)</f>
        <v>0</v>
      </c>
      <c r="AZ220" s="174">
        <f>W220*W58*PRODUCT($CJ220:DC220)</f>
        <v>0</v>
      </c>
      <c r="BA220" s="174">
        <f>X220*X58*PRODUCT($CJ220:DD220)</f>
        <v>0</v>
      </c>
      <c r="BB220" s="174">
        <f>Y220*Y58*PRODUCT($CJ220:DE220)</f>
        <v>0</v>
      </c>
      <c r="BC220" s="174">
        <f>Z220*Z58*PRODUCT($CJ220:DF220)</f>
        <v>0</v>
      </c>
      <c r="BD220" s="174">
        <f>AA220*AA58*PRODUCT($CJ220:DG220)</f>
        <v>0</v>
      </c>
      <c r="BE220" s="174">
        <f>AB220*AB58*PRODUCT($CJ220:DH220)</f>
        <v>0</v>
      </c>
      <c r="BF220" s="93"/>
      <c r="BG220" s="93"/>
      <c r="BH220" s="93"/>
      <c r="BI220" s="181">
        <f>SUM($AF220:AG220)-SUM($AF252:AG252)-SUM($C252:D252)-SUM($BH252:BI252)</f>
        <v>0</v>
      </c>
      <c r="BJ220" s="181">
        <f>SUM($AF220:AH220)-SUM($AF252:AH252)-SUM($C252:E252)-SUM($BH252:BJ252)</f>
        <v>0</v>
      </c>
      <c r="BK220" s="181">
        <f>SUM($AF220:AI220)-SUM($AF252:AI252)-SUM($C252:F252)-SUM($BH252:BK252)</f>
        <v>0</v>
      </c>
      <c r="BL220" s="181">
        <f>SUM($AF220:AJ220)-SUM($AF252:AJ252)-SUM($C252:G252)-SUM($BH252:BL252)</f>
        <v>0</v>
      </c>
      <c r="BM220" s="181">
        <f>SUM($AF220:AK220)-SUM($AF252:AK252)-SUM($C252:H252)-SUM($BH252:BM252)</f>
        <v>0</v>
      </c>
      <c r="BN220" s="181">
        <f>SUM($AF220:AL220)-SUM($AF252:AL252)-SUM($C252:I252)-SUM($BH252:BN252)</f>
        <v>0</v>
      </c>
      <c r="BO220" s="181">
        <f>SUM($AF220:AM220)-SUM($AF252:AM252)-SUM($C252:J252)-SUM($BH252:BO252)</f>
        <v>0</v>
      </c>
      <c r="BP220" s="181">
        <f>SUM($AF220:AN220)-SUM($AF252:AN252)-SUM($C252:K252)-SUM($BH252:BP252)</f>
        <v>0</v>
      </c>
      <c r="BQ220" s="181">
        <f>SUM($AF220:AO220)-SUM($AF252:AO252)-SUM($C252:L252)-SUM($BH252:BQ252)</f>
        <v>0</v>
      </c>
      <c r="BR220" s="181">
        <f>SUM($AF220:AP220)-SUM($AF252:AP252)-SUM($C252:M252)-SUM($BH252:BR252)</f>
        <v>0</v>
      </c>
      <c r="BS220" s="181">
        <f>SUM($AF220:AQ220)-SUM($AF252:AQ252)-SUM($C252:N252)-SUM($BH252:BS252)</f>
        <v>0</v>
      </c>
      <c r="BT220" s="181">
        <f>SUM($AF220:AR220)-SUM($AF252:AR252)-SUM($C252:O252)-SUM($BH252:BT252)</f>
        <v>0</v>
      </c>
      <c r="BU220" s="181">
        <f>SUM($AF220:AS220)-SUM($AF252:AS252)-SUM($C252:P252)-SUM($BH252:BU252)</f>
        <v>0</v>
      </c>
      <c r="BV220" s="181">
        <f>SUM($AF220:AT220)-SUM($AF252:AT252)-SUM($C252:Q252)-SUM($BH252:BV252)</f>
        <v>0</v>
      </c>
      <c r="BW220" s="181">
        <f>SUM($AF220:AU220)-SUM($AF252:AU252)-SUM($C252:R252)-SUM($BH252:BW252)</f>
        <v>0</v>
      </c>
      <c r="BX220" s="181">
        <f>SUM($AF220:AV220)-SUM($AF252:AV252)-SUM($C252:S252)-SUM($BH252:BX252)</f>
        <v>0</v>
      </c>
      <c r="BY220" s="181">
        <f>SUM($AF220:AW220)-SUM($AF252:AW252)-SUM($C252:T252)-SUM($BH252:BY252)</f>
        <v>0</v>
      </c>
      <c r="BZ220" s="181">
        <f>SUM($AF220:AX220)-SUM($AF252:AX252)-SUM($C252:U252)-SUM($BH252:BZ252)</f>
        <v>0</v>
      </c>
      <c r="CA220" s="181">
        <f>SUM($AF220:AY220)-SUM($AF252:AY252)-SUM($C252:V252)-SUM($BH252:CA252)</f>
        <v>0</v>
      </c>
      <c r="CB220" s="181">
        <f>SUM($AF220:AZ220)-SUM($AF252:AZ252)-SUM($C252:W252)-SUM($BH252:CB252)</f>
        <v>0</v>
      </c>
      <c r="CC220" s="181">
        <f>SUM($AF220:BA220)-SUM($AF252:BA252)-SUM($C252:X252)-SUM($BH252:CC252)</f>
        <v>0</v>
      </c>
      <c r="CD220" s="181">
        <f>SUM($AF220:BB220)-SUM($AF252:BB252)-SUM($C252:Y252)-SUM($BH252:CD252)</f>
        <v>0</v>
      </c>
      <c r="CE220" s="181">
        <f>SUM($AF220:BC220)-SUM($AF252:BC252)-SUM($C252:Z252)-SUM($BH252:CE252)</f>
        <v>0</v>
      </c>
      <c r="CF220" s="181">
        <f>SUM($AF220:BD220)-SUM($AF252:BD252)-SUM($C252:AA252)-SUM($BH252:CF252)</f>
        <v>0</v>
      </c>
      <c r="CG220" s="181">
        <f>SUM($AF220:BE220)-SUM($AF252:BE252)-SUM($C252:AB252)-SUM($BH252:CG252)</f>
        <v>0</v>
      </c>
      <c r="CH220" s="52"/>
      <c r="CI220" s="52"/>
      <c r="CJ220" s="67"/>
      <c r="CK220" s="67"/>
      <c r="CL220" s="67"/>
      <c r="CM220" s="67"/>
      <c r="CN220" s="67"/>
      <c r="CO220" s="67"/>
      <c r="CP220" s="67"/>
      <c r="CQ220" s="67"/>
      <c r="CR220" s="67"/>
      <c r="CS220" s="67"/>
      <c r="CT220" s="67"/>
      <c r="CU220" s="67"/>
      <c r="CV220" s="67"/>
      <c r="CW220" s="67"/>
      <c r="CX220" s="67"/>
      <c r="CY220" s="67">
        <v>1</v>
      </c>
      <c r="CZ220" s="67">
        <f t="shared" si="42"/>
        <v>0.99499568506604608</v>
      </c>
      <c r="DA220" s="67">
        <f t="shared" si="42"/>
        <v>0.99552643991768475</v>
      </c>
      <c r="DB220" s="67">
        <f t="shared" si="42"/>
        <v>0.99539657800842885</v>
      </c>
      <c r="DC220" s="67">
        <f t="shared" si="42"/>
        <v>0.9952105164439855</v>
      </c>
      <c r="DD220" s="67">
        <f t="shared" si="42"/>
        <v>0.99239905260239336</v>
      </c>
      <c r="DE220" s="67">
        <f t="shared" si="42"/>
        <v>0.99210639685370761</v>
      </c>
      <c r="DF220" s="67">
        <f t="shared" si="41"/>
        <v>0.99181037188079724</v>
      </c>
      <c r="DG220" s="67">
        <f t="shared" si="41"/>
        <v>0.99151166108692024</v>
      </c>
      <c r="DH220" s="67">
        <f t="shared" si="41"/>
        <v>0.99121099162322213</v>
      </c>
      <c r="DI220" s="67">
        <f t="shared" si="41"/>
        <v>0.98617750468013243</v>
      </c>
      <c r="DJ220" s="53"/>
      <c r="DK220" s="53"/>
      <c r="DL220" s="53"/>
      <c r="DM220" s="188" t="str">
        <f t="shared" si="39"/>
        <v/>
      </c>
      <c r="DN220" s="188" t="str">
        <f t="shared" si="39"/>
        <v/>
      </c>
      <c r="DO220" s="188" t="str">
        <f t="shared" si="39"/>
        <v/>
      </c>
      <c r="DP220" s="188" t="str">
        <f t="shared" si="39"/>
        <v/>
      </c>
      <c r="DQ220" s="188" t="str">
        <f t="shared" si="39"/>
        <v/>
      </c>
      <c r="DR220" s="188" t="str">
        <f t="shared" si="39"/>
        <v/>
      </c>
      <c r="DS220" s="188" t="str">
        <f t="shared" si="39"/>
        <v/>
      </c>
      <c r="DT220" s="188" t="str">
        <f t="shared" si="39"/>
        <v/>
      </c>
      <c r="DU220" s="188" t="str">
        <f t="shared" si="39"/>
        <v/>
      </c>
      <c r="DV220" s="188" t="str">
        <f t="shared" si="39"/>
        <v/>
      </c>
      <c r="DW220" s="188" t="str">
        <f t="shared" si="39"/>
        <v/>
      </c>
      <c r="DX220" s="188" t="str">
        <f t="shared" si="39"/>
        <v/>
      </c>
      <c r="DY220" s="188" t="str">
        <f t="shared" si="39"/>
        <v/>
      </c>
      <c r="DZ220" s="188" t="str">
        <f t="shared" si="39"/>
        <v/>
      </c>
      <c r="EA220" s="188" t="str">
        <f t="shared" si="39"/>
        <v/>
      </c>
      <c r="EB220" s="188" t="str">
        <f t="shared" si="39"/>
        <v/>
      </c>
      <c r="EC220" s="188" t="str">
        <f t="shared" si="40"/>
        <v/>
      </c>
      <c r="ED220" s="188" t="str">
        <f t="shared" si="40"/>
        <v/>
      </c>
      <c r="EE220" s="188" t="str">
        <f t="shared" si="40"/>
        <v/>
      </c>
      <c r="EF220" s="188" t="str">
        <f t="shared" si="40"/>
        <v/>
      </c>
      <c r="EG220" s="188" t="str">
        <f t="shared" si="40"/>
        <v/>
      </c>
      <c r="EH220" s="188" t="str">
        <f t="shared" si="40"/>
        <v/>
      </c>
      <c r="EI220" s="188" t="str">
        <f t="shared" si="40"/>
        <v/>
      </c>
      <c r="EJ220" s="188" t="str">
        <f t="shared" si="40"/>
        <v/>
      </c>
      <c r="EK220" s="188" t="str">
        <f t="shared" si="40"/>
        <v/>
      </c>
    </row>
    <row r="221" spans="2:141" x14ac:dyDescent="0.3">
      <c r="B221" s="1">
        <v>17</v>
      </c>
      <c r="C221" s="155"/>
      <c r="D221" s="155"/>
      <c r="E221" s="155"/>
      <c r="F221" s="155"/>
      <c r="G221" s="155"/>
      <c r="H221" s="155"/>
      <c r="I221" s="155"/>
      <c r="J221" s="155"/>
      <c r="K221" s="155"/>
      <c r="L221" s="155"/>
      <c r="M221" s="155"/>
      <c r="N221" s="155"/>
      <c r="O221" s="155"/>
      <c r="P221" s="155"/>
      <c r="Q221" s="155"/>
      <c r="R221" s="155"/>
      <c r="S221" s="155"/>
      <c r="T221" s="155">
        <f>VLOOKUP(S93,DiaInc,$A$4,FALSE)*Diabetes_model!AU98</f>
        <v>5.0043149339538961E-3</v>
      </c>
      <c r="U221" s="155">
        <f>VLOOKUP(T93,DiaInc,$A$4,FALSE)*Diabetes_model!AV98</f>
        <v>4.4735600823152385E-3</v>
      </c>
      <c r="V221" s="155">
        <f>VLOOKUP(U93,DiaInc,$A$4,FALSE)*Diabetes_model!AW98</f>
        <v>4.6034219915712035E-3</v>
      </c>
      <c r="W221" s="155">
        <f>VLOOKUP(V93,DiaInc,$A$4,FALSE)*Diabetes_model!AX98</f>
        <v>4.7894835560144565E-3</v>
      </c>
      <c r="X221" s="155">
        <f>VLOOKUP(W93,DiaInc,$A$4,FALSE)*Diabetes_model!AY98</f>
        <v>7.6009473976066336E-3</v>
      </c>
      <c r="Y221" s="155">
        <f>VLOOKUP(X93,DiaInc,$A$4,FALSE)*Diabetes_model!AZ98</f>
        <v>7.8936031462923783E-3</v>
      </c>
      <c r="Z221" s="155">
        <f>VLOOKUP(Y93,DiaInc,$A$4,FALSE)*Diabetes_model!BA98</f>
        <v>8.1896281192027735E-3</v>
      </c>
      <c r="AA221" s="155">
        <f>VLOOKUP(Z93,DiaInc,$A$4,FALSE)*Diabetes_model!BB98</f>
        <v>8.488338913079721E-3</v>
      </c>
      <c r="AB221" s="155">
        <f>VLOOKUP(AA93,DiaInc,$A$4,FALSE)*Diabetes_model!BC98</f>
        <v>8.7890083767778859E-3</v>
      </c>
      <c r="AC221" s="155"/>
      <c r="AD221" s="155"/>
      <c r="AE221" s="155"/>
      <c r="AF221" s="155"/>
      <c r="AG221" s="174">
        <f>D221*D59*PRODUCT($CJ221:CJ221)</f>
        <v>0</v>
      </c>
      <c r="AH221" s="174">
        <f>E221*E59*PRODUCT($CJ221:CK221)</f>
        <v>0</v>
      </c>
      <c r="AI221" s="174">
        <f>F221*F59*PRODUCT($CJ221:CL221)</f>
        <v>0</v>
      </c>
      <c r="AJ221" s="174">
        <f>G221*G59*PRODUCT($CJ221:CM221)</f>
        <v>0</v>
      </c>
      <c r="AK221" s="174">
        <f>H221*H59*PRODUCT($CJ221:CN221)</f>
        <v>0</v>
      </c>
      <c r="AL221" s="174">
        <f>I221*I59*PRODUCT($CJ221:CO221)</f>
        <v>0</v>
      </c>
      <c r="AM221" s="174">
        <f>J221*J59*PRODUCT($CJ221:CP221)</f>
        <v>0</v>
      </c>
      <c r="AN221" s="174">
        <f>K221*K59*PRODUCT($CJ221:CQ221)</f>
        <v>0</v>
      </c>
      <c r="AO221" s="174">
        <f>L221*L59*PRODUCT($CJ221:CR221)</f>
        <v>0</v>
      </c>
      <c r="AP221" s="174">
        <f>M221*M59*PRODUCT($CJ221:CS221)</f>
        <v>0</v>
      </c>
      <c r="AQ221" s="174">
        <f>N221*N59*PRODUCT($CJ221:CT221)</f>
        <v>0</v>
      </c>
      <c r="AR221" s="174">
        <f>O221*O59*PRODUCT($CJ221:CU221)</f>
        <v>0</v>
      </c>
      <c r="AS221" s="174">
        <f>P221*P59*PRODUCT($CJ221:CV221)</f>
        <v>0</v>
      </c>
      <c r="AT221" s="174">
        <f>Q221*Q59*PRODUCT($CJ221:CW221)</f>
        <v>0</v>
      </c>
      <c r="AU221" s="174">
        <f>R221*R59*PRODUCT($CJ221:CX221)</f>
        <v>0</v>
      </c>
      <c r="AV221" s="174">
        <f>S221*S59*PRODUCT($CJ221:CY221)</f>
        <v>0</v>
      </c>
      <c r="AW221" s="174">
        <f>T221*T59*PRODUCT($CJ221:CZ221)</f>
        <v>0</v>
      </c>
      <c r="AX221" s="174">
        <f>U221*U59*PRODUCT($CJ221:DA221)</f>
        <v>0</v>
      </c>
      <c r="AY221" s="174">
        <f>V221*V59*PRODUCT($CJ221:DB221)</f>
        <v>0</v>
      </c>
      <c r="AZ221" s="174">
        <f>W221*W59*PRODUCT($CJ221:DC221)</f>
        <v>0</v>
      </c>
      <c r="BA221" s="174">
        <f>X221*X59*PRODUCT($CJ221:DD221)</f>
        <v>0</v>
      </c>
      <c r="BB221" s="174">
        <f>Y221*Y59*PRODUCT($CJ221:DE221)</f>
        <v>0</v>
      </c>
      <c r="BC221" s="174">
        <f>Z221*Z59*PRODUCT($CJ221:DF221)</f>
        <v>0</v>
      </c>
      <c r="BD221" s="174">
        <f>AA221*AA59*PRODUCT($CJ221:DG221)</f>
        <v>0</v>
      </c>
      <c r="BE221" s="174">
        <f>AB221*AB59*PRODUCT($CJ221:DH221)</f>
        <v>0</v>
      </c>
      <c r="BF221" s="93"/>
      <c r="BG221" s="93"/>
      <c r="BH221" s="93"/>
      <c r="BI221" s="181">
        <f>SUM($AF221:AG221)-SUM($AF253:AG253)-SUM($C253:D253)-SUM($BH253:BI253)</f>
        <v>0</v>
      </c>
      <c r="BJ221" s="181">
        <f>SUM($AF221:AH221)-SUM($AF253:AH253)-SUM($C253:E253)-SUM($BH253:BJ253)</f>
        <v>0</v>
      </c>
      <c r="BK221" s="181">
        <f>SUM($AF221:AI221)-SUM($AF253:AI253)-SUM($C253:F253)-SUM($BH253:BK253)</f>
        <v>0</v>
      </c>
      <c r="BL221" s="181">
        <f>SUM($AF221:AJ221)-SUM($AF253:AJ253)-SUM($C253:G253)-SUM($BH253:BL253)</f>
        <v>0</v>
      </c>
      <c r="BM221" s="181">
        <f>SUM($AF221:AK221)-SUM($AF253:AK253)-SUM($C253:H253)-SUM($BH253:BM253)</f>
        <v>0</v>
      </c>
      <c r="BN221" s="181">
        <f>SUM($AF221:AL221)-SUM($AF253:AL253)-SUM($C253:I253)-SUM($BH253:BN253)</f>
        <v>0</v>
      </c>
      <c r="BO221" s="181">
        <f>SUM($AF221:AM221)-SUM($AF253:AM253)-SUM($C253:J253)-SUM($BH253:BO253)</f>
        <v>0</v>
      </c>
      <c r="BP221" s="181">
        <f>SUM($AF221:AN221)-SUM($AF253:AN253)-SUM($C253:K253)-SUM($BH253:BP253)</f>
        <v>0</v>
      </c>
      <c r="BQ221" s="181">
        <f>SUM($AF221:AO221)-SUM($AF253:AO253)-SUM($C253:L253)-SUM($BH253:BQ253)</f>
        <v>0</v>
      </c>
      <c r="BR221" s="181">
        <f>SUM($AF221:AP221)-SUM($AF253:AP253)-SUM($C253:M253)-SUM($BH253:BR253)</f>
        <v>0</v>
      </c>
      <c r="BS221" s="181">
        <f>SUM($AF221:AQ221)-SUM($AF253:AQ253)-SUM($C253:N253)-SUM($BH253:BS253)</f>
        <v>0</v>
      </c>
      <c r="BT221" s="181">
        <f>SUM($AF221:AR221)-SUM($AF253:AR253)-SUM($C253:O253)-SUM($BH253:BT253)</f>
        <v>0</v>
      </c>
      <c r="BU221" s="181">
        <f>SUM($AF221:AS221)-SUM($AF253:AS253)-SUM($C253:P253)-SUM($BH253:BU253)</f>
        <v>0</v>
      </c>
      <c r="BV221" s="181">
        <f>SUM($AF221:AT221)-SUM($AF253:AT253)-SUM($C253:Q253)-SUM($BH253:BV253)</f>
        <v>0</v>
      </c>
      <c r="BW221" s="181">
        <f>SUM($AF221:AU221)-SUM($AF253:AU253)-SUM($C253:R253)-SUM($BH253:BW253)</f>
        <v>0</v>
      </c>
      <c r="BX221" s="181">
        <f>SUM($AF221:AV221)-SUM($AF253:AV253)-SUM($C253:S253)-SUM($BH253:BX253)</f>
        <v>0</v>
      </c>
      <c r="BY221" s="181">
        <f>SUM($AF221:AW221)-SUM($AF253:AW253)-SUM($C253:T253)-SUM($BH253:BY253)</f>
        <v>0</v>
      </c>
      <c r="BZ221" s="181">
        <f>SUM($AF221:AX221)-SUM($AF253:AX253)-SUM($C253:U253)-SUM($BH253:BZ253)</f>
        <v>0</v>
      </c>
      <c r="CA221" s="181">
        <f>SUM($AF221:AY221)-SUM($AF253:AY253)-SUM($C253:V253)-SUM($BH253:CA253)</f>
        <v>0</v>
      </c>
      <c r="CB221" s="181">
        <f>SUM($AF221:AZ221)-SUM($AF253:AZ253)-SUM($C253:W253)-SUM($BH253:CB253)</f>
        <v>0</v>
      </c>
      <c r="CC221" s="181">
        <f>SUM($AF221:BA221)-SUM($AF253:BA253)-SUM($C253:X253)-SUM($BH253:CC253)</f>
        <v>0</v>
      </c>
      <c r="CD221" s="181">
        <f>SUM($AF221:BB221)-SUM($AF253:BB253)-SUM($C253:Y253)-SUM($BH253:CD253)</f>
        <v>0</v>
      </c>
      <c r="CE221" s="181">
        <f>SUM($AF221:BC221)-SUM($AF253:BC253)-SUM($C253:Z253)-SUM($BH253:CE253)</f>
        <v>0</v>
      </c>
      <c r="CF221" s="181">
        <f>SUM($AF221:BD221)-SUM($AF253:BD253)-SUM($C253:AA253)-SUM($BH253:CF253)</f>
        <v>0</v>
      </c>
      <c r="CG221" s="181">
        <f>SUM($AF221:BE221)-SUM($AF253:BE253)-SUM($C253:AB253)-SUM($BH253:CG253)</f>
        <v>0</v>
      </c>
      <c r="CH221" s="52"/>
      <c r="CI221" s="52"/>
      <c r="CJ221" s="67"/>
      <c r="CK221" s="67"/>
      <c r="CL221" s="67"/>
      <c r="CM221" s="67"/>
      <c r="CN221" s="67"/>
      <c r="CO221" s="67"/>
      <c r="CP221" s="67"/>
      <c r="CQ221" s="67"/>
      <c r="CR221" s="67"/>
      <c r="CS221" s="67"/>
      <c r="CT221" s="67"/>
      <c r="CU221" s="67"/>
      <c r="CV221" s="67"/>
      <c r="CW221" s="67"/>
      <c r="CX221" s="67"/>
      <c r="CY221" s="67"/>
      <c r="CZ221" s="67">
        <v>1</v>
      </c>
      <c r="DA221" s="67">
        <f t="shared" si="42"/>
        <v>0.99499568506604608</v>
      </c>
      <c r="DB221" s="67">
        <f t="shared" si="42"/>
        <v>0.99552643991768475</v>
      </c>
      <c r="DC221" s="67">
        <f t="shared" si="42"/>
        <v>0.99539657800842885</v>
      </c>
      <c r="DD221" s="67">
        <f t="shared" si="42"/>
        <v>0.9952105164439855</v>
      </c>
      <c r="DE221" s="67">
        <f t="shared" si="42"/>
        <v>0.99239905260239336</v>
      </c>
      <c r="DF221" s="67">
        <f t="shared" si="41"/>
        <v>0.99210639685370761</v>
      </c>
      <c r="DG221" s="67">
        <f t="shared" si="41"/>
        <v>0.99181037188079724</v>
      </c>
      <c r="DH221" s="67">
        <f t="shared" si="41"/>
        <v>0.99151166108692024</v>
      </c>
      <c r="DI221" s="67">
        <f t="shared" si="41"/>
        <v>0.99121099162322213</v>
      </c>
      <c r="DJ221" s="53"/>
      <c r="DK221" s="53"/>
      <c r="DL221" s="53"/>
      <c r="DM221" s="188" t="str">
        <f t="shared" si="39"/>
        <v/>
      </c>
      <c r="DN221" s="188" t="str">
        <f t="shared" si="39"/>
        <v/>
      </c>
      <c r="DO221" s="188" t="str">
        <f t="shared" si="39"/>
        <v/>
      </c>
      <c r="DP221" s="188" t="str">
        <f t="shared" si="39"/>
        <v/>
      </c>
      <c r="DQ221" s="188" t="str">
        <f t="shared" si="39"/>
        <v/>
      </c>
      <c r="DR221" s="188" t="str">
        <f t="shared" si="39"/>
        <v/>
      </c>
      <c r="DS221" s="188" t="str">
        <f t="shared" si="39"/>
        <v/>
      </c>
      <c r="DT221" s="188" t="str">
        <f t="shared" si="39"/>
        <v/>
      </c>
      <c r="DU221" s="188" t="str">
        <f t="shared" si="39"/>
        <v/>
      </c>
      <c r="DV221" s="188" t="str">
        <f t="shared" si="39"/>
        <v/>
      </c>
      <c r="DW221" s="188" t="str">
        <f t="shared" si="39"/>
        <v/>
      </c>
      <c r="DX221" s="188" t="str">
        <f t="shared" si="39"/>
        <v/>
      </c>
      <c r="DY221" s="188" t="str">
        <f t="shared" si="39"/>
        <v/>
      </c>
      <c r="DZ221" s="188" t="str">
        <f t="shared" si="39"/>
        <v/>
      </c>
      <c r="EA221" s="188" t="str">
        <f t="shared" si="39"/>
        <v/>
      </c>
      <c r="EB221" s="188" t="str">
        <f t="shared" si="39"/>
        <v/>
      </c>
      <c r="EC221" s="188" t="str">
        <f t="shared" si="40"/>
        <v/>
      </c>
      <c r="ED221" s="188" t="str">
        <f t="shared" si="40"/>
        <v/>
      </c>
      <c r="EE221" s="188" t="str">
        <f t="shared" si="40"/>
        <v/>
      </c>
      <c r="EF221" s="188" t="str">
        <f t="shared" si="40"/>
        <v/>
      </c>
      <c r="EG221" s="188" t="str">
        <f t="shared" si="40"/>
        <v/>
      </c>
      <c r="EH221" s="188" t="str">
        <f t="shared" si="40"/>
        <v/>
      </c>
      <c r="EI221" s="188" t="str">
        <f t="shared" si="40"/>
        <v/>
      </c>
      <c r="EJ221" s="188" t="str">
        <f t="shared" si="40"/>
        <v/>
      </c>
      <c r="EK221" s="188" t="str">
        <f t="shared" si="40"/>
        <v/>
      </c>
    </row>
    <row r="222" spans="2:141" x14ac:dyDescent="0.3">
      <c r="B222" s="1">
        <v>18</v>
      </c>
      <c r="C222" s="155"/>
      <c r="D222" s="155"/>
      <c r="E222" s="155"/>
      <c r="F222" s="155"/>
      <c r="G222" s="155"/>
      <c r="H222" s="155"/>
      <c r="I222" s="155"/>
      <c r="J222" s="155"/>
      <c r="K222" s="155"/>
      <c r="L222" s="155"/>
      <c r="M222" s="155"/>
      <c r="N222" s="155"/>
      <c r="O222" s="155"/>
      <c r="P222" s="155"/>
      <c r="Q222" s="155"/>
      <c r="R222" s="155"/>
      <c r="S222" s="155"/>
      <c r="T222" s="155"/>
      <c r="U222" s="155">
        <f>VLOOKUP(T94,DiaInc,$A$4,FALSE)*Diabetes_model!AV99</f>
        <v>5.0043149339538961E-3</v>
      </c>
      <c r="V222" s="155">
        <f>VLOOKUP(U94,DiaInc,$A$4,FALSE)*Diabetes_model!AW99</f>
        <v>4.4735600823152385E-3</v>
      </c>
      <c r="W222" s="155">
        <f>VLOOKUP(V94,DiaInc,$A$4,FALSE)*Diabetes_model!AX99</f>
        <v>4.6034219915712035E-3</v>
      </c>
      <c r="X222" s="155">
        <f>VLOOKUP(W94,DiaInc,$A$4,FALSE)*Diabetes_model!AY99</f>
        <v>4.7894835560144565E-3</v>
      </c>
      <c r="Y222" s="155">
        <f>VLOOKUP(X94,DiaInc,$A$4,FALSE)*Diabetes_model!AZ99</f>
        <v>7.6009473976066336E-3</v>
      </c>
      <c r="Z222" s="155">
        <f>VLOOKUP(Y94,DiaInc,$A$4,FALSE)*Diabetes_model!BA99</f>
        <v>7.8936031462923783E-3</v>
      </c>
      <c r="AA222" s="155">
        <f>VLOOKUP(Z94,DiaInc,$A$4,FALSE)*Diabetes_model!BB99</f>
        <v>8.1896281192027735E-3</v>
      </c>
      <c r="AB222" s="155">
        <f>VLOOKUP(AA94,DiaInc,$A$4,FALSE)*Diabetes_model!BC99</f>
        <v>8.488338913079721E-3</v>
      </c>
      <c r="AC222" s="155"/>
      <c r="AD222" s="155"/>
      <c r="AE222" s="155"/>
      <c r="AF222" s="155"/>
      <c r="AG222" s="174">
        <f>D222*D60*PRODUCT($CJ222:CJ222)</f>
        <v>0</v>
      </c>
      <c r="AH222" s="174">
        <f>E222*E60*PRODUCT($CJ222:CK222)</f>
        <v>0</v>
      </c>
      <c r="AI222" s="174">
        <f>F222*F60*PRODUCT($CJ222:CL222)</f>
        <v>0</v>
      </c>
      <c r="AJ222" s="174">
        <f>G222*G60*PRODUCT($CJ222:CM222)</f>
        <v>0</v>
      </c>
      <c r="AK222" s="174">
        <f>H222*H60*PRODUCT($CJ222:CN222)</f>
        <v>0</v>
      </c>
      <c r="AL222" s="174">
        <f>I222*I60*PRODUCT($CJ222:CO222)</f>
        <v>0</v>
      </c>
      <c r="AM222" s="174">
        <f>J222*J60*PRODUCT($CJ222:CP222)</f>
        <v>0</v>
      </c>
      <c r="AN222" s="174">
        <f>K222*K60*PRODUCT($CJ222:CQ222)</f>
        <v>0</v>
      </c>
      <c r="AO222" s="174">
        <f>L222*L60*PRODUCT($CJ222:CR222)</f>
        <v>0</v>
      </c>
      <c r="AP222" s="174">
        <f>M222*M60*PRODUCT($CJ222:CS222)</f>
        <v>0</v>
      </c>
      <c r="AQ222" s="174">
        <f>N222*N60*PRODUCT($CJ222:CT222)</f>
        <v>0</v>
      </c>
      <c r="AR222" s="174">
        <f>O222*O60*PRODUCT($CJ222:CU222)</f>
        <v>0</v>
      </c>
      <c r="AS222" s="174">
        <f>P222*P60*PRODUCT($CJ222:CV222)</f>
        <v>0</v>
      </c>
      <c r="AT222" s="174">
        <f>Q222*Q60*PRODUCT($CJ222:CW222)</f>
        <v>0</v>
      </c>
      <c r="AU222" s="174">
        <f>R222*R60*PRODUCT($CJ222:CX222)</f>
        <v>0</v>
      </c>
      <c r="AV222" s="174">
        <f>S222*S60*PRODUCT($CJ222:CY222)</f>
        <v>0</v>
      </c>
      <c r="AW222" s="174">
        <f>T222*T60*PRODUCT($CJ222:CZ222)</f>
        <v>0</v>
      </c>
      <c r="AX222" s="174">
        <f>U222*U60*PRODUCT($CJ222:DA222)</f>
        <v>0</v>
      </c>
      <c r="AY222" s="174">
        <f>V222*V60*PRODUCT($CJ222:DB222)</f>
        <v>0</v>
      </c>
      <c r="AZ222" s="174">
        <f>W222*W60*PRODUCT($CJ222:DC222)</f>
        <v>0</v>
      </c>
      <c r="BA222" s="174">
        <f>X222*X60*PRODUCT($CJ222:DD222)</f>
        <v>0</v>
      </c>
      <c r="BB222" s="174">
        <f>Y222*Y60*PRODUCT($CJ222:DE222)</f>
        <v>0</v>
      </c>
      <c r="BC222" s="174">
        <f>Z222*Z60*PRODUCT($CJ222:DF222)</f>
        <v>0</v>
      </c>
      <c r="BD222" s="174">
        <f>AA222*AA60*PRODUCT($CJ222:DG222)</f>
        <v>0</v>
      </c>
      <c r="BE222" s="174">
        <f>AB222*AB60*PRODUCT($CJ222:DH222)</f>
        <v>0</v>
      </c>
      <c r="BF222" s="93"/>
      <c r="BG222" s="93"/>
      <c r="BH222" s="93"/>
      <c r="BI222" s="181">
        <f>SUM($AF222:AG222)-SUM($AF254:AG254)-SUM($C254:D254)-SUM($BH254:BI254)</f>
        <v>0</v>
      </c>
      <c r="BJ222" s="181">
        <f>SUM($AF222:AH222)-SUM($AF254:AH254)-SUM($C254:E254)-SUM($BH254:BJ254)</f>
        <v>0</v>
      </c>
      <c r="BK222" s="181">
        <f>SUM($AF222:AI222)-SUM($AF254:AI254)-SUM($C254:F254)-SUM($BH254:BK254)</f>
        <v>0</v>
      </c>
      <c r="BL222" s="181">
        <f>SUM($AF222:AJ222)-SUM($AF254:AJ254)-SUM($C254:G254)-SUM($BH254:BL254)</f>
        <v>0</v>
      </c>
      <c r="BM222" s="181">
        <f>SUM($AF222:AK222)-SUM($AF254:AK254)-SUM($C254:H254)-SUM($BH254:BM254)</f>
        <v>0</v>
      </c>
      <c r="BN222" s="181">
        <f>SUM($AF222:AL222)-SUM($AF254:AL254)-SUM($C254:I254)-SUM($BH254:BN254)</f>
        <v>0</v>
      </c>
      <c r="BO222" s="181">
        <f>SUM($AF222:AM222)-SUM($AF254:AM254)-SUM($C254:J254)-SUM($BH254:BO254)</f>
        <v>0</v>
      </c>
      <c r="BP222" s="181">
        <f>SUM($AF222:AN222)-SUM($AF254:AN254)-SUM($C254:K254)-SUM($BH254:BP254)</f>
        <v>0</v>
      </c>
      <c r="BQ222" s="181">
        <f>SUM($AF222:AO222)-SUM($AF254:AO254)-SUM($C254:L254)-SUM($BH254:BQ254)</f>
        <v>0</v>
      </c>
      <c r="BR222" s="181">
        <f>SUM($AF222:AP222)-SUM($AF254:AP254)-SUM($C254:M254)-SUM($BH254:BR254)</f>
        <v>0</v>
      </c>
      <c r="BS222" s="181">
        <f>SUM($AF222:AQ222)-SUM($AF254:AQ254)-SUM($C254:N254)-SUM($BH254:BS254)</f>
        <v>0</v>
      </c>
      <c r="BT222" s="181">
        <f>SUM($AF222:AR222)-SUM($AF254:AR254)-SUM($C254:O254)-SUM($BH254:BT254)</f>
        <v>0</v>
      </c>
      <c r="BU222" s="181">
        <f>SUM($AF222:AS222)-SUM($AF254:AS254)-SUM($C254:P254)-SUM($BH254:BU254)</f>
        <v>0</v>
      </c>
      <c r="BV222" s="181">
        <f>SUM($AF222:AT222)-SUM($AF254:AT254)-SUM($C254:Q254)-SUM($BH254:BV254)</f>
        <v>0</v>
      </c>
      <c r="BW222" s="181">
        <f>SUM($AF222:AU222)-SUM($AF254:AU254)-SUM($C254:R254)-SUM($BH254:BW254)</f>
        <v>0</v>
      </c>
      <c r="BX222" s="181">
        <f>SUM($AF222:AV222)-SUM($AF254:AV254)-SUM($C254:S254)-SUM($BH254:BX254)</f>
        <v>0</v>
      </c>
      <c r="BY222" s="181">
        <f>SUM($AF222:AW222)-SUM($AF254:AW254)-SUM($C254:T254)-SUM($BH254:BY254)</f>
        <v>0</v>
      </c>
      <c r="BZ222" s="181">
        <f>SUM($AF222:AX222)-SUM($AF254:AX254)-SUM($C254:U254)-SUM($BH254:BZ254)</f>
        <v>0</v>
      </c>
      <c r="CA222" s="181">
        <f>SUM($AF222:AY222)-SUM($AF254:AY254)-SUM($C254:V254)-SUM($BH254:CA254)</f>
        <v>0</v>
      </c>
      <c r="CB222" s="181">
        <f>SUM($AF222:AZ222)-SUM($AF254:AZ254)-SUM($C254:W254)-SUM($BH254:CB254)</f>
        <v>0</v>
      </c>
      <c r="CC222" s="181">
        <f>SUM($AF222:BA222)-SUM($AF254:BA254)-SUM($C254:X254)-SUM($BH254:CC254)</f>
        <v>0</v>
      </c>
      <c r="CD222" s="181">
        <f>SUM($AF222:BB222)-SUM($AF254:BB254)-SUM($C254:Y254)-SUM($BH254:CD254)</f>
        <v>0</v>
      </c>
      <c r="CE222" s="181">
        <f>SUM($AF222:BC222)-SUM($AF254:BC254)-SUM($C254:Z254)-SUM($BH254:CE254)</f>
        <v>0</v>
      </c>
      <c r="CF222" s="181">
        <f>SUM($AF222:BD222)-SUM($AF254:BD254)-SUM($C254:AA254)-SUM($BH254:CF254)</f>
        <v>0</v>
      </c>
      <c r="CG222" s="181">
        <f>SUM($AF222:BE222)-SUM($AF254:BE254)-SUM($C254:AB254)-SUM($BH254:CG254)</f>
        <v>0</v>
      </c>
      <c r="CH222" s="52"/>
      <c r="CI222" s="52"/>
      <c r="CJ222" s="67"/>
      <c r="CK222" s="67"/>
      <c r="CL222" s="67"/>
      <c r="CM222" s="67"/>
      <c r="CN222" s="67"/>
      <c r="CO222" s="67"/>
      <c r="CP222" s="67"/>
      <c r="CQ222" s="67"/>
      <c r="CR222" s="67"/>
      <c r="CS222" s="67"/>
      <c r="CT222" s="67"/>
      <c r="CU222" s="67"/>
      <c r="CV222" s="67"/>
      <c r="CW222" s="67"/>
      <c r="CX222" s="67"/>
      <c r="CY222" s="67"/>
      <c r="CZ222" s="67"/>
      <c r="DA222" s="67">
        <v>1</v>
      </c>
      <c r="DB222" s="67">
        <f t="shared" si="42"/>
        <v>0.99499568506604608</v>
      </c>
      <c r="DC222" s="67">
        <f t="shared" si="42"/>
        <v>0.99552643991768475</v>
      </c>
      <c r="DD222" s="67">
        <f t="shared" si="42"/>
        <v>0.99539657800842885</v>
      </c>
      <c r="DE222" s="67">
        <f t="shared" si="42"/>
        <v>0.9952105164439855</v>
      </c>
      <c r="DF222" s="67">
        <f t="shared" si="41"/>
        <v>0.99239905260239336</v>
      </c>
      <c r="DG222" s="67">
        <f t="shared" si="41"/>
        <v>0.99210639685370761</v>
      </c>
      <c r="DH222" s="67">
        <f t="shared" si="41"/>
        <v>0.99181037188079724</v>
      </c>
      <c r="DI222" s="67">
        <f t="shared" si="41"/>
        <v>0.99151166108692024</v>
      </c>
      <c r="DJ222" s="53"/>
      <c r="DK222" s="53"/>
      <c r="DL222" s="53"/>
      <c r="DM222" s="188" t="str">
        <f t="shared" si="39"/>
        <v/>
      </c>
      <c r="DN222" s="188" t="str">
        <f t="shared" si="39"/>
        <v/>
      </c>
      <c r="DO222" s="188" t="str">
        <f t="shared" si="39"/>
        <v/>
      </c>
      <c r="DP222" s="188" t="str">
        <f t="shared" si="39"/>
        <v/>
      </c>
      <c r="DQ222" s="188" t="str">
        <f t="shared" si="39"/>
        <v/>
      </c>
      <c r="DR222" s="188" t="str">
        <f t="shared" si="39"/>
        <v/>
      </c>
      <c r="DS222" s="188" t="str">
        <f t="shared" si="39"/>
        <v/>
      </c>
      <c r="DT222" s="188" t="str">
        <f t="shared" si="39"/>
        <v/>
      </c>
      <c r="DU222" s="188" t="str">
        <f t="shared" si="39"/>
        <v/>
      </c>
      <c r="DV222" s="188" t="str">
        <f t="shared" si="39"/>
        <v/>
      </c>
      <c r="DW222" s="188" t="str">
        <f t="shared" si="39"/>
        <v/>
      </c>
      <c r="DX222" s="188" t="str">
        <f t="shared" si="39"/>
        <v/>
      </c>
      <c r="DY222" s="188" t="str">
        <f t="shared" si="39"/>
        <v/>
      </c>
      <c r="DZ222" s="188" t="str">
        <f t="shared" si="39"/>
        <v/>
      </c>
      <c r="EA222" s="188" t="str">
        <f t="shared" si="39"/>
        <v/>
      </c>
      <c r="EB222" s="188" t="str">
        <f t="shared" si="39"/>
        <v/>
      </c>
      <c r="EC222" s="188" t="str">
        <f t="shared" si="40"/>
        <v/>
      </c>
      <c r="ED222" s="188" t="str">
        <f t="shared" si="40"/>
        <v/>
      </c>
      <c r="EE222" s="188" t="str">
        <f t="shared" si="40"/>
        <v/>
      </c>
      <c r="EF222" s="188" t="str">
        <f t="shared" si="40"/>
        <v/>
      </c>
      <c r="EG222" s="188" t="str">
        <f t="shared" si="40"/>
        <v/>
      </c>
      <c r="EH222" s="188" t="str">
        <f t="shared" si="40"/>
        <v/>
      </c>
      <c r="EI222" s="188" t="str">
        <f t="shared" si="40"/>
        <v/>
      </c>
      <c r="EJ222" s="188" t="str">
        <f t="shared" si="40"/>
        <v/>
      </c>
      <c r="EK222" s="188" t="str">
        <f t="shared" si="40"/>
        <v/>
      </c>
    </row>
    <row r="223" spans="2:141" x14ac:dyDescent="0.3">
      <c r="B223" s="1">
        <v>19</v>
      </c>
      <c r="C223" s="155"/>
      <c r="D223" s="155"/>
      <c r="E223" s="155"/>
      <c r="F223" s="155"/>
      <c r="G223" s="155"/>
      <c r="H223" s="155"/>
      <c r="I223" s="155"/>
      <c r="J223" s="155"/>
      <c r="K223" s="155"/>
      <c r="L223" s="155"/>
      <c r="M223" s="155"/>
      <c r="N223" s="155"/>
      <c r="O223" s="155"/>
      <c r="P223" s="155"/>
      <c r="Q223" s="155"/>
      <c r="R223" s="155"/>
      <c r="S223" s="155"/>
      <c r="T223" s="155"/>
      <c r="U223" s="155"/>
      <c r="V223" s="155">
        <f>VLOOKUP(U95,DiaInc,$A$4,FALSE)*Diabetes_model!AW100</f>
        <v>5.0043149339538961E-3</v>
      </c>
      <c r="W223" s="155">
        <f>VLOOKUP(V95,DiaInc,$A$4,FALSE)*Diabetes_model!AX100</f>
        <v>4.4735600823152385E-3</v>
      </c>
      <c r="X223" s="155">
        <f>VLOOKUP(W95,DiaInc,$A$4,FALSE)*Diabetes_model!AY100</f>
        <v>4.6034219915712035E-3</v>
      </c>
      <c r="Y223" s="155">
        <f>VLOOKUP(X95,DiaInc,$A$4,FALSE)*Diabetes_model!AZ100</f>
        <v>4.7894835560144565E-3</v>
      </c>
      <c r="Z223" s="155">
        <f>VLOOKUP(Y95,DiaInc,$A$4,FALSE)*Diabetes_model!BA100</f>
        <v>7.6009473976066336E-3</v>
      </c>
      <c r="AA223" s="155">
        <f>VLOOKUP(Z95,DiaInc,$A$4,FALSE)*Diabetes_model!BB100</f>
        <v>7.8936031462923783E-3</v>
      </c>
      <c r="AB223" s="155">
        <f>VLOOKUP(AA95,DiaInc,$A$4,FALSE)*Diabetes_model!BC100</f>
        <v>8.1896281192027735E-3</v>
      </c>
      <c r="AC223" s="155"/>
      <c r="AD223" s="155"/>
      <c r="AE223" s="155"/>
      <c r="AF223" s="155"/>
      <c r="AG223" s="174">
        <f>D223*D61*PRODUCT($CJ223:CJ223)</f>
        <v>0</v>
      </c>
      <c r="AH223" s="174">
        <f>E223*E61*PRODUCT($CJ223:CK223)</f>
        <v>0</v>
      </c>
      <c r="AI223" s="174">
        <f>F223*F61*PRODUCT($CJ223:CL223)</f>
        <v>0</v>
      </c>
      <c r="AJ223" s="174">
        <f>G223*G61*PRODUCT($CJ223:CM223)</f>
        <v>0</v>
      </c>
      <c r="AK223" s="174">
        <f>H223*H61*PRODUCT($CJ223:CN223)</f>
        <v>0</v>
      </c>
      <c r="AL223" s="174">
        <f>I223*I61*PRODUCT($CJ223:CO223)</f>
        <v>0</v>
      </c>
      <c r="AM223" s="174">
        <f>J223*J61*PRODUCT($CJ223:CP223)</f>
        <v>0</v>
      </c>
      <c r="AN223" s="174">
        <f>K223*K61*PRODUCT($CJ223:CQ223)</f>
        <v>0</v>
      </c>
      <c r="AO223" s="174">
        <f>L223*L61*PRODUCT($CJ223:CR223)</f>
        <v>0</v>
      </c>
      <c r="AP223" s="174">
        <f>M223*M61*PRODUCT($CJ223:CS223)</f>
        <v>0</v>
      </c>
      <c r="AQ223" s="174">
        <f>N223*N61*PRODUCT($CJ223:CT223)</f>
        <v>0</v>
      </c>
      <c r="AR223" s="174">
        <f>O223*O61*PRODUCT($CJ223:CU223)</f>
        <v>0</v>
      </c>
      <c r="AS223" s="174">
        <f>P223*P61*PRODUCT($CJ223:CV223)</f>
        <v>0</v>
      </c>
      <c r="AT223" s="174">
        <f>Q223*Q61*PRODUCT($CJ223:CW223)</f>
        <v>0</v>
      </c>
      <c r="AU223" s="174">
        <f>R223*R61*PRODUCT($CJ223:CX223)</f>
        <v>0</v>
      </c>
      <c r="AV223" s="174">
        <f>S223*S61*PRODUCT($CJ223:CY223)</f>
        <v>0</v>
      </c>
      <c r="AW223" s="174">
        <f>T223*T61*PRODUCT($CJ223:CZ223)</f>
        <v>0</v>
      </c>
      <c r="AX223" s="174">
        <f>U223*U61*PRODUCT($CJ223:DA223)</f>
        <v>0</v>
      </c>
      <c r="AY223" s="174">
        <f>V223*V61*PRODUCT($CJ223:DB223)</f>
        <v>0</v>
      </c>
      <c r="AZ223" s="174">
        <f>W223*W61*PRODUCT($CJ223:DC223)</f>
        <v>0</v>
      </c>
      <c r="BA223" s="174">
        <f>X223*X61*PRODUCT($CJ223:DD223)</f>
        <v>0</v>
      </c>
      <c r="BB223" s="174">
        <f>Y223*Y61*PRODUCT($CJ223:DE223)</f>
        <v>0</v>
      </c>
      <c r="BC223" s="174">
        <f>Z223*Z61*PRODUCT($CJ223:DF223)</f>
        <v>0</v>
      </c>
      <c r="BD223" s="174">
        <f>AA223*AA61*PRODUCT($CJ223:DG223)</f>
        <v>0</v>
      </c>
      <c r="BE223" s="174">
        <f>AB223*AB61*PRODUCT($CJ223:DH223)</f>
        <v>0</v>
      </c>
      <c r="BF223" s="93"/>
      <c r="BG223" s="93"/>
      <c r="BH223" s="93"/>
      <c r="BI223" s="181">
        <f>SUM($AF223:AG223)-SUM($AF255:AG255)-SUM($C255:D255)-SUM($BH255:BI255)</f>
        <v>0</v>
      </c>
      <c r="BJ223" s="181">
        <f>SUM($AF223:AH223)-SUM($AF255:AH255)-SUM($C255:E255)-SUM($BH255:BJ255)</f>
        <v>0</v>
      </c>
      <c r="BK223" s="181">
        <f>SUM($AF223:AI223)-SUM($AF255:AI255)-SUM($C255:F255)-SUM($BH255:BK255)</f>
        <v>0</v>
      </c>
      <c r="BL223" s="181">
        <f>SUM($AF223:AJ223)-SUM($AF255:AJ255)-SUM($C255:G255)-SUM($BH255:BL255)</f>
        <v>0</v>
      </c>
      <c r="BM223" s="181">
        <f>SUM($AF223:AK223)-SUM($AF255:AK255)-SUM($C255:H255)-SUM($BH255:BM255)</f>
        <v>0</v>
      </c>
      <c r="BN223" s="181">
        <f>SUM($AF223:AL223)-SUM($AF255:AL255)-SUM($C255:I255)-SUM($BH255:BN255)</f>
        <v>0</v>
      </c>
      <c r="BO223" s="181">
        <f>SUM($AF223:AM223)-SUM($AF255:AM255)-SUM($C255:J255)-SUM($BH255:BO255)</f>
        <v>0</v>
      </c>
      <c r="BP223" s="181">
        <f>SUM($AF223:AN223)-SUM($AF255:AN255)-SUM($C255:K255)-SUM($BH255:BP255)</f>
        <v>0</v>
      </c>
      <c r="BQ223" s="181">
        <f>SUM($AF223:AO223)-SUM($AF255:AO255)-SUM($C255:L255)-SUM($BH255:BQ255)</f>
        <v>0</v>
      </c>
      <c r="BR223" s="181">
        <f>SUM($AF223:AP223)-SUM($AF255:AP255)-SUM($C255:M255)-SUM($BH255:BR255)</f>
        <v>0</v>
      </c>
      <c r="BS223" s="181">
        <f>SUM($AF223:AQ223)-SUM($AF255:AQ255)-SUM($C255:N255)-SUM($BH255:BS255)</f>
        <v>0</v>
      </c>
      <c r="BT223" s="181">
        <f>SUM($AF223:AR223)-SUM($AF255:AR255)-SUM($C255:O255)-SUM($BH255:BT255)</f>
        <v>0</v>
      </c>
      <c r="BU223" s="181">
        <f>SUM($AF223:AS223)-SUM($AF255:AS255)-SUM($C255:P255)-SUM($BH255:BU255)</f>
        <v>0</v>
      </c>
      <c r="BV223" s="181">
        <f>SUM($AF223:AT223)-SUM($AF255:AT255)-SUM($C255:Q255)-SUM($BH255:BV255)</f>
        <v>0</v>
      </c>
      <c r="BW223" s="181">
        <f>SUM($AF223:AU223)-SUM($AF255:AU255)-SUM($C255:R255)-SUM($BH255:BW255)</f>
        <v>0</v>
      </c>
      <c r="BX223" s="181">
        <f>SUM($AF223:AV223)-SUM($AF255:AV255)-SUM($C255:S255)-SUM($BH255:BX255)</f>
        <v>0</v>
      </c>
      <c r="BY223" s="181">
        <f>SUM($AF223:AW223)-SUM($AF255:AW255)-SUM($C255:T255)-SUM($BH255:BY255)</f>
        <v>0</v>
      </c>
      <c r="BZ223" s="181">
        <f>SUM($AF223:AX223)-SUM($AF255:AX255)-SUM($C255:U255)-SUM($BH255:BZ255)</f>
        <v>0</v>
      </c>
      <c r="CA223" s="181">
        <f>SUM($AF223:AY223)-SUM($AF255:AY255)-SUM($C255:V255)-SUM($BH255:CA255)</f>
        <v>0</v>
      </c>
      <c r="CB223" s="181">
        <f>SUM($AF223:AZ223)-SUM($AF255:AZ255)-SUM($C255:W255)-SUM($BH255:CB255)</f>
        <v>0</v>
      </c>
      <c r="CC223" s="181">
        <f>SUM($AF223:BA223)-SUM($AF255:BA255)-SUM($C255:X255)-SUM($BH255:CC255)</f>
        <v>0</v>
      </c>
      <c r="CD223" s="181">
        <f>SUM($AF223:BB223)-SUM($AF255:BB255)-SUM($C255:Y255)-SUM($BH255:CD255)</f>
        <v>0</v>
      </c>
      <c r="CE223" s="181">
        <f>SUM($AF223:BC223)-SUM($AF255:BC255)-SUM($C255:Z255)-SUM($BH255:CE255)</f>
        <v>0</v>
      </c>
      <c r="CF223" s="181">
        <f>SUM($AF223:BD223)-SUM($AF255:BD255)-SUM($C255:AA255)-SUM($BH255:CF255)</f>
        <v>0</v>
      </c>
      <c r="CG223" s="181">
        <f>SUM($AF223:BE223)-SUM($AF255:BE255)-SUM($C255:AB255)-SUM($BH255:CG255)</f>
        <v>0</v>
      </c>
      <c r="CH223" s="52"/>
      <c r="CI223" s="52"/>
      <c r="CJ223" s="67"/>
      <c r="CK223" s="67"/>
      <c r="CL223" s="67"/>
      <c r="CM223" s="67"/>
      <c r="CN223" s="67"/>
      <c r="CO223" s="67"/>
      <c r="CP223" s="67"/>
      <c r="CQ223" s="67"/>
      <c r="CR223" s="67"/>
      <c r="CS223" s="67"/>
      <c r="CT223" s="67"/>
      <c r="CU223" s="67"/>
      <c r="CV223" s="67"/>
      <c r="CW223" s="67"/>
      <c r="CX223" s="67"/>
      <c r="CY223" s="67"/>
      <c r="CZ223" s="67"/>
      <c r="DA223" s="67"/>
      <c r="DB223" s="67">
        <v>1</v>
      </c>
      <c r="DC223" s="67">
        <f t="shared" si="42"/>
        <v>0.99499568506604608</v>
      </c>
      <c r="DD223" s="67">
        <f t="shared" si="42"/>
        <v>0.99552643991768475</v>
      </c>
      <c r="DE223" s="67">
        <f t="shared" si="42"/>
        <v>0.99539657800842885</v>
      </c>
      <c r="DF223" s="67">
        <f t="shared" si="41"/>
        <v>0.9952105164439855</v>
      </c>
      <c r="DG223" s="67">
        <f t="shared" si="41"/>
        <v>0.99239905260239336</v>
      </c>
      <c r="DH223" s="67">
        <f t="shared" si="41"/>
        <v>0.99210639685370761</v>
      </c>
      <c r="DI223" s="67">
        <f t="shared" si="41"/>
        <v>0.99181037188079724</v>
      </c>
      <c r="DJ223" s="53"/>
      <c r="DK223" s="53"/>
      <c r="DL223" s="53"/>
      <c r="DM223" s="188" t="str">
        <f t="shared" si="39"/>
        <v/>
      </c>
      <c r="DN223" s="188" t="str">
        <f t="shared" si="39"/>
        <v/>
      </c>
      <c r="DO223" s="188" t="str">
        <f t="shared" si="39"/>
        <v/>
      </c>
      <c r="DP223" s="188" t="str">
        <f t="shared" si="39"/>
        <v/>
      </c>
      <c r="DQ223" s="188" t="str">
        <f t="shared" si="39"/>
        <v/>
      </c>
      <c r="DR223" s="188" t="str">
        <f t="shared" si="39"/>
        <v/>
      </c>
      <c r="DS223" s="188" t="str">
        <f t="shared" si="39"/>
        <v/>
      </c>
      <c r="DT223" s="188" t="str">
        <f t="shared" si="39"/>
        <v/>
      </c>
      <c r="DU223" s="188" t="str">
        <f t="shared" si="39"/>
        <v/>
      </c>
      <c r="DV223" s="188" t="str">
        <f t="shared" si="39"/>
        <v/>
      </c>
      <c r="DW223" s="188" t="str">
        <f t="shared" si="39"/>
        <v/>
      </c>
      <c r="DX223" s="188" t="str">
        <f t="shared" si="39"/>
        <v/>
      </c>
      <c r="DY223" s="188" t="str">
        <f t="shared" si="39"/>
        <v/>
      </c>
      <c r="DZ223" s="188" t="str">
        <f t="shared" si="39"/>
        <v/>
      </c>
      <c r="EA223" s="188" t="str">
        <f t="shared" si="39"/>
        <v/>
      </c>
      <c r="EB223" s="188" t="str">
        <f t="shared" si="39"/>
        <v/>
      </c>
      <c r="EC223" s="188" t="str">
        <f t="shared" si="40"/>
        <v/>
      </c>
      <c r="ED223" s="188" t="str">
        <f t="shared" si="40"/>
        <v/>
      </c>
      <c r="EE223" s="188" t="str">
        <f t="shared" si="40"/>
        <v/>
      </c>
      <c r="EF223" s="188" t="str">
        <f t="shared" si="40"/>
        <v/>
      </c>
      <c r="EG223" s="188" t="str">
        <f t="shared" si="40"/>
        <v/>
      </c>
      <c r="EH223" s="188" t="str">
        <f t="shared" si="40"/>
        <v/>
      </c>
      <c r="EI223" s="188" t="str">
        <f t="shared" si="40"/>
        <v/>
      </c>
      <c r="EJ223" s="188" t="str">
        <f t="shared" si="40"/>
        <v/>
      </c>
      <c r="EK223" s="188" t="str">
        <f t="shared" si="40"/>
        <v/>
      </c>
    </row>
    <row r="224" spans="2:141" x14ac:dyDescent="0.3">
      <c r="B224" s="1">
        <v>20</v>
      </c>
      <c r="C224" s="155"/>
      <c r="D224" s="155"/>
      <c r="E224" s="155"/>
      <c r="F224" s="155"/>
      <c r="G224" s="155"/>
      <c r="H224" s="155"/>
      <c r="I224" s="155"/>
      <c r="J224" s="155"/>
      <c r="K224" s="155"/>
      <c r="L224" s="155"/>
      <c r="M224" s="155"/>
      <c r="N224" s="155"/>
      <c r="O224" s="155"/>
      <c r="P224" s="155"/>
      <c r="Q224" s="155"/>
      <c r="R224" s="155"/>
      <c r="S224" s="155"/>
      <c r="T224" s="155"/>
      <c r="U224" s="155"/>
      <c r="V224" s="155"/>
      <c r="W224" s="155">
        <f>VLOOKUP(V96,DiaInc,$A$4,FALSE)*Diabetes_model!AX101</f>
        <v>5.0043149339538961E-3</v>
      </c>
      <c r="X224" s="155">
        <f>VLOOKUP(W96,DiaInc,$A$4,FALSE)*Diabetes_model!AY101</f>
        <v>4.4735600823152385E-3</v>
      </c>
      <c r="Y224" s="155">
        <f>VLOOKUP(X96,DiaInc,$A$4,FALSE)*Diabetes_model!AZ101</f>
        <v>4.6034219915712035E-3</v>
      </c>
      <c r="Z224" s="155">
        <f>VLOOKUP(Y96,DiaInc,$A$4,FALSE)*Diabetes_model!BA101</f>
        <v>4.7894835560144565E-3</v>
      </c>
      <c r="AA224" s="155">
        <f>VLOOKUP(Z96,DiaInc,$A$4,FALSE)*Diabetes_model!BB101</f>
        <v>7.6009473976066336E-3</v>
      </c>
      <c r="AB224" s="155">
        <f>VLOOKUP(AA96,DiaInc,$A$4,FALSE)*Diabetes_model!BC101</f>
        <v>7.8936031462923783E-3</v>
      </c>
      <c r="AC224" s="155"/>
      <c r="AD224" s="155"/>
      <c r="AE224" s="155"/>
      <c r="AF224" s="155"/>
      <c r="AG224" s="174">
        <f>D224*D62*PRODUCT($CJ224:CJ224)</f>
        <v>0</v>
      </c>
      <c r="AH224" s="174">
        <f>E224*E62*PRODUCT($CJ224:CK224)</f>
        <v>0</v>
      </c>
      <c r="AI224" s="174">
        <f>F224*F62*PRODUCT($CJ224:CL224)</f>
        <v>0</v>
      </c>
      <c r="AJ224" s="174">
        <f>G224*G62*PRODUCT($CJ224:CM224)</f>
        <v>0</v>
      </c>
      <c r="AK224" s="174">
        <f>H224*H62*PRODUCT($CJ224:CN224)</f>
        <v>0</v>
      </c>
      <c r="AL224" s="174">
        <f>I224*I62*PRODUCT($CJ224:CO224)</f>
        <v>0</v>
      </c>
      <c r="AM224" s="174">
        <f>J224*J62*PRODUCT($CJ224:CP224)</f>
        <v>0</v>
      </c>
      <c r="AN224" s="174">
        <f>K224*K62*PRODUCT($CJ224:CQ224)</f>
        <v>0</v>
      </c>
      <c r="AO224" s="174">
        <f>L224*L62*PRODUCT($CJ224:CR224)</f>
        <v>0</v>
      </c>
      <c r="AP224" s="174">
        <f>M224*M62*PRODUCT($CJ224:CS224)</f>
        <v>0</v>
      </c>
      <c r="AQ224" s="174">
        <f>N224*N62*PRODUCT($CJ224:CT224)</f>
        <v>0</v>
      </c>
      <c r="AR224" s="174">
        <f>O224*O62*PRODUCT($CJ224:CU224)</f>
        <v>0</v>
      </c>
      <c r="AS224" s="174">
        <f>P224*P62*PRODUCT($CJ224:CV224)</f>
        <v>0</v>
      </c>
      <c r="AT224" s="174">
        <f>Q224*Q62*PRODUCT($CJ224:CW224)</f>
        <v>0</v>
      </c>
      <c r="AU224" s="174">
        <f>R224*R62*PRODUCT($CJ224:CX224)</f>
        <v>0</v>
      </c>
      <c r="AV224" s="174">
        <f>S224*S62*PRODUCT($CJ224:CY224)</f>
        <v>0</v>
      </c>
      <c r="AW224" s="174">
        <f>T224*T62*PRODUCT($CJ224:CZ224)</f>
        <v>0</v>
      </c>
      <c r="AX224" s="174">
        <f>U224*U62*PRODUCT($CJ224:DA224)</f>
        <v>0</v>
      </c>
      <c r="AY224" s="174">
        <f>V224*V62*PRODUCT($CJ224:DB224)</f>
        <v>0</v>
      </c>
      <c r="AZ224" s="174">
        <f>W224*W62*PRODUCT($CJ224:DC224)</f>
        <v>0</v>
      </c>
      <c r="BA224" s="174">
        <f>X224*X62*PRODUCT($CJ224:DD224)</f>
        <v>0</v>
      </c>
      <c r="BB224" s="174">
        <f>Y224*Y62*PRODUCT($CJ224:DE224)</f>
        <v>0</v>
      </c>
      <c r="BC224" s="174">
        <f>Z224*Z62*PRODUCT($CJ224:DF224)</f>
        <v>0</v>
      </c>
      <c r="BD224" s="174">
        <f>AA224*AA62*PRODUCT($CJ224:DG224)</f>
        <v>0</v>
      </c>
      <c r="BE224" s="174">
        <f>AB224*AB62*PRODUCT($CJ224:DH224)</f>
        <v>0</v>
      </c>
      <c r="BF224" s="93"/>
      <c r="BG224" s="93"/>
      <c r="BH224" s="93"/>
      <c r="BI224" s="181">
        <f>SUM($AF224:AG224)-SUM($AF256:AG256)-SUM($C256:D256)-SUM($BH256:BI256)</f>
        <v>0</v>
      </c>
      <c r="BJ224" s="181">
        <f>SUM($AF224:AH224)-SUM($AF256:AH256)-SUM($C256:E256)-SUM($BH256:BJ256)</f>
        <v>0</v>
      </c>
      <c r="BK224" s="181">
        <f>SUM($AF224:AI224)-SUM($AF256:AI256)-SUM($C256:F256)-SUM($BH256:BK256)</f>
        <v>0</v>
      </c>
      <c r="BL224" s="181">
        <f>SUM($AF224:AJ224)-SUM($AF256:AJ256)-SUM($C256:G256)-SUM($BH256:BL256)</f>
        <v>0</v>
      </c>
      <c r="BM224" s="181">
        <f>SUM($AF224:AK224)-SUM($AF256:AK256)-SUM($C256:H256)-SUM($BH256:BM256)</f>
        <v>0</v>
      </c>
      <c r="BN224" s="181">
        <f>SUM($AF224:AL224)-SUM($AF256:AL256)-SUM($C256:I256)-SUM($BH256:BN256)</f>
        <v>0</v>
      </c>
      <c r="BO224" s="181">
        <f>SUM($AF224:AM224)-SUM($AF256:AM256)-SUM($C256:J256)-SUM($BH256:BO256)</f>
        <v>0</v>
      </c>
      <c r="BP224" s="181">
        <f>SUM($AF224:AN224)-SUM($AF256:AN256)-SUM($C256:K256)-SUM($BH256:BP256)</f>
        <v>0</v>
      </c>
      <c r="BQ224" s="181">
        <f>SUM($AF224:AO224)-SUM($AF256:AO256)-SUM($C256:L256)-SUM($BH256:BQ256)</f>
        <v>0</v>
      </c>
      <c r="BR224" s="181">
        <f>SUM($AF224:AP224)-SUM($AF256:AP256)-SUM($C256:M256)-SUM($BH256:BR256)</f>
        <v>0</v>
      </c>
      <c r="BS224" s="181">
        <f>SUM($AF224:AQ224)-SUM($AF256:AQ256)-SUM($C256:N256)-SUM($BH256:BS256)</f>
        <v>0</v>
      </c>
      <c r="BT224" s="181">
        <f>SUM($AF224:AR224)-SUM($AF256:AR256)-SUM($C256:O256)-SUM($BH256:BT256)</f>
        <v>0</v>
      </c>
      <c r="BU224" s="181">
        <f>SUM($AF224:AS224)-SUM($AF256:AS256)-SUM($C256:P256)-SUM($BH256:BU256)</f>
        <v>0</v>
      </c>
      <c r="BV224" s="181">
        <f>SUM($AF224:AT224)-SUM($AF256:AT256)-SUM($C256:Q256)-SUM($BH256:BV256)</f>
        <v>0</v>
      </c>
      <c r="BW224" s="181">
        <f>SUM($AF224:AU224)-SUM($AF256:AU256)-SUM($C256:R256)-SUM($BH256:BW256)</f>
        <v>0</v>
      </c>
      <c r="BX224" s="181">
        <f>SUM($AF224:AV224)-SUM($AF256:AV256)-SUM($C256:S256)-SUM($BH256:BX256)</f>
        <v>0</v>
      </c>
      <c r="BY224" s="181">
        <f>SUM($AF224:AW224)-SUM($AF256:AW256)-SUM($C256:T256)-SUM($BH256:BY256)</f>
        <v>0</v>
      </c>
      <c r="BZ224" s="181">
        <f>SUM($AF224:AX224)-SUM($AF256:AX256)-SUM($C256:U256)-SUM($BH256:BZ256)</f>
        <v>0</v>
      </c>
      <c r="CA224" s="181">
        <f>SUM($AF224:AY224)-SUM($AF256:AY256)-SUM($C256:V256)-SUM($BH256:CA256)</f>
        <v>0</v>
      </c>
      <c r="CB224" s="181">
        <f>SUM($AF224:AZ224)-SUM($AF256:AZ256)-SUM($C256:W256)-SUM($BH256:CB256)</f>
        <v>0</v>
      </c>
      <c r="CC224" s="181">
        <f>SUM($AF224:BA224)-SUM($AF256:BA256)-SUM($C256:X256)-SUM($BH256:CC256)</f>
        <v>0</v>
      </c>
      <c r="CD224" s="181">
        <f>SUM($AF224:BB224)-SUM($AF256:BB256)-SUM($C256:Y256)-SUM($BH256:CD256)</f>
        <v>0</v>
      </c>
      <c r="CE224" s="181">
        <f>SUM($AF224:BC224)-SUM($AF256:BC256)-SUM($C256:Z256)-SUM($BH256:CE256)</f>
        <v>0</v>
      </c>
      <c r="CF224" s="181">
        <f>SUM($AF224:BD224)-SUM($AF256:BD256)-SUM($C256:AA256)-SUM($BH256:CF256)</f>
        <v>0</v>
      </c>
      <c r="CG224" s="181">
        <f>SUM($AF224:BE224)-SUM($AF256:BE256)-SUM($C256:AB256)-SUM($BH256:CG256)</f>
        <v>0</v>
      </c>
      <c r="CH224" s="52"/>
      <c r="CI224" s="52"/>
      <c r="CJ224" s="67"/>
      <c r="CK224" s="67"/>
      <c r="CL224" s="67"/>
      <c r="CM224" s="67"/>
      <c r="CN224" s="67"/>
      <c r="CO224" s="67"/>
      <c r="CP224" s="67"/>
      <c r="CQ224" s="67"/>
      <c r="CR224" s="67"/>
      <c r="CS224" s="67"/>
      <c r="CT224" s="67"/>
      <c r="CU224" s="67"/>
      <c r="CV224" s="67"/>
      <c r="CW224" s="67"/>
      <c r="CX224" s="67"/>
      <c r="CY224" s="67"/>
      <c r="CZ224" s="67"/>
      <c r="DA224" s="67"/>
      <c r="DB224" s="67"/>
      <c r="DC224" s="67">
        <v>1</v>
      </c>
      <c r="DD224" s="67">
        <f t="shared" si="42"/>
        <v>0.99499568506604608</v>
      </c>
      <c r="DE224" s="67">
        <f t="shared" si="42"/>
        <v>0.99552643991768475</v>
      </c>
      <c r="DF224" s="67">
        <f t="shared" si="41"/>
        <v>0.99539657800842885</v>
      </c>
      <c r="DG224" s="67">
        <f t="shared" si="41"/>
        <v>0.9952105164439855</v>
      </c>
      <c r="DH224" s="67">
        <f t="shared" si="41"/>
        <v>0.99239905260239336</v>
      </c>
      <c r="DI224" s="67">
        <f t="shared" si="41"/>
        <v>0.99210639685370761</v>
      </c>
      <c r="DJ224" s="53"/>
      <c r="DK224" s="53"/>
      <c r="DL224" s="53"/>
      <c r="DM224" s="188" t="str">
        <f t="shared" si="39"/>
        <v/>
      </c>
      <c r="DN224" s="188" t="str">
        <f t="shared" si="39"/>
        <v/>
      </c>
      <c r="DO224" s="188" t="str">
        <f t="shared" si="39"/>
        <v/>
      </c>
      <c r="DP224" s="188" t="str">
        <f t="shared" si="39"/>
        <v/>
      </c>
      <c r="DQ224" s="188" t="str">
        <f t="shared" si="39"/>
        <v/>
      </c>
      <c r="DR224" s="188" t="str">
        <f t="shared" si="39"/>
        <v/>
      </c>
      <c r="DS224" s="188" t="str">
        <f t="shared" si="39"/>
        <v/>
      </c>
      <c r="DT224" s="188" t="str">
        <f t="shared" si="39"/>
        <v/>
      </c>
      <c r="DU224" s="188" t="str">
        <f t="shared" si="39"/>
        <v/>
      </c>
      <c r="DV224" s="188" t="str">
        <f t="shared" si="39"/>
        <v/>
      </c>
      <c r="DW224" s="188" t="str">
        <f t="shared" si="39"/>
        <v/>
      </c>
      <c r="DX224" s="188" t="str">
        <f t="shared" si="39"/>
        <v/>
      </c>
      <c r="DY224" s="188" t="str">
        <f t="shared" si="39"/>
        <v/>
      </c>
      <c r="DZ224" s="188" t="str">
        <f t="shared" si="39"/>
        <v/>
      </c>
      <c r="EA224" s="188" t="str">
        <f t="shared" si="39"/>
        <v/>
      </c>
      <c r="EB224" s="188" t="str">
        <f t="shared" si="39"/>
        <v/>
      </c>
      <c r="EC224" s="188" t="str">
        <f t="shared" si="40"/>
        <v/>
      </c>
      <c r="ED224" s="188" t="str">
        <f t="shared" si="40"/>
        <v/>
      </c>
      <c r="EE224" s="188" t="str">
        <f t="shared" si="40"/>
        <v/>
      </c>
      <c r="EF224" s="188" t="str">
        <f t="shared" si="40"/>
        <v/>
      </c>
      <c r="EG224" s="188" t="str">
        <f t="shared" si="40"/>
        <v/>
      </c>
      <c r="EH224" s="188" t="str">
        <f t="shared" si="40"/>
        <v/>
      </c>
      <c r="EI224" s="188" t="str">
        <f t="shared" si="40"/>
        <v/>
      </c>
      <c r="EJ224" s="188" t="str">
        <f t="shared" si="40"/>
        <v/>
      </c>
      <c r="EK224" s="188" t="str">
        <f t="shared" si="40"/>
        <v/>
      </c>
    </row>
    <row r="225" spans="1:141" x14ac:dyDescent="0.3">
      <c r="B225" s="1">
        <v>21</v>
      </c>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f>VLOOKUP(W97,DiaInc,$A$4,FALSE)*Diabetes_model!AY102</f>
        <v>5.0043149339538961E-3</v>
      </c>
      <c r="Y225" s="155">
        <f>VLOOKUP(X97,DiaInc,$A$4,FALSE)*Diabetes_model!AZ102</f>
        <v>4.4735600823152385E-3</v>
      </c>
      <c r="Z225" s="155">
        <f>VLOOKUP(Y97,DiaInc,$A$4,FALSE)*Diabetes_model!BA102</f>
        <v>4.6034219915712035E-3</v>
      </c>
      <c r="AA225" s="155">
        <f>VLOOKUP(Z97,DiaInc,$A$4,FALSE)*Diabetes_model!BB102</f>
        <v>4.7894835560144565E-3</v>
      </c>
      <c r="AB225" s="155">
        <f>VLOOKUP(AA97,DiaInc,$A$4,FALSE)*Diabetes_model!BC102</f>
        <v>7.6009473976066336E-3</v>
      </c>
      <c r="AC225" s="155"/>
      <c r="AD225" s="155"/>
      <c r="AE225" s="155"/>
      <c r="AF225" s="155"/>
      <c r="AG225" s="174">
        <f>D225*D63*PRODUCT($CJ225:CJ225)</f>
        <v>0</v>
      </c>
      <c r="AH225" s="174">
        <f>E225*E63*PRODUCT($CJ225:CK225)</f>
        <v>0</v>
      </c>
      <c r="AI225" s="174">
        <f>F225*F63*PRODUCT($CJ225:CL225)</f>
        <v>0</v>
      </c>
      <c r="AJ225" s="174">
        <f>G225*G63*PRODUCT($CJ225:CM225)</f>
        <v>0</v>
      </c>
      <c r="AK225" s="174">
        <f>H225*H63*PRODUCT($CJ225:CN225)</f>
        <v>0</v>
      </c>
      <c r="AL225" s="174">
        <f>I225*I63*PRODUCT($CJ225:CO225)</f>
        <v>0</v>
      </c>
      <c r="AM225" s="174">
        <f>J225*J63*PRODUCT($CJ225:CP225)</f>
        <v>0</v>
      </c>
      <c r="AN225" s="174">
        <f>K225*K63*PRODUCT($CJ225:CQ225)</f>
        <v>0</v>
      </c>
      <c r="AO225" s="174">
        <f>L225*L63*PRODUCT($CJ225:CR225)</f>
        <v>0</v>
      </c>
      <c r="AP225" s="174">
        <f>M225*M63*PRODUCT($CJ225:CS225)</f>
        <v>0</v>
      </c>
      <c r="AQ225" s="174">
        <f>N225*N63*PRODUCT($CJ225:CT225)</f>
        <v>0</v>
      </c>
      <c r="AR225" s="174">
        <f>O225*O63*PRODUCT($CJ225:CU225)</f>
        <v>0</v>
      </c>
      <c r="AS225" s="174">
        <f>P225*P63*PRODUCT($CJ225:CV225)</f>
        <v>0</v>
      </c>
      <c r="AT225" s="174">
        <f>Q225*Q63*PRODUCT($CJ225:CW225)</f>
        <v>0</v>
      </c>
      <c r="AU225" s="174">
        <f>R225*R63*PRODUCT($CJ225:CX225)</f>
        <v>0</v>
      </c>
      <c r="AV225" s="174">
        <f>S225*S63*PRODUCT($CJ225:CY225)</f>
        <v>0</v>
      </c>
      <c r="AW225" s="174">
        <f>T225*T63*PRODUCT($CJ225:CZ225)</f>
        <v>0</v>
      </c>
      <c r="AX225" s="174">
        <f>U225*U63*PRODUCT($CJ225:DA225)</f>
        <v>0</v>
      </c>
      <c r="AY225" s="174">
        <f>V225*V63*PRODUCT($CJ225:DB225)</f>
        <v>0</v>
      </c>
      <c r="AZ225" s="174">
        <f>W225*W63*PRODUCT($CJ225:DC225)</f>
        <v>0</v>
      </c>
      <c r="BA225" s="174">
        <f>X225*X63*PRODUCT($CJ225:DD225)</f>
        <v>0</v>
      </c>
      <c r="BB225" s="174">
        <f>Y225*Y63*PRODUCT($CJ225:DE225)</f>
        <v>0</v>
      </c>
      <c r="BC225" s="174">
        <f>Z225*Z63*PRODUCT($CJ225:DF225)</f>
        <v>0</v>
      </c>
      <c r="BD225" s="174">
        <f>AA225*AA63*PRODUCT($CJ225:DG225)</f>
        <v>0</v>
      </c>
      <c r="BE225" s="174">
        <f>AB225*AB63*PRODUCT($CJ225:DH225)</f>
        <v>0</v>
      </c>
      <c r="BF225" s="93"/>
      <c r="BG225" s="93"/>
      <c r="BH225" s="93"/>
      <c r="BI225" s="181">
        <f>SUM($AF225:AG225)-SUM($AF257:AG257)-SUM($C257:D257)-SUM($BH257:BI257)</f>
        <v>0</v>
      </c>
      <c r="BJ225" s="181">
        <f>SUM($AF225:AH225)-SUM($AF257:AH257)-SUM($C257:E257)-SUM($BH257:BJ257)</f>
        <v>0</v>
      </c>
      <c r="BK225" s="181">
        <f>SUM($AF225:AI225)-SUM($AF257:AI257)-SUM($C257:F257)-SUM($BH257:BK257)</f>
        <v>0</v>
      </c>
      <c r="BL225" s="181">
        <f>SUM($AF225:AJ225)-SUM($AF257:AJ257)-SUM($C257:G257)-SUM($BH257:BL257)</f>
        <v>0</v>
      </c>
      <c r="BM225" s="181">
        <f>SUM($AF225:AK225)-SUM($AF257:AK257)-SUM($C257:H257)-SUM($BH257:BM257)</f>
        <v>0</v>
      </c>
      <c r="BN225" s="181">
        <f>SUM($AF225:AL225)-SUM($AF257:AL257)-SUM($C257:I257)-SUM($BH257:BN257)</f>
        <v>0</v>
      </c>
      <c r="BO225" s="181">
        <f>SUM($AF225:AM225)-SUM($AF257:AM257)-SUM($C257:J257)-SUM($BH257:BO257)</f>
        <v>0</v>
      </c>
      <c r="BP225" s="181">
        <f>SUM($AF225:AN225)-SUM($AF257:AN257)-SUM($C257:K257)-SUM($BH257:BP257)</f>
        <v>0</v>
      </c>
      <c r="BQ225" s="181">
        <f>SUM($AF225:AO225)-SUM($AF257:AO257)-SUM($C257:L257)-SUM($BH257:BQ257)</f>
        <v>0</v>
      </c>
      <c r="BR225" s="181">
        <f>SUM($AF225:AP225)-SUM($AF257:AP257)-SUM($C257:M257)-SUM($BH257:BR257)</f>
        <v>0</v>
      </c>
      <c r="BS225" s="181">
        <f>SUM($AF225:AQ225)-SUM($AF257:AQ257)-SUM($C257:N257)-SUM($BH257:BS257)</f>
        <v>0</v>
      </c>
      <c r="BT225" s="181">
        <f>SUM($AF225:AR225)-SUM($AF257:AR257)-SUM($C257:O257)-SUM($BH257:BT257)</f>
        <v>0</v>
      </c>
      <c r="BU225" s="181">
        <f>SUM($AF225:AS225)-SUM($AF257:AS257)-SUM($C257:P257)-SUM($BH257:BU257)</f>
        <v>0</v>
      </c>
      <c r="BV225" s="181">
        <f>SUM($AF225:AT225)-SUM($AF257:AT257)-SUM($C257:Q257)-SUM($BH257:BV257)</f>
        <v>0</v>
      </c>
      <c r="BW225" s="181">
        <f>SUM($AF225:AU225)-SUM($AF257:AU257)-SUM($C257:R257)-SUM($BH257:BW257)</f>
        <v>0</v>
      </c>
      <c r="BX225" s="181">
        <f>SUM($AF225:AV225)-SUM($AF257:AV257)-SUM($C257:S257)-SUM($BH257:BX257)</f>
        <v>0</v>
      </c>
      <c r="BY225" s="181">
        <f>SUM($AF225:AW225)-SUM($AF257:AW257)-SUM($C257:T257)-SUM($BH257:BY257)</f>
        <v>0</v>
      </c>
      <c r="BZ225" s="181">
        <f>SUM($AF225:AX225)-SUM($AF257:AX257)-SUM($C257:U257)-SUM($BH257:BZ257)</f>
        <v>0</v>
      </c>
      <c r="CA225" s="181">
        <f>SUM($AF225:AY225)-SUM($AF257:AY257)-SUM($C257:V257)-SUM($BH257:CA257)</f>
        <v>0</v>
      </c>
      <c r="CB225" s="181">
        <f>SUM($AF225:AZ225)-SUM($AF257:AZ257)-SUM($C257:W257)-SUM($BH257:CB257)</f>
        <v>0</v>
      </c>
      <c r="CC225" s="181">
        <f>SUM($AF225:BA225)-SUM($AF257:BA257)-SUM($C257:X257)-SUM($BH257:CC257)</f>
        <v>0</v>
      </c>
      <c r="CD225" s="181">
        <f>SUM($AF225:BB225)-SUM($AF257:BB257)-SUM($C257:Y257)-SUM($BH257:CD257)</f>
        <v>0</v>
      </c>
      <c r="CE225" s="181">
        <f>SUM($AF225:BC225)-SUM($AF257:BC257)-SUM($C257:Z257)-SUM($BH257:CE257)</f>
        <v>0</v>
      </c>
      <c r="CF225" s="181">
        <f>SUM($AF225:BD225)-SUM($AF257:BD257)-SUM($C257:AA257)-SUM($BH257:CF257)</f>
        <v>0</v>
      </c>
      <c r="CG225" s="181">
        <f>SUM($AF225:BE225)-SUM($AF257:BE257)-SUM($C257:AB257)-SUM($BH257:CG257)</f>
        <v>0</v>
      </c>
      <c r="CH225" s="52"/>
      <c r="CI225" s="52"/>
      <c r="CJ225" s="67"/>
      <c r="CK225" s="67"/>
      <c r="CL225" s="67"/>
      <c r="CM225" s="67"/>
      <c r="CN225" s="67"/>
      <c r="CO225" s="67"/>
      <c r="CP225" s="67"/>
      <c r="CQ225" s="67"/>
      <c r="CR225" s="67"/>
      <c r="CS225" s="67"/>
      <c r="CT225" s="67"/>
      <c r="CU225" s="67"/>
      <c r="CV225" s="67"/>
      <c r="CW225" s="67"/>
      <c r="CX225" s="67"/>
      <c r="CY225" s="67"/>
      <c r="CZ225" s="67"/>
      <c r="DA225" s="67"/>
      <c r="DB225" s="67"/>
      <c r="DC225" s="67"/>
      <c r="DD225" s="67">
        <v>1</v>
      </c>
      <c r="DE225" s="67">
        <f t="shared" si="42"/>
        <v>0.99499568506604608</v>
      </c>
      <c r="DF225" s="67">
        <f t="shared" si="41"/>
        <v>0.99552643991768475</v>
      </c>
      <c r="DG225" s="67">
        <f t="shared" si="41"/>
        <v>0.99539657800842885</v>
      </c>
      <c r="DH225" s="67">
        <f t="shared" si="41"/>
        <v>0.9952105164439855</v>
      </c>
      <c r="DI225" s="67">
        <f t="shared" si="41"/>
        <v>0.99239905260239336</v>
      </c>
      <c r="DJ225" s="53"/>
      <c r="DK225" s="53"/>
      <c r="DL225" s="53"/>
      <c r="DM225" s="188" t="str">
        <f t="shared" si="39"/>
        <v/>
      </c>
      <c r="DN225" s="188" t="str">
        <f t="shared" si="39"/>
        <v/>
      </c>
      <c r="DO225" s="188" t="str">
        <f t="shared" si="39"/>
        <v/>
      </c>
      <c r="DP225" s="188" t="str">
        <f t="shared" si="39"/>
        <v/>
      </c>
      <c r="DQ225" s="188" t="str">
        <f t="shared" si="39"/>
        <v/>
      </c>
      <c r="DR225" s="188" t="str">
        <f t="shared" si="39"/>
        <v/>
      </c>
      <c r="DS225" s="188" t="str">
        <f t="shared" si="39"/>
        <v/>
      </c>
      <c r="DT225" s="188" t="str">
        <f t="shared" si="39"/>
        <v/>
      </c>
      <c r="DU225" s="188" t="str">
        <f t="shared" si="39"/>
        <v/>
      </c>
      <c r="DV225" s="188" t="str">
        <f t="shared" si="39"/>
        <v/>
      </c>
      <c r="DW225" s="188" t="str">
        <f t="shared" si="39"/>
        <v/>
      </c>
      <c r="DX225" s="188" t="str">
        <f t="shared" si="39"/>
        <v/>
      </c>
      <c r="DY225" s="188" t="str">
        <f t="shared" si="39"/>
        <v/>
      </c>
      <c r="DZ225" s="188" t="str">
        <f t="shared" si="39"/>
        <v/>
      </c>
      <c r="EA225" s="188" t="str">
        <f t="shared" si="39"/>
        <v/>
      </c>
      <c r="EB225" s="188" t="str">
        <f t="shared" si="39"/>
        <v/>
      </c>
      <c r="EC225" s="188" t="str">
        <f t="shared" si="40"/>
        <v/>
      </c>
      <c r="ED225" s="188" t="str">
        <f t="shared" si="40"/>
        <v/>
      </c>
      <c r="EE225" s="188" t="str">
        <f t="shared" si="40"/>
        <v/>
      </c>
      <c r="EF225" s="188" t="str">
        <f t="shared" si="40"/>
        <v/>
      </c>
      <c r="EG225" s="188" t="str">
        <f t="shared" si="40"/>
        <v/>
      </c>
      <c r="EH225" s="188" t="str">
        <f t="shared" si="40"/>
        <v/>
      </c>
      <c r="EI225" s="188" t="str">
        <f t="shared" si="40"/>
        <v/>
      </c>
      <c r="EJ225" s="188" t="str">
        <f t="shared" si="40"/>
        <v/>
      </c>
      <c r="EK225" s="188" t="str">
        <f t="shared" si="40"/>
        <v/>
      </c>
    </row>
    <row r="226" spans="1:141" x14ac:dyDescent="0.3">
      <c r="B226" s="1">
        <v>22</v>
      </c>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f>VLOOKUP(X98,DiaInc,$A$4,FALSE)*Diabetes_model!AZ103</f>
        <v>5.0043149339538961E-3</v>
      </c>
      <c r="Z226" s="155">
        <f>VLOOKUP(Y98,DiaInc,$A$4,FALSE)*Diabetes_model!BA103</f>
        <v>4.4735600823152385E-3</v>
      </c>
      <c r="AA226" s="155">
        <f>VLOOKUP(Z98,DiaInc,$A$4,FALSE)*Diabetes_model!BB103</f>
        <v>4.6034219915712035E-3</v>
      </c>
      <c r="AB226" s="155">
        <f>VLOOKUP(AA98,DiaInc,$A$4,FALSE)*Diabetes_model!BC103</f>
        <v>4.7894835560144565E-3</v>
      </c>
      <c r="AC226" s="155"/>
      <c r="AD226" s="155"/>
      <c r="AE226" s="155"/>
      <c r="AF226" s="155"/>
      <c r="AG226" s="174">
        <f>D226*D64*PRODUCT($CJ226:CJ226)</f>
        <v>0</v>
      </c>
      <c r="AH226" s="174">
        <f>E226*E64*PRODUCT($CJ226:CK226)</f>
        <v>0</v>
      </c>
      <c r="AI226" s="174">
        <f>F226*F64*PRODUCT($CJ226:CL226)</f>
        <v>0</v>
      </c>
      <c r="AJ226" s="174">
        <f>G226*G64*PRODUCT($CJ226:CM226)</f>
        <v>0</v>
      </c>
      <c r="AK226" s="174">
        <f>H226*H64*PRODUCT($CJ226:CN226)</f>
        <v>0</v>
      </c>
      <c r="AL226" s="174">
        <f>I226*I64*PRODUCT($CJ226:CO226)</f>
        <v>0</v>
      </c>
      <c r="AM226" s="174">
        <f>J226*J64*PRODUCT($CJ226:CP226)</f>
        <v>0</v>
      </c>
      <c r="AN226" s="174">
        <f>K226*K64*PRODUCT($CJ226:CQ226)</f>
        <v>0</v>
      </c>
      <c r="AO226" s="174">
        <f>L226*L64*PRODUCT($CJ226:CR226)</f>
        <v>0</v>
      </c>
      <c r="AP226" s="174">
        <f>M226*M64*PRODUCT($CJ226:CS226)</f>
        <v>0</v>
      </c>
      <c r="AQ226" s="174">
        <f>N226*N64*PRODUCT($CJ226:CT226)</f>
        <v>0</v>
      </c>
      <c r="AR226" s="174">
        <f>O226*O64*PRODUCT($CJ226:CU226)</f>
        <v>0</v>
      </c>
      <c r="AS226" s="174">
        <f>P226*P64*PRODUCT($CJ226:CV226)</f>
        <v>0</v>
      </c>
      <c r="AT226" s="174">
        <f>Q226*Q64*PRODUCT($CJ226:CW226)</f>
        <v>0</v>
      </c>
      <c r="AU226" s="174">
        <f>R226*R64*PRODUCT($CJ226:CX226)</f>
        <v>0</v>
      </c>
      <c r="AV226" s="174">
        <f>S226*S64*PRODUCT($CJ226:CY226)</f>
        <v>0</v>
      </c>
      <c r="AW226" s="174">
        <f>T226*T64*PRODUCT($CJ226:CZ226)</f>
        <v>0</v>
      </c>
      <c r="AX226" s="174">
        <f>U226*U64*PRODUCT($CJ226:DA226)</f>
        <v>0</v>
      </c>
      <c r="AY226" s="174">
        <f>V226*V64*PRODUCT($CJ226:DB226)</f>
        <v>0</v>
      </c>
      <c r="AZ226" s="174">
        <f>W226*W64*PRODUCT($CJ226:DC226)</f>
        <v>0</v>
      </c>
      <c r="BA226" s="174">
        <f>X226*X64*PRODUCT($CJ226:DD226)</f>
        <v>0</v>
      </c>
      <c r="BB226" s="174">
        <f>Y226*Y64*PRODUCT($CJ226:DE226)</f>
        <v>0</v>
      </c>
      <c r="BC226" s="174">
        <f>Z226*Z64*PRODUCT($CJ226:DF226)</f>
        <v>0</v>
      </c>
      <c r="BD226" s="174">
        <f>AA226*AA64*PRODUCT($CJ226:DG226)</f>
        <v>0</v>
      </c>
      <c r="BE226" s="174">
        <f>AB226*AB64*PRODUCT($CJ226:DH226)</f>
        <v>0</v>
      </c>
      <c r="BF226" s="93"/>
      <c r="BG226" s="93"/>
      <c r="BH226" s="93"/>
      <c r="BI226" s="181">
        <f>SUM($AF226:AG226)-SUM($AF258:AG258)-SUM($C258:D258)-SUM($BH258:BI258)</f>
        <v>0</v>
      </c>
      <c r="BJ226" s="181">
        <f>SUM($AF226:AH226)-SUM($AF258:AH258)-SUM($C258:E258)-SUM($BH258:BJ258)</f>
        <v>0</v>
      </c>
      <c r="BK226" s="181">
        <f>SUM($AF226:AI226)-SUM($AF258:AI258)-SUM($C258:F258)-SUM($BH258:BK258)</f>
        <v>0</v>
      </c>
      <c r="BL226" s="181">
        <f>SUM($AF226:AJ226)-SUM($AF258:AJ258)-SUM($C258:G258)-SUM($BH258:BL258)</f>
        <v>0</v>
      </c>
      <c r="BM226" s="181">
        <f>SUM($AF226:AK226)-SUM($AF258:AK258)-SUM($C258:H258)-SUM($BH258:BM258)</f>
        <v>0</v>
      </c>
      <c r="BN226" s="181">
        <f>SUM($AF226:AL226)-SUM($AF258:AL258)-SUM($C258:I258)-SUM($BH258:BN258)</f>
        <v>0</v>
      </c>
      <c r="BO226" s="181">
        <f>SUM($AF226:AM226)-SUM($AF258:AM258)-SUM($C258:J258)-SUM($BH258:BO258)</f>
        <v>0</v>
      </c>
      <c r="BP226" s="181">
        <f>SUM($AF226:AN226)-SUM($AF258:AN258)-SUM($C258:K258)-SUM($BH258:BP258)</f>
        <v>0</v>
      </c>
      <c r="BQ226" s="181">
        <f>SUM($AF226:AO226)-SUM($AF258:AO258)-SUM($C258:L258)-SUM($BH258:BQ258)</f>
        <v>0</v>
      </c>
      <c r="BR226" s="181">
        <f>SUM($AF226:AP226)-SUM($AF258:AP258)-SUM($C258:M258)-SUM($BH258:BR258)</f>
        <v>0</v>
      </c>
      <c r="BS226" s="181">
        <f>SUM($AF226:AQ226)-SUM($AF258:AQ258)-SUM($C258:N258)-SUM($BH258:BS258)</f>
        <v>0</v>
      </c>
      <c r="BT226" s="181">
        <f>SUM($AF226:AR226)-SUM($AF258:AR258)-SUM($C258:O258)-SUM($BH258:BT258)</f>
        <v>0</v>
      </c>
      <c r="BU226" s="181">
        <f>SUM($AF226:AS226)-SUM($AF258:AS258)-SUM($C258:P258)-SUM($BH258:BU258)</f>
        <v>0</v>
      </c>
      <c r="BV226" s="181">
        <f>SUM($AF226:AT226)-SUM($AF258:AT258)-SUM($C258:Q258)-SUM($BH258:BV258)</f>
        <v>0</v>
      </c>
      <c r="BW226" s="181">
        <f>SUM($AF226:AU226)-SUM($AF258:AU258)-SUM($C258:R258)-SUM($BH258:BW258)</f>
        <v>0</v>
      </c>
      <c r="BX226" s="181">
        <f>SUM($AF226:AV226)-SUM($AF258:AV258)-SUM($C258:S258)-SUM($BH258:BX258)</f>
        <v>0</v>
      </c>
      <c r="BY226" s="181">
        <f>SUM($AF226:AW226)-SUM($AF258:AW258)-SUM($C258:T258)-SUM($BH258:BY258)</f>
        <v>0</v>
      </c>
      <c r="BZ226" s="181">
        <f>SUM($AF226:AX226)-SUM($AF258:AX258)-SUM($C258:U258)-SUM($BH258:BZ258)</f>
        <v>0</v>
      </c>
      <c r="CA226" s="181">
        <f>SUM($AF226:AY226)-SUM($AF258:AY258)-SUM($C258:V258)-SUM($BH258:CA258)</f>
        <v>0</v>
      </c>
      <c r="CB226" s="181">
        <f>SUM($AF226:AZ226)-SUM($AF258:AZ258)-SUM($C258:W258)-SUM($BH258:CB258)</f>
        <v>0</v>
      </c>
      <c r="CC226" s="181">
        <f>SUM($AF226:BA226)-SUM($AF258:BA258)-SUM($C258:X258)-SUM($BH258:CC258)</f>
        <v>0</v>
      </c>
      <c r="CD226" s="181">
        <f>SUM($AF226:BB226)-SUM($AF258:BB258)-SUM($C258:Y258)-SUM($BH258:CD258)</f>
        <v>0</v>
      </c>
      <c r="CE226" s="181">
        <f>SUM($AF226:BC226)-SUM($AF258:BC258)-SUM($C258:Z258)-SUM($BH258:CE258)</f>
        <v>0</v>
      </c>
      <c r="CF226" s="181">
        <f>SUM($AF226:BD226)-SUM($AF258:BD258)-SUM($C258:AA258)-SUM($BH258:CF258)</f>
        <v>0</v>
      </c>
      <c r="CG226" s="181">
        <f>SUM($AF226:BE226)-SUM($AF258:BE258)-SUM($C258:AB258)-SUM($BH258:CG258)</f>
        <v>0</v>
      </c>
      <c r="CH226" s="52"/>
      <c r="CI226" s="52"/>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v>1</v>
      </c>
      <c r="DF226" s="67">
        <f t="shared" si="41"/>
        <v>0.99499568506604608</v>
      </c>
      <c r="DG226" s="67">
        <f t="shared" si="41"/>
        <v>0.99552643991768475</v>
      </c>
      <c r="DH226" s="67">
        <f t="shared" si="41"/>
        <v>0.99539657800842885</v>
      </c>
      <c r="DI226" s="67">
        <f t="shared" si="41"/>
        <v>0.9952105164439855</v>
      </c>
      <c r="DJ226" s="53"/>
      <c r="DK226" s="53"/>
      <c r="DL226" s="53"/>
      <c r="DM226" s="188" t="str">
        <f t="shared" si="39"/>
        <v/>
      </c>
      <c r="DN226" s="188" t="str">
        <f t="shared" si="39"/>
        <v/>
      </c>
      <c r="DO226" s="188" t="str">
        <f t="shared" si="39"/>
        <v/>
      </c>
      <c r="DP226" s="188" t="str">
        <f t="shared" si="39"/>
        <v/>
      </c>
      <c r="DQ226" s="188" t="str">
        <f t="shared" si="39"/>
        <v/>
      </c>
      <c r="DR226" s="188" t="str">
        <f t="shared" si="39"/>
        <v/>
      </c>
      <c r="DS226" s="188" t="str">
        <f t="shared" si="39"/>
        <v/>
      </c>
      <c r="DT226" s="188" t="str">
        <f t="shared" si="39"/>
        <v/>
      </c>
      <c r="DU226" s="188" t="str">
        <f t="shared" si="39"/>
        <v/>
      </c>
      <c r="DV226" s="188" t="str">
        <f t="shared" si="39"/>
        <v/>
      </c>
      <c r="DW226" s="188" t="str">
        <f t="shared" si="39"/>
        <v/>
      </c>
      <c r="DX226" s="188" t="str">
        <f t="shared" si="39"/>
        <v/>
      </c>
      <c r="DY226" s="188" t="str">
        <f t="shared" si="39"/>
        <v/>
      </c>
      <c r="DZ226" s="188" t="str">
        <f t="shared" si="39"/>
        <v/>
      </c>
      <c r="EA226" s="188" t="str">
        <f t="shared" si="39"/>
        <v/>
      </c>
      <c r="EB226" s="188" t="str">
        <f t="shared" si="39"/>
        <v/>
      </c>
      <c r="EC226" s="188" t="str">
        <f t="shared" si="40"/>
        <v/>
      </c>
      <c r="ED226" s="188" t="str">
        <f t="shared" si="40"/>
        <v/>
      </c>
      <c r="EE226" s="188" t="str">
        <f t="shared" si="40"/>
        <v/>
      </c>
      <c r="EF226" s="188" t="str">
        <f t="shared" si="40"/>
        <v/>
      </c>
      <c r="EG226" s="188" t="str">
        <f t="shared" si="40"/>
        <v/>
      </c>
      <c r="EH226" s="188" t="str">
        <f t="shared" si="40"/>
        <v/>
      </c>
      <c r="EI226" s="188" t="str">
        <f t="shared" si="40"/>
        <v/>
      </c>
      <c r="EJ226" s="188" t="str">
        <f t="shared" si="40"/>
        <v/>
      </c>
      <c r="EK226" s="188" t="str">
        <f t="shared" si="40"/>
        <v/>
      </c>
    </row>
    <row r="227" spans="1:141" x14ac:dyDescent="0.3">
      <c r="B227" s="1">
        <v>23</v>
      </c>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f>VLOOKUP(Y99,DiaInc,$A$4,FALSE)*Diabetes_model!BA104</f>
        <v>5.0043149339538961E-3</v>
      </c>
      <c r="AA227" s="155">
        <f>VLOOKUP(Z99,DiaInc,$A$4,FALSE)*Diabetes_model!BB104</f>
        <v>4.4735600823152385E-3</v>
      </c>
      <c r="AB227" s="155">
        <f>VLOOKUP(AA99,DiaInc,$A$4,FALSE)*Diabetes_model!BC104</f>
        <v>4.6034219915712035E-3</v>
      </c>
      <c r="AC227" s="155"/>
      <c r="AD227" s="155"/>
      <c r="AE227" s="155"/>
      <c r="AF227" s="155"/>
      <c r="AG227" s="174">
        <f>D227*D65*PRODUCT($CJ227:CJ227)</f>
        <v>0</v>
      </c>
      <c r="AH227" s="174">
        <f>E227*E65*PRODUCT($CJ227:CK227)</f>
        <v>0</v>
      </c>
      <c r="AI227" s="174">
        <f>F227*F65*PRODUCT($CJ227:CL227)</f>
        <v>0</v>
      </c>
      <c r="AJ227" s="174">
        <f>G227*G65*PRODUCT($CJ227:CM227)</f>
        <v>0</v>
      </c>
      <c r="AK227" s="174">
        <f>H227*H65*PRODUCT($CJ227:CN227)</f>
        <v>0</v>
      </c>
      <c r="AL227" s="174">
        <f>I227*I65*PRODUCT($CJ227:CO227)</f>
        <v>0</v>
      </c>
      <c r="AM227" s="174">
        <f>J227*J65*PRODUCT($CJ227:CP227)</f>
        <v>0</v>
      </c>
      <c r="AN227" s="174">
        <f>K227*K65*PRODUCT($CJ227:CQ227)</f>
        <v>0</v>
      </c>
      <c r="AO227" s="174">
        <f>L227*L65*PRODUCT($CJ227:CR227)</f>
        <v>0</v>
      </c>
      <c r="AP227" s="174">
        <f>M227*M65*PRODUCT($CJ227:CS227)</f>
        <v>0</v>
      </c>
      <c r="AQ227" s="174">
        <f>N227*N65*PRODUCT($CJ227:CT227)</f>
        <v>0</v>
      </c>
      <c r="AR227" s="174">
        <f>O227*O65*PRODUCT($CJ227:CU227)</f>
        <v>0</v>
      </c>
      <c r="AS227" s="174">
        <f>P227*P65*PRODUCT($CJ227:CV227)</f>
        <v>0</v>
      </c>
      <c r="AT227" s="174">
        <f>Q227*Q65*PRODUCT($CJ227:CW227)</f>
        <v>0</v>
      </c>
      <c r="AU227" s="174">
        <f>R227*R65*PRODUCT($CJ227:CX227)</f>
        <v>0</v>
      </c>
      <c r="AV227" s="174">
        <f>S227*S65*PRODUCT($CJ227:CY227)</f>
        <v>0</v>
      </c>
      <c r="AW227" s="174">
        <f>T227*T65*PRODUCT($CJ227:CZ227)</f>
        <v>0</v>
      </c>
      <c r="AX227" s="174">
        <f>U227*U65*PRODUCT($CJ227:DA227)</f>
        <v>0</v>
      </c>
      <c r="AY227" s="174">
        <f>V227*V65*PRODUCT($CJ227:DB227)</f>
        <v>0</v>
      </c>
      <c r="AZ227" s="174">
        <f>W227*W65*PRODUCT($CJ227:DC227)</f>
        <v>0</v>
      </c>
      <c r="BA227" s="174">
        <f>X227*X65*PRODUCT($CJ227:DD227)</f>
        <v>0</v>
      </c>
      <c r="BB227" s="174">
        <f>Y227*Y65*PRODUCT($CJ227:DE227)</f>
        <v>0</v>
      </c>
      <c r="BC227" s="174">
        <f>Z227*Z65*PRODUCT($CJ227:DF227)</f>
        <v>0</v>
      </c>
      <c r="BD227" s="174">
        <f>AA227*AA65*PRODUCT($CJ227:DG227)</f>
        <v>0</v>
      </c>
      <c r="BE227" s="174">
        <f>AB227*AB65*PRODUCT($CJ227:DH227)</f>
        <v>0</v>
      </c>
      <c r="BF227" s="93"/>
      <c r="BG227" s="93"/>
      <c r="BH227" s="93"/>
      <c r="BI227" s="181">
        <f>SUM($AF227:AG227)-SUM($AF259:AG259)-SUM($C259:D259)-SUM($BH259:BI259)</f>
        <v>0</v>
      </c>
      <c r="BJ227" s="181">
        <f>SUM($AF227:AH227)-SUM($AF259:AH259)-SUM($C259:E259)-SUM($BH259:BJ259)</f>
        <v>0</v>
      </c>
      <c r="BK227" s="181">
        <f>SUM($AF227:AI227)-SUM($AF259:AI259)-SUM($C259:F259)-SUM($BH259:BK259)</f>
        <v>0</v>
      </c>
      <c r="BL227" s="181">
        <f>SUM($AF227:AJ227)-SUM($AF259:AJ259)-SUM($C259:G259)-SUM($BH259:BL259)</f>
        <v>0</v>
      </c>
      <c r="BM227" s="181">
        <f>SUM($AF227:AK227)-SUM($AF259:AK259)-SUM($C259:H259)-SUM($BH259:BM259)</f>
        <v>0</v>
      </c>
      <c r="BN227" s="181">
        <f>SUM($AF227:AL227)-SUM($AF259:AL259)-SUM($C259:I259)-SUM($BH259:BN259)</f>
        <v>0</v>
      </c>
      <c r="BO227" s="181">
        <f>SUM($AF227:AM227)-SUM($AF259:AM259)-SUM($C259:J259)-SUM($BH259:BO259)</f>
        <v>0</v>
      </c>
      <c r="BP227" s="181">
        <f>SUM($AF227:AN227)-SUM($AF259:AN259)-SUM($C259:K259)-SUM($BH259:BP259)</f>
        <v>0</v>
      </c>
      <c r="BQ227" s="181">
        <f>SUM($AF227:AO227)-SUM($AF259:AO259)-SUM($C259:L259)-SUM($BH259:BQ259)</f>
        <v>0</v>
      </c>
      <c r="BR227" s="181">
        <f>SUM($AF227:AP227)-SUM($AF259:AP259)-SUM($C259:M259)-SUM($BH259:BR259)</f>
        <v>0</v>
      </c>
      <c r="BS227" s="181">
        <f>SUM($AF227:AQ227)-SUM($AF259:AQ259)-SUM($C259:N259)-SUM($BH259:BS259)</f>
        <v>0</v>
      </c>
      <c r="BT227" s="181">
        <f>SUM($AF227:AR227)-SUM($AF259:AR259)-SUM($C259:O259)-SUM($BH259:BT259)</f>
        <v>0</v>
      </c>
      <c r="BU227" s="181">
        <f>SUM($AF227:AS227)-SUM($AF259:AS259)-SUM($C259:P259)-SUM($BH259:BU259)</f>
        <v>0</v>
      </c>
      <c r="BV227" s="181">
        <f>SUM($AF227:AT227)-SUM($AF259:AT259)-SUM($C259:Q259)-SUM($BH259:BV259)</f>
        <v>0</v>
      </c>
      <c r="BW227" s="181">
        <f>SUM($AF227:AU227)-SUM($AF259:AU259)-SUM($C259:R259)-SUM($BH259:BW259)</f>
        <v>0</v>
      </c>
      <c r="BX227" s="181">
        <f>SUM($AF227:AV227)-SUM($AF259:AV259)-SUM($C259:S259)-SUM($BH259:BX259)</f>
        <v>0</v>
      </c>
      <c r="BY227" s="181">
        <f>SUM($AF227:AW227)-SUM($AF259:AW259)-SUM($C259:T259)-SUM($BH259:BY259)</f>
        <v>0</v>
      </c>
      <c r="BZ227" s="181">
        <f>SUM($AF227:AX227)-SUM($AF259:AX259)-SUM($C259:U259)-SUM($BH259:BZ259)</f>
        <v>0</v>
      </c>
      <c r="CA227" s="181">
        <f>SUM($AF227:AY227)-SUM($AF259:AY259)-SUM($C259:V259)-SUM($BH259:CA259)</f>
        <v>0</v>
      </c>
      <c r="CB227" s="181">
        <f>SUM($AF227:AZ227)-SUM($AF259:AZ259)-SUM($C259:W259)-SUM($BH259:CB259)</f>
        <v>0</v>
      </c>
      <c r="CC227" s="181">
        <f>SUM($AF227:BA227)-SUM($AF259:BA259)-SUM($C259:X259)-SUM($BH259:CC259)</f>
        <v>0</v>
      </c>
      <c r="CD227" s="181">
        <f>SUM($AF227:BB227)-SUM($AF259:BB259)-SUM($C259:Y259)-SUM($BH259:CD259)</f>
        <v>0</v>
      </c>
      <c r="CE227" s="181">
        <f>SUM($AF227:BC227)-SUM($AF259:BC259)-SUM($C259:Z259)-SUM($BH259:CE259)</f>
        <v>0</v>
      </c>
      <c r="CF227" s="181">
        <f>SUM($AF227:BD227)-SUM($AF259:BD259)-SUM($C259:AA259)-SUM($BH259:CF259)</f>
        <v>0</v>
      </c>
      <c r="CG227" s="181">
        <f>SUM($AF227:BE227)-SUM($AF259:BE259)-SUM($C259:AB259)-SUM($BH259:CG259)</f>
        <v>0</v>
      </c>
      <c r="CH227" s="52"/>
      <c r="CI227" s="52"/>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v>1</v>
      </c>
      <c r="DG227" s="67">
        <f t="shared" si="41"/>
        <v>0.99499568506604608</v>
      </c>
      <c r="DH227" s="67">
        <f t="shared" si="41"/>
        <v>0.99552643991768475</v>
      </c>
      <c r="DI227" s="67">
        <f t="shared" si="41"/>
        <v>0.99539657800842885</v>
      </c>
      <c r="DJ227" s="53"/>
      <c r="DK227" s="53"/>
      <c r="DL227" s="53"/>
      <c r="DM227" s="188" t="str">
        <f t="shared" si="39"/>
        <v/>
      </c>
      <c r="DN227" s="188" t="str">
        <f t="shared" si="39"/>
        <v/>
      </c>
      <c r="DO227" s="188" t="str">
        <f t="shared" si="39"/>
        <v/>
      </c>
      <c r="DP227" s="188" t="str">
        <f t="shared" si="39"/>
        <v/>
      </c>
      <c r="DQ227" s="188" t="str">
        <f t="shared" si="39"/>
        <v/>
      </c>
      <c r="DR227" s="188" t="str">
        <f t="shared" si="39"/>
        <v/>
      </c>
      <c r="DS227" s="188" t="str">
        <f t="shared" si="39"/>
        <v/>
      </c>
      <c r="DT227" s="188" t="str">
        <f t="shared" si="39"/>
        <v/>
      </c>
      <c r="DU227" s="188" t="str">
        <f t="shared" si="39"/>
        <v/>
      </c>
      <c r="DV227" s="188" t="str">
        <f t="shared" si="39"/>
        <v/>
      </c>
      <c r="DW227" s="188" t="str">
        <f t="shared" si="39"/>
        <v/>
      </c>
      <c r="DX227" s="188" t="str">
        <f t="shared" si="39"/>
        <v/>
      </c>
      <c r="DY227" s="188" t="str">
        <f t="shared" si="39"/>
        <v/>
      </c>
      <c r="DZ227" s="188" t="str">
        <f t="shared" si="39"/>
        <v/>
      </c>
      <c r="EA227" s="188" t="str">
        <f t="shared" si="39"/>
        <v/>
      </c>
      <c r="EB227" s="188" t="str">
        <f t="shared" si="39"/>
        <v/>
      </c>
      <c r="EC227" s="188" t="str">
        <f t="shared" si="40"/>
        <v/>
      </c>
      <c r="ED227" s="188" t="str">
        <f t="shared" si="40"/>
        <v/>
      </c>
      <c r="EE227" s="188" t="str">
        <f t="shared" si="40"/>
        <v/>
      </c>
      <c r="EF227" s="188" t="str">
        <f t="shared" si="40"/>
        <v/>
      </c>
      <c r="EG227" s="188" t="str">
        <f t="shared" si="40"/>
        <v/>
      </c>
      <c r="EH227" s="188" t="str">
        <f t="shared" si="40"/>
        <v/>
      </c>
      <c r="EI227" s="188" t="str">
        <f t="shared" si="40"/>
        <v/>
      </c>
      <c r="EJ227" s="188" t="str">
        <f t="shared" si="40"/>
        <v/>
      </c>
      <c r="EK227" s="188" t="str">
        <f t="shared" si="40"/>
        <v/>
      </c>
    </row>
    <row r="228" spans="1:141" x14ac:dyDescent="0.3">
      <c r="B228" s="1">
        <v>24</v>
      </c>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f>VLOOKUP(Z100,DiaInc,$A$4,FALSE)*Diabetes_model!BB105</f>
        <v>5.0043149339538961E-3</v>
      </c>
      <c r="AB228" s="155">
        <f>VLOOKUP(AA100,DiaInc,$A$4,FALSE)*Diabetes_model!BC105</f>
        <v>4.4735600823152385E-3</v>
      </c>
      <c r="AC228" s="155"/>
      <c r="AD228" s="155"/>
      <c r="AE228" s="155"/>
      <c r="AF228" s="155"/>
      <c r="AG228" s="174">
        <f>D228*D66*PRODUCT($CJ228:CJ228)</f>
        <v>0</v>
      </c>
      <c r="AH228" s="174">
        <f>E228*E66*PRODUCT($CJ228:CK228)</f>
        <v>0</v>
      </c>
      <c r="AI228" s="174">
        <f>F228*F66*PRODUCT($CJ228:CL228)</f>
        <v>0</v>
      </c>
      <c r="AJ228" s="174">
        <f>G228*G66*PRODUCT($CJ228:CM228)</f>
        <v>0</v>
      </c>
      <c r="AK228" s="174">
        <f>H228*H66*PRODUCT($CJ228:CN228)</f>
        <v>0</v>
      </c>
      <c r="AL228" s="174">
        <f>I228*I66*PRODUCT($CJ228:CO228)</f>
        <v>0</v>
      </c>
      <c r="AM228" s="174">
        <f>J228*J66*PRODUCT($CJ228:CP228)</f>
        <v>0</v>
      </c>
      <c r="AN228" s="174">
        <f>K228*K66*PRODUCT($CJ228:CQ228)</f>
        <v>0</v>
      </c>
      <c r="AO228" s="174">
        <f>L228*L66*PRODUCT($CJ228:CR228)</f>
        <v>0</v>
      </c>
      <c r="AP228" s="174">
        <f>M228*M66*PRODUCT($CJ228:CS228)</f>
        <v>0</v>
      </c>
      <c r="AQ228" s="174">
        <f>N228*N66*PRODUCT($CJ228:CT228)</f>
        <v>0</v>
      </c>
      <c r="AR228" s="174">
        <f>O228*O66*PRODUCT($CJ228:CU228)</f>
        <v>0</v>
      </c>
      <c r="AS228" s="174">
        <f>P228*P66*PRODUCT($CJ228:CV228)</f>
        <v>0</v>
      </c>
      <c r="AT228" s="174">
        <f>Q228*Q66*PRODUCT($CJ228:CW228)</f>
        <v>0</v>
      </c>
      <c r="AU228" s="174">
        <f>R228*R66*PRODUCT($CJ228:CX228)</f>
        <v>0</v>
      </c>
      <c r="AV228" s="174">
        <f>S228*S66*PRODUCT($CJ228:CY228)</f>
        <v>0</v>
      </c>
      <c r="AW228" s="174">
        <f>T228*T66*PRODUCT($CJ228:CZ228)</f>
        <v>0</v>
      </c>
      <c r="AX228" s="174">
        <f>U228*U66*PRODUCT($CJ228:DA228)</f>
        <v>0</v>
      </c>
      <c r="AY228" s="174">
        <f>V228*V66*PRODUCT($CJ228:DB228)</f>
        <v>0</v>
      </c>
      <c r="AZ228" s="174">
        <f>W228*W66*PRODUCT($CJ228:DC228)</f>
        <v>0</v>
      </c>
      <c r="BA228" s="174">
        <f>X228*X66*PRODUCT($CJ228:DD228)</f>
        <v>0</v>
      </c>
      <c r="BB228" s="174">
        <f>Y228*Y66*PRODUCT($CJ228:DE228)</f>
        <v>0</v>
      </c>
      <c r="BC228" s="174">
        <f>Z228*Z66*PRODUCT($CJ228:DF228)</f>
        <v>0</v>
      </c>
      <c r="BD228" s="174">
        <f>AA228*AA66*PRODUCT($CJ228:DG228)</f>
        <v>0</v>
      </c>
      <c r="BE228" s="174">
        <f>AB228*AB66*PRODUCT($CJ228:DH228)</f>
        <v>0</v>
      </c>
      <c r="BF228" s="93"/>
      <c r="BG228" s="93"/>
      <c r="BH228" s="93"/>
      <c r="BI228" s="181">
        <f>SUM($AF228:AG228)-SUM($AF260:AG260)-SUM($C260:D260)-SUM($BH260:BI260)</f>
        <v>0</v>
      </c>
      <c r="BJ228" s="181">
        <f>SUM($AF228:AH228)-SUM($AF260:AH260)-SUM($C260:E260)-SUM($BH260:BJ260)</f>
        <v>0</v>
      </c>
      <c r="BK228" s="181">
        <f>SUM($AF228:AI228)-SUM($AF260:AI260)-SUM($C260:F260)-SUM($BH260:BK260)</f>
        <v>0</v>
      </c>
      <c r="BL228" s="181">
        <f>SUM($AF228:AJ228)-SUM($AF260:AJ260)-SUM($C260:G260)-SUM($BH260:BL260)</f>
        <v>0</v>
      </c>
      <c r="BM228" s="181">
        <f>SUM($AF228:AK228)-SUM($AF260:AK260)-SUM($C260:H260)-SUM($BH260:BM260)</f>
        <v>0</v>
      </c>
      <c r="BN228" s="181">
        <f>SUM($AF228:AL228)-SUM($AF260:AL260)-SUM($C260:I260)-SUM($BH260:BN260)</f>
        <v>0</v>
      </c>
      <c r="BO228" s="181">
        <f>SUM($AF228:AM228)-SUM($AF260:AM260)-SUM($C260:J260)-SUM($BH260:BO260)</f>
        <v>0</v>
      </c>
      <c r="BP228" s="181">
        <f>SUM($AF228:AN228)-SUM($AF260:AN260)-SUM($C260:K260)-SUM($BH260:BP260)</f>
        <v>0</v>
      </c>
      <c r="BQ228" s="181">
        <f>SUM($AF228:AO228)-SUM($AF260:AO260)-SUM($C260:L260)-SUM($BH260:BQ260)</f>
        <v>0</v>
      </c>
      <c r="BR228" s="181">
        <f>SUM($AF228:AP228)-SUM($AF260:AP260)-SUM($C260:M260)-SUM($BH260:BR260)</f>
        <v>0</v>
      </c>
      <c r="BS228" s="181">
        <f>SUM($AF228:AQ228)-SUM($AF260:AQ260)-SUM($C260:N260)-SUM($BH260:BS260)</f>
        <v>0</v>
      </c>
      <c r="BT228" s="181">
        <f>SUM($AF228:AR228)-SUM($AF260:AR260)-SUM($C260:O260)-SUM($BH260:BT260)</f>
        <v>0</v>
      </c>
      <c r="BU228" s="181">
        <f>SUM($AF228:AS228)-SUM($AF260:AS260)-SUM($C260:P260)-SUM($BH260:BU260)</f>
        <v>0</v>
      </c>
      <c r="BV228" s="181">
        <f>SUM($AF228:AT228)-SUM($AF260:AT260)-SUM($C260:Q260)-SUM($BH260:BV260)</f>
        <v>0</v>
      </c>
      <c r="BW228" s="181">
        <f>SUM($AF228:AU228)-SUM($AF260:AU260)-SUM($C260:R260)-SUM($BH260:BW260)</f>
        <v>0</v>
      </c>
      <c r="BX228" s="181">
        <f>SUM($AF228:AV228)-SUM($AF260:AV260)-SUM($C260:S260)-SUM($BH260:BX260)</f>
        <v>0</v>
      </c>
      <c r="BY228" s="181">
        <f>SUM($AF228:AW228)-SUM($AF260:AW260)-SUM($C260:T260)-SUM($BH260:BY260)</f>
        <v>0</v>
      </c>
      <c r="BZ228" s="181">
        <f>SUM($AF228:AX228)-SUM($AF260:AX260)-SUM($C260:U260)-SUM($BH260:BZ260)</f>
        <v>0</v>
      </c>
      <c r="CA228" s="181">
        <f>SUM($AF228:AY228)-SUM($AF260:AY260)-SUM($C260:V260)-SUM($BH260:CA260)</f>
        <v>0</v>
      </c>
      <c r="CB228" s="181">
        <f>SUM($AF228:AZ228)-SUM($AF260:AZ260)-SUM($C260:W260)-SUM($BH260:CB260)</f>
        <v>0</v>
      </c>
      <c r="CC228" s="181">
        <f>SUM($AF228:BA228)-SUM($AF260:BA260)-SUM($C260:X260)-SUM($BH260:CC260)</f>
        <v>0</v>
      </c>
      <c r="CD228" s="181">
        <f>SUM($AF228:BB228)-SUM($AF260:BB260)-SUM($C260:Y260)-SUM($BH260:CD260)</f>
        <v>0</v>
      </c>
      <c r="CE228" s="181">
        <f>SUM($AF228:BC228)-SUM($AF260:BC260)-SUM($C260:Z260)-SUM($BH260:CE260)</f>
        <v>0</v>
      </c>
      <c r="CF228" s="181">
        <f>SUM($AF228:BD228)-SUM($AF260:BD260)-SUM($C260:AA260)-SUM($BH260:CF260)</f>
        <v>0</v>
      </c>
      <c r="CG228" s="181">
        <f>SUM($AF228:BE228)-SUM($AF260:BE260)-SUM($C260:AB260)-SUM($BH260:CG260)</f>
        <v>0</v>
      </c>
      <c r="CH228" s="52"/>
      <c r="CI228" s="52"/>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v>1</v>
      </c>
      <c r="DH228" s="67">
        <f t="shared" si="41"/>
        <v>0.99499568506604608</v>
      </c>
      <c r="DI228" s="67">
        <f t="shared" si="41"/>
        <v>0.99552643991768475</v>
      </c>
      <c r="DJ228" s="53"/>
      <c r="DM228" s="188" t="str">
        <f t="shared" si="39"/>
        <v/>
      </c>
      <c r="DN228" s="188" t="str">
        <f t="shared" si="39"/>
        <v/>
      </c>
      <c r="DO228" s="188" t="str">
        <f t="shared" si="39"/>
        <v/>
      </c>
      <c r="DP228" s="188" t="str">
        <f t="shared" si="39"/>
        <v/>
      </c>
      <c r="DQ228" s="188" t="str">
        <f t="shared" si="39"/>
        <v/>
      </c>
      <c r="DR228" s="188" t="str">
        <f t="shared" si="39"/>
        <v/>
      </c>
      <c r="DS228" s="188" t="str">
        <f t="shared" si="39"/>
        <v/>
      </c>
      <c r="DT228" s="188" t="str">
        <f t="shared" si="39"/>
        <v/>
      </c>
      <c r="DU228" s="188" t="str">
        <f t="shared" si="39"/>
        <v/>
      </c>
      <c r="DV228" s="188" t="str">
        <f t="shared" si="39"/>
        <v/>
      </c>
      <c r="DW228" s="188" t="str">
        <f t="shared" si="39"/>
        <v/>
      </c>
      <c r="DX228" s="188" t="str">
        <f t="shared" si="39"/>
        <v/>
      </c>
      <c r="DY228" s="188" t="str">
        <f t="shared" si="39"/>
        <v/>
      </c>
      <c r="DZ228" s="188" t="str">
        <f t="shared" si="39"/>
        <v/>
      </c>
      <c r="EA228" s="188" t="str">
        <f t="shared" si="39"/>
        <v/>
      </c>
      <c r="EB228" s="188" t="str">
        <f t="shared" si="39"/>
        <v/>
      </c>
      <c r="EC228" s="188" t="str">
        <f t="shared" si="40"/>
        <v/>
      </c>
      <c r="ED228" s="188" t="str">
        <f t="shared" si="40"/>
        <v/>
      </c>
      <c r="EE228" s="188" t="str">
        <f t="shared" si="40"/>
        <v/>
      </c>
      <c r="EF228" s="188" t="str">
        <f t="shared" si="40"/>
        <v/>
      </c>
      <c r="EG228" s="188" t="str">
        <f t="shared" si="40"/>
        <v/>
      </c>
      <c r="EH228" s="188" t="str">
        <f t="shared" si="40"/>
        <v/>
      </c>
      <c r="EI228" s="188" t="str">
        <f t="shared" si="40"/>
        <v/>
      </c>
      <c r="EJ228" s="188" t="str">
        <f t="shared" si="40"/>
        <v/>
      </c>
      <c r="EK228" s="188" t="str">
        <f t="shared" si="40"/>
        <v/>
      </c>
    </row>
    <row r="229" spans="1:141" x14ac:dyDescent="0.3">
      <c r="B229" s="1">
        <v>25</v>
      </c>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f>VLOOKUP(AA101,DiaInc,$A$4,FALSE)*Diabetes_model!BC106</f>
        <v>5.0043149339538961E-3</v>
      </c>
      <c r="AC229" s="155"/>
      <c r="AD229" s="155"/>
      <c r="AE229" s="155"/>
      <c r="AF229" s="155"/>
      <c r="AG229" s="174">
        <f>D229*D67*PRODUCT($CJ229:CJ229)</f>
        <v>0</v>
      </c>
      <c r="AH229" s="174">
        <f>E229*E67*PRODUCT($CJ229:CK229)</f>
        <v>0</v>
      </c>
      <c r="AI229" s="174">
        <f>F229*F67*PRODUCT($CJ229:CL229)</f>
        <v>0</v>
      </c>
      <c r="AJ229" s="174">
        <f>G229*G67*PRODUCT($CJ229:CM229)</f>
        <v>0</v>
      </c>
      <c r="AK229" s="174">
        <f>H229*H67*PRODUCT($CJ229:CN229)</f>
        <v>0</v>
      </c>
      <c r="AL229" s="174">
        <f>I229*I67*PRODUCT($CJ229:CO229)</f>
        <v>0</v>
      </c>
      <c r="AM229" s="174">
        <f>J229*J67*PRODUCT($CJ229:CP229)</f>
        <v>0</v>
      </c>
      <c r="AN229" s="174">
        <f>K229*K67*PRODUCT($CJ229:CQ229)</f>
        <v>0</v>
      </c>
      <c r="AO229" s="174">
        <f>L229*L67*PRODUCT($CJ229:CR229)</f>
        <v>0</v>
      </c>
      <c r="AP229" s="174">
        <f>M229*M67*PRODUCT($CJ229:CS229)</f>
        <v>0</v>
      </c>
      <c r="AQ229" s="174">
        <f>N229*N67*PRODUCT($CJ229:CT229)</f>
        <v>0</v>
      </c>
      <c r="AR229" s="174">
        <f>O229*O67*PRODUCT($CJ229:CU229)</f>
        <v>0</v>
      </c>
      <c r="AS229" s="174">
        <f>P229*P67*PRODUCT($CJ229:CV229)</f>
        <v>0</v>
      </c>
      <c r="AT229" s="174">
        <f>Q229*Q67*PRODUCT($CJ229:CW229)</f>
        <v>0</v>
      </c>
      <c r="AU229" s="174">
        <f>R229*R67*PRODUCT($CJ229:CX229)</f>
        <v>0</v>
      </c>
      <c r="AV229" s="174">
        <f>S229*S67*PRODUCT($CJ229:CY229)</f>
        <v>0</v>
      </c>
      <c r="AW229" s="174">
        <f>T229*T67*PRODUCT($CJ229:CZ229)</f>
        <v>0</v>
      </c>
      <c r="AX229" s="174">
        <f>U229*U67*PRODUCT($CJ229:DA229)</f>
        <v>0</v>
      </c>
      <c r="AY229" s="174">
        <f>V229*V67*PRODUCT($CJ229:DB229)</f>
        <v>0</v>
      </c>
      <c r="AZ229" s="174">
        <f>W229*W67*PRODUCT($CJ229:DC229)</f>
        <v>0</v>
      </c>
      <c r="BA229" s="174">
        <f>X229*X67*PRODUCT($CJ229:DD229)</f>
        <v>0</v>
      </c>
      <c r="BB229" s="174">
        <f>Y229*Y67*PRODUCT($CJ229:DE229)</f>
        <v>0</v>
      </c>
      <c r="BC229" s="174">
        <f>Z229*Z67*PRODUCT($CJ229:DF229)</f>
        <v>0</v>
      </c>
      <c r="BD229" s="174">
        <f>AA229*AA67*PRODUCT($CJ229:DG229)</f>
        <v>0</v>
      </c>
      <c r="BE229" s="174">
        <f>AB229*AB67*PRODUCT($CJ229:DH229)</f>
        <v>0</v>
      </c>
      <c r="BI229" s="181">
        <f>SUM($AF229:AG229)-SUM($AF261:AG261)-SUM($C261:D261)-SUM($BH261:BI261)</f>
        <v>0</v>
      </c>
      <c r="BJ229" s="181">
        <f>SUM($AF229:AH229)-SUM($AF261:AH261)-SUM($C261:E261)-SUM($BH261:BJ261)</f>
        <v>0</v>
      </c>
      <c r="BK229" s="181">
        <f>SUM($AF229:AI229)-SUM($AF261:AI261)-SUM($C261:F261)-SUM($BH261:BK261)</f>
        <v>0</v>
      </c>
      <c r="BL229" s="181">
        <f>SUM($AF229:AJ229)-SUM($AF261:AJ261)-SUM($C261:G261)-SUM($BH261:BL261)</f>
        <v>0</v>
      </c>
      <c r="BM229" s="181">
        <f>SUM($AF229:AK229)-SUM($AF261:AK261)-SUM($C261:H261)-SUM($BH261:BM261)</f>
        <v>0</v>
      </c>
      <c r="BN229" s="181">
        <f>SUM($AF229:AL229)-SUM($AF261:AL261)-SUM($C261:I261)-SUM($BH261:BN261)</f>
        <v>0</v>
      </c>
      <c r="BO229" s="181">
        <f>SUM($AF229:AM229)-SUM($AF261:AM261)-SUM($C261:J261)-SUM($BH261:BO261)</f>
        <v>0</v>
      </c>
      <c r="BP229" s="181">
        <f>SUM($AF229:AN229)-SUM($AF261:AN261)-SUM($C261:K261)-SUM($BH261:BP261)</f>
        <v>0</v>
      </c>
      <c r="BQ229" s="181">
        <f>SUM($AF229:AO229)-SUM($AF261:AO261)-SUM($C261:L261)-SUM($BH261:BQ261)</f>
        <v>0</v>
      </c>
      <c r="BR229" s="181">
        <f>SUM($AF229:AP229)-SUM($AF261:AP261)-SUM($C261:M261)-SUM($BH261:BR261)</f>
        <v>0</v>
      </c>
      <c r="BS229" s="181">
        <f>SUM($AF229:AQ229)-SUM($AF261:AQ261)-SUM($C261:N261)-SUM($BH261:BS261)</f>
        <v>0</v>
      </c>
      <c r="BT229" s="181">
        <f>SUM($AF229:AR229)-SUM($AF261:AR261)-SUM($C261:O261)-SUM($BH261:BT261)</f>
        <v>0</v>
      </c>
      <c r="BU229" s="181">
        <f>SUM($AF229:AS229)-SUM($AF261:AS261)-SUM($C261:P261)-SUM($BH261:BU261)</f>
        <v>0</v>
      </c>
      <c r="BV229" s="181">
        <f>SUM($AF229:AT229)-SUM($AF261:AT261)-SUM($C261:Q261)-SUM($BH261:BV261)</f>
        <v>0</v>
      </c>
      <c r="BW229" s="181">
        <f>SUM($AF229:AU229)-SUM($AF261:AU261)-SUM($C261:R261)-SUM($BH261:BW261)</f>
        <v>0</v>
      </c>
      <c r="BX229" s="181">
        <f>SUM($AF229:AV229)-SUM($AF261:AV261)-SUM($C261:S261)-SUM($BH261:BX261)</f>
        <v>0</v>
      </c>
      <c r="BY229" s="181">
        <f>SUM($AF229:AW229)-SUM($AF261:AW261)-SUM($C261:T261)-SUM($BH261:BY261)</f>
        <v>0</v>
      </c>
      <c r="BZ229" s="181">
        <f>SUM($AF229:AX229)-SUM($AF261:AX261)-SUM($C261:U261)-SUM($BH261:BZ261)</f>
        <v>0</v>
      </c>
      <c r="CA229" s="181">
        <f>SUM($AF229:AY229)-SUM($AF261:AY261)-SUM($C261:V261)-SUM($BH261:CA261)</f>
        <v>0</v>
      </c>
      <c r="CB229" s="181">
        <f>SUM($AF229:AZ229)-SUM($AF261:AZ261)-SUM($C261:W261)-SUM($BH261:CB261)</f>
        <v>0</v>
      </c>
      <c r="CC229" s="181">
        <f>SUM($AF229:BA229)-SUM($AF261:BA261)-SUM($C261:X261)-SUM($BH261:CC261)</f>
        <v>0</v>
      </c>
      <c r="CD229" s="181">
        <f>SUM($AF229:BB229)-SUM($AF261:BB261)-SUM($C261:Y261)-SUM($BH261:CD261)</f>
        <v>0</v>
      </c>
      <c r="CE229" s="181">
        <f>SUM($AF229:BC229)-SUM($AF261:BC261)-SUM($C261:Z261)-SUM($BH261:CE261)</f>
        <v>0</v>
      </c>
      <c r="CF229" s="181">
        <f>SUM($AF229:BD229)-SUM($AF261:BD261)-SUM($C261:AA261)-SUM($BH261:CF261)</f>
        <v>0</v>
      </c>
      <c r="CG229" s="181">
        <f>SUM($AF229:BE229)-SUM($AF261:BE261)-SUM($C261:AB261)-SUM($BH261:CG261)</f>
        <v>0</v>
      </c>
      <c r="CH229" s="52"/>
      <c r="CI229" s="52"/>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v>1</v>
      </c>
      <c r="DI229" s="67">
        <f t="shared" si="41"/>
        <v>0.99499568506604608</v>
      </c>
      <c r="DJ229" s="53"/>
      <c r="DK229" s="53"/>
      <c r="DM229" s="188" t="str">
        <f t="shared" si="39"/>
        <v/>
      </c>
      <c r="DN229" s="188" t="str">
        <f t="shared" si="39"/>
        <v/>
      </c>
      <c r="DO229" s="188" t="str">
        <f t="shared" si="39"/>
        <v/>
      </c>
      <c r="DP229" s="188" t="str">
        <f t="shared" si="39"/>
        <v/>
      </c>
      <c r="DQ229" s="188" t="str">
        <f t="shared" si="39"/>
        <v/>
      </c>
      <c r="DR229" s="188" t="str">
        <f t="shared" si="39"/>
        <v/>
      </c>
      <c r="DS229" s="188" t="str">
        <f t="shared" si="39"/>
        <v/>
      </c>
      <c r="DT229" s="188" t="str">
        <f t="shared" si="39"/>
        <v/>
      </c>
      <c r="DU229" s="188" t="str">
        <f t="shared" si="39"/>
        <v/>
      </c>
      <c r="DV229" s="188" t="str">
        <f t="shared" si="39"/>
        <v/>
      </c>
      <c r="DW229" s="188" t="str">
        <f t="shared" si="39"/>
        <v/>
      </c>
      <c r="DX229" s="188" t="str">
        <f t="shared" si="39"/>
        <v/>
      </c>
      <c r="DY229" s="188" t="str">
        <f t="shared" si="39"/>
        <v/>
      </c>
      <c r="DZ229" s="188" t="str">
        <f t="shared" si="39"/>
        <v/>
      </c>
      <c r="EA229" s="188" t="str">
        <f t="shared" si="39"/>
        <v/>
      </c>
      <c r="EB229" s="188" t="str">
        <f t="shared" si="39"/>
        <v/>
      </c>
      <c r="EC229" s="188" t="str">
        <f t="shared" si="40"/>
        <v/>
      </c>
      <c r="ED229" s="188" t="str">
        <f t="shared" si="40"/>
        <v/>
      </c>
      <c r="EE229" s="188" t="str">
        <f t="shared" si="40"/>
        <v/>
      </c>
      <c r="EF229" s="188" t="str">
        <f t="shared" si="40"/>
        <v/>
      </c>
      <c r="EG229" s="188" t="str">
        <f t="shared" si="40"/>
        <v/>
      </c>
      <c r="EH229" s="188" t="str">
        <f t="shared" si="40"/>
        <v/>
      </c>
      <c r="EI229" s="188" t="str">
        <f t="shared" si="40"/>
        <v/>
      </c>
      <c r="EJ229" s="188" t="str">
        <f t="shared" si="40"/>
        <v/>
      </c>
      <c r="EK229" s="188" t="str">
        <f t="shared" si="40"/>
        <v/>
      </c>
    </row>
    <row r="230" spans="1:141" x14ac:dyDescent="0.3">
      <c r="C230" s="12"/>
      <c r="D230" s="12"/>
      <c r="E230" s="12"/>
      <c r="F230" s="12"/>
      <c r="G230" s="12"/>
      <c r="H230" s="12"/>
      <c r="I230" s="12"/>
      <c r="J230" s="12"/>
      <c r="K230" s="12"/>
      <c r="L230" s="155"/>
      <c r="M230" s="155"/>
      <c r="N230" s="155"/>
      <c r="O230" s="155"/>
      <c r="P230" s="155"/>
      <c r="Q230" s="155"/>
      <c r="R230" s="155"/>
      <c r="S230" s="155"/>
      <c r="T230" s="155"/>
      <c r="U230" s="155"/>
      <c r="V230" s="155"/>
      <c r="W230" s="155"/>
      <c r="X230" s="155"/>
      <c r="Y230" s="155"/>
      <c r="Z230" s="155"/>
      <c r="AA230" s="155"/>
      <c r="AB230" s="155"/>
      <c r="AC230" s="155"/>
      <c r="AD230" s="155"/>
      <c r="AE230" s="5" t="s">
        <v>278</v>
      </c>
      <c r="AF230" s="12">
        <f>SUM(AF205:AF229)</f>
        <v>0</v>
      </c>
      <c r="AG230" s="12">
        <f>SUM(AG205:AG229)</f>
        <v>0.34952052151353713</v>
      </c>
      <c r="AH230" s="12">
        <f t="shared" ref="AH230:BE230" si="43">SUM(AH205:AH229)</f>
        <v>0.31003838279954832</v>
      </c>
      <c r="AI230" s="12">
        <f t="shared" si="43"/>
        <v>0.31656855849547832</v>
      </c>
      <c r="AJ230" s="12">
        <f t="shared" si="43"/>
        <v>0.32659998119407924</v>
      </c>
      <c r="AK230" s="12">
        <f t="shared" si="43"/>
        <v>0.51365520683662036</v>
      </c>
      <c r="AL230" s="12">
        <f t="shared" si="43"/>
        <v>0.52675484070017131</v>
      </c>
      <c r="AM230" s="12">
        <f t="shared" si="43"/>
        <v>0.53914150982825915</v>
      </c>
      <c r="AN230" s="12">
        <f t="shared" si="43"/>
        <v>0.55069188229391219</v>
      </c>
      <c r="AO230" s="12">
        <f t="shared" si="43"/>
        <v>0.56139711331752762</v>
      </c>
      <c r="AP230" s="12">
        <f t="shared" si="43"/>
        <v>0.86848662334587123</v>
      </c>
      <c r="AQ230" s="12">
        <f t="shared" si="43"/>
        <v>0.87712228118082269</v>
      </c>
      <c r="AR230" s="12">
        <f t="shared" si="43"/>
        <v>0.88338999679501917</v>
      </c>
      <c r="AS230" s="12">
        <f t="shared" si="43"/>
        <v>0.88732706555959806</v>
      </c>
      <c r="AT230" s="12">
        <f t="shared" si="43"/>
        <v>0.88039712247009694</v>
      </c>
      <c r="AU230" s="12">
        <f t="shared" si="43"/>
        <v>1.1789515715006884</v>
      </c>
      <c r="AV230" s="12">
        <f t="shared" si="43"/>
        <v>1.1473500222492818</v>
      </c>
      <c r="AW230" s="12">
        <f t="shared" si="43"/>
        <v>1.1142499013894067</v>
      </c>
      <c r="AX230" s="12">
        <f t="shared" si="43"/>
        <v>1.0800693114619648</v>
      </c>
      <c r="AY230" s="12">
        <f t="shared" si="43"/>
        <v>1.0448941500024334</v>
      </c>
      <c r="AZ230" s="12">
        <f t="shared" si="43"/>
        <v>1.0809047960253673</v>
      </c>
      <c r="BA230" s="12">
        <f t="shared" si="43"/>
        <v>1.0387799853464981</v>
      </c>
      <c r="BB230" s="12">
        <f t="shared" si="43"/>
        <v>0.99432894238017866</v>
      </c>
      <c r="BC230" s="12">
        <f t="shared" si="43"/>
        <v>0.94862449594112719</v>
      </c>
      <c r="BD230" s="12">
        <f t="shared" si="43"/>
        <v>0.9013817645526625</v>
      </c>
      <c r="BE230" s="12">
        <f t="shared" si="43"/>
        <v>0.852701660929292</v>
      </c>
      <c r="BF230" s="12"/>
      <c r="BG230" s="5" t="s">
        <v>278</v>
      </c>
      <c r="BH230" s="34"/>
      <c r="BI230" s="66">
        <f>SUM(BI205:BI229)</f>
        <v>0.34952052151353713</v>
      </c>
      <c r="BJ230" s="66">
        <f t="shared" ref="BJ230:CG230" si="44">SUM(BJ205:BJ229)</f>
        <v>0.65802393146722193</v>
      </c>
      <c r="BK230" s="66">
        <f t="shared" si="44"/>
        <v>0.9712350848266661</v>
      </c>
      <c r="BL230" s="66">
        <f t="shared" si="44"/>
        <v>1.2922168274610568</v>
      </c>
      <c r="BM230" s="66">
        <f t="shared" si="44"/>
        <v>1.7977168496464351</v>
      </c>
      <c r="BN230" s="66">
        <f t="shared" si="44"/>
        <v>2.3114096664496295</v>
      </c>
      <c r="BO230" s="66">
        <f t="shared" si="44"/>
        <v>2.831709562561779</v>
      </c>
      <c r="BP230" s="66">
        <f t="shared" si="44"/>
        <v>3.3564160093672051</v>
      </c>
      <c r="BQ230" s="66">
        <f t="shared" si="44"/>
        <v>3.8842569263529012</v>
      </c>
      <c r="BR230" s="66">
        <f t="shared" si="44"/>
        <v>4.7107744818577109</v>
      </c>
      <c r="BS230" s="66">
        <f t="shared" si="44"/>
        <v>5.5295330932593929</v>
      </c>
      <c r="BT230" s="66">
        <f t="shared" si="44"/>
        <v>6.3357175029522921</v>
      </c>
      <c r="BU230" s="66">
        <f t="shared" si="44"/>
        <v>7.1256786763820319</v>
      </c>
      <c r="BV230" s="66">
        <f t="shared" si="44"/>
        <v>7.885388315286475</v>
      </c>
      <c r="BW230" s="66">
        <f t="shared" si="44"/>
        <v>8.9185942835077672</v>
      </c>
      <c r="BX230" s="66">
        <f t="shared" si="44"/>
        <v>9.8861222139758649</v>
      </c>
      <c r="BY230" s="66">
        <f t="shared" si="44"/>
        <v>10.782256856242569</v>
      </c>
      <c r="BZ230" s="66">
        <f t="shared" si="44"/>
        <v>11.607283006330974</v>
      </c>
      <c r="CA230" s="66">
        <f t="shared" si="44"/>
        <v>12.357570009953202</v>
      </c>
      <c r="CB230" s="66">
        <f t="shared" si="44"/>
        <v>13.144710210818792</v>
      </c>
      <c r="CC230" s="66">
        <f t="shared" si="44"/>
        <v>13.830048854207798</v>
      </c>
      <c r="CD230" s="66">
        <f t="shared" si="44"/>
        <v>14.40911949306938</v>
      </c>
      <c r="CE230" s="66">
        <f t="shared" si="44"/>
        <v>14.890261260986019</v>
      </c>
      <c r="CF230" s="66">
        <f t="shared" si="44"/>
        <v>15.257729143953787</v>
      </c>
      <c r="CG230" s="66">
        <f t="shared" si="44"/>
        <v>15.502304569147364</v>
      </c>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v>1</v>
      </c>
      <c r="DJ230" s="53"/>
      <c r="DK230" s="53"/>
      <c r="DL230" s="53"/>
      <c r="DM230" s="188">
        <f t="shared" si="39"/>
        <v>5.0043149339538961E-3</v>
      </c>
      <c r="DN230" s="188">
        <f t="shared" si="39"/>
        <v>9.4471475328137874E-3</v>
      </c>
      <c r="DO230" s="188">
        <f t="shared" si="39"/>
        <v>1.3989795563641638E-2</v>
      </c>
      <c r="DP230" s="188">
        <f t="shared" si="39"/>
        <v>1.8684352963869732E-2</v>
      </c>
      <c r="DQ230" s="188">
        <f t="shared" si="39"/>
        <v>2.610372089921046E-2</v>
      </c>
      <c r="DR230" s="188">
        <f t="shared" si="39"/>
        <v>3.372990479293389E-2</v>
      </c>
      <c r="DS230" s="188">
        <f t="shared" si="39"/>
        <v>4.1556580605605138E-2</v>
      </c>
      <c r="DT230" s="188">
        <f t="shared" si="39"/>
        <v>4.9573336891482155E-2</v>
      </c>
      <c r="DU230" s="188">
        <f t="shared" si="39"/>
        <v>5.7774182769232595E-2</v>
      </c>
      <c r="DV230" s="188">
        <f t="shared" si="39"/>
        <v>7.0605397098236933E-2</v>
      </c>
      <c r="DW230" s="188">
        <f t="shared" si="39"/>
        <v>8.361751574468608E-2</v>
      </c>
      <c r="DX230" s="188">
        <f t="shared" si="39"/>
        <v>9.6783578227497363E-2</v>
      </c>
      <c r="DY230" s="188">
        <f t="shared" si="39"/>
        <v>0.11008121331526227</v>
      </c>
      <c r="DZ230" s="188">
        <f t="shared" si="39"/>
        <v>0.12334363681849804</v>
      </c>
      <c r="EA230" s="188">
        <f t="shared" si="39"/>
        <v>0.14142112782779528</v>
      </c>
      <c r="EB230" s="188">
        <f t="shared" si="39"/>
        <v>0.15913653612594436</v>
      </c>
      <c r="EC230" s="188">
        <f t="shared" si="40"/>
        <v>0.17645813926404416</v>
      </c>
      <c r="ED230" s="188">
        <f t="shared" si="40"/>
        <v>0.19338597232649246</v>
      </c>
      <c r="EE230" s="188">
        <f t="shared" si="40"/>
        <v>0.20989564627181825</v>
      </c>
      <c r="EF230" s="188">
        <f t="shared" si="40"/>
        <v>0.2277987150273007</v>
      </c>
      <c r="EG230" s="188">
        <f t="shared" si="40"/>
        <v>0.24524113458947408</v>
      </c>
      <c r="EH230" s="188">
        <f t="shared" si="40"/>
        <v>0.26218786735146382</v>
      </c>
      <c r="EI230" s="188">
        <f t="shared" si="40"/>
        <v>0.27865336392638268</v>
      </c>
      <c r="EJ230" s="188">
        <f t="shared" si="40"/>
        <v>0.29455042614280519</v>
      </c>
      <c r="EK230" s="188">
        <f t="shared" si="40"/>
        <v>0.30981512573910996</v>
      </c>
    </row>
    <row r="233" spans="1:141" s="168" customFormat="1" x14ac:dyDescent="0.3">
      <c r="A233" s="167" t="s">
        <v>280</v>
      </c>
      <c r="AF233" s="167" t="s">
        <v>281</v>
      </c>
      <c r="BH233" s="167" t="s">
        <v>339</v>
      </c>
    </row>
    <row r="234" spans="1:141" x14ac:dyDescent="0.3">
      <c r="A234" s="1"/>
      <c r="C234" s="1"/>
    </row>
    <row r="235" spans="1:141" x14ac:dyDescent="0.3">
      <c r="A235" s="1"/>
      <c r="C235" s="1" t="s">
        <v>13</v>
      </c>
      <c r="AF235" s="1" t="s">
        <v>13</v>
      </c>
      <c r="BH235" s="1" t="s">
        <v>13</v>
      </c>
    </row>
    <row r="236" spans="1:141" x14ac:dyDescent="0.3">
      <c r="C236" s="1">
        <v>0</v>
      </c>
      <c r="D236" s="1">
        <v>1</v>
      </c>
      <c r="E236" s="1">
        <v>2</v>
      </c>
      <c r="F236" s="1">
        <v>3</v>
      </c>
      <c r="G236" s="1">
        <v>4</v>
      </c>
      <c r="H236" s="1">
        <v>5</v>
      </c>
      <c r="I236" s="1">
        <v>6</v>
      </c>
      <c r="J236" s="1">
        <v>7</v>
      </c>
      <c r="K236" s="1">
        <v>8</v>
      </c>
      <c r="L236" s="1">
        <v>9</v>
      </c>
      <c r="M236" s="1">
        <v>10</v>
      </c>
      <c r="N236" s="1">
        <v>11</v>
      </c>
      <c r="O236" s="1">
        <v>12</v>
      </c>
      <c r="P236" s="1">
        <v>13</v>
      </c>
      <c r="Q236" s="1">
        <v>14</v>
      </c>
      <c r="R236" s="1">
        <v>15</v>
      </c>
      <c r="S236" s="1">
        <v>16</v>
      </c>
      <c r="T236" s="1">
        <v>17</v>
      </c>
      <c r="U236" s="1">
        <v>18</v>
      </c>
      <c r="V236" s="1">
        <v>19</v>
      </c>
      <c r="W236" s="1">
        <v>20</v>
      </c>
      <c r="X236" s="1">
        <v>21</v>
      </c>
      <c r="Y236" s="1">
        <v>22</v>
      </c>
      <c r="Z236" s="1">
        <v>23</v>
      </c>
      <c r="AA236" s="1">
        <v>24</v>
      </c>
      <c r="AB236" s="1">
        <v>25</v>
      </c>
      <c r="AC236" s="1"/>
      <c r="AF236" s="1">
        <v>0</v>
      </c>
      <c r="AG236" s="1">
        <v>1</v>
      </c>
      <c r="AH236" s="1">
        <v>2</v>
      </c>
      <c r="AI236" s="1">
        <v>3</v>
      </c>
      <c r="AJ236" s="1">
        <v>4</v>
      </c>
      <c r="AK236" s="1">
        <v>5</v>
      </c>
      <c r="AL236" s="1">
        <v>6</v>
      </c>
      <c r="AM236" s="1">
        <v>7</v>
      </c>
      <c r="AN236" s="1">
        <v>8</v>
      </c>
      <c r="AO236" s="1">
        <v>9</v>
      </c>
      <c r="AP236" s="1">
        <v>10</v>
      </c>
      <c r="AQ236" s="1">
        <v>11</v>
      </c>
      <c r="AR236" s="1">
        <v>12</v>
      </c>
      <c r="AS236" s="1">
        <v>13</v>
      </c>
      <c r="AT236" s="1">
        <v>14</v>
      </c>
      <c r="AU236" s="1">
        <v>15</v>
      </c>
      <c r="AV236" s="1">
        <v>16</v>
      </c>
      <c r="AW236" s="1">
        <v>17</v>
      </c>
      <c r="AX236" s="1">
        <v>18</v>
      </c>
      <c r="AY236" s="1">
        <v>19</v>
      </c>
      <c r="AZ236" s="1">
        <v>20</v>
      </c>
      <c r="BA236" s="1">
        <v>21</v>
      </c>
      <c r="BB236" s="1">
        <v>22</v>
      </c>
      <c r="BC236" s="1">
        <v>23</v>
      </c>
      <c r="BD236" s="1">
        <v>24</v>
      </c>
      <c r="BE236" s="1">
        <v>25</v>
      </c>
      <c r="BH236" s="1">
        <v>0</v>
      </c>
      <c r="BI236" s="1">
        <v>1</v>
      </c>
      <c r="BJ236" s="1">
        <v>2</v>
      </c>
      <c r="BK236" s="1">
        <v>3</v>
      </c>
      <c r="BL236" s="1">
        <v>4</v>
      </c>
      <c r="BM236" s="1">
        <v>5</v>
      </c>
      <c r="BN236" s="1">
        <v>6</v>
      </c>
      <c r="BO236" s="1">
        <v>7</v>
      </c>
      <c r="BP236" s="1">
        <v>8</v>
      </c>
      <c r="BQ236" s="1">
        <v>9</v>
      </c>
      <c r="BR236" s="1">
        <v>10</v>
      </c>
      <c r="BS236" s="1">
        <v>11</v>
      </c>
      <c r="BT236" s="1">
        <v>12</v>
      </c>
      <c r="BU236" s="1">
        <v>13</v>
      </c>
      <c r="BV236" s="1">
        <v>14</v>
      </c>
      <c r="BW236" s="1">
        <v>15</v>
      </c>
      <c r="BX236" s="1">
        <v>16</v>
      </c>
      <c r="BY236" s="1">
        <v>17</v>
      </c>
      <c r="BZ236" s="1">
        <v>18</v>
      </c>
      <c r="CA236" s="1">
        <v>19</v>
      </c>
      <c r="CB236" s="1">
        <v>20</v>
      </c>
      <c r="CC236" s="1">
        <v>21</v>
      </c>
      <c r="CD236" s="1">
        <v>22</v>
      </c>
      <c r="CE236" s="1">
        <v>23</v>
      </c>
      <c r="CF236" s="1">
        <v>24</v>
      </c>
      <c r="CG236" s="1">
        <v>25</v>
      </c>
    </row>
    <row r="237" spans="1:141" x14ac:dyDescent="0.3">
      <c r="A237" s="9" t="s">
        <v>12</v>
      </c>
      <c r="B237" s="1">
        <v>1</v>
      </c>
      <c r="C237" s="156"/>
      <c r="D237" s="156">
        <f t="shared" ref="D237:AB250" si="45">(VLOOKUP(C77,DiaMort,$A$4,FALSE)-1)*C141*BH205</f>
        <v>0</v>
      </c>
      <c r="E237" s="156">
        <f t="shared" si="45"/>
        <v>5.8385583924660069E-4</v>
      </c>
      <c r="F237" s="156">
        <f t="shared" si="45"/>
        <v>1.2087396886684785E-3</v>
      </c>
      <c r="G237" s="156">
        <f t="shared" si="45"/>
        <v>1.9499174578892643E-3</v>
      </c>
      <c r="H237" s="156">
        <f t="shared" si="45"/>
        <v>2.7478698753640902E-3</v>
      </c>
      <c r="I237" s="156">
        <f t="shared" si="45"/>
        <v>4.2666025315288084E-3</v>
      </c>
      <c r="J237" s="156">
        <f t="shared" si="45"/>
        <v>6.0267858495560746E-3</v>
      </c>
      <c r="K237" s="156">
        <f t="shared" si="45"/>
        <v>8.2517015352240337E-3</v>
      </c>
      <c r="L237" s="156">
        <f t="shared" si="45"/>
        <v>1.0563935915254563E-2</v>
      </c>
      <c r="M237" s="156">
        <f t="shared" si="45"/>
        <v>1.3150991872873581E-2</v>
      </c>
      <c r="N237" s="156">
        <f t="shared" si="45"/>
        <v>1.7909918890188104E-2</v>
      </c>
      <c r="O237" s="156">
        <f t="shared" si="45"/>
        <v>2.346571357521381E-2</v>
      </c>
      <c r="P237" s="156">
        <f t="shared" si="45"/>
        <v>2.9402078918718644E-2</v>
      </c>
      <c r="Q237" s="156">
        <f t="shared" si="45"/>
        <v>3.6550755225929425E-2</v>
      </c>
      <c r="R237" s="156">
        <f t="shared" si="45"/>
        <v>4.43858171088043E-2</v>
      </c>
      <c r="S237" s="156">
        <f t="shared" si="45"/>
        <v>5.4516194453297598E-2</v>
      </c>
      <c r="T237" s="156">
        <f t="shared" si="45"/>
        <v>6.6401643451018524E-2</v>
      </c>
      <c r="U237" s="156">
        <f t="shared" si="45"/>
        <v>7.7759592440790726E-2</v>
      </c>
      <c r="V237" s="156">
        <f t="shared" si="45"/>
        <v>9.0365327815854185E-2</v>
      </c>
      <c r="W237" s="156">
        <f t="shared" si="45"/>
        <v>6.0549977326715299E-2</v>
      </c>
      <c r="X237" s="156">
        <f t="shared" si="45"/>
        <v>7.1403461058406684E-2</v>
      </c>
      <c r="Y237" s="156">
        <f t="shared" si="45"/>
        <v>8.3448394810684751E-2</v>
      </c>
      <c r="Z237" s="156">
        <f t="shared" si="45"/>
        <v>9.3202509297770408E-2</v>
      </c>
      <c r="AA237" s="156">
        <f t="shared" si="45"/>
        <v>0.10801051336584415</v>
      </c>
      <c r="AB237" s="156">
        <f t="shared" si="45"/>
        <v>0.12601565938389703</v>
      </c>
      <c r="AC237" s="52"/>
      <c r="AG237" s="180">
        <f>C141*BH205</f>
        <v>0</v>
      </c>
      <c r="AH237" s="180">
        <f>D141*BI205</f>
        <v>8.2067418451378508E-4</v>
      </c>
      <c r="AI237" s="180">
        <f t="shared" ref="AI237:BE248" si="46">E141*BJ205</f>
        <v>1.6990177910483672E-3</v>
      </c>
      <c r="AJ237" s="180">
        <f t="shared" si="46"/>
        <v>2.7408254093808514E-3</v>
      </c>
      <c r="AK237" s="180">
        <f t="shared" si="46"/>
        <v>3.8624360972810989E-3</v>
      </c>
      <c r="AL237" s="180">
        <f t="shared" si="46"/>
        <v>5.9971834104205072E-3</v>
      </c>
      <c r="AM237" s="180">
        <f t="shared" si="46"/>
        <v>8.4713164275378918E-3</v>
      </c>
      <c r="AN237" s="180">
        <f t="shared" si="46"/>
        <v>1.1598682368253047E-2</v>
      </c>
      <c r="AO237" s="180">
        <f t="shared" si="46"/>
        <v>1.4848784425440515E-2</v>
      </c>
      <c r="AP237" s="180">
        <f t="shared" si="46"/>
        <v>1.8485178712513459E-2</v>
      </c>
      <c r="AQ237" s="180">
        <f t="shared" si="46"/>
        <v>2.5174378831047606E-2</v>
      </c>
      <c r="AR237" s="180">
        <f t="shared" si="46"/>
        <v>3.298366490129228E-2</v>
      </c>
      <c r="AS237" s="180">
        <f t="shared" si="46"/>
        <v>4.1327885271757805E-2</v>
      </c>
      <c r="AT237" s="180">
        <f t="shared" si="46"/>
        <v>5.1376143256714454E-2</v>
      </c>
      <c r="AU237" s="180">
        <f t="shared" si="46"/>
        <v>6.2389192350546595E-2</v>
      </c>
      <c r="AV237" s="180">
        <f t="shared" si="46"/>
        <v>7.6628562083898746E-2</v>
      </c>
      <c r="AW237" s="180">
        <f t="shared" si="46"/>
        <v>9.3334879822146138E-2</v>
      </c>
      <c r="AX237" s="180">
        <f t="shared" si="46"/>
        <v>0.10929973775173092</v>
      </c>
      <c r="AY237" s="180">
        <f t="shared" si="46"/>
        <v>0.12701849793827985</v>
      </c>
      <c r="AZ237" s="180">
        <f t="shared" si="46"/>
        <v>0.14731459208865211</v>
      </c>
      <c r="BA237" s="180">
        <f t="shared" si="46"/>
        <v>0.17372049014618116</v>
      </c>
      <c r="BB237" s="180">
        <f t="shared" si="46"/>
        <v>0.20302511717977048</v>
      </c>
      <c r="BC237" s="180">
        <f t="shared" si="46"/>
        <v>0.22675631346243283</v>
      </c>
      <c r="BD237" s="180">
        <f t="shared" si="46"/>
        <v>0.26278333073388127</v>
      </c>
      <c r="BE237" s="180">
        <f t="shared" si="46"/>
        <v>0.30658880941860739</v>
      </c>
      <c r="BI237" s="194">
        <f>SUMPRODUCT(CHOOSE({1,2,3,4},D302,D367,D432,D497),CHOOSE({1,2,3,4},DL205,DL205,DL205,DL205))</f>
        <v>0</v>
      </c>
      <c r="BJ237" s="194">
        <f>SUMPRODUCT(CHOOSE({1,2,3,4},E302,E367,E432,E497),CHOOSE({1,2,3,4},DM205,DM205,DM205,DM205))</f>
        <v>1.3044282210302567E-4</v>
      </c>
      <c r="BK237" s="194">
        <f>SUMPRODUCT(CHOOSE({1,2,3,4},F302,F367,F432,F497),CHOOSE({1,2,3,4},DN205,DN205,DN205,DN205))</f>
        <v>4.4964765631726704E-4</v>
      </c>
      <c r="BL237" s="194">
        <f>SUMPRODUCT(CHOOSE({1,2,3,4},G302,G367,G432,G497),CHOOSE({1,2,3,4},DO205,DO205,DO205,DO205))</f>
        <v>9.2749569241849089E-4</v>
      </c>
      <c r="BM237" s="194">
        <f>SUMPRODUCT(CHOOSE({1,2,3,4},H302,H367,H432,H497),CHOOSE({1,2,3,4},DP205,DP205,DP205,DP205))</f>
        <v>1.5448786785969702E-3</v>
      </c>
      <c r="BN237" s="194">
        <f>SUMPRODUCT(CHOOSE({1,2,3,4},I302,I367,I432,I497),CHOOSE({1,2,3,4},DQ205,DQ205,DQ205,DQ205))</f>
        <v>2.7982379550267901E-3</v>
      </c>
      <c r="BO237" s="194">
        <f>SUMPRODUCT(CHOOSE({1,2,3,4},J302,J367,J432,J497),CHOOSE({1,2,3,4},DR205,DR205,DR205,DR205))</f>
        <v>4.343511439016119E-3</v>
      </c>
      <c r="BP237" s="194">
        <f>SUMPRODUCT(CHOOSE({1,2,3,4},K302,K367,K432,K497),CHOOSE({1,2,3,4},DS205,DS205,DS205,DS205))</f>
        <v>6.135051585008904E-3</v>
      </c>
      <c r="BQ237" s="194">
        <f>SUMPRODUCT(CHOOSE({1,2,3,4},L302,L367,L432,L497),CHOOSE({1,2,3,4},DT205,DT205,DT205,DT205))</f>
        <v>8.1434759911366995E-3</v>
      </c>
      <c r="BR237" s="194">
        <f>SUMPRODUCT(CHOOSE({1,2,3,4},M302,M367,M432,M497),CHOOSE({1,2,3,4},DU205,DU205,DU205,DU205))</f>
        <v>1.0332897255673979E-2</v>
      </c>
      <c r="BS237" s="194">
        <f>SUMPRODUCT(CHOOSE({1,2,3,4},N302,N367,N432,N497),CHOOSE({1,2,3,4},DV205,DV205,DV205,DV205))</f>
        <v>1.5279372057904757E-2</v>
      </c>
      <c r="BT237" s="194">
        <f>SUMPRODUCT(CHOOSE({1,2,3,4},O302,O367,O432,O497),CHOOSE({1,2,3,4},DW205,DW205,DW205,DW205))</f>
        <v>2.0756208625614656E-2</v>
      </c>
      <c r="BU237" s="194">
        <f>SUMPRODUCT(CHOOSE({1,2,3,4},P302,P367,P432,P497),CHOOSE({1,2,3,4},DX205,DX205,DX205,DX205))</f>
        <v>2.6635927939381323E-2</v>
      </c>
      <c r="BV237" s="194">
        <f>SUMPRODUCT(CHOOSE({1,2,3,4},Q302,Q367,Q432,Q497),CHOOSE({1,2,3,4},DY205,DY205,DY205,DY205))</f>
        <v>3.2760585083010413E-2</v>
      </c>
      <c r="BW237" s="194">
        <f>SUMPRODUCT(CHOOSE({1,2,3,4},R302,R367,R432,R497),CHOOSE({1,2,3,4},DZ205,DZ205,DZ205,DZ205))</f>
        <v>3.897059382004351E-2</v>
      </c>
      <c r="BX237" s="194">
        <f>SUMPRODUCT(CHOOSE({1,2,3,4},S302,S367,S432,S497),CHOOSE({1,2,3,4},EA205,EA205,EA205,EA205))</f>
        <v>4.8677335243987693E-2</v>
      </c>
      <c r="BY237" s="194">
        <f>SUMPRODUCT(CHOOSE({1,2,3,4},T302,T367,T432,T497),CHOOSE({1,2,3,4},EB205,EB205,EB205,EB205))</f>
        <v>5.8378735849541195E-2</v>
      </c>
      <c r="BZ237" s="194">
        <f>SUMPRODUCT(CHOOSE({1,2,3,4},U302,U367,U432,U497),CHOOSE({1,2,3,4},EC205,EC205,EC205,EC205))</f>
        <v>6.7983831181037929E-2</v>
      </c>
      <c r="CA237" s="194">
        <f>SUMPRODUCT(CHOOSE({1,2,3,4},V302,V367,V432,V497),CHOOSE({1,2,3,4},ED205,ED205,ED205,ED205))</f>
        <v>7.7223320626070152E-2</v>
      </c>
      <c r="CB237" s="194">
        <f>SUMPRODUCT(CHOOSE({1,2,3,4},W302,W367,W432,W497),CHOOSE({1,2,3,4},EE205,EE205,EE205,EE205))</f>
        <v>8.5900025744409622E-2</v>
      </c>
      <c r="CC237" s="194">
        <f>SUMPRODUCT(CHOOSE({1,2,3,4},X302,X367,X432,X497),CHOOSE({1,2,3,4},EF205,EF205,EF205,EF205))</f>
        <v>0.10831739075290409</v>
      </c>
      <c r="CD237" s="194">
        <f>SUMPRODUCT(CHOOSE({1,2,3,4},Y302,Y367,Y432,Y497),CHOOSE({1,2,3,4},EG205,EG205,EG205,EG205))</f>
        <v>0.12878479152814187</v>
      </c>
      <c r="CE237" s="194">
        <f>SUMPRODUCT(CHOOSE({1,2,3,4},Z302,Z367,Z432,Z497),CHOOSE({1,2,3,4},EH205,EH205,EH205,EH205))</f>
        <v>0.14752390526428405</v>
      </c>
      <c r="CF237" s="194">
        <f>SUMPRODUCT(CHOOSE({1,2,3,4},AA302,AA367,AA432,AA497),CHOOSE({1,2,3,4},EI205,EI205,EI205,EI205))</f>
        <v>0.16312003748516835</v>
      </c>
      <c r="CG237" s="194">
        <f>SUMPRODUCT(CHOOSE({1,2,3,4},AB302,AB367,AB432,AB497),CHOOSE({1,2,3,4},EJ205,EJ205,EJ205,EJ205))</f>
        <v>0.17552176693321189</v>
      </c>
    </row>
    <row r="238" spans="1:141" x14ac:dyDescent="0.3">
      <c r="B238" s="1">
        <v>2</v>
      </c>
      <c r="C238" s="1"/>
      <c r="D238" s="52"/>
      <c r="E238" s="156">
        <f t="shared" si="45"/>
        <v>0</v>
      </c>
      <c r="F238" s="156">
        <f t="shared" si="45"/>
        <v>0</v>
      </c>
      <c r="G238" s="156">
        <f t="shared" si="45"/>
        <v>0</v>
      </c>
      <c r="H238" s="156">
        <f t="shared" si="45"/>
        <v>0</v>
      </c>
      <c r="I238" s="156">
        <f t="shared" si="45"/>
        <v>0</v>
      </c>
      <c r="J238" s="156">
        <f t="shared" si="45"/>
        <v>0</v>
      </c>
      <c r="K238" s="156">
        <f t="shared" si="45"/>
        <v>0</v>
      </c>
      <c r="L238" s="156">
        <f t="shared" si="45"/>
        <v>0</v>
      </c>
      <c r="M238" s="156">
        <f t="shared" si="45"/>
        <v>0</v>
      </c>
      <c r="N238" s="156">
        <f t="shared" si="45"/>
        <v>0</v>
      </c>
      <c r="O238" s="156">
        <f t="shared" si="45"/>
        <v>0</v>
      </c>
      <c r="P238" s="156">
        <f t="shared" si="45"/>
        <v>0</v>
      </c>
      <c r="Q238" s="156">
        <f t="shared" si="45"/>
        <v>0</v>
      </c>
      <c r="R238" s="156">
        <f t="shared" si="45"/>
        <v>0</v>
      </c>
      <c r="S238" s="156">
        <f t="shared" si="45"/>
        <v>0</v>
      </c>
      <c r="T238" s="156">
        <f t="shared" si="45"/>
        <v>0</v>
      </c>
      <c r="U238" s="156">
        <f t="shared" si="45"/>
        <v>0</v>
      </c>
      <c r="V238" s="156">
        <f t="shared" si="45"/>
        <v>0</v>
      </c>
      <c r="W238" s="156">
        <f t="shared" si="45"/>
        <v>0</v>
      </c>
      <c r="X238" s="156">
        <f t="shared" si="45"/>
        <v>0</v>
      </c>
      <c r="Y238" s="156">
        <f t="shared" si="45"/>
        <v>0</v>
      </c>
      <c r="Z238" s="156">
        <f t="shared" si="45"/>
        <v>0</v>
      </c>
      <c r="AA238" s="156">
        <f t="shared" si="45"/>
        <v>0</v>
      </c>
      <c r="AB238" s="156">
        <f t="shared" si="45"/>
        <v>0</v>
      </c>
      <c r="AC238" s="156"/>
      <c r="AD238" s="52"/>
      <c r="AG238" s="180">
        <f t="shared" ref="AG238:AJ261" si="47">C142*BH206</f>
        <v>0</v>
      </c>
      <c r="AH238" s="180">
        <f t="shared" si="47"/>
        <v>0</v>
      </c>
      <c r="AI238" s="180">
        <f t="shared" si="46"/>
        <v>0</v>
      </c>
      <c r="AJ238" s="180">
        <f t="shared" si="46"/>
        <v>0</v>
      </c>
      <c r="AK238" s="180">
        <f t="shared" si="46"/>
        <v>0</v>
      </c>
      <c r="AL238" s="180">
        <f t="shared" si="46"/>
        <v>0</v>
      </c>
      <c r="AM238" s="180">
        <f t="shared" si="46"/>
        <v>0</v>
      </c>
      <c r="AN238" s="180">
        <f t="shared" si="46"/>
        <v>0</v>
      </c>
      <c r="AO238" s="180">
        <f t="shared" si="46"/>
        <v>0</v>
      </c>
      <c r="AP238" s="180">
        <f t="shared" si="46"/>
        <v>0</v>
      </c>
      <c r="AQ238" s="180">
        <f t="shared" si="46"/>
        <v>0</v>
      </c>
      <c r="AR238" s="180">
        <f t="shared" si="46"/>
        <v>0</v>
      </c>
      <c r="AS238" s="180">
        <f t="shared" si="46"/>
        <v>0</v>
      </c>
      <c r="AT238" s="180">
        <f t="shared" si="46"/>
        <v>0</v>
      </c>
      <c r="AU238" s="180">
        <f t="shared" si="46"/>
        <v>0</v>
      </c>
      <c r="AV238" s="180">
        <f t="shared" si="46"/>
        <v>0</v>
      </c>
      <c r="AW238" s="180">
        <f t="shared" si="46"/>
        <v>0</v>
      </c>
      <c r="AX238" s="180">
        <f t="shared" si="46"/>
        <v>0</v>
      </c>
      <c r="AY238" s="180">
        <f t="shared" si="46"/>
        <v>0</v>
      </c>
      <c r="AZ238" s="180">
        <f t="shared" si="46"/>
        <v>0</v>
      </c>
      <c r="BA238" s="180">
        <f t="shared" si="46"/>
        <v>0</v>
      </c>
      <c r="BB238" s="180">
        <f t="shared" si="46"/>
        <v>0</v>
      </c>
      <c r="BC238" s="180">
        <f t="shared" si="46"/>
        <v>0</v>
      </c>
      <c r="BD238" s="180">
        <f t="shared" si="46"/>
        <v>0</v>
      </c>
      <c r="BE238" s="180">
        <f t="shared" si="46"/>
        <v>0</v>
      </c>
      <c r="BF238" s="180"/>
      <c r="BI238" s="194">
        <f>SUMPRODUCT(CHOOSE({1,2,3,4},D303,D368,D433,D498),CHOOSE({1,2,3,4},DL206,DL206,DL206,DL206))</f>
        <v>0</v>
      </c>
      <c r="BJ238" s="194">
        <f>SUMPRODUCT(CHOOSE({1,2,3,4},E303,E368,E433,E498),CHOOSE({1,2,3,4},DM206,DM206,DM206,DM206))</f>
        <v>0</v>
      </c>
      <c r="BK238" s="194">
        <f>SUMPRODUCT(CHOOSE({1,2,3,4},F303,F368,F433,F498),CHOOSE({1,2,3,4},DN206,DN206,DN206,DN206))</f>
        <v>0</v>
      </c>
      <c r="BL238" s="194">
        <f>SUMPRODUCT(CHOOSE({1,2,3,4},G303,G368,G433,G498),CHOOSE({1,2,3,4},DO206,DO206,DO206,DO206))</f>
        <v>0</v>
      </c>
      <c r="BM238" s="194">
        <f>SUMPRODUCT(CHOOSE({1,2,3,4},H303,H368,H433,H498),CHOOSE({1,2,3,4},DP206,DP206,DP206,DP206))</f>
        <v>0</v>
      </c>
      <c r="BN238" s="194">
        <f>SUMPRODUCT(CHOOSE({1,2,3,4},I303,I368,I433,I498),CHOOSE({1,2,3,4},DQ206,DQ206,DQ206,DQ206))</f>
        <v>0</v>
      </c>
      <c r="BO238" s="194">
        <f>SUMPRODUCT(CHOOSE({1,2,3,4},J303,J368,J433,J498),CHOOSE({1,2,3,4},DR206,DR206,DR206,DR206))</f>
        <v>0</v>
      </c>
      <c r="BP238" s="194">
        <f>SUMPRODUCT(CHOOSE({1,2,3,4},K303,K368,K433,K498),CHOOSE({1,2,3,4},DS206,DS206,DS206,DS206))</f>
        <v>0</v>
      </c>
      <c r="BQ238" s="194">
        <f>SUMPRODUCT(CHOOSE({1,2,3,4},L303,L368,L433,L498),CHOOSE({1,2,3,4},DT206,DT206,DT206,DT206))</f>
        <v>0</v>
      </c>
      <c r="BR238" s="194">
        <f>SUMPRODUCT(CHOOSE({1,2,3,4},M303,M368,M433,M498),CHOOSE({1,2,3,4},DU206,DU206,DU206,DU206))</f>
        <v>0</v>
      </c>
      <c r="BS238" s="194">
        <f>SUMPRODUCT(CHOOSE({1,2,3,4},N303,N368,N433,N498),CHOOSE({1,2,3,4},DV206,DV206,DV206,DV206))</f>
        <v>0</v>
      </c>
      <c r="BT238" s="194">
        <f>SUMPRODUCT(CHOOSE({1,2,3,4},O303,O368,O433,O498),CHOOSE({1,2,3,4},DW206,DW206,DW206,DW206))</f>
        <v>0</v>
      </c>
      <c r="BU238" s="194">
        <f>SUMPRODUCT(CHOOSE({1,2,3,4},P303,P368,P433,P498),CHOOSE({1,2,3,4},DX206,DX206,DX206,DX206))</f>
        <v>0</v>
      </c>
      <c r="BV238" s="194">
        <f>SUMPRODUCT(CHOOSE({1,2,3,4},Q303,Q368,Q433,Q498),CHOOSE({1,2,3,4},DY206,DY206,DY206,DY206))</f>
        <v>0</v>
      </c>
      <c r="BW238" s="194">
        <f>SUMPRODUCT(CHOOSE({1,2,3,4},R303,R368,R433,R498),CHOOSE({1,2,3,4},DZ206,DZ206,DZ206,DZ206))</f>
        <v>0</v>
      </c>
      <c r="BX238" s="194">
        <f>SUMPRODUCT(CHOOSE({1,2,3,4},S303,S368,S433,S498),CHOOSE({1,2,3,4},EA206,EA206,EA206,EA206))</f>
        <v>0</v>
      </c>
      <c r="BY238" s="194">
        <f>SUMPRODUCT(CHOOSE({1,2,3,4},T303,T368,T433,T498),CHOOSE({1,2,3,4},EB206,EB206,EB206,EB206))</f>
        <v>0</v>
      </c>
      <c r="BZ238" s="194">
        <f>SUMPRODUCT(CHOOSE({1,2,3,4},U303,U368,U433,U498),CHOOSE({1,2,3,4},EC206,EC206,EC206,EC206))</f>
        <v>0</v>
      </c>
      <c r="CA238" s="194">
        <f>SUMPRODUCT(CHOOSE({1,2,3,4},V303,V368,V433,V498),CHOOSE({1,2,3,4},ED206,ED206,ED206,ED206))</f>
        <v>0</v>
      </c>
      <c r="CB238" s="194">
        <f>SUMPRODUCT(CHOOSE({1,2,3,4},W303,W368,W433,W498),CHOOSE({1,2,3,4},EE206,EE206,EE206,EE206))</f>
        <v>0</v>
      </c>
      <c r="CC238" s="194">
        <f>SUMPRODUCT(CHOOSE({1,2,3,4},X303,X368,X433,X498),CHOOSE({1,2,3,4},EF206,EF206,EF206,EF206))</f>
        <v>0</v>
      </c>
      <c r="CD238" s="194">
        <f>SUMPRODUCT(CHOOSE({1,2,3,4},Y303,Y368,Y433,Y498),CHOOSE({1,2,3,4},EG206,EG206,EG206,EG206))</f>
        <v>0</v>
      </c>
      <c r="CE238" s="194">
        <f>SUMPRODUCT(CHOOSE({1,2,3,4},Z303,Z368,Z433,Z498),CHOOSE({1,2,3,4},EH206,EH206,EH206,EH206))</f>
        <v>0</v>
      </c>
      <c r="CF238" s="194">
        <f>SUMPRODUCT(CHOOSE({1,2,3,4},AA303,AA368,AA433,AA498),CHOOSE({1,2,3,4},EI206,EI206,EI206,EI206))</f>
        <v>0</v>
      </c>
      <c r="CG238" s="194">
        <f>SUMPRODUCT(CHOOSE({1,2,3,4},AB303,AB368,AB433,AB498),CHOOSE({1,2,3,4},EJ206,EJ206,EJ206,EJ206))</f>
        <v>0</v>
      </c>
    </row>
    <row r="239" spans="1:141" x14ac:dyDescent="0.3">
      <c r="B239" s="1">
        <v>3</v>
      </c>
      <c r="C239" s="1"/>
      <c r="D239" s="52"/>
      <c r="E239" s="52"/>
      <c r="F239" s="156">
        <f t="shared" si="45"/>
        <v>0</v>
      </c>
      <c r="G239" s="156">
        <f t="shared" si="45"/>
        <v>0</v>
      </c>
      <c r="H239" s="156">
        <f t="shared" si="45"/>
        <v>0</v>
      </c>
      <c r="I239" s="156">
        <f t="shared" si="45"/>
        <v>0</v>
      </c>
      <c r="J239" s="156">
        <f t="shared" si="45"/>
        <v>0</v>
      </c>
      <c r="K239" s="156">
        <f t="shared" si="45"/>
        <v>0</v>
      </c>
      <c r="L239" s="156">
        <f t="shared" si="45"/>
        <v>0</v>
      </c>
      <c r="M239" s="156">
        <f t="shared" si="45"/>
        <v>0</v>
      </c>
      <c r="N239" s="156">
        <f t="shared" si="45"/>
        <v>0</v>
      </c>
      <c r="O239" s="156">
        <f t="shared" si="45"/>
        <v>0</v>
      </c>
      <c r="P239" s="156">
        <f t="shared" si="45"/>
        <v>0</v>
      </c>
      <c r="Q239" s="156">
        <f t="shared" si="45"/>
        <v>0</v>
      </c>
      <c r="R239" s="156">
        <f t="shared" si="45"/>
        <v>0</v>
      </c>
      <c r="S239" s="156">
        <f t="shared" si="45"/>
        <v>0</v>
      </c>
      <c r="T239" s="156">
        <f t="shared" si="45"/>
        <v>0</v>
      </c>
      <c r="U239" s="156">
        <f t="shared" si="45"/>
        <v>0</v>
      </c>
      <c r="V239" s="156">
        <f t="shared" si="45"/>
        <v>0</v>
      </c>
      <c r="W239" s="156">
        <f t="shared" si="45"/>
        <v>0</v>
      </c>
      <c r="X239" s="156">
        <f t="shared" si="45"/>
        <v>0</v>
      </c>
      <c r="Y239" s="156">
        <f t="shared" si="45"/>
        <v>0</v>
      </c>
      <c r="Z239" s="156">
        <f t="shared" si="45"/>
        <v>0</v>
      </c>
      <c r="AA239" s="156">
        <f t="shared" si="45"/>
        <v>0</v>
      </c>
      <c r="AB239" s="156">
        <f t="shared" si="45"/>
        <v>0</v>
      </c>
      <c r="AC239" s="156"/>
      <c r="AD239" s="156"/>
      <c r="AE239" s="52"/>
      <c r="AG239" s="180">
        <f t="shared" si="47"/>
        <v>0</v>
      </c>
      <c r="AH239" s="180">
        <f t="shared" si="47"/>
        <v>0</v>
      </c>
      <c r="AI239" s="180">
        <f t="shared" si="46"/>
        <v>0</v>
      </c>
      <c r="AJ239" s="180">
        <f t="shared" si="46"/>
        <v>0</v>
      </c>
      <c r="AK239" s="180">
        <f t="shared" si="46"/>
        <v>0</v>
      </c>
      <c r="AL239" s="180">
        <f t="shared" si="46"/>
        <v>0</v>
      </c>
      <c r="AM239" s="180">
        <f t="shared" si="46"/>
        <v>0</v>
      </c>
      <c r="AN239" s="180">
        <f t="shared" si="46"/>
        <v>0</v>
      </c>
      <c r="AO239" s="180">
        <f t="shared" si="46"/>
        <v>0</v>
      </c>
      <c r="AP239" s="180">
        <f t="shared" si="46"/>
        <v>0</v>
      </c>
      <c r="AQ239" s="180">
        <f t="shared" si="46"/>
        <v>0</v>
      </c>
      <c r="AR239" s="180">
        <f t="shared" si="46"/>
        <v>0</v>
      </c>
      <c r="AS239" s="180">
        <f t="shared" si="46"/>
        <v>0</v>
      </c>
      <c r="AT239" s="180">
        <f t="shared" si="46"/>
        <v>0</v>
      </c>
      <c r="AU239" s="180">
        <f t="shared" si="46"/>
        <v>0</v>
      </c>
      <c r="AV239" s="180">
        <f t="shared" si="46"/>
        <v>0</v>
      </c>
      <c r="AW239" s="180">
        <f t="shared" si="46"/>
        <v>0</v>
      </c>
      <c r="AX239" s="180">
        <f t="shared" si="46"/>
        <v>0</v>
      </c>
      <c r="AY239" s="180">
        <f t="shared" si="46"/>
        <v>0</v>
      </c>
      <c r="AZ239" s="180">
        <f t="shared" si="46"/>
        <v>0</v>
      </c>
      <c r="BA239" s="180">
        <f t="shared" si="46"/>
        <v>0</v>
      </c>
      <c r="BB239" s="180">
        <f t="shared" si="46"/>
        <v>0</v>
      </c>
      <c r="BC239" s="180">
        <f t="shared" si="46"/>
        <v>0</v>
      </c>
      <c r="BD239" s="180">
        <f t="shared" si="46"/>
        <v>0</v>
      </c>
      <c r="BE239" s="180">
        <f t="shared" si="46"/>
        <v>0</v>
      </c>
      <c r="BF239" s="180"/>
      <c r="BG239" s="180"/>
      <c r="BI239" s="194">
        <f>SUMPRODUCT(CHOOSE({1,2,3,4},D304,D369,D434,D499),CHOOSE({1,2,3,4},DL207,DL207,DL207,DL207))</f>
        <v>0</v>
      </c>
      <c r="BJ239" s="194">
        <f>SUMPRODUCT(CHOOSE({1,2,3,4},E304,E369,E434,E499),CHOOSE({1,2,3,4},DM207,DM207,DM207,DM207))</f>
        <v>0</v>
      </c>
      <c r="BK239" s="194">
        <f>SUMPRODUCT(CHOOSE({1,2,3,4},F304,F369,F434,F499),CHOOSE({1,2,3,4},DN207,DN207,DN207,DN207))</f>
        <v>0</v>
      </c>
      <c r="BL239" s="194">
        <f>SUMPRODUCT(CHOOSE({1,2,3,4},G304,G369,G434,G499),CHOOSE({1,2,3,4},DO207,DO207,DO207,DO207))</f>
        <v>0</v>
      </c>
      <c r="BM239" s="194">
        <f>SUMPRODUCT(CHOOSE({1,2,3,4},H304,H369,H434,H499),CHOOSE({1,2,3,4},DP207,DP207,DP207,DP207))</f>
        <v>0</v>
      </c>
      <c r="BN239" s="194">
        <f>SUMPRODUCT(CHOOSE({1,2,3,4},I304,I369,I434,I499),CHOOSE({1,2,3,4},DQ207,DQ207,DQ207,DQ207))</f>
        <v>0</v>
      </c>
      <c r="BO239" s="194">
        <f>SUMPRODUCT(CHOOSE({1,2,3,4},J304,J369,J434,J499),CHOOSE({1,2,3,4},DR207,DR207,DR207,DR207))</f>
        <v>0</v>
      </c>
      <c r="BP239" s="194">
        <f>SUMPRODUCT(CHOOSE({1,2,3,4},K304,K369,K434,K499),CHOOSE({1,2,3,4},DS207,DS207,DS207,DS207))</f>
        <v>0</v>
      </c>
      <c r="BQ239" s="194">
        <f>SUMPRODUCT(CHOOSE({1,2,3,4},L304,L369,L434,L499),CHOOSE({1,2,3,4},DT207,DT207,DT207,DT207))</f>
        <v>0</v>
      </c>
      <c r="BR239" s="194">
        <f>SUMPRODUCT(CHOOSE({1,2,3,4},M304,M369,M434,M499),CHOOSE({1,2,3,4},DU207,DU207,DU207,DU207))</f>
        <v>0</v>
      </c>
      <c r="BS239" s="194">
        <f>SUMPRODUCT(CHOOSE({1,2,3,4},N304,N369,N434,N499),CHOOSE({1,2,3,4},DV207,DV207,DV207,DV207))</f>
        <v>0</v>
      </c>
      <c r="BT239" s="194">
        <f>SUMPRODUCT(CHOOSE({1,2,3,4},O304,O369,O434,O499),CHOOSE({1,2,3,4},DW207,DW207,DW207,DW207))</f>
        <v>0</v>
      </c>
      <c r="BU239" s="194">
        <f>SUMPRODUCT(CHOOSE({1,2,3,4},P304,P369,P434,P499),CHOOSE({1,2,3,4},DX207,DX207,DX207,DX207))</f>
        <v>0</v>
      </c>
      <c r="BV239" s="194">
        <f>SUMPRODUCT(CHOOSE({1,2,3,4},Q304,Q369,Q434,Q499),CHOOSE({1,2,3,4},DY207,DY207,DY207,DY207))</f>
        <v>0</v>
      </c>
      <c r="BW239" s="194">
        <f>SUMPRODUCT(CHOOSE({1,2,3,4},R304,R369,R434,R499),CHOOSE({1,2,3,4},DZ207,DZ207,DZ207,DZ207))</f>
        <v>0</v>
      </c>
      <c r="BX239" s="194">
        <f>SUMPRODUCT(CHOOSE({1,2,3,4},S304,S369,S434,S499),CHOOSE({1,2,3,4},EA207,EA207,EA207,EA207))</f>
        <v>0</v>
      </c>
      <c r="BY239" s="194">
        <f>SUMPRODUCT(CHOOSE({1,2,3,4},T304,T369,T434,T499),CHOOSE({1,2,3,4},EB207,EB207,EB207,EB207))</f>
        <v>0</v>
      </c>
      <c r="BZ239" s="194">
        <f>SUMPRODUCT(CHOOSE({1,2,3,4},U304,U369,U434,U499),CHOOSE({1,2,3,4},EC207,EC207,EC207,EC207))</f>
        <v>0</v>
      </c>
      <c r="CA239" s="194">
        <f>SUMPRODUCT(CHOOSE({1,2,3,4},V304,V369,V434,V499),CHOOSE({1,2,3,4},ED207,ED207,ED207,ED207))</f>
        <v>0</v>
      </c>
      <c r="CB239" s="194">
        <f>SUMPRODUCT(CHOOSE({1,2,3,4},W304,W369,W434,W499),CHOOSE({1,2,3,4},EE207,EE207,EE207,EE207))</f>
        <v>0</v>
      </c>
      <c r="CC239" s="194">
        <f>SUMPRODUCT(CHOOSE({1,2,3,4},X304,X369,X434,X499),CHOOSE({1,2,3,4},EF207,EF207,EF207,EF207))</f>
        <v>0</v>
      </c>
      <c r="CD239" s="194">
        <f>SUMPRODUCT(CHOOSE({1,2,3,4},Y304,Y369,Y434,Y499),CHOOSE({1,2,3,4},EG207,EG207,EG207,EG207))</f>
        <v>0</v>
      </c>
      <c r="CE239" s="194">
        <f>SUMPRODUCT(CHOOSE({1,2,3,4},Z304,Z369,Z434,Z499),CHOOSE({1,2,3,4},EH207,EH207,EH207,EH207))</f>
        <v>0</v>
      </c>
      <c r="CF239" s="194">
        <f>SUMPRODUCT(CHOOSE({1,2,3,4},AA304,AA369,AA434,AA499),CHOOSE({1,2,3,4},EI207,EI207,EI207,EI207))</f>
        <v>0</v>
      </c>
      <c r="CG239" s="194">
        <f>SUMPRODUCT(CHOOSE({1,2,3,4},AB304,AB369,AB434,AB499),CHOOSE({1,2,3,4},EJ207,EJ207,EJ207,EJ207))</f>
        <v>0</v>
      </c>
    </row>
    <row r="240" spans="1:141" x14ac:dyDescent="0.3">
      <c r="B240" s="1">
        <v>4</v>
      </c>
      <c r="C240" s="1"/>
      <c r="D240" s="52"/>
      <c r="E240" s="52"/>
      <c r="F240" s="52"/>
      <c r="G240" s="156">
        <f t="shared" si="45"/>
        <v>0</v>
      </c>
      <c r="H240" s="156">
        <f t="shared" si="45"/>
        <v>0</v>
      </c>
      <c r="I240" s="156">
        <f t="shared" si="45"/>
        <v>0</v>
      </c>
      <c r="J240" s="156">
        <f t="shared" si="45"/>
        <v>0</v>
      </c>
      <c r="K240" s="156">
        <f t="shared" si="45"/>
        <v>0</v>
      </c>
      <c r="L240" s="156">
        <f t="shared" si="45"/>
        <v>0</v>
      </c>
      <c r="M240" s="156">
        <f t="shared" si="45"/>
        <v>0</v>
      </c>
      <c r="N240" s="156">
        <f t="shared" si="45"/>
        <v>0</v>
      </c>
      <c r="O240" s="156">
        <f t="shared" si="45"/>
        <v>0</v>
      </c>
      <c r="P240" s="156">
        <f t="shared" si="45"/>
        <v>0</v>
      </c>
      <c r="Q240" s="156">
        <f t="shared" si="45"/>
        <v>0</v>
      </c>
      <c r="R240" s="156">
        <f t="shared" si="45"/>
        <v>0</v>
      </c>
      <c r="S240" s="156">
        <f t="shared" si="45"/>
        <v>0</v>
      </c>
      <c r="T240" s="156">
        <f t="shared" si="45"/>
        <v>0</v>
      </c>
      <c r="U240" s="156">
        <f t="shared" si="45"/>
        <v>0</v>
      </c>
      <c r="V240" s="156">
        <f t="shared" si="45"/>
        <v>0</v>
      </c>
      <c r="W240" s="156">
        <f t="shared" si="45"/>
        <v>0</v>
      </c>
      <c r="X240" s="156">
        <f t="shared" si="45"/>
        <v>0</v>
      </c>
      <c r="Y240" s="156">
        <f t="shared" si="45"/>
        <v>0</v>
      </c>
      <c r="Z240" s="156">
        <f t="shared" si="45"/>
        <v>0</v>
      </c>
      <c r="AA240" s="156">
        <f t="shared" si="45"/>
        <v>0</v>
      </c>
      <c r="AB240" s="156">
        <f t="shared" si="45"/>
        <v>0</v>
      </c>
      <c r="AC240" s="156"/>
      <c r="AD240" s="156"/>
      <c r="AE240" s="156"/>
      <c r="AF240" s="52"/>
      <c r="AG240" s="180">
        <f t="shared" si="47"/>
        <v>0</v>
      </c>
      <c r="AH240" s="180">
        <f t="shared" si="47"/>
        <v>0</v>
      </c>
      <c r="AI240" s="180">
        <f t="shared" si="46"/>
        <v>0</v>
      </c>
      <c r="AJ240" s="180">
        <f t="shared" si="46"/>
        <v>0</v>
      </c>
      <c r="AK240" s="180">
        <f t="shared" si="46"/>
        <v>0</v>
      </c>
      <c r="AL240" s="180">
        <f t="shared" si="46"/>
        <v>0</v>
      </c>
      <c r="AM240" s="180">
        <f t="shared" si="46"/>
        <v>0</v>
      </c>
      <c r="AN240" s="180">
        <f t="shared" si="46"/>
        <v>0</v>
      </c>
      <c r="AO240" s="180">
        <f t="shared" si="46"/>
        <v>0</v>
      </c>
      <c r="AP240" s="180">
        <f t="shared" si="46"/>
        <v>0</v>
      </c>
      <c r="AQ240" s="180">
        <f t="shared" si="46"/>
        <v>0</v>
      </c>
      <c r="AR240" s="180">
        <f t="shared" si="46"/>
        <v>0</v>
      </c>
      <c r="AS240" s="180">
        <f t="shared" si="46"/>
        <v>0</v>
      </c>
      <c r="AT240" s="180">
        <f t="shared" si="46"/>
        <v>0</v>
      </c>
      <c r="AU240" s="180">
        <f t="shared" si="46"/>
        <v>0</v>
      </c>
      <c r="AV240" s="180">
        <f t="shared" si="46"/>
        <v>0</v>
      </c>
      <c r="AW240" s="180">
        <f t="shared" si="46"/>
        <v>0</v>
      </c>
      <c r="AX240" s="180">
        <f t="shared" si="46"/>
        <v>0</v>
      </c>
      <c r="AY240" s="180">
        <f t="shared" si="46"/>
        <v>0</v>
      </c>
      <c r="AZ240" s="180">
        <f t="shared" si="46"/>
        <v>0</v>
      </c>
      <c r="BA240" s="180">
        <f t="shared" si="46"/>
        <v>0</v>
      </c>
      <c r="BB240" s="180">
        <f t="shared" si="46"/>
        <v>0</v>
      </c>
      <c r="BC240" s="180">
        <f t="shared" si="46"/>
        <v>0</v>
      </c>
      <c r="BD240" s="180">
        <f t="shared" si="46"/>
        <v>0</v>
      </c>
      <c r="BE240" s="180">
        <f t="shared" si="46"/>
        <v>0</v>
      </c>
      <c r="BF240" s="180"/>
      <c r="BG240" s="180"/>
      <c r="BH240" s="180"/>
      <c r="BI240" s="194">
        <f>SUMPRODUCT(CHOOSE({1,2,3,4},D305,D370,D435,D500),CHOOSE({1,2,3,4},DL208,DL208,DL208,DL208))</f>
        <v>0</v>
      </c>
      <c r="BJ240" s="194">
        <f>SUMPRODUCT(CHOOSE({1,2,3,4},E305,E370,E435,E500),CHOOSE({1,2,3,4},DM208,DM208,DM208,DM208))</f>
        <v>0</v>
      </c>
      <c r="BK240" s="194">
        <f>SUMPRODUCT(CHOOSE({1,2,3,4},F305,F370,F435,F500),CHOOSE({1,2,3,4},DN208,DN208,DN208,DN208))</f>
        <v>0</v>
      </c>
      <c r="BL240" s="194">
        <f>SUMPRODUCT(CHOOSE({1,2,3,4},G305,G370,G435,G500),CHOOSE({1,2,3,4},DO208,DO208,DO208,DO208))</f>
        <v>0</v>
      </c>
      <c r="BM240" s="194">
        <f>SUMPRODUCT(CHOOSE({1,2,3,4},H305,H370,H435,H500),CHOOSE({1,2,3,4},DP208,DP208,DP208,DP208))</f>
        <v>0</v>
      </c>
      <c r="BN240" s="194">
        <f>SUMPRODUCT(CHOOSE({1,2,3,4},I305,I370,I435,I500),CHOOSE({1,2,3,4},DQ208,DQ208,DQ208,DQ208))</f>
        <v>0</v>
      </c>
      <c r="BO240" s="194">
        <f>SUMPRODUCT(CHOOSE({1,2,3,4},J305,J370,J435,J500),CHOOSE({1,2,3,4},DR208,DR208,DR208,DR208))</f>
        <v>0</v>
      </c>
      <c r="BP240" s="194">
        <f>SUMPRODUCT(CHOOSE({1,2,3,4},K305,K370,K435,K500),CHOOSE({1,2,3,4},DS208,DS208,DS208,DS208))</f>
        <v>0</v>
      </c>
      <c r="BQ240" s="194">
        <f>SUMPRODUCT(CHOOSE({1,2,3,4},L305,L370,L435,L500),CHOOSE({1,2,3,4},DT208,DT208,DT208,DT208))</f>
        <v>0</v>
      </c>
      <c r="BR240" s="194">
        <f>SUMPRODUCT(CHOOSE({1,2,3,4},M305,M370,M435,M500),CHOOSE({1,2,3,4},DU208,DU208,DU208,DU208))</f>
        <v>0</v>
      </c>
      <c r="BS240" s="194">
        <f>SUMPRODUCT(CHOOSE({1,2,3,4},N305,N370,N435,N500),CHOOSE({1,2,3,4},DV208,DV208,DV208,DV208))</f>
        <v>0</v>
      </c>
      <c r="BT240" s="194">
        <f>SUMPRODUCT(CHOOSE({1,2,3,4},O305,O370,O435,O500),CHOOSE({1,2,3,4},DW208,DW208,DW208,DW208))</f>
        <v>0</v>
      </c>
      <c r="BU240" s="194">
        <f>SUMPRODUCT(CHOOSE({1,2,3,4},P305,P370,P435,P500),CHOOSE({1,2,3,4},DX208,DX208,DX208,DX208))</f>
        <v>0</v>
      </c>
      <c r="BV240" s="194">
        <f>SUMPRODUCT(CHOOSE({1,2,3,4},Q305,Q370,Q435,Q500),CHOOSE({1,2,3,4},DY208,DY208,DY208,DY208))</f>
        <v>0</v>
      </c>
      <c r="BW240" s="194">
        <f>SUMPRODUCT(CHOOSE({1,2,3,4},R305,R370,R435,R500),CHOOSE({1,2,3,4},DZ208,DZ208,DZ208,DZ208))</f>
        <v>0</v>
      </c>
      <c r="BX240" s="194">
        <f>SUMPRODUCT(CHOOSE({1,2,3,4},S305,S370,S435,S500),CHOOSE({1,2,3,4},EA208,EA208,EA208,EA208))</f>
        <v>0</v>
      </c>
      <c r="BY240" s="194">
        <f>SUMPRODUCT(CHOOSE({1,2,3,4},T305,T370,T435,T500),CHOOSE({1,2,3,4},EB208,EB208,EB208,EB208))</f>
        <v>0</v>
      </c>
      <c r="BZ240" s="194">
        <f>SUMPRODUCT(CHOOSE({1,2,3,4},U305,U370,U435,U500),CHOOSE({1,2,3,4},EC208,EC208,EC208,EC208))</f>
        <v>0</v>
      </c>
      <c r="CA240" s="194">
        <f>SUMPRODUCT(CHOOSE({1,2,3,4},V305,V370,V435,V500),CHOOSE({1,2,3,4},ED208,ED208,ED208,ED208))</f>
        <v>0</v>
      </c>
      <c r="CB240" s="194">
        <f>SUMPRODUCT(CHOOSE({1,2,3,4},W305,W370,W435,W500),CHOOSE({1,2,3,4},EE208,EE208,EE208,EE208))</f>
        <v>0</v>
      </c>
      <c r="CC240" s="194">
        <f>SUMPRODUCT(CHOOSE({1,2,3,4},X305,X370,X435,X500),CHOOSE({1,2,3,4},EF208,EF208,EF208,EF208))</f>
        <v>0</v>
      </c>
      <c r="CD240" s="194">
        <f>SUMPRODUCT(CHOOSE({1,2,3,4},Y305,Y370,Y435,Y500),CHOOSE({1,2,3,4},EG208,EG208,EG208,EG208))</f>
        <v>0</v>
      </c>
      <c r="CE240" s="194">
        <f>SUMPRODUCT(CHOOSE({1,2,3,4},Z305,Z370,Z435,Z500),CHOOSE({1,2,3,4},EH208,EH208,EH208,EH208))</f>
        <v>0</v>
      </c>
      <c r="CF240" s="194">
        <f>SUMPRODUCT(CHOOSE({1,2,3,4},AA305,AA370,AA435,AA500),CHOOSE({1,2,3,4},EI208,EI208,EI208,EI208))</f>
        <v>0</v>
      </c>
      <c r="CG240" s="194">
        <f>SUMPRODUCT(CHOOSE({1,2,3,4},AB305,AB370,AB435,AB500),CHOOSE({1,2,3,4},EJ208,EJ208,EJ208,EJ208))</f>
        <v>0</v>
      </c>
    </row>
    <row r="241" spans="2:85" x14ac:dyDescent="0.3">
      <c r="B241" s="1">
        <v>5</v>
      </c>
      <c r="C241" s="1"/>
      <c r="D241" s="52"/>
      <c r="E241" s="52"/>
      <c r="F241" s="52"/>
      <c r="G241" s="52"/>
      <c r="H241" s="156">
        <f t="shared" si="45"/>
        <v>0</v>
      </c>
      <c r="I241" s="156">
        <f t="shared" si="45"/>
        <v>0</v>
      </c>
      <c r="J241" s="156">
        <f t="shared" si="45"/>
        <v>0</v>
      </c>
      <c r="K241" s="156">
        <f t="shared" si="45"/>
        <v>0</v>
      </c>
      <c r="L241" s="156">
        <f t="shared" si="45"/>
        <v>0</v>
      </c>
      <c r="M241" s="156">
        <f t="shared" si="45"/>
        <v>0</v>
      </c>
      <c r="N241" s="156">
        <f t="shared" si="45"/>
        <v>0</v>
      </c>
      <c r="O241" s="156">
        <f t="shared" si="45"/>
        <v>0</v>
      </c>
      <c r="P241" s="156">
        <f t="shared" si="45"/>
        <v>0</v>
      </c>
      <c r="Q241" s="156">
        <f t="shared" si="45"/>
        <v>0</v>
      </c>
      <c r="R241" s="156">
        <f t="shared" si="45"/>
        <v>0</v>
      </c>
      <c r="S241" s="156">
        <f t="shared" si="45"/>
        <v>0</v>
      </c>
      <c r="T241" s="156">
        <f t="shared" si="45"/>
        <v>0</v>
      </c>
      <c r="U241" s="156">
        <f t="shared" si="45"/>
        <v>0</v>
      </c>
      <c r="V241" s="156">
        <f t="shared" si="45"/>
        <v>0</v>
      </c>
      <c r="W241" s="156">
        <f t="shared" si="45"/>
        <v>0</v>
      </c>
      <c r="X241" s="156">
        <f t="shared" si="45"/>
        <v>0</v>
      </c>
      <c r="Y241" s="156">
        <f t="shared" si="45"/>
        <v>0</v>
      </c>
      <c r="Z241" s="156">
        <f t="shared" si="45"/>
        <v>0</v>
      </c>
      <c r="AA241" s="156">
        <f t="shared" si="45"/>
        <v>0</v>
      </c>
      <c r="AB241" s="156">
        <f t="shared" si="45"/>
        <v>0</v>
      </c>
      <c r="AC241" s="156"/>
      <c r="AD241" s="156"/>
      <c r="AE241" s="156"/>
      <c r="AF241" s="156"/>
      <c r="AG241" s="180">
        <f t="shared" si="47"/>
        <v>0</v>
      </c>
      <c r="AH241" s="180">
        <f t="shared" si="47"/>
        <v>0</v>
      </c>
      <c r="AI241" s="180">
        <f t="shared" si="46"/>
        <v>0</v>
      </c>
      <c r="AJ241" s="180">
        <f t="shared" si="46"/>
        <v>0</v>
      </c>
      <c r="AK241" s="180">
        <f t="shared" si="46"/>
        <v>0</v>
      </c>
      <c r="AL241" s="180">
        <f t="shared" si="46"/>
        <v>0</v>
      </c>
      <c r="AM241" s="180">
        <f t="shared" si="46"/>
        <v>0</v>
      </c>
      <c r="AN241" s="180">
        <f t="shared" si="46"/>
        <v>0</v>
      </c>
      <c r="AO241" s="180">
        <f t="shared" si="46"/>
        <v>0</v>
      </c>
      <c r="AP241" s="180">
        <f t="shared" si="46"/>
        <v>0</v>
      </c>
      <c r="AQ241" s="180">
        <f t="shared" si="46"/>
        <v>0</v>
      </c>
      <c r="AR241" s="180">
        <f t="shared" si="46"/>
        <v>0</v>
      </c>
      <c r="AS241" s="180">
        <f t="shared" si="46"/>
        <v>0</v>
      </c>
      <c r="AT241" s="180">
        <f t="shared" si="46"/>
        <v>0</v>
      </c>
      <c r="AU241" s="180">
        <f t="shared" si="46"/>
        <v>0</v>
      </c>
      <c r="AV241" s="180">
        <f t="shared" si="46"/>
        <v>0</v>
      </c>
      <c r="AW241" s="180">
        <f t="shared" si="46"/>
        <v>0</v>
      </c>
      <c r="AX241" s="180">
        <f t="shared" si="46"/>
        <v>0</v>
      </c>
      <c r="AY241" s="180">
        <f t="shared" si="46"/>
        <v>0</v>
      </c>
      <c r="AZ241" s="180">
        <f t="shared" si="46"/>
        <v>0</v>
      </c>
      <c r="BA241" s="180">
        <f t="shared" si="46"/>
        <v>0</v>
      </c>
      <c r="BB241" s="180">
        <f t="shared" si="46"/>
        <v>0</v>
      </c>
      <c r="BC241" s="180">
        <f t="shared" si="46"/>
        <v>0</v>
      </c>
      <c r="BD241" s="180">
        <f t="shared" si="46"/>
        <v>0</v>
      </c>
      <c r="BE241" s="180">
        <f t="shared" si="46"/>
        <v>0</v>
      </c>
      <c r="BF241" s="180"/>
      <c r="BG241" s="180"/>
      <c r="BH241" s="180"/>
      <c r="BI241" s="194">
        <f>SUMPRODUCT(CHOOSE({1,2,3,4},D306,D371,D436,D501),CHOOSE({1,2,3,4},DL209,DL209,DL209,DL209))</f>
        <v>0</v>
      </c>
      <c r="BJ241" s="194">
        <f>SUMPRODUCT(CHOOSE({1,2,3,4},E306,E371,E436,E501),CHOOSE({1,2,3,4},DM209,DM209,DM209,DM209))</f>
        <v>0</v>
      </c>
      <c r="BK241" s="194">
        <f>SUMPRODUCT(CHOOSE({1,2,3,4},F306,F371,F436,F501),CHOOSE({1,2,3,4},DN209,DN209,DN209,DN209))</f>
        <v>0</v>
      </c>
      <c r="BL241" s="194">
        <f>SUMPRODUCT(CHOOSE({1,2,3,4},G306,G371,G436,G501),CHOOSE({1,2,3,4},DO209,DO209,DO209,DO209))</f>
        <v>0</v>
      </c>
      <c r="BM241" s="194">
        <f>SUMPRODUCT(CHOOSE({1,2,3,4},H306,H371,H436,H501),CHOOSE({1,2,3,4},DP209,DP209,DP209,DP209))</f>
        <v>0</v>
      </c>
      <c r="BN241" s="194">
        <f>SUMPRODUCT(CHOOSE({1,2,3,4},I306,I371,I436,I501),CHOOSE({1,2,3,4},DQ209,DQ209,DQ209,DQ209))</f>
        <v>0</v>
      </c>
      <c r="BO241" s="194">
        <f>SUMPRODUCT(CHOOSE({1,2,3,4},J306,J371,J436,J501),CHOOSE({1,2,3,4},DR209,DR209,DR209,DR209))</f>
        <v>0</v>
      </c>
      <c r="BP241" s="194">
        <f>SUMPRODUCT(CHOOSE({1,2,3,4},K306,K371,K436,K501),CHOOSE({1,2,3,4},DS209,DS209,DS209,DS209))</f>
        <v>0</v>
      </c>
      <c r="BQ241" s="194">
        <f>SUMPRODUCT(CHOOSE({1,2,3,4},L306,L371,L436,L501),CHOOSE({1,2,3,4},DT209,DT209,DT209,DT209))</f>
        <v>0</v>
      </c>
      <c r="BR241" s="194">
        <f>SUMPRODUCT(CHOOSE({1,2,3,4},M306,M371,M436,M501),CHOOSE({1,2,3,4},DU209,DU209,DU209,DU209))</f>
        <v>0</v>
      </c>
      <c r="BS241" s="194">
        <f>SUMPRODUCT(CHOOSE({1,2,3,4},N306,N371,N436,N501),CHOOSE({1,2,3,4},DV209,DV209,DV209,DV209))</f>
        <v>0</v>
      </c>
      <c r="BT241" s="194">
        <f>SUMPRODUCT(CHOOSE({1,2,3,4},O306,O371,O436,O501),CHOOSE({1,2,3,4},DW209,DW209,DW209,DW209))</f>
        <v>0</v>
      </c>
      <c r="BU241" s="194">
        <f>SUMPRODUCT(CHOOSE({1,2,3,4},P306,P371,P436,P501),CHOOSE({1,2,3,4},DX209,DX209,DX209,DX209))</f>
        <v>0</v>
      </c>
      <c r="BV241" s="194">
        <f>SUMPRODUCT(CHOOSE({1,2,3,4},Q306,Q371,Q436,Q501),CHOOSE({1,2,3,4},DY209,DY209,DY209,DY209))</f>
        <v>0</v>
      </c>
      <c r="BW241" s="194">
        <f>SUMPRODUCT(CHOOSE({1,2,3,4},R306,R371,R436,R501),CHOOSE({1,2,3,4},DZ209,DZ209,DZ209,DZ209))</f>
        <v>0</v>
      </c>
      <c r="BX241" s="194">
        <f>SUMPRODUCT(CHOOSE({1,2,3,4},S306,S371,S436,S501),CHOOSE({1,2,3,4},EA209,EA209,EA209,EA209))</f>
        <v>0</v>
      </c>
      <c r="BY241" s="194">
        <f>SUMPRODUCT(CHOOSE({1,2,3,4},T306,T371,T436,T501),CHOOSE({1,2,3,4},EB209,EB209,EB209,EB209))</f>
        <v>0</v>
      </c>
      <c r="BZ241" s="194">
        <f>SUMPRODUCT(CHOOSE({1,2,3,4},U306,U371,U436,U501),CHOOSE({1,2,3,4},EC209,EC209,EC209,EC209))</f>
        <v>0</v>
      </c>
      <c r="CA241" s="194">
        <f>SUMPRODUCT(CHOOSE({1,2,3,4},V306,V371,V436,V501),CHOOSE({1,2,3,4},ED209,ED209,ED209,ED209))</f>
        <v>0</v>
      </c>
      <c r="CB241" s="194">
        <f>SUMPRODUCT(CHOOSE({1,2,3,4},W306,W371,W436,W501),CHOOSE({1,2,3,4},EE209,EE209,EE209,EE209))</f>
        <v>0</v>
      </c>
      <c r="CC241" s="194">
        <f>SUMPRODUCT(CHOOSE({1,2,3,4},X306,X371,X436,X501),CHOOSE({1,2,3,4},EF209,EF209,EF209,EF209))</f>
        <v>0</v>
      </c>
      <c r="CD241" s="194">
        <f>SUMPRODUCT(CHOOSE({1,2,3,4},Y306,Y371,Y436,Y501),CHOOSE({1,2,3,4},EG209,EG209,EG209,EG209))</f>
        <v>0</v>
      </c>
      <c r="CE241" s="194">
        <f>SUMPRODUCT(CHOOSE({1,2,3,4},Z306,Z371,Z436,Z501),CHOOSE({1,2,3,4},EH209,EH209,EH209,EH209))</f>
        <v>0</v>
      </c>
      <c r="CF241" s="194">
        <f>SUMPRODUCT(CHOOSE({1,2,3,4},AA306,AA371,AA436,AA501),CHOOSE({1,2,3,4},EI209,EI209,EI209,EI209))</f>
        <v>0</v>
      </c>
      <c r="CG241" s="194">
        <f>SUMPRODUCT(CHOOSE({1,2,3,4},AB306,AB371,AB436,AB501),CHOOSE({1,2,3,4},EJ209,EJ209,EJ209,EJ209))</f>
        <v>0</v>
      </c>
    </row>
    <row r="242" spans="2:85" x14ac:dyDescent="0.3">
      <c r="B242" s="1">
        <v>6</v>
      </c>
      <c r="C242" s="1"/>
      <c r="D242" s="52"/>
      <c r="E242" s="52"/>
      <c r="F242" s="52"/>
      <c r="G242" s="52"/>
      <c r="H242" s="52"/>
      <c r="I242" s="156">
        <f t="shared" si="45"/>
        <v>0</v>
      </c>
      <c r="J242" s="156">
        <f t="shared" si="45"/>
        <v>0</v>
      </c>
      <c r="K242" s="156">
        <f t="shared" si="45"/>
        <v>0</v>
      </c>
      <c r="L242" s="156">
        <f t="shared" si="45"/>
        <v>0</v>
      </c>
      <c r="M242" s="156">
        <f t="shared" si="45"/>
        <v>0</v>
      </c>
      <c r="N242" s="156">
        <f t="shared" si="45"/>
        <v>0</v>
      </c>
      <c r="O242" s="156">
        <f t="shared" si="45"/>
        <v>0</v>
      </c>
      <c r="P242" s="156">
        <f t="shared" si="45"/>
        <v>0</v>
      </c>
      <c r="Q242" s="156">
        <f t="shared" si="45"/>
        <v>0</v>
      </c>
      <c r="R242" s="156">
        <f t="shared" si="45"/>
        <v>0</v>
      </c>
      <c r="S242" s="156">
        <f t="shared" si="45"/>
        <v>0</v>
      </c>
      <c r="T242" s="156">
        <f t="shared" si="45"/>
        <v>0</v>
      </c>
      <c r="U242" s="156">
        <f t="shared" si="45"/>
        <v>0</v>
      </c>
      <c r="V242" s="156">
        <f t="shared" si="45"/>
        <v>0</v>
      </c>
      <c r="W242" s="156">
        <f t="shared" si="45"/>
        <v>0</v>
      </c>
      <c r="X242" s="156">
        <f t="shared" si="45"/>
        <v>0</v>
      </c>
      <c r="Y242" s="156">
        <f t="shared" si="45"/>
        <v>0</v>
      </c>
      <c r="Z242" s="156">
        <f t="shared" si="45"/>
        <v>0</v>
      </c>
      <c r="AA242" s="156">
        <f t="shared" si="45"/>
        <v>0</v>
      </c>
      <c r="AB242" s="156">
        <f t="shared" si="45"/>
        <v>0</v>
      </c>
      <c r="AC242" s="156"/>
      <c r="AD242" s="156"/>
      <c r="AE242" s="156"/>
      <c r="AF242" s="156"/>
      <c r="AG242" s="180">
        <f t="shared" si="47"/>
        <v>0</v>
      </c>
      <c r="AH242" s="180">
        <f t="shared" si="47"/>
        <v>0</v>
      </c>
      <c r="AI242" s="180">
        <f t="shared" si="46"/>
        <v>0</v>
      </c>
      <c r="AJ242" s="180">
        <f t="shared" si="46"/>
        <v>0</v>
      </c>
      <c r="AK242" s="180">
        <f t="shared" si="46"/>
        <v>0</v>
      </c>
      <c r="AL242" s="180">
        <f t="shared" si="46"/>
        <v>0</v>
      </c>
      <c r="AM242" s="180">
        <f t="shared" si="46"/>
        <v>0</v>
      </c>
      <c r="AN242" s="180">
        <f t="shared" si="46"/>
        <v>0</v>
      </c>
      <c r="AO242" s="180">
        <f t="shared" si="46"/>
        <v>0</v>
      </c>
      <c r="AP242" s="180">
        <f t="shared" si="46"/>
        <v>0</v>
      </c>
      <c r="AQ242" s="180">
        <f t="shared" si="46"/>
        <v>0</v>
      </c>
      <c r="AR242" s="180">
        <f t="shared" si="46"/>
        <v>0</v>
      </c>
      <c r="AS242" s="180">
        <f t="shared" si="46"/>
        <v>0</v>
      </c>
      <c r="AT242" s="180">
        <f t="shared" si="46"/>
        <v>0</v>
      </c>
      <c r="AU242" s="180">
        <f t="shared" si="46"/>
        <v>0</v>
      </c>
      <c r="AV242" s="180">
        <f t="shared" si="46"/>
        <v>0</v>
      </c>
      <c r="AW242" s="180">
        <f t="shared" si="46"/>
        <v>0</v>
      </c>
      <c r="AX242" s="180">
        <f t="shared" si="46"/>
        <v>0</v>
      </c>
      <c r="AY242" s="180">
        <f t="shared" si="46"/>
        <v>0</v>
      </c>
      <c r="AZ242" s="180">
        <f t="shared" si="46"/>
        <v>0</v>
      </c>
      <c r="BA242" s="180">
        <f t="shared" si="46"/>
        <v>0</v>
      </c>
      <c r="BB242" s="180">
        <f t="shared" si="46"/>
        <v>0</v>
      </c>
      <c r="BC242" s="180">
        <f t="shared" si="46"/>
        <v>0</v>
      </c>
      <c r="BD242" s="180">
        <f t="shared" si="46"/>
        <v>0</v>
      </c>
      <c r="BE242" s="180">
        <f t="shared" si="46"/>
        <v>0</v>
      </c>
      <c r="BF242" s="180"/>
      <c r="BG242" s="180"/>
      <c r="BH242" s="180"/>
      <c r="BI242" s="194">
        <f>SUMPRODUCT(CHOOSE({1,2,3,4},D307,D372,D437,D502),CHOOSE({1,2,3,4},DL210,DL210,DL210,DL210))</f>
        <v>0</v>
      </c>
      <c r="BJ242" s="194">
        <f>SUMPRODUCT(CHOOSE({1,2,3,4},E307,E372,E437,E502),CHOOSE({1,2,3,4},DM210,DM210,DM210,DM210))</f>
        <v>0</v>
      </c>
      <c r="BK242" s="194">
        <f>SUMPRODUCT(CHOOSE({1,2,3,4},F307,F372,F437,F502),CHOOSE({1,2,3,4},DN210,DN210,DN210,DN210))</f>
        <v>0</v>
      </c>
      <c r="BL242" s="194">
        <f>SUMPRODUCT(CHOOSE({1,2,3,4},G307,G372,G437,G502),CHOOSE({1,2,3,4},DO210,DO210,DO210,DO210))</f>
        <v>0</v>
      </c>
      <c r="BM242" s="194">
        <f>SUMPRODUCT(CHOOSE({1,2,3,4},H307,H372,H437,H502),CHOOSE({1,2,3,4},DP210,DP210,DP210,DP210))</f>
        <v>0</v>
      </c>
      <c r="BN242" s="194">
        <f>SUMPRODUCT(CHOOSE({1,2,3,4},I307,I372,I437,I502),CHOOSE({1,2,3,4},DQ210,DQ210,DQ210,DQ210))</f>
        <v>0</v>
      </c>
      <c r="BO242" s="194">
        <f>SUMPRODUCT(CHOOSE({1,2,3,4},J307,J372,J437,J502),CHOOSE({1,2,3,4},DR210,DR210,DR210,DR210))</f>
        <v>0</v>
      </c>
      <c r="BP242" s="194">
        <f>SUMPRODUCT(CHOOSE({1,2,3,4},K307,K372,K437,K502),CHOOSE({1,2,3,4},DS210,DS210,DS210,DS210))</f>
        <v>0</v>
      </c>
      <c r="BQ242" s="194">
        <f>SUMPRODUCT(CHOOSE({1,2,3,4},L307,L372,L437,L502),CHOOSE({1,2,3,4},DT210,DT210,DT210,DT210))</f>
        <v>0</v>
      </c>
      <c r="BR242" s="194">
        <f>SUMPRODUCT(CHOOSE({1,2,3,4},M307,M372,M437,M502),CHOOSE({1,2,3,4},DU210,DU210,DU210,DU210))</f>
        <v>0</v>
      </c>
      <c r="BS242" s="194">
        <f>SUMPRODUCT(CHOOSE({1,2,3,4},N307,N372,N437,N502),CHOOSE({1,2,3,4},DV210,DV210,DV210,DV210))</f>
        <v>0</v>
      </c>
      <c r="BT242" s="194">
        <f>SUMPRODUCT(CHOOSE({1,2,3,4},O307,O372,O437,O502),CHOOSE({1,2,3,4},DW210,DW210,DW210,DW210))</f>
        <v>0</v>
      </c>
      <c r="BU242" s="194">
        <f>SUMPRODUCT(CHOOSE({1,2,3,4},P307,P372,P437,P502),CHOOSE({1,2,3,4},DX210,DX210,DX210,DX210))</f>
        <v>0</v>
      </c>
      <c r="BV242" s="194">
        <f>SUMPRODUCT(CHOOSE({1,2,3,4},Q307,Q372,Q437,Q502),CHOOSE({1,2,3,4},DY210,DY210,DY210,DY210))</f>
        <v>0</v>
      </c>
      <c r="BW242" s="194">
        <f>SUMPRODUCT(CHOOSE({1,2,3,4},R307,R372,R437,R502),CHOOSE({1,2,3,4},DZ210,DZ210,DZ210,DZ210))</f>
        <v>0</v>
      </c>
      <c r="BX242" s="194">
        <f>SUMPRODUCT(CHOOSE({1,2,3,4},S307,S372,S437,S502),CHOOSE({1,2,3,4},EA210,EA210,EA210,EA210))</f>
        <v>0</v>
      </c>
      <c r="BY242" s="194">
        <f>SUMPRODUCT(CHOOSE({1,2,3,4},T307,T372,T437,T502),CHOOSE({1,2,3,4},EB210,EB210,EB210,EB210))</f>
        <v>0</v>
      </c>
      <c r="BZ242" s="194">
        <f>SUMPRODUCT(CHOOSE({1,2,3,4},U307,U372,U437,U502),CHOOSE({1,2,3,4},EC210,EC210,EC210,EC210))</f>
        <v>0</v>
      </c>
      <c r="CA242" s="194">
        <f>SUMPRODUCT(CHOOSE({1,2,3,4},V307,V372,V437,V502),CHOOSE({1,2,3,4},ED210,ED210,ED210,ED210))</f>
        <v>0</v>
      </c>
      <c r="CB242" s="194">
        <f>SUMPRODUCT(CHOOSE({1,2,3,4},W307,W372,W437,W502),CHOOSE({1,2,3,4},EE210,EE210,EE210,EE210))</f>
        <v>0</v>
      </c>
      <c r="CC242" s="194">
        <f>SUMPRODUCT(CHOOSE({1,2,3,4},X307,X372,X437,X502),CHOOSE({1,2,3,4},EF210,EF210,EF210,EF210))</f>
        <v>0</v>
      </c>
      <c r="CD242" s="194">
        <f>SUMPRODUCT(CHOOSE({1,2,3,4},Y307,Y372,Y437,Y502),CHOOSE({1,2,3,4},EG210,EG210,EG210,EG210))</f>
        <v>0</v>
      </c>
      <c r="CE242" s="194">
        <f>SUMPRODUCT(CHOOSE({1,2,3,4},Z307,Z372,Z437,Z502),CHOOSE({1,2,3,4},EH210,EH210,EH210,EH210))</f>
        <v>0</v>
      </c>
      <c r="CF242" s="194">
        <f>SUMPRODUCT(CHOOSE({1,2,3,4},AA307,AA372,AA437,AA502),CHOOSE({1,2,3,4},EI210,EI210,EI210,EI210))</f>
        <v>0</v>
      </c>
      <c r="CG242" s="194">
        <f>SUMPRODUCT(CHOOSE({1,2,3,4},AB307,AB372,AB437,AB502),CHOOSE({1,2,3,4},EJ210,EJ210,EJ210,EJ210))</f>
        <v>0</v>
      </c>
    </row>
    <row r="243" spans="2:85" x14ac:dyDescent="0.3">
      <c r="B243" s="1">
        <v>7</v>
      </c>
      <c r="C243" s="1"/>
      <c r="D243" s="52"/>
      <c r="E243" s="52"/>
      <c r="F243" s="52"/>
      <c r="G243" s="52"/>
      <c r="H243" s="52"/>
      <c r="I243" s="52"/>
      <c r="J243" s="156">
        <f t="shared" si="45"/>
        <v>0</v>
      </c>
      <c r="K243" s="156">
        <f t="shared" si="45"/>
        <v>0</v>
      </c>
      <c r="L243" s="156">
        <f t="shared" si="45"/>
        <v>0</v>
      </c>
      <c r="M243" s="156">
        <f t="shared" si="45"/>
        <v>0</v>
      </c>
      <c r="N243" s="156">
        <f t="shared" si="45"/>
        <v>0</v>
      </c>
      <c r="O243" s="156">
        <f t="shared" si="45"/>
        <v>0</v>
      </c>
      <c r="P243" s="156">
        <f t="shared" si="45"/>
        <v>0</v>
      </c>
      <c r="Q243" s="156">
        <f t="shared" si="45"/>
        <v>0</v>
      </c>
      <c r="R243" s="156">
        <f t="shared" si="45"/>
        <v>0</v>
      </c>
      <c r="S243" s="156">
        <f t="shared" si="45"/>
        <v>0</v>
      </c>
      <c r="T243" s="156">
        <f t="shared" si="45"/>
        <v>0</v>
      </c>
      <c r="U243" s="156">
        <f t="shared" si="45"/>
        <v>0</v>
      </c>
      <c r="V243" s="156">
        <f t="shared" si="45"/>
        <v>0</v>
      </c>
      <c r="W243" s="156">
        <f t="shared" si="45"/>
        <v>0</v>
      </c>
      <c r="X243" s="156">
        <f t="shared" si="45"/>
        <v>0</v>
      </c>
      <c r="Y243" s="156">
        <f t="shared" si="45"/>
        <v>0</v>
      </c>
      <c r="Z243" s="156">
        <f t="shared" si="45"/>
        <v>0</v>
      </c>
      <c r="AA243" s="156">
        <f t="shared" si="45"/>
        <v>0</v>
      </c>
      <c r="AB243" s="156">
        <f t="shared" si="45"/>
        <v>0</v>
      </c>
      <c r="AC243" s="156"/>
      <c r="AD243" s="156"/>
      <c r="AE243" s="156"/>
      <c r="AF243" s="156"/>
      <c r="AG243" s="180">
        <f t="shared" si="47"/>
        <v>0</v>
      </c>
      <c r="AH243" s="180">
        <f t="shared" si="47"/>
        <v>0</v>
      </c>
      <c r="AI243" s="180">
        <f t="shared" si="46"/>
        <v>0</v>
      </c>
      <c r="AJ243" s="180">
        <f t="shared" si="46"/>
        <v>0</v>
      </c>
      <c r="AK243" s="180">
        <f t="shared" si="46"/>
        <v>0</v>
      </c>
      <c r="AL243" s="180">
        <f t="shared" si="46"/>
        <v>0</v>
      </c>
      <c r="AM243" s="180">
        <f t="shared" si="46"/>
        <v>0</v>
      </c>
      <c r="AN243" s="180">
        <f t="shared" si="46"/>
        <v>0</v>
      </c>
      <c r="AO243" s="180">
        <f t="shared" si="46"/>
        <v>0</v>
      </c>
      <c r="AP243" s="180">
        <f t="shared" si="46"/>
        <v>0</v>
      </c>
      <c r="AQ243" s="180">
        <f t="shared" si="46"/>
        <v>0</v>
      </c>
      <c r="AR243" s="180">
        <f t="shared" si="46"/>
        <v>0</v>
      </c>
      <c r="AS243" s="180">
        <f t="shared" si="46"/>
        <v>0</v>
      </c>
      <c r="AT243" s="180">
        <f t="shared" si="46"/>
        <v>0</v>
      </c>
      <c r="AU243" s="180">
        <f t="shared" si="46"/>
        <v>0</v>
      </c>
      <c r="AV243" s="180">
        <f t="shared" si="46"/>
        <v>0</v>
      </c>
      <c r="AW243" s="180">
        <f t="shared" si="46"/>
        <v>0</v>
      </c>
      <c r="AX243" s="180">
        <f t="shared" si="46"/>
        <v>0</v>
      </c>
      <c r="AY243" s="180">
        <f t="shared" si="46"/>
        <v>0</v>
      </c>
      <c r="AZ243" s="180">
        <f t="shared" si="46"/>
        <v>0</v>
      </c>
      <c r="BA243" s="180">
        <f t="shared" si="46"/>
        <v>0</v>
      </c>
      <c r="BB243" s="180">
        <f t="shared" si="46"/>
        <v>0</v>
      </c>
      <c r="BC243" s="180">
        <f t="shared" si="46"/>
        <v>0</v>
      </c>
      <c r="BD243" s="180">
        <f t="shared" si="46"/>
        <v>0</v>
      </c>
      <c r="BE243" s="180">
        <f t="shared" si="46"/>
        <v>0</v>
      </c>
      <c r="BF243" s="180"/>
      <c r="BG243" s="180"/>
      <c r="BH243" s="180"/>
      <c r="BI243" s="194">
        <f>SUMPRODUCT(CHOOSE({1,2,3,4},D308,D373,D438,D503),CHOOSE({1,2,3,4},DL211,DL211,DL211,DL211))</f>
        <v>0</v>
      </c>
      <c r="BJ243" s="194">
        <f>SUMPRODUCT(CHOOSE({1,2,3,4},E308,E373,E438,E503),CHOOSE({1,2,3,4},DM211,DM211,DM211,DM211))</f>
        <v>0</v>
      </c>
      <c r="BK243" s="194">
        <f>SUMPRODUCT(CHOOSE({1,2,3,4},F308,F373,F438,F503),CHOOSE({1,2,3,4},DN211,DN211,DN211,DN211))</f>
        <v>0</v>
      </c>
      <c r="BL243" s="194">
        <f>SUMPRODUCT(CHOOSE({1,2,3,4},G308,G373,G438,G503),CHOOSE({1,2,3,4},DO211,DO211,DO211,DO211))</f>
        <v>0</v>
      </c>
      <c r="BM243" s="194">
        <f>SUMPRODUCT(CHOOSE({1,2,3,4},H308,H373,H438,H503),CHOOSE({1,2,3,4},DP211,DP211,DP211,DP211))</f>
        <v>0</v>
      </c>
      <c r="BN243" s="194">
        <f>SUMPRODUCT(CHOOSE({1,2,3,4},I308,I373,I438,I503),CHOOSE({1,2,3,4},DQ211,DQ211,DQ211,DQ211))</f>
        <v>0</v>
      </c>
      <c r="BO243" s="194">
        <f>SUMPRODUCT(CHOOSE({1,2,3,4},J308,J373,J438,J503),CHOOSE({1,2,3,4},DR211,DR211,DR211,DR211))</f>
        <v>0</v>
      </c>
      <c r="BP243" s="194">
        <f>SUMPRODUCT(CHOOSE({1,2,3,4},K308,K373,K438,K503),CHOOSE({1,2,3,4},DS211,DS211,DS211,DS211))</f>
        <v>0</v>
      </c>
      <c r="BQ243" s="194">
        <f>SUMPRODUCT(CHOOSE({1,2,3,4},L308,L373,L438,L503),CHOOSE({1,2,3,4},DT211,DT211,DT211,DT211))</f>
        <v>0</v>
      </c>
      <c r="BR243" s="194">
        <f>SUMPRODUCT(CHOOSE({1,2,3,4},M308,M373,M438,M503),CHOOSE({1,2,3,4},DU211,DU211,DU211,DU211))</f>
        <v>0</v>
      </c>
      <c r="BS243" s="194">
        <f>SUMPRODUCT(CHOOSE({1,2,3,4},N308,N373,N438,N503),CHOOSE({1,2,3,4},DV211,DV211,DV211,DV211))</f>
        <v>0</v>
      </c>
      <c r="BT243" s="194">
        <f>SUMPRODUCT(CHOOSE({1,2,3,4},O308,O373,O438,O503),CHOOSE({1,2,3,4},DW211,DW211,DW211,DW211))</f>
        <v>0</v>
      </c>
      <c r="BU243" s="194">
        <f>SUMPRODUCT(CHOOSE({1,2,3,4},P308,P373,P438,P503),CHOOSE({1,2,3,4},DX211,DX211,DX211,DX211))</f>
        <v>0</v>
      </c>
      <c r="BV243" s="194">
        <f>SUMPRODUCT(CHOOSE({1,2,3,4},Q308,Q373,Q438,Q503),CHOOSE({1,2,3,4},DY211,DY211,DY211,DY211))</f>
        <v>0</v>
      </c>
      <c r="BW243" s="194">
        <f>SUMPRODUCT(CHOOSE({1,2,3,4},R308,R373,R438,R503),CHOOSE({1,2,3,4},DZ211,DZ211,DZ211,DZ211))</f>
        <v>0</v>
      </c>
      <c r="BX243" s="194">
        <f>SUMPRODUCT(CHOOSE({1,2,3,4},S308,S373,S438,S503),CHOOSE({1,2,3,4},EA211,EA211,EA211,EA211))</f>
        <v>0</v>
      </c>
      <c r="BY243" s="194">
        <f>SUMPRODUCT(CHOOSE({1,2,3,4},T308,T373,T438,T503),CHOOSE({1,2,3,4},EB211,EB211,EB211,EB211))</f>
        <v>0</v>
      </c>
      <c r="BZ243" s="194">
        <f>SUMPRODUCT(CHOOSE({1,2,3,4},U308,U373,U438,U503),CHOOSE({1,2,3,4},EC211,EC211,EC211,EC211))</f>
        <v>0</v>
      </c>
      <c r="CA243" s="194">
        <f>SUMPRODUCT(CHOOSE({1,2,3,4},V308,V373,V438,V503),CHOOSE({1,2,3,4},ED211,ED211,ED211,ED211))</f>
        <v>0</v>
      </c>
      <c r="CB243" s="194">
        <f>SUMPRODUCT(CHOOSE({1,2,3,4},W308,W373,W438,W503),CHOOSE({1,2,3,4},EE211,EE211,EE211,EE211))</f>
        <v>0</v>
      </c>
      <c r="CC243" s="194">
        <f>SUMPRODUCT(CHOOSE({1,2,3,4},X308,X373,X438,X503),CHOOSE({1,2,3,4},EF211,EF211,EF211,EF211))</f>
        <v>0</v>
      </c>
      <c r="CD243" s="194">
        <f>SUMPRODUCT(CHOOSE({1,2,3,4},Y308,Y373,Y438,Y503),CHOOSE({1,2,3,4},EG211,EG211,EG211,EG211))</f>
        <v>0</v>
      </c>
      <c r="CE243" s="194">
        <f>SUMPRODUCT(CHOOSE({1,2,3,4},Z308,Z373,Z438,Z503),CHOOSE({1,2,3,4},EH211,EH211,EH211,EH211))</f>
        <v>0</v>
      </c>
      <c r="CF243" s="194">
        <f>SUMPRODUCT(CHOOSE({1,2,3,4},AA308,AA373,AA438,AA503),CHOOSE({1,2,3,4},EI211,EI211,EI211,EI211))</f>
        <v>0</v>
      </c>
      <c r="CG243" s="194">
        <f>SUMPRODUCT(CHOOSE({1,2,3,4},AB308,AB373,AB438,AB503),CHOOSE({1,2,3,4},EJ211,EJ211,EJ211,EJ211))</f>
        <v>0</v>
      </c>
    </row>
    <row r="244" spans="2:85" x14ac:dyDescent="0.3">
      <c r="B244" s="1">
        <v>8</v>
      </c>
      <c r="C244" s="1"/>
      <c r="D244" s="52"/>
      <c r="E244" s="52"/>
      <c r="F244" s="52"/>
      <c r="G244" s="52"/>
      <c r="H244" s="52"/>
      <c r="I244" s="52"/>
      <c r="J244" s="52"/>
      <c r="K244" s="156">
        <f t="shared" si="45"/>
        <v>0</v>
      </c>
      <c r="L244" s="156">
        <f t="shared" si="45"/>
        <v>0</v>
      </c>
      <c r="M244" s="156">
        <f t="shared" si="45"/>
        <v>0</v>
      </c>
      <c r="N244" s="156">
        <f t="shared" si="45"/>
        <v>0</v>
      </c>
      <c r="O244" s="156">
        <f t="shared" si="45"/>
        <v>0</v>
      </c>
      <c r="P244" s="156">
        <f t="shared" si="45"/>
        <v>0</v>
      </c>
      <c r="Q244" s="156">
        <f t="shared" si="45"/>
        <v>0</v>
      </c>
      <c r="R244" s="156">
        <f t="shared" si="45"/>
        <v>0</v>
      </c>
      <c r="S244" s="156">
        <f t="shared" si="45"/>
        <v>0</v>
      </c>
      <c r="T244" s="156">
        <f t="shared" si="45"/>
        <v>0</v>
      </c>
      <c r="U244" s="156">
        <f t="shared" si="45"/>
        <v>0</v>
      </c>
      <c r="V244" s="156">
        <f t="shared" si="45"/>
        <v>0</v>
      </c>
      <c r="W244" s="156">
        <f t="shared" si="45"/>
        <v>0</v>
      </c>
      <c r="X244" s="156">
        <f t="shared" si="45"/>
        <v>0</v>
      </c>
      <c r="Y244" s="156">
        <f t="shared" si="45"/>
        <v>0</v>
      </c>
      <c r="Z244" s="156">
        <f t="shared" si="45"/>
        <v>0</v>
      </c>
      <c r="AA244" s="156">
        <f t="shared" si="45"/>
        <v>0</v>
      </c>
      <c r="AB244" s="156">
        <f t="shared" si="45"/>
        <v>0</v>
      </c>
      <c r="AC244" s="156"/>
      <c r="AD244" s="156"/>
      <c r="AE244" s="156"/>
      <c r="AF244" s="156"/>
      <c r="AG244" s="180">
        <f t="shared" si="47"/>
        <v>0</v>
      </c>
      <c r="AH244" s="180">
        <f t="shared" si="47"/>
        <v>0</v>
      </c>
      <c r="AI244" s="180">
        <f t="shared" si="46"/>
        <v>0</v>
      </c>
      <c r="AJ244" s="180">
        <f t="shared" si="46"/>
        <v>0</v>
      </c>
      <c r="AK244" s="180">
        <f t="shared" si="46"/>
        <v>0</v>
      </c>
      <c r="AL244" s="180">
        <f t="shared" si="46"/>
        <v>0</v>
      </c>
      <c r="AM244" s="180">
        <f t="shared" si="46"/>
        <v>0</v>
      </c>
      <c r="AN244" s="180">
        <f t="shared" si="46"/>
        <v>0</v>
      </c>
      <c r="AO244" s="180">
        <f t="shared" si="46"/>
        <v>0</v>
      </c>
      <c r="AP244" s="180">
        <f t="shared" si="46"/>
        <v>0</v>
      </c>
      <c r="AQ244" s="180">
        <f t="shared" si="46"/>
        <v>0</v>
      </c>
      <c r="AR244" s="180">
        <f t="shared" si="46"/>
        <v>0</v>
      </c>
      <c r="AS244" s="180">
        <f t="shared" si="46"/>
        <v>0</v>
      </c>
      <c r="AT244" s="180">
        <f t="shared" si="46"/>
        <v>0</v>
      </c>
      <c r="AU244" s="180">
        <f t="shared" si="46"/>
        <v>0</v>
      </c>
      <c r="AV244" s="180">
        <f t="shared" si="46"/>
        <v>0</v>
      </c>
      <c r="AW244" s="180">
        <f t="shared" si="46"/>
        <v>0</v>
      </c>
      <c r="AX244" s="180">
        <f t="shared" si="46"/>
        <v>0</v>
      </c>
      <c r="AY244" s="180">
        <f t="shared" si="46"/>
        <v>0</v>
      </c>
      <c r="AZ244" s="180">
        <f t="shared" si="46"/>
        <v>0</v>
      </c>
      <c r="BA244" s="180">
        <f t="shared" si="46"/>
        <v>0</v>
      </c>
      <c r="BB244" s="180">
        <f t="shared" si="46"/>
        <v>0</v>
      </c>
      <c r="BC244" s="180">
        <f t="shared" si="46"/>
        <v>0</v>
      </c>
      <c r="BD244" s="180">
        <f t="shared" si="46"/>
        <v>0</v>
      </c>
      <c r="BE244" s="180">
        <f t="shared" si="46"/>
        <v>0</v>
      </c>
      <c r="BF244" s="180"/>
      <c r="BG244" s="180"/>
      <c r="BH244" s="180"/>
      <c r="BI244" s="194">
        <f>SUMPRODUCT(CHOOSE({1,2,3,4},D309,D374,D439,D504),CHOOSE({1,2,3,4},DL212,DL212,DL212,DL212))</f>
        <v>0</v>
      </c>
      <c r="BJ244" s="194">
        <f>SUMPRODUCT(CHOOSE({1,2,3,4},E309,E374,E439,E504),CHOOSE({1,2,3,4},DM212,DM212,DM212,DM212))</f>
        <v>0</v>
      </c>
      <c r="BK244" s="194">
        <f>SUMPRODUCT(CHOOSE({1,2,3,4},F309,F374,F439,F504),CHOOSE({1,2,3,4},DN212,DN212,DN212,DN212))</f>
        <v>0</v>
      </c>
      <c r="BL244" s="194">
        <f>SUMPRODUCT(CHOOSE({1,2,3,4},G309,G374,G439,G504),CHOOSE({1,2,3,4},DO212,DO212,DO212,DO212))</f>
        <v>0</v>
      </c>
      <c r="BM244" s="194">
        <f>SUMPRODUCT(CHOOSE({1,2,3,4},H309,H374,H439,H504),CHOOSE({1,2,3,4},DP212,DP212,DP212,DP212))</f>
        <v>0</v>
      </c>
      <c r="BN244" s="194">
        <f>SUMPRODUCT(CHOOSE({1,2,3,4},I309,I374,I439,I504),CHOOSE({1,2,3,4},DQ212,DQ212,DQ212,DQ212))</f>
        <v>0</v>
      </c>
      <c r="BO244" s="194">
        <f>SUMPRODUCT(CHOOSE({1,2,3,4},J309,J374,J439,J504),CHOOSE({1,2,3,4},DR212,DR212,DR212,DR212))</f>
        <v>0</v>
      </c>
      <c r="BP244" s="194">
        <f>SUMPRODUCT(CHOOSE({1,2,3,4},K309,K374,K439,K504),CHOOSE({1,2,3,4},DS212,DS212,DS212,DS212))</f>
        <v>0</v>
      </c>
      <c r="BQ244" s="194">
        <f>SUMPRODUCT(CHOOSE({1,2,3,4},L309,L374,L439,L504),CHOOSE({1,2,3,4},DT212,DT212,DT212,DT212))</f>
        <v>0</v>
      </c>
      <c r="BR244" s="194">
        <f>SUMPRODUCT(CHOOSE({1,2,3,4},M309,M374,M439,M504),CHOOSE({1,2,3,4},DU212,DU212,DU212,DU212))</f>
        <v>0</v>
      </c>
      <c r="BS244" s="194">
        <f>SUMPRODUCT(CHOOSE({1,2,3,4},N309,N374,N439,N504),CHOOSE({1,2,3,4},DV212,DV212,DV212,DV212))</f>
        <v>0</v>
      </c>
      <c r="BT244" s="194">
        <f>SUMPRODUCT(CHOOSE({1,2,3,4},O309,O374,O439,O504),CHOOSE({1,2,3,4},DW212,DW212,DW212,DW212))</f>
        <v>0</v>
      </c>
      <c r="BU244" s="194">
        <f>SUMPRODUCT(CHOOSE({1,2,3,4},P309,P374,P439,P504),CHOOSE({1,2,3,4},DX212,DX212,DX212,DX212))</f>
        <v>0</v>
      </c>
      <c r="BV244" s="194">
        <f>SUMPRODUCT(CHOOSE({1,2,3,4},Q309,Q374,Q439,Q504),CHOOSE({1,2,3,4},DY212,DY212,DY212,DY212))</f>
        <v>0</v>
      </c>
      <c r="BW244" s="194">
        <f>SUMPRODUCT(CHOOSE({1,2,3,4},R309,R374,R439,R504),CHOOSE({1,2,3,4},DZ212,DZ212,DZ212,DZ212))</f>
        <v>0</v>
      </c>
      <c r="BX244" s="194">
        <f>SUMPRODUCT(CHOOSE({1,2,3,4},S309,S374,S439,S504),CHOOSE({1,2,3,4},EA212,EA212,EA212,EA212))</f>
        <v>0</v>
      </c>
      <c r="BY244" s="194">
        <f>SUMPRODUCT(CHOOSE({1,2,3,4},T309,T374,T439,T504),CHOOSE({1,2,3,4},EB212,EB212,EB212,EB212))</f>
        <v>0</v>
      </c>
      <c r="BZ244" s="194">
        <f>SUMPRODUCT(CHOOSE({1,2,3,4},U309,U374,U439,U504),CHOOSE({1,2,3,4},EC212,EC212,EC212,EC212))</f>
        <v>0</v>
      </c>
      <c r="CA244" s="194">
        <f>SUMPRODUCT(CHOOSE({1,2,3,4},V309,V374,V439,V504),CHOOSE({1,2,3,4},ED212,ED212,ED212,ED212))</f>
        <v>0</v>
      </c>
      <c r="CB244" s="194">
        <f>SUMPRODUCT(CHOOSE({1,2,3,4},W309,W374,W439,W504),CHOOSE({1,2,3,4},EE212,EE212,EE212,EE212))</f>
        <v>0</v>
      </c>
      <c r="CC244" s="194">
        <f>SUMPRODUCT(CHOOSE({1,2,3,4},X309,X374,X439,X504),CHOOSE({1,2,3,4},EF212,EF212,EF212,EF212))</f>
        <v>0</v>
      </c>
      <c r="CD244" s="194">
        <f>SUMPRODUCT(CHOOSE({1,2,3,4},Y309,Y374,Y439,Y504),CHOOSE({1,2,3,4},EG212,EG212,EG212,EG212))</f>
        <v>0</v>
      </c>
      <c r="CE244" s="194">
        <f>SUMPRODUCT(CHOOSE({1,2,3,4},Z309,Z374,Z439,Z504),CHOOSE({1,2,3,4},EH212,EH212,EH212,EH212))</f>
        <v>0</v>
      </c>
      <c r="CF244" s="194">
        <f>SUMPRODUCT(CHOOSE({1,2,3,4},AA309,AA374,AA439,AA504),CHOOSE({1,2,3,4},EI212,EI212,EI212,EI212))</f>
        <v>0</v>
      </c>
      <c r="CG244" s="194">
        <f>SUMPRODUCT(CHOOSE({1,2,3,4},AB309,AB374,AB439,AB504),CHOOSE({1,2,3,4},EJ212,EJ212,EJ212,EJ212))</f>
        <v>0</v>
      </c>
    </row>
    <row r="245" spans="2:85" x14ac:dyDescent="0.3">
      <c r="B245" s="1">
        <v>9</v>
      </c>
      <c r="C245" s="1"/>
      <c r="D245" s="52"/>
      <c r="E245" s="52"/>
      <c r="F245" s="52"/>
      <c r="G245" s="52"/>
      <c r="H245" s="52"/>
      <c r="I245" s="52"/>
      <c r="J245" s="52"/>
      <c r="K245" s="52"/>
      <c r="L245" s="156">
        <f t="shared" si="45"/>
        <v>0</v>
      </c>
      <c r="M245" s="156">
        <f t="shared" si="45"/>
        <v>0</v>
      </c>
      <c r="N245" s="156">
        <f t="shared" si="45"/>
        <v>0</v>
      </c>
      <c r="O245" s="156">
        <f t="shared" si="45"/>
        <v>0</v>
      </c>
      <c r="P245" s="156">
        <f t="shared" si="45"/>
        <v>0</v>
      </c>
      <c r="Q245" s="156">
        <f t="shared" si="45"/>
        <v>0</v>
      </c>
      <c r="R245" s="156">
        <f t="shared" si="45"/>
        <v>0</v>
      </c>
      <c r="S245" s="156">
        <f t="shared" si="45"/>
        <v>0</v>
      </c>
      <c r="T245" s="156">
        <f t="shared" si="45"/>
        <v>0</v>
      </c>
      <c r="U245" s="156">
        <f t="shared" si="45"/>
        <v>0</v>
      </c>
      <c r="V245" s="156">
        <f t="shared" si="45"/>
        <v>0</v>
      </c>
      <c r="W245" s="156">
        <f t="shared" si="45"/>
        <v>0</v>
      </c>
      <c r="X245" s="156">
        <f t="shared" si="45"/>
        <v>0</v>
      </c>
      <c r="Y245" s="156">
        <f t="shared" si="45"/>
        <v>0</v>
      </c>
      <c r="Z245" s="156">
        <f t="shared" si="45"/>
        <v>0</v>
      </c>
      <c r="AA245" s="156">
        <f t="shared" si="45"/>
        <v>0</v>
      </c>
      <c r="AB245" s="156">
        <f t="shared" si="45"/>
        <v>0</v>
      </c>
      <c r="AC245" s="156"/>
      <c r="AD245" s="156"/>
      <c r="AE245" s="156"/>
      <c r="AF245" s="156"/>
      <c r="AG245" s="180">
        <f t="shared" si="47"/>
        <v>0</v>
      </c>
      <c r="AH245" s="180">
        <f t="shared" si="47"/>
        <v>0</v>
      </c>
      <c r="AI245" s="180">
        <f t="shared" si="46"/>
        <v>0</v>
      </c>
      <c r="AJ245" s="180">
        <f t="shared" si="46"/>
        <v>0</v>
      </c>
      <c r="AK245" s="180">
        <f t="shared" si="46"/>
        <v>0</v>
      </c>
      <c r="AL245" s="180">
        <f t="shared" si="46"/>
        <v>0</v>
      </c>
      <c r="AM245" s="180">
        <f t="shared" si="46"/>
        <v>0</v>
      </c>
      <c r="AN245" s="180">
        <f t="shared" si="46"/>
        <v>0</v>
      </c>
      <c r="AO245" s="180">
        <f t="shared" si="46"/>
        <v>0</v>
      </c>
      <c r="AP245" s="180">
        <f t="shared" si="46"/>
        <v>0</v>
      </c>
      <c r="AQ245" s="180">
        <f t="shared" si="46"/>
        <v>0</v>
      </c>
      <c r="AR245" s="180">
        <f t="shared" si="46"/>
        <v>0</v>
      </c>
      <c r="AS245" s="180">
        <f t="shared" si="46"/>
        <v>0</v>
      </c>
      <c r="AT245" s="180">
        <f t="shared" si="46"/>
        <v>0</v>
      </c>
      <c r="AU245" s="180">
        <f t="shared" si="46"/>
        <v>0</v>
      </c>
      <c r="AV245" s="180">
        <f t="shared" si="46"/>
        <v>0</v>
      </c>
      <c r="AW245" s="180">
        <f t="shared" si="46"/>
        <v>0</v>
      </c>
      <c r="AX245" s="180">
        <f t="shared" si="46"/>
        <v>0</v>
      </c>
      <c r="AY245" s="180">
        <f t="shared" si="46"/>
        <v>0</v>
      </c>
      <c r="AZ245" s="180">
        <f t="shared" si="46"/>
        <v>0</v>
      </c>
      <c r="BA245" s="180">
        <f t="shared" si="46"/>
        <v>0</v>
      </c>
      <c r="BB245" s="180">
        <f t="shared" si="46"/>
        <v>0</v>
      </c>
      <c r="BC245" s="180">
        <f t="shared" si="46"/>
        <v>0</v>
      </c>
      <c r="BD245" s="180">
        <f t="shared" si="46"/>
        <v>0</v>
      </c>
      <c r="BE245" s="180">
        <f t="shared" si="46"/>
        <v>0</v>
      </c>
      <c r="BF245" s="180"/>
      <c r="BG245" s="180"/>
      <c r="BH245" s="180"/>
      <c r="BI245" s="194">
        <f>SUMPRODUCT(CHOOSE({1,2,3,4},D310,D375,D440,D505),CHOOSE({1,2,3,4},DL213,DL213,DL213,DL213))</f>
        <v>0</v>
      </c>
      <c r="BJ245" s="194">
        <f>SUMPRODUCT(CHOOSE({1,2,3,4},E310,E375,E440,E505),CHOOSE({1,2,3,4},DM213,DM213,DM213,DM213))</f>
        <v>0</v>
      </c>
      <c r="BK245" s="194">
        <f>SUMPRODUCT(CHOOSE({1,2,3,4},F310,F375,F440,F505),CHOOSE({1,2,3,4},DN213,DN213,DN213,DN213))</f>
        <v>0</v>
      </c>
      <c r="BL245" s="194">
        <f>SUMPRODUCT(CHOOSE({1,2,3,4},G310,G375,G440,G505),CHOOSE({1,2,3,4},DO213,DO213,DO213,DO213))</f>
        <v>0</v>
      </c>
      <c r="BM245" s="194">
        <f>SUMPRODUCT(CHOOSE({1,2,3,4},H310,H375,H440,H505),CHOOSE({1,2,3,4},DP213,DP213,DP213,DP213))</f>
        <v>0</v>
      </c>
      <c r="BN245" s="194">
        <f>SUMPRODUCT(CHOOSE({1,2,3,4},I310,I375,I440,I505),CHOOSE({1,2,3,4},DQ213,DQ213,DQ213,DQ213))</f>
        <v>0</v>
      </c>
      <c r="BO245" s="194">
        <f>SUMPRODUCT(CHOOSE({1,2,3,4},J310,J375,J440,J505),CHOOSE({1,2,3,4},DR213,DR213,DR213,DR213))</f>
        <v>0</v>
      </c>
      <c r="BP245" s="194">
        <f>SUMPRODUCT(CHOOSE({1,2,3,4},K310,K375,K440,K505),CHOOSE({1,2,3,4},DS213,DS213,DS213,DS213))</f>
        <v>0</v>
      </c>
      <c r="BQ245" s="194">
        <f>SUMPRODUCT(CHOOSE({1,2,3,4},L310,L375,L440,L505),CHOOSE({1,2,3,4},DT213,DT213,DT213,DT213))</f>
        <v>0</v>
      </c>
      <c r="BR245" s="194">
        <f>SUMPRODUCT(CHOOSE({1,2,3,4},M310,M375,M440,M505),CHOOSE({1,2,3,4},DU213,DU213,DU213,DU213))</f>
        <v>0</v>
      </c>
      <c r="BS245" s="194">
        <f>SUMPRODUCT(CHOOSE({1,2,3,4},N310,N375,N440,N505),CHOOSE({1,2,3,4},DV213,DV213,DV213,DV213))</f>
        <v>0</v>
      </c>
      <c r="BT245" s="194">
        <f>SUMPRODUCT(CHOOSE({1,2,3,4},O310,O375,O440,O505),CHOOSE({1,2,3,4},DW213,DW213,DW213,DW213))</f>
        <v>0</v>
      </c>
      <c r="BU245" s="194">
        <f>SUMPRODUCT(CHOOSE({1,2,3,4},P310,P375,P440,P505),CHOOSE({1,2,3,4},DX213,DX213,DX213,DX213))</f>
        <v>0</v>
      </c>
      <c r="BV245" s="194">
        <f>SUMPRODUCT(CHOOSE({1,2,3,4},Q310,Q375,Q440,Q505),CHOOSE({1,2,3,4},DY213,DY213,DY213,DY213))</f>
        <v>0</v>
      </c>
      <c r="BW245" s="194">
        <f>SUMPRODUCT(CHOOSE({1,2,3,4},R310,R375,R440,R505),CHOOSE({1,2,3,4},DZ213,DZ213,DZ213,DZ213))</f>
        <v>0</v>
      </c>
      <c r="BX245" s="194">
        <f>SUMPRODUCT(CHOOSE({1,2,3,4},S310,S375,S440,S505),CHOOSE({1,2,3,4},EA213,EA213,EA213,EA213))</f>
        <v>0</v>
      </c>
      <c r="BY245" s="194">
        <f>SUMPRODUCT(CHOOSE({1,2,3,4},T310,T375,T440,T505),CHOOSE({1,2,3,4},EB213,EB213,EB213,EB213))</f>
        <v>0</v>
      </c>
      <c r="BZ245" s="194">
        <f>SUMPRODUCT(CHOOSE({1,2,3,4},U310,U375,U440,U505),CHOOSE({1,2,3,4},EC213,EC213,EC213,EC213))</f>
        <v>0</v>
      </c>
      <c r="CA245" s="194">
        <f>SUMPRODUCT(CHOOSE({1,2,3,4},V310,V375,V440,V505),CHOOSE({1,2,3,4},ED213,ED213,ED213,ED213))</f>
        <v>0</v>
      </c>
      <c r="CB245" s="194">
        <f>SUMPRODUCT(CHOOSE({1,2,3,4},W310,W375,W440,W505),CHOOSE({1,2,3,4},EE213,EE213,EE213,EE213))</f>
        <v>0</v>
      </c>
      <c r="CC245" s="194">
        <f>SUMPRODUCT(CHOOSE({1,2,3,4},X310,X375,X440,X505),CHOOSE({1,2,3,4},EF213,EF213,EF213,EF213))</f>
        <v>0</v>
      </c>
      <c r="CD245" s="194">
        <f>SUMPRODUCT(CHOOSE({1,2,3,4},Y310,Y375,Y440,Y505),CHOOSE({1,2,3,4},EG213,EG213,EG213,EG213))</f>
        <v>0</v>
      </c>
      <c r="CE245" s="194">
        <f>SUMPRODUCT(CHOOSE({1,2,3,4},Z310,Z375,Z440,Z505),CHOOSE({1,2,3,4},EH213,EH213,EH213,EH213))</f>
        <v>0</v>
      </c>
      <c r="CF245" s="194">
        <f>SUMPRODUCT(CHOOSE({1,2,3,4},AA310,AA375,AA440,AA505),CHOOSE({1,2,3,4},EI213,EI213,EI213,EI213))</f>
        <v>0</v>
      </c>
      <c r="CG245" s="194">
        <f>SUMPRODUCT(CHOOSE({1,2,3,4},AB310,AB375,AB440,AB505),CHOOSE({1,2,3,4},EJ213,EJ213,EJ213,EJ213))</f>
        <v>0</v>
      </c>
    </row>
    <row r="246" spans="2:85" x14ac:dyDescent="0.3">
      <c r="B246" s="1">
        <v>10</v>
      </c>
      <c r="C246" s="1"/>
      <c r="D246" s="52"/>
      <c r="E246" s="52"/>
      <c r="F246" s="52"/>
      <c r="G246" s="52"/>
      <c r="H246" s="52"/>
      <c r="I246" s="52"/>
      <c r="J246" s="52"/>
      <c r="K246" s="52"/>
      <c r="L246" s="52"/>
      <c r="M246" s="156">
        <f t="shared" si="45"/>
        <v>0</v>
      </c>
      <c r="N246" s="156">
        <f t="shared" si="45"/>
        <v>0</v>
      </c>
      <c r="O246" s="156">
        <f t="shared" si="45"/>
        <v>0</v>
      </c>
      <c r="P246" s="156">
        <f t="shared" si="45"/>
        <v>0</v>
      </c>
      <c r="Q246" s="156">
        <f t="shared" si="45"/>
        <v>0</v>
      </c>
      <c r="R246" s="156">
        <f t="shared" si="45"/>
        <v>0</v>
      </c>
      <c r="S246" s="156">
        <f t="shared" si="45"/>
        <v>0</v>
      </c>
      <c r="T246" s="156">
        <f t="shared" si="45"/>
        <v>0</v>
      </c>
      <c r="U246" s="156">
        <f t="shared" si="45"/>
        <v>0</v>
      </c>
      <c r="V246" s="156">
        <f t="shared" si="45"/>
        <v>0</v>
      </c>
      <c r="W246" s="156">
        <f t="shared" si="45"/>
        <v>0</v>
      </c>
      <c r="X246" s="156">
        <f t="shared" si="45"/>
        <v>0</v>
      </c>
      <c r="Y246" s="156">
        <f t="shared" si="45"/>
        <v>0</v>
      </c>
      <c r="Z246" s="156">
        <f t="shared" si="45"/>
        <v>0</v>
      </c>
      <c r="AA246" s="156">
        <f t="shared" si="45"/>
        <v>0</v>
      </c>
      <c r="AB246" s="156">
        <f t="shared" si="45"/>
        <v>0</v>
      </c>
      <c r="AC246" s="156"/>
      <c r="AD246" s="156"/>
      <c r="AE246" s="156"/>
      <c r="AF246" s="156"/>
      <c r="AG246" s="180">
        <f t="shared" si="47"/>
        <v>0</v>
      </c>
      <c r="AH246" s="180">
        <f t="shared" si="47"/>
        <v>0</v>
      </c>
      <c r="AI246" s="180">
        <f t="shared" si="46"/>
        <v>0</v>
      </c>
      <c r="AJ246" s="180">
        <f t="shared" si="46"/>
        <v>0</v>
      </c>
      <c r="AK246" s="180">
        <f t="shared" si="46"/>
        <v>0</v>
      </c>
      <c r="AL246" s="180">
        <f t="shared" si="46"/>
        <v>0</v>
      </c>
      <c r="AM246" s="180">
        <f t="shared" si="46"/>
        <v>0</v>
      </c>
      <c r="AN246" s="180">
        <f t="shared" si="46"/>
        <v>0</v>
      </c>
      <c r="AO246" s="180">
        <f t="shared" si="46"/>
        <v>0</v>
      </c>
      <c r="AP246" s="180">
        <f t="shared" si="46"/>
        <v>0</v>
      </c>
      <c r="AQ246" s="180">
        <f t="shared" si="46"/>
        <v>0</v>
      </c>
      <c r="AR246" s="180">
        <f t="shared" si="46"/>
        <v>0</v>
      </c>
      <c r="AS246" s="180">
        <f t="shared" si="46"/>
        <v>0</v>
      </c>
      <c r="AT246" s="180">
        <f t="shared" si="46"/>
        <v>0</v>
      </c>
      <c r="AU246" s="180">
        <f t="shared" si="46"/>
        <v>0</v>
      </c>
      <c r="AV246" s="180">
        <f t="shared" si="46"/>
        <v>0</v>
      </c>
      <c r="AW246" s="180">
        <f t="shared" si="46"/>
        <v>0</v>
      </c>
      <c r="AX246" s="180">
        <f t="shared" si="46"/>
        <v>0</v>
      </c>
      <c r="AY246" s="180">
        <f t="shared" si="46"/>
        <v>0</v>
      </c>
      <c r="AZ246" s="180">
        <f t="shared" si="46"/>
        <v>0</v>
      </c>
      <c r="BA246" s="180">
        <f t="shared" si="46"/>
        <v>0</v>
      </c>
      <c r="BB246" s="180">
        <f t="shared" si="46"/>
        <v>0</v>
      </c>
      <c r="BC246" s="180">
        <f t="shared" si="46"/>
        <v>0</v>
      </c>
      <c r="BD246" s="180">
        <f t="shared" si="46"/>
        <v>0</v>
      </c>
      <c r="BE246" s="180">
        <f t="shared" si="46"/>
        <v>0</v>
      </c>
      <c r="BF246" s="180"/>
      <c r="BG246" s="180"/>
      <c r="BH246" s="180"/>
      <c r="BI246" s="194">
        <f>SUMPRODUCT(CHOOSE({1,2,3,4},D311,D376,D441,D506),CHOOSE({1,2,3,4},DL214,DL214,DL214,DL214))</f>
        <v>0</v>
      </c>
      <c r="BJ246" s="194">
        <f>SUMPRODUCT(CHOOSE({1,2,3,4},E311,E376,E441,E506),CHOOSE({1,2,3,4},DM214,DM214,DM214,DM214))</f>
        <v>0</v>
      </c>
      <c r="BK246" s="194">
        <f>SUMPRODUCT(CHOOSE({1,2,3,4},F311,F376,F441,F506),CHOOSE({1,2,3,4},DN214,DN214,DN214,DN214))</f>
        <v>0</v>
      </c>
      <c r="BL246" s="194">
        <f>SUMPRODUCT(CHOOSE({1,2,3,4},G311,G376,G441,G506),CHOOSE({1,2,3,4},DO214,DO214,DO214,DO214))</f>
        <v>0</v>
      </c>
      <c r="BM246" s="194">
        <f>SUMPRODUCT(CHOOSE({1,2,3,4},H311,H376,H441,H506),CHOOSE({1,2,3,4},DP214,DP214,DP214,DP214))</f>
        <v>0</v>
      </c>
      <c r="BN246" s="194">
        <f>SUMPRODUCT(CHOOSE({1,2,3,4},I311,I376,I441,I506),CHOOSE({1,2,3,4},DQ214,DQ214,DQ214,DQ214))</f>
        <v>0</v>
      </c>
      <c r="BO246" s="194">
        <f>SUMPRODUCT(CHOOSE({1,2,3,4},J311,J376,J441,J506),CHOOSE({1,2,3,4},DR214,DR214,DR214,DR214))</f>
        <v>0</v>
      </c>
      <c r="BP246" s="194">
        <f>SUMPRODUCT(CHOOSE({1,2,3,4},K311,K376,K441,K506),CHOOSE({1,2,3,4},DS214,DS214,DS214,DS214))</f>
        <v>0</v>
      </c>
      <c r="BQ246" s="194">
        <f>SUMPRODUCT(CHOOSE({1,2,3,4},L311,L376,L441,L506),CHOOSE({1,2,3,4},DT214,DT214,DT214,DT214))</f>
        <v>0</v>
      </c>
      <c r="BR246" s="194">
        <f>SUMPRODUCT(CHOOSE({1,2,3,4},M311,M376,M441,M506),CHOOSE({1,2,3,4},DU214,DU214,DU214,DU214))</f>
        <v>0</v>
      </c>
      <c r="BS246" s="194">
        <f>SUMPRODUCT(CHOOSE({1,2,3,4},N311,N376,N441,N506),CHOOSE({1,2,3,4},DV214,DV214,DV214,DV214))</f>
        <v>0</v>
      </c>
      <c r="BT246" s="194">
        <f>SUMPRODUCT(CHOOSE({1,2,3,4},O311,O376,O441,O506),CHOOSE({1,2,3,4},DW214,DW214,DW214,DW214))</f>
        <v>0</v>
      </c>
      <c r="BU246" s="194">
        <f>SUMPRODUCT(CHOOSE({1,2,3,4},P311,P376,P441,P506),CHOOSE({1,2,3,4},DX214,DX214,DX214,DX214))</f>
        <v>0</v>
      </c>
      <c r="BV246" s="194">
        <f>SUMPRODUCT(CHOOSE({1,2,3,4},Q311,Q376,Q441,Q506),CHOOSE({1,2,3,4},DY214,DY214,DY214,DY214))</f>
        <v>0</v>
      </c>
      <c r="BW246" s="194">
        <f>SUMPRODUCT(CHOOSE({1,2,3,4},R311,R376,R441,R506),CHOOSE({1,2,3,4},DZ214,DZ214,DZ214,DZ214))</f>
        <v>0</v>
      </c>
      <c r="BX246" s="194">
        <f>SUMPRODUCT(CHOOSE({1,2,3,4},S311,S376,S441,S506),CHOOSE({1,2,3,4},EA214,EA214,EA214,EA214))</f>
        <v>0</v>
      </c>
      <c r="BY246" s="194">
        <f>SUMPRODUCT(CHOOSE({1,2,3,4},T311,T376,T441,T506),CHOOSE({1,2,3,4},EB214,EB214,EB214,EB214))</f>
        <v>0</v>
      </c>
      <c r="BZ246" s="194">
        <f>SUMPRODUCT(CHOOSE({1,2,3,4},U311,U376,U441,U506),CHOOSE({1,2,3,4},EC214,EC214,EC214,EC214))</f>
        <v>0</v>
      </c>
      <c r="CA246" s="194">
        <f>SUMPRODUCT(CHOOSE({1,2,3,4},V311,V376,V441,V506),CHOOSE({1,2,3,4},ED214,ED214,ED214,ED214))</f>
        <v>0</v>
      </c>
      <c r="CB246" s="194">
        <f>SUMPRODUCT(CHOOSE({1,2,3,4},W311,W376,W441,W506),CHOOSE({1,2,3,4},EE214,EE214,EE214,EE214))</f>
        <v>0</v>
      </c>
      <c r="CC246" s="194">
        <f>SUMPRODUCT(CHOOSE({1,2,3,4},X311,X376,X441,X506),CHOOSE({1,2,3,4},EF214,EF214,EF214,EF214))</f>
        <v>0</v>
      </c>
      <c r="CD246" s="194">
        <f>SUMPRODUCT(CHOOSE({1,2,3,4},Y311,Y376,Y441,Y506),CHOOSE({1,2,3,4},EG214,EG214,EG214,EG214))</f>
        <v>0</v>
      </c>
      <c r="CE246" s="194">
        <f>SUMPRODUCT(CHOOSE({1,2,3,4},Z311,Z376,Z441,Z506),CHOOSE({1,2,3,4},EH214,EH214,EH214,EH214))</f>
        <v>0</v>
      </c>
      <c r="CF246" s="194">
        <f>SUMPRODUCT(CHOOSE({1,2,3,4},AA311,AA376,AA441,AA506),CHOOSE({1,2,3,4},EI214,EI214,EI214,EI214))</f>
        <v>0</v>
      </c>
      <c r="CG246" s="194">
        <f>SUMPRODUCT(CHOOSE({1,2,3,4},AB311,AB376,AB441,AB506),CHOOSE({1,2,3,4},EJ214,EJ214,EJ214,EJ214))</f>
        <v>0</v>
      </c>
    </row>
    <row r="247" spans="2:85" x14ac:dyDescent="0.3">
      <c r="B247" s="1">
        <v>11</v>
      </c>
      <c r="C247" s="1"/>
      <c r="D247" s="52"/>
      <c r="E247" s="52"/>
      <c r="F247" s="52"/>
      <c r="G247" s="52"/>
      <c r="H247" s="52"/>
      <c r="I247" s="52"/>
      <c r="J247" s="52"/>
      <c r="K247" s="52"/>
      <c r="L247" s="52"/>
      <c r="M247" s="52"/>
      <c r="N247" s="156">
        <f t="shared" si="45"/>
        <v>0</v>
      </c>
      <c r="O247" s="156">
        <f t="shared" si="45"/>
        <v>0</v>
      </c>
      <c r="P247" s="156">
        <f t="shared" si="45"/>
        <v>0</v>
      </c>
      <c r="Q247" s="156">
        <f t="shared" si="45"/>
        <v>0</v>
      </c>
      <c r="R247" s="156">
        <f t="shared" si="45"/>
        <v>0</v>
      </c>
      <c r="S247" s="156">
        <f t="shared" si="45"/>
        <v>0</v>
      </c>
      <c r="T247" s="156">
        <f t="shared" si="45"/>
        <v>0</v>
      </c>
      <c r="U247" s="156">
        <f t="shared" si="45"/>
        <v>0</v>
      </c>
      <c r="V247" s="156">
        <f t="shared" si="45"/>
        <v>0</v>
      </c>
      <c r="W247" s="156">
        <f t="shared" si="45"/>
        <v>0</v>
      </c>
      <c r="X247" s="156">
        <f t="shared" si="45"/>
        <v>0</v>
      </c>
      <c r="Y247" s="156">
        <f t="shared" si="45"/>
        <v>0</v>
      </c>
      <c r="Z247" s="156">
        <f t="shared" si="45"/>
        <v>0</v>
      </c>
      <c r="AA247" s="156">
        <f t="shared" si="45"/>
        <v>0</v>
      </c>
      <c r="AB247" s="156">
        <f t="shared" si="45"/>
        <v>0</v>
      </c>
      <c r="AC247" s="156"/>
      <c r="AD247" s="156"/>
      <c r="AE247" s="156"/>
      <c r="AF247" s="156"/>
      <c r="AG247" s="180">
        <f t="shared" si="47"/>
        <v>0</v>
      </c>
      <c r="AH247" s="180">
        <f t="shared" si="47"/>
        <v>0</v>
      </c>
      <c r="AI247" s="180">
        <f t="shared" si="46"/>
        <v>0</v>
      </c>
      <c r="AJ247" s="180">
        <f t="shared" si="46"/>
        <v>0</v>
      </c>
      <c r="AK247" s="180">
        <f t="shared" si="46"/>
        <v>0</v>
      </c>
      <c r="AL247" s="180">
        <f t="shared" si="46"/>
        <v>0</v>
      </c>
      <c r="AM247" s="180">
        <f t="shared" si="46"/>
        <v>0</v>
      </c>
      <c r="AN247" s="180">
        <f t="shared" si="46"/>
        <v>0</v>
      </c>
      <c r="AO247" s="180">
        <f t="shared" si="46"/>
        <v>0</v>
      </c>
      <c r="AP247" s="180">
        <f t="shared" si="46"/>
        <v>0</v>
      </c>
      <c r="AQ247" s="180">
        <f t="shared" si="46"/>
        <v>0</v>
      </c>
      <c r="AR247" s="180">
        <f t="shared" si="46"/>
        <v>0</v>
      </c>
      <c r="AS247" s="180">
        <f t="shared" si="46"/>
        <v>0</v>
      </c>
      <c r="AT247" s="180">
        <f t="shared" si="46"/>
        <v>0</v>
      </c>
      <c r="AU247" s="180">
        <f t="shared" si="46"/>
        <v>0</v>
      </c>
      <c r="AV247" s="180">
        <f t="shared" si="46"/>
        <v>0</v>
      </c>
      <c r="AW247" s="180">
        <f t="shared" si="46"/>
        <v>0</v>
      </c>
      <c r="AX247" s="180">
        <f t="shared" si="46"/>
        <v>0</v>
      </c>
      <c r="AY247" s="180">
        <f t="shared" si="46"/>
        <v>0</v>
      </c>
      <c r="AZ247" s="180">
        <f t="shared" si="46"/>
        <v>0</v>
      </c>
      <c r="BA247" s="180">
        <f t="shared" si="46"/>
        <v>0</v>
      </c>
      <c r="BB247" s="180">
        <f t="shared" si="46"/>
        <v>0</v>
      </c>
      <c r="BC247" s="180">
        <f t="shared" si="46"/>
        <v>0</v>
      </c>
      <c r="BD247" s="180">
        <f t="shared" si="46"/>
        <v>0</v>
      </c>
      <c r="BE247" s="180">
        <f t="shared" si="46"/>
        <v>0</v>
      </c>
      <c r="BF247" s="180"/>
      <c r="BG247" s="180"/>
      <c r="BH247" s="180"/>
      <c r="BI247" s="194">
        <f>SUMPRODUCT(CHOOSE({1,2,3,4},D312,D377,D442,D507),CHOOSE({1,2,3,4},DL215,DL215,DL215,DL215))</f>
        <v>0</v>
      </c>
      <c r="BJ247" s="194">
        <f>SUMPRODUCT(CHOOSE({1,2,3,4},E312,E377,E442,E507),CHOOSE({1,2,3,4},DM215,DM215,DM215,DM215))</f>
        <v>0</v>
      </c>
      <c r="BK247" s="194">
        <f>SUMPRODUCT(CHOOSE({1,2,3,4},F312,F377,F442,F507),CHOOSE({1,2,3,4},DN215,DN215,DN215,DN215))</f>
        <v>0</v>
      </c>
      <c r="BL247" s="194">
        <f>SUMPRODUCT(CHOOSE({1,2,3,4},G312,G377,G442,G507),CHOOSE({1,2,3,4},DO215,DO215,DO215,DO215))</f>
        <v>0</v>
      </c>
      <c r="BM247" s="194">
        <f>SUMPRODUCT(CHOOSE({1,2,3,4},H312,H377,H442,H507),CHOOSE({1,2,3,4},DP215,DP215,DP215,DP215))</f>
        <v>0</v>
      </c>
      <c r="BN247" s="194">
        <f>SUMPRODUCT(CHOOSE({1,2,3,4},I312,I377,I442,I507),CHOOSE({1,2,3,4},DQ215,DQ215,DQ215,DQ215))</f>
        <v>0</v>
      </c>
      <c r="BO247" s="194">
        <f>SUMPRODUCT(CHOOSE({1,2,3,4},J312,J377,J442,J507),CHOOSE({1,2,3,4},DR215,DR215,DR215,DR215))</f>
        <v>0</v>
      </c>
      <c r="BP247" s="194">
        <f>SUMPRODUCT(CHOOSE({1,2,3,4},K312,K377,K442,K507),CHOOSE({1,2,3,4},DS215,DS215,DS215,DS215))</f>
        <v>0</v>
      </c>
      <c r="BQ247" s="194">
        <f>SUMPRODUCT(CHOOSE({1,2,3,4},L312,L377,L442,L507),CHOOSE({1,2,3,4},DT215,DT215,DT215,DT215))</f>
        <v>0</v>
      </c>
      <c r="BR247" s="194">
        <f>SUMPRODUCT(CHOOSE({1,2,3,4},M312,M377,M442,M507),CHOOSE({1,2,3,4},DU215,DU215,DU215,DU215))</f>
        <v>0</v>
      </c>
      <c r="BS247" s="194">
        <f>SUMPRODUCT(CHOOSE({1,2,3,4},N312,N377,N442,N507),CHOOSE({1,2,3,4},DV215,DV215,DV215,DV215))</f>
        <v>0</v>
      </c>
      <c r="BT247" s="194">
        <f>SUMPRODUCT(CHOOSE({1,2,3,4},O312,O377,O442,O507),CHOOSE({1,2,3,4},DW215,DW215,DW215,DW215))</f>
        <v>0</v>
      </c>
      <c r="BU247" s="194">
        <f>SUMPRODUCT(CHOOSE({1,2,3,4},P312,P377,P442,P507),CHOOSE({1,2,3,4},DX215,DX215,DX215,DX215))</f>
        <v>0</v>
      </c>
      <c r="BV247" s="194">
        <f>SUMPRODUCT(CHOOSE({1,2,3,4},Q312,Q377,Q442,Q507),CHOOSE({1,2,3,4},DY215,DY215,DY215,DY215))</f>
        <v>0</v>
      </c>
      <c r="BW247" s="194">
        <f>SUMPRODUCT(CHOOSE({1,2,3,4},R312,R377,R442,R507),CHOOSE({1,2,3,4},DZ215,DZ215,DZ215,DZ215))</f>
        <v>0</v>
      </c>
      <c r="BX247" s="194">
        <f>SUMPRODUCT(CHOOSE({1,2,3,4},S312,S377,S442,S507),CHOOSE({1,2,3,4},EA215,EA215,EA215,EA215))</f>
        <v>0</v>
      </c>
      <c r="BY247" s="194">
        <f>SUMPRODUCT(CHOOSE({1,2,3,4},T312,T377,T442,T507),CHOOSE({1,2,3,4},EB215,EB215,EB215,EB215))</f>
        <v>0</v>
      </c>
      <c r="BZ247" s="194">
        <f>SUMPRODUCT(CHOOSE({1,2,3,4},U312,U377,U442,U507),CHOOSE({1,2,3,4},EC215,EC215,EC215,EC215))</f>
        <v>0</v>
      </c>
      <c r="CA247" s="194">
        <f>SUMPRODUCT(CHOOSE({1,2,3,4},V312,V377,V442,V507),CHOOSE({1,2,3,4},ED215,ED215,ED215,ED215))</f>
        <v>0</v>
      </c>
      <c r="CB247" s="194">
        <f>SUMPRODUCT(CHOOSE({1,2,3,4},W312,W377,W442,W507),CHOOSE({1,2,3,4},EE215,EE215,EE215,EE215))</f>
        <v>0</v>
      </c>
      <c r="CC247" s="194">
        <f>SUMPRODUCT(CHOOSE({1,2,3,4},X312,X377,X442,X507),CHOOSE({1,2,3,4},EF215,EF215,EF215,EF215))</f>
        <v>0</v>
      </c>
      <c r="CD247" s="194">
        <f>SUMPRODUCT(CHOOSE({1,2,3,4},Y312,Y377,Y442,Y507),CHOOSE({1,2,3,4},EG215,EG215,EG215,EG215))</f>
        <v>0</v>
      </c>
      <c r="CE247" s="194">
        <f>SUMPRODUCT(CHOOSE({1,2,3,4},Z312,Z377,Z442,Z507),CHOOSE({1,2,3,4},EH215,EH215,EH215,EH215))</f>
        <v>0</v>
      </c>
      <c r="CF247" s="194">
        <f>SUMPRODUCT(CHOOSE({1,2,3,4},AA312,AA377,AA442,AA507),CHOOSE({1,2,3,4},EI215,EI215,EI215,EI215))</f>
        <v>0</v>
      </c>
      <c r="CG247" s="194">
        <f>SUMPRODUCT(CHOOSE({1,2,3,4},AB312,AB377,AB442,AB507),CHOOSE({1,2,3,4},EJ215,EJ215,EJ215,EJ215))</f>
        <v>0</v>
      </c>
    </row>
    <row r="248" spans="2:85" x14ac:dyDescent="0.3">
      <c r="B248" s="1">
        <v>12</v>
      </c>
      <c r="C248" s="1"/>
      <c r="D248" s="52"/>
      <c r="E248" s="52"/>
      <c r="F248" s="52"/>
      <c r="G248" s="52"/>
      <c r="H248" s="52"/>
      <c r="I248" s="52"/>
      <c r="J248" s="52"/>
      <c r="K248" s="52"/>
      <c r="L248" s="52"/>
      <c r="M248" s="52"/>
      <c r="N248" s="52"/>
      <c r="O248" s="156">
        <f t="shared" si="45"/>
        <v>0</v>
      </c>
      <c r="P248" s="156">
        <f t="shared" si="45"/>
        <v>0</v>
      </c>
      <c r="Q248" s="156">
        <f t="shared" si="45"/>
        <v>0</v>
      </c>
      <c r="R248" s="156">
        <f t="shared" si="45"/>
        <v>0</v>
      </c>
      <c r="S248" s="156">
        <f t="shared" si="45"/>
        <v>0</v>
      </c>
      <c r="T248" s="156">
        <f t="shared" si="45"/>
        <v>0</v>
      </c>
      <c r="U248" s="156">
        <f t="shared" si="45"/>
        <v>0</v>
      </c>
      <c r="V248" s="156">
        <f t="shared" si="45"/>
        <v>0</v>
      </c>
      <c r="W248" s="156">
        <f t="shared" si="45"/>
        <v>0</v>
      </c>
      <c r="X248" s="156">
        <f t="shared" si="45"/>
        <v>0</v>
      </c>
      <c r="Y248" s="156">
        <f t="shared" si="45"/>
        <v>0</v>
      </c>
      <c r="Z248" s="156">
        <f t="shared" si="45"/>
        <v>0</v>
      </c>
      <c r="AA248" s="156">
        <f t="shared" si="45"/>
        <v>0</v>
      </c>
      <c r="AB248" s="156">
        <f t="shared" si="45"/>
        <v>0</v>
      </c>
      <c r="AC248" s="156"/>
      <c r="AD248" s="156"/>
      <c r="AE248" s="156"/>
      <c r="AF248" s="156"/>
      <c r="AG248" s="180">
        <f t="shared" si="47"/>
        <v>0</v>
      </c>
      <c r="AH248" s="180">
        <f t="shared" si="47"/>
        <v>0</v>
      </c>
      <c r="AI248" s="180">
        <f t="shared" si="46"/>
        <v>0</v>
      </c>
      <c r="AJ248" s="180">
        <f t="shared" si="46"/>
        <v>0</v>
      </c>
      <c r="AK248" s="180">
        <f t="shared" ref="AK248:AZ261" si="48">G152*BL216</f>
        <v>0</v>
      </c>
      <c r="AL248" s="180">
        <f t="shared" si="48"/>
        <v>0</v>
      </c>
      <c r="AM248" s="180">
        <f t="shared" si="48"/>
        <v>0</v>
      </c>
      <c r="AN248" s="180">
        <f t="shared" si="48"/>
        <v>0</v>
      </c>
      <c r="AO248" s="180">
        <f t="shared" si="48"/>
        <v>0</v>
      </c>
      <c r="AP248" s="180">
        <f t="shared" si="48"/>
        <v>0</v>
      </c>
      <c r="AQ248" s="180">
        <f t="shared" si="48"/>
        <v>0</v>
      </c>
      <c r="AR248" s="180">
        <f t="shared" si="48"/>
        <v>0</v>
      </c>
      <c r="AS248" s="180">
        <f t="shared" si="48"/>
        <v>0</v>
      </c>
      <c r="AT248" s="180">
        <f t="shared" si="48"/>
        <v>0</v>
      </c>
      <c r="AU248" s="180">
        <f t="shared" si="48"/>
        <v>0</v>
      </c>
      <c r="AV248" s="180">
        <f t="shared" si="48"/>
        <v>0</v>
      </c>
      <c r="AW248" s="180">
        <f t="shared" si="48"/>
        <v>0</v>
      </c>
      <c r="AX248" s="180">
        <f t="shared" si="48"/>
        <v>0</v>
      </c>
      <c r="AY248" s="180">
        <f t="shared" si="48"/>
        <v>0</v>
      </c>
      <c r="AZ248" s="180">
        <f t="shared" si="48"/>
        <v>0</v>
      </c>
      <c r="BA248" s="180">
        <f t="shared" ref="BA248:BE261" si="49">W152*CB216</f>
        <v>0</v>
      </c>
      <c r="BB248" s="180">
        <f t="shared" si="49"/>
        <v>0</v>
      </c>
      <c r="BC248" s="180">
        <f t="shared" si="49"/>
        <v>0</v>
      </c>
      <c r="BD248" s="180">
        <f t="shared" si="49"/>
        <v>0</v>
      </c>
      <c r="BE248" s="180">
        <f t="shared" si="49"/>
        <v>0</v>
      </c>
      <c r="BF248" s="52"/>
      <c r="BG248" s="52"/>
      <c r="BH248" s="52"/>
      <c r="BI248" s="194">
        <f>SUMPRODUCT(CHOOSE({1,2,3,4},D313,D378,D443,D508),CHOOSE({1,2,3,4},DL216,DL216,DL216,DL216))</f>
        <v>0</v>
      </c>
      <c r="BJ248" s="194">
        <f>SUMPRODUCT(CHOOSE({1,2,3,4},E313,E378,E443,E508),CHOOSE({1,2,3,4},DM216,DM216,DM216,DM216))</f>
        <v>0</v>
      </c>
      <c r="BK248" s="194">
        <f>SUMPRODUCT(CHOOSE({1,2,3,4},F313,F378,F443,F508),CHOOSE({1,2,3,4},DN216,DN216,DN216,DN216))</f>
        <v>0</v>
      </c>
      <c r="BL248" s="194">
        <f>SUMPRODUCT(CHOOSE({1,2,3,4},G313,G378,G443,G508),CHOOSE({1,2,3,4},DO216,DO216,DO216,DO216))</f>
        <v>0</v>
      </c>
      <c r="BM248" s="194">
        <f>SUMPRODUCT(CHOOSE({1,2,3,4},H313,H378,H443,H508),CHOOSE({1,2,3,4},DP216,DP216,DP216,DP216))</f>
        <v>0</v>
      </c>
      <c r="BN248" s="194">
        <f>SUMPRODUCT(CHOOSE({1,2,3,4},I313,I378,I443,I508),CHOOSE({1,2,3,4},DQ216,DQ216,DQ216,DQ216))</f>
        <v>0</v>
      </c>
      <c r="BO248" s="194">
        <f>SUMPRODUCT(CHOOSE({1,2,3,4},J313,J378,J443,J508),CHOOSE({1,2,3,4},DR216,DR216,DR216,DR216))</f>
        <v>0</v>
      </c>
      <c r="BP248" s="194">
        <f>SUMPRODUCT(CHOOSE({1,2,3,4},K313,K378,K443,K508),CHOOSE({1,2,3,4},DS216,DS216,DS216,DS216))</f>
        <v>0</v>
      </c>
      <c r="BQ248" s="194">
        <f>SUMPRODUCT(CHOOSE({1,2,3,4},L313,L378,L443,L508),CHOOSE({1,2,3,4},DT216,DT216,DT216,DT216))</f>
        <v>0</v>
      </c>
      <c r="BR248" s="194">
        <f>SUMPRODUCT(CHOOSE({1,2,3,4},M313,M378,M443,M508),CHOOSE({1,2,3,4},DU216,DU216,DU216,DU216))</f>
        <v>0</v>
      </c>
      <c r="BS248" s="194">
        <f>SUMPRODUCT(CHOOSE({1,2,3,4},N313,N378,N443,N508),CHOOSE({1,2,3,4},DV216,DV216,DV216,DV216))</f>
        <v>0</v>
      </c>
      <c r="BT248" s="194">
        <f>SUMPRODUCT(CHOOSE({1,2,3,4},O313,O378,O443,O508),CHOOSE({1,2,3,4},DW216,DW216,DW216,DW216))</f>
        <v>0</v>
      </c>
      <c r="BU248" s="194">
        <f>SUMPRODUCT(CHOOSE({1,2,3,4},P313,P378,P443,P508),CHOOSE({1,2,3,4},DX216,DX216,DX216,DX216))</f>
        <v>0</v>
      </c>
      <c r="BV248" s="194">
        <f>SUMPRODUCT(CHOOSE({1,2,3,4},Q313,Q378,Q443,Q508),CHOOSE({1,2,3,4},DY216,DY216,DY216,DY216))</f>
        <v>0</v>
      </c>
      <c r="BW248" s="194">
        <f>SUMPRODUCT(CHOOSE({1,2,3,4},R313,R378,R443,R508),CHOOSE({1,2,3,4},DZ216,DZ216,DZ216,DZ216))</f>
        <v>0</v>
      </c>
      <c r="BX248" s="194">
        <f>SUMPRODUCT(CHOOSE({1,2,3,4},S313,S378,S443,S508),CHOOSE({1,2,3,4},EA216,EA216,EA216,EA216))</f>
        <v>0</v>
      </c>
      <c r="BY248" s="194">
        <f>SUMPRODUCT(CHOOSE({1,2,3,4},T313,T378,T443,T508),CHOOSE({1,2,3,4},EB216,EB216,EB216,EB216))</f>
        <v>0</v>
      </c>
      <c r="BZ248" s="194">
        <f>SUMPRODUCT(CHOOSE({1,2,3,4},U313,U378,U443,U508),CHOOSE({1,2,3,4},EC216,EC216,EC216,EC216))</f>
        <v>0</v>
      </c>
      <c r="CA248" s="194">
        <f>SUMPRODUCT(CHOOSE({1,2,3,4},V313,V378,V443,V508),CHOOSE({1,2,3,4},ED216,ED216,ED216,ED216))</f>
        <v>0</v>
      </c>
      <c r="CB248" s="194">
        <f>SUMPRODUCT(CHOOSE({1,2,3,4},W313,W378,W443,W508),CHOOSE({1,2,3,4},EE216,EE216,EE216,EE216))</f>
        <v>0</v>
      </c>
      <c r="CC248" s="194">
        <f>SUMPRODUCT(CHOOSE({1,2,3,4},X313,X378,X443,X508),CHOOSE({1,2,3,4},EF216,EF216,EF216,EF216))</f>
        <v>0</v>
      </c>
      <c r="CD248" s="194">
        <f>SUMPRODUCT(CHOOSE({1,2,3,4},Y313,Y378,Y443,Y508),CHOOSE({1,2,3,4},EG216,EG216,EG216,EG216))</f>
        <v>0</v>
      </c>
      <c r="CE248" s="194">
        <f>SUMPRODUCT(CHOOSE({1,2,3,4},Z313,Z378,Z443,Z508),CHOOSE({1,2,3,4},EH216,EH216,EH216,EH216))</f>
        <v>0</v>
      </c>
      <c r="CF248" s="194">
        <f>SUMPRODUCT(CHOOSE({1,2,3,4},AA313,AA378,AA443,AA508),CHOOSE({1,2,3,4},EI216,EI216,EI216,EI216))</f>
        <v>0</v>
      </c>
      <c r="CG248" s="194">
        <f>SUMPRODUCT(CHOOSE({1,2,3,4},AB313,AB378,AB443,AB508),CHOOSE({1,2,3,4},EJ216,EJ216,EJ216,EJ216))</f>
        <v>0</v>
      </c>
    </row>
    <row r="249" spans="2:85" x14ac:dyDescent="0.3">
      <c r="B249" s="1">
        <v>13</v>
      </c>
      <c r="C249" s="1"/>
      <c r="D249" s="52"/>
      <c r="E249" s="52"/>
      <c r="F249" s="52"/>
      <c r="G249" s="52"/>
      <c r="H249" s="52"/>
      <c r="I249" s="52"/>
      <c r="J249" s="52"/>
      <c r="K249" s="52"/>
      <c r="L249" s="52"/>
      <c r="M249" s="52"/>
      <c r="N249" s="52"/>
      <c r="O249" s="52"/>
      <c r="P249" s="156">
        <f t="shared" si="45"/>
        <v>0</v>
      </c>
      <c r="Q249" s="156">
        <f t="shared" si="45"/>
        <v>0</v>
      </c>
      <c r="R249" s="156">
        <f t="shared" si="45"/>
        <v>0</v>
      </c>
      <c r="S249" s="156">
        <f t="shared" si="45"/>
        <v>0</v>
      </c>
      <c r="T249" s="156">
        <f t="shared" si="45"/>
        <v>0</v>
      </c>
      <c r="U249" s="156">
        <f t="shared" si="45"/>
        <v>0</v>
      </c>
      <c r="V249" s="156">
        <f t="shared" si="45"/>
        <v>0</v>
      </c>
      <c r="W249" s="156">
        <f t="shared" si="45"/>
        <v>0</v>
      </c>
      <c r="X249" s="156">
        <f t="shared" si="45"/>
        <v>0</v>
      </c>
      <c r="Y249" s="156">
        <f t="shared" si="45"/>
        <v>0</v>
      </c>
      <c r="Z249" s="156">
        <f t="shared" si="45"/>
        <v>0</v>
      </c>
      <c r="AA249" s="156">
        <f t="shared" si="45"/>
        <v>0</v>
      </c>
      <c r="AB249" s="156">
        <f t="shared" si="45"/>
        <v>0</v>
      </c>
      <c r="AC249" s="156"/>
      <c r="AD249" s="156"/>
      <c r="AE249" s="156"/>
      <c r="AF249" s="156"/>
      <c r="AG249" s="180">
        <f t="shared" si="47"/>
        <v>0</v>
      </c>
      <c r="AH249" s="180">
        <f t="shared" si="47"/>
        <v>0</v>
      </c>
      <c r="AI249" s="180">
        <f t="shared" si="47"/>
        <v>0</v>
      </c>
      <c r="AJ249" s="180">
        <f t="shared" si="47"/>
        <v>0</v>
      </c>
      <c r="AK249" s="180">
        <f t="shared" si="48"/>
        <v>0</v>
      </c>
      <c r="AL249" s="180">
        <f t="shared" si="48"/>
        <v>0</v>
      </c>
      <c r="AM249" s="180">
        <f t="shared" si="48"/>
        <v>0</v>
      </c>
      <c r="AN249" s="180">
        <f t="shared" si="48"/>
        <v>0</v>
      </c>
      <c r="AO249" s="180">
        <f t="shared" si="48"/>
        <v>0</v>
      </c>
      <c r="AP249" s="180">
        <f t="shared" si="48"/>
        <v>0</v>
      </c>
      <c r="AQ249" s="180">
        <f t="shared" si="48"/>
        <v>0</v>
      </c>
      <c r="AR249" s="180">
        <f t="shared" si="48"/>
        <v>0</v>
      </c>
      <c r="AS249" s="180">
        <f t="shared" si="48"/>
        <v>0</v>
      </c>
      <c r="AT249" s="180">
        <f t="shared" si="48"/>
        <v>0</v>
      </c>
      <c r="AU249" s="180">
        <f t="shared" si="48"/>
        <v>0</v>
      </c>
      <c r="AV249" s="180">
        <f t="shared" si="48"/>
        <v>0</v>
      </c>
      <c r="AW249" s="180">
        <f t="shared" si="48"/>
        <v>0</v>
      </c>
      <c r="AX249" s="180">
        <f t="shared" si="48"/>
        <v>0</v>
      </c>
      <c r="AY249" s="180">
        <f t="shared" si="48"/>
        <v>0</v>
      </c>
      <c r="AZ249" s="180">
        <f t="shared" si="48"/>
        <v>0</v>
      </c>
      <c r="BA249" s="180">
        <f t="shared" si="49"/>
        <v>0</v>
      </c>
      <c r="BB249" s="180">
        <f t="shared" si="49"/>
        <v>0</v>
      </c>
      <c r="BC249" s="180">
        <f t="shared" si="49"/>
        <v>0</v>
      </c>
      <c r="BD249" s="180">
        <f t="shared" si="49"/>
        <v>0</v>
      </c>
      <c r="BE249" s="180">
        <f t="shared" si="49"/>
        <v>0</v>
      </c>
      <c r="BF249" s="52"/>
      <c r="BG249" s="52"/>
      <c r="BH249" s="52"/>
      <c r="BI249" s="194">
        <f>SUMPRODUCT(CHOOSE({1,2,3,4},D314,D379,D444,D509),CHOOSE({1,2,3,4},DL217,DL217,DL217,DL217))</f>
        <v>0</v>
      </c>
      <c r="BJ249" s="194">
        <f>SUMPRODUCT(CHOOSE({1,2,3,4},E314,E379,E444,E509),CHOOSE({1,2,3,4},DM217,DM217,DM217,DM217))</f>
        <v>0</v>
      </c>
      <c r="BK249" s="194">
        <f>SUMPRODUCT(CHOOSE({1,2,3,4},F314,F379,F444,F509),CHOOSE({1,2,3,4},DN217,DN217,DN217,DN217))</f>
        <v>0</v>
      </c>
      <c r="BL249" s="194">
        <f>SUMPRODUCT(CHOOSE({1,2,3,4},G314,G379,G444,G509),CHOOSE({1,2,3,4},DO217,DO217,DO217,DO217))</f>
        <v>0</v>
      </c>
      <c r="BM249" s="194">
        <f>SUMPRODUCT(CHOOSE({1,2,3,4},H314,H379,H444,H509),CHOOSE({1,2,3,4},DP217,DP217,DP217,DP217))</f>
        <v>0</v>
      </c>
      <c r="BN249" s="194">
        <f>SUMPRODUCT(CHOOSE({1,2,3,4},I314,I379,I444,I509),CHOOSE({1,2,3,4},DQ217,DQ217,DQ217,DQ217))</f>
        <v>0</v>
      </c>
      <c r="BO249" s="194">
        <f>SUMPRODUCT(CHOOSE({1,2,3,4},J314,J379,J444,J509),CHOOSE({1,2,3,4},DR217,DR217,DR217,DR217))</f>
        <v>0</v>
      </c>
      <c r="BP249" s="194">
        <f>SUMPRODUCT(CHOOSE({1,2,3,4},K314,K379,K444,K509),CHOOSE({1,2,3,4},DS217,DS217,DS217,DS217))</f>
        <v>0</v>
      </c>
      <c r="BQ249" s="194">
        <f>SUMPRODUCT(CHOOSE({1,2,3,4},L314,L379,L444,L509),CHOOSE({1,2,3,4},DT217,DT217,DT217,DT217))</f>
        <v>0</v>
      </c>
      <c r="BR249" s="194">
        <f>SUMPRODUCT(CHOOSE({1,2,3,4},M314,M379,M444,M509),CHOOSE({1,2,3,4},DU217,DU217,DU217,DU217))</f>
        <v>0</v>
      </c>
      <c r="BS249" s="194">
        <f>SUMPRODUCT(CHOOSE({1,2,3,4},N314,N379,N444,N509),CHOOSE({1,2,3,4},DV217,DV217,DV217,DV217))</f>
        <v>0</v>
      </c>
      <c r="BT249" s="194">
        <f>SUMPRODUCT(CHOOSE({1,2,3,4},O314,O379,O444,O509),CHOOSE({1,2,3,4},DW217,DW217,DW217,DW217))</f>
        <v>0</v>
      </c>
      <c r="BU249" s="194">
        <f>SUMPRODUCT(CHOOSE({1,2,3,4},P314,P379,P444,P509),CHOOSE({1,2,3,4},DX217,DX217,DX217,DX217))</f>
        <v>0</v>
      </c>
      <c r="BV249" s="194">
        <f>SUMPRODUCT(CHOOSE({1,2,3,4},Q314,Q379,Q444,Q509),CHOOSE({1,2,3,4},DY217,DY217,DY217,DY217))</f>
        <v>0</v>
      </c>
      <c r="BW249" s="194">
        <f>SUMPRODUCT(CHOOSE({1,2,3,4},R314,R379,R444,R509),CHOOSE({1,2,3,4},DZ217,DZ217,DZ217,DZ217))</f>
        <v>0</v>
      </c>
      <c r="BX249" s="194">
        <f>SUMPRODUCT(CHOOSE({1,2,3,4},S314,S379,S444,S509),CHOOSE({1,2,3,4},EA217,EA217,EA217,EA217))</f>
        <v>0</v>
      </c>
      <c r="BY249" s="194">
        <f>SUMPRODUCT(CHOOSE({1,2,3,4},T314,T379,T444,T509),CHOOSE({1,2,3,4},EB217,EB217,EB217,EB217))</f>
        <v>0</v>
      </c>
      <c r="BZ249" s="194">
        <f>SUMPRODUCT(CHOOSE({1,2,3,4},U314,U379,U444,U509),CHOOSE({1,2,3,4},EC217,EC217,EC217,EC217))</f>
        <v>0</v>
      </c>
      <c r="CA249" s="194">
        <f>SUMPRODUCT(CHOOSE({1,2,3,4},V314,V379,V444,V509),CHOOSE({1,2,3,4},ED217,ED217,ED217,ED217))</f>
        <v>0</v>
      </c>
      <c r="CB249" s="194">
        <f>SUMPRODUCT(CHOOSE({1,2,3,4},W314,W379,W444,W509),CHOOSE({1,2,3,4},EE217,EE217,EE217,EE217))</f>
        <v>0</v>
      </c>
      <c r="CC249" s="194">
        <f>SUMPRODUCT(CHOOSE({1,2,3,4},X314,X379,X444,X509),CHOOSE({1,2,3,4},EF217,EF217,EF217,EF217))</f>
        <v>0</v>
      </c>
      <c r="CD249" s="194">
        <f>SUMPRODUCT(CHOOSE({1,2,3,4},Y314,Y379,Y444,Y509),CHOOSE({1,2,3,4},EG217,EG217,EG217,EG217))</f>
        <v>0</v>
      </c>
      <c r="CE249" s="194">
        <f>SUMPRODUCT(CHOOSE({1,2,3,4},Z314,Z379,Z444,Z509),CHOOSE({1,2,3,4},EH217,EH217,EH217,EH217))</f>
        <v>0</v>
      </c>
      <c r="CF249" s="194">
        <f>SUMPRODUCT(CHOOSE({1,2,3,4},AA314,AA379,AA444,AA509),CHOOSE({1,2,3,4},EI217,EI217,EI217,EI217))</f>
        <v>0</v>
      </c>
      <c r="CG249" s="194">
        <f>SUMPRODUCT(CHOOSE({1,2,3,4},AB314,AB379,AB444,AB509),CHOOSE({1,2,3,4},EJ217,EJ217,EJ217,EJ217))</f>
        <v>0</v>
      </c>
    </row>
    <row r="250" spans="2:85" x14ac:dyDescent="0.3">
      <c r="B250" s="1">
        <v>14</v>
      </c>
      <c r="C250" s="1"/>
      <c r="D250" s="52"/>
      <c r="E250" s="52"/>
      <c r="F250" s="52"/>
      <c r="G250" s="52"/>
      <c r="H250" s="52"/>
      <c r="I250" s="52"/>
      <c r="J250" s="52"/>
      <c r="K250" s="52"/>
      <c r="L250" s="52"/>
      <c r="M250" s="52"/>
      <c r="N250" s="52"/>
      <c r="O250" s="52"/>
      <c r="P250" s="52"/>
      <c r="Q250" s="156">
        <f t="shared" si="45"/>
        <v>0</v>
      </c>
      <c r="R250" s="156">
        <f t="shared" si="45"/>
        <v>0</v>
      </c>
      <c r="S250" s="156">
        <f t="shared" si="45"/>
        <v>0</v>
      </c>
      <c r="T250" s="156">
        <f t="shared" si="45"/>
        <v>0</v>
      </c>
      <c r="U250" s="156">
        <f t="shared" si="45"/>
        <v>0</v>
      </c>
      <c r="V250" s="156">
        <f t="shared" si="45"/>
        <v>0</v>
      </c>
      <c r="W250" s="156">
        <f t="shared" si="45"/>
        <v>0</v>
      </c>
      <c r="X250" s="156">
        <f t="shared" si="45"/>
        <v>0</v>
      </c>
      <c r="Y250" s="156">
        <f>(VLOOKUP(X90,DiaMort,$A$4,FALSE)-1)*X154*CC218</f>
        <v>0</v>
      </c>
      <c r="Z250" s="156">
        <f>(VLOOKUP(Y90,DiaMort,$A$4,FALSE)-1)*Y154*CD218</f>
        <v>0</v>
      </c>
      <c r="AA250" s="156">
        <f>(VLOOKUP(Z90,DiaMort,$A$4,FALSE)-1)*Z154*CE218</f>
        <v>0</v>
      </c>
      <c r="AB250" s="156">
        <f>(VLOOKUP(AA90,DiaMort,$A$4,FALSE)-1)*AA154*CF218</f>
        <v>0</v>
      </c>
      <c r="AC250" s="156"/>
      <c r="AD250" s="156"/>
      <c r="AE250" s="156"/>
      <c r="AF250" s="156"/>
      <c r="AG250" s="180">
        <f t="shared" si="47"/>
        <v>0</v>
      </c>
      <c r="AH250" s="180">
        <f t="shared" si="47"/>
        <v>0</v>
      </c>
      <c r="AI250" s="180">
        <f t="shared" si="47"/>
        <v>0</v>
      </c>
      <c r="AJ250" s="180">
        <f t="shared" si="47"/>
        <v>0</v>
      </c>
      <c r="AK250" s="180">
        <f t="shared" si="48"/>
        <v>0</v>
      </c>
      <c r="AL250" s="180">
        <f t="shared" si="48"/>
        <v>0</v>
      </c>
      <c r="AM250" s="180">
        <f t="shared" si="48"/>
        <v>0</v>
      </c>
      <c r="AN250" s="180">
        <f t="shared" si="48"/>
        <v>0</v>
      </c>
      <c r="AO250" s="180">
        <f t="shared" si="48"/>
        <v>0</v>
      </c>
      <c r="AP250" s="180">
        <f t="shared" si="48"/>
        <v>0</v>
      </c>
      <c r="AQ250" s="180">
        <f t="shared" si="48"/>
        <v>0</v>
      </c>
      <c r="AR250" s="180">
        <f t="shared" si="48"/>
        <v>0</v>
      </c>
      <c r="AS250" s="180">
        <f t="shared" si="48"/>
        <v>0</v>
      </c>
      <c r="AT250" s="180">
        <f t="shared" si="48"/>
        <v>0</v>
      </c>
      <c r="AU250" s="180">
        <f t="shared" si="48"/>
        <v>0</v>
      </c>
      <c r="AV250" s="180">
        <f t="shared" si="48"/>
        <v>0</v>
      </c>
      <c r="AW250" s="180">
        <f t="shared" si="48"/>
        <v>0</v>
      </c>
      <c r="AX250" s="180">
        <f t="shared" si="48"/>
        <v>0</v>
      </c>
      <c r="AY250" s="180">
        <f t="shared" si="48"/>
        <v>0</v>
      </c>
      <c r="AZ250" s="180">
        <f t="shared" si="48"/>
        <v>0</v>
      </c>
      <c r="BA250" s="180">
        <f t="shared" si="49"/>
        <v>0</v>
      </c>
      <c r="BB250" s="180">
        <f t="shared" si="49"/>
        <v>0</v>
      </c>
      <c r="BC250" s="180">
        <f t="shared" si="49"/>
        <v>0</v>
      </c>
      <c r="BD250" s="180">
        <f t="shared" si="49"/>
        <v>0</v>
      </c>
      <c r="BE250" s="180">
        <f t="shared" si="49"/>
        <v>0</v>
      </c>
      <c r="BF250" s="52"/>
      <c r="BG250" s="52"/>
      <c r="BH250" s="52"/>
      <c r="BI250" s="194">
        <f>SUMPRODUCT(CHOOSE({1,2,3,4},D315,D380,D445,D510),CHOOSE({1,2,3,4},DL218,DL218,DL218,DL218))</f>
        <v>0</v>
      </c>
      <c r="BJ250" s="194">
        <f>SUMPRODUCT(CHOOSE({1,2,3,4},E315,E380,E445,E510),CHOOSE({1,2,3,4},DM218,DM218,DM218,DM218))</f>
        <v>0</v>
      </c>
      <c r="BK250" s="194">
        <f>SUMPRODUCT(CHOOSE({1,2,3,4},F315,F380,F445,F510),CHOOSE({1,2,3,4},DN218,DN218,DN218,DN218))</f>
        <v>0</v>
      </c>
      <c r="BL250" s="194">
        <f>SUMPRODUCT(CHOOSE({1,2,3,4},G315,G380,G445,G510),CHOOSE({1,2,3,4},DO218,DO218,DO218,DO218))</f>
        <v>0</v>
      </c>
      <c r="BM250" s="194">
        <f>SUMPRODUCT(CHOOSE({1,2,3,4},H315,H380,H445,H510),CHOOSE({1,2,3,4},DP218,DP218,DP218,DP218))</f>
        <v>0</v>
      </c>
      <c r="BN250" s="194">
        <f>SUMPRODUCT(CHOOSE({1,2,3,4},I315,I380,I445,I510),CHOOSE({1,2,3,4},DQ218,DQ218,DQ218,DQ218))</f>
        <v>0</v>
      </c>
      <c r="BO250" s="194">
        <f>SUMPRODUCT(CHOOSE({1,2,3,4},J315,J380,J445,J510),CHOOSE({1,2,3,4},DR218,DR218,DR218,DR218))</f>
        <v>0</v>
      </c>
      <c r="BP250" s="194">
        <f>SUMPRODUCT(CHOOSE({1,2,3,4},K315,K380,K445,K510),CHOOSE({1,2,3,4},DS218,DS218,DS218,DS218))</f>
        <v>0</v>
      </c>
      <c r="BQ250" s="194">
        <f>SUMPRODUCT(CHOOSE({1,2,3,4},L315,L380,L445,L510),CHOOSE({1,2,3,4},DT218,DT218,DT218,DT218))</f>
        <v>0</v>
      </c>
      <c r="BR250" s="194">
        <f>SUMPRODUCT(CHOOSE({1,2,3,4},M315,M380,M445,M510),CHOOSE({1,2,3,4},DU218,DU218,DU218,DU218))</f>
        <v>0</v>
      </c>
      <c r="BS250" s="194">
        <f>SUMPRODUCT(CHOOSE({1,2,3,4},N315,N380,N445,N510),CHOOSE({1,2,3,4},DV218,DV218,DV218,DV218))</f>
        <v>0</v>
      </c>
      <c r="BT250" s="194">
        <f>SUMPRODUCT(CHOOSE({1,2,3,4},O315,O380,O445,O510),CHOOSE({1,2,3,4},DW218,DW218,DW218,DW218))</f>
        <v>0</v>
      </c>
      <c r="BU250" s="194">
        <f>SUMPRODUCT(CHOOSE({1,2,3,4},P315,P380,P445,P510),CHOOSE({1,2,3,4},DX218,DX218,DX218,DX218))</f>
        <v>0</v>
      </c>
      <c r="BV250" s="194">
        <f>SUMPRODUCT(CHOOSE({1,2,3,4},Q315,Q380,Q445,Q510),CHOOSE({1,2,3,4},DY218,DY218,DY218,DY218))</f>
        <v>0</v>
      </c>
      <c r="BW250" s="194">
        <f>SUMPRODUCT(CHOOSE({1,2,3,4},R315,R380,R445,R510),CHOOSE({1,2,3,4},DZ218,DZ218,DZ218,DZ218))</f>
        <v>0</v>
      </c>
      <c r="BX250" s="194">
        <f>SUMPRODUCT(CHOOSE({1,2,3,4},S315,S380,S445,S510),CHOOSE({1,2,3,4},EA218,EA218,EA218,EA218))</f>
        <v>0</v>
      </c>
      <c r="BY250" s="194">
        <f>SUMPRODUCT(CHOOSE({1,2,3,4},T315,T380,T445,T510),CHOOSE({1,2,3,4},EB218,EB218,EB218,EB218))</f>
        <v>0</v>
      </c>
      <c r="BZ250" s="194">
        <f>SUMPRODUCT(CHOOSE({1,2,3,4},U315,U380,U445,U510),CHOOSE({1,2,3,4},EC218,EC218,EC218,EC218))</f>
        <v>0</v>
      </c>
      <c r="CA250" s="194">
        <f>SUMPRODUCT(CHOOSE({1,2,3,4},V315,V380,V445,V510),CHOOSE({1,2,3,4},ED218,ED218,ED218,ED218))</f>
        <v>0</v>
      </c>
      <c r="CB250" s="194">
        <f>SUMPRODUCT(CHOOSE({1,2,3,4},W315,W380,W445,W510),CHOOSE({1,2,3,4},EE218,EE218,EE218,EE218))</f>
        <v>0</v>
      </c>
      <c r="CC250" s="194">
        <f>SUMPRODUCT(CHOOSE({1,2,3,4},X315,X380,X445,X510),CHOOSE({1,2,3,4},EF218,EF218,EF218,EF218))</f>
        <v>0</v>
      </c>
      <c r="CD250" s="194">
        <f>SUMPRODUCT(CHOOSE({1,2,3,4},Y315,Y380,Y445,Y510),CHOOSE({1,2,3,4},EG218,EG218,EG218,EG218))</f>
        <v>0</v>
      </c>
      <c r="CE250" s="194">
        <f>SUMPRODUCT(CHOOSE({1,2,3,4},Z315,Z380,Z445,Z510),CHOOSE({1,2,3,4},EH218,EH218,EH218,EH218))</f>
        <v>0</v>
      </c>
      <c r="CF250" s="194">
        <f>SUMPRODUCT(CHOOSE({1,2,3,4},AA315,AA380,AA445,AA510),CHOOSE({1,2,3,4},EI218,EI218,EI218,EI218))</f>
        <v>0</v>
      </c>
      <c r="CG250" s="194">
        <f>SUMPRODUCT(CHOOSE({1,2,3,4},AB315,AB380,AB445,AB510),CHOOSE({1,2,3,4},EJ218,EJ218,EJ218,EJ218))</f>
        <v>0</v>
      </c>
    </row>
    <row r="251" spans="2:85" x14ac:dyDescent="0.3">
      <c r="B251" s="1">
        <v>15</v>
      </c>
      <c r="C251" s="1"/>
      <c r="D251" s="52"/>
      <c r="E251" s="52"/>
      <c r="F251" s="52"/>
      <c r="G251" s="52"/>
      <c r="H251" s="52"/>
      <c r="I251" s="52"/>
      <c r="J251" s="52"/>
      <c r="K251" s="52"/>
      <c r="L251" s="52"/>
      <c r="M251" s="52"/>
      <c r="N251" s="52"/>
      <c r="O251" s="52"/>
      <c r="P251" s="52"/>
      <c r="Q251" s="52"/>
      <c r="R251" s="156">
        <f t="shared" ref="R251:AB256" si="50">(VLOOKUP(Q91,DiaMort,$A$4,FALSE)-1)*Q155*BV219</f>
        <v>0</v>
      </c>
      <c r="S251" s="156">
        <f t="shared" si="50"/>
        <v>0</v>
      </c>
      <c r="T251" s="156">
        <f t="shared" si="50"/>
        <v>0</v>
      </c>
      <c r="U251" s="156">
        <f t="shared" si="50"/>
        <v>0</v>
      </c>
      <c r="V251" s="156">
        <f t="shared" si="50"/>
        <v>0</v>
      </c>
      <c r="W251" s="156">
        <f t="shared" si="50"/>
        <v>0</v>
      </c>
      <c r="X251" s="156">
        <f t="shared" si="50"/>
        <v>0</v>
      </c>
      <c r="Y251" s="156">
        <f t="shared" si="50"/>
        <v>0</v>
      </c>
      <c r="Z251" s="156">
        <f t="shared" si="50"/>
        <v>0</v>
      </c>
      <c r="AA251" s="156">
        <f t="shared" si="50"/>
        <v>0</v>
      </c>
      <c r="AB251" s="156">
        <f t="shared" si="50"/>
        <v>0</v>
      </c>
      <c r="AC251" s="156"/>
      <c r="AD251" s="156"/>
      <c r="AE251" s="156"/>
      <c r="AF251" s="156"/>
      <c r="AG251" s="180">
        <f t="shared" si="47"/>
        <v>0</v>
      </c>
      <c r="AH251" s="180">
        <f t="shared" si="47"/>
        <v>0</v>
      </c>
      <c r="AI251" s="180">
        <f t="shared" si="47"/>
        <v>0</v>
      </c>
      <c r="AJ251" s="180">
        <f t="shared" si="47"/>
        <v>0</v>
      </c>
      <c r="AK251" s="180">
        <f t="shared" si="48"/>
        <v>0</v>
      </c>
      <c r="AL251" s="180">
        <f t="shared" si="48"/>
        <v>0</v>
      </c>
      <c r="AM251" s="180">
        <f t="shared" si="48"/>
        <v>0</v>
      </c>
      <c r="AN251" s="180">
        <f t="shared" si="48"/>
        <v>0</v>
      </c>
      <c r="AO251" s="180">
        <f t="shared" si="48"/>
        <v>0</v>
      </c>
      <c r="AP251" s="180">
        <f t="shared" si="48"/>
        <v>0</v>
      </c>
      <c r="AQ251" s="180">
        <f t="shared" si="48"/>
        <v>0</v>
      </c>
      <c r="AR251" s="180">
        <f t="shared" si="48"/>
        <v>0</v>
      </c>
      <c r="AS251" s="180">
        <f t="shared" si="48"/>
        <v>0</v>
      </c>
      <c r="AT251" s="180">
        <f t="shared" si="48"/>
        <v>0</v>
      </c>
      <c r="AU251" s="180">
        <f t="shared" si="48"/>
        <v>0</v>
      </c>
      <c r="AV251" s="180">
        <f t="shared" si="48"/>
        <v>0</v>
      </c>
      <c r="AW251" s="180">
        <f t="shared" si="48"/>
        <v>0</v>
      </c>
      <c r="AX251" s="180">
        <f t="shared" si="48"/>
        <v>0</v>
      </c>
      <c r="AY251" s="180">
        <f t="shared" si="48"/>
        <v>0</v>
      </c>
      <c r="AZ251" s="180">
        <f t="shared" si="48"/>
        <v>0</v>
      </c>
      <c r="BA251" s="180">
        <f t="shared" si="49"/>
        <v>0</v>
      </c>
      <c r="BB251" s="180">
        <f t="shared" si="49"/>
        <v>0</v>
      </c>
      <c r="BC251" s="180">
        <f t="shared" si="49"/>
        <v>0</v>
      </c>
      <c r="BD251" s="180">
        <f t="shared" si="49"/>
        <v>0</v>
      </c>
      <c r="BE251" s="180">
        <f t="shared" si="49"/>
        <v>0</v>
      </c>
      <c r="BF251" s="52"/>
      <c r="BG251" s="52"/>
      <c r="BH251" s="52"/>
      <c r="BI251" s="194">
        <f>SUMPRODUCT(CHOOSE({1,2,3,4},D316,D381,D446,D511),CHOOSE({1,2,3,4},DL219,DL219,DL219,DL219))</f>
        <v>0</v>
      </c>
      <c r="BJ251" s="194">
        <f>SUMPRODUCT(CHOOSE({1,2,3,4},E316,E381,E446,E511),CHOOSE({1,2,3,4},DM219,DM219,DM219,DM219))</f>
        <v>0</v>
      </c>
      <c r="BK251" s="194">
        <f>SUMPRODUCT(CHOOSE({1,2,3,4},F316,F381,F446,F511),CHOOSE({1,2,3,4},DN219,DN219,DN219,DN219))</f>
        <v>0</v>
      </c>
      <c r="BL251" s="194">
        <f>SUMPRODUCT(CHOOSE({1,2,3,4},G316,G381,G446,G511),CHOOSE({1,2,3,4},DO219,DO219,DO219,DO219))</f>
        <v>0</v>
      </c>
      <c r="BM251" s="194">
        <f>SUMPRODUCT(CHOOSE({1,2,3,4},H316,H381,H446,H511),CHOOSE({1,2,3,4},DP219,DP219,DP219,DP219))</f>
        <v>0</v>
      </c>
      <c r="BN251" s="194">
        <f>SUMPRODUCT(CHOOSE({1,2,3,4},I316,I381,I446,I511),CHOOSE({1,2,3,4},DQ219,DQ219,DQ219,DQ219))</f>
        <v>0</v>
      </c>
      <c r="BO251" s="194">
        <f>SUMPRODUCT(CHOOSE({1,2,3,4},J316,J381,J446,J511),CHOOSE({1,2,3,4},DR219,DR219,DR219,DR219))</f>
        <v>0</v>
      </c>
      <c r="BP251" s="194">
        <f>SUMPRODUCT(CHOOSE({1,2,3,4},K316,K381,K446,K511),CHOOSE({1,2,3,4},DS219,DS219,DS219,DS219))</f>
        <v>0</v>
      </c>
      <c r="BQ251" s="194">
        <f>SUMPRODUCT(CHOOSE({1,2,3,4},L316,L381,L446,L511),CHOOSE({1,2,3,4},DT219,DT219,DT219,DT219))</f>
        <v>0</v>
      </c>
      <c r="BR251" s="194">
        <f>SUMPRODUCT(CHOOSE({1,2,3,4},M316,M381,M446,M511),CHOOSE({1,2,3,4},DU219,DU219,DU219,DU219))</f>
        <v>0</v>
      </c>
      <c r="BS251" s="194">
        <f>SUMPRODUCT(CHOOSE({1,2,3,4},N316,N381,N446,N511),CHOOSE({1,2,3,4},DV219,DV219,DV219,DV219))</f>
        <v>0</v>
      </c>
      <c r="BT251" s="194">
        <f>SUMPRODUCT(CHOOSE({1,2,3,4},O316,O381,O446,O511),CHOOSE({1,2,3,4},DW219,DW219,DW219,DW219))</f>
        <v>0</v>
      </c>
      <c r="BU251" s="194">
        <f>SUMPRODUCT(CHOOSE({1,2,3,4},P316,P381,P446,P511),CHOOSE({1,2,3,4},DX219,DX219,DX219,DX219))</f>
        <v>0</v>
      </c>
      <c r="BV251" s="194">
        <f>SUMPRODUCT(CHOOSE({1,2,3,4},Q316,Q381,Q446,Q511),CHOOSE({1,2,3,4},DY219,DY219,DY219,DY219))</f>
        <v>0</v>
      </c>
      <c r="BW251" s="194">
        <f>SUMPRODUCT(CHOOSE({1,2,3,4},R316,R381,R446,R511),CHOOSE({1,2,3,4},DZ219,DZ219,DZ219,DZ219))</f>
        <v>0</v>
      </c>
      <c r="BX251" s="194">
        <f>SUMPRODUCT(CHOOSE({1,2,3,4},S316,S381,S446,S511),CHOOSE({1,2,3,4},EA219,EA219,EA219,EA219))</f>
        <v>0</v>
      </c>
      <c r="BY251" s="194">
        <f>SUMPRODUCT(CHOOSE({1,2,3,4},T316,T381,T446,T511),CHOOSE({1,2,3,4},EB219,EB219,EB219,EB219))</f>
        <v>0</v>
      </c>
      <c r="BZ251" s="194">
        <f>SUMPRODUCT(CHOOSE({1,2,3,4},U316,U381,U446,U511),CHOOSE({1,2,3,4},EC219,EC219,EC219,EC219))</f>
        <v>0</v>
      </c>
      <c r="CA251" s="194">
        <f>SUMPRODUCT(CHOOSE({1,2,3,4},V316,V381,V446,V511),CHOOSE({1,2,3,4},ED219,ED219,ED219,ED219))</f>
        <v>0</v>
      </c>
      <c r="CB251" s="194">
        <f>SUMPRODUCT(CHOOSE({1,2,3,4},W316,W381,W446,W511),CHOOSE({1,2,3,4},EE219,EE219,EE219,EE219))</f>
        <v>0</v>
      </c>
      <c r="CC251" s="194">
        <f>SUMPRODUCT(CHOOSE({1,2,3,4},X316,X381,X446,X511),CHOOSE({1,2,3,4},EF219,EF219,EF219,EF219))</f>
        <v>0</v>
      </c>
      <c r="CD251" s="194">
        <f>SUMPRODUCT(CHOOSE({1,2,3,4},Y316,Y381,Y446,Y511),CHOOSE({1,2,3,4},EG219,EG219,EG219,EG219))</f>
        <v>0</v>
      </c>
      <c r="CE251" s="194">
        <f>SUMPRODUCT(CHOOSE({1,2,3,4},Z316,Z381,Z446,Z511),CHOOSE({1,2,3,4},EH219,EH219,EH219,EH219))</f>
        <v>0</v>
      </c>
      <c r="CF251" s="194">
        <f>SUMPRODUCT(CHOOSE({1,2,3,4},AA316,AA381,AA446,AA511),CHOOSE({1,2,3,4},EI219,EI219,EI219,EI219))</f>
        <v>0</v>
      </c>
      <c r="CG251" s="194">
        <f>SUMPRODUCT(CHOOSE({1,2,3,4},AB316,AB381,AB446,AB511),CHOOSE({1,2,3,4},EJ219,EJ219,EJ219,EJ219))</f>
        <v>0</v>
      </c>
    </row>
    <row r="252" spans="2:85" x14ac:dyDescent="0.3">
      <c r="B252" s="1">
        <v>16</v>
      </c>
      <c r="C252" s="1"/>
      <c r="D252" s="52"/>
      <c r="E252" s="52"/>
      <c r="F252" s="52"/>
      <c r="G252" s="52"/>
      <c r="H252" s="52"/>
      <c r="I252" s="52"/>
      <c r="J252" s="52"/>
      <c r="K252" s="52"/>
      <c r="L252" s="52"/>
      <c r="M252" s="52"/>
      <c r="N252" s="52"/>
      <c r="O252" s="52"/>
      <c r="P252" s="52"/>
      <c r="Q252" s="52"/>
      <c r="R252" s="52"/>
      <c r="S252" s="156">
        <f t="shared" si="50"/>
        <v>0</v>
      </c>
      <c r="T252" s="156">
        <f t="shared" si="50"/>
        <v>0</v>
      </c>
      <c r="U252" s="156">
        <f t="shared" si="50"/>
        <v>0</v>
      </c>
      <c r="V252" s="156">
        <f t="shared" si="50"/>
        <v>0</v>
      </c>
      <c r="W252" s="156">
        <f t="shared" si="50"/>
        <v>0</v>
      </c>
      <c r="X252" s="156">
        <f t="shared" si="50"/>
        <v>0</v>
      </c>
      <c r="Y252" s="156">
        <f t="shared" si="50"/>
        <v>0</v>
      </c>
      <c r="Z252" s="156">
        <f t="shared" si="50"/>
        <v>0</v>
      </c>
      <c r="AA252" s="156">
        <f t="shared" si="50"/>
        <v>0</v>
      </c>
      <c r="AB252" s="156">
        <f t="shared" si="50"/>
        <v>0</v>
      </c>
      <c r="AC252" s="156"/>
      <c r="AD252" s="156"/>
      <c r="AE252" s="156"/>
      <c r="AF252" s="156"/>
      <c r="AG252" s="180">
        <f t="shared" si="47"/>
        <v>0</v>
      </c>
      <c r="AH252" s="180">
        <f t="shared" si="47"/>
        <v>0</v>
      </c>
      <c r="AI252" s="180">
        <f t="shared" si="47"/>
        <v>0</v>
      </c>
      <c r="AJ252" s="180">
        <f t="shared" si="47"/>
        <v>0</v>
      </c>
      <c r="AK252" s="180">
        <f t="shared" si="48"/>
        <v>0</v>
      </c>
      <c r="AL252" s="180">
        <f t="shared" si="48"/>
        <v>0</v>
      </c>
      <c r="AM252" s="180">
        <f t="shared" si="48"/>
        <v>0</v>
      </c>
      <c r="AN252" s="180">
        <f t="shared" si="48"/>
        <v>0</v>
      </c>
      <c r="AO252" s="180">
        <f t="shared" si="48"/>
        <v>0</v>
      </c>
      <c r="AP252" s="180">
        <f t="shared" si="48"/>
        <v>0</v>
      </c>
      <c r="AQ252" s="180">
        <f t="shared" si="48"/>
        <v>0</v>
      </c>
      <c r="AR252" s="180">
        <f t="shared" si="48"/>
        <v>0</v>
      </c>
      <c r="AS252" s="180">
        <f t="shared" si="48"/>
        <v>0</v>
      </c>
      <c r="AT252" s="180">
        <f t="shared" si="48"/>
        <v>0</v>
      </c>
      <c r="AU252" s="180">
        <f t="shared" si="48"/>
        <v>0</v>
      </c>
      <c r="AV252" s="180">
        <f t="shared" si="48"/>
        <v>0</v>
      </c>
      <c r="AW252" s="180">
        <f t="shared" si="48"/>
        <v>0</v>
      </c>
      <c r="AX252" s="180">
        <f t="shared" si="48"/>
        <v>0</v>
      </c>
      <c r="AY252" s="180">
        <f t="shared" si="48"/>
        <v>0</v>
      </c>
      <c r="AZ252" s="180">
        <f t="shared" si="48"/>
        <v>0</v>
      </c>
      <c r="BA252" s="180">
        <f t="shared" si="49"/>
        <v>0</v>
      </c>
      <c r="BB252" s="180">
        <f t="shared" si="49"/>
        <v>0</v>
      </c>
      <c r="BC252" s="180">
        <f t="shared" si="49"/>
        <v>0</v>
      </c>
      <c r="BD252" s="180">
        <f t="shared" si="49"/>
        <v>0</v>
      </c>
      <c r="BE252" s="180">
        <f t="shared" si="49"/>
        <v>0</v>
      </c>
      <c r="BF252" s="52"/>
      <c r="BG252" s="52"/>
      <c r="BH252" s="52"/>
      <c r="BI252" s="194">
        <f>SUMPRODUCT(CHOOSE({1,2,3,4},D317,D382,D447,D512),CHOOSE({1,2,3,4},DL220,DL220,DL220,DL220))</f>
        <v>0</v>
      </c>
      <c r="BJ252" s="194">
        <f>SUMPRODUCT(CHOOSE({1,2,3,4},E317,E382,E447,E512),CHOOSE({1,2,3,4},DM220,DM220,DM220,DM220))</f>
        <v>0</v>
      </c>
      <c r="BK252" s="194">
        <f>SUMPRODUCT(CHOOSE({1,2,3,4},F317,F382,F447,F512),CHOOSE({1,2,3,4},DN220,DN220,DN220,DN220))</f>
        <v>0</v>
      </c>
      <c r="BL252" s="194">
        <f>SUMPRODUCT(CHOOSE({1,2,3,4},G317,G382,G447,G512),CHOOSE({1,2,3,4},DO220,DO220,DO220,DO220))</f>
        <v>0</v>
      </c>
      <c r="BM252" s="194">
        <f>SUMPRODUCT(CHOOSE({1,2,3,4},H317,H382,H447,H512),CHOOSE({1,2,3,4},DP220,DP220,DP220,DP220))</f>
        <v>0</v>
      </c>
      <c r="BN252" s="194">
        <f>SUMPRODUCT(CHOOSE({1,2,3,4},I317,I382,I447,I512),CHOOSE({1,2,3,4},DQ220,DQ220,DQ220,DQ220))</f>
        <v>0</v>
      </c>
      <c r="BO252" s="194">
        <f>SUMPRODUCT(CHOOSE({1,2,3,4},J317,J382,J447,J512),CHOOSE({1,2,3,4},DR220,DR220,DR220,DR220))</f>
        <v>0</v>
      </c>
      <c r="BP252" s="194">
        <f>SUMPRODUCT(CHOOSE({1,2,3,4},K317,K382,K447,K512),CHOOSE({1,2,3,4},DS220,DS220,DS220,DS220))</f>
        <v>0</v>
      </c>
      <c r="BQ252" s="194">
        <f>SUMPRODUCT(CHOOSE({1,2,3,4},L317,L382,L447,L512),CHOOSE({1,2,3,4},DT220,DT220,DT220,DT220))</f>
        <v>0</v>
      </c>
      <c r="BR252" s="194">
        <f>SUMPRODUCT(CHOOSE({1,2,3,4},M317,M382,M447,M512),CHOOSE({1,2,3,4},DU220,DU220,DU220,DU220))</f>
        <v>0</v>
      </c>
      <c r="BS252" s="194">
        <f>SUMPRODUCT(CHOOSE({1,2,3,4},N317,N382,N447,N512),CHOOSE({1,2,3,4},DV220,DV220,DV220,DV220))</f>
        <v>0</v>
      </c>
      <c r="BT252" s="194">
        <f>SUMPRODUCT(CHOOSE({1,2,3,4},O317,O382,O447,O512),CHOOSE({1,2,3,4},DW220,DW220,DW220,DW220))</f>
        <v>0</v>
      </c>
      <c r="BU252" s="194">
        <f>SUMPRODUCT(CHOOSE({1,2,3,4},P317,P382,P447,P512),CHOOSE({1,2,3,4},DX220,DX220,DX220,DX220))</f>
        <v>0</v>
      </c>
      <c r="BV252" s="194">
        <f>SUMPRODUCT(CHOOSE({1,2,3,4},Q317,Q382,Q447,Q512),CHOOSE({1,2,3,4},DY220,DY220,DY220,DY220))</f>
        <v>0</v>
      </c>
      <c r="BW252" s="194">
        <f>SUMPRODUCT(CHOOSE({1,2,3,4},R317,R382,R447,R512),CHOOSE({1,2,3,4},DZ220,DZ220,DZ220,DZ220))</f>
        <v>0</v>
      </c>
      <c r="BX252" s="194">
        <f>SUMPRODUCT(CHOOSE({1,2,3,4},S317,S382,S447,S512),CHOOSE({1,2,3,4},EA220,EA220,EA220,EA220))</f>
        <v>0</v>
      </c>
      <c r="BY252" s="194">
        <f>SUMPRODUCT(CHOOSE({1,2,3,4},T317,T382,T447,T512),CHOOSE({1,2,3,4},EB220,EB220,EB220,EB220))</f>
        <v>0</v>
      </c>
      <c r="BZ252" s="194">
        <f>SUMPRODUCT(CHOOSE({1,2,3,4},U317,U382,U447,U512),CHOOSE({1,2,3,4},EC220,EC220,EC220,EC220))</f>
        <v>0</v>
      </c>
      <c r="CA252" s="194">
        <f>SUMPRODUCT(CHOOSE({1,2,3,4},V317,V382,V447,V512),CHOOSE({1,2,3,4},ED220,ED220,ED220,ED220))</f>
        <v>0</v>
      </c>
      <c r="CB252" s="194">
        <f>SUMPRODUCT(CHOOSE({1,2,3,4},W317,W382,W447,W512),CHOOSE({1,2,3,4},EE220,EE220,EE220,EE220))</f>
        <v>0</v>
      </c>
      <c r="CC252" s="194">
        <f>SUMPRODUCT(CHOOSE({1,2,3,4},X317,X382,X447,X512),CHOOSE({1,2,3,4},EF220,EF220,EF220,EF220))</f>
        <v>0</v>
      </c>
      <c r="CD252" s="194">
        <f>SUMPRODUCT(CHOOSE({1,2,3,4},Y317,Y382,Y447,Y512),CHOOSE({1,2,3,4},EG220,EG220,EG220,EG220))</f>
        <v>0</v>
      </c>
      <c r="CE252" s="194">
        <f>SUMPRODUCT(CHOOSE({1,2,3,4},Z317,Z382,Z447,Z512),CHOOSE({1,2,3,4},EH220,EH220,EH220,EH220))</f>
        <v>0</v>
      </c>
      <c r="CF252" s="194">
        <f>SUMPRODUCT(CHOOSE({1,2,3,4},AA317,AA382,AA447,AA512),CHOOSE({1,2,3,4},EI220,EI220,EI220,EI220))</f>
        <v>0</v>
      </c>
      <c r="CG252" s="194">
        <f>SUMPRODUCT(CHOOSE({1,2,3,4},AB317,AB382,AB447,AB512),CHOOSE({1,2,3,4},EJ220,EJ220,EJ220,EJ220))</f>
        <v>0</v>
      </c>
    </row>
    <row r="253" spans="2:85" x14ac:dyDescent="0.3">
      <c r="B253" s="1">
        <v>17</v>
      </c>
      <c r="C253" s="1"/>
      <c r="D253" s="52"/>
      <c r="E253" s="52"/>
      <c r="F253" s="52"/>
      <c r="G253" s="52"/>
      <c r="H253" s="52"/>
      <c r="I253" s="52"/>
      <c r="J253" s="52"/>
      <c r="K253" s="52"/>
      <c r="L253" s="52"/>
      <c r="M253" s="52"/>
      <c r="N253" s="52"/>
      <c r="O253" s="52"/>
      <c r="P253" s="52"/>
      <c r="Q253" s="52"/>
      <c r="R253" s="52"/>
      <c r="S253" s="52"/>
      <c r="T253" s="156">
        <f t="shared" si="50"/>
        <v>0</v>
      </c>
      <c r="U253" s="156">
        <f t="shared" si="50"/>
        <v>0</v>
      </c>
      <c r="V253" s="156">
        <f t="shared" si="50"/>
        <v>0</v>
      </c>
      <c r="W253" s="156">
        <f t="shared" si="50"/>
        <v>0</v>
      </c>
      <c r="X253" s="156">
        <f t="shared" si="50"/>
        <v>0</v>
      </c>
      <c r="Y253" s="156">
        <f t="shared" si="50"/>
        <v>0</v>
      </c>
      <c r="Z253" s="156">
        <f t="shared" si="50"/>
        <v>0</v>
      </c>
      <c r="AA253" s="156">
        <f t="shared" si="50"/>
        <v>0</v>
      </c>
      <c r="AB253" s="156">
        <f t="shared" si="50"/>
        <v>0</v>
      </c>
      <c r="AC253" s="156"/>
      <c r="AD253" s="156"/>
      <c r="AE253" s="156"/>
      <c r="AF253" s="156"/>
      <c r="AG253" s="180">
        <f t="shared" si="47"/>
        <v>0</v>
      </c>
      <c r="AH253" s="180">
        <f t="shared" si="47"/>
        <v>0</v>
      </c>
      <c r="AI253" s="180">
        <f t="shared" si="47"/>
        <v>0</v>
      </c>
      <c r="AJ253" s="180">
        <f t="shared" si="47"/>
        <v>0</v>
      </c>
      <c r="AK253" s="180">
        <f t="shared" si="48"/>
        <v>0</v>
      </c>
      <c r="AL253" s="180">
        <f t="shared" si="48"/>
        <v>0</v>
      </c>
      <c r="AM253" s="180">
        <f t="shared" si="48"/>
        <v>0</v>
      </c>
      <c r="AN253" s="180">
        <f t="shared" si="48"/>
        <v>0</v>
      </c>
      <c r="AO253" s="180">
        <f t="shared" si="48"/>
        <v>0</v>
      </c>
      <c r="AP253" s="180">
        <f t="shared" si="48"/>
        <v>0</v>
      </c>
      <c r="AQ253" s="180">
        <f t="shared" si="48"/>
        <v>0</v>
      </c>
      <c r="AR253" s="180">
        <f t="shared" si="48"/>
        <v>0</v>
      </c>
      <c r="AS253" s="180">
        <f t="shared" si="48"/>
        <v>0</v>
      </c>
      <c r="AT253" s="180">
        <f t="shared" si="48"/>
        <v>0</v>
      </c>
      <c r="AU253" s="180">
        <f t="shared" si="48"/>
        <v>0</v>
      </c>
      <c r="AV253" s="180">
        <f t="shared" si="48"/>
        <v>0</v>
      </c>
      <c r="AW253" s="180">
        <f t="shared" si="48"/>
        <v>0</v>
      </c>
      <c r="AX253" s="180">
        <f t="shared" si="48"/>
        <v>0</v>
      </c>
      <c r="AY253" s="180">
        <f t="shared" si="48"/>
        <v>0</v>
      </c>
      <c r="AZ253" s="180">
        <f t="shared" si="48"/>
        <v>0</v>
      </c>
      <c r="BA253" s="180">
        <f t="shared" si="49"/>
        <v>0</v>
      </c>
      <c r="BB253" s="180">
        <f t="shared" si="49"/>
        <v>0</v>
      </c>
      <c r="BC253" s="180">
        <f t="shared" si="49"/>
        <v>0</v>
      </c>
      <c r="BD253" s="180">
        <f t="shared" si="49"/>
        <v>0</v>
      </c>
      <c r="BE253" s="180">
        <f t="shared" si="49"/>
        <v>0</v>
      </c>
      <c r="BF253" s="52"/>
      <c r="BG253" s="52"/>
      <c r="BH253" s="52"/>
      <c r="BI253" s="194">
        <f>SUMPRODUCT(CHOOSE({1,2,3,4},D318,D383,D448,D513),CHOOSE({1,2,3,4},DL221,DL221,DL221,DL221))</f>
        <v>0</v>
      </c>
      <c r="BJ253" s="194">
        <f>SUMPRODUCT(CHOOSE({1,2,3,4},E318,E383,E448,E513),CHOOSE({1,2,3,4},DM221,DM221,DM221,DM221))</f>
        <v>0</v>
      </c>
      <c r="BK253" s="194">
        <f>SUMPRODUCT(CHOOSE({1,2,3,4},F318,F383,F448,F513),CHOOSE({1,2,3,4},DN221,DN221,DN221,DN221))</f>
        <v>0</v>
      </c>
      <c r="BL253" s="194">
        <f>SUMPRODUCT(CHOOSE({1,2,3,4},G318,G383,G448,G513),CHOOSE({1,2,3,4},DO221,DO221,DO221,DO221))</f>
        <v>0</v>
      </c>
      <c r="BM253" s="194">
        <f>SUMPRODUCT(CHOOSE({1,2,3,4},H318,H383,H448,H513),CHOOSE({1,2,3,4},DP221,DP221,DP221,DP221))</f>
        <v>0</v>
      </c>
      <c r="BN253" s="194">
        <f>SUMPRODUCT(CHOOSE({1,2,3,4},I318,I383,I448,I513),CHOOSE({1,2,3,4},DQ221,DQ221,DQ221,DQ221))</f>
        <v>0</v>
      </c>
      <c r="BO253" s="194">
        <f>SUMPRODUCT(CHOOSE({1,2,3,4},J318,J383,J448,J513),CHOOSE({1,2,3,4},DR221,DR221,DR221,DR221))</f>
        <v>0</v>
      </c>
      <c r="BP253" s="194">
        <f>SUMPRODUCT(CHOOSE({1,2,3,4},K318,K383,K448,K513),CHOOSE({1,2,3,4},DS221,DS221,DS221,DS221))</f>
        <v>0</v>
      </c>
      <c r="BQ253" s="194">
        <f>SUMPRODUCT(CHOOSE({1,2,3,4},L318,L383,L448,L513),CHOOSE({1,2,3,4},DT221,DT221,DT221,DT221))</f>
        <v>0</v>
      </c>
      <c r="BR253" s="194">
        <f>SUMPRODUCT(CHOOSE({1,2,3,4},M318,M383,M448,M513),CHOOSE({1,2,3,4},DU221,DU221,DU221,DU221))</f>
        <v>0</v>
      </c>
      <c r="BS253" s="194">
        <f>SUMPRODUCT(CHOOSE({1,2,3,4},N318,N383,N448,N513),CHOOSE({1,2,3,4},DV221,DV221,DV221,DV221))</f>
        <v>0</v>
      </c>
      <c r="BT253" s="194">
        <f>SUMPRODUCT(CHOOSE({1,2,3,4},O318,O383,O448,O513),CHOOSE({1,2,3,4},DW221,DW221,DW221,DW221))</f>
        <v>0</v>
      </c>
      <c r="BU253" s="194">
        <f>SUMPRODUCT(CHOOSE({1,2,3,4},P318,P383,P448,P513),CHOOSE({1,2,3,4},DX221,DX221,DX221,DX221))</f>
        <v>0</v>
      </c>
      <c r="BV253" s="194">
        <f>SUMPRODUCT(CHOOSE({1,2,3,4},Q318,Q383,Q448,Q513),CHOOSE({1,2,3,4},DY221,DY221,DY221,DY221))</f>
        <v>0</v>
      </c>
      <c r="BW253" s="194">
        <f>SUMPRODUCT(CHOOSE({1,2,3,4},R318,R383,R448,R513),CHOOSE({1,2,3,4},DZ221,DZ221,DZ221,DZ221))</f>
        <v>0</v>
      </c>
      <c r="BX253" s="194">
        <f>SUMPRODUCT(CHOOSE({1,2,3,4},S318,S383,S448,S513),CHOOSE({1,2,3,4},EA221,EA221,EA221,EA221))</f>
        <v>0</v>
      </c>
      <c r="BY253" s="194">
        <f>SUMPRODUCT(CHOOSE({1,2,3,4},T318,T383,T448,T513),CHOOSE({1,2,3,4},EB221,EB221,EB221,EB221))</f>
        <v>0</v>
      </c>
      <c r="BZ253" s="194">
        <f>SUMPRODUCT(CHOOSE({1,2,3,4},U318,U383,U448,U513),CHOOSE({1,2,3,4},EC221,EC221,EC221,EC221))</f>
        <v>0</v>
      </c>
      <c r="CA253" s="194">
        <f>SUMPRODUCT(CHOOSE({1,2,3,4},V318,V383,V448,V513),CHOOSE({1,2,3,4},ED221,ED221,ED221,ED221))</f>
        <v>0</v>
      </c>
      <c r="CB253" s="194">
        <f>SUMPRODUCT(CHOOSE({1,2,3,4},W318,W383,W448,W513),CHOOSE({1,2,3,4},EE221,EE221,EE221,EE221))</f>
        <v>0</v>
      </c>
      <c r="CC253" s="194">
        <f>SUMPRODUCT(CHOOSE({1,2,3,4},X318,X383,X448,X513),CHOOSE({1,2,3,4},EF221,EF221,EF221,EF221))</f>
        <v>0</v>
      </c>
      <c r="CD253" s="194">
        <f>SUMPRODUCT(CHOOSE({1,2,3,4},Y318,Y383,Y448,Y513),CHOOSE({1,2,3,4},EG221,EG221,EG221,EG221))</f>
        <v>0</v>
      </c>
      <c r="CE253" s="194">
        <f>SUMPRODUCT(CHOOSE({1,2,3,4},Z318,Z383,Z448,Z513),CHOOSE({1,2,3,4},EH221,EH221,EH221,EH221))</f>
        <v>0</v>
      </c>
      <c r="CF253" s="194">
        <f>SUMPRODUCT(CHOOSE({1,2,3,4},AA318,AA383,AA448,AA513),CHOOSE({1,2,3,4},EI221,EI221,EI221,EI221))</f>
        <v>0</v>
      </c>
      <c r="CG253" s="194">
        <f>SUMPRODUCT(CHOOSE({1,2,3,4},AB318,AB383,AB448,AB513),CHOOSE({1,2,3,4},EJ221,EJ221,EJ221,EJ221))</f>
        <v>0</v>
      </c>
    </row>
    <row r="254" spans="2:85" x14ac:dyDescent="0.3">
      <c r="B254" s="1">
        <v>18</v>
      </c>
      <c r="C254" s="1"/>
      <c r="D254" s="52"/>
      <c r="E254" s="52"/>
      <c r="F254" s="52"/>
      <c r="G254" s="52"/>
      <c r="H254" s="52"/>
      <c r="I254" s="52"/>
      <c r="J254" s="52"/>
      <c r="K254" s="52"/>
      <c r="L254" s="52"/>
      <c r="M254" s="52"/>
      <c r="N254" s="52"/>
      <c r="O254" s="52"/>
      <c r="P254" s="52"/>
      <c r="Q254" s="52"/>
      <c r="R254" s="52"/>
      <c r="S254" s="52"/>
      <c r="T254" s="52"/>
      <c r="U254" s="156">
        <f t="shared" si="50"/>
        <v>0</v>
      </c>
      <c r="V254" s="156">
        <f t="shared" si="50"/>
        <v>0</v>
      </c>
      <c r="W254" s="156">
        <f t="shared" si="50"/>
        <v>0</v>
      </c>
      <c r="X254" s="156">
        <f t="shared" si="50"/>
        <v>0</v>
      </c>
      <c r="Y254" s="156">
        <f t="shared" si="50"/>
        <v>0</v>
      </c>
      <c r="Z254" s="156">
        <f t="shared" si="50"/>
        <v>0</v>
      </c>
      <c r="AA254" s="156">
        <f t="shared" si="50"/>
        <v>0</v>
      </c>
      <c r="AB254" s="156">
        <f t="shared" si="50"/>
        <v>0</v>
      </c>
      <c r="AC254" s="156"/>
      <c r="AD254" s="156"/>
      <c r="AE254" s="156"/>
      <c r="AF254" s="156"/>
      <c r="AG254" s="180">
        <f t="shared" si="47"/>
        <v>0</v>
      </c>
      <c r="AH254" s="180">
        <f t="shared" si="47"/>
        <v>0</v>
      </c>
      <c r="AI254" s="180">
        <f t="shared" si="47"/>
        <v>0</v>
      </c>
      <c r="AJ254" s="180">
        <f t="shared" si="47"/>
        <v>0</v>
      </c>
      <c r="AK254" s="180">
        <f t="shared" si="48"/>
        <v>0</v>
      </c>
      <c r="AL254" s="180">
        <f t="shared" si="48"/>
        <v>0</v>
      </c>
      <c r="AM254" s="180">
        <f t="shared" si="48"/>
        <v>0</v>
      </c>
      <c r="AN254" s="180">
        <f t="shared" si="48"/>
        <v>0</v>
      </c>
      <c r="AO254" s="180">
        <f t="shared" si="48"/>
        <v>0</v>
      </c>
      <c r="AP254" s="180">
        <f t="shared" si="48"/>
        <v>0</v>
      </c>
      <c r="AQ254" s="180">
        <f t="shared" si="48"/>
        <v>0</v>
      </c>
      <c r="AR254" s="180">
        <f t="shared" si="48"/>
        <v>0</v>
      </c>
      <c r="AS254" s="180">
        <f t="shared" si="48"/>
        <v>0</v>
      </c>
      <c r="AT254" s="180">
        <f t="shared" si="48"/>
        <v>0</v>
      </c>
      <c r="AU254" s="180">
        <f t="shared" si="48"/>
        <v>0</v>
      </c>
      <c r="AV254" s="180">
        <f t="shared" si="48"/>
        <v>0</v>
      </c>
      <c r="AW254" s="180">
        <f t="shared" si="48"/>
        <v>0</v>
      </c>
      <c r="AX254" s="180">
        <f t="shared" si="48"/>
        <v>0</v>
      </c>
      <c r="AY254" s="180">
        <f t="shared" si="48"/>
        <v>0</v>
      </c>
      <c r="AZ254" s="180">
        <f t="shared" si="48"/>
        <v>0</v>
      </c>
      <c r="BA254" s="180">
        <f t="shared" si="49"/>
        <v>0</v>
      </c>
      <c r="BB254" s="180">
        <f t="shared" si="49"/>
        <v>0</v>
      </c>
      <c r="BC254" s="180">
        <f t="shared" si="49"/>
        <v>0</v>
      </c>
      <c r="BD254" s="180">
        <f t="shared" si="49"/>
        <v>0</v>
      </c>
      <c r="BE254" s="180">
        <f t="shared" si="49"/>
        <v>0</v>
      </c>
      <c r="BF254" s="52"/>
      <c r="BG254" s="52"/>
      <c r="BH254" s="52"/>
      <c r="BI254" s="194">
        <f>SUMPRODUCT(CHOOSE({1,2,3,4},D319,D384,D449,D514),CHOOSE({1,2,3,4},DL222,DL222,DL222,DL222))</f>
        <v>0</v>
      </c>
      <c r="BJ254" s="194">
        <f>SUMPRODUCT(CHOOSE({1,2,3,4},E319,E384,E449,E514),CHOOSE({1,2,3,4},DM222,DM222,DM222,DM222))</f>
        <v>0</v>
      </c>
      <c r="BK254" s="194">
        <f>SUMPRODUCT(CHOOSE({1,2,3,4},F319,F384,F449,F514),CHOOSE({1,2,3,4},DN222,DN222,DN222,DN222))</f>
        <v>0</v>
      </c>
      <c r="BL254" s="194">
        <f>SUMPRODUCT(CHOOSE({1,2,3,4},G319,G384,G449,G514),CHOOSE({1,2,3,4},DO222,DO222,DO222,DO222))</f>
        <v>0</v>
      </c>
      <c r="BM254" s="194">
        <f>SUMPRODUCT(CHOOSE({1,2,3,4},H319,H384,H449,H514),CHOOSE({1,2,3,4},DP222,DP222,DP222,DP222))</f>
        <v>0</v>
      </c>
      <c r="BN254" s="194">
        <f>SUMPRODUCT(CHOOSE({1,2,3,4},I319,I384,I449,I514),CHOOSE({1,2,3,4},DQ222,DQ222,DQ222,DQ222))</f>
        <v>0</v>
      </c>
      <c r="BO254" s="194">
        <f>SUMPRODUCT(CHOOSE({1,2,3,4},J319,J384,J449,J514),CHOOSE({1,2,3,4},DR222,DR222,DR222,DR222))</f>
        <v>0</v>
      </c>
      <c r="BP254" s="194">
        <f>SUMPRODUCT(CHOOSE({1,2,3,4},K319,K384,K449,K514),CHOOSE({1,2,3,4},DS222,DS222,DS222,DS222))</f>
        <v>0</v>
      </c>
      <c r="BQ254" s="194">
        <f>SUMPRODUCT(CHOOSE({1,2,3,4},L319,L384,L449,L514),CHOOSE({1,2,3,4},DT222,DT222,DT222,DT222))</f>
        <v>0</v>
      </c>
      <c r="BR254" s="194">
        <f>SUMPRODUCT(CHOOSE({1,2,3,4},M319,M384,M449,M514),CHOOSE({1,2,3,4},DU222,DU222,DU222,DU222))</f>
        <v>0</v>
      </c>
      <c r="BS254" s="194">
        <f>SUMPRODUCT(CHOOSE({1,2,3,4},N319,N384,N449,N514),CHOOSE({1,2,3,4},DV222,DV222,DV222,DV222))</f>
        <v>0</v>
      </c>
      <c r="BT254" s="194">
        <f>SUMPRODUCT(CHOOSE({1,2,3,4},O319,O384,O449,O514),CHOOSE({1,2,3,4},DW222,DW222,DW222,DW222))</f>
        <v>0</v>
      </c>
      <c r="BU254" s="194">
        <f>SUMPRODUCT(CHOOSE({1,2,3,4},P319,P384,P449,P514),CHOOSE({1,2,3,4},DX222,DX222,DX222,DX222))</f>
        <v>0</v>
      </c>
      <c r="BV254" s="194">
        <f>SUMPRODUCT(CHOOSE({1,2,3,4},Q319,Q384,Q449,Q514),CHOOSE({1,2,3,4},DY222,DY222,DY222,DY222))</f>
        <v>0</v>
      </c>
      <c r="BW254" s="194">
        <f>SUMPRODUCT(CHOOSE({1,2,3,4},R319,R384,R449,R514),CHOOSE({1,2,3,4},DZ222,DZ222,DZ222,DZ222))</f>
        <v>0</v>
      </c>
      <c r="BX254" s="194">
        <f>SUMPRODUCT(CHOOSE({1,2,3,4},S319,S384,S449,S514),CHOOSE({1,2,3,4},EA222,EA222,EA222,EA222))</f>
        <v>0</v>
      </c>
      <c r="BY254" s="194">
        <f>SUMPRODUCT(CHOOSE({1,2,3,4},T319,T384,T449,T514),CHOOSE({1,2,3,4},EB222,EB222,EB222,EB222))</f>
        <v>0</v>
      </c>
      <c r="BZ254" s="194">
        <f>SUMPRODUCT(CHOOSE({1,2,3,4},U319,U384,U449,U514),CHOOSE({1,2,3,4},EC222,EC222,EC222,EC222))</f>
        <v>0</v>
      </c>
      <c r="CA254" s="194">
        <f>SUMPRODUCT(CHOOSE({1,2,3,4},V319,V384,V449,V514),CHOOSE({1,2,3,4},ED222,ED222,ED222,ED222))</f>
        <v>0</v>
      </c>
      <c r="CB254" s="194">
        <f>SUMPRODUCT(CHOOSE({1,2,3,4},W319,W384,W449,W514),CHOOSE({1,2,3,4},EE222,EE222,EE222,EE222))</f>
        <v>0</v>
      </c>
      <c r="CC254" s="194">
        <f>SUMPRODUCT(CHOOSE({1,2,3,4},X319,X384,X449,X514),CHOOSE({1,2,3,4},EF222,EF222,EF222,EF222))</f>
        <v>0</v>
      </c>
      <c r="CD254" s="194">
        <f>SUMPRODUCT(CHOOSE({1,2,3,4},Y319,Y384,Y449,Y514),CHOOSE({1,2,3,4},EG222,EG222,EG222,EG222))</f>
        <v>0</v>
      </c>
      <c r="CE254" s="194">
        <f>SUMPRODUCT(CHOOSE({1,2,3,4},Z319,Z384,Z449,Z514),CHOOSE({1,2,3,4},EH222,EH222,EH222,EH222))</f>
        <v>0</v>
      </c>
      <c r="CF254" s="194">
        <f>SUMPRODUCT(CHOOSE({1,2,3,4},AA319,AA384,AA449,AA514),CHOOSE({1,2,3,4},EI222,EI222,EI222,EI222))</f>
        <v>0</v>
      </c>
      <c r="CG254" s="194">
        <f>SUMPRODUCT(CHOOSE({1,2,3,4},AB319,AB384,AB449,AB514),CHOOSE({1,2,3,4},EJ222,EJ222,EJ222,EJ222))</f>
        <v>0</v>
      </c>
    </row>
    <row r="255" spans="2:85" x14ac:dyDescent="0.3">
      <c r="B255" s="1">
        <v>19</v>
      </c>
      <c r="C255" s="1"/>
      <c r="D255" s="52"/>
      <c r="E255" s="52"/>
      <c r="F255" s="52"/>
      <c r="G255" s="52"/>
      <c r="H255" s="52"/>
      <c r="I255" s="52"/>
      <c r="J255" s="52"/>
      <c r="K255" s="52"/>
      <c r="L255" s="52"/>
      <c r="M255" s="52"/>
      <c r="N255" s="52"/>
      <c r="O255" s="52"/>
      <c r="P255" s="52"/>
      <c r="Q255" s="52"/>
      <c r="R255" s="52"/>
      <c r="S255" s="52"/>
      <c r="T255" s="52"/>
      <c r="U255" s="52"/>
      <c r="V255" s="156">
        <f t="shared" si="50"/>
        <v>0</v>
      </c>
      <c r="W255" s="156">
        <f t="shared" si="50"/>
        <v>0</v>
      </c>
      <c r="X255" s="156">
        <f t="shared" si="50"/>
        <v>0</v>
      </c>
      <c r="Y255" s="156">
        <f t="shared" si="50"/>
        <v>0</v>
      </c>
      <c r="Z255" s="156">
        <f t="shared" si="50"/>
        <v>0</v>
      </c>
      <c r="AA255" s="156">
        <f t="shared" si="50"/>
        <v>0</v>
      </c>
      <c r="AB255" s="156">
        <f t="shared" si="50"/>
        <v>0</v>
      </c>
      <c r="AC255" s="156"/>
      <c r="AD255" s="156"/>
      <c r="AE255" s="156"/>
      <c r="AF255" s="156"/>
      <c r="AG255" s="180">
        <f t="shared" si="47"/>
        <v>0</v>
      </c>
      <c r="AH255" s="180">
        <f t="shared" si="47"/>
        <v>0</v>
      </c>
      <c r="AI255" s="180">
        <f t="shared" si="47"/>
        <v>0</v>
      </c>
      <c r="AJ255" s="180">
        <f t="shared" si="47"/>
        <v>0</v>
      </c>
      <c r="AK255" s="180">
        <f t="shared" si="48"/>
        <v>0</v>
      </c>
      <c r="AL255" s="180">
        <f t="shared" si="48"/>
        <v>0</v>
      </c>
      <c r="AM255" s="180">
        <f t="shared" si="48"/>
        <v>0</v>
      </c>
      <c r="AN255" s="180">
        <f t="shared" si="48"/>
        <v>0</v>
      </c>
      <c r="AO255" s="180">
        <f t="shared" si="48"/>
        <v>0</v>
      </c>
      <c r="AP255" s="180">
        <f t="shared" si="48"/>
        <v>0</v>
      </c>
      <c r="AQ255" s="180">
        <f t="shared" si="48"/>
        <v>0</v>
      </c>
      <c r="AR255" s="180">
        <f t="shared" si="48"/>
        <v>0</v>
      </c>
      <c r="AS255" s="180">
        <f t="shared" si="48"/>
        <v>0</v>
      </c>
      <c r="AT255" s="180">
        <f t="shared" si="48"/>
        <v>0</v>
      </c>
      <c r="AU255" s="180">
        <f t="shared" si="48"/>
        <v>0</v>
      </c>
      <c r="AV255" s="180">
        <f t="shared" si="48"/>
        <v>0</v>
      </c>
      <c r="AW255" s="180">
        <f t="shared" si="48"/>
        <v>0</v>
      </c>
      <c r="AX255" s="180">
        <f t="shared" si="48"/>
        <v>0</v>
      </c>
      <c r="AY255" s="180">
        <f t="shared" si="48"/>
        <v>0</v>
      </c>
      <c r="AZ255" s="180">
        <f t="shared" si="48"/>
        <v>0</v>
      </c>
      <c r="BA255" s="180">
        <f t="shared" si="49"/>
        <v>0</v>
      </c>
      <c r="BB255" s="180">
        <f t="shared" si="49"/>
        <v>0</v>
      </c>
      <c r="BC255" s="180">
        <f t="shared" si="49"/>
        <v>0</v>
      </c>
      <c r="BD255" s="180">
        <f t="shared" si="49"/>
        <v>0</v>
      </c>
      <c r="BE255" s="180">
        <f t="shared" si="49"/>
        <v>0</v>
      </c>
      <c r="BF255" s="52"/>
      <c r="BG255" s="52"/>
      <c r="BH255" s="52"/>
      <c r="BI255" s="194">
        <f>SUMPRODUCT(CHOOSE({1,2,3,4},D320,D385,D450,D515),CHOOSE({1,2,3,4},DL223,DL223,DL223,DL223))</f>
        <v>0</v>
      </c>
      <c r="BJ255" s="194">
        <f>SUMPRODUCT(CHOOSE({1,2,3,4},E320,E385,E450,E515),CHOOSE({1,2,3,4},DM223,DM223,DM223,DM223))</f>
        <v>0</v>
      </c>
      <c r="BK255" s="194">
        <f>SUMPRODUCT(CHOOSE({1,2,3,4},F320,F385,F450,F515),CHOOSE({1,2,3,4},DN223,DN223,DN223,DN223))</f>
        <v>0</v>
      </c>
      <c r="BL255" s="194">
        <f>SUMPRODUCT(CHOOSE({1,2,3,4},G320,G385,G450,G515),CHOOSE({1,2,3,4},DO223,DO223,DO223,DO223))</f>
        <v>0</v>
      </c>
      <c r="BM255" s="194">
        <f>SUMPRODUCT(CHOOSE({1,2,3,4},H320,H385,H450,H515),CHOOSE({1,2,3,4},DP223,DP223,DP223,DP223))</f>
        <v>0</v>
      </c>
      <c r="BN255" s="194">
        <f>SUMPRODUCT(CHOOSE({1,2,3,4},I320,I385,I450,I515),CHOOSE({1,2,3,4},DQ223,DQ223,DQ223,DQ223))</f>
        <v>0</v>
      </c>
      <c r="BO255" s="194">
        <f>SUMPRODUCT(CHOOSE({1,2,3,4},J320,J385,J450,J515),CHOOSE({1,2,3,4},DR223,DR223,DR223,DR223))</f>
        <v>0</v>
      </c>
      <c r="BP255" s="194">
        <f>SUMPRODUCT(CHOOSE({1,2,3,4},K320,K385,K450,K515),CHOOSE({1,2,3,4},DS223,DS223,DS223,DS223))</f>
        <v>0</v>
      </c>
      <c r="BQ255" s="194">
        <f>SUMPRODUCT(CHOOSE({1,2,3,4},L320,L385,L450,L515),CHOOSE({1,2,3,4},DT223,DT223,DT223,DT223))</f>
        <v>0</v>
      </c>
      <c r="BR255" s="194">
        <f>SUMPRODUCT(CHOOSE({1,2,3,4},M320,M385,M450,M515),CHOOSE({1,2,3,4},DU223,DU223,DU223,DU223))</f>
        <v>0</v>
      </c>
      <c r="BS255" s="194">
        <f>SUMPRODUCT(CHOOSE({1,2,3,4},N320,N385,N450,N515),CHOOSE({1,2,3,4},DV223,DV223,DV223,DV223))</f>
        <v>0</v>
      </c>
      <c r="BT255" s="194">
        <f>SUMPRODUCT(CHOOSE({1,2,3,4},O320,O385,O450,O515),CHOOSE({1,2,3,4},DW223,DW223,DW223,DW223))</f>
        <v>0</v>
      </c>
      <c r="BU255" s="194">
        <f>SUMPRODUCT(CHOOSE({1,2,3,4},P320,P385,P450,P515),CHOOSE({1,2,3,4},DX223,DX223,DX223,DX223))</f>
        <v>0</v>
      </c>
      <c r="BV255" s="194">
        <f>SUMPRODUCT(CHOOSE({1,2,3,4},Q320,Q385,Q450,Q515),CHOOSE({1,2,3,4},DY223,DY223,DY223,DY223))</f>
        <v>0</v>
      </c>
      <c r="BW255" s="194">
        <f>SUMPRODUCT(CHOOSE({1,2,3,4},R320,R385,R450,R515),CHOOSE({1,2,3,4},DZ223,DZ223,DZ223,DZ223))</f>
        <v>0</v>
      </c>
      <c r="BX255" s="194">
        <f>SUMPRODUCT(CHOOSE({1,2,3,4},S320,S385,S450,S515),CHOOSE({1,2,3,4},EA223,EA223,EA223,EA223))</f>
        <v>0</v>
      </c>
      <c r="BY255" s="194">
        <f>SUMPRODUCT(CHOOSE({1,2,3,4},T320,T385,T450,T515),CHOOSE({1,2,3,4},EB223,EB223,EB223,EB223))</f>
        <v>0</v>
      </c>
      <c r="BZ255" s="194">
        <f>SUMPRODUCT(CHOOSE({1,2,3,4},U320,U385,U450,U515),CHOOSE({1,2,3,4},EC223,EC223,EC223,EC223))</f>
        <v>0</v>
      </c>
      <c r="CA255" s="194">
        <f>SUMPRODUCT(CHOOSE({1,2,3,4},V320,V385,V450,V515),CHOOSE({1,2,3,4},ED223,ED223,ED223,ED223))</f>
        <v>0</v>
      </c>
      <c r="CB255" s="194">
        <f>SUMPRODUCT(CHOOSE({1,2,3,4},W320,W385,W450,W515),CHOOSE({1,2,3,4},EE223,EE223,EE223,EE223))</f>
        <v>0</v>
      </c>
      <c r="CC255" s="194">
        <f>SUMPRODUCT(CHOOSE({1,2,3,4},X320,X385,X450,X515),CHOOSE({1,2,3,4},EF223,EF223,EF223,EF223))</f>
        <v>0</v>
      </c>
      <c r="CD255" s="194">
        <f>SUMPRODUCT(CHOOSE({1,2,3,4},Y320,Y385,Y450,Y515),CHOOSE({1,2,3,4},EG223,EG223,EG223,EG223))</f>
        <v>0</v>
      </c>
      <c r="CE255" s="194">
        <f>SUMPRODUCT(CHOOSE({1,2,3,4},Z320,Z385,Z450,Z515),CHOOSE({1,2,3,4},EH223,EH223,EH223,EH223))</f>
        <v>0</v>
      </c>
      <c r="CF255" s="194">
        <f>SUMPRODUCT(CHOOSE({1,2,3,4},AA320,AA385,AA450,AA515),CHOOSE({1,2,3,4},EI223,EI223,EI223,EI223))</f>
        <v>0</v>
      </c>
      <c r="CG255" s="194">
        <f>SUMPRODUCT(CHOOSE({1,2,3,4},AB320,AB385,AB450,AB515),CHOOSE({1,2,3,4},EJ223,EJ223,EJ223,EJ223))</f>
        <v>0</v>
      </c>
    </row>
    <row r="256" spans="2:85" x14ac:dyDescent="0.3">
      <c r="B256" s="1">
        <v>20</v>
      </c>
      <c r="C256" s="1"/>
      <c r="D256" s="52"/>
      <c r="E256" s="52"/>
      <c r="F256" s="52"/>
      <c r="G256" s="52"/>
      <c r="H256" s="52"/>
      <c r="I256" s="52"/>
      <c r="J256" s="52"/>
      <c r="K256" s="52"/>
      <c r="L256" s="52"/>
      <c r="M256" s="52"/>
      <c r="N256" s="52"/>
      <c r="O256" s="52"/>
      <c r="P256" s="52"/>
      <c r="Q256" s="52"/>
      <c r="R256" s="52"/>
      <c r="S256" s="52"/>
      <c r="T256" s="52"/>
      <c r="U256" s="52"/>
      <c r="V256" s="52"/>
      <c r="W256" s="156">
        <f t="shared" si="50"/>
        <v>0</v>
      </c>
      <c r="X256" s="156">
        <f t="shared" si="50"/>
        <v>0</v>
      </c>
      <c r="Y256" s="156">
        <f t="shared" si="50"/>
        <v>0</v>
      </c>
      <c r="Z256" s="156">
        <f t="shared" si="50"/>
        <v>0</v>
      </c>
      <c r="AA256" s="156">
        <f t="shared" si="50"/>
        <v>0</v>
      </c>
      <c r="AB256" s="156">
        <f t="shared" si="50"/>
        <v>0</v>
      </c>
      <c r="AC256" s="156"/>
      <c r="AD256" s="156"/>
      <c r="AE256" s="156"/>
      <c r="AF256" s="156"/>
      <c r="AG256" s="180">
        <f t="shared" si="47"/>
        <v>0</v>
      </c>
      <c r="AH256" s="180">
        <f t="shared" si="47"/>
        <v>0</v>
      </c>
      <c r="AI256" s="180">
        <f t="shared" si="47"/>
        <v>0</v>
      </c>
      <c r="AJ256" s="180">
        <f t="shared" si="47"/>
        <v>0</v>
      </c>
      <c r="AK256" s="180">
        <f t="shared" si="48"/>
        <v>0</v>
      </c>
      <c r="AL256" s="180">
        <f t="shared" si="48"/>
        <v>0</v>
      </c>
      <c r="AM256" s="180">
        <f t="shared" si="48"/>
        <v>0</v>
      </c>
      <c r="AN256" s="180">
        <f t="shared" si="48"/>
        <v>0</v>
      </c>
      <c r="AO256" s="180">
        <f t="shared" si="48"/>
        <v>0</v>
      </c>
      <c r="AP256" s="180">
        <f t="shared" si="48"/>
        <v>0</v>
      </c>
      <c r="AQ256" s="180">
        <f t="shared" si="48"/>
        <v>0</v>
      </c>
      <c r="AR256" s="180">
        <f t="shared" si="48"/>
        <v>0</v>
      </c>
      <c r="AS256" s="180">
        <f t="shared" si="48"/>
        <v>0</v>
      </c>
      <c r="AT256" s="180">
        <f t="shared" si="48"/>
        <v>0</v>
      </c>
      <c r="AU256" s="180">
        <f t="shared" si="48"/>
        <v>0</v>
      </c>
      <c r="AV256" s="180">
        <f t="shared" si="48"/>
        <v>0</v>
      </c>
      <c r="AW256" s="180">
        <f t="shared" si="48"/>
        <v>0</v>
      </c>
      <c r="AX256" s="180">
        <f t="shared" si="48"/>
        <v>0</v>
      </c>
      <c r="AY256" s="180">
        <f t="shared" si="48"/>
        <v>0</v>
      </c>
      <c r="AZ256" s="180">
        <f t="shared" si="48"/>
        <v>0</v>
      </c>
      <c r="BA256" s="180">
        <f t="shared" si="49"/>
        <v>0</v>
      </c>
      <c r="BB256" s="180">
        <f t="shared" si="49"/>
        <v>0</v>
      </c>
      <c r="BC256" s="180">
        <f t="shared" si="49"/>
        <v>0</v>
      </c>
      <c r="BD256" s="180">
        <f t="shared" si="49"/>
        <v>0</v>
      </c>
      <c r="BE256" s="180">
        <f t="shared" si="49"/>
        <v>0</v>
      </c>
      <c r="BF256" s="52"/>
      <c r="BG256" s="52"/>
      <c r="BH256" s="52"/>
      <c r="BI256" s="194">
        <f>SUMPRODUCT(CHOOSE({1,2,3,4},D321,D386,D451,D516),CHOOSE({1,2,3,4},DL224,DL224,DL224,DL224))</f>
        <v>0</v>
      </c>
      <c r="BJ256" s="194">
        <f>SUMPRODUCT(CHOOSE({1,2,3,4},E321,E386,E451,E516),CHOOSE({1,2,3,4},DM224,DM224,DM224,DM224))</f>
        <v>0</v>
      </c>
      <c r="BK256" s="194">
        <f>SUMPRODUCT(CHOOSE({1,2,3,4},F321,F386,F451,F516),CHOOSE({1,2,3,4},DN224,DN224,DN224,DN224))</f>
        <v>0</v>
      </c>
      <c r="BL256" s="194">
        <f>SUMPRODUCT(CHOOSE({1,2,3,4},G321,G386,G451,G516),CHOOSE({1,2,3,4},DO224,DO224,DO224,DO224))</f>
        <v>0</v>
      </c>
      <c r="BM256" s="194">
        <f>SUMPRODUCT(CHOOSE({1,2,3,4},H321,H386,H451,H516),CHOOSE({1,2,3,4},DP224,DP224,DP224,DP224))</f>
        <v>0</v>
      </c>
      <c r="BN256" s="194">
        <f>SUMPRODUCT(CHOOSE({1,2,3,4},I321,I386,I451,I516),CHOOSE({1,2,3,4},DQ224,DQ224,DQ224,DQ224))</f>
        <v>0</v>
      </c>
      <c r="BO256" s="194">
        <f>SUMPRODUCT(CHOOSE({1,2,3,4},J321,J386,J451,J516),CHOOSE({1,2,3,4},DR224,DR224,DR224,DR224))</f>
        <v>0</v>
      </c>
      <c r="BP256" s="194">
        <f>SUMPRODUCT(CHOOSE({1,2,3,4},K321,K386,K451,K516),CHOOSE({1,2,3,4},DS224,DS224,DS224,DS224))</f>
        <v>0</v>
      </c>
      <c r="BQ256" s="194">
        <f>SUMPRODUCT(CHOOSE({1,2,3,4},L321,L386,L451,L516),CHOOSE({1,2,3,4},DT224,DT224,DT224,DT224))</f>
        <v>0</v>
      </c>
      <c r="BR256" s="194">
        <f>SUMPRODUCT(CHOOSE({1,2,3,4},M321,M386,M451,M516),CHOOSE({1,2,3,4},DU224,DU224,DU224,DU224))</f>
        <v>0</v>
      </c>
      <c r="BS256" s="194">
        <f>SUMPRODUCT(CHOOSE({1,2,3,4},N321,N386,N451,N516),CHOOSE({1,2,3,4},DV224,DV224,DV224,DV224))</f>
        <v>0</v>
      </c>
      <c r="BT256" s="194">
        <f>SUMPRODUCT(CHOOSE({1,2,3,4},O321,O386,O451,O516),CHOOSE({1,2,3,4},DW224,DW224,DW224,DW224))</f>
        <v>0</v>
      </c>
      <c r="BU256" s="194">
        <f>SUMPRODUCT(CHOOSE({1,2,3,4},P321,P386,P451,P516),CHOOSE({1,2,3,4},DX224,DX224,DX224,DX224))</f>
        <v>0</v>
      </c>
      <c r="BV256" s="194">
        <f>SUMPRODUCT(CHOOSE({1,2,3,4},Q321,Q386,Q451,Q516),CHOOSE({1,2,3,4},DY224,DY224,DY224,DY224))</f>
        <v>0</v>
      </c>
      <c r="BW256" s="194">
        <f>SUMPRODUCT(CHOOSE({1,2,3,4},R321,R386,R451,R516),CHOOSE({1,2,3,4},DZ224,DZ224,DZ224,DZ224))</f>
        <v>0</v>
      </c>
      <c r="BX256" s="194">
        <f>SUMPRODUCT(CHOOSE({1,2,3,4},S321,S386,S451,S516),CHOOSE({1,2,3,4},EA224,EA224,EA224,EA224))</f>
        <v>0</v>
      </c>
      <c r="BY256" s="194">
        <f>SUMPRODUCT(CHOOSE({1,2,3,4},T321,T386,T451,T516),CHOOSE({1,2,3,4},EB224,EB224,EB224,EB224))</f>
        <v>0</v>
      </c>
      <c r="BZ256" s="194">
        <f>SUMPRODUCT(CHOOSE({1,2,3,4},U321,U386,U451,U516),CHOOSE({1,2,3,4},EC224,EC224,EC224,EC224))</f>
        <v>0</v>
      </c>
      <c r="CA256" s="194">
        <f>SUMPRODUCT(CHOOSE({1,2,3,4},V321,V386,V451,V516),CHOOSE({1,2,3,4},ED224,ED224,ED224,ED224))</f>
        <v>0</v>
      </c>
      <c r="CB256" s="194">
        <f>SUMPRODUCT(CHOOSE({1,2,3,4},W321,W386,W451,W516),CHOOSE({1,2,3,4},EE224,EE224,EE224,EE224))</f>
        <v>0</v>
      </c>
      <c r="CC256" s="194">
        <f>SUMPRODUCT(CHOOSE({1,2,3,4},X321,X386,X451,X516),CHOOSE({1,2,3,4},EF224,EF224,EF224,EF224))</f>
        <v>0</v>
      </c>
      <c r="CD256" s="194">
        <f>SUMPRODUCT(CHOOSE({1,2,3,4},Y321,Y386,Y451,Y516),CHOOSE({1,2,3,4},EG224,EG224,EG224,EG224))</f>
        <v>0</v>
      </c>
      <c r="CE256" s="194">
        <f>SUMPRODUCT(CHOOSE({1,2,3,4},Z321,Z386,Z451,Z516),CHOOSE({1,2,3,4},EH224,EH224,EH224,EH224))</f>
        <v>0</v>
      </c>
      <c r="CF256" s="194">
        <f>SUMPRODUCT(CHOOSE({1,2,3,4},AA321,AA386,AA451,AA516),CHOOSE({1,2,3,4},EI224,EI224,EI224,EI224))</f>
        <v>0</v>
      </c>
      <c r="CG256" s="194">
        <f>SUMPRODUCT(CHOOSE({1,2,3,4},AB321,AB386,AB451,AB516),CHOOSE({1,2,3,4},EJ224,EJ224,EJ224,EJ224))</f>
        <v>0</v>
      </c>
    </row>
    <row r="257" spans="1:141" x14ac:dyDescent="0.3">
      <c r="B257" s="1">
        <v>21</v>
      </c>
      <c r="C257" s="1"/>
      <c r="D257" s="52"/>
      <c r="E257" s="52"/>
      <c r="F257" s="52"/>
      <c r="G257" s="52"/>
      <c r="H257" s="52"/>
      <c r="I257" s="52"/>
      <c r="J257" s="52"/>
      <c r="K257" s="52"/>
      <c r="L257" s="52"/>
      <c r="M257" s="52"/>
      <c r="N257" s="52"/>
      <c r="O257" s="52"/>
      <c r="P257" s="52"/>
      <c r="Q257" s="52"/>
      <c r="R257" s="52"/>
      <c r="S257" s="52"/>
      <c r="T257" s="52"/>
      <c r="U257" s="52"/>
      <c r="V257" s="52"/>
      <c r="W257" s="52"/>
      <c r="X257" s="156">
        <f>(VLOOKUP(W97,DiaMort,$A$4,FALSE)-1)*W161*CB225</f>
        <v>0</v>
      </c>
      <c r="Y257" s="156">
        <f>(VLOOKUP(X97,DiaMort,$A$4,FALSE)-1)*X161*CC225</f>
        <v>0</v>
      </c>
      <c r="Z257" s="156">
        <f>(VLOOKUP(Y97,DiaMort,$A$4,FALSE)-1)*Y161*CD225</f>
        <v>0</v>
      </c>
      <c r="AA257" s="156">
        <f>(VLOOKUP(Z97,DiaMort,$A$4,FALSE)-1)*Z161*CE225</f>
        <v>0</v>
      </c>
      <c r="AB257" s="156">
        <f>(VLOOKUP(AA97,DiaMort,$A$4,FALSE)-1)*AA161*CF225</f>
        <v>0</v>
      </c>
      <c r="AC257" s="156"/>
      <c r="AD257" s="156"/>
      <c r="AE257" s="156"/>
      <c r="AF257" s="156"/>
      <c r="AG257" s="180">
        <f t="shared" si="47"/>
        <v>0</v>
      </c>
      <c r="AH257" s="180">
        <f t="shared" si="47"/>
        <v>0</v>
      </c>
      <c r="AI257" s="180">
        <f t="shared" si="47"/>
        <v>0</v>
      </c>
      <c r="AJ257" s="180">
        <f t="shared" si="47"/>
        <v>0</v>
      </c>
      <c r="AK257" s="180">
        <f t="shared" si="48"/>
        <v>0</v>
      </c>
      <c r="AL257" s="180">
        <f t="shared" si="48"/>
        <v>0</v>
      </c>
      <c r="AM257" s="180">
        <f t="shared" si="48"/>
        <v>0</v>
      </c>
      <c r="AN257" s="180">
        <f t="shared" si="48"/>
        <v>0</v>
      </c>
      <c r="AO257" s="180">
        <f t="shared" si="48"/>
        <v>0</v>
      </c>
      <c r="AP257" s="180">
        <f t="shared" si="48"/>
        <v>0</v>
      </c>
      <c r="AQ257" s="180">
        <f t="shared" si="48"/>
        <v>0</v>
      </c>
      <c r="AR257" s="180">
        <f t="shared" si="48"/>
        <v>0</v>
      </c>
      <c r="AS257" s="180">
        <f t="shared" si="48"/>
        <v>0</v>
      </c>
      <c r="AT257" s="180">
        <f t="shared" si="48"/>
        <v>0</v>
      </c>
      <c r="AU257" s="180">
        <f t="shared" si="48"/>
        <v>0</v>
      </c>
      <c r="AV257" s="180">
        <f t="shared" si="48"/>
        <v>0</v>
      </c>
      <c r="AW257" s="180">
        <f t="shared" si="48"/>
        <v>0</v>
      </c>
      <c r="AX257" s="180">
        <f t="shared" si="48"/>
        <v>0</v>
      </c>
      <c r="AY257" s="180">
        <f t="shared" si="48"/>
        <v>0</v>
      </c>
      <c r="AZ257" s="180">
        <f t="shared" si="48"/>
        <v>0</v>
      </c>
      <c r="BA257" s="180">
        <f t="shared" si="49"/>
        <v>0</v>
      </c>
      <c r="BB257" s="180">
        <f t="shared" si="49"/>
        <v>0</v>
      </c>
      <c r="BC257" s="180">
        <f t="shared" si="49"/>
        <v>0</v>
      </c>
      <c r="BD257" s="180">
        <f t="shared" si="49"/>
        <v>0</v>
      </c>
      <c r="BE257" s="180">
        <f t="shared" si="49"/>
        <v>0</v>
      </c>
      <c r="BF257" s="52"/>
      <c r="BG257" s="52"/>
      <c r="BH257" s="52"/>
      <c r="BI257" s="194">
        <f>SUMPRODUCT(CHOOSE({1,2,3,4},D322,D387,D452,D517),CHOOSE({1,2,3,4},DL225,DL225,DL225,DL225))</f>
        <v>0</v>
      </c>
      <c r="BJ257" s="194">
        <f>SUMPRODUCT(CHOOSE({1,2,3,4},E322,E387,E452,E517),CHOOSE({1,2,3,4},DM225,DM225,DM225,DM225))</f>
        <v>0</v>
      </c>
      <c r="BK257" s="194">
        <f>SUMPRODUCT(CHOOSE({1,2,3,4},F322,F387,F452,F517),CHOOSE({1,2,3,4},DN225,DN225,DN225,DN225))</f>
        <v>0</v>
      </c>
      <c r="BL257" s="194">
        <f>SUMPRODUCT(CHOOSE({1,2,3,4},G322,G387,G452,G517),CHOOSE({1,2,3,4},DO225,DO225,DO225,DO225))</f>
        <v>0</v>
      </c>
      <c r="BM257" s="194">
        <f>SUMPRODUCT(CHOOSE({1,2,3,4},H322,H387,H452,H517),CHOOSE({1,2,3,4},DP225,DP225,DP225,DP225))</f>
        <v>0</v>
      </c>
      <c r="BN257" s="194">
        <f>SUMPRODUCT(CHOOSE({1,2,3,4},I322,I387,I452,I517),CHOOSE({1,2,3,4},DQ225,DQ225,DQ225,DQ225))</f>
        <v>0</v>
      </c>
      <c r="BO257" s="194">
        <f>SUMPRODUCT(CHOOSE({1,2,3,4},J322,J387,J452,J517),CHOOSE({1,2,3,4},DR225,DR225,DR225,DR225))</f>
        <v>0</v>
      </c>
      <c r="BP257" s="194">
        <f>SUMPRODUCT(CHOOSE({1,2,3,4},K322,K387,K452,K517),CHOOSE({1,2,3,4},DS225,DS225,DS225,DS225))</f>
        <v>0</v>
      </c>
      <c r="BQ257" s="194">
        <f>SUMPRODUCT(CHOOSE({1,2,3,4},L322,L387,L452,L517),CHOOSE({1,2,3,4},DT225,DT225,DT225,DT225))</f>
        <v>0</v>
      </c>
      <c r="BR257" s="194">
        <f>SUMPRODUCT(CHOOSE({1,2,3,4},M322,M387,M452,M517),CHOOSE({1,2,3,4},DU225,DU225,DU225,DU225))</f>
        <v>0</v>
      </c>
      <c r="BS257" s="194">
        <f>SUMPRODUCT(CHOOSE({1,2,3,4},N322,N387,N452,N517),CHOOSE({1,2,3,4},DV225,DV225,DV225,DV225))</f>
        <v>0</v>
      </c>
      <c r="BT257" s="194">
        <f>SUMPRODUCT(CHOOSE({1,2,3,4},O322,O387,O452,O517),CHOOSE({1,2,3,4},DW225,DW225,DW225,DW225))</f>
        <v>0</v>
      </c>
      <c r="BU257" s="194">
        <f>SUMPRODUCT(CHOOSE({1,2,3,4},P322,P387,P452,P517),CHOOSE({1,2,3,4},DX225,DX225,DX225,DX225))</f>
        <v>0</v>
      </c>
      <c r="BV257" s="194">
        <f>SUMPRODUCT(CHOOSE({1,2,3,4},Q322,Q387,Q452,Q517),CHOOSE({1,2,3,4},DY225,DY225,DY225,DY225))</f>
        <v>0</v>
      </c>
      <c r="BW257" s="194">
        <f>SUMPRODUCT(CHOOSE({1,2,3,4},R322,R387,R452,R517),CHOOSE({1,2,3,4},DZ225,DZ225,DZ225,DZ225))</f>
        <v>0</v>
      </c>
      <c r="BX257" s="194">
        <f>SUMPRODUCT(CHOOSE({1,2,3,4},S322,S387,S452,S517),CHOOSE({1,2,3,4},EA225,EA225,EA225,EA225))</f>
        <v>0</v>
      </c>
      <c r="BY257" s="194">
        <f>SUMPRODUCT(CHOOSE({1,2,3,4},T322,T387,T452,T517),CHOOSE({1,2,3,4},EB225,EB225,EB225,EB225))</f>
        <v>0</v>
      </c>
      <c r="BZ257" s="194">
        <f>SUMPRODUCT(CHOOSE({1,2,3,4},U322,U387,U452,U517),CHOOSE({1,2,3,4},EC225,EC225,EC225,EC225))</f>
        <v>0</v>
      </c>
      <c r="CA257" s="194">
        <f>SUMPRODUCT(CHOOSE({1,2,3,4},V322,V387,V452,V517),CHOOSE({1,2,3,4},ED225,ED225,ED225,ED225))</f>
        <v>0</v>
      </c>
      <c r="CB257" s="194">
        <f>SUMPRODUCT(CHOOSE({1,2,3,4},W322,W387,W452,W517),CHOOSE({1,2,3,4},EE225,EE225,EE225,EE225))</f>
        <v>0</v>
      </c>
      <c r="CC257" s="194">
        <f>SUMPRODUCT(CHOOSE({1,2,3,4},X322,X387,X452,X517),CHOOSE({1,2,3,4},EF225,EF225,EF225,EF225))</f>
        <v>0</v>
      </c>
      <c r="CD257" s="194">
        <f>SUMPRODUCT(CHOOSE({1,2,3,4},Y322,Y387,Y452,Y517),CHOOSE({1,2,3,4},EG225,EG225,EG225,EG225))</f>
        <v>0</v>
      </c>
      <c r="CE257" s="194">
        <f>SUMPRODUCT(CHOOSE({1,2,3,4},Z322,Z387,Z452,Z517),CHOOSE({1,2,3,4},EH225,EH225,EH225,EH225))</f>
        <v>0</v>
      </c>
      <c r="CF257" s="194">
        <f>SUMPRODUCT(CHOOSE({1,2,3,4},AA322,AA387,AA452,AA517),CHOOSE({1,2,3,4},EI225,EI225,EI225,EI225))</f>
        <v>0</v>
      </c>
      <c r="CG257" s="194">
        <f>SUMPRODUCT(CHOOSE({1,2,3,4},AB322,AB387,AB452,AB517),CHOOSE({1,2,3,4},EJ225,EJ225,EJ225,EJ225))</f>
        <v>0</v>
      </c>
    </row>
    <row r="258" spans="1:141" x14ac:dyDescent="0.3">
      <c r="B258" s="1">
        <v>22</v>
      </c>
      <c r="C258" s="1"/>
      <c r="D258" s="52"/>
      <c r="E258" s="52"/>
      <c r="F258" s="52"/>
      <c r="G258" s="52"/>
      <c r="H258" s="52"/>
      <c r="I258" s="52"/>
      <c r="J258" s="52"/>
      <c r="K258" s="52"/>
      <c r="L258" s="52"/>
      <c r="M258" s="52"/>
      <c r="N258" s="52"/>
      <c r="O258" s="52"/>
      <c r="P258" s="52"/>
      <c r="Q258" s="52"/>
      <c r="R258" s="52"/>
      <c r="S258" s="52"/>
      <c r="T258" s="52"/>
      <c r="U258" s="52"/>
      <c r="V258" s="52"/>
      <c r="W258" s="52"/>
      <c r="X258" s="52"/>
      <c r="Y258" s="156">
        <f>(VLOOKUP(X98,DiaMort,$A$4,FALSE)-1)*X162*CC226</f>
        <v>0</v>
      </c>
      <c r="Z258" s="156">
        <f>(VLOOKUP(Y98,DiaMort,$A$4,FALSE)-1)*Y162*CD226</f>
        <v>0</v>
      </c>
      <c r="AA258" s="156">
        <f>(VLOOKUP(Z98,DiaMort,$A$4,FALSE)-1)*Z162*CE226</f>
        <v>0</v>
      </c>
      <c r="AB258" s="156">
        <f>(VLOOKUP(AA98,DiaMort,$A$4,FALSE)-1)*AA162*CF226</f>
        <v>0</v>
      </c>
      <c r="AC258" s="156"/>
      <c r="AD258" s="156"/>
      <c r="AE258" s="156"/>
      <c r="AF258" s="156"/>
      <c r="AG258" s="180">
        <f t="shared" si="47"/>
        <v>0</v>
      </c>
      <c r="AH258" s="180">
        <f t="shared" si="47"/>
        <v>0</v>
      </c>
      <c r="AI258" s="180">
        <f t="shared" si="47"/>
        <v>0</v>
      </c>
      <c r="AJ258" s="180">
        <f t="shared" si="47"/>
        <v>0</v>
      </c>
      <c r="AK258" s="180">
        <f t="shared" si="48"/>
        <v>0</v>
      </c>
      <c r="AL258" s="180">
        <f t="shared" si="48"/>
        <v>0</v>
      </c>
      <c r="AM258" s="180">
        <f t="shared" si="48"/>
        <v>0</v>
      </c>
      <c r="AN258" s="180">
        <f t="shared" si="48"/>
        <v>0</v>
      </c>
      <c r="AO258" s="180">
        <f t="shared" si="48"/>
        <v>0</v>
      </c>
      <c r="AP258" s="180">
        <f t="shared" si="48"/>
        <v>0</v>
      </c>
      <c r="AQ258" s="180">
        <f t="shared" si="48"/>
        <v>0</v>
      </c>
      <c r="AR258" s="180">
        <f t="shared" si="48"/>
        <v>0</v>
      </c>
      <c r="AS258" s="180">
        <f t="shared" si="48"/>
        <v>0</v>
      </c>
      <c r="AT258" s="180">
        <f t="shared" si="48"/>
        <v>0</v>
      </c>
      <c r="AU258" s="180">
        <f t="shared" si="48"/>
        <v>0</v>
      </c>
      <c r="AV258" s="180">
        <f t="shared" si="48"/>
        <v>0</v>
      </c>
      <c r="AW258" s="180">
        <f t="shared" si="48"/>
        <v>0</v>
      </c>
      <c r="AX258" s="180">
        <f t="shared" si="48"/>
        <v>0</v>
      </c>
      <c r="AY258" s="180">
        <f t="shared" si="48"/>
        <v>0</v>
      </c>
      <c r="AZ258" s="180">
        <f t="shared" si="48"/>
        <v>0</v>
      </c>
      <c r="BA258" s="180">
        <f t="shared" si="49"/>
        <v>0</v>
      </c>
      <c r="BB258" s="180">
        <f t="shared" si="49"/>
        <v>0</v>
      </c>
      <c r="BC258" s="180">
        <f t="shared" si="49"/>
        <v>0</v>
      </c>
      <c r="BD258" s="180">
        <f t="shared" si="49"/>
        <v>0</v>
      </c>
      <c r="BE258" s="180">
        <f t="shared" si="49"/>
        <v>0</v>
      </c>
      <c r="BF258" s="52"/>
      <c r="BG258" s="52"/>
      <c r="BH258" s="52"/>
      <c r="BI258" s="194">
        <f>SUMPRODUCT(CHOOSE({1,2,3,4},D323,D388,D453,D518),CHOOSE({1,2,3,4},DL226,DL226,DL226,DL226))</f>
        <v>0</v>
      </c>
      <c r="BJ258" s="194">
        <f>SUMPRODUCT(CHOOSE({1,2,3,4},E323,E388,E453,E518),CHOOSE({1,2,3,4},DM226,DM226,DM226,DM226))</f>
        <v>0</v>
      </c>
      <c r="BK258" s="194">
        <f>SUMPRODUCT(CHOOSE({1,2,3,4},F323,F388,F453,F518),CHOOSE({1,2,3,4},DN226,DN226,DN226,DN226))</f>
        <v>0</v>
      </c>
      <c r="BL258" s="194">
        <f>SUMPRODUCT(CHOOSE({1,2,3,4},G323,G388,G453,G518),CHOOSE({1,2,3,4},DO226,DO226,DO226,DO226))</f>
        <v>0</v>
      </c>
      <c r="BM258" s="194">
        <f>SUMPRODUCT(CHOOSE({1,2,3,4},H323,H388,H453,H518),CHOOSE({1,2,3,4},DP226,DP226,DP226,DP226))</f>
        <v>0</v>
      </c>
      <c r="BN258" s="194">
        <f>SUMPRODUCT(CHOOSE({1,2,3,4},I323,I388,I453,I518),CHOOSE({1,2,3,4},DQ226,DQ226,DQ226,DQ226))</f>
        <v>0</v>
      </c>
      <c r="BO258" s="194">
        <f>SUMPRODUCT(CHOOSE({1,2,3,4},J323,J388,J453,J518),CHOOSE({1,2,3,4},DR226,DR226,DR226,DR226))</f>
        <v>0</v>
      </c>
      <c r="BP258" s="194">
        <f>SUMPRODUCT(CHOOSE({1,2,3,4},K323,K388,K453,K518),CHOOSE({1,2,3,4},DS226,DS226,DS226,DS226))</f>
        <v>0</v>
      </c>
      <c r="BQ258" s="194">
        <f>SUMPRODUCT(CHOOSE({1,2,3,4},L323,L388,L453,L518),CHOOSE({1,2,3,4},DT226,DT226,DT226,DT226))</f>
        <v>0</v>
      </c>
      <c r="BR258" s="194">
        <f>SUMPRODUCT(CHOOSE({1,2,3,4},M323,M388,M453,M518),CHOOSE({1,2,3,4},DU226,DU226,DU226,DU226))</f>
        <v>0</v>
      </c>
      <c r="BS258" s="194">
        <f>SUMPRODUCT(CHOOSE({1,2,3,4},N323,N388,N453,N518),CHOOSE({1,2,3,4},DV226,DV226,DV226,DV226))</f>
        <v>0</v>
      </c>
      <c r="BT258" s="194">
        <f>SUMPRODUCT(CHOOSE({1,2,3,4},O323,O388,O453,O518),CHOOSE({1,2,3,4},DW226,DW226,DW226,DW226))</f>
        <v>0</v>
      </c>
      <c r="BU258" s="194">
        <f>SUMPRODUCT(CHOOSE({1,2,3,4},P323,P388,P453,P518),CHOOSE({1,2,3,4},DX226,DX226,DX226,DX226))</f>
        <v>0</v>
      </c>
      <c r="BV258" s="194">
        <f>SUMPRODUCT(CHOOSE({1,2,3,4},Q323,Q388,Q453,Q518),CHOOSE({1,2,3,4},DY226,DY226,DY226,DY226))</f>
        <v>0</v>
      </c>
      <c r="BW258" s="194">
        <f>SUMPRODUCT(CHOOSE({1,2,3,4},R323,R388,R453,R518),CHOOSE({1,2,3,4},DZ226,DZ226,DZ226,DZ226))</f>
        <v>0</v>
      </c>
      <c r="BX258" s="194">
        <f>SUMPRODUCT(CHOOSE({1,2,3,4},S323,S388,S453,S518),CHOOSE({1,2,3,4},EA226,EA226,EA226,EA226))</f>
        <v>0</v>
      </c>
      <c r="BY258" s="194">
        <f>SUMPRODUCT(CHOOSE({1,2,3,4},T323,T388,T453,T518),CHOOSE({1,2,3,4},EB226,EB226,EB226,EB226))</f>
        <v>0</v>
      </c>
      <c r="BZ258" s="194">
        <f>SUMPRODUCT(CHOOSE({1,2,3,4},U323,U388,U453,U518),CHOOSE({1,2,3,4},EC226,EC226,EC226,EC226))</f>
        <v>0</v>
      </c>
      <c r="CA258" s="194">
        <f>SUMPRODUCT(CHOOSE({1,2,3,4},V323,V388,V453,V518),CHOOSE({1,2,3,4},ED226,ED226,ED226,ED226))</f>
        <v>0</v>
      </c>
      <c r="CB258" s="194">
        <f>SUMPRODUCT(CHOOSE({1,2,3,4},W323,W388,W453,W518),CHOOSE({1,2,3,4},EE226,EE226,EE226,EE226))</f>
        <v>0</v>
      </c>
      <c r="CC258" s="194">
        <f>SUMPRODUCT(CHOOSE({1,2,3,4},X323,X388,X453,X518),CHOOSE({1,2,3,4},EF226,EF226,EF226,EF226))</f>
        <v>0</v>
      </c>
      <c r="CD258" s="194">
        <f>SUMPRODUCT(CHOOSE({1,2,3,4},Y323,Y388,Y453,Y518),CHOOSE({1,2,3,4},EG226,EG226,EG226,EG226))</f>
        <v>0</v>
      </c>
      <c r="CE258" s="194">
        <f>SUMPRODUCT(CHOOSE({1,2,3,4},Z323,Z388,Z453,Z518),CHOOSE({1,2,3,4},EH226,EH226,EH226,EH226))</f>
        <v>0</v>
      </c>
      <c r="CF258" s="194">
        <f>SUMPRODUCT(CHOOSE({1,2,3,4},AA323,AA388,AA453,AA518),CHOOSE({1,2,3,4},EI226,EI226,EI226,EI226))</f>
        <v>0</v>
      </c>
      <c r="CG258" s="194">
        <f>SUMPRODUCT(CHOOSE({1,2,3,4},AB323,AB388,AB453,AB518),CHOOSE({1,2,3,4},EJ226,EJ226,EJ226,EJ226))</f>
        <v>0</v>
      </c>
    </row>
    <row r="259" spans="1:141" x14ac:dyDescent="0.3">
      <c r="B259" s="1">
        <v>23</v>
      </c>
      <c r="C259" s="1"/>
      <c r="D259" s="52"/>
      <c r="E259" s="52"/>
      <c r="F259" s="52"/>
      <c r="G259" s="52"/>
      <c r="H259" s="52"/>
      <c r="I259" s="52"/>
      <c r="J259" s="52"/>
      <c r="K259" s="52"/>
      <c r="L259" s="52"/>
      <c r="M259" s="52"/>
      <c r="N259" s="52"/>
      <c r="O259" s="52"/>
      <c r="P259" s="52"/>
      <c r="Q259" s="52"/>
      <c r="R259" s="52"/>
      <c r="S259" s="52"/>
      <c r="T259" s="52"/>
      <c r="U259" s="52"/>
      <c r="V259" s="52"/>
      <c r="W259" s="52"/>
      <c r="X259" s="52"/>
      <c r="Y259" s="52"/>
      <c r="Z259" s="156">
        <f>(VLOOKUP(Y99,DiaMort,$A$4,FALSE)-1)*Y163*CD227</f>
        <v>0</v>
      </c>
      <c r="AA259" s="156">
        <f>(VLOOKUP(Z99,DiaMort,$A$4,FALSE)-1)*Z163*CE227</f>
        <v>0</v>
      </c>
      <c r="AB259" s="156">
        <f>(VLOOKUP(AA99,DiaMort,$A$4,FALSE)-1)*AA163*CF227</f>
        <v>0</v>
      </c>
      <c r="AC259" s="156"/>
      <c r="AD259" s="156"/>
      <c r="AE259" s="156"/>
      <c r="AF259" s="156"/>
      <c r="AG259" s="180">
        <f t="shared" si="47"/>
        <v>0</v>
      </c>
      <c r="AH259" s="180">
        <f t="shared" si="47"/>
        <v>0</v>
      </c>
      <c r="AI259" s="180">
        <f t="shared" si="47"/>
        <v>0</v>
      </c>
      <c r="AJ259" s="180">
        <f t="shared" si="47"/>
        <v>0</v>
      </c>
      <c r="AK259" s="180">
        <f t="shared" si="48"/>
        <v>0</v>
      </c>
      <c r="AL259" s="180">
        <f t="shared" si="48"/>
        <v>0</v>
      </c>
      <c r="AM259" s="180">
        <f t="shared" si="48"/>
        <v>0</v>
      </c>
      <c r="AN259" s="180">
        <f t="shared" si="48"/>
        <v>0</v>
      </c>
      <c r="AO259" s="180">
        <f t="shared" si="48"/>
        <v>0</v>
      </c>
      <c r="AP259" s="180">
        <f t="shared" si="48"/>
        <v>0</v>
      </c>
      <c r="AQ259" s="180">
        <f t="shared" si="48"/>
        <v>0</v>
      </c>
      <c r="AR259" s="180">
        <f t="shared" si="48"/>
        <v>0</v>
      </c>
      <c r="AS259" s="180">
        <f t="shared" si="48"/>
        <v>0</v>
      </c>
      <c r="AT259" s="180">
        <f t="shared" si="48"/>
        <v>0</v>
      </c>
      <c r="AU259" s="180">
        <f t="shared" si="48"/>
        <v>0</v>
      </c>
      <c r="AV259" s="180">
        <f t="shared" si="48"/>
        <v>0</v>
      </c>
      <c r="AW259" s="180">
        <f t="shared" si="48"/>
        <v>0</v>
      </c>
      <c r="AX259" s="180">
        <f t="shared" si="48"/>
        <v>0</v>
      </c>
      <c r="AY259" s="180">
        <f t="shared" si="48"/>
        <v>0</v>
      </c>
      <c r="AZ259" s="180">
        <f t="shared" si="48"/>
        <v>0</v>
      </c>
      <c r="BA259" s="180">
        <f t="shared" si="49"/>
        <v>0</v>
      </c>
      <c r="BB259" s="180">
        <f t="shared" si="49"/>
        <v>0</v>
      </c>
      <c r="BC259" s="180">
        <f t="shared" si="49"/>
        <v>0</v>
      </c>
      <c r="BD259" s="180">
        <f t="shared" si="49"/>
        <v>0</v>
      </c>
      <c r="BE259" s="180">
        <f t="shared" si="49"/>
        <v>0</v>
      </c>
      <c r="BF259" s="52"/>
      <c r="BG259" s="52"/>
      <c r="BH259" s="52"/>
      <c r="BI259" s="194">
        <f>SUMPRODUCT(CHOOSE({1,2,3,4},D324,D389,D454,D519),CHOOSE({1,2,3,4},DL227,DL227,DL227,DL227))</f>
        <v>0</v>
      </c>
      <c r="BJ259" s="194">
        <f>SUMPRODUCT(CHOOSE({1,2,3,4},E324,E389,E454,E519),CHOOSE({1,2,3,4},DM227,DM227,DM227,DM227))</f>
        <v>0</v>
      </c>
      <c r="BK259" s="194">
        <f>SUMPRODUCT(CHOOSE({1,2,3,4},F324,F389,F454,F519),CHOOSE({1,2,3,4},DN227,DN227,DN227,DN227))</f>
        <v>0</v>
      </c>
      <c r="BL259" s="194">
        <f>SUMPRODUCT(CHOOSE({1,2,3,4},G324,G389,G454,G519),CHOOSE({1,2,3,4},DO227,DO227,DO227,DO227))</f>
        <v>0</v>
      </c>
      <c r="BM259" s="194">
        <f>SUMPRODUCT(CHOOSE({1,2,3,4},H324,H389,H454,H519),CHOOSE({1,2,3,4},DP227,DP227,DP227,DP227))</f>
        <v>0</v>
      </c>
      <c r="BN259" s="194">
        <f>SUMPRODUCT(CHOOSE({1,2,3,4},I324,I389,I454,I519),CHOOSE({1,2,3,4},DQ227,DQ227,DQ227,DQ227))</f>
        <v>0</v>
      </c>
      <c r="BO259" s="194">
        <f>SUMPRODUCT(CHOOSE({1,2,3,4},J324,J389,J454,J519),CHOOSE({1,2,3,4},DR227,DR227,DR227,DR227))</f>
        <v>0</v>
      </c>
      <c r="BP259" s="194">
        <f>SUMPRODUCT(CHOOSE({1,2,3,4},K324,K389,K454,K519),CHOOSE({1,2,3,4},DS227,DS227,DS227,DS227))</f>
        <v>0</v>
      </c>
      <c r="BQ259" s="194">
        <f>SUMPRODUCT(CHOOSE({1,2,3,4},L324,L389,L454,L519),CHOOSE({1,2,3,4},DT227,DT227,DT227,DT227))</f>
        <v>0</v>
      </c>
      <c r="BR259" s="194">
        <f>SUMPRODUCT(CHOOSE({1,2,3,4},M324,M389,M454,M519),CHOOSE({1,2,3,4},DU227,DU227,DU227,DU227))</f>
        <v>0</v>
      </c>
      <c r="BS259" s="194">
        <f>SUMPRODUCT(CHOOSE({1,2,3,4},N324,N389,N454,N519),CHOOSE({1,2,3,4},DV227,DV227,DV227,DV227))</f>
        <v>0</v>
      </c>
      <c r="BT259" s="194">
        <f>SUMPRODUCT(CHOOSE({1,2,3,4},O324,O389,O454,O519),CHOOSE({1,2,3,4},DW227,DW227,DW227,DW227))</f>
        <v>0</v>
      </c>
      <c r="BU259" s="194">
        <f>SUMPRODUCT(CHOOSE({1,2,3,4},P324,P389,P454,P519),CHOOSE({1,2,3,4},DX227,DX227,DX227,DX227))</f>
        <v>0</v>
      </c>
      <c r="BV259" s="194">
        <f>SUMPRODUCT(CHOOSE({1,2,3,4},Q324,Q389,Q454,Q519),CHOOSE({1,2,3,4},DY227,DY227,DY227,DY227))</f>
        <v>0</v>
      </c>
      <c r="BW259" s="194">
        <f>SUMPRODUCT(CHOOSE({1,2,3,4},R324,R389,R454,R519),CHOOSE({1,2,3,4},DZ227,DZ227,DZ227,DZ227))</f>
        <v>0</v>
      </c>
      <c r="BX259" s="194">
        <f>SUMPRODUCT(CHOOSE({1,2,3,4},S324,S389,S454,S519),CHOOSE({1,2,3,4},EA227,EA227,EA227,EA227))</f>
        <v>0</v>
      </c>
      <c r="BY259" s="194">
        <f>SUMPRODUCT(CHOOSE({1,2,3,4},T324,T389,T454,T519),CHOOSE({1,2,3,4},EB227,EB227,EB227,EB227))</f>
        <v>0</v>
      </c>
      <c r="BZ259" s="194">
        <f>SUMPRODUCT(CHOOSE({1,2,3,4},U324,U389,U454,U519),CHOOSE({1,2,3,4},EC227,EC227,EC227,EC227))</f>
        <v>0</v>
      </c>
      <c r="CA259" s="194">
        <f>SUMPRODUCT(CHOOSE({1,2,3,4},V324,V389,V454,V519),CHOOSE({1,2,3,4},ED227,ED227,ED227,ED227))</f>
        <v>0</v>
      </c>
      <c r="CB259" s="194">
        <f>SUMPRODUCT(CHOOSE({1,2,3,4},W324,W389,W454,W519),CHOOSE({1,2,3,4},EE227,EE227,EE227,EE227))</f>
        <v>0</v>
      </c>
      <c r="CC259" s="194">
        <f>SUMPRODUCT(CHOOSE({1,2,3,4},X324,X389,X454,X519),CHOOSE({1,2,3,4},EF227,EF227,EF227,EF227))</f>
        <v>0</v>
      </c>
      <c r="CD259" s="194">
        <f>SUMPRODUCT(CHOOSE({1,2,3,4},Y324,Y389,Y454,Y519),CHOOSE({1,2,3,4},EG227,EG227,EG227,EG227))</f>
        <v>0</v>
      </c>
      <c r="CE259" s="194">
        <f>SUMPRODUCT(CHOOSE({1,2,3,4},Z324,Z389,Z454,Z519),CHOOSE({1,2,3,4},EH227,EH227,EH227,EH227))</f>
        <v>0</v>
      </c>
      <c r="CF259" s="194">
        <f>SUMPRODUCT(CHOOSE({1,2,3,4},AA324,AA389,AA454,AA519),CHOOSE({1,2,3,4},EI227,EI227,EI227,EI227))</f>
        <v>0</v>
      </c>
      <c r="CG259" s="194">
        <f>SUMPRODUCT(CHOOSE({1,2,3,4},AB324,AB389,AB454,AB519),CHOOSE({1,2,3,4},EJ227,EJ227,EJ227,EJ227))</f>
        <v>0</v>
      </c>
    </row>
    <row r="260" spans="1:141" x14ac:dyDescent="0.3">
      <c r="B260" s="1">
        <v>24</v>
      </c>
      <c r="C260" s="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156">
        <f>(VLOOKUP(Z100,DiaMort,$A$4,FALSE)-1)*Z164*CE228</f>
        <v>0</v>
      </c>
      <c r="AB260" s="156">
        <f>(VLOOKUP(AA100,DiaMort,$A$4,FALSE)-1)*AA164*CF228</f>
        <v>0</v>
      </c>
      <c r="AC260" s="156"/>
      <c r="AD260" s="156"/>
      <c r="AE260" s="156"/>
      <c r="AF260" s="156"/>
      <c r="AG260" s="180">
        <f t="shared" si="47"/>
        <v>0</v>
      </c>
      <c r="AH260" s="180">
        <f t="shared" si="47"/>
        <v>0</v>
      </c>
      <c r="AI260" s="180">
        <f t="shared" si="47"/>
        <v>0</v>
      </c>
      <c r="AJ260" s="180">
        <f t="shared" si="47"/>
        <v>0</v>
      </c>
      <c r="AK260" s="180">
        <f t="shared" si="48"/>
        <v>0</v>
      </c>
      <c r="AL260" s="180">
        <f t="shared" si="48"/>
        <v>0</v>
      </c>
      <c r="AM260" s="180">
        <f t="shared" si="48"/>
        <v>0</v>
      </c>
      <c r="AN260" s="180">
        <f t="shared" si="48"/>
        <v>0</v>
      </c>
      <c r="AO260" s="180">
        <f t="shared" si="48"/>
        <v>0</v>
      </c>
      <c r="AP260" s="180">
        <f t="shared" si="48"/>
        <v>0</v>
      </c>
      <c r="AQ260" s="180">
        <f t="shared" si="48"/>
        <v>0</v>
      </c>
      <c r="AR260" s="180">
        <f t="shared" si="48"/>
        <v>0</v>
      </c>
      <c r="AS260" s="180">
        <f t="shared" si="48"/>
        <v>0</v>
      </c>
      <c r="AT260" s="180">
        <f t="shared" si="48"/>
        <v>0</v>
      </c>
      <c r="AU260" s="180">
        <f t="shared" si="48"/>
        <v>0</v>
      </c>
      <c r="AV260" s="180">
        <f t="shared" si="48"/>
        <v>0</v>
      </c>
      <c r="AW260" s="180">
        <f t="shared" si="48"/>
        <v>0</v>
      </c>
      <c r="AX260" s="180">
        <f t="shared" si="48"/>
        <v>0</v>
      </c>
      <c r="AY260" s="180">
        <f t="shared" si="48"/>
        <v>0</v>
      </c>
      <c r="AZ260" s="180">
        <f t="shared" si="48"/>
        <v>0</v>
      </c>
      <c r="BA260" s="180">
        <f t="shared" si="49"/>
        <v>0</v>
      </c>
      <c r="BB260" s="180">
        <f t="shared" si="49"/>
        <v>0</v>
      </c>
      <c r="BC260" s="180">
        <f t="shared" si="49"/>
        <v>0</v>
      </c>
      <c r="BD260" s="180">
        <f t="shared" si="49"/>
        <v>0</v>
      </c>
      <c r="BE260" s="180">
        <f t="shared" si="49"/>
        <v>0</v>
      </c>
      <c r="BF260" s="52"/>
      <c r="BG260" s="52"/>
      <c r="BH260" s="52"/>
      <c r="BI260" s="194">
        <f>SUMPRODUCT(CHOOSE({1,2,3,4},D325,D390,D455,D520),CHOOSE({1,2,3,4},DL228,DL228,DL228,DL228))</f>
        <v>0</v>
      </c>
      <c r="BJ260" s="194">
        <f>SUMPRODUCT(CHOOSE({1,2,3,4},E325,E390,E455,E520),CHOOSE({1,2,3,4},DM228,DM228,DM228,DM228))</f>
        <v>0</v>
      </c>
      <c r="BK260" s="194">
        <f>SUMPRODUCT(CHOOSE({1,2,3,4},F325,F390,F455,F520),CHOOSE({1,2,3,4},DN228,DN228,DN228,DN228))</f>
        <v>0</v>
      </c>
      <c r="BL260" s="194">
        <f>SUMPRODUCT(CHOOSE({1,2,3,4},G325,G390,G455,G520),CHOOSE({1,2,3,4},DO228,DO228,DO228,DO228))</f>
        <v>0</v>
      </c>
      <c r="BM260" s="194">
        <f>SUMPRODUCT(CHOOSE({1,2,3,4},H325,H390,H455,H520),CHOOSE({1,2,3,4},DP228,DP228,DP228,DP228))</f>
        <v>0</v>
      </c>
      <c r="BN260" s="194">
        <f>SUMPRODUCT(CHOOSE({1,2,3,4},I325,I390,I455,I520),CHOOSE({1,2,3,4},DQ228,DQ228,DQ228,DQ228))</f>
        <v>0</v>
      </c>
      <c r="BO260" s="194">
        <f>SUMPRODUCT(CHOOSE({1,2,3,4},J325,J390,J455,J520),CHOOSE({1,2,3,4},DR228,DR228,DR228,DR228))</f>
        <v>0</v>
      </c>
      <c r="BP260" s="194">
        <f>SUMPRODUCT(CHOOSE({1,2,3,4},K325,K390,K455,K520),CHOOSE({1,2,3,4},DS228,DS228,DS228,DS228))</f>
        <v>0</v>
      </c>
      <c r="BQ260" s="194">
        <f>SUMPRODUCT(CHOOSE({1,2,3,4},L325,L390,L455,L520),CHOOSE({1,2,3,4},DT228,DT228,DT228,DT228))</f>
        <v>0</v>
      </c>
      <c r="BR260" s="194">
        <f>SUMPRODUCT(CHOOSE({1,2,3,4},M325,M390,M455,M520),CHOOSE({1,2,3,4},DU228,DU228,DU228,DU228))</f>
        <v>0</v>
      </c>
      <c r="BS260" s="194">
        <f>SUMPRODUCT(CHOOSE({1,2,3,4},N325,N390,N455,N520),CHOOSE({1,2,3,4},DV228,DV228,DV228,DV228))</f>
        <v>0</v>
      </c>
      <c r="BT260" s="194">
        <f>SUMPRODUCT(CHOOSE({1,2,3,4},O325,O390,O455,O520),CHOOSE({1,2,3,4},DW228,DW228,DW228,DW228))</f>
        <v>0</v>
      </c>
      <c r="BU260" s="194">
        <f>SUMPRODUCT(CHOOSE({1,2,3,4},P325,P390,P455,P520),CHOOSE({1,2,3,4},DX228,DX228,DX228,DX228))</f>
        <v>0</v>
      </c>
      <c r="BV260" s="194">
        <f>SUMPRODUCT(CHOOSE({1,2,3,4},Q325,Q390,Q455,Q520),CHOOSE({1,2,3,4},DY228,DY228,DY228,DY228))</f>
        <v>0</v>
      </c>
      <c r="BW260" s="194">
        <f>SUMPRODUCT(CHOOSE({1,2,3,4},R325,R390,R455,R520),CHOOSE({1,2,3,4},DZ228,DZ228,DZ228,DZ228))</f>
        <v>0</v>
      </c>
      <c r="BX260" s="194">
        <f>SUMPRODUCT(CHOOSE({1,2,3,4},S325,S390,S455,S520),CHOOSE({1,2,3,4},EA228,EA228,EA228,EA228))</f>
        <v>0</v>
      </c>
      <c r="BY260" s="194">
        <f>SUMPRODUCT(CHOOSE({1,2,3,4},T325,T390,T455,T520),CHOOSE({1,2,3,4},EB228,EB228,EB228,EB228))</f>
        <v>0</v>
      </c>
      <c r="BZ260" s="194">
        <f>SUMPRODUCT(CHOOSE({1,2,3,4},U325,U390,U455,U520),CHOOSE({1,2,3,4},EC228,EC228,EC228,EC228))</f>
        <v>0</v>
      </c>
      <c r="CA260" s="194">
        <f>SUMPRODUCT(CHOOSE({1,2,3,4},V325,V390,V455,V520),CHOOSE({1,2,3,4},ED228,ED228,ED228,ED228))</f>
        <v>0</v>
      </c>
      <c r="CB260" s="194">
        <f>SUMPRODUCT(CHOOSE({1,2,3,4},W325,W390,W455,W520),CHOOSE({1,2,3,4},EE228,EE228,EE228,EE228))</f>
        <v>0</v>
      </c>
      <c r="CC260" s="194">
        <f>SUMPRODUCT(CHOOSE({1,2,3,4},X325,X390,X455,X520),CHOOSE({1,2,3,4},EF228,EF228,EF228,EF228))</f>
        <v>0</v>
      </c>
      <c r="CD260" s="194">
        <f>SUMPRODUCT(CHOOSE({1,2,3,4},Y325,Y390,Y455,Y520),CHOOSE({1,2,3,4},EG228,EG228,EG228,EG228))</f>
        <v>0</v>
      </c>
      <c r="CE260" s="194">
        <f>SUMPRODUCT(CHOOSE({1,2,3,4},Z325,Z390,Z455,Z520),CHOOSE({1,2,3,4},EH228,EH228,EH228,EH228))</f>
        <v>0</v>
      </c>
      <c r="CF260" s="194">
        <f>SUMPRODUCT(CHOOSE({1,2,3,4},AA325,AA390,AA455,AA520),CHOOSE({1,2,3,4},EI228,EI228,EI228,EI228))</f>
        <v>0</v>
      </c>
      <c r="CG260" s="194">
        <f>SUMPRODUCT(CHOOSE({1,2,3,4},AB325,AB390,AB455,AB520),CHOOSE({1,2,3,4},EJ228,EJ228,EJ228,EJ228))</f>
        <v>0</v>
      </c>
    </row>
    <row r="261" spans="1:141" x14ac:dyDescent="0.3">
      <c r="B261" s="1">
        <v>25</v>
      </c>
      <c r="C261" s="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156">
        <f>(VLOOKUP(AA101,DiaMort,$A$4,FALSE)-1)*AA165*CF229</f>
        <v>0</v>
      </c>
      <c r="AC261" s="156"/>
      <c r="AD261" s="156"/>
      <c r="AE261" s="156"/>
      <c r="AF261" s="156"/>
      <c r="AG261" s="180">
        <f t="shared" si="47"/>
        <v>0</v>
      </c>
      <c r="AH261" s="180">
        <f t="shared" si="47"/>
        <v>0</v>
      </c>
      <c r="AI261" s="180">
        <f t="shared" si="47"/>
        <v>0</v>
      </c>
      <c r="AJ261" s="180">
        <f t="shared" si="47"/>
        <v>0</v>
      </c>
      <c r="AK261" s="180">
        <f t="shared" si="48"/>
        <v>0</v>
      </c>
      <c r="AL261" s="180">
        <f t="shared" si="48"/>
        <v>0</v>
      </c>
      <c r="AM261" s="180">
        <f t="shared" si="48"/>
        <v>0</v>
      </c>
      <c r="AN261" s="180">
        <f t="shared" si="48"/>
        <v>0</v>
      </c>
      <c r="AO261" s="180">
        <f t="shared" si="48"/>
        <v>0</v>
      </c>
      <c r="AP261" s="180">
        <f t="shared" si="48"/>
        <v>0</v>
      </c>
      <c r="AQ261" s="180">
        <f t="shared" si="48"/>
        <v>0</v>
      </c>
      <c r="AR261" s="180">
        <f t="shared" si="48"/>
        <v>0</v>
      </c>
      <c r="AS261" s="180">
        <f t="shared" si="48"/>
        <v>0</v>
      </c>
      <c r="AT261" s="180">
        <f t="shared" si="48"/>
        <v>0</v>
      </c>
      <c r="AU261" s="180">
        <f t="shared" si="48"/>
        <v>0</v>
      </c>
      <c r="AV261" s="180">
        <f t="shared" si="48"/>
        <v>0</v>
      </c>
      <c r="AW261" s="180">
        <f t="shared" si="48"/>
        <v>0</v>
      </c>
      <c r="AX261" s="180">
        <f t="shared" si="48"/>
        <v>0</v>
      </c>
      <c r="AY261" s="180">
        <f t="shared" si="48"/>
        <v>0</v>
      </c>
      <c r="AZ261" s="180">
        <f t="shared" si="48"/>
        <v>0</v>
      </c>
      <c r="BA261" s="180">
        <f t="shared" si="49"/>
        <v>0</v>
      </c>
      <c r="BB261" s="180">
        <f t="shared" si="49"/>
        <v>0</v>
      </c>
      <c r="BC261" s="180">
        <f t="shared" si="49"/>
        <v>0</v>
      </c>
      <c r="BD261" s="180">
        <f t="shared" si="49"/>
        <v>0</v>
      </c>
      <c r="BE261" s="180">
        <f t="shared" si="49"/>
        <v>0</v>
      </c>
      <c r="BF261" s="52"/>
      <c r="BG261" s="52"/>
      <c r="BH261" s="52"/>
      <c r="BI261" s="194">
        <f>SUMPRODUCT(CHOOSE({1,2,3,4},D326,D391,D456,D521),CHOOSE({1,2,3,4},DL229,DL229,DL229,DL229))</f>
        <v>0</v>
      </c>
      <c r="BJ261" s="194">
        <f>SUMPRODUCT(CHOOSE({1,2,3,4},E326,E391,E456,E521),CHOOSE({1,2,3,4},DM229,DM229,DM229,DM229))</f>
        <v>0</v>
      </c>
      <c r="BK261" s="194">
        <f>SUMPRODUCT(CHOOSE({1,2,3,4},F326,F391,F456,F521),CHOOSE({1,2,3,4},DN229,DN229,DN229,DN229))</f>
        <v>0</v>
      </c>
      <c r="BL261" s="194">
        <f>SUMPRODUCT(CHOOSE({1,2,3,4},G326,G391,G456,G521),CHOOSE({1,2,3,4},DO229,DO229,DO229,DO229))</f>
        <v>0</v>
      </c>
      <c r="BM261" s="194">
        <f>SUMPRODUCT(CHOOSE({1,2,3,4},H326,H391,H456,H521),CHOOSE({1,2,3,4},DP229,DP229,DP229,DP229))</f>
        <v>0</v>
      </c>
      <c r="BN261" s="194">
        <f>SUMPRODUCT(CHOOSE({1,2,3,4},I326,I391,I456,I521),CHOOSE({1,2,3,4},DQ229,DQ229,DQ229,DQ229))</f>
        <v>0</v>
      </c>
      <c r="BO261" s="194">
        <f>SUMPRODUCT(CHOOSE({1,2,3,4},J326,J391,J456,J521),CHOOSE({1,2,3,4},DR229,DR229,DR229,DR229))</f>
        <v>0</v>
      </c>
      <c r="BP261" s="194">
        <f>SUMPRODUCT(CHOOSE({1,2,3,4},K326,K391,K456,K521),CHOOSE({1,2,3,4},DS229,DS229,DS229,DS229))</f>
        <v>0</v>
      </c>
      <c r="BQ261" s="194">
        <f>SUMPRODUCT(CHOOSE({1,2,3,4},L326,L391,L456,L521),CHOOSE({1,2,3,4},DT229,DT229,DT229,DT229))</f>
        <v>0</v>
      </c>
      <c r="BR261" s="194">
        <f>SUMPRODUCT(CHOOSE({1,2,3,4},M326,M391,M456,M521),CHOOSE({1,2,3,4},DU229,DU229,DU229,DU229))</f>
        <v>0</v>
      </c>
      <c r="BS261" s="194">
        <f>SUMPRODUCT(CHOOSE({1,2,3,4},N326,N391,N456,N521),CHOOSE({1,2,3,4},DV229,DV229,DV229,DV229))</f>
        <v>0</v>
      </c>
      <c r="BT261" s="194">
        <f>SUMPRODUCT(CHOOSE({1,2,3,4},O326,O391,O456,O521),CHOOSE({1,2,3,4},DW229,DW229,DW229,DW229))</f>
        <v>0</v>
      </c>
      <c r="BU261" s="194">
        <f>SUMPRODUCT(CHOOSE({1,2,3,4},P326,P391,P456,P521),CHOOSE({1,2,3,4},DX229,DX229,DX229,DX229))</f>
        <v>0</v>
      </c>
      <c r="BV261" s="194">
        <f>SUMPRODUCT(CHOOSE({1,2,3,4},Q326,Q391,Q456,Q521),CHOOSE({1,2,3,4},DY229,DY229,DY229,DY229))</f>
        <v>0</v>
      </c>
      <c r="BW261" s="194">
        <f>SUMPRODUCT(CHOOSE({1,2,3,4},R326,R391,R456,R521),CHOOSE({1,2,3,4},DZ229,DZ229,DZ229,DZ229))</f>
        <v>0</v>
      </c>
      <c r="BX261" s="194">
        <f>SUMPRODUCT(CHOOSE({1,2,3,4},S326,S391,S456,S521),CHOOSE({1,2,3,4},EA229,EA229,EA229,EA229))</f>
        <v>0</v>
      </c>
      <c r="BY261" s="194">
        <f>SUMPRODUCT(CHOOSE({1,2,3,4},T326,T391,T456,T521),CHOOSE({1,2,3,4},EB229,EB229,EB229,EB229))</f>
        <v>0</v>
      </c>
      <c r="BZ261" s="194">
        <f>SUMPRODUCT(CHOOSE({1,2,3,4},U326,U391,U456,U521),CHOOSE({1,2,3,4},EC229,EC229,EC229,EC229))</f>
        <v>0</v>
      </c>
      <c r="CA261" s="194">
        <f>SUMPRODUCT(CHOOSE({1,2,3,4},V326,V391,V456,V521),CHOOSE({1,2,3,4},ED229,ED229,ED229,ED229))</f>
        <v>0</v>
      </c>
      <c r="CB261" s="194">
        <f>SUMPRODUCT(CHOOSE({1,2,3,4},W326,W391,W456,W521),CHOOSE({1,2,3,4},EE229,EE229,EE229,EE229))</f>
        <v>0</v>
      </c>
      <c r="CC261" s="194">
        <f>SUMPRODUCT(CHOOSE({1,2,3,4},X326,X391,X456,X521),CHOOSE({1,2,3,4},EF229,EF229,EF229,EF229))</f>
        <v>0</v>
      </c>
      <c r="CD261" s="194">
        <f>SUMPRODUCT(CHOOSE({1,2,3,4},Y326,Y391,Y456,Y521),CHOOSE({1,2,3,4},EG229,EG229,EG229,EG229))</f>
        <v>0</v>
      </c>
      <c r="CE261" s="194">
        <f>SUMPRODUCT(CHOOSE({1,2,3,4},Z326,Z391,Z456,Z521),CHOOSE({1,2,3,4},EH229,EH229,EH229,EH229))</f>
        <v>0</v>
      </c>
      <c r="CF261" s="194">
        <f>SUMPRODUCT(CHOOSE({1,2,3,4},AA326,AA391,AA456,AA521),CHOOSE({1,2,3,4},EI229,EI229,EI229,EI229))</f>
        <v>0</v>
      </c>
      <c r="CG261" s="194">
        <f>SUMPRODUCT(CHOOSE({1,2,3,4},AB326,AB391,AB456,AB521),CHOOSE({1,2,3,4},EJ229,EJ229,EJ229,EJ229))</f>
        <v>0</v>
      </c>
    </row>
    <row r="262" spans="1:141" x14ac:dyDescent="0.3">
      <c r="B262" s="34" t="s">
        <v>136</v>
      </c>
      <c r="C262" s="12"/>
      <c r="D262" s="66">
        <f>SUM(D237:D261)</f>
        <v>0</v>
      </c>
      <c r="E262" s="66">
        <f t="shared" ref="E262:AB262" si="51">SUM(E237:E261)</f>
        <v>5.8385583924660069E-4</v>
      </c>
      <c r="F262" s="66">
        <f t="shared" si="51"/>
        <v>1.2087396886684785E-3</v>
      </c>
      <c r="G262" s="66">
        <f t="shared" si="51"/>
        <v>1.9499174578892643E-3</v>
      </c>
      <c r="H262" s="66">
        <f t="shared" si="51"/>
        <v>2.7478698753640902E-3</v>
      </c>
      <c r="I262" s="66">
        <f t="shared" si="51"/>
        <v>4.2666025315288084E-3</v>
      </c>
      <c r="J262" s="66">
        <f t="shared" si="51"/>
        <v>6.0267858495560746E-3</v>
      </c>
      <c r="K262" s="66">
        <f t="shared" si="51"/>
        <v>8.2517015352240337E-3</v>
      </c>
      <c r="L262" s="66">
        <f t="shared" si="51"/>
        <v>1.0563935915254563E-2</v>
      </c>
      <c r="M262" s="66">
        <f t="shared" si="51"/>
        <v>1.3150991872873581E-2</v>
      </c>
      <c r="N262" s="66">
        <f t="shared" si="51"/>
        <v>1.7909918890188104E-2</v>
      </c>
      <c r="O262" s="66">
        <f t="shared" si="51"/>
        <v>2.346571357521381E-2</v>
      </c>
      <c r="P262" s="66">
        <f t="shared" si="51"/>
        <v>2.9402078918718644E-2</v>
      </c>
      <c r="Q262" s="66">
        <f t="shared" si="51"/>
        <v>3.6550755225929425E-2</v>
      </c>
      <c r="R262" s="66">
        <f t="shared" si="51"/>
        <v>4.43858171088043E-2</v>
      </c>
      <c r="S262" s="66">
        <f t="shared" si="51"/>
        <v>5.4516194453297598E-2</v>
      </c>
      <c r="T262" s="66">
        <f t="shared" si="51"/>
        <v>6.6401643451018524E-2</v>
      </c>
      <c r="U262" s="66">
        <f t="shared" si="51"/>
        <v>7.7759592440790726E-2</v>
      </c>
      <c r="V262" s="66">
        <f t="shared" si="51"/>
        <v>9.0365327815854185E-2</v>
      </c>
      <c r="W262" s="66">
        <f t="shared" si="51"/>
        <v>6.0549977326715299E-2</v>
      </c>
      <c r="X262" s="66">
        <f t="shared" si="51"/>
        <v>7.1403461058406684E-2</v>
      </c>
      <c r="Y262" s="66">
        <f t="shared" si="51"/>
        <v>8.3448394810684751E-2</v>
      </c>
      <c r="Z262" s="66">
        <f t="shared" si="51"/>
        <v>9.3202509297770408E-2</v>
      </c>
      <c r="AA262" s="66">
        <f t="shared" si="51"/>
        <v>0.10801051336584415</v>
      </c>
      <c r="AB262" s="66">
        <f t="shared" si="51"/>
        <v>0.12601565938389703</v>
      </c>
      <c r="AC262" s="12"/>
      <c r="BH262" s="66">
        <f>SUM(BH237:BH261)</f>
        <v>0</v>
      </c>
      <c r="BI262" s="66">
        <f t="shared" ref="BI262:CG262" si="52">SUM(BI237:BI261)</f>
        <v>0</v>
      </c>
      <c r="BJ262" s="66">
        <f t="shared" si="52"/>
        <v>1.3044282210302567E-4</v>
      </c>
      <c r="BK262" s="66">
        <f t="shared" si="52"/>
        <v>4.4964765631726704E-4</v>
      </c>
      <c r="BL262" s="66">
        <f t="shared" si="52"/>
        <v>9.2749569241849089E-4</v>
      </c>
      <c r="BM262" s="66">
        <f t="shared" si="52"/>
        <v>1.5448786785969702E-3</v>
      </c>
      <c r="BN262" s="66">
        <f t="shared" si="52"/>
        <v>2.7982379550267901E-3</v>
      </c>
      <c r="BO262" s="66">
        <f t="shared" si="52"/>
        <v>4.343511439016119E-3</v>
      </c>
      <c r="BP262" s="66">
        <f t="shared" si="52"/>
        <v>6.135051585008904E-3</v>
      </c>
      <c r="BQ262" s="66">
        <f t="shared" si="52"/>
        <v>8.1434759911366995E-3</v>
      </c>
      <c r="BR262" s="66">
        <f t="shared" si="52"/>
        <v>1.0332897255673979E-2</v>
      </c>
      <c r="BS262" s="66">
        <f t="shared" si="52"/>
        <v>1.5279372057904757E-2</v>
      </c>
      <c r="BT262" s="66">
        <f t="shared" si="52"/>
        <v>2.0756208625614656E-2</v>
      </c>
      <c r="BU262" s="66">
        <f t="shared" si="52"/>
        <v>2.6635927939381323E-2</v>
      </c>
      <c r="BV262" s="66">
        <f t="shared" si="52"/>
        <v>3.2760585083010413E-2</v>
      </c>
      <c r="BW262" s="66">
        <f t="shared" si="52"/>
        <v>3.897059382004351E-2</v>
      </c>
      <c r="BX262" s="66">
        <f t="shared" si="52"/>
        <v>4.8677335243987693E-2</v>
      </c>
      <c r="BY262" s="66">
        <f t="shared" si="52"/>
        <v>5.8378735849541195E-2</v>
      </c>
      <c r="BZ262" s="66">
        <f t="shared" si="52"/>
        <v>6.7983831181037929E-2</v>
      </c>
      <c r="CA262" s="66">
        <f t="shared" si="52"/>
        <v>7.7223320626070152E-2</v>
      </c>
      <c r="CB262" s="66">
        <f t="shared" si="52"/>
        <v>8.5900025744409622E-2</v>
      </c>
      <c r="CC262" s="66">
        <f t="shared" si="52"/>
        <v>0.10831739075290409</v>
      </c>
      <c r="CD262" s="66">
        <f t="shared" si="52"/>
        <v>0.12878479152814187</v>
      </c>
      <c r="CE262" s="66">
        <f t="shared" si="52"/>
        <v>0.14752390526428405</v>
      </c>
      <c r="CF262" s="66">
        <f t="shared" si="52"/>
        <v>0.16312003748516835</v>
      </c>
      <c r="CG262" s="66">
        <f t="shared" si="52"/>
        <v>0.17552176693321189</v>
      </c>
    </row>
    <row r="263" spans="1:141" x14ac:dyDescent="0.3">
      <c r="B263" s="34" t="s">
        <v>159</v>
      </c>
      <c r="C263" s="12"/>
      <c r="D263" s="66">
        <f>SUM($D262:D262)</f>
        <v>0</v>
      </c>
      <c r="E263" s="66">
        <f>SUM($D262:E262)</f>
        <v>5.8385583924660069E-4</v>
      </c>
      <c r="F263" s="66">
        <f>SUM($D262:F262)</f>
        <v>1.7925955279150792E-3</v>
      </c>
      <c r="G263" s="66">
        <f>SUM($D262:G262)</f>
        <v>3.7425129858043435E-3</v>
      </c>
      <c r="H263" s="66">
        <f>SUM($D262:H262)</f>
        <v>6.4903828611684337E-3</v>
      </c>
      <c r="I263" s="66">
        <f>SUM($D262:I262)</f>
        <v>1.0756985392697243E-2</v>
      </c>
      <c r="J263" s="66">
        <f>SUM($D262:J262)</f>
        <v>1.6783771242253318E-2</v>
      </c>
      <c r="K263" s="66">
        <f>SUM($D262:K262)</f>
        <v>2.5035472777477349E-2</v>
      </c>
      <c r="L263" s="66">
        <f>SUM($D262:L262)</f>
        <v>3.5599408692731913E-2</v>
      </c>
      <c r="M263" s="66">
        <f>SUM($D262:M262)</f>
        <v>4.8750400565605492E-2</v>
      </c>
      <c r="N263" s="66">
        <f>SUM($D262:N262)</f>
        <v>6.6660319455793593E-2</v>
      </c>
      <c r="O263" s="66">
        <f>SUM($D262:O262)</f>
        <v>9.0126033031007399E-2</v>
      </c>
      <c r="P263" s="66">
        <f>SUM($D262:P262)</f>
        <v>0.11952811194972604</v>
      </c>
      <c r="Q263" s="66">
        <f>SUM($D262:Q262)</f>
        <v>0.15607886717565547</v>
      </c>
      <c r="R263" s="66">
        <f>SUM($D262:R262)</f>
        <v>0.20046468428445977</v>
      </c>
      <c r="S263" s="66">
        <f>SUM($D262:S262)</f>
        <v>0.25498087873775738</v>
      </c>
      <c r="T263" s="66">
        <f>SUM($D262:T262)</f>
        <v>0.32138252218877589</v>
      </c>
      <c r="U263" s="66">
        <f>SUM($D262:U262)</f>
        <v>0.39914211462956661</v>
      </c>
      <c r="V263" s="66">
        <f>SUM($D262:V262)</f>
        <v>0.48950744244542077</v>
      </c>
      <c r="W263" s="66">
        <f>SUM($D262:W262)</f>
        <v>0.55005741977213607</v>
      </c>
      <c r="X263" s="66">
        <f>SUM($D262:X262)</f>
        <v>0.62146088083054274</v>
      </c>
      <c r="Y263" s="66">
        <f>SUM($D262:Y262)</f>
        <v>0.70490927564122752</v>
      </c>
      <c r="Z263" s="66">
        <f>SUM($D262:Z262)</f>
        <v>0.79811178493899793</v>
      </c>
      <c r="AA263" s="66">
        <f>SUM($D262:AA262)</f>
        <v>0.90612229830484203</v>
      </c>
      <c r="AB263" s="66">
        <f>SUM($D262:AB262)</f>
        <v>1.0321379576887391</v>
      </c>
      <c r="AC263" s="12"/>
      <c r="BI263" s="193"/>
      <c r="BJ263" s="193"/>
      <c r="BK263" s="193"/>
      <c r="BL263" s="193"/>
      <c r="BM263" s="193"/>
      <c r="BN263" s="193"/>
      <c r="BO263" s="193"/>
      <c r="BP263" s="193"/>
      <c r="BQ263" s="193"/>
      <c r="BR263" s="193"/>
      <c r="BS263" s="193"/>
      <c r="BT263" s="193"/>
      <c r="BU263" s="193"/>
      <c r="BV263" s="193"/>
      <c r="BW263" s="193"/>
      <c r="BX263" s="193"/>
      <c r="BY263" s="193"/>
      <c r="BZ263" s="193"/>
      <c r="CA263" s="193"/>
      <c r="CB263" s="193"/>
      <c r="CC263" s="193"/>
      <c r="CD263" s="193"/>
      <c r="CE263" s="193"/>
      <c r="CF263" s="193"/>
      <c r="CG263" s="193"/>
    </row>
    <row r="264" spans="1:141" x14ac:dyDescent="0.3">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BI264" s="193"/>
      <c r="BJ264" s="193"/>
      <c r="BK264" s="193"/>
      <c r="BL264" s="193"/>
      <c r="BM264" s="193"/>
      <c r="BN264" s="193"/>
      <c r="BO264" s="193"/>
      <c r="BP264" s="193"/>
      <c r="BQ264" s="193"/>
      <c r="BR264" s="193"/>
      <c r="BS264" s="193"/>
      <c r="BT264" s="193"/>
      <c r="BU264" s="193"/>
      <c r="BV264" s="193"/>
      <c r="BW264" s="193"/>
      <c r="BX264" s="193"/>
      <c r="BY264" s="193"/>
      <c r="BZ264" s="193"/>
      <c r="CA264" s="193"/>
      <c r="CB264" s="193"/>
      <c r="CC264" s="193"/>
      <c r="CD264" s="193"/>
      <c r="CE264" s="193"/>
      <c r="CF264" s="193"/>
      <c r="CG264" s="193"/>
    </row>
    <row r="265" spans="1:141" x14ac:dyDescent="0.3">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141" s="172" customFormat="1" x14ac:dyDescent="0.3">
      <c r="A266" s="171" t="s">
        <v>282</v>
      </c>
      <c r="AF266" s="171" t="s">
        <v>291</v>
      </c>
      <c r="BH266" s="171" t="s">
        <v>283</v>
      </c>
      <c r="CJ266" s="172" t="s">
        <v>288</v>
      </c>
      <c r="DL266" s="172" t="s">
        <v>335</v>
      </c>
    </row>
    <row r="267" spans="1:141" x14ac:dyDescent="0.3">
      <c r="A267" s="1"/>
      <c r="AF267" t="s">
        <v>289</v>
      </c>
    </row>
    <row r="268" spans="1:141" x14ac:dyDescent="0.3">
      <c r="A268" s="1"/>
      <c r="C268" s="1" t="s">
        <v>13</v>
      </c>
      <c r="AF268" s="1" t="s">
        <v>13</v>
      </c>
      <c r="BH268" s="1" t="s">
        <v>13</v>
      </c>
      <c r="CJ268" s="1" t="s">
        <v>13</v>
      </c>
      <c r="DL268" s="1" t="s">
        <v>13</v>
      </c>
    </row>
    <row r="269" spans="1:141" x14ac:dyDescent="0.3">
      <c r="C269" s="1">
        <v>0</v>
      </c>
      <c r="D269" s="1">
        <v>1</v>
      </c>
      <c r="E269" s="1">
        <v>2</v>
      </c>
      <c r="F269" s="1">
        <v>3</v>
      </c>
      <c r="G269" s="1">
        <v>4</v>
      </c>
      <c r="H269" s="1">
        <v>5</v>
      </c>
      <c r="I269" s="1">
        <v>6</v>
      </c>
      <c r="J269" s="1">
        <v>7</v>
      </c>
      <c r="K269" s="1">
        <v>8</v>
      </c>
      <c r="L269" s="1">
        <v>9</v>
      </c>
      <c r="M269" s="1">
        <v>10</v>
      </c>
      <c r="N269" s="1">
        <v>11</v>
      </c>
      <c r="O269" s="1">
        <v>12</v>
      </c>
      <c r="P269" s="1">
        <v>13</v>
      </c>
      <c r="Q269" s="1">
        <v>14</v>
      </c>
      <c r="R269" s="1">
        <v>15</v>
      </c>
      <c r="S269" s="1">
        <v>16</v>
      </c>
      <c r="T269" s="1">
        <v>17</v>
      </c>
      <c r="U269" s="1">
        <v>18</v>
      </c>
      <c r="V269" s="1">
        <v>19</v>
      </c>
      <c r="W269" s="1">
        <v>20</v>
      </c>
      <c r="X269" s="1">
        <v>21</v>
      </c>
      <c r="Y269" s="1">
        <v>22</v>
      </c>
      <c r="Z269" s="1">
        <v>23</v>
      </c>
      <c r="AA269" s="1">
        <v>24</v>
      </c>
      <c r="AB269" s="1">
        <v>25</v>
      </c>
      <c r="AC269" s="1"/>
      <c r="AF269" s="1">
        <v>0</v>
      </c>
      <c r="AG269" s="2">
        <v>1</v>
      </c>
      <c r="AH269" s="2">
        <v>2</v>
      </c>
      <c r="AI269" s="2">
        <v>3</v>
      </c>
      <c r="AJ269" s="2">
        <v>4</v>
      </c>
      <c r="AK269" s="2">
        <v>5</v>
      </c>
      <c r="AL269" s="2">
        <v>6</v>
      </c>
      <c r="AM269" s="2">
        <v>7</v>
      </c>
      <c r="AN269" s="2">
        <v>8</v>
      </c>
      <c r="AO269" s="2">
        <v>9</v>
      </c>
      <c r="AP269" s="2">
        <v>10</v>
      </c>
      <c r="AQ269" s="2">
        <v>11</v>
      </c>
      <c r="AR269" s="2">
        <v>12</v>
      </c>
      <c r="AS269" s="2">
        <v>13</v>
      </c>
      <c r="AT269" s="2">
        <v>14</v>
      </c>
      <c r="AU269" s="2">
        <v>15</v>
      </c>
      <c r="AV269" s="2">
        <v>16</v>
      </c>
      <c r="AW269" s="2">
        <v>17</v>
      </c>
      <c r="AX269" s="2">
        <v>18</v>
      </c>
      <c r="AY269" s="2">
        <v>19</v>
      </c>
      <c r="AZ269" s="2">
        <v>20</v>
      </c>
      <c r="BA269" s="2">
        <v>21</v>
      </c>
      <c r="BB269" s="2">
        <v>22</v>
      </c>
      <c r="BC269" s="2">
        <v>23</v>
      </c>
      <c r="BD269" s="2">
        <v>24</v>
      </c>
      <c r="BE269" s="2">
        <v>25</v>
      </c>
      <c r="BF269" s="1"/>
      <c r="BH269" s="1">
        <v>0</v>
      </c>
      <c r="BI269" s="1">
        <v>1</v>
      </c>
      <c r="BJ269" s="1">
        <v>2</v>
      </c>
      <c r="BK269" s="1">
        <v>3</v>
      </c>
      <c r="BL269" s="1">
        <v>4</v>
      </c>
      <c r="BM269" s="1">
        <v>5</v>
      </c>
      <c r="BN269" s="1">
        <v>6</v>
      </c>
      <c r="BO269" s="1">
        <v>7</v>
      </c>
      <c r="BP269" s="1">
        <v>8</v>
      </c>
      <c r="BQ269" s="1">
        <v>9</v>
      </c>
      <c r="BR269" s="1">
        <v>10</v>
      </c>
      <c r="BS269" s="1">
        <v>11</v>
      </c>
      <c r="BT269" s="1">
        <v>12</v>
      </c>
      <c r="BU269" s="1">
        <v>13</v>
      </c>
      <c r="BV269" s="1">
        <v>14</v>
      </c>
      <c r="BW269" s="1">
        <v>15</v>
      </c>
      <c r="BX269" s="1">
        <v>16</v>
      </c>
      <c r="BY269" s="1">
        <v>17</v>
      </c>
      <c r="BZ269" s="1">
        <v>18</v>
      </c>
      <c r="CA269" s="1">
        <v>19</v>
      </c>
      <c r="CB269" s="1">
        <v>20</v>
      </c>
      <c r="CC269" s="1">
        <v>21</v>
      </c>
      <c r="CD269" s="1">
        <v>22</v>
      </c>
      <c r="CE269" s="1">
        <v>23</v>
      </c>
      <c r="CF269" s="1">
        <v>24</v>
      </c>
      <c r="CG269" s="1">
        <v>25</v>
      </c>
      <c r="CJ269" s="1">
        <v>0</v>
      </c>
      <c r="CK269" s="1">
        <v>1</v>
      </c>
      <c r="CL269" s="1">
        <v>2</v>
      </c>
      <c r="CM269" s="1">
        <v>3</v>
      </c>
      <c r="CN269" s="1">
        <v>4</v>
      </c>
      <c r="CO269" s="1">
        <v>5</v>
      </c>
      <c r="CP269" s="1">
        <v>6</v>
      </c>
      <c r="CQ269" s="1">
        <v>7</v>
      </c>
      <c r="CR269" s="1">
        <v>8</v>
      </c>
      <c r="CS269" s="1">
        <v>9</v>
      </c>
      <c r="CT269" s="1">
        <v>10</v>
      </c>
      <c r="CU269" s="1">
        <v>11</v>
      </c>
      <c r="CV269" s="1">
        <v>12</v>
      </c>
      <c r="CW269" s="1">
        <v>13</v>
      </c>
      <c r="CX269" s="1">
        <v>14</v>
      </c>
      <c r="CY269" s="1">
        <v>15</v>
      </c>
      <c r="CZ269" s="1">
        <v>16</v>
      </c>
      <c r="DA269" s="1">
        <v>17</v>
      </c>
      <c r="DB269" s="1">
        <v>18</v>
      </c>
      <c r="DC269" s="1">
        <v>19</v>
      </c>
      <c r="DD269" s="1">
        <v>20</v>
      </c>
      <c r="DE269" s="1">
        <v>21</v>
      </c>
      <c r="DF269" s="1">
        <v>22</v>
      </c>
      <c r="DG269" s="1">
        <v>23</v>
      </c>
      <c r="DH269" s="1">
        <v>24</v>
      </c>
      <c r="DI269" s="1">
        <v>25</v>
      </c>
      <c r="DL269" s="1">
        <v>0</v>
      </c>
      <c r="DM269" s="1">
        <v>1</v>
      </c>
      <c r="DN269" s="1">
        <v>2</v>
      </c>
      <c r="DO269" s="1">
        <v>3</v>
      </c>
      <c r="DP269" s="1">
        <v>4</v>
      </c>
      <c r="DQ269" s="1">
        <v>5</v>
      </c>
      <c r="DR269" s="1">
        <v>6</v>
      </c>
      <c r="DS269" s="1">
        <v>7</v>
      </c>
      <c r="DT269" s="1">
        <v>8</v>
      </c>
      <c r="DU269" s="1">
        <v>9</v>
      </c>
      <c r="DV269" s="1">
        <v>10</v>
      </c>
      <c r="DW269" s="1">
        <v>11</v>
      </c>
      <c r="DX269" s="1">
        <v>12</v>
      </c>
      <c r="DY269" s="1">
        <v>13</v>
      </c>
      <c r="DZ269" s="1">
        <v>14</v>
      </c>
      <c r="EA269" s="1">
        <v>15</v>
      </c>
      <c r="EB269" s="1">
        <v>16</v>
      </c>
      <c r="EC269" s="1">
        <v>17</v>
      </c>
      <c r="ED269" s="1">
        <v>18</v>
      </c>
      <c r="EE269" s="1">
        <v>19</v>
      </c>
      <c r="EF269" s="1">
        <v>20</v>
      </c>
      <c r="EG269" s="1">
        <v>21</v>
      </c>
      <c r="EH269" s="1">
        <v>22</v>
      </c>
      <c r="EI269" s="1">
        <v>23</v>
      </c>
      <c r="EJ269" s="1">
        <v>24</v>
      </c>
      <c r="EK269" s="1">
        <v>25</v>
      </c>
    </row>
    <row r="270" spans="1:141" x14ac:dyDescent="0.3">
      <c r="A270" s="9" t="s">
        <v>12</v>
      </c>
      <c r="B270" s="1">
        <v>1</v>
      </c>
      <c r="C270" s="155"/>
      <c r="D270" s="155">
        <f t="shared" ref="D270:AB270" si="53">VLOOKUP(C77,CHDinc,$A$4,FALSE)*(1+((VLOOKUP(C77,CHDrisk,$A$4,FALSE)-1)*MAX(0,AF109-BaselineBMI)))</f>
        <v>1.734287000000075E-3</v>
      </c>
      <c r="E270" s="155">
        <f t="shared" si="53"/>
        <v>1.6648610000000721E-3</v>
      </c>
      <c r="F270" s="155">
        <f t="shared" si="53"/>
        <v>1.6840168181818909E-3</v>
      </c>
      <c r="G270" s="155">
        <f t="shared" si="53"/>
        <v>1.7105544545455288E-3</v>
      </c>
      <c r="H270" s="155">
        <f t="shared" si="53"/>
        <v>2.8452370454545655E-3</v>
      </c>
      <c r="I270" s="155">
        <f t="shared" si="53"/>
        <v>2.8887038636363836E-3</v>
      </c>
      <c r="J270" s="155">
        <f t="shared" si="53"/>
        <v>2.9321706818182017E-3</v>
      </c>
      <c r="K270" s="155">
        <f t="shared" si="53"/>
        <v>2.9756375000000207E-3</v>
      </c>
      <c r="L270" s="155">
        <f t="shared" si="53"/>
        <v>3.0191043181818388E-3</v>
      </c>
      <c r="M270" s="155">
        <f t="shared" si="53"/>
        <v>4.0296988636362779E-3</v>
      </c>
      <c r="N270" s="155">
        <f t="shared" si="53"/>
        <v>4.0868920454544587E-3</v>
      </c>
      <c r="O270" s="155">
        <f t="shared" si="53"/>
        <v>4.1440852272726396E-3</v>
      </c>
      <c r="P270" s="155">
        <f t="shared" si="53"/>
        <v>4.2012784090908212E-3</v>
      </c>
      <c r="Q270" s="155">
        <f t="shared" si="53"/>
        <v>4.2425624999999105E-3</v>
      </c>
      <c r="R270" s="155">
        <f t="shared" si="53"/>
        <v>5.3434577499999426E-3</v>
      </c>
      <c r="S270" s="155">
        <f t="shared" si="53"/>
        <v>5.3752272499999441E-3</v>
      </c>
      <c r="T270" s="155">
        <f t="shared" si="53"/>
        <v>5.4069967499999431E-3</v>
      </c>
      <c r="U270" s="155">
        <f t="shared" si="53"/>
        <v>5.4387662499999455E-3</v>
      </c>
      <c r="V270" s="155">
        <f t="shared" si="53"/>
        <v>5.4705357499999436E-3</v>
      </c>
      <c r="W270" s="155">
        <f t="shared" si="53"/>
        <v>5.9997462000000524E-3</v>
      </c>
      <c r="X270" s="155">
        <f t="shared" si="53"/>
        <v>6.026901510000052E-3</v>
      </c>
      <c r="Y270" s="155">
        <f t="shared" si="53"/>
        <v>6.0526642400000521E-3</v>
      </c>
      <c r="Z270" s="155">
        <f t="shared" si="53"/>
        <v>6.0770343900000525E-3</v>
      </c>
      <c r="AA270" s="155">
        <f t="shared" si="53"/>
        <v>6.1000119600000515E-3</v>
      </c>
      <c r="AB270" s="155">
        <f t="shared" si="53"/>
        <v>8.1829510250000324E-3</v>
      </c>
      <c r="AC270" s="155"/>
      <c r="AG270" s="174">
        <f>D270*D43*PRODUCT($CJ270:CJ270)</f>
        <v>0.12112924639921523</v>
      </c>
      <c r="AH270" s="174">
        <f>E270*E43*PRODUCT($CJ270:CK270)</f>
        <v>0.11576176125991879</v>
      </c>
      <c r="AI270" s="174">
        <f>F270*F43*PRODUCT($CJ270:CL270)</f>
        <v>0.11651502458983182</v>
      </c>
      <c r="AJ270" s="174">
        <f>G270*G43*PRODUCT($CJ270:CM270)</f>
        <v>0.11770225143266572</v>
      </c>
      <c r="AK270" s="174">
        <f>H270*H43*PRODUCT($CJ270:CN270)</f>
        <v>0.19461859927566533</v>
      </c>
      <c r="AL270" s="174">
        <f>I270*I43*PRODUCT($CJ270:CO270)</f>
        <v>0.19605341716132804</v>
      </c>
      <c r="AM270" s="174">
        <f>J270*J43*PRODUCT($CJ270:CP270)</f>
        <v>0.19731103268840264</v>
      </c>
      <c r="AN270" s="174">
        <f>K270*K43*PRODUCT($CJ270:CQ270)</f>
        <v>0.19837437811184547</v>
      </c>
      <c r="AO270" s="174">
        <f>L270*L43*PRODUCT($CJ270:CR270)</f>
        <v>0.19926726135606448</v>
      </c>
      <c r="AP270" s="174">
        <f>M270*M43*PRODUCT($CJ270:CS270)</f>
        <v>0.26314646364861921</v>
      </c>
      <c r="AQ270" s="174">
        <f>N270*N43*PRODUCT($CJ270:CT270)</f>
        <v>0.26345187065698983</v>
      </c>
      <c r="AR270" s="174">
        <f>O270*O43*PRODUCT($CJ270:CU270)</f>
        <v>0.26336689087189014</v>
      </c>
      <c r="AS270" s="174">
        <f>P270*P43*PRODUCT($CJ270:CV270)</f>
        <v>0.26292347538533517</v>
      </c>
      <c r="AT270" s="174">
        <f>Q270*Q43*PRODUCT($CJ270:CW270)</f>
        <v>0.26112053327830814</v>
      </c>
      <c r="AU270" s="174">
        <f>R270*R43*PRODUCT($CJ270:CX270)</f>
        <v>0.32304609072094559</v>
      </c>
      <c r="AV270" s="174">
        <f>S270*S43*PRODUCT($CJ270:CY270)</f>
        <v>0.3184095215511113</v>
      </c>
      <c r="AW270" s="174">
        <f>T270*T43*PRODUCT($CJ270:CZ270)</f>
        <v>0.31334047727099101</v>
      </c>
      <c r="AX270" s="174">
        <f>U270*U43*PRODUCT($CJ270:DA270)</f>
        <v>0.30792419351192651</v>
      </c>
      <c r="AY270" s="174">
        <f>V270*V43*PRODUCT($CJ270:DB270)</f>
        <v>0.30215434968813465</v>
      </c>
      <c r="AZ270" s="174">
        <f>W270*W43*PRODUCT($CJ270:DC270)</f>
        <v>0.32301271675911936</v>
      </c>
      <c r="BA270" s="174">
        <f>X270*X43*PRODUCT($CJ270:DD270)</f>
        <v>0.31520854502443113</v>
      </c>
      <c r="BB270" s="174">
        <f>Y270*Y43*PRODUCT($CJ270:DE270)</f>
        <v>0.30663346861874469</v>
      </c>
      <c r="BC270" s="174">
        <f>Z270*Z43*PRODUCT($CJ270:DF270)</f>
        <v>0.29753716213179859</v>
      </c>
      <c r="BD270" s="174">
        <f>AA270*AA43*PRODUCT($CJ270:DG270)</f>
        <v>0.28775650663441443</v>
      </c>
      <c r="BE270" s="174">
        <f>AB270*AB43*PRODUCT($CJ270:DH270)</f>
        <v>0.37060434419840466</v>
      </c>
      <c r="BI270" s="169">
        <f>SUM($AF270:AG270)-SUM($AF302:AG302)-SUM($C302:D302)-SUM($BH302:BI302)</f>
        <v>0.12112924639921523</v>
      </c>
      <c r="BJ270" s="169">
        <f>SUM($AF270:AH270)-SUM($AF302:AH302)-SUM($C302:E302)-SUM($BH302:BJ302)</f>
        <v>0.22345028993643803</v>
      </c>
      <c r="BK270" s="169">
        <f>SUM($AF270:AI270)-SUM($AF302:AI302)-SUM($C302:F302)-SUM($BH302:BK302)</f>
        <v>0.31513509978190796</v>
      </c>
      <c r="BL270" s="169">
        <f>SUM($AF270:AJ270)-SUM($AF302:AJ302)-SUM($C302:G302)-SUM($BH302:BL302)</f>
        <v>0.39777500642605856</v>
      </c>
      <c r="BM270" s="169">
        <f>SUM($AF270:AK270)-SUM($AF302:AK302)-SUM($C302:H302)-SUM($BH302:BM302)</f>
        <v>0.54808798483318233</v>
      </c>
      <c r="BN270" s="169">
        <f>SUM($AF270:AL270)-SUM($AF302:AL302)-SUM($C302:I302)-SUM($BH302:BN302)</f>
        <v>0.68301218484791093</v>
      </c>
      <c r="BO270" s="169">
        <f>SUM($AF270:AM270)-SUM($AF302:AM302)-SUM($C302:J302)-SUM($BH302:BO302)</f>
        <v>0.80405270825708897</v>
      </c>
      <c r="BP270" s="169">
        <f>SUM($AF270:AN270)-SUM($AF302:AN302)-SUM($C302:K302)-SUM($BH302:BP302)</f>
        <v>0.91253625115578729</v>
      </c>
      <c r="BQ270" s="169">
        <f>SUM($AF270:AO270)-SUM($AF302:AO302)-SUM($C302:L302)-SUM($BH302:BQ302)</f>
        <v>1.0096749876647015</v>
      </c>
      <c r="BR270" s="169">
        <f>SUM($AF270:AP270)-SUM($AF302:AP302)-SUM($C302:M302)-SUM($BH302:BR302)</f>
        <v>1.1597055115205903</v>
      </c>
      <c r="BS270" s="169">
        <f>SUM($AF270:AQ270)-SUM($AF302:AQ302)-SUM($C302:N302)-SUM($BH302:BS302)</f>
        <v>1.2927511327859931</v>
      </c>
      <c r="BT270" s="169">
        <f>SUM($AF270:AR270)-SUM($AF302:AR302)-SUM($C302:O302)-SUM($BH302:BT302)</f>
        <v>1.4102594881295012</v>
      </c>
      <c r="BU270" s="169">
        <f>SUM($AF270:AS270)-SUM($AF302:AS302)-SUM($C302:P302)-SUM($BH302:BU302)</f>
        <v>1.5135758043309</v>
      </c>
      <c r="BV270" s="169">
        <f>SUM($AF270:AT270)-SUM($AF302:AT302)-SUM($C302:Q302)-SUM($BH302:BV302)</f>
        <v>1.602891866009186</v>
      </c>
      <c r="BW270" s="169">
        <f>SUM($AF270:AU270)-SUM($AF302:AU302)-SUM($C302:R302)-SUM($BH302:BW302)</f>
        <v>1.7434875034594535</v>
      </c>
      <c r="BX270" s="169">
        <f>SUM($AF270:AV270)-SUM($AF302:AV302)-SUM($C302:S302)-SUM($BH302:BX302)</f>
        <v>1.8626758927919427</v>
      </c>
      <c r="BY270" s="169">
        <f>SUM($AF270:AW270)-SUM($AF302:AW302)-SUM($C302:T302)-SUM($BH302:BY302)</f>
        <v>1.9623598052687738</v>
      </c>
      <c r="BZ270" s="169">
        <f>SUM($AF270:AX270)-SUM($AF302:AX302)-SUM($C302:U302)-SUM($BH302:BZ302)</f>
        <v>2.0443885149653749</v>
      </c>
      <c r="CA270" s="169">
        <f>SUM($AF270:AY270)-SUM($AF302:AY302)-SUM($C302:V302)-SUM($BH302:CA302)</f>
        <v>2.1103614816479705</v>
      </c>
      <c r="CB270" s="169">
        <f>SUM($AF270:AZ270)-SUM($AF302:AZ302)-SUM($C302:W302)-SUM($BH302:CB302)</f>
        <v>2.1902505397784524</v>
      </c>
      <c r="CC270" s="169">
        <f>SUM($AF270:BA270)-SUM($AF302:BA302)-SUM($C302:X302)-SUM($BH302:CC302)</f>
        <v>2.2502001660685536</v>
      </c>
      <c r="CD270" s="169">
        <f>SUM($AF270:BB270)-SUM($AF302:BB302)-SUM($C302:Y302)-SUM($BH302:CD302)</f>
        <v>2.2919268436949687</v>
      </c>
      <c r="CE270" s="169">
        <f>SUM($AF270:BC270)-SUM($AF302:BC302)-SUM($C302:Z302)-SUM($BH302:CE302)</f>
        <v>2.3173223778184915</v>
      </c>
      <c r="CF270" s="169">
        <f>SUM($AF270:BD270)-SUM($AF302:BD302)-SUM($C302:AA302)-SUM($BH302:CF302)</f>
        <v>2.3276812334362598</v>
      </c>
      <c r="CG270" s="169">
        <f>SUM($AF270:BE270)-SUM($AF302:BE302)-SUM($C302:AB302)-SUM($BH302:CG302)</f>
        <v>2.4174968012211542</v>
      </c>
      <c r="CJ270" s="67">
        <f>1-C270</f>
        <v>1</v>
      </c>
      <c r="CK270" s="67">
        <f t="shared" ref="CK270:DI283" si="54">1-D270</f>
        <v>0.99826571299999989</v>
      </c>
      <c r="CL270" s="67">
        <f t="shared" si="54"/>
        <v>0.99833513899999993</v>
      </c>
      <c r="CM270" s="67">
        <f t="shared" si="54"/>
        <v>0.99831598318181813</v>
      </c>
      <c r="CN270" s="67">
        <f t="shared" si="54"/>
        <v>0.99828944554545451</v>
      </c>
      <c r="CO270" s="67">
        <f t="shared" si="54"/>
        <v>0.99715476295454541</v>
      </c>
      <c r="CP270" s="67">
        <f t="shared" si="54"/>
        <v>0.99711129613636362</v>
      </c>
      <c r="CQ270" s="67">
        <f t="shared" si="54"/>
        <v>0.99706782931818183</v>
      </c>
      <c r="CR270" s="67">
        <f t="shared" si="54"/>
        <v>0.99702436249999993</v>
      </c>
      <c r="CS270" s="67">
        <f t="shared" si="54"/>
        <v>0.99698089568181814</v>
      </c>
      <c r="CT270" s="67">
        <f t="shared" si="54"/>
        <v>0.99597030113636376</v>
      </c>
      <c r="CU270" s="67">
        <f t="shared" si="54"/>
        <v>0.99591310795454557</v>
      </c>
      <c r="CV270" s="67">
        <f t="shared" si="54"/>
        <v>0.99585591477272739</v>
      </c>
      <c r="CW270" s="67">
        <f t="shared" si="54"/>
        <v>0.99579872159090921</v>
      </c>
      <c r="CX270" s="67">
        <f t="shared" si="54"/>
        <v>0.99575743750000012</v>
      </c>
      <c r="CY270" s="67">
        <f t="shared" si="54"/>
        <v>0.99465654225000011</v>
      </c>
      <c r="CZ270" s="67">
        <f t="shared" si="54"/>
        <v>0.99462477275000005</v>
      </c>
      <c r="DA270" s="67">
        <f t="shared" si="54"/>
        <v>0.99459300325000011</v>
      </c>
      <c r="DB270" s="67">
        <f t="shared" si="54"/>
        <v>0.99456123375000005</v>
      </c>
      <c r="DC270" s="67">
        <f t="shared" si="54"/>
        <v>0.99452946425000011</v>
      </c>
      <c r="DD270" s="67">
        <f t="shared" si="54"/>
        <v>0.9940002537999999</v>
      </c>
      <c r="DE270" s="67">
        <f t="shared" si="54"/>
        <v>0.99397309848999993</v>
      </c>
      <c r="DF270" s="67">
        <f t="shared" si="54"/>
        <v>0.99394733575999994</v>
      </c>
      <c r="DG270" s="67">
        <f t="shared" si="54"/>
        <v>0.99392296560999993</v>
      </c>
      <c r="DH270" s="67">
        <f t="shared" si="54"/>
        <v>0.9938999880399999</v>
      </c>
      <c r="DI270" s="67">
        <f t="shared" si="54"/>
        <v>0.991817048975</v>
      </c>
      <c r="DM270" s="188">
        <f>IF(ISERROR(BI270/D43),"",BI270/D43)</f>
        <v>1.734287000000075E-3</v>
      </c>
      <c r="DN270" s="188">
        <f t="shared" ref="DN270:EK280" si="55">IF(ISERROR(BJ270/E43),"",BJ270/E43)</f>
        <v>3.2080411582792096E-3</v>
      </c>
      <c r="DO270" s="188">
        <f t="shared" si="55"/>
        <v>4.5392466661802128E-3</v>
      </c>
      <c r="DP270" s="188">
        <f t="shared" si="55"/>
        <v>5.7514872599768938E-3</v>
      </c>
      <c r="DQ270" s="188">
        <f t="shared" si="55"/>
        <v>7.9585034690585095E-3</v>
      </c>
      <c r="DR270" s="188">
        <f t="shared" si="55"/>
        <v>9.9670501087418747E-3</v>
      </c>
      <c r="DS270" s="188">
        <f t="shared" si="55"/>
        <v>1.1799826374712059E-2</v>
      </c>
      <c r="DT270" s="188">
        <f t="shared" si="55"/>
        <v>1.3477908244384988E-2</v>
      </c>
      <c r="DU270" s="188">
        <f t="shared" si="55"/>
        <v>1.5017839545859979E-2</v>
      </c>
      <c r="DV270" s="188">
        <f t="shared" si="55"/>
        <v>1.7381742317164588E-2</v>
      </c>
      <c r="DW270" s="188">
        <f t="shared" si="55"/>
        <v>1.9548963063710647E-2</v>
      </c>
      <c r="DX270" s="188">
        <f t="shared" si="55"/>
        <v>2.1542936443560014E-2</v>
      </c>
      <c r="DY270" s="188">
        <f t="shared" si="55"/>
        <v>2.3382511133657607E-2</v>
      </c>
      <c r="DZ270" s="188">
        <f t="shared" si="55"/>
        <v>2.5072514412142682E-2</v>
      </c>
      <c r="EA270" s="188">
        <f t="shared" si="55"/>
        <v>2.7646281606155353E-2</v>
      </c>
      <c r="EB270" s="188">
        <f t="shared" si="55"/>
        <v>2.9983423539430492E-2</v>
      </c>
      <c r="EC270" s="188">
        <f t="shared" si="55"/>
        <v>3.2115202264338429E-2</v>
      </c>
      <c r="ED270" s="188">
        <f t="shared" si="55"/>
        <v>3.4061033970142152E-2</v>
      </c>
      <c r="EE270" s="188">
        <f t="shared" si="55"/>
        <v>3.5844885904015217E-2</v>
      </c>
      <c r="EF270" s="188">
        <f t="shared" si="55"/>
        <v>3.7957189663925209E-2</v>
      </c>
      <c r="EG270" s="188">
        <f t="shared" si="55"/>
        <v>3.99016408110646E-2</v>
      </c>
      <c r="EH270" s="188">
        <f t="shared" si="55"/>
        <v>4.1703825939051239E-2</v>
      </c>
      <c r="EI270" s="188">
        <f t="shared" si="55"/>
        <v>4.3365906384254201E-2</v>
      </c>
      <c r="EJ270" s="188">
        <f t="shared" si="55"/>
        <v>4.4935880874838616E-2</v>
      </c>
      <c r="EK270" s="188">
        <f t="shared" si="55"/>
        <v>4.8313918237346445E-2</v>
      </c>
    </row>
    <row r="271" spans="1:141" x14ac:dyDescent="0.3">
      <c r="B271" s="1">
        <v>2</v>
      </c>
      <c r="C271" s="155"/>
      <c r="D271" s="155"/>
      <c r="E271" s="155">
        <f t="shared" ref="E271:AB271" si="56">VLOOKUP(D78,CHDinc,$A$4,FALSE)*(1+((VLOOKUP(D78,CHDrisk,$A$4,FALSE)-1)*MAX(0,AG110-BaselineBMI)))</f>
        <v>1.734287000000075E-3</v>
      </c>
      <c r="F271" s="155">
        <f t="shared" si="56"/>
        <v>1.6648610000000721E-3</v>
      </c>
      <c r="G271" s="155">
        <f t="shared" si="56"/>
        <v>1.6840168181818909E-3</v>
      </c>
      <c r="H271" s="155">
        <f t="shared" si="56"/>
        <v>1.7105544545455288E-3</v>
      </c>
      <c r="I271" s="155">
        <f t="shared" si="56"/>
        <v>2.8452370454545655E-3</v>
      </c>
      <c r="J271" s="155">
        <f t="shared" si="56"/>
        <v>2.8887038636363836E-3</v>
      </c>
      <c r="K271" s="155">
        <f t="shared" si="56"/>
        <v>2.9321706818182017E-3</v>
      </c>
      <c r="L271" s="155">
        <f t="shared" si="56"/>
        <v>2.9756375000000207E-3</v>
      </c>
      <c r="M271" s="155">
        <f t="shared" si="56"/>
        <v>3.0191043181818388E-3</v>
      </c>
      <c r="N271" s="155">
        <f t="shared" si="56"/>
        <v>4.0296988636362779E-3</v>
      </c>
      <c r="O271" s="155">
        <f t="shared" si="56"/>
        <v>4.0868920454544587E-3</v>
      </c>
      <c r="P271" s="155">
        <f t="shared" si="56"/>
        <v>4.1440852272726396E-3</v>
      </c>
      <c r="Q271" s="155">
        <f t="shared" si="56"/>
        <v>4.2012784090908212E-3</v>
      </c>
      <c r="R271" s="155">
        <f t="shared" si="56"/>
        <v>4.2425624999999105E-3</v>
      </c>
      <c r="S271" s="155">
        <f t="shared" si="56"/>
        <v>5.3434577499999426E-3</v>
      </c>
      <c r="T271" s="155">
        <f t="shared" si="56"/>
        <v>5.3752272499999441E-3</v>
      </c>
      <c r="U271" s="155">
        <f t="shared" si="56"/>
        <v>5.4069967499999431E-3</v>
      </c>
      <c r="V271" s="155">
        <f t="shared" si="56"/>
        <v>5.4387662499999455E-3</v>
      </c>
      <c r="W271" s="155">
        <f t="shared" si="56"/>
        <v>5.4705357499999436E-3</v>
      </c>
      <c r="X271" s="155">
        <f t="shared" si="56"/>
        <v>5.9997462000000524E-3</v>
      </c>
      <c r="Y271" s="155">
        <f t="shared" si="56"/>
        <v>6.026901510000052E-3</v>
      </c>
      <c r="Z271" s="155">
        <f t="shared" si="56"/>
        <v>6.0526642400000521E-3</v>
      </c>
      <c r="AA271" s="155">
        <f t="shared" si="56"/>
        <v>6.0770343900000525E-3</v>
      </c>
      <c r="AB271" s="155">
        <f t="shared" si="56"/>
        <v>6.1000119600000515E-3</v>
      </c>
      <c r="AC271" s="155"/>
      <c r="AD271" s="155"/>
      <c r="AG271" s="174">
        <f>D271*D44*PRODUCT($CJ271:CJ271)</f>
        <v>0</v>
      </c>
      <c r="AH271" s="174">
        <f>E271*E44*PRODUCT($CJ271:CK271)</f>
        <v>0</v>
      </c>
      <c r="AI271" s="174">
        <f>F271*F44*PRODUCT($CJ271:CL271)</f>
        <v>0</v>
      </c>
      <c r="AJ271" s="174">
        <f>G271*G44*PRODUCT($CJ271:CM271)</f>
        <v>0</v>
      </c>
      <c r="AK271" s="174">
        <f>H271*H44*PRODUCT($CJ271:CN271)</f>
        <v>0</v>
      </c>
      <c r="AL271" s="174">
        <f>I271*I44*PRODUCT($CJ271:CO271)</f>
        <v>0</v>
      </c>
      <c r="AM271" s="174">
        <f>J271*J44*PRODUCT($CJ271:CP271)</f>
        <v>0</v>
      </c>
      <c r="AN271" s="174">
        <f>K271*K44*PRODUCT($CJ271:CQ271)</f>
        <v>0</v>
      </c>
      <c r="AO271" s="174">
        <f>L271*L44*PRODUCT($CJ271:CR271)</f>
        <v>0</v>
      </c>
      <c r="AP271" s="174">
        <f>M271*M44*PRODUCT($CJ271:CS271)</f>
        <v>0</v>
      </c>
      <c r="AQ271" s="174">
        <f>N271*N44*PRODUCT($CJ271:CT271)</f>
        <v>0</v>
      </c>
      <c r="AR271" s="174">
        <f>O271*O44*PRODUCT($CJ271:CU271)</f>
        <v>0</v>
      </c>
      <c r="AS271" s="174">
        <f>P271*P44*PRODUCT($CJ271:CV271)</f>
        <v>0</v>
      </c>
      <c r="AT271" s="174">
        <f>Q271*Q44*PRODUCT($CJ271:CW271)</f>
        <v>0</v>
      </c>
      <c r="AU271" s="174">
        <f>R271*R44*PRODUCT($CJ271:CX271)</f>
        <v>0</v>
      </c>
      <c r="AV271" s="174">
        <f>S271*S44*PRODUCT($CJ271:CY271)</f>
        <v>0</v>
      </c>
      <c r="AW271" s="174">
        <f>T271*T44*PRODUCT($CJ271:CZ271)</f>
        <v>0</v>
      </c>
      <c r="AX271" s="174">
        <f>U271*U44*PRODUCT($CJ271:DA271)</f>
        <v>0</v>
      </c>
      <c r="AY271" s="174">
        <f>V271*V44*PRODUCT($CJ271:DB271)</f>
        <v>0</v>
      </c>
      <c r="AZ271" s="174">
        <f>W271*W44*PRODUCT($CJ271:DC271)</f>
        <v>0</v>
      </c>
      <c r="BA271" s="174">
        <f>X271*X44*PRODUCT($CJ271:DD271)</f>
        <v>0</v>
      </c>
      <c r="BB271" s="174">
        <f>Y271*Y44*PRODUCT($CJ271:DE271)</f>
        <v>0</v>
      </c>
      <c r="BC271" s="174">
        <f>Z271*Z44*PRODUCT($CJ271:DF271)</f>
        <v>0</v>
      </c>
      <c r="BD271" s="174">
        <f>AA271*AA44*PRODUCT($CJ271:DG271)</f>
        <v>0</v>
      </c>
      <c r="BE271" s="174">
        <f>AB271*AB44*PRODUCT($CJ271:DH271)</f>
        <v>0</v>
      </c>
      <c r="BF271" s="93"/>
      <c r="BI271" s="169">
        <f>SUM($AF271:AG271)-SUM($AF303:AG303)-SUM($C303:D303)-SUM($BH303:BI303)</f>
        <v>0</v>
      </c>
      <c r="BJ271" s="169">
        <f>SUM($AF271:AH271)-SUM($AF303:AH303)-SUM($C303:E303)-SUM($BH303:BJ303)</f>
        <v>0</v>
      </c>
      <c r="BK271" s="169">
        <f>SUM($AF271:AI271)-SUM($AF303:AI303)-SUM($C303:F303)-SUM($BH303:BK303)</f>
        <v>0</v>
      </c>
      <c r="BL271" s="169">
        <f>SUM($AF271:AJ271)-SUM($AF303:AJ303)-SUM($C303:G303)-SUM($BH303:BL303)</f>
        <v>0</v>
      </c>
      <c r="BM271" s="169">
        <f>SUM($AF271:AK271)-SUM($AF303:AK303)-SUM($C303:H303)-SUM($BH303:BM303)</f>
        <v>0</v>
      </c>
      <c r="BN271" s="169">
        <f>SUM($AF271:AL271)-SUM($AF303:AL303)-SUM($C303:I303)-SUM($BH303:BN303)</f>
        <v>0</v>
      </c>
      <c r="BO271" s="169">
        <f>SUM($AF271:AM271)-SUM($AF303:AM303)-SUM($C303:J303)-SUM($BH303:BO303)</f>
        <v>0</v>
      </c>
      <c r="BP271" s="169">
        <f>SUM($AF271:AN271)-SUM($AF303:AN303)-SUM($C303:K303)-SUM($BH303:BP303)</f>
        <v>0</v>
      </c>
      <c r="BQ271" s="169">
        <f>SUM($AF271:AO271)-SUM($AF303:AO303)-SUM($C303:L303)-SUM($BH303:BQ303)</f>
        <v>0</v>
      </c>
      <c r="BR271" s="169">
        <f>SUM($AF271:AP271)-SUM($AF303:AP303)-SUM($C303:M303)-SUM($BH303:BR303)</f>
        <v>0</v>
      </c>
      <c r="BS271" s="169">
        <f>SUM($AF271:AQ271)-SUM($AF303:AQ303)-SUM($C303:N303)-SUM($BH303:BS303)</f>
        <v>0</v>
      </c>
      <c r="BT271" s="169">
        <f>SUM($AF271:AR271)-SUM($AF303:AR303)-SUM($C303:O303)-SUM($BH303:BT303)</f>
        <v>0</v>
      </c>
      <c r="BU271" s="169">
        <f>SUM($AF271:AS271)-SUM($AF303:AS303)-SUM($C303:P303)-SUM($BH303:BU303)</f>
        <v>0</v>
      </c>
      <c r="BV271" s="169">
        <f>SUM($AF271:AT271)-SUM($AF303:AT303)-SUM($C303:Q303)-SUM($BH303:BV303)</f>
        <v>0</v>
      </c>
      <c r="BW271" s="169">
        <f>SUM($AF271:AU271)-SUM($AF303:AU303)-SUM($C303:R303)-SUM($BH303:BW303)</f>
        <v>0</v>
      </c>
      <c r="BX271" s="169">
        <f>SUM($AF271:AV271)-SUM($AF303:AV303)-SUM($C303:S303)-SUM($BH303:BX303)</f>
        <v>0</v>
      </c>
      <c r="BY271" s="169">
        <f>SUM($AF271:AW271)-SUM($AF303:AW303)-SUM($C303:T303)-SUM($BH303:BY303)</f>
        <v>0</v>
      </c>
      <c r="BZ271" s="169">
        <f>SUM($AF271:AX271)-SUM($AF303:AX303)-SUM($C303:U303)-SUM($BH303:BZ303)</f>
        <v>0</v>
      </c>
      <c r="CA271" s="169">
        <f>SUM($AF271:AY271)-SUM($AF303:AY303)-SUM($C303:V303)-SUM($BH303:CA303)</f>
        <v>0</v>
      </c>
      <c r="CB271" s="169">
        <f>SUM($AF271:AZ271)-SUM($AF303:AZ303)-SUM($C303:W303)-SUM($BH303:CB303)</f>
        <v>0</v>
      </c>
      <c r="CC271" s="169">
        <f>SUM($AF271:BA271)-SUM($AF303:BA303)-SUM($C303:X303)-SUM($BH303:CC303)</f>
        <v>0</v>
      </c>
      <c r="CD271" s="169">
        <f>SUM($AF271:BB271)-SUM($AF303:BB303)-SUM($C303:Y303)-SUM($BH303:CD303)</f>
        <v>0</v>
      </c>
      <c r="CE271" s="169">
        <f>SUM($AF271:BC271)-SUM($AF303:BC303)-SUM($C303:Z303)-SUM($BH303:CE303)</f>
        <v>0</v>
      </c>
      <c r="CF271" s="169">
        <f>SUM($AF271:BD271)-SUM($AF303:BD303)-SUM($C303:AA303)-SUM($BH303:CF303)</f>
        <v>0</v>
      </c>
      <c r="CG271" s="169">
        <f>SUM($AF271:BE271)-SUM($AF303:BE303)-SUM($C303:AB303)-SUM($BH303:CG303)</f>
        <v>0</v>
      </c>
      <c r="CH271" s="52"/>
      <c r="CJ271" s="67"/>
      <c r="CK271" s="67">
        <f>1-D271</f>
        <v>1</v>
      </c>
      <c r="CL271" s="67">
        <f t="shared" si="54"/>
        <v>0.99826571299999989</v>
      </c>
      <c r="CM271" s="67">
        <f t="shared" si="54"/>
        <v>0.99833513899999993</v>
      </c>
      <c r="CN271" s="67">
        <f t="shared" si="54"/>
        <v>0.99831598318181813</v>
      </c>
      <c r="CO271" s="67">
        <f t="shared" si="54"/>
        <v>0.99828944554545451</v>
      </c>
      <c r="CP271" s="67">
        <f t="shared" si="54"/>
        <v>0.99715476295454541</v>
      </c>
      <c r="CQ271" s="67">
        <f t="shared" si="54"/>
        <v>0.99711129613636362</v>
      </c>
      <c r="CR271" s="67">
        <f t="shared" si="54"/>
        <v>0.99706782931818183</v>
      </c>
      <c r="CS271" s="67">
        <f t="shared" si="54"/>
        <v>0.99702436249999993</v>
      </c>
      <c r="CT271" s="67">
        <f t="shared" si="54"/>
        <v>0.99698089568181814</v>
      </c>
      <c r="CU271" s="67">
        <f t="shared" si="54"/>
        <v>0.99597030113636376</v>
      </c>
      <c r="CV271" s="67">
        <f t="shared" si="54"/>
        <v>0.99591310795454557</v>
      </c>
      <c r="CW271" s="67">
        <f t="shared" si="54"/>
        <v>0.99585591477272739</v>
      </c>
      <c r="CX271" s="67">
        <f t="shared" si="54"/>
        <v>0.99579872159090921</v>
      </c>
      <c r="CY271" s="67">
        <f t="shared" si="54"/>
        <v>0.99575743750000012</v>
      </c>
      <c r="CZ271" s="67">
        <f t="shared" si="54"/>
        <v>0.99465654225000011</v>
      </c>
      <c r="DA271" s="67">
        <f t="shared" si="54"/>
        <v>0.99462477275000005</v>
      </c>
      <c r="DB271" s="67">
        <f t="shared" si="54"/>
        <v>0.99459300325000011</v>
      </c>
      <c r="DC271" s="67">
        <f t="shared" si="54"/>
        <v>0.99456123375000005</v>
      </c>
      <c r="DD271" s="67">
        <f t="shared" si="54"/>
        <v>0.99452946425000011</v>
      </c>
      <c r="DE271" s="67">
        <f t="shared" si="54"/>
        <v>0.9940002537999999</v>
      </c>
      <c r="DF271" s="67">
        <f t="shared" si="54"/>
        <v>0.99397309848999993</v>
      </c>
      <c r="DG271" s="67">
        <f t="shared" si="54"/>
        <v>0.99394733575999994</v>
      </c>
      <c r="DH271" s="67">
        <f t="shared" si="54"/>
        <v>0.99392296560999993</v>
      </c>
      <c r="DI271" s="67">
        <f t="shared" si="54"/>
        <v>0.9938999880399999</v>
      </c>
      <c r="DM271" s="188" t="str">
        <f t="shared" ref="DM271:EB295" si="57">IF(ISERROR(BI271/D44),"",BI271/D44)</f>
        <v/>
      </c>
      <c r="DN271" s="188" t="str">
        <f t="shared" si="55"/>
        <v/>
      </c>
      <c r="DO271" s="188" t="str">
        <f t="shared" si="55"/>
        <v/>
      </c>
      <c r="DP271" s="188" t="str">
        <f t="shared" si="55"/>
        <v/>
      </c>
      <c r="DQ271" s="188" t="str">
        <f t="shared" si="55"/>
        <v/>
      </c>
      <c r="DR271" s="188" t="str">
        <f t="shared" si="55"/>
        <v/>
      </c>
      <c r="DS271" s="188" t="str">
        <f t="shared" si="55"/>
        <v/>
      </c>
      <c r="DT271" s="188" t="str">
        <f t="shared" si="55"/>
        <v/>
      </c>
      <c r="DU271" s="188" t="str">
        <f t="shared" si="55"/>
        <v/>
      </c>
      <c r="DV271" s="188" t="str">
        <f t="shared" si="55"/>
        <v/>
      </c>
      <c r="DW271" s="188" t="str">
        <f t="shared" si="55"/>
        <v/>
      </c>
      <c r="DX271" s="188" t="str">
        <f t="shared" si="55"/>
        <v/>
      </c>
      <c r="DY271" s="188" t="str">
        <f t="shared" si="55"/>
        <v/>
      </c>
      <c r="DZ271" s="188" t="str">
        <f t="shared" si="55"/>
        <v/>
      </c>
      <c r="EA271" s="188" t="str">
        <f t="shared" si="55"/>
        <v/>
      </c>
      <c r="EB271" s="188" t="str">
        <f t="shared" si="55"/>
        <v/>
      </c>
      <c r="EC271" s="188" t="str">
        <f t="shared" si="55"/>
        <v/>
      </c>
      <c r="ED271" s="188" t="str">
        <f t="shared" si="55"/>
        <v/>
      </c>
      <c r="EE271" s="188" t="str">
        <f t="shared" si="55"/>
        <v/>
      </c>
      <c r="EF271" s="188" t="str">
        <f t="shared" si="55"/>
        <v/>
      </c>
      <c r="EG271" s="188" t="str">
        <f t="shared" si="55"/>
        <v/>
      </c>
      <c r="EH271" s="188" t="str">
        <f t="shared" si="55"/>
        <v/>
      </c>
      <c r="EI271" s="188" t="str">
        <f t="shared" si="55"/>
        <v/>
      </c>
      <c r="EJ271" s="188" t="str">
        <f t="shared" si="55"/>
        <v/>
      </c>
      <c r="EK271" s="188" t="str">
        <f t="shared" si="55"/>
        <v/>
      </c>
    </row>
    <row r="272" spans="1:141" x14ac:dyDescent="0.3">
      <c r="B272" s="1">
        <v>3</v>
      </c>
      <c r="C272" s="155"/>
      <c r="D272" s="155"/>
      <c r="E272" s="155"/>
      <c r="F272" s="155">
        <f t="shared" ref="F272:AB272" si="58">VLOOKUP(E79,CHDinc,$A$4,FALSE)*(1+((VLOOKUP(E79,CHDrisk,$A$4,FALSE)-1)*MAX(0,AH111-BaselineBMI)))</f>
        <v>1.734287000000075E-3</v>
      </c>
      <c r="G272" s="155">
        <f t="shared" si="58"/>
        <v>1.6648610000000721E-3</v>
      </c>
      <c r="H272" s="155">
        <f t="shared" si="58"/>
        <v>1.6840168181818909E-3</v>
      </c>
      <c r="I272" s="155">
        <f t="shared" si="58"/>
        <v>1.7105544545455288E-3</v>
      </c>
      <c r="J272" s="155">
        <f t="shared" si="58"/>
        <v>2.8452370454545655E-3</v>
      </c>
      <c r="K272" s="155">
        <f t="shared" si="58"/>
        <v>2.8887038636363836E-3</v>
      </c>
      <c r="L272" s="155">
        <f t="shared" si="58"/>
        <v>2.9321706818182017E-3</v>
      </c>
      <c r="M272" s="155">
        <f t="shared" si="58"/>
        <v>2.9756375000000207E-3</v>
      </c>
      <c r="N272" s="155">
        <f t="shared" si="58"/>
        <v>3.0191043181818388E-3</v>
      </c>
      <c r="O272" s="155">
        <f t="shared" si="58"/>
        <v>4.0296988636362779E-3</v>
      </c>
      <c r="P272" s="155">
        <f t="shared" si="58"/>
        <v>4.0868920454544587E-3</v>
      </c>
      <c r="Q272" s="155">
        <f t="shared" si="58"/>
        <v>4.1440852272726396E-3</v>
      </c>
      <c r="R272" s="155">
        <f t="shared" si="58"/>
        <v>4.2012784090908212E-3</v>
      </c>
      <c r="S272" s="155">
        <f t="shared" si="58"/>
        <v>4.2425624999999105E-3</v>
      </c>
      <c r="T272" s="155">
        <f t="shared" si="58"/>
        <v>5.3434577499999426E-3</v>
      </c>
      <c r="U272" s="155">
        <f t="shared" si="58"/>
        <v>5.3752272499999441E-3</v>
      </c>
      <c r="V272" s="155">
        <f t="shared" si="58"/>
        <v>5.4069967499999431E-3</v>
      </c>
      <c r="W272" s="155">
        <f t="shared" si="58"/>
        <v>5.4387662499999455E-3</v>
      </c>
      <c r="X272" s="155">
        <f t="shared" si="58"/>
        <v>5.4705357499999436E-3</v>
      </c>
      <c r="Y272" s="155">
        <f t="shared" si="58"/>
        <v>5.9997462000000524E-3</v>
      </c>
      <c r="Z272" s="155">
        <f t="shared" si="58"/>
        <v>6.026901510000052E-3</v>
      </c>
      <c r="AA272" s="155">
        <f t="shared" si="58"/>
        <v>6.0526642400000521E-3</v>
      </c>
      <c r="AB272" s="155">
        <f t="shared" si="58"/>
        <v>6.0770343900000525E-3</v>
      </c>
      <c r="AC272" s="155"/>
      <c r="AD272" s="155"/>
      <c r="AE272" s="155"/>
      <c r="AG272" s="174">
        <f>D272*D45*PRODUCT($CJ272:CJ272)</f>
        <v>0</v>
      </c>
      <c r="AH272" s="174">
        <f>E272*E45*PRODUCT($CJ272:CK272)</f>
        <v>0</v>
      </c>
      <c r="AI272" s="174">
        <f>F272*F45*PRODUCT($CJ272:CL272)</f>
        <v>0</v>
      </c>
      <c r="AJ272" s="174">
        <f>G272*G45*PRODUCT($CJ272:CM272)</f>
        <v>0</v>
      </c>
      <c r="AK272" s="174">
        <f>H272*H45*PRODUCT($CJ272:CN272)</f>
        <v>0</v>
      </c>
      <c r="AL272" s="174">
        <f>I272*I45*PRODUCT($CJ272:CO272)</f>
        <v>0</v>
      </c>
      <c r="AM272" s="174">
        <f>J272*J45*PRODUCT($CJ272:CP272)</f>
        <v>0</v>
      </c>
      <c r="AN272" s="174">
        <f>K272*K45*PRODUCT($CJ272:CQ272)</f>
        <v>0</v>
      </c>
      <c r="AO272" s="174">
        <f>L272*L45*PRODUCT($CJ272:CR272)</f>
        <v>0</v>
      </c>
      <c r="AP272" s="174">
        <f>M272*M45*PRODUCT($CJ272:CS272)</f>
        <v>0</v>
      </c>
      <c r="AQ272" s="174">
        <f>N272*N45*PRODUCT($CJ272:CT272)</f>
        <v>0</v>
      </c>
      <c r="AR272" s="174">
        <f>O272*O45*PRODUCT($CJ272:CU272)</f>
        <v>0</v>
      </c>
      <c r="AS272" s="174">
        <f>P272*P45*PRODUCT($CJ272:CV272)</f>
        <v>0</v>
      </c>
      <c r="AT272" s="174">
        <f>Q272*Q45*PRODUCT($CJ272:CW272)</f>
        <v>0</v>
      </c>
      <c r="AU272" s="174">
        <f>R272*R45*PRODUCT($CJ272:CX272)</f>
        <v>0</v>
      </c>
      <c r="AV272" s="174">
        <f>S272*S45*PRODUCT($CJ272:CY272)</f>
        <v>0</v>
      </c>
      <c r="AW272" s="174">
        <f>T272*T45*PRODUCT($CJ272:CZ272)</f>
        <v>0</v>
      </c>
      <c r="AX272" s="174">
        <f>U272*U45*PRODUCT($CJ272:DA272)</f>
        <v>0</v>
      </c>
      <c r="AY272" s="174">
        <f>V272*V45*PRODUCT($CJ272:DB272)</f>
        <v>0</v>
      </c>
      <c r="AZ272" s="174">
        <f>W272*W45*PRODUCT($CJ272:DC272)</f>
        <v>0</v>
      </c>
      <c r="BA272" s="174">
        <f>X272*X45*PRODUCT($CJ272:DD272)</f>
        <v>0</v>
      </c>
      <c r="BB272" s="174">
        <f>Y272*Y45*PRODUCT($CJ272:DE272)</f>
        <v>0</v>
      </c>
      <c r="BC272" s="174">
        <f>Z272*Z45*PRODUCT($CJ272:DF272)</f>
        <v>0</v>
      </c>
      <c r="BD272" s="174">
        <f>AA272*AA45*PRODUCT($CJ272:DG272)</f>
        <v>0</v>
      </c>
      <c r="BE272" s="174">
        <f>AB272*AB45*PRODUCT($CJ272:DH272)</f>
        <v>0</v>
      </c>
      <c r="BF272" s="93"/>
      <c r="BG272" s="93"/>
      <c r="BI272" s="169">
        <f>SUM($AF272:AG272)-SUM($AF304:AG304)-SUM($C304:D304)-SUM($BH304:BI304)</f>
        <v>0</v>
      </c>
      <c r="BJ272" s="169">
        <f>SUM($AF272:AH272)-SUM($AF304:AH304)-SUM($C304:E304)-SUM($BH304:BJ304)</f>
        <v>0</v>
      </c>
      <c r="BK272" s="169">
        <f>SUM($AF272:AI272)-SUM($AF304:AI304)-SUM($C304:F304)-SUM($BH304:BK304)</f>
        <v>0</v>
      </c>
      <c r="BL272" s="169">
        <f>SUM($AF272:AJ272)-SUM($AF304:AJ304)-SUM($C304:G304)-SUM($BH304:BL304)</f>
        <v>0</v>
      </c>
      <c r="BM272" s="169">
        <f>SUM($AF272:AK272)-SUM($AF304:AK304)-SUM($C304:H304)-SUM($BH304:BM304)</f>
        <v>0</v>
      </c>
      <c r="BN272" s="169">
        <f>SUM($AF272:AL272)-SUM($AF304:AL304)-SUM($C304:I304)-SUM($BH304:BN304)</f>
        <v>0</v>
      </c>
      <c r="BO272" s="169">
        <f>SUM($AF272:AM272)-SUM($AF304:AM304)-SUM($C304:J304)-SUM($BH304:BO304)</f>
        <v>0</v>
      </c>
      <c r="BP272" s="169">
        <f>SUM($AF272:AN272)-SUM($AF304:AN304)-SUM($C304:K304)-SUM($BH304:BP304)</f>
        <v>0</v>
      </c>
      <c r="BQ272" s="169">
        <f>SUM($AF272:AO272)-SUM($AF304:AO304)-SUM($C304:L304)-SUM($BH304:BQ304)</f>
        <v>0</v>
      </c>
      <c r="BR272" s="169">
        <f>SUM($AF272:AP272)-SUM($AF304:AP304)-SUM($C304:M304)-SUM($BH304:BR304)</f>
        <v>0</v>
      </c>
      <c r="BS272" s="169">
        <f>SUM($AF272:AQ272)-SUM($AF304:AQ304)-SUM($C304:N304)-SUM($BH304:BS304)</f>
        <v>0</v>
      </c>
      <c r="BT272" s="169">
        <f>SUM($AF272:AR272)-SUM($AF304:AR304)-SUM($C304:O304)-SUM($BH304:BT304)</f>
        <v>0</v>
      </c>
      <c r="BU272" s="169">
        <f>SUM($AF272:AS272)-SUM($AF304:AS304)-SUM($C304:P304)-SUM($BH304:BU304)</f>
        <v>0</v>
      </c>
      <c r="BV272" s="169">
        <f>SUM($AF272:AT272)-SUM($AF304:AT304)-SUM($C304:Q304)-SUM($BH304:BV304)</f>
        <v>0</v>
      </c>
      <c r="BW272" s="169">
        <f>SUM($AF272:AU272)-SUM($AF304:AU304)-SUM($C304:R304)-SUM($BH304:BW304)</f>
        <v>0</v>
      </c>
      <c r="BX272" s="169">
        <f>SUM($AF272:AV272)-SUM($AF304:AV304)-SUM($C304:S304)-SUM($BH304:BX304)</f>
        <v>0</v>
      </c>
      <c r="BY272" s="169">
        <f>SUM($AF272:AW272)-SUM($AF304:AW304)-SUM($C304:T304)-SUM($BH304:BY304)</f>
        <v>0</v>
      </c>
      <c r="BZ272" s="169">
        <f>SUM($AF272:AX272)-SUM($AF304:AX304)-SUM($C304:U304)-SUM($BH304:BZ304)</f>
        <v>0</v>
      </c>
      <c r="CA272" s="169">
        <f>SUM($AF272:AY272)-SUM($AF304:AY304)-SUM($C304:V304)-SUM($BH304:CA304)</f>
        <v>0</v>
      </c>
      <c r="CB272" s="169">
        <f>SUM($AF272:AZ272)-SUM($AF304:AZ304)-SUM($C304:W304)-SUM($BH304:CB304)</f>
        <v>0</v>
      </c>
      <c r="CC272" s="169">
        <f>SUM($AF272:BA272)-SUM($AF304:BA304)-SUM($C304:X304)-SUM($BH304:CC304)</f>
        <v>0</v>
      </c>
      <c r="CD272" s="169">
        <f>SUM($AF272:BB272)-SUM($AF304:BB304)-SUM($C304:Y304)-SUM($BH304:CD304)</f>
        <v>0</v>
      </c>
      <c r="CE272" s="169">
        <f>SUM($AF272:BC272)-SUM($AF304:BC304)-SUM($C304:Z304)-SUM($BH304:CE304)</f>
        <v>0</v>
      </c>
      <c r="CF272" s="169">
        <f>SUM($AF272:BD272)-SUM($AF304:BD304)-SUM($C304:AA304)-SUM($BH304:CF304)</f>
        <v>0</v>
      </c>
      <c r="CG272" s="169">
        <f>SUM($AF272:BE272)-SUM($AF304:BE304)-SUM($C304:AB304)-SUM($BH304:CG304)</f>
        <v>0</v>
      </c>
      <c r="CH272" s="52"/>
      <c r="CI272" s="52"/>
      <c r="CJ272" s="67"/>
      <c r="CK272" s="67"/>
      <c r="CL272" s="67">
        <f>1-E272</f>
        <v>1</v>
      </c>
      <c r="CM272" s="67">
        <f t="shared" si="54"/>
        <v>0.99826571299999989</v>
      </c>
      <c r="CN272" s="67">
        <f t="shared" si="54"/>
        <v>0.99833513899999993</v>
      </c>
      <c r="CO272" s="67">
        <f t="shared" si="54"/>
        <v>0.99831598318181813</v>
      </c>
      <c r="CP272" s="67">
        <f t="shared" si="54"/>
        <v>0.99828944554545451</v>
      </c>
      <c r="CQ272" s="67">
        <f t="shared" si="54"/>
        <v>0.99715476295454541</v>
      </c>
      <c r="CR272" s="67">
        <f t="shared" si="54"/>
        <v>0.99711129613636362</v>
      </c>
      <c r="CS272" s="67">
        <f t="shared" si="54"/>
        <v>0.99706782931818183</v>
      </c>
      <c r="CT272" s="67">
        <f t="shared" si="54"/>
        <v>0.99702436249999993</v>
      </c>
      <c r="CU272" s="67">
        <f t="shared" si="54"/>
        <v>0.99698089568181814</v>
      </c>
      <c r="CV272" s="67">
        <f t="shared" si="54"/>
        <v>0.99597030113636376</v>
      </c>
      <c r="CW272" s="67">
        <f t="shared" si="54"/>
        <v>0.99591310795454557</v>
      </c>
      <c r="CX272" s="67">
        <f t="shared" si="54"/>
        <v>0.99585591477272739</v>
      </c>
      <c r="CY272" s="67">
        <f t="shared" si="54"/>
        <v>0.99579872159090921</v>
      </c>
      <c r="CZ272" s="67">
        <f t="shared" si="54"/>
        <v>0.99575743750000012</v>
      </c>
      <c r="DA272" s="67">
        <f t="shared" si="54"/>
        <v>0.99465654225000011</v>
      </c>
      <c r="DB272" s="67">
        <f t="shared" si="54"/>
        <v>0.99462477275000005</v>
      </c>
      <c r="DC272" s="67">
        <f t="shared" si="54"/>
        <v>0.99459300325000011</v>
      </c>
      <c r="DD272" s="67">
        <f t="shared" si="54"/>
        <v>0.99456123375000005</v>
      </c>
      <c r="DE272" s="67">
        <f t="shared" si="54"/>
        <v>0.99452946425000011</v>
      </c>
      <c r="DF272" s="67">
        <f t="shared" si="54"/>
        <v>0.9940002537999999</v>
      </c>
      <c r="DG272" s="67">
        <f t="shared" si="54"/>
        <v>0.99397309848999993</v>
      </c>
      <c r="DH272" s="67">
        <f t="shared" si="54"/>
        <v>0.99394733575999994</v>
      </c>
      <c r="DI272" s="67">
        <f t="shared" si="54"/>
        <v>0.99392296560999993</v>
      </c>
      <c r="DM272" s="188" t="str">
        <f t="shared" si="57"/>
        <v/>
      </c>
      <c r="DN272" s="188" t="str">
        <f t="shared" si="55"/>
        <v/>
      </c>
      <c r="DO272" s="188" t="str">
        <f t="shared" si="55"/>
        <v/>
      </c>
      <c r="DP272" s="188" t="str">
        <f t="shared" si="55"/>
        <v/>
      </c>
      <c r="DQ272" s="188" t="str">
        <f t="shared" si="55"/>
        <v/>
      </c>
      <c r="DR272" s="188" t="str">
        <f t="shared" si="55"/>
        <v/>
      </c>
      <c r="DS272" s="188" t="str">
        <f t="shared" si="55"/>
        <v/>
      </c>
      <c r="DT272" s="188" t="str">
        <f t="shared" si="55"/>
        <v/>
      </c>
      <c r="DU272" s="188" t="str">
        <f t="shared" si="55"/>
        <v/>
      </c>
      <c r="DV272" s="188" t="str">
        <f t="shared" si="55"/>
        <v/>
      </c>
      <c r="DW272" s="188" t="str">
        <f t="shared" si="55"/>
        <v/>
      </c>
      <c r="DX272" s="188" t="str">
        <f t="shared" si="55"/>
        <v/>
      </c>
      <c r="DY272" s="188" t="str">
        <f t="shared" si="55"/>
        <v/>
      </c>
      <c r="DZ272" s="188" t="str">
        <f t="shared" si="55"/>
        <v/>
      </c>
      <c r="EA272" s="188" t="str">
        <f t="shared" si="55"/>
        <v/>
      </c>
      <c r="EB272" s="188" t="str">
        <f t="shared" si="55"/>
        <v/>
      </c>
      <c r="EC272" s="188" t="str">
        <f t="shared" si="55"/>
        <v/>
      </c>
      <c r="ED272" s="188" t="str">
        <f t="shared" si="55"/>
        <v/>
      </c>
      <c r="EE272" s="188" t="str">
        <f t="shared" si="55"/>
        <v/>
      </c>
      <c r="EF272" s="188" t="str">
        <f t="shared" si="55"/>
        <v/>
      </c>
      <c r="EG272" s="188" t="str">
        <f t="shared" si="55"/>
        <v/>
      </c>
      <c r="EH272" s="188" t="str">
        <f t="shared" si="55"/>
        <v/>
      </c>
      <c r="EI272" s="188" t="str">
        <f t="shared" si="55"/>
        <v/>
      </c>
      <c r="EJ272" s="188" t="str">
        <f t="shared" si="55"/>
        <v/>
      </c>
      <c r="EK272" s="188" t="str">
        <f t="shared" si="55"/>
        <v/>
      </c>
    </row>
    <row r="273" spans="1:141" x14ac:dyDescent="0.3">
      <c r="A273" s="52"/>
      <c r="B273" s="1">
        <v>4</v>
      </c>
      <c r="C273" s="155"/>
      <c r="D273" s="155"/>
      <c r="E273" s="155"/>
      <c r="F273" s="155"/>
      <c r="G273" s="155">
        <f t="shared" ref="G273:AB273" si="59">VLOOKUP(F80,CHDinc,$A$4,FALSE)*(1+((VLOOKUP(F80,CHDrisk,$A$4,FALSE)-1)*MAX(0,AI112-BaselineBMI)))</f>
        <v>1.734287000000075E-3</v>
      </c>
      <c r="H273" s="155">
        <f t="shared" si="59"/>
        <v>1.6648610000000721E-3</v>
      </c>
      <c r="I273" s="155">
        <f t="shared" si="59"/>
        <v>1.6840168181818909E-3</v>
      </c>
      <c r="J273" s="155">
        <f t="shared" si="59"/>
        <v>1.7105544545455288E-3</v>
      </c>
      <c r="K273" s="155">
        <f t="shared" si="59"/>
        <v>2.8452370454545655E-3</v>
      </c>
      <c r="L273" s="155">
        <f t="shared" si="59"/>
        <v>2.8887038636363836E-3</v>
      </c>
      <c r="M273" s="155">
        <f t="shared" si="59"/>
        <v>2.9321706818182017E-3</v>
      </c>
      <c r="N273" s="155">
        <f t="shared" si="59"/>
        <v>2.9756375000000207E-3</v>
      </c>
      <c r="O273" s="155">
        <f t="shared" si="59"/>
        <v>3.0191043181818388E-3</v>
      </c>
      <c r="P273" s="155">
        <f t="shared" si="59"/>
        <v>4.0296988636362779E-3</v>
      </c>
      <c r="Q273" s="155">
        <f t="shared" si="59"/>
        <v>4.0868920454544587E-3</v>
      </c>
      <c r="R273" s="155">
        <f t="shared" si="59"/>
        <v>4.1440852272726396E-3</v>
      </c>
      <c r="S273" s="155">
        <f t="shared" si="59"/>
        <v>4.2012784090908212E-3</v>
      </c>
      <c r="T273" s="155">
        <f t="shared" si="59"/>
        <v>4.2425624999999105E-3</v>
      </c>
      <c r="U273" s="155">
        <f t="shared" si="59"/>
        <v>5.3434577499999426E-3</v>
      </c>
      <c r="V273" s="155">
        <f t="shared" si="59"/>
        <v>5.3752272499999441E-3</v>
      </c>
      <c r="W273" s="155">
        <f t="shared" si="59"/>
        <v>5.4069967499999431E-3</v>
      </c>
      <c r="X273" s="155">
        <f t="shared" si="59"/>
        <v>5.4387662499999455E-3</v>
      </c>
      <c r="Y273" s="155">
        <f t="shared" si="59"/>
        <v>5.4705357499999436E-3</v>
      </c>
      <c r="Z273" s="155">
        <f t="shared" si="59"/>
        <v>5.9997462000000524E-3</v>
      </c>
      <c r="AA273" s="155">
        <f t="shared" si="59"/>
        <v>6.026901510000052E-3</v>
      </c>
      <c r="AB273" s="155">
        <f t="shared" si="59"/>
        <v>6.0526642400000521E-3</v>
      </c>
      <c r="AC273" s="155"/>
      <c r="AD273" s="155"/>
      <c r="AE273" s="155"/>
      <c r="AF273" s="155"/>
      <c r="AG273" s="174">
        <f>D273*D46*PRODUCT($CJ273:CJ273)</f>
        <v>0</v>
      </c>
      <c r="AH273" s="174">
        <f>E273*E46*PRODUCT($CJ273:CK273)</f>
        <v>0</v>
      </c>
      <c r="AI273" s="174">
        <f>F273*F46*PRODUCT($CJ273:CL273)</f>
        <v>0</v>
      </c>
      <c r="AJ273" s="174">
        <f>G273*G46*PRODUCT($CJ273:CM273)</f>
        <v>0</v>
      </c>
      <c r="AK273" s="174">
        <f>H273*H46*PRODUCT($CJ273:CN273)</f>
        <v>0</v>
      </c>
      <c r="AL273" s="174">
        <f>I273*I46*PRODUCT($CJ273:CO273)</f>
        <v>0</v>
      </c>
      <c r="AM273" s="174">
        <f>J273*J46*PRODUCT($CJ273:CP273)</f>
        <v>0</v>
      </c>
      <c r="AN273" s="174">
        <f>K273*K46*PRODUCT($CJ273:CQ273)</f>
        <v>0</v>
      </c>
      <c r="AO273" s="174">
        <f>L273*L46*PRODUCT($CJ273:CR273)</f>
        <v>0</v>
      </c>
      <c r="AP273" s="174">
        <f>M273*M46*PRODUCT($CJ273:CS273)</f>
        <v>0</v>
      </c>
      <c r="AQ273" s="174">
        <f>N273*N46*PRODUCT($CJ273:CT273)</f>
        <v>0</v>
      </c>
      <c r="AR273" s="174">
        <f>O273*O46*PRODUCT($CJ273:CU273)</f>
        <v>0</v>
      </c>
      <c r="AS273" s="174">
        <f>P273*P46*PRODUCT($CJ273:CV273)</f>
        <v>0</v>
      </c>
      <c r="AT273" s="174">
        <f>Q273*Q46*PRODUCT($CJ273:CW273)</f>
        <v>0</v>
      </c>
      <c r="AU273" s="174">
        <f>R273*R46*PRODUCT($CJ273:CX273)</f>
        <v>0</v>
      </c>
      <c r="AV273" s="174">
        <f>S273*S46*PRODUCT($CJ273:CY273)</f>
        <v>0</v>
      </c>
      <c r="AW273" s="174">
        <f>T273*T46*PRODUCT($CJ273:CZ273)</f>
        <v>0</v>
      </c>
      <c r="AX273" s="174">
        <f>U273*U46*PRODUCT($CJ273:DA273)</f>
        <v>0</v>
      </c>
      <c r="AY273" s="174">
        <f>V273*V46*PRODUCT($CJ273:DB273)</f>
        <v>0</v>
      </c>
      <c r="AZ273" s="174">
        <f>W273*W46*PRODUCT($CJ273:DC273)</f>
        <v>0</v>
      </c>
      <c r="BA273" s="174">
        <f>X273*X46*PRODUCT($CJ273:DD273)</f>
        <v>0</v>
      </c>
      <c r="BB273" s="174">
        <f>Y273*Y46*PRODUCT($CJ273:DE273)</f>
        <v>0</v>
      </c>
      <c r="BC273" s="174">
        <f>Z273*Z46*PRODUCT($CJ273:DF273)</f>
        <v>0</v>
      </c>
      <c r="BD273" s="174">
        <f>AA273*AA46*PRODUCT($CJ273:DG273)</f>
        <v>0</v>
      </c>
      <c r="BE273" s="174">
        <f>AB273*AB46*PRODUCT($CJ273:DH273)</f>
        <v>0</v>
      </c>
      <c r="BF273" s="93"/>
      <c r="BG273" s="93"/>
      <c r="BH273" s="93"/>
      <c r="BI273" s="169">
        <f>SUM($AF273:AG273)-SUM($AF305:AG305)-SUM($C305:D305)-SUM($BH305:BI305)</f>
        <v>0</v>
      </c>
      <c r="BJ273" s="169">
        <f>SUM($AF273:AH273)-SUM($AF305:AH305)-SUM($C305:E305)-SUM($BH305:BJ305)</f>
        <v>0</v>
      </c>
      <c r="BK273" s="169">
        <f>SUM($AF273:AI273)-SUM($AF305:AI305)-SUM($C305:F305)-SUM($BH305:BK305)</f>
        <v>0</v>
      </c>
      <c r="BL273" s="169">
        <f>SUM($AF273:AJ273)-SUM($AF305:AJ305)-SUM($C305:G305)-SUM($BH305:BL305)</f>
        <v>0</v>
      </c>
      <c r="BM273" s="169">
        <f>SUM($AF273:AK273)-SUM($AF305:AK305)-SUM($C305:H305)-SUM($BH305:BM305)</f>
        <v>0</v>
      </c>
      <c r="BN273" s="169">
        <f>SUM($AF273:AL273)-SUM($AF305:AL305)-SUM($C305:I305)-SUM($BH305:BN305)</f>
        <v>0</v>
      </c>
      <c r="BO273" s="169">
        <f>SUM($AF273:AM273)-SUM($AF305:AM305)-SUM($C305:J305)-SUM($BH305:BO305)</f>
        <v>0</v>
      </c>
      <c r="BP273" s="169">
        <f>SUM($AF273:AN273)-SUM($AF305:AN305)-SUM($C305:K305)-SUM($BH305:BP305)</f>
        <v>0</v>
      </c>
      <c r="BQ273" s="169">
        <f>SUM($AF273:AO273)-SUM($AF305:AO305)-SUM($C305:L305)-SUM($BH305:BQ305)</f>
        <v>0</v>
      </c>
      <c r="BR273" s="169">
        <f>SUM($AF273:AP273)-SUM($AF305:AP305)-SUM($C305:M305)-SUM($BH305:BR305)</f>
        <v>0</v>
      </c>
      <c r="BS273" s="169">
        <f>SUM($AF273:AQ273)-SUM($AF305:AQ305)-SUM($C305:N305)-SUM($BH305:BS305)</f>
        <v>0</v>
      </c>
      <c r="BT273" s="169">
        <f>SUM($AF273:AR273)-SUM($AF305:AR305)-SUM($C305:O305)-SUM($BH305:BT305)</f>
        <v>0</v>
      </c>
      <c r="BU273" s="169">
        <f>SUM($AF273:AS273)-SUM($AF305:AS305)-SUM($C305:P305)-SUM($BH305:BU305)</f>
        <v>0</v>
      </c>
      <c r="BV273" s="169">
        <f>SUM($AF273:AT273)-SUM($AF305:AT305)-SUM($C305:Q305)-SUM($BH305:BV305)</f>
        <v>0</v>
      </c>
      <c r="BW273" s="169">
        <f>SUM($AF273:AU273)-SUM($AF305:AU305)-SUM($C305:R305)-SUM($BH305:BW305)</f>
        <v>0</v>
      </c>
      <c r="BX273" s="169">
        <f>SUM($AF273:AV273)-SUM($AF305:AV305)-SUM($C305:S305)-SUM($BH305:BX305)</f>
        <v>0</v>
      </c>
      <c r="BY273" s="169">
        <f>SUM($AF273:AW273)-SUM($AF305:AW305)-SUM($C305:T305)-SUM($BH305:BY305)</f>
        <v>0</v>
      </c>
      <c r="BZ273" s="169">
        <f>SUM($AF273:AX273)-SUM($AF305:AX305)-SUM($C305:U305)-SUM($BH305:BZ305)</f>
        <v>0</v>
      </c>
      <c r="CA273" s="169">
        <f>SUM($AF273:AY273)-SUM($AF305:AY305)-SUM($C305:V305)-SUM($BH305:CA305)</f>
        <v>0</v>
      </c>
      <c r="CB273" s="169">
        <f>SUM($AF273:AZ273)-SUM($AF305:AZ305)-SUM($C305:W305)-SUM($BH305:CB305)</f>
        <v>0</v>
      </c>
      <c r="CC273" s="169">
        <f>SUM($AF273:BA273)-SUM($AF305:BA305)-SUM($C305:X305)-SUM($BH305:CC305)</f>
        <v>0</v>
      </c>
      <c r="CD273" s="169">
        <f>SUM($AF273:BB273)-SUM($AF305:BB305)-SUM($C305:Y305)-SUM($BH305:CD305)</f>
        <v>0</v>
      </c>
      <c r="CE273" s="169">
        <f>SUM($AF273:BC273)-SUM($AF305:BC305)-SUM($C305:Z305)-SUM($BH305:CE305)</f>
        <v>0</v>
      </c>
      <c r="CF273" s="169">
        <f>SUM($AF273:BD273)-SUM($AF305:BD305)-SUM($C305:AA305)-SUM($BH305:CF305)</f>
        <v>0</v>
      </c>
      <c r="CG273" s="169">
        <f>SUM($AF273:BE273)-SUM($AF305:BE305)-SUM($C305:AB305)-SUM($BH305:CG305)</f>
        <v>0</v>
      </c>
      <c r="CH273" s="52"/>
      <c r="CI273" s="52"/>
      <c r="CJ273" s="67"/>
      <c r="CK273" s="67"/>
      <c r="CL273" s="67"/>
      <c r="CM273" s="67">
        <f>1-F273</f>
        <v>1</v>
      </c>
      <c r="CN273" s="67">
        <f t="shared" si="54"/>
        <v>0.99826571299999989</v>
      </c>
      <c r="CO273" s="67">
        <f t="shared" si="54"/>
        <v>0.99833513899999993</v>
      </c>
      <c r="CP273" s="67">
        <f t="shared" si="54"/>
        <v>0.99831598318181813</v>
      </c>
      <c r="CQ273" s="67">
        <f t="shared" si="54"/>
        <v>0.99828944554545451</v>
      </c>
      <c r="CR273" s="67">
        <f t="shared" si="54"/>
        <v>0.99715476295454541</v>
      </c>
      <c r="CS273" s="67">
        <f t="shared" si="54"/>
        <v>0.99711129613636362</v>
      </c>
      <c r="CT273" s="67">
        <f t="shared" si="54"/>
        <v>0.99706782931818183</v>
      </c>
      <c r="CU273" s="67">
        <f t="shared" si="54"/>
        <v>0.99702436249999993</v>
      </c>
      <c r="CV273" s="67">
        <f t="shared" si="54"/>
        <v>0.99698089568181814</v>
      </c>
      <c r="CW273" s="67">
        <f t="shared" si="54"/>
        <v>0.99597030113636376</v>
      </c>
      <c r="CX273" s="67">
        <f t="shared" si="54"/>
        <v>0.99591310795454557</v>
      </c>
      <c r="CY273" s="67">
        <f t="shared" si="54"/>
        <v>0.99585591477272739</v>
      </c>
      <c r="CZ273" s="67">
        <f t="shared" si="54"/>
        <v>0.99579872159090921</v>
      </c>
      <c r="DA273" s="67">
        <f t="shared" si="54"/>
        <v>0.99575743750000012</v>
      </c>
      <c r="DB273" s="67">
        <f t="shared" si="54"/>
        <v>0.99465654225000011</v>
      </c>
      <c r="DC273" s="67">
        <f t="shared" si="54"/>
        <v>0.99462477275000005</v>
      </c>
      <c r="DD273" s="67">
        <f t="shared" si="54"/>
        <v>0.99459300325000011</v>
      </c>
      <c r="DE273" s="67">
        <f t="shared" si="54"/>
        <v>0.99456123375000005</v>
      </c>
      <c r="DF273" s="67">
        <f t="shared" si="54"/>
        <v>0.99452946425000011</v>
      </c>
      <c r="DG273" s="67">
        <f t="shared" si="54"/>
        <v>0.9940002537999999</v>
      </c>
      <c r="DH273" s="67">
        <f t="shared" si="54"/>
        <v>0.99397309848999993</v>
      </c>
      <c r="DI273" s="67">
        <f t="shared" si="54"/>
        <v>0.99394733575999994</v>
      </c>
      <c r="DL273" s="67"/>
      <c r="DM273" s="188" t="str">
        <f t="shared" si="57"/>
        <v/>
      </c>
      <c r="DN273" s="188" t="str">
        <f t="shared" si="55"/>
        <v/>
      </c>
      <c r="DO273" s="188" t="str">
        <f t="shared" si="55"/>
        <v/>
      </c>
      <c r="DP273" s="188" t="str">
        <f t="shared" si="55"/>
        <v/>
      </c>
      <c r="DQ273" s="188" t="str">
        <f t="shared" si="55"/>
        <v/>
      </c>
      <c r="DR273" s="188" t="str">
        <f t="shared" si="55"/>
        <v/>
      </c>
      <c r="DS273" s="188" t="str">
        <f t="shared" si="55"/>
        <v/>
      </c>
      <c r="DT273" s="188" t="str">
        <f t="shared" si="55"/>
        <v/>
      </c>
      <c r="DU273" s="188" t="str">
        <f t="shared" si="55"/>
        <v/>
      </c>
      <c r="DV273" s="188" t="str">
        <f t="shared" si="55"/>
        <v/>
      </c>
      <c r="DW273" s="188" t="str">
        <f t="shared" si="55"/>
        <v/>
      </c>
      <c r="DX273" s="188" t="str">
        <f t="shared" si="55"/>
        <v/>
      </c>
      <c r="DY273" s="188" t="str">
        <f t="shared" si="55"/>
        <v/>
      </c>
      <c r="DZ273" s="188" t="str">
        <f t="shared" si="55"/>
        <v/>
      </c>
      <c r="EA273" s="188" t="str">
        <f t="shared" si="55"/>
        <v/>
      </c>
      <c r="EB273" s="188" t="str">
        <f t="shared" si="55"/>
        <v/>
      </c>
      <c r="EC273" s="188" t="str">
        <f t="shared" si="55"/>
        <v/>
      </c>
      <c r="ED273" s="188" t="str">
        <f t="shared" si="55"/>
        <v/>
      </c>
      <c r="EE273" s="188" t="str">
        <f t="shared" si="55"/>
        <v/>
      </c>
      <c r="EF273" s="188" t="str">
        <f t="shared" si="55"/>
        <v/>
      </c>
      <c r="EG273" s="188" t="str">
        <f t="shared" si="55"/>
        <v/>
      </c>
      <c r="EH273" s="188" t="str">
        <f t="shared" si="55"/>
        <v/>
      </c>
      <c r="EI273" s="188" t="str">
        <f t="shared" si="55"/>
        <v/>
      </c>
      <c r="EJ273" s="188" t="str">
        <f t="shared" si="55"/>
        <v/>
      </c>
      <c r="EK273" s="188" t="str">
        <f t="shared" si="55"/>
        <v/>
      </c>
    </row>
    <row r="274" spans="1:141" x14ac:dyDescent="0.3">
      <c r="B274" s="1">
        <v>5</v>
      </c>
      <c r="C274" s="155"/>
      <c r="D274" s="155"/>
      <c r="E274" s="155"/>
      <c r="F274" s="155"/>
      <c r="G274" s="155"/>
      <c r="H274" s="155">
        <f t="shared" ref="H274:AB274" si="60">VLOOKUP(G81,CHDinc,$A$4,FALSE)*(1+((VLOOKUP(G81,CHDrisk,$A$4,FALSE)-1)*MAX(0,AJ113-BaselineBMI)))</f>
        <v>1.734287000000075E-3</v>
      </c>
      <c r="I274" s="155">
        <f t="shared" si="60"/>
        <v>1.6648610000000721E-3</v>
      </c>
      <c r="J274" s="155">
        <f t="shared" si="60"/>
        <v>1.6840168181818909E-3</v>
      </c>
      <c r="K274" s="155">
        <f t="shared" si="60"/>
        <v>1.7105544545455288E-3</v>
      </c>
      <c r="L274" s="155">
        <f t="shared" si="60"/>
        <v>2.8452370454545655E-3</v>
      </c>
      <c r="M274" s="155">
        <f t="shared" si="60"/>
        <v>2.8887038636363836E-3</v>
      </c>
      <c r="N274" s="155">
        <f t="shared" si="60"/>
        <v>2.9321706818182017E-3</v>
      </c>
      <c r="O274" s="155">
        <f t="shared" si="60"/>
        <v>2.9756375000000207E-3</v>
      </c>
      <c r="P274" s="155">
        <f t="shared" si="60"/>
        <v>3.0191043181818388E-3</v>
      </c>
      <c r="Q274" s="155">
        <f t="shared" si="60"/>
        <v>4.0296988636362779E-3</v>
      </c>
      <c r="R274" s="155">
        <f t="shared" si="60"/>
        <v>4.0868920454544587E-3</v>
      </c>
      <c r="S274" s="155">
        <f t="shared" si="60"/>
        <v>4.1440852272726396E-3</v>
      </c>
      <c r="T274" s="155">
        <f t="shared" si="60"/>
        <v>4.2012784090908212E-3</v>
      </c>
      <c r="U274" s="155">
        <f t="shared" si="60"/>
        <v>4.2425624999999105E-3</v>
      </c>
      <c r="V274" s="155">
        <f t="shared" si="60"/>
        <v>5.3434577499999426E-3</v>
      </c>
      <c r="W274" s="155">
        <f t="shared" si="60"/>
        <v>5.3752272499999441E-3</v>
      </c>
      <c r="X274" s="155">
        <f t="shared" si="60"/>
        <v>5.4069967499999431E-3</v>
      </c>
      <c r="Y274" s="155">
        <f t="shared" si="60"/>
        <v>5.4387662499999455E-3</v>
      </c>
      <c r="Z274" s="155">
        <f t="shared" si="60"/>
        <v>5.4705357499999436E-3</v>
      </c>
      <c r="AA274" s="155">
        <f t="shared" si="60"/>
        <v>5.9997462000000524E-3</v>
      </c>
      <c r="AB274" s="155">
        <f t="shared" si="60"/>
        <v>6.026901510000052E-3</v>
      </c>
      <c r="AC274" s="155"/>
      <c r="AD274" s="155"/>
      <c r="AE274" s="155"/>
      <c r="AF274" s="155"/>
      <c r="AG274" s="174">
        <f>D274*D47*PRODUCT($CJ274:CJ274)</f>
        <v>0</v>
      </c>
      <c r="AH274" s="174">
        <f>E274*E47*PRODUCT($CJ274:CK274)</f>
        <v>0</v>
      </c>
      <c r="AI274" s="174">
        <f>F274*F47*PRODUCT($CJ274:CL274)</f>
        <v>0</v>
      </c>
      <c r="AJ274" s="174">
        <f>G274*G47*PRODUCT($CJ274:CM274)</f>
        <v>0</v>
      </c>
      <c r="AK274" s="174">
        <f>H274*H47*PRODUCT($CJ274:CN274)</f>
        <v>0</v>
      </c>
      <c r="AL274" s="174">
        <f>I274*I47*PRODUCT($CJ274:CO274)</f>
        <v>0</v>
      </c>
      <c r="AM274" s="174">
        <f>J274*J47*PRODUCT($CJ274:CP274)</f>
        <v>0</v>
      </c>
      <c r="AN274" s="174">
        <f>K274*K47*PRODUCT($CJ274:CQ274)</f>
        <v>0</v>
      </c>
      <c r="AO274" s="174">
        <f>L274*L47*PRODUCT($CJ274:CR274)</f>
        <v>0</v>
      </c>
      <c r="AP274" s="174">
        <f>M274*M47*PRODUCT($CJ274:CS274)</f>
        <v>0</v>
      </c>
      <c r="AQ274" s="174">
        <f>N274*N47*PRODUCT($CJ274:CT274)</f>
        <v>0</v>
      </c>
      <c r="AR274" s="174">
        <f>O274*O47*PRODUCT($CJ274:CU274)</f>
        <v>0</v>
      </c>
      <c r="AS274" s="174">
        <f>P274*P47*PRODUCT($CJ274:CV274)</f>
        <v>0</v>
      </c>
      <c r="AT274" s="174">
        <f>Q274*Q47*PRODUCT($CJ274:CW274)</f>
        <v>0</v>
      </c>
      <c r="AU274" s="174">
        <f>R274*R47*PRODUCT($CJ274:CX274)</f>
        <v>0</v>
      </c>
      <c r="AV274" s="174">
        <f>S274*S47*PRODUCT($CJ274:CY274)</f>
        <v>0</v>
      </c>
      <c r="AW274" s="174">
        <f>T274*T47*PRODUCT($CJ274:CZ274)</f>
        <v>0</v>
      </c>
      <c r="AX274" s="174">
        <f>U274*U47*PRODUCT($CJ274:DA274)</f>
        <v>0</v>
      </c>
      <c r="AY274" s="174">
        <f>V274*V47*PRODUCT($CJ274:DB274)</f>
        <v>0</v>
      </c>
      <c r="AZ274" s="174">
        <f>W274*W47*PRODUCT($CJ274:DC274)</f>
        <v>0</v>
      </c>
      <c r="BA274" s="174">
        <f>X274*X47*PRODUCT($CJ274:DD274)</f>
        <v>0</v>
      </c>
      <c r="BB274" s="174">
        <f>Y274*Y47*PRODUCT($CJ274:DE274)</f>
        <v>0</v>
      </c>
      <c r="BC274" s="174">
        <f>Z274*Z47*PRODUCT($CJ274:DF274)</f>
        <v>0</v>
      </c>
      <c r="BD274" s="174">
        <f>AA274*AA47*PRODUCT($CJ274:DG274)</f>
        <v>0</v>
      </c>
      <c r="BE274" s="174">
        <f>AB274*AB47*PRODUCT($CJ274:DH274)</f>
        <v>0</v>
      </c>
      <c r="BF274" s="93"/>
      <c r="BG274" s="93"/>
      <c r="BH274" s="93"/>
      <c r="BI274" s="169">
        <f>SUM($AF274:AG274)-SUM($AF306:AG306)-SUM($C306:D306)-SUM($BH306:BI306)</f>
        <v>0</v>
      </c>
      <c r="BJ274" s="169">
        <f>SUM($AF274:AH274)-SUM($AF306:AH306)-SUM($C306:E306)-SUM($BH306:BJ306)</f>
        <v>0</v>
      </c>
      <c r="BK274" s="169">
        <f>SUM($AF274:AI274)-SUM($AF306:AI306)-SUM($C306:F306)-SUM($BH306:BK306)</f>
        <v>0</v>
      </c>
      <c r="BL274" s="169">
        <f>SUM($AF274:AJ274)-SUM($AF306:AJ306)-SUM($C306:G306)-SUM($BH306:BL306)</f>
        <v>0</v>
      </c>
      <c r="BM274" s="169">
        <f>SUM($AF274:AK274)-SUM($AF306:AK306)-SUM($C306:H306)-SUM($BH306:BM306)</f>
        <v>0</v>
      </c>
      <c r="BN274" s="169">
        <f>SUM($AF274:AL274)-SUM($AF306:AL306)-SUM($C306:I306)-SUM($BH306:BN306)</f>
        <v>0</v>
      </c>
      <c r="BO274" s="169">
        <f>SUM($AF274:AM274)-SUM($AF306:AM306)-SUM($C306:J306)-SUM($BH306:BO306)</f>
        <v>0</v>
      </c>
      <c r="BP274" s="169">
        <f>SUM($AF274:AN274)-SUM($AF306:AN306)-SUM($C306:K306)-SUM($BH306:BP306)</f>
        <v>0</v>
      </c>
      <c r="BQ274" s="169">
        <f>SUM($AF274:AO274)-SUM($AF306:AO306)-SUM($C306:L306)-SUM($BH306:BQ306)</f>
        <v>0</v>
      </c>
      <c r="BR274" s="169">
        <f>SUM($AF274:AP274)-SUM($AF306:AP306)-SUM($C306:M306)-SUM($BH306:BR306)</f>
        <v>0</v>
      </c>
      <c r="BS274" s="169">
        <f>SUM($AF274:AQ274)-SUM($AF306:AQ306)-SUM($C306:N306)-SUM($BH306:BS306)</f>
        <v>0</v>
      </c>
      <c r="BT274" s="169">
        <f>SUM($AF274:AR274)-SUM($AF306:AR306)-SUM($C306:O306)-SUM($BH306:BT306)</f>
        <v>0</v>
      </c>
      <c r="BU274" s="169">
        <f>SUM($AF274:AS274)-SUM($AF306:AS306)-SUM($C306:P306)-SUM($BH306:BU306)</f>
        <v>0</v>
      </c>
      <c r="BV274" s="169">
        <f>SUM($AF274:AT274)-SUM($AF306:AT306)-SUM($C306:Q306)-SUM($BH306:BV306)</f>
        <v>0</v>
      </c>
      <c r="BW274" s="169">
        <f>SUM($AF274:AU274)-SUM($AF306:AU306)-SUM($C306:R306)-SUM($BH306:BW306)</f>
        <v>0</v>
      </c>
      <c r="BX274" s="169">
        <f>SUM($AF274:AV274)-SUM($AF306:AV306)-SUM($C306:S306)-SUM($BH306:BX306)</f>
        <v>0</v>
      </c>
      <c r="BY274" s="169">
        <f>SUM($AF274:AW274)-SUM($AF306:AW306)-SUM($C306:T306)-SUM($BH306:BY306)</f>
        <v>0</v>
      </c>
      <c r="BZ274" s="169">
        <f>SUM($AF274:AX274)-SUM($AF306:AX306)-SUM($C306:U306)-SUM($BH306:BZ306)</f>
        <v>0</v>
      </c>
      <c r="CA274" s="169">
        <f>SUM($AF274:AY274)-SUM($AF306:AY306)-SUM($C306:V306)-SUM($BH306:CA306)</f>
        <v>0</v>
      </c>
      <c r="CB274" s="169">
        <f>SUM($AF274:AZ274)-SUM($AF306:AZ306)-SUM($C306:W306)-SUM($BH306:CB306)</f>
        <v>0</v>
      </c>
      <c r="CC274" s="169">
        <f>SUM($AF274:BA274)-SUM($AF306:BA306)-SUM($C306:X306)-SUM($BH306:CC306)</f>
        <v>0</v>
      </c>
      <c r="CD274" s="169">
        <f>SUM($AF274:BB274)-SUM($AF306:BB306)-SUM($C306:Y306)-SUM($BH306:CD306)</f>
        <v>0</v>
      </c>
      <c r="CE274" s="169">
        <f>SUM($AF274:BC274)-SUM($AF306:BC306)-SUM($C306:Z306)-SUM($BH306:CE306)</f>
        <v>0</v>
      </c>
      <c r="CF274" s="169">
        <f>SUM($AF274:BD274)-SUM($AF306:BD306)-SUM($C306:AA306)-SUM($BH306:CF306)</f>
        <v>0</v>
      </c>
      <c r="CG274" s="169">
        <f>SUM($AF274:BE274)-SUM($AF306:BE306)-SUM($C306:AB306)-SUM($BH306:CG306)</f>
        <v>0</v>
      </c>
      <c r="CH274" s="52"/>
      <c r="CI274" s="52"/>
      <c r="CJ274" s="67"/>
      <c r="CK274" s="67"/>
      <c r="CL274" s="67"/>
      <c r="CM274" s="67"/>
      <c r="CN274" s="67">
        <f>1-G274</f>
        <v>1</v>
      </c>
      <c r="CO274" s="67">
        <f t="shared" si="54"/>
        <v>0.99826571299999989</v>
      </c>
      <c r="CP274" s="67">
        <f t="shared" si="54"/>
        <v>0.99833513899999993</v>
      </c>
      <c r="CQ274" s="67">
        <f t="shared" si="54"/>
        <v>0.99831598318181813</v>
      </c>
      <c r="CR274" s="67">
        <f t="shared" si="54"/>
        <v>0.99828944554545451</v>
      </c>
      <c r="CS274" s="67">
        <f t="shared" si="54"/>
        <v>0.99715476295454541</v>
      </c>
      <c r="CT274" s="67">
        <f t="shared" si="54"/>
        <v>0.99711129613636362</v>
      </c>
      <c r="CU274" s="67">
        <f t="shared" si="54"/>
        <v>0.99706782931818183</v>
      </c>
      <c r="CV274" s="67">
        <f t="shared" si="54"/>
        <v>0.99702436249999993</v>
      </c>
      <c r="CW274" s="67">
        <f t="shared" si="54"/>
        <v>0.99698089568181814</v>
      </c>
      <c r="CX274" s="67">
        <f t="shared" si="54"/>
        <v>0.99597030113636376</v>
      </c>
      <c r="CY274" s="67">
        <f t="shared" si="54"/>
        <v>0.99591310795454557</v>
      </c>
      <c r="CZ274" s="67">
        <f t="shared" si="54"/>
        <v>0.99585591477272739</v>
      </c>
      <c r="DA274" s="67">
        <f t="shared" si="54"/>
        <v>0.99579872159090921</v>
      </c>
      <c r="DB274" s="67">
        <f t="shared" si="54"/>
        <v>0.99575743750000012</v>
      </c>
      <c r="DC274" s="67">
        <f t="shared" si="54"/>
        <v>0.99465654225000011</v>
      </c>
      <c r="DD274" s="67">
        <f t="shared" si="54"/>
        <v>0.99462477275000005</v>
      </c>
      <c r="DE274" s="67">
        <f t="shared" si="54"/>
        <v>0.99459300325000011</v>
      </c>
      <c r="DF274" s="67">
        <f t="shared" si="54"/>
        <v>0.99456123375000005</v>
      </c>
      <c r="DG274" s="67">
        <f t="shared" si="54"/>
        <v>0.99452946425000011</v>
      </c>
      <c r="DH274" s="67">
        <f t="shared" si="54"/>
        <v>0.9940002537999999</v>
      </c>
      <c r="DI274" s="67">
        <f t="shared" si="54"/>
        <v>0.99397309848999993</v>
      </c>
      <c r="DM274" s="188" t="str">
        <f t="shared" si="57"/>
        <v/>
      </c>
      <c r="DN274" s="188" t="str">
        <f t="shared" si="55"/>
        <v/>
      </c>
      <c r="DO274" s="188" t="str">
        <f t="shared" si="55"/>
        <v/>
      </c>
      <c r="DP274" s="188" t="str">
        <f t="shared" si="55"/>
        <v/>
      </c>
      <c r="DQ274" s="188" t="str">
        <f t="shared" si="55"/>
        <v/>
      </c>
      <c r="DR274" s="188" t="str">
        <f t="shared" si="55"/>
        <v/>
      </c>
      <c r="DS274" s="188" t="str">
        <f t="shared" si="55"/>
        <v/>
      </c>
      <c r="DT274" s="188" t="str">
        <f t="shared" si="55"/>
        <v/>
      </c>
      <c r="DU274" s="188" t="str">
        <f t="shared" si="55"/>
        <v/>
      </c>
      <c r="DV274" s="188" t="str">
        <f t="shared" si="55"/>
        <v/>
      </c>
      <c r="DW274" s="188" t="str">
        <f t="shared" si="55"/>
        <v/>
      </c>
      <c r="DX274" s="188" t="str">
        <f t="shared" si="55"/>
        <v/>
      </c>
      <c r="DY274" s="188" t="str">
        <f t="shared" si="55"/>
        <v/>
      </c>
      <c r="DZ274" s="188" t="str">
        <f t="shared" si="55"/>
        <v/>
      </c>
      <c r="EA274" s="188" t="str">
        <f t="shared" si="55"/>
        <v/>
      </c>
      <c r="EB274" s="188" t="str">
        <f t="shared" si="55"/>
        <v/>
      </c>
      <c r="EC274" s="188" t="str">
        <f t="shared" si="55"/>
        <v/>
      </c>
      <c r="ED274" s="188" t="str">
        <f t="shared" si="55"/>
        <v/>
      </c>
      <c r="EE274" s="188" t="str">
        <f t="shared" si="55"/>
        <v/>
      </c>
      <c r="EF274" s="188" t="str">
        <f t="shared" si="55"/>
        <v/>
      </c>
      <c r="EG274" s="188" t="str">
        <f t="shared" si="55"/>
        <v/>
      </c>
      <c r="EH274" s="188" t="str">
        <f t="shared" si="55"/>
        <v/>
      </c>
      <c r="EI274" s="188" t="str">
        <f t="shared" si="55"/>
        <v/>
      </c>
      <c r="EJ274" s="188" t="str">
        <f t="shared" si="55"/>
        <v/>
      </c>
      <c r="EK274" s="188" t="str">
        <f t="shared" si="55"/>
        <v/>
      </c>
    </row>
    <row r="275" spans="1:141" x14ac:dyDescent="0.3">
      <c r="B275" s="1">
        <v>6</v>
      </c>
      <c r="C275" s="155"/>
      <c r="D275" s="155"/>
      <c r="E275" s="155"/>
      <c r="F275" s="155"/>
      <c r="G275" s="155"/>
      <c r="H275" s="155"/>
      <c r="I275" s="155">
        <f t="shared" ref="I275:AB275" si="61">VLOOKUP(H82,CHDinc,$A$4,FALSE)*(1+((VLOOKUP(H82,CHDrisk,$A$4,FALSE)-1)*MAX(0,AK114-BaselineBMI)))</f>
        <v>1.734287000000075E-3</v>
      </c>
      <c r="J275" s="155">
        <f t="shared" si="61"/>
        <v>1.6648610000000721E-3</v>
      </c>
      <c r="K275" s="155">
        <f t="shared" si="61"/>
        <v>1.6840168181818909E-3</v>
      </c>
      <c r="L275" s="155">
        <f t="shared" si="61"/>
        <v>1.7105544545455288E-3</v>
      </c>
      <c r="M275" s="155">
        <f t="shared" si="61"/>
        <v>2.8452370454545655E-3</v>
      </c>
      <c r="N275" s="155">
        <f t="shared" si="61"/>
        <v>2.8887038636363836E-3</v>
      </c>
      <c r="O275" s="155">
        <f t="shared" si="61"/>
        <v>2.9321706818182017E-3</v>
      </c>
      <c r="P275" s="155">
        <f t="shared" si="61"/>
        <v>2.9756375000000207E-3</v>
      </c>
      <c r="Q275" s="155">
        <f t="shared" si="61"/>
        <v>3.0191043181818388E-3</v>
      </c>
      <c r="R275" s="155">
        <f t="shared" si="61"/>
        <v>4.0296988636362779E-3</v>
      </c>
      <c r="S275" s="155">
        <f t="shared" si="61"/>
        <v>4.0868920454544587E-3</v>
      </c>
      <c r="T275" s="155">
        <f t="shared" si="61"/>
        <v>4.1440852272726396E-3</v>
      </c>
      <c r="U275" s="155">
        <f t="shared" si="61"/>
        <v>4.2012784090908212E-3</v>
      </c>
      <c r="V275" s="155">
        <f t="shared" si="61"/>
        <v>4.2425624999999105E-3</v>
      </c>
      <c r="W275" s="155">
        <f t="shared" si="61"/>
        <v>5.3434577499999426E-3</v>
      </c>
      <c r="X275" s="155">
        <f t="shared" si="61"/>
        <v>5.3752272499999441E-3</v>
      </c>
      <c r="Y275" s="155">
        <f t="shared" si="61"/>
        <v>5.4069967499999431E-3</v>
      </c>
      <c r="Z275" s="155">
        <f t="shared" si="61"/>
        <v>5.4387662499999455E-3</v>
      </c>
      <c r="AA275" s="155">
        <f t="shared" si="61"/>
        <v>5.4705357499999436E-3</v>
      </c>
      <c r="AB275" s="155">
        <f t="shared" si="61"/>
        <v>5.9997462000000524E-3</v>
      </c>
      <c r="AC275" s="155"/>
      <c r="AD275" s="155"/>
      <c r="AE275" s="155"/>
      <c r="AF275" s="155"/>
      <c r="AG275" s="174">
        <f>D275*D48*PRODUCT($CJ275:CJ275)</f>
        <v>0</v>
      </c>
      <c r="AH275" s="174">
        <f>E275*E48*PRODUCT($CJ275:CK275)</f>
        <v>0</v>
      </c>
      <c r="AI275" s="174">
        <f>F275*F48*PRODUCT($CJ275:CL275)</f>
        <v>0</v>
      </c>
      <c r="AJ275" s="174">
        <f>G275*G48*PRODUCT($CJ275:CM275)</f>
        <v>0</v>
      </c>
      <c r="AK275" s="174">
        <f>H275*H48*PRODUCT($CJ275:CN275)</f>
        <v>0</v>
      </c>
      <c r="AL275" s="174">
        <f>I275*I48*PRODUCT($CJ275:CO275)</f>
        <v>0</v>
      </c>
      <c r="AM275" s="174">
        <f>J275*J48*PRODUCT($CJ275:CP275)</f>
        <v>0</v>
      </c>
      <c r="AN275" s="174">
        <f>K275*K48*PRODUCT($CJ275:CQ275)</f>
        <v>0</v>
      </c>
      <c r="AO275" s="174">
        <f>L275*L48*PRODUCT($CJ275:CR275)</f>
        <v>0</v>
      </c>
      <c r="AP275" s="174">
        <f>M275*M48*PRODUCT($CJ275:CS275)</f>
        <v>0</v>
      </c>
      <c r="AQ275" s="174">
        <f>N275*N48*PRODUCT($CJ275:CT275)</f>
        <v>0</v>
      </c>
      <c r="AR275" s="174">
        <f>O275*O48*PRODUCT($CJ275:CU275)</f>
        <v>0</v>
      </c>
      <c r="AS275" s="174">
        <f>P275*P48*PRODUCT($CJ275:CV275)</f>
        <v>0</v>
      </c>
      <c r="AT275" s="174">
        <f>Q275*Q48*PRODUCT($CJ275:CW275)</f>
        <v>0</v>
      </c>
      <c r="AU275" s="174">
        <f>R275*R48*PRODUCT($CJ275:CX275)</f>
        <v>0</v>
      </c>
      <c r="AV275" s="174">
        <f>S275*S48*PRODUCT($CJ275:CY275)</f>
        <v>0</v>
      </c>
      <c r="AW275" s="174">
        <f>T275*T48*PRODUCT($CJ275:CZ275)</f>
        <v>0</v>
      </c>
      <c r="AX275" s="174">
        <f>U275*U48*PRODUCT($CJ275:DA275)</f>
        <v>0</v>
      </c>
      <c r="AY275" s="174">
        <f>V275*V48*PRODUCT($CJ275:DB275)</f>
        <v>0</v>
      </c>
      <c r="AZ275" s="174">
        <f>W275*W48*PRODUCT($CJ275:DC275)</f>
        <v>0</v>
      </c>
      <c r="BA275" s="174">
        <f>X275*X48*PRODUCT($CJ275:DD275)</f>
        <v>0</v>
      </c>
      <c r="BB275" s="174">
        <f>Y275*Y48*PRODUCT($CJ275:DE275)</f>
        <v>0</v>
      </c>
      <c r="BC275" s="174">
        <f>Z275*Z48*PRODUCT($CJ275:DF275)</f>
        <v>0</v>
      </c>
      <c r="BD275" s="174">
        <f>AA275*AA48*PRODUCT($CJ275:DG275)</f>
        <v>0</v>
      </c>
      <c r="BE275" s="174">
        <f>AB275*AB48*PRODUCT($CJ275:DH275)</f>
        <v>0</v>
      </c>
      <c r="BF275" s="93"/>
      <c r="BG275" s="93"/>
      <c r="BH275" s="93"/>
      <c r="BI275" s="169">
        <f>SUM($AF275:AG275)-SUM($AF307:AG307)-SUM($C307:D307)-SUM($BH307:BI307)</f>
        <v>0</v>
      </c>
      <c r="BJ275" s="169">
        <f>SUM($AF275:AH275)-SUM($AF307:AH307)-SUM($C307:E307)-SUM($BH307:BJ307)</f>
        <v>0</v>
      </c>
      <c r="BK275" s="169">
        <f>SUM($AF275:AI275)-SUM($AF307:AI307)-SUM($C307:F307)-SUM($BH307:BK307)</f>
        <v>0</v>
      </c>
      <c r="BL275" s="169">
        <f>SUM($AF275:AJ275)-SUM($AF307:AJ307)-SUM($C307:G307)-SUM($BH307:BL307)</f>
        <v>0</v>
      </c>
      <c r="BM275" s="169">
        <f>SUM($AF275:AK275)-SUM($AF307:AK307)-SUM($C307:H307)-SUM($BH307:BM307)</f>
        <v>0</v>
      </c>
      <c r="BN275" s="169">
        <f>SUM($AF275:AL275)-SUM($AF307:AL307)-SUM($C307:I307)-SUM($BH307:BN307)</f>
        <v>0</v>
      </c>
      <c r="BO275" s="169">
        <f>SUM($AF275:AM275)-SUM($AF307:AM307)-SUM($C307:J307)-SUM($BH307:BO307)</f>
        <v>0</v>
      </c>
      <c r="BP275" s="169">
        <f>SUM($AF275:AN275)-SUM($AF307:AN307)-SUM($C307:K307)-SUM($BH307:BP307)</f>
        <v>0</v>
      </c>
      <c r="BQ275" s="169">
        <f>SUM($AF275:AO275)-SUM($AF307:AO307)-SUM($C307:L307)-SUM($BH307:BQ307)</f>
        <v>0</v>
      </c>
      <c r="BR275" s="169">
        <f>SUM($AF275:AP275)-SUM($AF307:AP307)-SUM($C307:M307)-SUM($BH307:BR307)</f>
        <v>0</v>
      </c>
      <c r="BS275" s="169">
        <f>SUM($AF275:AQ275)-SUM($AF307:AQ307)-SUM($C307:N307)-SUM($BH307:BS307)</f>
        <v>0</v>
      </c>
      <c r="BT275" s="169">
        <f>SUM($AF275:AR275)-SUM($AF307:AR307)-SUM($C307:O307)-SUM($BH307:BT307)</f>
        <v>0</v>
      </c>
      <c r="BU275" s="169">
        <f>SUM($AF275:AS275)-SUM($AF307:AS307)-SUM($C307:P307)-SUM($BH307:BU307)</f>
        <v>0</v>
      </c>
      <c r="BV275" s="169">
        <f>SUM($AF275:AT275)-SUM($AF307:AT307)-SUM($C307:Q307)-SUM($BH307:BV307)</f>
        <v>0</v>
      </c>
      <c r="BW275" s="169">
        <f>SUM($AF275:AU275)-SUM($AF307:AU307)-SUM($C307:R307)-SUM($BH307:BW307)</f>
        <v>0</v>
      </c>
      <c r="BX275" s="169">
        <f>SUM($AF275:AV275)-SUM($AF307:AV307)-SUM($C307:S307)-SUM($BH307:BX307)</f>
        <v>0</v>
      </c>
      <c r="BY275" s="169">
        <f>SUM($AF275:AW275)-SUM($AF307:AW307)-SUM($C307:T307)-SUM($BH307:BY307)</f>
        <v>0</v>
      </c>
      <c r="BZ275" s="169">
        <f>SUM($AF275:AX275)-SUM($AF307:AX307)-SUM($C307:U307)-SUM($BH307:BZ307)</f>
        <v>0</v>
      </c>
      <c r="CA275" s="169">
        <f>SUM($AF275:AY275)-SUM($AF307:AY307)-SUM($C307:V307)-SUM($BH307:CA307)</f>
        <v>0</v>
      </c>
      <c r="CB275" s="169">
        <f>SUM($AF275:AZ275)-SUM($AF307:AZ307)-SUM($C307:W307)-SUM($BH307:CB307)</f>
        <v>0</v>
      </c>
      <c r="CC275" s="169">
        <f>SUM($AF275:BA275)-SUM($AF307:BA307)-SUM($C307:X307)-SUM($BH307:CC307)</f>
        <v>0</v>
      </c>
      <c r="CD275" s="169">
        <f>SUM($AF275:BB275)-SUM($AF307:BB307)-SUM($C307:Y307)-SUM($BH307:CD307)</f>
        <v>0</v>
      </c>
      <c r="CE275" s="169">
        <f>SUM($AF275:BC275)-SUM($AF307:BC307)-SUM($C307:Z307)-SUM($BH307:CE307)</f>
        <v>0</v>
      </c>
      <c r="CF275" s="169">
        <f>SUM($AF275:BD275)-SUM($AF307:BD307)-SUM($C307:AA307)-SUM($BH307:CF307)</f>
        <v>0</v>
      </c>
      <c r="CG275" s="169">
        <f>SUM($AF275:BE275)-SUM($AF307:BE307)-SUM($C307:AB307)-SUM($BH307:CG307)</f>
        <v>0</v>
      </c>
      <c r="CH275" s="52"/>
      <c r="CI275" s="52"/>
      <c r="CJ275" s="67"/>
      <c r="CK275" s="67"/>
      <c r="CL275" s="67"/>
      <c r="CM275" s="67"/>
      <c r="CN275" s="67"/>
      <c r="CO275" s="67">
        <f>1-H275</f>
        <v>1</v>
      </c>
      <c r="CP275" s="67">
        <f t="shared" si="54"/>
        <v>0.99826571299999989</v>
      </c>
      <c r="CQ275" s="67">
        <f t="shared" si="54"/>
        <v>0.99833513899999993</v>
      </c>
      <c r="CR275" s="67">
        <f t="shared" si="54"/>
        <v>0.99831598318181813</v>
      </c>
      <c r="CS275" s="67">
        <f t="shared" si="54"/>
        <v>0.99828944554545451</v>
      </c>
      <c r="CT275" s="67">
        <f t="shared" si="54"/>
        <v>0.99715476295454541</v>
      </c>
      <c r="CU275" s="67">
        <f t="shared" si="54"/>
        <v>0.99711129613636362</v>
      </c>
      <c r="CV275" s="67">
        <f t="shared" si="54"/>
        <v>0.99706782931818183</v>
      </c>
      <c r="CW275" s="67">
        <f t="shared" si="54"/>
        <v>0.99702436249999993</v>
      </c>
      <c r="CX275" s="67">
        <f t="shared" si="54"/>
        <v>0.99698089568181814</v>
      </c>
      <c r="CY275" s="67">
        <f t="shared" si="54"/>
        <v>0.99597030113636376</v>
      </c>
      <c r="CZ275" s="67">
        <f t="shared" si="54"/>
        <v>0.99591310795454557</v>
      </c>
      <c r="DA275" s="67">
        <f t="shared" si="54"/>
        <v>0.99585591477272739</v>
      </c>
      <c r="DB275" s="67">
        <f t="shared" si="54"/>
        <v>0.99579872159090921</v>
      </c>
      <c r="DC275" s="67">
        <f t="shared" si="54"/>
        <v>0.99575743750000012</v>
      </c>
      <c r="DD275" s="67">
        <f t="shared" si="54"/>
        <v>0.99465654225000011</v>
      </c>
      <c r="DE275" s="67">
        <f t="shared" si="54"/>
        <v>0.99462477275000005</v>
      </c>
      <c r="DF275" s="67">
        <f t="shared" si="54"/>
        <v>0.99459300325000011</v>
      </c>
      <c r="DG275" s="67">
        <f t="shared" si="54"/>
        <v>0.99456123375000005</v>
      </c>
      <c r="DH275" s="67">
        <f t="shared" si="54"/>
        <v>0.99452946425000011</v>
      </c>
      <c r="DI275" s="67">
        <f t="shared" si="54"/>
        <v>0.9940002537999999</v>
      </c>
      <c r="DM275" s="188" t="str">
        <f t="shared" si="57"/>
        <v/>
      </c>
      <c r="DN275" s="188" t="str">
        <f t="shared" si="55"/>
        <v/>
      </c>
      <c r="DO275" s="188" t="str">
        <f t="shared" si="55"/>
        <v/>
      </c>
      <c r="DP275" s="188" t="str">
        <f t="shared" si="55"/>
        <v/>
      </c>
      <c r="DQ275" s="188" t="str">
        <f t="shared" si="55"/>
        <v/>
      </c>
      <c r="DR275" s="188" t="str">
        <f t="shared" si="55"/>
        <v/>
      </c>
      <c r="DS275" s="188" t="str">
        <f t="shared" si="55"/>
        <v/>
      </c>
      <c r="DT275" s="188" t="str">
        <f t="shared" si="55"/>
        <v/>
      </c>
      <c r="DU275" s="188" t="str">
        <f t="shared" si="55"/>
        <v/>
      </c>
      <c r="DV275" s="188" t="str">
        <f t="shared" si="55"/>
        <v/>
      </c>
      <c r="DW275" s="188" t="str">
        <f t="shared" si="55"/>
        <v/>
      </c>
      <c r="DX275" s="188" t="str">
        <f t="shared" si="55"/>
        <v/>
      </c>
      <c r="DY275" s="188" t="str">
        <f t="shared" si="55"/>
        <v/>
      </c>
      <c r="DZ275" s="188" t="str">
        <f t="shared" si="55"/>
        <v/>
      </c>
      <c r="EA275" s="188" t="str">
        <f t="shared" si="55"/>
        <v/>
      </c>
      <c r="EB275" s="188" t="str">
        <f t="shared" si="55"/>
        <v/>
      </c>
      <c r="EC275" s="188" t="str">
        <f t="shared" si="55"/>
        <v/>
      </c>
      <c r="ED275" s="188" t="str">
        <f t="shared" si="55"/>
        <v/>
      </c>
      <c r="EE275" s="188" t="str">
        <f t="shared" si="55"/>
        <v/>
      </c>
      <c r="EF275" s="188" t="str">
        <f t="shared" si="55"/>
        <v/>
      </c>
      <c r="EG275" s="188" t="str">
        <f t="shared" si="55"/>
        <v/>
      </c>
      <c r="EH275" s="188" t="str">
        <f t="shared" si="55"/>
        <v/>
      </c>
      <c r="EI275" s="188" t="str">
        <f t="shared" si="55"/>
        <v/>
      </c>
      <c r="EJ275" s="188" t="str">
        <f t="shared" si="55"/>
        <v/>
      </c>
      <c r="EK275" s="188" t="str">
        <f t="shared" si="55"/>
        <v/>
      </c>
    </row>
    <row r="276" spans="1:141" x14ac:dyDescent="0.3">
      <c r="B276" s="1">
        <v>7</v>
      </c>
      <c r="C276" s="155"/>
      <c r="D276" s="155"/>
      <c r="E276" s="155"/>
      <c r="F276" s="155"/>
      <c r="G276" s="155"/>
      <c r="H276" s="155"/>
      <c r="I276" s="155"/>
      <c r="J276" s="155">
        <f t="shared" ref="J276:AB276" si="62">VLOOKUP(I83,CHDinc,$A$4,FALSE)*(1+((VLOOKUP(I83,CHDrisk,$A$4,FALSE)-1)*MAX(0,AL115-BaselineBMI)))</f>
        <v>1.734287000000075E-3</v>
      </c>
      <c r="K276" s="155">
        <f t="shared" si="62"/>
        <v>1.6648610000000721E-3</v>
      </c>
      <c r="L276" s="155">
        <f t="shared" si="62"/>
        <v>1.6840168181818909E-3</v>
      </c>
      <c r="M276" s="155">
        <f t="shared" si="62"/>
        <v>1.7105544545455288E-3</v>
      </c>
      <c r="N276" s="155">
        <f t="shared" si="62"/>
        <v>2.8452370454545655E-3</v>
      </c>
      <c r="O276" s="155">
        <f t="shared" si="62"/>
        <v>2.8887038636363836E-3</v>
      </c>
      <c r="P276" s="155">
        <f t="shared" si="62"/>
        <v>2.9321706818182017E-3</v>
      </c>
      <c r="Q276" s="155">
        <f t="shared" si="62"/>
        <v>2.9756375000000207E-3</v>
      </c>
      <c r="R276" s="155">
        <f t="shared" si="62"/>
        <v>3.0191043181818388E-3</v>
      </c>
      <c r="S276" s="155">
        <f t="shared" si="62"/>
        <v>4.0296988636362779E-3</v>
      </c>
      <c r="T276" s="155">
        <f t="shared" si="62"/>
        <v>4.0868920454544587E-3</v>
      </c>
      <c r="U276" s="155">
        <f t="shared" si="62"/>
        <v>4.1440852272726396E-3</v>
      </c>
      <c r="V276" s="155">
        <f t="shared" si="62"/>
        <v>4.2012784090908212E-3</v>
      </c>
      <c r="W276" s="155">
        <f t="shared" si="62"/>
        <v>4.2425624999999105E-3</v>
      </c>
      <c r="X276" s="155">
        <f t="shared" si="62"/>
        <v>5.3434577499999426E-3</v>
      </c>
      <c r="Y276" s="155">
        <f t="shared" si="62"/>
        <v>5.3752272499999441E-3</v>
      </c>
      <c r="Z276" s="155">
        <f t="shared" si="62"/>
        <v>5.4069967499999431E-3</v>
      </c>
      <c r="AA276" s="155">
        <f t="shared" si="62"/>
        <v>5.4387662499999455E-3</v>
      </c>
      <c r="AB276" s="155">
        <f t="shared" si="62"/>
        <v>5.4705357499999436E-3</v>
      </c>
      <c r="AC276" s="155"/>
      <c r="AD276" s="155"/>
      <c r="AE276" s="155"/>
      <c r="AF276" s="155"/>
      <c r="AG276" s="174">
        <f>D276*D49*PRODUCT($CJ276:CJ276)</f>
        <v>0</v>
      </c>
      <c r="AH276" s="174">
        <f>E276*E49*PRODUCT($CJ276:CK276)</f>
        <v>0</v>
      </c>
      <c r="AI276" s="174">
        <f>F276*F49*PRODUCT($CJ276:CL276)</f>
        <v>0</v>
      </c>
      <c r="AJ276" s="174">
        <f>G276*G49*PRODUCT($CJ276:CM276)</f>
        <v>0</v>
      </c>
      <c r="AK276" s="174">
        <f>H276*H49*PRODUCT($CJ276:CN276)</f>
        <v>0</v>
      </c>
      <c r="AL276" s="174">
        <f>I276*I49*PRODUCT($CJ276:CO276)</f>
        <v>0</v>
      </c>
      <c r="AM276" s="174">
        <f>J276*J49*PRODUCT($CJ276:CP276)</f>
        <v>0</v>
      </c>
      <c r="AN276" s="174">
        <f>K276*K49*PRODUCT($CJ276:CQ276)</f>
        <v>0</v>
      </c>
      <c r="AO276" s="174">
        <f>L276*L49*PRODUCT($CJ276:CR276)</f>
        <v>0</v>
      </c>
      <c r="AP276" s="174">
        <f>M276*M49*PRODUCT($CJ276:CS276)</f>
        <v>0</v>
      </c>
      <c r="AQ276" s="174">
        <f>N276*N49*PRODUCT($CJ276:CT276)</f>
        <v>0</v>
      </c>
      <c r="AR276" s="174">
        <f>O276*O49*PRODUCT($CJ276:CU276)</f>
        <v>0</v>
      </c>
      <c r="AS276" s="174">
        <f>P276*P49*PRODUCT($CJ276:CV276)</f>
        <v>0</v>
      </c>
      <c r="AT276" s="174">
        <f>Q276*Q49*PRODUCT($CJ276:CW276)</f>
        <v>0</v>
      </c>
      <c r="AU276" s="174">
        <f>R276*R49*PRODUCT($CJ276:CX276)</f>
        <v>0</v>
      </c>
      <c r="AV276" s="174">
        <f>S276*S49*PRODUCT($CJ276:CY276)</f>
        <v>0</v>
      </c>
      <c r="AW276" s="174">
        <f>T276*T49*PRODUCT($CJ276:CZ276)</f>
        <v>0</v>
      </c>
      <c r="AX276" s="174">
        <f>U276*U49*PRODUCT($CJ276:DA276)</f>
        <v>0</v>
      </c>
      <c r="AY276" s="174">
        <f>V276*V49*PRODUCT($CJ276:DB276)</f>
        <v>0</v>
      </c>
      <c r="AZ276" s="174">
        <f>W276*W49*PRODUCT($CJ276:DC276)</f>
        <v>0</v>
      </c>
      <c r="BA276" s="174">
        <f>X276*X49*PRODUCT($CJ276:DD276)</f>
        <v>0</v>
      </c>
      <c r="BB276" s="174">
        <f>Y276*Y49*PRODUCT($CJ276:DE276)</f>
        <v>0</v>
      </c>
      <c r="BC276" s="174">
        <f>Z276*Z49*PRODUCT($CJ276:DF276)</f>
        <v>0</v>
      </c>
      <c r="BD276" s="174">
        <f>AA276*AA49*PRODUCT($CJ276:DG276)</f>
        <v>0</v>
      </c>
      <c r="BE276" s="174">
        <f>AB276*AB49*PRODUCT($CJ276:DH276)</f>
        <v>0</v>
      </c>
      <c r="BF276" s="93"/>
      <c r="BG276" s="93"/>
      <c r="BH276" s="93"/>
      <c r="BI276" s="169">
        <f>SUM($AF276:AG276)-SUM($AF308:AG308)-SUM($C308:D308)-SUM($BH308:BI308)</f>
        <v>0</v>
      </c>
      <c r="BJ276" s="169">
        <f>SUM($AF276:AH276)-SUM($AF308:AH308)-SUM($C308:E308)-SUM($BH308:BJ308)</f>
        <v>0</v>
      </c>
      <c r="BK276" s="169">
        <f>SUM($AF276:AI276)-SUM($AF308:AI308)-SUM($C308:F308)-SUM($BH308:BK308)</f>
        <v>0</v>
      </c>
      <c r="BL276" s="169">
        <f>SUM($AF276:AJ276)-SUM($AF308:AJ308)-SUM($C308:G308)-SUM($BH308:BL308)</f>
        <v>0</v>
      </c>
      <c r="BM276" s="169">
        <f>SUM($AF276:AK276)-SUM($AF308:AK308)-SUM($C308:H308)-SUM($BH308:BM308)</f>
        <v>0</v>
      </c>
      <c r="BN276" s="169">
        <f>SUM($AF276:AL276)-SUM($AF308:AL308)-SUM($C308:I308)-SUM($BH308:BN308)</f>
        <v>0</v>
      </c>
      <c r="BO276" s="169">
        <f>SUM($AF276:AM276)-SUM($AF308:AM308)-SUM($C308:J308)-SUM($BH308:BO308)</f>
        <v>0</v>
      </c>
      <c r="BP276" s="169">
        <f>SUM($AF276:AN276)-SUM($AF308:AN308)-SUM($C308:K308)-SUM($BH308:BP308)</f>
        <v>0</v>
      </c>
      <c r="BQ276" s="169">
        <f>SUM($AF276:AO276)-SUM($AF308:AO308)-SUM($C308:L308)-SUM($BH308:BQ308)</f>
        <v>0</v>
      </c>
      <c r="BR276" s="169">
        <f>SUM($AF276:AP276)-SUM($AF308:AP308)-SUM($C308:M308)-SUM($BH308:BR308)</f>
        <v>0</v>
      </c>
      <c r="BS276" s="169">
        <f>SUM($AF276:AQ276)-SUM($AF308:AQ308)-SUM($C308:N308)-SUM($BH308:BS308)</f>
        <v>0</v>
      </c>
      <c r="BT276" s="169">
        <f>SUM($AF276:AR276)-SUM($AF308:AR308)-SUM($C308:O308)-SUM($BH308:BT308)</f>
        <v>0</v>
      </c>
      <c r="BU276" s="169">
        <f>SUM($AF276:AS276)-SUM($AF308:AS308)-SUM($C308:P308)-SUM($BH308:BU308)</f>
        <v>0</v>
      </c>
      <c r="BV276" s="169">
        <f>SUM($AF276:AT276)-SUM($AF308:AT308)-SUM($C308:Q308)-SUM($BH308:BV308)</f>
        <v>0</v>
      </c>
      <c r="BW276" s="169">
        <f>SUM($AF276:AU276)-SUM($AF308:AU308)-SUM($C308:R308)-SUM($BH308:BW308)</f>
        <v>0</v>
      </c>
      <c r="BX276" s="169">
        <f>SUM($AF276:AV276)-SUM($AF308:AV308)-SUM($C308:S308)-SUM($BH308:BX308)</f>
        <v>0</v>
      </c>
      <c r="BY276" s="169">
        <f>SUM($AF276:AW276)-SUM($AF308:AW308)-SUM($C308:T308)-SUM($BH308:BY308)</f>
        <v>0</v>
      </c>
      <c r="BZ276" s="169">
        <f>SUM($AF276:AX276)-SUM($AF308:AX308)-SUM($C308:U308)-SUM($BH308:BZ308)</f>
        <v>0</v>
      </c>
      <c r="CA276" s="169">
        <f>SUM($AF276:AY276)-SUM($AF308:AY308)-SUM($C308:V308)-SUM($BH308:CA308)</f>
        <v>0</v>
      </c>
      <c r="CB276" s="169">
        <f>SUM($AF276:AZ276)-SUM($AF308:AZ308)-SUM($C308:W308)-SUM($BH308:CB308)</f>
        <v>0</v>
      </c>
      <c r="CC276" s="169">
        <f>SUM($AF276:BA276)-SUM($AF308:BA308)-SUM($C308:X308)-SUM($BH308:CC308)</f>
        <v>0</v>
      </c>
      <c r="CD276" s="169">
        <f>SUM($AF276:BB276)-SUM($AF308:BB308)-SUM($C308:Y308)-SUM($BH308:CD308)</f>
        <v>0</v>
      </c>
      <c r="CE276" s="169">
        <f>SUM($AF276:BC276)-SUM($AF308:BC308)-SUM($C308:Z308)-SUM($BH308:CE308)</f>
        <v>0</v>
      </c>
      <c r="CF276" s="169">
        <f>SUM($AF276:BD276)-SUM($AF308:BD308)-SUM($C308:AA308)-SUM($BH308:CF308)</f>
        <v>0</v>
      </c>
      <c r="CG276" s="169">
        <f>SUM($AF276:BE276)-SUM($AF308:BE308)-SUM($C308:AB308)-SUM($BH308:CG308)</f>
        <v>0</v>
      </c>
      <c r="CH276" s="52"/>
      <c r="CI276" s="52"/>
      <c r="CJ276" s="67"/>
      <c r="CK276" s="67"/>
      <c r="CL276" s="67"/>
      <c r="CM276" s="67"/>
      <c r="CN276" s="67"/>
      <c r="CO276" s="67"/>
      <c r="CP276" s="67">
        <f>1-I276</f>
        <v>1</v>
      </c>
      <c r="CQ276" s="67">
        <f t="shared" si="54"/>
        <v>0.99826571299999989</v>
      </c>
      <c r="CR276" s="67">
        <f t="shared" si="54"/>
        <v>0.99833513899999993</v>
      </c>
      <c r="CS276" s="67">
        <f t="shared" si="54"/>
        <v>0.99831598318181813</v>
      </c>
      <c r="CT276" s="67">
        <f t="shared" si="54"/>
        <v>0.99828944554545451</v>
      </c>
      <c r="CU276" s="67">
        <f t="shared" si="54"/>
        <v>0.99715476295454541</v>
      </c>
      <c r="CV276" s="67">
        <f t="shared" si="54"/>
        <v>0.99711129613636362</v>
      </c>
      <c r="CW276" s="67">
        <f t="shared" si="54"/>
        <v>0.99706782931818183</v>
      </c>
      <c r="CX276" s="67">
        <f t="shared" si="54"/>
        <v>0.99702436249999993</v>
      </c>
      <c r="CY276" s="67">
        <f t="shared" si="54"/>
        <v>0.99698089568181814</v>
      </c>
      <c r="CZ276" s="67">
        <f t="shared" si="54"/>
        <v>0.99597030113636376</v>
      </c>
      <c r="DA276" s="67">
        <f t="shared" si="54"/>
        <v>0.99591310795454557</v>
      </c>
      <c r="DB276" s="67">
        <f t="shared" si="54"/>
        <v>0.99585591477272739</v>
      </c>
      <c r="DC276" s="67">
        <f t="shared" si="54"/>
        <v>0.99579872159090921</v>
      </c>
      <c r="DD276" s="67">
        <f t="shared" si="54"/>
        <v>0.99575743750000012</v>
      </c>
      <c r="DE276" s="67">
        <f t="shared" si="54"/>
        <v>0.99465654225000011</v>
      </c>
      <c r="DF276" s="67">
        <f t="shared" si="54"/>
        <v>0.99462477275000005</v>
      </c>
      <c r="DG276" s="67">
        <f t="shared" si="54"/>
        <v>0.99459300325000011</v>
      </c>
      <c r="DH276" s="67">
        <f t="shared" si="54"/>
        <v>0.99456123375000005</v>
      </c>
      <c r="DI276" s="67">
        <f t="shared" si="54"/>
        <v>0.99452946425000011</v>
      </c>
      <c r="DL276" s="53"/>
      <c r="DM276" s="188" t="str">
        <f t="shared" si="57"/>
        <v/>
      </c>
      <c r="DN276" s="188" t="str">
        <f t="shared" si="55"/>
        <v/>
      </c>
      <c r="DO276" s="188" t="str">
        <f t="shared" si="55"/>
        <v/>
      </c>
      <c r="DP276" s="188" t="str">
        <f t="shared" si="55"/>
        <v/>
      </c>
      <c r="DQ276" s="188" t="str">
        <f t="shared" si="55"/>
        <v/>
      </c>
      <c r="DR276" s="188" t="str">
        <f t="shared" si="55"/>
        <v/>
      </c>
      <c r="DS276" s="188" t="str">
        <f t="shared" si="55"/>
        <v/>
      </c>
      <c r="DT276" s="188" t="str">
        <f t="shared" si="55"/>
        <v/>
      </c>
      <c r="DU276" s="188" t="str">
        <f t="shared" si="55"/>
        <v/>
      </c>
      <c r="DV276" s="188" t="str">
        <f t="shared" si="55"/>
        <v/>
      </c>
      <c r="DW276" s="188" t="str">
        <f t="shared" si="55"/>
        <v/>
      </c>
      <c r="DX276" s="188" t="str">
        <f t="shared" si="55"/>
        <v/>
      </c>
      <c r="DY276" s="188" t="str">
        <f t="shared" si="55"/>
        <v/>
      </c>
      <c r="DZ276" s="188" t="str">
        <f t="shared" si="55"/>
        <v/>
      </c>
      <c r="EA276" s="188" t="str">
        <f t="shared" si="55"/>
        <v/>
      </c>
      <c r="EB276" s="188" t="str">
        <f t="shared" si="55"/>
        <v/>
      </c>
      <c r="EC276" s="188" t="str">
        <f t="shared" si="55"/>
        <v/>
      </c>
      <c r="ED276" s="188" t="str">
        <f t="shared" si="55"/>
        <v/>
      </c>
      <c r="EE276" s="188" t="str">
        <f t="shared" si="55"/>
        <v/>
      </c>
      <c r="EF276" s="188" t="str">
        <f t="shared" si="55"/>
        <v/>
      </c>
      <c r="EG276" s="188" t="str">
        <f t="shared" si="55"/>
        <v/>
      </c>
      <c r="EH276" s="188" t="str">
        <f t="shared" si="55"/>
        <v/>
      </c>
      <c r="EI276" s="188" t="str">
        <f t="shared" si="55"/>
        <v/>
      </c>
      <c r="EJ276" s="188" t="str">
        <f t="shared" si="55"/>
        <v/>
      </c>
      <c r="EK276" s="188" t="str">
        <f t="shared" si="55"/>
        <v/>
      </c>
    </row>
    <row r="277" spans="1:141" x14ac:dyDescent="0.3">
      <c r="B277" s="1">
        <v>8</v>
      </c>
      <c r="C277" s="155"/>
      <c r="D277" s="155"/>
      <c r="E277" s="155"/>
      <c r="F277" s="155"/>
      <c r="G277" s="155"/>
      <c r="H277" s="155"/>
      <c r="I277" s="155"/>
      <c r="J277" s="155"/>
      <c r="K277" s="155">
        <f t="shared" ref="K277:AB277" si="63">VLOOKUP(J84,CHDinc,$A$4,FALSE)*(1+((VLOOKUP(J84,CHDrisk,$A$4,FALSE)-1)*MAX(0,AM116-BaselineBMI)))</f>
        <v>1.734287000000075E-3</v>
      </c>
      <c r="L277" s="155">
        <f t="shared" si="63"/>
        <v>1.6648610000000721E-3</v>
      </c>
      <c r="M277" s="155">
        <f t="shared" si="63"/>
        <v>1.6840168181818909E-3</v>
      </c>
      <c r="N277" s="155">
        <f t="shared" si="63"/>
        <v>1.7105544545455288E-3</v>
      </c>
      <c r="O277" s="155">
        <f t="shared" si="63"/>
        <v>2.8452370454545655E-3</v>
      </c>
      <c r="P277" s="155">
        <f t="shared" si="63"/>
        <v>2.8887038636363836E-3</v>
      </c>
      <c r="Q277" s="155">
        <f t="shared" si="63"/>
        <v>2.9321706818182017E-3</v>
      </c>
      <c r="R277" s="155">
        <f t="shared" si="63"/>
        <v>2.9756375000000207E-3</v>
      </c>
      <c r="S277" s="155">
        <f t="shared" si="63"/>
        <v>3.0191043181818388E-3</v>
      </c>
      <c r="T277" s="155">
        <f t="shared" si="63"/>
        <v>4.0296988636362779E-3</v>
      </c>
      <c r="U277" s="155">
        <f t="shared" si="63"/>
        <v>4.0868920454544587E-3</v>
      </c>
      <c r="V277" s="155">
        <f t="shared" si="63"/>
        <v>4.1440852272726396E-3</v>
      </c>
      <c r="W277" s="155">
        <f t="shared" si="63"/>
        <v>4.2012784090908212E-3</v>
      </c>
      <c r="X277" s="155">
        <f t="shared" si="63"/>
        <v>4.2425624999999105E-3</v>
      </c>
      <c r="Y277" s="155">
        <f t="shared" si="63"/>
        <v>5.3434577499999426E-3</v>
      </c>
      <c r="Z277" s="155">
        <f t="shared" si="63"/>
        <v>5.3752272499999441E-3</v>
      </c>
      <c r="AA277" s="155">
        <f t="shared" si="63"/>
        <v>5.4069967499999431E-3</v>
      </c>
      <c r="AB277" s="155">
        <f t="shared" si="63"/>
        <v>5.4387662499999455E-3</v>
      </c>
      <c r="AC277" s="155"/>
      <c r="AD277" s="155"/>
      <c r="AE277" s="155"/>
      <c r="AF277" s="155"/>
      <c r="AG277" s="174">
        <f>D277*D50*PRODUCT($CJ277:CJ277)</f>
        <v>0</v>
      </c>
      <c r="AH277" s="174">
        <f>E277*E50*PRODUCT($CJ277:CK277)</f>
        <v>0</v>
      </c>
      <c r="AI277" s="174">
        <f>F277*F50*PRODUCT($CJ277:CL277)</f>
        <v>0</v>
      </c>
      <c r="AJ277" s="174">
        <f>G277*G50*PRODUCT($CJ277:CM277)</f>
        <v>0</v>
      </c>
      <c r="AK277" s="174">
        <f>H277*H50*PRODUCT($CJ277:CN277)</f>
        <v>0</v>
      </c>
      <c r="AL277" s="174">
        <f>I277*I50*PRODUCT($CJ277:CO277)</f>
        <v>0</v>
      </c>
      <c r="AM277" s="174">
        <f>J277*J50*PRODUCT($CJ277:CP277)</f>
        <v>0</v>
      </c>
      <c r="AN277" s="174">
        <f>K277*K50*PRODUCT($CJ277:CQ277)</f>
        <v>0</v>
      </c>
      <c r="AO277" s="174">
        <f>L277*L50*PRODUCT($CJ277:CR277)</f>
        <v>0</v>
      </c>
      <c r="AP277" s="174">
        <f>M277*M50*PRODUCT($CJ277:CS277)</f>
        <v>0</v>
      </c>
      <c r="AQ277" s="174">
        <f>N277*N50*PRODUCT($CJ277:CT277)</f>
        <v>0</v>
      </c>
      <c r="AR277" s="174">
        <f>O277*O50*PRODUCT($CJ277:CU277)</f>
        <v>0</v>
      </c>
      <c r="AS277" s="174">
        <f>P277*P50*PRODUCT($CJ277:CV277)</f>
        <v>0</v>
      </c>
      <c r="AT277" s="174">
        <f>Q277*Q50*PRODUCT($CJ277:CW277)</f>
        <v>0</v>
      </c>
      <c r="AU277" s="174">
        <f>R277*R50*PRODUCT($CJ277:CX277)</f>
        <v>0</v>
      </c>
      <c r="AV277" s="174">
        <f>S277*S50*PRODUCT($CJ277:CY277)</f>
        <v>0</v>
      </c>
      <c r="AW277" s="174">
        <f>T277*T50*PRODUCT($CJ277:CZ277)</f>
        <v>0</v>
      </c>
      <c r="AX277" s="174">
        <f>U277*U50*PRODUCT($CJ277:DA277)</f>
        <v>0</v>
      </c>
      <c r="AY277" s="174">
        <f>V277*V50*PRODUCT($CJ277:DB277)</f>
        <v>0</v>
      </c>
      <c r="AZ277" s="174">
        <f>W277*W50*PRODUCT($CJ277:DC277)</f>
        <v>0</v>
      </c>
      <c r="BA277" s="174">
        <f>X277*X50*PRODUCT($CJ277:DD277)</f>
        <v>0</v>
      </c>
      <c r="BB277" s="174">
        <f>Y277*Y50*PRODUCT($CJ277:DE277)</f>
        <v>0</v>
      </c>
      <c r="BC277" s="174">
        <f>Z277*Z50*PRODUCT($CJ277:DF277)</f>
        <v>0</v>
      </c>
      <c r="BD277" s="174">
        <f>AA277*AA50*PRODUCT($CJ277:DG277)</f>
        <v>0</v>
      </c>
      <c r="BE277" s="174">
        <f>AB277*AB50*PRODUCT($CJ277:DH277)</f>
        <v>0</v>
      </c>
      <c r="BF277" s="93"/>
      <c r="BG277" s="93"/>
      <c r="BH277" s="93"/>
      <c r="BI277" s="169">
        <f>SUM($AF277:AG277)-SUM($AF309:AG309)-SUM($C309:D309)-SUM($BH309:BI309)</f>
        <v>0</v>
      </c>
      <c r="BJ277" s="169">
        <f>SUM($AF277:AH277)-SUM($AF309:AH309)-SUM($C309:E309)-SUM($BH309:BJ309)</f>
        <v>0</v>
      </c>
      <c r="BK277" s="169">
        <f>SUM($AF277:AI277)-SUM($AF309:AI309)-SUM($C309:F309)-SUM($BH309:BK309)</f>
        <v>0</v>
      </c>
      <c r="BL277" s="169">
        <f>SUM($AF277:AJ277)-SUM($AF309:AJ309)-SUM($C309:G309)-SUM($BH309:BL309)</f>
        <v>0</v>
      </c>
      <c r="BM277" s="169">
        <f>SUM($AF277:AK277)-SUM($AF309:AK309)-SUM($C309:H309)-SUM($BH309:BM309)</f>
        <v>0</v>
      </c>
      <c r="BN277" s="169">
        <f>SUM($AF277:AL277)-SUM($AF309:AL309)-SUM($C309:I309)-SUM($BH309:BN309)</f>
        <v>0</v>
      </c>
      <c r="BO277" s="169">
        <f>SUM($AF277:AM277)-SUM($AF309:AM309)-SUM($C309:J309)-SUM($BH309:BO309)</f>
        <v>0</v>
      </c>
      <c r="BP277" s="169">
        <f>SUM($AF277:AN277)-SUM($AF309:AN309)-SUM($C309:K309)-SUM($BH309:BP309)</f>
        <v>0</v>
      </c>
      <c r="BQ277" s="169">
        <f>SUM($AF277:AO277)-SUM($AF309:AO309)-SUM($C309:L309)-SUM($BH309:BQ309)</f>
        <v>0</v>
      </c>
      <c r="BR277" s="169">
        <f>SUM($AF277:AP277)-SUM($AF309:AP309)-SUM($C309:M309)-SUM($BH309:BR309)</f>
        <v>0</v>
      </c>
      <c r="BS277" s="169">
        <f>SUM($AF277:AQ277)-SUM($AF309:AQ309)-SUM($C309:N309)-SUM($BH309:BS309)</f>
        <v>0</v>
      </c>
      <c r="BT277" s="169">
        <f>SUM($AF277:AR277)-SUM($AF309:AR309)-SUM($C309:O309)-SUM($BH309:BT309)</f>
        <v>0</v>
      </c>
      <c r="BU277" s="169">
        <f>SUM($AF277:AS277)-SUM($AF309:AS309)-SUM($C309:P309)-SUM($BH309:BU309)</f>
        <v>0</v>
      </c>
      <c r="BV277" s="169">
        <f>SUM($AF277:AT277)-SUM($AF309:AT309)-SUM($C309:Q309)-SUM($BH309:BV309)</f>
        <v>0</v>
      </c>
      <c r="BW277" s="169">
        <f>SUM($AF277:AU277)-SUM($AF309:AU309)-SUM($C309:R309)-SUM($BH309:BW309)</f>
        <v>0</v>
      </c>
      <c r="BX277" s="169">
        <f>SUM($AF277:AV277)-SUM($AF309:AV309)-SUM($C309:S309)-SUM($BH309:BX309)</f>
        <v>0</v>
      </c>
      <c r="BY277" s="169">
        <f>SUM($AF277:AW277)-SUM($AF309:AW309)-SUM($C309:T309)-SUM($BH309:BY309)</f>
        <v>0</v>
      </c>
      <c r="BZ277" s="169">
        <f>SUM($AF277:AX277)-SUM($AF309:AX309)-SUM($C309:U309)-SUM($BH309:BZ309)</f>
        <v>0</v>
      </c>
      <c r="CA277" s="169">
        <f>SUM($AF277:AY277)-SUM($AF309:AY309)-SUM($C309:V309)-SUM($BH309:CA309)</f>
        <v>0</v>
      </c>
      <c r="CB277" s="169">
        <f>SUM($AF277:AZ277)-SUM($AF309:AZ309)-SUM($C309:W309)-SUM($BH309:CB309)</f>
        <v>0</v>
      </c>
      <c r="CC277" s="169">
        <f>SUM($AF277:BA277)-SUM($AF309:BA309)-SUM($C309:X309)-SUM($BH309:CC309)</f>
        <v>0</v>
      </c>
      <c r="CD277" s="169">
        <f>SUM($AF277:BB277)-SUM($AF309:BB309)-SUM($C309:Y309)-SUM($BH309:CD309)</f>
        <v>0</v>
      </c>
      <c r="CE277" s="169">
        <f>SUM($AF277:BC277)-SUM($AF309:BC309)-SUM($C309:Z309)-SUM($BH309:CE309)</f>
        <v>0</v>
      </c>
      <c r="CF277" s="169">
        <f>SUM($AF277:BD277)-SUM($AF309:BD309)-SUM($C309:AA309)-SUM($BH309:CF309)</f>
        <v>0</v>
      </c>
      <c r="CG277" s="169">
        <f>SUM($AF277:BE277)-SUM($AF309:BE309)-SUM($C309:AB309)-SUM($BH309:CG309)</f>
        <v>0</v>
      </c>
      <c r="CH277" s="52"/>
      <c r="CI277" s="52"/>
      <c r="CJ277" s="67"/>
      <c r="CK277" s="67"/>
      <c r="CL277" s="67"/>
      <c r="CM277" s="67"/>
      <c r="CN277" s="67"/>
      <c r="CO277" s="67"/>
      <c r="CP277" s="67"/>
      <c r="CQ277" s="67">
        <f>1-J277</f>
        <v>1</v>
      </c>
      <c r="CR277" s="67">
        <f t="shared" si="54"/>
        <v>0.99826571299999989</v>
      </c>
      <c r="CS277" s="67">
        <f t="shared" si="54"/>
        <v>0.99833513899999993</v>
      </c>
      <c r="CT277" s="67">
        <f t="shared" si="54"/>
        <v>0.99831598318181813</v>
      </c>
      <c r="CU277" s="67">
        <f t="shared" si="54"/>
        <v>0.99828944554545451</v>
      </c>
      <c r="CV277" s="67">
        <f t="shared" si="54"/>
        <v>0.99715476295454541</v>
      </c>
      <c r="CW277" s="67">
        <f t="shared" si="54"/>
        <v>0.99711129613636362</v>
      </c>
      <c r="CX277" s="67">
        <f t="shared" si="54"/>
        <v>0.99706782931818183</v>
      </c>
      <c r="CY277" s="67">
        <f t="shared" si="54"/>
        <v>0.99702436249999993</v>
      </c>
      <c r="CZ277" s="67">
        <f t="shared" si="54"/>
        <v>0.99698089568181814</v>
      </c>
      <c r="DA277" s="67">
        <f t="shared" si="54"/>
        <v>0.99597030113636376</v>
      </c>
      <c r="DB277" s="67">
        <f t="shared" si="54"/>
        <v>0.99591310795454557</v>
      </c>
      <c r="DC277" s="67">
        <f t="shared" si="54"/>
        <v>0.99585591477272739</v>
      </c>
      <c r="DD277" s="67">
        <f t="shared" si="54"/>
        <v>0.99579872159090921</v>
      </c>
      <c r="DE277" s="67">
        <f t="shared" si="54"/>
        <v>0.99575743750000012</v>
      </c>
      <c r="DF277" s="67">
        <f t="shared" si="54"/>
        <v>0.99465654225000011</v>
      </c>
      <c r="DG277" s="67">
        <f t="shared" si="54"/>
        <v>0.99462477275000005</v>
      </c>
      <c r="DH277" s="67">
        <f t="shared" si="54"/>
        <v>0.99459300325000011</v>
      </c>
      <c r="DI277" s="67">
        <f t="shared" si="54"/>
        <v>0.99456123375000005</v>
      </c>
      <c r="DL277" s="53"/>
      <c r="DM277" s="188" t="str">
        <f t="shared" si="57"/>
        <v/>
      </c>
      <c r="DN277" s="188" t="str">
        <f t="shared" si="55"/>
        <v/>
      </c>
      <c r="DO277" s="188" t="str">
        <f t="shared" si="55"/>
        <v/>
      </c>
      <c r="DP277" s="188" t="str">
        <f t="shared" si="55"/>
        <v/>
      </c>
      <c r="DQ277" s="188" t="str">
        <f t="shared" si="55"/>
        <v/>
      </c>
      <c r="DR277" s="188" t="str">
        <f t="shared" si="55"/>
        <v/>
      </c>
      <c r="DS277" s="188" t="str">
        <f t="shared" si="55"/>
        <v/>
      </c>
      <c r="DT277" s="188" t="str">
        <f t="shared" si="55"/>
        <v/>
      </c>
      <c r="DU277" s="188" t="str">
        <f t="shared" si="55"/>
        <v/>
      </c>
      <c r="DV277" s="188" t="str">
        <f t="shared" si="55"/>
        <v/>
      </c>
      <c r="DW277" s="188" t="str">
        <f t="shared" si="55"/>
        <v/>
      </c>
      <c r="DX277" s="188" t="str">
        <f t="shared" si="55"/>
        <v/>
      </c>
      <c r="DY277" s="188" t="str">
        <f t="shared" si="55"/>
        <v/>
      </c>
      <c r="DZ277" s="188" t="str">
        <f t="shared" si="55"/>
        <v/>
      </c>
      <c r="EA277" s="188" t="str">
        <f t="shared" si="55"/>
        <v/>
      </c>
      <c r="EB277" s="188" t="str">
        <f t="shared" si="55"/>
        <v/>
      </c>
      <c r="EC277" s="188" t="str">
        <f t="shared" si="55"/>
        <v/>
      </c>
      <c r="ED277" s="188" t="str">
        <f t="shared" si="55"/>
        <v/>
      </c>
      <c r="EE277" s="188" t="str">
        <f t="shared" si="55"/>
        <v/>
      </c>
      <c r="EF277" s="188" t="str">
        <f t="shared" si="55"/>
        <v/>
      </c>
      <c r="EG277" s="188" t="str">
        <f t="shared" si="55"/>
        <v/>
      </c>
      <c r="EH277" s="188" t="str">
        <f t="shared" si="55"/>
        <v/>
      </c>
      <c r="EI277" s="188" t="str">
        <f t="shared" si="55"/>
        <v/>
      </c>
      <c r="EJ277" s="188" t="str">
        <f t="shared" si="55"/>
        <v/>
      </c>
      <c r="EK277" s="188" t="str">
        <f t="shared" si="55"/>
        <v/>
      </c>
    </row>
    <row r="278" spans="1:141" x14ac:dyDescent="0.3">
      <c r="B278" s="1">
        <v>9</v>
      </c>
      <c r="C278" s="155"/>
      <c r="D278" s="155"/>
      <c r="E278" s="155"/>
      <c r="F278" s="155"/>
      <c r="G278" s="155"/>
      <c r="H278" s="155"/>
      <c r="I278" s="155"/>
      <c r="J278" s="155"/>
      <c r="K278" s="155"/>
      <c r="L278" s="155">
        <f t="shared" ref="L278:AB278" si="64">VLOOKUP(K85,CHDinc,$A$4,FALSE)*(1+((VLOOKUP(K85,CHDrisk,$A$4,FALSE)-1)*MAX(0,AN117-BaselineBMI)))</f>
        <v>1.734287000000075E-3</v>
      </c>
      <c r="M278" s="155">
        <f t="shared" si="64"/>
        <v>1.6648610000000721E-3</v>
      </c>
      <c r="N278" s="155">
        <f t="shared" si="64"/>
        <v>1.6840168181818909E-3</v>
      </c>
      <c r="O278" s="155">
        <f t="shared" si="64"/>
        <v>1.7105544545455288E-3</v>
      </c>
      <c r="P278" s="155">
        <f t="shared" si="64"/>
        <v>2.8452370454545655E-3</v>
      </c>
      <c r="Q278" s="155">
        <f t="shared" si="64"/>
        <v>2.8887038636363836E-3</v>
      </c>
      <c r="R278" s="155">
        <f t="shared" si="64"/>
        <v>2.9321706818182017E-3</v>
      </c>
      <c r="S278" s="155">
        <f t="shared" si="64"/>
        <v>2.9756375000000207E-3</v>
      </c>
      <c r="T278" s="155">
        <f t="shared" si="64"/>
        <v>3.0191043181818388E-3</v>
      </c>
      <c r="U278" s="155">
        <f t="shared" si="64"/>
        <v>4.0296988636362779E-3</v>
      </c>
      <c r="V278" s="155">
        <f t="shared" si="64"/>
        <v>4.0868920454544587E-3</v>
      </c>
      <c r="W278" s="155">
        <f t="shared" si="64"/>
        <v>4.1440852272726396E-3</v>
      </c>
      <c r="X278" s="155">
        <f t="shared" si="64"/>
        <v>4.2012784090908212E-3</v>
      </c>
      <c r="Y278" s="155">
        <f t="shared" si="64"/>
        <v>4.2425624999999105E-3</v>
      </c>
      <c r="Z278" s="155">
        <f t="shared" si="64"/>
        <v>5.3434577499999426E-3</v>
      </c>
      <c r="AA278" s="155">
        <f t="shared" si="64"/>
        <v>5.3752272499999441E-3</v>
      </c>
      <c r="AB278" s="155">
        <f t="shared" si="64"/>
        <v>5.4069967499999431E-3</v>
      </c>
      <c r="AC278" s="155"/>
      <c r="AD278" s="155"/>
      <c r="AE278" s="155"/>
      <c r="AF278" s="155"/>
      <c r="AG278" s="174">
        <f>D278*D51*PRODUCT($CJ278:CJ278)</f>
        <v>0</v>
      </c>
      <c r="AH278" s="174">
        <f>E278*E51*PRODUCT($CJ278:CK278)</f>
        <v>0</v>
      </c>
      <c r="AI278" s="174">
        <f>F278*F51*PRODUCT($CJ278:CL278)</f>
        <v>0</v>
      </c>
      <c r="AJ278" s="174">
        <f>G278*G51*PRODUCT($CJ278:CM278)</f>
        <v>0</v>
      </c>
      <c r="AK278" s="174">
        <f>H278*H51*PRODUCT($CJ278:CN278)</f>
        <v>0</v>
      </c>
      <c r="AL278" s="174">
        <f>I278*I51*PRODUCT($CJ278:CO278)</f>
        <v>0</v>
      </c>
      <c r="AM278" s="174">
        <f>J278*J51*PRODUCT($CJ278:CP278)</f>
        <v>0</v>
      </c>
      <c r="AN278" s="174">
        <f>K278*K51*PRODUCT($CJ278:CQ278)</f>
        <v>0</v>
      </c>
      <c r="AO278" s="174">
        <f>L278*L51*PRODUCT($CJ278:CR278)</f>
        <v>0</v>
      </c>
      <c r="AP278" s="174">
        <f>M278*M51*PRODUCT($CJ278:CS278)</f>
        <v>0</v>
      </c>
      <c r="AQ278" s="174">
        <f>N278*N51*PRODUCT($CJ278:CT278)</f>
        <v>0</v>
      </c>
      <c r="AR278" s="174">
        <f>O278*O51*PRODUCT($CJ278:CU278)</f>
        <v>0</v>
      </c>
      <c r="AS278" s="174">
        <f>P278*P51*PRODUCT($CJ278:CV278)</f>
        <v>0</v>
      </c>
      <c r="AT278" s="174">
        <f>Q278*Q51*PRODUCT($CJ278:CW278)</f>
        <v>0</v>
      </c>
      <c r="AU278" s="174">
        <f>R278*R51*PRODUCT($CJ278:CX278)</f>
        <v>0</v>
      </c>
      <c r="AV278" s="174">
        <f>S278*S51*PRODUCT($CJ278:CY278)</f>
        <v>0</v>
      </c>
      <c r="AW278" s="174">
        <f>T278*T51*PRODUCT($CJ278:CZ278)</f>
        <v>0</v>
      </c>
      <c r="AX278" s="174">
        <f>U278*U51*PRODUCT($CJ278:DA278)</f>
        <v>0</v>
      </c>
      <c r="AY278" s="174">
        <f>V278*V51*PRODUCT($CJ278:DB278)</f>
        <v>0</v>
      </c>
      <c r="AZ278" s="174">
        <f>W278*W51*PRODUCT($CJ278:DC278)</f>
        <v>0</v>
      </c>
      <c r="BA278" s="174">
        <f>X278*X51*PRODUCT($CJ278:DD278)</f>
        <v>0</v>
      </c>
      <c r="BB278" s="174">
        <f>Y278*Y51*PRODUCT($CJ278:DE278)</f>
        <v>0</v>
      </c>
      <c r="BC278" s="174">
        <f>Z278*Z51*PRODUCT($CJ278:DF278)</f>
        <v>0</v>
      </c>
      <c r="BD278" s="174">
        <f>AA278*AA51*PRODUCT($CJ278:DG278)</f>
        <v>0</v>
      </c>
      <c r="BE278" s="174">
        <f>AB278*AB51*PRODUCT($CJ278:DH278)</f>
        <v>0</v>
      </c>
      <c r="BF278" s="93"/>
      <c r="BG278" s="93"/>
      <c r="BH278" s="93"/>
      <c r="BI278" s="169">
        <f>SUM($AF278:AG278)-SUM($AF310:AG310)-SUM($C310:D310)-SUM($BH310:BI310)</f>
        <v>0</v>
      </c>
      <c r="BJ278" s="169">
        <f>SUM($AF278:AH278)-SUM($AF310:AH310)-SUM($C310:E310)-SUM($BH310:BJ310)</f>
        <v>0</v>
      </c>
      <c r="BK278" s="169">
        <f>SUM($AF278:AI278)-SUM($AF310:AI310)-SUM($C310:F310)-SUM($BH310:BK310)</f>
        <v>0</v>
      </c>
      <c r="BL278" s="169">
        <f>SUM($AF278:AJ278)-SUM($AF310:AJ310)-SUM($C310:G310)-SUM($BH310:BL310)</f>
        <v>0</v>
      </c>
      <c r="BM278" s="169">
        <f>SUM($AF278:AK278)-SUM($AF310:AK310)-SUM($C310:H310)-SUM($BH310:BM310)</f>
        <v>0</v>
      </c>
      <c r="BN278" s="169">
        <f>SUM($AF278:AL278)-SUM($AF310:AL310)-SUM($C310:I310)-SUM($BH310:BN310)</f>
        <v>0</v>
      </c>
      <c r="BO278" s="169">
        <f>SUM($AF278:AM278)-SUM($AF310:AM310)-SUM($C310:J310)-SUM($BH310:BO310)</f>
        <v>0</v>
      </c>
      <c r="BP278" s="169">
        <f>SUM($AF278:AN278)-SUM($AF310:AN310)-SUM($C310:K310)-SUM($BH310:BP310)</f>
        <v>0</v>
      </c>
      <c r="BQ278" s="169">
        <f>SUM($AF278:AO278)-SUM($AF310:AO310)-SUM($C310:L310)-SUM($BH310:BQ310)</f>
        <v>0</v>
      </c>
      <c r="BR278" s="169">
        <f>SUM($AF278:AP278)-SUM($AF310:AP310)-SUM($C310:M310)-SUM($BH310:BR310)</f>
        <v>0</v>
      </c>
      <c r="BS278" s="169">
        <f>SUM($AF278:AQ278)-SUM($AF310:AQ310)-SUM($C310:N310)-SUM($BH310:BS310)</f>
        <v>0</v>
      </c>
      <c r="BT278" s="169">
        <f>SUM($AF278:AR278)-SUM($AF310:AR310)-SUM($C310:O310)-SUM($BH310:BT310)</f>
        <v>0</v>
      </c>
      <c r="BU278" s="169">
        <f>SUM($AF278:AS278)-SUM($AF310:AS310)-SUM($C310:P310)-SUM($BH310:BU310)</f>
        <v>0</v>
      </c>
      <c r="BV278" s="169">
        <f>SUM($AF278:AT278)-SUM($AF310:AT310)-SUM($C310:Q310)-SUM($BH310:BV310)</f>
        <v>0</v>
      </c>
      <c r="BW278" s="169">
        <f>SUM($AF278:AU278)-SUM($AF310:AU310)-SUM($C310:R310)-SUM($BH310:BW310)</f>
        <v>0</v>
      </c>
      <c r="BX278" s="169">
        <f>SUM($AF278:AV278)-SUM($AF310:AV310)-SUM($C310:S310)-SUM($BH310:BX310)</f>
        <v>0</v>
      </c>
      <c r="BY278" s="169">
        <f>SUM($AF278:AW278)-SUM($AF310:AW310)-SUM($C310:T310)-SUM($BH310:BY310)</f>
        <v>0</v>
      </c>
      <c r="BZ278" s="169">
        <f>SUM($AF278:AX278)-SUM($AF310:AX310)-SUM($C310:U310)-SUM($BH310:BZ310)</f>
        <v>0</v>
      </c>
      <c r="CA278" s="169">
        <f>SUM($AF278:AY278)-SUM($AF310:AY310)-SUM($C310:V310)-SUM($BH310:CA310)</f>
        <v>0</v>
      </c>
      <c r="CB278" s="169">
        <f>SUM($AF278:AZ278)-SUM($AF310:AZ310)-SUM($C310:W310)-SUM($BH310:CB310)</f>
        <v>0</v>
      </c>
      <c r="CC278" s="169">
        <f>SUM($AF278:BA278)-SUM($AF310:BA310)-SUM($C310:X310)-SUM($BH310:CC310)</f>
        <v>0</v>
      </c>
      <c r="CD278" s="169">
        <f>SUM($AF278:BB278)-SUM($AF310:BB310)-SUM($C310:Y310)-SUM($BH310:CD310)</f>
        <v>0</v>
      </c>
      <c r="CE278" s="169">
        <f>SUM($AF278:BC278)-SUM($AF310:BC310)-SUM($C310:Z310)-SUM($BH310:CE310)</f>
        <v>0</v>
      </c>
      <c r="CF278" s="169">
        <f>SUM($AF278:BD278)-SUM($AF310:BD310)-SUM($C310:AA310)-SUM($BH310:CF310)</f>
        <v>0</v>
      </c>
      <c r="CG278" s="169">
        <f>SUM($AF278:BE278)-SUM($AF310:BE310)-SUM($C310:AB310)-SUM($BH310:CG310)</f>
        <v>0</v>
      </c>
      <c r="CH278" s="52"/>
      <c r="CI278" s="52"/>
      <c r="CJ278" s="67"/>
      <c r="CK278" s="67"/>
      <c r="CL278" s="67"/>
      <c r="CM278" s="67"/>
      <c r="CN278" s="67"/>
      <c r="CO278" s="67"/>
      <c r="CP278" s="67"/>
      <c r="CQ278" s="67"/>
      <c r="CR278" s="67">
        <f>1-K278</f>
        <v>1</v>
      </c>
      <c r="CS278" s="67">
        <f t="shared" si="54"/>
        <v>0.99826571299999989</v>
      </c>
      <c r="CT278" s="67">
        <f t="shared" si="54"/>
        <v>0.99833513899999993</v>
      </c>
      <c r="CU278" s="67">
        <f t="shared" si="54"/>
        <v>0.99831598318181813</v>
      </c>
      <c r="CV278" s="67">
        <f t="shared" si="54"/>
        <v>0.99828944554545451</v>
      </c>
      <c r="CW278" s="67">
        <f t="shared" si="54"/>
        <v>0.99715476295454541</v>
      </c>
      <c r="CX278" s="67">
        <f t="shared" si="54"/>
        <v>0.99711129613636362</v>
      </c>
      <c r="CY278" s="67">
        <f t="shared" si="54"/>
        <v>0.99706782931818183</v>
      </c>
      <c r="CZ278" s="67">
        <f t="shared" si="54"/>
        <v>0.99702436249999993</v>
      </c>
      <c r="DA278" s="67">
        <f t="shared" si="54"/>
        <v>0.99698089568181814</v>
      </c>
      <c r="DB278" s="67">
        <f t="shared" si="54"/>
        <v>0.99597030113636376</v>
      </c>
      <c r="DC278" s="67">
        <f t="shared" si="54"/>
        <v>0.99591310795454557</v>
      </c>
      <c r="DD278" s="67">
        <f t="shared" si="54"/>
        <v>0.99585591477272739</v>
      </c>
      <c r="DE278" s="67">
        <f t="shared" si="54"/>
        <v>0.99579872159090921</v>
      </c>
      <c r="DF278" s="67">
        <f t="shared" si="54"/>
        <v>0.99575743750000012</v>
      </c>
      <c r="DG278" s="67">
        <f t="shared" si="54"/>
        <v>0.99465654225000011</v>
      </c>
      <c r="DH278" s="67">
        <f t="shared" si="54"/>
        <v>0.99462477275000005</v>
      </c>
      <c r="DI278" s="67">
        <f t="shared" si="54"/>
        <v>0.99459300325000011</v>
      </c>
      <c r="DL278" s="53"/>
      <c r="DM278" s="188" t="str">
        <f t="shared" si="57"/>
        <v/>
      </c>
      <c r="DN278" s="188" t="str">
        <f t="shared" si="55"/>
        <v/>
      </c>
      <c r="DO278" s="188" t="str">
        <f t="shared" si="55"/>
        <v/>
      </c>
      <c r="DP278" s="188" t="str">
        <f t="shared" si="55"/>
        <v/>
      </c>
      <c r="DQ278" s="188" t="str">
        <f t="shared" si="55"/>
        <v/>
      </c>
      <c r="DR278" s="188" t="str">
        <f t="shared" si="55"/>
        <v/>
      </c>
      <c r="DS278" s="188" t="str">
        <f t="shared" si="55"/>
        <v/>
      </c>
      <c r="DT278" s="188" t="str">
        <f t="shared" si="55"/>
        <v/>
      </c>
      <c r="DU278" s="188" t="str">
        <f t="shared" si="55"/>
        <v/>
      </c>
      <c r="DV278" s="188" t="str">
        <f t="shared" si="55"/>
        <v/>
      </c>
      <c r="DW278" s="188" t="str">
        <f t="shared" si="55"/>
        <v/>
      </c>
      <c r="DX278" s="188" t="str">
        <f t="shared" si="55"/>
        <v/>
      </c>
      <c r="DY278" s="188" t="str">
        <f t="shared" si="55"/>
        <v/>
      </c>
      <c r="DZ278" s="188" t="str">
        <f t="shared" si="55"/>
        <v/>
      </c>
      <c r="EA278" s="188" t="str">
        <f t="shared" si="55"/>
        <v/>
      </c>
      <c r="EB278" s="188" t="str">
        <f t="shared" si="55"/>
        <v/>
      </c>
      <c r="EC278" s="188" t="str">
        <f t="shared" si="55"/>
        <v/>
      </c>
      <c r="ED278" s="188" t="str">
        <f t="shared" si="55"/>
        <v/>
      </c>
      <c r="EE278" s="188" t="str">
        <f t="shared" si="55"/>
        <v/>
      </c>
      <c r="EF278" s="188" t="str">
        <f t="shared" si="55"/>
        <v/>
      </c>
      <c r="EG278" s="188" t="str">
        <f t="shared" si="55"/>
        <v/>
      </c>
      <c r="EH278" s="188" t="str">
        <f t="shared" si="55"/>
        <v/>
      </c>
      <c r="EI278" s="188" t="str">
        <f t="shared" si="55"/>
        <v/>
      </c>
      <c r="EJ278" s="188" t="str">
        <f t="shared" si="55"/>
        <v/>
      </c>
      <c r="EK278" s="188" t="str">
        <f t="shared" si="55"/>
        <v/>
      </c>
    </row>
    <row r="279" spans="1:141" x14ac:dyDescent="0.3">
      <c r="B279" s="1">
        <v>10</v>
      </c>
      <c r="C279" s="155"/>
      <c r="D279" s="155"/>
      <c r="E279" s="155"/>
      <c r="F279" s="155"/>
      <c r="G279" s="155"/>
      <c r="H279" s="155"/>
      <c r="I279" s="155"/>
      <c r="J279" s="155"/>
      <c r="K279" s="155"/>
      <c r="L279" s="155"/>
      <c r="M279" s="155">
        <f t="shared" ref="M279:AB279" si="65">VLOOKUP(L86,CHDinc,$A$4,FALSE)*(1+((VLOOKUP(L86,CHDrisk,$A$4,FALSE)-1)*MAX(0,AO118-BaselineBMI)))</f>
        <v>1.734287000000075E-3</v>
      </c>
      <c r="N279" s="155">
        <f t="shared" si="65"/>
        <v>1.6648610000000721E-3</v>
      </c>
      <c r="O279" s="155">
        <f t="shared" si="65"/>
        <v>1.6840168181818909E-3</v>
      </c>
      <c r="P279" s="155">
        <f t="shared" si="65"/>
        <v>1.7105544545455288E-3</v>
      </c>
      <c r="Q279" s="155">
        <f t="shared" si="65"/>
        <v>2.8452370454545655E-3</v>
      </c>
      <c r="R279" s="155">
        <f t="shared" si="65"/>
        <v>2.8887038636363836E-3</v>
      </c>
      <c r="S279" s="155">
        <f t="shared" si="65"/>
        <v>2.9321706818182017E-3</v>
      </c>
      <c r="T279" s="155">
        <f t="shared" si="65"/>
        <v>2.9756375000000207E-3</v>
      </c>
      <c r="U279" s="155">
        <f t="shared" si="65"/>
        <v>3.0191043181818388E-3</v>
      </c>
      <c r="V279" s="155">
        <f t="shared" si="65"/>
        <v>4.0296988636362779E-3</v>
      </c>
      <c r="W279" s="155">
        <f t="shared" si="65"/>
        <v>4.0868920454544587E-3</v>
      </c>
      <c r="X279" s="155">
        <f t="shared" si="65"/>
        <v>4.1440852272726396E-3</v>
      </c>
      <c r="Y279" s="155">
        <f t="shared" si="65"/>
        <v>4.2012784090908212E-3</v>
      </c>
      <c r="Z279" s="155">
        <f t="shared" si="65"/>
        <v>4.2425624999999105E-3</v>
      </c>
      <c r="AA279" s="155">
        <f t="shared" si="65"/>
        <v>5.3434577499999426E-3</v>
      </c>
      <c r="AB279" s="155">
        <f t="shared" si="65"/>
        <v>5.3752272499999441E-3</v>
      </c>
      <c r="AC279" s="155"/>
      <c r="AD279" s="155"/>
      <c r="AE279" s="155"/>
      <c r="AF279" s="67"/>
      <c r="AG279" s="174">
        <f>D279*D52*PRODUCT($CJ279:CJ279)</f>
        <v>0</v>
      </c>
      <c r="AH279" s="174">
        <f>E279*E52*PRODUCT($CJ279:CK279)</f>
        <v>0</v>
      </c>
      <c r="AI279" s="174">
        <f>F279*F52*PRODUCT($CJ279:CL279)</f>
        <v>0</v>
      </c>
      <c r="AJ279" s="174">
        <f>G279*G52*PRODUCT($CJ279:CM279)</f>
        <v>0</v>
      </c>
      <c r="AK279" s="174">
        <f>H279*H52*PRODUCT($CJ279:CN279)</f>
        <v>0</v>
      </c>
      <c r="AL279" s="174">
        <f>I279*I52*PRODUCT($CJ279:CO279)</f>
        <v>0</v>
      </c>
      <c r="AM279" s="174">
        <f>J279*J52*PRODUCT($CJ279:CP279)</f>
        <v>0</v>
      </c>
      <c r="AN279" s="174">
        <f>K279*K52*PRODUCT($CJ279:CQ279)</f>
        <v>0</v>
      </c>
      <c r="AO279" s="174">
        <f>L279*L52*PRODUCT($CJ279:CR279)</f>
        <v>0</v>
      </c>
      <c r="AP279" s="174">
        <f>M279*M52*PRODUCT($CJ279:CS279)</f>
        <v>0</v>
      </c>
      <c r="AQ279" s="174">
        <f>N279*N52*PRODUCT($CJ279:CT279)</f>
        <v>0</v>
      </c>
      <c r="AR279" s="174">
        <f>O279*O52*PRODUCT($CJ279:CU279)</f>
        <v>0</v>
      </c>
      <c r="AS279" s="174">
        <f>P279*P52*PRODUCT($CJ279:CV279)</f>
        <v>0</v>
      </c>
      <c r="AT279" s="174">
        <f>Q279*Q52*PRODUCT($CJ279:CW279)</f>
        <v>0</v>
      </c>
      <c r="AU279" s="174">
        <f>R279*R52*PRODUCT($CJ279:CX279)</f>
        <v>0</v>
      </c>
      <c r="AV279" s="174">
        <f>S279*S52*PRODUCT($CJ279:CY279)</f>
        <v>0</v>
      </c>
      <c r="AW279" s="174">
        <f>T279*T52*PRODUCT($CJ279:CZ279)</f>
        <v>0</v>
      </c>
      <c r="AX279" s="174">
        <f>U279*U52*PRODUCT($CJ279:DA279)</f>
        <v>0</v>
      </c>
      <c r="AY279" s="174">
        <f>V279*V52*PRODUCT($CJ279:DB279)</f>
        <v>0</v>
      </c>
      <c r="AZ279" s="174">
        <f>W279*W52*PRODUCT($CJ279:DC279)</f>
        <v>0</v>
      </c>
      <c r="BA279" s="174">
        <f>X279*X52*PRODUCT($CJ279:DD279)</f>
        <v>0</v>
      </c>
      <c r="BB279" s="174">
        <f>Y279*Y52*PRODUCT($CJ279:DE279)</f>
        <v>0</v>
      </c>
      <c r="BC279" s="174">
        <f>Z279*Z52*PRODUCT($CJ279:DF279)</f>
        <v>0</v>
      </c>
      <c r="BD279" s="174">
        <f>AA279*AA52*PRODUCT($CJ279:DG279)</f>
        <v>0</v>
      </c>
      <c r="BE279" s="174">
        <f>AB279*AB52*PRODUCT($CJ279:DH279)</f>
        <v>0</v>
      </c>
      <c r="BF279" s="93"/>
      <c r="BG279" s="93"/>
      <c r="BH279" s="93"/>
      <c r="BI279" s="169">
        <f>SUM($AF279:AG279)-SUM($AF311:AG311)-SUM($C311:D311)-SUM($BH311:BI311)</f>
        <v>0</v>
      </c>
      <c r="BJ279" s="169">
        <f>SUM($AF279:AH279)-SUM($AF311:AH311)-SUM($C311:E311)-SUM($BH311:BJ311)</f>
        <v>0</v>
      </c>
      <c r="BK279" s="169">
        <f>SUM($AF279:AI279)-SUM($AF311:AI311)-SUM($C311:F311)-SUM($BH311:BK311)</f>
        <v>0</v>
      </c>
      <c r="BL279" s="169">
        <f>SUM($AF279:AJ279)-SUM($AF311:AJ311)-SUM($C311:G311)-SUM($BH311:BL311)</f>
        <v>0</v>
      </c>
      <c r="BM279" s="169">
        <f>SUM($AF279:AK279)-SUM($AF311:AK311)-SUM($C311:H311)-SUM($BH311:BM311)</f>
        <v>0</v>
      </c>
      <c r="BN279" s="169">
        <f>SUM($AF279:AL279)-SUM($AF311:AL311)-SUM($C311:I311)-SUM($BH311:BN311)</f>
        <v>0</v>
      </c>
      <c r="BO279" s="169">
        <f>SUM($AF279:AM279)-SUM($AF311:AM311)-SUM($C311:J311)-SUM($BH311:BO311)</f>
        <v>0</v>
      </c>
      <c r="BP279" s="169">
        <f>SUM($AF279:AN279)-SUM($AF311:AN311)-SUM($C311:K311)-SUM($BH311:BP311)</f>
        <v>0</v>
      </c>
      <c r="BQ279" s="169">
        <f>SUM($AF279:AO279)-SUM($AF311:AO311)-SUM($C311:L311)-SUM($BH311:BQ311)</f>
        <v>0</v>
      </c>
      <c r="BR279" s="169">
        <f>SUM($AF279:AP279)-SUM($AF311:AP311)-SUM($C311:M311)-SUM($BH311:BR311)</f>
        <v>0</v>
      </c>
      <c r="BS279" s="169">
        <f>SUM($AF279:AQ279)-SUM($AF311:AQ311)-SUM($C311:N311)-SUM($BH311:BS311)</f>
        <v>0</v>
      </c>
      <c r="BT279" s="169">
        <f>SUM($AF279:AR279)-SUM($AF311:AR311)-SUM($C311:O311)-SUM($BH311:BT311)</f>
        <v>0</v>
      </c>
      <c r="BU279" s="169">
        <f>SUM($AF279:AS279)-SUM($AF311:AS311)-SUM($C311:P311)-SUM($BH311:BU311)</f>
        <v>0</v>
      </c>
      <c r="BV279" s="169">
        <f>SUM($AF279:AT279)-SUM($AF311:AT311)-SUM($C311:Q311)-SUM($BH311:BV311)</f>
        <v>0</v>
      </c>
      <c r="BW279" s="169">
        <f>SUM($AF279:AU279)-SUM($AF311:AU311)-SUM($C311:R311)-SUM($BH311:BW311)</f>
        <v>0</v>
      </c>
      <c r="BX279" s="169">
        <f>SUM($AF279:AV279)-SUM($AF311:AV311)-SUM($C311:S311)-SUM($BH311:BX311)</f>
        <v>0</v>
      </c>
      <c r="BY279" s="169">
        <f>SUM($AF279:AW279)-SUM($AF311:AW311)-SUM($C311:T311)-SUM($BH311:BY311)</f>
        <v>0</v>
      </c>
      <c r="BZ279" s="169">
        <f>SUM($AF279:AX279)-SUM($AF311:AX311)-SUM($C311:U311)-SUM($BH311:BZ311)</f>
        <v>0</v>
      </c>
      <c r="CA279" s="169">
        <f>SUM($AF279:AY279)-SUM($AF311:AY311)-SUM($C311:V311)-SUM($BH311:CA311)</f>
        <v>0</v>
      </c>
      <c r="CB279" s="169">
        <f>SUM($AF279:AZ279)-SUM($AF311:AZ311)-SUM($C311:W311)-SUM($BH311:CB311)</f>
        <v>0</v>
      </c>
      <c r="CC279" s="169">
        <f>SUM($AF279:BA279)-SUM($AF311:BA311)-SUM($C311:X311)-SUM($BH311:CC311)</f>
        <v>0</v>
      </c>
      <c r="CD279" s="169">
        <f>SUM($AF279:BB279)-SUM($AF311:BB311)-SUM($C311:Y311)-SUM($BH311:CD311)</f>
        <v>0</v>
      </c>
      <c r="CE279" s="169">
        <f>SUM($AF279:BC279)-SUM($AF311:BC311)-SUM($C311:Z311)-SUM($BH311:CE311)</f>
        <v>0</v>
      </c>
      <c r="CF279" s="169">
        <f>SUM($AF279:BD279)-SUM($AF311:BD311)-SUM($C311:AA311)-SUM($BH311:CF311)</f>
        <v>0</v>
      </c>
      <c r="CG279" s="169">
        <f>SUM($AF279:BE279)-SUM($AF311:BE311)-SUM($C311:AB311)-SUM($BH311:CG311)</f>
        <v>0</v>
      </c>
      <c r="CH279" s="52"/>
      <c r="CI279" s="52"/>
      <c r="CJ279" s="67"/>
      <c r="CK279" s="67"/>
      <c r="CL279" s="67"/>
      <c r="CM279" s="67"/>
      <c r="CN279" s="67"/>
      <c r="CO279" s="67"/>
      <c r="CP279" s="67"/>
      <c r="CQ279" s="67"/>
      <c r="CR279" s="67"/>
      <c r="CS279" s="67">
        <f>1-L279</f>
        <v>1</v>
      </c>
      <c r="CT279" s="67">
        <f t="shared" si="54"/>
        <v>0.99826571299999989</v>
      </c>
      <c r="CU279" s="67">
        <f t="shared" si="54"/>
        <v>0.99833513899999993</v>
      </c>
      <c r="CV279" s="67">
        <f t="shared" si="54"/>
        <v>0.99831598318181813</v>
      </c>
      <c r="CW279" s="67">
        <f t="shared" si="54"/>
        <v>0.99828944554545451</v>
      </c>
      <c r="CX279" s="67">
        <f t="shared" si="54"/>
        <v>0.99715476295454541</v>
      </c>
      <c r="CY279" s="67">
        <f t="shared" si="54"/>
        <v>0.99711129613636362</v>
      </c>
      <c r="CZ279" s="67">
        <f t="shared" si="54"/>
        <v>0.99706782931818183</v>
      </c>
      <c r="DA279" s="67">
        <f t="shared" si="54"/>
        <v>0.99702436249999993</v>
      </c>
      <c r="DB279" s="67">
        <f t="shared" si="54"/>
        <v>0.99698089568181814</v>
      </c>
      <c r="DC279" s="67">
        <f t="shared" si="54"/>
        <v>0.99597030113636376</v>
      </c>
      <c r="DD279" s="67">
        <f t="shared" si="54"/>
        <v>0.99591310795454557</v>
      </c>
      <c r="DE279" s="67">
        <f t="shared" si="54"/>
        <v>0.99585591477272739</v>
      </c>
      <c r="DF279" s="67">
        <f t="shared" si="54"/>
        <v>0.99579872159090921</v>
      </c>
      <c r="DG279" s="67">
        <f t="shared" si="54"/>
        <v>0.99575743750000012</v>
      </c>
      <c r="DH279" s="67">
        <f t="shared" si="54"/>
        <v>0.99465654225000011</v>
      </c>
      <c r="DI279" s="67">
        <f t="shared" si="54"/>
        <v>0.99462477275000005</v>
      </c>
      <c r="DL279" s="53"/>
      <c r="DM279" s="188" t="str">
        <f t="shared" si="57"/>
        <v/>
      </c>
      <c r="DN279" s="188" t="str">
        <f t="shared" si="55"/>
        <v/>
      </c>
      <c r="DO279" s="188" t="str">
        <f t="shared" si="55"/>
        <v/>
      </c>
      <c r="DP279" s="188" t="str">
        <f t="shared" si="55"/>
        <v/>
      </c>
      <c r="DQ279" s="188" t="str">
        <f t="shared" si="55"/>
        <v/>
      </c>
      <c r="DR279" s="188" t="str">
        <f t="shared" si="55"/>
        <v/>
      </c>
      <c r="DS279" s="188" t="str">
        <f t="shared" si="55"/>
        <v/>
      </c>
      <c r="DT279" s="188" t="str">
        <f t="shared" si="55"/>
        <v/>
      </c>
      <c r="DU279" s="188" t="str">
        <f t="shared" si="55"/>
        <v/>
      </c>
      <c r="DV279" s="188" t="str">
        <f t="shared" si="55"/>
        <v/>
      </c>
      <c r="DW279" s="188" t="str">
        <f t="shared" si="55"/>
        <v/>
      </c>
      <c r="DX279" s="188" t="str">
        <f t="shared" si="55"/>
        <v/>
      </c>
      <c r="DY279" s="188" t="str">
        <f t="shared" si="55"/>
        <v/>
      </c>
      <c r="DZ279" s="188" t="str">
        <f t="shared" si="55"/>
        <v/>
      </c>
      <c r="EA279" s="188" t="str">
        <f t="shared" si="55"/>
        <v/>
      </c>
      <c r="EB279" s="188" t="str">
        <f t="shared" si="55"/>
        <v/>
      </c>
      <c r="EC279" s="188" t="str">
        <f t="shared" si="55"/>
        <v/>
      </c>
      <c r="ED279" s="188" t="str">
        <f t="shared" si="55"/>
        <v/>
      </c>
      <c r="EE279" s="188" t="str">
        <f t="shared" si="55"/>
        <v/>
      </c>
      <c r="EF279" s="188" t="str">
        <f t="shared" si="55"/>
        <v/>
      </c>
      <c r="EG279" s="188" t="str">
        <f t="shared" si="55"/>
        <v/>
      </c>
      <c r="EH279" s="188" t="str">
        <f t="shared" si="55"/>
        <v/>
      </c>
      <c r="EI279" s="188" t="str">
        <f t="shared" si="55"/>
        <v/>
      </c>
      <c r="EJ279" s="188" t="str">
        <f t="shared" si="55"/>
        <v/>
      </c>
      <c r="EK279" s="188" t="str">
        <f t="shared" si="55"/>
        <v/>
      </c>
    </row>
    <row r="280" spans="1:141" x14ac:dyDescent="0.3">
      <c r="B280" s="1">
        <v>11</v>
      </c>
      <c r="C280" s="155"/>
      <c r="D280" s="155"/>
      <c r="E280" s="155"/>
      <c r="F280" s="155"/>
      <c r="G280" s="155"/>
      <c r="H280" s="155"/>
      <c r="I280" s="155"/>
      <c r="J280" s="155"/>
      <c r="K280" s="155"/>
      <c r="L280" s="155"/>
      <c r="M280" s="155"/>
      <c r="N280" s="155">
        <f t="shared" ref="N280:AB280" si="66">VLOOKUP(M87,CHDinc,$A$4,FALSE)*(1+((VLOOKUP(M87,CHDrisk,$A$4,FALSE)-1)*MAX(0,AP119-BaselineBMI)))</f>
        <v>1.734287000000075E-3</v>
      </c>
      <c r="O280" s="155">
        <f t="shared" si="66"/>
        <v>1.6648610000000721E-3</v>
      </c>
      <c r="P280" s="155">
        <f t="shared" si="66"/>
        <v>1.6840168181818909E-3</v>
      </c>
      <c r="Q280" s="155">
        <f t="shared" si="66"/>
        <v>1.7105544545455288E-3</v>
      </c>
      <c r="R280" s="155">
        <f t="shared" si="66"/>
        <v>2.8452370454545655E-3</v>
      </c>
      <c r="S280" s="155">
        <f t="shared" si="66"/>
        <v>2.8887038636363836E-3</v>
      </c>
      <c r="T280" s="155">
        <f t="shared" si="66"/>
        <v>2.9321706818182017E-3</v>
      </c>
      <c r="U280" s="155">
        <f t="shared" si="66"/>
        <v>2.9756375000000207E-3</v>
      </c>
      <c r="V280" s="155">
        <f t="shared" si="66"/>
        <v>3.0191043181818388E-3</v>
      </c>
      <c r="W280" s="155">
        <f t="shared" si="66"/>
        <v>4.0296988636362779E-3</v>
      </c>
      <c r="X280" s="155">
        <f t="shared" si="66"/>
        <v>4.0868920454544587E-3</v>
      </c>
      <c r="Y280" s="155">
        <f t="shared" si="66"/>
        <v>4.1440852272726396E-3</v>
      </c>
      <c r="Z280" s="155">
        <f t="shared" si="66"/>
        <v>4.2012784090908212E-3</v>
      </c>
      <c r="AA280" s="155">
        <f t="shared" si="66"/>
        <v>4.2425624999999105E-3</v>
      </c>
      <c r="AB280" s="155">
        <f t="shared" si="66"/>
        <v>5.3434577499999426E-3</v>
      </c>
      <c r="AC280" s="155"/>
      <c r="AD280" s="155"/>
      <c r="AE280" s="155"/>
      <c r="AF280" s="155"/>
      <c r="AG280" s="174">
        <f>D280*D53*PRODUCT($CJ280:CJ280)</f>
        <v>0</v>
      </c>
      <c r="AH280" s="174">
        <f>E280*E53*PRODUCT($CJ280:CK280)</f>
        <v>0</v>
      </c>
      <c r="AI280" s="174">
        <f>F280*F53*PRODUCT($CJ280:CL280)</f>
        <v>0</v>
      </c>
      <c r="AJ280" s="174">
        <f>G280*G53*PRODUCT($CJ280:CM280)</f>
        <v>0</v>
      </c>
      <c r="AK280" s="174">
        <f>H280*H53*PRODUCT($CJ280:CN280)</f>
        <v>0</v>
      </c>
      <c r="AL280" s="174">
        <f>I280*I53*PRODUCT($CJ280:CO280)</f>
        <v>0</v>
      </c>
      <c r="AM280" s="174">
        <f>J280*J53*PRODUCT($CJ280:CP280)</f>
        <v>0</v>
      </c>
      <c r="AN280" s="174">
        <f>K280*K53*PRODUCT($CJ280:CQ280)</f>
        <v>0</v>
      </c>
      <c r="AO280" s="174">
        <f>L280*L53*PRODUCT($CJ280:CR280)</f>
        <v>0</v>
      </c>
      <c r="AP280" s="174">
        <f>M280*M53*PRODUCT($CJ280:CS280)</f>
        <v>0</v>
      </c>
      <c r="AQ280" s="174">
        <f>N280*N53*PRODUCT($CJ280:CT280)</f>
        <v>0</v>
      </c>
      <c r="AR280" s="174">
        <f>O280*O53*PRODUCT($CJ280:CU280)</f>
        <v>0</v>
      </c>
      <c r="AS280" s="174">
        <f>P280*P53*PRODUCT($CJ280:CV280)</f>
        <v>0</v>
      </c>
      <c r="AT280" s="174">
        <f>Q280*Q53*PRODUCT($CJ280:CW280)</f>
        <v>0</v>
      </c>
      <c r="AU280" s="174">
        <f>R280*R53*PRODUCT($CJ280:CX280)</f>
        <v>0</v>
      </c>
      <c r="AV280" s="174">
        <f>S280*S53*PRODUCT($CJ280:CY280)</f>
        <v>0</v>
      </c>
      <c r="AW280" s="174">
        <f>T280*T53*PRODUCT($CJ280:CZ280)</f>
        <v>0</v>
      </c>
      <c r="AX280" s="174">
        <f>U280*U53*PRODUCT($CJ280:DA280)</f>
        <v>0</v>
      </c>
      <c r="AY280" s="174">
        <f>V280*V53*PRODUCT($CJ280:DB280)</f>
        <v>0</v>
      </c>
      <c r="AZ280" s="174">
        <f>W280*W53*PRODUCT($CJ280:DC280)</f>
        <v>0</v>
      </c>
      <c r="BA280" s="174">
        <f>X280*X53*PRODUCT($CJ280:DD280)</f>
        <v>0</v>
      </c>
      <c r="BB280" s="174">
        <f>Y280*Y53*PRODUCT($CJ280:DE280)</f>
        <v>0</v>
      </c>
      <c r="BC280" s="174">
        <f>Z280*Z53*PRODUCT($CJ280:DF280)</f>
        <v>0</v>
      </c>
      <c r="BD280" s="174">
        <f>AA280*AA53*PRODUCT($CJ280:DG280)</f>
        <v>0</v>
      </c>
      <c r="BE280" s="174">
        <f>AB280*AB53*PRODUCT($CJ280:DH280)</f>
        <v>0</v>
      </c>
      <c r="BF280" s="93"/>
      <c r="BG280" s="93"/>
      <c r="BH280" s="93"/>
      <c r="BI280" s="169">
        <f>SUM($AF280:AG280)-SUM($AF312:AG312)-SUM($C312:D312)-SUM($BH312:BI312)</f>
        <v>0</v>
      </c>
      <c r="BJ280" s="169">
        <f>SUM($AF280:AH280)-SUM($AF312:AH312)-SUM($C312:E312)-SUM($BH312:BJ312)</f>
        <v>0</v>
      </c>
      <c r="BK280" s="169">
        <f>SUM($AF280:AI280)-SUM($AF312:AI312)-SUM($C312:F312)-SUM($BH312:BK312)</f>
        <v>0</v>
      </c>
      <c r="BL280" s="169">
        <f>SUM($AF280:AJ280)-SUM($AF312:AJ312)-SUM($C312:G312)-SUM($BH312:BL312)</f>
        <v>0</v>
      </c>
      <c r="BM280" s="169">
        <f>SUM($AF280:AK280)-SUM($AF312:AK312)-SUM($C312:H312)-SUM($BH312:BM312)</f>
        <v>0</v>
      </c>
      <c r="BN280" s="169">
        <f>SUM($AF280:AL280)-SUM($AF312:AL312)-SUM($C312:I312)-SUM($BH312:BN312)</f>
        <v>0</v>
      </c>
      <c r="BO280" s="169">
        <f>SUM($AF280:AM280)-SUM($AF312:AM312)-SUM($C312:J312)-SUM($BH312:BO312)</f>
        <v>0</v>
      </c>
      <c r="BP280" s="169">
        <f>SUM($AF280:AN280)-SUM($AF312:AN312)-SUM($C312:K312)-SUM($BH312:BP312)</f>
        <v>0</v>
      </c>
      <c r="BQ280" s="169">
        <f>SUM($AF280:AO280)-SUM($AF312:AO312)-SUM($C312:L312)-SUM($BH312:BQ312)</f>
        <v>0</v>
      </c>
      <c r="BR280" s="169">
        <f>SUM($AF280:AP280)-SUM($AF312:AP312)-SUM($C312:M312)-SUM($BH312:BR312)</f>
        <v>0</v>
      </c>
      <c r="BS280" s="169">
        <f>SUM($AF280:AQ280)-SUM($AF312:AQ312)-SUM($C312:N312)-SUM($BH312:BS312)</f>
        <v>0</v>
      </c>
      <c r="BT280" s="169">
        <f>SUM($AF280:AR280)-SUM($AF312:AR312)-SUM($C312:O312)-SUM($BH312:BT312)</f>
        <v>0</v>
      </c>
      <c r="BU280" s="169">
        <f>SUM($AF280:AS280)-SUM($AF312:AS312)-SUM($C312:P312)-SUM($BH312:BU312)</f>
        <v>0</v>
      </c>
      <c r="BV280" s="169">
        <f>SUM($AF280:AT280)-SUM($AF312:AT312)-SUM($C312:Q312)-SUM($BH312:BV312)</f>
        <v>0</v>
      </c>
      <c r="BW280" s="169">
        <f>SUM($AF280:AU280)-SUM($AF312:AU312)-SUM($C312:R312)-SUM($BH312:BW312)</f>
        <v>0</v>
      </c>
      <c r="BX280" s="169">
        <f>SUM($AF280:AV280)-SUM($AF312:AV312)-SUM($C312:S312)-SUM($BH312:BX312)</f>
        <v>0</v>
      </c>
      <c r="BY280" s="169">
        <f>SUM($AF280:AW280)-SUM($AF312:AW312)-SUM($C312:T312)-SUM($BH312:BY312)</f>
        <v>0</v>
      </c>
      <c r="BZ280" s="169">
        <f>SUM($AF280:AX280)-SUM($AF312:AX312)-SUM($C312:U312)-SUM($BH312:BZ312)</f>
        <v>0</v>
      </c>
      <c r="CA280" s="169">
        <f>SUM($AF280:AY280)-SUM($AF312:AY312)-SUM($C312:V312)-SUM($BH312:CA312)</f>
        <v>0</v>
      </c>
      <c r="CB280" s="169">
        <f>SUM($AF280:AZ280)-SUM($AF312:AZ312)-SUM($C312:W312)-SUM($BH312:CB312)</f>
        <v>0</v>
      </c>
      <c r="CC280" s="169">
        <f>SUM($AF280:BA280)-SUM($AF312:BA312)-SUM($C312:X312)-SUM($BH312:CC312)</f>
        <v>0</v>
      </c>
      <c r="CD280" s="169">
        <f>SUM($AF280:BB280)-SUM($AF312:BB312)-SUM($C312:Y312)-SUM($BH312:CD312)</f>
        <v>0</v>
      </c>
      <c r="CE280" s="169">
        <f>SUM($AF280:BC280)-SUM($AF312:BC312)-SUM($C312:Z312)-SUM($BH312:CE312)</f>
        <v>0</v>
      </c>
      <c r="CF280" s="169">
        <f>SUM($AF280:BD280)-SUM($AF312:BD312)-SUM($C312:AA312)-SUM($BH312:CF312)</f>
        <v>0</v>
      </c>
      <c r="CG280" s="169">
        <f>SUM($AF280:BE280)-SUM($AF312:BE312)-SUM($C312:AB312)-SUM($BH312:CG312)</f>
        <v>0</v>
      </c>
      <c r="CH280" s="52"/>
      <c r="CI280" s="52"/>
      <c r="CJ280" s="67"/>
      <c r="CK280" s="67"/>
      <c r="CL280" s="67"/>
      <c r="CM280" s="67"/>
      <c r="CN280" s="67"/>
      <c r="CO280" s="67"/>
      <c r="CP280" s="67"/>
      <c r="CQ280" s="67"/>
      <c r="CR280" s="67"/>
      <c r="CS280" s="67"/>
      <c r="CT280" s="67">
        <f>1-M280</f>
        <v>1</v>
      </c>
      <c r="CU280" s="67">
        <f t="shared" si="54"/>
        <v>0.99826571299999989</v>
      </c>
      <c r="CV280" s="67">
        <f t="shared" si="54"/>
        <v>0.99833513899999993</v>
      </c>
      <c r="CW280" s="67">
        <f t="shared" si="54"/>
        <v>0.99831598318181813</v>
      </c>
      <c r="CX280" s="67">
        <f t="shared" si="54"/>
        <v>0.99828944554545451</v>
      </c>
      <c r="CY280" s="67">
        <f t="shared" si="54"/>
        <v>0.99715476295454541</v>
      </c>
      <c r="CZ280" s="67">
        <f t="shared" si="54"/>
        <v>0.99711129613636362</v>
      </c>
      <c r="DA280" s="67">
        <f t="shared" si="54"/>
        <v>0.99706782931818183</v>
      </c>
      <c r="DB280" s="67">
        <f t="shared" si="54"/>
        <v>0.99702436249999993</v>
      </c>
      <c r="DC280" s="67">
        <f t="shared" si="54"/>
        <v>0.99698089568181814</v>
      </c>
      <c r="DD280" s="67">
        <f t="shared" si="54"/>
        <v>0.99597030113636376</v>
      </c>
      <c r="DE280" s="67">
        <f t="shared" si="54"/>
        <v>0.99591310795454557</v>
      </c>
      <c r="DF280" s="67">
        <f t="shared" si="54"/>
        <v>0.99585591477272739</v>
      </c>
      <c r="DG280" s="67">
        <f t="shared" si="54"/>
        <v>0.99579872159090921</v>
      </c>
      <c r="DH280" s="67">
        <f t="shared" si="54"/>
        <v>0.99575743750000012</v>
      </c>
      <c r="DI280" s="67">
        <f t="shared" si="54"/>
        <v>0.99465654225000011</v>
      </c>
      <c r="DL280" s="53"/>
      <c r="DM280" s="188" t="str">
        <f t="shared" si="57"/>
        <v/>
      </c>
      <c r="DN280" s="188" t="str">
        <f t="shared" si="55"/>
        <v/>
      </c>
      <c r="DO280" s="188" t="str">
        <f t="shared" si="55"/>
        <v/>
      </c>
      <c r="DP280" s="188" t="str">
        <f t="shared" si="55"/>
        <v/>
      </c>
      <c r="DQ280" s="188" t="str">
        <f t="shared" si="55"/>
        <v/>
      </c>
      <c r="DR280" s="188" t="str">
        <f t="shared" si="55"/>
        <v/>
      </c>
      <c r="DS280" s="188" t="str">
        <f t="shared" si="55"/>
        <v/>
      </c>
      <c r="DT280" s="188" t="str">
        <f t="shared" si="55"/>
        <v/>
      </c>
      <c r="DU280" s="188" t="str">
        <f t="shared" si="55"/>
        <v/>
      </c>
      <c r="DV280" s="188" t="str">
        <f t="shared" si="55"/>
        <v/>
      </c>
      <c r="DW280" s="188" t="str">
        <f t="shared" si="55"/>
        <v/>
      </c>
      <c r="DX280" s="188" t="str">
        <f t="shared" si="55"/>
        <v/>
      </c>
      <c r="DY280" s="188" t="str">
        <f t="shared" si="55"/>
        <v/>
      </c>
      <c r="DZ280" s="188" t="str">
        <f t="shared" si="55"/>
        <v/>
      </c>
      <c r="EA280" s="188" t="str">
        <f t="shared" si="55"/>
        <v/>
      </c>
      <c r="EB280" s="188" t="str">
        <f t="shared" si="55"/>
        <v/>
      </c>
      <c r="EC280" s="188" t="str">
        <f t="shared" ref="EC280:EK295" si="67">IF(ISERROR(BY280/T53),"",BY280/T53)</f>
        <v/>
      </c>
      <c r="ED280" s="188" t="str">
        <f t="shared" si="67"/>
        <v/>
      </c>
      <c r="EE280" s="188" t="str">
        <f t="shared" si="67"/>
        <v/>
      </c>
      <c r="EF280" s="188" t="str">
        <f t="shared" si="67"/>
        <v/>
      </c>
      <c r="EG280" s="188" t="str">
        <f t="shared" si="67"/>
        <v/>
      </c>
      <c r="EH280" s="188" t="str">
        <f t="shared" si="67"/>
        <v/>
      </c>
      <c r="EI280" s="188" t="str">
        <f t="shared" si="67"/>
        <v/>
      </c>
      <c r="EJ280" s="188" t="str">
        <f t="shared" si="67"/>
        <v/>
      </c>
      <c r="EK280" s="188" t="str">
        <f t="shared" si="67"/>
        <v/>
      </c>
    </row>
    <row r="281" spans="1:141" x14ac:dyDescent="0.3">
      <c r="B281" s="1">
        <v>12</v>
      </c>
      <c r="C281" s="155"/>
      <c r="D281" s="155"/>
      <c r="E281" s="155"/>
      <c r="F281" s="155"/>
      <c r="G281" s="155"/>
      <c r="H281" s="155"/>
      <c r="I281" s="155"/>
      <c r="J281" s="155"/>
      <c r="K281" s="155"/>
      <c r="L281" s="155"/>
      <c r="M281" s="155"/>
      <c r="N281" s="155"/>
      <c r="O281" s="155">
        <f t="shared" ref="O281:AB281" si="68">VLOOKUP(N88,CHDinc,$A$4,FALSE)*(1+((VLOOKUP(N88,CHDrisk,$A$4,FALSE)-1)*MAX(0,AQ120-BaselineBMI)))</f>
        <v>1.734287000000075E-3</v>
      </c>
      <c r="P281" s="155">
        <f t="shared" si="68"/>
        <v>1.6648610000000721E-3</v>
      </c>
      <c r="Q281" s="155">
        <f t="shared" si="68"/>
        <v>1.6840168181818909E-3</v>
      </c>
      <c r="R281" s="155">
        <f t="shared" si="68"/>
        <v>1.7105544545455288E-3</v>
      </c>
      <c r="S281" s="155">
        <f t="shared" si="68"/>
        <v>2.8452370454545655E-3</v>
      </c>
      <c r="T281" s="155">
        <f t="shared" si="68"/>
        <v>2.8887038636363836E-3</v>
      </c>
      <c r="U281" s="155">
        <f t="shared" si="68"/>
        <v>2.9321706818182017E-3</v>
      </c>
      <c r="V281" s="155">
        <f t="shared" si="68"/>
        <v>2.9756375000000207E-3</v>
      </c>
      <c r="W281" s="155">
        <f t="shared" si="68"/>
        <v>3.0191043181818388E-3</v>
      </c>
      <c r="X281" s="155">
        <f t="shared" si="68"/>
        <v>4.0296988636362779E-3</v>
      </c>
      <c r="Y281" s="155">
        <f t="shared" si="68"/>
        <v>4.0868920454544587E-3</v>
      </c>
      <c r="Z281" s="155">
        <f t="shared" si="68"/>
        <v>4.1440852272726396E-3</v>
      </c>
      <c r="AA281" s="155">
        <f t="shared" si="68"/>
        <v>4.2012784090908212E-3</v>
      </c>
      <c r="AB281" s="155">
        <f t="shared" si="68"/>
        <v>4.2425624999999105E-3</v>
      </c>
      <c r="AC281" s="155"/>
      <c r="AD281" s="155"/>
      <c r="AE281" s="155"/>
      <c r="AF281" s="155"/>
      <c r="AG281" s="174">
        <f>D281*D54*PRODUCT($CJ281:CJ281)</f>
        <v>0</v>
      </c>
      <c r="AH281" s="174">
        <f>E281*E54*PRODUCT($CJ281:CK281)</f>
        <v>0</v>
      </c>
      <c r="AI281" s="174">
        <f>F281*F54*PRODUCT($CJ281:CL281)</f>
        <v>0</v>
      </c>
      <c r="AJ281" s="174">
        <f>G281*G54*PRODUCT($CJ281:CM281)</f>
        <v>0</v>
      </c>
      <c r="AK281" s="174">
        <f>H281*H54*PRODUCT($CJ281:CN281)</f>
        <v>0</v>
      </c>
      <c r="AL281" s="174">
        <f>I281*I54*PRODUCT($CJ281:CO281)</f>
        <v>0</v>
      </c>
      <c r="AM281" s="174">
        <f>J281*J54*PRODUCT($CJ281:CP281)</f>
        <v>0</v>
      </c>
      <c r="AN281" s="174">
        <f>K281*K54*PRODUCT($CJ281:CQ281)</f>
        <v>0</v>
      </c>
      <c r="AO281" s="174">
        <f>L281*L54*PRODUCT($CJ281:CR281)</f>
        <v>0</v>
      </c>
      <c r="AP281" s="174">
        <f>M281*M54*PRODUCT($CJ281:CS281)</f>
        <v>0</v>
      </c>
      <c r="AQ281" s="174">
        <f>N281*N54*PRODUCT($CJ281:CT281)</f>
        <v>0</v>
      </c>
      <c r="AR281" s="174">
        <f>O281*O54*PRODUCT($CJ281:CU281)</f>
        <v>0</v>
      </c>
      <c r="AS281" s="174">
        <f>P281*P54*PRODUCT($CJ281:CV281)</f>
        <v>0</v>
      </c>
      <c r="AT281" s="174">
        <f>Q281*Q54*PRODUCT($CJ281:CW281)</f>
        <v>0</v>
      </c>
      <c r="AU281" s="174">
        <f>R281*R54*PRODUCT($CJ281:CX281)</f>
        <v>0</v>
      </c>
      <c r="AV281" s="174">
        <f>S281*S54*PRODUCT($CJ281:CY281)</f>
        <v>0</v>
      </c>
      <c r="AW281" s="174">
        <f>T281*T54*PRODUCT($CJ281:CZ281)</f>
        <v>0</v>
      </c>
      <c r="AX281" s="174">
        <f>U281*U54*PRODUCT($CJ281:DA281)</f>
        <v>0</v>
      </c>
      <c r="AY281" s="174">
        <f>V281*V54*PRODUCT($CJ281:DB281)</f>
        <v>0</v>
      </c>
      <c r="AZ281" s="174">
        <f>W281*W54*PRODUCT($CJ281:DC281)</f>
        <v>0</v>
      </c>
      <c r="BA281" s="174">
        <f>X281*X54*PRODUCT($CJ281:DD281)</f>
        <v>0</v>
      </c>
      <c r="BB281" s="174">
        <f>Y281*Y54*PRODUCT($CJ281:DE281)</f>
        <v>0</v>
      </c>
      <c r="BC281" s="174">
        <f>Z281*Z54*PRODUCT($CJ281:DF281)</f>
        <v>0</v>
      </c>
      <c r="BD281" s="174">
        <f>AA281*AA54*PRODUCT($CJ281:DG281)</f>
        <v>0</v>
      </c>
      <c r="BE281" s="174">
        <f>AB281*AB54*PRODUCT($CJ281:DH281)</f>
        <v>0</v>
      </c>
      <c r="BF281" s="93"/>
      <c r="BG281" s="93"/>
      <c r="BH281" s="93"/>
      <c r="BI281" s="169">
        <f>SUM($AF281:AG281)-SUM($AF313:AG313)-SUM($C313:D313)-SUM($BH313:BI313)</f>
        <v>0</v>
      </c>
      <c r="BJ281" s="169">
        <f>SUM($AF281:AH281)-SUM($AF313:AH313)-SUM($C313:E313)-SUM($BH313:BJ313)</f>
        <v>0</v>
      </c>
      <c r="BK281" s="169">
        <f>SUM($AF281:AI281)-SUM($AF313:AI313)-SUM($C313:F313)-SUM($BH313:BK313)</f>
        <v>0</v>
      </c>
      <c r="BL281" s="169">
        <f>SUM($AF281:AJ281)-SUM($AF313:AJ313)-SUM($C313:G313)-SUM($BH313:BL313)</f>
        <v>0</v>
      </c>
      <c r="BM281" s="169">
        <f>SUM($AF281:AK281)-SUM($AF313:AK313)-SUM($C313:H313)-SUM($BH313:BM313)</f>
        <v>0</v>
      </c>
      <c r="BN281" s="169">
        <f>SUM($AF281:AL281)-SUM($AF313:AL313)-SUM($C313:I313)-SUM($BH313:BN313)</f>
        <v>0</v>
      </c>
      <c r="BO281" s="169">
        <f>SUM($AF281:AM281)-SUM($AF313:AM313)-SUM($C313:J313)-SUM($BH313:BO313)</f>
        <v>0</v>
      </c>
      <c r="BP281" s="169">
        <f>SUM($AF281:AN281)-SUM($AF313:AN313)-SUM($C313:K313)-SUM($BH313:BP313)</f>
        <v>0</v>
      </c>
      <c r="BQ281" s="169">
        <f>SUM($AF281:AO281)-SUM($AF313:AO313)-SUM($C313:L313)-SUM($BH313:BQ313)</f>
        <v>0</v>
      </c>
      <c r="BR281" s="169">
        <f>SUM($AF281:AP281)-SUM($AF313:AP313)-SUM($C313:M313)-SUM($BH313:BR313)</f>
        <v>0</v>
      </c>
      <c r="BS281" s="169">
        <f>SUM($AF281:AQ281)-SUM($AF313:AQ313)-SUM($C313:N313)-SUM($BH313:BS313)</f>
        <v>0</v>
      </c>
      <c r="BT281" s="169">
        <f>SUM($AF281:AR281)-SUM($AF313:AR313)-SUM($C313:O313)-SUM($BH313:BT313)</f>
        <v>0</v>
      </c>
      <c r="BU281" s="169">
        <f>SUM($AF281:AS281)-SUM($AF313:AS313)-SUM($C313:P313)-SUM($BH313:BU313)</f>
        <v>0</v>
      </c>
      <c r="BV281" s="169">
        <f>SUM($AF281:AT281)-SUM($AF313:AT313)-SUM($C313:Q313)-SUM($BH313:BV313)</f>
        <v>0</v>
      </c>
      <c r="BW281" s="169">
        <f>SUM($AF281:AU281)-SUM($AF313:AU313)-SUM($C313:R313)-SUM($BH313:BW313)</f>
        <v>0</v>
      </c>
      <c r="BX281" s="169">
        <f>SUM($AF281:AV281)-SUM($AF313:AV313)-SUM($C313:S313)-SUM($BH313:BX313)</f>
        <v>0</v>
      </c>
      <c r="BY281" s="169">
        <f>SUM($AF281:AW281)-SUM($AF313:AW313)-SUM($C313:T313)-SUM($BH313:BY313)</f>
        <v>0</v>
      </c>
      <c r="BZ281" s="169">
        <f>SUM($AF281:AX281)-SUM($AF313:AX313)-SUM($C313:U313)-SUM($BH313:BZ313)</f>
        <v>0</v>
      </c>
      <c r="CA281" s="169">
        <f>SUM($AF281:AY281)-SUM($AF313:AY313)-SUM($C313:V313)-SUM($BH313:CA313)</f>
        <v>0</v>
      </c>
      <c r="CB281" s="169">
        <f>SUM($AF281:AZ281)-SUM($AF313:AZ313)-SUM($C313:W313)-SUM($BH313:CB313)</f>
        <v>0</v>
      </c>
      <c r="CC281" s="169">
        <f>SUM($AF281:BA281)-SUM($AF313:BA313)-SUM($C313:X313)-SUM($BH313:CC313)</f>
        <v>0</v>
      </c>
      <c r="CD281" s="169">
        <f>SUM($AF281:BB281)-SUM($AF313:BB313)-SUM($C313:Y313)-SUM($BH313:CD313)</f>
        <v>0</v>
      </c>
      <c r="CE281" s="169">
        <f>SUM($AF281:BC281)-SUM($AF313:BC313)-SUM($C313:Z313)-SUM($BH313:CE313)</f>
        <v>0</v>
      </c>
      <c r="CF281" s="169">
        <f>SUM($AF281:BD281)-SUM($AF313:BD313)-SUM($C313:AA313)-SUM($BH313:CF313)</f>
        <v>0</v>
      </c>
      <c r="CG281" s="169">
        <f>SUM($AF281:BE281)-SUM($AF313:BE313)-SUM($C313:AB313)-SUM($BH313:CG313)</f>
        <v>0</v>
      </c>
      <c r="CH281" s="52"/>
      <c r="CI281" s="52"/>
      <c r="CJ281" s="67"/>
      <c r="CK281" s="67"/>
      <c r="CL281" s="67"/>
      <c r="CM281" s="67"/>
      <c r="CN281" s="67"/>
      <c r="CO281" s="67"/>
      <c r="CP281" s="67"/>
      <c r="CQ281" s="67"/>
      <c r="CR281" s="67"/>
      <c r="CS281" s="67"/>
      <c r="CT281" s="67"/>
      <c r="CU281" s="67">
        <f>1-N281</f>
        <v>1</v>
      </c>
      <c r="CV281" s="67">
        <f t="shared" si="54"/>
        <v>0.99826571299999989</v>
      </c>
      <c r="CW281" s="67">
        <f t="shared" si="54"/>
        <v>0.99833513899999993</v>
      </c>
      <c r="CX281" s="67">
        <f t="shared" si="54"/>
        <v>0.99831598318181813</v>
      </c>
      <c r="CY281" s="67">
        <f t="shared" si="54"/>
        <v>0.99828944554545451</v>
      </c>
      <c r="CZ281" s="67">
        <f t="shared" si="54"/>
        <v>0.99715476295454541</v>
      </c>
      <c r="DA281" s="67">
        <f t="shared" si="54"/>
        <v>0.99711129613636362</v>
      </c>
      <c r="DB281" s="67">
        <f t="shared" si="54"/>
        <v>0.99706782931818183</v>
      </c>
      <c r="DC281" s="67">
        <f t="shared" si="54"/>
        <v>0.99702436249999993</v>
      </c>
      <c r="DD281" s="67">
        <f t="shared" si="54"/>
        <v>0.99698089568181814</v>
      </c>
      <c r="DE281" s="67">
        <f t="shared" si="54"/>
        <v>0.99597030113636376</v>
      </c>
      <c r="DF281" s="67">
        <f t="shared" si="54"/>
        <v>0.99591310795454557</v>
      </c>
      <c r="DG281" s="67">
        <f t="shared" si="54"/>
        <v>0.99585591477272739</v>
      </c>
      <c r="DH281" s="67">
        <f t="shared" si="54"/>
        <v>0.99579872159090921</v>
      </c>
      <c r="DI281" s="67">
        <f t="shared" si="54"/>
        <v>0.99575743750000012</v>
      </c>
      <c r="DL281" s="53"/>
      <c r="DM281" s="188" t="str">
        <f t="shared" si="57"/>
        <v/>
      </c>
      <c r="DN281" s="188" t="str">
        <f t="shared" si="57"/>
        <v/>
      </c>
      <c r="DO281" s="188" t="str">
        <f t="shared" si="57"/>
        <v/>
      </c>
      <c r="DP281" s="188" t="str">
        <f t="shared" si="57"/>
        <v/>
      </c>
      <c r="DQ281" s="188" t="str">
        <f t="shared" si="57"/>
        <v/>
      </c>
      <c r="DR281" s="188" t="str">
        <f t="shared" si="57"/>
        <v/>
      </c>
      <c r="DS281" s="188" t="str">
        <f t="shared" si="57"/>
        <v/>
      </c>
      <c r="DT281" s="188" t="str">
        <f t="shared" si="57"/>
        <v/>
      </c>
      <c r="DU281" s="188" t="str">
        <f t="shared" si="57"/>
        <v/>
      </c>
      <c r="DV281" s="188" t="str">
        <f t="shared" si="57"/>
        <v/>
      </c>
      <c r="DW281" s="188" t="str">
        <f t="shared" si="57"/>
        <v/>
      </c>
      <c r="DX281" s="188" t="str">
        <f t="shared" si="57"/>
        <v/>
      </c>
      <c r="DY281" s="188" t="str">
        <f t="shared" si="57"/>
        <v/>
      </c>
      <c r="DZ281" s="188" t="str">
        <f t="shared" si="57"/>
        <v/>
      </c>
      <c r="EA281" s="188" t="str">
        <f t="shared" si="57"/>
        <v/>
      </c>
      <c r="EB281" s="188" t="str">
        <f t="shared" si="57"/>
        <v/>
      </c>
      <c r="EC281" s="188" t="str">
        <f t="shared" si="67"/>
        <v/>
      </c>
      <c r="ED281" s="188" t="str">
        <f t="shared" si="67"/>
        <v/>
      </c>
      <c r="EE281" s="188" t="str">
        <f t="shared" si="67"/>
        <v/>
      </c>
      <c r="EF281" s="188" t="str">
        <f t="shared" si="67"/>
        <v/>
      </c>
      <c r="EG281" s="188" t="str">
        <f t="shared" si="67"/>
        <v/>
      </c>
      <c r="EH281" s="188" t="str">
        <f t="shared" si="67"/>
        <v/>
      </c>
      <c r="EI281" s="188" t="str">
        <f t="shared" si="67"/>
        <v/>
      </c>
      <c r="EJ281" s="188" t="str">
        <f t="shared" si="67"/>
        <v/>
      </c>
      <c r="EK281" s="188" t="str">
        <f t="shared" si="67"/>
        <v/>
      </c>
    </row>
    <row r="282" spans="1:141" x14ac:dyDescent="0.3">
      <c r="B282" s="1">
        <v>13</v>
      </c>
      <c r="C282" s="155"/>
      <c r="D282" s="155"/>
      <c r="E282" s="155"/>
      <c r="F282" s="155"/>
      <c r="G282" s="155"/>
      <c r="H282" s="155"/>
      <c r="I282" s="155"/>
      <c r="J282" s="155"/>
      <c r="K282" s="155"/>
      <c r="L282" s="155"/>
      <c r="M282" s="155"/>
      <c r="N282" s="155"/>
      <c r="O282" s="155"/>
      <c r="P282" s="155">
        <f t="shared" ref="P282:AB282" si="69">VLOOKUP(O89,CHDinc,$A$4,FALSE)*(1+((VLOOKUP(O89,CHDrisk,$A$4,FALSE)-1)*MAX(0,AR121-BaselineBMI)))</f>
        <v>1.734287000000075E-3</v>
      </c>
      <c r="Q282" s="155">
        <f t="shared" si="69"/>
        <v>1.6648610000000721E-3</v>
      </c>
      <c r="R282" s="155">
        <f t="shared" si="69"/>
        <v>1.6840168181818909E-3</v>
      </c>
      <c r="S282" s="155">
        <f t="shared" si="69"/>
        <v>1.7105544545455288E-3</v>
      </c>
      <c r="T282" s="155">
        <f t="shared" si="69"/>
        <v>2.8452370454545655E-3</v>
      </c>
      <c r="U282" s="155">
        <f t="shared" si="69"/>
        <v>2.8887038636363836E-3</v>
      </c>
      <c r="V282" s="155">
        <f t="shared" si="69"/>
        <v>2.9321706818182017E-3</v>
      </c>
      <c r="W282" s="155">
        <f t="shared" si="69"/>
        <v>2.9756375000000207E-3</v>
      </c>
      <c r="X282" s="155">
        <f t="shared" si="69"/>
        <v>3.0191043181818388E-3</v>
      </c>
      <c r="Y282" s="155">
        <f t="shared" si="69"/>
        <v>4.0296988636362779E-3</v>
      </c>
      <c r="Z282" s="155">
        <f t="shared" si="69"/>
        <v>4.0868920454544587E-3</v>
      </c>
      <c r="AA282" s="155">
        <f t="shared" si="69"/>
        <v>4.1440852272726396E-3</v>
      </c>
      <c r="AB282" s="155">
        <f t="shared" si="69"/>
        <v>4.2012784090908212E-3</v>
      </c>
      <c r="AC282" s="155"/>
      <c r="AD282" s="155"/>
      <c r="AE282" s="155"/>
      <c r="AF282" s="155"/>
      <c r="AG282" s="174">
        <f>D282*D55*PRODUCT($CJ282:CJ282)</f>
        <v>0</v>
      </c>
      <c r="AH282" s="174">
        <f>E282*E55*PRODUCT($CJ282:CK282)</f>
        <v>0</v>
      </c>
      <c r="AI282" s="174">
        <f>F282*F55*PRODUCT($CJ282:CL282)</f>
        <v>0</v>
      </c>
      <c r="AJ282" s="174">
        <f>G282*G55*PRODUCT($CJ282:CM282)</f>
        <v>0</v>
      </c>
      <c r="AK282" s="174">
        <f>H282*H55*PRODUCT($CJ282:CN282)</f>
        <v>0</v>
      </c>
      <c r="AL282" s="174">
        <f>I282*I55*PRODUCT($CJ282:CO282)</f>
        <v>0</v>
      </c>
      <c r="AM282" s="174">
        <f>J282*J55*PRODUCT($CJ282:CP282)</f>
        <v>0</v>
      </c>
      <c r="AN282" s="174">
        <f>K282*K55*PRODUCT($CJ282:CQ282)</f>
        <v>0</v>
      </c>
      <c r="AO282" s="174">
        <f>L282*L55*PRODUCT($CJ282:CR282)</f>
        <v>0</v>
      </c>
      <c r="AP282" s="174">
        <f>M282*M55*PRODUCT($CJ282:CS282)</f>
        <v>0</v>
      </c>
      <c r="AQ282" s="174">
        <f>N282*N55*PRODUCT($CJ282:CT282)</f>
        <v>0</v>
      </c>
      <c r="AR282" s="174">
        <f>O282*O55*PRODUCT($CJ282:CU282)</f>
        <v>0</v>
      </c>
      <c r="AS282" s="174">
        <f>P282*P55*PRODUCT($CJ282:CV282)</f>
        <v>0</v>
      </c>
      <c r="AT282" s="174">
        <f>Q282*Q55*PRODUCT($CJ282:CW282)</f>
        <v>0</v>
      </c>
      <c r="AU282" s="174">
        <f>R282*R55*PRODUCT($CJ282:CX282)</f>
        <v>0</v>
      </c>
      <c r="AV282" s="174">
        <f>S282*S55*PRODUCT($CJ282:CY282)</f>
        <v>0</v>
      </c>
      <c r="AW282" s="174">
        <f>T282*T55*PRODUCT($CJ282:CZ282)</f>
        <v>0</v>
      </c>
      <c r="AX282" s="174">
        <f>U282*U55*PRODUCT($CJ282:DA282)</f>
        <v>0</v>
      </c>
      <c r="AY282" s="174">
        <f>V282*V55*PRODUCT($CJ282:DB282)</f>
        <v>0</v>
      </c>
      <c r="AZ282" s="174">
        <f>W282*W55*PRODUCT($CJ282:DC282)</f>
        <v>0</v>
      </c>
      <c r="BA282" s="174">
        <f>X282*X55*PRODUCT($CJ282:DD282)</f>
        <v>0</v>
      </c>
      <c r="BB282" s="174">
        <f>Y282*Y55*PRODUCT($CJ282:DE282)</f>
        <v>0</v>
      </c>
      <c r="BC282" s="174">
        <f>Z282*Z55*PRODUCT($CJ282:DF282)</f>
        <v>0</v>
      </c>
      <c r="BD282" s="174">
        <f>AA282*AA55*PRODUCT($CJ282:DG282)</f>
        <v>0</v>
      </c>
      <c r="BE282" s="174">
        <f>AB282*AB55*PRODUCT($CJ282:DH282)</f>
        <v>0</v>
      </c>
      <c r="BF282" s="93"/>
      <c r="BG282" s="93"/>
      <c r="BH282" s="93"/>
      <c r="BI282" s="169">
        <f>SUM($AF282:AG282)-SUM($AF314:AG314)-SUM($C314:D314)-SUM($BH314:BI314)</f>
        <v>0</v>
      </c>
      <c r="BJ282" s="169">
        <f>SUM($AF282:AH282)-SUM($AF314:AH314)-SUM($C314:E314)-SUM($BH314:BJ314)</f>
        <v>0</v>
      </c>
      <c r="BK282" s="169">
        <f>SUM($AF282:AI282)-SUM($AF314:AI314)-SUM($C314:F314)-SUM($BH314:BK314)</f>
        <v>0</v>
      </c>
      <c r="BL282" s="169">
        <f>SUM($AF282:AJ282)-SUM($AF314:AJ314)-SUM($C314:G314)-SUM($BH314:BL314)</f>
        <v>0</v>
      </c>
      <c r="BM282" s="169">
        <f>SUM($AF282:AK282)-SUM($AF314:AK314)-SUM($C314:H314)-SUM($BH314:BM314)</f>
        <v>0</v>
      </c>
      <c r="BN282" s="169">
        <f>SUM($AF282:AL282)-SUM($AF314:AL314)-SUM($C314:I314)-SUM($BH314:BN314)</f>
        <v>0</v>
      </c>
      <c r="BO282" s="169">
        <f>SUM($AF282:AM282)-SUM($AF314:AM314)-SUM($C314:J314)-SUM($BH314:BO314)</f>
        <v>0</v>
      </c>
      <c r="BP282" s="169">
        <f>SUM($AF282:AN282)-SUM($AF314:AN314)-SUM($C314:K314)-SUM($BH314:BP314)</f>
        <v>0</v>
      </c>
      <c r="BQ282" s="169">
        <f>SUM($AF282:AO282)-SUM($AF314:AO314)-SUM($C314:L314)-SUM($BH314:BQ314)</f>
        <v>0</v>
      </c>
      <c r="BR282" s="169">
        <f>SUM($AF282:AP282)-SUM($AF314:AP314)-SUM($C314:M314)-SUM($BH314:BR314)</f>
        <v>0</v>
      </c>
      <c r="BS282" s="169">
        <f>SUM($AF282:AQ282)-SUM($AF314:AQ314)-SUM($C314:N314)-SUM($BH314:BS314)</f>
        <v>0</v>
      </c>
      <c r="BT282" s="169">
        <f>SUM($AF282:AR282)-SUM($AF314:AR314)-SUM($C314:O314)-SUM($BH314:BT314)</f>
        <v>0</v>
      </c>
      <c r="BU282" s="169">
        <f>SUM($AF282:AS282)-SUM($AF314:AS314)-SUM($C314:P314)-SUM($BH314:BU314)</f>
        <v>0</v>
      </c>
      <c r="BV282" s="169">
        <f>SUM($AF282:AT282)-SUM($AF314:AT314)-SUM($C314:Q314)-SUM($BH314:BV314)</f>
        <v>0</v>
      </c>
      <c r="BW282" s="169">
        <f>SUM($AF282:AU282)-SUM($AF314:AU314)-SUM($C314:R314)-SUM($BH314:BW314)</f>
        <v>0</v>
      </c>
      <c r="BX282" s="169">
        <f>SUM($AF282:AV282)-SUM($AF314:AV314)-SUM($C314:S314)-SUM($BH314:BX314)</f>
        <v>0</v>
      </c>
      <c r="BY282" s="169">
        <f>SUM($AF282:AW282)-SUM($AF314:AW314)-SUM($C314:T314)-SUM($BH314:BY314)</f>
        <v>0</v>
      </c>
      <c r="BZ282" s="169">
        <f>SUM($AF282:AX282)-SUM($AF314:AX314)-SUM($C314:U314)-SUM($BH314:BZ314)</f>
        <v>0</v>
      </c>
      <c r="CA282" s="169">
        <f>SUM($AF282:AY282)-SUM($AF314:AY314)-SUM($C314:V314)-SUM($BH314:CA314)</f>
        <v>0</v>
      </c>
      <c r="CB282" s="169">
        <f>SUM($AF282:AZ282)-SUM($AF314:AZ314)-SUM($C314:W314)-SUM($BH314:CB314)</f>
        <v>0</v>
      </c>
      <c r="CC282" s="169">
        <f>SUM($AF282:BA282)-SUM($AF314:BA314)-SUM($C314:X314)-SUM($BH314:CC314)</f>
        <v>0</v>
      </c>
      <c r="CD282" s="169">
        <f>SUM($AF282:BB282)-SUM($AF314:BB314)-SUM($C314:Y314)-SUM($BH314:CD314)</f>
        <v>0</v>
      </c>
      <c r="CE282" s="169">
        <f>SUM($AF282:BC282)-SUM($AF314:BC314)-SUM($C314:Z314)-SUM($BH314:CE314)</f>
        <v>0</v>
      </c>
      <c r="CF282" s="169">
        <f>SUM($AF282:BD282)-SUM($AF314:BD314)-SUM($C314:AA314)-SUM($BH314:CF314)</f>
        <v>0</v>
      </c>
      <c r="CG282" s="169">
        <f>SUM($AF282:BE282)-SUM($AF314:BE314)-SUM($C314:AB314)-SUM($BH314:CG314)</f>
        <v>0</v>
      </c>
      <c r="CH282" s="52"/>
      <c r="CI282" s="52"/>
      <c r="CJ282" s="67"/>
      <c r="CK282" s="67"/>
      <c r="CL282" s="67"/>
      <c r="CM282" s="67"/>
      <c r="CN282" s="67"/>
      <c r="CO282" s="67"/>
      <c r="CP282" s="67"/>
      <c r="CQ282" s="67"/>
      <c r="CR282" s="67"/>
      <c r="CS282" s="67"/>
      <c r="CT282" s="67"/>
      <c r="CU282" s="67"/>
      <c r="CV282" s="67">
        <f>1-O282</f>
        <v>1</v>
      </c>
      <c r="CW282" s="67">
        <f t="shared" si="54"/>
        <v>0.99826571299999989</v>
      </c>
      <c r="CX282" s="67">
        <f t="shared" si="54"/>
        <v>0.99833513899999993</v>
      </c>
      <c r="CY282" s="67">
        <f t="shared" si="54"/>
        <v>0.99831598318181813</v>
      </c>
      <c r="CZ282" s="67">
        <f t="shared" si="54"/>
        <v>0.99828944554545451</v>
      </c>
      <c r="DA282" s="67">
        <f t="shared" si="54"/>
        <v>0.99715476295454541</v>
      </c>
      <c r="DB282" s="67">
        <f t="shared" si="54"/>
        <v>0.99711129613636362</v>
      </c>
      <c r="DC282" s="67">
        <f t="shared" si="54"/>
        <v>0.99706782931818183</v>
      </c>
      <c r="DD282" s="67">
        <f t="shared" si="54"/>
        <v>0.99702436249999993</v>
      </c>
      <c r="DE282" s="67">
        <f t="shared" si="54"/>
        <v>0.99698089568181814</v>
      </c>
      <c r="DF282" s="67">
        <f t="shared" si="54"/>
        <v>0.99597030113636376</v>
      </c>
      <c r="DG282" s="67">
        <f t="shared" si="54"/>
        <v>0.99591310795454557</v>
      </c>
      <c r="DH282" s="67">
        <f t="shared" si="54"/>
        <v>0.99585591477272739</v>
      </c>
      <c r="DI282" s="67">
        <f t="shared" si="54"/>
        <v>0.99579872159090921</v>
      </c>
      <c r="DL282" s="53"/>
      <c r="DM282" s="188" t="str">
        <f t="shared" si="57"/>
        <v/>
      </c>
      <c r="DN282" s="188" t="str">
        <f t="shared" si="57"/>
        <v/>
      </c>
      <c r="DO282" s="188" t="str">
        <f t="shared" si="57"/>
        <v/>
      </c>
      <c r="DP282" s="188" t="str">
        <f t="shared" si="57"/>
        <v/>
      </c>
      <c r="DQ282" s="188" t="str">
        <f t="shared" si="57"/>
        <v/>
      </c>
      <c r="DR282" s="188" t="str">
        <f t="shared" si="57"/>
        <v/>
      </c>
      <c r="DS282" s="188" t="str">
        <f t="shared" si="57"/>
        <v/>
      </c>
      <c r="DT282" s="188" t="str">
        <f t="shared" si="57"/>
        <v/>
      </c>
      <c r="DU282" s="188" t="str">
        <f t="shared" si="57"/>
        <v/>
      </c>
      <c r="DV282" s="188" t="str">
        <f t="shared" si="57"/>
        <v/>
      </c>
      <c r="DW282" s="188" t="str">
        <f t="shared" si="57"/>
        <v/>
      </c>
      <c r="DX282" s="188" t="str">
        <f t="shared" si="57"/>
        <v/>
      </c>
      <c r="DY282" s="188" t="str">
        <f t="shared" si="57"/>
        <v/>
      </c>
      <c r="DZ282" s="188" t="str">
        <f t="shared" si="57"/>
        <v/>
      </c>
      <c r="EA282" s="188" t="str">
        <f t="shared" si="57"/>
        <v/>
      </c>
      <c r="EB282" s="188" t="str">
        <f t="shared" si="57"/>
        <v/>
      </c>
      <c r="EC282" s="188" t="str">
        <f t="shared" si="67"/>
        <v/>
      </c>
      <c r="ED282" s="188" t="str">
        <f t="shared" si="67"/>
        <v/>
      </c>
      <c r="EE282" s="188" t="str">
        <f t="shared" si="67"/>
        <v/>
      </c>
      <c r="EF282" s="188" t="str">
        <f t="shared" si="67"/>
        <v/>
      </c>
      <c r="EG282" s="188" t="str">
        <f t="shared" si="67"/>
        <v/>
      </c>
      <c r="EH282" s="188" t="str">
        <f t="shared" si="67"/>
        <v/>
      </c>
      <c r="EI282" s="188" t="str">
        <f t="shared" si="67"/>
        <v/>
      </c>
      <c r="EJ282" s="188" t="str">
        <f t="shared" si="67"/>
        <v/>
      </c>
      <c r="EK282" s="188" t="str">
        <f t="shared" si="67"/>
        <v/>
      </c>
    </row>
    <row r="283" spans="1:141" x14ac:dyDescent="0.3">
      <c r="B283" s="1">
        <v>14</v>
      </c>
      <c r="C283" s="155"/>
      <c r="D283" s="155"/>
      <c r="E283" s="155"/>
      <c r="F283" s="155"/>
      <c r="G283" s="155"/>
      <c r="H283" s="155"/>
      <c r="I283" s="155"/>
      <c r="J283" s="155"/>
      <c r="K283" s="155"/>
      <c r="L283" s="155"/>
      <c r="M283" s="155"/>
      <c r="N283" s="155"/>
      <c r="O283" s="155"/>
      <c r="P283" s="155"/>
      <c r="Q283" s="155">
        <f t="shared" ref="Q283:AB283" si="70">VLOOKUP(P90,CHDinc,$A$4,FALSE)*(1+((VLOOKUP(P90,CHDrisk,$A$4,FALSE)-1)*MAX(0,AS122-BaselineBMI)))</f>
        <v>1.734287000000075E-3</v>
      </c>
      <c r="R283" s="155">
        <f t="shared" si="70"/>
        <v>1.6648610000000721E-3</v>
      </c>
      <c r="S283" s="155">
        <f t="shared" si="70"/>
        <v>1.6840168181818909E-3</v>
      </c>
      <c r="T283" s="155">
        <f t="shared" si="70"/>
        <v>1.7105544545455288E-3</v>
      </c>
      <c r="U283" s="155">
        <f t="shared" si="70"/>
        <v>2.8452370454545655E-3</v>
      </c>
      <c r="V283" s="155">
        <f t="shared" si="70"/>
        <v>2.8887038636363836E-3</v>
      </c>
      <c r="W283" s="155">
        <f t="shared" si="70"/>
        <v>2.9321706818182017E-3</v>
      </c>
      <c r="X283" s="155">
        <f t="shared" si="70"/>
        <v>2.9756375000000207E-3</v>
      </c>
      <c r="Y283" s="155">
        <f t="shared" si="70"/>
        <v>3.0191043181818388E-3</v>
      </c>
      <c r="Z283" s="155">
        <f t="shared" si="70"/>
        <v>4.0296988636362779E-3</v>
      </c>
      <c r="AA283" s="155">
        <f t="shared" si="70"/>
        <v>4.0868920454544587E-3</v>
      </c>
      <c r="AB283" s="155">
        <f t="shared" si="70"/>
        <v>4.1440852272726396E-3</v>
      </c>
      <c r="AC283" s="155"/>
      <c r="AD283" s="155"/>
      <c r="AE283" s="155"/>
      <c r="AF283" s="155"/>
      <c r="AG283" s="174">
        <f>D283*D56*PRODUCT($CJ283:CJ283)</f>
        <v>0</v>
      </c>
      <c r="AH283" s="174">
        <f>E283*E56*PRODUCT($CJ283:CK283)</f>
        <v>0</v>
      </c>
      <c r="AI283" s="174">
        <f>F283*F56*PRODUCT($CJ283:CL283)</f>
        <v>0</v>
      </c>
      <c r="AJ283" s="174">
        <f>G283*G56*PRODUCT($CJ283:CM283)</f>
        <v>0</v>
      </c>
      <c r="AK283" s="174">
        <f>H283*H56*PRODUCT($CJ283:CN283)</f>
        <v>0</v>
      </c>
      <c r="AL283" s="174">
        <f>I283*I56*PRODUCT($CJ283:CO283)</f>
        <v>0</v>
      </c>
      <c r="AM283" s="174">
        <f>J283*J56*PRODUCT($CJ283:CP283)</f>
        <v>0</v>
      </c>
      <c r="AN283" s="174">
        <f>K283*K56*PRODUCT($CJ283:CQ283)</f>
        <v>0</v>
      </c>
      <c r="AO283" s="174">
        <f>L283*L56*PRODUCT($CJ283:CR283)</f>
        <v>0</v>
      </c>
      <c r="AP283" s="174">
        <f>M283*M56*PRODUCT($CJ283:CS283)</f>
        <v>0</v>
      </c>
      <c r="AQ283" s="174">
        <f>N283*N56*PRODUCT($CJ283:CT283)</f>
        <v>0</v>
      </c>
      <c r="AR283" s="174">
        <f>O283*O56*PRODUCT($CJ283:CU283)</f>
        <v>0</v>
      </c>
      <c r="AS283" s="174">
        <f>P283*P56*PRODUCT($CJ283:CV283)</f>
        <v>0</v>
      </c>
      <c r="AT283" s="174">
        <f>Q283*Q56*PRODUCT($CJ283:CW283)</f>
        <v>0</v>
      </c>
      <c r="AU283" s="174">
        <f>R283*R56*PRODUCT($CJ283:CX283)</f>
        <v>0</v>
      </c>
      <c r="AV283" s="174">
        <f>S283*S56*PRODUCT($CJ283:CY283)</f>
        <v>0</v>
      </c>
      <c r="AW283" s="174">
        <f>T283*T56*PRODUCT($CJ283:CZ283)</f>
        <v>0</v>
      </c>
      <c r="AX283" s="174">
        <f>U283*U56*PRODUCT($CJ283:DA283)</f>
        <v>0</v>
      </c>
      <c r="AY283" s="174">
        <f>V283*V56*PRODUCT($CJ283:DB283)</f>
        <v>0</v>
      </c>
      <c r="AZ283" s="174">
        <f>W283*W56*PRODUCT($CJ283:DC283)</f>
        <v>0</v>
      </c>
      <c r="BA283" s="174">
        <f>X283*X56*PRODUCT($CJ283:DD283)</f>
        <v>0</v>
      </c>
      <c r="BB283" s="174">
        <f>Y283*Y56*PRODUCT($CJ283:DE283)</f>
        <v>0</v>
      </c>
      <c r="BC283" s="174">
        <f>Z283*Z56*PRODUCT($CJ283:DF283)</f>
        <v>0</v>
      </c>
      <c r="BD283" s="174">
        <f>AA283*AA56*PRODUCT($CJ283:DG283)</f>
        <v>0</v>
      </c>
      <c r="BE283" s="174">
        <f>AB283*AB56*PRODUCT($CJ283:DH283)</f>
        <v>0</v>
      </c>
      <c r="BF283" s="93"/>
      <c r="BG283" s="93"/>
      <c r="BH283" s="93"/>
      <c r="BI283" s="169">
        <f>SUM($AF283:AG283)-SUM($AF315:AG315)-SUM($C315:D315)-SUM($BH315:BI315)</f>
        <v>0</v>
      </c>
      <c r="BJ283" s="169">
        <f>SUM($AF283:AH283)-SUM($AF315:AH315)-SUM($C315:E315)-SUM($BH315:BJ315)</f>
        <v>0</v>
      </c>
      <c r="BK283" s="169">
        <f>SUM($AF283:AI283)-SUM($AF315:AI315)-SUM($C315:F315)-SUM($BH315:BK315)</f>
        <v>0</v>
      </c>
      <c r="BL283" s="169">
        <f>SUM($AF283:AJ283)-SUM($AF315:AJ315)-SUM($C315:G315)-SUM($BH315:BL315)</f>
        <v>0</v>
      </c>
      <c r="BM283" s="169">
        <f>SUM($AF283:AK283)-SUM($AF315:AK315)-SUM($C315:H315)-SUM($BH315:BM315)</f>
        <v>0</v>
      </c>
      <c r="BN283" s="169">
        <f>SUM($AF283:AL283)-SUM($AF315:AL315)-SUM($C315:I315)-SUM($BH315:BN315)</f>
        <v>0</v>
      </c>
      <c r="BO283" s="169">
        <f>SUM($AF283:AM283)-SUM($AF315:AM315)-SUM($C315:J315)-SUM($BH315:BO315)</f>
        <v>0</v>
      </c>
      <c r="BP283" s="169">
        <f>SUM($AF283:AN283)-SUM($AF315:AN315)-SUM($C315:K315)-SUM($BH315:BP315)</f>
        <v>0</v>
      </c>
      <c r="BQ283" s="169">
        <f>SUM($AF283:AO283)-SUM($AF315:AO315)-SUM($C315:L315)-SUM($BH315:BQ315)</f>
        <v>0</v>
      </c>
      <c r="BR283" s="169">
        <f>SUM($AF283:AP283)-SUM($AF315:AP315)-SUM($C315:M315)-SUM($BH315:BR315)</f>
        <v>0</v>
      </c>
      <c r="BS283" s="169">
        <f>SUM($AF283:AQ283)-SUM($AF315:AQ315)-SUM($C315:N315)-SUM($BH315:BS315)</f>
        <v>0</v>
      </c>
      <c r="BT283" s="169">
        <f>SUM($AF283:AR283)-SUM($AF315:AR315)-SUM($C315:O315)-SUM($BH315:BT315)</f>
        <v>0</v>
      </c>
      <c r="BU283" s="169">
        <f>SUM($AF283:AS283)-SUM($AF315:AS315)-SUM($C315:P315)-SUM($BH315:BU315)</f>
        <v>0</v>
      </c>
      <c r="BV283" s="169">
        <f>SUM($AF283:AT283)-SUM($AF315:AT315)-SUM($C315:Q315)-SUM($BH315:BV315)</f>
        <v>0</v>
      </c>
      <c r="BW283" s="169">
        <f>SUM($AF283:AU283)-SUM($AF315:AU315)-SUM($C315:R315)-SUM($BH315:BW315)</f>
        <v>0</v>
      </c>
      <c r="BX283" s="169">
        <f>SUM($AF283:AV283)-SUM($AF315:AV315)-SUM($C315:S315)-SUM($BH315:BX315)</f>
        <v>0</v>
      </c>
      <c r="BY283" s="169">
        <f>SUM($AF283:AW283)-SUM($AF315:AW315)-SUM($C315:T315)-SUM($BH315:BY315)</f>
        <v>0</v>
      </c>
      <c r="BZ283" s="169">
        <f>SUM($AF283:AX283)-SUM($AF315:AX315)-SUM($C315:U315)-SUM($BH315:BZ315)</f>
        <v>0</v>
      </c>
      <c r="CA283" s="169">
        <f>SUM($AF283:AY283)-SUM($AF315:AY315)-SUM($C315:V315)-SUM($BH315:CA315)</f>
        <v>0</v>
      </c>
      <c r="CB283" s="169">
        <f>SUM($AF283:AZ283)-SUM($AF315:AZ315)-SUM($C315:W315)-SUM($BH315:CB315)</f>
        <v>0</v>
      </c>
      <c r="CC283" s="169">
        <f>SUM($AF283:BA283)-SUM($AF315:BA315)-SUM($C315:X315)-SUM($BH315:CC315)</f>
        <v>0</v>
      </c>
      <c r="CD283" s="169">
        <f>SUM($AF283:BB283)-SUM($AF315:BB315)-SUM($C315:Y315)-SUM($BH315:CD315)</f>
        <v>0</v>
      </c>
      <c r="CE283" s="169">
        <f>SUM($AF283:BC283)-SUM($AF315:BC315)-SUM($C315:Z315)-SUM($BH315:CE315)</f>
        <v>0</v>
      </c>
      <c r="CF283" s="169">
        <f>SUM($AF283:BD283)-SUM($AF315:BD315)-SUM($C315:AA315)-SUM($BH315:CF315)</f>
        <v>0</v>
      </c>
      <c r="CG283" s="169">
        <f>SUM($AF283:BE283)-SUM($AF315:BE315)-SUM($C315:AB315)-SUM($BH315:CG315)</f>
        <v>0</v>
      </c>
      <c r="CH283" s="52"/>
      <c r="CI283" s="52"/>
      <c r="CJ283" s="67"/>
      <c r="CK283" s="67"/>
      <c r="CL283" s="67"/>
      <c r="CM283" s="67"/>
      <c r="CN283" s="67"/>
      <c r="CO283" s="67"/>
      <c r="CP283" s="67"/>
      <c r="CQ283" s="67"/>
      <c r="CR283" s="67"/>
      <c r="CS283" s="67"/>
      <c r="CT283" s="67"/>
      <c r="CU283" s="67"/>
      <c r="CV283" s="67"/>
      <c r="CW283" s="67">
        <f>1-P283</f>
        <v>1</v>
      </c>
      <c r="CX283" s="67">
        <f t="shared" si="54"/>
        <v>0.99826571299999989</v>
      </c>
      <c r="CY283" s="67">
        <f t="shared" si="54"/>
        <v>0.99833513899999993</v>
      </c>
      <c r="CZ283" s="67">
        <f t="shared" si="54"/>
        <v>0.99831598318181813</v>
      </c>
      <c r="DA283" s="67">
        <f t="shared" si="54"/>
        <v>0.99828944554545451</v>
      </c>
      <c r="DB283" s="67">
        <f t="shared" si="54"/>
        <v>0.99715476295454541</v>
      </c>
      <c r="DC283" s="67">
        <f t="shared" si="54"/>
        <v>0.99711129613636362</v>
      </c>
      <c r="DD283" s="67">
        <f t="shared" si="54"/>
        <v>0.99706782931818183</v>
      </c>
      <c r="DE283" s="67">
        <f t="shared" si="54"/>
        <v>0.99702436249999993</v>
      </c>
      <c r="DF283" s="67">
        <f t="shared" ref="DF283:DI295" si="71">1-Y283</f>
        <v>0.99698089568181814</v>
      </c>
      <c r="DG283" s="67">
        <f t="shared" si="71"/>
        <v>0.99597030113636376</v>
      </c>
      <c r="DH283" s="67">
        <f t="shared" si="71"/>
        <v>0.99591310795454557</v>
      </c>
      <c r="DI283" s="67">
        <f t="shared" si="71"/>
        <v>0.99585591477272739</v>
      </c>
      <c r="DL283" s="53"/>
      <c r="DM283" s="188" t="str">
        <f t="shared" si="57"/>
        <v/>
      </c>
      <c r="DN283" s="188" t="str">
        <f t="shared" si="57"/>
        <v/>
      </c>
      <c r="DO283" s="188" t="str">
        <f t="shared" si="57"/>
        <v/>
      </c>
      <c r="DP283" s="188" t="str">
        <f t="shared" si="57"/>
        <v/>
      </c>
      <c r="DQ283" s="188" t="str">
        <f t="shared" si="57"/>
        <v/>
      </c>
      <c r="DR283" s="188" t="str">
        <f t="shared" si="57"/>
        <v/>
      </c>
      <c r="DS283" s="188" t="str">
        <f t="shared" si="57"/>
        <v/>
      </c>
      <c r="DT283" s="188" t="str">
        <f t="shared" si="57"/>
        <v/>
      </c>
      <c r="DU283" s="188" t="str">
        <f t="shared" si="57"/>
        <v/>
      </c>
      <c r="DV283" s="188" t="str">
        <f t="shared" si="57"/>
        <v/>
      </c>
      <c r="DW283" s="188" t="str">
        <f t="shared" si="57"/>
        <v/>
      </c>
      <c r="DX283" s="188" t="str">
        <f t="shared" si="57"/>
        <v/>
      </c>
      <c r="DY283" s="188" t="str">
        <f t="shared" si="57"/>
        <v/>
      </c>
      <c r="DZ283" s="188" t="str">
        <f t="shared" si="57"/>
        <v/>
      </c>
      <c r="EA283" s="188" t="str">
        <f t="shared" si="57"/>
        <v/>
      </c>
      <c r="EB283" s="188" t="str">
        <f t="shared" si="57"/>
        <v/>
      </c>
      <c r="EC283" s="188" t="str">
        <f t="shared" si="67"/>
        <v/>
      </c>
      <c r="ED283" s="188" t="str">
        <f t="shared" si="67"/>
        <v/>
      </c>
      <c r="EE283" s="188" t="str">
        <f t="shared" si="67"/>
        <v/>
      </c>
      <c r="EF283" s="188" t="str">
        <f t="shared" si="67"/>
        <v/>
      </c>
      <c r="EG283" s="188" t="str">
        <f t="shared" si="67"/>
        <v/>
      </c>
      <c r="EH283" s="188" t="str">
        <f t="shared" si="67"/>
        <v/>
      </c>
      <c r="EI283" s="188" t="str">
        <f t="shared" si="67"/>
        <v/>
      </c>
      <c r="EJ283" s="188" t="str">
        <f t="shared" si="67"/>
        <v/>
      </c>
      <c r="EK283" s="188" t="str">
        <f t="shared" si="67"/>
        <v/>
      </c>
    </row>
    <row r="284" spans="1:141" x14ac:dyDescent="0.3">
      <c r="B284" s="1">
        <v>15</v>
      </c>
      <c r="C284" s="155"/>
      <c r="D284" s="155"/>
      <c r="E284" s="155"/>
      <c r="F284" s="155"/>
      <c r="G284" s="155"/>
      <c r="H284" s="155"/>
      <c r="I284" s="155"/>
      <c r="J284" s="155"/>
      <c r="K284" s="155"/>
      <c r="L284" s="155"/>
      <c r="M284" s="155"/>
      <c r="N284" s="155"/>
      <c r="O284" s="155"/>
      <c r="P284" s="155"/>
      <c r="Q284" s="155"/>
      <c r="R284" s="155">
        <f t="shared" ref="R284:AB284" si="72">VLOOKUP(Q91,CHDinc,$A$4,FALSE)*(1+((VLOOKUP(Q91,CHDrisk,$A$4,FALSE)-1)*MAX(0,AT123-BaselineBMI)))</f>
        <v>1.734287000000075E-3</v>
      </c>
      <c r="S284" s="155">
        <f t="shared" si="72"/>
        <v>1.6648610000000721E-3</v>
      </c>
      <c r="T284" s="155">
        <f t="shared" si="72"/>
        <v>1.6840168181818909E-3</v>
      </c>
      <c r="U284" s="155">
        <f t="shared" si="72"/>
        <v>1.7105544545455288E-3</v>
      </c>
      <c r="V284" s="155">
        <f t="shared" si="72"/>
        <v>2.8452370454545655E-3</v>
      </c>
      <c r="W284" s="155">
        <f t="shared" si="72"/>
        <v>2.8887038636363836E-3</v>
      </c>
      <c r="X284" s="155">
        <f t="shared" si="72"/>
        <v>2.9321706818182017E-3</v>
      </c>
      <c r="Y284" s="155">
        <f t="shared" si="72"/>
        <v>2.9756375000000207E-3</v>
      </c>
      <c r="Z284" s="155">
        <f t="shared" si="72"/>
        <v>3.0191043181818388E-3</v>
      </c>
      <c r="AA284" s="155">
        <f t="shared" si="72"/>
        <v>4.0296988636362779E-3</v>
      </c>
      <c r="AB284" s="155">
        <f t="shared" si="72"/>
        <v>4.0868920454544587E-3</v>
      </c>
      <c r="AC284" s="155"/>
      <c r="AD284" s="155"/>
      <c r="AE284" s="155"/>
      <c r="AF284" s="155"/>
      <c r="AG284" s="174">
        <f>D284*D57*PRODUCT($CJ284:CJ284)</f>
        <v>0</v>
      </c>
      <c r="AH284" s="174">
        <f>E284*E57*PRODUCT($CJ284:CK284)</f>
        <v>0</v>
      </c>
      <c r="AI284" s="174">
        <f>F284*F57*PRODUCT($CJ284:CL284)</f>
        <v>0</v>
      </c>
      <c r="AJ284" s="174">
        <f>G284*G57*PRODUCT($CJ284:CM284)</f>
        <v>0</v>
      </c>
      <c r="AK284" s="174">
        <f>H284*H57*PRODUCT($CJ284:CN284)</f>
        <v>0</v>
      </c>
      <c r="AL284" s="174">
        <f>I284*I57*PRODUCT($CJ284:CO284)</f>
        <v>0</v>
      </c>
      <c r="AM284" s="174">
        <f>J284*J57*PRODUCT($CJ284:CP284)</f>
        <v>0</v>
      </c>
      <c r="AN284" s="174">
        <f>K284*K57*PRODUCT($CJ284:CQ284)</f>
        <v>0</v>
      </c>
      <c r="AO284" s="174">
        <f>L284*L57*PRODUCT($CJ284:CR284)</f>
        <v>0</v>
      </c>
      <c r="AP284" s="174">
        <f>M284*M57*PRODUCT($CJ284:CS284)</f>
        <v>0</v>
      </c>
      <c r="AQ284" s="174">
        <f>N284*N57*PRODUCT($CJ284:CT284)</f>
        <v>0</v>
      </c>
      <c r="AR284" s="174">
        <f>O284*O57*PRODUCT($CJ284:CU284)</f>
        <v>0</v>
      </c>
      <c r="AS284" s="174">
        <f>P284*P57*PRODUCT($CJ284:CV284)</f>
        <v>0</v>
      </c>
      <c r="AT284" s="174">
        <f>Q284*Q57*PRODUCT($CJ284:CW284)</f>
        <v>0</v>
      </c>
      <c r="AU284" s="174">
        <f>R284*R57*PRODUCT($CJ284:CX284)</f>
        <v>0</v>
      </c>
      <c r="AV284" s="174">
        <f>S284*S57*PRODUCT($CJ284:CY284)</f>
        <v>0</v>
      </c>
      <c r="AW284" s="174">
        <f>T284*T57*PRODUCT($CJ284:CZ284)</f>
        <v>0</v>
      </c>
      <c r="AX284" s="174">
        <f>U284*U57*PRODUCT($CJ284:DA284)</f>
        <v>0</v>
      </c>
      <c r="AY284" s="174">
        <f>V284*V57*PRODUCT($CJ284:DB284)</f>
        <v>0</v>
      </c>
      <c r="AZ284" s="174">
        <f>W284*W57*PRODUCT($CJ284:DC284)</f>
        <v>0</v>
      </c>
      <c r="BA284" s="174">
        <f>X284*X57*PRODUCT($CJ284:DD284)</f>
        <v>0</v>
      </c>
      <c r="BB284" s="174">
        <f>Y284*Y57*PRODUCT($CJ284:DE284)</f>
        <v>0</v>
      </c>
      <c r="BC284" s="174">
        <f>Z284*Z57*PRODUCT($CJ284:DF284)</f>
        <v>0</v>
      </c>
      <c r="BD284" s="174">
        <f>AA284*AA57*PRODUCT($CJ284:DG284)</f>
        <v>0</v>
      </c>
      <c r="BE284" s="174">
        <f>AB284*AB57*PRODUCT($CJ284:DH284)</f>
        <v>0</v>
      </c>
      <c r="BF284" s="93"/>
      <c r="BG284" s="93"/>
      <c r="BH284" s="93"/>
      <c r="BI284" s="169">
        <f>SUM($AF284:AG284)-SUM($AF316:AG316)-SUM($C316:D316)-SUM($BH316:BI316)</f>
        <v>0</v>
      </c>
      <c r="BJ284" s="169">
        <f>SUM($AF284:AH284)-SUM($AF316:AH316)-SUM($C316:E316)-SUM($BH316:BJ316)</f>
        <v>0</v>
      </c>
      <c r="BK284" s="169">
        <f>SUM($AF284:AI284)-SUM($AF316:AI316)-SUM($C316:F316)-SUM($BH316:BK316)</f>
        <v>0</v>
      </c>
      <c r="BL284" s="169">
        <f>SUM($AF284:AJ284)-SUM($AF316:AJ316)-SUM($C316:G316)-SUM($BH316:BL316)</f>
        <v>0</v>
      </c>
      <c r="BM284" s="169">
        <f>SUM($AF284:AK284)-SUM($AF316:AK316)-SUM($C316:H316)-SUM($BH316:BM316)</f>
        <v>0</v>
      </c>
      <c r="BN284" s="169">
        <f>SUM($AF284:AL284)-SUM($AF316:AL316)-SUM($C316:I316)-SUM($BH316:BN316)</f>
        <v>0</v>
      </c>
      <c r="BO284" s="169">
        <f>SUM($AF284:AM284)-SUM($AF316:AM316)-SUM($C316:J316)-SUM($BH316:BO316)</f>
        <v>0</v>
      </c>
      <c r="BP284" s="169">
        <f>SUM($AF284:AN284)-SUM($AF316:AN316)-SUM($C316:K316)-SUM($BH316:BP316)</f>
        <v>0</v>
      </c>
      <c r="BQ284" s="169">
        <f>SUM($AF284:AO284)-SUM($AF316:AO316)-SUM($C316:L316)-SUM($BH316:BQ316)</f>
        <v>0</v>
      </c>
      <c r="BR284" s="169">
        <f>SUM($AF284:AP284)-SUM($AF316:AP316)-SUM($C316:M316)-SUM($BH316:BR316)</f>
        <v>0</v>
      </c>
      <c r="BS284" s="169">
        <f>SUM($AF284:AQ284)-SUM($AF316:AQ316)-SUM($C316:N316)-SUM($BH316:BS316)</f>
        <v>0</v>
      </c>
      <c r="BT284" s="169">
        <f>SUM($AF284:AR284)-SUM($AF316:AR316)-SUM($C316:O316)-SUM($BH316:BT316)</f>
        <v>0</v>
      </c>
      <c r="BU284" s="169">
        <f>SUM($AF284:AS284)-SUM($AF316:AS316)-SUM($C316:P316)-SUM($BH316:BU316)</f>
        <v>0</v>
      </c>
      <c r="BV284" s="169">
        <f>SUM($AF284:AT284)-SUM($AF316:AT316)-SUM($C316:Q316)-SUM($BH316:BV316)</f>
        <v>0</v>
      </c>
      <c r="BW284" s="169">
        <f>SUM($AF284:AU284)-SUM($AF316:AU316)-SUM($C316:R316)-SUM($BH316:BW316)</f>
        <v>0</v>
      </c>
      <c r="BX284" s="169">
        <f>SUM($AF284:AV284)-SUM($AF316:AV316)-SUM($C316:S316)-SUM($BH316:BX316)</f>
        <v>0</v>
      </c>
      <c r="BY284" s="169">
        <f>SUM($AF284:AW284)-SUM($AF316:AW316)-SUM($C316:T316)-SUM($BH316:BY316)</f>
        <v>0</v>
      </c>
      <c r="BZ284" s="169">
        <f>SUM($AF284:AX284)-SUM($AF316:AX316)-SUM($C316:U316)-SUM($BH316:BZ316)</f>
        <v>0</v>
      </c>
      <c r="CA284" s="169">
        <f>SUM($AF284:AY284)-SUM($AF316:AY316)-SUM($C316:V316)-SUM($BH316:CA316)</f>
        <v>0</v>
      </c>
      <c r="CB284" s="169">
        <f>SUM($AF284:AZ284)-SUM($AF316:AZ316)-SUM($C316:W316)-SUM($BH316:CB316)</f>
        <v>0</v>
      </c>
      <c r="CC284" s="169">
        <f>SUM($AF284:BA284)-SUM($AF316:BA316)-SUM($C316:X316)-SUM($BH316:CC316)</f>
        <v>0</v>
      </c>
      <c r="CD284" s="169">
        <f>SUM($AF284:BB284)-SUM($AF316:BB316)-SUM($C316:Y316)-SUM($BH316:CD316)</f>
        <v>0</v>
      </c>
      <c r="CE284" s="169">
        <f>SUM($AF284:BC284)-SUM($AF316:BC316)-SUM($C316:Z316)-SUM($BH316:CE316)</f>
        <v>0</v>
      </c>
      <c r="CF284" s="169">
        <f>SUM($AF284:BD284)-SUM($AF316:BD316)-SUM($C316:AA316)-SUM($BH316:CF316)</f>
        <v>0</v>
      </c>
      <c r="CG284" s="169">
        <f>SUM($AF284:BE284)-SUM($AF316:BE316)-SUM($C316:AB316)-SUM($BH316:CG316)</f>
        <v>0</v>
      </c>
      <c r="CH284" s="52"/>
      <c r="CI284" s="52"/>
      <c r="CJ284" s="67"/>
      <c r="CK284" s="67"/>
      <c r="CL284" s="67"/>
      <c r="CM284" s="67"/>
      <c r="CN284" s="67"/>
      <c r="CO284" s="67"/>
      <c r="CP284" s="67"/>
      <c r="CQ284" s="67"/>
      <c r="CR284" s="67"/>
      <c r="CS284" s="67"/>
      <c r="CT284" s="67"/>
      <c r="CU284" s="67"/>
      <c r="CV284" s="67"/>
      <c r="CW284" s="67"/>
      <c r="CX284" s="67">
        <f>1-Q284</f>
        <v>1</v>
      </c>
      <c r="CY284" s="67">
        <f t="shared" ref="CY284:DE290" si="73">1-R284</f>
        <v>0.99826571299999989</v>
      </c>
      <c r="CZ284" s="67">
        <f t="shared" si="73"/>
        <v>0.99833513899999993</v>
      </c>
      <c r="DA284" s="67">
        <f t="shared" si="73"/>
        <v>0.99831598318181813</v>
      </c>
      <c r="DB284" s="67">
        <f t="shared" si="73"/>
        <v>0.99828944554545451</v>
      </c>
      <c r="DC284" s="67">
        <f t="shared" si="73"/>
        <v>0.99715476295454541</v>
      </c>
      <c r="DD284" s="67">
        <f t="shared" si="73"/>
        <v>0.99711129613636362</v>
      </c>
      <c r="DE284" s="67">
        <f t="shared" si="73"/>
        <v>0.99706782931818183</v>
      </c>
      <c r="DF284" s="67">
        <f t="shared" si="71"/>
        <v>0.99702436249999993</v>
      </c>
      <c r="DG284" s="67">
        <f t="shared" si="71"/>
        <v>0.99698089568181814</v>
      </c>
      <c r="DH284" s="67">
        <f t="shared" si="71"/>
        <v>0.99597030113636376</v>
      </c>
      <c r="DI284" s="67">
        <f t="shared" si="71"/>
        <v>0.99591310795454557</v>
      </c>
      <c r="DL284" s="53"/>
      <c r="DM284" s="188" t="str">
        <f t="shared" si="57"/>
        <v/>
      </c>
      <c r="DN284" s="188" t="str">
        <f t="shared" si="57"/>
        <v/>
      </c>
      <c r="DO284" s="188" t="str">
        <f t="shared" si="57"/>
        <v/>
      </c>
      <c r="DP284" s="188" t="str">
        <f t="shared" si="57"/>
        <v/>
      </c>
      <c r="DQ284" s="188" t="str">
        <f t="shared" si="57"/>
        <v/>
      </c>
      <c r="DR284" s="188" t="str">
        <f t="shared" si="57"/>
        <v/>
      </c>
      <c r="DS284" s="188" t="str">
        <f t="shared" si="57"/>
        <v/>
      </c>
      <c r="DT284" s="188" t="str">
        <f t="shared" si="57"/>
        <v/>
      </c>
      <c r="DU284" s="188" t="str">
        <f t="shared" si="57"/>
        <v/>
      </c>
      <c r="DV284" s="188" t="str">
        <f t="shared" si="57"/>
        <v/>
      </c>
      <c r="DW284" s="188" t="str">
        <f t="shared" si="57"/>
        <v/>
      </c>
      <c r="DX284" s="188" t="str">
        <f t="shared" si="57"/>
        <v/>
      </c>
      <c r="DY284" s="188" t="str">
        <f t="shared" si="57"/>
        <v/>
      </c>
      <c r="DZ284" s="188" t="str">
        <f t="shared" si="57"/>
        <v/>
      </c>
      <c r="EA284" s="188" t="str">
        <f t="shared" si="57"/>
        <v/>
      </c>
      <c r="EB284" s="188" t="str">
        <f t="shared" si="57"/>
        <v/>
      </c>
      <c r="EC284" s="188" t="str">
        <f t="shared" si="67"/>
        <v/>
      </c>
      <c r="ED284" s="188" t="str">
        <f t="shared" si="67"/>
        <v/>
      </c>
      <c r="EE284" s="188" t="str">
        <f t="shared" si="67"/>
        <v/>
      </c>
      <c r="EF284" s="188" t="str">
        <f t="shared" si="67"/>
        <v/>
      </c>
      <c r="EG284" s="188" t="str">
        <f t="shared" si="67"/>
        <v/>
      </c>
      <c r="EH284" s="188" t="str">
        <f t="shared" si="67"/>
        <v/>
      </c>
      <c r="EI284" s="188" t="str">
        <f t="shared" si="67"/>
        <v/>
      </c>
      <c r="EJ284" s="188" t="str">
        <f t="shared" si="67"/>
        <v/>
      </c>
      <c r="EK284" s="188" t="str">
        <f t="shared" si="67"/>
        <v/>
      </c>
    </row>
    <row r="285" spans="1:141" x14ac:dyDescent="0.3">
      <c r="B285" s="1">
        <v>16</v>
      </c>
      <c r="C285" s="155"/>
      <c r="D285" s="155"/>
      <c r="E285" s="155"/>
      <c r="F285" s="155"/>
      <c r="G285" s="155"/>
      <c r="H285" s="155"/>
      <c r="I285" s="155"/>
      <c r="J285" s="155"/>
      <c r="K285" s="155"/>
      <c r="L285" s="155"/>
      <c r="M285" s="155"/>
      <c r="N285" s="155"/>
      <c r="O285" s="155"/>
      <c r="P285" s="155"/>
      <c r="Q285" s="155"/>
      <c r="R285" s="155"/>
      <c r="S285" s="155">
        <f t="shared" ref="S285:AB285" si="74">VLOOKUP(R92,CHDinc,$A$4,FALSE)*(1+((VLOOKUP(R92,CHDrisk,$A$4,FALSE)-1)*MAX(0,AU124-BaselineBMI)))</f>
        <v>1.734287000000075E-3</v>
      </c>
      <c r="T285" s="155">
        <f t="shared" si="74"/>
        <v>1.6648610000000721E-3</v>
      </c>
      <c r="U285" s="155">
        <f t="shared" si="74"/>
        <v>1.6840168181818909E-3</v>
      </c>
      <c r="V285" s="155">
        <f t="shared" si="74"/>
        <v>1.7105544545455288E-3</v>
      </c>
      <c r="W285" s="155">
        <f t="shared" si="74"/>
        <v>2.8452370454545655E-3</v>
      </c>
      <c r="X285" s="155">
        <f t="shared" si="74"/>
        <v>2.8887038636363836E-3</v>
      </c>
      <c r="Y285" s="155">
        <f t="shared" si="74"/>
        <v>2.9321706818182017E-3</v>
      </c>
      <c r="Z285" s="155">
        <f t="shared" si="74"/>
        <v>2.9756375000000207E-3</v>
      </c>
      <c r="AA285" s="155">
        <f t="shared" si="74"/>
        <v>3.0191043181818388E-3</v>
      </c>
      <c r="AB285" s="155">
        <f t="shared" si="74"/>
        <v>4.0296988636362779E-3</v>
      </c>
      <c r="AC285" s="155"/>
      <c r="AD285" s="155"/>
      <c r="AE285" s="155"/>
      <c r="AF285" s="155"/>
      <c r="AG285" s="174">
        <f>D285*D58*PRODUCT($CJ285:CJ285)</f>
        <v>0</v>
      </c>
      <c r="AH285" s="174">
        <f>E285*E58*PRODUCT($CJ285:CK285)</f>
        <v>0</v>
      </c>
      <c r="AI285" s="174">
        <f>F285*F58*PRODUCT($CJ285:CL285)</f>
        <v>0</v>
      </c>
      <c r="AJ285" s="174">
        <f>G285*G58*PRODUCT($CJ285:CM285)</f>
        <v>0</v>
      </c>
      <c r="AK285" s="174">
        <f>H285*H58*PRODUCT($CJ285:CN285)</f>
        <v>0</v>
      </c>
      <c r="AL285" s="174">
        <f>I285*I58*PRODUCT($CJ285:CO285)</f>
        <v>0</v>
      </c>
      <c r="AM285" s="174">
        <f>J285*J58*PRODUCT($CJ285:CP285)</f>
        <v>0</v>
      </c>
      <c r="AN285" s="174">
        <f>K285*K58*PRODUCT($CJ285:CQ285)</f>
        <v>0</v>
      </c>
      <c r="AO285" s="174">
        <f>L285*L58*PRODUCT($CJ285:CR285)</f>
        <v>0</v>
      </c>
      <c r="AP285" s="174">
        <f>M285*M58*PRODUCT($CJ285:CS285)</f>
        <v>0</v>
      </c>
      <c r="AQ285" s="174">
        <f>N285*N58*PRODUCT($CJ285:CT285)</f>
        <v>0</v>
      </c>
      <c r="AR285" s="174">
        <f>O285*O58*PRODUCT($CJ285:CU285)</f>
        <v>0</v>
      </c>
      <c r="AS285" s="174">
        <f>P285*P58*PRODUCT($CJ285:CV285)</f>
        <v>0</v>
      </c>
      <c r="AT285" s="174">
        <f>Q285*Q58*PRODUCT($CJ285:CW285)</f>
        <v>0</v>
      </c>
      <c r="AU285" s="174">
        <f>R285*R58*PRODUCT($CJ285:CX285)</f>
        <v>0</v>
      </c>
      <c r="AV285" s="174">
        <f>S285*S58*PRODUCT($CJ285:CY285)</f>
        <v>0</v>
      </c>
      <c r="AW285" s="174">
        <f>T285*T58*PRODUCT($CJ285:CZ285)</f>
        <v>0</v>
      </c>
      <c r="AX285" s="174">
        <f>U285*U58*PRODUCT($CJ285:DA285)</f>
        <v>0</v>
      </c>
      <c r="AY285" s="174">
        <f>V285*V58*PRODUCT($CJ285:DB285)</f>
        <v>0</v>
      </c>
      <c r="AZ285" s="174">
        <f>W285*W58*PRODUCT($CJ285:DC285)</f>
        <v>0</v>
      </c>
      <c r="BA285" s="174">
        <f>X285*X58*PRODUCT($CJ285:DD285)</f>
        <v>0</v>
      </c>
      <c r="BB285" s="174">
        <f>Y285*Y58*PRODUCT($CJ285:DE285)</f>
        <v>0</v>
      </c>
      <c r="BC285" s="174">
        <f>Z285*Z58*PRODUCT($CJ285:DF285)</f>
        <v>0</v>
      </c>
      <c r="BD285" s="174">
        <f>AA285*AA58*PRODUCT($CJ285:DG285)</f>
        <v>0</v>
      </c>
      <c r="BE285" s="174">
        <f>AB285*AB58*PRODUCT($CJ285:DH285)</f>
        <v>0</v>
      </c>
      <c r="BF285" s="93"/>
      <c r="BG285" s="93"/>
      <c r="BH285" s="93"/>
      <c r="BI285" s="169">
        <f>SUM($AF285:AG285)-SUM($AF317:AG317)-SUM($C317:D317)-SUM($BH317:BI317)</f>
        <v>0</v>
      </c>
      <c r="BJ285" s="169">
        <f>SUM($AF285:AH285)-SUM($AF317:AH317)-SUM($C317:E317)-SUM($BH317:BJ317)</f>
        <v>0</v>
      </c>
      <c r="BK285" s="169">
        <f>SUM($AF285:AI285)-SUM($AF317:AI317)-SUM($C317:F317)-SUM($BH317:BK317)</f>
        <v>0</v>
      </c>
      <c r="BL285" s="169">
        <f>SUM($AF285:AJ285)-SUM($AF317:AJ317)-SUM($C317:G317)-SUM($BH317:BL317)</f>
        <v>0</v>
      </c>
      <c r="BM285" s="169">
        <f>SUM($AF285:AK285)-SUM($AF317:AK317)-SUM($C317:H317)-SUM($BH317:BM317)</f>
        <v>0</v>
      </c>
      <c r="BN285" s="169">
        <f>SUM($AF285:AL285)-SUM($AF317:AL317)-SUM($C317:I317)-SUM($BH317:BN317)</f>
        <v>0</v>
      </c>
      <c r="BO285" s="169">
        <f>SUM($AF285:AM285)-SUM($AF317:AM317)-SUM($C317:J317)-SUM($BH317:BO317)</f>
        <v>0</v>
      </c>
      <c r="BP285" s="169">
        <f>SUM($AF285:AN285)-SUM($AF317:AN317)-SUM($C317:K317)-SUM($BH317:BP317)</f>
        <v>0</v>
      </c>
      <c r="BQ285" s="169">
        <f>SUM($AF285:AO285)-SUM($AF317:AO317)-SUM($C317:L317)-SUM($BH317:BQ317)</f>
        <v>0</v>
      </c>
      <c r="BR285" s="169">
        <f>SUM($AF285:AP285)-SUM($AF317:AP317)-SUM($C317:M317)-SUM($BH317:BR317)</f>
        <v>0</v>
      </c>
      <c r="BS285" s="169">
        <f>SUM($AF285:AQ285)-SUM($AF317:AQ317)-SUM($C317:N317)-SUM($BH317:BS317)</f>
        <v>0</v>
      </c>
      <c r="BT285" s="169">
        <f>SUM($AF285:AR285)-SUM($AF317:AR317)-SUM($C317:O317)-SUM($BH317:BT317)</f>
        <v>0</v>
      </c>
      <c r="BU285" s="169">
        <f>SUM($AF285:AS285)-SUM($AF317:AS317)-SUM($C317:P317)-SUM($BH317:BU317)</f>
        <v>0</v>
      </c>
      <c r="BV285" s="169">
        <f>SUM($AF285:AT285)-SUM($AF317:AT317)-SUM($C317:Q317)-SUM($BH317:BV317)</f>
        <v>0</v>
      </c>
      <c r="BW285" s="169">
        <f>SUM($AF285:AU285)-SUM($AF317:AU317)-SUM($C317:R317)-SUM($BH317:BW317)</f>
        <v>0</v>
      </c>
      <c r="BX285" s="169">
        <f>SUM($AF285:AV285)-SUM($AF317:AV317)-SUM($C317:S317)-SUM($BH317:BX317)</f>
        <v>0</v>
      </c>
      <c r="BY285" s="169">
        <f>SUM($AF285:AW285)-SUM($AF317:AW317)-SUM($C317:T317)-SUM($BH317:BY317)</f>
        <v>0</v>
      </c>
      <c r="BZ285" s="169">
        <f>SUM($AF285:AX285)-SUM($AF317:AX317)-SUM($C317:U317)-SUM($BH317:BZ317)</f>
        <v>0</v>
      </c>
      <c r="CA285" s="169">
        <f>SUM($AF285:AY285)-SUM($AF317:AY317)-SUM($C317:V317)-SUM($BH317:CA317)</f>
        <v>0</v>
      </c>
      <c r="CB285" s="169">
        <f>SUM($AF285:AZ285)-SUM($AF317:AZ317)-SUM($C317:W317)-SUM($BH317:CB317)</f>
        <v>0</v>
      </c>
      <c r="CC285" s="169">
        <f>SUM($AF285:BA285)-SUM($AF317:BA317)-SUM($C317:X317)-SUM($BH317:CC317)</f>
        <v>0</v>
      </c>
      <c r="CD285" s="169">
        <f>SUM($AF285:BB285)-SUM($AF317:BB317)-SUM($C317:Y317)-SUM($BH317:CD317)</f>
        <v>0</v>
      </c>
      <c r="CE285" s="169">
        <f>SUM($AF285:BC285)-SUM($AF317:BC317)-SUM($C317:Z317)-SUM($BH317:CE317)</f>
        <v>0</v>
      </c>
      <c r="CF285" s="169">
        <f>SUM($AF285:BD285)-SUM($AF317:BD317)-SUM($C317:AA317)-SUM($BH317:CF317)</f>
        <v>0</v>
      </c>
      <c r="CG285" s="169">
        <f>SUM($AF285:BE285)-SUM($AF317:BE317)-SUM($C317:AB317)-SUM($BH317:CG317)</f>
        <v>0</v>
      </c>
      <c r="CH285" s="52"/>
      <c r="CI285" s="52"/>
      <c r="CJ285" s="67"/>
      <c r="CK285" s="67"/>
      <c r="CL285" s="67"/>
      <c r="CM285" s="67"/>
      <c r="CN285" s="67"/>
      <c r="CO285" s="67"/>
      <c r="CP285" s="67"/>
      <c r="CQ285" s="67"/>
      <c r="CR285" s="67"/>
      <c r="CS285" s="67"/>
      <c r="CT285" s="67"/>
      <c r="CU285" s="67"/>
      <c r="CV285" s="67"/>
      <c r="CW285" s="67"/>
      <c r="CX285" s="67"/>
      <c r="CY285" s="67">
        <f>1-R285</f>
        <v>1</v>
      </c>
      <c r="CZ285" s="67">
        <f t="shared" si="73"/>
        <v>0.99826571299999989</v>
      </c>
      <c r="DA285" s="67">
        <f t="shared" si="73"/>
        <v>0.99833513899999993</v>
      </c>
      <c r="DB285" s="67">
        <f t="shared" si="73"/>
        <v>0.99831598318181813</v>
      </c>
      <c r="DC285" s="67">
        <f t="shared" si="73"/>
        <v>0.99828944554545451</v>
      </c>
      <c r="DD285" s="67">
        <f t="shared" si="73"/>
        <v>0.99715476295454541</v>
      </c>
      <c r="DE285" s="67">
        <f t="shared" si="73"/>
        <v>0.99711129613636362</v>
      </c>
      <c r="DF285" s="67">
        <f t="shared" si="71"/>
        <v>0.99706782931818183</v>
      </c>
      <c r="DG285" s="67">
        <f t="shared" si="71"/>
        <v>0.99702436249999993</v>
      </c>
      <c r="DH285" s="67">
        <f t="shared" si="71"/>
        <v>0.99698089568181814</v>
      </c>
      <c r="DI285" s="67">
        <f t="shared" si="71"/>
        <v>0.99597030113636376</v>
      </c>
      <c r="DL285" s="53"/>
      <c r="DM285" s="188" t="str">
        <f t="shared" si="57"/>
        <v/>
      </c>
      <c r="DN285" s="188" t="str">
        <f t="shared" si="57"/>
        <v/>
      </c>
      <c r="DO285" s="188" t="str">
        <f t="shared" si="57"/>
        <v/>
      </c>
      <c r="DP285" s="188" t="str">
        <f t="shared" si="57"/>
        <v/>
      </c>
      <c r="DQ285" s="188" t="str">
        <f t="shared" si="57"/>
        <v/>
      </c>
      <c r="DR285" s="188" t="str">
        <f t="shared" si="57"/>
        <v/>
      </c>
      <c r="DS285" s="188" t="str">
        <f t="shared" si="57"/>
        <v/>
      </c>
      <c r="DT285" s="188" t="str">
        <f t="shared" si="57"/>
        <v/>
      </c>
      <c r="DU285" s="188" t="str">
        <f t="shared" si="57"/>
        <v/>
      </c>
      <c r="DV285" s="188" t="str">
        <f t="shared" si="57"/>
        <v/>
      </c>
      <c r="DW285" s="188" t="str">
        <f t="shared" si="57"/>
        <v/>
      </c>
      <c r="DX285" s="188" t="str">
        <f t="shared" si="57"/>
        <v/>
      </c>
      <c r="DY285" s="188" t="str">
        <f t="shared" si="57"/>
        <v/>
      </c>
      <c r="DZ285" s="188" t="str">
        <f t="shared" si="57"/>
        <v/>
      </c>
      <c r="EA285" s="188" t="str">
        <f t="shared" si="57"/>
        <v/>
      </c>
      <c r="EB285" s="188" t="str">
        <f t="shared" si="57"/>
        <v/>
      </c>
      <c r="EC285" s="188" t="str">
        <f t="shared" si="67"/>
        <v/>
      </c>
      <c r="ED285" s="188" t="str">
        <f t="shared" si="67"/>
        <v/>
      </c>
      <c r="EE285" s="188" t="str">
        <f t="shared" si="67"/>
        <v/>
      </c>
      <c r="EF285" s="188" t="str">
        <f t="shared" si="67"/>
        <v/>
      </c>
      <c r="EG285" s="188" t="str">
        <f t="shared" si="67"/>
        <v/>
      </c>
      <c r="EH285" s="188" t="str">
        <f t="shared" si="67"/>
        <v/>
      </c>
      <c r="EI285" s="188" t="str">
        <f t="shared" si="67"/>
        <v/>
      </c>
      <c r="EJ285" s="188" t="str">
        <f t="shared" si="67"/>
        <v/>
      </c>
      <c r="EK285" s="188" t="str">
        <f t="shared" si="67"/>
        <v/>
      </c>
    </row>
    <row r="286" spans="1:141" x14ac:dyDescent="0.3">
      <c r="B286" s="1">
        <v>17</v>
      </c>
      <c r="C286" s="155"/>
      <c r="D286" s="155"/>
      <c r="E286" s="155"/>
      <c r="F286" s="155"/>
      <c r="G286" s="155"/>
      <c r="H286" s="155"/>
      <c r="I286" s="155"/>
      <c r="J286" s="155"/>
      <c r="K286" s="155"/>
      <c r="L286" s="155"/>
      <c r="M286" s="155"/>
      <c r="N286" s="155"/>
      <c r="O286" s="155"/>
      <c r="P286" s="155"/>
      <c r="Q286" s="155"/>
      <c r="R286" s="155"/>
      <c r="S286" s="155"/>
      <c r="T286" s="155">
        <f t="shared" ref="T286:AB286" si="75">VLOOKUP(S93,CHDinc,$A$4,FALSE)*(1+((VLOOKUP(S93,CHDrisk,$A$4,FALSE)-1)*MAX(0,AV125-BaselineBMI)))</f>
        <v>1.734287000000075E-3</v>
      </c>
      <c r="U286" s="155">
        <f t="shared" si="75"/>
        <v>1.6648610000000721E-3</v>
      </c>
      <c r="V286" s="155">
        <f t="shared" si="75"/>
        <v>1.6840168181818909E-3</v>
      </c>
      <c r="W286" s="155">
        <f t="shared" si="75"/>
        <v>1.7105544545455288E-3</v>
      </c>
      <c r="X286" s="155">
        <f t="shared" si="75"/>
        <v>2.8452370454545655E-3</v>
      </c>
      <c r="Y286" s="155">
        <f t="shared" si="75"/>
        <v>2.8887038636363836E-3</v>
      </c>
      <c r="Z286" s="155">
        <f t="shared" si="75"/>
        <v>2.9321706818182017E-3</v>
      </c>
      <c r="AA286" s="155">
        <f t="shared" si="75"/>
        <v>2.9756375000000207E-3</v>
      </c>
      <c r="AB286" s="155">
        <f t="shared" si="75"/>
        <v>3.0191043181818388E-3</v>
      </c>
      <c r="AC286" s="155"/>
      <c r="AD286" s="155"/>
      <c r="AE286" s="155"/>
      <c r="AF286" s="155"/>
      <c r="AG286" s="174">
        <f>D286*D59*PRODUCT($CJ286:CJ286)</f>
        <v>0</v>
      </c>
      <c r="AH286" s="174">
        <f>E286*E59*PRODUCT($CJ286:CK286)</f>
        <v>0</v>
      </c>
      <c r="AI286" s="174">
        <f>F286*F59*PRODUCT($CJ286:CL286)</f>
        <v>0</v>
      </c>
      <c r="AJ286" s="174">
        <f>G286*G59*PRODUCT($CJ286:CM286)</f>
        <v>0</v>
      </c>
      <c r="AK286" s="174">
        <f>H286*H59*PRODUCT($CJ286:CN286)</f>
        <v>0</v>
      </c>
      <c r="AL286" s="174">
        <f>I286*I59*PRODUCT($CJ286:CO286)</f>
        <v>0</v>
      </c>
      <c r="AM286" s="174">
        <f>J286*J59*PRODUCT($CJ286:CP286)</f>
        <v>0</v>
      </c>
      <c r="AN286" s="174">
        <f>K286*K59*PRODUCT($CJ286:CQ286)</f>
        <v>0</v>
      </c>
      <c r="AO286" s="174">
        <f>L286*L59*PRODUCT($CJ286:CR286)</f>
        <v>0</v>
      </c>
      <c r="AP286" s="174">
        <f>M286*M59*PRODUCT($CJ286:CS286)</f>
        <v>0</v>
      </c>
      <c r="AQ286" s="174">
        <f>N286*N59*PRODUCT($CJ286:CT286)</f>
        <v>0</v>
      </c>
      <c r="AR286" s="174">
        <f>O286*O59*PRODUCT($CJ286:CU286)</f>
        <v>0</v>
      </c>
      <c r="AS286" s="174">
        <f>P286*P59*PRODUCT($CJ286:CV286)</f>
        <v>0</v>
      </c>
      <c r="AT286" s="174">
        <f>Q286*Q59*PRODUCT($CJ286:CW286)</f>
        <v>0</v>
      </c>
      <c r="AU286" s="174">
        <f>R286*R59*PRODUCT($CJ286:CX286)</f>
        <v>0</v>
      </c>
      <c r="AV286" s="174">
        <f>S286*S59*PRODUCT($CJ286:CY286)</f>
        <v>0</v>
      </c>
      <c r="AW286" s="174">
        <f>T286*T59*PRODUCT($CJ286:CZ286)</f>
        <v>0</v>
      </c>
      <c r="AX286" s="174">
        <f>U286*U59*PRODUCT($CJ286:DA286)</f>
        <v>0</v>
      </c>
      <c r="AY286" s="174">
        <f>V286*V59*PRODUCT($CJ286:DB286)</f>
        <v>0</v>
      </c>
      <c r="AZ286" s="174">
        <f>W286*W59*PRODUCT($CJ286:DC286)</f>
        <v>0</v>
      </c>
      <c r="BA286" s="174">
        <f>X286*X59*PRODUCT($CJ286:DD286)</f>
        <v>0</v>
      </c>
      <c r="BB286" s="174">
        <f>Y286*Y59*PRODUCT($CJ286:DE286)</f>
        <v>0</v>
      </c>
      <c r="BC286" s="174">
        <f>Z286*Z59*PRODUCT($CJ286:DF286)</f>
        <v>0</v>
      </c>
      <c r="BD286" s="174">
        <f>AA286*AA59*PRODUCT($CJ286:DG286)</f>
        <v>0</v>
      </c>
      <c r="BE286" s="174">
        <f>AB286*AB59*PRODUCT($CJ286:DH286)</f>
        <v>0</v>
      </c>
      <c r="BF286" s="93"/>
      <c r="BG286" s="93"/>
      <c r="BH286" s="93"/>
      <c r="BI286" s="169">
        <f>SUM($AF286:AG286)-SUM($AF318:AG318)-SUM($C318:D318)-SUM($BH318:BI318)</f>
        <v>0</v>
      </c>
      <c r="BJ286" s="169">
        <f>SUM($AF286:AH286)-SUM($AF318:AH318)-SUM($C318:E318)-SUM($BH318:BJ318)</f>
        <v>0</v>
      </c>
      <c r="BK286" s="169">
        <f>SUM($AF286:AI286)-SUM($AF318:AI318)-SUM($C318:F318)-SUM($BH318:BK318)</f>
        <v>0</v>
      </c>
      <c r="BL286" s="169">
        <f>SUM($AF286:AJ286)-SUM($AF318:AJ318)-SUM($C318:G318)-SUM($BH318:BL318)</f>
        <v>0</v>
      </c>
      <c r="BM286" s="169">
        <f>SUM($AF286:AK286)-SUM($AF318:AK318)-SUM($C318:H318)-SUM($BH318:BM318)</f>
        <v>0</v>
      </c>
      <c r="BN286" s="169">
        <f>SUM($AF286:AL286)-SUM($AF318:AL318)-SUM($C318:I318)-SUM($BH318:BN318)</f>
        <v>0</v>
      </c>
      <c r="BO286" s="169">
        <f>SUM($AF286:AM286)-SUM($AF318:AM318)-SUM($C318:J318)-SUM($BH318:BO318)</f>
        <v>0</v>
      </c>
      <c r="BP286" s="169">
        <f>SUM($AF286:AN286)-SUM($AF318:AN318)-SUM($C318:K318)-SUM($BH318:BP318)</f>
        <v>0</v>
      </c>
      <c r="BQ286" s="169">
        <f>SUM($AF286:AO286)-SUM($AF318:AO318)-SUM($C318:L318)-SUM($BH318:BQ318)</f>
        <v>0</v>
      </c>
      <c r="BR286" s="169">
        <f>SUM($AF286:AP286)-SUM($AF318:AP318)-SUM($C318:M318)-SUM($BH318:BR318)</f>
        <v>0</v>
      </c>
      <c r="BS286" s="169">
        <f>SUM($AF286:AQ286)-SUM($AF318:AQ318)-SUM($C318:N318)-SUM($BH318:BS318)</f>
        <v>0</v>
      </c>
      <c r="BT286" s="169">
        <f>SUM($AF286:AR286)-SUM($AF318:AR318)-SUM($C318:O318)-SUM($BH318:BT318)</f>
        <v>0</v>
      </c>
      <c r="BU286" s="169">
        <f>SUM($AF286:AS286)-SUM($AF318:AS318)-SUM($C318:P318)-SUM($BH318:BU318)</f>
        <v>0</v>
      </c>
      <c r="BV286" s="169">
        <f>SUM($AF286:AT286)-SUM($AF318:AT318)-SUM($C318:Q318)-SUM($BH318:BV318)</f>
        <v>0</v>
      </c>
      <c r="BW286" s="169">
        <f>SUM($AF286:AU286)-SUM($AF318:AU318)-SUM($C318:R318)-SUM($BH318:BW318)</f>
        <v>0</v>
      </c>
      <c r="BX286" s="169">
        <f>SUM($AF286:AV286)-SUM($AF318:AV318)-SUM($C318:S318)-SUM($BH318:BX318)</f>
        <v>0</v>
      </c>
      <c r="BY286" s="169">
        <f>SUM($AF286:AW286)-SUM($AF318:AW318)-SUM($C318:T318)-SUM($BH318:BY318)</f>
        <v>0</v>
      </c>
      <c r="BZ286" s="169">
        <f>SUM($AF286:AX286)-SUM($AF318:AX318)-SUM($C318:U318)-SUM($BH318:BZ318)</f>
        <v>0</v>
      </c>
      <c r="CA286" s="169">
        <f>SUM($AF286:AY286)-SUM($AF318:AY318)-SUM($C318:V318)-SUM($BH318:CA318)</f>
        <v>0</v>
      </c>
      <c r="CB286" s="169">
        <f>SUM($AF286:AZ286)-SUM($AF318:AZ318)-SUM($C318:W318)-SUM($BH318:CB318)</f>
        <v>0</v>
      </c>
      <c r="CC286" s="169">
        <f>SUM($AF286:BA286)-SUM($AF318:BA318)-SUM($C318:X318)-SUM($BH318:CC318)</f>
        <v>0</v>
      </c>
      <c r="CD286" s="169">
        <f>SUM($AF286:BB286)-SUM($AF318:BB318)-SUM($C318:Y318)-SUM($BH318:CD318)</f>
        <v>0</v>
      </c>
      <c r="CE286" s="169">
        <f>SUM($AF286:BC286)-SUM($AF318:BC318)-SUM($C318:Z318)-SUM($BH318:CE318)</f>
        <v>0</v>
      </c>
      <c r="CF286" s="169">
        <f>SUM($AF286:BD286)-SUM($AF318:BD318)-SUM($C318:AA318)-SUM($BH318:CF318)</f>
        <v>0</v>
      </c>
      <c r="CG286" s="169">
        <f>SUM($AF286:BE286)-SUM($AF318:BE318)-SUM($C318:AB318)-SUM($BH318:CG318)</f>
        <v>0</v>
      </c>
      <c r="CH286" s="52"/>
      <c r="CI286" s="52"/>
      <c r="CJ286" s="67"/>
      <c r="CK286" s="67"/>
      <c r="CL286" s="67"/>
      <c r="CM286" s="67"/>
      <c r="CN286" s="67"/>
      <c r="CO286" s="67"/>
      <c r="CP286" s="67"/>
      <c r="CQ286" s="67"/>
      <c r="CR286" s="67"/>
      <c r="CS286" s="67"/>
      <c r="CT286" s="67"/>
      <c r="CU286" s="67"/>
      <c r="CV286" s="67"/>
      <c r="CW286" s="67"/>
      <c r="CX286" s="67"/>
      <c r="CY286" s="67"/>
      <c r="CZ286" s="67">
        <f>1-S286</f>
        <v>1</v>
      </c>
      <c r="DA286" s="67">
        <f t="shared" si="73"/>
        <v>0.99826571299999989</v>
      </c>
      <c r="DB286" s="67">
        <f t="shared" si="73"/>
        <v>0.99833513899999993</v>
      </c>
      <c r="DC286" s="67">
        <f t="shared" si="73"/>
        <v>0.99831598318181813</v>
      </c>
      <c r="DD286" s="67">
        <f t="shared" si="73"/>
        <v>0.99828944554545451</v>
      </c>
      <c r="DE286" s="67">
        <f t="shared" si="73"/>
        <v>0.99715476295454541</v>
      </c>
      <c r="DF286" s="67">
        <f t="shared" si="71"/>
        <v>0.99711129613636362</v>
      </c>
      <c r="DG286" s="67">
        <f t="shared" si="71"/>
        <v>0.99706782931818183</v>
      </c>
      <c r="DH286" s="67">
        <f t="shared" si="71"/>
        <v>0.99702436249999993</v>
      </c>
      <c r="DI286" s="67">
        <f t="shared" si="71"/>
        <v>0.99698089568181814</v>
      </c>
      <c r="DL286" s="53"/>
      <c r="DM286" s="188" t="str">
        <f t="shared" si="57"/>
        <v/>
      </c>
      <c r="DN286" s="188" t="str">
        <f t="shared" si="57"/>
        <v/>
      </c>
      <c r="DO286" s="188" t="str">
        <f t="shared" si="57"/>
        <v/>
      </c>
      <c r="DP286" s="188" t="str">
        <f t="shared" si="57"/>
        <v/>
      </c>
      <c r="DQ286" s="188" t="str">
        <f t="shared" si="57"/>
        <v/>
      </c>
      <c r="DR286" s="188" t="str">
        <f t="shared" si="57"/>
        <v/>
      </c>
      <c r="DS286" s="188" t="str">
        <f t="shared" si="57"/>
        <v/>
      </c>
      <c r="DT286" s="188" t="str">
        <f t="shared" si="57"/>
        <v/>
      </c>
      <c r="DU286" s="188" t="str">
        <f t="shared" si="57"/>
        <v/>
      </c>
      <c r="DV286" s="188" t="str">
        <f t="shared" si="57"/>
        <v/>
      </c>
      <c r="DW286" s="188" t="str">
        <f t="shared" si="57"/>
        <v/>
      </c>
      <c r="DX286" s="188" t="str">
        <f t="shared" si="57"/>
        <v/>
      </c>
      <c r="DY286" s="188" t="str">
        <f t="shared" si="57"/>
        <v/>
      </c>
      <c r="DZ286" s="188" t="str">
        <f t="shared" si="57"/>
        <v/>
      </c>
      <c r="EA286" s="188" t="str">
        <f t="shared" si="57"/>
        <v/>
      </c>
      <c r="EB286" s="188" t="str">
        <f t="shared" si="57"/>
        <v/>
      </c>
      <c r="EC286" s="188" t="str">
        <f t="shared" si="67"/>
        <v/>
      </c>
      <c r="ED286" s="188" t="str">
        <f t="shared" si="67"/>
        <v/>
      </c>
      <c r="EE286" s="188" t="str">
        <f t="shared" si="67"/>
        <v/>
      </c>
      <c r="EF286" s="188" t="str">
        <f t="shared" si="67"/>
        <v/>
      </c>
      <c r="EG286" s="188" t="str">
        <f t="shared" si="67"/>
        <v/>
      </c>
      <c r="EH286" s="188" t="str">
        <f t="shared" si="67"/>
        <v/>
      </c>
      <c r="EI286" s="188" t="str">
        <f t="shared" si="67"/>
        <v/>
      </c>
      <c r="EJ286" s="188" t="str">
        <f t="shared" si="67"/>
        <v/>
      </c>
      <c r="EK286" s="188" t="str">
        <f t="shared" si="67"/>
        <v/>
      </c>
    </row>
    <row r="287" spans="1:141" x14ac:dyDescent="0.3">
      <c r="B287" s="1">
        <v>18</v>
      </c>
      <c r="C287" s="155"/>
      <c r="D287" s="155"/>
      <c r="E287" s="155"/>
      <c r="F287" s="155"/>
      <c r="G287" s="155"/>
      <c r="H287" s="155"/>
      <c r="I287" s="155"/>
      <c r="J287" s="155"/>
      <c r="K287" s="155"/>
      <c r="L287" s="155"/>
      <c r="M287" s="155"/>
      <c r="N287" s="155"/>
      <c r="O287" s="155"/>
      <c r="P287" s="155"/>
      <c r="Q287" s="155"/>
      <c r="R287" s="155"/>
      <c r="S287" s="155"/>
      <c r="T287" s="155"/>
      <c r="U287" s="155">
        <f t="shared" ref="U287:AB287" si="76">VLOOKUP(T94,CHDinc,$A$4,FALSE)*(1+((VLOOKUP(T94,CHDrisk,$A$4,FALSE)-1)*MAX(0,AW126-BaselineBMI)))</f>
        <v>1.734287000000075E-3</v>
      </c>
      <c r="V287" s="155">
        <f t="shared" si="76"/>
        <v>1.6648610000000721E-3</v>
      </c>
      <c r="W287" s="155">
        <f t="shared" si="76"/>
        <v>1.6840168181818909E-3</v>
      </c>
      <c r="X287" s="155">
        <f t="shared" si="76"/>
        <v>1.7105544545455288E-3</v>
      </c>
      <c r="Y287" s="155">
        <f t="shared" si="76"/>
        <v>2.8452370454545655E-3</v>
      </c>
      <c r="Z287" s="155">
        <f t="shared" si="76"/>
        <v>2.8887038636363836E-3</v>
      </c>
      <c r="AA287" s="155">
        <f t="shared" si="76"/>
        <v>2.9321706818182017E-3</v>
      </c>
      <c r="AB287" s="155">
        <f t="shared" si="76"/>
        <v>2.9756375000000207E-3</v>
      </c>
      <c r="AC287" s="155"/>
      <c r="AD287" s="155"/>
      <c r="AE287" s="155"/>
      <c r="AF287" s="155"/>
      <c r="AG287" s="174">
        <f>D287*D60*PRODUCT($CJ287:CJ287)</f>
        <v>0</v>
      </c>
      <c r="AH287" s="174">
        <f>E287*E60*PRODUCT($CJ287:CK287)</f>
        <v>0</v>
      </c>
      <c r="AI287" s="174">
        <f>F287*F60*PRODUCT($CJ287:CL287)</f>
        <v>0</v>
      </c>
      <c r="AJ287" s="174">
        <f>G287*G60*PRODUCT($CJ287:CM287)</f>
        <v>0</v>
      </c>
      <c r="AK287" s="174">
        <f>H287*H60*PRODUCT($CJ287:CN287)</f>
        <v>0</v>
      </c>
      <c r="AL287" s="174">
        <f>I287*I60*PRODUCT($CJ287:CO287)</f>
        <v>0</v>
      </c>
      <c r="AM287" s="174">
        <f>J287*J60*PRODUCT($CJ287:CP287)</f>
        <v>0</v>
      </c>
      <c r="AN287" s="174">
        <f>K287*K60*PRODUCT($CJ287:CQ287)</f>
        <v>0</v>
      </c>
      <c r="AO287" s="174">
        <f>L287*L60*PRODUCT($CJ287:CR287)</f>
        <v>0</v>
      </c>
      <c r="AP287" s="174">
        <f>M287*M60*PRODUCT($CJ287:CS287)</f>
        <v>0</v>
      </c>
      <c r="AQ287" s="174">
        <f>N287*N60*PRODUCT($CJ287:CT287)</f>
        <v>0</v>
      </c>
      <c r="AR287" s="174">
        <f>O287*O60*PRODUCT($CJ287:CU287)</f>
        <v>0</v>
      </c>
      <c r="AS287" s="174">
        <f>P287*P60*PRODUCT($CJ287:CV287)</f>
        <v>0</v>
      </c>
      <c r="AT287" s="174">
        <f>Q287*Q60*PRODUCT($CJ287:CW287)</f>
        <v>0</v>
      </c>
      <c r="AU287" s="174">
        <f>R287*R60*PRODUCT($CJ287:CX287)</f>
        <v>0</v>
      </c>
      <c r="AV287" s="174">
        <f>S287*S60*PRODUCT($CJ287:CY287)</f>
        <v>0</v>
      </c>
      <c r="AW287" s="174">
        <f>T287*T60*PRODUCT($CJ287:CZ287)</f>
        <v>0</v>
      </c>
      <c r="AX287" s="174">
        <f>U287*U60*PRODUCT($CJ287:DA287)</f>
        <v>0</v>
      </c>
      <c r="AY287" s="174">
        <f>V287*V60*PRODUCT($CJ287:DB287)</f>
        <v>0</v>
      </c>
      <c r="AZ287" s="174">
        <f>W287*W60*PRODUCT($CJ287:DC287)</f>
        <v>0</v>
      </c>
      <c r="BA287" s="174">
        <f>X287*X60*PRODUCT($CJ287:DD287)</f>
        <v>0</v>
      </c>
      <c r="BB287" s="174">
        <f>Y287*Y60*PRODUCT($CJ287:DE287)</f>
        <v>0</v>
      </c>
      <c r="BC287" s="174">
        <f>Z287*Z60*PRODUCT($CJ287:DF287)</f>
        <v>0</v>
      </c>
      <c r="BD287" s="174">
        <f>AA287*AA60*PRODUCT($CJ287:DG287)</f>
        <v>0</v>
      </c>
      <c r="BE287" s="174">
        <f>AB287*AB60*PRODUCT($CJ287:DH287)</f>
        <v>0</v>
      </c>
      <c r="BF287" s="93"/>
      <c r="BG287" s="93"/>
      <c r="BH287" s="93"/>
      <c r="BI287" s="169">
        <f>SUM($AF287:AG287)-SUM($AF319:AG319)-SUM($C319:D319)-SUM($BH319:BI319)</f>
        <v>0</v>
      </c>
      <c r="BJ287" s="169">
        <f>SUM($AF287:AH287)-SUM($AF319:AH319)-SUM($C319:E319)-SUM($BH319:BJ319)</f>
        <v>0</v>
      </c>
      <c r="BK287" s="169">
        <f>SUM($AF287:AI287)-SUM($AF319:AI319)-SUM($C319:F319)-SUM($BH319:BK319)</f>
        <v>0</v>
      </c>
      <c r="BL287" s="169">
        <f>SUM($AF287:AJ287)-SUM($AF319:AJ319)-SUM($C319:G319)-SUM($BH319:BL319)</f>
        <v>0</v>
      </c>
      <c r="BM287" s="169">
        <f>SUM($AF287:AK287)-SUM($AF319:AK319)-SUM($C319:H319)-SUM($BH319:BM319)</f>
        <v>0</v>
      </c>
      <c r="BN287" s="169">
        <f>SUM($AF287:AL287)-SUM($AF319:AL319)-SUM($C319:I319)-SUM($BH319:BN319)</f>
        <v>0</v>
      </c>
      <c r="BO287" s="169">
        <f>SUM($AF287:AM287)-SUM($AF319:AM319)-SUM($C319:J319)-SUM($BH319:BO319)</f>
        <v>0</v>
      </c>
      <c r="BP287" s="169">
        <f>SUM($AF287:AN287)-SUM($AF319:AN319)-SUM($C319:K319)-SUM($BH319:BP319)</f>
        <v>0</v>
      </c>
      <c r="BQ287" s="169">
        <f>SUM($AF287:AO287)-SUM($AF319:AO319)-SUM($C319:L319)-SUM($BH319:BQ319)</f>
        <v>0</v>
      </c>
      <c r="BR287" s="169">
        <f>SUM($AF287:AP287)-SUM($AF319:AP319)-SUM($C319:M319)-SUM($BH319:BR319)</f>
        <v>0</v>
      </c>
      <c r="BS287" s="169">
        <f>SUM($AF287:AQ287)-SUM($AF319:AQ319)-SUM($C319:N319)-SUM($BH319:BS319)</f>
        <v>0</v>
      </c>
      <c r="BT287" s="169">
        <f>SUM($AF287:AR287)-SUM($AF319:AR319)-SUM($C319:O319)-SUM($BH319:BT319)</f>
        <v>0</v>
      </c>
      <c r="BU287" s="169">
        <f>SUM($AF287:AS287)-SUM($AF319:AS319)-SUM($C319:P319)-SUM($BH319:BU319)</f>
        <v>0</v>
      </c>
      <c r="BV287" s="169">
        <f>SUM($AF287:AT287)-SUM($AF319:AT319)-SUM($C319:Q319)-SUM($BH319:BV319)</f>
        <v>0</v>
      </c>
      <c r="BW287" s="169">
        <f>SUM($AF287:AU287)-SUM($AF319:AU319)-SUM($C319:R319)-SUM($BH319:BW319)</f>
        <v>0</v>
      </c>
      <c r="BX287" s="169">
        <f>SUM($AF287:AV287)-SUM($AF319:AV319)-SUM($C319:S319)-SUM($BH319:BX319)</f>
        <v>0</v>
      </c>
      <c r="BY287" s="169">
        <f>SUM($AF287:AW287)-SUM($AF319:AW319)-SUM($C319:T319)-SUM($BH319:BY319)</f>
        <v>0</v>
      </c>
      <c r="BZ287" s="169">
        <f>SUM($AF287:AX287)-SUM($AF319:AX319)-SUM($C319:U319)-SUM($BH319:BZ319)</f>
        <v>0</v>
      </c>
      <c r="CA287" s="169">
        <f>SUM($AF287:AY287)-SUM($AF319:AY319)-SUM($C319:V319)-SUM($BH319:CA319)</f>
        <v>0</v>
      </c>
      <c r="CB287" s="169">
        <f>SUM($AF287:AZ287)-SUM($AF319:AZ319)-SUM($C319:W319)-SUM($BH319:CB319)</f>
        <v>0</v>
      </c>
      <c r="CC287" s="169">
        <f>SUM($AF287:BA287)-SUM($AF319:BA319)-SUM($C319:X319)-SUM($BH319:CC319)</f>
        <v>0</v>
      </c>
      <c r="CD287" s="169">
        <f>SUM($AF287:BB287)-SUM($AF319:BB319)-SUM($C319:Y319)-SUM($BH319:CD319)</f>
        <v>0</v>
      </c>
      <c r="CE287" s="169">
        <f>SUM($AF287:BC287)-SUM($AF319:BC319)-SUM($C319:Z319)-SUM($BH319:CE319)</f>
        <v>0</v>
      </c>
      <c r="CF287" s="169">
        <f>SUM($AF287:BD287)-SUM($AF319:BD319)-SUM($C319:AA319)-SUM($BH319:CF319)</f>
        <v>0</v>
      </c>
      <c r="CG287" s="169">
        <f>SUM($AF287:BE287)-SUM($AF319:BE319)-SUM($C319:AB319)-SUM($BH319:CG319)</f>
        <v>0</v>
      </c>
      <c r="CH287" s="52"/>
      <c r="CI287" s="52"/>
      <c r="CJ287" s="67"/>
      <c r="CK287" s="67"/>
      <c r="CL287" s="67"/>
      <c r="CM287" s="67"/>
      <c r="CN287" s="67"/>
      <c r="CO287" s="67"/>
      <c r="CP287" s="67"/>
      <c r="CQ287" s="67"/>
      <c r="CR287" s="67"/>
      <c r="CS287" s="67"/>
      <c r="CT287" s="67"/>
      <c r="CU287" s="67"/>
      <c r="CV287" s="67"/>
      <c r="CW287" s="67"/>
      <c r="CX287" s="67"/>
      <c r="CY287" s="67"/>
      <c r="CZ287" s="67"/>
      <c r="DA287" s="67">
        <f>1-T287</f>
        <v>1</v>
      </c>
      <c r="DB287" s="67">
        <f t="shared" si="73"/>
        <v>0.99826571299999989</v>
      </c>
      <c r="DC287" s="67">
        <f t="shared" si="73"/>
        <v>0.99833513899999993</v>
      </c>
      <c r="DD287" s="67">
        <f t="shared" si="73"/>
        <v>0.99831598318181813</v>
      </c>
      <c r="DE287" s="67">
        <f t="shared" si="73"/>
        <v>0.99828944554545451</v>
      </c>
      <c r="DF287" s="67">
        <f t="shared" si="71"/>
        <v>0.99715476295454541</v>
      </c>
      <c r="DG287" s="67">
        <f t="shared" si="71"/>
        <v>0.99711129613636362</v>
      </c>
      <c r="DH287" s="67">
        <f t="shared" si="71"/>
        <v>0.99706782931818183</v>
      </c>
      <c r="DI287" s="67">
        <f t="shared" si="71"/>
        <v>0.99702436249999993</v>
      </c>
      <c r="DL287" s="53"/>
      <c r="DM287" s="188" t="str">
        <f t="shared" si="57"/>
        <v/>
      </c>
      <c r="DN287" s="188" t="str">
        <f t="shared" si="57"/>
        <v/>
      </c>
      <c r="DO287" s="188" t="str">
        <f t="shared" si="57"/>
        <v/>
      </c>
      <c r="DP287" s="188" t="str">
        <f t="shared" si="57"/>
        <v/>
      </c>
      <c r="DQ287" s="188" t="str">
        <f t="shared" si="57"/>
        <v/>
      </c>
      <c r="DR287" s="188" t="str">
        <f t="shared" si="57"/>
        <v/>
      </c>
      <c r="DS287" s="188" t="str">
        <f t="shared" si="57"/>
        <v/>
      </c>
      <c r="DT287" s="188" t="str">
        <f t="shared" si="57"/>
        <v/>
      </c>
      <c r="DU287" s="188" t="str">
        <f t="shared" si="57"/>
        <v/>
      </c>
      <c r="DV287" s="188" t="str">
        <f t="shared" si="57"/>
        <v/>
      </c>
      <c r="DW287" s="188" t="str">
        <f t="shared" si="57"/>
        <v/>
      </c>
      <c r="DX287" s="188" t="str">
        <f t="shared" si="57"/>
        <v/>
      </c>
      <c r="DY287" s="188" t="str">
        <f t="shared" si="57"/>
        <v/>
      </c>
      <c r="DZ287" s="188" t="str">
        <f t="shared" si="57"/>
        <v/>
      </c>
      <c r="EA287" s="188" t="str">
        <f t="shared" si="57"/>
        <v/>
      </c>
      <c r="EB287" s="188" t="str">
        <f t="shared" si="57"/>
        <v/>
      </c>
      <c r="EC287" s="188" t="str">
        <f t="shared" si="67"/>
        <v/>
      </c>
      <c r="ED287" s="188" t="str">
        <f t="shared" si="67"/>
        <v/>
      </c>
      <c r="EE287" s="188" t="str">
        <f t="shared" si="67"/>
        <v/>
      </c>
      <c r="EF287" s="188" t="str">
        <f t="shared" si="67"/>
        <v/>
      </c>
      <c r="EG287" s="188" t="str">
        <f t="shared" si="67"/>
        <v/>
      </c>
      <c r="EH287" s="188" t="str">
        <f t="shared" si="67"/>
        <v/>
      </c>
      <c r="EI287" s="188" t="str">
        <f t="shared" si="67"/>
        <v/>
      </c>
      <c r="EJ287" s="188" t="str">
        <f t="shared" si="67"/>
        <v/>
      </c>
      <c r="EK287" s="188" t="str">
        <f t="shared" si="67"/>
        <v/>
      </c>
    </row>
    <row r="288" spans="1:141" x14ac:dyDescent="0.3">
      <c r="B288" s="1">
        <v>19</v>
      </c>
      <c r="C288" s="155"/>
      <c r="D288" s="155"/>
      <c r="E288" s="155"/>
      <c r="F288" s="155"/>
      <c r="G288" s="155"/>
      <c r="H288" s="155"/>
      <c r="I288" s="155"/>
      <c r="J288" s="155"/>
      <c r="K288" s="155"/>
      <c r="L288" s="155"/>
      <c r="M288" s="155"/>
      <c r="N288" s="155"/>
      <c r="O288" s="155"/>
      <c r="P288" s="155"/>
      <c r="Q288" s="155"/>
      <c r="R288" s="155"/>
      <c r="S288" s="155"/>
      <c r="T288" s="155"/>
      <c r="U288" s="155"/>
      <c r="V288" s="155">
        <f t="shared" ref="V288:AB288" si="77">VLOOKUP(U95,CHDinc,$A$4,FALSE)*(1+((VLOOKUP(U95,CHDrisk,$A$4,FALSE)-1)*MAX(0,AX127-BaselineBMI)))</f>
        <v>1.734287000000075E-3</v>
      </c>
      <c r="W288" s="155">
        <f t="shared" si="77"/>
        <v>1.6648610000000721E-3</v>
      </c>
      <c r="X288" s="155">
        <f t="shared" si="77"/>
        <v>1.6840168181818909E-3</v>
      </c>
      <c r="Y288" s="155">
        <f t="shared" si="77"/>
        <v>1.7105544545455288E-3</v>
      </c>
      <c r="Z288" s="155">
        <f t="shared" si="77"/>
        <v>2.8452370454545655E-3</v>
      </c>
      <c r="AA288" s="155">
        <f t="shared" si="77"/>
        <v>2.8887038636363836E-3</v>
      </c>
      <c r="AB288" s="155">
        <f t="shared" si="77"/>
        <v>2.9321706818182017E-3</v>
      </c>
      <c r="AC288" s="155"/>
      <c r="AD288" s="155"/>
      <c r="AE288" s="155"/>
      <c r="AF288" s="155"/>
      <c r="AG288" s="174">
        <f>D288*D61*PRODUCT($CJ288:CJ288)</f>
        <v>0</v>
      </c>
      <c r="AH288" s="174">
        <f>E288*E61*PRODUCT($CJ288:CK288)</f>
        <v>0</v>
      </c>
      <c r="AI288" s="174">
        <f>F288*F61*PRODUCT($CJ288:CL288)</f>
        <v>0</v>
      </c>
      <c r="AJ288" s="174">
        <f>G288*G61*PRODUCT($CJ288:CM288)</f>
        <v>0</v>
      </c>
      <c r="AK288" s="174">
        <f>H288*H61*PRODUCT($CJ288:CN288)</f>
        <v>0</v>
      </c>
      <c r="AL288" s="174">
        <f>I288*I61*PRODUCT($CJ288:CO288)</f>
        <v>0</v>
      </c>
      <c r="AM288" s="174">
        <f>J288*J61*PRODUCT($CJ288:CP288)</f>
        <v>0</v>
      </c>
      <c r="AN288" s="174">
        <f>K288*K61*PRODUCT($CJ288:CQ288)</f>
        <v>0</v>
      </c>
      <c r="AO288" s="174">
        <f>L288*L61*PRODUCT($CJ288:CR288)</f>
        <v>0</v>
      </c>
      <c r="AP288" s="174">
        <f>M288*M61*PRODUCT($CJ288:CS288)</f>
        <v>0</v>
      </c>
      <c r="AQ288" s="174">
        <f>N288*N61*PRODUCT($CJ288:CT288)</f>
        <v>0</v>
      </c>
      <c r="AR288" s="174">
        <f>O288*O61*PRODUCT($CJ288:CU288)</f>
        <v>0</v>
      </c>
      <c r="AS288" s="174">
        <f>P288*P61*PRODUCT($CJ288:CV288)</f>
        <v>0</v>
      </c>
      <c r="AT288" s="174">
        <f>Q288*Q61*PRODUCT($CJ288:CW288)</f>
        <v>0</v>
      </c>
      <c r="AU288" s="174">
        <f>R288*R61*PRODUCT($CJ288:CX288)</f>
        <v>0</v>
      </c>
      <c r="AV288" s="174">
        <f>S288*S61*PRODUCT($CJ288:CY288)</f>
        <v>0</v>
      </c>
      <c r="AW288" s="174">
        <f>T288*T61*PRODUCT($CJ288:CZ288)</f>
        <v>0</v>
      </c>
      <c r="AX288" s="174">
        <f>U288*U61*PRODUCT($CJ288:DA288)</f>
        <v>0</v>
      </c>
      <c r="AY288" s="174">
        <f>V288*V61*PRODUCT($CJ288:DB288)</f>
        <v>0</v>
      </c>
      <c r="AZ288" s="174">
        <f>W288*W61*PRODUCT($CJ288:DC288)</f>
        <v>0</v>
      </c>
      <c r="BA288" s="174">
        <f>X288*X61*PRODUCT($CJ288:DD288)</f>
        <v>0</v>
      </c>
      <c r="BB288" s="174">
        <f>Y288*Y61*PRODUCT($CJ288:DE288)</f>
        <v>0</v>
      </c>
      <c r="BC288" s="174">
        <f>Z288*Z61*PRODUCT($CJ288:DF288)</f>
        <v>0</v>
      </c>
      <c r="BD288" s="174">
        <f>AA288*AA61*PRODUCT($CJ288:DG288)</f>
        <v>0</v>
      </c>
      <c r="BE288" s="174">
        <f>AB288*AB61*PRODUCT($CJ288:DH288)</f>
        <v>0</v>
      </c>
      <c r="BF288" s="93"/>
      <c r="BG288" s="93"/>
      <c r="BH288" s="93"/>
      <c r="BI288" s="169">
        <f>SUM($AF288:AG288)-SUM($AF320:AG320)-SUM($C320:D320)-SUM($BH320:BI320)</f>
        <v>0</v>
      </c>
      <c r="BJ288" s="169">
        <f>SUM($AF288:AH288)-SUM($AF320:AH320)-SUM($C320:E320)-SUM($BH320:BJ320)</f>
        <v>0</v>
      </c>
      <c r="BK288" s="169">
        <f>SUM($AF288:AI288)-SUM($AF320:AI320)-SUM($C320:F320)-SUM($BH320:BK320)</f>
        <v>0</v>
      </c>
      <c r="BL288" s="169">
        <f>SUM($AF288:AJ288)-SUM($AF320:AJ320)-SUM($C320:G320)-SUM($BH320:BL320)</f>
        <v>0</v>
      </c>
      <c r="BM288" s="169">
        <f>SUM($AF288:AK288)-SUM($AF320:AK320)-SUM($C320:H320)-SUM($BH320:BM320)</f>
        <v>0</v>
      </c>
      <c r="BN288" s="169">
        <f>SUM($AF288:AL288)-SUM($AF320:AL320)-SUM($C320:I320)-SUM($BH320:BN320)</f>
        <v>0</v>
      </c>
      <c r="BO288" s="169">
        <f>SUM($AF288:AM288)-SUM($AF320:AM320)-SUM($C320:J320)-SUM($BH320:BO320)</f>
        <v>0</v>
      </c>
      <c r="BP288" s="169">
        <f>SUM($AF288:AN288)-SUM($AF320:AN320)-SUM($C320:K320)-SUM($BH320:BP320)</f>
        <v>0</v>
      </c>
      <c r="BQ288" s="169">
        <f>SUM($AF288:AO288)-SUM($AF320:AO320)-SUM($C320:L320)-SUM($BH320:BQ320)</f>
        <v>0</v>
      </c>
      <c r="BR288" s="169">
        <f>SUM($AF288:AP288)-SUM($AF320:AP320)-SUM($C320:M320)-SUM($BH320:BR320)</f>
        <v>0</v>
      </c>
      <c r="BS288" s="169">
        <f>SUM($AF288:AQ288)-SUM($AF320:AQ320)-SUM($C320:N320)-SUM($BH320:BS320)</f>
        <v>0</v>
      </c>
      <c r="BT288" s="169">
        <f>SUM($AF288:AR288)-SUM($AF320:AR320)-SUM($C320:O320)-SUM($BH320:BT320)</f>
        <v>0</v>
      </c>
      <c r="BU288" s="169">
        <f>SUM($AF288:AS288)-SUM($AF320:AS320)-SUM($C320:P320)-SUM($BH320:BU320)</f>
        <v>0</v>
      </c>
      <c r="BV288" s="169">
        <f>SUM($AF288:AT288)-SUM($AF320:AT320)-SUM($C320:Q320)-SUM($BH320:BV320)</f>
        <v>0</v>
      </c>
      <c r="BW288" s="169">
        <f>SUM($AF288:AU288)-SUM($AF320:AU320)-SUM($C320:R320)-SUM($BH320:BW320)</f>
        <v>0</v>
      </c>
      <c r="BX288" s="169">
        <f>SUM($AF288:AV288)-SUM($AF320:AV320)-SUM($C320:S320)-SUM($BH320:BX320)</f>
        <v>0</v>
      </c>
      <c r="BY288" s="169">
        <f>SUM($AF288:AW288)-SUM($AF320:AW320)-SUM($C320:T320)-SUM($BH320:BY320)</f>
        <v>0</v>
      </c>
      <c r="BZ288" s="169">
        <f>SUM($AF288:AX288)-SUM($AF320:AX320)-SUM($C320:U320)-SUM($BH320:BZ320)</f>
        <v>0</v>
      </c>
      <c r="CA288" s="169">
        <f>SUM($AF288:AY288)-SUM($AF320:AY320)-SUM($C320:V320)-SUM($BH320:CA320)</f>
        <v>0</v>
      </c>
      <c r="CB288" s="169">
        <f>SUM($AF288:AZ288)-SUM($AF320:AZ320)-SUM($C320:W320)-SUM($BH320:CB320)</f>
        <v>0</v>
      </c>
      <c r="CC288" s="169">
        <f>SUM($AF288:BA288)-SUM($AF320:BA320)-SUM($C320:X320)-SUM($BH320:CC320)</f>
        <v>0</v>
      </c>
      <c r="CD288" s="169">
        <f>SUM($AF288:BB288)-SUM($AF320:BB320)-SUM($C320:Y320)-SUM($BH320:CD320)</f>
        <v>0</v>
      </c>
      <c r="CE288" s="169">
        <f>SUM($AF288:BC288)-SUM($AF320:BC320)-SUM($C320:Z320)-SUM($BH320:CE320)</f>
        <v>0</v>
      </c>
      <c r="CF288" s="169">
        <f>SUM($AF288:BD288)-SUM($AF320:BD320)-SUM($C320:AA320)-SUM($BH320:CF320)</f>
        <v>0</v>
      </c>
      <c r="CG288" s="169">
        <f>SUM($AF288:BE288)-SUM($AF320:BE320)-SUM($C320:AB320)-SUM($BH320:CG320)</f>
        <v>0</v>
      </c>
      <c r="CH288" s="52"/>
      <c r="CI288" s="52"/>
      <c r="CJ288" s="67"/>
      <c r="CK288" s="67"/>
      <c r="CL288" s="67"/>
      <c r="CM288" s="67"/>
      <c r="CN288" s="67"/>
      <c r="CO288" s="67"/>
      <c r="CP288" s="67"/>
      <c r="CQ288" s="67"/>
      <c r="CR288" s="67"/>
      <c r="CS288" s="67"/>
      <c r="CT288" s="67"/>
      <c r="CU288" s="67"/>
      <c r="CV288" s="67"/>
      <c r="CW288" s="67"/>
      <c r="CX288" s="67"/>
      <c r="CY288" s="67"/>
      <c r="CZ288" s="67"/>
      <c r="DA288" s="67"/>
      <c r="DB288" s="67">
        <f>1-U288</f>
        <v>1</v>
      </c>
      <c r="DC288" s="67">
        <f t="shared" si="73"/>
        <v>0.99826571299999989</v>
      </c>
      <c r="DD288" s="67">
        <f t="shared" si="73"/>
        <v>0.99833513899999993</v>
      </c>
      <c r="DE288" s="67">
        <f t="shared" si="73"/>
        <v>0.99831598318181813</v>
      </c>
      <c r="DF288" s="67">
        <f t="shared" si="71"/>
        <v>0.99828944554545451</v>
      </c>
      <c r="DG288" s="67">
        <f t="shared" si="71"/>
        <v>0.99715476295454541</v>
      </c>
      <c r="DH288" s="67">
        <f t="shared" si="71"/>
        <v>0.99711129613636362</v>
      </c>
      <c r="DI288" s="67">
        <f t="shared" si="71"/>
        <v>0.99706782931818183</v>
      </c>
      <c r="DL288" s="53"/>
      <c r="DM288" s="188" t="str">
        <f t="shared" si="57"/>
        <v/>
      </c>
      <c r="DN288" s="188" t="str">
        <f t="shared" si="57"/>
        <v/>
      </c>
      <c r="DO288" s="188" t="str">
        <f t="shared" si="57"/>
        <v/>
      </c>
      <c r="DP288" s="188" t="str">
        <f t="shared" si="57"/>
        <v/>
      </c>
      <c r="DQ288" s="188" t="str">
        <f t="shared" si="57"/>
        <v/>
      </c>
      <c r="DR288" s="188" t="str">
        <f t="shared" si="57"/>
        <v/>
      </c>
      <c r="DS288" s="188" t="str">
        <f t="shared" si="57"/>
        <v/>
      </c>
      <c r="DT288" s="188" t="str">
        <f t="shared" si="57"/>
        <v/>
      </c>
      <c r="DU288" s="188" t="str">
        <f t="shared" si="57"/>
        <v/>
      </c>
      <c r="DV288" s="188" t="str">
        <f t="shared" si="57"/>
        <v/>
      </c>
      <c r="DW288" s="188" t="str">
        <f t="shared" si="57"/>
        <v/>
      </c>
      <c r="DX288" s="188" t="str">
        <f t="shared" si="57"/>
        <v/>
      </c>
      <c r="DY288" s="188" t="str">
        <f t="shared" si="57"/>
        <v/>
      </c>
      <c r="DZ288" s="188" t="str">
        <f t="shared" si="57"/>
        <v/>
      </c>
      <c r="EA288" s="188" t="str">
        <f t="shared" si="57"/>
        <v/>
      </c>
      <c r="EB288" s="188" t="str">
        <f t="shared" si="57"/>
        <v/>
      </c>
      <c r="EC288" s="188" t="str">
        <f t="shared" si="67"/>
        <v/>
      </c>
      <c r="ED288" s="188" t="str">
        <f t="shared" si="67"/>
        <v/>
      </c>
      <c r="EE288" s="188" t="str">
        <f t="shared" si="67"/>
        <v/>
      </c>
      <c r="EF288" s="188" t="str">
        <f t="shared" si="67"/>
        <v/>
      </c>
      <c r="EG288" s="188" t="str">
        <f t="shared" si="67"/>
        <v/>
      </c>
      <c r="EH288" s="188" t="str">
        <f t="shared" si="67"/>
        <v/>
      </c>
      <c r="EI288" s="188" t="str">
        <f t="shared" si="67"/>
        <v/>
      </c>
      <c r="EJ288" s="188" t="str">
        <f t="shared" si="67"/>
        <v/>
      </c>
      <c r="EK288" s="188" t="str">
        <f t="shared" si="67"/>
        <v/>
      </c>
    </row>
    <row r="289" spans="1:141" x14ac:dyDescent="0.3">
      <c r="B289" s="1">
        <v>20</v>
      </c>
      <c r="C289" s="155"/>
      <c r="D289" s="155"/>
      <c r="E289" s="155"/>
      <c r="F289" s="155"/>
      <c r="G289" s="155"/>
      <c r="H289" s="155"/>
      <c r="I289" s="155"/>
      <c r="J289" s="155"/>
      <c r="K289" s="155"/>
      <c r="L289" s="155"/>
      <c r="M289" s="155"/>
      <c r="N289" s="155"/>
      <c r="O289" s="155"/>
      <c r="P289" s="155"/>
      <c r="Q289" s="155"/>
      <c r="R289" s="155"/>
      <c r="S289" s="155"/>
      <c r="T289" s="155"/>
      <c r="U289" s="155"/>
      <c r="V289" s="155"/>
      <c r="W289" s="155">
        <f t="shared" ref="W289:AB289" si="78">VLOOKUP(V96,CHDinc,$A$4,FALSE)*(1+((VLOOKUP(V96,CHDrisk,$A$4,FALSE)-1)*MAX(0,AY128-BaselineBMI)))</f>
        <v>1.734287000000075E-3</v>
      </c>
      <c r="X289" s="155">
        <f t="shared" si="78"/>
        <v>1.6648610000000721E-3</v>
      </c>
      <c r="Y289" s="155">
        <f t="shared" si="78"/>
        <v>1.6840168181818909E-3</v>
      </c>
      <c r="Z289" s="155">
        <f t="shared" si="78"/>
        <v>1.7105544545455288E-3</v>
      </c>
      <c r="AA289" s="155">
        <f t="shared" si="78"/>
        <v>2.8452370454545655E-3</v>
      </c>
      <c r="AB289" s="155">
        <f t="shared" si="78"/>
        <v>2.8887038636363836E-3</v>
      </c>
      <c r="AC289" s="155"/>
      <c r="AD289" s="155"/>
      <c r="AE289" s="155"/>
      <c r="AF289" s="155"/>
      <c r="AG289" s="174">
        <f>D289*D62*PRODUCT($CJ289:CJ289)</f>
        <v>0</v>
      </c>
      <c r="AH289" s="174">
        <f>E289*E62*PRODUCT($CJ289:CK289)</f>
        <v>0</v>
      </c>
      <c r="AI289" s="174">
        <f>F289*F62*PRODUCT($CJ289:CL289)</f>
        <v>0</v>
      </c>
      <c r="AJ289" s="174">
        <f>G289*G62*PRODUCT($CJ289:CM289)</f>
        <v>0</v>
      </c>
      <c r="AK289" s="174">
        <f>H289*H62*PRODUCT($CJ289:CN289)</f>
        <v>0</v>
      </c>
      <c r="AL289" s="174">
        <f>I289*I62*PRODUCT($CJ289:CO289)</f>
        <v>0</v>
      </c>
      <c r="AM289" s="174">
        <f>J289*J62*PRODUCT($CJ289:CP289)</f>
        <v>0</v>
      </c>
      <c r="AN289" s="174">
        <f>K289*K62*PRODUCT($CJ289:CQ289)</f>
        <v>0</v>
      </c>
      <c r="AO289" s="174">
        <f>L289*L62*PRODUCT($CJ289:CR289)</f>
        <v>0</v>
      </c>
      <c r="AP289" s="174">
        <f>M289*M62*PRODUCT($CJ289:CS289)</f>
        <v>0</v>
      </c>
      <c r="AQ289" s="174">
        <f>N289*N62*PRODUCT($CJ289:CT289)</f>
        <v>0</v>
      </c>
      <c r="AR289" s="174">
        <f>O289*O62*PRODUCT($CJ289:CU289)</f>
        <v>0</v>
      </c>
      <c r="AS289" s="174">
        <f>P289*P62*PRODUCT($CJ289:CV289)</f>
        <v>0</v>
      </c>
      <c r="AT289" s="174">
        <f>Q289*Q62*PRODUCT($CJ289:CW289)</f>
        <v>0</v>
      </c>
      <c r="AU289" s="174">
        <f>R289*R62*PRODUCT($CJ289:CX289)</f>
        <v>0</v>
      </c>
      <c r="AV289" s="174">
        <f>S289*S62*PRODUCT($CJ289:CY289)</f>
        <v>0</v>
      </c>
      <c r="AW289" s="174">
        <f>T289*T62*PRODUCT($CJ289:CZ289)</f>
        <v>0</v>
      </c>
      <c r="AX289" s="174">
        <f>U289*U62*PRODUCT($CJ289:DA289)</f>
        <v>0</v>
      </c>
      <c r="AY289" s="174">
        <f>V289*V62*PRODUCT($CJ289:DB289)</f>
        <v>0</v>
      </c>
      <c r="AZ289" s="174">
        <f>W289*W62*PRODUCT($CJ289:DC289)</f>
        <v>0</v>
      </c>
      <c r="BA289" s="174">
        <f>X289*X62*PRODUCT($CJ289:DD289)</f>
        <v>0</v>
      </c>
      <c r="BB289" s="174">
        <f>Y289*Y62*PRODUCT($CJ289:DE289)</f>
        <v>0</v>
      </c>
      <c r="BC289" s="174">
        <f>Z289*Z62*PRODUCT($CJ289:DF289)</f>
        <v>0</v>
      </c>
      <c r="BD289" s="174">
        <f>AA289*AA62*PRODUCT($CJ289:DG289)</f>
        <v>0</v>
      </c>
      <c r="BE289" s="174">
        <f>AB289*AB62*PRODUCT($CJ289:DH289)</f>
        <v>0</v>
      </c>
      <c r="BF289" s="93"/>
      <c r="BG289" s="93"/>
      <c r="BH289" s="93"/>
      <c r="BI289" s="169">
        <f>SUM($AF289:AG289)-SUM($AF321:AG321)-SUM($C321:D321)-SUM($BH321:BI321)</f>
        <v>0</v>
      </c>
      <c r="BJ289" s="169">
        <f>SUM($AF289:AH289)-SUM($AF321:AH321)-SUM($C321:E321)-SUM($BH321:BJ321)</f>
        <v>0</v>
      </c>
      <c r="BK289" s="169">
        <f>SUM($AF289:AI289)-SUM($AF321:AI321)-SUM($C321:F321)-SUM($BH321:BK321)</f>
        <v>0</v>
      </c>
      <c r="BL289" s="169">
        <f>SUM($AF289:AJ289)-SUM($AF321:AJ321)-SUM($C321:G321)-SUM($BH321:BL321)</f>
        <v>0</v>
      </c>
      <c r="BM289" s="169">
        <f>SUM($AF289:AK289)-SUM($AF321:AK321)-SUM($C321:H321)-SUM($BH321:BM321)</f>
        <v>0</v>
      </c>
      <c r="BN289" s="169">
        <f>SUM($AF289:AL289)-SUM($AF321:AL321)-SUM($C321:I321)-SUM($BH321:BN321)</f>
        <v>0</v>
      </c>
      <c r="BO289" s="169">
        <f>SUM($AF289:AM289)-SUM($AF321:AM321)-SUM($C321:J321)-SUM($BH321:BO321)</f>
        <v>0</v>
      </c>
      <c r="BP289" s="169">
        <f>SUM($AF289:AN289)-SUM($AF321:AN321)-SUM($C321:K321)-SUM($BH321:BP321)</f>
        <v>0</v>
      </c>
      <c r="BQ289" s="169">
        <f>SUM($AF289:AO289)-SUM($AF321:AO321)-SUM($C321:L321)-SUM($BH321:BQ321)</f>
        <v>0</v>
      </c>
      <c r="BR289" s="169">
        <f>SUM($AF289:AP289)-SUM($AF321:AP321)-SUM($C321:M321)-SUM($BH321:BR321)</f>
        <v>0</v>
      </c>
      <c r="BS289" s="169">
        <f>SUM($AF289:AQ289)-SUM($AF321:AQ321)-SUM($C321:N321)-SUM($BH321:BS321)</f>
        <v>0</v>
      </c>
      <c r="BT289" s="169">
        <f>SUM($AF289:AR289)-SUM($AF321:AR321)-SUM($C321:O321)-SUM($BH321:BT321)</f>
        <v>0</v>
      </c>
      <c r="BU289" s="169">
        <f>SUM($AF289:AS289)-SUM($AF321:AS321)-SUM($C321:P321)-SUM($BH321:BU321)</f>
        <v>0</v>
      </c>
      <c r="BV289" s="169">
        <f>SUM($AF289:AT289)-SUM($AF321:AT321)-SUM($C321:Q321)-SUM($BH321:BV321)</f>
        <v>0</v>
      </c>
      <c r="BW289" s="169">
        <f>SUM($AF289:AU289)-SUM($AF321:AU321)-SUM($C321:R321)-SUM($BH321:BW321)</f>
        <v>0</v>
      </c>
      <c r="BX289" s="169">
        <f>SUM($AF289:AV289)-SUM($AF321:AV321)-SUM($C321:S321)-SUM($BH321:BX321)</f>
        <v>0</v>
      </c>
      <c r="BY289" s="169">
        <f>SUM($AF289:AW289)-SUM($AF321:AW321)-SUM($C321:T321)-SUM($BH321:BY321)</f>
        <v>0</v>
      </c>
      <c r="BZ289" s="169">
        <f>SUM($AF289:AX289)-SUM($AF321:AX321)-SUM($C321:U321)-SUM($BH321:BZ321)</f>
        <v>0</v>
      </c>
      <c r="CA289" s="169">
        <f>SUM($AF289:AY289)-SUM($AF321:AY321)-SUM($C321:V321)-SUM($BH321:CA321)</f>
        <v>0</v>
      </c>
      <c r="CB289" s="169">
        <f>SUM($AF289:AZ289)-SUM($AF321:AZ321)-SUM($C321:W321)-SUM($BH321:CB321)</f>
        <v>0</v>
      </c>
      <c r="CC289" s="169">
        <f>SUM($AF289:BA289)-SUM($AF321:BA321)-SUM($C321:X321)-SUM($BH321:CC321)</f>
        <v>0</v>
      </c>
      <c r="CD289" s="169">
        <f>SUM($AF289:BB289)-SUM($AF321:BB321)-SUM($C321:Y321)-SUM($BH321:CD321)</f>
        <v>0</v>
      </c>
      <c r="CE289" s="169">
        <f>SUM($AF289:BC289)-SUM($AF321:BC321)-SUM($C321:Z321)-SUM($BH321:CE321)</f>
        <v>0</v>
      </c>
      <c r="CF289" s="169">
        <f>SUM($AF289:BD289)-SUM($AF321:BD321)-SUM($C321:AA321)-SUM($BH321:CF321)</f>
        <v>0</v>
      </c>
      <c r="CG289" s="169">
        <f>SUM($AF289:BE289)-SUM($AF321:BE321)-SUM($C321:AB321)-SUM($BH321:CG321)</f>
        <v>0</v>
      </c>
      <c r="CH289" s="52"/>
      <c r="CI289" s="52"/>
      <c r="CJ289" s="67"/>
      <c r="CK289" s="67"/>
      <c r="CL289" s="67"/>
      <c r="CM289" s="67"/>
      <c r="CN289" s="67"/>
      <c r="CO289" s="67"/>
      <c r="CP289" s="67"/>
      <c r="CQ289" s="67"/>
      <c r="CR289" s="67"/>
      <c r="CS289" s="67"/>
      <c r="CT289" s="67"/>
      <c r="CU289" s="67"/>
      <c r="CV289" s="67"/>
      <c r="CW289" s="67"/>
      <c r="CX289" s="67"/>
      <c r="CY289" s="67"/>
      <c r="CZ289" s="67"/>
      <c r="DA289" s="67"/>
      <c r="DB289" s="67"/>
      <c r="DC289" s="67">
        <f>1-V289</f>
        <v>1</v>
      </c>
      <c r="DD289" s="67">
        <f t="shared" si="73"/>
        <v>0.99826571299999989</v>
      </c>
      <c r="DE289" s="67">
        <f t="shared" si="73"/>
        <v>0.99833513899999993</v>
      </c>
      <c r="DF289" s="67">
        <f t="shared" si="71"/>
        <v>0.99831598318181813</v>
      </c>
      <c r="DG289" s="67">
        <f t="shared" si="71"/>
        <v>0.99828944554545451</v>
      </c>
      <c r="DH289" s="67">
        <f t="shared" si="71"/>
        <v>0.99715476295454541</v>
      </c>
      <c r="DI289" s="67">
        <f t="shared" si="71"/>
        <v>0.99711129613636362</v>
      </c>
      <c r="DL289" s="53"/>
      <c r="DM289" s="188" t="str">
        <f t="shared" si="57"/>
        <v/>
      </c>
      <c r="DN289" s="188" t="str">
        <f t="shared" si="57"/>
        <v/>
      </c>
      <c r="DO289" s="188" t="str">
        <f t="shared" si="57"/>
        <v/>
      </c>
      <c r="DP289" s="188" t="str">
        <f t="shared" si="57"/>
        <v/>
      </c>
      <c r="DQ289" s="188" t="str">
        <f t="shared" si="57"/>
        <v/>
      </c>
      <c r="DR289" s="188" t="str">
        <f t="shared" si="57"/>
        <v/>
      </c>
      <c r="DS289" s="188" t="str">
        <f t="shared" si="57"/>
        <v/>
      </c>
      <c r="DT289" s="188" t="str">
        <f t="shared" si="57"/>
        <v/>
      </c>
      <c r="DU289" s="188" t="str">
        <f t="shared" si="57"/>
        <v/>
      </c>
      <c r="DV289" s="188" t="str">
        <f t="shared" si="57"/>
        <v/>
      </c>
      <c r="DW289" s="188" t="str">
        <f t="shared" si="57"/>
        <v/>
      </c>
      <c r="DX289" s="188" t="str">
        <f t="shared" si="57"/>
        <v/>
      </c>
      <c r="DY289" s="188" t="str">
        <f t="shared" si="57"/>
        <v/>
      </c>
      <c r="DZ289" s="188" t="str">
        <f t="shared" si="57"/>
        <v/>
      </c>
      <c r="EA289" s="188" t="str">
        <f t="shared" si="57"/>
        <v/>
      </c>
      <c r="EB289" s="188" t="str">
        <f t="shared" si="57"/>
        <v/>
      </c>
      <c r="EC289" s="188" t="str">
        <f t="shared" si="67"/>
        <v/>
      </c>
      <c r="ED289" s="188" t="str">
        <f t="shared" si="67"/>
        <v/>
      </c>
      <c r="EE289" s="188" t="str">
        <f t="shared" si="67"/>
        <v/>
      </c>
      <c r="EF289" s="188" t="str">
        <f t="shared" si="67"/>
        <v/>
      </c>
      <c r="EG289" s="188" t="str">
        <f t="shared" si="67"/>
        <v/>
      </c>
      <c r="EH289" s="188" t="str">
        <f t="shared" si="67"/>
        <v/>
      </c>
      <c r="EI289" s="188" t="str">
        <f t="shared" si="67"/>
        <v/>
      </c>
      <c r="EJ289" s="188" t="str">
        <f t="shared" si="67"/>
        <v/>
      </c>
      <c r="EK289" s="188" t="str">
        <f t="shared" si="67"/>
        <v/>
      </c>
    </row>
    <row r="290" spans="1:141" x14ac:dyDescent="0.3">
      <c r="B290" s="1">
        <v>21</v>
      </c>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f>VLOOKUP(W97,CHDinc,$A$4,FALSE)*(1+((VLOOKUP(W97,CHDrisk,$A$4,FALSE)-1)*MAX(0,AZ129-BaselineBMI)))</f>
        <v>1.734287000000075E-3</v>
      </c>
      <c r="Y290" s="155">
        <f>VLOOKUP(X97,CHDinc,$A$4,FALSE)*(1+((VLOOKUP(X97,CHDrisk,$A$4,FALSE)-1)*MAX(0,BA129-BaselineBMI)))</f>
        <v>1.6648610000000721E-3</v>
      </c>
      <c r="Z290" s="155">
        <f>VLOOKUP(Y97,CHDinc,$A$4,FALSE)*(1+((VLOOKUP(Y97,CHDrisk,$A$4,FALSE)-1)*MAX(0,BB129-BaselineBMI)))</f>
        <v>1.6840168181818909E-3</v>
      </c>
      <c r="AA290" s="155">
        <f>VLOOKUP(Z97,CHDinc,$A$4,FALSE)*(1+((VLOOKUP(Z97,CHDrisk,$A$4,FALSE)-1)*MAX(0,BC129-BaselineBMI)))</f>
        <v>1.7105544545455288E-3</v>
      </c>
      <c r="AB290" s="155">
        <f>VLOOKUP(AA97,CHDinc,$A$4,FALSE)*(1+((VLOOKUP(AA97,CHDrisk,$A$4,FALSE)-1)*MAX(0,BD129-BaselineBMI)))</f>
        <v>2.8452370454545655E-3</v>
      </c>
      <c r="AC290" s="155"/>
      <c r="AD290" s="155"/>
      <c r="AE290" s="155"/>
      <c r="AF290" s="155"/>
      <c r="AG290" s="174">
        <f>D290*D63*PRODUCT($CJ290:CJ290)</f>
        <v>0</v>
      </c>
      <c r="AH290" s="174">
        <f>E290*E63*PRODUCT($CJ290:CK290)</f>
        <v>0</v>
      </c>
      <c r="AI290" s="174">
        <f>F290*F63*PRODUCT($CJ290:CL290)</f>
        <v>0</v>
      </c>
      <c r="AJ290" s="174">
        <f>G290*G63*PRODUCT($CJ290:CM290)</f>
        <v>0</v>
      </c>
      <c r="AK290" s="174">
        <f>H290*H63*PRODUCT($CJ290:CN290)</f>
        <v>0</v>
      </c>
      <c r="AL290" s="174">
        <f>I290*I63*PRODUCT($CJ290:CO290)</f>
        <v>0</v>
      </c>
      <c r="AM290" s="174">
        <f>J290*J63*PRODUCT($CJ290:CP290)</f>
        <v>0</v>
      </c>
      <c r="AN290" s="174">
        <f>K290*K63*PRODUCT($CJ290:CQ290)</f>
        <v>0</v>
      </c>
      <c r="AO290" s="174">
        <f>L290*L63*PRODUCT($CJ290:CR290)</f>
        <v>0</v>
      </c>
      <c r="AP290" s="174">
        <f>M290*M63*PRODUCT($CJ290:CS290)</f>
        <v>0</v>
      </c>
      <c r="AQ290" s="174">
        <f>N290*N63*PRODUCT($CJ290:CT290)</f>
        <v>0</v>
      </c>
      <c r="AR290" s="174">
        <f>O290*O63*PRODUCT($CJ290:CU290)</f>
        <v>0</v>
      </c>
      <c r="AS290" s="174">
        <f>P290*P63*PRODUCT($CJ290:CV290)</f>
        <v>0</v>
      </c>
      <c r="AT290" s="174">
        <f>Q290*Q63*PRODUCT($CJ290:CW290)</f>
        <v>0</v>
      </c>
      <c r="AU290" s="174">
        <f>R290*R63*PRODUCT($CJ290:CX290)</f>
        <v>0</v>
      </c>
      <c r="AV290" s="174">
        <f>S290*S63*PRODUCT($CJ290:CY290)</f>
        <v>0</v>
      </c>
      <c r="AW290" s="174">
        <f>T290*T63*PRODUCT($CJ290:CZ290)</f>
        <v>0</v>
      </c>
      <c r="AX290" s="174">
        <f>U290*U63*PRODUCT($CJ290:DA290)</f>
        <v>0</v>
      </c>
      <c r="AY290" s="174">
        <f>V290*V63*PRODUCT($CJ290:DB290)</f>
        <v>0</v>
      </c>
      <c r="AZ290" s="174">
        <f>W290*W63*PRODUCT($CJ290:DC290)</f>
        <v>0</v>
      </c>
      <c r="BA290" s="174">
        <f>X290*X63*PRODUCT($CJ290:DD290)</f>
        <v>0</v>
      </c>
      <c r="BB290" s="174">
        <f>Y290*Y63*PRODUCT($CJ290:DE290)</f>
        <v>0</v>
      </c>
      <c r="BC290" s="174">
        <f>Z290*Z63*PRODUCT($CJ290:DF290)</f>
        <v>0</v>
      </c>
      <c r="BD290" s="174">
        <f>AA290*AA63*PRODUCT($CJ290:DG290)</f>
        <v>0</v>
      </c>
      <c r="BE290" s="174">
        <f>AB290*AB63*PRODUCT($CJ290:DH290)</f>
        <v>0</v>
      </c>
      <c r="BF290" s="93"/>
      <c r="BG290" s="93"/>
      <c r="BH290" s="93"/>
      <c r="BI290" s="169">
        <f>SUM($AF290:AG290)-SUM($AF322:AG322)-SUM($C322:D322)-SUM($BH322:BI322)</f>
        <v>0</v>
      </c>
      <c r="BJ290" s="169">
        <f>SUM($AF290:AH290)-SUM($AF322:AH322)-SUM($C322:E322)-SUM($BH322:BJ322)</f>
        <v>0</v>
      </c>
      <c r="BK290" s="169">
        <f>SUM($AF290:AI290)-SUM($AF322:AI322)-SUM($C322:F322)-SUM($BH322:BK322)</f>
        <v>0</v>
      </c>
      <c r="BL290" s="169">
        <f>SUM($AF290:AJ290)-SUM($AF322:AJ322)-SUM($C322:G322)-SUM($BH322:BL322)</f>
        <v>0</v>
      </c>
      <c r="BM290" s="169">
        <f>SUM($AF290:AK290)-SUM($AF322:AK322)-SUM($C322:H322)-SUM($BH322:BM322)</f>
        <v>0</v>
      </c>
      <c r="BN290" s="169">
        <f>SUM($AF290:AL290)-SUM($AF322:AL322)-SUM($C322:I322)-SUM($BH322:BN322)</f>
        <v>0</v>
      </c>
      <c r="BO290" s="169">
        <f>SUM($AF290:AM290)-SUM($AF322:AM322)-SUM($C322:J322)-SUM($BH322:BO322)</f>
        <v>0</v>
      </c>
      <c r="BP290" s="169">
        <f>SUM($AF290:AN290)-SUM($AF322:AN322)-SUM($C322:K322)-SUM($BH322:BP322)</f>
        <v>0</v>
      </c>
      <c r="BQ290" s="169">
        <f>SUM($AF290:AO290)-SUM($AF322:AO322)-SUM($C322:L322)-SUM($BH322:BQ322)</f>
        <v>0</v>
      </c>
      <c r="BR290" s="169">
        <f>SUM($AF290:AP290)-SUM($AF322:AP322)-SUM($C322:M322)-SUM($BH322:BR322)</f>
        <v>0</v>
      </c>
      <c r="BS290" s="169">
        <f>SUM($AF290:AQ290)-SUM($AF322:AQ322)-SUM($C322:N322)-SUM($BH322:BS322)</f>
        <v>0</v>
      </c>
      <c r="BT290" s="169">
        <f>SUM($AF290:AR290)-SUM($AF322:AR322)-SUM($C322:O322)-SUM($BH322:BT322)</f>
        <v>0</v>
      </c>
      <c r="BU290" s="169">
        <f>SUM($AF290:AS290)-SUM($AF322:AS322)-SUM($C322:P322)-SUM($BH322:BU322)</f>
        <v>0</v>
      </c>
      <c r="BV290" s="169">
        <f>SUM($AF290:AT290)-SUM($AF322:AT322)-SUM($C322:Q322)-SUM($BH322:BV322)</f>
        <v>0</v>
      </c>
      <c r="BW290" s="169">
        <f>SUM($AF290:AU290)-SUM($AF322:AU322)-SUM($C322:R322)-SUM($BH322:BW322)</f>
        <v>0</v>
      </c>
      <c r="BX290" s="169">
        <f>SUM($AF290:AV290)-SUM($AF322:AV322)-SUM($C322:S322)-SUM($BH322:BX322)</f>
        <v>0</v>
      </c>
      <c r="BY290" s="169">
        <f>SUM($AF290:AW290)-SUM($AF322:AW322)-SUM($C322:T322)-SUM($BH322:BY322)</f>
        <v>0</v>
      </c>
      <c r="BZ290" s="169">
        <f>SUM($AF290:AX290)-SUM($AF322:AX322)-SUM($C322:U322)-SUM($BH322:BZ322)</f>
        <v>0</v>
      </c>
      <c r="CA290" s="169">
        <f>SUM($AF290:AY290)-SUM($AF322:AY322)-SUM($C322:V322)-SUM($BH322:CA322)</f>
        <v>0</v>
      </c>
      <c r="CB290" s="169">
        <f>SUM($AF290:AZ290)-SUM($AF322:AZ322)-SUM($C322:W322)-SUM($BH322:CB322)</f>
        <v>0</v>
      </c>
      <c r="CC290" s="169">
        <f>SUM($AF290:BA290)-SUM($AF322:BA322)-SUM($C322:X322)-SUM($BH322:CC322)</f>
        <v>0</v>
      </c>
      <c r="CD290" s="169">
        <f>SUM($AF290:BB290)-SUM($AF322:BB322)-SUM($C322:Y322)-SUM($BH322:CD322)</f>
        <v>0</v>
      </c>
      <c r="CE290" s="169">
        <f>SUM($AF290:BC290)-SUM($AF322:BC322)-SUM($C322:Z322)-SUM($BH322:CE322)</f>
        <v>0</v>
      </c>
      <c r="CF290" s="169">
        <f>SUM($AF290:BD290)-SUM($AF322:BD322)-SUM($C322:AA322)-SUM($BH322:CF322)</f>
        <v>0</v>
      </c>
      <c r="CG290" s="169">
        <f>SUM($AF290:BE290)-SUM($AF322:BE322)-SUM($C322:AB322)-SUM($BH322:CG322)</f>
        <v>0</v>
      </c>
      <c r="CH290" s="52"/>
      <c r="CI290" s="52"/>
      <c r="CJ290" s="67"/>
      <c r="CK290" s="67"/>
      <c r="CL290" s="67"/>
      <c r="CM290" s="67"/>
      <c r="CN290" s="67"/>
      <c r="CO290" s="67"/>
      <c r="CP290" s="67"/>
      <c r="CQ290" s="67"/>
      <c r="CR290" s="67"/>
      <c r="CS290" s="67"/>
      <c r="CT290" s="67"/>
      <c r="CU290" s="67"/>
      <c r="CV290" s="67"/>
      <c r="CW290" s="67"/>
      <c r="CX290" s="67"/>
      <c r="CY290" s="67"/>
      <c r="CZ290" s="67"/>
      <c r="DA290" s="67"/>
      <c r="DB290" s="67"/>
      <c r="DC290" s="67"/>
      <c r="DD290" s="67">
        <f>1-W290</f>
        <v>1</v>
      </c>
      <c r="DE290" s="67">
        <f t="shared" si="73"/>
        <v>0.99826571299999989</v>
      </c>
      <c r="DF290" s="67">
        <f t="shared" si="71"/>
        <v>0.99833513899999993</v>
      </c>
      <c r="DG290" s="67">
        <f t="shared" si="71"/>
        <v>0.99831598318181813</v>
      </c>
      <c r="DH290" s="67">
        <f t="shared" si="71"/>
        <v>0.99828944554545451</v>
      </c>
      <c r="DI290" s="67">
        <f t="shared" si="71"/>
        <v>0.99715476295454541</v>
      </c>
      <c r="DL290" s="53"/>
      <c r="DM290" s="188" t="str">
        <f t="shared" si="57"/>
        <v/>
      </c>
      <c r="DN290" s="188" t="str">
        <f t="shared" si="57"/>
        <v/>
      </c>
      <c r="DO290" s="188" t="str">
        <f t="shared" si="57"/>
        <v/>
      </c>
      <c r="DP290" s="188" t="str">
        <f t="shared" si="57"/>
        <v/>
      </c>
      <c r="DQ290" s="188" t="str">
        <f t="shared" si="57"/>
        <v/>
      </c>
      <c r="DR290" s="188" t="str">
        <f t="shared" si="57"/>
        <v/>
      </c>
      <c r="DS290" s="188" t="str">
        <f t="shared" si="57"/>
        <v/>
      </c>
      <c r="DT290" s="188" t="str">
        <f t="shared" si="57"/>
        <v/>
      </c>
      <c r="DU290" s="188" t="str">
        <f t="shared" si="57"/>
        <v/>
      </c>
      <c r="DV290" s="188" t="str">
        <f t="shared" si="57"/>
        <v/>
      </c>
      <c r="DW290" s="188" t="str">
        <f t="shared" si="57"/>
        <v/>
      </c>
      <c r="DX290" s="188" t="str">
        <f t="shared" si="57"/>
        <v/>
      </c>
      <c r="DY290" s="188" t="str">
        <f t="shared" si="57"/>
        <v/>
      </c>
      <c r="DZ290" s="188" t="str">
        <f t="shared" si="57"/>
        <v/>
      </c>
      <c r="EA290" s="188" t="str">
        <f t="shared" si="57"/>
        <v/>
      </c>
      <c r="EB290" s="188" t="str">
        <f t="shared" si="57"/>
        <v/>
      </c>
      <c r="EC290" s="188" t="str">
        <f t="shared" si="67"/>
        <v/>
      </c>
      <c r="ED290" s="188" t="str">
        <f t="shared" si="67"/>
        <v/>
      </c>
      <c r="EE290" s="188" t="str">
        <f t="shared" si="67"/>
        <v/>
      </c>
      <c r="EF290" s="188" t="str">
        <f t="shared" si="67"/>
        <v/>
      </c>
      <c r="EG290" s="188" t="str">
        <f t="shared" si="67"/>
        <v/>
      </c>
      <c r="EH290" s="188" t="str">
        <f t="shared" si="67"/>
        <v/>
      </c>
      <c r="EI290" s="188" t="str">
        <f t="shared" si="67"/>
        <v/>
      </c>
      <c r="EJ290" s="188" t="str">
        <f t="shared" si="67"/>
        <v/>
      </c>
      <c r="EK290" s="188" t="str">
        <f t="shared" si="67"/>
        <v/>
      </c>
    </row>
    <row r="291" spans="1:141" x14ac:dyDescent="0.3">
      <c r="B291" s="1">
        <v>22</v>
      </c>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f>VLOOKUP(X98,CHDinc,$A$4,FALSE)*(1+((VLOOKUP(X98,CHDrisk,$A$4,FALSE)-1)*MAX(0,BA130-BaselineBMI)))</f>
        <v>1.734287000000075E-3</v>
      </c>
      <c r="Z291" s="155">
        <f>VLOOKUP(Y98,CHDinc,$A$4,FALSE)*(1+((VLOOKUP(Y98,CHDrisk,$A$4,FALSE)-1)*MAX(0,BB130-BaselineBMI)))</f>
        <v>1.6648610000000721E-3</v>
      </c>
      <c r="AA291" s="155">
        <f>VLOOKUP(Z98,CHDinc,$A$4,FALSE)*(1+((VLOOKUP(Z98,CHDrisk,$A$4,FALSE)-1)*MAX(0,BC130-BaselineBMI)))</f>
        <v>1.6840168181818909E-3</v>
      </c>
      <c r="AB291" s="155">
        <f>VLOOKUP(AA98,CHDinc,$A$4,FALSE)*(1+((VLOOKUP(AA98,CHDrisk,$A$4,FALSE)-1)*MAX(0,BD130-BaselineBMI)))</f>
        <v>1.7105544545455288E-3</v>
      </c>
      <c r="AC291" s="155"/>
      <c r="AD291" s="155"/>
      <c r="AE291" s="155"/>
      <c r="AF291" s="155"/>
      <c r="AG291" s="174">
        <f>D291*D64*PRODUCT($CJ291:CJ291)</f>
        <v>0</v>
      </c>
      <c r="AH291" s="174">
        <f>E291*E64*PRODUCT($CJ291:CK291)</f>
        <v>0</v>
      </c>
      <c r="AI291" s="174">
        <f>F291*F64*PRODUCT($CJ291:CL291)</f>
        <v>0</v>
      </c>
      <c r="AJ291" s="174">
        <f>G291*G64*PRODUCT($CJ291:CM291)</f>
        <v>0</v>
      </c>
      <c r="AK291" s="174">
        <f>H291*H64*PRODUCT($CJ291:CN291)</f>
        <v>0</v>
      </c>
      <c r="AL291" s="174">
        <f>I291*I64*PRODUCT($CJ291:CO291)</f>
        <v>0</v>
      </c>
      <c r="AM291" s="174">
        <f>J291*J64*PRODUCT($CJ291:CP291)</f>
        <v>0</v>
      </c>
      <c r="AN291" s="174">
        <f>K291*K64*PRODUCT($CJ291:CQ291)</f>
        <v>0</v>
      </c>
      <c r="AO291" s="174">
        <f>L291*L64*PRODUCT($CJ291:CR291)</f>
        <v>0</v>
      </c>
      <c r="AP291" s="174">
        <f>M291*M64*PRODUCT($CJ291:CS291)</f>
        <v>0</v>
      </c>
      <c r="AQ291" s="174">
        <f>N291*N64*PRODUCT($CJ291:CT291)</f>
        <v>0</v>
      </c>
      <c r="AR291" s="174">
        <f>O291*O64*PRODUCT($CJ291:CU291)</f>
        <v>0</v>
      </c>
      <c r="AS291" s="174">
        <f>P291*P64*PRODUCT($CJ291:CV291)</f>
        <v>0</v>
      </c>
      <c r="AT291" s="174">
        <f>Q291*Q64*PRODUCT($CJ291:CW291)</f>
        <v>0</v>
      </c>
      <c r="AU291" s="174">
        <f>R291*R64*PRODUCT($CJ291:CX291)</f>
        <v>0</v>
      </c>
      <c r="AV291" s="174">
        <f>S291*S64*PRODUCT($CJ291:CY291)</f>
        <v>0</v>
      </c>
      <c r="AW291" s="174">
        <f>T291*T64*PRODUCT($CJ291:CZ291)</f>
        <v>0</v>
      </c>
      <c r="AX291" s="174">
        <f>U291*U64*PRODUCT($CJ291:DA291)</f>
        <v>0</v>
      </c>
      <c r="AY291" s="174">
        <f>V291*V64*PRODUCT($CJ291:DB291)</f>
        <v>0</v>
      </c>
      <c r="AZ291" s="174">
        <f>W291*W64*PRODUCT($CJ291:DC291)</f>
        <v>0</v>
      </c>
      <c r="BA291" s="174">
        <f>X291*X64*PRODUCT($CJ291:DD291)</f>
        <v>0</v>
      </c>
      <c r="BB291" s="174">
        <f>Y291*Y64*PRODUCT($CJ291:DE291)</f>
        <v>0</v>
      </c>
      <c r="BC291" s="174">
        <f>Z291*Z64*PRODUCT($CJ291:DF291)</f>
        <v>0</v>
      </c>
      <c r="BD291" s="174">
        <f>AA291*AA64*PRODUCT($CJ291:DG291)</f>
        <v>0</v>
      </c>
      <c r="BE291" s="174">
        <f>AB291*AB64*PRODUCT($CJ291:DH291)</f>
        <v>0</v>
      </c>
      <c r="BF291" s="93"/>
      <c r="BG291" s="93"/>
      <c r="BH291" s="93"/>
      <c r="BI291" s="169">
        <f>SUM($AF291:AG291)-SUM($AF323:AG323)-SUM($C323:D323)-SUM($BH323:BI323)</f>
        <v>0</v>
      </c>
      <c r="BJ291" s="169">
        <f>SUM($AF291:AH291)-SUM($AF323:AH323)-SUM($C323:E323)-SUM($BH323:BJ323)</f>
        <v>0</v>
      </c>
      <c r="BK291" s="169">
        <f>SUM($AF291:AI291)-SUM($AF323:AI323)-SUM($C323:F323)-SUM($BH323:BK323)</f>
        <v>0</v>
      </c>
      <c r="BL291" s="169">
        <f>SUM($AF291:AJ291)-SUM($AF323:AJ323)-SUM($C323:G323)-SUM($BH323:BL323)</f>
        <v>0</v>
      </c>
      <c r="BM291" s="169">
        <f>SUM($AF291:AK291)-SUM($AF323:AK323)-SUM($C323:H323)-SUM($BH323:BM323)</f>
        <v>0</v>
      </c>
      <c r="BN291" s="169">
        <f>SUM($AF291:AL291)-SUM($AF323:AL323)-SUM($C323:I323)-SUM($BH323:BN323)</f>
        <v>0</v>
      </c>
      <c r="BO291" s="169">
        <f>SUM($AF291:AM291)-SUM($AF323:AM323)-SUM($C323:J323)-SUM($BH323:BO323)</f>
        <v>0</v>
      </c>
      <c r="BP291" s="169">
        <f>SUM($AF291:AN291)-SUM($AF323:AN323)-SUM($C323:K323)-SUM($BH323:BP323)</f>
        <v>0</v>
      </c>
      <c r="BQ291" s="169">
        <f>SUM($AF291:AO291)-SUM($AF323:AO323)-SUM($C323:L323)-SUM($BH323:BQ323)</f>
        <v>0</v>
      </c>
      <c r="BR291" s="169">
        <f>SUM($AF291:AP291)-SUM($AF323:AP323)-SUM($C323:M323)-SUM($BH323:BR323)</f>
        <v>0</v>
      </c>
      <c r="BS291" s="169">
        <f>SUM($AF291:AQ291)-SUM($AF323:AQ323)-SUM($C323:N323)-SUM($BH323:BS323)</f>
        <v>0</v>
      </c>
      <c r="BT291" s="169">
        <f>SUM($AF291:AR291)-SUM($AF323:AR323)-SUM($C323:O323)-SUM($BH323:BT323)</f>
        <v>0</v>
      </c>
      <c r="BU291" s="169">
        <f>SUM($AF291:AS291)-SUM($AF323:AS323)-SUM($C323:P323)-SUM($BH323:BU323)</f>
        <v>0</v>
      </c>
      <c r="BV291" s="169">
        <f>SUM($AF291:AT291)-SUM($AF323:AT323)-SUM($C323:Q323)-SUM($BH323:BV323)</f>
        <v>0</v>
      </c>
      <c r="BW291" s="169">
        <f>SUM($AF291:AU291)-SUM($AF323:AU323)-SUM($C323:R323)-SUM($BH323:BW323)</f>
        <v>0</v>
      </c>
      <c r="BX291" s="169">
        <f>SUM($AF291:AV291)-SUM($AF323:AV323)-SUM($C323:S323)-SUM($BH323:BX323)</f>
        <v>0</v>
      </c>
      <c r="BY291" s="169">
        <f>SUM($AF291:AW291)-SUM($AF323:AW323)-SUM($C323:T323)-SUM($BH323:BY323)</f>
        <v>0</v>
      </c>
      <c r="BZ291" s="169">
        <f>SUM($AF291:AX291)-SUM($AF323:AX323)-SUM($C323:U323)-SUM($BH323:BZ323)</f>
        <v>0</v>
      </c>
      <c r="CA291" s="169">
        <f>SUM($AF291:AY291)-SUM($AF323:AY323)-SUM($C323:V323)-SUM($BH323:CA323)</f>
        <v>0</v>
      </c>
      <c r="CB291" s="169">
        <f>SUM($AF291:AZ291)-SUM($AF323:AZ323)-SUM($C323:W323)-SUM($BH323:CB323)</f>
        <v>0</v>
      </c>
      <c r="CC291" s="169">
        <f>SUM($AF291:BA291)-SUM($AF323:BA323)-SUM($C323:X323)-SUM($BH323:CC323)</f>
        <v>0</v>
      </c>
      <c r="CD291" s="169">
        <f>SUM($AF291:BB291)-SUM($AF323:BB323)-SUM($C323:Y323)-SUM($BH323:CD323)</f>
        <v>0</v>
      </c>
      <c r="CE291" s="169">
        <f>SUM($AF291:BC291)-SUM($AF323:BC323)-SUM($C323:Z323)-SUM($BH323:CE323)</f>
        <v>0</v>
      </c>
      <c r="CF291" s="169">
        <f>SUM($AF291:BD291)-SUM($AF323:BD323)-SUM($C323:AA323)-SUM($BH323:CF323)</f>
        <v>0</v>
      </c>
      <c r="CG291" s="169">
        <f>SUM($AF291:BE291)-SUM($AF323:BE323)-SUM($C323:AB323)-SUM($BH323:CG323)</f>
        <v>0</v>
      </c>
      <c r="CH291" s="52"/>
      <c r="CI291" s="52"/>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f>1-X291</f>
        <v>1</v>
      </c>
      <c r="DF291" s="67">
        <f t="shared" si="71"/>
        <v>0.99826571299999989</v>
      </c>
      <c r="DG291" s="67">
        <f t="shared" si="71"/>
        <v>0.99833513899999993</v>
      </c>
      <c r="DH291" s="67">
        <f t="shared" si="71"/>
        <v>0.99831598318181813</v>
      </c>
      <c r="DI291" s="67">
        <f t="shared" si="71"/>
        <v>0.99828944554545451</v>
      </c>
      <c r="DL291" s="53"/>
      <c r="DM291" s="188" t="str">
        <f t="shared" si="57"/>
        <v/>
      </c>
      <c r="DN291" s="188" t="str">
        <f t="shared" si="57"/>
        <v/>
      </c>
      <c r="DO291" s="188" t="str">
        <f t="shared" si="57"/>
        <v/>
      </c>
      <c r="DP291" s="188" t="str">
        <f t="shared" si="57"/>
        <v/>
      </c>
      <c r="DQ291" s="188" t="str">
        <f t="shared" si="57"/>
        <v/>
      </c>
      <c r="DR291" s="188" t="str">
        <f t="shared" si="57"/>
        <v/>
      </c>
      <c r="DS291" s="188" t="str">
        <f t="shared" si="57"/>
        <v/>
      </c>
      <c r="DT291" s="188" t="str">
        <f t="shared" si="57"/>
        <v/>
      </c>
      <c r="DU291" s="188" t="str">
        <f t="shared" si="57"/>
        <v/>
      </c>
      <c r="DV291" s="188" t="str">
        <f t="shared" si="57"/>
        <v/>
      </c>
      <c r="DW291" s="188" t="str">
        <f t="shared" si="57"/>
        <v/>
      </c>
      <c r="DX291" s="188" t="str">
        <f t="shared" si="57"/>
        <v/>
      </c>
      <c r="DY291" s="188" t="str">
        <f t="shared" si="57"/>
        <v/>
      </c>
      <c r="DZ291" s="188" t="str">
        <f t="shared" si="57"/>
        <v/>
      </c>
      <c r="EA291" s="188" t="str">
        <f t="shared" si="57"/>
        <v/>
      </c>
      <c r="EB291" s="188" t="str">
        <f t="shared" si="57"/>
        <v/>
      </c>
      <c r="EC291" s="188" t="str">
        <f t="shared" si="67"/>
        <v/>
      </c>
      <c r="ED291" s="188" t="str">
        <f t="shared" si="67"/>
        <v/>
      </c>
      <c r="EE291" s="188" t="str">
        <f t="shared" si="67"/>
        <v/>
      </c>
      <c r="EF291" s="188" t="str">
        <f t="shared" si="67"/>
        <v/>
      </c>
      <c r="EG291" s="188" t="str">
        <f t="shared" si="67"/>
        <v/>
      </c>
      <c r="EH291" s="188" t="str">
        <f t="shared" si="67"/>
        <v/>
      </c>
      <c r="EI291" s="188" t="str">
        <f t="shared" si="67"/>
        <v/>
      </c>
      <c r="EJ291" s="188" t="str">
        <f t="shared" si="67"/>
        <v/>
      </c>
      <c r="EK291" s="188" t="str">
        <f t="shared" si="67"/>
        <v/>
      </c>
    </row>
    <row r="292" spans="1:141" x14ac:dyDescent="0.3">
      <c r="B292" s="1">
        <v>23</v>
      </c>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f>VLOOKUP(Y99,CHDinc,$A$4,FALSE)*(1+((VLOOKUP(Y99,CHDrisk,$A$4,FALSE)-1)*MAX(0,BB131-BaselineBMI)))</f>
        <v>1.734287000000075E-3</v>
      </c>
      <c r="AA292" s="155">
        <f>VLOOKUP(Z99,CHDinc,$A$4,FALSE)*(1+((VLOOKUP(Z99,CHDrisk,$A$4,FALSE)-1)*MAX(0,BC131-BaselineBMI)))</f>
        <v>1.6648610000000721E-3</v>
      </c>
      <c r="AB292" s="155">
        <f>VLOOKUP(AA99,CHDinc,$A$4,FALSE)*(1+((VLOOKUP(AA99,CHDrisk,$A$4,FALSE)-1)*MAX(0,BD131-BaselineBMI)))</f>
        <v>1.6840168181818909E-3</v>
      </c>
      <c r="AC292" s="155"/>
      <c r="AD292" s="155"/>
      <c r="AE292" s="155"/>
      <c r="AF292" s="155"/>
      <c r="AG292" s="174">
        <f>D292*D65*PRODUCT($CJ292:CJ292)</f>
        <v>0</v>
      </c>
      <c r="AH292" s="174">
        <f>E292*E65*PRODUCT($CJ292:CK292)</f>
        <v>0</v>
      </c>
      <c r="AI292" s="174">
        <f>F292*F65*PRODUCT($CJ292:CL292)</f>
        <v>0</v>
      </c>
      <c r="AJ292" s="174">
        <f>G292*G65*PRODUCT($CJ292:CM292)</f>
        <v>0</v>
      </c>
      <c r="AK292" s="174">
        <f>H292*H65*PRODUCT($CJ292:CN292)</f>
        <v>0</v>
      </c>
      <c r="AL292" s="174">
        <f>I292*I65*PRODUCT($CJ292:CO292)</f>
        <v>0</v>
      </c>
      <c r="AM292" s="174">
        <f>J292*J65*PRODUCT($CJ292:CP292)</f>
        <v>0</v>
      </c>
      <c r="AN292" s="174">
        <f>K292*K65*PRODUCT($CJ292:CQ292)</f>
        <v>0</v>
      </c>
      <c r="AO292" s="174">
        <f>L292*L65*PRODUCT($CJ292:CR292)</f>
        <v>0</v>
      </c>
      <c r="AP292" s="174">
        <f>M292*M65*PRODUCT($CJ292:CS292)</f>
        <v>0</v>
      </c>
      <c r="AQ292" s="174">
        <f>N292*N65*PRODUCT($CJ292:CT292)</f>
        <v>0</v>
      </c>
      <c r="AR292" s="174">
        <f>O292*O65*PRODUCT($CJ292:CU292)</f>
        <v>0</v>
      </c>
      <c r="AS292" s="174">
        <f>P292*P65*PRODUCT($CJ292:CV292)</f>
        <v>0</v>
      </c>
      <c r="AT292" s="174">
        <f>Q292*Q65*PRODUCT($CJ292:CW292)</f>
        <v>0</v>
      </c>
      <c r="AU292" s="174">
        <f>R292*R65*PRODUCT($CJ292:CX292)</f>
        <v>0</v>
      </c>
      <c r="AV292" s="174">
        <f>S292*S65*PRODUCT($CJ292:CY292)</f>
        <v>0</v>
      </c>
      <c r="AW292" s="174">
        <f>T292*T65*PRODUCT($CJ292:CZ292)</f>
        <v>0</v>
      </c>
      <c r="AX292" s="174">
        <f>U292*U65*PRODUCT($CJ292:DA292)</f>
        <v>0</v>
      </c>
      <c r="AY292" s="174">
        <f>V292*V65*PRODUCT($CJ292:DB292)</f>
        <v>0</v>
      </c>
      <c r="AZ292" s="174">
        <f>W292*W65*PRODUCT($CJ292:DC292)</f>
        <v>0</v>
      </c>
      <c r="BA292" s="174">
        <f>X292*X65*PRODUCT($CJ292:DD292)</f>
        <v>0</v>
      </c>
      <c r="BB292" s="174">
        <f>Y292*Y65*PRODUCT($CJ292:DE292)</f>
        <v>0</v>
      </c>
      <c r="BC292" s="174">
        <f>Z292*Z65*PRODUCT($CJ292:DF292)</f>
        <v>0</v>
      </c>
      <c r="BD292" s="174">
        <f>AA292*AA65*PRODUCT($CJ292:DG292)</f>
        <v>0</v>
      </c>
      <c r="BE292" s="174">
        <f>AB292*AB65*PRODUCT($CJ292:DH292)</f>
        <v>0</v>
      </c>
      <c r="BF292" s="93"/>
      <c r="BG292" s="93"/>
      <c r="BH292" s="93"/>
      <c r="BI292" s="169">
        <f>SUM($AF292:AG292)-SUM($AF324:AG324)-SUM($C324:D324)-SUM($BH324:BI324)</f>
        <v>0</v>
      </c>
      <c r="BJ292" s="169">
        <f>SUM($AF292:AH292)-SUM($AF324:AH324)-SUM($C324:E324)-SUM($BH324:BJ324)</f>
        <v>0</v>
      </c>
      <c r="BK292" s="169">
        <f>SUM($AF292:AI292)-SUM($AF324:AI324)-SUM($C324:F324)-SUM($BH324:BK324)</f>
        <v>0</v>
      </c>
      <c r="BL292" s="169">
        <f>SUM($AF292:AJ292)-SUM($AF324:AJ324)-SUM($C324:G324)-SUM($BH324:BL324)</f>
        <v>0</v>
      </c>
      <c r="BM292" s="169">
        <f>SUM($AF292:AK292)-SUM($AF324:AK324)-SUM($C324:H324)-SUM($BH324:BM324)</f>
        <v>0</v>
      </c>
      <c r="BN292" s="169">
        <f>SUM($AF292:AL292)-SUM($AF324:AL324)-SUM($C324:I324)-SUM($BH324:BN324)</f>
        <v>0</v>
      </c>
      <c r="BO292" s="169">
        <f>SUM($AF292:AM292)-SUM($AF324:AM324)-SUM($C324:J324)-SUM($BH324:BO324)</f>
        <v>0</v>
      </c>
      <c r="BP292" s="169">
        <f>SUM($AF292:AN292)-SUM($AF324:AN324)-SUM($C324:K324)-SUM($BH324:BP324)</f>
        <v>0</v>
      </c>
      <c r="BQ292" s="169">
        <f>SUM($AF292:AO292)-SUM($AF324:AO324)-SUM($C324:L324)-SUM($BH324:BQ324)</f>
        <v>0</v>
      </c>
      <c r="BR292" s="169">
        <f>SUM($AF292:AP292)-SUM($AF324:AP324)-SUM($C324:M324)-SUM($BH324:BR324)</f>
        <v>0</v>
      </c>
      <c r="BS292" s="169">
        <f>SUM($AF292:AQ292)-SUM($AF324:AQ324)-SUM($C324:N324)-SUM($BH324:BS324)</f>
        <v>0</v>
      </c>
      <c r="BT292" s="169">
        <f>SUM($AF292:AR292)-SUM($AF324:AR324)-SUM($C324:O324)-SUM($BH324:BT324)</f>
        <v>0</v>
      </c>
      <c r="BU292" s="169">
        <f>SUM($AF292:AS292)-SUM($AF324:AS324)-SUM($C324:P324)-SUM($BH324:BU324)</f>
        <v>0</v>
      </c>
      <c r="BV292" s="169">
        <f>SUM($AF292:AT292)-SUM($AF324:AT324)-SUM($C324:Q324)-SUM($BH324:BV324)</f>
        <v>0</v>
      </c>
      <c r="BW292" s="169">
        <f>SUM($AF292:AU292)-SUM($AF324:AU324)-SUM($C324:R324)-SUM($BH324:BW324)</f>
        <v>0</v>
      </c>
      <c r="BX292" s="169">
        <f>SUM($AF292:AV292)-SUM($AF324:AV324)-SUM($C324:S324)-SUM($BH324:BX324)</f>
        <v>0</v>
      </c>
      <c r="BY292" s="169">
        <f>SUM($AF292:AW292)-SUM($AF324:AW324)-SUM($C324:T324)-SUM($BH324:BY324)</f>
        <v>0</v>
      </c>
      <c r="BZ292" s="169">
        <f>SUM($AF292:AX292)-SUM($AF324:AX324)-SUM($C324:U324)-SUM($BH324:BZ324)</f>
        <v>0</v>
      </c>
      <c r="CA292" s="169">
        <f>SUM($AF292:AY292)-SUM($AF324:AY324)-SUM($C324:V324)-SUM($BH324:CA324)</f>
        <v>0</v>
      </c>
      <c r="CB292" s="169">
        <f>SUM($AF292:AZ292)-SUM($AF324:AZ324)-SUM($C324:W324)-SUM($BH324:CB324)</f>
        <v>0</v>
      </c>
      <c r="CC292" s="169">
        <f>SUM($AF292:BA292)-SUM($AF324:BA324)-SUM($C324:X324)-SUM($BH324:CC324)</f>
        <v>0</v>
      </c>
      <c r="CD292" s="169">
        <f>SUM($AF292:BB292)-SUM($AF324:BB324)-SUM($C324:Y324)-SUM($BH324:CD324)</f>
        <v>0</v>
      </c>
      <c r="CE292" s="169">
        <f>SUM($AF292:BC292)-SUM($AF324:BC324)-SUM($C324:Z324)-SUM($BH324:CE324)</f>
        <v>0</v>
      </c>
      <c r="CF292" s="169">
        <f>SUM($AF292:BD292)-SUM($AF324:BD324)-SUM($C324:AA324)-SUM($BH324:CF324)</f>
        <v>0</v>
      </c>
      <c r="CG292" s="169">
        <f>SUM($AF292:BE292)-SUM($AF324:BE324)-SUM($C324:AB324)-SUM($BH324:CG324)</f>
        <v>0</v>
      </c>
      <c r="CH292" s="52"/>
      <c r="CI292" s="52"/>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f t="shared" si="71"/>
        <v>1</v>
      </c>
      <c r="DG292" s="67">
        <f t="shared" si="71"/>
        <v>0.99826571299999989</v>
      </c>
      <c r="DH292" s="67">
        <f t="shared" si="71"/>
        <v>0.99833513899999993</v>
      </c>
      <c r="DI292" s="67">
        <f t="shared" si="71"/>
        <v>0.99831598318181813</v>
      </c>
      <c r="DL292" s="53"/>
      <c r="DM292" s="188" t="str">
        <f t="shared" si="57"/>
        <v/>
      </c>
      <c r="DN292" s="188" t="str">
        <f t="shared" si="57"/>
        <v/>
      </c>
      <c r="DO292" s="188" t="str">
        <f t="shared" si="57"/>
        <v/>
      </c>
      <c r="DP292" s="188" t="str">
        <f t="shared" si="57"/>
        <v/>
      </c>
      <c r="DQ292" s="188" t="str">
        <f t="shared" si="57"/>
        <v/>
      </c>
      <c r="DR292" s="188" t="str">
        <f t="shared" si="57"/>
        <v/>
      </c>
      <c r="DS292" s="188" t="str">
        <f t="shared" si="57"/>
        <v/>
      </c>
      <c r="DT292" s="188" t="str">
        <f t="shared" si="57"/>
        <v/>
      </c>
      <c r="DU292" s="188" t="str">
        <f t="shared" si="57"/>
        <v/>
      </c>
      <c r="DV292" s="188" t="str">
        <f t="shared" si="57"/>
        <v/>
      </c>
      <c r="DW292" s="188" t="str">
        <f t="shared" si="57"/>
        <v/>
      </c>
      <c r="DX292" s="188" t="str">
        <f t="shared" si="57"/>
        <v/>
      </c>
      <c r="DY292" s="188" t="str">
        <f t="shared" si="57"/>
        <v/>
      </c>
      <c r="DZ292" s="188" t="str">
        <f t="shared" si="57"/>
        <v/>
      </c>
      <c r="EA292" s="188" t="str">
        <f t="shared" si="57"/>
        <v/>
      </c>
      <c r="EB292" s="188" t="str">
        <f t="shared" si="57"/>
        <v/>
      </c>
      <c r="EC292" s="188" t="str">
        <f t="shared" si="67"/>
        <v/>
      </c>
      <c r="ED292" s="188" t="str">
        <f t="shared" si="67"/>
        <v/>
      </c>
      <c r="EE292" s="188" t="str">
        <f t="shared" si="67"/>
        <v/>
      </c>
      <c r="EF292" s="188" t="str">
        <f t="shared" si="67"/>
        <v/>
      </c>
      <c r="EG292" s="188" t="str">
        <f t="shared" si="67"/>
        <v/>
      </c>
      <c r="EH292" s="188" t="str">
        <f t="shared" si="67"/>
        <v/>
      </c>
      <c r="EI292" s="188" t="str">
        <f t="shared" si="67"/>
        <v/>
      </c>
      <c r="EJ292" s="188" t="str">
        <f t="shared" si="67"/>
        <v/>
      </c>
      <c r="EK292" s="188" t="str">
        <f t="shared" si="67"/>
        <v/>
      </c>
    </row>
    <row r="293" spans="1:141" x14ac:dyDescent="0.3">
      <c r="B293" s="1">
        <v>24</v>
      </c>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f>VLOOKUP(Z100,CHDinc,$A$4,FALSE)*(1+((VLOOKUP(Z100,CHDrisk,$A$4,FALSE)-1)*MAX(0,BC132-BaselineBMI)))</f>
        <v>1.734287000000075E-3</v>
      </c>
      <c r="AB293" s="155">
        <f>VLOOKUP(AA100,CHDinc,$A$4,FALSE)*(1+((VLOOKUP(AA100,CHDrisk,$A$4,FALSE)-1)*MAX(0,BD132-BaselineBMI)))</f>
        <v>1.6648610000000721E-3</v>
      </c>
      <c r="AC293" s="155"/>
      <c r="AD293" s="155"/>
      <c r="AE293" s="155"/>
      <c r="AF293" s="155"/>
      <c r="AG293" s="174">
        <f>D293*D66*PRODUCT($CJ293:CJ293)</f>
        <v>0</v>
      </c>
      <c r="AH293" s="174">
        <f>E293*E66*PRODUCT($CJ293:CK293)</f>
        <v>0</v>
      </c>
      <c r="AI293" s="174">
        <f>F293*F66*PRODUCT($CJ293:CL293)</f>
        <v>0</v>
      </c>
      <c r="AJ293" s="174">
        <f>G293*G66*PRODUCT($CJ293:CM293)</f>
        <v>0</v>
      </c>
      <c r="AK293" s="174">
        <f>H293*H66*PRODUCT($CJ293:CN293)</f>
        <v>0</v>
      </c>
      <c r="AL293" s="174">
        <f>I293*I66*PRODUCT($CJ293:CO293)</f>
        <v>0</v>
      </c>
      <c r="AM293" s="174">
        <f>J293*J66*PRODUCT($CJ293:CP293)</f>
        <v>0</v>
      </c>
      <c r="AN293" s="174">
        <f>K293*K66*PRODUCT($CJ293:CQ293)</f>
        <v>0</v>
      </c>
      <c r="AO293" s="174">
        <f>L293*L66*PRODUCT($CJ293:CR293)</f>
        <v>0</v>
      </c>
      <c r="AP293" s="174">
        <f>M293*M66*PRODUCT($CJ293:CS293)</f>
        <v>0</v>
      </c>
      <c r="AQ293" s="174">
        <f>N293*N66*PRODUCT($CJ293:CT293)</f>
        <v>0</v>
      </c>
      <c r="AR293" s="174">
        <f>O293*O66*PRODUCT($CJ293:CU293)</f>
        <v>0</v>
      </c>
      <c r="AS293" s="174">
        <f>P293*P66*PRODUCT($CJ293:CV293)</f>
        <v>0</v>
      </c>
      <c r="AT293" s="174">
        <f>Q293*Q66*PRODUCT($CJ293:CW293)</f>
        <v>0</v>
      </c>
      <c r="AU293" s="174">
        <f>R293*R66*PRODUCT($CJ293:CX293)</f>
        <v>0</v>
      </c>
      <c r="AV293" s="174">
        <f>S293*S66*PRODUCT($CJ293:CY293)</f>
        <v>0</v>
      </c>
      <c r="AW293" s="174">
        <f>T293*T66*PRODUCT($CJ293:CZ293)</f>
        <v>0</v>
      </c>
      <c r="AX293" s="174">
        <f>U293*U66*PRODUCT($CJ293:DA293)</f>
        <v>0</v>
      </c>
      <c r="AY293" s="174">
        <f>V293*V66*PRODUCT($CJ293:DB293)</f>
        <v>0</v>
      </c>
      <c r="AZ293" s="174">
        <f>W293*W66*PRODUCT($CJ293:DC293)</f>
        <v>0</v>
      </c>
      <c r="BA293" s="174">
        <f>X293*X66*PRODUCT($CJ293:DD293)</f>
        <v>0</v>
      </c>
      <c r="BB293" s="174">
        <f>Y293*Y66*PRODUCT($CJ293:DE293)</f>
        <v>0</v>
      </c>
      <c r="BC293" s="174">
        <f>Z293*Z66*PRODUCT($CJ293:DF293)</f>
        <v>0</v>
      </c>
      <c r="BD293" s="174">
        <f>AA293*AA66*PRODUCT($CJ293:DG293)</f>
        <v>0</v>
      </c>
      <c r="BE293" s="174">
        <f>AB293*AB66*PRODUCT($CJ293:DH293)</f>
        <v>0</v>
      </c>
      <c r="BF293" s="93"/>
      <c r="BG293" s="93"/>
      <c r="BH293" s="93"/>
      <c r="BI293" s="169">
        <f>SUM($AF293:AG293)-SUM($AF325:AG325)-SUM($C325:D325)-SUM($BH325:BI325)</f>
        <v>0</v>
      </c>
      <c r="BJ293" s="169">
        <f>SUM($AF293:AH293)-SUM($AF325:AH325)-SUM($C325:E325)-SUM($BH325:BJ325)</f>
        <v>0</v>
      </c>
      <c r="BK293" s="169">
        <f>SUM($AF293:AI293)-SUM($AF325:AI325)-SUM($C325:F325)-SUM($BH325:BK325)</f>
        <v>0</v>
      </c>
      <c r="BL293" s="169">
        <f>SUM($AF293:AJ293)-SUM($AF325:AJ325)-SUM($C325:G325)-SUM($BH325:BL325)</f>
        <v>0</v>
      </c>
      <c r="BM293" s="169">
        <f>SUM($AF293:AK293)-SUM($AF325:AK325)-SUM($C325:H325)-SUM($BH325:BM325)</f>
        <v>0</v>
      </c>
      <c r="BN293" s="169">
        <f>SUM($AF293:AL293)-SUM($AF325:AL325)-SUM($C325:I325)-SUM($BH325:BN325)</f>
        <v>0</v>
      </c>
      <c r="BO293" s="169">
        <f>SUM($AF293:AM293)-SUM($AF325:AM325)-SUM($C325:J325)-SUM($BH325:BO325)</f>
        <v>0</v>
      </c>
      <c r="BP293" s="169">
        <f>SUM($AF293:AN293)-SUM($AF325:AN325)-SUM($C325:K325)-SUM($BH325:BP325)</f>
        <v>0</v>
      </c>
      <c r="BQ293" s="169">
        <f>SUM($AF293:AO293)-SUM($AF325:AO325)-SUM($C325:L325)-SUM($BH325:BQ325)</f>
        <v>0</v>
      </c>
      <c r="BR293" s="169">
        <f>SUM($AF293:AP293)-SUM($AF325:AP325)-SUM($C325:M325)-SUM($BH325:BR325)</f>
        <v>0</v>
      </c>
      <c r="BS293" s="169">
        <f>SUM($AF293:AQ293)-SUM($AF325:AQ325)-SUM($C325:N325)-SUM($BH325:BS325)</f>
        <v>0</v>
      </c>
      <c r="BT293" s="169">
        <f>SUM($AF293:AR293)-SUM($AF325:AR325)-SUM($C325:O325)-SUM($BH325:BT325)</f>
        <v>0</v>
      </c>
      <c r="BU293" s="169">
        <f>SUM($AF293:AS293)-SUM($AF325:AS325)-SUM($C325:P325)-SUM($BH325:BU325)</f>
        <v>0</v>
      </c>
      <c r="BV293" s="169">
        <f>SUM($AF293:AT293)-SUM($AF325:AT325)-SUM($C325:Q325)-SUM($BH325:BV325)</f>
        <v>0</v>
      </c>
      <c r="BW293" s="169">
        <f>SUM($AF293:AU293)-SUM($AF325:AU325)-SUM($C325:R325)-SUM($BH325:BW325)</f>
        <v>0</v>
      </c>
      <c r="BX293" s="169">
        <f>SUM($AF293:AV293)-SUM($AF325:AV325)-SUM($C325:S325)-SUM($BH325:BX325)</f>
        <v>0</v>
      </c>
      <c r="BY293" s="169">
        <f>SUM($AF293:AW293)-SUM($AF325:AW325)-SUM($C325:T325)-SUM($BH325:BY325)</f>
        <v>0</v>
      </c>
      <c r="BZ293" s="169">
        <f>SUM($AF293:AX293)-SUM($AF325:AX325)-SUM($C325:U325)-SUM($BH325:BZ325)</f>
        <v>0</v>
      </c>
      <c r="CA293" s="169">
        <f>SUM($AF293:AY293)-SUM($AF325:AY325)-SUM($C325:V325)-SUM($BH325:CA325)</f>
        <v>0</v>
      </c>
      <c r="CB293" s="169">
        <f>SUM($AF293:AZ293)-SUM($AF325:AZ325)-SUM($C325:W325)-SUM($BH325:CB325)</f>
        <v>0</v>
      </c>
      <c r="CC293" s="169">
        <f>SUM($AF293:BA293)-SUM($AF325:BA325)-SUM($C325:X325)-SUM($BH325:CC325)</f>
        <v>0</v>
      </c>
      <c r="CD293" s="169">
        <f>SUM($AF293:BB293)-SUM($AF325:BB325)-SUM($C325:Y325)-SUM($BH325:CD325)</f>
        <v>0</v>
      </c>
      <c r="CE293" s="169">
        <f>SUM($AF293:BC293)-SUM($AF325:BC325)-SUM($C325:Z325)-SUM($BH325:CE325)</f>
        <v>0</v>
      </c>
      <c r="CF293" s="169">
        <f>SUM($AF293:BD293)-SUM($AF325:BD325)-SUM($C325:AA325)-SUM($BH325:CF325)</f>
        <v>0</v>
      </c>
      <c r="CG293" s="169">
        <f>SUM($AF293:BE293)-SUM($AF325:BE325)-SUM($C325:AB325)-SUM($BH325:CG325)</f>
        <v>0</v>
      </c>
      <c r="CH293" s="52"/>
      <c r="CI293" s="52"/>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f t="shared" si="71"/>
        <v>1</v>
      </c>
      <c r="DH293" s="67">
        <f t="shared" si="71"/>
        <v>0.99826571299999989</v>
      </c>
      <c r="DI293" s="67">
        <f t="shared" si="71"/>
        <v>0.99833513899999993</v>
      </c>
      <c r="DM293" s="188" t="str">
        <f t="shared" si="57"/>
        <v/>
      </c>
      <c r="DN293" s="188" t="str">
        <f t="shared" si="57"/>
        <v/>
      </c>
      <c r="DO293" s="188" t="str">
        <f t="shared" si="57"/>
        <v/>
      </c>
      <c r="DP293" s="188" t="str">
        <f t="shared" si="57"/>
        <v/>
      </c>
      <c r="DQ293" s="188" t="str">
        <f t="shared" si="57"/>
        <v/>
      </c>
      <c r="DR293" s="188" t="str">
        <f t="shared" si="57"/>
        <v/>
      </c>
      <c r="DS293" s="188" t="str">
        <f t="shared" si="57"/>
        <v/>
      </c>
      <c r="DT293" s="188" t="str">
        <f t="shared" si="57"/>
        <v/>
      </c>
      <c r="DU293" s="188" t="str">
        <f t="shared" si="57"/>
        <v/>
      </c>
      <c r="DV293" s="188" t="str">
        <f t="shared" si="57"/>
        <v/>
      </c>
      <c r="DW293" s="188" t="str">
        <f t="shared" si="57"/>
        <v/>
      </c>
      <c r="DX293" s="188" t="str">
        <f t="shared" si="57"/>
        <v/>
      </c>
      <c r="DY293" s="188" t="str">
        <f t="shared" si="57"/>
        <v/>
      </c>
      <c r="DZ293" s="188" t="str">
        <f t="shared" si="57"/>
        <v/>
      </c>
      <c r="EA293" s="188" t="str">
        <f t="shared" si="57"/>
        <v/>
      </c>
      <c r="EB293" s="188" t="str">
        <f t="shared" si="57"/>
        <v/>
      </c>
      <c r="EC293" s="188" t="str">
        <f t="shared" si="67"/>
        <v/>
      </c>
      <c r="ED293" s="188" t="str">
        <f t="shared" si="67"/>
        <v/>
      </c>
      <c r="EE293" s="188" t="str">
        <f t="shared" si="67"/>
        <v/>
      </c>
      <c r="EF293" s="188" t="str">
        <f t="shared" si="67"/>
        <v/>
      </c>
      <c r="EG293" s="188" t="str">
        <f t="shared" si="67"/>
        <v/>
      </c>
      <c r="EH293" s="188" t="str">
        <f t="shared" si="67"/>
        <v/>
      </c>
      <c r="EI293" s="188" t="str">
        <f t="shared" si="67"/>
        <v/>
      </c>
      <c r="EJ293" s="188" t="str">
        <f t="shared" si="67"/>
        <v/>
      </c>
      <c r="EK293" s="188" t="str">
        <f t="shared" si="67"/>
        <v/>
      </c>
    </row>
    <row r="294" spans="1:141" x14ac:dyDescent="0.3">
      <c r="B294" s="1">
        <v>25</v>
      </c>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f>VLOOKUP(AA101,CHDinc,$A$4,FALSE)*(1+((VLOOKUP(AA101,CHDrisk,$A$4,FALSE)-1)*MAX(0,BD133-BaselineBMI)))</f>
        <v>1.734287000000075E-3</v>
      </c>
      <c r="AC294" s="155"/>
      <c r="AD294" s="155"/>
      <c r="AE294" s="155"/>
      <c r="AF294" s="155"/>
      <c r="AG294" s="174">
        <f>D294*D67*PRODUCT($CJ294:CJ294)</f>
        <v>0</v>
      </c>
      <c r="AH294" s="174">
        <f>E294*E67*PRODUCT($CJ294:CK294)</f>
        <v>0</v>
      </c>
      <c r="AI294" s="174">
        <f>F294*F67*PRODUCT($CJ294:CL294)</f>
        <v>0</v>
      </c>
      <c r="AJ294" s="174">
        <f>G294*G67*PRODUCT($CJ294:CM294)</f>
        <v>0</v>
      </c>
      <c r="AK294" s="174">
        <f>H294*H67*PRODUCT($CJ294:CN294)</f>
        <v>0</v>
      </c>
      <c r="AL294" s="174">
        <f>I294*I67*PRODUCT($CJ294:CO294)</f>
        <v>0</v>
      </c>
      <c r="AM294" s="174">
        <f>J294*J67*PRODUCT($CJ294:CP294)</f>
        <v>0</v>
      </c>
      <c r="AN294" s="174">
        <f>K294*K67*PRODUCT($CJ294:CQ294)</f>
        <v>0</v>
      </c>
      <c r="AO294" s="174">
        <f>L294*L67*PRODUCT($CJ294:CR294)</f>
        <v>0</v>
      </c>
      <c r="AP294" s="174">
        <f>M294*M67*PRODUCT($CJ294:CS294)</f>
        <v>0</v>
      </c>
      <c r="AQ294" s="174">
        <f>N294*N67*PRODUCT($CJ294:CT294)</f>
        <v>0</v>
      </c>
      <c r="AR294" s="174">
        <f>O294*O67*PRODUCT($CJ294:CU294)</f>
        <v>0</v>
      </c>
      <c r="AS294" s="174">
        <f>P294*P67*PRODUCT($CJ294:CV294)</f>
        <v>0</v>
      </c>
      <c r="AT294" s="174">
        <f>Q294*Q67*PRODUCT($CJ294:CW294)</f>
        <v>0</v>
      </c>
      <c r="AU294" s="174">
        <f>R294*R67*PRODUCT($CJ294:CX294)</f>
        <v>0</v>
      </c>
      <c r="AV294" s="174">
        <f>S294*S67*PRODUCT($CJ294:CY294)</f>
        <v>0</v>
      </c>
      <c r="AW294" s="174">
        <f>T294*T67*PRODUCT($CJ294:CZ294)</f>
        <v>0</v>
      </c>
      <c r="AX294" s="174">
        <f>U294*U67*PRODUCT($CJ294:DA294)</f>
        <v>0</v>
      </c>
      <c r="AY294" s="174">
        <f>V294*V67*PRODUCT($CJ294:DB294)</f>
        <v>0</v>
      </c>
      <c r="AZ294" s="174">
        <f>W294*W67*PRODUCT($CJ294:DC294)</f>
        <v>0</v>
      </c>
      <c r="BA294" s="174">
        <f>X294*X67*PRODUCT($CJ294:DD294)</f>
        <v>0</v>
      </c>
      <c r="BB294" s="174">
        <f>Y294*Y67*PRODUCT($CJ294:DE294)</f>
        <v>0</v>
      </c>
      <c r="BC294" s="174">
        <f>Z294*Z67*PRODUCT($CJ294:DF294)</f>
        <v>0</v>
      </c>
      <c r="BD294" s="174">
        <f>AA294*AA67*PRODUCT($CJ294:DG294)</f>
        <v>0</v>
      </c>
      <c r="BE294" s="174">
        <f>AB294*AB67*PRODUCT($CJ294:DH294)</f>
        <v>0</v>
      </c>
      <c r="BI294" s="169">
        <f>SUM($AF294:AG294)-SUM($AF326:AG326)-SUM($C326:D326)-SUM($BH326:BI326)</f>
        <v>0</v>
      </c>
      <c r="BJ294" s="169">
        <f>SUM($AF294:AH294)-SUM($AF326:AH326)-SUM($C326:E326)-SUM($BH326:BJ326)</f>
        <v>0</v>
      </c>
      <c r="BK294" s="169">
        <f>SUM($AF294:AI294)-SUM($AF326:AI326)-SUM($C326:F326)-SUM($BH326:BK326)</f>
        <v>0</v>
      </c>
      <c r="BL294" s="169">
        <f>SUM($AF294:AJ294)-SUM($AF326:AJ326)-SUM($C326:G326)-SUM($BH326:BL326)</f>
        <v>0</v>
      </c>
      <c r="BM294" s="169">
        <f>SUM($AF294:AK294)-SUM($AF326:AK326)-SUM($C326:H326)-SUM($BH326:BM326)</f>
        <v>0</v>
      </c>
      <c r="BN294" s="169">
        <f>SUM($AF294:AL294)-SUM($AF326:AL326)-SUM($C326:I326)-SUM($BH326:BN326)</f>
        <v>0</v>
      </c>
      <c r="BO294" s="169">
        <f>SUM($AF294:AM294)-SUM($AF326:AM326)-SUM($C326:J326)-SUM($BH326:BO326)</f>
        <v>0</v>
      </c>
      <c r="BP294" s="169">
        <f>SUM($AF294:AN294)-SUM($AF326:AN326)-SUM($C326:K326)-SUM($BH326:BP326)</f>
        <v>0</v>
      </c>
      <c r="BQ294" s="169">
        <f>SUM($AF294:AO294)-SUM($AF326:AO326)-SUM($C326:L326)-SUM($BH326:BQ326)</f>
        <v>0</v>
      </c>
      <c r="BR294" s="169">
        <f>SUM($AF294:AP294)-SUM($AF326:AP326)-SUM($C326:M326)-SUM($BH326:BR326)</f>
        <v>0</v>
      </c>
      <c r="BS294" s="169">
        <f>SUM($AF294:AQ294)-SUM($AF326:AQ326)-SUM($C326:N326)-SUM($BH326:BS326)</f>
        <v>0</v>
      </c>
      <c r="BT294" s="169">
        <f>SUM($AF294:AR294)-SUM($AF326:AR326)-SUM($C326:O326)-SUM($BH326:BT326)</f>
        <v>0</v>
      </c>
      <c r="BU294" s="169">
        <f>SUM($AF294:AS294)-SUM($AF326:AS326)-SUM($C326:P326)-SUM($BH326:BU326)</f>
        <v>0</v>
      </c>
      <c r="BV294" s="169">
        <f>SUM($AF294:AT294)-SUM($AF326:AT326)-SUM($C326:Q326)-SUM($BH326:BV326)</f>
        <v>0</v>
      </c>
      <c r="BW294" s="169">
        <f>SUM($AF294:AU294)-SUM($AF326:AU326)-SUM($C326:R326)-SUM($BH326:BW326)</f>
        <v>0</v>
      </c>
      <c r="BX294" s="169">
        <f>SUM($AF294:AV294)-SUM($AF326:AV326)-SUM($C326:S326)-SUM($BH326:BX326)</f>
        <v>0</v>
      </c>
      <c r="BY294" s="169">
        <f>SUM($AF294:AW294)-SUM($AF326:AW326)-SUM($C326:T326)-SUM($BH326:BY326)</f>
        <v>0</v>
      </c>
      <c r="BZ294" s="169">
        <f>SUM($AF294:AX294)-SUM($AF326:AX326)-SUM($C326:U326)-SUM($BH326:BZ326)</f>
        <v>0</v>
      </c>
      <c r="CA294" s="169">
        <f>SUM($AF294:AY294)-SUM($AF326:AY326)-SUM($C326:V326)-SUM($BH326:CA326)</f>
        <v>0</v>
      </c>
      <c r="CB294" s="169">
        <f>SUM($AF294:AZ294)-SUM($AF326:AZ326)-SUM($C326:W326)-SUM($BH326:CB326)</f>
        <v>0</v>
      </c>
      <c r="CC294" s="169">
        <f>SUM($AF294:BA294)-SUM($AF326:BA326)-SUM($C326:X326)-SUM($BH326:CC326)</f>
        <v>0</v>
      </c>
      <c r="CD294" s="169">
        <f>SUM($AF294:BB294)-SUM($AF326:BB326)-SUM($C326:Y326)-SUM($BH326:CD326)</f>
        <v>0</v>
      </c>
      <c r="CE294" s="169">
        <f>SUM($AF294:BC294)-SUM($AF326:BC326)-SUM($C326:Z326)-SUM($BH326:CE326)</f>
        <v>0</v>
      </c>
      <c r="CF294" s="169">
        <f>SUM($AF294:BD294)-SUM($AF326:BD326)-SUM($C326:AA326)-SUM($BH326:CF326)</f>
        <v>0</v>
      </c>
      <c r="CG294" s="169">
        <f>SUM($AF294:BE294)-SUM($AF326:BE326)-SUM($C326:AB326)-SUM($BH326:CG326)</f>
        <v>0</v>
      </c>
      <c r="CH294" s="52"/>
      <c r="CI294" s="52"/>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f t="shared" si="71"/>
        <v>1</v>
      </c>
      <c r="DI294" s="67">
        <f t="shared" si="71"/>
        <v>0.99826571299999989</v>
      </c>
      <c r="DM294" s="188" t="str">
        <f t="shared" si="57"/>
        <v/>
      </c>
      <c r="DN294" s="188" t="str">
        <f t="shared" si="57"/>
        <v/>
      </c>
      <c r="DO294" s="188" t="str">
        <f t="shared" si="57"/>
        <v/>
      </c>
      <c r="DP294" s="188" t="str">
        <f t="shared" si="57"/>
        <v/>
      </c>
      <c r="DQ294" s="188" t="str">
        <f t="shared" si="57"/>
        <v/>
      </c>
      <c r="DR294" s="188" t="str">
        <f t="shared" si="57"/>
        <v/>
      </c>
      <c r="DS294" s="188" t="str">
        <f t="shared" si="57"/>
        <v/>
      </c>
      <c r="DT294" s="188" t="str">
        <f t="shared" si="57"/>
        <v/>
      </c>
      <c r="DU294" s="188" t="str">
        <f t="shared" si="57"/>
        <v/>
      </c>
      <c r="DV294" s="188" t="str">
        <f t="shared" si="57"/>
        <v/>
      </c>
      <c r="DW294" s="188" t="str">
        <f t="shared" si="57"/>
        <v/>
      </c>
      <c r="DX294" s="188" t="str">
        <f t="shared" si="57"/>
        <v/>
      </c>
      <c r="DY294" s="188" t="str">
        <f t="shared" si="57"/>
        <v/>
      </c>
      <c r="DZ294" s="188" t="str">
        <f t="shared" si="57"/>
        <v/>
      </c>
      <c r="EA294" s="188" t="str">
        <f t="shared" si="57"/>
        <v/>
      </c>
      <c r="EB294" s="188" t="str">
        <f t="shared" si="57"/>
        <v/>
      </c>
      <c r="EC294" s="188" t="str">
        <f t="shared" si="67"/>
        <v/>
      </c>
      <c r="ED294" s="188" t="str">
        <f t="shared" si="67"/>
        <v/>
      </c>
      <c r="EE294" s="188" t="str">
        <f t="shared" si="67"/>
        <v/>
      </c>
      <c r="EF294" s="188" t="str">
        <f t="shared" si="67"/>
        <v/>
      </c>
      <c r="EG294" s="188" t="str">
        <f t="shared" si="67"/>
        <v/>
      </c>
      <c r="EH294" s="188" t="str">
        <f t="shared" si="67"/>
        <v/>
      </c>
      <c r="EI294" s="188" t="str">
        <f t="shared" si="67"/>
        <v/>
      </c>
      <c r="EJ294" s="188" t="str">
        <f t="shared" si="67"/>
        <v/>
      </c>
      <c r="EK294" s="188" t="str">
        <f t="shared" si="67"/>
        <v/>
      </c>
    </row>
    <row r="295" spans="1:141" x14ac:dyDescent="0.3">
      <c r="C295" s="12"/>
      <c r="D295" s="12"/>
      <c r="E295" s="12"/>
      <c r="F295" s="12"/>
      <c r="G295" s="12"/>
      <c r="H295" s="12"/>
      <c r="I295" s="12"/>
      <c r="J295" s="12"/>
      <c r="K295" s="12"/>
      <c r="L295" s="155"/>
      <c r="M295" s="155"/>
      <c r="N295" s="155"/>
      <c r="O295" s="155"/>
      <c r="P295" s="155"/>
      <c r="Q295" s="155"/>
      <c r="R295" s="155"/>
      <c r="S295" s="155"/>
      <c r="T295" s="155"/>
      <c r="U295" s="155"/>
      <c r="V295" s="155"/>
      <c r="W295" s="155"/>
      <c r="X295" s="155"/>
      <c r="Y295" s="155"/>
      <c r="Z295" s="155"/>
      <c r="AA295" s="155"/>
      <c r="AB295" s="155"/>
      <c r="AC295" s="155"/>
      <c r="AD295" s="155"/>
      <c r="AE295" s="5" t="s">
        <v>278</v>
      </c>
      <c r="AF295" s="12">
        <f>SUM(AF270:AF294)</f>
        <v>0</v>
      </c>
      <c r="AG295" s="12">
        <f>SUM(AG270:AG294)</f>
        <v>0.12112924639921523</v>
      </c>
      <c r="AH295" s="12">
        <f t="shared" ref="AH295:BE295" si="79">SUM(AH270:AH294)</f>
        <v>0.11576176125991879</v>
      </c>
      <c r="AI295" s="12">
        <f t="shared" si="79"/>
        <v>0.11651502458983182</v>
      </c>
      <c r="AJ295" s="12">
        <f t="shared" si="79"/>
        <v>0.11770225143266572</v>
      </c>
      <c r="AK295" s="12">
        <f t="shared" si="79"/>
        <v>0.19461859927566533</v>
      </c>
      <c r="AL295" s="12">
        <f t="shared" si="79"/>
        <v>0.19605341716132804</v>
      </c>
      <c r="AM295" s="12">
        <f t="shared" si="79"/>
        <v>0.19731103268840264</v>
      </c>
      <c r="AN295" s="12">
        <f t="shared" si="79"/>
        <v>0.19837437811184547</v>
      </c>
      <c r="AO295" s="12">
        <f t="shared" si="79"/>
        <v>0.19926726135606448</v>
      </c>
      <c r="AP295" s="12">
        <f t="shared" si="79"/>
        <v>0.26314646364861921</v>
      </c>
      <c r="AQ295" s="12">
        <f t="shared" si="79"/>
        <v>0.26345187065698983</v>
      </c>
      <c r="AR295" s="12">
        <f t="shared" si="79"/>
        <v>0.26336689087189014</v>
      </c>
      <c r="AS295" s="12">
        <f t="shared" si="79"/>
        <v>0.26292347538533517</v>
      </c>
      <c r="AT295" s="12">
        <f t="shared" si="79"/>
        <v>0.26112053327830814</v>
      </c>
      <c r="AU295" s="12">
        <f t="shared" si="79"/>
        <v>0.32304609072094559</v>
      </c>
      <c r="AV295" s="12">
        <f t="shared" si="79"/>
        <v>0.3184095215511113</v>
      </c>
      <c r="AW295" s="12">
        <f t="shared" si="79"/>
        <v>0.31334047727099101</v>
      </c>
      <c r="AX295" s="12">
        <f t="shared" si="79"/>
        <v>0.30792419351192651</v>
      </c>
      <c r="AY295" s="12">
        <f t="shared" si="79"/>
        <v>0.30215434968813465</v>
      </c>
      <c r="AZ295" s="12">
        <f t="shared" si="79"/>
        <v>0.32301271675911936</v>
      </c>
      <c r="BA295" s="12">
        <f t="shared" si="79"/>
        <v>0.31520854502443113</v>
      </c>
      <c r="BB295" s="12">
        <f t="shared" si="79"/>
        <v>0.30663346861874469</v>
      </c>
      <c r="BC295" s="12">
        <f t="shared" si="79"/>
        <v>0.29753716213179859</v>
      </c>
      <c r="BD295" s="12">
        <f t="shared" si="79"/>
        <v>0.28775650663441443</v>
      </c>
      <c r="BE295" s="12">
        <f t="shared" si="79"/>
        <v>0.37060434419840466</v>
      </c>
      <c r="BF295" s="12"/>
      <c r="BG295" s="5" t="s">
        <v>278</v>
      </c>
      <c r="BH295" s="34"/>
      <c r="BI295" s="66">
        <f>SUM(BI270:BI294)</f>
        <v>0.12112924639921523</v>
      </c>
      <c r="BJ295" s="66">
        <f t="shared" ref="BJ295:CG295" si="80">SUM(BJ270:BJ294)</f>
        <v>0.22345028993643803</v>
      </c>
      <c r="BK295" s="66">
        <f t="shared" si="80"/>
        <v>0.31513509978190796</v>
      </c>
      <c r="BL295" s="66">
        <f t="shared" si="80"/>
        <v>0.39777500642605856</v>
      </c>
      <c r="BM295" s="66">
        <f t="shared" si="80"/>
        <v>0.54808798483318233</v>
      </c>
      <c r="BN295" s="66">
        <f t="shared" si="80"/>
        <v>0.68301218484791093</v>
      </c>
      <c r="BO295" s="66">
        <f t="shared" si="80"/>
        <v>0.80405270825708897</v>
      </c>
      <c r="BP295" s="66">
        <f t="shared" si="80"/>
        <v>0.91253625115578729</v>
      </c>
      <c r="BQ295" s="66">
        <f t="shared" si="80"/>
        <v>1.0096749876647015</v>
      </c>
      <c r="BR295" s="66">
        <f t="shared" si="80"/>
        <v>1.1597055115205903</v>
      </c>
      <c r="BS295" s="66">
        <f t="shared" si="80"/>
        <v>1.2927511327859931</v>
      </c>
      <c r="BT295" s="66">
        <f t="shared" si="80"/>
        <v>1.4102594881295012</v>
      </c>
      <c r="BU295" s="66">
        <f t="shared" si="80"/>
        <v>1.5135758043309</v>
      </c>
      <c r="BV295" s="66">
        <f t="shared" si="80"/>
        <v>1.602891866009186</v>
      </c>
      <c r="BW295" s="66">
        <f t="shared" si="80"/>
        <v>1.7434875034594535</v>
      </c>
      <c r="BX295" s="66">
        <f t="shared" si="80"/>
        <v>1.8626758927919427</v>
      </c>
      <c r="BY295" s="66">
        <f t="shared" si="80"/>
        <v>1.9623598052687738</v>
      </c>
      <c r="BZ295" s="66">
        <f t="shared" si="80"/>
        <v>2.0443885149653749</v>
      </c>
      <c r="CA295" s="66">
        <f t="shared" si="80"/>
        <v>2.1103614816479705</v>
      </c>
      <c r="CB295" s="66">
        <f t="shared" si="80"/>
        <v>2.1902505397784524</v>
      </c>
      <c r="CC295" s="66">
        <f t="shared" si="80"/>
        <v>2.2502001660685536</v>
      </c>
      <c r="CD295" s="66">
        <f t="shared" si="80"/>
        <v>2.2919268436949687</v>
      </c>
      <c r="CE295" s="66">
        <f t="shared" si="80"/>
        <v>2.3173223778184915</v>
      </c>
      <c r="CF295" s="66">
        <f t="shared" si="80"/>
        <v>2.3276812334362598</v>
      </c>
      <c r="CG295" s="66">
        <f t="shared" si="80"/>
        <v>2.4174968012211542</v>
      </c>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f t="shared" si="71"/>
        <v>1</v>
      </c>
      <c r="DL295" s="53"/>
      <c r="DM295" s="188">
        <f t="shared" si="57"/>
        <v>1.734287000000075E-3</v>
      </c>
      <c r="DN295" s="188">
        <f t="shared" si="57"/>
        <v>3.2080411582792096E-3</v>
      </c>
      <c r="DO295" s="188">
        <f t="shared" si="57"/>
        <v>4.5392466661802128E-3</v>
      </c>
      <c r="DP295" s="188">
        <f t="shared" si="57"/>
        <v>5.7514872599768938E-3</v>
      </c>
      <c r="DQ295" s="188">
        <f t="shared" si="57"/>
        <v>7.9585034690585095E-3</v>
      </c>
      <c r="DR295" s="188">
        <f t="shared" si="57"/>
        <v>9.9670501087418747E-3</v>
      </c>
      <c r="DS295" s="188">
        <f t="shared" si="57"/>
        <v>1.1799826374712059E-2</v>
      </c>
      <c r="DT295" s="188">
        <f t="shared" si="57"/>
        <v>1.3477908244384988E-2</v>
      </c>
      <c r="DU295" s="188">
        <f t="shared" si="57"/>
        <v>1.5017839545859979E-2</v>
      </c>
      <c r="DV295" s="188">
        <f t="shared" si="57"/>
        <v>1.7381742317164588E-2</v>
      </c>
      <c r="DW295" s="188">
        <f t="shared" si="57"/>
        <v>1.9548963063710647E-2</v>
      </c>
      <c r="DX295" s="188">
        <f t="shared" si="57"/>
        <v>2.1542936443560014E-2</v>
      </c>
      <c r="DY295" s="188">
        <f t="shared" si="57"/>
        <v>2.3382511133657607E-2</v>
      </c>
      <c r="DZ295" s="188">
        <f t="shared" si="57"/>
        <v>2.5072514412142682E-2</v>
      </c>
      <c r="EA295" s="188">
        <f t="shared" si="57"/>
        <v>2.7646281606155353E-2</v>
      </c>
      <c r="EB295" s="188">
        <f t="shared" si="57"/>
        <v>2.9983423539430492E-2</v>
      </c>
      <c r="EC295" s="188">
        <f t="shared" si="67"/>
        <v>3.2115202264338429E-2</v>
      </c>
      <c r="ED295" s="188">
        <f t="shared" si="67"/>
        <v>3.4061033970142152E-2</v>
      </c>
      <c r="EE295" s="188">
        <f t="shared" si="67"/>
        <v>3.5844885904015217E-2</v>
      </c>
      <c r="EF295" s="188">
        <f t="shared" si="67"/>
        <v>3.7957189663925209E-2</v>
      </c>
      <c r="EG295" s="188">
        <f t="shared" si="67"/>
        <v>3.99016408110646E-2</v>
      </c>
      <c r="EH295" s="188">
        <f t="shared" si="67"/>
        <v>4.1703825939051239E-2</v>
      </c>
      <c r="EI295" s="188">
        <f t="shared" si="67"/>
        <v>4.3365906384254201E-2</v>
      </c>
      <c r="EJ295" s="188">
        <f t="shared" si="67"/>
        <v>4.4935880874838616E-2</v>
      </c>
      <c r="EK295" s="188">
        <f t="shared" si="67"/>
        <v>4.8313918237346445E-2</v>
      </c>
    </row>
    <row r="296" spans="1:141" x14ac:dyDescent="0.3">
      <c r="DM296" s="188" t="str">
        <f t="shared" ref="DM296:EB297" si="81">IF(D69=0,"",BI296/D69)</f>
        <v/>
      </c>
      <c r="DN296" s="188" t="str">
        <f t="shared" si="81"/>
        <v/>
      </c>
      <c r="DO296" s="188" t="str">
        <f t="shared" si="81"/>
        <v/>
      </c>
      <c r="DP296" s="188" t="str">
        <f t="shared" si="81"/>
        <v/>
      </c>
      <c r="DQ296" s="188" t="str">
        <f t="shared" si="81"/>
        <v/>
      </c>
      <c r="DR296" s="188" t="str">
        <f t="shared" si="81"/>
        <v/>
      </c>
      <c r="DS296" s="188" t="str">
        <f t="shared" si="81"/>
        <v/>
      </c>
      <c r="DT296" s="188" t="str">
        <f t="shared" si="81"/>
        <v/>
      </c>
      <c r="DU296" s="188" t="str">
        <f t="shared" si="81"/>
        <v/>
      </c>
      <c r="DV296" s="188" t="str">
        <f t="shared" si="81"/>
        <v/>
      </c>
      <c r="DW296" s="188" t="str">
        <f t="shared" si="81"/>
        <v/>
      </c>
      <c r="DX296" s="188" t="str">
        <f t="shared" si="81"/>
        <v/>
      </c>
      <c r="DY296" s="188" t="str">
        <f t="shared" si="81"/>
        <v/>
      </c>
      <c r="DZ296" s="188" t="str">
        <f t="shared" si="81"/>
        <v/>
      </c>
      <c r="EA296" s="188" t="str">
        <f t="shared" si="81"/>
        <v/>
      </c>
      <c r="EB296" s="188" t="str">
        <f t="shared" si="81"/>
        <v/>
      </c>
      <c r="EC296" s="188" t="str">
        <f t="shared" ref="EC296:EK297" si="82">IF(T69=0,"",BY296/T69)</f>
        <v/>
      </c>
      <c r="ED296" s="188" t="str">
        <f t="shared" si="82"/>
        <v/>
      </c>
      <c r="EE296" s="188" t="str">
        <f t="shared" si="82"/>
        <v/>
      </c>
      <c r="EF296" s="188" t="str">
        <f t="shared" si="82"/>
        <v/>
      </c>
      <c r="EG296" s="188" t="str">
        <f t="shared" si="82"/>
        <v/>
      </c>
      <c r="EH296" s="188" t="str">
        <f t="shared" si="82"/>
        <v/>
      </c>
      <c r="EI296" s="188" t="str">
        <f t="shared" si="82"/>
        <v/>
      </c>
      <c r="EJ296" s="188" t="str">
        <f t="shared" si="82"/>
        <v/>
      </c>
      <c r="EK296" s="188" t="str">
        <f t="shared" si="82"/>
        <v/>
      </c>
    </row>
    <row r="297" spans="1:141" x14ac:dyDescent="0.3">
      <c r="DM297" s="188" t="str">
        <f t="shared" si="81"/>
        <v/>
      </c>
      <c r="DN297" s="188" t="str">
        <f t="shared" si="81"/>
        <v/>
      </c>
      <c r="DO297" s="188" t="str">
        <f t="shared" si="81"/>
        <v/>
      </c>
      <c r="DP297" s="188" t="str">
        <f t="shared" si="81"/>
        <v/>
      </c>
      <c r="DQ297" s="188" t="str">
        <f t="shared" si="81"/>
        <v/>
      </c>
      <c r="DR297" s="188" t="str">
        <f t="shared" si="81"/>
        <v/>
      </c>
      <c r="DS297" s="188" t="str">
        <f t="shared" si="81"/>
        <v/>
      </c>
      <c r="DT297" s="188" t="str">
        <f t="shared" si="81"/>
        <v/>
      </c>
      <c r="DU297" s="188" t="str">
        <f t="shared" si="81"/>
        <v/>
      </c>
      <c r="DV297" s="188" t="str">
        <f t="shared" si="81"/>
        <v/>
      </c>
      <c r="DW297" s="188" t="str">
        <f t="shared" si="81"/>
        <v/>
      </c>
      <c r="DX297" s="188" t="str">
        <f t="shared" si="81"/>
        <v/>
      </c>
      <c r="DY297" s="188" t="str">
        <f t="shared" si="81"/>
        <v/>
      </c>
      <c r="DZ297" s="188" t="str">
        <f t="shared" si="81"/>
        <v/>
      </c>
      <c r="EA297" s="188" t="str">
        <f t="shared" si="81"/>
        <v/>
      </c>
      <c r="EB297" s="188" t="str">
        <f t="shared" si="81"/>
        <v/>
      </c>
      <c r="EC297" s="188" t="str">
        <f t="shared" si="82"/>
        <v/>
      </c>
      <c r="ED297" s="188" t="str">
        <f t="shared" si="82"/>
        <v/>
      </c>
      <c r="EE297" s="188" t="str">
        <f t="shared" si="82"/>
        <v/>
      </c>
      <c r="EF297" s="188" t="str">
        <f t="shared" si="82"/>
        <v/>
      </c>
      <c r="EG297" s="188" t="str">
        <f t="shared" si="82"/>
        <v/>
      </c>
      <c r="EH297" s="188" t="str">
        <f t="shared" si="82"/>
        <v/>
      </c>
      <c r="EI297" s="188" t="str">
        <f t="shared" si="82"/>
        <v/>
      </c>
      <c r="EJ297" s="188" t="str">
        <f t="shared" si="82"/>
        <v/>
      </c>
      <c r="EK297" s="188" t="str">
        <f t="shared" si="82"/>
        <v/>
      </c>
    </row>
    <row r="298" spans="1:141" s="172" customFormat="1" x14ac:dyDescent="0.3">
      <c r="A298" s="171" t="s">
        <v>292</v>
      </c>
      <c r="AF298" s="171" t="s">
        <v>284</v>
      </c>
      <c r="BH298" s="171" t="s">
        <v>340</v>
      </c>
    </row>
    <row r="299" spans="1:141" x14ac:dyDescent="0.3">
      <c r="A299" s="1"/>
      <c r="C299" s="1"/>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row>
    <row r="300" spans="1:141" x14ac:dyDescent="0.3">
      <c r="A300" s="1"/>
      <c r="C300" s="1" t="s">
        <v>13</v>
      </c>
      <c r="AF300" s="1" t="s">
        <v>13</v>
      </c>
      <c r="BH300" s="1" t="s">
        <v>13</v>
      </c>
    </row>
    <row r="301" spans="1:141" x14ac:dyDescent="0.3">
      <c r="C301" s="1">
        <v>0</v>
      </c>
      <c r="D301" s="1">
        <v>1</v>
      </c>
      <c r="E301" s="1">
        <v>2</v>
      </c>
      <c r="F301" s="1">
        <v>3</v>
      </c>
      <c r="G301" s="1">
        <v>4</v>
      </c>
      <c r="H301" s="1">
        <v>5</v>
      </c>
      <c r="I301" s="1">
        <v>6</v>
      </c>
      <c r="J301" s="1">
        <v>7</v>
      </c>
      <c r="K301" s="1">
        <v>8</v>
      </c>
      <c r="L301" s="1">
        <v>9</v>
      </c>
      <c r="M301" s="1">
        <v>10</v>
      </c>
      <c r="N301" s="1">
        <v>11</v>
      </c>
      <c r="O301" s="1">
        <v>12</v>
      </c>
      <c r="P301" s="1">
        <v>13</v>
      </c>
      <c r="Q301" s="1">
        <v>14</v>
      </c>
      <c r="R301" s="1">
        <v>15</v>
      </c>
      <c r="S301" s="1">
        <v>16</v>
      </c>
      <c r="T301" s="1">
        <v>17</v>
      </c>
      <c r="U301" s="1">
        <v>18</v>
      </c>
      <c r="V301" s="1">
        <v>19</v>
      </c>
      <c r="W301" s="1">
        <v>20</v>
      </c>
      <c r="X301" s="1">
        <v>21</v>
      </c>
      <c r="Y301" s="1">
        <v>22</v>
      </c>
      <c r="Z301" s="1">
        <v>23</v>
      </c>
      <c r="AA301" s="1">
        <v>24</v>
      </c>
      <c r="AB301" s="1">
        <v>25</v>
      </c>
      <c r="AC301" s="1"/>
      <c r="AF301" s="1">
        <v>0</v>
      </c>
      <c r="AG301" s="1">
        <v>1</v>
      </c>
      <c r="AH301" s="1">
        <v>2</v>
      </c>
      <c r="AI301" s="1">
        <v>3</v>
      </c>
      <c r="AJ301" s="1">
        <v>4</v>
      </c>
      <c r="AK301" s="1">
        <v>5</v>
      </c>
      <c r="AL301" s="1">
        <v>6</v>
      </c>
      <c r="AM301" s="1">
        <v>7</v>
      </c>
      <c r="AN301" s="1">
        <v>8</v>
      </c>
      <c r="AO301" s="1">
        <v>9</v>
      </c>
      <c r="AP301" s="1">
        <v>10</v>
      </c>
      <c r="AQ301" s="1">
        <v>11</v>
      </c>
      <c r="AR301" s="1">
        <v>12</v>
      </c>
      <c r="AS301" s="1">
        <v>13</v>
      </c>
      <c r="AT301" s="1">
        <v>14</v>
      </c>
      <c r="AU301" s="1">
        <v>15</v>
      </c>
      <c r="AV301" s="1">
        <v>16</v>
      </c>
      <c r="AW301" s="1">
        <v>17</v>
      </c>
      <c r="AX301" s="1">
        <v>18</v>
      </c>
      <c r="AY301" s="1">
        <v>19</v>
      </c>
      <c r="AZ301" s="1">
        <v>20</v>
      </c>
      <c r="BA301" s="1">
        <v>21</v>
      </c>
      <c r="BB301" s="1">
        <v>22</v>
      </c>
      <c r="BC301" s="1">
        <v>23</v>
      </c>
      <c r="BD301" s="1">
        <v>24</v>
      </c>
      <c r="BE301" s="1">
        <v>25</v>
      </c>
      <c r="BH301" s="1">
        <v>0</v>
      </c>
      <c r="BI301" s="1">
        <v>1</v>
      </c>
      <c r="BJ301" s="1">
        <v>2</v>
      </c>
      <c r="BK301" s="1">
        <v>3</v>
      </c>
      <c r="BL301" s="1">
        <v>4</v>
      </c>
      <c r="BM301" s="1">
        <v>5</v>
      </c>
      <c r="BN301" s="1">
        <v>6</v>
      </c>
      <c r="BO301" s="1">
        <v>7</v>
      </c>
      <c r="BP301" s="1">
        <v>8</v>
      </c>
      <c r="BQ301" s="1">
        <v>9</v>
      </c>
      <c r="BR301" s="1">
        <v>10</v>
      </c>
      <c r="BS301" s="1">
        <v>11</v>
      </c>
      <c r="BT301" s="1">
        <v>12</v>
      </c>
      <c r="BU301" s="1">
        <v>13</v>
      </c>
      <c r="BV301" s="1">
        <v>14</v>
      </c>
      <c r="BW301" s="1">
        <v>15</v>
      </c>
      <c r="BX301" s="1">
        <v>16</v>
      </c>
      <c r="BY301" s="1">
        <v>17</v>
      </c>
      <c r="BZ301" s="1">
        <v>18</v>
      </c>
      <c r="CA301" s="1">
        <v>19</v>
      </c>
      <c r="CB301" s="1">
        <v>20</v>
      </c>
      <c r="CC301" s="1">
        <v>21</v>
      </c>
      <c r="CD301" s="1">
        <v>22</v>
      </c>
      <c r="CE301" s="1">
        <v>23</v>
      </c>
      <c r="CF301" s="1">
        <v>24</v>
      </c>
      <c r="CG301" s="1">
        <v>25</v>
      </c>
    </row>
    <row r="302" spans="1:141" x14ac:dyDescent="0.3">
      <c r="A302" s="9" t="s">
        <v>12</v>
      </c>
      <c r="B302" s="1">
        <v>1</v>
      </c>
      <c r="C302" s="156"/>
      <c r="D302" s="155">
        <f t="shared" ref="D302:AB315" si="83">(VLOOKUP(C77,CHDmort,$A$4,FALSE)-1)*C141*BH270</f>
        <v>0</v>
      </c>
      <c r="E302" s="155">
        <f t="shared" si="83"/>
        <v>1.3132863787595492E-2</v>
      </c>
      <c r="F302" s="155">
        <f t="shared" si="83"/>
        <v>2.4174250056175142E-2</v>
      </c>
      <c r="G302" s="155">
        <f t="shared" si="83"/>
        <v>3.4017653853606888E-2</v>
      </c>
      <c r="H302" s="155">
        <f t="shared" si="83"/>
        <v>4.287189386675435E-2</v>
      </c>
      <c r="I302" s="155">
        <f t="shared" si="83"/>
        <v>5.8882328171815893E-2</v>
      </c>
      <c r="J302" s="155">
        <f t="shared" si="83"/>
        <v>7.3152828230262382E-2</v>
      </c>
      <c r="K302" s="155">
        <f t="shared" si="83"/>
        <v>8.5770115562061308E-2</v>
      </c>
      <c r="L302" s="155">
        <f t="shared" si="83"/>
        <v>9.704298782758472E-2</v>
      </c>
      <c r="M302" s="155">
        <f t="shared" si="83"/>
        <v>0.10703489327643641</v>
      </c>
      <c r="N302" s="155">
        <f t="shared" si="83"/>
        <v>0.12226108961965537</v>
      </c>
      <c r="O302" s="155">
        <f t="shared" si="83"/>
        <v>0.13548452667464259</v>
      </c>
      <c r="P302" s="155">
        <f t="shared" si="83"/>
        <v>0.14701286001484684</v>
      </c>
      <c r="Q302" s="155">
        <f t="shared" si="83"/>
        <v>0.15674326916964132</v>
      </c>
      <c r="R302" s="155">
        <f t="shared" si="83"/>
        <v>0.16486745457429097</v>
      </c>
      <c r="S302" s="155">
        <f t="shared" si="83"/>
        <v>0.17814302381525468</v>
      </c>
      <c r="T302" s="155">
        <f t="shared" si="83"/>
        <v>0.18873983524870411</v>
      </c>
      <c r="U302" s="155">
        <f t="shared" si="83"/>
        <v>0.19747473004731791</v>
      </c>
      <c r="V302" s="155">
        <f t="shared" si="83"/>
        <v>0.20408160491046498</v>
      </c>
      <c r="W302" s="155">
        <f t="shared" si="83"/>
        <v>0.20860343960635208</v>
      </c>
      <c r="X302" s="155">
        <f t="shared" si="83"/>
        <v>0.21366387926139316</v>
      </c>
      <c r="Y302" s="155">
        <f t="shared" si="83"/>
        <v>0.21621780745176725</v>
      </c>
      <c r="Z302" s="155">
        <f t="shared" si="83"/>
        <v>0.21780468441978579</v>
      </c>
      <c r="AA302" s="155">
        <f t="shared" si="83"/>
        <v>0.21578965083598395</v>
      </c>
      <c r="AB302" s="155">
        <f t="shared" si="83"/>
        <v>0.21106076181606417</v>
      </c>
      <c r="AC302" s="52"/>
      <c r="AG302" s="170">
        <f>C141*BH270</f>
        <v>0</v>
      </c>
      <c r="AH302" s="170">
        <f t="shared" ref="AH302:BE312" si="84">D141*BI270</f>
        <v>2.8441147054535733E-4</v>
      </c>
      <c r="AI302" s="170">
        <f t="shared" si="84"/>
        <v>5.7694864861588299E-4</v>
      </c>
      <c r="AJ302" s="170">
        <f t="shared" si="84"/>
        <v>8.8931125158454416E-4</v>
      </c>
      <c r="AK302" s="170">
        <f t="shared" si="84"/>
        <v>1.1889494942074891E-3</v>
      </c>
      <c r="AL302" s="170">
        <f t="shared" si="84"/>
        <v>1.8284215174034963E-3</v>
      </c>
      <c r="AM302" s="170">
        <f t="shared" si="84"/>
        <v>2.5032396574675934E-3</v>
      </c>
      <c r="AN302" s="170">
        <f t="shared" si="84"/>
        <v>3.2933998930210363E-3</v>
      </c>
      <c r="AO302" s="170">
        <f t="shared" si="84"/>
        <v>4.037060375113203E-3</v>
      </c>
      <c r="AP302" s="170">
        <f t="shared" si="84"/>
        <v>4.805043266296315E-3</v>
      </c>
      <c r="AQ302" s="170">
        <f t="shared" si="84"/>
        <v>6.1974662535660341E-3</v>
      </c>
      <c r="AR302" s="170">
        <f t="shared" si="84"/>
        <v>7.7112605070684482E-3</v>
      </c>
      <c r="AS302" s="170">
        <f t="shared" si="84"/>
        <v>9.1991226410687368E-3</v>
      </c>
      <c r="AT302" s="170">
        <f t="shared" si="84"/>
        <v>1.0912881549225789E-2</v>
      </c>
      <c r="AU302" s="170">
        <f t="shared" si="84"/>
        <v>1.2682080443864681E-2</v>
      </c>
      <c r="AV302" s="170">
        <f t="shared" si="84"/>
        <v>1.4980044629723625E-2</v>
      </c>
      <c r="AW302" s="170">
        <f t="shared" si="84"/>
        <v>1.758552310384873E-2</v>
      </c>
      <c r="AX302" s="170">
        <f t="shared" si="84"/>
        <v>1.9892441346009562E-2</v>
      </c>
      <c r="AY302" s="170">
        <f t="shared" si="84"/>
        <v>2.2371743519266095E-2</v>
      </c>
      <c r="AZ302" s="170">
        <f t="shared" si="84"/>
        <v>2.5157619222725455E-2</v>
      </c>
      <c r="BA302" s="170">
        <f t="shared" si="84"/>
        <v>2.8946351133712026E-2</v>
      </c>
      <c r="BB302" s="170">
        <f t="shared" si="84"/>
        <v>3.3032938437886364E-2</v>
      </c>
      <c r="BC302" s="170">
        <f t="shared" si="84"/>
        <v>3.6068052739227724E-2</v>
      </c>
      <c r="BD302" s="170">
        <f t="shared" si="84"/>
        <v>4.0896105323740738E-2</v>
      </c>
      <c r="BE302" s="170">
        <f t="shared" si="84"/>
        <v>4.6772426704668205E-2</v>
      </c>
      <c r="BI302" s="194">
        <f>SUMPRODUCT(CHOOSE({1,2,3,4},D237,D367,D432,D497),CHOOSE({1,2,3,4},DL270,DL270,DL270,DL270))</f>
        <v>0</v>
      </c>
      <c r="BJ302" s="194">
        <f>SUMPRODUCT(CHOOSE({1,2,3,4},E237,E367,E432,E497),CHOOSE({1,2,3,4},DM270,DM270,DM270,DM270))</f>
        <v>2.3442464555123367E-5</v>
      </c>
      <c r="BK302" s="194">
        <f>SUMPRODUCT(CHOOSE({1,2,3,4},F237,F367,F432,F497),CHOOSE({1,2,3,4},DN270,DN270,DN270,DN270))</f>
        <v>7.9016039570936836E-5</v>
      </c>
      <c r="BL302" s="194">
        <f>SUMPRODUCT(CHOOSE({1,2,3,4},G237,G367,G432,G497),CHOOSE({1,2,3,4},DO270,DO270,DO270,DO270))</f>
        <v>1.5537968332355158E-4</v>
      </c>
      <c r="BM302" s="194">
        <f>SUMPRODUCT(CHOOSE({1,2,3,4},H237,H367,H432,H497),CHOOSE({1,2,3,4},DP270,DP270,DP270,DP270))</f>
        <v>2.4477750757981878E-4</v>
      </c>
      <c r="BN302" s="194">
        <f>SUMPRODUCT(CHOOSE({1,2,3,4},I237,I367,I432,I497),CHOOSE({1,2,3,4},DQ270,DQ270,DQ270,DQ270))</f>
        <v>4.1846745738010141E-4</v>
      </c>
      <c r="BO302" s="194">
        <f>SUMPRODUCT(CHOOSE({1,2,3,4},J237,J367,J432,J497),CHOOSE({1,2,3,4},DR270,DR270,DR270,DR270))</f>
        <v>6.1444139149445585E-4</v>
      </c>
      <c r="BP302" s="194">
        <f>SUMPRODUCT(CHOOSE({1,2,3,4},K237,K367,K432,K497),CHOOSE({1,2,3,4},DS270,DS270,DS270,DS270))</f>
        <v>8.2731975806490054E-4</v>
      </c>
      <c r="BQ302" s="194">
        <f>SUMPRODUCT(CHOOSE({1,2,3,4},L237,L367,L432,L497),CHOOSE({1,2,3,4},DT270,DT270,DT270,DT270))</f>
        <v>1.0484766444523261E-3</v>
      </c>
      <c r="BR302" s="194">
        <f>SUMPRODUCT(CHOOSE({1,2,3,4},M237,M367,M432,M497),CHOOSE({1,2,3,4},DU270,DU270,DU270,DU270))</f>
        <v>1.2760032499972145E-3</v>
      </c>
      <c r="BS302" s="194">
        <f>SUMPRODUCT(CHOOSE({1,2,3,4},N237,N367,N432,N497),CHOOSE({1,2,3,4},DV270,DV270,DV270,DV270))</f>
        <v>1.9476935183661143E-3</v>
      </c>
      <c r="BT302" s="194">
        <f>SUMPRODUCT(CHOOSE({1,2,3,4},O237,O367,O432,O497),CHOOSE({1,2,3,4},DW270,DW270,DW270,DW270))</f>
        <v>2.6627483466707602E-3</v>
      </c>
      <c r="BU302" s="194">
        <f>SUMPRODUCT(CHOOSE({1,2,3,4},P237,P367,P432,P497),CHOOSE({1,2,3,4},DX270,DX270,DX270,DX270))</f>
        <v>3.3951765280209674E-3</v>
      </c>
      <c r="BV302" s="194">
        <f>SUMPRODUCT(CHOOSE({1,2,3,4},Q237,Q367,Q432,Q497),CHOOSE({1,2,3,4},DY270,DY270,DY270,DY270))</f>
        <v>4.1483208811548189E-3</v>
      </c>
      <c r="BW302" s="194">
        <f>SUMPRODUCT(CHOOSE({1,2,3,4},R237,R367,R432,R497),CHOOSE({1,2,3,4},DZ270,DZ270,DZ270,DZ270))</f>
        <v>4.9009182525225382E-3</v>
      </c>
      <c r="BX302" s="194">
        <f>SUMPRODUCT(CHOOSE({1,2,3,4},S237,S367,S432,S497),CHOOSE({1,2,3,4},EA270,EA270,EA270,EA270))</f>
        <v>6.0980637736437636E-3</v>
      </c>
      <c r="BY302" s="194">
        <f>SUMPRODUCT(CHOOSE({1,2,3,4},T237,T367,T432,T497),CHOOSE({1,2,3,4},EB270,EB270,EB270,EB270))</f>
        <v>7.3312064416069488E-3</v>
      </c>
      <c r="BZ302" s="194">
        <f>SUMPRODUCT(CHOOSE({1,2,3,4},U237,U367,U432,U497),CHOOSE({1,2,3,4},EC270,EC270,EC270,EC270))</f>
        <v>8.528312421997879E-3</v>
      </c>
      <c r="CA302" s="194">
        <f>SUMPRODUCT(CHOOSE({1,2,3,4},V237,V367,V432,V497),CHOOSE({1,2,3,4},ED270,ED270,ED270,ED270))</f>
        <v>9.7280345758073861E-3</v>
      </c>
      <c r="CB302" s="194">
        <f>SUMPRODUCT(CHOOSE({1,2,3,4},W237,W367,W432,W497),CHOOSE({1,2,3,4},EE270,EE270,EE270,EE270))</f>
        <v>9.3625997995595012E-3</v>
      </c>
      <c r="CC302" s="194">
        <f>SUMPRODUCT(CHOOSE({1,2,3,4},X237,X367,X432,X497),CHOOSE({1,2,3,4},EF270,EF270,EF270,EF270))</f>
        <v>1.2648688339224824E-2</v>
      </c>
      <c r="CD302" s="194">
        <f>SUMPRODUCT(CHOOSE({1,2,3,4},Y237,Y367,Y432,Y497),CHOOSE({1,2,3,4},EG270,EG270,EG270,EG270))</f>
        <v>1.5656045102676569E-2</v>
      </c>
      <c r="CE302" s="194">
        <f>SUMPRODUCT(CHOOSE({1,2,3,4},Z237,Z367,Z432,Z497),CHOOSE({1,2,3,4},EH270,EH270,EH270,EH270))</f>
        <v>1.8268890849261511E-2</v>
      </c>
      <c r="CF302" s="194">
        <f>SUMPRODUCT(CHOOSE({1,2,3,4},AA237,AA367,AA432,AA497),CHOOSE({1,2,3,4},EI270,EI270,EI270,EI270))</f>
        <v>2.0711894856922184E-2</v>
      </c>
      <c r="CG302" s="194">
        <f>SUMPRODUCT(CHOOSE({1,2,3,4},AB237,AB367,AB432,AB497),CHOOSE({1,2,3,4},EJ270,EJ270,EJ270,EJ270))</f>
        <v>2.2955587892777671E-2</v>
      </c>
    </row>
    <row r="303" spans="1:141" x14ac:dyDescent="0.3">
      <c r="B303" s="1">
        <v>2</v>
      </c>
      <c r="C303" s="1"/>
      <c r="D303" s="155"/>
      <c r="E303" s="155">
        <f t="shared" si="83"/>
        <v>0</v>
      </c>
      <c r="F303" s="155">
        <f t="shared" si="83"/>
        <v>0</v>
      </c>
      <c r="G303" s="155">
        <f t="shared" si="83"/>
        <v>0</v>
      </c>
      <c r="H303" s="155">
        <f t="shared" si="83"/>
        <v>0</v>
      </c>
      <c r="I303" s="155">
        <f t="shared" si="83"/>
        <v>0</v>
      </c>
      <c r="J303" s="155">
        <f t="shared" si="83"/>
        <v>0</v>
      </c>
      <c r="K303" s="155">
        <f t="shared" si="83"/>
        <v>0</v>
      </c>
      <c r="L303" s="155">
        <f t="shared" si="83"/>
        <v>0</v>
      </c>
      <c r="M303" s="155">
        <f t="shared" si="83"/>
        <v>0</v>
      </c>
      <c r="N303" s="155">
        <f t="shared" si="83"/>
        <v>0</v>
      </c>
      <c r="O303" s="155">
        <f t="shared" si="83"/>
        <v>0</v>
      </c>
      <c r="P303" s="155">
        <f t="shared" si="83"/>
        <v>0</v>
      </c>
      <c r="Q303" s="155">
        <f t="shared" si="83"/>
        <v>0</v>
      </c>
      <c r="R303" s="155">
        <f t="shared" si="83"/>
        <v>0</v>
      </c>
      <c r="S303" s="155">
        <f t="shared" si="83"/>
        <v>0</v>
      </c>
      <c r="T303" s="155">
        <f t="shared" si="83"/>
        <v>0</v>
      </c>
      <c r="U303" s="155">
        <f t="shared" si="83"/>
        <v>0</v>
      </c>
      <c r="V303" s="155">
        <f t="shared" si="83"/>
        <v>0</v>
      </c>
      <c r="W303" s="155">
        <f t="shared" si="83"/>
        <v>0</v>
      </c>
      <c r="X303" s="155">
        <f t="shared" si="83"/>
        <v>0</v>
      </c>
      <c r="Y303" s="155">
        <f t="shared" si="83"/>
        <v>0</v>
      </c>
      <c r="Z303" s="155">
        <f t="shared" si="83"/>
        <v>0</v>
      </c>
      <c r="AA303" s="155">
        <f t="shared" si="83"/>
        <v>0</v>
      </c>
      <c r="AB303" s="155">
        <f t="shared" si="83"/>
        <v>0</v>
      </c>
      <c r="AC303" s="156"/>
      <c r="AD303" s="52"/>
      <c r="AG303" s="170">
        <f t="shared" ref="AG303:AV328" si="85">C142*BH271</f>
        <v>0</v>
      </c>
      <c r="AH303" s="170">
        <f t="shared" si="84"/>
        <v>0</v>
      </c>
      <c r="AI303" s="170">
        <f t="shared" si="84"/>
        <v>0</v>
      </c>
      <c r="AJ303" s="170">
        <f t="shared" si="84"/>
        <v>0</v>
      </c>
      <c r="AK303" s="170">
        <f t="shared" si="84"/>
        <v>0</v>
      </c>
      <c r="AL303" s="170">
        <f t="shared" si="84"/>
        <v>0</v>
      </c>
      <c r="AM303" s="170">
        <f t="shared" si="84"/>
        <v>0</v>
      </c>
      <c r="AN303" s="170">
        <f t="shared" si="84"/>
        <v>0</v>
      </c>
      <c r="AO303" s="170">
        <f t="shared" si="84"/>
        <v>0</v>
      </c>
      <c r="AP303" s="170">
        <f t="shared" si="84"/>
        <v>0</v>
      </c>
      <c r="AQ303" s="170">
        <f t="shared" si="84"/>
        <v>0</v>
      </c>
      <c r="AR303" s="170">
        <f t="shared" si="84"/>
        <v>0</v>
      </c>
      <c r="AS303" s="170">
        <f t="shared" si="84"/>
        <v>0</v>
      </c>
      <c r="AT303" s="170">
        <f t="shared" si="84"/>
        <v>0</v>
      </c>
      <c r="AU303" s="170">
        <f t="shared" si="84"/>
        <v>0</v>
      </c>
      <c r="AV303" s="170">
        <f t="shared" si="84"/>
        <v>0</v>
      </c>
      <c r="AW303" s="170">
        <f t="shared" si="84"/>
        <v>0</v>
      </c>
      <c r="AX303" s="170">
        <f t="shared" si="84"/>
        <v>0</v>
      </c>
      <c r="AY303" s="170">
        <f t="shared" si="84"/>
        <v>0</v>
      </c>
      <c r="AZ303" s="170">
        <f t="shared" si="84"/>
        <v>0</v>
      </c>
      <c r="BA303" s="170">
        <f t="shared" si="84"/>
        <v>0</v>
      </c>
      <c r="BB303" s="170">
        <f t="shared" si="84"/>
        <v>0</v>
      </c>
      <c r="BC303" s="170">
        <f t="shared" si="84"/>
        <v>0</v>
      </c>
      <c r="BD303" s="170">
        <f t="shared" si="84"/>
        <v>0</v>
      </c>
      <c r="BE303" s="170">
        <f t="shared" si="84"/>
        <v>0</v>
      </c>
      <c r="BF303" s="67"/>
      <c r="BI303" s="194">
        <f>SUMPRODUCT(CHOOSE({1,2,3,4},D238,D368,D433,D498),CHOOSE({1,2,3,4},DL271,DL271,DL271,DL271))</f>
        <v>0</v>
      </c>
      <c r="BJ303" s="194">
        <f>SUMPRODUCT(CHOOSE({1,2,3,4},E238,E368,E433,E498),CHOOSE({1,2,3,4},DM271,DM271,DM271,DM271))</f>
        <v>0</v>
      </c>
      <c r="BK303" s="194">
        <f>SUMPRODUCT(CHOOSE({1,2,3,4},F238,F368,F433,F498),CHOOSE({1,2,3,4},DN271,DN271,DN271,DN271))</f>
        <v>0</v>
      </c>
      <c r="BL303" s="194">
        <f>SUMPRODUCT(CHOOSE({1,2,3,4},G238,G368,G433,G498),CHOOSE({1,2,3,4},DO271,DO271,DO271,DO271))</f>
        <v>0</v>
      </c>
      <c r="BM303" s="194">
        <f>SUMPRODUCT(CHOOSE({1,2,3,4},H238,H368,H433,H498),CHOOSE({1,2,3,4},DP271,DP271,DP271,DP271))</f>
        <v>0</v>
      </c>
      <c r="BN303" s="194">
        <f>SUMPRODUCT(CHOOSE({1,2,3,4},I238,I368,I433,I498),CHOOSE({1,2,3,4},DQ271,DQ271,DQ271,DQ271))</f>
        <v>0</v>
      </c>
      <c r="BO303" s="194">
        <f>SUMPRODUCT(CHOOSE({1,2,3,4},J238,J368,J433,J498),CHOOSE({1,2,3,4},DR271,DR271,DR271,DR271))</f>
        <v>0</v>
      </c>
      <c r="BP303" s="194">
        <f>SUMPRODUCT(CHOOSE({1,2,3,4},K238,K368,K433,K498),CHOOSE({1,2,3,4},DS271,DS271,DS271,DS271))</f>
        <v>0</v>
      </c>
      <c r="BQ303" s="194">
        <f>SUMPRODUCT(CHOOSE({1,2,3,4},L238,L368,L433,L498),CHOOSE({1,2,3,4},DT271,DT271,DT271,DT271))</f>
        <v>0</v>
      </c>
      <c r="BR303" s="194">
        <f>SUMPRODUCT(CHOOSE({1,2,3,4},M238,M368,M433,M498),CHOOSE({1,2,3,4},DU271,DU271,DU271,DU271))</f>
        <v>0</v>
      </c>
      <c r="BS303" s="194">
        <f>SUMPRODUCT(CHOOSE({1,2,3,4},N238,N368,N433,N498),CHOOSE({1,2,3,4},DV271,DV271,DV271,DV271))</f>
        <v>0</v>
      </c>
      <c r="BT303" s="194">
        <f>SUMPRODUCT(CHOOSE({1,2,3,4},O238,O368,O433,O498),CHOOSE({1,2,3,4},DW271,DW271,DW271,DW271))</f>
        <v>0</v>
      </c>
      <c r="BU303" s="194">
        <f>SUMPRODUCT(CHOOSE({1,2,3,4},P238,P368,P433,P498),CHOOSE({1,2,3,4},DX271,DX271,DX271,DX271))</f>
        <v>0</v>
      </c>
      <c r="BV303" s="194">
        <f>SUMPRODUCT(CHOOSE({1,2,3,4},Q238,Q368,Q433,Q498),CHOOSE({1,2,3,4},DY271,DY271,DY271,DY271))</f>
        <v>0</v>
      </c>
      <c r="BW303" s="194">
        <f>SUMPRODUCT(CHOOSE({1,2,3,4},R238,R368,R433,R498),CHOOSE({1,2,3,4},DZ271,DZ271,DZ271,DZ271))</f>
        <v>0</v>
      </c>
      <c r="BX303" s="194">
        <f>SUMPRODUCT(CHOOSE({1,2,3,4},S238,S368,S433,S498),CHOOSE({1,2,3,4},EA271,EA271,EA271,EA271))</f>
        <v>0</v>
      </c>
      <c r="BY303" s="194">
        <f>SUMPRODUCT(CHOOSE({1,2,3,4},T238,T368,T433,T498),CHOOSE({1,2,3,4},EB271,EB271,EB271,EB271))</f>
        <v>0</v>
      </c>
      <c r="BZ303" s="194">
        <f>SUMPRODUCT(CHOOSE({1,2,3,4},U238,U368,U433,U498),CHOOSE({1,2,3,4},EC271,EC271,EC271,EC271))</f>
        <v>0</v>
      </c>
      <c r="CA303" s="194">
        <f>SUMPRODUCT(CHOOSE({1,2,3,4},V238,V368,V433,V498),CHOOSE({1,2,3,4},ED271,ED271,ED271,ED271))</f>
        <v>0</v>
      </c>
      <c r="CB303" s="194">
        <f>SUMPRODUCT(CHOOSE({1,2,3,4},W238,W368,W433,W498),CHOOSE({1,2,3,4},EE271,EE271,EE271,EE271))</f>
        <v>0</v>
      </c>
      <c r="CC303" s="194">
        <f>SUMPRODUCT(CHOOSE({1,2,3,4},X238,X368,X433,X498),CHOOSE({1,2,3,4},EF271,EF271,EF271,EF271))</f>
        <v>0</v>
      </c>
      <c r="CD303" s="194">
        <f>SUMPRODUCT(CHOOSE({1,2,3,4},Y238,Y368,Y433,Y498),CHOOSE({1,2,3,4},EG271,EG271,EG271,EG271))</f>
        <v>0</v>
      </c>
      <c r="CE303" s="194">
        <f>SUMPRODUCT(CHOOSE({1,2,3,4},Z238,Z368,Z433,Z498),CHOOSE({1,2,3,4},EH271,EH271,EH271,EH271))</f>
        <v>0</v>
      </c>
      <c r="CF303" s="194">
        <f>SUMPRODUCT(CHOOSE({1,2,3,4},AA238,AA368,AA433,AA498),CHOOSE({1,2,3,4},EI271,EI271,EI271,EI271))</f>
        <v>0</v>
      </c>
      <c r="CG303" s="194">
        <f>SUMPRODUCT(CHOOSE({1,2,3,4},AB238,AB368,AB433,AB498),CHOOSE({1,2,3,4},EJ271,EJ271,EJ271,EJ271))</f>
        <v>0</v>
      </c>
    </row>
    <row r="304" spans="1:141" x14ac:dyDescent="0.3">
      <c r="B304" s="1">
        <v>3</v>
      </c>
      <c r="C304" s="1"/>
      <c r="D304" s="155"/>
      <c r="E304" s="155"/>
      <c r="F304" s="155">
        <f t="shared" si="83"/>
        <v>0</v>
      </c>
      <c r="G304" s="155">
        <f t="shared" si="83"/>
        <v>0</v>
      </c>
      <c r="H304" s="155">
        <f t="shared" si="83"/>
        <v>0</v>
      </c>
      <c r="I304" s="155">
        <f t="shared" si="83"/>
        <v>0</v>
      </c>
      <c r="J304" s="155">
        <f t="shared" si="83"/>
        <v>0</v>
      </c>
      <c r="K304" s="155">
        <f t="shared" si="83"/>
        <v>0</v>
      </c>
      <c r="L304" s="155">
        <f t="shared" si="83"/>
        <v>0</v>
      </c>
      <c r="M304" s="155">
        <f t="shared" si="83"/>
        <v>0</v>
      </c>
      <c r="N304" s="155">
        <f t="shared" si="83"/>
        <v>0</v>
      </c>
      <c r="O304" s="155">
        <f t="shared" si="83"/>
        <v>0</v>
      </c>
      <c r="P304" s="155">
        <f t="shared" si="83"/>
        <v>0</v>
      </c>
      <c r="Q304" s="155">
        <f t="shared" si="83"/>
        <v>0</v>
      </c>
      <c r="R304" s="155">
        <f t="shared" si="83"/>
        <v>0</v>
      </c>
      <c r="S304" s="155">
        <f t="shared" si="83"/>
        <v>0</v>
      </c>
      <c r="T304" s="155">
        <f t="shared" si="83"/>
        <v>0</v>
      </c>
      <c r="U304" s="155">
        <f t="shared" si="83"/>
        <v>0</v>
      </c>
      <c r="V304" s="155">
        <f t="shared" si="83"/>
        <v>0</v>
      </c>
      <c r="W304" s="155">
        <f t="shared" si="83"/>
        <v>0</v>
      </c>
      <c r="X304" s="155">
        <f t="shared" si="83"/>
        <v>0</v>
      </c>
      <c r="Y304" s="155">
        <f t="shared" si="83"/>
        <v>0</v>
      </c>
      <c r="Z304" s="155">
        <f t="shared" si="83"/>
        <v>0</v>
      </c>
      <c r="AA304" s="155">
        <f t="shared" si="83"/>
        <v>0</v>
      </c>
      <c r="AB304" s="155">
        <f t="shared" si="83"/>
        <v>0</v>
      </c>
      <c r="AC304" s="156"/>
      <c r="AD304" s="156"/>
      <c r="AE304" s="52"/>
      <c r="AG304" s="170">
        <f t="shared" si="85"/>
        <v>0</v>
      </c>
      <c r="AH304" s="170">
        <f t="shared" si="84"/>
        <v>0</v>
      </c>
      <c r="AI304" s="170">
        <f t="shared" si="84"/>
        <v>0</v>
      </c>
      <c r="AJ304" s="170">
        <f t="shared" si="84"/>
        <v>0</v>
      </c>
      <c r="AK304" s="170">
        <f t="shared" si="84"/>
        <v>0</v>
      </c>
      <c r="AL304" s="170">
        <f t="shared" si="84"/>
        <v>0</v>
      </c>
      <c r="AM304" s="170">
        <f t="shared" si="84"/>
        <v>0</v>
      </c>
      <c r="AN304" s="170">
        <f t="shared" si="84"/>
        <v>0</v>
      </c>
      <c r="AO304" s="170">
        <f t="shared" si="84"/>
        <v>0</v>
      </c>
      <c r="AP304" s="170">
        <f t="shared" si="84"/>
        <v>0</v>
      </c>
      <c r="AQ304" s="170">
        <f t="shared" si="84"/>
        <v>0</v>
      </c>
      <c r="AR304" s="170">
        <f t="shared" si="84"/>
        <v>0</v>
      </c>
      <c r="AS304" s="170">
        <f t="shared" si="84"/>
        <v>0</v>
      </c>
      <c r="AT304" s="170">
        <f t="shared" si="84"/>
        <v>0</v>
      </c>
      <c r="AU304" s="170">
        <f t="shared" si="84"/>
        <v>0</v>
      </c>
      <c r="AV304" s="170">
        <f t="shared" si="84"/>
        <v>0</v>
      </c>
      <c r="AW304" s="170">
        <f t="shared" si="84"/>
        <v>0</v>
      </c>
      <c r="AX304" s="170">
        <f t="shared" si="84"/>
        <v>0</v>
      </c>
      <c r="AY304" s="170">
        <f t="shared" si="84"/>
        <v>0</v>
      </c>
      <c r="AZ304" s="170">
        <f t="shared" si="84"/>
        <v>0</v>
      </c>
      <c r="BA304" s="170">
        <f t="shared" si="84"/>
        <v>0</v>
      </c>
      <c r="BB304" s="170">
        <f t="shared" si="84"/>
        <v>0</v>
      </c>
      <c r="BC304" s="170">
        <f t="shared" si="84"/>
        <v>0</v>
      </c>
      <c r="BD304" s="170">
        <f t="shared" si="84"/>
        <v>0</v>
      </c>
      <c r="BE304" s="170">
        <f t="shared" si="84"/>
        <v>0</v>
      </c>
      <c r="BF304" s="67"/>
      <c r="BG304" s="67"/>
      <c r="BI304" s="194">
        <f>SUMPRODUCT(CHOOSE({1,2,3,4},D239,D369,D434,D499),CHOOSE({1,2,3,4},DL272,DL272,DL272,DL272))</f>
        <v>0</v>
      </c>
      <c r="BJ304" s="194">
        <f>SUMPRODUCT(CHOOSE({1,2,3,4},E239,E369,E434,E499),CHOOSE({1,2,3,4},DM272,DM272,DM272,DM272))</f>
        <v>0</v>
      </c>
      <c r="BK304" s="194">
        <f>SUMPRODUCT(CHOOSE({1,2,3,4},F239,F369,F434,F499),CHOOSE({1,2,3,4},DN272,DN272,DN272,DN272))</f>
        <v>0</v>
      </c>
      <c r="BL304" s="194">
        <f>SUMPRODUCT(CHOOSE({1,2,3,4},G239,G369,G434,G499),CHOOSE({1,2,3,4},DO272,DO272,DO272,DO272))</f>
        <v>0</v>
      </c>
      <c r="BM304" s="194">
        <f>SUMPRODUCT(CHOOSE({1,2,3,4},H239,H369,H434,H499),CHOOSE({1,2,3,4},DP272,DP272,DP272,DP272))</f>
        <v>0</v>
      </c>
      <c r="BN304" s="194">
        <f>SUMPRODUCT(CHOOSE({1,2,3,4},I239,I369,I434,I499),CHOOSE({1,2,3,4},DQ272,DQ272,DQ272,DQ272))</f>
        <v>0</v>
      </c>
      <c r="BO304" s="194">
        <f>SUMPRODUCT(CHOOSE({1,2,3,4},J239,J369,J434,J499),CHOOSE({1,2,3,4},DR272,DR272,DR272,DR272))</f>
        <v>0</v>
      </c>
      <c r="BP304" s="194">
        <f>SUMPRODUCT(CHOOSE({1,2,3,4},K239,K369,K434,K499),CHOOSE({1,2,3,4},DS272,DS272,DS272,DS272))</f>
        <v>0</v>
      </c>
      <c r="BQ304" s="194">
        <f>SUMPRODUCT(CHOOSE({1,2,3,4},L239,L369,L434,L499),CHOOSE({1,2,3,4},DT272,DT272,DT272,DT272))</f>
        <v>0</v>
      </c>
      <c r="BR304" s="194">
        <f>SUMPRODUCT(CHOOSE({1,2,3,4},M239,M369,M434,M499),CHOOSE({1,2,3,4},DU272,DU272,DU272,DU272))</f>
        <v>0</v>
      </c>
      <c r="BS304" s="194">
        <f>SUMPRODUCT(CHOOSE({1,2,3,4},N239,N369,N434,N499),CHOOSE({1,2,3,4},DV272,DV272,DV272,DV272))</f>
        <v>0</v>
      </c>
      <c r="BT304" s="194">
        <f>SUMPRODUCT(CHOOSE({1,2,3,4},O239,O369,O434,O499),CHOOSE({1,2,3,4},DW272,DW272,DW272,DW272))</f>
        <v>0</v>
      </c>
      <c r="BU304" s="194">
        <f>SUMPRODUCT(CHOOSE({1,2,3,4},P239,P369,P434,P499),CHOOSE({1,2,3,4},DX272,DX272,DX272,DX272))</f>
        <v>0</v>
      </c>
      <c r="BV304" s="194">
        <f>SUMPRODUCT(CHOOSE({1,2,3,4},Q239,Q369,Q434,Q499),CHOOSE({1,2,3,4},DY272,DY272,DY272,DY272))</f>
        <v>0</v>
      </c>
      <c r="BW304" s="194">
        <f>SUMPRODUCT(CHOOSE({1,2,3,4},R239,R369,R434,R499),CHOOSE({1,2,3,4},DZ272,DZ272,DZ272,DZ272))</f>
        <v>0</v>
      </c>
      <c r="BX304" s="194">
        <f>SUMPRODUCT(CHOOSE({1,2,3,4},S239,S369,S434,S499),CHOOSE({1,2,3,4},EA272,EA272,EA272,EA272))</f>
        <v>0</v>
      </c>
      <c r="BY304" s="194">
        <f>SUMPRODUCT(CHOOSE({1,2,3,4},T239,T369,T434,T499),CHOOSE({1,2,3,4},EB272,EB272,EB272,EB272))</f>
        <v>0</v>
      </c>
      <c r="BZ304" s="194">
        <f>SUMPRODUCT(CHOOSE({1,2,3,4},U239,U369,U434,U499),CHOOSE({1,2,3,4},EC272,EC272,EC272,EC272))</f>
        <v>0</v>
      </c>
      <c r="CA304" s="194">
        <f>SUMPRODUCT(CHOOSE({1,2,3,4},V239,V369,V434,V499),CHOOSE({1,2,3,4},ED272,ED272,ED272,ED272))</f>
        <v>0</v>
      </c>
      <c r="CB304" s="194">
        <f>SUMPRODUCT(CHOOSE({1,2,3,4},W239,W369,W434,W499),CHOOSE({1,2,3,4},EE272,EE272,EE272,EE272))</f>
        <v>0</v>
      </c>
      <c r="CC304" s="194">
        <f>SUMPRODUCT(CHOOSE({1,2,3,4},X239,X369,X434,X499),CHOOSE({1,2,3,4},EF272,EF272,EF272,EF272))</f>
        <v>0</v>
      </c>
      <c r="CD304" s="194">
        <f>SUMPRODUCT(CHOOSE({1,2,3,4},Y239,Y369,Y434,Y499),CHOOSE({1,2,3,4},EG272,EG272,EG272,EG272))</f>
        <v>0</v>
      </c>
      <c r="CE304" s="194">
        <f>SUMPRODUCT(CHOOSE({1,2,3,4},Z239,Z369,Z434,Z499),CHOOSE({1,2,3,4},EH272,EH272,EH272,EH272))</f>
        <v>0</v>
      </c>
      <c r="CF304" s="194">
        <f>SUMPRODUCT(CHOOSE({1,2,3,4},AA239,AA369,AA434,AA499),CHOOSE({1,2,3,4},EI272,EI272,EI272,EI272))</f>
        <v>0</v>
      </c>
      <c r="CG304" s="194">
        <f>SUMPRODUCT(CHOOSE({1,2,3,4},AB239,AB369,AB434,AB499),CHOOSE({1,2,3,4},EJ272,EJ272,EJ272,EJ272))</f>
        <v>0</v>
      </c>
    </row>
    <row r="305" spans="2:85" x14ac:dyDescent="0.3">
      <c r="B305" s="1">
        <v>4</v>
      </c>
      <c r="C305" s="1"/>
      <c r="D305" s="155"/>
      <c r="E305" s="155"/>
      <c r="F305" s="155"/>
      <c r="G305" s="155">
        <f t="shared" si="83"/>
        <v>0</v>
      </c>
      <c r="H305" s="155">
        <f t="shared" si="83"/>
        <v>0</v>
      </c>
      <c r="I305" s="155">
        <f t="shared" si="83"/>
        <v>0</v>
      </c>
      <c r="J305" s="155">
        <f t="shared" si="83"/>
        <v>0</v>
      </c>
      <c r="K305" s="155">
        <f t="shared" si="83"/>
        <v>0</v>
      </c>
      <c r="L305" s="155">
        <f t="shared" si="83"/>
        <v>0</v>
      </c>
      <c r="M305" s="155">
        <f t="shared" si="83"/>
        <v>0</v>
      </c>
      <c r="N305" s="155">
        <f t="shared" si="83"/>
        <v>0</v>
      </c>
      <c r="O305" s="155">
        <f t="shared" si="83"/>
        <v>0</v>
      </c>
      <c r="P305" s="155">
        <f t="shared" si="83"/>
        <v>0</v>
      </c>
      <c r="Q305" s="155">
        <f t="shared" si="83"/>
        <v>0</v>
      </c>
      <c r="R305" s="155">
        <f t="shared" si="83"/>
        <v>0</v>
      </c>
      <c r="S305" s="155">
        <f t="shared" si="83"/>
        <v>0</v>
      </c>
      <c r="T305" s="155">
        <f t="shared" si="83"/>
        <v>0</v>
      </c>
      <c r="U305" s="155">
        <f t="shared" si="83"/>
        <v>0</v>
      </c>
      <c r="V305" s="155">
        <f t="shared" si="83"/>
        <v>0</v>
      </c>
      <c r="W305" s="155">
        <f t="shared" si="83"/>
        <v>0</v>
      </c>
      <c r="X305" s="155">
        <f t="shared" si="83"/>
        <v>0</v>
      </c>
      <c r="Y305" s="155">
        <f t="shared" si="83"/>
        <v>0</v>
      </c>
      <c r="Z305" s="155">
        <f t="shared" si="83"/>
        <v>0</v>
      </c>
      <c r="AA305" s="155">
        <f t="shared" si="83"/>
        <v>0</v>
      </c>
      <c r="AB305" s="155">
        <f t="shared" si="83"/>
        <v>0</v>
      </c>
      <c r="AC305" s="156"/>
      <c r="AD305" s="156"/>
      <c r="AE305" s="156"/>
      <c r="AF305" s="52"/>
      <c r="AG305" s="170">
        <f t="shared" si="85"/>
        <v>0</v>
      </c>
      <c r="AH305" s="170">
        <f t="shared" si="84"/>
        <v>0</v>
      </c>
      <c r="AI305" s="170">
        <f t="shared" si="84"/>
        <v>0</v>
      </c>
      <c r="AJ305" s="170">
        <f t="shared" si="84"/>
        <v>0</v>
      </c>
      <c r="AK305" s="170">
        <f t="shared" si="84"/>
        <v>0</v>
      </c>
      <c r="AL305" s="170">
        <f t="shared" si="84"/>
        <v>0</v>
      </c>
      <c r="AM305" s="170">
        <f t="shared" si="84"/>
        <v>0</v>
      </c>
      <c r="AN305" s="170">
        <f t="shared" si="84"/>
        <v>0</v>
      </c>
      <c r="AO305" s="170">
        <f t="shared" si="84"/>
        <v>0</v>
      </c>
      <c r="AP305" s="170">
        <f t="shared" si="84"/>
        <v>0</v>
      </c>
      <c r="AQ305" s="170">
        <f t="shared" si="84"/>
        <v>0</v>
      </c>
      <c r="AR305" s="170">
        <f t="shared" si="84"/>
        <v>0</v>
      </c>
      <c r="AS305" s="170">
        <f t="shared" si="84"/>
        <v>0</v>
      </c>
      <c r="AT305" s="170">
        <f t="shared" si="84"/>
        <v>0</v>
      </c>
      <c r="AU305" s="170">
        <f t="shared" si="84"/>
        <v>0</v>
      </c>
      <c r="AV305" s="170">
        <f t="shared" si="84"/>
        <v>0</v>
      </c>
      <c r="AW305" s="170">
        <f t="shared" si="84"/>
        <v>0</v>
      </c>
      <c r="AX305" s="170">
        <f t="shared" si="84"/>
        <v>0</v>
      </c>
      <c r="AY305" s="170">
        <f t="shared" si="84"/>
        <v>0</v>
      </c>
      <c r="AZ305" s="170">
        <f t="shared" si="84"/>
        <v>0</v>
      </c>
      <c r="BA305" s="170">
        <f t="shared" si="84"/>
        <v>0</v>
      </c>
      <c r="BB305" s="170">
        <f t="shared" si="84"/>
        <v>0</v>
      </c>
      <c r="BC305" s="170">
        <f t="shared" si="84"/>
        <v>0</v>
      </c>
      <c r="BD305" s="170">
        <f t="shared" si="84"/>
        <v>0</v>
      </c>
      <c r="BE305" s="170">
        <f t="shared" si="84"/>
        <v>0</v>
      </c>
      <c r="BF305" s="67"/>
      <c r="BG305" s="67"/>
      <c r="BH305" s="180"/>
      <c r="BI305" s="194">
        <f>SUMPRODUCT(CHOOSE({1,2,3,4},D240,D370,D435,D500),CHOOSE({1,2,3,4},DL273,DL273,DL273,DL273))</f>
        <v>0</v>
      </c>
      <c r="BJ305" s="194">
        <f>SUMPRODUCT(CHOOSE({1,2,3,4},E240,E370,E435,E500),CHOOSE({1,2,3,4},DM273,DM273,DM273,DM273))</f>
        <v>0</v>
      </c>
      <c r="BK305" s="194">
        <f>SUMPRODUCT(CHOOSE({1,2,3,4},F240,F370,F435,F500),CHOOSE({1,2,3,4},DN273,DN273,DN273,DN273))</f>
        <v>0</v>
      </c>
      <c r="BL305" s="194">
        <f>SUMPRODUCT(CHOOSE({1,2,3,4},G240,G370,G435,G500),CHOOSE({1,2,3,4},DO273,DO273,DO273,DO273))</f>
        <v>0</v>
      </c>
      <c r="BM305" s="194">
        <f>SUMPRODUCT(CHOOSE({1,2,3,4},H240,H370,H435,H500),CHOOSE({1,2,3,4},DP273,DP273,DP273,DP273))</f>
        <v>0</v>
      </c>
      <c r="BN305" s="194">
        <f>SUMPRODUCT(CHOOSE({1,2,3,4},I240,I370,I435,I500),CHOOSE({1,2,3,4},DQ273,DQ273,DQ273,DQ273))</f>
        <v>0</v>
      </c>
      <c r="BO305" s="194">
        <f>SUMPRODUCT(CHOOSE({1,2,3,4},J240,J370,J435,J500),CHOOSE({1,2,3,4},DR273,DR273,DR273,DR273))</f>
        <v>0</v>
      </c>
      <c r="BP305" s="194">
        <f>SUMPRODUCT(CHOOSE({1,2,3,4},K240,K370,K435,K500),CHOOSE({1,2,3,4},DS273,DS273,DS273,DS273))</f>
        <v>0</v>
      </c>
      <c r="BQ305" s="194">
        <f>SUMPRODUCT(CHOOSE({1,2,3,4},L240,L370,L435,L500),CHOOSE({1,2,3,4},DT273,DT273,DT273,DT273))</f>
        <v>0</v>
      </c>
      <c r="BR305" s="194">
        <f>SUMPRODUCT(CHOOSE({1,2,3,4},M240,M370,M435,M500),CHOOSE({1,2,3,4},DU273,DU273,DU273,DU273))</f>
        <v>0</v>
      </c>
      <c r="BS305" s="194">
        <f>SUMPRODUCT(CHOOSE({1,2,3,4},N240,N370,N435,N500),CHOOSE({1,2,3,4},DV273,DV273,DV273,DV273))</f>
        <v>0</v>
      </c>
      <c r="BT305" s="194">
        <f>SUMPRODUCT(CHOOSE({1,2,3,4},O240,O370,O435,O500),CHOOSE({1,2,3,4},DW273,DW273,DW273,DW273))</f>
        <v>0</v>
      </c>
      <c r="BU305" s="194">
        <f>SUMPRODUCT(CHOOSE({1,2,3,4},P240,P370,P435,P500),CHOOSE({1,2,3,4},DX273,DX273,DX273,DX273))</f>
        <v>0</v>
      </c>
      <c r="BV305" s="194">
        <f>SUMPRODUCT(CHOOSE({1,2,3,4},Q240,Q370,Q435,Q500),CHOOSE({1,2,3,4},DY273,DY273,DY273,DY273))</f>
        <v>0</v>
      </c>
      <c r="BW305" s="194">
        <f>SUMPRODUCT(CHOOSE({1,2,3,4},R240,R370,R435,R500),CHOOSE({1,2,3,4},DZ273,DZ273,DZ273,DZ273))</f>
        <v>0</v>
      </c>
      <c r="BX305" s="194">
        <f>SUMPRODUCT(CHOOSE({1,2,3,4},S240,S370,S435,S500),CHOOSE({1,2,3,4},EA273,EA273,EA273,EA273))</f>
        <v>0</v>
      </c>
      <c r="BY305" s="194">
        <f>SUMPRODUCT(CHOOSE({1,2,3,4},T240,T370,T435,T500),CHOOSE({1,2,3,4},EB273,EB273,EB273,EB273))</f>
        <v>0</v>
      </c>
      <c r="BZ305" s="194">
        <f>SUMPRODUCT(CHOOSE({1,2,3,4},U240,U370,U435,U500),CHOOSE({1,2,3,4},EC273,EC273,EC273,EC273))</f>
        <v>0</v>
      </c>
      <c r="CA305" s="194">
        <f>SUMPRODUCT(CHOOSE({1,2,3,4},V240,V370,V435,V500),CHOOSE({1,2,3,4},ED273,ED273,ED273,ED273))</f>
        <v>0</v>
      </c>
      <c r="CB305" s="194">
        <f>SUMPRODUCT(CHOOSE({1,2,3,4},W240,W370,W435,W500),CHOOSE({1,2,3,4},EE273,EE273,EE273,EE273))</f>
        <v>0</v>
      </c>
      <c r="CC305" s="194">
        <f>SUMPRODUCT(CHOOSE({1,2,3,4},X240,X370,X435,X500),CHOOSE({1,2,3,4},EF273,EF273,EF273,EF273))</f>
        <v>0</v>
      </c>
      <c r="CD305" s="194">
        <f>SUMPRODUCT(CHOOSE({1,2,3,4},Y240,Y370,Y435,Y500),CHOOSE({1,2,3,4},EG273,EG273,EG273,EG273))</f>
        <v>0</v>
      </c>
      <c r="CE305" s="194">
        <f>SUMPRODUCT(CHOOSE({1,2,3,4},Z240,Z370,Z435,Z500),CHOOSE({1,2,3,4},EH273,EH273,EH273,EH273))</f>
        <v>0</v>
      </c>
      <c r="CF305" s="194">
        <f>SUMPRODUCT(CHOOSE({1,2,3,4},AA240,AA370,AA435,AA500),CHOOSE({1,2,3,4},EI273,EI273,EI273,EI273))</f>
        <v>0</v>
      </c>
      <c r="CG305" s="194">
        <f>SUMPRODUCT(CHOOSE({1,2,3,4},AB240,AB370,AB435,AB500),CHOOSE({1,2,3,4},EJ273,EJ273,EJ273,EJ273))</f>
        <v>0</v>
      </c>
    </row>
    <row r="306" spans="2:85" x14ac:dyDescent="0.3">
      <c r="B306" s="1">
        <v>5</v>
      </c>
      <c r="C306" s="1"/>
      <c r="D306" s="155"/>
      <c r="E306" s="155"/>
      <c r="F306" s="155"/>
      <c r="G306" s="155"/>
      <c r="H306" s="155">
        <f t="shared" si="83"/>
        <v>0</v>
      </c>
      <c r="I306" s="155">
        <f t="shared" si="83"/>
        <v>0</v>
      </c>
      <c r="J306" s="155">
        <f t="shared" si="83"/>
        <v>0</v>
      </c>
      <c r="K306" s="155">
        <f t="shared" si="83"/>
        <v>0</v>
      </c>
      <c r="L306" s="155">
        <f t="shared" si="83"/>
        <v>0</v>
      </c>
      <c r="M306" s="155">
        <f t="shared" si="83"/>
        <v>0</v>
      </c>
      <c r="N306" s="155">
        <f t="shared" si="83"/>
        <v>0</v>
      </c>
      <c r="O306" s="155">
        <f t="shared" si="83"/>
        <v>0</v>
      </c>
      <c r="P306" s="155">
        <f t="shared" si="83"/>
        <v>0</v>
      </c>
      <c r="Q306" s="155">
        <f t="shared" si="83"/>
        <v>0</v>
      </c>
      <c r="R306" s="155">
        <f t="shared" si="83"/>
        <v>0</v>
      </c>
      <c r="S306" s="155">
        <f t="shared" si="83"/>
        <v>0</v>
      </c>
      <c r="T306" s="155">
        <f t="shared" si="83"/>
        <v>0</v>
      </c>
      <c r="U306" s="155">
        <f t="shared" si="83"/>
        <v>0</v>
      </c>
      <c r="V306" s="155">
        <f t="shared" si="83"/>
        <v>0</v>
      </c>
      <c r="W306" s="155">
        <f t="shared" si="83"/>
        <v>0</v>
      </c>
      <c r="X306" s="155">
        <f t="shared" si="83"/>
        <v>0</v>
      </c>
      <c r="Y306" s="155">
        <f t="shared" si="83"/>
        <v>0</v>
      </c>
      <c r="Z306" s="155">
        <f t="shared" si="83"/>
        <v>0</v>
      </c>
      <c r="AA306" s="155">
        <f t="shared" si="83"/>
        <v>0</v>
      </c>
      <c r="AB306" s="155">
        <f t="shared" si="83"/>
        <v>0</v>
      </c>
      <c r="AC306" s="156"/>
      <c r="AD306" s="156"/>
      <c r="AE306" s="156"/>
      <c r="AF306" s="156"/>
      <c r="AG306" s="170">
        <f t="shared" si="85"/>
        <v>0</v>
      </c>
      <c r="AH306" s="170">
        <f t="shared" si="84"/>
        <v>0</v>
      </c>
      <c r="AI306" s="170">
        <f t="shared" si="84"/>
        <v>0</v>
      </c>
      <c r="AJ306" s="170">
        <f t="shared" si="84"/>
        <v>0</v>
      </c>
      <c r="AK306" s="170">
        <f t="shared" si="84"/>
        <v>0</v>
      </c>
      <c r="AL306" s="170">
        <f t="shared" si="84"/>
        <v>0</v>
      </c>
      <c r="AM306" s="170">
        <f t="shared" si="84"/>
        <v>0</v>
      </c>
      <c r="AN306" s="170">
        <f t="shared" si="84"/>
        <v>0</v>
      </c>
      <c r="AO306" s="170">
        <f t="shared" si="84"/>
        <v>0</v>
      </c>
      <c r="AP306" s="170">
        <f t="shared" si="84"/>
        <v>0</v>
      </c>
      <c r="AQ306" s="170">
        <f t="shared" si="84"/>
        <v>0</v>
      </c>
      <c r="AR306" s="170">
        <f t="shared" si="84"/>
        <v>0</v>
      </c>
      <c r="AS306" s="170">
        <f t="shared" si="84"/>
        <v>0</v>
      </c>
      <c r="AT306" s="170">
        <f t="shared" si="84"/>
        <v>0</v>
      </c>
      <c r="AU306" s="170">
        <f t="shared" si="84"/>
        <v>0</v>
      </c>
      <c r="AV306" s="170">
        <f t="shared" si="84"/>
        <v>0</v>
      </c>
      <c r="AW306" s="170">
        <f t="shared" si="84"/>
        <v>0</v>
      </c>
      <c r="AX306" s="170">
        <f t="shared" si="84"/>
        <v>0</v>
      </c>
      <c r="AY306" s="170">
        <f t="shared" si="84"/>
        <v>0</v>
      </c>
      <c r="AZ306" s="170">
        <f t="shared" si="84"/>
        <v>0</v>
      </c>
      <c r="BA306" s="170">
        <f t="shared" si="84"/>
        <v>0</v>
      </c>
      <c r="BB306" s="170">
        <f t="shared" si="84"/>
        <v>0</v>
      </c>
      <c r="BC306" s="170">
        <f t="shared" si="84"/>
        <v>0</v>
      </c>
      <c r="BD306" s="170">
        <f t="shared" si="84"/>
        <v>0</v>
      </c>
      <c r="BE306" s="170">
        <f t="shared" si="84"/>
        <v>0</v>
      </c>
      <c r="BF306" s="67"/>
      <c r="BG306" s="67"/>
      <c r="BH306" s="180"/>
      <c r="BI306" s="194">
        <f>SUMPRODUCT(CHOOSE({1,2,3,4},D241,D371,D436,D501),CHOOSE({1,2,3,4},DL274,DL274,DL274,DL274))</f>
        <v>0</v>
      </c>
      <c r="BJ306" s="194">
        <f>SUMPRODUCT(CHOOSE({1,2,3,4},E241,E371,E436,E501),CHOOSE({1,2,3,4},DM274,DM274,DM274,DM274))</f>
        <v>0</v>
      </c>
      <c r="BK306" s="194">
        <f>SUMPRODUCT(CHOOSE({1,2,3,4},F241,F371,F436,F501),CHOOSE({1,2,3,4},DN274,DN274,DN274,DN274))</f>
        <v>0</v>
      </c>
      <c r="BL306" s="194">
        <f>SUMPRODUCT(CHOOSE({1,2,3,4},G241,G371,G436,G501),CHOOSE({1,2,3,4},DO274,DO274,DO274,DO274))</f>
        <v>0</v>
      </c>
      <c r="BM306" s="194">
        <f>SUMPRODUCT(CHOOSE({1,2,3,4},H241,H371,H436,H501),CHOOSE({1,2,3,4},DP274,DP274,DP274,DP274))</f>
        <v>0</v>
      </c>
      <c r="BN306" s="194">
        <f>SUMPRODUCT(CHOOSE({1,2,3,4},I241,I371,I436,I501),CHOOSE({1,2,3,4},DQ274,DQ274,DQ274,DQ274))</f>
        <v>0</v>
      </c>
      <c r="BO306" s="194">
        <f>SUMPRODUCT(CHOOSE({1,2,3,4},J241,J371,J436,J501),CHOOSE({1,2,3,4},DR274,DR274,DR274,DR274))</f>
        <v>0</v>
      </c>
      <c r="BP306" s="194">
        <f>SUMPRODUCT(CHOOSE({1,2,3,4},K241,K371,K436,K501),CHOOSE({1,2,3,4},DS274,DS274,DS274,DS274))</f>
        <v>0</v>
      </c>
      <c r="BQ306" s="194">
        <f>SUMPRODUCT(CHOOSE({1,2,3,4},L241,L371,L436,L501),CHOOSE({1,2,3,4},DT274,DT274,DT274,DT274))</f>
        <v>0</v>
      </c>
      <c r="BR306" s="194">
        <f>SUMPRODUCT(CHOOSE({1,2,3,4},M241,M371,M436,M501),CHOOSE({1,2,3,4},DU274,DU274,DU274,DU274))</f>
        <v>0</v>
      </c>
      <c r="BS306" s="194">
        <f>SUMPRODUCT(CHOOSE({1,2,3,4},N241,N371,N436,N501),CHOOSE({1,2,3,4},DV274,DV274,DV274,DV274))</f>
        <v>0</v>
      </c>
      <c r="BT306" s="194">
        <f>SUMPRODUCT(CHOOSE({1,2,3,4},O241,O371,O436,O501),CHOOSE({1,2,3,4},DW274,DW274,DW274,DW274))</f>
        <v>0</v>
      </c>
      <c r="BU306" s="194">
        <f>SUMPRODUCT(CHOOSE({1,2,3,4},P241,P371,P436,P501),CHOOSE({1,2,3,4},DX274,DX274,DX274,DX274))</f>
        <v>0</v>
      </c>
      <c r="BV306" s="194">
        <f>SUMPRODUCT(CHOOSE({1,2,3,4},Q241,Q371,Q436,Q501),CHOOSE({1,2,3,4},DY274,DY274,DY274,DY274))</f>
        <v>0</v>
      </c>
      <c r="BW306" s="194">
        <f>SUMPRODUCT(CHOOSE({1,2,3,4},R241,R371,R436,R501),CHOOSE({1,2,3,4},DZ274,DZ274,DZ274,DZ274))</f>
        <v>0</v>
      </c>
      <c r="BX306" s="194">
        <f>SUMPRODUCT(CHOOSE({1,2,3,4},S241,S371,S436,S501),CHOOSE({1,2,3,4},EA274,EA274,EA274,EA274))</f>
        <v>0</v>
      </c>
      <c r="BY306" s="194">
        <f>SUMPRODUCT(CHOOSE({1,2,3,4},T241,T371,T436,T501),CHOOSE({1,2,3,4},EB274,EB274,EB274,EB274))</f>
        <v>0</v>
      </c>
      <c r="BZ306" s="194">
        <f>SUMPRODUCT(CHOOSE({1,2,3,4},U241,U371,U436,U501),CHOOSE({1,2,3,4},EC274,EC274,EC274,EC274))</f>
        <v>0</v>
      </c>
      <c r="CA306" s="194">
        <f>SUMPRODUCT(CHOOSE({1,2,3,4},V241,V371,V436,V501),CHOOSE({1,2,3,4},ED274,ED274,ED274,ED274))</f>
        <v>0</v>
      </c>
      <c r="CB306" s="194">
        <f>SUMPRODUCT(CHOOSE({1,2,3,4},W241,W371,W436,W501),CHOOSE({1,2,3,4},EE274,EE274,EE274,EE274))</f>
        <v>0</v>
      </c>
      <c r="CC306" s="194">
        <f>SUMPRODUCT(CHOOSE({1,2,3,4},X241,X371,X436,X501),CHOOSE({1,2,3,4},EF274,EF274,EF274,EF274))</f>
        <v>0</v>
      </c>
      <c r="CD306" s="194">
        <f>SUMPRODUCT(CHOOSE({1,2,3,4},Y241,Y371,Y436,Y501),CHOOSE({1,2,3,4},EG274,EG274,EG274,EG274))</f>
        <v>0</v>
      </c>
      <c r="CE306" s="194">
        <f>SUMPRODUCT(CHOOSE({1,2,3,4},Z241,Z371,Z436,Z501),CHOOSE({1,2,3,4},EH274,EH274,EH274,EH274))</f>
        <v>0</v>
      </c>
      <c r="CF306" s="194">
        <f>SUMPRODUCT(CHOOSE({1,2,3,4},AA241,AA371,AA436,AA501),CHOOSE({1,2,3,4},EI274,EI274,EI274,EI274))</f>
        <v>0</v>
      </c>
      <c r="CG306" s="194">
        <f>SUMPRODUCT(CHOOSE({1,2,3,4},AB241,AB371,AB436,AB501),CHOOSE({1,2,3,4},EJ274,EJ274,EJ274,EJ274))</f>
        <v>0</v>
      </c>
    </row>
    <row r="307" spans="2:85" x14ac:dyDescent="0.3">
      <c r="B307" s="1">
        <v>6</v>
      </c>
      <c r="C307" s="1"/>
      <c r="D307" s="155"/>
      <c r="E307" s="155"/>
      <c r="F307" s="155"/>
      <c r="G307" s="155"/>
      <c r="H307" s="155"/>
      <c r="I307" s="155">
        <f t="shared" si="83"/>
        <v>0</v>
      </c>
      <c r="J307" s="155">
        <f t="shared" si="83"/>
        <v>0</v>
      </c>
      <c r="K307" s="155">
        <f t="shared" si="83"/>
        <v>0</v>
      </c>
      <c r="L307" s="155">
        <f t="shared" si="83"/>
        <v>0</v>
      </c>
      <c r="M307" s="155">
        <f t="shared" si="83"/>
        <v>0</v>
      </c>
      <c r="N307" s="155">
        <f t="shared" si="83"/>
        <v>0</v>
      </c>
      <c r="O307" s="155">
        <f t="shared" si="83"/>
        <v>0</v>
      </c>
      <c r="P307" s="155">
        <f t="shared" si="83"/>
        <v>0</v>
      </c>
      <c r="Q307" s="155">
        <f t="shared" si="83"/>
        <v>0</v>
      </c>
      <c r="R307" s="155">
        <f t="shared" si="83"/>
        <v>0</v>
      </c>
      <c r="S307" s="155">
        <f t="shared" si="83"/>
        <v>0</v>
      </c>
      <c r="T307" s="155">
        <f t="shared" si="83"/>
        <v>0</v>
      </c>
      <c r="U307" s="155">
        <f t="shared" si="83"/>
        <v>0</v>
      </c>
      <c r="V307" s="155">
        <f t="shared" si="83"/>
        <v>0</v>
      </c>
      <c r="W307" s="155">
        <f t="shared" si="83"/>
        <v>0</v>
      </c>
      <c r="X307" s="155">
        <f t="shared" si="83"/>
        <v>0</v>
      </c>
      <c r="Y307" s="155">
        <f t="shared" si="83"/>
        <v>0</v>
      </c>
      <c r="Z307" s="155">
        <f t="shared" si="83"/>
        <v>0</v>
      </c>
      <c r="AA307" s="155">
        <f t="shared" si="83"/>
        <v>0</v>
      </c>
      <c r="AB307" s="155">
        <f t="shared" si="83"/>
        <v>0</v>
      </c>
      <c r="AC307" s="156"/>
      <c r="AD307" s="156"/>
      <c r="AE307" s="156"/>
      <c r="AF307" s="156"/>
      <c r="AG307" s="170">
        <f t="shared" si="85"/>
        <v>0</v>
      </c>
      <c r="AH307" s="170">
        <f t="shared" si="84"/>
        <v>0</v>
      </c>
      <c r="AI307" s="170">
        <f t="shared" si="84"/>
        <v>0</v>
      </c>
      <c r="AJ307" s="170">
        <f t="shared" si="84"/>
        <v>0</v>
      </c>
      <c r="AK307" s="170">
        <f t="shared" si="84"/>
        <v>0</v>
      </c>
      <c r="AL307" s="170">
        <f t="shared" si="84"/>
        <v>0</v>
      </c>
      <c r="AM307" s="170">
        <f t="shared" si="84"/>
        <v>0</v>
      </c>
      <c r="AN307" s="170">
        <f t="shared" si="84"/>
        <v>0</v>
      </c>
      <c r="AO307" s="170">
        <f t="shared" si="84"/>
        <v>0</v>
      </c>
      <c r="AP307" s="170">
        <f t="shared" si="84"/>
        <v>0</v>
      </c>
      <c r="AQ307" s="170">
        <f t="shared" si="84"/>
        <v>0</v>
      </c>
      <c r="AR307" s="170">
        <f t="shared" si="84"/>
        <v>0</v>
      </c>
      <c r="AS307" s="170">
        <f t="shared" si="84"/>
        <v>0</v>
      </c>
      <c r="AT307" s="170">
        <f t="shared" si="84"/>
        <v>0</v>
      </c>
      <c r="AU307" s="170">
        <f t="shared" si="84"/>
        <v>0</v>
      </c>
      <c r="AV307" s="170">
        <f t="shared" si="84"/>
        <v>0</v>
      </c>
      <c r="AW307" s="170">
        <f t="shared" si="84"/>
        <v>0</v>
      </c>
      <c r="AX307" s="170">
        <f t="shared" si="84"/>
        <v>0</v>
      </c>
      <c r="AY307" s="170">
        <f t="shared" si="84"/>
        <v>0</v>
      </c>
      <c r="AZ307" s="170">
        <f t="shared" si="84"/>
        <v>0</v>
      </c>
      <c r="BA307" s="170">
        <f t="shared" si="84"/>
        <v>0</v>
      </c>
      <c r="BB307" s="170">
        <f t="shared" si="84"/>
        <v>0</v>
      </c>
      <c r="BC307" s="170">
        <f t="shared" si="84"/>
        <v>0</v>
      </c>
      <c r="BD307" s="170">
        <f t="shared" si="84"/>
        <v>0</v>
      </c>
      <c r="BE307" s="170">
        <f t="shared" si="84"/>
        <v>0</v>
      </c>
      <c r="BF307" s="67"/>
      <c r="BG307" s="67"/>
      <c r="BH307" s="180"/>
      <c r="BI307" s="194">
        <f>SUMPRODUCT(CHOOSE({1,2,3,4},D242,D372,D437,D502),CHOOSE({1,2,3,4},DL275,DL275,DL275,DL275))</f>
        <v>0</v>
      </c>
      <c r="BJ307" s="194">
        <f>SUMPRODUCT(CHOOSE({1,2,3,4},E242,E372,E437,E502),CHOOSE({1,2,3,4},DM275,DM275,DM275,DM275))</f>
        <v>0</v>
      </c>
      <c r="BK307" s="194">
        <f>SUMPRODUCT(CHOOSE({1,2,3,4},F242,F372,F437,F502),CHOOSE({1,2,3,4},DN275,DN275,DN275,DN275))</f>
        <v>0</v>
      </c>
      <c r="BL307" s="194">
        <f>SUMPRODUCT(CHOOSE({1,2,3,4},G242,G372,G437,G502),CHOOSE({1,2,3,4},DO275,DO275,DO275,DO275))</f>
        <v>0</v>
      </c>
      <c r="BM307" s="194">
        <f>SUMPRODUCT(CHOOSE({1,2,3,4},H242,H372,H437,H502),CHOOSE({1,2,3,4},DP275,DP275,DP275,DP275))</f>
        <v>0</v>
      </c>
      <c r="BN307" s="194">
        <f>SUMPRODUCT(CHOOSE({1,2,3,4},I242,I372,I437,I502),CHOOSE({1,2,3,4},DQ275,DQ275,DQ275,DQ275))</f>
        <v>0</v>
      </c>
      <c r="BO307" s="194">
        <f>SUMPRODUCT(CHOOSE({1,2,3,4},J242,J372,J437,J502),CHOOSE({1,2,3,4},DR275,DR275,DR275,DR275))</f>
        <v>0</v>
      </c>
      <c r="BP307" s="194">
        <f>SUMPRODUCT(CHOOSE({1,2,3,4},K242,K372,K437,K502),CHOOSE({1,2,3,4},DS275,DS275,DS275,DS275))</f>
        <v>0</v>
      </c>
      <c r="BQ307" s="194">
        <f>SUMPRODUCT(CHOOSE({1,2,3,4},L242,L372,L437,L502),CHOOSE({1,2,3,4},DT275,DT275,DT275,DT275))</f>
        <v>0</v>
      </c>
      <c r="BR307" s="194">
        <f>SUMPRODUCT(CHOOSE({1,2,3,4},M242,M372,M437,M502),CHOOSE({1,2,3,4},DU275,DU275,DU275,DU275))</f>
        <v>0</v>
      </c>
      <c r="BS307" s="194">
        <f>SUMPRODUCT(CHOOSE({1,2,3,4},N242,N372,N437,N502),CHOOSE({1,2,3,4},DV275,DV275,DV275,DV275))</f>
        <v>0</v>
      </c>
      <c r="BT307" s="194">
        <f>SUMPRODUCT(CHOOSE({1,2,3,4},O242,O372,O437,O502),CHOOSE({1,2,3,4},DW275,DW275,DW275,DW275))</f>
        <v>0</v>
      </c>
      <c r="BU307" s="194">
        <f>SUMPRODUCT(CHOOSE({1,2,3,4},P242,P372,P437,P502),CHOOSE({1,2,3,4},DX275,DX275,DX275,DX275))</f>
        <v>0</v>
      </c>
      <c r="BV307" s="194">
        <f>SUMPRODUCT(CHOOSE({1,2,3,4},Q242,Q372,Q437,Q502),CHOOSE({1,2,3,4},DY275,DY275,DY275,DY275))</f>
        <v>0</v>
      </c>
      <c r="BW307" s="194">
        <f>SUMPRODUCT(CHOOSE({1,2,3,4},R242,R372,R437,R502),CHOOSE({1,2,3,4},DZ275,DZ275,DZ275,DZ275))</f>
        <v>0</v>
      </c>
      <c r="BX307" s="194">
        <f>SUMPRODUCT(CHOOSE({1,2,3,4},S242,S372,S437,S502),CHOOSE({1,2,3,4},EA275,EA275,EA275,EA275))</f>
        <v>0</v>
      </c>
      <c r="BY307" s="194">
        <f>SUMPRODUCT(CHOOSE({1,2,3,4},T242,T372,T437,T502),CHOOSE({1,2,3,4},EB275,EB275,EB275,EB275))</f>
        <v>0</v>
      </c>
      <c r="BZ307" s="194">
        <f>SUMPRODUCT(CHOOSE({1,2,3,4},U242,U372,U437,U502),CHOOSE({1,2,3,4},EC275,EC275,EC275,EC275))</f>
        <v>0</v>
      </c>
      <c r="CA307" s="194">
        <f>SUMPRODUCT(CHOOSE({1,2,3,4},V242,V372,V437,V502),CHOOSE({1,2,3,4},ED275,ED275,ED275,ED275))</f>
        <v>0</v>
      </c>
      <c r="CB307" s="194">
        <f>SUMPRODUCT(CHOOSE({1,2,3,4},W242,W372,W437,W502),CHOOSE({1,2,3,4},EE275,EE275,EE275,EE275))</f>
        <v>0</v>
      </c>
      <c r="CC307" s="194">
        <f>SUMPRODUCT(CHOOSE({1,2,3,4},X242,X372,X437,X502),CHOOSE({1,2,3,4},EF275,EF275,EF275,EF275))</f>
        <v>0</v>
      </c>
      <c r="CD307" s="194">
        <f>SUMPRODUCT(CHOOSE({1,2,3,4},Y242,Y372,Y437,Y502),CHOOSE({1,2,3,4},EG275,EG275,EG275,EG275))</f>
        <v>0</v>
      </c>
      <c r="CE307" s="194">
        <f>SUMPRODUCT(CHOOSE({1,2,3,4},Z242,Z372,Z437,Z502),CHOOSE({1,2,3,4},EH275,EH275,EH275,EH275))</f>
        <v>0</v>
      </c>
      <c r="CF307" s="194">
        <f>SUMPRODUCT(CHOOSE({1,2,3,4},AA242,AA372,AA437,AA502),CHOOSE({1,2,3,4},EI275,EI275,EI275,EI275))</f>
        <v>0</v>
      </c>
      <c r="CG307" s="194">
        <f>SUMPRODUCT(CHOOSE({1,2,3,4},AB242,AB372,AB437,AB502),CHOOSE({1,2,3,4},EJ275,EJ275,EJ275,EJ275))</f>
        <v>0</v>
      </c>
    </row>
    <row r="308" spans="2:85" x14ac:dyDescent="0.3">
      <c r="B308" s="1">
        <v>7</v>
      </c>
      <c r="C308" s="1"/>
      <c r="D308" s="155"/>
      <c r="E308" s="155"/>
      <c r="F308" s="155"/>
      <c r="G308" s="155"/>
      <c r="H308" s="155"/>
      <c r="I308" s="155"/>
      <c r="J308" s="155">
        <f t="shared" si="83"/>
        <v>0</v>
      </c>
      <c r="K308" s="155">
        <f t="shared" si="83"/>
        <v>0</v>
      </c>
      <c r="L308" s="155">
        <f t="shared" si="83"/>
        <v>0</v>
      </c>
      <c r="M308" s="155">
        <f t="shared" si="83"/>
        <v>0</v>
      </c>
      <c r="N308" s="155">
        <f t="shared" si="83"/>
        <v>0</v>
      </c>
      <c r="O308" s="155">
        <f t="shared" si="83"/>
        <v>0</v>
      </c>
      <c r="P308" s="155">
        <f t="shared" si="83"/>
        <v>0</v>
      </c>
      <c r="Q308" s="155">
        <f t="shared" si="83"/>
        <v>0</v>
      </c>
      <c r="R308" s="155">
        <f t="shared" si="83"/>
        <v>0</v>
      </c>
      <c r="S308" s="155">
        <f t="shared" si="83"/>
        <v>0</v>
      </c>
      <c r="T308" s="155">
        <f t="shared" si="83"/>
        <v>0</v>
      </c>
      <c r="U308" s="155">
        <f t="shared" si="83"/>
        <v>0</v>
      </c>
      <c r="V308" s="155">
        <f t="shared" si="83"/>
        <v>0</v>
      </c>
      <c r="W308" s="155">
        <f t="shared" si="83"/>
        <v>0</v>
      </c>
      <c r="X308" s="155">
        <f t="shared" si="83"/>
        <v>0</v>
      </c>
      <c r="Y308" s="155">
        <f t="shared" si="83"/>
        <v>0</v>
      </c>
      <c r="Z308" s="155">
        <f t="shared" si="83"/>
        <v>0</v>
      </c>
      <c r="AA308" s="155">
        <f t="shared" si="83"/>
        <v>0</v>
      </c>
      <c r="AB308" s="155">
        <f t="shared" si="83"/>
        <v>0</v>
      </c>
      <c r="AC308" s="156"/>
      <c r="AD308" s="156"/>
      <c r="AE308" s="156"/>
      <c r="AF308" s="156"/>
      <c r="AG308" s="170">
        <f t="shared" si="85"/>
        <v>0</v>
      </c>
      <c r="AH308" s="170">
        <f t="shared" si="84"/>
        <v>0</v>
      </c>
      <c r="AI308" s="170">
        <f t="shared" si="84"/>
        <v>0</v>
      </c>
      <c r="AJ308" s="170">
        <f t="shared" si="84"/>
        <v>0</v>
      </c>
      <c r="AK308" s="170">
        <f t="shared" si="84"/>
        <v>0</v>
      </c>
      <c r="AL308" s="170">
        <f t="shared" si="84"/>
        <v>0</v>
      </c>
      <c r="AM308" s="170">
        <f t="shared" si="84"/>
        <v>0</v>
      </c>
      <c r="AN308" s="170">
        <f t="shared" si="84"/>
        <v>0</v>
      </c>
      <c r="AO308" s="170">
        <f t="shared" si="84"/>
        <v>0</v>
      </c>
      <c r="AP308" s="170">
        <f t="shared" si="84"/>
        <v>0</v>
      </c>
      <c r="AQ308" s="170">
        <f t="shared" si="84"/>
        <v>0</v>
      </c>
      <c r="AR308" s="170">
        <f t="shared" si="84"/>
        <v>0</v>
      </c>
      <c r="AS308" s="170">
        <f t="shared" si="84"/>
        <v>0</v>
      </c>
      <c r="AT308" s="170">
        <f t="shared" si="84"/>
        <v>0</v>
      </c>
      <c r="AU308" s="170">
        <f t="shared" si="84"/>
        <v>0</v>
      </c>
      <c r="AV308" s="170">
        <f t="shared" si="84"/>
        <v>0</v>
      </c>
      <c r="AW308" s="170">
        <f t="shared" si="84"/>
        <v>0</v>
      </c>
      <c r="AX308" s="170">
        <f t="shared" si="84"/>
        <v>0</v>
      </c>
      <c r="AY308" s="170">
        <f t="shared" si="84"/>
        <v>0</v>
      </c>
      <c r="AZ308" s="170">
        <f t="shared" si="84"/>
        <v>0</v>
      </c>
      <c r="BA308" s="170">
        <f t="shared" si="84"/>
        <v>0</v>
      </c>
      <c r="BB308" s="170">
        <f t="shared" si="84"/>
        <v>0</v>
      </c>
      <c r="BC308" s="170">
        <f t="shared" si="84"/>
        <v>0</v>
      </c>
      <c r="BD308" s="170">
        <f t="shared" si="84"/>
        <v>0</v>
      </c>
      <c r="BE308" s="170">
        <f t="shared" si="84"/>
        <v>0</v>
      </c>
      <c r="BF308" s="67"/>
      <c r="BG308" s="67"/>
      <c r="BH308" s="180"/>
      <c r="BI308" s="194">
        <f>SUMPRODUCT(CHOOSE({1,2,3,4},D243,D373,D438,D503),CHOOSE({1,2,3,4},DL276,DL276,DL276,DL276))</f>
        <v>0</v>
      </c>
      <c r="BJ308" s="194">
        <f>SUMPRODUCT(CHOOSE({1,2,3,4},E243,E373,E438,E503),CHOOSE({1,2,3,4},DM276,DM276,DM276,DM276))</f>
        <v>0</v>
      </c>
      <c r="BK308" s="194">
        <f>SUMPRODUCT(CHOOSE({1,2,3,4},F243,F373,F438,F503),CHOOSE({1,2,3,4},DN276,DN276,DN276,DN276))</f>
        <v>0</v>
      </c>
      <c r="BL308" s="194">
        <f>SUMPRODUCT(CHOOSE({1,2,3,4},G243,G373,G438,G503),CHOOSE({1,2,3,4},DO276,DO276,DO276,DO276))</f>
        <v>0</v>
      </c>
      <c r="BM308" s="194">
        <f>SUMPRODUCT(CHOOSE({1,2,3,4},H243,H373,H438,H503),CHOOSE({1,2,3,4},DP276,DP276,DP276,DP276))</f>
        <v>0</v>
      </c>
      <c r="BN308" s="194">
        <f>SUMPRODUCT(CHOOSE({1,2,3,4},I243,I373,I438,I503),CHOOSE({1,2,3,4},DQ276,DQ276,DQ276,DQ276))</f>
        <v>0</v>
      </c>
      <c r="BO308" s="194">
        <f>SUMPRODUCT(CHOOSE({1,2,3,4},J243,J373,J438,J503),CHOOSE({1,2,3,4},DR276,DR276,DR276,DR276))</f>
        <v>0</v>
      </c>
      <c r="BP308" s="194">
        <f>SUMPRODUCT(CHOOSE({1,2,3,4},K243,K373,K438,K503),CHOOSE({1,2,3,4},DS276,DS276,DS276,DS276))</f>
        <v>0</v>
      </c>
      <c r="BQ308" s="194">
        <f>SUMPRODUCT(CHOOSE({1,2,3,4},L243,L373,L438,L503),CHOOSE({1,2,3,4},DT276,DT276,DT276,DT276))</f>
        <v>0</v>
      </c>
      <c r="BR308" s="194">
        <f>SUMPRODUCT(CHOOSE({1,2,3,4},M243,M373,M438,M503),CHOOSE({1,2,3,4},DU276,DU276,DU276,DU276))</f>
        <v>0</v>
      </c>
      <c r="BS308" s="194">
        <f>SUMPRODUCT(CHOOSE({1,2,3,4},N243,N373,N438,N503),CHOOSE({1,2,3,4},DV276,DV276,DV276,DV276))</f>
        <v>0</v>
      </c>
      <c r="BT308" s="194">
        <f>SUMPRODUCT(CHOOSE({1,2,3,4},O243,O373,O438,O503),CHOOSE({1,2,3,4},DW276,DW276,DW276,DW276))</f>
        <v>0</v>
      </c>
      <c r="BU308" s="194">
        <f>SUMPRODUCT(CHOOSE({1,2,3,4},P243,P373,P438,P503),CHOOSE({1,2,3,4},DX276,DX276,DX276,DX276))</f>
        <v>0</v>
      </c>
      <c r="BV308" s="194">
        <f>SUMPRODUCT(CHOOSE({1,2,3,4},Q243,Q373,Q438,Q503),CHOOSE({1,2,3,4},DY276,DY276,DY276,DY276))</f>
        <v>0</v>
      </c>
      <c r="BW308" s="194">
        <f>SUMPRODUCT(CHOOSE({1,2,3,4},R243,R373,R438,R503),CHOOSE({1,2,3,4},DZ276,DZ276,DZ276,DZ276))</f>
        <v>0</v>
      </c>
      <c r="BX308" s="194">
        <f>SUMPRODUCT(CHOOSE({1,2,3,4},S243,S373,S438,S503),CHOOSE({1,2,3,4},EA276,EA276,EA276,EA276))</f>
        <v>0</v>
      </c>
      <c r="BY308" s="194">
        <f>SUMPRODUCT(CHOOSE({1,2,3,4},T243,T373,T438,T503),CHOOSE({1,2,3,4},EB276,EB276,EB276,EB276))</f>
        <v>0</v>
      </c>
      <c r="BZ308" s="194">
        <f>SUMPRODUCT(CHOOSE({1,2,3,4},U243,U373,U438,U503),CHOOSE({1,2,3,4},EC276,EC276,EC276,EC276))</f>
        <v>0</v>
      </c>
      <c r="CA308" s="194">
        <f>SUMPRODUCT(CHOOSE({1,2,3,4},V243,V373,V438,V503),CHOOSE({1,2,3,4},ED276,ED276,ED276,ED276))</f>
        <v>0</v>
      </c>
      <c r="CB308" s="194">
        <f>SUMPRODUCT(CHOOSE({1,2,3,4},W243,W373,W438,W503),CHOOSE({1,2,3,4},EE276,EE276,EE276,EE276))</f>
        <v>0</v>
      </c>
      <c r="CC308" s="194">
        <f>SUMPRODUCT(CHOOSE({1,2,3,4},X243,X373,X438,X503),CHOOSE({1,2,3,4},EF276,EF276,EF276,EF276))</f>
        <v>0</v>
      </c>
      <c r="CD308" s="194">
        <f>SUMPRODUCT(CHOOSE({1,2,3,4},Y243,Y373,Y438,Y503),CHOOSE({1,2,3,4},EG276,EG276,EG276,EG276))</f>
        <v>0</v>
      </c>
      <c r="CE308" s="194">
        <f>SUMPRODUCT(CHOOSE({1,2,3,4},Z243,Z373,Z438,Z503),CHOOSE({1,2,3,4},EH276,EH276,EH276,EH276))</f>
        <v>0</v>
      </c>
      <c r="CF308" s="194">
        <f>SUMPRODUCT(CHOOSE({1,2,3,4},AA243,AA373,AA438,AA503),CHOOSE({1,2,3,4},EI276,EI276,EI276,EI276))</f>
        <v>0</v>
      </c>
      <c r="CG308" s="194">
        <f>SUMPRODUCT(CHOOSE({1,2,3,4},AB243,AB373,AB438,AB503),CHOOSE({1,2,3,4},EJ276,EJ276,EJ276,EJ276))</f>
        <v>0</v>
      </c>
    </row>
    <row r="309" spans="2:85" x14ac:dyDescent="0.3">
      <c r="B309" s="1">
        <v>8</v>
      </c>
      <c r="C309" s="1"/>
      <c r="D309" s="155"/>
      <c r="E309" s="155"/>
      <c r="F309" s="155"/>
      <c r="G309" s="155"/>
      <c r="H309" s="155"/>
      <c r="I309" s="155"/>
      <c r="J309" s="155"/>
      <c r="K309" s="155">
        <f t="shared" si="83"/>
        <v>0</v>
      </c>
      <c r="L309" s="155">
        <f t="shared" si="83"/>
        <v>0</v>
      </c>
      <c r="M309" s="155">
        <f t="shared" si="83"/>
        <v>0</v>
      </c>
      <c r="N309" s="155">
        <f t="shared" si="83"/>
        <v>0</v>
      </c>
      <c r="O309" s="155">
        <f t="shared" si="83"/>
        <v>0</v>
      </c>
      <c r="P309" s="155">
        <f t="shared" si="83"/>
        <v>0</v>
      </c>
      <c r="Q309" s="155">
        <f t="shared" si="83"/>
        <v>0</v>
      </c>
      <c r="R309" s="155">
        <f t="shared" si="83"/>
        <v>0</v>
      </c>
      <c r="S309" s="155">
        <f t="shared" si="83"/>
        <v>0</v>
      </c>
      <c r="T309" s="155">
        <f t="shared" si="83"/>
        <v>0</v>
      </c>
      <c r="U309" s="155">
        <f t="shared" si="83"/>
        <v>0</v>
      </c>
      <c r="V309" s="155">
        <f t="shared" si="83"/>
        <v>0</v>
      </c>
      <c r="W309" s="155">
        <f t="shared" si="83"/>
        <v>0</v>
      </c>
      <c r="X309" s="155">
        <f t="shared" si="83"/>
        <v>0</v>
      </c>
      <c r="Y309" s="155">
        <f t="shared" si="83"/>
        <v>0</v>
      </c>
      <c r="Z309" s="155">
        <f t="shared" si="83"/>
        <v>0</v>
      </c>
      <c r="AA309" s="155">
        <f t="shared" si="83"/>
        <v>0</v>
      </c>
      <c r="AB309" s="155">
        <f t="shared" si="83"/>
        <v>0</v>
      </c>
      <c r="AC309" s="156"/>
      <c r="AD309" s="156"/>
      <c r="AE309" s="156"/>
      <c r="AF309" s="156"/>
      <c r="AG309" s="170">
        <f t="shared" si="85"/>
        <v>0</v>
      </c>
      <c r="AH309" s="170">
        <f t="shared" si="84"/>
        <v>0</v>
      </c>
      <c r="AI309" s="170">
        <f t="shared" si="84"/>
        <v>0</v>
      </c>
      <c r="AJ309" s="170">
        <f t="shared" si="84"/>
        <v>0</v>
      </c>
      <c r="AK309" s="170">
        <f t="shared" si="84"/>
        <v>0</v>
      </c>
      <c r="AL309" s="170">
        <f t="shared" si="84"/>
        <v>0</v>
      </c>
      <c r="AM309" s="170">
        <f t="shared" si="84"/>
        <v>0</v>
      </c>
      <c r="AN309" s="170">
        <f t="shared" si="84"/>
        <v>0</v>
      </c>
      <c r="AO309" s="170">
        <f t="shared" si="84"/>
        <v>0</v>
      </c>
      <c r="AP309" s="170">
        <f t="shared" si="84"/>
        <v>0</v>
      </c>
      <c r="AQ309" s="170">
        <f t="shared" si="84"/>
        <v>0</v>
      </c>
      <c r="AR309" s="170">
        <f t="shared" si="84"/>
        <v>0</v>
      </c>
      <c r="AS309" s="170">
        <f t="shared" si="84"/>
        <v>0</v>
      </c>
      <c r="AT309" s="170">
        <f t="shared" si="84"/>
        <v>0</v>
      </c>
      <c r="AU309" s="170">
        <f t="shared" si="84"/>
        <v>0</v>
      </c>
      <c r="AV309" s="170">
        <f t="shared" si="84"/>
        <v>0</v>
      </c>
      <c r="AW309" s="170">
        <f t="shared" si="84"/>
        <v>0</v>
      </c>
      <c r="AX309" s="170">
        <f t="shared" si="84"/>
        <v>0</v>
      </c>
      <c r="AY309" s="170">
        <f t="shared" si="84"/>
        <v>0</v>
      </c>
      <c r="AZ309" s="170">
        <f t="shared" si="84"/>
        <v>0</v>
      </c>
      <c r="BA309" s="170">
        <f t="shared" si="84"/>
        <v>0</v>
      </c>
      <c r="BB309" s="170">
        <f t="shared" si="84"/>
        <v>0</v>
      </c>
      <c r="BC309" s="170">
        <f t="shared" si="84"/>
        <v>0</v>
      </c>
      <c r="BD309" s="170">
        <f t="shared" si="84"/>
        <v>0</v>
      </c>
      <c r="BE309" s="170">
        <f t="shared" si="84"/>
        <v>0</v>
      </c>
      <c r="BF309" s="67"/>
      <c r="BG309" s="67"/>
      <c r="BH309" s="180"/>
      <c r="BI309" s="194">
        <f>SUMPRODUCT(CHOOSE({1,2,3,4},D244,D374,D439,D504),CHOOSE({1,2,3,4},DL277,DL277,DL277,DL277))</f>
        <v>0</v>
      </c>
      <c r="BJ309" s="194">
        <f>SUMPRODUCT(CHOOSE({1,2,3,4},E244,E374,E439,E504),CHOOSE({1,2,3,4},DM277,DM277,DM277,DM277))</f>
        <v>0</v>
      </c>
      <c r="BK309" s="194">
        <f>SUMPRODUCT(CHOOSE({1,2,3,4},F244,F374,F439,F504),CHOOSE({1,2,3,4},DN277,DN277,DN277,DN277))</f>
        <v>0</v>
      </c>
      <c r="BL309" s="194">
        <f>SUMPRODUCT(CHOOSE({1,2,3,4},G244,G374,G439,G504),CHOOSE({1,2,3,4},DO277,DO277,DO277,DO277))</f>
        <v>0</v>
      </c>
      <c r="BM309" s="194">
        <f>SUMPRODUCT(CHOOSE({1,2,3,4},H244,H374,H439,H504),CHOOSE({1,2,3,4},DP277,DP277,DP277,DP277))</f>
        <v>0</v>
      </c>
      <c r="BN309" s="194">
        <f>SUMPRODUCT(CHOOSE({1,2,3,4},I244,I374,I439,I504),CHOOSE({1,2,3,4},DQ277,DQ277,DQ277,DQ277))</f>
        <v>0</v>
      </c>
      <c r="BO309" s="194">
        <f>SUMPRODUCT(CHOOSE({1,2,3,4},J244,J374,J439,J504),CHOOSE({1,2,3,4},DR277,DR277,DR277,DR277))</f>
        <v>0</v>
      </c>
      <c r="BP309" s="194">
        <f>SUMPRODUCT(CHOOSE({1,2,3,4},K244,K374,K439,K504),CHOOSE({1,2,3,4},DS277,DS277,DS277,DS277))</f>
        <v>0</v>
      </c>
      <c r="BQ309" s="194">
        <f>SUMPRODUCT(CHOOSE({1,2,3,4},L244,L374,L439,L504),CHOOSE({1,2,3,4},DT277,DT277,DT277,DT277))</f>
        <v>0</v>
      </c>
      <c r="BR309" s="194">
        <f>SUMPRODUCT(CHOOSE({1,2,3,4},M244,M374,M439,M504),CHOOSE({1,2,3,4},DU277,DU277,DU277,DU277))</f>
        <v>0</v>
      </c>
      <c r="BS309" s="194">
        <f>SUMPRODUCT(CHOOSE({1,2,3,4},N244,N374,N439,N504),CHOOSE({1,2,3,4},DV277,DV277,DV277,DV277))</f>
        <v>0</v>
      </c>
      <c r="BT309" s="194">
        <f>SUMPRODUCT(CHOOSE({1,2,3,4},O244,O374,O439,O504),CHOOSE({1,2,3,4},DW277,DW277,DW277,DW277))</f>
        <v>0</v>
      </c>
      <c r="BU309" s="194">
        <f>SUMPRODUCT(CHOOSE({1,2,3,4},P244,P374,P439,P504),CHOOSE({1,2,3,4},DX277,DX277,DX277,DX277))</f>
        <v>0</v>
      </c>
      <c r="BV309" s="194">
        <f>SUMPRODUCT(CHOOSE({1,2,3,4},Q244,Q374,Q439,Q504),CHOOSE({1,2,3,4},DY277,DY277,DY277,DY277))</f>
        <v>0</v>
      </c>
      <c r="BW309" s="194">
        <f>SUMPRODUCT(CHOOSE({1,2,3,4},R244,R374,R439,R504),CHOOSE({1,2,3,4},DZ277,DZ277,DZ277,DZ277))</f>
        <v>0</v>
      </c>
      <c r="BX309" s="194">
        <f>SUMPRODUCT(CHOOSE({1,2,3,4},S244,S374,S439,S504),CHOOSE({1,2,3,4},EA277,EA277,EA277,EA277))</f>
        <v>0</v>
      </c>
      <c r="BY309" s="194">
        <f>SUMPRODUCT(CHOOSE({1,2,3,4},T244,T374,T439,T504),CHOOSE({1,2,3,4},EB277,EB277,EB277,EB277))</f>
        <v>0</v>
      </c>
      <c r="BZ309" s="194">
        <f>SUMPRODUCT(CHOOSE({1,2,3,4},U244,U374,U439,U504),CHOOSE({1,2,3,4},EC277,EC277,EC277,EC277))</f>
        <v>0</v>
      </c>
      <c r="CA309" s="194">
        <f>SUMPRODUCT(CHOOSE({1,2,3,4},V244,V374,V439,V504),CHOOSE({1,2,3,4},ED277,ED277,ED277,ED277))</f>
        <v>0</v>
      </c>
      <c r="CB309" s="194">
        <f>SUMPRODUCT(CHOOSE({1,2,3,4},W244,W374,W439,W504),CHOOSE({1,2,3,4},EE277,EE277,EE277,EE277))</f>
        <v>0</v>
      </c>
      <c r="CC309" s="194">
        <f>SUMPRODUCT(CHOOSE({1,2,3,4},X244,X374,X439,X504),CHOOSE({1,2,3,4},EF277,EF277,EF277,EF277))</f>
        <v>0</v>
      </c>
      <c r="CD309" s="194">
        <f>SUMPRODUCT(CHOOSE({1,2,3,4},Y244,Y374,Y439,Y504),CHOOSE({1,2,3,4},EG277,EG277,EG277,EG277))</f>
        <v>0</v>
      </c>
      <c r="CE309" s="194">
        <f>SUMPRODUCT(CHOOSE({1,2,3,4},Z244,Z374,Z439,Z504),CHOOSE({1,2,3,4},EH277,EH277,EH277,EH277))</f>
        <v>0</v>
      </c>
      <c r="CF309" s="194">
        <f>SUMPRODUCT(CHOOSE({1,2,3,4},AA244,AA374,AA439,AA504),CHOOSE({1,2,3,4},EI277,EI277,EI277,EI277))</f>
        <v>0</v>
      </c>
      <c r="CG309" s="194">
        <f>SUMPRODUCT(CHOOSE({1,2,3,4},AB244,AB374,AB439,AB504),CHOOSE({1,2,3,4},EJ277,EJ277,EJ277,EJ277))</f>
        <v>0</v>
      </c>
    </row>
    <row r="310" spans="2:85" x14ac:dyDescent="0.3">
      <c r="B310" s="1">
        <v>9</v>
      </c>
      <c r="C310" s="1"/>
      <c r="D310" s="155"/>
      <c r="E310" s="155"/>
      <c r="F310" s="155"/>
      <c r="G310" s="155"/>
      <c r="H310" s="155"/>
      <c r="I310" s="155"/>
      <c r="J310" s="155"/>
      <c r="K310" s="155"/>
      <c r="L310" s="155">
        <f t="shared" si="83"/>
        <v>0</v>
      </c>
      <c r="M310" s="155">
        <f t="shared" si="83"/>
        <v>0</v>
      </c>
      <c r="N310" s="155">
        <f t="shared" si="83"/>
        <v>0</v>
      </c>
      <c r="O310" s="155">
        <f t="shared" si="83"/>
        <v>0</v>
      </c>
      <c r="P310" s="155">
        <f t="shared" si="83"/>
        <v>0</v>
      </c>
      <c r="Q310" s="155">
        <f t="shared" si="83"/>
        <v>0</v>
      </c>
      <c r="R310" s="155">
        <f t="shared" si="83"/>
        <v>0</v>
      </c>
      <c r="S310" s="155">
        <f t="shared" si="83"/>
        <v>0</v>
      </c>
      <c r="T310" s="155">
        <f t="shared" si="83"/>
        <v>0</v>
      </c>
      <c r="U310" s="155">
        <f t="shared" si="83"/>
        <v>0</v>
      </c>
      <c r="V310" s="155">
        <f t="shared" si="83"/>
        <v>0</v>
      </c>
      <c r="W310" s="155">
        <f t="shared" si="83"/>
        <v>0</v>
      </c>
      <c r="X310" s="155">
        <f t="shared" si="83"/>
        <v>0</v>
      </c>
      <c r="Y310" s="155">
        <f t="shared" si="83"/>
        <v>0</v>
      </c>
      <c r="Z310" s="155">
        <f t="shared" si="83"/>
        <v>0</v>
      </c>
      <c r="AA310" s="155">
        <f t="shared" si="83"/>
        <v>0</v>
      </c>
      <c r="AB310" s="155">
        <f t="shared" si="83"/>
        <v>0</v>
      </c>
      <c r="AC310" s="156"/>
      <c r="AD310" s="156"/>
      <c r="AE310" s="156"/>
      <c r="AF310" s="156"/>
      <c r="AG310" s="170">
        <f t="shared" si="85"/>
        <v>0</v>
      </c>
      <c r="AH310" s="170">
        <f t="shared" si="84"/>
        <v>0</v>
      </c>
      <c r="AI310" s="170">
        <f t="shared" si="84"/>
        <v>0</v>
      </c>
      <c r="AJ310" s="170">
        <f t="shared" si="84"/>
        <v>0</v>
      </c>
      <c r="AK310" s="170">
        <f t="shared" si="84"/>
        <v>0</v>
      </c>
      <c r="AL310" s="170">
        <f t="shared" si="84"/>
        <v>0</v>
      </c>
      <c r="AM310" s="170">
        <f t="shared" si="84"/>
        <v>0</v>
      </c>
      <c r="AN310" s="170">
        <f t="shared" si="84"/>
        <v>0</v>
      </c>
      <c r="AO310" s="170">
        <f t="shared" si="84"/>
        <v>0</v>
      </c>
      <c r="AP310" s="170">
        <f t="shared" si="84"/>
        <v>0</v>
      </c>
      <c r="AQ310" s="170">
        <f t="shared" si="84"/>
        <v>0</v>
      </c>
      <c r="AR310" s="170">
        <f t="shared" si="84"/>
        <v>0</v>
      </c>
      <c r="AS310" s="170">
        <f t="shared" si="84"/>
        <v>0</v>
      </c>
      <c r="AT310" s="170">
        <f t="shared" si="84"/>
        <v>0</v>
      </c>
      <c r="AU310" s="170">
        <f t="shared" si="84"/>
        <v>0</v>
      </c>
      <c r="AV310" s="170">
        <f t="shared" si="84"/>
        <v>0</v>
      </c>
      <c r="AW310" s="170">
        <f t="shared" si="84"/>
        <v>0</v>
      </c>
      <c r="AX310" s="170">
        <f t="shared" si="84"/>
        <v>0</v>
      </c>
      <c r="AY310" s="170">
        <f t="shared" si="84"/>
        <v>0</v>
      </c>
      <c r="AZ310" s="170">
        <f t="shared" si="84"/>
        <v>0</v>
      </c>
      <c r="BA310" s="170">
        <f t="shared" si="84"/>
        <v>0</v>
      </c>
      <c r="BB310" s="170">
        <f t="shared" si="84"/>
        <v>0</v>
      </c>
      <c r="BC310" s="170">
        <f t="shared" si="84"/>
        <v>0</v>
      </c>
      <c r="BD310" s="170">
        <f t="shared" si="84"/>
        <v>0</v>
      </c>
      <c r="BE310" s="170">
        <f t="shared" si="84"/>
        <v>0</v>
      </c>
      <c r="BF310" s="67"/>
      <c r="BG310" s="67"/>
      <c r="BH310" s="180"/>
      <c r="BI310" s="194">
        <f>SUMPRODUCT(CHOOSE({1,2,3,4},D245,D375,D440,D505),CHOOSE({1,2,3,4},DL278,DL278,DL278,DL278))</f>
        <v>0</v>
      </c>
      <c r="BJ310" s="194">
        <f>SUMPRODUCT(CHOOSE({1,2,3,4},E245,E375,E440,E505),CHOOSE({1,2,3,4},DM278,DM278,DM278,DM278))</f>
        <v>0</v>
      </c>
      <c r="BK310" s="194">
        <f>SUMPRODUCT(CHOOSE({1,2,3,4},F245,F375,F440,F505),CHOOSE({1,2,3,4},DN278,DN278,DN278,DN278))</f>
        <v>0</v>
      </c>
      <c r="BL310" s="194">
        <f>SUMPRODUCT(CHOOSE({1,2,3,4},G245,G375,G440,G505),CHOOSE({1,2,3,4},DO278,DO278,DO278,DO278))</f>
        <v>0</v>
      </c>
      <c r="BM310" s="194">
        <f>SUMPRODUCT(CHOOSE({1,2,3,4},H245,H375,H440,H505),CHOOSE({1,2,3,4},DP278,DP278,DP278,DP278))</f>
        <v>0</v>
      </c>
      <c r="BN310" s="194">
        <f>SUMPRODUCT(CHOOSE({1,2,3,4},I245,I375,I440,I505),CHOOSE({1,2,3,4},DQ278,DQ278,DQ278,DQ278))</f>
        <v>0</v>
      </c>
      <c r="BO310" s="194">
        <f>SUMPRODUCT(CHOOSE({1,2,3,4},J245,J375,J440,J505),CHOOSE({1,2,3,4},DR278,DR278,DR278,DR278))</f>
        <v>0</v>
      </c>
      <c r="BP310" s="194">
        <f>SUMPRODUCT(CHOOSE({1,2,3,4},K245,K375,K440,K505),CHOOSE({1,2,3,4},DS278,DS278,DS278,DS278))</f>
        <v>0</v>
      </c>
      <c r="BQ310" s="194">
        <f>SUMPRODUCT(CHOOSE({1,2,3,4},L245,L375,L440,L505),CHOOSE({1,2,3,4},DT278,DT278,DT278,DT278))</f>
        <v>0</v>
      </c>
      <c r="BR310" s="194">
        <f>SUMPRODUCT(CHOOSE({1,2,3,4},M245,M375,M440,M505),CHOOSE({1,2,3,4},DU278,DU278,DU278,DU278))</f>
        <v>0</v>
      </c>
      <c r="BS310" s="194">
        <f>SUMPRODUCT(CHOOSE({1,2,3,4},N245,N375,N440,N505),CHOOSE({1,2,3,4},DV278,DV278,DV278,DV278))</f>
        <v>0</v>
      </c>
      <c r="BT310" s="194">
        <f>SUMPRODUCT(CHOOSE({1,2,3,4},O245,O375,O440,O505),CHOOSE({1,2,3,4},DW278,DW278,DW278,DW278))</f>
        <v>0</v>
      </c>
      <c r="BU310" s="194">
        <f>SUMPRODUCT(CHOOSE({1,2,3,4},P245,P375,P440,P505),CHOOSE({1,2,3,4},DX278,DX278,DX278,DX278))</f>
        <v>0</v>
      </c>
      <c r="BV310" s="194">
        <f>SUMPRODUCT(CHOOSE({1,2,3,4},Q245,Q375,Q440,Q505),CHOOSE({1,2,3,4},DY278,DY278,DY278,DY278))</f>
        <v>0</v>
      </c>
      <c r="BW310" s="194">
        <f>SUMPRODUCT(CHOOSE({1,2,3,4},R245,R375,R440,R505),CHOOSE({1,2,3,4},DZ278,DZ278,DZ278,DZ278))</f>
        <v>0</v>
      </c>
      <c r="BX310" s="194">
        <f>SUMPRODUCT(CHOOSE({1,2,3,4},S245,S375,S440,S505),CHOOSE({1,2,3,4},EA278,EA278,EA278,EA278))</f>
        <v>0</v>
      </c>
      <c r="BY310" s="194">
        <f>SUMPRODUCT(CHOOSE({1,2,3,4},T245,T375,T440,T505),CHOOSE({1,2,3,4},EB278,EB278,EB278,EB278))</f>
        <v>0</v>
      </c>
      <c r="BZ310" s="194">
        <f>SUMPRODUCT(CHOOSE({1,2,3,4},U245,U375,U440,U505),CHOOSE({1,2,3,4},EC278,EC278,EC278,EC278))</f>
        <v>0</v>
      </c>
      <c r="CA310" s="194">
        <f>SUMPRODUCT(CHOOSE({1,2,3,4},V245,V375,V440,V505),CHOOSE({1,2,3,4},ED278,ED278,ED278,ED278))</f>
        <v>0</v>
      </c>
      <c r="CB310" s="194">
        <f>SUMPRODUCT(CHOOSE({1,2,3,4},W245,W375,W440,W505),CHOOSE({1,2,3,4},EE278,EE278,EE278,EE278))</f>
        <v>0</v>
      </c>
      <c r="CC310" s="194">
        <f>SUMPRODUCT(CHOOSE({1,2,3,4},X245,X375,X440,X505),CHOOSE({1,2,3,4},EF278,EF278,EF278,EF278))</f>
        <v>0</v>
      </c>
      <c r="CD310" s="194">
        <f>SUMPRODUCT(CHOOSE({1,2,3,4},Y245,Y375,Y440,Y505),CHOOSE({1,2,3,4},EG278,EG278,EG278,EG278))</f>
        <v>0</v>
      </c>
      <c r="CE310" s="194">
        <f>SUMPRODUCT(CHOOSE({1,2,3,4},Z245,Z375,Z440,Z505),CHOOSE({1,2,3,4},EH278,EH278,EH278,EH278))</f>
        <v>0</v>
      </c>
      <c r="CF310" s="194">
        <f>SUMPRODUCT(CHOOSE({1,2,3,4},AA245,AA375,AA440,AA505),CHOOSE({1,2,3,4},EI278,EI278,EI278,EI278))</f>
        <v>0</v>
      </c>
      <c r="CG310" s="194">
        <f>SUMPRODUCT(CHOOSE({1,2,3,4},AB245,AB375,AB440,AB505),CHOOSE({1,2,3,4},EJ278,EJ278,EJ278,EJ278))</f>
        <v>0</v>
      </c>
    </row>
    <row r="311" spans="2:85" x14ac:dyDescent="0.3">
      <c r="B311" s="1">
        <v>10</v>
      </c>
      <c r="C311" s="1"/>
      <c r="D311" s="155"/>
      <c r="E311" s="155"/>
      <c r="F311" s="155"/>
      <c r="G311" s="155"/>
      <c r="H311" s="155"/>
      <c r="I311" s="155"/>
      <c r="J311" s="155"/>
      <c r="K311" s="155"/>
      <c r="L311" s="155"/>
      <c r="M311" s="155">
        <f t="shared" si="83"/>
        <v>0</v>
      </c>
      <c r="N311" s="155">
        <f t="shared" si="83"/>
        <v>0</v>
      </c>
      <c r="O311" s="155">
        <f t="shared" si="83"/>
        <v>0</v>
      </c>
      <c r="P311" s="155">
        <f t="shared" si="83"/>
        <v>0</v>
      </c>
      <c r="Q311" s="155">
        <f t="shared" si="83"/>
        <v>0</v>
      </c>
      <c r="R311" s="155">
        <f t="shared" si="83"/>
        <v>0</v>
      </c>
      <c r="S311" s="155">
        <f t="shared" si="83"/>
        <v>0</v>
      </c>
      <c r="T311" s="155">
        <f t="shared" si="83"/>
        <v>0</v>
      </c>
      <c r="U311" s="155">
        <f t="shared" si="83"/>
        <v>0</v>
      </c>
      <c r="V311" s="155">
        <f t="shared" si="83"/>
        <v>0</v>
      </c>
      <c r="W311" s="155">
        <f t="shared" si="83"/>
        <v>0</v>
      </c>
      <c r="X311" s="155">
        <f t="shared" si="83"/>
        <v>0</v>
      </c>
      <c r="Y311" s="155">
        <f t="shared" si="83"/>
        <v>0</v>
      </c>
      <c r="Z311" s="155">
        <f t="shared" si="83"/>
        <v>0</v>
      </c>
      <c r="AA311" s="155">
        <f t="shared" si="83"/>
        <v>0</v>
      </c>
      <c r="AB311" s="155">
        <f t="shared" si="83"/>
        <v>0</v>
      </c>
      <c r="AC311" s="156"/>
      <c r="AD311" s="156"/>
      <c r="AE311" s="156"/>
      <c r="AF311" s="156"/>
      <c r="AG311" s="170">
        <f t="shared" si="85"/>
        <v>0</v>
      </c>
      <c r="AH311" s="170">
        <f t="shared" si="84"/>
        <v>0</v>
      </c>
      <c r="AI311" s="170">
        <f t="shared" si="84"/>
        <v>0</v>
      </c>
      <c r="AJ311" s="170">
        <f t="shared" si="84"/>
        <v>0</v>
      </c>
      <c r="AK311" s="170">
        <f t="shared" si="84"/>
        <v>0</v>
      </c>
      <c r="AL311" s="170">
        <f t="shared" si="84"/>
        <v>0</v>
      </c>
      <c r="AM311" s="170">
        <f t="shared" si="84"/>
        <v>0</v>
      </c>
      <c r="AN311" s="170">
        <f t="shared" si="84"/>
        <v>0</v>
      </c>
      <c r="AO311" s="170">
        <f t="shared" si="84"/>
        <v>0</v>
      </c>
      <c r="AP311" s="170">
        <f t="shared" si="84"/>
        <v>0</v>
      </c>
      <c r="AQ311" s="170">
        <f t="shared" si="84"/>
        <v>0</v>
      </c>
      <c r="AR311" s="170">
        <f t="shared" si="84"/>
        <v>0</v>
      </c>
      <c r="AS311" s="170">
        <f t="shared" si="84"/>
        <v>0</v>
      </c>
      <c r="AT311" s="170">
        <f t="shared" si="84"/>
        <v>0</v>
      </c>
      <c r="AU311" s="170">
        <f t="shared" si="84"/>
        <v>0</v>
      </c>
      <c r="AV311" s="170">
        <f t="shared" si="84"/>
        <v>0</v>
      </c>
      <c r="AW311" s="170">
        <f t="shared" si="84"/>
        <v>0</v>
      </c>
      <c r="AX311" s="170">
        <f t="shared" si="84"/>
        <v>0</v>
      </c>
      <c r="AY311" s="170">
        <f t="shared" si="84"/>
        <v>0</v>
      </c>
      <c r="AZ311" s="170">
        <f t="shared" si="84"/>
        <v>0</v>
      </c>
      <c r="BA311" s="170">
        <f t="shared" si="84"/>
        <v>0</v>
      </c>
      <c r="BB311" s="170">
        <f t="shared" si="84"/>
        <v>0</v>
      </c>
      <c r="BC311" s="170">
        <f t="shared" si="84"/>
        <v>0</v>
      </c>
      <c r="BD311" s="170">
        <f t="shared" si="84"/>
        <v>0</v>
      </c>
      <c r="BE311" s="170">
        <f t="shared" si="84"/>
        <v>0</v>
      </c>
      <c r="BF311" s="67"/>
      <c r="BG311" s="67"/>
      <c r="BH311" s="180"/>
      <c r="BI311" s="194">
        <f>SUMPRODUCT(CHOOSE({1,2,3,4},D246,D376,D441,D506),CHOOSE({1,2,3,4},DL279,DL279,DL279,DL279))</f>
        <v>0</v>
      </c>
      <c r="BJ311" s="194">
        <f>SUMPRODUCT(CHOOSE({1,2,3,4},E246,E376,E441,E506),CHOOSE({1,2,3,4},DM279,DM279,DM279,DM279))</f>
        <v>0</v>
      </c>
      <c r="BK311" s="194">
        <f>SUMPRODUCT(CHOOSE({1,2,3,4},F246,F376,F441,F506),CHOOSE({1,2,3,4},DN279,DN279,DN279,DN279))</f>
        <v>0</v>
      </c>
      <c r="BL311" s="194">
        <f>SUMPRODUCT(CHOOSE({1,2,3,4},G246,G376,G441,G506),CHOOSE({1,2,3,4},DO279,DO279,DO279,DO279))</f>
        <v>0</v>
      </c>
      <c r="BM311" s="194">
        <f>SUMPRODUCT(CHOOSE({1,2,3,4},H246,H376,H441,H506),CHOOSE({1,2,3,4},DP279,DP279,DP279,DP279))</f>
        <v>0</v>
      </c>
      <c r="BN311" s="194">
        <f>SUMPRODUCT(CHOOSE({1,2,3,4},I246,I376,I441,I506),CHOOSE({1,2,3,4},DQ279,DQ279,DQ279,DQ279))</f>
        <v>0</v>
      </c>
      <c r="BO311" s="194">
        <f>SUMPRODUCT(CHOOSE({1,2,3,4},J246,J376,J441,J506),CHOOSE({1,2,3,4},DR279,DR279,DR279,DR279))</f>
        <v>0</v>
      </c>
      <c r="BP311" s="194">
        <f>SUMPRODUCT(CHOOSE({1,2,3,4},K246,K376,K441,K506),CHOOSE({1,2,3,4},DS279,DS279,DS279,DS279))</f>
        <v>0</v>
      </c>
      <c r="BQ311" s="194">
        <f>SUMPRODUCT(CHOOSE({1,2,3,4},L246,L376,L441,L506),CHOOSE({1,2,3,4},DT279,DT279,DT279,DT279))</f>
        <v>0</v>
      </c>
      <c r="BR311" s="194">
        <f>SUMPRODUCT(CHOOSE({1,2,3,4},M246,M376,M441,M506),CHOOSE({1,2,3,4},DU279,DU279,DU279,DU279))</f>
        <v>0</v>
      </c>
      <c r="BS311" s="194">
        <f>SUMPRODUCT(CHOOSE({1,2,3,4},N246,N376,N441,N506),CHOOSE({1,2,3,4},DV279,DV279,DV279,DV279))</f>
        <v>0</v>
      </c>
      <c r="BT311" s="194">
        <f>SUMPRODUCT(CHOOSE({1,2,3,4},O246,O376,O441,O506),CHOOSE({1,2,3,4},DW279,DW279,DW279,DW279))</f>
        <v>0</v>
      </c>
      <c r="BU311" s="194">
        <f>SUMPRODUCT(CHOOSE({1,2,3,4},P246,P376,P441,P506),CHOOSE({1,2,3,4},DX279,DX279,DX279,DX279))</f>
        <v>0</v>
      </c>
      <c r="BV311" s="194">
        <f>SUMPRODUCT(CHOOSE({1,2,3,4},Q246,Q376,Q441,Q506),CHOOSE({1,2,3,4},DY279,DY279,DY279,DY279))</f>
        <v>0</v>
      </c>
      <c r="BW311" s="194">
        <f>SUMPRODUCT(CHOOSE({1,2,3,4},R246,R376,R441,R506),CHOOSE({1,2,3,4},DZ279,DZ279,DZ279,DZ279))</f>
        <v>0</v>
      </c>
      <c r="BX311" s="194">
        <f>SUMPRODUCT(CHOOSE({1,2,3,4},S246,S376,S441,S506),CHOOSE({1,2,3,4},EA279,EA279,EA279,EA279))</f>
        <v>0</v>
      </c>
      <c r="BY311" s="194">
        <f>SUMPRODUCT(CHOOSE({1,2,3,4},T246,T376,T441,T506),CHOOSE({1,2,3,4},EB279,EB279,EB279,EB279))</f>
        <v>0</v>
      </c>
      <c r="BZ311" s="194">
        <f>SUMPRODUCT(CHOOSE({1,2,3,4},U246,U376,U441,U506),CHOOSE({1,2,3,4},EC279,EC279,EC279,EC279))</f>
        <v>0</v>
      </c>
      <c r="CA311" s="194">
        <f>SUMPRODUCT(CHOOSE({1,2,3,4},V246,V376,V441,V506),CHOOSE({1,2,3,4},ED279,ED279,ED279,ED279))</f>
        <v>0</v>
      </c>
      <c r="CB311" s="194">
        <f>SUMPRODUCT(CHOOSE({1,2,3,4},W246,W376,W441,W506),CHOOSE({1,2,3,4},EE279,EE279,EE279,EE279))</f>
        <v>0</v>
      </c>
      <c r="CC311" s="194">
        <f>SUMPRODUCT(CHOOSE({1,2,3,4},X246,X376,X441,X506),CHOOSE({1,2,3,4},EF279,EF279,EF279,EF279))</f>
        <v>0</v>
      </c>
      <c r="CD311" s="194">
        <f>SUMPRODUCT(CHOOSE({1,2,3,4},Y246,Y376,Y441,Y506),CHOOSE({1,2,3,4},EG279,EG279,EG279,EG279))</f>
        <v>0</v>
      </c>
      <c r="CE311" s="194">
        <f>SUMPRODUCT(CHOOSE({1,2,3,4},Z246,Z376,Z441,Z506),CHOOSE({1,2,3,4},EH279,EH279,EH279,EH279))</f>
        <v>0</v>
      </c>
      <c r="CF311" s="194">
        <f>SUMPRODUCT(CHOOSE({1,2,3,4},AA246,AA376,AA441,AA506),CHOOSE({1,2,3,4},EI279,EI279,EI279,EI279))</f>
        <v>0</v>
      </c>
      <c r="CG311" s="194">
        <f>SUMPRODUCT(CHOOSE({1,2,3,4},AB246,AB376,AB441,AB506),CHOOSE({1,2,3,4},EJ279,EJ279,EJ279,EJ279))</f>
        <v>0</v>
      </c>
    </row>
    <row r="312" spans="2:85" x14ac:dyDescent="0.3">
      <c r="B312" s="1">
        <v>11</v>
      </c>
      <c r="C312" s="1"/>
      <c r="D312" s="155"/>
      <c r="E312" s="155"/>
      <c r="F312" s="155"/>
      <c r="G312" s="155"/>
      <c r="H312" s="155"/>
      <c r="I312" s="155"/>
      <c r="J312" s="155"/>
      <c r="K312" s="155"/>
      <c r="L312" s="155"/>
      <c r="M312" s="155"/>
      <c r="N312" s="155">
        <f t="shared" si="83"/>
        <v>0</v>
      </c>
      <c r="O312" s="155">
        <f t="shared" si="83"/>
        <v>0</v>
      </c>
      <c r="P312" s="155">
        <f t="shared" si="83"/>
        <v>0</v>
      </c>
      <c r="Q312" s="155">
        <f t="shared" si="83"/>
        <v>0</v>
      </c>
      <c r="R312" s="155">
        <f t="shared" si="83"/>
        <v>0</v>
      </c>
      <c r="S312" s="155">
        <f t="shared" si="83"/>
        <v>0</v>
      </c>
      <c r="T312" s="155">
        <f t="shared" si="83"/>
        <v>0</v>
      </c>
      <c r="U312" s="155">
        <f t="shared" si="83"/>
        <v>0</v>
      </c>
      <c r="V312" s="155">
        <f t="shared" si="83"/>
        <v>0</v>
      </c>
      <c r="W312" s="155">
        <f t="shared" si="83"/>
        <v>0</v>
      </c>
      <c r="X312" s="155">
        <f t="shared" si="83"/>
        <v>0</v>
      </c>
      <c r="Y312" s="155">
        <f t="shared" si="83"/>
        <v>0</v>
      </c>
      <c r="Z312" s="155">
        <f t="shared" si="83"/>
        <v>0</v>
      </c>
      <c r="AA312" s="155">
        <f t="shared" si="83"/>
        <v>0</v>
      </c>
      <c r="AB312" s="155">
        <f t="shared" si="83"/>
        <v>0</v>
      </c>
      <c r="AC312" s="156"/>
      <c r="AD312" s="156"/>
      <c r="AE312" s="156"/>
      <c r="AF312" s="156"/>
      <c r="AG312" s="170">
        <f t="shared" si="85"/>
        <v>0</v>
      </c>
      <c r="AH312" s="170">
        <f t="shared" si="84"/>
        <v>0</v>
      </c>
      <c r="AI312" s="170">
        <f t="shared" si="84"/>
        <v>0</v>
      </c>
      <c r="AJ312" s="170">
        <f t="shared" si="84"/>
        <v>0</v>
      </c>
      <c r="AK312" s="170">
        <f t="shared" si="84"/>
        <v>0</v>
      </c>
      <c r="AL312" s="170">
        <f t="shared" si="84"/>
        <v>0</v>
      </c>
      <c r="AM312" s="170">
        <f t="shared" si="84"/>
        <v>0</v>
      </c>
      <c r="AN312" s="170">
        <f t="shared" si="84"/>
        <v>0</v>
      </c>
      <c r="AO312" s="170">
        <f t="shared" si="84"/>
        <v>0</v>
      </c>
      <c r="AP312" s="170">
        <f t="shared" si="84"/>
        <v>0</v>
      </c>
      <c r="AQ312" s="170">
        <f t="shared" si="84"/>
        <v>0</v>
      </c>
      <c r="AR312" s="170">
        <f t="shared" si="84"/>
        <v>0</v>
      </c>
      <c r="AS312" s="170">
        <f t="shared" si="84"/>
        <v>0</v>
      </c>
      <c r="AT312" s="170">
        <f t="shared" si="84"/>
        <v>0</v>
      </c>
      <c r="AU312" s="170">
        <f t="shared" si="84"/>
        <v>0</v>
      </c>
      <c r="AV312" s="170">
        <f t="shared" si="84"/>
        <v>0</v>
      </c>
      <c r="AW312" s="170">
        <f t="shared" ref="AW312:BE328" si="86">S151*BX280</f>
        <v>0</v>
      </c>
      <c r="AX312" s="170">
        <f t="shared" si="86"/>
        <v>0</v>
      </c>
      <c r="AY312" s="170">
        <f t="shared" si="86"/>
        <v>0</v>
      </c>
      <c r="AZ312" s="170">
        <f t="shared" si="86"/>
        <v>0</v>
      </c>
      <c r="BA312" s="170">
        <f t="shared" si="86"/>
        <v>0</v>
      </c>
      <c r="BB312" s="170">
        <f t="shared" si="86"/>
        <v>0</v>
      </c>
      <c r="BC312" s="170">
        <f t="shared" si="86"/>
        <v>0</v>
      </c>
      <c r="BD312" s="170">
        <f t="shared" si="86"/>
        <v>0</v>
      </c>
      <c r="BE312" s="170">
        <f t="shared" si="86"/>
        <v>0</v>
      </c>
      <c r="BF312" s="67"/>
      <c r="BG312" s="67"/>
      <c r="BH312" s="180"/>
      <c r="BI312" s="194">
        <f>SUMPRODUCT(CHOOSE({1,2,3,4},D247,D377,D442,D507),CHOOSE({1,2,3,4},DL280,DL280,DL280,DL280))</f>
        <v>0</v>
      </c>
      <c r="BJ312" s="194">
        <f>SUMPRODUCT(CHOOSE({1,2,3,4},E247,E377,E442,E507),CHOOSE({1,2,3,4},DM280,DM280,DM280,DM280))</f>
        <v>0</v>
      </c>
      <c r="BK312" s="194">
        <f>SUMPRODUCT(CHOOSE({1,2,3,4},F247,F377,F442,F507),CHOOSE({1,2,3,4},DN280,DN280,DN280,DN280))</f>
        <v>0</v>
      </c>
      <c r="BL312" s="194">
        <f>SUMPRODUCT(CHOOSE({1,2,3,4},G247,G377,G442,G507),CHOOSE({1,2,3,4},DO280,DO280,DO280,DO280))</f>
        <v>0</v>
      </c>
      <c r="BM312" s="194">
        <f>SUMPRODUCT(CHOOSE({1,2,3,4},H247,H377,H442,H507),CHOOSE({1,2,3,4},DP280,DP280,DP280,DP280))</f>
        <v>0</v>
      </c>
      <c r="BN312" s="194">
        <f>SUMPRODUCT(CHOOSE({1,2,3,4},I247,I377,I442,I507),CHOOSE({1,2,3,4},DQ280,DQ280,DQ280,DQ280))</f>
        <v>0</v>
      </c>
      <c r="BO312" s="194">
        <f>SUMPRODUCT(CHOOSE({1,2,3,4},J247,J377,J442,J507),CHOOSE({1,2,3,4},DR280,DR280,DR280,DR280))</f>
        <v>0</v>
      </c>
      <c r="BP312" s="194">
        <f>SUMPRODUCT(CHOOSE({1,2,3,4},K247,K377,K442,K507),CHOOSE({1,2,3,4},DS280,DS280,DS280,DS280))</f>
        <v>0</v>
      </c>
      <c r="BQ312" s="194">
        <f>SUMPRODUCT(CHOOSE({1,2,3,4},L247,L377,L442,L507),CHOOSE({1,2,3,4},DT280,DT280,DT280,DT280))</f>
        <v>0</v>
      </c>
      <c r="BR312" s="194">
        <f>SUMPRODUCT(CHOOSE({1,2,3,4},M247,M377,M442,M507),CHOOSE({1,2,3,4},DU280,DU280,DU280,DU280))</f>
        <v>0</v>
      </c>
      <c r="BS312" s="194">
        <f>SUMPRODUCT(CHOOSE({1,2,3,4},N247,N377,N442,N507),CHOOSE({1,2,3,4},DV280,DV280,DV280,DV280))</f>
        <v>0</v>
      </c>
      <c r="BT312" s="194">
        <f>SUMPRODUCT(CHOOSE({1,2,3,4},O247,O377,O442,O507),CHOOSE({1,2,3,4},DW280,DW280,DW280,DW280))</f>
        <v>0</v>
      </c>
      <c r="BU312" s="194">
        <f>SUMPRODUCT(CHOOSE({1,2,3,4},P247,P377,P442,P507),CHOOSE({1,2,3,4},DX280,DX280,DX280,DX280))</f>
        <v>0</v>
      </c>
      <c r="BV312" s="194">
        <f>SUMPRODUCT(CHOOSE({1,2,3,4},Q247,Q377,Q442,Q507),CHOOSE({1,2,3,4},DY280,DY280,DY280,DY280))</f>
        <v>0</v>
      </c>
      <c r="BW312" s="194">
        <f>SUMPRODUCT(CHOOSE({1,2,3,4},R247,R377,R442,R507),CHOOSE({1,2,3,4},DZ280,DZ280,DZ280,DZ280))</f>
        <v>0</v>
      </c>
      <c r="BX312" s="194">
        <f>SUMPRODUCT(CHOOSE({1,2,3,4},S247,S377,S442,S507),CHOOSE({1,2,3,4},EA280,EA280,EA280,EA280))</f>
        <v>0</v>
      </c>
      <c r="BY312" s="194">
        <f>SUMPRODUCT(CHOOSE({1,2,3,4},T247,T377,T442,T507),CHOOSE({1,2,3,4},EB280,EB280,EB280,EB280))</f>
        <v>0</v>
      </c>
      <c r="BZ312" s="194">
        <f>SUMPRODUCT(CHOOSE({1,2,3,4},U247,U377,U442,U507),CHOOSE({1,2,3,4},EC280,EC280,EC280,EC280))</f>
        <v>0</v>
      </c>
      <c r="CA312" s="194">
        <f>SUMPRODUCT(CHOOSE({1,2,3,4},V247,V377,V442,V507),CHOOSE({1,2,3,4},ED280,ED280,ED280,ED280))</f>
        <v>0</v>
      </c>
      <c r="CB312" s="194">
        <f>SUMPRODUCT(CHOOSE({1,2,3,4},W247,W377,W442,W507),CHOOSE({1,2,3,4},EE280,EE280,EE280,EE280))</f>
        <v>0</v>
      </c>
      <c r="CC312" s="194">
        <f>SUMPRODUCT(CHOOSE({1,2,3,4},X247,X377,X442,X507),CHOOSE({1,2,3,4},EF280,EF280,EF280,EF280))</f>
        <v>0</v>
      </c>
      <c r="CD312" s="194">
        <f>SUMPRODUCT(CHOOSE({1,2,3,4},Y247,Y377,Y442,Y507),CHOOSE({1,2,3,4},EG280,EG280,EG280,EG280))</f>
        <v>0</v>
      </c>
      <c r="CE312" s="194">
        <f>SUMPRODUCT(CHOOSE({1,2,3,4},Z247,Z377,Z442,Z507),CHOOSE({1,2,3,4},EH280,EH280,EH280,EH280))</f>
        <v>0</v>
      </c>
      <c r="CF312" s="194">
        <f>SUMPRODUCT(CHOOSE({1,2,3,4},AA247,AA377,AA442,AA507),CHOOSE({1,2,3,4},EI280,EI280,EI280,EI280))</f>
        <v>0</v>
      </c>
      <c r="CG312" s="194">
        <f>SUMPRODUCT(CHOOSE({1,2,3,4},AB247,AB377,AB442,AB507),CHOOSE({1,2,3,4},EJ280,EJ280,EJ280,EJ280))</f>
        <v>0</v>
      </c>
    </row>
    <row r="313" spans="2:85" x14ac:dyDescent="0.3">
      <c r="B313" s="1">
        <v>12</v>
      </c>
      <c r="C313" s="1"/>
      <c r="D313" s="155"/>
      <c r="E313" s="155"/>
      <c r="F313" s="155"/>
      <c r="G313" s="155"/>
      <c r="H313" s="155"/>
      <c r="I313" s="155"/>
      <c r="J313" s="155"/>
      <c r="K313" s="155"/>
      <c r="L313" s="155"/>
      <c r="M313" s="155"/>
      <c r="N313" s="155"/>
      <c r="O313" s="155">
        <f t="shared" si="83"/>
        <v>0</v>
      </c>
      <c r="P313" s="155">
        <f t="shared" si="83"/>
        <v>0</v>
      </c>
      <c r="Q313" s="155">
        <f t="shared" si="83"/>
        <v>0</v>
      </c>
      <c r="R313" s="155">
        <f t="shared" si="83"/>
        <v>0</v>
      </c>
      <c r="S313" s="155">
        <f t="shared" si="83"/>
        <v>0</v>
      </c>
      <c r="T313" s="155">
        <f t="shared" si="83"/>
        <v>0</v>
      </c>
      <c r="U313" s="155">
        <f t="shared" si="83"/>
        <v>0</v>
      </c>
      <c r="V313" s="155">
        <f t="shared" si="83"/>
        <v>0</v>
      </c>
      <c r="W313" s="155">
        <f t="shared" si="83"/>
        <v>0</v>
      </c>
      <c r="X313" s="155">
        <f t="shared" si="83"/>
        <v>0</v>
      </c>
      <c r="Y313" s="155">
        <f t="shared" si="83"/>
        <v>0</v>
      </c>
      <c r="Z313" s="155">
        <f t="shared" si="83"/>
        <v>0</v>
      </c>
      <c r="AA313" s="155">
        <f t="shared" si="83"/>
        <v>0</v>
      </c>
      <c r="AB313" s="155">
        <f t="shared" si="83"/>
        <v>0</v>
      </c>
      <c r="AC313" s="156"/>
      <c r="AD313" s="156"/>
      <c r="AE313" s="156"/>
      <c r="AF313" s="156"/>
      <c r="AG313" s="170">
        <f t="shared" si="85"/>
        <v>0</v>
      </c>
      <c r="AH313" s="170">
        <f t="shared" si="85"/>
        <v>0</v>
      </c>
      <c r="AI313" s="170">
        <f t="shared" si="85"/>
        <v>0</v>
      </c>
      <c r="AJ313" s="170">
        <f t="shared" si="85"/>
        <v>0</v>
      </c>
      <c r="AK313" s="170">
        <f t="shared" si="85"/>
        <v>0</v>
      </c>
      <c r="AL313" s="170">
        <f t="shared" si="85"/>
        <v>0</v>
      </c>
      <c r="AM313" s="170">
        <f t="shared" si="85"/>
        <v>0</v>
      </c>
      <c r="AN313" s="170">
        <f t="shared" si="85"/>
        <v>0</v>
      </c>
      <c r="AO313" s="170">
        <f t="shared" si="85"/>
        <v>0</v>
      </c>
      <c r="AP313" s="170">
        <f t="shared" si="85"/>
        <v>0</v>
      </c>
      <c r="AQ313" s="170">
        <f t="shared" si="85"/>
        <v>0</v>
      </c>
      <c r="AR313" s="170">
        <f t="shared" si="85"/>
        <v>0</v>
      </c>
      <c r="AS313" s="170">
        <f t="shared" si="85"/>
        <v>0</v>
      </c>
      <c r="AT313" s="170">
        <f t="shared" si="85"/>
        <v>0</v>
      </c>
      <c r="AU313" s="170">
        <f t="shared" si="85"/>
        <v>0</v>
      </c>
      <c r="AV313" s="170">
        <f t="shared" si="85"/>
        <v>0</v>
      </c>
      <c r="AW313" s="170">
        <f t="shared" si="86"/>
        <v>0</v>
      </c>
      <c r="AX313" s="170">
        <f t="shared" si="86"/>
        <v>0</v>
      </c>
      <c r="AY313" s="170">
        <f t="shared" si="86"/>
        <v>0</v>
      </c>
      <c r="AZ313" s="170">
        <f t="shared" si="86"/>
        <v>0</v>
      </c>
      <c r="BA313" s="170">
        <f t="shared" si="86"/>
        <v>0</v>
      </c>
      <c r="BB313" s="170">
        <f t="shared" si="86"/>
        <v>0</v>
      </c>
      <c r="BC313" s="170">
        <f t="shared" si="86"/>
        <v>0</v>
      </c>
      <c r="BD313" s="170">
        <f t="shared" si="86"/>
        <v>0</v>
      </c>
      <c r="BE313" s="170">
        <f t="shared" si="86"/>
        <v>0</v>
      </c>
      <c r="BF313" s="67"/>
      <c r="BG313" s="67"/>
      <c r="BH313" s="52"/>
      <c r="BI313" s="194">
        <f>SUMPRODUCT(CHOOSE({1,2,3,4},D248,D378,D443,D508),CHOOSE({1,2,3,4},DL281,DL281,DL281,DL281))</f>
        <v>0</v>
      </c>
      <c r="BJ313" s="194">
        <f>SUMPRODUCT(CHOOSE({1,2,3,4},E248,E378,E443,E508),CHOOSE({1,2,3,4},DM281,DM281,DM281,DM281))</f>
        <v>0</v>
      </c>
      <c r="BK313" s="194">
        <f>SUMPRODUCT(CHOOSE({1,2,3,4},F248,F378,F443,F508),CHOOSE({1,2,3,4},DN281,DN281,DN281,DN281))</f>
        <v>0</v>
      </c>
      <c r="BL313" s="194">
        <f>SUMPRODUCT(CHOOSE({1,2,3,4},G248,G378,G443,G508),CHOOSE({1,2,3,4},DO281,DO281,DO281,DO281))</f>
        <v>0</v>
      </c>
      <c r="BM313" s="194">
        <f>SUMPRODUCT(CHOOSE({1,2,3,4},H248,H378,H443,H508),CHOOSE({1,2,3,4},DP281,DP281,DP281,DP281))</f>
        <v>0</v>
      </c>
      <c r="BN313" s="194">
        <f>SUMPRODUCT(CHOOSE({1,2,3,4},I248,I378,I443,I508),CHOOSE({1,2,3,4},DQ281,DQ281,DQ281,DQ281))</f>
        <v>0</v>
      </c>
      <c r="BO313" s="194">
        <f>SUMPRODUCT(CHOOSE({1,2,3,4},J248,J378,J443,J508),CHOOSE({1,2,3,4},DR281,DR281,DR281,DR281))</f>
        <v>0</v>
      </c>
      <c r="BP313" s="194">
        <f>SUMPRODUCT(CHOOSE({1,2,3,4},K248,K378,K443,K508),CHOOSE({1,2,3,4},DS281,DS281,DS281,DS281))</f>
        <v>0</v>
      </c>
      <c r="BQ313" s="194">
        <f>SUMPRODUCT(CHOOSE({1,2,3,4},L248,L378,L443,L508),CHOOSE({1,2,3,4},DT281,DT281,DT281,DT281))</f>
        <v>0</v>
      </c>
      <c r="BR313" s="194">
        <f>SUMPRODUCT(CHOOSE({1,2,3,4},M248,M378,M443,M508),CHOOSE({1,2,3,4},DU281,DU281,DU281,DU281))</f>
        <v>0</v>
      </c>
      <c r="BS313" s="194">
        <f>SUMPRODUCT(CHOOSE({1,2,3,4},N248,N378,N443,N508),CHOOSE({1,2,3,4},DV281,DV281,DV281,DV281))</f>
        <v>0</v>
      </c>
      <c r="BT313" s="194">
        <f>SUMPRODUCT(CHOOSE({1,2,3,4},O248,O378,O443,O508),CHOOSE({1,2,3,4},DW281,DW281,DW281,DW281))</f>
        <v>0</v>
      </c>
      <c r="BU313" s="194">
        <f>SUMPRODUCT(CHOOSE({1,2,3,4},P248,P378,P443,P508),CHOOSE({1,2,3,4},DX281,DX281,DX281,DX281))</f>
        <v>0</v>
      </c>
      <c r="BV313" s="194">
        <f>SUMPRODUCT(CHOOSE({1,2,3,4},Q248,Q378,Q443,Q508),CHOOSE({1,2,3,4},DY281,DY281,DY281,DY281))</f>
        <v>0</v>
      </c>
      <c r="BW313" s="194">
        <f>SUMPRODUCT(CHOOSE({1,2,3,4},R248,R378,R443,R508),CHOOSE({1,2,3,4},DZ281,DZ281,DZ281,DZ281))</f>
        <v>0</v>
      </c>
      <c r="BX313" s="194">
        <f>SUMPRODUCT(CHOOSE({1,2,3,4},S248,S378,S443,S508),CHOOSE({1,2,3,4},EA281,EA281,EA281,EA281))</f>
        <v>0</v>
      </c>
      <c r="BY313" s="194">
        <f>SUMPRODUCT(CHOOSE({1,2,3,4},T248,T378,T443,T508),CHOOSE({1,2,3,4},EB281,EB281,EB281,EB281))</f>
        <v>0</v>
      </c>
      <c r="BZ313" s="194">
        <f>SUMPRODUCT(CHOOSE({1,2,3,4},U248,U378,U443,U508),CHOOSE({1,2,3,4},EC281,EC281,EC281,EC281))</f>
        <v>0</v>
      </c>
      <c r="CA313" s="194">
        <f>SUMPRODUCT(CHOOSE({1,2,3,4},V248,V378,V443,V508),CHOOSE({1,2,3,4},ED281,ED281,ED281,ED281))</f>
        <v>0</v>
      </c>
      <c r="CB313" s="194">
        <f>SUMPRODUCT(CHOOSE({1,2,3,4},W248,W378,W443,W508),CHOOSE({1,2,3,4},EE281,EE281,EE281,EE281))</f>
        <v>0</v>
      </c>
      <c r="CC313" s="194">
        <f>SUMPRODUCT(CHOOSE({1,2,3,4},X248,X378,X443,X508),CHOOSE({1,2,3,4},EF281,EF281,EF281,EF281))</f>
        <v>0</v>
      </c>
      <c r="CD313" s="194">
        <f>SUMPRODUCT(CHOOSE({1,2,3,4},Y248,Y378,Y443,Y508),CHOOSE({1,2,3,4},EG281,EG281,EG281,EG281))</f>
        <v>0</v>
      </c>
      <c r="CE313" s="194">
        <f>SUMPRODUCT(CHOOSE({1,2,3,4},Z248,Z378,Z443,Z508),CHOOSE({1,2,3,4},EH281,EH281,EH281,EH281))</f>
        <v>0</v>
      </c>
      <c r="CF313" s="194">
        <f>SUMPRODUCT(CHOOSE({1,2,3,4},AA248,AA378,AA443,AA508),CHOOSE({1,2,3,4},EI281,EI281,EI281,EI281))</f>
        <v>0</v>
      </c>
      <c r="CG313" s="194">
        <f>SUMPRODUCT(CHOOSE({1,2,3,4},AB248,AB378,AB443,AB508),CHOOSE({1,2,3,4},EJ281,EJ281,EJ281,EJ281))</f>
        <v>0</v>
      </c>
    </row>
    <row r="314" spans="2:85" x14ac:dyDescent="0.3">
      <c r="B314" s="1">
        <v>13</v>
      </c>
      <c r="C314" s="1"/>
      <c r="D314" s="155"/>
      <c r="E314" s="155"/>
      <c r="F314" s="155"/>
      <c r="G314" s="155"/>
      <c r="H314" s="155"/>
      <c r="I314" s="155"/>
      <c r="J314" s="155"/>
      <c r="K314" s="155"/>
      <c r="L314" s="155"/>
      <c r="M314" s="155"/>
      <c r="N314" s="155"/>
      <c r="O314" s="155"/>
      <c r="P314" s="155">
        <f t="shared" si="83"/>
        <v>0</v>
      </c>
      <c r="Q314" s="155">
        <f t="shared" si="83"/>
        <v>0</v>
      </c>
      <c r="R314" s="155">
        <f t="shared" si="83"/>
        <v>0</v>
      </c>
      <c r="S314" s="155">
        <f t="shared" si="83"/>
        <v>0</v>
      </c>
      <c r="T314" s="155">
        <f t="shared" si="83"/>
        <v>0</v>
      </c>
      <c r="U314" s="155">
        <f t="shared" si="83"/>
        <v>0</v>
      </c>
      <c r="V314" s="155">
        <f t="shared" si="83"/>
        <v>0</v>
      </c>
      <c r="W314" s="155">
        <f t="shared" si="83"/>
        <v>0</v>
      </c>
      <c r="X314" s="155">
        <f t="shared" si="83"/>
        <v>0</v>
      </c>
      <c r="Y314" s="155">
        <f t="shared" si="83"/>
        <v>0</v>
      </c>
      <c r="Z314" s="155">
        <f t="shared" si="83"/>
        <v>0</v>
      </c>
      <c r="AA314" s="155">
        <f t="shared" si="83"/>
        <v>0</v>
      </c>
      <c r="AB314" s="155">
        <f t="shared" si="83"/>
        <v>0</v>
      </c>
      <c r="AC314" s="156"/>
      <c r="AD314" s="156"/>
      <c r="AE314" s="156"/>
      <c r="AF314" s="156"/>
      <c r="AG314" s="170">
        <f t="shared" si="85"/>
        <v>0</v>
      </c>
      <c r="AH314" s="170">
        <f t="shared" si="85"/>
        <v>0</v>
      </c>
      <c r="AI314" s="170">
        <f t="shared" si="85"/>
        <v>0</v>
      </c>
      <c r="AJ314" s="170">
        <f t="shared" si="85"/>
        <v>0</v>
      </c>
      <c r="AK314" s="170">
        <f t="shared" si="85"/>
        <v>0</v>
      </c>
      <c r="AL314" s="170">
        <f t="shared" si="85"/>
        <v>0</v>
      </c>
      <c r="AM314" s="170">
        <f t="shared" si="85"/>
        <v>0</v>
      </c>
      <c r="AN314" s="170">
        <f t="shared" si="85"/>
        <v>0</v>
      </c>
      <c r="AO314" s="170">
        <f t="shared" si="85"/>
        <v>0</v>
      </c>
      <c r="AP314" s="170">
        <f t="shared" si="85"/>
        <v>0</v>
      </c>
      <c r="AQ314" s="170">
        <f t="shared" si="85"/>
        <v>0</v>
      </c>
      <c r="AR314" s="170">
        <f t="shared" si="85"/>
        <v>0</v>
      </c>
      <c r="AS314" s="170">
        <f t="shared" si="85"/>
        <v>0</v>
      </c>
      <c r="AT314" s="170">
        <f t="shared" si="85"/>
        <v>0</v>
      </c>
      <c r="AU314" s="170">
        <f t="shared" si="85"/>
        <v>0</v>
      </c>
      <c r="AV314" s="170">
        <f t="shared" si="85"/>
        <v>0</v>
      </c>
      <c r="AW314" s="170">
        <f t="shared" si="86"/>
        <v>0</v>
      </c>
      <c r="AX314" s="170">
        <f t="shared" si="86"/>
        <v>0</v>
      </c>
      <c r="AY314" s="170">
        <f t="shared" si="86"/>
        <v>0</v>
      </c>
      <c r="AZ314" s="170">
        <f t="shared" si="86"/>
        <v>0</v>
      </c>
      <c r="BA314" s="170">
        <f t="shared" si="86"/>
        <v>0</v>
      </c>
      <c r="BB314" s="170">
        <f t="shared" si="86"/>
        <v>0</v>
      </c>
      <c r="BC314" s="170">
        <f t="shared" si="86"/>
        <v>0</v>
      </c>
      <c r="BD314" s="170">
        <f t="shared" si="86"/>
        <v>0</v>
      </c>
      <c r="BE314" s="170">
        <f t="shared" si="86"/>
        <v>0</v>
      </c>
      <c r="BF314" s="67"/>
      <c r="BG314" s="67"/>
      <c r="BH314" s="52"/>
      <c r="BI314" s="194">
        <f>SUMPRODUCT(CHOOSE({1,2,3,4},D249,D379,D444,D509),CHOOSE({1,2,3,4},DL282,DL282,DL282,DL282))</f>
        <v>0</v>
      </c>
      <c r="BJ314" s="194">
        <f>SUMPRODUCT(CHOOSE({1,2,3,4},E249,E379,E444,E509),CHOOSE({1,2,3,4},DM282,DM282,DM282,DM282))</f>
        <v>0</v>
      </c>
      <c r="BK314" s="194">
        <f>SUMPRODUCT(CHOOSE({1,2,3,4},F249,F379,F444,F509),CHOOSE({1,2,3,4},DN282,DN282,DN282,DN282))</f>
        <v>0</v>
      </c>
      <c r="BL314" s="194">
        <f>SUMPRODUCT(CHOOSE({1,2,3,4},G249,G379,G444,G509),CHOOSE({1,2,3,4},DO282,DO282,DO282,DO282))</f>
        <v>0</v>
      </c>
      <c r="BM314" s="194">
        <f>SUMPRODUCT(CHOOSE({1,2,3,4},H249,H379,H444,H509),CHOOSE({1,2,3,4},DP282,DP282,DP282,DP282))</f>
        <v>0</v>
      </c>
      <c r="BN314" s="194">
        <f>SUMPRODUCT(CHOOSE({1,2,3,4},I249,I379,I444,I509),CHOOSE({1,2,3,4},DQ282,DQ282,DQ282,DQ282))</f>
        <v>0</v>
      </c>
      <c r="BO314" s="194">
        <f>SUMPRODUCT(CHOOSE({1,2,3,4},J249,J379,J444,J509),CHOOSE({1,2,3,4},DR282,DR282,DR282,DR282))</f>
        <v>0</v>
      </c>
      <c r="BP314" s="194">
        <f>SUMPRODUCT(CHOOSE({1,2,3,4},K249,K379,K444,K509),CHOOSE({1,2,3,4},DS282,DS282,DS282,DS282))</f>
        <v>0</v>
      </c>
      <c r="BQ314" s="194">
        <f>SUMPRODUCT(CHOOSE({1,2,3,4},L249,L379,L444,L509),CHOOSE({1,2,3,4},DT282,DT282,DT282,DT282))</f>
        <v>0</v>
      </c>
      <c r="BR314" s="194">
        <f>SUMPRODUCT(CHOOSE({1,2,3,4},M249,M379,M444,M509),CHOOSE({1,2,3,4},DU282,DU282,DU282,DU282))</f>
        <v>0</v>
      </c>
      <c r="BS314" s="194">
        <f>SUMPRODUCT(CHOOSE({1,2,3,4},N249,N379,N444,N509),CHOOSE({1,2,3,4},DV282,DV282,DV282,DV282))</f>
        <v>0</v>
      </c>
      <c r="BT314" s="194">
        <f>SUMPRODUCT(CHOOSE({1,2,3,4},O249,O379,O444,O509),CHOOSE({1,2,3,4},DW282,DW282,DW282,DW282))</f>
        <v>0</v>
      </c>
      <c r="BU314" s="194">
        <f>SUMPRODUCT(CHOOSE({1,2,3,4},P249,P379,P444,P509),CHOOSE({1,2,3,4},DX282,DX282,DX282,DX282))</f>
        <v>0</v>
      </c>
      <c r="BV314" s="194">
        <f>SUMPRODUCT(CHOOSE({1,2,3,4},Q249,Q379,Q444,Q509),CHOOSE({1,2,3,4},DY282,DY282,DY282,DY282))</f>
        <v>0</v>
      </c>
      <c r="BW314" s="194">
        <f>SUMPRODUCT(CHOOSE({1,2,3,4},R249,R379,R444,R509),CHOOSE({1,2,3,4},DZ282,DZ282,DZ282,DZ282))</f>
        <v>0</v>
      </c>
      <c r="BX314" s="194">
        <f>SUMPRODUCT(CHOOSE({1,2,3,4},S249,S379,S444,S509),CHOOSE({1,2,3,4},EA282,EA282,EA282,EA282))</f>
        <v>0</v>
      </c>
      <c r="BY314" s="194">
        <f>SUMPRODUCT(CHOOSE({1,2,3,4},T249,T379,T444,T509),CHOOSE({1,2,3,4},EB282,EB282,EB282,EB282))</f>
        <v>0</v>
      </c>
      <c r="BZ314" s="194">
        <f>SUMPRODUCT(CHOOSE({1,2,3,4},U249,U379,U444,U509),CHOOSE({1,2,3,4},EC282,EC282,EC282,EC282))</f>
        <v>0</v>
      </c>
      <c r="CA314" s="194">
        <f>SUMPRODUCT(CHOOSE({1,2,3,4},V249,V379,V444,V509),CHOOSE({1,2,3,4},ED282,ED282,ED282,ED282))</f>
        <v>0</v>
      </c>
      <c r="CB314" s="194">
        <f>SUMPRODUCT(CHOOSE({1,2,3,4},W249,W379,W444,W509),CHOOSE({1,2,3,4},EE282,EE282,EE282,EE282))</f>
        <v>0</v>
      </c>
      <c r="CC314" s="194">
        <f>SUMPRODUCT(CHOOSE({1,2,3,4},X249,X379,X444,X509),CHOOSE({1,2,3,4},EF282,EF282,EF282,EF282))</f>
        <v>0</v>
      </c>
      <c r="CD314" s="194">
        <f>SUMPRODUCT(CHOOSE({1,2,3,4},Y249,Y379,Y444,Y509),CHOOSE({1,2,3,4},EG282,EG282,EG282,EG282))</f>
        <v>0</v>
      </c>
      <c r="CE314" s="194">
        <f>SUMPRODUCT(CHOOSE({1,2,3,4},Z249,Z379,Z444,Z509),CHOOSE({1,2,3,4},EH282,EH282,EH282,EH282))</f>
        <v>0</v>
      </c>
      <c r="CF314" s="194">
        <f>SUMPRODUCT(CHOOSE({1,2,3,4},AA249,AA379,AA444,AA509),CHOOSE({1,2,3,4},EI282,EI282,EI282,EI282))</f>
        <v>0</v>
      </c>
      <c r="CG314" s="194">
        <f>SUMPRODUCT(CHOOSE({1,2,3,4},AB249,AB379,AB444,AB509),CHOOSE({1,2,3,4},EJ282,EJ282,EJ282,EJ282))</f>
        <v>0</v>
      </c>
    </row>
    <row r="315" spans="2:85" x14ac:dyDescent="0.3">
      <c r="B315" s="1">
        <v>14</v>
      </c>
      <c r="C315" s="1"/>
      <c r="D315" s="155"/>
      <c r="E315" s="155"/>
      <c r="F315" s="155"/>
      <c r="G315" s="155"/>
      <c r="H315" s="155"/>
      <c r="I315" s="155"/>
      <c r="J315" s="155"/>
      <c r="K315" s="155"/>
      <c r="L315" s="155"/>
      <c r="M315" s="155"/>
      <c r="N315" s="155"/>
      <c r="O315" s="155"/>
      <c r="P315" s="155"/>
      <c r="Q315" s="155">
        <f t="shared" si="83"/>
        <v>0</v>
      </c>
      <c r="R315" s="155">
        <f t="shared" si="83"/>
        <v>0</v>
      </c>
      <c r="S315" s="155">
        <f t="shared" si="83"/>
        <v>0</v>
      </c>
      <c r="T315" s="155">
        <f t="shared" si="83"/>
        <v>0</v>
      </c>
      <c r="U315" s="155">
        <f t="shared" si="83"/>
        <v>0</v>
      </c>
      <c r="V315" s="155">
        <f t="shared" si="83"/>
        <v>0</v>
      </c>
      <c r="W315" s="155">
        <f t="shared" si="83"/>
        <v>0</v>
      </c>
      <c r="X315" s="155">
        <f t="shared" si="83"/>
        <v>0</v>
      </c>
      <c r="Y315" s="155">
        <f>(VLOOKUP(X90,CHDmort,$A$4,FALSE)-1)*X154*CC283</f>
        <v>0</v>
      </c>
      <c r="Z315" s="155">
        <f>(VLOOKUP(Y90,CHDmort,$A$4,FALSE)-1)*Y154*CD283</f>
        <v>0</v>
      </c>
      <c r="AA315" s="155">
        <f>(VLOOKUP(Z90,CHDmort,$A$4,FALSE)-1)*Z154*CE283</f>
        <v>0</v>
      </c>
      <c r="AB315" s="155">
        <f>(VLOOKUP(AA90,CHDmort,$A$4,FALSE)-1)*AA154*CF283</f>
        <v>0</v>
      </c>
      <c r="AC315" s="156"/>
      <c r="AD315" s="156"/>
      <c r="AE315" s="156"/>
      <c r="AF315" s="156"/>
      <c r="AG315" s="170">
        <f t="shared" si="85"/>
        <v>0</v>
      </c>
      <c r="AH315" s="170">
        <f t="shared" si="85"/>
        <v>0</v>
      </c>
      <c r="AI315" s="170">
        <f t="shared" si="85"/>
        <v>0</v>
      </c>
      <c r="AJ315" s="170">
        <f t="shared" si="85"/>
        <v>0</v>
      </c>
      <c r="AK315" s="170">
        <f t="shared" si="85"/>
        <v>0</v>
      </c>
      <c r="AL315" s="170">
        <f t="shared" si="85"/>
        <v>0</v>
      </c>
      <c r="AM315" s="170">
        <f t="shared" si="85"/>
        <v>0</v>
      </c>
      <c r="AN315" s="170">
        <f t="shared" si="85"/>
        <v>0</v>
      </c>
      <c r="AO315" s="170">
        <f t="shared" si="85"/>
        <v>0</v>
      </c>
      <c r="AP315" s="170">
        <f t="shared" si="85"/>
        <v>0</v>
      </c>
      <c r="AQ315" s="170">
        <f t="shared" si="85"/>
        <v>0</v>
      </c>
      <c r="AR315" s="170">
        <f t="shared" si="85"/>
        <v>0</v>
      </c>
      <c r="AS315" s="170">
        <f t="shared" si="85"/>
        <v>0</v>
      </c>
      <c r="AT315" s="170">
        <f t="shared" si="85"/>
        <v>0</v>
      </c>
      <c r="AU315" s="170">
        <f t="shared" si="85"/>
        <v>0</v>
      </c>
      <c r="AV315" s="170">
        <f t="shared" si="85"/>
        <v>0</v>
      </c>
      <c r="AW315" s="170">
        <f t="shared" si="86"/>
        <v>0</v>
      </c>
      <c r="AX315" s="170">
        <f t="shared" si="86"/>
        <v>0</v>
      </c>
      <c r="AY315" s="170">
        <f t="shared" si="86"/>
        <v>0</v>
      </c>
      <c r="AZ315" s="170">
        <f t="shared" si="86"/>
        <v>0</v>
      </c>
      <c r="BA315" s="170">
        <f t="shared" si="86"/>
        <v>0</v>
      </c>
      <c r="BB315" s="170">
        <f t="shared" si="86"/>
        <v>0</v>
      </c>
      <c r="BC315" s="170">
        <f t="shared" si="86"/>
        <v>0</v>
      </c>
      <c r="BD315" s="170">
        <f t="shared" si="86"/>
        <v>0</v>
      </c>
      <c r="BE315" s="170">
        <f t="shared" si="86"/>
        <v>0</v>
      </c>
      <c r="BF315" s="67"/>
      <c r="BG315" s="67"/>
      <c r="BH315" s="52"/>
      <c r="BI315" s="194">
        <f>SUMPRODUCT(CHOOSE({1,2,3,4},D250,D380,D445,D510),CHOOSE({1,2,3,4},DL283,DL283,DL283,DL283))</f>
        <v>0</v>
      </c>
      <c r="BJ315" s="194">
        <f>SUMPRODUCT(CHOOSE({1,2,3,4},E250,E380,E445,E510),CHOOSE({1,2,3,4},DM283,DM283,DM283,DM283))</f>
        <v>0</v>
      </c>
      <c r="BK315" s="194">
        <f>SUMPRODUCT(CHOOSE({1,2,3,4},F250,F380,F445,F510),CHOOSE({1,2,3,4},DN283,DN283,DN283,DN283))</f>
        <v>0</v>
      </c>
      <c r="BL315" s="194">
        <f>SUMPRODUCT(CHOOSE({1,2,3,4},G250,G380,G445,G510),CHOOSE({1,2,3,4},DO283,DO283,DO283,DO283))</f>
        <v>0</v>
      </c>
      <c r="BM315" s="194">
        <f>SUMPRODUCT(CHOOSE({1,2,3,4},H250,H380,H445,H510),CHOOSE({1,2,3,4},DP283,DP283,DP283,DP283))</f>
        <v>0</v>
      </c>
      <c r="BN315" s="194">
        <f>SUMPRODUCT(CHOOSE({1,2,3,4},I250,I380,I445,I510),CHOOSE({1,2,3,4},DQ283,DQ283,DQ283,DQ283))</f>
        <v>0</v>
      </c>
      <c r="BO315" s="194">
        <f>SUMPRODUCT(CHOOSE({1,2,3,4},J250,J380,J445,J510),CHOOSE({1,2,3,4},DR283,DR283,DR283,DR283))</f>
        <v>0</v>
      </c>
      <c r="BP315" s="194">
        <f>SUMPRODUCT(CHOOSE({1,2,3,4},K250,K380,K445,K510),CHOOSE({1,2,3,4},DS283,DS283,DS283,DS283))</f>
        <v>0</v>
      </c>
      <c r="BQ315" s="194">
        <f>SUMPRODUCT(CHOOSE({1,2,3,4},L250,L380,L445,L510),CHOOSE({1,2,3,4},DT283,DT283,DT283,DT283))</f>
        <v>0</v>
      </c>
      <c r="BR315" s="194">
        <f>SUMPRODUCT(CHOOSE({1,2,3,4},M250,M380,M445,M510),CHOOSE({1,2,3,4},DU283,DU283,DU283,DU283))</f>
        <v>0</v>
      </c>
      <c r="BS315" s="194">
        <f>SUMPRODUCT(CHOOSE({1,2,3,4},N250,N380,N445,N510),CHOOSE({1,2,3,4},DV283,DV283,DV283,DV283))</f>
        <v>0</v>
      </c>
      <c r="BT315" s="194">
        <f>SUMPRODUCT(CHOOSE({1,2,3,4},O250,O380,O445,O510),CHOOSE({1,2,3,4},DW283,DW283,DW283,DW283))</f>
        <v>0</v>
      </c>
      <c r="BU315" s="194">
        <f>SUMPRODUCT(CHOOSE({1,2,3,4},P250,P380,P445,P510),CHOOSE({1,2,3,4},DX283,DX283,DX283,DX283))</f>
        <v>0</v>
      </c>
      <c r="BV315" s="194">
        <f>SUMPRODUCT(CHOOSE({1,2,3,4},Q250,Q380,Q445,Q510),CHOOSE({1,2,3,4},DY283,DY283,DY283,DY283))</f>
        <v>0</v>
      </c>
      <c r="BW315" s="194">
        <f>SUMPRODUCT(CHOOSE({1,2,3,4},R250,R380,R445,R510),CHOOSE({1,2,3,4},DZ283,DZ283,DZ283,DZ283))</f>
        <v>0</v>
      </c>
      <c r="BX315" s="194">
        <f>SUMPRODUCT(CHOOSE({1,2,3,4},S250,S380,S445,S510),CHOOSE({1,2,3,4},EA283,EA283,EA283,EA283))</f>
        <v>0</v>
      </c>
      <c r="BY315" s="194">
        <f>SUMPRODUCT(CHOOSE({1,2,3,4},T250,T380,T445,T510),CHOOSE({1,2,3,4},EB283,EB283,EB283,EB283))</f>
        <v>0</v>
      </c>
      <c r="BZ315" s="194">
        <f>SUMPRODUCT(CHOOSE({1,2,3,4},U250,U380,U445,U510),CHOOSE({1,2,3,4},EC283,EC283,EC283,EC283))</f>
        <v>0</v>
      </c>
      <c r="CA315" s="194">
        <f>SUMPRODUCT(CHOOSE({1,2,3,4},V250,V380,V445,V510),CHOOSE({1,2,3,4},ED283,ED283,ED283,ED283))</f>
        <v>0</v>
      </c>
      <c r="CB315" s="194">
        <f>SUMPRODUCT(CHOOSE({1,2,3,4},W250,W380,W445,W510),CHOOSE({1,2,3,4},EE283,EE283,EE283,EE283))</f>
        <v>0</v>
      </c>
      <c r="CC315" s="194">
        <f>SUMPRODUCT(CHOOSE({1,2,3,4},X250,X380,X445,X510),CHOOSE({1,2,3,4},EF283,EF283,EF283,EF283))</f>
        <v>0</v>
      </c>
      <c r="CD315" s="194">
        <f>SUMPRODUCT(CHOOSE({1,2,3,4},Y250,Y380,Y445,Y510),CHOOSE({1,2,3,4},EG283,EG283,EG283,EG283))</f>
        <v>0</v>
      </c>
      <c r="CE315" s="194">
        <f>SUMPRODUCT(CHOOSE({1,2,3,4},Z250,Z380,Z445,Z510),CHOOSE({1,2,3,4},EH283,EH283,EH283,EH283))</f>
        <v>0</v>
      </c>
      <c r="CF315" s="194">
        <f>SUMPRODUCT(CHOOSE({1,2,3,4},AA250,AA380,AA445,AA510),CHOOSE({1,2,3,4},EI283,EI283,EI283,EI283))</f>
        <v>0</v>
      </c>
      <c r="CG315" s="194">
        <f>SUMPRODUCT(CHOOSE({1,2,3,4},AB250,AB380,AB445,AB510),CHOOSE({1,2,3,4},EJ283,EJ283,EJ283,EJ283))</f>
        <v>0</v>
      </c>
    </row>
    <row r="316" spans="2:85" x14ac:dyDescent="0.3">
      <c r="B316" s="1">
        <v>15</v>
      </c>
      <c r="C316" s="1"/>
      <c r="D316" s="155"/>
      <c r="E316" s="155"/>
      <c r="F316" s="155"/>
      <c r="G316" s="155"/>
      <c r="H316" s="155"/>
      <c r="I316" s="155"/>
      <c r="J316" s="155"/>
      <c r="K316" s="155"/>
      <c r="L316" s="155"/>
      <c r="M316" s="155"/>
      <c r="N316" s="155"/>
      <c r="O316" s="155"/>
      <c r="P316" s="155"/>
      <c r="Q316" s="155"/>
      <c r="R316" s="155">
        <f t="shared" ref="R316:AB321" si="87">(VLOOKUP(Q91,CHDmort,$A$4,FALSE)-1)*Q155*BV284</f>
        <v>0</v>
      </c>
      <c r="S316" s="155">
        <f t="shared" si="87"/>
        <v>0</v>
      </c>
      <c r="T316" s="155">
        <f t="shared" si="87"/>
        <v>0</v>
      </c>
      <c r="U316" s="155">
        <f t="shared" si="87"/>
        <v>0</v>
      </c>
      <c r="V316" s="155">
        <f t="shared" si="87"/>
        <v>0</v>
      </c>
      <c r="W316" s="155">
        <f t="shared" si="87"/>
        <v>0</v>
      </c>
      <c r="X316" s="155">
        <f t="shared" si="87"/>
        <v>0</v>
      </c>
      <c r="Y316" s="155">
        <f t="shared" si="87"/>
        <v>0</v>
      </c>
      <c r="Z316" s="155">
        <f t="shared" si="87"/>
        <v>0</v>
      </c>
      <c r="AA316" s="155">
        <f t="shared" si="87"/>
        <v>0</v>
      </c>
      <c r="AB316" s="155">
        <f t="shared" si="87"/>
        <v>0</v>
      </c>
      <c r="AC316" s="156"/>
      <c r="AD316" s="156"/>
      <c r="AE316" s="156"/>
      <c r="AF316" s="156"/>
      <c r="AG316" s="170">
        <f t="shared" si="85"/>
        <v>0</v>
      </c>
      <c r="AH316" s="170">
        <f t="shared" si="85"/>
        <v>0</v>
      </c>
      <c r="AI316" s="170">
        <f t="shared" si="85"/>
        <v>0</v>
      </c>
      <c r="AJ316" s="170">
        <f t="shared" si="85"/>
        <v>0</v>
      </c>
      <c r="AK316" s="170">
        <f t="shared" si="85"/>
        <v>0</v>
      </c>
      <c r="AL316" s="170">
        <f t="shared" si="85"/>
        <v>0</v>
      </c>
      <c r="AM316" s="170">
        <f t="shared" si="85"/>
        <v>0</v>
      </c>
      <c r="AN316" s="170">
        <f t="shared" si="85"/>
        <v>0</v>
      </c>
      <c r="AO316" s="170">
        <f t="shared" si="85"/>
        <v>0</v>
      </c>
      <c r="AP316" s="170">
        <f t="shared" si="85"/>
        <v>0</v>
      </c>
      <c r="AQ316" s="170">
        <f t="shared" si="85"/>
        <v>0</v>
      </c>
      <c r="AR316" s="170">
        <f t="shared" si="85"/>
        <v>0</v>
      </c>
      <c r="AS316" s="170">
        <f t="shared" si="85"/>
        <v>0</v>
      </c>
      <c r="AT316" s="170">
        <f t="shared" si="85"/>
        <v>0</v>
      </c>
      <c r="AU316" s="170">
        <f t="shared" si="85"/>
        <v>0</v>
      </c>
      <c r="AV316" s="170">
        <f t="shared" si="85"/>
        <v>0</v>
      </c>
      <c r="AW316" s="170">
        <f t="shared" si="86"/>
        <v>0</v>
      </c>
      <c r="AX316" s="170">
        <f t="shared" si="86"/>
        <v>0</v>
      </c>
      <c r="AY316" s="170">
        <f t="shared" si="86"/>
        <v>0</v>
      </c>
      <c r="AZ316" s="170">
        <f t="shared" si="86"/>
        <v>0</v>
      </c>
      <c r="BA316" s="170">
        <f t="shared" si="86"/>
        <v>0</v>
      </c>
      <c r="BB316" s="170">
        <f t="shared" si="86"/>
        <v>0</v>
      </c>
      <c r="BC316" s="170">
        <f t="shared" si="86"/>
        <v>0</v>
      </c>
      <c r="BD316" s="170">
        <f t="shared" si="86"/>
        <v>0</v>
      </c>
      <c r="BE316" s="170">
        <f t="shared" si="86"/>
        <v>0</v>
      </c>
      <c r="BF316" s="67"/>
      <c r="BG316" s="67"/>
      <c r="BH316" s="52"/>
      <c r="BI316" s="194">
        <f>SUMPRODUCT(CHOOSE({1,2,3,4},D251,D381,D446,D511),CHOOSE({1,2,3,4},DL284,DL284,DL284,DL284))</f>
        <v>0</v>
      </c>
      <c r="BJ316" s="194">
        <f>SUMPRODUCT(CHOOSE({1,2,3,4},E251,E381,E446,E511),CHOOSE({1,2,3,4},DM284,DM284,DM284,DM284))</f>
        <v>0</v>
      </c>
      <c r="BK316" s="194">
        <f>SUMPRODUCT(CHOOSE({1,2,3,4},F251,F381,F446,F511),CHOOSE({1,2,3,4},DN284,DN284,DN284,DN284))</f>
        <v>0</v>
      </c>
      <c r="BL316" s="194">
        <f>SUMPRODUCT(CHOOSE({1,2,3,4},G251,G381,G446,G511),CHOOSE({1,2,3,4},DO284,DO284,DO284,DO284))</f>
        <v>0</v>
      </c>
      <c r="BM316" s="194">
        <f>SUMPRODUCT(CHOOSE({1,2,3,4},H251,H381,H446,H511),CHOOSE({1,2,3,4},DP284,DP284,DP284,DP284))</f>
        <v>0</v>
      </c>
      <c r="BN316" s="194">
        <f>SUMPRODUCT(CHOOSE({1,2,3,4},I251,I381,I446,I511),CHOOSE({1,2,3,4},DQ284,DQ284,DQ284,DQ284))</f>
        <v>0</v>
      </c>
      <c r="BO316" s="194">
        <f>SUMPRODUCT(CHOOSE({1,2,3,4},J251,J381,J446,J511),CHOOSE({1,2,3,4},DR284,DR284,DR284,DR284))</f>
        <v>0</v>
      </c>
      <c r="BP316" s="194">
        <f>SUMPRODUCT(CHOOSE({1,2,3,4},K251,K381,K446,K511),CHOOSE({1,2,3,4},DS284,DS284,DS284,DS284))</f>
        <v>0</v>
      </c>
      <c r="BQ316" s="194">
        <f>SUMPRODUCT(CHOOSE({1,2,3,4},L251,L381,L446,L511),CHOOSE({1,2,3,4},DT284,DT284,DT284,DT284))</f>
        <v>0</v>
      </c>
      <c r="BR316" s="194">
        <f>SUMPRODUCT(CHOOSE({1,2,3,4},M251,M381,M446,M511),CHOOSE({1,2,3,4},DU284,DU284,DU284,DU284))</f>
        <v>0</v>
      </c>
      <c r="BS316" s="194">
        <f>SUMPRODUCT(CHOOSE({1,2,3,4},N251,N381,N446,N511),CHOOSE({1,2,3,4},DV284,DV284,DV284,DV284))</f>
        <v>0</v>
      </c>
      <c r="BT316" s="194">
        <f>SUMPRODUCT(CHOOSE({1,2,3,4},O251,O381,O446,O511),CHOOSE({1,2,3,4},DW284,DW284,DW284,DW284))</f>
        <v>0</v>
      </c>
      <c r="BU316" s="194">
        <f>SUMPRODUCT(CHOOSE({1,2,3,4},P251,P381,P446,P511),CHOOSE({1,2,3,4},DX284,DX284,DX284,DX284))</f>
        <v>0</v>
      </c>
      <c r="BV316" s="194">
        <f>SUMPRODUCT(CHOOSE({1,2,3,4},Q251,Q381,Q446,Q511),CHOOSE({1,2,3,4},DY284,DY284,DY284,DY284))</f>
        <v>0</v>
      </c>
      <c r="BW316" s="194">
        <f>SUMPRODUCT(CHOOSE({1,2,3,4},R251,R381,R446,R511),CHOOSE({1,2,3,4},DZ284,DZ284,DZ284,DZ284))</f>
        <v>0</v>
      </c>
      <c r="BX316" s="194">
        <f>SUMPRODUCT(CHOOSE({1,2,3,4},S251,S381,S446,S511),CHOOSE({1,2,3,4},EA284,EA284,EA284,EA284))</f>
        <v>0</v>
      </c>
      <c r="BY316" s="194">
        <f>SUMPRODUCT(CHOOSE({1,2,3,4},T251,T381,T446,T511),CHOOSE({1,2,3,4},EB284,EB284,EB284,EB284))</f>
        <v>0</v>
      </c>
      <c r="BZ316" s="194">
        <f>SUMPRODUCT(CHOOSE({1,2,3,4},U251,U381,U446,U511),CHOOSE({1,2,3,4},EC284,EC284,EC284,EC284))</f>
        <v>0</v>
      </c>
      <c r="CA316" s="194">
        <f>SUMPRODUCT(CHOOSE({1,2,3,4},V251,V381,V446,V511),CHOOSE({1,2,3,4},ED284,ED284,ED284,ED284))</f>
        <v>0</v>
      </c>
      <c r="CB316" s="194">
        <f>SUMPRODUCT(CHOOSE({1,2,3,4},W251,W381,W446,W511),CHOOSE({1,2,3,4},EE284,EE284,EE284,EE284))</f>
        <v>0</v>
      </c>
      <c r="CC316" s="194">
        <f>SUMPRODUCT(CHOOSE({1,2,3,4},X251,X381,X446,X511),CHOOSE({1,2,3,4},EF284,EF284,EF284,EF284))</f>
        <v>0</v>
      </c>
      <c r="CD316" s="194">
        <f>SUMPRODUCT(CHOOSE({1,2,3,4},Y251,Y381,Y446,Y511),CHOOSE({1,2,3,4},EG284,EG284,EG284,EG284))</f>
        <v>0</v>
      </c>
      <c r="CE316" s="194">
        <f>SUMPRODUCT(CHOOSE({1,2,3,4},Z251,Z381,Z446,Z511),CHOOSE({1,2,3,4},EH284,EH284,EH284,EH284))</f>
        <v>0</v>
      </c>
      <c r="CF316" s="194">
        <f>SUMPRODUCT(CHOOSE({1,2,3,4},AA251,AA381,AA446,AA511),CHOOSE({1,2,3,4},EI284,EI284,EI284,EI284))</f>
        <v>0</v>
      </c>
      <c r="CG316" s="194">
        <f>SUMPRODUCT(CHOOSE({1,2,3,4},AB251,AB381,AB446,AB511),CHOOSE({1,2,3,4},EJ284,EJ284,EJ284,EJ284))</f>
        <v>0</v>
      </c>
    </row>
    <row r="317" spans="2:85" x14ac:dyDescent="0.3">
      <c r="B317" s="1">
        <v>16</v>
      </c>
      <c r="C317" s="1"/>
      <c r="D317" s="155"/>
      <c r="E317" s="155"/>
      <c r="F317" s="155"/>
      <c r="G317" s="155"/>
      <c r="H317" s="155"/>
      <c r="I317" s="155"/>
      <c r="J317" s="155"/>
      <c r="K317" s="155"/>
      <c r="L317" s="155"/>
      <c r="M317" s="155"/>
      <c r="N317" s="155"/>
      <c r="O317" s="155"/>
      <c r="P317" s="155"/>
      <c r="Q317" s="155"/>
      <c r="R317" s="155"/>
      <c r="S317" s="155">
        <f t="shared" si="87"/>
        <v>0</v>
      </c>
      <c r="T317" s="155">
        <f t="shared" si="87"/>
        <v>0</v>
      </c>
      <c r="U317" s="155">
        <f t="shared" si="87"/>
        <v>0</v>
      </c>
      <c r="V317" s="155">
        <f t="shared" si="87"/>
        <v>0</v>
      </c>
      <c r="W317" s="155">
        <f t="shared" si="87"/>
        <v>0</v>
      </c>
      <c r="X317" s="155">
        <f t="shared" si="87"/>
        <v>0</v>
      </c>
      <c r="Y317" s="155">
        <f t="shared" si="87"/>
        <v>0</v>
      </c>
      <c r="Z317" s="155">
        <f t="shared" si="87"/>
        <v>0</v>
      </c>
      <c r="AA317" s="155">
        <f t="shared" si="87"/>
        <v>0</v>
      </c>
      <c r="AB317" s="155">
        <f t="shared" si="87"/>
        <v>0</v>
      </c>
      <c r="AC317" s="156"/>
      <c r="AD317" s="156"/>
      <c r="AE317" s="156"/>
      <c r="AF317" s="156"/>
      <c r="AG317" s="170">
        <f t="shared" si="85"/>
        <v>0</v>
      </c>
      <c r="AH317" s="170">
        <f t="shared" si="85"/>
        <v>0</v>
      </c>
      <c r="AI317" s="170">
        <f t="shared" si="85"/>
        <v>0</v>
      </c>
      <c r="AJ317" s="170">
        <f t="shared" si="85"/>
        <v>0</v>
      </c>
      <c r="AK317" s="170">
        <f t="shared" si="85"/>
        <v>0</v>
      </c>
      <c r="AL317" s="170">
        <f t="shared" si="85"/>
        <v>0</v>
      </c>
      <c r="AM317" s="170">
        <f t="shared" si="85"/>
        <v>0</v>
      </c>
      <c r="AN317" s="170">
        <f t="shared" si="85"/>
        <v>0</v>
      </c>
      <c r="AO317" s="170">
        <f t="shared" si="85"/>
        <v>0</v>
      </c>
      <c r="AP317" s="170">
        <f t="shared" si="85"/>
        <v>0</v>
      </c>
      <c r="AQ317" s="170">
        <f t="shared" si="85"/>
        <v>0</v>
      </c>
      <c r="AR317" s="170">
        <f t="shared" si="85"/>
        <v>0</v>
      </c>
      <c r="AS317" s="170">
        <f t="shared" si="85"/>
        <v>0</v>
      </c>
      <c r="AT317" s="170">
        <f t="shared" si="85"/>
        <v>0</v>
      </c>
      <c r="AU317" s="170">
        <f t="shared" si="85"/>
        <v>0</v>
      </c>
      <c r="AV317" s="170">
        <f t="shared" si="85"/>
        <v>0</v>
      </c>
      <c r="AW317" s="170">
        <f t="shared" si="86"/>
        <v>0</v>
      </c>
      <c r="AX317" s="170">
        <f t="shared" si="86"/>
        <v>0</v>
      </c>
      <c r="AY317" s="170">
        <f t="shared" si="86"/>
        <v>0</v>
      </c>
      <c r="AZ317" s="170">
        <f t="shared" si="86"/>
        <v>0</v>
      </c>
      <c r="BA317" s="170">
        <f t="shared" si="86"/>
        <v>0</v>
      </c>
      <c r="BB317" s="170">
        <f t="shared" si="86"/>
        <v>0</v>
      </c>
      <c r="BC317" s="170">
        <f t="shared" si="86"/>
        <v>0</v>
      </c>
      <c r="BD317" s="170">
        <f t="shared" si="86"/>
        <v>0</v>
      </c>
      <c r="BE317" s="170">
        <f t="shared" si="86"/>
        <v>0</v>
      </c>
      <c r="BF317" s="67"/>
      <c r="BG317" s="67"/>
      <c r="BH317" s="52"/>
      <c r="BI317" s="194">
        <f>SUMPRODUCT(CHOOSE({1,2,3,4},D252,D382,D447,D512),CHOOSE({1,2,3,4},DL285,DL285,DL285,DL285))</f>
        <v>0</v>
      </c>
      <c r="BJ317" s="194">
        <f>SUMPRODUCT(CHOOSE({1,2,3,4},E252,E382,E447,E512),CHOOSE({1,2,3,4},DM285,DM285,DM285,DM285))</f>
        <v>0</v>
      </c>
      <c r="BK317" s="194">
        <f>SUMPRODUCT(CHOOSE({1,2,3,4},F252,F382,F447,F512),CHOOSE({1,2,3,4},DN285,DN285,DN285,DN285))</f>
        <v>0</v>
      </c>
      <c r="BL317" s="194">
        <f>SUMPRODUCT(CHOOSE({1,2,3,4},G252,G382,G447,G512),CHOOSE({1,2,3,4},DO285,DO285,DO285,DO285))</f>
        <v>0</v>
      </c>
      <c r="BM317" s="194">
        <f>SUMPRODUCT(CHOOSE({1,2,3,4},H252,H382,H447,H512),CHOOSE({1,2,3,4},DP285,DP285,DP285,DP285))</f>
        <v>0</v>
      </c>
      <c r="BN317" s="194">
        <f>SUMPRODUCT(CHOOSE({1,2,3,4},I252,I382,I447,I512),CHOOSE({1,2,3,4},DQ285,DQ285,DQ285,DQ285))</f>
        <v>0</v>
      </c>
      <c r="BO317" s="194">
        <f>SUMPRODUCT(CHOOSE({1,2,3,4},J252,J382,J447,J512),CHOOSE({1,2,3,4},DR285,DR285,DR285,DR285))</f>
        <v>0</v>
      </c>
      <c r="BP317" s="194">
        <f>SUMPRODUCT(CHOOSE({1,2,3,4},K252,K382,K447,K512),CHOOSE({1,2,3,4},DS285,DS285,DS285,DS285))</f>
        <v>0</v>
      </c>
      <c r="BQ317" s="194">
        <f>SUMPRODUCT(CHOOSE({1,2,3,4},L252,L382,L447,L512),CHOOSE({1,2,3,4},DT285,DT285,DT285,DT285))</f>
        <v>0</v>
      </c>
      <c r="BR317" s="194">
        <f>SUMPRODUCT(CHOOSE({1,2,3,4},M252,M382,M447,M512),CHOOSE({1,2,3,4},DU285,DU285,DU285,DU285))</f>
        <v>0</v>
      </c>
      <c r="BS317" s="194">
        <f>SUMPRODUCT(CHOOSE({1,2,3,4},N252,N382,N447,N512),CHOOSE({1,2,3,4},DV285,DV285,DV285,DV285))</f>
        <v>0</v>
      </c>
      <c r="BT317" s="194">
        <f>SUMPRODUCT(CHOOSE({1,2,3,4},O252,O382,O447,O512),CHOOSE({1,2,3,4},DW285,DW285,DW285,DW285))</f>
        <v>0</v>
      </c>
      <c r="BU317" s="194">
        <f>SUMPRODUCT(CHOOSE({1,2,3,4},P252,P382,P447,P512),CHOOSE({1,2,3,4},DX285,DX285,DX285,DX285))</f>
        <v>0</v>
      </c>
      <c r="BV317" s="194">
        <f>SUMPRODUCT(CHOOSE({1,2,3,4},Q252,Q382,Q447,Q512),CHOOSE({1,2,3,4},DY285,DY285,DY285,DY285))</f>
        <v>0</v>
      </c>
      <c r="BW317" s="194">
        <f>SUMPRODUCT(CHOOSE({1,2,3,4},R252,R382,R447,R512),CHOOSE({1,2,3,4},DZ285,DZ285,DZ285,DZ285))</f>
        <v>0</v>
      </c>
      <c r="BX317" s="194">
        <f>SUMPRODUCT(CHOOSE({1,2,3,4},S252,S382,S447,S512),CHOOSE({1,2,3,4},EA285,EA285,EA285,EA285))</f>
        <v>0</v>
      </c>
      <c r="BY317" s="194">
        <f>SUMPRODUCT(CHOOSE({1,2,3,4},T252,T382,T447,T512),CHOOSE({1,2,3,4},EB285,EB285,EB285,EB285))</f>
        <v>0</v>
      </c>
      <c r="BZ317" s="194">
        <f>SUMPRODUCT(CHOOSE({1,2,3,4},U252,U382,U447,U512),CHOOSE({1,2,3,4},EC285,EC285,EC285,EC285))</f>
        <v>0</v>
      </c>
      <c r="CA317" s="194">
        <f>SUMPRODUCT(CHOOSE({1,2,3,4},V252,V382,V447,V512),CHOOSE({1,2,3,4},ED285,ED285,ED285,ED285))</f>
        <v>0</v>
      </c>
      <c r="CB317" s="194">
        <f>SUMPRODUCT(CHOOSE({1,2,3,4},W252,W382,W447,W512),CHOOSE({1,2,3,4},EE285,EE285,EE285,EE285))</f>
        <v>0</v>
      </c>
      <c r="CC317" s="194">
        <f>SUMPRODUCT(CHOOSE({1,2,3,4},X252,X382,X447,X512),CHOOSE({1,2,3,4},EF285,EF285,EF285,EF285))</f>
        <v>0</v>
      </c>
      <c r="CD317" s="194">
        <f>SUMPRODUCT(CHOOSE({1,2,3,4},Y252,Y382,Y447,Y512),CHOOSE({1,2,3,4},EG285,EG285,EG285,EG285))</f>
        <v>0</v>
      </c>
      <c r="CE317" s="194">
        <f>SUMPRODUCT(CHOOSE({1,2,3,4},Z252,Z382,Z447,Z512),CHOOSE({1,2,3,4},EH285,EH285,EH285,EH285))</f>
        <v>0</v>
      </c>
      <c r="CF317" s="194">
        <f>SUMPRODUCT(CHOOSE({1,2,3,4},AA252,AA382,AA447,AA512),CHOOSE({1,2,3,4},EI285,EI285,EI285,EI285))</f>
        <v>0</v>
      </c>
      <c r="CG317" s="194">
        <f>SUMPRODUCT(CHOOSE({1,2,3,4},AB252,AB382,AB447,AB512),CHOOSE({1,2,3,4},EJ285,EJ285,EJ285,EJ285))</f>
        <v>0</v>
      </c>
    </row>
    <row r="318" spans="2:85" x14ac:dyDescent="0.3">
      <c r="B318" s="1">
        <v>17</v>
      </c>
      <c r="C318" s="1"/>
      <c r="D318" s="155"/>
      <c r="E318" s="155"/>
      <c r="F318" s="155"/>
      <c r="G318" s="155"/>
      <c r="H318" s="155"/>
      <c r="I318" s="155"/>
      <c r="J318" s="155"/>
      <c r="K318" s="155"/>
      <c r="L318" s="155"/>
      <c r="M318" s="155"/>
      <c r="N318" s="155"/>
      <c r="O318" s="155"/>
      <c r="P318" s="155"/>
      <c r="Q318" s="155"/>
      <c r="R318" s="155"/>
      <c r="S318" s="155"/>
      <c r="T318" s="155">
        <f t="shared" si="87"/>
        <v>0</v>
      </c>
      <c r="U318" s="155">
        <f t="shared" si="87"/>
        <v>0</v>
      </c>
      <c r="V318" s="155">
        <f t="shared" si="87"/>
        <v>0</v>
      </c>
      <c r="W318" s="155">
        <f t="shared" si="87"/>
        <v>0</v>
      </c>
      <c r="X318" s="155">
        <f t="shared" si="87"/>
        <v>0</v>
      </c>
      <c r="Y318" s="155">
        <f t="shared" si="87"/>
        <v>0</v>
      </c>
      <c r="Z318" s="155">
        <f t="shared" si="87"/>
        <v>0</v>
      </c>
      <c r="AA318" s="155">
        <f t="shared" si="87"/>
        <v>0</v>
      </c>
      <c r="AB318" s="155">
        <f t="shared" si="87"/>
        <v>0</v>
      </c>
      <c r="AC318" s="156"/>
      <c r="AD318" s="156"/>
      <c r="AE318" s="156"/>
      <c r="AF318" s="156"/>
      <c r="AG318" s="170">
        <f t="shared" si="85"/>
        <v>0</v>
      </c>
      <c r="AH318" s="170">
        <f t="shared" si="85"/>
        <v>0</v>
      </c>
      <c r="AI318" s="170">
        <f t="shared" si="85"/>
        <v>0</v>
      </c>
      <c r="AJ318" s="170">
        <f t="shared" si="85"/>
        <v>0</v>
      </c>
      <c r="AK318" s="170">
        <f t="shared" si="85"/>
        <v>0</v>
      </c>
      <c r="AL318" s="170">
        <f t="shared" si="85"/>
        <v>0</v>
      </c>
      <c r="AM318" s="170">
        <f t="shared" si="85"/>
        <v>0</v>
      </c>
      <c r="AN318" s="170">
        <f t="shared" si="85"/>
        <v>0</v>
      </c>
      <c r="AO318" s="170">
        <f t="shared" si="85"/>
        <v>0</v>
      </c>
      <c r="AP318" s="170">
        <f t="shared" si="85"/>
        <v>0</v>
      </c>
      <c r="AQ318" s="170">
        <f t="shared" si="85"/>
        <v>0</v>
      </c>
      <c r="AR318" s="170">
        <f t="shared" si="85"/>
        <v>0</v>
      </c>
      <c r="AS318" s="170">
        <f t="shared" si="85"/>
        <v>0</v>
      </c>
      <c r="AT318" s="170">
        <f t="shared" si="85"/>
        <v>0</v>
      </c>
      <c r="AU318" s="170">
        <f t="shared" si="85"/>
        <v>0</v>
      </c>
      <c r="AV318" s="170">
        <f t="shared" si="85"/>
        <v>0</v>
      </c>
      <c r="AW318" s="170">
        <f t="shared" si="86"/>
        <v>0</v>
      </c>
      <c r="AX318" s="170">
        <f t="shared" si="86"/>
        <v>0</v>
      </c>
      <c r="AY318" s="170">
        <f t="shared" si="86"/>
        <v>0</v>
      </c>
      <c r="AZ318" s="170">
        <f t="shared" si="86"/>
        <v>0</v>
      </c>
      <c r="BA318" s="170">
        <f t="shared" si="86"/>
        <v>0</v>
      </c>
      <c r="BB318" s="170">
        <f t="shared" si="86"/>
        <v>0</v>
      </c>
      <c r="BC318" s="170">
        <f t="shared" si="86"/>
        <v>0</v>
      </c>
      <c r="BD318" s="170">
        <f t="shared" si="86"/>
        <v>0</v>
      </c>
      <c r="BE318" s="170">
        <f t="shared" si="86"/>
        <v>0</v>
      </c>
      <c r="BF318" s="67"/>
      <c r="BG318" s="67"/>
      <c r="BH318" s="52"/>
      <c r="BI318" s="194">
        <f>SUMPRODUCT(CHOOSE({1,2,3,4},D253,D383,D448,D513),CHOOSE({1,2,3,4},DL286,DL286,DL286,DL286))</f>
        <v>0</v>
      </c>
      <c r="BJ318" s="194">
        <f>SUMPRODUCT(CHOOSE({1,2,3,4},E253,E383,E448,E513),CHOOSE({1,2,3,4},DM286,DM286,DM286,DM286))</f>
        <v>0</v>
      </c>
      <c r="BK318" s="194">
        <f>SUMPRODUCT(CHOOSE({1,2,3,4},F253,F383,F448,F513),CHOOSE({1,2,3,4},DN286,DN286,DN286,DN286))</f>
        <v>0</v>
      </c>
      <c r="BL318" s="194">
        <f>SUMPRODUCT(CHOOSE({1,2,3,4},G253,G383,G448,G513),CHOOSE({1,2,3,4},DO286,DO286,DO286,DO286))</f>
        <v>0</v>
      </c>
      <c r="BM318" s="194">
        <f>SUMPRODUCT(CHOOSE({1,2,3,4},H253,H383,H448,H513),CHOOSE({1,2,3,4},DP286,DP286,DP286,DP286))</f>
        <v>0</v>
      </c>
      <c r="BN318" s="194">
        <f>SUMPRODUCT(CHOOSE({1,2,3,4},I253,I383,I448,I513),CHOOSE({1,2,3,4},DQ286,DQ286,DQ286,DQ286))</f>
        <v>0</v>
      </c>
      <c r="BO318" s="194">
        <f>SUMPRODUCT(CHOOSE({1,2,3,4},J253,J383,J448,J513),CHOOSE({1,2,3,4},DR286,DR286,DR286,DR286))</f>
        <v>0</v>
      </c>
      <c r="BP318" s="194">
        <f>SUMPRODUCT(CHOOSE({1,2,3,4},K253,K383,K448,K513),CHOOSE({1,2,3,4},DS286,DS286,DS286,DS286))</f>
        <v>0</v>
      </c>
      <c r="BQ318" s="194">
        <f>SUMPRODUCT(CHOOSE({1,2,3,4},L253,L383,L448,L513),CHOOSE({1,2,3,4},DT286,DT286,DT286,DT286))</f>
        <v>0</v>
      </c>
      <c r="BR318" s="194">
        <f>SUMPRODUCT(CHOOSE({1,2,3,4},M253,M383,M448,M513),CHOOSE({1,2,3,4},DU286,DU286,DU286,DU286))</f>
        <v>0</v>
      </c>
      <c r="BS318" s="194">
        <f>SUMPRODUCT(CHOOSE({1,2,3,4},N253,N383,N448,N513),CHOOSE({1,2,3,4},DV286,DV286,DV286,DV286))</f>
        <v>0</v>
      </c>
      <c r="BT318" s="194">
        <f>SUMPRODUCT(CHOOSE({1,2,3,4},O253,O383,O448,O513),CHOOSE({1,2,3,4},DW286,DW286,DW286,DW286))</f>
        <v>0</v>
      </c>
      <c r="BU318" s="194">
        <f>SUMPRODUCT(CHOOSE({1,2,3,4},P253,P383,P448,P513),CHOOSE({1,2,3,4},DX286,DX286,DX286,DX286))</f>
        <v>0</v>
      </c>
      <c r="BV318" s="194">
        <f>SUMPRODUCT(CHOOSE({1,2,3,4},Q253,Q383,Q448,Q513),CHOOSE({1,2,3,4},DY286,DY286,DY286,DY286))</f>
        <v>0</v>
      </c>
      <c r="BW318" s="194">
        <f>SUMPRODUCT(CHOOSE({1,2,3,4},R253,R383,R448,R513),CHOOSE({1,2,3,4},DZ286,DZ286,DZ286,DZ286))</f>
        <v>0</v>
      </c>
      <c r="BX318" s="194">
        <f>SUMPRODUCT(CHOOSE({1,2,3,4},S253,S383,S448,S513),CHOOSE({1,2,3,4},EA286,EA286,EA286,EA286))</f>
        <v>0</v>
      </c>
      <c r="BY318" s="194">
        <f>SUMPRODUCT(CHOOSE({1,2,3,4},T253,T383,T448,T513),CHOOSE({1,2,3,4},EB286,EB286,EB286,EB286))</f>
        <v>0</v>
      </c>
      <c r="BZ318" s="194">
        <f>SUMPRODUCT(CHOOSE({1,2,3,4},U253,U383,U448,U513),CHOOSE({1,2,3,4},EC286,EC286,EC286,EC286))</f>
        <v>0</v>
      </c>
      <c r="CA318" s="194">
        <f>SUMPRODUCT(CHOOSE({1,2,3,4},V253,V383,V448,V513),CHOOSE({1,2,3,4},ED286,ED286,ED286,ED286))</f>
        <v>0</v>
      </c>
      <c r="CB318" s="194">
        <f>SUMPRODUCT(CHOOSE({1,2,3,4},W253,W383,W448,W513),CHOOSE({1,2,3,4},EE286,EE286,EE286,EE286))</f>
        <v>0</v>
      </c>
      <c r="CC318" s="194">
        <f>SUMPRODUCT(CHOOSE({1,2,3,4},X253,X383,X448,X513),CHOOSE({1,2,3,4},EF286,EF286,EF286,EF286))</f>
        <v>0</v>
      </c>
      <c r="CD318" s="194">
        <f>SUMPRODUCT(CHOOSE({1,2,3,4},Y253,Y383,Y448,Y513),CHOOSE({1,2,3,4},EG286,EG286,EG286,EG286))</f>
        <v>0</v>
      </c>
      <c r="CE318" s="194">
        <f>SUMPRODUCT(CHOOSE({1,2,3,4},Z253,Z383,Z448,Z513),CHOOSE({1,2,3,4},EH286,EH286,EH286,EH286))</f>
        <v>0</v>
      </c>
      <c r="CF318" s="194">
        <f>SUMPRODUCT(CHOOSE({1,2,3,4},AA253,AA383,AA448,AA513),CHOOSE({1,2,3,4},EI286,EI286,EI286,EI286))</f>
        <v>0</v>
      </c>
      <c r="CG318" s="194">
        <f>SUMPRODUCT(CHOOSE({1,2,3,4},AB253,AB383,AB448,AB513),CHOOSE({1,2,3,4},EJ286,EJ286,EJ286,EJ286))</f>
        <v>0</v>
      </c>
    </row>
    <row r="319" spans="2:85" x14ac:dyDescent="0.3">
      <c r="B319" s="1">
        <v>18</v>
      </c>
      <c r="C319" s="1"/>
      <c r="D319" s="155"/>
      <c r="E319" s="155"/>
      <c r="F319" s="155"/>
      <c r="G319" s="155"/>
      <c r="H319" s="155"/>
      <c r="I319" s="155"/>
      <c r="J319" s="155"/>
      <c r="K319" s="155"/>
      <c r="L319" s="155"/>
      <c r="M319" s="155"/>
      <c r="N319" s="155"/>
      <c r="O319" s="155"/>
      <c r="P319" s="155"/>
      <c r="Q319" s="155"/>
      <c r="R319" s="155"/>
      <c r="S319" s="155"/>
      <c r="T319" s="155"/>
      <c r="U319" s="155">
        <f t="shared" si="87"/>
        <v>0</v>
      </c>
      <c r="V319" s="155">
        <f t="shared" si="87"/>
        <v>0</v>
      </c>
      <c r="W319" s="155">
        <f t="shared" si="87"/>
        <v>0</v>
      </c>
      <c r="X319" s="155">
        <f t="shared" si="87"/>
        <v>0</v>
      </c>
      <c r="Y319" s="155">
        <f t="shared" si="87"/>
        <v>0</v>
      </c>
      <c r="Z319" s="155">
        <f t="shared" si="87"/>
        <v>0</v>
      </c>
      <c r="AA319" s="155">
        <f t="shared" si="87"/>
        <v>0</v>
      </c>
      <c r="AB319" s="155">
        <f t="shared" si="87"/>
        <v>0</v>
      </c>
      <c r="AC319" s="156"/>
      <c r="AD319" s="156"/>
      <c r="AE319" s="156"/>
      <c r="AF319" s="156"/>
      <c r="AG319" s="170">
        <f t="shared" si="85"/>
        <v>0</v>
      </c>
      <c r="AH319" s="170">
        <f t="shared" si="85"/>
        <v>0</v>
      </c>
      <c r="AI319" s="170">
        <f t="shared" si="85"/>
        <v>0</v>
      </c>
      <c r="AJ319" s="170">
        <f t="shared" si="85"/>
        <v>0</v>
      </c>
      <c r="AK319" s="170">
        <f t="shared" si="85"/>
        <v>0</v>
      </c>
      <c r="AL319" s="170">
        <f t="shared" si="85"/>
        <v>0</v>
      </c>
      <c r="AM319" s="170">
        <f t="shared" si="85"/>
        <v>0</v>
      </c>
      <c r="AN319" s="170">
        <f t="shared" si="85"/>
        <v>0</v>
      </c>
      <c r="AO319" s="170">
        <f t="shared" si="85"/>
        <v>0</v>
      </c>
      <c r="AP319" s="170">
        <f t="shared" si="85"/>
        <v>0</v>
      </c>
      <c r="AQ319" s="170">
        <f t="shared" si="85"/>
        <v>0</v>
      </c>
      <c r="AR319" s="170">
        <f t="shared" si="85"/>
        <v>0</v>
      </c>
      <c r="AS319" s="170">
        <f t="shared" si="85"/>
        <v>0</v>
      </c>
      <c r="AT319" s="170">
        <f t="shared" si="85"/>
        <v>0</v>
      </c>
      <c r="AU319" s="170">
        <f t="shared" si="85"/>
        <v>0</v>
      </c>
      <c r="AV319" s="170">
        <f t="shared" si="85"/>
        <v>0</v>
      </c>
      <c r="AW319" s="170">
        <f t="shared" si="86"/>
        <v>0</v>
      </c>
      <c r="AX319" s="170">
        <f t="shared" si="86"/>
        <v>0</v>
      </c>
      <c r="AY319" s="170">
        <f t="shared" si="86"/>
        <v>0</v>
      </c>
      <c r="AZ319" s="170">
        <f t="shared" si="86"/>
        <v>0</v>
      </c>
      <c r="BA319" s="170">
        <f t="shared" si="86"/>
        <v>0</v>
      </c>
      <c r="BB319" s="170">
        <f t="shared" si="86"/>
        <v>0</v>
      </c>
      <c r="BC319" s="170">
        <f t="shared" si="86"/>
        <v>0</v>
      </c>
      <c r="BD319" s="170">
        <f t="shared" si="86"/>
        <v>0</v>
      </c>
      <c r="BE319" s="170">
        <f t="shared" si="86"/>
        <v>0</v>
      </c>
      <c r="BF319" s="67"/>
      <c r="BG319" s="67"/>
      <c r="BH319" s="52"/>
      <c r="BI319" s="194">
        <f>SUMPRODUCT(CHOOSE({1,2,3,4},D254,D384,D449,D514),CHOOSE({1,2,3,4},DL287,DL287,DL287,DL287))</f>
        <v>0</v>
      </c>
      <c r="BJ319" s="194">
        <f>SUMPRODUCT(CHOOSE({1,2,3,4},E254,E384,E449,E514),CHOOSE({1,2,3,4},DM287,DM287,DM287,DM287))</f>
        <v>0</v>
      </c>
      <c r="BK319" s="194">
        <f>SUMPRODUCT(CHOOSE({1,2,3,4},F254,F384,F449,F514),CHOOSE({1,2,3,4},DN287,DN287,DN287,DN287))</f>
        <v>0</v>
      </c>
      <c r="BL319" s="194">
        <f>SUMPRODUCT(CHOOSE({1,2,3,4},G254,G384,G449,G514),CHOOSE({1,2,3,4},DO287,DO287,DO287,DO287))</f>
        <v>0</v>
      </c>
      <c r="BM319" s="194">
        <f>SUMPRODUCT(CHOOSE({1,2,3,4},H254,H384,H449,H514),CHOOSE({1,2,3,4},DP287,DP287,DP287,DP287))</f>
        <v>0</v>
      </c>
      <c r="BN319" s="194">
        <f>SUMPRODUCT(CHOOSE({1,2,3,4},I254,I384,I449,I514),CHOOSE({1,2,3,4},DQ287,DQ287,DQ287,DQ287))</f>
        <v>0</v>
      </c>
      <c r="BO319" s="194">
        <f>SUMPRODUCT(CHOOSE({1,2,3,4},J254,J384,J449,J514),CHOOSE({1,2,3,4},DR287,DR287,DR287,DR287))</f>
        <v>0</v>
      </c>
      <c r="BP319" s="194">
        <f>SUMPRODUCT(CHOOSE({1,2,3,4},K254,K384,K449,K514),CHOOSE({1,2,3,4},DS287,DS287,DS287,DS287))</f>
        <v>0</v>
      </c>
      <c r="BQ319" s="194">
        <f>SUMPRODUCT(CHOOSE({1,2,3,4},L254,L384,L449,L514),CHOOSE({1,2,3,4},DT287,DT287,DT287,DT287))</f>
        <v>0</v>
      </c>
      <c r="BR319" s="194">
        <f>SUMPRODUCT(CHOOSE({1,2,3,4},M254,M384,M449,M514),CHOOSE({1,2,3,4},DU287,DU287,DU287,DU287))</f>
        <v>0</v>
      </c>
      <c r="BS319" s="194">
        <f>SUMPRODUCT(CHOOSE({1,2,3,4},N254,N384,N449,N514),CHOOSE({1,2,3,4},DV287,DV287,DV287,DV287))</f>
        <v>0</v>
      </c>
      <c r="BT319" s="194">
        <f>SUMPRODUCT(CHOOSE({1,2,3,4},O254,O384,O449,O514),CHOOSE({1,2,3,4},DW287,DW287,DW287,DW287))</f>
        <v>0</v>
      </c>
      <c r="BU319" s="194">
        <f>SUMPRODUCT(CHOOSE({1,2,3,4},P254,P384,P449,P514),CHOOSE({1,2,3,4},DX287,DX287,DX287,DX287))</f>
        <v>0</v>
      </c>
      <c r="BV319" s="194">
        <f>SUMPRODUCT(CHOOSE({1,2,3,4},Q254,Q384,Q449,Q514),CHOOSE({1,2,3,4},DY287,DY287,DY287,DY287))</f>
        <v>0</v>
      </c>
      <c r="BW319" s="194">
        <f>SUMPRODUCT(CHOOSE({1,2,3,4},R254,R384,R449,R514),CHOOSE({1,2,3,4},DZ287,DZ287,DZ287,DZ287))</f>
        <v>0</v>
      </c>
      <c r="BX319" s="194">
        <f>SUMPRODUCT(CHOOSE({1,2,3,4},S254,S384,S449,S514),CHOOSE({1,2,3,4},EA287,EA287,EA287,EA287))</f>
        <v>0</v>
      </c>
      <c r="BY319" s="194">
        <f>SUMPRODUCT(CHOOSE({1,2,3,4},T254,T384,T449,T514),CHOOSE({1,2,3,4},EB287,EB287,EB287,EB287))</f>
        <v>0</v>
      </c>
      <c r="BZ319" s="194">
        <f>SUMPRODUCT(CHOOSE({1,2,3,4},U254,U384,U449,U514),CHOOSE({1,2,3,4},EC287,EC287,EC287,EC287))</f>
        <v>0</v>
      </c>
      <c r="CA319" s="194">
        <f>SUMPRODUCT(CHOOSE({1,2,3,4},V254,V384,V449,V514),CHOOSE({1,2,3,4},ED287,ED287,ED287,ED287))</f>
        <v>0</v>
      </c>
      <c r="CB319" s="194">
        <f>SUMPRODUCT(CHOOSE({1,2,3,4},W254,W384,W449,W514),CHOOSE({1,2,3,4},EE287,EE287,EE287,EE287))</f>
        <v>0</v>
      </c>
      <c r="CC319" s="194">
        <f>SUMPRODUCT(CHOOSE({1,2,3,4},X254,X384,X449,X514),CHOOSE({1,2,3,4},EF287,EF287,EF287,EF287))</f>
        <v>0</v>
      </c>
      <c r="CD319" s="194">
        <f>SUMPRODUCT(CHOOSE({1,2,3,4},Y254,Y384,Y449,Y514),CHOOSE({1,2,3,4},EG287,EG287,EG287,EG287))</f>
        <v>0</v>
      </c>
      <c r="CE319" s="194">
        <f>SUMPRODUCT(CHOOSE({1,2,3,4},Z254,Z384,Z449,Z514),CHOOSE({1,2,3,4},EH287,EH287,EH287,EH287))</f>
        <v>0</v>
      </c>
      <c r="CF319" s="194">
        <f>SUMPRODUCT(CHOOSE({1,2,3,4},AA254,AA384,AA449,AA514),CHOOSE({1,2,3,4},EI287,EI287,EI287,EI287))</f>
        <v>0</v>
      </c>
      <c r="CG319" s="194">
        <f>SUMPRODUCT(CHOOSE({1,2,3,4},AB254,AB384,AB449,AB514),CHOOSE({1,2,3,4},EJ287,EJ287,EJ287,EJ287))</f>
        <v>0</v>
      </c>
    </row>
    <row r="320" spans="2:85" x14ac:dyDescent="0.3">
      <c r="B320" s="1">
        <v>19</v>
      </c>
      <c r="C320" s="1"/>
      <c r="D320" s="155"/>
      <c r="E320" s="155"/>
      <c r="F320" s="155"/>
      <c r="G320" s="155"/>
      <c r="H320" s="155"/>
      <c r="I320" s="155"/>
      <c r="J320" s="155"/>
      <c r="K320" s="155"/>
      <c r="L320" s="155"/>
      <c r="M320" s="155"/>
      <c r="N320" s="155"/>
      <c r="O320" s="155"/>
      <c r="P320" s="155"/>
      <c r="Q320" s="155"/>
      <c r="R320" s="155"/>
      <c r="S320" s="155"/>
      <c r="T320" s="155"/>
      <c r="U320" s="155"/>
      <c r="V320" s="155">
        <f t="shared" si="87"/>
        <v>0</v>
      </c>
      <c r="W320" s="155">
        <f t="shared" si="87"/>
        <v>0</v>
      </c>
      <c r="X320" s="155">
        <f t="shared" si="87"/>
        <v>0</v>
      </c>
      <c r="Y320" s="155">
        <f t="shared" si="87"/>
        <v>0</v>
      </c>
      <c r="Z320" s="155">
        <f t="shared" si="87"/>
        <v>0</v>
      </c>
      <c r="AA320" s="155">
        <f t="shared" si="87"/>
        <v>0</v>
      </c>
      <c r="AB320" s="155">
        <f t="shared" si="87"/>
        <v>0</v>
      </c>
      <c r="AC320" s="156"/>
      <c r="AD320" s="156"/>
      <c r="AE320" s="156"/>
      <c r="AF320" s="156"/>
      <c r="AG320" s="170">
        <f t="shared" si="85"/>
        <v>0</v>
      </c>
      <c r="AH320" s="170">
        <f t="shared" si="85"/>
        <v>0</v>
      </c>
      <c r="AI320" s="170">
        <f t="shared" si="85"/>
        <v>0</v>
      </c>
      <c r="AJ320" s="170">
        <f t="shared" si="85"/>
        <v>0</v>
      </c>
      <c r="AK320" s="170">
        <f t="shared" si="85"/>
        <v>0</v>
      </c>
      <c r="AL320" s="170">
        <f t="shared" si="85"/>
        <v>0</v>
      </c>
      <c r="AM320" s="170">
        <f t="shared" si="85"/>
        <v>0</v>
      </c>
      <c r="AN320" s="170">
        <f t="shared" si="85"/>
        <v>0</v>
      </c>
      <c r="AO320" s="170">
        <f t="shared" si="85"/>
        <v>0</v>
      </c>
      <c r="AP320" s="170">
        <f t="shared" si="85"/>
        <v>0</v>
      </c>
      <c r="AQ320" s="170">
        <f t="shared" si="85"/>
        <v>0</v>
      </c>
      <c r="AR320" s="170">
        <f t="shared" si="85"/>
        <v>0</v>
      </c>
      <c r="AS320" s="170">
        <f t="shared" si="85"/>
        <v>0</v>
      </c>
      <c r="AT320" s="170">
        <f t="shared" si="85"/>
        <v>0</v>
      </c>
      <c r="AU320" s="170">
        <f t="shared" si="85"/>
        <v>0</v>
      </c>
      <c r="AV320" s="170">
        <f t="shared" si="85"/>
        <v>0</v>
      </c>
      <c r="AW320" s="170">
        <f t="shared" si="86"/>
        <v>0</v>
      </c>
      <c r="AX320" s="170">
        <f t="shared" si="86"/>
        <v>0</v>
      </c>
      <c r="AY320" s="170">
        <f t="shared" si="86"/>
        <v>0</v>
      </c>
      <c r="AZ320" s="170">
        <f t="shared" si="86"/>
        <v>0</v>
      </c>
      <c r="BA320" s="170">
        <f t="shared" si="86"/>
        <v>0</v>
      </c>
      <c r="BB320" s="170">
        <f t="shared" si="86"/>
        <v>0</v>
      </c>
      <c r="BC320" s="170">
        <f t="shared" si="86"/>
        <v>0</v>
      </c>
      <c r="BD320" s="170">
        <f t="shared" si="86"/>
        <v>0</v>
      </c>
      <c r="BE320" s="170">
        <f t="shared" si="86"/>
        <v>0</v>
      </c>
      <c r="BF320" s="67"/>
      <c r="BG320" s="67"/>
      <c r="BH320" s="52"/>
      <c r="BI320" s="194">
        <f>SUMPRODUCT(CHOOSE({1,2,3,4},D255,D385,D450,D515),CHOOSE({1,2,3,4},DL288,DL288,DL288,DL288))</f>
        <v>0</v>
      </c>
      <c r="BJ320" s="194">
        <f>SUMPRODUCT(CHOOSE({1,2,3,4},E255,E385,E450,E515),CHOOSE({1,2,3,4},DM288,DM288,DM288,DM288))</f>
        <v>0</v>
      </c>
      <c r="BK320" s="194">
        <f>SUMPRODUCT(CHOOSE({1,2,3,4},F255,F385,F450,F515),CHOOSE({1,2,3,4},DN288,DN288,DN288,DN288))</f>
        <v>0</v>
      </c>
      <c r="BL320" s="194">
        <f>SUMPRODUCT(CHOOSE({1,2,3,4},G255,G385,G450,G515),CHOOSE({1,2,3,4},DO288,DO288,DO288,DO288))</f>
        <v>0</v>
      </c>
      <c r="BM320" s="194">
        <f>SUMPRODUCT(CHOOSE({1,2,3,4},H255,H385,H450,H515),CHOOSE({1,2,3,4},DP288,DP288,DP288,DP288))</f>
        <v>0</v>
      </c>
      <c r="BN320" s="194">
        <f>SUMPRODUCT(CHOOSE({1,2,3,4},I255,I385,I450,I515),CHOOSE({1,2,3,4},DQ288,DQ288,DQ288,DQ288))</f>
        <v>0</v>
      </c>
      <c r="BO320" s="194">
        <f>SUMPRODUCT(CHOOSE({1,2,3,4},J255,J385,J450,J515),CHOOSE({1,2,3,4},DR288,DR288,DR288,DR288))</f>
        <v>0</v>
      </c>
      <c r="BP320" s="194">
        <f>SUMPRODUCT(CHOOSE({1,2,3,4},K255,K385,K450,K515),CHOOSE({1,2,3,4},DS288,DS288,DS288,DS288))</f>
        <v>0</v>
      </c>
      <c r="BQ320" s="194">
        <f>SUMPRODUCT(CHOOSE({1,2,3,4},L255,L385,L450,L515),CHOOSE({1,2,3,4},DT288,DT288,DT288,DT288))</f>
        <v>0</v>
      </c>
      <c r="BR320" s="194">
        <f>SUMPRODUCT(CHOOSE({1,2,3,4},M255,M385,M450,M515),CHOOSE({1,2,3,4},DU288,DU288,DU288,DU288))</f>
        <v>0</v>
      </c>
      <c r="BS320" s="194">
        <f>SUMPRODUCT(CHOOSE({1,2,3,4},N255,N385,N450,N515),CHOOSE({1,2,3,4},DV288,DV288,DV288,DV288))</f>
        <v>0</v>
      </c>
      <c r="BT320" s="194">
        <f>SUMPRODUCT(CHOOSE({1,2,3,4},O255,O385,O450,O515),CHOOSE({1,2,3,4},DW288,DW288,DW288,DW288))</f>
        <v>0</v>
      </c>
      <c r="BU320" s="194">
        <f>SUMPRODUCT(CHOOSE({1,2,3,4},P255,P385,P450,P515),CHOOSE({1,2,3,4},DX288,DX288,DX288,DX288))</f>
        <v>0</v>
      </c>
      <c r="BV320" s="194">
        <f>SUMPRODUCT(CHOOSE({1,2,3,4},Q255,Q385,Q450,Q515),CHOOSE({1,2,3,4},DY288,DY288,DY288,DY288))</f>
        <v>0</v>
      </c>
      <c r="BW320" s="194">
        <f>SUMPRODUCT(CHOOSE({1,2,3,4},R255,R385,R450,R515),CHOOSE({1,2,3,4},DZ288,DZ288,DZ288,DZ288))</f>
        <v>0</v>
      </c>
      <c r="BX320" s="194">
        <f>SUMPRODUCT(CHOOSE({1,2,3,4},S255,S385,S450,S515),CHOOSE({1,2,3,4},EA288,EA288,EA288,EA288))</f>
        <v>0</v>
      </c>
      <c r="BY320" s="194">
        <f>SUMPRODUCT(CHOOSE({1,2,3,4},T255,T385,T450,T515),CHOOSE({1,2,3,4},EB288,EB288,EB288,EB288))</f>
        <v>0</v>
      </c>
      <c r="BZ320" s="194">
        <f>SUMPRODUCT(CHOOSE({1,2,3,4},U255,U385,U450,U515),CHOOSE({1,2,3,4},EC288,EC288,EC288,EC288))</f>
        <v>0</v>
      </c>
      <c r="CA320" s="194">
        <f>SUMPRODUCT(CHOOSE({1,2,3,4},V255,V385,V450,V515),CHOOSE({1,2,3,4},ED288,ED288,ED288,ED288))</f>
        <v>0</v>
      </c>
      <c r="CB320" s="194">
        <f>SUMPRODUCT(CHOOSE({1,2,3,4},W255,W385,W450,W515),CHOOSE({1,2,3,4},EE288,EE288,EE288,EE288))</f>
        <v>0</v>
      </c>
      <c r="CC320" s="194">
        <f>SUMPRODUCT(CHOOSE({1,2,3,4},X255,X385,X450,X515),CHOOSE({1,2,3,4},EF288,EF288,EF288,EF288))</f>
        <v>0</v>
      </c>
      <c r="CD320" s="194">
        <f>SUMPRODUCT(CHOOSE({1,2,3,4},Y255,Y385,Y450,Y515),CHOOSE({1,2,3,4},EG288,EG288,EG288,EG288))</f>
        <v>0</v>
      </c>
      <c r="CE320" s="194">
        <f>SUMPRODUCT(CHOOSE({1,2,3,4},Z255,Z385,Z450,Z515),CHOOSE({1,2,3,4},EH288,EH288,EH288,EH288))</f>
        <v>0</v>
      </c>
      <c r="CF320" s="194">
        <f>SUMPRODUCT(CHOOSE({1,2,3,4},AA255,AA385,AA450,AA515),CHOOSE({1,2,3,4},EI288,EI288,EI288,EI288))</f>
        <v>0</v>
      </c>
      <c r="CG320" s="194">
        <f>SUMPRODUCT(CHOOSE({1,2,3,4},AB255,AB385,AB450,AB515),CHOOSE({1,2,3,4},EJ288,EJ288,EJ288,EJ288))</f>
        <v>0</v>
      </c>
    </row>
    <row r="321" spans="1:141" x14ac:dyDescent="0.3">
      <c r="B321" s="1">
        <v>20</v>
      </c>
      <c r="C321" s="1"/>
      <c r="D321" s="155"/>
      <c r="E321" s="155"/>
      <c r="F321" s="155"/>
      <c r="G321" s="155"/>
      <c r="H321" s="155"/>
      <c r="I321" s="155"/>
      <c r="J321" s="155"/>
      <c r="K321" s="155"/>
      <c r="L321" s="155"/>
      <c r="M321" s="155"/>
      <c r="N321" s="155"/>
      <c r="O321" s="155"/>
      <c r="P321" s="155"/>
      <c r="Q321" s="155"/>
      <c r="R321" s="155"/>
      <c r="S321" s="155"/>
      <c r="T321" s="155"/>
      <c r="U321" s="155"/>
      <c r="V321" s="155"/>
      <c r="W321" s="155">
        <f t="shared" si="87"/>
        <v>0</v>
      </c>
      <c r="X321" s="155">
        <f t="shared" si="87"/>
        <v>0</v>
      </c>
      <c r="Y321" s="155">
        <f t="shared" si="87"/>
        <v>0</v>
      </c>
      <c r="Z321" s="155">
        <f t="shared" si="87"/>
        <v>0</v>
      </c>
      <c r="AA321" s="155">
        <f t="shared" si="87"/>
        <v>0</v>
      </c>
      <c r="AB321" s="155">
        <f t="shared" si="87"/>
        <v>0</v>
      </c>
      <c r="AC321" s="156"/>
      <c r="AD321" s="156"/>
      <c r="AE321" s="156"/>
      <c r="AF321" s="156"/>
      <c r="AG321" s="170">
        <f t="shared" si="85"/>
        <v>0</v>
      </c>
      <c r="AH321" s="170">
        <f t="shared" si="85"/>
        <v>0</v>
      </c>
      <c r="AI321" s="170">
        <f t="shared" si="85"/>
        <v>0</v>
      </c>
      <c r="AJ321" s="170">
        <f t="shared" si="85"/>
        <v>0</v>
      </c>
      <c r="AK321" s="170">
        <f t="shared" si="85"/>
        <v>0</v>
      </c>
      <c r="AL321" s="170">
        <f t="shared" si="85"/>
        <v>0</v>
      </c>
      <c r="AM321" s="170">
        <f t="shared" si="85"/>
        <v>0</v>
      </c>
      <c r="AN321" s="170">
        <f t="shared" si="85"/>
        <v>0</v>
      </c>
      <c r="AO321" s="170">
        <f t="shared" si="85"/>
        <v>0</v>
      </c>
      <c r="AP321" s="170">
        <f t="shared" si="85"/>
        <v>0</v>
      </c>
      <c r="AQ321" s="170">
        <f t="shared" si="85"/>
        <v>0</v>
      </c>
      <c r="AR321" s="170">
        <f t="shared" si="85"/>
        <v>0</v>
      </c>
      <c r="AS321" s="170">
        <f t="shared" si="85"/>
        <v>0</v>
      </c>
      <c r="AT321" s="170">
        <f t="shared" si="85"/>
        <v>0</v>
      </c>
      <c r="AU321" s="170">
        <f t="shared" si="85"/>
        <v>0</v>
      </c>
      <c r="AV321" s="170">
        <f t="shared" si="85"/>
        <v>0</v>
      </c>
      <c r="AW321" s="170">
        <f t="shared" si="86"/>
        <v>0</v>
      </c>
      <c r="AX321" s="170">
        <f t="shared" si="86"/>
        <v>0</v>
      </c>
      <c r="AY321" s="170">
        <f t="shared" si="86"/>
        <v>0</v>
      </c>
      <c r="AZ321" s="170">
        <f t="shared" si="86"/>
        <v>0</v>
      </c>
      <c r="BA321" s="170">
        <f t="shared" si="86"/>
        <v>0</v>
      </c>
      <c r="BB321" s="170">
        <f t="shared" si="86"/>
        <v>0</v>
      </c>
      <c r="BC321" s="170">
        <f t="shared" si="86"/>
        <v>0</v>
      </c>
      <c r="BD321" s="170">
        <f t="shared" si="86"/>
        <v>0</v>
      </c>
      <c r="BE321" s="170">
        <f t="shared" si="86"/>
        <v>0</v>
      </c>
      <c r="BF321" s="67"/>
      <c r="BG321" s="67"/>
      <c r="BH321" s="52"/>
      <c r="BI321" s="194">
        <f>SUMPRODUCT(CHOOSE({1,2,3,4},D256,D386,D451,D516),CHOOSE({1,2,3,4},DL289,DL289,DL289,DL289))</f>
        <v>0</v>
      </c>
      <c r="BJ321" s="194">
        <f>SUMPRODUCT(CHOOSE({1,2,3,4},E256,E386,E451,E516),CHOOSE({1,2,3,4},DM289,DM289,DM289,DM289))</f>
        <v>0</v>
      </c>
      <c r="BK321" s="194">
        <f>SUMPRODUCT(CHOOSE({1,2,3,4},F256,F386,F451,F516),CHOOSE({1,2,3,4},DN289,DN289,DN289,DN289))</f>
        <v>0</v>
      </c>
      <c r="BL321" s="194">
        <f>SUMPRODUCT(CHOOSE({1,2,3,4},G256,G386,G451,G516),CHOOSE({1,2,3,4},DO289,DO289,DO289,DO289))</f>
        <v>0</v>
      </c>
      <c r="BM321" s="194">
        <f>SUMPRODUCT(CHOOSE({1,2,3,4},H256,H386,H451,H516),CHOOSE({1,2,3,4},DP289,DP289,DP289,DP289))</f>
        <v>0</v>
      </c>
      <c r="BN321" s="194">
        <f>SUMPRODUCT(CHOOSE({1,2,3,4},I256,I386,I451,I516),CHOOSE({1,2,3,4},DQ289,DQ289,DQ289,DQ289))</f>
        <v>0</v>
      </c>
      <c r="BO321" s="194">
        <f>SUMPRODUCT(CHOOSE({1,2,3,4},J256,J386,J451,J516),CHOOSE({1,2,3,4},DR289,DR289,DR289,DR289))</f>
        <v>0</v>
      </c>
      <c r="BP321" s="194">
        <f>SUMPRODUCT(CHOOSE({1,2,3,4},K256,K386,K451,K516),CHOOSE({1,2,3,4},DS289,DS289,DS289,DS289))</f>
        <v>0</v>
      </c>
      <c r="BQ321" s="194">
        <f>SUMPRODUCT(CHOOSE({1,2,3,4},L256,L386,L451,L516),CHOOSE({1,2,3,4},DT289,DT289,DT289,DT289))</f>
        <v>0</v>
      </c>
      <c r="BR321" s="194">
        <f>SUMPRODUCT(CHOOSE({1,2,3,4},M256,M386,M451,M516),CHOOSE({1,2,3,4},DU289,DU289,DU289,DU289))</f>
        <v>0</v>
      </c>
      <c r="BS321" s="194">
        <f>SUMPRODUCT(CHOOSE({1,2,3,4},N256,N386,N451,N516),CHOOSE({1,2,3,4},DV289,DV289,DV289,DV289))</f>
        <v>0</v>
      </c>
      <c r="BT321" s="194">
        <f>SUMPRODUCT(CHOOSE({1,2,3,4},O256,O386,O451,O516),CHOOSE({1,2,3,4},DW289,DW289,DW289,DW289))</f>
        <v>0</v>
      </c>
      <c r="BU321" s="194">
        <f>SUMPRODUCT(CHOOSE({1,2,3,4},P256,P386,P451,P516),CHOOSE({1,2,3,4},DX289,DX289,DX289,DX289))</f>
        <v>0</v>
      </c>
      <c r="BV321" s="194">
        <f>SUMPRODUCT(CHOOSE({1,2,3,4},Q256,Q386,Q451,Q516),CHOOSE({1,2,3,4},DY289,DY289,DY289,DY289))</f>
        <v>0</v>
      </c>
      <c r="BW321" s="194">
        <f>SUMPRODUCT(CHOOSE({1,2,3,4},R256,R386,R451,R516),CHOOSE({1,2,3,4},DZ289,DZ289,DZ289,DZ289))</f>
        <v>0</v>
      </c>
      <c r="BX321" s="194">
        <f>SUMPRODUCT(CHOOSE({1,2,3,4},S256,S386,S451,S516),CHOOSE({1,2,3,4},EA289,EA289,EA289,EA289))</f>
        <v>0</v>
      </c>
      <c r="BY321" s="194">
        <f>SUMPRODUCT(CHOOSE({1,2,3,4},T256,T386,T451,T516),CHOOSE({1,2,3,4},EB289,EB289,EB289,EB289))</f>
        <v>0</v>
      </c>
      <c r="BZ321" s="194">
        <f>SUMPRODUCT(CHOOSE({1,2,3,4},U256,U386,U451,U516),CHOOSE({1,2,3,4},EC289,EC289,EC289,EC289))</f>
        <v>0</v>
      </c>
      <c r="CA321" s="194">
        <f>SUMPRODUCT(CHOOSE({1,2,3,4},V256,V386,V451,V516),CHOOSE({1,2,3,4},ED289,ED289,ED289,ED289))</f>
        <v>0</v>
      </c>
      <c r="CB321" s="194">
        <f>SUMPRODUCT(CHOOSE({1,2,3,4},W256,W386,W451,W516),CHOOSE({1,2,3,4},EE289,EE289,EE289,EE289))</f>
        <v>0</v>
      </c>
      <c r="CC321" s="194">
        <f>SUMPRODUCT(CHOOSE({1,2,3,4},X256,X386,X451,X516),CHOOSE({1,2,3,4},EF289,EF289,EF289,EF289))</f>
        <v>0</v>
      </c>
      <c r="CD321" s="194">
        <f>SUMPRODUCT(CHOOSE({1,2,3,4},Y256,Y386,Y451,Y516),CHOOSE({1,2,3,4},EG289,EG289,EG289,EG289))</f>
        <v>0</v>
      </c>
      <c r="CE321" s="194">
        <f>SUMPRODUCT(CHOOSE({1,2,3,4},Z256,Z386,Z451,Z516),CHOOSE({1,2,3,4},EH289,EH289,EH289,EH289))</f>
        <v>0</v>
      </c>
      <c r="CF321" s="194">
        <f>SUMPRODUCT(CHOOSE({1,2,3,4},AA256,AA386,AA451,AA516),CHOOSE({1,2,3,4},EI289,EI289,EI289,EI289))</f>
        <v>0</v>
      </c>
      <c r="CG321" s="194">
        <f>SUMPRODUCT(CHOOSE({1,2,3,4},AB256,AB386,AB451,AB516),CHOOSE({1,2,3,4},EJ289,EJ289,EJ289,EJ289))</f>
        <v>0</v>
      </c>
    </row>
    <row r="322" spans="1:141" x14ac:dyDescent="0.3">
      <c r="B322" s="1">
        <v>21</v>
      </c>
      <c r="C322" s="1"/>
      <c r="D322" s="155"/>
      <c r="E322" s="155"/>
      <c r="F322" s="155"/>
      <c r="G322" s="155"/>
      <c r="H322" s="155"/>
      <c r="I322" s="155"/>
      <c r="J322" s="155"/>
      <c r="K322" s="155"/>
      <c r="L322" s="155"/>
      <c r="M322" s="155"/>
      <c r="N322" s="155"/>
      <c r="O322" s="155"/>
      <c r="P322" s="155"/>
      <c r="Q322" s="155"/>
      <c r="R322" s="155"/>
      <c r="S322" s="155"/>
      <c r="T322" s="155"/>
      <c r="U322" s="155"/>
      <c r="V322" s="155"/>
      <c r="W322" s="155"/>
      <c r="X322" s="155">
        <f>(VLOOKUP(W97,CHDmort,$A$4,FALSE)-1)*W161*CB290</f>
        <v>0</v>
      </c>
      <c r="Y322" s="155">
        <f>(VLOOKUP(X97,CHDmort,$A$4,FALSE)-1)*X161*CC290</f>
        <v>0</v>
      </c>
      <c r="Z322" s="155">
        <f>(VLOOKUP(Y97,CHDmort,$A$4,FALSE)-1)*Y161*CD290</f>
        <v>0</v>
      </c>
      <c r="AA322" s="155">
        <f>(VLOOKUP(Z97,CHDmort,$A$4,FALSE)-1)*Z161*CE290</f>
        <v>0</v>
      </c>
      <c r="AB322" s="155">
        <f>(VLOOKUP(AA97,CHDmort,$A$4,FALSE)-1)*AA161*CF290</f>
        <v>0</v>
      </c>
      <c r="AC322" s="156"/>
      <c r="AD322" s="156"/>
      <c r="AE322" s="156"/>
      <c r="AF322" s="156"/>
      <c r="AG322" s="170">
        <f t="shared" si="85"/>
        <v>0</v>
      </c>
      <c r="AH322" s="170">
        <f t="shared" si="85"/>
        <v>0</v>
      </c>
      <c r="AI322" s="170">
        <f t="shared" si="85"/>
        <v>0</v>
      </c>
      <c r="AJ322" s="170">
        <f t="shared" si="85"/>
        <v>0</v>
      </c>
      <c r="AK322" s="170">
        <f t="shared" si="85"/>
        <v>0</v>
      </c>
      <c r="AL322" s="170">
        <f t="shared" si="85"/>
        <v>0</v>
      </c>
      <c r="AM322" s="170">
        <f t="shared" si="85"/>
        <v>0</v>
      </c>
      <c r="AN322" s="170">
        <f t="shared" si="85"/>
        <v>0</v>
      </c>
      <c r="AO322" s="170">
        <f t="shared" si="85"/>
        <v>0</v>
      </c>
      <c r="AP322" s="170">
        <f t="shared" si="85"/>
        <v>0</v>
      </c>
      <c r="AQ322" s="170">
        <f t="shared" si="85"/>
        <v>0</v>
      </c>
      <c r="AR322" s="170">
        <f t="shared" si="85"/>
        <v>0</v>
      </c>
      <c r="AS322" s="170">
        <f t="shared" si="85"/>
        <v>0</v>
      </c>
      <c r="AT322" s="170">
        <f t="shared" si="85"/>
        <v>0</v>
      </c>
      <c r="AU322" s="170">
        <f t="shared" si="85"/>
        <v>0</v>
      </c>
      <c r="AV322" s="170">
        <f t="shared" si="85"/>
        <v>0</v>
      </c>
      <c r="AW322" s="170">
        <f t="shared" si="86"/>
        <v>0</v>
      </c>
      <c r="AX322" s="170">
        <f t="shared" si="86"/>
        <v>0</v>
      </c>
      <c r="AY322" s="170">
        <f t="shared" si="86"/>
        <v>0</v>
      </c>
      <c r="AZ322" s="170">
        <f t="shared" si="86"/>
        <v>0</v>
      </c>
      <c r="BA322" s="170">
        <f t="shared" si="86"/>
        <v>0</v>
      </c>
      <c r="BB322" s="170">
        <f t="shared" si="86"/>
        <v>0</v>
      </c>
      <c r="BC322" s="170">
        <f t="shared" si="86"/>
        <v>0</v>
      </c>
      <c r="BD322" s="170">
        <f t="shared" si="86"/>
        <v>0</v>
      </c>
      <c r="BE322" s="170">
        <f t="shared" si="86"/>
        <v>0</v>
      </c>
      <c r="BF322" s="67"/>
      <c r="BG322" s="67"/>
      <c r="BH322" s="52"/>
      <c r="BI322" s="194">
        <f>SUMPRODUCT(CHOOSE({1,2,3,4},D257,D387,D452,D517),CHOOSE({1,2,3,4},DL290,DL290,DL290,DL290))</f>
        <v>0</v>
      </c>
      <c r="BJ322" s="194">
        <f>SUMPRODUCT(CHOOSE({1,2,3,4},E257,E387,E452,E517),CHOOSE({1,2,3,4},DM290,DM290,DM290,DM290))</f>
        <v>0</v>
      </c>
      <c r="BK322" s="194">
        <f>SUMPRODUCT(CHOOSE({1,2,3,4},F257,F387,F452,F517),CHOOSE({1,2,3,4},DN290,DN290,DN290,DN290))</f>
        <v>0</v>
      </c>
      <c r="BL322" s="194">
        <f>SUMPRODUCT(CHOOSE({1,2,3,4},G257,G387,G452,G517),CHOOSE({1,2,3,4},DO290,DO290,DO290,DO290))</f>
        <v>0</v>
      </c>
      <c r="BM322" s="194">
        <f>SUMPRODUCT(CHOOSE({1,2,3,4},H257,H387,H452,H517),CHOOSE({1,2,3,4},DP290,DP290,DP290,DP290))</f>
        <v>0</v>
      </c>
      <c r="BN322" s="194">
        <f>SUMPRODUCT(CHOOSE({1,2,3,4},I257,I387,I452,I517),CHOOSE({1,2,3,4},DQ290,DQ290,DQ290,DQ290))</f>
        <v>0</v>
      </c>
      <c r="BO322" s="194">
        <f>SUMPRODUCT(CHOOSE({1,2,3,4},J257,J387,J452,J517),CHOOSE({1,2,3,4},DR290,DR290,DR290,DR290))</f>
        <v>0</v>
      </c>
      <c r="BP322" s="194">
        <f>SUMPRODUCT(CHOOSE({1,2,3,4},K257,K387,K452,K517),CHOOSE({1,2,3,4},DS290,DS290,DS290,DS290))</f>
        <v>0</v>
      </c>
      <c r="BQ322" s="194">
        <f>SUMPRODUCT(CHOOSE({1,2,3,4},L257,L387,L452,L517),CHOOSE({1,2,3,4},DT290,DT290,DT290,DT290))</f>
        <v>0</v>
      </c>
      <c r="BR322" s="194">
        <f>SUMPRODUCT(CHOOSE({1,2,3,4},M257,M387,M452,M517),CHOOSE({1,2,3,4},DU290,DU290,DU290,DU290))</f>
        <v>0</v>
      </c>
      <c r="BS322" s="194">
        <f>SUMPRODUCT(CHOOSE({1,2,3,4},N257,N387,N452,N517),CHOOSE({1,2,3,4},DV290,DV290,DV290,DV290))</f>
        <v>0</v>
      </c>
      <c r="BT322" s="194">
        <f>SUMPRODUCT(CHOOSE({1,2,3,4},O257,O387,O452,O517),CHOOSE({1,2,3,4},DW290,DW290,DW290,DW290))</f>
        <v>0</v>
      </c>
      <c r="BU322" s="194">
        <f>SUMPRODUCT(CHOOSE({1,2,3,4},P257,P387,P452,P517),CHOOSE({1,2,3,4},DX290,DX290,DX290,DX290))</f>
        <v>0</v>
      </c>
      <c r="BV322" s="194">
        <f>SUMPRODUCT(CHOOSE({1,2,3,4},Q257,Q387,Q452,Q517),CHOOSE({1,2,3,4},DY290,DY290,DY290,DY290))</f>
        <v>0</v>
      </c>
      <c r="BW322" s="194">
        <f>SUMPRODUCT(CHOOSE({1,2,3,4},R257,R387,R452,R517),CHOOSE({1,2,3,4},DZ290,DZ290,DZ290,DZ290))</f>
        <v>0</v>
      </c>
      <c r="BX322" s="194">
        <f>SUMPRODUCT(CHOOSE({1,2,3,4},S257,S387,S452,S517),CHOOSE({1,2,3,4},EA290,EA290,EA290,EA290))</f>
        <v>0</v>
      </c>
      <c r="BY322" s="194">
        <f>SUMPRODUCT(CHOOSE({1,2,3,4},T257,T387,T452,T517),CHOOSE({1,2,3,4},EB290,EB290,EB290,EB290))</f>
        <v>0</v>
      </c>
      <c r="BZ322" s="194">
        <f>SUMPRODUCT(CHOOSE({1,2,3,4},U257,U387,U452,U517),CHOOSE({1,2,3,4},EC290,EC290,EC290,EC290))</f>
        <v>0</v>
      </c>
      <c r="CA322" s="194">
        <f>SUMPRODUCT(CHOOSE({1,2,3,4},V257,V387,V452,V517),CHOOSE({1,2,3,4},ED290,ED290,ED290,ED290))</f>
        <v>0</v>
      </c>
      <c r="CB322" s="194">
        <f>SUMPRODUCT(CHOOSE({1,2,3,4},W257,W387,W452,W517),CHOOSE({1,2,3,4},EE290,EE290,EE290,EE290))</f>
        <v>0</v>
      </c>
      <c r="CC322" s="194">
        <f>SUMPRODUCT(CHOOSE({1,2,3,4},X257,X387,X452,X517),CHOOSE({1,2,3,4},EF290,EF290,EF290,EF290))</f>
        <v>0</v>
      </c>
      <c r="CD322" s="194">
        <f>SUMPRODUCT(CHOOSE({1,2,3,4},Y257,Y387,Y452,Y517),CHOOSE({1,2,3,4},EG290,EG290,EG290,EG290))</f>
        <v>0</v>
      </c>
      <c r="CE322" s="194">
        <f>SUMPRODUCT(CHOOSE({1,2,3,4},Z257,Z387,Z452,Z517),CHOOSE({1,2,3,4},EH290,EH290,EH290,EH290))</f>
        <v>0</v>
      </c>
      <c r="CF322" s="194">
        <f>SUMPRODUCT(CHOOSE({1,2,3,4},AA257,AA387,AA452,AA517),CHOOSE({1,2,3,4},EI290,EI290,EI290,EI290))</f>
        <v>0</v>
      </c>
      <c r="CG322" s="194">
        <f>SUMPRODUCT(CHOOSE({1,2,3,4},AB257,AB387,AB452,AB517),CHOOSE({1,2,3,4},EJ290,EJ290,EJ290,EJ290))</f>
        <v>0</v>
      </c>
    </row>
    <row r="323" spans="1:141" x14ac:dyDescent="0.3">
      <c r="B323" s="1">
        <v>22</v>
      </c>
      <c r="C323" s="1"/>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f>(VLOOKUP(X98,CHDmort,$A$4,FALSE)-1)*X162*CC291</f>
        <v>0</v>
      </c>
      <c r="Z323" s="155">
        <f>(VLOOKUP(Y98,CHDmort,$A$4,FALSE)-1)*Y162*CD291</f>
        <v>0</v>
      </c>
      <c r="AA323" s="155">
        <f>(VLOOKUP(Z98,CHDmort,$A$4,FALSE)-1)*Z162*CE291</f>
        <v>0</v>
      </c>
      <c r="AB323" s="155">
        <f>(VLOOKUP(AA98,CHDmort,$A$4,FALSE)-1)*AA162*CF291</f>
        <v>0</v>
      </c>
      <c r="AC323" s="156"/>
      <c r="AD323" s="156"/>
      <c r="AE323" s="156"/>
      <c r="AF323" s="156"/>
      <c r="AG323" s="170">
        <f t="shared" si="85"/>
        <v>0</v>
      </c>
      <c r="AH323" s="170">
        <f t="shared" si="85"/>
        <v>0</v>
      </c>
      <c r="AI323" s="170">
        <f t="shared" si="85"/>
        <v>0</v>
      </c>
      <c r="AJ323" s="170">
        <f t="shared" si="85"/>
        <v>0</v>
      </c>
      <c r="AK323" s="170">
        <f t="shared" si="85"/>
        <v>0</v>
      </c>
      <c r="AL323" s="170">
        <f t="shared" si="85"/>
        <v>0</v>
      </c>
      <c r="AM323" s="170">
        <f t="shared" si="85"/>
        <v>0</v>
      </c>
      <c r="AN323" s="170">
        <f t="shared" si="85"/>
        <v>0</v>
      </c>
      <c r="AO323" s="170">
        <f t="shared" si="85"/>
        <v>0</v>
      </c>
      <c r="AP323" s="170">
        <f t="shared" si="85"/>
        <v>0</v>
      </c>
      <c r="AQ323" s="170">
        <f t="shared" si="85"/>
        <v>0</v>
      </c>
      <c r="AR323" s="170">
        <f t="shared" si="85"/>
        <v>0</v>
      </c>
      <c r="AS323" s="170">
        <f t="shared" si="85"/>
        <v>0</v>
      </c>
      <c r="AT323" s="170">
        <f t="shared" si="85"/>
        <v>0</v>
      </c>
      <c r="AU323" s="170">
        <f t="shared" si="85"/>
        <v>0</v>
      </c>
      <c r="AV323" s="170">
        <f t="shared" si="85"/>
        <v>0</v>
      </c>
      <c r="AW323" s="170">
        <f t="shared" si="86"/>
        <v>0</v>
      </c>
      <c r="AX323" s="170">
        <f t="shared" si="86"/>
        <v>0</v>
      </c>
      <c r="AY323" s="170">
        <f t="shared" si="86"/>
        <v>0</v>
      </c>
      <c r="AZ323" s="170">
        <f t="shared" si="86"/>
        <v>0</v>
      </c>
      <c r="BA323" s="170">
        <f t="shared" si="86"/>
        <v>0</v>
      </c>
      <c r="BB323" s="170">
        <f t="shared" si="86"/>
        <v>0</v>
      </c>
      <c r="BC323" s="170">
        <f t="shared" si="86"/>
        <v>0</v>
      </c>
      <c r="BD323" s="170">
        <f t="shared" si="86"/>
        <v>0</v>
      </c>
      <c r="BE323" s="170">
        <f t="shared" si="86"/>
        <v>0</v>
      </c>
      <c r="BF323" s="67"/>
      <c r="BG323" s="67"/>
      <c r="BH323" s="52"/>
      <c r="BI323" s="194">
        <f>SUMPRODUCT(CHOOSE({1,2,3,4},D258,D388,D453,D518),CHOOSE({1,2,3,4},DL291,DL291,DL291,DL291))</f>
        <v>0</v>
      </c>
      <c r="BJ323" s="194">
        <f>SUMPRODUCT(CHOOSE({1,2,3,4},E258,E388,E453,E518),CHOOSE({1,2,3,4},DM291,DM291,DM291,DM291))</f>
        <v>0</v>
      </c>
      <c r="BK323" s="194">
        <f>SUMPRODUCT(CHOOSE({1,2,3,4},F258,F388,F453,F518),CHOOSE({1,2,3,4},DN291,DN291,DN291,DN291))</f>
        <v>0</v>
      </c>
      <c r="BL323" s="194">
        <f>SUMPRODUCT(CHOOSE({1,2,3,4},G258,G388,G453,G518),CHOOSE({1,2,3,4},DO291,DO291,DO291,DO291))</f>
        <v>0</v>
      </c>
      <c r="BM323" s="194">
        <f>SUMPRODUCT(CHOOSE({1,2,3,4},H258,H388,H453,H518),CHOOSE({1,2,3,4},DP291,DP291,DP291,DP291))</f>
        <v>0</v>
      </c>
      <c r="BN323" s="194">
        <f>SUMPRODUCT(CHOOSE({1,2,3,4},I258,I388,I453,I518),CHOOSE({1,2,3,4},DQ291,DQ291,DQ291,DQ291))</f>
        <v>0</v>
      </c>
      <c r="BO323" s="194">
        <f>SUMPRODUCT(CHOOSE({1,2,3,4},J258,J388,J453,J518),CHOOSE({1,2,3,4},DR291,DR291,DR291,DR291))</f>
        <v>0</v>
      </c>
      <c r="BP323" s="194">
        <f>SUMPRODUCT(CHOOSE({1,2,3,4},K258,K388,K453,K518),CHOOSE({1,2,3,4},DS291,DS291,DS291,DS291))</f>
        <v>0</v>
      </c>
      <c r="BQ323" s="194">
        <f>SUMPRODUCT(CHOOSE({1,2,3,4},L258,L388,L453,L518),CHOOSE({1,2,3,4},DT291,DT291,DT291,DT291))</f>
        <v>0</v>
      </c>
      <c r="BR323" s="194">
        <f>SUMPRODUCT(CHOOSE({1,2,3,4},M258,M388,M453,M518),CHOOSE({1,2,3,4},DU291,DU291,DU291,DU291))</f>
        <v>0</v>
      </c>
      <c r="BS323" s="194">
        <f>SUMPRODUCT(CHOOSE({1,2,3,4},N258,N388,N453,N518),CHOOSE({1,2,3,4},DV291,DV291,DV291,DV291))</f>
        <v>0</v>
      </c>
      <c r="BT323" s="194">
        <f>SUMPRODUCT(CHOOSE({1,2,3,4},O258,O388,O453,O518),CHOOSE({1,2,3,4},DW291,DW291,DW291,DW291))</f>
        <v>0</v>
      </c>
      <c r="BU323" s="194">
        <f>SUMPRODUCT(CHOOSE({1,2,3,4},P258,P388,P453,P518),CHOOSE({1,2,3,4},DX291,DX291,DX291,DX291))</f>
        <v>0</v>
      </c>
      <c r="BV323" s="194">
        <f>SUMPRODUCT(CHOOSE({1,2,3,4},Q258,Q388,Q453,Q518),CHOOSE({1,2,3,4},DY291,DY291,DY291,DY291))</f>
        <v>0</v>
      </c>
      <c r="BW323" s="194">
        <f>SUMPRODUCT(CHOOSE({1,2,3,4},R258,R388,R453,R518),CHOOSE({1,2,3,4},DZ291,DZ291,DZ291,DZ291))</f>
        <v>0</v>
      </c>
      <c r="BX323" s="194">
        <f>SUMPRODUCT(CHOOSE({1,2,3,4},S258,S388,S453,S518),CHOOSE({1,2,3,4},EA291,EA291,EA291,EA291))</f>
        <v>0</v>
      </c>
      <c r="BY323" s="194">
        <f>SUMPRODUCT(CHOOSE({1,2,3,4},T258,T388,T453,T518),CHOOSE({1,2,3,4},EB291,EB291,EB291,EB291))</f>
        <v>0</v>
      </c>
      <c r="BZ323" s="194">
        <f>SUMPRODUCT(CHOOSE({1,2,3,4},U258,U388,U453,U518),CHOOSE({1,2,3,4},EC291,EC291,EC291,EC291))</f>
        <v>0</v>
      </c>
      <c r="CA323" s="194">
        <f>SUMPRODUCT(CHOOSE({1,2,3,4},V258,V388,V453,V518),CHOOSE({1,2,3,4},ED291,ED291,ED291,ED291))</f>
        <v>0</v>
      </c>
      <c r="CB323" s="194">
        <f>SUMPRODUCT(CHOOSE({1,2,3,4},W258,W388,W453,W518),CHOOSE({1,2,3,4},EE291,EE291,EE291,EE291))</f>
        <v>0</v>
      </c>
      <c r="CC323" s="194">
        <f>SUMPRODUCT(CHOOSE({1,2,3,4},X258,X388,X453,X518),CHOOSE({1,2,3,4},EF291,EF291,EF291,EF291))</f>
        <v>0</v>
      </c>
      <c r="CD323" s="194">
        <f>SUMPRODUCT(CHOOSE({1,2,3,4},Y258,Y388,Y453,Y518),CHOOSE({1,2,3,4},EG291,EG291,EG291,EG291))</f>
        <v>0</v>
      </c>
      <c r="CE323" s="194">
        <f>SUMPRODUCT(CHOOSE({1,2,3,4},Z258,Z388,Z453,Z518),CHOOSE({1,2,3,4},EH291,EH291,EH291,EH291))</f>
        <v>0</v>
      </c>
      <c r="CF323" s="194">
        <f>SUMPRODUCT(CHOOSE({1,2,3,4},AA258,AA388,AA453,AA518),CHOOSE({1,2,3,4},EI291,EI291,EI291,EI291))</f>
        <v>0</v>
      </c>
      <c r="CG323" s="194">
        <f>SUMPRODUCT(CHOOSE({1,2,3,4},AB258,AB388,AB453,AB518),CHOOSE({1,2,3,4},EJ291,EJ291,EJ291,EJ291))</f>
        <v>0</v>
      </c>
    </row>
    <row r="324" spans="1:141" x14ac:dyDescent="0.3">
      <c r="B324" s="1">
        <v>23</v>
      </c>
      <c r="C324" s="1"/>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f>(VLOOKUP(Y99,CHDmort,$A$4,FALSE)-1)*Y163*CD292</f>
        <v>0</v>
      </c>
      <c r="AA324" s="155">
        <f>(VLOOKUP(Z99,CHDmort,$A$4,FALSE)-1)*Z163*CE292</f>
        <v>0</v>
      </c>
      <c r="AB324" s="155">
        <f>(VLOOKUP(AA99,CHDmort,$A$4,FALSE)-1)*AA163*CF292</f>
        <v>0</v>
      </c>
      <c r="AC324" s="156"/>
      <c r="AD324" s="156"/>
      <c r="AE324" s="156"/>
      <c r="AF324" s="156"/>
      <c r="AG324" s="170">
        <f t="shared" si="85"/>
        <v>0</v>
      </c>
      <c r="AH324" s="170">
        <f t="shared" si="85"/>
        <v>0</v>
      </c>
      <c r="AI324" s="170">
        <f t="shared" si="85"/>
        <v>0</v>
      </c>
      <c r="AJ324" s="170">
        <f t="shared" si="85"/>
        <v>0</v>
      </c>
      <c r="AK324" s="170">
        <f t="shared" si="85"/>
        <v>0</v>
      </c>
      <c r="AL324" s="170">
        <f t="shared" si="85"/>
        <v>0</v>
      </c>
      <c r="AM324" s="170">
        <f t="shared" si="85"/>
        <v>0</v>
      </c>
      <c r="AN324" s="170">
        <f t="shared" si="85"/>
        <v>0</v>
      </c>
      <c r="AO324" s="170">
        <f t="shared" si="85"/>
        <v>0</v>
      </c>
      <c r="AP324" s="170">
        <f t="shared" si="85"/>
        <v>0</v>
      </c>
      <c r="AQ324" s="170">
        <f t="shared" si="85"/>
        <v>0</v>
      </c>
      <c r="AR324" s="170">
        <f t="shared" si="85"/>
        <v>0</v>
      </c>
      <c r="AS324" s="170">
        <f t="shared" si="85"/>
        <v>0</v>
      </c>
      <c r="AT324" s="170">
        <f t="shared" si="85"/>
        <v>0</v>
      </c>
      <c r="AU324" s="170">
        <f t="shared" si="85"/>
        <v>0</v>
      </c>
      <c r="AV324" s="170">
        <f t="shared" si="85"/>
        <v>0</v>
      </c>
      <c r="AW324" s="170">
        <f t="shared" si="86"/>
        <v>0</v>
      </c>
      <c r="AX324" s="170">
        <f t="shared" si="86"/>
        <v>0</v>
      </c>
      <c r="AY324" s="170">
        <f t="shared" si="86"/>
        <v>0</v>
      </c>
      <c r="AZ324" s="170">
        <f t="shared" si="86"/>
        <v>0</v>
      </c>
      <c r="BA324" s="170">
        <f t="shared" si="86"/>
        <v>0</v>
      </c>
      <c r="BB324" s="170">
        <f t="shared" si="86"/>
        <v>0</v>
      </c>
      <c r="BC324" s="170">
        <f t="shared" si="86"/>
        <v>0</v>
      </c>
      <c r="BD324" s="170">
        <f t="shared" si="86"/>
        <v>0</v>
      </c>
      <c r="BE324" s="170">
        <f t="shared" si="86"/>
        <v>0</v>
      </c>
      <c r="BF324" s="67"/>
      <c r="BG324" s="52"/>
      <c r="BH324" s="52"/>
      <c r="BI324" s="194">
        <f>SUMPRODUCT(CHOOSE({1,2,3,4},D259,D389,D454,D519),CHOOSE({1,2,3,4},DL292,DL292,DL292,DL292))</f>
        <v>0</v>
      </c>
      <c r="BJ324" s="194">
        <f>SUMPRODUCT(CHOOSE({1,2,3,4},E259,E389,E454,E519),CHOOSE({1,2,3,4},DM292,DM292,DM292,DM292))</f>
        <v>0</v>
      </c>
      <c r="BK324" s="194">
        <f>SUMPRODUCT(CHOOSE({1,2,3,4},F259,F389,F454,F519),CHOOSE({1,2,3,4},DN292,DN292,DN292,DN292))</f>
        <v>0</v>
      </c>
      <c r="BL324" s="194">
        <f>SUMPRODUCT(CHOOSE({1,2,3,4},G259,G389,G454,G519),CHOOSE({1,2,3,4},DO292,DO292,DO292,DO292))</f>
        <v>0</v>
      </c>
      <c r="BM324" s="194">
        <f>SUMPRODUCT(CHOOSE({1,2,3,4},H259,H389,H454,H519),CHOOSE({1,2,3,4},DP292,DP292,DP292,DP292))</f>
        <v>0</v>
      </c>
      <c r="BN324" s="194">
        <f>SUMPRODUCT(CHOOSE({1,2,3,4},I259,I389,I454,I519),CHOOSE({1,2,3,4},DQ292,DQ292,DQ292,DQ292))</f>
        <v>0</v>
      </c>
      <c r="BO324" s="194">
        <f>SUMPRODUCT(CHOOSE({1,2,3,4},J259,J389,J454,J519),CHOOSE({1,2,3,4},DR292,DR292,DR292,DR292))</f>
        <v>0</v>
      </c>
      <c r="BP324" s="194">
        <f>SUMPRODUCT(CHOOSE({1,2,3,4},K259,K389,K454,K519),CHOOSE({1,2,3,4},DS292,DS292,DS292,DS292))</f>
        <v>0</v>
      </c>
      <c r="BQ324" s="194">
        <f>SUMPRODUCT(CHOOSE({1,2,3,4},L259,L389,L454,L519),CHOOSE({1,2,3,4},DT292,DT292,DT292,DT292))</f>
        <v>0</v>
      </c>
      <c r="BR324" s="194">
        <f>SUMPRODUCT(CHOOSE({1,2,3,4},M259,M389,M454,M519),CHOOSE({1,2,3,4},DU292,DU292,DU292,DU292))</f>
        <v>0</v>
      </c>
      <c r="BS324" s="194">
        <f>SUMPRODUCT(CHOOSE({1,2,3,4},N259,N389,N454,N519),CHOOSE({1,2,3,4},DV292,DV292,DV292,DV292))</f>
        <v>0</v>
      </c>
      <c r="BT324" s="194">
        <f>SUMPRODUCT(CHOOSE({1,2,3,4},O259,O389,O454,O519),CHOOSE({1,2,3,4},DW292,DW292,DW292,DW292))</f>
        <v>0</v>
      </c>
      <c r="BU324" s="194">
        <f>SUMPRODUCT(CHOOSE({1,2,3,4},P259,P389,P454,P519),CHOOSE({1,2,3,4},DX292,DX292,DX292,DX292))</f>
        <v>0</v>
      </c>
      <c r="BV324" s="194">
        <f>SUMPRODUCT(CHOOSE({1,2,3,4},Q259,Q389,Q454,Q519),CHOOSE({1,2,3,4},DY292,DY292,DY292,DY292))</f>
        <v>0</v>
      </c>
      <c r="BW324" s="194">
        <f>SUMPRODUCT(CHOOSE({1,2,3,4},R259,R389,R454,R519),CHOOSE({1,2,3,4},DZ292,DZ292,DZ292,DZ292))</f>
        <v>0</v>
      </c>
      <c r="BX324" s="194">
        <f>SUMPRODUCT(CHOOSE({1,2,3,4},S259,S389,S454,S519),CHOOSE({1,2,3,4},EA292,EA292,EA292,EA292))</f>
        <v>0</v>
      </c>
      <c r="BY324" s="194">
        <f>SUMPRODUCT(CHOOSE({1,2,3,4},T259,T389,T454,T519),CHOOSE({1,2,3,4},EB292,EB292,EB292,EB292))</f>
        <v>0</v>
      </c>
      <c r="BZ324" s="194">
        <f>SUMPRODUCT(CHOOSE({1,2,3,4},U259,U389,U454,U519),CHOOSE({1,2,3,4},EC292,EC292,EC292,EC292))</f>
        <v>0</v>
      </c>
      <c r="CA324" s="194">
        <f>SUMPRODUCT(CHOOSE({1,2,3,4},V259,V389,V454,V519),CHOOSE({1,2,3,4},ED292,ED292,ED292,ED292))</f>
        <v>0</v>
      </c>
      <c r="CB324" s="194">
        <f>SUMPRODUCT(CHOOSE({1,2,3,4},W259,W389,W454,W519),CHOOSE({1,2,3,4},EE292,EE292,EE292,EE292))</f>
        <v>0</v>
      </c>
      <c r="CC324" s="194">
        <f>SUMPRODUCT(CHOOSE({1,2,3,4},X259,X389,X454,X519),CHOOSE({1,2,3,4},EF292,EF292,EF292,EF292))</f>
        <v>0</v>
      </c>
      <c r="CD324" s="194">
        <f>SUMPRODUCT(CHOOSE({1,2,3,4},Y259,Y389,Y454,Y519),CHOOSE({1,2,3,4},EG292,EG292,EG292,EG292))</f>
        <v>0</v>
      </c>
      <c r="CE324" s="194">
        <f>SUMPRODUCT(CHOOSE({1,2,3,4},Z259,Z389,Z454,Z519),CHOOSE({1,2,3,4},EH292,EH292,EH292,EH292))</f>
        <v>0</v>
      </c>
      <c r="CF324" s="194">
        <f>SUMPRODUCT(CHOOSE({1,2,3,4},AA259,AA389,AA454,AA519),CHOOSE({1,2,3,4},EI292,EI292,EI292,EI292))</f>
        <v>0</v>
      </c>
      <c r="CG324" s="194">
        <f>SUMPRODUCT(CHOOSE({1,2,3,4},AB259,AB389,AB454,AB519),CHOOSE({1,2,3,4},EJ292,EJ292,EJ292,EJ292))</f>
        <v>0</v>
      </c>
    </row>
    <row r="325" spans="1:141" x14ac:dyDescent="0.3">
      <c r="B325" s="1">
        <v>24</v>
      </c>
      <c r="C325" s="1"/>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f>(VLOOKUP(Z100,CHDmort,$A$4,FALSE)-1)*Z164*CE293</f>
        <v>0</v>
      </c>
      <c r="AB325" s="155">
        <f>(VLOOKUP(AA100,CHDmort,$A$4,FALSE)-1)*AA164*CF293</f>
        <v>0</v>
      </c>
      <c r="AC325" s="156"/>
      <c r="AD325" s="156"/>
      <c r="AE325" s="156"/>
      <c r="AF325" s="156"/>
      <c r="AG325" s="170">
        <f t="shared" si="85"/>
        <v>0</v>
      </c>
      <c r="AH325" s="170">
        <f t="shared" si="85"/>
        <v>0</v>
      </c>
      <c r="AI325" s="170">
        <f t="shared" si="85"/>
        <v>0</v>
      </c>
      <c r="AJ325" s="170">
        <f t="shared" si="85"/>
        <v>0</v>
      </c>
      <c r="AK325" s="170">
        <f t="shared" si="85"/>
        <v>0</v>
      </c>
      <c r="AL325" s="170">
        <f t="shared" si="85"/>
        <v>0</v>
      </c>
      <c r="AM325" s="170">
        <f t="shared" si="85"/>
        <v>0</v>
      </c>
      <c r="AN325" s="170">
        <f t="shared" si="85"/>
        <v>0</v>
      </c>
      <c r="AO325" s="170">
        <f t="shared" si="85"/>
        <v>0</v>
      </c>
      <c r="AP325" s="170">
        <f t="shared" si="85"/>
        <v>0</v>
      </c>
      <c r="AQ325" s="170">
        <f t="shared" si="85"/>
        <v>0</v>
      </c>
      <c r="AR325" s="170">
        <f t="shared" si="85"/>
        <v>0</v>
      </c>
      <c r="AS325" s="170">
        <f t="shared" si="85"/>
        <v>0</v>
      </c>
      <c r="AT325" s="170">
        <f t="shared" si="85"/>
        <v>0</v>
      </c>
      <c r="AU325" s="170">
        <f t="shared" si="85"/>
        <v>0</v>
      </c>
      <c r="AV325" s="170">
        <f t="shared" si="85"/>
        <v>0</v>
      </c>
      <c r="AW325" s="170">
        <f t="shared" si="86"/>
        <v>0</v>
      </c>
      <c r="AX325" s="170">
        <f t="shared" si="86"/>
        <v>0</v>
      </c>
      <c r="AY325" s="170">
        <f t="shared" si="86"/>
        <v>0</v>
      </c>
      <c r="AZ325" s="170">
        <f t="shared" si="86"/>
        <v>0</v>
      </c>
      <c r="BA325" s="170">
        <f t="shared" si="86"/>
        <v>0</v>
      </c>
      <c r="BB325" s="170">
        <f t="shared" si="86"/>
        <v>0</v>
      </c>
      <c r="BC325" s="170">
        <f t="shared" si="86"/>
        <v>0</v>
      </c>
      <c r="BD325" s="170">
        <f t="shared" si="86"/>
        <v>0</v>
      </c>
      <c r="BE325" s="170">
        <f t="shared" si="86"/>
        <v>0</v>
      </c>
      <c r="BF325" s="67"/>
      <c r="BG325" s="67"/>
      <c r="BH325" s="52"/>
      <c r="BI325" s="194">
        <f>SUMPRODUCT(CHOOSE({1,2,3,4},D260,D390,D455,D520),CHOOSE({1,2,3,4},DL293,DL293,DL293,DL293))</f>
        <v>0</v>
      </c>
      <c r="BJ325" s="194">
        <f>SUMPRODUCT(CHOOSE({1,2,3,4},E260,E390,E455,E520),CHOOSE({1,2,3,4},DM293,DM293,DM293,DM293))</f>
        <v>0</v>
      </c>
      <c r="BK325" s="194">
        <f>SUMPRODUCT(CHOOSE({1,2,3,4},F260,F390,F455,F520),CHOOSE({1,2,3,4},DN293,DN293,DN293,DN293))</f>
        <v>0</v>
      </c>
      <c r="BL325" s="194">
        <f>SUMPRODUCT(CHOOSE({1,2,3,4},G260,G390,G455,G520),CHOOSE({1,2,3,4},DO293,DO293,DO293,DO293))</f>
        <v>0</v>
      </c>
      <c r="BM325" s="194">
        <f>SUMPRODUCT(CHOOSE({1,2,3,4},H260,H390,H455,H520),CHOOSE({1,2,3,4},DP293,DP293,DP293,DP293))</f>
        <v>0</v>
      </c>
      <c r="BN325" s="194">
        <f>SUMPRODUCT(CHOOSE({1,2,3,4},I260,I390,I455,I520),CHOOSE({1,2,3,4},DQ293,DQ293,DQ293,DQ293))</f>
        <v>0</v>
      </c>
      <c r="BO325" s="194">
        <f>SUMPRODUCT(CHOOSE({1,2,3,4},J260,J390,J455,J520),CHOOSE({1,2,3,4},DR293,DR293,DR293,DR293))</f>
        <v>0</v>
      </c>
      <c r="BP325" s="194">
        <f>SUMPRODUCT(CHOOSE({1,2,3,4},K260,K390,K455,K520),CHOOSE({1,2,3,4},DS293,DS293,DS293,DS293))</f>
        <v>0</v>
      </c>
      <c r="BQ325" s="194">
        <f>SUMPRODUCT(CHOOSE({1,2,3,4},L260,L390,L455,L520),CHOOSE({1,2,3,4},DT293,DT293,DT293,DT293))</f>
        <v>0</v>
      </c>
      <c r="BR325" s="194">
        <f>SUMPRODUCT(CHOOSE({1,2,3,4},M260,M390,M455,M520),CHOOSE({1,2,3,4},DU293,DU293,DU293,DU293))</f>
        <v>0</v>
      </c>
      <c r="BS325" s="194">
        <f>SUMPRODUCT(CHOOSE({1,2,3,4},N260,N390,N455,N520),CHOOSE({1,2,3,4},DV293,DV293,DV293,DV293))</f>
        <v>0</v>
      </c>
      <c r="BT325" s="194">
        <f>SUMPRODUCT(CHOOSE({1,2,3,4},O260,O390,O455,O520),CHOOSE({1,2,3,4},DW293,DW293,DW293,DW293))</f>
        <v>0</v>
      </c>
      <c r="BU325" s="194">
        <f>SUMPRODUCT(CHOOSE({1,2,3,4},P260,P390,P455,P520),CHOOSE({1,2,3,4},DX293,DX293,DX293,DX293))</f>
        <v>0</v>
      </c>
      <c r="BV325" s="194">
        <f>SUMPRODUCT(CHOOSE({1,2,3,4},Q260,Q390,Q455,Q520),CHOOSE({1,2,3,4},DY293,DY293,DY293,DY293))</f>
        <v>0</v>
      </c>
      <c r="BW325" s="194">
        <f>SUMPRODUCT(CHOOSE({1,2,3,4},R260,R390,R455,R520),CHOOSE({1,2,3,4},DZ293,DZ293,DZ293,DZ293))</f>
        <v>0</v>
      </c>
      <c r="BX325" s="194">
        <f>SUMPRODUCT(CHOOSE({1,2,3,4},S260,S390,S455,S520),CHOOSE({1,2,3,4},EA293,EA293,EA293,EA293))</f>
        <v>0</v>
      </c>
      <c r="BY325" s="194">
        <f>SUMPRODUCT(CHOOSE({1,2,3,4},T260,T390,T455,T520),CHOOSE({1,2,3,4},EB293,EB293,EB293,EB293))</f>
        <v>0</v>
      </c>
      <c r="BZ325" s="194">
        <f>SUMPRODUCT(CHOOSE({1,2,3,4},U260,U390,U455,U520),CHOOSE({1,2,3,4},EC293,EC293,EC293,EC293))</f>
        <v>0</v>
      </c>
      <c r="CA325" s="194">
        <f>SUMPRODUCT(CHOOSE({1,2,3,4},V260,V390,V455,V520),CHOOSE({1,2,3,4},ED293,ED293,ED293,ED293))</f>
        <v>0</v>
      </c>
      <c r="CB325" s="194">
        <f>SUMPRODUCT(CHOOSE({1,2,3,4},W260,W390,W455,W520),CHOOSE({1,2,3,4},EE293,EE293,EE293,EE293))</f>
        <v>0</v>
      </c>
      <c r="CC325" s="194">
        <f>SUMPRODUCT(CHOOSE({1,2,3,4},X260,X390,X455,X520),CHOOSE({1,2,3,4},EF293,EF293,EF293,EF293))</f>
        <v>0</v>
      </c>
      <c r="CD325" s="194">
        <f>SUMPRODUCT(CHOOSE({1,2,3,4},Y260,Y390,Y455,Y520),CHOOSE({1,2,3,4},EG293,EG293,EG293,EG293))</f>
        <v>0</v>
      </c>
      <c r="CE325" s="194">
        <f>SUMPRODUCT(CHOOSE({1,2,3,4},Z260,Z390,Z455,Z520),CHOOSE({1,2,3,4},EH293,EH293,EH293,EH293))</f>
        <v>0</v>
      </c>
      <c r="CF325" s="194">
        <f>SUMPRODUCT(CHOOSE({1,2,3,4},AA260,AA390,AA455,AA520),CHOOSE({1,2,3,4},EI293,EI293,EI293,EI293))</f>
        <v>0</v>
      </c>
      <c r="CG325" s="194">
        <f>SUMPRODUCT(CHOOSE({1,2,3,4},AB260,AB390,AB455,AB520),CHOOSE({1,2,3,4},EJ293,EJ293,EJ293,EJ293))</f>
        <v>0</v>
      </c>
    </row>
    <row r="326" spans="1:141" x14ac:dyDescent="0.3">
      <c r="B326" s="1">
        <v>25</v>
      </c>
      <c r="C326" s="1"/>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f>(VLOOKUP(AA101,CHDmort,$A$4,FALSE)-1)*AA165*CF294</f>
        <v>0</v>
      </c>
      <c r="AC326" s="156"/>
      <c r="AD326" s="156"/>
      <c r="AE326" s="156"/>
      <c r="AF326" s="156"/>
      <c r="AG326" s="170">
        <f t="shared" si="85"/>
        <v>0</v>
      </c>
      <c r="AH326" s="170">
        <f t="shared" si="85"/>
        <v>0</v>
      </c>
      <c r="AI326" s="170">
        <f t="shared" si="85"/>
        <v>0</v>
      </c>
      <c r="AJ326" s="170">
        <f t="shared" si="85"/>
        <v>0</v>
      </c>
      <c r="AK326" s="170">
        <f t="shared" si="85"/>
        <v>0</v>
      </c>
      <c r="AL326" s="170">
        <f t="shared" si="85"/>
        <v>0</v>
      </c>
      <c r="AM326" s="170">
        <f t="shared" si="85"/>
        <v>0</v>
      </c>
      <c r="AN326" s="170">
        <f t="shared" si="85"/>
        <v>0</v>
      </c>
      <c r="AO326" s="170">
        <f t="shared" si="85"/>
        <v>0</v>
      </c>
      <c r="AP326" s="170">
        <f t="shared" si="85"/>
        <v>0</v>
      </c>
      <c r="AQ326" s="170">
        <f t="shared" si="85"/>
        <v>0</v>
      </c>
      <c r="AR326" s="170">
        <f t="shared" si="85"/>
        <v>0</v>
      </c>
      <c r="AS326" s="170">
        <f t="shared" si="85"/>
        <v>0</v>
      </c>
      <c r="AT326" s="170">
        <f t="shared" si="85"/>
        <v>0</v>
      </c>
      <c r="AU326" s="170">
        <f t="shared" si="85"/>
        <v>0</v>
      </c>
      <c r="AV326" s="170">
        <f t="shared" si="85"/>
        <v>0</v>
      </c>
      <c r="AW326" s="170">
        <f t="shared" si="86"/>
        <v>0</v>
      </c>
      <c r="AX326" s="170">
        <f t="shared" si="86"/>
        <v>0</v>
      </c>
      <c r="AY326" s="170">
        <f t="shared" si="86"/>
        <v>0</v>
      </c>
      <c r="AZ326" s="170">
        <f t="shared" si="86"/>
        <v>0</v>
      </c>
      <c r="BA326" s="170">
        <f t="shared" si="86"/>
        <v>0</v>
      </c>
      <c r="BB326" s="170">
        <f t="shared" si="86"/>
        <v>0</v>
      </c>
      <c r="BC326" s="170">
        <f t="shared" si="86"/>
        <v>0</v>
      </c>
      <c r="BD326" s="170">
        <f t="shared" si="86"/>
        <v>0</v>
      </c>
      <c r="BE326" s="170">
        <f t="shared" si="86"/>
        <v>0</v>
      </c>
      <c r="BF326" s="67"/>
      <c r="BG326" s="67"/>
      <c r="BH326" s="52"/>
      <c r="BI326" s="194">
        <f>SUMPRODUCT(CHOOSE({1,2,3,4},D261,D391,D456,D521),CHOOSE({1,2,3,4},DL294,DL294,DL294,DL294))</f>
        <v>0</v>
      </c>
      <c r="BJ326" s="194">
        <f>SUMPRODUCT(CHOOSE({1,2,3,4},E261,E391,E456,E521),CHOOSE({1,2,3,4},DM294,DM294,DM294,DM294))</f>
        <v>0</v>
      </c>
      <c r="BK326" s="194">
        <f>SUMPRODUCT(CHOOSE({1,2,3,4},F261,F391,F456,F521),CHOOSE({1,2,3,4},DN294,DN294,DN294,DN294))</f>
        <v>0</v>
      </c>
      <c r="BL326" s="194">
        <f>SUMPRODUCT(CHOOSE({1,2,3,4},G261,G391,G456,G521),CHOOSE({1,2,3,4},DO294,DO294,DO294,DO294))</f>
        <v>0</v>
      </c>
      <c r="BM326" s="194">
        <f>SUMPRODUCT(CHOOSE({1,2,3,4},H261,H391,H456,H521),CHOOSE({1,2,3,4},DP294,DP294,DP294,DP294))</f>
        <v>0</v>
      </c>
      <c r="BN326" s="194">
        <f>SUMPRODUCT(CHOOSE({1,2,3,4},I261,I391,I456,I521),CHOOSE({1,2,3,4},DQ294,DQ294,DQ294,DQ294))</f>
        <v>0</v>
      </c>
      <c r="BO326" s="194">
        <f>SUMPRODUCT(CHOOSE({1,2,3,4},J261,J391,J456,J521),CHOOSE({1,2,3,4},DR294,DR294,DR294,DR294))</f>
        <v>0</v>
      </c>
      <c r="BP326" s="194">
        <f>SUMPRODUCT(CHOOSE({1,2,3,4},K261,K391,K456,K521),CHOOSE({1,2,3,4},DS294,DS294,DS294,DS294))</f>
        <v>0</v>
      </c>
      <c r="BQ326" s="194">
        <f>SUMPRODUCT(CHOOSE({1,2,3,4},L261,L391,L456,L521),CHOOSE({1,2,3,4},DT294,DT294,DT294,DT294))</f>
        <v>0</v>
      </c>
      <c r="BR326" s="194">
        <f>SUMPRODUCT(CHOOSE({1,2,3,4},M261,M391,M456,M521),CHOOSE({1,2,3,4},DU294,DU294,DU294,DU294))</f>
        <v>0</v>
      </c>
      <c r="BS326" s="194">
        <f>SUMPRODUCT(CHOOSE({1,2,3,4},N261,N391,N456,N521),CHOOSE({1,2,3,4},DV294,DV294,DV294,DV294))</f>
        <v>0</v>
      </c>
      <c r="BT326" s="194">
        <f>SUMPRODUCT(CHOOSE({1,2,3,4},O261,O391,O456,O521),CHOOSE({1,2,3,4},DW294,DW294,DW294,DW294))</f>
        <v>0</v>
      </c>
      <c r="BU326" s="194">
        <f>SUMPRODUCT(CHOOSE({1,2,3,4},P261,P391,P456,P521),CHOOSE({1,2,3,4},DX294,DX294,DX294,DX294))</f>
        <v>0</v>
      </c>
      <c r="BV326" s="194">
        <f>SUMPRODUCT(CHOOSE({1,2,3,4},Q261,Q391,Q456,Q521),CHOOSE({1,2,3,4},DY294,DY294,DY294,DY294))</f>
        <v>0</v>
      </c>
      <c r="BW326" s="194">
        <f>SUMPRODUCT(CHOOSE({1,2,3,4},R261,R391,R456,R521),CHOOSE({1,2,3,4},DZ294,DZ294,DZ294,DZ294))</f>
        <v>0</v>
      </c>
      <c r="BX326" s="194">
        <f>SUMPRODUCT(CHOOSE({1,2,3,4},S261,S391,S456,S521),CHOOSE({1,2,3,4},EA294,EA294,EA294,EA294))</f>
        <v>0</v>
      </c>
      <c r="BY326" s="194">
        <f>SUMPRODUCT(CHOOSE({1,2,3,4},T261,T391,T456,T521),CHOOSE({1,2,3,4},EB294,EB294,EB294,EB294))</f>
        <v>0</v>
      </c>
      <c r="BZ326" s="194">
        <f>SUMPRODUCT(CHOOSE({1,2,3,4},U261,U391,U456,U521),CHOOSE({1,2,3,4},EC294,EC294,EC294,EC294))</f>
        <v>0</v>
      </c>
      <c r="CA326" s="194">
        <f>SUMPRODUCT(CHOOSE({1,2,3,4},V261,V391,V456,V521),CHOOSE({1,2,3,4},ED294,ED294,ED294,ED294))</f>
        <v>0</v>
      </c>
      <c r="CB326" s="194">
        <f>SUMPRODUCT(CHOOSE({1,2,3,4},W261,W391,W456,W521),CHOOSE({1,2,3,4},EE294,EE294,EE294,EE294))</f>
        <v>0</v>
      </c>
      <c r="CC326" s="194">
        <f>SUMPRODUCT(CHOOSE({1,2,3,4},X261,X391,X456,X521),CHOOSE({1,2,3,4},EF294,EF294,EF294,EF294))</f>
        <v>0</v>
      </c>
      <c r="CD326" s="194">
        <f>SUMPRODUCT(CHOOSE({1,2,3,4},Y261,Y391,Y456,Y521),CHOOSE({1,2,3,4},EG294,EG294,EG294,EG294))</f>
        <v>0</v>
      </c>
      <c r="CE326" s="194">
        <f>SUMPRODUCT(CHOOSE({1,2,3,4},Z261,Z391,Z456,Z521),CHOOSE({1,2,3,4},EH294,EH294,EH294,EH294))</f>
        <v>0</v>
      </c>
      <c r="CF326" s="194">
        <f>SUMPRODUCT(CHOOSE({1,2,3,4},AA261,AA391,AA456,AA521),CHOOSE({1,2,3,4},EI294,EI294,EI294,EI294))</f>
        <v>0</v>
      </c>
      <c r="CG326" s="194">
        <f>SUMPRODUCT(CHOOSE({1,2,3,4},AB261,AB391,AB456,AB521),CHOOSE({1,2,3,4},EJ294,EJ294,EJ294,EJ294))</f>
        <v>0</v>
      </c>
    </row>
    <row r="327" spans="1:141" x14ac:dyDescent="0.3">
      <c r="B327" s="34" t="s">
        <v>157</v>
      </c>
      <c r="C327" s="12"/>
      <c r="D327" s="66">
        <f>SUM(D302:D326)</f>
        <v>0</v>
      </c>
      <c r="E327" s="66">
        <f t="shared" ref="E327:AB327" si="88">SUM(E302:E326)</f>
        <v>1.3132863787595492E-2</v>
      </c>
      <c r="F327" s="66">
        <f t="shared" si="88"/>
        <v>2.4174250056175142E-2</v>
      </c>
      <c r="G327" s="66">
        <f t="shared" si="88"/>
        <v>3.4017653853606888E-2</v>
      </c>
      <c r="H327" s="66">
        <f t="shared" si="88"/>
        <v>4.287189386675435E-2</v>
      </c>
      <c r="I327" s="66">
        <f t="shared" si="88"/>
        <v>5.8882328171815893E-2</v>
      </c>
      <c r="J327" s="66">
        <f t="shared" si="88"/>
        <v>7.3152828230262382E-2</v>
      </c>
      <c r="K327" s="66">
        <f t="shared" si="88"/>
        <v>8.5770115562061308E-2</v>
      </c>
      <c r="L327" s="66">
        <f t="shared" si="88"/>
        <v>9.704298782758472E-2</v>
      </c>
      <c r="M327" s="66">
        <f t="shared" si="88"/>
        <v>0.10703489327643641</v>
      </c>
      <c r="N327" s="66">
        <f t="shared" si="88"/>
        <v>0.12226108961965537</v>
      </c>
      <c r="O327" s="66">
        <f t="shared" si="88"/>
        <v>0.13548452667464259</v>
      </c>
      <c r="P327" s="66">
        <f t="shared" si="88"/>
        <v>0.14701286001484684</v>
      </c>
      <c r="Q327" s="66">
        <f t="shared" si="88"/>
        <v>0.15674326916964132</v>
      </c>
      <c r="R327" s="66">
        <f t="shared" si="88"/>
        <v>0.16486745457429097</v>
      </c>
      <c r="S327" s="66">
        <f t="shared" si="88"/>
        <v>0.17814302381525468</v>
      </c>
      <c r="T327" s="66">
        <f t="shared" si="88"/>
        <v>0.18873983524870411</v>
      </c>
      <c r="U327" s="66">
        <f t="shared" si="88"/>
        <v>0.19747473004731791</v>
      </c>
      <c r="V327" s="66">
        <f t="shared" si="88"/>
        <v>0.20408160491046498</v>
      </c>
      <c r="W327" s="66">
        <f t="shared" si="88"/>
        <v>0.20860343960635208</v>
      </c>
      <c r="X327" s="66">
        <f t="shared" si="88"/>
        <v>0.21366387926139316</v>
      </c>
      <c r="Y327" s="66">
        <f t="shared" si="88"/>
        <v>0.21621780745176725</v>
      </c>
      <c r="Z327" s="66">
        <f t="shared" si="88"/>
        <v>0.21780468441978579</v>
      </c>
      <c r="AA327" s="66">
        <f t="shared" si="88"/>
        <v>0.21578965083598395</v>
      </c>
      <c r="AB327" s="66">
        <f t="shared" si="88"/>
        <v>0.21106076181606417</v>
      </c>
      <c r="AC327" s="12"/>
      <c r="AG327" s="170">
        <f t="shared" si="85"/>
        <v>0</v>
      </c>
      <c r="AH327" s="170">
        <f t="shared" si="85"/>
        <v>0</v>
      </c>
      <c r="AI327" s="170">
        <f t="shared" si="85"/>
        <v>0</v>
      </c>
      <c r="AJ327" s="170">
        <f t="shared" si="85"/>
        <v>0</v>
      </c>
      <c r="AK327" s="170">
        <f t="shared" si="85"/>
        <v>0</v>
      </c>
      <c r="AL327" s="170">
        <f t="shared" si="85"/>
        <v>0</v>
      </c>
      <c r="AM327" s="170">
        <f t="shared" si="85"/>
        <v>0</v>
      </c>
      <c r="AN327" s="170">
        <f t="shared" si="85"/>
        <v>0</v>
      </c>
      <c r="AO327" s="170">
        <f t="shared" si="85"/>
        <v>0</v>
      </c>
      <c r="AP327" s="170">
        <f t="shared" si="85"/>
        <v>0</v>
      </c>
      <c r="AQ327" s="170">
        <f t="shared" si="85"/>
        <v>0</v>
      </c>
      <c r="AR327" s="170">
        <f t="shared" si="85"/>
        <v>0</v>
      </c>
      <c r="AS327" s="170">
        <f t="shared" si="85"/>
        <v>0</v>
      </c>
      <c r="AT327" s="170">
        <f t="shared" si="85"/>
        <v>0</v>
      </c>
      <c r="AU327" s="170">
        <f t="shared" si="85"/>
        <v>0</v>
      </c>
      <c r="AV327" s="170">
        <f t="shared" si="85"/>
        <v>0</v>
      </c>
      <c r="AW327" s="170">
        <f t="shared" si="86"/>
        <v>0</v>
      </c>
      <c r="AX327" s="170">
        <f t="shared" si="86"/>
        <v>0</v>
      </c>
      <c r="AY327" s="170">
        <f t="shared" si="86"/>
        <v>0</v>
      </c>
      <c r="AZ327" s="170">
        <f t="shared" si="86"/>
        <v>0</v>
      </c>
      <c r="BA327" s="170">
        <f t="shared" si="86"/>
        <v>0</v>
      </c>
      <c r="BB327" s="170">
        <f t="shared" si="86"/>
        <v>0</v>
      </c>
      <c r="BC327" s="170">
        <f t="shared" si="86"/>
        <v>0</v>
      </c>
      <c r="BD327" s="170">
        <f t="shared" si="86"/>
        <v>0</v>
      </c>
      <c r="BE327" s="170">
        <f t="shared" si="86"/>
        <v>0</v>
      </c>
      <c r="BH327" s="66">
        <f>SUM(BH302:BH326)</f>
        <v>0</v>
      </c>
      <c r="BI327" s="66">
        <f t="shared" ref="BI327:CG327" si="89">SUM(BI302:BI326)</f>
        <v>0</v>
      </c>
      <c r="BJ327" s="66">
        <f t="shared" si="89"/>
        <v>2.3442464555123367E-5</v>
      </c>
      <c r="BK327" s="66">
        <f t="shared" si="89"/>
        <v>7.9016039570936836E-5</v>
      </c>
      <c r="BL327" s="66">
        <f t="shared" si="89"/>
        <v>1.5537968332355158E-4</v>
      </c>
      <c r="BM327" s="66">
        <f t="shared" si="89"/>
        <v>2.4477750757981878E-4</v>
      </c>
      <c r="BN327" s="66">
        <f t="shared" si="89"/>
        <v>4.1846745738010141E-4</v>
      </c>
      <c r="BO327" s="66">
        <f t="shared" si="89"/>
        <v>6.1444139149445585E-4</v>
      </c>
      <c r="BP327" s="66">
        <f t="shared" si="89"/>
        <v>8.2731975806490054E-4</v>
      </c>
      <c r="BQ327" s="66">
        <f t="shared" si="89"/>
        <v>1.0484766444523261E-3</v>
      </c>
      <c r="BR327" s="66">
        <f t="shared" si="89"/>
        <v>1.2760032499972145E-3</v>
      </c>
      <c r="BS327" s="66">
        <f t="shared" si="89"/>
        <v>1.9476935183661143E-3</v>
      </c>
      <c r="BT327" s="66">
        <f t="shared" si="89"/>
        <v>2.6627483466707602E-3</v>
      </c>
      <c r="BU327" s="66">
        <f t="shared" si="89"/>
        <v>3.3951765280209674E-3</v>
      </c>
      <c r="BV327" s="66">
        <f t="shared" si="89"/>
        <v>4.1483208811548189E-3</v>
      </c>
      <c r="BW327" s="66">
        <f t="shared" si="89"/>
        <v>4.9009182525225382E-3</v>
      </c>
      <c r="BX327" s="66">
        <f t="shared" si="89"/>
        <v>6.0980637736437636E-3</v>
      </c>
      <c r="BY327" s="66">
        <f t="shared" si="89"/>
        <v>7.3312064416069488E-3</v>
      </c>
      <c r="BZ327" s="66">
        <f t="shared" si="89"/>
        <v>8.528312421997879E-3</v>
      </c>
      <c r="CA327" s="66">
        <f t="shared" si="89"/>
        <v>9.7280345758073861E-3</v>
      </c>
      <c r="CB327" s="66">
        <f t="shared" si="89"/>
        <v>9.3625997995595012E-3</v>
      </c>
      <c r="CC327" s="66">
        <f t="shared" si="89"/>
        <v>1.2648688339224824E-2</v>
      </c>
      <c r="CD327" s="66">
        <f t="shared" si="89"/>
        <v>1.5656045102676569E-2</v>
      </c>
      <c r="CE327" s="66">
        <f t="shared" si="89"/>
        <v>1.8268890849261511E-2</v>
      </c>
      <c r="CF327" s="66">
        <f t="shared" si="89"/>
        <v>2.0711894856922184E-2</v>
      </c>
      <c r="CG327" s="66">
        <f t="shared" si="89"/>
        <v>2.2955587892777671E-2</v>
      </c>
    </row>
    <row r="328" spans="1:141" x14ac:dyDescent="0.3">
      <c r="B328" s="34" t="s">
        <v>158</v>
      </c>
      <c r="C328" s="12"/>
      <c r="D328" s="66">
        <f>SUM($D327:D327)</f>
        <v>0</v>
      </c>
      <c r="E328" s="66">
        <f>SUM($D327:E327)</f>
        <v>1.3132863787595492E-2</v>
      </c>
      <c r="F328" s="66">
        <f>SUM($D327:F327)</f>
        <v>3.7307113843770633E-2</v>
      </c>
      <c r="G328" s="66">
        <f>SUM($D327:G327)</f>
        <v>7.1324767697377528E-2</v>
      </c>
      <c r="H328" s="66">
        <f>SUM($D327:H327)</f>
        <v>0.11419666156413188</v>
      </c>
      <c r="I328" s="66">
        <f>SUM($D327:I327)</f>
        <v>0.17307898973594776</v>
      </c>
      <c r="J328" s="66">
        <f>SUM($D327:J327)</f>
        <v>0.24623181796621013</v>
      </c>
      <c r="K328" s="66">
        <f>SUM($D327:K327)</f>
        <v>0.33200193352827145</v>
      </c>
      <c r="L328" s="66">
        <f>SUM($D327:L327)</f>
        <v>0.42904492135585615</v>
      </c>
      <c r="M328" s="66">
        <f>SUM($D327:M327)</f>
        <v>0.5360798146322926</v>
      </c>
      <c r="N328" s="66">
        <f>SUM($D327:N327)</f>
        <v>0.65834090425194791</v>
      </c>
      <c r="O328" s="66">
        <f>SUM($D327:O327)</f>
        <v>0.79382543092659053</v>
      </c>
      <c r="P328" s="66">
        <f>SUM($D327:P327)</f>
        <v>0.94083829094143734</v>
      </c>
      <c r="Q328" s="66">
        <f>SUM($D327:Q327)</f>
        <v>1.0975815601110788</v>
      </c>
      <c r="R328" s="66">
        <f>SUM($D327:R327)</f>
        <v>1.2624490146853697</v>
      </c>
      <c r="S328" s="66">
        <f>SUM($D327:S327)</f>
        <v>1.4405920385006243</v>
      </c>
      <c r="T328" s="66">
        <f>SUM($D327:T327)</f>
        <v>1.6293318737493285</v>
      </c>
      <c r="U328" s="66">
        <f>SUM($D327:U327)</f>
        <v>1.8268066037966464</v>
      </c>
      <c r="V328" s="66">
        <f>SUM($D327:V327)</f>
        <v>2.0308882087071112</v>
      </c>
      <c r="W328" s="66">
        <f>SUM($D327:W327)</f>
        <v>2.2394916483134635</v>
      </c>
      <c r="X328" s="66">
        <f>SUM($D327:X327)</f>
        <v>2.4531555275748564</v>
      </c>
      <c r="Y328" s="66">
        <f>SUM($D327:Y327)</f>
        <v>2.6693733350266236</v>
      </c>
      <c r="Z328" s="66">
        <f>SUM($D327:Z327)</f>
        <v>2.8871780194464094</v>
      </c>
      <c r="AA328" s="66">
        <f>SUM($D327:AA327)</f>
        <v>3.1029676702823932</v>
      </c>
      <c r="AB328" s="66">
        <f>SUM($D327:AB327)</f>
        <v>3.3140284320984574</v>
      </c>
      <c r="AC328" s="12"/>
      <c r="AG328" s="170">
        <f t="shared" si="85"/>
        <v>0</v>
      </c>
      <c r="AH328" s="170">
        <f t="shared" si="85"/>
        <v>0</v>
      </c>
      <c r="AI328" s="170">
        <f t="shared" si="85"/>
        <v>0</v>
      </c>
      <c r="AJ328" s="170">
        <f t="shared" si="85"/>
        <v>0</v>
      </c>
      <c r="AK328" s="170">
        <f t="shared" si="85"/>
        <v>0</v>
      </c>
      <c r="AL328" s="170">
        <f t="shared" ref="AL328:AV328" si="90">H167*BM296</f>
        <v>0</v>
      </c>
      <c r="AM328" s="170">
        <f t="shared" si="90"/>
        <v>0</v>
      </c>
      <c r="AN328" s="170">
        <f t="shared" si="90"/>
        <v>0</v>
      </c>
      <c r="AO328" s="170">
        <f t="shared" si="90"/>
        <v>0</v>
      </c>
      <c r="AP328" s="170">
        <f t="shared" si="90"/>
        <v>0</v>
      </c>
      <c r="AQ328" s="170">
        <f t="shared" si="90"/>
        <v>0</v>
      </c>
      <c r="AR328" s="170">
        <f t="shared" si="90"/>
        <v>0</v>
      </c>
      <c r="AS328" s="170">
        <f t="shared" si="90"/>
        <v>0</v>
      </c>
      <c r="AT328" s="170">
        <f t="shared" si="90"/>
        <v>0</v>
      </c>
      <c r="AU328" s="170">
        <f t="shared" si="90"/>
        <v>0</v>
      </c>
      <c r="AV328" s="170">
        <f t="shared" si="90"/>
        <v>0</v>
      </c>
      <c r="AW328" s="170">
        <f t="shared" si="86"/>
        <v>0</v>
      </c>
      <c r="AX328" s="170">
        <f t="shared" si="86"/>
        <v>0</v>
      </c>
      <c r="AY328" s="170">
        <f t="shared" si="86"/>
        <v>0</v>
      </c>
      <c r="AZ328" s="170">
        <f t="shared" si="86"/>
        <v>0</v>
      </c>
      <c r="BA328" s="170">
        <f t="shared" si="86"/>
        <v>0</v>
      </c>
      <c r="BB328" s="170">
        <f t="shared" si="86"/>
        <v>0</v>
      </c>
      <c r="BC328" s="170">
        <f t="shared" si="86"/>
        <v>0</v>
      </c>
      <c r="BD328" s="170">
        <f t="shared" si="86"/>
        <v>0</v>
      </c>
      <c r="BE328" s="170">
        <f t="shared" si="86"/>
        <v>0</v>
      </c>
    </row>
    <row r="329" spans="1:141" x14ac:dyDescent="0.3">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141" x14ac:dyDescent="0.3">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141" s="162" customFormat="1" x14ac:dyDescent="0.3">
      <c r="A331" s="161" t="s">
        <v>293</v>
      </c>
      <c r="AF331" s="161" t="s">
        <v>308</v>
      </c>
      <c r="BH331" s="161" t="s">
        <v>301</v>
      </c>
      <c r="CJ331" s="162" t="s">
        <v>299</v>
      </c>
      <c r="DL331" s="162" t="s">
        <v>336</v>
      </c>
    </row>
    <row r="332" spans="1:141" x14ac:dyDescent="0.3">
      <c r="A332" s="1"/>
      <c r="AF332" t="s">
        <v>289</v>
      </c>
    </row>
    <row r="333" spans="1:141" x14ac:dyDescent="0.3">
      <c r="A333" s="1"/>
      <c r="C333" s="1" t="s">
        <v>13</v>
      </c>
      <c r="AF333" s="1" t="s">
        <v>13</v>
      </c>
      <c r="BH333" s="1" t="s">
        <v>13</v>
      </c>
      <c r="CJ333" s="1" t="s">
        <v>13</v>
      </c>
      <c r="DL333" s="1" t="s">
        <v>13</v>
      </c>
    </row>
    <row r="334" spans="1:141" x14ac:dyDescent="0.3">
      <c r="C334" s="1">
        <v>0</v>
      </c>
      <c r="D334" s="1">
        <v>1</v>
      </c>
      <c r="E334" s="1">
        <v>2</v>
      </c>
      <c r="F334" s="1">
        <v>3</v>
      </c>
      <c r="G334" s="1">
        <v>4</v>
      </c>
      <c r="H334" s="1">
        <v>5</v>
      </c>
      <c r="I334" s="1">
        <v>6</v>
      </c>
      <c r="J334" s="1">
        <v>7</v>
      </c>
      <c r="K334" s="1">
        <v>8</v>
      </c>
      <c r="L334" s="1">
        <v>9</v>
      </c>
      <c r="M334" s="1">
        <v>10</v>
      </c>
      <c r="N334" s="1">
        <v>11</v>
      </c>
      <c r="O334" s="1">
        <v>12</v>
      </c>
      <c r="P334" s="1">
        <v>13</v>
      </c>
      <c r="Q334" s="1">
        <v>14</v>
      </c>
      <c r="R334" s="1">
        <v>15</v>
      </c>
      <c r="S334" s="1">
        <v>16</v>
      </c>
      <c r="T334" s="1">
        <v>17</v>
      </c>
      <c r="U334" s="1">
        <v>18</v>
      </c>
      <c r="V334" s="1">
        <v>19</v>
      </c>
      <c r="W334" s="1">
        <v>20</v>
      </c>
      <c r="X334" s="1">
        <v>21</v>
      </c>
      <c r="Y334" s="1">
        <v>22</v>
      </c>
      <c r="Z334" s="1">
        <v>23</v>
      </c>
      <c r="AA334" s="1">
        <v>24</v>
      </c>
      <c r="AB334" s="1">
        <v>25</v>
      </c>
      <c r="AC334" s="1"/>
      <c r="AF334" s="1">
        <v>0</v>
      </c>
      <c r="AG334" s="2">
        <v>1</v>
      </c>
      <c r="AH334" s="2">
        <v>2</v>
      </c>
      <c r="AI334" s="2">
        <v>3</v>
      </c>
      <c r="AJ334" s="2">
        <v>4</v>
      </c>
      <c r="AK334" s="2">
        <v>5</v>
      </c>
      <c r="AL334" s="2">
        <v>6</v>
      </c>
      <c r="AM334" s="2">
        <v>7</v>
      </c>
      <c r="AN334" s="2">
        <v>8</v>
      </c>
      <c r="AO334" s="2">
        <v>9</v>
      </c>
      <c r="AP334" s="2">
        <v>10</v>
      </c>
      <c r="AQ334" s="2">
        <v>11</v>
      </c>
      <c r="AR334" s="2">
        <v>12</v>
      </c>
      <c r="AS334" s="2">
        <v>13</v>
      </c>
      <c r="AT334" s="2">
        <v>14</v>
      </c>
      <c r="AU334" s="2">
        <v>15</v>
      </c>
      <c r="AV334" s="2">
        <v>16</v>
      </c>
      <c r="AW334" s="2">
        <v>17</v>
      </c>
      <c r="AX334" s="2">
        <v>18</v>
      </c>
      <c r="AY334" s="2">
        <v>19</v>
      </c>
      <c r="AZ334" s="2">
        <v>20</v>
      </c>
      <c r="BA334" s="2">
        <v>21</v>
      </c>
      <c r="BB334" s="2">
        <v>22</v>
      </c>
      <c r="BC334" s="2">
        <v>23</v>
      </c>
      <c r="BD334" s="2">
        <v>24</v>
      </c>
      <c r="BE334" s="2">
        <v>25</v>
      </c>
      <c r="BF334" s="1"/>
      <c r="BH334" s="1">
        <v>0</v>
      </c>
      <c r="BI334" s="1">
        <v>1</v>
      </c>
      <c r="BJ334" s="1">
        <v>2</v>
      </c>
      <c r="BK334" s="1">
        <v>3</v>
      </c>
      <c r="BL334" s="1">
        <v>4</v>
      </c>
      <c r="BM334" s="1">
        <v>5</v>
      </c>
      <c r="BN334" s="1">
        <v>6</v>
      </c>
      <c r="BO334" s="1">
        <v>7</v>
      </c>
      <c r="BP334" s="1">
        <v>8</v>
      </c>
      <c r="BQ334" s="1">
        <v>9</v>
      </c>
      <c r="BR334" s="1">
        <v>10</v>
      </c>
      <c r="BS334" s="1">
        <v>11</v>
      </c>
      <c r="BT334" s="1">
        <v>12</v>
      </c>
      <c r="BU334" s="1">
        <v>13</v>
      </c>
      <c r="BV334" s="1">
        <v>14</v>
      </c>
      <c r="BW334" s="1">
        <v>15</v>
      </c>
      <c r="BX334" s="1">
        <v>16</v>
      </c>
      <c r="BY334" s="1">
        <v>17</v>
      </c>
      <c r="BZ334" s="1">
        <v>18</v>
      </c>
      <c r="CA334" s="1">
        <v>19</v>
      </c>
      <c r="CB334" s="1">
        <v>20</v>
      </c>
      <c r="CC334" s="1">
        <v>21</v>
      </c>
      <c r="CD334" s="1">
        <v>22</v>
      </c>
      <c r="CE334" s="1">
        <v>23</v>
      </c>
      <c r="CF334" s="1">
        <v>24</v>
      </c>
      <c r="CG334" s="1">
        <v>25</v>
      </c>
      <c r="CJ334" s="1">
        <v>0</v>
      </c>
      <c r="CK334" s="1">
        <v>1</v>
      </c>
      <c r="CL334" s="1">
        <v>2</v>
      </c>
      <c r="CM334" s="1">
        <v>3</v>
      </c>
      <c r="CN334" s="1">
        <v>4</v>
      </c>
      <c r="CO334" s="1">
        <v>5</v>
      </c>
      <c r="CP334" s="1">
        <v>6</v>
      </c>
      <c r="CQ334" s="1">
        <v>7</v>
      </c>
      <c r="CR334" s="1">
        <v>8</v>
      </c>
      <c r="CS334" s="1">
        <v>9</v>
      </c>
      <c r="CT334" s="1">
        <v>10</v>
      </c>
      <c r="CU334" s="1">
        <v>11</v>
      </c>
      <c r="CV334" s="1">
        <v>12</v>
      </c>
      <c r="CW334" s="1">
        <v>13</v>
      </c>
      <c r="CX334" s="1">
        <v>14</v>
      </c>
      <c r="CY334" s="1">
        <v>15</v>
      </c>
      <c r="CZ334" s="1">
        <v>16</v>
      </c>
      <c r="DA334" s="1">
        <v>17</v>
      </c>
      <c r="DB334" s="1">
        <v>18</v>
      </c>
      <c r="DC334" s="1">
        <v>19</v>
      </c>
      <c r="DD334" s="1">
        <v>20</v>
      </c>
      <c r="DE334" s="1">
        <v>21</v>
      </c>
      <c r="DF334" s="1">
        <v>22</v>
      </c>
      <c r="DG334" s="1">
        <v>23</v>
      </c>
      <c r="DH334" s="1">
        <v>24</v>
      </c>
      <c r="DI334" s="1">
        <v>25</v>
      </c>
      <c r="DL334" s="1">
        <v>0</v>
      </c>
      <c r="DM334" s="1">
        <v>1</v>
      </c>
      <c r="DN334" s="1">
        <v>2</v>
      </c>
      <c r="DO334" s="1">
        <v>3</v>
      </c>
      <c r="DP334" s="1">
        <v>4</v>
      </c>
      <c r="DQ334" s="1">
        <v>5</v>
      </c>
      <c r="DR334" s="1">
        <v>6</v>
      </c>
      <c r="DS334" s="1">
        <v>7</v>
      </c>
      <c r="DT334" s="1">
        <v>8</v>
      </c>
      <c r="DU334" s="1">
        <v>9</v>
      </c>
      <c r="DV334" s="1">
        <v>10</v>
      </c>
      <c r="DW334" s="1">
        <v>11</v>
      </c>
      <c r="DX334" s="1">
        <v>12</v>
      </c>
      <c r="DY334" s="1">
        <v>13</v>
      </c>
      <c r="DZ334" s="1">
        <v>14</v>
      </c>
      <c r="EA334" s="1">
        <v>15</v>
      </c>
      <c r="EB334" s="1">
        <v>16</v>
      </c>
      <c r="EC334" s="1">
        <v>17</v>
      </c>
      <c r="ED334" s="1">
        <v>18</v>
      </c>
      <c r="EE334" s="1">
        <v>19</v>
      </c>
      <c r="EF334" s="1">
        <v>20</v>
      </c>
      <c r="EG334" s="1">
        <v>21</v>
      </c>
      <c r="EH334" s="1">
        <v>22</v>
      </c>
      <c r="EI334" s="1">
        <v>23</v>
      </c>
      <c r="EJ334" s="1">
        <v>24</v>
      </c>
      <c r="EK334" s="1">
        <v>25</v>
      </c>
    </row>
    <row r="335" spans="1:141" x14ac:dyDescent="0.3">
      <c r="A335" s="9" t="s">
        <v>12</v>
      </c>
      <c r="B335" s="1">
        <v>1</v>
      </c>
      <c r="C335" s="155"/>
      <c r="D335" s="155">
        <f t="shared" ref="D335:AB335" si="91">VLOOKUP(C77,CVAInc,$A$4,FALSE)*(1+((VLOOKUP(C77,CVArisk,$A$4,FALSE)-1)*MAX(0,AF109-BaselineBMI)))</f>
        <v>9.3617525445811097E-4</v>
      </c>
      <c r="E335" s="155">
        <f t="shared" si="91"/>
        <v>9.1121836483111962E-4</v>
      </c>
      <c r="F335" s="155">
        <f t="shared" si="91"/>
        <v>9.1810439657827986E-4</v>
      </c>
      <c r="G335" s="155">
        <f t="shared" si="91"/>
        <v>9.2764400510661948E-4</v>
      </c>
      <c r="H335" s="155">
        <f t="shared" si="91"/>
        <v>9.371836136349591E-4</v>
      </c>
      <c r="I335" s="155">
        <f t="shared" si="91"/>
        <v>9.4672322216329873E-4</v>
      </c>
      <c r="J335" s="155">
        <f t="shared" si="91"/>
        <v>9.5626283069163846E-4</v>
      </c>
      <c r="K335" s="155">
        <f t="shared" si="91"/>
        <v>9.6580243921997808E-4</v>
      </c>
      <c r="L335" s="155">
        <f t="shared" si="91"/>
        <v>9.753420477483177E-4</v>
      </c>
      <c r="M335" s="155">
        <f t="shared" si="91"/>
        <v>2.3867595492212119E-3</v>
      </c>
      <c r="N335" s="155">
        <f t="shared" si="91"/>
        <v>2.4098778107968454E-3</v>
      </c>
      <c r="O335" s="155">
        <f t="shared" si="91"/>
        <v>2.4329960723724789E-3</v>
      </c>
      <c r="P335" s="155">
        <f t="shared" si="91"/>
        <v>2.4561143339481123E-3</v>
      </c>
      <c r="Q335" s="155">
        <f t="shared" si="91"/>
        <v>2.4728019247099394E-3</v>
      </c>
      <c r="R335" s="155">
        <f t="shared" si="91"/>
        <v>2.4830588446579601E-3</v>
      </c>
      <c r="S335" s="155">
        <f t="shared" si="91"/>
        <v>2.4933157646059812E-3</v>
      </c>
      <c r="T335" s="155">
        <f t="shared" si="91"/>
        <v>2.5035726845540019E-3</v>
      </c>
      <c r="U335" s="155">
        <f t="shared" si="91"/>
        <v>2.5138296045020235E-3</v>
      </c>
      <c r="V335" s="155">
        <f t="shared" si="91"/>
        <v>2.5240865244500446E-3</v>
      </c>
      <c r="W335" s="155">
        <f t="shared" si="91"/>
        <v>8.5307853962471331E-3</v>
      </c>
      <c r="X335" s="155">
        <f t="shared" si="91"/>
        <v>8.5580955644292186E-3</v>
      </c>
      <c r="Y335" s="155">
        <f t="shared" si="91"/>
        <v>8.5840052111660695E-3</v>
      </c>
      <c r="Z335" s="155">
        <f t="shared" si="91"/>
        <v>8.6085143364576858E-3</v>
      </c>
      <c r="AA335" s="155">
        <f t="shared" si="91"/>
        <v>8.6316229403040675E-3</v>
      </c>
      <c r="AB335" s="155">
        <f t="shared" si="91"/>
        <v>8.6533310227052112E-3</v>
      </c>
      <c r="AC335" s="155"/>
      <c r="AG335" s="174">
        <f>D335*D43*PRODUCT($CJ335:CJ335)</f>
        <v>6.538606532257904E-2</v>
      </c>
      <c r="AH335" s="174">
        <f>E335*E43*PRODUCT($CJ335:CK335)</f>
        <v>6.3409844592769174E-2</v>
      </c>
      <c r="AI335" s="174">
        <f>F335*F43*PRODUCT($CJ335:CL335)</f>
        <v>6.362127638573975E-2</v>
      </c>
      <c r="AJ335" s="174">
        <f>G335*G43*PRODUCT($CJ335:CM335)</f>
        <v>6.3978945397120165E-2</v>
      </c>
      <c r="AK335" s="174">
        <f>H335*H43*PRODUCT($CJ335:CN335)</f>
        <v>6.4304135796617479E-2</v>
      </c>
      <c r="AL335" s="174">
        <f>I335*I43*PRODUCT($CJ335:CO335)</f>
        <v>6.4576274039515436E-2</v>
      </c>
      <c r="AM335" s="174">
        <f>J335*J43*PRODUCT($CJ335:CP335)</f>
        <v>6.479820407864087E-2</v>
      </c>
      <c r="AN335" s="174">
        <f>K335*K43*PRODUCT($CJ335:CQ335)</f>
        <v>6.4964667820855804E-2</v>
      </c>
      <c r="AO335" s="174">
        <f>L335*L43*PRODUCT($CJ335:CR335)</f>
        <v>6.5083774761218613E-2</v>
      </c>
      <c r="AP335" s="174">
        <f>M335*M43*PRODUCT($CJ335:CS335)</f>
        <v>0.15789956680359218</v>
      </c>
      <c r="AQ335" s="174">
        <f>N335*N43*PRODUCT($CJ335:CT335)</f>
        <v>0.15763994844868812</v>
      </c>
      <c r="AR335" s="174">
        <f>O335*O43*PRODUCT($CJ335:CU335)</f>
        <v>0.15716930710594387</v>
      </c>
      <c r="AS335" s="174">
        <f>P335*P43*PRODUCT($CJ335:CV335)</f>
        <v>0.15650776254982024</v>
      </c>
      <c r="AT335" s="174">
        <f>Q335*Q43*PRODUCT($CJ335:CW335)</f>
        <v>0.15523939904328823</v>
      </c>
      <c r="AU335" s="174">
        <f>R335*R43*PRODUCT($CJ335:CX335)</f>
        <v>0.15339109804487724</v>
      </c>
      <c r="AV335" s="174">
        <f>S335*S43*PRODUCT($CJ335:CY335)</f>
        <v>0.15135078247332692</v>
      </c>
      <c r="AW335" s="174">
        <f>T335*T43*PRODUCT($CJ335:CZ335)</f>
        <v>0.14910606547998442</v>
      </c>
      <c r="AX335" s="174">
        <f>U335*U43*PRODUCT($CJ335:DA335)</f>
        <v>0.14669655607364607</v>
      </c>
      <c r="AY335" s="174">
        <f>V335*V43*PRODUCT($CJ335:DB335)</f>
        <v>0.14411833871552807</v>
      </c>
      <c r="AZ335" s="174">
        <f>W335*W43*PRODUCT($CJ335:DC335)</f>
        <v>0.47618590927350463</v>
      </c>
      <c r="BA335" s="174">
        <f>X335*X43*PRODUCT($CJ335:DD335)</f>
        <v>0.4628865271441242</v>
      </c>
      <c r="BB335" s="174">
        <f>Y335*Y43*PRODUCT($CJ335:DE335)</f>
        <v>0.44858950258095026</v>
      </c>
      <c r="BC335" s="174">
        <f>Z335*Z43*PRODUCT($CJ335:DF335)</f>
        <v>0.4336670620541429</v>
      </c>
      <c r="BD335" s="174">
        <f>AA335*AA43*PRODUCT($CJ335:DG335)</f>
        <v>0.41788626212610136</v>
      </c>
      <c r="BE335" s="174">
        <f>AB335*AB43*PRODUCT($CJ335:DH335)</f>
        <v>0.40118752028356192</v>
      </c>
      <c r="BI335" s="169">
        <f>SUM($AF335:AG335)-SUM($AF367:AG367)-SUM($C367:D367)-SUM($BH367:BI367)</f>
        <v>6.538606532257904E-2</v>
      </c>
      <c r="BJ335" s="169">
        <f>SUM($AF335:AH335)-SUM($AF367:AH367)-SUM($C367:E367)-SUM($BH367:BJ367)</f>
        <v>0.1178323801576735</v>
      </c>
      <c r="BK335" s="169">
        <f>SUM($AF335:AI335)-SUM($AF367:AI367)-SUM($C367:F367)-SUM($BH367:BK367)</f>
        <v>0.1616733028486603</v>
      </c>
      <c r="BL335" s="169">
        <f>SUM($AF335:AJ335)-SUM($AF367:AJ367)-SUM($C367:G367)-SUM($BH367:BL367)</f>
        <v>0.19848362000482933</v>
      </c>
      <c r="BM335" s="169">
        <f>SUM($AF335:AK335)-SUM($AF367:AK367)-SUM($C367:H367)-SUM($BH367:BM367)</f>
        <v>0.2294008117302338</v>
      </c>
      <c r="BN335" s="169">
        <f>SUM($AF335:AL335)-SUM($AF367:AL367)-SUM($C367:I367)-SUM($BH367:BN367)</f>
        <v>0.25531877253446122</v>
      </c>
      <c r="BO335" s="169">
        <f>SUM($AF335:AM335)-SUM($AF367:AM367)-SUM($C367:J367)-SUM($BH367:BO367)</f>
        <v>0.27701822791624442</v>
      </c>
      <c r="BP335" s="169">
        <f>SUM($AF335:AN335)-SUM($AF367:AN367)-SUM($C367:K367)-SUM($BH367:BP367)</f>
        <v>0.29514732325745247</v>
      </c>
      <c r="BQ335" s="169">
        <f>SUM($AF335:AO335)-SUM($AF367:AO367)-SUM($C367:L367)-SUM($BH367:BQ367)</f>
        <v>0.31025722419072788</v>
      </c>
      <c r="BR335" s="169">
        <f>SUM($AF335:AP335)-SUM($AF367:AP367)-SUM($C367:M367)-SUM($BH367:BR367)</f>
        <v>0.41555210898948924</v>
      </c>
      <c r="BS335" s="169">
        <f>SUM($AF335:AQ335)-SUM($AF367:AQ367)-SUM($C367:N367)-SUM($BH367:BS367)</f>
        <v>0.5025693530466353</v>
      </c>
      <c r="BT335" s="169">
        <f>SUM($AF335:AR335)-SUM($AF367:AR367)-SUM($C367:O367)-SUM($BH367:BT367)</f>
        <v>0.57413697510472261</v>
      </c>
      <c r="BU335" s="169">
        <f>SUM($AF335:AS335)-SUM($AF367:AS367)-SUM($C367:P367)-SUM($BH367:BU367)</f>
        <v>0.6326460709804187</v>
      </c>
      <c r="BV335" s="169">
        <f>SUM($AF335:AT335)-SUM($AF367:AT367)-SUM($C367:Q367)-SUM($BH367:BV367)</f>
        <v>0.67967583819552901</v>
      </c>
      <c r="BW335" s="169">
        <f>SUM($AF335:AU335)-SUM($AF367:AU367)-SUM($C367:R367)-SUM($BH367:BW367)</f>
        <v>0.71657926042078823</v>
      </c>
      <c r="BX335" s="169">
        <f>SUM($AF335:AV335)-SUM($AF367:AV367)-SUM($C367:S367)-SUM($BH367:BX367)</f>
        <v>0.74470407197498933</v>
      </c>
      <c r="BY335" s="169">
        <f>SUM($AF335:AW335)-SUM($AF367:AW367)-SUM($C367:T367)-SUM($BH367:BY367)</f>
        <v>0.76532881119462326</v>
      </c>
      <c r="BZ335" s="169">
        <f>SUM($AF335:AX335)-SUM($AF367:AX367)-SUM($C367:U367)-SUM($BH367:BZ367)</f>
        <v>0.77958198890303088</v>
      </c>
      <c r="CA335" s="169">
        <f>SUM($AF335:AY335)-SUM($AF367:AY367)-SUM($C367:V367)-SUM($BH367:CA367)</f>
        <v>0.78838624274128766</v>
      </c>
      <c r="CB335" s="169">
        <f>SUM($AF335:AZ335)-SUM($AF367:AZ367)-SUM($C367:W367)-SUM($BH367:CB367)</f>
        <v>1.1279102661496092</v>
      </c>
      <c r="CC335" s="169">
        <f>SUM($AF335:BA335)-SUM($AF367:BA367)-SUM($C367:X367)-SUM($BH367:CC367)</f>
        <v>1.3946420478222301</v>
      </c>
      <c r="CD335" s="169">
        <f>SUM($AF335:BB335)-SUM($AF367:BB367)-SUM($C367:Y367)-SUM($BH367:CD367)</f>
        <v>1.5999216007685335</v>
      </c>
      <c r="CE335" s="169">
        <f>SUM($AF335:BC335)-SUM($AF367:BC367)-SUM($C367:Z367)-SUM($BH367:CE367)</f>
        <v>1.7536594353505368</v>
      </c>
      <c r="CF335" s="169">
        <f>SUM($AF335:BD335)-SUM($AF367:BD367)-SUM($C367:AA367)-SUM($BH367:CF367)</f>
        <v>1.8637664507799172</v>
      </c>
      <c r="CG335" s="169">
        <f>SUM($AF335:BE335)-SUM($AF367:BE367)-SUM($C367:AB367)-SUM($BH367:CG367)</f>
        <v>1.9367790600396046</v>
      </c>
      <c r="CJ335" s="67">
        <f>1-C335</f>
        <v>1</v>
      </c>
      <c r="CK335" s="67">
        <f t="shared" ref="CK335:DI348" si="92">1-D335</f>
        <v>0.9990638247455419</v>
      </c>
      <c r="CL335" s="67">
        <f t="shared" si="92"/>
        <v>0.9990887816351689</v>
      </c>
      <c r="CM335" s="67">
        <f t="shared" si="92"/>
        <v>0.99908189560342175</v>
      </c>
      <c r="CN335" s="67">
        <f t="shared" si="92"/>
        <v>0.99907235599489341</v>
      </c>
      <c r="CO335" s="67">
        <f t="shared" si="92"/>
        <v>0.99906281638636507</v>
      </c>
      <c r="CP335" s="67">
        <f t="shared" si="92"/>
        <v>0.99905327677783673</v>
      </c>
      <c r="CQ335" s="67">
        <f t="shared" si="92"/>
        <v>0.99904373716930839</v>
      </c>
      <c r="CR335" s="67">
        <f t="shared" si="92"/>
        <v>0.99903419756078005</v>
      </c>
      <c r="CS335" s="67">
        <f t="shared" si="92"/>
        <v>0.9990246579522517</v>
      </c>
      <c r="CT335" s="67">
        <f t="shared" si="92"/>
        <v>0.99761324045077882</v>
      </c>
      <c r="CU335" s="67">
        <f t="shared" si="92"/>
        <v>0.99759012218920318</v>
      </c>
      <c r="CV335" s="67">
        <f t="shared" si="92"/>
        <v>0.99756700392762754</v>
      </c>
      <c r="CW335" s="67">
        <f t="shared" si="92"/>
        <v>0.9975438856660519</v>
      </c>
      <c r="CX335" s="67">
        <f t="shared" si="92"/>
        <v>0.99752719807529011</v>
      </c>
      <c r="CY335" s="67">
        <f t="shared" si="92"/>
        <v>0.99751694115534206</v>
      </c>
      <c r="CZ335" s="67">
        <f t="shared" si="92"/>
        <v>0.99750668423539401</v>
      </c>
      <c r="DA335" s="67">
        <f t="shared" si="92"/>
        <v>0.99749642731544597</v>
      </c>
      <c r="DB335" s="67">
        <f t="shared" si="92"/>
        <v>0.99748617039549803</v>
      </c>
      <c r="DC335" s="67">
        <f t="shared" si="92"/>
        <v>0.99747591347554998</v>
      </c>
      <c r="DD335" s="67">
        <f t="shared" si="92"/>
        <v>0.99146921460375281</v>
      </c>
      <c r="DE335" s="67">
        <f t="shared" si="92"/>
        <v>0.99144190443557079</v>
      </c>
      <c r="DF335" s="67">
        <f t="shared" si="92"/>
        <v>0.99141599478883391</v>
      </c>
      <c r="DG335" s="67">
        <f t="shared" si="92"/>
        <v>0.99139148566354229</v>
      </c>
      <c r="DH335" s="67">
        <f t="shared" si="92"/>
        <v>0.99136837705969594</v>
      </c>
      <c r="DI335" s="67">
        <f t="shared" si="92"/>
        <v>0.99134666897729484</v>
      </c>
      <c r="DM335" s="188">
        <f>IF(ISERROR(BI335/D43),"",BI335/D43)</f>
        <v>9.3617525445811097E-4</v>
      </c>
      <c r="DN335" s="188">
        <f t="shared" ref="DN335:EK345" si="93">IF(ISERROR(BJ335/E43),"",BJ335/E43)</f>
        <v>1.6917012075990008E-3</v>
      </c>
      <c r="DO335" s="188">
        <f t="shared" si="93"/>
        <v>2.3287631288105006E-3</v>
      </c>
      <c r="DP335" s="188">
        <f t="shared" si="93"/>
        <v>2.8699038233415898E-3</v>
      </c>
      <c r="DQ335" s="188">
        <f t="shared" si="93"/>
        <v>3.3310110903372113E-3</v>
      </c>
      <c r="DR335" s="188">
        <f t="shared" si="93"/>
        <v>3.7258120074682112E-3</v>
      </c>
      <c r="DS335" s="188">
        <f t="shared" si="93"/>
        <v>4.0653640718749219E-3</v>
      </c>
      <c r="DT335" s="188">
        <f t="shared" si="93"/>
        <v>4.3592443986761303E-3</v>
      </c>
      <c r="DU335" s="188">
        <f t="shared" si="93"/>
        <v>4.614745604045384E-3</v>
      </c>
      <c r="DV335" s="188">
        <f t="shared" si="93"/>
        <v>6.2283222818686704E-3</v>
      </c>
      <c r="DW335" s="188">
        <f t="shared" si="93"/>
        <v>7.5998461501932783E-3</v>
      </c>
      <c r="DX335" s="188">
        <f t="shared" si="93"/>
        <v>8.7704400989238752E-3</v>
      </c>
      <c r="DY335" s="188">
        <f t="shared" si="93"/>
        <v>9.7734475908220503E-3</v>
      </c>
      <c r="DZ335" s="188">
        <f t="shared" si="93"/>
        <v>1.0631523317396944E-2</v>
      </c>
      <c r="EA335" s="188">
        <f t="shared" si="93"/>
        <v>1.1362715240238234E-2</v>
      </c>
      <c r="EB335" s="188">
        <f t="shared" si="93"/>
        <v>1.19874733376703E-2</v>
      </c>
      <c r="EC335" s="188">
        <f t="shared" si="93"/>
        <v>1.2525067780255819E-2</v>
      </c>
      <c r="ED335" s="188">
        <f t="shared" si="93"/>
        <v>1.2988416053093921E-2</v>
      </c>
      <c r="EE335" s="188">
        <f t="shared" si="93"/>
        <v>1.3390888321790688E-2</v>
      </c>
      <c r="EF335" s="188">
        <f t="shared" si="93"/>
        <v>1.9546761029658105E-2</v>
      </c>
      <c r="EG335" s="188">
        <f t="shared" si="93"/>
        <v>2.4730469267290441E-2</v>
      </c>
      <c r="EH335" s="188">
        <f t="shared" si="93"/>
        <v>2.9112121156105827E-2</v>
      </c>
      <c r="EI335" s="188">
        <f t="shared" si="93"/>
        <v>3.28176310863003E-2</v>
      </c>
      <c r="EJ335" s="188">
        <f t="shared" si="93"/>
        <v>3.598000705927009E-2</v>
      </c>
      <c r="EK335" s="188">
        <f t="shared" si="93"/>
        <v>3.8706725528361109E-2</v>
      </c>
    </row>
    <row r="336" spans="1:141" x14ac:dyDescent="0.3">
      <c r="B336" s="1">
        <v>2</v>
      </c>
      <c r="C336" s="155"/>
      <c r="D336" s="155"/>
      <c r="E336" s="155">
        <f t="shared" ref="E336:AB336" si="94">VLOOKUP(D78,CVAInc,$A$4,FALSE)*(1+((VLOOKUP(D78,CVArisk,$A$4,FALSE)-1)*MAX(0,AG110-BaselineBMI)))</f>
        <v>9.3617525445811097E-4</v>
      </c>
      <c r="F336" s="155">
        <f t="shared" si="94"/>
        <v>9.1121836483111962E-4</v>
      </c>
      <c r="G336" s="155">
        <f t="shared" si="94"/>
        <v>9.1810439657827986E-4</v>
      </c>
      <c r="H336" s="155">
        <f t="shared" si="94"/>
        <v>9.2764400510661948E-4</v>
      </c>
      <c r="I336" s="155">
        <f t="shared" si="94"/>
        <v>9.371836136349591E-4</v>
      </c>
      <c r="J336" s="155">
        <f t="shared" si="94"/>
        <v>9.4672322216329873E-4</v>
      </c>
      <c r="K336" s="155">
        <f t="shared" si="94"/>
        <v>9.5626283069163846E-4</v>
      </c>
      <c r="L336" s="155">
        <f t="shared" si="94"/>
        <v>9.6580243921997808E-4</v>
      </c>
      <c r="M336" s="155">
        <f t="shared" si="94"/>
        <v>9.753420477483177E-4</v>
      </c>
      <c r="N336" s="155">
        <f t="shared" si="94"/>
        <v>2.3867595492212119E-3</v>
      </c>
      <c r="O336" s="155">
        <f t="shared" si="94"/>
        <v>2.4098778107968454E-3</v>
      </c>
      <c r="P336" s="155">
        <f t="shared" si="94"/>
        <v>2.4329960723724789E-3</v>
      </c>
      <c r="Q336" s="155">
        <f t="shared" si="94"/>
        <v>2.4561143339481123E-3</v>
      </c>
      <c r="R336" s="155">
        <f t="shared" si="94"/>
        <v>2.4728019247099394E-3</v>
      </c>
      <c r="S336" s="155">
        <f t="shared" si="94"/>
        <v>2.4830588446579601E-3</v>
      </c>
      <c r="T336" s="155">
        <f t="shared" si="94"/>
        <v>2.4933157646059812E-3</v>
      </c>
      <c r="U336" s="155">
        <f t="shared" si="94"/>
        <v>2.5035726845540019E-3</v>
      </c>
      <c r="V336" s="155">
        <f t="shared" si="94"/>
        <v>2.5138296045020235E-3</v>
      </c>
      <c r="W336" s="155">
        <f t="shared" si="94"/>
        <v>2.5240865244500446E-3</v>
      </c>
      <c r="X336" s="155">
        <f t="shared" si="94"/>
        <v>8.5307853962471331E-3</v>
      </c>
      <c r="Y336" s="155">
        <f t="shared" si="94"/>
        <v>8.5580955644292186E-3</v>
      </c>
      <c r="Z336" s="155">
        <f t="shared" si="94"/>
        <v>8.5840052111660695E-3</v>
      </c>
      <c r="AA336" s="155">
        <f t="shared" si="94"/>
        <v>8.6085143364576858E-3</v>
      </c>
      <c r="AB336" s="155">
        <f t="shared" si="94"/>
        <v>8.6316229403040675E-3</v>
      </c>
      <c r="AC336" s="155"/>
      <c r="AD336" s="155"/>
      <c r="AG336" s="174">
        <f>D336*D44*PRODUCT($CJ336:CJ336)</f>
        <v>0</v>
      </c>
      <c r="AH336" s="174">
        <f>E336*E44*PRODUCT($CJ336:CK336)</f>
        <v>0</v>
      </c>
      <c r="AI336" s="174">
        <f>F336*F44*PRODUCT($CJ336:CL336)</f>
        <v>0</v>
      </c>
      <c r="AJ336" s="174">
        <f>G336*G44*PRODUCT($CJ336:CM336)</f>
        <v>0</v>
      </c>
      <c r="AK336" s="174">
        <f>H336*H44*PRODUCT($CJ336:CN336)</f>
        <v>0</v>
      </c>
      <c r="AL336" s="174">
        <f>I336*I44*PRODUCT($CJ336:CO336)</f>
        <v>0</v>
      </c>
      <c r="AM336" s="174">
        <f>J336*J44*PRODUCT($CJ336:CP336)</f>
        <v>0</v>
      </c>
      <c r="AN336" s="174">
        <f>K336*K44*PRODUCT($CJ336:CQ336)</f>
        <v>0</v>
      </c>
      <c r="AO336" s="174">
        <f>L336*L44*PRODUCT($CJ336:CR336)</f>
        <v>0</v>
      </c>
      <c r="AP336" s="174">
        <f>M336*M44*PRODUCT($CJ336:CS336)</f>
        <v>0</v>
      </c>
      <c r="AQ336" s="174">
        <f>N336*N44*PRODUCT($CJ336:CT336)</f>
        <v>0</v>
      </c>
      <c r="AR336" s="174">
        <f>O336*O44*PRODUCT($CJ336:CU336)</f>
        <v>0</v>
      </c>
      <c r="AS336" s="174">
        <f>P336*P44*PRODUCT($CJ336:CV336)</f>
        <v>0</v>
      </c>
      <c r="AT336" s="174">
        <f>Q336*Q44*PRODUCT($CJ336:CW336)</f>
        <v>0</v>
      </c>
      <c r="AU336" s="174">
        <f>R336*R44*PRODUCT($CJ336:CX336)</f>
        <v>0</v>
      </c>
      <c r="AV336" s="174">
        <f>S336*S44*PRODUCT($CJ336:CY336)</f>
        <v>0</v>
      </c>
      <c r="AW336" s="174">
        <f>T336*T44*PRODUCT($CJ336:CZ336)</f>
        <v>0</v>
      </c>
      <c r="AX336" s="174">
        <f>U336*U44*PRODUCT($CJ336:DA336)</f>
        <v>0</v>
      </c>
      <c r="AY336" s="174">
        <f>V336*V44*PRODUCT($CJ336:DB336)</f>
        <v>0</v>
      </c>
      <c r="AZ336" s="174">
        <f>W336*W44*PRODUCT($CJ336:DC336)</f>
        <v>0</v>
      </c>
      <c r="BA336" s="174">
        <f>X336*X44*PRODUCT($CJ336:DD336)</f>
        <v>0</v>
      </c>
      <c r="BB336" s="174">
        <f>Y336*Y44*PRODUCT($CJ336:DE336)</f>
        <v>0</v>
      </c>
      <c r="BC336" s="174">
        <f>Z336*Z44*PRODUCT($CJ336:DF336)</f>
        <v>0</v>
      </c>
      <c r="BD336" s="174">
        <f>AA336*AA44*PRODUCT($CJ336:DG336)</f>
        <v>0</v>
      </c>
      <c r="BE336" s="174">
        <f>AB336*AB44*PRODUCT($CJ336:DH336)</f>
        <v>0</v>
      </c>
      <c r="BF336" s="93"/>
      <c r="BI336" s="169">
        <f>SUM($AF336:AG336)-SUM($AF368:AG368)-SUM($C368:D368)-SUM($BH368:BI368)</f>
        <v>0</v>
      </c>
      <c r="BJ336" s="169">
        <f>SUM($AF336:AH336)-SUM($AF368:AH368)-SUM($C368:E368)-SUM($BH368:BJ368)</f>
        <v>0</v>
      </c>
      <c r="BK336" s="169">
        <f>SUM($AF336:AI336)-SUM($AF368:AI368)-SUM($C368:F368)-SUM($BH368:BK368)</f>
        <v>0</v>
      </c>
      <c r="BL336" s="169">
        <f>SUM($AF336:AJ336)-SUM($AF368:AJ368)-SUM($C368:G368)-SUM($BH368:BL368)</f>
        <v>0</v>
      </c>
      <c r="BM336" s="169">
        <f>SUM($AF336:AK336)-SUM($AF368:AK368)-SUM($C368:H368)-SUM($BH368:BM368)</f>
        <v>0</v>
      </c>
      <c r="BN336" s="169">
        <f>SUM($AF336:AL336)-SUM($AF368:AL368)-SUM($C368:I368)-SUM($BH368:BN368)</f>
        <v>0</v>
      </c>
      <c r="BO336" s="169">
        <f>SUM($AF336:AM336)-SUM($AF368:AM368)-SUM($C368:J368)-SUM($BH368:BO368)</f>
        <v>0</v>
      </c>
      <c r="BP336" s="169">
        <f>SUM($AF336:AN336)-SUM($AF368:AN368)-SUM($C368:K368)-SUM($BH368:BP368)</f>
        <v>0</v>
      </c>
      <c r="BQ336" s="169">
        <f>SUM($AF336:AO336)-SUM($AF368:AO368)-SUM($C368:L368)-SUM($BH368:BQ368)</f>
        <v>0</v>
      </c>
      <c r="BR336" s="169">
        <f>SUM($AF336:AP336)-SUM($AF368:AP368)-SUM($C368:M368)-SUM($BH368:BR368)</f>
        <v>0</v>
      </c>
      <c r="BS336" s="169">
        <f>SUM($AF336:AQ336)-SUM($AF368:AQ368)-SUM($C368:N368)-SUM($BH368:BS368)</f>
        <v>0</v>
      </c>
      <c r="BT336" s="169">
        <f>SUM($AF336:AR336)-SUM($AF368:AR368)-SUM($C368:O368)-SUM($BH368:BT368)</f>
        <v>0</v>
      </c>
      <c r="BU336" s="169">
        <f>SUM($AF336:AS336)-SUM($AF368:AS368)-SUM($C368:P368)-SUM($BH368:BU368)</f>
        <v>0</v>
      </c>
      <c r="BV336" s="169">
        <f>SUM($AF336:AT336)-SUM($AF368:AT368)-SUM($C368:Q368)-SUM($BH368:BV368)</f>
        <v>0</v>
      </c>
      <c r="BW336" s="169">
        <f>SUM($AF336:AU336)-SUM($AF368:AU368)-SUM($C368:R368)-SUM($BH368:BW368)</f>
        <v>0</v>
      </c>
      <c r="BX336" s="169">
        <f>SUM($AF336:AV336)-SUM($AF368:AV368)-SUM($C368:S368)-SUM($BH368:BX368)</f>
        <v>0</v>
      </c>
      <c r="BY336" s="169">
        <f>SUM($AF336:AW336)-SUM($AF368:AW368)-SUM($C368:T368)-SUM($BH368:BY368)</f>
        <v>0</v>
      </c>
      <c r="BZ336" s="169">
        <f>SUM($AF336:AX336)-SUM($AF368:AX368)-SUM($C368:U368)-SUM($BH368:BZ368)</f>
        <v>0</v>
      </c>
      <c r="CA336" s="169">
        <f>SUM($AF336:AY336)-SUM($AF368:AY368)-SUM($C368:V368)-SUM($BH368:CA368)</f>
        <v>0</v>
      </c>
      <c r="CB336" s="169">
        <f>SUM($AF336:AZ336)-SUM($AF368:AZ368)-SUM($C368:W368)-SUM($BH368:CB368)</f>
        <v>0</v>
      </c>
      <c r="CC336" s="169">
        <f>SUM($AF336:BA336)-SUM($AF368:BA368)-SUM($C368:X368)-SUM($BH368:CC368)</f>
        <v>0</v>
      </c>
      <c r="CD336" s="169">
        <f>SUM($AF336:BB336)-SUM($AF368:BB368)-SUM($C368:Y368)-SUM($BH368:CD368)</f>
        <v>0</v>
      </c>
      <c r="CE336" s="169">
        <f>SUM($AF336:BC336)-SUM($AF368:BC368)-SUM($C368:Z368)-SUM($BH368:CE368)</f>
        <v>0</v>
      </c>
      <c r="CF336" s="169">
        <f>SUM($AF336:BD336)-SUM($AF368:BD368)-SUM($C368:AA368)-SUM($BH368:CF368)</f>
        <v>0</v>
      </c>
      <c r="CG336" s="169">
        <f>SUM($AF336:BE336)-SUM($AF368:BE368)-SUM($C368:AB368)-SUM($BH368:CG368)</f>
        <v>0</v>
      </c>
      <c r="CH336" s="52"/>
      <c r="CJ336" s="67"/>
      <c r="CK336" s="67">
        <f>1-D336</f>
        <v>1</v>
      </c>
      <c r="CL336" s="67">
        <f t="shared" si="92"/>
        <v>0.9990638247455419</v>
      </c>
      <c r="CM336" s="67">
        <f t="shared" si="92"/>
        <v>0.9990887816351689</v>
      </c>
      <c r="CN336" s="67">
        <f t="shared" si="92"/>
        <v>0.99908189560342175</v>
      </c>
      <c r="CO336" s="67">
        <f t="shared" si="92"/>
        <v>0.99907235599489341</v>
      </c>
      <c r="CP336" s="67">
        <f t="shared" si="92"/>
        <v>0.99906281638636507</v>
      </c>
      <c r="CQ336" s="67">
        <f t="shared" si="92"/>
        <v>0.99905327677783673</v>
      </c>
      <c r="CR336" s="67">
        <f t="shared" si="92"/>
        <v>0.99904373716930839</v>
      </c>
      <c r="CS336" s="67">
        <f t="shared" si="92"/>
        <v>0.99903419756078005</v>
      </c>
      <c r="CT336" s="67">
        <f t="shared" si="92"/>
        <v>0.9990246579522517</v>
      </c>
      <c r="CU336" s="67">
        <f t="shared" si="92"/>
        <v>0.99761324045077882</v>
      </c>
      <c r="CV336" s="67">
        <f t="shared" si="92"/>
        <v>0.99759012218920318</v>
      </c>
      <c r="CW336" s="67">
        <f t="shared" si="92"/>
        <v>0.99756700392762754</v>
      </c>
      <c r="CX336" s="67">
        <f t="shared" si="92"/>
        <v>0.9975438856660519</v>
      </c>
      <c r="CY336" s="67">
        <f t="shared" si="92"/>
        <v>0.99752719807529011</v>
      </c>
      <c r="CZ336" s="67">
        <f t="shared" si="92"/>
        <v>0.99751694115534206</v>
      </c>
      <c r="DA336" s="67">
        <f t="shared" si="92"/>
        <v>0.99750668423539401</v>
      </c>
      <c r="DB336" s="67">
        <f t="shared" si="92"/>
        <v>0.99749642731544597</v>
      </c>
      <c r="DC336" s="67">
        <f t="shared" si="92"/>
        <v>0.99748617039549803</v>
      </c>
      <c r="DD336" s="67">
        <f t="shared" si="92"/>
        <v>0.99747591347554998</v>
      </c>
      <c r="DE336" s="67">
        <f t="shared" si="92"/>
        <v>0.99146921460375281</v>
      </c>
      <c r="DF336" s="67">
        <f t="shared" si="92"/>
        <v>0.99144190443557079</v>
      </c>
      <c r="DG336" s="67">
        <f t="shared" si="92"/>
        <v>0.99141599478883391</v>
      </c>
      <c r="DH336" s="67">
        <f t="shared" si="92"/>
        <v>0.99139148566354229</v>
      </c>
      <c r="DI336" s="67">
        <f t="shared" si="92"/>
        <v>0.99136837705969594</v>
      </c>
      <c r="DM336" s="188" t="str">
        <f t="shared" ref="DM336:EB360" si="95">IF(ISERROR(BI336/D44),"",BI336/D44)</f>
        <v/>
      </c>
      <c r="DN336" s="188" t="str">
        <f t="shared" si="93"/>
        <v/>
      </c>
      <c r="DO336" s="188" t="str">
        <f t="shared" si="93"/>
        <v/>
      </c>
      <c r="DP336" s="188" t="str">
        <f t="shared" si="93"/>
        <v/>
      </c>
      <c r="DQ336" s="188" t="str">
        <f t="shared" si="93"/>
        <v/>
      </c>
      <c r="DR336" s="188" t="str">
        <f t="shared" si="93"/>
        <v/>
      </c>
      <c r="DS336" s="188" t="str">
        <f t="shared" si="93"/>
        <v/>
      </c>
      <c r="DT336" s="188" t="str">
        <f t="shared" si="93"/>
        <v/>
      </c>
      <c r="DU336" s="188" t="str">
        <f t="shared" si="93"/>
        <v/>
      </c>
      <c r="DV336" s="188" t="str">
        <f t="shared" si="93"/>
        <v/>
      </c>
      <c r="DW336" s="188" t="str">
        <f t="shared" si="93"/>
        <v/>
      </c>
      <c r="DX336" s="188" t="str">
        <f t="shared" si="93"/>
        <v/>
      </c>
      <c r="DY336" s="188" t="str">
        <f t="shared" si="93"/>
        <v/>
      </c>
      <c r="DZ336" s="188" t="str">
        <f t="shared" si="93"/>
        <v/>
      </c>
      <c r="EA336" s="188" t="str">
        <f t="shared" si="93"/>
        <v/>
      </c>
      <c r="EB336" s="188" t="str">
        <f t="shared" si="93"/>
        <v/>
      </c>
      <c r="EC336" s="188" t="str">
        <f t="shared" si="93"/>
        <v/>
      </c>
      <c r="ED336" s="188" t="str">
        <f t="shared" si="93"/>
        <v/>
      </c>
      <c r="EE336" s="188" t="str">
        <f t="shared" si="93"/>
        <v/>
      </c>
      <c r="EF336" s="188" t="str">
        <f t="shared" si="93"/>
        <v/>
      </c>
      <c r="EG336" s="188" t="str">
        <f t="shared" si="93"/>
        <v/>
      </c>
      <c r="EH336" s="188" t="str">
        <f t="shared" si="93"/>
        <v/>
      </c>
      <c r="EI336" s="188" t="str">
        <f t="shared" si="93"/>
        <v/>
      </c>
      <c r="EJ336" s="188" t="str">
        <f t="shared" si="93"/>
        <v/>
      </c>
      <c r="EK336" s="188" t="str">
        <f t="shared" si="93"/>
        <v/>
      </c>
    </row>
    <row r="337" spans="1:141" x14ac:dyDescent="0.3">
      <c r="B337" s="1">
        <v>3</v>
      </c>
      <c r="C337" s="155"/>
      <c r="D337" s="155"/>
      <c r="E337" s="155"/>
      <c r="F337" s="155">
        <f t="shared" ref="F337:AB337" si="96">VLOOKUP(E79,CVAInc,$A$4,FALSE)*(1+((VLOOKUP(E79,CVArisk,$A$4,FALSE)-1)*MAX(0,AH111-BaselineBMI)))</f>
        <v>9.3617525445811097E-4</v>
      </c>
      <c r="G337" s="155">
        <f t="shared" si="96"/>
        <v>9.1121836483111962E-4</v>
      </c>
      <c r="H337" s="155">
        <f t="shared" si="96"/>
        <v>9.1810439657827986E-4</v>
      </c>
      <c r="I337" s="155">
        <f t="shared" si="96"/>
        <v>9.2764400510661948E-4</v>
      </c>
      <c r="J337" s="155">
        <f t="shared" si="96"/>
        <v>9.371836136349591E-4</v>
      </c>
      <c r="K337" s="155">
        <f t="shared" si="96"/>
        <v>9.4672322216329873E-4</v>
      </c>
      <c r="L337" s="155">
        <f t="shared" si="96"/>
        <v>9.5626283069163846E-4</v>
      </c>
      <c r="M337" s="155">
        <f t="shared" si="96"/>
        <v>9.6580243921997808E-4</v>
      </c>
      <c r="N337" s="155">
        <f t="shared" si="96"/>
        <v>9.753420477483177E-4</v>
      </c>
      <c r="O337" s="155">
        <f t="shared" si="96"/>
        <v>2.3867595492212119E-3</v>
      </c>
      <c r="P337" s="155">
        <f t="shared" si="96"/>
        <v>2.4098778107968454E-3</v>
      </c>
      <c r="Q337" s="155">
        <f t="shared" si="96"/>
        <v>2.4329960723724789E-3</v>
      </c>
      <c r="R337" s="155">
        <f t="shared" si="96"/>
        <v>2.4561143339481123E-3</v>
      </c>
      <c r="S337" s="155">
        <f t="shared" si="96"/>
        <v>2.4728019247099394E-3</v>
      </c>
      <c r="T337" s="155">
        <f t="shared" si="96"/>
        <v>2.4830588446579601E-3</v>
      </c>
      <c r="U337" s="155">
        <f t="shared" si="96"/>
        <v>2.4933157646059812E-3</v>
      </c>
      <c r="V337" s="155">
        <f t="shared" si="96"/>
        <v>2.5035726845540019E-3</v>
      </c>
      <c r="W337" s="155">
        <f t="shared" si="96"/>
        <v>2.5138296045020235E-3</v>
      </c>
      <c r="X337" s="155">
        <f t="shared" si="96"/>
        <v>2.5240865244500446E-3</v>
      </c>
      <c r="Y337" s="155">
        <f t="shared" si="96"/>
        <v>8.5307853962471331E-3</v>
      </c>
      <c r="Z337" s="155">
        <f t="shared" si="96"/>
        <v>8.5580955644292186E-3</v>
      </c>
      <c r="AA337" s="155">
        <f t="shared" si="96"/>
        <v>8.5840052111660695E-3</v>
      </c>
      <c r="AB337" s="155">
        <f t="shared" si="96"/>
        <v>8.6085143364576858E-3</v>
      </c>
      <c r="AC337" s="155"/>
      <c r="AD337" s="155"/>
      <c r="AE337" s="155"/>
      <c r="AG337" s="174">
        <f>D337*D45*PRODUCT($CJ337:CJ337)</f>
        <v>0</v>
      </c>
      <c r="AH337" s="174">
        <f>E337*E45*PRODUCT($CJ337:CK337)</f>
        <v>0</v>
      </c>
      <c r="AI337" s="174">
        <f>F337*F45*PRODUCT($CJ337:CL337)</f>
        <v>0</v>
      </c>
      <c r="AJ337" s="174">
        <f>G337*G45*PRODUCT($CJ337:CM337)</f>
        <v>0</v>
      </c>
      <c r="AK337" s="174">
        <f>H337*H45*PRODUCT($CJ337:CN337)</f>
        <v>0</v>
      </c>
      <c r="AL337" s="174">
        <f>I337*I45*PRODUCT($CJ337:CO337)</f>
        <v>0</v>
      </c>
      <c r="AM337" s="174">
        <f>J337*J45*PRODUCT($CJ337:CP337)</f>
        <v>0</v>
      </c>
      <c r="AN337" s="174">
        <f>K337*K45*PRODUCT($CJ337:CQ337)</f>
        <v>0</v>
      </c>
      <c r="AO337" s="174">
        <f>L337*L45*PRODUCT($CJ337:CR337)</f>
        <v>0</v>
      </c>
      <c r="AP337" s="174">
        <f>M337*M45*PRODUCT($CJ337:CS337)</f>
        <v>0</v>
      </c>
      <c r="AQ337" s="174">
        <f>N337*N45*PRODUCT($CJ337:CT337)</f>
        <v>0</v>
      </c>
      <c r="AR337" s="174">
        <f>O337*O45*PRODUCT($CJ337:CU337)</f>
        <v>0</v>
      </c>
      <c r="AS337" s="174">
        <f>P337*P45*PRODUCT($CJ337:CV337)</f>
        <v>0</v>
      </c>
      <c r="AT337" s="174">
        <f>Q337*Q45*PRODUCT($CJ337:CW337)</f>
        <v>0</v>
      </c>
      <c r="AU337" s="174">
        <f>R337*R45*PRODUCT($CJ337:CX337)</f>
        <v>0</v>
      </c>
      <c r="AV337" s="174">
        <f>S337*S45*PRODUCT($CJ337:CY337)</f>
        <v>0</v>
      </c>
      <c r="AW337" s="174">
        <f>T337*T45*PRODUCT($CJ337:CZ337)</f>
        <v>0</v>
      </c>
      <c r="AX337" s="174">
        <f>U337*U45*PRODUCT($CJ337:DA337)</f>
        <v>0</v>
      </c>
      <c r="AY337" s="174">
        <f>V337*V45*PRODUCT($CJ337:DB337)</f>
        <v>0</v>
      </c>
      <c r="AZ337" s="174">
        <f>W337*W45*PRODUCT($CJ337:DC337)</f>
        <v>0</v>
      </c>
      <c r="BA337" s="174">
        <f>X337*X45*PRODUCT($CJ337:DD337)</f>
        <v>0</v>
      </c>
      <c r="BB337" s="174">
        <f>Y337*Y45*PRODUCT($CJ337:DE337)</f>
        <v>0</v>
      </c>
      <c r="BC337" s="174">
        <f>Z337*Z45*PRODUCT($CJ337:DF337)</f>
        <v>0</v>
      </c>
      <c r="BD337" s="174">
        <f>AA337*AA45*PRODUCT($CJ337:DG337)</f>
        <v>0</v>
      </c>
      <c r="BE337" s="174">
        <f>AB337*AB45*PRODUCT($CJ337:DH337)</f>
        <v>0</v>
      </c>
      <c r="BF337" s="93"/>
      <c r="BG337" s="93"/>
      <c r="BI337" s="169">
        <f>SUM($AF337:AG337)-SUM($AF369:AG369)-SUM($C369:D369)-SUM($BH369:BI369)</f>
        <v>0</v>
      </c>
      <c r="BJ337" s="169">
        <f>SUM($AF337:AH337)-SUM($AF369:AH369)-SUM($C369:E369)-SUM($BH369:BJ369)</f>
        <v>0</v>
      </c>
      <c r="BK337" s="169">
        <f>SUM($AF337:AI337)-SUM($AF369:AI369)-SUM($C369:F369)-SUM($BH369:BK369)</f>
        <v>0</v>
      </c>
      <c r="BL337" s="169">
        <f>SUM($AF337:AJ337)-SUM($AF369:AJ369)-SUM($C369:G369)-SUM($BH369:BL369)</f>
        <v>0</v>
      </c>
      <c r="BM337" s="169">
        <f>SUM($AF337:AK337)-SUM($AF369:AK369)-SUM($C369:H369)-SUM($BH369:BM369)</f>
        <v>0</v>
      </c>
      <c r="BN337" s="169">
        <f>SUM($AF337:AL337)-SUM($AF369:AL369)-SUM($C369:I369)-SUM($BH369:BN369)</f>
        <v>0</v>
      </c>
      <c r="BO337" s="169">
        <f>SUM($AF337:AM337)-SUM($AF369:AM369)-SUM($C369:J369)-SUM($BH369:BO369)</f>
        <v>0</v>
      </c>
      <c r="BP337" s="169">
        <f>SUM($AF337:AN337)-SUM($AF369:AN369)-SUM($C369:K369)-SUM($BH369:BP369)</f>
        <v>0</v>
      </c>
      <c r="BQ337" s="169">
        <f>SUM($AF337:AO337)-SUM($AF369:AO369)-SUM($C369:L369)-SUM($BH369:BQ369)</f>
        <v>0</v>
      </c>
      <c r="BR337" s="169">
        <f>SUM($AF337:AP337)-SUM($AF369:AP369)-SUM($C369:M369)-SUM($BH369:BR369)</f>
        <v>0</v>
      </c>
      <c r="BS337" s="169">
        <f>SUM($AF337:AQ337)-SUM($AF369:AQ369)-SUM($C369:N369)-SUM($BH369:BS369)</f>
        <v>0</v>
      </c>
      <c r="BT337" s="169">
        <f>SUM($AF337:AR337)-SUM($AF369:AR369)-SUM($C369:O369)-SUM($BH369:BT369)</f>
        <v>0</v>
      </c>
      <c r="BU337" s="169">
        <f>SUM($AF337:AS337)-SUM($AF369:AS369)-SUM($C369:P369)-SUM($BH369:BU369)</f>
        <v>0</v>
      </c>
      <c r="BV337" s="169">
        <f>SUM($AF337:AT337)-SUM($AF369:AT369)-SUM($C369:Q369)-SUM($BH369:BV369)</f>
        <v>0</v>
      </c>
      <c r="BW337" s="169">
        <f>SUM($AF337:AU337)-SUM($AF369:AU369)-SUM($C369:R369)-SUM($BH369:BW369)</f>
        <v>0</v>
      </c>
      <c r="BX337" s="169">
        <f>SUM($AF337:AV337)-SUM($AF369:AV369)-SUM($C369:S369)-SUM($BH369:BX369)</f>
        <v>0</v>
      </c>
      <c r="BY337" s="169">
        <f>SUM($AF337:AW337)-SUM($AF369:AW369)-SUM($C369:T369)-SUM($BH369:BY369)</f>
        <v>0</v>
      </c>
      <c r="BZ337" s="169">
        <f>SUM($AF337:AX337)-SUM($AF369:AX369)-SUM($C369:U369)-SUM($BH369:BZ369)</f>
        <v>0</v>
      </c>
      <c r="CA337" s="169">
        <f>SUM($AF337:AY337)-SUM($AF369:AY369)-SUM($C369:V369)-SUM($BH369:CA369)</f>
        <v>0</v>
      </c>
      <c r="CB337" s="169">
        <f>SUM($AF337:AZ337)-SUM($AF369:AZ369)-SUM($C369:W369)-SUM($BH369:CB369)</f>
        <v>0</v>
      </c>
      <c r="CC337" s="169">
        <f>SUM($AF337:BA337)-SUM($AF369:BA369)-SUM($C369:X369)-SUM($BH369:CC369)</f>
        <v>0</v>
      </c>
      <c r="CD337" s="169">
        <f>SUM($AF337:BB337)-SUM($AF369:BB369)-SUM($C369:Y369)-SUM($BH369:CD369)</f>
        <v>0</v>
      </c>
      <c r="CE337" s="169">
        <f>SUM($AF337:BC337)-SUM($AF369:BC369)-SUM($C369:Z369)-SUM($BH369:CE369)</f>
        <v>0</v>
      </c>
      <c r="CF337" s="169">
        <f>SUM($AF337:BD337)-SUM($AF369:BD369)-SUM($C369:AA369)-SUM($BH369:CF369)</f>
        <v>0</v>
      </c>
      <c r="CG337" s="169">
        <f>SUM($AF337:BE337)-SUM($AF369:BE369)-SUM($C369:AB369)-SUM($BH369:CG369)</f>
        <v>0</v>
      </c>
      <c r="CH337" s="52"/>
      <c r="CI337" s="52"/>
      <c r="CJ337" s="67"/>
      <c r="CK337" s="67"/>
      <c r="CL337" s="67">
        <f>1-E337</f>
        <v>1</v>
      </c>
      <c r="CM337" s="67">
        <f t="shared" si="92"/>
        <v>0.9990638247455419</v>
      </c>
      <c r="CN337" s="67">
        <f t="shared" si="92"/>
        <v>0.9990887816351689</v>
      </c>
      <c r="CO337" s="67">
        <f t="shared" si="92"/>
        <v>0.99908189560342175</v>
      </c>
      <c r="CP337" s="67">
        <f t="shared" si="92"/>
        <v>0.99907235599489341</v>
      </c>
      <c r="CQ337" s="67">
        <f t="shared" si="92"/>
        <v>0.99906281638636507</v>
      </c>
      <c r="CR337" s="67">
        <f t="shared" si="92"/>
        <v>0.99905327677783673</v>
      </c>
      <c r="CS337" s="67">
        <f t="shared" si="92"/>
        <v>0.99904373716930839</v>
      </c>
      <c r="CT337" s="67">
        <f t="shared" si="92"/>
        <v>0.99903419756078005</v>
      </c>
      <c r="CU337" s="67">
        <f t="shared" si="92"/>
        <v>0.9990246579522517</v>
      </c>
      <c r="CV337" s="67">
        <f t="shared" si="92"/>
        <v>0.99761324045077882</v>
      </c>
      <c r="CW337" s="67">
        <f t="shared" si="92"/>
        <v>0.99759012218920318</v>
      </c>
      <c r="CX337" s="67">
        <f t="shared" si="92"/>
        <v>0.99756700392762754</v>
      </c>
      <c r="CY337" s="67">
        <f t="shared" si="92"/>
        <v>0.9975438856660519</v>
      </c>
      <c r="CZ337" s="67">
        <f t="shared" si="92"/>
        <v>0.99752719807529011</v>
      </c>
      <c r="DA337" s="67">
        <f t="shared" si="92"/>
        <v>0.99751694115534206</v>
      </c>
      <c r="DB337" s="67">
        <f t="shared" si="92"/>
        <v>0.99750668423539401</v>
      </c>
      <c r="DC337" s="67">
        <f t="shared" si="92"/>
        <v>0.99749642731544597</v>
      </c>
      <c r="DD337" s="67">
        <f t="shared" si="92"/>
        <v>0.99748617039549803</v>
      </c>
      <c r="DE337" s="67">
        <f t="shared" si="92"/>
        <v>0.99747591347554998</v>
      </c>
      <c r="DF337" s="67">
        <f t="shared" si="92"/>
        <v>0.99146921460375281</v>
      </c>
      <c r="DG337" s="67">
        <f t="shared" si="92"/>
        <v>0.99144190443557079</v>
      </c>
      <c r="DH337" s="67">
        <f t="shared" si="92"/>
        <v>0.99141599478883391</v>
      </c>
      <c r="DI337" s="67">
        <f t="shared" si="92"/>
        <v>0.99139148566354229</v>
      </c>
      <c r="DM337" s="188" t="str">
        <f t="shared" si="95"/>
        <v/>
      </c>
      <c r="DN337" s="188" t="str">
        <f t="shared" si="93"/>
        <v/>
      </c>
      <c r="DO337" s="188" t="str">
        <f t="shared" si="93"/>
        <v/>
      </c>
      <c r="DP337" s="188" t="str">
        <f t="shared" si="93"/>
        <v/>
      </c>
      <c r="DQ337" s="188" t="str">
        <f t="shared" si="93"/>
        <v/>
      </c>
      <c r="DR337" s="188" t="str">
        <f t="shared" si="93"/>
        <v/>
      </c>
      <c r="DS337" s="188" t="str">
        <f t="shared" si="93"/>
        <v/>
      </c>
      <c r="DT337" s="188" t="str">
        <f t="shared" si="93"/>
        <v/>
      </c>
      <c r="DU337" s="188" t="str">
        <f t="shared" si="93"/>
        <v/>
      </c>
      <c r="DV337" s="188" t="str">
        <f t="shared" si="93"/>
        <v/>
      </c>
      <c r="DW337" s="188" t="str">
        <f t="shared" si="93"/>
        <v/>
      </c>
      <c r="DX337" s="188" t="str">
        <f t="shared" si="93"/>
        <v/>
      </c>
      <c r="DY337" s="188" t="str">
        <f t="shared" si="93"/>
        <v/>
      </c>
      <c r="DZ337" s="188" t="str">
        <f t="shared" si="93"/>
        <v/>
      </c>
      <c r="EA337" s="188" t="str">
        <f t="shared" si="93"/>
        <v/>
      </c>
      <c r="EB337" s="188" t="str">
        <f t="shared" si="93"/>
        <v/>
      </c>
      <c r="EC337" s="188" t="str">
        <f t="shared" si="93"/>
        <v/>
      </c>
      <c r="ED337" s="188" t="str">
        <f t="shared" si="93"/>
        <v/>
      </c>
      <c r="EE337" s="188" t="str">
        <f t="shared" si="93"/>
        <v/>
      </c>
      <c r="EF337" s="188" t="str">
        <f t="shared" si="93"/>
        <v/>
      </c>
      <c r="EG337" s="188" t="str">
        <f t="shared" si="93"/>
        <v/>
      </c>
      <c r="EH337" s="188" t="str">
        <f t="shared" si="93"/>
        <v/>
      </c>
      <c r="EI337" s="188" t="str">
        <f t="shared" si="93"/>
        <v/>
      </c>
      <c r="EJ337" s="188" t="str">
        <f t="shared" si="93"/>
        <v/>
      </c>
      <c r="EK337" s="188" t="str">
        <f t="shared" si="93"/>
        <v/>
      </c>
    </row>
    <row r="338" spans="1:141" x14ac:dyDescent="0.3">
      <c r="A338" s="52"/>
      <c r="B338" s="1">
        <v>4</v>
      </c>
      <c r="C338" s="155"/>
      <c r="D338" s="155"/>
      <c r="E338" s="155"/>
      <c r="F338" s="155"/>
      <c r="G338" s="155">
        <f t="shared" ref="G338:AB338" si="97">VLOOKUP(F80,CVAInc,$A$4,FALSE)*(1+((VLOOKUP(F80,CVArisk,$A$4,FALSE)-1)*MAX(0,AI112-BaselineBMI)))</f>
        <v>9.3617525445811097E-4</v>
      </c>
      <c r="H338" s="155">
        <f t="shared" si="97"/>
        <v>9.1121836483111962E-4</v>
      </c>
      <c r="I338" s="155">
        <f t="shared" si="97"/>
        <v>9.1810439657827986E-4</v>
      </c>
      <c r="J338" s="155">
        <f t="shared" si="97"/>
        <v>9.2764400510661948E-4</v>
      </c>
      <c r="K338" s="155">
        <f t="shared" si="97"/>
        <v>9.371836136349591E-4</v>
      </c>
      <c r="L338" s="155">
        <f t="shared" si="97"/>
        <v>9.4672322216329873E-4</v>
      </c>
      <c r="M338" s="155">
        <f t="shared" si="97"/>
        <v>9.5626283069163846E-4</v>
      </c>
      <c r="N338" s="155">
        <f t="shared" si="97"/>
        <v>9.6580243921997808E-4</v>
      </c>
      <c r="O338" s="155">
        <f t="shared" si="97"/>
        <v>9.753420477483177E-4</v>
      </c>
      <c r="P338" s="155">
        <f t="shared" si="97"/>
        <v>2.3867595492212119E-3</v>
      </c>
      <c r="Q338" s="155">
        <f t="shared" si="97"/>
        <v>2.4098778107968454E-3</v>
      </c>
      <c r="R338" s="155">
        <f t="shared" si="97"/>
        <v>2.4329960723724789E-3</v>
      </c>
      <c r="S338" s="155">
        <f t="shared" si="97"/>
        <v>2.4561143339481123E-3</v>
      </c>
      <c r="T338" s="155">
        <f t="shared" si="97"/>
        <v>2.4728019247099394E-3</v>
      </c>
      <c r="U338" s="155">
        <f t="shared" si="97"/>
        <v>2.4830588446579601E-3</v>
      </c>
      <c r="V338" s="155">
        <f t="shared" si="97"/>
        <v>2.4933157646059812E-3</v>
      </c>
      <c r="W338" s="155">
        <f t="shared" si="97"/>
        <v>2.5035726845540019E-3</v>
      </c>
      <c r="X338" s="155">
        <f t="shared" si="97"/>
        <v>2.5138296045020235E-3</v>
      </c>
      <c r="Y338" s="155">
        <f t="shared" si="97"/>
        <v>2.5240865244500446E-3</v>
      </c>
      <c r="Z338" s="155">
        <f t="shared" si="97"/>
        <v>8.5307853962471331E-3</v>
      </c>
      <c r="AA338" s="155">
        <f t="shared" si="97"/>
        <v>8.5580955644292186E-3</v>
      </c>
      <c r="AB338" s="155">
        <f t="shared" si="97"/>
        <v>8.5840052111660695E-3</v>
      </c>
      <c r="AC338" s="155"/>
      <c r="AD338" s="155"/>
      <c r="AE338" s="155"/>
      <c r="AF338" s="155"/>
      <c r="AG338" s="174">
        <f>D338*D46*PRODUCT($CJ338:CJ338)</f>
        <v>0</v>
      </c>
      <c r="AH338" s="174">
        <f>E338*E46*PRODUCT($CJ338:CK338)</f>
        <v>0</v>
      </c>
      <c r="AI338" s="174">
        <f>F338*F46*PRODUCT($CJ338:CL338)</f>
        <v>0</v>
      </c>
      <c r="AJ338" s="174">
        <f>G338*G46*PRODUCT($CJ338:CM338)</f>
        <v>0</v>
      </c>
      <c r="AK338" s="174">
        <f>H338*H46*PRODUCT($CJ338:CN338)</f>
        <v>0</v>
      </c>
      <c r="AL338" s="174">
        <f>I338*I46*PRODUCT($CJ338:CO338)</f>
        <v>0</v>
      </c>
      <c r="AM338" s="174">
        <f>J338*J46*PRODUCT($CJ338:CP338)</f>
        <v>0</v>
      </c>
      <c r="AN338" s="174">
        <f>K338*K46*PRODUCT($CJ338:CQ338)</f>
        <v>0</v>
      </c>
      <c r="AO338" s="174">
        <f>L338*L46*PRODUCT($CJ338:CR338)</f>
        <v>0</v>
      </c>
      <c r="AP338" s="174">
        <f>M338*M46*PRODUCT($CJ338:CS338)</f>
        <v>0</v>
      </c>
      <c r="AQ338" s="174">
        <f>N338*N46*PRODUCT($CJ338:CT338)</f>
        <v>0</v>
      </c>
      <c r="AR338" s="174">
        <f>O338*O46*PRODUCT($CJ338:CU338)</f>
        <v>0</v>
      </c>
      <c r="AS338" s="174">
        <f>P338*P46*PRODUCT($CJ338:CV338)</f>
        <v>0</v>
      </c>
      <c r="AT338" s="174">
        <f>Q338*Q46*PRODUCT($CJ338:CW338)</f>
        <v>0</v>
      </c>
      <c r="AU338" s="174">
        <f>R338*R46*PRODUCT($CJ338:CX338)</f>
        <v>0</v>
      </c>
      <c r="AV338" s="174">
        <f>S338*S46*PRODUCT($CJ338:CY338)</f>
        <v>0</v>
      </c>
      <c r="AW338" s="174">
        <f>T338*T46*PRODUCT($CJ338:CZ338)</f>
        <v>0</v>
      </c>
      <c r="AX338" s="174">
        <f>U338*U46*PRODUCT($CJ338:DA338)</f>
        <v>0</v>
      </c>
      <c r="AY338" s="174">
        <f>V338*V46*PRODUCT($CJ338:DB338)</f>
        <v>0</v>
      </c>
      <c r="AZ338" s="174">
        <f>W338*W46*PRODUCT($CJ338:DC338)</f>
        <v>0</v>
      </c>
      <c r="BA338" s="174">
        <f>X338*X46*PRODUCT($CJ338:DD338)</f>
        <v>0</v>
      </c>
      <c r="BB338" s="174">
        <f>Y338*Y46*PRODUCT($CJ338:DE338)</f>
        <v>0</v>
      </c>
      <c r="BC338" s="174">
        <f>Z338*Z46*PRODUCT($CJ338:DF338)</f>
        <v>0</v>
      </c>
      <c r="BD338" s="174">
        <f>AA338*AA46*PRODUCT($CJ338:DG338)</f>
        <v>0</v>
      </c>
      <c r="BE338" s="174">
        <f>AB338*AB46*PRODUCT($CJ338:DH338)</f>
        <v>0</v>
      </c>
      <c r="BF338" s="93"/>
      <c r="BG338" s="93"/>
      <c r="BH338" s="93"/>
      <c r="BI338" s="169">
        <f>SUM($AF338:AG338)-SUM($AF370:AG370)-SUM($C370:D370)-SUM($BH370:BI370)</f>
        <v>0</v>
      </c>
      <c r="BJ338" s="169">
        <f>SUM($AF338:AH338)-SUM($AF370:AH370)-SUM($C370:E370)-SUM($BH370:BJ370)</f>
        <v>0</v>
      </c>
      <c r="BK338" s="169">
        <f>SUM($AF338:AI338)-SUM($AF370:AI370)-SUM($C370:F370)-SUM($BH370:BK370)</f>
        <v>0</v>
      </c>
      <c r="BL338" s="169">
        <f>SUM($AF338:AJ338)-SUM($AF370:AJ370)-SUM($C370:G370)-SUM($BH370:BL370)</f>
        <v>0</v>
      </c>
      <c r="BM338" s="169">
        <f>SUM($AF338:AK338)-SUM($AF370:AK370)-SUM($C370:H370)-SUM($BH370:BM370)</f>
        <v>0</v>
      </c>
      <c r="BN338" s="169">
        <f>SUM($AF338:AL338)-SUM($AF370:AL370)-SUM($C370:I370)-SUM($BH370:BN370)</f>
        <v>0</v>
      </c>
      <c r="BO338" s="169">
        <f>SUM($AF338:AM338)-SUM($AF370:AM370)-SUM($C370:J370)-SUM($BH370:BO370)</f>
        <v>0</v>
      </c>
      <c r="BP338" s="169">
        <f>SUM($AF338:AN338)-SUM($AF370:AN370)-SUM($C370:K370)-SUM($BH370:BP370)</f>
        <v>0</v>
      </c>
      <c r="BQ338" s="169">
        <f>SUM($AF338:AO338)-SUM($AF370:AO370)-SUM($C370:L370)-SUM($BH370:BQ370)</f>
        <v>0</v>
      </c>
      <c r="BR338" s="169">
        <f>SUM($AF338:AP338)-SUM($AF370:AP370)-SUM($C370:M370)-SUM($BH370:BR370)</f>
        <v>0</v>
      </c>
      <c r="BS338" s="169">
        <f>SUM($AF338:AQ338)-SUM($AF370:AQ370)-SUM($C370:N370)-SUM($BH370:BS370)</f>
        <v>0</v>
      </c>
      <c r="BT338" s="169">
        <f>SUM($AF338:AR338)-SUM($AF370:AR370)-SUM($C370:O370)-SUM($BH370:BT370)</f>
        <v>0</v>
      </c>
      <c r="BU338" s="169">
        <f>SUM($AF338:AS338)-SUM($AF370:AS370)-SUM($C370:P370)-SUM($BH370:BU370)</f>
        <v>0</v>
      </c>
      <c r="BV338" s="169">
        <f>SUM($AF338:AT338)-SUM($AF370:AT370)-SUM($C370:Q370)-SUM($BH370:BV370)</f>
        <v>0</v>
      </c>
      <c r="BW338" s="169">
        <f>SUM($AF338:AU338)-SUM($AF370:AU370)-SUM($C370:R370)-SUM($BH370:BW370)</f>
        <v>0</v>
      </c>
      <c r="BX338" s="169">
        <f>SUM($AF338:AV338)-SUM($AF370:AV370)-SUM($C370:S370)-SUM($BH370:BX370)</f>
        <v>0</v>
      </c>
      <c r="BY338" s="169">
        <f>SUM($AF338:AW338)-SUM($AF370:AW370)-SUM($C370:T370)-SUM($BH370:BY370)</f>
        <v>0</v>
      </c>
      <c r="BZ338" s="169">
        <f>SUM($AF338:AX338)-SUM($AF370:AX370)-SUM($C370:U370)-SUM($BH370:BZ370)</f>
        <v>0</v>
      </c>
      <c r="CA338" s="169">
        <f>SUM($AF338:AY338)-SUM($AF370:AY370)-SUM($C370:V370)-SUM($BH370:CA370)</f>
        <v>0</v>
      </c>
      <c r="CB338" s="169">
        <f>SUM($AF338:AZ338)-SUM($AF370:AZ370)-SUM($C370:W370)-SUM($BH370:CB370)</f>
        <v>0</v>
      </c>
      <c r="CC338" s="169">
        <f>SUM($AF338:BA338)-SUM($AF370:BA370)-SUM($C370:X370)-SUM($BH370:CC370)</f>
        <v>0</v>
      </c>
      <c r="CD338" s="169">
        <f>SUM($AF338:BB338)-SUM($AF370:BB370)-SUM($C370:Y370)-SUM($BH370:CD370)</f>
        <v>0</v>
      </c>
      <c r="CE338" s="169">
        <f>SUM($AF338:BC338)-SUM($AF370:BC370)-SUM($C370:Z370)-SUM($BH370:CE370)</f>
        <v>0</v>
      </c>
      <c r="CF338" s="169">
        <f>SUM($AF338:BD338)-SUM($AF370:BD370)-SUM($C370:AA370)-SUM($BH370:CF370)</f>
        <v>0</v>
      </c>
      <c r="CG338" s="169">
        <f>SUM($AF338:BE338)-SUM($AF370:BE370)-SUM($C370:AB370)-SUM($BH370:CG370)</f>
        <v>0</v>
      </c>
      <c r="CH338" s="52"/>
      <c r="CI338" s="52"/>
      <c r="CJ338" s="67"/>
      <c r="CK338" s="67"/>
      <c r="CL338" s="67"/>
      <c r="CM338" s="67">
        <f>1-F338</f>
        <v>1</v>
      </c>
      <c r="CN338" s="67">
        <f t="shared" si="92"/>
        <v>0.9990638247455419</v>
      </c>
      <c r="CO338" s="67">
        <f t="shared" si="92"/>
        <v>0.9990887816351689</v>
      </c>
      <c r="CP338" s="67">
        <f t="shared" si="92"/>
        <v>0.99908189560342175</v>
      </c>
      <c r="CQ338" s="67">
        <f t="shared" si="92"/>
        <v>0.99907235599489341</v>
      </c>
      <c r="CR338" s="67">
        <f t="shared" si="92"/>
        <v>0.99906281638636507</v>
      </c>
      <c r="CS338" s="67">
        <f t="shared" si="92"/>
        <v>0.99905327677783673</v>
      </c>
      <c r="CT338" s="67">
        <f t="shared" si="92"/>
        <v>0.99904373716930839</v>
      </c>
      <c r="CU338" s="67">
        <f t="shared" si="92"/>
        <v>0.99903419756078005</v>
      </c>
      <c r="CV338" s="67">
        <f t="shared" si="92"/>
        <v>0.9990246579522517</v>
      </c>
      <c r="CW338" s="67">
        <f t="shared" si="92"/>
        <v>0.99761324045077882</v>
      </c>
      <c r="CX338" s="67">
        <f t="shared" si="92"/>
        <v>0.99759012218920318</v>
      </c>
      <c r="CY338" s="67">
        <f t="shared" si="92"/>
        <v>0.99756700392762754</v>
      </c>
      <c r="CZ338" s="67">
        <f t="shared" si="92"/>
        <v>0.9975438856660519</v>
      </c>
      <c r="DA338" s="67">
        <f t="shared" si="92"/>
        <v>0.99752719807529011</v>
      </c>
      <c r="DB338" s="67">
        <f t="shared" si="92"/>
        <v>0.99751694115534206</v>
      </c>
      <c r="DC338" s="67">
        <f t="shared" si="92"/>
        <v>0.99750668423539401</v>
      </c>
      <c r="DD338" s="67">
        <f t="shared" si="92"/>
        <v>0.99749642731544597</v>
      </c>
      <c r="DE338" s="67">
        <f t="shared" si="92"/>
        <v>0.99748617039549803</v>
      </c>
      <c r="DF338" s="67">
        <f t="shared" si="92"/>
        <v>0.99747591347554998</v>
      </c>
      <c r="DG338" s="67">
        <f t="shared" si="92"/>
        <v>0.99146921460375281</v>
      </c>
      <c r="DH338" s="67">
        <f t="shared" si="92"/>
        <v>0.99144190443557079</v>
      </c>
      <c r="DI338" s="67">
        <f t="shared" si="92"/>
        <v>0.99141599478883391</v>
      </c>
      <c r="DL338" s="67"/>
      <c r="DM338" s="188" t="str">
        <f t="shared" si="95"/>
        <v/>
      </c>
      <c r="DN338" s="188" t="str">
        <f t="shared" si="93"/>
        <v/>
      </c>
      <c r="DO338" s="188" t="str">
        <f t="shared" si="93"/>
        <v/>
      </c>
      <c r="DP338" s="188" t="str">
        <f t="shared" si="93"/>
        <v/>
      </c>
      <c r="DQ338" s="188" t="str">
        <f t="shared" si="93"/>
        <v/>
      </c>
      <c r="DR338" s="188" t="str">
        <f t="shared" si="93"/>
        <v/>
      </c>
      <c r="DS338" s="188" t="str">
        <f t="shared" si="93"/>
        <v/>
      </c>
      <c r="DT338" s="188" t="str">
        <f t="shared" si="93"/>
        <v/>
      </c>
      <c r="DU338" s="188" t="str">
        <f t="shared" si="93"/>
        <v/>
      </c>
      <c r="DV338" s="188" t="str">
        <f t="shared" si="93"/>
        <v/>
      </c>
      <c r="DW338" s="188" t="str">
        <f t="shared" si="93"/>
        <v/>
      </c>
      <c r="DX338" s="188" t="str">
        <f t="shared" si="93"/>
        <v/>
      </c>
      <c r="DY338" s="188" t="str">
        <f t="shared" si="93"/>
        <v/>
      </c>
      <c r="DZ338" s="188" t="str">
        <f t="shared" si="93"/>
        <v/>
      </c>
      <c r="EA338" s="188" t="str">
        <f t="shared" si="93"/>
        <v/>
      </c>
      <c r="EB338" s="188" t="str">
        <f t="shared" si="93"/>
        <v/>
      </c>
      <c r="EC338" s="188" t="str">
        <f t="shared" si="93"/>
        <v/>
      </c>
      <c r="ED338" s="188" t="str">
        <f t="shared" si="93"/>
        <v/>
      </c>
      <c r="EE338" s="188" t="str">
        <f t="shared" si="93"/>
        <v/>
      </c>
      <c r="EF338" s="188" t="str">
        <f t="shared" si="93"/>
        <v/>
      </c>
      <c r="EG338" s="188" t="str">
        <f t="shared" si="93"/>
        <v/>
      </c>
      <c r="EH338" s="188" t="str">
        <f t="shared" si="93"/>
        <v/>
      </c>
      <c r="EI338" s="188" t="str">
        <f t="shared" si="93"/>
        <v/>
      </c>
      <c r="EJ338" s="188" t="str">
        <f t="shared" si="93"/>
        <v/>
      </c>
      <c r="EK338" s="188" t="str">
        <f t="shared" si="93"/>
        <v/>
      </c>
    </row>
    <row r="339" spans="1:141" x14ac:dyDescent="0.3">
      <c r="B339" s="1">
        <v>5</v>
      </c>
      <c r="C339" s="155"/>
      <c r="D339" s="155"/>
      <c r="E339" s="155"/>
      <c r="F339" s="155"/>
      <c r="G339" s="155"/>
      <c r="H339" s="155">
        <f t="shared" ref="H339:AB339" si="98">VLOOKUP(G81,CVAInc,$A$4,FALSE)*(1+((VLOOKUP(G81,CVArisk,$A$4,FALSE)-1)*MAX(0,AJ113-BaselineBMI)))</f>
        <v>9.3617525445811097E-4</v>
      </c>
      <c r="I339" s="155">
        <f t="shared" si="98"/>
        <v>9.1121836483111962E-4</v>
      </c>
      <c r="J339" s="155">
        <f t="shared" si="98"/>
        <v>9.1810439657827986E-4</v>
      </c>
      <c r="K339" s="155">
        <f t="shared" si="98"/>
        <v>9.2764400510661948E-4</v>
      </c>
      <c r="L339" s="155">
        <f t="shared" si="98"/>
        <v>9.371836136349591E-4</v>
      </c>
      <c r="M339" s="155">
        <f t="shared" si="98"/>
        <v>9.4672322216329873E-4</v>
      </c>
      <c r="N339" s="155">
        <f t="shared" si="98"/>
        <v>9.5626283069163846E-4</v>
      </c>
      <c r="O339" s="155">
        <f t="shared" si="98"/>
        <v>9.6580243921997808E-4</v>
      </c>
      <c r="P339" s="155">
        <f t="shared" si="98"/>
        <v>9.753420477483177E-4</v>
      </c>
      <c r="Q339" s="155">
        <f t="shared" si="98"/>
        <v>2.3867595492212119E-3</v>
      </c>
      <c r="R339" s="155">
        <f t="shared" si="98"/>
        <v>2.4098778107968454E-3</v>
      </c>
      <c r="S339" s="155">
        <f t="shared" si="98"/>
        <v>2.4329960723724789E-3</v>
      </c>
      <c r="T339" s="155">
        <f t="shared" si="98"/>
        <v>2.4561143339481123E-3</v>
      </c>
      <c r="U339" s="155">
        <f t="shared" si="98"/>
        <v>2.4728019247099394E-3</v>
      </c>
      <c r="V339" s="155">
        <f t="shared" si="98"/>
        <v>2.4830588446579601E-3</v>
      </c>
      <c r="W339" s="155">
        <f t="shared" si="98"/>
        <v>2.4933157646059812E-3</v>
      </c>
      <c r="X339" s="155">
        <f t="shared" si="98"/>
        <v>2.5035726845540019E-3</v>
      </c>
      <c r="Y339" s="155">
        <f t="shared" si="98"/>
        <v>2.5138296045020235E-3</v>
      </c>
      <c r="Z339" s="155">
        <f t="shared" si="98"/>
        <v>2.5240865244500446E-3</v>
      </c>
      <c r="AA339" s="155">
        <f t="shared" si="98"/>
        <v>8.5307853962471331E-3</v>
      </c>
      <c r="AB339" s="155">
        <f t="shared" si="98"/>
        <v>8.5580955644292186E-3</v>
      </c>
      <c r="AC339" s="155"/>
      <c r="AD339" s="155"/>
      <c r="AE339" s="155"/>
      <c r="AF339" s="155"/>
      <c r="AG339" s="174">
        <f>D339*D47*PRODUCT($CJ339:CJ339)</f>
        <v>0</v>
      </c>
      <c r="AH339" s="174">
        <f>E339*E47*PRODUCT($CJ339:CK339)</f>
        <v>0</v>
      </c>
      <c r="AI339" s="174">
        <f>F339*F47*PRODUCT($CJ339:CL339)</f>
        <v>0</v>
      </c>
      <c r="AJ339" s="174">
        <f>G339*G47*PRODUCT($CJ339:CM339)</f>
        <v>0</v>
      </c>
      <c r="AK339" s="174">
        <f>H339*H47*PRODUCT($CJ339:CN339)</f>
        <v>0</v>
      </c>
      <c r="AL339" s="174">
        <f>I339*I47*PRODUCT($CJ339:CO339)</f>
        <v>0</v>
      </c>
      <c r="AM339" s="174">
        <f>J339*J47*PRODUCT($CJ339:CP339)</f>
        <v>0</v>
      </c>
      <c r="AN339" s="174">
        <f>K339*K47*PRODUCT($CJ339:CQ339)</f>
        <v>0</v>
      </c>
      <c r="AO339" s="174">
        <f>L339*L47*PRODUCT($CJ339:CR339)</f>
        <v>0</v>
      </c>
      <c r="AP339" s="174">
        <f>M339*M47*PRODUCT($CJ339:CS339)</f>
        <v>0</v>
      </c>
      <c r="AQ339" s="174">
        <f>N339*N47*PRODUCT($CJ339:CT339)</f>
        <v>0</v>
      </c>
      <c r="AR339" s="174">
        <f>O339*O47*PRODUCT($CJ339:CU339)</f>
        <v>0</v>
      </c>
      <c r="AS339" s="174">
        <f>P339*P47*PRODUCT($CJ339:CV339)</f>
        <v>0</v>
      </c>
      <c r="AT339" s="174">
        <f>Q339*Q47*PRODUCT($CJ339:CW339)</f>
        <v>0</v>
      </c>
      <c r="AU339" s="174">
        <f>R339*R47*PRODUCT($CJ339:CX339)</f>
        <v>0</v>
      </c>
      <c r="AV339" s="174">
        <f>S339*S47*PRODUCT($CJ339:CY339)</f>
        <v>0</v>
      </c>
      <c r="AW339" s="174">
        <f>T339*T47*PRODUCT($CJ339:CZ339)</f>
        <v>0</v>
      </c>
      <c r="AX339" s="174">
        <f>U339*U47*PRODUCT($CJ339:DA339)</f>
        <v>0</v>
      </c>
      <c r="AY339" s="174">
        <f>V339*V47*PRODUCT($CJ339:DB339)</f>
        <v>0</v>
      </c>
      <c r="AZ339" s="174">
        <f>W339*W47*PRODUCT($CJ339:DC339)</f>
        <v>0</v>
      </c>
      <c r="BA339" s="174">
        <f>X339*X47*PRODUCT($CJ339:DD339)</f>
        <v>0</v>
      </c>
      <c r="BB339" s="174">
        <f>Y339*Y47*PRODUCT($CJ339:DE339)</f>
        <v>0</v>
      </c>
      <c r="BC339" s="174">
        <f>Z339*Z47*PRODUCT($CJ339:DF339)</f>
        <v>0</v>
      </c>
      <c r="BD339" s="174">
        <f>AA339*AA47*PRODUCT($CJ339:DG339)</f>
        <v>0</v>
      </c>
      <c r="BE339" s="174">
        <f>AB339*AB47*PRODUCT($CJ339:DH339)</f>
        <v>0</v>
      </c>
      <c r="BF339" s="93"/>
      <c r="BG339" s="93"/>
      <c r="BH339" s="93"/>
      <c r="BI339" s="169">
        <f>SUM($AF339:AG339)-SUM($AF371:AG371)-SUM($C371:D371)-SUM($BH371:BI371)</f>
        <v>0</v>
      </c>
      <c r="BJ339" s="169">
        <f>SUM($AF339:AH339)-SUM($AF371:AH371)-SUM($C371:E371)-SUM($BH371:BJ371)</f>
        <v>0</v>
      </c>
      <c r="BK339" s="169">
        <f>SUM($AF339:AI339)-SUM($AF371:AI371)-SUM($C371:F371)-SUM($BH371:BK371)</f>
        <v>0</v>
      </c>
      <c r="BL339" s="169">
        <f>SUM($AF339:AJ339)-SUM($AF371:AJ371)-SUM($C371:G371)-SUM($BH371:BL371)</f>
        <v>0</v>
      </c>
      <c r="BM339" s="169">
        <f>SUM($AF339:AK339)-SUM($AF371:AK371)-SUM($C371:H371)-SUM($BH371:BM371)</f>
        <v>0</v>
      </c>
      <c r="BN339" s="169">
        <f>SUM($AF339:AL339)-SUM($AF371:AL371)-SUM($C371:I371)-SUM($BH371:BN371)</f>
        <v>0</v>
      </c>
      <c r="BO339" s="169">
        <f>SUM($AF339:AM339)-SUM($AF371:AM371)-SUM($C371:J371)-SUM($BH371:BO371)</f>
        <v>0</v>
      </c>
      <c r="BP339" s="169">
        <f>SUM($AF339:AN339)-SUM($AF371:AN371)-SUM($C371:K371)-SUM($BH371:BP371)</f>
        <v>0</v>
      </c>
      <c r="BQ339" s="169">
        <f>SUM($AF339:AO339)-SUM($AF371:AO371)-SUM($C371:L371)-SUM($BH371:BQ371)</f>
        <v>0</v>
      </c>
      <c r="BR339" s="169">
        <f>SUM($AF339:AP339)-SUM($AF371:AP371)-SUM($C371:M371)-SUM($BH371:BR371)</f>
        <v>0</v>
      </c>
      <c r="BS339" s="169">
        <f>SUM($AF339:AQ339)-SUM($AF371:AQ371)-SUM($C371:N371)-SUM($BH371:BS371)</f>
        <v>0</v>
      </c>
      <c r="BT339" s="169">
        <f>SUM($AF339:AR339)-SUM($AF371:AR371)-SUM($C371:O371)-SUM($BH371:BT371)</f>
        <v>0</v>
      </c>
      <c r="BU339" s="169">
        <f>SUM($AF339:AS339)-SUM($AF371:AS371)-SUM($C371:P371)-SUM($BH371:BU371)</f>
        <v>0</v>
      </c>
      <c r="BV339" s="169">
        <f>SUM($AF339:AT339)-SUM($AF371:AT371)-SUM($C371:Q371)-SUM($BH371:BV371)</f>
        <v>0</v>
      </c>
      <c r="BW339" s="169">
        <f>SUM($AF339:AU339)-SUM($AF371:AU371)-SUM($C371:R371)-SUM($BH371:BW371)</f>
        <v>0</v>
      </c>
      <c r="BX339" s="169">
        <f>SUM($AF339:AV339)-SUM($AF371:AV371)-SUM($C371:S371)-SUM($BH371:BX371)</f>
        <v>0</v>
      </c>
      <c r="BY339" s="169">
        <f>SUM($AF339:AW339)-SUM($AF371:AW371)-SUM($C371:T371)-SUM($BH371:BY371)</f>
        <v>0</v>
      </c>
      <c r="BZ339" s="169">
        <f>SUM($AF339:AX339)-SUM($AF371:AX371)-SUM($C371:U371)-SUM($BH371:BZ371)</f>
        <v>0</v>
      </c>
      <c r="CA339" s="169">
        <f>SUM($AF339:AY339)-SUM($AF371:AY371)-SUM($C371:V371)-SUM($BH371:CA371)</f>
        <v>0</v>
      </c>
      <c r="CB339" s="169">
        <f>SUM($AF339:AZ339)-SUM($AF371:AZ371)-SUM($C371:W371)-SUM($BH371:CB371)</f>
        <v>0</v>
      </c>
      <c r="CC339" s="169">
        <f>SUM($AF339:BA339)-SUM($AF371:BA371)-SUM($C371:X371)-SUM($BH371:CC371)</f>
        <v>0</v>
      </c>
      <c r="CD339" s="169">
        <f>SUM($AF339:BB339)-SUM($AF371:BB371)-SUM($C371:Y371)-SUM($BH371:CD371)</f>
        <v>0</v>
      </c>
      <c r="CE339" s="169">
        <f>SUM($AF339:BC339)-SUM($AF371:BC371)-SUM($C371:Z371)-SUM($BH371:CE371)</f>
        <v>0</v>
      </c>
      <c r="CF339" s="169">
        <f>SUM($AF339:BD339)-SUM($AF371:BD371)-SUM($C371:AA371)-SUM($BH371:CF371)</f>
        <v>0</v>
      </c>
      <c r="CG339" s="169">
        <f>SUM($AF339:BE339)-SUM($AF371:BE371)-SUM($C371:AB371)-SUM($BH371:CG371)</f>
        <v>0</v>
      </c>
      <c r="CH339" s="52"/>
      <c r="CI339" s="52"/>
      <c r="CJ339" s="67"/>
      <c r="CK339" s="67"/>
      <c r="CL339" s="67"/>
      <c r="CM339" s="67"/>
      <c r="CN339" s="67">
        <f>1-G339</f>
        <v>1</v>
      </c>
      <c r="CO339" s="67">
        <f t="shared" si="92"/>
        <v>0.9990638247455419</v>
      </c>
      <c r="CP339" s="67">
        <f t="shared" si="92"/>
        <v>0.9990887816351689</v>
      </c>
      <c r="CQ339" s="67">
        <f t="shared" si="92"/>
        <v>0.99908189560342175</v>
      </c>
      <c r="CR339" s="67">
        <f t="shared" si="92"/>
        <v>0.99907235599489341</v>
      </c>
      <c r="CS339" s="67">
        <f t="shared" si="92"/>
        <v>0.99906281638636507</v>
      </c>
      <c r="CT339" s="67">
        <f t="shared" si="92"/>
        <v>0.99905327677783673</v>
      </c>
      <c r="CU339" s="67">
        <f t="shared" si="92"/>
        <v>0.99904373716930839</v>
      </c>
      <c r="CV339" s="67">
        <f t="shared" si="92"/>
        <v>0.99903419756078005</v>
      </c>
      <c r="CW339" s="67">
        <f t="shared" si="92"/>
        <v>0.9990246579522517</v>
      </c>
      <c r="CX339" s="67">
        <f t="shared" si="92"/>
        <v>0.99761324045077882</v>
      </c>
      <c r="CY339" s="67">
        <f t="shared" si="92"/>
        <v>0.99759012218920318</v>
      </c>
      <c r="CZ339" s="67">
        <f t="shared" si="92"/>
        <v>0.99756700392762754</v>
      </c>
      <c r="DA339" s="67">
        <f t="shared" si="92"/>
        <v>0.9975438856660519</v>
      </c>
      <c r="DB339" s="67">
        <f t="shared" si="92"/>
        <v>0.99752719807529011</v>
      </c>
      <c r="DC339" s="67">
        <f t="shared" si="92"/>
        <v>0.99751694115534206</v>
      </c>
      <c r="DD339" s="67">
        <f t="shared" si="92"/>
        <v>0.99750668423539401</v>
      </c>
      <c r="DE339" s="67">
        <f t="shared" si="92"/>
        <v>0.99749642731544597</v>
      </c>
      <c r="DF339" s="67">
        <f t="shared" si="92"/>
        <v>0.99748617039549803</v>
      </c>
      <c r="DG339" s="67">
        <f t="shared" si="92"/>
        <v>0.99747591347554998</v>
      </c>
      <c r="DH339" s="67">
        <f t="shared" si="92"/>
        <v>0.99146921460375281</v>
      </c>
      <c r="DI339" s="67">
        <f t="shared" si="92"/>
        <v>0.99144190443557079</v>
      </c>
      <c r="DM339" s="188" t="str">
        <f t="shared" si="95"/>
        <v/>
      </c>
      <c r="DN339" s="188" t="str">
        <f t="shared" si="93"/>
        <v/>
      </c>
      <c r="DO339" s="188" t="str">
        <f t="shared" si="93"/>
        <v/>
      </c>
      <c r="DP339" s="188" t="str">
        <f t="shared" si="93"/>
        <v/>
      </c>
      <c r="DQ339" s="188" t="str">
        <f t="shared" si="93"/>
        <v/>
      </c>
      <c r="DR339" s="188" t="str">
        <f t="shared" si="93"/>
        <v/>
      </c>
      <c r="DS339" s="188" t="str">
        <f t="shared" si="93"/>
        <v/>
      </c>
      <c r="DT339" s="188" t="str">
        <f t="shared" si="93"/>
        <v/>
      </c>
      <c r="DU339" s="188" t="str">
        <f t="shared" si="93"/>
        <v/>
      </c>
      <c r="DV339" s="188" t="str">
        <f t="shared" si="93"/>
        <v/>
      </c>
      <c r="DW339" s="188" t="str">
        <f t="shared" si="93"/>
        <v/>
      </c>
      <c r="DX339" s="188" t="str">
        <f t="shared" si="93"/>
        <v/>
      </c>
      <c r="DY339" s="188" t="str">
        <f t="shared" si="93"/>
        <v/>
      </c>
      <c r="DZ339" s="188" t="str">
        <f t="shared" si="93"/>
        <v/>
      </c>
      <c r="EA339" s="188" t="str">
        <f t="shared" si="93"/>
        <v/>
      </c>
      <c r="EB339" s="188" t="str">
        <f t="shared" si="93"/>
        <v/>
      </c>
      <c r="EC339" s="188" t="str">
        <f t="shared" si="93"/>
        <v/>
      </c>
      <c r="ED339" s="188" t="str">
        <f t="shared" si="93"/>
        <v/>
      </c>
      <c r="EE339" s="188" t="str">
        <f t="shared" si="93"/>
        <v/>
      </c>
      <c r="EF339" s="188" t="str">
        <f t="shared" si="93"/>
        <v/>
      </c>
      <c r="EG339" s="188" t="str">
        <f t="shared" si="93"/>
        <v/>
      </c>
      <c r="EH339" s="188" t="str">
        <f t="shared" si="93"/>
        <v/>
      </c>
      <c r="EI339" s="188" t="str">
        <f t="shared" si="93"/>
        <v/>
      </c>
      <c r="EJ339" s="188" t="str">
        <f t="shared" si="93"/>
        <v/>
      </c>
      <c r="EK339" s="188" t="str">
        <f t="shared" si="93"/>
        <v/>
      </c>
    </row>
    <row r="340" spans="1:141" x14ac:dyDescent="0.3">
      <c r="B340" s="1">
        <v>6</v>
      </c>
      <c r="C340" s="155"/>
      <c r="D340" s="155"/>
      <c r="E340" s="155"/>
      <c r="F340" s="155"/>
      <c r="G340" s="155"/>
      <c r="H340" s="155"/>
      <c r="I340" s="155">
        <f t="shared" ref="I340:AB340" si="99">VLOOKUP(H82,CVAInc,$A$4,FALSE)*(1+((VLOOKUP(H82,CVArisk,$A$4,FALSE)-1)*MAX(0,AK114-BaselineBMI)))</f>
        <v>9.3617525445811097E-4</v>
      </c>
      <c r="J340" s="155">
        <f t="shared" si="99"/>
        <v>9.1121836483111962E-4</v>
      </c>
      <c r="K340" s="155">
        <f t="shared" si="99"/>
        <v>9.1810439657827986E-4</v>
      </c>
      <c r="L340" s="155">
        <f t="shared" si="99"/>
        <v>9.2764400510661948E-4</v>
      </c>
      <c r="M340" s="155">
        <f t="shared" si="99"/>
        <v>9.371836136349591E-4</v>
      </c>
      <c r="N340" s="155">
        <f t="shared" si="99"/>
        <v>9.4672322216329873E-4</v>
      </c>
      <c r="O340" s="155">
        <f t="shared" si="99"/>
        <v>9.5626283069163846E-4</v>
      </c>
      <c r="P340" s="155">
        <f t="shared" si="99"/>
        <v>9.6580243921997808E-4</v>
      </c>
      <c r="Q340" s="155">
        <f t="shared" si="99"/>
        <v>9.753420477483177E-4</v>
      </c>
      <c r="R340" s="155">
        <f t="shared" si="99"/>
        <v>2.3867595492212119E-3</v>
      </c>
      <c r="S340" s="155">
        <f t="shared" si="99"/>
        <v>2.4098778107968454E-3</v>
      </c>
      <c r="T340" s="155">
        <f t="shared" si="99"/>
        <v>2.4329960723724789E-3</v>
      </c>
      <c r="U340" s="155">
        <f t="shared" si="99"/>
        <v>2.4561143339481123E-3</v>
      </c>
      <c r="V340" s="155">
        <f t="shared" si="99"/>
        <v>2.4728019247099394E-3</v>
      </c>
      <c r="W340" s="155">
        <f t="shared" si="99"/>
        <v>2.4830588446579601E-3</v>
      </c>
      <c r="X340" s="155">
        <f t="shared" si="99"/>
        <v>2.4933157646059812E-3</v>
      </c>
      <c r="Y340" s="155">
        <f t="shared" si="99"/>
        <v>2.5035726845540019E-3</v>
      </c>
      <c r="Z340" s="155">
        <f t="shared" si="99"/>
        <v>2.5138296045020235E-3</v>
      </c>
      <c r="AA340" s="155">
        <f t="shared" si="99"/>
        <v>2.5240865244500446E-3</v>
      </c>
      <c r="AB340" s="155">
        <f t="shared" si="99"/>
        <v>8.5307853962471331E-3</v>
      </c>
      <c r="AC340" s="155"/>
      <c r="AD340" s="155"/>
      <c r="AE340" s="155"/>
      <c r="AF340" s="155"/>
      <c r="AG340" s="174">
        <f>D340*D48*PRODUCT($CJ340:CJ340)</f>
        <v>0</v>
      </c>
      <c r="AH340" s="174">
        <f>E340*E48*PRODUCT($CJ340:CK340)</f>
        <v>0</v>
      </c>
      <c r="AI340" s="174">
        <f>F340*F48*PRODUCT($CJ340:CL340)</f>
        <v>0</v>
      </c>
      <c r="AJ340" s="174">
        <f>G340*G48*PRODUCT($CJ340:CM340)</f>
        <v>0</v>
      </c>
      <c r="AK340" s="174">
        <f>H340*H48*PRODUCT($CJ340:CN340)</f>
        <v>0</v>
      </c>
      <c r="AL340" s="174">
        <f>I340*I48*PRODUCT($CJ340:CO340)</f>
        <v>0</v>
      </c>
      <c r="AM340" s="174">
        <f>J340*J48*PRODUCT($CJ340:CP340)</f>
        <v>0</v>
      </c>
      <c r="AN340" s="174">
        <f>K340*K48*PRODUCT($CJ340:CQ340)</f>
        <v>0</v>
      </c>
      <c r="AO340" s="174">
        <f>L340*L48*PRODUCT($CJ340:CR340)</f>
        <v>0</v>
      </c>
      <c r="AP340" s="174">
        <f>M340*M48*PRODUCT($CJ340:CS340)</f>
        <v>0</v>
      </c>
      <c r="AQ340" s="174">
        <f>N340*N48*PRODUCT($CJ340:CT340)</f>
        <v>0</v>
      </c>
      <c r="AR340" s="174">
        <f>O340*O48*PRODUCT($CJ340:CU340)</f>
        <v>0</v>
      </c>
      <c r="AS340" s="174">
        <f>P340*P48*PRODUCT($CJ340:CV340)</f>
        <v>0</v>
      </c>
      <c r="AT340" s="174">
        <f>Q340*Q48*PRODUCT($CJ340:CW340)</f>
        <v>0</v>
      </c>
      <c r="AU340" s="174">
        <f>R340*R48*PRODUCT($CJ340:CX340)</f>
        <v>0</v>
      </c>
      <c r="AV340" s="174">
        <f>S340*S48*PRODUCT($CJ340:CY340)</f>
        <v>0</v>
      </c>
      <c r="AW340" s="174">
        <f>T340*T48*PRODUCT($CJ340:CZ340)</f>
        <v>0</v>
      </c>
      <c r="AX340" s="174">
        <f>U340*U48*PRODUCT($CJ340:DA340)</f>
        <v>0</v>
      </c>
      <c r="AY340" s="174">
        <f>V340*V48*PRODUCT($CJ340:DB340)</f>
        <v>0</v>
      </c>
      <c r="AZ340" s="174">
        <f>W340*W48*PRODUCT($CJ340:DC340)</f>
        <v>0</v>
      </c>
      <c r="BA340" s="174">
        <f>X340*X48*PRODUCT($CJ340:DD340)</f>
        <v>0</v>
      </c>
      <c r="BB340" s="174">
        <f>Y340*Y48*PRODUCT($CJ340:DE340)</f>
        <v>0</v>
      </c>
      <c r="BC340" s="174">
        <f>Z340*Z48*PRODUCT($CJ340:DF340)</f>
        <v>0</v>
      </c>
      <c r="BD340" s="174">
        <f>AA340*AA48*PRODUCT($CJ340:DG340)</f>
        <v>0</v>
      </c>
      <c r="BE340" s="174">
        <f>AB340*AB48*PRODUCT($CJ340:DH340)</f>
        <v>0</v>
      </c>
      <c r="BF340" s="93"/>
      <c r="BG340" s="93"/>
      <c r="BH340" s="93"/>
      <c r="BI340" s="169">
        <f>SUM($AF340:AG340)-SUM($AF372:AG372)-SUM($C372:D372)-SUM($BH372:BI372)</f>
        <v>0</v>
      </c>
      <c r="BJ340" s="169">
        <f>SUM($AF340:AH340)-SUM($AF372:AH372)-SUM($C372:E372)-SUM($BH372:BJ372)</f>
        <v>0</v>
      </c>
      <c r="BK340" s="169">
        <f>SUM($AF340:AI340)-SUM($AF372:AI372)-SUM($C372:F372)-SUM($BH372:BK372)</f>
        <v>0</v>
      </c>
      <c r="BL340" s="169">
        <f>SUM($AF340:AJ340)-SUM($AF372:AJ372)-SUM($C372:G372)-SUM($BH372:BL372)</f>
        <v>0</v>
      </c>
      <c r="BM340" s="169">
        <f>SUM($AF340:AK340)-SUM($AF372:AK372)-SUM($C372:H372)-SUM($BH372:BM372)</f>
        <v>0</v>
      </c>
      <c r="BN340" s="169">
        <f>SUM($AF340:AL340)-SUM($AF372:AL372)-SUM($C372:I372)-SUM($BH372:BN372)</f>
        <v>0</v>
      </c>
      <c r="BO340" s="169">
        <f>SUM($AF340:AM340)-SUM($AF372:AM372)-SUM($C372:J372)-SUM($BH372:BO372)</f>
        <v>0</v>
      </c>
      <c r="BP340" s="169">
        <f>SUM($AF340:AN340)-SUM($AF372:AN372)-SUM($C372:K372)-SUM($BH372:BP372)</f>
        <v>0</v>
      </c>
      <c r="BQ340" s="169">
        <f>SUM($AF340:AO340)-SUM($AF372:AO372)-SUM($C372:L372)-SUM($BH372:BQ372)</f>
        <v>0</v>
      </c>
      <c r="BR340" s="169">
        <f>SUM($AF340:AP340)-SUM($AF372:AP372)-SUM($C372:M372)-SUM($BH372:BR372)</f>
        <v>0</v>
      </c>
      <c r="BS340" s="169">
        <f>SUM($AF340:AQ340)-SUM($AF372:AQ372)-SUM($C372:N372)-SUM($BH372:BS372)</f>
        <v>0</v>
      </c>
      <c r="BT340" s="169">
        <f>SUM($AF340:AR340)-SUM($AF372:AR372)-SUM($C372:O372)-SUM($BH372:BT372)</f>
        <v>0</v>
      </c>
      <c r="BU340" s="169">
        <f>SUM($AF340:AS340)-SUM($AF372:AS372)-SUM($C372:P372)-SUM($BH372:BU372)</f>
        <v>0</v>
      </c>
      <c r="BV340" s="169">
        <f>SUM($AF340:AT340)-SUM($AF372:AT372)-SUM($C372:Q372)-SUM($BH372:BV372)</f>
        <v>0</v>
      </c>
      <c r="BW340" s="169">
        <f>SUM($AF340:AU340)-SUM($AF372:AU372)-SUM($C372:R372)-SUM($BH372:BW372)</f>
        <v>0</v>
      </c>
      <c r="BX340" s="169">
        <f>SUM($AF340:AV340)-SUM($AF372:AV372)-SUM($C372:S372)-SUM($BH372:BX372)</f>
        <v>0</v>
      </c>
      <c r="BY340" s="169">
        <f>SUM($AF340:AW340)-SUM($AF372:AW372)-SUM($C372:T372)-SUM($BH372:BY372)</f>
        <v>0</v>
      </c>
      <c r="BZ340" s="169">
        <f>SUM($AF340:AX340)-SUM($AF372:AX372)-SUM($C372:U372)-SUM($BH372:BZ372)</f>
        <v>0</v>
      </c>
      <c r="CA340" s="169">
        <f>SUM($AF340:AY340)-SUM($AF372:AY372)-SUM($C372:V372)-SUM($BH372:CA372)</f>
        <v>0</v>
      </c>
      <c r="CB340" s="169">
        <f>SUM($AF340:AZ340)-SUM($AF372:AZ372)-SUM($C372:W372)-SUM($BH372:CB372)</f>
        <v>0</v>
      </c>
      <c r="CC340" s="169">
        <f>SUM($AF340:BA340)-SUM($AF372:BA372)-SUM($C372:X372)-SUM($BH372:CC372)</f>
        <v>0</v>
      </c>
      <c r="CD340" s="169">
        <f>SUM($AF340:BB340)-SUM($AF372:BB372)-SUM($C372:Y372)-SUM($BH372:CD372)</f>
        <v>0</v>
      </c>
      <c r="CE340" s="169">
        <f>SUM($AF340:BC340)-SUM($AF372:BC372)-SUM($C372:Z372)-SUM($BH372:CE372)</f>
        <v>0</v>
      </c>
      <c r="CF340" s="169">
        <f>SUM($AF340:BD340)-SUM($AF372:BD372)-SUM($C372:AA372)-SUM($BH372:CF372)</f>
        <v>0</v>
      </c>
      <c r="CG340" s="169">
        <f>SUM($AF340:BE340)-SUM($AF372:BE372)-SUM($C372:AB372)-SUM($BH372:CG372)</f>
        <v>0</v>
      </c>
      <c r="CH340" s="52"/>
      <c r="CI340" s="52"/>
      <c r="CJ340" s="52"/>
      <c r="CK340" s="67"/>
      <c r="CL340" s="67"/>
      <c r="CM340" s="67"/>
      <c r="CN340" s="67"/>
      <c r="CO340" s="67">
        <f>1-H340</f>
        <v>1</v>
      </c>
      <c r="CP340" s="67">
        <f t="shared" si="92"/>
        <v>0.9990638247455419</v>
      </c>
      <c r="CQ340" s="67">
        <f t="shared" si="92"/>
        <v>0.9990887816351689</v>
      </c>
      <c r="CR340" s="67">
        <f t="shared" si="92"/>
        <v>0.99908189560342175</v>
      </c>
      <c r="CS340" s="67">
        <f t="shared" si="92"/>
        <v>0.99907235599489341</v>
      </c>
      <c r="CT340" s="67">
        <f t="shared" si="92"/>
        <v>0.99906281638636507</v>
      </c>
      <c r="CU340" s="67">
        <f t="shared" si="92"/>
        <v>0.99905327677783673</v>
      </c>
      <c r="CV340" s="67">
        <f t="shared" si="92"/>
        <v>0.99904373716930839</v>
      </c>
      <c r="CW340" s="67">
        <f t="shared" si="92"/>
        <v>0.99903419756078005</v>
      </c>
      <c r="CX340" s="67">
        <f t="shared" si="92"/>
        <v>0.9990246579522517</v>
      </c>
      <c r="CY340" s="67">
        <f t="shared" si="92"/>
        <v>0.99761324045077882</v>
      </c>
      <c r="CZ340" s="67">
        <f t="shared" si="92"/>
        <v>0.99759012218920318</v>
      </c>
      <c r="DA340" s="67">
        <f t="shared" si="92"/>
        <v>0.99756700392762754</v>
      </c>
      <c r="DB340" s="67">
        <f t="shared" si="92"/>
        <v>0.9975438856660519</v>
      </c>
      <c r="DC340" s="67">
        <f t="shared" si="92"/>
        <v>0.99752719807529011</v>
      </c>
      <c r="DD340" s="67">
        <f t="shared" si="92"/>
        <v>0.99751694115534206</v>
      </c>
      <c r="DE340" s="67">
        <f t="shared" si="92"/>
        <v>0.99750668423539401</v>
      </c>
      <c r="DF340" s="67">
        <f t="shared" si="92"/>
        <v>0.99749642731544597</v>
      </c>
      <c r="DG340" s="67">
        <f t="shared" si="92"/>
        <v>0.99748617039549803</v>
      </c>
      <c r="DH340" s="67">
        <f t="shared" si="92"/>
        <v>0.99747591347554998</v>
      </c>
      <c r="DI340" s="67">
        <f t="shared" si="92"/>
        <v>0.99146921460375281</v>
      </c>
      <c r="DM340" s="188" t="str">
        <f t="shared" si="95"/>
        <v/>
      </c>
      <c r="DN340" s="188" t="str">
        <f t="shared" si="93"/>
        <v/>
      </c>
      <c r="DO340" s="188" t="str">
        <f t="shared" si="93"/>
        <v/>
      </c>
      <c r="DP340" s="188" t="str">
        <f t="shared" si="93"/>
        <v/>
      </c>
      <c r="DQ340" s="188" t="str">
        <f t="shared" si="93"/>
        <v/>
      </c>
      <c r="DR340" s="188" t="str">
        <f t="shared" si="93"/>
        <v/>
      </c>
      <c r="DS340" s="188" t="str">
        <f t="shared" si="93"/>
        <v/>
      </c>
      <c r="DT340" s="188" t="str">
        <f t="shared" si="93"/>
        <v/>
      </c>
      <c r="DU340" s="188" t="str">
        <f t="shared" si="93"/>
        <v/>
      </c>
      <c r="DV340" s="188" t="str">
        <f t="shared" si="93"/>
        <v/>
      </c>
      <c r="DW340" s="188" t="str">
        <f t="shared" si="93"/>
        <v/>
      </c>
      <c r="DX340" s="188" t="str">
        <f t="shared" si="93"/>
        <v/>
      </c>
      <c r="DY340" s="188" t="str">
        <f t="shared" si="93"/>
        <v/>
      </c>
      <c r="DZ340" s="188" t="str">
        <f t="shared" si="93"/>
        <v/>
      </c>
      <c r="EA340" s="188" t="str">
        <f t="shared" si="93"/>
        <v/>
      </c>
      <c r="EB340" s="188" t="str">
        <f t="shared" si="93"/>
        <v/>
      </c>
      <c r="EC340" s="188" t="str">
        <f t="shared" si="93"/>
        <v/>
      </c>
      <c r="ED340" s="188" t="str">
        <f t="shared" si="93"/>
        <v/>
      </c>
      <c r="EE340" s="188" t="str">
        <f t="shared" si="93"/>
        <v/>
      </c>
      <c r="EF340" s="188" t="str">
        <f t="shared" si="93"/>
        <v/>
      </c>
      <c r="EG340" s="188" t="str">
        <f t="shared" si="93"/>
        <v/>
      </c>
      <c r="EH340" s="188" t="str">
        <f t="shared" si="93"/>
        <v/>
      </c>
      <c r="EI340" s="188" t="str">
        <f t="shared" si="93"/>
        <v/>
      </c>
      <c r="EJ340" s="188" t="str">
        <f t="shared" si="93"/>
        <v/>
      </c>
      <c r="EK340" s="188" t="str">
        <f t="shared" si="93"/>
        <v/>
      </c>
    </row>
    <row r="341" spans="1:141" x14ac:dyDescent="0.3">
      <c r="B341" s="1">
        <v>7</v>
      </c>
      <c r="C341" s="155"/>
      <c r="D341" s="155"/>
      <c r="E341" s="155"/>
      <c r="F341" s="155"/>
      <c r="G341" s="155"/>
      <c r="H341" s="155"/>
      <c r="I341" s="155"/>
      <c r="J341" s="155">
        <f t="shared" ref="J341:AB341" si="100">VLOOKUP(I83,CVAInc,$A$4,FALSE)*(1+((VLOOKUP(I83,CVArisk,$A$4,FALSE)-1)*MAX(0,AL115-BaselineBMI)))</f>
        <v>9.3617525445811097E-4</v>
      </c>
      <c r="K341" s="155">
        <f t="shared" si="100"/>
        <v>9.1121836483111962E-4</v>
      </c>
      <c r="L341" s="155">
        <f t="shared" si="100"/>
        <v>9.1810439657827986E-4</v>
      </c>
      <c r="M341" s="155">
        <f t="shared" si="100"/>
        <v>9.2764400510661948E-4</v>
      </c>
      <c r="N341" s="155">
        <f t="shared" si="100"/>
        <v>9.371836136349591E-4</v>
      </c>
      <c r="O341" s="155">
        <f t="shared" si="100"/>
        <v>9.4672322216329873E-4</v>
      </c>
      <c r="P341" s="155">
        <f t="shared" si="100"/>
        <v>9.5626283069163846E-4</v>
      </c>
      <c r="Q341" s="155">
        <f t="shared" si="100"/>
        <v>9.6580243921997808E-4</v>
      </c>
      <c r="R341" s="155">
        <f t="shared" si="100"/>
        <v>9.753420477483177E-4</v>
      </c>
      <c r="S341" s="155">
        <f t="shared" si="100"/>
        <v>2.3867595492212119E-3</v>
      </c>
      <c r="T341" s="155">
        <f t="shared" si="100"/>
        <v>2.4098778107968454E-3</v>
      </c>
      <c r="U341" s="155">
        <f t="shared" si="100"/>
        <v>2.4329960723724789E-3</v>
      </c>
      <c r="V341" s="155">
        <f t="shared" si="100"/>
        <v>2.4561143339481123E-3</v>
      </c>
      <c r="W341" s="155">
        <f t="shared" si="100"/>
        <v>2.4728019247099394E-3</v>
      </c>
      <c r="X341" s="155">
        <f t="shared" si="100"/>
        <v>2.4830588446579601E-3</v>
      </c>
      <c r="Y341" s="155">
        <f t="shared" si="100"/>
        <v>2.4933157646059812E-3</v>
      </c>
      <c r="Z341" s="155">
        <f t="shared" si="100"/>
        <v>2.5035726845540019E-3</v>
      </c>
      <c r="AA341" s="155">
        <f t="shared" si="100"/>
        <v>2.5138296045020235E-3</v>
      </c>
      <c r="AB341" s="155">
        <f t="shared" si="100"/>
        <v>2.5240865244500446E-3</v>
      </c>
      <c r="AC341" s="155"/>
      <c r="AD341" s="155"/>
      <c r="AE341" s="155"/>
      <c r="AF341" s="155"/>
      <c r="AG341" s="174">
        <f>D341*D49*PRODUCT($CJ341:CJ341)</f>
        <v>0</v>
      </c>
      <c r="AH341" s="174">
        <f>E341*E49*PRODUCT($CJ341:CK341)</f>
        <v>0</v>
      </c>
      <c r="AI341" s="174">
        <f>F341*F49*PRODUCT($CJ341:CL341)</f>
        <v>0</v>
      </c>
      <c r="AJ341" s="174">
        <f>G341*G49*PRODUCT($CJ341:CM341)</f>
        <v>0</v>
      </c>
      <c r="AK341" s="174">
        <f>H341*H49*PRODUCT($CJ341:CN341)</f>
        <v>0</v>
      </c>
      <c r="AL341" s="174">
        <f>I341*I49*PRODUCT($CJ341:CO341)</f>
        <v>0</v>
      </c>
      <c r="AM341" s="174">
        <f>J341*J49*PRODUCT($CJ341:CP341)</f>
        <v>0</v>
      </c>
      <c r="AN341" s="174">
        <f>K341*K49*PRODUCT($CJ341:CQ341)</f>
        <v>0</v>
      </c>
      <c r="AO341" s="174">
        <f>L341*L49*PRODUCT($CJ341:CR341)</f>
        <v>0</v>
      </c>
      <c r="AP341" s="174">
        <f>M341*M49*PRODUCT($CJ341:CS341)</f>
        <v>0</v>
      </c>
      <c r="AQ341" s="174">
        <f>N341*N49*PRODUCT($CJ341:CT341)</f>
        <v>0</v>
      </c>
      <c r="AR341" s="174">
        <f>O341*O49*PRODUCT($CJ341:CU341)</f>
        <v>0</v>
      </c>
      <c r="AS341" s="174">
        <f>P341*P49*PRODUCT($CJ341:CV341)</f>
        <v>0</v>
      </c>
      <c r="AT341" s="174">
        <f>Q341*Q49*PRODUCT($CJ341:CW341)</f>
        <v>0</v>
      </c>
      <c r="AU341" s="174">
        <f>R341*R49*PRODUCT($CJ341:CX341)</f>
        <v>0</v>
      </c>
      <c r="AV341" s="174">
        <f>S341*S49*PRODUCT($CJ341:CY341)</f>
        <v>0</v>
      </c>
      <c r="AW341" s="174">
        <f>T341*T49*PRODUCT($CJ341:CZ341)</f>
        <v>0</v>
      </c>
      <c r="AX341" s="174">
        <f>U341*U49*PRODUCT($CJ341:DA341)</f>
        <v>0</v>
      </c>
      <c r="AY341" s="174">
        <f>V341*V49*PRODUCT($CJ341:DB341)</f>
        <v>0</v>
      </c>
      <c r="AZ341" s="174">
        <f>W341*W49*PRODUCT($CJ341:DC341)</f>
        <v>0</v>
      </c>
      <c r="BA341" s="174">
        <f>X341*X49*PRODUCT($CJ341:DD341)</f>
        <v>0</v>
      </c>
      <c r="BB341" s="174">
        <f>Y341*Y49*PRODUCT($CJ341:DE341)</f>
        <v>0</v>
      </c>
      <c r="BC341" s="174">
        <f>Z341*Z49*PRODUCT($CJ341:DF341)</f>
        <v>0</v>
      </c>
      <c r="BD341" s="174">
        <f>AA341*AA49*PRODUCT($CJ341:DG341)</f>
        <v>0</v>
      </c>
      <c r="BE341" s="174">
        <f>AB341*AB49*PRODUCT($CJ341:DH341)</f>
        <v>0</v>
      </c>
      <c r="BF341" s="93"/>
      <c r="BG341" s="93"/>
      <c r="BH341" s="93"/>
      <c r="BI341" s="169">
        <f>SUM($AF341:AG341)-SUM($AF373:AG373)-SUM($C373:D373)-SUM($BH373:BI373)</f>
        <v>0</v>
      </c>
      <c r="BJ341" s="169">
        <f>SUM($AF341:AH341)-SUM($AF373:AH373)-SUM($C373:E373)-SUM($BH373:BJ373)</f>
        <v>0</v>
      </c>
      <c r="BK341" s="169">
        <f>SUM($AF341:AI341)-SUM($AF373:AI373)-SUM($C373:F373)-SUM($BH373:BK373)</f>
        <v>0</v>
      </c>
      <c r="BL341" s="169">
        <f>SUM($AF341:AJ341)-SUM($AF373:AJ373)-SUM($C373:G373)-SUM($BH373:BL373)</f>
        <v>0</v>
      </c>
      <c r="BM341" s="169">
        <f>SUM($AF341:AK341)-SUM($AF373:AK373)-SUM($C373:H373)-SUM($BH373:BM373)</f>
        <v>0</v>
      </c>
      <c r="BN341" s="169">
        <f>SUM($AF341:AL341)-SUM($AF373:AL373)-SUM($C373:I373)-SUM($BH373:BN373)</f>
        <v>0</v>
      </c>
      <c r="BO341" s="169">
        <f>SUM($AF341:AM341)-SUM($AF373:AM373)-SUM($C373:J373)-SUM($BH373:BO373)</f>
        <v>0</v>
      </c>
      <c r="BP341" s="169">
        <f>SUM($AF341:AN341)-SUM($AF373:AN373)-SUM($C373:K373)-SUM($BH373:BP373)</f>
        <v>0</v>
      </c>
      <c r="BQ341" s="169">
        <f>SUM($AF341:AO341)-SUM($AF373:AO373)-SUM($C373:L373)-SUM($BH373:BQ373)</f>
        <v>0</v>
      </c>
      <c r="BR341" s="169">
        <f>SUM($AF341:AP341)-SUM($AF373:AP373)-SUM($C373:M373)-SUM($BH373:BR373)</f>
        <v>0</v>
      </c>
      <c r="BS341" s="169">
        <f>SUM($AF341:AQ341)-SUM($AF373:AQ373)-SUM($C373:N373)-SUM($BH373:BS373)</f>
        <v>0</v>
      </c>
      <c r="BT341" s="169">
        <f>SUM($AF341:AR341)-SUM($AF373:AR373)-SUM($C373:O373)-SUM($BH373:BT373)</f>
        <v>0</v>
      </c>
      <c r="BU341" s="169">
        <f>SUM($AF341:AS341)-SUM($AF373:AS373)-SUM($C373:P373)-SUM($BH373:BU373)</f>
        <v>0</v>
      </c>
      <c r="BV341" s="169">
        <f>SUM($AF341:AT341)-SUM($AF373:AT373)-SUM($C373:Q373)-SUM($BH373:BV373)</f>
        <v>0</v>
      </c>
      <c r="BW341" s="169">
        <f>SUM($AF341:AU341)-SUM($AF373:AU373)-SUM($C373:R373)-SUM($BH373:BW373)</f>
        <v>0</v>
      </c>
      <c r="BX341" s="169">
        <f>SUM($AF341:AV341)-SUM($AF373:AV373)-SUM($C373:S373)-SUM($BH373:BX373)</f>
        <v>0</v>
      </c>
      <c r="BY341" s="169">
        <f>SUM($AF341:AW341)-SUM($AF373:AW373)-SUM($C373:T373)-SUM($BH373:BY373)</f>
        <v>0</v>
      </c>
      <c r="BZ341" s="169">
        <f>SUM($AF341:AX341)-SUM($AF373:AX373)-SUM($C373:U373)-SUM($BH373:BZ373)</f>
        <v>0</v>
      </c>
      <c r="CA341" s="169">
        <f>SUM($AF341:AY341)-SUM($AF373:AY373)-SUM($C373:V373)-SUM($BH373:CA373)</f>
        <v>0</v>
      </c>
      <c r="CB341" s="169">
        <f>SUM($AF341:AZ341)-SUM($AF373:AZ373)-SUM($C373:W373)-SUM($BH373:CB373)</f>
        <v>0</v>
      </c>
      <c r="CC341" s="169">
        <f>SUM($AF341:BA341)-SUM($AF373:BA373)-SUM($C373:X373)-SUM($BH373:CC373)</f>
        <v>0</v>
      </c>
      <c r="CD341" s="169">
        <f>SUM($AF341:BB341)-SUM($AF373:BB373)-SUM($C373:Y373)-SUM($BH373:CD373)</f>
        <v>0</v>
      </c>
      <c r="CE341" s="169">
        <f>SUM($AF341:BC341)-SUM($AF373:BC373)-SUM($C373:Z373)-SUM($BH373:CE373)</f>
        <v>0</v>
      </c>
      <c r="CF341" s="169">
        <f>SUM($AF341:BD341)-SUM($AF373:BD373)-SUM($C373:AA373)-SUM($BH373:CF373)</f>
        <v>0</v>
      </c>
      <c r="CG341" s="169">
        <f>SUM($AF341:BE341)-SUM($AF373:BE373)-SUM($C373:AB373)-SUM($BH373:CG373)</f>
        <v>0</v>
      </c>
      <c r="CH341" s="52"/>
      <c r="CI341" s="52"/>
      <c r="CJ341" s="67"/>
      <c r="CK341" s="67"/>
      <c r="CL341" s="67"/>
      <c r="CM341" s="67"/>
      <c r="CN341" s="67"/>
      <c r="CO341" s="67"/>
      <c r="CP341" s="67">
        <f>1-I341</f>
        <v>1</v>
      </c>
      <c r="CQ341" s="67">
        <f t="shared" si="92"/>
        <v>0.9990638247455419</v>
      </c>
      <c r="CR341" s="67">
        <f t="shared" si="92"/>
        <v>0.9990887816351689</v>
      </c>
      <c r="CS341" s="67">
        <f t="shared" si="92"/>
        <v>0.99908189560342175</v>
      </c>
      <c r="CT341" s="67">
        <f t="shared" si="92"/>
        <v>0.99907235599489341</v>
      </c>
      <c r="CU341" s="67">
        <f t="shared" si="92"/>
        <v>0.99906281638636507</v>
      </c>
      <c r="CV341" s="67">
        <f t="shared" si="92"/>
        <v>0.99905327677783673</v>
      </c>
      <c r="CW341" s="67">
        <f t="shared" si="92"/>
        <v>0.99904373716930839</v>
      </c>
      <c r="CX341" s="67">
        <f t="shared" si="92"/>
        <v>0.99903419756078005</v>
      </c>
      <c r="CY341" s="67">
        <f t="shared" si="92"/>
        <v>0.9990246579522517</v>
      </c>
      <c r="CZ341" s="67">
        <f t="shared" si="92"/>
        <v>0.99761324045077882</v>
      </c>
      <c r="DA341" s="67">
        <f t="shared" si="92"/>
        <v>0.99759012218920318</v>
      </c>
      <c r="DB341" s="67">
        <f t="shared" si="92"/>
        <v>0.99756700392762754</v>
      </c>
      <c r="DC341" s="67">
        <f t="shared" si="92"/>
        <v>0.9975438856660519</v>
      </c>
      <c r="DD341" s="67">
        <f t="shared" si="92"/>
        <v>0.99752719807529011</v>
      </c>
      <c r="DE341" s="67">
        <f t="shared" si="92"/>
        <v>0.99751694115534206</v>
      </c>
      <c r="DF341" s="67">
        <f t="shared" si="92"/>
        <v>0.99750668423539401</v>
      </c>
      <c r="DG341" s="67">
        <f t="shared" si="92"/>
        <v>0.99749642731544597</v>
      </c>
      <c r="DH341" s="67">
        <f t="shared" si="92"/>
        <v>0.99748617039549803</v>
      </c>
      <c r="DI341" s="67">
        <f t="shared" si="92"/>
        <v>0.99747591347554998</v>
      </c>
      <c r="DL341" s="53"/>
      <c r="DM341" s="188" t="str">
        <f t="shared" si="95"/>
        <v/>
      </c>
      <c r="DN341" s="188" t="str">
        <f t="shared" si="93"/>
        <v/>
      </c>
      <c r="DO341" s="188" t="str">
        <f t="shared" si="93"/>
        <v/>
      </c>
      <c r="DP341" s="188" t="str">
        <f t="shared" si="93"/>
        <v/>
      </c>
      <c r="DQ341" s="188" t="str">
        <f t="shared" si="93"/>
        <v/>
      </c>
      <c r="DR341" s="188" t="str">
        <f t="shared" si="93"/>
        <v/>
      </c>
      <c r="DS341" s="188" t="str">
        <f t="shared" si="93"/>
        <v/>
      </c>
      <c r="DT341" s="188" t="str">
        <f t="shared" si="93"/>
        <v/>
      </c>
      <c r="DU341" s="188" t="str">
        <f t="shared" si="93"/>
        <v/>
      </c>
      <c r="DV341" s="188" t="str">
        <f t="shared" si="93"/>
        <v/>
      </c>
      <c r="DW341" s="188" t="str">
        <f t="shared" si="93"/>
        <v/>
      </c>
      <c r="DX341" s="188" t="str">
        <f t="shared" si="93"/>
        <v/>
      </c>
      <c r="DY341" s="188" t="str">
        <f t="shared" si="93"/>
        <v/>
      </c>
      <c r="DZ341" s="188" t="str">
        <f t="shared" si="93"/>
        <v/>
      </c>
      <c r="EA341" s="188" t="str">
        <f t="shared" si="93"/>
        <v/>
      </c>
      <c r="EB341" s="188" t="str">
        <f t="shared" si="93"/>
        <v/>
      </c>
      <c r="EC341" s="188" t="str">
        <f t="shared" si="93"/>
        <v/>
      </c>
      <c r="ED341" s="188" t="str">
        <f t="shared" si="93"/>
        <v/>
      </c>
      <c r="EE341" s="188" t="str">
        <f t="shared" si="93"/>
        <v/>
      </c>
      <c r="EF341" s="188" t="str">
        <f t="shared" si="93"/>
        <v/>
      </c>
      <c r="EG341" s="188" t="str">
        <f t="shared" si="93"/>
        <v/>
      </c>
      <c r="EH341" s="188" t="str">
        <f t="shared" si="93"/>
        <v/>
      </c>
      <c r="EI341" s="188" t="str">
        <f t="shared" si="93"/>
        <v/>
      </c>
      <c r="EJ341" s="188" t="str">
        <f t="shared" si="93"/>
        <v/>
      </c>
      <c r="EK341" s="188" t="str">
        <f t="shared" si="93"/>
        <v/>
      </c>
    </row>
    <row r="342" spans="1:141" x14ac:dyDescent="0.3">
      <c r="B342" s="1">
        <v>8</v>
      </c>
      <c r="C342" s="155"/>
      <c r="D342" s="155"/>
      <c r="E342" s="155"/>
      <c r="F342" s="155"/>
      <c r="G342" s="155"/>
      <c r="H342" s="155"/>
      <c r="I342" s="155"/>
      <c r="J342" s="155"/>
      <c r="K342" s="155">
        <f t="shared" ref="K342:AB342" si="101">VLOOKUP(J84,CVAInc,$A$4,FALSE)*(1+((VLOOKUP(J84,CVArisk,$A$4,FALSE)-1)*MAX(0,AM116-BaselineBMI)))</f>
        <v>9.3617525445811097E-4</v>
      </c>
      <c r="L342" s="155">
        <f t="shared" si="101"/>
        <v>9.1121836483111962E-4</v>
      </c>
      <c r="M342" s="155">
        <f t="shared" si="101"/>
        <v>9.1810439657827986E-4</v>
      </c>
      <c r="N342" s="155">
        <f t="shared" si="101"/>
        <v>9.2764400510661948E-4</v>
      </c>
      <c r="O342" s="155">
        <f t="shared" si="101"/>
        <v>9.371836136349591E-4</v>
      </c>
      <c r="P342" s="155">
        <f t="shared" si="101"/>
        <v>9.4672322216329873E-4</v>
      </c>
      <c r="Q342" s="155">
        <f t="shared" si="101"/>
        <v>9.5626283069163846E-4</v>
      </c>
      <c r="R342" s="155">
        <f t="shared" si="101"/>
        <v>9.6580243921997808E-4</v>
      </c>
      <c r="S342" s="155">
        <f t="shared" si="101"/>
        <v>9.753420477483177E-4</v>
      </c>
      <c r="T342" s="155">
        <f t="shared" si="101"/>
        <v>2.3867595492212119E-3</v>
      </c>
      <c r="U342" s="155">
        <f t="shared" si="101"/>
        <v>2.4098778107968454E-3</v>
      </c>
      <c r="V342" s="155">
        <f t="shared" si="101"/>
        <v>2.4329960723724789E-3</v>
      </c>
      <c r="W342" s="155">
        <f t="shared" si="101"/>
        <v>2.4561143339481123E-3</v>
      </c>
      <c r="X342" s="155">
        <f t="shared" si="101"/>
        <v>2.4728019247099394E-3</v>
      </c>
      <c r="Y342" s="155">
        <f t="shared" si="101"/>
        <v>2.4830588446579601E-3</v>
      </c>
      <c r="Z342" s="155">
        <f t="shared" si="101"/>
        <v>2.4933157646059812E-3</v>
      </c>
      <c r="AA342" s="155">
        <f t="shared" si="101"/>
        <v>2.5035726845540019E-3</v>
      </c>
      <c r="AB342" s="155">
        <f t="shared" si="101"/>
        <v>2.5138296045020235E-3</v>
      </c>
      <c r="AC342" s="155"/>
      <c r="AD342" s="155"/>
      <c r="AE342" s="155"/>
      <c r="AF342" s="155"/>
      <c r="AG342" s="174">
        <f>D342*D50*PRODUCT($CJ342:CJ342)</f>
        <v>0</v>
      </c>
      <c r="AH342" s="174">
        <f>E342*E50*PRODUCT($CJ342:CK342)</f>
        <v>0</v>
      </c>
      <c r="AI342" s="174">
        <f>F342*F50*PRODUCT($CJ342:CL342)</f>
        <v>0</v>
      </c>
      <c r="AJ342" s="174">
        <f>G342*G50*PRODUCT($CJ342:CM342)</f>
        <v>0</v>
      </c>
      <c r="AK342" s="174">
        <f>H342*H50*PRODUCT($CJ342:CN342)</f>
        <v>0</v>
      </c>
      <c r="AL342" s="174">
        <f>I342*I50*PRODUCT($CJ342:CO342)</f>
        <v>0</v>
      </c>
      <c r="AM342" s="174">
        <f>J342*J50*PRODUCT($CJ342:CP342)</f>
        <v>0</v>
      </c>
      <c r="AN342" s="174">
        <f>K342*K50*PRODUCT($CJ342:CQ342)</f>
        <v>0</v>
      </c>
      <c r="AO342" s="174">
        <f>L342*L50*PRODUCT($CJ342:CR342)</f>
        <v>0</v>
      </c>
      <c r="AP342" s="174">
        <f>M342*M50*PRODUCT($CJ342:CS342)</f>
        <v>0</v>
      </c>
      <c r="AQ342" s="174">
        <f>N342*N50*PRODUCT($CJ342:CT342)</f>
        <v>0</v>
      </c>
      <c r="AR342" s="174">
        <f>O342*O50*PRODUCT($CJ342:CU342)</f>
        <v>0</v>
      </c>
      <c r="AS342" s="174">
        <f>P342*P50*PRODUCT($CJ342:CV342)</f>
        <v>0</v>
      </c>
      <c r="AT342" s="174">
        <f>Q342*Q50*PRODUCT($CJ342:CW342)</f>
        <v>0</v>
      </c>
      <c r="AU342" s="174">
        <f>R342*R50*PRODUCT($CJ342:CX342)</f>
        <v>0</v>
      </c>
      <c r="AV342" s="174">
        <f>S342*S50*PRODUCT($CJ342:CY342)</f>
        <v>0</v>
      </c>
      <c r="AW342" s="174">
        <f>T342*T50*PRODUCT($CJ342:CZ342)</f>
        <v>0</v>
      </c>
      <c r="AX342" s="174">
        <f>U342*U50*PRODUCT($CJ342:DA342)</f>
        <v>0</v>
      </c>
      <c r="AY342" s="174">
        <f>V342*V50*PRODUCT($CJ342:DB342)</f>
        <v>0</v>
      </c>
      <c r="AZ342" s="174">
        <f>W342*W50*PRODUCT($CJ342:DC342)</f>
        <v>0</v>
      </c>
      <c r="BA342" s="174">
        <f>X342*X50*PRODUCT($CJ342:DD342)</f>
        <v>0</v>
      </c>
      <c r="BB342" s="174">
        <f>Y342*Y50*PRODUCT($CJ342:DE342)</f>
        <v>0</v>
      </c>
      <c r="BC342" s="174">
        <f>Z342*Z50*PRODUCT($CJ342:DF342)</f>
        <v>0</v>
      </c>
      <c r="BD342" s="174">
        <f>AA342*AA50*PRODUCT($CJ342:DG342)</f>
        <v>0</v>
      </c>
      <c r="BE342" s="174">
        <f>AB342*AB50*PRODUCT($CJ342:DH342)</f>
        <v>0</v>
      </c>
      <c r="BF342" s="93"/>
      <c r="BG342" s="93"/>
      <c r="BH342" s="93"/>
      <c r="BI342" s="169">
        <f>SUM($AF342:AG342)-SUM($AF374:AG374)-SUM($C374:D374)-SUM($BH374:BI374)</f>
        <v>0</v>
      </c>
      <c r="BJ342" s="169">
        <f>SUM($AF342:AH342)-SUM($AF374:AH374)-SUM($C374:E374)-SUM($BH374:BJ374)</f>
        <v>0</v>
      </c>
      <c r="BK342" s="169">
        <f>SUM($AF342:AI342)-SUM($AF374:AI374)-SUM($C374:F374)-SUM($BH374:BK374)</f>
        <v>0</v>
      </c>
      <c r="BL342" s="169">
        <f>SUM($AF342:AJ342)-SUM($AF374:AJ374)-SUM($C374:G374)-SUM($BH374:BL374)</f>
        <v>0</v>
      </c>
      <c r="BM342" s="169">
        <f>SUM($AF342:AK342)-SUM($AF374:AK374)-SUM($C374:H374)-SUM($BH374:BM374)</f>
        <v>0</v>
      </c>
      <c r="BN342" s="169">
        <f>SUM($AF342:AL342)-SUM($AF374:AL374)-SUM($C374:I374)-SUM($BH374:BN374)</f>
        <v>0</v>
      </c>
      <c r="BO342" s="169">
        <f>SUM($AF342:AM342)-SUM($AF374:AM374)-SUM($C374:J374)-SUM($BH374:BO374)</f>
        <v>0</v>
      </c>
      <c r="BP342" s="169">
        <f>SUM($AF342:AN342)-SUM($AF374:AN374)-SUM($C374:K374)-SUM($BH374:BP374)</f>
        <v>0</v>
      </c>
      <c r="BQ342" s="169">
        <f>SUM($AF342:AO342)-SUM($AF374:AO374)-SUM($C374:L374)-SUM($BH374:BQ374)</f>
        <v>0</v>
      </c>
      <c r="BR342" s="169">
        <f>SUM($AF342:AP342)-SUM($AF374:AP374)-SUM($C374:M374)-SUM($BH374:BR374)</f>
        <v>0</v>
      </c>
      <c r="BS342" s="169">
        <f>SUM($AF342:AQ342)-SUM($AF374:AQ374)-SUM($C374:N374)-SUM($BH374:BS374)</f>
        <v>0</v>
      </c>
      <c r="BT342" s="169">
        <f>SUM($AF342:AR342)-SUM($AF374:AR374)-SUM($C374:O374)-SUM($BH374:BT374)</f>
        <v>0</v>
      </c>
      <c r="BU342" s="169">
        <f>SUM($AF342:AS342)-SUM($AF374:AS374)-SUM($C374:P374)-SUM($BH374:BU374)</f>
        <v>0</v>
      </c>
      <c r="BV342" s="169">
        <f>SUM($AF342:AT342)-SUM($AF374:AT374)-SUM($C374:Q374)-SUM($BH374:BV374)</f>
        <v>0</v>
      </c>
      <c r="BW342" s="169">
        <f>SUM($AF342:AU342)-SUM($AF374:AU374)-SUM($C374:R374)-SUM($BH374:BW374)</f>
        <v>0</v>
      </c>
      <c r="BX342" s="169">
        <f>SUM($AF342:AV342)-SUM($AF374:AV374)-SUM($C374:S374)-SUM($BH374:BX374)</f>
        <v>0</v>
      </c>
      <c r="BY342" s="169">
        <f>SUM($AF342:AW342)-SUM($AF374:AW374)-SUM($C374:T374)-SUM($BH374:BY374)</f>
        <v>0</v>
      </c>
      <c r="BZ342" s="169">
        <f>SUM($AF342:AX342)-SUM($AF374:AX374)-SUM($C374:U374)-SUM($BH374:BZ374)</f>
        <v>0</v>
      </c>
      <c r="CA342" s="169">
        <f>SUM($AF342:AY342)-SUM($AF374:AY374)-SUM($C374:V374)-SUM($BH374:CA374)</f>
        <v>0</v>
      </c>
      <c r="CB342" s="169">
        <f>SUM($AF342:AZ342)-SUM($AF374:AZ374)-SUM($C374:W374)-SUM($BH374:CB374)</f>
        <v>0</v>
      </c>
      <c r="CC342" s="169">
        <f>SUM($AF342:BA342)-SUM($AF374:BA374)-SUM($C374:X374)-SUM($BH374:CC374)</f>
        <v>0</v>
      </c>
      <c r="CD342" s="169">
        <f>SUM($AF342:BB342)-SUM($AF374:BB374)-SUM($C374:Y374)-SUM($BH374:CD374)</f>
        <v>0</v>
      </c>
      <c r="CE342" s="169">
        <f>SUM($AF342:BC342)-SUM($AF374:BC374)-SUM($C374:Z374)-SUM($BH374:CE374)</f>
        <v>0</v>
      </c>
      <c r="CF342" s="169">
        <f>SUM($AF342:BD342)-SUM($AF374:BD374)-SUM($C374:AA374)-SUM($BH374:CF374)</f>
        <v>0</v>
      </c>
      <c r="CG342" s="169">
        <f>SUM($AF342:BE342)-SUM($AF374:BE374)-SUM($C374:AB374)-SUM($BH374:CG374)</f>
        <v>0</v>
      </c>
      <c r="CH342" s="52"/>
      <c r="CI342" s="52"/>
      <c r="CJ342" s="67"/>
      <c r="CK342" s="67"/>
      <c r="CL342" s="67"/>
      <c r="CM342" s="67"/>
      <c r="CN342" s="67"/>
      <c r="CO342" s="67"/>
      <c r="CP342" s="67"/>
      <c r="CQ342" s="67">
        <f>1-J342</f>
        <v>1</v>
      </c>
      <c r="CR342" s="67">
        <f t="shared" si="92"/>
        <v>0.9990638247455419</v>
      </c>
      <c r="CS342" s="67">
        <f t="shared" si="92"/>
        <v>0.9990887816351689</v>
      </c>
      <c r="CT342" s="67">
        <f t="shared" si="92"/>
        <v>0.99908189560342175</v>
      </c>
      <c r="CU342" s="67">
        <f t="shared" si="92"/>
        <v>0.99907235599489341</v>
      </c>
      <c r="CV342" s="67">
        <f t="shared" si="92"/>
        <v>0.99906281638636507</v>
      </c>
      <c r="CW342" s="67">
        <f t="shared" si="92"/>
        <v>0.99905327677783673</v>
      </c>
      <c r="CX342" s="67">
        <f t="shared" si="92"/>
        <v>0.99904373716930839</v>
      </c>
      <c r="CY342" s="67">
        <f t="shared" si="92"/>
        <v>0.99903419756078005</v>
      </c>
      <c r="CZ342" s="67">
        <f t="shared" si="92"/>
        <v>0.9990246579522517</v>
      </c>
      <c r="DA342" s="67">
        <f t="shared" si="92"/>
        <v>0.99761324045077882</v>
      </c>
      <c r="DB342" s="67">
        <f t="shared" si="92"/>
        <v>0.99759012218920318</v>
      </c>
      <c r="DC342" s="67">
        <f t="shared" si="92"/>
        <v>0.99756700392762754</v>
      </c>
      <c r="DD342" s="67">
        <f t="shared" si="92"/>
        <v>0.9975438856660519</v>
      </c>
      <c r="DE342" s="67">
        <f t="shared" si="92"/>
        <v>0.99752719807529011</v>
      </c>
      <c r="DF342" s="67">
        <f t="shared" si="92"/>
        <v>0.99751694115534206</v>
      </c>
      <c r="DG342" s="67">
        <f t="shared" si="92"/>
        <v>0.99750668423539401</v>
      </c>
      <c r="DH342" s="67">
        <f t="shared" si="92"/>
        <v>0.99749642731544597</v>
      </c>
      <c r="DI342" s="67">
        <f t="shared" si="92"/>
        <v>0.99748617039549803</v>
      </c>
      <c r="DL342" s="53"/>
      <c r="DM342" s="188" t="str">
        <f t="shared" si="95"/>
        <v/>
      </c>
      <c r="DN342" s="188" t="str">
        <f t="shared" si="93"/>
        <v/>
      </c>
      <c r="DO342" s="188" t="str">
        <f t="shared" si="93"/>
        <v/>
      </c>
      <c r="DP342" s="188" t="str">
        <f t="shared" si="93"/>
        <v/>
      </c>
      <c r="DQ342" s="188" t="str">
        <f t="shared" si="93"/>
        <v/>
      </c>
      <c r="DR342" s="188" t="str">
        <f t="shared" si="93"/>
        <v/>
      </c>
      <c r="DS342" s="188" t="str">
        <f t="shared" si="93"/>
        <v/>
      </c>
      <c r="DT342" s="188" t="str">
        <f t="shared" si="93"/>
        <v/>
      </c>
      <c r="DU342" s="188" t="str">
        <f t="shared" si="93"/>
        <v/>
      </c>
      <c r="DV342" s="188" t="str">
        <f t="shared" si="93"/>
        <v/>
      </c>
      <c r="DW342" s="188" t="str">
        <f t="shared" si="93"/>
        <v/>
      </c>
      <c r="DX342" s="188" t="str">
        <f t="shared" si="93"/>
        <v/>
      </c>
      <c r="DY342" s="188" t="str">
        <f t="shared" si="93"/>
        <v/>
      </c>
      <c r="DZ342" s="188" t="str">
        <f t="shared" si="93"/>
        <v/>
      </c>
      <c r="EA342" s="188" t="str">
        <f t="shared" si="93"/>
        <v/>
      </c>
      <c r="EB342" s="188" t="str">
        <f t="shared" si="93"/>
        <v/>
      </c>
      <c r="EC342" s="188" t="str">
        <f t="shared" si="93"/>
        <v/>
      </c>
      <c r="ED342" s="188" t="str">
        <f t="shared" si="93"/>
        <v/>
      </c>
      <c r="EE342" s="188" t="str">
        <f t="shared" si="93"/>
        <v/>
      </c>
      <c r="EF342" s="188" t="str">
        <f t="shared" si="93"/>
        <v/>
      </c>
      <c r="EG342" s="188" t="str">
        <f t="shared" si="93"/>
        <v/>
      </c>
      <c r="EH342" s="188" t="str">
        <f t="shared" si="93"/>
        <v/>
      </c>
      <c r="EI342" s="188" t="str">
        <f t="shared" si="93"/>
        <v/>
      </c>
      <c r="EJ342" s="188" t="str">
        <f t="shared" si="93"/>
        <v/>
      </c>
      <c r="EK342" s="188" t="str">
        <f t="shared" si="93"/>
        <v/>
      </c>
    </row>
    <row r="343" spans="1:141" x14ac:dyDescent="0.3">
      <c r="B343" s="1">
        <v>9</v>
      </c>
      <c r="C343" s="155"/>
      <c r="D343" s="155"/>
      <c r="E343" s="155"/>
      <c r="F343" s="155"/>
      <c r="G343" s="155"/>
      <c r="H343" s="155"/>
      <c r="I343" s="155"/>
      <c r="J343" s="155"/>
      <c r="K343" s="155"/>
      <c r="L343" s="155">
        <f t="shared" ref="L343:AB343" si="102">VLOOKUP(K85,CVAInc,$A$4,FALSE)*(1+((VLOOKUP(K85,CVArisk,$A$4,FALSE)-1)*MAX(0,AN117-BaselineBMI)))</f>
        <v>9.3617525445811097E-4</v>
      </c>
      <c r="M343" s="155">
        <f t="shared" si="102"/>
        <v>9.1121836483111962E-4</v>
      </c>
      <c r="N343" s="155">
        <f t="shared" si="102"/>
        <v>9.1810439657827986E-4</v>
      </c>
      <c r="O343" s="155">
        <f t="shared" si="102"/>
        <v>9.2764400510661948E-4</v>
      </c>
      <c r="P343" s="155">
        <f t="shared" si="102"/>
        <v>9.371836136349591E-4</v>
      </c>
      <c r="Q343" s="155">
        <f t="shared" si="102"/>
        <v>9.4672322216329873E-4</v>
      </c>
      <c r="R343" s="155">
        <f t="shared" si="102"/>
        <v>9.5626283069163846E-4</v>
      </c>
      <c r="S343" s="155">
        <f t="shared" si="102"/>
        <v>9.6580243921997808E-4</v>
      </c>
      <c r="T343" s="155">
        <f t="shared" si="102"/>
        <v>9.753420477483177E-4</v>
      </c>
      <c r="U343" s="155">
        <f t="shared" si="102"/>
        <v>2.3867595492212119E-3</v>
      </c>
      <c r="V343" s="155">
        <f t="shared" si="102"/>
        <v>2.4098778107968454E-3</v>
      </c>
      <c r="W343" s="155">
        <f t="shared" si="102"/>
        <v>2.4329960723724789E-3</v>
      </c>
      <c r="X343" s="155">
        <f t="shared" si="102"/>
        <v>2.4561143339481123E-3</v>
      </c>
      <c r="Y343" s="155">
        <f t="shared" si="102"/>
        <v>2.4728019247099394E-3</v>
      </c>
      <c r="Z343" s="155">
        <f t="shared" si="102"/>
        <v>2.4830588446579601E-3</v>
      </c>
      <c r="AA343" s="155">
        <f t="shared" si="102"/>
        <v>2.4933157646059812E-3</v>
      </c>
      <c r="AB343" s="155">
        <f t="shared" si="102"/>
        <v>2.5035726845540019E-3</v>
      </c>
      <c r="AC343" s="155"/>
      <c r="AD343" s="155"/>
      <c r="AE343" s="155"/>
      <c r="AF343" s="155"/>
      <c r="AG343" s="174">
        <f>D343*D51*PRODUCT($CJ343:CJ343)</f>
        <v>0</v>
      </c>
      <c r="AH343" s="174">
        <f>E343*E51*PRODUCT($CJ343:CK343)</f>
        <v>0</v>
      </c>
      <c r="AI343" s="174">
        <f>F343*F51*PRODUCT($CJ343:CL343)</f>
        <v>0</v>
      </c>
      <c r="AJ343" s="174">
        <f>G343*G51*PRODUCT($CJ343:CM343)</f>
        <v>0</v>
      </c>
      <c r="AK343" s="174">
        <f>H343*H51*PRODUCT($CJ343:CN343)</f>
        <v>0</v>
      </c>
      <c r="AL343" s="174">
        <f>I343*I51*PRODUCT($CJ343:CO343)</f>
        <v>0</v>
      </c>
      <c r="AM343" s="174">
        <f>J343*J51*PRODUCT($CJ343:CP343)</f>
        <v>0</v>
      </c>
      <c r="AN343" s="174">
        <f>K343*K51*PRODUCT($CJ343:CQ343)</f>
        <v>0</v>
      </c>
      <c r="AO343" s="174">
        <f>L343*L51*PRODUCT($CJ343:CR343)</f>
        <v>0</v>
      </c>
      <c r="AP343" s="174">
        <f>M343*M51*PRODUCT($CJ343:CS343)</f>
        <v>0</v>
      </c>
      <c r="AQ343" s="174">
        <f>N343*N51*PRODUCT($CJ343:CT343)</f>
        <v>0</v>
      </c>
      <c r="AR343" s="174">
        <f>O343*O51*PRODUCT($CJ343:CU343)</f>
        <v>0</v>
      </c>
      <c r="AS343" s="174">
        <f>P343*P51*PRODUCT($CJ343:CV343)</f>
        <v>0</v>
      </c>
      <c r="AT343" s="174">
        <f>Q343*Q51*PRODUCT($CJ343:CW343)</f>
        <v>0</v>
      </c>
      <c r="AU343" s="174">
        <f>R343*R51*PRODUCT($CJ343:CX343)</f>
        <v>0</v>
      </c>
      <c r="AV343" s="174">
        <f>S343*S51*PRODUCT($CJ343:CY343)</f>
        <v>0</v>
      </c>
      <c r="AW343" s="174">
        <f>T343*T51*PRODUCT($CJ343:CZ343)</f>
        <v>0</v>
      </c>
      <c r="AX343" s="174">
        <f>U343*U51*PRODUCT($CJ343:DA343)</f>
        <v>0</v>
      </c>
      <c r="AY343" s="174">
        <f>V343*V51*PRODUCT($CJ343:DB343)</f>
        <v>0</v>
      </c>
      <c r="AZ343" s="174">
        <f>W343*W51*PRODUCT($CJ343:DC343)</f>
        <v>0</v>
      </c>
      <c r="BA343" s="174">
        <f>X343*X51*PRODUCT($CJ343:DD343)</f>
        <v>0</v>
      </c>
      <c r="BB343" s="174">
        <f>Y343*Y51*PRODUCT($CJ343:DE343)</f>
        <v>0</v>
      </c>
      <c r="BC343" s="174">
        <f>Z343*Z51*PRODUCT($CJ343:DF343)</f>
        <v>0</v>
      </c>
      <c r="BD343" s="174">
        <f>AA343*AA51*PRODUCT($CJ343:DG343)</f>
        <v>0</v>
      </c>
      <c r="BE343" s="174">
        <f>AB343*AB51*PRODUCT($CJ343:DH343)</f>
        <v>0</v>
      </c>
      <c r="BF343" s="93"/>
      <c r="BG343" s="93"/>
      <c r="BH343" s="93"/>
      <c r="BI343" s="169">
        <f>SUM($AF343:AG343)-SUM($AF375:AG375)-SUM($C375:D375)-SUM($BH375:BI375)</f>
        <v>0</v>
      </c>
      <c r="BJ343" s="169">
        <f>SUM($AF343:AH343)-SUM($AF375:AH375)-SUM($C375:E375)-SUM($BH375:BJ375)</f>
        <v>0</v>
      </c>
      <c r="BK343" s="169">
        <f>SUM($AF343:AI343)-SUM($AF375:AI375)-SUM($C375:F375)-SUM($BH375:BK375)</f>
        <v>0</v>
      </c>
      <c r="BL343" s="169">
        <f>SUM($AF343:AJ343)-SUM($AF375:AJ375)-SUM($C375:G375)-SUM($BH375:BL375)</f>
        <v>0</v>
      </c>
      <c r="BM343" s="169">
        <f>SUM($AF343:AK343)-SUM($AF375:AK375)-SUM($C375:H375)-SUM($BH375:BM375)</f>
        <v>0</v>
      </c>
      <c r="BN343" s="169">
        <f>SUM($AF343:AL343)-SUM($AF375:AL375)-SUM($C375:I375)-SUM($BH375:BN375)</f>
        <v>0</v>
      </c>
      <c r="BO343" s="169">
        <f>SUM($AF343:AM343)-SUM($AF375:AM375)-SUM($C375:J375)-SUM($BH375:BO375)</f>
        <v>0</v>
      </c>
      <c r="BP343" s="169">
        <f>SUM($AF343:AN343)-SUM($AF375:AN375)-SUM($C375:K375)-SUM($BH375:BP375)</f>
        <v>0</v>
      </c>
      <c r="BQ343" s="169">
        <f>SUM($AF343:AO343)-SUM($AF375:AO375)-SUM($C375:L375)-SUM($BH375:BQ375)</f>
        <v>0</v>
      </c>
      <c r="BR343" s="169">
        <f>SUM($AF343:AP343)-SUM($AF375:AP375)-SUM($C375:M375)-SUM($BH375:BR375)</f>
        <v>0</v>
      </c>
      <c r="BS343" s="169">
        <f>SUM($AF343:AQ343)-SUM($AF375:AQ375)-SUM($C375:N375)-SUM($BH375:BS375)</f>
        <v>0</v>
      </c>
      <c r="BT343" s="169">
        <f>SUM($AF343:AR343)-SUM($AF375:AR375)-SUM($C375:O375)-SUM($BH375:BT375)</f>
        <v>0</v>
      </c>
      <c r="BU343" s="169">
        <f>SUM($AF343:AS343)-SUM($AF375:AS375)-SUM($C375:P375)-SUM($BH375:BU375)</f>
        <v>0</v>
      </c>
      <c r="BV343" s="169">
        <f>SUM($AF343:AT343)-SUM($AF375:AT375)-SUM($C375:Q375)-SUM($BH375:BV375)</f>
        <v>0</v>
      </c>
      <c r="BW343" s="169">
        <f>SUM($AF343:AU343)-SUM($AF375:AU375)-SUM($C375:R375)-SUM($BH375:BW375)</f>
        <v>0</v>
      </c>
      <c r="BX343" s="169">
        <f>SUM($AF343:AV343)-SUM($AF375:AV375)-SUM($C375:S375)-SUM($BH375:BX375)</f>
        <v>0</v>
      </c>
      <c r="BY343" s="169">
        <f>SUM($AF343:AW343)-SUM($AF375:AW375)-SUM($C375:T375)-SUM($BH375:BY375)</f>
        <v>0</v>
      </c>
      <c r="BZ343" s="169">
        <f>SUM($AF343:AX343)-SUM($AF375:AX375)-SUM($C375:U375)-SUM($BH375:BZ375)</f>
        <v>0</v>
      </c>
      <c r="CA343" s="169">
        <f>SUM($AF343:AY343)-SUM($AF375:AY375)-SUM($C375:V375)-SUM($BH375:CA375)</f>
        <v>0</v>
      </c>
      <c r="CB343" s="169">
        <f>SUM($AF343:AZ343)-SUM($AF375:AZ375)-SUM($C375:W375)-SUM($BH375:CB375)</f>
        <v>0</v>
      </c>
      <c r="CC343" s="169">
        <f>SUM($AF343:BA343)-SUM($AF375:BA375)-SUM($C375:X375)-SUM($BH375:CC375)</f>
        <v>0</v>
      </c>
      <c r="CD343" s="169">
        <f>SUM($AF343:BB343)-SUM($AF375:BB375)-SUM($C375:Y375)-SUM($BH375:CD375)</f>
        <v>0</v>
      </c>
      <c r="CE343" s="169">
        <f>SUM($AF343:BC343)-SUM($AF375:BC375)-SUM($C375:Z375)-SUM($BH375:CE375)</f>
        <v>0</v>
      </c>
      <c r="CF343" s="169">
        <f>SUM($AF343:BD343)-SUM($AF375:BD375)-SUM($C375:AA375)-SUM($BH375:CF375)</f>
        <v>0</v>
      </c>
      <c r="CG343" s="169">
        <f>SUM($AF343:BE343)-SUM($AF375:BE375)-SUM($C375:AB375)-SUM($BH375:CG375)</f>
        <v>0</v>
      </c>
      <c r="CH343" s="52"/>
      <c r="CI343" s="52"/>
      <c r="CJ343" s="67"/>
      <c r="CK343" s="67"/>
      <c r="CL343" s="67"/>
      <c r="CM343" s="67"/>
      <c r="CN343" s="67"/>
      <c r="CO343" s="67"/>
      <c r="CP343" s="67"/>
      <c r="CQ343" s="67"/>
      <c r="CR343" s="67">
        <f>1-K343</f>
        <v>1</v>
      </c>
      <c r="CS343" s="67">
        <f t="shared" si="92"/>
        <v>0.9990638247455419</v>
      </c>
      <c r="CT343" s="67">
        <f t="shared" si="92"/>
        <v>0.9990887816351689</v>
      </c>
      <c r="CU343" s="67">
        <f t="shared" si="92"/>
        <v>0.99908189560342175</v>
      </c>
      <c r="CV343" s="67">
        <f t="shared" si="92"/>
        <v>0.99907235599489341</v>
      </c>
      <c r="CW343" s="67">
        <f t="shared" si="92"/>
        <v>0.99906281638636507</v>
      </c>
      <c r="CX343" s="67">
        <f t="shared" si="92"/>
        <v>0.99905327677783673</v>
      </c>
      <c r="CY343" s="67">
        <f t="shared" si="92"/>
        <v>0.99904373716930839</v>
      </c>
      <c r="CZ343" s="67">
        <f t="shared" si="92"/>
        <v>0.99903419756078005</v>
      </c>
      <c r="DA343" s="67">
        <f t="shared" si="92"/>
        <v>0.9990246579522517</v>
      </c>
      <c r="DB343" s="67">
        <f t="shared" si="92"/>
        <v>0.99761324045077882</v>
      </c>
      <c r="DC343" s="67">
        <f t="shared" si="92"/>
        <v>0.99759012218920318</v>
      </c>
      <c r="DD343" s="67">
        <f t="shared" si="92"/>
        <v>0.99756700392762754</v>
      </c>
      <c r="DE343" s="67">
        <f t="shared" si="92"/>
        <v>0.9975438856660519</v>
      </c>
      <c r="DF343" s="67">
        <f t="shared" si="92"/>
        <v>0.99752719807529011</v>
      </c>
      <c r="DG343" s="67">
        <f t="shared" si="92"/>
        <v>0.99751694115534206</v>
      </c>
      <c r="DH343" s="67">
        <f t="shared" si="92"/>
        <v>0.99750668423539401</v>
      </c>
      <c r="DI343" s="67">
        <f t="shared" si="92"/>
        <v>0.99749642731544597</v>
      </c>
      <c r="DL343" s="53"/>
      <c r="DM343" s="188" t="str">
        <f t="shared" si="95"/>
        <v/>
      </c>
      <c r="DN343" s="188" t="str">
        <f t="shared" si="93"/>
        <v/>
      </c>
      <c r="DO343" s="188" t="str">
        <f t="shared" si="93"/>
        <v/>
      </c>
      <c r="DP343" s="188" t="str">
        <f t="shared" si="93"/>
        <v/>
      </c>
      <c r="DQ343" s="188" t="str">
        <f t="shared" si="93"/>
        <v/>
      </c>
      <c r="DR343" s="188" t="str">
        <f t="shared" si="93"/>
        <v/>
      </c>
      <c r="DS343" s="188" t="str">
        <f t="shared" si="93"/>
        <v/>
      </c>
      <c r="DT343" s="188" t="str">
        <f t="shared" si="93"/>
        <v/>
      </c>
      <c r="DU343" s="188" t="str">
        <f t="shared" si="93"/>
        <v/>
      </c>
      <c r="DV343" s="188" t="str">
        <f t="shared" si="93"/>
        <v/>
      </c>
      <c r="DW343" s="188" t="str">
        <f t="shared" si="93"/>
        <v/>
      </c>
      <c r="DX343" s="188" t="str">
        <f t="shared" si="93"/>
        <v/>
      </c>
      <c r="DY343" s="188" t="str">
        <f t="shared" si="93"/>
        <v/>
      </c>
      <c r="DZ343" s="188" t="str">
        <f t="shared" si="93"/>
        <v/>
      </c>
      <c r="EA343" s="188" t="str">
        <f t="shared" si="93"/>
        <v/>
      </c>
      <c r="EB343" s="188" t="str">
        <f t="shared" si="93"/>
        <v/>
      </c>
      <c r="EC343" s="188" t="str">
        <f t="shared" si="93"/>
        <v/>
      </c>
      <c r="ED343" s="188" t="str">
        <f t="shared" si="93"/>
        <v/>
      </c>
      <c r="EE343" s="188" t="str">
        <f t="shared" si="93"/>
        <v/>
      </c>
      <c r="EF343" s="188" t="str">
        <f t="shared" si="93"/>
        <v/>
      </c>
      <c r="EG343" s="188" t="str">
        <f t="shared" si="93"/>
        <v/>
      </c>
      <c r="EH343" s="188" t="str">
        <f t="shared" si="93"/>
        <v/>
      </c>
      <c r="EI343" s="188" t="str">
        <f t="shared" si="93"/>
        <v/>
      </c>
      <c r="EJ343" s="188" t="str">
        <f t="shared" si="93"/>
        <v/>
      </c>
      <c r="EK343" s="188" t="str">
        <f t="shared" si="93"/>
        <v/>
      </c>
    </row>
    <row r="344" spans="1:141" x14ac:dyDescent="0.3">
      <c r="B344" s="1">
        <v>10</v>
      </c>
      <c r="C344" s="155"/>
      <c r="D344" s="155"/>
      <c r="E344" s="155"/>
      <c r="F344" s="155"/>
      <c r="G344" s="155"/>
      <c r="H344" s="155"/>
      <c r="I344" s="155"/>
      <c r="J344" s="155"/>
      <c r="K344" s="155"/>
      <c r="L344" s="155"/>
      <c r="M344" s="155">
        <f t="shared" ref="M344:AB344" si="103">VLOOKUP(L86,CVAInc,$A$4,FALSE)*(1+((VLOOKUP(L86,CVArisk,$A$4,FALSE)-1)*MAX(0,AO118-BaselineBMI)))</f>
        <v>9.3617525445811097E-4</v>
      </c>
      <c r="N344" s="155">
        <f t="shared" si="103"/>
        <v>9.1121836483111962E-4</v>
      </c>
      <c r="O344" s="155">
        <f t="shared" si="103"/>
        <v>9.1810439657827986E-4</v>
      </c>
      <c r="P344" s="155">
        <f t="shared" si="103"/>
        <v>9.2764400510661948E-4</v>
      </c>
      <c r="Q344" s="155">
        <f t="shared" si="103"/>
        <v>9.371836136349591E-4</v>
      </c>
      <c r="R344" s="155">
        <f t="shared" si="103"/>
        <v>9.4672322216329873E-4</v>
      </c>
      <c r="S344" s="155">
        <f t="shared" si="103"/>
        <v>9.5626283069163846E-4</v>
      </c>
      <c r="T344" s="155">
        <f t="shared" si="103"/>
        <v>9.6580243921997808E-4</v>
      </c>
      <c r="U344" s="155">
        <f t="shared" si="103"/>
        <v>9.753420477483177E-4</v>
      </c>
      <c r="V344" s="155">
        <f t="shared" si="103"/>
        <v>2.3867595492212119E-3</v>
      </c>
      <c r="W344" s="155">
        <f t="shared" si="103"/>
        <v>2.4098778107968454E-3</v>
      </c>
      <c r="X344" s="155">
        <f t="shared" si="103"/>
        <v>2.4329960723724789E-3</v>
      </c>
      <c r="Y344" s="155">
        <f t="shared" si="103"/>
        <v>2.4561143339481123E-3</v>
      </c>
      <c r="Z344" s="155">
        <f t="shared" si="103"/>
        <v>2.4728019247099394E-3</v>
      </c>
      <c r="AA344" s="155">
        <f t="shared" si="103"/>
        <v>2.4830588446579601E-3</v>
      </c>
      <c r="AB344" s="155">
        <f t="shared" si="103"/>
        <v>2.4933157646059812E-3</v>
      </c>
      <c r="AC344" s="155"/>
      <c r="AD344" s="155"/>
      <c r="AE344" s="155"/>
      <c r="AF344" s="155"/>
      <c r="AG344" s="174">
        <f>D344*D52*PRODUCT($CJ344:CJ344)</f>
        <v>0</v>
      </c>
      <c r="AH344" s="174">
        <f>E344*E52*PRODUCT($CJ344:CK344)</f>
        <v>0</v>
      </c>
      <c r="AI344" s="174">
        <f>F344*F52*PRODUCT($CJ344:CL344)</f>
        <v>0</v>
      </c>
      <c r="AJ344" s="174">
        <f>G344*G52*PRODUCT($CJ344:CM344)</f>
        <v>0</v>
      </c>
      <c r="AK344" s="174">
        <f>H344*H52*PRODUCT($CJ344:CN344)</f>
        <v>0</v>
      </c>
      <c r="AL344" s="174">
        <f>I344*I52*PRODUCT($CJ344:CO344)</f>
        <v>0</v>
      </c>
      <c r="AM344" s="174">
        <f>J344*J52*PRODUCT($CJ344:CP344)</f>
        <v>0</v>
      </c>
      <c r="AN344" s="174">
        <f>K344*K52*PRODUCT($CJ344:CQ344)</f>
        <v>0</v>
      </c>
      <c r="AO344" s="174">
        <f>L344*L52*PRODUCT($CJ344:CR344)</f>
        <v>0</v>
      </c>
      <c r="AP344" s="174">
        <f>M344*M52*PRODUCT($CJ344:CS344)</f>
        <v>0</v>
      </c>
      <c r="AQ344" s="174">
        <f>N344*N52*PRODUCT($CJ344:CT344)</f>
        <v>0</v>
      </c>
      <c r="AR344" s="174">
        <f>O344*O52*PRODUCT($CJ344:CU344)</f>
        <v>0</v>
      </c>
      <c r="AS344" s="174">
        <f>P344*P52*PRODUCT($CJ344:CV344)</f>
        <v>0</v>
      </c>
      <c r="AT344" s="174">
        <f>Q344*Q52*PRODUCT($CJ344:CW344)</f>
        <v>0</v>
      </c>
      <c r="AU344" s="174">
        <f>R344*R52*PRODUCT($CJ344:CX344)</f>
        <v>0</v>
      </c>
      <c r="AV344" s="174">
        <f>S344*S52*PRODUCT($CJ344:CY344)</f>
        <v>0</v>
      </c>
      <c r="AW344" s="174">
        <f>T344*T52*PRODUCT($CJ344:CZ344)</f>
        <v>0</v>
      </c>
      <c r="AX344" s="174">
        <f>U344*U52*PRODUCT($CJ344:DA344)</f>
        <v>0</v>
      </c>
      <c r="AY344" s="174">
        <f>V344*V52*PRODUCT($CJ344:DB344)</f>
        <v>0</v>
      </c>
      <c r="AZ344" s="174">
        <f>W344*W52*PRODUCT($CJ344:DC344)</f>
        <v>0</v>
      </c>
      <c r="BA344" s="174">
        <f>X344*X52*PRODUCT($CJ344:DD344)</f>
        <v>0</v>
      </c>
      <c r="BB344" s="174">
        <f>Y344*Y52*PRODUCT($CJ344:DE344)</f>
        <v>0</v>
      </c>
      <c r="BC344" s="174">
        <f>Z344*Z52*PRODUCT($CJ344:DF344)</f>
        <v>0</v>
      </c>
      <c r="BD344" s="174">
        <f>AA344*AA52*PRODUCT($CJ344:DG344)</f>
        <v>0</v>
      </c>
      <c r="BE344" s="174">
        <f>AB344*AB52*PRODUCT($CJ344:DH344)</f>
        <v>0</v>
      </c>
      <c r="BF344" s="93"/>
      <c r="BG344" s="93"/>
      <c r="BH344" s="93"/>
      <c r="BI344" s="169">
        <f>SUM($AF344:AG344)-SUM($AF376:AG376)-SUM($C376:D376)-SUM($BH376:BI376)</f>
        <v>0</v>
      </c>
      <c r="BJ344" s="169">
        <f>SUM($AF344:AH344)-SUM($AF376:AH376)-SUM($C376:E376)-SUM($BH376:BJ376)</f>
        <v>0</v>
      </c>
      <c r="BK344" s="169">
        <f>SUM($AF344:AI344)-SUM($AF376:AI376)-SUM($C376:F376)-SUM($BH376:BK376)</f>
        <v>0</v>
      </c>
      <c r="BL344" s="169">
        <f>SUM($AF344:AJ344)-SUM($AF376:AJ376)-SUM($C376:G376)-SUM($BH376:BL376)</f>
        <v>0</v>
      </c>
      <c r="BM344" s="169">
        <f>SUM($AF344:AK344)-SUM($AF376:AK376)-SUM($C376:H376)-SUM($BH376:BM376)</f>
        <v>0</v>
      </c>
      <c r="BN344" s="169">
        <f>SUM($AF344:AL344)-SUM($AF376:AL376)-SUM($C376:I376)-SUM($BH376:BN376)</f>
        <v>0</v>
      </c>
      <c r="BO344" s="169">
        <f>SUM($AF344:AM344)-SUM($AF376:AM376)-SUM($C376:J376)-SUM($BH376:BO376)</f>
        <v>0</v>
      </c>
      <c r="BP344" s="169">
        <f>SUM($AF344:AN344)-SUM($AF376:AN376)-SUM($C376:K376)-SUM($BH376:BP376)</f>
        <v>0</v>
      </c>
      <c r="BQ344" s="169">
        <f>SUM($AF344:AO344)-SUM($AF376:AO376)-SUM($C376:L376)-SUM($BH376:BQ376)</f>
        <v>0</v>
      </c>
      <c r="BR344" s="169">
        <f>SUM($AF344:AP344)-SUM($AF376:AP376)-SUM($C376:M376)-SUM($BH376:BR376)</f>
        <v>0</v>
      </c>
      <c r="BS344" s="169">
        <f>SUM($AF344:AQ344)-SUM($AF376:AQ376)-SUM($C376:N376)-SUM($BH376:BS376)</f>
        <v>0</v>
      </c>
      <c r="BT344" s="169">
        <f>SUM($AF344:AR344)-SUM($AF376:AR376)-SUM($C376:O376)-SUM($BH376:BT376)</f>
        <v>0</v>
      </c>
      <c r="BU344" s="169">
        <f>SUM($AF344:AS344)-SUM($AF376:AS376)-SUM($C376:P376)-SUM($BH376:BU376)</f>
        <v>0</v>
      </c>
      <c r="BV344" s="169">
        <f>SUM($AF344:AT344)-SUM($AF376:AT376)-SUM($C376:Q376)-SUM($BH376:BV376)</f>
        <v>0</v>
      </c>
      <c r="BW344" s="169">
        <f>SUM($AF344:AU344)-SUM($AF376:AU376)-SUM($C376:R376)-SUM($BH376:BW376)</f>
        <v>0</v>
      </c>
      <c r="BX344" s="169">
        <f>SUM($AF344:AV344)-SUM($AF376:AV376)-SUM($C376:S376)-SUM($BH376:BX376)</f>
        <v>0</v>
      </c>
      <c r="BY344" s="169">
        <f>SUM($AF344:AW344)-SUM($AF376:AW376)-SUM($C376:T376)-SUM($BH376:BY376)</f>
        <v>0</v>
      </c>
      <c r="BZ344" s="169">
        <f>SUM($AF344:AX344)-SUM($AF376:AX376)-SUM($C376:U376)-SUM($BH376:BZ376)</f>
        <v>0</v>
      </c>
      <c r="CA344" s="169">
        <f>SUM($AF344:AY344)-SUM($AF376:AY376)-SUM($C376:V376)-SUM($BH376:CA376)</f>
        <v>0</v>
      </c>
      <c r="CB344" s="169">
        <f>SUM($AF344:AZ344)-SUM($AF376:AZ376)-SUM($C376:W376)-SUM($BH376:CB376)</f>
        <v>0</v>
      </c>
      <c r="CC344" s="169">
        <f>SUM($AF344:BA344)-SUM($AF376:BA376)-SUM($C376:X376)-SUM($BH376:CC376)</f>
        <v>0</v>
      </c>
      <c r="CD344" s="169">
        <f>SUM($AF344:BB344)-SUM($AF376:BB376)-SUM($C376:Y376)-SUM($BH376:CD376)</f>
        <v>0</v>
      </c>
      <c r="CE344" s="169">
        <f>SUM($AF344:BC344)-SUM($AF376:BC376)-SUM($C376:Z376)-SUM($BH376:CE376)</f>
        <v>0</v>
      </c>
      <c r="CF344" s="169">
        <f>SUM($AF344:BD344)-SUM($AF376:BD376)-SUM($C376:AA376)-SUM($BH376:CF376)</f>
        <v>0</v>
      </c>
      <c r="CG344" s="169">
        <f>SUM($AF344:BE344)-SUM($AF376:BE376)-SUM($C376:AB376)-SUM($BH376:CG376)</f>
        <v>0</v>
      </c>
      <c r="CH344" s="52"/>
      <c r="CI344" s="52"/>
      <c r="CJ344" s="67"/>
      <c r="CK344" s="67"/>
      <c r="CL344" s="67"/>
      <c r="CM344" s="67"/>
      <c r="CN344" s="67"/>
      <c r="CO344" s="67"/>
      <c r="CP344" s="67"/>
      <c r="CQ344" s="67"/>
      <c r="CR344" s="67"/>
      <c r="CS344" s="67">
        <f>1-L344</f>
        <v>1</v>
      </c>
      <c r="CT344" s="67">
        <f t="shared" si="92"/>
        <v>0.9990638247455419</v>
      </c>
      <c r="CU344" s="67">
        <f t="shared" si="92"/>
        <v>0.9990887816351689</v>
      </c>
      <c r="CV344" s="67">
        <f t="shared" si="92"/>
        <v>0.99908189560342175</v>
      </c>
      <c r="CW344" s="67">
        <f t="shared" si="92"/>
        <v>0.99907235599489341</v>
      </c>
      <c r="CX344" s="67">
        <f t="shared" si="92"/>
        <v>0.99906281638636507</v>
      </c>
      <c r="CY344" s="67">
        <f t="shared" si="92"/>
        <v>0.99905327677783673</v>
      </c>
      <c r="CZ344" s="67">
        <f t="shared" si="92"/>
        <v>0.99904373716930839</v>
      </c>
      <c r="DA344" s="67">
        <f t="shared" si="92"/>
        <v>0.99903419756078005</v>
      </c>
      <c r="DB344" s="67">
        <f t="shared" si="92"/>
        <v>0.9990246579522517</v>
      </c>
      <c r="DC344" s="67">
        <f t="shared" si="92"/>
        <v>0.99761324045077882</v>
      </c>
      <c r="DD344" s="67">
        <f t="shared" si="92"/>
        <v>0.99759012218920318</v>
      </c>
      <c r="DE344" s="67">
        <f t="shared" si="92"/>
        <v>0.99756700392762754</v>
      </c>
      <c r="DF344" s="67">
        <f t="shared" si="92"/>
        <v>0.9975438856660519</v>
      </c>
      <c r="DG344" s="67">
        <f t="shared" si="92"/>
        <v>0.99752719807529011</v>
      </c>
      <c r="DH344" s="67">
        <f t="shared" si="92"/>
        <v>0.99751694115534206</v>
      </c>
      <c r="DI344" s="67">
        <f t="shared" si="92"/>
        <v>0.99750668423539401</v>
      </c>
      <c r="DL344" s="53"/>
      <c r="DM344" s="188" t="str">
        <f t="shared" si="95"/>
        <v/>
      </c>
      <c r="DN344" s="188" t="str">
        <f t="shared" si="93"/>
        <v/>
      </c>
      <c r="DO344" s="188" t="str">
        <f t="shared" si="93"/>
        <v/>
      </c>
      <c r="DP344" s="188" t="str">
        <f t="shared" si="93"/>
        <v/>
      </c>
      <c r="DQ344" s="188" t="str">
        <f t="shared" si="93"/>
        <v/>
      </c>
      <c r="DR344" s="188" t="str">
        <f t="shared" si="93"/>
        <v/>
      </c>
      <c r="DS344" s="188" t="str">
        <f t="shared" si="93"/>
        <v/>
      </c>
      <c r="DT344" s="188" t="str">
        <f t="shared" si="93"/>
        <v/>
      </c>
      <c r="DU344" s="188" t="str">
        <f t="shared" si="93"/>
        <v/>
      </c>
      <c r="DV344" s="188" t="str">
        <f t="shared" si="93"/>
        <v/>
      </c>
      <c r="DW344" s="188" t="str">
        <f t="shared" si="93"/>
        <v/>
      </c>
      <c r="DX344" s="188" t="str">
        <f t="shared" si="93"/>
        <v/>
      </c>
      <c r="DY344" s="188" t="str">
        <f t="shared" si="93"/>
        <v/>
      </c>
      <c r="DZ344" s="188" t="str">
        <f t="shared" si="93"/>
        <v/>
      </c>
      <c r="EA344" s="188" t="str">
        <f t="shared" si="93"/>
        <v/>
      </c>
      <c r="EB344" s="188" t="str">
        <f t="shared" si="93"/>
        <v/>
      </c>
      <c r="EC344" s="188" t="str">
        <f t="shared" si="93"/>
        <v/>
      </c>
      <c r="ED344" s="188" t="str">
        <f t="shared" si="93"/>
        <v/>
      </c>
      <c r="EE344" s="188" t="str">
        <f t="shared" si="93"/>
        <v/>
      </c>
      <c r="EF344" s="188" t="str">
        <f t="shared" si="93"/>
        <v/>
      </c>
      <c r="EG344" s="188" t="str">
        <f t="shared" si="93"/>
        <v/>
      </c>
      <c r="EH344" s="188" t="str">
        <f t="shared" si="93"/>
        <v/>
      </c>
      <c r="EI344" s="188" t="str">
        <f t="shared" si="93"/>
        <v/>
      </c>
      <c r="EJ344" s="188" t="str">
        <f t="shared" si="93"/>
        <v/>
      </c>
      <c r="EK344" s="188" t="str">
        <f t="shared" si="93"/>
        <v/>
      </c>
    </row>
    <row r="345" spans="1:141" x14ac:dyDescent="0.3">
      <c r="B345" s="1">
        <v>11</v>
      </c>
      <c r="C345" s="155"/>
      <c r="D345" s="155"/>
      <c r="E345" s="155"/>
      <c r="F345" s="155"/>
      <c r="G345" s="155"/>
      <c r="H345" s="155"/>
      <c r="I345" s="155"/>
      <c r="J345" s="155"/>
      <c r="K345" s="155"/>
      <c r="L345" s="155"/>
      <c r="M345" s="155"/>
      <c r="N345" s="155">
        <f t="shared" ref="N345:AB345" si="104">VLOOKUP(M87,CVAInc,$A$4,FALSE)*(1+((VLOOKUP(M87,CVArisk,$A$4,FALSE)-1)*MAX(0,AP119-BaselineBMI)))</f>
        <v>9.3617525445811097E-4</v>
      </c>
      <c r="O345" s="155">
        <f t="shared" si="104"/>
        <v>9.1121836483111962E-4</v>
      </c>
      <c r="P345" s="155">
        <f t="shared" si="104"/>
        <v>9.1810439657827986E-4</v>
      </c>
      <c r="Q345" s="155">
        <f t="shared" si="104"/>
        <v>9.2764400510661948E-4</v>
      </c>
      <c r="R345" s="155">
        <f t="shared" si="104"/>
        <v>9.371836136349591E-4</v>
      </c>
      <c r="S345" s="155">
        <f t="shared" si="104"/>
        <v>9.4672322216329873E-4</v>
      </c>
      <c r="T345" s="155">
        <f t="shared" si="104"/>
        <v>9.5626283069163846E-4</v>
      </c>
      <c r="U345" s="155">
        <f t="shared" si="104"/>
        <v>9.6580243921997808E-4</v>
      </c>
      <c r="V345" s="155">
        <f t="shared" si="104"/>
        <v>9.753420477483177E-4</v>
      </c>
      <c r="W345" s="155">
        <f t="shared" si="104"/>
        <v>2.3867595492212119E-3</v>
      </c>
      <c r="X345" s="155">
        <f t="shared" si="104"/>
        <v>2.4098778107968454E-3</v>
      </c>
      <c r="Y345" s="155">
        <f t="shared" si="104"/>
        <v>2.4329960723724789E-3</v>
      </c>
      <c r="Z345" s="155">
        <f t="shared" si="104"/>
        <v>2.4561143339481123E-3</v>
      </c>
      <c r="AA345" s="155">
        <f t="shared" si="104"/>
        <v>2.4728019247099394E-3</v>
      </c>
      <c r="AB345" s="155">
        <f t="shared" si="104"/>
        <v>2.4830588446579601E-3</v>
      </c>
      <c r="AC345" s="155"/>
      <c r="AD345" s="155"/>
      <c r="AE345" s="155"/>
      <c r="AF345" s="155"/>
      <c r="AG345" s="174">
        <f>D345*D53*PRODUCT($CJ345:CJ345)</f>
        <v>0</v>
      </c>
      <c r="AH345" s="174">
        <f>E345*E53*PRODUCT($CJ345:CK345)</f>
        <v>0</v>
      </c>
      <c r="AI345" s="174">
        <f>F345*F53*PRODUCT($CJ345:CL345)</f>
        <v>0</v>
      </c>
      <c r="AJ345" s="174">
        <f>G345*G53*PRODUCT($CJ345:CM345)</f>
        <v>0</v>
      </c>
      <c r="AK345" s="174">
        <f>H345*H53*PRODUCT($CJ345:CN345)</f>
        <v>0</v>
      </c>
      <c r="AL345" s="174">
        <f>I345*I53*PRODUCT($CJ345:CO345)</f>
        <v>0</v>
      </c>
      <c r="AM345" s="174">
        <f>J345*J53*PRODUCT($CJ345:CP345)</f>
        <v>0</v>
      </c>
      <c r="AN345" s="174">
        <f>K345*K53*PRODUCT($CJ345:CQ345)</f>
        <v>0</v>
      </c>
      <c r="AO345" s="174">
        <f>L345*L53*PRODUCT($CJ345:CR345)</f>
        <v>0</v>
      </c>
      <c r="AP345" s="174">
        <f>M345*M53*PRODUCT($CJ345:CS345)</f>
        <v>0</v>
      </c>
      <c r="AQ345" s="174">
        <f>N345*N53*PRODUCT($CJ345:CT345)</f>
        <v>0</v>
      </c>
      <c r="AR345" s="174">
        <f>O345*O53*PRODUCT($CJ345:CU345)</f>
        <v>0</v>
      </c>
      <c r="AS345" s="174">
        <f>P345*P53*PRODUCT($CJ345:CV345)</f>
        <v>0</v>
      </c>
      <c r="AT345" s="174">
        <f>Q345*Q53*PRODUCT($CJ345:CW345)</f>
        <v>0</v>
      </c>
      <c r="AU345" s="174">
        <f>R345*R53*PRODUCT($CJ345:CX345)</f>
        <v>0</v>
      </c>
      <c r="AV345" s="174">
        <f>S345*S53*PRODUCT($CJ345:CY345)</f>
        <v>0</v>
      </c>
      <c r="AW345" s="174">
        <f>T345*T53*PRODUCT($CJ345:CZ345)</f>
        <v>0</v>
      </c>
      <c r="AX345" s="174">
        <f>U345*U53*PRODUCT($CJ345:DA345)</f>
        <v>0</v>
      </c>
      <c r="AY345" s="174">
        <f>V345*V53*PRODUCT($CJ345:DB345)</f>
        <v>0</v>
      </c>
      <c r="AZ345" s="174">
        <f>W345*W53*PRODUCT($CJ345:DC345)</f>
        <v>0</v>
      </c>
      <c r="BA345" s="174">
        <f>X345*X53*PRODUCT($CJ345:DD345)</f>
        <v>0</v>
      </c>
      <c r="BB345" s="174">
        <f>Y345*Y53*PRODUCT($CJ345:DE345)</f>
        <v>0</v>
      </c>
      <c r="BC345" s="174">
        <f>Z345*Z53*PRODUCT($CJ345:DF345)</f>
        <v>0</v>
      </c>
      <c r="BD345" s="174">
        <f>AA345*AA53*PRODUCT($CJ345:DG345)</f>
        <v>0</v>
      </c>
      <c r="BE345" s="174">
        <f>AB345*AB53*PRODUCT($CJ345:DH345)</f>
        <v>0</v>
      </c>
      <c r="BF345" s="93"/>
      <c r="BG345" s="93"/>
      <c r="BH345" s="93"/>
      <c r="BI345" s="169">
        <f>SUM($AF345:AG345)-SUM($AF377:AG377)-SUM($C377:D377)-SUM($BH377:BI377)</f>
        <v>0</v>
      </c>
      <c r="BJ345" s="169">
        <f>SUM($AF345:AH345)-SUM($AF377:AH377)-SUM($C377:E377)-SUM($BH377:BJ377)</f>
        <v>0</v>
      </c>
      <c r="BK345" s="169">
        <f>SUM($AF345:AI345)-SUM($AF377:AI377)-SUM($C377:F377)-SUM($BH377:BK377)</f>
        <v>0</v>
      </c>
      <c r="BL345" s="169">
        <f>SUM($AF345:AJ345)-SUM($AF377:AJ377)-SUM($C377:G377)-SUM($BH377:BL377)</f>
        <v>0</v>
      </c>
      <c r="BM345" s="169">
        <f>SUM($AF345:AK345)-SUM($AF377:AK377)-SUM($C377:H377)-SUM($BH377:BM377)</f>
        <v>0</v>
      </c>
      <c r="BN345" s="169">
        <f>SUM($AF345:AL345)-SUM($AF377:AL377)-SUM($C377:I377)-SUM($BH377:BN377)</f>
        <v>0</v>
      </c>
      <c r="BO345" s="169">
        <f>SUM($AF345:AM345)-SUM($AF377:AM377)-SUM($C377:J377)-SUM($BH377:BO377)</f>
        <v>0</v>
      </c>
      <c r="BP345" s="169">
        <f>SUM($AF345:AN345)-SUM($AF377:AN377)-SUM($C377:K377)-SUM($BH377:BP377)</f>
        <v>0</v>
      </c>
      <c r="BQ345" s="169">
        <f>SUM($AF345:AO345)-SUM($AF377:AO377)-SUM($C377:L377)-SUM($BH377:BQ377)</f>
        <v>0</v>
      </c>
      <c r="BR345" s="169">
        <f>SUM($AF345:AP345)-SUM($AF377:AP377)-SUM($C377:M377)-SUM($BH377:BR377)</f>
        <v>0</v>
      </c>
      <c r="BS345" s="169">
        <f>SUM($AF345:AQ345)-SUM($AF377:AQ377)-SUM($C377:N377)-SUM($BH377:BS377)</f>
        <v>0</v>
      </c>
      <c r="BT345" s="169">
        <f>SUM($AF345:AR345)-SUM($AF377:AR377)-SUM($C377:O377)-SUM($BH377:BT377)</f>
        <v>0</v>
      </c>
      <c r="BU345" s="169">
        <f>SUM($AF345:AS345)-SUM($AF377:AS377)-SUM($C377:P377)-SUM($BH377:BU377)</f>
        <v>0</v>
      </c>
      <c r="BV345" s="169">
        <f>SUM($AF345:AT345)-SUM($AF377:AT377)-SUM($C377:Q377)-SUM($BH377:BV377)</f>
        <v>0</v>
      </c>
      <c r="BW345" s="169">
        <f>SUM($AF345:AU345)-SUM($AF377:AU377)-SUM($C377:R377)-SUM($BH377:BW377)</f>
        <v>0</v>
      </c>
      <c r="BX345" s="169">
        <f>SUM($AF345:AV345)-SUM($AF377:AV377)-SUM($C377:S377)-SUM($BH377:BX377)</f>
        <v>0</v>
      </c>
      <c r="BY345" s="169">
        <f>SUM($AF345:AW345)-SUM($AF377:AW377)-SUM($C377:T377)-SUM($BH377:BY377)</f>
        <v>0</v>
      </c>
      <c r="BZ345" s="169">
        <f>SUM($AF345:AX345)-SUM($AF377:AX377)-SUM($C377:U377)-SUM($BH377:BZ377)</f>
        <v>0</v>
      </c>
      <c r="CA345" s="169">
        <f>SUM($AF345:AY345)-SUM($AF377:AY377)-SUM($C377:V377)-SUM($BH377:CA377)</f>
        <v>0</v>
      </c>
      <c r="CB345" s="169">
        <f>SUM($AF345:AZ345)-SUM($AF377:AZ377)-SUM($C377:W377)-SUM($BH377:CB377)</f>
        <v>0</v>
      </c>
      <c r="CC345" s="169">
        <f>SUM($AF345:BA345)-SUM($AF377:BA377)-SUM($C377:X377)-SUM($BH377:CC377)</f>
        <v>0</v>
      </c>
      <c r="CD345" s="169">
        <f>SUM($AF345:BB345)-SUM($AF377:BB377)-SUM($C377:Y377)-SUM($BH377:CD377)</f>
        <v>0</v>
      </c>
      <c r="CE345" s="169">
        <f>SUM($AF345:BC345)-SUM($AF377:BC377)-SUM($C377:Z377)-SUM($BH377:CE377)</f>
        <v>0</v>
      </c>
      <c r="CF345" s="169">
        <f>SUM($AF345:BD345)-SUM($AF377:BD377)-SUM($C377:AA377)-SUM($BH377:CF377)</f>
        <v>0</v>
      </c>
      <c r="CG345" s="169">
        <f>SUM($AF345:BE345)-SUM($AF377:BE377)-SUM($C377:AB377)-SUM($BH377:CG377)</f>
        <v>0</v>
      </c>
      <c r="CH345" s="52"/>
      <c r="CI345" s="52"/>
      <c r="CJ345" s="67"/>
      <c r="CK345" s="67"/>
      <c r="CL345" s="67"/>
      <c r="CM345" s="67"/>
      <c r="CN345" s="67"/>
      <c r="CO345" s="67"/>
      <c r="CP345" s="67"/>
      <c r="CQ345" s="67"/>
      <c r="CR345" s="67"/>
      <c r="CS345" s="67"/>
      <c r="CT345" s="67">
        <f>1-M345</f>
        <v>1</v>
      </c>
      <c r="CU345" s="67">
        <f t="shared" si="92"/>
        <v>0.9990638247455419</v>
      </c>
      <c r="CV345" s="67">
        <f t="shared" si="92"/>
        <v>0.9990887816351689</v>
      </c>
      <c r="CW345" s="67">
        <f t="shared" si="92"/>
        <v>0.99908189560342175</v>
      </c>
      <c r="CX345" s="67">
        <f t="shared" si="92"/>
        <v>0.99907235599489341</v>
      </c>
      <c r="CY345" s="67">
        <f t="shared" si="92"/>
        <v>0.99906281638636507</v>
      </c>
      <c r="CZ345" s="67">
        <f t="shared" si="92"/>
        <v>0.99905327677783673</v>
      </c>
      <c r="DA345" s="67">
        <f t="shared" si="92"/>
        <v>0.99904373716930839</v>
      </c>
      <c r="DB345" s="67">
        <f t="shared" si="92"/>
        <v>0.99903419756078005</v>
      </c>
      <c r="DC345" s="67">
        <f t="shared" si="92"/>
        <v>0.9990246579522517</v>
      </c>
      <c r="DD345" s="67">
        <f t="shared" si="92"/>
        <v>0.99761324045077882</v>
      </c>
      <c r="DE345" s="67">
        <f t="shared" si="92"/>
        <v>0.99759012218920318</v>
      </c>
      <c r="DF345" s="67">
        <f t="shared" si="92"/>
        <v>0.99756700392762754</v>
      </c>
      <c r="DG345" s="67">
        <f t="shared" si="92"/>
        <v>0.9975438856660519</v>
      </c>
      <c r="DH345" s="67">
        <f t="shared" si="92"/>
        <v>0.99752719807529011</v>
      </c>
      <c r="DI345" s="67">
        <f t="shared" si="92"/>
        <v>0.99751694115534206</v>
      </c>
      <c r="DL345" s="53"/>
      <c r="DM345" s="188" t="str">
        <f t="shared" si="95"/>
        <v/>
      </c>
      <c r="DN345" s="188" t="str">
        <f t="shared" si="93"/>
        <v/>
      </c>
      <c r="DO345" s="188" t="str">
        <f t="shared" si="93"/>
        <v/>
      </c>
      <c r="DP345" s="188" t="str">
        <f t="shared" si="93"/>
        <v/>
      </c>
      <c r="DQ345" s="188" t="str">
        <f t="shared" si="93"/>
        <v/>
      </c>
      <c r="DR345" s="188" t="str">
        <f t="shared" si="93"/>
        <v/>
      </c>
      <c r="DS345" s="188" t="str">
        <f t="shared" si="93"/>
        <v/>
      </c>
      <c r="DT345" s="188" t="str">
        <f t="shared" si="93"/>
        <v/>
      </c>
      <c r="DU345" s="188" t="str">
        <f t="shared" si="93"/>
        <v/>
      </c>
      <c r="DV345" s="188" t="str">
        <f t="shared" si="93"/>
        <v/>
      </c>
      <c r="DW345" s="188" t="str">
        <f t="shared" si="93"/>
        <v/>
      </c>
      <c r="DX345" s="188" t="str">
        <f t="shared" si="93"/>
        <v/>
      </c>
      <c r="DY345" s="188" t="str">
        <f t="shared" si="93"/>
        <v/>
      </c>
      <c r="DZ345" s="188" t="str">
        <f t="shared" si="93"/>
        <v/>
      </c>
      <c r="EA345" s="188" t="str">
        <f t="shared" si="93"/>
        <v/>
      </c>
      <c r="EB345" s="188" t="str">
        <f t="shared" si="93"/>
        <v/>
      </c>
      <c r="EC345" s="188" t="str">
        <f t="shared" ref="EC345:EK360" si="105">IF(ISERROR(BY345/T53),"",BY345/T53)</f>
        <v/>
      </c>
      <c r="ED345" s="188" t="str">
        <f t="shared" si="105"/>
        <v/>
      </c>
      <c r="EE345" s="188" t="str">
        <f t="shared" si="105"/>
        <v/>
      </c>
      <c r="EF345" s="188" t="str">
        <f t="shared" si="105"/>
        <v/>
      </c>
      <c r="EG345" s="188" t="str">
        <f t="shared" si="105"/>
        <v/>
      </c>
      <c r="EH345" s="188" t="str">
        <f t="shared" si="105"/>
        <v/>
      </c>
      <c r="EI345" s="188" t="str">
        <f t="shared" si="105"/>
        <v/>
      </c>
      <c r="EJ345" s="188" t="str">
        <f t="shared" si="105"/>
        <v/>
      </c>
      <c r="EK345" s="188" t="str">
        <f t="shared" si="105"/>
        <v/>
      </c>
    </row>
    <row r="346" spans="1:141" x14ac:dyDescent="0.3">
      <c r="B346" s="1">
        <v>12</v>
      </c>
      <c r="C346" s="155"/>
      <c r="D346" s="155"/>
      <c r="E346" s="155"/>
      <c r="F346" s="155"/>
      <c r="G346" s="155"/>
      <c r="H346" s="155"/>
      <c r="I346" s="155"/>
      <c r="J346" s="155"/>
      <c r="K346" s="155"/>
      <c r="L346" s="155"/>
      <c r="M346" s="155"/>
      <c r="N346" s="155"/>
      <c r="O346" s="155">
        <f t="shared" ref="O346:AB346" si="106">VLOOKUP(N88,CVAInc,$A$4,FALSE)*(1+((VLOOKUP(N88,CVArisk,$A$4,FALSE)-1)*MAX(0,AQ120-BaselineBMI)))</f>
        <v>9.3617525445811097E-4</v>
      </c>
      <c r="P346" s="155">
        <f t="shared" si="106"/>
        <v>9.1121836483111962E-4</v>
      </c>
      <c r="Q346" s="155">
        <f t="shared" si="106"/>
        <v>9.1810439657827986E-4</v>
      </c>
      <c r="R346" s="155">
        <f t="shared" si="106"/>
        <v>9.2764400510661948E-4</v>
      </c>
      <c r="S346" s="155">
        <f t="shared" si="106"/>
        <v>9.371836136349591E-4</v>
      </c>
      <c r="T346" s="155">
        <f t="shared" si="106"/>
        <v>9.4672322216329873E-4</v>
      </c>
      <c r="U346" s="155">
        <f t="shared" si="106"/>
        <v>9.5626283069163846E-4</v>
      </c>
      <c r="V346" s="155">
        <f t="shared" si="106"/>
        <v>9.6580243921997808E-4</v>
      </c>
      <c r="W346" s="155">
        <f t="shared" si="106"/>
        <v>9.753420477483177E-4</v>
      </c>
      <c r="X346" s="155">
        <f t="shared" si="106"/>
        <v>2.3867595492212119E-3</v>
      </c>
      <c r="Y346" s="155">
        <f t="shared" si="106"/>
        <v>2.4098778107968454E-3</v>
      </c>
      <c r="Z346" s="155">
        <f t="shared" si="106"/>
        <v>2.4329960723724789E-3</v>
      </c>
      <c r="AA346" s="155">
        <f t="shared" si="106"/>
        <v>2.4561143339481123E-3</v>
      </c>
      <c r="AB346" s="155">
        <f t="shared" si="106"/>
        <v>2.4728019247099394E-3</v>
      </c>
      <c r="AC346" s="155"/>
      <c r="AD346" s="155"/>
      <c r="AE346" s="155"/>
      <c r="AF346" s="155"/>
      <c r="AG346" s="174">
        <f>D346*D54*PRODUCT($CJ346:CJ346)</f>
        <v>0</v>
      </c>
      <c r="AH346" s="174">
        <f>E346*E54*PRODUCT($CJ346:CK346)</f>
        <v>0</v>
      </c>
      <c r="AI346" s="174">
        <f>F346*F54*PRODUCT($CJ346:CL346)</f>
        <v>0</v>
      </c>
      <c r="AJ346" s="174">
        <f>G346*G54*PRODUCT($CJ346:CM346)</f>
        <v>0</v>
      </c>
      <c r="AK346" s="174">
        <f>H346*H54*PRODUCT($CJ346:CN346)</f>
        <v>0</v>
      </c>
      <c r="AL346" s="174">
        <f>I346*I54*PRODUCT($CJ346:CO346)</f>
        <v>0</v>
      </c>
      <c r="AM346" s="174">
        <f>J346*J54*PRODUCT($CJ346:CP346)</f>
        <v>0</v>
      </c>
      <c r="AN346" s="174">
        <f>K346*K54*PRODUCT($CJ346:CQ346)</f>
        <v>0</v>
      </c>
      <c r="AO346" s="174">
        <f>L346*L54*PRODUCT($CJ346:CR346)</f>
        <v>0</v>
      </c>
      <c r="AP346" s="174">
        <f>M346*M54*PRODUCT($CJ346:CS346)</f>
        <v>0</v>
      </c>
      <c r="AQ346" s="174">
        <f>N346*N54*PRODUCT($CJ346:CT346)</f>
        <v>0</v>
      </c>
      <c r="AR346" s="174">
        <f>O346*O54*PRODUCT($CJ346:CU346)</f>
        <v>0</v>
      </c>
      <c r="AS346" s="174">
        <f>P346*P54*PRODUCT($CJ346:CV346)</f>
        <v>0</v>
      </c>
      <c r="AT346" s="174">
        <f>Q346*Q54*PRODUCT($CJ346:CW346)</f>
        <v>0</v>
      </c>
      <c r="AU346" s="174">
        <f>R346*R54*PRODUCT($CJ346:CX346)</f>
        <v>0</v>
      </c>
      <c r="AV346" s="174">
        <f>S346*S54*PRODUCT($CJ346:CY346)</f>
        <v>0</v>
      </c>
      <c r="AW346" s="174">
        <f>T346*T54*PRODUCT($CJ346:CZ346)</f>
        <v>0</v>
      </c>
      <c r="AX346" s="174">
        <f>U346*U54*PRODUCT($CJ346:DA346)</f>
        <v>0</v>
      </c>
      <c r="AY346" s="174">
        <f>V346*V54*PRODUCT($CJ346:DB346)</f>
        <v>0</v>
      </c>
      <c r="AZ346" s="174">
        <f>W346*W54*PRODUCT($CJ346:DC346)</f>
        <v>0</v>
      </c>
      <c r="BA346" s="174">
        <f>X346*X54*PRODUCT($CJ346:DD346)</f>
        <v>0</v>
      </c>
      <c r="BB346" s="174">
        <f>Y346*Y54*PRODUCT($CJ346:DE346)</f>
        <v>0</v>
      </c>
      <c r="BC346" s="174">
        <f>Z346*Z54*PRODUCT($CJ346:DF346)</f>
        <v>0</v>
      </c>
      <c r="BD346" s="174">
        <f>AA346*AA54*PRODUCT($CJ346:DG346)</f>
        <v>0</v>
      </c>
      <c r="BE346" s="174">
        <f>AB346*AB54*PRODUCT($CJ346:DH346)</f>
        <v>0</v>
      </c>
      <c r="BF346" s="93"/>
      <c r="BG346" s="93"/>
      <c r="BH346" s="93"/>
      <c r="BI346" s="169">
        <f>SUM($AF346:AG346)-SUM($AF378:AG378)-SUM($C378:D378)-SUM($BH378:BI378)</f>
        <v>0</v>
      </c>
      <c r="BJ346" s="169">
        <f>SUM($AF346:AH346)-SUM($AF378:AH378)-SUM($C378:E378)-SUM($BH378:BJ378)</f>
        <v>0</v>
      </c>
      <c r="BK346" s="169">
        <f>SUM($AF346:AI346)-SUM($AF378:AI378)-SUM($C378:F378)-SUM($BH378:BK378)</f>
        <v>0</v>
      </c>
      <c r="BL346" s="169">
        <f>SUM($AF346:AJ346)-SUM($AF378:AJ378)-SUM($C378:G378)-SUM($BH378:BL378)</f>
        <v>0</v>
      </c>
      <c r="BM346" s="169">
        <f>SUM($AF346:AK346)-SUM($AF378:AK378)-SUM($C378:H378)-SUM($BH378:BM378)</f>
        <v>0</v>
      </c>
      <c r="BN346" s="169">
        <f>SUM($AF346:AL346)-SUM($AF378:AL378)-SUM($C378:I378)-SUM($BH378:BN378)</f>
        <v>0</v>
      </c>
      <c r="BO346" s="169">
        <f>SUM($AF346:AM346)-SUM($AF378:AM378)-SUM($C378:J378)-SUM($BH378:BO378)</f>
        <v>0</v>
      </c>
      <c r="BP346" s="169">
        <f>SUM($AF346:AN346)-SUM($AF378:AN378)-SUM($C378:K378)-SUM($BH378:BP378)</f>
        <v>0</v>
      </c>
      <c r="BQ346" s="169">
        <f>SUM($AF346:AO346)-SUM($AF378:AO378)-SUM($C378:L378)-SUM($BH378:BQ378)</f>
        <v>0</v>
      </c>
      <c r="BR346" s="169">
        <f>SUM($AF346:AP346)-SUM($AF378:AP378)-SUM($C378:M378)-SUM($BH378:BR378)</f>
        <v>0</v>
      </c>
      <c r="BS346" s="169">
        <f>SUM($AF346:AQ346)-SUM($AF378:AQ378)-SUM($C378:N378)-SUM($BH378:BS378)</f>
        <v>0</v>
      </c>
      <c r="BT346" s="169">
        <f>SUM($AF346:AR346)-SUM($AF378:AR378)-SUM($C378:O378)-SUM($BH378:BT378)</f>
        <v>0</v>
      </c>
      <c r="BU346" s="169">
        <f>SUM($AF346:AS346)-SUM($AF378:AS378)-SUM($C378:P378)-SUM($BH378:BU378)</f>
        <v>0</v>
      </c>
      <c r="BV346" s="169">
        <f>SUM($AF346:AT346)-SUM($AF378:AT378)-SUM($C378:Q378)-SUM($BH378:BV378)</f>
        <v>0</v>
      </c>
      <c r="BW346" s="169">
        <f>SUM($AF346:AU346)-SUM($AF378:AU378)-SUM($C378:R378)-SUM($BH378:BW378)</f>
        <v>0</v>
      </c>
      <c r="BX346" s="169">
        <f>SUM($AF346:AV346)-SUM($AF378:AV378)-SUM($C378:S378)-SUM($BH378:BX378)</f>
        <v>0</v>
      </c>
      <c r="BY346" s="169">
        <f>SUM($AF346:AW346)-SUM($AF378:AW378)-SUM($C378:T378)-SUM($BH378:BY378)</f>
        <v>0</v>
      </c>
      <c r="BZ346" s="169">
        <f>SUM($AF346:AX346)-SUM($AF378:AX378)-SUM($C378:U378)-SUM($BH378:BZ378)</f>
        <v>0</v>
      </c>
      <c r="CA346" s="169">
        <f>SUM($AF346:AY346)-SUM($AF378:AY378)-SUM($C378:V378)-SUM($BH378:CA378)</f>
        <v>0</v>
      </c>
      <c r="CB346" s="169">
        <f>SUM($AF346:AZ346)-SUM($AF378:AZ378)-SUM($C378:W378)-SUM($BH378:CB378)</f>
        <v>0</v>
      </c>
      <c r="CC346" s="169">
        <f>SUM($AF346:BA346)-SUM($AF378:BA378)-SUM($C378:X378)-SUM($BH378:CC378)</f>
        <v>0</v>
      </c>
      <c r="CD346" s="169">
        <f>SUM($AF346:BB346)-SUM($AF378:BB378)-SUM($C378:Y378)-SUM($BH378:CD378)</f>
        <v>0</v>
      </c>
      <c r="CE346" s="169">
        <f>SUM($AF346:BC346)-SUM($AF378:BC378)-SUM($C378:Z378)-SUM($BH378:CE378)</f>
        <v>0</v>
      </c>
      <c r="CF346" s="169">
        <f>SUM($AF346:BD346)-SUM($AF378:BD378)-SUM($C378:AA378)-SUM($BH378:CF378)</f>
        <v>0</v>
      </c>
      <c r="CG346" s="169">
        <f>SUM($AF346:BE346)-SUM($AF378:BE378)-SUM($C378:AB378)-SUM($BH378:CG378)</f>
        <v>0</v>
      </c>
      <c r="CH346" s="52"/>
      <c r="CI346" s="52"/>
      <c r="CJ346" s="67"/>
      <c r="CK346" s="67"/>
      <c r="CL346" s="67"/>
      <c r="CM346" s="67"/>
      <c r="CN346" s="67"/>
      <c r="CO346" s="67"/>
      <c r="CP346" s="67"/>
      <c r="CQ346" s="67"/>
      <c r="CR346" s="67"/>
      <c r="CS346" s="67"/>
      <c r="CT346" s="67"/>
      <c r="CU346" s="67">
        <f>1-N346</f>
        <v>1</v>
      </c>
      <c r="CV346" s="67">
        <f t="shared" si="92"/>
        <v>0.9990638247455419</v>
      </c>
      <c r="CW346" s="67">
        <f t="shared" si="92"/>
        <v>0.9990887816351689</v>
      </c>
      <c r="CX346" s="67">
        <f t="shared" si="92"/>
        <v>0.99908189560342175</v>
      </c>
      <c r="CY346" s="67">
        <f t="shared" si="92"/>
        <v>0.99907235599489341</v>
      </c>
      <c r="CZ346" s="67">
        <f t="shared" si="92"/>
        <v>0.99906281638636507</v>
      </c>
      <c r="DA346" s="67">
        <f t="shared" si="92"/>
        <v>0.99905327677783673</v>
      </c>
      <c r="DB346" s="67">
        <f t="shared" si="92"/>
        <v>0.99904373716930839</v>
      </c>
      <c r="DC346" s="67">
        <f t="shared" si="92"/>
        <v>0.99903419756078005</v>
      </c>
      <c r="DD346" s="67">
        <f t="shared" si="92"/>
        <v>0.9990246579522517</v>
      </c>
      <c r="DE346" s="67">
        <f t="shared" si="92"/>
        <v>0.99761324045077882</v>
      </c>
      <c r="DF346" s="67">
        <f t="shared" si="92"/>
        <v>0.99759012218920318</v>
      </c>
      <c r="DG346" s="67">
        <f t="shared" si="92"/>
        <v>0.99756700392762754</v>
      </c>
      <c r="DH346" s="67">
        <f t="shared" si="92"/>
        <v>0.9975438856660519</v>
      </c>
      <c r="DI346" s="67">
        <f t="shared" si="92"/>
        <v>0.99752719807529011</v>
      </c>
      <c r="DL346" s="53"/>
      <c r="DM346" s="188" t="str">
        <f t="shared" si="95"/>
        <v/>
      </c>
      <c r="DN346" s="188" t="str">
        <f t="shared" si="95"/>
        <v/>
      </c>
      <c r="DO346" s="188" t="str">
        <f t="shared" si="95"/>
        <v/>
      </c>
      <c r="DP346" s="188" t="str">
        <f t="shared" si="95"/>
        <v/>
      </c>
      <c r="DQ346" s="188" t="str">
        <f t="shared" si="95"/>
        <v/>
      </c>
      <c r="DR346" s="188" t="str">
        <f t="shared" si="95"/>
        <v/>
      </c>
      <c r="DS346" s="188" t="str">
        <f t="shared" si="95"/>
        <v/>
      </c>
      <c r="DT346" s="188" t="str">
        <f t="shared" si="95"/>
        <v/>
      </c>
      <c r="DU346" s="188" t="str">
        <f t="shared" si="95"/>
        <v/>
      </c>
      <c r="DV346" s="188" t="str">
        <f t="shared" si="95"/>
        <v/>
      </c>
      <c r="DW346" s="188" t="str">
        <f t="shared" si="95"/>
        <v/>
      </c>
      <c r="DX346" s="188" t="str">
        <f t="shared" si="95"/>
        <v/>
      </c>
      <c r="DY346" s="188" t="str">
        <f t="shared" si="95"/>
        <v/>
      </c>
      <c r="DZ346" s="188" t="str">
        <f t="shared" si="95"/>
        <v/>
      </c>
      <c r="EA346" s="188" t="str">
        <f t="shared" si="95"/>
        <v/>
      </c>
      <c r="EB346" s="188" t="str">
        <f t="shared" si="95"/>
        <v/>
      </c>
      <c r="EC346" s="188" t="str">
        <f t="shared" si="105"/>
        <v/>
      </c>
      <c r="ED346" s="188" t="str">
        <f t="shared" si="105"/>
        <v/>
      </c>
      <c r="EE346" s="188" t="str">
        <f t="shared" si="105"/>
        <v/>
      </c>
      <c r="EF346" s="188" t="str">
        <f t="shared" si="105"/>
        <v/>
      </c>
      <c r="EG346" s="188" t="str">
        <f t="shared" si="105"/>
        <v/>
      </c>
      <c r="EH346" s="188" t="str">
        <f t="shared" si="105"/>
        <v/>
      </c>
      <c r="EI346" s="188" t="str">
        <f t="shared" si="105"/>
        <v/>
      </c>
      <c r="EJ346" s="188" t="str">
        <f t="shared" si="105"/>
        <v/>
      </c>
      <c r="EK346" s="188" t="str">
        <f t="shared" si="105"/>
        <v/>
      </c>
    </row>
    <row r="347" spans="1:141" x14ac:dyDescent="0.3">
      <c r="B347" s="1">
        <v>13</v>
      </c>
      <c r="C347" s="155"/>
      <c r="D347" s="155"/>
      <c r="E347" s="155"/>
      <c r="F347" s="155"/>
      <c r="G347" s="155"/>
      <c r="H347" s="155"/>
      <c r="I347" s="155"/>
      <c r="J347" s="155"/>
      <c r="K347" s="155"/>
      <c r="L347" s="155"/>
      <c r="M347" s="155"/>
      <c r="N347" s="155"/>
      <c r="O347" s="155"/>
      <c r="P347" s="155">
        <f t="shared" ref="P347:AB347" si="107">VLOOKUP(O89,CVAInc,$A$4,FALSE)*(1+((VLOOKUP(O89,CVArisk,$A$4,FALSE)-1)*MAX(0,AR121-BaselineBMI)))</f>
        <v>9.3617525445811097E-4</v>
      </c>
      <c r="Q347" s="155">
        <f t="shared" si="107"/>
        <v>9.1121836483111962E-4</v>
      </c>
      <c r="R347" s="155">
        <f t="shared" si="107"/>
        <v>9.1810439657827986E-4</v>
      </c>
      <c r="S347" s="155">
        <f t="shared" si="107"/>
        <v>9.2764400510661948E-4</v>
      </c>
      <c r="T347" s="155">
        <f t="shared" si="107"/>
        <v>9.371836136349591E-4</v>
      </c>
      <c r="U347" s="155">
        <f t="shared" si="107"/>
        <v>9.4672322216329873E-4</v>
      </c>
      <c r="V347" s="155">
        <f t="shared" si="107"/>
        <v>9.5626283069163846E-4</v>
      </c>
      <c r="W347" s="155">
        <f t="shared" si="107"/>
        <v>9.6580243921997808E-4</v>
      </c>
      <c r="X347" s="155">
        <f t="shared" si="107"/>
        <v>9.753420477483177E-4</v>
      </c>
      <c r="Y347" s="155">
        <f t="shared" si="107"/>
        <v>2.3867595492212119E-3</v>
      </c>
      <c r="Z347" s="155">
        <f t="shared" si="107"/>
        <v>2.4098778107968454E-3</v>
      </c>
      <c r="AA347" s="155">
        <f t="shared" si="107"/>
        <v>2.4329960723724789E-3</v>
      </c>
      <c r="AB347" s="155">
        <f t="shared" si="107"/>
        <v>2.4561143339481123E-3</v>
      </c>
      <c r="AC347" s="155"/>
      <c r="AD347" s="155"/>
      <c r="AE347" s="155"/>
      <c r="AF347" s="155"/>
      <c r="AG347" s="174">
        <f>D347*D55*PRODUCT($CJ347:CJ347)</f>
        <v>0</v>
      </c>
      <c r="AH347" s="174">
        <f>E347*E55*PRODUCT($CJ347:CK347)</f>
        <v>0</v>
      </c>
      <c r="AI347" s="174">
        <f>F347*F55*PRODUCT($CJ347:CL347)</f>
        <v>0</v>
      </c>
      <c r="AJ347" s="174">
        <f>G347*G55*PRODUCT($CJ347:CM347)</f>
        <v>0</v>
      </c>
      <c r="AK347" s="174">
        <f>H347*H55*PRODUCT($CJ347:CN347)</f>
        <v>0</v>
      </c>
      <c r="AL347" s="174">
        <f>I347*I55*PRODUCT($CJ347:CO347)</f>
        <v>0</v>
      </c>
      <c r="AM347" s="174">
        <f>J347*J55*PRODUCT($CJ347:CP347)</f>
        <v>0</v>
      </c>
      <c r="AN347" s="174">
        <f>K347*K55*PRODUCT($CJ347:CQ347)</f>
        <v>0</v>
      </c>
      <c r="AO347" s="174">
        <f>L347*L55*PRODUCT($CJ347:CR347)</f>
        <v>0</v>
      </c>
      <c r="AP347" s="174">
        <f>M347*M55*PRODUCT($CJ347:CS347)</f>
        <v>0</v>
      </c>
      <c r="AQ347" s="174">
        <f>N347*N55*PRODUCT($CJ347:CT347)</f>
        <v>0</v>
      </c>
      <c r="AR347" s="174">
        <f>O347*O55*PRODUCT($CJ347:CU347)</f>
        <v>0</v>
      </c>
      <c r="AS347" s="174">
        <f>P347*P55*PRODUCT($CJ347:CV347)</f>
        <v>0</v>
      </c>
      <c r="AT347" s="174">
        <f>Q347*Q55*PRODUCT($CJ347:CW347)</f>
        <v>0</v>
      </c>
      <c r="AU347" s="174">
        <f>R347*R55*PRODUCT($CJ347:CX347)</f>
        <v>0</v>
      </c>
      <c r="AV347" s="174">
        <f>S347*S55*PRODUCT($CJ347:CY347)</f>
        <v>0</v>
      </c>
      <c r="AW347" s="174">
        <f>T347*T55*PRODUCT($CJ347:CZ347)</f>
        <v>0</v>
      </c>
      <c r="AX347" s="174">
        <f>U347*U55*PRODUCT($CJ347:DA347)</f>
        <v>0</v>
      </c>
      <c r="AY347" s="174">
        <f>V347*V55*PRODUCT($CJ347:DB347)</f>
        <v>0</v>
      </c>
      <c r="AZ347" s="174">
        <f>W347*W55*PRODUCT($CJ347:DC347)</f>
        <v>0</v>
      </c>
      <c r="BA347" s="174">
        <f>X347*X55*PRODUCT($CJ347:DD347)</f>
        <v>0</v>
      </c>
      <c r="BB347" s="174">
        <f>Y347*Y55*PRODUCT($CJ347:DE347)</f>
        <v>0</v>
      </c>
      <c r="BC347" s="174">
        <f>Z347*Z55*PRODUCT($CJ347:DF347)</f>
        <v>0</v>
      </c>
      <c r="BD347" s="174">
        <f>AA347*AA55*PRODUCT($CJ347:DG347)</f>
        <v>0</v>
      </c>
      <c r="BE347" s="174">
        <f>AB347*AB55*PRODUCT($CJ347:DH347)</f>
        <v>0</v>
      </c>
      <c r="BF347" s="93"/>
      <c r="BG347" s="93"/>
      <c r="BH347" s="93"/>
      <c r="BI347" s="169">
        <f>SUM($AF347:AG347)-SUM($AF379:AG379)-SUM($C379:D379)-SUM($BH379:BI379)</f>
        <v>0</v>
      </c>
      <c r="BJ347" s="169">
        <f>SUM($AF347:AH347)-SUM($AF379:AH379)-SUM($C379:E379)-SUM($BH379:BJ379)</f>
        <v>0</v>
      </c>
      <c r="BK347" s="169">
        <f>SUM($AF347:AI347)-SUM($AF379:AI379)-SUM($C379:F379)-SUM($BH379:BK379)</f>
        <v>0</v>
      </c>
      <c r="BL347" s="169">
        <f>SUM($AF347:AJ347)-SUM($AF379:AJ379)-SUM($C379:G379)-SUM($BH379:BL379)</f>
        <v>0</v>
      </c>
      <c r="BM347" s="169">
        <f>SUM($AF347:AK347)-SUM($AF379:AK379)-SUM($C379:H379)-SUM($BH379:BM379)</f>
        <v>0</v>
      </c>
      <c r="BN347" s="169">
        <f>SUM($AF347:AL347)-SUM($AF379:AL379)-SUM($C379:I379)-SUM($BH379:BN379)</f>
        <v>0</v>
      </c>
      <c r="BO347" s="169">
        <f>SUM($AF347:AM347)-SUM($AF379:AM379)-SUM($C379:J379)-SUM($BH379:BO379)</f>
        <v>0</v>
      </c>
      <c r="BP347" s="169">
        <f>SUM($AF347:AN347)-SUM($AF379:AN379)-SUM($C379:K379)-SUM($BH379:BP379)</f>
        <v>0</v>
      </c>
      <c r="BQ347" s="169">
        <f>SUM($AF347:AO347)-SUM($AF379:AO379)-SUM($C379:L379)-SUM($BH379:BQ379)</f>
        <v>0</v>
      </c>
      <c r="BR347" s="169">
        <f>SUM($AF347:AP347)-SUM($AF379:AP379)-SUM($C379:M379)-SUM($BH379:BR379)</f>
        <v>0</v>
      </c>
      <c r="BS347" s="169">
        <f>SUM($AF347:AQ347)-SUM($AF379:AQ379)-SUM($C379:N379)-SUM($BH379:BS379)</f>
        <v>0</v>
      </c>
      <c r="BT347" s="169">
        <f>SUM($AF347:AR347)-SUM($AF379:AR379)-SUM($C379:O379)-SUM($BH379:BT379)</f>
        <v>0</v>
      </c>
      <c r="BU347" s="169">
        <f>SUM($AF347:AS347)-SUM($AF379:AS379)-SUM($C379:P379)-SUM($BH379:BU379)</f>
        <v>0</v>
      </c>
      <c r="BV347" s="169">
        <f>SUM($AF347:AT347)-SUM($AF379:AT379)-SUM($C379:Q379)-SUM($BH379:BV379)</f>
        <v>0</v>
      </c>
      <c r="BW347" s="169">
        <f>SUM($AF347:AU347)-SUM($AF379:AU379)-SUM($C379:R379)-SUM($BH379:BW379)</f>
        <v>0</v>
      </c>
      <c r="BX347" s="169">
        <f>SUM($AF347:AV347)-SUM($AF379:AV379)-SUM($C379:S379)-SUM($BH379:BX379)</f>
        <v>0</v>
      </c>
      <c r="BY347" s="169">
        <f>SUM($AF347:AW347)-SUM($AF379:AW379)-SUM($C379:T379)-SUM($BH379:BY379)</f>
        <v>0</v>
      </c>
      <c r="BZ347" s="169">
        <f>SUM($AF347:AX347)-SUM($AF379:AX379)-SUM($C379:U379)-SUM($BH379:BZ379)</f>
        <v>0</v>
      </c>
      <c r="CA347" s="169">
        <f>SUM($AF347:AY347)-SUM($AF379:AY379)-SUM($C379:V379)-SUM($BH379:CA379)</f>
        <v>0</v>
      </c>
      <c r="CB347" s="169">
        <f>SUM($AF347:AZ347)-SUM($AF379:AZ379)-SUM($C379:W379)-SUM($BH379:CB379)</f>
        <v>0</v>
      </c>
      <c r="CC347" s="169">
        <f>SUM($AF347:BA347)-SUM($AF379:BA379)-SUM($C379:X379)-SUM($BH379:CC379)</f>
        <v>0</v>
      </c>
      <c r="CD347" s="169">
        <f>SUM($AF347:BB347)-SUM($AF379:BB379)-SUM($C379:Y379)-SUM($BH379:CD379)</f>
        <v>0</v>
      </c>
      <c r="CE347" s="169">
        <f>SUM($AF347:BC347)-SUM($AF379:BC379)-SUM($C379:Z379)-SUM($BH379:CE379)</f>
        <v>0</v>
      </c>
      <c r="CF347" s="169">
        <f>SUM($AF347:BD347)-SUM($AF379:BD379)-SUM($C379:AA379)-SUM($BH379:CF379)</f>
        <v>0</v>
      </c>
      <c r="CG347" s="169">
        <f>SUM($AF347:BE347)-SUM($AF379:BE379)-SUM($C379:AB379)-SUM($BH379:CG379)</f>
        <v>0</v>
      </c>
      <c r="CH347" s="52"/>
      <c r="CI347" s="52"/>
      <c r="CJ347" s="67"/>
      <c r="CK347" s="67"/>
      <c r="CL347" s="67"/>
      <c r="CM347" s="67"/>
      <c r="CN347" s="67"/>
      <c r="CO347" s="67"/>
      <c r="CP347" s="67"/>
      <c r="CQ347" s="67"/>
      <c r="CR347" s="67"/>
      <c r="CS347" s="67"/>
      <c r="CT347" s="67"/>
      <c r="CU347" s="67"/>
      <c r="CV347" s="67">
        <f>1-O347</f>
        <v>1</v>
      </c>
      <c r="CW347" s="67">
        <f t="shared" si="92"/>
        <v>0.9990638247455419</v>
      </c>
      <c r="CX347" s="67">
        <f t="shared" si="92"/>
        <v>0.9990887816351689</v>
      </c>
      <c r="CY347" s="67">
        <f t="shared" si="92"/>
        <v>0.99908189560342175</v>
      </c>
      <c r="CZ347" s="67">
        <f t="shared" si="92"/>
        <v>0.99907235599489341</v>
      </c>
      <c r="DA347" s="67">
        <f t="shared" si="92"/>
        <v>0.99906281638636507</v>
      </c>
      <c r="DB347" s="67">
        <f t="shared" si="92"/>
        <v>0.99905327677783673</v>
      </c>
      <c r="DC347" s="67">
        <f t="shared" si="92"/>
        <v>0.99904373716930839</v>
      </c>
      <c r="DD347" s="67">
        <f t="shared" si="92"/>
        <v>0.99903419756078005</v>
      </c>
      <c r="DE347" s="67">
        <f t="shared" si="92"/>
        <v>0.9990246579522517</v>
      </c>
      <c r="DF347" s="67">
        <f t="shared" si="92"/>
        <v>0.99761324045077882</v>
      </c>
      <c r="DG347" s="67">
        <f t="shared" si="92"/>
        <v>0.99759012218920318</v>
      </c>
      <c r="DH347" s="67">
        <f t="shared" si="92"/>
        <v>0.99756700392762754</v>
      </c>
      <c r="DI347" s="67">
        <f t="shared" si="92"/>
        <v>0.9975438856660519</v>
      </c>
      <c r="DL347" s="53"/>
      <c r="DM347" s="188" t="str">
        <f t="shared" si="95"/>
        <v/>
      </c>
      <c r="DN347" s="188" t="str">
        <f t="shared" si="95"/>
        <v/>
      </c>
      <c r="DO347" s="188" t="str">
        <f t="shared" si="95"/>
        <v/>
      </c>
      <c r="DP347" s="188" t="str">
        <f t="shared" si="95"/>
        <v/>
      </c>
      <c r="DQ347" s="188" t="str">
        <f t="shared" si="95"/>
        <v/>
      </c>
      <c r="DR347" s="188" t="str">
        <f t="shared" si="95"/>
        <v/>
      </c>
      <c r="DS347" s="188" t="str">
        <f t="shared" si="95"/>
        <v/>
      </c>
      <c r="DT347" s="188" t="str">
        <f t="shared" si="95"/>
        <v/>
      </c>
      <c r="DU347" s="188" t="str">
        <f t="shared" si="95"/>
        <v/>
      </c>
      <c r="DV347" s="188" t="str">
        <f t="shared" si="95"/>
        <v/>
      </c>
      <c r="DW347" s="188" t="str">
        <f t="shared" si="95"/>
        <v/>
      </c>
      <c r="DX347" s="188" t="str">
        <f t="shared" si="95"/>
        <v/>
      </c>
      <c r="DY347" s="188" t="str">
        <f t="shared" si="95"/>
        <v/>
      </c>
      <c r="DZ347" s="188" t="str">
        <f t="shared" si="95"/>
        <v/>
      </c>
      <c r="EA347" s="188" t="str">
        <f t="shared" si="95"/>
        <v/>
      </c>
      <c r="EB347" s="188" t="str">
        <f t="shared" si="95"/>
        <v/>
      </c>
      <c r="EC347" s="188" t="str">
        <f t="shared" si="105"/>
        <v/>
      </c>
      <c r="ED347" s="188" t="str">
        <f t="shared" si="105"/>
        <v/>
      </c>
      <c r="EE347" s="188" t="str">
        <f t="shared" si="105"/>
        <v/>
      </c>
      <c r="EF347" s="188" t="str">
        <f t="shared" si="105"/>
        <v/>
      </c>
      <c r="EG347" s="188" t="str">
        <f t="shared" si="105"/>
        <v/>
      </c>
      <c r="EH347" s="188" t="str">
        <f t="shared" si="105"/>
        <v/>
      </c>
      <c r="EI347" s="188" t="str">
        <f t="shared" si="105"/>
        <v/>
      </c>
      <c r="EJ347" s="188" t="str">
        <f t="shared" si="105"/>
        <v/>
      </c>
      <c r="EK347" s="188" t="str">
        <f t="shared" si="105"/>
        <v/>
      </c>
    </row>
    <row r="348" spans="1:141" x14ac:dyDescent="0.3">
      <c r="B348" s="1">
        <v>14</v>
      </c>
      <c r="C348" s="155"/>
      <c r="D348" s="155"/>
      <c r="E348" s="155"/>
      <c r="F348" s="155"/>
      <c r="G348" s="155"/>
      <c r="H348" s="155"/>
      <c r="I348" s="155"/>
      <c r="J348" s="155"/>
      <c r="K348" s="155"/>
      <c r="L348" s="155"/>
      <c r="M348" s="155"/>
      <c r="N348" s="155"/>
      <c r="O348" s="155"/>
      <c r="P348" s="155"/>
      <c r="Q348" s="155">
        <f t="shared" ref="Q348:AB348" si="108">VLOOKUP(P90,CVAInc,$A$4,FALSE)*(1+((VLOOKUP(P90,CVArisk,$A$4,FALSE)-1)*MAX(0,AS122-BaselineBMI)))</f>
        <v>9.3617525445811097E-4</v>
      </c>
      <c r="R348" s="155">
        <f t="shared" si="108"/>
        <v>9.1121836483111962E-4</v>
      </c>
      <c r="S348" s="155">
        <f t="shared" si="108"/>
        <v>9.1810439657827986E-4</v>
      </c>
      <c r="T348" s="155">
        <f t="shared" si="108"/>
        <v>9.2764400510661948E-4</v>
      </c>
      <c r="U348" s="155">
        <f t="shared" si="108"/>
        <v>9.371836136349591E-4</v>
      </c>
      <c r="V348" s="155">
        <f t="shared" si="108"/>
        <v>9.4672322216329873E-4</v>
      </c>
      <c r="W348" s="155">
        <f t="shared" si="108"/>
        <v>9.5626283069163846E-4</v>
      </c>
      <c r="X348" s="155">
        <f t="shared" si="108"/>
        <v>9.6580243921997808E-4</v>
      </c>
      <c r="Y348" s="155">
        <f t="shared" si="108"/>
        <v>9.753420477483177E-4</v>
      </c>
      <c r="Z348" s="155">
        <f t="shared" si="108"/>
        <v>2.3867595492212119E-3</v>
      </c>
      <c r="AA348" s="155">
        <f t="shared" si="108"/>
        <v>2.4098778107968454E-3</v>
      </c>
      <c r="AB348" s="155">
        <f t="shared" si="108"/>
        <v>2.4329960723724789E-3</v>
      </c>
      <c r="AC348" s="155"/>
      <c r="AD348" s="155"/>
      <c r="AE348" s="155"/>
      <c r="AF348" s="155"/>
      <c r="AG348" s="174">
        <f>D348*D56*PRODUCT($CJ348:CJ348)</f>
        <v>0</v>
      </c>
      <c r="AH348" s="174">
        <f>E348*E56*PRODUCT($CJ348:CK348)</f>
        <v>0</v>
      </c>
      <c r="AI348" s="174">
        <f>F348*F56*PRODUCT($CJ348:CL348)</f>
        <v>0</v>
      </c>
      <c r="AJ348" s="174">
        <f>G348*G56*PRODUCT($CJ348:CM348)</f>
        <v>0</v>
      </c>
      <c r="AK348" s="174">
        <f>H348*H56*PRODUCT($CJ348:CN348)</f>
        <v>0</v>
      </c>
      <c r="AL348" s="174">
        <f>I348*I56*PRODUCT($CJ348:CO348)</f>
        <v>0</v>
      </c>
      <c r="AM348" s="174">
        <f>J348*J56*PRODUCT($CJ348:CP348)</f>
        <v>0</v>
      </c>
      <c r="AN348" s="174">
        <f>K348*K56*PRODUCT($CJ348:CQ348)</f>
        <v>0</v>
      </c>
      <c r="AO348" s="174">
        <f>L348*L56*PRODUCT($CJ348:CR348)</f>
        <v>0</v>
      </c>
      <c r="AP348" s="174">
        <f>M348*M56*PRODUCT($CJ348:CS348)</f>
        <v>0</v>
      </c>
      <c r="AQ348" s="174">
        <f>N348*N56*PRODUCT($CJ348:CT348)</f>
        <v>0</v>
      </c>
      <c r="AR348" s="174">
        <f>O348*O56*PRODUCT($CJ348:CU348)</f>
        <v>0</v>
      </c>
      <c r="AS348" s="174">
        <f>P348*P56*PRODUCT($CJ348:CV348)</f>
        <v>0</v>
      </c>
      <c r="AT348" s="174">
        <f>Q348*Q56*PRODUCT($CJ348:CW348)</f>
        <v>0</v>
      </c>
      <c r="AU348" s="174">
        <f>R348*R56*PRODUCT($CJ348:CX348)</f>
        <v>0</v>
      </c>
      <c r="AV348" s="174">
        <f>S348*S56*PRODUCT($CJ348:CY348)</f>
        <v>0</v>
      </c>
      <c r="AW348" s="174">
        <f>T348*T56*PRODUCT($CJ348:CZ348)</f>
        <v>0</v>
      </c>
      <c r="AX348" s="174">
        <f>U348*U56*PRODUCT($CJ348:DA348)</f>
        <v>0</v>
      </c>
      <c r="AY348" s="174">
        <f>V348*V56*PRODUCT($CJ348:DB348)</f>
        <v>0</v>
      </c>
      <c r="AZ348" s="174">
        <f>W348*W56*PRODUCT($CJ348:DC348)</f>
        <v>0</v>
      </c>
      <c r="BA348" s="174">
        <f>X348*X56*PRODUCT($CJ348:DD348)</f>
        <v>0</v>
      </c>
      <c r="BB348" s="174">
        <f>Y348*Y56*PRODUCT($CJ348:DE348)</f>
        <v>0</v>
      </c>
      <c r="BC348" s="174">
        <f>Z348*Z56*PRODUCT($CJ348:DF348)</f>
        <v>0</v>
      </c>
      <c r="BD348" s="174">
        <f>AA348*AA56*PRODUCT($CJ348:DG348)</f>
        <v>0</v>
      </c>
      <c r="BE348" s="174">
        <f>AB348*AB56*PRODUCT($CJ348:DH348)</f>
        <v>0</v>
      </c>
      <c r="BF348" s="93"/>
      <c r="BG348" s="93"/>
      <c r="BH348" s="93"/>
      <c r="BI348" s="169">
        <f>SUM($AF348:AG348)-SUM($AF380:AG380)-SUM($C380:D380)-SUM($BH380:BI380)</f>
        <v>0</v>
      </c>
      <c r="BJ348" s="169">
        <f>SUM($AF348:AH348)-SUM($AF380:AH380)-SUM($C380:E380)-SUM($BH380:BJ380)</f>
        <v>0</v>
      </c>
      <c r="BK348" s="169">
        <f>SUM($AF348:AI348)-SUM($AF380:AI380)-SUM($C380:F380)-SUM($BH380:BK380)</f>
        <v>0</v>
      </c>
      <c r="BL348" s="169">
        <f>SUM($AF348:AJ348)-SUM($AF380:AJ380)-SUM($C380:G380)-SUM($BH380:BL380)</f>
        <v>0</v>
      </c>
      <c r="BM348" s="169">
        <f>SUM($AF348:AK348)-SUM($AF380:AK380)-SUM($C380:H380)-SUM($BH380:BM380)</f>
        <v>0</v>
      </c>
      <c r="BN348" s="169">
        <f>SUM($AF348:AL348)-SUM($AF380:AL380)-SUM($C380:I380)-SUM($BH380:BN380)</f>
        <v>0</v>
      </c>
      <c r="BO348" s="169">
        <f>SUM($AF348:AM348)-SUM($AF380:AM380)-SUM($C380:J380)-SUM($BH380:BO380)</f>
        <v>0</v>
      </c>
      <c r="BP348" s="169">
        <f>SUM($AF348:AN348)-SUM($AF380:AN380)-SUM($C380:K380)-SUM($BH380:BP380)</f>
        <v>0</v>
      </c>
      <c r="BQ348" s="169">
        <f>SUM($AF348:AO348)-SUM($AF380:AO380)-SUM($C380:L380)-SUM($BH380:BQ380)</f>
        <v>0</v>
      </c>
      <c r="BR348" s="169">
        <f>SUM($AF348:AP348)-SUM($AF380:AP380)-SUM($C380:M380)-SUM($BH380:BR380)</f>
        <v>0</v>
      </c>
      <c r="BS348" s="169">
        <f>SUM($AF348:AQ348)-SUM($AF380:AQ380)-SUM($C380:N380)-SUM($BH380:BS380)</f>
        <v>0</v>
      </c>
      <c r="BT348" s="169">
        <f>SUM($AF348:AR348)-SUM($AF380:AR380)-SUM($C380:O380)-SUM($BH380:BT380)</f>
        <v>0</v>
      </c>
      <c r="BU348" s="169">
        <f>SUM($AF348:AS348)-SUM($AF380:AS380)-SUM($C380:P380)-SUM($BH380:BU380)</f>
        <v>0</v>
      </c>
      <c r="BV348" s="169">
        <f>SUM($AF348:AT348)-SUM($AF380:AT380)-SUM($C380:Q380)-SUM($BH380:BV380)</f>
        <v>0</v>
      </c>
      <c r="BW348" s="169">
        <f>SUM($AF348:AU348)-SUM($AF380:AU380)-SUM($C380:R380)-SUM($BH380:BW380)</f>
        <v>0</v>
      </c>
      <c r="BX348" s="169">
        <f>SUM($AF348:AV348)-SUM($AF380:AV380)-SUM($C380:S380)-SUM($BH380:BX380)</f>
        <v>0</v>
      </c>
      <c r="BY348" s="169">
        <f>SUM($AF348:AW348)-SUM($AF380:AW380)-SUM($C380:T380)-SUM($BH380:BY380)</f>
        <v>0</v>
      </c>
      <c r="BZ348" s="169">
        <f>SUM($AF348:AX348)-SUM($AF380:AX380)-SUM($C380:U380)-SUM($BH380:BZ380)</f>
        <v>0</v>
      </c>
      <c r="CA348" s="169">
        <f>SUM($AF348:AY348)-SUM($AF380:AY380)-SUM($C380:V380)-SUM($BH380:CA380)</f>
        <v>0</v>
      </c>
      <c r="CB348" s="169">
        <f>SUM($AF348:AZ348)-SUM($AF380:AZ380)-SUM($C380:W380)-SUM($BH380:CB380)</f>
        <v>0</v>
      </c>
      <c r="CC348" s="169">
        <f>SUM($AF348:BA348)-SUM($AF380:BA380)-SUM($C380:X380)-SUM($BH380:CC380)</f>
        <v>0</v>
      </c>
      <c r="CD348" s="169">
        <f>SUM($AF348:BB348)-SUM($AF380:BB380)-SUM($C380:Y380)-SUM($BH380:CD380)</f>
        <v>0</v>
      </c>
      <c r="CE348" s="169">
        <f>SUM($AF348:BC348)-SUM($AF380:BC380)-SUM($C380:Z380)-SUM($BH380:CE380)</f>
        <v>0</v>
      </c>
      <c r="CF348" s="169">
        <f>SUM($AF348:BD348)-SUM($AF380:BD380)-SUM($C380:AA380)-SUM($BH380:CF380)</f>
        <v>0</v>
      </c>
      <c r="CG348" s="169">
        <f>SUM($AF348:BE348)-SUM($AF380:BE380)-SUM($C380:AB380)-SUM($BH380:CG380)</f>
        <v>0</v>
      </c>
      <c r="CH348" s="52"/>
      <c r="CI348" s="52"/>
      <c r="CJ348" s="67"/>
      <c r="CK348" s="67"/>
      <c r="CL348" s="67"/>
      <c r="CM348" s="67"/>
      <c r="CN348" s="67"/>
      <c r="CO348" s="67"/>
      <c r="CP348" s="67"/>
      <c r="CQ348" s="67"/>
      <c r="CR348" s="67"/>
      <c r="CS348" s="67"/>
      <c r="CT348" s="67"/>
      <c r="CU348" s="67"/>
      <c r="CV348" s="67"/>
      <c r="CW348" s="67">
        <f>1-P348</f>
        <v>1</v>
      </c>
      <c r="CX348" s="67">
        <f t="shared" si="92"/>
        <v>0.9990638247455419</v>
      </c>
      <c r="CY348" s="67">
        <f t="shared" si="92"/>
        <v>0.9990887816351689</v>
      </c>
      <c r="CZ348" s="67">
        <f t="shared" si="92"/>
        <v>0.99908189560342175</v>
      </c>
      <c r="DA348" s="67">
        <f t="shared" si="92"/>
        <v>0.99907235599489341</v>
      </c>
      <c r="DB348" s="67">
        <f t="shared" si="92"/>
        <v>0.99906281638636507</v>
      </c>
      <c r="DC348" s="67">
        <f t="shared" si="92"/>
        <v>0.99905327677783673</v>
      </c>
      <c r="DD348" s="67">
        <f t="shared" si="92"/>
        <v>0.99904373716930839</v>
      </c>
      <c r="DE348" s="67">
        <f t="shared" si="92"/>
        <v>0.99903419756078005</v>
      </c>
      <c r="DF348" s="67">
        <f t="shared" ref="DF348:DI359" si="109">1-Y348</f>
        <v>0.9990246579522517</v>
      </c>
      <c r="DG348" s="67">
        <f t="shared" si="109"/>
        <v>0.99761324045077882</v>
      </c>
      <c r="DH348" s="67">
        <f t="shared" si="109"/>
        <v>0.99759012218920318</v>
      </c>
      <c r="DI348" s="67">
        <f t="shared" si="109"/>
        <v>0.99756700392762754</v>
      </c>
      <c r="DL348" s="53"/>
      <c r="DM348" s="188" t="str">
        <f t="shared" si="95"/>
        <v/>
      </c>
      <c r="DN348" s="188" t="str">
        <f t="shared" si="95"/>
        <v/>
      </c>
      <c r="DO348" s="188" t="str">
        <f t="shared" si="95"/>
        <v/>
      </c>
      <c r="DP348" s="188" t="str">
        <f t="shared" si="95"/>
        <v/>
      </c>
      <c r="DQ348" s="188" t="str">
        <f t="shared" si="95"/>
        <v/>
      </c>
      <c r="DR348" s="188" t="str">
        <f t="shared" si="95"/>
        <v/>
      </c>
      <c r="DS348" s="188" t="str">
        <f t="shared" si="95"/>
        <v/>
      </c>
      <c r="DT348" s="188" t="str">
        <f t="shared" si="95"/>
        <v/>
      </c>
      <c r="DU348" s="188" t="str">
        <f t="shared" si="95"/>
        <v/>
      </c>
      <c r="DV348" s="188" t="str">
        <f t="shared" si="95"/>
        <v/>
      </c>
      <c r="DW348" s="188" t="str">
        <f t="shared" si="95"/>
        <v/>
      </c>
      <c r="DX348" s="188" t="str">
        <f t="shared" si="95"/>
        <v/>
      </c>
      <c r="DY348" s="188" t="str">
        <f t="shared" si="95"/>
        <v/>
      </c>
      <c r="DZ348" s="188" t="str">
        <f t="shared" si="95"/>
        <v/>
      </c>
      <c r="EA348" s="188" t="str">
        <f t="shared" si="95"/>
        <v/>
      </c>
      <c r="EB348" s="188" t="str">
        <f t="shared" si="95"/>
        <v/>
      </c>
      <c r="EC348" s="188" t="str">
        <f t="shared" si="105"/>
        <v/>
      </c>
      <c r="ED348" s="188" t="str">
        <f t="shared" si="105"/>
        <v/>
      </c>
      <c r="EE348" s="188" t="str">
        <f t="shared" si="105"/>
        <v/>
      </c>
      <c r="EF348" s="188" t="str">
        <f t="shared" si="105"/>
        <v/>
      </c>
      <c r="EG348" s="188" t="str">
        <f t="shared" si="105"/>
        <v/>
      </c>
      <c r="EH348" s="188" t="str">
        <f t="shared" si="105"/>
        <v/>
      </c>
      <c r="EI348" s="188" t="str">
        <f t="shared" si="105"/>
        <v/>
      </c>
      <c r="EJ348" s="188" t="str">
        <f t="shared" si="105"/>
        <v/>
      </c>
      <c r="EK348" s="188" t="str">
        <f t="shared" si="105"/>
        <v/>
      </c>
    </row>
    <row r="349" spans="1:141" x14ac:dyDescent="0.3">
      <c r="B349" s="1">
        <v>15</v>
      </c>
      <c r="C349" s="155"/>
      <c r="D349" s="155"/>
      <c r="E349" s="155"/>
      <c r="F349" s="155"/>
      <c r="G349" s="155"/>
      <c r="H349" s="155"/>
      <c r="I349" s="155"/>
      <c r="J349" s="155"/>
      <c r="K349" s="155"/>
      <c r="L349" s="155"/>
      <c r="M349" s="155"/>
      <c r="N349" s="155"/>
      <c r="O349" s="155"/>
      <c r="P349" s="155"/>
      <c r="Q349" s="155"/>
      <c r="R349" s="155">
        <f t="shared" ref="R349:AB349" si="110">VLOOKUP(Q91,CVAInc,$A$4,FALSE)*(1+((VLOOKUP(Q91,CVArisk,$A$4,FALSE)-1)*MAX(0,AT123-BaselineBMI)))</f>
        <v>9.3617525445811097E-4</v>
      </c>
      <c r="S349" s="155">
        <f t="shared" si="110"/>
        <v>9.1121836483111962E-4</v>
      </c>
      <c r="T349" s="155">
        <f t="shared" si="110"/>
        <v>9.1810439657827986E-4</v>
      </c>
      <c r="U349" s="155">
        <f t="shared" si="110"/>
        <v>9.2764400510661948E-4</v>
      </c>
      <c r="V349" s="155">
        <f t="shared" si="110"/>
        <v>9.371836136349591E-4</v>
      </c>
      <c r="W349" s="155">
        <f t="shared" si="110"/>
        <v>9.4672322216329873E-4</v>
      </c>
      <c r="X349" s="155">
        <f t="shared" si="110"/>
        <v>9.5626283069163846E-4</v>
      </c>
      <c r="Y349" s="155">
        <f t="shared" si="110"/>
        <v>9.6580243921997808E-4</v>
      </c>
      <c r="Z349" s="155">
        <f t="shared" si="110"/>
        <v>9.753420477483177E-4</v>
      </c>
      <c r="AA349" s="155">
        <f t="shared" si="110"/>
        <v>2.3867595492212119E-3</v>
      </c>
      <c r="AB349" s="155">
        <f t="shared" si="110"/>
        <v>2.4098778107968454E-3</v>
      </c>
      <c r="AC349" s="155"/>
      <c r="AD349" s="155"/>
      <c r="AE349" s="155"/>
      <c r="AF349" s="155"/>
      <c r="AG349" s="174">
        <f>D349*D57*PRODUCT($CJ349:CJ349)</f>
        <v>0</v>
      </c>
      <c r="AH349" s="174">
        <f>E349*E57*PRODUCT($CJ349:CK349)</f>
        <v>0</v>
      </c>
      <c r="AI349" s="174">
        <f>F349*F57*PRODUCT($CJ349:CL349)</f>
        <v>0</v>
      </c>
      <c r="AJ349" s="174">
        <f>G349*G57*PRODUCT($CJ349:CM349)</f>
        <v>0</v>
      </c>
      <c r="AK349" s="174">
        <f>H349*H57*PRODUCT($CJ349:CN349)</f>
        <v>0</v>
      </c>
      <c r="AL349" s="174">
        <f>I349*I57*PRODUCT($CJ349:CO349)</f>
        <v>0</v>
      </c>
      <c r="AM349" s="174">
        <f>J349*J57*PRODUCT($CJ349:CP349)</f>
        <v>0</v>
      </c>
      <c r="AN349" s="174">
        <f>K349*K57*PRODUCT($CJ349:CQ349)</f>
        <v>0</v>
      </c>
      <c r="AO349" s="174">
        <f>L349*L57*PRODUCT($CJ349:CR349)</f>
        <v>0</v>
      </c>
      <c r="AP349" s="174">
        <f>M349*M57*PRODUCT($CJ349:CS349)</f>
        <v>0</v>
      </c>
      <c r="AQ349" s="174">
        <f>N349*N57*PRODUCT($CJ349:CT349)</f>
        <v>0</v>
      </c>
      <c r="AR349" s="174">
        <f>O349*O57*PRODUCT($CJ349:CU349)</f>
        <v>0</v>
      </c>
      <c r="AS349" s="174">
        <f>P349*P57*PRODUCT($CJ349:CV349)</f>
        <v>0</v>
      </c>
      <c r="AT349" s="174">
        <f>Q349*Q57*PRODUCT($CJ349:CW349)</f>
        <v>0</v>
      </c>
      <c r="AU349" s="174">
        <f>R349*R57*PRODUCT($CJ349:CX349)</f>
        <v>0</v>
      </c>
      <c r="AV349" s="174">
        <f>S349*S57*PRODUCT($CJ349:CY349)</f>
        <v>0</v>
      </c>
      <c r="AW349" s="174">
        <f>T349*T57*PRODUCT($CJ349:CZ349)</f>
        <v>0</v>
      </c>
      <c r="AX349" s="174">
        <f>U349*U57*PRODUCT($CJ349:DA349)</f>
        <v>0</v>
      </c>
      <c r="AY349" s="174">
        <f>V349*V57*PRODUCT($CJ349:DB349)</f>
        <v>0</v>
      </c>
      <c r="AZ349" s="174">
        <f>W349*W57*PRODUCT($CJ349:DC349)</f>
        <v>0</v>
      </c>
      <c r="BA349" s="174">
        <f>X349*X57*PRODUCT($CJ349:DD349)</f>
        <v>0</v>
      </c>
      <c r="BB349" s="174">
        <f>Y349*Y57*PRODUCT($CJ349:DE349)</f>
        <v>0</v>
      </c>
      <c r="BC349" s="174">
        <f>Z349*Z57*PRODUCT($CJ349:DF349)</f>
        <v>0</v>
      </c>
      <c r="BD349" s="174">
        <f>AA349*AA57*PRODUCT($CJ349:DG349)</f>
        <v>0</v>
      </c>
      <c r="BE349" s="174">
        <f>AB349*AB57*PRODUCT($CJ349:DH349)</f>
        <v>0</v>
      </c>
      <c r="BF349" s="93"/>
      <c r="BG349" s="93"/>
      <c r="BH349" s="93"/>
      <c r="BI349" s="169">
        <f>SUM($AF349:AG349)-SUM($AF381:AG381)-SUM($C381:D381)-SUM($BH381:BI381)</f>
        <v>0</v>
      </c>
      <c r="BJ349" s="169">
        <f>SUM($AF349:AH349)-SUM($AF381:AH381)-SUM($C381:E381)-SUM($BH381:BJ381)</f>
        <v>0</v>
      </c>
      <c r="BK349" s="169">
        <f>SUM($AF349:AI349)-SUM($AF381:AI381)-SUM($C381:F381)-SUM($BH381:BK381)</f>
        <v>0</v>
      </c>
      <c r="BL349" s="169">
        <f>SUM($AF349:AJ349)-SUM($AF381:AJ381)-SUM($C381:G381)-SUM($BH381:BL381)</f>
        <v>0</v>
      </c>
      <c r="BM349" s="169">
        <f>SUM($AF349:AK349)-SUM($AF381:AK381)-SUM($C381:H381)-SUM($BH381:BM381)</f>
        <v>0</v>
      </c>
      <c r="BN349" s="169">
        <f>SUM($AF349:AL349)-SUM($AF381:AL381)-SUM($C381:I381)-SUM($BH381:BN381)</f>
        <v>0</v>
      </c>
      <c r="BO349" s="169">
        <f>SUM($AF349:AM349)-SUM($AF381:AM381)-SUM($C381:J381)-SUM($BH381:BO381)</f>
        <v>0</v>
      </c>
      <c r="BP349" s="169">
        <f>SUM($AF349:AN349)-SUM($AF381:AN381)-SUM($C381:K381)-SUM($BH381:BP381)</f>
        <v>0</v>
      </c>
      <c r="BQ349" s="169">
        <f>SUM($AF349:AO349)-SUM($AF381:AO381)-SUM($C381:L381)-SUM($BH381:BQ381)</f>
        <v>0</v>
      </c>
      <c r="BR349" s="169">
        <f>SUM($AF349:AP349)-SUM($AF381:AP381)-SUM($C381:M381)-SUM($BH381:BR381)</f>
        <v>0</v>
      </c>
      <c r="BS349" s="169">
        <f>SUM($AF349:AQ349)-SUM($AF381:AQ381)-SUM($C381:N381)-SUM($BH381:BS381)</f>
        <v>0</v>
      </c>
      <c r="BT349" s="169">
        <f>SUM($AF349:AR349)-SUM($AF381:AR381)-SUM($C381:O381)-SUM($BH381:BT381)</f>
        <v>0</v>
      </c>
      <c r="BU349" s="169">
        <f>SUM($AF349:AS349)-SUM($AF381:AS381)-SUM($C381:P381)-SUM($BH381:BU381)</f>
        <v>0</v>
      </c>
      <c r="BV349" s="169">
        <f>SUM($AF349:AT349)-SUM($AF381:AT381)-SUM($C381:Q381)-SUM($BH381:BV381)</f>
        <v>0</v>
      </c>
      <c r="BW349" s="169">
        <f>SUM($AF349:AU349)-SUM($AF381:AU381)-SUM($C381:R381)-SUM($BH381:BW381)</f>
        <v>0</v>
      </c>
      <c r="BX349" s="169">
        <f>SUM($AF349:AV349)-SUM($AF381:AV381)-SUM($C381:S381)-SUM($BH381:BX381)</f>
        <v>0</v>
      </c>
      <c r="BY349" s="169">
        <f>SUM($AF349:AW349)-SUM($AF381:AW381)-SUM($C381:T381)-SUM($BH381:BY381)</f>
        <v>0</v>
      </c>
      <c r="BZ349" s="169">
        <f>SUM($AF349:AX349)-SUM($AF381:AX381)-SUM($C381:U381)-SUM($BH381:BZ381)</f>
        <v>0</v>
      </c>
      <c r="CA349" s="169">
        <f>SUM($AF349:AY349)-SUM($AF381:AY381)-SUM($C381:V381)-SUM($BH381:CA381)</f>
        <v>0</v>
      </c>
      <c r="CB349" s="169">
        <f>SUM($AF349:AZ349)-SUM($AF381:AZ381)-SUM($C381:W381)-SUM($BH381:CB381)</f>
        <v>0</v>
      </c>
      <c r="CC349" s="169">
        <f>SUM($AF349:BA349)-SUM($AF381:BA381)-SUM($C381:X381)-SUM($BH381:CC381)</f>
        <v>0</v>
      </c>
      <c r="CD349" s="169">
        <f>SUM($AF349:BB349)-SUM($AF381:BB381)-SUM($C381:Y381)-SUM($BH381:CD381)</f>
        <v>0</v>
      </c>
      <c r="CE349" s="169">
        <f>SUM($AF349:BC349)-SUM($AF381:BC381)-SUM($C381:Z381)-SUM($BH381:CE381)</f>
        <v>0</v>
      </c>
      <c r="CF349" s="169">
        <f>SUM($AF349:BD349)-SUM($AF381:BD381)-SUM($C381:AA381)-SUM($BH381:CF381)</f>
        <v>0</v>
      </c>
      <c r="CG349" s="169">
        <f>SUM($AF349:BE349)-SUM($AF381:BE381)-SUM($C381:AB381)-SUM($BH381:CG381)</f>
        <v>0</v>
      </c>
      <c r="CH349" s="52"/>
      <c r="CI349" s="52"/>
      <c r="CJ349" s="67"/>
      <c r="CK349" s="67"/>
      <c r="CL349" s="67"/>
      <c r="CM349" s="67"/>
      <c r="CN349" s="67"/>
      <c r="CO349" s="67"/>
      <c r="CP349" s="67"/>
      <c r="CQ349" s="67"/>
      <c r="CR349" s="67"/>
      <c r="CS349" s="67"/>
      <c r="CT349" s="67"/>
      <c r="CU349" s="67"/>
      <c r="CV349" s="67"/>
      <c r="CW349" s="67"/>
      <c r="CX349" s="67">
        <f>1-Q349</f>
        <v>1</v>
      </c>
      <c r="CY349" s="67">
        <f t="shared" ref="CY349:DE355" si="111">1-R349</f>
        <v>0.9990638247455419</v>
      </c>
      <c r="CZ349" s="67">
        <f t="shared" si="111"/>
        <v>0.9990887816351689</v>
      </c>
      <c r="DA349" s="67">
        <f t="shared" si="111"/>
        <v>0.99908189560342175</v>
      </c>
      <c r="DB349" s="67">
        <f t="shared" si="111"/>
        <v>0.99907235599489341</v>
      </c>
      <c r="DC349" s="67">
        <f t="shared" si="111"/>
        <v>0.99906281638636507</v>
      </c>
      <c r="DD349" s="67">
        <f t="shared" si="111"/>
        <v>0.99905327677783673</v>
      </c>
      <c r="DE349" s="67">
        <f t="shared" si="111"/>
        <v>0.99904373716930839</v>
      </c>
      <c r="DF349" s="67">
        <f t="shared" si="109"/>
        <v>0.99903419756078005</v>
      </c>
      <c r="DG349" s="67">
        <f t="shared" si="109"/>
        <v>0.9990246579522517</v>
      </c>
      <c r="DH349" s="67">
        <f t="shared" si="109"/>
        <v>0.99761324045077882</v>
      </c>
      <c r="DI349" s="67">
        <f t="shared" si="109"/>
        <v>0.99759012218920318</v>
      </c>
      <c r="DL349" s="53"/>
      <c r="DM349" s="188" t="str">
        <f t="shared" si="95"/>
        <v/>
      </c>
      <c r="DN349" s="188" t="str">
        <f t="shared" si="95"/>
        <v/>
      </c>
      <c r="DO349" s="188" t="str">
        <f t="shared" si="95"/>
        <v/>
      </c>
      <c r="DP349" s="188" t="str">
        <f t="shared" si="95"/>
        <v/>
      </c>
      <c r="DQ349" s="188" t="str">
        <f t="shared" si="95"/>
        <v/>
      </c>
      <c r="DR349" s="188" t="str">
        <f t="shared" si="95"/>
        <v/>
      </c>
      <c r="DS349" s="188" t="str">
        <f t="shared" si="95"/>
        <v/>
      </c>
      <c r="DT349" s="188" t="str">
        <f t="shared" si="95"/>
        <v/>
      </c>
      <c r="DU349" s="188" t="str">
        <f t="shared" si="95"/>
        <v/>
      </c>
      <c r="DV349" s="188" t="str">
        <f t="shared" si="95"/>
        <v/>
      </c>
      <c r="DW349" s="188" t="str">
        <f t="shared" si="95"/>
        <v/>
      </c>
      <c r="DX349" s="188" t="str">
        <f t="shared" si="95"/>
        <v/>
      </c>
      <c r="DY349" s="188" t="str">
        <f t="shared" si="95"/>
        <v/>
      </c>
      <c r="DZ349" s="188" t="str">
        <f t="shared" si="95"/>
        <v/>
      </c>
      <c r="EA349" s="188" t="str">
        <f t="shared" si="95"/>
        <v/>
      </c>
      <c r="EB349" s="188" t="str">
        <f t="shared" si="95"/>
        <v/>
      </c>
      <c r="EC349" s="188" t="str">
        <f t="shared" si="105"/>
        <v/>
      </c>
      <c r="ED349" s="188" t="str">
        <f t="shared" si="105"/>
        <v/>
      </c>
      <c r="EE349" s="188" t="str">
        <f t="shared" si="105"/>
        <v/>
      </c>
      <c r="EF349" s="188" t="str">
        <f t="shared" si="105"/>
        <v/>
      </c>
      <c r="EG349" s="188" t="str">
        <f t="shared" si="105"/>
        <v/>
      </c>
      <c r="EH349" s="188" t="str">
        <f t="shared" si="105"/>
        <v/>
      </c>
      <c r="EI349" s="188" t="str">
        <f t="shared" si="105"/>
        <v/>
      </c>
      <c r="EJ349" s="188" t="str">
        <f t="shared" si="105"/>
        <v/>
      </c>
      <c r="EK349" s="188" t="str">
        <f t="shared" si="105"/>
        <v/>
      </c>
    </row>
    <row r="350" spans="1:141" x14ac:dyDescent="0.3">
      <c r="B350" s="1">
        <v>16</v>
      </c>
      <c r="C350" s="155"/>
      <c r="D350" s="155"/>
      <c r="E350" s="155"/>
      <c r="F350" s="155"/>
      <c r="G350" s="155"/>
      <c r="H350" s="155"/>
      <c r="I350" s="155"/>
      <c r="J350" s="155"/>
      <c r="K350" s="155"/>
      <c r="L350" s="155"/>
      <c r="M350" s="155"/>
      <c r="N350" s="155"/>
      <c r="O350" s="155"/>
      <c r="P350" s="155"/>
      <c r="Q350" s="155"/>
      <c r="R350" s="155"/>
      <c r="S350" s="155">
        <f t="shared" ref="S350:AB350" si="112">VLOOKUP(R92,CVAInc,$A$4,FALSE)*(1+((VLOOKUP(R92,CVArisk,$A$4,FALSE)-1)*MAX(0,AU124-BaselineBMI)))</f>
        <v>9.3617525445811097E-4</v>
      </c>
      <c r="T350" s="155">
        <f t="shared" si="112"/>
        <v>9.1121836483111962E-4</v>
      </c>
      <c r="U350" s="155">
        <f t="shared" si="112"/>
        <v>9.1810439657827986E-4</v>
      </c>
      <c r="V350" s="155">
        <f t="shared" si="112"/>
        <v>9.2764400510661948E-4</v>
      </c>
      <c r="W350" s="155">
        <f t="shared" si="112"/>
        <v>9.371836136349591E-4</v>
      </c>
      <c r="X350" s="155">
        <f t="shared" si="112"/>
        <v>9.4672322216329873E-4</v>
      </c>
      <c r="Y350" s="155">
        <f t="shared" si="112"/>
        <v>9.5626283069163846E-4</v>
      </c>
      <c r="Z350" s="155">
        <f t="shared" si="112"/>
        <v>9.6580243921997808E-4</v>
      </c>
      <c r="AA350" s="155">
        <f t="shared" si="112"/>
        <v>9.753420477483177E-4</v>
      </c>
      <c r="AB350" s="155">
        <f t="shared" si="112"/>
        <v>2.3867595492212119E-3</v>
      </c>
      <c r="AC350" s="155"/>
      <c r="AD350" s="155"/>
      <c r="AE350" s="155"/>
      <c r="AF350" s="155"/>
      <c r="AG350" s="174">
        <f>D350*D58*PRODUCT($CJ350:CJ350)</f>
        <v>0</v>
      </c>
      <c r="AH350" s="174">
        <f>E350*E58*PRODUCT($CJ350:CK350)</f>
        <v>0</v>
      </c>
      <c r="AI350" s="174">
        <f>F350*F58*PRODUCT($CJ350:CL350)</f>
        <v>0</v>
      </c>
      <c r="AJ350" s="174">
        <f>G350*G58*PRODUCT($CJ350:CM350)</f>
        <v>0</v>
      </c>
      <c r="AK350" s="174">
        <f>H350*H58*PRODUCT($CJ350:CN350)</f>
        <v>0</v>
      </c>
      <c r="AL350" s="174">
        <f>I350*I58*PRODUCT($CJ350:CO350)</f>
        <v>0</v>
      </c>
      <c r="AM350" s="174">
        <f>J350*J58*PRODUCT($CJ350:CP350)</f>
        <v>0</v>
      </c>
      <c r="AN350" s="174">
        <f>K350*K58*PRODUCT($CJ350:CQ350)</f>
        <v>0</v>
      </c>
      <c r="AO350" s="174">
        <f>L350*L58*PRODUCT($CJ350:CR350)</f>
        <v>0</v>
      </c>
      <c r="AP350" s="174">
        <f>M350*M58*PRODUCT($CJ350:CS350)</f>
        <v>0</v>
      </c>
      <c r="AQ350" s="174">
        <f>N350*N58*PRODUCT($CJ350:CT350)</f>
        <v>0</v>
      </c>
      <c r="AR350" s="174">
        <f>O350*O58*PRODUCT($CJ350:CU350)</f>
        <v>0</v>
      </c>
      <c r="AS350" s="174">
        <f>P350*P58*PRODUCT($CJ350:CV350)</f>
        <v>0</v>
      </c>
      <c r="AT350" s="174">
        <f>Q350*Q58*PRODUCT($CJ350:CW350)</f>
        <v>0</v>
      </c>
      <c r="AU350" s="174">
        <f>R350*R58*PRODUCT($CJ350:CX350)</f>
        <v>0</v>
      </c>
      <c r="AV350" s="174">
        <f>S350*S58*PRODUCT($CJ350:CY350)</f>
        <v>0</v>
      </c>
      <c r="AW350" s="174">
        <f>T350*T58*PRODUCT($CJ350:CZ350)</f>
        <v>0</v>
      </c>
      <c r="AX350" s="174">
        <f>U350*U58*PRODUCT($CJ350:DA350)</f>
        <v>0</v>
      </c>
      <c r="AY350" s="174">
        <f>V350*V58*PRODUCT($CJ350:DB350)</f>
        <v>0</v>
      </c>
      <c r="AZ350" s="174">
        <f>W350*W58*PRODUCT($CJ350:DC350)</f>
        <v>0</v>
      </c>
      <c r="BA350" s="174">
        <f>X350*X58*PRODUCT($CJ350:DD350)</f>
        <v>0</v>
      </c>
      <c r="BB350" s="174">
        <f>Y350*Y58*PRODUCT($CJ350:DE350)</f>
        <v>0</v>
      </c>
      <c r="BC350" s="174">
        <f>Z350*Z58*PRODUCT($CJ350:DF350)</f>
        <v>0</v>
      </c>
      <c r="BD350" s="174">
        <f>AA350*AA58*PRODUCT($CJ350:DG350)</f>
        <v>0</v>
      </c>
      <c r="BE350" s="174">
        <f>AB350*AB58*PRODUCT($CJ350:DH350)</f>
        <v>0</v>
      </c>
      <c r="BF350" s="93"/>
      <c r="BG350" s="93"/>
      <c r="BH350" s="93"/>
      <c r="BI350" s="169">
        <f>SUM($AF350:AG350)-SUM($AF382:AG382)-SUM($C382:D382)-SUM($BH382:BI382)</f>
        <v>0</v>
      </c>
      <c r="BJ350" s="169">
        <f>SUM($AF350:AH350)-SUM($AF382:AH382)-SUM($C382:E382)-SUM($BH382:BJ382)</f>
        <v>0</v>
      </c>
      <c r="BK350" s="169">
        <f>SUM($AF350:AI350)-SUM($AF382:AI382)-SUM($C382:F382)-SUM($BH382:BK382)</f>
        <v>0</v>
      </c>
      <c r="BL350" s="169">
        <f>SUM($AF350:AJ350)-SUM($AF382:AJ382)-SUM($C382:G382)-SUM($BH382:BL382)</f>
        <v>0</v>
      </c>
      <c r="BM350" s="169">
        <f>SUM($AF350:AK350)-SUM($AF382:AK382)-SUM($C382:H382)-SUM($BH382:BM382)</f>
        <v>0</v>
      </c>
      <c r="BN350" s="169">
        <f>SUM($AF350:AL350)-SUM($AF382:AL382)-SUM($C382:I382)-SUM($BH382:BN382)</f>
        <v>0</v>
      </c>
      <c r="BO350" s="169">
        <f>SUM($AF350:AM350)-SUM($AF382:AM382)-SUM($C382:J382)-SUM($BH382:BO382)</f>
        <v>0</v>
      </c>
      <c r="BP350" s="169">
        <f>SUM($AF350:AN350)-SUM($AF382:AN382)-SUM($C382:K382)-SUM($BH382:BP382)</f>
        <v>0</v>
      </c>
      <c r="BQ350" s="169">
        <f>SUM($AF350:AO350)-SUM($AF382:AO382)-SUM($C382:L382)-SUM($BH382:BQ382)</f>
        <v>0</v>
      </c>
      <c r="BR350" s="169">
        <f>SUM($AF350:AP350)-SUM($AF382:AP382)-SUM($C382:M382)-SUM($BH382:BR382)</f>
        <v>0</v>
      </c>
      <c r="BS350" s="169">
        <f>SUM($AF350:AQ350)-SUM($AF382:AQ382)-SUM($C382:N382)-SUM($BH382:BS382)</f>
        <v>0</v>
      </c>
      <c r="BT350" s="169">
        <f>SUM($AF350:AR350)-SUM($AF382:AR382)-SUM($C382:O382)-SUM($BH382:BT382)</f>
        <v>0</v>
      </c>
      <c r="BU350" s="169">
        <f>SUM($AF350:AS350)-SUM($AF382:AS382)-SUM($C382:P382)-SUM($BH382:BU382)</f>
        <v>0</v>
      </c>
      <c r="BV350" s="169">
        <f>SUM($AF350:AT350)-SUM($AF382:AT382)-SUM($C382:Q382)-SUM($BH382:BV382)</f>
        <v>0</v>
      </c>
      <c r="BW350" s="169">
        <f>SUM($AF350:AU350)-SUM($AF382:AU382)-SUM($C382:R382)-SUM($BH382:BW382)</f>
        <v>0</v>
      </c>
      <c r="BX350" s="169">
        <f>SUM($AF350:AV350)-SUM($AF382:AV382)-SUM($C382:S382)-SUM($BH382:BX382)</f>
        <v>0</v>
      </c>
      <c r="BY350" s="169">
        <f>SUM($AF350:AW350)-SUM($AF382:AW382)-SUM($C382:T382)-SUM($BH382:BY382)</f>
        <v>0</v>
      </c>
      <c r="BZ350" s="169">
        <f>SUM($AF350:AX350)-SUM($AF382:AX382)-SUM($C382:U382)-SUM($BH382:BZ382)</f>
        <v>0</v>
      </c>
      <c r="CA350" s="169">
        <f>SUM($AF350:AY350)-SUM($AF382:AY382)-SUM($C382:V382)-SUM($BH382:CA382)</f>
        <v>0</v>
      </c>
      <c r="CB350" s="169">
        <f>SUM($AF350:AZ350)-SUM($AF382:AZ382)-SUM($C382:W382)-SUM($BH382:CB382)</f>
        <v>0</v>
      </c>
      <c r="CC350" s="169">
        <f>SUM($AF350:BA350)-SUM($AF382:BA382)-SUM($C382:X382)-SUM($BH382:CC382)</f>
        <v>0</v>
      </c>
      <c r="CD350" s="169">
        <f>SUM($AF350:BB350)-SUM($AF382:BB382)-SUM($C382:Y382)-SUM($BH382:CD382)</f>
        <v>0</v>
      </c>
      <c r="CE350" s="169">
        <f>SUM($AF350:BC350)-SUM($AF382:BC382)-SUM($C382:Z382)-SUM($BH382:CE382)</f>
        <v>0</v>
      </c>
      <c r="CF350" s="169">
        <f>SUM($AF350:BD350)-SUM($AF382:BD382)-SUM($C382:AA382)-SUM($BH382:CF382)</f>
        <v>0</v>
      </c>
      <c r="CG350" s="169">
        <f>SUM($AF350:BE350)-SUM($AF382:BE382)-SUM($C382:AB382)-SUM($BH382:CG382)</f>
        <v>0</v>
      </c>
      <c r="CH350" s="52"/>
      <c r="CI350" s="52"/>
      <c r="CJ350" s="67"/>
      <c r="CK350" s="67"/>
      <c r="CL350" s="67"/>
      <c r="CM350" s="67"/>
      <c r="CN350" s="67"/>
      <c r="CO350" s="67"/>
      <c r="CP350" s="67"/>
      <c r="CQ350" s="67"/>
      <c r="CR350" s="67"/>
      <c r="CS350" s="67"/>
      <c r="CT350" s="67"/>
      <c r="CU350" s="67"/>
      <c r="CV350" s="67"/>
      <c r="CW350" s="67"/>
      <c r="CX350" s="67"/>
      <c r="CY350" s="67">
        <f>1-R350</f>
        <v>1</v>
      </c>
      <c r="CZ350" s="67">
        <f t="shared" si="111"/>
        <v>0.9990638247455419</v>
      </c>
      <c r="DA350" s="67">
        <f t="shared" si="111"/>
        <v>0.9990887816351689</v>
      </c>
      <c r="DB350" s="67">
        <f t="shared" si="111"/>
        <v>0.99908189560342175</v>
      </c>
      <c r="DC350" s="67">
        <f t="shared" si="111"/>
        <v>0.99907235599489341</v>
      </c>
      <c r="DD350" s="67">
        <f t="shared" si="111"/>
        <v>0.99906281638636507</v>
      </c>
      <c r="DE350" s="67">
        <f t="shared" si="111"/>
        <v>0.99905327677783673</v>
      </c>
      <c r="DF350" s="67">
        <f t="shared" si="109"/>
        <v>0.99904373716930839</v>
      </c>
      <c r="DG350" s="67">
        <f t="shared" si="109"/>
        <v>0.99903419756078005</v>
      </c>
      <c r="DH350" s="67">
        <f t="shared" si="109"/>
        <v>0.9990246579522517</v>
      </c>
      <c r="DI350" s="67">
        <f t="shared" si="109"/>
        <v>0.99761324045077882</v>
      </c>
      <c r="DL350" s="53"/>
      <c r="DM350" s="188" t="str">
        <f t="shared" si="95"/>
        <v/>
      </c>
      <c r="DN350" s="188" t="str">
        <f t="shared" si="95"/>
        <v/>
      </c>
      <c r="DO350" s="188" t="str">
        <f t="shared" si="95"/>
        <v/>
      </c>
      <c r="DP350" s="188" t="str">
        <f t="shared" si="95"/>
        <v/>
      </c>
      <c r="DQ350" s="188" t="str">
        <f t="shared" si="95"/>
        <v/>
      </c>
      <c r="DR350" s="188" t="str">
        <f t="shared" si="95"/>
        <v/>
      </c>
      <c r="DS350" s="188" t="str">
        <f t="shared" si="95"/>
        <v/>
      </c>
      <c r="DT350" s="188" t="str">
        <f t="shared" si="95"/>
        <v/>
      </c>
      <c r="DU350" s="188" t="str">
        <f t="shared" si="95"/>
        <v/>
      </c>
      <c r="DV350" s="188" t="str">
        <f t="shared" si="95"/>
        <v/>
      </c>
      <c r="DW350" s="188" t="str">
        <f t="shared" si="95"/>
        <v/>
      </c>
      <c r="DX350" s="188" t="str">
        <f t="shared" si="95"/>
        <v/>
      </c>
      <c r="DY350" s="188" t="str">
        <f t="shared" si="95"/>
        <v/>
      </c>
      <c r="DZ350" s="188" t="str">
        <f t="shared" si="95"/>
        <v/>
      </c>
      <c r="EA350" s="188" t="str">
        <f t="shared" si="95"/>
        <v/>
      </c>
      <c r="EB350" s="188" t="str">
        <f t="shared" si="95"/>
        <v/>
      </c>
      <c r="EC350" s="188" t="str">
        <f t="shared" si="105"/>
        <v/>
      </c>
      <c r="ED350" s="188" t="str">
        <f t="shared" si="105"/>
        <v/>
      </c>
      <c r="EE350" s="188" t="str">
        <f t="shared" si="105"/>
        <v/>
      </c>
      <c r="EF350" s="188" t="str">
        <f t="shared" si="105"/>
        <v/>
      </c>
      <c r="EG350" s="188" t="str">
        <f t="shared" si="105"/>
        <v/>
      </c>
      <c r="EH350" s="188" t="str">
        <f t="shared" si="105"/>
        <v/>
      </c>
      <c r="EI350" s="188" t="str">
        <f t="shared" si="105"/>
        <v/>
      </c>
      <c r="EJ350" s="188" t="str">
        <f t="shared" si="105"/>
        <v/>
      </c>
      <c r="EK350" s="188" t="str">
        <f t="shared" si="105"/>
        <v/>
      </c>
    </row>
    <row r="351" spans="1:141" x14ac:dyDescent="0.3">
      <c r="B351" s="1">
        <v>17</v>
      </c>
      <c r="C351" s="155"/>
      <c r="D351" s="155"/>
      <c r="E351" s="155"/>
      <c r="F351" s="155"/>
      <c r="G351" s="155"/>
      <c r="H351" s="155"/>
      <c r="I351" s="155"/>
      <c r="J351" s="155"/>
      <c r="K351" s="155"/>
      <c r="L351" s="155"/>
      <c r="M351" s="155"/>
      <c r="N351" s="155"/>
      <c r="O351" s="155"/>
      <c r="P351" s="155"/>
      <c r="Q351" s="155"/>
      <c r="R351" s="155"/>
      <c r="S351" s="155"/>
      <c r="T351" s="155">
        <f t="shared" ref="T351:AB351" si="113">VLOOKUP(S93,CVAInc,$A$4,FALSE)*(1+((VLOOKUP(S93,CVArisk,$A$4,FALSE)-1)*MAX(0,AV125-BaselineBMI)))</f>
        <v>9.3617525445811097E-4</v>
      </c>
      <c r="U351" s="155">
        <f t="shared" si="113"/>
        <v>9.1121836483111962E-4</v>
      </c>
      <c r="V351" s="155">
        <f t="shared" si="113"/>
        <v>9.1810439657827986E-4</v>
      </c>
      <c r="W351" s="155">
        <f t="shared" si="113"/>
        <v>9.2764400510661948E-4</v>
      </c>
      <c r="X351" s="155">
        <f t="shared" si="113"/>
        <v>9.371836136349591E-4</v>
      </c>
      <c r="Y351" s="155">
        <f t="shared" si="113"/>
        <v>9.4672322216329873E-4</v>
      </c>
      <c r="Z351" s="155">
        <f t="shared" si="113"/>
        <v>9.5626283069163846E-4</v>
      </c>
      <c r="AA351" s="155">
        <f t="shared" si="113"/>
        <v>9.6580243921997808E-4</v>
      </c>
      <c r="AB351" s="155">
        <f t="shared" si="113"/>
        <v>9.753420477483177E-4</v>
      </c>
      <c r="AC351" s="155"/>
      <c r="AD351" s="155"/>
      <c r="AE351" s="155"/>
      <c r="AF351" s="155"/>
      <c r="AG351" s="174">
        <f>D351*D59*PRODUCT($CJ351:CJ351)</f>
        <v>0</v>
      </c>
      <c r="AH351" s="174">
        <f>E351*E59*PRODUCT($CJ351:CK351)</f>
        <v>0</v>
      </c>
      <c r="AI351" s="174">
        <f>F351*F59*PRODUCT($CJ351:CL351)</f>
        <v>0</v>
      </c>
      <c r="AJ351" s="174">
        <f>G351*G59*PRODUCT($CJ351:CM351)</f>
        <v>0</v>
      </c>
      <c r="AK351" s="174">
        <f>H351*H59*PRODUCT($CJ351:CN351)</f>
        <v>0</v>
      </c>
      <c r="AL351" s="174">
        <f>I351*I59*PRODUCT($CJ351:CO351)</f>
        <v>0</v>
      </c>
      <c r="AM351" s="174">
        <f>J351*J59*PRODUCT($CJ351:CP351)</f>
        <v>0</v>
      </c>
      <c r="AN351" s="174">
        <f>K351*K59*PRODUCT($CJ351:CQ351)</f>
        <v>0</v>
      </c>
      <c r="AO351" s="174">
        <f>L351*L59*PRODUCT($CJ351:CR351)</f>
        <v>0</v>
      </c>
      <c r="AP351" s="174">
        <f>M351*M59*PRODUCT($CJ351:CS351)</f>
        <v>0</v>
      </c>
      <c r="AQ351" s="174">
        <f>N351*N59*PRODUCT($CJ351:CT351)</f>
        <v>0</v>
      </c>
      <c r="AR351" s="174">
        <f>O351*O59*PRODUCT($CJ351:CU351)</f>
        <v>0</v>
      </c>
      <c r="AS351" s="174">
        <f>P351*P59*PRODUCT($CJ351:CV351)</f>
        <v>0</v>
      </c>
      <c r="AT351" s="174">
        <f>Q351*Q59*PRODUCT($CJ351:CW351)</f>
        <v>0</v>
      </c>
      <c r="AU351" s="174">
        <f>R351*R59*PRODUCT($CJ351:CX351)</f>
        <v>0</v>
      </c>
      <c r="AV351" s="174">
        <f>S351*S59*PRODUCT($CJ351:CY351)</f>
        <v>0</v>
      </c>
      <c r="AW351" s="174">
        <f>T351*T59*PRODUCT($CJ351:CZ351)</f>
        <v>0</v>
      </c>
      <c r="AX351" s="174">
        <f>U351*U59*PRODUCT($CJ351:DA351)</f>
        <v>0</v>
      </c>
      <c r="AY351" s="174">
        <f>V351*V59*PRODUCT($CJ351:DB351)</f>
        <v>0</v>
      </c>
      <c r="AZ351" s="174">
        <f>W351*W59*PRODUCT($CJ351:DC351)</f>
        <v>0</v>
      </c>
      <c r="BA351" s="174">
        <f>X351*X59*PRODUCT($CJ351:DD351)</f>
        <v>0</v>
      </c>
      <c r="BB351" s="174">
        <f>Y351*Y59*PRODUCT($CJ351:DE351)</f>
        <v>0</v>
      </c>
      <c r="BC351" s="174">
        <f>Z351*Z59*PRODUCT($CJ351:DF351)</f>
        <v>0</v>
      </c>
      <c r="BD351" s="174">
        <f>AA351*AA59*PRODUCT($CJ351:DG351)</f>
        <v>0</v>
      </c>
      <c r="BE351" s="174">
        <f>AB351*AB59*PRODUCT($CJ351:DH351)</f>
        <v>0</v>
      </c>
      <c r="BF351" s="93"/>
      <c r="BG351" s="93"/>
      <c r="BH351" s="93"/>
      <c r="BI351" s="169">
        <f>SUM($AF351:AG351)-SUM($AF383:AG383)-SUM($C383:D383)-SUM($BH383:BI383)</f>
        <v>0</v>
      </c>
      <c r="BJ351" s="169">
        <f>SUM($AF351:AH351)-SUM($AF383:AH383)-SUM($C383:E383)-SUM($BH383:BJ383)</f>
        <v>0</v>
      </c>
      <c r="BK351" s="169">
        <f>SUM($AF351:AI351)-SUM($AF383:AI383)-SUM($C383:F383)-SUM($BH383:BK383)</f>
        <v>0</v>
      </c>
      <c r="BL351" s="169">
        <f>SUM($AF351:AJ351)-SUM($AF383:AJ383)-SUM($C383:G383)-SUM($BH383:BL383)</f>
        <v>0</v>
      </c>
      <c r="BM351" s="169">
        <f>SUM($AF351:AK351)-SUM($AF383:AK383)-SUM($C383:H383)-SUM($BH383:BM383)</f>
        <v>0</v>
      </c>
      <c r="BN351" s="169">
        <f>SUM($AF351:AL351)-SUM($AF383:AL383)-SUM($C383:I383)-SUM($BH383:BN383)</f>
        <v>0</v>
      </c>
      <c r="BO351" s="169">
        <f>SUM($AF351:AM351)-SUM($AF383:AM383)-SUM($C383:J383)-SUM($BH383:BO383)</f>
        <v>0</v>
      </c>
      <c r="BP351" s="169">
        <f>SUM($AF351:AN351)-SUM($AF383:AN383)-SUM($C383:K383)-SUM($BH383:BP383)</f>
        <v>0</v>
      </c>
      <c r="BQ351" s="169">
        <f>SUM($AF351:AO351)-SUM($AF383:AO383)-SUM($C383:L383)-SUM($BH383:BQ383)</f>
        <v>0</v>
      </c>
      <c r="BR351" s="169">
        <f>SUM($AF351:AP351)-SUM($AF383:AP383)-SUM($C383:M383)-SUM($BH383:BR383)</f>
        <v>0</v>
      </c>
      <c r="BS351" s="169">
        <f>SUM($AF351:AQ351)-SUM($AF383:AQ383)-SUM($C383:N383)-SUM($BH383:BS383)</f>
        <v>0</v>
      </c>
      <c r="BT351" s="169">
        <f>SUM($AF351:AR351)-SUM($AF383:AR383)-SUM($C383:O383)-SUM($BH383:BT383)</f>
        <v>0</v>
      </c>
      <c r="BU351" s="169">
        <f>SUM($AF351:AS351)-SUM($AF383:AS383)-SUM($C383:P383)-SUM($BH383:BU383)</f>
        <v>0</v>
      </c>
      <c r="BV351" s="169">
        <f>SUM($AF351:AT351)-SUM($AF383:AT383)-SUM($C383:Q383)-SUM($BH383:BV383)</f>
        <v>0</v>
      </c>
      <c r="BW351" s="169">
        <f>SUM($AF351:AU351)-SUM($AF383:AU383)-SUM($C383:R383)-SUM($BH383:BW383)</f>
        <v>0</v>
      </c>
      <c r="BX351" s="169">
        <f>SUM($AF351:AV351)-SUM($AF383:AV383)-SUM($C383:S383)-SUM($BH383:BX383)</f>
        <v>0</v>
      </c>
      <c r="BY351" s="169">
        <f>SUM($AF351:AW351)-SUM($AF383:AW383)-SUM($C383:T383)-SUM($BH383:BY383)</f>
        <v>0</v>
      </c>
      <c r="BZ351" s="169">
        <f>SUM($AF351:AX351)-SUM($AF383:AX383)-SUM($C383:U383)-SUM($BH383:BZ383)</f>
        <v>0</v>
      </c>
      <c r="CA351" s="169">
        <f>SUM($AF351:AY351)-SUM($AF383:AY383)-SUM($C383:V383)-SUM($BH383:CA383)</f>
        <v>0</v>
      </c>
      <c r="CB351" s="169">
        <f>SUM($AF351:AZ351)-SUM($AF383:AZ383)-SUM($C383:W383)-SUM($BH383:CB383)</f>
        <v>0</v>
      </c>
      <c r="CC351" s="169">
        <f>SUM($AF351:BA351)-SUM($AF383:BA383)-SUM($C383:X383)-SUM($BH383:CC383)</f>
        <v>0</v>
      </c>
      <c r="CD351" s="169">
        <f>SUM($AF351:BB351)-SUM($AF383:BB383)-SUM($C383:Y383)-SUM($BH383:CD383)</f>
        <v>0</v>
      </c>
      <c r="CE351" s="169">
        <f>SUM($AF351:BC351)-SUM($AF383:BC383)-SUM($C383:Z383)-SUM($BH383:CE383)</f>
        <v>0</v>
      </c>
      <c r="CF351" s="169">
        <f>SUM($AF351:BD351)-SUM($AF383:BD383)-SUM($C383:AA383)-SUM($BH383:CF383)</f>
        <v>0</v>
      </c>
      <c r="CG351" s="169">
        <f>SUM($AF351:BE351)-SUM($AF383:BE383)-SUM($C383:AB383)-SUM($BH383:CG383)</f>
        <v>0</v>
      </c>
      <c r="CH351" s="52"/>
      <c r="CI351" s="52"/>
      <c r="CJ351" s="67"/>
      <c r="CK351" s="67"/>
      <c r="CL351" s="67"/>
      <c r="CM351" s="67"/>
      <c r="CN351" s="67"/>
      <c r="CO351" s="67"/>
      <c r="CP351" s="67"/>
      <c r="CQ351" s="67"/>
      <c r="CR351" s="67"/>
      <c r="CS351" s="67"/>
      <c r="CT351" s="67"/>
      <c r="CU351" s="67"/>
      <c r="CV351" s="67"/>
      <c r="CW351" s="67"/>
      <c r="CX351" s="67"/>
      <c r="CY351" s="67"/>
      <c r="CZ351" s="67">
        <f>1-S351</f>
        <v>1</v>
      </c>
      <c r="DA351" s="67">
        <f t="shared" si="111"/>
        <v>0.9990638247455419</v>
      </c>
      <c r="DB351" s="67">
        <f t="shared" si="111"/>
        <v>0.9990887816351689</v>
      </c>
      <c r="DC351" s="67">
        <f t="shared" si="111"/>
        <v>0.99908189560342175</v>
      </c>
      <c r="DD351" s="67">
        <f t="shared" si="111"/>
        <v>0.99907235599489341</v>
      </c>
      <c r="DE351" s="67">
        <f t="shared" si="111"/>
        <v>0.99906281638636507</v>
      </c>
      <c r="DF351" s="67">
        <f t="shared" si="109"/>
        <v>0.99905327677783673</v>
      </c>
      <c r="DG351" s="67">
        <f t="shared" si="109"/>
        <v>0.99904373716930839</v>
      </c>
      <c r="DH351" s="67">
        <f t="shared" si="109"/>
        <v>0.99903419756078005</v>
      </c>
      <c r="DI351" s="67">
        <f t="shared" si="109"/>
        <v>0.9990246579522517</v>
      </c>
      <c r="DL351" s="53"/>
      <c r="DM351" s="188" t="str">
        <f t="shared" si="95"/>
        <v/>
      </c>
      <c r="DN351" s="188" t="str">
        <f t="shared" si="95"/>
        <v/>
      </c>
      <c r="DO351" s="188" t="str">
        <f t="shared" si="95"/>
        <v/>
      </c>
      <c r="DP351" s="188" t="str">
        <f t="shared" si="95"/>
        <v/>
      </c>
      <c r="DQ351" s="188" t="str">
        <f t="shared" si="95"/>
        <v/>
      </c>
      <c r="DR351" s="188" t="str">
        <f t="shared" si="95"/>
        <v/>
      </c>
      <c r="DS351" s="188" t="str">
        <f t="shared" si="95"/>
        <v/>
      </c>
      <c r="DT351" s="188" t="str">
        <f t="shared" si="95"/>
        <v/>
      </c>
      <c r="DU351" s="188" t="str">
        <f t="shared" si="95"/>
        <v/>
      </c>
      <c r="DV351" s="188" t="str">
        <f t="shared" si="95"/>
        <v/>
      </c>
      <c r="DW351" s="188" t="str">
        <f t="shared" si="95"/>
        <v/>
      </c>
      <c r="DX351" s="188" t="str">
        <f t="shared" si="95"/>
        <v/>
      </c>
      <c r="DY351" s="188" t="str">
        <f t="shared" si="95"/>
        <v/>
      </c>
      <c r="DZ351" s="188" t="str">
        <f t="shared" si="95"/>
        <v/>
      </c>
      <c r="EA351" s="188" t="str">
        <f t="shared" si="95"/>
        <v/>
      </c>
      <c r="EB351" s="188" t="str">
        <f t="shared" si="95"/>
        <v/>
      </c>
      <c r="EC351" s="188" t="str">
        <f t="shared" si="105"/>
        <v/>
      </c>
      <c r="ED351" s="188" t="str">
        <f t="shared" si="105"/>
        <v/>
      </c>
      <c r="EE351" s="188" t="str">
        <f t="shared" si="105"/>
        <v/>
      </c>
      <c r="EF351" s="188" t="str">
        <f t="shared" si="105"/>
        <v/>
      </c>
      <c r="EG351" s="188" t="str">
        <f t="shared" si="105"/>
        <v/>
      </c>
      <c r="EH351" s="188" t="str">
        <f t="shared" si="105"/>
        <v/>
      </c>
      <c r="EI351" s="188" t="str">
        <f t="shared" si="105"/>
        <v/>
      </c>
      <c r="EJ351" s="188" t="str">
        <f t="shared" si="105"/>
        <v/>
      </c>
      <c r="EK351" s="188" t="str">
        <f t="shared" si="105"/>
        <v/>
      </c>
    </row>
    <row r="352" spans="1:141" x14ac:dyDescent="0.3">
      <c r="B352" s="1">
        <v>18</v>
      </c>
      <c r="C352" s="155"/>
      <c r="D352" s="155"/>
      <c r="E352" s="155"/>
      <c r="F352" s="155"/>
      <c r="G352" s="155"/>
      <c r="H352" s="155"/>
      <c r="I352" s="155"/>
      <c r="J352" s="155"/>
      <c r="K352" s="155"/>
      <c r="L352" s="155"/>
      <c r="M352" s="155"/>
      <c r="N352" s="155"/>
      <c r="O352" s="155"/>
      <c r="P352" s="155"/>
      <c r="Q352" s="155"/>
      <c r="R352" s="155"/>
      <c r="S352" s="155"/>
      <c r="T352" s="155"/>
      <c r="U352" s="155">
        <f t="shared" ref="U352:AB352" si="114">VLOOKUP(T94,CVAInc,$A$4,FALSE)*(1+((VLOOKUP(T94,CVArisk,$A$4,FALSE)-1)*MAX(0,AW126-BaselineBMI)))</f>
        <v>9.3617525445811097E-4</v>
      </c>
      <c r="V352" s="155">
        <f t="shared" si="114"/>
        <v>9.1121836483111962E-4</v>
      </c>
      <c r="W352" s="155">
        <f t="shared" si="114"/>
        <v>9.1810439657827986E-4</v>
      </c>
      <c r="X352" s="155">
        <f t="shared" si="114"/>
        <v>9.2764400510661948E-4</v>
      </c>
      <c r="Y352" s="155">
        <f t="shared" si="114"/>
        <v>9.371836136349591E-4</v>
      </c>
      <c r="Z352" s="155">
        <f t="shared" si="114"/>
        <v>9.4672322216329873E-4</v>
      </c>
      <c r="AA352" s="155">
        <f t="shared" si="114"/>
        <v>9.5626283069163846E-4</v>
      </c>
      <c r="AB352" s="155">
        <f t="shared" si="114"/>
        <v>9.6580243921997808E-4</v>
      </c>
      <c r="AC352" s="155"/>
      <c r="AD352" s="155"/>
      <c r="AE352" s="155"/>
      <c r="AF352" s="155"/>
      <c r="AG352" s="174">
        <f>D352*D60*PRODUCT($CJ352:CJ352)</f>
        <v>0</v>
      </c>
      <c r="AH352" s="174">
        <f>E352*E60*PRODUCT($CJ352:CK352)</f>
        <v>0</v>
      </c>
      <c r="AI352" s="174">
        <f>F352*F60*PRODUCT($CJ352:CL352)</f>
        <v>0</v>
      </c>
      <c r="AJ352" s="174">
        <f>G352*G60*PRODUCT($CJ352:CM352)</f>
        <v>0</v>
      </c>
      <c r="AK352" s="174">
        <f>H352*H60*PRODUCT($CJ352:CN352)</f>
        <v>0</v>
      </c>
      <c r="AL352" s="174">
        <f>I352*I60*PRODUCT($CJ352:CO352)</f>
        <v>0</v>
      </c>
      <c r="AM352" s="174">
        <f>J352*J60*PRODUCT($CJ352:CP352)</f>
        <v>0</v>
      </c>
      <c r="AN352" s="174">
        <f>K352*K60*PRODUCT($CJ352:CQ352)</f>
        <v>0</v>
      </c>
      <c r="AO352" s="174">
        <f>L352*L60*PRODUCT($CJ352:CR352)</f>
        <v>0</v>
      </c>
      <c r="AP352" s="174">
        <f>M352*M60*PRODUCT($CJ352:CS352)</f>
        <v>0</v>
      </c>
      <c r="AQ352" s="174">
        <f>N352*N60*PRODUCT($CJ352:CT352)</f>
        <v>0</v>
      </c>
      <c r="AR352" s="174">
        <f>O352*O60*PRODUCT($CJ352:CU352)</f>
        <v>0</v>
      </c>
      <c r="AS352" s="174">
        <f>P352*P60*PRODUCT($CJ352:CV352)</f>
        <v>0</v>
      </c>
      <c r="AT352" s="174">
        <f>Q352*Q60*PRODUCT($CJ352:CW352)</f>
        <v>0</v>
      </c>
      <c r="AU352" s="174">
        <f>R352*R60*PRODUCT($CJ352:CX352)</f>
        <v>0</v>
      </c>
      <c r="AV352" s="174">
        <f>S352*S60*PRODUCT($CJ352:CY352)</f>
        <v>0</v>
      </c>
      <c r="AW352" s="174">
        <f>T352*T60*PRODUCT($CJ352:CZ352)</f>
        <v>0</v>
      </c>
      <c r="AX352" s="174">
        <f>U352*U60*PRODUCT($CJ352:DA352)</f>
        <v>0</v>
      </c>
      <c r="AY352" s="174">
        <f>V352*V60*PRODUCT($CJ352:DB352)</f>
        <v>0</v>
      </c>
      <c r="AZ352" s="174">
        <f>W352*W60*PRODUCT($CJ352:DC352)</f>
        <v>0</v>
      </c>
      <c r="BA352" s="174">
        <f>X352*X60*PRODUCT($CJ352:DD352)</f>
        <v>0</v>
      </c>
      <c r="BB352" s="174">
        <f>Y352*Y60*PRODUCT($CJ352:DE352)</f>
        <v>0</v>
      </c>
      <c r="BC352" s="174">
        <f>Z352*Z60*PRODUCT($CJ352:DF352)</f>
        <v>0</v>
      </c>
      <c r="BD352" s="174">
        <f>AA352*AA60*PRODUCT($CJ352:DG352)</f>
        <v>0</v>
      </c>
      <c r="BE352" s="174">
        <f>AB352*AB60*PRODUCT($CJ352:DH352)</f>
        <v>0</v>
      </c>
      <c r="BF352" s="93"/>
      <c r="BG352" s="93"/>
      <c r="BH352" s="93"/>
      <c r="BI352" s="169">
        <f>SUM($AF352:AG352)-SUM($AF384:AG384)-SUM($C384:D384)-SUM($BH384:BI384)</f>
        <v>0</v>
      </c>
      <c r="BJ352" s="169">
        <f>SUM($AF352:AH352)-SUM($AF384:AH384)-SUM($C384:E384)-SUM($BH384:BJ384)</f>
        <v>0</v>
      </c>
      <c r="BK352" s="169">
        <f>SUM($AF352:AI352)-SUM($AF384:AI384)-SUM($C384:F384)-SUM($BH384:BK384)</f>
        <v>0</v>
      </c>
      <c r="BL352" s="169">
        <f>SUM($AF352:AJ352)-SUM($AF384:AJ384)-SUM($C384:G384)-SUM($BH384:BL384)</f>
        <v>0</v>
      </c>
      <c r="BM352" s="169">
        <f>SUM($AF352:AK352)-SUM($AF384:AK384)-SUM($C384:H384)-SUM($BH384:BM384)</f>
        <v>0</v>
      </c>
      <c r="BN352" s="169">
        <f>SUM($AF352:AL352)-SUM($AF384:AL384)-SUM($C384:I384)-SUM($BH384:BN384)</f>
        <v>0</v>
      </c>
      <c r="BO352" s="169">
        <f>SUM($AF352:AM352)-SUM($AF384:AM384)-SUM($C384:J384)-SUM($BH384:BO384)</f>
        <v>0</v>
      </c>
      <c r="BP352" s="169">
        <f>SUM($AF352:AN352)-SUM($AF384:AN384)-SUM($C384:K384)-SUM($BH384:BP384)</f>
        <v>0</v>
      </c>
      <c r="BQ352" s="169">
        <f>SUM($AF352:AO352)-SUM($AF384:AO384)-SUM($C384:L384)-SUM($BH384:BQ384)</f>
        <v>0</v>
      </c>
      <c r="BR352" s="169">
        <f>SUM($AF352:AP352)-SUM($AF384:AP384)-SUM($C384:M384)-SUM($BH384:BR384)</f>
        <v>0</v>
      </c>
      <c r="BS352" s="169">
        <f>SUM($AF352:AQ352)-SUM($AF384:AQ384)-SUM($C384:N384)-SUM($BH384:BS384)</f>
        <v>0</v>
      </c>
      <c r="BT352" s="169">
        <f>SUM($AF352:AR352)-SUM($AF384:AR384)-SUM($C384:O384)-SUM($BH384:BT384)</f>
        <v>0</v>
      </c>
      <c r="BU352" s="169">
        <f>SUM($AF352:AS352)-SUM($AF384:AS384)-SUM($C384:P384)-SUM($BH384:BU384)</f>
        <v>0</v>
      </c>
      <c r="BV352" s="169">
        <f>SUM($AF352:AT352)-SUM($AF384:AT384)-SUM($C384:Q384)-SUM($BH384:BV384)</f>
        <v>0</v>
      </c>
      <c r="BW352" s="169">
        <f>SUM($AF352:AU352)-SUM($AF384:AU384)-SUM($C384:R384)-SUM($BH384:BW384)</f>
        <v>0</v>
      </c>
      <c r="BX352" s="169">
        <f>SUM($AF352:AV352)-SUM($AF384:AV384)-SUM($C384:S384)-SUM($BH384:BX384)</f>
        <v>0</v>
      </c>
      <c r="BY352" s="169">
        <f>SUM($AF352:AW352)-SUM($AF384:AW384)-SUM($C384:T384)-SUM($BH384:BY384)</f>
        <v>0</v>
      </c>
      <c r="BZ352" s="169">
        <f>SUM($AF352:AX352)-SUM($AF384:AX384)-SUM($C384:U384)-SUM($BH384:BZ384)</f>
        <v>0</v>
      </c>
      <c r="CA352" s="169">
        <f>SUM($AF352:AY352)-SUM($AF384:AY384)-SUM($C384:V384)-SUM($BH384:CA384)</f>
        <v>0</v>
      </c>
      <c r="CB352" s="169">
        <f>SUM($AF352:AZ352)-SUM($AF384:AZ384)-SUM($C384:W384)-SUM($BH384:CB384)</f>
        <v>0</v>
      </c>
      <c r="CC352" s="169">
        <f>SUM($AF352:BA352)-SUM($AF384:BA384)-SUM($C384:X384)-SUM($BH384:CC384)</f>
        <v>0</v>
      </c>
      <c r="CD352" s="169">
        <f>SUM($AF352:BB352)-SUM($AF384:BB384)-SUM($C384:Y384)-SUM($BH384:CD384)</f>
        <v>0</v>
      </c>
      <c r="CE352" s="169">
        <f>SUM($AF352:BC352)-SUM($AF384:BC384)-SUM($C384:Z384)-SUM($BH384:CE384)</f>
        <v>0</v>
      </c>
      <c r="CF352" s="169">
        <f>SUM($AF352:BD352)-SUM($AF384:BD384)-SUM($C384:AA384)-SUM($BH384:CF384)</f>
        <v>0</v>
      </c>
      <c r="CG352" s="169">
        <f>SUM($AF352:BE352)-SUM($AF384:BE384)-SUM($C384:AB384)-SUM($BH384:CG384)</f>
        <v>0</v>
      </c>
      <c r="CH352" s="52"/>
      <c r="CI352" s="52"/>
      <c r="CJ352" s="67"/>
      <c r="CK352" s="67"/>
      <c r="CL352" s="67"/>
      <c r="CM352" s="67"/>
      <c r="CN352" s="67"/>
      <c r="CO352" s="67"/>
      <c r="CP352" s="67"/>
      <c r="CQ352" s="67"/>
      <c r="CR352" s="67"/>
      <c r="CS352" s="67"/>
      <c r="CT352" s="67"/>
      <c r="CU352" s="67"/>
      <c r="CV352" s="67"/>
      <c r="CW352" s="67"/>
      <c r="CX352" s="67"/>
      <c r="CY352" s="67"/>
      <c r="CZ352" s="67"/>
      <c r="DA352" s="67">
        <f>1-T352</f>
        <v>1</v>
      </c>
      <c r="DB352" s="67">
        <f t="shared" si="111"/>
        <v>0.9990638247455419</v>
      </c>
      <c r="DC352" s="67">
        <f t="shared" si="111"/>
        <v>0.9990887816351689</v>
      </c>
      <c r="DD352" s="67">
        <f t="shared" si="111"/>
        <v>0.99908189560342175</v>
      </c>
      <c r="DE352" s="67">
        <f t="shared" si="111"/>
        <v>0.99907235599489341</v>
      </c>
      <c r="DF352" s="67">
        <f t="shared" si="109"/>
        <v>0.99906281638636507</v>
      </c>
      <c r="DG352" s="67">
        <f t="shared" si="109"/>
        <v>0.99905327677783673</v>
      </c>
      <c r="DH352" s="67">
        <f t="shared" si="109"/>
        <v>0.99904373716930839</v>
      </c>
      <c r="DI352" s="67">
        <f t="shared" si="109"/>
        <v>0.99903419756078005</v>
      </c>
      <c r="DL352" s="53"/>
      <c r="DM352" s="188" t="str">
        <f t="shared" si="95"/>
        <v/>
      </c>
      <c r="DN352" s="188" t="str">
        <f t="shared" si="95"/>
        <v/>
      </c>
      <c r="DO352" s="188" t="str">
        <f t="shared" si="95"/>
        <v/>
      </c>
      <c r="DP352" s="188" t="str">
        <f t="shared" si="95"/>
        <v/>
      </c>
      <c r="DQ352" s="188" t="str">
        <f t="shared" si="95"/>
        <v/>
      </c>
      <c r="DR352" s="188" t="str">
        <f t="shared" si="95"/>
        <v/>
      </c>
      <c r="DS352" s="188" t="str">
        <f t="shared" si="95"/>
        <v/>
      </c>
      <c r="DT352" s="188" t="str">
        <f t="shared" si="95"/>
        <v/>
      </c>
      <c r="DU352" s="188" t="str">
        <f t="shared" si="95"/>
        <v/>
      </c>
      <c r="DV352" s="188" t="str">
        <f t="shared" si="95"/>
        <v/>
      </c>
      <c r="DW352" s="188" t="str">
        <f t="shared" si="95"/>
        <v/>
      </c>
      <c r="DX352" s="188" t="str">
        <f t="shared" si="95"/>
        <v/>
      </c>
      <c r="DY352" s="188" t="str">
        <f t="shared" si="95"/>
        <v/>
      </c>
      <c r="DZ352" s="188" t="str">
        <f t="shared" si="95"/>
        <v/>
      </c>
      <c r="EA352" s="188" t="str">
        <f t="shared" si="95"/>
        <v/>
      </c>
      <c r="EB352" s="188" t="str">
        <f t="shared" si="95"/>
        <v/>
      </c>
      <c r="EC352" s="188" t="str">
        <f t="shared" si="105"/>
        <v/>
      </c>
      <c r="ED352" s="188" t="str">
        <f t="shared" si="105"/>
        <v/>
      </c>
      <c r="EE352" s="188" t="str">
        <f t="shared" si="105"/>
        <v/>
      </c>
      <c r="EF352" s="188" t="str">
        <f t="shared" si="105"/>
        <v/>
      </c>
      <c r="EG352" s="188" t="str">
        <f t="shared" si="105"/>
        <v/>
      </c>
      <c r="EH352" s="188" t="str">
        <f t="shared" si="105"/>
        <v/>
      </c>
      <c r="EI352" s="188" t="str">
        <f t="shared" si="105"/>
        <v/>
      </c>
      <c r="EJ352" s="188" t="str">
        <f t="shared" si="105"/>
        <v/>
      </c>
      <c r="EK352" s="188" t="str">
        <f t="shared" si="105"/>
        <v/>
      </c>
    </row>
    <row r="353" spans="1:141" x14ac:dyDescent="0.3">
      <c r="B353" s="1">
        <v>19</v>
      </c>
      <c r="C353" s="155"/>
      <c r="D353" s="155"/>
      <c r="E353" s="155"/>
      <c r="F353" s="155"/>
      <c r="G353" s="155"/>
      <c r="H353" s="155"/>
      <c r="I353" s="155"/>
      <c r="J353" s="155"/>
      <c r="K353" s="155"/>
      <c r="L353" s="155"/>
      <c r="M353" s="155"/>
      <c r="N353" s="155"/>
      <c r="O353" s="155"/>
      <c r="P353" s="155"/>
      <c r="Q353" s="155"/>
      <c r="R353" s="155"/>
      <c r="S353" s="155"/>
      <c r="T353" s="155"/>
      <c r="U353" s="155"/>
      <c r="V353" s="155">
        <f t="shared" ref="V353:AB353" si="115">VLOOKUP(U95,CVAInc,$A$4,FALSE)*(1+((VLOOKUP(U95,CVArisk,$A$4,FALSE)-1)*MAX(0,AX127-BaselineBMI)))</f>
        <v>9.3617525445811097E-4</v>
      </c>
      <c r="W353" s="155">
        <f t="shared" si="115"/>
        <v>9.1121836483111962E-4</v>
      </c>
      <c r="X353" s="155">
        <f t="shared" si="115"/>
        <v>9.1810439657827986E-4</v>
      </c>
      <c r="Y353" s="155">
        <f t="shared" si="115"/>
        <v>9.2764400510661948E-4</v>
      </c>
      <c r="Z353" s="155">
        <f t="shared" si="115"/>
        <v>9.371836136349591E-4</v>
      </c>
      <c r="AA353" s="155">
        <f t="shared" si="115"/>
        <v>9.4672322216329873E-4</v>
      </c>
      <c r="AB353" s="155">
        <f t="shared" si="115"/>
        <v>9.5626283069163846E-4</v>
      </c>
      <c r="AC353" s="155"/>
      <c r="AD353" s="155"/>
      <c r="AE353" s="155"/>
      <c r="AF353" s="155"/>
      <c r="AG353" s="174">
        <f>D353*D61*PRODUCT($CJ353:CJ353)</f>
        <v>0</v>
      </c>
      <c r="AH353" s="174">
        <f>E353*E61*PRODUCT($CJ353:CK353)</f>
        <v>0</v>
      </c>
      <c r="AI353" s="174">
        <f>F353*F61*PRODUCT($CJ353:CL353)</f>
        <v>0</v>
      </c>
      <c r="AJ353" s="174">
        <f>G353*G61*PRODUCT($CJ353:CM353)</f>
        <v>0</v>
      </c>
      <c r="AK353" s="174">
        <f>H353*H61*PRODUCT($CJ353:CN353)</f>
        <v>0</v>
      </c>
      <c r="AL353" s="174">
        <f>I353*I61*PRODUCT($CJ353:CO353)</f>
        <v>0</v>
      </c>
      <c r="AM353" s="174">
        <f>J353*J61*PRODUCT($CJ353:CP353)</f>
        <v>0</v>
      </c>
      <c r="AN353" s="174">
        <f>K353*K61*PRODUCT($CJ353:CQ353)</f>
        <v>0</v>
      </c>
      <c r="AO353" s="174">
        <f>L353*L61*PRODUCT($CJ353:CR353)</f>
        <v>0</v>
      </c>
      <c r="AP353" s="174">
        <f>M353*M61*PRODUCT($CJ353:CS353)</f>
        <v>0</v>
      </c>
      <c r="AQ353" s="174">
        <f>N353*N61*PRODUCT($CJ353:CT353)</f>
        <v>0</v>
      </c>
      <c r="AR353" s="174">
        <f>O353*O61*PRODUCT($CJ353:CU353)</f>
        <v>0</v>
      </c>
      <c r="AS353" s="174">
        <f>P353*P61*PRODUCT($CJ353:CV353)</f>
        <v>0</v>
      </c>
      <c r="AT353" s="174">
        <f>Q353*Q61*PRODUCT($CJ353:CW353)</f>
        <v>0</v>
      </c>
      <c r="AU353" s="174">
        <f>R353*R61*PRODUCT($CJ353:CX353)</f>
        <v>0</v>
      </c>
      <c r="AV353" s="174">
        <f>S353*S61*PRODUCT($CJ353:CY353)</f>
        <v>0</v>
      </c>
      <c r="AW353" s="174">
        <f>T353*T61*PRODUCT($CJ353:CZ353)</f>
        <v>0</v>
      </c>
      <c r="AX353" s="174">
        <f>U353*U61*PRODUCT($CJ353:DA353)</f>
        <v>0</v>
      </c>
      <c r="AY353" s="174">
        <f>V353*V61*PRODUCT($CJ353:DB353)</f>
        <v>0</v>
      </c>
      <c r="AZ353" s="174">
        <f>W353*W61*PRODUCT($CJ353:DC353)</f>
        <v>0</v>
      </c>
      <c r="BA353" s="174">
        <f>X353*X61*PRODUCT($CJ353:DD353)</f>
        <v>0</v>
      </c>
      <c r="BB353" s="174">
        <f>Y353*Y61*PRODUCT($CJ353:DE353)</f>
        <v>0</v>
      </c>
      <c r="BC353" s="174">
        <f>Z353*Z61*PRODUCT($CJ353:DF353)</f>
        <v>0</v>
      </c>
      <c r="BD353" s="174">
        <f>AA353*AA61*PRODUCT($CJ353:DG353)</f>
        <v>0</v>
      </c>
      <c r="BE353" s="174">
        <f>AB353*AB61*PRODUCT($CJ353:DH353)</f>
        <v>0</v>
      </c>
      <c r="BF353" s="93"/>
      <c r="BG353" s="93"/>
      <c r="BH353" s="93"/>
      <c r="BI353" s="169">
        <f>SUM($AF353:AG353)-SUM($AF385:AG385)-SUM($C385:D385)-SUM($BH385:BI385)</f>
        <v>0</v>
      </c>
      <c r="BJ353" s="169">
        <f>SUM($AF353:AH353)-SUM($AF385:AH385)-SUM($C385:E385)-SUM($BH385:BJ385)</f>
        <v>0</v>
      </c>
      <c r="BK353" s="169">
        <f>SUM($AF353:AI353)-SUM($AF385:AI385)-SUM($C385:F385)-SUM($BH385:BK385)</f>
        <v>0</v>
      </c>
      <c r="BL353" s="169">
        <f>SUM($AF353:AJ353)-SUM($AF385:AJ385)-SUM($C385:G385)-SUM($BH385:BL385)</f>
        <v>0</v>
      </c>
      <c r="BM353" s="169">
        <f>SUM($AF353:AK353)-SUM($AF385:AK385)-SUM($C385:H385)-SUM($BH385:BM385)</f>
        <v>0</v>
      </c>
      <c r="BN353" s="169">
        <f>SUM($AF353:AL353)-SUM($AF385:AL385)-SUM($C385:I385)-SUM($BH385:BN385)</f>
        <v>0</v>
      </c>
      <c r="BO353" s="169">
        <f>SUM($AF353:AM353)-SUM($AF385:AM385)-SUM($C385:J385)-SUM($BH385:BO385)</f>
        <v>0</v>
      </c>
      <c r="BP353" s="169">
        <f>SUM($AF353:AN353)-SUM($AF385:AN385)-SUM($C385:K385)-SUM($BH385:BP385)</f>
        <v>0</v>
      </c>
      <c r="BQ353" s="169">
        <f>SUM($AF353:AO353)-SUM($AF385:AO385)-SUM($C385:L385)-SUM($BH385:BQ385)</f>
        <v>0</v>
      </c>
      <c r="BR353" s="169">
        <f>SUM($AF353:AP353)-SUM($AF385:AP385)-SUM($C385:M385)-SUM($BH385:BR385)</f>
        <v>0</v>
      </c>
      <c r="BS353" s="169">
        <f>SUM($AF353:AQ353)-SUM($AF385:AQ385)-SUM($C385:N385)-SUM($BH385:BS385)</f>
        <v>0</v>
      </c>
      <c r="BT353" s="169">
        <f>SUM($AF353:AR353)-SUM($AF385:AR385)-SUM($C385:O385)-SUM($BH385:BT385)</f>
        <v>0</v>
      </c>
      <c r="BU353" s="169">
        <f>SUM($AF353:AS353)-SUM($AF385:AS385)-SUM($C385:P385)-SUM($BH385:BU385)</f>
        <v>0</v>
      </c>
      <c r="BV353" s="169">
        <f>SUM($AF353:AT353)-SUM($AF385:AT385)-SUM($C385:Q385)-SUM($BH385:BV385)</f>
        <v>0</v>
      </c>
      <c r="BW353" s="169">
        <f>SUM($AF353:AU353)-SUM($AF385:AU385)-SUM($C385:R385)-SUM($BH385:BW385)</f>
        <v>0</v>
      </c>
      <c r="BX353" s="169">
        <f>SUM($AF353:AV353)-SUM($AF385:AV385)-SUM($C385:S385)-SUM($BH385:BX385)</f>
        <v>0</v>
      </c>
      <c r="BY353" s="169">
        <f>SUM($AF353:AW353)-SUM($AF385:AW385)-SUM($C385:T385)-SUM($BH385:BY385)</f>
        <v>0</v>
      </c>
      <c r="BZ353" s="169">
        <f>SUM($AF353:AX353)-SUM($AF385:AX385)-SUM($C385:U385)-SUM($BH385:BZ385)</f>
        <v>0</v>
      </c>
      <c r="CA353" s="169">
        <f>SUM($AF353:AY353)-SUM($AF385:AY385)-SUM($C385:V385)-SUM($BH385:CA385)</f>
        <v>0</v>
      </c>
      <c r="CB353" s="169">
        <f>SUM($AF353:AZ353)-SUM($AF385:AZ385)-SUM($C385:W385)-SUM($BH385:CB385)</f>
        <v>0</v>
      </c>
      <c r="CC353" s="169">
        <f>SUM($AF353:BA353)-SUM($AF385:BA385)-SUM($C385:X385)-SUM($BH385:CC385)</f>
        <v>0</v>
      </c>
      <c r="CD353" s="169">
        <f>SUM($AF353:BB353)-SUM($AF385:BB385)-SUM($C385:Y385)-SUM($BH385:CD385)</f>
        <v>0</v>
      </c>
      <c r="CE353" s="169">
        <f>SUM($AF353:BC353)-SUM($AF385:BC385)-SUM($C385:Z385)-SUM($BH385:CE385)</f>
        <v>0</v>
      </c>
      <c r="CF353" s="169">
        <f>SUM($AF353:BD353)-SUM($AF385:BD385)-SUM($C385:AA385)-SUM($BH385:CF385)</f>
        <v>0</v>
      </c>
      <c r="CG353" s="169">
        <f>SUM($AF353:BE353)-SUM($AF385:BE385)-SUM($C385:AB385)-SUM($BH385:CG385)</f>
        <v>0</v>
      </c>
      <c r="CH353" s="52"/>
      <c r="CI353" s="52"/>
      <c r="CJ353" s="67"/>
      <c r="CK353" s="67"/>
      <c r="CL353" s="67"/>
      <c r="CM353" s="67"/>
      <c r="CN353" s="67"/>
      <c r="CO353" s="67"/>
      <c r="CP353" s="67"/>
      <c r="CQ353" s="67"/>
      <c r="CR353" s="67"/>
      <c r="CS353" s="67"/>
      <c r="CT353" s="67"/>
      <c r="CU353" s="67"/>
      <c r="CV353" s="67"/>
      <c r="CW353" s="67"/>
      <c r="CX353" s="67"/>
      <c r="CY353" s="67"/>
      <c r="CZ353" s="67"/>
      <c r="DA353" s="67"/>
      <c r="DB353" s="67">
        <f>1-U353</f>
        <v>1</v>
      </c>
      <c r="DC353" s="67">
        <f t="shared" si="111"/>
        <v>0.9990638247455419</v>
      </c>
      <c r="DD353" s="67">
        <f t="shared" si="111"/>
        <v>0.9990887816351689</v>
      </c>
      <c r="DE353" s="67">
        <f t="shared" si="111"/>
        <v>0.99908189560342175</v>
      </c>
      <c r="DF353" s="67">
        <f t="shared" si="109"/>
        <v>0.99907235599489341</v>
      </c>
      <c r="DG353" s="67">
        <f t="shared" si="109"/>
        <v>0.99906281638636507</v>
      </c>
      <c r="DH353" s="67">
        <f t="shared" si="109"/>
        <v>0.99905327677783673</v>
      </c>
      <c r="DI353" s="67">
        <f t="shared" si="109"/>
        <v>0.99904373716930839</v>
      </c>
      <c r="DL353" s="53"/>
      <c r="DM353" s="188" t="str">
        <f t="shared" si="95"/>
        <v/>
      </c>
      <c r="DN353" s="188" t="str">
        <f t="shared" si="95"/>
        <v/>
      </c>
      <c r="DO353" s="188" t="str">
        <f t="shared" si="95"/>
        <v/>
      </c>
      <c r="DP353" s="188" t="str">
        <f t="shared" si="95"/>
        <v/>
      </c>
      <c r="DQ353" s="188" t="str">
        <f t="shared" si="95"/>
        <v/>
      </c>
      <c r="DR353" s="188" t="str">
        <f t="shared" si="95"/>
        <v/>
      </c>
      <c r="DS353" s="188" t="str">
        <f t="shared" si="95"/>
        <v/>
      </c>
      <c r="DT353" s="188" t="str">
        <f t="shared" si="95"/>
        <v/>
      </c>
      <c r="DU353" s="188" t="str">
        <f t="shared" si="95"/>
        <v/>
      </c>
      <c r="DV353" s="188" t="str">
        <f t="shared" si="95"/>
        <v/>
      </c>
      <c r="DW353" s="188" t="str">
        <f t="shared" si="95"/>
        <v/>
      </c>
      <c r="DX353" s="188" t="str">
        <f t="shared" si="95"/>
        <v/>
      </c>
      <c r="DY353" s="188" t="str">
        <f t="shared" si="95"/>
        <v/>
      </c>
      <c r="DZ353" s="188" t="str">
        <f t="shared" si="95"/>
        <v/>
      </c>
      <c r="EA353" s="188" t="str">
        <f t="shared" si="95"/>
        <v/>
      </c>
      <c r="EB353" s="188" t="str">
        <f t="shared" si="95"/>
        <v/>
      </c>
      <c r="EC353" s="188" t="str">
        <f t="shared" si="105"/>
        <v/>
      </c>
      <c r="ED353" s="188" t="str">
        <f t="shared" si="105"/>
        <v/>
      </c>
      <c r="EE353" s="188" t="str">
        <f t="shared" si="105"/>
        <v/>
      </c>
      <c r="EF353" s="188" t="str">
        <f t="shared" si="105"/>
        <v/>
      </c>
      <c r="EG353" s="188" t="str">
        <f t="shared" si="105"/>
        <v/>
      </c>
      <c r="EH353" s="188" t="str">
        <f t="shared" si="105"/>
        <v/>
      </c>
      <c r="EI353" s="188" t="str">
        <f t="shared" si="105"/>
        <v/>
      </c>
      <c r="EJ353" s="188" t="str">
        <f t="shared" si="105"/>
        <v/>
      </c>
      <c r="EK353" s="188" t="str">
        <f t="shared" si="105"/>
        <v/>
      </c>
    </row>
    <row r="354" spans="1:141" x14ac:dyDescent="0.3">
      <c r="B354" s="1">
        <v>20</v>
      </c>
      <c r="C354" s="155"/>
      <c r="D354" s="155"/>
      <c r="E354" s="155"/>
      <c r="F354" s="155"/>
      <c r="G354" s="155"/>
      <c r="H354" s="155"/>
      <c r="I354" s="155"/>
      <c r="J354" s="155"/>
      <c r="K354" s="155"/>
      <c r="L354" s="155"/>
      <c r="M354" s="155"/>
      <c r="N354" s="155"/>
      <c r="O354" s="155"/>
      <c r="P354" s="155"/>
      <c r="Q354" s="155"/>
      <c r="R354" s="155"/>
      <c r="S354" s="155"/>
      <c r="T354" s="155"/>
      <c r="U354" s="155"/>
      <c r="V354" s="155"/>
      <c r="W354" s="155">
        <f t="shared" ref="W354:AB354" si="116">VLOOKUP(V96,CVAInc,$A$4,FALSE)*(1+((VLOOKUP(V96,CVArisk,$A$4,FALSE)-1)*MAX(0,AY128-BaselineBMI)))</f>
        <v>9.3617525445811097E-4</v>
      </c>
      <c r="X354" s="155">
        <f t="shared" si="116"/>
        <v>9.1121836483111962E-4</v>
      </c>
      <c r="Y354" s="155">
        <f t="shared" si="116"/>
        <v>9.1810439657827986E-4</v>
      </c>
      <c r="Z354" s="155">
        <f t="shared" si="116"/>
        <v>9.2764400510661948E-4</v>
      </c>
      <c r="AA354" s="155">
        <f t="shared" si="116"/>
        <v>9.371836136349591E-4</v>
      </c>
      <c r="AB354" s="155">
        <f t="shared" si="116"/>
        <v>9.4672322216329873E-4</v>
      </c>
      <c r="AC354" s="155"/>
      <c r="AD354" s="155"/>
      <c r="AE354" s="155"/>
      <c r="AF354" s="155"/>
      <c r="AG354" s="174">
        <f>D354*D62*PRODUCT($CJ354:CJ354)</f>
        <v>0</v>
      </c>
      <c r="AH354" s="174">
        <f>E354*E62*PRODUCT($CJ354:CK354)</f>
        <v>0</v>
      </c>
      <c r="AI354" s="174">
        <f>F354*F62*PRODUCT($CJ354:CL354)</f>
        <v>0</v>
      </c>
      <c r="AJ354" s="174">
        <f>G354*G62*PRODUCT($CJ354:CM354)</f>
        <v>0</v>
      </c>
      <c r="AK354" s="174">
        <f>H354*H62*PRODUCT($CJ354:CN354)</f>
        <v>0</v>
      </c>
      <c r="AL354" s="174">
        <f>I354*I62*PRODUCT($CJ354:CO354)</f>
        <v>0</v>
      </c>
      <c r="AM354" s="174">
        <f>J354*J62*PRODUCT($CJ354:CP354)</f>
        <v>0</v>
      </c>
      <c r="AN354" s="174">
        <f>K354*K62*PRODUCT($CJ354:CQ354)</f>
        <v>0</v>
      </c>
      <c r="AO354" s="174">
        <f>L354*L62*PRODUCT($CJ354:CR354)</f>
        <v>0</v>
      </c>
      <c r="AP354" s="174">
        <f>M354*M62*PRODUCT($CJ354:CS354)</f>
        <v>0</v>
      </c>
      <c r="AQ354" s="174">
        <f>N354*N62*PRODUCT($CJ354:CT354)</f>
        <v>0</v>
      </c>
      <c r="AR354" s="174">
        <f>O354*O62*PRODUCT($CJ354:CU354)</f>
        <v>0</v>
      </c>
      <c r="AS354" s="174">
        <f>P354*P62*PRODUCT($CJ354:CV354)</f>
        <v>0</v>
      </c>
      <c r="AT354" s="174">
        <f>Q354*Q62*PRODUCT($CJ354:CW354)</f>
        <v>0</v>
      </c>
      <c r="AU354" s="174">
        <f>R354*R62*PRODUCT($CJ354:CX354)</f>
        <v>0</v>
      </c>
      <c r="AV354" s="174">
        <f>S354*S62*PRODUCT($CJ354:CY354)</f>
        <v>0</v>
      </c>
      <c r="AW354" s="174">
        <f>T354*T62*PRODUCT($CJ354:CZ354)</f>
        <v>0</v>
      </c>
      <c r="AX354" s="174">
        <f>U354*U62*PRODUCT($CJ354:DA354)</f>
        <v>0</v>
      </c>
      <c r="AY354" s="174">
        <f>V354*V62*PRODUCT($CJ354:DB354)</f>
        <v>0</v>
      </c>
      <c r="AZ354" s="174">
        <f>W354*W62*PRODUCT($CJ354:DC354)</f>
        <v>0</v>
      </c>
      <c r="BA354" s="174">
        <f>X354*X62*PRODUCT($CJ354:DD354)</f>
        <v>0</v>
      </c>
      <c r="BB354" s="174">
        <f>Y354*Y62*PRODUCT($CJ354:DE354)</f>
        <v>0</v>
      </c>
      <c r="BC354" s="174">
        <f>Z354*Z62*PRODUCT($CJ354:DF354)</f>
        <v>0</v>
      </c>
      <c r="BD354" s="174">
        <f>AA354*AA62*PRODUCT($CJ354:DG354)</f>
        <v>0</v>
      </c>
      <c r="BE354" s="174">
        <f>AB354*AB62*PRODUCT($CJ354:DH354)</f>
        <v>0</v>
      </c>
      <c r="BF354" s="93"/>
      <c r="BG354" s="93"/>
      <c r="BH354" s="93"/>
      <c r="BI354" s="169">
        <f>SUM($AF354:AG354)-SUM($AF386:AG386)-SUM($C386:D386)-SUM($BH386:BI386)</f>
        <v>0</v>
      </c>
      <c r="BJ354" s="169">
        <f>SUM($AF354:AH354)-SUM($AF386:AH386)-SUM($C386:E386)-SUM($BH386:BJ386)</f>
        <v>0</v>
      </c>
      <c r="BK354" s="169">
        <f>SUM($AF354:AI354)-SUM($AF386:AI386)-SUM($C386:F386)-SUM($BH386:BK386)</f>
        <v>0</v>
      </c>
      <c r="BL354" s="169">
        <f>SUM($AF354:AJ354)-SUM($AF386:AJ386)-SUM($C386:G386)-SUM($BH386:BL386)</f>
        <v>0</v>
      </c>
      <c r="BM354" s="169">
        <f>SUM($AF354:AK354)-SUM($AF386:AK386)-SUM($C386:H386)-SUM($BH386:BM386)</f>
        <v>0</v>
      </c>
      <c r="BN354" s="169">
        <f>SUM($AF354:AL354)-SUM($AF386:AL386)-SUM($C386:I386)-SUM($BH386:BN386)</f>
        <v>0</v>
      </c>
      <c r="BO354" s="169">
        <f>SUM($AF354:AM354)-SUM($AF386:AM386)-SUM($C386:J386)-SUM($BH386:BO386)</f>
        <v>0</v>
      </c>
      <c r="BP354" s="169">
        <f>SUM($AF354:AN354)-SUM($AF386:AN386)-SUM($C386:K386)-SUM($BH386:BP386)</f>
        <v>0</v>
      </c>
      <c r="BQ354" s="169">
        <f>SUM($AF354:AO354)-SUM($AF386:AO386)-SUM($C386:L386)-SUM($BH386:BQ386)</f>
        <v>0</v>
      </c>
      <c r="BR354" s="169">
        <f>SUM($AF354:AP354)-SUM($AF386:AP386)-SUM($C386:M386)-SUM($BH386:BR386)</f>
        <v>0</v>
      </c>
      <c r="BS354" s="169">
        <f>SUM($AF354:AQ354)-SUM($AF386:AQ386)-SUM($C386:N386)-SUM($BH386:BS386)</f>
        <v>0</v>
      </c>
      <c r="BT354" s="169">
        <f>SUM($AF354:AR354)-SUM($AF386:AR386)-SUM($C386:O386)-SUM($BH386:BT386)</f>
        <v>0</v>
      </c>
      <c r="BU354" s="169">
        <f>SUM($AF354:AS354)-SUM($AF386:AS386)-SUM($C386:P386)-SUM($BH386:BU386)</f>
        <v>0</v>
      </c>
      <c r="BV354" s="169">
        <f>SUM($AF354:AT354)-SUM($AF386:AT386)-SUM($C386:Q386)-SUM($BH386:BV386)</f>
        <v>0</v>
      </c>
      <c r="BW354" s="169">
        <f>SUM($AF354:AU354)-SUM($AF386:AU386)-SUM($C386:R386)-SUM($BH386:BW386)</f>
        <v>0</v>
      </c>
      <c r="BX354" s="169">
        <f>SUM($AF354:AV354)-SUM($AF386:AV386)-SUM($C386:S386)-SUM($BH386:BX386)</f>
        <v>0</v>
      </c>
      <c r="BY354" s="169">
        <f>SUM($AF354:AW354)-SUM($AF386:AW386)-SUM($C386:T386)-SUM($BH386:BY386)</f>
        <v>0</v>
      </c>
      <c r="BZ354" s="169">
        <f>SUM($AF354:AX354)-SUM($AF386:AX386)-SUM($C386:U386)-SUM($BH386:BZ386)</f>
        <v>0</v>
      </c>
      <c r="CA354" s="169">
        <f>SUM($AF354:AY354)-SUM($AF386:AY386)-SUM($C386:V386)-SUM($BH386:CA386)</f>
        <v>0</v>
      </c>
      <c r="CB354" s="169">
        <f>SUM($AF354:AZ354)-SUM($AF386:AZ386)-SUM($C386:W386)-SUM($BH386:CB386)</f>
        <v>0</v>
      </c>
      <c r="CC354" s="169">
        <f>SUM($AF354:BA354)-SUM($AF386:BA386)-SUM($C386:X386)-SUM($BH386:CC386)</f>
        <v>0</v>
      </c>
      <c r="CD354" s="169">
        <f>SUM($AF354:BB354)-SUM($AF386:BB386)-SUM($C386:Y386)-SUM($BH386:CD386)</f>
        <v>0</v>
      </c>
      <c r="CE354" s="169">
        <f>SUM($AF354:BC354)-SUM($AF386:BC386)-SUM($C386:Z386)-SUM($BH386:CE386)</f>
        <v>0</v>
      </c>
      <c r="CF354" s="169">
        <f>SUM($AF354:BD354)-SUM($AF386:BD386)-SUM($C386:AA386)-SUM($BH386:CF386)</f>
        <v>0</v>
      </c>
      <c r="CG354" s="169">
        <f>SUM($AF354:BE354)-SUM($AF386:BE386)-SUM($C386:AB386)-SUM($BH386:CG386)</f>
        <v>0</v>
      </c>
      <c r="CH354" s="52"/>
      <c r="CI354" s="52"/>
      <c r="CJ354" s="67"/>
      <c r="CK354" s="67"/>
      <c r="CL354" s="67"/>
      <c r="CM354" s="67"/>
      <c r="CN354" s="67"/>
      <c r="CO354" s="67"/>
      <c r="CP354" s="67"/>
      <c r="CQ354" s="67"/>
      <c r="CR354" s="67"/>
      <c r="CS354" s="67"/>
      <c r="CT354" s="67"/>
      <c r="CU354" s="67"/>
      <c r="CV354" s="67"/>
      <c r="CW354" s="67"/>
      <c r="CX354" s="67"/>
      <c r="CY354" s="67"/>
      <c r="CZ354" s="67"/>
      <c r="DA354" s="67"/>
      <c r="DB354" s="67"/>
      <c r="DC354" s="67">
        <f>1-V354</f>
        <v>1</v>
      </c>
      <c r="DD354" s="67">
        <f t="shared" si="111"/>
        <v>0.9990638247455419</v>
      </c>
      <c r="DE354" s="67">
        <f t="shared" si="111"/>
        <v>0.9990887816351689</v>
      </c>
      <c r="DF354" s="67">
        <f t="shared" si="109"/>
        <v>0.99908189560342175</v>
      </c>
      <c r="DG354" s="67">
        <f t="shared" si="109"/>
        <v>0.99907235599489341</v>
      </c>
      <c r="DH354" s="67">
        <f t="shared" si="109"/>
        <v>0.99906281638636507</v>
      </c>
      <c r="DI354" s="67">
        <f t="shared" si="109"/>
        <v>0.99905327677783673</v>
      </c>
      <c r="DL354" s="53"/>
      <c r="DM354" s="188" t="str">
        <f t="shared" si="95"/>
        <v/>
      </c>
      <c r="DN354" s="188" t="str">
        <f t="shared" si="95"/>
        <v/>
      </c>
      <c r="DO354" s="188" t="str">
        <f t="shared" si="95"/>
        <v/>
      </c>
      <c r="DP354" s="188" t="str">
        <f t="shared" si="95"/>
        <v/>
      </c>
      <c r="DQ354" s="188" t="str">
        <f t="shared" si="95"/>
        <v/>
      </c>
      <c r="DR354" s="188" t="str">
        <f t="shared" si="95"/>
        <v/>
      </c>
      <c r="DS354" s="188" t="str">
        <f t="shared" si="95"/>
        <v/>
      </c>
      <c r="DT354" s="188" t="str">
        <f t="shared" si="95"/>
        <v/>
      </c>
      <c r="DU354" s="188" t="str">
        <f t="shared" si="95"/>
        <v/>
      </c>
      <c r="DV354" s="188" t="str">
        <f t="shared" si="95"/>
        <v/>
      </c>
      <c r="DW354" s="188" t="str">
        <f t="shared" si="95"/>
        <v/>
      </c>
      <c r="DX354" s="188" t="str">
        <f t="shared" si="95"/>
        <v/>
      </c>
      <c r="DY354" s="188" t="str">
        <f t="shared" si="95"/>
        <v/>
      </c>
      <c r="DZ354" s="188" t="str">
        <f t="shared" si="95"/>
        <v/>
      </c>
      <c r="EA354" s="188" t="str">
        <f t="shared" si="95"/>
        <v/>
      </c>
      <c r="EB354" s="188" t="str">
        <f t="shared" si="95"/>
        <v/>
      </c>
      <c r="EC354" s="188" t="str">
        <f t="shared" si="105"/>
        <v/>
      </c>
      <c r="ED354" s="188" t="str">
        <f t="shared" si="105"/>
        <v/>
      </c>
      <c r="EE354" s="188" t="str">
        <f t="shared" si="105"/>
        <v/>
      </c>
      <c r="EF354" s="188" t="str">
        <f t="shared" si="105"/>
        <v/>
      </c>
      <c r="EG354" s="188" t="str">
        <f t="shared" si="105"/>
        <v/>
      </c>
      <c r="EH354" s="188" t="str">
        <f t="shared" si="105"/>
        <v/>
      </c>
      <c r="EI354" s="188" t="str">
        <f t="shared" si="105"/>
        <v/>
      </c>
      <c r="EJ354" s="188" t="str">
        <f t="shared" si="105"/>
        <v/>
      </c>
      <c r="EK354" s="188" t="str">
        <f t="shared" si="105"/>
        <v/>
      </c>
    </row>
    <row r="355" spans="1:141" x14ac:dyDescent="0.3">
      <c r="B355" s="1">
        <v>21</v>
      </c>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f>VLOOKUP(W97,CVAInc,$A$4,FALSE)*(1+((VLOOKUP(W97,CVArisk,$A$4,FALSE)-1)*MAX(0,AZ129-BaselineBMI)))</f>
        <v>9.3617525445811097E-4</v>
      </c>
      <c r="Y355" s="155">
        <f>VLOOKUP(X97,CVAInc,$A$4,FALSE)*(1+((VLOOKUP(X97,CVArisk,$A$4,FALSE)-1)*MAX(0,BA129-BaselineBMI)))</f>
        <v>9.1121836483111962E-4</v>
      </c>
      <c r="Z355" s="155">
        <f>VLOOKUP(Y97,CVAInc,$A$4,FALSE)*(1+((VLOOKUP(Y97,CVArisk,$A$4,FALSE)-1)*MAX(0,BB129-BaselineBMI)))</f>
        <v>9.1810439657827986E-4</v>
      </c>
      <c r="AA355" s="155">
        <f>VLOOKUP(Z97,CVAInc,$A$4,FALSE)*(1+((VLOOKUP(Z97,CVArisk,$A$4,FALSE)-1)*MAX(0,BC129-BaselineBMI)))</f>
        <v>9.2764400510661948E-4</v>
      </c>
      <c r="AB355" s="155">
        <f>VLOOKUP(AA97,CVAInc,$A$4,FALSE)*(1+((VLOOKUP(AA97,CVArisk,$A$4,FALSE)-1)*MAX(0,BD129-BaselineBMI)))</f>
        <v>9.371836136349591E-4</v>
      </c>
      <c r="AC355" s="155"/>
      <c r="AD355" s="155"/>
      <c r="AE355" s="155"/>
      <c r="AF355" s="155"/>
      <c r="AG355" s="174">
        <f>D355*D63*PRODUCT($CJ355:CJ355)</f>
        <v>0</v>
      </c>
      <c r="AH355" s="174">
        <f>E355*E63*PRODUCT($CJ355:CK355)</f>
        <v>0</v>
      </c>
      <c r="AI355" s="174">
        <f>F355*F63*PRODUCT($CJ355:CL355)</f>
        <v>0</v>
      </c>
      <c r="AJ355" s="174">
        <f>G355*G63*PRODUCT($CJ355:CM355)</f>
        <v>0</v>
      </c>
      <c r="AK355" s="174">
        <f>H355*H63*PRODUCT($CJ355:CN355)</f>
        <v>0</v>
      </c>
      <c r="AL355" s="174">
        <f>I355*I63*PRODUCT($CJ355:CO355)</f>
        <v>0</v>
      </c>
      <c r="AM355" s="174">
        <f>J355*J63*PRODUCT($CJ355:CP355)</f>
        <v>0</v>
      </c>
      <c r="AN355" s="174">
        <f>K355*K63*PRODUCT($CJ355:CQ355)</f>
        <v>0</v>
      </c>
      <c r="AO355" s="174">
        <f>L355*L63*PRODUCT($CJ355:CR355)</f>
        <v>0</v>
      </c>
      <c r="AP355" s="174">
        <f>M355*M63*PRODUCT($CJ355:CS355)</f>
        <v>0</v>
      </c>
      <c r="AQ355" s="174">
        <f>N355*N63*PRODUCT($CJ355:CT355)</f>
        <v>0</v>
      </c>
      <c r="AR355" s="174">
        <f>O355*O63*PRODUCT($CJ355:CU355)</f>
        <v>0</v>
      </c>
      <c r="AS355" s="174">
        <f>P355*P63*PRODUCT($CJ355:CV355)</f>
        <v>0</v>
      </c>
      <c r="AT355" s="174">
        <f>Q355*Q63*PRODUCT($CJ355:CW355)</f>
        <v>0</v>
      </c>
      <c r="AU355" s="174">
        <f>R355*R63*PRODUCT($CJ355:CX355)</f>
        <v>0</v>
      </c>
      <c r="AV355" s="174">
        <f>S355*S63*PRODUCT($CJ355:CY355)</f>
        <v>0</v>
      </c>
      <c r="AW355" s="174">
        <f>T355*T63*PRODUCT($CJ355:CZ355)</f>
        <v>0</v>
      </c>
      <c r="AX355" s="174">
        <f>U355*U63*PRODUCT($CJ355:DA355)</f>
        <v>0</v>
      </c>
      <c r="AY355" s="174">
        <f>V355*V63*PRODUCT($CJ355:DB355)</f>
        <v>0</v>
      </c>
      <c r="AZ355" s="174">
        <f>W355*W63*PRODUCT($CJ355:DC355)</f>
        <v>0</v>
      </c>
      <c r="BA355" s="174">
        <f>X355*X63*PRODUCT($CJ355:DD355)</f>
        <v>0</v>
      </c>
      <c r="BB355" s="174">
        <f>Y355*Y63*PRODUCT($CJ355:DE355)</f>
        <v>0</v>
      </c>
      <c r="BC355" s="174">
        <f>Z355*Z63*PRODUCT($CJ355:DF355)</f>
        <v>0</v>
      </c>
      <c r="BD355" s="174">
        <f>AA355*AA63*PRODUCT($CJ355:DG355)</f>
        <v>0</v>
      </c>
      <c r="BE355" s="174">
        <f>AB355*AB63*PRODUCT($CJ355:DH355)</f>
        <v>0</v>
      </c>
      <c r="BF355" s="93"/>
      <c r="BG355" s="93"/>
      <c r="BH355" s="93"/>
      <c r="BI355" s="169">
        <f>SUM($AF355:AG355)-SUM($AF387:AG387)-SUM($C387:D387)-SUM($BH387:BI387)</f>
        <v>0</v>
      </c>
      <c r="BJ355" s="169">
        <f>SUM($AF355:AH355)-SUM($AF387:AH387)-SUM($C387:E387)-SUM($BH387:BJ387)</f>
        <v>0</v>
      </c>
      <c r="BK355" s="169">
        <f>SUM($AF355:AI355)-SUM($AF387:AI387)-SUM($C387:F387)-SUM($BH387:BK387)</f>
        <v>0</v>
      </c>
      <c r="BL355" s="169">
        <f>SUM($AF355:AJ355)-SUM($AF387:AJ387)-SUM($C387:G387)-SUM($BH387:BL387)</f>
        <v>0</v>
      </c>
      <c r="BM355" s="169">
        <f>SUM($AF355:AK355)-SUM($AF387:AK387)-SUM($C387:H387)-SUM($BH387:BM387)</f>
        <v>0</v>
      </c>
      <c r="BN355" s="169">
        <f>SUM($AF355:AL355)-SUM($AF387:AL387)-SUM($C387:I387)-SUM($BH387:BN387)</f>
        <v>0</v>
      </c>
      <c r="BO355" s="169">
        <f>SUM($AF355:AM355)-SUM($AF387:AM387)-SUM($C387:J387)-SUM($BH387:BO387)</f>
        <v>0</v>
      </c>
      <c r="BP355" s="169">
        <f>SUM($AF355:AN355)-SUM($AF387:AN387)-SUM($C387:K387)-SUM($BH387:BP387)</f>
        <v>0</v>
      </c>
      <c r="BQ355" s="169">
        <f>SUM($AF355:AO355)-SUM($AF387:AO387)-SUM($C387:L387)-SUM($BH387:BQ387)</f>
        <v>0</v>
      </c>
      <c r="BR355" s="169">
        <f>SUM($AF355:AP355)-SUM($AF387:AP387)-SUM($C387:M387)-SUM($BH387:BR387)</f>
        <v>0</v>
      </c>
      <c r="BS355" s="169">
        <f>SUM($AF355:AQ355)-SUM($AF387:AQ387)-SUM($C387:N387)-SUM($BH387:BS387)</f>
        <v>0</v>
      </c>
      <c r="BT355" s="169">
        <f>SUM($AF355:AR355)-SUM($AF387:AR387)-SUM($C387:O387)-SUM($BH387:BT387)</f>
        <v>0</v>
      </c>
      <c r="BU355" s="169">
        <f>SUM($AF355:AS355)-SUM($AF387:AS387)-SUM($C387:P387)-SUM($BH387:BU387)</f>
        <v>0</v>
      </c>
      <c r="BV355" s="169">
        <f>SUM($AF355:AT355)-SUM($AF387:AT387)-SUM($C387:Q387)-SUM($BH387:BV387)</f>
        <v>0</v>
      </c>
      <c r="BW355" s="169">
        <f>SUM($AF355:AU355)-SUM($AF387:AU387)-SUM($C387:R387)-SUM($BH387:BW387)</f>
        <v>0</v>
      </c>
      <c r="BX355" s="169">
        <f>SUM($AF355:AV355)-SUM($AF387:AV387)-SUM($C387:S387)-SUM($BH387:BX387)</f>
        <v>0</v>
      </c>
      <c r="BY355" s="169">
        <f>SUM($AF355:AW355)-SUM($AF387:AW387)-SUM($C387:T387)-SUM($BH387:BY387)</f>
        <v>0</v>
      </c>
      <c r="BZ355" s="169">
        <f>SUM($AF355:AX355)-SUM($AF387:AX387)-SUM($C387:U387)-SUM($BH387:BZ387)</f>
        <v>0</v>
      </c>
      <c r="CA355" s="169">
        <f>SUM($AF355:AY355)-SUM($AF387:AY387)-SUM($C387:V387)-SUM($BH387:CA387)</f>
        <v>0</v>
      </c>
      <c r="CB355" s="169">
        <f>SUM($AF355:AZ355)-SUM($AF387:AZ387)-SUM($C387:W387)-SUM($BH387:CB387)</f>
        <v>0</v>
      </c>
      <c r="CC355" s="169">
        <f>SUM($AF355:BA355)-SUM($AF387:BA387)-SUM($C387:X387)-SUM($BH387:CC387)</f>
        <v>0</v>
      </c>
      <c r="CD355" s="169">
        <f>SUM($AF355:BB355)-SUM($AF387:BB387)-SUM($C387:Y387)-SUM($BH387:CD387)</f>
        <v>0</v>
      </c>
      <c r="CE355" s="169">
        <f>SUM($AF355:BC355)-SUM($AF387:BC387)-SUM($C387:Z387)-SUM($BH387:CE387)</f>
        <v>0</v>
      </c>
      <c r="CF355" s="169">
        <f>SUM($AF355:BD355)-SUM($AF387:BD387)-SUM($C387:AA387)-SUM($BH387:CF387)</f>
        <v>0</v>
      </c>
      <c r="CG355" s="169">
        <f>SUM($AF355:BE355)-SUM($AF387:BE387)-SUM($C387:AB387)-SUM($BH387:CG387)</f>
        <v>0</v>
      </c>
      <c r="CH355" s="52"/>
      <c r="CI355" s="52"/>
      <c r="CJ355" s="67"/>
      <c r="CK355" s="67"/>
      <c r="CL355" s="67"/>
      <c r="CM355" s="67"/>
      <c r="CN355" s="67"/>
      <c r="CO355" s="67"/>
      <c r="CP355" s="67"/>
      <c r="CQ355" s="67"/>
      <c r="CR355" s="67"/>
      <c r="CS355" s="67"/>
      <c r="CT355" s="67"/>
      <c r="CU355" s="67"/>
      <c r="CV355" s="67"/>
      <c r="CW355" s="67"/>
      <c r="CX355" s="67"/>
      <c r="CY355" s="67"/>
      <c r="CZ355" s="67"/>
      <c r="DA355" s="67"/>
      <c r="DB355" s="67"/>
      <c r="DC355" s="67"/>
      <c r="DD355" s="67">
        <f>1-W355</f>
        <v>1</v>
      </c>
      <c r="DE355" s="67">
        <f t="shared" si="111"/>
        <v>0.9990638247455419</v>
      </c>
      <c r="DF355" s="67">
        <f t="shared" si="109"/>
        <v>0.9990887816351689</v>
      </c>
      <c r="DG355" s="67">
        <f t="shared" si="109"/>
        <v>0.99908189560342175</v>
      </c>
      <c r="DH355" s="67">
        <f t="shared" si="109"/>
        <v>0.99907235599489341</v>
      </c>
      <c r="DI355" s="67">
        <f t="shared" si="109"/>
        <v>0.99906281638636507</v>
      </c>
      <c r="DL355" s="53"/>
      <c r="DM355" s="188" t="str">
        <f t="shared" si="95"/>
        <v/>
      </c>
      <c r="DN355" s="188" t="str">
        <f t="shared" si="95"/>
        <v/>
      </c>
      <c r="DO355" s="188" t="str">
        <f t="shared" si="95"/>
        <v/>
      </c>
      <c r="DP355" s="188" t="str">
        <f t="shared" si="95"/>
        <v/>
      </c>
      <c r="DQ355" s="188" t="str">
        <f t="shared" si="95"/>
        <v/>
      </c>
      <c r="DR355" s="188" t="str">
        <f t="shared" si="95"/>
        <v/>
      </c>
      <c r="DS355" s="188" t="str">
        <f t="shared" si="95"/>
        <v/>
      </c>
      <c r="DT355" s="188" t="str">
        <f t="shared" si="95"/>
        <v/>
      </c>
      <c r="DU355" s="188" t="str">
        <f t="shared" si="95"/>
        <v/>
      </c>
      <c r="DV355" s="188" t="str">
        <f t="shared" si="95"/>
        <v/>
      </c>
      <c r="DW355" s="188" t="str">
        <f t="shared" si="95"/>
        <v/>
      </c>
      <c r="DX355" s="188" t="str">
        <f t="shared" si="95"/>
        <v/>
      </c>
      <c r="DY355" s="188" t="str">
        <f t="shared" si="95"/>
        <v/>
      </c>
      <c r="DZ355" s="188" t="str">
        <f t="shared" si="95"/>
        <v/>
      </c>
      <c r="EA355" s="188" t="str">
        <f t="shared" si="95"/>
        <v/>
      </c>
      <c r="EB355" s="188" t="str">
        <f t="shared" si="95"/>
        <v/>
      </c>
      <c r="EC355" s="188" t="str">
        <f t="shared" si="105"/>
        <v/>
      </c>
      <c r="ED355" s="188" t="str">
        <f t="shared" si="105"/>
        <v/>
      </c>
      <c r="EE355" s="188" t="str">
        <f t="shared" si="105"/>
        <v/>
      </c>
      <c r="EF355" s="188" t="str">
        <f t="shared" si="105"/>
        <v/>
      </c>
      <c r="EG355" s="188" t="str">
        <f t="shared" si="105"/>
        <v/>
      </c>
      <c r="EH355" s="188" t="str">
        <f t="shared" si="105"/>
        <v/>
      </c>
      <c r="EI355" s="188" t="str">
        <f t="shared" si="105"/>
        <v/>
      </c>
      <c r="EJ355" s="188" t="str">
        <f t="shared" si="105"/>
        <v/>
      </c>
      <c r="EK355" s="188" t="str">
        <f t="shared" si="105"/>
        <v/>
      </c>
    </row>
    <row r="356" spans="1:141" x14ac:dyDescent="0.3">
      <c r="B356" s="1">
        <v>22</v>
      </c>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f>VLOOKUP(X98,CVAInc,$A$4,FALSE)*(1+((VLOOKUP(X98,CVArisk,$A$4,FALSE)-1)*MAX(0,BA130-BaselineBMI)))</f>
        <v>9.3617525445811097E-4</v>
      </c>
      <c r="Z356" s="155">
        <f>VLOOKUP(Y98,CVAInc,$A$4,FALSE)*(1+((VLOOKUP(Y98,CVArisk,$A$4,FALSE)-1)*MAX(0,BB130-BaselineBMI)))</f>
        <v>9.1121836483111962E-4</v>
      </c>
      <c r="AA356" s="155">
        <f>VLOOKUP(Z98,CVAInc,$A$4,FALSE)*(1+((VLOOKUP(Z98,CVArisk,$A$4,FALSE)-1)*MAX(0,BC130-BaselineBMI)))</f>
        <v>9.1810439657827986E-4</v>
      </c>
      <c r="AB356" s="155">
        <f>VLOOKUP(AA98,CVAInc,$A$4,FALSE)*(1+((VLOOKUP(AA98,CVArisk,$A$4,FALSE)-1)*MAX(0,BD130-BaselineBMI)))</f>
        <v>9.2764400510661948E-4</v>
      </c>
      <c r="AC356" s="155"/>
      <c r="AD356" s="155"/>
      <c r="AE356" s="155"/>
      <c r="AF356" s="155"/>
      <c r="AG356" s="174">
        <f>D356*D64*PRODUCT($CJ356:CJ356)</f>
        <v>0</v>
      </c>
      <c r="AH356" s="174">
        <f>E356*E64*PRODUCT($CJ356:CK356)</f>
        <v>0</v>
      </c>
      <c r="AI356" s="174">
        <f>F356*F64*PRODUCT($CJ356:CL356)</f>
        <v>0</v>
      </c>
      <c r="AJ356" s="174">
        <f>G356*G64*PRODUCT($CJ356:CM356)</f>
        <v>0</v>
      </c>
      <c r="AK356" s="174">
        <f>H356*H64*PRODUCT($CJ356:CN356)</f>
        <v>0</v>
      </c>
      <c r="AL356" s="174">
        <f>I356*I64*PRODUCT($CJ356:CO356)</f>
        <v>0</v>
      </c>
      <c r="AM356" s="174">
        <f>J356*J64*PRODUCT($CJ356:CP356)</f>
        <v>0</v>
      </c>
      <c r="AN356" s="174">
        <f>K356*K64*PRODUCT($CJ356:CQ356)</f>
        <v>0</v>
      </c>
      <c r="AO356" s="174">
        <f>L356*L64*PRODUCT($CJ356:CR356)</f>
        <v>0</v>
      </c>
      <c r="AP356" s="174">
        <f>M356*M64*PRODUCT($CJ356:CS356)</f>
        <v>0</v>
      </c>
      <c r="AQ356" s="174">
        <f>N356*N64*PRODUCT($CJ356:CT356)</f>
        <v>0</v>
      </c>
      <c r="AR356" s="174">
        <f>O356*O64*PRODUCT($CJ356:CU356)</f>
        <v>0</v>
      </c>
      <c r="AS356" s="174">
        <f>P356*P64*PRODUCT($CJ356:CV356)</f>
        <v>0</v>
      </c>
      <c r="AT356" s="174">
        <f>Q356*Q64*PRODUCT($CJ356:CW356)</f>
        <v>0</v>
      </c>
      <c r="AU356" s="174">
        <f>R356*R64*PRODUCT($CJ356:CX356)</f>
        <v>0</v>
      </c>
      <c r="AV356" s="174">
        <f>S356*S64*PRODUCT($CJ356:CY356)</f>
        <v>0</v>
      </c>
      <c r="AW356" s="174">
        <f>T356*T64*PRODUCT($CJ356:CZ356)</f>
        <v>0</v>
      </c>
      <c r="AX356" s="174">
        <f>U356*U64*PRODUCT($CJ356:DA356)</f>
        <v>0</v>
      </c>
      <c r="AY356" s="174">
        <f>V356*V64*PRODUCT($CJ356:DB356)</f>
        <v>0</v>
      </c>
      <c r="AZ356" s="174">
        <f>W356*W64*PRODUCT($CJ356:DC356)</f>
        <v>0</v>
      </c>
      <c r="BA356" s="174">
        <f>X356*X64*PRODUCT($CJ356:DD356)</f>
        <v>0</v>
      </c>
      <c r="BB356" s="174">
        <f>Y356*Y64*PRODUCT($CJ356:DE356)</f>
        <v>0</v>
      </c>
      <c r="BC356" s="174">
        <f>Z356*Z64*PRODUCT($CJ356:DF356)</f>
        <v>0</v>
      </c>
      <c r="BD356" s="174">
        <f>AA356*AA64*PRODUCT($CJ356:DG356)</f>
        <v>0</v>
      </c>
      <c r="BE356" s="174">
        <f>AB356*AB64*PRODUCT($CJ356:DH356)</f>
        <v>0</v>
      </c>
      <c r="BF356" s="93"/>
      <c r="BG356" s="93"/>
      <c r="BH356" s="93"/>
      <c r="BI356" s="169">
        <f>SUM($AF356:AG356)-SUM($AF388:AG388)-SUM($C388:D388)-SUM($BH388:BI388)</f>
        <v>0</v>
      </c>
      <c r="BJ356" s="169">
        <f>SUM($AF356:AH356)-SUM($AF388:AH388)-SUM($C388:E388)-SUM($BH388:BJ388)</f>
        <v>0</v>
      </c>
      <c r="BK356" s="169">
        <f>SUM($AF356:AI356)-SUM($AF388:AI388)-SUM($C388:F388)-SUM($BH388:BK388)</f>
        <v>0</v>
      </c>
      <c r="BL356" s="169">
        <f>SUM($AF356:AJ356)-SUM($AF388:AJ388)-SUM($C388:G388)-SUM($BH388:BL388)</f>
        <v>0</v>
      </c>
      <c r="BM356" s="169">
        <f>SUM($AF356:AK356)-SUM($AF388:AK388)-SUM($C388:H388)-SUM($BH388:BM388)</f>
        <v>0</v>
      </c>
      <c r="BN356" s="169">
        <f>SUM($AF356:AL356)-SUM($AF388:AL388)-SUM($C388:I388)-SUM($BH388:BN388)</f>
        <v>0</v>
      </c>
      <c r="BO356" s="169">
        <f>SUM($AF356:AM356)-SUM($AF388:AM388)-SUM($C388:J388)-SUM($BH388:BO388)</f>
        <v>0</v>
      </c>
      <c r="BP356" s="169">
        <f>SUM($AF356:AN356)-SUM($AF388:AN388)-SUM($C388:K388)-SUM($BH388:BP388)</f>
        <v>0</v>
      </c>
      <c r="BQ356" s="169">
        <f>SUM($AF356:AO356)-SUM($AF388:AO388)-SUM($C388:L388)-SUM($BH388:BQ388)</f>
        <v>0</v>
      </c>
      <c r="BR356" s="169">
        <f>SUM($AF356:AP356)-SUM($AF388:AP388)-SUM($C388:M388)-SUM($BH388:BR388)</f>
        <v>0</v>
      </c>
      <c r="BS356" s="169">
        <f>SUM($AF356:AQ356)-SUM($AF388:AQ388)-SUM($C388:N388)-SUM($BH388:BS388)</f>
        <v>0</v>
      </c>
      <c r="BT356" s="169">
        <f>SUM($AF356:AR356)-SUM($AF388:AR388)-SUM($C388:O388)-SUM($BH388:BT388)</f>
        <v>0</v>
      </c>
      <c r="BU356" s="169">
        <f>SUM($AF356:AS356)-SUM($AF388:AS388)-SUM($C388:P388)-SUM($BH388:BU388)</f>
        <v>0</v>
      </c>
      <c r="BV356" s="169">
        <f>SUM($AF356:AT356)-SUM($AF388:AT388)-SUM($C388:Q388)-SUM($BH388:BV388)</f>
        <v>0</v>
      </c>
      <c r="BW356" s="169">
        <f>SUM($AF356:AU356)-SUM($AF388:AU388)-SUM($C388:R388)-SUM($BH388:BW388)</f>
        <v>0</v>
      </c>
      <c r="BX356" s="169">
        <f>SUM($AF356:AV356)-SUM($AF388:AV388)-SUM($C388:S388)-SUM($BH388:BX388)</f>
        <v>0</v>
      </c>
      <c r="BY356" s="169">
        <f>SUM($AF356:AW356)-SUM($AF388:AW388)-SUM($C388:T388)-SUM($BH388:BY388)</f>
        <v>0</v>
      </c>
      <c r="BZ356" s="169">
        <f>SUM($AF356:AX356)-SUM($AF388:AX388)-SUM($C388:U388)-SUM($BH388:BZ388)</f>
        <v>0</v>
      </c>
      <c r="CA356" s="169">
        <f>SUM($AF356:AY356)-SUM($AF388:AY388)-SUM($C388:V388)-SUM($BH388:CA388)</f>
        <v>0</v>
      </c>
      <c r="CB356" s="169">
        <f>SUM($AF356:AZ356)-SUM($AF388:AZ388)-SUM($C388:W388)-SUM($BH388:CB388)</f>
        <v>0</v>
      </c>
      <c r="CC356" s="169">
        <f>SUM($AF356:BA356)-SUM($AF388:BA388)-SUM($C388:X388)-SUM($BH388:CC388)</f>
        <v>0</v>
      </c>
      <c r="CD356" s="169">
        <f>SUM($AF356:BB356)-SUM($AF388:BB388)-SUM($C388:Y388)-SUM($BH388:CD388)</f>
        <v>0</v>
      </c>
      <c r="CE356" s="169">
        <f>SUM($AF356:BC356)-SUM($AF388:BC388)-SUM($C388:Z388)-SUM($BH388:CE388)</f>
        <v>0</v>
      </c>
      <c r="CF356" s="169">
        <f>SUM($AF356:BD356)-SUM($AF388:BD388)-SUM($C388:AA388)-SUM($BH388:CF388)</f>
        <v>0</v>
      </c>
      <c r="CG356" s="169">
        <f>SUM($AF356:BE356)-SUM($AF388:BE388)-SUM($C388:AB388)-SUM($BH388:CG388)</f>
        <v>0</v>
      </c>
      <c r="CH356" s="52"/>
      <c r="CI356" s="52"/>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f>1-X356</f>
        <v>1</v>
      </c>
      <c r="DF356" s="67">
        <f t="shared" si="109"/>
        <v>0.9990638247455419</v>
      </c>
      <c r="DG356" s="67">
        <f t="shared" si="109"/>
        <v>0.9990887816351689</v>
      </c>
      <c r="DH356" s="67">
        <f t="shared" si="109"/>
        <v>0.99908189560342175</v>
      </c>
      <c r="DI356" s="67">
        <f t="shared" si="109"/>
        <v>0.99907235599489341</v>
      </c>
      <c r="DL356" s="53"/>
      <c r="DM356" s="188" t="str">
        <f t="shared" si="95"/>
        <v/>
      </c>
      <c r="DN356" s="188" t="str">
        <f t="shared" si="95"/>
        <v/>
      </c>
      <c r="DO356" s="188" t="str">
        <f t="shared" si="95"/>
        <v/>
      </c>
      <c r="DP356" s="188" t="str">
        <f t="shared" si="95"/>
        <v/>
      </c>
      <c r="DQ356" s="188" t="str">
        <f t="shared" si="95"/>
        <v/>
      </c>
      <c r="DR356" s="188" t="str">
        <f t="shared" si="95"/>
        <v/>
      </c>
      <c r="DS356" s="188" t="str">
        <f t="shared" si="95"/>
        <v/>
      </c>
      <c r="DT356" s="188" t="str">
        <f t="shared" si="95"/>
        <v/>
      </c>
      <c r="DU356" s="188" t="str">
        <f t="shared" si="95"/>
        <v/>
      </c>
      <c r="DV356" s="188" t="str">
        <f t="shared" si="95"/>
        <v/>
      </c>
      <c r="DW356" s="188" t="str">
        <f t="shared" si="95"/>
        <v/>
      </c>
      <c r="DX356" s="188" t="str">
        <f t="shared" si="95"/>
        <v/>
      </c>
      <c r="DY356" s="188" t="str">
        <f t="shared" si="95"/>
        <v/>
      </c>
      <c r="DZ356" s="188" t="str">
        <f t="shared" si="95"/>
        <v/>
      </c>
      <c r="EA356" s="188" t="str">
        <f t="shared" si="95"/>
        <v/>
      </c>
      <c r="EB356" s="188" t="str">
        <f t="shared" si="95"/>
        <v/>
      </c>
      <c r="EC356" s="188" t="str">
        <f t="shared" si="105"/>
        <v/>
      </c>
      <c r="ED356" s="188" t="str">
        <f t="shared" si="105"/>
        <v/>
      </c>
      <c r="EE356" s="188" t="str">
        <f t="shared" si="105"/>
        <v/>
      </c>
      <c r="EF356" s="188" t="str">
        <f t="shared" si="105"/>
        <v/>
      </c>
      <c r="EG356" s="188" t="str">
        <f t="shared" si="105"/>
        <v/>
      </c>
      <c r="EH356" s="188" t="str">
        <f t="shared" si="105"/>
        <v/>
      </c>
      <c r="EI356" s="188" t="str">
        <f t="shared" si="105"/>
        <v/>
      </c>
      <c r="EJ356" s="188" t="str">
        <f t="shared" si="105"/>
        <v/>
      </c>
      <c r="EK356" s="188" t="str">
        <f t="shared" si="105"/>
        <v/>
      </c>
    </row>
    <row r="357" spans="1:141" x14ac:dyDescent="0.3">
      <c r="B357" s="1">
        <v>23</v>
      </c>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f>VLOOKUP(Y99,CVAInc,$A$4,FALSE)*(1+((VLOOKUP(Y99,CVArisk,$A$4,FALSE)-1)*MAX(0,BB131-BaselineBMI)))</f>
        <v>9.3617525445811097E-4</v>
      </c>
      <c r="AA357" s="155">
        <f>VLOOKUP(Z99,CVAInc,$A$4,FALSE)*(1+((VLOOKUP(Z99,CVArisk,$A$4,FALSE)-1)*MAX(0,BC131-BaselineBMI)))</f>
        <v>9.1121836483111962E-4</v>
      </c>
      <c r="AB357" s="155">
        <f>VLOOKUP(AA99,CVAInc,$A$4,FALSE)*(1+((VLOOKUP(AA99,CVArisk,$A$4,FALSE)-1)*MAX(0,BD131-BaselineBMI)))</f>
        <v>9.1810439657827986E-4</v>
      </c>
      <c r="AC357" s="155"/>
      <c r="AD357" s="155"/>
      <c r="AE357" s="155"/>
      <c r="AF357" s="155"/>
      <c r="AG357" s="174">
        <f>D357*D65*PRODUCT($CJ357:CJ357)</f>
        <v>0</v>
      </c>
      <c r="AH357" s="174">
        <f>E357*E65*PRODUCT($CJ357:CK357)</f>
        <v>0</v>
      </c>
      <c r="AI357" s="174">
        <f>F357*F65*PRODUCT($CJ357:CL357)</f>
        <v>0</v>
      </c>
      <c r="AJ357" s="174">
        <f>G357*G65*PRODUCT($CJ357:CM357)</f>
        <v>0</v>
      </c>
      <c r="AK357" s="174">
        <f>H357*H65*PRODUCT($CJ357:CN357)</f>
        <v>0</v>
      </c>
      <c r="AL357" s="174">
        <f>I357*I65*PRODUCT($CJ357:CO357)</f>
        <v>0</v>
      </c>
      <c r="AM357" s="174">
        <f>J357*J65*PRODUCT($CJ357:CP357)</f>
        <v>0</v>
      </c>
      <c r="AN357" s="174">
        <f>K357*K65*PRODUCT($CJ357:CQ357)</f>
        <v>0</v>
      </c>
      <c r="AO357" s="174">
        <f>L357*L65*PRODUCT($CJ357:CR357)</f>
        <v>0</v>
      </c>
      <c r="AP357" s="174">
        <f>M357*M65*PRODUCT($CJ357:CS357)</f>
        <v>0</v>
      </c>
      <c r="AQ357" s="174">
        <f>N357*N65*PRODUCT($CJ357:CT357)</f>
        <v>0</v>
      </c>
      <c r="AR357" s="174">
        <f>O357*O65*PRODUCT($CJ357:CU357)</f>
        <v>0</v>
      </c>
      <c r="AS357" s="174">
        <f>P357*P65*PRODUCT($CJ357:CV357)</f>
        <v>0</v>
      </c>
      <c r="AT357" s="174">
        <f>Q357*Q65*PRODUCT($CJ357:CW357)</f>
        <v>0</v>
      </c>
      <c r="AU357" s="174">
        <f>R357*R65*PRODUCT($CJ357:CX357)</f>
        <v>0</v>
      </c>
      <c r="AV357" s="174">
        <f>S357*S65*PRODUCT($CJ357:CY357)</f>
        <v>0</v>
      </c>
      <c r="AW357" s="174">
        <f>T357*T65*PRODUCT($CJ357:CZ357)</f>
        <v>0</v>
      </c>
      <c r="AX357" s="174">
        <f>U357*U65*PRODUCT($CJ357:DA357)</f>
        <v>0</v>
      </c>
      <c r="AY357" s="174">
        <f>V357*V65*PRODUCT($CJ357:DB357)</f>
        <v>0</v>
      </c>
      <c r="AZ357" s="174">
        <f>W357*W65*PRODUCT($CJ357:DC357)</f>
        <v>0</v>
      </c>
      <c r="BA357" s="174">
        <f>X357*X65*PRODUCT($CJ357:DD357)</f>
        <v>0</v>
      </c>
      <c r="BB357" s="174">
        <f>Y357*Y65*PRODUCT($CJ357:DE357)</f>
        <v>0</v>
      </c>
      <c r="BC357" s="174">
        <f>Z357*Z65*PRODUCT($CJ357:DF357)</f>
        <v>0</v>
      </c>
      <c r="BD357" s="174">
        <f>AA357*AA65*PRODUCT($CJ357:DG357)</f>
        <v>0</v>
      </c>
      <c r="BE357" s="174">
        <f>AB357*AB65*PRODUCT($CJ357:DH357)</f>
        <v>0</v>
      </c>
      <c r="BF357" s="93"/>
      <c r="BG357" s="93"/>
      <c r="BH357" s="93"/>
      <c r="BI357" s="169">
        <f>SUM($AF357:AG357)-SUM($AF389:AG389)-SUM($C389:D389)-SUM($BH389:BI389)</f>
        <v>0</v>
      </c>
      <c r="BJ357" s="169">
        <f>SUM($AF357:AH357)-SUM($AF389:AH389)-SUM($C389:E389)-SUM($BH389:BJ389)</f>
        <v>0</v>
      </c>
      <c r="BK357" s="169">
        <f>SUM($AF357:AI357)-SUM($AF389:AI389)-SUM($C389:F389)-SUM($BH389:BK389)</f>
        <v>0</v>
      </c>
      <c r="BL357" s="169">
        <f>SUM($AF357:AJ357)-SUM($AF389:AJ389)-SUM($C389:G389)-SUM($BH389:BL389)</f>
        <v>0</v>
      </c>
      <c r="BM357" s="169">
        <f>SUM($AF357:AK357)-SUM($AF389:AK389)-SUM($C389:H389)-SUM($BH389:BM389)</f>
        <v>0</v>
      </c>
      <c r="BN357" s="169">
        <f>SUM($AF357:AL357)-SUM($AF389:AL389)-SUM($C389:I389)-SUM($BH389:BN389)</f>
        <v>0</v>
      </c>
      <c r="BO357" s="169">
        <f>SUM($AF357:AM357)-SUM($AF389:AM389)-SUM($C389:J389)-SUM($BH389:BO389)</f>
        <v>0</v>
      </c>
      <c r="BP357" s="169">
        <f>SUM($AF357:AN357)-SUM($AF389:AN389)-SUM($C389:K389)-SUM($BH389:BP389)</f>
        <v>0</v>
      </c>
      <c r="BQ357" s="169">
        <f>SUM($AF357:AO357)-SUM($AF389:AO389)-SUM($C389:L389)-SUM($BH389:BQ389)</f>
        <v>0</v>
      </c>
      <c r="BR357" s="169">
        <f>SUM($AF357:AP357)-SUM($AF389:AP389)-SUM($C389:M389)-SUM($BH389:BR389)</f>
        <v>0</v>
      </c>
      <c r="BS357" s="169">
        <f>SUM($AF357:AQ357)-SUM($AF389:AQ389)-SUM($C389:N389)-SUM($BH389:BS389)</f>
        <v>0</v>
      </c>
      <c r="BT357" s="169">
        <f>SUM($AF357:AR357)-SUM($AF389:AR389)-SUM($C389:O389)-SUM($BH389:BT389)</f>
        <v>0</v>
      </c>
      <c r="BU357" s="169">
        <f>SUM($AF357:AS357)-SUM($AF389:AS389)-SUM($C389:P389)-SUM($BH389:BU389)</f>
        <v>0</v>
      </c>
      <c r="BV357" s="169">
        <f>SUM($AF357:AT357)-SUM($AF389:AT389)-SUM($C389:Q389)-SUM($BH389:BV389)</f>
        <v>0</v>
      </c>
      <c r="BW357" s="169">
        <f>SUM($AF357:AU357)-SUM($AF389:AU389)-SUM($C389:R389)-SUM($BH389:BW389)</f>
        <v>0</v>
      </c>
      <c r="BX357" s="169">
        <f>SUM($AF357:AV357)-SUM($AF389:AV389)-SUM($C389:S389)-SUM($BH389:BX389)</f>
        <v>0</v>
      </c>
      <c r="BY357" s="169">
        <f>SUM($AF357:AW357)-SUM($AF389:AW389)-SUM($C389:T389)-SUM($BH389:BY389)</f>
        <v>0</v>
      </c>
      <c r="BZ357" s="169">
        <f>SUM($AF357:AX357)-SUM($AF389:AX389)-SUM($C389:U389)-SUM($BH389:BZ389)</f>
        <v>0</v>
      </c>
      <c r="CA357" s="169">
        <f>SUM($AF357:AY357)-SUM($AF389:AY389)-SUM($C389:V389)-SUM($BH389:CA389)</f>
        <v>0</v>
      </c>
      <c r="CB357" s="169">
        <f>SUM($AF357:AZ357)-SUM($AF389:AZ389)-SUM($C389:W389)-SUM($BH389:CB389)</f>
        <v>0</v>
      </c>
      <c r="CC357" s="169">
        <f>SUM($AF357:BA357)-SUM($AF389:BA389)-SUM($C389:X389)-SUM($BH389:CC389)</f>
        <v>0</v>
      </c>
      <c r="CD357" s="169">
        <f>SUM($AF357:BB357)-SUM($AF389:BB389)-SUM($C389:Y389)-SUM($BH389:CD389)</f>
        <v>0</v>
      </c>
      <c r="CE357" s="169">
        <f>SUM($AF357:BC357)-SUM($AF389:BC389)-SUM($C389:Z389)-SUM($BH389:CE389)</f>
        <v>0</v>
      </c>
      <c r="CF357" s="169">
        <f>SUM($AF357:BD357)-SUM($AF389:BD389)-SUM($C389:AA389)-SUM($BH389:CF389)</f>
        <v>0</v>
      </c>
      <c r="CG357" s="169">
        <f>SUM($AF357:BE357)-SUM($AF389:BE389)-SUM($C389:AB389)-SUM($BH389:CG389)</f>
        <v>0</v>
      </c>
      <c r="CH357" s="52"/>
      <c r="CI357" s="52"/>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f t="shared" si="109"/>
        <v>1</v>
      </c>
      <c r="DG357" s="67">
        <f t="shared" si="109"/>
        <v>0.9990638247455419</v>
      </c>
      <c r="DH357" s="67">
        <f t="shared" si="109"/>
        <v>0.9990887816351689</v>
      </c>
      <c r="DI357" s="67">
        <f t="shared" si="109"/>
        <v>0.99908189560342175</v>
      </c>
      <c r="DL357" s="53"/>
      <c r="DM357" s="188" t="str">
        <f t="shared" si="95"/>
        <v/>
      </c>
      <c r="DN357" s="188" t="str">
        <f t="shared" si="95"/>
        <v/>
      </c>
      <c r="DO357" s="188" t="str">
        <f t="shared" si="95"/>
        <v/>
      </c>
      <c r="DP357" s="188" t="str">
        <f t="shared" si="95"/>
        <v/>
      </c>
      <c r="DQ357" s="188" t="str">
        <f t="shared" si="95"/>
        <v/>
      </c>
      <c r="DR357" s="188" t="str">
        <f t="shared" si="95"/>
        <v/>
      </c>
      <c r="DS357" s="188" t="str">
        <f t="shared" si="95"/>
        <v/>
      </c>
      <c r="DT357" s="188" t="str">
        <f t="shared" si="95"/>
        <v/>
      </c>
      <c r="DU357" s="188" t="str">
        <f t="shared" si="95"/>
        <v/>
      </c>
      <c r="DV357" s="188" t="str">
        <f t="shared" si="95"/>
        <v/>
      </c>
      <c r="DW357" s="188" t="str">
        <f t="shared" si="95"/>
        <v/>
      </c>
      <c r="DX357" s="188" t="str">
        <f t="shared" si="95"/>
        <v/>
      </c>
      <c r="DY357" s="188" t="str">
        <f t="shared" si="95"/>
        <v/>
      </c>
      <c r="DZ357" s="188" t="str">
        <f t="shared" si="95"/>
        <v/>
      </c>
      <c r="EA357" s="188" t="str">
        <f t="shared" si="95"/>
        <v/>
      </c>
      <c r="EB357" s="188" t="str">
        <f t="shared" si="95"/>
        <v/>
      </c>
      <c r="EC357" s="188" t="str">
        <f t="shared" si="105"/>
        <v/>
      </c>
      <c r="ED357" s="188" t="str">
        <f t="shared" si="105"/>
        <v/>
      </c>
      <c r="EE357" s="188" t="str">
        <f t="shared" si="105"/>
        <v/>
      </c>
      <c r="EF357" s="188" t="str">
        <f t="shared" si="105"/>
        <v/>
      </c>
      <c r="EG357" s="188" t="str">
        <f t="shared" si="105"/>
        <v/>
      </c>
      <c r="EH357" s="188" t="str">
        <f t="shared" si="105"/>
        <v/>
      </c>
      <c r="EI357" s="188" t="str">
        <f t="shared" si="105"/>
        <v/>
      </c>
      <c r="EJ357" s="188" t="str">
        <f t="shared" si="105"/>
        <v/>
      </c>
      <c r="EK357" s="188" t="str">
        <f t="shared" si="105"/>
        <v/>
      </c>
    </row>
    <row r="358" spans="1:141" x14ac:dyDescent="0.3">
      <c r="B358" s="1">
        <v>24</v>
      </c>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f>VLOOKUP(Z100,CVAInc,$A$4,FALSE)*(1+((VLOOKUP(Z100,CVArisk,$A$4,FALSE)-1)*MAX(0,BC132-BaselineBMI)))</f>
        <v>9.3617525445811097E-4</v>
      </c>
      <c r="AB358" s="155">
        <f>VLOOKUP(AA100,CVAInc,$A$4,FALSE)*(1+((VLOOKUP(AA100,CVArisk,$A$4,FALSE)-1)*MAX(0,BD132-BaselineBMI)))</f>
        <v>9.1121836483111962E-4</v>
      </c>
      <c r="AC358" s="155"/>
      <c r="AD358" s="155"/>
      <c r="AE358" s="155"/>
      <c r="AF358" s="155"/>
      <c r="AG358" s="174">
        <f>D358*D66*PRODUCT($CJ358:CJ358)</f>
        <v>0</v>
      </c>
      <c r="AH358" s="174">
        <f>E358*E66*PRODUCT($CJ358:CK358)</f>
        <v>0</v>
      </c>
      <c r="AI358" s="174">
        <f>F358*F66*PRODUCT($CJ358:CL358)</f>
        <v>0</v>
      </c>
      <c r="AJ358" s="174">
        <f>G358*G66*PRODUCT($CJ358:CM358)</f>
        <v>0</v>
      </c>
      <c r="AK358" s="174">
        <f>H358*H66*PRODUCT($CJ358:CN358)</f>
        <v>0</v>
      </c>
      <c r="AL358" s="174">
        <f>I358*I66*PRODUCT($CJ358:CO358)</f>
        <v>0</v>
      </c>
      <c r="AM358" s="174">
        <f>J358*J66*PRODUCT($CJ358:CP358)</f>
        <v>0</v>
      </c>
      <c r="AN358" s="174">
        <f>K358*K66*PRODUCT($CJ358:CQ358)</f>
        <v>0</v>
      </c>
      <c r="AO358" s="174">
        <f>L358*L66*PRODUCT($CJ358:CR358)</f>
        <v>0</v>
      </c>
      <c r="AP358" s="174">
        <f>M358*M66*PRODUCT($CJ358:CS358)</f>
        <v>0</v>
      </c>
      <c r="AQ358" s="174">
        <f>N358*N66*PRODUCT($CJ358:CT358)</f>
        <v>0</v>
      </c>
      <c r="AR358" s="174">
        <f>O358*O66*PRODUCT($CJ358:CU358)</f>
        <v>0</v>
      </c>
      <c r="AS358" s="174">
        <f>P358*P66*PRODUCT($CJ358:CV358)</f>
        <v>0</v>
      </c>
      <c r="AT358" s="174">
        <f>Q358*Q66*PRODUCT($CJ358:CW358)</f>
        <v>0</v>
      </c>
      <c r="AU358" s="174">
        <f>R358*R66*PRODUCT($CJ358:CX358)</f>
        <v>0</v>
      </c>
      <c r="AV358" s="174">
        <f>S358*S66*PRODUCT($CJ358:CY358)</f>
        <v>0</v>
      </c>
      <c r="AW358" s="174">
        <f>T358*T66*PRODUCT($CJ358:CZ358)</f>
        <v>0</v>
      </c>
      <c r="AX358" s="174">
        <f>U358*U66*PRODUCT($CJ358:DA358)</f>
        <v>0</v>
      </c>
      <c r="AY358" s="174">
        <f>V358*V66*PRODUCT($CJ358:DB358)</f>
        <v>0</v>
      </c>
      <c r="AZ358" s="174">
        <f>W358*W66*PRODUCT($CJ358:DC358)</f>
        <v>0</v>
      </c>
      <c r="BA358" s="174">
        <f>X358*X66*PRODUCT($CJ358:DD358)</f>
        <v>0</v>
      </c>
      <c r="BB358" s="174">
        <f>Y358*Y66*PRODUCT($CJ358:DE358)</f>
        <v>0</v>
      </c>
      <c r="BC358" s="174">
        <f>Z358*Z66*PRODUCT($CJ358:DF358)</f>
        <v>0</v>
      </c>
      <c r="BD358" s="174">
        <f>AA358*AA66*PRODUCT($CJ358:DG358)</f>
        <v>0</v>
      </c>
      <c r="BE358" s="174">
        <f>AB358*AB66*PRODUCT($CJ358:DH358)</f>
        <v>0</v>
      </c>
      <c r="BF358" s="93"/>
      <c r="BG358" s="93"/>
      <c r="BH358" s="93"/>
      <c r="BI358" s="169">
        <f>SUM($AF358:AG358)-SUM($AF390:AG390)-SUM($C390:D390)-SUM($BH390:BI390)</f>
        <v>0</v>
      </c>
      <c r="BJ358" s="169">
        <f>SUM($AF358:AH358)-SUM($AF390:AH390)-SUM($C390:E390)-SUM($BH390:BJ390)</f>
        <v>0</v>
      </c>
      <c r="BK358" s="169">
        <f>SUM($AF358:AI358)-SUM($AF390:AI390)-SUM($C390:F390)-SUM($BH390:BK390)</f>
        <v>0</v>
      </c>
      <c r="BL358" s="169">
        <f>SUM($AF358:AJ358)-SUM($AF390:AJ390)-SUM($C390:G390)-SUM($BH390:BL390)</f>
        <v>0</v>
      </c>
      <c r="BM358" s="169">
        <f>SUM($AF358:AK358)-SUM($AF390:AK390)-SUM($C390:H390)-SUM($BH390:BM390)</f>
        <v>0</v>
      </c>
      <c r="BN358" s="169">
        <f>SUM($AF358:AL358)-SUM($AF390:AL390)-SUM($C390:I390)-SUM($BH390:BN390)</f>
        <v>0</v>
      </c>
      <c r="BO358" s="169">
        <f>SUM($AF358:AM358)-SUM($AF390:AM390)-SUM($C390:J390)-SUM($BH390:BO390)</f>
        <v>0</v>
      </c>
      <c r="BP358" s="169">
        <f>SUM($AF358:AN358)-SUM($AF390:AN390)-SUM($C390:K390)-SUM($BH390:BP390)</f>
        <v>0</v>
      </c>
      <c r="BQ358" s="169">
        <f>SUM($AF358:AO358)-SUM($AF390:AO390)-SUM($C390:L390)-SUM($BH390:BQ390)</f>
        <v>0</v>
      </c>
      <c r="BR358" s="169">
        <f>SUM($AF358:AP358)-SUM($AF390:AP390)-SUM($C390:M390)-SUM($BH390:BR390)</f>
        <v>0</v>
      </c>
      <c r="BS358" s="169">
        <f>SUM($AF358:AQ358)-SUM($AF390:AQ390)-SUM($C390:N390)-SUM($BH390:BS390)</f>
        <v>0</v>
      </c>
      <c r="BT358" s="169">
        <f>SUM($AF358:AR358)-SUM($AF390:AR390)-SUM($C390:O390)-SUM($BH390:BT390)</f>
        <v>0</v>
      </c>
      <c r="BU358" s="169">
        <f>SUM($AF358:AS358)-SUM($AF390:AS390)-SUM($C390:P390)-SUM($BH390:BU390)</f>
        <v>0</v>
      </c>
      <c r="BV358" s="169">
        <f>SUM($AF358:AT358)-SUM($AF390:AT390)-SUM($C390:Q390)-SUM($BH390:BV390)</f>
        <v>0</v>
      </c>
      <c r="BW358" s="169">
        <f>SUM($AF358:AU358)-SUM($AF390:AU390)-SUM($C390:R390)-SUM($BH390:BW390)</f>
        <v>0</v>
      </c>
      <c r="BX358" s="169">
        <f>SUM($AF358:AV358)-SUM($AF390:AV390)-SUM($C390:S390)-SUM($BH390:BX390)</f>
        <v>0</v>
      </c>
      <c r="BY358" s="169">
        <f>SUM($AF358:AW358)-SUM($AF390:AW390)-SUM($C390:T390)-SUM($BH390:BY390)</f>
        <v>0</v>
      </c>
      <c r="BZ358" s="169">
        <f>SUM($AF358:AX358)-SUM($AF390:AX390)-SUM($C390:U390)-SUM($BH390:BZ390)</f>
        <v>0</v>
      </c>
      <c r="CA358" s="169">
        <f>SUM($AF358:AY358)-SUM($AF390:AY390)-SUM($C390:V390)-SUM($BH390:CA390)</f>
        <v>0</v>
      </c>
      <c r="CB358" s="169">
        <f>SUM($AF358:AZ358)-SUM($AF390:AZ390)-SUM($C390:W390)-SUM($BH390:CB390)</f>
        <v>0</v>
      </c>
      <c r="CC358" s="169">
        <f>SUM($AF358:BA358)-SUM($AF390:BA390)-SUM($C390:X390)-SUM($BH390:CC390)</f>
        <v>0</v>
      </c>
      <c r="CD358" s="169">
        <f>SUM($AF358:BB358)-SUM($AF390:BB390)-SUM($C390:Y390)-SUM($BH390:CD390)</f>
        <v>0</v>
      </c>
      <c r="CE358" s="169">
        <f>SUM($AF358:BC358)-SUM($AF390:BC390)-SUM($C390:Z390)-SUM($BH390:CE390)</f>
        <v>0</v>
      </c>
      <c r="CF358" s="169">
        <f>SUM($AF358:BD358)-SUM($AF390:BD390)-SUM($C390:AA390)-SUM($BH390:CF390)</f>
        <v>0</v>
      </c>
      <c r="CG358" s="169">
        <f>SUM($AF358:BE358)-SUM($AF390:BE390)-SUM($C390:AB390)-SUM($BH390:CG390)</f>
        <v>0</v>
      </c>
      <c r="CH358" s="52"/>
      <c r="CI358" s="52"/>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f t="shared" si="109"/>
        <v>1</v>
      </c>
      <c r="DH358" s="67">
        <f t="shared" si="109"/>
        <v>0.9990638247455419</v>
      </c>
      <c r="DI358" s="67">
        <f t="shared" si="109"/>
        <v>0.9990887816351689</v>
      </c>
      <c r="DM358" s="188" t="str">
        <f t="shared" si="95"/>
        <v/>
      </c>
      <c r="DN358" s="188" t="str">
        <f t="shared" si="95"/>
        <v/>
      </c>
      <c r="DO358" s="188" t="str">
        <f t="shared" si="95"/>
        <v/>
      </c>
      <c r="DP358" s="188" t="str">
        <f t="shared" si="95"/>
        <v/>
      </c>
      <c r="DQ358" s="188" t="str">
        <f t="shared" si="95"/>
        <v/>
      </c>
      <c r="DR358" s="188" t="str">
        <f t="shared" si="95"/>
        <v/>
      </c>
      <c r="DS358" s="188" t="str">
        <f t="shared" si="95"/>
        <v/>
      </c>
      <c r="DT358" s="188" t="str">
        <f t="shared" si="95"/>
        <v/>
      </c>
      <c r="DU358" s="188" t="str">
        <f t="shared" si="95"/>
        <v/>
      </c>
      <c r="DV358" s="188" t="str">
        <f t="shared" si="95"/>
        <v/>
      </c>
      <c r="DW358" s="188" t="str">
        <f t="shared" si="95"/>
        <v/>
      </c>
      <c r="DX358" s="188" t="str">
        <f t="shared" si="95"/>
        <v/>
      </c>
      <c r="DY358" s="188" t="str">
        <f t="shared" si="95"/>
        <v/>
      </c>
      <c r="DZ358" s="188" t="str">
        <f t="shared" si="95"/>
        <v/>
      </c>
      <c r="EA358" s="188" t="str">
        <f t="shared" si="95"/>
        <v/>
      </c>
      <c r="EB358" s="188" t="str">
        <f t="shared" si="95"/>
        <v/>
      </c>
      <c r="EC358" s="188" t="str">
        <f t="shared" si="105"/>
        <v/>
      </c>
      <c r="ED358" s="188" t="str">
        <f t="shared" si="105"/>
        <v/>
      </c>
      <c r="EE358" s="188" t="str">
        <f t="shared" si="105"/>
        <v/>
      </c>
      <c r="EF358" s="188" t="str">
        <f t="shared" si="105"/>
        <v/>
      </c>
      <c r="EG358" s="188" t="str">
        <f t="shared" si="105"/>
        <v/>
      </c>
      <c r="EH358" s="188" t="str">
        <f t="shared" si="105"/>
        <v/>
      </c>
      <c r="EI358" s="188" t="str">
        <f t="shared" si="105"/>
        <v/>
      </c>
      <c r="EJ358" s="188" t="str">
        <f t="shared" si="105"/>
        <v/>
      </c>
      <c r="EK358" s="188" t="str">
        <f t="shared" si="105"/>
        <v/>
      </c>
    </row>
    <row r="359" spans="1:141" x14ac:dyDescent="0.3">
      <c r="B359" s="1">
        <v>25</v>
      </c>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f>VLOOKUP(AA101,CVAInc,$A$4,FALSE)*(1+((VLOOKUP(AA101,CVArisk,$A$4,FALSE)-1)*MAX(0,BD133-BaselineBMI)))</f>
        <v>9.3617525445811097E-4</v>
      </c>
      <c r="AC359" s="155"/>
      <c r="AD359" s="155"/>
      <c r="AE359" s="155"/>
      <c r="AF359" s="155"/>
      <c r="AG359" s="174">
        <f>D359*D67*PRODUCT($CJ359:CJ359)</f>
        <v>0</v>
      </c>
      <c r="AH359" s="174">
        <f>E359*E67*PRODUCT($CJ359:CK359)</f>
        <v>0</v>
      </c>
      <c r="AI359" s="174">
        <f>F359*F67*PRODUCT($CJ359:CL359)</f>
        <v>0</v>
      </c>
      <c r="AJ359" s="174">
        <f>G359*G67*PRODUCT($CJ359:CM359)</f>
        <v>0</v>
      </c>
      <c r="AK359" s="174">
        <f>H359*H67*PRODUCT($CJ359:CN359)</f>
        <v>0</v>
      </c>
      <c r="AL359" s="174">
        <f>I359*I67*PRODUCT($CJ359:CO359)</f>
        <v>0</v>
      </c>
      <c r="AM359" s="174">
        <f>J359*J67*PRODUCT($CJ359:CP359)</f>
        <v>0</v>
      </c>
      <c r="AN359" s="174">
        <f>K359*K67*PRODUCT($CJ359:CQ359)</f>
        <v>0</v>
      </c>
      <c r="AO359" s="174">
        <f>L359*L67*PRODUCT($CJ359:CR359)</f>
        <v>0</v>
      </c>
      <c r="AP359" s="174">
        <f>M359*M67*PRODUCT($CJ359:CS359)</f>
        <v>0</v>
      </c>
      <c r="AQ359" s="174">
        <f>N359*N67*PRODUCT($CJ359:CT359)</f>
        <v>0</v>
      </c>
      <c r="AR359" s="174">
        <f>O359*O67*PRODUCT($CJ359:CU359)</f>
        <v>0</v>
      </c>
      <c r="AS359" s="174">
        <f>P359*P67*PRODUCT($CJ359:CV359)</f>
        <v>0</v>
      </c>
      <c r="AT359" s="174">
        <f>Q359*Q67*PRODUCT($CJ359:CW359)</f>
        <v>0</v>
      </c>
      <c r="AU359" s="174">
        <f>R359*R67*PRODUCT($CJ359:CX359)</f>
        <v>0</v>
      </c>
      <c r="AV359" s="174">
        <f>S359*S67*PRODUCT($CJ359:CY359)</f>
        <v>0</v>
      </c>
      <c r="AW359" s="174">
        <f>T359*T67*PRODUCT($CJ359:CZ359)</f>
        <v>0</v>
      </c>
      <c r="AX359" s="174">
        <f>U359*U67*PRODUCT($CJ359:DA359)</f>
        <v>0</v>
      </c>
      <c r="AY359" s="174">
        <f>V359*V67*PRODUCT($CJ359:DB359)</f>
        <v>0</v>
      </c>
      <c r="AZ359" s="174">
        <f>W359*W67*PRODUCT($CJ359:DC359)</f>
        <v>0</v>
      </c>
      <c r="BA359" s="174">
        <f>X359*X67*PRODUCT($CJ359:DD359)</f>
        <v>0</v>
      </c>
      <c r="BB359" s="174">
        <f>Y359*Y67*PRODUCT($CJ359:DE359)</f>
        <v>0</v>
      </c>
      <c r="BC359" s="174">
        <f>Z359*Z67*PRODUCT($CJ359:DF359)</f>
        <v>0</v>
      </c>
      <c r="BD359" s="174">
        <f>AA359*AA67*PRODUCT($CJ359:DG359)</f>
        <v>0</v>
      </c>
      <c r="BE359" s="174">
        <f>AB359*AB67*PRODUCT($CJ359:DH359)</f>
        <v>0</v>
      </c>
      <c r="BI359" s="169">
        <f>SUM($AF359:AG359)-SUM($AF391:AG391)-SUM($C391:D391)-SUM($BH391:BI391)</f>
        <v>0</v>
      </c>
      <c r="BJ359" s="169">
        <f>SUM($AF359:AH359)-SUM($AF391:AH391)-SUM($C391:E391)-SUM($BH391:BJ391)</f>
        <v>0</v>
      </c>
      <c r="BK359" s="169">
        <f>SUM($AF359:AI359)-SUM($AF391:AI391)-SUM($C391:F391)-SUM($BH391:BK391)</f>
        <v>0</v>
      </c>
      <c r="BL359" s="169">
        <f>SUM($AF359:AJ359)-SUM($AF391:AJ391)-SUM($C391:G391)-SUM($BH391:BL391)</f>
        <v>0</v>
      </c>
      <c r="BM359" s="169">
        <f>SUM($AF359:AK359)-SUM($AF391:AK391)-SUM($C391:H391)-SUM($BH391:BM391)</f>
        <v>0</v>
      </c>
      <c r="BN359" s="169">
        <f>SUM($AF359:AL359)-SUM($AF391:AL391)-SUM($C391:I391)-SUM($BH391:BN391)</f>
        <v>0</v>
      </c>
      <c r="BO359" s="169">
        <f>SUM($AF359:AM359)-SUM($AF391:AM391)-SUM($C391:J391)-SUM($BH391:BO391)</f>
        <v>0</v>
      </c>
      <c r="BP359" s="169">
        <f>SUM($AF359:AN359)-SUM($AF391:AN391)-SUM($C391:K391)-SUM($BH391:BP391)</f>
        <v>0</v>
      </c>
      <c r="BQ359" s="169">
        <f>SUM($AF359:AO359)-SUM($AF391:AO391)-SUM($C391:L391)-SUM($BH391:BQ391)</f>
        <v>0</v>
      </c>
      <c r="BR359" s="169">
        <f>SUM($AF359:AP359)-SUM($AF391:AP391)-SUM($C391:M391)-SUM($BH391:BR391)</f>
        <v>0</v>
      </c>
      <c r="BS359" s="169">
        <f>SUM($AF359:AQ359)-SUM($AF391:AQ391)-SUM($C391:N391)-SUM($BH391:BS391)</f>
        <v>0</v>
      </c>
      <c r="BT359" s="169">
        <f>SUM($AF359:AR359)-SUM($AF391:AR391)-SUM($C391:O391)-SUM($BH391:BT391)</f>
        <v>0</v>
      </c>
      <c r="BU359" s="169">
        <f>SUM($AF359:AS359)-SUM($AF391:AS391)-SUM($C391:P391)-SUM($BH391:BU391)</f>
        <v>0</v>
      </c>
      <c r="BV359" s="169">
        <f>SUM($AF359:AT359)-SUM($AF391:AT391)-SUM($C391:Q391)-SUM($BH391:BV391)</f>
        <v>0</v>
      </c>
      <c r="BW359" s="169">
        <f>SUM($AF359:AU359)-SUM($AF391:AU391)-SUM($C391:R391)-SUM($BH391:BW391)</f>
        <v>0</v>
      </c>
      <c r="BX359" s="169">
        <f>SUM($AF359:AV359)-SUM($AF391:AV391)-SUM($C391:S391)-SUM($BH391:BX391)</f>
        <v>0</v>
      </c>
      <c r="BY359" s="169">
        <f>SUM($AF359:AW359)-SUM($AF391:AW391)-SUM($C391:T391)-SUM($BH391:BY391)</f>
        <v>0</v>
      </c>
      <c r="BZ359" s="169">
        <f>SUM($AF359:AX359)-SUM($AF391:AX391)-SUM($C391:U391)-SUM($BH391:BZ391)</f>
        <v>0</v>
      </c>
      <c r="CA359" s="169">
        <f>SUM($AF359:AY359)-SUM($AF391:AY391)-SUM($C391:V391)-SUM($BH391:CA391)</f>
        <v>0</v>
      </c>
      <c r="CB359" s="169">
        <f>SUM($AF359:AZ359)-SUM($AF391:AZ391)-SUM($C391:W391)-SUM($BH391:CB391)</f>
        <v>0</v>
      </c>
      <c r="CC359" s="169">
        <f>SUM($AF359:BA359)-SUM($AF391:BA391)-SUM($C391:X391)-SUM($BH391:CC391)</f>
        <v>0</v>
      </c>
      <c r="CD359" s="169">
        <f>SUM($AF359:BB359)-SUM($AF391:BB391)-SUM($C391:Y391)-SUM($BH391:CD391)</f>
        <v>0</v>
      </c>
      <c r="CE359" s="169">
        <f>SUM($AF359:BC359)-SUM($AF391:BC391)-SUM($C391:Z391)-SUM($BH391:CE391)</f>
        <v>0</v>
      </c>
      <c r="CF359" s="169">
        <f>SUM($AF359:BD359)-SUM($AF391:BD391)-SUM($C391:AA391)-SUM($BH391:CF391)</f>
        <v>0</v>
      </c>
      <c r="CG359" s="169">
        <f>SUM($AF359:BE359)-SUM($AF391:BE391)-SUM($C391:AB391)-SUM($BH391:CG391)</f>
        <v>0</v>
      </c>
      <c r="CH359" s="52"/>
      <c r="CI359" s="52"/>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f t="shared" si="109"/>
        <v>1</v>
      </c>
      <c r="DI359" s="67">
        <f t="shared" si="109"/>
        <v>0.9990638247455419</v>
      </c>
      <c r="DM359" s="188" t="str">
        <f t="shared" si="95"/>
        <v/>
      </c>
      <c r="DN359" s="188" t="str">
        <f t="shared" si="95"/>
        <v/>
      </c>
      <c r="DO359" s="188" t="str">
        <f t="shared" si="95"/>
        <v/>
      </c>
      <c r="DP359" s="188" t="str">
        <f t="shared" si="95"/>
        <v/>
      </c>
      <c r="DQ359" s="188" t="str">
        <f t="shared" si="95"/>
        <v/>
      </c>
      <c r="DR359" s="188" t="str">
        <f t="shared" si="95"/>
        <v/>
      </c>
      <c r="DS359" s="188" t="str">
        <f t="shared" si="95"/>
        <v/>
      </c>
      <c r="DT359" s="188" t="str">
        <f t="shared" si="95"/>
        <v/>
      </c>
      <c r="DU359" s="188" t="str">
        <f t="shared" si="95"/>
        <v/>
      </c>
      <c r="DV359" s="188" t="str">
        <f t="shared" si="95"/>
        <v/>
      </c>
      <c r="DW359" s="188" t="str">
        <f t="shared" si="95"/>
        <v/>
      </c>
      <c r="DX359" s="188" t="str">
        <f t="shared" si="95"/>
        <v/>
      </c>
      <c r="DY359" s="188" t="str">
        <f t="shared" si="95"/>
        <v/>
      </c>
      <c r="DZ359" s="188" t="str">
        <f t="shared" si="95"/>
        <v/>
      </c>
      <c r="EA359" s="188" t="str">
        <f t="shared" si="95"/>
        <v/>
      </c>
      <c r="EB359" s="188" t="str">
        <f t="shared" si="95"/>
        <v/>
      </c>
      <c r="EC359" s="188" t="str">
        <f t="shared" si="105"/>
        <v/>
      </c>
      <c r="ED359" s="188" t="str">
        <f t="shared" si="105"/>
        <v/>
      </c>
      <c r="EE359" s="188" t="str">
        <f t="shared" si="105"/>
        <v/>
      </c>
      <c r="EF359" s="188" t="str">
        <f t="shared" si="105"/>
        <v/>
      </c>
      <c r="EG359" s="188" t="str">
        <f t="shared" si="105"/>
        <v/>
      </c>
      <c r="EH359" s="188" t="str">
        <f t="shared" si="105"/>
        <v/>
      </c>
      <c r="EI359" s="188" t="str">
        <f t="shared" si="105"/>
        <v/>
      </c>
      <c r="EJ359" s="188" t="str">
        <f t="shared" si="105"/>
        <v/>
      </c>
      <c r="EK359" s="188" t="str">
        <f t="shared" si="105"/>
        <v/>
      </c>
    </row>
    <row r="360" spans="1:141" x14ac:dyDescent="0.3">
      <c r="C360" s="12"/>
      <c r="D360" s="12"/>
      <c r="E360" s="12"/>
      <c r="F360" s="12"/>
      <c r="G360" s="12"/>
      <c r="H360" s="12"/>
      <c r="I360" s="12"/>
      <c r="J360" s="12"/>
      <c r="K360" s="12"/>
      <c r="L360" s="155"/>
      <c r="M360" s="155"/>
      <c r="N360" s="155"/>
      <c r="O360" s="155"/>
      <c r="P360" s="155"/>
      <c r="Q360" s="155"/>
      <c r="R360" s="155"/>
      <c r="S360" s="155"/>
      <c r="T360" s="155"/>
      <c r="U360" s="155"/>
      <c r="V360" s="155"/>
      <c r="W360" s="155"/>
      <c r="X360" s="155"/>
      <c r="Y360" s="155"/>
      <c r="Z360" s="155"/>
      <c r="AA360" s="155"/>
      <c r="AB360" s="155"/>
      <c r="AC360" s="155"/>
      <c r="AD360" s="155"/>
      <c r="AE360" s="5" t="s">
        <v>278</v>
      </c>
      <c r="AF360" s="12">
        <f>SUM(AF335:AF359)</f>
        <v>0</v>
      </c>
      <c r="AG360" s="12">
        <f>SUM(AG335:AG359)</f>
        <v>6.538606532257904E-2</v>
      </c>
      <c r="AH360" s="12">
        <f t="shared" ref="AH360:BE360" si="117">SUM(AH335:AH359)</f>
        <v>6.3409844592769174E-2</v>
      </c>
      <c r="AI360" s="12">
        <f t="shared" si="117"/>
        <v>6.362127638573975E-2</v>
      </c>
      <c r="AJ360" s="12">
        <f t="shared" si="117"/>
        <v>6.3978945397120165E-2</v>
      </c>
      <c r="AK360" s="12">
        <f t="shared" si="117"/>
        <v>6.4304135796617479E-2</v>
      </c>
      <c r="AL360" s="12">
        <f t="shared" si="117"/>
        <v>6.4576274039515436E-2</v>
      </c>
      <c r="AM360" s="12">
        <f t="shared" si="117"/>
        <v>6.479820407864087E-2</v>
      </c>
      <c r="AN360" s="12">
        <f t="shared" si="117"/>
        <v>6.4964667820855804E-2</v>
      </c>
      <c r="AO360" s="12">
        <f t="shared" si="117"/>
        <v>6.5083774761218613E-2</v>
      </c>
      <c r="AP360" s="12">
        <f t="shared" si="117"/>
        <v>0.15789956680359218</v>
      </c>
      <c r="AQ360" s="12">
        <f t="shared" si="117"/>
        <v>0.15763994844868812</v>
      </c>
      <c r="AR360" s="12">
        <f t="shared" si="117"/>
        <v>0.15716930710594387</v>
      </c>
      <c r="AS360" s="12">
        <f t="shared" si="117"/>
        <v>0.15650776254982024</v>
      </c>
      <c r="AT360" s="12">
        <f t="shared" si="117"/>
        <v>0.15523939904328823</v>
      </c>
      <c r="AU360" s="12">
        <f t="shared" si="117"/>
        <v>0.15339109804487724</v>
      </c>
      <c r="AV360" s="12">
        <f t="shared" si="117"/>
        <v>0.15135078247332692</v>
      </c>
      <c r="AW360" s="12">
        <f t="shared" si="117"/>
        <v>0.14910606547998442</v>
      </c>
      <c r="AX360" s="12">
        <f t="shared" si="117"/>
        <v>0.14669655607364607</v>
      </c>
      <c r="AY360" s="12">
        <f t="shared" si="117"/>
        <v>0.14411833871552807</v>
      </c>
      <c r="AZ360" s="12">
        <f t="shared" si="117"/>
        <v>0.47618590927350463</v>
      </c>
      <c r="BA360" s="12">
        <f t="shared" si="117"/>
        <v>0.4628865271441242</v>
      </c>
      <c r="BB360" s="12">
        <f t="shared" si="117"/>
        <v>0.44858950258095026</v>
      </c>
      <c r="BC360" s="12">
        <f t="shared" si="117"/>
        <v>0.4336670620541429</v>
      </c>
      <c r="BD360" s="12">
        <f t="shared" si="117"/>
        <v>0.41788626212610136</v>
      </c>
      <c r="BE360" s="12">
        <f t="shared" si="117"/>
        <v>0.40118752028356192</v>
      </c>
      <c r="BF360" s="12"/>
      <c r="BG360" s="5" t="s">
        <v>278</v>
      </c>
      <c r="BH360" s="34"/>
      <c r="BI360" s="66">
        <f>SUM(BI335:BI359)</f>
        <v>6.538606532257904E-2</v>
      </c>
      <c r="BJ360" s="66">
        <f t="shared" ref="BJ360:CG360" si="118">SUM(BJ335:BJ359)</f>
        <v>0.1178323801576735</v>
      </c>
      <c r="BK360" s="66">
        <f t="shared" si="118"/>
        <v>0.1616733028486603</v>
      </c>
      <c r="BL360" s="66">
        <f t="shared" si="118"/>
        <v>0.19848362000482933</v>
      </c>
      <c r="BM360" s="66">
        <f t="shared" si="118"/>
        <v>0.2294008117302338</v>
      </c>
      <c r="BN360" s="66">
        <f t="shared" si="118"/>
        <v>0.25531877253446122</v>
      </c>
      <c r="BO360" s="66">
        <f t="shared" si="118"/>
        <v>0.27701822791624442</v>
      </c>
      <c r="BP360" s="66">
        <f t="shared" si="118"/>
        <v>0.29514732325745247</v>
      </c>
      <c r="BQ360" s="66">
        <f t="shared" si="118"/>
        <v>0.31025722419072788</v>
      </c>
      <c r="BR360" s="66">
        <f t="shared" si="118"/>
        <v>0.41555210898948924</v>
      </c>
      <c r="BS360" s="66">
        <f t="shared" si="118"/>
        <v>0.5025693530466353</v>
      </c>
      <c r="BT360" s="66">
        <f t="shared" si="118"/>
        <v>0.57413697510472261</v>
      </c>
      <c r="BU360" s="66">
        <f t="shared" si="118"/>
        <v>0.6326460709804187</v>
      </c>
      <c r="BV360" s="66">
        <f t="shared" si="118"/>
        <v>0.67967583819552901</v>
      </c>
      <c r="BW360" s="66">
        <f t="shared" si="118"/>
        <v>0.71657926042078823</v>
      </c>
      <c r="BX360" s="66">
        <f t="shared" si="118"/>
        <v>0.74470407197498933</v>
      </c>
      <c r="BY360" s="66">
        <f t="shared" si="118"/>
        <v>0.76532881119462326</v>
      </c>
      <c r="BZ360" s="66">
        <f t="shared" si="118"/>
        <v>0.77958198890303088</v>
      </c>
      <c r="CA360" s="66">
        <f t="shared" si="118"/>
        <v>0.78838624274128766</v>
      </c>
      <c r="CB360" s="66">
        <f t="shared" si="118"/>
        <v>1.1279102661496092</v>
      </c>
      <c r="CC360" s="66">
        <f t="shared" si="118"/>
        <v>1.3946420478222301</v>
      </c>
      <c r="CD360" s="66">
        <f t="shared" si="118"/>
        <v>1.5999216007685335</v>
      </c>
      <c r="CE360" s="66">
        <f t="shared" si="118"/>
        <v>1.7536594353505368</v>
      </c>
      <c r="CF360" s="66">
        <f t="shared" si="118"/>
        <v>1.8637664507799172</v>
      </c>
      <c r="CG360" s="66">
        <f t="shared" si="118"/>
        <v>1.9367790600396046</v>
      </c>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L360" s="53"/>
      <c r="DM360" s="188">
        <f t="shared" si="95"/>
        <v>9.3617525445811097E-4</v>
      </c>
      <c r="DN360" s="188">
        <f t="shared" si="95"/>
        <v>1.6917012075990008E-3</v>
      </c>
      <c r="DO360" s="188">
        <f t="shared" si="95"/>
        <v>2.3287631288105006E-3</v>
      </c>
      <c r="DP360" s="188">
        <f t="shared" si="95"/>
        <v>2.8699038233415898E-3</v>
      </c>
      <c r="DQ360" s="188">
        <f t="shared" si="95"/>
        <v>3.3310110903372113E-3</v>
      </c>
      <c r="DR360" s="188">
        <f t="shared" si="95"/>
        <v>3.7258120074682112E-3</v>
      </c>
      <c r="DS360" s="188">
        <f t="shared" si="95"/>
        <v>4.0653640718749219E-3</v>
      </c>
      <c r="DT360" s="188">
        <f t="shared" si="95"/>
        <v>4.3592443986761303E-3</v>
      </c>
      <c r="DU360" s="188">
        <f t="shared" si="95"/>
        <v>4.614745604045384E-3</v>
      </c>
      <c r="DV360" s="188">
        <f t="shared" si="95"/>
        <v>6.2283222818686704E-3</v>
      </c>
      <c r="DW360" s="188">
        <f t="shared" si="95"/>
        <v>7.5998461501932783E-3</v>
      </c>
      <c r="DX360" s="188">
        <f t="shared" si="95"/>
        <v>8.7704400989238752E-3</v>
      </c>
      <c r="DY360" s="188">
        <f t="shared" si="95"/>
        <v>9.7734475908220503E-3</v>
      </c>
      <c r="DZ360" s="188">
        <f t="shared" si="95"/>
        <v>1.0631523317396944E-2</v>
      </c>
      <c r="EA360" s="188">
        <f t="shared" si="95"/>
        <v>1.1362715240238234E-2</v>
      </c>
      <c r="EB360" s="188">
        <f t="shared" si="95"/>
        <v>1.19874733376703E-2</v>
      </c>
      <c r="EC360" s="188">
        <f t="shared" si="105"/>
        <v>1.2525067780255819E-2</v>
      </c>
      <c r="ED360" s="188">
        <f t="shared" si="105"/>
        <v>1.2988416053093921E-2</v>
      </c>
      <c r="EE360" s="188">
        <f t="shared" si="105"/>
        <v>1.3390888321790688E-2</v>
      </c>
      <c r="EF360" s="188">
        <f t="shared" si="105"/>
        <v>1.9546761029658105E-2</v>
      </c>
      <c r="EG360" s="188">
        <f t="shared" si="105"/>
        <v>2.4730469267290441E-2</v>
      </c>
      <c r="EH360" s="188">
        <f t="shared" si="105"/>
        <v>2.9112121156105827E-2</v>
      </c>
      <c r="EI360" s="188">
        <f t="shared" si="105"/>
        <v>3.28176310863003E-2</v>
      </c>
      <c r="EJ360" s="188">
        <f t="shared" si="105"/>
        <v>3.598000705927009E-2</v>
      </c>
      <c r="EK360" s="188">
        <f t="shared" si="105"/>
        <v>3.8706725528361109E-2</v>
      </c>
    </row>
    <row r="363" spans="1:141" s="162" customFormat="1" x14ac:dyDescent="0.3">
      <c r="A363" s="161" t="s">
        <v>294</v>
      </c>
      <c r="AF363" s="161" t="s">
        <v>300</v>
      </c>
      <c r="BH363" s="161" t="s">
        <v>342</v>
      </c>
    </row>
    <row r="364" spans="1:141" x14ac:dyDescent="0.3">
      <c r="A364" s="1"/>
      <c r="C364" s="1"/>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row>
    <row r="365" spans="1:141" x14ac:dyDescent="0.3">
      <c r="A365" s="1"/>
      <c r="C365" s="1" t="s">
        <v>13</v>
      </c>
      <c r="AF365" s="1" t="s">
        <v>13</v>
      </c>
      <c r="BH365" s="1" t="s">
        <v>13</v>
      </c>
    </row>
    <row r="366" spans="1:141" x14ac:dyDescent="0.3">
      <c r="C366" s="1">
        <v>0</v>
      </c>
      <c r="D366" s="1">
        <v>1</v>
      </c>
      <c r="E366" s="1">
        <v>2</v>
      </c>
      <c r="F366" s="1">
        <v>3</v>
      </c>
      <c r="G366" s="1">
        <v>4</v>
      </c>
      <c r="H366" s="1">
        <v>5</v>
      </c>
      <c r="I366" s="1">
        <v>6</v>
      </c>
      <c r="J366" s="1">
        <v>7</v>
      </c>
      <c r="K366" s="1">
        <v>8</v>
      </c>
      <c r="L366" s="1">
        <v>9</v>
      </c>
      <c r="M366" s="1">
        <v>10</v>
      </c>
      <c r="N366" s="1">
        <v>11</v>
      </c>
      <c r="O366" s="1">
        <v>12</v>
      </c>
      <c r="P366" s="1">
        <v>13</v>
      </c>
      <c r="Q366" s="1">
        <v>14</v>
      </c>
      <c r="R366" s="1">
        <v>15</v>
      </c>
      <c r="S366" s="1">
        <v>16</v>
      </c>
      <c r="T366" s="1">
        <v>17</v>
      </c>
      <c r="U366" s="1">
        <v>18</v>
      </c>
      <c r="V366" s="1">
        <v>19</v>
      </c>
      <c r="W366" s="1">
        <v>20</v>
      </c>
      <c r="X366" s="1">
        <v>21</v>
      </c>
      <c r="Y366" s="1">
        <v>22</v>
      </c>
      <c r="Z366" s="1">
        <v>23</v>
      </c>
      <c r="AA366" s="1">
        <v>24</v>
      </c>
      <c r="AB366" s="1">
        <v>25</v>
      </c>
      <c r="AC366" s="1"/>
      <c r="AF366" s="1">
        <v>0</v>
      </c>
      <c r="AG366" s="1">
        <v>1</v>
      </c>
      <c r="AH366" s="1">
        <v>2</v>
      </c>
      <c r="AI366" s="1">
        <v>3</v>
      </c>
      <c r="AJ366" s="1">
        <v>4</v>
      </c>
      <c r="AK366" s="1">
        <v>5</v>
      </c>
      <c r="AL366" s="1">
        <v>6</v>
      </c>
      <c r="AM366" s="1">
        <v>7</v>
      </c>
      <c r="AN366" s="1">
        <v>8</v>
      </c>
      <c r="AO366" s="1">
        <v>9</v>
      </c>
      <c r="AP366" s="1">
        <v>10</v>
      </c>
      <c r="AQ366" s="1">
        <v>11</v>
      </c>
      <c r="AR366" s="1">
        <v>12</v>
      </c>
      <c r="AS366" s="1">
        <v>13</v>
      </c>
      <c r="AT366" s="1">
        <v>14</v>
      </c>
      <c r="AU366" s="1">
        <v>15</v>
      </c>
      <c r="AV366" s="1">
        <v>16</v>
      </c>
      <c r="AW366" s="1">
        <v>17</v>
      </c>
      <c r="AX366" s="1">
        <v>18</v>
      </c>
      <c r="AY366" s="1">
        <v>19</v>
      </c>
      <c r="AZ366" s="1">
        <v>20</v>
      </c>
      <c r="BA366" s="1">
        <v>21</v>
      </c>
      <c r="BB366" s="1">
        <v>22</v>
      </c>
      <c r="BC366" s="1">
        <v>23</v>
      </c>
      <c r="BD366" s="1">
        <v>24</v>
      </c>
      <c r="BE366" s="1">
        <v>25</v>
      </c>
      <c r="BH366" s="1">
        <v>0</v>
      </c>
      <c r="BI366" s="1">
        <v>1</v>
      </c>
      <c r="BJ366" s="1">
        <v>2</v>
      </c>
      <c r="BK366" s="1">
        <v>3</v>
      </c>
      <c r="BL366" s="1">
        <v>4</v>
      </c>
      <c r="BM366" s="1">
        <v>5</v>
      </c>
      <c r="BN366" s="1">
        <v>6</v>
      </c>
      <c r="BO366" s="1">
        <v>7</v>
      </c>
      <c r="BP366" s="1">
        <v>8</v>
      </c>
      <c r="BQ366" s="1">
        <v>9</v>
      </c>
      <c r="BR366" s="1">
        <v>10</v>
      </c>
      <c r="BS366" s="1">
        <v>11</v>
      </c>
      <c r="BT366" s="1">
        <v>12</v>
      </c>
      <c r="BU366" s="1">
        <v>13</v>
      </c>
      <c r="BV366" s="1">
        <v>14</v>
      </c>
      <c r="BW366" s="1">
        <v>15</v>
      </c>
      <c r="BX366" s="1">
        <v>16</v>
      </c>
      <c r="BY366" s="1">
        <v>17</v>
      </c>
      <c r="BZ366" s="1">
        <v>18</v>
      </c>
      <c r="CA366" s="1">
        <v>19</v>
      </c>
      <c r="CB366" s="1">
        <v>20</v>
      </c>
      <c r="CC366" s="1">
        <v>21</v>
      </c>
      <c r="CD366" s="1">
        <v>22</v>
      </c>
      <c r="CE366" s="1">
        <v>23</v>
      </c>
      <c r="CF366" s="1">
        <v>24</v>
      </c>
      <c r="CG366" s="1">
        <v>25</v>
      </c>
    </row>
    <row r="367" spans="1:141" x14ac:dyDescent="0.3">
      <c r="A367" s="9" t="s">
        <v>12</v>
      </c>
      <c r="B367" s="1">
        <v>1</v>
      </c>
      <c r="C367" s="156"/>
      <c r="D367" s="155">
        <f t="shared" ref="D367:AB380" si="119">(VLOOKUP(C77,CVAMort,$A$4,FALSE)-1)*C141*BH335</f>
        <v>0</v>
      </c>
      <c r="E367" s="155">
        <f t="shared" si="119"/>
        <v>1.0795160437500055E-2</v>
      </c>
      <c r="F367" s="155">
        <f t="shared" si="119"/>
        <v>1.9426410916038483E-2</v>
      </c>
      <c r="G367" s="155">
        <f t="shared" si="119"/>
        <v>2.6615433950114863E-2</v>
      </c>
      <c r="H367" s="155">
        <f t="shared" si="119"/>
        <v>3.2642178012879657E-2</v>
      </c>
      <c r="I367" s="155">
        <f t="shared" si="119"/>
        <v>3.7647149035702356E-2</v>
      </c>
      <c r="J367" s="155">
        <f t="shared" si="119"/>
        <v>4.1816566249647462E-2</v>
      </c>
      <c r="K367" s="155">
        <f t="shared" si="119"/>
        <v>4.5251147094247081E-2</v>
      </c>
      <c r="L367" s="155">
        <f t="shared" si="119"/>
        <v>4.8115740865291981E-2</v>
      </c>
      <c r="M367" s="155">
        <f t="shared" si="119"/>
        <v>5.0475062941211693E-2</v>
      </c>
      <c r="N367" s="155">
        <f t="shared" si="119"/>
        <v>6.7362157337237397E-2</v>
      </c>
      <c r="O367" s="155">
        <f t="shared" si="119"/>
        <v>8.115580003485158E-2</v>
      </c>
      <c r="P367" s="155">
        <f t="shared" si="119"/>
        <v>9.2392299504668318E-2</v>
      </c>
      <c r="Q367" s="155">
        <f t="shared" si="119"/>
        <v>0.10137317726370922</v>
      </c>
      <c r="R367" s="155">
        <f t="shared" si="119"/>
        <v>0.10843194388048177</v>
      </c>
      <c r="S367" s="155">
        <f t="shared" si="119"/>
        <v>0.11383204979426348</v>
      </c>
      <c r="T367" s="155">
        <f t="shared" si="119"/>
        <v>0.11766755714346075</v>
      </c>
      <c r="U367" s="155">
        <f t="shared" si="119"/>
        <v>0.1203937165583972</v>
      </c>
      <c r="V367" s="155">
        <f t="shared" si="119"/>
        <v>0.12200753790451523</v>
      </c>
      <c r="W367" s="155">
        <f t="shared" si="119"/>
        <v>0.12261439527579801</v>
      </c>
      <c r="X367" s="155">
        <f t="shared" si="119"/>
        <v>0.17395849432781851</v>
      </c>
      <c r="Y367" s="155">
        <f t="shared" si="119"/>
        <v>0.2130549924682856</v>
      </c>
      <c r="Z367" s="155">
        <f t="shared" si="119"/>
        <v>0.24272377422585739</v>
      </c>
      <c r="AA367" s="155">
        <f t="shared" si="119"/>
        <v>0.2626960660438234</v>
      </c>
      <c r="AB367" s="155">
        <f t="shared" si="119"/>
        <v>0.27463119127312013</v>
      </c>
      <c r="AC367" s="52"/>
      <c r="AG367" s="170">
        <f t="shared" ref="AG367:AG383" si="120">C141*BH335</f>
        <v>0</v>
      </c>
      <c r="AH367" s="170">
        <f t="shared" ref="AH367:AH383" si="121">D141*BI335</f>
        <v>1.5352648137741557E-4</v>
      </c>
      <c r="AI367" s="170">
        <f t="shared" ref="AI367:AI383" si="122">E141*BJ335</f>
        <v>3.0424320556711297E-4</v>
      </c>
      <c r="AJ367" s="170">
        <f t="shared" ref="AJ367:BE378" si="123">F141*BK335</f>
        <v>4.5624206063891933E-4</v>
      </c>
      <c r="AK367" s="170">
        <f t="shared" si="123"/>
        <v>5.9326754019443483E-4</v>
      </c>
      <c r="AL367" s="170">
        <f t="shared" si="123"/>
        <v>7.6528110793205992E-4</v>
      </c>
      <c r="AM367" s="170">
        <f t="shared" si="123"/>
        <v>9.3574330133880032E-4</v>
      </c>
      <c r="AN367" s="170">
        <f t="shared" si="123"/>
        <v>1.134666661544937E-3</v>
      </c>
      <c r="AO367" s="170">
        <f t="shared" si="123"/>
        <v>1.3057317580909696E-3</v>
      </c>
      <c r="AP367" s="170">
        <f t="shared" si="123"/>
        <v>1.476514129923674E-3</v>
      </c>
      <c r="AQ367" s="170">
        <f t="shared" si="123"/>
        <v>2.2207104704398306E-3</v>
      </c>
      <c r="AR367" s="170">
        <f t="shared" si="123"/>
        <v>2.9978261909231795E-3</v>
      </c>
      <c r="AS367" s="170">
        <f t="shared" si="123"/>
        <v>3.7450954886081057E-3</v>
      </c>
      <c r="AT367" s="170">
        <f t="shared" si="123"/>
        <v>4.5613781717688193E-3</v>
      </c>
      <c r="AU367" s="170">
        <f t="shared" si="123"/>
        <v>5.3775952318030262E-3</v>
      </c>
      <c r="AV367" s="170">
        <f t="shared" si="123"/>
        <v>6.1568490055354131E-3</v>
      </c>
      <c r="AW367" s="170">
        <f t="shared" si="123"/>
        <v>7.0307511435158745E-3</v>
      </c>
      <c r="AX367" s="170">
        <f t="shared" si="123"/>
        <v>7.7581381590798963E-3</v>
      </c>
      <c r="AY367" s="170">
        <f t="shared" si="123"/>
        <v>8.5309657045658672E-3</v>
      </c>
      <c r="AZ367" s="170">
        <f t="shared" si="123"/>
        <v>9.3983523997188904E-3</v>
      </c>
      <c r="BA367" s="170">
        <f t="shared" si="123"/>
        <v>1.4906462077433236E-2</v>
      </c>
      <c r="BB367" s="170">
        <f t="shared" si="123"/>
        <v>2.0473345262030339E-2</v>
      </c>
      <c r="BC367" s="170">
        <f t="shared" si="123"/>
        <v>2.5177966231294414E-2</v>
      </c>
      <c r="BD367" s="170">
        <f t="shared" si="123"/>
        <v>3.0948581715066273E-2</v>
      </c>
      <c r="BE367" s="170">
        <f t="shared" si="123"/>
        <v>3.7450523061971656E-2</v>
      </c>
      <c r="BI367" s="194">
        <f>SUMPRODUCT(CHOOSE({1,2,3,4},D237,D302,D432,D497),CHOOSE({1,2,3,4},DL335,DL335,DL335,DL335))</f>
        <v>0</v>
      </c>
      <c r="BJ367" s="194">
        <f>SUMPRODUCT(CHOOSE({1,2,3,4},E237,E302,E432,E497),CHOOSE({1,2,3,4},DM335,DM335,DM335,DM335))</f>
        <v>1.4842838797245045E-5</v>
      </c>
      <c r="BK367" s="194">
        <f>SUMPRODUCT(CHOOSE({1,2,3,4},F237,F302,F432,F497),CHOOSE({1,2,3,4},DN335,DN335,DN335,DN335))</f>
        <v>4.9699573147365071E-5</v>
      </c>
      <c r="BL367" s="194">
        <f>SUMPRODUCT(CHOOSE({1,2,3,4},G237,G302,G432,G497),CHOOSE({1,2,3,4},DO335,DO335,DO335,DO335))</f>
        <v>9.6952230197361962E-5</v>
      </c>
      <c r="BM367" s="194">
        <f>SUMPRODUCT(CHOOSE({1,2,3,4},H237,H302,H432,H497),CHOOSE({1,2,3,4},DP335,DP335,DP335,DP335))</f>
        <v>1.5149851813887094E-4</v>
      </c>
      <c r="BN367" s="194">
        <f>SUMPRODUCT(CHOOSE({1,2,3,4},I237,I302,I432,I497),CHOOSE({1,2,3,4},DQ335,DQ335,DQ335,DQ335))</f>
        <v>2.4588309165363316E-4</v>
      </c>
      <c r="BO367" s="194">
        <f>SUMPRODUCT(CHOOSE({1,2,3,4},J237,J302,J432,J497),CHOOSE({1,2,3,4},DR335,DR335,DR335,DR335))</f>
        <v>3.4643914587138196E-4</v>
      </c>
      <c r="BP367" s="194">
        <f>SUMPRODUCT(CHOOSE({1,2,3,4},K237,K302,K432,K497),CHOOSE({1,2,3,4},DS335,DS335,DS335,DS335))</f>
        <v>4.4975872385569102E-4</v>
      </c>
      <c r="BQ367" s="194">
        <f>SUMPRODUCT(CHOOSE({1,2,3,4},L237,L302,L432,L497),CHOOSE({1,2,3,4},DT335,DT335,DT335,DT335))</f>
        <v>5.5240120456021002E-4</v>
      </c>
      <c r="BR367" s="194">
        <f>SUMPRODUCT(CHOOSE({1,2,3,4},M237,M302,M432,M497),CHOOSE({1,2,3,4},DU335,DU335,DU335,DU335))</f>
        <v>6.5310493369544686E-4</v>
      </c>
      <c r="BS367" s="194">
        <f>SUMPRODUCT(CHOOSE({1,2,3,4},N237,N302,N432,N497),CHOOSE({1,2,3,4},DV335,DV335,DV335,DV335))</f>
        <v>1.0398365838648759E-3</v>
      </c>
      <c r="BT367" s="194">
        <f>SUMPRODUCT(CHOOSE({1,2,3,4},O237,O302,O432,O497),CHOOSE({1,2,3,4},DW335,DW335,DW335,DW335))</f>
        <v>1.4480588220818916E-3</v>
      </c>
      <c r="BU367" s="194">
        <f>SUMPRODUCT(CHOOSE({1,2,3,4},P237,P302,P432,P497),CHOOSE({1,2,3,4},DX335,DX335,DX335,DX335))</f>
        <v>1.8612716808475238E-3</v>
      </c>
      <c r="BV367" s="194">
        <f>SUMPRODUCT(CHOOSE({1,2,3,4},Q237,Q302,Q432,Q497),CHOOSE({1,2,3,4},DY335,DY335,DY335,DY335))</f>
        <v>2.2750763926999555E-3</v>
      </c>
      <c r="BW367" s="194">
        <f>SUMPRODUCT(CHOOSE({1,2,3,4},R237,R302,R432,R497),CHOOSE({1,2,3,4},DZ335,DZ335,DZ335,DZ335))</f>
        <v>2.6781367073332469E-3</v>
      </c>
      <c r="BX367" s="194">
        <f>SUMPRODUCT(CHOOSE({1,2,3,4},S237,S302,S432,S497),CHOOSE({1,2,3,4},EA335,EA335,EA335,EA335))</f>
        <v>3.2370721193268506E-3</v>
      </c>
      <c r="BY367" s="194">
        <f>SUMPRODUCT(CHOOSE({1,2,3,4},T237,T302,T432,T497),CHOOSE({1,2,3,4},EB335,EB335,EB335,EB335))</f>
        <v>3.7830179733740624E-3</v>
      </c>
      <c r="BZ367" s="194">
        <f>SUMPRODUCT(CHOOSE({1,2,3,4},U237,U302,U432,U497),CHOOSE({1,2,3,4},EC335,EC335,EC335,EC335))</f>
        <v>4.2915236477615616E-3</v>
      </c>
      <c r="CA367" s="194">
        <f>SUMPRODUCT(CHOOSE({1,2,3,4},V237,V302,V432,V497),CHOOSE({1,2,3,4},ED335,ED335,ED335,ED335))</f>
        <v>4.7755812681902782E-3</v>
      </c>
      <c r="CB367" s="194">
        <f>SUMPRODUCT(CHOOSE({1,2,3,4},W237,W302,W432,W497),CHOOSE({1,2,3,4},EE335,EE335,EE335,EE335))</f>
        <v>4.6491381896661401E-3</v>
      </c>
      <c r="CC367" s="194">
        <f>SUMPRODUCT(CHOOSE({1,2,3,4},X237,X302,X432,X497),CHOOSE({1,2,3,4},EF335,EF335,EF335,EF335))</f>
        <v>7.2897890662510919E-3</v>
      </c>
      <c r="CD367" s="194">
        <f>SUMPRODUCT(CHOOSE({1,2,3,4},Y237,Y302,Y432,Y497),CHOOSE({1,2,3,4},EG335,EG335,EG335,EG335))</f>
        <v>9.7816119043312635E-3</v>
      </c>
      <c r="CE367" s="194">
        <f>SUMPRODUCT(CHOOSE({1,2,3,4},Z237,Z302,Z432,Z497),CHOOSE({1,2,3,4},EH335,EH335,EH335,EH335))</f>
        <v>1.2027487014987586E-2</v>
      </c>
      <c r="CF367" s="194">
        <f>SUMPRODUCT(CHOOSE({1,2,3,4},AA237,AA302,AA432,AA497),CHOOSE({1,2,3,4},EI335,EI335,EI335,EI335))</f>
        <v>1.413459893783175E-2</v>
      </c>
      <c r="CG367" s="194">
        <f>SUMPRODUCT(CHOOSE({1,2,3,4},AB237,AB302,AB432,AB497),CHOOSE({1,2,3,4},EJ335,EJ335,EJ335,EJ335))</f>
        <v>1.6093196688782365E-2</v>
      </c>
    </row>
    <row r="368" spans="1:141" x14ac:dyDescent="0.3">
      <c r="B368" s="1">
        <v>2</v>
      </c>
      <c r="C368" s="1"/>
      <c r="D368" s="155"/>
      <c r="E368" s="155">
        <f t="shared" si="119"/>
        <v>0</v>
      </c>
      <c r="F368" s="155">
        <f t="shared" si="119"/>
        <v>0</v>
      </c>
      <c r="G368" s="155">
        <f t="shared" si="119"/>
        <v>0</v>
      </c>
      <c r="H368" s="155">
        <f t="shared" si="119"/>
        <v>0</v>
      </c>
      <c r="I368" s="155">
        <f t="shared" si="119"/>
        <v>0</v>
      </c>
      <c r="J368" s="155">
        <f t="shared" si="119"/>
        <v>0</v>
      </c>
      <c r="K368" s="155">
        <f t="shared" si="119"/>
        <v>0</v>
      </c>
      <c r="L368" s="155">
        <f t="shared" si="119"/>
        <v>0</v>
      </c>
      <c r="M368" s="155">
        <f t="shared" si="119"/>
        <v>0</v>
      </c>
      <c r="N368" s="155">
        <f t="shared" si="119"/>
        <v>0</v>
      </c>
      <c r="O368" s="155">
        <f t="shared" si="119"/>
        <v>0</v>
      </c>
      <c r="P368" s="155">
        <f t="shared" si="119"/>
        <v>0</v>
      </c>
      <c r="Q368" s="155">
        <f t="shared" si="119"/>
        <v>0</v>
      </c>
      <c r="R368" s="155">
        <f t="shared" si="119"/>
        <v>0</v>
      </c>
      <c r="S368" s="155">
        <f t="shared" si="119"/>
        <v>0</v>
      </c>
      <c r="T368" s="155">
        <f t="shared" si="119"/>
        <v>0</v>
      </c>
      <c r="U368" s="155">
        <f t="shared" si="119"/>
        <v>0</v>
      </c>
      <c r="V368" s="155">
        <f t="shared" si="119"/>
        <v>0</v>
      </c>
      <c r="W368" s="155">
        <f t="shared" si="119"/>
        <v>0</v>
      </c>
      <c r="X368" s="155">
        <f t="shared" si="119"/>
        <v>0</v>
      </c>
      <c r="Y368" s="155">
        <f t="shared" si="119"/>
        <v>0</v>
      </c>
      <c r="Z368" s="155">
        <f t="shared" si="119"/>
        <v>0</v>
      </c>
      <c r="AA368" s="155">
        <f t="shared" si="119"/>
        <v>0</v>
      </c>
      <c r="AB368" s="155">
        <f t="shared" si="119"/>
        <v>0</v>
      </c>
      <c r="AC368" s="155"/>
      <c r="AD368" s="52"/>
      <c r="AG368" s="170">
        <f t="shared" si="120"/>
        <v>0</v>
      </c>
      <c r="AH368" s="170">
        <f t="shared" si="121"/>
        <v>0</v>
      </c>
      <c r="AI368" s="170">
        <f t="shared" si="122"/>
        <v>0</v>
      </c>
      <c r="AJ368" s="170">
        <f t="shared" si="123"/>
        <v>0</v>
      </c>
      <c r="AK368" s="170">
        <f t="shared" si="123"/>
        <v>0</v>
      </c>
      <c r="AL368" s="170">
        <f t="shared" si="123"/>
        <v>0</v>
      </c>
      <c r="AM368" s="170">
        <f t="shared" si="123"/>
        <v>0</v>
      </c>
      <c r="AN368" s="170">
        <f t="shared" si="123"/>
        <v>0</v>
      </c>
      <c r="AO368" s="170">
        <f t="shared" si="123"/>
        <v>0</v>
      </c>
      <c r="AP368" s="170">
        <f t="shared" si="123"/>
        <v>0</v>
      </c>
      <c r="AQ368" s="170">
        <f t="shared" si="123"/>
        <v>0</v>
      </c>
      <c r="AR368" s="170">
        <f t="shared" si="123"/>
        <v>0</v>
      </c>
      <c r="AS368" s="170">
        <f t="shared" si="123"/>
        <v>0</v>
      </c>
      <c r="AT368" s="170">
        <f t="shared" si="123"/>
        <v>0</v>
      </c>
      <c r="AU368" s="170">
        <f t="shared" si="123"/>
        <v>0</v>
      </c>
      <c r="AV368" s="170">
        <f t="shared" si="123"/>
        <v>0</v>
      </c>
      <c r="AW368" s="170">
        <f t="shared" si="123"/>
        <v>0</v>
      </c>
      <c r="AX368" s="170">
        <f t="shared" si="123"/>
        <v>0</v>
      </c>
      <c r="AY368" s="170">
        <f t="shared" si="123"/>
        <v>0</v>
      </c>
      <c r="AZ368" s="170">
        <f t="shared" si="123"/>
        <v>0</v>
      </c>
      <c r="BA368" s="170">
        <f t="shared" si="123"/>
        <v>0</v>
      </c>
      <c r="BB368" s="170">
        <f t="shared" si="123"/>
        <v>0</v>
      </c>
      <c r="BC368" s="170">
        <f t="shared" si="123"/>
        <v>0</v>
      </c>
      <c r="BD368" s="170">
        <f t="shared" si="123"/>
        <v>0</v>
      </c>
      <c r="BE368" s="170">
        <f t="shared" si="123"/>
        <v>0</v>
      </c>
      <c r="BF368" s="67"/>
      <c r="BI368" s="194">
        <f>SUMPRODUCT(CHOOSE({1,2,3,4},D238,D303,D433,D498),CHOOSE({1,2,3,4},DL336,DL336,DL336,DL336))</f>
        <v>0</v>
      </c>
      <c r="BJ368" s="194">
        <f>SUMPRODUCT(CHOOSE({1,2,3,4},E238,E303,E433,E498),CHOOSE({1,2,3,4},DM336,DM336,DM336,DM336))</f>
        <v>0</v>
      </c>
      <c r="BK368" s="194">
        <f>SUMPRODUCT(CHOOSE({1,2,3,4},F238,F303,F433,F498),CHOOSE({1,2,3,4},DN336,DN336,DN336,DN336))</f>
        <v>0</v>
      </c>
      <c r="BL368" s="194">
        <f>SUMPRODUCT(CHOOSE({1,2,3,4},G238,G303,G433,G498),CHOOSE({1,2,3,4},DO336,DO336,DO336,DO336))</f>
        <v>0</v>
      </c>
      <c r="BM368" s="194">
        <f>SUMPRODUCT(CHOOSE({1,2,3,4},H238,H303,H433,H498),CHOOSE({1,2,3,4},DP336,DP336,DP336,DP336))</f>
        <v>0</v>
      </c>
      <c r="BN368" s="194">
        <f>SUMPRODUCT(CHOOSE({1,2,3,4},I238,I303,I433,I498),CHOOSE({1,2,3,4},DQ336,DQ336,DQ336,DQ336))</f>
        <v>0</v>
      </c>
      <c r="BO368" s="194">
        <f>SUMPRODUCT(CHOOSE({1,2,3,4},J238,J303,J433,J498),CHOOSE({1,2,3,4},DR336,DR336,DR336,DR336))</f>
        <v>0</v>
      </c>
      <c r="BP368" s="194">
        <f>SUMPRODUCT(CHOOSE({1,2,3,4},K238,K303,K433,K498),CHOOSE({1,2,3,4},DS336,DS336,DS336,DS336))</f>
        <v>0</v>
      </c>
      <c r="BQ368" s="194">
        <f>SUMPRODUCT(CHOOSE({1,2,3,4},L238,L303,L433,L498),CHOOSE({1,2,3,4},DT336,DT336,DT336,DT336))</f>
        <v>0</v>
      </c>
      <c r="BR368" s="194">
        <f>SUMPRODUCT(CHOOSE({1,2,3,4},M238,M303,M433,M498),CHOOSE({1,2,3,4},DU336,DU336,DU336,DU336))</f>
        <v>0</v>
      </c>
      <c r="BS368" s="194">
        <f>SUMPRODUCT(CHOOSE({1,2,3,4},N238,N303,N433,N498),CHOOSE({1,2,3,4},DV336,DV336,DV336,DV336))</f>
        <v>0</v>
      </c>
      <c r="BT368" s="194">
        <f>SUMPRODUCT(CHOOSE({1,2,3,4},O238,O303,O433,O498),CHOOSE({1,2,3,4},DW336,DW336,DW336,DW336))</f>
        <v>0</v>
      </c>
      <c r="BU368" s="194">
        <f>SUMPRODUCT(CHOOSE({1,2,3,4},P238,P303,P433,P498),CHOOSE({1,2,3,4},DX336,DX336,DX336,DX336))</f>
        <v>0</v>
      </c>
      <c r="BV368" s="194">
        <f>SUMPRODUCT(CHOOSE({1,2,3,4},Q238,Q303,Q433,Q498),CHOOSE({1,2,3,4},DY336,DY336,DY336,DY336))</f>
        <v>0</v>
      </c>
      <c r="BW368" s="194">
        <f>SUMPRODUCT(CHOOSE({1,2,3,4},R238,R303,R433,R498),CHOOSE({1,2,3,4},DZ336,DZ336,DZ336,DZ336))</f>
        <v>0</v>
      </c>
      <c r="BX368" s="194">
        <f>SUMPRODUCT(CHOOSE({1,2,3,4},S238,S303,S433,S498),CHOOSE({1,2,3,4},EA336,EA336,EA336,EA336))</f>
        <v>0</v>
      </c>
      <c r="BY368" s="194">
        <f>SUMPRODUCT(CHOOSE({1,2,3,4},T238,T303,T433,T498),CHOOSE({1,2,3,4},EB336,EB336,EB336,EB336))</f>
        <v>0</v>
      </c>
      <c r="BZ368" s="194">
        <f>SUMPRODUCT(CHOOSE({1,2,3,4},U238,U303,U433,U498),CHOOSE({1,2,3,4},EC336,EC336,EC336,EC336))</f>
        <v>0</v>
      </c>
      <c r="CA368" s="194">
        <f>SUMPRODUCT(CHOOSE({1,2,3,4},V238,V303,V433,V498),CHOOSE({1,2,3,4},ED336,ED336,ED336,ED336))</f>
        <v>0</v>
      </c>
      <c r="CB368" s="194">
        <f>SUMPRODUCT(CHOOSE({1,2,3,4},W238,W303,W433,W498),CHOOSE({1,2,3,4},EE336,EE336,EE336,EE336))</f>
        <v>0</v>
      </c>
      <c r="CC368" s="194">
        <f>SUMPRODUCT(CHOOSE({1,2,3,4},X238,X303,X433,X498),CHOOSE({1,2,3,4},EF336,EF336,EF336,EF336))</f>
        <v>0</v>
      </c>
      <c r="CD368" s="194">
        <f>SUMPRODUCT(CHOOSE({1,2,3,4},Y238,Y303,Y433,Y498),CHOOSE({1,2,3,4},EG336,EG336,EG336,EG336))</f>
        <v>0</v>
      </c>
      <c r="CE368" s="194">
        <f>SUMPRODUCT(CHOOSE({1,2,3,4},Z238,Z303,Z433,Z498),CHOOSE({1,2,3,4},EH336,EH336,EH336,EH336))</f>
        <v>0</v>
      </c>
      <c r="CF368" s="194">
        <f>SUMPRODUCT(CHOOSE({1,2,3,4},AA238,AA303,AA433,AA498),CHOOSE({1,2,3,4},EI336,EI336,EI336,EI336))</f>
        <v>0</v>
      </c>
      <c r="CG368" s="194">
        <f>SUMPRODUCT(CHOOSE({1,2,3,4},AB238,AB303,AB433,AB498),CHOOSE({1,2,3,4},EJ336,EJ336,EJ336,EJ336))</f>
        <v>0</v>
      </c>
    </row>
    <row r="369" spans="2:85" x14ac:dyDescent="0.3">
      <c r="B369" s="1">
        <v>3</v>
      </c>
      <c r="C369" s="1"/>
      <c r="D369" s="155"/>
      <c r="E369" s="155"/>
      <c r="F369" s="155">
        <f t="shared" si="119"/>
        <v>0</v>
      </c>
      <c r="G369" s="155">
        <f t="shared" si="119"/>
        <v>0</v>
      </c>
      <c r="H369" s="155">
        <f t="shared" si="119"/>
        <v>0</v>
      </c>
      <c r="I369" s="155">
        <f t="shared" si="119"/>
        <v>0</v>
      </c>
      <c r="J369" s="155">
        <f t="shared" si="119"/>
        <v>0</v>
      </c>
      <c r="K369" s="155">
        <f t="shared" si="119"/>
        <v>0</v>
      </c>
      <c r="L369" s="155">
        <f t="shared" si="119"/>
        <v>0</v>
      </c>
      <c r="M369" s="155">
        <f t="shared" si="119"/>
        <v>0</v>
      </c>
      <c r="N369" s="155">
        <f t="shared" si="119"/>
        <v>0</v>
      </c>
      <c r="O369" s="155">
        <f t="shared" si="119"/>
        <v>0</v>
      </c>
      <c r="P369" s="155">
        <f t="shared" si="119"/>
        <v>0</v>
      </c>
      <c r="Q369" s="155">
        <f t="shared" si="119"/>
        <v>0</v>
      </c>
      <c r="R369" s="155">
        <f t="shared" si="119"/>
        <v>0</v>
      </c>
      <c r="S369" s="155">
        <f t="shared" si="119"/>
        <v>0</v>
      </c>
      <c r="T369" s="155">
        <f t="shared" si="119"/>
        <v>0</v>
      </c>
      <c r="U369" s="155">
        <f t="shared" si="119"/>
        <v>0</v>
      </c>
      <c r="V369" s="155">
        <f t="shared" si="119"/>
        <v>0</v>
      </c>
      <c r="W369" s="155">
        <f t="shared" si="119"/>
        <v>0</v>
      </c>
      <c r="X369" s="155">
        <f t="shared" si="119"/>
        <v>0</v>
      </c>
      <c r="Y369" s="155">
        <f t="shared" si="119"/>
        <v>0</v>
      </c>
      <c r="Z369" s="155">
        <f t="shared" si="119"/>
        <v>0</v>
      </c>
      <c r="AA369" s="155">
        <f t="shared" si="119"/>
        <v>0</v>
      </c>
      <c r="AB369" s="155">
        <f t="shared" si="119"/>
        <v>0</v>
      </c>
      <c r="AC369" s="155"/>
      <c r="AD369" s="155"/>
      <c r="AE369" s="52"/>
      <c r="AG369" s="170">
        <f t="shared" si="120"/>
        <v>0</v>
      </c>
      <c r="AH369" s="170">
        <f t="shared" si="121"/>
        <v>0</v>
      </c>
      <c r="AI369" s="170">
        <f t="shared" si="122"/>
        <v>0</v>
      </c>
      <c r="AJ369" s="170">
        <f t="shared" si="123"/>
        <v>0</v>
      </c>
      <c r="AK369" s="170">
        <f t="shared" si="123"/>
        <v>0</v>
      </c>
      <c r="AL369" s="170">
        <f t="shared" si="123"/>
        <v>0</v>
      </c>
      <c r="AM369" s="170">
        <f t="shared" si="123"/>
        <v>0</v>
      </c>
      <c r="AN369" s="170">
        <f t="shared" si="123"/>
        <v>0</v>
      </c>
      <c r="AO369" s="170">
        <f t="shared" si="123"/>
        <v>0</v>
      </c>
      <c r="AP369" s="170">
        <f t="shared" si="123"/>
        <v>0</v>
      </c>
      <c r="AQ369" s="170">
        <f t="shared" si="123"/>
        <v>0</v>
      </c>
      <c r="AR369" s="170">
        <f t="shared" si="123"/>
        <v>0</v>
      </c>
      <c r="AS369" s="170">
        <f t="shared" si="123"/>
        <v>0</v>
      </c>
      <c r="AT369" s="170">
        <f t="shared" si="123"/>
        <v>0</v>
      </c>
      <c r="AU369" s="170">
        <f t="shared" si="123"/>
        <v>0</v>
      </c>
      <c r="AV369" s="170">
        <f t="shared" si="123"/>
        <v>0</v>
      </c>
      <c r="AW369" s="170">
        <f t="shared" si="123"/>
        <v>0</v>
      </c>
      <c r="AX369" s="170">
        <f t="shared" si="123"/>
        <v>0</v>
      </c>
      <c r="AY369" s="170">
        <f t="shared" si="123"/>
        <v>0</v>
      </c>
      <c r="AZ369" s="170">
        <f t="shared" si="123"/>
        <v>0</v>
      </c>
      <c r="BA369" s="170">
        <f t="shared" si="123"/>
        <v>0</v>
      </c>
      <c r="BB369" s="170">
        <f t="shared" si="123"/>
        <v>0</v>
      </c>
      <c r="BC369" s="170">
        <f t="shared" si="123"/>
        <v>0</v>
      </c>
      <c r="BD369" s="170">
        <f t="shared" si="123"/>
        <v>0</v>
      </c>
      <c r="BE369" s="170">
        <f t="shared" si="123"/>
        <v>0</v>
      </c>
      <c r="BF369" s="67"/>
      <c r="BG369" s="67"/>
      <c r="BI369" s="194">
        <f>SUMPRODUCT(CHOOSE({1,2,3,4},D239,D304,D434,D499),CHOOSE({1,2,3,4},DL337,DL337,DL337,DL337))</f>
        <v>0</v>
      </c>
      <c r="BJ369" s="194">
        <f>SUMPRODUCT(CHOOSE({1,2,3,4},E239,E304,E434,E499),CHOOSE({1,2,3,4},DM337,DM337,DM337,DM337))</f>
        <v>0</v>
      </c>
      <c r="BK369" s="194">
        <f>SUMPRODUCT(CHOOSE({1,2,3,4},F239,F304,F434,F499),CHOOSE({1,2,3,4},DN337,DN337,DN337,DN337))</f>
        <v>0</v>
      </c>
      <c r="BL369" s="194">
        <f>SUMPRODUCT(CHOOSE({1,2,3,4},G239,G304,G434,G499),CHOOSE({1,2,3,4},DO337,DO337,DO337,DO337))</f>
        <v>0</v>
      </c>
      <c r="BM369" s="194">
        <f>SUMPRODUCT(CHOOSE({1,2,3,4},H239,H304,H434,H499),CHOOSE({1,2,3,4},DP337,DP337,DP337,DP337))</f>
        <v>0</v>
      </c>
      <c r="BN369" s="194">
        <f>SUMPRODUCT(CHOOSE({1,2,3,4},I239,I304,I434,I499),CHOOSE({1,2,3,4},DQ337,DQ337,DQ337,DQ337))</f>
        <v>0</v>
      </c>
      <c r="BO369" s="194">
        <f>SUMPRODUCT(CHOOSE({1,2,3,4},J239,J304,J434,J499),CHOOSE({1,2,3,4},DR337,DR337,DR337,DR337))</f>
        <v>0</v>
      </c>
      <c r="BP369" s="194">
        <f>SUMPRODUCT(CHOOSE({1,2,3,4},K239,K304,K434,K499),CHOOSE({1,2,3,4},DS337,DS337,DS337,DS337))</f>
        <v>0</v>
      </c>
      <c r="BQ369" s="194">
        <f>SUMPRODUCT(CHOOSE({1,2,3,4},L239,L304,L434,L499),CHOOSE({1,2,3,4},DT337,DT337,DT337,DT337))</f>
        <v>0</v>
      </c>
      <c r="BR369" s="194">
        <f>SUMPRODUCT(CHOOSE({1,2,3,4},M239,M304,M434,M499),CHOOSE({1,2,3,4},DU337,DU337,DU337,DU337))</f>
        <v>0</v>
      </c>
      <c r="BS369" s="194">
        <f>SUMPRODUCT(CHOOSE({1,2,3,4},N239,N304,N434,N499),CHOOSE({1,2,3,4},DV337,DV337,DV337,DV337))</f>
        <v>0</v>
      </c>
      <c r="BT369" s="194">
        <f>SUMPRODUCT(CHOOSE({1,2,3,4},O239,O304,O434,O499),CHOOSE({1,2,3,4},DW337,DW337,DW337,DW337))</f>
        <v>0</v>
      </c>
      <c r="BU369" s="194">
        <f>SUMPRODUCT(CHOOSE({1,2,3,4},P239,P304,P434,P499),CHOOSE({1,2,3,4},DX337,DX337,DX337,DX337))</f>
        <v>0</v>
      </c>
      <c r="BV369" s="194">
        <f>SUMPRODUCT(CHOOSE({1,2,3,4},Q239,Q304,Q434,Q499),CHOOSE({1,2,3,4},DY337,DY337,DY337,DY337))</f>
        <v>0</v>
      </c>
      <c r="BW369" s="194">
        <f>SUMPRODUCT(CHOOSE({1,2,3,4},R239,R304,R434,R499),CHOOSE({1,2,3,4},DZ337,DZ337,DZ337,DZ337))</f>
        <v>0</v>
      </c>
      <c r="BX369" s="194">
        <f>SUMPRODUCT(CHOOSE({1,2,3,4},S239,S304,S434,S499),CHOOSE({1,2,3,4},EA337,EA337,EA337,EA337))</f>
        <v>0</v>
      </c>
      <c r="BY369" s="194">
        <f>SUMPRODUCT(CHOOSE({1,2,3,4},T239,T304,T434,T499),CHOOSE({1,2,3,4},EB337,EB337,EB337,EB337))</f>
        <v>0</v>
      </c>
      <c r="BZ369" s="194">
        <f>SUMPRODUCT(CHOOSE({1,2,3,4},U239,U304,U434,U499),CHOOSE({1,2,3,4},EC337,EC337,EC337,EC337))</f>
        <v>0</v>
      </c>
      <c r="CA369" s="194">
        <f>SUMPRODUCT(CHOOSE({1,2,3,4},V239,V304,V434,V499),CHOOSE({1,2,3,4},ED337,ED337,ED337,ED337))</f>
        <v>0</v>
      </c>
      <c r="CB369" s="194">
        <f>SUMPRODUCT(CHOOSE({1,2,3,4},W239,W304,W434,W499),CHOOSE({1,2,3,4},EE337,EE337,EE337,EE337))</f>
        <v>0</v>
      </c>
      <c r="CC369" s="194">
        <f>SUMPRODUCT(CHOOSE({1,2,3,4},X239,X304,X434,X499),CHOOSE({1,2,3,4},EF337,EF337,EF337,EF337))</f>
        <v>0</v>
      </c>
      <c r="CD369" s="194">
        <f>SUMPRODUCT(CHOOSE({1,2,3,4},Y239,Y304,Y434,Y499),CHOOSE({1,2,3,4},EG337,EG337,EG337,EG337))</f>
        <v>0</v>
      </c>
      <c r="CE369" s="194">
        <f>SUMPRODUCT(CHOOSE({1,2,3,4},Z239,Z304,Z434,Z499),CHOOSE({1,2,3,4},EH337,EH337,EH337,EH337))</f>
        <v>0</v>
      </c>
      <c r="CF369" s="194">
        <f>SUMPRODUCT(CHOOSE({1,2,3,4},AA239,AA304,AA434,AA499),CHOOSE({1,2,3,4},EI337,EI337,EI337,EI337))</f>
        <v>0</v>
      </c>
      <c r="CG369" s="194">
        <f>SUMPRODUCT(CHOOSE({1,2,3,4},AB239,AB304,AB434,AB499),CHOOSE({1,2,3,4},EJ337,EJ337,EJ337,EJ337))</f>
        <v>0</v>
      </c>
    </row>
    <row r="370" spans="2:85" x14ac:dyDescent="0.3">
      <c r="B370" s="1">
        <v>4</v>
      </c>
      <c r="C370" s="1"/>
      <c r="D370" s="155"/>
      <c r="E370" s="155"/>
      <c r="F370" s="155"/>
      <c r="G370" s="155">
        <f t="shared" si="119"/>
        <v>0</v>
      </c>
      <c r="H370" s="155">
        <f t="shared" si="119"/>
        <v>0</v>
      </c>
      <c r="I370" s="155">
        <f t="shared" si="119"/>
        <v>0</v>
      </c>
      <c r="J370" s="155">
        <f t="shared" si="119"/>
        <v>0</v>
      </c>
      <c r="K370" s="155">
        <f t="shared" si="119"/>
        <v>0</v>
      </c>
      <c r="L370" s="155">
        <f t="shared" si="119"/>
        <v>0</v>
      </c>
      <c r="M370" s="155">
        <f t="shared" si="119"/>
        <v>0</v>
      </c>
      <c r="N370" s="155">
        <f t="shared" si="119"/>
        <v>0</v>
      </c>
      <c r="O370" s="155">
        <f t="shared" si="119"/>
        <v>0</v>
      </c>
      <c r="P370" s="155">
        <f t="shared" si="119"/>
        <v>0</v>
      </c>
      <c r="Q370" s="155">
        <f t="shared" si="119"/>
        <v>0</v>
      </c>
      <c r="R370" s="155">
        <f t="shared" si="119"/>
        <v>0</v>
      </c>
      <c r="S370" s="155">
        <f t="shared" si="119"/>
        <v>0</v>
      </c>
      <c r="T370" s="155">
        <f t="shared" si="119"/>
        <v>0</v>
      </c>
      <c r="U370" s="155">
        <f t="shared" si="119"/>
        <v>0</v>
      </c>
      <c r="V370" s="155">
        <f t="shared" si="119"/>
        <v>0</v>
      </c>
      <c r="W370" s="155">
        <f t="shared" si="119"/>
        <v>0</v>
      </c>
      <c r="X370" s="155">
        <f t="shared" si="119"/>
        <v>0</v>
      </c>
      <c r="Y370" s="155">
        <f t="shared" si="119"/>
        <v>0</v>
      </c>
      <c r="Z370" s="155">
        <f t="shared" si="119"/>
        <v>0</v>
      </c>
      <c r="AA370" s="155">
        <f t="shared" si="119"/>
        <v>0</v>
      </c>
      <c r="AB370" s="155">
        <f t="shared" si="119"/>
        <v>0</v>
      </c>
      <c r="AC370" s="155"/>
      <c r="AD370" s="155"/>
      <c r="AE370" s="155"/>
      <c r="AF370" s="52"/>
      <c r="AG370" s="170">
        <f t="shared" si="120"/>
        <v>0</v>
      </c>
      <c r="AH370" s="170">
        <f t="shared" si="121"/>
        <v>0</v>
      </c>
      <c r="AI370" s="170">
        <f t="shared" si="122"/>
        <v>0</v>
      </c>
      <c r="AJ370" s="170">
        <f t="shared" si="123"/>
        <v>0</v>
      </c>
      <c r="AK370" s="170">
        <f t="shared" si="123"/>
        <v>0</v>
      </c>
      <c r="AL370" s="170">
        <f t="shared" si="123"/>
        <v>0</v>
      </c>
      <c r="AM370" s="170">
        <f t="shared" si="123"/>
        <v>0</v>
      </c>
      <c r="AN370" s="170">
        <f t="shared" si="123"/>
        <v>0</v>
      </c>
      <c r="AO370" s="170">
        <f t="shared" si="123"/>
        <v>0</v>
      </c>
      <c r="AP370" s="170">
        <f t="shared" si="123"/>
        <v>0</v>
      </c>
      <c r="AQ370" s="170">
        <f t="shared" si="123"/>
        <v>0</v>
      </c>
      <c r="AR370" s="170">
        <f t="shared" si="123"/>
        <v>0</v>
      </c>
      <c r="AS370" s="170">
        <f t="shared" si="123"/>
        <v>0</v>
      </c>
      <c r="AT370" s="170">
        <f t="shared" si="123"/>
        <v>0</v>
      </c>
      <c r="AU370" s="170">
        <f t="shared" si="123"/>
        <v>0</v>
      </c>
      <c r="AV370" s="170">
        <f t="shared" si="123"/>
        <v>0</v>
      </c>
      <c r="AW370" s="170">
        <f t="shared" si="123"/>
        <v>0</v>
      </c>
      <c r="AX370" s="170">
        <f t="shared" si="123"/>
        <v>0</v>
      </c>
      <c r="AY370" s="170">
        <f t="shared" si="123"/>
        <v>0</v>
      </c>
      <c r="AZ370" s="170">
        <f t="shared" si="123"/>
        <v>0</v>
      </c>
      <c r="BA370" s="170">
        <f t="shared" si="123"/>
        <v>0</v>
      </c>
      <c r="BB370" s="170">
        <f t="shared" si="123"/>
        <v>0</v>
      </c>
      <c r="BC370" s="170">
        <f t="shared" si="123"/>
        <v>0</v>
      </c>
      <c r="BD370" s="170">
        <f t="shared" si="123"/>
        <v>0</v>
      </c>
      <c r="BE370" s="170">
        <f t="shared" si="123"/>
        <v>0</v>
      </c>
      <c r="BF370" s="67"/>
      <c r="BG370" s="67"/>
      <c r="BH370" s="180"/>
      <c r="BI370" s="194">
        <f>SUMPRODUCT(CHOOSE({1,2,3,4},D240,D305,D435,D500),CHOOSE({1,2,3,4},DL338,DL338,DL338,DL338))</f>
        <v>0</v>
      </c>
      <c r="BJ370" s="194">
        <f>SUMPRODUCT(CHOOSE({1,2,3,4},E240,E305,E435,E500),CHOOSE({1,2,3,4},DM338,DM338,DM338,DM338))</f>
        <v>0</v>
      </c>
      <c r="BK370" s="194">
        <f>SUMPRODUCT(CHOOSE({1,2,3,4},F240,F305,F435,F500),CHOOSE({1,2,3,4},DN338,DN338,DN338,DN338))</f>
        <v>0</v>
      </c>
      <c r="BL370" s="194">
        <f>SUMPRODUCT(CHOOSE({1,2,3,4},G240,G305,G435,G500),CHOOSE({1,2,3,4},DO338,DO338,DO338,DO338))</f>
        <v>0</v>
      </c>
      <c r="BM370" s="194">
        <f>SUMPRODUCT(CHOOSE({1,2,3,4},H240,H305,H435,H500),CHOOSE({1,2,3,4},DP338,DP338,DP338,DP338))</f>
        <v>0</v>
      </c>
      <c r="BN370" s="194">
        <f>SUMPRODUCT(CHOOSE({1,2,3,4},I240,I305,I435,I500),CHOOSE({1,2,3,4},DQ338,DQ338,DQ338,DQ338))</f>
        <v>0</v>
      </c>
      <c r="BO370" s="194">
        <f>SUMPRODUCT(CHOOSE({1,2,3,4},J240,J305,J435,J500),CHOOSE({1,2,3,4},DR338,DR338,DR338,DR338))</f>
        <v>0</v>
      </c>
      <c r="BP370" s="194">
        <f>SUMPRODUCT(CHOOSE({1,2,3,4},K240,K305,K435,K500),CHOOSE({1,2,3,4},DS338,DS338,DS338,DS338))</f>
        <v>0</v>
      </c>
      <c r="BQ370" s="194">
        <f>SUMPRODUCT(CHOOSE({1,2,3,4},L240,L305,L435,L500),CHOOSE({1,2,3,4},DT338,DT338,DT338,DT338))</f>
        <v>0</v>
      </c>
      <c r="BR370" s="194">
        <f>SUMPRODUCT(CHOOSE({1,2,3,4},M240,M305,M435,M500),CHOOSE({1,2,3,4},DU338,DU338,DU338,DU338))</f>
        <v>0</v>
      </c>
      <c r="BS370" s="194">
        <f>SUMPRODUCT(CHOOSE({1,2,3,4},N240,N305,N435,N500),CHOOSE({1,2,3,4},DV338,DV338,DV338,DV338))</f>
        <v>0</v>
      </c>
      <c r="BT370" s="194">
        <f>SUMPRODUCT(CHOOSE({1,2,3,4},O240,O305,O435,O500),CHOOSE({1,2,3,4},DW338,DW338,DW338,DW338))</f>
        <v>0</v>
      </c>
      <c r="BU370" s="194">
        <f>SUMPRODUCT(CHOOSE({1,2,3,4},P240,P305,P435,P500),CHOOSE({1,2,3,4},DX338,DX338,DX338,DX338))</f>
        <v>0</v>
      </c>
      <c r="BV370" s="194">
        <f>SUMPRODUCT(CHOOSE({1,2,3,4},Q240,Q305,Q435,Q500),CHOOSE({1,2,3,4},DY338,DY338,DY338,DY338))</f>
        <v>0</v>
      </c>
      <c r="BW370" s="194">
        <f>SUMPRODUCT(CHOOSE({1,2,3,4},R240,R305,R435,R500),CHOOSE({1,2,3,4},DZ338,DZ338,DZ338,DZ338))</f>
        <v>0</v>
      </c>
      <c r="BX370" s="194">
        <f>SUMPRODUCT(CHOOSE({1,2,3,4},S240,S305,S435,S500),CHOOSE({1,2,3,4},EA338,EA338,EA338,EA338))</f>
        <v>0</v>
      </c>
      <c r="BY370" s="194">
        <f>SUMPRODUCT(CHOOSE({1,2,3,4},T240,T305,T435,T500),CHOOSE({1,2,3,4},EB338,EB338,EB338,EB338))</f>
        <v>0</v>
      </c>
      <c r="BZ370" s="194">
        <f>SUMPRODUCT(CHOOSE({1,2,3,4},U240,U305,U435,U500),CHOOSE({1,2,3,4},EC338,EC338,EC338,EC338))</f>
        <v>0</v>
      </c>
      <c r="CA370" s="194">
        <f>SUMPRODUCT(CHOOSE({1,2,3,4},V240,V305,V435,V500),CHOOSE({1,2,3,4},ED338,ED338,ED338,ED338))</f>
        <v>0</v>
      </c>
      <c r="CB370" s="194">
        <f>SUMPRODUCT(CHOOSE({1,2,3,4},W240,W305,W435,W500),CHOOSE({1,2,3,4},EE338,EE338,EE338,EE338))</f>
        <v>0</v>
      </c>
      <c r="CC370" s="194">
        <f>SUMPRODUCT(CHOOSE({1,2,3,4},X240,X305,X435,X500),CHOOSE({1,2,3,4},EF338,EF338,EF338,EF338))</f>
        <v>0</v>
      </c>
      <c r="CD370" s="194">
        <f>SUMPRODUCT(CHOOSE({1,2,3,4},Y240,Y305,Y435,Y500),CHOOSE({1,2,3,4},EG338,EG338,EG338,EG338))</f>
        <v>0</v>
      </c>
      <c r="CE370" s="194">
        <f>SUMPRODUCT(CHOOSE({1,2,3,4},Z240,Z305,Z435,Z500),CHOOSE({1,2,3,4},EH338,EH338,EH338,EH338))</f>
        <v>0</v>
      </c>
      <c r="CF370" s="194">
        <f>SUMPRODUCT(CHOOSE({1,2,3,4},AA240,AA305,AA435,AA500),CHOOSE({1,2,3,4},EI338,EI338,EI338,EI338))</f>
        <v>0</v>
      </c>
      <c r="CG370" s="194">
        <f>SUMPRODUCT(CHOOSE({1,2,3,4},AB240,AB305,AB435,AB500),CHOOSE({1,2,3,4},EJ338,EJ338,EJ338,EJ338))</f>
        <v>0</v>
      </c>
    </row>
    <row r="371" spans="2:85" x14ac:dyDescent="0.3">
      <c r="B371" s="1">
        <v>5</v>
      </c>
      <c r="C371" s="1"/>
      <c r="D371" s="155"/>
      <c r="E371" s="155"/>
      <c r="F371" s="155"/>
      <c r="G371" s="155"/>
      <c r="H371" s="155">
        <f t="shared" si="119"/>
        <v>0</v>
      </c>
      <c r="I371" s="155">
        <f t="shared" si="119"/>
        <v>0</v>
      </c>
      <c r="J371" s="155">
        <f t="shared" si="119"/>
        <v>0</v>
      </c>
      <c r="K371" s="155">
        <f t="shared" si="119"/>
        <v>0</v>
      </c>
      <c r="L371" s="155">
        <f t="shared" si="119"/>
        <v>0</v>
      </c>
      <c r="M371" s="155">
        <f t="shared" si="119"/>
        <v>0</v>
      </c>
      <c r="N371" s="155">
        <f t="shared" si="119"/>
        <v>0</v>
      </c>
      <c r="O371" s="155">
        <f t="shared" si="119"/>
        <v>0</v>
      </c>
      <c r="P371" s="155">
        <f t="shared" si="119"/>
        <v>0</v>
      </c>
      <c r="Q371" s="155">
        <f t="shared" si="119"/>
        <v>0</v>
      </c>
      <c r="R371" s="155">
        <f t="shared" si="119"/>
        <v>0</v>
      </c>
      <c r="S371" s="155">
        <f t="shared" si="119"/>
        <v>0</v>
      </c>
      <c r="T371" s="155">
        <f t="shared" si="119"/>
        <v>0</v>
      </c>
      <c r="U371" s="155">
        <f t="shared" si="119"/>
        <v>0</v>
      </c>
      <c r="V371" s="155">
        <f t="shared" si="119"/>
        <v>0</v>
      </c>
      <c r="W371" s="155">
        <f t="shared" si="119"/>
        <v>0</v>
      </c>
      <c r="X371" s="155">
        <f t="shared" si="119"/>
        <v>0</v>
      </c>
      <c r="Y371" s="155">
        <f t="shared" si="119"/>
        <v>0</v>
      </c>
      <c r="Z371" s="155">
        <f t="shared" si="119"/>
        <v>0</v>
      </c>
      <c r="AA371" s="155">
        <f t="shared" si="119"/>
        <v>0</v>
      </c>
      <c r="AB371" s="155">
        <f t="shared" si="119"/>
        <v>0</v>
      </c>
      <c r="AC371" s="155"/>
      <c r="AD371" s="155"/>
      <c r="AE371" s="155"/>
      <c r="AF371" s="155"/>
      <c r="AG371" s="170">
        <f t="shared" si="120"/>
        <v>0</v>
      </c>
      <c r="AH371" s="170">
        <f t="shared" si="121"/>
        <v>0</v>
      </c>
      <c r="AI371" s="170">
        <f t="shared" si="122"/>
        <v>0</v>
      </c>
      <c r="AJ371" s="170">
        <f t="shared" si="123"/>
        <v>0</v>
      </c>
      <c r="AK371" s="170">
        <f t="shared" si="123"/>
        <v>0</v>
      </c>
      <c r="AL371" s="170">
        <f t="shared" si="123"/>
        <v>0</v>
      </c>
      <c r="AM371" s="170">
        <f t="shared" si="123"/>
        <v>0</v>
      </c>
      <c r="AN371" s="170">
        <f t="shared" si="123"/>
        <v>0</v>
      </c>
      <c r="AO371" s="170">
        <f t="shared" si="123"/>
        <v>0</v>
      </c>
      <c r="AP371" s="170">
        <f t="shared" si="123"/>
        <v>0</v>
      </c>
      <c r="AQ371" s="170">
        <f t="shared" si="123"/>
        <v>0</v>
      </c>
      <c r="AR371" s="170">
        <f t="shared" si="123"/>
        <v>0</v>
      </c>
      <c r="AS371" s="170">
        <f t="shared" si="123"/>
        <v>0</v>
      </c>
      <c r="AT371" s="170">
        <f t="shared" si="123"/>
        <v>0</v>
      </c>
      <c r="AU371" s="170">
        <f t="shared" si="123"/>
        <v>0</v>
      </c>
      <c r="AV371" s="170">
        <f t="shared" si="123"/>
        <v>0</v>
      </c>
      <c r="AW371" s="170">
        <f t="shared" si="123"/>
        <v>0</v>
      </c>
      <c r="AX371" s="170">
        <f t="shared" si="123"/>
        <v>0</v>
      </c>
      <c r="AY371" s="170">
        <f t="shared" si="123"/>
        <v>0</v>
      </c>
      <c r="AZ371" s="170">
        <f t="shared" si="123"/>
        <v>0</v>
      </c>
      <c r="BA371" s="170">
        <f t="shared" si="123"/>
        <v>0</v>
      </c>
      <c r="BB371" s="170">
        <f t="shared" si="123"/>
        <v>0</v>
      </c>
      <c r="BC371" s="170">
        <f t="shared" si="123"/>
        <v>0</v>
      </c>
      <c r="BD371" s="170">
        <f t="shared" si="123"/>
        <v>0</v>
      </c>
      <c r="BE371" s="170">
        <f t="shared" si="123"/>
        <v>0</v>
      </c>
      <c r="BF371" s="67"/>
      <c r="BG371" s="67"/>
      <c r="BH371" s="180"/>
      <c r="BI371" s="194">
        <f>SUMPRODUCT(CHOOSE({1,2,3,4},D241,D306,D436,D501),CHOOSE({1,2,3,4},DL339,DL339,DL339,DL339))</f>
        <v>0</v>
      </c>
      <c r="BJ371" s="194">
        <f>SUMPRODUCT(CHOOSE({1,2,3,4},E241,E306,E436,E501),CHOOSE({1,2,3,4},DM339,DM339,DM339,DM339))</f>
        <v>0</v>
      </c>
      <c r="BK371" s="194">
        <f>SUMPRODUCT(CHOOSE({1,2,3,4},F241,F306,F436,F501),CHOOSE({1,2,3,4},DN339,DN339,DN339,DN339))</f>
        <v>0</v>
      </c>
      <c r="BL371" s="194">
        <f>SUMPRODUCT(CHOOSE({1,2,3,4},G241,G306,G436,G501),CHOOSE({1,2,3,4},DO339,DO339,DO339,DO339))</f>
        <v>0</v>
      </c>
      <c r="BM371" s="194">
        <f>SUMPRODUCT(CHOOSE({1,2,3,4},H241,H306,H436,H501),CHOOSE({1,2,3,4},DP339,DP339,DP339,DP339))</f>
        <v>0</v>
      </c>
      <c r="BN371" s="194">
        <f>SUMPRODUCT(CHOOSE({1,2,3,4},I241,I306,I436,I501),CHOOSE({1,2,3,4},DQ339,DQ339,DQ339,DQ339))</f>
        <v>0</v>
      </c>
      <c r="BO371" s="194">
        <f>SUMPRODUCT(CHOOSE({1,2,3,4},J241,J306,J436,J501),CHOOSE({1,2,3,4},DR339,DR339,DR339,DR339))</f>
        <v>0</v>
      </c>
      <c r="BP371" s="194">
        <f>SUMPRODUCT(CHOOSE({1,2,3,4},K241,K306,K436,K501),CHOOSE({1,2,3,4},DS339,DS339,DS339,DS339))</f>
        <v>0</v>
      </c>
      <c r="BQ371" s="194">
        <f>SUMPRODUCT(CHOOSE({1,2,3,4},L241,L306,L436,L501),CHOOSE({1,2,3,4},DT339,DT339,DT339,DT339))</f>
        <v>0</v>
      </c>
      <c r="BR371" s="194">
        <f>SUMPRODUCT(CHOOSE({1,2,3,4},M241,M306,M436,M501),CHOOSE({1,2,3,4},DU339,DU339,DU339,DU339))</f>
        <v>0</v>
      </c>
      <c r="BS371" s="194">
        <f>SUMPRODUCT(CHOOSE({1,2,3,4},N241,N306,N436,N501),CHOOSE({1,2,3,4},DV339,DV339,DV339,DV339))</f>
        <v>0</v>
      </c>
      <c r="BT371" s="194">
        <f>SUMPRODUCT(CHOOSE({1,2,3,4},O241,O306,O436,O501),CHOOSE({1,2,3,4},DW339,DW339,DW339,DW339))</f>
        <v>0</v>
      </c>
      <c r="BU371" s="194">
        <f>SUMPRODUCT(CHOOSE({1,2,3,4},P241,P306,P436,P501),CHOOSE({1,2,3,4},DX339,DX339,DX339,DX339))</f>
        <v>0</v>
      </c>
      <c r="BV371" s="194">
        <f>SUMPRODUCT(CHOOSE({1,2,3,4},Q241,Q306,Q436,Q501),CHOOSE({1,2,3,4},DY339,DY339,DY339,DY339))</f>
        <v>0</v>
      </c>
      <c r="BW371" s="194">
        <f>SUMPRODUCT(CHOOSE({1,2,3,4},R241,R306,R436,R501),CHOOSE({1,2,3,4},DZ339,DZ339,DZ339,DZ339))</f>
        <v>0</v>
      </c>
      <c r="BX371" s="194">
        <f>SUMPRODUCT(CHOOSE({1,2,3,4},S241,S306,S436,S501),CHOOSE({1,2,3,4},EA339,EA339,EA339,EA339))</f>
        <v>0</v>
      </c>
      <c r="BY371" s="194">
        <f>SUMPRODUCT(CHOOSE({1,2,3,4},T241,T306,T436,T501),CHOOSE({1,2,3,4},EB339,EB339,EB339,EB339))</f>
        <v>0</v>
      </c>
      <c r="BZ371" s="194">
        <f>SUMPRODUCT(CHOOSE({1,2,3,4},U241,U306,U436,U501),CHOOSE({1,2,3,4},EC339,EC339,EC339,EC339))</f>
        <v>0</v>
      </c>
      <c r="CA371" s="194">
        <f>SUMPRODUCT(CHOOSE({1,2,3,4},V241,V306,V436,V501),CHOOSE({1,2,3,4},ED339,ED339,ED339,ED339))</f>
        <v>0</v>
      </c>
      <c r="CB371" s="194">
        <f>SUMPRODUCT(CHOOSE({1,2,3,4},W241,W306,W436,W501),CHOOSE({1,2,3,4},EE339,EE339,EE339,EE339))</f>
        <v>0</v>
      </c>
      <c r="CC371" s="194">
        <f>SUMPRODUCT(CHOOSE({1,2,3,4},X241,X306,X436,X501),CHOOSE({1,2,3,4},EF339,EF339,EF339,EF339))</f>
        <v>0</v>
      </c>
      <c r="CD371" s="194">
        <f>SUMPRODUCT(CHOOSE({1,2,3,4},Y241,Y306,Y436,Y501),CHOOSE({1,2,3,4},EG339,EG339,EG339,EG339))</f>
        <v>0</v>
      </c>
      <c r="CE371" s="194">
        <f>SUMPRODUCT(CHOOSE({1,2,3,4},Z241,Z306,Z436,Z501),CHOOSE({1,2,3,4},EH339,EH339,EH339,EH339))</f>
        <v>0</v>
      </c>
      <c r="CF371" s="194">
        <f>SUMPRODUCT(CHOOSE({1,2,3,4},AA241,AA306,AA436,AA501),CHOOSE({1,2,3,4},EI339,EI339,EI339,EI339))</f>
        <v>0</v>
      </c>
      <c r="CG371" s="194">
        <f>SUMPRODUCT(CHOOSE({1,2,3,4},AB241,AB306,AB436,AB501),CHOOSE({1,2,3,4},EJ339,EJ339,EJ339,EJ339))</f>
        <v>0</v>
      </c>
    </row>
    <row r="372" spans="2:85" x14ac:dyDescent="0.3">
      <c r="B372" s="1">
        <v>6</v>
      </c>
      <c r="C372" s="1"/>
      <c r="D372" s="155"/>
      <c r="E372" s="155"/>
      <c r="F372" s="155"/>
      <c r="G372" s="155"/>
      <c r="H372" s="155"/>
      <c r="I372" s="155">
        <f t="shared" si="119"/>
        <v>0</v>
      </c>
      <c r="J372" s="155">
        <f t="shared" si="119"/>
        <v>0</v>
      </c>
      <c r="K372" s="155">
        <f t="shared" si="119"/>
        <v>0</v>
      </c>
      <c r="L372" s="155">
        <f t="shared" si="119"/>
        <v>0</v>
      </c>
      <c r="M372" s="155">
        <f t="shared" si="119"/>
        <v>0</v>
      </c>
      <c r="N372" s="155">
        <f t="shared" si="119"/>
        <v>0</v>
      </c>
      <c r="O372" s="155">
        <f t="shared" si="119"/>
        <v>0</v>
      </c>
      <c r="P372" s="155">
        <f t="shared" si="119"/>
        <v>0</v>
      </c>
      <c r="Q372" s="155">
        <f t="shared" si="119"/>
        <v>0</v>
      </c>
      <c r="R372" s="155">
        <f t="shared" si="119"/>
        <v>0</v>
      </c>
      <c r="S372" s="155">
        <f t="shared" si="119"/>
        <v>0</v>
      </c>
      <c r="T372" s="155">
        <f t="shared" si="119"/>
        <v>0</v>
      </c>
      <c r="U372" s="155">
        <f t="shared" si="119"/>
        <v>0</v>
      </c>
      <c r="V372" s="155">
        <f t="shared" si="119"/>
        <v>0</v>
      </c>
      <c r="W372" s="155">
        <f t="shared" si="119"/>
        <v>0</v>
      </c>
      <c r="X372" s="155">
        <f t="shared" si="119"/>
        <v>0</v>
      </c>
      <c r="Y372" s="155">
        <f t="shared" si="119"/>
        <v>0</v>
      </c>
      <c r="Z372" s="155">
        <f t="shared" si="119"/>
        <v>0</v>
      </c>
      <c r="AA372" s="155">
        <f t="shared" si="119"/>
        <v>0</v>
      </c>
      <c r="AB372" s="155">
        <f t="shared" si="119"/>
        <v>0</v>
      </c>
      <c r="AC372" s="155"/>
      <c r="AD372" s="155"/>
      <c r="AE372" s="155"/>
      <c r="AF372" s="155"/>
      <c r="AG372" s="170">
        <f t="shared" si="120"/>
        <v>0</v>
      </c>
      <c r="AH372" s="170">
        <f t="shared" si="121"/>
        <v>0</v>
      </c>
      <c r="AI372" s="170">
        <f t="shared" si="122"/>
        <v>0</v>
      </c>
      <c r="AJ372" s="170">
        <f t="shared" si="123"/>
        <v>0</v>
      </c>
      <c r="AK372" s="170">
        <f t="shared" si="123"/>
        <v>0</v>
      </c>
      <c r="AL372" s="170">
        <f t="shared" si="123"/>
        <v>0</v>
      </c>
      <c r="AM372" s="170">
        <f t="shared" si="123"/>
        <v>0</v>
      </c>
      <c r="AN372" s="170">
        <f t="shared" si="123"/>
        <v>0</v>
      </c>
      <c r="AO372" s="170">
        <f t="shared" si="123"/>
        <v>0</v>
      </c>
      <c r="AP372" s="170">
        <f t="shared" si="123"/>
        <v>0</v>
      </c>
      <c r="AQ372" s="170">
        <f t="shared" si="123"/>
        <v>0</v>
      </c>
      <c r="AR372" s="170">
        <f t="shared" si="123"/>
        <v>0</v>
      </c>
      <c r="AS372" s="170">
        <f t="shared" si="123"/>
        <v>0</v>
      </c>
      <c r="AT372" s="170">
        <f t="shared" si="123"/>
        <v>0</v>
      </c>
      <c r="AU372" s="170">
        <f t="shared" si="123"/>
        <v>0</v>
      </c>
      <c r="AV372" s="170">
        <f t="shared" si="123"/>
        <v>0</v>
      </c>
      <c r="AW372" s="170">
        <f t="shared" si="123"/>
        <v>0</v>
      </c>
      <c r="AX372" s="170">
        <f t="shared" si="123"/>
        <v>0</v>
      </c>
      <c r="AY372" s="170">
        <f t="shared" si="123"/>
        <v>0</v>
      </c>
      <c r="AZ372" s="170">
        <f t="shared" si="123"/>
        <v>0</v>
      </c>
      <c r="BA372" s="170">
        <f t="shared" si="123"/>
        <v>0</v>
      </c>
      <c r="BB372" s="170">
        <f t="shared" si="123"/>
        <v>0</v>
      </c>
      <c r="BC372" s="170">
        <f t="shared" si="123"/>
        <v>0</v>
      </c>
      <c r="BD372" s="170">
        <f t="shared" si="123"/>
        <v>0</v>
      </c>
      <c r="BE372" s="170">
        <f t="shared" si="123"/>
        <v>0</v>
      </c>
      <c r="BF372" s="67"/>
      <c r="BG372" s="67"/>
      <c r="BH372" s="180"/>
      <c r="BI372" s="194">
        <f>SUMPRODUCT(CHOOSE({1,2,3,4},D242,D307,D437,D502),CHOOSE({1,2,3,4},DL340,DL340,DL340,DL340))</f>
        <v>0</v>
      </c>
      <c r="BJ372" s="194">
        <f>SUMPRODUCT(CHOOSE({1,2,3,4},E242,E307,E437,E502),CHOOSE({1,2,3,4},DM340,DM340,DM340,DM340))</f>
        <v>0</v>
      </c>
      <c r="BK372" s="194">
        <f>SUMPRODUCT(CHOOSE({1,2,3,4},F242,F307,F437,F502),CHOOSE({1,2,3,4},DN340,DN340,DN340,DN340))</f>
        <v>0</v>
      </c>
      <c r="BL372" s="194">
        <f>SUMPRODUCT(CHOOSE({1,2,3,4},G242,G307,G437,G502),CHOOSE({1,2,3,4},DO340,DO340,DO340,DO340))</f>
        <v>0</v>
      </c>
      <c r="BM372" s="194">
        <f>SUMPRODUCT(CHOOSE({1,2,3,4},H242,H307,H437,H502),CHOOSE({1,2,3,4},DP340,DP340,DP340,DP340))</f>
        <v>0</v>
      </c>
      <c r="BN372" s="194">
        <f>SUMPRODUCT(CHOOSE({1,2,3,4},I242,I307,I437,I502),CHOOSE({1,2,3,4},DQ340,DQ340,DQ340,DQ340))</f>
        <v>0</v>
      </c>
      <c r="BO372" s="194">
        <f>SUMPRODUCT(CHOOSE({1,2,3,4},J242,J307,J437,J502),CHOOSE({1,2,3,4},DR340,DR340,DR340,DR340))</f>
        <v>0</v>
      </c>
      <c r="BP372" s="194">
        <f>SUMPRODUCT(CHOOSE({1,2,3,4},K242,K307,K437,K502),CHOOSE({1,2,3,4},DS340,DS340,DS340,DS340))</f>
        <v>0</v>
      </c>
      <c r="BQ372" s="194">
        <f>SUMPRODUCT(CHOOSE({1,2,3,4},L242,L307,L437,L502),CHOOSE({1,2,3,4},DT340,DT340,DT340,DT340))</f>
        <v>0</v>
      </c>
      <c r="BR372" s="194">
        <f>SUMPRODUCT(CHOOSE({1,2,3,4},M242,M307,M437,M502),CHOOSE({1,2,3,4},DU340,DU340,DU340,DU340))</f>
        <v>0</v>
      </c>
      <c r="BS372" s="194">
        <f>SUMPRODUCT(CHOOSE({1,2,3,4},N242,N307,N437,N502),CHOOSE({1,2,3,4},DV340,DV340,DV340,DV340))</f>
        <v>0</v>
      </c>
      <c r="BT372" s="194">
        <f>SUMPRODUCT(CHOOSE({1,2,3,4},O242,O307,O437,O502),CHOOSE({1,2,3,4},DW340,DW340,DW340,DW340))</f>
        <v>0</v>
      </c>
      <c r="BU372" s="194">
        <f>SUMPRODUCT(CHOOSE({1,2,3,4},P242,P307,P437,P502),CHOOSE({1,2,3,4},DX340,DX340,DX340,DX340))</f>
        <v>0</v>
      </c>
      <c r="BV372" s="194">
        <f>SUMPRODUCT(CHOOSE({1,2,3,4},Q242,Q307,Q437,Q502),CHOOSE({1,2,3,4},DY340,DY340,DY340,DY340))</f>
        <v>0</v>
      </c>
      <c r="BW372" s="194">
        <f>SUMPRODUCT(CHOOSE({1,2,3,4},R242,R307,R437,R502),CHOOSE({1,2,3,4},DZ340,DZ340,DZ340,DZ340))</f>
        <v>0</v>
      </c>
      <c r="BX372" s="194">
        <f>SUMPRODUCT(CHOOSE({1,2,3,4},S242,S307,S437,S502),CHOOSE({1,2,3,4},EA340,EA340,EA340,EA340))</f>
        <v>0</v>
      </c>
      <c r="BY372" s="194">
        <f>SUMPRODUCT(CHOOSE({1,2,3,4},T242,T307,T437,T502),CHOOSE({1,2,3,4},EB340,EB340,EB340,EB340))</f>
        <v>0</v>
      </c>
      <c r="BZ372" s="194">
        <f>SUMPRODUCT(CHOOSE({1,2,3,4},U242,U307,U437,U502),CHOOSE({1,2,3,4},EC340,EC340,EC340,EC340))</f>
        <v>0</v>
      </c>
      <c r="CA372" s="194">
        <f>SUMPRODUCT(CHOOSE({1,2,3,4},V242,V307,V437,V502),CHOOSE({1,2,3,4},ED340,ED340,ED340,ED340))</f>
        <v>0</v>
      </c>
      <c r="CB372" s="194">
        <f>SUMPRODUCT(CHOOSE({1,2,3,4},W242,W307,W437,W502),CHOOSE({1,2,3,4},EE340,EE340,EE340,EE340))</f>
        <v>0</v>
      </c>
      <c r="CC372" s="194">
        <f>SUMPRODUCT(CHOOSE({1,2,3,4},X242,X307,X437,X502),CHOOSE({1,2,3,4},EF340,EF340,EF340,EF340))</f>
        <v>0</v>
      </c>
      <c r="CD372" s="194">
        <f>SUMPRODUCT(CHOOSE({1,2,3,4},Y242,Y307,Y437,Y502),CHOOSE({1,2,3,4},EG340,EG340,EG340,EG340))</f>
        <v>0</v>
      </c>
      <c r="CE372" s="194">
        <f>SUMPRODUCT(CHOOSE({1,2,3,4},Z242,Z307,Z437,Z502),CHOOSE({1,2,3,4},EH340,EH340,EH340,EH340))</f>
        <v>0</v>
      </c>
      <c r="CF372" s="194">
        <f>SUMPRODUCT(CHOOSE({1,2,3,4},AA242,AA307,AA437,AA502),CHOOSE({1,2,3,4},EI340,EI340,EI340,EI340))</f>
        <v>0</v>
      </c>
      <c r="CG372" s="194">
        <f>SUMPRODUCT(CHOOSE({1,2,3,4},AB242,AB307,AB437,AB502),CHOOSE({1,2,3,4},EJ340,EJ340,EJ340,EJ340))</f>
        <v>0</v>
      </c>
    </row>
    <row r="373" spans="2:85" x14ac:dyDescent="0.3">
      <c r="B373" s="1">
        <v>7</v>
      </c>
      <c r="C373" s="1"/>
      <c r="D373" s="155"/>
      <c r="E373" s="155"/>
      <c r="F373" s="155"/>
      <c r="G373" s="155"/>
      <c r="H373" s="155"/>
      <c r="I373" s="155"/>
      <c r="J373" s="155">
        <f t="shared" si="119"/>
        <v>0</v>
      </c>
      <c r="K373" s="155">
        <f t="shared" si="119"/>
        <v>0</v>
      </c>
      <c r="L373" s="155">
        <f t="shared" si="119"/>
        <v>0</v>
      </c>
      <c r="M373" s="155">
        <f t="shared" si="119"/>
        <v>0</v>
      </c>
      <c r="N373" s="155">
        <f t="shared" si="119"/>
        <v>0</v>
      </c>
      <c r="O373" s="155">
        <f t="shared" si="119"/>
        <v>0</v>
      </c>
      <c r="P373" s="155">
        <f t="shared" si="119"/>
        <v>0</v>
      </c>
      <c r="Q373" s="155">
        <f t="shared" si="119"/>
        <v>0</v>
      </c>
      <c r="R373" s="155">
        <f t="shared" si="119"/>
        <v>0</v>
      </c>
      <c r="S373" s="155">
        <f t="shared" si="119"/>
        <v>0</v>
      </c>
      <c r="T373" s="155">
        <f t="shared" si="119"/>
        <v>0</v>
      </c>
      <c r="U373" s="155">
        <f t="shared" si="119"/>
        <v>0</v>
      </c>
      <c r="V373" s="155">
        <f t="shared" si="119"/>
        <v>0</v>
      </c>
      <c r="W373" s="155">
        <f t="shared" si="119"/>
        <v>0</v>
      </c>
      <c r="X373" s="155">
        <f t="shared" si="119"/>
        <v>0</v>
      </c>
      <c r="Y373" s="155">
        <f t="shared" si="119"/>
        <v>0</v>
      </c>
      <c r="Z373" s="155">
        <f t="shared" si="119"/>
        <v>0</v>
      </c>
      <c r="AA373" s="155">
        <f t="shared" si="119"/>
        <v>0</v>
      </c>
      <c r="AB373" s="155">
        <f t="shared" si="119"/>
        <v>0</v>
      </c>
      <c r="AC373" s="155"/>
      <c r="AD373" s="155"/>
      <c r="AE373" s="155"/>
      <c r="AF373" s="155"/>
      <c r="AG373" s="170">
        <f t="shared" si="120"/>
        <v>0</v>
      </c>
      <c r="AH373" s="170">
        <f t="shared" si="121"/>
        <v>0</v>
      </c>
      <c r="AI373" s="170">
        <f t="shared" si="122"/>
        <v>0</v>
      </c>
      <c r="AJ373" s="170">
        <f t="shared" si="123"/>
        <v>0</v>
      </c>
      <c r="AK373" s="170">
        <f t="shared" si="123"/>
        <v>0</v>
      </c>
      <c r="AL373" s="170">
        <f t="shared" si="123"/>
        <v>0</v>
      </c>
      <c r="AM373" s="170">
        <f t="shared" si="123"/>
        <v>0</v>
      </c>
      <c r="AN373" s="170">
        <f t="shared" si="123"/>
        <v>0</v>
      </c>
      <c r="AO373" s="170">
        <f t="shared" si="123"/>
        <v>0</v>
      </c>
      <c r="AP373" s="170">
        <f t="shared" si="123"/>
        <v>0</v>
      </c>
      <c r="AQ373" s="170">
        <f t="shared" si="123"/>
        <v>0</v>
      </c>
      <c r="AR373" s="170">
        <f t="shared" si="123"/>
        <v>0</v>
      </c>
      <c r="AS373" s="170">
        <f t="shared" si="123"/>
        <v>0</v>
      </c>
      <c r="AT373" s="170">
        <f t="shared" si="123"/>
        <v>0</v>
      </c>
      <c r="AU373" s="170">
        <f t="shared" si="123"/>
        <v>0</v>
      </c>
      <c r="AV373" s="170">
        <f t="shared" si="123"/>
        <v>0</v>
      </c>
      <c r="AW373" s="170">
        <f t="shared" si="123"/>
        <v>0</v>
      </c>
      <c r="AX373" s="170">
        <f t="shared" si="123"/>
        <v>0</v>
      </c>
      <c r="AY373" s="170">
        <f t="shared" si="123"/>
        <v>0</v>
      </c>
      <c r="AZ373" s="170">
        <f t="shared" si="123"/>
        <v>0</v>
      </c>
      <c r="BA373" s="170">
        <f t="shared" si="123"/>
        <v>0</v>
      </c>
      <c r="BB373" s="170">
        <f t="shared" si="123"/>
        <v>0</v>
      </c>
      <c r="BC373" s="170">
        <f t="shared" si="123"/>
        <v>0</v>
      </c>
      <c r="BD373" s="170">
        <f t="shared" si="123"/>
        <v>0</v>
      </c>
      <c r="BE373" s="170">
        <f t="shared" si="123"/>
        <v>0</v>
      </c>
      <c r="BF373" s="67"/>
      <c r="BG373" s="67"/>
      <c r="BH373" s="180"/>
      <c r="BI373" s="194">
        <f>SUMPRODUCT(CHOOSE({1,2,3,4},D243,D308,D438,D503),CHOOSE({1,2,3,4},DL341,DL341,DL341,DL341))</f>
        <v>0</v>
      </c>
      <c r="BJ373" s="194">
        <f>SUMPRODUCT(CHOOSE({1,2,3,4},E243,E308,E438,E503),CHOOSE({1,2,3,4},DM341,DM341,DM341,DM341))</f>
        <v>0</v>
      </c>
      <c r="BK373" s="194">
        <f>SUMPRODUCT(CHOOSE({1,2,3,4},F243,F308,F438,F503),CHOOSE({1,2,3,4},DN341,DN341,DN341,DN341))</f>
        <v>0</v>
      </c>
      <c r="BL373" s="194">
        <f>SUMPRODUCT(CHOOSE({1,2,3,4},G243,G308,G438,G503),CHOOSE({1,2,3,4},DO341,DO341,DO341,DO341))</f>
        <v>0</v>
      </c>
      <c r="BM373" s="194">
        <f>SUMPRODUCT(CHOOSE({1,2,3,4},H243,H308,H438,H503),CHOOSE({1,2,3,4},DP341,DP341,DP341,DP341))</f>
        <v>0</v>
      </c>
      <c r="BN373" s="194">
        <f>SUMPRODUCT(CHOOSE({1,2,3,4},I243,I308,I438,I503),CHOOSE({1,2,3,4},DQ341,DQ341,DQ341,DQ341))</f>
        <v>0</v>
      </c>
      <c r="BO373" s="194">
        <f>SUMPRODUCT(CHOOSE({1,2,3,4},J243,J308,J438,J503),CHOOSE({1,2,3,4},DR341,DR341,DR341,DR341))</f>
        <v>0</v>
      </c>
      <c r="BP373" s="194">
        <f>SUMPRODUCT(CHOOSE({1,2,3,4},K243,K308,K438,K503),CHOOSE({1,2,3,4},DS341,DS341,DS341,DS341))</f>
        <v>0</v>
      </c>
      <c r="BQ373" s="194">
        <f>SUMPRODUCT(CHOOSE({1,2,3,4},L243,L308,L438,L503),CHOOSE({1,2,3,4},DT341,DT341,DT341,DT341))</f>
        <v>0</v>
      </c>
      <c r="BR373" s="194">
        <f>SUMPRODUCT(CHOOSE({1,2,3,4},M243,M308,M438,M503),CHOOSE({1,2,3,4},DU341,DU341,DU341,DU341))</f>
        <v>0</v>
      </c>
      <c r="BS373" s="194">
        <f>SUMPRODUCT(CHOOSE({1,2,3,4},N243,N308,N438,N503),CHOOSE({1,2,3,4},DV341,DV341,DV341,DV341))</f>
        <v>0</v>
      </c>
      <c r="BT373" s="194">
        <f>SUMPRODUCT(CHOOSE({1,2,3,4},O243,O308,O438,O503),CHOOSE({1,2,3,4},DW341,DW341,DW341,DW341))</f>
        <v>0</v>
      </c>
      <c r="BU373" s="194">
        <f>SUMPRODUCT(CHOOSE({1,2,3,4},P243,P308,P438,P503),CHOOSE({1,2,3,4},DX341,DX341,DX341,DX341))</f>
        <v>0</v>
      </c>
      <c r="BV373" s="194">
        <f>SUMPRODUCT(CHOOSE({1,2,3,4},Q243,Q308,Q438,Q503),CHOOSE({1,2,3,4},DY341,DY341,DY341,DY341))</f>
        <v>0</v>
      </c>
      <c r="BW373" s="194">
        <f>SUMPRODUCT(CHOOSE({1,2,3,4},R243,R308,R438,R503),CHOOSE({1,2,3,4},DZ341,DZ341,DZ341,DZ341))</f>
        <v>0</v>
      </c>
      <c r="BX373" s="194">
        <f>SUMPRODUCT(CHOOSE({1,2,3,4},S243,S308,S438,S503),CHOOSE({1,2,3,4},EA341,EA341,EA341,EA341))</f>
        <v>0</v>
      </c>
      <c r="BY373" s="194">
        <f>SUMPRODUCT(CHOOSE({1,2,3,4},T243,T308,T438,T503),CHOOSE({1,2,3,4},EB341,EB341,EB341,EB341))</f>
        <v>0</v>
      </c>
      <c r="BZ373" s="194">
        <f>SUMPRODUCT(CHOOSE({1,2,3,4},U243,U308,U438,U503),CHOOSE({1,2,3,4},EC341,EC341,EC341,EC341))</f>
        <v>0</v>
      </c>
      <c r="CA373" s="194">
        <f>SUMPRODUCT(CHOOSE({1,2,3,4},V243,V308,V438,V503),CHOOSE({1,2,3,4},ED341,ED341,ED341,ED341))</f>
        <v>0</v>
      </c>
      <c r="CB373" s="194">
        <f>SUMPRODUCT(CHOOSE({1,2,3,4},W243,W308,W438,W503),CHOOSE({1,2,3,4},EE341,EE341,EE341,EE341))</f>
        <v>0</v>
      </c>
      <c r="CC373" s="194">
        <f>SUMPRODUCT(CHOOSE({1,2,3,4},X243,X308,X438,X503),CHOOSE({1,2,3,4},EF341,EF341,EF341,EF341))</f>
        <v>0</v>
      </c>
      <c r="CD373" s="194">
        <f>SUMPRODUCT(CHOOSE({1,2,3,4},Y243,Y308,Y438,Y503),CHOOSE({1,2,3,4},EG341,EG341,EG341,EG341))</f>
        <v>0</v>
      </c>
      <c r="CE373" s="194">
        <f>SUMPRODUCT(CHOOSE({1,2,3,4},Z243,Z308,Z438,Z503),CHOOSE({1,2,3,4},EH341,EH341,EH341,EH341))</f>
        <v>0</v>
      </c>
      <c r="CF373" s="194">
        <f>SUMPRODUCT(CHOOSE({1,2,3,4},AA243,AA308,AA438,AA503),CHOOSE({1,2,3,4},EI341,EI341,EI341,EI341))</f>
        <v>0</v>
      </c>
      <c r="CG373" s="194">
        <f>SUMPRODUCT(CHOOSE({1,2,3,4},AB243,AB308,AB438,AB503),CHOOSE({1,2,3,4},EJ341,EJ341,EJ341,EJ341))</f>
        <v>0</v>
      </c>
    </row>
    <row r="374" spans="2:85" x14ac:dyDescent="0.3">
      <c r="B374" s="1">
        <v>8</v>
      </c>
      <c r="C374" s="1"/>
      <c r="D374" s="155"/>
      <c r="E374" s="155"/>
      <c r="F374" s="155"/>
      <c r="G374" s="155"/>
      <c r="H374" s="155"/>
      <c r="I374" s="155"/>
      <c r="J374" s="155"/>
      <c r="K374" s="155">
        <f t="shared" si="119"/>
        <v>0</v>
      </c>
      <c r="L374" s="155">
        <f t="shared" si="119"/>
        <v>0</v>
      </c>
      <c r="M374" s="155">
        <f t="shared" si="119"/>
        <v>0</v>
      </c>
      <c r="N374" s="155">
        <f t="shared" si="119"/>
        <v>0</v>
      </c>
      <c r="O374" s="155">
        <f t="shared" si="119"/>
        <v>0</v>
      </c>
      <c r="P374" s="155">
        <f t="shared" si="119"/>
        <v>0</v>
      </c>
      <c r="Q374" s="155">
        <f t="shared" si="119"/>
        <v>0</v>
      </c>
      <c r="R374" s="155">
        <f t="shared" si="119"/>
        <v>0</v>
      </c>
      <c r="S374" s="155">
        <f t="shared" si="119"/>
        <v>0</v>
      </c>
      <c r="T374" s="155">
        <f t="shared" si="119"/>
        <v>0</v>
      </c>
      <c r="U374" s="155">
        <f t="shared" si="119"/>
        <v>0</v>
      </c>
      <c r="V374" s="155">
        <f t="shared" si="119"/>
        <v>0</v>
      </c>
      <c r="W374" s="155">
        <f t="shared" si="119"/>
        <v>0</v>
      </c>
      <c r="X374" s="155">
        <f t="shared" si="119"/>
        <v>0</v>
      </c>
      <c r="Y374" s="155">
        <f t="shared" si="119"/>
        <v>0</v>
      </c>
      <c r="Z374" s="155">
        <f t="shared" si="119"/>
        <v>0</v>
      </c>
      <c r="AA374" s="155">
        <f t="shared" si="119"/>
        <v>0</v>
      </c>
      <c r="AB374" s="155">
        <f t="shared" si="119"/>
        <v>0</v>
      </c>
      <c r="AC374" s="155"/>
      <c r="AD374" s="155"/>
      <c r="AE374" s="155"/>
      <c r="AF374" s="155"/>
      <c r="AG374" s="170">
        <f t="shared" si="120"/>
        <v>0</v>
      </c>
      <c r="AH374" s="170">
        <f t="shared" si="121"/>
        <v>0</v>
      </c>
      <c r="AI374" s="170">
        <f t="shared" si="122"/>
        <v>0</v>
      </c>
      <c r="AJ374" s="170">
        <f t="shared" si="123"/>
        <v>0</v>
      </c>
      <c r="AK374" s="170">
        <f t="shared" si="123"/>
        <v>0</v>
      </c>
      <c r="AL374" s="170">
        <f t="shared" si="123"/>
        <v>0</v>
      </c>
      <c r="AM374" s="170">
        <f t="shared" si="123"/>
        <v>0</v>
      </c>
      <c r="AN374" s="170">
        <f t="shared" si="123"/>
        <v>0</v>
      </c>
      <c r="AO374" s="170">
        <f t="shared" si="123"/>
        <v>0</v>
      </c>
      <c r="AP374" s="170">
        <f t="shared" si="123"/>
        <v>0</v>
      </c>
      <c r="AQ374" s="170">
        <f t="shared" si="123"/>
        <v>0</v>
      </c>
      <c r="AR374" s="170">
        <f t="shared" si="123"/>
        <v>0</v>
      </c>
      <c r="AS374" s="170">
        <f t="shared" si="123"/>
        <v>0</v>
      </c>
      <c r="AT374" s="170">
        <f t="shared" si="123"/>
        <v>0</v>
      </c>
      <c r="AU374" s="170">
        <f t="shared" si="123"/>
        <v>0</v>
      </c>
      <c r="AV374" s="170">
        <f t="shared" si="123"/>
        <v>0</v>
      </c>
      <c r="AW374" s="170">
        <f t="shared" si="123"/>
        <v>0</v>
      </c>
      <c r="AX374" s="170">
        <f t="shared" si="123"/>
        <v>0</v>
      </c>
      <c r="AY374" s="170">
        <f t="shared" si="123"/>
        <v>0</v>
      </c>
      <c r="AZ374" s="170">
        <f t="shared" si="123"/>
        <v>0</v>
      </c>
      <c r="BA374" s="170">
        <f t="shared" si="123"/>
        <v>0</v>
      </c>
      <c r="BB374" s="170">
        <f t="shared" si="123"/>
        <v>0</v>
      </c>
      <c r="BC374" s="170">
        <f t="shared" si="123"/>
        <v>0</v>
      </c>
      <c r="BD374" s="170">
        <f t="shared" si="123"/>
        <v>0</v>
      </c>
      <c r="BE374" s="170">
        <f t="shared" si="123"/>
        <v>0</v>
      </c>
      <c r="BF374" s="67"/>
      <c r="BG374" s="67"/>
      <c r="BH374" s="180"/>
      <c r="BI374" s="194">
        <f>SUMPRODUCT(CHOOSE({1,2,3,4},D244,D309,D439,D504),CHOOSE({1,2,3,4},DL342,DL342,DL342,DL342))</f>
        <v>0</v>
      </c>
      <c r="BJ374" s="194">
        <f>SUMPRODUCT(CHOOSE({1,2,3,4},E244,E309,E439,E504),CHOOSE({1,2,3,4},DM342,DM342,DM342,DM342))</f>
        <v>0</v>
      </c>
      <c r="BK374" s="194">
        <f>SUMPRODUCT(CHOOSE({1,2,3,4},F244,F309,F439,F504),CHOOSE({1,2,3,4},DN342,DN342,DN342,DN342))</f>
        <v>0</v>
      </c>
      <c r="BL374" s="194">
        <f>SUMPRODUCT(CHOOSE({1,2,3,4},G244,G309,G439,G504),CHOOSE({1,2,3,4},DO342,DO342,DO342,DO342))</f>
        <v>0</v>
      </c>
      <c r="BM374" s="194">
        <f>SUMPRODUCT(CHOOSE({1,2,3,4},H244,H309,H439,H504),CHOOSE({1,2,3,4},DP342,DP342,DP342,DP342))</f>
        <v>0</v>
      </c>
      <c r="BN374" s="194">
        <f>SUMPRODUCT(CHOOSE({1,2,3,4},I244,I309,I439,I504),CHOOSE({1,2,3,4},DQ342,DQ342,DQ342,DQ342))</f>
        <v>0</v>
      </c>
      <c r="BO374" s="194">
        <f>SUMPRODUCT(CHOOSE({1,2,3,4},J244,J309,J439,J504),CHOOSE({1,2,3,4},DR342,DR342,DR342,DR342))</f>
        <v>0</v>
      </c>
      <c r="BP374" s="194">
        <f>SUMPRODUCT(CHOOSE({1,2,3,4},K244,K309,K439,K504),CHOOSE({1,2,3,4},DS342,DS342,DS342,DS342))</f>
        <v>0</v>
      </c>
      <c r="BQ374" s="194">
        <f>SUMPRODUCT(CHOOSE({1,2,3,4},L244,L309,L439,L504),CHOOSE({1,2,3,4},DT342,DT342,DT342,DT342))</f>
        <v>0</v>
      </c>
      <c r="BR374" s="194">
        <f>SUMPRODUCT(CHOOSE({1,2,3,4},M244,M309,M439,M504),CHOOSE({1,2,3,4},DU342,DU342,DU342,DU342))</f>
        <v>0</v>
      </c>
      <c r="BS374" s="194">
        <f>SUMPRODUCT(CHOOSE({1,2,3,4},N244,N309,N439,N504),CHOOSE({1,2,3,4},DV342,DV342,DV342,DV342))</f>
        <v>0</v>
      </c>
      <c r="BT374" s="194">
        <f>SUMPRODUCT(CHOOSE({1,2,3,4},O244,O309,O439,O504),CHOOSE({1,2,3,4},DW342,DW342,DW342,DW342))</f>
        <v>0</v>
      </c>
      <c r="BU374" s="194">
        <f>SUMPRODUCT(CHOOSE({1,2,3,4},P244,P309,P439,P504),CHOOSE({1,2,3,4},DX342,DX342,DX342,DX342))</f>
        <v>0</v>
      </c>
      <c r="BV374" s="194">
        <f>SUMPRODUCT(CHOOSE({1,2,3,4},Q244,Q309,Q439,Q504),CHOOSE({1,2,3,4},DY342,DY342,DY342,DY342))</f>
        <v>0</v>
      </c>
      <c r="BW374" s="194">
        <f>SUMPRODUCT(CHOOSE({1,2,3,4},R244,R309,R439,R504),CHOOSE({1,2,3,4},DZ342,DZ342,DZ342,DZ342))</f>
        <v>0</v>
      </c>
      <c r="BX374" s="194">
        <f>SUMPRODUCT(CHOOSE({1,2,3,4},S244,S309,S439,S504),CHOOSE({1,2,3,4},EA342,EA342,EA342,EA342))</f>
        <v>0</v>
      </c>
      <c r="BY374" s="194">
        <f>SUMPRODUCT(CHOOSE({1,2,3,4},T244,T309,T439,T504),CHOOSE({1,2,3,4},EB342,EB342,EB342,EB342))</f>
        <v>0</v>
      </c>
      <c r="BZ374" s="194">
        <f>SUMPRODUCT(CHOOSE({1,2,3,4},U244,U309,U439,U504),CHOOSE({1,2,3,4},EC342,EC342,EC342,EC342))</f>
        <v>0</v>
      </c>
      <c r="CA374" s="194">
        <f>SUMPRODUCT(CHOOSE({1,2,3,4},V244,V309,V439,V504),CHOOSE({1,2,3,4},ED342,ED342,ED342,ED342))</f>
        <v>0</v>
      </c>
      <c r="CB374" s="194">
        <f>SUMPRODUCT(CHOOSE({1,2,3,4},W244,W309,W439,W504),CHOOSE({1,2,3,4},EE342,EE342,EE342,EE342))</f>
        <v>0</v>
      </c>
      <c r="CC374" s="194">
        <f>SUMPRODUCT(CHOOSE({1,2,3,4},X244,X309,X439,X504),CHOOSE({1,2,3,4},EF342,EF342,EF342,EF342))</f>
        <v>0</v>
      </c>
      <c r="CD374" s="194">
        <f>SUMPRODUCT(CHOOSE({1,2,3,4},Y244,Y309,Y439,Y504),CHOOSE({1,2,3,4},EG342,EG342,EG342,EG342))</f>
        <v>0</v>
      </c>
      <c r="CE374" s="194">
        <f>SUMPRODUCT(CHOOSE({1,2,3,4},Z244,Z309,Z439,Z504),CHOOSE({1,2,3,4},EH342,EH342,EH342,EH342))</f>
        <v>0</v>
      </c>
      <c r="CF374" s="194">
        <f>SUMPRODUCT(CHOOSE({1,2,3,4},AA244,AA309,AA439,AA504),CHOOSE({1,2,3,4},EI342,EI342,EI342,EI342))</f>
        <v>0</v>
      </c>
      <c r="CG374" s="194">
        <f>SUMPRODUCT(CHOOSE({1,2,3,4},AB244,AB309,AB439,AB504),CHOOSE({1,2,3,4},EJ342,EJ342,EJ342,EJ342))</f>
        <v>0</v>
      </c>
    </row>
    <row r="375" spans="2:85" x14ac:dyDescent="0.3">
      <c r="B375" s="1">
        <v>9</v>
      </c>
      <c r="C375" s="1"/>
      <c r="D375" s="155"/>
      <c r="E375" s="155"/>
      <c r="F375" s="155"/>
      <c r="G375" s="155"/>
      <c r="H375" s="155"/>
      <c r="I375" s="155"/>
      <c r="J375" s="155"/>
      <c r="K375" s="155"/>
      <c r="L375" s="155">
        <f t="shared" si="119"/>
        <v>0</v>
      </c>
      <c r="M375" s="155">
        <f t="shared" si="119"/>
        <v>0</v>
      </c>
      <c r="N375" s="155">
        <f t="shared" si="119"/>
        <v>0</v>
      </c>
      <c r="O375" s="155">
        <f t="shared" si="119"/>
        <v>0</v>
      </c>
      <c r="P375" s="155">
        <f t="shared" si="119"/>
        <v>0</v>
      </c>
      <c r="Q375" s="155">
        <f t="shared" si="119"/>
        <v>0</v>
      </c>
      <c r="R375" s="155">
        <f t="shared" si="119"/>
        <v>0</v>
      </c>
      <c r="S375" s="155">
        <f t="shared" si="119"/>
        <v>0</v>
      </c>
      <c r="T375" s="155">
        <f t="shared" si="119"/>
        <v>0</v>
      </c>
      <c r="U375" s="155">
        <f t="shared" si="119"/>
        <v>0</v>
      </c>
      <c r="V375" s="155">
        <f t="shared" si="119"/>
        <v>0</v>
      </c>
      <c r="W375" s="155">
        <f t="shared" si="119"/>
        <v>0</v>
      </c>
      <c r="X375" s="155">
        <f t="shared" si="119"/>
        <v>0</v>
      </c>
      <c r="Y375" s="155">
        <f t="shared" si="119"/>
        <v>0</v>
      </c>
      <c r="Z375" s="155">
        <f t="shared" si="119"/>
        <v>0</v>
      </c>
      <c r="AA375" s="155">
        <f t="shared" si="119"/>
        <v>0</v>
      </c>
      <c r="AB375" s="155">
        <f t="shared" si="119"/>
        <v>0</v>
      </c>
      <c r="AC375" s="155"/>
      <c r="AD375" s="155"/>
      <c r="AE375" s="155"/>
      <c r="AF375" s="155"/>
      <c r="AG375" s="170">
        <f t="shared" si="120"/>
        <v>0</v>
      </c>
      <c r="AH375" s="170">
        <f t="shared" si="121"/>
        <v>0</v>
      </c>
      <c r="AI375" s="170">
        <f t="shared" si="122"/>
        <v>0</v>
      </c>
      <c r="AJ375" s="170">
        <f t="shared" si="123"/>
        <v>0</v>
      </c>
      <c r="AK375" s="170">
        <f t="shared" si="123"/>
        <v>0</v>
      </c>
      <c r="AL375" s="170">
        <f t="shared" si="123"/>
        <v>0</v>
      </c>
      <c r="AM375" s="170">
        <f t="shared" si="123"/>
        <v>0</v>
      </c>
      <c r="AN375" s="170">
        <f t="shared" si="123"/>
        <v>0</v>
      </c>
      <c r="AO375" s="170">
        <f t="shared" si="123"/>
        <v>0</v>
      </c>
      <c r="AP375" s="170">
        <f t="shared" si="123"/>
        <v>0</v>
      </c>
      <c r="AQ375" s="170">
        <f t="shared" si="123"/>
        <v>0</v>
      </c>
      <c r="AR375" s="170">
        <f t="shared" si="123"/>
        <v>0</v>
      </c>
      <c r="AS375" s="170">
        <f t="shared" si="123"/>
        <v>0</v>
      </c>
      <c r="AT375" s="170">
        <f t="shared" si="123"/>
        <v>0</v>
      </c>
      <c r="AU375" s="170">
        <f t="shared" si="123"/>
        <v>0</v>
      </c>
      <c r="AV375" s="170">
        <f t="shared" si="123"/>
        <v>0</v>
      </c>
      <c r="AW375" s="170">
        <f t="shared" si="123"/>
        <v>0</v>
      </c>
      <c r="AX375" s="170">
        <f t="shared" si="123"/>
        <v>0</v>
      </c>
      <c r="AY375" s="170">
        <f t="shared" si="123"/>
        <v>0</v>
      </c>
      <c r="AZ375" s="170">
        <f t="shared" si="123"/>
        <v>0</v>
      </c>
      <c r="BA375" s="170">
        <f t="shared" si="123"/>
        <v>0</v>
      </c>
      <c r="BB375" s="170">
        <f t="shared" si="123"/>
        <v>0</v>
      </c>
      <c r="BC375" s="170">
        <f t="shared" si="123"/>
        <v>0</v>
      </c>
      <c r="BD375" s="170">
        <f t="shared" si="123"/>
        <v>0</v>
      </c>
      <c r="BE375" s="170">
        <f t="shared" si="123"/>
        <v>0</v>
      </c>
      <c r="BF375" s="67"/>
      <c r="BG375" s="67"/>
      <c r="BH375" s="180"/>
      <c r="BI375" s="194">
        <f>SUMPRODUCT(CHOOSE({1,2,3,4},D245,D310,D440,D505),CHOOSE({1,2,3,4},DL343,DL343,DL343,DL343))</f>
        <v>0</v>
      </c>
      <c r="BJ375" s="194">
        <f>SUMPRODUCT(CHOOSE({1,2,3,4},E245,E310,E440,E505),CHOOSE({1,2,3,4},DM343,DM343,DM343,DM343))</f>
        <v>0</v>
      </c>
      <c r="BK375" s="194">
        <f>SUMPRODUCT(CHOOSE({1,2,3,4},F245,F310,F440,F505),CHOOSE({1,2,3,4},DN343,DN343,DN343,DN343))</f>
        <v>0</v>
      </c>
      <c r="BL375" s="194">
        <f>SUMPRODUCT(CHOOSE({1,2,3,4},G245,G310,G440,G505),CHOOSE({1,2,3,4},DO343,DO343,DO343,DO343))</f>
        <v>0</v>
      </c>
      <c r="BM375" s="194">
        <f>SUMPRODUCT(CHOOSE({1,2,3,4},H245,H310,H440,H505),CHOOSE({1,2,3,4},DP343,DP343,DP343,DP343))</f>
        <v>0</v>
      </c>
      <c r="BN375" s="194">
        <f>SUMPRODUCT(CHOOSE({1,2,3,4},I245,I310,I440,I505),CHOOSE({1,2,3,4},DQ343,DQ343,DQ343,DQ343))</f>
        <v>0</v>
      </c>
      <c r="BO375" s="194">
        <f>SUMPRODUCT(CHOOSE({1,2,3,4},J245,J310,J440,J505),CHOOSE({1,2,3,4},DR343,DR343,DR343,DR343))</f>
        <v>0</v>
      </c>
      <c r="BP375" s="194">
        <f>SUMPRODUCT(CHOOSE({1,2,3,4},K245,K310,K440,K505),CHOOSE({1,2,3,4},DS343,DS343,DS343,DS343))</f>
        <v>0</v>
      </c>
      <c r="BQ375" s="194">
        <f>SUMPRODUCT(CHOOSE({1,2,3,4},L245,L310,L440,L505),CHOOSE({1,2,3,4},DT343,DT343,DT343,DT343))</f>
        <v>0</v>
      </c>
      <c r="BR375" s="194">
        <f>SUMPRODUCT(CHOOSE({1,2,3,4},M245,M310,M440,M505),CHOOSE({1,2,3,4},DU343,DU343,DU343,DU343))</f>
        <v>0</v>
      </c>
      <c r="BS375" s="194">
        <f>SUMPRODUCT(CHOOSE({1,2,3,4},N245,N310,N440,N505),CHOOSE({1,2,3,4},DV343,DV343,DV343,DV343))</f>
        <v>0</v>
      </c>
      <c r="BT375" s="194">
        <f>SUMPRODUCT(CHOOSE({1,2,3,4},O245,O310,O440,O505),CHOOSE({1,2,3,4},DW343,DW343,DW343,DW343))</f>
        <v>0</v>
      </c>
      <c r="BU375" s="194">
        <f>SUMPRODUCT(CHOOSE({1,2,3,4},P245,P310,P440,P505),CHOOSE({1,2,3,4},DX343,DX343,DX343,DX343))</f>
        <v>0</v>
      </c>
      <c r="BV375" s="194">
        <f>SUMPRODUCT(CHOOSE({1,2,3,4},Q245,Q310,Q440,Q505),CHOOSE({1,2,3,4},DY343,DY343,DY343,DY343))</f>
        <v>0</v>
      </c>
      <c r="BW375" s="194">
        <f>SUMPRODUCT(CHOOSE({1,2,3,4},R245,R310,R440,R505),CHOOSE({1,2,3,4},DZ343,DZ343,DZ343,DZ343))</f>
        <v>0</v>
      </c>
      <c r="BX375" s="194">
        <f>SUMPRODUCT(CHOOSE({1,2,3,4},S245,S310,S440,S505),CHOOSE({1,2,3,4},EA343,EA343,EA343,EA343))</f>
        <v>0</v>
      </c>
      <c r="BY375" s="194">
        <f>SUMPRODUCT(CHOOSE({1,2,3,4},T245,T310,T440,T505),CHOOSE({1,2,3,4},EB343,EB343,EB343,EB343))</f>
        <v>0</v>
      </c>
      <c r="BZ375" s="194">
        <f>SUMPRODUCT(CHOOSE({1,2,3,4},U245,U310,U440,U505),CHOOSE({1,2,3,4},EC343,EC343,EC343,EC343))</f>
        <v>0</v>
      </c>
      <c r="CA375" s="194">
        <f>SUMPRODUCT(CHOOSE({1,2,3,4},V245,V310,V440,V505),CHOOSE({1,2,3,4},ED343,ED343,ED343,ED343))</f>
        <v>0</v>
      </c>
      <c r="CB375" s="194">
        <f>SUMPRODUCT(CHOOSE({1,2,3,4},W245,W310,W440,W505),CHOOSE({1,2,3,4},EE343,EE343,EE343,EE343))</f>
        <v>0</v>
      </c>
      <c r="CC375" s="194">
        <f>SUMPRODUCT(CHOOSE({1,2,3,4},X245,X310,X440,X505),CHOOSE({1,2,3,4},EF343,EF343,EF343,EF343))</f>
        <v>0</v>
      </c>
      <c r="CD375" s="194">
        <f>SUMPRODUCT(CHOOSE({1,2,3,4},Y245,Y310,Y440,Y505),CHOOSE({1,2,3,4},EG343,EG343,EG343,EG343))</f>
        <v>0</v>
      </c>
      <c r="CE375" s="194">
        <f>SUMPRODUCT(CHOOSE({1,2,3,4},Z245,Z310,Z440,Z505),CHOOSE({1,2,3,4},EH343,EH343,EH343,EH343))</f>
        <v>0</v>
      </c>
      <c r="CF375" s="194">
        <f>SUMPRODUCT(CHOOSE({1,2,3,4},AA245,AA310,AA440,AA505),CHOOSE({1,2,3,4},EI343,EI343,EI343,EI343))</f>
        <v>0</v>
      </c>
      <c r="CG375" s="194">
        <f>SUMPRODUCT(CHOOSE({1,2,3,4},AB245,AB310,AB440,AB505),CHOOSE({1,2,3,4},EJ343,EJ343,EJ343,EJ343))</f>
        <v>0</v>
      </c>
    </row>
    <row r="376" spans="2:85" x14ac:dyDescent="0.3">
      <c r="B376" s="1">
        <v>10</v>
      </c>
      <c r="C376" s="1"/>
      <c r="D376" s="155"/>
      <c r="E376" s="155"/>
      <c r="F376" s="155"/>
      <c r="G376" s="155"/>
      <c r="H376" s="155"/>
      <c r="I376" s="155"/>
      <c r="J376" s="155"/>
      <c r="K376" s="155"/>
      <c r="L376" s="155"/>
      <c r="M376" s="155">
        <f t="shared" si="119"/>
        <v>0</v>
      </c>
      <c r="N376" s="155">
        <f t="shared" si="119"/>
        <v>0</v>
      </c>
      <c r="O376" s="155">
        <f t="shared" si="119"/>
        <v>0</v>
      </c>
      <c r="P376" s="155">
        <f t="shared" si="119"/>
        <v>0</v>
      </c>
      <c r="Q376" s="155">
        <f t="shared" si="119"/>
        <v>0</v>
      </c>
      <c r="R376" s="155">
        <f t="shared" si="119"/>
        <v>0</v>
      </c>
      <c r="S376" s="155">
        <f t="shared" si="119"/>
        <v>0</v>
      </c>
      <c r="T376" s="155">
        <f t="shared" si="119"/>
        <v>0</v>
      </c>
      <c r="U376" s="155">
        <f t="shared" si="119"/>
        <v>0</v>
      </c>
      <c r="V376" s="155">
        <f t="shared" si="119"/>
        <v>0</v>
      </c>
      <c r="W376" s="155">
        <f t="shared" si="119"/>
        <v>0</v>
      </c>
      <c r="X376" s="155">
        <f t="shared" si="119"/>
        <v>0</v>
      </c>
      <c r="Y376" s="155">
        <f t="shared" si="119"/>
        <v>0</v>
      </c>
      <c r="Z376" s="155">
        <f t="shared" si="119"/>
        <v>0</v>
      </c>
      <c r="AA376" s="155">
        <f t="shared" si="119"/>
        <v>0</v>
      </c>
      <c r="AB376" s="155">
        <f t="shared" si="119"/>
        <v>0</v>
      </c>
      <c r="AC376" s="155"/>
      <c r="AD376" s="155"/>
      <c r="AE376" s="155"/>
      <c r="AF376" s="155"/>
      <c r="AG376" s="170">
        <f t="shared" si="120"/>
        <v>0</v>
      </c>
      <c r="AH376" s="170">
        <f t="shared" si="121"/>
        <v>0</v>
      </c>
      <c r="AI376" s="170">
        <f t="shared" si="122"/>
        <v>0</v>
      </c>
      <c r="AJ376" s="170">
        <f t="shared" si="123"/>
        <v>0</v>
      </c>
      <c r="AK376" s="170">
        <f t="shared" si="123"/>
        <v>0</v>
      </c>
      <c r="AL376" s="170">
        <f t="shared" si="123"/>
        <v>0</v>
      </c>
      <c r="AM376" s="170">
        <f t="shared" si="123"/>
        <v>0</v>
      </c>
      <c r="AN376" s="170">
        <f t="shared" si="123"/>
        <v>0</v>
      </c>
      <c r="AO376" s="170">
        <f t="shared" si="123"/>
        <v>0</v>
      </c>
      <c r="AP376" s="170">
        <f t="shared" si="123"/>
        <v>0</v>
      </c>
      <c r="AQ376" s="170">
        <f t="shared" si="123"/>
        <v>0</v>
      </c>
      <c r="AR376" s="170">
        <f t="shared" si="123"/>
        <v>0</v>
      </c>
      <c r="AS376" s="170">
        <f t="shared" si="123"/>
        <v>0</v>
      </c>
      <c r="AT376" s="170">
        <f t="shared" si="123"/>
        <v>0</v>
      </c>
      <c r="AU376" s="170">
        <f t="shared" si="123"/>
        <v>0</v>
      </c>
      <c r="AV376" s="170">
        <f t="shared" si="123"/>
        <v>0</v>
      </c>
      <c r="AW376" s="170">
        <f t="shared" si="123"/>
        <v>0</v>
      </c>
      <c r="AX376" s="170">
        <f t="shared" si="123"/>
        <v>0</v>
      </c>
      <c r="AY376" s="170">
        <f t="shared" si="123"/>
        <v>0</v>
      </c>
      <c r="AZ376" s="170">
        <f t="shared" si="123"/>
        <v>0</v>
      </c>
      <c r="BA376" s="170">
        <f t="shared" si="123"/>
        <v>0</v>
      </c>
      <c r="BB376" s="170">
        <f t="shared" si="123"/>
        <v>0</v>
      </c>
      <c r="BC376" s="170">
        <f t="shared" si="123"/>
        <v>0</v>
      </c>
      <c r="BD376" s="170">
        <f t="shared" si="123"/>
        <v>0</v>
      </c>
      <c r="BE376" s="170">
        <f t="shared" si="123"/>
        <v>0</v>
      </c>
      <c r="BF376" s="67"/>
      <c r="BG376" s="67"/>
      <c r="BH376" s="180"/>
      <c r="BI376" s="194">
        <f>SUMPRODUCT(CHOOSE({1,2,3,4},D246,D311,D441,D506),CHOOSE({1,2,3,4},DL344,DL344,DL344,DL344))</f>
        <v>0</v>
      </c>
      <c r="BJ376" s="194">
        <f>SUMPRODUCT(CHOOSE({1,2,3,4},E246,E311,E441,E506),CHOOSE({1,2,3,4},DM344,DM344,DM344,DM344))</f>
        <v>0</v>
      </c>
      <c r="BK376" s="194">
        <f>SUMPRODUCT(CHOOSE({1,2,3,4},F246,F311,F441,F506),CHOOSE({1,2,3,4},DN344,DN344,DN344,DN344))</f>
        <v>0</v>
      </c>
      <c r="BL376" s="194">
        <f>SUMPRODUCT(CHOOSE({1,2,3,4},G246,G311,G441,G506),CHOOSE({1,2,3,4},DO344,DO344,DO344,DO344))</f>
        <v>0</v>
      </c>
      <c r="BM376" s="194">
        <f>SUMPRODUCT(CHOOSE({1,2,3,4},H246,H311,H441,H506),CHOOSE({1,2,3,4},DP344,DP344,DP344,DP344))</f>
        <v>0</v>
      </c>
      <c r="BN376" s="194">
        <f>SUMPRODUCT(CHOOSE({1,2,3,4},I246,I311,I441,I506),CHOOSE({1,2,3,4},DQ344,DQ344,DQ344,DQ344))</f>
        <v>0</v>
      </c>
      <c r="BO376" s="194">
        <f>SUMPRODUCT(CHOOSE({1,2,3,4},J246,J311,J441,J506),CHOOSE({1,2,3,4},DR344,DR344,DR344,DR344))</f>
        <v>0</v>
      </c>
      <c r="BP376" s="194">
        <f>SUMPRODUCT(CHOOSE({1,2,3,4},K246,K311,K441,K506),CHOOSE({1,2,3,4},DS344,DS344,DS344,DS344))</f>
        <v>0</v>
      </c>
      <c r="BQ376" s="194">
        <f>SUMPRODUCT(CHOOSE({1,2,3,4},L246,L311,L441,L506),CHOOSE({1,2,3,4},DT344,DT344,DT344,DT344))</f>
        <v>0</v>
      </c>
      <c r="BR376" s="194">
        <f>SUMPRODUCT(CHOOSE({1,2,3,4},M246,M311,M441,M506),CHOOSE({1,2,3,4},DU344,DU344,DU344,DU344))</f>
        <v>0</v>
      </c>
      <c r="BS376" s="194">
        <f>SUMPRODUCT(CHOOSE({1,2,3,4},N246,N311,N441,N506),CHOOSE({1,2,3,4},DV344,DV344,DV344,DV344))</f>
        <v>0</v>
      </c>
      <c r="BT376" s="194">
        <f>SUMPRODUCT(CHOOSE({1,2,3,4},O246,O311,O441,O506),CHOOSE({1,2,3,4},DW344,DW344,DW344,DW344))</f>
        <v>0</v>
      </c>
      <c r="BU376" s="194">
        <f>SUMPRODUCT(CHOOSE({1,2,3,4},P246,P311,P441,P506),CHOOSE({1,2,3,4},DX344,DX344,DX344,DX344))</f>
        <v>0</v>
      </c>
      <c r="BV376" s="194">
        <f>SUMPRODUCT(CHOOSE({1,2,3,4},Q246,Q311,Q441,Q506),CHOOSE({1,2,3,4},DY344,DY344,DY344,DY344))</f>
        <v>0</v>
      </c>
      <c r="BW376" s="194">
        <f>SUMPRODUCT(CHOOSE({1,2,3,4},R246,R311,R441,R506),CHOOSE({1,2,3,4},DZ344,DZ344,DZ344,DZ344))</f>
        <v>0</v>
      </c>
      <c r="BX376" s="194">
        <f>SUMPRODUCT(CHOOSE({1,2,3,4},S246,S311,S441,S506),CHOOSE({1,2,3,4},EA344,EA344,EA344,EA344))</f>
        <v>0</v>
      </c>
      <c r="BY376" s="194">
        <f>SUMPRODUCT(CHOOSE({1,2,3,4},T246,T311,T441,T506),CHOOSE({1,2,3,4},EB344,EB344,EB344,EB344))</f>
        <v>0</v>
      </c>
      <c r="BZ376" s="194">
        <f>SUMPRODUCT(CHOOSE({1,2,3,4},U246,U311,U441,U506),CHOOSE({1,2,3,4},EC344,EC344,EC344,EC344))</f>
        <v>0</v>
      </c>
      <c r="CA376" s="194">
        <f>SUMPRODUCT(CHOOSE({1,2,3,4},V246,V311,V441,V506),CHOOSE({1,2,3,4},ED344,ED344,ED344,ED344))</f>
        <v>0</v>
      </c>
      <c r="CB376" s="194">
        <f>SUMPRODUCT(CHOOSE({1,2,3,4},W246,W311,W441,W506),CHOOSE({1,2,3,4},EE344,EE344,EE344,EE344))</f>
        <v>0</v>
      </c>
      <c r="CC376" s="194">
        <f>SUMPRODUCT(CHOOSE({1,2,3,4},X246,X311,X441,X506),CHOOSE({1,2,3,4},EF344,EF344,EF344,EF344))</f>
        <v>0</v>
      </c>
      <c r="CD376" s="194">
        <f>SUMPRODUCT(CHOOSE({1,2,3,4},Y246,Y311,Y441,Y506),CHOOSE({1,2,3,4},EG344,EG344,EG344,EG344))</f>
        <v>0</v>
      </c>
      <c r="CE376" s="194">
        <f>SUMPRODUCT(CHOOSE({1,2,3,4},Z246,Z311,Z441,Z506),CHOOSE({1,2,3,4},EH344,EH344,EH344,EH344))</f>
        <v>0</v>
      </c>
      <c r="CF376" s="194">
        <f>SUMPRODUCT(CHOOSE({1,2,3,4},AA246,AA311,AA441,AA506),CHOOSE({1,2,3,4},EI344,EI344,EI344,EI344))</f>
        <v>0</v>
      </c>
      <c r="CG376" s="194">
        <f>SUMPRODUCT(CHOOSE({1,2,3,4},AB246,AB311,AB441,AB506),CHOOSE({1,2,3,4},EJ344,EJ344,EJ344,EJ344))</f>
        <v>0</v>
      </c>
    </row>
    <row r="377" spans="2:85" x14ac:dyDescent="0.3">
      <c r="B377" s="1">
        <v>11</v>
      </c>
      <c r="C377" s="1"/>
      <c r="D377" s="155"/>
      <c r="E377" s="155"/>
      <c r="F377" s="155"/>
      <c r="G377" s="155"/>
      <c r="H377" s="155"/>
      <c r="I377" s="155"/>
      <c r="J377" s="155"/>
      <c r="K377" s="155"/>
      <c r="L377" s="155"/>
      <c r="M377" s="155"/>
      <c r="N377" s="155">
        <f t="shared" si="119"/>
        <v>0</v>
      </c>
      <c r="O377" s="155">
        <f t="shared" si="119"/>
        <v>0</v>
      </c>
      <c r="P377" s="155">
        <f t="shared" si="119"/>
        <v>0</v>
      </c>
      <c r="Q377" s="155">
        <f t="shared" si="119"/>
        <v>0</v>
      </c>
      <c r="R377" s="155">
        <f t="shared" si="119"/>
        <v>0</v>
      </c>
      <c r="S377" s="155">
        <f t="shared" si="119"/>
        <v>0</v>
      </c>
      <c r="T377" s="155">
        <f t="shared" si="119"/>
        <v>0</v>
      </c>
      <c r="U377" s="155">
        <f t="shared" si="119"/>
        <v>0</v>
      </c>
      <c r="V377" s="155">
        <f t="shared" si="119"/>
        <v>0</v>
      </c>
      <c r="W377" s="155">
        <f t="shared" si="119"/>
        <v>0</v>
      </c>
      <c r="X377" s="155">
        <f t="shared" si="119"/>
        <v>0</v>
      </c>
      <c r="Y377" s="155">
        <f t="shared" si="119"/>
        <v>0</v>
      </c>
      <c r="Z377" s="155">
        <f t="shared" si="119"/>
        <v>0</v>
      </c>
      <c r="AA377" s="155">
        <f t="shared" si="119"/>
        <v>0</v>
      </c>
      <c r="AB377" s="155">
        <f t="shared" si="119"/>
        <v>0</v>
      </c>
      <c r="AC377" s="155"/>
      <c r="AD377" s="155"/>
      <c r="AE377" s="155"/>
      <c r="AF377" s="155"/>
      <c r="AG377" s="170">
        <f t="shared" si="120"/>
        <v>0</v>
      </c>
      <c r="AH377" s="170">
        <f t="shared" si="121"/>
        <v>0</v>
      </c>
      <c r="AI377" s="170">
        <f t="shared" si="122"/>
        <v>0</v>
      </c>
      <c r="AJ377" s="170">
        <f t="shared" si="123"/>
        <v>0</v>
      </c>
      <c r="AK377" s="170">
        <f t="shared" si="123"/>
        <v>0</v>
      </c>
      <c r="AL377" s="170">
        <f t="shared" si="123"/>
        <v>0</v>
      </c>
      <c r="AM377" s="170">
        <f t="shared" si="123"/>
        <v>0</v>
      </c>
      <c r="AN377" s="170">
        <f t="shared" si="123"/>
        <v>0</v>
      </c>
      <c r="AO377" s="170">
        <f t="shared" si="123"/>
        <v>0</v>
      </c>
      <c r="AP377" s="170">
        <f t="shared" si="123"/>
        <v>0</v>
      </c>
      <c r="AQ377" s="170">
        <f t="shared" si="123"/>
        <v>0</v>
      </c>
      <c r="AR377" s="170">
        <f t="shared" si="123"/>
        <v>0</v>
      </c>
      <c r="AS377" s="170">
        <f t="shared" si="123"/>
        <v>0</v>
      </c>
      <c r="AT377" s="170">
        <f t="shared" si="123"/>
        <v>0</v>
      </c>
      <c r="AU377" s="170">
        <f t="shared" si="123"/>
        <v>0</v>
      </c>
      <c r="AV377" s="170">
        <f t="shared" si="123"/>
        <v>0</v>
      </c>
      <c r="AW377" s="170">
        <f t="shared" si="123"/>
        <v>0</v>
      </c>
      <c r="AX377" s="170">
        <f t="shared" si="123"/>
        <v>0</v>
      </c>
      <c r="AY377" s="170">
        <f t="shared" si="123"/>
        <v>0</v>
      </c>
      <c r="AZ377" s="170">
        <f t="shared" si="123"/>
        <v>0</v>
      </c>
      <c r="BA377" s="170">
        <f t="shared" si="123"/>
        <v>0</v>
      </c>
      <c r="BB377" s="170">
        <f t="shared" si="123"/>
        <v>0</v>
      </c>
      <c r="BC377" s="170">
        <f t="shared" si="123"/>
        <v>0</v>
      </c>
      <c r="BD377" s="170">
        <f t="shared" si="123"/>
        <v>0</v>
      </c>
      <c r="BE377" s="170">
        <f t="shared" si="123"/>
        <v>0</v>
      </c>
      <c r="BF377" s="67"/>
      <c r="BG377" s="67"/>
      <c r="BH377" s="180"/>
      <c r="BI377" s="194">
        <f>SUMPRODUCT(CHOOSE({1,2,3,4},D247,D312,D442,D507),CHOOSE({1,2,3,4},DL345,DL345,DL345,DL345))</f>
        <v>0</v>
      </c>
      <c r="BJ377" s="194">
        <f>SUMPRODUCT(CHOOSE({1,2,3,4},E247,E312,E442,E507),CHOOSE({1,2,3,4},DM345,DM345,DM345,DM345))</f>
        <v>0</v>
      </c>
      <c r="BK377" s="194">
        <f>SUMPRODUCT(CHOOSE({1,2,3,4},F247,F312,F442,F507),CHOOSE({1,2,3,4},DN345,DN345,DN345,DN345))</f>
        <v>0</v>
      </c>
      <c r="BL377" s="194">
        <f>SUMPRODUCT(CHOOSE({1,2,3,4},G247,G312,G442,G507),CHOOSE({1,2,3,4},DO345,DO345,DO345,DO345))</f>
        <v>0</v>
      </c>
      <c r="BM377" s="194">
        <f>SUMPRODUCT(CHOOSE({1,2,3,4},H247,H312,H442,H507),CHOOSE({1,2,3,4},DP345,DP345,DP345,DP345))</f>
        <v>0</v>
      </c>
      <c r="BN377" s="194">
        <f>SUMPRODUCT(CHOOSE({1,2,3,4},I247,I312,I442,I507),CHOOSE({1,2,3,4},DQ345,DQ345,DQ345,DQ345))</f>
        <v>0</v>
      </c>
      <c r="BO377" s="194">
        <f>SUMPRODUCT(CHOOSE({1,2,3,4},J247,J312,J442,J507),CHOOSE({1,2,3,4},DR345,DR345,DR345,DR345))</f>
        <v>0</v>
      </c>
      <c r="BP377" s="194">
        <f>SUMPRODUCT(CHOOSE({1,2,3,4},K247,K312,K442,K507),CHOOSE({1,2,3,4},DS345,DS345,DS345,DS345))</f>
        <v>0</v>
      </c>
      <c r="BQ377" s="194">
        <f>SUMPRODUCT(CHOOSE({1,2,3,4},L247,L312,L442,L507),CHOOSE({1,2,3,4},DT345,DT345,DT345,DT345))</f>
        <v>0</v>
      </c>
      <c r="BR377" s="194">
        <f>SUMPRODUCT(CHOOSE({1,2,3,4},M247,M312,M442,M507),CHOOSE({1,2,3,4},DU345,DU345,DU345,DU345))</f>
        <v>0</v>
      </c>
      <c r="BS377" s="194">
        <f>SUMPRODUCT(CHOOSE({1,2,3,4},N247,N312,N442,N507),CHOOSE({1,2,3,4},DV345,DV345,DV345,DV345))</f>
        <v>0</v>
      </c>
      <c r="BT377" s="194">
        <f>SUMPRODUCT(CHOOSE({1,2,3,4},O247,O312,O442,O507),CHOOSE({1,2,3,4},DW345,DW345,DW345,DW345))</f>
        <v>0</v>
      </c>
      <c r="BU377" s="194">
        <f>SUMPRODUCT(CHOOSE({1,2,3,4},P247,P312,P442,P507),CHOOSE({1,2,3,4},DX345,DX345,DX345,DX345))</f>
        <v>0</v>
      </c>
      <c r="BV377" s="194">
        <f>SUMPRODUCT(CHOOSE({1,2,3,4},Q247,Q312,Q442,Q507),CHOOSE({1,2,3,4},DY345,DY345,DY345,DY345))</f>
        <v>0</v>
      </c>
      <c r="BW377" s="194">
        <f>SUMPRODUCT(CHOOSE({1,2,3,4},R247,R312,R442,R507),CHOOSE({1,2,3,4},DZ345,DZ345,DZ345,DZ345))</f>
        <v>0</v>
      </c>
      <c r="BX377" s="194">
        <f>SUMPRODUCT(CHOOSE({1,2,3,4},S247,S312,S442,S507),CHOOSE({1,2,3,4},EA345,EA345,EA345,EA345))</f>
        <v>0</v>
      </c>
      <c r="BY377" s="194">
        <f>SUMPRODUCT(CHOOSE({1,2,3,4},T247,T312,T442,T507),CHOOSE({1,2,3,4},EB345,EB345,EB345,EB345))</f>
        <v>0</v>
      </c>
      <c r="BZ377" s="194">
        <f>SUMPRODUCT(CHOOSE({1,2,3,4},U247,U312,U442,U507),CHOOSE({1,2,3,4},EC345,EC345,EC345,EC345))</f>
        <v>0</v>
      </c>
      <c r="CA377" s="194">
        <f>SUMPRODUCT(CHOOSE({1,2,3,4},V247,V312,V442,V507),CHOOSE({1,2,3,4},ED345,ED345,ED345,ED345))</f>
        <v>0</v>
      </c>
      <c r="CB377" s="194">
        <f>SUMPRODUCT(CHOOSE({1,2,3,4},W247,W312,W442,W507),CHOOSE({1,2,3,4},EE345,EE345,EE345,EE345))</f>
        <v>0</v>
      </c>
      <c r="CC377" s="194">
        <f>SUMPRODUCT(CHOOSE({1,2,3,4},X247,X312,X442,X507),CHOOSE({1,2,3,4},EF345,EF345,EF345,EF345))</f>
        <v>0</v>
      </c>
      <c r="CD377" s="194">
        <f>SUMPRODUCT(CHOOSE({1,2,3,4},Y247,Y312,Y442,Y507),CHOOSE({1,2,3,4},EG345,EG345,EG345,EG345))</f>
        <v>0</v>
      </c>
      <c r="CE377" s="194">
        <f>SUMPRODUCT(CHOOSE({1,2,3,4},Z247,Z312,Z442,Z507),CHOOSE({1,2,3,4},EH345,EH345,EH345,EH345))</f>
        <v>0</v>
      </c>
      <c r="CF377" s="194">
        <f>SUMPRODUCT(CHOOSE({1,2,3,4},AA247,AA312,AA442,AA507),CHOOSE({1,2,3,4},EI345,EI345,EI345,EI345))</f>
        <v>0</v>
      </c>
      <c r="CG377" s="194">
        <f>SUMPRODUCT(CHOOSE({1,2,3,4},AB247,AB312,AB442,AB507),CHOOSE({1,2,3,4},EJ345,EJ345,EJ345,EJ345))</f>
        <v>0</v>
      </c>
    </row>
    <row r="378" spans="2:85" x14ac:dyDescent="0.3">
      <c r="B378" s="1">
        <v>12</v>
      </c>
      <c r="C378" s="1"/>
      <c r="D378" s="155"/>
      <c r="E378" s="155"/>
      <c r="F378" s="155"/>
      <c r="G378" s="155"/>
      <c r="H378" s="155"/>
      <c r="I378" s="155"/>
      <c r="J378" s="155"/>
      <c r="K378" s="155"/>
      <c r="L378" s="155"/>
      <c r="M378" s="155"/>
      <c r="N378" s="155"/>
      <c r="O378" s="155">
        <f t="shared" si="119"/>
        <v>0</v>
      </c>
      <c r="P378" s="155">
        <f t="shared" si="119"/>
        <v>0</v>
      </c>
      <c r="Q378" s="155">
        <f t="shared" si="119"/>
        <v>0</v>
      </c>
      <c r="R378" s="155">
        <f t="shared" si="119"/>
        <v>0</v>
      </c>
      <c r="S378" s="155">
        <f t="shared" si="119"/>
        <v>0</v>
      </c>
      <c r="T378" s="155">
        <f t="shared" si="119"/>
        <v>0</v>
      </c>
      <c r="U378" s="155">
        <f t="shared" si="119"/>
        <v>0</v>
      </c>
      <c r="V378" s="155">
        <f t="shared" si="119"/>
        <v>0</v>
      </c>
      <c r="W378" s="155">
        <f t="shared" si="119"/>
        <v>0</v>
      </c>
      <c r="X378" s="155">
        <f t="shared" si="119"/>
        <v>0</v>
      </c>
      <c r="Y378" s="155">
        <f t="shared" si="119"/>
        <v>0</v>
      </c>
      <c r="Z378" s="155">
        <f t="shared" si="119"/>
        <v>0</v>
      </c>
      <c r="AA378" s="155">
        <f t="shared" si="119"/>
        <v>0</v>
      </c>
      <c r="AB378" s="155">
        <f t="shared" si="119"/>
        <v>0</v>
      </c>
      <c r="AC378" s="155"/>
      <c r="AD378" s="155"/>
      <c r="AE378" s="155"/>
      <c r="AF378" s="155"/>
      <c r="AG378" s="170">
        <f t="shared" si="120"/>
        <v>0</v>
      </c>
      <c r="AH378" s="170">
        <f t="shared" si="121"/>
        <v>0</v>
      </c>
      <c r="AI378" s="170">
        <f t="shared" si="122"/>
        <v>0</v>
      </c>
      <c r="AJ378" s="170">
        <f t="shared" si="123"/>
        <v>0</v>
      </c>
      <c r="AK378" s="170">
        <f t="shared" si="123"/>
        <v>0</v>
      </c>
      <c r="AL378" s="170">
        <f t="shared" si="123"/>
        <v>0</v>
      </c>
      <c r="AM378" s="170">
        <f t="shared" si="123"/>
        <v>0</v>
      </c>
      <c r="AN378" s="170">
        <f t="shared" si="123"/>
        <v>0</v>
      </c>
      <c r="AO378" s="170">
        <f t="shared" si="123"/>
        <v>0</v>
      </c>
      <c r="AP378" s="170">
        <f t="shared" si="123"/>
        <v>0</v>
      </c>
      <c r="AQ378" s="170">
        <f t="shared" si="123"/>
        <v>0</v>
      </c>
      <c r="AR378" s="170">
        <f t="shared" si="123"/>
        <v>0</v>
      </c>
      <c r="AS378" s="170">
        <f t="shared" si="123"/>
        <v>0</v>
      </c>
      <c r="AT378" s="170">
        <f t="shared" si="123"/>
        <v>0</v>
      </c>
      <c r="AU378" s="170">
        <f t="shared" si="123"/>
        <v>0</v>
      </c>
      <c r="AV378" s="170">
        <f t="shared" si="123"/>
        <v>0</v>
      </c>
      <c r="AW378" s="170">
        <f t="shared" ref="AW378:BE391" si="124">S152*BX346</f>
        <v>0</v>
      </c>
      <c r="AX378" s="170">
        <f t="shared" si="124"/>
        <v>0</v>
      </c>
      <c r="AY378" s="170">
        <f t="shared" si="124"/>
        <v>0</v>
      </c>
      <c r="AZ378" s="170">
        <f t="shared" si="124"/>
        <v>0</v>
      </c>
      <c r="BA378" s="170">
        <f t="shared" si="124"/>
        <v>0</v>
      </c>
      <c r="BB378" s="170">
        <f t="shared" si="124"/>
        <v>0</v>
      </c>
      <c r="BC378" s="170">
        <f t="shared" si="124"/>
        <v>0</v>
      </c>
      <c r="BD378" s="170">
        <f t="shared" si="124"/>
        <v>0</v>
      </c>
      <c r="BE378" s="170">
        <f t="shared" si="124"/>
        <v>0</v>
      </c>
      <c r="BF378" s="67"/>
      <c r="BG378" s="67"/>
      <c r="BH378" s="52"/>
      <c r="BI378" s="194">
        <f>SUMPRODUCT(CHOOSE({1,2,3,4},D248,D313,D443,D508),CHOOSE({1,2,3,4},DL346,DL346,DL346,DL346))</f>
        <v>0</v>
      </c>
      <c r="BJ378" s="194">
        <f>SUMPRODUCT(CHOOSE({1,2,3,4},E248,E313,E443,E508),CHOOSE({1,2,3,4},DM346,DM346,DM346,DM346))</f>
        <v>0</v>
      </c>
      <c r="BK378" s="194">
        <f>SUMPRODUCT(CHOOSE({1,2,3,4},F248,F313,F443,F508),CHOOSE({1,2,3,4},DN346,DN346,DN346,DN346))</f>
        <v>0</v>
      </c>
      <c r="BL378" s="194">
        <f>SUMPRODUCT(CHOOSE({1,2,3,4},G248,G313,G443,G508),CHOOSE({1,2,3,4},DO346,DO346,DO346,DO346))</f>
        <v>0</v>
      </c>
      <c r="BM378" s="194">
        <f>SUMPRODUCT(CHOOSE({1,2,3,4},H248,H313,H443,H508),CHOOSE({1,2,3,4},DP346,DP346,DP346,DP346))</f>
        <v>0</v>
      </c>
      <c r="BN378" s="194">
        <f>SUMPRODUCT(CHOOSE({1,2,3,4},I248,I313,I443,I508),CHOOSE({1,2,3,4},DQ346,DQ346,DQ346,DQ346))</f>
        <v>0</v>
      </c>
      <c r="BO378" s="194">
        <f>SUMPRODUCT(CHOOSE({1,2,3,4},J248,J313,J443,J508),CHOOSE({1,2,3,4},DR346,DR346,DR346,DR346))</f>
        <v>0</v>
      </c>
      <c r="BP378" s="194">
        <f>SUMPRODUCT(CHOOSE({1,2,3,4},K248,K313,K443,K508),CHOOSE({1,2,3,4},DS346,DS346,DS346,DS346))</f>
        <v>0</v>
      </c>
      <c r="BQ378" s="194">
        <f>SUMPRODUCT(CHOOSE({1,2,3,4},L248,L313,L443,L508),CHOOSE({1,2,3,4},DT346,DT346,DT346,DT346))</f>
        <v>0</v>
      </c>
      <c r="BR378" s="194">
        <f>SUMPRODUCT(CHOOSE({1,2,3,4},M248,M313,M443,M508),CHOOSE({1,2,3,4},DU346,DU346,DU346,DU346))</f>
        <v>0</v>
      </c>
      <c r="BS378" s="194">
        <f>SUMPRODUCT(CHOOSE({1,2,3,4},N248,N313,N443,N508),CHOOSE({1,2,3,4},DV346,DV346,DV346,DV346))</f>
        <v>0</v>
      </c>
      <c r="BT378" s="194">
        <f>SUMPRODUCT(CHOOSE({1,2,3,4},O248,O313,O443,O508),CHOOSE({1,2,3,4},DW346,DW346,DW346,DW346))</f>
        <v>0</v>
      </c>
      <c r="BU378" s="194">
        <f>SUMPRODUCT(CHOOSE({1,2,3,4},P248,P313,P443,P508),CHOOSE({1,2,3,4},DX346,DX346,DX346,DX346))</f>
        <v>0</v>
      </c>
      <c r="BV378" s="194">
        <f>SUMPRODUCT(CHOOSE({1,2,3,4},Q248,Q313,Q443,Q508),CHOOSE({1,2,3,4},DY346,DY346,DY346,DY346))</f>
        <v>0</v>
      </c>
      <c r="BW378" s="194">
        <f>SUMPRODUCT(CHOOSE({1,2,3,4},R248,R313,R443,R508),CHOOSE({1,2,3,4},DZ346,DZ346,DZ346,DZ346))</f>
        <v>0</v>
      </c>
      <c r="BX378" s="194">
        <f>SUMPRODUCT(CHOOSE({1,2,3,4},S248,S313,S443,S508),CHOOSE({1,2,3,4},EA346,EA346,EA346,EA346))</f>
        <v>0</v>
      </c>
      <c r="BY378" s="194">
        <f>SUMPRODUCT(CHOOSE({1,2,3,4},T248,T313,T443,T508),CHOOSE({1,2,3,4},EB346,EB346,EB346,EB346))</f>
        <v>0</v>
      </c>
      <c r="BZ378" s="194">
        <f>SUMPRODUCT(CHOOSE({1,2,3,4},U248,U313,U443,U508),CHOOSE({1,2,3,4},EC346,EC346,EC346,EC346))</f>
        <v>0</v>
      </c>
      <c r="CA378" s="194">
        <f>SUMPRODUCT(CHOOSE({1,2,3,4},V248,V313,V443,V508),CHOOSE({1,2,3,4},ED346,ED346,ED346,ED346))</f>
        <v>0</v>
      </c>
      <c r="CB378" s="194">
        <f>SUMPRODUCT(CHOOSE({1,2,3,4},W248,W313,W443,W508),CHOOSE({1,2,3,4},EE346,EE346,EE346,EE346))</f>
        <v>0</v>
      </c>
      <c r="CC378" s="194">
        <f>SUMPRODUCT(CHOOSE({1,2,3,4},X248,X313,X443,X508),CHOOSE({1,2,3,4},EF346,EF346,EF346,EF346))</f>
        <v>0</v>
      </c>
      <c r="CD378" s="194">
        <f>SUMPRODUCT(CHOOSE({1,2,3,4},Y248,Y313,Y443,Y508),CHOOSE({1,2,3,4},EG346,EG346,EG346,EG346))</f>
        <v>0</v>
      </c>
      <c r="CE378" s="194">
        <f>SUMPRODUCT(CHOOSE({1,2,3,4},Z248,Z313,Z443,Z508),CHOOSE({1,2,3,4},EH346,EH346,EH346,EH346))</f>
        <v>0</v>
      </c>
      <c r="CF378" s="194">
        <f>SUMPRODUCT(CHOOSE({1,2,3,4},AA248,AA313,AA443,AA508),CHOOSE({1,2,3,4},EI346,EI346,EI346,EI346))</f>
        <v>0</v>
      </c>
      <c r="CG378" s="194">
        <f>SUMPRODUCT(CHOOSE({1,2,3,4},AB248,AB313,AB443,AB508),CHOOSE({1,2,3,4},EJ346,EJ346,EJ346,EJ346))</f>
        <v>0</v>
      </c>
    </row>
    <row r="379" spans="2:85" x14ac:dyDescent="0.3">
      <c r="B379" s="1">
        <v>13</v>
      </c>
      <c r="C379" s="1"/>
      <c r="D379" s="155"/>
      <c r="E379" s="155"/>
      <c r="F379" s="155"/>
      <c r="G379" s="155"/>
      <c r="H379" s="155"/>
      <c r="I379" s="155"/>
      <c r="J379" s="155"/>
      <c r="K379" s="155"/>
      <c r="L379" s="155"/>
      <c r="M379" s="155"/>
      <c r="N379" s="155"/>
      <c r="O379" s="155"/>
      <c r="P379" s="155">
        <f t="shared" si="119"/>
        <v>0</v>
      </c>
      <c r="Q379" s="155">
        <f t="shared" si="119"/>
        <v>0</v>
      </c>
      <c r="R379" s="155">
        <f t="shared" si="119"/>
        <v>0</v>
      </c>
      <c r="S379" s="155">
        <f t="shared" si="119"/>
        <v>0</v>
      </c>
      <c r="T379" s="155">
        <f t="shared" si="119"/>
        <v>0</v>
      </c>
      <c r="U379" s="155">
        <f t="shared" si="119"/>
        <v>0</v>
      </c>
      <c r="V379" s="155">
        <f t="shared" si="119"/>
        <v>0</v>
      </c>
      <c r="W379" s="155">
        <f t="shared" si="119"/>
        <v>0</v>
      </c>
      <c r="X379" s="155">
        <f t="shared" si="119"/>
        <v>0</v>
      </c>
      <c r="Y379" s="155">
        <f t="shared" si="119"/>
        <v>0</v>
      </c>
      <c r="Z379" s="155">
        <f t="shared" si="119"/>
        <v>0</v>
      </c>
      <c r="AA379" s="155">
        <f t="shared" si="119"/>
        <v>0</v>
      </c>
      <c r="AB379" s="155">
        <f t="shared" si="119"/>
        <v>0</v>
      </c>
      <c r="AC379" s="155"/>
      <c r="AD379" s="155"/>
      <c r="AE379" s="155"/>
      <c r="AF379" s="155"/>
      <c r="AG379" s="170">
        <f t="shared" si="120"/>
        <v>0</v>
      </c>
      <c r="AH379" s="170">
        <f t="shared" si="121"/>
        <v>0</v>
      </c>
      <c r="AI379" s="170">
        <f t="shared" si="122"/>
        <v>0</v>
      </c>
      <c r="AJ379" s="170">
        <f t="shared" ref="AJ379:AV383" si="125">F153*BK347</f>
        <v>0</v>
      </c>
      <c r="AK379" s="170">
        <f t="shared" si="125"/>
        <v>0</v>
      </c>
      <c r="AL379" s="170">
        <f t="shared" si="125"/>
        <v>0</v>
      </c>
      <c r="AM379" s="170">
        <f t="shared" si="125"/>
        <v>0</v>
      </c>
      <c r="AN379" s="170">
        <f t="shared" si="125"/>
        <v>0</v>
      </c>
      <c r="AO379" s="170">
        <f t="shared" si="125"/>
        <v>0</v>
      </c>
      <c r="AP379" s="170">
        <f t="shared" si="125"/>
        <v>0</v>
      </c>
      <c r="AQ379" s="170">
        <f t="shared" si="125"/>
        <v>0</v>
      </c>
      <c r="AR379" s="170">
        <f t="shared" si="125"/>
        <v>0</v>
      </c>
      <c r="AS379" s="170">
        <f t="shared" si="125"/>
        <v>0</v>
      </c>
      <c r="AT379" s="170">
        <f t="shared" si="125"/>
        <v>0</v>
      </c>
      <c r="AU379" s="170">
        <f t="shared" si="125"/>
        <v>0</v>
      </c>
      <c r="AV379" s="170">
        <f t="shared" si="125"/>
        <v>0</v>
      </c>
      <c r="AW379" s="170">
        <f t="shared" si="124"/>
        <v>0</v>
      </c>
      <c r="AX379" s="170">
        <f t="shared" si="124"/>
        <v>0</v>
      </c>
      <c r="AY379" s="170">
        <f t="shared" si="124"/>
        <v>0</v>
      </c>
      <c r="AZ379" s="170">
        <f t="shared" si="124"/>
        <v>0</v>
      </c>
      <c r="BA379" s="170">
        <f t="shared" si="124"/>
        <v>0</v>
      </c>
      <c r="BB379" s="170">
        <f t="shared" si="124"/>
        <v>0</v>
      </c>
      <c r="BC379" s="170">
        <f t="shared" si="124"/>
        <v>0</v>
      </c>
      <c r="BD379" s="170">
        <f t="shared" si="124"/>
        <v>0</v>
      </c>
      <c r="BE379" s="170">
        <f t="shared" si="124"/>
        <v>0</v>
      </c>
      <c r="BF379" s="67"/>
      <c r="BG379" s="67"/>
      <c r="BH379" s="52"/>
      <c r="BI379" s="194">
        <f>SUMPRODUCT(CHOOSE({1,2,3,4},D249,D314,D444,D509),CHOOSE({1,2,3,4},DL347,DL347,DL347,DL347))</f>
        <v>0</v>
      </c>
      <c r="BJ379" s="194">
        <f>SUMPRODUCT(CHOOSE({1,2,3,4},E249,E314,E444,E509),CHOOSE({1,2,3,4},DM347,DM347,DM347,DM347))</f>
        <v>0</v>
      </c>
      <c r="BK379" s="194">
        <f>SUMPRODUCT(CHOOSE({1,2,3,4},F249,F314,F444,F509),CHOOSE({1,2,3,4},DN347,DN347,DN347,DN347))</f>
        <v>0</v>
      </c>
      <c r="BL379" s="194">
        <f>SUMPRODUCT(CHOOSE({1,2,3,4},G249,G314,G444,G509),CHOOSE({1,2,3,4},DO347,DO347,DO347,DO347))</f>
        <v>0</v>
      </c>
      <c r="BM379" s="194">
        <f>SUMPRODUCT(CHOOSE({1,2,3,4},H249,H314,H444,H509),CHOOSE({1,2,3,4},DP347,DP347,DP347,DP347))</f>
        <v>0</v>
      </c>
      <c r="BN379" s="194">
        <f>SUMPRODUCT(CHOOSE({1,2,3,4},I249,I314,I444,I509),CHOOSE({1,2,3,4},DQ347,DQ347,DQ347,DQ347))</f>
        <v>0</v>
      </c>
      <c r="BO379" s="194">
        <f>SUMPRODUCT(CHOOSE({1,2,3,4},J249,J314,J444,J509),CHOOSE({1,2,3,4},DR347,DR347,DR347,DR347))</f>
        <v>0</v>
      </c>
      <c r="BP379" s="194">
        <f>SUMPRODUCT(CHOOSE({1,2,3,4},K249,K314,K444,K509),CHOOSE({1,2,3,4},DS347,DS347,DS347,DS347))</f>
        <v>0</v>
      </c>
      <c r="BQ379" s="194">
        <f>SUMPRODUCT(CHOOSE({1,2,3,4},L249,L314,L444,L509),CHOOSE({1,2,3,4},DT347,DT347,DT347,DT347))</f>
        <v>0</v>
      </c>
      <c r="BR379" s="194">
        <f>SUMPRODUCT(CHOOSE({1,2,3,4},M249,M314,M444,M509),CHOOSE({1,2,3,4},DU347,DU347,DU347,DU347))</f>
        <v>0</v>
      </c>
      <c r="BS379" s="194">
        <f>SUMPRODUCT(CHOOSE({1,2,3,4},N249,N314,N444,N509),CHOOSE({1,2,3,4},DV347,DV347,DV347,DV347))</f>
        <v>0</v>
      </c>
      <c r="BT379" s="194">
        <f>SUMPRODUCT(CHOOSE({1,2,3,4},O249,O314,O444,O509),CHOOSE({1,2,3,4},DW347,DW347,DW347,DW347))</f>
        <v>0</v>
      </c>
      <c r="BU379" s="194">
        <f>SUMPRODUCT(CHOOSE({1,2,3,4},P249,P314,P444,P509),CHOOSE({1,2,3,4},DX347,DX347,DX347,DX347))</f>
        <v>0</v>
      </c>
      <c r="BV379" s="194">
        <f>SUMPRODUCT(CHOOSE({1,2,3,4},Q249,Q314,Q444,Q509),CHOOSE({1,2,3,4},DY347,DY347,DY347,DY347))</f>
        <v>0</v>
      </c>
      <c r="BW379" s="194">
        <f>SUMPRODUCT(CHOOSE({1,2,3,4},R249,R314,R444,R509),CHOOSE({1,2,3,4},DZ347,DZ347,DZ347,DZ347))</f>
        <v>0</v>
      </c>
      <c r="BX379" s="194">
        <f>SUMPRODUCT(CHOOSE({1,2,3,4},S249,S314,S444,S509),CHOOSE({1,2,3,4},EA347,EA347,EA347,EA347))</f>
        <v>0</v>
      </c>
      <c r="BY379" s="194">
        <f>SUMPRODUCT(CHOOSE({1,2,3,4},T249,T314,T444,T509),CHOOSE({1,2,3,4},EB347,EB347,EB347,EB347))</f>
        <v>0</v>
      </c>
      <c r="BZ379" s="194">
        <f>SUMPRODUCT(CHOOSE({1,2,3,4},U249,U314,U444,U509),CHOOSE({1,2,3,4},EC347,EC347,EC347,EC347))</f>
        <v>0</v>
      </c>
      <c r="CA379" s="194">
        <f>SUMPRODUCT(CHOOSE({1,2,3,4},V249,V314,V444,V509),CHOOSE({1,2,3,4},ED347,ED347,ED347,ED347))</f>
        <v>0</v>
      </c>
      <c r="CB379" s="194">
        <f>SUMPRODUCT(CHOOSE({1,2,3,4},W249,W314,W444,W509),CHOOSE({1,2,3,4},EE347,EE347,EE347,EE347))</f>
        <v>0</v>
      </c>
      <c r="CC379" s="194">
        <f>SUMPRODUCT(CHOOSE({1,2,3,4},X249,X314,X444,X509),CHOOSE({1,2,3,4},EF347,EF347,EF347,EF347))</f>
        <v>0</v>
      </c>
      <c r="CD379" s="194">
        <f>SUMPRODUCT(CHOOSE({1,2,3,4},Y249,Y314,Y444,Y509),CHOOSE({1,2,3,4},EG347,EG347,EG347,EG347))</f>
        <v>0</v>
      </c>
      <c r="CE379" s="194">
        <f>SUMPRODUCT(CHOOSE({1,2,3,4},Z249,Z314,Z444,Z509),CHOOSE({1,2,3,4},EH347,EH347,EH347,EH347))</f>
        <v>0</v>
      </c>
      <c r="CF379" s="194">
        <f>SUMPRODUCT(CHOOSE({1,2,3,4},AA249,AA314,AA444,AA509),CHOOSE({1,2,3,4},EI347,EI347,EI347,EI347))</f>
        <v>0</v>
      </c>
      <c r="CG379" s="194">
        <f>SUMPRODUCT(CHOOSE({1,2,3,4},AB249,AB314,AB444,AB509),CHOOSE({1,2,3,4},EJ347,EJ347,EJ347,EJ347))</f>
        <v>0</v>
      </c>
    </row>
    <row r="380" spans="2:85" x14ac:dyDescent="0.3">
      <c r="B380" s="1">
        <v>14</v>
      </c>
      <c r="C380" s="1"/>
      <c r="D380" s="155"/>
      <c r="E380" s="155"/>
      <c r="F380" s="155"/>
      <c r="G380" s="155"/>
      <c r="H380" s="155"/>
      <c r="I380" s="155"/>
      <c r="J380" s="155"/>
      <c r="K380" s="155"/>
      <c r="L380" s="155"/>
      <c r="M380" s="155"/>
      <c r="N380" s="155"/>
      <c r="O380" s="155"/>
      <c r="P380" s="155"/>
      <c r="Q380" s="155">
        <f t="shared" si="119"/>
        <v>0</v>
      </c>
      <c r="R380" s="155">
        <f t="shared" si="119"/>
        <v>0</v>
      </c>
      <c r="S380" s="155">
        <f t="shared" si="119"/>
        <v>0</v>
      </c>
      <c r="T380" s="155">
        <f t="shared" si="119"/>
        <v>0</v>
      </c>
      <c r="U380" s="155">
        <f t="shared" si="119"/>
        <v>0</v>
      </c>
      <c r="V380" s="155">
        <f t="shared" si="119"/>
        <v>0</v>
      </c>
      <c r="W380" s="155">
        <f t="shared" si="119"/>
        <v>0</v>
      </c>
      <c r="X380" s="155">
        <f t="shared" si="119"/>
        <v>0</v>
      </c>
      <c r="Y380" s="155">
        <f>(VLOOKUP(X90,CVAMort,$A$4,FALSE)-1)*X154*CC348</f>
        <v>0</v>
      </c>
      <c r="Z380" s="155">
        <f>(VLOOKUP(Y90,CVAMort,$A$4,FALSE)-1)*Y154*CD348</f>
        <v>0</v>
      </c>
      <c r="AA380" s="155">
        <f>(VLOOKUP(Z90,CVAMort,$A$4,FALSE)-1)*Z154*CE348</f>
        <v>0</v>
      </c>
      <c r="AB380" s="155">
        <f>(VLOOKUP(AA90,CVAMort,$A$4,FALSE)-1)*AA154*CF348</f>
        <v>0</v>
      </c>
      <c r="AC380" s="155"/>
      <c r="AD380" s="155"/>
      <c r="AE380" s="155"/>
      <c r="AF380" s="155"/>
      <c r="AG380" s="170">
        <f t="shared" si="120"/>
        <v>0</v>
      </c>
      <c r="AH380" s="170">
        <f t="shared" si="121"/>
        <v>0</v>
      </c>
      <c r="AI380" s="170">
        <f t="shared" si="122"/>
        <v>0</v>
      </c>
      <c r="AJ380" s="170">
        <f t="shared" si="125"/>
        <v>0</v>
      </c>
      <c r="AK380" s="170">
        <f t="shared" si="125"/>
        <v>0</v>
      </c>
      <c r="AL380" s="170">
        <f t="shared" si="125"/>
        <v>0</v>
      </c>
      <c r="AM380" s="170">
        <f t="shared" si="125"/>
        <v>0</v>
      </c>
      <c r="AN380" s="170">
        <f t="shared" si="125"/>
        <v>0</v>
      </c>
      <c r="AO380" s="170">
        <f t="shared" si="125"/>
        <v>0</v>
      </c>
      <c r="AP380" s="170">
        <f t="shared" si="125"/>
        <v>0</v>
      </c>
      <c r="AQ380" s="170">
        <f t="shared" si="125"/>
        <v>0</v>
      </c>
      <c r="AR380" s="170">
        <f t="shared" si="125"/>
        <v>0</v>
      </c>
      <c r="AS380" s="170">
        <f t="shared" si="125"/>
        <v>0</v>
      </c>
      <c r="AT380" s="170">
        <f t="shared" si="125"/>
        <v>0</v>
      </c>
      <c r="AU380" s="170">
        <f t="shared" si="125"/>
        <v>0</v>
      </c>
      <c r="AV380" s="170">
        <f t="shared" si="125"/>
        <v>0</v>
      </c>
      <c r="AW380" s="170">
        <f t="shared" si="124"/>
        <v>0</v>
      </c>
      <c r="AX380" s="170">
        <f t="shared" si="124"/>
        <v>0</v>
      </c>
      <c r="AY380" s="170">
        <f t="shared" si="124"/>
        <v>0</v>
      </c>
      <c r="AZ380" s="170">
        <f t="shared" si="124"/>
        <v>0</v>
      </c>
      <c r="BA380" s="170">
        <f t="shared" si="124"/>
        <v>0</v>
      </c>
      <c r="BB380" s="170">
        <f t="shared" si="124"/>
        <v>0</v>
      </c>
      <c r="BC380" s="170">
        <f t="shared" si="124"/>
        <v>0</v>
      </c>
      <c r="BD380" s="170">
        <f t="shared" si="124"/>
        <v>0</v>
      </c>
      <c r="BE380" s="170">
        <f t="shared" si="124"/>
        <v>0</v>
      </c>
      <c r="BF380" s="67"/>
      <c r="BG380" s="67"/>
      <c r="BH380" s="52"/>
      <c r="BI380" s="194">
        <f>SUMPRODUCT(CHOOSE({1,2,3,4},D250,D315,D445,D510),CHOOSE({1,2,3,4},DL348,DL348,DL348,DL348))</f>
        <v>0</v>
      </c>
      <c r="BJ380" s="194">
        <f>SUMPRODUCT(CHOOSE({1,2,3,4},E250,E315,E445,E510),CHOOSE({1,2,3,4},DM348,DM348,DM348,DM348))</f>
        <v>0</v>
      </c>
      <c r="BK380" s="194">
        <f>SUMPRODUCT(CHOOSE({1,2,3,4},F250,F315,F445,F510),CHOOSE({1,2,3,4},DN348,DN348,DN348,DN348))</f>
        <v>0</v>
      </c>
      <c r="BL380" s="194">
        <f>SUMPRODUCT(CHOOSE({1,2,3,4},G250,G315,G445,G510),CHOOSE({1,2,3,4},DO348,DO348,DO348,DO348))</f>
        <v>0</v>
      </c>
      <c r="BM380" s="194">
        <f>SUMPRODUCT(CHOOSE({1,2,3,4},H250,H315,H445,H510),CHOOSE({1,2,3,4},DP348,DP348,DP348,DP348))</f>
        <v>0</v>
      </c>
      <c r="BN380" s="194">
        <f>SUMPRODUCT(CHOOSE({1,2,3,4},I250,I315,I445,I510),CHOOSE({1,2,3,4},DQ348,DQ348,DQ348,DQ348))</f>
        <v>0</v>
      </c>
      <c r="BO380" s="194">
        <f>SUMPRODUCT(CHOOSE({1,2,3,4},J250,J315,J445,J510),CHOOSE({1,2,3,4},DR348,DR348,DR348,DR348))</f>
        <v>0</v>
      </c>
      <c r="BP380" s="194">
        <f>SUMPRODUCT(CHOOSE({1,2,3,4},K250,K315,K445,K510),CHOOSE({1,2,3,4},DS348,DS348,DS348,DS348))</f>
        <v>0</v>
      </c>
      <c r="BQ380" s="194">
        <f>SUMPRODUCT(CHOOSE({1,2,3,4},L250,L315,L445,L510),CHOOSE({1,2,3,4},DT348,DT348,DT348,DT348))</f>
        <v>0</v>
      </c>
      <c r="BR380" s="194">
        <f>SUMPRODUCT(CHOOSE({1,2,3,4},M250,M315,M445,M510),CHOOSE({1,2,3,4},DU348,DU348,DU348,DU348))</f>
        <v>0</v>
      </c>
      <c r="BS380" s="194">
        <f>SUMPRODUCT(CHOOSE({1,2,3,4},N250,N315,N445,N510),CHOOSE({1,2,3,4},DV348,DV348,DV348,DV348))</f>
        <v>0</v>
      </c>
      <c r="BT380" s="194">
        <f>SUMPRODUCT(CHOOSE({1,2,3,4},O250,O315,O445,O510),CHOOSE({1,2,3,4},DW348,DW348,DW348,DW348))</f>
        <v>0</v>
      </c>
      <c r="BU380" s="194">
        <f>SUMPRODUCT(CHOOSE({1,2,3,4},P250,P315,P445,P510),CHOOSE({1,2,3,4},DX348,DX348,DX348,DX348))</f>
        <v>0</v>
      </c>
      <c r="BV380" s="194">
        <f>SUMPRODUCT(CHOOSE({1,2,3,4},Q250,Q315,Q445,Q510),CHOOSE({1,2,3,4},DY348,DY348,DY348,DY348))</f>
        <v>0</v>
      </c>
      <c r="BW380" s="194">
        <f>SUMPRODUCT(CHOOSE({1,2,3,4},R250,R315,R445,R510),CHOOSE({1,2,3,4},DZ348,DZ348,DZ348,DZ348))</f>
        <v>0</v>
      </c>
      <c r="BX380" s="194">
        <f>SUMPRODUCT(CHOOSE({1,2,3,4},S250,S315,S445,S510),CHOOSE({1,2,3,4},EA348,EA348,EA348,EA348))</f>
        <v>0</v>
      </c>
      <c r="BY380" s="194">
        <f>SUMPRODUCT(CHOOSE({1,2,3,4},T250,T315,T445,T510),CHOOSE({1,2,3,4},EB348,EB348,EB348,EB348))</f>
        <v>0</v>
      </c>
      <c r="BZ380" s="194">
        <f>SUMPRODUCT(CHOOSE({1,2,3,4},U250,U315,U445,U510),CHOOSE({1,2,3,4},EC348,EC348,EC348,EC348))</f>
        <v>0</v>
      </c>
      <c r="CA380" s="194">
        <f>SUMPRODUCT(CHOOSE({1,2,3,4},V250,V315,V445,V510),CHOOSE({1,2,3,4},ED348,ED348,ED348,ED348))</f>
        <v>0</v>
      </c>
      <c r="CB380" s="194">
        <f>SUMPRODUCT(CHOOSE({1,2,3,4},W250,W315,W445,W510),CHOOSE({1,2,3,4},EE348,EE348,EE348,EE348))</f>
        <v>0</v>
      </c>
      <c r="CC380" s="194">
        <f>SUMPRODUCT(CHOOSE({1,2,3,4},X250,X315,X445,X510),CHOOSE({1,2,3,4},EF348,EF348,EF348,EF348))</f>
        <v>0</v>
      </c>
      <c r="CD380" s="194">
        <f>SUMPRODUCT(CHOOSE({1,2,3,4},Y250,Y315,Y445,Y510),CHOOSE({1,2,3,4},EG348,EG348,EG348,EG348))</f>
        <v>0</v>
      </c>
      <c r="CE380" s="194">
        <f>SUMPRODUCT(CHOOSE({1,2,3,4},Z250,Z315,Z445,Z510),CHOOSE({1,2,3,4},EH348,EH348,EH348,EH348))</f>
        <v>0</v>
      </c>
      <c r="CF380" s="194">
        <f>SUMPRODUCT(CHOOSE({1,2,3,4},AA250,AA315,AA445,AA510),CHOOSE({1,2,3,4},EI348,EI348,EI348,EI348))</f>
        <v>0</v>
      </c>
      <c r="CG380" s="194">
        <f>SUMPRODUCT(CHOOSE({1,2,3,4},AB250,AB315,AB445,AB510),CHOOSE({1,2,3,4},EJ348,EJ348,EJ348,EJ348))</f>
        <v>0</v>
      </c>
    </row>
    <row r="381" spans="2:85" x14ac:dyDescent="0.3">
      <c r="B381" s="1">
        <v>15</v>
      </c>
      <c r="C381" s="1"/>
      <c r="D381" s="155"/>
      <c r="E381" s="155"/>
      <c r="F381" s="155"/>
      <c r="G381" s="155"/>
      <c r="H381" s="155"/>
      <c r="I381" s="155"/>
      <c r="J381" s="155"/>
      <c r="K381" s="155"/>
      <c r="L381" s="155"/>
      <c r="M381" s="155"/>
      <c r="N381" s="155"/>
      <c r="O381" s="155"/>
      <c r="P381" s="155"/>
      <c r="Q381" s="155"/>
      <c r="R381" s="155">
        <f t="shared" ref="R381:AB386" si="126">(VLOOKUP(Q91,CVAMort,$A$4,FALSE)-1)*Q155*BV349</f>
        <v>0</v>
      </c>
      <c r="S381" s="155">
        <f t="shared" si="126"/>
        <v>0</v>
      </c>
      <c r="T381" s="155">
        <f t="shared" si="126"/>
        <v>0</v>
      </c>
      <c r="U381" s="155">
        <f t="shared" si="126"/>
        <v>0</v>
      </c>
      <c r="V381" s="155">
        <f t="shared" si="126"/>
        <v>0</v>
      </c>
      <c r="W381" s="155">
        <f t="shared" si="126"/>
        <v>0</v>
      </c>
      <c r="X381" s="155">
        <f t="shared" si="126"/>
        <v>0</v>
      </c>
      <c r="Y381" s="155">
        <f t="shared" si="126"/>
        <v>0</v>
      </c>
      <c r="Z381" s="155">
        <f t="shared" si="126"/>
        <v>0</v>
      </c>
      <c r="AA381" s="155">
        <f t="shared" si="126"/>
        <v>0</v>
      </c>
      <c r="AB381" s="155">
        <f t="shared" si="126"/>
        <v>0</v>
      </c>
      <c r="AC381" s="155"/>
      <c r="AD381" s="155"/>
      <c r="AE381" s="155"/>
      <c r="AF381" s="155"/>
      <c r="AG381" s="170">
        <f t="shared" si="120"/>
        <v>0</v>
      </c>
      <c r="AH381" s="170">
        <f t="shared" si="121"/>
        <v>0</v>
      </c>
      <c r="AI381" s="170">
        <f t="shared" si="122"/>
        <v>0</v>
      </c>
      <c r="AJ381" s="170">
        <f t="shared" si="125"/>
        <v>0</v>
      </c>
      <c r="AK381" s="170">
        <f t="shared" si="125"/>
        <v>0</v>
      </c>
      <c r="AL381" s="170">
        <f t="shared" si="125"/>
        <v>0</v>
      </c>
      <c r="AM381" s="170">
        <f t="shared" si="125"/>
        <v>0</v>
      </c>
      <c r="AN381" s="170">
        <f t="shared" si="125"/>
        <v>0</v>
      </c>
      <c r="AO381" s="170">
        <f t="shared" si="125"/>
        <v>0</v>
      </c>
      <c r="AP381" s="170">
        <f t="shared" si="125"/>
        <v>0</v>
      </c>
      <c r="AQ381" s="170">
        <f t="shared" si="125"/>
        <v>0</v>
      </c>
      <c r="AR381" s="170">
        <f t="shared" si="125"/>
        <v>0</v>
      </c>
      <c r="AS381" s="170">
        <f t="shared" si="125"/>
        <v>0</v>
      </c>
      <c r="AT381" s="170">
        <f t="shared" si="125"/>
        <v>0</v>
      </c>
      <c r="AU381" s="170">
        <f t="shared" si="125"/>
        <v>0</v>
      </c>
      <c r="AV381" s="170">
        <f t="shared" si="125"/>
        <v>0</v>
      </c>
      <c r="AW381" s="170">
        <f t="shared" si="124"/>
        <v>0</v>
      </c>
      <c r="AX381" s="170">
        <f t="shared" si="124"/>
        <v>0</v>
      </c>
      <c r="AY381" s="170">
        <f t="shared" si="124"/>
        <v>0</v>
      </c>
      <c r="AZ381" s="170">
        <f t="shared" si="124"/>
        <v>0</v>
      </c>
      <c r="BA381" s="170">
        <f t="shared" si="124"/>
        <v>0</v>
      </c>
      <c r="BB381" s="170">
        <f t="shared" si="124"/>
        <v>0</v>
      </c>
      <c r="BC381" s="170">
        <f t="shared" si="124"/>
        <v>0</v>
      </c>
      <c r="BD381" s="170">
        <f t="shared" si="124"/>
        <v>0</v>
      </c>
      <c r="BE381" s="170">
        <f t="shared" si="124"/>
        <v>0</v>
      </c>
      <c r="BF381" s="67"/>
      <c r="BG381" s="67"/>
      <c r="BH381" s="52"/>
      <c r="BI381" s="194">
        <f>SUMPRODUCT(CHOOSE({1,2,3,4},D251,D316,D446,D511),CHOOSE({1,2,3,4},DL349,DL349,DL349,DL349))</f>
        <v>0</v>
      </c>
      <c r="BJ381" s="194">
        <f>SUMPRODUCT(CHOOSE({1,2,3,4},E251,E316,E446,E511),CHOOSE({1,2,3,4},DM349,DM349,DM349,DM349))</f>
        <v>0</v>
      </c>
      <c r="BK381" s="194">
        <f>SUMPRODUCT(CHOOSE({1,2,3,4},F251,F316,F446,F511),CHOOSE({1,2,3,4},DN349,DN349,DN349,DN349))</f>
        <v>0</v>
      </c>
      <c r="BL381" s="194">
        <f>SUMPRODUCT(CHOOSE({1,2,3,4},G251,G316,G446,G511),CHOOSE({1,2,3,4},DO349,DO349,DO349,DO349))</f>
        <v>0</v>
      </c>
      <c r="BM381" s="194">
        <f>SUMPRODUCT(CHOOSE({1,2,3,4},H251,H316,H446,H511),CHOOSE({1,2,3,4},DP349,DP349,DP349,DP349))</f>
        <v>0</v>
      </c>
      <c r="BN381" s="194">
        <f>SUMPRODUCT(CHOOSE({1,2,3,4},I251,I316,I446,I511),CHOOSE({1,2,3,4},DQ349,DQ349,DQ349,DQ349))</f>
        <v>0</v>
      </c>
      <c r="BO381" s="194">
        <f>SUMPRODUCT(CHOOSE({1,2,3,4},J251,J316,J446,J511),CHOOSE({1,2,3,4},DR349,DR349,DR349,DR349))</f>
        <v>0</v>
      </c>
      <c r="BP381" s="194">
        <f>SUMPRODUCT(CHOOSE({1,2,3,4},K251,K316,K446,K511),CHOOSE({1,2,3,4},DS349,DS349,DS349,DS349))</f>
        <v>0</v>
      </c>
      <c r="BQ381" s="194">
        <f>SUMPRODUCT(CHOOSE({1,2,3,4},L251,L316,L446,L511),CHOOSE({1,2,3,4},DT349,DT349,DT349,DT349))</f>
        <v>0</v>
      </c>
      <c r="BR381" s="194">
        <f>SUMPRODUCT(CHOOSE({1,2,3,4},M251,M316,M446,M511),CHOOSE({1,2,3,4},DU349,DU349,DU349,DU349))</f>
        <v>0</v>
      </c>
      <c r="BS381" s="194">
        <f>SUMPRODUCT(CHOOSE({1,2,3,4},N251,N316,N446,N511),CHOOSE({1,2,3,4},DV349,DV349,DV349,DV349))</f>
        <v>0</v>
      </c>
      <c r="BT381" s="194">
        <f>SUMPRODUCT(CHOOSE({1,2,3,4},O251,O316,O446,O511),CHOOSE({1,2,3,4},DW349,DW349,DW349,DW349))</f>
        <v>0</v>
      </c>
      <c r="BU381" s="194">
        <f>SUMPRODUCT(CHOOSE({1,2,3,4},P251,P316,P446,P511),CHOOSE({1,2,3,4},DX349,DX349,DX349,DX349))</f>
        <v>0</v>
      </c>
      <c r="BV381" s="194">
        <f>SUMPRODUCT(CHOOSE({1,2,3,4},Q251,Q316,Q446,Q511),CHOOSE({1,2,3,4},DY349,DY349,DY349,DY349))</f>
        <v>0</v>
      </c>
      <c r="BW381" s="194">
        <f>SUMPRODUCT(CHOOSE({1,2,3,4},R251,R316,R446,R511),CHOOSE({1,2,3,4},DZ349,DZ349,DZ349,DZ349))</f>
        <v>0</v>
      </c>
      <c r="BX381" s="194">
        <f>SUMPRODUCT(CHOOSE({1,2,3,4},S251,S316,S446,S511),CHOOSE({1,2,3,4},EA349,EA349,EA349,EA349))</f>
        <v>0</v>
      </c>
      <c r="BY381" s="194">
        <f>SUMPRODUCT(CHOOSE({1,2,3,4},T251,T316,T446,T511),CHOOSE({1,2,3,4},EB349,EB349,EB349,EB349))</f>
        <v>0</v>
      </c>
      <c r="BZ381" s="194">
        <f>SUMPRODUCT(CHOOSE({1,2,3,4},U251,U316,U446,U511),CHOOSE({1,2,3,4},EC349,EC349,EC349,EC349))</f>
        <v>0</v>
      </c>
      <c r="CA381" s="194">
        <f>SUMPRODUCT(CHOOSE({1,2,3,4},V251,V316,V446,V511),CHOOSE({1,2,3,4},ED349,ED349,ED349,ED349))</f>
        <v>0</v>
      </c>
      <c r="CB381" s="194">
        <f>SUMPRODUCT(CHOOSE({1,2,3,4},W251,W316,W446,W511),CHOOSE({1,2,3,4},EE349,EE349,EE349,EE349))</f>
        <v>0</v>
      </c>
      <c r="CC381" s="194">
        <f>SUMPRODUCT(CHOOSE({1,2,3,4},X251,X316,X446,X511),CHOOSE({1,2,3,4},EF349,EF349,EF349,EF349))</f>
        <v>0</v>
      </c>
      <c r="CD381" s="194">
        <f>SUMPRODUCT(CHOOSE({1,2,3,4},Y251,Y316,Y446,Y511),CHOOSE({1,2,3,4},EG349,EG349,EG349,EG349))</f>
        <v>0</v>
      </c>
      <c r="CE381" s="194">
        <f>SUMPRODUCT(CHOOSE({1,2,3,4},Z251,Z316,Z446,Z511),CHOOSE({1,2,3,4},EH349,EH349,EH349,EH349))</f>
        <v>0</v>
      </c>
      <c r="CF381" s="194">
        <f>SUMPRODUCT(CHOOSE({1,2,3,4},AA251,AA316,AA446,AA511),CHOOSE({1,2,3,4},EI349,EI349,EI349,EI349))</f>
        <v>0</v>
      </c>
      <c r="CG381" s="194">
        <f>SUMPRODUCT(CHOOSE({1,2,3,4},AB251,AB316,AB446,AB511),CHOOSE({1,2,3,4},EJ349,EJ349,EJ349,EJ349))</f>
        <v>0</v>
      </c>
    </row>
    <row r="382" spans="2:85" x14ac:dyDescent="0.3">
      <c r="B382" s="1">
        <v>16</v>
      </c>
      <c r="C382" s="1"/>
      <c r="D382" s="155"/>
      <c r="E382" s="155"/>
      <c r="F382" s="155"/>
      <c r="G382" s="155"/>
      <c r="H382" s="155"/>
      <c r="I382" s="155"/>
      <c r="J382" s="155"/>
      <c r="K382" s="155"/>
      <c r="L382" s="155"/>
      <c r="M382" s="155"/>
      <c r="N382" s="155"/>
      <c r="O382" s="155"/>
      <c r="P382" s="155"/>
      <c r="Q382" s="155"/>
      <c r="R382" s="155"/>
      <c r="S382" s="155">
        <f t="shared" si="126"/>
        <v>0</v>
      </c>
      <c r="T382" s="155">
        <f t="shared" si="126"/>
        <v>0</v>
      </c>
      <c r="U382" s="155">
        <f t="shared" si="126"/>
        <v>0</v>
      </c>
      <c r="V382" s="155">
        <f t="shared" si="126"/>
        <v>0</v>
      </c>
      <c r="W382" s="155">
        <f t="shared" si="126"/>
        <v>0</v>
      </c>
      <c r="X382" s="155">
        <f t="shared" si="126"/>
        <v>0</v>
      </c>
      <c r="Y382" s="155">
        <f t="shared" si="126"/>
        <v>0</v>
      </c>
      <c r="Z382" s="155">
        <f t="shared" si="126"/>
        <v>0</v>
      </c>
      <c r="AA382" s="155">
        <f t="shared" si="126"/>
        <v>0</v>
      </c>
      <c r="AB382" s="155">
        <f t="shared" si="126"/>
        <v>0</v>
      </c>
      <c r="AC382" s="155"/>
      <c r="AD382" s="155"/>
      <c r="AE382" s="155"/>
      <c r="AF382" s="155"/>
      <c r="AG382" s="170">
        <f t="shared" si="120"/>
        <v>0</v>
      </c>
      <c r="AH382" s="170">
        <f t="shared" si="121"/>
        <v>0</v>
      </c>
      <c r="AI382" s="170">
        <f t="shared" si="122"/>
        <v>0</v>
      </c>
      <c r="AJ382" s="170">
        <f t="shared" si="125"/>
        <v>0</v>
      </c>
      <c r="AK382" s="170">
        <f t="shared" si="125"/>
        <v>0</v>
      </c>
      <c r="AL382" s="170">
        <f t="shared" si="125"/>
        <v>0</v>
      </c>
      <c r="AM382" s="170">
        <f t="shared" si="125"/>
        <v>0</v>
      </c>
      <c r="AN382" s="170">
        <f t="shared" si="125"/>
        <v>0</v>
      </c>
      <c r="AO382" s="170">
        <f t="shared" si="125"/>
        <v>0</v>
      </c>
      <c r="AP382" s="170">
        <f t="shared" si="125"/>
        <v>0</v>
      </c>
      <c r="AQ382" s="170">
        <f t="shared" si="125"/>
        <v>0</v>
      </c>
      <c r="AR382" s="170">
        <f t="shared" si="125"/>
        <v>0</v>
      </c>
      <c r="AS382" s="170">
        <f t="shared" si="125"/>
        <v>0</v>
      </c>
      <c r="AT382" s="170">
        <f t="shared" si="125"/>
        <v>0</v>
      </c>
      <c r="AU382" s="170">
        <f t="shared" si="125"/>
        <v>0</v>
      </c>
      <c r="AV382" s="170">
        <f t="shared" si="125"/>
        <v>0</v>
      </c>
      <c r="AW382" s="170">
        <f t="shared" si="124"/>
        <v>0</v>
      </c>
      <c r="AX382" s="170">
        <f t="shared" si="124"/>
        <v>0</v>
      </c>
      <c r="AY382" s="170">
        <f t="shared" si="124"/>
        <v>0</v>
      </c>
      <c r="AZ382" s="170">
        <f t="shared" si="124"/>
        <v>0</v>
      </c>
      <c r="BA382" s="170">
        <f t="shared" si="124"/>
        <v>0</v>
      </c>
      <c r="BB382" s="170">
        <f t="shared" si="124"/>
        <v>0</v>
      </c>
      <c r="BC382" s="170">
        <f t="shared" si="124"/>
        <v>0</v>
      </c>
      <c r="BD382" s="170">
        <f t="shared" si="124"/>
        <v>0</v>
      </c>
      <c r="BE382" s="170">
        <f t="shared" si="124"/>
        <v>0</v>
      </c>
      <c r="BF382" s="67"/>
      <c r="BG382" s="67"/>
      <c r="BH382" s="52"/>
      <c r="BI382" s="194">
        <f>SUMPRODUCT(CHOOSE({1,2,3,4},D252,D317,D447,D512),CHOOSE({1,2,3,4},DL350,DL350,DL350,DL350))</f>
        <v>0</v>
      </c>
      <c r="BJ382" s="194">
        <f>SUMPRODUCT(CHOOSE({1,2,3,4},E252,E317,E447,E512),CHOOSE({1,2,3,4},DM350,DM350,DM350,DM350))</f>
        <v>0</v>
      </c>
      <c r="BK382" s="194">
        <f>SUMPRODUCT(CHOOSE({1,2,3,4},F252,F317,F447,F512),CHOOSE({1,2,3,4},DN350,DN350,DN350,DN350))</f>
        <v>0</v>
      </c>
      <c r="BL382" s="194">
        <f>SUMPRODUCT(CHOOSE({1,2,3,4},G252,G317,G447,G512),CHOOSE({1,2,3,4},DO350,DO350,DO350,DO350))</f>
        <v>0</v>
      </c>
      <c r="BM382" s="194">
        <f>SUMPRODUCT(CHOOSE({1,2,3,4},H252,H317,H447,H512),CHOOSE({1,2,3,4},DP350,DP350,DP350,DP350))</f>
        <v>0</v>
      </c>
      <c r="BN382" s="194">
        <f>SUMPRODUCT(CHOOSE({1,2,3,4},I252,I317,I447,I512),CHOOSE({1,2,3,4},DQ350,DQ350,DQ350,DQ350))</f>
        <v>0</v>
      </c>
      <c r="BO382" s="194">
        <f>SUMPRODUCT(CHOOSE({1,2,3,4},J252,J317,J447,J512),CHOOSE({1,2,3,4},DR350,DR350,DR350,DR350))</f>
        <v>0</v>
      </c>
      <c r="BP382" s="194">
        <f>SUMPRODUCT(CHOOSE({1,2,3,4},K252,K317,K447,K512),CHOOSE({1,2,3,4},DS350,DS350,DS350,DS350))</f>
        <v>0</v>
      </c>
      <c r="BQ382" s="194">
        <f>SUMPRODUCT(CHOOSE({1,2,3,4},L252,L317,L447,L512),CHOOSE({1,2,3,4},DT350,DT350,DT350,DT350))</f>
        <v>0</v>
      </c>
      <c r="BR382" s="194">
        <f>SUMPRODUCT(CHOOSE({1,2,3,4},M252,M317,M447,M512),CHOOSE({1,2,3,4},DU350,DU350,DU350,DU350))</f>
        <v>0</v>
      </c>
      <c r="BS382" s="194">
        <f>SUMPRODUCT(CHOOSE({1,2,3,4},N252,N317,N447,N512),CHOOSE({1,2,3,4},DV350,DV350,DV350,DV350))</f>
        <v>0</v>
      </c>
      <c r="BT382" s="194">
        <f>SUMPRODUCT(CHOOSE({1,2,3,4},O252,O317,O447,O512),CHOOSE({1,2,3,4},DW350,DW350,DW350,DW350))</f>
        <v>0</v>
      </c>
      <c r="BU382" s="194">
        <f>SUMPRODUCT(CHOOSE({1,2,3,4},P252,P317,P447,P512),CHOOSE({1,2,3,4},DX350,DX350,DX350,DX350))</f>
        <v>0</v>
      </c>
      <c r="BV382" s="194">
        <f>SUMPRODUCT(CHOOSE({1,2,3,4},Q252,Q317,Q447,Q512),CHOOSE({1,2,3,4},DY350,DY350,DY350,DY350))</f>
        <v>0</v>
      </c>
      <c r="BW382" s="194">
        <f>SUMPRODUCT(CHOOSE({1,2,3,4},R252,R317,R447,R512),CHOOSE({1,2,3,4},DZ350,DZ350,DZ350,DZ350))</f>
        <v>0</v>
      </c>
      <c r="BX382" s="194">
        <f>SUMPRODUCT(CHOOSE({1,2,3,4},S252,S317,S447,S512),CHOOSE({1,2,3,4},EA350,EA350,EA350,EA350))</f>
        <v>0</v>
      </c>
      <c r="BY382" s="194">
        <f>SUMPRODUCT(CHOOSE({1,2,3,4},T252,T317,T447,T512),CHOOSE({1,2,3,4},EB350,EB350,EB350,EB350))</f>
        <v>0</v>
      </c>
      <c r="BZ382" s="194">
        <f>SUMPRODUCT(CHOOSE({1,2,3,4},U252,U317,U447,U512),CHOOSE({1,2,3,4},EC350,EC350,EC350,EC350))</f>
        <v>0</v>
      </c>
      <c r="CA382" s="194">
        <f>SUMPRODUCT(CHOOSE({1,2,3,4},V252,V317,V447,V512),CHOOSE({1,2,3,4},ED350,ED350,ED350,ED350))</f>
        <v>0</v>
      </c>
      <c r="CB382" s="194">
        <f>SUMPRODUCT(CHOOSE({1,2,3,4},W252,W317,W447,W512),CHOOSE({1,2,3,4},EE350,EE350,EE350,EE350))</f>
        <v>0</v>
      </c>
      <c r="CC382" s="194">
        <f>SUMPRODUCT(CHOOSE({1,2,3,4},X252,X317,X447,X512),CHOOSE({1,2,3,4},EF350,EF350,EF350,EF350))</f>
        <v>0</v>
      </c>
      <c r="CD382" s="194">
        <f>SUMPRODUCT(CHOOSE({1,2,3,4},Y252,Y317,Y447,Y512),CHOOSE({1,2,3,4},EG350,EG350,EG350,EG350))</f>
        <v>0</v>
      </c>
      <c r="CE382" s="194">
        <f>SUMPRODUCT(CHOOSE({1,2,3,4},Z252,Z317,Z447,Z512),CHOOSE({1,2,3,4},EH350,EH350,EH350,EH350))</f>
        <v>0</v>
      </c>
      <c r="CF382" s="194">
        <f>SUMPRODUCT(CHOOSE({1,2,3,4},AA252,AA317,AA447,AA512),CHOOSE({1,2,3,4},EI350,EI350,EI350,EI350))</f>
        <v>0</v>
      </c>
      <c r="CG382" s="194">
        <f>SUMPRODUCT(CHOOSE({1,2,3,4},AB252,AB317,AB447,AB512),CHOOSE({1,2,3,4},EJ350,EJ350,EJ350,EJ350))</f>
        <v>0</v>
      </c>
    </row>
    <row r="383" spans="2:85" x14ac:dyDescent="0.3">
      <c r="B383" s="1">
        <v>17</v>
      </c>
      <c r="C383" s="1"/>
      <c r="D383" s="155"/>
      <c r="E383" s="155"/>
      <c r="F383" s="155"/>
      <c r="G383" s="155"/>
      <c r="H383" s="155"/>
      <c r="I383" s="155"/>
      <c r="J383" s="155"/>
      <c r="K383" s="155"/>
      <c r="L383" s="155"/>
      <c r="M383" s="155"/>
      <c r="N383" s="155"/>
      <c r="O383" s="155"/>
      <c r="P383" s="155"/>
      <c r="Q383" s="155"/>
      <c r="R383" s="155"/>
      <c r="S383" s="155"/>
      <c r="T383" s="155">
        <f t="shared" si="126"/>
        <v>0</v>
      </c>
      <c r="U383" s="155">
        <f t="shared" si="126"/>
        <v>0</v>
      </c>
      <c r="V383" s="155">
        <f t="shared" si="126"/>
        <v>0</v>
      </c>
      <c r="W383" s="155">
        <f t="shared" si="126"/>
        <v>0</v>
      </c>
      <c r="X383" s="155">
        <f t="shared" si="126"/>
        <v>0</v>
      </c>
      <c r="Y383" s="155">
        <f t="shared" si="126"/>
        <v>0</v>
      </c>
      <c r="Z383" s="155">
        <f t="shared" si="126"/>
        <v>0</v>
      </c>
      <c r="AA383" s="155">
        <f t="shared" si="126"/>
        <v>0</v>
      </c>
      <c r="AB383" s="155">
        <f t="shared" si="126"/>
        <v>0</v>
      </c>
      <c r="AC383" s="155"/>
      <c r="AD383" s="155"/>
      <c r="AE383" s="155"/>
      <c r="AF383" s="155"/>
      <c r="AG383" s="170">
        <f t="shared" si="120"/>
        <v>0</v>
      </c>
      <c r="AH383" s="170">
        <f t="shared" si="121"/>
        <v>0</v>
      </c>
      <c r="AI383" s="170">
        <f t="shared" si="122"/>
        <v>0</v>
      </c>
      <c r="AJ383" s="170">
        <f t="shared" si="125"/>
        <v>0</v>
      </c>
      <c r="AK383" s="170">
        <f t="shared" si="125"/>
        <v>0</v>
      </c>
      <c r="AL383" s="170">
        <f t="shared" si="125"/>
        <v>0</v>
      </c>
      <c r="AM383" s="170">
        <f t="shared" si="125"/>
        <v>0</v>
      </c>
      <c r="AN383" s="170">
        <f t="shared" si="125"/>
        <v>0</v>
      </c>
      <c r="AO383" s="170">
        <f t="shared" si="125"/>
        <v>0</v>
      </c>
      <c r="AP383" s="170">
        <f t="shared" si="125"/>
        <v>0</v>
      </c>
      <c r="AQ383" s="170">
        <f t="shared" si="125"/>
        <v>0</v>
      </c>
      <c r="AR383" s="170">
        <f t="shared" si="125"/>
        <v>0</v>
      </c>
      <c r="AS383" s="170">
        <f t="shared" si="125"/>
        <v>0</v>
      </c>
      <c r="AT383" s="170">
        <f t="shared" si="125"/>
        <v>0</v>
      </c>
      <c r="AU383" s="170">
        <f t="shared" si="125"/>
        <v>0</v>
      </c>
      <c r="AV383" s="170">
        <f t="shared" si="125"/>
        <v>0</v>
      </c>
      <c r="AW383" s="170">
        <f t="shared" si="124"/>
        <v>0</v>
      </c>
      <c r="AX383" s="170">
        <f t="shared" si="124"/>
        <v>0</v>
      </c>
      <c r="AY383" s="170">
        <f t="shared" si="124"/>
        <v>0</v>
      </c>
      <c r="AZ383" s="170">
        <f t="shared" si="124"/>
        <v>0</v>
      </c>
      <c r="BA383" s="170">
        <f t="shared" si="124"/>
        <v>0</v>
      </c>
      <c r="BB383" s="170">
        <f t="shared" si="124"/>
        <v>0</v>
      </c>
      <c r="BC383" s="170">
        <f t="shared" si="124"/>
        <v>0</v>
      </c>
      <c r="BD383" s="170">
        <f t="shared" si="124"/>
        <v>0</v>
      </c>
      <c r="BE383" s="170">
        <f t="shared" si="124"/>
        <v>0</v>
      </c>
      <c r="BF383" s="67"/>
      <c r="BG383" s="67"/>
      <c r="BH383" s="52"/>
      <c r="BI383" s="194">
        <f>SUMPRODUCT(CHOOSE({1,2,3,4},D253,D318,D448,D513),CHOOSE({1,2,3,4},DL351,DL351,DL351,DL351))</f>
        <v>0</v>
      </c>
      <c r="BJ383" s="194">
        <f>SUMPRODUCT(CHOOSE({1,2,3,4},E253,E318,E448,E513),CHOOSE({1,2,3,4},DM351,DM351,DM351,DM351))</f>
        <v>0</v>
      </c>
      <c r="BK383" s="194">
        <f>SUMPRODUCT(CHOOSE({1,2,3,4},F253,F318,F448,F513),CHOOSE({1,2,3,4},DN351,DN351,DN351,DN351))</f>
        <v>0</v>
      </c>
      <c r="BL383" s="194">
        <f>SUMPRODUCT(CHOOSE({1,2,3,4},G253,G318,G448,G513),CHOOSE({1,2,3,4},DO351,DO351,DO351,DO351))</f>
        <v>0</v>
      </c>
      <c r="BM383" s="194">
        <f>SUMPRODUCT(CHOOSE({1,2,3,4},H253,H318,H448,H513),CHOOSE({1,2,3,4},DP351,DP351,DP351,DP351))</f>
        <v>0</v>
      </c>
      <c r="BN383" s="194">
        <f>SUMPRODUCT(CHOOSE({1,2,3,4},I253,I318,I448,I513),CHOOSE({1,2,3,4},DQ351,DQ351,DQ351,DQ351))</f>
        <v>0</v>
      </c>
      <c r="BO383" s="194">
        <f>SUMPRODUCT(CHOOSE({1,2,3,4},J253,J318,J448,J513),CHOOSE({1,2,3,4},DR351,DR351,DR351,DR351))</f>
        <v>0</v>
      </c>
      <c r="BP383" s="194">
        <f>SUMPRODUCT(CHOOSE({1,2,3,4},K253,K318,K448,K513),CHOOSE({1,2,3,4},DS351,DS351,DS351,DS351))</f>
        <v>0</v>
      </c>
      <c r="BQ383" s="194">
        <f>SUMPRODUCT(CHOOSE({1,2,3,4},L253,L318,L448,L513),CHOOSE({1,2,3,4},DT351,DT351,DT351,DT351))</f>
        <v>0</v>
      </c>
      <c r="BR383" s="194">
        <f>SUMPRODUCT(CHOOSE({1,2,3,4},M253,M318,M448,M513),CHOOSE({1,2,3,4},DU351,DU351,DU351,DU351))</f>
        <v>0</v>
      </c>
      <c r="BS383" s="194">
        <f>SUMPRODUCT(CHOOSE({1,2,3,4},N253,N318,N448,N513),CHOOSE({1,2,3,4},DV351,DV351,DV351,DV351))</f>
        <v>0</v>
      </c>
      <c r="BT383" s="194">
        <f>SUMPRODUCT(CHOOSE({1,2,3,4},O253,O318,O448,O513),CHOOSE({1,2,3,4},DW351,DW351,DW351,DW351))</f>
        <v>0</v>
      </c>
      <c r="BU383" s="194">
        <f>SUMPRODUCT(CHOOSE({1,2,3,4},P253,P318,P448,P513),CHOOSE({1,2,3,4},DX351,DX351,DX351,DX351))</f>
        <v>0</v>
      </c>
      <c r="BV383" s="194">
        <f>SUMPRODUCT(CHOOSE({1,2,3,4},Q253,Q318,Q448,Q513),CHOOSE({1,2,3,4},DY351,DY351,DY351,DY351))</f>
        <v>0</v>
      </c>
      <c r="BW383" s="194">
        <f>SUMPRODUCT(CHOOSE({1,2,3,4},R253,R318,R448,R513),CHOOSE({1,2,3,4},DZ351,DZ351,DZ351,DZ351))</f>
        <v>0</v>
      </c>
      <c r="BX383" s="194">
        <f>SUMPRODUCT(CHOOSE({1,2,3,4},S253,S318,S448,S513),CHOOSE({1,2,3,4},EA351,EA351,EA351,EA351))</f>
        <v>0</v>
      </c>
      <c r="BY383" s="194">
        <f>SUMPRODUCT(CHOOSE({1,2,3,4},T253,T318,T448,T513),CHOOSE({1,2,3,4},EB351,EB351,EB351,EB351))</f>
        <v>0</v>
      </c>
      <c r="BZ383" s="194">
        <f>SUMPRODUCT(CHOOSE({1,2,3,4},U253,U318,U448,U513),CHOOSE({1,2,3,4},EC351,EC351,EC351,EC351))</f>
        <v>0</v>
      </c>
      <c r="CA383" s="194">
        <f>SUMPRODUCT(CHOOSE({1,2,3,4},V253,V318,V448,V513),CHOOSE({1,2,3,4},ED351,ED351,ED351,ED351))</f>
        <v>0</v>
      </c>
      <c r="CB383" s="194">
        <f>SUMPRODUCT(CHOOSE({1,2,3,4},W253,W318,W448,W513),CHOOSE({1,2,3,4},EE351,EE351,EE351,EE351))</f>
        <v>0</v>
      </c>
      <c r="CC383" s="194">
        <f>SUMPRODUCT(CHOOSE({1,2,3,4},X253,X318,X448,X513),CHOOSE({1,2,3,4},EF351,EF351,EF351,EF351))</f>
        <v>0</v>
      </c>
      <c r="CD383" s="194">
        <f>SUMPRODUCT(CHOOSE({1,2,3,4},Y253,Y318,Y448,Y513),CHOOSE({1,2,3,4},EG351,EG351,EG351,EG351))</f>
        <v>0</v>
      </c>
      <c r="CE383" s="194">
        <f>SUMPRODUCT(CHOOSE({1,2,3,4},Z253,Z318,Z448,Z513),CHOOSE({1,2,3,4},EH351,EH351,EH351,EH351))</f>
        <v>0</v>
      </c>
      <c r="CF383" s="194">
        <f>SUMPRODUCT(CHOOSE({1,2,3,4},AA253,AA318,AA448,AA513),CHOOSE({1,2,3,4},EI351,EI351,EI351,EI351))</f>
        <v>0</v>
      </c>
      <c r="CG383" s="194">
        <f>SUMPRODUCT(CHOOSE({1,2,3,4},AB253,AB318,AB448,AB513),CHOOSE({1,2,3,4},EJ351,EJ351,EJ351,EJ351))</f>
        <v>0</v>
      </c>
    </row>
    <row r="384" spans="2:85" x14ac:dyDescent="0.3">
      <c r="B384" s="1">
        <v>18</v>
      </c>
      <c r="C384" s="1"/>
      <c r="D384" s="155"/>
      <c r="E384" s="155"/>
      <c r="F384" s="155"/>
      <c r="G384" s="155"/>
      <c r="H384" s="155"/>
      <c r="I384" s="155"/>
      <c r="J384" s="155"/>
      <c r="K384" s="155"/>
      <c r="L384" s="155"/>
      <c r="M384" s="155"/>
      <c r="N384" s="155"/>
      <c r="O384" s="155"/>
      <c r="P384" s="155"/>
      <c r="Q384" s="155"/>
      <c r="R384" s="155"/>
      <c r="S384" s="155"/>
      <c r="T384" s="155"/>
      <c r="U384" s="155">
        <f t="shared" si="126"/>
        <v>0</v>
      </c>
      <c r="V384" s="155">
        <f t="shared" si="126"/>
        <v>0</v>
      </c>
      <c r="W384" s="155">
        <f t="shared" si="126"/>
        <v>0</v>
      </c>
      <c r="X384" s="155">
        <f t="shared" si="126"/>
        <v>0</v>
      </c>
      <c r="Y384" s="155">
        <f t="shared" si="126"/>
        <v>0</v>
      </c>
      <c r="Z384" s="155">
        <f t="shared" si="126"/>
        <v>0</v>
      </c>
      <c r="AA384" s="155">
        <f t="shared" si="126"/>
        <v>0</v>
      </c>
      <c r="AB384" s="155">
        <f t="shared" si="126"/>
        <v>0</v>
      </c>
      <c r="AC384" s="155"/>
      <c r="AD384" s="155"/>
      <c r="AE384" s="155"/>
      <c r="AF384" s="155"/>
      <c r="AG384" s="170">
        <f t="shared" ref="AG384:AV391" si="127">C158*BH352</f>
        <v>0</v>
      </c>
      <c r="AH384" s="170">
        <f t="shared" si="127"/>
        <v>0</v>
      </c>
      <c r="AI384" s="170">
        <f t="shared" si="127"/>
        <v>0</v>
      </c>
      <c r="AJ384" s="170">
        <f t="shared" si="127"/>
        <v>0</v>
      </c>
      <c r="AK384" s="170">
        <f t="shared" si="127"/>
        <v>0</v>
      </c>
      <c r="AL384" s="170">
        <f t="shared" si="127"/>
        <v>0</v>
      </c>
      <c r="AM384" s="170">
        <f t="shared" si="127"/>
        <v>0</v>
      </c>
      <c r="AN384" s="170">
        <f t="shared" si="127"/>
        <v>0</v>
      </c>
      <c r="AO384" s="170">
        <f t="shared" si="127"/>
        <v>0</v>
      </c>
      <c r="AP384" s="170">
        <f t="shared" si="127"/>
        <v>0</v>
      </c>
      <c r="AQ384" s="170">
        <f t="shared" si="127"/>
        <v>0</v>
      </c>
      <c r="AR384" s="170">
        <f t="shared" si="127"/>
        <v>0</v>
      </c>
      <c r="AS384" s="170">
        <f t="shared" si="127"/>
        <v>0</v>
      </c>
      <c r="AT384" s="170">
        <f t="shared" si="127"/>
        <v>0</v>
      </c>
      <c r="AU384" s="170">
        <f t="shared" si="127"/>
        <v>0</v>
      </c>
      <c r="AV384" s="170">
        <f t="shared" si="127"/>
        <v>0</v>
      </c>
      <c r="AW384" s="170">
        <f t="shared" si="124"/>
        <v>0</v>
      </c>
      <c r="AX384" s="170">
        <f t="shared" si="124"/>
        <v>0</v>
      </c>
      <c r="AY384" s="170">
        <f t="shared" si="124"/>
        <v>0</v>
      </c>
      <c r="AZ384" s="170">
        <f t="shared" si="124"/>
        <v>0</v>
      </c>
      <c r="BA384" s="170">
        <f t="shared" si="124"/>
        <v>0</v>
      </c>
      <c r="BB384" s="170">
        <f t="shared" si="124"/>
        <v>0</v>
      </c>
      <c r="BC384" s="170">
        <f t="shared" si="124"/>
        <v>0</v>
      </c>
      <c r="BD384" s="170">
        <f t="shared" si="124"/>
        <v>0</v>
      </c>
      <c r="BE384" s="170">
        <f t="shared" si="124"/>
        <v>0</v>
      </c>
      <c r="BF384" s="67"/>
      <c r="BG384" s="67"/>
      <c r="BH384" s="52"/>
      <c r="BI384" s="194">
        <f>SUMPRODUCT(CHOOSE({1,2,3,4},D254,D319,D449,D514),CHOOSE({1,2,3,4},DL352,DL352,DL352,DL352))</f>
        <v>0</v>
      </c>
      <c r="BJ384" s="194">
        <f>SUMPRODUCT(CHOOSE({1,2,3,4},E254,E319,E449,E514),CHOOSE({1,2,3,4},DM352,DM352,DM352,DM352))</f>
        <v>0</v>
      </c>
      <c r="BK384" s="194">
        <f>SUMPRODUCT(CHOOSE({1,2,3,4},F254,F319,F449,F514),CHOOSE({1,2,3,4},DN352,DN352,DN352,DN352))</f>
        <v>0</v>
      </c>
      <c r="BL384" s="194">
        <f>SUMPRODUCT(CHOOSE({1,2,3,4},G254,G319,G449,G514),CHOOSE({1,2,3,4},DO352,DO352,DO352,DO352))</f>
        <v>0</v>
      </c>
      <c r="BM384" s="194">
        <f>SUMPRODUCT(CHOOSE({1,2,3,4},H254,H319,H449,H514),CHOOSE({1,2,3,4},DP352,DP352,DP352,DP352))</f>
        <v>0</v>
      </c>
      <c r="BN384" s="194">
        <f>SUMPRODUCT(CHOOSE({1,2,3,4},I254,I319,I449,I514),CHOOSE({1,2,3,4},DQ352,DQ352,DQ352,DQ352))</f>
        <v>0</v>
      </c>
      <c r="BO384" s="194">
        <f>SUMPRODUCT(CHOOSE({1,2,3,4},J254,J319,J449,J514),CHOOSE({1,2,3,4},DR352,DR352,DR352,DR352))</f>
        <v>0</v>
      </c>
      <c r="BP384" s="194">
        <f>SUMPRODUCT(CHOOSE({1,2,3,4},K254,K319,K449,K514),CHOOSE({1,2,3,4},DS352,DS352,DS352,DS352))</f>
        <v>0</v>
      </c>
      <c r="BQ384" s="194">
        <f>SUMPRODUCT(CHOOSE({1,2,3,4},L254,L319,L449,L514),CHOOSE({1,2,3,4},DT352,DT352,DT352,DT352))</f>
        <v>0</v>
      </c>
      <c r="BR384" s="194">
        <f>SUMPRODUCT(CHOOSE({1,2,3,4},M254,M319,M449,M514),CHOOSE({1,2,3,4},DU352,DU352,DU352,DU352))</f>
        <v>0</v>
      </c>
      <c r="BS384" s="194">
        <f>SUMPRODUCT(CHOOSE({1,2,3,4},N254,N319,N449,N514),CHOOSE({1,2,3,4},DV352,DV352,DV352,DV352))</f>
        <v>0</v>
      </c>
      <c r="BT384" s="194">
        <f>SUMPRODUCT(CHOOSE({1,2,3,4},O254,O319,O449,O514),CHOOSE({1,2,3,4},DW352,DW352,DW352,DW352))</f>
        <v>0</v>
      </c>
      <c r="BU384" s="194">
        <f>SUMPRODUCT(CHOOSE({1,2,3,4},P254,P319,P449,P514),CHOOSE({1,2,3,4},DX352,DX352,DX352,DX352))</f>
        <v>0</v>
      </c>
      <c r="BV384" s="194">
        <f>SUMPRODUCT(CHOOSE({1,2,3,4},Q254,Q319,Q449,Q514),CHOOSE({1,2,3,4},DY352,DY352,DY352,DY352))</f>
        <v>0</v>
      </c>
      <c r="BW384" s="194">
        <f>SUMPRODUCT(CHOOSE({1,2,3,4},R254,R319,R449,R514),CHOOSE({1,2,3,4},DZ352,DZ352,DZ352,DZ352))</f>
        <v>0</v>
      </c>
      <c r="BX384" s="194">
        <f>SUMPRODUCT(CHOOSE({1,2,3,4},S254,S319,S449,S514),CHOOSE({1,2,3,4},EA352,EA352,EA352,EA352))</f>
        <v>0</v>
      </c>
      <c r="BY384" s="194">
        <f>SUMPRODUCT(CHOOSE({1,2,3,4},T254,T319,T449,T514),CHOOSE({1,2,3,4},EB352,EB352,EB352,EB352))</f>
        <v>0</v>
      </c>
      <c r="BZ384" s="194">
        <f>SUMPRODUCT(CHOOSE({1,2,3,4},U254,U319,U449,U514),CHOOSE({1,2,3,4},EC352,EC352,EC352,EC352))</f>
        <v>0</v>
      </c>
      <c r="CA384" s="194">
        <f>SUMPRODUCT(CHOOSE({1,2,3,4},V254,V319,V449,V514),CHOOSE({1,2,3,4},ED352,ED352,ED352,ED352))</f>
        <v>0</v>
      </c>
      <c r="CB384" s="194">
        <f>SUMPRODUCT(CHOOSE({1,2,3,4},W254,W319,W449,W514),CHOOSE({1,2,3,4},EE352,EE352,EE352,EE352))</f>
        <v>0</v>
      </c>
      <c r="CC384" s="194">
        <f>SUMPRODUCT(CHOOSE({1,2,3,4},X254,X319,X449,X514),CHOOSE({1,2,3,4},EF352,EF352,EF352,EF352))</f>
        <v>0</v>
      </c>
      <c r="CD384" s="194">
        <f>SUMPRODUCT(CHOOSE({1,2,3,4},Y254,Y319,Y449,Y514),CHOOSE({1,2,3,4},EG352,EG352,EG352,EG352))</f>
        <v>0</v>
      </c>
      <c r="CE384" s="194">
        <f>SUMPRODUCT(CHOOSE({1,2,3,4},Z254,Z319,Z449,Z514),CHOOSE({1,2,3,4},EH352,EH352,EH352,EH352))</f>
        <v>0</v>
      </c>
      <c r="CF384" s="194">
        <f>SUMPRODUCT(CHOOSE({1,2,3,4},AA254,AA319,AA449,AA514),CHOOSE({1,2,3,4},EI352,EI352,EI352,EI352))</f>
        <v>0</v>
      </c>
      <c r="CG384" s="194">
        <f>SUMPRODUCT(CHOOSE({1,2,3,4},AB254,AB319,AB449,AB514),CHOOSE({1,2,3,4},EJ352,EJ352,EJ352,EJ352))</f>
        <v>0</v>
      </c>
    </row>
    <row r="385" spans="1:141" x14ac:dyDescent="0.3">
      <c r="B385" s="1">
        <v>19</v>
      </c>
      <c r="C385" s="1"/>
      <c r="D385" s="155"/>
      <c r="E385" s="155"/>
      <c r="F385" s="155"/>
      <c r="G385" s="155"/>
      <c r="H385" s="155"/>
      <c r="I385" s="155"/>
      <c r="J385" s="155"/>
      <c r="K385" s="155"/>
      <c r="L385" s="155"/>
      <c r="M385" s="155"/>
      <c r="N385" s="155"/>
      <c r="O385" s="155"/>
      <c r="P385" s="155"/>
      <c r="Q385" s="155"/>
      <c r="R385" s="155"/>
      <c r="S385" s="155"/>
      <c r="T385" s="155"/>
      <c r="U385" s="155"/>
      <c r="V385" s="155">
        <f t="shared" si="126"/>
        <v>0</v>
      </c>
      <c r="W385" s="155">
        <f t="shared" si="126"/>
        <v>0</v>
      </c>
      <c r="X385" s="155">
        <f t="shared" si="126"/>
        <v>0</v>
      </c>
      <c r="Y385" s="155">
        <f t="shared" si="126"/>
        <v>0</v>
      </c>
      <c r="Z385" s="155">
        <f t="shared" si="126"/>
        <v>0</v>
      </c>
      <c r="AA385" s="155">
        <f t="shared" si="126"/>
        <v>0</v>
      </c>
      <c r="AB385" s="155">
        <f t="shared" si="126"/>
        <v>0</v>
      </c>
      <c r="AC385" s="155"/>
      <c r="AD385" s="155"/>
      <c r="AE385" s="155"/>
      <c r="AF385" s="155"/>
      <c r="AG385" s="170">
        <f t="shared" si="127"/>
        <v>0</v>
      </c>
      <c r="AH385" s="170">
        <f t="shared" si="127"/>
        <v>0</v>
      </c>
      <c r="AI385" s="170">
        <f t="shared" si="127"/>
        <v>0</v>
      </c>
      <c r="AJ385" s="170">
        <f t="shared" si="127"/>
        <v>0</v>
      </c>
      <c r="AK385" s="170">
        <f t="shared" si="127"/>
        <v>0</v>
      </c>
      <c r="AL385" s="170">
        <f t="shared" si="127"/>
        <v>0</v>
      </c>
      <c r="AM385" s="170">
        <f t="shared" si="127"/>
        <v>0</v>
      </c>
      <c r="AN385" s="170">
        <f t="shared" si="127"/>
        <v>0</v>
      </c>
      <c r="AO385" s="170">
        <f t="shared" si="127"/>
        <v>0</v>
      </c>
      <c r="AP385" s="170">
        <f t="shared" si="127"/>
        <v>0</v>
      </c>
      <c r="AQ385" s="170">
        <f t="shared" si="127"/>
        <v>0</v>
      </c>
      <c r="AR385" s="170">
        <f t="shared" si="127"/>
        <v>0</v>
      </c>
      <c r="AS385" s="170">
        <f t="shared" si="127"/>
        <v>0</v>
      </c>
      <c r="AT385" s="170">
        <f t="shared" si="127"/>
        <v>0</v>
      </c>
      <c r="AU385" s="170">
        <f t="shared" si="127"/>
        <v>0</v>
      </c>
      <c r="AV385" s="170">
        <f t="shared" si="127"/>
        <v>0</v>
      </c>
      <c r="AW385" s="170">
        <f t="shared" si="124"/>
        <v>0</v>
      </c>
      <c r="AX385" s="170">
        <f t="shared" si="124"/>
        <v>0</v>
      </c>
      <c r="AY385" s="170">
        <f t="shared" si="124"/>
        <v>0</v>
      </c>
      <c r="AZ385" s="170">
        <f t="shared" si="124"/>
        <v>0</v>
      </c>
      <c r="BA385" s="170">
        <f t="shared" si="124"/>
        <v>0</v>
      </c>
      <c r="BB385" s="170">
        <f t="shared" si="124"/>
        <v>0</v>
      </c>
      <c r="BC385" s="170">
        <f t="shared" si="124"/>
        <v>0</v>
      </c>
      <c r="BD385" s="170">
        <f t="shared" si="124"/>
        <v>0</v>
      </c>
      <c r="BE385" s="170">
        <f t="shared" si="124"/>
        <v>0</v>
      </c>
      <c r="BF385" s="67"/>
      <c r="BG385" s="67"/>
      <c r="BH385" s="52"/>
      <c r="BI385" s="194">
        <f>SUMPRODUCT(CHOOSE({1,2,3,4},D255,D320,D450,D515),CHOOSE({1,2,3,4},DL353,DL353,DL353,DL353))</f>
        <v>0</v>
      </c>
      <c r="BJ385" s="194">
        <f>SUMPRODUCT(CHOOSE({1,2,3,4},E255,E320,E450,E515),CHOOSE({1,2,3,4},DM353,DM353,DM353,DM353))</f>
        <v>0</v>
      </c>
      <c r="BK385" s="194">
        <f>SUMPRODUCT(CHOOSE({1,2,3,4},F255,F320,F450,F515),CHOOSE({1,2,3,4},DN353,DN353,DN353,DN353))</f>
        <v>0</v>
      </c>
      <c r="BL385" s="194">
        <f>SUMPRODUCT(CHOOSE({1,2,3,4},G255,G320,G450,G515),CHOOSE({1,2,3,4},DO353,DO353,DO353,DO353))</f>
        <v>0</v>
      </c>
      <c r="BM385" s="194">
        <f>SUMPRODUCT(CHOOSE({1,2,3,4},H255,H320,H450,H515),CHOOSE({1,2,3,4},DP353,DP353,DP353,DP353))</f>
        <v>0</v>
      </c>
      <c r="BN385" s="194">
        <f>SUMPRODUCT(CHOOSE({1,2,3,4},I255,I320,I450,I515),CHOOSE({1,2,3,4},DQ353,DQ353,DQ353,DQ353))</f>
        <v>0</v>
      </c>
      <c r="BO385" s="194">
        <f>SUMPRODUCT(CHOOSE({1,2,3,4},J255,J320,J450,J515),CHOOSE({1,2,3,4},DR353,DR353,DR353,DR353))</f>
        <v>0</v>
      </c>
      <c r="BP385" s="194">
        <f>SUMPRODUCT(CHOOSE({1,2,3,4},K255,K320,K450,K515),CHOOSE({1,2,3,4},DS353,DS353,DS353,DS353))</f>
        <v>0</v>
      </c>
      <c r="BQ385" s="194">
        <f>SUMPRODUCT(CHOOSE({1,2,3,4},L255,L320,L450,L515),CHOOSE({1,2,3,4},DT353,DT353,DT353,DT353))</f>
        <v>0</v>
      </c>
      <c r="BR385" s="194">
        <f>SUMPRODUCT(CHOOSE({1,2,3,4},M255,M320,M450,M515),CHOOSE({1,2,3,4},DU353,DU353,DU353,DU353))</f>
        <v>0</v>
      </c>
      <c r="BS385" s="194">
        <f>SUMPRODUCT(CHOOSE({1,2,3,4},N255,N320,N450,N515),CHOOSE({1,2,3,4},DV353,DV353,DV353,DV353))</f>
        <v>0</v>
      </c>
      <c r="BT385" s="194">
        <f>SUMPRODUCT(CHOOSE({1,2,3,4},O255,O320,O450,O515),CHOOSE({1,2,3,4},DW353,DW353,DW353,DW353))</f>
        <v>0</v>
      </c>
      <c r="BU385" s="194">
        <f>SUMPRODUCT(CHOOSE({1,2,3,4},P255,P320,P450,P515),CHOOSE({1,2,3,4},DX353,DX353,DX353,DX353))</f>
        <v>0</v>
      </c>
      <c r="BV385" s="194">
        <f>SUMPRODUCT(CHOOSE({1,2,3,4},Q255,Q320,Q450,Q515),CHOOSE({1,2,3,4},DY353,DY353,DY353,DY353))</f>
        <v>0</v>
      </c>
      <c r="BW385" s="194">
        <f>SUMPRODUCT(CHOOSE({1,2,3,4},R255,R320,R450,R515),CHOOSE({1,2,3,4},DZ353,DZ353,DZ353,DZ353))</f>
        <v>0</v>
      </c>
      <c r="BX385" s="194">
        <f>SUMPRODUCT(CHOOSE({1,2,3,4},S255,S320,S450,S515),CHOOSE({1,2,3,4},EA353,EA353,EA353,EA353))</f>
        <v>0</v>
      </c>
      <c r="BY385" s="194">
        <f>SUMPRODUCT(CHOOSE({1,2,3,4},T255,T320,T450,T515),CHOOSE({1,2,3,4},EB353,EB353,EB353,EB353))</f>
        <v>0</v>
      </c>
      <c r="BZ385" s="194">
        <f>SUMPRODUCT(CHOOSE({1,2,3,4},U255,U320,U450,U515),CHOOSE({1,2,3,4},EC353,EC353,EC353,EC353))</f>
        <v>0</v>
      </c>
      <c r="CA385" s="194">
        <f>SUMPRODUCT(CHOOSE({1,2,3,4},V255,V320,V450,V515),CHOOSE({1,2,3,4},ED353,ED353,ED353,ED353))</f>
        <v>0</v>
      </c>
      <c r="CB385" s="194">
        <f>SUMPRODUCT(CHOOSE({1,2,3,4},W255,W320,W450,W515),CHOOSE({1,2,3,4},EE353,EE353,EE353,EE353))</f>
        <v>0</v>
      </c>
      <c r="CC385" s="194">
        <f>SUMPRODUCT(CHOOSE({1,2,3,4},X255,X320,X450,X515),CHOOSE({1,2,3,4},EF353,EF353,EF353,EF353))</f>
        <v>0</v>
      </c>
      <c r="CD385" s="194">
        <f>SUMPRODUCT(CHOOSE({1,2,3,4},Y255,Y320,Y450,Y515),CHOOSE({1,2,3,4},EG353,EG353,EG353,EG353))</f>
        <v>0</v>
      </c>
      <c r="CE385" s="194">
        <f>SUMPRODUCT(CHOOSE({1,2,3,4},Z255,Z320,Z450,Z515),CHOOSE({1,2,3,4},EH353,EH353,EH353,EH353))</f>
        <v>0</v>
      </c>
      <c r="CF385" s="194">
        <f>SUMPRODUCT(CHOOSE({1,2,3,4},AA255,AA320,AA450,AA515),CHOOSE({1,2,3,4},EI353,EI353,EI353,EI353))</f>
        <v>0</v>
      </c>
      <c r="CG385" s="194">
        <f>SUMPRODUCT(CHOOSE({1,2,3,4},AB255,AB320,AB450,AB515),CHOOSE({1,2,3,4},EJ353,EJ353,EJ353,EJ353))</f>
        <v>0</v>
      </c>
    </row>
    <row r="386" spans="1:141" x14ac:dyDescent="0.3">
      <c r="B386" s="1">
        <v>20</v>
      </c>
      <c r="C386" s="1"/>
      <c r="D386" s="155"/>
      <c r="E386" s="155"/>
      <c r="F386" s="155"/>
      <c r="G386" s="155"/>
      <c r="H386" s="155"/>
      <c r="I386" s="155"/>
      <c r="J386" s="155"/>
      <c r="K386" s="155"/>
      <c r="L386" s="155"/>
      <c r="M386" s="155"/>
      <c r="N386" s="155"/>
      <c r="O386" s="155"/>
      <c r="P386" s="155"/>
      <c r="Q386" s="155"/>
      <c r="R386" s="155"/>
      <c r="S386" s="155"/>
      <c r="T386" s="155"/>
      <c r="U386" s="155"/>
      <c r="V386" s="155"/>
      <c r="W386" s="155">
        <f t="shared" si="126"/>
        <v>0</v>
      </c>
      <c r="X386" s="155">
        <f t="shared" si="126"/>
        <v>0</v>
      </c>
      <c r="Y386" s="155">
        <f t="shared" si="126"/>
        <v>0</v>
      </c>
      <c r="Z386" s="155">
        <f t="shared" si="126"/>
        <v>0</v>
      </c>
      <c r="AA386" s="155">
        <f t="shared" si="126"/>
        <v>0</v>
      </c>
      <c r="AB386" s="155">
        <f t="shared" si="126"/>
        <v>0</v>
      </c>
      <c r="AC386" s="155"/>
      <c r="AD386" s="155"/>
      <c r="AE386" s="155"/>
      <c r="AF386" s="155"/>
      <c r="AG386" s="170">
        <f t="shared" si="127"/>
        <v>0</v>
      </c>
      <c r="AH386" s="170">
        <f t="shared" si="127"/>
        <v>0</v>
      </c>
      <c r="AI386" s="170">
        <f t="shared" si="127"/>
        <v>0</v>
      </c>
      <c r="AJ386" s="170">
        <f t="shared" si="127"/>
        <v>0</v>
      </c>
      <c r="AK386" s="170">
        <f t="shared" si="127"/>
        <v>0</v>
      </c>
      <c r="AL386" s="170">
        <f t="shared" si="127"/>
        <v>0</v>
      </c>
      <c r="AM386" s="170">
        <f t="shared" si="127"/>
        <v>0</v>
      </c>
      <c r="AN386" s="170">
        <f t="shared" si="127"/>
        <v>0</v>
      </c>
      <c r="AO386" s="170">
        <f t="shared" si="127"/>
        <v>0</v>
      </c>
      <c r="AP386" s="170">
        <f t="shared" si="127"/>
        <v>0</v>
      </c>
      <c r="AQ386" s="170">
        <f t="shared" si="127"/>
        <v>0</v>
      </c>
      <c r="AR386" s="170">
        <f t="shared" si="127"/>
        <v>0</v>
      </c>
      <c r="AS386" s="170">
        <f t="shared" si="127"/>
        <v>0</v>
      </c>
      <c r="AT386" s="170">
        <f t="shared" si="127"/>
        <v>0</v>
      </c>
      <c r="AU386" s="170">
        <f t="shared" si="127"/>
        <v>0</v>
      </c>
      <c r="AV386" s="170">
        <f t="shared" si="127"/>
        <v>0</v>
      </c>
      <c r="AW386" s="170">
        <f t="shared" si="124"/>
        <v>0</v>
      </c>
      <c r="AX386" s="170">
        <f t="shared" si="124"/>
        <v>0</v>
      </c>
      <c r="AY386" s="170">
        <f t="shared" si="124"/>
        <v>0</v>
      </c>
      <c r="AZ386" s="170">
        <f t="shared" si="124"/>
        <v>0</v>
      </c>
      <c r="BA386" s="170">
        <f t="shared" si="124"/>
        <v>0</v>
      </c>
      <c r="BB386" s="170">
        <f t="shared" si="124"/>
        <v>0</v>
      </c>
      <c r="BC386" s="170">
        <f t="shared" si="124"/>
        <v>0</v>
      </c>
      <c r="BD386" s="170">
        <f t="shared" si="124"/>
        <v>0</v>
      </c>
      <c r="BE386" s="170">
        <f t="shared" si="124"/>
        <v>0</v>
      </c>
      <c r="BF386" s="67"/>
      <c r="BG386" s="67"/>
      <c r="BH386" s="52"/>
      <c r="BI386" s="194">
        <f>SUMPRODUCT(CHOOSE({1,2,3,4},D256,D321,D451,D516),CHOOSE({1,2,3,4},DL354,DL354,DL354,DL354))</f>
        <v>0</v>
      </c>
      <c r="BJ386" s="194">
        <f>SUMPRODUCT(CHOOSE({1,2,3,4},E256,E321,E451,E516),CHOOSE({1,2,3,4},DM354,DM354,DM354,DM354))</f>
        <v>0</v>
      </c>
      <c r="BK386" s="194">
        <f>SUMPRODUCT(CHOOSE({1,2,3,4},F256,F321,F451,F516),CHOOSE({1,2,3,4},DN354,DN354,DN354,DN354))</f>
        <v>0</v>
      </c>
      <c r="BL386" s="194">
        <f>SUMPRODUCT(CHOOSE({1,2,3,4},G256,G321,G451,G516),CHOOSE({1,2,3,4},DO354,DO354,DO354,DO354))</f>
        <v>0</v>
      </c>
      <c r="BM386" s="194">
        <f>SUMPRODUCT(CHOOSE({1,2,3,4},H256,H321,H451,H516),CHOOSE({1,2,3,4},DP354,DP354,DP354,DP354))</f>
        <v>0</v>
      </c>
      <c r="BN386" s="194">
        <f>SUMPRODUCT(CHOOSE({1,2,3,4},I256,I321,I451,I516),CHOOSE({1,2,3,4},DQ354,DQ354,DQ354,DQ354))</f>
        <v>0</v>
      </c>
      <c r="BO386" s="194">
        <f>SUMPRODUCT(CHOOSE({1,2,3,4},J256,J321,J451,J516),CHOOSE({1,2,3,4},DR354,DR354,DR354,DR354))</f>
        <v>0</v>
      </c>
      <c r="BP386" s="194">
        <f>SUMPRODUCT(CHOOSE({1,2,3,4},K256,K321,K451,K516),CHOOSE({1,2,3,4},DS354,DS354,DS354,DS354))</f>
        <v>0</v>
      </c>
      <c r="BQ386" s="194">
        <f>SUMPRODUCT(CHOOSE({1,2,3,4},L256,L321,L451,L516),CHOOSE({1,2,3,4},DT354,DT354,DT354,DT354))</f>
        <v>0</v>
      </c>
      <c r="BR386" s="194">
        <f>SUMPRODUCT(CHOOSE({1,2,3,4},M256,M321,M451,M516),CHOOSE({1,2,3,4},DU354,DU354,DU354,DU354))</f>
        <v>0</v>
      </c>
      <c r="BS386" s="194">
        <f>SUMPRODUCT(CHOOSE({1,2,3,4},N256,N321,N451,N516),CHOOSE({1,2,3,4},DV354,DV354,DV354,DV354))</f>
        <v>0</v>
      </c>
      <c r="BT386" s="194">
        <f>SUMPRODUCT(CHOOSE({1,2,3,4},O256,O321,O451,O516),CHOOSE({1,2,3,4},DW354,DW354,DW354,DW354))</f>
        <v>0</v>
      </c>
      <c r="BU386" s="194">
        <f>SUMPRODUCT(CHOOSE({1,2,3,4},P256,P321,P451,P516),CHOOSE({1,2,3,4},DX354,DX354,DX354,DX354))</f>
        <v>0</v>
      </c>
      <c r="BV386" s="194">
        <f>SUMPRODUCT(CHOOSE({1,2,3,4},Q256,Q321,Q451,Q516),CHOOSE({1,2,3,4},DY354,DY354,DY354,DY354))</f>
        <v>0</v>
      </c>
      <c r="BW386" s="194">
        <f>SUMPRODUCT(CHOOSE({1,2,3,4},R256,R321,R451,R516),CHOOSE({1,2,3,4},DZ354,DZ354,DZ354,DZ354))</f>
        <v>0</v>
      </c>
      <c r="BX386" s="194">
        <f>SUMPRODUCT(CHOOSE({1,2,3,4},S256,S321,S451,S516),CHOOSE({1,2,3,4},EA354,EA354,EA354,EA354))</f>
        <v>0</v>
      </c>
      <c r="BY386" s="194">
        <f>SUMPRODUCT(CHOOSE({1,2,3,4},T256,T321,T451,T516),CHOOSE({1,2,3,4},EB354,EB354,EB354,EB354))</f>
        <v>0</v>
      </c>
      <c r="BZ386" s="194">
        <f>SUMPRODUCT(CHOOSE({1,2,3,4},U256,U321,U451,U516),CHOOSE({1,2,3,4},EC354,EC354,EC354,EC354))</f>
        <v>0</v>
      </c>
      <c r="CA386" s="194">
        <f>SUMPRODUCT(CHOOSE({1,2,3,4},V256,V321,V451,V516),CHOOSE({1,2,3,4},ED354,ED354,ED354,ED354))</f>
        <v>0</v>
      </c>
      <c r="CB386" s="194">
        <f>SUMPRODUCT(CHOOSE({1,2,3,4},W256,W321,W451,W516),CHOOSE({1,2,3,4},EE354,EE354,EE354,EE354))</f>
        <v>0</v>
      </c>
      <c r="CC386" s="194">
        <f>SUMPRODUCT(CHOOSE({1,2,3,4},X256,X321,X451,X516),CHOOSE({1,2,3,4},EF354,EF354,EF354,EF354))</f>
        <v>0</v>
      </c>
      <c r="CD386" s="194">
        <f>SUMPRODUCT(CHOOSE({1,2,3,4},Y256,Y321,Y451,Y516),CHOOSE({1,2,3,4},EG354,EG354,EG354,EG354))</f>
        <v>0</v>
      </c>
      <c r="CE386" s="194">
        <f>SUMPRODUCT(CHOOSE({1,2,3,4},Z256,Z321,Z451,Z516),CHOOSE({1,2,3,4},EH354,EH354,EH354,EH354))</f>
        <v>0</v>
      </c>
      <c r="CF386" s="194">
        <f>SUMPRODUCT(CHOOSE({1,2,3,4},AA256,AA321,AA451,AA516),CHOOSE({1,2,3,4},EI354,EI354,EI354,EI354))</f>
        <v>0</v>
      </c>
      <c r="CG386" s="194">
        <f>SUMPRODUCT(CHOOSE({1,2,3,4},AB256,AB321,AB451,AB516),CHOOSE({1,2,3,4},EJ354,EJ354,EJ354,EJ354))</f>
        <v>0</v>
      </c>
    </row>
    <row r="387" spans="1:141" x14ac:dyDescent="0.3">
      <c r="B387" s="1">
        <v>21</v>
      </c>
      <c r="C387" s="1"/>
      <c r="D387" s="155"/>
      <c r="E387" s="155"/>
      <c r="F387" s="155"/>
      <c r="G387" s="155"/>
      <c r="H387" s="155"/>
      <c r="I387" s="155"/>
      <c r="J387" s="155"/>
      <c r="K387" s="155"/>
      <c r="L387" s="155"/>
      <c r="M387" s="155"/>
      <c r="N387" s="155"/>
      <c r="O387" s="155"/>
      <c r="P387" s="155"/>
      <c r="Q387" s="155"/>
      <c r="R387" s="155"/>
      <c r="S387" s="155"/>
      <c r="T387" s="155"/>
      <c r="U387" s="155"/>
      <c r="V387" s="155"/>
      <c r="W387" s="155"/>
      <c r="X387" s="155">
        <f>(VLOOKUP(W97,CVAMort,$A$4,FALSE)-1)*W161*CB355</f>
        <v>0</v>
      </c>
      <c r="Y387" s="155">
        <f>(VLOOKUP(X97,CVAMort,$A$4,FALSE)-1)*X161*CC355</f>
        <v>0</v>
      </c>
      <c r="Z387" s="155">
        <f>(VLOOKUP(Y97,CVAMort,$A$4,FALSE)-1)*Y161*CD355</f>
        <v>0</v>
      </c>
      <c r="AA387" s="155">
        <f>(VLOOKUP(Z97,CVAMort,$A$4,FALSE)-1)*Z161*CE355</f>
        <v>0</v>
      </c>
      <c r="AB387" s="155">
        <f>(VLOOKUP(AA97,CVAMort,$A$4,FALSE)-1)*AA161*CF355</f>
        <v>0</v>
      </c>
      <c r="AC387" s="155"/>
      <c r="AD387" s="155"/>
      <c r="AE387" s="155"/>
      <c r="AF387" s="155"/>
      <c r="AG387" s="170">
        <f t="shared" si="127"/>
        <v>0</v>
      </c>
      <c r="AH387" s="170">
        <f t="shared" si="127"/>
        <v>0</v>
      </c>
      <c r="AI387" s="170">
        <f t="shared" si="127"/>
        <v>0</v>
      </c>
      <c r="AJ387" s="170">
        <f t="shared" si="127"/>
        <v>0</v>
      </c>
      <c r="AK387" s="170">
        <f t="shared" si="127"/>
        <v>0</v>
      </c>
      <c r="AL387" s="170">
        <f t="shared" si="127"/>
        <v>0</v>
      </c>
      <c r="AM387" s="170">
        <f t="shared" si="127"/>
        <v>0</v>
      </c>
      <c r="AN387" s="170">
        <f t="shared" si="127"/>
        <v>0</v>
      </c>
      <c r="AO387" s="170">
        <f t="shared" si="127"/>
        <v>0</v>
      </c>
      <c r="AP387" s="170">
        <f t="shared" si="127"/>
        <v>0</v>
      </c>
      <c r="AQ387" s="170">
        <f t="shared" si="127"/>
        <v>0</v>
      </c>
      <c r="AR387" s="170">
        <f t="shared" si="127"/>
        <v>0</v>
      </c>
      <c r="AS387" s="170">
        <f t="shared" si="127"/>
        <v>0</v>
      </c>
      <c r="AT387" s="170">
        <f t="shared" si="127"/>
        <v>0</v>
      </c>
      <c r="AU387" s="170">
        <f t="shared" si="127"/>
        <v>0</v>
      </c>
      <c r="AV387" s="170">
        <f t="shared" si="127"/>
        <v>0</v>
      </c>
      <c r="AW387" s="170">
        <f t="shared" si="124"/>
        <v>0</v>
      </c>
      <c r="AX387" s="170">
        <f t="shared" si="124"/>
        <v>0</v>
      </c>
      <c r="AY387" s="170">
        <f t="shared" si="124"/>
        <v>0</v>
      </c>
      <c r="AZ387" s="170">
        <f t="shared" si="124"/>
        <v>0</v>
      </c>
      <c r="BA387" s="170">
        <f t="shared" si="124"/>
        <v>0</v>
      </c>
      <c r="BB387" s="170">
        <f t="shared" si="124"/>
        <v>0</v>
      </c>
      <c r="BC387" s="170">
        <f t="shared" si="124"/>
        <v>0</v>
      </c>
      <c r="BD387" s="170">
        <f t="shared" si="124"/>
        <v>0</v>
      </c>
      <c r="BE387" s="170">
        <f t="shared" si="124"/>
        <v>0</v>
      </c>
      <c r="BF387" s="67"/>
      <c r="BG387" s="67"/>
      <c r="BH387" s="52"/>
      <c r="BI387" s="194">
        <f>SUMPRODUCT(CHOOSE({1,2,3,4},D257,D322,D452,D517),CHOOSE({1,2,3,4},DL355,DL355,DL355,DL355))</f>
        <v>0</v>
      </c>
      <c r="BJ387" s="194">
        <f>SUMPRODUCT(CHOOSE({1,2,3,4},E257,E322,E452,E517),CHOOSE({1,2,3,4},DM355,DM355,DM355,DM355))</f>
        <v>0</v>
      </c>
      <c r="BK387" s="194">
        <f>SUMPRODUCT(CHOOSE({1,2,3,4},F257,F322,F452,F517),CHOOSE({1,2,3,4},DN355,DN355,DN355,DN355))</f>
        <v>0</v>
      </c>
      <c r="BL387" s="194">
        <f>SUMPRODUCT(CHOOSE({1,2,3,4},G257,G322,G452,G517),CHOOSE({1,2,3,4},DO355,DO355,DO355,DO355))</f>
        <v>0</v>
      </c>
      <c r="BM387" s="194">
        <f>SUMPRODUCT(CHOOSE({1,2,3,4},H257,H322,H452,H517),CHOOSE({1,2,3,4},DP355,DP355,DP355,DP355))</f>
        <v>0</v>
      </c>
      <c r="BN387" s="194">
        <f>SUMPRODUCT(CHOOSE({1,2,3,4},I257,I322,I452,I517),CHOOSE({1,2,3,4},DQ355,DQ355,DQ355,DQ355))</f>
        <v>0</v>
      </c>
      <c r="BO387" s="194">
        <f>SUMPRODUCT(CHOOSE({1,2,3,4},J257,J322,J452,J517),CHOOSE({1,2,3,4},DR355,DR355,DR355,DR355))</f>
        <v>0</v>
      </c>
      <c r="BP387" s="194">
        <f>SUMPRODUCT(CHOOSE({1,2,3,4},K257,K322,K452,K517),CHOOSE({1,2,3,4},DS355,DS355,DS355,DS355))</f>
        <v>0</v>
      </c>
      <c r="BQ387" s="194">
        <f>SUMPRODUCT(CHOOSE({1,2,3,4},L257,L322,L452,L517),CHOOSE({1,2,3,4},DT355,DT355,DT355,DT355))</f>
        <v>0</v>
      </c>
      <c r="BR387" s="194">
        <f>SUMPRODUCT(CHOOSE({1,2,3,4},M257,M322,M452,M517),CHOOSE({1,2,3,4},DU355,DU355,DU355,DU355))</f>
        <v>0</v>
      </c>
      <c r="BS387" s="194">
        <f>SUMPRODUCT(CHOOSE({1,2,3,4},N257,N322,N452,N517),CHOOSE({1,2,3,4},DV355,DV355,DV355,DV355))</f>
        <v>0</v>
      </c>
      <c r="BT387" s="194">
        <f>SUMPRODUCT(CHOOSE({1,2,3,4},O257,O322,O452,O517),CHOOSE({1,2,3,4},DW355,DW355,DW355,DW355))</f>
        <v>0</v>
      </c>
      <c r="BU387" s="194">
        <f>SUMPRODUCT(CHOOSE({1,2,3,4},P257,P322,P452,P517),CHOOSE({1,2,3,4},DX355,DX355,DX355,DX355))</f>
        <v>0</v>
      </c>
      <c r="BV387" s="194">
        <f>SUMPRODUCT(CHOOSE({1,2,3,4},Q257,Q322,Q452,Q517),CHOOSE({1,2,3,4},DY355,DY355,DY355,DY355))</f>
        <v>0</v>
      </c>
      <c r="BW387" s="194">
        <f>SUMPRODUCT(CHOOSE({1,2,3,4},R257,R322,R452,R517),CHOOSE({1,2,3,4},DZ355,DZ355,DZ355,DZ355))</f>
        <v>0</v>
      </c>
      <c r="BX387" s="194">
        <f>SUMPRODUCT(CHOOSE({1,2,3,4},S257,S322,S452,S517),CHOOSE({1,2,3,4},EA355,EA355,EA355,EA355))</f>
        <v>0</v>
      </c>
      <c r="BY387" s="194">
        <f>SUMPRODUCT(CHOOSE({1,2,3,4},T257,T322,T452,T517),CHOOSE({1,2,3,4},EB355,EB355,EB355,EB355))</f>
        <v>0</v>
      </c>
      <c r="BZ387" s="194">
        <f>SUMPRODUCT(CHOOSE({1,2,3,4},U257,U322,U452,U517),CHOOSE({1,2,3,4},EC355,EC355,EC355,EC355))</f>
        <v>0</v>
      </c>
      <c r="CA387" s="194">
        <f>SUMPRODUCT(CHOOSE({1,2,3,4},V257,V322,V452,V517),CHOOSE({1,2,3,4},ED355,ED355,ED355,ED355))</f>
        <v>0</v>
      </c>
      <c r="CB387" s="194">
        <f>SUMPRODUCT(CHOOSE({1,2,3,4},W257,W322,W452,W517),CHOOSE({1,2,3,4},EE355,EE355,EE355,EE355))</f>
        <v>0</v>
      </c>
      <c r="CC387" s="194">
        <f>SUMPRODUCT(CHOOSE({1,2,3,4},X257,X322,X452,X517),CHOOSE({1,2,3,4},EF355,EF355,EF355,EF355))</f>
        <v>0</v>
      </c>
      <c r="CD387" s="194">
        <f>SUMPRODUCT(CHOOSE({1,2,3,4},Y257,Y322,Y452,Y517),CHOOSE({1,2,3,4},EG355,EG355,EG355,EG355))</f>
        <v>0</v>
      </c>
      <c r="CE387" s="194">
        <f>SUMPRODUCT(CHOOSE({1,2,3,4},Z257,Z322,Z452,Z517),CHOOSE({1,2,3,4},EH355,EH355,EH355,EH355))</f>
        <v>0</v>
      </c>
      <c r="CF387" s="194">
        <f>SUMPRODUCT(CHOOSE({1,2,3,4},AA257,AA322,AA452,AA517),CHOOSE({1,2,3,4},EI355,EI355,EI355,EI355))</f>
        <v>0</v>
      </c>
      <c r="CG387" s="194">
        <f>SUMPRODUCT(CHOOSE({1,2,3,4},AB257,AB322,AB452,AB517),CHOOSE({1,2,3,4},EJ355,EJ355,EJ355,EJ355))</f>
        <v>0</v>
      </c>
    </row>
    <row r="388" spans="1:141" x14ac:dyDescent="0.3">
      <c r="B388" s="1">
        <v>22</v>
      </c>
      <c r="C388" s="1"/>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f>(VLOOKUP(X98,CVAMort,$A$4,FALSE)-1)*X162*CC356</f>
        <v>0</v>
      </c>
      <c r="Z388" s="155">
        <f>(VLOOKUP(Y98,CVAMort,$A$4,FALSE)-1)*Y162*CD356</f>
        <v>0</v>
      </c>
      <c r="AA388" s="155">
        <f>(VLOOKUP(Z98,CVAMort,$A$4,FALSE)-1)*Z162*CE356</f>
        <v>0</v>
      </c>
      <c r="AB388" s="155">
        <f>(VLOOKUP(AA98,CVAMort,$A$4,FALSE)-1)*AA162*CF356</f>
        <v>0</v>
      </c>
      <c r="AC388" s="155"/>
      <c r="AD388" s="155"/>
      <c r="AE388" s="155"/>
      <c r="AF388" s="155"/>
      <c r="AG388" s="170">
        <f t="shared" si="127"/>
        <v>0</v>
      </c>
      <c r="AH388" s="170">
        <f t="shared" si="127"/>
        <v>0</v>
      </c>
      <c r="AI388" s="170">
        <f t="shared" si="127"/>
        <v>0</v>
      </c>
      <c r="AJ388" s="170">
        <f t="shared" si="127"/>
        <v>0</v>
      </c>
      <c r="AK388" s="170">
        <f t="shared" si="127"/>
        <v>0</v>
      </c>
      <c r="AL388" s="170">
        <f t="shared" si="127"/>
        <v>0</v>
      </c>
      <c r="AM388" s="170">
        <f t="shared" si="127"/>
        <v>0</v>
      </c>
      <c r="AN388" s="170">
        <f t="shared" si="127"/>
        <v>0</v>
      </c>
      <c r="AO388" s="170">
        <f t="shared" si="127"/>
        <v>0</v>
      </c>
      <c r="AP388" s="170">
        <f t="shared" si="127"/>
        <v>0</v>
      </c>
      <c r="AQ388" s="170">
        <f t="shared" si="127"/>
        <v>0</v>
      </c>
      <c r="AR388" s="170">
        <f t="shared" si="127"/>
        <v>0</v>
      </c>
      <c r="AS388" s="170">
        <f t="shared" si="127"/>
        <v>0</v>
      </c>
      <c r="AT388" s="170">
        <f t="shared" si="127"/>
        <v>0</v>
      </c>
      <c r="AU388" s="170">
        <f t="shared" si="127"/>
        <v>0</v>
      </c>
      <c r="AV388" s="170">
        <f t="shared" si="127"/>
        <v>0</v>
      </c>
      <c r="AW388" s="170">
        <f t="shared" si="124"/>
        <v>0</v>
      </c>
      <c r="AX388" s="170">
        <f t="shared" si="124"/>
        <v>0</v>
      </c>
      <c r="AY388" s="170">
        <f t="shared" si="124"/>
        <v>0</v>
      </c>
      <c r="AZ388" s="170">
        <f t="shared" si="124"/>
        <v>0</v>
      </c>
      <c r="BA388" s="170">
        <f t="shared" si="124"/>
        <v>0</v>
      </c>
      <c r="BB388" s="170">
        <f t="shared" si="124"/>
        <v>0</v>
      </c>
      <c r="BC388" s="170">
        <f t="shared" si="124"/>
        <v>0</v>
      </c>
      <c r="BD388" s="170">
        <f t="shared" si="124"/>
        <v>0</v>
      </c>
      <c r="BE388" s="170">
        <f t="shared" si="124"/>
        <v>0</v>
      </c>
      <c r="BF388" s="67"/>
      <c r="BG388" s="67"/>
      <c r="BH388" s="52"/>
      <c r="BI388" s="194">
        <f>SUMPRODUCT(CHOOSE({1,2,3,4},D258,D323,D453,D518),CHOOSE({1,2,3,4},DL356,DL356,DL356,DL356))</f>
        <v>0</v>
      </c>
      <c r="BJ388" s="194">
        <f>SUMPRODUCT(CHOOSE({1,2,3,4},E258,E323,E453,E518),CHOOSE({1,2,3,4},DM356,DM356,DM356,DM356))</f>
        <v>0</v>
      </c>
      <c r="BK388" s="194">
        <f>SUMPRODUCT(CHOOSE({1,2,3,4},F258,F323,F453,F518),CHOOSE({1,2,3,4},DN356,DN356,DN356,DN356))</f>
        <v>0</v>
      </c>
      <c r="BL388" s="194">
        <f>SUMPRODUCT(CHOOSE({1,2,3,4},G258,G323,G453,G518),CHOOSE({1,2,3,4},DO356,DO356,DO356,DO356))</f>
        <v>0</v>
      </c>
      <c r="BM388" s="194">
        <f>SUMPRODUCT(CHOOSE({1,2,3,4},H258,H323,H453,H518),CHOOSE({1,2,3,4},DP356,DP356,DP356,DP356))</f>
        <v>0</v>
      </c>
      <c r="BN388" s="194">
        <f>SUMPRODUCT(CHOOSE({1,2,3,4},I258,I323,I453,I518),CHOOSE({1,2,3,4},DQ356,DQ356,DQ356,DQ356))</f>
        <v>0</v>
      </c>
      <c r="BO388" s="194">
        <f>SUMPRODUCT(CHOOSE({1,2,3,4},J258,J323,J453,J518),CHOOSE({1,2,3,4},DR356,DR356,DR356,DR356))</f>
        <v>0</v>
      </c>
      <c r="BP388" s="194">
        <f>SUMPRODUCT(CHOOSE({1,2,3,4},K258,K323,K453,K518),CHOOSE({1,2,3,4},DS356,DS356,DS356,DS356))</f>
        <v>0</v>
      </c>
      <c r="BQ388" s="194">
        <f>SUMPRODUCT(CHOOSE({1,2,3,4},L258,L323,L453,L518),CHOOSE({1,2,3,4},DT356,DT356,DT356,DT356))</f>
        <v>0</v>
      </c>
      <c r="BR388" s="194">
        <f>SUMPRODUCT(CHOOSE({1,2,3,4},M258,M323,M453,M518),CHOOSE({1,2,3,4},DU356,DU356,DU356,DU356))</f>
        <v>0</v>
      </c>
      <c r="BS388" s="194">
        <f>SUMPRODUCT(CHOOSE({1,2,3,4},N258,N323,N453,N518),CHOOSE({1,2,3,4},DV356,DV356,DV356,DV356))</f>
        <v>0</v>
      </c>
      <c r="BT388" s="194">
        <f>SUMPRODUCT(CHOOSE({1,2,3,4},O258,O323,O453,O518),CHOOSE({1,2,3,4},DW356,DW356,DW356,DW356))</f>
        <v>0</v>
      </c>
      <c r="BU388" s="194">
        <f>SUMPRODUCT(CHOOSE({1,2,3,4},P258,P323,P453,P518),CHOOSE({1,2,3,4},DX356,DX356,DX356,DX356))</f>
        <v>0</v>
      </c>
      <c r="BV388" s="194">
        <f>SUMPRODUCT(CHOOSE({1,2,3,4},Q258,Q323,Q453,Q518),CHOOSE({1,2,3,4},DY356,DY356,DY356,DY356))</f>
        <v>0</v>
      </c>
      <c r="BW388" s="194">
        <f>SUMPRODUCT(CHOOSE({1,2,3,4},R258,R323,R453,R518),CHOOSE({1,2,3,4},DZ356,DZ356,DZ356,DZ356))</f>
        <v>0</v>
      </c>
      <c r="BX388" s="194">
        <f>SUMPRODUCT(CHOOSE({1,2,3,4},S258,S323,S453,S518),CHOOSE({1,2,3,4},EA356,EA356,EA356,EA356))</f>
        <v>0</v>
      </c>
      <c r="BY388" s="194">
        <f>SUMPRODUCT(CHOOSE({1,2,3,4},T258,T323,T453,T518),CHOOSE({1,2,3,4},EB356,EB356,EB356,EB356))</f>
        <v>0</v>
      </c>
      <c r="BZ388" s="194">
        <f>SUMPRODUCT(CHOOSE({1,2,3,4},U258,U323,U453,U518),CHOOSE({1,2,3,4},EC356,EC356,EC356,EC356))</f>
        <v>0</v>
      </c>
      <c r="CA388" s="194">
        <f>SUMPRODUCT(CHOOSE({1,2,3,4},V258,V323,V453,V518),CHOOSE({1,2,3,4},ED356,ED356,ED356,ED356))</f>
        <v>0</v>
      </c>
      <c r="CB388" s="194">
        <f>SUMPRODUCT(CHOOSE({1,2,3,4},W258,W323,W453,W518),CHOOSE({1,2,3,4},EE356,EE356,EE356,EE356))</f>
        <v>0</v>
      </c>
      <c r="CC388" s="194">
        <f>SUMPRODUCT(CHOOSE({1,2,3,4},X258,X323,X453,X518),CHOOSE({1,2,3,4},EF356,EF356,EF356,EF356))</f>
        <v>0</v>
      </c>
      <c r="CD388" s="194">
        <f>SUMPRODUCT(CHOOSE({1,2,3,4},Y258,Y323,Y453,Y518),CHOOSE({1,2,3,4},EG356,EG356,EG356,EG356))</f>
        <v>0</v>
      </c>
      <c r="CE388" s="194">
        <f>SUMPRODUCT(CHOOSE({1,2,3,4},Z258,Z323,Z453,Z518),CHOOSE({1,2,3,4},EH356,EH356,EH356,EH356))</f>
        <v>0</v>
      </c>
      <c r="CF388" s="194">
        <f>SUMPRODUCT(CHOOSE({1,2,3,4},AA258,AA323,AA453,AA518),CHOOSE({1,2,3,4},EI356,EI356,EI356,EI356))</f>
        <v>0</v>
      </c>
      <c r="CG388" s="194">
        <f>SUMPRODUCT(CHOOSE({1,2,3,4},AB258,AB323,AB453,AB518),CHOOSE({1,2,3,4},EJ356,EJ356,EJ356,EJ356))</f>
        <v>0</v>
      </c>
    </row>
    <row r="389" spans="1:141" x14ac:dyDescent="0.3">
      <c r="B389" s="1">
        <v>23</v>
      </c>
      <c r="C389" s="1"/>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f>(VLOOKUP(Y99,CVAMort,$A$4,FALSE)-1)*Y163*CD357</f>
        <v>0</v>
      </c>
      <c r="AA389" s="155">
        <f>(VLOOKUP(Z99,CVAMort,$A$4,FALSE)-1)*Z163*CE357</f>
        <v>0</v>
      </c>
      <c r="AB389" s="155">
        <f>(VLOOKUP(AA99,CVAMort,$A$4,FALSE)-1)*AA163*CF357</f>
        <v>0</v>
      </c>
      <c r="AC389" s="155"/>
      <c r="AD389" s="155"/>
      <c r="AE389" s="155"/>
      <c r="AF389" s="155"/>
      <c r="AG389" s="170">
        <f t="shared" si="127"/>
        <v>0</v>
      </c>
      <c r="AH389" s="170">
        <f t="shared" si="127"/>
        <v>0</v>
      </c>
      <c r="AI389" s="170">
        <f t="shared" si="127"/>
        <v>0</v>
      </c>
      <c r="AJ389" s="170">
        <f t="shared" si="127"/>
        <v>0</v>
      </c>
      <c r="AK389" s="170">
        <f t="shared" si="127"/>
        <v>0</v>
      </c>
      <c r="AL389" s="170">
        <f t="shared" si="127"/>
        <v>0</v>
      </c>
      <c r="AM389" s="170">
        <f t="shared" si="127"/>
        <v>0</v>
      </c>
      <c r="AN389" s="170">
        <f t="shared" si="127"/>
        <v>0</v>
      </c>
      <c r="AO389" s="170">
        <f t="shared" si="127"/>
        <v>0</v>
      </c>
      <c r="AP389" s="170">
        <f t="shared" si="127"/>
        <v>0</v>
      </c>
      <c r="AQ389" s="170">
        <f t="shared" si="127"/>
        <v>0</v>
      </c>
      <c r="AR389" s="170">
        <f t="shared" si="127"/>
        <v>0</v>
      </c>
      <c r="AS389" s="170">
        <f t="shared" si="127"/>
        <v>0</v>
      </c>
      <c r="AT389" s="170">
        <f t="shared" si="127"/>
        <v>0</v>
      </c>
      <c r="AU389" s="170">
        <f t="shared" si="127"/>
        <v>0</v>
      </c>
      <c r="AV389" s="170">
        <f t="shared" si="127"/>
        <v>0</v>
      </c>
      <c r="AW389" s="170">
        <f t="shared" si="124"/>
        <v>0</v>
      </c>
      <c r="AX389" s="170">
        <f t="shared" si="124"/>
        <v>0</v>
      </c>
      <c r="AY389" s="170">
        <f t="shared" si="124"/>
        <v>0</v>
      </c>
      <c r="AZ389" s="170">
        <f t="shared" si="124"/>
        <v>0</v>
      </c>
      <c r="BA389" s="170">
        <f t="shared" si="124"/>
        <v>0</v>
      </c>
      <c r="BB389" s="170">
        <f t="shared" si="124"/>
        <v>0</v>
      </c>
      <c r="BC389" s="170">
        <f t="shared" si="124"/>
        <v>0</v>
      </c>
      <c r="BD389" s="170">
        <f t="shared" si="124"/>
        <v>0</v>
      </c>
      <c r="BE389" s="170">
        <f t="shared" si="124"/>
        <v>0</v>
      </c>
      <c r="BF389" s="67"/>
      <c r="BG389" s="67"/>
      <c r="BH389" s="52"/>
      <c r="BI389" s="194">
        <f>SUMPRODUCT(CHOOSE({1,2,3,4},D259,D324,D454,D519),CHOOSE({1,2,3,4},DL357,DL357,DL357,DL357))</f>
        <v>0</v>
      </c>
      <c r="BJ389" s="194">
        <f>SUMPRODUCT(CHOOSE({1,2,3,4},E259,E324,E454,E519),CHOOSE({1,2,3,4},DM357,DM357,DM357,DM357))</f>
        <v>0</v>
      </c>
      <c r="BK389" s="194">
        <f>SUMPRODUCT(CHOOSE({1,2,3,4},F259,F324,F454,F519),CHOOSE({1,2,3,4},DN357,DN357,DN357,DN357))</f>
        <v>0</v>
      </c>
      <c r="BL389" s="194">
        <f>SUMPRODUCT(CHOOSE({1,2,3,4},G259,G324,G454,G519),CHOOSE({1,2,3,4},DO357,DO357,DO357,DO357))</f>
        <v>0</v>
      </c>
      <c r="BM389" s="194">
        <f>SUMPRODUCT(CHOOSE({1,2,3,4},H259,H324,H454,H519),CHOOSE({1,2,3,4},DP357,DP357,DP357,DP357))</f>
        <v>0</v>
      </c>
      <c r="BN389" s="194">
        <f>SUMPRODUCT(CHOOSE({1,2,3,4},I259,I324,I454,I519),CHOOSE({1,2,3,4},DQ357,DQ357,DQ357,DQ357))</f>
        <v>0</v>
      </c>
      <c r="BO389" s="194">
        <f>SUMPRODUCT(CHOOSE({1,2,3,4},J259,J324,J454,J519),CHOOSE({1,2,3,4},DR357,DR357,DR357,DR357))</f>
        <v>0</v>
      </c>
      <c r="BP389" s="194">
        <f>SUMPRODUCT(CHOOSE({1,2,3,4},K259,K324,K454,K519),CHOOSE({1,2,3,4},DS357,DS357,DS357,DS357))</f>
        <v>0</v>
      </c>
      <c r="BQ389" s="194">
        <f>SUMPRODUCT(CHOOSE({1,2,3,4},L259,L324,L454,L519),CHOOSE({1,2,3,4},DT357,DT357,DT357,DT357))</f>
        <v>0</v>
      </c>
      <c r="BR389" s="194">
        <f>SUMPRODUCT(CHOOSE({1,2,3,4},M259,M324,M454,M519),CHOOSE({1,2,3,4},DU357,DU357,DU357,DU357))</f>
        <v>0</v>
      </c>
      <c r="BS389" s="194">
        <f>SUMPRODUCT(CHOOSE({1,2,3,4},N259,N324,N454,N519),CHOOSE({1,2,3,4},DV357,DV357,DV357,DV357))</f>
        <v>0</v>
      </c>
      <c r="BT389" s="194">
        <f>SUMPRODUCT(CHOOSE({1,2,3,4},O259,O324,O454,O519),CHOOSE({1,2,3,4},DW357,DW357,DW357,DW357))</f>
        <v>0</v>
      </c>
      <c r="BU389" s="194">
        <f>SUMPRODUCT(CHOOSE({1,2,3,4},P259,P324,P454,P519),CHOOSE({1,2,3,4},DX357,DX357,DX357,DX357))</f>
        <v>0</v>
      </c>
      <c r="BV389" s="194">
        <f>SUMPRODUCT(CHOOSE({1,2,3,4},Q259,Q324,Q454,Q519),CHOOSE({1,2,3,4},DY357,DY357,DY357,DY357))</f>
        <v>0</v>
      </c>
      <c r="BW389" s="194">
        <f>SUMPRODUCT(CHOOSE({1,2,3,4},R259,R324,R454,R519),CHOOSE({1,2,3,4},DZ357,DZ357,DZ357,DZ357))</f>
        <v>0</v>
      </c>
      <c r="BX389" s="194">
        <f>SUMPRODUCT(CHOOSE({1,2,3,4},S259,S324,S454,S519),CHOOSE({1,2,3,4},EA357,EA357,EA357,EA357))</f>
        <v>0</v>
      </c>
      <c r="BY389" s="194">
        <f>SUMPRODUCT(CHOOSE({1,2,3,4},T259,T324,T454,T519),CHOOSE({1,2,3,4},EB357,EB357,EB357,EB357))</f>
        <v>0</v>
      </c>
      <c r="BZ389" s="194">
        <f>SUMPRODUCT(CHOOSE({1,2,3,4},U259,U324,U454,U519),CHOOSE({1,2,3,4},EC357,EC357,EC357,EC357))</f>
        <v>0</v>
      </c>
      <c r="CA389" s="194">
        <f>SUMPRODUCT(CHOOSE({1,2,3,4},V259,V324,V454,V519),CHOOSE({1,2,3,4},ED357,ED357,ED357,ED357))</f>
        <v>0</v>
      </c>
      <c r="CB389" s="194">
        <f>SUMPRODUCT(CHOOSE({1,2,3,4},W259,W324,W454,W519),CHOOSE({1,2,3,4},EE357,EE357,EE357,EE357))</f>
        <v>0</v>
      </c>
      <c r="CC389" s="194">
        <f>SUMPRODUCT(CHOOSE({1,2,3,4},X259,X324,X454,X519),CHOOSE({1,2,3,4},EF357,EF357,EF357,EF357))</f>
        <v>0</v>
      </c>
      <c r="CD389" s="194">
        <f>SUMPRODUCT(CHOOSE({1,2,3,4},Y259,Y324,Y454,Y519),CHOOSE({1,2,3,4},EG357,EG357,EG357,EG357))</f>
        <v>0</v>
      </c>
      <c r="CE389" s="194">
        <f>SUMPRODUCT(CHOOSE({1,2,3,4},Z259,Z324,Z454,Z519),CHOOSE({1,2,3,4},EH357,EH357,EH357,EH357))</f>
        <v>0</v>
      </c>
      <c r="CF389" s="194">
        <f>SUMPRODUCT(CHOOSE({1,2,3,4},AA259,AA324,AA454,AA519),CHOOSE({1,2,3,4},EI357,EI357,EI357,EI357))</f>
        <v>0</v>
      </c>
      <c r="CG389" s="194">
        <f>SUMPRODUCT(CHOOSE({1,2,3,4},AB259,AB324,AB454,AB519),CHOOSE({1,2,3,4},EJ357,EJ357,EJ357,EJ357))</f>
        <v>0</v>
      </c>
    </row>
    <row r="390" spans="1:141" x14ac:dyDescent="0.3">
      <c r="B390" s="1">
        <v>24</v>
      </c>
      <c r="C390" s="1"/>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f>(VLOOKUP(Z100,CVAMort,$A$4,FALSE)-1)*Z164*CE358</f>
        <v>0</v>
      </c>
      <c r="AB390" s="155">
        <f>(VLOOKUP(AA100,CVAMort,$A$4,FALSE)-1)*AA164*CF358</f>
        <v>0</v>
      </c>
      <c r="AC390" s="155"/>
      <c r="AD390" s="155"/>
      <c r="AE390" s="155"/>
      <c r="AF390" s="155"/>
      <c r="AG390" s="170">
        <f t="shared" si="127"/>
        <v>0</v>
      </c>
      <c r="AH390" s="170">
        <f t="shared" si="127"/>
        <v>0</v>
      </c>
      <c r="AI390" s="170">
        <f t="shared" si="127"/>
        <v>0</v>
      </c>
      <c r="AJ390" s="170">
        <f t="shared" si="127"/>
        <v>0</v>
      </c>
      <c r="AK390" s="170">
        <f t="shared" si="127"/>
        <v>0</v>
      </c>
      <c r="AL390" s="170">
        <f t="shared" si="127"/>
        <v>0</v>
      </c>
      <c r="AM390" s="170">
        <f t="shared" si="127"/>
        <v>0</v>
      </c>
      <c r="AN390" s="170">
        <f t="shared" si="127"/>
        <v>0</v>
      </c>
      <c r="AO390" s="170">
        <f t="shared" si="127"/>
        <v>0</v>
      </c>
      <c r="AP390" s="170">
        <f t="shared" si="127"/>
        <v>0</v>
      </c>
      <c r="AQ390" s="170">
        <f t="shared" si="127"/>
        <v>0</v>
      </c>
      <c r="AR390" s="170">
        <f t="shared" si="127"/>
        <v>0</v>
      </c>
      <c r="AS390" s="170">
        <f t="shared" si="127"/>
        <v>0</v>
      </c>
      <c r="AT390" s="170">
        <f t="shared" si="127"/>
        <v>0</v>
      </c>
      <c r="AU390" s="170">
        <f t="shared" si="127"/>
        <v>0</v>
      </c>
      <c r="AV390" s="170">
        <f t="shared" si="127"/>
        <v>0</v>
      </c>
      <c r="AW390" s="170">
        <f t="shared" si="124"/>
        <v>0</v>
      </c>
      <c r="AX390" s="170">
        <f t="shared" si="124"/>
        <v>0</v>
      </c>
      <c r="AY390" s="170">
        <f t="shared" si="124"/>
        <v>0</v>
      </c>
      <c r="AZ390" s="170">
        <f t="shared" si="124"/>
        <v>0</v>
      </c>
      <c r="BA390" s="170">
        <f t="shared" si="124"/>
        <v>0</v>
      </c>
      <c r="BB390" s="170">
        <f t="shared" si="124"/>
        <v>0</v>
      </c>
      <c r="BC390" s="170">
        <f t="shared" si="124"/>
        <v>0</v>
      </c>
      <c r="BD390" s="170">
        <f t="shared" si="124"/>
        <v>0</v>
      </c>
      <c r="BE390" s="170">
        <f t="shared" si="124"/>
        <v>0</v>
      </c>
      <c r="BF390" s="67"/>
      <c r="BG390" s="67"/>
      <c r="BH390" s="52"/>
      <c r="BI390" s="194">
        <f>SUMPRODUCT(CHOOSE({1,2,3,4},D260,D325,D455,D520),CHOOSE({1,2,3,4},DL358,DL358,DL358,DL358))</f>
        <v>0</v>
      </c>
      <c r="BJ390" s="194">
        <f>SUMPRODUCT(CHOOSE({1,2,3,4},E260,E325,E455,E520),CHOOSE({1,2,3,4},DM358,DM358,DM358,DM358))</f>
        <v>0</v>
      </c>
      <c r="BK390" s="194">
        <f>SUMPRODUCT(CHOOSE({1,2,3,4},F260,F325,F455,F520),CHOOSE({1,2,3,4},DN358,DN358,DN358,DN358))</f>
        <v>0</v>
      </c>
      <c r="BL390" s="194">
        <f>SUMPRODUCT(CHOOSE({1,2,3,4},G260,G325,G455,G520),CHOOSE({1,2,3,4},DO358,DO358,DO358,DO358))</f>
        <v>0</v>
      </c>
      <c r="BM390" s="194">
        <f>SUMPRODUCT(CHOOSE({1,2,3,4},H260,H325,H455,H520),CHOOSE({1,2,3,4},DP358,DP358,DP358,DP358))</f>
        <v>0</v>
      </c>
      <c r="BN390" s="194">
        <f>SUMPRODUCT(CHOOSE({1,2,3,4},I260,I325,I455,I520),CHOOSE({1,2,3,4},DQ358,DQ358,DQ358,DQ358))</f>
        <v>0</v>
      </c>
      <c r="BO390" s="194">
        <f>SUMPRODUCT(CHOOSE({1,2,3,4},J260,J325,J455,J520),CHOOSE({1,2,3,4},DR358,DR358,DR358,DR358))</f>
        <v>0</v>
      </c>
      <c r="BP390" s="194">
        <f>SUMPRODUCT(CHOOSE({1,2,3,4},K260,K325,K455,K520),CHOOSE({1,2,3,4},DS358,DS358,DS358,DS358))</f>
        <v>0</v>
      </c>
      <c r="BQ390" s="194">
        <f>SUMPRODUCT(CHOOSE({1,2,3,4},L260,L325,L455,L520),CHOOSE({1,2,3,4},DT358,DT358,DT358,DT358))</f>
        <v>0</v>
      </c>
      <c r="BR390" s="194">
        <f>SUMPRODUCT(CHOOSE({1,2,3,4},M260,M325,M455,M520),CHOOSE({1,2,3,4},DU358,DU358,DU358,DU358))</f>
        <v>0</v>
      </c>
      <c r="BS390" s="194">
        <f>SUMPRODUCT(CHOOSE({1,2,3,4},N260,N325,N455,N520),CHOOSE({1,2,3,4},DV358,DV358,DV358,DV358))</f>
        <v>0</v>
      </c>
      <c r="BT390" s="194">
        <f>SUMPRODUCT(CHOOSE({1,2,3,4},O260,O325,O455,O520),CHOOSE({1,2,3,4},DW358,DW358,DW358,DW358))</f>
        <v>0</v>
      </c>
      <c r="BU390" s="194">
        <f>SUMPRODUCT(CHOOSE({1,2,3,4},P260,P325,P455,P520),CHOOSE({1,2,3,4},DX358,DX358,DX358,DX358))</f>
        <v>0</v>
      </c>
      <c r="BV390" s="194">
        <f>SUMPRODUCT(CHOOSE({1,2,3,4},Q260,Q325,Q455,Q520),CHOOSE({1,2,3,4},DY358,DY358,DY358,DY358))</f>
        <v>0</v>
      </c>
      <c r="BW390" s="194">
        <f>SUMPRODUCT(CHOOSE({1,2,3,4},R260,R325,R455,R520),CHOOSE({1,2,3,4},DZ358,DZ358,DZ358,DZ358))</f>
        <v>0</v>
      </c>
      <c r="BX390" s="194">
        <f>SUMPRODUCT(CHOOSE({1,2,3,4},S260,S325,S455,S520),CHOOSE({1,2,3,4},EA358,EA358,EA358,EA358))</f>
        <v>0</v>
      </c>
      <c r="BY390" s="194">
        <f>SUMPRODUCT(CHOOSE({1,2,3,4},T260,T325,T455,T520),CHOOSE({1,2,3,4},EB358,EB358,EB358,EB358))</f>
        <v>0</v>
      </c>
      <c r="BZ390" s="194">
        <f>SUMPRODUCT(CHOOSE({1,2,3,4},U260,U325,U455,U520),CHOOSE({1,2,3,4},EC358,EC358,EC358,EC358))</f>
        <v>0</v>
      </c>
      <c r="CA390" s="194">
        <f>SUMPRODUCT(CHOOSE({1,2,3,4},V260,V325,V455,V520),CHOOSE({1,2,3,4},ED358,ED358,ED358,ED358))</f>
        <v>0</v>
      </c>
      <c r="CB390" s="194">
        <f>SUMPRODUCT(CHOOSE({1,2,3,4},W260,W325,W455,W520),CHOOSE({1,2,3,4},EE358,EE358,EE358,EE358))</f>
        <v>0</v>
      </c>
      <c r="CC390" s="194">
        <f>SUMPRODUCT(CHOOSE({1,2,3,4},X260,X325,X455,X520),CHOOSE({1,2,3,4},EF358,EF358,EF358,EF358))</f>
        <v>0</v>
      </c>
      <c r="CD390" s="194">
        <f>SUMPRODUCT(CHOOSE({1,2,3,4},Y260,Y325,Y455,Y520),CHOOSE({1,2,3,4},EG358,EG358,EG358,EG358))</f>
        <v>0</v>
      </c>
      <c r="CE390" s="194">
        <f>SUMPRODUCT(CHOOSE({1,2,3,4},Z260,Z325,Z455,Z520),CHOOSE({1,2,3,4},EH358,EH358,EH358,EH358))</f>
        <v>0</v>
      </c>
      <c r="CF390" s="194">
        <f>SUMPRODUCT(CHOOSE({1,2,3,4},AA260,AA325,AA455,AA520),CHOOSE({1,2,3,4},EI358,EI358,EI358,EI358))</f>
        <v>0</v>
      </c>
      <c r="CG390" s="194">
        <f>SUMPRODUCT(CHOOSE({1,2,3,4},AB260,AB325,AB455,AB520),CHOOSE({1,2,3,4},EJ358,EJ358,EJ358,EJ358))</f>
        <v>0</v>
      </c>
    </row>
    <row r="391" spans="1:141" x14ac:dyDescent="0.3">
      <c r="B391" s="1">
        <v>25</v>
      </c>
      <c r="C391" s="1"/>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f>(VLOOKUP(AA101,CVAMort,$A$4,FALSE)-1)*AA165*CF359</f>
        <v>0</v>
      </c>
      <c r="AC391" s="155"/>
      <c r="AD391" s="155"/>
      <c r="AE391" s="155"/>
      <c r="AF391" s="155"/>
      <c r="AG391" s="170">
        <f t="shared" si="127"/>
        <v>0</v>
      </c>
      <c r="AH391" s="170">
        <f t="shared" si="127"/>
        <v>0</v>
      </c>
      <c r="AI391" s="170">
        <f t="shared" si="127"/>
        <v>0</v>
      </c>
      <c r="AJ391" s="170">
        <f t="shared" si="127"/>
        <v>0</v>
      </c>
      <c r="AK391" s="170">
        <f t="shared" si="127"/>
        <v>0</v>
      </c>
      <c r="AL391" s="170">
        <f t="shared" si="127"/>
        <v>0</v>
      </c>
      <c r="AM391" s="170">
        <f t="shared" si="127"/>
        <v>0</v>
      </c>
      <c r="AN391" s="170">
        <f t="shared" si="127"/>
        <v>0</v>
      </c>
      <c r="AO391" s="170">
        <f t="shared" si="127"/>
        <v>0</v>
      </c>
      <c r="AP391" s="170">
        <f t="shared" si="127"/>
        <v>0</v>
      </c>
      <c r="AQ391" s="170">
        <f t="shared" si="127"/>
        <v>0</v>
      </c>
      <c r="AR391" s="170">
        <f t="shared" si="127"/>
        <v>0</v>
      </c>
      <c r="AS391" s="170">
        <f t="shared" si="127"/>
        <v>0</v>
      </c>
      <c r="AT391" s="170">
        <f t="shared" si="127"/>
        <v>0</v>
      </c>
      <c r="AU391" s="170">
        <f t="shared" si="127"/>
        <v>0</v>
      </c>
      <c r="AV391" s="170">
        <f t="shared" si="127"/>
        <v>0</v>
      </c>
      <c r="AW391" s="170">
        <f t="shared" si="124"/>
        <v>0</v>
      </c>
      <c r="AX391" s="170">
        <f t="shared" si="124"/>
        <v>0</v>
      </c>
      <c r="AY391" s="170">
        <f t="shared" si="124"/>
        <v>0</v>
      </c>
      <c r="AZ391" s="170">
        <f t="shared" si="124"/>
        <v>0</v>
      </c>
      <c r="BA391" s="170">
        <f t="shared" si="124"/>
        <v>0</v>
      </c>
      <c r="BB391" s="170">
        <f t="shared" si="124"/>
        <v>0</v>
      </c>
      <c r="BC391" s="170">
        <f t="shared" si="124"/>
        <v>0</v>
      </c>
      <c r="BD391" s="170">
        <f t="shared" si="124"/>
        <v>0</v>
      </c>
      <c r="BE391" s="170">
        <f t="shared" si="124"/>
        <v>0</v>
      </c>
      <c r="BF391" s="67"/>
      <c r="BG391" s="67"/>
      <c r="BH391" s="52"/>
      <c r="BI391" s="194">
        <f>SUMPRODUCT(CHOOSE({1,2,3,4},D261,D326,D456,D521),CHOOSE({1,2,3,4},DL359,DL359,DL359,DL359))</f>
        <v>0</v>
      </c>
      <c r="BJ391" s="194">
        <f>SUMPRODUCT(CHOOSE({1,2,3,4},E261,E326,E456,E521),CHOOSE({1,2,3,4},DM359,DM359,DM359,DM359))</f>
        <v>0</v>
      </c>
      <c r="BK391" s="194">
        <f>SUMPRODUCT(CHOOSE({1,2,3,4},F261,F326,F456,F521),CHOOSE({1,2,3,4},DN359,DN359,DN359,DN359))</f>
        <v>0</v>
      </c>
      <c r="BL391" s="194">
        <f>SUMPRODUCT(CHOOSE({1,2,3,4},G261,G326,G456,G521),CHOOSE({1,2,3,4},DO359,DO359,DO359,DO359))</f>
        <v>0</v>
      </c>
      <c r="BM391" s="194">
        <f>SUMPRODUCT(CHOOSE({1,2,3,4},H261,H326,H456,H521),CHOOSE({1,2,3,4},DP359,DP359,DP359,DP359))</f>
        <v>0</v>
      </c>
      <c r="BN391" s="194">
        <f>SUMPRODUCT(CHOOSE({1,2,3,4},I261,I326,I456,I521),CHOOSE({1,2,3,4},DQ359,DQ359,DQ359,DQ359))</f>
        <v>0</v>
      </c>
      <c r="BO391" s="194">
        <f>SUMPRODUCT(CHOOSE({1,2,3,4},J261,J326,J456,J521),CHOOSE({1,2,3,4},DR359,DR359,DR359,DR359))</f>
        <v>0</v>
      </c>
      <c r="BP391" s="194">
        <f>SUMPRODUCT(CHOOSE({1,2,3,4},K261,K326,K456,K521),CHOOSE({1,2,3,4},DS359,DS359,DS359,DS359))</f>
        <v>0</v>
      </c>
      <c r="BQ391" s="194">
        <f>SUMPRODUCT(CHOOSE({1,2,3,4},L261,L326,L456,L521),CHOOSE({1,2,3,4},DT359,DT359,DT359,DT359))</f>
        <v>0</v>
      </c>
      <c r="BR391" s="194">
        <f>SUMPRODUCT(CHOOSE({1,2,3,4},M261,M326,M456,M521),CHOOSE({1,2,3,4},DU359,DU359,DU359,DU359))</f>
        <v>0</v>
      </c>
      <c r="BS391" s="194">
        <f>SUMPRODUCT(CHOOSE({1,2,3,4},N261,N326,N456,N521),CHOOSE({1,2,3,4},DV359,DV359,DV359,DV359))</f>
        <v>0</v>
      </c>
      <c r="BT391" s="194">
        <f>SUMPRODUCT(CHOOSE({1,2,3,4},O261,O326,O456,O521),CHOOSE({1,2,3,4},DW359,DW359,DW359,DW359))</f>
        <v>0</v>
      </c>
      <c r="BU391" s="194">
        <f>SUMPRODUCT(CHOOSE({1,2,3,4},P261,P326,P456,P521),CHOOSE({1,2,3,4},DX359,DX359,DX359,DX359))</f>
        <v>0</v>
      </c>
      <c r="BV391" s="194">
        <f>SUMPRODUCT(CHOOSE({1,2,3,4},Q261,Q326,Q456,Q521),CHOOSE({1,2,3,4},DY359,DY359,DY359,DY359))</f>
        <v>0</v>
      </c>
      <c r="BW391" s="194">
        <f>SUMPRODUCT(CHOOSE({1,2,3,4},R261,R326,R456,R521),CHOOSE({1,2,3,4},DZ359,DZ359,DZ359,DZ359))</f>
        <v>0</v>
      </c>
      <c r="BX391" s="194">
        <f>SUMPRODUCT(CHOOSE({1,2,3,4},S261,S326,S456,S521),CHOOSE({1,2,3,4},EA359,EA359,EA359,EA359))</f>
        <v>0</v>
      </c>
      <c r="BY391" s="194">
        <f>SUMPRODUCT(CHOOSE({1,2,3,4},T261,T326,T456,T521),CHOOSE({1,2,3,4},EB359,EB359,EB359,EB359))</f>
        <v>0</v>
      </c>
      <c r="BZ391" s="194">
        <f>SUMPRODUCT(CHOOSE({1,2,3,4},U261,U326,U456,U521),CHOOSE({1,2,3,4},EC359,EC359,EC359,EC359))</f>
        <v>0</v>
      </c>
      <c r="CA391" s="194">
        <f>SUMPRODUCT(CHOOSE({1,2,3,4},V261,V326,V456,V521),CHOOSE({1,2,3,4},ED359,ED359,ED359,ED359))</f>
        <v>0</v>
      </c>
      <c r="CB391" s="194">
        <f>SUMPRODUCT(CHOOSE({1,2,3,4},W261,W326,W456,W521),CHOOSE({1,2,3,4},EE359,EE359,EE359,EE359))</f>
        <v>0</v>
      </c>
      <c r="CC391" s="194">
        <f>SUMPRODUCT(CHOOSE({1,2,3,4},X261,X326,X456,X521),CHOOSE({1,2,3,4},EF359,EF359,EF359,EF359))</f>
        <v>0</v>
      </c>
      <c r="CD391" s="194">
        <f>SUMPRODUCT(CHOOSE({1,2,3,4},Y261,Y326,Y456,Y521),CHOOSE({1,2,3,4},EG359,EG359,EG359,EG359))</f>
        <v>0</v>
      </c>
      <c r="CE391" s="194">
        <f>SUMPRODUCT(CHOOSE({1,2,3,4},Z261,Z326,Z456,Z521),CHOOSE({1,2,3,4},EH359,EH359,EH359,EH359))</f>
        <v>0</v>
      </c>
      <c r="CF391" s="194">
        <f>SUMPRODUCT(CHOOSE({1,2,3,4},AA261,AA326,AA456,AA521),CHOOSE({1,2,3,4},EI359,EI359,EI359,EI359))</f>
        <v>0</v>
      </c>
      <c r="CG391" s="194">
        <f>SUMPRODUCT(CHOOSE({1,2,3,4},AB261,AB326,AB456,AB521),CHOOSE({1,2,3,4},EJ359,EJ359,EJ359,EJ359))</f>
        <v>0</v>
      </c>
    </row>
    <row r="392" spans="1:141" x14ac:dyDescent="0.3">
      <c r="B392" s="34" t="s">
        <v>157</v>
      </c>
      <c r="C392" s="12"/>
      <c r="D392" s="66">
        <f>SUM(D367:D391)</f>
        <v>0</v>
      </c>
      <c r="E392" s="66">
        <f t="shared" ref="E392:AB392" si="128">SUM(E367:E391)</f>
        <v>1.0795160437500055E-2</v>
      </c>
      <c r="F392" s="66">
        <f t="shared" si="128"/>
        <v>1.9426410916038483E-2</v>
      </c>
      <c r="G392" s="66">
        <f t="shared" si="128"/>
        <v>2.6615433950114863E-2</v>
      </c>
      <c r="H392" s="66">
        <f t="shared" si="128"/>
        <v>3.2642178012879657E-2</v>
      </c>
      <c r="I392" s="66">
        <f t="shared" si="128"/>
        <v>3.7647149035702356E-2</v>
      </c>
      <c r="J392" s="66">
        <f t="shared" si="128"/>
        <v>4.1816566249647462E-2</v>
      </c>
      <c r="K392" s="66">
        <f t="shared" si="128"/>
        <v>4.5251147094247081E-2</v>
      </c>
      <c r="L392" s="66">
        <f t="shared" si="128"/>
        <v>4.8115740865291981E-2</v>
      </c>
      <c r="M392" s="66">
        <f t="shared" si="128"/>
        <v>5.0475062941211693E-2</v>
      </c>
      <c r="N392" s="66">
        <f t="shared" si="128"/>
        <v>6.7362157337237397E-2</v>
      </c>
      <c r="O392" s="66">
        <f t="shared" si="128"/>
        <v>8.115580003485158E-2</v>
      </c>
      <c r="P392" s="66">
        <f t="shared" si="128"/>
        <v>9.2392299504668318E-2</v>
      </c>
      <c r="Q392" s="66">
        <f t="shared" si="128"/>
        <v>0.10137317726370922</v>
      </c>
      <c r="R392" s="66">
        <f t="shared" si="128"/>
        <v>0.10843194388048177</v>
      </c>
      <c r="S392" s="66">
        <f t="shared" si="128"/>
        <v>0.11383204979426348</v>
      </c>
      <c r="T392" s="66">
        <f t="shared" si="128"/>
        <v>0.11766755714346075</v>
      </c>
      <c r="U392" s="66">
        <f t="shared" si="128"/>
        <v>0.1203937165583972</v>
      </c>
      <c r="V392" s="66">
        <f t="shared" si="128"/>
        <v>0.12200753790451523</v>
      </c>
      <c r="W392" s="66">
        <f t="shared" si="128"/>
        <v>0.12261439527579801</v>
      </c>
      <c r="X392" s="66">
        <f t="shared" si="128"/>
        <v>0.17395849432781851</v>
      </c>
      <c r="Y392" s="66">
        <f t="shared" si="128"/>
        <v>0.2130549924682856</v>
      </c>
      <c r="Z392" s="66">
        <f t="shared" si="128"/>
        <v>0.24272377422585739</v>
      </c>
      <c r="AA392" s="66">
        <f t="shared" si="128"/>
        <v>0.2626960660438234</v>
      </c>
      <c r="AB392" s="66">
        <f t="shared" si="128"/>
        <v>0.27463119127312013</v>
      </c>
      <c r="AC392" s="12"/>
      <c r="BH392" s="66">
        <f>SUM(BH367:BH391)</f>
        <v>0</v>
      </c>
      <c r="BI392" s="66">
        <f t="shared" ref="BI392:CG392" si="129">SUM(BI367:BI391)</f>
        <v>0</v>
      </c>
      <c r="BJ392" s="66">
        <f t="shared" si="129"/>
        <v>1.4842838797245045E-5</v>
      </c>
      <c r="BK392" s="66">
        <f t="shared" si="129"/>
        <v>4.9699573147365071E-5</v>
      </c>
      <c r="BL392" s="66">
        <f t="shared" si="129"/>
        <v>9.6952230197361962E-5</v>
      </c>
      <c r="BM392" s="66">
        <f t="shared" si="129"/>
        <v>1.5149851813887094E-4</v>
      </c>
      <c r="BN392" s="66">
        <f t="shared" si="129"/>
        <v>2.4588309165363316E-4</v>
      </c>
      <c r="BO392" s="66">
        <f t="shared" si="129"/>
        <v>3.4643914587138196E-4</v>
      </c>
      <c r="BP392" s="66">
        <f t="shared" si="129"/>
        <v>4.4975872385569102E-4</v>
      </c>
      <c r="BQ392" s="66">
        <f t="shared" si="129"/>
        <v>5.5240120456021002E-4</v>
      </c>
      <c r="BR392" s="66">
        <f t="shared" si="129"/>
        <v>6.5310493369544686E-4</v>
      </c>
      <c r="BS392" s="66">
        <f t="shared" si="129"/>
        <v>1.0398365838648759E-3</v>
      </c>
      <c r="BT392" s="66">
        <f t="shared" si="129"/>
        <v>1.4480588220818916E-3</v>
      </c>
      <c r="BU392" s="66">
        <f t="shared" si="129"/>
        <v>1.8612716808475238E-3</v>
      </c>
      <c r="BV392" s="66">
        <f t="shared" si="129"/>
        <v>2.2750763926999555E-3</v>
      </c>
      <c r="BW392" s="66">
        <f t="shared" si="129"/>
        <v>2.6781367073332469E-3</v>
      </c>
      <c r="BX392" s="66">
        <f t="shared" si="129"/>
        <v>3.2370721193268506E-3</v>
      </c>
      <c r="BY392" s="66">
        <f t="shared" si="129"/>
        <v>3.7830179733740624E-3</v>
      </c>
      <c r="BZ392" s="66">
        <f t="shared" si="129"/>
        <v>4.2915236477615616E-3</v>
      </c>
      <c r="CA392" s="66">
        <f t="shared" si="129"/>
        <v>4.7755812681902782E-3</v>
      </c>
      <c r="CB392" s="66">
        <f t="shared" si="129"/>
        <v>4.6491381896661401E-3</v>
      </c>
      <c r="CC392" s="66">
        <f t="shared" si="129"/>
        <v>7.2897890662510919E-3</v>
      </c>
      <c r="CD392" s="66">
        <f t="shared" si="129"/>
        <v>9.7816119043312635E-3</v>
      </c>
      <c r="CE392" s="66">
        <f t="shared" si="129"/>
        <v>1.2027487014987586E-2</v>
      </c>
      <c r="CF392" s="66">
        <f t="shared" si="129"/>
        <v>1.413459893783175E-2</v>
      </c>
      <c r="CG392" s="66">
        <f t="shared" si="129"/>
        <v>1.6093196688782365E-2</v>
      </c>
    </row>
    <row r="393" spans="1:141" x14ac:dyDescent="0.3">
      <c r="B393" s="34" t="s">
        <v>158</v>
      </c>
      <c r="C393" s="12"/>
      <c r="D393" s="66">
        <f>SUM($D392:D392)</f>
        <v>0</v>
      </c>
      <c r="E393" s="66">
        <f>SUM($D392:E392)</f>
        <v>1.0795160437500055E-2</v>
      </c>
      <c r="F393" s="66">
        <f>SUM($D392:F392)</f>
        <v>3.0221571353538538E-2</v>
      </c>
      <c r="G393" s="66">
        <f>SUM($D392:G392)</f>
        <v>5.6837005303653404E-2</v>
      </c>
      <c r="H393" s="66">
        <f>SUM($D392:H392)</f>
        <v>8.9479183316533067E-2</v>
      </c>
      <c r="I393" s="66">
        <f>SUM($D392:I392)</f>
        <v>0.12712633235223542</v>
      </c>
      <c r="J393" s="66">
        <f>SUM($D392:J392)</f>
        <v>0.16894289860188288</v>
      </c>
      <c r="K393" s="66">
        <f>SUM($D392:K392)</f>
        <v>0.21419404569612996</v>
      </c>
      <c r="L393" s="66">
        <f>SUM($D392:L392)</f>
        <v>0.26230978656142195</v>
      </c>
      <c r="M393" s="66">
        <f>SUM($D392:M392)</f>
        <v>0.31278484950263363</v>
      </c>
      <c r="N393" s="66">
        <f>SUM($D392:N392)</f>
        <v>0.38014700683987102</v>
      </c>
      <c r="O393" s="66">
        <f>SUM($D392:O392)</f>
        <v>0.46130280687472258</v>
      </c>
      <c r="P393" s="66">
        <f>SUM($D392:P392)</f>
        <v>0.5536951063793909</v>
      </c>
      <c r="Q393" s="66">
        <f>SUM($D392:Q392)</f>
        <v>0.6550682836431001</v>
      </c>
      <c r="R393" s="66">
        <f>SUM($D392:R392)</f>
        <v>0.76350022752358182</v>
      </c>
      <c r="S393" s="66">
        <f>SUM($D392:S392)</f>
        <v>0.87733227731784535</v>
      </c>
      <c r="T393" s="66">
        <f>SUM($D392:T392)</f>
        <v>0.99499983446130613</v>
      </c>
      <c r="U393" s="66">
        <f>SUM($D392:U392)</f>
        <v>1.1153935510197033</v>
      </c>
      <c r="V393" s="66">
        <f>SUM($D392:V392)</f>
        <v>1.2374010889242184</v>
      </c>
      <c r="W393" s="66">
        <f>SUM($D392:W392)</f>
        <v>1.3600154842000165</v>
      </c>
      <c r="X393" s="66">
        <f>SUM($D392:X392)</f>
        <v>1.533973978527835</v>
      </c>
      <c r="Y393" s="66">
        <f>SUM($D392:Y392)</f>
        <v>1.7470289709961206</v>
      </c>
      <c r="Z393" s="66">
        <f>SUM($D392:Z392)</f>
        <v>1.9897527452219781</v>
      </c>
      <c r="AA393" s="66">
        <f>SUM($D392:AA392)</f>
        <v>2.2524488112658014</v>
      </c>
      <c r="AB393" s="66">
        <f>SUM($D392:AB392)</f>
        <v>2.5270800025389217</v>
      </c>
      <c r="AC393" s="12"/>
    </row>
    <row r="394" spans="1:141" x14ac:dyDescent="0.3">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141" x14ac:dyDescent="0.3">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141" s="166" customFormat="1" x14ac:dyDescent="0.3">
      <c r="A396" s="165" t="s">
        <v>295</v>
      </c>
      <c r="AF396" s="165" t="s">
        <v>307</v>
      </c>
      <c r="BH396" s="165" t="s">
        <v>309</v>
      </c>
      <c r="CJ396" s="166" t="s">
        <v>288</v>
      </c>
      <c r="DL396" s="166" t="s">
        <v>338</v>
      </c>
    </row>
    <row r="397" spans="1:141" x14ac:dyDescent="0.3">
      <c r="A397" s="1"/>
      <c r="AF397" t="s">
        <v>289</v>
      </c>
    </row>
    <row r="398" spans="1:141" x14ac:dyDescent="0.3">
      <c r="A398" s="1"/>
      <c r="C398" s="1" t="s">
        <v>13</v>
      </c>
      <c r="AF398" s="1" t="s">
        <v>13</v>
      </c>
      <c r="BH398" s="1" t="s">
        <v>13</v>
      </c>
      <c r="CJ398" s="1" t="s">
        <v>13</v>
      </c>
      <c r="DL398" s="1" t="s">
        <v>13</v>
      </c>
    </row>
    <row r="399" spans="1:141" x14ac:dyDescent="0.3">
      <c r="C399" s="1">
        <v>0</v>
      </c>
      <c r="D399" s="1">
        <v>1</v>
      </c>
      <c r="E399" s="1">
        <v>2</v>
      </c>
      <c r="F399" s="1">
        <v>3</v>
      </c>
      <c r="G399" s="1">
        <v>4</v>
      </c>
      <c r="H399" s="1">
        <v>5</v>
      </c>
      <c r="I399" s="1">
        <v>6</v>
      </c>
      <c r="J399" s="1">
        <v>7</v>
      </c>
      <c r="K399" s="1">
        <v>8</v>
      </c>
      <c r="L399" s="1">
        <v>9</v>
      </c>
      <c r="M399" s="1">
        <v>10</v>
      </c>
      <c r="N399" s="1">
        <v>11</v>
      </c>
      <c r="O399" s="1">
        <v>12</v>
      </c>
      <c r="P399" s="1">
        <v>13</v>
      </c>
      <c r="Q399" s="1">
        <v>14</v>
      </c>
      <c r="R399" s="1">
        <v>15</v>
      </c>
      <c r="S399" s="1">
        <v>16</v>
      </c>
      <c r="T399" s="1">
        <v>17</v>
      </c>
      <c r="U399" s="1">
        <v>18</v>
      </c>
      <c r="V399" s="1">
        <v>19</v>
      </c>
      <c r="W399" s="1">
        <v>20</v>
      </c>
      <c r="X399" s="1">
        <v>21</v>
      </c>
      <c r="Y399" s="1">
        <v>22</v>
      </c>
      <c r="Z399" s="1">
        <v>23</v>
      </c>
      <c r="AA399" s="1">
        <v>24</v>
      </c>
      <c r="AB399" s="1">
        <v>25</v>
      </c>
      <c r="AC399" s="1"/>
      <c r="AF399" s="1">
        <v>0</v>
      </c>
      <c r="AG399" s="2">
        <v>1</v>
      </c>
      <c r="AH399" s="2">
        <v>2</v>
      </c>
      <c r="AI399" s="2">
        <v>3</v>
      </c>
      <c r="AJ399" s="2">
        <v>4</v>
      </c>
      <c r="AK399" s="2">
        <v>5</v>
      </c>
      <c r="AL399" s="2">
        <v>6</v>
      </c>
      <c r="AM399" s="2">
        <v>7</v>
      </c>
      <c r="AN399" s="2">
        <v>8</v>
      </c>
      <c r="AO399" s="2">
        <v>9</v>
      </c>
      <c r="AP399" s="2">
        <v>10</v>
      </c>
      <c r="AQ399" s="2">
        <v>11</v>
      </c>
      <c r="AR399" s="2">
        <v>12</v>
      </c>
      <c r="AS399" s="2">
        <v>13</v>
      </c>
      <c r="AT399" s="2">
        <v>14</v>
      </c>
      <c r="AU399" s="2">
        <v>15</v>
      </c>
      <c r="AV399" s="2">
        <v>16</v>
      </c>
      <c r="AW399" s="2">
        <v>17</v>
      </c>
      <c r="AX399" s="2">
        <v>18</v>
      </c>
      <c r="AY399" s="2">
        <v>19</v>
      </c>
      <c r="AZ399" s="2">
        <v>20</v>
      </c>
      <c r="BA399" s="2">
        <v>21</v>
      </c>
      <c r="BB399" s="2">
        <v>22</v>
      </c>
      <c r="BC399" s="2">
        <v>23</v>
      </c>
      <c r="BD399" s="2">
        <v>24</v>
      </c>
      <c r="BE399" s="2">
        <v>25</v>
      </c>
      <c r="BF399" s="1"/>
      <c r="BH399" s="1">
        <v>0</v>
      </c>
      <c r="BI399" s="1">
        <v>1</v>
      </c>
      <c r="BJ399" s="1">
        <v>2</v>
      </c>
      <c r="BK399" s="1">
        <v>3</v>
      </c>
      <c r="BL399" s="1">
        <v>4</v>
      </c>
      <c r="BM399" s="1">
        <v>5</v>
      </c>
      <c r="BN399" s="1">
        <v>6</v>
      </c>
      <c r="BO399" s="1">
        <v>7</v>
      </c>
      <c r="BP399" s="1">
        <v>8</v>
      </c>
      <c r="BQ399" s="1">
        <v>9</v>
      </c>
      <c r="BR399" s="1">
        <v>10</v>
      </c>
      <c r="BS399" s="1">
        <v>11</v>
      </c>
      <c r="BT399" s="1">
        <v>12</v>
      </c>
      <c r="BU399" s="1">
        <v>13</v>
      </c>
      <c r="BV399" s="1">
        <v>14</v>
      </c>
      <c r="BW399" s="1">
        <v>15</v>
      </c>
      <c r="BX399" s="1">
        <v>16</v>
      </c>
      <c r="BY399" s="1">
        <v>17</v>
      </c>
      <c r="BZ399" s="1">
        <v>18</v>
      </c>
      <c r="CA399" s="1">
        <v>19</v>
      </c>
      <c r="CB399" s="1">
        <v>20</v>
      </c>
      <c r="CC399" s="1">
        <v>21</v>
      </c>
      <c r="CD399" s="1">
        <v>22</v>
      </c>
      <c r="CE399" s="1">
        <v>23</v>
      </c>
      <c r="CF399" s="1">
        <v>24</v>
      </c>
      <c r="CG399" s="1">
        <v>25</v>
      </c>
      <c r="CJ399" s="1">
        <v>0</v>
      </c>
      <c r="CK399" s="1">
        <v>1</v>
      </c>
      <c r="CL399" s="1">
        <v>2</v>
      </c>
      <c r="CM399" s="1">
        <v>3</v>
      </c>
      <c r="CN399" s="1">
        <v>4</v>
      </c>
      <c r="CO399" s="1">
        <v>5</v>
      </c>
      <c r="CP399" s="1">
        <v>6</v>
      </c>
      <c r="CQ399" s="1">
        <v>7</v>
      </c>
      <c r="CR399" s="1">
        <v>8</v>
      </c>
      <c r="CS399" s="1">
        <v>9</v>
      </c>
      <c r="CT399" s="1">
        <v>10</v>
      </c>
      <c r="CU399" s="1">
        <v>11</v>
      </c>
      <c r="CV399" s="1">
        <v>12</v>
      </c>
      <c r="CW399" s="1">
        <v>13</v>
      </c>
      <c r="CX399" s="1">
        <v>14</v>
      </c>
      <c r="CY399" s="1">
        <v>15</v>
      </c>
      <c r="CZ399" s="1">
        <v>16</v>
      </c>
      <c r="DA399" s="1">
        <v>17</v>
      </c>
      <c r="DB399" s="1">
        <v>18</v>
      </c>
      <c r="DC399" s="1">
        <v>19</v>
      </c>
      <c r="DD399" s="1">
        <v>20</v>
      </c>
      <c r="DE399" s="1">
        <v>21</v>
      </c>
      <c r="DF399" s="1">
        <v>22</v>
      </c>
      <c r="DG399" s="1">
        <v>23</v>
      </c>
      <c r="DH399" s="1">
        <v>24</v>
      </c>
      <c r="DI399" s="1">
        <v>25</v>
      </c>
      <c r="DL399" s="1">
        <v>0</v>
      </c>
      <c r="DM399" s="1">
        <v>1</v>
      </c>
      <c r="DN399" s="1">
        <v>2</v>
      </c>
      <c r="DO399" s="1">
        <v>3</v>
      </c>
      <c r="DP399" s="1">
        <v>4</v>
      </c>
      <c r="DQ399" s="1">
        <v>5</v>
      </c>
      <c r="DR399" s="1">
        <v>6</v>
      </c>
      <c r="DS399" s="1">
        <v>7</v>
      </c>
      <c r="DT399" s="1">
        <v>8</v>
      </c>
      <c r="DU399" s="1">
        <v>9</v>
      </c>
      <c r="DV399" s="1">
        <v>10</v>
      </c>
      <c r="DW399" s="1">
        <v>11</v>
      </c>
      <c r="DX399" s="1">
        <v>12</v>
      </c>
      <c r="DY399" s="1">
        <v>13</v>
      </c>
      <c r="DZ399" s="1">
        <v>14</v>
      </c>
      <c r="EA399" s="1">
        <v>15</v>
      </c>
      <c r="EB399" s="1">
        <v>16</v>
      </c>
      <c r="EC399" s="1">
        <v>17</v>
      </c>
      <c r="ED399" s="1">
        <v>18</v>
      </c>
      <c r="EE399" s="1">
        <v>19</v>
      </c>
      <c r="EF399" s="1">
        <v>20</v>
      </c>
      <c r="EG399" s="1">
        <v>21</v>
      </c>
      <c r="EH399" s="1">
        <v>22</v>
      </c>
      <c r="EI399" s="1">
        <v>23</v>
      </c>
      <c r="EJ399" s="1">
        <v>24</v>
      </c>
      <c r="EK399" s="1">
        <v>25</v>
      </c>
    </row>
    <row r="400" spans="1:141" x14ac:dyDescent="0.3">
      <c r="A400" s="9" t="s">
        <v>12</v>
      </c>
      <c r="B400" s="1">
        <v>1</v>
      </c>
      <c r="C400" s="173"/>
      <c r="D400" s="173">
        <f t="shared" ref="D400:AB400" si="130">VLOOKUP(C77,ColInc,$A$4,FALSE)*(1+((VLOOKUP(C77,Colrisk,$A$4,FALSE)-1)*MAX(0,AF109-BaselineBMI)))</f>
        <v>2.9605302436904103E-4</v>
      </c>
      <c r="E400" s="173">
        <f t="shared" si="130"/>
        <v>2.8878980146305501E-4</v>
      </c>
      <c r="F400" s="173">
        <f t="shared" si="130"/>
        <v>2.9079384861255357E-4</v>
      </c>
      <c r="G400" s="173">
        <f t="shared" si="130"/>
        <v>2.9357016826667582E-4</v>
      </c>
      <c r="H400" s="173">
        <f t="shared" si="130"/>
        <v>6.0015458980765279E-4</v>
      </c>
      <c r="I400" s="173">
        <f t="shared" si="130"/>
        <v>6.0577713318545707E-4</v>
      </c>
      <c r="J400" s="173">
        <f t="shared" si="130"/>
        <v>6.1139967656326146E-4</v>
      </c>
      <c r="K400" s="173">
        <f t="shared" si="130"/>
        <v>6.1702221994106585E-4</v>
      </c>
      <c r="L400" s="173">
        <f t="shared" si="130"/>
        <v>6.2264476331887013E-4</v>
      </c>
      <c r="M400" s="173">
        <f t="shared" si="130"/>
        <v>1.1367072895847932E-3</v>
      </c>
      <c r="N400" s="173">
        <f t="shared" si="130"/>
        <v>1.1468800074318523E-3</v>
      </c>
      <c r="O400" s="173">
        <f t="shared" si="130"/>
        <v>1.1570527252789111E-3</v>
      </c>
      <c r="P400" s="173">
        <f t="shared" si="130"/>
        <v>1.1672254431259702E-3</v>
      </c>
      <c r="Q400" s="173">
        <f t="shared" si="130"/>
        <v>1.1745684758973519E-3</v>
      </c>
      <c r="R400" s="173">
        <f t="shared" si="130"/>
        <v>2.2564018236391281E-3</v>
      </c>
      <c r="S400" s="173">
        <f t="shared" si="130"/>
        <v>2.2650389900914724E-3</v>
      </c>
      <c r="T400" s="173">
        <f t="shared" si="130"/>
        <v>2.2736761565438153E-3</v>
      </c>
      <c r="U400" s="173">
        <f t="shared" si="130"/>
        <v>2.2823133229961591E-3</v>
      </c>
      <c r="V400" s="173">
        <f t="shared" si="130"/>
        <v>2.2909504894485029E-3</v>
      </c>
      <c r="W400" s="173">
        <f t="shared" si="130"/>
        <v>3.3217913614638126E-3</v>
      </c>
      <c r="X400" s="173">
        <f t="shared" si="130"/>
        <v>3.3339559741996714E-3</v>
      </c>
      <c r="Y400" s="173">
        <f t="shared" si="130"/>
        <v>3.345496760641384E-3</v>
      </c>
      <c r="Z400" s="173">
        <f t="shared" si="130"/>
        <v>3.3564137207889506E-3</v>
      </c>
      <c r="AA400" s="173">
        <f t="shared" si="130"/>
        <v>3.36670685464237E-3</v>
      </c>
      <c r="AB400" s="173">
        <f t="shared" si="130"/>
        <v>4.6370916636941806E-3</v>
      </c>
      <c r="AC400" s="155"/>
      <c r="AG400" s="174">
        <f>D400*D43*PRODUCT($CJ400:CJ400)</f>
        <v>2.0677477105017158E-2</v>
      </c>
      <c r="AH400" s="174">
        <f>E400*E43*PRODUCT($CJ400:CK400)</f>
        <v>2.0109174831079039E-2</v>
      </c>
      <c r="AI400" s="174">
        <f>F400*F43*PRODUCT($CJ400:CL400)</f>
        <v>2.0176423193788779E-2</v>
      </c>
      <c r="AJ400" s="174">
        <f>G400*G43*PRODUCT($CJ400:CM400)</f>
        <v>2.0285649219416536E-2</v>
      </c>
      <c r="AK400" s="174">
        <f>H400*H43*PRODUCT($CJ400:CN400)</f>
        <v>4.1283275628868861E-2</v>
      </c>
      <c r="AL400" s="174">
        <f>I400*I43*PRODUCT($CJ400:CO400)</f>
        <v>4.1438698726001769E-2</v>
      </c>
      <c r="AM400" s="174">
        <f>J400*J43*PRODUCT($CJ400:CP400)</f>
        <v>4.1562567208262229E-2</v>
      </c>
      <c r="AN400" s="174">
        <f>K400*K43*PRODUCT($CJ400:CQ400)</f>
        <v>4.165154199173076E-2</v>
      </c>
      <c r="AO400" s="174">
        <f>L400*L43*PRODUCT($CJ400:CR400)</f>
        <v>4.1710853364279168E-2</v>
      </c>
      <c r="AP400" s="174">
        <f>M400*M43*PRODUCT($CJ400:CS400)</f>
        <v>7.5520900721194717E-2</v>
      </c>
      <c r="AQ400" s="174">
        <f>N400*N43*PRODUCT($CJ400:CT400)</f>
        <v>7.5436119297335194E-2</v>
      </c>
      <c r="AR400" s="174">
        <f>O400*O43*PRODUCT($CJ400:CU400)</f>
        <v>7.5252176562094319E-2</v>
      </c>
      <c r="AS400" s="174">
        <f>P400*P43*PRODUCT($CJ400:CV400)</f>
        <v>7.4978503146813202E-2</v>
      </c>
      <c r="AT400" s="174">
        <f>Q400*Q43*PRODUCT($CJ400:CW400)</f>
        <v>7.4429731788429682E-2</v>
      </c>
      <c r="AU400" s="174">
        <f>R400*R43*PRODUCT($CJ400:CX400)</f>
        <v>0.14088018814504549</v>
      </c>
      <c r="AV400" s="174">
        <f>S400*S43*PRODUCT($CJ400:CY400)</f>
        <v>0.13899592753273146</v>
      </c>
      <c r="AW400" s="174">
        <f>T400*T43*PRODUCT($CJ400:CZ400)</f>
        <v>0.13692479370435914</v>
      </c>
      <c r="AX400" s="174">
        <f>U400*U43*PRODUCT($CJ400:DA400)</f>
        <v>0.13470316836539487</v>
      </c>
      <c r="AY400" s="174">
        <f>V400*V43*PRODUCT($CJ400:DB400)</f>
        <v>0.13232745631072332</v>
      </c>
      <c r="AZ400" s="174">
        <f>W400*W43*PRODUCT($CJ400:DC400)</f>
        <v>0.18762064314570026</v>
      </c>
      <c r="BA400" s="174">
        <f>X400*X43*PRODUCT($CJ400:DD400)</f>
        <v>0.18342297957389583</v>
      </c>
      <c r="BB400" s="174">
        <f>Y400*Y43*PRODUCT($CJ400:DE400)</f>
        <v>0.17877163568647869</v>
      </c>
      <c r="BC400" s="174">
        <f>Z400*Z43*PRODUCT($CJ400:DF400)</f>
        <v>0.17380861421135271</v>
      </c>
      <c r="BD400" s="174">
        <f>AA400*AA43*PRODUCT($CJ400:DG400)</f>
        <v>0.1684353357771711</v>
      </c>
      <c r="BE400" s="174">
        <f>AB400*AB43*PRODUCT($CJ400:DH400)</f>
        <v>0.22334301665198561</v>
      </c>
      <c r="BI400" s="169">
        <f>SUM($AF400:AG400)-SUM($AF432:AG432)-SUM($C432:D432)-SUM($BH432:BI432)</f>
        <v>2.0677477105017158E-2</v>
      </c>
      <c r="BJ400" s="169">
        <f>SUM($AF400:AH400)-SUM($AF432:AH432)-SUM($C432:E432)-SUM($BH432:BJ432)</f>
        <v>3.8609267641489059E-2</v>
      </c>
      <c r="BK400" s="169">
        <f>SUM($AF400:AI400)-SUM($AF432:AI432)-SUM($C432:F432)-SUM($BH432:BK432)</f>
        <v>5.4699716662954756E-2</v>
      </c>
      <c r="BL400" s="169">
        <f>SUM($AF400:AJ400)-SUM($AF432:AJ432)-SUM($C432:G432)-SUM($BH432:BL432)</f>
        <v>6.9169295714526263E-2</v>
      </c>
      <c r="BM400" s="169">
        <f>SUM($AF400:AK400)-SUM($AF432:AK432)-SUM($C432:H432)-SUM($BH432:BM432)</f>
        <v>0.10307050070980053</v>
      </c>
      <c r="BN400" s="169">
        <f>SUM($AF400:AL400)-SUM($AF432:AL432)-SUM($C432:I432)-SUM($BH432:BN432)</f>
        <v>0.13343901755095694</v>
      </c>
      <c r="BO400" s="169">
        <f>SUM($AF400:AM400)-SUM($AF432:AM432)-SUM($C432:J432)-SUM($BH432:BO432)</f>
        <v>0.1605854538856919</v>
      </c>
      <c r="BP400" s="169">
        <f>SUM($AF400:AN400)-SUM($AF432:AN432)-SUM($C432:K432)-SUM($BH432:BP432)</f>
        <v>0.1847741492311199</v>
      </c>
      <c r="BQ400" s="169">
        <f>SUM($AF400:AO400)-SUM($AF432:AO432)-SUM($C432:L432)-SUM($BH432:BQ432)</f>
        <v>0.20628377572721951</v>
      </c>
      <c r="BR400" s="169">
        <f>SUM($AF400:AP400)-SUM($AF432:AP432)-SUM($C432:M432)-SUM($BH432:BR432)</f>
        <v>0.25913346481728422</v>
      </c>
      <c r="BS400" s="169">
        <f>SUM($AF400:AQ400)-SUM($AF432:AQ432)-SUM($C432:N432)-SUM($BH432:BS432)</f>
        <v>0.30579010158859593</v>
      </c>
      <c r="BT400" s="169">
        <f>SUM($AF400:AR400)-SUM($AF432:AR432)-SUM($C432:O432)-SUM($BH432:BT432)</f>
        <v>0.34673197742311118</v>
      </c>
      <c r="BU400" s="169">
        <f>SUM($AF400:AS400)-SUM($AF432:AS432)-SUM($C432:P432)-SUM($BH432:BU432)</f>
        <v>0.38244800219967096</v>
      </c>
      <c r="BV400" s="169">
        <f>SUM($AF400:AT400)-SUM($AF432:AT432)-SUM($C432:Q432)-SUM($BH432:BV432)</f>
        <v>0.4131375296389086</v>
      </c>
      <c r="BW400" s="169">
        <f>SUM($AF400:AU400)-SUM($AF432:AU432)-SUM($C432:R432)-SUM($BH432:BW432)</f>
        <v>0.50630512835553476</v>
      </c>
      <c r="BX400" s="169">
        <f>SUM($AF400:AV400)-SUM($AF432:AV432)-SUM($C432:S432)-SUM($BH432:BX432)</f>
        <v>0.58621843157327203</v>
      </c>
      <c r="BY400" s="169">
        <f>SUM($AF400:AW400)-SUM($AF432:AW432)-SUM($C432:T432)-SUM($BH432:BY432)</f>
        <v>0.65394024391548244</v>
      </c>
      <c r="BZ400" s="169">
        <f>SUM($AF400:AX400)-SUM($AF432:AX432)-SUM($C432:U432)-SUM($BH432:BZ432)</f>
        <v>0.71068085013670035</v>
      </c>
      <c r="CA400" s="169">
        <f>SUM($AF400:AY400)-SUM($AF432:AY432)-SUM($C432:V432)-SUM($BH432:CA432)</f>
        <v>0.75737856627841216</v>
      </c>
      <c r="CB400" s="169">
        <f>SUM($AF400:AZ400)-SUM($AF432:AZ432)-SUM($C432:W432)-SUM($BH432:CB432)</f>
        <v>0.85321720744473295</v>
      </c>
      <c r="CC400" s="169">
        <f>SUM($AF400:BA400)-SUM($AF432:BA432)-SUM($C432:X432)-SUM($BH432:CC432)</f>
        <v>0.93102920080357232</v>
      </c>
      <c r="CD400" s="169">
        <f>SUM($AF400:BB400)-SUM($AF432:BB432)-SUM($C432:Y432)-SUM($BH432:CD432)</f>
        <v>0.99213660688987027</v>
      </c>
      <c r="CE400" s="169">
        <f>SUM($AF400:BC400)-SUM($AF432:BC432)-SUM($C432:Z432)-SUM($BH432:CE432)</f>
        <v>1.0385331582067268</v>
      </c>
      <c r="CF400" s="169">
        <f>SUM($AF400:BD400)-SUM($AF432:BD432)-SUM($C432:AA432)-SUM($BH432:CF432)</f>
        <v>1.0706786150704997</v>
      </c>
      <c r="CG400" s="169">
        <f>SUM($AF400:BE400)-SUM($AF432:BE432)-SUM($C432:AB432)-SUM($BH432:CG432)</f>
        <v>1.1500016410426197</v>
      </c>
      <c r="CJ400" s="67">
        <f>1-C400</f>
        <v>1</v>
      </c>
      <c r="CK400" s="67">
        <f t="shared" ref="CK400:DI413" si="131">1-D400</f>
        <v>0.99970394697563092</v>
      </c>
      <c r="CL400" s="67">
        <f t="shared" si="131"/>
        <v>0.99971121019853693</v>
      </c>
      <c r="CM400" s="67">
        <f t="shared" si="131"/>
        <v>0.99970920615138748</v>
      </c>
      <c r="CN400" s="67">
        <f t="shared" si="131"/>
        <v>0.9997064298317333</v>
      </c>
      <c r="CO400" s="67">
        <f t="shared" si="131"/>
        <v>0.99939984541019233</v>
      </c>
      <c r="CP400" s="67">
        <f t="shared" si="131"/>
        <v>0.99939422286681456</v>
      </c>
      <c r="CQ400" s="67">
        <f t="shared" si="131"/>
        <v>0.99938860032343679</v>
      </c>
      <c r="CR400" s="67">
        <f t="shared" si="131"/>
        <v>0.99938297778005891</v>
      </c>
      <c r="CS400" s="67">
        <f t="shared" si="131"/>
        <v>0.99937735523668114</v>
      </c>
      <c r="CT400" s="67">
        <f t="shared" si="131"/>
        <v>0.99886329271041518</v>
      </c>
      <c r="CU400" s="67">
        <f t="shared" si="131"/>
        <v>0.99885311999256809</v>
      </c>
      <c r="CV400" s="67">
        <f t="shared" si="131"/>
        <v>0.99884294727472112</v>
      </c>
      <c r="CW400" s="67">
        <f t="shared" si="131"/>
        <v>0.99883277455687403</v>
      </c>
      <c r="CX400" s="67">
        <f t="shared" si="131"/>
        <v>0.99882543152410264</v>
      </c>
      <c r="CY400" s="67">
        <f t="shared" si="131"/>
        <v>0.99774359817636082</v>
      </c>
      <c r="CZ400" s="67">
        <f t="shared" si="131"/>
        <v>0.99773496100990855</v>
      </c>
      <c r="DA400" s="67">
        <f t="shared" si="131"/>
        <v>0.99772632384345616</v>
      </c>
      <c r="DB400" s="67">
        <f t="shared" si="131"/>
        <v>0.99771768667700389</v>
      </c>
      <c r="DC400" s="67">
        <f t="shared" si="131"/>
        <v>0.9977090495105515</v>
      </c>
      <c r="DD400" s="67">
        <f t="shared" si="131"/>
        <v>0.99667820863853618</v>
      </c>
      <c r="DE400" s="67">
        <f t="shared" si="131"/>
        <v>0.99666604402580028</v>
      </c>
      <c r="DF400" s="67">
        <f t="shared" si="131"/>
        <v>0.99665450323935867</v>
      </c>
      <c r="DG400" s="67">
        <f t="shared" si="131"/>
        <v>0.99664358627921101</v>
      </c>
      <c r="DH400" s="67">
        <f t="shared" si="131"/>
        <v>0.99663329314535765</v>
      </c>
      <c r="DI400" s="67">
        <f t="shared" si="131"/>
        <v>0.99536290833630581</v>
      </c>
      <c r="DM400" s="188">
        <f>IF(ISERROR(BI400/D43),"",BI400/D43)</f>
        <v>2.9605302436904103E-4</v>
      </c>
      <c r="DN400" s="188">
        <f t="shared" ref="DN400:EK410" si="132">IF(ISERROR(BJ400/E43),"",BJ400/E43)</f>
        <v>5.5430726771555066E-4</v>
      </c>
      <c r="DO400" s="188">
        <f t="shared" si="132"/>
        <v>7.8790178141106696E-4</v>
      </c>
      <c r="DP400" s="188">
        <f t="shared" si="132"/>
        <v>1.0001290092559478E-3</v>
      </c>
      <c r="DQ400" s="188">
        <f t="shared" si="132"/>
        <v>1.4966336795472902E-3</v>
      </c>
      <c r="DR400" s="188">
        <f t="shared" si="132"/>
        <v>1.9472469216458112E-3</v>
      </c>
      <c r="DS400" s="188">
        <f t="shared" si="132"/>
        <v>2.3566620131943174E-3</v>
      </c>
      <c r="DT400" s="188">
        <f t="shared" si="132"/>
        <v>2.7290631206345136E-3</v>
      </c>
      <c r="DU400" s="188">
        <f t="shared" si="132"/>
        <v>3.0682513508142164E-3</v>
      </c>
      <c r="DV400" s="188">
        <f t="shared" si="132"/>
        <v>3.8839093773920547E-3</v>
      </c>
      <c r="DW400" s="188">
        <f t="shared" si="132"/>
        <v>4.6241532879734782E-3</v>
      </c>
      <c r="DX400" s="188">
        <f t="shared" si="132"/>
        <v>5.2966315883350747E-3</v>
      </c>
      <c r="DY400" s="188">
        <f t="shared" si="132"/>
        <v>5.9082568866989328E-3</v>
      </c>
      <c r="DZ400" s="188">
        <f t="shared" si="132"/>
        <v>6.4623178180187963E-3</v>
      </c>
      <c r="EA400" s="188">
        <f t="shared" si="132"/>
        <v>8.0284224173581917E-3</v>
      </c>
      <c r="EB400" s="188">
        <f t="shared" si="132"/>
        <v>9.4363359661762507E-3</v>
      </c>
      <c r="EC400" s="188">
        <f t="shared" si="132"/>
        <v>1.0702126666959567E-2</v>
      </c>
      <c r="ED400" s="188">
        <f t="shared" si="132"/>
        <v>1.1840471809168637E-2</v>
      </c>
      <c r="EE400" s="188">
        <f t="shared" si="132"/>
        <v>1.2864217116584436E-2</v>
      </c>
      <c r="EF400" s="188">
        <f t="shared" si="132"/>
        <v>1.4786311784577951E-2</v>
      </c>
      <c r="EG400" s="188">
        <f t="shared" si="132"/>
        <v>1.6509461387154169E-2</v>
      </c>
      <c r="EH400" s="188">
        <f t="shared" si="132"/>
        <v>1.805288527219796E-2</v>
      </c>
      <c r="EI400" s="188">
        <f t="shared" si="132"/>
        <v>1.9434901309732387E-2</v>
      </c>
      <c r="EJ400" s="188">
        <f t="shared" si="132"/>
        <v>2.0669448209203273E-2</v>
      </c>
      <c r="EK400" s="188">
        <f t="shared" si="132"/>
        <v>2.2982899183188868E-2</v>
      </c>
    </row>
    <row r="401" spans="1:141" x14ac:dyDescent="0.3">
      <c r="B401" s="1">
        <v>2</v>
      </c>
      <c r="C401" s="173"/>
      <c r="D401" s="173"/>
      <c r="E401" s="173">
        <f t="shared" ref="E401:AB401" si="133">VLOOKUP(D78,ColInc,$A$4,FALSE)*(1+((VLOOKUP(D78,Colrisk,$A$4,FALSE)-1)*MAX(0,AG110-BaselineBMI)))</f>
        <v>2.9605302436904103E-4</v>
      </c>
      <c r="F401" s="173">
        <f t="shared" si="133"/>
        <v>2.8878980146305501E-4</v>
      </c>
      <c r="G401" s="173">
        <f t="shared" si="133"/>
        <v>2.9079384861255357E-4</v>
      </c>
      <c r="H401" s="173">
        <f t="shared" si="133"/>
        <v>2.9357016826667582E-4</v>
      </c>
      <c r="I401" s="173">
        <f t="shared" si="133"/>
        <v>6.0015458980765279E-4</v>
      </c>
      <c r="J401" s="173">
        <f t="shared" si="133"/>
        <v>6.0577713318545707E-4</v>
      </c>
      <c r="K401" s="173">
        <f t="shared" si="133"/>
        <v>6.1139967656326146E-4</v>
      </c>
      <c r="L401" s="173">
        <f t="shared" si="133"/>
        <v>6.1702221994106585E-4</v>
      </c>
      <c r="M401" s="173">
        <f t="shared" si="133"/>
        <v>6.2264476331887013E-4</v>
      </c>
      <c r="N401" s="173">
        <f t="shared" si="133"/>
        <v>1.1367072895847932E-3</v>
      </c>
      <c r="O401" s="173">
        <f t="shared" si="133"/>
        <v>1.1468800074318523E-3</v>
      </c>
      <c r="P401" s="173">
        <f t="shared" si="133"/>
        <v>1.1570527252789111E-3</v>
      </c>
      <c r="Q401" s="173">
        <f t="shared" si="133"/>
        <v>1.1672254431259702E-3</v>
      </c>
      <c r="R401" s="173">
        <f t="shared" si="133"/>
        <v>1.1745684758973519E-3</v>
      </c>
      <c r="S401" s="173">
        <f t="shared" si="133"/>
        <v>2.2564018236391281E-3</v>
      </c>
      <c r="T401" s="173">
        <f t="shared" si="133"/>
        <v>2.2650389900914724E-3</v>
      </c>
      <c r="U401" s="173">
        <f t="shared" si="133"/>
        <v>2.2736761565438153E-3</v>
      </c>
      <c r="V401" s="173">
        <f t="shared" si="133"/>
        <v>2.2823133229961591E-3</v>
      </c>
      <c r="W401" s="173">
        <f t="shared" si="133"/>
        <v>2.2909504894485029E-3</v>
      </c>
      <c r="X401" s="173">
        <f t="shared" si="133"/>
        <v>3.3217913614638126E-3</v>
      </c>
      <c r="Y401" s="173">
        <f t="shared" si="133"/>
        <v>3.3339559741996714E-3</v>
      </c>
      <c r="Z401" s="173">
        <f t="shared" si="133"/>
        <v>3.345496760641384E-3</v>
      </c>
      <c r="AA401" s="173">
        <f t="shared" si="133"/>
        <v>3.3564137207889506E-3</v>
      </c>
      <c r="AB401" s="173">
        <f t="shared" si="133"/>
        <v>3.36670685464237E-3</v>
      </c>
      <c r="AC401" s="155"/>
      <c r="AD401" s="155"/>
      <c r="AG401" s="174">
        <f>D401*D44*PRODUCT($CJ401:CJ401)</f>
        <v>0</v>
      </c>
      <c r="AH401" s="174">
        <f>E401*E44*PRODUCT($CJ401:CK401)</f>
        <v>0</v>
      </c>
      <c r="AI401" s="174">
        <f>F401*F44*PRODUCT($CJ401:CL401)</f>
        <v>0</v>
      </c>
      <c r="AJ401" s="174">
        <f>G401*G44*PRODUCT($CJ401:CM401)</f>
        <v>0</v>
      </c>
      <c r="AK401" s="174">
        <f>H401*H44*PRODUCT($CJ401:CN401)</f>
        <v>0</v>
      </c>
      <c r="AL401" s="174">
        <f>I401*I44*PRODUCT($CJ401:CO401)</f>
        <v>0</v>
      </c>
      <c r="AM401" s="174">
        <f>J401*J44*PRODUCT($CJ401:CP401)</f>
        <v>0</v>
      </c>
      <c r="AN401" s="174">
        <f>K401*K44*PRODUCT($CJ401:CQ401)</f>
        <v>0</v>
      </c>
      <c r="AO401" s="174">
        <f>L401*L44*PRODUCT($CJ401:CR401)</f>
        <v>0</v>
      </c>
      <c r="AP401" s="174">
        <f>M401*M44*PRODUCT($CJ401:CS401)</f>
        <v>0</v>
      </c>
      <c r="AQ401" s="174">
        <f>N401*N44*PRODUCT($CJ401:CT401)</f>
        <v>0</v>
      </c>
      <c r="AR401" s="174">
        <f>O401*O44*PRODUCT($CJ401:CU401)</f>
        <v>0</v>
      </c>
      <c r="AS401" s="174">
        <f>P401*P44*PRODUCT($CJ401:CV401)</f>
        <v>0</v>
      </c>
      <c r="AT401" s="174">
        <f>Q401*Q44*PRODUCT($CJ401:CW401)</f>
        <v>0</v>
      </c>
      <c r="AU401" s="174">
        <f>R401*R44*PRODUCT($CJ401:CX401)</f>
        <v>0</v>
      </c>
      <c r="AV401" s="174">
        <f>S401*S44*PRODUCT($CJ401:CY401)</f>
        <v>0</v>
      </c>
      <c r="AW401" s="174">
        <f>T401*T44*PRODUCT($CJ401:CZ401)</f>
        <v>0</v>
      </c>
      <c r="AX401" s="174">
        <f>U401*U44*PRODUCT($CJ401:DA401)</f>
        <v>0</v>
      </c>
      <c r="AY401" s="174">
        <f>V401*V44*PRODUCT($CJ401:DB401)</f>
        <v>0</v>
      </c>
      <c r="AZ401" s="174">
        <f>W401*W44*PRODUCT($CJ401:DC401)</f>
        <v>0</v>
      </c>
      <c r="BA401" s="174">
        <f>X401*X44*PRODUCT($CJ401:DD401)</f>
        <v>0</v>
      </c>
      <c r="BB401" s="174">
        <f>Y401*Y44*PRODUCT($CJ401:DE401)</f>
        <v>0</v>
      </c>
      <c r="BC401" s="174">
        <f>Z401*Z44*PRODUCT($CJ401:DF401)</f>
        <v>0</v>
      </c>
      <c r="BD401" s="174">
        <f>AA401*AA44*PRODUCT($CJ401:DG401)</f>
        <v>0</v>
      </c>
      <c r="BE401" s="174">
        <f>AB401*AB44*PRODUCT($CJ401:DH401)</f>
        <v>0</v>
      </c>
      <c r="BF401" s="176"/>
      <c r="BI401" s="169">
        <f>SUM($AF401:AG401)-SUM($AF433:AG433)-SUM($C433:D433)-SUM($BH433:BI433)</f>
        <v>0</v>
      </c>
      <c r="BJ401" s="169">
        <f>SUM($AF401:AH401)-SUM($AF433:AH433)-SUM($C433:E433)-SUM($BH433:BJ433)</f>
        <v>0</v>
      </c>
      <c r="BK401" s="169">
        <f>SUM($AF401:AI401)-SUM($AF433:AI433)-SUM($C433:F433)-SUM($BH433:BK433)</f>
        <v>0</v>
      </c>
      <c r="BL401" s="169">
        <f>SUM($AF401:AJ401)-SUM($AF433:AJ433)-SUM($C433:G433)-SUM($BH433:BL433)</f>
        <v>0</v>
      </c>
      <c r="BM401" s="169">
        <f>SUM($AF401:AK401)-SUM($AF433:AK433)-SUM($C433:H433)-SUM($BH433:BM433)</f>
        <v>0</v>
      </c>
      <c r="BN401" s="169">
        <f>SUM($AF401:AL401)-SUM($AF433:AL433)-SUM($C433:I433)-SUM($BH433:BN433)</f>
        <v>0</v>
      </c>
      <c r="BO401" s="169">
        <f>SUM($AF401:AM401)-SUM($AF433:AM433)-SUM($C433:J433)-SUM($BH433:BO433)</f>
        <v>0</v>
      </c>
      <c r="BP401" s="169">
        <f>SUM($AF401:AN401)-SUM($AF433:AN433)-SUM($C433:K433)-SUM($BH433:BP433)</f>
        <v>0</v>
      </c>
      <c r="BQ401" s="169">
        <f>SUM($AF401:AO401)-SUM($AF433:AO433)-SUM($C433:L433)-SUM($BH433:BQ433)</f>
        <v>0</v>
      </c>
      <c r="BR401" s="169">
        <f>SUM($AF401:AP401)-SUM($AF433:AP433)-SUM($C433:M433)-SUM($BH433:BR433)</f>
        <v>0</v>
      </c>
      <c r="BS401" s="169">
        <f>SUM($AF401:AQ401)-SUM($AF433:AQ433)-SUM($C433:N433)-SUM($BH433:BS433)</f>
        <v>0</v>
      </c>
      <c r="BT401" s="169">
        <f>SUM($AF401:AR401)-SUM($AF433:AR433)-SUM($C433:O433)-SUM($BH433:BT433)</f>
        <v>0</v>
      </c>
      <c r="BU401" s="169">
        <f>SUM($AF401:AS401)-SUM($AF433:AS433)-SUM($C433:P433)-SUM($BH433:BU433)</f>
        <v>0</v>
      </c>
      <c r="BV401" s="169">
        <f>SUM($AF401:AT401)-SUM($AF433:AT433)-SUM($C433:Q433)-SUM($BH433:BV433)</f>
        <v>0</v>
      </c>
      <c r="BW401" s="169">
        <f>SUM($AF401:AU401)-SUM($AF433:AU433)-SUM($C433:R433)-SUM($BH433:BW433)</f>
        <v>0</v>
      </c>
      <c r="BX401" s="169">
        <f>SUM($AF401:AV401)-SUM($AF433:AV433)-SUM($C433:S433)-SUM($BH433:BX433)</f>
        <v>0</v>
      </c>
      <c r="BY401" s="169">
        <f>SUM($AF401:AW401)-SUM($AF433:AW433)-SUM($C433:T433)-SUM($BH433:BY433)</f>
        <v>0</v>
      </c>
      <c r="BZ401" s="169">
        <f>SUM($AF401:AX401)-SUM($AF433:AX433)-SUM($C433:U433)-SUM($BH433:BZ433)</f>
        <v>0</v>
      </c>
      <c r="CA401" s="169">
        <f>SUM($AF401:AY401)-SUM($AF433:AY433)-SUM($C433:V433)-SUM($BH433:CA433)</f>
        <v>0</v>
      </c>
      <c r="CB401" s="169">
        <f>SUM($AF401:AZ401)-SUM($AF433:AZ433)-SUM($C433:W433)-SUM($BH433:CB433)</f>
        <v>0</v>
      </c>
      <c r="CC401" s="169">
        <f>SUM($AF401:BA401)-SUM($AF433:BA433)-SUM($C433:X433)-SUM($BH433:CC433)</f>
        <v>0</v>
      </c>
      <c r="CD401" s="169">
        <f>SUM($AF401:BB401)-SUM($AF433:BB433)-SUM($C433:Y433)-SUM($BH433:CD433)</f>
        <v>0</v>
      </c>
      <c r="CE401" s="169">
        <f>SUM($AF401:BC401)-SUM($AF433:BC433)-SUM($C433:Z433)-SUM($BH433:CE433)</f>
        <v>0</v>
      </c>
      <c r="CF401" s="169">
        <f>SUM($AF401:BD401)-SUM($AF433:BD433)-SUM($C433:AA433)-SUM($BH433:CF433)</f>
        <v>0</v>
      </c>
      <c r="CG401" s="169">
        <f>SUM($AF401:BE401)-SUM($AF433:BE433)-SUM($C433:AB433)-SUM($BH433:CG433)</f>
        <v>0</v>
      </c>
      <c r="CH401" s="52"/>
      <c r="CJ401" s="67"/>
      <c r="CK401" s="67">
        <f>1-D401</f>
        <v>1</v>
      </c>
      <c r="CL401" s="67">
        <f t="shared" si="131"/>
        <v>0.99970394697563092</v>
      </c>
      <c r="CM401" s="67">
        <f t="shared" si="131"/>
        <v>0.99971121019853693</v>
      </c>
      <c r="CN401" s="67">
        <f t="shared" si="131"/>
        <v>0.99970920615138748</v>
      </c>
      <c r="CO401" s="67">
        <f t="shared" si="131"/>
        <v>0.9997064298317333</v>
      </c>
      <c r="CP401" s="67">
        <f t="shared" si="131"/>
        <v>0.99939984541019233</v>
      </c>
      <c r="CQ401" s="67">
        <f t="shared" si="131"/>
        <v>0.99939422286681456</v>
      </c>
      <c r="CR401" s="67">
        <f t="shared" si="131"/>
        <v>0.99938860032343679</v>
      </c>
      <c r="CS401" s="67">
        <f t="shared" si="131"/>
        <v>0.99938297778005891</v>
      </c>
      <c r="CT401" s="67">
        <f t="shared" si="131"/>
        <v>0.99937735523668114</v>
      </c>
      <c r="CU401" s="67">
        <f t="shared" si="131"/>
        <v>0.99886329271041518</v>
      </c>
      <c r="CV401" s="67">
        <f t="shared" si="131"/>
        <v>0.99885311999256809</v>
      </c>
      <c r="CW401" s="67">
        <f t="shared" si="131"/>
        <v>0.99884294727472112</v>
      </c>
      <c r="CX401" s="67">
        <f t="shared" si="131"/>
        <v>0.99883277455687403</v>
      </c>
      <c r="CY401" s="67">
        <f t="shared" si="131"/>
        <v>0.99882543152410264</v>
      </c>
      <c r="CZ401" s="67">
        <f t="shared" si="131"/>
        <v>0.99774359817636082</v>
      </c>
      <c r="DA401" s="67">
        <f t="shared" si="131"/>
        <v>0.99773496100990855</v>
      </c>
      <c r="DB401" s="67">
        <f t="shared" si="131"/>
        <v>0.99772632384345616</v>
      </c>
      <c r="DC401" s="67">
        <f t="shared" si="131"/>
        <v>0.99771768667700389</v>
      </c>
      <c r="DD401" s="67">
        <f t="shared" si="131"/>
        <v>0.9977090495105515</v>
      </c>
      <c r="DE401" s="67">
        <f t="shared" si="131"/>
        <v>0.99667820863853618</v>
      </c>
      <c r="DF401" s="67">
        <f t="shared" si="131"/>
        <v>0.99666604402580028</v>
      </c>
      <c r="DG401" s="67">
        <f t="shared" si="131"/>
        <v>0.99665450323935867</v>
      </c>
      <c r="DH401" s="67">
        <f t="shared" si="131"/>
        <v>0.99664358627921101</v>
      </c>
      <c r="DI401" s="67">
        <f t="shared" si="131"/>
        <v>0.99663329314535765</v>
      </c>
      <c r="DM401" s="188" t="str">
        <f t="shared" ref="DM401:EB425" si="134">IF(ISERROR(BI401/D44),"",BI401/D44)</f>
        <v/>
      </c>
      <c r="DN401" s="188" t="str">
        <f t="shared" si="132"/>
        <v/>
      </c>
      <c r="DO401" s="188" t="str">
        <f t="shared" si="132"/>
        <v/>
      </c>
      <c r="DP401" s="188" t="str">
        <f t="shared" si="132"/>
        <v/>
      </c>
      <c r="DQ401" s="188" t="str">
        <f t="shared" si="132"/>
        <v/>
      </c>
      <c r="DR401" s="188" t="str">
        <f t="shared" si="132"/>
        <v/>
      </c>
      <c r="DS401" s="188" t="str">
        <f t="shared" si="132"/>
        <v/>
      </c>
      <c r="DT401" s="188" t="str">
        <f t="shared" si="132"/>
        <v/>
      </c>
      <c r="DU401" s="188" t="str">
        <f t="shared" si="132"/>
        <v/>
      </c>
      <c r="DV401" s="188" t="str">
        <f t="shared" si="132"/>
        <v/>
      </c>
      <c r="DW401" s="188" t="str">
        <f t="shared" si="132"/>
        <v/>
      </c>
      <c r="DX401" s="188" t="str">
        <f t="shared" si="132"/>
        <v/>
      </c>
      <c r="DY401" s="188" t="str">
        <f t="shared" si="132"/>
        <v/>
      </c>
      <c r="DZ401" s="188" t="str">
        <f t="shared" si="132"/>
        <v/>
      </c>
      <c r="EA401" s="188" t="str">
        <f t="shared" si="132"/>
        <v/>
      </c>
      <c r="EB401" s="188" t="str">
        <f t="shared" si="132"/>
        <v/>
      </c>
      <c r="EC401" s="188" t="str">
        <f t="shared" si="132"/>
        <v/>
      </c>
      <c r="ED401" s="188" t="str">
        <f t="shared" si="132"/>
        <v/>
      </c>
      <c r="EE401" s="188" t="str">
        <f t="shared" si="132"/>
        <v/>
      </c>
      <c r="EF401" s="188" t="str">
        <f t="shared" si="132"/>
        <v/>
      </c>
      <c r="EG401" s="188" t="str">
        <f t="shared" si="132"/>
        <v/>
      </c>
      <c r="EH401" s="188" t="str">
        <f t="shared" si="132"/>
        <v/>
      </c>
      <c r="EI401" s="188" t="str">
        <f t="shared" si="132"/>
        <v/>
      </c>
      <c r="EJ401" s="188" t="str">
        <f t="shared" si="132"/>
        <v/>
      </c>
      <c r="EK401" s="188" t="str">
        <f t="shared" si="132"/>
        <v/>
      </c>
    </row>
    <row r="402" spans="1:141" x14ac:dyDescent="0.3">
      <c r="B402" s="1">
        <v>3</v>
      </c>
      <c r="C402" s="173"/>
      <c r="D402" s="173"/>
      <c r="E402" s="173"/>
      <c r="F402" s="173">
        <f t="shared" ref="F402:AB402" si="135">VLOOKUP(E79,ColInc,$A$4,FALSE)*(1+((VLOOKUP(E79,Colrisk,$A$4,FALSE)-1)*MAX(0,AH111-BaselineBMI)))</f>
        <v>2.9605302436904103E-4</v>
      </c>
      <c r="G402" s="173">
        <f t="shared" si="135"/>
        <v>2.8878980146305501E-4</v>
      </c>
      <c r="H402" s="173">
        <f t="shared" si="135"/>
        <v>2.9079384861255357E-4</v>
      </c>
      <c r="I402" s="173">
        <f t="shared" si="135"/>
        <v>2.9357016826667582E-4</v>
      </c>
      <c r="J402" s="173">
        <f t="shared" si="135"/>
        <v>6.0015458980765279E-4</v>
      </c>
      <c r="K402" s="173">
        <f t="shared" si="135"/>
        <v>6.0577713318545707E-4</v>
      </c>
      <c r="L402" s="173">
        <f t="shared" si="135"/>
        <v>6.1139967656326146E-4</v>
      </c>
      <c r="M402" s="173">
        <f t="shared" si="135"/>
        <v>6.1702221994106585E-4</v>
      </c>
      <c r="N402" s="173">
        <f t="shared" si="135"/>
        <v>6.2264476331887013E-4</v>
      </c>
      <c r="O402" s="173">
        <f t="shared" si="135"/>
        <v>1.1367072895847932E-3</v>
      </c>
      <c r="P402" s="173">
        <f t="shared" si="135"/>
        <v>1.1468800074318523E-3</v>
      </c>
      <c r="Q402" s="173">
        <f t="shared" si="135"/>
        <v>1.1570527252789111E-3</v>
      </c>
      <c r="R402" s="173">
        <f t="shared" si="135"/>
        <v>1.1672254431259702E-3</v>
      </c>
      <c r="S402" s="173">
        <f t="shared" si="135"/>
        <v>1.1745684758973519E-3</v>
      </c>
      <c r="T402" s="173">
        <f t="shared" si="135"/>
        <v>2.2564018236391281E-3</v>
      </c>
      <c r="U402" s="173">
        <f t="shared" si="135"/>
        <v>2.2650389900914724E-3</v>
      </c>
      <c r="V402" s="173">
        <f t="shared" si="135"/>
        <v>2.2736761565438153E-3</v>
      </c>
      <c r="W402" s="173">
        <f t="shared" si="135"/>
        <v>2.2823133229961591E-3</v>
      </c>
      <c r="X402" s="173">
        <f t="shared" si="135"/>
        <v>2.2909504894485029E-3</v>
      </c>
      <c r="Y402" s="173">
        <f t="shared" si="135"/>
        <v>3.3217913614638126E-3</v>
      </c>
      <c r="Z402" s="173">
        <f t="shared" si="135"/>
        <v>3.3339559741996714E-3</v>
      </c>
      <c r="AA402" s="173">
        <f t="shared" si="135"/>
        <v>3.345496760641384E-3</v>
      </c>
      <c r="AB402" s="173">
        <f t="shared" si="135"/>
        <v>3.3564137207889506E-3</v>
      </c>
      <c r="AC402" s="155"/>
      <c r="AD402" s="155"/>
      <c r="AE402" s="155"/>
      <c r="AG402" s="174">
        <f>D402*D45*PRODUCT($CJ402:CJ402)</f>
        <v>0</v>
      </c>
      <c r="AH402" s="174">
        <f>E402*E45*PRODUCT($CJ402:CK402)</f>
        <v>0</v>
      </c>
      <c r="AI402" s="174">
        <f>F402*F45*PRODUCT($CJ402:CL402)</f>
        <v>0</v>
      </c>
      <c r="AJ402" s="174">
        <f>G402*G45*PRODUCT($CJ402:CM402)</f>
        <v>0</v>
      </c>
      <c r="AK402" s="174">
        <f>H402*H45*PRODUCT($CJ402:CN402)</f>
        <v>0</v>
      </c>
      <c r="AL402" s="174">
        <f>I402*I45*PRODUCT($CJ402:CO402)</f>
        <v>0</v>
      </c>
      <c r="AM402" s="174">
        <f>J402*J45*PRODUCT($CJ402:CP402)</f>
        <v>0</v>
      </c>
      <c r="AN402" s="174">
        <f>K402*K45*PRODUCT($CJ402:CQ402)</f>
        <v>0</v>
      </c>
      <c r="AO402" s="174">
        <f>L402*L45*PRODUCT($CJ402:CR402)</f>
        <v>0</v>
      </c>
      <c r="AP402" s="174">
        <f>M402*M45*PRODUCT($CJ402:CS402)</f>
        <v>0</v>
      </c>
      <c r="AQ402" s="174">
        <f>N402*N45*PRODUCT($CJ402:CT402)</f>
        <v>0</v>
      </c>
      <c r="AR402" s="174">
        <f>O402*O45*PRODUCT($CJ402:CU402)</f>
        <v>0</v>
      </c>
      <c r="AS402" s="174">
        <f>P402*P45*PRODUCT($CJ402:CV402)</f>
        <v>0</v>
      </c>
      <c r="AT402" s="174">
        <f>Q402*Q45*PRODUCT($CJ402:CW402)</f>
        <v>0</v>
      </c>
      <c r="AU402" s="174">
        <f>R402*R45*PRODUCT($CJ402:CX402)</f>
        <v>0</v>
      </c>
      <c r="AV402" s="174">
        <f>S402*S45*PRODUCT($CJ402:CY402)</f>
        <v>0</v>
      </c>
      <c r="AW402" s="174">
        <f>T402*T45*PRODUCT($CJ402:CZ402)</f>
        <v>0</v>
      </c>
      <c r="AX402" s="174">
        <f>U402*U45*PRODUCT($CJ402:DA402)</f>
        <v>0</v>
      </c>
      <c r="AY402" s="174">
        <f>V402*V45*PRODUCT($CJ402:DB402)</f>
        <v>0</v>
      </c>
      <c r="AZ402" s="174">
        <f>W402*W45*PRODUCT($CJ402:DC402)</f>
        <v>0</v>
      </c>
      <c r="BA402" s="174">
        <f>X402*X45*PRODUCT($CJ402:DD402)</f>
        <v>0</v>
      </c>
      <c r="BB402" s="174">
        <f>Y402*Y45*PRODUCT($CJ402:DE402)</f>
        <v>0</v>
      </c>
      <c r="BC402" s="174">
        <f>Z402*Z45*PRODUCT($CJ402:DF402)</f>
        <v>0</v>
      </c>
      <c r="BD402" s="174">
        <f>AA402*AA45*PRODUCT($CJ402:DG402)</f>
        <v>0</v>
      </c>
      <c r="BE402" s="174">
        <f>AB402*AB45*PRODUCT($CJ402:DH402)</f>
        <v>0</v>
      </c>
      <c r="BF402" s="176"/>
      <c r="BG402" s="176"/>
      <c r="BI402" s="169">
        <f>SUM($AF402:AG402)-SUM($AF434:AG434)-SUM($C434:D434)-SUM($BH434:BI434)</f>
        <v>0</v>
      </c>
      <c r="BJ402" s="169">
        <f>SUM($AF402:AH402)-SUM($AF434:AH434)-SUM($C434:E434)-SUM($BH434:BJ434)</f>
        <v>0</v>
      </c>
      <c r="BK402" s="169">
        <f>SUM($AF402:AI402)-SUM($AF434:AI434)-SUM($C434:F434)-SUM($BH434:BK434)</f>
        <v>0</v>
      </c>
      <c r="BL402" s="169">
        <f>SUM($AF402:AJ402)-SUM($AF434:AJ434)-SUM($C434:G434)-SUM($BH434:BL434)</f>
        <v>0</v>
      </c>
      <c r="BM402" s="169">
        <f>SUM($AF402:AK402)-SUM($AF434:AK434)-SUM($C434:H434)-SUM($BH434:BM434)</f>
        <v>0</v>
      </c>
      <c r="BN402" s="169">
        <f>SUM($AF402:AL402)-SUM($AF434:AL434)-SUM($C434:I434)-SUM($BH434:BN434)</f>
        <v>0</v>
      </c>
      <c r="BO402" s="169">
        <f>SUM($AF402:AM402)-SUM($AF434:AM434)-SUM($C434:J434)-SUM($BH434:BO434)</f>
        <v>0</v>
      </c>
      <c r="BP402" s="169">
        <f>SUM($AF402:AN402)-SUM($AF434:AN434)-SUM($C434:K434)-SUM($BH434:BP434)</f>
        <v>0</v>
      </c>
      <c r="BQ402" s="169">
        <f>SUM($AF402:AO402)-SUM($AF434:AO434)-SUM($C434:L434)-SUM($BH434:BQ434)</f>
        <v>0</v>
      </c>
      <c r="BR402" s="169">
        <f>SUM($AF402:AP402)-SUM($AF434:AP434)-SUM($C434:M434)-SUM($BH434:BR434)</f>
        <v>0</v>
      </c>
      <c r="BS402" s="169">
        <f>SUM($AF402:AQ402)-SUM($AF434:AQ434)-SUM($C434:N434)-SUM($BH434:BS434)</f>
        <v>0</v>
      </c>
      <c r="BT402" s="169">
        <f>SUM($AF402:AR402)-SUM($AF434:AR434)-SUM($C434:O434)-SUM($BH434:BT434)</f>
        <v>0</v>
      </c>
      <c r="BU402" s="169">
        <f>SUM($AF402:AS402)-SUM($AF434:AS434)-SUM($C434:P434)-SUM($BH434:BU434)</f>
        <v>0</v>
      </c>
      <c r="BV402" s="169">
        <f>SUM($AF402:AT402)-SUM($AF434:AT434)-SUM($C434:Q434)-SUM($BH434:BV434)</f>
        <v>0</v>
      </c>
      <c r="BW402" s="169">
        <f>SUM($AF402:AU402)-SUM($AF434:AU434)-SUM($C434:R434)-SUM($BH434:BW434)</f>
        <v>0</v>
      </c>
      <c r="BX402" s="169">
        <f>SUM($AF402:AV402)-SUM($AF434:AV434)-SUM($C434:S434)-SUM($BH434:BX434)</f>
        <v>0</v>
      </c>
      <c r="BY402" s="169">
        <f>SUM($AF402:AW402)-SUM($AF434:AW434)-SUM($C434:T434)-SUM($BH434:BY434)</f>
        <v>0</v>
      </c>
      <c r="BZ402" s="169">
        <f>SUM($AF402:AX402)-SUM($AF434:AX434)-SUM($C434:U434)-SUM($BH434:BZ434)</f>
        <v>0</v>
      </c>
      <c r="CA402" s="169">
        <f>SUM($AF402:AY402)-SUM($AF434:AY434)-SUM($C434:V434)-SUM($BH434:CA434)</f>
        <v>0</v>
      </c>
      <c r="CB402" s="169">
        <f>SUM($AF402:AZ402)-SUM($AF434:AZ434)-SUM($C434:W434)-SUM($BH434:CB434)</f>
        <v>0</v>
      </c>
      <c r="CC402" s="169">
        <f>SUM($AF402:BA402)-SUM($AF434:BA434)-SUM($C434:X434)-SUM($BH434:CC434)</f>
        <v>0</v>
      </c>
      <c r="CD402" s="169">
        <f>SUM($AF402:BB402)-SUM($AF434:BB434)-SUM($C434:Y434)-SUM($BH434:CD434)</f>
        <v>0</v>
      </c>
      <c r="CE402" s="169">
        <f>SUM($AF402:BC402)-SUM($AF434:BC434)-SUM($C434:Z434)-SUM($BH434:CE434)</f>
        <v>0</v>
      </c>
      <c r="CF402" s="169">
        <f>SUM($AF402:BD402)-SUM($AF434:BD434)-SUM($C434:AA434)-SUM($BH434:CF434)</f>
        <v>0</v>
      </c>
      <c r="CG402" s="169">
        <f>SUM($AF402:BE402)-SUM($AF434:BE434)-SUM($C434:AB434)-SUM($BH434:CG434)</f>
        <v>0</v>
      </c>
      <c r="CH402" s="52"/>
      <c r="CI402" s="52"/>
      <c r="CJ402" s="67"/>
      <c r="CK402" s="67"/>
      <c r="CL402" s="67">
        <f>1-E402</f>
        <v>1</v>
      </c>
      <c r="CM402" s="67">
        <f t="shared" si="131"/>
        <v>0.99970394697563092</v>
      </c>
      <c r="CN402" s="67">
        <f t="shared" si="131"/>
        <v>0.99971121019853693</v>
      </c>
      <c r="CO402" s="67">
        <f t="shared" si="131"/>
        <v>0.99970920615138748</v>
      </c>
      <c r="CP402" s="67">
        <f t="shared" si="131"/>
        <v>0.9997064298317333</v>
      </c>
      <c r="CQ402" s="67">
        <f t="shared" si="131"/>
        <v>0.99939984541019233</v>
      </c>
      <c r="CR402" s="67">
        <f t="shared" si="131"/>
        <v>0.99939422286681456</v>
      </c>
      <c r="CS402" s="67">
        <f t="shared" si="131"/>
        <v>0.99938860032343679</v>
      </c>
      <c r="CT402" s="67">
        <f t="shared" si="131"/>
        <v>0.99938297778005891</v>
      </c>
      <c r="CU402" s="67">
        <f t="shared" si="131"/>
        <v>0.99937735523668114</v>
      </c>
      <c r="CV402" s="67">
        <f t="shared" si="131"/>
        <v>0.99886329271041518</v>
      </c>
      <c r="CW402" s="67">
        <f t="shared" si="131"/>
        <v>0.99885311999256809</v>
      </c>
      <c r="CX402" s="67">
        <f t="shared" si="131"/>
        <v>0.99884294727472112</v>
      </c>
      <c r="CY402" s="67">
        <f t="shared" si="131"/>
        <v>0.99883277455687403</v>
      </c>
      <c r="CZ402" s="67">
        <f t="shared" si="131"/>
        <v>0.99882543152410264</v>
      </c>
      <c r="DA402" s="67">
        <f t="shared" si="131"/>
        <v>0.99774359817636082</v>
      </c>
      <c r="DB402" s="67">
        <f t="shared" si="131"/>
        <v>0.99773496100990855</v>
      </c>
      <c r="DC402" s="67">
        <f t="shared" si="131"/>
        <v>0.99772632384345616</v>
      </c>
      <c r="DD402" s="67">
        <f t="shared" si="131"/>
        <v>0.99771768667700389</v>
      </c>
      <c r="DE402" s="67">
        <f t="shared" si="131"/>
        <v>0.9977090495105515</v>
      </c>
      <c r="DF402" s="67">
        <f t="shared" si="131"/>
        <v>0.99667820863853618</v>
      </c>
      <c r="DG402" s="67">
        <f t="shared" si="131"/>
        <v>0.99666604402580028</v>
      </c>
      <c r="DH402" s="67">
        <f t="shared" si="131"/>
        <v>0.99665450323935867</v>
      </c>
      <c r="DI402" s="67">
        <f t="shared" si="131"/>
        <v>0.99664358627921101</v>
      </c>
      <c r="DM402" s="188" t="str">
        <f t="shared" si="134"/>
        <v/>
      </c>
      <c r="DN402" s="188" t="str">
        <f t="shared" si="132"/>
        <v/>
      </c>
      <c r="DO402" s="188" t="str">
        <f t="shared" si="132"/>
        <v/>
      </c>
      <c r="DP402" s="188" t="str">
        <f t="shared" si="132"/>
        <v/>
      </c>
      <c r="DQ402" s="188" t="str">
        <f t="shared" si="132"/>
        <v/>
      </c>
      <c r="DR402" s="188" t="str">
        <f t="shared" si="132"/>
        <v/>
      </c>
      <c r="DS402" s="188" t="str">
        <f t="shared" si="132"/>
        <v/>
      </c>
      <c r="DT402" s="188" t="str">
        <f t="shared" si="132"/>
        <v/>
      </c>
      <c r="DU402" s="188" t="str">
        <f t="shared" si="132"/>
        <v/>
      </c>
      <c r="DV402" s="188" t="str">
        <f t="shared" si="132"/>
        <v/>
      </c>
      <c r="DW402" s="188" t="str">
        <f t="shared" si="132"/>
        <v/>
      </c>
      <c r="DX402" s="188" t="str">
        <f t="shared" si="132"/>
        <v/>
      </c>
      <c r="DY402" s="188" t="str">
        <f t="shared" si="132"/>
        <v/>
      </c>
      <c r="DZ402" s="188" t="str">
        <f t="shared" si="132"/>
        <v/>
      </c>
      <c r="EA402" s="188" t="str">
        <f t="shared" si="132"/>
        <v/>
      </c>
      <c r="EB402" s="188" t="str">
        <f t="shared" si="132"/>
        <v/>
      </c>
      <c r="EC402" s="188" t="str">
        <f t="shared" si="132"/>
        <v/>
      </c>
      <c r="ED402" s="188" t="str">
        <f t="shared" si="132"/>
        <v/>
      </c>
      <c r="EE402" s="188" t="str">
        <f t="shared" si="132"/>
        <v/>
      </c>
      <c r="EF402" s="188" t="str">
        <f t="shared" si="132"/>
        <v/>
      </c>
      <c r="EG402" s="188" t="str">
        <f t="shared" si="132"/>
        <v/>
      </c>
      <c r="EH402" s="188" t="str">
        <f t="shared" si="132"/>
        <v/>
      </c>
      <c r="EI402" s="188" t="str">
        <f t="shared" si="132"/>
        <v/>
      </c>
      <c r="EJ402" s="188" t="str">
        <f t="shared" si="132"/>
        <v/>
      </c>
      <c r="EK402" s="188" t="str">
        <f t="shared" si="132"/>
        <v/>
      </c>
    </row>
    <row r="403" spans="1:141" x14ac:dyDescent="0.3">
      <c r="A403" s="52"/>
      <c r="B403" s="1">
        <v>4</v>
      </c>
      <c r="C403" s="173"/>
      <c r="D403" s="173"/>
      <c r="E403" s="173"/>
      <c r="F403" s="173"/>
      <c r="G403" s="173">
        <f t="shared" ref="G403:AB403" si="136">VLOOKUP(F80,ColInc,$A$4,FALSE)*(1+((VLOOKUP(F80,Colrisk,$A$4,FALSE)-1)*MAX(0,AI112-BaselineBMI)))</f>
        <v>2.9605302436904103E-4</v>
      </c>
      <c r="H403" s="173">
        <f t="shared" si="136"/>
        <v>2.8878980146305501E-4</v>
      </c>
      <c r="I403" s="173">
        <f t="shared" si="136"/>
        <v>2.9079384861255357E-4</v>
      </c>
      <c r="J403" s="173">
        <f t="shared" si="136"/>
        <v>2.9357016826667582E-4</v>
      </c>
      <c r="K403" s="173">
        <f t="shared" si="136"/>
        <v>6.0015458980765279E-4</v>
      </c>
      <c r="L403" s="173">
        <f t="shared" si="136"/>
        <v>6.0577713318545707E-4</v>
      </c>
      <c r="M403" s="173">
        <f t="shared" si="136"/>
        <v>6.1139967656326146E-4</v>
      </c>
      <c r="N403" s="173">
        <f t="shared" si="136"/>
        <v>6.1702221994106585E-4</v>
      </c>
      <c r="O403" s="173">
        <f t="shared" si="136"/>
        <v>6.2264476331887013E-4</v>
      </c>
      <c r="P403" s="173">
        <f t="shared" si="136"/>
        <v>1.1367072895847932E-3</v>
      </c>
      <c r="Q403" s="173">
        <f t="shared" si="136"/>
        <v>1.1468800074318523E-3</v>
      </c>
      <c r="R403" s="173">
        <f t="shared" si="136"/>
        <v>1.1570527252789111E-3</v>
      </c>
      <c r="S403" s="173">
        <f t="shared" si="136"/>
        <v>1.1672254431259702E-3</v>
      </c>
      <c r="T403" s="173">
        <f t="shared" si="136"/>
        <v>1.1745684758973519E-3</v>
      </c>
      <c r="U403" s="173">
        <f t="shared" si="136"/>
        <v>2.2564018236391281E-3</v>
      </c>
      <c r="V403" s="173">
        <f t="shared" si="136"/>
        <v>2.2650389900914724E-3</v>
      </c>
      <c r="W403" s="173">
        <f t="shared" si="136"/>
        <v>2.2736761565438153E-3</v>
      </c>
      <c r="X403" s="173">
        <f t="shared" si="136"/>
        <v>2.2823133229961591E-3</v>
      </c>
      <c r="Y403" s="173">
        <f t="shared" si="136"/>
        <v>2.2909504894485029E-3</v>
      </c>
      <c r="Z403" s="173">
        <f t="shared" si="136"/>
        <v>3.3217913614638126E-3</v>
      </c>
      <c r="AA403" s="173">
        <f t="shared" si="136"/>
        <v>3.3339559741996714E-3</v>
      </c>
      <c r="AB403" s="173">
        <f t="shared" si="136"/>
        <v>3.345496760641384E-3</v>
      </c>
      <c r="AC403" s="155"/>
      <c r="AD403" s="155"/>
      <c r="AE403" s="155"/>
      <c r="AF403" s="155"/>
      <c r="AG403" s="174">
        <f>D403*D46*PRODUCT($CJ403:CJ403)</f>
        <v>0</v>
      </c>
      <c r="AH403" s="174">
        <f>E403*E46*PRODUCT($CJ403:CK403)</f>
        <v>0</v>
      </c>
      <c r="AI403" s="174">
        <f>F403*F46*PRODUCT($CJ403:CL403)</f>
        <v>0</v>
      </c>
      <c r="AJ403" s="174">
        <f>G403*G46*PRODUCT($CJ403:CM403)</f>
        <v>0</v>
      </c>
      <c r="AK403" s="174">
        <f>H403*H46*PRODUCT($CJ403:CN403)</f>
        <v>0</v>
      </c>
      <c r="AL403" s="174">
        <f>I403*I46*PRODUCT($CJ403:CO403)</f>
        <v>0</v>
      </c>
      <c r="AM403" s="174">
        <f>J403*J46*PRODUCT($CJ403:CP403)</f>
        <v>0</v>
      </c>
      <c r="AN403" s="174">
        <f>K403*K46*PRODUCT($CJ403:CQ403)</f>
        <v>0</v>
      </c>
      <c r="AO403" s="174">
        <f>L403*L46*PRODUCT($CJ403:CR403)</f>
        <v>0</v>
      </c>
      <c r="AP403" s="174">
        <f>M403*M46*PRODUCT($CJ403:CS403)</f>
        <v>0</v>
      </c>
      <c r="AQ403" s="174">
        <f>N403*N46*PRODUCT($CJ403:CT403)</f>
        <v>0</v>
      </c>
      <c r="AR403" s="174">
        <f>O403*O46*PRODUCT($CJ403:CU403)</f>
        <v>0</v>
      </c>
      <c r="AS403" s="174">
        <f>P403*P46*PRODUCT($CJ403:CV403)</f>
        <v>0</v>
      </c>
      <c r="AT403" s="174">
        <f>Q403*Q46*PRODUCT($CJ403:CW403)</f>
        <v>0</v>
      </c>
      <c r="AU403" s="174">
        <f>R403*R46*PRODUCT($CJ403:CX403)</f>
        <v>0</v>
      </c>
      <c r="AV403" s="174">
        <f>S403*S46*PRODUCT($CJ403:CY403)</f>
        <v>0</v>
      </c>
      <c r="AW403" s="174">
        <f>T403*T46*PRODUCT($CJ403:CZ403)</f>
        <v>0</v>
      </c>
      <c r="AX403" s="174">
        <f>U403*U46*PRODUCT($CJ403:DA403)</f>
        <v>0</v>
      </c>
      <c r="AY403" s="174">
        <f>V403*V46*PRODUCT($CJ403:DB403)</f>
        <v>0</v>
      </c>
      <c r="AZ403" s="174">
        <f>W403*W46*PRODUCT($CJ403:DC403)</f>
        <v>0</v>
      </c>
      <c r="BA403" s="174">
        <f>X403*X46*PRODUCT($CJ403:DD403)</f>
        <v>0</v>
      </c>
      <c r="BB403" s="174">
        <f>Y403*Y46*PRODUCT($CJ403:DE403)</f>
        <v>0</v>
      </c>
      <c r="BC403" s="174">
        <f>Z403*Z46*PRODUCT($CJ403:DF403)</f>
        <v>0</v>
      </c>
      <c r="BD403" s="174">
        <f>AA403*AA46*PRODUCT($CJ403:DG403)</f>
        <v>0</v>
      </c>
      <c r="BE403" s="174">
        <f>AB403*AB46*PRODUCT($CJ403:DH403)</f>
        <v>0</v>
      </c>
      <c r="BF403" s="176"/>
      <c r="BG403" s="176"/>
      <c r="BH403" s="176"/>
      <c r="BI403" s="169">
        <f>SUM($AF403:AG403)-SUM($AF435:AG435)-SUM($C435:D435)-SUM($BH435:BI435)</f>
        <v>0</v>
      </c>
      <c r="BJ403" s="169">
        <f>SUM($AF403:AH403)-SUM($AF435:AH435)-SUM($C435:E435)-SUM($BH435:BJ435)</f>
        <v>0</v>
      </c>
      <c r="BK403" s="169">
        <f>SUM($AF403:AI403)-SUM($AF435:AI435)-SUM($C435:F435)-SUM($BH435:BK435)</f>
        <v>0</v>
      </c>
      <c r="BL403" s="169">
        <f>SUM($AF403:AJ403)-SUM($AF435:AJ435)-SUM($C435:G435)-SUM($BH435:BL435)</f>
        <v>0</v>
      </c>
      <c r="BM403" s="169">
        <f>SUM($AF403:AK403)-SUM($AF435:AK435)-SUM($C435:H435)-SUM($BH435:BM435)</f>
        <v>0</v>
      </c>
      <c r="BN403" s="169">
        <f>SUM($AF403:AL403)-SUM($AF435:AL435)-SUM($C435:I435)-SUM($BH435:BN435)</f>
        <v>0</v>
      </c>
      <c r="BO403" s="169">
        <f>SUM($AF403:AM403)-SUM($AF435:AM435)-SUM($C435:J435)-SUM($BH435:BO435)</f>
        <v>0</v>
      </c>
      <c r="BP403" s="169">
        <f>SUM($AF403:AN403)-SUM($AF435:AN435)-SUM($C435:K435)-SUM($BH435:BP435)</f>
        <v>0</v>
      </c>
      <c r="BQ403" s="169">
        <f>SUM($AF403:AO403)-SUM($AF435:AO435)-SUM($C435:L435)-SUM($BH435:BQ435)</f>
        <v>0</v>
      </c>
      <c r="BR403" s="169">
        <f>SUM($AF403:AP403)-SUM($AF435:AP435)-SUM($C435:M435)-SUM($BH435:BR435)</f>
        <v>0</v>
      </c>
      <c r="BS403" s="169">
        <f>SUM($AF403:AQ403)-SUM($AF435:AQ435)-SUM($C435:N435)-SUM($BH435:BS435)</f>
        <v>0</v>
      </c>
      <c r="BT403" s="169">
        <f>SUM($AF403:AR403)-SUM($AF435:AR435)-SUM($C435:O435)-SUM($BH435:BT435)</f>
        <v>0</v>
      </c>
      <c r="BU403" s="169">
        <f>SUM($AF403:AS403)-SUM($AF435:AS435)-SUM($C435:P435)-SUM($BH435:BU435)</f>
        <v>0</v>
      </c>
      <c r="BV403" s="169">
        <f>SUM($AF403:AT403)-SUM($AF435:AT435)-SUM($C435:Q435)-SUM($BH435:BV435)</f>
        <v>0</v>
      </c>
      <c r="BW403" s="169">
        <f>SUM($AF403:AU403)-SUM($AF435:AU435)-SUM($C435:R435)-SUM($BH435:BW435)</f>
        <v>0</v>
      </c>
      <c r="BX403" s="169">
        <f>SUM($AF403:AV403)-SUM($AF435:AV435)-SUM($C435:S435)-SUM($BH435:BX435)</f>
        <v>0</v>
      </c>
      <c r="BY403" s="169">
        <f>SUM($AF403:AW403)-SUM($AF435:AW435)-SUM($C435:T435)-SUM($BH435:BY435)</f>
        <v>0</v>
      </c>
      <c r="BZ403" s="169">
        <f>SUM($AF403:AX403)-SUM($AF435:AX435)-SUM($C435:U435)-SUM($BH435:BZ435)</f>
        <v>0</v>
      </c>
      <c r="CA403" s="169">
        <f>SUM($AF403:AY403)-SUM($AF435:AY435)-SUM($C435:V435)-SUM($BH435:CA435)</f>
        <v>0</v>
      </c>
      <c r="CB403" s="169">
        <f>SUM($AF403:AZ403)-SUM($AF435:AZ435)-SUM($C435:W435)-SUM($BH435:CB435)</f>
        <v>0</v>
      </c>
      <c r="CC403" s="169">
        <f>SUM($AF403:BA403)-SUM($AF435:BA435)-SUM($C435:X435)-SUM($BH435:CC435)</f>
        <v>0</v>
      </c>
      <c r="CD403" s="169">
        <f>SUM($AF403:BB403)-SUM($AF435:BB435)-SUM($C435:Y435)-SUM($BH435:CD435)</f>
        <v>0</v>
      </c>
      <c r="CE403" s="169">
        <f>SUM($AF403:BC403)-SUM($AF435:BC435)-SUM($C435:Z435)-SUM($BH435:CE435)</f>
        <v>0</v>
      </c>
      <c r="CF403" s="169">
        <f>SUM($AF403:BD403)-SUM($AF435:BD435)-SUM($C435:AA435)-SUM($BH435:CF435)</f>
        <v>0</v>
      </c>
      <c r="CG403" s="169">
        <f>SUM($AF403:BE403)-SUM($AF435:BE435)-SUM($C435:AB435)-SUM($BH435:CG435)</f>
        <v>0</v>
      </c>
      <c r="CH403" s="52"/>
      <c r="CI403" s="52"/>
      <c r="CJ403" s="67"/>
      <c r="CK403" s="67"/>
      <c r="CL403" s="67"/>
      <c r="CM403" s="67">
        <f>1-F403</f>
        <v>1</v>
      </c>
      <c r="CN403" s="67">
        <f t="shared" si="131"/>
        <v>0.99970394697563092</v>
      </c>
      <c r="CO403" s="67">
        <f t="shared" si="131"/>
        <v>0.99971121019853693</v>
      </c>
      <c r="CP403" s="67">
        <f t="shared" si="131"/>
        <v>0.99970920615138748</v>
      </c>
      <c r="CQ403" s="67">
        <f t="shared" si="131"/>
        <v>0.9997064298317333</v>
      </c>
      <c r="CR403" s="67">
        <f t="shared" si="131"/>
        <v>0.99939984541019233</v>
      </c>
      <c r="CS403" s="67">
        <f t="shared" si="131"/>
        <v>0.99939422286681456</v>
      </c>
      <c r="CT403" s="67">
        <f t="shared" si="131"/>
        <v>0.99938860032343679</v>
      </c>
      <c r="CU403" s="67">
        <f t="shared" si="131"/>
        <v>0.99938297778005891</v>
      </c>
      <c r="CV403" s="67">
        <f t="shared" si="131"/>
        <v>0.99937735523668114</v>
      </c>
      <c r="CW403" s="67">
        <f t="shared" si="131"/>
        <v>0.99886329271041518</v>
      </c>
      <c r="CX403" s="67">
        <f t="shared" si="131"/>
        <v>0.99885311999256809</v>
      </c>
      <c r="CY403" s="67">
        <f t="shared" si="131"/>
        <v>0.99884294727472112</v>
      </c>
      <c r="CZ403" s="67">
        <f t="shared" si="131"/>
        <v>0.99883277455687403</v>
      </c>
      <c r="DA403" s="67">
        <f t="shared" si="131"/>
        <v>0.99882543152410264</v>
      </c>
      <c r="DB403" s="67">
        <f t="shared" si="131"/>
        <v>0.99774359817636082</v>
      </c>
      <c r="DC403" s="67">
        <f t="shared" si="131"/>
        <v>0.99773496100990855</v>
      </c>
      <c r="DD403" s="67">
        <f t="shared" si="131"/>
        <v>0.99772632384345616</v>
      </c>
      <c r="DE403" s="67">
        <f t="shared" si="131"/>
        <v>0.99771768667700389</v>
      </c>
      <c r="DF403" s="67">
        <f t="shared" si="131"/>
        <v>0.9977090495105515</v>
      </c>
      <c r="DG403" s="67">
        <f t="shared" si="131"/>
        <v>0.99667820863853618</v>
      </c>
      <c r="DH403" s="67">
        <f t="shared" si="131"/>
        <v>0.99666604402580028</v>
      </c>
      <c r="DI403" s="67">
        <f t="shared" si="131"/>
        <v>0.99665450323935867</v>
      </c>
      <c r="DL403" s="67"/>
      <c r="DM403" s="188" t="str">
        <f t="shared" si="134"/>
        <v/>
      </c>
      <c r="DN403" s="188" t="str">
        <f t="shared" si="132"/>
        <v/>
      </c>
      <c r="DO403" s="188" t="str">
        <f t="shared" si="132"/>
        <v/>
      </c>
      <c r="DP403" s="188" t="str">
        <f t="shared" si="132"/>
        <v/>
      </c>
      <c r="DQ403" s="188" t="str">
        <f t="shared" si="132"/>
        <v/>
      </c>
      <c r="DR403" s="188" t="str">
        <f t="shared" si="132"/>
        <v/>
      </c>
      <c r="DS403" s="188" t="str">
        <f t="shared" si="132"/>
        <v/>
      </c>
      <c r="DT403" s="188" t="str">
        <f t="shared" si="132"/>
        <v/>
      </c>
      <c r="DU403" s="188" t="str">
        <f t="shared" si="132"/>
        <v/>
      </c>
      <c r="DV403" s="188" t="str">
        <f t="shared" si="132"/>
        <v/>
      </c>
      <c r="DW403" s="188" t="str">
        <f t="shared" si="132"/>
        <v/>
      </c>
      <c r="DX403" s="188" t="str">
        <f t="shared" si="132"/>
        <v/>
      </c>
      <c r="DY403" s="188" t="str">
        <f t="shared" si="132"/>
        <v/>
      </c>
      <c r="DZ403" s="188" t="str">
        <f t="shared" si="132"/>
        <v/>
      </c>
      <c r="EA403" s="188" t="str">
        <f t="shared" si="132"/>
        <v/>
      </c>
      <c r="EB403" s="188" t="str">
        <f t="shared" si="132"/>
        <v/>
      </c>
      <c r="EC403" s="188" t="str">
        <f t="shared" si="132"/>
        <v/>
      </c>
      <c r="ED403" s="188" t="str">
        <f t="shared" si="132"/>
        <v/>
      </c>
      <c r="EE403" s="188" t="str">
        <f t="shared" si="132"/>
        <v/>
      </c>
      <c r="EF403" s="188" t="str">
        <f t="shared" si="132"/>
        <v/>
      </c>
      <c r="EG403" s="188" t="str">
        <f t="shared" si="132"/>
        <v/>
      </c>
      <c r="EH403" s="188" t="str">
        <f t="shared" si="132"/>
        <v/>
      </c>
      <c r="EI403" s="188" t="str">
        <f t="shared" si="132"/>
        <v/>
      </c>
      <c r="EJ403" s="188" t="str">
        <f t="shared" si="132"/>
        <v/>
      </c>
      <c r="EK403" s="188" t="str">
        <f t="shared" si="132"/>
        <v/>
      </c>
    </row>
    <row r="404" spans="1:141" x14ac:dyDescent="0.3">
      <c r="B404" s="1">
        <v>5</v>
      </c>
      <c r="C404" s="173"/>
      <c r="D404" s="173"/>
      <c r="E404" s="173"/>
      <c r="F404" s="173"/>
      <c r="G404" s="173"/>
      <c r="H404" s="173">
        <f t="shared" ref="H404:AB404" si="137">VLOOKUP(G81,ColInc,$A$4,FALSE)*(1+((VLOOKUP(G81,Colrisk,$A$4,FALSE)-1)*MAX(0,AJ113-BaselineBMI)))</f>
        <v>2.9605302436904103E-4</v>
      </c>
      <c r="I404" s="173">
        <f t="shared" si="137"/>
        <v>2.8878980146305501E-4</v>
      </c>
      <c r="J404" s="173">
        <f t="shared" si="137"/>
        <v>2.9079384861255357E-4</v>
      </c>
      <c r="K404" s="173">
        <f t="shared" si="137"/>
        <v>2.9357016826667582E-4</v>
      </c>
      <c r="L404" s="173">
        <f t="shared" si="137"/>
        <v>6.0015458980765279E-4</v>
      </c>
      <c r="M404" s="173">
        <f t="shared" si="137"/>
        <v>6.0577713318545707E-4</v>
      </c>
      <c r="N404" s="173">
        <f t="shared" si="137"/>
        <v>6.1139967656326146E-4</v>
      </c>
      <c r="O404" s="173">
        <f t="shared" si="137"/>
        <v>6.1702221994106585E-4</v>
      </c>
      <c r="P404" s="173">
        <f t="shared" si="137"/>
        <v>6.2264476331887013E-4</v>
      </c>
      <c r="Q404" s="173">
        <f t="shared" si="137"/>
        <v>1.1367072895847932E-3</v>
      </c>
      <c r="R404" s="173">
        <f t="shared" si="137"/>
        <v>1.1468800074318523E-3</v>
      </c>
      <c r="S404" s="173">
        <f t="shared" si="137"/>
        <v>1.1570527252789111E-3</v>
      </c>
      <c r="T404" s="173">
        <f t="shared" si="137"/>
        <v>1.1672254431259702E-3</v>
      </c>
      <c r="U404" s="173">
        <f t="shared" si="137"/>
        <v>1.1745684758973519E-3</v>
      </c>
      <c r="V404" s="173">
        <f t="shared" si="137"/>
        <v>2.2564018236391281E-3</v>
      </c>
      <c r="W404" s="173">
        <f t="shared" si="137"/>
        <v>2.2650389900914724E-3</v>
      </c>
      <c r="X404" s="173">
        <f t="shared" si="137"/>
        <v>2.2736761565438153E-3</v>
      </c>
      <c r="Y404" s="173">
        <f t="shared" si="137"/>
        <v>2.2823133229961591E-3</v>
      </c>
      <c r="Z404" s="173">
        <f t="shared" si="137"/>
        <v>2.2909504894485029E-3</v>
      </c>
      <c r="AA404" s="173">
        <f t="shared" si="137"/>
        <v>3.3217913614638126E-3</v>
      </c>
      <c r="AB404" s="173">
        <f t="shared" si="137"/>
        <v>3.3339559741996714E-3</v>
      </c>
      <c r="AC404" s="155"/>
      <c r="AD404" s="155"/>
      <c r="AE404" s="155"/>
      <c r="AF404" s="155"/>
      <c r="AG404" s="174">
        <f>D404*D47*PRODUCT($CJ404:CJ404)</f>
        <v>0</v>
      </c>
      <c r="AH404" s="174">
        <f>E404*E47*PRODUCT($CJ404:CK404)</f>
        <v>0</v>
      </c>
      <c r="AI404" s="174">
        <f>F404*F47*PRODUCT($CJ404:CL404)</f>
        <v>0</v>
      </c>
      <c r="AJ404" s="174">
        <f>G404*G47*PRODUCT($CJ404:CM404)</f>
        <v>0</v>
      </c>
      <c r="AK404" s="174">
        <f>H404*H47*PRODUCT($CJ404:CN404)</f>
        <v>0</v>
      </c>
      <c r="AL404" s="174">
        <f>I404*I47*PRODUCT($CJ404:CO404)</f>
        <v>0</v>
      </c>
      <c r="AM404" s="174">
        <f>J404*J47*PRODUCT($CJ404:CP404)</f>
        <v>0</v>
      </c>
      <c r="AN404" s="174">
        <f>K404*K47*PRODUCT($CJ404:CQ404)</f>
        <v>0</v>
      </c>
      <c r="AO404" s="174">
        <f>L404*L47*PRODUCT($CJ404:CR404)</f>
        <v>0</v>
      </c>
      <c r="AP404" s="174">
        <f>M404*M47*PRODUCT($CJ404:CS404)</f>
        <v>0</v>
      </c>
      <c r="AQ404" s="174">
        <f>N404*N47*PRODUCT($CJ404:CT404)</f>
        <v>0</v>
      </c>
      <c r="AR404" s="174">
        <f>O404*O47*PRODUCT($CJ404:CU404)</f>
        <v>0</v>
      </c>
      <c r="AS404" s="174">
        <f>P404*P47*PRODUCT($CJ404:CV404)</f>
        <v>0</v>
      </c>
      <c r="AT404" s="174">
        <f>Q404*Q47*PRODUCT($CJ404:CW404)</f>
        <v>0</v>
      </c>
      <c r="AU404" s="174">
        <f>R404*R47*PRODUCT($CJ404:CX404)</f>
        <v>0</v>
      </c>
      <c r="AV404" s="174">
        <f>S404*S47*PRODUCT($CJ404:CY404)</f>
        <v>0</v>
      </c>
      <c r="AW404" s="174">
        <f>T404*T47*PRODUCT($CJ404:CZ404)</f>
        <v>0</v>
      </c>
      <c r="AX404" s="174">
        <f>U404*U47*PRODUCT($CJ404:DA404)</f>
        <v>0</v>
      </c>
      <c r="AY404" s="174">
        <f>V404*V47*PRODUCT($CJ404:DB404)</f>
        <v>0</v>
      </c>
      <c r="AZ404" s="174">
        <f>W404*W47*PRODUCT($CJ404:DC404)</f>
        <v>0</v>
      </c>
      <c r="BA404" s="174">
        <f>X404*X47*PRODUCT($CJ404:DD404)</f>
        <v>0</v>
      </c>
      <c r="BB404" s="174">
        <f>Y404*Y47*PRODUCT($CJ404:DE404)</f>
        <v>0</v>
      </c>
      <c r="BC404" s="174">
        <f>Z404*Z47*PRODUCT($CJ404:DF404)</f>
        <v>0</v>
      </c>
      <c r="BD404" s="174">
        <f>AA404*AA47*PRODUCT($CJ404:DG404)</f>
        <v>0</v>
      </c>
      <c r="BE404" s="174">
        <f>AB404*AB47*PRODUCT($CJ404:DH404)</f>
        <v>0</v>
      </c>
      <c r="BF404" s="176"/>
      <c r="BG404" s="176"/>
      <c r="BH404" s="93"/>
      <c r="BI404" s="169">
        <f>SUM($AF404:AG404)-SUM($AF436:AG436)-SUM($C436:D436)-SUM($BH436:BI436)</f>
        <v>0</v>
      </c>
      <c r="BJ404" s="169">
        <f>SUM($AF404:AH404)-SUM($AF436:AH436)-SUM($C436:E436)-SUM($BH436:BJ436)</f>
        <v>0</v>
      </c>
      <c r="BK404" s="169">
        <f>SUM($AF404:AI404)-SUM($AF436:AI436)-SUM($C436:F436)-SUM($BH436:BK436)</f>
        <v>0</v>
      </c>
      <c r="BL404" s="169">
        <f>SUM($AF404:AJ404)-SUM($AF436:AJ436)-SUM($C436:G436)-SUM($BH436:BL436)</f>
        <v>0</v>
      </c>
      <c r="BM404" s="169">
        <f>SUM($AF404:AK404)-SUM($AF436:AK436)-SUM($C436:H436)-SUM($BH436:BM436)</f>
        <v>0</v>
      </c>
      <c r="BN404" s="169">
        <f>SUM($AF404:AL404)-SUM($AF436:AL436)-SUM($C436:I436)-SUM($BH436:BN436)</f>
        <v>0</v>
      </c>
      <c r="BO404" s="169">
        <f>SUM($AF404:AM404)-SUM($AF436:AM436)-SUM($C436:J436)-SUM($BH436:BO436)</f>
        <v>0</v>
      </c>
      <c r="BP404" s="169">
        <f>SUM($AF404:AN404)-SUM($AF436:AN436)-SUM($C436:K436)-SUM($BH436:BP436)</f>
        <v>0</v>
      </c>
      <c r="BQ404" s="169">
        <f>SUM($AF404:AO404)-SUM($AF436:AO436)-SUM($C436:L436)-SUM($BH436:BQ436)</f>
        <v>0</v>
      </c>
      <c r="BR404" s="169">
        <f>SUM($AF404:AP404)-SUM($AF436:AP436)-SUM($C436:M436)-SUM($BH436:BR436)</f>
        <v>0</v>
      </c>
      <c r="BS404" s="169">
        <f>SUM($AF404:AQ404)-SUM($AF436:AQ436)-SUM($C436:N436)-SUM($BH436:BS436)</f>
        <v>0</v>
      </c>
      <c r="BT404" s="169">
        <f>SUM($AF404:AR404)-SUM($AF436:AR436)-SUM($C436:O436)-SUM($BH436:BT436)</f>
        <v>0</v>
      </c>
      <c r="BU404" s="169">
        <f>SUM($AF404:AS404)-SUM($AF436:AS436)-SUM($C436:P436)-SUM($BH436:BU436)</f>
        <v>0</v>
      </c>
      <c r="BV404" s="169">
        <f>SUM($AF404:AT404)-SUM($AF436:AT436)-SUM($C436:Q436)-SUM($BH436:BV436)</f>
        <v>0</v>
      </c>
      <c r="BW404" s="169">
        <f>SUM($AF404:AU404)-SUM($AF436:AU436)-SUM($C436:R436)-SUM($BH436:BW436)</f>
        <v>0</v>
      </c>
      <c r="BX404" s="169">
        <f>SUM($AF404:AV404)-SUM($AF436:AV436)-SUM($C436:S436)-SUM($BH436:BX436)</f>
        <v>0</v>
      </c>
      <c r="BY404" s="169">
        <f>SUM($AF404:AW404)-SUM($AF436:AW436)-SUM($C436:T436)-SUM($BH436:BY436)</f>
        <v>0</v>
      </c>
      <c r="BZ404" s="169">
        <f>SUM($AF404:AX404)-SUM($AF436:AX436)-SUM($C436:U436)-SUM($BH436:BZ436)</f>
        <v>0</v>
      </c>
      <c r="CA404" s="169">
        <f>SUM($AF404:AY404)-SUM($AF436:AY436)-SUM($C436:V436)-SUM($BH436:CA436)</f>
        <v>0</v>
      </c>
      <c r="CB404" s="169">
        <f>SUM($AF404:AZ404)-SUM($AF436:AZ436)-SUM($C436:W436)-SUM($BH436:CB436)</f>
        <v>0</v>
      </c>
      <c r="CC404" s="169">
        <f>SUM($AF404:BA404)-SUM($AF436:BA436)-SUM($C436:X436)-SUM($BH436:CC436)</f>
        <v>0</v>
      </c>
      <c r="CD404" s="169">
        <f>SUM($AF404:BB404)-SUM($AF436:BB436)-SUM($C436:Y436)-SUM($BH436:CD436)</f>
        <v>0</v>
      </c>
      <c r="CE404" s="169">
        <f>SUM($AF404:BC404)-SUM($AF436:BC436)-SUM($C436:Z436)-SUM($BH436:CE436)</f>
        <v>0</v>
      </c>
      <c r="CF404" s="169">
        <f>SUM($AF404:BD404)-SUM($AF436:BD436)-SUM($C436:AA436)-SUM($BH436:CF436)</f>
        <v>0</v>
      </c>
      <c r="CG404" s="169">
        <f>SUM($AF404:BE404)-SUM($AF436:BE436)-SUM($C436:AB436)-SUM($BH436:CG436)</f>
        <v>0</v>
      </c>
      <c r="CH404" s="52"/>
      <c r="CI404" s="52"/>
      <c r="CJ404" s="67"/>
      <c r="CK404" s="67"/>
      <c r="CL404" s="67"/>
      <c r="CM404" s="67"/>
      <c r="CN404" s="67">
        <f>1-G404</f>
        <v>1</v>
      </c>
      <c r="CO404" s="67">
        <f t="shared" si="131"/>
        <v>0.99970394697563092</v>
      </c>
      <c r="CP404" s="67">
        <f t="shared" si="131"/>
        <v>0.99971121019853693</v>
      </c>
      <c r="CQ404" s="67">
        <f t="shared" si="131"/>
        <v>0.99970920615138748</v>
      </c>
      <c r="CR404" s="67">
        <f t="shared" si="131"/>
        <v>0.9997064298317333</v>
      </c>
      <c r="CS404" s="67">
        <f t="shared" si="131"/>
        <v>0.99939984541019233</v>
      </c>
      <c r="CT404" s="67">
        <f t="shared" si="131"/>
        <v>0.99939422286681456</v>
      </c>
      <c r="CU404" s="67">
        <f t="shared" si="131"/>
        <v>0.99938860032343679</v>
      </c>
      <c r="CV404" s="67">
        <f t="shared" si="131"/>
        <v>0.99938297778005891</v>
      </c>
      <c r="CW404" s="67">
        <f t="shared" si="131"/>
        <v>0.99937735523668114</v>
      </c>
      <c r="CX404" s="67">
        <f t="shared" si="131"/>
        <v>0.99886329271041518</v>
      </c>
      <c r="CY404" s="67">
        <f t="shared" si="131"/>
        <v>0.99885311999256809</v>
      </c>
      <c r="CZ404" s="67">
        <f t="shared" si="131"/>
        <v>0.99884294727472112</v>
      </c>
      <c r="DA404" s="67">
        <f t="shared" si="131"/>
        <v>0.99883277455687403</v>
      </c>
      <c r="DB404" s="67">
        <f t="shared" si="131"/>
        <v>0.99882543152410264</v>
      </c>
      <c r="DC404" s="67">
        <f t="shared" si="131"/>
        <v>0.99774359817636082</v>
      </c>
      <c r="DD404" s="67">
        <f t="shared" si="131"/>
        <v>0.99773496100990855</v>
      </c>
      <c r="DE404" s="67">
        <f t="shared" si="131"/>
        <v>0.99772632384345616</v>
      </c>
      <c r="DF404" s="67">
        <f t="shared" si="131"/>
        <v>0.99771768667700389</v>
      </c>
      <c r="DG404" s="67">
        <f t="shared" si="131"/>
        <v>0.9977090495105515</v>
      </c>
      <c r="DH404" s="67">
        <f t="shared" si="131"/>
        <v>0.99667820863853618</v>
      </c>
      <c r="DI404" s="67">
        <f t="shared" si="131"/>
        <v>0.99666604402580028</v>
      </c>
      <c r="DM404" s="188" t="str">
        <f t="shared" si="134"/>
        <v/>
      </c>
      <c r="DN404" s="188" t="str">
        <f t="shared" si="132"/>
        <v/>
      </c>
      <c r="DO404" s="188" t="str">
        <f t="shared" si="132"/>
        <v/>
      </c>
      <c r="DP404" s="188" t="str">
        <f t="shared" si="132"/>
        <v/>
      </c>
      <c r="DQ404" s="188" t="str">
        <f t="shared" si="132"/>
        <v/>
      </c>
      <c r="DR404" s="188" t="str">
        <f t="shared" si="132"/>
        <v/>
      </c>
      <c r="DS404" s="188" t="str">
        <f t="shared" si="132"/>
        <v/>
      </c>
      <c r="DT404" s="188" t="str">
        <f t="shared" si="132"/>
        <v/>
      </c>
      <c r="DU404" s="188" t="str">
        <f t="shared" si="132"/>
        <v/>
      </c>
      <c r="DV404" s="188" t="str">
        <f t="shared" si="132"/>
        <v/>
      </c>
      <c r="DW404" s="188" t="str">
        <f t="shared" si="132"/>
        <v/>
      </c>
      <c r="DX404" s="188" t="str">
        <f t="shared" si="132"/>
        <v/>
      </c>
      <c r="DY404" s="188" t="str">
        <f t="shared" si="132"/>
        <v/>
      </c>
      <c r="DZ404" s="188" t="str">
        <f t="shared" si="132"/>
        <v/>
      </c>
      <c r="EA404" s="188" t="str">
        <f t="shared" si="132"/>
        <v/>
      </c>
      <c r="EB404" s="188" t="str">
        <f t="shared" si="132"/>
        <v/>
      </c>
      <c r="EC404" s="188" t="str">
        <f t="shared" si="132"/>
        <v/>
      </c>
      <c r="ED404" s="188" t="str">
        <f t="shared" si="132"/>
        <v/>
      </c>
      <c r="EE404" s="188" t="str">
        <f t="shared" si="132"/>
        <v/>
      </c>
      <c r="EF404" s="188" t="str">
        <f t="shared" si="132"/>
        <v/>
      </c>
      <c r="EG404" s="188" t="str">
        <f t="shared" si="132"/>
        <v/>
      </c>
      <c r="EH404" s="188" t="str">
        <f t="shared" si="132"/>
        <v/>
      </c>
      <c r="EI404" s="188" t="str">
        <f t="shared" si="132"/>
        <v/>
      </c>
      <c r="EJ404" s="188" t="str">
        <f t="shared" si="132"/>
        <v/>
      </c>
      <c r="EK404" s="188" t="str">
        <f t="shared" si="132"/>
        <v/>
      </c>
    </row>
    <row r="405" spans="1:141" x14ac:dyDescent="0.3">
      <c r="B405" s="1">
        <v>6</v>
      </c>
      <c r="C405" s="173"/>
      <c r="D405" s="173"/>
      <c r="E405" s="173"/>
      <c r="F405" s="173"/>
      <c r="G405" s="173"/>
      <c r="H405" s="173"/>
      <c r="I405" s="173">
        <f t="shared" ref="I405:AB405" si="138">VLOOKUP(H82,ColInc,$A$4,FALSE)*(1+((VLOOKUP(H82,Colrisk,$A$4,FALSE)-1)*MAX(0,AK114-BaselineBMI)))</f>
        <v>2.9605302436904103E-4</v>
      </c>
      <c r="J405" s="173">
        <f t="shared" si="138"/>
        <v>2.8878980146305501E-4</v>
      </c>
      <c r="K405" s="173">
        <f t="shared" si="138"/>
        <v>2.9079384861255357E-4</v>
      </c>
      <c r="L405" s="173">
        <f t="shared" si="138"/>
        <v>2.9357016826667582E-4</v>
      </c>
      <c r="M405" s="173">
        <f t="shared" si="138"/>
        <v>6.0015458980765279E-4</v>
      </c>
      <c r="N405" s="173">
        <f t="shared" si="138"/>
        <v>6.0577713318545707E-4</v>
      </c>
      <c r="O405" s="173">
        <f t="shared" si="138"/>
        <v>6.1139967656326146E-4</v>
      </c>
      <c r="P405" s="173">
        <f t="shared" si="138"/>
        <v>6.1702221994106585E-4</v>
      </c>
      <c r="Q405" s="173">
        <f t="shared" si="138"/>
        <v>6.2264476331887013E-4</v>
      </c>
      <c r="R405" s="173">
        <f t="shared" si="138"/>
        <v>1.1367072895847932E-3</v>
      </c>
      <c r="S405" s="173">
        <f t="shared" si="138"/>
        <v>1.1468800074318523E-3</v>
      </c>
      <c r="T405" s="173">
        <f t="shared" si="138"/>
        <v>1.1570527252789111E-3</v>
      </c>
      <c r="U405" s="173">
        <f t="shared" si="138"/>
        <v>1.1672254431259702E-3</v>
      </c>
      <c r="V405" s="173">
        <f t="shared" si="138"/>
        <v>1.1745684758973519E-3</v>
      </c>
      <c r="W405" s="173">
        <f t="shared" si="138"/>
        <v>2.2564018236391281E-3</v>
      </c>
      <c r="X405" s="173">
        <f t="shared" si="138"/>
        <v>2.2650389900914724E-3</v>
      </c>
      <c r="Y405" s="173">
        <f t="shared" si="138"/>
        <v>2.2736761565438153E-3</v>
      </c>
      <c r="Z405" s="173">
        <f t="shared" si="138"/>
        <v>2.2823133229961591E-3</v>
      </c>
      <c r="AA405" s="173">
        <f t="shared" si="138"/>
        <v>2.2909504894485029E-3</v>
      </c>
      <c r="AB405" s="173">
        <f t="shared" si="138"/>
        <v>3.3217913614638126E-3</v>
      </c>
      <c r="AC405" s="155"/>
      <c r="AD405" s="155"/>
      <c r="AE405" s="155"/>
      <c r="AF405" s="155"/>
      <c r="AG405" s="174">
        <f>D405*D48*PRODUCT($CJ405:CJ405)</f>
        <v>0</v>
      </c>
      <c r="AH405" s="174">
        <f>E405*E48*PRODUCT($CJ405:CK405)</f>
        <v>0</v>
      </c>
      <c r="AI405" s="174">
        <f>F405*F48*PRODUCT($CJ405:CL405)</f>
        <v>0</v>
      </c>
      <c r="AJ405" s="174">
        <f>G405*G48*PRODUCT($CJ405:CM405)</f>
        <v>0</v>
      </c>
      <c r="AK405" s="174">
        <f>H405*H48*PRODUCT($CJ405:CN405)</f>
        <v>0</v>
      </c>
      <c r="AL405" s="174">
        <f>I405*I48*PRODUCT($CJ405:CO405)</f>
        <v>0</v>
      </c>
      <c r="AM405" s="174">
        <f>J405*J48*PRODUCT($CJ405:CP405)</f>
        <v>0</v>
      </c>
      <c r="AN405" s="174">
        <f>K405*K48*PRODUCT($CJ405:CQ405)</f>
        <v>0</v>
      </c>
      <c r="AO405" s="174">
        <f>L405*L48*PRODUCT($CJ405:CR405)</f>
        <v>0</v>
      </c>
      <c r="AP405" s="174">
        <f>M405*M48*PRODUCT($CJ405:CS405)</f>
        <v>0</v>
      </c>
      <c r="AQ405" s="174">
        <f>N405*N48*PRODUCT($CJ405:CT405)</f>
        <v>0</v>
      </c>
      <c r="AR405" s="174">
        <f>O405*O48*PRODUCT($CJ405:CU405)</f>
        <v>0</v>
      </c>
      <c r="AS405" s="174">
        <f>P405*P48*PRODUCT($CJ405:CV405)</f>
        <v>0</v>
      </c>
      <c r="AT405" s="174">
        <f>Q405*Q48*PRODUCT($CJ405:CW405)</f>
        <v>0</v>
      </c>
      <c r="AU405" s="174">
        <f>R405*R48*PRODUCT($CJ405:CX405)</f>
        <v>0</v>
      </c>
      <c r="AV405" s="174">
        <f>S405*S48*PRODUCT($CJ405:CY405)</f>
        <v>0</v>
      </c>
      <c r="AW405" s="174">
        <f>T405*T48*PRODUCT($CJ405:CZ405)</f>
        <v>0</v>
      </c>
      <c r="AX405" s="174">
        <f>U405*U48*PRODUCT($CJ405:DA405)</f>
        <v>0</v>
      </c>
      <c r="AY405" s="174">
        <f>V405*V48*PRODUCT($CJ405:DB405)</f>
        <v>0</v>
      </c>
      <c r="AZ405" s="174">
        <f>W405*W48*PRODUCT($CJ405:DC405)</f>
        <v>0</v>
      </c>
      <c r="BA405" s="174">
        <f>X405*X48*PRODUCT($CJ405:DD405)</f>
        <v>0</v>
      </c>
      <c r="BB405" s="174">
        <f>Y405*Y48*PRODUCT($CJ405:DE405)</f>
        <v>0</v>
      </c>
      <c r="BC405" s="174">
        <f>Z405*Z48*PRODUCT($CJ405:DF405)</f>
        <v>0</v>
      </c>
      <c r="BD405" s="174">
        <f>AA405*AA48*PRODUCT($CJ405:DG405)</f>
        <v>0</v>
      </c>
      <c r="BE405" s="174">
        <f>AB405*AB48*PRODUCT($CJ405:DH405)</f>
        <v>0</v>
      </c>
      <c r="BF405" s="176"/>
      <c r="BG405" s="176"/>
      <c r="BH405" s="176"/>
      <c r="BI405" s="169">
        <f>SUM($AF405:AG405)-SUM($AF437:AG437)-SUM($C437:D437)-SUM($BH437:BI437)</f>
        <v>0</v>
      </c>
      <c r="BJ405" s="169">
        <f>SUM($AF405:AH405)-SUM($AF437:AH437)-SUM($C437:E437)-SUM($BH437:BJ437)</f>
        <v>0</v>
      </c>
      <c r="BK405" s="169">
        <f>SUM($AF405:AI405)-SUM($AF437:AI437)-SUM($C437:F437)-SUM($BH437:BK437)</f>
        <v>0</v>
      </c>
      <c r="BL405" s="169">
        <f>SUM($AF405:AJ405)-SUM($AF437:AJ437)-SUM($C437:G437)-SUM($BH437:BL437)</f>
        <v>0</v>
      </c>
      <c r="BM405" s="169">
        <f>SUM($AF405:AK405)-SUM($AF437:AK437)-SUM($C437:H437)-SUM($BH437:BM437)</f>
        <v>0</v>
      </c>
      <c r="BN405" s="169">
        <f>SUM($AF405:AL405)-SUM($AF437:AL437)-SUM($C437:I437)-SUM($BH437:BN437)</f>
        <v>0</v>
      </c>
      <c r="BO405" s="169">
        <f>SUM($AF405:AM405)-SUM($AF437:AM437)-SUM($C437:J437)-SUM($BH437:BO437)</f>
        <v>0</v>
      </c>
      <c r="BP405" s="169">
        <f>SUM($AF405:AN405)-SUM($AF437:AN437)-SUM($C437:K437)-SUM($BH437:BP437)</f>
        <v>0</v>
      </c>
      <c r="BQ405" s="169">
        <f>SUM($AF405:AO405)-SUM($AF437:AO437)-SUM($C437:L437)-SUM($BH437:BQ437)</f>
        <v>0</v>
      </c>
      <c r="BR405" s="169">
        <f>SUM($AF405:AP405)-SUM($AF437:AP437)-SUM($C437:M437)-SUM($BH437:BR437)</f>
        <v>0</v>
      </c>
      <c r="BS405" s="169">
        <f>SUM($AF405:AQ405)-SUM($AF437:AQ437)-SUM($C437:N437)-SUM($BH437:BS437)</f>
        <v>0</v>
      </c>
      <c r="BT405" s="169">
        <f>SUM($AF405:AR405)-SUM($AF437:AR437)-SUM($C437:O437)-SUM($BH437:BT437)</f>
        <v>0</v>
      </c>
      <c r="BU405" s="169">
        <f>SUM($AF405:AS405)-SUM($AF437:AS437)-SUM($C437:P437)-SUM($BH437:BU437)</f>
        <v>0</v>
      </c>
      <c r="BV405" s="169">
        <f>SUM($AF405:AT405)-SUM($AF437:AT437)-SUM($C437:Q437)-SUM($BH437:BV437)</f>
        <v>0</v>
      </c>
      <c r="BW405" s="169">
        <f>SUM($AF405:AU405)-SUM($AF437:AU437)-SUM($C437:R437)-SUM($BH437:BW437)</f>
        <v>0</v>
      </c>
      <c r="BX405" s="169">
        <f>SUM($AF405:AV405)-SUM($AF437:AV437)-SUM($C437:S437)-SUM($BH437:BX437)</f>
        <v>0</v>
      </c>
      <c r="BY405" s="169">
        <f>SUM($AF405:AW405)-SUM($AF437:AW437)-SUM($C437:T437)-SUM($BH437:BY437)</f>
        <v>0</v>
      </c>
      <c r="BZ405" s="169">
        <f>SUM($AF405:AX405)-SUM($AF437:AX437)-SUM($C437:U437)-SUM($BH437:BZ437)</f>
        <v>0</v>
      </c>
      <c r="CA405" s="169">
        <f>SUM($AF405:AY405)-SUM($AF437:AY437)-SUM($C437:V437)-SUM($BH437:CA437)</f>
        <v>0</v>
      </c>
      <c r="CB405" s="169">
        <f>SUM($AF405:AZ405)-SUM($AF437:AZ437)-SUM($C437:W437)-SUM($BH437:CB437)</f>
        <v>0</v>
      </c>
      <c r="CC405" s="169">
        <f>SUM($AF405:BA405)-SUM($AF437:BA437)-SUM($C437:X437)-SUM($BH437:CC437)</f>
        <v>0</v>
      </c>
      <c r="CD405" s="169">
        <f>SUM($AF405:BB405)-SUM($AF437:BB437)-SUM($C437:Y437)-SUM($BH437:CD437)</f>
        <v>0</v>
      </c>
      <c r="CE405" s="169">
        <f>SUM($AF405:BC405)-SUM($AF437:BC437)-SUM($C437:Z437)-SUM($BH437:CE437)</f>
        <v>0</v>
      </c>
      <c r="CF405" s="169">
        <f>SUM($AF405:BD405)-SUM($AF437:BD437)-SUM($C437:AA437)-SUM($BH437:CF437)</f>
        <v>0</v>
      </c>
      <c r="CG405" s="169">
        <f>SUM($AF405:BE405)-SUM($AF437:BE437)-SUM($C437:AB437)-SUM($BH437:CG437)</f>
        <v>0</v>
      </c>
      <c r="CH405" s="52"/>
      <c r="CI405" s="52"/>
      <c r="CJ405" s="67"/>
      <c r="CK405" s="67"/>
      <c r="CL405" s="67"/>
      <c r="CM405" s="67"/>
      <c r="CN405" s="67"/>
      <c r="CO405" s="67">
        <f>1-H405</f>
        <v>1</v>
      </c>
      <c r="CP405" s="67">
        <f t="shared" si="131"/>
        <v>0.99970394697563092</v>
      </c>
      <c r="CQ405" s="67">
        <f t="shared" si="131"/>
        <v>0.99971121019853693</v>
      </c>
      <c r="CR405" s="67">
        <f t="shared" si="131"/>
        <v>0.99970920615138748</v>
      </c>
      <c r="CS405" s="67">
        <f t="shared" si="131"/>
        <v>0.9997064298317333</v>
      </c>
      <c r="CT405" s="67">
        <f t="shared" si="131"/>
        <v>0.99939984541019233</v>
      </c>
      <c r="CU405" s="67">
        <f t="shared" si="131"/>
        <v>0.99939422286681456</v>
      </c>
      <c r="CV405" s="67">
        <f t="shared" si="131"/>
        <v>0.99938860032343679</v>
      </c>
      <c r="CW405" s="67">
        <f t="shared" si="131"/>
        <v>0.99938297778005891</v>
      </c>
      <c r="CX405" s="67">
        <f t="shared" si="131"/>
        <v>0.99937735523668114</v>
      </c>
      <c r="CY405" s="67">
        <f t="shared" si="131"/>
        <v>0.99886329271041518</v>
      </c>
      <c r="CZ405" s="67">
        <f t="shared" si="131"/>
        <v>0.99885311999256809</v>
      </c>
      <c r="DA405" s="67">
        <f t="shared" si="131"/>
        <v>0.99884294727472112</v>
      </c>
      <c r="DB405" s="67">
        <f t="shared" si="131"/>
        <v>0.99883277455687403</v>
      </c>
      <c r="DC405" s="67">
        <f t="shared" si="131"/>
        <v>0.99882543152410264</v>
      </c>
      <c r="DD405" s="67">
        <f t="shared" si="131"/>
        <v>0.99774359817636082</v>
      </c>
      <c r="DE405" s="67">
        <f t="shared" si="131"/>
        <v>0.99773496100990855</v>
      </c>
      <c r="DF405" s="67">
        <f t="shared" si="131"/>
        <v>0.99772632384345616</v>
      </c>
      <c r="DG405" s="67">
        <f t="shared" si="131"/>
        <v>0.99771768667700389</v>
      </c>
      <c r="DH405" s="67">
        <f t="shared" si="131"/>
        <v>0.9977090495105515</v>
      </c>
      <c r="DI405" s="67">
        <f t="shared" si="131"/>
        <v>0.99667820863853618</v>
      </c>
      <c r="DM405" s="188" t="str">
        <f t="shared" si="134"/>
        <v/>
      </c>
      <c r="DN405" s="188" t="str">
        <f t="shared" si="132"/>
        <v/>
      </c>
      <c r="DO405" s="188" t="str">
        <f t="shared" si="132"/>
        <v/>
      </c>
      <c r="DP405" s="188" t="str">
        <f t="shared" si="132"/>
        <v/>
      </c>
      <c r="DQ405" s="188" t="str">
        <f t="shared" si="132"/>
        <v/>
      </c>
      <c r="DR405" s="188" t="str">
        <f t="shared" si="132"/>
        <v/>
      </c>
      <c r="DS405" s="188" t="str">
        <f t="shared" si="132"/>
        <v/>
      </c>
      <c r="DT405" s="188" t="str">
        <f t="shared" si="132"/>
        <v/>
      </c>
      <c r="DU405" s="188" t="str">
        <f t="shared" si="132"/>
        <v/>
      </c>
      <c r="DV405" s="188" t="str">
        <f t="shared" si="132"/>
        <v/>
      </c>
      <c r="DW405" s="188" t="str">
        <f t="shared" si="132"/>
        <v/>
      </c>
      <c r="DX405" s="188" t="str">
        <f t="shared" si="132"/>
        <v/>
      </c>
      <c r="DY405" s="188" t="str">
        <f t="shared" si="132"/>
        <v/>
      </c>
      <c r="DZ405" s="188" t="str">
        <f t="shared" si="132"/>
        <v/>
      </c>
      <c r="EA405" s="188" t="str">
        <f t="shared" si="132"/>
        <v/>
      </c>
      <c r="EB405" s="188" t="str">
        <f t="shared" si="132"/>
        <v/>
      </c>
      <c r="EC405" s="188" t="str">
        <f t="shared" si="132"/>
        <v/>
      </c>
      <c r="ED405" s="188" t="str">
        <f t="shared" si="132"/>
        <v/>
      </c>
      <c r="EE405" s="188" t="str">
        <f t="shared" si="132"/>
        <v/>
      </c>
      <c r="EF405" s="188" t="str">
        <f t="shared" si="132"/>
        <v/>
      </c>
      <c r="EG405" s="188" t="str">
        <f t="shared" si="132"/>
        <v/>
      </c>
      <c r="EH405" s="188" t="str">
        <f t="shared" si="132"/>
        <v/>
      </c>
      <c r="EI405" s="188" t="str">
        <f t="shared" si="132"/>
        <v/>
      </c>
      <c r="EJ405" s="188" t="str">
        <f t="shared" si="132"/>
        <v/>
      </c>
      <c r="EK405" s="188" t="str">
        <f t="shared" si="132"/>
        <v/>
      </c>
    </row>
    <row r="406" spans="1:141" x14ac:dyDescent="0.3">
      <c r="B406" s="1">
        <v>7</v>
      </c>
      <c r="C406" s="173"/>
      <c r="D406" s="173"/>
      <c r="E406" s="173"/>
      <c r="F406" s="173"/>
      <c r="G406" s="173"/>
      <c r="H406" s="173"/>
      <c r="I406" s="173"/>
      <c r="J406" s="173">
        <f t="shared" ref="J406:AB406" si="139">VLOOKUP(I83,ColInc,$A$4,FALSE)*(1+((VLOOKUP(I83,Colrisk,$A$4,FALSE)-1)*MAX(0,AL115-BaselineBMI)))</f>
        <v>2.9605302436904103E-4</v>
      </c>
      <c r="K406" s="173">
        <f t="shared" si="139"/>
        <v>2.8878980146305501E-4</v>
      </c>
      <c r="L406" s="173">
        <f t="shared" si="139"/>
        <v>2.9079384861255357E-4</v>
      </c>
      <c r="M406" s="173">
        <f t="shared" si="139"/>
        <v>2.9357016826667582E-4</v>
      </c>
      <c r="N406" s="173">
        <f t="shared" si="139"/>
        <v>6.0015458980765279E-4</v>
      </c>
      <c r="O406" s="173">
        <f t="shared" si="139"/>
        <v>6.0577713318545707E-4</v>
      </c>
      <c r="P406" s="173">
        <f t="shared" si="139"/>
        <v>6.1139967656326146E-4</v>
      </c>
      <c r="Q406" s="173">
        <f t="shared" si="139"/>
        <v>6.1702221994106585E-4</v>
      </c>
      <c r="R406" s="173">
        <f t="shared" si="139"/>
        <v>6.2264476331887013E-4</v>
      </c>
      <c r="S406" s="173">
        <f t="shared" si="139"/>
        <v>1.1367072895847932E-3</v>
      </c>
      <c r="T406" s="173">
        <f t="shared" si="139"/>
        <v>1.1468800074318523E-3</v>
      </c>
      <c r="U406" s="173">
        <f t="shared" si="139"/>
        <v>1.1570527252789111E-3</v>
      </c>
      <c r="V406" s="173">
        <f t="shared" si="139"/>
        <v>1.1672254431259702E-3</v>
      </c>
      <c r="W406" s="173">
        <f t="shared" si="139"/>
        <v>1.1745684758973519E-3</v>
      </c>
      <c r="X406" s="173">
        <f t="shared" si="139"/>
        <v>2.2564018236391281E-3</v>
      </c>
      <c r="Y406" s="173">
        <f t="shared" si="139"/>
        <v>2.2650389900914724E-3</v>
      </c>
      <c r="Z406" s="173">
        <f t="shared" si="139"/>
        <v>2.2736761565438153E-3</v>
      </c>
      <c r="AA406" s="173">
        <f t="shared" si="139"/>
        <v>2.2823133229961591E-3</v>
      </c>
      <c r="AB406" s="173">
        <f t="shared" si="139"/>
        <v>2.2909504894485029E-3</v>
      </c>
      <c r="AC406" s="155"/>
      <c r="AD406" s="155"/>
      <c r="AE406" s="155"/>
      <c r="AF406" s="155"/>
      <c r="AG406" s="174">
        <f>D406*D49*PRODUCT($CJ406:CJ406)</f>
        <v>0</v>
      </c>
      <c r="AH406" s="174">
        <f>E406*E49*PRODUCT($CJ406:CK406)</f>
        <v>0</v>
      </c>
      <c r="AI406" s="174">
        <f>F406*F49*PRODUCT($CJ406:CL406)</f>
        <v>0</v>
      </c>
      <c r="AJ406" s="174">
        <f>G406*G49*PRODUCT($CJ406:CM406)</f>
        <v>0</v>
      </c>
      <c r="AK406" s="174">
        <f>H406*H49*PRODUCT($CJ406:CN406)</f>
        <v>0</v>
      </c>
      <c r="AL406" s="174">
        <f>I406*I49*PRODUCT($CJ406:CO406)</f>
        <v>0</v>
      </c>
      <c r="AM406" s="174">
        <f>J406*J49*PRODUCT($CJ406:CP406)</f>
        <v>0</v>
      </c>
      <c r="AN406" s="174">
        <f>K406*K49*PRODUCT($CJ406:CQ406)</f>
        <v>0</v>
      </c>
      <c r="AO406" s="174">
        <f>L406*L49*PRODUCT($CJ406:CR406)</f>
        <v>0</v>
      </c>
      <c r="AP406" s="174">
        <f>M406*M49*PRODUCT($CJ406:CS406)</f>
        <v>0</v>
      </c>
      <c r="AQ406" s="174">
        <f>N406*N49*PRODUCT($CJ406:CT406)</f>
        <v>0</v>
      </c>
      <c r="AR406" s="174">
        <f>O406*O49*PRODUCT($CJ406:CU406)</f>
        <v>0</v>
      </c>
      <c r="AS406" s="174">
        <f>P406*P49*PRODUCT($CJ406:CV406)</f>
        <v>0</v>
      </c>
      <c r="AT406" s="174">
        <f>Q406*Q49*PRODUCT($CJ406:CW406)</f>
        <v>0</v>
      </c>
      <c r="AU406" s="174">
        <f>R406*R49*PRODUCT($CJ406:CX406)</f>
        <v>0</v>
      </c>
      <c r="AV406" s="174">
        <f>S406*S49*PRODUCT($CJ406:CY406)</f>
        <v>0</v>
      </c>
      <c r="AW406" s="174">
        <f>T406*T49*PRODUCT($CJ406:CZ406)</f>
        <v>0</v>
      </c>
      <c r="AX406" s="174">
        <f>U406*U49*PRODUCT($CJ406:DA406)</f>
        <v>0</v>
      </c>
      <c r="AY406" s="174">
        <f>V406*V49*PRODUCT($CJ406:DB406)</f>
        <v>0</v>
      </c>
      <c r="AZ406" s="174">
        <f>W406*W49*PRODUCT($CJ406:DC406)</f>
        <v>0</v>
      </c>
      <c r="BA406" s="174">
        <f>X406*X49*PRODUCT($CJ406:DD406)</f>
        <v>0</v>
      </c>
      <c r="BB406" s="174">
        <f>Y406*Y49*PRODUCT($CJ406:DE406)</f>
        <v>0</v>
      </c>
      <c r="BC406" s="174">
        <f>Z406*Z49*PRODUCT($CJ406:DF406)</f>
        <v>0</v>
      </c>
      <c r="BD406" s="174">
        <f>AA406*AA49*PRODUCT($CJ406:DG406)</f>
        <v>0</v>
      </c>
      <c r="BE406" s="174">
        <f>AB406*AB49*PRODUCT($CJ406:DH406)</f>
        <v>0</v>
      </c>
      <c r="BF406" s="176"/>
      <c r="BG406" s="93"/>
      <c r="BH406" s="93"/>
      <c r="BI406" s="169">
        <f>SUM($AF406:AG406)-SUM($AF438:AG438)-SUM($C438:D438)-SUM($BH438:BI438)</f>
        <v>0</v>
      </c>
      <c r="BJ406" s="169">
        <f>SUM($AF406:AH406)-SUM($AF438:AH438)-SUM($C438:E438)-SUM($BH438:BJ438)</f>
        <v>0</v>
      </c>
      <c r="BK406" s="169">
        <f>SUM($AF406:AI406)-SUM($AF438:AI438)-SUM($C438:F438)-SUM($BH438:BK438)</f>
        <v>0</v>
      </c>
      <c r="BL406" s="169">
        <f>SUM($AF406:AJ406)-SUM($AF438:AJ438)-SUM($C438:G438)-SUM($BH438:BL438)</f>
        <v>0</v>
      </c>
      <c r="BM406" s="169">
        <f>SUM($AF406:AK406)-SUM($AF438:AK438)-SUM($C438:H438)-SUM($BH438:BM438)</f>
        <v>0</v>
      </c>
      <c r="BN406" s="169">
        <f>SUM($AF406:AL406)-SUM($AF438:AL438)-SUM($C438:I438)-SUM($BH438:BN438)</f>
        <v>0</v>
      </c>
      <c r="BO406" s="169">
        <f>SUM($AF406:AM406)-SUM($AF438:AM438)-SUM($C438:J438)-SUM($BH438:BO438)</f>
        <v>0</v>
      </c>
      <c r="BP406" s="169">
        <f>SUM($AF406:AN406)-SUM($AF438:AN438)-SUM($C438:K438)-SUM($BH438:BP438)</f>
        <v>0</v>
      </c>
      <c r="BQ406" s="169">
        <f>SUM($AF406:AO406)-SUM($AF438:AO438)-SUM($C438:L438)-SUM($BH438:BQ438)</f>
        <v>0</v>
      </c>
      <c r="BR406" s="169">
        <f>SUM($AF406:AP406)-SUM($AF438:AP438)-SUM($C438:M438)-SUM($BH438:BR438)</f>
        <v>0</v>
      </c>
      <c r="BS406" s="169">
        <f>SUM($AF406:AQ406)-SUM($AF438:AQ438)-SUM($C438:N438)-SUM($BH438:BS438)</f>
        <v>0</v>
      </c>
      <c r="BT406" s="169">
        <f>SUM($AF406:AR406)-SUM($AF438:AR438)-SUM($C438:O438)-SUM($BH438:BT438)</f>
        <v>0</v>
      </c>
      <c r="BU406" s="169">
        <f>SUM($AF406:AS406)-SUM($AF438:AS438)-SUM($C438:P438)-SUM($BH438:BU438)</f>
        <v>0</v>
      </c>
      <c r="BV406" s="169">
        <f>SUM($AF406:AT406)-SUM($AF438:AT438)-SUM($C438:Q438)-SUM($BH438:BV438)</f>
        <v>0</v>
      </c>
      <c r="BW406" s="169">
        <f>SUM($AF406:AU406)-SUM($AF438:AU438)-SUM($C438:R438)-SUM($BH438:BW438)</f>
        <v>0</v>
      </c>
      <c r="BX406" s="169">
        <f>SUM($AF406:AV406)-SUM($AF438:AV438)-SUM($C438:S438)-SUM($BH438:BX438)</f>
        <v>0</v>
      </c>
      <c r="BY406" s="169">
        <f>SUM($AF406:AW406)-SUM($AF438:AW438)-SUM($C438:T438)-SUM($BH438:BY438)</f>
        <v>0</v>
      </c>
      <c r="BZ406" s="169">
        <f>SUM($AF406:AX406)-SUM($AF438:AX438)-SUM($C438:U438)-SUM($BH438:BZ438)</f>
        <v>0</v>
      </c>
      <c r="CA406" s="169">
        <f>SUM($AF406:AY406)-SUM($AF438:AY438)-SUM($C438:V438)-SUM($BH438:CA438)</f>
        <v>0</v>
      </c>
      <c r="CB406" s="169">
        <f>SUM($AF406:AZ406)-SUM($AF438:AZ438)-SUM($C438:W438)-SUM($BH438:CB438)</f>
        <v>0</v>
      </c>
      <c r="CC406" s="169">
        <f>SUM($AF406:BA406)-SUM($AF438:BA438)-SUM($C438:X438)-SUM($BH438:CC438)</f>
        <v>0</v>
      </c>
      <c r="CD406" s="169">
        <f>SUM($AF406:BB406)-SUM($AF438:BB438)-SUM($C438:Y438)-SUM($BH438:CD438)</f>
        <v>0</v>
      </c>
      <c r="CE406" s="169">
        <f>SUM($AF406:BC406)-SUM($AF438:BC438)-SUM($C438:Z438)-SUM($BH438:CE438)</f>
        <v>0</v>
      </c>
      <c r="CF406" s="169">
        <f>SUM($AF406:BD406)-SUM($AF438:BD438)-SUM($C438:AA438)-SUM($BH438:CF438)</f>
        <v>0</v>
      </c>
      <c r="CG406" s="169">
        <f>SUM($AF406:BE406)-SUM($AF438:BE438)-SUM($C438:AB438)-SUM($BH438:CG438)</f>
        <v>0</v>
      </c>
      <c r="CH406" s="52"/>
      <c r="CI406" s="52"/>
      <c r="CJ406" s="67"/>
      <c r="CK406" s="67"/>
      <c r="CL406" s="67"/>
      <c r="CM406" s="67"/>
      <c r="CN406" s="67"/>
      <c r="CO406" s="67"/>
      <c r="CP406" s="67">
        <f>1-I406</f>
        <v>1</v>
      </c>
      <c r="CQ406" s="67">
        <f t="shared" si="131"/>
        <v>0.99970394697563092</v>
      </c>
      <c r="CR406" s="67">
        <f t="shared" si="131"/>
        <v>0.99971121019853693</v>
      </c>
      <c r="CS406" s="67">
        <f t="shared" si="131"/>
        <v>0.99970920615138748</v>
      </c>
      <c r="CT406" s="67">
        <f t="shared" si="131"/>
        <v>0.9997064298317333</v>
      </c>
      <c r="CU406" s="67">
        <f t="shared" si="131"/>
        <v>0.99939984541019233</v>
      </c>
      <c r="CV406" s="67">
        <f t="shared" si="131"/>
        <v>0.99939422286681456</v>
      </c>
      <c r="CW406" s="67">
        <f t="shared" si="131"/>
        <v>0.99938860032343679</v>
      </c>
      <c r="CX406" s="67">
        <f t="shared" si="131"/>
        <v>0.99938297778005891</v>
      </c>
      <c r="CY406" s="67">
        <f t="shared" si="131"/>
        <v>0.99937735523668114</v>
      </c>
      <c r="CZ406" s="67">
        <f t="shared" si="131"/>
        <v>0.99886329271041518</v>
      </c>
      <c r="DA406" s="67">
        <f t="shared" si="131"/>
        <v>0.99885311999256809</v>
      </c>
      <c r="DB406" s="67">
        <f t="shared" si="131"/>
        <v>0.99884294727472112</v>
      </c>
      <c r="DC406" s="67">
        <f t="shared" si="131"/>
        <v>0.99883277455687403</v>
      </c>
      <c r="DD406" s="67">
        <f t="shared" si="131"/>
        <v>0.99882543152410264</v>
      </c>
      <c r="DE406" s="67">
        <f t="shared" si="131"/>
        <v>0.99774359817636082</v>
      </c>
      <c r="DF406" s="67">
        <f t="shared" si="131"/>
        <v>0.99773496100990855</v>
      </c>
      <c r="DG406" s="67">
        <f t="shared" si="131"/>
        <v>0.99772632384345616</v>
      </c>
      <c r="DH406" s="67">
        <f t="shared" si="131"/>
        <v>0.99771768667700389</v>
      </c>
      <c r="DI406" s="67">
        <f t="shared" si="131"/>
        <v>0.9977090495105515</v>
      </c>
      <c r="DL406" s="53"/>
      <c r="DM406" s="188" t="str">
        <f t="shared" si="134"/>
        <v/>
      </c>
      <c r="DN406" s="188" t="str">
        <f t="shared" si="132"/>
        <v/>
      </c>
      <c r="DO406" s="188" t="str">
        <f t="shared" si="132"/>
        <v/>
      </c>
      <c r="DP406" s="188" t="str">
        <f t="shared" si="132"/>
        <v/>
      </c>
      <c r="DQ406" s="188" t="str">
        <f t="shared" si="132"/>
        <v/>
      </c>
      <c r="DR406" s="188" t="str">
        <f t="shared" si="132"/>
        <v/>
      </c>
      <c r="DS406" s="188" t="str">
        <f t="shared" si="132"/>
        <v/>
      </c>
      <c r="DT406" s="188" t="str">
        <f t="shared" si="132"/>
        <v/>
      </c>
      <c r="DU406" s="188" t="str">
        <f t="shared" si="132"/>
        <v/>
      </c>
      <c r="DV406" s="188" t="str">
        <f t="shared" si="132"/>
        <v/>
      </c>
      <c r="DW406" s="188" t="str">
        <f t="shared" si="132"/>
        <v/>
      </c>
      <c r="DX406" s="188" t="str">
        <f t="shared" si="132"/>
        <v/>
      </c>
      <c r="DY406" s="188" t="str">
        <f t="shared" si="132"/>
        <v/>
      </c>
      <c r="DZ406" s="188" t="str">
        <f t="shared" si="132"/>
        <v/>
      </c>
      <c r="EA406" s="188" t="str">
        <f t="shared" si="132"/>
        <v/>
      </c>
      <c r="EB406" s="188" t="str">
        <f t="shared" si="132"/>
        <v/>
      </c>
      <c r="EC406" s="188" t="str">
        <f t="shared" si="132"/>
        <v/>
      </c>
      <c r="ED406" s="188" t="str">
        <f t="shared" si="132"/>
        <v/>
      </c>
      <c r="EE406" s="188" t="str">
        <f t="shared" si="132"/>
        <v/>
      </c>
      <c r="EF406" s="188" t="str">
        <f t="shared" si="132"/>
        <v/>
      </c>
      <c r="EG406" s="188" t="str">
        <f t="shared" si="132"/>
        <v/>
      </c>
      <c r="EH406" s="188" t="str">
        <f t="shared" si="132"/>
        <v/>
      </c>
      <c r="EI406" s="188" t="str">
        <f t="shared" si="132"/>
        <v/>
      </c>
      <c r="EJ406" s="188" t="str">
        <f t="shared" si="132"/>
        <v/>
      </c>
      <c r="EK406" s="188" t="str">
        <f t="shared" si="132"/>
        <v/>
      </c>
    </row>
    <row r="407" spans="1:141" x14ac:dyDescent="0.3">
      <c r="B407" s="1">
        <v>8</v>
      </c>
      <c r="C407" s="173"/>
      <c r="D407" s="173"/>
      <c r="E407" s="173"/>
      <c r="F407" s="173"/>
      <c r="G407" s="173"/>
      <c r="H407" s="173"/>
      <c r="I407" s="173"/>
      <c r="J407" s="173"/>
      <c r="K407" s="173">
        <f t="shared" ref="K407:AB407" si="140">VLOOKUP(J84,ColInc,$A$4,FALSE)*(1+((VLOOKUP(J84,Colrisk,$A$4,FALSE)-1)*MAX(0,AM116-BaselineBMI)))</f>
        <v>2.9605302436904103E-4</v>
      </c>
      <c r="L407" s="173">
        <f t="shared" si="140"/>
        <v>2.8878980146305501E-4</v>
      </c>
      <c r="M407" s="173">
        <f t="shared" si="140"/>
        <v>2.9079384861255357E-4</v>
      </c>
      <c r="N407" s="173">
        <f t="shared" si="140"/>
        <v>2.9357016826667582E-4</v>
      </c>
      <c r="O407" s="173">
        <f t="shared" si="140"/>
        <v>6.0015458980765279E-4</v>
      </c>
      <c r="P407" s="173">
        <f t="shared" si="140"/>
        <v>6.0577713318545707E-4</v>
      </c>
      <c r="Q407" s="173">
        <f t="shared" si="140"/>
        <v>6.1139967656326146E-4</v>
      </c>
      <c r="R407" s="173">
        <f t="shared" si="140"/>
        <v>6.1702221994106585E-4</v>
      </c>
      <c r="S407" s="173">
        <f t="shared" si="140"/>
        <v>6.2264476331887013E-4</v>
      </c>
      <c r="T407" s="173">
        <f t="shared" si="140"/>
        <v>1.1367072895847932E-3</v>
      </c>
      <c r="U407" s="173">
        <f t="shared" si="140"/>
        <v>1.1468800074318523E-3</v>
      </c>
      <c r="V407" s="173">
        <f t="shared" si="140"/>
        <v>1.1570527252789111E-3</v>
      </c>
      <c r="W407" s="173">
        <f t="shared" si="140"/>
        <v>1.1672254431259702E-3</v>
      </c>
      <c r="X407" s="173">
        <f t="shared" si="140"/>
        <v>1.1745684758973519E-3</v>
      </c>
      <c r="Y407" s="173">
        <f t="shared" si="140"/>
        <v>2.2564018236391281E-3</v>
      </c>
      <c r="Z407" s="173">
        <f t="shared" si="140"/>
        <v>2.2650389900914724E-3</v>
      </c>
      <c r="AA407" s="173">
        <f t="shared" si="140"/>
        <v>2.2736761565438153E-3</v>
      </c>
      <c r="AB407" s="173">
        <f t="shared" si="140"/>
        <v>2.2823133229961591E-3</v>
      </c>
      <c r="AC407" s="155"/>
      <c r="AD407" s="155"/>
      <c r="AE407" s="155"/>
      <c r="AF407" s="155"/>
      <c r="AG407" s="174">
        <f>D407*D50*PRODUCT($CJ407:CJ407)</f>
        <v>0</v>
      </c>
      <c r="AH407" s="174">
        <f>E407*E50*PRODUCT($CJ407:CK407)</f>
        <v>0</v>
      </c>
      <c r="AI407" s="174">
        <f>F407*F50*PRODUCT($CJ407:CL407)</f>
        <v>0</v>
      </c>
      <c r="AJ407" s="174">
        <f>G407*G50*PRODUCT($CJ407:CM407)</f>
        <v>0</v>
      </c>
      <c r="AK407" s="174">
        <f>H407*H50*PRODUCT($CJ407:CN407)</f>
        <v>0</v>
      </c>
      <c r="AL407" s="174">
        <f>I407*I50*PRODUCT($CJ407:CO407)</f>
        <v>0</v>
      </c>
      <c r="AM407" s="174">
        <f>J407*J50*PRODUCT($CJ407:CP407)</f>
        <v>0</v>
      </c>
      <c r="AN407" s="174">
        <f>K407*K50*PRODUCT($CJ407:CQ407)</f>
        <v>0</v>
      </c>
      <c r="AO407" s="174">
        <f>L407*L50*PRODUCT($CJ407:CR407)</f>
        <v>0</v>
      </c>
      <c r="AP407" s="174">
        <f>M407*M50*PRODUCT($CJ407:CS407)</f>
        <v>0</v>
      </c>
      <c r="AQ407" s="174">
        <f>N407*N50*PRODUCT($CJ407:CT407)</f>
        <v>0</v>
      </c>
      <c r="AR407" s="174">
        <f>O407*O50*PRODUCT($CJ407:CU407)</f>
        <v>0</v>
      </c>
      <c r="AS407" s="174">
        <f>P407*P50*PRODUCT($CJ407:CV407)</f>
        <v>0</v>
      </c>
      <c r="AT407" s="174">
        <f>Q407*Q50*PRODUCT($CJ407:CW407)</f>
        <v>0</v>
      </c>
      <c r="AU407" s="174">
        <f>R407*R50*PRODUCT($CJ407:CX407)</f>
        <v>0</v>
      </c>
      <c r="AV407" s="174">
        <f>S407*S50*PRODUCT($CJ407:CY407)</f>
        <v>0</v>
      </c>
      <c r="AW407" s="174">
        <f>T407*T50*PRODUCT($CJ407:CZ407)</f>
        <v>0</v>
      </c>
      <c r="AX407" s="174">
        <f>U407*U50*PRODUCT($CJ407:DA407)</f>
        <v>0</v>
      </c>
      <c r="AY407" s="174">
        <f>V407*V50*PRODUCT($CJ407:DB407)</f>
        <v>0</v>
      </c>
      <c r="AZ407" s="174">
        <f>W407*W50*PRODUCT($CJ407:DC407)</f>
        <v>0</v>
      </c>
      <c r="BA407" s="174">
        <f>X407*X50*PRODUCT($CJ407:DD407)</f>
        <v>0</v>
      </c>
      <c r="BB407" s="174">
        <f>Y407*Y50*PRODUCT($CJ407:DE407)</f>
        <v>0</v>
      </c>
      <c r="BC407" s="174">
        <f>Z407*Z50*PRODUCT($CJ407:DF407)</f>
        <v>0</v>
      </c>
      <c r="BD407" s="174">
        <f>AA407*AA50*PRODUCT($CJ407:DG407)</f>
        <v>0</v>
      </c>
      <c r="BE407" s="174">
        <f>AB407*AB50*PRODUCT($CJ407:DH407)</f>
        <v>0</v>
      </c>
      <c r="BF407" s="176"/>
      <c r="BG407" s="176"/>
      <c r="BH407" s="93"/>
      <c r="BI407" s="169">
        <f>SUM($AF407:AG407)-SUM($AF439:AG439)-SUM($C439:D439)-SUM($BH439:BI439)</f>
        <v>0</v>
      </c>
      <c r="BJ407" s="169">
        <f>SUM($AF407:AH407)-SUM($AF439:AH439)-SUM($C439:E439)-SUM($BH439:BJ439)</f>
        <v>0</v>
      </c>
      <c r="BK407" s="169">
        <f>SUM($AF407:AI407)-SUM($AF439:AI439)-SUM($C439:F439)-SUM($BH439:BK439)</f>
        <v>0</v>
      </c>
      <c r="BL407" s="169">
        <f>SUM($AF407:AJ407)-SUM($AF439:AJ439)-SUM($C439:G439)-SUM($BH439:BL439)</f>
        <v>0</v>
      </c>
      <c r="BM407" s="169">
        <f>SUM($AF407:AK407)-SUM($AF439:AK439)-SUM($C439:H439)-SUM($BH439:BM439)</f>
        <v>0</v>
      </c>
      <c r="BN407" s="169">
        <f>SUM($AF407:AL407)-SUM($AF439:AL439)-SUM($C439:I439)-SUM($BH439:BN439)</f>
        <v>0</v>
      </c>
      <c r="BO407" s="169">
        <f>SUM($AF407:AM407)-SUM($AF439:AM439)-SUM($C439:J439)-SUM($BH439:BO439)</f>
        <v>0</v>
      </c>
      <c r="BP407" s="169">
        <f>SUM($AF407:AN407)-SUM($AF439:AN439)-SUM($C439:K439)-SUM($BH439:BP439)</f>
        <v>0</v>
      </c>
      <c r="BQ407" s="169">
        <f>SUM($AF407:AO407)-SUM($AF439:AO439)-SUM($C439:L439)-SUM($BH439:BQ439)</f>
        <v>0</v>
      </c>
      <c r="BR407" s="169">
        <f>SUM($AF407:AP407)-SUM($AF439:AP439)-SUM($C439:M439)-SUM($BH439:BR439)</f>
        <v>0</v>
      </c>
      <c r="BS407" s="169">
        <f>SUM($AF407:AQ407)-SUM($AF439:AQ439)-SUM($C439:N439)-SUM($BH439:BS439)</f>
        <v>0</v>
      </c>
      <c r="BT407" s="169">
        <f>SUM($AF407:AR407)-SUM($AF439:AR439)-SUM($C439:O439)-SUM($BH439:BT439)</f>
        <v>0</v>
      </c>
      <c r="BU407" s="169">
        <f>SUM($AF407:AS407)-SUM($AF439:AS439)-SUM($C439:P439)-SUM($BH439:BU439)</f>
        <v>0</v>
      </c>
      <c r="BV407" s="169">
        <f>SUM($AF407:AT407)-SUM($AF439:AT439)-SUM($C439:Q439)-SUM($BH439:BV439)</f>
        <v>0</v>
      </c>
      <c r="BW407" s="169">
        <f>SUM($AF407:AU407)-SUM($AF439:AU439)-SUM($C439:R439)-SUM($BH439:BW439)</f>
        <v>0</v>
      </c>
      <c r="BX407" s="169">
        <f>SUM($AF407:AV407)-SUM($AF439:AV439)-SUM($C439:S439)-SUM($BH439:BX439)</f>
        <v>0</v>
      </c>
      <c r="BY407" s="169">
        <f>SUM($AF407:AW407)-SUM($AF439:AW439)-SUM($C439:T439)-SUM($BH439:BY439)</f>
        <v>0</v>
      </c>
      <c r="BZ407" s="169">
        <f>SUM($AF407:AX407)-SUM($AF439:AX439)-SUM($C439:U439)-SUM($BH439:BZ439)</f>
        <v>0</v>
      </c>
      <c r="CA407" s="169">
        <f>SUM($AF407:AY407)-SUM($AF439:AY439)-SUM($C439:V439)-SUM($BH439:CA439)</f>
        <v>0</v>
      </c>
      <c r="CB407" s="169">
        <f>SUM($AF407:AZ407)-SUM($AF439:AZ439)-SUM($C439:W439)-SUM($BH439:CB439)</f>
        <v>0</v>
      </c>
      <c r="CC407" s="169">
        <f>SUM($AF407:BA407)-SUM($AF439:BA439)-SUM($C439:X439)-SUM($BH439:CC439)</f>
        <v>0</v>
      </c>
      <c r="CD407" s="169">
        <f>SUM($AF407:BB407)-SUM($AF439:BB439)-SUM($C439:Y439)-SUM($BH439:CD439)</f>
        <v>0</v>
      </c>
      <c r="CE407" s="169">
        <f>SUM($AF407:BC407)-SUM($AF439:BC439)-SUM($C439:Z439)-SUM($BH439:CE439)</f>
        <v>0</v>
      </c>
      <c r="CF407" s="169">
        <f>SUM($AF407:BD407)-SUM($AF439:BD439)-SUM($C439:AA439)-SUM($BH439:CF439)</f>
        <v>0</v>
      </c>
      <c r="CG407" s="169">
        <f>SUM($AF407:BE407)-SUM($AF439:BE439)-SUM($C439:AB439)-SUM($BH439:CG439)</f>
        <v>0</v>
      </c>
      <c r="CH407" s="52"/>
      <c r="CI407" s="52"/>
      <c r="CJ407" s="67"/>
      <c r="CK407" s="67"/>
      <c r="CL407" s="67"/>
      <c r="CM407" s="67"/>
      <c r="CN407" s="67"/>
      <c r="CO407" s="67"/>
      <c r="CP407" s="67"/>
      <c r="CQ407" s="67">
        <f>1-J407</f>
        <v>1</v>
      </c>
      <c r="CR407" s="67">
        <f t="shared" si="131"/>
        <v>0.99970394697563092</v>
      </c>
      <c r="CS407" s="67">
        <f t="shared" si="131"/>
        <v>0.99971121019853693</v>
      </c>
      <c r="CT407" s="67">
        <f t="shared" si="131"/>
        <v>0.99970920615138748</v>
      </c>
      <c r="CU407" s="67">
        <f t="shared" si="131"/>
        <v>0.9997064298317333</v>
      </c>
      <c r="CV407" s="67">
        <f t="shared" si="131"/>
        <v>0.99939984541019233</v>
      </c>
      <c r="CW407" s="67">
        <f t="shared" si="131"/>
        <v>0.99939422286681456</v>
      </c>
      <c r="CX407" s="67">
        <f t="shared" si="131"/>
        <v>0.99938860032343679</v>
      </c>
      <c r="CY407" s="67">
        <f t="shared" si="131"/>
        <v>0.99938297778005891</v>
      </c>
      <c r="CZ407" s="67">
        <f t="shared" si="131"/>
        <v>0.99937735523668114</v>
      </c>
      <c r="DA407" s="67">
        <f t="shared" si="131"/>
        <v>0.99886329271041518</v>
      </c>
      <c r="DB407" s="67">
        <f t="shared" si="131"/>
        <v>0.99885311999256809</v>
      </c>
      <c r="DC407" s="67">
        <f t="shared" si="131"/>
        <v>0.99884294727472112</v>
      </c>
      <c r="DD407" s="67">
        <f t="shared" si="131"/>
        <v>0.99883277455687403</v>
      </c>
      <c r="DE407" s="67">
        <f t="shared" si="131"/>
        <v>0.99882543152410264</v>
      </c>
      <c r="DF407" s="67">
        <f t="shared" si="131"/>
        <v>0.99774359817636082</v>
      </c>
      <c r="DG407" s="67">
        <f t="shared" si="131"/>
        <v>0.99773496100990855</v>
      </c>
      <c r="DH407" s="67">
        <f t="shared" si="131"/>
        <v>0.99772632384345616</v>
      </c>
      <c r="DI407" s="67">
        <f t="shared" si="131"/>
        <v>0.99771768667700389</v>
      </c>
      <c r="DL407" s="53"/>
      <c r="DM407" s="188" t="str">
        <f t="shared" si="134"/>
        <v/>
      </c>
      <c r="DN407" s="188" t="str">
        <f t="shared" si="132"/>
        <v/>
      </c>
      <c r="DO407" s="188" t="str">
        <f t="shared" si="132"/>
        <v/>
      </c>
      <c r="DP407" s="188" t="str">
        <f t="shared" si="132"/>
        <v/>
      </c>
      <c r="DQ407" s="188" t="str">
        <f t="shared" si="132"/>
        <v/>
      </c>
      <c r="DR407" s="188" t="str">
        <f t="shared" si="132"/>
        <v/>
      </c>
      <c r="DS407" s="188" t="str">
        <f t="shared" si="132"/>
        <v/>
      </c>
      <c r="DT407" s="188" t="str">
        <f t="shared" si="132"/>
        <v/>
      </c>
      <c r="DU407" s="188" t="str">
        <f t="shared" si="132"/>
        <v/>
      </c>
      <c r="DV407" s="188" t="str">
        <f t="shared" si="132"/>
        <v/>
      </c>
      <c r="DW407" s="188" t="str">
        <f t="shared" si="132"/>
        <v/>
      </c>
      <c r="DX407" s="188" t="str">
        <f t="shared" si="132"/>
        <v/>
      </c>
      <c r="DY407" s="188" t="str">
        <f t="shared" si="132"/>
        <v/>
      </c>
      <c r="DZ407" s="188" t="str">
        <f t="shared" si="132"/>
        <v/>
      </c>
      <c r="EA407" s="188" t="str">
        <f t="shared" si="132"/>
        <v/>
      </c>
      <c r="EB407" s="188" t="str">
        <f t="shared" si="132"/>
        <v/>
      </c>
      <c r="EC407" s="188" t="str">
        <f t="shared" si="132"/>
        <v/>
      </c>
      <c r="ED407" s="188" t="str">
        <f t="shared" si="132"/>
        <v/>
      </c>
      <c r="EE407" s="188" t="str">
        <f t="shared" si="132"/>
        <v/>
      </c>
      <c r="EF407" s="188" t="str">
        <f t="shared" si="132"/>
        <v/>
      </c>
      <c r="EG407" s="188" t="str">
        <f t="shared" si="132"/>
        <v/>
      </c>
      <c r="EH407" s="188" t="str">
        <f t="shared" si="132"/>
        <v/>
      </c>
      <c r="EI407" s="188" t="str">
        <f t="shared" si="132"/>
        <v/>
      </c>
      <c r="EJ407" s="188" t="str">
        <f t="shared" si="132"/>
        <v/>
      </c>
      <c r="EK407" s="188" t="str">
        <f t="shared" si="132"/>
        <v/>
      </c>
    </row>
    <row r="408" spans="1:141" x14ac:dyDescent="0.3">
      <c r="B408" s="1">
        <v>9</v>
      </c>
      <c r="C408" s="173"/>
      <c r="D408" s="173"/>
      <c r="E408" s="173"/>
      <c r="F408" s="173"/>
      <c r="G408" s="173"/>
      <c r="H408" s="173"/>
      <c r="I408" s="173"/>
      <c r="J408" s="173"/>
      <c r="K408" s="173"/>
      <c r="L408" s="173">
        <f t="shared" ref="L408:AB408" si="141">VLOOKUP(K85,ColInc,$A$4,FALSE)*(1+((VLOOKUP(K85,Colrisk,$A$4,FALSE)-1)*MAX(0,AN117-BaselineBMI)))</f>
        <v>2.9605302436904103E-4</v>
      </c>
      <c r="M408" s="173">
        <f t="shared" si="141"/>
        <v>2.8878980146305501E-4</v>
      </c>
      <c r="N408" s="173">
        <f t="shared" si="141"/>
        <v>2.9079384861255357E-4</v>
      </c>
      <c r="O408" s="173">
        <f t="shared" si="141"/>
        <v>2.9357016826667582E-4</v>
      </c>
      <c r="P408" s="173">
        <f t="shared" si="141"/>
        <v>6.0015458980765279E-4</v>
      </c>
      <c r="Q408" s="173">
        <f t="shared" si="141"/>
        <v>6.0577713318545707E-4</v>
      </c>
      <c r="R408" s="173">
        <f t="shared" si="141"/>
        <v>6.1139967656326146E-4</v>
      </c>
      <c r="S408" s="173">
        <f t="shared" si="141"/>
        <v>6.1702221994106585E-4</v>
      </c>
      <c r="T408" s="173">
        <f t="shared" si="141"/>
        <v>6.2264476331887013E-4</v>
      </c>
      <c r="U408" s="173">
        <f t="shared" si="141"/>
        <v>1.1367072895847932E-3</v>
      </c>
      <c r="V408" s="173">
        <f t="shared" si="141"/>
        <v>1.1468800074318523E-3</v>
      </c>
      <c r="W408" s="173">
        <f t="shared" si="141"/>
        <v>1.1570527252789111E-3</v>
      </c>
      <c r="X408" s="173">
        <f t="shared" si="141"/>
        <v>1.1672254431259702E-3</v>
      </c>
      <c r="Y408" s="173">
        <f t="shared" si="141"/>
        <v>1.1745684758973519E-3</v>
      </c>
      <c r="Z408" s="173">
        <f t="shared" si="141"/>
        <v>2.2564018236391281E-3</v>
      </c>
      <c r="AA408" s="173">
        <f t="shared" si="141"/>
        <v>2.2650389900914724E-3</v>
      </c>
      <c r="AB408" s="173">
        <f t="shared" si="141"/>
        <v>2.2736761565438153E-3</v>
      </c>
      <c r="AC408" s="155"/>
      <c r="AD408" s="155"/>
      <c r="AE408" s="155"/>
      <c r="AF408" s="155"/>
      <c r="AG408" s="174">
        <f>D408*D51*PRODUCT($CJ408:CJ408)</f>
        <v>0</v>
      </c>
      <c r="AH408" s="174">
        <f>E408*E51*PRODUCT($CJ408:CK408)</f>
        <v>0</v>
      </c>
      <c r="AI408" s="174">
        <f>F408*F51*PRODUCT($CJ408:CL408)</f>
        <v>0</v>
      </c>
      <c r="AJ408" s="174">
        <f>G408*G51*PRODUCT($CJ408:CM408)</f>
        <v>0</v>
      </c>
      <c r="AK408" s="174">
        <f>H408*H51*PRODUCT($CJ408:CN408)</f>
        <v>0</v>
      </c>
      <c r="AL408" s="174">
        <f>I408*I51*PRODUCT($CJ408:CO408)</f>
        <v>0</v>
      </c>
      <c r="AM408" s="174">
        <f>J408*J51*PRODUCT($CJ408:CP408)</f>
        <v>0</v>
      </c>
      <c r="AN408" s="174">
        <f>K408*K51*PRODUCT($CJ408:CQ408)</f>
        <v>0</v>
      </c>
      <c r="AO408" s="174">
        <f>L408*L51*PRODUCT($CJ408:CR408)</f>
        <v>0</v>
      </c>
      <c r="AP408" s="174">
        <f>M408*M51*PRODUCT($CJ408:CS408)</f>
        <v>0</v>
      </c>
      <c r="AQ408" s="174">
        <f>N408*N51*PRODUCT($CJ408:CT408)</f>
        <v>0</v>
      </c>
      <c r="AR408" s="174">
        <f>O408*O51*PRODUCT($CJ408:CU408)</f>
        <v>0</v>
      </c>
      <c r="AS408" s="174">
        <f>P408*P51*PRODUCT($CJ408:CV408)</f>
        <v>0</v>
      </c>
      <c r="AT408" s="174">
        <f>Q408*Q51*PRODUCT($CJ408:CW408)</f>
        <v>0</v>
      </c>
      <c r="AU408" s="174">
        <f>R408*R51*PRODUCT($CJ408:CX408)</f>
        <v>0</v>
      </c>
      <c r="AV408" s="174">
        <f>S408*S51*PRODUCT($CJ408:CY408)</f>
        <v>0</v>
      </c>
      <c r="AW408" s="174">
        <f>T408*T51*PRODUCT($CJ408:CZ408)</f>
        <v>0</v>
      </c>
      <c r="AX408" s="174">
        <f>U408*U51*PRODUCT($CJ408:DA408)</f>
        <v>0</v>
      </c>
      <c r="AY408" s="174">
        <f>V408*V51*PRODUCT($CJ408:DB408)</f>
        <v>0</v>
      </c>
      <c r="AZ408" s="174">
        <f>W408*W51*PRODUCT($CJ408:DC408)</f>
        <v>0</v>
      </c>
      <c r="BA408" s="174">
        <f>X408*X51*PRODUCT($CJ408:DD408)</f>
        <v>0</v>
      </c>
      <c r="BB408" s="174">
        <f>Y408*Y51*PRODUCT($CJ408:DE408)</f>
        <v>0</v>
      </c>
      <c r="BC408" s="174">
        <f>Z408*Z51*PRODUCT($CJ408:DF408)</f>
        <v>0</v>
      </c>
      <c r="BD408" s="174">
        <f>AA408*AA51*PRODUCT($CJ408:DG408)</f>
        <v>0</v>
      </c>
      <c r="BE408" s="174">
        <f>AB408*AB51*PRODUCT($CJ408:DH408)</f>
        <v>0</v>
      </c>
      <c r="BF408" s="176"/>
      <c r="BG408" s="176"/>
      <c r="BH408" s="176"/>
      <c r="BI408" s="169">
        <f>SUM($AF408:AG408)-SUM($AF440:AG440)-SUM($C440:D440)-SUM($BH440:BI440)</f>
        <v>0</v>
      </c>
      <c r="BJ408" s="169">
        <f>SUM($AF408:AH408)-SUM($AF440:AH440)-SUM($C440:E440)-SUM($BH440:BJ440)</f>
        <v>0</v>
      </c>
      <c r="BK408" s="169">
        <f>SUM($AF408:AI408)-SUM($AF440:AI440)-SUM($C440:F440)-SUM($BH440:BK440)</f>
        <v>0</v>
      </c>
      <c r="BL408" s="169">
        <f>SUM($AF408:AJ408)-SUM($AF440:AJ440)-SUM($C440:G440)-SUM($BH440:BL440)</f>
        <v>0</v>
      </c>
      <c r="BM408" s="169">
        <f>SUM($AF408:AK408)-SUM($AF440:AK440)-SUM($C440:H440)-SUM($BH440:BM440)</f>
        <v>0</v>
      </c>
      <c r="BN408" s="169">
        <f>SUM($AF408:AL408)-SUM($AF440:AL440)-SUM($C440:I440)-SUM($BH440:BN440)</f>
        <v>0</v>
      </c>
      <c r="BO408" s="169">
        <f>SUM($AF408:AM408)-SUM($AF440:AM440)-SUM($C440:J440)-SUM($BH440:BO440)</f>
        <v>0</v>
      </c>
      <c r="BP408" s="169">
        <f>SUM($AF408:AN408)-SUM($AF440:AN440)-SUM($C440:K440)-SUM($BH440:BP440)</f>
        <v>0</v>
      </c>
      <c r="BQ408" s="169">
        <f>SUM($AF408:AO408)-SUM($AF440:AO440)-SUM($C440:L440)-SUM($BH440:BQ440)</f>
        <v>0</v>
      </c>
      <c r="BR408" s="169">
        <f>SUM($AF408:AP408)-SUM($AF440:AP440)-SUM($C440:M440)-SUM($BH440:BR440)</f>
        <v>0</v>
      </c>
      <c r="BS408" s="169">
        <f>SUM($AF408:AQ408)-SUM($AF440:AQ440)-SUM($C440:N440)-SUM($BH440:BS440)</f>
        <v>0</v>
      </c>
      <c r="BT408" s="169">
        <f>SUM($AF408:AR408)-SUM($AF440:AR440)-SUM($C440:O440)-SUM($BH440:BT440)</f>
        <v>0</v>
      </c>
      <c r="BU408" s="169">
        <f>SUM($AF408:AS408)-SUM($AF440:AS440)-SUM($C440:P440)-SUM($BH440:BU440)</f>
        <v>0</v>
      </c>
      <c r="BV408" s="169">
        <f>SUM($AF408:AT408)-SUM($AF440:AT440)-SUM($C440:Q440)-SUM($BH440:BV440)</f>
        <v>0</v>
      </c>
      <c r="BW408" s="169">
        <f>SUM($AF408:AU408)-SUM($AF440:AU440)-SUM($C440:R440)-SUM($BH440:BW440)</f>
        <v>0</v>
      </c>
      <c r="BX408" s="169">
        <f>SUM($AF408:AV408)-SUM($AF440:AV440)-SUM($C440:S440)-SUM($BH440:BX440)</f>
        <v>0</v>
      </c>
      <c r="BY408" s="169">
        <f>SUM($AF408:AW408)-SUM($AF440:AW440)-SUM($C440:T440)-SUM($BH440:BY440)</f>
        <v>0</v>
      </c>
      <c r="BZ408" s="169">
        <f>SUM($AF408:AX408)-SUM($AF440:AX440)-SUM($C440:U440)-SUM($BH440:BZ440)</f>
        <v>0</v>
      </c>
      <c r="CA408" s="169">
        <f>SUM($AF408:AY408)-SUM($AF440:AY440)-SUM($C440:V440)-SUM($BH440:CA440)</f>
        <v>0</v>
      </c>
      <c r="CB408" s="169">
        <f>SUM($AF408:AZ408)-SUM($AF440:AZ440)-SUM($C440:W440)-SUM($BH440:CB440)</f>
        <v>0</v>
      </c>
      <c r="CC408" s="169">
        <f>SUM($AF408:BA408)-SUM($AF440:BA440)-SUM($C440:X440)-SUM($BH440:CC440)</f>
        <v>0</v>
      </c>
      <c r="CD408" s="169">
        <f>SUM($AF408:BB408)-SUM($AF440:BB440)-SUM($C440:Y440)-SUM($BH440:CD440)</f>
        <v>0</v>
      </c>
      <c r="CE408" s="169">
        <f>SUM($AF408:BC408)-SUM($AF440:BC440)-SUM($C440:Z440)-SUM($BH440:CE440)</f>
        <v>0</v>
      </c>
      <c r="CF408" s="169">
        <f>SUM($AF408:BD408)-SUM($AF440:BD440)-SUM($C440:AA440)-SUM($BH440:CF440)</f>
        <v>0</v>
      </c>
      <c r="CG408" s="169">
        <f>SUM($AF408:BE408)-SUM($AF440:BE440)-SUM($C440:AB440)-SUM($BH440:CG440)</f>
        <v>0</v>
      </c>
      <c r="CH408" s="52"/>
      <c r="CI408" s="52"/>
      <c r="CJ408" s="67"/>
      <c r="CK408" s="67"/>
      <c r="CL408" s="67"/>
      <c r="CM408" s="67"/>
      <c r="CN408" s="67"/>
      <c r="CO408" s="67"/>
      <c r="CP408" s="67"/>
      <c r="CQ408" s="67"/>
      <c r="CR408" s="67">
        <f>1-K408</f>
        <v>1</v>
      </c>
      <c r="CS408" s="67">
        <f t="shared" si="131"/>
        <v>0.99970394697563092</v>
      </c>
      <c r="CT408" s="67">
        <f t="shared" si="131"/>
        <v>0.99971121019853693</v>
      </c>
      <c r="CU408" s="67">
        <f t="shared" si="131"/>
        <v>0.99970920615138748</v>
      </c>
      <c r="CV408" s="67">
        <f t="shared" si="131"/>
        <v>0.9997064298317333</v>
      </c>
      <c r="CW408" s="67">
        <f t="shared" si="131"/>
        <v>0.99939984541019233</v>
      </c>
      <c r="CX408" s="67">
        <f t="shared" si="131"/>
        <v>0.99939422286681456</v>
      </c>
      <c r="CY408" s="67">
        <f t="shared" si="131"/>
        <v>0.99938860032343679</v>
      </c>
      <c r="CZ408" s="67">
        <f t="shared" si="131"/>
        <v>0.99938297778005891</v>
      </c>
      <c r="DA408" s="67">
        <f t="shared" si="131"/>
        <v>0.99937735523668114</v>
      </c>
      <c r="DB408" s="67">
        <f t="shared" si="131"/>
        <v>0.99886329271041518</v>
      </c>
      <c r="DC408" s="67">
        <f t="shared" si="131"/>
        <v>0.99885311999256809</v>
      </c>
      <c r="DD408" s="67">
        <f t="shared" si="131"/>
        <v>0.99884294727472112</v>
      </c>
      <c r="DE408" s="67">
        <f t="shared" si="131"/>
        <v>0.99883277455687403</v>
      </c>
      <c r="DF408" s="67">
        <f t="shared" si="131"/>
        <v>0.99882543152410264</v>
      </c>
      <c r="DG408" s="67">
        <f t="shared" si="131"/>
        <v>0.99774359817636082</v>
      </c>
      <c r="DH408" s="67">
        <f t="shared" si="131"/>
        <v>0.99773496100990855</v>
      </c>
      <c r="DI408" s="67">
        <f t="shared" si="131"/>
        <v>0.99772632384345616</v>
      </c>
      <c r="DL408" s="53"/>
      <c r="DM408" s="188" t="str">
        <f t="shared" si="134"/>
        <v/>
      </c>
      <c r="DN408" s="188" t="str">
        <f t="shared" si="132"/>
        <v/>
      </c>
      <c r="DO408" s="188" t="str">
        <f t="shared" si="132"/>
        <v/>
      </c>
      <c r="DP408" s="188" t="str">
        <f t="shared" si="132"/>
        <v/>
      </c>
      <c r="DQ408" s="188" t="str">
        <f t="shared" si="132"/>
        <v/>
      </c>
      <c r="DR408" s="188" t="str">
        <f t="shared" si="132"/>
        <v/>
      </c>
      <c r="DS408" s="188" t="str">
        <f t="shared" si="132"/>
        <v/>
      </c>
      <c r="DT408" s="188" t="str">
        <f t="shared" si="132"/>
        <v/>
      </c>
      <c r="DU408" s="188" t="str">
        <f t="shared" si="132"/>
        <v/>
      </c>
      <c r="DV408" s="188" t="str">
        <f t="shared" si="132"/>
        <v/>
      </c>
      <c r="DW408" s="188" t="str">
        <f t="shared" si="132"/>
        <v/>
      </c>
      <c r="DX408" s="188" t="str">
        <f t="shared" si="132"/>
        <v/>
      </c>
      <c r="DY408" s="188" t="str">
        <f t="shared" si="132"/>
        <v/>
      </c>
      <c r="DZ408" s="188" t="str">
        <f t="shared" si="132"/>
        <v/>
      </c>
      <c r="EA408" s="188" t="str">
        <f t="shared" si="132"/>
        <v/>
      </c>
      <c r="EB408" s="188" t="str">
        <f t="shared" si="132"/>
        <v/>
      </c>
      <c r="EC408" s="188" t="str">
        <f t="shared" si="132"/>
        <v/>
      </c>
      <c r="ED408" s="188" t="str">
        <f t="shared" si="132"/>
        <v/>
      </c>
      <c r="EE408" s="188" t="str">
        <f t="shared" si="132"/>
        <v/>
      </c>
      <c r="EF408" s="188" t="str">
        <f t="shared" si="132"/>
        <v/>
      </c>
      <c r="EG408" s="188" t="str">
        <f t="shared" si="132"/>
        <v/>
      </c>
      <c r="EH408" s="188" t="str">
        <f t="shared" si="132"/>
        <v/>
      </c>
      <c r="EI408" s="188" t="str">
        <f t="shared" si="132"/>
        <v/>
      </c>
      <c r="EJ408" s="188" t="str">
        <f t="shared" si="132"/>
        <v/>
      </c>
      <c r="EK408" s="188" t="str">
        <f t="shared" si="132"/>
        <v/>
      </c>
    </row>
    <row r="409" spans="1:141" x14ac:dyDescent="0.3">
      <c r="B409" s="1">
        <v>10</v>
      </c>
      <c r="C409" s="173"/>
      <c r="D409" s="173"/>
      <c r="E409" s="173"/>
      <c r="F409" s="173"/>
      <c r="G409" s="173"/>
      <c r="H409" s="173"/>
      <c r="I409" s="173"/>
      <c r="J409" s="173"/>
      <c r="K409" s="173"/>
      <c r="L409" s="173"/>
      <c r="M409" s="173">
        <f t="shared" ref="M409:AB409" si="142">VLOOKUP(L86,ColInc,$A$4,FALSE)*(1+((VLOOKUP(L86,Colrisk,$A$4,FALSE)-1)*MAX(0,AO118-BaselineBMI)))</f>
        <v>2.9605302436904103E-4</v>
      </c>
      <c r="N409" s="173">
        <f t="shared" si="142"/>
        <v>2.8878980146305501E-4</v>
      </c>
      <c r="O409" s="173">
        <f t="shared" si="142"/>
        <v>2.9079384861255357E-4</v>
      </c>
      <c r="P409" s="173">
        <f t="shared" si="142"/>
        <v>2.9357016826667582E-4</v>
      </c>
      <c r="Q409" s="173">
        <f t="shared" si="142"/>
        <v>6.0015458980765279E-4</v>
      </c>
      <c r="R409" s="173">
        <f t="shared" si="142"/>
        <v>6.0577713318545707E-4</v>
      </c>
      <c r="S409" s="173">
        <f t="shared" si="142"/>
        <v>6.1139967656326146E-4</v>
      </c>
      <c r="T409" s="173">
        <f t="shared" si="142"/>
        <v>6.1702221994106585E-4</v>
      </c>
      <c r="U409" s="173">
        <f t="shared" si="142"/>
        <v>6.2264476331887013E-4</v>
      </c>
      <c r="V409" s="173">
        <f t="shared" si="142"/>
        <v>1.1367072895847932E-3</v>
      </c>
      <c r="W409" s="173">
        <f t="shared" si="142"/>
        <v>1.1468800074318523E-3</v>
      </c>
      <c r="X409" s="173">
        <f t="shared" si="142"/>
        <v>1.1570527252789111E-3</v>
      </c>
      <c r="Y409" s="173">
        <f t="shared" si="142"/>
        <v>1.1672254431259702E-3</v>
      </c>
      <c r="Z409" s="173">
        <f t="shared" si="142"/>
        <v>1.1745684758973519E-3</v>
      </c>
      <c r="AA409" s="173">
        <f t="shared" si="142"/>
        <v>2.2564018236391281E-3</v>
      </c>
      <c r="AB409" s="173">
        <f t="shared" si="142"/>
        <v>2.2650389900914724E-3</v>
      </c>
      <c r="AC409" s="155"/>
      <c r="AD409" s="155"/>
      <c r="AE409" s="155"/>
      <c r="AF409" s="67"/>
      <c r="AG409" s="174">
        <f>D409*D52*PRODUCT($CJ409:CJ409)</f>
        <v>0</v>
      </c>
      <c r="AH409" s="174">
        <f>E409*E52*PRODUCT($CJ409:CK409)</f>
        <v>0</v>
      </c>
      <c r="AI409" s="174">
        <f>F409*F52*PRODUCT($CJ409:CL409)</f>
        <v>0</v>
      </c>
      <c r="AJ409" s="174">
        <f>G409*G52*PRODUCT($CJ409:CM409)</f>
        <v>0</v>
      </c>
      <c r="AK409" s="174">
        <f>H409*H52*PRODUCT($CJ409:CN409)</f>
        <v>0</v>
      </c>
      <c r="AL409" s="174">
        <f>I409*I52*PRODUCT($CJ409:CO409)</f>
        <v>0</v>
      </c>
      <c r="AM409" s="174">
        <f>J409*J52*PRODUCT($CJ409:CP409)</f>
        <v>0</v>
      </c>
      <c r="AN409" s="174">
        <f>K409*K52*PRODUCT($CJ409:CQ409)</f>
        <v>0</v>
      </c>
      <c r="AO409" s="174">
        <f>L409*L52*PRODUCT($CJ409:CR409)</f>
        <v>0</v>
      </c>
      <c r="AP409" s="174">
        <f>M409*M52*PRODUCT($CJ409:CS409)</f>
        <v>0</v>
      </c>
      <c r="AQ409" s="174">
        <f>N409*N52*PRODUCT($CJ409:CT409)</f>
        <v>0</v>
      </c>
      <c r="AR409" s="174">
        <f>O409*O52*PRODUCT($CJ409:CU409)</f>
        <v>0</v>
      </c>
      <c r="AS409" s="174">
        <f>P409*P52*PRODUCT($CJ409:CV409)</f>
        <v>0</v>
      </c>
      <c r="AT409" s="174">
        <f>Q409*Q52*PRODUCT($CJ409:CW409)</f>
        <v>0</v>
      </c>
      <c r="AU409" s="174">
        <f>R409*R52*PRODUCT($CJ409:CX409)</f>
        <v>0</v>
      </c>
      <c r="AV409" s="174">
        <f>S409*S52*PRODUCT($CJ409:CY409)</f>
        <v>0</v>
      </c>
      <c r="AW409" s="174">
        <f>T409*T52*PRODUCT($CJ409:CZ409)</f>
        <v>0</v>
      </c>
      <c r="AX409" s="174">
        <f>U409*U52*PRODUCT($CJ409:DA409)</f>
        <v>0</v>
      </c>
      <c r="AY409" s="174">
        <f>V409*V52*PRODUCT($CJ409:DB409)</f>
        <v>0</v>
      </c>
      <c r="AZ409" s="174">
        <f>W409*W52*PRODUCT($CJ409:DC409)</f>
        <v>0</v>
      </c>
      <c r="BA409" s="174">
        <f>X409*X52*PRODUCT($CJ409:DD409)</f>
        <v>0</v>
      </c>
      <c r="BB409" s="174">
        <f>Y409*Y52*PRODUCT($CJ409:DE409)</f>
        <v>0</v>
      </c>
      <c r="BC409" s="174">
        <f>Z409*Z52*PRODUCT($CJ409:DF409)</f>
        <v>0</v>
      </c>
      <c r="BD409" s="174">
        <f>AA409*AA52*PRODUCT($CJ409:DG409)</f>
        <v>0</v>
      </c>
      <c r="BE409" s="174">
        <f>AB409*AB52*PRODUCT($CJ409:DH409)</f>
        <v>0</v>
      </c>
      <c r="BF409" s="176"/>
      <c r="BG409" s="93"/>
      <c r="BH409" s="93"/>
      <c r="BI409" s="169">
        <f>SUM($AF409:AG409)-SUM($AF441:AG441)-SUM($C441:D441)-SUM($BH441:BI441)</f>
        <v>0</v>
      </c>
      <c r="BJ409" s="169">
        <f>SUM($AF409:AH409)-SUM($AF441:AH441)-SUM($C441:E441)-SUM($BH441:BJ441)</f>
        <v>0</v>
      </c>
      <c r="BK409" s="169">
        <f>SUM($AF409:AI409)-SUM($AF441:AI441)-SUM($C441:F441)-SUM($BH441:BK441)</f>
        <v>0</v>
      </c>
      <c r="BL409" s="169">
        <f>SUM($AF409:AJ409)-SUM($AF441:AJ441)-SUM($C441:G441)-SUM($BH441:BL441)</f>
        <v>0</v>
      </c>
      <c r="BM409" s="169">
        <f>SUM($AF409:AK409)-SUM($AF441:AK441)-SUM($C441:H441)-SUM($BH441:BM441)</f>
        <v>0</v>
      </c>
      <c r="BN409" s="169">
        <f>SUM($AF409:AL409)-SUM($AF441:AL441)-SUM($C441:I441)-SUM($BH441:BN441)</f>
        <v>0</v>
      </c>
      <c r="BO409" s="169">
        <f>SUM($AF409:AM409)-SUM($AF441:AM441)-SUM($C441:J441)-SUM($BH441:BO441)</f>
        <v>0</v>
      </c>
      <c r="BP409" s="169">
        <f>SUM($AF409:AN409)-SUM($AF441:AN441)-SUM($C441:K441)-SUM($BH441:BP441)</f>
        <v>0</v>
      </c>
      <c r="BQ409" s="169">
        <f>SUM($AF409:AO409)-SUM($AF441:AO441)-SUM($C441:L441)-SUM($BH441:BQ441)</f>
        <v>0</v>
      </c>
      <c r="BR409" s="169">
        <f>SUM($AF409:AP409)-SUM($AF441:AP441)-SUM($C441:M441)-SUM($BH441:BR441)</f>
        <v>0</v>
      </c>
      <c r="BS409" s="169">
        <f>SUM($AF409:AQ409)-SUM($AF441:AQ441)-SUM($C441:N441)-SUM($BH441:BS441)</f>
        <v>0</v>
      </c>
      <c r="BT409" s="169">
        <f>SUM($AF409:AR409)-SUM($AF441:AR441)-SUM($C441:O441)-SUM($BH441:BT441)</f>
        <v>0</v>
      </c>
      <c r="BU409" s="169">
        <f>SUM($AF409:AS409)-SUM($AF441:AS441)-SUM($C441:P441)-SUM($BH441:BU441)</f>
        <v>0</v>
      </c>
      <c r="BV409" s="169">
        <f>SUM($AF409:AT409)-SUM($AF441:AT441)-SUM($C441:Q441)-SUM($BH441:BV441)</f>
        <v>0</v>
      </c>
      <c r="BW409" s="169">
        <f>SUM($AF409:AU409)-SUM($AF441:AU441)-SUM($C441:R441)-SUM($BH441:BW441)</f>
        <v>0</v>
      </c>
      <c r="BX409" s="169">
        <f>SUM($AF409:AV409)-SUM($AF441:AV441)-SUM($C441:S441)-SUM($BH441:BX441)</f>
        <v>0</v>
      </c>
      <c r="BY409" s="169">
        <f>SUM($AF409:AW409)-SUM($AF441:AW441)-SUM($C441:T441)-SUM($BH441:BY441)</f>
        <v>0</v>
      </c>
      <c r="BZ409" s="169">
        <f>SUM($AF409:AX409)-SUM($AF441:AX441)-SUM($C441:U441)-SUM($BH441:BZ441)</f>
        <v>0</v>
      </c>
      <c r="CA409" s="169">
        <f>SUM($AF409:AY409)-SUM($AF441:AY441)-SUM($C441:V441)-SUM($BH441:CA441)</f>
        <v>0</v>
      </c>
      <c r="CB409" s="169">
        <f>SUM($AF409:AZ409)-SUM($AF441:AZ441)-SUM($C441:W441)-SUM($BH441:CB441)</f>
        <v>0</v>
      </c>
      <c r="CC409" s="169">
        <f>SUM($AF409:BA409)-SUM($AF441:BA441)-SUM($C441:X441)-SUM($BH441:CC441)</f>
        <v>0</v>
      </c>
      <c r="CD409" s="169">
        <f>SUM($AF409:BB409)-SUM($AF441:BB441)-SUM($C441:Y441)-SUM($BH441:CD441)</f>
        <v>0</v>
      </c>
      <c r="CE409" s="169">
        <f>SUM($AF409:BC409)-SUM($AF441:BC441)-SUM($C441:Z441)-SUM($BH441:CE441)</f>
        <v>0</v>
      </c>
      <c r="CF409" s="169">
        <f>SUM($AF409:BD409)-SUM($AF441:BD441)-SUM($C441:AA441)-SUM($BH441:CF441)</f>
        <v>0</v>
      </c>
      <c r="CG409" s="169">
        <f>SUM($AF409:BE409)-SUM($AF441:BE441)-SUM($C441:AB441)-SUM($BH441:CG441)</f>
        <v>0</v>
      </c>
      <c r="CH409" s="52"/>
      <c r="CI409" s="52"/>
      <c r="CJ409" s="67"/>
      <c r="CK409" s="67"/>
      <c r="CL409" s="67"/>
      <c r="CM409" s="67"/>
      <c r="CN409" s="67"/>
      <c r="CO409" s="67"/>
      <c r="CP409" s="67"/>
      <c r="CQ409" s="67"/>
      <c r="CR409" s="67"/>
      <c r="CS409" s="67">
        <f>1-L409</f>
        <v>1</v>
      </c>
      <c r="CT409" s="67">
        <f t="shared" si="131"/>
        <v>0.99970394697563092</v>
      </c>
      <c r="CU409" s="67">
        <f t="shared" si="131"/>
        <v>0.99971121019853693</v>
      </c>
      <c r="CV409" s="67">
        <f t="shared" si="131"/>
        <v>0.99970920615138748</v>
      </c>
      <c r="CW409" s="67">
        <f t="shared" si="131"/>
        <v>0.9997064298317333</v>
      </c>
      <c r="CX409" s="67">
        <f t="shared" si="131"/>
        <v>0.99939984541019233</v>
      </c>
      <c r="CY409" s="67">
        <f t="shared" si="131"/>
        <v>0.99939422286681456</v>
      </c>
      <c r="CZ409" s="67">
        <f t="shared" si="131"/>
        <v>0.99938860032343679</v>
      </c>
      <c r="DA409" s="67">
        <f t="shared" si="131"/>
        <v>0.99938297778005891</v>
      </c>
      <c r="DB409" s="67">
        <f t="shared" si="131"/>
        <v>0.99937735523668114</v>
      </c>
      <c r="DC409" s="67">
        <f t="shared" si="131"/>
        <v>0.99886329271041518</v>
      </c>
      <c r="DD409" s="67">
        <f t="shared" si="131"/>
        <v>0.99885311999256809</v>
      </c>
      <c r="DE409" s="67">
        <f t="shared" si="131"/>
        <v>0.99884294727472112</v>
      </c>
      <c r="DF409" s="67">
        <f t="shared" si="131"/>
        <v>0.99883277455687403</v>
      </c>
      <c r="DG409" s="67">
        <f t="shared" si="131"/>
        <v>0.99882543152410264</v>
      </c>
      <c r="DH409" s="67">
        <f t="shared" si="131"/>
        <v>0.99774359817636082</v>
      </c>
      <c r="DI409" s="67">
        <f t="shared" si="131"/>
        <v>0.99773496100990855</v>
      </c>
      <c r="DL409" s="53"/>
      <c r="DM409" s="188" t="str">
        <f t="shared" si="134"/>
        <v/>
      </c>
      <c r="DN409" s="188" t="str">
        <f t="shared" si="132"/>
        <v/>
      </c>
      <c r="DO409" s="188" t="str">
        <f t="shared" si="132"/>
        <v/>
      </c>
      <c r="DP409" s="188" t="str">
        <f t="shared" si="132"/>
        <v/>
      </c>
      <c r="DQ409" s="188" t="str">
        <f t="shared" si="132"/>
        <v/>
      </c>
      <c r="DR409" s="188" t="str">
        <f t="shared" si="132"/>
        <v/>
      </c>
      <c r="DS409" s="188" t="str">
        <f t="shared" si="132"/>
        <v/>
      </c>
      <c r="DT409" s="188" t="str">
        <f t="shared" si="132"/>
        <v/>
      </c>
      <c r="DU409" s="188" t="str">
        <f t="shared" si="132"/>
        <v/>
      </c>
      <c r="DV409" s="188" t="str">
        <f t="shared" si="132"/>
        <v/>
      </c>
      <c r="DW409" s="188" t="str">
        <f t="shared" si="132"/>
        <v/>
      </c>
      <c r="DX409" s="188" t="str">
        <f t="shared" si="132"/>
        <v/>
      </c>
      <c r="DY409" s="188" t="str">
        <f t="shared" si="132"/>
        <v/>
      </c>
      <c r="DZ409" s="188" t="str">
        <f t="shared" si="132"/>
        <v/>
      </c>
      <c r="EA409" s="188" t="str">
        <f t="shared" si="132"/>
        <v/>
      </c>
      <c r="EB409" s="188" t="str">
        <f t="shared" si="132"/>
        <v/>
      </c>
      <c r="EC409" s="188" t="str">
        <f t="shared" si="132"/>
        <v/>
      </c>
      <c r="ED409" s="188" t="str">
        <f t="shared" si="132"/>
        <v/>
      </c>
      <c r="EE409" s="188" t="str">
        <f t="shared" si="132"/>
        <v/>
      </c>
      <c r="EF409" s="188" t="str">
        <f t="shared" si="132"/>
        <v/>
      </c>
      <c r="EG409" s="188" t="str">
        <f t="shared" si="132"/>
        <v/>
      </c>
      <c r="EH409" s="188" t="str">
        <f t="shared" si="132"/>
        <v/>
      </c>
      <c r="EI409" s="188" t="str">
        <f t="shared" si="132"/>
        <v/>
      </c>
      <c r="EJ409" s="188" t="str">
        <f t="shared" si="132"/>
        <v/>
      </c>
      <c r="EK409" s="188" t="str">
        <f t="shared" si="132"/>
        <v/>
      </c>
    </row>
    <row r="410" spans="1:141" x14ac:dyDescent="0.3">
      <c r="B410" s="1">
        <v>11</v>
      </c>
      <c r="C410" s="173"/>
      <c r="D410" s="173"/>
      <c r="E410" s="173"/>
      <c r="F410" s="173"/>
      <c r="G410" s="173"/>
      <c r="H410" s="173"/>
      <c r="I410" s="173"/>
      <c r="J410" s="173"/>
      <c r="K410" s="173"/>
      <c r="L410" s="173"/>
      <c r="M410" s="173"/>
      <c r="N410" s="173">
        <f t="shared" ref="N410:AB410" si="143">VLOOKUP(M87,ColInc,$A$4,FALSE)*(1+((VLOOKUP(M87,Colrisk,$A$4,FALSE)-1)*MAX(0,AP119-BaselineBMI)))</f>
        <v>2.9605302436904103E-4</v>
      </c>
      <c r="O410" s="173">
        <f t="shared" si="143"/>
        <v>2.8878980146305501E-4</v>
      </c>
      <c r="P410" s="173">
        <f t="shared" si="143"/>
        <v>2.9079384861255357E-4</v>
      </c>
      <c r="Q410" s="173">
        <f t="shared" si="143"/>
        <v>2.9357016826667582E-4</v>
      </c>
      <c r="R410" s="173">
        <f t="shared" si="143"/>
        <v>6.0015458980765279E-4</v>
      </c>
      <c r="S410" s="173">
        <f t="shared" si="143"/>
        <v>6.0577713318545707E-4</v>
      </c>
      <c r="T410" s="173">
        <f t="shared" si="143"/>
        <v>6.1139967656326146E-4</v>
      </c>
      <c r="U410" s="173">
        <f t="shared" si="143"/>
        <v>6.1702221994106585E-4</v>
      </c>
      <c r="V410" s="173">
        <f t="shared" si="143"/>
        <v>6.2264476331887013E-4</v>
      </c>
      <c r="W410" s="173">
        <f t="shared" si="143"/>
        <v>1.1367072895847932E-3</v>
      </c>
      <c r="X410" s="173">
        <f t="shared" si="143"/>
        <v>1.1468800074318523E-3</v>
      </c>
      <c r="Y410" s="173">
        <f t="shared" si="143"/>
        <v>1.1570527252789111E-3</v>
      </c>
      <c r="Z410" s="173">
        <f t="shared" si="143"/>
        <v>1.1672254431259702E-3</v>
      </c>
      <c r="AA410" s="173">
        <f t="shared" si="143"/>
        <v>1.1745684758973519E-3</v>
      </c>
      <c r="AB410" s="173">
        <f t="shared" si="143"/>
        <v>2.2564018236391281E-3</v>
      </c>
      <c r="AC410" s="155"/>
      <c r="AD410" s="155"/>
      <c r="AE410" s="155"/>
      <c r="AF410" s="155"/>
      <c r="AG410" s="174">
        <f>D410*D53*PRODUCT($CJ410:CJ410)</f>
        <v>0</v>
      </c>
      <c r="AH410" s="174">
        <f>E410*E53*PRODUCT($CJ410:CK410)</f>
        <v>0</v>
      </c>
      <c r="AI410" s="174">
        <f>F410*F53*PRODUCT($CJ410:CL410)</f>
        <v>0</v>
      </c>
      <c r="AJ410" s="174">
        <f>G410*G53*PRODUCT($CJ410:CM410)</f>
        <v>0</v>
      </c>
      <c r="AK410" s="174">
        <f>H410*H53*PRODUCT($CJ410:CN410)</f>
        <v>0</v>
      </c>
      <c r="AL410" s="174">
        <f>I410*I53*PRODUCT($CJ410:CO410)</f>
        <v>0</v>
      </c>
      <c r="AM410" s="174">
        <f>J410*J53*PRODUCT($CJ410:CP410)</f>
        <v>0</v>
      </c>
      <c r="AN410" s="174">
        <f>K410*K53*PRODUCT($CJ410:CQ410)</f>
        <v>0</v>
      </c>
      <c r="AO410" s="174">
        <f>L410*L53*PRODUCT($CJ410:CR410)</f>
        <v>0</v>
      </c>
      <c r="AP410" s="174">
        <f>M410*M53*PRODUCT($CJ410:CS410)</f>
        <v>0</v>
      </c>
      <c r="AQ410" s="174">
        <f>N410*N53*PRODUCT($CJ410:CT410)</f>
        <v>0</v>
      </c>
      <c r="AR410" s="174">
        <f>O410*O53*PRODUCT($CJ410:CU410)</f>
        <v>0</v>
      </c>
      <c r="AS410" s="174">
        <f>P410*P53*PRODUCT($CJ410:CV410)</f>
        <v>0</v>
      </c>
      <c r="AT410" s="174">
        <f>Q410*Q53*PRODUCT($CJ410:CW410)</f>
        <v>0</v>
      </c>
      <c r="AU410" s="174">
        <f>R410*R53*PRODUCT($CJ410:CX410)</f>
        <v>0</v>
      </c>
      <c r="AV410" s="174">
        <f>S410*S53*PRODUCT($CJ410:CY410)</f>
        <v>0</v>
      </c>
      <c r="AW410" s="174">
        <f>T410*T53*PRODUCT($CJ410:CZ410)</f>
        <v>0</v>
      </c>
      <c r="AX410" s="174">
        <f>U410*U53*PRODUCT($CJ410:DA410)</f>
        <v>0</v>
      </c>
      <c r="AY410" s="174">
        <f>V410*V53*PRODUCT($CJ410:DB410)</f>
        <v>0</v>
      </c>
      <c r="AZ410" s="174">
        <f>W410*W53*PRODUCT($CJ410:DC410)</f>
        <v>0</v>
      </c>
      <c r="BA410" s="174">
        <f>X410*X53*PRODUCT($CJ410:DD410)</f>
        <v>0</v>
      </c>
      <c r="BB410" s="174">
        <f>Y410*Y53*PRODUCT($CJ410:DE410)</f>
        <v>0</v>
      </c>
      <c r="BC410" s="174">
        <f>Z410*Z53*PRODUCT($CJ410:DF410)</f>
        <v>0</v>
      </c>
      <c r="BD410" s="174">
        <f>AA410*AA53*PRODUCT($CJ410:DG410)</f>
        <v>0</v>
      </c>
      <c r="BE410" s="174">
        <f>AB410*AB53*PRODUCT($CJ410:DH410)</f>
        <v>0</v>
      </c>
      <c r="BF410" s="176"/>
      <c r="BG410" s="176"/>
      <c r="BH410" s="93"/>
      <c r="BI410" s="169">
        <f>SUM($AF410:AG410)-SUM($AF442:AG442)-SUM($C442:D442)-SUM($BH442:BI442)</f>
        <v>0</v>
      </c>
      <c r="BJ410" s="169">
        <f>SUM($AF410:AH410)-SUM($AF442:AH442)-SUM($C442:E442)-SUM($BH442:BJ442)</f>
        <v>0</v>
      </c>
      <c r="BK410" s="169">
        <f>SUM($AF410:AI410)-SUM($AF442:AI442)-SUM($C442:F442)-SUM($BH442:BK442)</f>
        <v>0</v>
      </c>
      <c r="BL410" s="169">
        <f>SUM($AF410:AJ410)-SUM($AF442:AJ442)-SUM($C442:G442)-SUM($BH442:BL442)</f>
        <v>0</v>
      </c>
      <c r="BM410" s="169">
        <f>SUM($AF410:AK410)-SUM($AF442:AK442)-SUM($C442:H442)-SUM($BH442:BM442)</f>
        <v>0</v>
      </c>
      <c r="BN410" s="169">
        <f>SUM($AF410:AL410)-SUM($AF442:AL442)-SUM($C442:I442)-SUM($BH442:BN442)</f>
        <v>0</v>
      </c>
      <c r="BO410" s="169">
        <f>SUM($AF410:AM410)-SUM($AF442:AM442)-SUM($C442:J442)-SUM($BH442:BO442)</f>
        <v>0</v>
      </c>
      <c r="BP410" s="169">
        <f>SUM($AF410:AN410)-SUM($AF442:AN442)-SUM($C442:K442)-SUM($BH442:BP442)</f>
        <v>0</v>
      </c>
      <c r="BQ410" s="169">
        <f>SUM($AF410:AO410)-SUM($AF442:AO442)-SUM($C442:L442)-SUM($BH442:BQ442)</f>
        <v>0</v>
      </c>
      <c r="BR410" s="169">
        <f>SUM($AF410:AP410)-SUM($AF442:AP442)-SUM($C442:M442)-SUM($BH442:BR442)</f>
        <v>0</v>
      </c>
      <c r="BS410" s="169">
        <f>SUM($AF410:AQ410)-SUM($AF442:AQ442)-SUM($C442:N442)-SUM($BH442:BS442)</f>
        <v>0</v>
      </c>
      <c r="BT410" s="169">
        <f>SUM($AF410:AR410)-SUM($AF442:AR442)-SUM($C442:O442)-SUM($BH442:BT442)</f>
        <v>0</v>
      </c>
      <c r="BU410" s="169">
        <f>SUM($AF410:AS410)-SUM($AF442:AS442)-SUM($C442:P442)-SUM($BH442:BU442)</f>
        <v>0</v>
      </c>
      <c r="BV410" s="169">
        <f>SUM($AF410:AT410)-SUM($AF442:AT442)-SUM($C442:Q442)-SUM($BH442:BV442)</f>
        <v>0</v>
      </c>
      <c r="BW410" s="169">
        <f>SUM($AF410:AU410)-SUM($AF442:AU442)-SUM($C442:R442)-SUM($BH442:BW442)</f>
        <v>0</v>
      </c>
      <c r="BX410" s="169">
        <f>SUM($AF410:AV410)-SUM($AF442:AV442)-SUM($C442:S442)-SUM($BH442:BX442)</f>
        <v>0</v>
      </c>
      <c r="BY410" s="169">
        <f>SUM($AF410:AW410)-SUM($AF442:AW442)-SUM($C442:T442)-SUM($BH442:BY442)</f>
        <v>0</v>
      </c>
      <c r="BZ410" s="169">
        <f>SUM($AF410:AX410)-SUM($AF442:AX442)-SUM($C442:U442)-SUM($BH442:BZ442)</f>
        <v>0</v>
      </c>
      <c r="CA410" s="169">
        <f>SUM($AF410:AY410)-SUM($AF442:AY442)-SUM($C442:V442)-SUM($BH442:CA442)</f>
        <v>0</v>
      </c>
      <c r="CB410" s="169">
        <f>SUM($AF410:AZ410)-SUM($AF442:AZ442)-SUM($C442:W442)-SUM($BH442:CB442)</f>
        <v>0</v>
      </c>
      <c r="CC410" s="169">
        <f>SUM($AF410:BA410)-SUM($AF442:BA442)-SUM($C442:X442)-SUM($BH442:CC442)</f>
        <v>0</v>
      </c>
      <c r="CD410" s="169">
        <f>SUM($AF410:BB410)-SUM($AF442:BB442)-SUM($C442:Y442)-SUM($BH442:CD442)</f>
        <v>0</v>
      </c>
      <c r="CE410" s="169">
        <f>SUM($AF410:BC410)-SUM($AF442:BC442)-SUM($C442:Z442)-SUM($BH442:CE442)</f>
        <v>0</v>
      </c>
      <c r="CF410" s="169">
        <f>SUM($AF410:BD410)-SUM($AF442:BD442)-SUM($C442:AA442)-SUM($BH442:CF442)</f>
        <v>0</v>
      </c>
      <c r="CG410" s="169">
        <f>SUM($AF410:BE410)-SUM($AF442:BE442)-SUM($C442:AB442)-SUM($BH442:CG442)</f>
        <v>0</v>
      </c>
      <c r="CH410" s="52"/>
      <c r="CI410" s="52"/>
      <c r="CJ410" s="67"/>
      <c r="CK410" s="67"/>
      <c r="CL410" s="67"/>
      <c r="CM410" s="67"/>
      <c r="CN410" s="67"/>
      <c r="CO410" s="67"/>
      <c r="CP410" s="67"/>
      <c r="CQ410" s="67"/>
      <c r="CR410" s="67"/>
      <c r="CS410" s="67"/>
      <c r="CT410" s="67">
        <f>1-M410</f>
        <v>1</v>
      </c>
      <c r="CU410" s="67">
        <f t="shared" si="131"/>
        <v>0.99970394697563092</v>
      </c>
      <c r="CV410" s="67">
        <f t="shared" si="131"/>
        <v>0.99971121019853693</v>
      </c>
      <c r="CW410" s="67">
        <f t="shared" si="131"/>
        <v>0.99970920615138748</v>
      </c>
      <c r="CX410" s="67">
        <f t="shared" si="131"/>
        <v>0.9997064298317333</v>
      </c>
      <c r="CY410" s="67">
        <f t="shared" si="131"/>
        <v>0.99939984541019233</v>
      </c>
      <c r="CZ410" s="67">
        <f t="shared" si="131"/>
        <v>0.99939422286681456</v>
      </c>
      <c r="DA410" s="67">
        <f t="shared" si="131"/>
        <v>0.99938860032343679</v>
      </c>
      <c r="DB410" s="67">
        <f t="shared" si="131"/>
        <v>0.99938297778005891</v>
      </c>
      <c r="DC410" s="67">
        <f t="shared" si="131"/>
        <v>0.99937735523668114</v>
      </c>
      <c r="DD410" s="67">
        <f t="shared" si="131"/>
        <v>0.99886329271041518</v>
      </c>
      <c r="DE410" s="67">
        <f t="shared" si="131"/>
        <v>0.99885311999256809</v>
      </c>
      <c r="DF410" s="67">
        <f t="shared" si="131"/>
        <v>0.99884294727472112</v>
      </c>
      <c r="DG410" s="67">
        <f t="shared" si="131"/>
        <v>0.99883277455687403</v>
      </c>
      <c r="DH410" s="67">
        <f t="shared" si="131"/>
        <v>0.99882543152410264</v>
      </c>
      <c r="DI410" s="67">
        <f t="shared" si="131"/>
        <v>0.99774359817636082</v>
      </c>
      <c r="DL410" s="53"/>
      <c r="DM410" s="188" t="str">
        <f t="shared" si="134"/>
        <v/>
      </c>
      <c r="DN410" s="188" t="str">
        <f t="shared" si="132"/>
        <v/>
      </c>
      <c r="DO410" s="188" t="str">
        <f t="shared" si="132"/>
        <v/>
      </c>
      <c r="DP410" s="188" t="str">
        <f t="shared" si="132"/>
        <v/>
      </c>
      <c r="DQ410" s="188" t="str">
        <f t="shared" si="132"/>
        <v/>
      </c>
      <c r="DR410" s="188" t="str">
        <f t="shared" si="132"/>
        <v/>
      </c>
      <c r="DS410" s="188" t="str">
        <f t="shared" si="132"/>
        <v/>
      </c>
      <c r="DT410" s="188" t="str">
        <f t="shared" si="132"/>
        <v/>
      </c>
      <c r="DU410" s="188" t="str">
        <f t="shared" si="132"/>
        <v/>
      </c>
      <c r="DV410" s="188" t="str">
        <f t="shared" si="132"/>
        <v/>
      </c>
      <c r="DW410" s="188" t="str">
        <f t="shared" si="132"/>
        <v/>
      </c>
      <c r="DX410" s="188" t="str">
        <f t="shared" si="132"/>
        <v/>
      </c>
      <c r="DY410" s="188" t="str">
        <f t="shared" si="132"/>
        <v/>
      </c>
      <c r="DZ410" s="188" t="str">
        <f t="shared" si="132"/>
        <v/>
      </c>
      <c r="EA410" s="188" t="str">
        <f t="shared" si="132"/>
        <v/>
      </c>
      <c r="EB410" s="188" t="str">
        <f t="shared" si="132"/>
        <v/>
      </c>
      <c r="EC410" s="188" t="str">
        <f t="shared" ref="EC410:EK425" si="144">IF(ISERROR(BY410/T53),"",BY410/T53)</f>
        <v/>
      </c>
      <c r="ED410" s="188" t="str">
        <f t="shared" si="144"/>
        <v/>
      </c>
      <c r="EE410" s="188" t="str">
        <f t="shared" si="144"/>
        <v/>
      </c>
      <c r="EF410" s="188" t="str">
        <f t="shared" si="144"/>
        <v/>
      </c>
      <c r="EG410" s="188" t="str">
        <f t="shared" si="144"/>
        <v/>
      </c>
      <c r="EH410" s="188" t="str">
        <f t="shared" si="144"/>
        <v/>
      </c>
      <c r="EI410" s="188" t="str">
        <f t="shared" si="144"/>
        <v/>
      </c>
      <c r="EJ410" s="188" t="str">
        <f t="shared" si="144"/>
        <v/>
      </c>
      <c r="EK410" s="188" t="str">
        <f t="shared" si="144"/>
        <v/>
      </c>
    </row>
    <row r="411" spans="1:141" x14ac:dyDescent="0.3">
      <c r="B411" s="1">
        <v>12</v>
      </c>
      <c r="C411" s="173"/>
      <c r="D411" s="173"/>
      <c r="E411" s="173"/>
      <c r="F411" s="173"/>
      <c r="G411" s="173"/>
      <c r="H411" s="173"/>
      <c r="I411" s="173"/>
      <c r="J411" s="173"/>
      <c r="K411" s="173"/>
      <c r="L411" s="173"/>
      <c r="M411" s="173"/>
      <c r="N411" s="173"/>
      <c r="O411" s="173">
        <f t="shared" ref="O411:AB411" si="145">VLOOKUP(N88,ColInc,$A$4,FALSE)*(1+((VLOOKUP(N88,Colrisk,$A$4,FALSE)-1)*MAX(0,AQ120-BaselineBMI)))</f>
        <v>2.9605302436904103E-4</v>
      </c>
      <c r="P411" s="173">
        <f t="shared" si="145"/>
        <v>2.8878980146305501E-4</v>
      </c>
      <c r="Q411" s="173">
        <f t="shared" si="145"/>
        <v>2.9079384861255357E-4</v>
      </c>
      <c r="R411" s="173">
        <f t="shared" si="145"/>
        <v>2.9357016826667582E-4</v>
      </c>
      <c r="S411" s="173">
        <f t="shared" si="145"/>
        <v>6.0015458980765279E-4</v>
      </c>
      <c r="T411" s="173">
        <f t="shared" si="145"/>
        <v>6.0577713318545707E-4</v>
      </c>
      <c r="U411" s="173">
        <f t="shared" si="145"/>
        <v>6.1139967656326146E-4</v>
      </c>
      <c r="V411" s="173">
        <f t="shared" si="145"/>
        <v>6.1702221994106585E-4</v>
      </c>
      <c r="W411" s="173">
        <f t="shared" si="145"/>
        <v>6.2264476331887013E-4</v>
      </c>
      <c r="X411" s="173">
        <f t="shared" si="145"/>
        <v>1.1367072895847932E-3</v>
      </c>
      <c r="Y411" s="173">
        <f t="shared" si="145"/>
        <v>1.1468800074318523E-3</v>
      </c>
      <c r="Z411" s="173">
        <f t="shared" si="145"/>
        <v>1.1570527252789111E-3</v>
      </c>
      <c r="AA411" s="173">
        <f t="shared" si="145"/>
        <v>1.1672254431259702E-3</v>
      </c>
      <c r="AB411" s="173">
        <f t="shared" si="145"/>
        <v>1.1745684758973519E-3</v>
      </c>
      <c r="AC411" s="155"/>
      <c r="AD411" s="155"/>
      <c r="AE411" s="155"/>
      <c r="AF411" s="155"/>
      <c r="AG411" s="174">
        <f>D411*D54*PRODUCT($CJ411:CJ411)</f>
        <v>0</v>
      </c>
      <c r="AH411" s="174">
        <f>E411*E54*PRODUCT($CJ411:CK411)</f>
        <v>0</v>
      </c>
      <c r="AI411" s="174">
        <f>F411*F54*PRODUCT($CJ411:CL411)</f>
        <v>0</v>
      </c>
      <c r="AJ411" s="174">
        <f>G411*G54*PRODUCT($CJ411:CM411)</f>
        <v>0</v>
      </c>
      <c r="AK411" s="174">
        <f>H411*H54*PRODUCT($CJ411:CN411)</f>
        <v>0</v>
      </c>
      <c r="AL411" s="174">
        <f>I411*I54*PRODUCT($CJ411:CO411)</f>
        <v>0</v>
      </c>
      <c r="AM411" s="174">
        <f>J411*J54*PRODUCT($CJ411:CP411)</f>
        <v>0</v>
      </c>
      <c r="AN411" s="174">
        <f>K411*K54*PRODUCT($CJ411:CQ411)</f>
        <v>0</v>
      </c>
      <c r="AO411" s="174">
        <f>L411*L54*PRODUCT($CJ411:CR411)</f>
        <v>0</v>
      </c>
      <c r="AP411" s="174">
        <f>M411*M54*PRODUCT($CJ411:CS411)</f>
        <v>0</v>
      </c>
      <c r="AQ411" s="174">
        <f>N411*N54*PRODUCT($CJ411:CT411)</f>
        <v>0</v>
      </c>
      <c r="AR411" s="174">
        <f>O411*O54*PRODUCT($CJ411:CU411)</f>
        <v>0</v>
      </c>
      <c r="AS411" s="174">
        <f>P411*P54*PRODUCT($CJ411:CV411)</f>
        <v>0</v>
      </c>
      <c r="AT411" s="174">
        <f>Q411*Q54*PRODUCT($CJ411:CW411)</f>
        <v>0</v>
      </c>
      <c r="AU411" s="174">
        <f>R411*R54*PRODUCT($CJ411:CX411)</f>
        <v>0</v>
      </c>
      <c r="AV411" s="174">
        <f>S411*S54*PRODUCT($CJ411:CY411)</f>
        <v>0</v>
      </c>
      <c r="AW411" s="174">
        <f>T411*T54*PRODUCT($CJ411:CZ411)</f>
        <v>0</v>
      </c>
      <c r="AX411" s="174">
        <f>U411*U54*PRODUCT($CJ411:DA411)</f>
        <v>0</v>
      </c>
      <c r="AY411" s="174">
        <f>V411*V54*PRODUCT($CJ411:DB411)</f>
        <v>0</v>
      </c>
      <c r="AZ411" s="174">
        <f>W411*W54*PRODUCT($CJ411:DC411)</f>
        <v>0</v>
      </c>
      <c r="BA411" s="174">
        <f>X411*X54*PRODUCT($CJ411:DD411)</f>
        <v>0</v>
      </c>
      <c r="BB411" s="174">
        <f>Y411*Y54*PRODUCT($CJ411:DE411)</f>
        <v>0</v>
      </c>
      <c r="BC411" s="174">
        <f>Z411*Z54*PRODUCT($CJ411:DF411)</f>
        <v>0</v>
      </c>
      <c r="BD411" s="174">
        <f>AA411*AA54*PRODUCT($CJ411:DG411)</f>
        <v>0</v>
      </c>
      <c r="BE411" s="174">
        <f>AB411*AB54*PRODUCT($CJ411:DH411)</f>
        <v>0</v>
      </c>
      <c r="BF411" s="176"/>
      <c r="BG411" s="176"/>
      <c r="BH411" s="176"/>
      <c r="BI411" s="169">
        <f>SUM($AF411:AG411)-SUM($AF443:AG443)-SUM($C443:D443)-SUM($BH443:BI443)</f>
        <v>0</v>
      </c>
      <c r="BJ411" s="169">
        <f>SUM($AF411:AH411)-SUM($AF443:AH443)-SUM($C443:E443)-SUM($BH443:BJ443)</f>
        <v>0</v>
      </c>
      <c r="BK411" s="169">
        <f>SUM($AF411:AI411)-SUM($AF443:AI443)-SUM($C443:F443)-SUM($BH443:BK443)</f>
        <v>0</v>
      </c>
      <c r="BL411" s="169">
        <f>SUM($AF411:AJ411)-SUM($AF443:AJ443)-SUM($C443:G443)-SUM($BH443:BL443)</f>
        <v>0</v>
      </c>
      <c r="BM411" s="169">
        <f>SUM($AF411:AK411)-SUM($AF443:AK443)-SUM($C443:H443)-SUM($BH443:BM443)</f>
        <v>0</v>
      </c>
      <c r="BN411" s="169">
        <f>SUM($AF411:AL411)-SUM($AF443:AL443)-SUM($C443:I443)-SUM($BH443:BN443)</f>
        <v>0</v>
      </c>
      <c r="BO411" s="169">
        <f>SUM($AF411:AM411)-SUM($AF443:AM443)-SUM($C443:J443)-SUM($BH443:BO443)</f>
        <v>0</v>
      </c>
      <c r="BP411" s="169">
        <f>SUM($AF411:AN411)-SUM($AF443:AN443)-SUM($C443:K443)-SUM($BH443:BP443)</f>
        <v>0</v>
      </c>
      <c r="BQ411" s="169">
        <f>SUM($AF411:AO411)-SUM($AF443:AO443)-SUM($C443:L443)-SUM($BH443:BQ443)</f>
        <v>0</v>
      </c>
      <c r="BR411" s="169">
        <f>SUM($AF411:AP411)-SUM($AF443:AP443)-SUM($C443:M443)-SUM($BH443:BR443)</f>
        <v>0</v>
      </c>
      <c r="BS411" s="169">
        <f>SUM($AF411:AQ411)-SUM($AF443:AQ443)-SUM($C443:N443)-SUM($BH443:BS443)</f>
        <v>0</v>
      </c>
      <c r="BT411" s="169">
        <f>SUM($AF411:AR411)-SUM($AF443:AR443)-SUM($C443:O443)-SUM($BH443:BT443)</f>
        <v>0</v>
      </c>
      <c r="BU411" s="169">
        <f>SUM($AF411:AS411)-SUM($AF443:AS443)-SUM($C443:P443)-SUM($BH443:BU443)</f>
        <v>0</v>
      </c>
      <c r="BV411" s="169">
        <f>SUM($AF411:AT411)-SUM($AF443:AT443)-SUM($C443:Q443)-SUM($BH443:BV443)</f>
        <v>0</v>
      </c>
      <c r="BW411" s="169">
        <f>SUM($AF411:AU411)-SUM($AF443:AU443)-SUM($C443:R443)-SUM($BH443:BW443)</f>
        <v>0</v>
      </c>
      <c r="BX411" s="169">
        <f>SUM($AF411:AV411)-SUM($AF443:AV443)-SUM($C443:S443)-SUM($BH443:BX443)</f>
        <v>0</v>
      </c>
      <c r="BY411" s="169">
        <f>SUM($AF411:AW411)-SUM($AF443:AW443)-SUM($C443:T443)-SUM($BH443:BY443)</f>
        <v>0</v>
      </c>
      <c r="BZ411" s="169">
        <f>SUM($AF411:AX411)-SUM($AF443:AX443)-SUM($C443:U443)-SUM($BH443:BZ443)</f>
        <v>0</v>
      </c>
      <c r="CA411" s="169">
        <f>SUM($AF411:AY411)-SUM($AF443:AY443)-SUM($C443:V443)-SUM($BH443:CA443)</f>
        <v>0</v>
      </c>
      <c r="CB411" s="169">
        <f>SUM($AF411:AZ411)-SUM($AF443:AZ443)-SUM($C443:W443)-SUM($BH443:CB443)</f>
        <v>0</v>
      </c>
      <c r="CC411" s="169">
        <f>SUM($AF411:BA411)-SUM($AF443:BA443)-SUM($C443:X443)-SUM($BH443:CC443)</f>
        <v>0</v>
      </c>
      <c r="CD411" s="169">
        <f>SUM($AF411:BB411)-SUM($AF443:BB443)-SUM($C443:Y443)-SUM($BH443:CD443)</f>
        <v>0</v>
      </c>
      <c r="CE411" s="169">
        <f>SUM($AF411:BC411)-SUM($AF443:BC443)-SUM($C443:Z443)-SUM($BH443:CE443)</f>
        <v>0</v>
      </c>
      <c r="CF411" s="169">
        <f>SUM($AF411:BD411)-SUM($AF443:BD443)-SUM($C443:AA443)-SUM($BH443:CF443)</f>
        <v>0</v>
      </c>
      <c r="CG411" s="169">
        <f>SUM($AF411:BE411)-SUM($AF443:BE443)-SUM($C443:AB443)-SUM($BH443:CG443)</f>
        <v>0</v>
      </c>
      <c r="CH411" s="52"/>
      <c r="CI411" s="52"/>
      <c r="CJ411" s="67"/>
      <c r="CK411" s="67"/>
      <c r="CL411" s="67"/>
      <c r="CM411" s="67"/>
      <c r="CN411" s="67"/>
      <c r="CO411" s="67"/>
      <c r="CP411" s="67"/>
      <c r="CQ411" s="67"/>
      <c r="CR411" s="67"/>
      <c r="CS411" s="67"/>
      <c r="CT411" s="67"/>
      <c r="CU411" s="67">
        <f>1-N411</f>
        <v>1</v>
      </c>
      <c r="CV411" s="67">
        <f t="shared" si="131"/>
        <v>0.99970394697563092</v>
      </c>
      <c r="CW411" s="67">
        <f t="shared" si="131"/>
        <v>0.99971121019853693</v>
      </c>
      <c r="CX411" s="67">
        <f t="shared" si="131"/>
        <v>0.99970920615138748</v>
      </c>
      <c r="CY411" s="67">
        <f t="shared" si="131"/>
        <v>0.9997064298317333</v>
      </c>
      <c r="CZ411" s="67">
        <f t="shared" si="131"/>
        <v>0.99939984541019233</v>
      </c>
      <c r="DA411" s="67">
        <f t="shared" si="131"/>
        <v>0.99939422286681456</v>
      </c>
      <c r="DB411" s="67">
        <f t="shared" si="131"/>
        <v>0.99938860032343679</v>
      </c>
      <c r="DC411" s="67">
        <f t="shared" si="131"/>
        <v>0.99938297778005891</v>
      </c>
      <c r="DD411" s="67">
        <f t="shared" si="131"/>
        <v>0.99937735523668114</v>
      </c>
      <c r="DE411" s="67">
        <f t="shared" si="131"/>
        <v>0.99886329271041518</v>
      </c>
      <c r="DF411" s="67">
        <f t="shared" si="131"/>
        <v>0.99885311999256809</v>
      </c>
      <c r="DG411" s="67">
        <f t="shared" si="131"/>
        <v>0.99884294727472112</v>
      </c>
      <c r="DH411" s="67">
        <f t="shared" si="131"/>
        <v>0.99883277455687403</v>
      </c>
      <c r="DI411" s="67">
        <f t="shared" si="131"/>
        <v>0.99882543152410264</v>
      </c>
      <c r="DL411" s="53"/>
      <c r="DM411" s="188" t="str">
        <f t="shared" si="134"/>
        <v/>
      </c>
      <c r="DN411" s="188" t="str">
        <f t="shared" si="134"/>
        <v/>
      </c>
      <c r="DO411" s="188" t="str">
        <f t="shared" si="134"/>
        <v/>
      </c>
      <c r="DP411" s="188" t="str">
        <f t="shared" si="134"/>
        <v/>
      </c>
      <c r="DQ411" s="188" t="str">
        <f t="shared" si="134"/>
        <v/>
      </c>
      <c r="DR411" s="188" t="str">
        <f t="shared" si="134"/>
        <v/>
      </c>
      <c r="DS411" s="188" t="str">
        <f t="shared" si="134"/>
        <v/>
      </c>
      <c r="DT411" s="188" t="str">
        <f t="shared" si="134"/>
        <v/>
      </c>
      <c r="DU411" s="188" t="str">
        <f t="shared" si="134"/>
        <v/>
      </c>
      <c r="DV411" s="188" t="str">
        <f t="shared" si="134"/>
        <v/>
      </c>
      <c r="DW411" s="188" t="str">
        <f t="shared" si="134"/>
        <v/>
      </c>
      <c r="DX411" s="188" t="str">
        <f t="shared" si="134"/>
        <v/>
      </c>
      <c r="DY411" s="188" t="str">
        <f t="shared" si="134"/>
        <v/>
      </c>
      <c r="DZ411" s="188" t="str">
        <f t="shared" si="134"/>
        <v/>
      </c>
      <c r="EA411" s="188" t="str">
        <f t="shared" si="134"/>
        <v/>
      </c>
      <c r="EB411" s="188" t="str">
        <f t="shared" si="134"/>
        <v/>
      </c>
      <c r="EC411" s="188" t="str">
        <f t="shared" si="144"/>
        <v/>
      </c>
      <c r="ED411" s="188" t="str">
        <f t="shared" si="144"/>
        <v/>
      </c>
      <c r="EE411" s="188" t="str">
        <f t="shared" si="144"/>
        <v/>
      </c>
      <c r="EF411" s="188" t="str">
        <f t="shared" si="144"/>
        <v/>
      </c>
      <c r="EG411" s="188" t="str">
        <f t="shared" si="144"/>
        <v/>
      </c>
      <c r="EH411" s="188" t="str">
        <f t="shared" si="144"/>
        <v/>
      </c>
      <c r="EI411" s="188" t="str">
        <f t="shared" si="144"/>
        <v/>
      </c>
      <c r="EJ411" s="188" t="str">
        <f t="shared" si="144"/>
        <v/>
      </c>
      <c r="EK411" s="188" t="str">
        <f t="shared" si="144"/>
        <v/>
      </c>
    </row>
    <row r="412" spans="1:141" x14ac:dyDescent="0.3">
      <c r="B412" s="1">
        <v>13</v>
      </c>
      <c r="C412" s="173"/>
      <c r="D412" s="173"/>
      <c r="E412" s="173"/>
      <c r="F412" s="173"/>
      <c r="G412" s="173"/>
      <c r="H412" s="173"/>
      <c r="I412" s="173"/>
      <c r="J412" s="173"/>
      <c r="K412" s="173"/>
      <c r="L412" s="173"/>
      <c r="M412" s="173"/>
      <c r="N412" s="173"/>
      <c r="O412" s="173"/>
      <c r="P412" s="173">
        <f t="shared" ref="P412:AB412" si="146">VLOOKUP(O89,ColInc,$A$4,FALSE)*(1+((VLOOKUP(O89,Colrisk,$A$4,FALSE)-1)*MAX(0,AR121-BaselineBMI)))</f>
        <v>2.9605302436904103E-4</v>
      </c>
      <c r="Q412" s="173">
        <f t="shared" si="146"/>
        <v>2.8878980146305501E-4</v>
      </c>
      <c r="R412" s="173">
        <f t="shared" si="146"/>
        <v>2.9079384861255357E-4</v>
      </c>
      <c r="S412" s="173">
        <f t="shared" si="146"/>
        <v>2.9357016826667582E-4</v>
      </c>
      <c r="T412" s="173">
        <f t="shared" si="146"/>
        <v>6.0015458980765279E-4</v>
      </c>
      <c r="U412" s="173">
        <f t="shared" si="146"/>
        <v>6.0577713318545707E-4</v>
      </c>
      <c r="V412" s="173">
        <f t="shared" si="146"/>
        <v>6.1139967656326146E-4</v>
      </c>
      <c r="W412" s="173">
        <f t="shared" si="146"/>
        <v>6.1702221994106585E-4</v>
      </c>
      <c r="X412" s="173">
        <f t="shared" si="146"/>
        <v>6.2264476331887013E-4</v>
      </c>
      <c r="Y412" s="173">
        <f t="shared" si="146"/>
        <v>1.1367072895847932E-3</v>
      </c>
      <c r="Z412" s="173">
        <f t="shared" si="146"/>
        <v>1.1468800074318523E-3</v>
      </c>
      <c r="AA412" s="173">
        <f t="shared" si="146"/>
        <v>1.1570527252789111E-3</v>
      </c>
      <c r="AB412" s="173">
        <f t="shared" si="146"/>
        <v>1.1672254431259702E-3</v>
      </c>
      <c r="AC412" s="155"/>
      <c r="AD412" s="155"/>
      <c r="AE412" s="155"/>
      <c r="AF412" s="155"/>
      <c r="AG412" s="174">
        <f>D412*D55*PRODUCT($CJ412:CJ412)</f>
        <v>0</v>
      </c>
      <c r="AH412" s="174">
        <f>E412*E55*PRODUCT($CJ412:CK412)</f>
        <v>0</v>
      </c>
      <c r="AI412" s="174">
        <f>F412*F55*PRODUCT($CJ412:CL412)</f>
        <v>0</v>
      </c>
      <c r="AJ412" s="174">
        <f>G412*G55*PRODUCT($CJ412:CM412)</f>
        <v>0</v>
      </c>
      <c r="AK412" s="174">
        <f>H412*H55*PRODUCT($CJ412:CN412)</f>
        <v>0</v>
      </c>
      <c r="AL412" s="174">
        <f>I412*I55*PRODUCT($CJ412:CO412)</f>
        <v>0</v>
      </c>
      <c r="AM412" s="174">
        <f>J412*J55*PRODUCT($CJ412:CP412)</f>
        <v>0</v>
      </c>
      <c r="AN412" s="174">
        <f>K412*K55*PRODUCT($CJ412:CQ412)</f>
        <v>0</v>
      </c>
      <c r="AO412" s="174">
        <f>L412*L55*PRODUCT($CJ412:CR412)</f>
        <v>0</v>
      </c>
      <c r="AP412" s="174">
        <f>M412*M55*PRODUCT($CJ412:CS412)</f>
        <v>0</v>
      </c>
      <c r="AQ412" s="174">
        <f>N412*N55*PRODUCT($CJ412:CT412)</f>
        <v>0</v>
      </c>
      <c r="AR412" s="174">
        <f>O412*O55*PRODUCT($CJ412:CU412)</f>
        <v>0</v>
      </c>
      <c r="AS412" s="174">
        <f>P412*P55*PRODUCT($CJ412:CV412)</f>
        <v>0</v>
      </c>
      <c r="AT412" s="174">
        <f>Q412*Q55*PRODUCT($CJ412:CW412)</f>
        <v>0</v>
      </c>
      <c r="AU412" s="174">
        <f>R412*R55*PRODUCT($CJ412:CX412)</f>
        <v>0</v>
      </c>
      <c r="AV412" s="174">
        <f>S412*S55*PRODUCT($CJ412:CY412)</f>
        <v>0</v>
      </c>
      <c r="AW412" s="174">
        <f>T412*T55*PRODUCT($CJ412:CZ412)</f>
        <v>0</v>
      </c>
      <c r="AX412" s="174">
        <f>U412*U55*PRODUCT($CJ412:DA412)</f>
        <v>0</v>
      </c>
      <c r="AY412" s="174">
        <f>V412*V55*PRODUCT($CJ412:DB412)</f>
        <v>0</v>
      </c>
      <c r="AZ412" s="174">
        <f>W412*W55*PRODUCT($CJ412:DC412)</f>
        <v>0</v>
      </c>
      <c r="BA412" s="174">
        <f>X412*X55*PRODUCT($CJ412:DD412)</f>
        <v>0</v>
      </c>
      <c r="BB412" s="174">
        <f>Y412*Y55*PRODUCT($CJ412:DE412)</f>
        <v>0</v>
      </c>
      <c r="BC412" s="174">
        <f>Z412*Z55*PRODUCT($CJ412:DF412)</f>
        <v>0</v>
      </c>
      <c r="BD412" s="174">
        <f>AA412*AA55*PRODUCT($CJ412:DG412)</f>
        <v>0</v>
      </c>
      <c r="BE412" s="174">
        <f>AB412*AB55*PRODUCT($CJ412:DH412)</f>
        <v>0</v>
      </c>
      <c r="BF412" s="176"/>
      <c r="BG412" s="93"/>
      <c r="BH412" s="93"/>
      <c r="BI412" s="169">
        <f>SUM($AF412:AG412)-SUM($AF444:AG444)-SUM($C444:D444)-SUM($BH444:BI444)</f>
        <v>0</v>
      </c>
      <c r="BJ412" s="169">
        <f>SUM($AF412:AH412)-SUM($AF444:AH444)-SUM($C444:E444)-SUM($BH444:BJ444)</f>
        <v>0</v>
      </c>
      <c r="BK412" s="169">
        <f>SUM($AF412:AI412)-SUM($AF444:AI444)-SUM($C444:F444)-SUM($BH444:BK444)</f>
        <v>0</v>
      </c>
      <c r="BL412" s="169">
        <f>SUM($AF412:AJ412)-SUM($AF444:AJ444)-SUM($C444:G444)-SUM($BH444:BL444)</f>
        <v>0</v>
      </c>
      <c r="BM412" s="169">
        <f>SUM($AF412:AK412)-SUM($AF444:AK444)-SUM($C444:H444)-SUM($BH444:BM444)</f>
        <v>0</v>
      </c>
      <c r="BN412" s="169">
        <f>SUM($AF412:AL412)-SUM($AF444:AL444)-SUM($C444:I444)-SUM($BH444:BN444)</f>
        <v>0</v>
      </c>
      <c r="BO412" s="169">
        <f>SUM($AF412:AM412)-SUM($AF444:AM444)-SUM($C444:J444)-SUM($BH444:BO444)</f>
        <v>0</v>
      </c>
      <c r="BP412" s="169">
        <f>SUM($AF412:AN412)-SUM($AF444:AN444)-SUM($C444:K444)-SUM($BH444:BP444)</f>
        <v>0</v>
      </c>
      <c r="BQ412" s="169">
        <f>SUM($AF412:AO412)-SUM($AF444:AO444)-SUM($C444:L444)-SUM($BH444:BQ444)</f>
        <v>0</v>
      </c>
      <c r="BR412" s="169">
        <f>SUM($AF412:AP412)-SUM($AF444:AP444)-SUM($C444:M444)-SUM($BH444:BR444)</f>
        <v>0</v>
      </c>
      <c r="BS412" s="169">
        <f>SUM($AF412:AQ412)-SUM($AF444:AQ444)-SUM($C444:N444)-SUM($BH444:BS444)</f>
        <v>0</v>
      </c>
      <c r="BT412" s="169">
        <f>SUM($AF412:AR412)-SUM($AF444:AR444)-SUM($C444:O444)-SUM($BH444:BT444)</f>
        <v>0</v>
      </c>
      <c r="BU412" s="169">
        <f>SUM($AF412:AS412)-SUM($AF444:AS444)-SUM($C444:P444)-SUM($BH444:BU444)</f>
        <v>0</v>
      </c>
      <c r="BV412" s="169">
        <f>SUM($AF412:AT412)-SUM($AF444:AT444)-SUM($C444:Q444)-SUM($BH444:BV444)</f>
        <v>0</v>
      </c>
      <c r="BW412" s="169">
        <f>SUM($AF412:AU412)-SUM($AF444:AU444)-SUM($C444:R444)-SUM($BH444:BW444)</f>
        <v>0</v>
      </c>
      <c r="BX412" s="169">
        <f>SUM($AF412:AV412)-SUM($AF444:AV444)-SUM($C444:S444)-SUM($BH444:BX444)</f>
        <v>0</v>
      </c>
      <c r="BY412" s="169">
        <f>SUM($AF412:AW412)-SUM($AF444:AW444)-SUM($C444:T444)-SUM($BH444:BY444)</f>
        <v>0</v>
      </c>
      <c r="BZ412" s="169">
        <f>SUM($AF412:AX412)-SUM($AF444:AX444)-SUM($C444:U444)-SUM($BH444:BZ444)</f>
        <v>0</v>
      </c>
      <c r="CA412" s="169">
        <f>SUM($AF412:AY412)-SUM($AF444:AY444)-SUM($C444:V444)-SUM($BH444:CA444)</f>
        <v>0</v>
      </c>
      <c r="CB412" s="169">
        <f>SUM($AF412:AZ412)-SUM($AF444:AZ444)-SUM($C444:W444)-SUM($BH444:CB444)</f>
        <v>0</v>
      </c>
      <c r="CC412" s="169">
        <f>SUM($AF412:BA412)-SUM($AF444:BA444)-SUM($C444:X444)-SUM($BH444:CC444)</f>
        <v>0</v>
      </c>
      <c r="CD412" s="169">
        <f>SUM($AF412:BB412)-SUM($AF444:BB444)-SUM($C444:Y444)-SUM($BH444:CD444)</f>
        <v>0</v>
      </c>
      <c r="CE412" s="169">
        <f>SUM($AF412:BC412)-SUM($AF444:BC444)-SUM($C444:Z444)-SUM($BH444:CE444)</f>
        <v>0</v>
      </c>
      <c r="CF412" s="169">
        <f>SUM($AF412:BD412)-SUM($AF444:BD444)-SUM($C444:AA444)-SUM($BH444:CF444)</f>
        <v>0</v>
      </c>
      <c r="CG412" s="169">
        <f>SUM($AF412:BE412)-SUM($AF444:BE444)-SUM($C444:AB444)-SUM($BH444:CG444)</f>
        <v>0</v>
      </c>
      <c r="CH412" s="52"/>
      <c r="CI412" s="52"/>
      <c r="CJ412" s="67"/>
      <c r="CK412" s="67"/>
      <c r="CL412" s="67"/>
      <c r="CM412" s="67"/>
      <c r="CN412" s="67"/>
      <c r="CO412" s="67"/>
      <c r="CP412" s="67"/>
      <c r="CQ412" s="67"/>
      <c r="CR412" s="67"/>
      <c r="CS412" s="67"/>
      <c r="CT412" s="67"/>
      <c r="CU412" s="67"/>
      <c r="CV412" s="67">
        <f>1-O412</f>
        <v>1</v>
      </c>
      <c r="CW412" s="67">
        <f t="shared" si="131"/>
        <v>0.99970394697563092</v>
      </c>
      <c r="CX412" s="67">
        <f t="shared" si="131"/>
        <v>0.99971121019853693</v>
      </c>
      <c r="CY412" s="67">
        <f t="shared" si="131"/>
        <v>0.99970920615138748</v>
      </c>
      <c r="CZ412" s="67">
        <f t="shared" si="131"/>
        <v>0.9997064298317333</v>
      </c>
      <c r="DA412" s="67">
        <f t="shared" si="131"/>
        <v>0.99939984541019233</v>
      </c>
      <c r="DB412" s="67">
        <f t="shared" si="131"/>
        <v>0.99939422286681456</v>
      </c>
      <c r="DC412" s="67">
        <f t="shared" si="131"/>
        <v>0.99938860032343679</v>
      </c>
      <c r="DD412" s="67">
        <f t="shared" si="131"/>
        <v>0.99938297778005891</v>
      </c>
      <c r="DE412" s="67">
        <f t="shared" si="131"/>
        <v>0.99937735523668114</v>
      </c>
      <c r="DF412" s="67">
        <f t="shared" si="131"/>
        <v>0.99886329271041518</v>
      </c>
      <c r="DG412" s="67">
        <f t="shared" si="131"/>
        <v>0.99885311999256809</v>
      </c>
      <c r="DH412" s="67">
        <f t="shared" si="131"/>
        <v>0.99884294727472112</v>
      </c>
      <c r="DI412" s="67">
        <f t="shared" si="131"/>
        <v>0.99883277455687403</v>
      </c>
      <c r="DL412" s="53"/>
      <c r="DM412" s="188" t="str">
        <f t="shared" si="134"/>
        <v/>
      </c>
      <c r="DN412" s="188" t="str">
        <f t="shared" si="134"/>
        <v/>
      </c>
      <c r="DO412" s="188" t="str">
        <f t="shared" si="134"/>
        <v/>
      </c>
      <c r="DP412" s="188" t="str">
        <f t="shared" si="134"/>
        <v/>
      </c>
      <c r="DQ412" s="188" t="str">
        <f t="shared" si="134"/>
        <v/>
      </c>
      <c r="DR412" s="188" t="str">
        <f t="shared" si="134"/>
        <v/>
      </c>
      <c r="DS412" s="188" t="str">
        <f t="shared" si="134"/>
        <v/>
      </c>
      <c r="DT412" s="188" t="str">
        <f t="shared" si="134"/>
        <v/>
      </c>
      <c r="DU412" s="188" t="str">
        <f t="shared" si="134"/>
        <v/>
      </c>
      <c r="DV412" s="188" t="str">
        <f t="shared" si="134"/>
        <v/>
      </c>
      <c r="DW412" s="188" t="str">
        <f t="shared" si="134"/>
        <v/>
      </c>
      <c r="DX412" s="188" t="str">
        <f t="shared" si="134"/>
        <v/>
      </c>
      <c r="DY412" s="188" t="str">
        <f t="shared" si="134"/>
        <v/>
      </c>
      <c r="DZ412" s="188" t="str">
        <f t="shared" si="134"/>
        <v/>
      </c>
      <c r="EA412" s="188" t="str">
        <f t="shared" si="134"/>
        <v/>
      </c>
      <c r="EB412" s="188" t="str">
        <f t="shared" si="134"/>
        <v/>
      </c>
      <c r="EC412" s="188" t="str">
        <f t="shared" si="144"/>
        <v/>
      </c>
      <c r="ED412" s="188" t="str">
        <f t="shared" si="144"/>
        <v/>
      </c>
      <c r="EE412" s="188" t="str">
        <f t="shared" si="144"/>
        <v/>
      </c>
      <c r="EF412" s="188" t="str">
        <f t="shared" si="144"/>
        <v/>
      </c>
      <c r="EG412" s="188" t="str">
        <f t="shared" si="144"/>
        <v/>
      </c>
      <c r="EH412" s="188" t="str">
        <f t="shared" si="144"/>
        <v/>
      </c>
      <c r="EI412" s="188" t="str">
        <f t="shared" si="144"/>
        <v/>
      </c>
      <c r="EJ412" s="188" t="str">
        <f t="shared" si="144"/>
        <v/>
      </c>
      <c r="EK412" s="188" t="str">
        <f t="shared" si="144"/>
        <v/>
      </c>
    </row>
    <row r="413" spans="1:141" x14ac:dyDescent="0.3">
      <c r="B413" s="1">
        <v>14</v>
      </c>
      <c r="C413" s="173"/>
      <c r="D413" s="173"/>
      <c r="E413" s="173"/>
      <c r="F413" s="173"/>
      <c r="G413" s="173"/>
      <c r="H413" s="173"/>
      <c r="I413" s="173"/>
      <c r="J413" s="173"/>
      <c r="K413" s="173"/>
      <c r="L413" s="173"/>
      <c r="M413" s="173"/>
      <c r="N413" s="173"/>
      <c r="O413" s="173"/>
      <c r="P413" s="173"/>
      <c r="Q413" s="173">
        <f t="shared" ref="Q413:AB413" si="147">VLOOKUP(P90,ColInc,$A$4,FALSE)*(1+((VLOOKUP(P90,Colrisk,$A$4,FALSE)-1)*MAX(0,AS122-BaselineBMI)))</f>
        <v>2.9605302436904103E-4</v>
      </c>
      <c r="R413" s="173">
        <f t="shared" si="147"/>
        <v>2.8878980146305501E-4</v>
      </c>
      <c r="S413" s="173">
        <f t="shared" si="147"/>
        <v>2.9079384861255357E-4</v>
      </c>
      <c r="T413" s="173">
        <f t="shared" si="147"/>
        <v>2.9357016826667582E-4</v>
      </c>
      <c r="U413" s="173">
        <f t="shared" si="147"/>
        <v>6.0015458980765279E-4</v>
      </c>
      <c r="V413" s="173">
        <f t="shared" si="147"/>
        <v>6.0577713318545707E-4</v>
      </c>
      <c r="W413" s="173">
        <f t="shared" si="147"/>
        <v>6.1139967656326146E-4</v>
      </c>
      <c r="X413" s="173">
        <f t="shared" si="147"/>
        <v>6.1702221994106585E-4</v>
      </c>
      <c r="Y413" s="173">
        <f t="shared" si="147"/>
        <v>6.2264476331887013E-4</v>
      </c>
      <c r="Z413" s="173">
        <f t="shared" si="147"/>
        <v>1.1367072895847932E-3</v>
      </c>
      <c r="AA413" s="173">
        <f t="shared" si="147"/>
        <v>1.1468800074318523E-3</v>
      </c>
      <c r="AB413" s="173">
        <f t="shared" si="147"/>
        <v>1.1570527252789111E-3</v>
      </c>
      <c r="AC413" s="155"/>
      <c r="AD413" s="155"/>
      <c r="AE413" s="155"/>
      <c r="AF413" s="155"/>
      <c r="AG413" s="174">
        <f>D413*D56*PRODUCT($CJ413:CJ413)</f>
        <v>0</v>
      </c>
      <c r="AH413" s="174">
        <f>E413*E56*PRODUCT($CJ413:CK413)</f>
        <v>0</v>
      </c>
      <c r="AI413" s="174">
        <f>F413*F56*PRODUCT($CJ413:CL413)</f>
        <v>0</v>
      </c>
      <c r="AJ413" s="174">
        <f>G413*G56*PRODUCT($CJ413:CM413)</f>
        <v>0</v>
      </c>
      <c r="AK413" s="174">
        <f>H413*H56*PRODUCT($CJ413:CN413)</f>
        <v>0</v>
      </c>
      <c r="AL413" s="174">
        <f>I413*I56*PRODUCT($CJ413:CO413)</f>
        <v>0</v>
      </c>
      <c r="AM413" s="174">
        <f>J413*J56*PRODUCT($CJ413:CP413)</f>
        <v>0</v>
      </c>
      <c r="AN413" s="174">
        <f>K413*K56*PRODUCT($CJ413:CQ413)</f>
        <v>0</v>
      </c>
      <c r="AO413" s="174">
        <f>L413*L56*PRODUCT($CJ413:CR413)</f>
        <v>0</v>
      </c>
      <c r="AP413" s="174">
        <f>M413*M56*PRODUCT($CJ413:CS413)</f>
        <v>0</v>
      </c>
      <c r="AQ413" s="174">
        <f>N413*N56*PRODUCT($CJ413:CT413)</f>
        <v>0</v>
      </c>
      <c r="AR413" s="174">
        <f>O413*O56*PRODUCT($CJ413:CU413)</f>
        <v>0</v>
      </c>
      <c r="AS413" s="174">
        <f>P413*P56*PRODUCT($CJ413:CV413)</f>
        <v>0</v>
      </c>
      <c r="AT413" s="174">
        <f>Q413*Q56*PRODUCT($CJ413:CW413)</f>
        <v>0</v>
      </c>
      <c r="AU413" s="174">
        <f>R413*R56*PRODUCT($CJ413:CX413)</f>
        <v>0</v>
      </c>
      <c r="AV413" s="174">
        <f>S413*S56*PRODUCT($CJ413:CY413)</f>
        <v>0</v>
      </c>
      <c r="AW413" s="174">
        <f>T413*T56*PRODUCT($CJ413:CZ413)</f>
        <v>0</v>
      </c>
      <c r="AX413" s="174">
        <f>U413*U56*PRODUCT($CJ413:DA413)</f>
        <v>0</v>
      </c>
      <c r="AY413" s="174">
        <f>V413*V56*PRODUCT($CJ413:DB413)</f>
        <v>0</v>
      </c>
      <c r="AZ413" s="174">
        <f>W413*W56*PRODUCT($CJ413:DC413)</f>
        <v>0</v>
      </c>
      <c r="BA413" s="174">
        <f>X413*X56*PRODUCT($CJ413:DD413)</f>
        <v>0</v>
      </c>
      <c r="BB413" s="174">
        <f>Y413*Y56*PRODUCT($CJ413:DE413)</f>
        <v>0</v>
      </c>
      <c r="BC413" s="174">
        <f>Z413*Z56*PRODUCT($CJ413:DF413)</f>
        <v>0</v>
      </c>
      <c r="BD413" s="174">
        <f>AA413*AA56*PRODUCT($CJ413:DG413)</f>
        <v>0</v>
      </c>
      <c r="BE413" s="174">
        <f>AB413*AB56*PRODUCT($CJ413:DH413)</f>
        <v>0</v>
      </c>
      <c r="BF413" s="176"/>
      <c r="BG413" s="176"/>
      <c r="BH413" s="93"/>
      <c r="BI413" s="169">
        <f>SUM($AF413:AG413)-SUM($AF445:AG445)-SUM($C445:D445)-SUM($BH445:BI445)</f>
        <v>0</v>
      </c>
      <c r="BJ413" s="169">
        <f>SUM($AF413:AH413)-SUM($AF445:AH445)-SUM($C445:E445)-SUM($BH445:BJ445)</f>
        <v>0</v>
      </c>
      <c r="BK413" s="169">
        <f>SUM($AF413:AI413)-SUM($AF445:AI445)-SUM($C445:F445)-SUM($BH445:BK445)</f>
        <v>0</v>
      </c>
      <c r="BL413" s="169">
        <f>SUM($AF413:AJ413)-SUM($AF445:AJ445)-SUM($C445:G445)-SUM($BH445:BL445)</f>
        <v>0</v>
      </c>
      <c r="BM413" s="169">
        <f>SUM($AF413:AK413)-SUM($AF445:AK445)-SUM($C445:H445)-SUM($BH445:BM445)</f>
        <v>0</v>
      </c>
      <c r="BN413" s="169">
        <f>SUM($AF413:AL413)-SUM($AF445:AL445)-SUM($C445:I445)-SUM($BH445:BN445)</f>
        <v>0</v>
      </c>
      <c r="BO413" s="169">
        <f>SUM($AF413:AM413)-SUM($AF445:AM445)-SUM($C445:J445)-SUM($BH445:BO445)</f>
        <v>0</v>
      </c>
      <c r="BP413" s="169">
        <f>SUM($AF413:AN413)-SUM($AF445:AN445)-SUM($C445:K445)-SUM($BH445:BP445)</f>
        <v>0</v>
      </c>
      <c r="BQ413" s="169">
        <f>SUM($AF413:AO413)-SUM($AF445:AO445)-SUM($C445:L445)-SUM($BH445:BQ445)</f>
        <v>0</v>
      </c>
      <c r="BR413" s="169">
        <f>SUM($AF413:AP413)-SUM($AF445:AP445)-SUM($C445:M445)-SUM($BH445:BR445)</f>
        <v>0</v>
      </c>
      <c r="BS413" s="169">
        <f>SUM($AF413:AQ413)-SUM($AF445:AQ445)-SUM($C445:N445)-SUM($BH445:BS445)</f>
        <v>0</v>
      </c>
      <c r="BT413" s="169">
        <f>SUM($AF413:AR413)-SUM($AF445:AR445)-SUM($C445:O445)-SUM($BH445:BT445)</f>
        <v>0</v>
      </c>
      <c r="BU413" s="169">
        <f>SUM($AF413:AS413)-SUM($AF445:AS445)-SUM($C445:P445)-SUM($BH445:BU445)</f>
        <v>0</v>
      </c>
      <c r="BV413" s="169">
        <f>SUM($AF413:AT413)-SUM($AF445:AT445)-SUM($C445:Q445)-SUM($BH445:BV445)</f>
        <v>0</v>
      </c>
      <c r="BW413" s="169">
        <f>SUM($AF413:AU413)-SUM($AF445:AU445)-SUM($C445:R445)-SUM($BH445:BW445)</f>
        <v>0</v>
      </c>
      <c r="BX413" s="169">
        <f>SUM($AF413:AV413)-SUM($AF445:AV445)-SUM($C445:S445)-SUM($BH445:BX445)</f>
        <v>0</v>
      </c>
      <c r="BY413" s="169">
        <f>SUM($AF413:AW413)-SUM($AF445:AW445)-SUM($C445:T445)-SUM($BH445:BY445)</f>
        <v>0</v>
      </c>
      <c r="BZ413" s="169">
        <f>SUM($AF413:AX413)-SUM($AF445:AX445)-SUM($C445:U445)-SUM($BH445:BZ445)</f>
        <v>0</v>
      </c>
      <c r="CA413" s="169">
        <f>SUM($AF413:AY413)-SUM($AF445:AY445)-SUM($C445:V445)-SUM($BH445:CA445)</f>
        <v>0</v>
      </c>
      <c r="CB413" s="169">
        <f>SUM($AF413:AZ413)-SUM($AF445:AZ445)-SUM($C445:W445)-SUM($BH445:CB445)</f>
        <v>0</v>
      </c>
      <c r="CC413" s="169">
        <f>SUM($AF413:BA413)-SUM($AF445:BA445)-SUM($C445:X445)-SUM($BH445:CC445)</f>
        <v>0</v>
      </c>
      <c r="CD413" s="169">
        <f>SUM($AF413:BB413)-SUM($AF445:BB445)-SUM($C445:Y445)-SUM($BH445:CD445)</f>
        <v>0</v>
      </c>
      <c r="CE413" s="169">
        <f>SUM($AF413:BC413)-SUM($AF445:BC445)-SUM($C445:Z445)-SUM($BH445:CE445)</f>
        <v>0</v>
      </c>
      <c r="CF413" s="169">
        <f>SUM($AF413:BD413)-SUM($AF445:BD445)-SUM($C445:AA445)-SUM($BH445:CF445)</f>
        <v>0</v>
      </c>
      <c r="CG413" s="169">
        <f>SUM($AF413:BE413)-SUM($AF445:BE445)-SUM($C445:AB445)-SUM($BH445:CG445)</f>
        <v>0</v>
      </c>
      <c r="CH413" s="52"/>
      <c r="CI413" s="52"/>
      <c r="CJ413" s="67"/>
      <c r="CK413" s="67"/>
      <c r="CL413" s="67"/>
      <c r="CM413" s="67"/>
      <c r="CN413" s="67"/>
      <c r="CO413" s="67"/>
      <c r="CP413" s="67"/>
      <c r="CQ413" s="67"/>
      <c r="CR413" s="67"/>
      <c r="CS413" s="67"/>
      <c r="CT413" s="67"/>
      <c r="CU413" s="67"/>
      <c r="CV413" s="67"/>
      <c r="CW413" s="67">
        <f>1-P413</f>
        <v>1</v>
      </c>
      <c r="CX413" s="67">
        <f t="shared" si="131"/>
        <v>0.99970394697563092</v>
      </c>
      <c r="CY413" s="67">
        <f t="shared" si="131"/>
        <v>0.99971121019853693</v>
      </c>
      <c r="CZ413" s="67">
        <f t="shared" si="131"/>
        <v>0.99970920615138748</v>
      </c>
      <c r="DA413" s="67">
        <f t="shared" si="131"/>
        <v>0.9997064298317333</v>
      </c>
      <c r="DB413" s="67">
        <f t="shared" si="131"/>
        <v>0.99939984541019233</v>
      </c>
      <c r="DC413" s="67">
        <f t="shared" si="131"/>
        <v>0.99939422286681456</v>
      </c>
      <c r="DD413" s="67">
        <f t="shared" si="131"/>
        <v>0.99938860032343679</v>
      </c>
      <c r="DE413" s="67">
        <f t="shared" si="131"/>
        <v>0.99938297778005891</v>
      </c>
      <c r="DF413" s="67">
        <f t="shared" ref="DF413:DI425" si="148">1-Y413</f>
        <v>0.99937735523668114</v>
      </c>
      <c r="DG413" s="67">
        <f t="shared" si="148"/>
        <v>0.99886329271041518</v>
      </c>
      <c r="DH413" s="67">
        <f t="shared" si="148"/>
        <v>0.99885311999256809</v>
      </c>
      <c r="DI413" s="67">
        <f t="shared" si="148"/>
        <v>0.99884294727472112</v>
      </c>
      <c r="DL413" s="53"/>
      <c r="DM413" s="188" t="str">
        <f t="shared" si="134"/>
        <v/>
      </c>
      <c r="DN413" s="188" t="str">
        <f t="shared" si="134"/>
        <v/>
      </c>
      <c r="DO413" s="188" t="str">
        <f t="shared" si="134"/>
        <v/>
      </c>
      <c r="DP413" s="188" t="str">
        <f t="shared" si="134"/>
        <v/>
      </c>
      <c r="DQ413" s="188" t="str">
        <f t="shared" si="134"/>
        <v/>
      </c>
      <c r="DR413" s="188" t="str">
        <f t="shared" si="134"/>
        <v/>
      </c>
      <c r="DS413" s="188" t="str">
        <f t="shared" si="134"/>
        <v/>
      </c>
      <c r="DT413" s="188" t="str">
        <f t="shared" si="134"/>
        <v/>
      </c>
      <c r="DU413" s="188" t="str">
        <f t="shared" si="134"/>
        <v/>
      </c>
      <c r="DV413" s="188" t="str">
        <f t="shared" si="134"/>
        <v/>
      </c>
      <c r="DW413" s="188" t="str">
        <f t="shared" si="134"/>
        <v/>
      </c>
      <c r="DX413" s="188" t="str">
        <f t="shared" si="134"/>
        <v/>
      </c>
      <c r="DY413" s="188" t="str">
        <f t="shared" si="134"/>
        <v/>
      </c>
      <c r="DZ413" s="188" t="str">
        <f t="shared" si="134"/>
        <v/>
      </c>
      <c r="EA413" s="188" t="str">
        <f t="shared" si="134"/>
        <v/>
      </c>
      <c r="EB413" s="188" t="str">
        <f t="shared" si="134"/>
        <v/>
      </c>
      <c r="EC413" s="188" t="str">
        <f t="shared" si="144"/>
        <v/>
      </c>
      <c r="ED413" s="188" t="str">
        <f t="shared" si="144"/>
        <v/>
      </c>
      <c r="EE413" s="188" t="str">
        <f t="shared" si="144"/>
        <v/>
      </c>
      <c r="EF413" s="188" t="str">
        <f t="shared" si="144"/>
        <v/>
      </c>
      <c r="EG413" s="188" t="str">
        <f t="shared" si="144"/>
        <v/>
      </c>
      <c r="EH413" s="188" t="str">
        <f t="shared" si="144"/>
        <v/>
      </c>
      <c r="EI413" s="188" t="str">
        <f t="shared" si="144"/>
        <v/>
      </c>
      <c r="EJ413" s="188" t="str">
        <f t="shared" si="144"/>
        <v/>
      </c>
      <c r="EK413" s="188" t="str">
        <f t="shared" si="144"/>
        <v/>
      </c>
    </row>
    <row r="414" spans="1:141" x14ac:dyDescent="0.3">
      <c r="B414" s="1">
        <v>15</v>
      </c>
      <c r="C414" s="173"/>
      <c r="D414" s="173"/>
      <c r="E414" s="173"/>
      <c r="F414" s="173"/>
      <c r="G414" s="173"/>
      <c r="H414" s="173"/>
      <c r="I414" s="173"/>
      <c r="J414" s="173"/>
      <c r="K414" s="173"/>
      <c r="L414" s="173"/>
      <c r="M414" s="173"/>
      <c r="N414" s="173"/>
      <c r="O414" s="173"/>
      <c r="P414" s="173"/>
      <c r="Q414" s="173"/>
      <c r="R414" s="173">
        <f t="shared" ref="R414:AB414" si="149">VLOOKUP(Q91,ColInc,$A$4,FALSE)*(1+((VLOOKUP(Q91,Colrisk,$A$4,FALSE)-1)*MAX(0,AT123-BaselineBMI)))</f>
        <v>2.9605302436904103E-4</v>
      </c>
      <c r="S414" s="173">
        <f t="shared" si="149"/>
        <v>2.8878980146305501E-4</v>
      </c>
      <c r="T414" s="173">
        <f t="shared" si="149"/>
        <v>2.9079384861255357E-4</v>
      </c>
      <c r="U414" s="173">
        <f t="shared" si="149"/>
        <v>2.9357016826667582E-4</v>
      </c>
      <c r="V414" s="173">
        <f t="shared" si="149"/>
        <v>6.0015458980765279E-4</v>
      </c>
      <c r="W414" s="173">
        <f t="shared" si="149"/>
        <v>6.0577713318545707E-4</v>
      </c>
      <c r="X414" s="173">
        <f t="shared" si="149"/>
        <v>6.1139967656326146E-4</v>
      </c>
      <c r="Y414" s="173">
        <f t="shared" si="149"/>
        <v>6.1702221994106585E-4</v>
      </c>
      <c r="Z414" s="173">
        <f t="shared" si="149"/>
        <v>6.2264476331887013E-4</v>
      </c>
      <c r="AA414" s="173">
        <f t="shared" si="149"/>
        <v>1.1367072895847932E-3</v>
      </c>
      <c r="AB414" s="173">
        <f t="shared" si="149"/>
        <v>1.1468800074318523E-3</v>
      </c>
      <c r="AC414" s="155"/>
      <c r="AD414" s="155"/>
      <c r="AE414" s="155"/>
      <c r="AF414" s="155"/>
      <c r="AG414" s="174">
        <f>D414*D57*PRODUCT($CJ414:CJ414)</f>
        <v>0</v>
      </c>
      <c r="AH414" s="174">
        <f>E414*E57*PRODUCT($CJ414:CK414)</f>
        <v>0</v>
      </c>
      <c r="AI414" s="174">
        <f>F414*F57*PRODUCT($CJ414:CL414)</f>
        <v>0</v>
      </c>
      <c r="AJ414" s="174">
        <f>G414*G57*PRODUCT($CJ414:CM414)</f>
        <v>0</v>
      </c>
      <c r="AK414" s="174">
        <f>H414*H57*PRODUCT($CJ414:CN414)</f>
        <v>0</v>
      </c>
      <c r="AL414" s="174">
        <f>I414*I57*PRODUCT($CJ414:CO414)</f>
        <v>0</v>
      </c>
      <c r="AM414" s="174">
        <f>J414*J57*PRODUCT($CJ414:CP414)</f>
        <v>0</v>
      </c>
      <c r="AN414" s="174">
        <f>K414*K57*PRODUCT($CJ414:CQ414)</f>
        <v>0</v>
      </c>
      <c r="AO414" s="174">
        <f>L414*L57*PRODUCT($CJ414:CR414)</f>
        <v>0</v>
      </c>
      <c r="AP414" s="174">
        <f>M414*M57*PRODUCT($CJ414:CS414)</f>
        <v>0</v>
      </c>
      <c r="AQ414" s="174">
        <f>N414*N57*PRODUCT($CJ414:CT414)</f>
        <v>0</v>
      </c>
      <c r="AR414" s="174">
        <f>O414*O57*PRODUCT($CJ414:CU414)</f>
        <v>0</v>
      </c>
      <c r="AS414" s="174">
        <f>P414*P57*PRODUCT($CJ414:CV414)</f>
        <v>0</v>
      </c>
      <c r="AT414" s="174">
        <f>Q414*Q57*PRODUCT($CJ414:CW414)</f>
        <v>0</v>
      </c>
      <c r="AU414" s="174">
        <f>R414*R57*PRODUCT($CJ414:CX414)</f>
        <v>0</v>
      </c>
      <c r="AV414" s="174">
        <f>S414*S57*PRODUCT($CJ414:CY414)</f>
        <v>0</v>
      </c>
      <c r="AW414" s="174">
        <f>T414*T57*PRODUCT($CJ414:CZ414)</f>
        <v>0</v>
      </c>
      <c r="AX414" s="174">
        <f>U414*U57*PRODUCT($CJ414:DA414)</f>
        <v>0</v>
      </c>
      <c r="AY414" s="174">
        <f>V414*V57*PRODUCT($CJ414:DB414)</f>
        <v>0</v>
      </c>
      <c r="AZ414" s="174">
        <f>W414*W57*PRODUCT($CJ414:DC414)</f>
        <v>0</v>
      </c>
      <c r="BA414" s="174">
        <f>X414*X57*PRODUCT($CJ414:DD414)</f>
        <v>0</v>
      </c>
      <c r="BB414" s="174">
        <f>Y414*Y57*PRODUCT($CJ414:DE414)</f>
        <v>0</v>
      </c>
      <c r="BC414" s="174">
        <f>Z414*Z57*PRODUCT($CJ414:DF414)</f>
        <v>0</v>
      </c>
      <c r="BD414" s="174">
        <f>AA414*AA57*PRODUCT($CJ414:DG414)</f>
        <v>0</v>
      </c>
      <c r="BE414" s="174">
        <f>AB414*AB57*PRODUCT($CJ414:DH414)</f>
        <v>0</v>
      </c>
      <c r="BF414" s="176"/>
      <c r="BG414" s="176"/>
      <c r="BH414" s="176"/>
      <c r="BI414" s="169">
        <f>SUM($AF414:AG414)-SUM($AF446:AG446)-SUM($C446:D446)-SUM($BH446:BI446)</f>
        <v>0</v>
      </c>
      <c r="BJ414" s="169">
        <f>SUM($AF414:AH414)-SUM($AF446:AH446)-SUM($C446:E446)-SUM($BH446:BJ446)</f>
        <v>0</v>
      </c>
      <c r="BK414" s="169">
        <f>SUM($AF414:AI414)-SUM($AF446:AI446)-SUM($C446:F446)-SUM($BH446:BK446)</f>
        <v>0</v>
      </c>
      <c r="BL414" s="169">
        <f>SUM($AF414:AJ414)-SUM($AF446:AJ446)-SUM($C446:G446)-SUM($BH446:BL446)</f>
        <v>0</v>
      </c>
      <c r="BM414" s="169">
        <f>SUM($AF414:AK414)-SUM($AF446:AK446)-SUM($C446:H446)-SUM($BH446:BM446)</f>
        <v>0</v>
      </c>
      <c r="BN414" s="169">
        <f>SUM($AF414:AL414)-SUM($AF446:AL446)-SUM($C446:I446)-SUM($BH446:BN446)</f>
        <v>0</v>
      </c>
      <c r="BO414" s="169">
        <f>SUM($AF414:AM414)-SUM($AF446:AM446)-SUM($C446:J446)-SUM($BH446:BO446)</f>
        <v>0</v>
      </c>
      <c r="BP414" s="169">
        <f>SUM($AF414:AN414)-SUM($AF446:AN446)-SUM($C446:K446)-SUM($BH446:BP446)</f>
        <v>0</v>
      </c>
      <c r="BQ414" s="169">
        <f>SUM($AF414:AO414)-SUM($AF446:AO446)-SUM($C446:L446)-SUM($BH446:BQ446)</f>
        <v>0</v>
      </c>
      <c r="BR414" s="169">
        <f>SUM($AF414:AP414)-SUM($AF446:AP446)-SUM($C446:M446)-SUM($BH446:BR446)</f>
        <v>0</v>
      </c>
      <c r="BS414" s="169">
        <f>SUM($AF414:AQ414)-SUM($AF446:AQ446)-SUM($C446:N446)-SUM($BH446:BS446)</f>
        <v>0</v>
      </c>
      <c r="BT414" s="169">
        <f>SUM($AF414:AR414)-SUM($AF446:AR446)-SUM($C446:O446)-SUM($BH446:BT446)</f>
        <v>0</v>
      </c>
      <c r="BU414" s="169">
        <f>SUM($AF414:AS414)-SUM($AF446:AS446)-SUM($C446:P446)-SUM($BH446:BU446)</f>
        <v>0</v>
      </c>
      <c r="BV414" s="169">
        <f>SUM($AF414:AT414)-SUM($AF446:AT446)-SUM($C446:Q446)-SUM($BH446:BV446)</f>
        <v>0</v>
      </c>
      <c r="BW414" s="169">
        <f>SUM($AF414:AU414)-SUM($AF446:AU446)-SUM($C446:R446)-SUM($BH446:BW446)</f>
        <v>0</v>
      </c>
      <c r="BX414" s="169">
        <f>SUM($AF414:AV414)-SUM($AF446:AV446)-SUM($C446:S446)-SUM($BH446:BX446)</f>
        <v>0</v>
      </c>
      <c r="BY414" s="169">
        <f>SUM($AF414:AW414)-SUM($AF446:AW446)-SUM($C446:T446)-SUM($BH446:BY446)</f>
        <v>0</v>
      </c>
      <c r="BZ414" s="169">
        <f>SUM($AF414:AX414)-SUM($AF446:AX446)-SUM($C446:U446)-SUM($BH446:BZ446)</f>
        <v>0</v>
      </c>
      <c r="CA414" s="169">
        <f>SUM($AF414:AY414)-SUM($AF446:AY446)-SUM($C446:V446)-SUM($BH446:CA446)</f>
        <v>0</v>
      </c>
      <c r="CB414" s="169">
        <f>SUM($AF414:AZ414)-SUM($AF446:AZ446)-SUM($C446:W446)-SUM($BH446:CB446)</f>
        <v>0</v>
      </c>
      <c r="CC414" s="169">
        <f>SUM($AF414:BA414)-SUM($AF446:BA446)-SUM($C446:X446)-SUM($BH446:CC446)</f>
        <v>0</v>
      </c>
      <c r="CD414" s="169">
        <f>SUM($AF414:BB414)-SUM($AF446:BB446)-SUM($C446:Y446)-SUM($BH446:CD446)</f>
        <v>0</v>
      </c>
      <c r="CE414" s="169">
        <f>SUM($AF414:BC414)-SUM($AF446:BC446)-SUM($C446:Z446)-SUM($BH446:CE446)</f>
        <v>0</v>
      </c>
      <c r="CF414" s="169">
        <f>SUM($AF414:BD414)-SUM($AF446:BD446)-SUM($C446:AA446)-SUM($BH446:CF446)</f>
        <v>0</v>
      </c>
      <c r="CG414" s="169">
        <f>SUM($AF414:BE414)-SUM($AF446:BE446)-SUM($C446:AB446)-SUM($BH446:CG446)</f>
        <v>0</v>
      </c>
      <c r="CH414" s="52"/>
      <c r="CI414" s="52"/>
      <c r="CJ414" s="67"/>
      <c r="CK414" s="67"/>
      <c r="CL414" s="67"/>
      <c r="CM414" s="67"/>
      <c r="CN414" s="67"/>
      <c r="CO414" s="67"/>
      <c r="CP414" s="67"/>
      <c r="CQ414" s="67"/>
      <c r="CR414" s="67"/>
      <c r="CS414" s="67"/>
      <c r="CT414" s="67"/>
      <c r="CU414" s="67"/>
      <c r="CV414" s="67"/>
      <c r="CW414" s="67"/>
      <c r="CX414" s="67">
        <f>1-Q414</f>
        <v>1</v>
      </c>
      <c r="CY414" s="67">
        <f t="shared" ref="CY414:DE420" si="150">1-R414</f>
        <v>0.99970394697563092</v>
      </c>
      <c r="CZ414" s="67">
        <f t="shared" si="150"/>
        <v>0.99971121019853693</v>
      </c>
      <c r="DA414" s="67">
        <f t="shared" si="150"/>
        <v>0.99970920615138748</v>
      </c>
      <c r="DB414" s="67">
        <f t="shared" si="150"/>
        <v>0.9997064298317333</v>
      </c>
      <c r="DC414" s="67">
        <f t="shared" si="150"/>
        <v>0.99939984541019233</v>
      </c>
      <c r="DD414" s="67">
        <f t="shared" si="150"/>
        <v>0.99939422286681456</v>
      </c>
      <c r="DE414" s="67">
        <f t="shared" si="150"/>
        <v>0.99938860032343679</v>
      </c>
      <c r="DF414" s="67">
        <f t="shared" si="148"/>
        <v>0.99938297778005891</v>
      </c>
      <c r="DG414" s="67">
        <f t="shared" si="148"/>
        <v>0.99937735523668114</v>
      </c>
      <c r="DH414" s="67">
        <f t="shared" si="148"/>
        <v>0.99886329271041518</v>
      </c>
      <c r="DI414" s="67">
        <f t="shared" si="148"/>
        <v>0.99885311999256809</v>
      </c>
      <c r="DL414" s="53"/>
      <c r="DM414" s="188" t="str">
        <f t="shared" si="134"/>
        <v/>
      </c>
      <c r="DN414" s="188" t="str">
        <f t="shared" si="134"/>
        <v/>
      </c>
      <c r="DO414" s="188" t="str">
        <f t="shared" si="134"/>
        <v/>
      </c>
      <c r="DP414" s="188" t="str">
        <f t="shared" si="134"/>
        <v/>
      </c>
      <c r="DQ414" s="188" t="str">
        <f t="shared" si="134"/>
        <v/>
      </c>
      <c r="DR414" s="188" t="str">
        <f t="shared" si="134"/>
        <v/>
      </c>
      <c r="DS414" s="188" t="str">
        <f t="shared" si="134"/>
        <v/>
      </c>
      <c r="DT414" s="188" t="str">
        <f t="shared" si="134"/>
        <v/>
      </c>
      <c r="DU414" s="188" t="str">
        <f t="shared" si="134"/>
        <v/>
      </c>
      <c r="DV414" s="188" t="str">
        <f t="shared" si="134"/>
        <v/>
      </c>
      <c r="DW414" s="188" t="str">
        <f t="shared" si="134"/>
        <v/>
      </c>
      <c r="DX414" s="188" t="str">
        <f t="shared" si="134"/>
        <v/>
      </c>
      <c r="DY414" s="188" t="str">
        <f t="shared" si="134"/>
        <v/>
      </c>
      <c r="DZ414" s="188" t="str">
        <f t="shared" si="134"/>
        <v/>
      </c>
      <c r="EA414" s="188" t="str">
        <f t="shared" si="134"/>
        <v/>
      </c>
      <c r="EB414" s="188" t="str">
        <f t="shared" si="134"/>
        <v/>
      </c>
      <c r="EC414" s="188" t="str">
        <f t="shared" si="144"/>
        <v/>
      </c>
      <c r="ED414" s="188" t="str">
        <f t="shared" si="144"/>
        <v/>
      </c>
      <c r="EE414" s="188" t="str">
        <f t="shared" si="144"/>
        <v/>
      </c>
      <c r="EF414" s="188" t="str">
        <f t="shared" si="144"/>
        <v/>
      </c>
      <c r="EG414" s="188" t="str">
        <f t="shared" si="144"/>
        <v/>
      </c>
      <c r="EH414" s="188" t="str">
        <f t="shared" si="144"/>
        <v/>
      </c>
      <c r="EI414" s="188" t="str">
        <f t="shared" si="144"/>
        <v/>
      </c>
      <c r="EJ414" s="188" t="str">
        <f t="shared" si="144"/>
        <v/>
      </c>
      <c r="EK414" s="188" t="str">
        <f t="shared" si="144"/>
        <v/>
      </c>
    </row>
    <row r="415" spans="1:141" x14ac:dyDescent="0.3">
      <c r="B415" s="1">
        <v>16</v>
      </c>
      <c r="C415" s="173"/>
      <c r="D415" s="173"/>
      <c r="E415" s="173"/>
      <c r="F415" s="173"/>
      <c r="G415" s="173"/>
      <c r="H415" s="173"/>
      <c r="I415" s="173"/>
      <c r="J415" s="173"/>
      <c r="K415" s="173"/>
      <c r="L415" s="173"/>
      <c r="M415" s="173"/>
      <c r="N415" s="173"/>
      <c r="O415" s="173"/>
      <c r="P415" s="173"/>
      <c r="Q415" s="173"/>
      <c r="R415" s="173"/>
      <c r="S415" s="173">
        <f t="shared" ref="S415:AB415" si="151">VLOOKUP(R92,ColInc,$A$4,FALSE)*(1+((VLOOKUP(R92,Colrisk,$A$4,FALSE)-1)*MAX(0,AU124-BaselineBMI)))</f>
        <v>2.9605302436904103E-4</v>
      </c>
      <c r="T415" s="173">
        <f t="shared" si="151"/>
        <v>2.8878980146305501E-4</v>
      </c>
      <c r="U415" s="173">
        <f t="shared" si="151"/>
        <v>2.9079384861255357E-4</v>
      </c>
      <c r="V415" s="173">
        <f t="shared" si="151"/>
        <v>2.9357016826667582E-4</v>
      </c>
      <c r="W415" s="173">
        <f t="shared" si="151"/>
        <v>6.0015458980765279E-4</v>
      </c>
      <c r="X415" s="173">
        <f t="shared" si="151"/>
        <v>6.0577713318545707E-4</v>
      </c>
      <c r="Y415" s="173">
        <f t="shared" si="151"/>
        <v>6.1139967656326146E-4</v>
      </c>
      <c r="Z415" s="173">
        <f t="shared" si="151"/>
        <v>6.1702221994106585E-4</v>
      </c>
      <c r="AA415" s="173">
        <f t="shared" si="151"/>
        <v>6.2264476331887013E-4</v>
      </c>
      <c r="AB415" s="173">
        <f t="shared" si="151"/>
        <v>1.1367072895847932E-3</v>
      </c>
      <c r="AC415" s="155"/>
      <c r="AD415" s="155"/>
      <c r="AE415" s="155"/>
      <c r="AF415" s="155"/>
      <c r="AG415" s="174">
        <f>D415*D58*PRODUCT($CJ415:CJ415)</f>
        <v>0</v>
      </c>
      <c r="AH415" s="174">
        <f>E415*E58*PRODUCT($CJ415:CK415)</f>
        <v>0</v>
      </c>
      <c r="AI415" s="174">
        <f>F415*F58*PRODUCT($CJ415:CL415)</f>
        <v>0</v>
      </c>
      <c r="AJ415" s="174">
        <f>G415*G58*PRODUCT($CJ415:CM415)</f>
        <v>0</v>
      </c>
      <c r="AK415" s="174">
        <f>H415*H58*PRODUCT($CJ415:CN415)</f>
        <v>0</v>
      </c>
      <c r="AL415" s="174">
        <f>I415*I58*PRODUCT($CJ415:CO415)</f>
        <v>0</v>
      </c>
      <c r="AM415" s="174">
        <f>J415*J58*PRODUCT($CJ415:CP415)</f>
        <v>0</v>
      </c>
      <c r="AN415" s="174">
        <f>K415*K58*PRODUCT($CJ415:CQ415)</f>
        <v>0</v>
      </c>
      <c r="AO415" s="174">
        <f>L415*L58*PRODUCT($CJ415:CR415)</f>
        <v>0</v>
      </c>
      <c r="AP415" s="174">
        <f>M415*M58*PRODUCT($CJ415:CS415)</f>
        <v>0</v>
      </c>
      <c r="AQ415" s="174">
        <f>N415*N58*PRODUCT($CJ415:CT415)</f>
        <v>0</v>
      </c>
      <c r="AR415" s="174">
        <f>O415*O58*PRODUCT($CJ415:CU415)</f>
        <v>0</v>
      </c>
      <c r="AS415" s="174">
        <f>P415*P58*PRODUCT($CJ415:CV415)</f>
        <v>0</v>
      </c>
      <c r="AT415" s="174">
        <f>Q415*Q58*PRODUCT($CJ415:CW415)</f>
        <v>0</v>
      </c>
      <c r="AU415" s="174">
        <f>R415*R58*PRODUCT($CJ415:CX415)</f>
        <v>0</v>
      </c>
      <c r="AV415" s="174">
        <f>S415*S58*PRODUCT($CJ415:CY415)</f>
        <v>0</v>
      </c>
      <c r="AW415" s="174">
        <f>T415*T58*PRODUCT($CJ415:CZ415)</f>
        <v>0</v>
      </c>
      <c r="AX415" s="174">
        <f>U415*U58*PRODUCT($CJ415:DA415)</f>
        <v>0</v>
      </c>
      <c r="AY415" s="174">
        <f>V415*V58*PRODUCT($CJ415:DB415)</f>
        <v>0</v>
      </c>
      <c r="AZ415" s="174">
        <f>W415*W58*PRODUCT($CJ415:DC415)</f>
        <v>0</v>
      </c>
      <c r="BA415" s="174">
        <f>X415*X58*PRODUCT($CJ415:DD415)</f>
        <v>0</v>
      </c>
      <c r="BB415" s="174">
        <f>Y415*Y58*PRODUCT($CJ415:DE415)</f>
        <v>0</v>
      </c>
      <c r="BC415" s="174">
        <f>Z415*Z58*PRODUCT($CJ415:DF415)</f>
        <v>0</v>
      </c>
      <c r="BD415" s="174">
        <f>AA415*AA58*PRODUCT($CJ415:DG415)</f>
        <v>0</v>
      </c>
      <c r="BE415" s="174">
        <f>AB415*AB58*PRODUCT($CJ415:DH415)</f>
        <v>0</v>
      </c>
      <c r="BF415" s="176"/>
      <c r="BG415" s="93"/>
      <c r="BH415" s="93"/>
      <c r="BI415" s="169">
        <f>SUM($AF415:AG415)-SUM($AF447:AG447)-SUM($C447:D447)-SUM($BH447:BI447)</f>
        <v>0</v>
      </c>
      <c r="BJ415" s="169">
        <f>SUM($AF415:AH415)-SUM($AF447:AH447)-SUM($C447:E447)-SUM($BH447:BJ447)</f>
        <v>0</v>
      </c>
      <c r="BK415" s="169">
        <f>SUM($AF415:AI415)-SUM($AF447:AI447)-SUM($C447:F447)-SUM($BH447:BK447)</f>
        <v>0</v>
      </c>
      <c r="BL415" s="169">
        <f>SUM($AF415:AJ415)-SUM($AF447:AJ447)-SUM($C447:G447)-SUM($BH447:BL447)</f>
        <v>0</v>
      </c>
      <c r="BM415" s="169">
        <f>SUM($AF415:AK415)-SUM($AF447:AK447)-SUM($C447:H447)-SUM($BH447:BM447)</f>
        <v>0</v>
      </c>
      <c r="BN415" s="169">
        <f>SUM($AF415:AL415)-SUM($AF447:AL447)-SUM($C447:I447)-SUM($BH447:BN447)</f>
        <v>0</v>
      </c>
      <c r="BO415" s="169">
        <f>SUM($AF415:AM415)-SUM($AF447:AM447)-SUM($C447:J447)-SUM($BH447:BO447)</f>
        <v>0</v>
      </c>
      <c r="BP415" s="169">
        <f>SUM($AF415:AN415)-SUM($AF447:AN447)-SUM($C447:K447)-SUM($BH447:BP447)</f>
        <v>0</v>
      </c>
      <c r="BQ415" s="169">
        <f>SUM($AF415:AO415)-SUM($AF447:AO447)-SUM($C447:L447)-SUM($BH447:BQ447)</f>
        <v>0</v>
      </c>
      <c r="BR415" s="169">
        <f>SUM($AF415:AP415)-SUM($AF447:AP447)-SUM($C447:M447)-SUM($BH447:BR447)</f>
        <v>0</v>
      </c>
      <c r="BS415" s="169">
        <f>SUM($AF415:AQ415)-SUM($AF447:AQ447)-SUM($C447:N447)-SUM($BH447:BS447)</f>
        <v>0</v>
      </c>
      <c r="BT415" s="169">
        <f>SUM($AF415:AR415)-SUM($AF447:AR447)-SUM($C447:O447)-SUM($BH447:BT447)</f>
        <v>0</v>
      </c>
      <c r="BU415" s="169">
        <f>SUM($AF415:AS415)-SUM($AF447:AS447)-SUM($C447:P447)-SUM($BH447:BU447)</f>
        <v>0</v>
      </c>
      <c r="BV415" s="169">
        <f>SUM($AF415:AT415)-SUM($AF447:AT447)-SUM($C447:Q447)-SUM($BH447:BV447)</f>
        <v>0</v>
      </c>
      <c r="BW415" s="169">
        <f>SUM($AF415:AU415)-SUM($AF447:AU447)-SUM($C447:R447)-SUM($BH447:BW447)</f>
        <v>0</v>
      </c>
      <c r="BX415" s="169">
        <f>SUM($AF415:AV415)-SUM($AF447:AV447)-SUM($C447:S447)-SUM($BH447:BX447)</f>
        <v>0</v>
      </c>
      <c r="BY415" s="169">
        <f>SUM($AF415:AW415)-SUM($AF447:AW447)-SUM($C447:T447)-SUM($BH447:BY447)</f>
        <v>0</v>
      </c>
      <c r="BZ415" s="169">
        <f>SUM($AF415:AX415)-SUM($AF447:AX447)-SUM($C447:U447)-SUM($BH447:BZ447)</f>
        <v>0</v>
      </c>
      <c r="CA415" s="169">
        <f>SUM($AF415:AY415)-SUM($AF447:AY447)-SUM($C447:V447)-SUM($BH447:CA447)</f>
        <v>0</v>
      </c>
      <c r="CB415" s="169">
        <f>SUM($AF415:AZ415)-SUM($AF447:AZ447)-SUM($C447:W447)-SUM($BH447:CB447)</f>
        <v>0</v>
      </c>
      <c r="CC415" s="169">
        <f>SUM($AF415:BA415)-SUM($AF447:BA447)-SUM($C447:X447)-SUM($BH447:CC447)</f>
        <v>0</v>
      </c>
      <c r="CD415" s="169">
        <f>SUM($AF415:BB415)-SUM($AF447:BB447)-SUM($C447:Y447)-SUM($BH447:CD447)</f>
        <v>0</v>
      </c>
      <c r="CE415" s="169">
        <f>SUM($AF415:BC415)-SUM($AF447:BC447)-SUM($C447:Z447)-SUM($BH447:CE447)</f>
        <v>0</v>
      </c>
      <c r="CF415" s="169">
        <f>SUM($AF415:BD415)-SUM($AF447:BD447)-SUM($C447:AA447)-SUM($BH447:CF447)</f>
        <v>0</v>
      </c>
      <c r="CG415" s="169">
        <f>SUM($AF415:BE415)-SUM($AF447:BE447)-SUM($C447:AB447)-SUM($BH447:CG447)</f>
        <v>0</v>
      </c>
      <c r="CH415" s="52"/>
      <c r="CI415" s="52"/>
      <c r="CJ415" s="67"/>
      <c r="CK415" s="67"/>
      <c r="CL415" s="67"/>
      <c r="CM415" s="67"/>
      <c r="CN415" s="67"/>
      <c r="CO415" s="67"/>
      <c r="CP415" s="67"/>
      <c r="CQ415" s="67"/>
      <c r="CR415" s="67"/>
      <c r="CS415" s="67"/>
      <c r="CT415" s="67"/>
      <c r="CU415" s="67"/>
      <c r="CV415" s="67"/>
      <c r="CW415" s="67"/>
      <c r="CX415" s="67"/>
      <c r="CY415" s="67">
        <f>1-R415</f>
        <v>1</v>
      </c>
      <c r="CZ415" s="67">
        <f t="shared" si="150"/>
        <v>0.99970394697563092</v>
      </c>
      <c r="DA415" s="67">
        <f t="shared" si="150"/>
        <v>0.99971121019853693</v>
      </c>
      <c r="DB415" s="67">
        <f t="shared" si="150"/>
        <v>0.99970920615138748</v>
      </c>
      <c r="DC415" s="67">
        <f t="shared" si="150"/>
        <v>0.9997064298317333</v>
      </c>
      <c r="DD415" s="67">
        <f t="shared" si="150"/>
        <v>0.99939984541019233</v>
      </c>
      <c r="DE415" s="67">
        <f t="shared" si="150"/>
        <v>0.99939422286681456</v>
      </c>
      <c r="DF415" s="67">
        <f t="shared" si="148"/>
        <v>0.99938860032343679</v>
      </c>
      <c r="DG415" s="67">
        <f t="shared" si="148"/>
        <v>0.99938297778005891</v>
      </c>
      <c r="DH415" s="67">
        <f t="shared" si="148"/>
        <v>0.99937735523668114</v>
      </c>
      <c r="DI415" s="67">
        <f t="shared" si="148"/>
        <v>0.99886329271041518</v>
      </c>
      <c r="DL415" s="53"/>
      <c r="DM415" s="188" t="str">
        <f t="shared" si="134"/>
        <v/>
      </c>
      <c r="DN415" s="188" t="str">
        <f t="shared" si="134"/>
        <v/>
      </c>
      <c r="DO415" s="188" t="str">
        <f t="shared" si="134"/>
        <v/>
      </c>
      <c r="DP415" s="188" t="str">
        <f t="shared" si="134"/>
        <v/>
      </c>
      <c r="DQ415" s="188" t="str">
        <f t="shared" si="134"/>
        <v/>
      </c>
      <c r="DR415" s="188" t="str">
        <f t="shared" si="134"/>
        <v/>
      </c>
      <c r="DS415" s="188" t="str">
        <f t="shared" si="134"/>
        <v/>
      </c>
      <c r="DT415" s="188" t="str">
        <f t="shared" si="134"/>
        <v/>
      </c>
      <c r="DU415" s="188" t="str">
        <f t="shared" si="134"/>
        <v/>
      </c>
      <c r="DV415" s="188" t="str">
        <f t="shared" si="134"/>
        <v/>
      </c>
      <c r="DW415" s="188" t="str">
        <f t="shared" si="134"/>
        <v/>
      </c>
      <c r="DX415" s="188" t="str">
        <f t="shared" si="134"/>
        <v/>
      </c>
      <c r="DY415" s="188" t="str">
        <f t="shared" si="134"/>
        <v/>
      </c>
      <c r="DZ415" s="188" t="str">
        <f t="shared" si="134"/>
        <v/>
      </c>
      <c r="EA415" s="188" t="str">
        <f t="shared" si="134"/>
        <v/>
      </c>
      <c r="EB415" s="188" t="str">
        <f t="shared" si="134"/>
        <v/>
      </c>
      <c r="EC415" s="188" t="str">
        <f t="shared" si="144"/>
        <v/>
      </c>
      <c r="ED415" s="188" t="str">
        <f t="shared" si="144"/>
        <v/>
      </c>
      <c r="EE415" s="188" t="str">
        <f t="shared" si="144"/>
        <v/>
      </c>
      <c r="EF415" s="188" t="str">
        <f t="shared" si="144"/>
        <v/>
      </c>
      <c r="EG415" s="188" t="str">
        <f t="shared" si="144"/>
        <v/>
      </c>
      <c r="EH415" s="188" t="str">
        <f t="shared" si="144"/>
        <v/>
      </c>
      <c r="EI415" s="188" t="str">
        <f t="shared" si="144"/>
        <v/>
      </c>
      <c r="EJ415" s="188" t="str">
        <f t="shared" si="144"/>
        <v/>
      </c>
      <c r="EK415" s="188" t="str">
        <f t="shared" si="144"/>
        <v/>
      </c>
    </row>
    <row r="416" spans="1:141" x14ac:dyDescent="0.3">
      <c r="B416" s="1">
        <v>17</v>
      </c>
      <c r="C416" s="173"/>
      <c r="D416" s="173"/>
      <c r="E416" s="173"/>
      <c r="F416" s="173"/>
      <c r="G416" s="173"/>
      <c r="H416" s="173"/>
      <c r="I416" s="173"/>
      <c r="J416" s="173"/>
      <c r="K416" s="173"/>
      <c r="L416" s="173"/>
      <c r="M416" s="173"/>
      <c r="N416" s="173"/>
      <c r="O416" s="173"/>
      <c r="P416" s="173"/>
      <c r="Q416" s="173"/>
      <c r="R416" s="173"/>
      <c r="S416" s="173"/>
      <c r="T416" s="173">
        <f t="shared" ref="T416:AB416" si="152">VLOOKUP(S93,ColInc,$A$4,FALSE)*(1+((VLOOKUP(S93,Colrisk,$A$4,FALSE)-1)*MAX(0,AV125-BaselineBMI)))</f>
        <v>2.9605302436904103E-4</v>
      </c>
      <c r="U416" s="173">
        <f t="shared" si="152"/>
        <v>2.8878980146305501E-4</v>
      </c>
      <c r="V416" s="173">
        <f t="shared" si="152"/>
        <v>2.9079384861255357E-4</v>
      </c>
      <c r="W416" s="173">
        <f t="shared" si="152"/>
        <v>2.9357016826667582E-4</v>
      </c>
      <c r="X416" s="173">
        <f t="shared" si="152"/>
        <v>6.0015458980765279E-4</v>
      </c>
      <c r="Y416" s="173">
        <f t="shared" si="152"/>
        <v>6.0577713318545707E-4</v>
      </c>
      <c r="Z416" s="173">
        <f t="shared" si="152"/>
        <v>6.1139967656326146E-4</v>
      </c>
      <c r="AA416" s="173">
        <f t="shared" si="152"/>
        <v>6.1702221994106585E-4</v>
      </c>
      <c r="AB416" s="173">
        <f t="shared" si="152"/>
        <v>6.2264476331887013E-4</v>
      </c>
      <c r="AC416" s="155"/>
      <c r="AD416" s="155"/>
      <c r="AE416" s="155"/>
      <c r="AF416" s="155"/>
      <c r="AG416" s="174">
        <f>D416*D59*PRODUCT($CJ416:CJ416)</f>
        <v>0</v>
      </c>
      <c r="AH416" s="174">
        <f>E416*E59*PRODUCT($CJ416:CK416)</f>
        <v>0</v>
      </c>
      <c r="AI416" s="174">
        <f>F416*F59*PRODUCT($CJ416:CL416)</f>
        <v>0</v>
      </c>
      <c r="AJ416" s="174">
        <f>G416*G59*PRODUCT($CJ416:CM416)</f>
        <v>0</v>
      </c>
      <c r="AK416" s="174">
        <f>H416*H59*PRODUCT($CJ416:CN416)</f>
        <v>0</v>
      </c>
      <c r="AL416" s="174">
        <f>I416*I59*PRODUCT($CJ416:CO416)</f>
        <v>0</v>
      </c>
      <c r="AM416" s="174">
        <f>J416*J59*PRODUCT($CJ416:CP416)</f>
        <v>0</v>
      </c>
      <c r="AN416" s="174">
        <f>K416*K59*PRODUCT($CJ416:CQ416)</f>
        <v>0</v>
      </c>
      <c r="AO416" s="174">
        <f>L416*L59*PRODUCT($CJ416:CR416)</f>
        <v>0</v>
      </c>
      <c r="AP416" s="174">
        <f>M416*M59*PRODUCT($CJ416:CS416)</f>
        <v>0</v>
      </c>
      <c r="AQ416" s="174">
        <f>N416*N59*PRODUCT($CJ416:CT416)</f>
        <v>0</v>
      </c>
      <c r="AR416" s="174">
        <f>O416*O59*PRODUCT($CJ416:CU416)</f>
        <v>0</v>
      </c>
      <c r="AS416" s="174">
        <f>P416*P59*PRODUCT($CJ416:CV416)</f>
        <v>0</v>
      </c>
      <c r="AT416" s="174">
        <f>Q416*Q59*PRODUCT($CJ416:CW416)</f>
        <v>0</v>
      </c>
      <c r="AU416" s="174">
        <f>R416*R59*PRODUCT($CJ416:CX416)</f>
        <v>0</v>
      </c>
      <c r="AV416" s="174">
        <f>S416*S59*PRODUCT($CJ416:CY416)</f>
        <v>0</v>
      </c>
      <c r="AW416" s="174">
        <f>T416*T59*PRODUCT($CJ416:CZ416)</f>
        <v>0</v>
      </c>
      <c r="AX416" s="174">
        <f>U416*U59*PRODUCT($CJ416:DA416)</f>
        <v>0</v>
      </c>
      <c r="AY416" s="174">
        <f>V416*V59*PRODUCT($CJ416:DB416)</f>
        <v>0</v>
      </c>
      <c r="AZ416" s="174">
        <f>W416*W59*PRODUCT($CJ416:DC416)</f>
        <v>0</v>
      </c>
      <c r="BA416" s="174">
        <f>X416*X59*PRODUCT($CJ416:DD416)</f>
        <v>0</v>
      </c>
      <c r="BB416" s="174">
        <f>Y416*Y59*PRODUCT($CJ416:DE416)</f>
        <v>0</v>
      </c>
      <c r="BC416" s="174">
        <f>Z416*Z59*PRODUCT($CJ416:DF416)</f>
        <v>0</v>
      </c>
      <c r="BD416" s="174">
        <f>AA416*AA59*PRODUCT($CJ416:DG416)</f>
        <v>0</v>
      </c>
      <c r="BE416" s="174">
        <f>AB416*AB59*PRODUCT($CJ416:DH416)</f>
        <v>0</v>
      </c>
      <c r="BF416" s="176"/>
      <c r="BG416" s="176"/>
      <c r="BH416" s="93"/>
      <c r="BI416" s="169">
        <f>SUM($AF416:AG416)-SUM($AF448:AG448)-SUM($C448:D448)-SUM($BH448:BI448)</f>
        <v>0</v>
      </c>
      <c r="BJ416" s="169">
        <f>SUM($AF416:AH416)-SUM($AF448:AH448)-SUM($C448:E448)-SUM($BH448:BJ448)</f>
        <v>0</v>
      </c>
      <c r="BK416" s="169">
        <f>SUM($AF416:AI416)-SUM($AF448:AI448)-SUM($C448:F448)-SUM($BH448:BK448)</f>
        <v>0</v>
      </c>
      <c r="BL416" s="169">
        <f>SUM($AF416:AJ416)-SUM($AF448:AJ448)-SUM($C448:G448)-SUM($BH448:BL448)</f>
        <v>0</v>
      </c>
      <c r="BM416" s="169">
        <f>SUM($AF416:AK416)-SUM($AF448:AK448)-SUM($C448:H448)-SUM($BH448:BM448)</f>
        <v>0</v>
      </c>
      <c r="BN416" s="169">
        <f>SUM($AF416:AL416)-SUM($AF448:AL448)-SUM($C448:I448)-SUM($BH448:BN448)</f>
        <v>0</v>
      </c>
      <c r="BO416" s="169">
        <f>SUM($AF416:AM416)-SUM($AF448:AM448)-SUM($C448:J448)-SUM($BH448:BO448)</f>
        <v>0</v>
      </c>
      <c r="BP416" s="169">
        <f>SUM($AF416:AN416)-SUM($AF448:AN448)-SUM($C448:K448)-SUM($BH448:BP448)</f>
        <v>0</v>
      </c>
      <c r="BQ416" s="169">
        <f>SUM($AF416:AO416)-SUM($AF448:AO448)-SUM($C448:L448)-SUM($BH448:BQ448)</f>
        <v>0</v>
      </c>
      <c r="BR416" s="169">
        <f>SUM($AF416:AP416)-SUM($AF448:AP448)-SUM($C448:M448)-SUM($BH448:BR448)</f>
        <v>0</v>
      </c>
      <c r="BS416" s="169">
        <f>SUM($AF416:AQ416)-SUM($AF448:AQ448)-SUM($C448:N448)-SUM($BH448:BS448)</f>
        <v>0</v>
      </c>
      <c r="BT416" s="169">
        <f>SUM($AF416:AR416)-SUM($AF448:AR448)-SUM($C448:O448)-SUM($BH448:BT448)</f>
        <v>0</v>
      </c>
      <c r="BU416" s="169">
        <f>SUM($AF416:AS416)-SUM($AF448:AS448)-SUM($C448:P448)-SUM($BH448:BU448)</f>
        <v>0</v>
      </c>
      <c r="BV416" s="169">
        <f>SUM($AF416:AT416)-SUM($AF448:AT448)-SUM($C448:Q448)-SUM($BH448:BV448)</f>
        <v>0</v>
      </c>
      <c r="BW416" s="169">
        <f>SUM($AF416:AU416)-SUM($AF448:AU448)-SUM($C448:R448)-SUM($BH448:BW448)</f>
        <v>0</v>
      </c>
      <c r="BX416" s="169">
        <f>SUM($AF416:AV416)-SUM($AF448:AV448)-SUM($C448:S448)-SUM($BH448:BX448)</f>
        <v>0</v>
      </c>
      <c r="BY416" s="169">
        <f>SUM($AF416:AW416)-SUM($AF448:AW448)-SUM($C448:T448)-SUM($BH448:BY448)</f>
        <v>0</v>
      </c>
      <c r="BZ416" s="169">
        <f>SUM($AF416:AX416)-SUM($AF448:AX448)-SUM($C448:U448)-SUM($BH448:BZ448)</f>
        <v>0</v>
      </c>
      <c r="CA416" s="169">
        <f>SUM($AF416:AY416)-SUM($AF448:AY448)-SUM($C448:V448)-SUM($BH448:CA448)</f>
        <v>0</v>
      </c>
      <c r="CB416" s="169">
        <f>SUM($AF416:AZ416)-SUM($AF448:AZ448)-SUM($C448:W448)-SUM($BH448:CB448)</f>
        <v>0</v>
      </c>
      <c r="CC416" s="169">
        <f>SUM($AF416:BA416)-SUM($AF448:BA448)-SUM($C448:X448)-SUM($BH448:CC448)</f>
        <v>0</v>
      </c>
      <c r="CD416" s="169">
        <f>SUM($AF416:BB416)-SUM($AF448:BB448)-SUM($C448:Y448)-SUM($BH448:CD448)</f>
        <v>0</v>
      </c>
      <c r="CE416" s="169">
        <f>SUM($AF416:BC416)-SUM($AF448:BC448)-SUM($C448:Z448)-SUM($BH448:CE448)</f>
        <v>0</v>
      </c>
      <c r="CF416" s="169">
        <f>SUM($AF416:BD416)-SUM($AF448:BD448)-SUM($C448:AA448)-SUM($BH448:CF448)</f>
        <v>0</v>
      </c>
      <c r="CG416" s="169">
        <f>SUM($AF416:BE416)-SUM($AF448:BE448)-SUM($C448:AB448)-SUM($BH448:CG448)</f>
        <v>0</v>
      </c>
      <c r="CH416" s="52"/>
      <c r="CI416" s="52"/>
      <c r="CJ416" s="67"/>
      <c r="CK416" s="67"/>
      <c r="CL416" s="67"/>
      <c r="CM416" s="67"/>
      <c r="CN416" s="67"/>
      <c r="CO416" s="67"/>
      <c r="CP416" s="67"/>
      <c r="CQ416" s="67"/>
      <c r="CR416" s="67"/>
      <c r="CS416" s="67"/>
      <c r="CT416" s="67"/>
      <c r="CU416" s="67"/>
      <c r="CV416" s="67"/>
      <c r="CW416" s="67"/>
      <c r="CX416" s="67"/>
      <c r="CY416" s="67"/>
      <c r="CZ416" s="67">
        <f>1-S416</f>
        <v>1</v>
      </c>
      <c r="DA416" s="67">
        <f t="shared" si="150"/>
        <v>0.99970394697563092</v>
      </c>
      <c r="DB416" s="67">
        <f t="shared" si="150"/>
        <v>0.99971121019853693</v>
      </c>
      <c r="DC416" s="67">
        <f t="shared" si="150"/>
        <v>0.99970920615138748</v>
      </c>
      <c r="DD416" s="67">
        <f t="shared" si="150"/>
        <v>0.9997064298317333</v>
      </c>
      <c r="DE416" s="67">
        <f t="shared" si="150"/>
        <v>0.99939984541019233</v>
      </c>
      <c r="DF416" s="67">
        <f t="shared" si="148"/>
        <v>0.99939422286681456</v>
      </c>
      <c r="DG416" s="67">
        <f t="shared" si="148"/>
        <v>0.99938860032343679</v>
      </c>
      <c r="DH416" s="67">
        <f t="shared" si="148"/>
        <v>0.99938297778005891</v>
      </c>
      <c r="DI416" s="67">
        <f t="shared" si="148"/>
        <v>0.99937735523668114</v>
      </c>
      <c r="DL416" s="53"/>
      <c r="DM416" s="188" t="str">
        <f t="shared" si="134"/>
        <v/>
      </c>
      <c r="DN416" s="188" t="str">
        <f t="shared" si="134"/>
        <v/>
      </c>
      <c r="DO416" s="188" t="str">
        <f t="shared" si="134"/>
        <v/>
      </c>
      <c r="DP416" s="188" t="str">
        <f t="shared" si="134"/>
        <v/>
      </c>
      <c r="DQ416" s="188" t="str">
        <f t="shared" si="134"/>
        <v/>
      </c>
      <c r="DR416" s="188" t="str">
        <f t="shared" si="134"/>
        <v/>
      </c>
      <c r="DS416" s="188" t="str">
        <f t="shared" si="134"/>
        <v/>
      </c>
      <c r="DT416" s="188" t="str">
        <f t="shared" si="134"/>
        <v/>
      </c>
      <c r="DU416" s="188" t="str">
        <f t="shared" si="134"/>
        <v/>
      </c>
      <c r="DV416" s="188" t="str">
        <f t="shared" si="134"/>
        <v/>
      </c>
      <c r="DW416" s="188" t="str">
        <f t="shared" si="134"/>
        <v/>
      </c>
      <c r="DX416" s="188" t="str">
        <f t="shared" si="134"/>
        <v/>
      </c>
      <c r="DY416" s="188" t="str">
        <f t="shared" si="134"/>
        <v/>
      </c>
      <c r="DZ416" s="188" t="str">
        <f t="shared" si="134"/>
        <v/>
      </c>
      <c r="EA416" s="188" t="str">
        <f t="shared" si="134"/>
        <v/>
      </c>
      <c r="EB416" s="188" t="str">
        <f t="shared" si="134"/>
        <v/>
      </c>
      <c r="EC416" s="188" t="str">
        <f t="shared" si="144"/>
        <v/>
      </c>
      <c r="ED416" s="188" t="str">
        <f t="shared" si="144"/>
        <v/>
      </c>
      <c r="EE416" s="188" t="str">
        <f t="shared" si="144"/>
        <v/>
      </c>
      <c r="EF416" s="188" t="str">
        <f t="shared" si="144"/>
        <v/>
      </c>
      <c r="EG416" s="188" t="str">
        <f t="shared" si="144"/>
        <v/>
      </c>
      <c r="EH416" s="188" t="str">
        <f t="shared" si="144"/>
        <v/>
      </c>
      <c r="EI416" s="188" t="str">
        <f t="shared" si="144"/>
        <v/>
      </c>
      <c r="EJ416" s="188" t="str">
        <f t="shared" si="144"/>
        <v/>
      </c>
      <c r="EK416" s="188" t="str">
        <f t="shared" si="144"/>
        <v/>
      </c>
    </row>
    <row r="417" spans="1:141" x14ac:dyDescent="0.3">
      <c r="B417" s="1">
        <v>18</v>
      </c>
      <c r="C417" s="173"/>
      <c r="D417" s="173"/>
      <c r="E417" s="173"/>
      <c r="F417" s="173"/>
      <c r="G417" s="173"/>
      <c r="H417" s="173"/>
      <c r="I417" s="173"/>
      <c r="J417" s="173"/>
      <c r="K417" s="173"/>
      <c r="L417" s="173"/>
      <c r="M417" s="173"/>
      <c r="N417" s="173"/>
      <c r="O417" s="173"/>
      <c r="P417" s="173"/>
      <c r="Q417" s="173"/>
      <c r="R417" s="173"/>
      <c r="S417" s="173"/>
      <c r="T417" s="173"/>
      <c r="U417" s="173">
        <f t="shared" ref="U417:AB417" si="153">VLOOKUP(T94,ColInc,$A$4,FALSE)*(1+((VLOOKUP(T94,Colrisk,$A$4,FALSE)-1)*MAX(0,AW126-BaselineBMI)))</f>
        <v>2.9605302436904103E-4</v>
      </c>
      <c r="V417" s="173">
        <f t="shared" si="153"/>
        <v>2.8878980146305501E-4</v>
      </c>
      <c r="W417" s="173">
        <f t="shared" si="153"/>
        <v>2.9079384861255357E-4</v>
      </c>
      <c r="X417" s="173">
        <f t="shared" si="153"/>
        <v>2.9357016826667582E-4</v>
      </c>
      <c r="Y417" s="173">
        <f t="shared" si="153"/>
        <v>6.0015458980765279E-4</v>
      </c>
      <c r="Z417" s="173">
        <f t="shared" si="153"/>
        <v>6.0577713318545707E-4</v>
      </c>
      <c r="AA417" s="173">
        <f t="shared" si="153"/>
        <v>6.1139967656326146E-4</v>
      </c>
      <c r="AB417" s="173">
        <f t="shared" si="153"/>
        <v>6.1702221994106585E-4</v>
      </c>
      <c r="AC417" s="155"/>
      <c r="AD417" s="155"/>
      <c r="AE417" s="155"/>
      <c r="AF417" s="155"/>
      <c r="AG417" s="174">
        <f>D417*D60*PRODUCT($CJ417:CJ417)</f>
        <v>0</v>
      </c>
      <c r="AH417" s="174">
        <f>E417*E60*PRODUCT($CJ417:CK417)</f>
        <v>0</v>
      </c>
      <c r="AI417" s="174">
        <f>F417*F60*PRODUCT($CJ417:CL417)</f>
        <v>0</v>
      </c>
      <c r="AJ417" s="174">
        <f>G417*G60*PRODUCT($CJ417:CM417)</f>
        <v>0</v>
      </c>
      <c r="AK417" s="174">
        <f>H417*H60*PRODUCT($CJ417:CN417)</f>
        <v>0</v>
      </c>
      <c r="AL417" s="174">
        <f>I417*I60*PRODUCT($CJ417:CO417)</f>
        <v>0</v>
      </c>
      <c r="AM417" s="174">
        <f>J417*J60*PRODUCT($CJ417:CP417)</f>
        <v>0</v>
      </c>
      <c r="AN417" s="174">
        <f>K417*K60*PRODUCT($CJ417:CQ417)</f>
        <v>0</v>
      </c>
      <c r="AO417" s="174">
        <f>L417*L60*PRODUCT($CJ417:CR417)</f>
        <v>0</v>
      </c>
      <c r="AP417" s="174">
        <f>M417*M60*PRODUCT($CJ417:CS417)</f>
        <v>0</v>
      </c>
      <c r="AQ417" s="174">
        <f>N417*N60*PRODUCT($CJ417:CT417)</f>
        <v>0</v>
      </c>
      <c r="AR417" s="174">
        <f>O417*O60*PRODUCT($CJ417:CU417)</f>
        <v>0</v>
      </c>
      <c r="AS417" s="174">
        <f>P417*P60*PRODUCT($CJ417:CV417)</f>
        <v>0</v>
      </c>
      <c r="AT417" s="174">
        <f>Q417*Q60*PRODUCT($CJ417:CW417)</f>
        <v>0</v>
      </c>
      <c r="AU417" s="174">
        <f>R417*R60*PRODUCT($CJ417:CX417)</f>
        <v>0</v>
      </c>
      <c r="AV417" s="174">
        <f>S417*S60*PRODUCT($CJ417:CY417)</f>
        <v>0</v>
      </c>
      <c r="AW417" s="174">
        <f>T417*T60*PRODUCT($CJ417:CZ417)</f>
        <v>0</v>
      </c>
      <c r="AX417" s="174">
        <f>U417*U60*PRODUCT($CJ417:DA417)</f>
        <v>0</v>
      </c>
      <c r="AY417" s="174">
        <f>V417*V60*PRODUCT($CJ417:DB417)</f>
        <v>0</v>
      </c>
      <c r="AZ417" s="174">
        <f>W417*W60*PRODUCT($CJ417:DC417)</f>
        <v>0</v>
      </c>
      <c r="BA417" s="174">
        <f>X417*X60*PRODUCT($CJ417:DD417)</f>
        <v>0</v>
      </c>
      <c r="BB417" s="174">
        <f>Y417*Y60*PRODUCT($CJ417:DE417)</f>
        <v>0</v>
      </c>
      <c r="BC417" s="174">
        <f>Z417*Z60*PRODUCT($CJ417:DF417)</f>
        <v>0</v>
      </c>
      <c r="BD417" s="174">
        <f>AA417*AA60*PRODUCT($CJ417:DG417)</f>
        <v>0</v>
      </c>
      <c r="BE417" s="174">
        <f>AB417*AB60*PRODUCT($CJ417:DH417)</f>
        <v>0</v>
      </c>
      <c r="BF417" s="176"/>
      <c r="BG417" s="176"/>
      <c r="BH417" s="176"/>
      <c r="BI417" s="169">
        <f>SUM($AF417:AG417)-SUM($AF449:AG449)-SUM($C449:D449)-SUM($BH449:BI449)</f>
        <v>0</v>
      </c>
      <c r="BJ417" s="169">
        <f>SUM($AF417:AH417)-SUM($AF449:AH449)-SUM($C449:E449)-SUM($BH449:BJ449)</f>
        <v>0</v>
      </c>
      <c r="BK417" s="169">
        <f>SUM($AF417:AI417)-SUM($AF449:AI449)-SUM($C449:F449)-SUM($BH449:BK449)</f>
        <v>0</v>
      </c>
      <c r="BL417" s="169">
        <f>SUM($AF417:AJ417)-SUM($AF449:AJ449)-SUM($C449:G449)-SUM($BH449:BL449)</f>
        <v>0</v>
      </c>
      <c r="BM417" s="169">
        <f>SUM($AF417:AK417)-SUM($AF449:AK449)-SUM($C449:H449)-SUM($BH449:BM449)</f>
        <v>0</v>
      </c>
      <c r="BN417" s="169">
        <f>SUM($AF417:AL417)-SUM($AF449:AL449)-SUM($C449:I449)-SUM($BH449:BN449)</f>
        <v>0</v>
      </c>
      <c r="BO417" s="169">
        <f>SUM($AF417:AM417)-SUM($AF449:AM449)-SUM($C449:J449)-SUM($BH449:BO449)</f>
        <v>0</v>
      </c>
      <c r="BP417" s="169">
        <f>SUM($AF417:AN417)-SUM($AF449:AN449)-SUM($C449:K449)-SUM($BH449:BP449)</f>
        <v>0</v>
      </c>
      <c r="BQ417" s="169">
        <f>SUM($AF417:AO417)-SUM($AF449:AO449)-SUM($C449:L449)-SUM($BH449:BQ449)</f>
        <v>0</v>
      </c>
      <c r="BR417" s="169">
        <f>SUM($AF417:AP417)-SUM($AF449:AP449)-SUM($C449:M449)-SUM($BH449:BR449)</f>
        <v>0</v>
      </c>
      <c r="BS417" s="169">
        <f>SUM($AF417:AQ417)-SUM($AF449:AQ449)-SUM($C449:N449)-SUM($BH449:BS449)</f>
        <v>0</v>
      </c>
      <c r="BT417" s="169">
        <f>SUM($AF417:AR417)-SUM($AF449:AR449)-SUM($C449:O449)-SUM($BH449:BT449)</f>
        <v>0</v>
      </c>
      <c r="BU417" s="169">
        <f>SUM($AF417:AS417)-SUM($AF449:AS449)-SUM($C449:P449)-SUM($BH449:BU449)</f>
        <v>0</v>
      </c>
      <c r="BV417" s="169">
        <f>SUM($AF417:AT417)-SUM($AF449:AT449)-SUM($C449:Q449)-SUM($BH449:BV449)</f>
        <v>0</v>
      </c>
      <c r="BW417" s="169">
        <f>SUM($AF417:AU417)-SUM($AF449:AU449)-SUM($C449:R449)-SUM($BH449:BW449)</f>
        <v>0</v>
      </c>
      <c r="BX417" s="169">
        <f>SUM($AF417:AV417)-SUM($AF449:AV449)-SUM($C449:S449)-SUM($BH449:BX449)</f>
        <v>0</v>
      </c>
      <c r="BY417" s="169">
        <f>SUM($AF417:AW417)-SUM($AF449:AW449)-SUM($C449:T449)-SUM($BH449:BY449)</f>
        <v>0</v>
      </c>
      <c r="BZ417" s="169">
        <f>SUM($AF417:AX417)-SUM($AF449:AX449)-SUM($C449:U449)-SUM($BH449:BZ449)</f>
        <v>0</v>
      </c>
      <c r="CA417" s="169">
        <f>SUM($AF417:AY417)-SUM($AF449:AY449)-SUM($C449:V449)-SUM($BH449:CA449)</f>
        <v>0</v>
      </c>
      <c r="CB417" s="169">
        <f>SUM($AF417:AZ417)-SUM($AF449:AZ449)-SUM($C449:W449)-SUM($BH449:CB449)</f>
        <v>0</v>
      </c>
      <c r="CC417" s="169">
        <f>SUM($AF417:BA417)-SUM($AF449:BA449)-SUM($C449:X449)-SUM($BH449:CC449)</f>
        <v>0</v>
      </c>
      <c r="CD417" s="169">
        <f>SUM($AF417:BB417)-SUM($AF449:BB449)-SUM($C449:Y449)-SUM($BH449:CD449)</f>
        <v>0</v>
      </c>
      <c r="CE417" s="169">
        <f>SUM($AF417:BC417)-SUM($AF449:BC449)-SUM($C449:Z449)-SUM($BH449:CE449)</f>
        <v>0</v>
      </c>
      <c r="CF417" s="169">
        <f>SUM($AF417:BD417)-SUM($AF449:BD449)-SUM($C449:AA449)-SUM($BH449:CF449)</f>
        <v>0</v>
      </c>
      <c r="CG417" s="169">
        <f>SUM($AF417:BE417)-SUM($AF449:BE449)-SUM($C449:AB449)-SUM($BH449:CG449)</f>
        <v>0</v>
      </c>
      <c r="CH417" s="52"/>
      <c r="CI417" s="52"/>
      <c r="CJ417" s="67"/>
      <c r="CK417" s="67"/>
      <c r="CL417" s="67"/>
      <c r="CM417" s="67"/>
      <c r="CN417" s="67"/>
      <c r="CO417" s="67"/>
      <c r="CP417" s="67"/>
      <c r="CQ417" s="67"/>
      <c r="CR417" s="67"/>
      <c r="CS417" s="67"/>
      <c r="CT417" s="67"/>
      <c r="CU417" s="67"/>
      <c r="CV417" s="67"/>
      <c r="CW417" s="67"/>
      <c r="CX417" s="67"/>
      <c r="CY417" s="67"/>
      <c r="CZ417" s="67"/>
      <c r="DA417" s="67">
        <f>1-T417</f>
        <v>1</v>
      </c>
      <c r="DB417" s="67">
        <f t="shared" si="150"/>
        <v>0.99970394697563092</v>
      </c>
      <c r="DC417" s="67">
        <f t="shared" si="150"/>
        <v>0.99971121019853693</v>
      </c>
      <c r="DD417" s="67">
        <f t="shared" si="150"/>
        <v>0.99970920615138748</v>
      </c>
      <c r="DE417" s="67">
        <f t="shared" si="150"/>
        <v>0.9997064298317333</v>
      </c>
      <c r="DF417" s="67">
        <f t="shared" si="148"/>
        <v>0.99939984541019233</v>
      </c>
      <c r="DG417" s="67">
        <f t="shared" si="148"/>
        <v>0.99939422286681456</v>
      </c>
      <c r="DH417" s="67">
        <f t="shared" si="148"/>
        <v>0.99938860032343679</v>
      </c>
      <c r="DI417" s="67">
        <f t="shared" si="148"/>
        <v>0.99938297778005891</v>
      </c>
      <c r="DL417" s="53"/>
      <c r="DM417" s="188" t="str">
        <f t="shared" si="134"/>
        <v/>
      </c>
      <c r="DN417" s="188" t="str">
        <f t="shared" si="134"/>
        <v/>
      </c>
      <c r="DO417" s="188" t="str">
        <f t="shared" si="134"/>
        <v/>
      </c>
      <c r="DP417" s="188" t="str">
        <f t="shared" si="134"/>
        <v/>
      </c>
      <c r="DQ417" s="188" t="str">
        <f t="shared" si="134"/>
        <v/>
      </c>
      <c r="DR417" s="188" t="str">
        <f t="shared" si="134"/>
        <v/>
      </c>
      <c r="DS417" s="188" t="str">
        <f t="shared" si="134"/>
        <v/>
      </c>
      <c r="DT417" s="188" t="str">
        <f t="shared" si="134"/>
        <v/>
      </c>
      <c r="DU417" s="188" t="str">
        <f t="shared" si="134"/>
        <v/>
      </c>
      <c r="DV417" s="188" t="str">
        <f t="shared" si="134"/>
        <v/>
      </c>
      <c r="DW417" s="188" t="str">
        <f t="shared" si="134"/>
        <v/>
      </c>
      <c r="DX417" s="188" t="str">
        <f t="shared" si="134"/>
        <v/>
      </c>
      <c r="DY417" s="188" t="str">
        <f t="shared" si="134"/>
        <v/>
      </c>
      <c r="DZ417" s="188" t="str">
        <f t="shared" si="134"/>
        <v/>
      </c>
      <c r="EA417" s="188" t="str">
        <f t="shared" si="134"/>
        <v/>
      </c>
      <c r="EB417" s="188" t="str">
        <f t="shared" si="134"/>
        <v/>
      </c>
      <c r="EC417" s="188" t="str">
        <f t="shared" si="144"/>
        <v/>
      </c>
      <c r="ED417" s="188" t="str">
        <f t="shared" si="144"/>
        <v/>
      </c>
      <c r="EE417" s="188" t="str">
        <f t="shared" si="144"/>
        <v/>
      </c>
      <c r="EF417" s="188" t="str">
        <f t="shared" si="144"/>
        <v/>
      </c>
      <c r="EG417" s="188" t="str">
        <f t="shared" si="144"/>
        <v/>
      </c>
      <c r="EH417" s="188" t="str">
        <f t="shared" si="144"/>
        <v/>
      </c>
      <c r="EI417" s="188" t="str">
        <f t="shared" si="144"/>
        <v/>
      </c>
      <c r="EJ417" s="188" t="str">
        <f t="shared" si="144"/>
        <v/>
      </c>
      <c r="EK417" s="188" t="str">
        <f t="shared" si="144"/>
        <v/>
      </c>
    </row>
    <row r="418" spans="1:141" x14ac:dyDescent="0.3">
      <c r="B418" s="1">
        <v>19</v>
      </c>
      <c r="C418" s="173"/>
      <c r="D418" s="173"/>
      <c r="E418" s="173"/>
      <c r="F418" s="173"/>
      <c r="G418" s="173"/>
      <c r="H418" s="173"/>
      <c r="I418" s="173"/>
      <c r="J418" s="173"/>
      <c r="K418" s="173"/>
      <c r="L418" s="173"/>
      <c r="M418" s="173"/>
      <c r="N418" s="173"/>
      <c r="O418" s="173"/>
      <c r="P418" s="173"/>
      <c r="Q418" s="173"/>
      <c r="R418" s="173"/>
      <c r="S418" s="173"/>
      <c r="T418" s="173"/>
      <c r="U418" s="173"/>
      <c r="V418" s="173">
        <f t="shared" ref="V418:AB418" si="154">VLOOKUP(U95,ColInc,$A$4,FALSE)*(1+((VLOOKUP(U95,Colrisk,$A$4,FALSE)-1)*MAX(0,AX127-BaselineBMI)))</f>
        <v>2.9605302436904103E-4</v>
      </c>
      <c r="W418" s="173">
        <f t="shared" si="154"/>
        <v>2.8878980146305501E-4</v>
      </c>
      <c r="X418" s="173">
        <f t="shared" si="154"/>
        <v>2.9079384861255357E-4</v>
      </c>
      <c r="Y418" s="173">
        <f t="shared" si="154"/>
        <v>2.9357016826667582E-4</v>
      </c>
      <c r="Z418" s="173">
        <f t="shared" si="154"/>
        <v>6.0015458980765279E-4</v>
      </c>
      <c r="AA418" s="173">
        <f t="shared" si="154"/>
        <v>6.0577713318545707E-4</v>
      </c>
      <c r="AB418" s="173">
        <f t="shared" si="154"/>
        <v>6.1139967656326146E-4</v>
      </c>
      <c r="AC418" s="155"/>
      <c r="AD418" s="155"/>
      <c r="AE418" s="155"/>
      <c r="AF418" s="155"/>
      <c r="AG418" s="174">
        <f>D418*D61*PRODUCT($CJ418:CJ418)</f>
        <v>0</v>
      </c>
      <c r="AH418" s="174">
        <f>E418*E61*PRODUCT($CJ418:CK418)</f>
        <v>0</v>
      </c>
      <c r="AI418" s="174">
        <f>F418*F61*PRODUCT($CJ418:CL418)</f>
        <v>0</v>
      </c>
      <c r="AJ418" s="174">
        <f>G418*G61*PRODUCT($CJ418:CM418)</f>
        <v>0</v>
      </c>
      <c r="AK418" s="174">
        <f>H418*H61*PRODUCT($CJ418:CN418)</f>
        <v>0</v>
      </c>
      <c r="AL418" s="174">
        <f>I418*I61*PRODUCT($CJ418:CO418)</f>
        <v>0</v>
      </c>
      <c r="AM418" s="174">
        <f>J418*J61*PRODUCT($CJ418:CP418)</f>
        <v>0</v>
      </c>
      <c r="AN418" s="174">
        <f>K418*K61*PRODUCT($CJ418:CQ418)</f>
        <v>0</v>
      </c>
      <c r="AO418" s="174">
        <f>L418*L61*PRODUCT($CJ418:CR418)</f>
        <v>0</v>
      </c>
      <c r="AP418" s="174">
        <f>M418*M61*PRODUCT($CJ418:CS418)</f>
        <v>0</v>
      </c>
      <c r="AQ418" s="174">
        <f>N418*N61*PRODUCT($CJ418:CT418)</f>
        <v>0</v>
      </c>
      <c r="AR418" s="174">
        <f>O418*O61*PRODUCT($CJ418:CU418)</f>
        <v>0</v>
      </c>
      <c r="AS418" s="174">
        <f>P418*P61*PRODUCT($CJ418:CV418)</f>
        <v>0</v>
      </c>
      <c r="AT418" s="174">
        <f>Q418*Q61*PRODUCT($CJ418:CW418)</f>
        <v>0</v>
      </c>
      <c r="AU418" s="174">
        <f>R418*R61*PRODUCT($CJ418:CX418)</f>
        <v>0</v>
      </c>
      <c r="AV418" s="174">
        <f>S418*S61*PRODUCT($CJ418:CY418)</f>
        <v>0</v>
      </c>
      <c r="AW418" s="174">
        <f>T418*T61*PRODUCT($CJ418:CZ418)</f>
        <v>0</v>
      </c>
      <c r="AX418" s="174">
        <f>U418*U61*PRODUCT($CJ418:DA418)</f>
        <v>0</v>
      </c>
      <c r="AY418" s="174">
        <f>V418*V61*PRODUCT($CJ418:DB418)</f>
        <v>0</v>
      </c>
      <c r="AZ418" s="174">
        <f>W418*W61*PRODUCT($CJ418:DC418)</f>
        <v>0</v>
      </c>
      <c r="BA418" s="174">
        <f>X418*X61*PRODUCT($CJ418:DD418)</f>
        <v>0</v>
      </c>
      <c r="BB418" s="174">
        <f>Y418*Y61*PRODUCT($CJ418:DE418)</f>
        <v>0</v>
      </c>
      <c r="BC418" s="174">
        <f>Z418*Z61*PRODUCT($CJ418:DF418)</f>
        <v>0</v>
      </c>
      <c r="BD418" s="174">
        <f>AA418*AA61*PRODUCT($CJ418:DG418)</f>
        <v>0</v>
      </c>
      <c r="BE418" s="174">
        <f>AB418*AB61*PRODUCT($CJ418:DH418)</f>
        <v>0</v>
      </c>
      <c r="BF418" s="176"/>
      <c r="BG418" s="93"/>
      <c r="BH418" s="93"/>
      <c r="BI418" s="169">
        <f>SUM($AF418:AG418)-SUM($AF450:AG450)-SUM($C450:D450)-SUM($BH450:BI450)</f>
        <v>0</v>
      </c>
      <c r="BJ418" s="169">
        <f>SUM($AF418:AH418)-SUM($AF450:AH450)-SUM($C450:E450)-SUM($BH450:BJ450)</f>
        <v>0</v>
      </c>
      <c r="BK418" s="169">
        <f>SUM($AF418:AI418)-SUM($AF450:AI450)-SUM($C450:F450)-SUM($BH450:BK450)</f>
        <v>0</v>
      </c>
      <c r="BL418" s="169">
        <f>SUM($AF418:AJ418)-SUM($AF450:AJ450)-SUM($C450:G450)-SUM($BH450:BL450)</f>
        <v>0</v>
      </c>
      <c r="BM418" s="169">
        <f>SUM($AF418:AK418)-SUM($AF450:AK450)-SUM($C450:H450)-SUM($BH450:BM450)</f>
        <v>0</v>
      </c>
      <c r="BN418" s="169">
        <f>SUM($AF418:AL418)-SUM($AF450:AL450)-SUM($C450:I450)-SUM($BH450:BN450)</f>
        <v>0</v>
      </c>
      <c r="BO418" s="169">
        <f>SUM($AF418:AM418)-SUM($AF450:AM450)-SUM($C450:J450)-SUM($BH450:BO450)</f>
        <v>0</v>
      </c>
      <c r="BP418" s="169">
        <f>SUM($AF418:AN418)-SUM($AF450:AN450)-SUM($C450:K450)-SUM($BH450:BP450)</f>
        <v>0</v>
      </c>
      <c r="BQ418" s="169">
        <f>SUM($AF418:AO418)-SUM($AF450:AO450)-SUM($C450:L450)-SUM($BH450:BQ450)</f>
        <v>0</v>
      </c>
      <c r="BR418" s="169">
        <f>SUM($AF418:AP418)-SUM($AF450:AP450)-SUM($C450:M450)-SUM($BH450:BR450)</f>
        <v>0</v>
      </c>
      <c r="BS418" s="169">
        <f>SUM($AF418:AQ418)-SUM($AF450:AQ450)-SUM($C450:N450)-SUM($BH450:BS450)</f>
        <v>0</v>
      </c>
      <c r="BT418" s="169">
        <f>SUM($AF418:AR418)-SUM($AF450:AR450)-SUM($C450:O450)-SUM($BH450:BT450)</f>
        <v>0</v>
      </c>
      <c r="BU418" s="169">
        <f>SUM($AF418:AS418)-SUM($AF450:AS450)-SUM($C450:P450)-SUM($BH450:BU450)</f>
        <v>0</v>
      </c>
      <c r="BV418" s="169">
        <f>SUM($AF418:AT418)-SUM($AF450:AT450)-SUM($C450:Q450)-SUM($BH450:BV450)</f>
        <v>0</v>
      </c>
      <c r="BW418" s="169">
        <f>SUM($AF418:AU418)-SUM($AF450:AU450)-SUM($C450:R450)-SUM($BH450:BW450)</f>
        <v>0</v>
      </c>
      <c r="BX418" s="169">
        <f>SUM($AF418:AV418)-SUM($AF450:AV450)-SUM($C450:S450)-SUM($BH450:BX450)</f>
        <v>0</v>
      </c>
      <c r="BY418" s="169">
        <f>SUM($AF418:AW418)-SUM($AF450:AW450)-SUM($C450:T450)-SUM($BH450:BY450)</f>
        <v>0</v>
      </c>
      <c r="BZ418" s="169">
        <f>SUM($AF418:AX418)-SUM($AF450:AX450)-SUM($C450:U450)-SUM($BH450:BZ450)</f>
        <v>0</v>
      </c>
      <c r="CA418" s="169">
        <f>SUM($AF418:AY418)-SUM($AF450:AY450)-SUM($C450:V450)-SUM($BH450:CA450)</f>
        <v>0</v>
      </c>
      <c r="CB418" s="169">
        <f>SUM($AF418:AZ418)-SUM($AF450:AZ450)-SUM($C450:W450)-SUM($BH450:CB450)</f>
        <v>0</v>
      </c>
      <c r="CC418" s="169">
        <f>SUM($AF418:BA418)-SUM($AF450:BA450)-SUM($C450:X450)-SUM($BH450:CC450)</f>
        <v>0</v>
      </c>
      <c r="CD418" s="169">
        <f>SUM($AF418:BB418)-SUM($AF450:BB450)-SUM($C450:Y450)-SUM($BH450:CD450)</f>
        <v>0</v>
      </c>
      <c r="CE418" s="169">
        <f>SUM($AF418:BC418)-SUM($AF450:BC450)-SUM($C450:Z450)-SUM($BH450:CE450)</f>
        <v>0</v>
      </c>
      <c r="CF418" s="169">
        <f>SUM($AF418:BD418)-SUM($AF450:BD450)-SUM($C450:AA450)-SUM($BH450:CF450)</f>
        <v>0</v>
      </c>
      <c r="CG418" s="169">
        <f>SUM($AF418:BE418)-SUM($AF450:BE450)-SUM($C450:AB450)-SUM($BH450:CG450)</f>
        <v>0</v>
      </c>
      <c r="CH418" s="52"/>
      <c r="CI418" s="52"/>
      <c r="CJ418" s="67"/>
      <c r="CK418" s="67"/>
      <c r="CL418" s="67"/>
      <c r="CM418" s="67"/>
      <c r="CN418" s="67"/>
      <c r="CO418" s="67"/>
      <c r="CP418" s="67"/>
      <c r="CQ418" s="67"/>
      <c r="CR418" s="67"/>
      <c r="CS418" s="67"/>
      <c r="CT418" s="67"/>
      <c r="CU418" s="67"/>
      <c r="CV418" s="67"/>
      <c r="CW418" s="67"/>
      <c r="CX418" s="67"/>
      <c r="CY418" s="67"/>
      <c r="CZ418" s="67"/>
      <c r="DA418" s="67"/>
      <c r="DB418" s="67">
        <f>1-U418</f>
        <v>1</v>
      </c>
      <c r="DC418" s="67">
        <f t="shared" si="150"/>
        <v>0.99970394697563092</v>
      </c>
      <c r="DD418" s="67">
        <f t="shared" si="150"/>
        <v>0.99971121019853693</v>
      </c>
      <c r="DE418" s="67">
        <f t="shared" si="150"/>
        <v>0.99970920615138748</v>
      </c>
      <c r="DF418" s="67">
        <f t="shared" si="148"/>
        <v>0.9997064298317333</v>
      </c>
      <c r="DG418" s="67">
        <f t="shared" si="148"/>
        <v>0.99939984541019233</v>
      </c>
      <c r="DH418" s="67">
        <f t="shared" si="148"/>
        <v>0.99939422286681456</v>
      </c>
      <c r="DI418" s="67">
        <f t="shared" si="148"/>
        <v>0.99938860032343679</v>
      </c>
      <c r="DL418" s="53"/>
      <c r="DM418" s="188" t="str">
        <f t="shared" si="134"/>
        <v/>
      </c>
      <c r="DN418" s="188" t="str">
        <f t="shared" si="134"/>
        <v/>
      </c>
      <c r="DO418" s="188" t="str">
        <f t="shared" si="134"/>
        <v/>
      </c>
      <c r="DP418" s="188" t="str">
        <f t="shared" si="134"/>
        <v/>
      </c>
      <c r="DQ418" s="188" t="str">
        <f t="shared" si="134"/>
        <v/>
      </c>
      <c r="DR418" s="188" t="str">
        <f t="shared" si="134"/>
        <v/>
      </c>
      <c r="DS418" s="188" t="str">
        <f t="shared" si="134"/>
        <v/>
      </c>
      <c r="DT418" s="188" t="str">
        <f t="shared" si="134"/>
        <v/>
      </c>
      <c r="DU418" s="188" t="str">
        <f t="shared" si="134"/>
        <v/>
      </c>
      <c r="DV418" s="188" t="str">
        <f t="shared" si="134"/>
        <v/>
      </c>
      <c r="DW418" s="188" t="str">
        <f t="shared" si="134"/>
        <v/>
      </c>
      <c r="DX418" s="188" t="str">
        <f t="shared" si="134"/>
        <v/>
      </c>
      <c r="DY418" s="188" t="str">
        <f t="shared" si="134"/>
        <v/>
      </c>
      <c r="DZ418" s="188" t="str">
        <f t="shared" si="134"/>
        <v/>
      </c>
      <c r="EA418" s="188" t="str">
        <f t="shared" si="134"/>
        <v/>
      </c>
      <c r="EB418" s="188" t="str">
        <f t="shared" si="134"/>
        <v/>
      </c>
      <c r="EC418" s="188" t="str">
        <f t="shared" si="144"/>
        <v/>
      </c>
      <c r="ED418" s="188" t="str">
        <f t="shared" si="144"/>
        <v/>
      </c>
      <c r="EE418" s="188" t="str">
        <f t="shared" si="144"/>
        <v/>
      </c>
      <c r="EF418" s="188" t="str">
        <f t="shared" si="144"/>
        <v/>
      </c>
      <c r="EG418" s="188" t="str">
        <f t="shared" si="144"/>
        <v/>
      </c>
      <c r="EH418" s="188" t="str">
        <f t="shared" si="144"/>
        <v/>
      </c>
      <c r="EI418" s="188" t="str">
        <f t="shared" si="144"/>
        <v/>
      </c>
      <c r="EJ418" s="188" t="str">
        <f t="shared" si="144"/>
        <v/>
      </c>
      <c r="EK418" s="188" t="str">
        <f t="shared" si="144"/>
        <v/>
      </c>
    </row>
    <row r="419" spans="1:141" x14ac:dyDescent="0.3">
      <c r="B419" s="1">
        <v>20</v>
      </c>
      <c r="C419" s="173"/>
      <c r="D419" s="173"/>
      <c r="E419" s="173"/>
      <c r="F419" s="173"/>
      <c r="G419" s="173"/>
      <c r="H419" s="173"/>
      <c r="I419" s="173"/>
      <c r="J419" s="173"/>
      <c r="K419" s="173"/>
      <c r="L419" s="173"/>
      <c r="M419" s="173"/>
      <c r="N419" s="173"/>
      <c r="O419" s="173"/>
      <c r="P419" s="173"/>
      <c r="Q419" s="173"/>
      <c r="R419" s="173"/>
      <c r="S419" s="173"/>
      <c r="T419" s="173"/>
      <c r="U419" s="173"/>
      <c r="V419" s="173"/>
      <c r="W419" s="173">
        <f t="shared" ref="W419:AB419" si="155">VLOOKUP(V96,ColInc,$A$4,FALSE)*(1+((VLOOKUP(V96,Colrisk,$A$4,FALSE)-1)*MAX(0,AY128-BaselineBMI)))</f>
        <v>2.9605302436904103E-4</v>
      </c>
      <c r="X419" s="173">
        <f t="shared" si="155"/>
        <v>2.8878980146305501E-4</v>
      </c>
      <c r="Y419" s="173">
        <f t="shared" si="155"/>
        <v>2.9079384861255357E-4</v>
      </c>
      <c r="Z419" s="173">
        <f t="shared" si="155"/>
        <v>2.9357016826667582E-4</v>
      </c>
      <c r="AA419" s="173">
        <f t="shared" si="155"/>
        <v>6.0015458980765279E-4</v>
      </c>
      <c r="AB419" s="173">
        <f t="shared" si="155"/>
        <v>6.0577713318545707E-4</v>
      </c>
      <c r="AC419" s="155"/>
      <c r="AD419" s="155"/>
      <c r="AE419" s="155"/>
      <c r="AF419" s="155"/>
      <c r="AG419" s="174">
        <f>D419*D62*PRODUCT($CJ419:CJ419)</f>
        <v>0</v>
      </c>
      <c r="AH419" s="174">
        <f>E419*E62*PRODUCT($CJ419:CK419)</f>
        <v>0</v>
      </c>
      <c r="AI419" s="174">
        <f>F419*F62*PRODUCT($CJ419:CL419)</f>
        <v>0</v>
      </c>
      <c r="AJ419" s="174">
        <f>G419*G62*PRODUCT($CJ419:CM419)</f>
        <v>0</v>
      </c>
      <c r="AK419" s="174">
        <f>H419*H62*PRODUCT($CJ419:CN419)</f>
        <v>0</v>
      </c>
      <c r="AL419" s="174">
        <f>I419*I62*PRODUCT($CJ419:CO419)</f>
        <v>0</v>
      </c>
      <c r="AM419" s="174">
        <f>J419*J62*PRODUCT($CJ419:CP419)</f>
        <v>0</v>
      </c>
      <c r="AN419" s="174">
        <f>K419*K62*PRODUCT($CJ419:CQ419)</f>
        <v>0</v>
      </c>
      <c r="AO419" s="174">
        <f>L419*L62*PRODUCT($CJ419:CR419)</f>
        <v>0</v>
      </c>
      <c r="AP419" s="174">
        <f>M419*M62*PRODUCT($CJ419:CS419)</f>
        <v>0</v>
      </c>
      <c r="AQ419" s="174">
        <f>N419*N62*PRODUCT($CJ419:CT419)</f>
        <v>0</v>
      </c>
      <c r="AR419" s="174">
        <f>O419*O62*PRODUCT($CJ419:CU419)</f>
        <v>0</v>
      </c>
      <c r="AS419" s="174">
        <f>P419*P62*PRODUCT($CJ419:CV419)</f>
        <v>0</v>
      </c>
      <c r="AT419" s="174">
        <f>Q419*Q62*PRODUCT($CJ419:CW419)</f>
        <v>0</v>
      </c>
      <c r="AU419" s="174">
        <f>R419*R62*PRODUCT($CJ419:CX419)</f>
        <v>0</v>
      </c>
      <c r="AV419" s="174">
        <f>S419*S62*PRODUCT($CJ419:CY419)</f>
        <v>0</v>
      </c>
      <c r="AW419" s="174">
        <f>T419*T62*PRODUCT($CJ419:CZ419)</f>
        <v>0</v>
      </c>
      <c r="AX419" s="174">
        <f>U419*U62*PRODUCT($CJ419:DA419)</f>
        <v>0</v>
      </c>
      <c r="AY419" s="174">
        <f>V419*V62*PRODUCT($CJ419:DB419)</f>
        <v>0</v>
      </c>
      <c r="AZ419" s="174">
        <f>W419*W62*PRODUCT($CJ419:DC419)</f>
        <v>0</v>
      </c>
      <c r="BA419" s="174">
        <f>X419*X62*PRODUCT($CJ419:DD419)</f>
        <v>0</v>
      </c>
      <c r="BB419" s="174">
        <f>Y419*Y62*PRODUCT($CJ419:DE419)</f>
        <v>0</v>
      </c>
      <c r="BC419" s="174">
        <f>Z419*Z62*PRODUCT($CJ419:DF419)</f>
        <v>0</v>
      </c>
      <c r="BD419" s="174">
        <f>AA419*AA62*PRODUCT($CJ419:DG419)</f>
        <v>0</v>
      </c>
      <c r="BE419" s="174">
        <f>AB419*AB62*PRODUCT($CJ419:DH419)</f>
        <v>0</v>
      </c>
      <c r="BF419" s="176"/>
      <c r="BG419" s="176"/>
      <c r="BH419" s="93"/>
      <c r="BI419" s="169">
        <f>SUM($AF419:AG419)-SUM($AF451:AG451)-SUM($C451:D451)-SUM($BH451:BI451)</f>
        <v>0</v>
      </c>
      <c r="BJ419" s="169">
        <f>SUM($AF419:AH419)-SUM($AF451:AH451)-SUM($C451:E451)-SUM($BH451:BJ451)</f>
        <v>0</v>
      </c>
      <c r="BK419" s="169">
        <f>SUM($AF419:AI419)-SUM($AF451:AI451)-SUM($C451:F451)-SUM($BH451:BK451)</f>
        <v>0</v>
      </c>
      <c r="BL419" s="169">
        <f>SUM($AF419:AJ419)-SUM($AF451:AJ451)-SUM($C451:G451)-SUM($BH451:BL451)</f>
        <v>0</v>
      </c>
      <c r="BM419" s="169">
        <f>SUM($AF419:AK419)-SUM($AF451:AK451)-SUM($C451:H451)-SUM($BH451:BM451)</f>
        <v>0</v>
      </c>
      <c r="BN419" s="169">
        <f>SUM($AF419:AL419)-SUM($AF451:AL451)-SUM($C451:I451)-SUM($BH451:BN451)</f>
        <v>0</v>
      </c>
      <c r="BO419" s="169">
        <f>SUM($AF419:AM419)-SUM($AF451:AM451)-SUM($C451:J451)-SUM($BH451:BO451)</f>
        <v>0</v>
      </c>
      <c r="BP419" s="169">
        <f>SUM($AF419:AN419)-SUM($AF451:AN451)-SUM($C451:K451)-SUM($BH451:BP451)</f>
        <v>0</v>
      </c>
      <c r="BQ419" s="169">
        <f>SUM($AF419:AO419)-SUM($AF451:AO451)-SUM($C451:L451)-SUM($BH451:BQ451)</f>
        <v>0</v>
      </c>
      <c r="BR419" s="169">
        <f>SUM($AF419:AP419)-SUM($AF451:AP451)-SUM($C451:M451)-SUM($BH451:BR451)</f>
        <v>0</v>
      </c>
      <c r="BS419" s="169">
        <f>SUM($AF419:AQ419)-SUM($AF451:AQ451)-SUM($C451:N451)-SUM($BH451:BS451)</f>
        <v>0</v>
      </c>
      <c r="BT419" s="169">
        <f>SUM($AF419:AR419)-SUM($AF451:AR451)-SUM($C451:O451)-SUM($BH451:BT451)</f>
        <v>0</v>
      </c>
      <c r="BU419" s="169">
        <f>SUM($AF419:AS419)-SUM($AF451:AS451)-SUM($C451:P451)-SUM($BH451:BU451)</f>
        <v>0</v>
      </c>
      <c r="BV419" s="169">
        <f>SUM($AF419:AT419)-SUM($AF451:AT451)-SUM($C451:Q451)-SUM($BH451:BV451)</f>
        <v>0</v>
      </c>
      <c r="BW419" s="169">
        <f>SUM($AF419:AU419)-SUM($AF451:AU451)-SUM($C451:R451)-SUM($BH451:BW451)</f>
        <v>0</v>
      </c>
      <c r="BX419" s="169">
        <f>SUM($AF419:AV419)-SUM($AF451:AV451)-SUM($C451:S451)-SUM($BH451:BX451)</f>
        <v>0</v>
      </c>
      <c r="BY419" s="169">
        <f>SUM($AF419:AW419)-SUM($AF451:AW451)-SUM($C451:T451)-SUM($BH451:BY451)</f>
        <v>0</v>
      </c>
      <c r="BZ419" s="169">
        <f>SUM($AF419:AX419)-SUM($AF451:AX451)-SUM($C451:U451)-SUM($BH451:BZ451)</f>
        <v>0</v>
      </c>
      <c r="CA419" s="169">
        <f>SUM($AF419:AY419)-SUM($AF451:AY451)-SUM($C451:V451)-SUM($BH451:CA451)</f>
        <v>0</v>
      </c>
      <c r="CB419" s="169">
        <f>SUM($AF419:AZ419)-SUM($AF451:AZ451)-SUM($C451:W451)-SUM($BH451:CB451)</f>
        <v>0</v>
      </c>
      <c r="CC419" s="169">
        <f>SUM($AF419:BA419)-SUM($AF451:BA451)-SUM($C451:X451)-SUM($BH451:CC451)</f>
        <v>0</v>
      </c>
      <c r="CD419" s="169">
        <f>SUM($AF419:BB419)-SUM($AF451:BB451)-SUM($C451:Y451)-SUM($BH451:CD451)</f>
        <v>0</v>
      </c>
      <c r="CE419" s="169">
        <f>SUM($AF419:BC419)-SUM($AF451:BC451)-SUM($C451:Z451)-SUM($BH451:CE451)</f>
        <v>0</v>
      </c>
      <c r="CF419" s="169">
        <f>SUM($AF419:BD419)-SUM($AF451:BD451)-SUM($C451:AA451)-SUM($BH451:CF451)</f>
        <v>0</v>
      </c>
      <c r="CG419" s="169">
        <f>SUM($AF419:BE419)-SUM($AF451:BE451)-SUM($C451:AB451)-SUM($BH451:CG451)</f>
        <v>0</v>
      </c>
      <c r="CH419" s="52"/>
      <c r="CI419" s="52"/>
      <c r="CJ419" s="67"/>
      <c r="CK419" s="67"/>
      <c r="CL419" s="67"/>
      <c r="CM419" s="67"/>
      <c r="CN419" s="67"/>
      <c r="CO419" s="67"/>
      <c r="CP419" s="67"/>
      <c r="CQ419" s="67"/>
      <c r="CR419" s="67"/>
      <c r="CS419" s="67"/>
      <c r="CT419" s="67"/>
      <c r="CU419" s="67"/>
      <c r="CV419" s="67"/>
      <c r="CW419" s="67"/>
      <c r="CX419" s="67"/>
      <c r="CY419" s="67"/>
      <c r="CZ419" s="67"/>
      <c r="DA419" s="67"/>
      <c r="DB419" s="67"/>
      <c r="DC419" s="67">
        <f>1-V419</f>
        <v>1</v>
      </c>
      <c r="DD419" s="67">
        <f t="shared" si="150"/>
        <v>0.99970394697563092</v>
      </c>
      <c r="DE419" s="67">
        <f t="shared" si="150"/>
        <v>0.99971121019853693</v>
      </c>
      <c r="DF419" s="67">
        <f t="shared" si="148"/>
        <v>0.99970920615138748</v>
      </c>
      <c r="DG419" s="67">
        <f t="shared" si="148"/>
        <v>0.9997064298317333</v>
      </c>
      <c r="DH419" s="67">
        <f t="shared" si="148"/>
        <v>0.99939984541019233</v>
      </c>
      <c r="DI419" s="67">
        <f t="shared" si="148"/>
        <v>0.99939422286681456</v>
      </c>
      <c r="DL419" s="53"/>
      <c r="DM419" s="188" t="str">
        <f t="shared" si="134"/>
        <v/>
      </c>
      <c r="DN419" s="188" t="str">
        <f t="shared" si="134"/>
        <v/>
      </c>
      <c r="DO419" s="188" t="str">
        <f t="shared" si="134"/>
        <v/>
      </c>
      <c r="DP419" s="188" t="str">
        <f t="shared" si="134"/>
        <v/>
      </c>
      <c r="DQ419" s="188" t="str">
        <f t="shared" si="134"/>
        <v/>
      </c>
      <c r="DR419" s="188" t="str">
        <f t="shared" si="134"/>
        <v/>
      </c>
      <c r="DS419" s="188" t="str">
        <f t="shared" si="134"/>
        <v/>
      </c>
      <c r="DT419" s="188" t="str">
        <f t="shared" si="134"/>
        <v/>
      </c>
      <c r="DU419" s="188" t="str">
        <f t="shared" si="134"/>
        <v/>
      </c>
      <c r="DV419" s="188" t="str">
        <f t="shared" si="134"/>
        <v/>
      </c>
      <c r="DW419" s="188" t="str">
        <f t="shared" si="134"/>
        <v/>
      </c>
      <c r="DX419" s="188" t="str">
        <f t="shared" si="134"/>
        <v/>
      </c>
      <c r="DY419" s="188" t="str">
        <f t="shared" si="134"/>
        <v/>
      </c>
      <c r="DZ419" s="188" t="str">
        <f t="shared" si="134"/>
        <v/>
      </c>
      <c r="EA419" s="188" t="str">
        <f t="shared" si="134"/>
        <v/>
      </c>
      <c r="EB419" s="188" t="str">
        <f t="shared" si="134"/>
        <v/>
      </c>
      <c r="EC419" s="188" t="str">
        <f t="shared" si="144"/>
        <v/>
      </c>
      <c r="ED419" s="188" t="str">
        <f t="shared" si="144"/>
        <v/>
      </c>
      <c r="EE419" s="188" t="str">
        <f t="shared" si="144"/>
        <v/>
      </c>
      <c r="EF419" s="188" t="str">
        <f t="shared" si="144"/>
        <v/>
      </c>
      <c r="EG419" s="188" t="str">
        <f t="shared" si="144"/>
        <v/>
      </c>
      <c r="EH419" s="188" t="str">
        <f t="shared" si="144"/>
        <v/>
      </c>
      <c r="EI419" s="188" t="str">
        <f t="shared" si="144"/>
        <v/>
      </c>
      <c r="EJ419" s="188" t="str">
        <f t="shared" si="144"/>
        <v/>
      </c>
      <c r="EK419" s="188" t="str">
        <f t="shared" si="144"/>
        <v/>
      </c>
    </row>
    <row r="420" spans="1:141" x14ac:dyDescent="0.3">
      <c r="B420" s="1">
        <v>21</v>
      </c>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f>VLOOKUP(W97,ColInc,$A$4,FALSE)*(1+((VLOOKUP(W97,Colrisk,$A$4,FALSE)-1)*MAX(0,AZ129-BaselineBMI)))</f>
        <v>2.9605302436904103E-4</v>
      </c>
      <c r="Y420" s="173">
        <f>VLOOKUP(X97,ColInc,$A$4,FALSE)*(1+((VLOOKUP(X97,Colrisk,$A$4,FALSE)-1)*MAX(0,BA129-BaselineBMI)))</f>
        <v>2.8878980146305501E-4</v>
      </c>
      <c r="Z420" s="173">
        <f>VLOOKUP(Y97,ColInc,$A$4,FALSE)*(1+((VLOOKUP(Y97,Colrisk,$A$4,FALSE)-1)*MAX(0,BB129-BaselineBMI)))</f>
        <v>2.9079384861255357E-4</v>
      </c>
      <c r="AA420" s="173">
        <f>VLOOKUP(Z97,ColInc,$A$4,FALSE)*(1+((VLOOKUP(Z97,Colrisk,$A$4,FALSE)-1)*MAX(0,BC129-BaselineBMI)))</f>
        <v>2.9357016826667582E-4</v>
      </c>
      <c r="AB420" s="173">
        <f>VLOOKUP(AA97,ColInc,$A$4,FALSE)*(1+((VLOOKUP(AA97,Colrisk,$A$4,FALSE)-1)*MAX(0,BD129-BaselineBMI)))</f>
        <v>6.0015458980765279E-4</v>
      </c>
      <c r="AC420" s="155"/>
      <c r="AD420" s="155"/>
      <c r="AE420" s="155"/>
      <c r="AF420" s="155"/>
      <c r="AG420" s="174">
        <f>D420*D63*PRODUCT($CJ420:CJ420)</f>
        <v>0</v>
      </c>
      <c r="AH420" s="174">
        <f>E420*E63*PRODUCT($CJ420:CK420)</f>
        <v>0</v>
      </c>
      <c r="AI420" s="174">
        <f>F420*F63*PRODUCT($CJ420:CL420)</f>
        <v>0</v>
      </c>
      <c r="AJ420" s="174">
        <f>G420*G63*PRODUCT($CJ420:CM420)</f>
        <v>0</v>
      </c>
      <c r="AK420" s="174">
        <f>H420*H63*PRODUCT($CJ420:CN420)</f>
        <v>0</v>
      </c>
      <c r="AL420" s="174">
        <f>I420*I63*PRODUCT($CJ420:CO420)</f>
        <v>0</v>
      </c>
      <c r="AM420" s="174">
        <f>J420*J63*PRODUCT($CJ420:CP420)</f>
        <v>0</v>
      </c>
      <c r="AN420" s="174">
        <f>K420*K63*PRODUCT($CJ420:CQ420)</f>
        <v>0</v>
      </c>
      <c r="AO420" s="174">
        <f>L420*L63*PRODUCT($CJ420:CR420)</f>
        <v>0</v>
      </c>
      <c r="AP420" s="174">
        <f>M420*M63*PRODUCT($CJ420:CS420)</f>
        <v>0</v>
      </c>
      <c r="AQ420" s="174">
        <f>N420*N63*PRODUCT($CJ420:CT420)</f>
        <v>0</v>
      </c>
      <c r="AR420" s="174">
        <f>O420*O63*PRODUCT($CJ420:CU420)</f>
        <v>0</v>
      </c>
      <c r="AS420" s="174">
        <f>P420*P63*PRODUCT($CJ420:CV420)</f>
        <v>0</v>
      </c>
      <c r="AT420" s="174">
        <f>Q420*Q63*PRODUCT($CJ420:CW420)</f>
        <v>0</v>
      </c>
      <c r="AU420" s="174">
        <f>R420*R63*PRODUCT($CJ420:CX420)</f>
        <v>0</v>
      </c>
      <c r="AV420" s="174">
        <f>S420*S63*PRODUCT($CJ420:CY420)</f>
        <v>0</v>
      </c>
      <c r="AW420" s="174">
        <f>T420*T63*PRODUCT($CJ420:CZ420)</f>
        <v>0</v>
      </c>
      <c r="AX420" s="174">
        <f>U420*U63*PRODUCT($CJ420:DA420)</f>
        <v>0</v>
      </c>
      <c r="AY420" s="174">
        <f>V420*V63*PRODUCT($CJ420:DB420)</f>
        <v>0</v>
      </c>
      <c r="AZ420" s="174">
        <f>W420*W63*PRODUCT($CJ420:DC420)</f>
        <v>0</v>
      </c>
      <c r="BA420" s="174">
        <f>X420*X63*PRODUCT($CJ420:DD420)</f>
        <v>0</v>
      </c>
      <c r="BB420" s="174">
        <f>Y420*Y63*PRODUCT($CJ420:DE420)</f>
        <v>0</v>
      </c>
      <c r="BC420" s="174">
        <f>Z420*Z63*PRODUCT($CJ420:DF420)</f>
        <v>0</v>
      </c>
      <c r="BD420" s="174">
        <f>AA420*AA63*PRODUCT($CJ420:DG420)</f>
        <v>0</v>
      </c>
      <c r="BE420" s="174">
        <f>AB420*AB63*PRODUCT($CJ420:DH420)</f>
        <v>0</v>
      </c>
      <c r="BF420" s="176"/>
      <c r="BG420" s="176"/>
      <c r="BH420" s="176"/>
      <c r="BI420" s="169">
        <f>SUM($AF420:AG420)-SUM($AF452:AG452)-SUM($C452:D452)-SUM($BH452:BI452)</f>
        <v>0</v>
      </c>
      <c r="BJ420" s="169">
        <f>SUM($AF420:AH420)-SUM($AF452:AH452)-SUM($C452:E452)-SUM($BH452:BJ452)</f>
        <v>0</v>
      </c>
      <c r="BK420" s="169">
        <f>SUM($AF420:AI420)-SUM($AF452:AI452)-SUM($C452:F452)-SUM($BH452:BK452)</f>
        <v>0</v>
      </c>
      <c r="BL420" s="169">
        <f>SUM($AF420:AJ420)-SUM($AF452:AJ452)-SUM($C452:G452)-SUM($BH452:BL452)</f>
        <v>0</v>
      </c>
      <c r="BM420" s="169">
        <f>SUM($AF420:AK420)-SUM($AF452:AK452)-SUM($C452:H452)-SUM($BH452:BM452)</f>
        <v>0</v>
      </c>
      <c r="BN420" s="169">
        <f>SUM($AF420:AL420)-SUM($AF452:AL452)-SUM($C452:I452)-SUM($BH452:BN452)</f>
        <v>0</v>
      </c>
      <c r="BO420" s="169">
        <f>SUM($AF420:AM420)-SUM($AF452:AM452)-SUM($C452:J452)-SUM($BH452:BO452)</f>
        <v>0</v>
      </c>
      <c r="BP420" s="169">
        <f>SUM($AF420:AN420)-SUM($AF452:AN452)-SUM($C452:K452)-SUM($BH452:BP452)</f>
        <v>0</v>
      </c>
      <c r="BQ420" s="169">
        <f>SUM($AF420:AO420)-SUM($AF452:AO452)-SUM($C452:L452)-SUM($BH452:BQ452)</f>
        <v>0</v>
      </c>
      <c r="BR420" s="169">
        <f>SUM($AF420:AP420)-SUM($AF452:AP452)-SUM($C452:M452)-SUM($BH452:BR452)</f>
        <v>0</v>
      </c>
      <c r="BS420" s="169">
        <f>SUM($AF420:AQ420)-SUM($AF452:AQ452)-SUM($C452:N452)-SUM($BH452:BS452)</f>
        <v>0</v>
      </c>
      <c r="BT420" s="169">
        <f>SUM($AF420:AR420)-SUM($AF452:AR452)-SUM($C452:O452)-SUM($BH452:BT452)</f>
        <v>0</v>
      </c>
      <c r="BU420" s="169">
        <f>SUM($AF420:AS420)-SUM($AF452:AS452)-SUM($C452:P452)-SUM($BH452:BU452)</f>
        <v>0</v>
      </c>
      <c r="BV420" s="169">
        <f>SUM($AF420:AT420)-SUM($AF452:AT452)-SUM($C452:Q452)-SUM($BH452:BV452)</f>
        <v>0</v>
      </c>
      <c r="BW420" s="169">
        <f>SUM($AF420:AU420)-SUM($AF452:AU452)-SUM($C452:R452)-SUM($BH452:BW452)</f>
        <v>0</v>
      </c>
      <c r="BX420" s="169">
        <f>SUM($AF420:AV420)-SUM($AF452:AV452)-SUM($C452:S452)-SUM($BH452:BX452)</f>
        <v>0</v>
      </c>
      <c r="BY420" s="169">
        <f>SUM($AF420:AW420)-SUM($AF452:AW452)-SUM($C452:T452)-SUM($BH452:BY452)</f>
        <v>0</v>
      </c>
      <c r="BZ420" s="169">
        <f>SUM($AF420:AX420)-SUM($AF452:AX452)-SUM($C452:U452)-SUM($BH452:BZ452)</f>
        <v>0</v>
      </c>
      <c r="CA420" s="169">
        <f>SUM($AF420:AY420)-SUM($AF452:AY452)-SUM($C452:V452)-SUM($BH452:CA452)</f>
        <v>0</v>
      </c>
      <c r="CB420" s="169">
        <f>SUM($AF420:AZ420)-SUM($AF452:AZ452)-SUM($C452:W452)-SUM($BH452:CB452)</f>
        <v>0</v>
      </c>
      <c r="CC420" s="169">
        <f>SUM($AF420:BA420)-SUM($AF452:BA452)-SUM($C452:X452)-SUM($BH452:CC452)</f>
        <v>0</v>
      </c>
      <c r="CD420" s="169">
        <f>SUM($AF420:BB420)-SUM($AF452:BB452)-SUM($C452:Y452)-SUM($BH452:CD452)</f>
        <v>0</v>
      </c>
      <c r="CE420" s="169">
        <f>SUM($AF420:BC420)-SUM($AF452:BC452)-SUM($C452:Z452)-SUM($BH452:CE452)</f>
        <v>0</v>
      </c>
      <c r="CF420" s="169">
        <f>SUM($AF420:BD420)-SUM($AF452:BD452)-SUM($C452:AA452)-SUM($BH452:CF452)</f>
        <v>0</v>
      </c>
      <c r="CG420" s="169">
        <f>SUM($AF420:BE420)-SUM($AF452:BE452)-SUM($C452:AB452)-SUM($BH452:CG452)</f>
        <v>0</v>
      </c>
      <c r="CH420" s="52"/>
      <c r="CI420" s="52"/>
      <c r="CJ420" s="67"/>
      <c r="CK420" s="67"/>
      <c r="CL420" s="67"/>
      <c r="CM420" s="67"/>
      <c r="CN420" s="67"/>
      <c r="CO420" s="67"/>
      <c r="CP420" s="67"/>
      <c r="CQ420" s="67"/>
      <c r="CR420" s="67"/>
      <c r="CS420" s="67"/>
      <c r="CT420" s="67"/>
      <c r="CU420" s="67"/>
      <c r="CV420" s="67"/>
      <c r="CW420" s="67"/>
      <c r="CX420" s="67"/>
      <c r="CY420" s="67"/>
      <c r="CZ420" s="67"/>
      <c r="DA420" s="67"/>
      <c r="DB420" s="67"/>
      <c r="DC420" s="67"/>
      <c r="DD420" s="67">
        <f>1-W420</f>
        <v>1</v>
      </c>
      <c r="DE420" s="67">
        <f t="shared" si="150"/>
        <v>0.99970394697563092</v>
      </c>
      <c r="DF420" s="67">
        <f t="shared" si="148"/>
        <v>0.99971121019853693</v>
      </c>
      <c r="DG420" s="67">
        <f t="shared" si="148"/>
        <v>0.99970920615138748</v>
      </c>
      <c r="DH420" s="67">
        <f t="shared" si="148"/>
        <v>0.9997064298317333</v>
      </c>
      <c r="DI420" s="67">
        <f t="shared" si="148"/>
        <v>0.99939984541019233</v>
      </c>
      <c r="DL420" s="53"/>
      <c r="DM420" s="188" t="str">
        <f t="shared" si="134"/>
        <v/>
      </c>
      <c r="DN420" s="188" t="str">
        <f t="shared" si="134"/>
        <v/>
      </c>
      <c r="DO420" s="188" t="str">
        <f t="shared" si="134"/>
        <v/>
      </c>
      <c r="DP420" s="188" t="str">
        <f t="shared" si="134"/>
        <v/>
      </c>
      <c r="DQ420" s="188" t="str">
        <f t="shared" si="134"/>
        <v/>
      </c>
      <c r="DR420" s="188" t="str">
        <f t="shared" si="134"/>
        <v/>
      </c>
      <c r="DS420" s="188" t="str">
        <f t="shared" si="134"/>
        <v/>
      </c>
      <c r="DT420" s="188" t="str">
        <f t="shared" si="134"/>
        <v/>
      </c>
      <c r="DU420" s="188" t="str">
        <f t="shared" si="134"/>
        <v/>
      </c>
      <c r="DV420" s="188" t="str">
        <f t="shared" si="134"/>
        <v/>
      </c>
      <c r="DW420" s="188" t="str">
        <f t="shared" si="134"/>
        <v/>
      </c>
      <c r="DX420" s="188" t="str">
        <f t="shared" si="134"/>
        <v/>
      </c>
      <c r="DY420" s="188" t="str">
        <f t="shared" si="134"/>
        <v/>
      </c>
      <c r="DZ420" s="188" t="str">
        <f t="shared" si="134"/>
        <v/>
      </c>
      <c r="EA420" s="188" t="str">
        <f t="shared" si="134"/>
        <v/>
      </c>
      <c r="EB420" s="188" t="str">
        <f t="shared" si="134"/>
        <v/>
      </c>
      <c r="EC420" s="188" t="str">
        <f t="shared" si="144"/>
        <v/>
      </c>
      <c r="ED420" s="188" t="str">
        <f t="shared" si="144"/>
        <v/>
      </c>
      <c r="EE420" s="188" t="str">
        <f t="shared" si="144"/>
        <v/>
      </c>
      <c r="EF420" s="188" t="str">
        <f t="shared" si="144"/>
        <v/>
      </c>
      <c r="EG420" s="188" t="str">
        <f t="shared" si="144"/>
        <v/>
      </c>
      <c r="EH420" s="188" t="str">
        <f t="shared" si="144"/>
        <v/>
      </c>
      <c r="EI420" s="188" t="str">
        <f t="shared" si="144"/>
        <v/>
      </c>
      <c r="EJ420" s="188" t="str">
        <f t="shared" si="144"/>
        <v/>
      </c>
      <c r="EK420" s="188" t="str">
        <f t="shared" si="144"/>
        <v/>
      </c>
    </row>
    <row r="421" spans="1:141" x14ac:dyDescent="0.3">
      <c r="B421" s="1">
        <v>22</v>
      </c>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f>VLOOKUP(X98,ColInc,$A$4,FALSE)*(1+((VLOOKUP(X98,Colrisk,$A$4,FALSE)-1)*MAX(0,BA130-BaselineBMI)))</f>
        <v>2.9605302436904103E-4</v>
      </c>
      <c r="Z421" s="173">
        <f>VLOOKUP(Y98,ColInc,$A$4,FALSE)*(1+((VLOOKUP(Y98,Colrisk,$A$4,FALSE)-1)*MAX(0,BB130-BaselineBMI)))</f>
        <v>2.8878980146305501E-4</v>
      </c>
      <c r="AA421" s="173">
        <f>VLOOKUP(Z98,ColInc,$A$4,FALSE)*(1+((VLOOKUP(Z98,Colrisk,$A$4,FALSE)-1)*MAX(0,BC130-BaselineBMI)))</f>
        <v>2.9079384861255357E-4</v>
      </c>
      <c r="AB421" s="173">
        <f>VLOOKUP(AA98,ColInc,$A$4,FALSE)*(1+((VLOOKUP(AA98,Colrisk,$A$4,FALSE)-1)*MAX(0,BD130-BaselineBMI)))</f>
        <v>2.9357016826667582E-4</v>
      </c>
      <c r="AC421" s="155"/>
      <c r="AD421" s="155"/>
      <c r="AE421" s="155"/>
      <c r="AF421" s="155"/>
      <c r="AG421" s="174">
        <f>D421*D64*PRODUCT($CJ421:CJ421)</f>
        <v>0</v>
      </c>
      <c r="AH421" s="174">
        <f>E421*E64*PRODUCT($CJ421:CK421)</f>
        <v>0</v>
      </c>
      <c r="AI421" s="174">
        <f>F421*F64*PRODUCT($CJ421:CL421)</f>
        <v>0</v>
      </c>
      <c r="AJ421" s="174">
        <f>G421*G64*PRODUCT($CJ421:CM421)</f>
        <v>0</v>
      </c>
      <c r="AK421" s="174">
        <f>H421*H64*PRODUCT($CJ421:CN421)</f>
        <v>0</v>
      </c>
      <c r="AL421" s="174">
        <f>I421*I64*PRODUCT($CJ421:CO421)</f>
        <v>0</v>
      </c>
      <c r="AM421" s="174">
        <f>J421*J64*PRODUCT($CJ421:CP421)</f>
        <v>0</v>
      </c>
      <c r="AN421" s="174">
        <f>K421*K64*PRODUCT($CJ421:CQ421)</f>
        <v>0</v>
      </c>
      <c r="AO421" s="174">
        <f>L421*L64*PRODUCT($CJ421:CR421)</f>
        <v>0</v>
      </c>
      <c r="AP421" s="174">
        <f>M421*M64*PRODUCT($CJ421:CS421)</f>
        <v>0</v>
      </c>
      <c r="AQ421" s="174">
        <f>N421*N64*PRODUCT($CJ421:CT421)</f>
        <v>0</v>
      </c>
      <c r="AR421" s="174">
        <f>O421*O64*PRODUCT($CJ421:CU421)</f>
        <v>0</v>
      </c>
      <c r="AS421" s="174">
        <f>P421*P64*PRODUCT($CJ421:CV421)</f>
        <v>0</v>
      </c>
      <c r="AT421" s="174">
        <f>Q421*Q64*PRODUCT($CJ421:CW421)</f>
        <v>0</v>
      </c>
      <c r="AU421" s="174">
        <f>R421*R64*PRODUCT($CJ421:CX421)</f>
        <v>0</v>
      </c>
      <c r="AV421" s="174">
        <f>S421*S64*PRODUCT($CJ421:CY421)</f>
        <v>0</v>
      </c>
      <c r="AW421" s="174">
        <f>T421*T64*PRODUCT($CJ421:CZ421)</f>
        <v>0</v>
      </c>
      <c r="AX421" s="174">
        <f>U421*U64*PRODUCT($CJ421:DA421)</f>
        <v>0</v>
      </c>
      <c r="AY421" s="174">
        <f>V421*V64*PRODUCT($CJ421:DB421)</f>
        <v>0</v>
      </c>
      <c r="AZ421" s="174">
        <f>W421*W64*PRODUCT($CJ421:DC421)</f>
        <v>0</v>
      </c>
      <c r="BA421" s="174">
        <f>X421*X64*PRODUCT($CJ421:DD421)</f>
        <v>0</v>
      </c>
      <c r="BB421" s="174">
        <f>Y421*Y64*PRODUCT($CJ421:DE421)</f>
        <v>0</v>
      </c>
      <c r="BC421" s="174">
        <f>Z421*Z64*PRODUCT($CJ421:DF421)</f>
        <v>0</v>
      </c>
      <c r="BD421" s="174">
        <f>AA421*AA64*PRODUCT($CJ421:DG421)</f>
        <v>0</v>
      </c>
      <c r="BE421" s="174">
        <f>AB421*AB64*PRODUCT($CJ421:DH421)</f>
        <v>0</v>
      </c>
      <c r="BF421" s="176"/>
      <c r="BG421" s="93"/>
      <c r="BH421" s="93"/>
      <c r="BI421" s="169">
        <f>SUM($AF421:AG421)-SUM($AF453:AG453)-SUM($C453:D453)-SUM($BH453:BI453)</f>
        <v>0</v>
      </c>
      <c r="BJ421" s="169">
        <f>SUM($AF421:AH421)-SUM($AF453:AH453)-SUM($C453:E453)-SUM($BH453:BJ453)</f>
        <v>0</v>
      </c>
      <c r="BK421" s="169">
        <f>SUM($AF421:AI421)-SUM($AF453:AI453)-SUM($C453:F453)-SUM($BH453:BK453)</f>
        <v>0</v>
      </c>
      <c r="BL421" s="169">
        <f>SUM($AF421:AJ421)-SUM($AF453:AJ453)-SUM($C453:G453)-SUM($BH453:BL453)</f>
        <v>0</v>
      </c>
      <c r="BM421" s="169">
        <f>SUM($AF421:AK421)-SUM($AF453:AK453)-SUM($C453:H453)-SUM($BH453:BM453)</f>
        <v>0</v>
      </c>
      <c r="BN421" s="169">
        <f>SUM($AF421:AL421)-SUM($AF453:AL453)-SUM($C453:I453)-SUM($BH453:BN453)</f>
        <v>0</v>
      </c>
      <c r="BO421" s="169">
        <f>SUM($AF421:AM421)-SUM($AF453:AM453)-SUM($C453:J453)-SUM($BH453:BO453)</f>
        <v>0</v>
      </c>
      <c r="BP421" s="169">
        <f>SUM($AF421:AN421)-SUM($AF453:AN453)-SUM($C453:K453)-SUM($BH453:BP453)</f>
        <v>0</v>
      </c>
      <c r="BQ421" s="169">
        <f>SUM($AF421:AO421)-SUM($AF453:AO453)-SUM($C453:L453)-SUM($BH453:BQ453)</f>
        <v>0</v>
      </c>
      <c r="BR421" s="169">
        <f>SUM($AF421:AP421)-SUM($AF453:AP453)-SUM($C453:M453)-SUM($BH453:BR453)</f>
        <v>0</v>
      </c>
      <c r="BS421" s="169">
        <f>SUM($AF421:AQ421)-SUM($AF453:AQ453)-SUM($C453:N453)-SUM($BH453:BS453)</f>
        <v>0</v>
      </c>
      <c r="BT421" s="169">
        <f>SUM($AF421:AR421)-SUM($AF453:AR453)-SUM($C453:O453)-SUM($BH453:BT453)</f>
        <v>0</v>
      </c>
      <c r="BU421" s="169">
        <f>SUM($AF421:AS421)-SUM($AF453:AS453)-SUM($C453:P453)-SUM($BH453:BU453)</f>
        <v>0</v>
      </c>
      <c r="BV421" s="169">
        <f>SUM($AF421:AT421)-SUM($AF453:AT453)-SUM($C453:Q453)-SUM($BH453:BV453)</f>
        <v>0</v>
      </c>
      <c r="BW421" s="169">
        <f>SUM($AF421:AU421)-SUM($AF453:AU453)-SUM($C453:R453)-SUM($BH453:BW453)</f>
        <v>0</v>
      </c>
      <c r="BX421" s="169">
        <f>SUM($AF421:AV421)-SUM($AF453:AV453)-SUM($C453:S453)-SUM($BH453:BX453)</f>
        <v>0</v>
      </c>
      <c r="BY421" s="169">
        <f>SUM($AF421:AW421)-SUM($AF453:AW453)-SUM($C453:T453)-SUM($BH453:BY453)</f>
        <v>0</v>
      </c>
      <c r="BZ421" s="169">
        <f>SUM($AF421:AX421)-SUM($AF453:AX453)-SUM($C453:U453)-SUM($BH453:BZ453)</f>
        <v>0</v>
      </c>
      <c r="CA421" s="169">
        <f>SUM($AF421:AY421)-SUM($AF453:AY453)-SUM($C453:V453)-SUM($BH453:CA453)</f>
        <v>0</v>
      </c>
      <c r="CB421" s="169">
        <f>SUM($AF421:AZ421)-SUM($AF453:AZ453)-SUM($C453:W453)-SUM($BH453:CB453)</f>
        <v>0</v>
      </c>
      <c r="CC421" s="169">
        <f>SUM($AF421:BA421)-SUM($AF453:BA453)-SUM($C453:X453)-SUM($BH453:CC453)</f>
        <v>0</v>
      </c>
      <c r="CD421" s="169">
        <f>SUM($AF421:BB421)-SUM($AF453:BB453)-SUM($C453:Y453)-SUM($BH453:CD453)</f>
        <v>0</v>
      </c>
      <c r="CE421" s="169">
        <f>SUM($AF421:BC421)-SUM($AF453:BC453)-SUM($C453:Z453)-SUM($BH453:CE453)</f>
        <v>0</v>
      </c>
      <c r="CF421" s="169">
        <f>SUM($AF421:BD421)-SUM($AF453:BD453)-SUM($C453:AA453)-SUM($BH453:CF453)</f>
        <v>0</v>
      </c>
      <c r="CG421" s="169">
        <f>SUM($AF421:BE421)-SUM($AF453:BE453)-SUM($C453:AB453)-SUM($BH453:CG453)</f>
        <v>0</v>
      </c>
      <c r="CH421" s="52"/>
      <c r="CI421" s="52"/>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f>1-X421</f>
        <v>1</v>
      </c>
      <c r="DF421" s="67">
        <f t="shared" si="148"/>
        <v>0.99970394697563092</v>
      </c>
      <c r="DG421" s="67">
        <f t="shared" si="148"/>
        <v>0.99971121019853693</v>
      </c>
      <c r="DH421" s="67">
        <f t="shared" si="148"/>
        <v>0.99970920615138748</v>
      </c>
      <c r="DI421" s="67">
        <f t="shared" si="148"/>
        <v>0.9997064298317333</v>
      </c>
      <c r="DL421" s="53"/>
      <c r="DM421" s="188" t="str">
        <f t="shared" si="134"/>
        <v/>
      </c>
      <c r="DN421" s="188" t="str">
        <f t="shared" si="134"/>
        <v/>
      </c>
      <c r="DO421" s="188" t="str">
        <f t="shared" si="134"/>
        <v/>
      </c>
      <c r="DP421" s="188" t="str">
        <f t="shared" si="134"/>
        <v/>
      </c>
      <c r="DQ421" s="188" t="str">
        <f t="shared" si="134"/>
        <v/>
      </c>
      <c r="DR421" s="188" t="str">
        <f t="shared" si="134"/>
        <v/>
      </c>
      <c r="DS421" s="188" t="str">
        <f t="shared" si="134"/>
        <v/>
      </c>
      <c r="DT421" s="188" t="str">
        <f t="shared" si="134"/>
        <v/>
      </c>
      <c r="DU421" s="188" t="str">
        <f t="shared" si="134"/>
        <v/>
      </c>
      <c r="DV421" s="188" t="str">
        <f t="shared" si="134"/>
        <v/>
      </c>
      <c r="DW421" s="188" t="str">
        <f t="shared" si="134"/>
        <v/>
      </c>
      <c r="DX421" s="188" t="str">
        <f t="shared" si="134"/>
        <v/>
      </c>
      <c r="DY421" s="188" t="str">
        <f t="shared" si="134"/>
        <v/>
      </c>
      <c r="DZ421" s="188" t="str">
        <f t="shared" si="134"/>
        <v/>
      </c>
      <c r="EA421" s="188" t="str">
        <f t="shared" si="134"/>
        <v/>
      </c>
      <c r="EB421" s="188" t="str">
        <f t="shared" si="134"/>
        <v/>
      </c>
      <c r="EC421" s="188" t="str">
        <f t="shared" si="144"/>
        <v/>
      </c>
      <c r="ED421" s="188" t="str">
        <f t="shared" si="144"/>
        <v/>
      </c>
      <c r="EE421" s="188" t="str">
        <f t="shared" si="144"/>
        <v/>
      </c>
      <c r="EF421" s="188" t="str">
        <f t="shared" si="144"/>
        <v/>
      </c>
      <c r="EG421" s="188" t="str">
        <f t="shared" si="144"/>
        <v/>
      </c>
      <c r="EH421" s="188" t="str">
        <f t="shared" si="144"/>
        <v/>
      </c>
      <c r="EI421" s="188" t="str">
        <f t="shared" si="144"/>
        <v/>
      </c>
      <c r="EJ421" s="188" t="str">
        <f t="shared" si="144"/>
        <v/>
      </c>
      <c r="EK421" s="188" t="str">
        <f t="shared" si="144"/>
        <v/>
      </c>
    </row>
    <row r="422" spans="1:141" x14ac:dyDescent="0.3">
      <c r="B422" s="1">
        <v>23</v>
      </c>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f>VLOOKUP(Y99,ColInc,$A$4,FALSE)*(1+((VLOOKUP(Y99,Colrisk,$A$4,FALSE)-1)*MAX(0,BB131-BaselineBMI)))</f>
        <v>2.9605302436904103E-4</v>
      </c>
      <c r="AA422" s="173">
        <f>VLOOKUP(Z99,ColInc,$A$4,FALSE)*(1+((VLOOKUP(Z99,Colrisk,$A$4,FALSE)-1)*MAX(0,BC131-BaselineBMI)))</f>
        <v>2.8878980146305501E-4</v>
      </c>
      <c r="AB422" s="173">
        <f>VLOOKUP(AA99,ColInc,$A$4,FALSE)*(1+((VLOOKUP(AA99,Colrisk,$A$4,FALSE)-1)*MAX(0,BD131-BaselineBMI)))</f>
        <v>2.9079384861255357E-4</v>
      </c>
      <c r="AC422" s="155"/>
      <c r="AD422" s="155"/>
      <c r="AE422" s="155"/>
      <c r="AF422" s="155"/>
      <c r="AG422" s="174">
        <f>D422*D65*PRODUCT($CJ422:CJ422)</f>
        <v>0</v>
      </c>
      <c r="AH422" s="174">
        <f>E422*E65*PRODUCT($CJ422:CK422)</f>
        <v>0</v>
      </c>
      <c r="AI422" s="174">
        <f>F422*F65*PRODUCT($CJ422:CL422)</f>
        <v>0</v>
      </c>
      <c r="AJ422" s="174">
        <f>G422*G65*PRODUCT($CJ422:CM422)</f>
        <v>0</v>
      </c>
      <c r="AK422" s="174">
        <f>H422*H65*PRODUCT($CJ422:CN422)</f>
        <v>0</v>
      </c>
      <c r="AL422" s="174">
        <f>I422*I65*PRODUCT($CJ422:CO422)</f>
        <v>0</v>
      </c>
      <c r="AM422" s="174">
        <f>J422*J65*PRODUCT($CJ422:CP422)</f>
        <v>0</v>
      </c>
      <c r="AN422" s="174">
        <f>K422*K65*PRODUCT($CJ422:CQ422)</f>
        <v>0</v>
      </c>
      <c r="AO422" s="174">
        <f>L422*L65*PRODUCT($CJ422:CR422)</f>
        <v>0</v>
      </c>
      <c r="AP422" s="174">
        <f>M422*M65*PRODUCT($CJ422:CS422)</f>
        <v>0</v>
      </c>
      <c r="AQ422" s="174">
        <f>N422*N65*PRODUCT($CJ422:CT422)</f>
        <v>0</v>
      </c>
      <c r="AR422" s="174">
        <f>O422*O65*PRODUCT($CJ422:CU422)</f>
        <v>0</v>
      </c>
      <c r="AS422" s="174">
        <f>P422*P65*PRODUCT($CJ422:CV422)</f>
        <v>0</v>
      </c>
      <c r="AT422" s="174">
        <f>Q422*Q65*PRODUCT($CJ422:CW422)</f>
        <v>0</v>
      </c>
      <c r="AU422" s="174">
        <f>R422*R65*PRODUCT($CJ422:CX422)</f>
        <v>0</v>
      </c>
      <c r="AV422" s="174">
        <f>S422*S65*PRODUCT($CJ422:CY422)</f>
        <v>0</v>
      </c>
      <c r="AW422" s="174">
        <f>T422*T65*PRODUCT($CJ422:CZ422)</f>
        <v>0</v>
      </c>
      <c r="AX422" s="174">
        <f>U422*U65*PRODUCT($CJ422:DA422)</f>
        <v>0</v>
      </c>
      <c r="AY422" s="174">
        <f>V422*V65*PRODUCT($CJ422:DB422)</f>
        <v>0</v>
      </c>
      <c r="AZ422" s="174">
        <f>W422*W65*PRODUCT($CJ422:DC422)</f>
        <v>0</v>
      </c>
      <c r="BA422" s="174">
        <f>X422*X65*PRODUCT($CJ422:DD422)</f>
        <v>0</v>
      </c>
      <c r="BB422" s="174">
        <f>Y422*Y65*PRODUCT($CJ422:DE422)</f>
        <v>0</v>
      </c>
      <c r="BC422" s="174">
        <f>Z422*Z65*PRODUCT($CJ422:DF422)</f>
        <v>0</v>
      </c>
      <c r="BD422" s="174">
        <f>AA422*AA65*PRODUCT($CJ422:DG422)</f>
        <v>0</v>
      </c>
      <c r="BE422" s="174">
        <f>AB422*AB65*PRODUCT($CJ422:DH422)</f>
        <v>0</v>
      </c>
      <c r="BF422" s="176"/>
      <c r="BG422" s="176"/>
      <c r="BH422" s="93"/>
      <c r="BI422" s="169">
        <f>SUM($AF422:AG422)-SUM($AF454:AG454)-SUM($C454:D454)-SUM($BH454:BI454)</f>
        <v>0</v>
      </c>
      <c r="BJ422" s="169">
        <f>SUM($AF422:AH422)-SUM($AF454:AH454)-SUM($C454:E454)-SUM($BH454:BJ454)</f>
        <v>0</v>
      </c>
      <c r="BK422" s="169">
        <f>SUM($AF422:AI422)-SUM($AF454:AI454)-SUM($C454:F454)-SUM($BH454:BK454)</f>
        <v>0</v>
      </c>
      <c r="BL422" s="169">
        <f>SUM($AF422:AJ422)-SUM($AF454:AJ454)-SUM($C454:G454)-SUM($BH454:BL454)</f>
        <v>0</v>
      </c>
      <c r="BM422" s="169">
        <f>SUM($AF422:AK422)-SUM($AF454:AK454)-SUM($C454:H454)-SUM($BH454:BM454)</f>
        <v>0</v>
      </c>
      <c r="BN422" s="169">
        <f>SUM($AF422:AL422)-SUM($AF454:AL454)-SUM($C454:I454)-SUM($BH454:BN454)</f>
        <v>0</v>
      </c>
      <c r="BO422" s="169">
        <f>SUM($AF422:AM422)-SUM($AF454:AM454)-SUM($C454:J454)-SUM($BH454:BO454)</f>
        <v>0</v>
      </c>
      <c r="BP422" s="169">
        <f>SUM($AF422:AN422)-SUM($AF454:AN454)-SUM($C454:K454)-SUM($BH454:BP454)</f>
        <v>0</v>
      </c>
      <c r="BQ422" s="169">
        <f>SUM($AF422:AO422)-SUM($AF454:AO454)-SUM($C454:L454)-SUM($BH454:BQ454)</f>
        <v>0</v>
      </c>
      <c r="BR422" s="169">
        <f>SUM($AF422:AP422)-SUM($AF454:AP454)-SUM($C454:M454)-SUM($BH454:BR454)</f>
        <v>0</v>
      </c>
      <c r="BS422" s="169">
        <f>SUM($AF422:AQ422)-SUM($AF454:AQ454)-SUM($C454:N454)-SUM($BH454:BS454)</f>
        <v>0</v>
      </c>
      <c r="BT422" s="169">
        <f>SUM($AF422:AR422)-SUM($AF454:AR454)-SUM($C454:O454)-SUM($BH454:BT454)</f>
        <v>0</v>
      </c>
      <c r="BU422" s="169">
        <f>SUM($AF422:AS422)-SUM($AF454:AS454)-SUM($C454:P454)-SUM($BH454:BU454)</f>
        <v>0</v>
      </c>
      <c r="BV422" s="169">
        <f>SUM($AF422:AT422)-SUM($AF454:AT454)-SUM($C454:Q454)-SUM($BH454:BV454)</f>
        <v>0</v>
      </c>
      <c r="BW422" s="169">
        <f>SUM($AF422:AU422)-SUM($AF454:AU454)-SUM($C454:R454)-SUM($BH454:BW454)</f>
        <v>0</v>
      </c>
      <c r="BX422" s="169">
        <f>SUM($AF422:AV422)-SUM($AF454:AV454)-SUM($C454:S454)-SUM($BH454:BX454)</f>
        <v>0</v>
      </c>
      <c r="BY422" s="169">
        <f>SUM($AF422:AW422)-SUM($AF454:AW454)-SUM($C454:T454)-SUM($BH454:BY454)</f>
        <v>0</v>
      </c>
      <c r="BZ422" s="169">
        <f>SUM($AF422:AX422)-SUM($AF454:AX454)-SUM($C454:U454)-SUM($BH454:BZ454)</f>
        <v>0</v>
      </c>
      <c r="CA422" s="169">
        <f>SUM($AF422:AY422)-SUM($AF454:AY454)-SUM($C454:V454)-SUM($BH454:CA454)</f>
        <v>0</v>
      </c>
      <c r="CB422" s="169">
        <f>SUM($AF422:AZ422)-SUM($AF454:AZ454)-SUM($C454:W454)-SUM($BH454:CB454)</f>
        <v>0</v>
      </c>
      <c r="CC422" s="169">
        <f>SUM($AF422:BA422)-SUM($AF454:BA454)-SUM($C454:X454)-SUM($BH454:CC454)</f>
        <v>0</v>
      </c>
      <c r="CD422" s="169">
        <f>SUM($AF422:BB422)-SUM($AF454:BB454)-SUM($C454:Y454)-SUM($BH454:CD454)</f>
        <v>0</v>
      </c>
      <c r="CE422" s="169">
        <f>SUM($AF422:BC422)-SUM($AF454:BC454)-SUM($C454:Z454)-SUM($BH454:CE454)</f>
        <v>0</v>
      </c>
      <c r="CF422" s="169">
        <f>SUM($AF422:BD422)-SUM($AF454:BD454)-SUM($C454:AA454)-SUM($BH454:CF454)</f>
        <v>0</v>
      </c>
      <c r="CG422" s="169">
        <f>SUM($AF422:BE422)-SUM($AF454:BE454)-SUM($C454:AB454)-SUM($BH454:CG454)</f>
        <v>0</v>
      </c>
      <c r="CH422" s="52"/>
      <c r="CI422" s="52"/>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f t="shared" si="148"/>
        <v>1</v>
      </c>
      <c r="DG422" s="67">
        <f t="shared" si="148"/>
        <v>0.99970394697563092</v>
      </c>
      <c r="DH422" s="67">
        <f t="shared" si="148"/>
        <v>0.99971121019853693</v>
      </c>
      <c r="DI422" s="67">
        <f t="shared" si="148"/>
        <v>0.99970920615138748</v>
      </c>
      <c r="DL422" s="53"/>
      <c r="DM422" s="188" t="str">
        <f t="shared" si="134"/>
        <v/>
      </c>
      <c r="DN422" s="188" t="str">
        <f t="shared" si="134"/>
        <v/>
      </c>
      <c r="DO422" s="188" t="str">
        <f t="shared" si="134"/>
        <v/>
      </c>
      <c r="DP422" s="188" t="str">
        <f t="shared" si="134"/>
        <v/>
      </c>
      <c r="DQ422" s="188" t="str">
        <f t="shared" si="134"/>
        <v/>
      </c>
      <c r="DR422" s="188" t="str">
        <f t="shared" si="134"/>
        <v/>
      </c>
      <c r="DS422" s="188" t="str">
        <f t="shared" si="134"/>
        <v/>
      </c>
      <c r="DT422" s="188" t="str">
        <f t="shared" si="134"/>
        <v/>
      </c>
      <c r="DU422" s="188" t="str">
        <f t="shared" si="134"/>
        <v/>
      </c>
      <c r="DV422" s="188" t="str">
        <f t="shared" si="134"/>
        <v/>
      </c>
      <c r="DW422" s="188" t="str">
        <f t="shared" si="134"/>
        <v/>
      </c>
      <c r="DX422" s="188" t="str">
        <f t="shared" si="134"/>
        <v/>
      </c>
      <c r="DY422" s="188" t="str">
        <f t="shared" si="134"/>
        <v/>
      </c>
      <c r="DZ422" s="188" t="str">
        <f t="shared" si="134"/>
        <v/>
      </c>
      <c r="EA422" s="188" t="str">
        <f t="shared" si="134"/>
        <v/>
      </c>
      <c r="EB422" s="188" t="str">
        <f t="shared" si="134"/>
        <v/>
      </c>
      <c r="EC422" s="188" t="str">
        <f t="shared" si="144"/>
        <v/>
      </c>
      <c r="ED422" s="188" t="str">
        <f t="shared" si="144"/>
        <v/>
      </c>
      <c r="EE422" s="188" t="str">
        <f t="shared" si="144"/>
        <v/>
      </c>
      <c r="EF422" s="188" t="str">
        <f t="shared" si="144"/>
        <v/>
      </c>
      <c r="EG422" s="188" t="str">
        <f t="shared" si="144"/>
        <v/>
      </c>
      <c r="EH422" s="188" t="str">
        <f t="shared" si="144"/>
        <v/>
      </c>
      <c r="EI422" s="188" t="str">
        <f t="shared" si="144"/>
        <v/>
      </c>
      <c r="EJ422" s="188" t="str">
        <f t="shared" si="144"/>
        <v/>
      </c>
      <c r="EK422" s="188" t="str">
        <f t="shared" si="144"/>
        <v/>
      </c>
    </row>
    <row r="423" spans="1:141" x14ac:dyDescent="0.3">
      <c r="B423" s="1">
        <v>24</v>
      </c>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f>VLOOKUP(Z100,ColInc,$A$4,FALSE)*(1+((VLOOKUP(Z100,Colrisk,$A$4,FALSE)-1)*MAX(0,BC132-BaselineBMI)))</f>
        <v>2.9605302436904103E-4</v>
      </c>
      <c r="AB423" s="173">
        <f>VLOOKUP(AA100,ColInc,$A$4,FALSE)*(1+((VLOOKUP(AA100,Colrisk,$A$4,FALSE)-1)*MAX(0,BD132-BaselineBMI)))</f>
        <v>2.8878980146305501E-4</v>
      </c>
      <c r="AC423" s="155"/>
      <c r="AD423" s="155"/>
      <c r="AE423" s="155"/>
      <c r="AF423" s="155"/>
      <c r="AG423" s="174">
        <f>D423*D66*PRODUCT($CJ423:CJ423)</f>
        <v>0</v>
      </c>
      <c r="AH423" s="174">
        <f>E423*E66*PRODUCT($CJ423:CK423)</f>
        <v>0</v>
      </c>
      <c r="AI423" s="174">
        <f>F423*F66*PRODUCT($CJ423:CL423)</f>
        <v>0</v>
      </c>
      <c r="AJ423" s="174">
        <f>G423*G66*PRODUCT($CJ423:CM423)</f>
        <v>0</v>
      </c>
      <c r="AK423" s="174">
        <f>H423*H66*PRODUCT($CJ423:CN423)</f>
        <v>0</v>
      </c>
      <c r="AL423" s="174">
        <f>I423*I66*PRODUCT($CJ423:CO423)</f>
        <v>0</v>
      </c>
      <c r="AM423" s="174">
        <f>J423*J66*PRODUCT($CJ423:CP423)</f>
        <v>0</v>
      </c>
      <c r="AN423" s="174">
        <f>K423*K66*PRODUCT($CJ423:CQ423)</f>
        <v>0</v>
      </c>
      <c r="AO423" s="174">
        <f>L423*L66*PRODUCT($CJ423:CR423)</f>
        <v>0</v>
      </c>
      <c r="AP423" s="174">
        <f>M423*M66*PRODUCT($CJ423:CS423)</f>
        <v>0</v>
      </c>
      <c r="AQ423" s="174">
        <f>N423*N66*PRODUCT($CJ423:CT423)</f>
        <v>0</v>
      </c>
      <c r="AR423" s="174">
        <f>O423*O66*PRODUCT($CJ423:CU423)</f>
        <v>0</v>
      </c>
      <c r="AS423" s="174">
        <f>P423*P66*PRODUCT($CJ423:CV423)</f>
        <v>0</v>
      </c>
      <c r="AT423" s="174">
        <f>Q423*Q66*PRODUCT($CJ423:CW423)</f>
        <v>0</v>
      </c>
      <c r="AU423" s="174">
        <f>R423*R66*PRODUCT($CJ423:CX423)</f>
        <v>0</v>
      </c>
      <c r="AV423" s="174">
        <f>S423*S66*PRODUCT($CJ423:CY423)</f>
        <v>0</v>
      </c>
      <c r="AW423" s="174">
        <f>T423*T66*PRODUCT($CJ423:CZ423)</f>
        <v>0</v>
      </c>
      <c r="AX423" s="174">
        <f>U423*U66*PRODUCT($CJ423:DA423)</f>
        <v>0</v>
      </c>
      <c r="AY423" s="174">
        <f>V423*V66*PRODUCT($CJ423:DB423)</f>
        <v>0</v>
      </c>
      <c r="AZ423" s="174">
        <f>W423*W66*PRODUCT($CJ423:DC423)</f>
        <v>0</v>
      </c>
      <c r="BA423" s="174">
        <f>X423*X66*PRODUCT($CJ423:DD423)</f>
        <v>0</v>
      </c>
      <c r="BB423" s="174">
        <f>Y423*Y66*PRODUCT($CJ423:DE423)</f>
        <v>0</v>
      </c>
      <c r="BC423" s="174">
        <f>Z423*Z66*PRODUCT($CJ423:DF423)</f>
        <v>0</v>
      </c>
      <c r="BD423" s="174">
        <f>AA423*AA66*PRODUCT($CJ423:DG423)</f>
        <v>0</v>
      </c>
      <c r="BE423" s="174">
        <f>AB423*AB66*PRODUCT($CJ423:DH423)</f>
        <v>0</v>
      </c>
      <c r="BF423" s="176"/>
      <c r="BG423" s="176"/>
      <c r="BH423" s="176"/>
      <c r="BI423" s="169">
        <f>SUM($AF423:AG423)-SUM($AF455:AG455)-SUM($C455:D455)-SUM($BH455:BI455)</f>
        <v>0</v>
      </c>
      <c r="BJ423" s="169">
        <f>SUM($AF423:AH423)-SUM($AF455:AH455)-SUM($C455:E455)-SUM($BH455:BJ455)</f>
        <v>0</v>
      </c>
      <c r="BK423" s="169">
        <f>SUM($AF423:AI423)-SUM($AF455:AI455)-SUM($C455:F455)-SUM($BH455:BK455)</f>
        <v>0</v>
      </c>
      <c r="BL423" s="169">
        <f>SUM($AF423:AJ423)-SUM($AF455:AJ455)-SUM($C455:G455)-SUM($BH455:BL455)</f>
        <v>0</v>
      </c>
      <c r="BM423" s="169">
        <f>SUM($AF423:AK423)-SUM($AF455:AK455)-SUM($C455:H455)-SUM($BH455:BM455)</f>
        <v>0</v>
      </c>
      <c r="BN423" s="169">
        <f>SUM($AF423:AL423)-SUM($AF455:AL455)-SUM($C455:I455)-SUM($BH455:BN455)</f>
        <v>0</v>
      </c>
      <c r="BO423" s="169">
        <f>SUM($AF423:AM423)-SUM($AF455:AM455)-SUM($C455:J455)-SUM($BH455:BO455)</f>
        <v>0</v>
      </c>
      <c r="BP423" s="169">
        <f>SUM($AF423:AN423)-SUM($AF455:AN455)-SUM($C455:K455)-SUM($BH455:BP455)</f>
        <v>0</v>
      </c>
      <c r="BQ423" s="169">
        <f>SUM($AF423:AO423)-SUM($AF455:AO455)-SUM($C455:L455)-SUM($BH455:BQ455)</f>
        <v>0</v>
      </c>
      <c r="BR423" s="169">
        <f>SUM($AF423:AP423)-SUM($AF455:AP455)-SUM($C455:M455)-SUM($BH455:BR455)</f>
        <v>0</v>
      </c>
      <c r="BS423" s="169">
        <f>SUM($AF423:AQ423)-SUM($AF455:AQ455)-SUM($C455:N455)-SUM($BH455:BS455)</f>
        <v>0</v>
      </c>
      <c r="BT423" s="169">
        <f>SUM($AF423:AR423)-SUM($AF455:AR455)-SUM($C455:O455)-SUM($BH455:BT455)</f>
        <v>0</v>
      </c>
      <c r="BU423" s="169">
        <f>SUM($AF423:AS423)-SUM($AF455:AS455)-SUM($C455:P455)-SUM($BH455:BU455)</f>
        <v>0</v>
      </c>
      <c r="BV423" s="169">
        <f>SUM($AF423:AT423)-SUM($AF455:AT455)-SUM($C455:Q455)-SUM($BH455:BV455)</f>
        <v>0</v>
      </c>
      <c r="BW423" s="169">
        <f>SUM($AF423:AU423)-SUM($AF455:AU455)-SUM($C455:R455)-SUM($BH455:BW455)</f>
        <v>0</v>
      </c>
      <c r="BX423" s="169">
        <f>SUM($AF423:AV423)-SUM($AF455:AV455)-SUM($C455:S455)-SUM($BH455:BX455)</f>
        <v>0</v>
      </c>
      <c r="BY423" s="169">
        <f>SUM($AF423:AW423)-SUM($AF455:AW455)-SUM($C455:T455)-SUM($BH455:BY455)</f>
        <v>0</v>
      </c>
      <c r="BZ423" s="169">
        <f>SUM($AF423:AX423)-SUM($AF455:AX455)-SUM($C455:U455)-SUM($BH455:BZ455)</f>
        <v>0</v>
      </c>
      <c r="CA423" s="169">
        <f>SUM($AF423:AY423)-SUM($AF455:AY455)-SUM($C455:V455)-SUM($BH455:CA455)</f>
        <v>0</v>
      </c>
      <c r="CB423" s="169">
        <f>SUM($AF423:AZ423)-SUM($AF455:AZ455)-SUM($C455:W455)-SUM($BH455:CB455)</f>
        <v>0</v>
      </c>
      <c r="CC423" s="169">
        <f>SUM($AF423:BA423)-SUM($AF455:BA455)-SUM($C455:X455)-SUM($BH455:CC455)</f>
        <v>0</v>
      </c>
      <c r="CD423" s="169">
        <f>SUM($AF423:BB423)-SUM($AF455:BB455)-SUM($C455:Y455)-SUM($BH455:CD455)</f>
        <v>0</v>
      </c>
      <c r="CE423" s="169">
        <f>SUM($AF423:BC423)-SUM($AF455:BC455)-SUM($C455:Z455)-SUM($BH455:CE455)</f>
        <v>0</v>
      </c>
      <c r="CF423" s="169">
        <f>SUM($AF423:BD423)-SUM($AF455:BD455)-SUM($C455:AA455)-SUM($BH455:CF455)</f>
        <v>0</v>
      </c>
      <c r="CG423" s="169">
        <f>SUM($AF423:BE423)-SUM($AF455:BE455)-SUM($C455:AB455)-SUM($BH455:CG455)</f>
        <v>0</v>
      </c>
      <c r="CH423" s="52"/>
      <c r="CI423" s="52"/>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f t="shared" si="148"/>
        <v>1</v>
      </c>
      <c r="DH423" s="67">
        <f t="shared" si="148"/>
        <v>0.99970394697563092</v>
      </c>
      <c r="DI423" s="67">
        <f t="shared" si="148"/>
        <v>0.99971121019853693</v>
      </c>
      <c r="DM423" s="188" t="str">
        <f t="shared" si="134"/>
        <v/>
      </c>
      <c r="DN423" s="188" t="str">
        <f t="shared" si="134"/>
        <v/>
      </c>
      <c r="DO423" s="188" t="str">
        <f t="shared" si="134"/>
        <v/>
      </c>
      <c r="DP423" s="188" t="str">
        <f t="shared" si="134"/>
        <v/>
      </c>
      <c r="DQ423" s="188" t="str">
        <f t="shared" si="134"/>
        <v/>
      </c>
      <c r="DR423" s="188" t="str">
        <f t="shared" si="134"/>
        <v/>
      </c>
      <c r="DS423" s="188" t="str">
        <f t="shared" si="134"/>
        <v/>
      </c>
      <c r="DT423" s="188" t="str">
        <f t="shared" si="134"/>
        <v/>
      </c>
      <c r="DU423" s="188" t="str">
        <f t="shared" si="134"/>
        <v/>
      </c>
      <c r="DV423" s="188" t="str">
        <f t="shared" si="134"/>
        <v/>
      </c>
      <c r="DW423" s="188" t="str">
        <f t="shared" si="134"/>
        <v/>
      </c>
      <c r="DX423" s="188" t="str">
        <f t="shared" si="134"/>
        <v/>
      </c>
      <c r="DY423" s="188" t="str">
        <f t="shared" si="134"/>
        <v/>
      </c>
      <c r="DZ423" s="188" t="str">
        <f t="shared" si="134"/>
        <v/>
      </c>
      <c r="EA423" s="188" t="str">
        <f t="shared" si="134"/>
        <v/>
      </c>
      <c r="EB423" s="188" t="str">
        <f t="shared" si="134"/>
        <v/>
      </c>
      <c r="EC423" s="188" t="str">
        <f t="shared" si="144"/>
        <v/>
      </c>
      <c r="ED423" s="188" t="str">
        <f t="shared" si="144"/>
        <v/>
      </c>
      <c r="EE423" s="188" t="str">
        <f t="shared" si="144"/>
        <v/>
      </c>
      <c r="EF423" s="188" t="str">
        <f t="shared" si="144"/>
        <v/>
      </c>
      <c r="EG423" s="188" t="str">
        <f t="shared" si="144"/>
        <v/>
      </c>
      <c r="EH423" s="188" t="str">
        <f t="shared" si="144"/>
        <v/>
      </c>
      <c r="EI423" s="188" t="str">
        <f t="shared" si="144"/>
        <v/>
      </c>
      <c r="EJ423" s="188" t="str">
        <f t="shared" si="144"/>
        <v/>
      </c>
      <c r="EK423" s="188" t="str">
        <f t="shared" si="144"/>
        <v/>
      </c>
    </row>
    <row r="424" spans="1:141" x14ac:dyDescent="0.3">
      <c r="B424" s="1">
        <v>25</v>
      </c>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f>VLOOKUP(AA101,ColInc,$A$4,FALSE)*(1+((VLOOKUP(AA101,Colrisk,$A$4,FALSE)-1)*MAX(0,BD133-BaselineBMI)))</f>
        <v>2.9605302436904103E-4</v>
      </c>
      <c r="AC424" s="155"/>
      <c r="AD424" s="155"/>
      <c r="AE424" s="155"/>
      <c r="AF424" s="155"/>
      <c r="AG424" s="174">
        <f>D424*D67*PRODUCT($CJ424:CJ424)</f>
        <v>0</v>
      </c>
      <c r="AH424" s="174">
        <f>E424*E67*PRODUCT($CJ424:CK424)</f>
        <v>0</v>
      </c>
      <c r="AI424" s="174">
        <f>F424*F67*PRODUCT($CJ424:CL424)</f>
        <v>0</v>
      </c>
      <c r="AJ424" s="174">
        <f>G424*G67*PRODUCT($CJ424:CM424)</f>
        <v>0</v>
      </c>
      <c r="AK424" s="174">
        <f>H424*H67*PRODUCT($CJ424:CN424)</f>
        <v>0</v>
      </c>
      <c r="AL424" s="174">
        <f>I424*I67*PRODUCT($CJ424:CO424)</f>
        <v>0</v>
      </c>
      <c r="AM424" s="174">
        <f>J424*J67*PRODUCT($CJ424:CP424)</f>
        <v>0</v>
      </c>
      <c r="AN424" s="174">
        <f>K424*K67*PRODUCT($CJ424:CQ424)</f>
        <v>0</v>
      </c>
      <c r="AO424" s="174">
        <f>L424*L67*PRODUCT($CJ424:CR424)</f>
        <v>0</v>
      </c>
      <c r="AP424" s="174">
        <f>M424*M67*PRODUCT($CJ424:CS424)</f>
        <v>0</v>
      </c>
      <c r="AQ424" s="174">
        <f>N424*N67*PRODUCT($CJ424:CT424)</f>
        <v>0</v>
      </c>
      <c r="AR424" s="174">
        <f>O424*O67*PRODUCT($CJ424:CU424)</f>
        <v>0</v>
      </c>
      <c r="AS424" s="174">
        <f>P424*P67*PRODUCT($CJ424:CV424)</f>
        <v>0</v>
      </c>
      <c r="AT424" s="174">
        <f>Q424*Q67*PRODUCT($CJ424:CW424)</f>
        <v>0</v>
      </c>
      <c r="AU424" s="174">
        <f>R424*R67*PRODUCT($CJ424:CX424)</f>
        <v>0</v>
      </c>
      <c r="AV424" s="174">
        <f>S424*S67*PRODUCT($CJ424:CY424)</f>
        <v>0</v>
      </c>
      <c r="AW424" s="174">
        <f>T424*T67*PRODUCT($CJ424:CZ424)</f>
        <v>0</v>
      </c>
      <c r="AX424" s="174">
        <f>U424*U67*PRODUCT($CJ424:DA424)</f>
        <v>0</v>
      </c>
      <c r="AY424" s="174">
        <f>V424*V67*PRODUCT($CJ424:DB424)</f>
        <v>0</v>
      </c>
      <c r="AZ424" s="174">
        <f>W424*W67*PRODUCT($CJ424:DC424)</f>
        <v>0</v>
      </c>
      <c r="BA424" s="174">
        <f>X424*X67*PRODUCT($CJ424:DD424)</f>
        <v>0</v>
      </c>
      <c r="BB424" s="174">
        <f>Y424*Y67*PRODUCT($CJ424:DE424)</f>
        <v>0</v>
      </c>
      <c r="BC424" s="174">
        <f>Z424*Z67*PRODUCT($CJ424:DF424)</f>
        <v>0</v>
      </c>
      <c r="BD424" s="174">
        <f>AA424*AA67*PRODUCT($CJ424:DG424)</f>
        <v>0</v>
      </c>
      <c r="BE424" s="174">
        <f>AB424*AB67*PRODUCT($CJ424:DH424)</f>
        <v>0</v>
      </c>
      <c r="BI424" s="169">
        <f>SUM($AF424:AG424)-SUM($AF456:AG456)-SUM($C456:D456)-SUM($BH456:BI456)</f>
        <v>0</v>
      </c>
      <c r="BJ424" s="169">
        <f>SUM($AF424:AH424)-SUM($AF456:AH456)-SUM($C456:E456)-SUM($BH456:BJ456)</f>
        <v>0</v>
      </c>
      <c r="BK424" s="169">
        <f>SUM($AF424:AI424)-SUM($AF456:AI456)-SUM($C456:F456)-SUM($BH456:BK456)</f>
        <v>0</v>
      </c>
      <c r="BL424" s="169">
        <f>SUM($AF424:AJ424)-SUM($AF456:AJ456)-SUM($C456:G456)-SUM($BH456:BL456)</f>
        <v>0</v>
      </c>
      <c r="BM424" s="169">
        <f>SUM($AF424:AK424)-SUM($AF456:AK456)-SUM($C456:H456)-SUM($BH456:BM456)</f>
        <v>0</v>
      </c>
      <c r="BN424" s="169">
        <f>SUM($AF424:AL424)-SUM($AF456:AL456)-SUM($C456:I456)-SUM($BH456:BN456)</f>
        <v>0</v>
      </c>
      <c r="BO424" s="169">
        <f>SUM($AF424:AM424)-SUM($AF456:AM456)-SUM($C456:J456)-SUM($BH456:BO456)</f>
        <v>0</v>
      </c>
      <c r="BP424" s="169">
        <f>SUM($AF424:AN424)-SUM($AF456:AN456)-SUM($C456:K456)-SUM($BH456:BP456)</f>
        <v>0</v>
      </c>
      <c r="BQ424" s="169">
        <f>SUM($AF424:AO424)-SUM($AF456:AO456)-SUM($C456:L456)-SUM($BH456:BQ456)</f>
        <v>0</v>
      </c>
      <c r="BR424" s="169">
        <f>SUM($AF424:AP424)-SUM($AF456:AP456)-SUM($C456:M456)-SUM($BH456:BR456)</f>
        <v>0</v>
      </c>
      <c r="BS424" s="169">
        <f>SUM($AF424:AQ424)-SUM($AF456:AQ456)-SUM($C456:N456)-SUM($BH456:BS456)</f>
        <v>0</v>
      </c>
      <c r="BT424" s="169">
        <f>SUM($AF424:AR424)-SUM($AF456:AR456)-SUM($C456:O456)-SUM($BH456:BT456)</f>
        <v>0</v>
      </c>
      <c r="BU424" s="169">
        <f>SUM($AF424:AS424)-SUM($AF456:AS456)-SUM($C456:P456)-SUM($BH456:BU456)</f>
        <v>0</v>
      </c>
      <c r="BV424" s="169">
        <f>SUM($AF424:AT424)-SUM($AF456:AT456)-SUM($C456:Q456)-SUM($BH456:BV456)</f>
        <v>0</v>
      </c>
      <c r="BW424" s="169">
        <f>SUM($AF424:AU424)-SUM($AF456:AU456)-SUM($C456:R456)-SUM($BH456:BW456)</f>
        <v>0</v>
      </c>
      <c r="BX424" s="169">
        <f>SUM($AF424:AV424)-SUM($AF456:AV456)-SUM($C456:S456)-SUM($BH456:BX456)</f>
        <v>0</v>
      </c>
      <c r="BY424" s="169">
        <f>SUM($AF424:AW424)-SUM($AF456:AW456)-SUM($C456:T456)-SUM($BH456:BY456)</f>
        <v>0</v>
      </c>
      <c r="BZ424" s="169">
        <f>SUM($AF424:AX424)-SUM($AF456:AX456)-SUM($C456:U456)-SUM($BH456:BZ456)</f>
        <v>0</v>
      </c>
      <c r="CA424" s="169">
        <f>SUM($AF424:AY424)-SUM($AF456:AY456)-SUM($C456:V456)-SUM($BH456:CA456)</f>
        <v>0</v>
      </c>
      <c r="CB424" s="169">
        <f>SUM($AF424:AZ424)-SUM($AF456:AZ456)-SUM($C456:W456)-SUM($BH456:CB456)</f>
        <v>0</v>
      </c>
      <c r="CC424" s="169">
        <f>SUM($AF424:BA424)-SUM($AF456:BA456)-SUM($C456:X456)-SUM($BH456:CC456)</f>
        <v>0</v>
      </c>
      <c r="CD424" s="169">
        <f>SUM($AF424:BB424)-SUM($AF456:BB456)-SUM($C456:Y456)-SUM($BH456:CD456)</f>
        <v>0</v>
      </c>
      <c r="CE424" s="169">
        <f>SUM($AF424:BC424)-SUM($AF456:BC456)-SUM($C456:Z456)-SUM($BH456:CE456)</f>
        <v>0</v>
      </c>
      <c r="CF424" s="169">
        <f>SUM($AF424:BD424)-SUM($AF456:BD456)-SUM($C456:AA456)-SUM($BH456:CF456)</f>
        <v>0</v>
      </c>
      <c r="CG424" s="169">
        <f>SUM($AF424:BE424)-SUM($AF456:BE456)-SUM($C456:AB456)-SUM($BH456:CG456)</f>
        <v>0</v>
      </c>
      <c r="CH424" s="52"/>
      <c r="CI424" s="52"/>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f t="shared" si="148"/>
        <v>1</v>
      </c>
      <c r="DI424" s="67">
        <f t="shared" si="148"/>
        <v>0.99970394697563092</v>
      </c>
      <c r="DM424" s="188" t="str">
        <f t="shared" si="134"/>
        <v/>
      </c>
      <c r="DN424" s="188" t="str">
        <f t="shared" si="134"/>
        <v/>
      </c>
      <c r="DO424" s="188" t="str">
        <f t="shared" si="134"/>
        <v/>
      </c>
      <c r="DP424" s="188" t="str">
        <f t="shared" si="134"/>
        <v/>
      </c>
      <c r="DQ424" s="188" t="str">
        <f t="shared" si="134"/>
        <v/>
      </c>
      <c r="DR424" s="188" t="str">
        <f t="shared" si="134"/>
        <v/>
      </c>
      <c r="DS424" s="188" t="str">
        <f t="shared" si="134"/>
        <v/>
      </c>
      <c r="DT424" s="188" t="str">
        <f t="shared" si="134"/>
        <v/>
      </c>
      <c r="DU424" s="188" t="str">
        <f t="shared" si="134"/>
        <v/>
      </c>
      <c r="DV424" s="188" t="str">
        <f t="shared" si="134"/>
        <v/>
      </c>
      <c r="DW424" s="188" t="str">
        <f t="shared" si="134"/>
        <v/>
      </c>
      <c r="DX424" s="188" t="str">
        <f t="shared" si="134"/>
        <v/>
      </c>
      <c r="DY424" s="188" t="str">
        <f t="shared" si="134"/>
        <v/>
      </c>
      <c r="DZ424" s="188" t="str">
        <f t="shared" si="134"/>
        <v/>
      </c>
      <c r="EA424" s="188" t="str">
        <f t="shared" si="134"/>
        <v/>
      </c>
      <c r="EB424" s="188" t="str">
        <f t="shared" si="134"/>
        <v/>
      </c>
      <c r="EC424" s="188" t="str">
        <f t="shared" si="144"/>
        <v/>
      </c>
      <c r="ED424" s="188" t="str">
        <f t="shared" si="144"/>
        <v/>
      </c>
      <c r="EE424" s="188" t="str">
        <f t="shared" si="144"/>
        <v/>
      </c>
      <c r="EF424" s="188" t="str">
        <f t="shared" si="144"/>
        <v/>
      </c>
      <c r="EG424" s="188" t="str">
        <f t="shared" si="144"/>
        <v/>
      </c>
      <c r="EH424" s="188" t="str">
        <f t="shared" si="144"/>
        <v/>
      </c>
      <c r="EI424" s="188" t="str">
        <f t="shared" si="144"/>
        <v/>
      </c>
      <c r="EJ424" s="188" t="str">
        <f t="shared" si="144"/>
        <v/>
      </c>
      <c r="EK424" s="188" t="str">
        <f t="shared" si="144"/>
        <v/>
      </c>
    </row>
    <row r="425" spans="1:141" x14ac:dyDescent="0.3">
      <c r="C425" s="12"/>
      <c r="D425" s="12"/>
      <c r="E425" s="12"/>
      <c r="F425" s="12"/>
      <c r="G425" s="12"/>
      <c r="H425" s="12"/>
      <c r="I425" s="12"/>
      <c r="J425" s="12"/>
      <c r="K425" s="12"/>
      <c r="L425" s="155"/>
      <c r="M425" s="155"/>
      <c r="N425" s="155"/>
      <c r="O425" s="155"/>
      <c r="P425" s="155"/>
      <c r="Q425" s="155"/>
      <c r="R425" s="155"/>
      <c r="S425" s="155"/>
      <c r="T425" s="155"/>
      <c r="U425" s="155"/>
      <c r="V425" s="155"/>
      <c r="W425" s="155"/>
      <c r="X425" s="155"/>
      <c r="Y425" s="155"/>
      <c r="Z425" s="155"/>
      <c r="AA425" s="155"/>
      <c r="AB425" s="155"/>
      <c r="AC425" s="155"/>
      <c r="AD425" s="155"/>
      <c r="AE425" s="5" t="s">
        <v>278</v>
      </c>
      <c r="AF425" s="12">
        <f>SUM(AF400:AF424)</f>
        <v>0</v>
      </c>
      <c r="AG425" s="12">
        <f>SUM(AG400:AG424)</f>
        <v>2.0677477105017158E-2</v>
      </c>
      <c r="AH425" s="12">
        <f t="shared" ref="AH425:BE425" si="156">SUM(AH400:AH424)</f>
        <v>2.0109174831079039E-2</v>
      </c>
      <c r="AI425" s="12">
        <f t="shared" si="156"/>
        <v>2.0176423193788779E-2</v>
      </c>
      <c r="AJ425" s="12">
        <f t="shared" si="156"/>
        <v>2.0285649219416536E-2</v>
      </c>
      <c r="AK425" s="12">
        <f t="shared" si="156"/>
        <v>4.1283275628868861E-2</v>
      </c>
      <c r="AL425" s="12">
        <f t="shared" si="156"/>
        <v>4.1438698726001769E-2</v>
      </c>
      <c r="AM425" s="12">
        <f t="shared" si="156"/>
        <v>4.1562567208262229E-2</v>
      </c>
      <c r="AN425" s="12">
        <f t="shared" si="156"/>
        <v>4.165154199173076E-2</v>
      </c>
      <c r="AO425" s="12">
        <f t="shared" si="156"/>
        <v>4.1710853364279168E-2</v>
      </c>
      <c r="AP425" s="12">
        <f t="shared" si="156"/>
        <v>7.5520900721194717E-2</v>
      </c>
      <c r="AQ425" s="12">
        <f t="shared" si="156"/>
        <v>7.5436119297335194E-2</v>
      </c>
      <c r="AR425" s="12">
        <f t="shared" si="156"/>
        <v>7.5252176562094319E-2</v>
      </c>
      <c r="AS425" s="12">
        <f t="shared" si="156"/>
        <v>7.4978503146813202E-2</v>
      </c>
      <c r="AT425" s="12">
        <f t="shared" si="156"/>
        <v>7.4429731788429682E-2</v>
      </c>
      <c r="AU425" s="12">
        <f t="shared" si="156"/>
        <v>0.14088018814504549</v>
      </c>
      <c r="AV425" s="12">
        <f t="shared" si="156"/>
        <v>0.13899592753273146</v>
      </c>
      <c r="AW425" s="12">
        <f t="shared" si="156"/>
        <v>0.13692479370435914</v>
      </c>
      <c r="AX425" s="12">
        <f t="shared" si="156"/>
        <v>0.13470316836539487</v>
      </c>
      <c r="AY425" s="12">
        <f t="shared" si="156"/>
        <v>0.13232745631072332</v>
      </c>
      <c r="AZ425" s="12">
        <f t="shared" si="156"/>
        <v>0.18762064314570026</v>
      </c>
      <c r="BA425" s="12">
        <f t="shared" si="156"/>
        <v>0.18342297957389583</v>
      </c>
      <c r="BB425" s="12">
        <f t="shared" si="156"/>
        <v>0.17877163568647869</v>
      </c>
      <c r="BC425" s="12">
        <f t="shared" si="156"/>
        <v>0.17380861421135271</v>
      </c>
      <c r="BD425" s="12">
        <f t="shared" si="156"/>
        <v>0.1684353357771711</v>
      </c>
      <c r="BE425" s="12">
        <f t="shared" si="156"/>
        <v>0.22334301665198561</v>
      </c>
      <c r="BF425" s="12"/>
      <c r="BG425" s="5" t="s">
        <v>278</v>
      </c>
      <c r="BH425" s="34"/>
      <c r="BI425" s="66">
        <f>SUM(BI400:BI424)</f>
        <v>2.0677477105017158E-2</v>
      </c>
      <c r="BJ425" s="66">
        <f t="shared" ref="BJ425:CG425" si="157">SUM(BJ400:BJ424)</f>
        <v>3.8609267641489059E-2</v>
      </c>
      <c r="BK425" s="66">
        <f t="shared" si="157"/>
        <v>5.4699716662954756E-2</v>
      </c>
      <c r="BL425" s="66">
        <f t="shared" si="157"/>
        <v>6.9169295714526263E-2</v>
      </c>
      <c r="BM425" s="66">
        <f t="shared" si="157"/>
        <v>0.10307050070980053</v>
      </c>
      <c r="BN425" s="66">
        <f t="shared" si="157"/>
        <v>0.13343901755095694</v>
      </c>
      <c r="BO425" s="66">
        <f t="shared" si="157"/>
        <v>0.1605854538856919</v>
      </c>
      <c r="BP425" s="66">
        <f t="shared" si="157"/>
        <v>0.1847741492311199</v>
      </c>
      <c r="BQ425" s="66">
        <f t="shared" si="157"/>
        <v>0.20628377572721951</v>
      </c>
      <c r="BR425" s="66">
        <f t="shared" si="157"/>
        <v>0.25913346481728422</v>
      </c>
      <c r="BS425" s="66">
        <f t="shared" si="157"/>
        <v>0.30579010158859593</v>
      </c>
      <c r="BT425" s="66">
        <f t="shared" si="157"/>
        <v>0.34673197742311118</v>
      </c>
      <c r="BU425" s="66">
        <f t="shared" si="157"/>
        <v>0.38244800219967096</v>
      </c>
      <c r="BV425" s="66">
        <f t="shared" si="157"/>
        <v>0.4131375296389086</v>
      </c>
      <c r="BW425" s="66">
        <f t="shared" si="157"/>
        <v>0.50630512835553476</v>
      </c>
      <c r="BX425" s="66">
        <f t="shared" si="157"/>
        <v>0.58621843157327203</v>
      </c>
      <c r="BY425" s="66">
        <f t="shared" si="157"/>
        <v>0.65394024391548244</v>
      </c>
      <c r="BZ425" s="66">
        <f t="shared" si="157"/>
        <v>0.71068085013670035</v>
      </c>
      <c r="CA425" s="66">
        <f t="shared" si="157"/>
        <v>0.75737856627841216</v>
      </c>
      <c r="CB425" s="66">
        <f t="shared" si="157"/>
        <v>0.85321720744473295</v>
      </c>
      <c r="CC425" s="66">
        <f t="shared" si="157"/>
        <v>0.93102920080357232</v>
      </c>
      <c r="CD425" s="66">
        <f t="shared" si="157"/>
        <v>0.99213660688987027</v>
      </c>
      <c r="CE425" s="66">
        <f t="shared" si="157"/>
        <v>1.0385331582067268</v>
      </c>
      <c r="CF425" s="66">
        <f t="shared" si="157"/>
        <v>1.0706786150704997</v>
      </c>
      <c r="CG425" s="66">
        <f t="shared" si="157"/>
        <v>1.1500016410426197</v>
      </c>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f t="shared" si="148"/>
        <v>1</v>
      </c>
      <c r="DL425" s="53"/>
      <c r="DM425" s="188">
        <f t="shared" si="134"/>
        <v>2.9605302436904103E-4</v>
      </c>
      <c r="DN425" s="188">
        <f t="shared" si="134"/>
        <v>5.5430726771555066E-4</v>
      </c>
      <c r="DO425" s="188">
        <f t="shared" si="134"/>
        <v>7.8790178141106696E-4</v>
      </c>
      <c r="DP425" s="188">
        <f t="shared" si="134"/>
        <v>1.0001290092559478E-3</v>
      </c>
      <c r="DQ425" s="188">
        <f t="shared" si="134"/>
        <v>1.4966336795472902E-3</v>
      </c>
      <c r="DR425" s="188">
        <f t="shared" si="134"/>
        <v>1.9472469216458112E-3</v>
      </c>
      <c r="DS425" s="188">
        <f t="shared" si="134"/>
        <v>2.3566620131943174E-3</v>
      </c>
      <c r="DT425" s="188">
        <f t="shared" si="134"/>
        <v>2.7290631206345136E-3</v>
      </c>
      <c r="DU425" s="188">
        <f t="shared" si="134"/>
        <v>3.0682513508142164E-3</v>
      </c>
      <c r="DV425" s="188">
        <f t="shared" si="134"/>
        <v>3.8839093773920547E-3</v>
      </c>
      <c r="DW425" s="188">
        <f t="shared" si="134"/>
        <v>4.6241532879734782E-3</v>
      </c>
      <c r="DX425" s="188">
        <f t="shared" si="134"/>
        <v>5.2966315883350747E-3</v>
      </c>
      <c r="DY425" s="188">
        <f t="shared" si="134"/>
        <v>5.9082568866989328E-3</v>
      </c>
      <c r="DZ425" s="188">
        <f t="shared" si="134"/>
        <v>6.4623178180187963E-3</v>
      </c>
      <c r="EA425" s="188">
        <f t="shared" si="134"/>
        <v>8.0284224173581917E-3</v>
      </c>
      <c r="EB425" s="188">
        <f t="shared" si="134"/>
        <v>9.4363359661762507E-3</v>
      </c>
      <c r="EC425" s="188">
        <f t="shared" si="144"/>
        <v>1.0702126666959567E-2</v>
      </c>
      <c r="ED425" s="188">
        <f t="shared" si="144"/>
        <v>1.1840471809168637E-2</v>
      </c>
      <c r="EE425" s="188">
        <f t="shared" si="144"/>
        <v>1.2864217116584436E-2</v>
      </c>
      <c r="EF425" s="188">
        <f t="shared" si="144"/>
        <v>1.4786311784577951E-2</v>
      </c>
      <c r="EG425" s="188">
        <f t="shared" si="144"/>
        <v>1.6509461387154169E-2</v>
      </c>
      <c r="EH425" s="188">
        <f t="shared" si="144"/>
        <v>1.805288527219796E-2</v>
      </c>
      <c r="EI425" s="188">
        <f t="shared" si="144"/>
        <v>1.9434901309732387E-2</v>
      </c>
      <c r="EJ425" s="188">
        <f t="shared" si="144"/>
        <v>2.0669448209203273E-2</v>
      </c>
      <c r="EK425" s="188">
        <f t="shared" si="144"/>
        <v>2.2982899183188868E-2</v>
      </c>
    </row>
    <row r="426" spans="1:141" x14ac:dyDescent="0.3">
      <c r="DM426" s="188" t="str">
        <f t="shared" ref="DM426:EK426" si="158">IF(D69=0,"",BI426/D69)</f>
        <v/>
      </c>
      <c r="DN426" s="188" t="str">
        <f t="shared" si="158"/>
        <v/>
      </c>
      <c r="DO426" s="188" t="str">
        <f t="shared" si="158"/>
        <v/>
      </c>
      <c r="DP426" s="188" t="str">
        <f t="shared" si="158"/>
        <v/>
      </c>
      <c r="DQ426" s="188" t="str">
        <f t="shared" si="158"/>
        <v/>
      </c>
      <c r="DR426" s="188" t="str">
        <f t="shared" si="158"/>
        <v/>
      </c>
      <c r="DS426" s="188" t="str">
        <f t="shared" si="158"/>
        <v/>
      </c>
      <c r="DT426" s="188" t="str">
        <f t="shared" si="158"/>
        <v/>
      </c>
      <c r="DU426" s="188" t="str">
        <f t="shared" si="158"/>
        <v/>
      </c>
      <c r="DV426" s="188" t="str">
        <f t="shared" si="158"/>
        <v/>
      </c>
      <c r="DW426" s="188" t="str">
        <f t="shared" si="158"/>
        <v/>
      </c>
      <c r="DX426" s="188" t="str">
        <f t="shared" si="158"/>
        <v/>
      </c>
      <c r="DY426" s="188" t="str">
        <f t="shared" si="158"/>
        <v/>
      </c>
      <c r="DZ426" s="188" t="str">
        <f t="shared" si="158"/>
        <v/>
      </c>
      <c r="EA426" s="188" t="str">
        <f t="shared" si="158"/>
        <v/>
      </c>
      <c r="EB426" s="188" t="str">
        <f t="shared" si="158"/>
        <v/>
      </c>
      <c r="EC426" s="188" t="str">
        <f t="shared" si="158"/>
        <v/>
      </c>
      <c r="ED426" s="188" t="str">
        <f t="shared" si="158"/>
        <v/>
      </c>
      <c r="EE426" s="188" t="str">
        <f t="shared" si="158"/>
        <v/>
      </c>
      <c r="EF426" s="188" t="str">
        <f t="shared" si="158"/>
        <v/>
      </c>
      <c r="EG426" s="188" t="str">
        <f t="shared" si="158"/>
        <v/>
      </c>
      <c r="EH426" s="188" t="str">
        <f t="shared" si="158"/>
        <v/>
      </c>
      <c r="EI426" s="188" t="str">
        <f t="shared" si="158"/>
        <v/>
      </c>
      <c r="EJ426" s="188" t="str">
        <f t="shared" si="158"/>
        <v/>
      </c>
      <c r="EK426" s="188" t="str">
        <f t="shared" si="158"/>
        <v/>
      </c>
    </row>
    <row r="428" spans="1:141" s="166" customFormat="1" x14ac:dyDescent="0.3">
      <c r="A428" s="165" t="s">
        <v>296</v>
      </c>
      <c r="AF428" s="165" t="s">
        <v>306</v>
      </c>
      <c r="BH428" s="165" t="s">
        <v>341</v>
      </c>
    </row>
    <row r="429" spans="1:141" x14ac:dyDescent="0.3">
      <c r="A429" s="1"/>
      <c r="C429" s="1"/>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row>
    <row r="430" spans="1:141" x14ac:dyDescent="0.3">
      <c r="A430" s="1"/>
      <c r="C430" s="1" t="s">
        <v>13</v>
      </c>
      <c r="AF430" s="1" t="s">
        <v>13</v>
      </c>
      <c r="BH430" s="1" t="s">
        <v>13</v>
      </c>
    </row>
    <row r="431" spans="1:141" x14ac:dyDescent="0.3">
      <c r="C431" s="1">
        <v>0</v>
      </c>
      <c r="D431" s="1">
        <v>1</v>
      </c>
      <c r="E431" s="1">
        <v>2</v>
      </c>
      <c r="F431" s="1">
        <v>3</v>
      </c>
      <c r="G431" s="1">
        <v>4</v>
      </c>
      <c r="H431" s="1">
        <v>5</v>
      </c>
      <c r="I431" s="1">
        <v>6</v>
      </c>
      <c r="J431" s="1">
        <v>7</v>
      </c>
      <c r="K431" s="1">
        <v>8</v>
      </c>
      <c r="L431" s="1">
        <v>9</v>
      </c>
      <c r="M431" s="1">
        <v>10</v>
      </c>
      <c r="N431" s="1">
        <v>11</v>
      </c>
      <c r="O431" s="1">
        <v>12</v>
      </c>
      <c r="P431" s="1">
        <v>13</v>
      </c>
      <c r="Q431" s="1">
        <v>14</v>
      </c>
      <c r="R431" s="1">
        <v>15</v>
      </c>
      <c r="S431" s="1">
        <v>16</v>
      </c>
      <c r="T431" s="1">
        <v>17</v>
      </c>
      <c r="U431" s="1">
        <v>18</v>
      </c>
      <c r="V431" s="1">
        <v>19</v>
      </c>
      <c r="W431" s="1">
        <v>20</v>
      </c>
      <c r="X431" s="1">
        <v>21</v>
      </c>
      <c r="Y431" s="1">
        <v>22</v>
      </c>
      <c r="Z431" s="1">
        <v>23</v>
      </c>
      <c r="AA431" s="1">
        <v>24</v>
      </c>
      <c r="AB431" s="1">
        <v>25</v>
      </c>
      <c r="AC431" s="1"/>
      <c r="AF431" s="1">
        <v>0</v>
      </c>
      <c r="AG431" s="1">
        <v>1</v>
      </c>
      <c r="AH431" s="1">
        <v>2</v>
      </c>
      <c r="AI431" s="1">
        <v>3</v>
      </c>
      <c r="AJ431" s="1">
        <v>4</v>
      </c>
      <c r="AK431" s="1">
        <v>5</v>
      </c>
      <c r="AL431" s="1">
        <v>6</v>
      </c>
      <c r="AM431" s="1">
        <v>7</v>
      </c>
      <c r="AN431" s="1">
        <v>8</v>
      </c>
      <c r="AO431" s="1">
        <v>9</v>
      </c>
      <c r="AP431" s="1">
        <v>10</v>
      </c>
      <c r="AQ431" s="1">
        <v>11</v>
      </c>
      <c r="AR431" s="1">
        <v>12</v>
      </c>
      <c r="AS431" s="1">
        <v>13</v>
      </c>
      <c r="AT431" s="1">
        <v>14</v>
      </c>
      <c r="AU431" s="1">
        <v>15</v>
      </c>
      <c r="AV431" s="1">
        <v>16</v>
      </c>
      <c r="AW431" s="1">
        <v>17</v>
      </c>
      <c r="AX431" s="1">
        <v>18</v>
      </c>
      <c r="AY431" s="1">
        <v>19</v>
      </c>
      <c r="AZ431" s="1">
        <v>20</v>
      </c>
      <c r="BA431" s="1">
        <v>21</v>
      </c>
      <c r="BB431" s="1">
        <v>22</v>
      </c>
      <c r="BC431" s="1">
        <v>23</v>
      </c>
      <c r="BD431" s="1">
        <v>24</v>
      </c>
      <c r="BE431" s="1">
        <v>25</v>
      </c>
      <c r="BH431" s="1">
        <v>0</v>
      </c>
      <c r="BI431" s="1">
        <v>1</v>
      </c>
      <c r="BJ431" s="1">
        <v>2</v>
      </c>
      <c r="BK431" s="1">
        <v>3</v>
      </c>
      <c r="BL431" s="1">
        <v>4</v>
      </c>
      <c r="BM431" s="1">
        <v>5</v>
      </c>
      <c r="BN431" s="1">
        <v>6</v>
      </c>
      <c r="BO431" s="1">
        <v>7</v>
      </c>
      <c r="BP431" s="1">
        <v>8</v>
      </c>
      <c r="BQ431" s="1">
        <v>9</v>
      </c>
      <c r="BR431" s="1">
        <v>10</v>
      </c>
      <c r="BS431" s="1">
        <v>11</v>
      </c>
      <c r="BT431" s="1">
        <v>12</v>
      </c>
      <c r="BU431" s="1">
        <v>13</v>
      </c>
      <c r="BV431" s="1">
        <v>14</v>
      </c>
      <c r="BW431" s="1">
        <v>15</v>
      </c>
      <c r="BX431" s="1">
        <v>16</v>
      </c>
      <c r="BY431" s="1">
        <v>17</v>
      </c>
      <c r="BZ431" s="1">
        <v>18</v>
      </c>
      <c r="CA431" s="1">
        <v>19</v>
      </c>
      <c r="CB431" s="1">
        <v>20</v>
      </c>
      <c r="CC431" s="1">
        <v>21</v>
      </c>
      <c r="CD431" s="1">
        <v>22</v>
      </c>
      <c r="CE431" s="1">
        <v>23</v>
      </c>
      <c r="CF431" s="1">
        <v>24</v>
      </c>
      <c r="CG431" s="1">
        <v>25</v>
      </c>
    </row>
    <row r="432" spans="1:141" x14ac:dyDescent="0.3">
      <c r="A432" s="9" t="s">
        <v>12</v>
      </c>
      <c r="B432" s="1">
        <v>1</v>
      </c>
      <c r="C432" s="156"/>
      <c r="D432" s="155">
        <f t="shared" ref="D432:AB445" si="159">(VLOOKUP(C77,ColMort,$A$4,FALSE)-1)*C141*BH400</f>
        <v>0</v>
      </c>
      <c r="E432" s="155">
        <f t="shared" si="159"/>
        <v>2.1215718850686131E-3</v>
      </c>
      <c r="F432" s="155">
        <f t="shared" si="159"/>
        <v>3.9614279979735744E-3</v>
      </c>
      <c r="G432" s="155">
        <f t="shared" si="159"/>
        <v>5.6123568849308914E-3</v>
      </c>
      <c r="H432" s="155">
        <f t="shared" si="159"/>
        <v>7.0969795953651016E-3</v>
      </c>
      <c r="I432" s="155">
        <f t="shared" si="159"/>
        <v>1.0575346081887288E-2</v>
      </c>
      <c r="J432" s="155">
        <f t="shared" si="159"/>
        <v>1.3691248045855472E-2</v>
      </c>
      <c r="K432" s="155">
        <f t="shared" si="159"/>
        <v>1.6476554774286303E-2</v>
      </c>
      <c r="L432" s="155">
        <f t="shared" si="159"/>
        <v>1.8958388303624285E-2</v>
      </c>
      <c r="M432" s="155">
        <f t="shared" si="159"/>
        <v>2.1165341240904006E-2</v>
      </c>
      <c r="N432" s="155">
        <f t="shared" si="159"/>
        <v>2.6587879683995449E-2</v>
      </c>
      <c r="O432" s="155">
        <f t="shared" si="159"/>
        <v>3.1374992169872926E-2</v>
      </c>
      <c r="P432" s="155">
        <f t="shared" si="159"/>
        <v>3.5575752845429506E-2</v>
      </c>
      <c r="Q432" s="155">
        <f t="shared" si="159"/>
        <v>3.9240325347554415E-2</v>
      </c>
      <c r="R432" s="155">
        <f t="shared" si="159"/>
        <v>4.238916397281059E-2</v>
      </c>
      <c r="S432" s="155">
        <f t="shared" si="159"/>
        <v>5.1948442265450478E-2</v>
      </c>
      <c r="T432" s="155">
        <f t="shared" si="159"/>
        <v>6.0147789627251064E-2</v>
      </c>
      <c r="U432" s="155">
        <f t="shared" si="159"/>
        <v>6.7096253037048026E-2</v>
      </c>
      <c r="V432" s="155">
        <f t="shared" si="159"/>
        <v>7.291801138258025E-2</v>
      </c>
      <c r="W432" s="155">
        <f t="shared" si="159"/>
        <v>7.7709338736492869E-2</v>
      </c>
      <c r="X432" s="155">
        <f t="shared" si="159"/>
        <v>8.7542674088237016E-2</v>
      </c>
      <c r="Y432" s="155">
        <f t="shared" si="159"/>
        <v>9.5526420683279961E-2</v>
      </c>
      <c r="Z432" s="155">
        <f t="shared" si="159"/>
        <v>0.10179622594355051</v>
      </c>
      <c r="AA432" s="155">
        <f t="shared" si="159"/>
        <v>0.10655665287271887</v>
      </c>
      <c r="AB432" s="155">
        <f t="shared" si="159"/>
        <v>0.10985487427412566</v>
      </c>
      <c r="AC432" s="52"/>
      <c r="AG432" s="170">
        <f>C141*BH400</f>
        <v>0</v>
      </c>
      <c r="AH432" s="170">
        <f t="shared" ref="AH432:BE442" si="160">D141*BI400</f>
        <v>4.8550716242580281E-5</v>
      </c>
      <c r="AI432" s="170">
        <f t="shared" si="160"/>
        <v>9.9689129050324748E-5</v>
      </c>
      <c r="AJ432" s="170">
        <f t="shared" si="160"/>
        <v>1.5436260042285831E-4</v>
      </c>
      <c r="AK432" s="170">
        <f t="shared" si="160"/>
        <v>2.0674702489071901E-4</v>
      </c>
      <c r="AL432" s="170">
        <f t="shared" si="160"/>
        <v>3.4384319036789455E-4</v>
      </c>
      <c r="AM432" s="170">
        <f t="shared" si="160"/>
        <v>4.8905399932425717E-4</v>
      </c>
      <c r="AN432" s="170">
        <f t="shared" si="160"/>
        <v>6.5775801911579395E-4</v>
      </c>
      <c r="AO432" s="170">
        <f t="shared" si="160"/>
        <v>8.174408361984744E-4</v>
      </c>
      <c r="AP432" s="170">
        <f t="shared" si="160"/>
        <v>9.8170448868583758E-4</v>
      </c>
      <c r="AQ432" s="170">
        <f t="shared" si="160"/>
        <v>1.3848092359835668E-3</v>
      </c>
      <c r="AR432" s="170">
        <f t="shared" si="160"/>
        <v>1.8240379559759747E-3</v>
      </c>
      <c r="AS432" s="170">
        <f t="shared" si="160"/>
        <v>2.2617326887309545E-3</v>
      </c>
      <c r="AT432" s="170">
        <f t="shared" si="160"/>
        <v>2.7574500958596278E-3</v>
      </c>
      <c r="AU432" s="170">
        <f t="shared" si="160"/>
        <v>3.2687441345030451E-3</v>
      </c>
      <c r="AV432" s="170">
        <f t="shared" si="160"/>
        <v>4.3501736628307553E-3</v>
      </c>
      <c r="AW432" s="170">
        <f t="shared" si="160"/>
        <v>5.5344882124832608E-3</v>
      </c>
      <c r="AX432" s="170">
        <f t="shared" si="160"/>
        <v>6.6289922525712454E-3</v>
      </c>
      <c r="AY432" s="170">
        <f t="shared" si="160"/>
        <v>7.7769805430459114E-3</v>
      </c>
      <c r="AZ432" s="170">
        <f t="shared" si="160"/>
        <v>9.0287098886049511E-3</v>
      </c>
      <c r="BA432" s="170">
        <f t="shared" si="160"/>
        <v>1.1276118613589591E-2</v>
      </c>
      <c r="BB432" s="170">
        <f t="shared" si="160"/>
        <v>1.3667508667796441E-2</v>
      </c>
      <c r="BC432" s="170">
        <f t="shared" si="160"/>
        <v>1.561325378262589E-2</v>
      </c>
      <c r="BD432" s="170">
        <f t="shared" si="160"/>
        <v>1.8328033176032314E-2</v>
      </c>
      <c r="BE432" s="170">
        <f t="shared" si="160"/>
        <v>2.1514216091226623E-2</v>
      </c>
      <c r="BI432" s="194">
        <f>SUMPRODUCT(CHOOSE({1,2,3,4},D237,D302,D367,D497),CHOOSE({1,2,3,4},DL400,DL400,DL400,DL400))</f>
        <v>0</v>
      </c>
      <c r="BJ432" s="194">
        <f>SUMPRODUCT(CHOOSE({1,2,3,4},E237,E302,E367,E497),CHOOSE({1,2,3,4},DM400,DM400,DM400,DM400))</f>
        <v>7.2616932959462394E-6</v>
      </c>
      <c r="BK432" s="194">
        <f>SUMPRODUCT(CHOOSE({1,2,3,4},F237,F302,F367,F497),CHOOSE({1,2,3,4},DN400,DN400,DN400,DN400))</f>
        <v>2.4857045299173615E-5</v>
      </c>
      <c r="BL432" s="194">
        <f>SUMPRODUCT(CHOOSE({1,2,3,4},G237,G302,G367,G497),CHOOSE({1,2,3,4},DO400,DO400,DO400,DO400))</f>
        <v>4.935068249127284E-5</v>
      </c>
      <c r="BM432" s="194">
        <f>SUMPRODUCT(CHOOSE({1,2,3,4},H237,H302,H367,H497),CHOOSE({1,2,3,4},DP400,DP400,DP400,DP400))</f>
        <v>7.8344013338772761E-5</v>
      </c>
      <c r="BN432" s="194">
        <f>SUMPRODUCT(CHOOSE({1,2,3,4},I237,I302,I367,I497),CHOOSE({1,2,3,4},DQ400,DQ400,DQ400,DQ400))</f>
        <v>1.5099261259016308E-4</v>
      </c>
      <c r="BO432" s="194">
        <f>SUMPRODUCT(CHOOSE({1,2,3,4},J237,J302,J367,J497),CHOOSE({1,2,3,4},DR400,DR400,DR400,DR400))</f>
        <v>2.358288283475507E-4</v>
      </c>
      <c r="BP432" s="194">
        <f>SUMPRODUCT(CHOOSE({1,2,3,4},K237,K302,K367,K497),CHOOSE({1,2,3,4},DS400,DS400,DS400,DS400))</f>
        <v>3.2853385290066345E-4</v>
      </c>
      <c r="BQ432" s="194">
        <f>SUMPRODUCT(CHOOSE({1,2,3,4},L237,L302,L367,L497),CHOOSE({1,2,3,4},DT400,DT400,DT400,DT400))</f>
        <v>4.25397728356802E-4</v>
      </c>
      <c r="BR432" s="194">
        <f>SUMPRODUCT(CHOOSE({1,2,3,4},M237,M302,M367,M497),CHOOSE({1,2,3,4},DU400,DU400,DU400,DU400))</f>
        <v>5.2416590154016549E-4</v>
      </c>
      <c r="BS432" s="194">
        <f>SUMPRODUCT(CHOOSE({1,2,3,4},N237,N302,N367,N497),CHOOSE({1,2,3,4},DV400,DV400,DV400,DV400))</f>
        <v>8.067936060444505E-4</v>
      </c>
      <c r="BT432" s="194">
        <f>SUMPRODUCT(CHOOSE({1,2,3,4},O237,O302,O367,O497),CHOOSE({1,2,3,4},DW400,DW400,DW400,DW400))</f>
        <v>1.1112706017300507E-3</v>
      </c>
      <c r="BU432" s="194">
        <f>SUMPRODUCT(CHOOSE({1,2,3,4},P237,P302,P367,P497),CHOOSE({1,2,3,4},DX400,DX400,DX400,DX400))</f>
        <v>1.4249928360930604E-3</v>
      </c>
      <c r="BV432" s="194">
        <f>SUMPRODUCT(CHOOSE({1,2,3,4},Q237,Q302,Q367,Q497),CHOOSE({1,2,3,4},DY400,DY400,DY400,DY400))</f>
        <v>1.7424289057779787E-3</v>
      </c>
      <c r="BW432" s="194">
        <f>SUMPRODUCT(CHOOSE({1,2,3,4},R237,R302,R367,R497),CHOOSE({1,2,3,4},DZ400,DZ400,DZ400,DZ400))</f>
        <v>2.0546813211058329E-3</v>
      </c>
      <c r="BX432" s="194">
        <f>SUMPRODUCT(CHOOSE({1,2,3,4},S237,S302,S367,S497),CHOOSE({1,2,3,4},EA400,EA400,EA400,EA400))</f>
        <v>2.7840083867127718E-3</v>
      </c>
      <c r="BY432" s="194">
        <f>SUMPRODUCT(CHOOSE({1,2,3,4},T237,T302,T367,T497),CHOOSE({1,2,3,4},EB400,EB400,EB400,EB400))</f>
        <v>3.5207035224145721E-3</v>
      </c>
      <c r="BZ432" s="194">
        <f>SUMPRODUCT(CHOOSE({1,2,3,4},U237,U302,U367,U497),CHOOSE({1,2,3,4},EC400,EC400,EC400,EC400))</f>
        <v>4.2373168545574436E-3</v>
      </c>
      <c r="CA432" s="194">
        <f>SUMPRODUCT(CHOOSE({1,2,3,4},V237,V302,V367,V497),CHOOSE({1,2,3,4},ED400,ED400,ED400,ED400))</f>
        <v>4.9347482433854117E-3</v>
      </c>
      <c r="CB432" s="194">
        <f>SUMPRODUCT(CHOOSE({1,2,3,4},W237,W302,W367,W497),CHOOSE({1,2,3,4},EE400,EE400,EE400,EE400))</f>
        <v>5.0439533542818672E-3</v>
      </c>
      <c r="CC432" s="194">
        <f>SUMPRODUCT(CHOOSE({1,2,3,4},X237,X302,X367,X497),CHOOSE({1,2,3,4},EF400,EF400,EF400,EF400))</f>
        <v>6.7921935132297115E-3</v>
      </c>
      <c r="CD432" s="194">
        <f>SUMPRODUCT(CHOOSE({1,2,3,4},Y237,Y302,Y367,Y497),CHOOSE({1,2,3,4},EG400,EG400,EG400,EG400))</f>
        <v>8.4703002491040326E-3</v>
      </c>
      <c r="CE432" s="194">
        <f>SUMPRODUCT(CHOOSE({1,2,3,4},Z237,Z302,Z367,Z497),CHOOSE({1,2,3,4},EH400,EH400,EH400,EH400))</f>
        <v>1.0002583168319755E-2</v>
      </c>
      <c r="CF432" s="194">
        <f>SUMPRODUCT(CHOOSE({1,2,3,4},AA237,AA302,AA367,AA497),CHOOSE({1,2,3,4},EI400,EI400,EI400,EI400))</f>
        <v>1.1405192864646811E-2</v>
      </c>
      <c r="CG432" s="194">
        <f>SUMPRODUCT(CHOOSE({1,2,3,4},AB237,AB302,AB367,AB497),CHOOSE({1,2,3,4},EJ400,EJ400,EJ400,EJ400))</f>
        <v>1.2650900314513521E-2</v>
      </c>
    </row>
    <row r="433" spans="2:85" x14ac:dyDescent="0.3">
      <c r="B433" s="1">
        <v>2</v>
      </c>
      <c r="C433" s="1"/>
      <c r="D433" s="155"/>
      <c r="E433" s="155">
        <f t="shared" si="159"/>
        <v>0</v>
      </c>
      <c r="F433" s="155">
        <f t="shared" si="159"/>
        <v>0</v>
      </c>
      <c r="G433" s="155">
        <f t="shared" si="159"/>
        <v>0</v>
      </c>
      <c r="H433" s="155">
        <f t="shared" si="159"/>
        <v>0</v>
      </c>
      <c r="I433" s="155">
        <f t="shared" si="159"/>
        <v>0</v>
      </c>
      <c r="J433" s="155">
        <f t="shared" si="159"/>
        <v>0</v>
      </c>
      <c r="K433" s="155">
        <f t="shared" si="159"/>
        <v>0</v>
      </c>
      <c r="L433" s="155">
        <f t="shared" si="159"/>
        <v>0</v>
      </c>
      <c r="M433" s="155">
        <f t="shared" si="159"/>
        <v>0</v>
      </c>
      <c r="N433" s="155">
        <f t="shared" si="159"/>
        <v>0</v>
      </c>
      <c r="O433" s="155">
        <f t="shared" si="159"/>
        <v>0</v>
      </c>
      <c r="P433" s="155">
        <f t="shared" si="159"/>
        <v>0</v>
      </c>
      <c r="Q433" s="155">
        <f t="shared" si="159"/>
        <v>0</v>
      </c>
      <c r="R433" s="155">
        <f t="shared" si="159"/>
        <v>0</v>
      </c>
      <c r="S433" s="155">
        <f t="shared" si="159"/>
        <v>0</v>
      </c>
      <c r="T433" s="155">
        <f t="shared" si="159"/>
        <v>0</v>
      </c>
      <c r="U433" s="155">
        <f t="shared" si="159"/>
        <v>0</v>
      </c>
      <c r="V433" s="155">
        <f t="shared" si="159"/>
        <v>0</v>
      </c>
      <c r="W433" s="155">
        <f t="shared" si="159"/>
        <v>0</v>
      </c>
      <c r="X433" s="155">
        <f t="shared" si="159"/>
        <v>0</v>
      </c>
      <c r="Y433" s="155">
        <f t="shared" si="159"/>
        <v>0</v>
      </c>
      <c r="Z433" s="155">
        <f t="shared" si="159"/>
        <v>0</v>
      </c>
      <c r="AA433" s="155">
        <f t="shared" si="159"/>
        <v>0</v>
      </c>
      <c r="AB433" s="155">
        <f t="shared" si="159"/>
        <v>0</v>
      </c>
      <c r="AC433" s="155"/>
      <c r="AD433" s="52"/>
      <c r="AG433" s="170">
        <f t="shared" ref="AG433:AV456" si="161">C142*BH401</f>
        <v>0</v>
      </c>
      <c r="AH433" s="170">
        <f t="shared" si="160"/>
        <v>0</v>
      </c>
      <c r="AI433" s="170">
        <f t="shared" si="160"/>
        <v>0</v>
      </c>
      <c r="AJ433" s="170">
        <f t="shared" si="160"/>
        <v>0</v>
      </c>
      <c r="AK433" s="170">
        <f t="shared" si="160"/>
        <v>0</v>
      </c>
      <c r="AL433" s="170">
        <f t="shared" si="160"/>
        <v>0</v>
      </c>
      <c r="AM433" s="170">
        <f t="shared" si="160"/>
        <v>0</v>
      </c>
      <c r="AN433" s="170">
        <f t="shared" si="160"/>
        <v>0</v>
      </c>
      <c r="AO433" s="170">
        <f t="shared" si="160"/>
        <v>0</v>
      </c>
      <c r="AP433" s="170">
        <f t="shared" si="160"/>
        <v>0</v>
      </c>
      <c r="AQ433" s="170">
        <f t="shared" si="160"/>
        <v>0</v>
      </c>
      <c r="AR433" s="170">
        <f t="shared" si="160"/>
        <v>0</v>
      </c>
      <c r="AS433" s="170">
        <f t="shared" si="160"/>
        <v>0</v>
      </c>
      <c r="AT433" s="170">
        <f t="shared" si="160"/>
        <v>0</v>
      </c>
      <c r="AU433" s="170">
        <f t="shared" si="160"/>
        <v>0</v>
      </c>
      <c r="AV433" s="170">
        <f t="shared" si="160"/>
        <v>0</v>
      </c>
      <c r="AW433" s="170">
        <f t="shared" si="160"/>
        <v>0</v>
      </c>
      <c r="AX433" s="170">
        <f t="shared" si="160"/>
        <v>0</v>
      </c>
      <c r="AY433" s="170">
        <f t="shared" si="160"/>
        <v>0</v>
      </c>
      <c r="AZ433" s="170">
        <f t="shared" si="160"/>
        <v>0</v>
      </c>
      <c r="BA433" s="170">
        <f t="shared" si="160"/>
        <v>0</v>
      </c>
      <c r="BB433" s="170">
        <f t="shared" si="160"/>
        <v>0</v>
      </c>
      <c r="BC433" s="170">
        <f t="shared" si="160"/>
        <v>0</v>
      </c>
      <c r="BD433" s="170">
        <f t="shared" si="160"/>
        <v>0</v>
      </c>
      <c r="BE433" s="170">
        <f t="shared" si="160"/>
        <v>0</v>
      </c>
      <c r="BF433" s="67"/>
      <c r="BI433" s="194">
        <f>SUMPRODUCT(CHOOSE({1,2,3,4},D238,D303,D368,D498),CHOOSE({1,2,3,4},DL401,DL401,DL401,DL401))</f>
        <v>0</v>
      </c>
      <c r="BJ433" s="194">
        <f>SUMPRODUCT(CHOOSE({1,2,3,4},E238,E303,E368,E498),CHOOSE({1,2,3,4},DM401,DM401,DM401,DM401))</f>
        <v>0</v>
      </c>
      <c r="BK433" s="194">
        <f>SUMPRODUCT(CHOOSE({1,2,3,4},F238,F303,F368,F498),CHOOSE({1,2,3,4},DN401,DN401,DN401,DN401))</f>
        <v>0</v>
      </c>
      <c r="BL433" s="194">
        <f>SUMPRODUCT(CHOOSE({1,2,3,4},G238,G303,G368,G498),CHOOSE({1,2,3,4},DO401,DO401,DO401,DO401))</f>
        <v>0</v>
      </c>
      <c r="BM433" s="194">
        <f>SUMPRODUCT(CHOOSE({1,2,3,4},H238,H303,H368,H498),CHOOSE({1,2,3,4},DP401,DP401,DP401,DP401))</f>
        <v>0</v>
      </c>
      <c r="BN433" s="194">
        <f>SUMPRODUCT(CHOOSE({1,2,3,4},I238,I303,I368,I498),CHOOSE({1,2,3,4},DQ401,DQ401,DQ401,DQ401))</f>
        <v>0</v>
      </c>
      <c r="BO433" s="194">
        <f>SUMPRODUCT(CHOOSE({1,2,3,4},J238,J303,J368,J498),CHOOSE({1,2,3,4},DR401,DR401,DR401,DR401))</f>
        <v>0</v>
      </c>
      <c r="BP433" s="194">
        <f>SUMPRODUCT(CHOOSE({1,2,3,4},K238,K303,K368,K498),CHOOSE({1,2,3,4},DS401,DS401,DS401,DS401))</f>
        <v>0</v>
      </c>
      <c r="BQ433" s="194">
        <f>SUMPRODUCT(CHOOSE({1,2,3,4},L238,L303,L368,L498),CHOOSE({1,2,3,4},DT401,DT401,DT401,DT401))</f>
        <v>0</v>
      </c>
      <c r="BR433" s="194">
        <f>SUMPRODUCT(CHOOSE({1,2,3,4},M238,M303,M368,M498),CHOOSE({1,2,3,4},DU401,DU401,DU401,DU401))</f>
        <v>0</v>
      </c>
      <c r="BS433" s="194">
        <f>SUMPRODUCT(CHOOSE({1,2,3,4},N238,N303,N368,N498),CHOOSE({1,2,3,4},DV401,DV401,DV401,DV401))</f>
        <v>0</v>
      </c>
      <c r="BT433" s="194">
        <f>SUMPRODUCT(CHOOSE({1,2,3,4},O238,O303,O368,O498),CHOOSE({1,2,3,4},DW401,DW401,DW401,DW401))</f>
        <v>0</v>
      </c>
      <c r="BU433" s="194">
        <f>SUMPRODUCT(CHOOSE({1,2,3,4},P238,P303,P368,P498),CHOOSE({1,2,3,4},DX401,DX401,DX401,DX401))</f>
        <v>0</v>
      </c>
      <c r="BV433" s="194">
        <f>SUMPRODUCT(CHOOSE({1,2,3,4},Q238,Q303,Q368,Q498),CHOOSE({1,2,3,4},DY401,DY401,DY401,DY401))</f>
        <v>0</v>
      </c>
      <c r="BW433" s="194">
        <f>SUMPRODUCT(CHOOSE({1,2,3,4},R238,R303,R368,R498),CHOOSE({1,2,3,4},DZ401,DZ401,DZ401,DZ401))</f>
        <v>0</v>
      </c>
      <c r="BX433" s="194">
        <f>SUMPRODUCT(CHOOSE({1,2,3,4},S238,S303,S368,S498),CHOOSE({1,2,3,4},EA401,EA401,EA401,EA401))</f>
        <v>0</v>
      </c>
      <c r="BY433" s="194">
        <f>SUMPRODUCT(CHOOSE({1,2,3,4},T238,T303,T368,T498),CHOOSE({1,2,3,4},EB401,EB401,EB401,EB401))</f>
        <v>0</v>
      </c>
      <c r="BZ433" s="194">
        <f>SUMPRODUCT(CHOOSE({1,2,3,4},U238,U303,U368,U498),CHOOSE({1,2,3,4},EC401,EC401,EC401,EC401))</f>
        <v>0</v>
      </c>
      <c r="CA433" s="194">
        <f>SUMPRODUCT(CHOOSE({1,2,3,4},V238,V303,V368,V498),CHOOSE({1,2,3,4},ED401,ED401,ED401,ED401))</f>
        <v>0</v>
      </c>
      <c r="CB433" s="194">
        <f>SUMPRODUCT(CHOOSE({1,2,3,4},W238,W303,W368,W498),CHOOSE({1,2,3,4},EE401,EE401,EE401,EE401))</f>
        <v>0</v>
      </c>
      <c r="CC433" s="194">
        <f>SUMPRODUCT(CHOOSE({1,2,3,4},X238,X303,X368,X498),CHOOSE({1,2,3,4},EF401,EF401,EF401,EF401))</f>
        <v>0</v>
      </c>
      <c r="CD433" s="194">
        <f>SUMPRODUCT(CHOOSE({1,2,3,4},Y238,Y303,Y368,Y498),CHOOSE({1,2,3,4},EG401,EG401,EG401,EG401))</f>
        <v>0</v>
      </c>
      <c r="CE433" s="194">
        <f>SUMPRODUCT(CHOOSE({1,2,3,4},Z238,Z303,Z368,Z498),CHOOSE({1,2,3,4},EH401,EH401,EH401,EH401))</f>
        <v>0</v>
      </c>
      <c r="CF433" s="194">
        <f>SUMPRODUCT(CHOOSE({1,2,3,4},AA238,AA303,AA368,AA498),CHOOSE({1,2,3,4},EI401,EI401,EI401,EI401))</f>
        <v>0</v>
      </c>
      <c r="CG433" s="194">
        <f>SUMPRODUCT(CHOOSE({1,2,3,4},AB238,AB303,AB368,AB498),CHOOSE({1,2,3,4},EJ401,EJ401,EJ401,EJ401))</f>
        <v>0</v>
      </c>
    </row>
    <row r="434" spans="2:85" x14ac:dyDescent="0.3">
      <c r="B434" s="1">
        <v>3</v>
      </c>
      <c r="C434" s="1"/>
      <c r="D434" s="155"/>
      <c r="E434" s="155"/>
      <c r="F434" s="155">
        <f t="shared" si="159"/>
        <v>0</v>
      </c>
      <c r="G434" s="155">
        <f t="shared" si="159"/>
        <v>0</v>
      </c>
      <c r="H434" s="155">
        <f t="shared" si="159"/>
        <v>0</v>
      </c>
      <c r="I434" s="155">
        <f t="shared" si="159"/>
        <v>0</v>
      </c>
      <c r="J434" s="155">
        <f t="shared" si="159"/>
        <v>0</v>
      </c>
      <c r="K434" s="155">
        <f t="shared" si="159"/>
        <v>0</v>
      </c>
      <c r="L434" s="155">
        <f t="shared" si="159"/>
        <v>0</v>
      </c>
      <c r="M434" s="155">
        <f t="shared" si="159"/>
        <v>0</v>
      </c>
      <c r="N434" s="155">
        <f t="shared" si="159"/>
        <v>0</v>
      </c>
      <c r="O434" s="155">
        <f t="shared" si="159"/>
        <v>0</v>
      </c>
      <c r="P434" s="155">
        <f t="shared" si="159"/>
        <v>0</v>
      </c>
      <c r="Q434" s="155">
        <f t="shared" si="159"/>
        <v>0</v>
      </c>
      <c r="R434" s="155">
        <f t="shared" si="159"/>
        <v>0</v>
      </c>
      <c r="S434" s="155">
        <f t="shared" si="159"/>
        <v>0</v>
      </c>
      <c r="T434" s="155">
        <f t="shared" si="159"/>
        <v>0</v>
      </c>
      <c r="U434" s="155">
        <f t="shared" si="159"/>
        <v>0</v>
      </c>
      <c r="V434" s="155">
        <f t="shared" si="159"/>
        <v>0</v>
      </c>
      <c r="W434" s="155">
        <f t="shared" si="159"/>
        <v>0</v>
      </c>
      <c r="X434" s="155">
        <f t="shared" si="159"/>
        <v>0</v>
      </c>
      <c r="Y434" s="155">
        <f t="shared" si="159"/>
        <v>0</v>
      </c>
      <c r="Z434" s="155">
        <f t="shared" si="159"/>
        <v>0</v>
      </c>
      <c r="AA434" s="155">
        <f t="shared" si="159"/>
        <v>0</v>
      </c>
      <c r="AB434" s="155">
        <f t="shared" si="159"/>
        <v>0</v>
      </c>
      <c r="AC434" s="155"/>
      <c r="AD434" s="155"/>
      <c r="AE434" s="52"/>
      <c r="AG434" s="170">
        <f t="shared" si="161"/>
        <v>0</v>
      </c>
      <c r="AH434" s="170">
        <f t="shared" si="160"/>
        <v>0</v>
      </c>
      <c r="AI434" s="170">
        <f t="shared" si="160"/>
        <v>0</v>
      </c>
      <c r="AJ434" s="170">
        <f t="shared" si="160"/>
        <v>0</v>
      </c>
      <c r="AK434" s="170">
        <f t="shared" si="160"/>
        <v>0</v>
      </c>
      <c r="AL434" s="170">
        <f t="shared" si="160"/>
        <v>0</v>
      </c>
      <c r="AM434" s="170">
        <f t="shared" si="160"/>
        <v>0</v>
      </c>
      <c r="AN434" s="170">
        <f t="shared" si="160"/>
        <v>0</v>
      </c>
      <c r="AO434" s="170">
        <f t="shared" si="160"/>
        <v>0</v>
      </c>
      <c r="AP434" s="170">
        <f t="shared" si="160"/>
        <v>0</v>
      </c>
      <c r="AQ434" s="170">
        <f t="shared" si="160"/>
        <v>0</v>
      </c>
      <c r="AR434" s="170">
        <f t="shared" si="160"/>
        <v>0</v>
      </c>
      <c r="AS434" s="170">
        <f t="shared" si="160"/>
        <v>0</v>
      </c>
      <c r="AT434" s="170">
        <f t="shared" si="160"/>
        <v>0</v>
      </c>
      <c r="AU434" s="170">
        <f t="shared" si="160"/>
        <v>0</v>
      </c>
      <c r="AV434" s="170">
        <f t="shared" si="160"/>
        <v>0</v>
      </c>
      <c r="AW434" s="170">
        <f t="shared" si="160"/>
        <v>0</v>
      </c>
      <c r="AX434" s="170">
        <f t="shared" si="160"/>
        <v>0</v>
      </c>
      <c r="AY434" s="170">
        <f t="shared" si="160"/>
        <v>0</v>
      </c>
      <c r="AZ434" s="170">
        <f t="shared" si="160"/>
        <v>0</v>
      </c>
      <c r="BA434" s="170">
        <f t="shared" si="160"/>
        <v>0</v>
      </c>
      <c r="BB434" s="170">
        <f t="shared" si="160"/>
        <v>0</v>
      </c>
      <c r="BC434" s="170">
        <f t="shared" si="160"/>
        <v>0</v>
      </c>
      <c r="BD434" s="170">
        <f t="shared" si="160"/>
        <v>0</v>
      </c>
      <c r="BE434" s="170">
        <f t="shared" si="160"/>
        <v>0</v>
      </c>
      <c r="BF434" s="67"/>
      <c r="BG434" s="67"/>
      <c r="BI434" s="194">
        <f>SUMPRODUCT(CHOOSE({1,2,3,4},D239,D304,D369,D499),CHOOSE({1,2,3,4},DL402,DL402,DL402,DL402))</f>
        <v>0</v>
      </c>
      <c r="BJ434" s="194">
        <f>SUMPRODUCT(CHOOSE({1,2,3,4},E239,E304,E369,E499),CHOOSE({1,2,3,4},DM402,DM402,DM402,DM402))</f>
        <v>0</v>
      </c>
      <c r="BK434" s="194">
        <f>SUMPRODUCT(CHOOSE({1,2,3,4},F239,F304,F369,F499),CHOOSE({1,2,3,4},DN402,DN402,DN402,DN402))</f>
        <v>0</v>
      </c>
      <c r="BL434" s="194">
        <f>SUMPRODUCT(CHOOSE({1,2,3,4},G239,G304,G369,G499),CHOOSE({1,2,3,4},DO402,DO402,DO402,DO402))</f>
        <v>0</v>
      </c>
      <c r="BM434" s="194">
        <f>SUMPRODUCT(CHOOSE({1,2,3,4},H239,H304,H369,H499),CHOOSE({1,2,3,4},DP402,DP402,DP402,DP402))</f>
        <v>0</v>
      </c>
      <c r="BN434" s="194">
        <f>SUMPRODUCT(CHOOSE({1,2,3,4},I239,I304,I369,I499),CHOOSE({1,2,3,4},DQ402,DQ402,DQ402,DQ402))</f>
        <v>0</v>
      </c>
      <c r="BO434" s="194">
        <f>SUMPRODUCT(CHOOSE({1,2,3,4},J239,J304,J369,J499),CHOOSE({1,2,3,4},DR402,DR402,DR402,DR402))</f>
        <v>0</v>
      </c>
      <c r="BP434" s="194">
        <f>SUMPRODUCT(CHOOSE({1,2,3,4},K239,K304,K369,K499),CHOOSE({1,2,3,4},DS402,DS402,DS402,DS402))</f>
        <v>0</v>
      </c>
      <c r="BQ434" s="194">
        <f>SUMPRODUCT(CHOOSE({1,2,3,4},L239,L304,L369,L499),CHOOSE({1,2,3,4},DT402,DT402,DT402,DT402))</f>
        <v>0</v>
      </c>
      <c r="BR434" s="194">
        <f>SUMPRODUCT(CHOOSE({1,2,3,4},M239,M304,M369,M499),CHOOSE({1,2,3,4},DU402,DU402,DU402,DU402))</f>
        <v>0</v>
      </c>
      <c r="BS434" s="194">
        <f>SUMPRODUCT(CHOOSE({1,2,3,4},N239,N304,N369,N499),CHOOSE({1,2,3,4},DV402,DV402,DV402,DV402))</f>
        <v>0</v>
      </c>
      <c r="BT434" s="194">
        <f>SUMPRODUCT(CHOOSE({1,2,3,4},O239,O304,O369,O499),CHOOSE({1,2,3,4},DW402,DW402,DW402,DW402))</f>
        <v>0</v>
      </c>
      <c r="BU434" s="194">
        <f>SUMPRODUCT(CHOOSE({1,2,3,4},P239,P304,P369,P499),CHOOSE({1,2,3,4},DX402,DX402,DX402,DX402))</f>
        <v>0</v>
      </c>
      <c r="BV434" s="194">
        <f>SUMPRODUCT(CHOOSE({1,2,3,4},Q239,Q304,Q369,Q499),CHOOSE({1,2,3,4},DY402,DY402,DY402,DY402))</f>
        <v>0</v>
      </c>
      <c r="BW434" s="194">
        <f>SUMPRODUCT(CHOOSE({1,2,3,4},R239,R304,R369,R499),CHOOSE({1,2,3,4},DZ402,DZ402,DZ402,DZ402))</f>
        <v>0</v>
      </c>
      <c r="BX434" s="194">
        <f>SUMPRODUCT(CHOOSE({1,2,3,4},S239,S304,S369,S499),CHOOSE({1,2,3,4},EA402,EA402,EA402,EA402))</f>
        <v>0</v>
      </c>
      <c r="BY434" s="194">
        <f>SUMPRODUCT(CHOOSE({1,2,3,4},T239,T304,T369,T499),CHOOSE({1,2,3,4},EB402,EB402,EB402,EB402))</f>
        <v>0</v>
      </c>
      <c r="BZ434" s="194">
        <f>SUMPRODUCT(CHOOSE({1,2,3,4},U239,U304,U369,U499),CHOOSE({1,2,3,4},EC402,EC402,EC402,EC402))</f>
        <v>0</v>
      </c>
      <c r="CA434" s="194">
        <f>SUMPRODUCT(CHOOSE({1,2,3,4},V239,V304,V369,V499),CHOOSE({1,2,3,4},ED402,ED402,ED402,ED402))</f>
        <v>0</v>
      </c>
      <c r="CB434" s="194">
        <f>SUMPRODUCT(CHOOSE({1,2,3,4},W239,W304,W369,W499),CHOOSE({1,2,3,4},EE402,EE402,EE402,EE402))</f>
        <v>0</v>
      </c>
      <c r="CC434" s="194">
        <f>SUMPRODUCT(CHOOSE({1,2,3,4},X239,X304,X369,X499),CHOOSE({1,2,3,4},EF402,EF402,EF402,EF402))</f>
        <v>0</v>
      </c>
      <c r="CD434" s="194">
        <f>SUMPRODUCT(CHOOSE({1,2,3,4},Y239,Y304,Y369,Y499),CHOOSE({1,2,3,4},EG402,EG402,EG402,EG402))</f>
        <v>0</v>
      </c>
      <c r="CE434" s="194">
        <f>SUMPRODUCT(CHOOSE({1,2,3,4},Z239,Z304,Z369,Z499),CHOOSE({1,2,3,4},EH402,EH402,EH402,EH402))</f>
        <v>0</v>
      </c>
      <c r="CF434" s="194">
        <f>SUMPRODUCT(CHOOSE({1,2,3,4},AA239,AA304,AA369,AA499),CHOOSE({1,2,3,4},EI402,EI402,EI402,EI402))</f>
        <v>0</v>
      </c>
      <c r="CG434" s="194">
        <f>SUMPRODUCT(CHOOSE({1,2,3,4},AB239,AB304,AB369,AB499),CHOOSE({1,2,3,4},EJ402,EJ402,EJ402,EJ402))</f>
        <v>0</v>
      </c>
    </row>
    <row r="435" spans="2:85" x14ac:dyDescent="0.3">
      <c r="B435" s="1">
        <v>4</v>
      </c>
      <c r="C435" s="1"/>
      <c r="D435" s="155"/>
      <c r="E435" s="155"/>
      <c r="F435" s="155"/>
      <c r="G435" s="155">
        <f t="shared" si="159"/>
        <v>0</v>
      </c>
      <c r="H435" s="155">
        <f t="shared" si="159"/>
        <v>0</v>
      </c>
      <c r="I435" s="155">
        <f t="shared" si="159"/>
        <v>0</v>
      </c>
      <c r="J435" s="155">
        <f t="shared" si="159"/>
        <v>0</v>
      </c>
      <c r="K435" s="155">
        <f t="shared" si="159"/>
        <v>0</v>
      </c>
      <c r="L435" s="155">
        <f t="shared" si="159"/>
        <v>0</v>
      </c>
      <c r="M435" s="155">
        <f t="shared" si="159"/>
        <v>0</v>
      </c>
      <c r="N435" s="155">
        <f t="shared" si="159"/>
        <v>0</v>
      </c>
      <c r="O435" s="155">
        <f t="shared" si="159"/>
        <v>0</v>
      </c>
      <c r="P435" s="155">
        <f t="shared" si="159"/>
        <v>0</v>
      </c>
      <c r="Q435" s="155">
        <f t="shared" si="159"/>
        <v>0</v>
      </c>
      <c r="R435" s="155">
        <f t="shared" si="159"/>
        <v>0</v>
      </c>
      <c r="S435" s="155">
        <f t="shared" si="159"/>
        <v>0</v>
      </c>
      <c r="T435" s="155">
        <f t="shared" si="159"/>
        <v>0</v>
      </c>
      <c r="U435" s="155">
        <f t="shared" si="159"/>
        <v>0</v>
      </c>
      <c r="V435" s="155">
        <f t="shared" si="159"/>
        <v>0</v>
      </c>
      <c r="W435" s="155">
        <f t="shared" si="159"/>
        <v>0</v>
      </c>
      <c r="X435" s="155">
        <f t="shared" si="159"/>
        <v>0</v>
      </c>
      <c r="Y435" s="155">
        <f t="shared" si="159"/>
        <v>0</v>
      </c>
      <c r="Z435" s="155">
        <f t="shared" si="159"/>
        <v>0</v>
      </c>
      <c r="AA435" s="155">
        <f t="shared" si="159"/>
        <v>0</v>
      </c>
      <c r="AB435" s="155">
        <f t="shared" si="159"/>
        <v>0</v>
      </c>
      <c r="AC435" s="155"/>
      <c r="AD435" s="155"/>
      <c r="AE435" s="155"/>
      <c r="AF435" s="52"/>
      <c r="AG435" s="170">
        <f t="shared" si="161"/>
        <v>0</v>
      </c>
      <c r="AH435" s="170">
        <f t="shared" si="160"/>
        <v>0</v>
      </c>
      <c r="AI435" s="170">
        <f t="shared" si="160"/>
        <v>0</v>
      </c>
      <c r="AJ435" s="170">
        <f t="shared" si="160"/>
        <v>0</v>
      </c>
      <c r="AK435" s="170">
        <f t="shared" si="160"/>
        <v>0</v>
      </c>
      <c r="AL435" s="170">
        <f t="shared" si="160"/>
        <v>0</v>
      </c>
      <c r="AM435" s="170">
        <f t="shared" si="160"/>
        <v>0</v>
      </c>
      <c r="AN435" s="170">
        <f t="shared" si="160"/>
        <v>0</v>
      </c>
      <c r="AO435" s="170">
        <f t="shared" si="160"/>
        <v>0</v>
      </c>
      <c r="AP435" s="170">
        <f t="shared" si="160"/>
        <v>0</v>
      </c>
      <c r="AQ435" s="170">
        <f t="shared" si="160"/>
        <v>0</v>
      </c>
      <c r="AR435" s="170">
        <f t="shared" si="160"/>
        <v>0</v>
      </c>
      <c r="AS435" s="170">
        <f t="shared" si="160"/>
        <v>0</v>
      </c>
      <c r="AT435" s="170">
        <f t="shared" si="160"/>
        <v>0</v>
      </c>
      <c r="AU435" s="170">
        <f t="shared" si="160"/>
        <v>0</v>
      </c>
      <c r="AV435" s="170">
        <f t="shared" si="160"/>
        <v>0</v>
      </c>
      <c r="AW435" s="170">
        <f t="shared" si="160"/>
        <v>0</v>
      </c>
      <c r="AX435" s="170">
        <f t="shared" si="160"/>
        <v>0</v>
      </c>
      <c r="AY435" s="170">
        <f t="shared" si="160"/>
        <v>0</v>
      </c>
      <c r="AZ435" s="170">
        <f t="shared" si="160"/>
        <v>0</v>
      </c>
      <c r="BA435" s="170">
        <f t="shared" si="160"/>
        <v>0</v>
      </c>
      <c r="BB435" s="170">
        <f t="shared" si="160"/>
        <v>0</v>
      </c>
      <c r="BC435" s="170">
        <f t="shared" si="160"/>
        <v>0</v>
      </c>
      <c r="BD435" s="170">
        <f t="shared" si="160"/>
        <v>0</v>
      </c>
      <c r="BE435" s="170">
        <f t="shared" si="160"/>
        <v>0</v>
      </c>
      <c r="BF435" s="67"/>
      <c r="BG435" s="67"/>
      <c r="BH435" s="180"/>
      <c r="BI435" s="194">
        <f>SUMPRODUCT(CHOOSE({1,2,3,4},D240,D305,D370,D500),CHOOSE({1,2,3,4},DL403,DL403,DL403,DL403))</f>
        <v>0</v>
      </c>
      <c r="BJ435" s="194">
        <f>SUMPRODUCT(CHOOSE({1,2,3,4},E240,E305,E370,E500),CHOOSE({1,2,3,4},DM403,DM403,DM403,DM403))</f>
        <v>0</v>
      </c>
      <c r="BK435" s="194">
        <f>SUMPRODUCT(CHOOSE({1,2,3,4},F240,F305,F370,F500),CHOOSE({1,2,3,4},DN403,DN403,DN403,DN403))</f>
        <v>0</v>
      </c>
      <c r="BL435" s="194">
        <f>SUMPRODUCT(CHOOSE({1,2,3,4},G240,G305,G370,G500),CHOOSE({1,2,3,4},DO403,DO403,DO403,DO403))</f>
        <v>0</v>
      </c>
      <c r="BM435" s="194">
        <f>SUMPRODUCT(CHOOSE({1,2,3,4},H240,H305,H370,H500),CHOOSE({1,2,3,4},DP403,DP403,DP403,DP403))</f>
        <v>0</v>
      </c>
      <c r="BN435" s="194">
        <f>SUMPRODUCT(CHOOSE({1,2,3,4},I240,I305,I370,I500),CHOOSE({1,2,3,4},DQ403,DQ403,DQ403,DQ403))</f>
        <v>0</v>
      </c>
      <c r="BO435" s="194">
        <f>SUMPRODUCT(CHOOSE({1,2,3,4},J240,J305,J370,J500),CHOOSE({1,2,3,4},DR403,DR403,DR403,DR403))</f>
        <v>0</v>
      </c>
      <c r="BP435" s="194">
        <f>SUMPRODUCT(CHOOSE({1,2,3,4},K240,K305,K370,K500),CHOOSE({1,2,3,4},DS403,DS403,DS403,DS403))</f>
        <v>0</v>
      </c>
      <c r="BQ435" s="194">
        <f>SUMPRODUCT(CHOOSE({1,2,3,4},L240,L305,L370,L500),CHOOSE({1,2,3,4},DT403,DT403,DT403,DT403))</f>
        <v>0</v>
      </c>
      <c r="BR435" s="194">
        <f>SUMPRODUCT(CHOOSE({1,2,3,4},M240,M305,M370,M500),CHOOSE({1,2,3,4},DU403,DU403,DU403,DU403))</f>
        <v>0</v>
      </c>
      <c r="BS435" s="194">
        <f>SUMPRODUCT(CHOOSE({1,2,3,4},N240,N305,N370,N500),CHOOSE({1,2,3,4},DV403,DV403,DV403,DV403))</f>
        <v>0</v>
      </c>
      <c r="BT435" s="194">
        <f>SUMPRODUCT(CHOOSE({1,2,3,4},O240,O305,O370,O500),CHOOSE({1,2,3,4},DW403,DW403,DW403,DW403))</f>
        <v>0</v>
      </c>
      <c r="BU435" s="194">
        <f>SUMPRODUCT(CHOOSE({1,2,3,4},P240,P305,P370,P500),CHOOSE({1,2,3,4},DX403,DX403,DX403,DX403))</f>
        <v>0</v>
      </c>
      <c r="BV435" s="194">
        <f>SUMPRODUCT(CHOOSE({1,2,3,4},Q240,Q305,Q370,Q500),CHOOSE({1,2,3,4},DY403,DY403,DY403,DY403))</f>
        <v>0</v>
      </c>
      <c r="BW435" s="194">
        <f>SUMPRODUCT(CHOOSE({1,2,3,4},R240,R305,R370,R500),CHOOSE({1,2,3,4},DZ403,DZ403,DZ403,DZ403))</f>
        <v>0</v>
      </c>
      <c r="BX435" s="194">
        <f>SUMPRODUCT(CHOOSE({1,2,3,4},S240,S305,S370,S500),CHOOSE({1,2,3,4},EA403,EA403,EA403,EA403))</f>
        <v>0</v>
      </c>
      <c r="BY435" s="194">
        <f>SUMPRODUCT(CHOOSE({1,2,3,4},T240,T305,T370,T500),CHOOSE({1,2,3,4},EB403,EB403,EB403,EB403))</f>
        <v>0</v>
      </c>
      <c r="BZ435" s="194">
        <f>SUMPRODUCT(CHOOSE({1,2,3,4},U240,U305,U370,U500),CHOOSE({1,2,3,4},EC403,EC403,EC403,EC403))</f>
        <v>0</v>
      </c>
      <c r="CA435" s="194">
        <f>SUMPRODUCT(CHOOSE({1,2,3,4},V240,V305,V370,V500),CHOOSE({1,2,3,4},ED403,ED403,ED403,ED403))</f>
        <v>0</v>
      </c>
      <c r="CB435" s="194">
        <f>SUMPRODUCT(CHOOSE({1,2,3,4},W240,W305,W370,W500),CHOOSE({1,2,3,4},EE403,EE403,EE403,EE403))</f>
        <v>0</v>
      </c>
      <c r="CC435" s="194">
        <f>SUMPRODUCT(CHOOSE({1,2,3,4},X240,X305,X370,X500),CHOOSE({1,2,3,4},EF403,EF403,EF403,EF403))</f>
        <v>0</v>
      </c>
      <c r="CD435" s="194">
        <f>SUMPRODUCT(CHOOSE({1,2,3,4},Y240,Y305,Y370,Y500),CHOOSE({1,2,3,4},EG403,EG403,EG403,EG403))</f>
        <v>0</v>
      </c>
      <c r="CE435" s="194">
        <f>SUMPRODUCT(CHOOSE({1,2,3,4},Z240,Z305,Z370,Z500),CHOOSE({1,2,3,4},EH403,EH403,EH403,EH403))</f>
        <v>0</v>
      </c>
      <c r="CF435" s="194">
        <f>SUMPRODUCT(CHOOSE({1,2,3,4},AA240,AA305,AA370,AA500),CHOOSE({1,2,3,4},EI403,EI403,EI403,EI403))</f>
        <v>0</v>
      </c>
      <c r="CG435" s="194">
        <f>SUMPRODUCT(CHOOSE({1,2,3,4},AB240,AB305,AB370,AB500),CHOOSE({1,2,3,4},EJ403,EJ403,EJ403,EJ403))</f>
        <v>0</v>
      </c>
    </row>
    <row r="436" spans="2:85" x14ac:dyDescent="0.3">
      <c r="B436" s="1">
        <v>5</v>
      </c>
      <c r="C436" s="1"/>
      <c r="D436" s="155"/>
      <c r="E436" s="155"/>
      <c r="F436" s="155"/>
      <c r="G436" s="155"/>
      <c r="H436" s="155">
        <f t="shared" si="159"/>
        <v>0</v>
      </c>
      <c r="I436" s="155">
        <f t="shared" si="159"/>
        <v>0</v>
      </c>
      <c r="J436" s="155">
        <f t="shared" si="159"/>
        <v>0</v>
      </c>
      <c r="K436" s="155">
        <f t="shared" si="159"/>
        <v>0</v>
      </c>
      <c r="L436" s="155">
        <f t="shared" si="159"/>
        <v>0</v>
      </c>
      <c r="M436" s="155">
        <f t="shared" si="159"/>
        <v>0</v>
      </c>
      <c r="N436" s="155">
        <f t="shared" si="159"/>
        <v>0</v>
      </c>
      <c r="O436" s="155">
        <f t="shared" si="159"/>
        <v>0</v>
      </c>
      <c r="P436" s="155">
        <f t="shared" si="159"/>
        <v>0</v>
      </c>
      <c r="Q436" s="155">
        <f t="shared" si="159"/>
        <v>0</v>
      </c>
      <c r="R436" s="155">
        <f t="shared" si="159"/>
        <v>0</v>
      </c>
      <c r="S436" s="155">
        <f t="shared" si="159"/>
        <v>0</v>
      </c>
      <c r="T436" s="155">
        <f t="shared" si="159"/>
        <v>0</v>
      </c>
      <c r="U436" s="155">
        <f t="shared" si="159"/>
        <v>0</v>
      </c>
      <c r="V436" s="155">
        <f t="shared" si="159"/>
        <v>0</v>
      </c>
      <c r="W436" s="155">
        <f t="shared" si="159"/>
        <v>0</v>
      </c>
      <c r="X436" s="155">
        <f t="shared" si="159"/>
        <v>0</v>
      </c>
      <c r="Y436" s="155">
        <f t="shared" si="159"/>
        <v>0</v>
      </c>
      <c r="Z436" s="155">
        <f t="shared" si="159"/>
        <v>0</v>
      </c>
      <c r="AA436" s="155">
        <f t="shared" si="159"/>
        <v>0</v>
      </c>
      <c r="AB436" s="155">
        <f t="shared" si="159"/>
        <v>0</v>
      </c>
      <c r="AC436" s="155"/>
      <c r="AD436" s="155"/>
      <c r="AE436" s="155"/>
      <c r="AF436" s="155"/>
      <c r="AG436" s="170">
        <f t="shared" si="161"/>
        <v>0</v>
      </c>
      <c r="AH436" s="170">
        <f t="shared" si="160"/>
        <v>0</v>
      </c>
      <c r="AI436" s="170">
        <f t="shared" si="160"/>
        <v>0</v>
      </c>
      <c r="AJ436" s="170">
        <f t="shared" si="160"/>
        <v>0</v>
      </c>
      <c r="AK436" s="170">
        <f t="shared" si="160"/>
        <v>0</v>
      </c>
      <c r="AL436" s="170">
        <f t="shared" si="160"/>
        <v>0</v>
      </c>
      <c r="AM436" s="170">
        <f t="shared" si="160"/>
        <v>0</v>
      </c>
      <c r="AN436" s="170">
        <f t="shared" si="160"/>
        <v>0</v>
      </c>
      <c r="AO436" s="170">
        <f t="shared" si="160"/>
        <v>0</v>
      </c>
      <c r="AP436" s="170">
        <f t="shared" si="160"/>
        <v>0</v>
      </c>
      <c r="AQ436" s="170">
        <f t="shared" si="160"/>
        <v>0</v>
      </c>
      <c r="AR436" s="170">
        <f t="shared" si="160"/>
        <v>0</v>
      </c>
      <c r="AS436" s="170">
        <f t="shared" si="160"/>
        <v>0</v>
      </c>
      <c r="AT436" s="170">
        <f t="shared" si="160"/>
        <v>0</v>
      </c>
      <c r="AU436" s="170">
        <f t="shared" si="160"/>
        <v>0</v>
      </c>
      <c r="AV436" s="170">
        <f t="shared" si="160"/>
        <v>0</v>
      </c>
      <c r="AW436" s="170">
        <f t="shared" si="160"/>
        <v>0</v>
      </c>
      <c r="AX436" s="170">
        <f t="shared" si="160"/>
        <v>0</v>
      </c>
      <c r="AY436" s="170">
        <f t="shared" si="160"/>
        <v>0</v>
      </c>
      <c r="AZ436" s="170">
        <f t="shared" si="160"/>
        <v>0</v>
      </c>
      <c r="BA436" s="170">
        <f t="shared" si="160"/>
        <v>0</v>
      </c>
      <c r="BB436" s="170">
        <f t="shared" si="160"/>
        <v>0</v>
      </c>
      <c r="BC436" s="170">
        <f t="shared" si="160"/>
        <v>0</v>
      </c>
      <c r="BD436" s="170">
        <f t="shared" si="160"/>
        <v>0</v>
      </c>
      <c r="BE436" s="170">
        <f t="shared" si="160"/>
        <v>0</v>
      </c>
      <c r="BF436" s="67"/>
      <c r="BG436" s="67"/>
      <c r="BH436" s="180"/>
      <c r="BI436" s="194">
        <f>SUMPRODUCT(CHOOSE({1,2,3,4},D241,D306,D371,D501),CHOOSE({1,2,3,4},DL404,DL404,DL404,DL404))</f>
        <v>0</v>
      </c>
      <c r="BJ436" s="194">
        <f>SUMPRODUCT(CHOOSE({1,2,3,4},E241,E306,E371,E501),CHOOSE({1,2,3,4},DM404,DM404,DM404,DM404))</f>
        <v>0</v>
      </c>
      <c r="BK436" s="194">
        <f>SUMPRODUCT(CHOOSE({1,2,3,4},F241,F306,F371,F501),CHOOSE({1,2,3,4},DN404,DN404,DN404,DN404))</f>
        <v>0</v>
      </c>
      <c r="BL436" s="194">
        <f>SUMPRODUCT(CHOOSE({1,2,3,4},G241,G306,G371,G501),CHOOSE({1,2,3,4},DO404,DO404,DO404,DO404))</f>
        <v>0</v>
      </c>
      <c r="BM436" s="194">
        <f>SUMPRODUCT(CHOOSE({1,2,3,4},H241,H306,H371,H501),CHOOSE({1,2,3,4},DP404,DP404,DP404,DP404))</f>
        <v>0</v>
      </c>
      <c r="BN436" s="194">
        <f>SUMPRODUCT(CHOOSE({1,2,3,4},I241,I306,I371,I501),CHOOSE({1,2,3,4},DQ404,DQ404,DQ404,DQ404))</f>
        <v>0</v>
      </c>
      <c r="BO436" s="194">
        <f>SUMPRODUCT(CHOOSE({1,2,3,4},J241,J306,J371,J501),CHOOSE({1,2,3,4},DR404,DR404,DR404,DR404))</f>
        <v>0</v>
      </c>
      <c r="BP436" s="194">
        <f>SUMPRODUCT(CHOOSE({1,2,3,4},K241,K306,K371,K501),CHOOSE({1,2,3,4},DS404,DS404,DS404,DS404))</f>
        <v>0</v>
      </c>
      <c r="BQ436" s="194">
        <f>SUMPRODUCT(CHOOSE({1,2,3,4},L241,L306,L371,L501),CHOOSE({1,2,3,4},DT404,DT404,DT404,DT404))</f>
        <v>0</v>
      </c>
      <c r="BR436" s="194">
        <f>SUMPRODUCT(CHOOSE({1,2,3,4},M241,M306,M371,M501),CHOOSE({1,2,3,4},DU404,DU404,DU404,DU404))</f>
        <v>0</v>
      </c>
      <c r="BS436" s="194">
        <f>SUMPRODUCT(CHOOSE({1,2,3,4},N241,N306,N371,N501),CHOOSE({1,2,3,4},DV404,DV404,DV404,DV404))</f>
        <v>0</v>
      </c>
      <c r="BT436" s="194">
        <f>SUMPRODUCT(CHOOSE({1,2,3,4},O241,O306,O371,O501),CHOOSE({1,2,3,4},DW404,DW404,DW404,DW404))</f>
        <v>0</v>
      </c>
      <c r="BU436" s="194">
        <f>SUMPRODUCT(CHOOSE({1,2,3,4},P241,P306,P371,P501),CHOOSE({1,2,3,4},DX404,DX404,DX404,DX404))</f>
        <v>0</v>
      </c>
      <c r="BV436" s="194">
        <f>SUMPRODUCT(CHOOSE({1,2,3,4},Q241,Q306,Q371,Q501),CHOOSE({1,2,3,4},DY404,DY404,DY404,DY404))</f>
        <v>0</v>
      </c>
      <c r="BW436" s="194">
        <f>SUMPRODUCT(CHOOSE({1,2,3,4},R241,R306,R371,R501),CHOOSE({1,2,3,4},DZ404,DZ404,DZ404,DZ404))</f>
        <v>0</v>
      </c>
      <c r="BX436" s="194">
        <f>SUMPRODUCT(CHOOSE({1,2,3,4},S241,S306,S371,S501),CHOOSE({1,2,3,4},EA404,EA404,EA404,EA404))</f>
        <v>0</v>
      </c>
      <c r="BY436" s="194">
        <f>SUMPRODUCT(CHOOSE({1,2,3,4},T241,T306,T371,T501),CHOOSE({1,2,3,4},EB404,EB404,EB404,EB404))</f>
        <v>0</v>
      </c>
      <c r="BZ436" s="194">
        <f>SUMPRODUCT(CHOOSE({1,2,3,4},U241,U306,U371,U501),CHOOSE({1,2,3,4},EC404,EC404,EC404,EC404))</f>
        <v>0</v>
      </c>
      <c r="CA436" s="194">
        <f>SUMPRODUCT(CHOOSE({1,2,3,4},V241,V306,V371,V501),CHOOSE({1,2,3,4},ED404,ED404,ED404,ED404))</f>
        <v>0</v>
      </c>
      <c r="CB436" s="194">
        <f>SUMPRODUCT(CHOOSE({1,2,3,4},W241,W306,W371,W501),CHOOSE({1,2,3,4},EE404,EE404,EE404,EE404))</f>
        <v>0</v>
      </c>
      <c r="CC436" s="194">
        <f>SUMPRODUCT(CHOOSE({1,2,3,4},X241,X306,X371,X501),CHOOSE({1,2,3,4},EF404,EF404,EF404,EF404))</f>
        <v>0</v>
      </c>
      <c r="CD436" s="194">
        <f>SUMPRODUCT(CHOOSE({1,2,3,4},Y241,Y306,Y371,Y501),CHOOSE({1,2,3,4},EG404,EG404,EG404,EG404))</f>
        <v>0</v>
      </c>
      <c r="CE436" s="194">
        <f>SUMPRODUCT(CHOOSE({1,2,3,4},Z241,Z306,Z371,Z501),CHOOSE({1,2,3,4},EH404,EH404,EH404,EH404))</f>
        <v>0</v>
      </c>
      <c r="CF436" s="194">
        <f>SUMPRODUCT(CHOOSE({1,2,3,4},AA241,AA306,AA371,AA501),CHOOSE({1,2,3,4},EI404,EI404,EI404,EI404))</f>
        <v>0</v>
      </c>
      <c r="CG436" s="194">
        <f>SUMPRODUCT(CHOOSE({1,2,3,4},AB241,AB306,AB371,AB501),CHOOSE({1,2,3,4},EJ404,EJ404,EJ404,EJ404))</f>
        <v>0</v>
      </c>
    </row>
    <row r="437" spans="2:85" x14ac:dyDescent="0.3">
      <c r="B437" s="1">
        <v>6</v>
      </c>
      <c r="C437" s="1"/>
      <c r="D437" s="155"/>
      <c r="E437" s="155"/>
      <c r="F437" s="155"/>
      <c r="G437" s="155"/>
      <c r="H437" s="155"/>
      <c r="I437" s="155">
        <f t="shared" si="159"/>
        <v>0</v>
      </c>
      <c r="J437" s="155">
        <f t="shared" si="159"/>
        <v>0</v>
      </c>
      <c r="K437" s="155">
        <f t="shared" si="159"/>
        <v>0</v>
      </c>
      <c r="L437" s="155">
        <f t="shared" si="159"/>
        <v>0</v>
      </c>
      <c r="M437" s="155">
        <f t="shared" si="159"/>
        <v>0</v>
      </c>
      <c r="N437" s="155">
        <f t="shared" si="159"/>
        <v>0</v>
      </c>
      <c r="O437" s="155">
        <f t="shared" si="159"/>
        <v>0</v>
      </c>
      <c r="P437" s="155">
        <f t="shared" si="159"/>
        <v>0</v>
      </c>
      <c r="Q437" s="155">
        <f t="shared" si="159"/>
        <v>0</v>
      </c>
      <c r="R437" s="155">
        <f t="shared" si="159"/>
        <v>0</v>
      </c>
      <c r="S437" s="155">
        <f t="shared" si="159"/>
        <v>0</v>
      </c>
      <c r="T437" s="155">
        <f t="shared" si="159"/>
        <v>0</v>
      </c>
      <c r="U437" s="155">
        <f t="shared" si="159"/>
        <v>0</v>
      </c>
      <c r="V437" s="155">
        <f t="shared" si="159"/>
        <v>0</v>
      </c>
      <c r="W437" s="155">
        <f t="shared" si="159"/>
        <v>0</v>
      </c>
      <c r="X437" s="155">
        <f t="shared" si="159"/>
        <v>0</v>
      </c>
      <c r="Y437" s="155">
        <f t="shared" si="159"/>
        <v>0</v>
      </c>
      <c r="Z437" s="155">
        <f t="shared" si="159"/>
        <v>0</v>
      </c>
      <c r="AA437" s="155">
        <f t="shared" si="159"/>
        <v>0</v>
      </c>
      <c r="AB437" s="155">
        <f t="shared" si="159"/>
        <v>0</v>
      </c>
      <c r="AC437" s="155"/>
      <c r="AD437" s="155"/>
      <c r="AE437" s="155"/>
      <c r="AF437" s="155"/>
      <c r="AG437" s="170">
        <f t="shared" si="161"/>
        <v>0</v>
      </c>
      <c r="AH437" s="170">
        <f t="shared" si="160"/>
        <v>0</v>
      </c>
      <c r="AI437" s="170">
        <f t="shared" si="160"/>
        <v>0</v>
      </c>
      <c r="AJ437" s="170">
        <f t="shared" si="160"/>
        <v>0</v>
      </c>
      <c r="AK437" s="170">
        <f t="shared" si="160"/>
        <v>0</v>
      </c>
      <c r="AL437" s="170">
        <f t="shared" si="160"/>
        <v>0</v>
      </c>
      <c r="AM437" s="170">
        <f t="shared" si="160"/>
        <v>0</v>
      </c>
      <c r="AN437" s="170">
        <f t="shared" si="160"/>
        <v>0</v>
      </c>
      <c r="AO437" s="170">
        <f t="shared" si="160"/>
        <v>0</v>
      </c>
      <c r="AP437" s="170">
        <f t="shared" si="160"/>
        <v>0</v>
      </c>
      <c r="AQ437" s="170">
        <f t="shared" si="160"/>
        <v>0</v>
      </c>
      <c r="AR437" s="170">
        <f t="shared" si="160"/>
        <v>0</v>
      </c>
      <c r="AS437" s="170">
        <f t="shared" si="160"/>
        <v>0</v>
      </c>
      <c r="AT437" s="170">
        <f t="shared" si="160"/>
        <v>0</v>
      </c>
      <c r="AU437" s="170">
        <f t="shared" si="160"/>
        <v>0</v>
      </c>
      <c r="AV437" s="170">
        <f t="shared" si="160"/>
        <v>0</v>
      </c>
      <c r="AW437" s="170">
        <f t="shared" si="160"/>
        <v>0</v>
      </c>
      <c r="AX437" s="170">
        <f t="shared" si="160"/>
        <v>0</v>
      </c>
      <c r="AY437" s="170">
        <f t="shared" si="160"/>
        <v>0</v>
      </c>
      <c r="AZ437" s="170">
        <f t="shared" si="160"/>
        <v>0</v>
      </c>
      <c r="BA437" s="170">
        <f t="shared" si="160"/>
        <v>0</v>
      </c>
      <c r="BB437" s="170">
        <f t="shared" si="160"/>
        <v>0</v>
      </c>
      <c r="BC437" s="170">
        <f t="shared" si="160"/>
        <v>0</v>
      </c>
      <c r="BD437" s="170">
        <f t="shared" si="160"/>
        <v>0</v>
      </c>
      <c r="BE437" s="170">
        <f t="shared" si="160"/>
        <v>0</v>
      </c>
      <c r="BF437" s="67"/>
      <c r="BG437" s="67"/>
      <c r="BH437" s="180"/>
      <c r="BI437" s="194">
        <f>SUMPRODUCT(CHOOSE({1,2,3,4},D242,D307,D372,D502),CHOOSE({1,2,3,4},DL405,DL405,DL405,DL405))</f>
        <v>0</v>
      </c>
      <c r="BJ437" s="194">
        <f>SUMPRODUCT(CHOOSE({1,2,3,4},E242,E307,E372,E502),CHOOSE({1,2,3,4},DM405,DM405,DM405,DM405))</f>
        <v>0</v>
      </c>
      <c r="BK437" s="194">
        <f>SUMPRODUCT(CHOOSE({1,2,3,4},F242,F307,F372,F502),CHOOSE({1,2,3,4},DN405,DN405,DN405,DN405))</f>
        <v>0</v>
      </c>
      <c r="BL437" s="194">
        <f>SUMPRODUCT(CHOOSE({1,2,3,4},G242,G307,G372,G502),CHOOSE({1,2,3,4},DO405,DO405,DO405,DO405))</f>
        <v>0</v>
      </c>
      <c r="BM437" s="194">
        <f>SUMPRODUCT(CHOOSE({1,2,3,4},H242,H307,H372,H502),CHOOSE({1,2,3,4},DP405,DP405,DP405,DP405))</f>
        <v>0</v>
      </c>
      <c r="BN437" s="194">
        <f>SUMPRODUCT(CHOOSE({1,2,3,4},I242,I307,I372,I502),CHOOSE({1,2,3,4},DQ405,DQ405,DQ405,DQ405))</f>
        <v>0</v>
      </c>
      <c r="BO437" s="194">
        <f>SUMPRODUCT(CHOOSE({1,2,3,4},J242,J307,J372,J502),CHOOSE({1,2,3,4},DR405,DR405,DR405,DR405))</f>
        <v>0</v>
      </c>
      <c r="BP437" s="194">
        <f>SUMPRODUCT(CHOOSE({1,2,3,4},K242,K307,K372,K502),CHOOSE({1,2,3,4},DS405,DS405,DS405,DS405))</f>
        <v>0</v>
      </c>
      <c r="BQ437" s="194">
        <f>SUMPRODUCT(CHOOSE({1,2,3,4},L242,L307,L372,L502),CHOOSE({1,2,3,4},DT405,DT405,DT405,DT405))</f>
        <v>0</v>
      </c>
      <c r="BR437" s="194">
        <f>SUMPRODUCT(CHOOSE({1,2,3,4},M242,M307,M372,M502),CHOOSE({1,2,3,4},DU405,DU405,DU405,DU405))</f>
        <v>0</v>
      </c>
      <c r="BS437" s="194">
        <f>SUMPRODUCT(CHOOSE({1,2,3,4},N242,N307,N372,N502),CHOOSE({1,2,3,4},DV405,DV405,DV405,DV405))</f>
        <v>0</v>
      </c>
      <c r="BT437" s="194">
        <f>SUMPRODUCT(CHOOSE({1,2,3,4},O242,O307,O372,O502),CHOOSE({1,2,3,4},DW405,DW405,DW405,DW405))</f>
        <v>0</v>
      </c>
      <c r="BU437" s="194">
        <f>SUMPRODUCT(CHOOSE({1,2,3,4},P242,P307,P372,P502),CHOOSE({1,2,3,4},DX405,DX405,DX405,DX405))</f>
        <v>0</v>
      </c>
      <c r="BV437" s="194">
        <f>SUMPRODUCT(CHOOSE({1,2,3,4},Q242,Q307,Q372,Q502),CHOOSE({1,2,3,4},DY405,DY405,DY405,DY405))</f>
        <v>0</v>
      </c>
      <c r="BW437" s="194">
        <f>SUMPRODUCT(CHOOSE({1,2,3,4},R242,R307,R372,R502),CHOOSE({1,2,3,4},DZ405,DZ405,DZ405,DZ405))</f>
        <v>0</v>
      </c>
      <c r="BX437" s="194">
        <f>SUMPRODUCT(CHOOSE({1,2,3,4},S242,S307,S372,S502),CHOOSE({1,2,3,4},EA405,EA405,EA405,EA405))</f>
        <v>0</v>
      </c>
      <c r="BY437" s="194">
        <f>SUMPRODUCT(CHOOSE({1,2,3,4},T242,T307,T372,T502),CHOOSE({1,2,3,4},EB405,EB405,EB405,EB405))</f>
        <v>0</v>
      </c>
      <c r="BZ437" s="194">
        <f>SUMPRODUCT(CHOOSE({1,2,3,4},U242,U307,U372,U502),CHOOSE({1,2,3,4},EC405,EC405,EC405,EC405))</f>
        <v>0</v>
      </c>
      <c r="CA437" s="194">
        <f>SUMPRODUCT(CHOOSE({1,2,3,4},V242,V307,V372,V502),CHOOSE({1,2,3,4},ED405,ED405,ED405,ED405))</f>
        <v>0</v>
      </c>
      <c r="CB437" s="194">
        <f>SUMPRODUCT(CHOOSE({1,2,3,4},W242,W307,W372,W502),CHOOSE({1,2,3,4},EE405,EE405,EE405,EE405))</f>
        <v>0</v>
      </c>
      <c r="CC437" s="194">
        <f>SUMPRODUCT(CHOOSE({1,2,3,4},X242,X307,X372,X502),CHOOSE({1,2,3,4},EF405,EF405,EF405,EF405))</f>
        <v>0</v>
      </c>
      <c r="CD437" s="194">
        <f>SUMPRODUCT(CHOOSE({1,2,3,4},Y242,Y307,Y372,Y502),CHOOSE({1,2,3,4},EG405,EG405,EG405,EG405))</f>
        <v>0</v>
      </c>
      <c r="CE437" s="194">
        <f>SUMPRODUCT(CHOOSE({1,2,3,4},Z242,Z307,Z372,Z502),CHOOSE({1,2,3,4},EH405,EH405,EH405,EH405))</f>
        <v>0</v>
      </c>
      <c r="CF437" s="194">
        <f>SUMPRODUCT(CHOOSE({1,2,3,4},AA242,AA307,AA372,AA502),CHOOSE({1,2,3,4},EI405,EI405,EI405,EI405))</f>
        <v>0</v>
      </c>
      <c r="CG437" s="194">
        <f>SUMPRODUCT(CHOOSE({1,2,3,4},AB242,AB307,AB372,AB502),CHOOSE({1,2,3,4},EJ405,EJ405,EJ405,EJ405))</f>
        <v>0</v>
      </c>
    </row>
    <row r="438" spans="2:85" x14ac:dyDescent="0.3">
      <c r="B438" s="1">
        <v>7</v>
      </c>
      <c r="C438" s="1"/>
      <c r="D438" s="155"/>
      <c r="E438" s="155"/>
      <c r="F438" s="155"/>
      <c r="G438" s="155"/>
      <c r="H438" s="155"/>
      <c r="I438" s="155"/>
      <c r="J438" s="155">
        <f t="shared" si="159"/>
        <v>0</v>
      </c>
      <c r="K438" s="155">
        <f t="shared" si="159"/>
        <v>0</v>
      </c>
      <c r="L438" s="155">
        <f t="shared" si="159"/>
        <v>0</v>
      </c>
      <c r="M438" s="155">
        <f t="shared" si="159"/>
        <v>0</v>
      </c>
      <c r="N438" s="155">
        <f t="shared" si="159"/>
        <v>0</v>
      </c>
      <c r="O438" s="155">
        <f t="shared" si="159"/>
        <v>0</v>
      </c>
      <c r="P438" s="155">
        <f t="shared" si="159"/>
        <v>0</v>
      </c>
      <c r="Q438" s="155">
        <f t="shared" si="159"/>
        <v>0</v>
      </c>
      <c r="R438" s="155">
        <f t="shared" si="159"/>
        <v>0</v>
      </c>
      <c r="S438" s="155">
        <f t="shared" si="159"/>
        <v>0</v>
      </c>
      <c r="T438" s="155">
        <f t="shared" si="159"/>
        <v>0</v>
      </c>
      <c r="U438" s="155">
        <f t="shared" si="159"/>
        <v>0</v>
      </c>
      <c r="V438" s="155">
        <f t="shared" si="159"/>
        <v>0</v>
      </c>
      <c r="W438" s="155">
        <f t="shared" si="159"/>
        <v>0</v>
      </c>
      <c r="X438" s="155">
        <f t="shared" si="159"/>
        <v>0</v>
      </c>
      <c r="Y438" s="155">
        <f t="shared" si="159"/>
        <v>0</v>
      </c>
      <c r="Z438" s="155">
        <f t="shared" si="159"/>
        <v>0</v>
      </c>
      <c r="AA438" s="155">
        <f t="shared" si="159"/>
        <v>0</v>
      </c>
      <c r="AB438" s="155">
        <f t="shared" si="159"/>
        <v>0</v>
      </c>
      <c r="AC438" s="155"/>
      <c r="AD438" s="155"/>
      <c r="AE438" s="155"/>
      <c r="AF438" s="156"/>
      <c r="AG438" s="170">
        <f t="shared" si="161"/>
        <v>0</v>
      </c>
      <c r="AH438" s="170">
        <f t="shared" si="160"/>
        <v>0</v>
      </c>
      <c r="AI438" s="170">
        <f t="shared" si="160"/>
        <v>0</v>
      </c>
      <c r="AJ438" s="170">
        <f t="shared" si="160"/>
        <v>0</v>
      </c>
      <c r="AK438" s="170">
        <f t="shared" si="160"/>
        <v>0</v>
      </c>
      <c r="AL438" s="170">
        <f t="shared" si="160"/>
        <v>0</v>
      </c>
      <c r="AM438" s="170">
        <f t="shared" si="160"/>
        <v>0</v>
      </c>
      <c r="AN438" s="170">
        <f t="shared" si="160"/>
        <v>0</v>
      </c>
      <c r="AO438" s="170">
        <f t="shared" si="160"/>
        <v>0</v>
      </c>
      <c r="AP438" s="170">
        <f t="shared" si="160"/>
        <v>0</v>
      </c>
      <c r="AQ438" s="170">
        <f t="shared" si="160"/>
        <v>0</v>
      </c>
      <c r="AR438" s="170">
        <f t="shared" si="160"/>
        <v>0</v>
      </c>
      <c r="AS438" s="170">
        <f t="shared" si="160"/>
        <v>0</v>
      </c>
      <c r="AT438" s="170">
        <f t="shared" si="160"/>
        <v>0</v>
      </c>
      <c r="AU438" s="170">
        <f t="shared" si="160"/>
        <v>0</v>
      </c>
      <c r="AV438" s="170">
        <f t="shared" si="160"/>
        <v>0</v>
      </c>
      <c r="AW438" s="170">
        <f t="shared" si="160"/>
        <v>0</v>
      </c>
      <c r="AX438" s="170">
        <f t="shared" si="160"/>
        <v>0</v>
      </c>
      <c r="AY438" s="170">
        <f t="shared" si="160"/>
        <v>0</v>
      </c>
      <c r="AZ438" s="170">
        <f t="shared" si="160"/>
        <v>0</v>
      </c>
      <c r="BA438" s="170">
        <f t="shared" si="160"/>
        <v>0</v>
      </c>
      <c r="BB438" s="170">
        <f t="shared" si="160"/>
        <v>0</v>
      </c>
      <c r="BC438" s="170">
        <f t="shared" si="160"/>
        <v>0</v>
      </c>
      <c r="BD438" s="170">
        <f t="shared" si="160"/>
        <v>0</v>
      </c>
      <c r="BE438" s="170">
        <f t="shared" si="160"/>
        <v>0</v>
      </c>
      <c r="BF438" s="67"/>
      <c r="BG438" s="67"/>
      <c r="BH438" s="180"/>
      <c r="BI438" s="194">
        <f>SUMPRODUCT(CHOOSE({1,2,3,4},D243,D308,D373,D503),CHOOSE({1,2,3,4},DL406,DL406,DL406,DL406))</f>
        <v>0</v>
      </c>
      <c r="BJ438" s="194">
        <f>SUMPRODUCT(CHOOSE({1,2,3,4},E243,E308,E373,E503),CHOOSE({1,2,3,4},DM406,DM406,DM406,DM406))</f>
        <v>0</v>
      </c>
      <c r="BK438" s="194">
        <f>SUMPRODUCT(CHOOSE({1,2,3,4},F243,F308,F373,F503),CHOOSE({1,2,3,4},DN406,DN406,DN406,DN406))</f>
        <v>0</v>
      </c>
      <c r="BL438" s="194">
        <f>SUMPRODUCT(CHOOSE({1,2,3,4},G243,G308,G373,G503),CHOOSE({1,2,3,4},DO406,DO406,DO406,DO406))</f>
        <v>0</v>
      </c>
      <c r="BM438" s="194">
        <f>SUMPRODUCT(CHOOSE({1,2,3,4},H243,H308,H373,H503),CHOOSE({1,2,3,4},DP406,DP406,DP406,DP406))</f>
        <v>0</v>
      </c>
      <c r="BN438" s="194">
        <f>SUMPRODUCT(CHOOSE({1,2,3,4},I243,I308,I373,I503),CHOOSE({1,2,3,4},DQ406,DQ406,DQ406,DQ406))</f>
        <v>0</v>
      </c>
      <c r="BO438" s="194">
        <f>SUMPRODUCT(CHOOSE({1,2,3,4},J243,J308,J373,J503),CHOOSE({1,2,3,4},DR406,DR406,DR406,DR406))</f>
        <v>0</v>
      </c>
      <c r="BP438" s="194">
        <f>SUMPRODUCT(CHOOSE({1,2,3,4},K243,K308,K373,K503),CHOOSE({1,2,3,4},DS406,DS406,DS406,DS406))</f>
        <v>0</v>
      </c>
      <c r="BQ438" s="194">
        <f>SUMPRODUCT(CHOOSE({1,2,3,4},L243,L308,L373,L503),CHOOSE({1,2,3,4},DT406,DT406,DT406,DT406))</f>
        <v>0</v>
      </c>
      <c r="BR438" s="194">
        <f>SUMPRODUCT(CHOOSE({1,2,3,4},M243,M308,M373,M503),CHOOSE({1,2,3,4},DU406,DU406,DU406,DU406))</f>
        <v>0</v>
      </c>
      <c r="BS438" s="194">
        <f>SUMPRODUCT(CHOOSE({1,2,3,4},N243,N308,N373,N503),CHOOSE({1,2,3,4},DV406,DV406,DV406,DV406))</f>
        <v>0</v>
      </c>
      <c r="BT438" s="194">
        <f>SUMPRODUCT(CHOOSE({1,2,3,4},O243,O308,O373,O503),CHOOSE({1,2,3,4},DW406,DW406,DW406,DW406))</f>
        <v>0</v>
      </c>
      <c r="BU438" s="194">
        <f>SUMPRODUCT(CHOOSE({1,2,3,4},P243,P308,P373,P503),CHOOSE({1,2,3,4},DX406,DX406,DX406,DX406))</f>
        <v>0</v>
      </c>
      <c r="BV438" s="194">
        <f>SUMPRODUCT(CHOOSE({1,2,3,4},Q243,Q308,Q373,Q503),CHOOSE({1,2,3,4},DY406,DY406,DY406,DY406))</f>
        <v>0</v>
      </c>
      <c r="BW438" s="194">
        <f>SUMPRODUCT(CHOOSE({1,2,3,4},R243,R308,R373,R503),CHOOSE({1,2,3,4},DZ406,DZ406,DZ406,DZ406))</f>
        <v>0</v>
      </c>
      <c r="BX438" s="194">
        <f>SUMPRODUCT(CHOOSE({1,2,3,4},S243,S308,S373,S503),CHOOSE({1,2,3,4},EA406,EA406,EA406,EA406))</f>
        <v>0</v>
      </c>
      <c r="BY438" s="194">
        <f>SUMPRODUCT(CHOOSE({1,2,3,4},T243,T308,T373,T503),CHOOSE({1,2,3,4},EB406,EB406,EB406,EB406))</f>
        <v>0</v>
      </c>
      <c r="BZ438" s="194">
        <f>SUMPRODUCT(CHOOSE({1,2,3,4},U243,U308,U373,U503),CHOOSE({1,2,3,4},EC406,EC406,EC406,EC406))</f>
        <v>0</v>
      </c>
      <c r="CA438" s="194">
        <f>SUMPRODUCT(CHOOSE({1,2,3,4},V243,V308,V373,V503),CHOOSE({1,2,3,4},ED406,ED406,ED406,ED406))</f>
        <v>0</v>
      </c>
      <c r="CB438" s="194">
        <f>SUMPRODUCT(CHOOSE({1,2,3,4},W243,W308,W373,W503),CHOOSE({1,2,3,4},EE406,EE406,EE406,EE406))</f>
        <v>0</v>
      </c>
      <c r="CC438" s="194">
        <f>SUMPRODUCT(CHOOSE({1,2,3,4},X243,X308,X373,X503),CHOOSE({1,2,3,4},EF406,EF406,EF406,EF406))</f>
        <v>0</v>
      </c>
      <c r="CD438" s="194">
        <f>SUMPRODUCT(CHOOSE({1,2,3,4},Y243,Y308,Y373,Y503),CHOOSE({1,2,3,4},EG406,EG406,EG406,EG406))</f>
        <v>0</v>
      </c>
      <c r="CE438" s="194">
        <f>SUMPRODUCT(CHOOSE({1,2,3,4},Z243,Z308,Z373,Z503),CHOOSE({1,2,3,4},EH406,EH406,EH406,EH406))</f>
        <v>0</v>
      </c>
      <c r="CF438" s="194">
        <f>SUMPRODUCT(CHOOSE({1,2,3,4},AA243,AA308,AA373,AA503),CHOOSE({1,2,3,4},EI406,EI406,EI406,EI406))</f>
        <v>0</v>
      </c>
      <c r="CG438" s="194">
        <f>SUMPRODUCT(CHOOSE({1,2,3,4},AB243,AB308,AB373,AB503),CHOOSE({1,2,3,4},EJ406,EJ406,EJ406,EJ406))</f>
        <v>0</v>
      </c>
    </row>
    <row r="439" spans="2:85" x14ac:dyDescent="0.3">
      <c r="B439" s="1">
        <v>8</v>
      </c>
      <c r="C439" s="1"/>
      <c r="D439" s="155"/>
      <c r="E439" s="155"/>
      <c r="F439" s="155"/>
      <c r="G439" s="155"/>
      <c r="H439" s="155"/>
      <c r="I439" s="155"/>
      <c r="J439" s="155"/>
      <c r="K439" s="155">
        <f t="shared" si="159"/>
        <v>0</v>
      </c>
      <c r="L439" s="155">
        <f t="shared" si="159"/>
        <v>0</v>
      </c>
      <c r="M439" s="155">
        <f t="shared" si="159"/>
        <v>0</v>
      </c>
      <c r="N439" s="155">
        <f t="shared" si="159"/>
        <v>0</v>
      </c>
      <c r="O439" s="155">
        <f t="shared" si="159"/>
        <v>0</v>
      </c>
      <c r="P439" s="155">
        <f t="shared" si="159"/>
        <v>0</v>
      </c>
      <c r="Q439" s="155">
        <f t="shared" si="159"/>
        <v>0</v>
      </c>
      <c r="R439" s="155">
        <f t="shared" si="159"/>
        <v>0</v>
      </c>
      <c r="S439" s="155">
        <f t="shared" si="159"/>
        <v>0</v>
      </c>
      <c r="T439" s="155">
        <f t="shared" si="159"/>
        <v>0</v>
      </c>
      <c r="U439" s="155">
        <f t="shared" si="159"/>
        <v>0</v>
      </c>
      <c r="V439" s="155">
        <f t="shared" si="159"/>
        <v>0</v>
      </c>
      <c r="W439" s="155">
        <f t="shared" si="159"/>
        <v>0</v>
      </c>
      <c r="X439" s="155">
        <f t="shared" si="159"/>
        <v>0</v>
      </c>
      <c r="Y439" s="155">
        <f t="shared" si="159"/>
        <v>0</v>
      </c>
      <c r="Z439" s="155">
        <f t="shared" si="159"/>
        <v>0</v>
      </c>
      <c r="AA439" s="155">
        <f t="shared" si="159"/>
        <v>0</v>
      </c>
      <c r="AB439" s="155">
        <f t="shared" si="159"/>
        <v>0</v>
      </c>
      <c r="AC439" s="155"/>
      <c r="AD439" s="155"/>
      <c r="AE439" s="155"/>
      <c r="AF439" s="155"/>
      <c r="AG439" s="170">
        <f t="shared" si="161"/>
        <v>0</v>
      </c>
      <c r="AH439" s="170">
        <f t="shared" si="160"/>
        <v>0</v>
      </c>
      <c r="AI439" s="170">
        <f t="shared" si="160"/>
        <v>0</v>
      </c>
      <c r="AJ439" s="170">
        <f t="shared" si="160"/>
        <v>0</v>
      </c>
      <c r="AK439" s="170">
        <f t="shared" si="160"/>
        <v>0</v>
      </c>
      <c r="AL439" s="170">
        <f t="shared" si="160"/>
        <v>0</v>
      </c>
      <c r="AM439" s="170">
        <f t="shared" si="160"/>
        <v>0</v>
      </c>
      <c r="AN439" s="170">
        <f t="shared" si="160"/>
        <v>0</v>
      </c>
      <c r="AO439" s="170">
        <f t="shared" si="160"/>
        <v>0</v>
      </c>
      <c r="AP439" s="170">
        <f t="shared" si="160"/>
        <v>0</v>
      </c>
      <c r="AQ439" s="170">
        <f t="shared" si="160"/>
        <v>0</v>
      </c>
      <c r="AR439" s="170">
        <f t="shared" si="160"/>
        <v>0</v>
      </c>
      <c r="AS439" s="170">
        <f t="shared" si="160"/>
        <v>0</v>
      </c>
      <c r="AT439" s="170">
        <f t="shared" si="160"/>
        <v>0</v>
      </c>
      <c r="AU439" s="170">
        <f t="shared" si="160"/>
        <v>0</v>
      </c>
      <c r="AV439" s="170">
        <f t="shared" si="160"/>
        <v>0</v>
      </c>
      <c r="AW439" s="170">
        <f t="shared" si="160"/>
        <v>0</v>
      </c>
      <c r="AX439" s="170">
        <f t="shared" si="160"/>
        <v>0</v>
      </c>
      <c r="AY439" s="170">
        <f t="shared" si="160"/>
        <v>0</v>
      </c>
      <c r="AZ439" s="170">
        <f t="shared" si="160"/>
        <v>0</v>
      </c>
      <c r="BA439" s="170">
        <f t="shared" si="160"/>
        <v>0</v>
      </c>
      <c r="BB439" s="170">
        <f t="shared" si="160"/>
        <v>0</v>
      </c>
      <c r="BC439" s="170">
        <f t="shared" si="160"/>
        <v>0</v>
      </c>
      <c r="BD439" s="170">
        <f t="shared" si="160"/>
        <v>0</v>
      </c>
      <c r="BE439" s="170">
        <f t="shared" si="160"/>
        <v>0</v>
      </c>
      <c r="BF439" s="67"/>
      <c r="BG439" s="67"/>
      <c r="BH439" s="180"/>
      <c r="BI439" s="194">
        <f>SUMPRODUCT(CHOOSE({1,2,3,4},D244,D309,D374,D504),CHOOSE({1,2,3,4},DL407,DL407,DL407,DL407))</f>
        <v>0</v>
      </c>
      <c r="BJ439" s="194">
        <f>SUMPRODUCT(CHOOSE({1,2,3,4},E244,E309,E374,E504),CHOOSE({1,2,3,4},DM407,DM407,DM407,DM407))</f>
        <v>0</v>
      </c>
      <c r="BK439" s="194">
        <f>SUMPRODUCT(CHOOSE({1,2,3,4},F244,F309,F374,F504),CHOOSE({1,2,3,4},DN407,DN407,DN407,DN407))</f>
        <v>0</v>
      </c>
      <c r="BL439" s="194">
        <f>SUMPRODUCT(CHOOSE({1,2,3,4},G244,G309,G374,G504),CHOOSE({1,2,3,4},DO407,DO407,DO407,DO407))</f>
        <v>0</v>
      </c>
      <c r="BM439" s="194">
        <f>SUMPRODUCT(CHOOSE({1,2,3,4},H244,H309,H374,H504),CHOOSE({1,2,3,4},DP407,DP407,DP407,DP407))</f>
        <v>0</v>
      </c>
      <c r="BN439" s="194">
        <f>SUMPRODUCT(CHOOSE({1,2,3,4},I244,I309,I374,I504),CHOOSE({1,2,3,4},DQ407,DQ407,DQ407,DQ407))</f>
        <v>0</v>
      </c>
      <c r="BO439" s="194">
        <f>SUMPRODUCT(CHOOSE({1,2,3,4},J244,J309,J374,J504),CHOOSE({1,2,3,4},DR407,DR407,DR407,DR407))</f>
        <v>0</v>
      </c>
      <c r="BP439" s="194">
        <f>SUMPRODUCT(CHOOSE({1,2,3,4},K244,K309,K374,K504),CHOOSE({1,2,3,4},DS407,DS407,DS407,DS407))</f>
        <v>0</v>
      </c>
      <c r="BQ439" s="194">
        <f>SUMPRODUCT(CHOOSE({1,2,3,4},L244,L309,L374,L504),CHOOSE({1,2,3,4},DT407,DT407,DT407,DT407))</f>
        <v>0</v>
      </c>
      <c r="BR439" s="194">
        <f>SUMPRODUCT(CHOOSE({1,2,3,4},M244,M309,M374,M504),CHOOSE({1,2,3,4},DU407,DU407,DU407,DU407))</f>
        <v>0</v>
      </c>
      <c r="BS439" s="194">
        <f>SUMPRODUCT(CHOOSE({1,2,3,4},N244,N309,N374,N504),CHOOSE({1,2,3,4},DV407,DV407,DV407,DV407))</f>
        <v>0</v>
      </c>
      <c r="BT439" s="194">
        <f>SUMPRODUCT(CHOOSE({1,2,3,4},O244,O309,O374,O504),CHOOSE({1,2,3,4},DW407,DW407,DW407,DW407))</f>
        <v>0</v>
      </c>
      <c r="BU439" s="194">
        <f>SUMPRODUCT(CHOOSE({1,2,3,4},P244,P309,P374,P504),CHOOSE({1,2,3,4},DX407,DX407,DX407,DX407))</f>
        <v>0</v>
      </c>
      <c r="BV439" s="194">
        <f>SUMPRODUCT(CHOOSE({1,2,3,4},Q244,Q309,Q374,Q504),CHOOSE({1,2,3,4},DY407,DY407,DY407,DY407))</f>
        <v>0</v>
      </c>
      <c r="BW439" s="194">
        <f>SUMPRODUCT(CHOOSE({1,2,3,4},R244,R309,R374,R504),CHOOSE({1,2,3,4},DZ407,DZ407,DZ407,DZ407))</f>
        <v>0</v>
      </c>
      <c r="BX439" s="194">
        <f>SUMPRODUCT(CHOOSE({1,2,3,4},S244,S309,S374,S504),CHOOSE({1,2,3,4},EA407,EA407,EA407,EA407))</f>
        <v>0</v>
      </c>
      <c r="BY439" s="194">
        <f>SUMPRODUCT(CHOOSE({1,2,3,4},T244,T309,T374,T504),CHOOSE({1,2,3,4},EB407,EB407,EB407,EB407))</f>
        <v>0</v>
      </c>
      <c r="BZ439" s="194">
        <f>SUMPRODUCT(CHOOSE({1,2,3,4},U244,U309,U374,U504),CHOOSE({1,2,3,4},EC407,EC407,EC407,EC407))</f>
        <v>0</v>
      </c>
      <c r="CA439" s="194">
        <f>SUMPRODUCT(CHOOSE({1,2,3,4},V244,V309,V374,V504),CHOOSE({1,2,3,4},ED407,ED407,ED407,ED407))</f>
        <v>0</v>
      </c>
      <c r="CB439" s="194">
        <f>SUMPRODUCT(CHOOSE({1,2,3,4},W244,W309,W374,W504),CHOOSE({1,2,3,4},EE407,EE407,EE407,EE407))</f>
        <v>0</v>
      </c>
      <c r="CC439" s="194">
        <f>SUMPRODUCT(CHOOSE({1,2,3,4},X244,X309,X374,X504),CHOOSE({1,2,3,4},EF407,EF407,EF407,EF407))</f>
        <v>0</v>
      </c>
      <c r="CD439" s="194">
        <f>SUMPRODUCT(CHOOSE({1,2,3,4},Y244,Y309,Y374,Y504),CHOOSE({1,2,3,4},EG407,EG407,EG407,EG407))</f>
        <v>0</v>
      </c>
      <c r="CE439" s="194">
        <f>SUMPRODUCT(CHOOSE({1,2,3,4},Z244,Z309,Z374,Z504),CHOOSE({1,2,3,4},EH407,EH407,EH407,EH407))</f>
        <v>0</v>
      </c>
      <c r="CF439" s="194">
        <f>SUMPRODUCT(CHOOSE({1,2,3,4},AA244,AA309,AA374,AA504),CHOOSE({1,2,3,4},EI407,EI407,EI407,EI407))</f>
        <v>0</v>
      </c>
      <c r="CG439" s="194">
        <f>SUMPRODUCT(CHOOSE({1,2,3,4},AB244,AB309,AB374,AB504),CHOOSE({1,2,3,4},EJ407,EJ407,EJ407,EJ407))</f>
        <v>0</v>
      </c>
    </row>
    <row r="440" spans="2:85" x14ac:dyDescent="0.3">
      <c r="B440" s="1">
        <v>9</v>
      </c>
      <c r="C440" s="1"/>
      <c r="D440" s="155"/>
      <c r="E440" s="155"/>
      <c r="F440" s="155"/>
      <c r="G440" s="155"/>
      <c r="H440" s="155"/>
      <c r="I440" s="155"/>
      <c r="J440" s="155"/>
      <c r="K440" s="155"/>
      <c r="L440" s="155">
        <f t="shared" si="159"/>
        <v>0</v>
      </c>
      <c r="M440" s="155">
        <f t="shared" si="159"/>
        <v>0</v>
      </c>
      <c r="N440" s="155">
        <f t="shared" si="159"/>
        <v>0</v>
      </c>
      <c r="O440" s="155">
        <f t="shared" si="159"/>
        <v>0</v>
      </c>
      <c r="P440" s="155">
        <f t="shared" si="159"/>
        <v>0</v>
      </c>
      <c r="Q440" s="155">
        <f t="shared" si="159"/>
        <v>0</v>
      </c>
      <c r="R440" s="155">
        <f t="shared" si="159"/>
        <v>0</v>
      </c>
      <c r="S440" s="155">
        <f t="shared" si="159"/>
        <v>0</v>
      </c>
      <c r="T440" s="155">
        <f t="shared" si="159"/>
        <v>0</v>
      </c>
      <c r="U440" s="155">
        <f t="shared" si="159"/>
        <v>0</v>
      </c>
      <c r="V440" s="155">
        <f t="shared" si="159"/>
        <v>0</v>
      </c>
      <c r="W440" s="155">
        <f t="shared" si="159"/>
        <v>0</v>
      </c>
      <c r="X440" s="155">
        <f t="shared" si="159"/>
        <v>0</v>
      </c>
      <c r="Y440" s="155">
        <f t="shared" si="159"/>
        <v>0</v>
      </c>
      <c r="Z440" s="155">
        <f t="shared" si="159"/>
        <v>0</v>
      </c>
      <c r="AA440" s="155">
        <f t="shared" si="159"/>
        <v>0</v>
      </c>
      <c r="AB440" s="155">
        <f t="shared" si="159"/>
        <v>0</v>
      </c>
      <c r="AC440" s="155"/>
      <c r="AD440" s="155"/>
      <c r="AE440" s="155"/>
      <c r="AF440" s="155"/>
      <c r="AG440" s="170">
        <f t="shared" si="161"/>
        <v>0</v>
      </c>
      <c r="AH440" s="170">
        <f t="shared" si="160"/>
        <v>0</v>
      </c>
      <c r="AI440" s="170">
        <f t="shared" si="160"/>
        <v>0</v>
      </c>
      <c r="AJ440" s="170">
        <f t="shared" si="160"/>
        <v>0</v>
      </c>
      <c r="AK440" s="170">
        <f t="shared" si="160"/>
        <v>0</v>
      </c>
      <c r="AL440" s="170">
        <f t="shared" si="160"/>
        <v>0</v>
      </c>
      <c r="AM440" s="170">
        <f t="shared" si="160"/>
        <v>0</v>
      </c>
      <c r="AN440" s="170">
        <f t="shared" si="160"/>
        <v>0</v>
      </c>
      <c r="AO440" s="170">
        <f t="shared" si="160"/>
        <v>0</v>
      </c>
      <c r="AP440" s="170">
        <f t="shared" si="160"/>
        <v>0</v>
      </c>
      <c r="AQ440" s="170">
        <f t="shared" si="160"/>
        <v>0</v>
      </c>
      <c r="AR440" s="170">
        <f t="shared" si="160"/>
        <v>0</v>
      </c>
      <c r="AS440" s="170">
        <f t="shared" si="160"/>
        <v>0</v>
      </c>
      <c r="AT440" s="170">
        <f t="shared" si="160"/>
        <v>0</v>
      </c>
      <c r="AU440" s="170">
        <f t="shared" si="160"/>
        <v>0</v>
      </c>
      <c r="AV440" s="170">
        <f t="shared" si="160"/>
        <v>0</v>
      </c>
      <c r="AW440" s="170">
        <f t="shared" si="160"/>
        <v>0</v>
      </c>
      <c r="AX440" s="170">
        <f t="shared" si="160"/>
        <v>0</v>
      </c>
      <c r="AY440" s="170">
        <f t="shared" si="160"/>
        <v>0</v>
      </c>
      <c r="AZ440" s="170">
        <f t="shared" si="160"/>
        <v>0</v>
      </c>
      <c r="BA440" s="170">
        <f t="shared" si="160"/>
        <v>0</v>
      </c>
      <c r="BB440" s="170">
        <f t="shared" si="160"/>
        <v>0</v>
      </c>
      <c r="BC440" s="170">
        <f t="shared" si="160"/>
        <v>0</v>
      </c>
      <c r="BD440" s="170">
        <f t="shared" si="160"/>
        <v>0</v>
      </c>
      <c r="BE440" s="170">
        <f t="shared" si="160"/>
        <v>0</v>
      </c>
      <c r="BF440" s="67"/>
      <c r="BG440" s="67"/>
      <c r="BH440" s="180"/>
      <c r="BI440" s="194">
        <f>SUMPRODUCT(CHOOSE({1,2,3,4},D245,D310,D375,D505),CHOOSE({1,2,3,4},DL408,DL408,DL408,DL408))</f>
        <v>0</v>
      </c>
      <c r="BJ440" s="194">
        <f>SUMPRODUCT(CHOOSE({1,2,3,4},E245,E310,E375,E505),CHOOSE({1,2,3,4},DM408,DM408,DM408,DM408))</f>
        <v>0</v>
      </c>
      <c r="BK440" s="194">
        <f>SUMPRODUCT(CHOOSE({1,2,3,4},F245,F310,F375,F505),CHOOSE({1,2,3,4},DN408,DN408,DN408,DN408))</f>
        <v>0</v>
      </c>
      <c r="BL440" s="194">
        <f>SUMPRODUCT(CHOOSE({1,2,3,4},G245,G310,G375,G505),CHOOSE({1,2,3,4},DO408,DO408,DO408,DO408))</f>
        <v>0</v>
      </c>
      <c r="BM440" s="194">
        <f>SUMPRODUCT(CHOOSE({1,2,3,4},H245,H310,H375,H505),CHOOSE({1,2,3,4},DP408,DP408,DP408,DP408))</f>
        <v>0</v>
      </c>
      <c r="BN440" s="194">
        <f>SUMPRODUCT(CHOOSE({1,2,3,4},I245,I310,I375,I505),CHOOSE({1,2,3,4},DQ408,DQ408,DQ408,DQ408))</f>
        <v>0</v>
      </c>
      <c r="BO440" s="194">
        <f>SUMPRODUCT(CHOOSE({1,2,3,4},J245,J310,J375,J505),CHOOSE({1,2,3,4},DR408,DR408,DR408,DR408))</f>
        <v>0</v>
      </c>
      <c r="BP440" s="194">
        <f>SUMPRODUCT(CHOOSE({1,2,3,4},K245,K310,K375,K505),CHOOSE({1,2,3,4},DS408,DS408,DS408,DS408))</f>
        <v>0</v>
      </c>
      <c r="BQ440" s="194">
        <f>SUMPRODUCT(CHOOSE({1,2,3,4},L245,L310,L375,L505),CHOOSE({1,2,3,4},DT408,DT408,DT408,DT408))</f>
        <v>0</v>
      </c>
      <c r="BR440" s="194">
        <f>SUMPRODUCT(CHOOSE({1,2,3,4},M245,M310,M375,M505),CHOOSE({1,2,3,4},DU408,DU408,DU408,DU408))</f>
        <v>0</v>
      </c>
      <c r="BS440" s="194">
        <f>SUMPRODUCT(CHOOSE({1,2,3,4},N245,N310,N375,N505),CHOOSE({1,2,3,4},DV408,DV408,DV408,DV408))</f>
        <v>0</v>
      </c>
      <c r="BT440" s="194">
        <f>SUMPRODUCT(CHOOSE({1,2,3,4},O245,O310,O375,O505),CHOOSE({1,2,3,4},DW408,DW408,DW408,DW408))</f>
        <v>0</v>
      </c>
      <c r="BU440" s="194">
        <f>SUMPRODUCT(CHOOSE({1,2,3,4},P245,P310,P375,P505),CHOOSE({1,2,3,4},DX408,DX408,DX408,DX408))</f>
        <v>0</v>
      </c>
      <c r="BV440" s="194">
        <f>SUMPRODUCT(CHOOSE({1,2,3,4},Q245,Q310,Q375,Q505),CHOOSE({1,2,3,4},DY408,DY408,DY408,DY408))</f>
        <v>0</v>
      </c>
      <c r="BW440" s="194">
        <f>SUMPRODUCT(CHOOSE({1,2,3,4},R245,R310,R375,R505),CHOOSE({1,2,3,4},DZ408,DZ408,DZ408,DZ408))</f>
        <v>0</v>
      </c>
      <c r="BX440" s="194">
        <f>SUMPRODUCT(CHOOSE({1,2,3,4},S245,S310,S375,S505),CHOOSE({1,2,3,4},EA408,EA408,EA408,EA408))</f>
        <v>0</v>
      </c>
      <c r="BY440" s="194">
        <f>SUMPRODUCT(CHOOSE({1,2,3,4},T245,T310,T375,T505),CHOOSE({1,2,3,4},EB408,EB408,EB408,EB408))</f>
        <v>0</v>
      </c>
      <c r="BZ440" s="194">
        <f>SUMPRODUCT(CHOOSE({1,2,3,4},U245,U310,U375,U505),CHOOSE({1,2,3,4},EC408,EC408,EC408,EC408))</f>
        <v>0</v>
      </c>
      <c r="CA440" s="194">
        <f>SUMPRODUCT(CHOOSE({1,2,3,4},V245,V310,V375,V505),CHOOSE({1,2,3,4},ED408,ED408,ED408,ED408))</f>
        <v>0</v>
      </c>
      <c r="CB440" s="194">
        <f>SUMPRODUCT(CHOOSE({1,2,3,4},W245,W310,W375,W505),CHOOSE({1,2,3,4},EE408,EE408,EE408,EE408))</f>
        <v>0</v>
      </c>
      <c r="CC440" s="194">
        <f>SUMPRODUCT(CHOOSE({1,2,3,4},X245,X310,X375,X505),CHOOSE({1,2,3,4},EF408,EF408,EF408,EF408))</f>
        <v>0</v>
      </c>
      <c r="CD440" s="194">
        <f>SUMPRODUCT(CHOOSE({1,2,3,4},Y245,Y310,Y375,Y505),CHOOSE({1,2,3,4},EG408,EG408,EG408,EG408))</f>
        <v>0</v>
      </c>
      <c r="CE440" s="194">
        <f>SUMPRODUCT(CHOOSE({1,2,3,4},Z245,Z310,Z375,Z505),CHOOSE({1,2,3,4},EH408,EH408,EH408,EH408))</f>
        <v>0</v>
      </c>
      <c r="CF440" s="194">
        <f>SUMPRODUCT(CHOOSE({1,2,3,4},AA245,AA310,AA375,AA505),CHOOSE({1,2,3,4},EI408,EI408,EI408,EI408))</f>
        <v>0</v>
      </c>
      <c r="CG440" s="194">
        <f>SUMPRODUCT(CHOOSE({1,2,3,4},AB245,AB310,AB375,AB505),CHOOSE({1,2,3,4},EJ408,EJ408,EJ408,EJ408))</f>
        <v>0</v>
      </c>
    </row>
    <row r="441" spans="2:85" x14ac:dyDescent="0.3">
      <c r="B441" s="1">
        <v>10</v>
      </c>
      <c r="C441" s="1"/>
      <c r="D441" s="155"/>
      <c r="E441" s="155"/>
      <c r="F441" s="155"/>
      <c r="G441" s="155"/>
      <c r="H441" s="155"/>
      <c r="I441" s="155"/>
      <c r="J441" s="155"/>
      <c r="K441" s="155"/>
      <c r="L441" s="155"/>
      <c r="M441" s="155">
        <f t="shared" si="159"/>
        <v>0</v>
      </c>
      <c r="N441" s="155">
        <f t="shared" si="159"/>
        <v>0</v>
      </c>
      <c r="O441" s="155">
        <f t="shared" si="159"/>
        <v>0</v>
      </c>
      <c r="P441" s="155">
        <f t="shared" si="159"/>
        <v>0</v>
      </c>
      <c r="Q441" s="155">
        <f t="shared" si="159"/>
        <v>0</v>
      </c>
      <c r="R441" s="155">
        <f t="shared" si="159"/>
        <v>0</v>
      </c>
      <c r="S441" s="155">
        <f t="shared" si="159"/>
        <v>0</v>
      </c>
      <c r="T441" s="155">
        <f t="shared" si="159"/>
        <v>0</v>
      </c>
      <c r="U441" s="155">
        <f t="shared" si="159"/>
        <v>0</v>
      </c>
      <c r="V441" s="155">
        <f t="shared" si="159"/>
        <v>0</v>
      </c>
      <c r="W441" s="155">
        <f t="shared" si="159"/>
        <v>0</v>
      </c>
      <c r="X441" s="155">
        <f t="shared" si="159"/>
        <v>0</v>
      </c>
      <c r="Y441" s="155">
        <f t="shared" si="159"/>
        <v>0</v>
      </c>
      <c r="Z441" s="155">
        <f t="shared" si="159"/>
        <v>0</v>
      </c>
      <c r="AA441" s="155">
        <f t="shared" si="159"/>
        <v>0</v>
      </c>
      <c r="AB441" s="155">
        <f t="shared" si="159"/>
        <v>0</v>
      </c>
      <c r="AC441" s="156"/>
      <c r="AD441" s="156"/>
      <c r="AE441" s="156"/>
      <c r="AF441" s="156"/>
      <c r="AG441" s="170">
        <f t="shared" si="161"/>
        <v>0</v>
      </c>
      <c r="AH441" s="170">
        <f t="shared" si="160"/>
        <v>0</v>
      </c>
      <c r="AI441" s="170">
        <f t="shared" si="160"/>
        <v>0</v>
      </c>
      <c r="AJ441" s="170">
        <f t="shared" si="160"/>
        <v>0</v>
      </c>
      <c r="AK441" s="170">
        <f t="shared" si="160"/>
        <v>0</v>
      </c>
      <c r="AL441" s="170">
        <f t="shared" si="160"/>
        <v>0</v>
      </c>
      <c r="AM441" s="170">
        <f t="shared" si="160"/>
        <v>0</v>
      </c>
      <c r="AN441" s="170">
        <f t="shared" si="160"/>
        <v>0</v>
      </c>
      <c r="AO441" s="170">
        <f t="shared" si="160"/>
        <v>0</v>
      </c>
      <c r="AP441" s="170">
        <f t="shared" si="160"/>
        <v>0</v>
      </c>
      <c r="AQ441" s="170">
        <f t="shared" si="160"/>
        <v>0</v>
      </c>
      <c r="AR441" s="170">
        <f t="shared" si="160"/>
        <v>0</v>
      </c>
      <c r="AS441" s="170">
        <f t="shared" si="160"/>
        <v>0</v>
      </c>
      <c r="AT441" s="170">
        <f t="shared" si="160"/>
        <v>0</v>
      </c>
      <c r="AU441" s="170">
        <f t="shared" si="160"/>
        <v>0</v>
      </c>
      <c r="AV441" s="170">
        <f t="shared" si="160"/>
        <v>0</v>
      </c>
      <c r="AW441" s="170">
        <f t="shared" si="160"/>
        <v>0</v>
      </c>
      <c r="AX441" s="170">
        <f t="shared" si="160"/>
        <v>0</v>
      </c>
      <c r="AY441" s="170">
        <f t="shared" si="160"/>
        <v>0</v>
      </c>
      <c r="AZ441" s="170">
        <f t="shared" si="160"/>
        <v>0</v>
      </c>
      <c r="BA441" s="170">
        <f t="shared" si="160"/>
        <v>0</v>
      </c>
      <c r="BB441" s="170">
        <f t="shared" si="160"/>
        <v>0</v>
      </c>
      <c r="BC441" s="170">
        <f t="shared" si="160"/>
        <v>0</v>
      </c>
      <c r="BD441" s="170">
        <f t="shared" si="160"/>
        <v>0</v>
      </c>
      <c r="BE441" s="170">
        <f t="shared" si="160"/>
        <v>0</v>
      </c>
      <c r="BF441" s="67"/>
      <c r="BG441" s="67"/>
      <c r="BH441" s="180"/>
      <c r="BI441" s="194">
        <f>SUMPRODUCT(CHOOSE({1,2,3,4},D246,D311,D376,D506),CHOOSE({1,2,3,4},DL409,DL409,DL409,DL409))</f>
        <v>0</v>
      </c>
      <c r="BJ441" s="194">
        <f>SUMPRODUCT(CHOOSE({1,2,3,4},E246,E311,E376,E506),CHOOSE({1,2,3,4},DM409,DM409,DM409,DM409))</f>
        <v>0</v>
      </c>
      <c r="BK441" s="194">
        <f>SUMPRODUCT(CHOOSE({1,2,3,4},F246,F311,F376,F506),CHOOSE({1,2,3,4},DN409,DN409,DN409,DN409))</f>
        <v>0</v>
      </c>
      <c r="BL441" s="194">
        <f>SUMPRODUCT(CHOOSE({1,2,3,4},G246,G311,G376,G506),CHOOSE({1,2,3,4},DO409,DO409,DO409,DO409))</f>
        <v>0</v>
      </c>
      <c r="BM441" s="194">
        <f>SUMPRODUCT(CHOOSE({1,2,3,4},H246,H311,H376,H506),CHOOSE({1,2,3,4},DP409,DP409,DP409,DP409))</f>
        <v>0</v>
      </c>
      <c r="BN441" s="194">
        <f>SUMPRODUCT(CHOOSE({1,2,3,4},I246,I311,I376,I506),CHOOSE({1,2,3,4},DQ409,DQ409,DQ409,DQ409))</f>
        <v>0</v>
      </c>
      <c r="BO441" s="194">
        <f>SUMPRODUCT(CHOOSE({1,2,3,4},J246,J311,J376,J506),CHOOSE({1,2,3,4},DR409,DR409,DR409,DR409))</f>
        <v>0</v>
      </c>
      <c r="BP441" s="194">
        <f>SUMPRODUCT(CHOOSE({1,2,3,4},K246,K311,K376,K506),CHOOSE({1,2,3,4},DS409,DS409,DS409,DS409))</f>
        <v>0</v>
      </c>
      <c r="BQ441" s="194">
        <f>SUMPRODUCT(CHOOSE({1,2,3,4},L246,L311,L376,L506),CHOOSE({1,2,3,4},DT409,DT409,DT409,DT409))</f>
        <v>0</v>
      </c>
      <c r="BR441" s="194">
        <f>SUMPRODUCT(CHOOSE({1,2,3,4},M246,M311,M376,M506),CHOOSE({1,2,3,4},DU409,DU409,DU409,DU409))</f>
        <v>0</v>
      </c>
      <c r="BS441" s="194">
        <f>SUMPRODUCT(CHOOSE({1,2,3,4},N246,N311,N376,N506),CHOOSE({1,2,3,4},DV409,DV409,DV409,DV409))</f>
        <v>0</v>
      </c>
      <c r="BT441" s="194">
        <f>SUMPRODUCT(CHOOSE({1,2,3,4},O246,O311,O376,O506),CHOOSE({1,2,3,4},DW409,DW409,DW409,DW409))</f>
        <v>0</v>
      </c>
      <c r="BU441" s="194">
        <f>SUMPRODUCT(CHOOSE({1,2,3,4},P246,P311,P376,P506),CHOOSE({1,2,3,4},DX409,DX409,DX409,DX409))</f>
        <v>0</v>
      </c>
      <c r="BV441" s="194">
        <f>SUMPRODUCT(CHOOSE({1,2,3,4},Q246,Q311,Q376,Q506),CHOOSE({1,2,3,4},DY409,DY409,DY409,DY409))</f>
        <v>0</v>
      </c>
      <c r="BW441" s="194">
        <f>SUMPRODUCT(CHOOSE({1,2,3,4},R246,R311,R376,R506),CHOOSE({1,2,3,4},DZ409,DZ409,DZ409,DZ409))</f>
        <v>0</v>
      </c>
      <c r="BX441" s="194">
        <f>SUMPRODUCT(CHOOSE({1,2,3,4},S246,S311,S376,S506),CHOOSE({1,2,3,4},EA409,EA409,EA409,EA409))</f>
        <v>0</v>
      </c>
      <c r="BY441" s="194">
        <f>SUMPRODUCT(CHOOSE({1,2,3,4},T246,T311,T376,T506),CHOOSE({1,2,3,4},EB409,EB409,EB409,EB409))</f>
        <v>0</v>
      </c>
      <c r="BZ441" s="194">
        <f>SUMPRODUCT(CHOOSE({1,2,3,4},U246,U311,U376,U506),CHOOSE({1,2,3,4},EC409,EC409,EC409,EC409))</f>
        <v>0</v>
      </c>
      <c r="CA441" s="194">
        <f>SUMPRODUCT(CHOOSE({1,2,3,4},V246,V311,V376,V506),CHOOSE({1,2,3,4},ED409,ED409,ED409,ED409))</f>
        <v>0</v>
      </c>
      <c r="CB441" s="194">
        <f>SUMPRODUCT(CHOOSE({1,2,3,4},W246,W311,W376,W506),CHOOSE({1,2,3,4},EE409,EE409,EE409,EE409))</f>
        <v>0</v>
      </c>
      <c r="CC441" s="194">
        <f>SUMPRODUCT(CHOOSE({1,2,3,4},X246,X311,X376,X506),CHOOSE({1,2,3,4},EF409,EF409,EF409,EF409))</f>
        <v>0</v>
      </c>
      <c r="CD441" s="194">
        <f>SUMPRODUCT(CHOOSE({1,2,3,4},Y246,Y311,Y376,Y506),CHOOSE({1,2,3,4},EG409,EG409,EG409,EG409))</f>
        <v>0</v>
      </c>
      <c r="CE441" s="194">
        <f>SUMPRODUCT(CHOOSE({1,2,3,4},Z246,Z311,Z376,Z506),CHOOSE({1,2,3,4},EH409,EH409,EH409,EH409))</f>
        <v>0</v>
      </c>
      <c r="CF441" s="194">
        <f>SUMPRODUCT(CHOOSE({1,2,3,4},AA246,AA311,AA376,AA506),CHOOSE({1,2,3,4},EI409,EI409,EI409,EI409))</f>
        <v>0</v>
      </c>
      <c r="CG441" s="194">
        <f>SUMPRODUCT(CHOOSE({1,2,3,4},AB246,AB311,AB376,AB506),CHOOSE({1,2,3,4},EJ409,EJ409,EJ409,EJ409))</f>
        <v>0</v>
      </c>
    </row>
    <row r="442" spans="2:85" x14ac:dyDescent="0.3">
      <c r="B442" s="1">
        <v>11</v>
      </c>
      <c r="C442" s="1"/>
      <c r="D442" s="155"/>
      <c r="E442" s="155"/>
      <c r="F442" s="155"/>
      <c r="G442" s="155"/>
      <c r="H442" s="155"/>
      <c r="I442" s="155"/>
      <c r="J442" s="155"/>
      <c r="K442" s="155"/>
      <c r="L442" s="155"/>
      <c r="M442" s="155"/>
      <c r="N442" s="155">
        <f t="shared" si="159"/>
        <v>0</v>
      </c>
      <c r="O442" s="155">
        <f t="shared" si="159"/>
        <v>0</v>
      </c>
      <c r="P442" s="155">
        <f t="shared" si="159"/>
        <v>0</v>
      </c>
      <c r="Q442" s="155">
        <f t="shared" si="159"/>
        <v>0</v>
      </c>
      <c r="R442" s="155">
        <f t="shared" si="159"/>
        <v>0</v>
      </c>
      <c r="S442" s="155">
        <f t="shared" si="159"/>
        <v>0</v>
      </c>
      <c r="T442" s="155">
        <f t="shared" si="159"/>
        <v>0</v>
      </c>
      <c r="U442" s="155">
        <f t="shared" si="159"/>
        <v>0</v>
      </c>
      <c r="V442" s="155">
        <f t="shared" si="159"/>
        <v>0</v>
      </c>
      <c r="W442" s="155">
        <f t="shared" si="159"/>
        <v>0</v>
      </c>
      <c r="X442" s="155">
        <f t="shared" si="159"/>
        <v>0</v>
      </c>
      <c r="Y442" s="155">
        <f t="shared" si="159"/>
        <v>0</v>
      </c>
      <c r="Z442" s="155">
        <f t="shared" si="159"/>
        <v>0</v>
      </c>
      <c r="AA442" s="155">
        <f t="shared" si="159"/>
        <v>0</v>
      </c>
      <c r="AB442" s="155">
        <f t="shared" si="159"/>
        <v>0</v>
      </c>
      <c r="AC442" s="156"/>
      <c r="AD442" s="156"/>
      <c r="AE442" s="156"/>
      <c r="AF442" s="156"/>
      <c r="AG442" s="170">
        <f t="shared" si="161"/>
        <v>0</v>
      </c>
      <c r="AH442" s="170">
        <f t="shared" si="160"/>
        <v>0</v>
      </c>
      <c r="AI442" s="170">
        <f t="shared" si="160"/>
        <v>0</v>
      </c>
      <c r="AJ442" s="170">
        <f t="shared" si="160"/>
        <v>0</v>
      </c>
      <c r="AK442" s="170">
        <f t="shared" si="160"/>
        <v>0</v>
      </c>
      <c r="AL442" s="170">
        <f t="shared" si="160"/>
        <v>0</v>
      </c>
      <c r="AM442" s="170">
        <f t="shared" si="160"/>
        <v>0</v>
      </c>
      <c r="AN442" s="170">
        <f t="shared" si="160"/>
        <v>0</v>
      </c>
      <c r="AO442" s="170">
        <f t="shared" si="160"/>
        <v>0</v>
      </c>
      <c r="AP442" s="170">
        <f t="shared" si="160"/>
        <v>0</v>
      </c>
      <c r="AQ442" s="170">
        <f t="shared" si="160"/>
        <v>0</v>
      </c>
      <c r="AR442" s="170">
        <f t="shared" si="160"/>
        <v>0</v>
      </c>
      <c r="AS442" s="170">
        <f t="shared" si="160"/>
        <v>0</v>
      </c>
      <c r="AT442" s="170">
        <f t="shared" si="160"/>
        <v>0</v>
      </c>
      <c r="AU442" s="170">
        <f t="shared" si="160"/>
        <v>0</v>
      </c>
      <c r="AV442" s="170">
        <f t="shared" si="160"/>
        <v>0</v>
      </c>
      <c r="AW442" s="170">
        <f t="shared" ref="AW442:BE456" si="162">S151*BX410</f>
        <v>0</v>
      </c>
      <c r="AX442" s="170">
        <f t="shared" si="162"/>
        <v>0</v>
      </c>
      <c r="AY442" s="170">
        <f t="shared" si="162"/>
        <v>0</v>
      </c>
      <c r="AZ442" s="170">
        <f t="shared" si="162"/>
        <v>0</v>
      </c>
      <c r="BA442" s="170">
        <f t="shared" si="162"/>
        <v>0</v>
      </c>
      <c r="BB442" s="170">
        <f t="shared" si="162"/>
        <v>0</v>
      </c>
      <c r="BC442" s="170">
        <f t="shared" si="162"/>
        <v>0</v>
      </c>
      <c r="BD442" s="170">
        <f t="shared" si="162"/>
        <v>0</v>
      </c>
      <c r="BE442" s="170">
        <f t="shared" si="162"/>
        <v>0</v>
      </c>
      <c r="BF442" s="67"/>
      <c r="BG442" s="67"/>
      <c r="BH442" s="180"/>
      <c r="BI442" s="194">
        <f>SUMPRODUCT(CHOOSE({1,2,3,4},D247,D312,D377,D507),CHOOSE({1,2,3,4},DL410,DL410,DL410,DL410))</f>
        <v>0</v>
      </c>
      <c r="BJ442" s="194">
        <f>SUMPRODUCT(CHOOSE({1,2,3,4},E247,E312,E377,E507),CHOOSE({1,2,3,4},DM410,DM410,DM410,DM410))</f>
        <v>0</v>
      </c>
      <c r="BK442" s="194">
        <f>SUMPRODUCT(CHOOSE({1,2,3,4},F247,F312,F377,F507),CHOOSE({1,2,3,4},DN410,DN410,DN410,DN410))</f>
        <v>0</v>
      </c>
      <c r="BL442" s="194">
        <f>SUMPRODUCT(CHOOSE({1,2,3,4},G247,G312,G377,G507),CHOOSE({1,2,3,4},DO410,DO410,DO410,DO410))</f>
        <v>0</v>
      </c>
      <c r="BM442" s="194">
        <f>SUMPRODUCT(CHOOSE({1,2,3,4},H247,H312,H377,H507),CHOOSE({1,2,3,4},DP410,DP410,DP410,DP410))</f>
        <v>0</v>
      </c>
      <c r="BN442" s="194">
        <f>SUMPRODUCT(CHOOSE({1,2,3,4},I247,I312,I377,I507),CHOOSE({1,2,3,4},DQ410,DQ410,DQ410,DQ410))</f>
        <v>0</v>
      </c>
      <c r="BO442" s="194">
        <f>SUMPRODUCT(CHOOSE({1,2,3,4},J247,J312,J377,J507),CHOOSE({1,2,3,4},DR410,DR410,DR410,DR410))</f>
        <v>0</v>
      </c>
      <c r="BP442" s="194">
        <f>SUMPRODUCT(CHOOSE({1,2,3,4},K247,K312,K377,K507),CHOOSE({1,2,3,4},DS410,DS410,DS410,DS410))</f>
        <v>0</v>
      </c>
      <c r="BQ442" s="194">
        <f>SUMPRODUCT(CHOOSE({1,2,3,4},L247,L312,L377,L507),CHOOSE({1,2,3,4},DT410,DT410,DT410,DT410))</f>
        <v>0</v>
      </c>
      <c r="BR442" s="194">
        <f>SUMPRODUCT(CHOOSE({1,2,3,4},M247,M312,M377,M507),CHOOSE({1,2,3,4},DU410,DU410,DU410,DU410))</f>
        <v>0</v>
      </c>
      <c r="BS442" s="194">
        <f>SUMPRODUCT(CHOOSE({1,2,3,4},N247,N312,N377,N507),CHOOSE({1,2,3,4},DV410,DV410,DV410,DV410))</f>
        <v>0</v>
      </c>
      <c r="BT442" s="194">
        <f>SUMPRODUCT(CHOOSE({1,2,3,4},O247,O312,O377,O507),CHOOSE({1,2,3,4},DW410,DW410,DW410,DW410))</f>
        <v>0</v>
      </c>
      <c r="BU442" s="194">
        <f>SUMPRODUCT(CHOOSE({1,2,3,4},P247,P312,P377,P507),CHOOSE({1,2,3,4},DX410,DX410,DX410,DX410))</f>
        <v>0</v>
      </c>
      <c r="BV442" s="194">
        <f>SUMPRODUCT(CHOOSE({1,2,3,4},Q247,Q312,Q377,Q507),CHOOSE({1,2,3,4},DY410,DY410,DY410,DY410))</f>
        <v>0</v>
      </c>
      <c r="BW442" s="194">
        <f>SUMPRODUCT(CHOOSE({1,2,3,4},R247,R312,R377,R507),CHOOSE({1,2,3,4},DZ410,DZ410,DZ410,DZ410))</f>
        <v>0</v>
      </c>
      <c r="BX442" s="194">
        <f>SUMPRODUCT(CHOOSE({1,2,3,4},S247,S312,S377,S507),CHOOSE({1,2,3,4},EA410,EA410,EA410,EA410))</f>
        <v>0</v>
      </c>
      <c r="BY442" s="194">
        <f>SUMPRODUCT(CHOOSE({1,2,3,4},T247,T312,T377,T507),CHOOSE({1,2,3,4},EB410,EB410,EB410,EB410))</f>
        <v>0</v>
      </c>
      <c r="BZ442" s="194">
        <f>SUMPRODUCT(CHOOSE({1,2,3,4},U247,U312,U377,U507),CHOOSE({1,2,3,4},EC410,EC410,EC410,EC410))</f>
        <v>0</v>
      </c>
      <c r="CA442" s="194">
        <f>SUMPRODUCT(CHOOSE({1,2,3,4},V247,V312,V377,V507),CHOOSE({1,2,3,4},ED410,ED410,ED410,ED410))</f>
        <v>0</v>
      </c>
      <c r="CB442" s="194">
        <f>SUMPRODUCT(CHOOSE({1,2,3,4},W247,W312,W377,W507),CHOOSE({1,2,3,4},EE410,EE410,EE410,EE410))</f>
        <v>0</v>
      </c>
      <c r="CC442" s="194">
        <f>SUMPRODUCT(CHOOSE({1,2,3,4},X247,X312,X377,X507),CHOOSE({1,2,3,4},EF410,EF410,EF410,EF410))</f>
        <v>0</v>
      </c>
      <c r="CD442" s="194">
        <f>SUMPRODUCT(CHOOSE({1,2,3,4},Y247,Y312,Y377,Y507),CHOOSE({1,2,3,4},EG410,EG410,EG410,EG410))</f>
        <v>0</v>
      </c>
      <c r="CE442" s="194">
        <f>SUMPRODUCT(CHOOSE({1,2,3,4},Z247,Z312,Z377,Z507),CHOOSE({1,2,3,4},EH410,EH410,EH410,EH410))</f>
        <v>0</v>
      </c>
      <c r="CF442" s="194">
        <f>SUMPRODUCT(CHOOSE({1,2,3,4},AA247,AA312,AA377,AA507),CHOOSE({1,2,3,4},EI410,EI410,EI410,EI410))</f>
        <v>0</v>
      </c>
      <c r="CG442" s="194">
        <f>SUMPRODUCT(CHOOSE({1,2,3,4},AB247,AB312,AB377,AB507),CHOOSE({1,2,3,4},EJ410,EJ410,EJ410,EJ410))</f>
        <v>0</v>
      </c>
    </row>
    <row r="443" spans="2:85" x14ac:dyDescent="0.3">
      <c r="B443" s="1">
        <v>12</v>
      </c>
      <c r="C443" s="1"/>
      <c r="D443" s="155"/>
      <c r="E443" s="155"/>
      <c r="F443" s="155"/>
      <c r="G443" s="155"/>
      <c r="H443" s="155"/>
      <c r="I443" s="155"/>
      <c r="J443" s="155"/>
      <c r="K443" s="155"/>
      <c r="L443" s="155"/>
      <c r="M443" s="155"/>
      <c r="N443" s="155"/>
      <c r="O443" s="155">
        <f t="shared" si="159"/>
        <v>0</v>
      </c>
      <c r="P443" s="155">
        <f t="shared" si="159"/>
        <v>0</v>
      </c>
      <c r="Q443" s="155">
        <f t="shared" si="159"/>
        <v>0</v>
      </c>
      <c r="R443" s="155">
        <f t="shared" si="159"/>
        <v>0</v>
      </c>
      <c r="S443" s="155">
        <f t="shared" si="159"/>
        <v>0</v>
      </c>
      <c r="T443" s="155">
        <f t="shared" si="159"/>
        <v>0</v>
      </c>
      <c r="U443" s="155">
        <f t="shared" si="159"/>
        <v>0</v>
      </c>
      <c r="V443" s="155">
        <f t="shared" si="159"/>
        <v>0</v>
      </c>
      <c r="W443" s="155">
        <f t="shared" si="159"/>
        <v>0</v>
      </c>
      <c r="X443" s="155">
        <f t="shared" si="159"/>
        <v>0</v>
      </c>
      <c r="Y443" s="155">
        <f t="shared" si="159"/>
        <v>0</v>
      </c>
      <c r="Z443" s="155">
        <f t="shared" si="159"/>
        <v>0</v>
      </c>
      <c r="AA443" s="155">
        <f t="shared" si="159"/>
        <v>0</v>
      </c>
      <c r="AB443" s="155">
        <f t="shared" si="159"/>
        <v>0</v>
      </c>
      <c r="AC443" s="156"/>
      <c r="AD443" s="156"/>
      <c r="AE443" s="156"/>
      <c r="AF443" s="156"/>
      <c r="AG443" s="170">
        <f t="shared" si="161"/>
        <v>0</v>
      </c>
      <c r="AH443" s="170">
        <f t="shared" si="161"/>
        <v>0</v>
      </c>
      <c r="AI443" s="170">
        <f t="shared" si="161"/>
        <v>0</v>
      </c>
      <c r="AJ443" s="170">
        <f t="shared" si="161"/>
        <v>0</v>
      </c>
      <c r="AK443" s="170">
        <f t="shared" si="161"/>
        <v>0</v>
      </c>
      <c r="AL443" s="170">
        <f t="shared" si="161"/>
        <v>0</v>
      </c>
      <c r="AM443" s="170">
        <f t="shared" si="161"/>
        <v>0</v>
      </c>
      <c r="AN443" s="170">
        <f t="shared" si="161"/>
        <v>0</v>
      </c>
      <c r="AO443" s="170">
        <f t="shared" si="161"/>
        <v>0</v>
      </c>
      <c r="AP443" s="170">
        <f t="shared" si="161"/>
        <v>0</v>
      </c>
      <c r="AQ443" s="170">
        <f t="shared" si="161"/>
        <v>0</v>
      </c>
      <c r="AR443" s="170">
        <f t="shared" si="161"/>
        <v>0</v>
      </c>
      <c r="AS443" s="170">
        <f t="shared" si="161"/>
        <v>0</v>
      </c>
      <c r="AT443" s="170">
        <f t="shared" si="161"/>
        <v>0</v>
      </c>
      <c r="AU443" s="170">
        <f t="shared" si="161"/>
        <v>0</v>
      </c>
      <c r="AV443" s="170">
        <f t="shared" si="161"/>
        <v>0</v>
      </c>
      <c r="AW443" s="170">
        <f t="shared" si="162"/>
        <v>0</v>
      </c>
      <c r="AX443" s="170">
        <f t="shared" si="162"/>
        <v>0</v>
      </c>
      <c r="AY443" s="170">
        <f t="shared" si="162"/>
        <v>0</v>
      </c>
      <c r="AZ443" s="170">
        <f t="shared" si="162"/>
        <v>0</v>
      </c>
      <c r="BA443" s="170">
        <f t="shared" si="162"/>
        <v>0</v>
      </c>
      <c r="BB443" s="170">
        <f t="shared" si="162"/>
        <v>0</v>
      </c>
      <c r="BC443" s="170">
        <f t="shared" si="162"/>
        <v>0</v>
      </c>
      <c r="BD443" s="170">
        <f t="shared" si="162"/>
        <v>0</v>
      </c>
      <c r="BE443" s="170">
        <f t="shared" si="162"/>
        <v>0</v>
      </c>
      <c r="BF443" s="67"/>
      <c r="BG443" s="67"/>
      <c r="BH443" s="52"/>
      <c r="BI443" s="194">
        <f>SUMPRODUCT(CHOOSE({1,2,3,4},D248,D313,D378,D508),CHOOSE({1,2,3,4},DL411,DL411,DL411,DL411))</f>
        <v>0</v>
      </c>
      <c r="BJ443" s="194">
        <f>SUMPRODUCT(CHOOSE({1,2,3,4},E248,E313,E378,E508),CHOOSE({1,2,3,4},DM411,DM411,DM411,DM411))</f>
        <v>0</v>
      </c>
      <c r="BK443" s="194">
        <f>SUMPRODUCT(CHOOSE({1,2,3,4},F248,F313,F378,F508),CHOOSE({1,2,3,4},DN411,DN411,DN411,DN411))</f>
        <v>0</v>
      </c>
      <c r="BL443" s="194">
        <f>SUMPRODUCT(CHOOSE({1,2,3,4},G248,G313,G378,G508),CHOOSE({1,2,3,4},DO411,DO411,DO411,DO411))</f>
        <v>0</v>
      </c>
      <c r="BM443" s="194">
        <f>SUMPRODUCT(CHOOSE({1,2,3,4},H248,H313,H378,H508),CHOOSE({1,2,3,4},DP411,DP411,DP411,DP411))</f>
        <v>0</v>
      </c>
      <c r="BN443" s="194">
        <f>SUMPRODUCT(CHOOSE({1,2,3,4},I248,I313,I378,I508),CHOOSE({1,2,3,4},DQ411,DQ411,DQ411,DQ411))</f>
        <v>0</v>
      </c>
      <c r="BO443" s="194">
        <f>SUMPRODUCT(CHOOSE({1,2,3,4},J248,J313,J378,J508),CHOOSE({1,2,3,4},DR411,DR411,DR411,DR411))</f>
        <v>0</v>
      </c>
      <c r="BP443" s="194">
        <f>SUMPRODUCT(CHOOSE({1,2,3,4},K248,K313,K378,K508),CHOOSE({1,2,3,4},DS411,DS411,DS411,DS411))</f>
        <v>0</v>
      </c>
      <c r="BQ443" s="194">
        <f>SUMPRODUCT(CHOOSE({1,2,3,4},L248,L313,L378,L508),CHOOSE({1,2,3,4},DT411,DT411,DT411,DT411))</f>
        <v>0</v>
      </c>
      <c r="BR443" s="194">
        <f>SUMPRODUCT(CHOOSE({1,2,3,4},M248,M313,M378,M508),CHOOSE({1,2,3,4},DU411,DU411,DU411,DU411))</f>
        <v>0</v>
      </c>
      <c r="BS443" s="194">
        <f>SUMPRODUCT(CHOOSE({1,2,3,4},N248,N313,N378,N508),CHOOSE({1,2,3,4},DV411,DV411,DV411,DV411))</f>
        <v>0</v>
      </c>
      <c r="BT443" s="194">
        <f>SUMPRODUCT(CHOOSE({1,2,3,4},O248,O313,O378,O508),CHOOSE({1,2,3,4},DW411,DW411,DW411,DW411))</f>
        <v>0</v>
      </c>
      <c r="BU443" s="194">
        <f>SUMPRODUCT(CHOOSE({1,2,3,4},P248,P313,P378,P508),CHOOSE({1,2,3,4},DX411,DX411,DX411,DX411))</f>
        <v>0</v>
      </c>
      <c r="BV443" s="194">
        <f>SUMPRODUCT(CHOOSE({1,2,3,4},Q248,Q313,Q378,Q508),CHOOSE({1,2,3,4},DY411,DY411,DY411,DY411))</f>
        <v>0</v>
      </c>
      <c r="BW443" s="194">
        <f>SUMPRODUCT(CHOOSE({1,2,3,4},R248,R313,R378,R508),CHOOSE({1,2,3,4},DZ411,DZ411,DZ411,DZ411))</f>
        <v>0</v>
      </c>
      <c r="BX443" s="194">
        <f>SUMPRODUCT(CHOOSE({1,2,3,4},S248,S313,S378,S508),CHOOSE({1,2,3,4},EA411,EA411,EA411,EA411))</f>
        <v>0</v>
      </c>
      <c r="BY443" s="194">
        <f>SUMPRODUCT(CHOOSE({1,2,3,4},T248,T313,T378,T508),CHOOSE({1,2,3,4},EB411,EB411,EB411,EB411))</f>
        <v>0</v>
      </c>
      <c r="BZ443" s="194">
        <f>SUMPRODUCT(CHOOSE({1,2,3,4},U248,U313,U378,U508),CHOOSE({1,2,3,4},EC411,EC411,EC411,EC411))</f>
        <v>0</v>
      </c>
      <c r="CA443" s="194">
        <f>SUMPRODUCT(CHOOSE({1,2,3,4},V248,V313,V378,V508),CHOOSE({1,2,3,4},ED411,ED411,ED411,ED411))</f>
        <v>0</v>
      </c>
      <c r="CB443" s="194">
        <f>SUMPRODUCT(CHOOSE({1,2,3,4},W248,W313,W378,W508),CHOOSE({1,2,3,4},EE411,EE411,EE411,EE411))</f>
        <v>0</v>
      </c>
      <c r="CC443" s="194">
        <f>SUMPRODUCT(CHOOSE({1,2,3,4},X248,X313,X378,X508),CHOOSE({1,2,3,4},EF411,EF411,EF411,EF411))</f>
        <v>0</v>
      </c>
      <c r="CD443" s="194">
        <f>SUMPRODUCT(CHOOSE({1,2,3,4},Y248,Y313,Y378,Y508),CHOOSE({1,2,3,4},EG411,EG411,EG411,EG411))</f>
        <v>0</v>
      </c>
      <c r="CE443" s="194">
        <f>SUMPRODUCT(CHOOSE({1,2,3,4},Z248,Z313,Z378,Z508),CHOOSE({1,2,3,4},EH411,EH411,EH411,EH411))</f>
        <v>0</v>
      </c>
      <c r="CF443" s="194">
        <f>SUMPRODUCT(CHOOSE({1,2,3,4},AA248,AA313,AA378,AA508),CHOOSE({1,2,3,4},EI411,EI411,EI411,EI411))</f>
        <v>0</v>
      </c>
      <c r="CG443" s="194">
        <f>SUMPRODUCT(CHOOSE({1,2,3,4},AB248,AB313,AB378,AB508),CHOOSE({1,2,3,4},EJ411,EJ411,EJ411,EJ411))</f>
        <v>0</v>
      </c>
    </row>
    <row r="444" spans="2:85" x14ac:dyDescent="0.3">
      <c r="B444" s="1">
        <v>13</v>
      </c>
      <c r="C444" s="1"/>
      <c r="D444" s="155"/>
      <c r="E444" s="155"/>
      <c r="F444" s="155"/>
      <c r="G444" s="155"/>
      <c r="H444" s="155"/>
      <c r="I444" s="155"/>
      <c r="J444" s="155"/>
      <c r="K444" s="155"/>
      <c r="L444" s="155"/>
      <c r="M444" s="155"/>
      <c r="N444" s="155"/>
      <c r="O444" s="155"/>
      <c r="P444" s="155">
        <f t="shared" si="159"/>
        <v>0</v>
      </c>
      <c r="Q444" s="155">
        <f t="shared" si="159"/>
        <v>0</v>
      </c>
      <c r="R444" s="155">
        <f t="shared" si="159"/>
        <v>0</v>
      </c>
      <c r="S444" s="155">
        <f t="shared" si="159"/>
        <v>0</v>
      </c>
      <c r="T444" s="155">
        <f t="shared" si="159"/>
        <v>0</v>
      </c>
      <c r="U444" s="155">
        <f t="shared" si="159"/>
        <v>0</v>
      </c>
      <c r="V444" s="155">
        <f t="shared" si="159"/>
        <v>0</v>
      </c>
      <c r="W444" s="155">
        <f t="shared" si="159"/>
        <v>0</v>
      </c>
      <c r="X444" s="155">
        <f t="shared" si="159"/>
        <v>0</v>
      </c>
      <c r="Y444" s="155">
        <f t="shared" si="159"/>
        <v>0</v>
      </c>
      <c r="Z444" s="155">
        <f t="shared" si="159"/>
        <v>0</v>
      </c>
      <c r="AA444" s="155">
        <f t="shared" si="159"/>
        <v>0</v>
      </c>
      <c r="AB444" s="155">
        <f t="shared" si="159"/>
        <v>0</v>
      </c>
      <c r="AC444" s="156"/>
      <c r="AD444" s="156"/>
      <c r="AE444" s="156"/>
      <c r="AF444" s="156"/>
      <c r="AG444" s="170">
        <f t="shared" si="161"/>
        <v>0</v>
      </c>
      <c r="AH444" s="170">
        <f t="shared" si="161"/>
        <v>0</v>
      </c>
      <c r="AI444" s="170">
        <f t="shared" si="161"/>
        <v>0</v>
      </c>
      <c r="AJ444" s="170">
        <f t="shared" si="161"/>
        <v>0</v>
      </c>
      <c r="AK444" s="170">
        <f t="shared" si="161"/>
        <v>0</v>
      </c>
      <c r="AL444" s="170">
        <f t="shared" si="161"/>
        <v>0</v>
      </c>
      <c r="AM444" s="170">
        <f t="shared" si="161"/>
        <v>0</v>
      </c>
      <c r="AN444" s="170">
        <f t="shared" si="161"/>
        <v>0</v>
      </c>
      <c r="AO444" s="170">
        <f t="shared" si="161"/>
        <v>0</v>
      </c>
      <c r="AP444" s="170">
        <f t="shared" si="161"/>
        <v>0</v>
      </c>
      <c r="AQ444" s="170">
        <f t="shared" si="161"/>
        <v>0</v>
      </c>
      <c r="AR444" s="170">
        <f t="shared" si="161"/>
        <v>0</v>
      </c>
      <c r="AS444" s="170">
        <f t="shared" si="161"/>
        <v>0</v>
      </c>
      <c r="AT444" s="170">
        <f t="shared" si="161"/>
        <v>0</v>
      </c>
      <c r="AU444" s="170">
        <f t="shared" si="161"/>
        <v>0</v>
      </c>
      <c r="AV444" s="170">
        <f t="shared" si="161"/>
        <v>0</v>
      </c>
      <c r="AW444" s="170">
        <f t="shared" si="162"/>
        <v>0</v>
      </c>
      <c r="AX444" s="170">
        <f t="shared" si="162"/>
        <v>0</v>
      </c>
      <c r="AY444" s="170">
        <f t="shared" si="162"/>
        <v>0</v>
      </c>
      <c r="AZ444" s="170">
        <f t="shared" si="162"/>
        <v>0</v>
      </c>
      <c r="BA444" s="170">
        <f t="shared" si="162"/>
        <v>0</v>
      </c>
      <c r="BB444" s="170">
        <f t="shared" si="162"/>
        <v>0</v>
      </c>
      <c r="BC444" s="170">
        <f t="shared" si="162"/>
        <v>0</v>
      </c>
      <c r="BD444" s="170">
        <f t="shared" si="162"/>
        <v>0</v>
      </c>
      <c r="BE444" s="170">
        <f t="shared" si="162"/>
        <v>0</v>
      </c>
      <c r="BF444" s="67"/>
      <c r="BG444" s="67"/>
      <c r="BH444" s="52"/>
      <c r="BI444" s="194">
        <f>SUMPRODUCT(CHOOSE({1,2,3,4},D249,D314,D379,D509),CHOOSE({1,2,3,4},DL412,DL412,DL412,DL412))</f>
        <v>0</v>
      </c>
      <c r="BJ444" s="194">
        <f>SUMPRODUCT(CHOOSE({1,2,3,4},E249,E314,E379,E509),CHOOSE({1,2,3,4},DM412,DM412,DM412,DM412))</f>
        <v>0</v>
      </c>
      <c r="BK444" s="194">
        <f>SUMPRODUCT(CHOOSE({1,2,3,4},F249,F314,F379,F509),CHOOSE({1,2,3,4},DN412,DN412,DN412,DN412))</f>
        <v>0</v>
      </c>
      <c r="BL444" s="194">
        <f>SUMPRODUCT(CHOOSE({1,2,3,4},G249,G314,G379,G509),CHOOSE({1,2,3,4},DO412,DO412,DO412,DO412))</f>
        <v>0</v>
      </c>
      <c r="BM444" s="194">
        <f>SUMPRODUCT(CHOOSE({1,2,3,4},H249,H314,H379,H509),CHOOSE({1,2,3,4},DP412,DP412,DP412,DP412))</f>
        <v>0</v>
      </c>
      <c r="BN444" s="194">
        <f>SUMPRODUCT(CHOOSE({1,2,3,4},I249,I314,I379,I509),CHOOSE({1,2,3,4},DQ412,DQ412,DQ412,DQ412))</f>
        <v>0</v>
      </c>
      <c r="BO444" s="194">
        <f>SUMPRODUCT(CHOOSE({1,2,3,4},J249,J314,J379,J509),CHOOSE({1,2,3,4},DR412,DR412,DR412,DR412))</f>
        <v>0</v>
      </c>
      <c r="BP444" s="194">
        <f>SUMPRODUCT(CHOOSE({1,2,3,4},K249,K314,K379,K509),CHOOSE({1,2,3,4},DS412,DS412,DS412,DS412))</f>
        <v>0</v>
      </c>
      <c r="BQ444" s="194">
        <f>SUMPRODUCT(CHOOSE({1,2,3,4},L249,L314,L379,L509),CHOOSE({1,2,3,4},DT412,DT412,DT412,DT412))</f>
        <v>0</v>
      </c>
      <c r="BR444" s="194">
        <f>SUMPRODUCT(CHOOSE({1,2,3,4},M249,M314,M379,M509),CHOOSE({1,2,3,4},DU412,DU412,DU412,DU412))</f>
        <v>0</v>
      </c>
      <c r="BS444" s="194">
        <f>SUMPRODUCT(CHOOSE({1,2,3,4},N249,N314,N379,N509),CHOOSE({1,2,3,4},DV412,DV412,DV412,DV412))</f>
        <v>0</v>
      </c>
      <c r="BT444" s="194">
        <f>SUMPRODUCT(CHOOSE({1,2,3,4},O249,O314,O379,O509),CHOOSE({1,2,3,4},DW412,DW412,DW412,DW412))</f>
        <v>0</v>
      </c>
      <c r="BU444" s="194">
        <f>SUMPRODUCT(CHOOSE({1,2,3,4},P249,P314,P379,P509),CHOOSE({1,2,3,4},DX412,DX412,DX412,DX412))</f>
        <v>0</v>
      </c>
      <c r="BV444" s="194">
        <f>SUMPRODUCT(CHOOSE({1,2,3,4},Q249,Q314,Q379,Q509),CHOOSE({1,2,3,4},DY412,DY412,DY412,DY412))</f>
        <v>0</v>
      </c>
      <c r="BW444" s="194">
        <f>SUMPRODUCT(CHOOSE({1,2,3,4},R249,R314,R379,R509),CHOOSE({1,2,3,4},DZ412,DZ412,DZ412,DZ412))</f>
        <v>0</v>
      </c>
      <c r="BX444" s="194">
        <f>SUMPRODUCT(CHOOSE({1,2,3,4},S249,S314,S379,S509),CHOOSE({1,2,3,4},EA412,EA412,EA412,EA412))</f>
        <v>0</v>
      </c>
      <c r="BY444" s="194">
        <f>SUMPRODUCT(CHOOSE({1,2,3,4},T249,T314,T379,T509),CHOOSE({1,2,3,4},EB412,EB412,EB412,EB412))</f>
        <v>0</v>
      </c>
      <c r="BZ444" s="194">
        <f>SUMPRODUCT(CHOOSE({1,2,3,4},U249,U314,U379,U509),CHOOSE({1,2,3,4},EC412,EC412,EC412,EC412))</f>
        <v>0</v>
      </c>
      <c r="CA444" s="194">
        <f>SUMPRODUCT(CHOOSE({1,2,3,4},V249,V314,V379,V509),CHOOSE({1,2,3,4},ED412,ED412,ED412,ED412))</f>
        <v>0</v>
      </c>
      <c r="CB444" s="194">
        <f>SUMPRODUCT(CHOOSE({1,2,3,4},W249,W314,W379,W509),CHOOSE({1,2,3,4},EE412,EE412,EE412,EE412))</f>
        <v>0</v>
      </c>
      <c r="CC444" s="194">
        <f>SUMPRODUCT(CHOOSE({1,2,3,4},X249,X314,X379,X509),CHOOSE({1,2,3,4},EF412,EF412,EF412,EF412))</f>
        <v>0</v>
      </c>
      <c r="CD444" s="194">
        <f>SUMPRODUCT(CHOOSE({1,2,3,4},Y249,Y314,Y379,Y509),CHOOSE({1,2,3,4},EG412,EG412,EG412,EG412))</f>
        <v>0</v>
      </c>
      <c r="CE444" s="194">
        <f>SUMPRODUCT(CHOOSE({1,2,3,4},Z249,Z314,Z379,Z509),CHOOSE({1,2,3,4},EH412,EH412,EH412,EH412))</f>
        <v>0</v>
      </c>
      <c r="CF444" s="194">
        <f>SUMPRODUCT(CHOOSE({1,2,3,4},AA249,AA314,AA379,AA509),CHOOSE({1,2,3,4},EI412,EI412,EI412,EI412))</f>
        <v>0</v>
      </c>
      <c r="CG444" s="194">
        <f>SUMPRODUCT(CHOOSE({1,2,3,4},AB249,AB314,AB379,AB509),CHOOSE({1,2,3,4},EJ412,EJ412,EJ412,EJ412))</f>
        <v>0</v>
      </c>
    </row>
    <row r="445" spans="2:85" x14ac:dyDescent="0.3">
      <c r="B445" s="1">
        <v>14</v>
      </c>
      <c r="C445" s="1"/>
      <c r="D445" s="155"/>
      <c r="E445" s="155"/>
      <c r="F445" s="155"/>
      <c r="G445" s="155"/>
      <c r="H445" s="155"/>
      <c r="I445" s="155"/>
      <c r="J445" s="155"/>
      <c r="K445" s="155"/>
      <c r="L445" s="155"/>
      <c r="M445" s="155"/>
      <c r="N445" s="155"/>
      <c r="O445" s="155"/>
      <c r="P445" s="155"/>
      <c r="Q445" s="155">
        <f t="shared" si="159"/>
        <v>0</v>
      </c>
      <c r="R445" s="155">
        <f t="shared" si="159"/>
        <v>0</v>
      </c>
      <c r="S445" s="155">
        <f t="shared" si="159"/>
        <v>0</v>
      </c>
      <c r="T445" s="155">
        <f t="shared" si="159"/>
        <v>0</v>
      </c>
      <c r="U445" s="155">
        <f t="shared" si="159"/>
        <v>0</v>
      </c>
      <c r="V445" s="155">
        <f t="shared" si="159"/>
        <v>0</v>
      </c>
      <c r="W445" s="155">
        <f t="shared" si="159"/>
        <v>0</v>
      </c>
      <c r="X445" s="155">
        <f t="shared" si="159"/>
        <v>0</v>
      </c>
      <c r="Y445" s="155">
        <f>(VLOOKUP(X90,ColMort,$A$4,FALSE)-1)*X154*CC413</f>
        <v>0</v>
      </c>
      <c r="Z445" s="155">
        <f>(VLOOKUP(Y90,ColMort,$A$4,FALSE)-1)*Y154*CD413</f>
        <v>0</v>
      </c>
      <c r="AA445" s="155">
        <f>(VLOOKUP(Z90,ColMort,$A$4,FALSE)-1)*Z154*CE413</f>
        <v>0</v>
      </c>
      <c r="AB445" s="155">
        <f>(VLOOKUP(AA90,ColMort,$A$4,FALSE)-1)*AA154*CF413</f>
        <v>0</v>
      </c>
      <c r="AC445" s="156"/>
      <c r="AD445" s="156"/>
      <c r="AE445" s="156"/>
      <c r="AF445" s="156"/>
      <c r="AG445" s="170">
        <f t="shared" si="161"/>
        <v>0</v>
      </c>
      <c r="AH445" s="170">
        <f t="shared" si="161"/>
        <v>0</v>
      </c>
      <c r="AI445" s="170">
        <f t="shared" si="161"/>
        <v>0</v>
      </c>
      <c r="AJ445" s="170">
        <f t="shared" si="161"/>
        <v>0</v>
      </c>
      <c r="AK445" s="170">
        <f t="shared" si="161"/>
        <v>0</v>
      </c>
      <c r="AL445" s="170">
        <f t="shared" si="161"/>
        <v>0</v>
      </c>
      <c r="AM445" s="170">
        <f t="shared" si="161"/>
        <v>0</v>
      </c>
      <c r="AN445" s="170">
        <f t="shared" si="161"/>
        <v>0</v>
      </c>
      <c r="AO445" s="170">
        <f t="shared" si="161"/>
        <v>0</v>
      </c>
      <c r="AP445" s="170">
        <f t="shared" si="161"/>
        <v>0</v>
      </c>
      <c r="AQ445" s="170">
        <f t="shared" si="161"/>
        <v>0</v>
      </c>
      <c r="AR445" s="170">
        <f t="shared" si="161"/>
        <v>0</v>
      </c>
      <c r="AS445" s="170">
        <f t="shared" si="161"/>
        <v>0</v>
      </c>
      <c r="AT445" s="170">
        <f t="shared" si="161"/>
        <v>0</v>
      </c>
      <c r="AU445" s="170">
        <f t="shared" si="161"/>
        <v>0</v>
      </c>
      <c r="AV445" s="170">
        <f t="shared" si="161"/>
        <v>0</v>
      </c>
      <c r="AW445" s="170">
        <f t="shared" si="162"/>
        <v>0</v>
      </c>
      <c r="AX445" s="170">
        <f t="shared" si="162"/>
        <v>0</v>
      </c>
      <c r="AY445" s="170">
        <f t="shared" si="162"/>
        <v>0</v>
      </c>
      <c r="AZ445" s="170">
        <f t="shared" si="162"/>
        <v>0</v>
      </c>
      <c r="BA445" s="170">
        <f t="shared" si="162"/>
        <v>0</v>
      </c>
      <c r="BB445" s="170">
        <f t="shared" si="162"/>
        <v>0</v>
      </c>
      <c r="BC445" s="170">
        <f t="shared" si="162"/>
        <v>0</v>
      </c>
      <c r="BD445" s="170">
        <f t="shared" si="162"/>
        <v>0</v>
      </c>
      <c r="BE445" s="170">
        <f t="shared" si="162"/>
        <v>0</v>
      </c>
      <c r="BF445" s="67"/>
      <c r="BG445" s="67"/>
      <c r="BH445" s="52"/>
      <c r="BI445" s="194">
        <f>SUMPRODUCT(CHOOSE({1,2,3,4},D250,D315,D380,D510),CHOOSE({1,2,3,4},DL413,DL413,DL413,DL413))</f>
        <v>0</v>
      </c>
      <c r="BJ445" s="194">
        <f>SUMPRODUCT(CHOOSE({1,2,3,4},E250,E315,E380,E510),CHOOSE({1,2,3,4},DM413,DM413,DM413,DM413))</f>
        <v>0</v>
      </c>
      <c r="BK445" s="194">
        <f>SUMPRODUCT(CHOOSE({1,2,3,4},F250,F315,F380,F510),CHOOSE({1,2,3,4},DN413,DN413,DN413,DN413))</f>
        <v>0</v>
      </c>
      <c r="BL445" s="194">
        <f>SUMPRODUCT(CHOOSE({1,2,3,4},G250,G315,G380,G510),CHOOSE({1,2,3,4},DO413,DO413,DO413,DO413))</f>
        <v>0</v>
      </c>
      <c r="BM445" s="194">
        <f>SUMPRODUCT(CHOOSE({1,2,3,4},H250,H315,H380,H510),CHOOSE({1,2,3,4},DP413,DP413,DP413,DP413))</f>
        <v>0</v>
      </c>
      <c r="BN445" s="194">
        <f>SUMPRODUCT(CHOOSE({1,2,3,4},I250,I315,I380,I510),CHOOSE({1,2,3,4},DQ413,DQ413,DQ413,DQ413))</f>
        <v>0</v>
      </c>
      <c r="BO445" s="194">
        <f>SUMPRODUCT(CHOOSE({1,2,3,4},J250,J315,J380,J510),CHOOSE({1,2,3,4},DR413,DR413,DR413,DR413))</f>
        <v>0</v>
      </c>
      <c r="BP445" s="194">
        <f>SUMPRODUCT(CHOOSE({1,2,3,4},K250,K315,K380,K510),CHOOSE({1,2,3,4},DS413,DS413,DS413,DS413))</f>
        <v>0</v>
      </c>
      <c r="BQ445" s="194">
        <f>SUMPRODUCT(CHOOSE({1,2,3,4},L250,L315,L380,L510),CHOOSE({1,2,3,4},DT413,DT413,DT413,DT413))</f>
        <v>0</v>
      </c>
      <c r="BR445" s="194">
        <f>SUMPRODUCT(CHOOSE({1,2,3,4},M250,M315,M380,M510),CHOOSE({1,2,3,4},DU413,DU413,DU413,DU413))</f>
        <v>0</v>
      </c>
      <c r="BS445" s="194">
        <f>SUMPRODUCT(CHOOSE({1,2,3,4},N250,N315,N380,N510),CHOOSE({1,2,3,4},DV413,DV413,DV413,DV413))</f>
        <v>0</v>
      </c>
      <c r="BT445" s="194">
        <f>SUMPRODUCT(CHOOSE({1,2,3,4},O250,O315,O380,O510),CHOOSE({1,2,3,4},DW413,DW413,DW413,DW413))</f>
        <v>0</v>
      </c>
      <c r="BU445" s="194">
        <f>SUMPRODUCT(CHOOSE({1,2,3,4},P250,P315,P380,P510),CHOOSE({1,2,3,4},DX413,DX413,DX413,DX413))</f>
        <v>0</v>
      </c>
      <c r="BV445" s="194">
        <f>SUMPRODUCT(CHOOSE({1,2,3,4},Q250,Q315,Q380,Q510),CHOOSE({1,2,3,4},DY413,DY413,DY413,DY413))</f>
        <v>0</v>
      </c>
      <c r="BW445" s="194">
        <f>SUMPRODUCT(CHOOSE({1,2,3,4},R250,R315,R380,R510),CHOOSE({1,2,3,4},DZ413,DZ413,DZ413,DZ413))</f>
        <v>0</v>
      </c>
      <c r="BX445" s="194">
        <f>SUMPRODUCT(CHOOSE({1,2,3,4},S250,S315,S380,S510),CHOOSE({1,2,3,4},EA413,EA413,EA413,EA413))</f>
        <v>0</v>
      </c>
      <c r="BY445" s="194">
        <f>SUMPRODUCT(CHOOSE({1,2,3,4},T250,T315,T380,T510),CHOOSE({1,2,3,4},EB413,EB413,EB413,EB413))</f>
        <v>0</v>
      </c>
      <c r="BZ445" s="194">
        <f>SUMPRODUCT(CHOOSE({1,2,3,4},U250,U315,U380,U510),CHOOSE({1,2,3,4},EC413,EC413,EC413,EC413))</f>
        <v>0</v>
      </c>
      <c r="CA445" s="194">
        <f>SUMPRODUCT(CHOOSE({1,2,3,4},V250,V315,V380,V510),CHOOSE({1,2,3,4},ED413,ED413,ED413,ED413))</f>
        <v>0</v>
      </c>
      <c r="CB445" s="194">
        <f>SUMPRODUCT(CHOOSE({1,2,3,4},W250,W315,W380,W510),CHOOSE({1,2,3,4},EE413,EE413,EE413,EE413))</f>
        <v>0</v>
      </c>
      <c r="CC445" s="194">
        <f>SUMPRODUCT(CHOOSE({1,2,3,4},X250,X315,X380,X510),CHOOSE({1,2,3,4},EF413,EF413,EF413,EF413))</f>
        <v>0</v>
      </c>
      <c r="CD445" s="194">
        <f>SUMPRODUCT(CHOOSE({1,2,3,4},Y250,Y315,Y380,Y510),CHOOSE({1,2,3,4},EG413,EG413,EG413,EG413))</f>
        <v>0</v>
      </c>
      <c r="CE445" s="194">
        <f>SUMPRODUCT(CHOOSE({1,2,3,4},Z250,Z315,Z380,Z510),CHOOSE({1,2,3,4},EH413,EH413,EH413,EH413))</f>
        <v>0</v>
      </c>
      <c r="CF445" s="194">
        <f>SUMPRODUCT(CHOOSE({1,2,3,4},AA250,AA315,AA380,AA510),CHOOSE({1,2,3,4},EI413,EI413,EI413,EI413))</f>
        <v>0</v>
      </c>
      <c r="CG445" s="194">
        <f>SUMPRODUCT(CHOOSE({1,2,3,4},AB250,AB315,AB380,AB510),CHOOSE({1,2,3,4},EJ413,EJ413,EJ413,EJ413))</f>
        <v>0</v>
      </c>
    </row>
    <row r="446" spans="2:85" x14ac:dyDescent="0.3">
      <c r="B446" s="1">
        <v>15</v>
      </c>
      <c r="C446" s="1"/>
      <c r="D446" s="155"/>
      <c r="E446" s="155"/>
      <c r="F446" s="155"/>
      <c r="G446" s="155"/>
      <c r="H446" s="155"/>
      <c r="I446" s="155"/>
      <c r="J446" s="155"/>
      <c r="K446" s="155"/>
      <c r="L446" s="155"/>
      <c r="M446" s="155"/>
      <c r="N446" s="155"/>
      <c r="O446" s="155"/>
      <c r="P446" s="155"/>
      <c r="Q446" s="155"/>
      <c r="R446" s="155">
        <f t="shared" ref="R446:AB451" si="163">(VLOOKUP(Q91,ColMort,$A$4,FALSE)-1)*Q155*BV414</f>
        <v>0</v>
      </c>
      <c r="S446" s="155">
        <f t="shared" si="163"/>
        <v>0</v>
      </c>
      <c r="T446" s="155">
        <f t="shared" si="163"/>
        <v>0</v>
      </c>
      <c r="U446" s="155">
        <f t="shared" si="163"/>
        <v>0</v>
      </c>
      <c r="V446" s="155">
        <f t="shared" si="163"/>
        <v>0</v>
      </c>
      <c r="W446" s="155">
        <f t="shared" si="163"/>
        <v>0</v>
      </c>
      <c r="X446" s="155">
        <f t="shared" si="163"/>
        <v>0</v>
      </c>
      <c r="Y446" s="155">
        <f t="shared" si="163"/>
        <v>0</v>
      </c>
      <c r="Z446" s="155">
        <f t="shared" si="163"/>
        <v>0</v>
      </c>
      <c r="AA446" s="155">
        <f t="shared" si="163"/>
        <v>0</v>
      </c>
      <c r="AB446" s="155">
        <f t="shared" si="163"/>
        <v>0</v>
      </c>
      <c r="AC446" s="156"/>
      <c r="AD446" s="156"/>
      <c r="AE446" s="156"/>
      <c r="AF446" s="156"/>
      <c r="AG446" s="170">
        <f t="shared" si="161"/>
        <v>0</v>
      </c>
      <c r="AH446" s="170">
        <f t="shared" si="161"/>
        <v>0</v>
      </c>
      <c r="AI446" s="170">
        <f t="shared" si="161"/>
        <v>0</v>
      </c>
      <c r="AJ446" s="170">
        <f t="shared" si="161"/>
        <v>0</v>
      </c>
      <c r="AK446" s="170">
        <f t="shared" si="161"/>
        <v>0</v>
      </c>
      <c r="AL446" s="170">
        <f t="shared" si="161"/>
        <v>0</v>
      </c>
      <c r="AM446" s="170">
        <f t="shared" si="161"/>
        <v>0</v>
      </c>
      <c r="AN446" s="170">
        <f t="shared" si="161"/>
        <v>0</v>
      </c>
      <c r="AO446" s="170">
        <f t="shared" si="161"/>
        <v>0</v>
      </c>
      <c r="AP446" s="170">
        <f t="shared" si="161"/>
        <v>0</v>
      </c>
      <c r="AQ446" s="170">
        <f t="shared" si="161"/>
        <v>0</v>
      </c>
      <c r="AR446" s="170">
        <f t="shared" si="161"/>
        <v>0</v>
      </c>
      <c r="AS446" s="170">
        <f t="shared" si="161"/>
        <v>0</v>
      </c>
      <c r="AT446" s="170">
        <f t="shared" si="161"/>
        <v>0</v>
      </c>
      <c r="AU446" s="170">
        <f t="shared" si="161"/>
        <v>0</v>
      </c>
      <c r="AV446" s="170">
        <f t="shared" si="161"/>
        <v>0</v>
      </c>
      <c r="AW446" s="170">
        <f t="shared" si="162"/>
        <v>0</v>
      </c>
      <c r="AX446" s="170">
        <f t="shared" si="162"/>
        <v>0</v>
      </c>
      <c r="AY446" s="170">
        <f t="shared" si="162"/>
        <v>0</v>
      </c>
      <c r="AZ446" s="170">
        <f t="shared" si="162"/>
        <v>0</v>
      </c>
      <c r="BA446" s="170">
        <f t="shared" si="162"/>
        <v>0</v>
      </c>
      <c r="BB446" s="170">
        <f t="shared" si="162"/>
        <v>0</v>
      </c>
      <c r="BC446" s="170">
        <f t="shared" si="162"/>
        <v>0</v>
      </c>
      <c r="BD446" s="170">
        <f t="shared" si="162"/>
        <v>0</v>
      </c>
      <c r="BE446" s="170">
        <f t="shared" si="162"/>
        <v>0</v>
      </c>
      <c r="BF446" s="67"/>
      <c r="BG446" s="67"/>
      <c r="BH446" s="52"/>
      <c r="BI446" s="194">
        <f>SUMPRODUCT(CHOOSE({1,2,3,4},D251,D316,D381,D511),CHOOSE({1,2,3,4},DL414,DL414,DL414,DL414))</f>
        <v>0</v>
      </c>
      <c r="BJ446" s="194">
        <f>SUMPRODUCT(CHOOSE({1,2,3,4},E251,E316,E381,E511),CHOOSE({1,2,3,4},DM414,DM414,DM414,DM414))</f>
        <v>0</v>
      </c>
      <c r="BK446" s="194">
        <f>SUMPRODUCT(CHOOSE({1,2,3,4},F251,F316,F381,F511),CHOOSE({1,2,3,4},DN414,DN414,DN414,DN414))</f>
        <v>0</v>
      </c>
      <c r="BL446" s="194">
        <f>SUMPRODUCT(CHOOSE({1,2,3,4},G251,G316,G381,G511),CHOOSE({1,2,3,4},DO414,DO414,DO414,DO414))</f>
        <v>0</v>
      </c>
      <c r="BM446" s="194">
        <f>SUMPRODUCT(CHOOSE({1,2,3,4},H251,H316,H381,H511),CHOOSE({1,2,3,4},DP414,DP414,DP414,DP414))</f>
        <v>0</v>
      </c>
      <c r="BN446" s="194">
        <f>SUMPRODUCT(CHOOSE({1,2,3,4},I251,I316,I381,I511),CHOOSE({1,2,3,4},DQ414,DQ414,DQ414,DQ414))</f>
        <v>0</v>
      </c>
      <c r="BO446" s="194">
        <f>SUMPRODUCT(CHOOSE({1,2,3,4},J251,J316,J381,J511),CHOOSE({1,2,3,4},DR414,DR414,DR414,DR414))</f>
        <v>0</v>
      </c>
      <c r="BP446" s="194">
        <f>SUMPRODUCT(CHOOSE({1,2,3,4},K251,K316,K381,K511),CHOOSE({1,2,3,4},DS414,DS414,DS414,DS414))</f>
        <v>0</v>
      </c>
      <c r="BQ446" s="194">
        <f>SUMPRODUCT(CHOOSE({1,2,3,4},L251,L316,L381,L511),CHOOSE({1,2,3,4},DT414,DT414,DT414,DT414))</f>
        <v>0</v>
      </c>
      <c r="BR446" s="194">
        <f>SUMPRODUCT(CHOOSE({1,2,3,4},M251,M316,M381,M511),CHOOSE({1,2,3,4},DU414,DU414,DU414,DU414))</f>
        <v>0</v>
      </c>
      <c r="BS446" s="194">
        <f>SUMPRODUCT(CHOOSE({1,2,3,4},N251,N316,N381,N511),CHOOSE({1,2,3,4},DV414,DV414,DV414,DV414))</f>
        <v>0</v>
      </c>
      <c r="BT446" s="194">
        <f>SUMPRODUCT(CHOOSE({1,2,3,4},O251,O316,O381,O511),CHOOSE({1,2,3,4},DW414,DW414,DW414,DW414))</f>
        <v>0</v>
      </c>
      <c r="BU446" s="194">
        <f>SUMPRODUCT(CHOOSE({1,2,3,4},P251,P316,P381,P511),CHOOSE({1,2,3,4},DX414,DX414,DX414,DX414))</f>
        <v>0</v>
      </c>
      <c r="BV446" s="194">
        <f>SUMPRODUCT(CHOOSE({1,2,3,4},Q251,Q316,Q381,Q511),CHOOSE({1,2,3,4},DY414,DY414,DY414,DY414))</f>
        <v>0</v>
      </c>
      <c r="BW446" s="194">
        <f>SUMPRODUCT(CHOOSE({1,2,3,4},R251,R316,R381,R511),CHOOSE({1,2,3,4},DZ414,DZ414,DZ414,DZ414))</f>
        <v>0</v>
      </c>
      <c r="BX446" s="194">
        <f>SUMPRODUCT(CHOOSE({1,2,3,4},S251,S316,S381,S511),CHOOSE({1,2,3,4},EA414,EA414,EA414,EA414))</f>
        <v>0</v>
      </c>
      <c r="BY446" s="194">
        <f>SUMPRODUCT(CHOOSE({1,2,3,4},T251,T316,T381,T511),CHOOSE({1,2,3,4},EB414,EB414,EB414,EB414))</f>
        <v>0</v>
      </c>
      <c r="BZ446" s="194">
        <f>SUMPRODUCT(CHOOSE({1,2,3,4},U251,U316,U381,U511),CHOOSE({1,2,3,4},EC414,EC414,EC414,EC414))</f>
        <v>0</v>
      </c>
      <c r="CA446" s="194">
        <f>SUMPRODUCT(CHOOSE({1,2,3,4},V251,V316,V381,V511),CHOOSE({1,2,3,4},ED414,ED414,ED414,ED414))</f>
        <v>0</v>
      </c>
      <c r="CB446" s="194">
        <f>SUMPRODUCT(CHOOSE({1,2,3,4},W251,W316,W381,W511),CHOOSE({1,2,3,4},EE414,EE414,EE414,EE414))</f>
        <v>0</v>
      </c>
      <c r="CC446" s="194">
        <f>SUMPRODUCT(CHOOSE({1,2,3,4},X251,X316,X381,X511),CHOOSE({1,2,3,4},EF414,EF414,EF414,EF414))</f>
        <v>0</v>
      </c>
      <c r="CD446" s="194">
        <f>SUMPRODUCT(CHOOSE({1,2,3,4},Y251,Y316,Y381,Y511),CHOOSE({1,2,3,4},EG414,EG414,EG414,EG414))</f>
        <v>0</v>
      </c>
      <c r="CE446" s="194">
        <f>SUMPRODUCT(CHOOSE({1,2,3,4},Z251,Z316,Z381,Z511),CHOOSE({1,2,3,4},EH414,EH414,EH414,EH414))</f>
        <v>0</v>
      </c>
      <c r="CF446" s="194">
        <f>SUMPRODUCT(CHOOSE({1,2,3,4},AA251,AA316,AA381,AA511),CHOOSE({1,2,3,4},EI414,EI414,EI414,EI414))</f>
        <v>0</v>
      </c>
      <c r="CG446" s="194">
        <f>SUMPRODUCT(CHOOSE({1,2,3,4},AB251,AB316,AB381,AB511),CHOOSE({1,2,3,4},EJ414,EJ414,EJ414,EJ414))</f>
        <v>0</v>
      </c>
    </row>
    <row r="447" spans="2:85" x14ac:dyDescent="0.3">
      <c r="B447" s="1">
        <v>16</v>
      </c>
      <c r="C447" s="1"/>
      <c r="D447" s="155"/>
      <c r="E447" s="155"/>
      <c r="F447" s="155"/>
      <c r="G447" s="155"/>
      <c r="H447" s="155"/>
      <c r="I447" s="155"/>
      <c r="J447" s="155"/>
      <c r="K447" s="155"/>
      <c r="L447" s="155"/>
      <c r="M447" s="155"/>
      <c r="N447" s="155"/>
      <c r="O447" s="155"/>
      <c r="P447" s="155"/>
      <c r="Q447" s="155"/>
      <c r="R447" s="155"/>
      <c r="S447" s="155">
        <f t="shared" si="163"/>
        <v>0</v>
      </c>
      <c r="T447" s="155">
        <f t="shared" si="163"/>
        <v>0</v>
      </c>
      <c r="U447" s="155">
        <f t="shared" si="163"/>
        <v>0</v>
      </c>
      <c r="V447" s="155">
        <f t="shared" si="163"/>
        <v>0</v>
      </c>
      <c r="W447" s="155">
        <f t="shared" si="163"/>
        <v>0</v>
      </c>
      <c r="X447" s="155">
        <f t="shared" si="163"/>
        <v>0</v>
      </c>
      <c r="Y447" s="155">
        <f t="shared" si="163"/>
        <v>0</v>
      </c>
      <c r="Z447" s="155">
        <f t="shared" si="163"/>
        <v>0</v>
      </c>
      <c r="AA447" s="155">
        <f t="shared" si="163"/>
        <v>0</v>
      </c>
      <c r="AB447" s="155">
        <f t="shared" si="163"/>
        <v>0</v>
      </c>
      <c r="AC447" s="156"/>
      <c r="AD447" s="156"/>
      <c r="AE447" s="156"/>
      <c r="AF447" s="156"/>
      <c r="AG447" s="170">
        <f t="shared" si="161"/>
        <v>0</v>
      </c>
      <c r="AH447" s="170">
        <f t="shared" si="161"/>
        <v>0</v>
      </c>
      <c r="AI447" s="170">
        <f t="shared" si="161"/>
        <v>0</v>
      </c>
      <c r="AJ447" s="170">
        <f t="shared" si="161"/>
        <v>0</v>
      </c>
      <c r="AK447" s="170">
        <f t="shared" si="161"/>
        <v>0</v>
      </c>
      <c r="AL447" s="170">
        <f t="shared" si="161"/>
        <v>0</v>
      </c>
      <c r="AM447" s="170">
        <f t="shared" si="161"/>
        <v>0</v>
      </c>
      <c r="AN447" s="170">
        <f t="shared" si="161"/>
        <v>0</v>
      </c>
      <c r="AO447" s="170">
        <f t="shared" si="161"/>
        <v>0</v>
      </c>
      <c r="AP447" s="170">
        <f t="shared" si="161"/>
        <v>0</v>
      </c>
      <c r="AQ447" s="170">
        <f t="shared" si="161"/>
        <v>0</v>
      </c>
      <c r="AR447" s="170">
        <f t="shared" si="161"/>
        <v>0</v>
      </c>
      <c r="AS447" s="170">
        <f t="shared" si="161"/>
        <v>0</v>
      </c>
      <c r="AT447" s="170">
        <f t="shared" si="161"/>
        <v>0</v>
      </c>
      <c r="AU447" s="170">
        <f t="shared" si="161"/>
        <v>0</v>
      </c>
      <c r="AV447" s="170">
        <f t="shared" si="161"/>
        <v>0</v>
      </c>
      <c r="AW447" s="170">
        <f t="shared" si="162"/>
        <v>0</v>
      </c>
      <c r="AX447" s="170">
        <f t="shared" si="162"/>
        <v>0</v>
      </c>
      <c r="AY447" s="170">
        <f t="shared" si="162"/>
        <v>0</v>
      </c>
      <c r="AZ447" s="170">
        <f t="shared" si="162"/>
        <v>0</v>
      </c>
      <c r="BA447" s="170">
        <f t="shared" si="162"/>
        <v>0</v>
      </c>
      <c r="BB447" s="170">
        <f t="shared" si="162"/>
        <v>0</v>
      </c>
      <c r="BC447" s="170">
        <f t="shared" si="162"/>
        <v>0</v>
      </c>
      <c r="BD447" s="170">
        <f t="shared" si="162"/>
        <v>0</v>
      </c>
      <c r="BE447" s="170">
        <f t="shared" si="162"/>
        <v>0</v>
      </c>
      <c r="BF447" s="67"/>
      <c r="BG447" s="67"/>
      <c r="BH447" s="52"/>
      <c r="BI447" s="194">
        <f>SUMPRODUCT(CHOOSE({1,2,3,4},D252,D317,D382,D512),CHOOSE({1,2,3,4},DL415,DL415,DL415,DL415))</f>
        <v>0</v>
      </c>
      <c r="BJ447" s="194">
        <f>SUMPRODUCT(CHOOSE({1,2,3,4},E252,E317,E382,E512),CHOOSE({1,2,3,4},DM415,DM415,DM415,DM415))</f>
        <v>0</v>
      </c>
      <c r="BK447" s="194">
        <f>SUMPRODUCT(CHOOSE({1,2,3,4},F252,F317,F382,F512),CHOOSE({1,2,3,4},DN415,DN415,DN415,DN415))</f>
        <v>0</v>
      </c>
      <c r="BL447" s="194">
        <f>SUMPRODUCT(CHOOSE({1,2,3,4},G252,G317,G382,G512),CHOOSE({1,2,3,4},DO415,DO415,DO415,DO415))</f>
        <v>0</v>
      </c>
      <c r="BM447" s="194">
        <f>SUMPRODUCT(CHOOSE({1,2,3,4},H252,H317,H382,H512),CHOOSE({1,2,3,4},DP415,DP415,DP415,DP415))</f>
        <v>0</v>
      </c>
      <c r="BN447" s="194">
        <f>SUMPRODUCT(CHOOSE({1,2,3,4},I252,I317,I382,I512),CHOOSE({1,2,3,4},DQ415,DQ415,DQ415,DQ415))</f>
        <v>0</v>
      </c>
      <c r="BO447" s="194">
        <f>SUMPRODUCT(CHOOSE({1,2,3,4},J252,J317,J382,J512),CHOOSE({1,2,3,4},DR415,DR415,DR415,DR415))</f>
        <v>0</v>
      </c>
      <c r="BP447" s="194">
        <f>SUMPRODUCT(CHOOSE({1,2,3,4},K252,K317,K382,K512),CHOOSE({1,2,3,4},DS415,DS415,DS415,DS415))</f>
        <v>0</v>
      </c>
      <c r="BQ447" s="194">
        <f>SUMPRODUCT(CHOOSE({1,2,3,4},L252,L317,L382,L512),CHOOSE({1,2,3,4},DT415,DT415,DT415,DT415))</f>
        <v>0</v>
      </c>
      <c r="BR447" s="194">
        <f>SUMPRODUCT(CHOOSE({1,2,3,4},M252,M317,M382,M512),CHOOSE({1,2,3,4},DU415,DU415,DU415,DU415))</f>
        <v>0</v>
      </c>
      <c r="BS447" s="194">
        <f>SUMPRODUCT(CHOOSE({1,2,3,4},N252,N317,N382,N512),CHOOSE({1,2,3,4},DV415,DV415,DV415,DV415))</f>
        <v>0</v>
      </c>
      <c r="BT447" s="194">
        <f>SUMPRODUCT(CHOOSE({1,2,3,4},O252,O317,O382,O512),CHOOSE({1,2,3,4},DW415,DW415,DW415,DW415))</f>
        <v>0</v>
      </c>
      <c r="BU447" s="194">
        <f>SUMPRODUCT(CHOOSE({1,2,3,4},P252,P317,P382,P512),CHOOSE({1,2,3,4},DX415,DX415,DX415,DX415))</f>
        <v>0</v>
      </c>
      <c r="BV447" s="194">
        <f>SUMPRODUCT(CHOOSE({1,2,3,4},Q252,Q317,Q382,Q512),CHOOSE({1,2,3,4},DY415,DY415,DY415,DY415))</f>
        <v>0</v>
      </c>
      <c r="BW447" s="194">
        <f>SUMPRODUCT(CHOOSE({1,2,3,4},R252,R317,R382,R512),CHOOSE({1,2,3,4},DZ415,DZ415,DZ415,DZ415))</f>
        <v>0</v>
      </c>
      <c r="BX447" s="194">
        <f>SUMPRODUCT(CHOOSE({1,2,3,4},S252,S317,S382,S512),CHOOSE({1,2,3,4},EA415,EA415,EA415,EA415))</f>
        <v>0</v>
      </c>
      <c r="BY447" s="194">
        <f>SUMPRODUCT(CHOOSE({1,2,3,4},T252,T317,T382,T512),CHOOSE({1,2,3,4},EB415,EB415,EB415,EB415))</f>
        <v>0</v>
      </c>
      <c r="BZ447" s="194">
        <f>SUMPRODUCT(CHOOSE({1,2,3,4},U252,U317,U382,U512),CHOOSE({1,2,3,4},EC415,EC415,EC415,EC415))</f>
        <v>0</v>
      </c>
      <c r="CA447" s="194">
        <f>SUMPRODUCT(CHOOSE({1,2,3,4},V252,V317,V382,V512),CHOOSE({1,2,3,4},ED415,ED415,ED415,ED415))</f>
        <v>0</v>
      </c>
      <c r="CB447" s="194">
        <f>SUMPRODUCT(CHOOSE({1,2,3,4},W252,W317,W382,W512),CHOOSE({1,2,3,4},EE415,EE415,EE415,EE415))</f>
        <v>0</v>
      </c>
      <c r="CC447" s="194">
        <f>SUMPRODUCT(CHOOSE({1,2,3,4},X252,X317,X382,X512),CHOOSE({1,2,3,4},EF415,EF415,EF415,EF415))</f>
        <v>0</v>
      </c>
      <c r="CD447" s="194">
        <f>SUMPRODUCT(CHOOSE({1,2,3,4},Y252,Y317,Y382,Y512),CHOOSE({1,2,3,4},EG415,EG415,EG415,EG415))</f>
        <v>0</v>
      </c>
      <c r="CE447" s="194">
        <f>SUMPRODUCT(CHOOSE({1,2,3,4},Z252,Z317,Z382,Z512),CHOOSE({1,2,3,4},EH415,EH415,EH415,EH415))</f>
        <v>0</v>
      </c>
      <c r="CF447" s="194">
        <f>SUMPRODUCT(CHOOSE({1,2,3,4},AA252,AA317,AA382,AA512),CHOOSE({1,2,3,4},EI415,EI415,EI415,EI415))</f>
        <v>0</v>
      </c>
      <c r="CG447" s="194">
        <f>SUMPRODUCT(CHOOSE({1,2,3,4},AB252,AB317,AB382,AB512),CHOOSE({1,2,3,4},EJ415,EJ415,EJ415,EJ415))</f>
        <v>0</v>
      </c>
    </row>
    <row r="448" spans="2:85" x14ac:dyDescent="0.3">
      <c r="B448" s="1">
        <v>17</v>
      </c>
      <c r="C448" s="1"/>
      <c r="D448" s="155"/>
      <c r="E448" s="155"/>
      <c r="F448" s="155"/>
      <c r="G448" s="155"/>
      <c r="H448" s="155"/>
      <c r="I448" s="155"/>
      <c r="J448" s="155"/>
      <c r="K448" s="155"/>
      <c r="L448" s="155"/>
      <c r="M448" s="155"/>
      <c r="N448" s="155"/>
      <c r="O448" s="155"/>
      <c r="P448" s="155"/>
      <c r="Q448" s="155"/>
      <c r="R448" s="155"/>
      <c r="S448" s="155"/>
      <c r="T448" s="155">
        <f t="shared" si="163"/>
        <v>0</v>
      </c>
      <c r="U448" s="155">
        <f t="shared" si="163"/>
        <v>0</v>
      </c>
      <c r="V448" s="155">
        <f t="shared" si="163"/>
        <v>0</v>
      </c>
      <c r="W448" s="155">
        <f t="shared" si="163"/>
        <v>0</v>
      </c>
      <c r="X448" s="155">
        <f t="shared" si="163"/>
        <v>0</v>
      </c>
      <c r="Y448" s="155">
        <f t="shared" si="163"/>
        <v>0</v>
      </c>
      <c r="Z448" s="155">
        <f t="shared" si="163"/>
        <v>0</v>
      </c>
      <c r="AA448" s="155">
        <f t="shared" si="163"/>
        <v>0</v>
      </c>
      <c r="AB448" s="155">
        <f t="shared" si="163"/>
        <v>0</v>
      </c>
      <c r="AC448" s="156"/>
      <c r="AD448" s="156"/>
      <c r="AE448" s="156"/>
      <c r="AF448" s="156"/>
      <c r="AG448" s="170">
        <f t="shared" si="161"/>
        <v>0</v>
      </c>
      <c r="AH448" s="170">
        <f t="shared" si="161"/>
        <v>0</v>
      </c>
      <c r="AI448" s="170">
        <f t="shared" si="161"/>
        <v>0</v>
      </c>
      <c r="AJ448" s="170">
        <f t="shared" si="161"/>
        <v>0</v>
      </c>
      <c r="AK448" s="170">
        <f t="shared" si="161"/>
        <v>0</v>
      </c>
      <c r="AL448" s="170">
        <f t="shared" si="161"/>
        <v>0</v>
      </c>
      <c r="AM448" s="170">
        <f t="shared" si="161"/>
        <v>0</v>
      </c>
      <c r="AN448" s="170">
        <f t="shared" si="161"/>
        <v>0</v>
      </c>
      <c r="AO448" s="170">
        <f t="shared" si="161"/>
        <v>0</v>
      </c>
      <c r="AP448" s="170">
        <f t="shared" si="161"/>
        <v>0</v>
      </c>
      <c r="AQ448" s="170">
        <f t="shared" si="161"/>
        <v>0</v>
      </c>
      <c r="AR448" s="170">
        <f t="shared" si="161"/>
        <v>0</v>
      </c>
      <c r="AS448" s="170">
        <f t="shared" si="161"/>
        <v>0</v>
      </c>
      <c r="AT448" s="170">
        <f t="shared" si="161"/>
        <v>0</v>
      </c>
      <c r="AU448" s="170">
        <f t="shared" si="161"/>
        <v>0</v>
      </c>
      <c r="AV448" s="170">
        <f t="shared" si="161"/>
        <v>0</v>
      </c>
      <c r="AW448" s="170">
        <f t="shared" si="162"/>
        <v>0</v>
      </c>
      <c r="AX448" s="170">
        <f t="shared" si="162"/>
        <v>0</v>
      </c>
      <c r="AY448" s="170">
        <f t="shared" si="162"/>
        <v>0</v>
      </c>
      <c r="AZ448" s="170">
        <f t="shared" si="162"/>
        <v>0</v>
      </c>
      <c r="BA448" s="170">
        <f t="shared" si="162"/>
        <v>0</v>
      </c>
      <c r="BB448" s="170">
        <f t="shared" si="162"/>
        <v>0</v>
      </c>
      <c r="BC448" s="170">
        <f t="shared" si="162"/>
        <v>0</v>
      </c>
      <c r="BD448" s="170">
        <f t="shared" si="162"/>
        <v>0</v>
      </c>
      <c r="BE448" s="170">
        <f t="shared" si="162"/>
        <v>0</v>
      </c>
      <c r="BF448" s="67"/>
      <c r="BG448" s="67"/>
      <c r="BH448" s="52"/>
      <c r="BI448" s="194">
        <f>SUMPRODUCT(CHOOSE({1,2,3,4},D253,D318,D383,D513),CHOOSE({1,2,3,4},DL416,DL416,DL416,DL416))</f>
        <v>0</v>
      </c>
      <c r="BJ448" s="194">
        <f>SUMPRODUCT(CHOOSE({1,2,3,4},E253,E318,E383,E513),CHOOSE({1,2,3,4},DM416,DM416,DM416,DM416))</f>
        <v>0</v>
      </c>
      <c r="BK448" s="194">
        <f>SUMPRODUCT(CHOOSE({1,2,3,4},F253,F318,F383,F513),CHOOSE({1,2,3,4},DN416,DN416,DN416,DN416))</f>
        <v>0</v>
      </c>
      <c r="BL448" s="194">
        <f>SUMPRODUCT(CHOOSE({1,2,3,4},G253,G318,G383,G513),CHOOSE({1,2,3,4},DO416,DO416,DO416,DO416))</f>
        <v>0</v>
      </c>
      <c r="BM448" s="194">
        <f>SUMPRODUCT(CHOOSE({1,2,3,4},H253,H318,H383,H513),CHOOSE({1,2,3,4},DP416,DP416,DP416,DP416))</f>
        <v>0</v>
      </c>
      <c r="BN448" s="194">
        <f>SUMPRODUCT(CHOOSE({1,2,3,4},I253,I318,I383,I513),CHOOSE({1,2,3,4},DQ416,DQ416,DQ416,DQ416))</f>
        <v>0</v>
      </c>
      <c r="BO448" s="194">
        <f>SUMPRODUCT(CHOOSE({1,2,3,4},J253,J318,J383,J513),CHOOSE({1,2,3,4},DR416,DR416,DR416,DR416))</f>
        <v>0</v>
      </c>
      <c r="BP448" s="194">
        <f>SUMPRODUCT(CHOOSE({1,2,3,4},K253,K318,K383,K513),CHOOSE({1,2,3,4},DS416,DS416,DS416,DS416))</f>
        <v>0</v>
      </c>
      <c r="BQ448" s="194">
        <f>SUMPRODUCT(CHOOSE({1,2,3,4},L253,L318,L383,L513),CHOOSE({1,2,3,4},DT416,DT416,DT416,DT416))</f>
        <v>0</v>
      </c>
      <c r="BR448" s="194">
        <f>SUMPRODUCT(CHOOSE({1,2,3,4},M253,M318,M383,M513),CHOOSE({1,2,3,4},DU416,DU416,DU416,DU416))</f>
        <v>0</v>
      </c>
      <c r="BS448" s="194">
        <f>SUMPRODUCT(CHOOSE({1,2,3,4},N253,N318,N383,N513),CHOOSE({1,2,3,4},DV416,DV416,DV416,DV416))</f>
        <v>0</v>
      </c>
      <c r="BT448" s="194">
        <f>SUMPRODUCT(CHOOSE({1,2,3,4},O253,O318,O383,O513),CHOOSE({1,2,3,4},DW416,DW416,DW416,DW416))</f>
        <v>0</v>
      </c>
      <c r="BU448" s="194">
        <f>SUMPRODUCT(CHOOSE({1,2,3,4},P253,P318,P383,P513),CHOOSE({1,2,3,4},DX416,DX416,DX416,DX416))</f>
        <v>0</v>
      </c>
      <c r="BV448" s="194">
        <f>SUMPRODUCT(CHOOSE({1,2,3,4},Q253,Q318,Q383,Q513),CHOOSE({1,2,3,4},DY416,DY416,DY416,DY416))</f>
        <v>0</v>
      </c>
      <c r="BW448" s="194">
        <f>SUMPRODUCT(CHOOSE({1,2,3,4},R253,R318,R383,R513),CHOOSE({1,2,3,4},DZ416,DZ416,DZ416,DZ416))</f>
        <v>0</v>
      </c>
      <c r="BX448" s="194">
        <f>SUMPRODUCT(CHOOSE({1,2,3,4},S253,S318,S383,S513),CHOOSE({1,2,3,4},EA416,EA416,EA416,EA416))</f>
        <v>0</v>
      </c>
      <c r="BY448" s="194">
        <f>SUMPRODUCT(CHOOSE({1,2,3,4},T253,T318,T383,T513),CHOOSE({1,2,3,4},EB416,EB416,EB416,EB416))</f>
        <v>0</v>
      </c>
      <c r="BZ448" s="194">
        <f>SUMPRODUCT(CHOOSE({1,2,3,4},U253,U318,U383,U513),CHOOSE({1,2,3,4},EC416,EC416,EC416,EC416))</f>
        <v>0</v>
      </c>
      <c r="CA448" s="194">
        <f>SUMPRODUCT(CHOOSE({1,2,3,4},V253,V318,V383,V513),CHOOSE({1,2,3,4},ED416,ED416,ED416,ED416))</f>
        <v>0</v>
      </c>
      <c r="CB448" s="194">
        <f>SUMPRODUCT(CHOOSE({1,2,3,4},W253,W318,W383,W513),CHOOSE({1,2,3,4},EE416,EE416,EE416,EE416))</f>
        <v>0</v>
      </c>
      <c r="CC448" s="194">
        <f>SUMPRODUCT(CHOOSE({1,2,3,4},X253,X318,X383,X513),CHOOSE({1,2,3,4},EF416,EF416,EF416,EF416))</f>
        <v>0</v>
      </c>
      <c r="CD448" s="194">
        <f>SUMPRODUCT(CHOOSE({1,2,3,4},Y253,Y318,Y383,Y513),CHOOSE({1,2,3,4},EG416,EG416,EG416,EG416))</f>
        <v>0</v>
      </c>
      <c r="CE448" s="194">
        <f>SUMPRODUCT(CHOOSE({1,2,3,4},Z253,Z318,Z383,Z513),CHOOSE({1,2,3,4},EH416,EH416,EH416,EH416))</f>
        <v>0</v>
      </c>
      <c r="CF448" s="194">
        <f>SUMPRODUCT(CHOOSE({1,2,3,4},AA253,AA318,AA383,AA513),CHOOSE({1,2,3,4},EI416,EI416,EI416,EI416))</f>
        <v>0</v>
      </c>
      <c r="CG448" s="194">
        <f>SUMPRODUCT(CHOOSE({1,2,3,4},AB253,AB318,AB383,AB513),CHOOSE({1,2,3,4},EJ416,EJ416,EJ416,EJ416))</f>
        <v>0</v>
      </c>
    </row>
    <row r="449" spans="1:141" x14ac:dyDescent="0.3">
      <c r="B449" s="1">
        <v>18</v>
      </c>
      <c r="C449" s="1"/>
      <c r="D449" s="155"/>
      <c r="E449" s="155"/>
      <c r="F449" s="155"/>
      <c r="G449" s="155"/>
      <c r="H449" s="155"/>
      <c r="I449" s="155"/>
      <c r="J449" s="155"/>
      <c r="K449" s="155"/>
      <c r="L449" s="155"/>
      <c r="M449" s="155"/>
      <c r="N449" s="155"/>
      <c r="O449" s="155"/>
      <c r="P449" s="155"/>
      <c r="Q449" s="155"/>
      <c r="R449" s="155"/>
      <c r="S449" s="155"/>
      <c r="T449" s="155"/>
      <c r="U449" s="155">
        <f t="shared" si="163"/>
        <v>0</v>
      </c>
      <c r="V449" s="155">
        <f t="shared" si="163"/>
        <v>0</v>
      </c>
      <c r="W449" s="155">
        <f t="shared" si="163"/>
        <v>0</v>
      </c>
      <c r="X449" s="155">
        <f t="shared" si="163"/>
        <v>0</v>
      </c>
      <c r="Y449" s="155">
        <f t="shared" si="163"/>
        <v>0</v>
      </c>
      <c r="Z449" s="155">
        <f t="shared" si="163"/>
        <v>0</v>
      </c>
      <c r="AA449" s="155">
        <f t="shared" si="163"/>
        <v>0</v>
      </c>
      <c r="AB449" s="155">
        <f t="shared" si="163"/>
        <v>0</v>
      </c>
      <c r="AC449" s="156"/>
      <c r="AD449" s="156"/>
      <c r="AE449" s="156"/>
      <c r="AF449" s="156"/>
      <c r="AG449" s="170">
        <f t="shared" si="161"/>
        <v>0</v>
      </c>
      <c r="AH449" s="170">
        <f t="shared" si="161"/>
        <v>0</v>
      </c>
      <c r="AI449" s="170">
        <f t="shared" si="161"/>
        <v>0</v>
      </c>
      <c r="AJ449" s="170">
        <f t="shared" si="161"/>
        <v>0</v>
      </c>
      <c r="AK449" s="170">
        <f t="shared" si="161"/>
        <v>0</v>
      </c>
      <c r="AL449" s="170">
        <f t="shared" si="161"/>
        <v>0</v>
      </c>
      <c r="AM449" s="170">
        <f t="shared" si="161"/>
        <v>0</v>
      </c>
      <c r="AN449" s="170">
        <f t="shared" si="161"/>
        <v>0</v>
      </c>
      <c r="AO449" s="170">
        <f t="shared" si="161"/>
        <v>0</v>
      </c>
      <c r="AP449" s="170">
        <f t="shared" si="161"/>
        <v>0</v>
      </c>
      <c r="AQ449" s="170">
        <f t="shared" si="161"/>
        <v>0</v>
      </c>
      <c r="AR449" s="170">
        <f t="shared" si="161"/>
        <v>0</v>
      </c>
      <c r="AS449" s="170">
        <f t="shared" si="161"/>
        <v>0</v>
      </c>
      <c r="AT449" s="170">
        <f t="shared" si="161"/>
        <v>0</v>
      </c>
      <c r="AU449" s="170">
        <f t="shared" si="161"/>
        <v>0</v>
      </c>
      <c r="AV449" s="170">
        <f t="shared" si="161"/>
        <v>0</v>
      </c>
      <c r="AW449" s="170">
        <f t="shared" si="162"/>
        <v>0</v>
      </c>
      <c r="AX449" s="170">
        <f t="shared" si="162"/>
        <v>0</v>
      </c>
      <c r="AY449" s="170">
        <f t="shared" si="162"/>
        <v>0</v>
      </c>
      <c r="AZ449" s="170">
        <f t="shared" si="162"/>
        <v>0</v>
      </c>
      <c r="BA449" s="170">
        <f t="shared" si="162"/>
        <v>0</v>
      </c>
      <c r="BB449" s="170">
        <f t="shared" si="162"/>
        <v>0</v>
      </c>
      <c r="BC449" s="170">
        <f t="shared" si="162"/>
        <v>0</v>
      </c>
      <c r="BD449" s="170">
        <f t="shared" si="162"/>
        <v>0</v>
      </c>
      <c r="BE449" s="170">
        <f t="shared" si="162"/>
        <v>0</v>
      </c>
      <c r="BF449" s="67"/>
      <c r="BG449" s="67"/>
      <c r="BH449" s="52"/>
      <c r="BI449" s="194">
        <f>SUMPRODUCT(CHOOSE({1,2,3,4},D254,D319,D384,D514),CHOOSE({1,2,3,4},DL417,DL417,DL417,DL417))</f>
        <v>0</v>
      </c>
      <c r="BJ449" s="194">
        <f>SUMPRODUCT(CHOOSE({1,2,3,4},E254,E319,E384,E514),CHOOSE({1,2,3,4},DM417,DM417,DM417,DM417))</f>
        <v>0</v>
      </c>
      <c r="BK449" s="194">
        <f>SUMPRODUCT(CHOOSE({1,2,3,4},F254,F319,F384,F514),CHOOSE({1,2,3,4},DN417,DN417,DN417,DN417))</f>
        <v>0</v>
      </c>
      <c r="BL449" s="194">
        <f>SUMPRODUCT(CHOOSE({1,2,3,4},G254,G319,G384,G514),CHOOSE({1,2,3,4},DO417,DO417,DO417,DO417))</f>
        <v>0</v>
      </c>
      <c r="BM449" s="194">
        <f>SUMPRODUCT(CHOOSE({1,2,3,4},H254,H319,H384,H514),CHOOSE({1,2,3,4},DP417,DP417,DP417,DP417))</f>
        <v>0</v>
      </c>
      <c r="BN449" s="194">
        <f>SUMPRODUCT(CHOOSE({1,2,3,4},I254,I319,I384,I514),CHOOSE({1,2,3,4},DQ417,DQ417,DQ417,DQ417))</f>
        <v>0</v>
      </c>
      <c r="BO449" s="194">
        <f>SUMPRODUCT(CHOOSE({1,2,3,4},J254,J319,J384,J514),CHOOSE({1,2,3,4},DR417,DR417,DR417,DR417))</f>
        <v>0</v>
      </c>
      <c r="BP449" s="194">
        <f>SUMPRODUCT(CHOOSE({1,2,3,4},K254,K319,K384,K514),CHOOSE({1,2,3,4},DS417,DS417,DS417,DS417))</f>
        <v>0</v>
      </c>
      <c r="BQ449" s="194">
        <f>SUMPRODUCT(CHOOSE({1,2,3,4},L254,L319,L384,L514),CHOOSE({1,2,3,4},DT417,DT417,DT417,DT417))</f>
        <v>0</v>
      </c>
      <c r="BR449" s="194">
        <f>SUMPRODUCT(CHOOSE({1,2,3,4},M254,M319,M384,M514),CHOOSE({1,2,3,4},DU417,DU417,DU417,DU417))</f>
        <v>0</v>
      </c>
      <c r="BS449" s="194">
        <f>SUMPRODUCT(CHOOSE({1,2,3,4},N254,N319,N384,N514),CHOOSE({1,2,3,4},DV417,DV417,DV417,DV417))</f>
        <v>0</v>
      </c>
      <c r="BT449" s="194">
        <f>SUMPRODUCT(CHOOSE({1,2,3,4},O254,O319,O384,O514),CHOOSE({1,2,3,4},DW417,DW417,DW417,DW417))</f>
        <v>0</v>
      </c>
      <c r="BU449" s="194">
        <f>SUMPRODUCT(CHOOSE({1,2,3,4},P254,P319,P384,P514),CHOOSE({1,2,3,4},DX417,DX417,DX417,DX417))</f>
        <v>0</v>
      </c>
      <c r="BV449" s="194">
        <f>SUMPRODUCT(CHOOSE({1,2,3,4},Q254,Q319,Q384,Q514),CHOOSE({1,2,3,4},DY417,DY417,DY417,DY417))</f>
        <v>0</v>
      </c>
      <c r="BW449" s="194">
        <f>SUMPRODUCT(CHOOSE({1,2,3,4},R254,R319,R384,R514),CHOOSE({1,2,3,4},DZ417,DZ417,DZ417,DZ417))</f>
        <v>0</v>
      </c>
      <c r="BX449" s="194">
        <f>SUMPRODUCT(CHOOSE({1,2,3,4},S254,S319,S384,S514),CHOOSE({1,2,3,4},EA417,EA417,EA417,EA417))</f>
        <v>0</v>
      </c>
      <c r="BY449" s="194">
        <f>SUMPRODUCT(CHOOSE({1,2,3,4},T254,T319,T384,T514),CHOOSE({1,2,3,4},EB417,EB417,EB417,EB417))</f>
        <v>0</v>
      </c>
      <c r="BZ449" s="194">
        <f>SUMPRODUCT(CHOOSE({1,2,3,4},U254,U319,U384,U514),CHOOSE({1,2,3,4},EC417,EC417,EC417,EC417))</f>
        <v>0</v>
      </c>
      <c r="CA449" s="194">
        <f>SUMPRODUCT(CHOOSE({1,2,3,4},V254,V319,V384,V514),CHOOSE({1,2,3,4},ED417,ED417,ED417,ED417))</f>
        <v>0</v>
      </c>
      <c r="CB449" s="194">
        <f>SUMPRODUCT(CHOOSE({1,2,3,4},W254,W319,W384,W514),CHOOSE({1,2,3,4},EE417,EE417,EE417,EE417))</f>
        <v>0</v>
      </c>
      <c r="CC449" s="194">
        <f>SUMPRODUCT(CHOOSE({1,2,3,4},X254,X319,X384,X514),CHOOSE({1,2,3,4},EF417,EF417,EF417,EF417))</f>
        <v>0</v>
      </c>
      <c r="CD449" s="194">
        <f>SUMPRODUCT(CHOOSE({1,2,3,4},Y254,Y319,Y384,Y514),CHOOSE({1,2,3,4},EG417,EG417,EG417,EG417))</f>
        <v>0</v>
      </c>
      <c r="CE449" s="194">
        <f>SUMPRODUCT(CHOOSE({1,2,3,4},Z254,Z319,Z384,Z514),CHOOSE({1,2,3,4},EH417,EH417,EH417,EH417))</f>
        <v>0</v>
      </c>
      <c r="CF449" s="194">
        <f>SUMPRODUCT(CHOOSE({1,2,3,4},AA254,AA319,AA384,AA514),CHOOSE({1,2,3,4},EI417,EI417,EI417,EI417))</f>
        <v>0</v>
      </c>
      <c r="CG449" s="194">
        <f>SUMPRODUCT(CHOOSE({1,2,3,4},AB254,AB319,AB384,AB514),CHOOSE({1,2,3,4},EJ417,EJ417,EJ417,EJ417))</f>
        <v>0</v>
      </c>
    </row>
    <row r="450" spans="1:141" x14ac:dyDescent="0.3">
      <c r="B450" s="1">
        <v>19</v>
      </c>
      <c r="C450" s="1"/>
      <c r="D450" s="155"/>
      <c r="E450" s="155"/>
      <c r="F450" s="155"/>
      <c r="G450" s="155"/>
      <c r="H450" s="155"/>
      <c r="I450" s="155"/>
      <c r="J450" s="155"/>
      <c r="K450" s="155"/>
      <c r="L450" s="155"/>
      <c r="M450" s="155"/>
      <c r="N450" s="155"/>
      <c r="O450" s="155"/>
      <c r="P450" s="155"/>
      <c r="Q450" s="155"/>
      <c r="R450" s="155"/>
      <c r="S450" s="155"/>
      <c r="T450" s="155"/>
      <c r="U450" s="155"/>
      <c r="V450" s="155">
        <f t="shared" si="163"/>
        <v>0</v>
      </c>
      <c r="W450" s="155">
        <f t="shared" si="163"/>
        <v>0</v>
      </c>
      <c r="X450" s="155">
        <f t="shared" si="163"/>
        <v>0</v>
      </c>
      <c r="Y450" s="155">
        <f t="shared" si="163"/>
        <v>0</v>
      </c>
      <c r="Z450" s="155">
        <f t="shared" si="163"/>
        <v>0</v>
      </c>
      <c r="AA450" s="155">
        <f t="shared" si="163"/>
        <v>0</v>
      </c>
      <c r="AB450" s="155">
        <f t="shared" si="163"/>
        <v>0</v>
      </c>
      <c r="AC450" s="156"/>
      <c r="AD450" s="156"/>
      <c r="AE450" s="156"/>
      <c r="AF450" s="156"/>
      <c r="AG450" s="170">
        <f t="shared" si="161"/>
        <v>0</v>
      </c>
      <c r="AH450" s="170">
        <f t="shared" si="161"/>
        <v>0</v>
      </c>
      <c r="AI450" s="170">
        <f t="shared" si="161"/>
        <v>0</v>
      </c>
      <c r="AJ450" s="170">
        <f t="shared" si="161"/>
        <v>0</v>
      </c>
      <c r="AK450" s="170">
        <f t="shared" si="161"/>
        <v>0</v>
      </c>
      <c r="AL450" s="170">
        <f t="shared" si="161"/>
        <v>0</v>
      </c>
      <c r="AM450" s="170">
        <f t="shared" si="161"/>
        <v>0</v>
      </c>
      <c r="AN450" s="170">
        <f t="shared" si="161"/>
        <v>0</v>
      </c>
      <c r="AO450" s="170">
        <f t="shared" si="161"/>
        <v>0</v>
      </c>
      <c r="AP450" s="170">
        <f t="shared" si="161"/>
        <v>0</v>
      </c>
      <c r="AQ450" s="170">
        <f t="shared" si="161"/>
        <v>0</v>
      </c>
      <c r="AR450" s="170">
        <f t="shared" si="161"/>
        <v>0</v>
      </c>
      <c r="AS450" s="170">
        <f t="shared" si="161"/>
        <v>0</v>
      </c>
      <c r="AT450" s="170">
        <f t="shared" si="161"/>
        <v>0</v>
      </c>
      <c r="AU450" s="170">
        <f t="shared" si="161"/>
        <v>0</v>
      </c>
      <c r="AV450" s="170">
        <f t="shared" si="161"/>
        <v>0</v>
      </c>
      <c r="AW450" s="170">
        <f t="shared" si="162"/>
        <v>0</v>
      </c>
      <c r="AX450" s="170">
        <f t="shared" si="162"/>
        <v>0</v>
      </c>
      <c r="AY450" s="170">
        <f t="shared" si="162"/>
        <v>0</v>
      </c>
      <c r="AZ450" s="170">
        <f t="shared" si="162"/>
        <v>0</v>
      </c>
      <c r="BA450" s="170">
        <f t="shared" si="162"/>
        <v>0</v>
      </c>
      <c r="BB450" s="170">
        <f t="shared" si="162"/>
        <v>0</v>
      </c>
      <c r="BC450" s="170">
        <f t="shared" si="162"/>
        <v>0</v>
      </c>
      <c r="BD450" s="170">
        <f t="shared" si="162"/>
        <v>0</v>
      </c>
      <c r="BE450" s="170">
        <f t="shared" si="162"/>
        <v>0</v>
      </c>
      <c r="BF450" s="67"/>
      <c r="BG450" s="67"/>
      <c r="BH450" s="52"/>
      <c r="BI450" s="194">
        <f>SUMPRODUCT(CHOOSE({1,2,3,4},D255,D320,D385,D515),CHOOSE({1,2,3,4},DL418,DL418,DL418,DL418))</f>
        <v>0</v>
      </c>
      <c r="BJ450" s="194">
        <f>SUMPRODUCT(CHOOSE({1,2,3,4},E255,E320,E385,E515),CHOOSE({1,2,3,4},DM418,DM418,DM418,DM418))</f>
        <v>0</v>
      </c>
      <c r="BK450" s="194">
        <f>SUMPRODUCT(CHOOSE({1,2,3,4},F255,F320,F385,F515),CHOOSE({1,2,3,4},DN418,DN418,DN418,DN418))</f>
        <v>0</v>
      </c>
      <c r="BL450" s="194">
        <f>SUMPRODUCT(CHOOSE({1,2,3,4},G255,G320,G385,G515),CHOOSE({1,2,3,4},DO418,DO418,DO418,DO418))</f>
        <v>0</v>
      </c>
      <c r="BM450" s="194">
        <f>SUMPRODUCT(CHOOSE({1,2,3,4},H255,H320,H385,H515),CHOOSE({1,2,3,4},DP418,DP418,DP418,DP418))</f>
        <v>0</v>
      </c>
      <c r="BN450" s="194">
        <f>SUMPRODUCT(CHOOSE({1,2,3,4},I255,I320,I385,I515),CHOOSE({1,2,3,4},DQ418,DQ418,DQ418,DQ418))</f>
        <v>0</v>
      </c>
      <c r="BO450" s="194">
        <f>SUMPRODUCT(CHOOSE({1,2,3,4},J255,J320,J385,J515),CHOOSE({1,2,3,4},DR418,DR418,DR418,DR418))</f>
        <v>0</v>
      </c>
      <c r="BP450" s="194">
        <f>SUMPRODUCT(CHOOSE({1,2,3,4},K255,K320,K385,K515),CHOOSE({1,2,3,4},DS418,DS418,DS418,DS418))</f>
        <v>0</v>
      </c>
      <c r="BQ450" s="194">
        <f>SUMPRODUCT(CHOOSE({1,2,3,4},L255,L320,L385,L515),CHOOSE({1,2,3,4},DT418,DT418,DT418,DT418))</f>
        <v>0</v>
      </c>
      <c r="BR450" s="194">
        <f>SUMPRODUCT(CHOOSE({1,2,3,4},M255,M320,M385,M515),CHOOSE({1,2,3,4},DU418,DU418,DU418,DU418))</f>
        <v>0</v>
      </c>
      <c r="BS450" s="194">
        <f>SUMPRODUCT(CHOOSE({1,2,3,4},N255,N320,N385,N515),CHOOSE({1,2,3,4},DV418,DV418,DV418,DV418))</f>
        <v>0</v>
      </c>
      <c r="BT450" s="194">
        <f>SUMPRODUCT(CHOOSE({1,2,3,4},O255,O320,O385,O515),CHOOSE({1,2,3,4},DW418,DW418,DW418,DW418))</f>
        <v>0</v>
      </c>
      <c r="BU450" s="194">
        <f>SUMPRODUCT(CHOOSE({1,2,3,4},P255,P320,P385,P515),CHOOSE({1,2,3,4},DX418,DX418,DX418,DX418))</f>
        <v>0</v>
      </c>
      <c r="BV450" s="194">
        <f>SUMPRODUCT(CHOOSE({1,2,3,4},Q255,Q320,Q385,Q515),CHOOSE({1,2,3,4},DY418,DY418,DY418,DY418))</f>
        <v>0</v>
      </c>
      <c r="BW450" s="194">
        <f>SUMPRODUCT(CHOOSE({1,2,3,4},R255,R320,R385,R515),CHOOSE({1,2,3,4},DZ418,DZ418,DZ418,DZ418))</f>
        <v>0</v>
      </c>
      <c r="BX450" s="194">
        <f>SUMPRODUCT(CHOOSE({1,2,3,4},S255,S320,S385,S515),CHOOSE({1,2,3,4},EA418,EA418,EA418,EA418))</f>
        <v>0</v>
      </c>
      <c r="BY450" s="194">
        <f>SUMPRODUCT(CHOOSE({1,2,3,4},T255,T320,T385,T515),CHOOSE({1,2,3,4},EB418,EB418,EB418,EB418))</f>
        <v>0</v>
      </c>
      <c r="BZ450" s="194">
        <f>SUMPRODUCT(CHOOSE({1,2,3,4},U255,U320,U385,U515),CHOOSE({1,2,3,4},EC418,EC418,EC418,EC418))</f>
        <v>0</v>
      </c>
      <c r="CA450" s="194">
        <f>SUMPRODUCT(CHOOSE({1,2,3,4},V255,V320,V385,V515),CHOOSE({1,2,3,4},ED418,ED418,ED418,ED418))</f>
        <v>0</v>
      </c>
      <c r="CB450" s="194">
        <f>SUMPRODUCT(CHOOSE({1,2,3,4},W255,W320,W385,W515),CHOOSE({1,2,3,4},EE418,EE418,EE418,EE418))</f>
        <v>0</v>
      </c>
      <c r="CC450" s="194">
        <f>SUMPRODUCT(CHOOSE({1,2,3,4},X255,X320,X385,X515),CHOOSE({1,2,3,4},EF418,EF418,EF418,EF418))</f>
        <v>0</v>
      </c>
      <c r="CD450" s="194">
        <f>SUMPRODUCT(CHOOSE({1,2,3,4},Y255,Y320,Y385,Y515),CHOOSE({1,2,3,4},EG418,EG418,EG418,EG418))</f>
        <v>0</v>
      </c>
      <c r="CE450" s="194">
        <f>SUMPRODUCT(CHOOSE({1,2,3,4},Z255,Z320,Z385,Z515),CHOOSE({1,2,3,4},EH418,EH418,EH418,EH418))</f>
        <v>0</v>
      </c>
      <c r="CF450" s="194">
        <f>SUMPRODUCT(CHOOSE({1,2,3,4},AA255,AA320,AA385,AA515),CHOOSE({1,2,3,4},EI418,EI418,EI418,EI418))</f>
        <v>0</v>
      </c>
      <c r="CG450" s="194">
        <f>SUMPRODUCT(CHOOSE({1,2,3,4},AB255,AB320,AB385,AB515),CHOOSE({1,2,3,4},EJ418,EJ418,EJ418,EJ418))</f>
        <v>0</v>
      </c>
    </row>
    <row r="451" spans="1:141" x14ac:dyDescent="0.3">
      <c r="B451" s="1">
        <v>20</v>
      </c>
      <c r="C451" s="1"/>
      <c r="D451" s="155"/>
      <c r="E451" s="155"/>
      <c r="F451" s="155"/>
      <c r="G451" s="155"/>
      <c r="H451" s="155"/>
      <c r="I451" s="155"/>
      <c r="J451" s="155"/>
      <c r="K451" s="155"/>
      <c r="L451" s="155"/>
      <c r="M451" s="155"/>
      <c r="N451" s="155"/>
      <c r="O451" s="155"/>
      <c r="P451" s="155"/>
      <c r="Q451" s="155"/>
      <c r="R451" s="155"/>
      <c r="S451" s="155"/>
      <c r="T451" s="155"/>
      <c r="U451" s="155"/>
      <c r="V451" s="155"/>
      <c r="W451" s="155">
        <f t="shared" si="163"/>
        <v>0</v>
      </c>
      <c r="X451" s="155">
        <f t="shared" si="163"/>
        <v>0</v>
      </c>
      <c r="Y451" s="155">
        <f t="shared" si="163"/>
        <v>0</v>
      </c>
      <c r="Z451" s="155">
        <f t="shared" si="163"/>
        <v>0</v>
      </c>
      <c r="AA451" s="155">
        <f t="shared" si="163"/>
        <v>0</v>
      </c>
      <c r="AB451" s="155">
        <f t="shared" si="163"/>
        <v>0</v>
      </c>
      <c r="AC451" s="156"/>
      <c r="AD451" s="156"/>
      <c r="AE451" s="156"/>
      <c r="AF451" s="156"/>
      <c r="AG451" s="170">
        <f t="shared" si="161"/>
        <v>0</v>
      </c>
      <c r="AH451" s="170">
        <f t="shared" si="161"/>
        <v>0</v>
      </c>
      <c r="AI451" s="170">
        <f t="shared" si="161"/>
        <v>0</v>
      </c>
      <c r="AJ451" s="170">
        <f t="shared" si="161"/>
        <v>0</v>
      </c>
      <c r="AK451" s="170">
        <f t="shared" si="161"/>
        <v>0</v>
      </c>
      <c r="AL451" s="170">
        <f t="shared" si="161"/>
        <v>0</v>
      </c>
      <c r="AM451" s="170">
        <f t="shared" si="161"/>
        <v>0</v>
      </c>
      <c r="AN451" s="170">
        <f t="shared" si="161"/>
        <v>0</v>
      </c>
      <c r="AO451" s="170">
        <f t="shared" si="161"/>
        <v>0</v>
      </c>
      <c r="AP451" s="170">
        <f t="shared" si="161"/>
        <v>0</v>
      </c>
      <c r="AQ451" s="170">
        <f t="shared" si="161"/>
        <v>0</v>
      </c>
      <c r="AR451" s="170">
        <f t="shared" si="161"/>
        <v>0</v>
      </c>
      <c r="AS451" s="170">
        <f t="shared" si="161"/>
        <v>0</v>
      </c>
      <c r="AT451" s="170">
        <f t="shared" si="161"/>
        <v>0</v>
      </c>
      <c r="AU451" s="170">
        <f t="shared" si="161"/>
        <v>0</v>
      </c>
      <c r="AV451" s="170">
        <f t="shared" si="161"/>
        <v>0</v>
      </c>
      <c r="AW451" s="170">
        <f t="shared" si="162"/>
        <v>0</v>
      </c>
      <c r="AX451" s="170">
        <f t="shared" si="162"/>
        <v>0</v>
      </c>
      <c r="AY451" s="170">
        <f t="shared" si="162"/>
        <v>0</v>
      </c>
      <c r="AZ451" s="170">
        <f t="shared" si="162"/>
        <v>0</v>
      </c>
      <c r="BA451" s="170">
        <f t="shared" si="162"/>
        <v>0</v>
      </c>
      <c r="BB451" s="170">
        <f t="shared" si="162"/>
        <v>0</v>
      </c>
      <c r="BC451" s="170">
        <f t="shared" si="162"/>
        <v>0</v>
      </c>
      <c r="BD451" s="170">
        <f t="shared" si="162"/>
        <v>0</v>
      </c>
      <c r="BE451" s="170">
        <f t="shared" si="162"/>
        <v>0</v>
      </c>
      <c r="BF451" s="67"/>
      <c r="BG451" s="67"/>
      <c r="BH451" s="52"/>
      <c r="BI451" s="194">
        <f>SUMPRODUCT(CHOOSE({1,2,3,4},D256,D321,D386,D516),CHOOSE({1,2,3,4},DL419,DL419,DL419,DL419))</f>
        <v>0</v>
      </c>
      <c r="BJ451" s="194">
        <f>SUMPRODUCT(CHOOSE({1,2,3,4},E256,E321,E386,E516),CHOOSE({1,2,3,4},DM419,DM419,DM419,DM419))</f>
        <v>0</v>
      </c>
      <c r="BK451" s="194">
        <f>SUMPRODUCT(CHOOSE({1,2,3,4},F256,F321,F386,F516),CHOOSE({1,2,3,4},DN419,DN419,DN419,DN419))</f>
        <v>0</v>
      </c>
      <c r="BL451" s="194">
        <f>SUMPRODUCT(CHOOSE({1,2,3,4},G256,G321,G386,G516),CHOOSE({1,2,3,4},DO419,DO419,DO419,DO419))</f>
        <v>0</v>
      </c>
      <c r="BM451" s="194">
        <f>SUMPRODUCT(CHOOSE({1,2,3,4},H256,H321,H386,H516),CHOOSE({1,2,3,4},DP419,DP419,DP419,DP419))</f>
        <v>0</v>
      </c>
      <c r="BN451" s="194">
        <f>SUMPRODUCT(CHOOSE({1,2,3,4},I256,I321,I386,I516),CHOOSE({1,2,3,4},DQ419,DQ419,DQ419,DQ419))</f>
        <v>0</v>
      </c>
      <c r="BO451" s="194">
        <f>SUMPRODUCT(CHOOSE({1,2,3,4},J256,J321,J386,J516),CHOOSE({1,2,3,4},DR419,DR419,DR419,DR419))</f>
        <v>0</v>
      </c>
      <c r="BP451" s="194">
        <f>SUMPRODUCT(CHOOSE({1,2,3,4},K256,K321,K386,K516),CHOOSE({1,2,3,4},DS419,DS419,DS419,DS419))</f>
        <v>0</v>
      </c>
      <c r="BQ451" s="194">
        <f>SUMPRODUCT(CHOOSE({1,2,3,4},L256,L321,L386,L516),CHOOSE({1,2,3,4},DT419,DT419,DT419,DT419))</f>
        <v>0</v>
      </c>
      <c r="BR451" s="194">
        <f>SUMPRODUCT(CHOOSE({1,2,3,4},M256,M321,M386,M516),CHOOSE({1,2,3,4},DU419,DU419,DU419,DU419))</f>
        <v>0</v>
      </c>
      <c r="BS451" s="194">
        <f>SUMPRODUCT(CHOOSE({1,2,3,4},N256,N321,N386,N516),CHOOSE({1,2,3,4},DV419,DV419,DV419,DV419))</f>
        <v>0</v>
      </c>
      <c r="BT451" s="194">
        <f>SUMPRODUCT(CHOOSE({1,2,3,4},O256,O321,O386,O516),CHOOSE({1,2,3,4},DW419,DW419,DW419,DW419))</f>
        <v>0</v>
      </c>
      <c r="BU451" s="194">
        <f>SUMPRODUCT(CHOOSE({1,2,3,4},P256,P321,P386,P516),CHOOSE({1,2,3,4},DX419,DX419,DX419,DX419))</f>
        <v>0</v>
      </c>
      <c r="BV451" s="194">
        <f>SUMPRODUCT(CHOOSE({1,2,3,4},Q256,Q321,Q386,Q516),CHOOSE({1,2,3,4},DY419,DY419,DY419,DY419))</f>
        <v>0</v>
      </c>
      <c r="BW451" s="194">
        <f>SUMPRODUCT(CHOOSE({1,2,3,4},R256,R321,R386,R516),CHOOSE({1,2,3,4},DZ419,DZ419,DZ419,DZ419))</f>
        <v>0</v>
      </c>
      <c r="BX451" s="194">
        <f>SUMPRODUCT(CHOOSE({1,2,3,4},S256,S321,S386,S516),CHOOSE({1,2,3,4},EA419,EA419,EA419,EA419))</f>
        <v>0</v>
      </c>
      <c r="BY451" s="194">
        <f>SUMPRODUCT(CHOOSE({1,2,3,4},T256,T321,T386,T516),CHOOSE({1,2,3,4},EB419,EB419,EB419,EB419))</f>
        <v>0</v>
      </c>
      <c r="BZ451" s="194">
        <f>SUMPRODUCT(CHOOSE({1,2,3,4},U256,U321,U386,U516),CHOOSE({1,2,3,4},EC419,EC419,EC419,EC419))</f>
        <v>0</v>
      </c>
      <c r="CA451" s="194">
        <f>SUMPRODUCT(CHOOSE({1,2,3,4},V256,V321,V386,V516),CHOOSE({1,2,3,4},ED419,ED419,ED419,ED419))</f>
        <v>0</v>
      </c>
      <c r="CB451" s="194">
        <f>SUMPRODUCT(CHOOSE({1,2,3,4},W256,W321,W386,W516),CHOOSE({1,2,3,4},EE419,EE419,EE419,EE419))</f>
        <v>0</v>
      </c>
      <c r="CC451" s="194">
        <f>SUMPRODUCT(CHOOSE({1,2,3,4},X256,X321,X386,X516),CHOOSE({1,2,3,4},EF419,EF419,EF419,EF419))</f>
        <v>0</v>
      </c>
      <c r="CD451" s="194">
        <f>SUMPRODUCT(CHOOSE({1,2,3,4},Y256,Y321,Y386,Y516),CHOOSE({1,2,3,4},EG419,EG419,EG419,EG419))</f>
        <v>0</v>
      </c>
      <c r="CE451" s="194">
        <f>SUMPRODUCT(CHOOSE({1,2,3,4},Z256,Z321,Z386,Z516),CHOOSE({1,2,3,4},EH419,EH419,EH419,EH419))</f>
        <v>0</v>
      </c>
      <c r="CF451" s="194">
        <f>SUMPRODUCT(CHOOSE({1,2,3,4},AA256,AA321,AA386,AA516),CHOOSE({1,2,3,4},EI419,EI419,EI419,EI419))</f>
        <v>0</v>
      </c>
      <c r="CG451" s="194">
        <f>SUMPRODUCT(CHOOSE({1,2,3,4},AB256,AB321,AB386,AB516),CHOOSE({1,2,3,4},EJ419,EJ419,EJ419,EJ419))</f>
        <v>0</v>
      </c>
    </row>
    <row r="452" spans="1:141" x14ac:dyDescent="0.3">
      <c r="B452" s="1">
        <v>21</v>
      </c>
      <c r="C452" s="1"/>
      <c r="D452" s="155"/>
      <c r="E452" s="155"/>
      <c r="F452" s="155"/>
      <c r="G452" s="155"/>
      <c r="H452" s="155"/>
      <c r="I452" s="155"/>
      <c r="J452" s="155"/>
      <c r="K452" s="155"/>
      <c r="L452" s="155"/>
      <c r="M452" s="155"/>
      <c r="N452" s="155"/>
      <c r="O452" s="155"/>
      <c r="P452" s="155"/>
      <c r="Q452" s="155"/>
      <c r="R452" s="155"/>
      <c r="S452" s="155"/>
      <c r="T452" s="155"/>
      <c r="U452" s="155"/>
      <c r="V452" s="155"/>
      <c r="W452" s="155"/>
      <c r="X452" s="155">
        <f>(VLOOKUP(W97,ColMort,$A$4,FALSE)-1)*W161*CB420</f>
        <v>0</v>
      </c>
      <c r="Y452" s="155">
        <f>(VLOOKUP(X97,ColMort,$A$4,FALSE)-1)*X161*CC420</f>
        <v>0</v>
      </c>
      <c r="Z452" s="155">
        <f>(VLOOKUP(Y97,ColMort,$A$4,FALSE)-1)*Y161*CD420</f>
        <v>0</v>
      </c>
      <c r="AA452" s="155">
        <f>(VLOOKUP(Z97,ColMort,$A$4,FALSE)-1)*Z161*CE420</f>
        <v>0</v>
      </c>
      <c r="AB452" s="155">
        <f>(VLOOKUP(AA97,ColMort,$A$4,FALSE)-1)*AA161*CF420</f>
        <v>0</v>
      </c>
      <c r="AC452" s="156"/>
      <c r="AD452" s="156"/>
      <c r="AE452" s="156"/>
      <c r="AF452" s="156"/>
      <c r="AG452" s="170">
        <f t="shared" si="161"/>
        <v>0</v>
      </c>
      <c r="AH452" s="170">
        <f t="shared" si="161"/>
        <v>0</v>
      </c>
      <c r="AI452" s="170">
        <f t="shared" si="161"/>
        <v>0</v>
      </c>
      <c r="AJ452" s="170">
        <f t="shared" si="161"/>
        <v>0</v>
      </c>
      <c r="AK452" s="170">
        <f t="shared" si="161"/>
        <v>0</v>
      </c>
      <c r="AL452" s="170">
        <f t="shared" si="161"/>
        <v>0</v>
      </c>
      <c r="AM452" s="170">
        <f t="shared" si="161"/>
        <v>0</v>
      </c>
      <c r="AN452" s="170">
        <f t="shared" si="161"/>
        <v>0</v>
      </c>
      <c r="AO452" s="170">
        <f t="shared" si="161"/>
        <v>0</v>
      </c>
      <c r="AP452" s="170">
        <f t="shared" si="161"/>
        <v>0</v>
      </c>
      <c r="AQ452" s="170">
        <f t="shared" si="161"/>
        <v>0</v>
      </c>
      <c r="AR452" s="170">
        <f t="shared" si="161"/>
        <v>0</v>
      </c>
      <c r="AS452" s="170">
        <f t="shared" si="161"/>
        <v>0</v>
      </c>
      <c r="AT452" s="170">
        <f t="shared" si="161"/>
        <v>0</v>
      </c>
      <c r="AU452" s="170">
        <f t="shared" si="161"/>
        <v>0</v>
      </c>
      <c r="AV452" s="170">
        <f t="shared" si="161"/>
        <v>0</v>
      </c>
      <c r="AW452" s="170">
        <f t="shared" si="162"/>
        <v>0</v>
      </c>
      <c r="AX452" s="170">
        <f t="shared" si="162"/>
        <v>0</v>
      </c>
      <c r="AY452" s="170">
        <f t="shared" si="162"/>
        <v>0</v>
      </c>
      <c r="AZ452" s="170">
        <f t="shared" si="162"/>
        <v>0</v>
      </c>
      <c r="BA452" s="170">
        <f t="shared" si="162"/>
        <v>0</v>
      </c>
      <c r="BB452" s="170">
        <f t="shared" si="162"/>
        <v>0</v>
      </c>
      <c r="BC452" s="170">
        <f t="shared" si="162"/>
        <v>0</v>
      </c>
      <c r="BD452" s="170">
        <f t="shared" si="162"/>
        <v>0</v>
      </c>
      <c r="BE452" s="170">
        <f t="shared" si="162"/>
        <v>0</v>
      </c>
      <c r="BF452" s="67"/>
      <c r="BG452" s="67"/>
      <c r="BH452" s="52"/>
      <c r="BI452" s="194">
        <f>SUMPRODUCT(CHOOSE({1,2,3,4},D257,D322,D387,D517),CHOOSE({1,2,3,4},DL420,DL420,DL420,DL420))</f>
        <v>0</v>
      </c>
      <c r="BJ452" s="194">
        <f>SUMPRODUCT(CHOOSE({1,2,3,4},E257,E322,E387,E517),CHOOSE({1,2,3,4},DM420,DM420,DM420,DM420))</f>
        <v>0</v>
      </c>
      <c r="BK452" s="194">
        <f>SUMPRODUCT(CHOOSE({1,2,3,4},F257,F322,F387,F517),CHOOSE({1,2,3,4},DN420,DN420,DN420,DN420))</f>
        <v>0</v>
      </c>
      <c r="BL452" s="194">
        <f>SUMPRODUCT(CHOOSE({1,2,3,4},G257,G322,G387,G517),CHOOSE({1,2,3,4},DO420,DO420,DO420,DO420))</f>
        <v>0</v>
      </c>
      <c r="BM452" s="194">
        <f>SUMPRODUCT(CHOOSE({1,2,3,4},H257,H322,H387,H517),CHOOSE({1,2,3,4},DP420,DP420,DP420,DP420))</f>
        <v>0</v>
      </c>
      <c r="BN452" s="194">
        <f>SUMPRODUCT(CHOOSE({1,2,3,4},I257,I322,I387,I517),CHOOSE({1,2,3,4},DQ420,DQ420,DQ420,DQ420))</f>
        <v>0</v>
      </c>
      <c r="BO452" s="194">
        <f>SUMPRODUCT(CHOOSE({1,2,3,4},J257,J322,J387,J517),CHOOSE({1,2,3,4},DR420,DR420,DR420,DR420))</f>
        <v>0</v>
      </c>
      <c r="BP452" s="194">
        <f>SUMPRODUCT(CHOOSE({1,2,3,4},K257,K322,K387,K517),CHOOSE({1,2,3,4},DS420,DS420,DS420,DS420))</f>
        <v>0</v>
      </c>
      <c r="BQ452" s="194">
        <f>SUMPRODUCT(CHOOSE({1,2,3,4},L257,L322,L387,L517),CHOOSE({1,2,3,4},DT420,DT420,DT420,DT420))</f>
        <v>0</v>
      </c>
      <c r="BR452" s="194">
        <f>SUMPRODUCT(CHOOSE({1,2,3,4},M257,M322,M387,M517),CHOOSE({1,2,3,4},DU420,DU420,DU420,DU420))</f>
        <v>0</v>
      </c>
      <c r="BS452" s="194">
        <f>SUMPRODUCT(CHOOSE({1,2,3,4},N257,N322,N387,N517),CHOOSE({1,2,3,4},DV420,DV420,DV420,DV420))</f>
        <v>0</v>
      </c>
      <c r="BT452" s="194">
        <f>SUMPRODUCT(CHOOSE({1,2,3,4},O257,O322,O387,O517),CHOOSE({1,2,3,4},DW420,DW420,DW420,DW420))</f>
        <v>0</v>
      </c>
      <c r="BU452" s="194">
        <f>SUMPRODUCT(CHOOSE({1,2,3,4},P257,P322,P387,P517),CHOOSE({1,2,3,4},DX420,DX420,DX420,DX420))</f>
        <v>0</v>
      </c>
      <c r="BV452" s="194">
        <f>SUMPRODUCT(CHOOSE({1,2,3,4},Q257,Q322,Q387,Q517),CHOOSE({1,2,3,4},DY420,DY420,DY420,DY420))</f>
        <v>0</v>
      </c>
      <c r="BW452" s="194">
        <f>SUMPRODUCT(CHOOSE({1,2,3,4},R257,R322,R387,R517),CHOOSE({1,2,3,4},DZ420,DZ420,DZ420,DZ420))</f>
        <v>0</v>
      </c>
      <c r="BX452" s="194">
        <f>SUMPRODUCT(CHOOSE({1,2,3,4},S257,S322,S387,S517),CHOOSE({1,2,3,4},EA420,EA420,EA420,EA420))</f>
        <v>0</v>
      </c>
      <c r="BY452" s="194">
        <f>SUMPRODUCT(CHOOSE({1,2,3,4},T257,T322,T387,T517),CHOOSE({1,2,3,4},EB420,EB420,EB420,EB420))</f>
        <v>0</v>
      </c>
      <c r="BZ452" s="194">
        <f>SUMPRODUCT(CHOOSE({1,2,3,4},U257,U322,U387,U517),CHOOSE({1,2,3,4},EC420,EC420,EC420,EC420))</f>
        <v>0</v>
      </c>
      <c r="CA452" s="194">
        <f>SUMPRODUCT(CHOOSE({1,2,3,4},V257,V322,V387,V517),CHOOSE({1,2,3,4},ED420,ED420,ED420,ED420))</f>
        <v>0</v>
      </c>
      <c r="CB452" s="194">
        <f>SUMPRODUCT(CHOOSE({1,2,3,4},W257,W322,W387,W517),CHOOSE({1,2,3,4},EE420,EE420,EE420,EE420))</f>
        <v>0</v>
      </c>
      <c r="CC452" s="194">
        <f>SUMPRODUCT(CHOOSE({1,2,3,4},X257,X322,X387,X517),CHOOSE({1,2,3,4},EF420,EF420,EF420,EF420))</f>
        <v>0</v>
      </c>
      <c r="CD452" s="194">
        <f>SUMPRODUCT(CHOOSE({1,2,3,4},Y257,Y322,Y387,Y517),CHOOSE({1,2,3,4},EG420,EG420,EG420,EG420))</f>
        <v>0</v>
      </c>
      <c r="CE452" s="194">
        <f>SUMPRODUCT(CHOOSE({1,2,3,4},Z257,Z322,Z387,Z517),CHOOSE({1,2,3,4},EH420,EH420,EH420,EH420))</f>
        <v>0</v>
      </c>
      <c r="CF452" s="194">
        <f>SUMPRODUCT(CHOOSE({1,2,3,4},AA257,AA322,AA387,AA517),CHOOSE({1,2,3,4},EI420,EI420,EI420,EI420))</f>
        <v>0</v>
      </c>
      <c r="CG452" s="194">
        <f>SUMPRODUCT(CHOOSE({1,2,3,4},AB257,AB322,AB387,AB517),CHOOSE({1,2,3,4},EJ420,EJ420,EJ420,EJ420))</f>
        <v>0</v>
      </c>
    </row>
    <row r="453" spans="1:141" x14ac:dyDescent="0.3">
      <c r="B453" s="1">
        <v>22</v>
      </c>
      <c r="C453" s="1"/>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f>(VLOOKUP(X98,ColMort,$A$4,FALSE)-1)*X162*CC421</f>
        <v>0</v>
      </c>
      <c r="Z453" s="155">
        <f>(VLOOKUP(Y98,ColMort,$A$4,FALSE)-1)*Y162*CD421</f>
        <v>0</v>
      </c>
      <c r="AA453" s="155">
        <f>(VLOOKUP(Z98,ColMort,$A$4,FALSE)-1)*Z162*CE421</f>
        <v>0</v>
      </c>
      <c r="AB453" s="155">
        <f>(VLOOKUP(AA98,ColMort,$A$4,FALSE)-1)*AA162*CF421</f>
        <v>0</v>
      </c>
      <c r="AC453" s="156"/>
      <c r="AD453" s="156"/>
      <c r="AE453" s="156"/>
      <c r="AF453" s="156"/>
      <c r="AG453" s="170">
        <f t="shared" si="161"/>
        <v>0</v>
      </c>
      <c r="AH453" s="170">
        <f t="shared" si="161"/>
        <v>0</v>
      </c>
      <c r="AI453" s="170">
        <f t="shared" si="161"/>
        <v>0</v>
      </c>
      <c r="AJ453" s="170">
        <f t="shared" si="161"/>
        <v>0</v>
      </c>
      <c r="AK453" s="170">
        <f t="shared" si="161"/>
        <v>0</v>
      </c>
      <c r="AL453" s="170">
        <f t="shared" si="161"/>
        <v>0</v>
      </c>
      <c r="AM453" s="170">
        <f t="shared" si="161"/>
        <v>0</v>
      </c>
      <c r="AN453" s="170">
        <f t="shared" si="161"/>
        <v>0</v>
      </c>
      <c r="AO453" s="170">
        <f t="shared" si="161"/>
        <v>0</v>
      </c>
      <c r="AP453" s="170">
        <f t="shared" si="161"/>
        <v>0</v>
      </c>
      <c r="AQ453" s="170">
        <f t="shared" si="161"/>
        <v>0</v>
      </c>
      <c r="AR453" s="170">
        <f t="shared" si="161"/>
        <v>0</v>
      </c>
      <c r="AS453" s="170">
        <f t="shared" si="161"/>
        <v>0</v>
      </c>
      <c r="AT453" s="170">
        <f t="shared" si="161"/>
        <v>0</v>
      </c>
      <c r="AU453" s="170">
        <f t="shared" si="161"/>
        <v>0</v>
      </c>
      <c r="AV453" s="170">
        <f t="shared" si="161"/>
        <v>0</v>
      </c>
      <c r="AW453" s="170">
        <f t="shared" si="162"/>
        <v>0</v>
      </c>
      <c r="AX453" s="170">
        <f t="shared" si="162"/>
        <v>0</v>
      </c>
      <c r="AY453" s="170">
        <f t="shared" si="162"/>
        <v>0</v>
      </c>
      <c r="AZ453" s="170">
        <f t="shared" si="162"/>
        <v>0</v>
      </c>
      <c r="BA453" s="170">
        <f t="shared" si="162"/>
        <v>0</v>
      </c>
      <c r="BB453" s="170">
        <f t="shared" si="162"/>
        <v>0</v>
      </c>
      <c r="BC453" s="170">
        <f t="shared" si="162"/>
        <v>0</v>
      </c>
      <c r="BD453" s="170">
        <f t="shared" si="162"/>
        <v>0</v>
      </c>
      <c r="BE453" s="170">
        <f t="shared" si="162"/>
        <v>0</v>
      </c>
      <c r="BF453" s="67"/>
      <c r="BG453" s="67"/>
      <c r="BH453" s="52"/>
      <c r="BI453" s="194">
        <f>SUMPRODUCT(CHOOSE({1,2,3,4},D258,D323,D388,D518),CHOOSE({1,2,3,4},DL421,DL421,DL421,DL421))</f>
        <v>0</v>
      </c>
      <c r="BJ453" s="194">
        <f>SUMPRODUCT(CHOOSE({1,2,3,4},E258,E323,E388,E518),CHOOSE({1,2,3,4},DM421,DM421,DM421,DM421))</f>
        <v>0</v>
      </c>
      <c r="BK453" s="194">
        <f>SUMPRODUCT(CHOOSE({1,2,3,4},F258,F323,F388,F518),CHOOSE({1,2,3,4},DN421,DN421,DN421,DN421))</f>
        <v>0</v>
      </c>
      <c r="BL453" s="194">
        <f>SUMPRODUCT(CHOOSE({1,2,3,4},G258,G323,G388,G518),CHOOSE({1,2,3,4},DO421,DO421,DO421,DO421))</f>
        <v>0</v>
      </c>
      <c r="BM453" s="194">
        <f>SUMPRODUCT(CHOOSE({1,2,3,4},H258,H323,H388,H518),CHOOSE({1,2,3,4},DP421,DP421,DP421,DP421))</f>
        <v>0</v>
      </c>
      <c r="BN453" s="194">
        <f>SUMPRODUCT(CHOOSE({1,2,3,4},I258,I323,I388,I518),CHOOSE({1,2,3,4},DQ421,DQ421,DQ421,DQ421))</f>
        <v>0</v>
      </c>
      <c r="BO453" s="194">
        <f>SUMPRODUCT(CHOOSE({1,2,3,4},J258,J323,J388,J518),CHOOSE({1,2,3,4},DR421,DR421,DR421,DR421))</f>
        <v>0</v>
      </c>
      <c r="BP453" s="194">
        <f>SUMPRODUCT(CHOOSE({1,2,3,4},K258,K323,K388,K518),CHOOSE({1,2,3,4},DS421,DS421,DS421,DS421))</f>
        <v>0</v>
      </c>
      <c r="BQ453" s="194">
        <f>SUMPRODUCT(CHOOSE({1,2,3,4},L258,L323,L388,L518),CHOOSE({1,2,3,4},DT421,DT421,DT421,DT421))</f>
        <v>0</v>
      </c>
      <c r="BR453" s="194">
        <f>SUMPRODUCT(CHOOSE({1,2,3,4},M258,M323,M388,M518),CHOOSE({1,2,3,4},DU421,DU421,DU421,DU421))</f>
        <v>0</v>
      </c>
      <c r="BS453" s="194">
        <f>SUMPRODUCT(CHOOSE({1,2,3,4},N258,N323,N388,N518),CHOOSE({1,2,3,4},DV421,DV421,DV421,DV421))</f>
        <v>0</v>
      </c>
      <c r="BT453" s="194">
        <f>SUMPRODUCT(CHOOSE({1,2,3,4},O258,O323,O388,O518),CHOOSE({1,2,3,4},DW421,DW421,DW421,DW421))</f>
        <v>0</v>
      </c>
      <c r="BU453" s="194">
        <f>SUMPRODUCT(CHOOSE({1,2,3,4},P258,P323,P388,P518),CHOOSE({1,2,3,4},DX421,DX421,DX421,DX421))</f>
        <v>0</v>
      </c>
      <c r="BV453" s="194">
        <f>SUMPRODUCT(CHOOSE({1,2,3,4},Q258,Q323,Q388,Q518),CHOOSE({1,2,3,4},DY421,DY421,DY421,DY421))</f>
        <v>0</v>
      </c>
      <c r="BW453" s="194">
        <f>SUMPRODUCT(CHOOSE({1,2,3,4},R258,R323,R388,R518),CHOOSE({1,2,3,4},DZ421,DZ421,DZ421,DZ421))</f>
        <v>0</v>
      </c>
      <c r="BX453" s="194">
        <f>SUMPRODUCT(CHOOSE({1,2,3,4},S258,S323,S388,S518),CHOOSE({1,2,3,4},EA421,EA421,EA421,EA421))</f>
        <v>0</v>
      </c>
      <c r="BY453" s="194">
        <f>SUMPRODUCT(CHOOSE({1,2,3,4},T258,T323,T388,T518),CHOOSE({1,2,3,4},EB421,EB421,EB421,EB421))</f>
        <v>0</v>
      </c>
      <c r="BZ453" s="194">
        <f>SUMPRODUCT(CHOOSE({1,2,3,4},U258,U323,U388,U518),CHOOSE({1,2,3,4},EC421,EC421,EC421,EC421))</f>
        <v>0</v>
      </c>
      <c r="CA453" s="194">
        <f>SUMPRODUCT(CHOOSE({1,2,3,4},V258,V323,V388,V518),CHOOSE({1,2,3,4},ED421,ED421,ED421,ED421))</f>
        <v>0</v>
      </c>
      <c r="CB453" s="194">
        <f>SUMPRODUCT(CHOOSE({1,2,3,4},W258,W323,W388,W518),CHOOSE({1,2,3,4},EE421,EE421,EE421,EE421))</f>
        <v>0</v>
      </c>
      <c r="CC453" s="194">
        <f>SUMPRODUCT(CHOOSE({1,2,3,4},X258,X323,X388,X518),CHOOSE({1,2,3,4},EF421,EF421,EF421,EF421))</f>
        <v>0</v>
      </c>
      <c r="CD453" s="194">
        <f>SUMPRODUCT(CHOOSE({1,2,3,4},Y258,Y323,Y388,Y518),CHOOSE({1,2,3,4},EG421,EG421,EG421,EG421))</f>
        <v>0</v>
      </c>
      <c r="CE453" s="194">
        <f>SUMPRODUCT(CHOOSE({1,2,3,4},Z258,Z323,Z388,Z518),CHOOSE({1,2,3,4},EH421,EH421,EH421,EH421))</f>
        <v>0</v>
      </c>
      <c r="CF453" s="194">
        <f>SUMPRODUCT(CHOOSE({1,2,3,4},AA258,AA323,AA388,AA518),CHOOSE({1,2,3,4},EI421,EI421,EI421,EI421))</f>
        <v>0</v>
      </c>
      <c r="CG453" s="194">
        <f>SUMPRODUCT(CHOOSE({1,2,3,4},AB258,AB323,AB388,AB518),CHOOSE({1,2,3,4},EJ421,EJ421,EJ421,EJ421))</f>
        <v>0</v>
      </c>
    </row>
    <row r="454" spans="1:141" x14ac:dyDescent="0.3">
      <c r="B454" s="1">
        <v>23</v>
      </c>
      <c r="C454" s="1"/>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f>(VLOOKUP(Y99,ColMort,$A$4,FALSE)-1)*Y163*CD422</f>
        <v>0</v>
      </c>
      <c r="AA454" s="155">
        <f>(VLOOKUP(Z99,ColMort,$A$4,FALSE)-1)*Z163*CE422</f>
        <v>0</v>
      </c>
      <c r="AB454" s="155">
        <f>(VLOOKUP(AA99,ColMort,$A$4,FALSE)-1)*AA163*CF422</f>
        <v>0</v>
      </c>
      <c r="AC454" s="156"/>
      <c r="AD454" s="156"/>
      <c r="AE454" s="156"/>
      <c r="AF454" s="156"/>
      <c r="AG454" s="170">
        <f t="shared" si="161"/>
        <v>0</v>
      </c>
      <c r="AH454" s="170">
        <f t="shared" si="161"/>
        <v>0</v>
      </c>
      <c r="AI454" s="170">
        <f t="shared" si="161"/>
        <v>0</v>
      </c>
      <c r="AJ454" s="170">
        <f t="shared" si="161"/>
        <v>0</v>
      </c>
      <c r="AK454" s="170">
        <f t="shared" si="161"/>
        <v>0</v>
      </c>
      <c r="AL454" s="170">
        <f t="shared" si="161"/>
        <v>0</v>
      </c>
      <c r="AM454" s="170">
        <f t="shared" si="161"/>
        <v>0</v>
      </c>
      <c r="AN454" s="170">
        <f t="shared" si="161"/>
        <v>0</v>
      </c>
      <c r="AO454" s="170">
        <f t="shared" si="161"/>
        <v>0</v>
      </c>
      <c r="AP454" s="170">
        <f t="shared" si="161"/>
        <v>0</v>
      </c>
      <c r="AQ454" s="170">
        <f t="shared" si="161"/>
        <v>0</v>
      </c>
      <c r="AR454" s="170">
        <f t="shared" si="161"/>
        <v>0</v>
      </c>
      <c r="AS454" s="170">
        <f t="shared" si="161"/>
        <v>0</v>
      </c>
      <c r="AT454" s="170">
        <f t="shared" si="161"/>
        <v>0</v>
      </c>
      <c r="AU454" s="170">
        <f t="shared" si="161"/>
        <v>0</v>
      </c>
      <c r="AV454" s="170">
        <f t="shared" si="161"/>
        <v>0</v>
      </c>
      <c r="AW454" s="170">
        <f t="shared" si="162"/>
        <v>0</v>
      </c>
      <c r="AX454" s="170">
        <f t="shared" si="162"/>
        <v>0</v>
      </c>
      <c r="AY454" s="170">
        <f t="shared" si="162"/>
        <v>0</v>
      </c>
      <c r="AZ454" s="170">
        <f t="shared" si="162"/>
        <v>0</v>
      </c>
      <c r="BA454" s="170">
        <f t="shared" si="162"/>
        <v>0</v>
      </c>
      <c r="BB454" s="170">
        <f t="shared" si="162"/>
        <v>0</v>
      </c>
      <c r="BC454" s="170">
        <f t="shared" si="162"/>
        <v>0</v>
      </c>
      <c r="BD454" s="170">
        <f t="shared" si="162"/>
        <v>0</v>
      </c>
      <c r="BE454" s="170">
        <f t="shared" si="162"/>
        <v>0</v>
      </c>
      <c r="BF454" s="67"/>
      <c r="BG454" s="52"/>
      <c r="BH454" s="52"/>
      <c r="BI454" s="194">
        <f>SUMPRODUCT(CHOOSE({1,2,3,4},D259,D324,D389,D519),CHOOSE({1,2,3,4},DL422,DL422,DL422,DL422))</f>
        <v>0</v>
      </c>
      <c r="BJ454" s="194">
        <f>SUMPRODUCT(CHOOSE({1,2,3,4},E259,E324,E389,E519),CHOOSE({1,2,3,4},DM422,DM422,DM422,DM422))</f>
        <v>0</v>
      </c>
      <c r="BK454" s="194">
        <f>SUMPRODUCT(CHOOSE({1,2,3,4},F259,F324,F389,F519),CHOOSE({1,2,3,4},DN422,DN422,DN422,DN422))</f>
        <v>0</v>
      </c>
      <c r="BL454" s="194">
        <f>SUMPRODUCT(CHOOSE({1,2,3,4},G259,G324,G389,G519),CHOOSE({1,2,3,4},DO422,DO422,DO422,DO422))</f>
        <v>0</v>
      </c>
      <c r="BM454" s="194">
        <f>SUMPRODUCT(CHOOSE({1,2,3,4},H259,H324,H389,H519),CHOOSE({1,2,3,4},DP422,DP422,DP422,DP422))</f>
        <v>0</v>
      </c>
      <c r="BN454" s="194">
        <f>SUMPRODUCT(CHOOSE({1,2,3,4},I259,I324,I389,I519),CHOOSE({1,2,3,4},DQ422,DQ422,DQ422,DQ422))</f>
        <v>0</v>
      </c>
      <c r="BO454" s="194">
        <f>SUMPRODUCT(CHOOSE({1,2,3,4},J259,J324,J389,J519),CHOOSE({1,2,3,4},DR422,DR422,DR422,DR422))</f>
        <v>0</v>
      </c>
      <c r="BP454" s="194">
        <f>SUMPRODUCT(CHOOSE({1,2,3,4},K259,K324,K389,K519),CHOOSE({1,2,3,4},DS422,DS422,DS422,DS422))</f>
        <v>0</v>
      </c>
      <c r="BQ454" s="194">
        <f>SUMPRODUCT(CHOOSE({1,2,3,4},L259,L324,L389,L519),CHOOSE({1,2,3,4},DT422,DT422,DT422,DT422))</f>
        <v>0</v>
      </c>
      <c r="BR454" s="194">
        <f>SUMPRODUCT(CHOOSE({1,2,3,4},M259,M324,M389,M519),CHOOSE({1,2,3,4},DU422,DU422,DU422,DU422))</f>
        <v>0</v>
      </c>
      <c r="BS454" s="194">
        <f>SUMPRODUCT(CHOOSE({1,2,3,4},N259,N324,N389,N519),CHOOSE({1,2,3,4},DV422,DV422,DV422,DV422))</f>
        <v>0</v>
      </c>
      <c r="BT454" s="194">
        <f>SUMPRODUCT(CHOOSE({1,2,3,4},O259,O324,O389,O519),CHOOSE({1,2,3,4},DW422,DW422,DW422,DW422))</f>
        <v>0</v>
      </c>
      <c r="BU454" s="194">
        <f>SUMPRODUCT(CHOOSE({1,2,3,4},P259,P324,P389,P519),CHOOSE({1,2,3,4},DX422,DX422,DX422,DX422))</f>
        <v>0</v>
      </c>
      <c r="BV454" s="194">
        <f>SUMPRODUCT(CHOOSE({1,2,3,4},Q259,Q324,Q389,Q519),CHOOSE({1,2,3,4},DY422,DY422,DY422,DY422))</f>
        <v>0</v>
      </c>
      <c r="BW454" s="194">
        <f>SUMPRODUCT(CHOOSE({1,2,3,4},R259,R324,R389,R519),CHOOSE({1,2,3,4},DZ422,DZ422,DZ422,DZ422))</f>
        <v>0</v>
      </c>
      <c r="BX454" s="194">
        <f>SUMPRODUCT(CHOOSE({1,2,3,4},S259,S324,S389,S519),CHOOSE({1,2,3,4},EA422,EA422,EA422,EA422))</f>
        <v>0</v>
      </c>
      <c r="BY454" s="194">
        <f>SUMPRODUCT(CHOOSE({1,2,3,4},T259,T324,T389,T519),CHOOSE({1,2,3,4},EB422,EB422,EB422,EB422))</f>
        <v>0</v>
      </c>
      <c r="BZ454" s="194">
        <f>SUMPRODUCT(CHOOSE({1,2,3,4},U259,U324,U389,U519),CHOOSE({1,2,3,4},EC422,EC422,EC422,EC422))</f>
        <v>0</v>
      </c>
      <c r="CA454" s="194">
        <f>SUMPRODUCT(CHOOSE({1,2,3,4},V259,V324,V389,V519),CHOOSE({1,2,3,4},ED422,ED422,ED422,ED422))</f>
        <v>0</v>
      </c>
      <c r="CB454" s="194">
        <f>SUMPRODUCT(CHOOSE({1,2,3,4},W259,W324,W389,W519),CHOOSE({1,2,3,4},EE422,EE422,EE422,EE422))</f>
        <v>0</v>
      </c>
      <c r="CC454" s="194">
        <f>SUMPRODUCT(CHOOSE({1,2,3,4},X259,X324,X389,X519),CHOOSE({1,2,3,4},EF422,EF422,EF422,EF422))</f>
        <v>0</v>
      </c>
      <c r="CD454" s="194">
        <f>SUMPRODUCT(CHOOSE({1,2,3,4},Y259,Y324,Y389,Y519),CHOOSE({1,2,3,4},EG422,EG422,EG422,EG422))</f>
        <v>0</v>
      </c>
      <c r="CE454" s="194">
        <f>SUMPRODUCT(CHOOSE({1,2,3,4},Z259,Z324,Z389,Z519),CHOOSE({1,2,3,4},EH422,EH422,EH422,EH422))</f>
        <v>0</v>
      </c>
      <c r="CF454" s="194">
        <f>SUMPRODUCT(CHOOSE({1,2,3,4},AA259,AA324,AA389,AA519),CHOOSE({1,2,3,4},EI422,EI422,EI422,EI422))</f>
        <v>0</v>
      </c>
      <c r="CG454" s="194">
        <f>SUMPRODUCT(CHOOSE({1,2,3,4},AB259,AB324,AB389,AB519),CHOOSE({1,2,3,4},EJ422,EJ422,EJ422,EJ422))</f>
        <v>0</v>
      </c>
    </row>
    <row r="455" spans="1:141" x14ac:dyDescent="0.3">
      <c r="B455" s="1">
        <v>24</v>
      </c>
      <c r="C455" s="1"/>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f>(VLOOKUP(Z100,ColMort,$A$4,FALSE)-1)*Z164*CE423</f>
        <v>0</v>
      </c>
      <c r="AB455" s="155">
        <f>(VLOOKUP(AA100,ColMort,$A$4,FALSE)-1)*AA164*CF423</f>
        <v>0</v>
      </c>
      <c r="AC455" s="156"/>
      <c r="AD455" s="156"/>
      <c r="AE455" s="156"/>
      <c r="AF455" s="156"/>
      <c r="AG455" s="170">
        <f t="shared" si="161"/>
        <v>0</v>
      </c>
      <c r="AH455" s="170">
        <f t="shared" si="161"/>
        <v>0</v>
      </c>
      <c r="AI455" s="170">
        <f t="shared" si="161"/>
        <v>0</v>
      </c>
      <c r="AJ455" s="170">
        <f t="shared" si="161"/>
        <v>0</v>
      </c>
      <c r="AK455" s="170">
        <f t="shared" si="161"/>
        <v>0</v>
      </c>
      <c r="AL455" s="170">
        <f t="shared" si="161"/>
        <v>0</v>
      </c>
      <c r="AM455" s="170">
        <f t="shared" si="161"/>
        <v>0</v>
      </c>
      <c r="AN455" s="170">
        <f t="shared" si="161"/>
        <v>0</v>
      </c>
      <c r="AO455" s="170">
        <f t="shared" si="161"/>
        <v>0</v>
      </c>
      <c r="AP455" s="170">
        <f t="shared" si="161"/>
        <v>0</v>
      </c>
      <c r="AQ455" s="170">
        <f t="shared" si="161"/>
        <v>0</v>
      </c>
      <c r="AR455" s="170">
        <f t="shared" si="161"/>
        <v>0</v>
      </c>
      <c r="AS455" s="170">
        <f t="shared" si="161"/>
        <v>0</v>
      </c>
      <c r="AT455" s="170">
        <f t="shared" si="161"/>
        <v>0</v>
      </c>
      <c r="AU455" s="170">
        <f t="shared" si="161"/>
        <v>0</v>
      </c>
      <c r="AV455" s="170">
        <f t="shared" si="161"/>
        <v>0</v>
      </c>
      <c r="AW455" s="170">
        <f t="shared" si="162"/>
        <v>0</v>
      </c>
      <c r="AX455" s="170">
        <f t="shared" si="162"/>
        <v>0</v>
      </c>
      <c r="AY455" s="170">
        <f t="shared" si="162"/>
        <v>0</v>
      </c>
      <c r="AZ455" s="170">
        <f t="shared" si="162"/>
        <v>0</v>
      </c>
      <c r="BA455" s="170">
        <f t="shared" si="162"/>
        <v>0</v>
      </c>
      <c r="BB455" s="170">
        <f t="shared" si="162"/>
        <v>0</v>
      </c>
      <c r="BC455" s="170">
        <f t="shared" si="162"/>
        <v>0</v>
      </c>
      <c r="BD455" s="170">
        <f t="shared" si="162"/>
        <v>0</v>
      </c>
      <c r="BE455" s="170">
        <f t="shared" si="162"/>
        <v>0</v>
      </c>
      <c r="BF455" s="67"/>
      <c r="BG455" s="67"/>
      <c r="BH455" s="52"/>
      <c r="BI455" s="194">
        <f>SUMPRODUCT(CHOOSE({1,2,3,4},D260,D325,D390,D520),CHOOSE({1,2,3,4},DL423,DL423,DL423,DL423))</f>
        <v>0</v>
      </c>
      <c r="BJ455" s="194">
        <f>SUMPRODUCT(CHOOSE({1,2,3,4},E260,E325,E390,E520),CHOOSE({1,2,3,4},DM423,DM423,DM423,DM423))</f>
        <v>0</v>
      </c>
      <c r="BK455" s="194">
        <f>SUMPRODUCT(CHOOSE({1,2,3,4},F260,F325,F390,F520),CHOOSE({1,2,3,4},DN423,DN423,DN423,DN423))</f>
        <v>0</v>
      </c>
      <c r="BL455" s="194">
        <f>SUMPRODUCT(CHOOSE({1,2,3,4},G260,G325,G390,G520),CHOOSE({1,2,3,4},DO423,DO423,DO423,DO423))</f>
        <v>0</v>
      </c>
      <c r="BM455" s="194">
        <f>SUMPRODUCT(CHOOSE({1,2,3,4},H260,H325,H390,H520),CHOOSE({1,2,3,4},DP423,DP423,DP423,DP423))</f>
        <v>0</v>
      </c>
      <c r="BN455" s="194">
        <f>SUMPRODUCT(CHOOSE({1,2,3,4},I260,I325,I390,I520),CHOOSE({1,2,3,4},DQ423,DQ423,DQ423,DQ423))</f>
        <v>0</v>
      </c>
      <c r="BO455" s="194">
        <f>SUMPRODUCT(CHOOSE({1,2,3,4},J260,J325,J390,J520),CHOOSE({1,2,3,4},DR423,DR423,DR423,DR423))</f>
        <v>0</v>
      </c>
      <c r="BP455" s="194">
        <f>SUMPRODUCT(CHOOSE({1,2,3,4},K260,K325,K390,K520),CHOOSE({1,2,3,4},DS423,DS423,DS423,DS423))</f>
        <v>0</v>
      </c>
      <c r="BQ455" s="194">
        <f>SUMPRODUCT(CHOOSE({1,2,3,4},L260,L325,L390,L520),CHOOSE({1,2,3,4},DT423,DT423,DT423,DT423))</f>
        <v>0</v>
      </c>
      <c r="BR455" s="194">
        <f>SUMPRODUCT(CHOOSE({1,2,3,4},M260,M325,M390,M520),CHOOSE({1,2,3,4},DU423,DU423,DU423,DU423))</f>
        <v>0</v>
      </c>
      <c r="BS455" s="194">
        <f>SUMPRODUCT(CHOOSE({1,2,3,4},N260,N325,N390,N520),CHOOSE({1,2,3,4},DV423,DV423,DV423,DV423))</f>
        <v>0</v>
      </c>
      <c r="BT455" s="194">
        <f>SUMPRODUCT(CHOOSE({1,2,3,4},O260,O325,O390,O520),CHOOSE({1,2,3,4},DW423,DW423,DW423,DW423))</f>
        <v>0</v>
      </c>
      <c r="BU455" s="194">
        <f>SUMPRODUCT(CHOOSE({1,2,3,4},P260,P325,P390,P520),CHOOSE({1,2,3,4},DX423,DX423,DX423,DX423))</f>
        <v>0</v>
      </c>
      <c r="BV455" s="194">
        <f>SUMPRODUCT(CHOOSE({1,2,3,4},Q260,Q325,Q390,Q520),CHOOSE({1,2,3,4},DY423,DY423,DY423,DY423))</f>
        <v>0</v>
      </c>
      <c r="BW455" s="194">
        <f>SUMPRODUCT(CHOOSE({1,2,3,4},R260,R325,R390,R520),CHOOSE({1,2,3,4},DZ423,DZ423,DZ423,DZ423))</f>
        <v>0</v>
      </c>
      <c r="BX455" s="194">
        <f>SUMPRODUCT(CHOOSE({1,2,3,4},S260,S325,S390,S520),CHOOSE({1,2,3,4},EA423,EA423,EA423,EA423))</f>
        <v>0</v>
      </c>
      <c r="BY455" s="194">
        <f>SUMPRODUCT(CHOOSE({1,2,3,4},T260,T325,T390,T520),CHOOSE({1,2,3,4},EB423,EB423,EB423,EB423))</f>
        <v>0</v>
      </c>
      <c r="BZ455" s="194">
        <f>SUMPRODUCT(CHOOSE({1,2,3,4},U260,U325,U390,U520),CHOOSE({1,2,3,4},EC423,EC423,EC423,EC423))</f>
        <v>0</v>
      </c>
      <c r="CA455" s="194">
        <f>SUMPRODUCT(CHOOSE({1,2,3,4},V260,V325,V390,V520),CHOOSE({1,2,3,4},ED423,ED423,ED423,ED423))</f>
        <v>0</v>
      </c>
      <c r="CB455" s="194">
        <f>SUMPRODUCT(CHOOSE({1,2,3,4},W260,W325,W390,W520),CHOOSE({1,2,3,4},EE423,EE423,EE423,EE423))</f>
        <v>0</v>
      </c>
      <c r="CC455" s="194">
        <f>SUMPRODUCT(CHOOSE({1,2,3,4},X260,X325,X390,X520),CHOOSE({1,2,3,4},EF423,EF423,EF423,EF423))</f>
        <v>0</v>
      </c>
      <c r="CD455" s="194">
        <f>SUMPRODUCT(CHOOSE({1,2,3,4},Y260,Y325,Y390,Y520),CHOOSE({1,2,3,4},EG423,EG423,EG423,EG423))</f>
        <v>0</v>
      </c>
      <c r="CE455" s="194">
        <f>SUMPRODUCT(CHOOSE({1,2,3,4},Z260,Z325,Z390,Z520),CHOOSE({1,2,3,4},EH423,EH423,EH423,EH423))</f>
        <v>0</v>
      </c>
      <c r="CF455" s="194">
        <f>SUMPRODUCT(CHOOSE({1,2,3,4},AA260,AA325,AA390,AA520),CHOOSE({1,2,3,4},EI423,EI423,EI423,EI423))</f>
        <v>0</v>
      </c>
      <c r="CG455" s="194">
        <f>SUMPRODUCT(CHOOSE({1,2,3,4},AB260,AB325,AB390,AB520),CHOOSE({1,2,3,4},EJ423,EJ423,EJ423,EJ423))</f>
        <v>0</v>
      </c>
    </row>
    <row r="456" spans="1:141" x14ac:dyDescent="0.3">
      <c r="B456" s="1">
        <v>25</v>
      </c>
      <c r="C456" s="1"/>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f>(VLOOKUP(AA101,ColMort,$A$4,FALSE)-1)*AA165*CF424</f>
        <v>0</v>
      </c>
      <c r="AC456" s="156"/>
      <c r="AD456" s="156"/>
      <c r="AE456" s="156"/>
      <c r="AF456" s="156"/>
      <c r="AG456" s="170">
        <f t="shared" si="161"/>
        <v>0</v>
      </c>
      <c r="AH456" s="170">
        <f t="shared" si="161"/>
        <v>0</v>
      </c>
      <c r="AI456" s="170">
        <f t="shared" si="161"/>
        <v>0</v>
      </c>
      <c r="AJ456" s="170">
        <f t="shared" si="161"/>
        <v>0</v>
      </c>
      <c r="AK456" s="170">
        <f t="shared" si="161"/>
        <v>0</v>
      </c>
      <c r="AL456" s="170">
        <f t="shared" si="161"/>
        <v>0</v>
      </c>
      <c r="AM456" s="170">
        <f t="shared" si="161"/>
        <v>0</v>
      </c>
      <c r="AN456" s="170">
        <f t="shared" si="161"/>
        <v>0</v>
      </c>
      <c r="AO456" s="170">
        <f t="shared" si="161"/>
        <v>0</v>
      </c>
      <c r="AP456" s="170">
        <f t="shared" si="161"/>
        <v>0</v>
      </c>
      <c r="AQ456" s="170">
        <f t="shared" si="161"/>
        <v>0</v>
      </c>
      <c r="AR456" s="170">
        <f t="shared" si="161"/>
        <v>0</v>
      </c>
      <c r="AS456" s="170">
        <f t="shared" si="161"/>
        <v>0</v>
      </c>
      <c r="AT456" s="170">
        <f t="shared" si="161"/>
        <v>0</v>
      </c>
      <c r="AU456" s="170">
        <f t="shared" si="161"/>
        <v>0</v>
      </c>
      <c r="AV456" s="170">
        <f t="shared" si="161"/>
        <v>0</v>
      </c>
      <c r="AW456" s="170">
        <f t="shared" si="162"/>
        <v>0</v>
      </c>
      <c r="AX456" s="170">
        <f t="shared" si="162"/>
        <v>0</v>
      </c>
      <c r="AY456" s="170">
        <f t="shared" si="162"/>
        <v>0</v>
      </c>
      <c r="AZ456" s="170">
        <f t="shared" si="162"/>
        <v>0</v>
      </c>
      <c r="BA456" s="170">
        <f t="shared" si="162"/>
        <v>0</v>
      </c>
      <c r="BB456" s="170">
        <f t="shared" si="162"/>
        <v>0</v>
      </c>
      <c r="BC456" s="170">
        <f t="shared" si="162"/>
        <v>0</v>
      </c>
      <c r="BD456" s="170">
        <f t="shared" si="162"/>
        <v>0</v>
      </c>
      <c r="BE456" s="170">
        <f t="shared" si="162"/>
        <v>0</v>
      </c>
      <c r="BF456" s="67"/>
      <c r="BG456" s="67"/>
      <c r="BH456" s="52"/>
      <c r="BI456" s="194">
        <f>SUMPRODUCT(CHOOSE({1,2,3,4},D261,D326,D391,D521),CHOOSE({1,2,3,4},DL424,DL424,DL424,DL424))</f>
        <v>0</v>
      </c>
      <c r="BJ456" s="194">
        <f>SUMPRODUCT(CHOOSE({1,2,3,4},E261,E326,E391,E521),CHOOSE({1,2,3,4},DM424,DM424,DM424,DM424))</f>
        <v>0</v>
      </c>
      <c r="BK456" s="194">
        <f>SUMPRODUCT(CHOOSE({1,2,3,4},F261,F326,F391,F521),CHOOSE({1,2,3,4},DN424,DN424,DN424,DN424))</f>
        <v>0</v>
      </c>
      <c r="BL456" s="194">
        <f>SUMPRODUCT(CHOOSE({1,2,3,4},G261,G326,G391,G521),CHOOSE({1,2,3,4},DO424,DO424,DO424,DO424))</f>
        <v>0</v>
      </c>
      <c r="BM456" s="194">
        <f>SUMPRODUCT(CHOOSE({1,2,3,4},H261,H326,H391,H521),CHOOSE({1,2,3,4},DP424,DP424,DP424,DP424))</f>
        <v>0</v>
      </c>
      <c r="BN456" s="194">
        <f>SUMPRODUCT(CHOOSE({1,2,3,4},I261,I326,I391,I521),CHOOSE({1,2,3,4},DQ424,DQ424,DQ424,DQ424))</f>
        <v>0</v>
      </c>
      <c r="BO456" s="194">
        <f>SUMPRODUCT(CHOOSE({1,2,3,4},J261,J326,J391,J521),CHOOSE({1,2,3,4},DR424,DR424,DR424,DR424))</f>
        <v>0</v>
      </c>
      <c r="BP456" s="194">
        <f>SUMPRODUCT(CHOOSE({1,2,3,4},K261,K326,K391,K521),CHOOSE({1,2,3,4},DS424,DS424,DS424,DS424))</f>
        <v>0</v>
      </c>
      <c r="BQ456" s="194">
        <f>SUMPRODUCT(CHOOSE({1,2,3,4},L261,L326,L391,L521),CHOOSE({1,2,3,4},DT424,DT424,DT424,DT424))</f>
        <v>0</v>
      </c>
      <c r="BR456" s="194">
        <f>SUMPRODUCT(CHOOSE({1,2,3,4},M261,M326,M391,M521),CHOOSE({1,2,3,4},DU424,DU424,DU424,DU424))</f>
        <v>0</v>
      </c>
      <c r="BS456" s="194">
        <f>SUMPRODUCT(CHOOSE({1,2,3,4},N261,N326,N391,N521),CHOOSE({1,2,3,4},DV424,DV424,DV424,DV424))</f>
        <v>0</v>
      </c>
      <c r="BT456" s="194">
        <f>SUMPRODUCT(CHOOSE({1,2,3,4},O261,O326,O391,O521),CHOOSE({1,2,3,4},DW424,DW424,DW424,DW424))</f>
        <v>0</v>
      </c>
      <c r="BU456" s="194">
        <f>SUMPRODUCT(CHOOSE({1,2,3,4},P261,P326,P391,P521),CHOOSE({1,2,3,4},DX424,DX424,DX424,DX424))</f>
        <v>0</v>
      </c>
      <c r="BV456" s="194">
        <f>SUMPRODUCT(CHOOSE({1,2,3,4},Q261,Q326,Q391,Q521),CHOOSE({1,2,3,4},DY424,DY424,DY424,DY424))</f>
        <v>0</v>
      </c>
      <c r="BW456" s="194">
        <f>SUMPRODUCT(CHOOSE({1,2,3,4},R261,R326,R391,R521),CHOOSE({1,2,3,4},DZ424,DZ424,DZ424,DZ424))</f>
        <v>0</v>
      </c>
      <c r="BX456" s="194">
        <f>SUMPRODUCT(CHOOSE({1,2,3,4},S261,S326,S391,S521),CHOOSE({1,2,3,4},EA424,EA424,EA424,EA424))</f>
        <v>0</v>
      </c>
      <c r="BY456" s="194">
        <f>SUMPRODUCT(CHOOSE({1,2,3,4},T261,T326,T391,T521),CHOOSE({1,2,3,4},EB424,EB424,EB424,EB424))</f>
        <v>0</v>
      </c>
      <c r="BZ456" s="194">
        <f>SUMPRODUCT(CHOOSE({1,2,3,4},U261,U326,U391,U521),CHOOSE({1,2,3,4},EC424,EC424,EC424,EC424))</f>
        <v>0</v>
      </c>
      <c r="CA456" s="194">
        <f>SUMPRODUCT(CHOOSE({1,2,3,4},V261,V326,V391,V521),CHOOSE({1,2,3,4},ED424,ED424,ED424,ED424))</f>
        <v>0</v>
      </c>
      <c r="CB456" s="194">
        <f>SUMPRODUCT(CHOOSE({1,2,3,4},W261,W326,W391,W521),CHOOSE({1,2,3,4},EE424,EE424,EE424,EE424))</f>
        <v>0</v>
      </c>
      <c r="CC456" s="194">
        <f>SUMPRODUCT(CHOOSE({1,2,3,4},X261,X326,X391,X521),CHOOSE({1,2,3,4},EF424,EF424,EF424,EF424))</f>
        <v>0</v>
      </c>
      <c r="CD456" s="194">
        <f>SUMPRODUCT(CHOOSE({1,2,3,4},Y261,Y326,Y391,Y521),CHOOSE({1,2,3,4},EG424,EG424,EG424,EG424))</f>
        <v>0</v>
      </c>
      <c r="CE456" s="194">
        <f>SUMPRODUCT(CHOOSE({1,2,3,4},Z261,Z326,Z391,Z521),CHOOSE({1,2,3,4},EH424,EH424,EH424,EH424))</f>
        <v>0</v>
      </c>
      <c r="CF456" s="194">
        <f>SUMPRODUCT(CHOOSE({1,2,3,4},AA261,AA326,AA391,AA521),CHOOSE({1,2,3,4},EI424,EI424,EI424,EI424))</f>
        <v>0</v>
      </c>
      <c r="CG456" s="194">
        <f>SUMPRODUCT(CHOOSE({1,2,3,4},AB261,AB326,AB391,AB521),CHOOSE({1,2,3,4},EJ424,EJ424,EJ424,EJ424))</f>
        <v>0</v>
      </c>
    </row>
    <row r="457" spans="1:141" x14ac:dyDescent="0.3">
      <c r="B457" s="34" t="s">
        <v>157</v>
      </c>
      <c r="C457" s="12"/>
      <c r="D457" s="66">
        <f>SUM(D432:D456)</f>
        <v>0</v>
      </c>
      <c r="E457" s="66">
        <f t="shared" ref="E457:AB457" si="164">SUM(E432:E456)</f>
        <v>2.1215718850686131E-3</v>
      </c>
      <c r="F457" s="66">
        <f t="shared" si="164"/>
        <v>3.9614279979735744E-3</v>
      </c>
      <c r="G457" s="66">
        <f t="shared" si="164"/>
        <v>5.6123568849308914E-3</v>
      </c>
      <c r="H457" s="66">
        <f t="shared" si="164"/>
        <v>7.0969795953651016E-3</v>
      </c>
      <c r="I457" s="66">
        <f t="shared" si="164"/>
        <v>1.0575346081887288E-2</v>
      </c>
      <c r="J457" s="66">
        <f t="shared" si="164"/>
        <v>1.3691248045855472E-2</v>
      </c>
      <c r="K457" s="66">
        <f t="shared" si="164"/>
        <v>1.6476554774286303E-2</v>
      </c>
      <c r="L457" s="66">
        <f t="shared" si="164"/>
        <v>1.8958388303624285E-2</v>
      </c>
      <c r="M457" s="66">
        <f t="shared" si="164"/>
        <v>2.1165341240904006E-2</v>
      </c>
      <c r="N457" s="66">
        <f t="shared" si="164"/>
        <v>2.6587879683995449E-2</v>
      </c>
      <c r="O457" s="66">
        <f t="shared" si="164"/>
        <v>3.1374992169872926E-2</v>
      </c>
      <c r="P457" s="66">
        <f t="shared" si="164"/>
        <v>3.5575752845429506E-2</v>
      </c>
      <c r="Q457" s="66">
        <f t="shared" si="164"/>
        <v>3.9240325347554415E-2</v>
      </c>
      <c r="R457" s="66">
        <f t="shared" si="164"/>
        <v>4.238916397281059E-2</v>
      </c>
      <c r="S457" s="66">
        <f t="shared" si="164"/>
        <v>5.1948442265450478E-2</v>
      </c>
      <c r="T457" s="66">
        <f t="shared" si="164"/>
        <v>6.0147789627251064E-2</v>
      </c>
      <c r="U457" s="66">
        <f t="shared" si="164"/>
        <v>6.7096253037048026E-2</v>
      </c>
      <c r="V457" s="66">
        <f t="shared" si="164"/>
        <v>7.291801138258025E-2</v>
      </c>
      <c r="W457" s="66">
        <f t="shared" si="164"/>
        <v>7.7709338736492869E-2</v>
      </c>
      <c r="X457" s="66">
        <f t="shared" si="164"/>
        <v>8.7542674088237016E-2</v>
      </c>
      <c r="Y457" s="66">
        <f t="shared" si="164"/>
        <v>9.5526420683279961E-2</v>
      </c>
      <c r="Z457" s="66">
        <f t="shared" si="164"/>
        <v>0.10179622594355051</v>
      </c>
      <c r="AA457" s="66">
        <f t="shared" si="164"/>
        <v>0.10655665287271887</v>
      </c>
      <c r="AB457" s="66">
        <f t="shared" si="164"/>
        <v>0.10985487427412566</v>
      </c>
      <c r="AC457" s="12"/>
      <c r="BH457" s="66">
        <f>SUM(BH432:BH456)</f>
        <v>0</v>
      </c>
      <c r="BI457" s="66">
        <f t="shared" ref="BI457:CG457" si="165">SUM(BI432:BI456)</f>
        <v>0</v>
      </c>
      <c r="BJ457" s="66">
        <f t="shared" si="165"/>
        <v>7.2616932959462394E-6</v>
      </c>
      <c r="BK457" s="66">
        <f t="shared" si="165"/>
        <v>2.4857045299173615E-5</v>
      </c>
      <c r="BL457" s="66">
        <f t="shared" si="165"/>
        <v>4.935068249127284E-5</v>
      </c>
      <c r="BM457" s="66">
        <f t="shared" si="165"/>
        <v>7.8344013338772761E-5</v>
      </c>
      <c r="BN457" s="66">
        <f t="shared" si="165"/>
        <v>1.5099261259016308E-4</v>
      </c>
      <c r="BO457" s="66">
        <f t="shared" si="165"/>
        <v>2.358288283475507E-4</v>
      </c>
      <c r="BP457" s="66">
        <f t="shared" si="165"/>
        <v>3.2853385290066345E-4</v>
      </c>
      <c r="BQ457" s="66">
        <f t="shared" si="165"/>
        <v>4.25397728356802E-4</v>
      </c>
      <c r="BR457" s="66">
        <f t="shared" si="165"/>
        <v>5.2416590154016549E-4</v>
      </c>
      <c r="BS457" s="66">
        <f t="shared" si="165"/>
        <v>8.067936060444505E-4</v>
      </c>
      <c r="BT457" s="66">
        <f t="shared" si="165"/>
        <v>1.1112706017300507E-3</v>
      </c>
      <c r="BU457" s="66">
        <f t="shared" si="165"/>
        <v>1.4249928360930604E-3</v>
      </c>
      <c r="BV457" s="66">
        <f t="shared" si="165"/>
        <v>1.7424289057779787E-3</v>
      </c>
      <c r="BW457" s="66">
        <f t="shared" si="165"/>
        <v>2.0546813211058329E-3</v>
      </c>
      <c r="BX457" s="66">
        <f t="shared" si="165"/>
        <v>2.7840083867127718E-3</v>
      </c>
      <c r="BY457" s="66">
        <f t="shared" si="165"/>
        <v>3.5207035224145721E-3</v>
      </c>
      <c r="BZ457" s="66">
        <f t="shared" si="165"/>
        <v>4.2373168545574436E-3</v>
      </c>
      <c r="CA457" s="66">
        <f t="shared" si="165"/>
        <v>4.9347482433854117E-3</v>
      </c>
      <c r="CB457" s="66">
        <f t="shared" si="165"/>
        <v>5.0439533542818672E-3</v>
      </c>
      <c r="CC457" s="66">
        <f t="shared" si="165"/>
        <v>6.7921935132297115E-3</v>
      </c>
      <c r="CD457" s="66">
        <f t="shared" si="165"/>
        <v>8.4703002491040326E-3</v>
      </c>
      <c r="CE457" s="66">
        <f t="shared" si="165"/>
        <v>1.0002583168319755E-2</v>
      </c>
      <c r="CF457" s="66">
        <f t="shared" si="165"/>
        <v>1.1405192864646811E-2</v>
      </c>
      <c r="CG457" s="66">
        <f t="shared" si="165"/>
        <v>1.2650900314513521E-2</v>
      </c>
    </row>
    <row r="458" spans="1:141" x14ac:dyDescent="0.3">
      <c r="B458" s="34" t="s">
        <v>158</v>
      </c>
      <c r="C458" s="12"/>
      <c r="D458" s="66">
        <f>SUM($D457:D457)</f>
        <v>0</v>
      </c>
      <c r="E458" s="66">
        <f>SUM($D457:E457)</f>
        <v>2.1215718850686131E-3</v>
      </c>
      <c r="F458" s="66">
        <f>SUM($D457:F457)</f>
        <v>6.0829998830421875E-3</v>
      </c>
      <c r="G458" s="66">
        <f>SUM($D457:G457)</f>
        <v>1.1695356767973078E-2</v>
      </c>
      <c r="H458" s="66">
        <f>SUM($D457:H457)</f>
        <v>1.8792336363338179E-2</v>
      </c>
      <c r="I458" s="66">
        <f>SUM($D457:I457)</f>
        <v>2.9367682445225467E-2</v>
      </c>
      <c r="J458" s="66">
        <f>SUM($D457:J457)</f>
        <v>4.3058930491080935E-2</v>
      </c>
      <c r="K458" s="66">
        <f>SUM($D457:K457)</f>
        <v>5.9535485265367241E-2</v>
      </c>
      <c r="L458" s="66">
        <f>SUM($D457:L457)</f>
        <v>7.8493873568991526E-2</v>
      </c>
      <c r="M458" s="66">
        <f>SUM($D457:M457)</f>
        <v>9.9659214809895535E-2</v>
      </c>
      <c r="N458" s="66">
        <f>SUM($D457:N457)</f>
        <v>0.12624709449389099</v>
      </c>
      <c r="O458" s="66">
        <f>SUM($D457:O457)</f>
        <v>0.15762208666376393</v>
      </c>
      <c r="P458" s="66">
        <f>SUM($D457:P457)</f>
        <v>0.19319783950919345</v>
      </c>
      <c r="Q458" s="66">
        <f>SUM($D457:Q457)</f>
        <v>0.23243816485674787</v>
      </c>
      <c r="R458" s="66">
        <f>SUM($D457:R457)</f>
        <v>0.27482732882955846</v>
      </c>
      <c r="S458" s="66">
        <f>SUM($D457:S457)</f>
        <v>0.32677577109500894</v>
      </c>
      <c r="T458" s="66">
        <f>SUM($D457:T457)</f>
        <v>0.38692356072225997</v>
      </c>
      <c r="U458" s="66">
        <f>SUM($D457:U457)</f>
        <v>0.454019813759308</v>
      </c>
      <c r="V458" s="66">
        <f>SUM($D457:V457)</f>
        <v>0.52693782514188825</v>
      </c>
      <c r="W458" s="66">
        <f>SUM($D457:W457)</f>
        <v>0.60464716387838113</v>
      </c>
      <c r="X458" s="66">
        <f>SUM($D457:X457)</f>
        <v>0.69218983796661815</v>
      </c>
      <c r="Y458" s="66">
        <f>SUM($D457:Y457)</f>
        <v>0.78771625864989814</v>
      </c>
      <c r="Z458" s="66">
        <f>SUM($D457:Z457)</f>
        <v>0.88951248459344867</v>
      </c>
      <c r="AA458" s="66">
        <f>SUM($D457:AA457)</f>
        <v>0.99606913746616754</v>
      </c>
      <c r="AB458" s="66">
        <f>SUM($D457:AB457)</f>
        <v>1.1059240117402931</v>
      </c>
      <c r="AC458" s="12"/>
    </row>
    <row r="459" spans="1:141" x14ac:dyDescent="0.3">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141" x14ac:dyDescent="0.3">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141" s="164" customFormat="1" x14ac:dyDescent="0.3">
      <c r="A461" s="163" t="s">
        <v>297</v>
      </c>
      <c r="AF461" s="163" t="s">
        <v>303</v>
      </c>
      <c r="BH461" s="163" t="s">
        <v>302</v>
      </c>
      <c r="CJ461" s="164" t="s">
        <v>305</v>
      </c>
      <c r="DL461" s="164" t="s">
        <v>337</v>
      </c>
    </row>
    <row r="462" spans="1:141" x14ac:dyDescent="0.3">
      <c r="A462" s="1"/>
      <c r="AF462" t="s">
        <v>289</v>
      </c>
    </row>
    <row r="463" spans="1:141" x14ac:dyDescent="0.3">
      <c r="A463" s="1"/>
      <c r="C463" s="1" t="s">
        <v>13</v>
      </c>
      <c r="AF463" s="1" t="s">
        <v>13</v>
      </c>
      <c r="BH463" s="1" t="s">
        <v>13</v>
      </c>
      <c r="CJ463" s="1" t="s">
        <v>13</v>
      </c>
      <c r="DL463" s="1" t="s">
        <v>13</v>
      </c>
    </row>
    <row r="464" spans="1:141" x14ac:dyDescent="0.3">
      <c r="C464" s="1">
        <v>0</v>
      </c>
      <c r="D464" s="1">
        <v>1</v>
      </c>
      <c r="E464" s="1">
        <v>2</v>
      </c>
      <c r="F464" s="1">
        <v>3</v>
      </c>
      <c r="G464" s="1">
        <v>4</v>
      </c>
      <c r="H464" s="1">
        <v>5</v>
      </c>
      <c r="I464" s="1">
        <v>6</v>
      </c>
      <c r="J464" s="1">
        <v>7</v>
      </c>
      <c r="K464" s="1">
        <v>8</v>
      </c>
      <c r="L464" s="1">
        <v>9</v>
      </c>
      <c r="M464" s="1">
        <v>10</v>
      </c>
      <c r="N464" s="1">
        <v>11</v>
      </c>
      <c r="O464" s="1">
        <v>12</v>
      </c>
      <c r="P464" s="1">
        <v>13</v>
      </c>
      <c r="Q464" s="1">
        <v>14</v>
      </c>
      <c r="R464" s="1">
        <v>15</v>
      </c>
      <c r="S464" s="1">
        <v>16</v>
      </c>
      <c r="T464" s="1">
        <v>17</v>
      </c>
      <c r="U464" s="1">
        <v>18</v>
      </c>
      <c r="V464" s="1">
        <v>19</v>
      </c>
      <c r="W464" s="1">
        <v>20</v>
      </c>
      <c r="X464" s="1">
        <v>21</v>
      </c>
      <c r="Y464" s="1">
        <v>22</v>
      </c>
      <c r="Z464" s="1">
        <v>23</v>
      </c>
      <c r="AA464" s="1">
        <v>24</v>
      </c>
      <c r="AB464" s="1">
        <v>25</v>
      </c>
      <c r="AC464" s="1"/>
      <c r="AF464" s="1">
        <v>0</v>
      </c>
      <c r="AG464" s="2">
        <v>1</v>
      </c>
      <c r="AH464" s="2">
        <v>2</v>
      </c>
      <c r="AI464" s="2">
        <v>3</v>
      </c>
      <c r="AJ464" s="2">
        <v>4</v>
      </c>
      <c r="AK464" s="2">
        <v>5</v>
      </c>
      <c r="AL464" s="2">
        <v>6</v>
      </c>
      <c r="AM464" s="2">
        <v>7</v>
      </c>
      <c r="AN464" s="2">
        <v>8</v>
      </c>
      <c r="AO464" s="2">
        <v>9</v>
      </c>
      <c r="AP464" s="2">
        <v>10</v>
      </c>
      <c r="AQ464" s="2">
        <v>11</v>
      </c>
      <c r="AR464" s="2">
        <v>12</v>
      </c>
      <c r="AS464" s="2">
        <v>13</v>
      </c>
      <c r="AT464" s="2">
        <v>14</v>
      </c>
      <c r="AU464" s="2">
        <v>15</v>
      </c>
      <c r="AV464" s="2">
        <v>16</v>
      </c>
      <c r="AW464" s="2">
        <v>17</v>
      </c>
      <c r="AX464" s="2">
        <v>18</v>
      </c>
      <c r="AY464" s="2">
        <v>19</v>
      </c>
      <c r="AZ464" s="2">
        <v>20</v>
      </c>
      <c r="BA464" s="2">
        <v>21</v>
      </c>
      <c r="BB464" s="2">
        <v>22</v>
      </c>
      <c r="BC464" s="2">
        <v>23</v>
      </c>
      <c r="BD464" s="2">
        <v>24</v>
      </c>
      <c r="BE464" s="2">
        <v>25</v>
      </c>
      <c r="BF464" s="1"/>
      <c r="BH464" s="1">
        <v>0</v>
      </c>
      <c r="BI464" s="1">
        <v>1</v>
      </c>
      <c r="BJ464" s="1">
        <v>2</v>
      </c>
      <c r="BK464" s="1">
        <v>3</v>
      </c>
      <c r="BL464" s="1">
        <v>4</v>
      </c>
      <c r="BM464" s="1">
        <v>5</v>
      </c>
      <c r="BN464" s="1">
        <v>6</v>
      </c>
      <c r="BO464" s="1">
        <v>7</v>
      </c>
      <c r="BP464" s="1">
        <v>8</v>
      </c>
      <c r="BQ464" s="1">
        <v>9</v>
      </c>
      <c r="BR464" s="1">
        <v>10</v>
      </c>
      <c r="BS464" s="1">
        <v>11</v>
      </c>
      <c r="BT464" s="1">
        <v>12</v>
      </c>
      <c r="BU464" s="1">
        <v>13</v>
      </c>
      <c r="BV464" s="1">
        <v>14</v>
      </c>
      <c r="BW464" s="1">
        <v>15</v>
      </c>
      <c r="BX464" s="1">
        <v>16</v>
      </c>
      <c r="BY464" s="1">
        <v>17</v>
      </c>
      <c r="BZ464" s="1">
        <v>18</v>
      </c>
      <c r="CA464" s="1">
        <v>19</v>
      </c>
      <c r="CB464" s="1">
        <v>20</v>
      </c>
      <c r="CC464" s="1">
        <v>21</v>
      </c>
      <c r="CD464" s="1">
        <v>22</v>
      </c>
      <c r="CE464" s="1">
        <v>23</v>
      </c>
      <c r="CF464" s="1">
        <v>24</v>
      </c>
      <c r="CG464" s="1">
        <v>25</v>
      </c>
      <c r="CJ464" s="1">
        <v>0</v>
      </c>
      <c r="CK464" s="1">
        <v>1</v>
      </c>
      <c r="CL464" s="1">
        <v>2</v>
      </c>
      <c r="CM464" s="1">
        <v>3</v>
      </c>
      <c r="CN464" s="1">
        <v>4</v>
      </c>
      <c r="CO464" s="1">
        <v>5</v>
      </c>
      <c r="CP464" s="1">
        <v>6</v>
      </c>
      <c r="CQ464" s="1">
        <v>7</v>
      </c>
      <c r="CR464" s="1">
        <v>8</v>
      </c>
      <c r="CS464" s="1">
        <v>9</v>
      </c>
      <c r="CT464" s="1">
        <v>10</v>
      </c>
      <c r="CU464" s="1">
        <v>11</v>
      </c>
      <c r="CV464" s="1">
        <v>12</v>
      </c>
      <c r="CW464" s="1">
        <v>13</v>
      </c>
      <c r="CX464" s="1">
        <v>14</v>
      </c>
      <c r="CY464" s="1">
        <v>15</v>
      </c>
      <c r="CZ464" s="1">
        <v>16</v>
      </c>
      <c r="DA464" s="1">
        <v>17</v>
      </c>
      <c r="DB464" s="1">
        <v>18</v>
      </c>
      <c r="DC464" s="1">
        <v>19</v>
      </c>
      <c r="DD464" s="1">
        <v>20</v>
      </c>
      <c r="DE464" s="1">
        <v>21</v>
      </c>
      <c r="DF464" s="1">
        <v>22</v>
      </c>
      <c r="DG464" s="1">
        <v>23</v>
      </c>
      <c r="DH464" s="1">
        <v>24</v>
      </c>
      <c r="DI464" s="1">
        <v>25</v>
      </c>
      <c r="DL464" s="1">
        <v>0</v>
      </c>
      <c r="DM464" s="1">
        <v>1</v>
      </c>
      <c r="DN464" s="1">
        <v>2</v>
      </c>
      <c r="DO464" s="1">
        <v>3</v>
      </c>
      <c r="DP464" s="1">
        <v>4</v>
      </c>
      <c r="DQ464" s="1">
        <v>5</v>
      </c>
      <c r="DR464" s="1">
        <v>6</v>
      </c>
      <c r="DS464" s="1">
        <v>7</v>
      </c>
      <c r="DT464" s="1">
        <v>8</v>
      </c>
      <c r="DU464" s="1">
        <v>9</v>
      </c>
      <c r="DV464" s="1">
        <v>10</v>
      </c>
      <c r="DW464" s="1">
        <v>11</v>
      </c>
      <c r="DX464" s="1">
        <v>12</v>
      </c>
      <c r="DY464" s="1">
        <v>13</v>
      </c>
      <c r="DZ464" s="1">
        <v>14</v>
      </c>
      <c r="EA464" s="1">
        <v>15</v>
      </c>
      <c r="EB464" s="1">
        <v>16</v>
      </c>
      <c r="EC464" s="1">
        <v>17</v>
      </c>
      <c r="ED464" s="1">
        <v>18</v>
      </c>
      <c r="EE464" s="1">
        <v>19</v>
      </c>
      <c r="EF464" s="1">
        <v>20</v>
      </c>
      <c r="EG464" s="1">
        <v>21</v>
      </c>
      <c r="EH464" s="1">
        <v>22</v>
      </c>
      <c r="EI464" s="1">
        <v>23</v>
      </c>
      <c r="EJ464" s="1">
        <v>24</v>
      </c>
      <c r="EK464" s="1">
        <v>25</v>
      </c>
    </row>
    <row r="465" spans="1:141" x14ac:dyDescent="0.3">
      <c r="A465" s="9" t="s">
        <v>12</v>
      </c>
      <c r="B465" s="1">
        <v>1</v>
      </c>
      <c r="C465" s="175"/>
      <c r="D465" s="175">
        <f t="shared" ref="D465:AB465" si="166">VLOOKUP(C77,BRInc,$A$4,FALSE)*(1+((VLOOKUP(C77,BrRisk,$A$4,FALSE)-1)*MAX(0,AF109-BaselineBMI)))</f>
        <v>7.8188950922857341E-6</v>
      </c>
      <c r="E465" s="175">
        <f t="shared" si="166"/>
        <v>8.6185313653341925E-6</v>
      </c>
      <c r="F465" s="175">
        <f t="shared" si="166"/>
        <v>9.392357566003115E-6</v>
      </c>
      <c r="G465" s="175">
        <f t="shared" si="166"/>
        <v>1.015236688887518E-5</v>
      </c>
      <c r="H465" s="175">
        <f t="shared" si="166"/>
        <v>1.0872081015332447E-5</v>
      </c>
      <c r="I465" s="175">
        <f t="shared" si="166"/>
        <v>1.1525021626756974E-5</v>
      </c>
      <c r="J465" s="175">
        <f t="shared" si="166"/>
        <v>1.208471040453082E-5</v>
      </c>
      <c r="K465" s="175">
        <f t="shared" si="166"/>
        <v>1.2524669030036043E-5</v>
      </c>
      <c r="L465" s="175">
        <f t="shared" si="166"/>
        <v>1.2818419184654702E-5</v>
      </c>
      <c r="M465" s="175">
        <f t="shared" si="166"/>
        <v>1.3010548743761647E-5</v>
      </c>
      <c r="N465" s="175">
        <f t="shared" si="166"/>
        <v>1.3145645582731727E-5</v>
      </c>
      <c r="O465" s="175">
        <f t="shared" si="166"/>
        <v>1.3268297576939797E-5</v>
      </c>
      <c r="P465" s="175">
        <f t="shared" si="166"/>
        <v>1.3423092601760698E-5</v>
      </c>
      <c r="Q465" s="175">
        <f t="shared" si="166"/>
        <v>1.3654618532569286E-5</v>
      </c>
      <c r="R465" s="175">
        <f t="shared" si="166"/>
        <v>1.3898844724388272E-5</v>
      </c>
      <c r="S465" s="175">
        <f t="shared" si="166"/>
        <v>1.4091740532240363E-5</v>
      </c>
      <c r="T465" s="175">
        <f t="shared" si="166"/>
        <v>1.4169275311148271E-5</v>
      </c>
      <c r="U465" s="175">
        <f t="shared" si="166"/>
        <v>1.4067418416134708E-5</v>
      </c>
      <c r="V465" s="175">
        <f t="shared" si="166"/>
        <v>1.3722139202222383E-5</v>
      </c>
      <c r="W465" s="175">
        <f t="shared" si="166"/>
        <v>1.3383923341207062E-5</v>
      </c>
      <c r="X465" s="175">
        <f t="shared" si="166"/>
        <v>1.3303256504884522E-5</v>
      </c>
      <c r="Y465" s="175">
        <f t="shared" si="166"/>
        <v>1.3730624365050523E-5</v>
      </c>
      <c r="Z465" s="175">
        <f t="shared" si="166"/>
        <v>1.4916512593500838E-5</v>
      </c>
      <c r="AA465" s="175">
        <f t="shared" si="166"/>
        <v>1.7111406862031234E-5</v>
      </c>
      <c r="AB465" s="175">
        <f t="shared" si="166"/>
        <v>1.9974490323737316E-5</v>
      </c>
      <c r="AC465" s="155"/>
      <c r="AF465" s="33"/>
      <c r="AG465" s="174">
        <f>D465*D43*PRODUCT($CJ465:CJ465)</f>
        <v>5.4610157961343907E-4</v>
      </c>
      <c r="AH465" s="174">
        <f>E465*E43*PRODUCT($CJ465:CK465)</f>
        <v>6.0030348105346426E-4</v>
      </c>
      <c r="AI465" s="174">
        <f>F465*F43*PRODUCT($CJ465:CL465)</f>
        <v>6.5204936063400338E-4</v>
      </c>
      <c r="AJ465" s="174">
        <f>G465*G43*PRODUCT($CJ465:CM465)</f>
        <v>7.0212334878125965E-4</v>
      </c>
      <c r="AK465" s="174">
        <f>H465*H43*PRODUCT($CJ465:CN465)</f>
        <v>7.4871394957559169E-4</v>
      </c>
      <c r="AL465" s="174">
        <f>I465*I43*PRODUCT($CJ465:CO465)</f>
        <v>7.8973831764161636E-4</v>
      </c>
      <c r="AM465" s="174">
        <f>J465*J43*PRODUCT($CJ465:CP465)</f>
        <v>8.2341693667373748E-4</v>
      </c>
      <c r="AN465" s="174">
        <f>K465*K43*PRODUCT($CJ465:CQ465)</f>
        <v>8.4793641512395039E-4</v>
      </c>
      <c r="AO465" s="174">
        <f>L465*L43*PRODUCT($CJ465:CR465)</f>
        <v>8.6173268507251958E-4</v>
      </c>
      <c r="AP465" s="174">
        <f>M465*M43*PRODUCT($CJ465:CS465)</f>
        <v>8.6797740390497276E-4</v>
      </c>
      <c r="AQ465" s="174">
        <f>N465*N43*PRODUCT($CJ465:CT465)</f>
        <v>8.6921229538570555E-4</v>
      </c>
      <c r="AR465" s="174">
        <f>O465*O43*PRODUCT($CJ465:CU465)</f>
        <v>8.6847308766567119E-4</v>
      </c>
      <c r="AS465" s="174">
        <f>P465*P43*PRODUCT($CJ465:CV465)</f>
        <v>8.6877413437903004E-4</v>
      </c>
      <c r="AT465" s="174">
        <f>Q465*Q43*PRODUCT($CJ465:CW465)</f>
        <v>8.7281328296748989E-4</v>
      </c>
      <c r="AU465" s="174">
        <f>R465*R43*PRODUCT($CJ465:CX465)</f>
        <v>8.7637569411957853E-4</v>
      </c>
      <c r="AV465" s="174">
        <f>S465*S43*PRODUCT($CJ465:CY465)</f>
        <v>8.7527431785504241E-4</v>
      </c>
      <c r="AW465" s="174">
        <f>T465*T43*PRODUCT($CJ465:CZ465)</f>
        <v>8.6563133728693976E-4</v>
      </c>
      <c r="AX465" s="174">
        <f>U465*U43*PRODUCT($CJ465:DA465)</f>
        <v>8.4417251845638949E-4</v>
      </c>
      <c r="AY465" s="174">
        <f>V465*V43*PRODUCT($CJ465:DB465)</f>
        <v>8.0771204627445631E-4</v>
      </c>
      <c r="AZ465" s="174">
        <f>W465*W43*PRODUCT($CJ465:DC465)</f>
        <v>7.7211558246008936E-4</v>
      </c>
      <c r="BA465" s="174">
        <f>X465*X43*PRODUCT($CJ465:DD465)</f>
        <v>7.5003526011481285E-4</v>
      </c>
      <c r="BB465" s="174">
        <f>Y465*Y43*PRODUCT($CJ465:DE465)</f>
        <v>7.5440173507359024E-4</v>
      </c>
      <c r="BC465" s="174">
        <f>Z465*Z43*PRODUCT($CJ465:DF465)</f>
        <v>7.9686894851013377E-4</v>
      </c>
      <c r="BD465" s="174">
        <f>AA465*AA43*PRODUCT($CJ465:DG465)</f>
        <v>8.8611698777982099E-4</v>
      </c>
      <c r="BE465" s="174">
        <f>AB465*AB43*PRODUCT($CJ465:DH465)</f>
        <v>9.9916456216687282E-4</v>
      </c>
      <c r="BI465" s="169">
        <f>SUM($AF465:AG465)-SUM($AF497:AG497)-SUM($C497:D497)-SUM($BH497:BI497)</f>
        <v>5.4610157961343907E-4</v>
      </c>
      <c r="BJ465" s="169">
        <f>SUM($AF465:AH465)-SUM($AF497:AH497)-SUM($C497:E497)-SUM($BH497:BJ497)</f>
        <v>1.1284409334292123E-3</v>
      </c>
      <c r="BK465" s="169">
        <f>SUM($AF465:AI465)-SUM($AF497:AI497)-SUM($C497:F497)-SUM($BH497:BK497)</f>
        <v>1.7427461130272938E-3</v>
      </c>
      <c r="BL465" s="169">
        <f>SUM($AF465:AJ465)-SUM($AF497:AJ497)-SUM($C497:G497)-SUM($BH497:BL497)</f>
        <v>2.3856680658310959E-3</v>
      </c>
      <c r="BM465" s="169">
        <f>SUM($AF465:AK465)-SUM($AF497:AK497)-SUM($C497:H497)-SUM($BH497:BM497)</f>
        <v>3.0523410363859989E-3</v>
      </c>
      <c r="BN465" s="169">
        <f>SUM($AF465:AL465)-SUM($AF497:AL497)-SUM($C497:I497)-SUM($BH497:BN497)</f>
        <v>3.7348840349798232E-3</v>
      </c>
      <c r="BO465" s="169">
        <f>SUM($AF465:AM465)-SUM($AF497:AM497)-SUM($C497:J497)-SUM($BH497:BO497)</f>
        <v>4.4246057626669746E-3</v>
      </c>
      <c r="BP465" s="169">
        <f>SUM($AF465:AN465)-SUM($AF497:AN497)-SUM($C497:K497)-SUM($BH497:BP497)</f>
        <v>5.1108335627559412E-3</v>
      </c>
      <c r="BQ465" s="169">
        <f>SUM($AF465:AO465)-SUM($AF497:AO497)-SUM($C497:L497)-SUM($BH497:BQ497)</f>
        <v>5.7825972069717796E-3</v>
      </c>
      <c r="BR465" s="169">
        <f>SUM($AF465:AP465)-SUM($AF497:AP497)-SUM($C497:M497)-SUM($BH497:BR497)</f>
        <v>6.4321191041161636E-3</v>
      </c>
      <c r="BS465" s="169">
        <f>SUM($AF465:AQ465)-SUM($AF497:AQ497)-SUM($C497:N497)-SUM($BH497:BS497)</f>
        <v>7.0503571554129951E-3</v>
      </c>
      <c r="BT465" s="169">
        <f>SUM($AF465:AR465)-SUM($AF497:AR497)-SUM($C497:O497)-SUM($BH497:BT497)</f>
        <v>7.6351505536464788E-3</v>
      </c>
      <c r="BU465" s="169">
        <f>SUM($AF465:AS465)-SUM($AF497:AS497)-SUM($C497:P497)-SUM($BH497:BU497)</f>
        <v>8.1882982725710023E-3</v>
      </c>
      <c r="BV465" s="169">
        <f>SUM($AF465:AT465)-SUM($AF497:AT497)-SUM($C497:Q497)-SUM($BH497:BV497)</f>
        <v>8.7128283347634138E-3</v>
      </c>
      <c r="BW465" s="169">
        <f>SUM($AF465:AU465)-SUM($AF497:AU497)-SUM($C497:R497)-SUM($BH497:BW497)</f>
        <v>9.2083646926160202E-3</v>
      </c>
      <c r="BX465" s="169">
        <f>SUM($AF465:AV465)-SUM($AF497:AV497)-SUM($C497:S497)-SUM($BH497:BX497)</f>
        <v>9.6685637192601166E-3</v>
      </c>
      <c r="BY465" s="169">
        <f>SUM($AF465:AW465)-SUM($AF497:AW497)-SUM($C497:T497)-SUM($BH497:BY497)</f>
        <v>1.0083870359579786E-2</v>
      </c>
      <c r="BZ465" s="169">
        <f>SUM($AF465:AX465)-SUM($AF497:AX497)-SUM($C497:U497)-SUM($BH497:BZ497)</f>
        <v>1.0445271074273104E-2</v>
      </c>
      <c r="CA465" s="169">
        <f>SUM($AF465:AY465)-SUM($AF497:AY497)-SUM($C497:V497)-SUM($BH497:CA497)</f>
        <v>1.0738426160032441E-2</v>
      </c>
      <c r="CB465" s="169">
        <f>SUM($AF465:AZ465)-SUM($AF497:AZ497)-SUM($C497:W497)-SUM($BH497:CB497)</f>
        <v>1.0972964951177749E-2</v>
      </c>
      <c r="CC465" s="169">
        <f>SUM($AF465:BA465)-SUM($AF497:BA497)-SUM($C497:X497)-SUM($BH497:CC497)</f>
        <v>1.1143035642785638E-2</v>
      </c>
      <c r="CD465" s="169">
        <f>SUM($AF465:BB465)-SUM($AF497:BB497)-SUM($C497:Y497)-SUM($BH497:CD497)</f>
        <v>1.1277532196227898E-2</v>
      </c>
      <c r="CE465" s="169">
        <f>SUM($AF465:BC465)-SUM($AF497:BC497)-SUM($C497:Z497)-SUM($BH497:CE497)</f>
        <v>1.1422212043675864E-2</v>
      </c>
      <c r="CF465" s="169">
        <f>SUM($AF465:BD465)-SUM($AF497:BD497)-SUM($C497:AA497)-SUM($BH497:CF497)</f>
        <v>1.1614046593561187E-2</v>
      </c>
      <c r="CG465" s="169">
        <f>SUM($AF465:BE465)-SUM($AF497:BE497)-SUM($C497:AB497)-SUM($BH497:CG497)</f>
        <v>1.1867709621738793E-2</v>
      </c>
      <c r="CJ465" s="67">
        <f>1-C465</f>
        <v>1</v>
      </c>
      <c r="CK465" s="67">
        <f t="shared" ref="CK465:DI478" si="167">1-D465</f>
        <v>0.99999218110490773</v>
      </c>
      <c r="CL465" s="67">
        <f t="shared" si="167"/>
        <v>0.99999138146863464</v>
      </c>
      <c r="CM465" s="67">
        <f t="shared" si="167"/>
        <v>0.99999060764243397</v>
      </c>
      <c r="CN465" s="67">
        <f t="shared" si="167"/>
        <v>0.99998984763311116</v>
      </c>
      <c r="CO465" s="67">
        <f t="shared" si="167"/>
        <v>0.99998912791898464</v>
      </c>
      <c r="CP465" s="67">
        <f t="shared" si="167"/>
        <v>0.99998847497837329</v>
      </c>
      <c r="CQ465" s="67">
        <f t="shared" si="167"/>
        <v>0.99998791528959552</v>
      </c>
      <c r="CR465" s="67">
        <f t="shared" si="167"/>
        <v>0.99998747533096999</v>
      </c>
      <c r="CS465" s="67">
        <f t="shared" si="167"/>
        <v>0.99998718158081534</v>
      </c>
      <c r="CT465" s="67">
        <f t="shared" si="167"/>
        <v>0.99998698945125619</v>
      </c>
      <c r="CU465" s="67">
        <f t="shared" si="167"/>
        <v>0.99998685435441725</v>
      </c>
      <c r="CV465" s="67">
        <f t="shared" si="167"/>
        <v>0.99998673170242303</v>
      </c>
      <c r="CW465" s="67">
        <f t="shared" si="167"/>
        <v>0.99998657690739823</v>
      </c>
      <c r="CX465" s="67">
        <f t="shared" si="167"/>
        <v>0.99998634538146747</v>
      </c>
      <c r="CY465" s="67">
        <f t="shared" si="167"/>
        <v>0.99998610115527564</v>
      </c>
      <c r="CZ465" s="67">
        <f t="shared" si="167"/>
        <v>0.99998590825946776</v>
      </c>
      <c r="DA465" s="67">
        <f t="shared" si="167"/>
        <v>0.99998583072468883</v>
      </c>
      <c r="DB465" s="67">
        <f t="shared" si="167"/>
        <v>0.99998593258158386</v>
      </c>
      <c r="DC465" s="67">
        <f t="shared" si="167"/>
        <v>0.99998627786079775</v>
      </c>
      <c r="DD465" s="67">
        <f t="shared" si="167"/>
        <v>0.99998661607665884</v>
      </c>
      <c r="DE465" s="67">
        <f t="shared" si="167"/>
        <v>0.99998669674349516</v>
      </c>
      <c r="DF465" s="67">
        <f t="shared" si="167"/>
        <v>0.99998626937563495</v>
      </c>
      <c r="DG465" s="67">
        <f t="shared" si="167"/>
        <v>0.99998508348740645</v>
      </c>
      <c r="DH465" s="67">
        <f t="shared" si="167"/>
        <v>0.999982888593138</v>
      </c>
      <c r="DI465" s="67">
        <f t="shared" si="167"/>
        <v>0.99998002550967624</v>
      </c>
      <c r="DM465" s="188">
        <f>IF(ISERROR(BI465/D43),"",BI465/D43)</f>
        <v>7.8188950922857341E-6</v>
      </c>
      <c r="DN465" s="188">
        <f t="shared" ref="DN465:EK475" si="168">IF(ISERROR(BJ465/E43),"",BJ465/E43)</f>
        <v>1.6200851474203415E-5</v>
      </c>
      <c r="DO465" s="188">
        <f t="shared" si="168"/>
        <v>2.5102740028109773E-5</v>
      </c>
      <c r="DP465" s="188">
        <f t="shared" si="168"/>
        <v>3.4494725071953093E-5</v>
      </c>
      <c r="DQ465" s="188">
        <f t="shared" si="168"/>
        <v>4.4321472827435216E-5</v>
      </c>
      <c r="DR465" s="188">
        <f t="shared" si="168"/>
        <v>5.4502360503675571E-5</v>
      </c>
      <c r="DS465" s="188">
        <f t="shared" si="168"/>
        <v>6.4933031429237058E-5</v>
      </c>
      <c r="DT465" s="188">
        <f t="shared" si="168"/>
        <v>7.5485599310605483E-5</v>
      </c>
      <c r="DU465" s="188">
        <f t="shared" si="168"/>
        <v>8.6009971598384547E-5</v>
      </c>
      <c r="DV465" s="188">
        <f t="shared" si="168"/>
        <v>9.6405023267041447E-5</v>
      </c>
      <c r="DW465" s="188">
        <f t="shared" si="168"/>
        <v>1.0661539419432335E-4</v>
      </c>
      <c r="DX465" s="188">
        <f t="shared" si="168"/>
        <v>1.1663354474741457E-4</v>
      </c>
      <c r="DY465" s="188">
        <f t="shared" si="168"/>
        <v>1.2649711694403046E-4</v>
      </c>
      <c r="DZ465" s="188">
        <f t="shared" si="168"/>
        <v>1.3628649481999984E-4</v>
      </c>
      <c r="EA465" s="188">
        <f t="shared" si="168"/>
        <v>1.4601598400854906E-4</v>
      </c>
      <c r="EB465" s="188">
        <f t="shared" si="168"/>
        <v>1.5563450524826665E-4</v>
      </c>
      <c r="EC465" s="188">
        <f t="shared" si="168"/>
        <v>1.6502862285283943E-4</v>
      </c>
      <c r="ED465" s="188">
        <f t="shared" si="168"/>
        <v>1.7402598883910529E-4</v>
      </c>
      <c r="EE465" s="188">
        <f t="shared" si="168"/>
        <v>1.823941840496799E-4</v>
      </c>
      <c r="EF465" s="188">
        <f t="shared" si="168"/>
        <v>1.9016222311698993E-4</v>
      </c>
      <c r="EG465" s="188">
        <f t="shared" si="168"/>
        <v>1.9759371298072207E-4</v>
      </c>
      <c r="EH465" s="188">
        <f t="shared" si="168"/>
        <v>2.0520560725023241E-4</v>
      </c>
      <c r="EI465" s="188">
        <f t="shared" si="168"/>
        <v>2.1375298617426391E-4</v>
      </c>
      <c r="EJ465" s="188">
        <f t="shared" si="168"/>
        <v>2.2420914286130575E-4</v>
      </c>
      <c r="EK465" s="188">
        <f t="shared" si="168"/>
        <v>2.3717737787269362E-4</v>
      </c>
    </row>
    <row r="466" spans="1:141" x14ac:dyDescent="0.3">
      <c r="B466" s="1">
        <v>2</v>
      </c>
      <c r="C466" s="175"/>
      <c r="D466" s="175"/>
      <c r="E466" s="175">
        <f t="shared" ref="E466:AB466" si="169">VLOOKUP(D78,BRInc,$A$4,FALSE)*(1+((VLOOKUP(D78,BrRisk,$A$4,FALSE)-1)*MAX(0,AG110-BaselineBMI)))</f>
        <v>7.8188950922857341E-6</v>
      </c>
      <c r="F466" s="175">
        <f t="shared" si="169"/>
        <v>8.6185313653341925E-6</v>
      </c>
      <c r="G466" s="175">
        <f t="shared" si="169"/>
        <v>9.392357566003115E-6</v>
      </c>
      <c r="H466" s="175">
        <f t="shared" si="169"/>
        <v>1.015236688887518E-5</v>
      </c>
      <c r="I466" s="175">
        <f t="shared" si="169"/>
        <v>1.0872081015332447E-5</v>
      </c>
      <c r="J466" s="175">
        <f t="shared" si="169"/>
        <v>1.1525021626756974E-5</v>
      </c>
      <c r="K466" s="175">
        <f t="shared" si="169"/>
        <v>1.208471040453082E-5</v>
      </c>
      <c r="L466" s="175">
        <f t="shared" si="169"/>
        <v>1.2524669030036043E-5</v>
      </c>
      <c r="M466" s="175">
        <f t="shared" si="169"/>
        <v>1.2818419184654702E-5</v>
      </c>
      <c r="N466" s="175">
        <f t="shared" si="169"/>
        <v>1.3010548743761647E-5</v>
      </c>
      <c r="O466" s="175">
        <f t="shared" si="169"/>
        <v>1.3145645582731727E-5</v>
      </c>
      <c r="P466" s="175">
        <f t="shared" si="169"/>
        <v>1.3268297576939797E-5</v>
      </c>
      <c r="Q466" s="175">
        <f t="shared" si="169"/>
        <v>1.3423092601760698E-5</v>
      </c>
      <c r="R466" s="175">
        <f t="shared" si="169"/>
        <v>1.3654618532569286E-5</v>
      </c>
      <c r="S466" s="175">
        <f t="shared" si="169"/>
        <v>1.3898844724388272E-5</v>
      </c>
      <c r="T466" s="175">
        <f t="shared" si="169"/>
        <v>1.4091740532240363E-5</v>
      </c>
      <c r="U466" s="175">
        <f t="shared" si="169"/>
        <v>1.4169275311148271E-5</v>
      </c>
      <c r="V466" s="175">
        <f t="shared" si="169"/>
        <v>1.4067418416134708E-5</v>
      </c>
      <c r="W466" s="175">
        <f t="shared" si="169"/>
        <v>1.3722139202222383E-5</v>
      </c>
      <c r="X466" s="175">
        <f t="shared" si="169"/>
        <v>1.3383923341207062E-5</v>
      </c>
      <c r="Y466" s="175">
        <f t="shared" si="169"/>
        <v>1.3303256504884522E-5</v>
      </c>
      <c r="Z466" s="175">
        <f t="shared" si="169"/>
        <v>1.3730624365050523E-5</v>
      </c>
      <c r="AA466" s="175">
        <f t="shared" si="169"/>
        <v>1.4916512593500838E-5</v>
      </c>
      <c r="AB466" s="175">
        <f t="shared" si="169"/>
        <v>1.7111406862031234E-5</v>
      </c>
      <c r="AC466" s="155"/>
      <c r="AD466" s="155"/>
      <c r="AF466" s="33"/>
      <c r="AG466" s="174">
        <f>D466*D44*PRODUCT($CJ466:CJ466)</f>
        <v>0</v>
      </c>
      <c r="AH466" s="174">
        <f>E466*E44*PRODUCT($CJ466:CK466)</f>
        <v>0</v>
      </c>
      <c r="AI466" s="174">
        <f>F466*F44*PRODUCT($CJ466:CL466)</f>
        <v>0</v>
      </c>
      <c r="AJ466" s="174">
        <f>G466*G44*PRODUCT($CJ466:CM466)</f>
        <v>0</v>
      </c>
      <c r="AK466" s="174">
        <f>H466*H44*PRODUCT($CJ466:CN466)</f>
        <v>0</v>
      </c>
      <c r="AL466" s="174">
        <f>I466*I44*PRODUCT($CJ466:CO466)</f>
        <v>0</v>
      </c>
      <c r="AM466" s="174">
        <f>J466*J44*PRODUCT($CJ466:CP466)</f>
        <v>0</v>
      </c>
      <c r="AN466" s="174">
        <f>K466*K44*PRODUCT($CJ466:CQ466)</f>
        <v>0</v>
      </c>
      <c r="AO466" s="174">
        <f>L466*L44*PRODUCT($CJ466:CR466)</f>
        <v>0</v>
      </c>
      <c r="AP466" s="174">
        <f>M466*M44*PRODUCT($CJ466:CS466)</f>
        <v>0</v>
      </c>
      <c r="AQ466" s="174">
        <f>N466*N44*PRODUCT($CJ466:CT466)</f>
        <v>0</v>
      </c>
      <c r="AR466" s="174">
        <f>O466*O44*PRODUCT($CJ466:CU466)</f>
        <v>0</v>
      </c>
      <c r="AS466" s="174">
        <f>P466*P44*PRODUCT($CJ466:CV466)</f>
        <v>0</v>
      </c>
      <c r="AT466" s="174">
        <f>Q466*Q44*PRODUCT($CJ466:CW466)</f>
        <v>0</v>
      </c>
      <c r="AU466" s="174">
        <f>R466*R44*PRODUCT($CJ466:CX466)</f>
        <v>0</v>
      </c>
      <c r="AV466" s="174">
        <f>S466*S44*PRODUCT($CJ466:CY466)</f>
        <v>0</v>
      </c>
      <c r="AW466" s="174">
        <f>T466*T44*PRODUCT($CJ466:CZ466)</f>
        <v>0</v>
      </c>
      <c r="AX466" s="174">
        <f>U466*U44*PRODUCT($CJ466:DA466)</f>
        <v>0</v>
      </c>
      <c r="AY466" s="174">
        <f>V466*V44*PRODUCT($CJ466:DB466)</f>
        <v>0</v>
      </c>
      <c r="AZ466" s="174">
        <f>W466*W44*PRODUCT($CJ466:DC466)</f>
        <v>0</v>
      </c>
      <c r="BA466" s="174">
        <f>X466*X44*PRODUCT($CJ466:DD466)</f>
        <v>0</v>
      </c>
      <c r="BB466" s="174">
        <f>Y466*Y44*PRODUCT($CJ466:DE466)</f>
        <v>0</v>
      </c>
      <c r="BC466" s="174">
        <f>Z466*Z44*PRODUCT($CJ466:DF466)</f>
        <v>0</v>
      </c>
      <c r="BD466" s="174">
        <f>AA466*AA44*PRODUCT($CJ466:DG466)</f>
        <v>0</v>
      </c>
      <c r="BE466" s="174">
        <f>AB466*AB44*PRODUCT($CJ466:DH466)</f>
        <v>0</v>
      </c>
      <c r="BF466" s="93"/>
      <c r="BI466" s="169">
        <f>SUM($AF466:AG466)-SUM($AF498:AG498)-SUM($C498:D498)-SUM($BH498:BI498)</f>
        <v>0</v>
      </c>
      <c r="BJ466" s="169">
        <f>SUM($AF466:AH466)-SUM($AF498:AH498)-SUM($C498:E498)-SUM($BH498:BJ498)</f>
        <v>0</v>
      </c>
      <c r="BK466" s="169">
        <f>SUM($AF466:AI466)-SUM($AF498:AI498)-SUM($C498:F498)-SUM($BH498:BK498)</f>
        <v>0</v>
      </c>
      <c r="BL466" s="169">
        <f>SUM($AF466:AJ466)-SUM($AF498:AJ498)-SUM($C498:G498)-SUM($BH498:BL498)</f>
        <v>0</v>
      </c>
      <c r="BM466" s="169">
        <f>SUM($AF466:AK466)-SUM($AF498:AK498)-SUM($C498:H498)-SUM($BH498:BM498)</f>
        <v>0</v>
      </c>
      <c r="BN466" s="169">
        <f>SUM($AF466:AL466)-SUM($AF498:AL498)-SUM($C498:I498)-SUM($BH498:BN498)</f>
        <v>0</v>
      </c>
      <c r="BO466" s="169">
        <f>SUM($AF466:AM466)-SUM($AF498:AM498)-SUM($C498:J498)-SUM($BH498:BO498)</f>
        <v>0</v>
      </c>
      <c r="BP466" s="169">
        <f>SUM($AF466:AN466)-SUM($AF498:AN498)-SUM($C498:K498)-SUM($BH498:BP498)</f>
        <v>0</v>
      </c>
      <c r="BQ466" s="169">
        <f>SUM($AF466:AO466)-SUM($AF498:AO498)-SUM($C498:L498)-SUM($BH498:BQ498)</f>
        <v>0</v>
      </c>
      <c r="BR466" s="169">
        <f>SUM($AF466:AP466)-SUM($AF498:AP498)-SUM($C498:M498)-SUM($BH498:BR498)</f>
        <v>0</v>
      </c>
      <c r="BS466" s="169">
        <f>SUM($AF466:AQ466)-SUM($AF498:AQ498)-SUM($C498:N498)-SUM($BH498:BS498)</f>
        <v>0</v>
      </c>
      <c r="BT466" s="169">
        <f>SUM($AF466:AR466)-SUM($AF498:AR498)-SUM($C498:O498)-SUM($BH498:BT498)</f>
        <v>0</v>
      </c>
      <c r="BU466" s="169">
        <f>SUM($AF466:AS466)-SUM($AF498:AS498)-SUM($C498:P498)-SUM($BH498:BU498)</f>
        <v>0</v>
      </c>
      <c r="BV466" s="169">
        <f>SUM($AF466:AT466)-SUM($AF498:AT498)-SUM($C498:Q498)-SUM($BH498:BV498)</f>
        <v>0</v>
      </c>
      <c r="BW466" s="169">
        <f>SUM($AF466:AU466)-SUM($AF498:AU498)-SUM($C498:R498)-SUM($BH498:BW498)</f>
        <v>0</v>
      </c>
      <c r="BX466" s="169">
        <f>SUM($AF466:AV466)-SUM($AF498:AV498)-SUM($C498:S498)-SUM($BH498:BX498)</f>
        <v>0</v>
      </c>
      <c r="BY466" s="169">
        <f>SUM($AF466:AW466)-SUM($AF498:AW498)-SUM($C498:T498)-SUM($BH498:BY498)</f>
        <v>0</v>
      </c>
      <c r="BZ466" s="169">
        <f>SUM($AF466:AX466)-SUM($AF498:AX498)-SUM($C498:U498)-SUM($BH498:BZ498)</f>
        <v>0</v>
      </c>
      <c r="CA466" s="169">
        <f>SUM($AF466:AY466)-SUM($AF498:AY498)-SUM($C498:V498)-SUM($BH498:CA498)</f>
        <v>0</v>
      </c>
      <c r="CB466" s="169">
        <f>SUM($AF466:AZ466)-SUM($AF498:AZ498)-SUM($C498:W498)-SUM($BH498:CB498)</f>
        <v>0</v>
      </c>
      <c r="CC466" s="169">
        <f>SUM($AF466:BA466)-SUM($AF498:BA498)-SUM($C498:X498)-SUM($BH498:CC498)</f>
        <v>0</v>
      </c>
      <c r="CD466" s="169">
        <f>SUM($AF466:BB466)-SUM($AF498:BB498)-SUM($C498:Y498)-SUM($BH498:CD498)</f>
        <v>0</v>
      </c>
      <c r="CE466" s="169">
        <f>SUM($AF466:BC466)-SUM($AF498:BC498)-SUM($C498:Z498)-SUM($BH498:CE498)</f>
        <v>0</v>
      </c>
      <c r="CF466" s="169">
        <f>SUM($AF466:BD466)-SUM($AF498:BD498)-SUM($C498:AA498)-SUM($BH498:CF498)</f>
        <v>0</v>
      </c>
      <c r="CG466" s="169">
        <f>SUM($AF466:BE466)-SUM($AF498:BE498)-SUM($C498:AB498)-SUM($BH498:CG498)</f>
        <v>0</v>
      </c>
      <c r="CH466" s="52"/>
      <c r="CJ466" s="67"/>
      <c r="CK466" s="67">
        <f>1-D466</f>
        <v>1</v>
      </c>
      <c r="CL466" s="67">
        <f t="shared" si="167"/>
        <v>0.99999218110490773</v>
      </c>
      <c r="CM466" s="67">
        <f t="shared" si="167"/>
        <v>0.99999138146863464</v>
      </c>
      <c r="CN466" s="67">
        <f t="shared" si="167"/>
        <v>0.99999060764243397</v>
      </c>
      <c r="CO466" s="67">
        <f t="shared" si="167"/>
        <v>0.99998984763311116</v>
      </c>
      <c r="CP466" s="67">
        <f t="shared" si="167"/>
        <v>0.99998912791898464</v>
      </c>
      <c r="CQ466" s="67">
        <f t="shared" si="167"/>
        <v>0.99998847497837329</v>
      </c>
      <c r="CR466" s="67">
        <f t="shared" si="167"/>
        <v>0.99998791528959552</v>
      </c>
      <c r="CS466" s="67">
        <f t="shared" si="167"/>
        <v>0.99998747533096999</v>
      </c>
      <c r="CT466" s="67">
        <f t="shared" si="167"/>
        <v>0.99998718158081534</v>
      </c>
      <c r="CU466" s="67">
        <f t="shared" si="167"/>
        <v>0.99998698945125619</v>
      </c>
      <c r="CV466" s="67">
        <f t="shared" si="167"/>
        <v>0.99998685435441725</v>
      </c>
      <c r="CW466" s="67">
        <f t="shared" si="167"/>
        <v>0.99998673170242303</v>
      </c>
      <c r="CX466" s="67">
        <f t="shared" si="167"/>
        <v>0.99998657690739823</v>
      </c>
      <c r="CY466" s="67">
        <f t="shared" si="167"/>
        <v>0.99998634538146747</v>
      </c>
      <c r="CZ466" s="67">
        <f t="shared" si="167"/>
        <v>0.99998610115527564</v>
      </c>
      <c r="DA466" s="67">
        <f t="shared" si="167"/>
        <v>0.99998590825946776</v>
      </c>
      <c r="DB466" s="67">
        <f t="shared" si="167"/>
        <v>0.99998583072468883</v>
      </c>
      <c r="DC466" s="67">
        <f t="shared" si="167"/>
        <v>0.99998593258158386</v>
      </c>
      <c r="DD466" s="67">
        <f t="shared" si="167"/>
        <v>0.99998627786079775</v>
      </c>
      <c r="DE466" s="67">
        <f t="shared" si="167"/>
        <v>0.99998661607665884</v>
      </c>
      <c r="DF466" s="67">
        <f t="shared" si="167"/>
        <v>0.99998669674349516</v>
      </c>
      <c r="DG466" s="67">
        <f t="shared" si="167"/>
        <v>0.99998626937563495</v>
      </c>
      <c r="DH466" s="67">
        <f t="shared" si="167"/>
        <v>0.99998508348740645</v>
      </c>
      <c r="DI466" s="67">
        <f t="shared" si="167"/>
        <v>0.999982888593138</v>
      </c>
      <c r="DM466" s="188" t="str">
        <f t="shared" ref="DM466:EB490" si="170">IF(ISERROR(BI466/D44),"",BI466/D44)</f>
        <v/>
      </c>
      <c r="DN466" s="188" t="str">
        <f t="shared" si="168"/>
        <v/>
      </c>
      <c r="DO466" s="188" t="str">
        <f t="shared" si="168"/>
        <v/>
      </c>
      <c r="DP466" s="188" t="str">
        <f t="shared" si="168"/>
        <v/>
      </c>
      <c r="DQ466" s="188" t="str">
        <f t="shared" si="168"/>
        <v/>
      </c>
      <c r="DR466" s="188" t="str">
        <f t="shared" si="168"/>
        <v/>
      </c>
      <c r="DS466" s="188" t="str">
        <f t="shared" si="168"/>
        <v/>
      </c>
      <c r="DT466" s="188" t="str">
        <f t="shared" si="168"/>
        <v/>
      </c>
      <c r="DU466" s="188" t="str">
        <f t="shared" si="168"/>
        <v/>
      </c>
      <c r="DV466" s="188" t="str">
        <f t="shared" si="168"/>
        <v/>
      </c>
      <c r="DW466" s="188" t="str">
        <f t="shared" si="168"/>
        <v/>
      </c>
      <c r="DX466" s="188" t="str">
        <f t="shared" si="168"/>
        <v/>
      </c>
      <c r="DY466" s="188" t="str">
        <f t="shared" si="168"/>
        <v/>
      </c>
      <c r="DZ466" s="188" t="str">
        <f t="shared" si="168"/>
        <v/>
      </c>
      <c r="EA466" s="188" t="str">
        <f t="shared" si="168"/>
        <v/>
      </c>
      <c r="EB466" s="188" t="str">
        <f t="shared" si="168"/>
        <v/>
      </c>
      <c r="EC466" s="188" t="str">
        <f t="shared" si="168"/>
        <v/>
      </c>
      <c r="ED466" s="188" t="str">
        <f t="shared" si="168"/>
        <v/>
      </c>
      <c r="EE466" s="188" t="str">
        <f t="shared" si="168"/>
        <v/>
      </c>
      <c r="EF466" s="188" t="str">
        <f t="shared" si="168"/>
        <v/>
      </c>
      <c r="EG466" s="188" t="str">
        <f t="shared" si="168"/>
        <v/>
      </c>
      <c r="EH466" s="188" t="str">
        <f t="shared" si="168"/>
        <v/>
      </c>
      <c r="EI466" s="188" t="str">
        <f t="shared" si="168"/>
        <v/>
      </c>
      <c r="EJ466" s="188" t="str">
        <f t="shared" si="168"/>
        <v/>
      </c>
      <c r="EK466" s="188" t="str">
        <f t="shared" si="168"/>
        <v/>
      </c>
    </row>
    <row r="467" spans="1:141" x14ac:dyDescent="0.3">
      <c r="B467" s="1">
        <v>3</v>
      </c>
      <c r="C467" s="175"/>
      <c r="D467" s="175"/>
      <c r="E467" s="175"/>
      <c r="F467" s="175">
        <f t="shared" ref="F467:AB467" si="171">VLOOKUP(E79,BRInc,$A$4,FALSE)*(1+((VLOOKUP(E79,BrRisk,$A$4,FALSE)-1)*MAX(0,AH111-BaselineBMI)))</f>
        <v>7.8188950922857341E-6</v>
      </c>
      <c r="G467" s="175">
        <f t="shared" si="171"/>
        <v>8.6185313653341925E-6</v>
      </c>
      <c r="H467" s="175">
        <f t="shared" si="171"/>
        <v>9.392357566003115E-6</v>
      </c>
      <c r="I467" s="175">
        <f t="shared" si="171"/>
        <v>1.015236688887518E-5</v>
      </c>
      <c r="J467" s="175">
        <f t="shared" si="171"/>
        <v>1.0872081015332447E-5</v>
      </c>
      <c r="K467" s="175">
        <f t="shared" si="171"/>
        <v>1.1525021626756974E-5</v>
      </c>
      <c r="L467" s="175">
        <f t="shared" si="171"/>
        <v>1.208471040453082E-5</v>
      </c>
      <c r="M467" s="175">
        <f t="shared" si="171"/>
        <v>1.2524669030036043E-5</v>
      </c>
      <c r="N467" s="175">
        <f t="shared" si="171"/>
        <v>1.2818419184654702E-5</v>
      </c>
      <c r="O467" s="175">
        <f t="shared" si="171"/>
        <v>1.3010548743761647E-5</v>
      </c>
      <c r="P467" s="175">
        <f t="shared" si="171"/>
        <v>1.3145645582731727E-5</v>
      </c>
      <c r="Q467" s="175">
        <f t="shared" si="171"/>
        <v>1.3268297576939797E-5</v>
      </c>
      <c r="R467" s="175">
        <f t="shared" si="171"/>
        <v>1.3423092601760698E-5</v>
      </c>
      <c r="S467" s="175">
        <f t="shared" si="171"/>
        <v>1.3654618532569286E-5</v>
      </c>
      <c r="T467" s="175">
        <f t="shared" si="171"/>
        <v>1.3898844724388272E-5</v>
      </c>
      <c r="U467" s="175">
        <f t="shared" si="171"/>
        <v>1.4091740532240363E-5</v>
      </c>
      <c r="V467" s="175">
        <f t="shared" si="171"/>
        <v>1.4169275311148271E-5</v>
      </c>
      <c r="W467" s="175">
        <f t="shared" si="171"/>
        <v>1.4067418416134708E-5</v>
      </c>
      <c r="X467" s="175">
        <f t="shared" si="171"/>
        <v>1.3722139202222383E-5</v>
      </c>
      <c r="Y467" s="175">
        <f t="shared" si="171"/>
        <v>1.3383923341207062E-5</v>
      </c>
      <c r="Z467" s="175">
        <f t="shared" si="171"/>
        <v>1.3303256504884522E-5</v>
      </c>
      <c r="AA467" s="175">
        <f t="shared" si="171"/>
        <v>1.3730624365050523E-5</v>
      </c>
      <c r="AB467" s="175">
        <f t="shared" si="171"/>
        <v>1.4916512593500838E-5</v>
      </c>
      <c r="AC467" s="155"/>
      <c r="AD467" s="155"/>
      <c r="AE467" s="155"/>
      <c r="AF467" s="33"/>
      <c r="AG467" s="174">
        <f>D467*D45*PRODUCT($CJ467:CJ467)</f>
        <v>0</v>
      </c>
      <c r="AH467" s="174">
        <f>E467*E45*PRODUCT($CJ467:CK467)</f>
        <v>0</v>
      </c>
      <c r="AI467" s="174">
        <f>F467*F45*PRODUCT($CJ467:CL467)</f>
        <v>0</v>
      </c>
      <c r="AJ467" s="174">
        <f>G467*G45*PRODUCT($CJ467:CM467)</f>
        <v>0</v>
      </c>
      <c r="AK467" s="174">
        <f>H467*H45*PRODUCT($CJ467:CN467)</f>
        <v>0</v>
      </c>
      <c r="AL467" s="174">
        <f>I467*I45*PRODUCT($CJ467:CO467)</f>
        <v>0</v>
      </c>
      <c r="AM467" s="174">
        <f>J467*J45*PRODUCT($CJ467:CP467)</f>
        <v>0</v>
      </c>
      <c r="AN467" s="174">
        <f>K467*K45*PRODUCT($CJ467:CQ467)</f>
        <v>0</v>
      </c>
      <c r="AO467" s="174">
        <f>L467*L45*PRODUCT($CJ467:CR467)</f>
        <v>0</v>
      </c>
      <c r="AP467" s="174">
        <f>M467*M45*PRODUCT($CJ467:CS467)</f>
        <v>0</v>
      </c>
      <c r="AQ467" s="174">
        <f>N467*N45*PRODUCT($CJ467:CT467)</f>
        <v>0</v>
      </c>
      <c r="AR467" s="174">
        <f>O467*O45*PRODUCT($CJ467:CU467)</f>
        <v>0</v>
      </c>
      <c r="AS467" s="174">
        <f>P467*P45*PRODUCT($CJ467:CV467)</f>
        <v>0</v>
      </c>
      <c r="AT467" s="174">
        <f>Q467*Q45*PRODUCT($CJ467:CW467)</f>
        <v>0</v>
      </c>
      <c r="AU467" s="174">
        <f>R467*R45*PRODUCT($CJ467:CX467)</f>
        <v>0</v>
      </c>
      <c r="AV467" s="174">
        <f>S467*S45*PRODUCT($CJ467:CY467)</f>
        <v>0</v>
      </c>
      <c r="AW467" s="174">
        <f>T467*T45*PRODUCT($CJ467:CZ467)</f>
        <v>0</v>
      </c>
      <c r="AX467" s="174">
        <f>U467*U45*PRODUCT($CJ467:DA467)</f>
        <v>0</v>
      </c>
      <c r="AY467" s="174">
        <f>V467*V45*PRODUCT($CJ467:DB467)</f>
        <v>0</v>
      </c>
      <c r="AZ467" s="174">
        <f>W467*W45*PRODUCT($CJ467:DC467)</f>
        <v>0</v>
      </c>
      <c r="BA467" s="174">
        <f>X467*X45*PRODUCT($CJ467:DD467)</f>
        <v>0</v>
      </c>
      <c r="BB467" s="174">
        <f>Y467*Y45*PRODUCT($CJ467:DE467)</f>
        <v>0</v>
      </c>
      <c r="BC467" s="174">
        <f>Z467*Z45*PRODUCT($CJ467:DF467)</f>
        <v>0</v>
      </c>
      <c r="BD467" s="174">
        <f>AA467*AA45*PRODUCT($CJ467:DG467)</f>
        <v>0</v>
      </c>
      <c r="BE467" s="174">
        <f>AB467*AB45*PRODUCT($CJ467:DH467)</f>
        <v>0</v>
      </c>
      <c r="BF467" s="93"/>
      <c r="BG467" s="93"/>
      <c r="BI467" s="169">
        <f>SUM($AF467:AG467)-SUM($AF499:AG499)-SUM($C499:D499)-SUM($BH499:BI499)</f>
        <v>0</v>
      </c>
      <c r="BJ467" s="169">
        <f>SUM($AF467:AH467)-SUM($AF499:AH499)-SUM($C499:E499)-SUM($BH499:BJ499)</f>
        <v>0</v>
      </c>
      <c r="BK467" s="169">
        <f>SUM($AF467:AI467)-SUM($AF499:AI499)-SUM($C499:F499)-SUM($BH499:BK499)</f>
        <v>0</v>
      </c>
      <c r="BL467" s="169">
        <f>SUM($AF467:AJ467)-SUM($AF499:AJ499)-SUM($C499:G499)-SUM($BH499:BL499)</f>
        <v>0</v>
      </c>
      <c r="BM467" s="169">
        <f>SUM($AF467:AK467)-SUM($AF499:AK499)-SUM($C499:H499)-SUM($BH499:BM499)</f>
        <v>0</v>
      </c>
      <c r="BN467" s="169">
        <f>SUM($AF467:AL467)-SUM($AF499:AL499)-SUM($C499:I499)-SUM($BH499:BN499)</f>
        <v>0</v>
      </c>
      <c r="BO467" s="169">
        <f>SUM($AF467:AM467)-SUM($AF499:AM499)-SUM($C499:J499)-SUM($BH499:BO499)</f>
        <v>0</v>
      </c>
      <c r="BP467" s="169">
        <f>SUM($AF467:AN467)-SUM($AF499:AN499)-SUM($C499:K499)-SUM($BH499:BP499)</f>
        <v>0</v>
      </c>
      <c r="BQ467" s="169">
        <f>SUM($AF467:AO467)-SUM($AF499:AO499)-SUM($C499:L499)-SUM($BH499:BQ499)</f>
        <v>0</v>
      </c>
      <c r="BR467" s="169">
        <f>SUM($AF467:AP467)-SUM($AF499:AP499)-SUM($C499:M499)-SUM($BH499:BR499)</f>
        <v>0</v>
      </c>
      <c r="BS467" s="169">
        <f>SUM($AF467:AQ467)-SUM($AF499:AQ499)-SUM($C499:N499)-SUM($BH499:BS499)</f>
        <v>0</v>
      </c>
      <c r="BT467" s="169">
        <f>SUM($AF467:AR467)-SUM($AF499:AR499)-SUM($C499:O499)-SUM($BH499:BT499)</f>
        <v>0</v>
      </c>
      <c r="BU467" s="169">
        <f>SUM($AF467:AS467)-SUM($AF499:AS499)-SUM($C499:P499)-SUM($BH499:BU499)</f>
        <v>0</v>
      </c>
      <c r="BV467" s="169">
        <f>SUM($AF467:AT467)-SUM($AF499:AT499)-SUM($C499:Q499)-SUM($BH499:BV499)</f>
        <v>0</v>
      </c>
      <c r="BW467" s="169">
        <f>SUM($AF467:AU467)-SUM($AF499:AU499)-SUM($C499:R499)-SUM($BH499:BW499)</f>
        <v>0</v>
      </c>
      <c r="BX467" s="169">
        <f>SUM($AF467:AV467)-SUM($AF499:AV499)-SUM($C499:S499)-SUM($BH499:BX499)</f>
        <v>0</v>
      </c>
      <c r="BY467" s="169">
        <f>SUM($AF467:AW467)-SUM($AF499:AW499)-SUM($C499:T499)-SUM($BH499:BY499)</f>
        <v>0</v>
      </c>
      <c r="BZ467" s="169">
        <f>SUM($AF467:AX467)-SUM($AF499:AX499)-SUM($C499:U499)-SUM($BH499:BZ499)</f>
        <v>0</v>
      </c>
      <c r="CA467" s="169">
        <f>SUM($AF467:AY467)-SUM($AF499:AY499)-SUM($C499:V499)-SUM($BH499:CA499)</f>
        <v>0</v>
      </c>
      <c r="CB467" s="169">
        <f>SUM($AF467:AZ467)-SUM($AF499:AZ499)-SUM($C499:W499)-SUM($BH499:CB499)</f>
        <v>0</v>
      </c>
      <c r="CC467" s="169">
        <f>SUM($AF467:BA467)-SUM($AF499:BA499)-SUM($C499:X499)-SUM($BH499:CC499)</f>
        <v>0</v>
      </c>
      <c r="CD467" s="169">
        <f>SUM($AF467:BB467)-SUM($AF499:BB499)-SUM($C499:Y499)-SUM($BH499:CD499)</f>
        <v>0</v>
      </c>
      <c r="CE467" s="169">
        <f>SUM($AF467:BC467)-SUM($AF499:BC499)-SUM($C499:Z499)-SUM($BH499:CE499)</f>
        <v>0</v>
      </c>
      <c r="CF467" s="169">
        <f>SUM($AF467:BD467)-SUM($AF499:BD499)-SUM($C499:AA499)-SUM($BH499:CF499)</f>
        <v>0</v>
      </c>
      <c r="CG467" s="169">
        <f>SUM($AF467:BE467)-SUM($AF499:BE499)-SUM($C499:AB499)-SUM($BH499:CG499)</f>
        <v>0</v>
      </c>
      <c r="CH467" s="52"/>
      <c r="CI467" s="52"/>
      <c r="CJ467" s="67"/>
      <c r="CK467" s="67"/>
      <c r="CL467" s="67">
        <f>1-E467</f>
        <v>1</v>
      </c>
      <c r="CM467" s="67">
        <f t="shared" si="167"/>
        <v>0.99999218110490773</v>
      </c>
      <c r="CN467" s="67">
        <f t="shared" si="167"/>
        <v>0.99999138146863464</v>
      </c>
      <c r="CO467" s="67">
        <f t="shared" si="167"/>
        <v>0.99999060764243397</v>
      </c>
      <c r="CP467" s="67">
        <f t="shared" si="167"/>
        <v>0.99998984763311116</v>
      </c>
      <c r="CQ467" s="67">
        <f t="shared" si="167"/>
        <v>0.99998912791898464</v>
      </c>
      <c r="CR467" s="67">
        <f t="shared" si="167"/>
        <v>0.99998847497837329</v>
      </c>
      <c r="CS467" s="67">
        <f t="shared" si="167"/>
        <v>0.99998791528959552</v>
      </c>
      <c r="CT467" s="67">
        <f t="shared" si="167"/>
        <v>0.99998747533096999</v>
      </c>
      <c r="CU467" s="67">
        <f t="shared" si="167"/>
        <v>0.99998718158081534</v>
      </c>
      <c r="CV467" s="67">
        <f t="shared" si="167"/>
        <v>0.99998698945125619</v>
      </c>
      <c r="CW467" s="67">
        <f t="shared" si="167"/>
        <v>0.99998685435441725</v>
      </c>
      <c r="CX467" s="67">
        <f t="shared" si="167"/>
        <v>0.99998673170242303</v>
      </c>
      <c r="CY467" s="67">
        <f t="shared" si="167"/>
        <v>0.99998657690739823</v>
      </c>
      <c r="CZ467" s="67">
        <f t="shared" si="167"/>
        <v>0.99998634538146747</v>
      </c>
      <c r="DA467" s="67">
        <f t="shared" si="167"/>
        <v>0.99998610115527564</v>
      </c>
      <c r="DB467" s="67">
        <f t="shared" si="167"/>
        <v>0.99998590825946776</v>
      </c>
      <c r="DC467" s="67">
        <f t="shared" si="167"/>
        <v>0.99998583072468883</v>
      </c>
      <c r="DD467" s="67">
        <f t="shared" si="167"/>
        <v>0.99998593258158386</v>
      </c>
      <c r="DE467" s="67">
        <f t="shared" si="167"/>
        <v>0.99998627786079775</v>
      </c>
      <c r="DF467" s="67">
        <f t="shared" si="167"/>
        <v>0.99998661607665884</v>
      </c>
      <c r="DG467" s="67">
        <f t="shared" si="167"/>
        <v>0.99998669674349516</v>
      </c>
      <c r="DH467" s="67">
        <f t="shared" si="167"/>
        <v>0.99998626937563495</v>
      </c>
      <c r="DI467" s="67">
        <f t="shared" si="167"/>
        <v>0.99998508348740645</v>
      </c>
      <c r="DM467" s="188" t="str">
        <f t="shared" si="170"/>
        <v/>
      </c>
      <c r="DN467" s="188" t="str">
        <f t="shared" si="168"/>
        <v/>
      </c>
      <c r="DO467" s="188" t="str">
        <f t="shared" si="168"/>
        <v/>
      </c>
      <c r="DP467" s="188" t="str">
        <f t="shared" si="168"/>
        <v/>
      </c>
      <c r="DQ467" s="188" t="str">
        <f t="shared" si="168"/>
        <v/>
      </c>
      <c r="DR467" s="188" t="str">
        <f t="shared" si="168"/>
        <v/>
      </c>
      <c r="DS467" s="188" t="str">
        <f t="shared" si="168"/>
        <v/>
      </c>
      <c r="DT467" s="188" t="str">
        <f t="shared" si="168"/>
        <v/>
      </c>
      <c r="DU467" s="188" t="str">
        <f t="shared" si="168"/>
        <v/>
      </c>
      <c r="DV467" s="188" t="str">
        <f t="shared" si="168"/>
        <v/>
      </c>
      <c r="DW467" s="188" t="str">
        <f t="shared" si="168"/>
        <v/>
      </c>
      <c r="DX467" s="188" t="str">
        <f t="shared" si="168"/>
        <v/>
      </c>
      <c r="DY467" s="188" t="str">
        <f t="shared" si="168"/>
        <v/>
      </c>
      <c r="DZ467" s="188" t="str">
        <f t="shared" si="168"/>
        <v/>
      </c>
      <c r="EA467" s="188" t="str">
        <f t="shared" si="168"/>
        <v/>
      </c>
      <c r="EB467" s="188" t="str">
        <f t="shared" si="168"/>
        <v/>
      </c>
      <c r="EC467" s="188" t="str">
        <f t="shared" si="168"/>
        <v/>
      </c>
      <c r="ED467" s="188" t="str">
        <f t="shared" si="168"/>
        <v/>
      </c>
      <c r="EE467" s="188" t="str">
        <f t="shared" si="168"/>
        <v/>
      </c>
      <c r="EF467" s="188" t="str">
        <f t="shared" si="168"/>
        <v/>
      </c>
      <c r="EG467" s="188" t="str">
        <f t="shared" si="168"/>
        <v/>
      </c>
      <c r="EH467" s="188" t="str">
        <f t="shared" si="168"/>
        <v/>
      </c>
      <c r="EI467" s="188" t="str">
        <f t="shared" si="168"/>
        <v/>
      </c>
      <c r="EJ467" s="188" t="str">
        <f t="shared" si="168"/>
        <v/>
      </c>
      <c r="EK467" s="188" t="str">
        <f t="shared" si="168"/>
        <v/>
      </c>
    </row>
    <row r="468" spans="1:141" x14ac:dyDescent="0.3">
      <c r="A468" s="52"/>
      <c r="B468" s="1">
        <v>4</v>
      </c>
      <c r="C468" s="175"/>
      <c r="D468" s="175"/>
      <c r="E468" s="175"/>
      <c r="F468" s="175"/>
      <c r="G468" s="175">
        <f t="shared" ref="G468:AB468" si="172">VLOOKUP(F80,BRInc,$A$4,FALSE)*(1+((VLOOKUP(F80,BrRisk,$A$4,FALSE)-1)*MAX(0,AI112-BaselineBMI)))</f>
        <v>7.8188950922857341E-6</v>
      </c>
      <c r="H468" s="175">
        <f t="shared" si="172"/>
        <v>8.6185313653341925E-6</v>
      </c>
      <c r="I468" s="175">
        <f t="shared" si="172"/>
        <v>9.392357566003115E-6</v>
      </c>
      <c r="J468" s="175">
        <f t="shared" si="172"/>
        <v>1.015236688887518E-5</v>
      </c>
      <c r="K468" s="175">
        <f t="shared" si="172"/>
        <v>1.0872081015332447E-5</v>
      </c>
      <c r="L468" s="175">
        <f t="shared" si="172"/>
        <v>1.1525021626756974E-5</v>
      </c>
      <c r="M468" s="175">
        <f t="shared" si="172"/>
        <v>1.208471040453082E-5</v>
      </c>
      <c r="N468" s="175">
        <f t="shared" si="172"/>
        <v>1.2524669030036043E-5</v>
      </c>
      <c r="O468" s="175">
        <f t="shared" si="172"/>
        <v>1.2818419184654702E-5</v>
      </c>
      <c r="P468" s="175">
        <f t="shared" si="172"/>
        <v>1.3010548743761647E-5</v>
      </c>
      <c r="Q468" s="175">
        <f t="shared" si="172"/>
        <v>1.3145645582731727E-5</v>
      </c>
      <c r="R468" s="175">
        <f t="shared" si="172"/>
        <v>1.3268297576939797E-5</v>
      </c>
      <c r="S468" s="175">
        <f t="shared" si="172"/>
        <v>1.3423092601760698E-5</v>
      </c>
      <c r="T468" s="175">
        <f t="shared" si="172"/>
        <v>1.3654618532569286E-5</v>
      </c>
      <c r="U468" s="175">
        <f t="shared" si="172"/>
        <v>1.3898844724388272E-5</v>
      </c>
      <c r="V468" s="175">
        <f t="shared" si="172"/>
        <v>1.4091740532240363E-5</v>
      </c>
      <c r="W468" s="175">
        <f t="shared" si="172"/>
        <v>1.4169275311148271E-5</v>
      </c>
      <c r="X468" s="175">
        <f t="shared" si="172"/>
        <v>1.4067418416134708E-5</v>
      </c>
      <c r="Y468" s="175">
        <f t="shared" si="172"/>
        <v>1.3722139202222383E-5</v>
      </c>
      <c r="Z468" s="175">
        <f t="shared" si="172"/>
        <v>1.3383923341207062E-5</v>
      </c>
      <c r="AA468" s="175">
        <f t="shared" si="172"/>
        <v>1.3303256504884522E-5</v>
      </c>
      <c r="AB468" s="175">
        <f t="shared" si="172"/>
        <v>1.3730624365050523E-5</v>
      </c>
      <c r="AC468" s="155"/>
      <c r="AD468" s="155"/>
      <c r="AE468" s="155"/>
      <c r="AF468" s="177"/>
      <c r="AG468" s="174">
        <f>D468*D46*PRODUCT($CJ468:CJ468)</f>
        <v>0</v>
      </c>
      <c r="AH468" s="174">
        <f>E468*E46*PRODUCT($CJ468:CK468)</f>
        <v>0</v>
      </c>
      <c r="AI468" s="174">
        <f>F468*F46*PRODUCT($CJ468:CL468)</f>
        <v>0</v>
      </c>
      <c r="AJ468" s="174">
        <f>G468*G46*PRODUCT($CJ468:CM468)</f>
        <v>0</v>
      </c>
      <c r="AK468" s="174">
        <f>H468*H46*PRODUCT($CJ468:CN468)</f>
        <v>0</v>
      </c>
      <c r="AL468" s="174">
        <f>I468*I46*PRODUCT($CJ468:CO468)</f>
        <v>0</v>
      </c>
      <c r="AM468" s="174">
        <f>J468*J46*PRODUCT($CJ468:CP468)</f>
        <v>0</v>
      </c>
      <c r="AN468" s="174">
        <f>K468*K46*PRODUCT($CJ468:CQ468)</f>
        <v>0</v>
      </c>
      <c r="AO468" s="174">
        <f>L468*L46*PRODUCT($CJ468:CR468)</f>
        <v>0</v>
      </c>
      <c r="AP468" s="174">
        <f>M468*M46*PRODUCT($CJ468:CS468)</f>
        <v>0</v>
      </c>
      <c r="AQ468" s="174">
        <f>N468*N46*PRODUCT($CJ468:CT468)</f>
        <v>0</v>
      </c>
      <c r="AR468" s="174">
        <f>O468*O46*PRODUCT($CJ468:CU468)</f>
        <v>0</v>
      </c>
      <c r="AS468" s="174">
        <f>P468*P46*PRODUCT($CJ468:CV468)</f>
        <v>0</v>
      </c>
      <c r="AT468" s="174">
        <f>Q468*Q46*PRODUCT($CJ468:CW468)</f>
        <v>0</v>
      </c>
      <c r="AU468" s="174">
        <f>R468*R46*PRODUCT($CJ468:CX468)</f>
        <v>0</v>
      </c>
      <c r="AV468" s="174">
        <f>S468*S46*PRODUCT($CJ468:CY468)</f>
        <v>0</v>
      </c>
      <c r="AW468" s="174">
        <f>T468*T46*PRODUCT($CJ468:CZ468)</f>
        <v>0</v>
      </c>
      <c r="AX468" s="174">
        <f>U468*U46*PRODUCT($CJ468:DA468)</f>
        <v>0</v>
      </c>
      <c r="AY468" s="174">
        <f>V468*V46*PRODUCT($CJ468:DB468)</f>
        <v>0</v>
      </c>
      <c r="AZ468" s="174">
        <f>W468*W46*PRODUCT($CJ468:DC468)</f>
        <v>0</v>
      </c>
      <c r="BA468" s="174">
        <f>X468*X46*PRODUCT($CJ468:DD468)</f>
        <v>0</v>
      </c>
      <c r="BB468" s="174">
        <f>Y468*Y46*PRODUCT($CJ468:DE468)</f>
        <v>0</v>
      </c>
      <c r="BC468" s="174">
        <f>Z468*Z46*PRODUCT($CJ468:DF468)</f>
        <v>0</v>
      </c>
      <c r="BD468" s="174">
        <f>AA468*AA46*PRODUCT($CJ468:DG468)</f>
        <v>0</v>
      </c>
      <c r="BE468" s="174">
        <f>AB468*AB46*PRODUCT($CJ468:DH468)</f>
        <v>0</v>
      </c>
      <c r="BF468" s="93"/>
      <c r="BG468" s="93"/>
      <c r="BH468" s="93"/>
      <c r="BI468" s="169">
        <f>SUM($AF468:AG468)-SUM($AF500:AG500)-SUM($C500:D500)-SUM($BH500:BI500)</f>
        <v>0</v>
      </c>
      <c r="BJ468" s="169">
        <f>SUM($AF468:AH468)-SUM($AF500:AH500)-SUM($C500:E500)-SUM($BH500:BJ500)</f>
        <v>0</v>
      </c>
      <c r="BK468" s="169">
        <f>SUM($AF468:AI468)-SUM($AF500:AI500)-SUM($C500:F500)-SUM($BH500:BK500)</f>
        <v>0</v>
      </c>
      <c r="BL468" s="169">
        <f>SUM($AF468:AJ468)-SUM($AF500:AJ500)-SUM($C500:G500)-SUM($BH500:BL500)</f>
        <v>0</v>
      </c>
      <c r="BM468" s="169">
        <f>SUM($AF468:AK468)-SUM($AF500:AK500)-SUM($C500:H500)-SUM($BH500:BM500)</f>
        <v>0</v>
      </c>
      <c r="BN468" s="169">
        <f>SUM($AF468:AL468)-SUM($AF500:AL500)-SUM($C500:I500)-SUM($BH500:BN500)</f>
        <v>0</v>
      </c>
      <c r="BO468" s="169">
        <f>SUM($AF468:AM468)-SUM($AF500:AM500)-SUM($C500:J500)-SUM($BH500:BO500)</f>
        <v>0</v>
      </c>
      <c r="BP468" s="169">
        <f>SUM($AF468:AN468)-SUM($AF500:AN500)-SUM($C500:K500)-SUM($BH500:BP500)</f>
        <v>0</v>
      </c>
      <c r="BQ468" s="169">
        <f>SUM($AF468:AO468)-SUM($AF500:AO500)-SUM($C500:L500)-SUM($BH500:BQ500)</f>
        <v>0</v>
      </c>
      <c r="BR468" s="169">
        <f>SUM($AF468:AP468)-SUM($AF500:AP500)-SUM($C500:M500)-SUM($BH500:BR500)</f>
        <v>0</v>
      </c>
      <c r="BS468" s="169">
        <f>SUM($AF468:AQ468)-SUM($AF500:AQ500)-SUM($C500:N500)-SUM($BH500:BS500)</f>
        <v>0</v>
      </c>
      <c r="BT468" s="169">
        <f>SUM($AF468:AR468)-SUM($AF500:AR500)-SUM($C500:O500)-SUM($BH500:BT500)</f>
        <v>0</v>
      </c>
      <c r="BU468" s="169">
        <f>SUM($AF468:AS468)-SUM($AF500:AS500)-SUM($C500:P500)-SUM($BH500:BU500)</f>
        <v>0</v>
      </c>
      <c r="BV468" s="169">
        <f>SUM($AF468:AT468)-SUM($AF500:AT500)-SUM($C500:Q500)-SUM($BH500:BV500)</f>
        <v>0</v>
      </c>
      <c r="BW468" s="169">
        <f>SUM($AF468:AU468)-SUM($AF500:AU500)-SUM($C500:R500)-SUM($BH500:BW500)</f>
        <v>0</v>
      </c>
      <c r="BX468" s="169">
        <f>SUM($AF468:AV468)-SUM($AF500:AV500)-SUM($C500:S500)-SUM($BH500:BX500)</f>
        <v>0</v>
      </c>
      <c r="BY468" s="169">
        <f>SUM($AF468:AW468)-SUM($AF500:AW500)-SUM($C500:T500)-SUM($BH500:BY500)</f>
        <v>0</v>
      </c>
      <c r="BZ468" s="169">
        <f>SUM($AF468:AX468)-SUM($AF500:AX500)-SUM($C500:U500)-SUM($BH500:BZ500)</f>
        <v>0</v>
      </c>
      <c r="CA468" s="169">
        <f>SUM($AF468:AY468)-SUM($AF500:AY500)-SUM($C500:V500)-SUM($BH500:CA500)</f>
        <v>0</v>
      </c>
      <c r="CB468" s="169">
        <f>SUM($AF468:AZ468)-SUM($AF500:AZ500)-SUM($C500:W500)-SUM($BH500:CB500)</f>
        <v>0</v>
      </c>
      <c r="CC468" s="169">
        <f>SUM($AF468:BA468)-SUM($AF500:BA500)-SUM($C500:X500)-SUM($BH500:CC500)</f>
        <v>0</v>
      </c>
      <c r="CD468" s="169">
        <f>SUM($AF468:BB468)-SUM($AF500:BB500)-SUM($C500:Y500)-SUM($BH500:CD500)</f>
        <v>0</v>
      </c>
      <c r="CE468" s="169">
        <f>SUM($AF468:BC468)-SUM($AF500:BC500)-SUM($C500:Z500)-SUM($BH500:CE500)</f>
        <v>0</v>
      </c>
      <c r="CF468" s="169">
        <f>SUM($AF468:BD468)-SUM($AF500:BD500)-SUM($C500:AA500)-SUM($BH500:CF500)</f>
        <v>0</v>
      </c>
      <c r="CG468" s="169">
        <f>SUM($AF468:BE468)-SUM($AF500:BE500)-SUM($C500:AB500)-SUM($BH500:CG500)</f>
        <v>0</v>
      </c>
      <c r="CH468" s="52"/>
      <c r="CI468" s="52"/>
      <c r="CJ468" s="67"/>
      <c r="CK468" s="67"/>
      <c r="CL468" s="67"/>
      <c r="CM468" s="67">
        <f>1-F468</f>
        <v>1</v>
      </c>
      <c r="CN468" s="67">
        <f t="shared" si="167"/>
        <v>0.99999218110490773</v>
      </c>
      <c r="CO468" s="67">
        <f t="shared" si="167"/>
        <v>0.99999138146863464</v>
      </c>
      <c r="CP468" s="67">
        <f t="shared" si="167"/>
        <v>0.99999060764243397</v>
      </c>
      <c r="CQ468" s="67">
        <f t="shared" si="167"/>
        <v>0.99998984763311116</v>
      </c>
      <c r="CR468" s="67">
        <f t="shared" si="167"/>
        <v>0.99998912791898464</v>
      </c>
      <c r="CS468" s="67">
        <f t="shared" si="167"/>
        <v>0.99998847497837329</v>
      </c>
      <c r="CT468" s="67">
        <f t="shared" si="167"/>
        <v>0.99998791528959552</v>
      </c>
      <c r="CU468" s="67">
        <f t="shared" si="167"/>
        <v>0.99998747533096999</v>
      </c>
      <c r="CV468" s="67">
        <f t="shared" si="167"/>
        <v>0.99998718158081534</v>
      </c>
      <c r="CW468" s="67">
        <f t="shared" si="167"/>
        <v>0.99998698945125619</v>
      </c>
      <c r="CX468" s="67">
        <f t="shared" si="167"/>
        <v>0.99998685435441725</v>
      </c>
      <c r="CY468" s="67">
        <f t="shared" si="167"/>
        <v>0.99998673170242303</v>
      </c>
      <c r="CZ468" s="67">
        <f t="shared" si="167"/>
        <v>0.99998657690739823</v>
      </c>
      <c r="DA468" s="67">
        <f t="shared" si="167"/>
        <v>0.99998634538146747</v>
      </c>
      <c r="DB468" s="67">
        <f t="shared" si="167"/>
        <v>0.99998610115527564</v>
      </c>
      <c r="DC468" s="67">
        <f t="shared" si="167"/>
        <v>0.99998590825946776</v>
      </c>
      <c r="DD468" s="67">
        <f t="shared" si="167"/>
        <v>0.99998583072468883</v>
      </c>
      <c r="DE468" s="67">
        <f t="shared" si="167"/>
        <v>0.99998593258158386</v>
      </c>
      <c r="DF468" s="67">
        <f t="shared" si="167"/>
        <v>0.99998627786079775</v>
      </c>
      <c r="DG468" s="67">
        <f t="shared" si="167"/>
        <v>0.99998661607665884</v>
      </c>
      <c r="DH468" s="67">
        <f t="shared" si="167"/>
        <v>0.99998669674349516</v>
      </c>
      <c r="DI468" s="67">
        <f t="shared" si="167"/>
        <v>0.99998626937563495</v>
      </c>
      <c r="DL468" s="67"/>
      <c r="DM468" s="188" t="str">
        <f t="shared" si="170"/>
        <v/>
      </c>
      <c r="DN468" s="188" t="str">
        <f t="shared" si="168"/>
        <v/>
      </c>
      <c r="DO468" s="188" t="str">
        <f t="shared" si="168"/>
        <v/>
      </c>
      <c r="DP468" s="188" t="str">
        <f t="shared" si="168"/>
        <v/>
      </c>
      <c r="DQ468" s="188" t="str">
        <f t="shared" si="168"/>
        <v/>
      </c>
      <c r="DR468" s="188" t="str">
        <f t="shared" si="168"/>
        <v/>
      </c>
      <c r="DS468" s="188" t="str">
        <f t="shared" si="168"/>
        <v/>
      </c>
      <c r="DT468" s="188" t="str">
        <f t="shared" si="168"/>
        <v/>
      </c>
      <c r="DU468" s="188" t="str">
        <f t="shared" si="168"/>
        <v/>
      </c>
      <c r="DV468" s="188" t="str">
        <f t="shared" si="168"/>
        <v/>
      </c>
      <c r="DW468" s="188" t="str">
        <f t="shared" si="168"/>
        <v/>
      </c>
      <c r="DX468" s="188" t="str">
        <f t="shared" si="168"/>
        <v/>
      </c>
      <c r="DY468" s="188" t="str">
        <f t="shared" si="168"/>
        <v/>
      </c>
      <c r="DZ468" s="188" t="str">
        <f t="shared" si="168"/>
        <v/>
      </c>
      <c r="EA468" s="188" t="str">
        <f t="shared" si="168"/>
        <v/>
      </c>
      <c r="EB468" s="188" t="str">
        <f t="shared" si="168"/>
        <v/>
      </c>
      <c r="EC468" s="188" t="str">
        <f t="shared" si="168"/>
        <v/>
      </c>
      <c r="ED468" s="188" t="str">
        <f t="shared" si="168"/>
        <v/>
      </c>
      <c r="EE468" s="188" t="str">
        <f t="shared" si="168"/>
        <v/>
      </c>
      <c r="EF468" s="188" t="str">
        <f t="shared" si="168"/>
        <v/>
      </c>
      <c r="EG468" s="188" t="str">
        <f t="shared" si="168"/>
        <v/>
      </c>
      <c r="EH468" s="188" t="str">
        <f t="shared" si="168"/>
        <v/>
      </c>
      <c r="EI468" s="188" t="str">
        <f t="shared" si="168"/>
        <v/>
      </c>
      <c r="EJ468" s="188" t="str">
        <f t="shared" si="168"/>
        <v/>
      </c>
      <c r="EK468" s="188" t="str">
        <f t="shared" si="168"/>
        <v/>
      </c>
    </row>
    <row r="469" spans="1:141" x14ac:dyDescent="0.3">
      <c r="B469" s="1">
        <v>5</v>
      </c>
      <c r="C469" s="175"/>
      <c r="D469" s="175"/>
      <c r="E469" s="175"/>
      <c r="F469" s="175"/>
      <c r="G469" s="175"/>
      <c r="H469" s="175">
        <f t="shared" ref="H469:AB469" si="173">VLOOKUP(G81,BRInc,$A$4,FALSE)*(1+((VLOOKUP(G81,BrRisk,$A$4,FALSE)-1)*MAX(0,AJ113-BaselineBMI)))</f>
        <v>7.8188950922857341E-6</v>
      </c>
      <c r="I469" s="175">
        <f t="shared" si="173"/>
        <v>8.6185313653341925E-6</v>
      </c>
      <c r="J469" s="175">
        <f t="shared" si="173"/>
        <v>9.392357566003115E-6</v>
      </c>
      <c r="K469" s="175">
        <f t="shared" si="173"/>
        <v>1.015236688887518E-5</v>
      </c>
      <c r="L469" s="175">
        <f t="shared" si="173"/>
        <v>1.0872081015332447E-5</v>
      </c>
      <c r="M469" s="175">
        <f t="shared" si="173"/>
        <v>1.1525021626756974E-5</v>
      </c>
      <c r="N469" s="175">
        <f t="shared" si="173"/>
        <v>1.208471040453082E-5</v>
      </c>
      <c r="O469" s="175">
        <f t="shared" si="173"/>
        <v>1.2524669030036043E-5</v>
      </c>
      <c r="P469" s="175">
        <f t="shared" si="173"/>
        <v>1.2818419184654702E-5</v>
      </c>
      <c r="Q469" s="175">
        <f t="shared" si="173"/>
        <v>1.3010548743761647E-5</v>
      </c>
      <c r="R469" s="175">
        <f t="shared" si="173"/>
        <v>1.3145645582731727E-5</v>
      </c>
      <c r="S469" s="175">
        <f t="shared" si="173"/>
        <v>1.3268297576939797E-5</v>
      </c>
      <c r="T469" s="175">
        <f t="shared" si="173"/>
        <v>1.3423092601760698E-5</v>
      </c>
      <c r="U469" s="175">
        <f t="shared" si="173"/>
        <v>1.3654618532569286E-5</v>
      </c>
      <c r="V469" s="175">
        <f t="shared" si="173"/>
        <v>1.3898844724388272E-5</v>
      </c>
      <c r="W469" s="175">
        <f t="shared" si="173"/>
        <v>1.4091740532240363E-5</v>
      </c>
      <c r="X469" s="175">
        <f t="shared" si="173"/>
        <v>1.4169275311148271E-5</v>
      </c>
      <c r="Y469" s="175">
        <f t="shared" si="173"/>
        <v>1.4067418416134708E-5</v>
      </c>
      <c r="Z469" s="175">
        <f t="shared" si="173"/>
        <v>1.3722139202222383E-5</v>
      </c>
      <c r="AA469" s="175">
        <f t="shared" si="173"/>
        <v>1.3383923341207062E-5</v>
      </c>
      <c r="AB469" s="175">
        <f t="shared" si="173"/>
        <v>1.3303256504884522E-5</v>
      </c>
      <c r="AC469" s="155"/>
      <c r="AD469" s="155"/>
      <c r="AE469" s="155"/>
      <c r="AF469" s="177"/>
      <c r="AG469" s="174">
        <f>D469*D47*PRODUCT($CJ469:CJ469)</f>
        <v>0</v>
      </c>
      <c r="AH469" s="174">
        <f>E469*E47*PRODUCT($CJ469:CK469)</f>
        <v>0</v>
      </c>
      <c r="AI469" s="174">
        <f>F469*F47*PRODUCT($CJ469:CL469)</f>
        <v>0</v>
      </c>
      <c r="AJ469" s="174">
        <f>G469*G47*PRODUCT($CJ469:CM469)</f>
        <v>0</v>
      </c>
      <c r="AK469" s="174">
        <f>H469*H47*PRODUCT($CJ469:CN469)</f>
        <v>0</v>
      </c>
      <c r="AL469" s="174">
        <f>I469*I47*PRODUCT($CJ469:CO469)</f>
        <v>0</v>
      </c>
      <c r="AM469" s="174">
        <f>J469*J47*PRODUCT($CJ469:CP469)</f>
        <v>0</v>
      </c>
      <c r="AN469" s="174">
        <f>K469*K47*PRODUCT($CJ469:CQ469)</f>
        <v>0</v>
      </c>
      <c r="AO469" s="174">
        <f>L469*L47*PRODUCT($CJ469:CR469)</f>
        <v>0</v>
      </c>
      <c r="AP469" s="174">
        <f>M469*M47*PRODUCT($CJ469:CS469)</f>
        <v>0</v>
      </c>
      <c r="AQ469" s="174">
        <f>N469*N47*PRODUCT($CJ469:CT469)</f>
        <v>0</v>
      </c>
      <c r="AR469" s="174">
        <f>O469*O47*PRODUCT($CJ469:CU469)</f>
        <v>0</v>
      </c>
      <c r="AS469" s="174">
        <f>P469*P47*PRODUCT($CJ469:CV469)</f>
        <v>0</v>
      </c>
      <c r="AT469" s="174">
        <f>Q469*Q47*PRODUCT($CJ469:CW469)</f>
        <v>0</v>
      </c>
      <c r="AU469" s="174">
        <f>R469*R47*PRODUCT($CJ469:CX469)</f>
        <v>0</v>
      </c>
      <c r="AV469" s="174">
        <f>S469*S47*PRODUCT($CJ469:CY469)</f>
        <v>0</v>
      </c>
      <c r="AW469" s="174">
        <f>T469*T47*PRODUCT($CJ469:CZ469)</f>
        <v>0</v>
      </c>
      <c r="AX469" s="174">
        <f>U469*U47*PRODUCT($CJ469:DA469)</f>
        <v>0</v>
      </c>
      <c r="AY469" s="174">
        <f>V469*V47*PRODUCT($CJ469:DB469)</f>
        <v>0</v>
      </c>
      <c r="AZ469" s="174">
        <f>W469*W47*PRODUCT($CJ469:DC469)</f>
        <v>0</v>
      </c>
      <c r="BA469" s="174">
        <f>X469*X47*PRODUCT($CJ469:DD469)</f>
        <v>0</v>
      </c>
      <c r="BB469" s="174">
        <f>Y469*Y47*PRODUCT($CJ469:DE469)</f>
        <v>0</v>
      </c>
      <c r="BC469" s="174">
        <f>Z469*Z47*PRODUCT($CJ469:DF469)</f>
        <v>0</v>
      </c>
      <c r="BD469" s="174">
        <f>AA469*AA47*PRODUCT($CJ469:DG469)</f>
        <v>0</v>
      </c>
      <c r="BE469" s="174">
        <f>AB469*AB47*PRODUCT($CJ469:DH469)</f>
        <v>0</v>
      </c>
      <c r="BF469" s="93"/>
      <c r="BG469" s="93"/>
      <c r="BH469" s="93"/>
      <c r="BI469" s="169">
        <f>SUM($AF469:AG469)-SUM($AF501:AG501)-SUM($C501:D501)-SUM($BH501:BI501)</f>
        <v>0</v>
      </c>
      <c r="BJ469" s="169">
        <f>SUM($AF469:AH469)-SUM($AF501:AH501)-SUM($C501:E501)-SUM($BH501:BJ501)</f>
        <v>0</v>
      </c>
      <c r="BK469" s="169">
        <f>SUM($AF469:AI469)-SUM($AF501:AI501)-SUM($C501:F501)-SUM($BH501:BK501)</f>
        <v>0</v>
      </c>
      <c r="BL469" s="169">
        <f>SUM($AF469:AJ469)-SUM($AF501:AJ501)-SUM($C501:G501)-SUM($BH501:BL501)</f>
        <v>0</v>
      </c>
      <c r="BM469" s="169">
        <f>SUM($AF469:AK469)-SUM($AF501:AK501)-SUM($C501:H501)-SUM($BH501:BM501)</f>
        <v>0</v>
      </c>
      <c r="BN469" s="169">
        <f>SUM($AF469:AL469)-SUM($AF501:AL501)-SUM($C501:I501)-SUM($BH501:BN501)</f>
        <v>0</v>
      </c>
      <c r="BO469" s="169">
        <f>SUM($AF469:AM469)-SUM($AF501:AM501)-SUM($C501:J501)-SUM($BH501:BO501)</f>
        <v>0</v>
      </c>
      <c r="BP469" s="169">
        <f>SUM($AF469:AN469)-SUM($AF501:AN501)-SUM($C501:K501)-SUM($BH501:BP501)</f>
        <v>0</v>
      </c>
      <c r="BQ469" s="169">
        <f>SUM($AF469:AO469)-SUM($AF501:AO501)-SUM($C501:L501)-SUM($BH501:BQ501)</f>
        <v>0</v>
      </c>
      <c r="BR469" s="169">
        <f>SUM($AF469:AP469)-SUM($AF501:AP501)-SUM($C501:M501)-SUM($BH501:BR501)</f>
        <v>0</v>
      </c>
      <c r="BS469" s="169">
        <f>SUM($AF469:AQ469)-SUM($AF501:AQ501)-SUM($C501:N501)-SUM($BH501:BS501)</f>
        <v>0</v>
      </c>
      <c r="BT469" s="169">
        <f>SUM($AF469:AR469)-SUM($AF501:AR501)-SUM($C501:O501)-SUM($BH501:BT501)</f>
        <v>0</v>
      </c>
      <c r="BU469" s="169">
        <f>SUM($AF469:AS469)-SUM($AF501:AS501)-SUM($C501:P501)-SUM($BH501:BU501)</f>
        <v>0</v>
      </c>
      <c r="BV469" s="169">
        <f>SUM($AF469:AT469)-SUM($AF501:AT501)-SUM($C501:Q501)-SUM($BH501:BV501)</f>
        <v>0</v>
      </c>
      <c r="BW469" s="169">
        <f>SUM($AF469:AU469)-SUM($AF501:AU501)-SUM($C501:R501)-SUM($BH501:BW501)</f>
        <v>0</v>
      </c>
      <c r="BX469" s="169">
        <f>SUM($AF469:AV469)-SUM($AF501:AV501)-SUM($C501:S501)-SUM($BH501:BX501)</f>
        <v>0</v>
      </c>
      <c r="BY469" s="169">
        <f>SUM($AF469:AW469)-SUM($AF501:AW501)-SUM($C501:T501)-SUM($BH501:BY501)</f>
        <v>0</v>
      </c>
      <c r="BZ469" s="169">
        <f>SUM($AF469:AX469)-SUM($AF501:AX501)-SUM($C501:U501)-SUM($BH501:BZ501)</f>
        <v>0</v>
      </c>
      <c r="CA469" s="169">
        <f>SUM($AF469:AY469)-SUM($AF501:AY501)-SUM($C501:V501)-SUM($BH501:CA501)</f>
        <v>0</v>
      </c>
      <c r="CB469" s="169">
        <f>SUM($AF469:AZ469)-SUM($AF501:AZ501)-SUM($C501:W501)-SUM($BH501:CB501)</f>
        <v>0</v>
      </c>
      <c r="CC469" s="169">
        <f>SUM($AF469:BA469)-SUM($AF501:BA501)-SUM($C501:X501)-SUM($BH501:CC501)</f>
        <v>0</v>
      </c>
      <c r="CD469" s="169">
        <f>SUM($AF469:BB469)-SUM($AF501:BB501)-SUM($C501:Y501)-SUM($BH501:CD501)</f>
        <v>0</v>
      </c>
      <c r="CE469" s="169">
        <f>SUM($AF469:BC469)-SUM($AF501:BC501)-SUM($C501:Z501)-SUM($BH501:CE501)</f>
        <v>0</v>
      </c>
      <c r="CF469" s="169">
        <f>SUM($AF469:BD469)-SUM($AF501:BD501)-SUM($C501:AA501)-SUM($BH501:CF501)</f>
        <v>0</v>
      </c>
      <c r="CG469" s="169">
        <f>SUM($AF469:BE469)-SUM($AF501:BE501)-SUM($C501:AB501)-SUM($BH501:CG501)</f>
        <v>0</v>
      </c>
      <c r="CH469" s="52"/>
      <c r="CI469" s="52"/>
      <c r="CJ469" s="67"/>
      <c r="CK469" s="67"/>
      <c r="CL469" s="67"/>
      <c r="CM469" s="67"/>
      <c r="CN469" s="67">
        <f>1-G469</f>
        <v>1</v>
      </c>
      <c r="CO469" s="67">
        <f t="shared" si="167"/>
        <v>0.99999218110490773</v>
      </c>
      <c r="CP469" s="67">
        <f t="shared" si="167"/>
        <v>0.99999138146863464</v>
      </c>
      <c r="CQ469" s="67">
        <f t="shared" si="167"/>
        <v>0.99999060764243397</v>
      </c>
      <c r="CR469" s="67">
        <f t="shared" si="167"/>
        <v>0.99998984763311116</v>
      </c>
      <c r="CS469" s="67">
        <f t="shared" si="167"/>
        <v>0.99998912791898464</v>
      </c>
      <c r="CT469" s="67">
        <f t="shared" si="167"/>
        <v>0.99998847497837329</v>
      </c>
      <c r="CU469" s="67">
        <f t="shared" si="167"/>
        <v>0.99998791528959552</v>
      </c>
      <c r="CV469" s="67">
        <f t="shared" si="167"/>
        <v>0.99998747533096999</v>
      </c>
      <c r="CW469" s="67">
        <f t="shared" si="167"/>
        <v>0.99998718158081534</v>
      </c>
      <c r="CX469" s="67">
        <f t="shared" si="167"/>
        <v>0.99998698945125619</v>
      </c>
      <c r="CY469" s="67">
        <f t="shared" si="167"/>
        <v>0.99998685435441725</v>
      </c>
      <c r="CZ469" s="67">
        <f t="shared" si="167"/>
        <v>0.99998673170242303</v>
      </c>
      <c r="DA469" s="67">
        <f t="shared" si="167"/>
        <v>0.99998657690739823</v>
      </c>
      <c r="DB469" s="67">
        <f t="shared" si="167"/>
        <v>0.99998634538146747</v>
      </c>
      <c r="DC469" s="67">
        <f t="shared" si="167"/>
        <v>0.99998610115527564</v>
      </c>
      <c r="DD469" s="67">
        <f t="shared" si="167"/>
        <v>0.99998590825946776</v>
      </c>
      <c r="DE469" s="67">
        <f t="shared" si="167"/>
        <v>0.99998583072468883</v>
      </c>
      <c r="DF469" s="67">
        <f t="shared" si="167"/>
        <v>0.99998593258158386</v>
      </c>
      <c r="DG469" s="67">
        <f t="shared" si="167"/>
        <v>0.99998627786079775</v>
      </c>
      <c r="DH469" s="67">
        <f t="shared" si="167"/>
        <v>0.99998661607665884</v>
      </c>
      <c r="DI469" s="67">
        <f t="shared" si="167"/>
        <v>0.99998669674349516</v>
      </c>
      <c r="DM469" s="188" t="str">
        <f t="shared" si="170"/>
        <v/>
      </c>
      <c r="DN469" s="188" t="str">
        <f t="shared" si="168"/>
        <v/>
      </c>
      <c r="DO469" s="188" t="str">
        <f t="shared" si="168"/>
        <v/>
      </c>
      <c r="DP469" s="188" t="str">
        <f t="shared" si="168"/>
        <v/>
      </c>
      <c r="DQ469" s="188" t="str">
        <f t="shared" si="168"/>
        <v/>
      </c>
      <c r="DR469" s="188" t="str">
        <f t="shared" si="168"/>
        <v/>
      </c>
      <c r="DS469" s="188" t="str">
        <f t="shared" si="168"/>
        <v/>
      </c>
      <c r="DT469" s="188" t="str">
        <f t="shared" si="168"/>
        <v/>
      </c>
      <c r="DU469" s="188" t="str">
        <f t="shared" si="168"/>
        <v/>
      </c>
      <c r="DV469" s="188" t="str">
        <f t="shared" si="168"/>
        <v/>
      </c>
      <c r="DW469" s="188" t="str">
        <f t="shared" si="168"/>
        <v/>
      </c>
      <c r="DX469" s="188" t="str">
        <f t="shared" si="168"/>
        <v/>
      </c>
      <c r="DY469" s="188" t="str">
        <f t="shared" si="168"/>
        <v/>
      </c>
      <c r="DZ469" s="188" t="str">
        <f t="shared" si="168"/>
        <v/>
      </c>
      <c r="EA469" s="188" t="str">
        <f t="shared" si="168"/>
        <v/>
      </c>
      <c r="EB469" s="188" t="str">
        <f t="shared" si="168"/>
        <v/>
      </c>
      <c r="EC469" s="188" t="str">
        <f t="shared" si="168"/>
        <v/>
      </c>
      <c r="ED469" s="188" t="str">
        <f t="shared" si="168"/>
        <v/>
      </c>
      <c r="EE469" s="188" t="str">
        <f t="shared" si="168"/>
        <v/>
      </c>
      <c r="EF469" s="188" t="str">
        <f t="shared" si="168"/>
        <v/>
      </c>
      <c r="EG469" s="188" t="str">
        <f t="shared" si="168"/>
        <v/>
      </c>
      <c r="EH469" s="188" t="str">
        <f t="shared" si="168"/>
        <v/>
      </c>
      <c r="EI469" s="188" t="str">
        <f t="shared" si="168"/>
        <v/>
      </c>
      <c r="EJ469" s="188" t="str">
        <f t="shared" si="168"/>
        <v/>
      </c>
      <c r="EK469" s="188" t="str">
        <f t="shared" si="168"/>
        <v/>
      </c>
    </row>
    <row r="470" spans="1:141" x14ac:dyDescent="0.3">
      <c r="B470" s="1">
        <v>6</v>
      </c>
      <c r="C470" s="175"/>
      <c r="D470" s="175"/>
      <c r="E470" s="175"/>
      <c r="F470" s="175"/>
      <c r="G470" s="175"/>
      <c r="H470" s="175"/>
      <c r="I470" s="175">
        <f t="shared" ref="I470:AB470" si="174">VLOOKUP(H82,BRInc,$A$4,FALSE)*(1+((VLOOKUP(H82,BrRisk,$A$4,FALSE)-1)*MAX(0,AK114-BaselineBMI)))</f>
        <v>7.8188950922857341E-6</v>
      </c>
      <c r="J470" s="175">
        <f t="shared" si="174"/>
        <v>8.6185313653341925E-6</v>
      </c>
      <c r="K470" s="175">
        <f t="shared" si="174"/>
        <v>9.392357566003115E-6</v>
      </c>
      <c r="L470" s="175">
        <f t="shared" si="174"/>
        <v>1.015236688887518E-5</v>
      </c>
      <c r="M470" s="175">
        <f t="shared" si="174"/>
        <v>1.0872081015332447E-5</v>
      </c>
      <c r="N470" s="175">
        <f t="shared" si="174"/>
        <v>1.1525021626756974E-5</v>
      </c>
      <c r="O470" s="175">
        <f t="shared" si="174"/>
        <v>1.208471040453082E-5</v>
      </c>
      <c r="P470" s="175">
        <f t="shared" si="174"/>
        <v>1.2524669030036043E-5</v>
      </c>
      <c r="Q470" s="175">
        <f t="shared" si="174"/>
        <v>1.2818419184654702E-5</v>
      </c>
      <c r="R470" s="175">
        <f t="shared" si="174"/>
        <v>1.3010548743761647E-5</v>
      </c>
      <c r="S470" s="175">
        <f t="shared" si="174"/>
        <v>1.3145645582731727E-5</v>
      </c>
      <c r="T470" s="175">
        <f t="shared" si="174"/>
        <v>1.3268297576939797E-5</v>
      </c>
      <c r="U470" s="175">
        <f t="shared" si="174"/>
        <v>1.3423092601760698E-5</v>
      </c>
      <c r="V470" s="175">
        <f t="shared" si="174"/>
        <v>1.3654618532569286E-5</v>
      </c>
      <c r="W470" s="175">
        <f t="shared" si="174"/>
        <v>1.3898844724388272E-5</v>
      </c>
      <c r="X470" s="175">
        <f t="shared" si="174"/>
        <v>1.4091740532240363E-5</v>
      </c>
      <c r="Y470" s="175">
        <f t="shared" si="174"/>
        <v>1.4169275311148271E-5</v>
      </c>
      <c r="Z470" s="175">
        <f t="shared" si="174"/>
        <v>1.4067418416134708E-5</v>
      </c>
      <c r="AA470" s="175">
        <f t="shared" si="174"/>
        <v>1.3722139202222383E-5</v>
      </c>
      <c r="AB470" s="175">
        <f t="shared" si="174"/>
        <v>1.3383923341207062E-5</v>
      </c>
      <c r="AC470" s="155"/>
      <c r="AD470" s="155"/>
      <c r="AE470" s="155"/>
      <c r="AF470" s="177"/>
      <c r="AG470" s="174">
        <f>D470*D48*PRODUCT($CJ470:CJ470)</f>
        <v>0</v>
      </c>
      <c r="AH470" s="174">
        <f>E470*E48*PRODUCT($CJ470:CK470)</f>
        <v>0</v>
      </c>
      <c r="AI470" s="174">
        <f>F470*F48*PRODUCT($CJ470:CL470)</f>
        <v>0</v>
      </c>
      <c r="AJ470" s="174">
        <f>G470*G48*PRODUCT($CJ470:CM470)</f>
        <v>0</v>
      </c>
      <c r="AK470" s="174">
        <f>H470*H48*PRODUCT($CJ470:CN470)</f>
        <v>0</v>
      </c>
      <c r="AL470" s="174">
        <f>I470*I48*PRODUCT($CJ470:CO470)</f>
        <v>0</v>
      </c>
      <c r="AM470" s="174">
        <f>J470*J48*PRODUCT($CJ470:CP470)</f>
        <v>0</v>
      </c>
      <c r="AN470" s="174">
        <f>K470*K48*PRODUCT($CJ470:CQ470)</f>
        <v>0</v>
      </c>
      <c r="AO470" s="174">
        <f>L470*L48*PRODUCT($CJ470:CR470)</f>
        <v>0</v>
      </c>
      <c r="AP470" s="174">
        <f>M470*M48*PRODUCT($CJ470:CS470)</f>
        <v>0</v>
      </c>
      <c r="AQ470" s="174">
        <f>N470*N48*PRODUCT($CJ470:CT470)</f>
        <v>0</v>
      </c>
      <c r="AR470" s="174">
        <f>O470*O48*PRODUCT($CJ470:CU470)</f>
        <v>0</v>
      </c>
      <c r="AS470" s="174">
        <f>P470*P48*PRODUCT($CJ470:CV470)</f>
        <v>0</v>
      </c>
      <c r="AT470" s="174">
        <f>Q470*Q48*PRODUCT($CJ470:CW470)</f>
        <v>0</v>
      </c>
      <c r="AU470" s="174">
        <f>R470*R48*PRODUCT($CJ470:CX470)</f>
        <v>0</v>
      </c>
      <c r="AV470" s="174">
        <f>S470*S48*PRODUCT($CJ470:CY470)</f>
        <v>0</v>
      </c>
      <c r="AW470" s="174">
        <f>T470*T48*PRODUCT($CJ470:CZ470)</f>
        <v>0</v>
      </c>
      <c r="AX470" s="174">
        <f>U470*U48*PRODUCT($CJ470:DA470)</f>
        <v>0</v>
      </c>
      <c r="AY470" s="174">
        <f>V470*V48*PRODUCT($CJ470:DB470)</f>
        <v>0</v>
      </c>
      <c r="AZ470" s="174">
        <f>W470*W48*PRODUCT($CJ470:DC470)</f>
        <v>0</v>
      </c>
      <c r="BA470" s="174">
        <f>X470*X48*PRODUCT($CJ470:DD470)</f>
        <v>0</v>
      </c>
      <c r="BB470" s="174">
        <f>Y470*Y48*PRODUCT($CJ470:DE470)</f>
        <v>0</v>
      </c>
      <c r="BC470" s="174">
        <f>Z470*Z48*PRODUCT($CJ470:DF470)</f>
        <v>0</v>
      </c>
      <c r="BD470" s="174">
        <f>AA470*AA48*PRODUCT($CJ470:DG470)</f>
        <v>0</v>
      </c>
      <c r="BE470" s="174">
        <f>AB470*AB48*PRODUCT($CJ470:DH470)</f>
        <v>0</v>
      </c>
      <c r="BF470" s="93"/>
      <c r="BG470" s="93"/>
      <c r="BH470" s="93"/>
      <c r="BI470" s="169">
        <f>SUM($AF470:AG470)-SUM($AF502:AG502)-SUM($C502:D502)-SUM($BH502:BI502)</f>
        <v>0</v>
      </c>
      <c r="BJ470" s="169">
        <f>SUM($AF470:AH470)-SUM($AF502:AH502)-SUM($C502:E502)-SUM($BH502:BJ502)</f>
        <v>0</v>
      </c>
      <c r="BK470" s="169">
        <f>SUM($AF470:AI470)-SUM($AF502:AI502)-SUM($C502:F502)-SUM($BH502:BK502)</f>
        <v>0</v>
      </c>
      <c r="BL470" s="169">
        <f>SUM($AF470:AJ470)-SUM($AF502:AJ502)-SUM($C502:G502)-SUM($BH502:BL502)</f>
        <v>0</v>
      </c>
      <c r="BM470" s="169">
        <f>SUM($AF470:AK470)-SUM($AF502:AK502)-SUM($C502:H502)-SUM($BH502:BM502)</f>
        <v>0</v>
      </c>
      <c r="BN470" s="169">
        <f>SUM($AF470:AL470)-SUM($AF502:AL502)-SUM($C502:I502)-SUM($BH502:BN502)</f>
        <v>0</v>
      </c>
      <c r="BO470" s="169">
        <f>SUM($AF470:AM470)-SUM($AF502:AM502)-SUM($C502:J502)-SUM($BH502:BO502)</f>
        <v>0</v>
      </c>
      <c r="BP470" s="169">
        <f>SUM($AF470:AN470)-SUM($AF502:AN502)-SUM($C502:K502)-SUM($BH502:BP502)</f>
        <v>0</v>
      </c>
      <c r="BQ470" s="169">
        <f>SUM($AF470:AO470)-SUM($AF502:AO502)-SUM($C502:L502)-SUM($BH502:BQ502)</f>
        <v>0</v>
      </c>
      <c r="BR470" s="169">
        <f>SUM($AF470:AP470)-SUM($AF502:AP502)-SUM($C502:M502)-SUM($BH502:BR502)</f>
        <v>0</v>
      </c>
      <c r="BS470" s="169">
        <f>SUM($AF470:AQ470)-SUM($AF502:AQ502)-SUM($C502:N502)-SUM($BH502:BS502)</f>
        <v>0</v>
      </c>
      <c r="BT470" s="169">
        <f>SUM($AF470:AR470)-SUM($AF502:AR502)-SUM($C502:O502)-SUM($BH502:BT502)</f>
        <v>0</v>
      </c>
      <c r="BU470" s="169">
        <f>SUM($AF470:AS470)-SUM($AF502:AS502)-SUM($C502:P502)-SUM($BH502:BU502)</f>
        <v>0</v>
      </c>
      <c r="BV470" s="169">
        <f>SUM($AF470:AT470)-SUM($AF502:AT502)-SUM($C502:Q502)-SUM($BH502:BV502)</f>
        <v>0</v>
      </c>
      <c r="BW470" s="169">
        <f>SUM($AF470:AU470)-SUM($AF502:AU502)-SUM($C502:R502)-SUM($BH502:BW502)</f>
        <v>0</v>
      </c>
      <c r="BX470" s="169">
        <f>SUM($AF470:AV470)-SUM($AF502:AV502)-SUM($C502:S502)-SUM($BH502:BX502)</f>
        <v>0</v>
      </c>
      <c r="BY470" s="169">
        <f>SUM($AF470:AW470)-SUM($AF502:AW502)-SUM($C502:T502)-SUM($BH502:BY502)</f>
        <v>0</v>
      </c>
      <c r="BZ470" s="169">
        <f>SUM($AF470:AX470)-SUM($AF502:AX502)-SUM($C502:U502)-SUM($BH502:BZ502)</f>
        <v>0</v>
      </c>
      <c r="CA470" s="169">
        <f>SUM($AF470:AY470)-SUM($AF502:AY502)-SUM($C502:V502)-SUM($BH502:CA502)</f>
        <v>0</v>
      </c>
      <c r="CB470" s="169">
        <f>SUM($AF470:AZ470)-SUM($AF502:AZ502)-SUM($C502:W502)-SUM($BH502:CB502)</f>
        <v>0</v>
      </c>
      <c r="CC470" s="169">
        <f>SUM($AF470:BA470)-SUM($AF502:BA502)-SUM($C502:X502)-SUM($BH502:CC502)</f>
        <v>0</v>
      </c>
      <c r="CD470" s="169">
        <f>SUM($AF470:BB470)-SUM($AF502:BB502)-SUM($C502:Y502)-SUM($BH502:CD502)</f>
        <v>0</v>
      </c>
      <c r="CE470" s="169">
        <f>SUM($AF470:BC470)-SUM($AF502:BC502)-SUM($C502:Z502)-SUM($BH502:CE502)</f>
        <v>0</v>
      </c>
      <c r="CF470" s="169">
        <f>SUM($AF470:BD470)-SUM($AF502:BD502)-SUM($C502:AA502)-SUM($BH502:CF502)</f>
        <v>0</v>
      </c>
      <c r="CG470" s="169">
        <f>SUM($AF470:BE470)-SUM($AF502:BE502)-SUM($C502:AB502)-SUM($BH502:CG502)</f>
        <v>0</v>
      </c>
      <c r="CH470" s="52"/>
      <c r="CI470" s="52"/>
      <c r="CJ470" s="67"/>
      <c r="CK470" s="67"/>
      <c r="CL470" s="67"/>
      <c r="CM470" s="67"/>
      <c r="CN470" s="67"/>
      <c r="CO470" s="67">
        <f>1-H470</f>
        <v>1</v>
      </c>
      <c r="CP470" s="67">
        <f t="shared" si="167"/>
        <v>0.99999218110490773</v>
      </c>
      <c r="CQ470" s="67">
        <f t="shared" si="167"/>
        <v>0.99999138146863464</v>
      </c>
      <c r="CR470" s="67">
        <f t="shared" si="167"/>
        <v>0.99999060764243397</v>
      </c>
      <c r="CS470" s="67">
        <f t="shared" si="167"/>
        <v>0.99998984763311116</v>
      </c>
      <c r="CT470" s="67">
        <f t="shared" si="167"/>
        <v>0.99998912791898464</v>
      </c>
      <c r="CU470" s="67">
        <f t="shared" si="167"/>
        <v>0.99998847497837329</v>
      </c>
      <c r="CV470" s="67">
        <f t="shared" si="167"/>
        <v>0.99998791528959552</v>
      </c>
      <c r="CW470" s="67">
        <f t="shared" si="167"/>
        <v>0.99998747533096999</v>
      </c>
      <c r="CX470" s="67">
        <f t="shared" si="167"/>
        <v>0.99998718158081534</v>
      </c>
      <c r="CY470" s="67">
        <f t="shared" si="167"/>
        <v>0.99998698945125619</v>
      </c>
      <c r="CZ470" s="67">
        <f t="shared" si="167"/>
        <v>0.99998685435441725</v>
      </c>
      <c r="DA470" s="67">
        <f t="shared" si="167"/>
        <v>0.99998673170242303</v>
      </c>
      <c r="DB470" s="67">
        <f t="shared" si="167"/>
        <v>0.99998657690739823</v>
      </c>
      <c r="DC470" s="67">
        <f t="shared" si="167"/>
        <v>0.99998634538146747</v>
      </c>
      <c r="DD470" s="67">
        <f t="shared" si="167"/>
        <v>0.99998610115527564</v>
      </c>
      <c r="DE470" s="67">
        <f t="shared" si="167"/>
        <v>0.99998590825946776</v>
      </c>
      <c r="DF470" s="67">
        <f t="shared" si="167"/>
        <v>0.99998583072468883</v>
      </c>
      <c r="DG470" s="67">
        <f t="shared" si="167"/>
        <v>0.99998593258158386</v>
      </c>
      <c r="DH470" s="67">
        <f t="shared" si="167"/>
        <v>0.99998627786079775</v>
      </c>
      <c r="DI470" s="67">
        <f t="shared" si="167"/>
        <v>0.99998661607665884</v>
      </c>
      <c r="DM470" s="188" t="str">
        <f t="shared" si="170"/>
        <v/>
      </c>
      <c r="DN470" s="188" t="str">
        <f t="shared" si="168"/>
        <v/>
      </c>
      <c r="DO470" s="188" t="str">
        <f t="shared" si="168"/>
        <v/>
      </c>
      <c r="DP470" s="188" t="str">
        <f t="shared" si="168"/>
        <v/>
      </c>
      <c r="DQ470" s="188" t="str">
        <f t="shared" si="168"/>
        <v/>
      </c>
      <c r="DR470" s="188" t="str">
        <f t="shared" si="168"/>
        <v/>
      </c>
      <c r="DS470" s="188" t="str">
        <f t="shared" si="168"/>
        <v/>
      </c>
      <c r="DT470" s="188" t="str">
        <f t="shared" si="168"/>
        <v/>
      </c>
      <c r="DU470" s="188" t="str">
        <f t="shared" si="168"/>
        <v/>
      </c>
      <c r="DV470" s="188" t="str">
        <f t="shared" si="168"/>
        <v/>
      </c>
      <c r="DW470" s="188" t="str">
        <f t="shared" si="168"/>
        <v/>
      </c>
      <c r="DX470" s="188" t="str">
        <f t="shared" si="168"/>
        <v/>
      </c>
      <c r="DY470" s="188" t="str">
        <f t="shared" si="168"/>
        <v/>
      </c>
      <c r="DZ470" s="188" t="str">
        <f t="shared" si="168"/>
        <v/>
      </c>
      <c r="EA470" s="188" t="str">
        <f t="shared" si="168"/>
        <v/>
      </c>
      <c r="EB470" s="188" t="str">
        <f t="shared" si="168"/>
        <v/>
      </c>
      <c r="EC470" s="188" t="str">
        <f t="shared" si="168"/>
        <v/>
      </c>
      <c r="ED470" s="188" t="str">
        <f t="shared" si="168"/>
        <v/>
      </c>
      <c r="EE470" s="188" t="str">
        <f t="shared" si="168"/>
        <v/>
      </c>
      <c r="EF470" s="188" t="str">
        <f t="shared" si="168"/>
        <v/>
      </c>
      <c r="EG470" s="188" t="str">
        <f t="shared" si="168"/>
        <v/>
      </c>
      <c r="EH470" s="188" t="str">
        <f t="shared" si="168"/>
        <v/>
      </c>
      <c r="EI470" s="188" t="str">
        <f t="shared" si="168"/>
        <v/>
      </c>
      <c r="EJ470" s="188" t="str">
        <f t="shared" si="168"/>
        <v/>
      </c>
      <c r="EK470" s="188" t="str">
        <f t="shared" si="168"/>
        <v/>
      </c>
    </row>
    <row r="471" spans="1:141" x14ac:dyDescent="0.3">
      <c r="B471" s="1">
        <v>7</v>
      </c>
      <c r="C471" s="175"/>
      <c r="D471" s="175"/>
      <c r="E471" s="175"/>
      <c r="F471" s="175"/>
      <c r="G471" s="175"/>
      <c r="H471" s="175"/>
      <c r="I471" s="175"/>
      <c r="J471" s="175">
        <f t="shared" ref="J471:AB471" si="175">VLOOKUP(I83,BRInc,$A$4,FALSE)*(1+((VLOOKUP(I83,BrRisk,$A$4,FALSE)-1)*MAX(0,AL115-BaselineBMI)))</f>
        <v>7.8188950922857341E-6</v>
      </c>
      <c r="K471" s="175">
        <f t="shared" si="175"/>
        <v>8.6185313653341925E-6</v>
      </c>
      <c r="L471" s="175">
        <f t="shared" si="175"/>
        <v>9.392357566003115E-6</v>
      </c>
      <c r="M471" s="175">
        <f t="shared" si="175"/>
        <v>1.015236688887518E-5</v>
      </c>
      <c r="N471" s="175">
        <f t="shared" si="175"/>
        <v>1.0872081015332447E-5</v>
      </c>
      <c r="O471" s="175">
        <f t="shared" si="175"/>
        <v>1.1525021626756974E-5</v>
      </c>
      <c r="P471" s="175">
        <f t="shared" si="175"/>
        <v>1.208471040453082E-5</v>
      </c>
      <c r="Q471" s="175">
        <f t="shared" si="175"/>
        <v>1.2524669030036043E-5</v>
      </c>
      <c r="R471" s="175">
        <f t="shared" si="175"/>
        <v>1.2818419184654702E-5</v>
      </c>
      <c r="S471" s="175">
        <f t="shared" si="175"/>
        <v>1.3010548743761647E-5</v>
      </c>
      <c r="T471" s="175">
        <f t="shared" si="175"/>
        <v>1.3145645582731727E-5</v>
      </c>
      <c r="U471" s="175">
        <f t="shared" si="175"/>
        <v>1.3268297576939797E-5</v>
      </c>
      <c r="V471" s="175">
        <f t="shared" si="175"/>
        <v>1.3423092601760698E-5</v>
      </c>
      <c r="W471" s="175">
        <f t="shared" si="175"/>
        <v>1.3654618532569286E-5</v>
      </c>
      <c r="X471" s="175">
        <f t="shared" si="175"/>
        <v>1.3898844724388272E-5</v>
      </c>
      <c r="Y471" s="175">
        <f t="shared" si="175"/>
        <v>1.4091740532240363E-5</v>
      </c>
      <c r="Z471" s="175">
        <f t="shared" si="175"/>
        <v>1.4169275311148271E-5</v>
      </c>
      <c r="AA471" s="175">
        <f t="shared" si="175"/>
        <v>1.4067418416134708E-5</v>
      </c>
      <c r="AB471" s="175">
        <f t="shared" si="175"/>
        <v>1.3722139202222383E-5</v>
      </c>
      <c r="AC471" s="155"/>
      <c r="AD471" s="155"/>
      <c r="AE471" s="155"/>
      <c r="AF471" s="177"/>
      <c r="AG471" s="174">
        <f>D471*D49*PRODUCT($CJ471:CJ471)</f>
        <v>0</v>
      </c>
      <c r="AH471" s="174">
        <f>E471*E49*PRODUCT($CJ471:CK471)</f>
        <v>0</v>
      </c>
      <c r="AI471" s="174">
        <f>F471*F49*PRODUCT($CJ471:CL471)</f>
        <v>0</v>
      </c>
      <c r="AJ471" s="174">
        <f>G471*G49*PRODUCT($CJ471:CM471)</f>
        <v>0</v>
      </c>
      <c r="AK471" s="174">
        <f>H471*H49*PRODUCT($CJ471:CN471)</f>
        <v>0</v>
      </c>
      <c r="AL471" s="174">
        <f>I471*I49*PRODUCT($CJ471:CO471)</f>
        <v>0</v>
      </c>
      <c r="AM471" s="174">
        <f>J471*J49*PRODUCT($CJ471:CP471)</f>
        <v>0</v>
      </c>
      <c r="AN471" s="174">
        <f>K471*K49*PRODUCT($CJ471:CQ471)</f>
        <v>0</v>
      </c>
      <c r="AO471" s="174">
        <f>L471*L49*PRODUCT($CJ471:CR471)</f>
        <v>0</v>
      </c>
      <c r="AP471" s="174">
        <f>M471*M49*PRODUCT($CJ471:CS471)</f>
        <v>0</v>
      </c>
      <c r="AQ471" s="174">
        <f>N471*N49*PRODUCT($CJ471:CT471)</f>
        <v>0</v>
      </c>
      <c r="AR471" s="174">
        <f>O471*O49*PRODUCT($CJ471:CU471)</f>
        <v>0</v>
      </c>
      <c r="AS471" s="174">
        <f>P471*P49*PRODUCT($CJ471:CV471)</f>
        <v>0</v>
      </c>
      <c r="AT471" s="174">
        <f>Q471*Q49*PRODUCT($CJ471:CW471)</f>
        <v>0</v>
      </c>
      <c r="AU471" s="174">
        <f>R471*R49*PRODUCT($CJ471:CX471)</f>
        <v>0</v>
      </c>
      <c r="AV471" s="174">
        <f>S471*S49*PRODUCT($CJ471:CY471)</f>
        <v>0</v>
      </c>
      <c r="AW471" s="174">
        <f>T471*T49*PRODUCT($CJ471:CZ471)</f>
        <v>0</v>
      </c>
      <c r="AX471" s="174">
        <f>U471*U49*PRODUCT($CJ471:DA471)</f>
        <v>0</v>
      </c>
      <c r="AY471" s="174">
        <f>V471*V49*PRODUCT($CJ471:DB471)</f>
        <v>0</v>
      </c>
      <c r="AZ471" s="174">
        <f>W471*W49*PRODUCT($CJ471:DC471)</f>
        <v>0</v>
      </c>
      <c r="BA471" s="174">
        <f>X471*X49*PRODUCT($CJ471:DD471)</f>
        <v>0</v>
      </c>
      <c r="BB471" s="174">
        <f>Y471*Y49*PRODUCT($CJ471:DE471)</f>
        <v>0</v>
      </c>
      <c r="BC471" s="174">
        <f>Z471*Z49*PRODUCT($CJ471:DF471)</f>
        <v>0</v>
      </c>
      <c r="BD471" s="174">
        <f>AA471*AA49*PRODUCT($CJ471:DG471)</f>
        <v>0</v>
      </c>
      <c r="BE471" s="174">
        <f>AB471*AB49*PRODUCT($CJ471:DH471)</f>
        <v>0</v>
      </c>
      <c r="BF471" s="93"/>
      <c r="BG471" s="93"/>
      <c r="BH471" s="93"/>
      <c r="BI471" s="169">
        <f>SUM($AF471:AG471)-SUM($AF503:AG503)-SUM($C503:D503)-SUM($BH503:BI503)</f>
        <v>0</v>
      </c>
      <c r="BJ471" s="169">
        <f>SUM($AF471:AH471)-SUM($AF503:AH503)-SUM($C503:E503)-SUM($BH503:BJ503)</f>
        <v>0</v>
      </c>
      <c r="BK471" s="169">
        <f>SUM($AF471:AI471)-SUM($AF503:AI503)-SUM($C503:F503)-SUM($BH503:BK503)</f>
        <v>0</v>
      </c>
      <c r="BL471" s="169">
        <f>SUM($AF471:AJ471)-SUM($AF503:AJ503)-SUM($C503:G503)-SUM($BH503:BL503)</f>
        <v>0</v>
      </c>
      <c r="BM471" s="169">
        <f>SUM($AF471:AK471)-SUM($AF503:AK503)-SUM($C503:H503)-SUM($BH503:BM503)</f>
        <v>0</v>
      </c>
      <c r="BN471" s="169">
        <f>SUM($AF471:AL471)-SUM($AF503:AL503)-SUM($C503:I503)-SUM($BH503:BN503)</f>
        <v>0</v>
      </c>
      <c r="BO471" s="169">
        <f>SUM($AF471:AM471)-SUM($AF503:AM503)-SUM($C503:J503)-SUM($BH503:BO503)</f>
        <v>0</v>
      </c>
      <c r="BP471" s="169">
        <f>SUM($AF471:AN471)-SUM($AF503:AN503)-SUM($C503:K503)-SUM($BH503:BP503)</f>
        <v>0</v>
      </c>
      <c r="BQ471" s="169">
        <f>SUM($AF471:AO471)-SUM($AF503:AO503)-SUM($C503:L503)-SUM($BH503:BQ503)</f>
        <v>0</v>
      </c>
      <c r="BR471" s="169">
        <f>SUM($AF471:AP471)-SUM($AF503:AP503)-SUM($C503:M503)-SUM($BH503:BR503)</f>
        <v>0</v>
      </c>
      <c r="BS471" s="169">
        <f>SUM($AF471:AQ471)-SUM($AF503:AQ503)-SUM($C503:N503)-SUM($BH503:BS503)</f>
        <v>0</v>
      </c>
      <c r="BT471" s="169">
        <f>SUM($AF471:AR471)-SUM($AF503:AR503)-SUM($C503:O503)-SUM($BH503:BT503)</f>
        <v>0</v>
      </c>
      <c r="BU471" s="169">
        <f>SUM($AF471:AS471)-SUM($AF503:AS503)-SUM($C503:P503)-SUM($BH503:BU503)</f>
        <v>0</v>
      </c>
      <c r="BV471" s="169">
        <f>SUM($AF471:AT471)-SUM($AF503:AT503)-SUM($C503:Q503)-SUM($BH503:BV503)</f>
        <v>0</v>
      </c>
      <c r="BW471" s="169">
        <f>SUM($AF471:AU471)-SUM($AF503:AU503)-SUM($C503:R503)-SUM($BH503:BW503)</f>
        <v>0</v>
      </c>
      <c r="BX471" s="169">
        <f>SUM($AF471:AV471)-SUM($AF503:AV503)-SUM($C503:S503)-SUM($BH503:BX503)</f>
        <v>0</v>
      </c>
      <c r="BY471" s="169">
        <f>SUM($AF471:AW471)-SUM($AF503:AW503)-SUM($C503:T503)-SUM($BH503:BY503)</f>
        <v>0</v>
      </c>
      <c r="BZ471" s="169">
        <f>SUM($AF471:AX471)-SUM($AF503:AX503)-SUM($C503:U503)-SUM($BH503:BZ503)</f>
        <v>0</v>
      </c>
      <c r="CA471" s="169">
        <f>SUM($AF471:AY471)-SUM($AF503:AY503)-SUM($C503:V503)-SUM($BH503:CA503)</f>
        <v>0</v>
      </c>
      <c r="CB471" s="169">
        <f>SUM($AF471:AZ471)-SUM($AF503:AZ503)-SUM($C503:W503)-SUM($BH503:CB503)</f>
        <v>0</v>
      </c>
      <c r="CC471" s="169">
        <f>SUM($AF471:BA471)-SUM($AF503:BA503)-SUM($C503:X503)-SUM($BH503:CC503)</f>
        <v>0</v>
      </c>
      <c r="CD471" s="169">
        <f>SUM($AF471:BB471)-SUM($AF503:BB503)-SUM($C503:Y503)-SUM($BH503:CD503)</f>
        <v>0</v>
      </c>
      <c r="CE471" s="169">
        <f>SUM($AF471:BC471)-SUM($AF503:BC503)-SUM($C503:Z503)-SUM($BH503:CE503)</f>
        <v>0</v>
      </c>
      <c r="CF471" s="169">
        <f>SUM($AF471:BD471)-SUM($AF503:BD503)-SUM($C503:AA503)-SUM($BH503:CF503)</f>
        <v>0</v>
      </c>
      <c r="CG471" s="169">
        <f>SUM($AF471:BE471)-SUM($AF503:BE503)-SUM($C503:AB503)-SUM($BH503:CG503)</f>
        <v>0</v>
      </c>
      <c r="CH471" s="52"/>
      <c r="CI471" s="52"/>
      <c r="CJ471" s="67"/>
      <c r="CK471" s="67"/>
      <c r="CL471" s="67"/>
      <c r="CM471" s="67"/>
      <c r="CN471" s="67"/>
      <c r="CO471" s="67"/>
      <c r="CP471" s="67">
        <f>1-I471</f>
        <v>1</v>
      </c>
      <c r="CQ471" s="67">
        <f t="shared" si="167"/>
        <v>0.99999218110490773</v>
      </c>
      <c r="CR471" s="67">
        <f t="shared" si="167"/>
        <v>0.99999138146863464</v>
      </c>
      <c r="CS471" s="67">
        <f t="shared" si="167"/>
        <v>0.99999060764243397</v>
      </c>
      <c r="CT471" s="67">
        <f t="shared" si="167"/>
        <v>0.99998984763311116</v>
      </c>
      <c r="CU471" s="67">
        <f t="shared" si="167"/>
        <v>0.99998912791898464</v>
      </c>
      <c r="CV471" s="67">
        <f t="shared" si="167"/>
        <v>0.99998847497837329</v>
      </c>
      <c r="CW471" s="67">
        <f t="shared" si="167"/>
        <v>0.99998791528959552</v>
      </c>
      <c r="CX471" s="67">
        <f t="shared" si="167"/>
        <v>0.99998747533096999</v>
      </c>
      <c r="CY471" s="67">
        <f t="shared" si="167"/>
        <v>0.99998718158081534</v>
      </c>
      <c r="CZ471" s="67">
        <f t="shared" si="167"/>
        <v>0.99998698945125619</v>
      </c>
      <c r="DA471" s="67">
        <f t="shared" si="167"/>
        <v>0.99998685435441725</v>
      </c>
      <c r="DB471" s="67">
        <f t="shared" si="167"/>
        <v>0.99998673170242303</v>
      </c>
      <c r="DC471" s="67">
        <f t="shared" si="167"/>
        <v>0.99998657690739823</v>
      </c>
      <c r="DD471" s="67">
        <f t="shared" si="167"/>
        <v>0.99998634538146747</v>
      </c>
      <c r="DE471" s="67">
        <f t="shared" si="167"/>
        <v>0.99998610115527564</v>
      </c>
      <c r="DF471" s="67">
        <f t="shared" si="167"/>
        <v>0.99998590825946776</v>
      </c>
      <c r="DG471" s="67">
        <f t="shared" si="167"/>
        <v>0.99998583072468883</v>
      </c>
      <c r="DH471" s="67">
        <f t="shared" si="167"/>
        <v>0.99998593258158386</v>
      </c>
      <c r="DI471" s="67">
        <f t="shared" si="167"/>
        <v>0.99998627786079775</v>
      </c>
      <c r="DL471" s="53"/>
      <c r="DM471" s="188" t="str">
        <f t="shared" si="170"/>
        <v/>
      </c>
      <c r="DN471" s="188" t="str">
        <f t="shared" si="168"/>
        <v/>
      </c>
      <c r="DO471" s="188" t="str">
        <f t="shared" si="168"/>
        <v/>
      </c>
      <c r="DP471" s="188" t="str">
        <f t="shared" si="168"/>
        <v/>
      </c>
      <c r="DQ471" s="188" t="str">
        <f t="shared" si="168"/>
        <v/>
      </c>
      <c r="DR471" s="188" t="str">
        <f t="shared" si="168"/>
        <v/>
      </c>
      <c r="DS471" s="188" t="str">
        <f t="shared" si="168"/>
        <v/>
      </c>
      <c r="DT471" s="188" t="str">
        <f t="shared" si="168"/>
        <v/>
      </c>
      <c r="DU471" s="188" t="str">
        <f t="shared" si="168"/>
        <v/>
      </c>
      <c r="DV471" s="188" t="str">
        <f t="shared" si="168"/>
        <v/>
      </c>
      <c r="DW471" s="188" t="str">
        <f t="shared" si="168"/>
        <v/>
      </c>
      <c r="DX471" s="188" t="str">
        <f t="shared" si="168"/>
        <v/>
      </c>
      <c r="DY471" s="188" t="str">
        <f t="shared" si="168"/>
        <v/>
      </c>
      <c r="DZ471" s="188" t="str">
        <f t="shared" si="168"/>
        <v/>
      </c>
      <c r="EA471" s="188" t="str">
        <f t="shared" si="168"/>
        <v/>
      </c>
      <c r="EB471" s="188" t="str">
        <f t="shared" si="168"/>
        <v/>
      </c>
      <c r="EC471" s="188" t="str">
        <f t="shared" si="168"/>
        <v/>
      </c>
      <c r="ED471" s="188" t="str">
        <f t="shared" si="168"/>
        <v/>
      </c>
      <c r="EE471" s="188" t="str">
        <f t="shared" si="168"/>
        <v/>
      </c>
      <c r="EF471" s="188" t="str">
        <f t="shared" si="168"/>
        <v/>
      </c>
      <c r="EG471" s="188" t="str">
        <f t="shared" si="168"/>
        <v/>
      </c>
      <c r="EH471" s="188" t="str">
        <f t="shared" si="168"/>
        <v/>
      </c>
      <c r="EI471" s="188" t="str">
        <f t="shared" si="168"/>
        <v/>
      </c>
      <c r="EJ471" s="188" t="str">
        <f t="shared" si="168"/>
        <v/>
      </c>
      <c r="EK471" s="188" t="str">
        <f t="shared" si="168"/>
        <v/>
      </c>
    </row>
    <row r="472" spans="1:141" x14ac:dyDescent="0.3">
      <c r="B472" s="1">
        <v>8</v>
      </c>
      <c r="C472" s="175"/>
      <c r="D472" s="175"/>
      <c r="E472" s="175"/>
      <c r="F472" s="175"/>
      <c r="G472" s="175"/>
      <c r="H472" s="175"/>
      <c r="I472" s="175"/>
      <c r="J472" s="175"/>
      <c r="K472" s="175">
        <f t="shared" ref="K472:AB472" si="176">VLOOKUP(J84,BRInc,$A$4,FALSE)*(1+((VLOOKUP(J84,BrRisk,$A$4,FALSE)-1)*MAX(0,AM116-BaselineBMI)))</f>
        <v>7.8188950922857341E-6</v>
      </c>
      <c r="L472" s="175">
        <f t="shared" si="176"/>
        <v>8.6185313653341925E-6</v>
      </c>
      <c r="M472" s="175">
        <f t="shared" si="176"/>
        <v>9.392357566003115E-6</v>
      </c>
      <c r="N472" s="175">
        <f t="shared" si="176"/>
        <v>1.015236688887518E-5</v>
      </c>
      <c r="O472" s="175">
        <f t="shared" si="176"/>
        <v>1.0872081015332447E-5</v>
      </c>
      <c r="P472" s="175">
        <f t="shared" si="176"/>
        <v>1.1525021626756974E-5</v>
      </c>
      <c r="Q472" s="175">
        <f t="shared" si="176"/>
        <v>1.208471040453082E-5</v>
      </c>
      <c r="R472" s="175">
        <f t="shared" si="176"/>
        <v>1.2524669030036043E-5</v>
      </c>
      <c r="S472" s="175">
        <f t="shared" si="176"/>
        <v>1.2818419184654702E-5</v>
      </c>
      <c r="T472" s="175">
        <f t="shared" si="176"/>
        <v>1.3010548743761647E-5</v>
      </c>
      <c r="U472" s="175">
        <f t="shared" si="176"/>
        <v>1.3145645582731727E-5</v>
      </c>
      <c r="V472" s="175">
        <f t="shared" si="176"/>
        <v>1.3268297576939797E-5</v>
      </c>
      <c r="W472" s="175">
        <f t="shared" si="176"/>
        <v>1.3423092601760698E-5</v>
      </c>
      <c r="X472" s="175">
        <f t="shared" si="176"/>
        <v>1.3654618532569286E-5</v>
      </c>
      <c r="Y472" s="175">
        <f t="shared" si="176"/>
        <v>1.3898844724388272E-5</v>
      </c>
      <c r="Z472" s="175">
        <f t="shared" si="176"/>
        <v>1.4091740532240363E-5</v>
      </c>
      <c r="AA472" s="175">
        <f t="shared" si="176"/>
        <v>1.4169275311148271E-5</v>
      </c>
      <c r="AB472" s="175">
        <f t="shared" si="176"/>
        <v>1.4067418416134708E-5</v>
      </c>
      <c r="AC472" s="155"/>
      <c r="AD472" s="155"/>
      <c r="AE472" s="155"/>
      <c r="AF472" s="177"/>
      <c r="AG472" s="174">
        <f>D472*D50*PRODUCT($CJ472:CJ472)</f>
        <v>0</v>
      </c>
      <c r="AH472" s="174">
        <f>E472*E50*PRODUCT($CJ472:CK472)</f>
        <v>0</v>
      </c>
      <c r="AI472" s="174">
        <f>F472*F50*PRODUCT($CJ472:CL472)</f>
        <v>0</v>
      </c>
      <c r="AJ472" s="174">
        <f>G472*G50*PRODUCT($CJ472:CM472)</f>
        <v>0</v>
      </c>
      <c r="AK472" s="174">
        <f>H472*H50*PRODUCT($CJ472:CN472)</f>
        <v>0</v>
      </c>
      <c r="AL472" s="174">
        <f>I472*I50*PRODUCT($CJ472:CO472)</f>
        <v>0</v>
      </c>
      <c r="AM472" s="174">
        <f>J472*J50*PRODUCT($CJ472:CP472)</f>
        <v>0</v>
      </c>
      <c r="AN472" s="174">
        <f>K472*K50*PRODUCT($CJ472:CQ472)</f>
        <v>0</v>
      </c>
      <c r="AO472" s="174">
        <f>L472*L50*PRODUCT($CJ472:CR472)</f>
        <v>0</v>
      </c>
      <c r="AP472" s="174">
        <f>M472*M50*PRODUCT($CJ472:CS472)</f>
        <v>0</v>
      </c>
      <c r="AQ472" s="174">
        <f>N472*N50*PRODUCT($CJ472:CT472)</f>
        <v>0</v>
      </c>
      <c r="AR472" s="174">
        <f>O472*O50*PRODUCT($CJ472:CU472)</f>
        <v>0</v>
      </c>
      <c r="AS472" s="174">
        <f>P472*P50*PRODUCT($CJ472:CV472)</f>
        <v>0</v>
      </c>
      <c r="AT472" s="174">
        <f>Q472*Q50*PRODUCT($CJ472:CW472)</f>
        <v>0</v>
      </c>
      <c r="AU472" s="174">
        <f>R472*R50*PRODUCT($CJ472:CX472)</f>
        <v>0</v>
      </c>
      <c r="AV472" s="174">
        <f>S472*S50*PRODUCT($CJ472:CY472)</f>
        <v>0</v>
      </c>
      <c r="AW472" s="174">
        <f>T472*T50*PRODUCT($CJ472:CZ472)</f>
        <v>0</v>
      </c>
      <c r="AX472" s="174">
        <f>U472*U50*PRODUCT($CJ472:DA472)</f>
        <v>0</v>
      </c>
      <c r="AY472" s="174">
        <f>V472*V50*PRODUCT($CJ472:DB472)</f>
        <v>0</v>
      </c>
      <c r="AZ472" s="174">
        <f>W472*W50*PRODUCT($CJ472:DC472)</f>
        <v>0</v>
      </c>
      <c r="BA472" s="174">
        <f>X472*X50*PRODUCT($CJ472:DD472)</f>
        <v>0</v>
      </c>
      <c r="BB472" s="174">
        <f>Y472*Y50*PRODUCT($CJ472:DE472)</f>
        <v>0</v>
      </c>
      <c r="BC472" s="174">
        <f>Z472*Z50*PRODUCT($CJ472:DF472)</f>
        <v>0</v>
      </c>
      <c r="BD472" s="174">
        <f>AA472*AA50*PRODUCT($CJ472:DG472)</f>
        <v>0</v>
      </c>
      <c r="BE472" s="174">
        <f>AB472*AB50*PRODUCT($CJ472:DH472)</f>
        <v>0</v>
      </c>
      <c r="BF472" s="93"/>
      <c r="BG472" s="93"/>
      <c r="BH472" s="93"/>
      <c r="BI472" s="169">
        <f>SUM($AF472:AG472)-SUM($AF504:AG504)-SUM($C504:D504)-SUM($BH504:BI504)</f>
        <v>0</v>
      </c>
      <c r="BJ472" s="169">
        <f>SUM($AF472:AH472)-SUM($AF504:AH504)-SUM($C504:E504)-SUM($BH504:BJ504)</f>
        <v>0</v>
      </c>
      <c r="BK472" s="169">
        <f>SUM($AF472:AI472)-SUM($AF504:AI504)-SUM($C504:F504)-SUM($BH504:BK504)</f>
        <v>0</v>
      </c>
      <c r="BL472" s="169">
        <f>SUM($AF472:AJ472)-SUM($AF504:AJ504)-SUM($C504:G504)-SUM($BH504:BL504)</f>
        <v>0</v>
      </c>
      <c r="BM472" s="169">
        <f>SUM($AF472:AK472)-SUM($AF504:AK504)-SUM($C504:H504)-SUM($BH504:BM504)</f>
        <v>0</v>
      </c>
      <c r="BN472" s="169">
        <f>SUM($AF472:AL472)-SUM($AF504:AL504)-SUM($C504:I504)-SUM($BH504:BN504)</f>
        <v>0</v>
      </c>
      <c r="BO472" s="169">
        <f>SUM($AF472:AM472)-SUM($AF504:AM504)-SUM($C504:J504)-SUM($BH504:BO504)</f>
        <v>0</v>
      </c>
      <c r="BP472" s="169">
        <f>SUM($AF472:AN472)-SUM($AF504:AN504)-SUM($C504:K504)-SUM($BH504:BP504)</f>
        <v>0</v>
      </c>
      <c r="BQ472" s="169">
        <f>SUM($AF472:AO472)-SUM($AF504:AO504)-SUM($C504:L504)-SUM($BH504:BQ504)</f>
        <v>0</v>
      </c>
      <c r="BR472" s="169">
        <f>SUM($AF472:AP472)-SUM($AF504:AP504)-SUM($C504:M504)-SUM($BH504:BR504)</f>
        <v>0</v>
      </c>
      <c r="BS472" s="169">
        <f>SUM($AF472:AQ472)-SUM($AF504:AQ504)-SUM($C504:N504)-SUM($BH504:BS504)</f>
        <v>0</v>
      </c>
      <c r="BT472" s="169">
        <f>SUM($AF472:AR472)-SUM($AF504:AR504)-SUM($C504:O504)-SUM($BH504:BT504)</f>
        <v>0</v>
      </c>
      <c r="BU472" s="169">
        <f>SUM($AF472:AS472)-SUM($AF504:AS504)-SUM($C504:P504)-SUM($BH504:BU504)</f>
        <v>0</v>
      </c>
      <c r="BV472" s="169">
        <f>SUM($AF472:AT472)-SUM($AF504:AT504)-SUM($C504:Q504)-SUM($BH504:BV504)</f>
        <v>0</v>
      </c>
      <c r="BW472" s="169">
        <f>SUM($AF472:AU472)-SUM($AF504:AU504)-SUM($C504:R504)-SUM($BH504:BW504)</f>
        <v>0</v>
      </c>
      <c r="BX472" s="169">
        <f>SUM($AF472:AV472)-SUM($AF504:AV504)-SUM($C504:S504)-SUM($BH504:BX504)</f>
        <v>0</v>
      </c>
      <c r="BY472" s="169">
        <f>SUM($AF472:AW472)-SUM($AF504:AW504)-SUM($C504:T504)-SUM($BH504:BY504)</f>
        <v>0</v>
      </c>
      <c r="BZ472" s="169">
        <f>SUM($AF472:AX472)-SUM($AF504:AX504)-SUM($C504:U504)-SUM($BH504:BZ504)</f>
        <v>0</v>
      </c>
      <c r="CA472" s="169">
        <f>SUM($AF472:AY472)-SUM($AF504:AY504)-SUM($C504:V504)-SUM($BH504:CA504)</f>
        <v>0</v>
      </c>
      <c r="CB472" s="169">
        <f>SUM($AF472:AZ472)-SUM($AF504:AZ504)-SUM($C504:W504)-SUM($BH504:CB504)</f>
        <v>0</v>
      </c>
      <c r="CC472" s="169">
        <f>SUM($AF472:BA472)-SUM($AF504:BA504)-SUM($C504:X504)-SUM($BH504:CC504)</f>
        <v>0</v>
      </c>
      <c r="CD472" s="169">
        <f>SUM($AF472:BB472)-SUM($AF504:BB504)-SUM($C504:Y504)-SUM($BH504:CD504)</f>
        <v>0</v>
      </c>
      <c r="CE472" s="169">
        <f>SUM($AF472:BC472)-SUM($AF504:BC504)-SUM($C504:Z504)-SUM($BH504:CE504)</f>
        <v>0</v>
      </c>
      <c r="CF472" s="169">
        <f>SUM($AF472:BD472)-SUM($AF504:BD504)-SUM($C504:AA504)-SUM($BH504:CF504)</f>
        <v>0</v>
      </c>
      <c r="CG472" s="169">
        <f>SUM($AF472:BE472)-SUM($AF504:BE504)-SUM($C504:AB504)-SUM($BH504:CG504)</f>
        <v>0</v>
      </c>
      <c r="CH472" s="52"/>
      <c r="CI472" s="52"/>
      <c r="CJ472" s="67"/>
      <c r="CK472" s="67"/>
      <c r="CL472" s="67"/>
      <c r="CM472" s="67"/>
      <c r="CN472" s="67"/>
      <c r="CO472" s="67"/>
      <c r="CP472" s="67"/>
      <c r="CQ472" s="67">
        <f>1-J472</f>
        <v>1</v>
      </c>
      <c r="CR472" s="67">
        <f t="shared" si="167"/>
        <v>0.99999218110490773</v>
      </c>
      <c r="CS472" s="67">
        <f t="shared" si="167"/>
        <v>0.99999138146863464</v>
      </c>
      <c r="CT472" s="67">
        <f t="shared" si="167"/>
        <v>0.99999060764243397</v>
      </c>
      <c r="CU472" s="67">
        <f t="shared" si="167"/>
        <v>0.99998984763311116</v>
      </c>
      <c r="CV472" s="67">
        <f t="shared" si="167"/>
        <v>0.99998912791898464</v>
      </c>
      <c r="CW472" s="67">
        <f t="shared" si="167"/>
        <v>0.99998847497837329</v>
      </c>
      <c r="CX472" s="67">
        <f t="shared" si="167"/>
        <v>0.99998791528959552</v>
      </c>
      <c r="CY472" s="67">
        <f t="shared" si="167"/>
        <v>0.99998747533096999</v>
      </c>
      <c r="CZ472" s="67">
        <f t="shared" si="167"/>
        <v>0.99998718158081534</v>
      </c>
      <c r="DA472" s="67">
        <f t="shared" si="167"/>
        <v>0.99998698945125619</v>
      </c>
      <c r="DB472" s="67">
        <f t="shared" si="167"/>
        <v>0.99998685435441725</v>
      </c>
      <c r="DC472" s="67">
        <f t="shared" si="167"/>
        <v>0.99998673170242303</v>
      </c>
      <c r="DD472" s="67">
        <f t="shared" si="167"/>
        <v>0.99998657690739823</v>
      </c>
      <c r="DE472" s="67">
        <f t="shared" si="167"/>
        <v>0.99998634538146747</v>
      </c>
      <c r="DF472" s="67">
        <f t="shared" si="167"/>
        <v>0.99998610115527564</v>
      </c>
      <c r="DG472" s="67">
        <f t="shared" si="167"/>
        <v>0.99998590825946776</v>
      </c>
      <c r="DH472" s="67">
        <f t="shared" si="167"/>
        <v>0.99998583072468883</v>
      </c>
      <c r="DI472" s="67">
        <f t="shared" si="167"/>
        <v>0.99998593258158386</v>
      </c>
      <c r="DL472" s="53"/>
      <c r="DM472" s="188" t="str">
        <f t="shared" si="170"/>
        <v/>
      </c>
      <c r="DN472" s="188" t="str">
        <f t="shared" si="168"/>
        <v/>
      </c>
      <c r="DO472" s="188" t="str">
        <f t="shared" si="168"/>
        <v/>
      </c>
      <c r="DP472" s="188" t="str">
        <f t="shared" si="168"/>
        <v/>
      </c>
      <c r="DQ472" s="188" t="str">
        <f t="shared" si="168"/>
        <v/>
      </c>
      <c r="DR472" s="188" t="str">
        <f t="shared" si="168"/>
        <v/>
      </c>
      <c r="DS472" s="188" t="str">
        <f t="shared" si="168"/>
        <v/>
      </c>
      <c r="DT472" s="188" t="str">
        <f t="shared" si="168"/>
        <v/>
      </c>
      <c r="DU472" s="188" t="str">
        <f t="shared" si="168"/>
        <v/>
      </c>
      <c r="DV472" s="188" t="str">
        <f t="shared" si="168"/>
        <v/>
      </c>
      <c r="DW472" s="188" t="str">
        <f t="shared" si="168"/>
        <v/>
      </c>
      <c r="DX472" s="188" t="str">
        <f t="shared" si="168"/>
        <v/>
      </c>
      <c r="DY472" s="188" t="str">
        <f t="shared" si="168"/>
        <v/>
      </c>
      <c r="DZ472" s="188" t="str">
        <f t="shared" si="168"/>
        <v/>
      </c>
      <c r="EA472" s="188" t="str">
        <f t="shared" si="168"/>
        <v/>
      </c>
      <c r="EB472" s="188" t="str">
        <f t="shared" si="168"/>
        <v/>
      </c>
      <c r="EC472" s="188" t="str">
        <f t="shared" si="168"/>
        <v/>
      </c>
      <c r="ED472" s="188" t="str">
        <f t="shared" si="168"/>
        <v/>
      </c>
      <c r="EE472" s="188" t="str">
        <f t="shared" si="168"/>
        <v/>
      </c>
      <c r="EF472" s="188" t="str">
        <f t="shared" si="168"/>
        <v/>
      </c>
      <c r="EG472" s="188" t="str">
        <f t="shared" si="168"/>
        <v/>
      </c>
      <c r="EH472" s="188" t="str">
        <f t="shared" si="168"/>
        <v/>
      </c>
      <c r="EI472" s="188" t="str">
        <f t="shared" si="168"/>
        <v/>
      </c>
      <c r="EJ472" s="188" t="str">
        <f t="shared" si="168"/>
        <v/>
      </c>
      <c r="EK472" s="188" t="str">
        <f t="shared" si="168"/>
        <v/>
      </c>
    </row>
    <row r="473" spans="1:141" x14ac:dyDescent="0.3">
      <c r="B473" s="1">
        <v>9</v>
      </c>
      <c r="C473" s="175"/>
      <c r="D473" s="175"/>
      <c r="E473" s="175"/>
      <c r="F473" s="175"/>
      <c r="G473" s="175"/>
      <c r="H473" s="175"/>
      <c r="I473" s="175"/>
      <c r="J473" s="175"/>
      <c r="K473" s="175"/>
      <c r="L473" s="175">
        <f t="shared" ref="L473:AB473" si="177">VLOOKUP(K85,BRInc,$A$4,FALSE)*(1+((VLOOKUP(K85,BrRisk,$A$4,FALSE)-1)*MAX(0,AN117-BaselineBMI)))</f>
        <v>7.8188950922857341E-6</v>
      </c>
      <c r="M473" s="175">
        <f t="shared" si="177"/>
        <v>8.6185313653341925E-6</v>
      </c>
      <c r="N473" s="175">
        <f t="shared" si="177"/>
        <v>9.392357566003115E-6</v>
      </c>
      <c r="O473" s="175">
        <f t="shared" si="177"/>
        <v>1.015236688887518E-5</v>
      </c>
      <c r="P473" s="175">
        <f t="shared" si="177"/>
        <v>1.0872081015332447E-5</v>
      </c>
      <c r="Q473" s="175">
        <f t="shared" si="177"/>
        <v>1.1525021626756974E-5</v>
      </c>
      <c r="R473" s="175">
        <f t="shared" si="177"/>
        <v>1.208471040453082E-5</v>
      </c>
      <c r="S473" s="175">
        <f t="shared" si="177"/>
        <v>1.2524669030036043E-5</v>
      </c>
      <c r="T473" s="175">
        <f t="shared" si="177"/>
        <v>1.2818419184654702E-5</v>
      </c>
      <c r="U473" s="175">
        <f t="shared" si="177"/>
        <v>1.3010548743761647E-5</v>
      </c>
      <c r="V473" s="175">
        <f t="shared" si="177"/>
        <v>1.3145645582731727E-5</v>
      </c>
      <c r="W473" s="175">
        <f t="shared" si="177"/>
        <v>1.3268297576939797E-5</v>
      </c>
      <c r="X473" s="175">
        <f t="shared" si="177"/>
        <v>1.3423092601760698E-5</v>
      </c>
      <c r="Y473" s="175">
        <f t="shared" si="177"/>
        <v>1.3654618532569286E-5</v>
      </c>
      <c r="Z473" s="175">
        <f t="shared" si="177"/>
        <v>1.3898844724388272E-5</v>
      </c>
      <c r="AA473" s="175">
        <f t="shared" si="177"/>
        <v>1.4091740532240363E-5</v>
      </c>
      <c r="AB473" s="175">
        <f t="shared" si="177"/>
        <v>1.4169275311148271E-5</v>
      </c>
      <c r="AC473" s="155"/>
      <c r="AD473" s="155"/>
      <c r="AE473" s="155"/>
      <c r="AF473" s="177"/>
      <c r="AG473" s="174">
        <f>D473*D51*PRODUCT($CJ473:CJ473)</f>
        <v>0</v>
      </c>
      <c r="AH473" s="174">
        <f>E473*E51*PRODUCT($CJ473:CK473)</f>
        <v>0</v>
      </c>
      <c r="AI473" s="174">
        <f>F473*F51*PRODUCT($CJ473:CL473)</f>
        <v>0</v>
      </c>
      <c r="AJ473" s="174">
        <f>G473*G51*PRODUCT($CJ473:CM473)</f>
        <v>0</v>
      </c>
      <c r="AK473" s="174">
        <f>H473*H51*PRODUCT($CJ473:CN473)</f>
        <v>0</v>
      </c>
      <c r="AL473" s="174">
        <f>I473*I51*PRODUCT($CJ473:CO473)</f>
        <v>0</v>
      </c>
      <c r="AM473" s="174">
        <f>J473*J51*PRODUCT($CJ473:CP473)</f>
        <v>0</v>
      </c>
      <c r="AN473" s="174">
        <f>K473*K51*PRODUCT($CJ473:CQ473)</f>
        <v>0</v>
      </c>
      <c r="AO473" s="174">
        <f>L473*L51*PRODUCT($CJ473:CR473)</f>
        <v>0</v>
      </c>
      <c r="AP473" s="174">
        <f>M473*M51*PRODUCT($CJ473:CS473)</f>
        <v>0</v>
      </c>
      <c r="AQ473" s="174">
        <f>N473*N51*PRODUCT($CJ473:CT473)</f>
        <v>0</v>
      </c>
      <c r="AR473" s="174">
        <f>O473*O51*PRODUCT($CJ473:CU473)</f>
        <v>0</v>
      </c>
      <c r="AS473" s="174">
        <f>P473*P51*PRODUCT($CJ473:CV473)</f>
        <v>0</v>
      </c>
      <c r="AT473" s="174">
        <f>Q473*Q51*PRODUCT($CJ473:CW473)</f>
        <v>0</v>
      </c>
      <c r="AU473" s="174">
        <f>R473*R51*PRODUCT($CJ473:CX473)</f>
        <v>0</v>
      </c>
      <c r="AV473" s="174">
        <f>S473*S51*PRODUCT($CJ473:CY473)</f>
        <v>0</v>
      </c>
      <c r="AW473" s="174">
        <f>T473*T51*PRODUCT($CJ473:CZ473)</f>
        <v>0</v>
      </c>
      <c r="AX473" s="174">
        <f>U473*U51*PRODUCT($CJ473:DA473)</f>
        <v>0</v>
      </c>
      <c r="AY473" s="174">
        <f>V473*V51*PRODUCT($CJ473:DB473)</f>
        <v>0</v>
      </c>
      <c r="AZ473" s="174">
        <f>W473*W51*PRODUCT($CJ473:DC473)</f>
        <v>0</v>
      </c>
      <c r="BA473" s="174">
        <f>X473*X51*PRODUCT($CJ473:DD473)</f>
        <v>0</v>
      </c>
      <c r="BB473" s="174">
        <f>Y473*Y51*PRODUCT($CJ473:DE473)</f>
        <v>0</v>
      </c>
      <c r="BC473" s="174">
        <f>Z473*Z51*PRODUCT($CJ473:DF473)</f>
        <v>0</v>
      </c>
      <c r="BD473" s="174">
        <f>AA473*AA51*PRODUCT($CJ473:DG473)</f>
        <v>0</v>
      </c>
      <c r="BE473" s="174">
        <f>AB473*AB51*PRODUCT($CJ473:DH473)</f>
        <v>0</v>
      </c>
      <c r="BF473" s="93"/>
      <c r="BG473" s="93"/>
      <c r="BH473" s="93"/>
      <c r="BI473" s="169">
        <f>SUM($AF473:AG473)-SUM($AF505:AG505)-SUM($C505:D505)-SUM($BH505:BI505)</f>
        <v>0</v>
      </c>
      <c r="BJ473" s="169">
        <f>SUM($AF473:AH473)-SUM($AF505:AH505)-SUM($C505:E505)-SUM($BH505:BJ505)</f>
        <v>0</v>
      </c>
      <c r="BK473" s="169">
        <f>SUM($AF473:AI473)-SUM($AF505:AI505)-SUM($C505:F505)-SUM($BH505:BK505)</f>
        <v>0</v>
      </c>
      <c r="BL473" s="169">
        <f>SUM($AF473:AJ473)-SUM($AF505:AJ505)-SUM($C505:G505)-SUM($BH505:BL505)</f>
        <v>0</v>
      </c>
      <c r="BM473" s="169">
        <f>SUM($AF473:AK473)-SUM($AF505:AK505)-SUM($C505:H505)-SUM($BH505:BM505)</f>
        <v>0</v>
      </c>
      <c r="BN473" s="169">
        <f>SUM($AF473:AL473)-SUM($AF505:AL505)-SUM($C505:I505)-SUM($BH505:BN505)</f>
        <v>0</v>
      </c>
      <c r="BO473" s="169">
        <f>SUM($AF473:AM473)-SUM($AF505:AM505)-SUM($C505:J505)-SUM($BH505:BO505)</f>
        <v>0</v>
      </c>
      <c r="BP473" s="169">
        <f>SUM($AF473:AN473)-SUM($AF505:AN505)-SUM($C505:K505)-SUM($BH505:BP505)</f>
        <v>0</v>
      </c>
      <c r="BQ473" s="169">
        <f>SUM($AF473:AO473)-SUM($AF505:AO505)-SUM($C505:L505)-SUM($BH505:BQ505)</f>
        <v>0</v>
      </c>
      <c r="BR473" s="169">
        <f>SUM($AF473:AP473)-SUM($AF505:AP505)-SUM($C505:M505)-SUM($BH505:BR505)</f>
        <v>0</v>
      </c>
      <c r="BS473" s="169">
        <f>SUM($AF473:AQ473)-SUM($AF505:AQ505)-SUM($C505:N505)-SUM($BH505:BS505)</f>
        <v>0</v>
      </c>
      <c r="BT473" s="169">
        <f>SUM($AF473:AR473)-SUM($AF505:AR505)-SUM($C505:O505)-SUM($BH505:BT505)</f>
        <v>0</v>
      </c>
      <c r="BU473" s="169">
        <f>SUM($AF473:AS473)-SUM($AF505:AS505)-SUM($C505:P505)-SUM($BH505:BU505)</f>
        <v>0</v>
      </c>
      <c r="BV473" s="169">
        <f>SUM($AF473:AT473)-SUM($AF505:AT505)-SUM($C505:Q505)-SUM($BH505:BV505)</f>
        <v>0</v>
      </c>
      <c r="BW473" s="169">
        <f>SUM($AF473:AU473)-SUM($AF505:AU505)-SUM($C505:R505)-SUM($BH505:BW505)</f>
        <v>0</v>
      </c>
      <c r="BX473" s="169">
        <f>SUM($AF473:AV473)-SUM($AF505:AV505)-SUM($C505:S505)-SUM($BH505:BX505)</f>
        <v>0</v>
      </c>
      <c r="BY473" s="169">
        <f>SUM($AF473:AW473)-SUM($AF505:AW505)-SUM($C505:T505)-SUM($BH505:BY505)</f>
        <v>0</v>
      </c>
      <c r="BZ473" s="169">
        <f>SUM($AF473:AX473)-SUM($AF505:AX505)-SUM($C505:U505)-SUM($BH505:BZ505)</f>
        <v>0</v>
      </c>
      <c r="CA473" s="169">
        <f>SUM($AF473:AY473)-SUM($AF505:AY505)-SUM($C505:V505)-SUM($BH505:CA505)</f>
        <v>0</v>
      </c>
      <c r="CB473" s="169">
        <f>SUM($AF473:AZ473)-SUM($AF505:AZ505)-SUM($C505:W505)-SUM($BH505:CB505)</f>
        <v>0</v>
      </c>
      <c r="CC473" s="169">
        <f>SUM($AF473:BA473)-SUM($AF505:BA505)-SUM($C505:X505)-SUM($BH505:CC505)</f>
        <v>0</v>
      </c>
      <c r="CD473" s="169">
        <f>SUM($AF473:BB473)-SUM($AF505:BB505)-SUM($C505:Y505)-SUM($BH505:CD505)</f>
        <v>0</v>
      </c>
      <c r="CE473" s="169">
        <f>SUM($AF473:BC473)-SUM($AF505:BC505)-SUM($C505:Z505)-SUM($BH505:CE505)</f>
        <v>0</v>
      </c>
      <c r="CF473" s="169">
        <f>SUM($AF473:BD473)-SUM($AF505:BD505)-SUM($C505:AA505)-SUM($BH505:CF505)</f>
        <v>0</v>
      </c>
      <c r="CG473" s="169">
        <f>SUM($AF473:BE473)-SUM($AF505:BE505)-SUM($C505:AB505)-SUM($BH505:CG505)</f>
        <v>0</v>
      </c>
      <c r="CH473" s="52"/>
      <c r="CI473" s="52"/>
      <c r="CJ473" s="67"/>
      <c r="CK473" s="67"/>
      <c r="CL473" s="67"/>
      <c r="CM473" s="67"/>
      <c r="CN473" s="67"/>
      <c r="CO473" s="67"/>
      <c r="CP473" s="67"/>
      <c r="CQ473" s="67"/>
      <c r="CR473" s="67">
        <f>1-K473</f>
        <v>1</v>
      </c>
      <c r="CS473" s="67">
        <f t="shared" si="167"/>
        <v>0.99999218110490773</v>
      </c>
      <c r="CT473" s="67">
        <f t="shared" si="167"/>
        <v>0.99999138146863464</v>
      </c>
      <c r="CU473" s="67">
        <f t="shared" si="167"/>
        <v>0.99999060764243397</v>
      </c>
      <c r="CV473" s="67">
        <f t="shared" si="167"/>
        <v>0.99998984763311116</v>
      </c>
      <c r="CW473" s="67">
        <f t="shared" si="167"/>
        <v>0.99998912791898464</v>
      </c>
      <c r="CX473" s="67">
        <f t="shared" si="167"/>
        <v>0.99998847497837329</v>
      </c>
      <c r="CY473" s="67">
        <f t="shared" si="167"/>
        <v>0.99998791528959552</v>
      </c>
      <c r="CZ473" s="67">
        <f t="shared" si="167"/>
        <v>0.99998747533096999</v>
      </c>
      <c r="DA473" s="67">
        <f t="shared" si="167"/>
        <v>0.99998718158081534</v>
      </c>
      <c r="DB473" s="67">
        <f t="shared" si="167"/>
        <v>0.99998698945125619</v>
      </c>
      <c r="DC473" s="67">
        <f t="shared" si="167"/>
        <v>0.99998685435441725</v>
      </c>
      <c r="DD473" s="67">
        <f t="shared" si="167"/>
        <v>0.99998673170242303</v>
      </c>
      <c r="DE473" s="67">
        <f t="shared" si="167"/>
        <v>0.99998657690739823</v>
      </c>
      <c r="DF473" s="67">
        <f t="shared" si="167"/>
        <v>0.99998634538146747</v>
      </c>
      <c r="DG473" s="67">
        <f t="shared" si="167"/>
        <v>0.99998610115527564</v>
      </c>
      <c r="DH473" s="67">
        <f t="shared" si="167"/>
        <v>0.99998590825946776</v>
      </c>
      <c r="DI473" s="67">
        <f t="shared" si="167"/>
        <v>0.99998583072468883</v>
      </c>
      <c r="DL473" s="53"/>
      <c r="DM473" s="188" t="str">
        <f t="shared" si="170"/>
        <v/>
      </c>
      <c r="DN473" s="188" t="str">
        <f t="shared" si="168"/>
        <v/>
      </c>
      <c r="DO473" s="188" t="str">
        <f t="shared" si="168"/>
        <v/>
      </c>
      <c r="DP473" s="188" t="str">
        <f t="shared" si="168"/>
        <v/>
      </c>
      <c r="DQ473" s="188" t="str">
        <f t="shared" si="168"/>
        <v/>
      </c>
      <c r="DR473" s="188" t="str">
        <f t="shared" si="168"/>
        <v/>
      </c>
      <c r="DS473" s="188" t="str">
        <f t="shared" si="168"/>
        <v/>
      </c>
      <c r="DT473" s="188" t="str">
        <f t="shared" si="168"/>
        <v/>
      </c>
      <c r="DU473" s="188" t="str">
        <f t="shared" si="168"/>
        <v/>
      </c>
      <c r="DV473" s="188" t="str">
        <f t="shared" si="168"/>
        <v/>
      </c>
      <c r="DW473" s="188" t="str">
        <f t="shared" si="168"/>
        <v/>
      </c>
      <c r="DX473" s="188" t="str">
        <f t="shared" si="168"/>
        <v/>
      </c>
      <c r="DY473" s="188" t="str">
        <f t="shared" si="168"/>
        <v/>
      </c>
      <c r="DZ473" s="188" t="str">
        <f t="shared" si="168"/>
        <v/>
      </c>
      <c r="EA473" s="188" t="str">
        <f t="shared" si="168"/>
        <v/>
      </c>
      <c r="EB473" s="188" t="str">
        <f t="shared" si="168"/>
        <v/>
      </c>
      <c r="EC473" s="188" t="str">
        <f t="shared" si="168"/>
        <v/>
      </c>
      <c r="ED473" s="188" t="str">
        <f t="shared" si="168"/>
        <v/>
      </c>
      <c r="EE473" s="188" t="str">
        <f t="shared" si="168"/>
        <v/>
      </c>
      <c r="EF473" s="188" t="str">
        <f t="shared" si="168"/>
        <v/>
      </c>
      <c r="EG473" s="188" t="str">
        <f t="shared" si="168"/>
        <v/>
      </c>
      <c r="EH473" s="188" t="str">
        <f t="shared" si="168"/>
        <v/>
      </c>
      <c r="EI473" s="188" t="str">
        <f t="shared" si="168"/>
        <v/>
      </c>
      <c r="EJ473" s="188" t="str">
        <f t="shared" si="168"/>
        <v/>
      </c>
      <c r="EK473" s="188" t="str">
        <f t="shared" si="168"/>
        <v/>
      </c>
    </row>
    <row r="474" spans="1:141" x14ac:dyDescent="0.3">
      <c r="B474" s="1">
        <v>10</v>
      </c>
      <c r="C474" s="175"/>
      <c r="D474" s="175"/>
      <c r="E474" s="175"/>
      <c r="F474" s="175"/>
      <c r="G474" s="175"/>
      <c r="H474" s="175"/>
      <c r="I474" s="175"/>
      <c r="J474" s="175"/>
      <c r="K474" s="175"/>
      <c r="L474" s="175"/>
      <c r="M474" s="175">
        <f t="shared" ref="M474:AB474" si="178">VLOOKUP(L86,BRInc,$A$4,FALSE)*(1+((VLOOKUP(L86,BrRisk,$A$4,FALSE)-1)*MAX(0,AO118-BaselineBMI)))</f>
        <v>7.8188950922857341E-6</v>
      </c>
      <c r="N474" s="175">
        <f t="shared" si="178"/>
        <v>8.6185313653341925E-6</v>
      </c>
      <c r="O474" s="175">
        <f t="shared" si="178"/>
        <v>9.392357566003115E-6</v>
      </c>
      <c r="P474" s="175">
        <f t="shared" si="178"/>
        <v>1.015236688887518E-5</v>
      </c>
      <c r="Q474" s="175">
        <f t="shared" si="178"/>
        <v>1.0872081015332447E-5</v>
      </c>
      <c r="R474" s="175">
        <f t="shared" si="178"/>
        <v>1.1525021626756974E-5</v>
      </c>
      <c r="S474" s="175">
        <f t="shared" si="178"/>
        <v>1.208471040453082E-5</v>
      </c>
      <c r="T474" s="175">
        <f t="shared" si="178"/>
        <v>1.2524669030036043E-5</v>
      </c>
      <c r="U474" s="175">
        <f t="shared" si="178"/>
        <v>1.2818419184654702E-5</v>
      </c>
      <c r="V474" s="175">
        <f t="shared" si="178"/>
        <v>1.3010548743761647E-5</v>
      </c>
      <c r="W474" s="175">
        <f t="shared" si="178"/>
        <v>1.3145645582731727E-5</v>
      </c>
      <c r="X474" s="175">
        <f t="shared" si="178"/>
        <v>1.3268297576939797E-5</v>
      </c>
      <c r="Y474" s="175">
        <f t="shared" si="178"/>
        <v>1.3423092601760698E-5</v>
      </c>
      <c r="Z474" s="175">
        <f t="shared" si="178"/>
        <v>1.3654618532569286E-5</v>
      </c>
      <c r="AA474" s="175">
        <f t="shared" si="178"/>
        <v>1.3898844724388272E-5</v>
      </c>
      <c r="AB474" s="175">
        <f t="shared" si="178"/>
        <v>1.4091740532240363E-5</v>
      </c>
      <c r="AC474" s="155"/>
      <c r="AD474" s="155"/>
      <c r="AE474" s="155"/>
      <c r="AF474" s="178"/>
      <c r="AG474" s="174">
        <f>D474*D52*PRODUCT($CJ474:CJ474)</f>
        <v>0</v>
      </c>
      <c r="AH474" s="174">
        <f>E474*E52*PRODUCT($CJ474:CK474)</f>
        <v>0</v>
      </c>
      <c r="AI474" s="174">
        <f>F474*F52*PRODUCT($CJ474:CL474)</f>
        <v>0</v>
      </c>
      <c r="AJ474" s="174">
        <f>G474*G52*PRODUCT($CJ474:CM474)</f>
        <v>0</v>
      </c>
      <c r="AK474" s="174">
        <f>H474*H52*PRODUCT($CJ474:CN474)</f>
        <v>0</v>
      </c>
      <c r="AL474" s="174">
        <f>I474*I52*PRODUCT($CJ474:CO474)</f>
        <v>0</v>
      </c>
      <c r="AM474" s="174">
        <f>J474*J52*PRODUCT($CJ474:CP474)</f>
        <v>0</v>
      </c>
      <c r="AN474" s="174">
        <f>K474*K52*PRODUCT($CJ474:CQ474)</f>
        <v>0</v>
      </c>
      <c r="AO474" s="174">
        <f>L474*L52*PRODUCT($CJ474:CR474)</f>
        <v>0</v>
      </c>
      <c r="AP474" s="174">
        <f>M474*M52*PRODUCT($CJ474:CS474)</f>
        <v>0</v>
      </c>
      <c r="AQ474" s="174">
        <f>N474*N52*PRODUCT($CJ474:CT474)</f>
        <v>0</v>
      </c>
      <c r="AR474" s="174">
        <f>O474*O52*PRODUCT($CJ474:CU474)</f>
        <v>0</v>
      </c>
      <c r="AS474" s="174">
        <f>P474*P52*PRODUCT($CJ474:CV474)</f>
        <v>0</v>
      </c>
      <c r="AT474" s="174">
        <f>Q474*Q52*PRODUCT($CJ474:CW474)</f>
        <v>0</v>
      </c>
      <c r="AU474" s="174">
        <f>R474*R52*PRODUCT($CJ474:CX474)</f>
        <v>0</v>
      </c>
      <c r="AV474" s="174">
        <f>S474*S52*PRODUCT($CJ474:CY474)</f>
        <v>0</v>
      </c>
      <c r="AW474" s="174">
        <f>T474*T52*PRODUCT($CJ474:CZ474)</f>
        <v>0</v>
      </c>
      <c r="AX474" s="174">
        <f>U474*U52*PRODUCT($CJ474:DA474)</f>
        <v>0</v>
      </c>
      <c r="AY474" s="174">
        <f>V474*V52*PRODUCT($CJ474:DB474)</f>
        <v>0</v>
      </c>
      <c r="AZ474" s="174">
        <f>W474*W52*PRODUCT($CJ474:DC474)</f>
        <v>0</v>
      </c>
      <c r="BA474" s="174">
        <f>X474*X52*PRODUCT($CJ474:DD474)</f>
        <v>0</v>
      </c>
      <c r="BB474" s="174">
        <f>Y474*Y52*PRODUCT($CJ474:DE474)</f>
        <v>0</v>
      </c>
      <c r="BC474" s="174">
        <f>Z474*Z52*PRODUCT($CJ474:DF474)</f>
        <v>0</v>
      </c>
      <c r="BD474" s="174">
        <f>AA474*AA52*PRODUCT($CJ474:DG474)</f>
        <v>0</v>
      </c>
      <c r="BE474" s="174">
        <f>AB474*AB52*PRODUCT($CJ474:DH474)</f>
        <v>0</v>
      </c>
      <c r="BF474" s="93"/>
      <c r="BG474" s="93"/>
      <c r="BH474" s="93"/>
      <c r="BI474" s="169">
        <f>SUM($AF474:AG474)-SUM($AF506:AG506)-SUM($C506:D506)-SUM($BH506:BI506)</f>
        <v>0</v>
      </c>
      <c r="BJ474" s="169">
        <f>SUM($AF474:AH474)-SUM($AF506:AH506)-SUM($C506:E506)-SUM($BH506:BJ506)</f>
        <v>0</v>
      </c>
      <c r="BK474" s="169">
        <f>SUM($AF474:AI474)-SUM($AF506:AI506)-SUM($C506:F506)-SUM($BH506:BK506)</f>
        <v>0</v>
      </c>
      <c r="BL474" s="169">
        <f>SUM($AF474:AJ474)-SUM($AF506:AJ506)-SUM($C506:G506)-SUM($BH506:BL506)</f>
        <v>0</v>
      </c>
      <c r="BM474" s="169">
        <f>SUM($AF474:AK474)-SUM($AF506:AK506)-SUM($C506:H506)-SUM($BH506:BM506)</f>
        <v>0</v>
      </c>
      <c r="BN474" s="169">
        <f>SUM($AF474:AL474)-SUM($AF506:AL506)-SUM($C506:I506)-SUM($BH506:BN506)</f>
        <v>0</v>
      </c>
      <c r="BO474" s="169">
        <f>SUM($AF474:AM474)-SUM($AF506:AM506)-SUM($C506:J506)-SUM($BH506:BO506)</f>
        <v>0</v>
      </c>
      <c r="BP474" s="169">
        <f>SUM($AF474:AN474)-SUM($AF506:AN506)-SUM($C506:K506)-SUM($BH506:BP506)</f>
        <v>0</v>
      </c>
      <c r="BQ474" s="169">
        <f>SUM($AF474:AO474)-SUM($AF506:AO506)-SUM($C506:L506)-SUM($BH506:BQ506)</f>
        <v>0</v>
      </c>
      <c r="BR474" s="169">
        <f>SUM($AF474:AP474)-SUM($AF506:AP506)-SUM($C506:M506)-SUM($BH506:BR506)</f>
        <v>0</v>
      </c>
      <c r="BS474" s="169">
        <f>SUM($AF474:AQ474)-SUM($AF506:AQ506)-SUM($C506:N506)-SUM($BH506:BS506)</f>
        <v>0</v>
      </c>
      <c r="BT474" s="169">
        <f>SUM($AF474:AR474)-SUM($AF506:AR506)-SUM($C506:O506)-SUM($BH506:BT506)</f>
        <v>0</v>
      </c>
      <c r="BU474" s="169">
        <f>SUM($AF474:AS474)-SUM($AF506:AS506)-SUM($C506:P506)-SUM($BH506:BU506)</f>
        <v>0</v>
      </c>
      <c r="BV474" s="169">
        <f>SUM($AF474:AT474)-SUM($AF506:AT506)-SUM($C506:Q506)-SUM($BH506:BV506)</f>
        <v>0</v>
      </c>
      <c r="BW474" s="169">
        <f>SUM($AF474:AU474)-SUM($AF506:AU506)-SUM($C506:R506)-SUM($BH506:BW506)</f>
        <v>0</v>
      </c>
      <c r="BX474" s="169">
        <f>SUM($AF474:AV474)-SUM($AF506:AV506)-SUM($C506:S506)-SUM($BH506:BX506)</f>
        <v>0</v>
      </c>
      <c r="BY474" s="169">
        <f>SUM($AF474:AW474)-SUM($AF506:AW506)-SUM($C506:T506)-SUM($BH506:BY506)</f>
        <v>0</v>
      </c>
      <c r="BZ474" s="169">
        <f>SUM($AF474:AX474)-SUM($AF506:AX506)-SUM($C506:U506)-SUM($BH506:BZ506)</f>
        <v>0</v>
      </c>
      <c r="CA474" s="169">
        <f>SUM($AF474:AY474)-SUM($AF506:AY506)-SUM($C506:V506)-SUM($BH506:CA506)</f>
        <v>0</v>
      </c>
      <c r="CB474" s="169">
        <f>SUM($AF474:AZ474)-SUM($AF506:AZ506)-SUM($C506:W506)-SUM($BH506:CB506)</f>
        <v>0</v>
      </c>
      <c r="CC474" s="169">
        <f>SUM($AF474:BA474)-SUM($AF506:BA506)-SUM($C506:X506)-SUM($BH506:CC506)</f>
        <v>0</v>
      </c>
      <c r="CD474" s="169">
        <f>SUM($AF474:BB474)-SUM($AF506:BB506)-SUM($C506:Y506)-SUM($BH506:CD506)</f>
        <v>0</v>
      </c>
      <c r="CE474" s="169">
        <f>SUM($AF474:BC474)-SUM($AF506:BC506)-SUM($C506:Z506)-SUM($BH506:CE506)</f>
        <v>0</v>
      </c>
      <c r="CF474" s="169">
        <f>SUM($AF474:BD474)-SUM($AF506:BD506)-SUM($C506:AA506)-SUM($BH506:CF506)</f>
        <v>0</v>
      </c>
      <c r="CG474" s="169">
        <f>SUM($AF474:BE474)-SUM($AF506:BE506)-SUM($C506:AB506)-SUM($BH506:CG506)</f>
        <v>0</v>
      </c>
      <c r="CH474" s="52"/>
      <c r="CI474" s="52"/>
      <c r="CJ474" s="67"/>
      <c r="CK474" s="67"/>
      <c r="CL474" s="67"/>
      <c r="CM474" s="67"/>
      <c r="CN474" s="67"/>
      <c r="CO474" s="67"/>
      <c r="CP474" s="67"/>
      <c r="CQ474" s="67"/>
      <c r="CR474" s="67"/>
      <c r="CS474" s="67">
        <f>1-L474</f>
        <v>1</v>
      </c>
      <c r="CT474" s="67">
        <f t="shared" si="167"/>
        <v>0.99999218110490773</v>
      </c>
      <c r="CU474" s="67">
        <f t="shared" si="167"/>
        <v>0.99999138146863464</v>
      </c>
      <c r="CV474" s="67">
        <f t="shared" si="167"/>
        <v>0.99999060764243397</v>
      </c>
      <c r="CW474" s="67">
        <f t="shared" si="167"/>
        <v>0.99998984763311116</v>
      </c>
      <c r="CX474" s="67">
        <f t="shared" si="167"/>
        <v>0.99998912791898464</v>
      </c>
      <c r="CY474" s="67">
        <f t="shared" si="167"/>
        <v>0.99998847497837329</v>
      </c>
      <c r="CZ474" s="67">
        <f t="shared" si="167"/>
        <v>0.99998791528959552</v>
      </c>
      <c r="DA474" s="67">
        <f t="shared" si="167"/>
        <v>0.99998747533096999</v>
      </c>
      <c r="DB474" s="67">
        <f t="shared" si="167"/>
        <v>0.99998718158081534</v>
      </c>
      <c r="DC474" s="67">
        <f t="shared" si="167"/>
        <v>0.99998698945125619</v>
      </c>
      <c r="DD474" s="67">
        <f t="shared" si="167"/>
        <v>0.99998685435441725</v>
      </c>
      <c r="DE474" s="67">
        <f t="shared" si="167"/>
        <v>0.99998673170242303</v>
      </c>
      <c r="DF474" s="67">
        <f t="shared" si="167"/>
        <v>0.99998657690739823</v>
      </c>
      <c r="DG474" s="67">
        <f t="shared" si="167"/>
        <v>0.99998634538146747</v>
      </c>
      <c r="DH474" s="67">
        <f t="shared" si="167"/>
        <v>0.99998610115527564</v>
      </c>
      <c r="DI474" s="67">
        <f t="shared" si="167"/>
        <v>0.99998590825946776</v>
      </c>
      <c r="DL474" s="53"/>
      <c r="DM474" s="188" t="str">
        <f t="shared" si="170"/>
        <v/>
      </c>
      <c r="DN474" s="188" t="str">
        <f t="shared" si="168"/>
        <v/>
      </c>
      <c r="DO474" s="188" t="str">
        <f t="shared" si="168"/>
        <v/>
      </c>
      <c r="DP474" s="188" t="str">
        <f t="shared" si="168"/>
        <v/>
      </c>
      <c r="DQ474" s="188" t="str">
        <f t="shared" si="168"/>
        <v/>
      </c>
      <c r="DR474" s="188" t="str">
        <f t="shared" si="168"/>
        <v/>
      </c>
      <c r="DS474" s="188" t="str">
        <f t="shared" si="168"/>
        <v/>
      </c>
      <c r="DT474" s="188" t="str">
        <f t="shared" si="168"/>
        <v/>
      </c>
      <c r="DU474" s="188" t="str">
        <f t="shared" si="168"/>
        <v/>
      </c>
      <c r="DV474" s="188" t="str">
        <f t="shared" si="168"/>
        <v/>
      </c>
      <c r="DW474" s="188" t="str">
        <f t="shared" si="168"/>
        <v/>
      </c>
      <c r="DX474" s="188" t="str">
        <f t="shared" si="168"/>
        <v/>
      </c>
      <c r="DY474" s="188" t="str">
        <f t="shared" si="168"/>
        <v/>
      </c>
      <c r="DZ474" s="188" t="str">
        <f t="shared" si="168"/>
        <v/>
      </c>
      <c r="EA474" s="188" t="str">
        <f t="shared" si="168"/>
        <v/>
      </c>
      <c r="EB474" s="188" t="str">
        <f t="shared" si="168"/>
        <v/>
      </c>
      <c r="EC474" s="188" t="str">
        <f t="shared" si="168"/>
        <v/>
      </c>
      <c r="ED474" s="188" t="str">
        <f t="shared" si="168"/>
        <v/>
      </c>
      <c r="EE474" s="188" t="str">
        <f t="shared" si="168"/>
        <v/>
      </c>
      <c r="EF474" s="188" t="str">
        <f t="shared" si="168"/>
        <v/>
      </c>
      <c r="EG474" s="188" t="str">
        <f t="shared" si="168"/>
        <v/>
      </c>
      <c r="EH474" s="188" t="str">
        <f t="shared" si="168"/>
        <v/>
      </c>
      <c r="EI474" s="188" t="str">
        <f t="shared" si="168"/>
        <v/>
      </c>
      <c r="EJ474" s="188" t="str">
        <f t="shared" si="168"/>
        <v/>
      </c>
      <c r="EK474" s="188" t="str">
        <f t="shared" si="168"/>
        <v/>
      </c>
    </row>
    <row r="475" spans="1:141" x14ac:dyDescent="0.3">
      <c r="B475" s="1">
        <v>11</v>
      </c>
      <c r="C475" s="175"/>
      <c r="D475" s="175"/>
      <c r="E475" s="175"/>
      <c r="F475" s="175"/>
      <c r="G475" s="175"/>
      <c r="H475" s="175"/>
      <c r="I475" s="175"/>
      <c r="J475" s="175"/>
      <c r="K475" s="175"/>
      <c r="L475" s="175"/>
      <c r="M475" s="175"/>
      <c r="N475" s="175">
        <f t="shared" ref="N475:AB475" si="179">VLOOKUP(M87,BRInc,$A$4,FALSE)*(1+((VLOOKUP(M87,BrRisk,$A$4,FALSE)-1)*MAX(0,AP119-BaselineBMI)))</f>
        <v>7.8188950922857341E-6</v>
      </c>
      <c r="O475" s="175">
        <f t="shared" si="179"/>
        <v>8.6185313653341925E-6</v>
      </c>
      <c r="P475" s="175">
        <f t="shared" si="179"/>
        <v>9.392357566003115E-6</v>
      </c>
      <c r="Q475" s="175">
        <f t="shared" si="179"/>
        <v>1.015236688887518E-5</v>
      </c>
      <c r="R475" s="175">
        <f t="shared" si="179"/>
        <v>1.0872081015332447E-5</v>
      </c>
      <c r="S475" s="175">
        <f t="shared" si="179"/>
        <v>1.1525021626756974E-5</v>
      </c>
      <c r="T475" s="175">
        <f t="shared" si="179"/>
        <v>1.208471040453082E-5</v>
      </c>
      <c r="U475" s="175">
        <f t="shared" si="179"/>
        <v>1.2524669030036043E-5</v>
      </c>
      <c r="V475" s="175">
        <f t="shared" si="179"/>
        <v>1.2818419184654702E-5</v>
      </c>
      <c r="W475" s="175">
        <f t="shared" si="179"/>
        <v>1.3010548743761647E-5</v>
      </c>
      <c r="X475" s="175">
        <f t="shared" si="179"/>
        <v>1.3145645582731727E-5</v>
      </c>
      <c r="Y475" s="175">
        <f t="shared" si="179"/>
        <v>1.3268297576939797E-5</v>
      </c>
      <c r="Z475" s="175">
        <f t="shared" si="179"/>
        <v>1.3423092601760698E-5</v>
      </c>
      <c r="AA475" s="175">
        <f t="shared" si="179"/>
        <v>1.3654618532569286E-5</v>
      </c>
      <c r="AB475" s="175">
        <f t="shared" si="179"/>
        <v>1.3898844724388272E-5</v>
      </c>
      <c r="AC475" s="155"/>
      <c r="AD475" s="155"/>
      <c r="AE475" s="155"/>
      <c r="AF475" s="177"/>
      <c r="AG475" s="174">
        <f>D475*D53*PRODUCT($CJ475:CJ475)</f>
        <v>0</v>
      </c>
      <c r="AH475" s="174">
        <f>E475*E53*PRODUCT($CJ475:CK475)</f>
        <v>0</v>
      </c>
      <c r="AI475" s="174">
        <f>F475*F53*PRODUCT($CJ475:CL475)</f>
        <v>0</v>
      </c>
      <c r="AJ475" s="174">
        <f>G475*G53*PRODUCT($CJ475:CM475)</f>
        <v>0</v>
      </c>
      <c r="AK475" s="174">
        <f>H475*H53*PRODUCT($CJ475:CN475)</f>
        <v>0</v>
      </c>
      <c r="AL475" s="174">
        <f>I475*I53*PRODUCT($CJ475:CO475)</f>
        <v>0</v>
      </c>
      <c r="AM475" s="174">
        <f>J475*J53*PRODUCT($CJ475:CP475)</f>
        <v>0</v>
      </c>
      <c r="AN475" s="174">
        <f>K475*K53*PRODUCT($CJ475:CQ475)</f>
        <v>0</v>
      </c>
      <c r="AO475" s="174">
        <f>L475*L53*PRODUCT($CJ475:CR475)</f>
        <v>0</v>
      </c>
      <c r="AP475" s="174">
        <f>M475*M53*PRODUCT($CJ475:CS475)</f>
        <v>0</v>
      </c>
      <c r="AQ475" s="174">
        <f>N475*N53*PRODUCT($CJ475:CT475)</f>
        <v>0</v>
      </c>
      <c r="AR475" s="174">
        <f>O475*O53*PRODUCT($CJ475:CU475)</f>
        <v>0</v>
      </c>
      <c r="AS475" s="174">
        <f>P475*P53*PRODUCT($CJ475:CV475)</f>
        <v>0</v>
      </c>
      <c r="AT475" s="174">
        <f>Q475*Q53*PRODUCT($CJ475:CW475)</f>
        <v>0</v>
      </c>
      <c r="AU475" s="174">
        <f>R475*R53*PRODUCT($CJ475:CX475)</f>
        <v>0</v>
      </c>
      <c r="AV475" s="174">
        <f>S475*S53*PRODUCT($CJ475:CY475)</f>
        <v>0</v>
      </c>
      <c r="AW475" s="174">
        <f>T475*T53*PRODUCT($CJ475:CZ475)</f>
        <v>0</v>
      </c>
      <c r="AX475" s="174">
        <f>U475*U53*PRODUCT($CJ475:DA475)</f>
        <v>0</v>
      </c>
      <c r="AY475" s="174">
        <f>V475*V53*PRODUCT($CJ475:DB475)</f>
        <v>0</v>
      </c>
      <c r="AZ475" s="174">
        <f>W475*W53*PRODUCT($CJ475:DC475)</f>
        <v>0</v>
      </c>
      <c r="BA475" s="174">
        <f>X475*X53*PRODUCT($CJ475:DD475)</f>
        <v>0</v>
      </c>
      <c r="BB475" s="174">
        <f>Y475*Y53*PRODUCT($CJ475:DE475)</f>
        <v>0</v>
      </c>
      <c r="BC475" s="174">
        <f>Z475*Z53*PRODUCT($CJ475:DF475)</f>
        <v>0</v>
      </c>
      <c r="BD475" s="174">
        <f>AA475*AA53*PRODUCT($CJ475:DG475)</f>
        <v>0</v>
      </c>
      <c r="BE475" s="174">
        <f>AB475*AB53*PRODUCT($CJ475:DH475)</f>
        <v>0</v>
      </c>
      <c r="BF475" s="93"/>
      <c r="BG475" s="93"/>
      <c r="BH475" s="93"/>
      <c r="BI475" s="169">
        <f>SUM($AF475:AG475)-SUM($AF507:AG507)-SUM($C507:D507)-SUM($BH507:BI507)</f>
        <v>0</v>
      </c>
      <c r="BJ475" s="169">
        <f>SUM($AF475:AH475)-SUM($AF507:AH507)-SUM($C507:E507)-SUM($BH507:BJ507)</f>
        <v>0</v>
      </c>
      <c r="BK475" s="169">
        <f>SUM($AF475:AI475)-SUM($AF507:AI507)-SUM($C507:F507)-SUM($BH507:BK507)</f>
        <v>0</v>
      </c>
      <c r="BL475" s="169">
        <f>SUM($AF475:AJ475)-SUM($AF507:AJ507)-SUM($C507:G507)-SUM($BH507:BL507)</f>
        <v>0</v>
      </c>
      <c r="BM475" s="169">
        <f>SUM($AF475:AK475)-SUM($AF507:AK507)-SUM($C507:H507)-SUM($BH507:BM507)</f>
        <v>0</v>
      </c>
      <c r="BN475" s="169">
        <f>SUM($AF475:AL475)-SUM($AF507:AL507)-SUM($C507:I507)-SUM($BH507:BN507)</f>
        <v>0</v>
      </c>
      <c r="BO475" s="169">
        <f>SUM($AF475:AM475)-SUM($AF507:AM507)-SUM($C507:J507)-SUM($BH507:BO507)</f>
        <v>0</v>
      </c>
      <c r="BP475" s="169">
        <f>SUM($AF475:AN475)-SUM($AF507:AN507)-SUM($C507:K507)-SUM($BH507:BP507)</f>
        <v>0</v>
      </c>
      <c r="BQ475" s="169">
        <f>SUM($AF475:AO475)-SUM($AF507:AO507)-SUM($C507:L507)-SUM($BH507:BQ507)</f>
        <v>0</v>
      </c>
      <c r="BR475" s="169">
        <f>SUM($AF475:AP475)-SUM($AF507:AP507)-SUM($C507:M507)-SUM($BH507:BR507)</f>
        <v>0</v>
      </c>
      <c r="BS475" s="169">
        <f>SUM($AF475:AQ475)-SUM($AF507:AQ507)-SUM($C507:N507)-SUM($BH507:BS507)</f>
        <v>0</v>
      </c>
      <c r="BT475" s="169">
        <f>SUM($AF475:AR475)-SUM($AF507:AR507)-SUM($C507:O507)-SUM($BH507:BT507)</f>
        <v>0</v>
      </c>
      <c r="BU475" s="169">
        <f>SUM($AF475:AS475)-SUM($AF507:AS507)-SUM($C507:P507)-SUM($BH507:BU507)</f>
        <v>0</v>
      </c>
      <c r="BV475" s="169">
        <f>SUM($AF475:AT475)-SUM($AF507:AT507)-SUM($C507:Q507)-SUM($BH507:BV507)</f>
        <v>0</v>
      </c>
      <c r="BW475" s="169">
        <f>SUM($AF475:AU475)-SUM($AF507:AU507)-SUM($C507:R507)-SUM($BH507:BW507)</f>
        <v>0</v>
      </c>
      <c r="BX475" s="169">
        <f>SUM($AF475:AV475)-SUM($AF507:AV507)-SUM($C507:S507)-SUM($BH507:BX507)</f>
        <v>0</v>
      </c>
      <c r="BY475" s="169">
        <f>SUM($AF475:AW475)-SUM($AF507:AW507)-SUM($C507:T507)-SUM($BH507:BY507)</f>
        <v>0</v>
      </c>
      <c r="BZ475" s="169">
        <f>SUM($AF475:AX475)-SUM($AF507:AX507)-SUM($C507:U507)-SUM($BH507:BZ507)</f>
        <v>0</v>
      </c>
      <c r="CA475" s="169">
        <f>SUM($AF475:AY475)-SUM($AF507:AY507)-SUM($C507:V507)-SUM($BH507:CA507)</f>
        <v>0</v>
      </c>
      <c r="CB475" s="169">
        <f>SUM($AF475:AZ475)-SUM($AF507:AZ507)-SUM($C507:W507)-SUM($BH507:CB507)</f>
        <v>0</v>
      </c>
      <c r="CC475" s="169">
        <f>SUM($AF475:BA475)-SUM($AF507:BA507)-SUM($C507:X507)-SUM($BH507:CC507)</f>
        <v>0</v>
      </c>
      <c r="CD475" s="169">
        <f>SUM($AF475:BB475)-SUM($AF507:BB507)-SUM($C507:Y507)-SUM($BH507:CD507)</f>
        <v>0</v>
      </c>
      <c r="CE475" s="169">
        <f>SUM($AF475:BC475)-SUM($AF507:BC507)-SUM($C507:Z507)-SUM($BH507:CE507)</f>
        <v>0</v>
      </c>
      <c r="CF475" s="169">
        <f>SUM($AF475:BD475)-SUM($AF507:BD507)-SUM($C507:AA507)-SUM($BH507:CF507)</f>
        <v>0</v>
      </c>
      <c r="CG475" s="169">
        <f>SUM($AF475:BE475)-SUM($AF507:BE507)-SUM($C507:AB507)-SUM($BH507:CG507)</f>
        <v>0</v>
      </c>
      <c r="CH475" s="52"/>
      <c r="CI475" s="52"/>
      <c r="CJ475" s="67"/>
      <c r="CK475" s="67"/>
      <c r="CL475" s="67"/>
      <c r="CM475" s="67"/>
      <c r="CN475" s="67"/>
      <c r="CO475" s="67"/>
      <c r="CP475" s="67"/>
      <c r="CQ475" s="67"/>
      <c r="CR475" s="67"/>
      <c r="CS475" s="67"/>
      <c r="CT475" s="67">
        <f>1-M475</f>
        <v>1</v>
      </c>
      <c r="CU475" s="67">
        <f t="shared" si="167"/>
        <v>0.99999218110490773</v>
      </c>
      <c r="CV475" s="67">
        <f t="shared" si="167"/>
        <v>0.99999138146863464</v>
      </c>
      <c r="CW475" s="67">
        <f t="shared" si="167"/>
        <v>0.99999060764243397</v>
      </c>
      <c r="CX475" s="67">
        <f t="shared" si="167"/>
        <v>0.99998984763311116</v>
      </c>
      <c r="CY475" s="67">
        <f t="shared" si="167"/>
        <v>0.99998912791898464</v>
      </c>
      <c r="CZ475" s="67">
        <f t="shared" si="167"/>
        <v>0.99998847497837329</v>
      </c>
      <c r="DA475" s="67">
        <f t="shared" si="167"/>
        <v>0.99998791528959552</v>
      </c>
      <c r="DB475" s="67">
        <f t="shared" si="167"/>
        <v>0.99998747533096999</v>
      </c>
      <c r="DC475" s="67">
        <f t="shared" si="167"/>
        <v>0.99998718158081534</v>
      </c>
      <c r="DD475" s="67">
        <f t="shared" si="167"/>
        <v>0.99998698945125619</v>
      </c>
      <c r="DE475" s="67">
        <f t="shared" si="167"/>
        <v>0.99998685435441725</v>
      </c>
      <c r="DF475" s="67">
        <f t="shared" si="167"/>
        <v>0.99998673170242303</v>
      </c>
      <c r="DG475" s="67">
        <f t="shared" si="167"/>
        <v>0.99998657690739823</v>
      </c>
      <c r="DH475" s="67">
        <f t="shared" si="167"/>
        <v>0.99998634538146747</v>
      </c>
      <c r="DI475" s="67">
        <f t="shared" si="167"/>
        <v>0.99998610115527564</v>
      </c>
      <c r="DL475" s="53"/>
      <c r="DM475" s="188" t="str">
        <f t="shared" si="170"/>
        <v/>
      </c>
      <c r="DN475" s="188" t="str">
        <f t="shared" si="168"/>
        <v/>
      </c>
      <c r="DO475" s="188" t="str">
        <f t="shared" si="168"/>
        <v/>
      </c>
      <c r="DP475" s="188" t="str">
        <f t="shared" si="168"/>
        <v/>
      </c>
      <c r="DQ475" s="188" t="str">
        <f t="shared" si="168"/>
        <v/>
      </c>
      <c r="DR475" s="188" t="str">
        <f t="shared" si="168"/>
        <v/>
      </c>
      <c r="DS475" s="188" t="str">
        <f t="shared" si="168"/>
        <v/>
      </c>
      <c r="DT475" s="188" t="str">
        <f t="shared" si="168"/>
        <v/>
      </c>
      <c r="DU475" s="188" t="str">
        <f t="shared" si="168"/>
        <v/>
      </c>
      <c r="DV475" s="188" t="str">
        <f t="shared" si="168"/>
        <v/>
      </c>
      <c r="DW475" s="188" t="str">
        <f t="shared" si="168"/>
        <v/>
      </c>
      <c r="DX475" s="188" t="str">
        <f t="shared" si="168"/>
        <v/>
      </c>
      <c r="DY475" s="188" t="str">
        <f t="shared" si="168"/>
        <v/>
      </c>
      <c r="DZ475" s="188" t="str">
        <f t="shared" si="168"/>
        <v/>
      </c>
      <c r="EA475" s="188" t="str">
        <f t="shared" si="168"/>
        <v/>
      </c>
      <c r="EB475" s="188" t="str">
        <f t="shared" si="168"/>
        <v/>
      </c>
      <c r="EC475" s="188" t="str">
        <f t="shared" ref="EC475:EK490" si="180">IF(ISERROR(BY475/T53),"",BY475/T53)</f>
        <v/>
      </c>
      <c r="ED475" s="188" t="str">
        <f t="shared" si="180"/>
        <v/>
      </c>
      <c r="EE475" s="188" t="str">
        <f t="shared" si="180"/>
        <v/>
      </c>
      <c r="EF475" s="188" t="str">
        <f t="shared" si="180"/>
        <v/>
      </c>
      <c r="EG475" s="188" t="str">
        <f t="shared" si="180"/>
        <v/>
      </c>
      <c r="EH475" s="188" t="str">
        <f t="shared" si="180"/>
        <v/>
      </c>
      <c r="EI475" s="188" t="str">
        <f t="shared" si="180"/>
        <v/>
      </c>
      <c r="EJ475" s="188" t="str">
        <f t="shared" si="180"/>
        <v/>
      </c>
      <c r="EK475" s="188" t="str">
        <f t="shared" si="180"/>
        <v/>
      </c>
    </row>
    <row r="476" spans="1:141" x14ac:dyDescent="0.3">
      <c r="B476" s="1">
        <v>12</v>
      </c>
      <c r="C476" s="175"/>
      <c r="D476" s="175"/>
      <c r="E476" s="175"/>
      <c r="F476" s="175"/>
      <c r="G476" s="175"/>
      <c r="H476" s="175"/>
      <c r="I476" s="175"/>
      <c r="J476" s="175"/>
      <c r="K476" s="175"/>
      <c r="L476" s="175"/>
      <c r="M476" s="175"/>
      <c r="N476" s="175"/>
      <c r="O476" s="175">
        <f t="shared" ref="O476:AB476" si="181">VLOOKUP(N88,BRInc,$A$4,FALSE)*(1+((VLOOKUP(N88,BrRisk,$A$4,FALSE)-1)*MAX(0,AQ120-BaselineBMI)))</f>
        <v>7.8188950922857341E-6</v>
      </c>
      <c r="P476" s="175">
        <f t="shared" si="181"/>
        <v>8.6185313653341925E-6</v>
      </c>
      <c r="Q476" s="175">
        <f t="shared" si="181"/>
        <v>9.392357566003115E-6</v>
      </c>
      <c r="R476" s="175">
        <f t="shared" si="181"/>
        <v>1.015236688887518E-5</v>
      </c>
      <c r="S476" s="175">
        <f t="shared" si="181"/>
        <v>1.0872081015332447E-5</v>
      </c>
      <c r="T476" s="175">
        <f t="shared" si="181"/>
        <v>1.1525021626756974E-5</v>
      </c>
      <c r="U476" s="175">
        <f t="shared" si="181"/>
        <v>1.208471040453082E-5</v>
      </c>
      <c r="V476" s="175">
        <f t="shared" si="181"/>
        <v>1.2524669030036043E-5</v>
      </c>
      <c r="W476" s="175">
        <f t="shared" si="181"/>
        <v>1.2818419184654702E-5</v>
      </c>
      <c r="X476" s="175">
        <f t="shared" si="181"/>
        <v>1.3010548743761647E-5</v>
      </c>
      <c r="Y476" s="175">
        <f t="shared" si="181"/>
        <v>1.3145645582731727E-5</v>
      </c>
      <c r="Z476" s="175">
        <f t="shared" si="181"/>
        <v>1.3268297576939797E-5</v>
      </c>
      <c r="AA476" s="175">
        <f t="shared" si="181"/>
        <v>1.3423092601760698E-5</v>
      </c>
      <c r="AB476" s="175">
        <f t="shared" si="181"/>
        <v>1.3654618532569286E-5</v>
      </c>
      <c r="AC476" s="155"/>
      <c r="AD476" s="155"/>
      <c r="AE476" s="155"/>
      <c r="AF476" s="177"/>
      <c r="AG476" s="174">
        <f>D476*D54*PRODUCT($CJ476:CJ476)</f>
        <v>0</v>
      </c>
      <c r="AH476" s="174">
        <f>E476*E54*PRODUCT($CJ476:CK476)</f>
        <v>0</v>
      </c>
      <c r="AI476" s="174">
        <f>F476*F54*PRODUCT($CJ476:CL476)</f>
        <v>0</v>
      </c>
      <c r="AJ476" s="174">
        <f>G476*G54*PRODUCT($CJ476:CM476)</f>
        <v>0</v>
      </c>
      <c r="AK476" s="174">
        <f>H476*H54*PRODUCT($CJ476:CN476)</f>
        <v>0</v>
      </c>
      <c r="AL476" s="174">
        <f>I476*I54*PRODUCT($CJ476:CO476)</f>
        <v>0</v>
      </c>
      <c r="AM476" s="174">
        <f>J476*J54*PRODUCT($CJ476:CP476)</f>
        <v>0</v>
      </c>
      <c r="AN476" s="174">
        <f>K476*K54*PRODUCT($CJ476:CQ476)</f>
        <v>0</v>
      </c>
      <c r="AO476" s="174">
        <f>L476*L54*PRODUCT($CJ476:CR476)</f>
        <v>0</v>
      </c>
      <c r="AP476" s="174">
        <f>M476*M54*PRODUCT($CJ476:CS476)</f>
        <v>0</v>
      </c>
      <c r="AQ476" s="174">
        <f>N476*N54*PRODUCT($CJ476:CT476)</f>
        <v>0</v>
      </c>
      <c r="AR476" s="174">
        <f>O476*O54*PRODUCT($CJ476:CU476)</f>
        <v>0</v>
      </c>
      <c r="AS476" s="174">
        <f>P476*P54*PRODUCT($CJ476:CV476)</f>
        <v>0</v>
      </c>
      <c r="AT476" s="174">
        <f>Q476*Q54*PRODUCT($CJ476:CW476)</f>
        <v>0</v>
      </c>
      <c r="AU476" s="174">
        <f>R476*R54*PRODUCT($CJ476:CX476)</f>
        <v>0</v>
      </c>
      <c r="AV476" s="174">
        <f>S476*S54*PRODUCT($CJ476:CY476)</f>
        <v>0</v>
      </c>
      <c r="AW476" s="174">
        <f>T476*T54*PRODUCT($CJ476:CZ476)</f>
        <v>0</v>
      </c>
      <c r="AX476" s="174">
        <f>U476*U54*PRODUCT($CJ476:DA476)</f>
        <v>0</v>
      </c>
      <c r="AY476" s="174">
        <f>V476*V54*PRODUCT($CJ476:DB476)</f>
        <v>0</v>
      </c>
      <c r="AZ476" s="174">
        <f>W476*W54*PRODUCT($CJ476:DC476)</f>
        <v>0</v>
      </c>
      <c r="BA476" s="174">
        <f>X476*X54*PRODUCT($CJ476:DD476)</f>
        <v>0</v>
      </c>
      <c r="BB476" s="174">
        <f>Y476*Y54*PRODUCT($CJ476:DE476)</f>
        <v>0</v>
      </c>
      <c r="BC476" s="174">
        <f>Z476*Z54*PRODUCT($CJ476:DF476)</f>
        <v>0</v>
      </c>
      <c r="BD476" s="174">
        <f>AA476*AA54*PRODUCT($CJ476:DG476)</f>
        <v>0</v>
      </c>
      <c r="BE476" s="174">
        <f>AB476*AB54*PRODUCT($CJ476:DH476)</f>
        <v>0</v>
      </c>
      <c r="BF476" s="93"/>
      <c r="BG476" s="93"/>
      <c r="BH476" s="93"/>
      <c r="BI476" s="169">
        <f>SUM($AF476:AG476)-SUM($AF508:AG508)-SUM($C508:D508)-SUM($BH508:BI508)</f>
        <v>0</v>
      </c>
      <c r="BJ476" s="169">
        <f>SUM($AF476:AH476)-SUM($AF508:AH508)-SUM($C508:E508)-SUM($BH508:BJ508)</f>
        <v>0</v>
      </c>
      <c r="BK476" s="169">
        <f>SUM($AF476:AI476)-SUM($AF508:AI508)-SUM($C508:F508)-SUM($BH508:BK508)</f>
        <v>0</v>
      </c>
      <c r="BL476" s="169">
        <f>SUM($AF476:AJ476)-SUM($AF508:AJ508)-SUM($C508:G508)-SUM($BH508:BL508)</f>
        <v>0</v>
      </c>
      <c r="BM476" s="169">
        <f>SUM($AF476:AK476)-SUM($AF508:AK508)-SUM($C508:H508)-SUM($BH508:BM508)</f>
        <v>0</v>
      </c>
      <c r="BN476" s="169">
        <f>SUM($AF476:AL476)-SUM($AF508:AL508)-SUM($C508:I508)-SUM($BH508:BN508)</f>
        <v>0</v>
      </c>
      <c r="BO476" s="169">
        <f>SUM($AF476:AM476)-SUM($AF508:AM508)-SUM($C508:J508)-SUM($BH508:BO508)</f>
        <v>0</v>
      </c>
      <c r="BP476" s="169">
        <f>SUM($AF476:AN476)-SUM($AF508:AN508)-SUM($C508:K508)-SUM($BH508:BP508)</f>
        <v>0</v>
      </c>
      <c r="BQ476" s="169">
        <f>SUM($AF476:AO476)-SUM($AF508:AO508)-SUM($C508:L508)-SUM($BH508:BQ508)</f>
        <v>0</v>
      </c>
      <c r="BR476" s="169">
        <f>SUM($AF476:AP476)-SUM($AF508:AP508)-SUM($C508:M508)-SUM($BH508:BR508)</f>
        <v>0</v>
      </c>
      <c r="BS476" s="169">
        <f>SUM($AF476:AQ476)-SUM($AF508:AQ508)-SUM($C508:N508)-SUM($BH508:BS508)</f>
        <v>0</v>
      </c>
      <c r="BT476" s="169">
        <f>SUM($AF476:AR476)-SUM($AF508:AR508)-SUM($C508:O508)-SUM($BH508:BT508)</f>
        <v>0</v>
      </c>
      <c r="BU476" s="169">
        <f>SUM($AF476:AS476)-SUM($AF508:AS508)-SUM($C508:P508)-SUM($BH508:BU508)</f>
        <v>0</v>
      </c>
      <c r="BV476" s="169">
        <f>SUM($AF476:AT476)-SUM($AF508:AT508)-SUM($C508:Q508)-SUM($BH508:BV508)</f>
        <v>0</v>
      </c>
      <c r="BW476" s="169">
        <f>SUM($AF476:AU476)-SUM($AF508:AU508)-SUM($C508:R508)-SUM($BH508:BW508)</f>
        <v>0</v>
      </c>
      <c r="BX476" s="169">
        <f>SUM($AF476:AV476)-SUM($AF508:AV508)-SUM($C508:S508)-SUM($BH508:BX508)</f>
        <v>0</v>
      </c>
      <c r="BY476" s="169">
        <f>SUM($AF476:AW476)-SUM($AF508:AW508)-SUM($C508:T508)-SUM($BH508:BY508)</f>
        <v>0</v>
      </c>
      <c r="BZ476" s="169">
        <f>SUM($AF476:AX476)-SUM($AF508:AX508)-SUM($C508:U508)-SUM($BH508:BZ508)</f>
        <v>0</v>
      </c>
      <c r="CA476" s="169">
        <f>SUM($AF476:AY476)-SUM($AF508:AY508)-SUM($C508:V508)-SUM($BH508:CA508)</f>
        <v>0</v>
      </c>
      <c r="CB476" s="169">
        <f>SUM($AF476:AZ476)-SUM($AF508:AZ508)-SUM($C508:W508)-SUM($BH508:CB508)</f>
        <v>0</v>
      </c>
      <c r="CC476" s="169">
        <f>SUM($AF476:BA476)-SUM($AF508:BA508)-SUM($C508:X508)-SUM($BH508:CC508)</f>
        <v>0</v>
      </c>
      <c r="CD476" s="169">
        <f>SUM($AF476:BB476)-SUM($AF508:BB508)-SUM($C508:Y508)-SUM($BH508:CD508)</f>
        <v>0</v>
      </c>
      <c r="CE476" s="169">
        <f>SUM($AF476:BC476)-SUM($AF508:BC508)-SUM($C508:Z508)-SUM($BH508:CE508)</f>
        <v>0</v>
      </c>
      <c r="CF476" s="169">
        <f>SUM($AF476:BD476)-SUM($AF508:BD508)-SUM($C508:AA508)-SUM($BH508:CF508)</f>
        <v>0</v>
      </c>
      <c r="CG476" s="169">
        <f>SUM($AF476:BE476)-SUM($AF508:BE508)-SUM($C508:AB508)-SUM($BH508:CG508)</f>
        <v>0</v>
      </c>
      <c r="CH476" s="52"/>
      <c r="CI476" s="52"/>
      <c r="CJ476" s="67"/>
      <c r="CK476" s="67"/>
      <c r="CL476" s="67"/>
      <c r="CM476" s="67"/>
      <c r="CN476" s="67"/>
      <c r="CO476" s="67"/>
      <c r="CP476" s="67"/>
      <c r="CQ476" s="67"/>
      <c r="CR476" s="67"/>
      <c r="CS476" s="67"/>
      <c r="CT476" s="67"/>
      <c r="CU476" s="67">
        <f>1-N476</f>
        <v>1</v>
      </c>
      <c r="CV476" s="67">
        <f t="shared" si="167"/>
        <v>0.99999218110490773</v>
      </c>
      <c r="CW476" s="67">
        <f t="shared" si="167"/>
        <v>0.99999138146863464</v>
      </c>
      <c r="CX476" s="67">
        <f t="shared" si="167"/>
        <v>0.99999060764243397</v>
      </c>
      <c r="CY476" s="67">
        <f t="shared" si="167"/>
        <v>0.99998984763311116</v>
      </c>
      <c r="CZ476" s="67">
        <f t="shared" si="167"/>
        <v>0.99998912791898464</v>
      </c>
      <c r="DA476" s="67">
        <f t="shared" si="167"/>
        <v>0.99998847497837329</v>
      </c>
      <c r="DB476" s="67">
        <f t="shared" si="167"/>
        <v>0.99998791528959552</v>
      </c>
      <c r="DC476" s="67">
        <f t="shared" si="167"/>
        <v>0.99998747533096999</v>
      </c>
      <c r="DD476" s="67">
        <f t="shared" si="167"/>
        <v>0.99998718158081534</v>
      </c>
      <c r="DE476" s="67">
        <f t="shared" si="167"/>
        <v>0.99998698945125619</v>
      </c>
      <c r="DF476" s="67">
        <f t="shared" si="167"/>
        <v>0.99998685435441725</v>
      </c>
      <c r="DG476" s="67">
        <f t="shared" si="167"/>
        <v>0.99998673170242303</v>
      </c>
      <c r="DH476" s="67">
        <f t="shared" si="167"/>
        <v>0.99998657690739823</v>
      </c>
      <c r="DI476" s="67">
        <f t="shared" si="167"/>
        <v>0.99998634538146747</v>
      </c>
      <c r="DL476" s="53"/>
      <c r="DM476" s="188" t="str">
        <f t="shared" si="170"/>
        <v/>
      </c>
      <c r="DN476" s="188" t="str">
        <f t="shared" si="170"/>
        <v/>
      </c>
      <c r="DO476" s="188" t="str">
        <f t="shared" si="170"/>
        <v/>
      </c>
      <c r="DP476" s="188" t="str">
        <f t="shared" si="170"/>
        <v/>
      </c>
      <c r="DQ476" s="188" t="str">
        <f t="shared" si="170"/>
        <v/>
      </c>
      <c r="DR476" s="188" t="str">
        <f t="shared" si="170"/>
        <v/>
      </c>
      <c r="DS476" s="188" t="str">
        <f t="shared" si="170"/>
        <v/>
      </c>
      <c r="DT476" s="188" t="str">
        <f t="shared" si="170"/>
        <v/>
      </c>
      <c r="DU476" s="188" t="str">
        <f t="shared" si="170"/>
        <v/>
      </c>
      <c r="DV476" s="188" t="str">
        <f t="shared" si="170"/>
        <v/>
      </c>
      <c r="DW476" s="188" t="str">
        <f t="shared" si="170"/>
        <v/>
      </c>
      <c r="DX476" s="188" t="str">
        <f t="shared" si="170"/>
        <v/>
      </c>
      <c r="DY476" s="188" t="str">
        <f t="shared" si="170"/>
        <v/>
      </c>
      <c r="DZ476" s="188" t="str">
        <f t="shared" si="170"/>
        <v/>
      </c>
      <c r="EA476" s="188" t="str">
        <f t="shared" si="170"/>
        <v/>
      </c>
      <c r="EB476" s="188" t="str">
        <f t="shared" si="170"/>
        <v/>
      </c>
      <c r="EC476" s="188" t="str">
        <f t="shared" si="180"/>
        <v/>
      </c>
      <c r="ED476" s="188" t="str">
        <f t="shared" si="180"/>
        <v/>
      </c>
      <c r="EE476" s="188" t="str">
        <f t="shared" si="180"/>
        <v/>
      </c>
      <c r="EF476" s="188" t="str">
        <f t="shared" si="180"/>
        <v/>
      </c>
      <c r="EG476" s="188" t="str">
        <f t="shared" si="180"/>
        <v/>
      </c>
      <c r="EH476" s="188" t="str">
        <f t="shared" si="180"/>
        <v/>
      </c>
      <c r="EI476" s="188" t="str">
        <f t="shared" si="180"/>
        <v/>
      </c>
      <c r="EJ476" s="188" t="str">
        <f t="shared" si="180"/>
        <v/>
      </c>
      <c r="EK476" s="188" t="str">
        <f t="shared" si="180"/>
        <v/>
      </c>
    </row>
    <row r="477" spans="1:141" x14ac:dyDescent="0.3">
      <c r="B477" s="1">
        <v>13</v>
      </c>
      <c r="C477" s="175"/>
      <c r="D477" s="175"/>
      <c r="E477" s="175"/>
      <c r="F477" s="175"/>
      <c r="G477" s="175"/>
      <c r="H477" s="175"/>
      <c r="I477" s="175"/>
      <c r="J477" s="175"/>
      <c r="K477" s="175"/>
      <c r="L477" s="175"/>
      <c r="M477" s="175"/>
      <c r="N477" s="175"/>
      <c r="O477" s="175"/>
      <c r="P477" s="175">
        <f t="shared" ref="P477:AB477" si="182">VLOOKUP(O89,BRInc,$A$4,FALSE)*(1+((VLOOKUP(O89,BrRisk,$A$4,FALSE)-1)*MAX(0,AR121-BaselineBMI)))</f>
        <v>7.8188950922857341E-6</v>
      </c>
      <c r="Q477" s="175">
        <f t="shared" si="182"/>
        <v>8.6185313653341925E-6</v>
      </c>
      <c r="R477" s="175">
        <f t="shared" si="182"/>
        <v>9.392357566003115E-6</v>
      </c>
      <c r="S477" s="175">
        <f t="shared" si="182"/>
        <v>1.015236688887518E-5</v>
      </c>
      <c r="T477" s="175">
        <f t="shared" si="182"/>
        <v>1.0872081015332447E-5</v>
      </c>
      <c r="U477" s="175">
        <f t="shared" si="182"/>
        <v>1.1525021626756974E-5</v>
      </c>
      <c r="V477" s="175">
        <f t="shared" si="182"/>
        <v>1.208471040453082E-5</v>
      </c>
      <c r="W477" s="175">
        <f t="shared" si="182"/>
        <v>1.2524669030036043E-5</v>
      </c>
      <c r="X477" s="175">
        <f t="shared" si="182"/>
        <v>1.2818419184654702E-5</v>
      </c>
      <c r="Y477" s="175">
        <f t="shared" si="182"/>
        <v>1.3010548743761647E-5</v>
      </c>
      <c r="Z477" s="175">
        <f t="shared" si="182"/>
        <v>1.3145645582731727E-5</v>
      </c>
      <c r="AA477" s="175">
        <f t="shared" si="182"/>
        <v>1.3268297576939797E-5</v>
      </c>
      <c r="AB477" s="175">
        <f t="shared" si="182"/>
        <v>1.3423092601760698E-5</v>
      </c>
      <c r="AC477" s="155"/>
      <c r="AD477" s="155"/>
      <c r="AE477" s="155"/>
      <c r="AF477" s="177"/>
      <c r="AG477" s="174">
        <f>D477*D55*PRODUCT($CJ477:CJ477)</f>
        <v>0</v>
      </c>
      <c r="AH477" s="174">
        <f>E477*E55*PRODUCT($CJ477:CK477)</f>
        <v>0</v>
      </c>
      <c r="AI477" s="174">
        <f>F477*F55*PRODUCT($CJ477:CL477)</f>
        <v>0</v>
      </c>
      <c r="AJ477" s="174">
        <f>G477*G55*PRODUCT($CJ477:CM477)</f>
        <v>0</v>
      </c>
      <c r="AK477" s="174">
        <f>H477*H55*PRODUCT($CJ477:CN477)</f>
        <v>0</v>
      </c>
      <c r="AL477" s="174">
        <f>I477*I55*PRODUCT($CJ477:CO477)</f>
        <v>0</v>
      </c>
      <c r="AM477" s="174">
        <f>J477*J55*PRODUCT($CJ477:CP477)</f>
        <v>0</v>
      </c>
      <c r="AN477" s="174">
        <f>K477*K55*PRODUCT($CJ477:CQ477)</f>
        <v>0</v>
      </c>
      <c r="AO477" s="174">
        <f>L477*L55*PRODUCT($CJ477:CR477)</f>
        <v>0</v>
      </c>
      <c r="AP477" s="174">
        <f>M477*M55*PRODUCT($CJ477:CS477)</f>
        <v>0</v>
      </c>
      <c r="AQ477" s="174">
        <f>N477*N55*PRODUCT($CJ477:CT477)</f>
        <v>0</v>
      </c>
      <c r="AR477" s="174">
        <f>O477*O55*PRODUCT($CJ477:CU477)</f>
        <v>0</v>
      </c>
      <c r="AS477" s="174">
        <f>P477*P55*PRODUCT($CJ477:CV477)</f>
        <v>0</v>
      </c>
      <c r="AT477" s="174">
        <f>Q477*Q55*PRODUCT($CJ477:CW477)</f>
        <v>0</v>
      </c>
      <c r="AU477" s="174">
        <f>R477*R55*PRODUCT($CJ477:CX477)</f>
        <v>0</v>
      </c>
      <c r="AV477" s="174">
        <f>S477*S55*PRODUCT($CJ477:CY477)</f>
        <v>0</v>
      </c>
      <c r="AW477" s="174">
        <f>T477*T55*PRODUCT($CJ477:CZ477)</f>
        <v>0</v>
      </c>
      <c r="AX477" s="174">
        <f>U477*U55*PRODUCT($CJ477:DA477)</f>
        <v>0</v>
      </c>
      <c r="AY477" s="174">
        <f>V477*V55*PRODUCT($CJ477:DB477)</f>
        <v>0</v>
      </c>
      <c r="AZ477" s="174">
        <f>W477*W55*PRODUCT($CJ477:DC477)</f>
        <v>0</v>
      </c>
      <c r="BA477" s="174">
        <f>X477*X55*PRODUCT($CJ477:DD477)</f>
        <v>0</v>
      </c>
      <c r="BB477" s="174">
        <f>Y477*Y55*PRODUCT($CJ477:DE477)</f>
        <v>0</v>
      </c>
      <c r="BC477" s="174">
        <f>Z477*Z55*PRODUCT($CJ477:DF477)</f>
        <v>0</v>
      </c>
      <c r="BD477" s="174">
        <f>AA477*AA55*PRODUCT($CJ477:DG477)</f>
        <v>0</v>
      </c>
      <c r="BE477" s="174">
        <f>AB477*AB55*PRODUCT($CJ477:DH477)</f>
        <v>0</v>
      </c>
      <c r="BF477" s="93"/>
      <c r="BG477" s="93"/>
      <c r="BH477" s="93"/>
      <c r="BI477" s="169">
        <f>SUM($AF477:AG477)-SUM($AF509:AG509)-SUM($C509:D509)-SUM($BH509:BI509)</f>
        <v>0</v>
      </c>
      <c r="BJ477" s="169">
        <f>SUM($AF477:AH477)-SUM($AF509:AH509)-SUM($C509:E509)-SUM($BH509:BJ509)</f>
        <v>0</v>
      </c>
      <c r="BK477" s="169">
        <f>SUM($AF477:AI477)-SUM($AF509:AI509)-SUM($C509:F509)-SUM($BH509:BK509)</f>
        <v>0</v>
      </c>
      <c r="BL477" s="169">
        <f>SUM($AF477:AJ477)-SUM($AF509:AJ509)-SUM($C509:G509)-SUM($BH509:BL509)</f>
        <v>0</v>
      </c>
      <c r="BM477" s="169">
        <f>SUM($AF477:AK477)-SUM($AF509:AK509)-SUM($C509:H509)-SUM($BH509:BM509)</f>
        <v>0</v>
      </c>
      <c r="BN477" s="169">
        <f>SUM($AF477:AL477)-SUM($AF509:AL509)-SUM($C509:I509)-SUM($BH509:BN509)</f>
        <v>0</v>
      </c>
      <c r="BO477" s="169">
        <f>SUM($AF477:AM477)-SUM($AF509:AM509)-SUM($C509:J509)-SUM($BH509:BO509)</f>
        <v>0</v>
      </c>
      <c r="BP477" s="169">
        <f>SUM($AF477:AN477)-SUM($AF509:AN509)-SUM($C509:K509)-SUM($BH509:BP509)</f>
        <v>0</v>
      </c>
      <c r="BQ477" s="169">
        <f>SUM($AF477:AO477)-SUM($AF509:AO509)-SUM($C509:L509)-SUM($BH509:BQ509)</f>
        <v>0</v>
      </c>
      <c r="BR477" s="169">
        <f>SUM($AF477:AP477)-SUM($AF509:AP509)-SUM($C509:M509)-SUM($BH509:BR509)</f>
        <v>0</v>
      </c>
      <c r="BS477" s="169">
        <f>SUM($AF477:AQ477)-SUM($AF509:AQ509)-SUM($C509:N509)-SUM($BH509:BS509)</f>
        <v>0</v>
      </c>
      <c r="BT477" s="169">
        <f>SUM($AF477:AR477)-SUM($AF509:AR509)-SUM($C509:O509)-SUM($BH509:BT509)</f>
        <v>0</v>
      </c>
      <c r="BU477" s="169">
        <f>SUM($AF477:AS477)-SUM($AF509:AS509)-SUM($C509:P509)-SUM($BH509:BU509)</f>
        <v>0</v>
      </c>
      <c r="BV477" s="169">
        <f>SUM($AF477:AT477)-SUM($AF509:AT509)-SUM($C509:Q509)-SUM($BH509:BV509)</f>
        <v>0</v>
      </c>
      <c r="BW477" s="169">
        <f>SUM($AF477:AU477)-SUM($AF509:AU509)-SUM($C509:R509)-SUM($BH509:BW509)</f>
        <v>0</v>
      </c>
      <c r="BX477" s="169">
        <f>SUM($AF477:AV477)-SUM($AF509:AV509)-SUM($C509:S509)-SUM($BH509:BX509)</f>
        <v>0</v>
      </c>
      <c r="BY477" s="169">
        <f>SUM($AF477:AW477)-SUM($AF509:AW509)-SUM($C509:T509)-SUM($BH509:BY509)</f>
        <v>0</v>
      </c>
      <c r="BZ477" s="169">
        <f>SUM($AF477:AX477)-SUM($AF509:AX509)-SUM($C509:U509)-SUM($BH509:BZ509)</f>
        <v>0</v>
      </c>
      <c r="CA477" s="169">
        <f>SUM($AF477:AY477)-SUM($AF509:AY509)-SUM($C509:V509)-SUM($BH509:CA509)</f>
        <v>0</v>
      </c>
      <c r="CB477" s="169">
        <f>SUM($AF477:AZ477)-SUM($AF509:AZ509)-SUM($C509:W509)-SUM($BH509:CB509)</f>
        <v>0</v>
      </c>
      <c r="CC477" s="169">
        <f>SUM($AF477:BA477)-SUM($AF509:BA509)-SUM($C509:X509)-SUM($BH509:CC509)</f>
        <v>0</v>
      </c>
      <c r="CD477" s="169">
        <f>SUM($AF477:BB477)-SUM($AF509:BB509)-SUM($C509:Y509)-SUM($BH509:CD509)</f>
        <v>0</v>
      </c>
      <c r="CE477" s="169">
        <f>SUM($AF477:BC477)-SUM($AF509:BC509)-SUM($C509:Z509)-SUM($BH509:CE509)</f>
        <v>0</v>
      </c>
      <c r="CF477" s="169">
        <f>SUM($AF477:BD477)-SUM($AF509:BD509)-SUM($C509:AA509)-SUM($BH509:CF509)</f>
        <v>0</v>
      </c>
      <c r="CG477" s="169">
        <f>SUM($AF477:BE477)-SUM($AF509:BE509)-SUM($C509:AB509)-SUM($BH509:CG509)</f>
        <v>0</v>
      </c>
      <c r="CH477" s="52"/>
      <c r="CI477" s="52"/>
      <c r="CJ477" s="67"/>
      <c r="CK477" s="67"/>
      <c r="CL477" s="67"/>
      <c r="CM477" s="67"/>
      <c r="CN477" s="67"/>
      <c r="CO477" s="67"/>
      <c r="CP477" s="67"/>
      <c r="CQ477" s="67"/>
      <c r="CR477" s="67"/>
      <c r="CS477" s="67"/>
      <c r="CT477" s="67"/>
      <c r="CU477" s="67"/>
      <c r="CV477" s="67">
        <f>1-O477</f>
        <v>1</v>
      </c>
      <c r="CW477" s="67">
        <f t="shared" si="167"/>
        <v>0.99999218110490773</v>
      </c>
      <c r="CX477" s="67">
        <f t="shared" si="167"/>
        <v>0.99999138146863464</v>
      </c>
      <c r="CY477" s="67">
        <f t="shared" si="167"/>
        <v>0.99999060764243397</v>
      </c>
      <c r="CZ477" s="67">
        <f t="shared" si="167"/>
        <v>0.99998984763311116</v>
      </c>
      <c r="DA477" s="67">
        <f t="shared" si="167"/>
        <v>0.99998912791898464</v>
      </c>
      <c r="DB477" s="67">
        <f t="shared" si="167"/>
        <v>0.99998847497837329</v>
      </c>
      <c r="DC477" s="67">
        <f t="shared" si="167"/>
        <v>0.99998791528959552</v>
      </c>
      <c r="DD477" s="67">
        <f t="shared" si="167"/>
        <v>0.99998747533096999</v>
      </c>
      <c r="DE477" s="67">
        <f t="shared" si="167"/>
        <v>0.99998718158081534</v>
      </c>
      <c r="DF477" s="67">
        <f t="shared" si="167"/>
        <v>0.99998698945125619</v>
      </c>
      <c r="DG477" s="67">
        <f t="shared" si="167"/>
        <v>0.99998685435441725</v>
      </c>
      <c r="DH477" s="67">
        <f t="shared" si="167"/>
        <v>0.99998673170242303</v>
      </c>
      <c r="DI477" s="67">
        <f t="shared" si="167"/>
        <v>0.99998657690739823</v>
      </c>
      <c r="DL477" s="53"/>
      <c r="DM477" s="188" t="str">
        <f t="shared" si="170"/>
        <v/>
      </c>
      <c r="DN477" s="188" t="str">
        <f t="shared" si="170"/>
        <v/>
      </c>
      <c r="DO477" s="188" t="str">
        <f t="shared" si="170"/>
        <v/>
      </c>
      <c r="DP477" s="188" t="str">
        <f t="shared" si="170"/>
        <v/>
      </c>
      <c r="DQ477" s="188" t="str">
        <f t="shared" si="170"/>
        <v/>
      </c>
      <c r="DR477" s="188" t="str">
        <f t="shared" si="170"/>
        <v/>
      </c>
      <c r="DS477" s="188" t="str">
        <f t="shared" si="170"/>
        <v/>
      </c>
      <c r="DT477" s="188" t="str">
        <f t="shared" si="170"/>
        <v/>
      </c>
      <c r="DU477" s="188" t="str">
        <f t="shared" si="170"/>
        <v/>
      </c>
      <c r="DV477" s="188" t="str">
        <f t="shared" si="170"/>
        <v/>
      </c>
      <c r="DW477" s="188" t="str">
        <f t="shared" si="170"/>
        <v/>
      </c>
      <c r="DX477" s="188" t="str">
        <f t="shared" si="170"/>
        <v/>
      </c>
      <c r="DY477" s="188" t="str">
        <f t="shared" si="170"/>
        <v/>
      </c>
      <c r="DZ477" s="188" t="str">
        <f t="shared" si="170"/>
        <v/>
      </c>
      <c r="EA477" s="188" t="str">
        <f t="shared" si="170"/>
        <v/>
      </c>
      <c r="EB477" s="188" t="str">
        <f t="shared" si="170"/>
        <v/>
      </c>
      <c r="EC477" s="188" t="str">
        <f t="shared" si="180"/>
        <v/>
      </c>
      <c r="ED477" s="188" t="str">
        <f t="shared" si="180"/>
        <v/>
      </c>
      <c r="EE477" s="188" t="str">
        <f t="shared" si="180"/>
        <v/>
      </c>
      <c r="EF477" s="188" t="str">
        <f t="shared" si="180"/>
        <v/>
      </c>
      <c r="EG477" s="188" t="str">
        <f t="shared" si="180"/>
        <v/>
      </c>
      <c r="EH477" s="188" t="str">
        <f t="shared" si="180"/>
        <v/>
      </c>
      <c r="EI477" s="188" t="str">
        <f t="shared" si="180"/>
        <v/>
      </c>
      <c r="EJ477" s="188" t="str">
        <f t="shared" si="180"/>
        <v/>
      </c>
      <c r="EK477" s="188" t="str">
        <f t="shared" si="180"/>
        <v/>
      </c>
    </row>
    <row r="478" spans="1:141" x14ac:dyDescent="0.3">
      <c r="B478" s="1">
        <v>14</v>
      </c>
      <c r="C478" s="175"/>
      <c r="D478" s="175"/>
      <c r="E478" s="175"/>
      <c r="F478" s="175"/>
      <c r="G478" s="175"/>
      <c r="H478" s="175"/>
      <c r="I478" s="175"/>
      <c r="J478" s="175"/>
      <c r="K478" s="175"/>
      <c r="L478" s="175"/>
      <c r="M478" s="175"/>
      <c r="N478" s="175"/>
      <c r="O478" s="175"/>
      <c r="P478" s="175"/>
      <c r="Q478" s="175">
        <f t="shared" ref="Q478:AB478" si="183">VLOOKUP(P90,BRInc,$A$4,FALSE)*(1+((VLOOKUP(P90,BrRisk,$A$4,FALSE)-1)*MAX(0,AS122-BaselineBMI)))</f>
        <v>7.8188950922857341E-6</v>
      </c>
      <c r="R478" s="175">
        <f t="shared" si="183"/>
        <v>8.6185313653341925E-6</v>
      </c>
      <c r="S478" s="175">
        <f t="shared" si="183"/>
        <v>9.392357566003115E-6</v>
      </c>
      <c r="T478" s="175">
        <f t="shared" si="183"/>
        <v>1.015236688887518E-5</v>
      </c>
      <c r="U478" s="175">
        <f t="shared" si="183"/>
        <v>1.0872081015332447E-5</v>
      </c>
      <c r="V478" s="175">
        <f t="shared" si="183"/>
        <v>1.1525021626756974E-5</v>
      </c>
      <c r="W478" s="175">
        <f t="shared" si="183"/>
        <v>1.208471040453082E-5</v>
      </c>
      <c r="X478" s="175">
        <f t="shared" si="183"/>
        <v>1.2524669030036043E-5</v>
      </c>
      <c r="Y478" s="175">
        <f t="shared" si="183"/>
        <v>1.2818419184654702E-5</v>
      </c>
      <c r="Z478" s="175">
        <f t="shared" si="183"/>
        <v>1.3010548743761647E-5</v>
      </c>
      <c r="AA478" s="175">
        <f t="shared" si="183"/>
        <v>1.3145645582731727E-5</v>
      </c>
      <c r="AB478" s="175">
        <f t="shared" si="183"/>
        <v>1.3268297576939797E-5</v>
      </c>
      <c r="AC478" s="155"/>
      <c r="AD478" s="155"/>
      <c r="AE478" s="155"/>
      <c r="AF478" s="177"/>
      <c r="AG478" s="174">
        <f>D478*D56*PRODUCT($CJ478:CJ478)</f>
        <v>0</v>
      </c>
      <c r="AH478" s="174">
        <f>E478*E56*PRODUCT($CJ478:CK478)</f>
        <v>0</v>
      </c>
      <c r="AI478" s="174">
        <f>F478*F56*PRODUCT($CJ478:CL478)</f>
        <v>0</v>
      </c>
      <c r="AJ478" s="174">
        <f>G478*G56*PRODUCT($CJ478:CM478)</f>
        <v>0</v>
      </c>
      <c r="AK478" s="174">
        <f>H478*H56*PRODUCT($CJ478:CN478)</f>
        <v>0</v>
      </c>
      <c r="AL478" s="174">
        <f>I478*I56*PRODUCT($CJ478:CO478)</f>
        <v>0</v>
      </c>
      <c r="AM478" s="174">
        <f>J478*J56*PRODUCT($CJ478:CP478)</f>
        <v>0</v>
      </c>
      <c r="AN478" s="174">
        <f>K478*K56*PRODUCT($CJ478:CQ478)</f>
        <v>0</v>
      </c>
      <c r="AO478" s="174">
        <f>L478*L56*PRODUCT($CJ478:CR478)</f>
        <v>0</v>
      </c>
      <c r="AP478" s="174">
        <f>M478*M56*PRODUCT($CJ478:CS478)</f>
        <v>0</v>
      </c>
      <c r="AQ478" s="174">
        <f>N478*N56*PRODUCT($CJ478:CT478)</f>
        <v>0</v>
      </c>
      <c r="AR478" s="174">
        <f>O478*O56*PRODUCT($CJ478:CU478)</f>
        <v>0</v>
      </c>
      <c r="AS478" s="174">
        <f>P478*P56*PRODUCT($CJ478:CV478)</f>
        <v>0</v>
      </c>
      <c r="AT478" s="174">
        <f>Q478*Q56*PRODUCT($CJ478:CW478)</f>
        <v>0</v>
      </c>
      <c r="AU478" s="174">
        <f>R478*R56*PRODUCT($CJ478:CX478)</f>
        <v>0</v>
      </c>
      <c r="AV478" s="174">
        <f>S478*S56*PRODUCT($CJ478:CY478)</f>
        <v>0</v>
      </c>
      <c r="AW478" s="174">
        <f>T478*T56*PRODUCT($CJ478:CZ478)</f>
        <v>0</v>
      </c>
      <c r="AX478" s="174">
        <f>U478*U56*PRODUCT($CJ478:DA478)</f>
        <v>0</v>
      </c>
      <c r="AY478" s="174">
        <f>V478*V56*PRODUCT($CJ478:DB478)</f>
        <v>0</v>
      </c>
      <c r="AZ478" s="174">
        <f>W478*W56*PRODUCT($CJ478:DC478)</f>
        <v>0</v>
      </c>
      <c r="BA478" s="174">
        <f>X478*X56*PRODUCT($CJ478:DD478)</f>
        <v>0</v>
      </c>
      <c r="BB478" s="174">
        <f>Y478*Y56*PRODUCT($CJ478:DE478)</f>
        <v>0</v>
      </c>
      <c r="BC478" s="174">
        <f>Z478*Z56*PRODUCT($CJ478:DF478)</f>
        <v>0</v>
      </c>
      <c r="BD478" s="174">
        <f>AA478*AA56*PRODUCT($CJ478:DG478)</f>
        <v>0</v>
      </c>
      <c r="BE478" s="174">
        <f>AB478*AB56*PRODUCT($CJ478:DH478)</f>
        <v>0</v>
      </c>
      <c r="BF478" s="93"/>
      <c r="BG478" s="93"/>
      <c r="BH478" s="93"/>
      <c r="BI478" s="169">
        <f>SUM($AF478:AG478)-SUM($AF510:AG510)-SUM($C510:D510)-SUM($BH510:BI510)</f>
        <v>0</v>
      </c>
      <c r="BJ478" s="169">
        <f>SUM($AF478:AH478)-SUM($AF510:AH510)-SUM($C510:E510)-SUM($BH510:BJ510)</f>
        <v>0</v>
      </c>
      <c r="BK478" s="169">
        <f>SUM($AF478:AI478)-SUM($AF510:AI510)-SUM($C510:F510)-SUM($BH510:BK510)</f>
        <v>0</v>
      </c>
      <c r="BL478" s="169">
        <f>SUM($AF478:AJ478)-SUM($AF510:AJ510)-SUM($C510:G510)-SUM($BH510:BL510)</f>
        <v>0</v>
      </c>
      <c r="BM478" s="169">
        <f>SUM($AF478:AK478)-SUM($AF510:AK510)-SUM($C510:H510)-SUM($BH510:BM510)</f>
        <v>0</v>
      </c>
      <c r="BN478" s="169">
        <f>SUM($AF478:AL478)-SUM($AF510:AL510)-SUM($C510:I510)-SUM($BH510:BN510)</f>
        <v>0</v>
      </c>
      <c r="BO478" s="169">
        <f>SUM($AF478:AM478)-SUM($AF510:AM510)-SUM($C510:J510)-SUM($BH510:BO510)</f>
        <v>0</v>
      </c>
      <c r="BP478" s="169">
        <f>SUM($AF478:AN478)-SUM($AF510:AN510)-SUM($C510:K510)-SUM($BH510:BP510)</f>
        <v>0</v>
      </c>
      <c r="BQ478" s="169">
        <f>SUM($AF478:AO478)-SUM($AF510:AO510)-SUM($C510:L510)-SUM($BH510:BQ510)</f>
        <v>0</v>
      </c>
      <c r="BR478" s="169">
        <f>SUM($AF478:AP478)-SUM($AF510:AP510)-SUM($C510:M510)-SUM($BH510:BR510)</f>
        <v>0</v>
      </c>
      <c r="BS478" s="169">
        <f>SUM($AF478:AQ478)-SUM($AF510:AQ510)-SUM($C510:N510)-SUM($BH510:BS510)</f>
        <v>0</v>
      </c>
      <c r="BT478" s="169">
        <f>SUM($AF478:AR478)-SUM($AF510:AR510)-SUM($C510:O510)-SUM($BH510:BT510)</f>
        <v>0</v>
      </c>
      <c r="BU478" s="169">
        <f>SUM($AF478:AS478)-SUM($AF510:AS510)-SUM($C510:P510)-SUM($BH510:BU510)</f>
        <v>0</v>
      </c>
      <c r="BV478" s="169">
        <f>SUM($AF478:AT478)-SUM($AF510:AT510)-SUM($C510:Q510)-SUM($BH510:BV510)</f>
        <v>0</v>
      </c>
      <c r="BW478" s="169">
        <f>SUM($AF478:AU478)-SUM($AF510:AU510)-SUM($C510:R510)-SUM($BH510:BW510)</f>
        <v>0</v>
      </c>
      <c r="BX478" s="169">
        <f>SUM($AF478:AV478)-SUM($AF510:AV510)-SUM($C510:S510)-SUM($BH510:BX510)</f>
        <v>0</v>
      </c>
      <c r="BY478" s="169">
        <f>SUM($AF478:AW478)-SUM($AF510:AW510)-SUM($C510:T510)-SUM($BH510:BY510)</f>
        <v>0</v>
      </c>
      <c r="BZ478" s="169">
        <f>SUM($AF478:AX478)-SUM($AF510:AX510)-SUM($C510:U510)-SUM($BH510:BZ510)</f>
        <v>0</v>
      </c>
      <c r="CA478" s="169">
        <f>SUM($AF478:AY478)-SUM($AF510:AY510)-SUM($C510:V510)-SUM($BH510:CA510)</f>
        <v>0</v>
      </c>
      <c r="CB478" s="169">
        <f>SUM($AF478:AZ478)-SUM($AF510:AZ510)-SUM($C510:W510)-SUM($BH510:CB510)</f>
        <v>0</v>
      </c>
      <c r="CC478" s="169">
        <f>SUM($AF478:BA478)-SUM($AF510:BA510)-SUM($C510:X510)-SUM($BH510:CC510)</f>
        <v>0</v>
      </c>
      <c r="CD478" s="169">
        <f>SUM($AF478:BB478)-SUM($AF510:BB510)-SUM($C510:Y510)-SUM($BH510:CD510)</f>
        <v>0</v>
      </c>
      <c r="CE478" s="169">
        <f>SUM($AF478:BC478)-SUM($AF510:BC510)-SUM($C510:Z510)-SUM($BH510:CE510)</f>
        <v>0</v>
      </c>
      <c r="CF478" s="169">
        <f>SUM($AF478:BD478)-SUM($AF510:BD510)-SUM($C510:AA510)-SUM($BH510:CF510)</f>
        <v>0</v>
      </c>
      <c r="CG478" s="169">
        <f>SUM($AF478:BE478)-SUM($AF510:BE510)-SUM($C510:AB510)-SUM($BH510:CG510)</f>
        <v>0</v>
      </c>
      <c r="CH478" s="52"/>
      <c r="CI478" s="52"/>
      <c r="CJ478" s="67"/>
      <c r="CK478" s="67"/>
      <c r="CL478" s="67"/>
      <c r="CM478" s="67"/>
      <c r="CN478" s="67"/>
      <c r="CO478" s="67"/>
      <c r="CP478" s="67"/>
      <c r="CQ478" s="67"/>
      <c r="CR478" s="67"/>
      <c r="CS478" s="67"/>
      <c r="CT478" s="67"/>
      <c r="CU478" s="67"/>
      <c r="CV478" s="67"/>
      <c r="CW478" s="67">
        <f>1-P478</f>
        <v>1</v>
      </c>
      <c r="CX478" s="67">
        <f t="shared" si="167"/>
        <v>0.99999218110490773</v>
      </c>
      <c r="CY478" s="67">
        <f t="shared" si="167"/>
        <v>0.99999138146863464</v>
      </c>
      <c r="CZ478" s="67">
        <f t="shared" si="167"/>
        <v>0.99999060764243397</v>
      </c>
      <c r="DA478" s="67">
        <f t="shared" si="167"/>
        <v>0.99998984763311116</v>
      </c>
      <c r="DB478" s="67">
        <f t="shared" si="167"/>
        <v>0.99998912791898464</v>
      </c>
      <c r="DC478" s="67">
        <f t="shared" si="167"/>
        <v>0.99998847497837329</v>
      </c>
      <c r="DD478" s="67">
        <f t="shared" si="167"/>
        <v>0.99998791528959552</v>
      </c>
      <c r="DE478" s="67">
        <f t="shared" si="167"/>
        <v>0.99998747533096999</v>
      </c>
      <c r="DF478" s="67">
        <f t="shared" ref="DF478:DI490" si="184">1-Y478</f>
        <v>0.99998718158081534</v>
      </c>
      <c r="DG478" s="67">
        <f t="shared" si="184"/>
        <v>0.99998698945125619</v>
      </c>
      <c r="DH478" s="67">
        <f t="shared" si="184"/>
        <v>0.99998685435441725</v>
      </c>
      <c r="DI478" s="67">
        <f t="shared" si="184"/>
        <v>0.99998673170242303</v>
      </c>
      <c r="DL478" s="53"/>
      <c r="DM478" s="188" t="str">
        <f t="shared" si="170"/>
        <v/>
      </c>
      <c r="DN478" s="188" t="str">
        <f t="shared" si="170"/>
        <v/>
      </c>
      <c r="DO478" s="188" t="str">
        <f t="shared" si="170"/>
        <v/>
      </c>
      <c r="DP478" s="188" t="str">
        <f t="shared" si="170"/>
        <v/>
      </c>
      <c r="DQ478" s="188" t="str">
        <f t="shared" si="170"/>
        <v/>
      </c>
      <c r="DR478" s="188" t="str">
        <f t="shared" si="170"/>
        <v/>
      </c>
      <c r="DS478" s="188" t="str">
        <f t="shared" si="170"/>
        <v/>
      </c>
      <c r="DT478" s="188" t="str">
        <f t="shared" si="170"/>
        <v/>
      </c>
      <c r="DU478" s="188" t="str">
        <f t="shared" si="170"/>
        <v/>
      </c>
      <c r="DV478" s="188" t="str">
        <f t="shared" si="170"/>
        <v/>
      </c>
      <c r="DW478" s="188" t="str">
        <f t="shared" si="170"/>
        <v/>
      </c>
      <c r="DX478" s="188" t="str">
        <f t="shared" si="170"/>
        <v/>
      </c>
      <c r="DY478" s="188" t="str">
        <f t="shared" si="170"/>
        <v/>
      </c>
      <c r="DZ478" s="188" t="str">
        <f t="shared" si="170"/>
        <v/>
      </c>
      <c r="EA478" s="188" t="str">
        <f t="shared" si="170"/>
        <v/>
      </c>
      <c r="EB478" s="188" t="str">
        <f t="shared" si="170"/>
        <v/>
      </c>
      <c r="EC478" s="188" t="str">
        <f t="shared" si="180"/>
        <v/>
      </c>
      <c r="ED478" s="188" t="str">
        <f t="shared" si="180"/>
        <v/>
      </c>
      <c r="EE478" s="188" t="str">
        <f t="shared" si="180"/>
        <v/>
      </c>
      <c r="EF478" s="188" t="str">
        <f t="shared" si="180"/>
        <v/>
      </c>
      <c r="EG478" s="188" t="str">
        <f t="shared" si="180"/>
        <v/>
      </c>
      <c r="EH478" s="188" t="str">
        <f t="shared" si="180"/>
        <v/>
      </c>
      <c r="EI478" s="188" t="str">
        <f t="shared" si="180"/>
        <v/>
      </c>
      <c r="EJ478" s="188" t="str">
        <f t="shared" si="180"/>
        <v/>
      </c>
      <c r="EK478" s="188" t="str">
        <f t="shared" si="180"/>
        <v/>
      </c>
    </row>
    <row r="479" spans="1:141" x14ac:dyDescent="0.3">
      <c r="B479" s="1">
        <v>15</v>
      </c>
      <c r="C479" s="175"/>
      <c r="D479" s="175"/>
      <c r="E479" s="175"/>
      <c r="F479" s="175"/>
      <c r="G479" s="175"/>
      <c r="H479" s="175"/>
      <c r="I479" s="175"/>
      <c r="J479" s="175"/>
      <c r="K479" s="175"/>
      <c r="L479" s="175"/>
      <c r="M479" s="175"/>
      <c r="N479" s="175"/>
      <c r="O479" s="175"/>
      <c r="P479" s="175"/>
      <c r="Q479" s="175"/>
      <c r="R479" s="175">
        <f t="shared" ref="R479:AB479" si="185">VLOOKUP(Q91,BRInc,$A$4,FALSE)*(1+((VLOOKUP(Q91,BrRisk,$A$4,FALSE)-1)*MAX(0,AT123-BaselineBMI)))</f>
        <v>7.8188950922857341E-6</v>
      </c>
      <c r="S479" s="175">
        <f t="shared" si="185"/>
        <v>8.6185313653341925E-6</v>
      </c>
      <c r="T479" s="175">
        <f t="shared" si="185"/>
        <v>9.392357566003115E-6</v>
      </c>
      <c r="U479" s="175">
        <f t="shared" si="185"/>
        <v>1.015236688887518E-5</v>
      </c>
      <c r="V479" s="175">
        <f t="shared" si="185"/>
        <v>1.0872081015332447E-5</v>
      </c>
      <c r="W479" s="175">
        <f t="shared" si="185"/>
        <v>1.1525021626756974E-5</v>
      </c>
      <c r="X479" s="175">
        <f t="shared" si="185"/>
        <v>1.208471040453082E-5</v>
      </c>
      <c r="Y479" s="175">
        <f t="shared" si="185"/>
        <v>1.2524669030036043E-5</v>
      </c>
      <c r="Z479" s="175">
        <f t="shared" si="185"/>
        <v>1.2818419184654702E-5</v>
      </c>
      <c r="AA479" s="175">
        <f t="shared" si="185"/>
        <v>1.3010548743761647E-5</v>
      </c>
      <c r="AB479" s="175">
        <f t="shared" si="185"/>
        <v>1.3145645582731727E-5</v>
      </c>
      <c r="AC479" s="155"/>
      <c r="AD479" s="155"/>
      <c r="AE479" s="155"/>
      <c r="AF479" s="177"/>
      <c r="AG479" s="174">
        <f>D479*D57*PRODUCT($CJ479:CJ479)</f>
        <v>0</v>
      </c>
      <c r="AH479" s="174">
        <f>E479*E57*PRODUCT($CJ479:CK479)</f>
        <v>0</v>
      </c>
      <c r="AI479" s="174">
        <f>F479*F57*PRODUCT($CJ479:CL479)</f>
        <v>0</v>
      </c>
      <c r="AJ479" s="174">
        <f>G479*G57*PRODUCT($CJ479:CM479)</f>
        <v>0</v>
      </c>
      <c r="AK479" s="174">
        <f>H479*H57*PRODUCT($CJ479:CN479)</f>
        <v>0</v>
      </c>
      <c r="AL479" s="174">
        <f>I479*I57*PRODUCT($CJ479:CO479)</f>
        <v>0</v>
      </c>
      <c r="AM479" s="174">
        <f>J479*J57*PRODUCT($CJ479:CP479)</f>
        <v>0</v>
      </c>
      <c r="AN479" s="174">
        <f>K479*K57*PRODUCT($CJ479:CQ479)</f>
        <v>0</v>
      </c>
      <c r="AO479" s="174">
        <f>L479*L57*PRODUCT($CJ479:CR479)</f>
        <v>0</v>
      </c>
      <c r="AP479" s="174">
        <f>M479*M57*PRODUCT($CJ479:CS479)</f>
        <v>0</v>
      </c>
      <c r="AQ479" s="174">
        <f>N479*N57*PRODUCT($CJ479:CT479)</f>
        <v>0</v>
      </c>
      <c r="AR479" s="174">
        <f>O479*O57*PRODUCT($CJ479:CU479)</f>
        <v>0</v>
      </c>
      <c r="AS479" s="174">
        <f>P479*P57*PRODUCT($CJ479:CV479)</f>
        <v>0</v>
      </c>
      <c r="AT479" s="174">
        <f>Q479*Q57*PRODUCT($CJ479:CW479)</f>
        <v>0</v>
      </c>
      <c r="AU479" s="174">
        <f>R479*R57*PRODUCT($CJ479:CX479)</f>
        <v>0</v>
      </c>
      <c r="AV479" s="174">
        <f>S479*S57*PRODUCT($CJ479:CY479)</f>
        <v>0</v>
      </c>
      <c r="AW479" s="174">
        <f>T479*T57*PRODUCT($CJ479:CZ479)</f>
        <v>0</v>
      </c>
      <c r="AX479" s="174">
        <f>U479*U57*PRODUCT($CJ479:DA479)</f>
        <v>0</v>
      </c>
      <c r="AY479" s="174">
        <f>V479*V57*PRODUCT($CJ479:DB479)</f>
        <v>0</v>
      </c>
      <c r="AZ479" s="174">
        <f>W479*W57*PRODUCT($CJ479:DC479)</f>
        <v>0</v>
      </c>
      <c r="BA479" s="174">
        <f>X479*X57*PRODUCT($CJ479:DD479)</f>
        <v>0</v>
      </c>
      <c r="BB479" s="174">
        <f>Y479*Y57*PRODUCT($CJ479:DE479)</f>
        <v>0</v>
      </c>
      <c r="BC479" s="174">
        <f>Z479*Z57*PRODUCT($CJ479:DF479)</f>
        <v>0</v>
      </c>
      <c r="BD479" s="174">
        <f>AA479*AA57*PRODUCT($CJ479:DG479)</f>
        <v>0</v>
      </c>
      <c r="BE479" s="174">
        <f>AB479*AB57*PRODUCT($CJ479:DH479)</f>
        <v>0</v>
      </c>
      <c r="BF479" s="93"/>
      <c r="BG479" s="93"/>
      <c r="BH479" s="93"/>
      <c r="BI479" s="169">
        <f>SUM($AF479:AG479)-SUM($AF511:AG511)-SUM($C511:D511)-SUM($BH511:BI511)</f>
        <v>0</v>
      </c>
      <c r="BJ479" s="169">
        <f>SUM($AF479:AH479)-SUM($AF511:AH511)-SUM($C511:E511)-SUM($BH511:BJ511)</f>
        <v>0</v>
      </c>
      <c r="BK479" s="169">
        <f>SUM($AF479:AI479)-SUM($AF511:AI511)-SUM($C511:F511)-SUM($BH511:BK511)</f>
        <v>0</v>
      </c>
      <c r="BL479" s="169">
        <f>SUM($AF479:AJ479)-SUM($AF511:AJ511)-SUM($C511:G511)-SUM($BH511:BL511)</f>
        <v>0</v>
      </c>
      <c r="BM479" s="169">
        <f>SUM($AF479:AK479)-SUM($AF511:AK511)-SUM($C511:H511)-SUM($BH511:BM511)</f>
        <v>0</v>
      </c>
      <c r="BN479" s="169">
        <f>SUM($AF479:AL479)-SUM($AF511:AL511)-SUM($C511:I511)-SUM($BH511:BN511)</f>
        <v>0</v>
      </c>
      <c r="BO479" s="169">
        <f>SUM($AF479:AM479)-SUM($AF511:AM511)-SUM($C511:J511)-SUM($BH511:BO511)</f>
        <v>0</v>
      </c>
      <c r="BP479" s="169">
        <f>SUM($AF479:AN479)-SUM($AF511:AN511)-SUM($C511:K511)-SUM($BH511:BP511)</f>
        <v>0</v>
      </c>
      <c r="BQ479" s="169">
        <f>SUM($AF479:AO479)-SUM($AF511:AO511)-SUM($C511:L511)-SUM($BH511:BQ511)</f>
        <v>0</v>
      </c>
      <c r="BR479" s="169">
        <f>SUM($AF479:AP479)-SUM($AF511:AP511)-SUM($C511:M511)-SUM($BH511:BR511)</f>
        <v>0</v>
      </c>
      <c r="BS479" s="169">
        <f>SUM($AF479:AQ479)-SUM($AF511:AQ511)-SUM($C511:N511)-SUM($BH511:BS511)</f>
        <v>0</v>
      </c>
      <c r="BT479" s="169">
        <f>SUM($AF479:AR479)-SUM($AF511:AR511)-SUM($C511:O511)-SUM($BH511:BT511)</f>
        <v>0</v>
      </c>
      <c r="BU479" s="169">
        <f>SUM($AF479:AS479)-SUM($AF511:AS511)-SUM($C511:P511)-SUM($BH511:BU511)</f>
        <v>0</v>
      </c>
      <c r="BV479" s="169">
        <f>SUM($AF479:AT479)-SUM($AF511:AT511)-SUM($C511:Q511)-SUM($BH511:BV511)</f>
        <v>0</v>
      </c>
      <c r="BW479" s="169">
        <f>SUM($AF479:AU479)-SUM($AF511:AU511)-SUM($C511:R511)-SUM($BH511:BW511)</f>
        <v>0</v>
      </c>
      <c r="BX479" s="169">
        <f>SUM($AF479:AV479)-SUM($AF511:AV511)-SUM($C511:S511)-SUM($BH511:BX511)</f>
        <v>0</v>
      </c>
      <c r="BY479" s="169">
        <f>SUM($AF479:AW479)-SUM($AF511:AW511)-SUM($C511:T511)-SUM($BH511:BY511)</f>
        <v>0</v>
      </c>
      <c r="BZ479" s="169">
        <f>SUM($AF479:AX479)-SUM($AF511:AX511)-SUM($C511:U511)-SUM($BH511:BZ511)</f>
        <v>0</v>
      </c>
      <c r="CA479" s="169">
        <f>SUM($AF479:AY479)-SUM($AF511:AY511)-SUM($C511:V511)-SUM($BH511:CA511)</f>
        <v>0</v>
      </c>
      <c r="CB479" s="169">
        <f>SUM($AF479:AZ479)-SUM($AF511:AZ511)-SUM($C511:W511)-SUM($BH511:CB511)</f>
        <v>0</v>
      </c>
      <c r="CC479" s="169">
        <f>SUM($AF479:BA479)-SUM($AF511:BA511)-SUM($C511:X511)-SUM($BH511:CC511)</f>
        <v>0</v>
      </c>
      <c r="CD479" s="169">
        <f>SUM($AF479:BB479)-SUM($AF511:BB511)-SUM($C511:Y511)-SUM($BH511:CD511)</f>
        <v>0</v>
      </c>
      <c r="CE479" s="169">
        <f>SUM($AF479:BC479)-SUM($AF511:BC511)-SUM($C511:Z511)-SUM($BH511:CE511)</f>
        <v>0</v>
      </c>
      <c r="CF479" s="169">
        <f>SUM($AF479:BD479)-SUM($AF511:BD511)-SUM($C511:AA511)-SUM($BH511:CF511)</f>
        <v>0</v>
      </c>
      <c r="CG479" s="169">
        <f>SUM($AF479:BE479)-SUM($AF511:BE511)-SUM($C511:AB511)-SUM($BH511:CG511)</f>
        <v>0</v>
      </c>
      <c r="CH479" s="52"/>
      <c r="CI479" s="52"/>
      <c r="CJ479" s="67"/>
      <c r="CK479" s="67"/>
      <c r="CL479" s="67"/>
      <c r="CM479" s="67"/>
      <c r="CN479" s="67"/>
      <c r="CO479" s="67"/>
      <c r="CP479" s="67"/>
      <c r="CQ479" s="67"/>
      <c r="CR479" s="67"/>
      <c r="CS479" s="67"/>
      <c r="CT479" s="67"/>
      <c r="CU479" s="67"/>
      <c r="CV479" s="67"/>
      <c r="CW479" s="67"/>
      <c r="CX479" s="67">
        <f>1-Q479</f>
        <v>1</v>
      </c>
      <c r="CY479" s="67">
        <f t="shared" ref="CY479:DE485" si="186">1-R479</f>
        <v>0.99999218110490773</v>
      </c>
      <c r="CZ479" s="67">
        <f t="shared" si="186"/>
        <v>0.99999138146863464</v>
      </c>
      <c r="DA479" s="67">
        <f t="shared" si="186"/>
        <v>0.99999060764243397</v>
      </c>
      <c r="DB479" s="67">
        <f t="shared" si="186"/>
        <v>0.99998984763311116</v>
      </c>
      <c r="DC479" s="67">
        <f t="shared" si="186"/>
        <v>0.99998912791898464</v>
      </c>
      <c r="DD479" s="67">
        <f t="shared" si="186"/>
        <v>0.99998847497837329</v>
      </c>
      <c r="DE479" s="67">
        <f t="shared" si="186"/>
        <v>0.99998791528959552</v>
      </c>
      <c r="DF479" s="67">
        <f t="shared" si="184"/>
        <v>0.99998747533096999</v>
      </c>
      <c r="DG479" s="67">
        <f t="shared" si="184"/>
        <v>0.99998718158081534</v>
      </c>
      <c r="DH479" s="67">
        <f t="shared" si="184"/>
        <v>0.99998698945125619</v>
      </c>
      <c r="DI479" s="67">
        <f t="shared" si="184"/>
        <v>0.99998685435441725</v>
      </c>
      <c r="DL479" s="53"/>
      <c r="DM479" s="188" t="str">
        <f t="shared" si="170"/>
        <v/>
      </c>
      <c r="DN479" s="188" t="str">
        <f t="shared" si="170"/>
        <v/>
      </c>
      <c r="DO479" s="188" t="str">
        <f t="shared" si="170"/>
        <v/>
      </c>
      <c r="DP479" s="188" t="str">
        <f t="shared" si="170"/>
        <v/>
      </c>
      <c r="DQ479" s="188" t="str">
        <f t="shared" si="170"/>
        <v/>
      </c>
      <c r="DR479" s="188" t="str">
        <f t="shared" si="170"/>
        <v/>
      </c>
      <c r="DS479" s="188" t="str">
        <f t="shared" si="170"/>
        <v/>
      </c>
      <c r="DT479" s="188" t="str">
        <f t="shared" si="170"/>
        <v/>
      </c>
      <c r="DU479" s="188" t="str">
        <f t="shared" si="170"/>
        <v/>
      </c>
      <c r="DV479" s="188" t="str">
        <f t="shared" si="170"/>
        <v/>
      </c>
      <c r="DW479" s="188" t="str">
        <f t="shared" si="170"/>
        <v/>
      </c>
      <c r="DX479" s="188" t="str">
        <f t="shared" si="170"/>
        <v/>
      </c>
      <c r="DY479" s="188" t="str">
        <f t="shared" si="170"/>
        <v/>
      </c>
      <c r="DZ479" s="188" t="str">
        <f t="shared" si="170"/>
        <v/>
      </c>
      <c r="EA479" s="188" t="str">
        <f t="shared" si="170"/>
        <v/>
      </c>
      <c r="EB479" s="188" t="str">
        <f t="shared" si="170"/>
        <v/>
      </c>
      <c r="EC479" s="188" t="str">
        <f t="shared" si="180"/>
        <v/>
      </c>
      <c r="ED479" s="188" t="str">
        <f t="shared" si="180"/>
        <v/>
      </c>
      <c r="EE479" s="188" t="str">
        <f t="shared" si="180"/>
        <v/>
      </c>
      <c r="EF479" s="188" t="str">
        <f t="shared" si="180"/>
        <v/>
      </c>
      <c r="EG479" s="188" t="str">
        <f t="shared" si="180"/>
        <v/>
      </c>
      <c r="EH479" s="188" t="str">
        <f t="shared" si="180"/>
        <v/>
      </c>
      <c r="EI479" s="188" t="str">
        <f t="shared" si="180"/>
        <v/>
      </c>
      <c r="EJ479" s="188" t="str">
        <f t="shared" si="180"/>
        <v/>
      </c>
      <c r="EK479" s="188" t="str">
        <f t="shared" si="180"/>
        <v/>
      </c>
    </row>
    <row r="480" spans="1:141" x14ac:dyDescent="0.3">
      <c r="B480" s="1">
        <v>16</v>
      </c>
      <c r="C480" s="175"/>
      <c r="D480" s="175"/>
      <c r="E480" s="175"/>
      <c r="F480" s="175"/>
      <c r="G480" s="175"/>
      <c r="H480" s="175"/>
      <c r="I480" s="175"/>
      <c r="J480" s="175"/>
      <c r="K480" s="175"/>
      <c r="L480" s="175"/>
      <c r="M480" s="175"/>
      <c r="N480" s="175"/>
      <c r="O480" s="175"/>
      <c r="P480" s="175"/>
      <c r="Q480" s="175"/>
      <c r="R480" s="175"/>
      <c r="S480" s="175">
        <f t="shared" ref="S480:AB480" si="187">VLOOKUP(R92,BRInc,$A$4,FALSE)*(1+((VLOOKUP(R92,BrRisk,$A$4,FALSE)-1)*MAX(0,AU124-BaselineBMI)))</f>
        <v>7.8188950922857341E-6</v>
      </c>
      <c r="T480" s="175">
        <f t="shared" si="187"/>
        <v>8.6185313653341925E-6</v>
      </c>
      <c r="U480" s="175">
        <f t="shared" si="187"/>
        <v>9.392357566003115E-6</v>
      </c>
      <c r="V480" s="175">
        <f t="shared" si="187"/>
        <v>1.015236688887518E-5</v>
      </c>
      <c r="W480" s="175">
        <f t="shared" si="187"/>
        <v>1.0872081015332447E-5</v>
      </c>
      <c r="X480" s="175">
        <f t="shared" si="187"/>
        <v>1.1525021626756974E-5</v>
      </c>
      <c r="Y480" s="175">
        <f t="shared" si="187"/>
        <v>1.208471040453082E-5</v>
      </c>
      <c r="Z480" s="175">
        <f t="shared" si="187"/>
        <v>1.2524669030036043E-5</v>
      </c>
      <c r="AA480" s="175">
        <f t="shared" si="187"/>
        <v>1.2818419184654702E-5</v>
      </c>
      <c r="AB480" s="175">
        <f t="shared" si="187"/>
        <v>1.3010548743761647E-5</v>
      </c>
      <c r="AC480" s="155"/>
      <c r="AD480" s="155"/>
      <c r="AE480" s="155"/>
      <c r="AF480" s="177"/>
      <c r="AG480" s="174">
        <f>D480*D58*PRODUCT($CJ480:CJ480)</f>
        <v>0</v>
      </c>
      <c r="AH480" s="174">
        <f>E480*E58*PRODUCT($CJ480:CK480)</f>
        <v>0</v>
      </c>
      <c r="AI480" s="174">
        <f>F480*F58*PRODUCT($CJ480:CL480)</f>
        <v>0</v>
      </c>
      <c r="AJ480" s="174">
        <f>G480*G58*PRODUCT($CJ480:CM480)</f>
        <v>0</v>
      </c>
      <c r="AK480" s="174">
        <f>H480*H58*PRODUCT($CJ480:CN480)</f>
        <v>0</v>
      </c>
      <c r="AL480" s="174">
        <f>I480*I58*PRODUCT($CJ480:CO480)</f>
        <v>0</v>
      </c>
      <c r="AM480" s="174">
        <f>J480*J58*PRODUCT($CJ480:CP480)</f>
        <v>0</v>
      </c>
      <c r="AN480" s="174">
        <f>K480*K58*PRODUCT($CJ480:CQ480)</f>
        <v>0</v>
      </c>
      <c r="AO480" s="174">
        <f>L480*L58*PRODUCT($CJ480:CR480)</f>
        <v>0</v>
      </c>
      <c r="AP480" s="174">
        <f>M480*M58*PRODUCT($CJ480:CS480)</f>
        <v>0</v>
      </c>
      <c r="AQ480" s="174">
        <f>N480*N58*PRODUCT($CJ480:CT480)</f>
        <v>0</v>
      </c>
      <c r="AR480" s="174">
        <f>O480*O58*PRODUCT($CJ480:CU480)</f>
        <v>0</v>
      </c>
      <c r="AS480" s="174">
        <f>P480*P58*PRODUCT($CJ480:CV480)</f>
        <v>0</v>
      </c>
      <c r="AT480" s="174">
        <f>Q480*Q58*PRODUCT($CJ480:CW480)</f>
        <v>0</v>
      </c>
      <c r="AU480" s="174">
        <f>R480*R58*PRODUCT($CJ480:CX480)</f>
        <v>0</v>
      </c>
      <c r="AV480" s="174">
        <f>S480*S58*PRODUCT($CJ480:CY480)</f>
        <v>0</v>
      </c>
      <c r="AW480" s="174">
        <f>T480*T58*PRODUCT($CJ480:CZ480)</f>
        <v>0</v>
      </c>
      <c r="AX480" s="174">
        <f>U480*U58*PRODUCT($CJ480:DA480)</f>
        <v>0</v>
      </c>
      <c r="AY480" s="174">
        <f>V480*V58*PRODUCT($CJ480:DB480)</f>
        <v>0</v>
      </c>
      <c r="AZ480" s="174">
        <f>W480*W58*PRODUCT($CJ480:DC480)</f>
        <v>0</v>
      </c>
      <c r="BA480" s="174">
        <f>X480*X58*PRODUCT($CJ480:DD480)</f>
        <v>0</v>
      </c>
      <c r="BB480" s="174">
        <f>Y480*Y58*PRODUCT($CJ480:DE480)</f>
        <v>0</v>
      </c>
      <c r="BC480" s="174">
        <f>Z480*Z58*PRODUCT($CJ480:DF480)</f>
        <v>0</v>
      </c>
      <c r="BD480" s="174">
        <f>AA480*AA58*PRODUCT($CJ480:DG480)</f>
        <v>0</v>
      </c>
      <c r="BE480" s="174">
        <f>AB480*AB58*PRODUCT($CJ480:DH480)</f>
        <v>0</v>
      </c>
      <c r="BF480" s="93"/>
      <c r="BG480" s="93"/>
      <c r="BH480" s="93"/>
      <c r="BI480" s="169">
        <f>SUM($AF480:AG480)-SUM($AF512:AG512)-SUM($C512:D512)-SUM($BH512:BI512)</f>
        <v>0</v>
      </c>
      <c r="BJ480" s="169">
        <f>SUM($AF480:AH480)-SUM($AF512:AH512)-SUM($C512:E512)-SUM($BH512:BJ512)</f>
        <v>0</v>
      </c>
      <c r="BK480" s="169">
        <f>SUM($AF480:AI480)-SUM($AF512:AI512)-SUM($C512:F512)-SUM($BH512:BK512)</f>
        <v>0</v>
      </c>
      <c r="BL480" s="169">
        <f>SUM($AF480:AJ480)-SUM($AF512:AJ512)-SUM($C512:G512)-SUM($BH512:BL512)</f>
        <v>0</v>
      </c>
      <c r="BM480" s="169">
        <f>SUM($AF480:AK480)-SUM($AF512:AK512)-SUM($C512:H512)-SUM($BH512:BM512)</f>
        <v>0</v>
      </c>
      <c r="BN480" s="169">
        <f>SUM($AF480:AL480)-SUM($AF512:AL512)-SUM($C512:I512)-SUM($BH512:BN512)</f>
        <v>0</v>
      </c>
      <c r="BO480" s="169">
        <f>SUM($AF480:AM480)-SUM($AF512:AM512)-SUM($C512:J512)-SUM($BH512:BO512)</f>
        <v>0</v>
      </c>
      <c r="BP480" s="169">
        <f>SUM($AF480:AN480)-SUM($AF512:AN512)-SUM($C512:K512)-SUM($BH512:BP512)</f>
        <v>0</v>
      </c>
      <c r="BQ480" s="169">
        <f>SUM($AF480:AO480)-SUM($AF512:AO512)-SUM($C512:L512)-SUM($BH512:BQ512)</f>
        <v>0</v>
      </c>
      <c r="BR480" s="169">
        <f>SUM($AF480:AP480)-SUM($AF512:AP512)-SUM($C512:M512)-SUM($BH512:BR512)</f>
        <v>0</v>
      </c>
      <c r="BS480" s="169">
        <f>SUM($AF480:AQ480)-SUM($AF512:AQ512)-SUM($C512:N512)-SUM($BH512:BS512)</f>
        <v>0</v>
      </c>
      <c r="BT480" s="169">
        <f>SUM($AF480:AR480)-SUM($AF512:AR512)-SUM($C512:O512)-SUM($BH512:BT512)</f>
        <v>0</v>
      </c>
      <c r="BU480" s="169">
        <f>SUM($AF480:AS480)-SUM($AF512:AS512)-SUM($C512:P512)-SUM($BH512:BU512)</f>
        <v>0</v>
      </c>
      <c r="BV480" s="169">
        <f>SUM($AF480:AT480)-SUM($AF512:AT512)-SUM($C512:Q512)-SUM($BH512:BV512)</f>
        <v>0</v>
      </c>
      <c r="BW480" s="169">
        <f>SUM($AF480:AU480)-SUM($AF512:AU512)-SUM($C512:R512)-SUM($BH512:BW512)</f>
        <v>0</v>
      </c>
      <c r="BX480" s="169">
        <f>SUM($AF480:AV480)-SUM($AF512:AV512)-SUM($C512:S512)-SUM($BH512:BX512)</f>
        <v>0</v>
      </c>
      <c r="BY480" s="169">
        <f>SUM($AF480:AW480)-SUM($AF512:AW512)-SUM($C512:T512)-SUM($BH512:BY512)</f>
        <v>0</v>
      </c>
      <c r="BZ480" s="169">
        <f>SUM($AF480:AX480)-SUM($AF512:AX512)-SUM($C512:U512)-SUM($BH512:BZ512)</f>
        <v>0</v>
      </c>
      <c r="CA480" s="169">
        <f>SUM($AF480:AY480)-SUM($AF512:AY512)-SUM($C512:V512)-SUM($BH512:CA512)</f>
        <v>0</v>
      </c>
      <c r="CB480" s="169">
        <f>SUM($AF480:AZ480)-SUM($AF512:AZ512)-SUM($C512:W512)-SUM($BH512:CB512)</f>
        <v>0</v>
      </c>
      <c r="CC480" s="169">
        <f>SUM($AF480:BA480)-SUM($AF512:BA512)-SUM($C512:X512)-SUM($BH512:CC512)</f>
        <v>0</v>
      </c>
      <c r="CD480" s="169">
        <f>SUM($AF480:BB480)-SUM($AF512:BB512)-SUM($C512:Y512)-SUM($BH512:CD512)</f>
        <v>0</v>
      </c>
      <c r="CE480" s="169">
        <f>SUM($AF480:BC480)-SUM($AF512:BC512)-SUM($C512:Z512)-SUM($BH512:CE512)</f>
        <v>0</v>
      </c>
      <c r="CF480" s="169">
        <f>SUM($AF480:BD480)-SUM($AF512:BD512)-SUM($C512:AA512)-SUM($BH512:CF512)</f>
        <v>0</v>
      </c>
      <c r="CG480" s="169">
        <f>SUM($AF480:BE480)-SUM($AF512:BE512)-SUM($C512:AB512)-SUM($BH512:CG512)</f>
        <v>0</v>
      </c>
      <c r="CH480" s="52"/>
      <c r="CI480" s="52"/>
      <c r="CJ480" s="67"/>
      <c r="CK480" s="67"/>
      <c r="CL480" s="67"/>
      <c r="CM480" s="67"/>
      <c r="CN480" s="67"/>
      <c r="CO480" s="67"/>
      <c r="CP480" s="67"/>
      <c r="CQ480" s="67"/>
      <c r="CR480" s="67"/>
      <c r="CS480" s="67"/>
      <c r="CT480" s="67"/>
      <c r="CU480" s="67"/>
      <c r="CV480" s="67"/>
      <c r="CW480" s="67"/>
      <c r="CX480" s="67"/>
      <c r="CY480" s="67">
        <f>1-R480</f>
        <v>1</v>
      </c>
      <c r="CZ480" s="67">
        <f t="shared" si="186"/>
        <v>0.99999218110490773</v>
      </c>
      <c r="DA480" s="67">
        <f t="shared" si="186"/>
        <v>0.99999138146863464</v>
      </c>
      <c r="DB480" s="67">
        <f t="shared" si="186"/>
        <v>0.99999060764243397</v>
      </c>
      <c r="DC480" s="67">
        <f t="shared" si="186"/>
        <v>0.99998984763311116</v>
      </c>
      <c r="DD480" s="67">
        <f t="shared" si="186"/>
        <v>0.99998912791898464</v>
      </c>
      <c r="DE480" s="67">
        <f t="shared" si="186"/>
        <v>0.99998847497837329</v>
      </c>
      <c r="DF480" s="67">
        <f t="shared" si="184"/>
        <v>0.99998791528959552</v>
      </c>
      <c r="DG480" s="67">
        <f t="shared" si="184"/>
        <v>0.99998747533096999</v>
      </c>
      <c r="DH480" s="67">
        <f t="shared" si="184"/>
        <v>0.99998718158081534</v>
      </c>
      <c r="DI480" s="67">
        <f t="shared" si="184"/>
        <v>0.99998698945125619</v>
      </c>
      <c r="DL480" s="53"/>
      <c r="DM480" s="188" t="str">
        <f t="shared" si="170"/>
        <v/>
      </c>
      <c r="DN480" s="188" t="str">
        <f t="shared" si="170"/>
        <v/>
      </c>
      <c r="DO480" s="188" t="str">
        <f t="shared" si="170"/>
        <v/>
      </c>
      <c r="DP480" s="188" t="str">
        <f t="shared" si="170"/>
        <v/>
      </c>
      <c r="DQ480" s="188" t="str">
        <f t="shared" si="170"/>
        <v/>
      </c>
      <c r="DR480" s="188" t="str">
        <f t="shared" si="170"/>
        <v/>
      </c>
      <c r="DS480" s="188" t="str">
        <f t="shared" si="170"/>
        <v/>
      </c>
      <c r="DT480" s="188" t="str">
        <f t="shared" si="170"/>
        <v/>
      </c>
      <c r="DU480" s="188" t="str">
        <f t="shared" si="170"/>
        <v/>
      </c>
      <c r="DV480" s="188" t="str">
        <f t="shared" si="170"/>
        <v/>
      </c>
      <c r="DW480" s="188" t="str">
        <f t="shared" si="170"/>
        <v/>
      </c>
      <c r="DX480" s="188" t="str">
        <f t="shared" si="170"/>
        <v/>
      </c>
      <c r="DY480" s="188" t="str">
        <f t="shared" si="170"/>
        <v/>
      </c>
      <c r="DZ480" s="188" t="str">
        <f t="shared" si="170"/>
        <v/>
      </c>
      <c r="EA480" s="188" t="str">
        <f t="shared" si="170"/>
        <v/>
      </c>
      <c r="EB480" s="188" t="str">
        <f t="shared" si="170"/>
        <v/>
      </c>
      <c r="EC480" s="188" t="str">
        <f t="shared" si="180"/>
        <v/>
      </c>
      <c r="ED480" s="188" t="str">
        <f t="shared" si="180"/>
        <v/>
      </c>
      <c r="EE480" s="188" t="str">
        <f t="shared" si="180"/>
        <v/>
      </c>
      <c r="EF480" s="188" t="str">
        <f t="shared" si="180"/>
        <v/>
      </c>
      <c r="EG480" s="188" t="str">
        <f t="shared" si="180"/>
        <v/>
      </c>
      <c r="EH480" s="188" t="str">
        <f t="shared" si="180"/>
        <v/>
      </c>
      <c r="EI480" s="188" t="str">
        <f t="shared" si="180"/>
        <v/>
      </c>
      <c r="EJ480" s="188" t="str">
        <f t="shared" si="180"/>
        <v/>
      </c>
      <c r="EK480" s="188" t="str">
        <f t="shared" si="180"/>
        <v/>
      </c>
    </row>
    <row r="481" spans="1:141" x14ac:dyDescent="0.3">
      <c r="B481" s="1">
        <v>17</v>
      </c>
      <c r="C481" s="175"/>
      <c r="D481" s="175"/>
      <c r="E481" s="175"/>
      <c r="F481" s="175"/>
      <c r="G481" s="175"/>
      <c r="H481" s="175"/>
      <c r="I481" s="175"/>
      <c r="J481" s="175"/>
      <c r="K481" s="175"/>
      <c r="L481" s="175"/>
      <c r="M481" s="175"/>
      <c r="N481" s="175"/>
      <c r="O481" s="175"/>
      <c r="P481" s="175"/>
      <c r="Q481" s="175"/>
      <c r="R481" s="175"/>
      <c r="S481" s="175"/>
      <c r="T481" s="175">
        <f t="shared" ref="T481:AB481" si="188">VLOOKUP(S93,BRInc,$A$4,FALSE)*(1+((VLOOKUP(S93,BrRisk,$A$4,FALSE)-1)*MAX(0,AV125-BaselineBMI)))</f>
        <v>7.8188950922857341E-6</v>
      </c>
      <c r="U481" s="175">
        <f t="shared" si="188"/>
        <v>8.6185313653341925E-6</v>
      </c>
      <c r="V481" s="175">
        <f t="shared" si="188"/>
        <v>9.392357566003115E-6</v>
      </c>
      <c r="W481" s="175">
        <f t="shared" si="188"/>
        <v>1.015236688887518E-5</v>
      </c>
      <c r="X481" s="175">
        <f t="shared" si="188"/>
        <v>1.0872081015332447E-5</v>
      </c>
      <c r="Y481" s="175">
        <f t="shared" si="188"/>
        <v>1.1525021626756974E-5</v>
      </c>
      <c r="Z481" s="175">
        <f t="shared" si="188"/>
        <v>1.208471040453082E-5</v>
      </c>
      <c r="AA481" s="175">
        <f t="shared" si="188"/>
        <v>1.2524669030036043E-5</v>
      </c>
      <c r="AB481" s="175">
        <f t="shared" si="188"/>
        <v>1.2818419184654702E-5</v>
      </c>
      <c r="AC481" s="155"/>
      <c r="AD481" s="155"/>
      <c r="AE481" s="155"/>
      <c r="AF481" s="177"/>
      <c r="AG481" s="174">
        <f>D481*D59*PRODUCT($CJ481:CJ481)</f>
        <v>0</v>
      </c>
      <c r="AH481" s="174">
        <f>E481*E59*PRODUCT($CJ481:CK481)</f>
        <v>0</v>
      </c>
      <c r="AI481" s="174">
        <f>F481*F59*PRODUCT($CJ481:CL481)</f>
        <v>0</v>
      </c>
      <c r="AJ481" s="174">
        <f>G481*G59*PRODUCT($CJ481:CM481)</f>
        <v>0</v>
      </c>
      <c r="AK481" s="174">
        <f>H481*H59*PRODUCT($CJ481:CN481)</f>
        <v>0</v>
      </c>
      <c r="AL481" s="174">
        <f>I481*I59*PRODUCT($CJ481:CO481)</f>
        <v>0</v>
      </c>
      <c r="AM481" s="174">
        <f>J481*J59*PRODUCT($CJ481:CP481)</f>
        <v>0</v>
      </c>
      <c r="AN481" s="174">
        <f>K481*K59*PRODUCT($CJ481:CQ481)</f>
        <v>0</v>
      </c>
      <c r="AO481" s="174">
        <f>L481*L59*PRODUCT($CJ481:CR481)</f>
        <v>0</v>
      </c>
      <c r="AP481" s="174">
        <f>M481*M59*PRODUCT($CJ481:CS481)</f>
        <v>0</v>
      </c>
      <c r="AQ481" s="174">
        <f>N481*N59*PRODUCT($CJ481:CT481)</f>
        <v>0</v>
      </c>
      <c r="AR481" s="174">
        <f>O481*O59*PRODUCT($CJ481:CU481)</f>
        <v>0</v>
      </c>
      <c r="AS481" s="174">
        <f>P481*P59*PRODUCT($CJ481:CV481)</f>
        <v>0</v>
      </c>
      <c r="AT481" s="174">
        <f>Q481*Q59*PRODUCT($CJ481:CW481)</f>
        <v>0</v>
      </c>
      <c r="AU481" s="174">
        <f>R481*R59*PRODUCT($CJ481:CX481)</f>
        <v>0</v>
      </c>
      <c r="AV481" s="174">
        <f>S481*S59*PRODUCT($CJ481:CY481)</f>
        <v>0</v>
      </c>
      <c r="AW481" s="174">
        <f>T481*T59*PRODUCT($CJ481:CZ481)</f>
        <v>0</v>
      </c>
      <c r="AX481" s="174">
        <f>U481*U59*PRODUCT($CJ481:DA481)</f>
        <v>0</v>
      </c>
      <c r="AY481" s="174">
        <f>V481*V59*PRODUCT($CJ481:DB481)</f>
        <v>0</v>
      </c>
      <c r="AZ481" s="174">
        <f>W481*W59*PRODUCT($CJ481:DC481)</f>
        <v>0</v>
      </c>
      <c r="BA481" s="174">
        <f>X481*X59*PRODUCT($CJ481:DD481)</f>
        <v>0</v>
      </c>
      <c r="BB481" s="174">
        <f>Y481*Y59*PRODUCT($CJ481:DE481)</f>
        <v>0</v>
      </c>
      <c r="BC481" s="174">
        <f>Z481*Z59*PRODUCT($CJ481:DF481)</f>
        <v>0</v>
      </c>
      <c r="BD481" s="174">
        <f>AA481*AA59*PRODUCT($CJ481:DG481)</f>
        <v>0</v>
      </c>
      <c r="BE481" s="174">
        <f>AB481*AB59*PRODUCT($CJ481:DH481)</f>
        <v>0</v>
      </c>
      <c r="BF481" s="93"/>
      <c r="BG481" s="93"/>
      <c r="BH481" s="93"/>
      <c r="BI481" s="169">
        <f>SUM($AF481:AG481)-SUM($AF513:AG513)-SUM($C513:D513)-SUM($BH513:BI513)</f>
        <v>0</v>
      </c>
      <c r="BJ481" s="169">
        <f>SUM($AF481:AH481)-SUM($AF513:AH513)-SUM($C513:E513)-SUM($BH513:BJ513)</f>
        <v>0</v>
      </c>
      <c r="BK481" s="169">
        <f>SUM($AF481:AI481)-SUM($AF513:AI513)-SUM($C513:F513)-SUM($BH513:BK513)</f>
        <v>0</v>
      </c>
      <c r="BL481" s="169">
        <f>SUM($AF481:AJ481)-SUM($AF513:AJ513)-SUM($C513:G513)-SUM($BH513:BL513)</f>
        <v>0</v>
      </c>
      <c r="BM481" s="169">
        <f>SUM($AF481:AK481)-SUM($AF513:AK513)-SUM($C513:H513)-SUM($BH513:BM513)</f>
        <v>0</v>
      </c>
      <c r="BN481" s="169">
        <f>SUM($AF481:AL481)-SUM($AF513:AL513)-SUM($C513:I513)-SUM($BH513:BN513)</f>
        <v>0</v>
      </c>
      <c r="BO481" s="169">
        <f>SUM($AF481:AM481)-SUM($AF513:AM513)-SUM($C513:J513)-SUM($BH513:BO513)</f>
        <v>0</v>
      </c>
      <c r="BP481" s="169">
        <f>SUM($AF481:AN481)-SUM($AF513:AN513)-SUM($C513:K513)-SUM($BH513:BP513)</f>
        <v>0</v>
      </c>
      <c r="BQ481" s="169">
        <f>SUM($AF481:AO481)-SUM($AF513:AO513)-SUM($C513:L513)-SUM($BH513:BQ513)</f>
        <v>0</v>
      </c>
      <c r="BR481" s="169">
        <f>SUM($AF481:AP481)-SUM($AF513:AP513)-SUM($C513:M513)-SUM($BH513:BR513)</f>
        <v>0</v>
      </c>
      <c r="BS481" s="169">
        <f>SUM($AF481:AQ481)-SUM($AF513:AQ513)-SUM($C513:N513)-SUM($BH513:BS513)</f>
        <v>0</v>
      </c>
      <c r="BT481" s="169">
        <f>SUM($AF481:AR481)-SUM($AF513:AR513)-SUM($C513:O513)-SUM($BH513:BT513)</f>
        <v>0</v>
      </c>
      <c r="BU481" s="169">
        <f>SUM($AF481:AS481)-SUM($AF513:AS513)-SUM($C513:P513)-SUM($BH513:BU513)</f>
        <v>0</v>
      </c>
      <c r="BV481" s="169">
        <f>SUM($AF481:AT481)-SUM($AF513:AT513)-SUM($C513:Q513)-SUM($BH513:BV513)</f>
        <v>0</v>
      </c>
      <c r="BW481" s="169">
        <f>SUM($AF481:AU481)-SUM($AF513:AU513)-SUM($C513:R513)-SUM($BH513:BW513)</f>
        <v>0</v>
      </c>
      <c r="BX481" s="169">
        <f>SUM($AF481:AV481)-SUM($AF513:AV513)-SUM($C513:S513)-SUM($BH513:BX513)</f>
        <v>0</v>
      </c>
      <c r="BY481" s="169">
        <f>SUM($AF481:AW481)-SUM($AF513:AW513)-SUM($C513:T513)-SUM($BH513:BY513)</f>
        <v>0</v>
      </c>
      <c r="BZ481" s="169">
        <f>SUM($AF481:AX481)-SUM($AF513:AX513)-SUM($C513:U513)-SUM($BH513:BZ513)</f>
        <v>0</v>
      </c>
      <c r="CA481" s="169">
        <f>SUM($AF481:AY481)-SUM($AF513:AY513)-SUM($C513:V513)-SUM($BH513:CA513)</f>
        <v>0</v>
      </c>
      <c r="CB481" s="169">
        <f>SUM($AF481:AZ481)-SUM($AF513:AZ513)-SUM($C513:W513)-SUM($BH513:CB513)</f>
        <v>0</v>
      </c>
      <c r="CC481" s="169">
        <f>SUM($AF481:BA481)-SUM($AF513:BA513)-SUM($C513:X513)-SUM($BH513:CC513)</f>
        <v>0</v>
      </c>
      <c r="CD481" s="169">
        <f>SUM($AF481:BB481)-SUM($AF513:BB513)-SUM($C513:Y513)-SUM($BH513:CD513)</f>
        <v>0</v>
      </c>
      <c r="CE481" s="169">
        <f>SUM($AF481:BC481)-SUM($AF513:BC513)-SUM($C513:Z513)-SUM($BH513:CE513)</f>
        <v>0</v>
      </c>
      <c r="CF481" s="169">
        <f>SUM($AF481:BD481)-SUM($AF513:BD513)-SUM($C513:AA513)-SUM($BH513:CF513)</f>
        <v>0</v>
      </c>
      <c r="CG481" s="169">
        <f>SUM($AF481:BE481)-SUM($AF513:BE513)-SUM($C513:AB513)-SUM($BH513:CG513)</f>
        <v>0</v>
      </c>
      <c r="CH481" s="52"/>
      <c r="CI481" s="52"/>
      <c r="CJ481" s="67"/>
      <c r="CK481" s="67"/>
      <c r="CL481" s="67"/>
      <c r="CM481" s="67"/>
      <c r="CN481" s="67"/>
      <c r="CO481" s="67"/>
      <c r="CP481" s="67"/>
      <c r="CQ481" s="67"/>
      <c r="CR481" s="67"/>
      <c r="CS481" s="67"/>
      <c r="CT481" s="67"/>
      <c r="CU481" s="67"/>
      <c r="CV481" s="67"/>
      <c r="CW481" s="67"/>
      <c r="CX481" s="67"/>
      <c r="CY481" s="67"/>
      <c r="CZ481" s="67">
        <f>1-S481</f>
        <v>1</v>
      </c>
      <c r="DA481" s="67">
        <f t="shared" si="186"/>
        <v>0.99999218110490773</v>
      </c>
      <c r="DB481" s="67">
        <f t="shared" si="186"/>
        <v>0.99999138146863464</v>
      </c>
      <c r="DC481" s="67">
        <f t="shared" si="186"/>
        <v>0.99999060764243397</v>
      </c>
      <c r="DD481" s="67">
        <f t="shared" si="186"/>
        <v>0.99998984763311116</v>
      </c>
      <c r="DE481" s="67">
        <f t="shared" si="186"/>
        <v>0.99998912791898464</v>
      </c>
      <c r="DF481" s="67">
        <f t="shared" si="184"/>
        <v>0.99998847497837329</v>
      </c>
      <c r="DG481" s="67">
        <f t="shared" si="184"/>
        <v>0.99998791528959552</v>
      </c>
      <c r="DH481" s="67">
        <f t="shared" si="184"/>
        <v>0.99998747533096999</v>
      </c>
      <c r="DI481" s="67">
        <f t="shared" si="184"/>
        <v>0.99998718158081534</v>
      </c>
      <c r="DL481" s="53"/>
      <c r="DM481" s="188" t="str">
        <f t="shared" si="170"/>
        <v/>
      </c>
      <c r="DN481" s="188" t="str">
        <f t="shared" si="170"/>
        <v/>
      </c>
      <c r="DO481" s="188" t="str">
        <f t="shared" si="170"/>
        <v/>
      </c>
      <c r="DP481" s="188" t="str">
        <f t="shared" si="170"/>
        <v/>
      </c>
      <c r="DQ481" s="188" t="str">
        <f t="shared" si="170"/>
        <v/>
      </c>
      <c r="DR481" s="188" t="str">
        <f t="shared" si="170"/>
        <v/>
      </c>
      <c r="DS481" s="188" t="str">
        <f t="shared" si="170"/>
        <v/>
      </c>
      <c r="DT481" s="188" t="str">
        <f t="shared" si="170"/>
        <v/>
      </c>
      <c r="DU481" s="188" t="str">
        <f t="shared" si="170"/>
        <v/>
      </c>
      <c r="DV481" s="188" t="str">
        <f t="shared" si="170"/>
        <v/>
      </c>
      <c r="DW481" s="188" t="str">
        <f t="shared" si="170"/>
        <v/>
      </c>
      <c r="DX481" s="188" t="str">
        <f t="shared" si="170"/>
        <v/>
      </c>
      <c r="DY481" s="188" t="str">
        <f t="shared" si="170"/>
        <v/>
      </c>
      <c r="DZ481" s="188" t="str">
        <f t="shared" si="170"/>
        <v/>
      </c>
      <c r="EA481" s="188" t="str">
        <f t="shared" si="170"/>
        <v/>
      </c>
      <c r="EB481" s="188" t="str">
        <f t="shared" si="170"/>
        <v/>
      </c>
      <c r="EC481" s="188" t="str">
        <f t="shared" si="180"/>
        <v/>
      </c>
      <c r="ED481" s="188" t="str">
        <f t="shared" si="180"/>
        <v/>
      </c>
      <c r="EE481" s="188" t="str">
        <f t="shared" si="180"/>
        <v/>
      </c>
      <c r="EF481" s="188" t="str">
        <f t="shared" si="180"/>
        <v/>
      </c>
      <c r="EG481" s="188" t="str">
        <f t="shared" si="180"/>
        <v/>
      </c>
      <c r="EH481" s="188" t="str">
        <f t="shared" si="180"/>
        <v/>
      </c>
      <c r="EI481" s="188" t="str">
        <f t="shared" si="180"/>
        <v/>
      </c>
      <c r="EJ481" s="188" t="str">
        <f t="shared" si="180"/>
        <v/>
      </c>
      <c r="EK481" s="188" t="str">
        <f t="shared" si="180"/>
        <v/>
      </c>
    </row>
    <row r="482" spans="1:141" x14ac:dyDescent="0.3">
      <c r="B482" s="1">
        <v>18</v>
      </c>
      <c r="C482" s="175"/>
      <c r="D482" s="175"/>
      <c r="E482" s="175"/>
      <c r="F482" s="175"/>
      <c r="G482" s="175"/>
      <c r="H482" s="175"/>
      <c r="I482" s="175"/>
      <c r="J482" s="175"/>
      <c r="K482" s="175"/>
      <c r="L482" s="175"/>
      <c r="M482" s="175"/>
      <c r="N482" s="175"/>
      <c r="O482" s="175"/>
      <c r="P482" s="175"/>
      <c r="Q482" s="175"/>
      <c r="R482" s="175"/>
      <c r="S482" s="175"/>
      <c r="T482" s="175"/>
      <c r="U482" s="175">
        <f t="shared" ref="U482:AB482" si="189">VLOOKUP(T94,BRInc,$A$4,FALSE)*(1+((VLOOKUP(T94,BrRisk,$A$4,FALSE)-1)*MAX(0,AW126-BaselineBMI)))</f>
        <v>7.8188950922857341E-6</v>
      </c>
      <c r="V482" s="175">
        <f t="shared" si="189"/>
        <v>8.6185313653341925E-6</v>
      </c>
      <c r="W482" s="175">
        <f t="shared" si="189"/>
        <v>9.392357566003115E-6</v>
      </c>
      <c r="X482" s="175">
        <f t="shared" si="189"/>
        <v>1.015236688887518E-5</v>
      </c>
      <c r="Y482" s="175">
        <f t="shared" si="189"/>
        <v>1.0872081015332447E-5</v>
      </c>
      <c r="Z482" s="175">
        <f t="shared" si="189"/>
        <v>1.1525021626756974E-5</v>
      </c>
      <c r="AA482" s="175">
        <f t="shared" si="189"/>
        <v>1.208471040453082E-5</v>
      </c>
      <c r="AB482" s="175">
        <f t="shared" si="189"/>
        <v>1.2524669030036043E-5</v>
      </c>
      <c r="AC482" s="155"/>
      <c r="AD482" s="155"/>
      <c r="AE482" s="155"/>
      <c r="AF482" s="177"/>
      <c r="AG482" s="174">
        <f>D482*D60*PRODUCT($CJ482:CJ482)</f>
        <v>0</v>
      </c>
      <c r="AH482" s="174">
        <f>E482*E60*PRODUCT($CJ482:CK482)</f>
        <v>0</v>
      </c>
      <c r="AI482" s="174">
        <f>F482*F60*PRODUCT($CJ482:CL482)</f>
        <v>0</v>
      </c>
      <c r="AJ482" s="174">
        <f>G482*G60*PRODUCT($CJ482:CM482)</f>
        <v>0</v>
      </c>
      <c r="AK482" s="174">
        <f>H482*H60*PRODUCT($CJ482:CN482)</f>
        <v>0</v>
      </c>
      <c r="AL482" s="174">
        <f>I482*I60*PRODUCT($CJ482:CO482)</f>
        <v>0</v>
      </c>
      <c r="AM482" s="174">
        <f>J482*J60*PRODUCT($CJ482:CP482)</f>
        <v>0</v>
      </c>
      <c r="AN482" s="174">
        <f>K482*K60*PRODUCT($CJ482:CQ482)</f>
        <v>0</v>
      </c>
      <c r="AO482" s="174">
        <f>L482*L60*PRODUCT($CJ482:CR482)</f>
        <v>0</v>
      </c>
      <c r="AP482" s="174">
        <f>M482*M60*PRODUCT($CJ482:CS482)</f>
        <v>0</v>
      </c>
      <c r="AQ482" s="174">
        <f>N482*N60*PRODUCT($CJ482:CT482)</f>
        <v>0</v>
      </c>
      <c r="AR482" s="174">
        <f>O482*O60*PRODUCT($CJ482:CU482)</f>
        <v>0</v>
      </c>
      <c r="AS482" s="174">
        <f>P482*P60*PRODUCT($CJ482:CV482)</f>
        <v>0</v>
      </c>
      <c r="AT482" s="174">
        <f>Q482*Q60*PRODUCT($CJ482:CW482)</f>
        <v>0</v>
      </c>
      <c r="AU482" s="174">
        <f>R482*R60*PRODUCT($CJ482:CX482)</f>
        <v>0</v>
      </c>
      <c r="AV482" s="174">
        <f>S482*S60*PRODUCT($CJ482:CY482)</f>
        <v>0</v>
      </c>
      <c r="AW482" s="174">
        <f>T482*T60*PRODUCT($CJ482:CZ482)</f>
        <v>0</v>
      </c>
      <c r="AX482" s="174">
        <f>U482*U60*PRODUCT($CJ482:DA482)</f>
        <v>0</v>
      </c>
      <c r="AY482" s="174">
        <f>V482*V60*PRODUCT($CJ482:DB482)</f>
        <v>0</v>
      </c>
      <c r="AZ482" s="174">
        <f>W482*W60*PRODUCT($CJ482:DC482)</f>
        <v>0</v>
      </c>
      <c r="BA482" s="174">
        <f>X482*X60*PRODUCT($CJ482:DD482)</f>
        <v>0</v>
      </c>
      <c r="BB482" s="174">
        <f>Y482*Y60*PRODUCT($CJ482:DE482)</f>
        <v>0</v>
      </c>
      <c r="BC482" s="174">
        <f>Z482*Z60*PRODUCT($CJ482:DF482)</f>
        <v>0</v>
      </c>
      <c r="BD482" s="174">
        <f>AA482*AA60*PRODUCT($CJ482:DG482)</f>
        <v>0</v>
      </c>
      <c r="BE482" s="174">
        <f>AB482*AB60*PRODUCT($CJ482:DH482)</f>
        <v>0</v>
      </c>
      <c r="BF482" s="93"/>
      <c r="BG482" s="93"/>
      <c r="BH482" s="93"/>
      <c r="BI482" s="169">
        <f>SUM($AF482:AG482)-SUM($AF514:AG514)-SUM($C514:D514)-SUM($BH514:BI514)</f>
        <v>0</v>
      </c>
      <c r="BJ482" s="169">
        <f>SUM($AF482:AH482)-SUM($AF514:AH514)-SUM($C514:E514)-SUM($BH514:BJ514)</f>
        <v>0</v>
      </c>
      <c r="BK482" s="169">
        <f>SUM($AF482:AI482)-SUM($AF514:AI514)-SUM($C514:F514)-SUM($BH514:BK514)</f>
        <v>0</v>
      </c>
      <c r="BL482" s="169">
        <f>SUM($AF482:AJ482)-SUM($AF514:AJ514)-SUM($C514:G514)-SUM($BH514:BL514)</f>
        <v>0</v>
      </c>
      <c r="BM482" s="169">
        <f>SUM($AF482:AK482)-SUM($AF514:AK514)-SUM($C514:H514)-SUM($BH514:BM514)</f>
        <v>0</v>
      </c>
      <c r="BN482" s="169">
        <f>SUM($AF482:AL482)-SUM($AF514:AL514)-SUM($C514:I514)-SUM($BH514:BN514)</f>
        <v>0</v>
      </c>
      <c r="BO482" s="169">
        <f>SUM($AF482:AM482)-SUM($AF514:AM514)-SUM($C514:J514)-SUM($BH514:BO514)</f>
        <v>0</v>
      </c>
      <c r="BP482" s="169">
        <f>SUM($AF482:AN482)-SUM($AF514:AN514)-SUM($C514:K514)-SUM($BH514:BP514)</f>
        <v>0</v>
      </c>
      <c r="BQ482" s="169">
        <f>SUM($AF482:AO482)-SUM($AF514:AO514)-SUM($C514:L514)-SUM($BH514:BQ514)</f>
        <v>0</v>
      </c>
      <c r="BR482" s="169">
        <f>SUM($AF482:AP482)-SUM($AF514:AP514)-SUM($C514:M514)-SUM($BH514:BR514)</f>
        <v>0</v>
      </c>
      <c r="BS482" s="169">
        <f>SUM($AF482:AQ482)-SUM($AF514:AQ514)-SUM($C514:N514)-SUM($BH514:BS514)</f>
        <v>0</v>
      </c>
      <c r="BT482" s="169">
        <f>SUM($AF482:AR482)-SUM($AF514:AR514)-SUM($C514:O514)-SUM($BH514:BT514)</f>
        <v>0</v>
      </c>
      <c r="BU482" s="169">
        <f>SUM($AF482:AS482)-SUM($AF514:AS514)-SUM($C514:P514)-SUM($BH514:BU514)</f>
        <v>0</v>
      </c>
      <c r="BV482" s="169">
        <f>SUM($AF482:AT482)-SUM($AF514:AT514)-SUM($C514:Q514)-SUM($BH514:BV514)</f>
        <v>0</v>
      </c>
      <c r="BW482" s="169">
        <f>SUM($AF482:AU482)-SUM($AF514:AU514)-SUM($C514:R514)-SUM($BH514:BW514)</f>
        <v>0</v>
      </c>
      <c r="BX482" s="169">
        <f>SUM($AF482:AV482)-SUM($AF514:AV514)-SUM($C514:S514)-SUM($BH514:BX514)</f>
        <v>0</v>
      </c>
      <c r="BY482" s="169">
        <f>SUM($AF482:AW482)-SUM($AF514:AW514)-SUM($C514:T514)-SUM($BH514:BY514)</f>
        <v>0</v>
      </c>
      <c r="BZ482" s="169">
        <f>SUM($AF482:AX482)-SUM($AF514:AX514)-SUM($C514:U514)-SUM($BH514:BZ514)</f>
        <v>0</v>
      </c>
      <c r="CA482" s="169">
        <f>SUM($AF482:AY482)-SUM($AF514:AY514)-SUM($C514:V514)-SUM($BH514:CA514)</f>
        <v>0</v>
      </c>
      <c r="CB482" s="169">
        <f>SUM($AF482:AZ482)-SUM($AF514:AZ514)-SUM($C514:W514)-SUM($BH514:CB514)</f>
        <v>0</v>
      </c>
      <c r="CC482" s="169">
        <f>SUM($AF482:BA482)-SUM($AF514:BA514)-SUM($C514:X514)-SUM($BH514:CC514)</f>
        <v>0</v>
      </c>
      <c r="CD482" s="169">
        <f>SUM($AF482:BB482)-SUM($AF514:BB514)-SUM($C514:Y514)-SUM($BH514:CD514)</f>
        <v>0</v>
      </c>
      <c r="CE482" s="169">
        <f>SUM($AF482:BC482)-SUM($AF514:BC514)-SUM($C514:Z514)-SUM($BH514:CE514)</f>
        <v>0</v>
      </c>
      <c r="CF482" s="169">
        <f>SUM($AF482:BD482)-SUM($AF514:BD514)-SUM($C514:AA514)-SUM($BH514:CF514)</f>
        <v>0</v>
      </c>
      <c r="CG482" s="169">
        <f>SUM($AF482:BE482)-SUM($AF514:BE514)-SUM($C514:AB514)-SUM($BH514:CG514)</f>
        <v>0</v>
      </c>
      <c r="CH482" s="52"/>
      <c r="CI482" s="52"/>
      <c r="CJ482" s="67"/>
      <c r="CK482" s="67"/>
      <c r="CL482" s="67"/>
      <c r="CM482" s="67"/>
      <c r="CN482" s="67"/>
      <c r="CO482" s="67"/>
      <c r="CP482" s="67"/>
      <c r="CQ482" s="67"/>
      <c r="CR482" s="67"/>
      <c r="CS482" s="67"/>
      <c r="CT482" s="67"/>
      <c r="CU482" s="67"/>
      <c r="CV482" s="67"/>
      <c r="CW482" s="67"/>
      <c r="CX482" s="67"/>
      <c r="CY482" s="67"/>
      <c r="CZ482" s="67"/>
      <c r="DA482" s="67">
        <f>1-T482</f>
        <v>1</v>
      </c>
      <c r="DB482" s="67">
        <f t="shared" si="186"/>
        <v>0.99999218110490773</v>
      </c>
      <c r="DC482" s="67">
        <f t="shared" si="186"/>
        <v>0.99999138146863464</v>
      </c>
      <c r="DD482" s="67">
        <f t="shared" si="186"/>
        <v>0.99999060764243397</v>
      </c>
      <c r="DE482" s="67">
        <f t="shared" si="186"/>
        <v>0.99998984763311116</v>
      </c>
      <c r="DF482" s="67">
        <f t="shared" si="184"/>
        <v>0.99998912791898464</v>
      </c>
      <c r="DG482" s="67">
        <f t="shared" si="184"/>
        <v>0.99998847497837329</v>
      </c>
      <c r="DH482" s="67">
        <f t="shared" si="184"/>
        <v>0.99998791528959552</v>
      </c>
      <c r="DI482" s="67">
        <f t="shared" si="184"/>
        <v>0.99998747533096999</v>
      </c>
      <c r="DL482" s="53"/>
      <c r="DM482" s="188" t="str">
        <f t="shared" si="170"/>
        <v/>
      </c>
      <c r="DN482" s="188" t="str">
        <f t="shared" si="170"/>
        <v/>
      </c>
      <c r="DO482" s="188" t="str">
        <f t="shared" si="170"/>
        <v/>
      </c>
      <c r="DP482" s="188" t="str">
        <f t="shared" si="170"/>
        <v/>
      </c>
      <c r="DQ482" s="188" t="str">
        <f t="shared" si="170"/>
        <v/>
      </c>
      <c r="DR482" s="188" t="str">
        <f t="shared" si="170"/>
        <v/>
      </c>
      <c r="DS482" s="188" t="str">
        <f t="shared" si="170"/>
        <v/>
      </c>
      <c r="DT482" s="188" t="str">
        <f t="shared" si="170"/>
        <v/>
      </c>
      <c r="DU482" s="188" t="str">
        <f t="shared" si="170"/>
        <v/>
      </c>
      <c r="DV482" s="188" t="str">
        <f t="shared" si="170"/>
        <v/>
      </c>
      <c r="DW482" s="188" t="str">
        <f t="shared" si="170"/>
        <v/>
      </c>
      <c r="DX482" s="188" t="str">
        <f t="shared" si="170"/>
        <v/>
      </c>
      <c r="DY482" s="188" t="str">
        <f t="shared" si="170"/>
        <v/>
      </c>
      <c r="DZ482" s="188" t="str">
        <f t="shared" si="170"/>
        <v/>
      </c>
      <c r="EA482" s="188" t="str">
        <f t="shared" si="170"/>
        <v/>
      </c>
      <c r="EB482" s="188" t="str">
        <f t="shared" si="170"/>
        <v/>
      </c>
      <c r="EC482" s="188" t="str">
        <f t="shared" si="180"/>
        <v/>
      </c>
      <c r="ED482" s="188" t="str">
        <f t="shared" si="180"/>
        <v/>
      </c>
      <c r="EE482" s="188" t="str">
        <f t="shared" si="180"/>
        <v/>
      </c>
      <c r="EF482" s="188" t="str">
        <f t="shared" si="180"/>
        <v/>
      </c>
      <c r="EG482" s="188" t="str">
        <f t="shared" si="180"/>
        <v/>
      </c>
      <c r="EH482" s="188" t="str">
        <f t="shared" si="180"/>
        <v/>
      </c>
      <c r="EI482" s="188" t="str">
        <f t="shared" si="180"/>
        <v/>
      </c>
      <c r="EJ482" s="188" t="str">
        <f t="shared" si="180"/>
        <v/>
      </c>
      <c r="EK482" s="188" t="str">
        <f t="shared" si="180"/>
        <v/>
      </c>
    </row>
    <row r="483" spans="1:141" x14ac:dyDescent="0.3">
      <c r="B483" s="1">
        <v>19</v>
      </c>
      <c r="C483" s="175"/>
      <c r="D483" s="175"/>
      <c r="E483" s="175"/>
      <c r="F483" s="175"/>
      <c r="G483" s="175"/>
      <c r="H483" s="175"/>
      <c r="I483" s="175"/>
      <c r="J483" s="175"/>
      <c r="K483" s="175"/>
      <c r="L483" s="175"/>
      <c r="M483" s="175"/>
      <c r="N483" s="175"/>
      <c r="O483" s="175"/>
      <c r="P483" s="175"/>
      <c r="Q483" s="175"/>
      <c r="R483" s="175"/>
      <c r="S483" s="175"/>
      <c r="T483" s="175"/>
      <c r="U483" s="175"/>
      <c r="V483" s="175">
        <f t="shared" ref="V483:AB483" si="190">VLOOKUP(U95,BRInc,$A$4,FALSE)*(1+((VLOOKUP(U95,BrRisk,$A$4,FALSE)-1)*MAX(0,AX127-BaselineBMI)))</f>
        <v>7.8188950922857341E-6</v>
      </c>
      <c r="W483" s="175">
        <f t="shared" si="190"/>
        <v>8.6185313653341925E-6</v>
      </c>
      <c r="X483" s="175">
        <f t="shared" si="190"/>
        <v>9.392357566003115E-6</v>
      </c>
      <c r="Y483" s="175">
        <f t="shared" si="190"/>
        <v>1.015236688887518E-5</v>
      </c>
      <c r="Z483" s="175">
        <f t="shared" si="190"/>
        <v>1.0872081015332447E-5</v>
      </c>
      <c r="AA483" s="175">
        <f t="shared" si="190"/>
        <v>1.1525021626756974E-5</v>
      </c>
      <c r="AB483" s="175">
        <f t="shared" si="190"/>
        <v>1.208471040453082E-5</v>
      </c>
      <c r="AC483" s="155"/>
      <c r="AD483" s="155"/>
      <c r="AE483" s="155"/>
      <c r="AF483" s="177"/>
      <c r="AG483" s="174">
        <f>D483*D61*PRODUCT($CJ483:CJ483)</f>
        <v>0</v>
      </c>
      <c r="AH483" s="174">
        <f>E483*E61*PRODUCT($CJ483:CK483)</f>
        <v>0</v>
      </c>
      <c r="AI483" s="174">
        <f>F483*F61*PRODUCT($CJ483:CL483)</f>
        <v>0</v>
      </c>
      <c r="AJ483" s="174">
        <f>G483*G61*PRODUCT($CJ483:CM483)</f>
        <v>0</v>
      </c>
      <c r="AK483" s="174">
        <f>H483*H61*PRODUCT($CJ483:CN483)</f>
        <v>0</v>
      </c>
      <c r="AL483" s="174">
        <f>I483*I61*PRODUCT($CJ483:CO483)</f>
        <v>0</v>
      </c>
      <c r="AM483" s="174">
        <f>J483*J61*PRODUCT($CJ483:CP483)</f>
        <v>0</v>
      </c>
      <c r="AN483" s="174">
        <f>K483*K61*PRODUCT($CJ483:CQ483)</f>
        <v>0</v>
      </c>
      <c r="AO483" s="174">
        <f>L483*L61*PRODUCT($CJ483:CR483)</f>
        <v>0</v>
      </c>
      <c r="AP483" s="174">
        <f>M483*M61*PRODUCT($CJ483:CS483)</f>
        <v>0</v>
      </c>
      <c r="AQ483" s="174">
        <f>N483*N61*PRODUCT($CJ483:CT483)</f>
        <v>0</v>
      </c>
      <c r="AR483" s="174">
        <f>O483*O61*PRODUCT($CJ483:CU483)</f>
        <v>0</v>
      </c>
      <c r="AS483" s="174">
        <f>P483*P61*PRODUCT($CJ483:CV483)</f>
        <v>0</v>
      </c>
      <c r="AT483" s="174">
        <f>Q483*Q61*PRODUCT($CJ483:CW483)</f>
        <v>0</v>
      </c>
      <c r="AU483" s="174">
        <f>R483*R61*PRODUCT($CJ483:CX483)</f>
        <v>0</v>
      </c>
      <c r="AV483" s="174">
        <f>S483*S61*PRODUCT($CJ483:CY483)</f>
        <v>0</v>
      </c>
      <c r="AW483" s="174">
        <f>T483*T61*PRODUCT($CJ483:CZ483)</f>
        <v>0</v>
      </c>
      <c r="AX483" s="174">
        <f>U483*U61*PRODUCT($CJ483:DA483)</f>
        <v>0</v>
      </c>
      <c r="AY483" s="174">
        <f>V483*V61*PRODUCT($CJ483:DB483)</f>
        <v>0</v>
      </c>
      <c r="AZ483" s="174">
        <f>W483*W61*PRODUCT($CJ483:DC483)</f>
        <v>0</v>
      </c>
      <c r="BA483" s="174">
        <f>X483*X61*PRODUCT($CJ483:DD483)</f>
        <v>0</v>
      </c>
      <c r="BB483" s="174">
        <f>Y483*Y61*PRODUCT($CJ483:DE483)</f>
        <v>0</v>
      </c>
      <c r="BC483" s="174">
        <f>Z483*Z61*PRODUCT($CJ483:DF483)</f>
        <v>0</v>
      </c>
      <c r="BD483" s="174">
        <f>AA483*AA61*PRODUCT($CJ483:DG483)</f>
        <v>0</v>
      </c>
      <c r="BE483" s="174">
        <f>AB483*AB61*PRODUCT($CJ483:DH483)</f>
        <v>0</v>
      </c>
      <c r="BF483" s="93"/>
      <c r="BG483" s="93"/>
      <c r="BH483" s="93"/>
      <c r="BI483" s="169">
        <f>SUM($AF483:AG483)-SUM($AF515:AG515)-SUM($C515:D515)-SUM($BH515:BI515)</f>
        <v>0</v>
      </c>
      <c r="BJ483" s="169">
        <f>SUM($AF483:AH483)-SUM($AF515:AH515)-SUM($C515:E515)-SUM($BH515:BJ515)</f>
        <v>0</v>
      </c>
      <c r="BK483" s="169">
        <f>SUM($AF483:AI483)-SUM($AF515:AI515)-SUM($C515:F515)-SUM($BH515:BK515)</f>
        <v>0</v>
      </c>
      <c r="BL483" s="169">
        <f>SUM($AF483:AJ483)-SUM($AF515:AJ515)-SUM($C515:G515)-SUM($BH515:BL515)</f>
        <v>0</v>
      </c>
      <c r="BM483" s="169">
        <f>SUM($AF483:AK483)-SUM($AF515:AK515)-SUM($C515:H515)-SUM($BH515:BM515)</f>
        <v>0</v>
      </c>
      <c r="BN483" s="169">
        <f>SUM($AF483:AL483)-SUM($AF515:AL515)-SUM($C515:I515)-SUM($BH515:BN515)</f>
        <v>0</v>
      </c>
      <c r="BO483" s="169">
        <f>SUM($AF483:AM483)-SUM($AF515:AM515)-SUM($C515:J515)-SUM($BH515:BO515)</f>
        <v>0</v>
      </c>
      <c r="BP483" s="169">
        <f>SUM($AF483:AN483)-SUM($AF515:AN515)-SUM($C515:K515)-SUM($BH515:BP515)</f>
        <v>0</v>
      </c>
      <c r="BQ483" s="169">
        <f>SUM($AF483:AO483)-SUM($AF515:AO515)-SUM($C515:L515)-SUM($BH515:BQ515)</f>
        <v>0</v>
      </c>
      <c r="BR483" s="169">
        <f>SUM($AF483:AP483)-SUM($AF515:AP515)-SUM($C515:M515)-SUM($BH515:BR515)</f>
        <v>0</v>
      </c>
      <c r="BS483" s="169">
        <f>SUM($AF483:AQ483)-SUM($AF515:AQ515)-SUM($C515:N515)-SUM($BH515:BS515)</f>
        <v>0</v>
      </c>
      <c r="BT483" s="169">
        <f>SUM($AF483:AR483)-SUM($AF515:AR515)-SUM($C515:O515)-SUM($BH515:BT515)</f>
        <v>0</v>
      </c>
      <c r="BU483" s="169">
        <f>SUM($AF483:AS483)-SUM($AF515:AS515)-SUM($C515:P515)-SUM($BH515:BU515)</f>
        <v>0</v>
      </c>
      <c r="BV483" s="169">
        <f>SUM($AF483:AT483)-SUM($AF515:AT515)-SUM($C515:Q515)-SUM($BH515:BV515)</f>
        <v>0</v>
      </c>
      <c r="BW483" s="169">
        <f>SUM($AF483:AU483)-SUM($AF515:AU515)-SUM($C515:R515)-SUM($BH515:BW515)</f>
        <v>0</v>
      </c>
      <c r="BX483" s="169">
        <f>SUM($AF483:AV483)-SUM($AF515:AV515)-SUM($C515:S515)-SUM($BH515:BX515)</f>
        <v>0</v>
      </c>
      <c r="BY483" s="169">
        <f>SUM($AF483:AW483)-SUM($AF515:AW515)-SUM($C515:T515)-SUM($BH515:BY515)</f>
        <v>0</v>
      </c>
      <c r="BZ483" s="169">
        <f>SUM($AF483:AX483)-SUM($AF515:AX515)-SUM($C515:U515)-SUM($BH515:BZ515)</f>
        <v>0</v>
      </c>
      <c r="CA483" s="169">
        <f>SUM($AF483:AY483)-SUM($AF515:AY515)-SUM($C515:V515)-SUM($BH515:CA515)</f>
        <v>0</v>
      </c>
      <c r="CB483" s="169">
        <f>SUM($AF483:AZ483)-SUM($AF515:AZ515)-SUM($C515:W515)-SUM($BH515:CB515)</f>
        <v>0</v>
      </c>
      <c r="CC483" s="169">
        <f>SUM($AF483:BA483)-SUM($AF515:BA515)-SUM($C515:X515)-SUM($BH515:CC515)</f>
        <v>0</v>
      </c>
      <c r="CD483" s="169">
        <f>SUM($AF483:BB483)-SUM($AF515:BB515)-SUM($C515:Y515)-SUM($BH515:CD515)</f>
        <v>0</v>
      </c>
      <c r="CE483" s="169">
        <f>SUM($AF483:BC483)-SUM($AF515:BC515)-SUM($C515:Z515)-SUM($BH515:CE515)</f>
        <v>0</v>
      </c>
      <c r="CF483" s="169">
        <f>SUM($AF483:BD483)-SUM($AF515:BD515)-SUM($C515:AA515)-SUM($BH515:CF515)</f>
        <v>0</v>
      </c>
      <c r="CG483" s="169">
        <f>SUM($AF483:BE483)-SUM($AF515:BE515)-SUM($C515:AB515)-SUM($BH515:CG515)</f>
        <v>0</v>
      </c>
      <c r="CH483" s="52"/>
      <c r="CI483" s="52"/>
      <c r="CJ483" s="67"/>
      <c r="CK483" s="67"/>
      <c r="CL483" s="67"/>
      <c r="CM483" s="67"/>
      <c r="CN483" s="67"/>
      <c r="CO483" s="67"/>
      <c r="CP483" s="67"/>
      <c r="CQ483" s="67"/>
      <c r="CR483" s="67"/>
      <c r="CS483" s="67"/>
      <c r="CT483" s="67"/>
      <c r="CU483" s="67"/>
      <c r="CV483" s="67"/>
      <c r="CW483" s="67"/>
      <c r="CX483" s="67"/>
      <c r="CY483" s="67"/>
      <c r="CZ483" s="67"/>
      <c r="DA483" s="67"/>
      <c r="DB483" s="67">
        <f>1-U483</f>
        <v>1</v>
      </c>
      <c r="DC483" s="67">
        <f t="shared" si="186"/>
        <v>0.99999218110490773</v>
      </c>
      <c r="DD483" s="67">
        <f t="shared" si="186"/>
        <v>0.99999138146863464</v>
      </c>
      <c r="DE483" s="67">
        <f t="shared" si="186"/>
        <v>0.99999060764243397</v>
      </c>
      <c r="DF483" s="67">
        <f t="shared" si="184"/>
        <v>0.99998984763311116</v>
      </c>
      <c r="DG483" s="67">
        <f t="shared" si="184"/>
        <v>0.99998912791898464</v>
      </c>
      <c r="DH483" s="67">
        <f t="shared" si="184"/>
        <v>0.99998847497837329</v>
      </c>
      <c r="DI483" s="67">
        <f t="shared" si="184"/>
        <v>0.99998791528959552</v>
      </c>
      <c r="DL483" s="53"/>
      <c r="DM483" s="188" t="str">
        <f t="shared" si="170"/>
        <v/>
      </c>
      <c r="DN483" s="188" t="str">
        <f t="shared" si="170"/>
        <v/>
      </c>
      <c r="DO483" s="188" t="str">
        <f t="shared" si="170"/>
        <v/>
      </c>
      <c r="DP483" s="188" t="str">
        <f t="shared" si="170"/>
        <v/>
      </c>
      <c r="DQ483" s="188" t="str">
        <f t="shared" si="170"/>
        <v/>
      </c>
      <c r="DR483" s="188" t="str">
        <f t="shared" si="170"/>
        <v/>
      </c>
      <c r="DS483" s="188" t="str">
        <f t="shared" si="170"/>
        <v/>
      </c>
      <c r="DT483" s="188" t="str">
        <f t="shared" si="170"/>
        <v/>
      </c>
      <c r="DU483" s="188" t="str">
        <f t="shared" si="170"/>
        <v/>
      </c>
      <c r="DV483" s="188" t="str">
        <f t="shared" si="170"/>
        <v/>
      </c>
      <c r="DW483" s="188" t="str">
        <f t="shared" si="170"/>
        <v/>
      </c>
      <c r="DX483" s="188" t="str">
        <f t="shared" si="170"/>
        <v/>
      </c>
      <c r="DY483" s="188" t="str">
        <f t="shared" si="170"/>
        <v/>
      </c>
      <c r="DZ483" s="188" t="str">
        <f t="shared" si="170"/>
        <v/>
      </c>
      <c r="EA483" s="188" t="str">
        <f t="shared" si="170"/>
        <v/>
      </c>
      <c r="EB483" s="188" t="str">
        <f t="shared" si="170"/>
        <v/>
      </c>
      <c r="EC483" s="188" t="str">
        <f t="shared" si="180"/>
        <v/>
      </c>
      <c r="ED483" s="188" t="str">
        <f t="shared" si="180"/>
        <v/>
      </c>
      <c r="EE483" s="188" t="str">
        <f t="shared" si="180"/>
        <v/>
      </c>
      <c r="EF483" s="188" t="str">
        <f t="shared" si="180"/>
        <v/>
      </c>
      <c r="EG483" s="188" t="str">
        <f t="shared" si="180"/>
        <v/>
      </c>
      <c r="EH483" s="188" t="str">
        <f t="shared" si="180"/>
        <v/>
      </c>
      <c r="EI483" s="188" t="str">
        <f t="shared" si="180"/>
        <v/>
      </c>
      <c r="EJ483" s="188" t="str">
        <f t="shared" si="180"/>
        <v/>
      </c>
      <c r="EK483" s="188" t="str">
        <f t="shared" si="180"/>
        <v/>
      </c>
    </row>
    <row r="484" spans="1:141" x14ac:dyDescent="0.3">
      <c r="B484" s="1">
        <v>20</v>
      </c>
      <c r="C484" s="175"/>
      <c r="D484" s="175"/>
      <c r="E484" s="175"/>
      <c r="F484" s="175"/>
      <c r="G484" s="175"/>
      <c r="H484" s="175"/>
      <c r="I484" s="175"/>
      <c r="J484" s="175"/>
      <c r="K484" s="175"/>
      <c r="L484" s="175"/>
      <c r="M484" s="175"/>
      <c r="N484" s="175"/>
      <c r="O484" s="175"/>
      <c r="P484" s="175"/>
      <c r="Q484" s="175"/>
      <c r="R484" s="175"/>
      <c r="S484" s="175"/>
      <c r="T484" s="175"/>
      <c r="U484" s="175"/>
      <c r="V484" s="175"/>
      <c r="W484" s="175">
        <f t="shared" ref="W484:AB484" si="191">VLOOKUP(V96,BRInc,$A$4,FALSE)*(1+((VLOOKUP(V96,BrRisk,$A$4,FALSE)-1)*MAX(0,AY128-BaselineBMI)))</f>
        <v>7.8188950922857341E-6</v>
      </c>
      <c r="X484" s="175">
        <f t="shared" si="191"/>
        <v>8.6185313653341925E-6</v>
      </c>
      <c r="Y484" s="175">
        <f t="shared" si="191"/>
        <v>9.392357566003115E-6</v>
      </c>
      <c r="Z484" s="175">
        <f t="shared" si="191"/>
        <v>1.015236688887518E-5</v>
      </c>
      <c r="AA484" s="175">
        <f t="shared" si="191"/>
        <v>1.0872081015332447E-5</v>
      </c>
      <c r="AB484" s="175">
        <f t="shared" si="191"/>
        <v>1.1525021626756974E-5</v>
      </c>
      <c r="AC484" s="155"/>
      <c r="AD484" s="155"/>
      <c r="AE484" s="155"/>
      <c r="AF484" s="177"/>
      <c r="AG484" s="174">
        <f>D484*D62*PRODUCT($CJ484:CJ484)</f>
        <v>0</v>
      </c>
      <c r="AH484" s="174">
        <f>E484*E62*PRODUCT($CJ484:CK484)</f>
        <v>0</v>
      </c>
      <c r="AI484" s="174">
        <f>F484*F62*PRODUCT($CJ484:CL484)</f>
        <v>0</v>
      </c>
      <c r="AJ484" s="174">
        <f>G484*G62*PRODUCT($CJ484:CM484)</f>
        <v>0</v>
      </c>
      <c r="AK484" s="174">
        <f>H484*H62*PRODUCT($CJ484:CN484)</f>
        <v>0</v>
      </c>
      <c r="AL484" s="174">
        <f>I484*I62*PRODUCT($CJ484:CO484)</f>
        <v>0</v>
      </c>
      <c r="AM484" s="174">
        <f>J484*J62*PRODUCT($CJ484:CP484)</f>
        <v>0</v>
      </c>
      <c r="AN484" s="174">
        <f>K484*K62*PRODUCT($CJ484:CQ484)</f>
        <v>0</v>
      </c>
      <c r="AO484" s="174">
        <f>L484*L62*PRODUCT($CJ484:CR484)</f>
        <v>0</v>
      </c>
      <c r="AP484" s="174">
        <f>M484*M62*PRODUCT($CJ484:CS484)</f>
        <v>0</v>
      </c>
      <c r="AQ484" s="174">
        <f>N484*N62*PRODUCT($CJ484:CT484)</f>
        <v>0</v>
      </c>
      <c r="AR484" s="174">
        <f>O484*O62*PRODUCT($CJ484:CU484)</f>
        <v>0</v>
      </c>
      <c r="AS484" s="174">
        <f>P484*P62*PRODUCT($CJ484:CV484)</f>
        <v>0</v>
      </c>
      <c r="AT484" s="174">
        <f>Q484*Q62*PRODUCT($CJ484:CW484)</f>
        <v>0</v>
      </c>
      <c r="AU484" s="174">
        <f>R484*R62*PRODUCT($CJ484:CX484)</f>
        <v>0</v>
      </c>
      <c r="AV484" s="174">
        <f>S484*S62*PRODUCT($CJ484:CY484)</f>
        <v>0</v>
      </c>
      <c r="AW484" s="174">
        <f>T484*T62*PRODUCT($CJ484:CZ484)</f>
        <v>0</v>
      </c>
      <c r="AX484" s="174">
        <f>U484*U62*PRODUCT($CJ484:DA484)</f>
        <v>0</v>
      </c>
      <c r="AY484" s="174">
        <f>V484*V62*PRODUCT($CJ484:DB484)</f>
        <v>0</v>
      </c>
      <c r="AZ484" s="174">
        <f>W484*W62*PRODUCT($CJ484:DC484)</f>
        <v>0</v>
      </c>
      <c r="BA484" s="174">
        <f>X484*X62*PRODUCT($CJ484:DD484)</f>
        <v>0</v>
      </c>
      <c r="BB484" s="174">
        <f>Y484*Y62*PRODUCT($CJ484:DE484)</f>
        <v>0</v>
      </c>
      <c r="BC484" s="174">
        <f>Z484*Z62*PRODUCT($CJ484:DF484)</f>
        <v>0</v>
      </c>
      <c r="BD484" s="174">
        <f>AA484*AA62*PRODUCT($CJ484:DG484)</f>
        <v>0</v>
      </c>
      <c r="BE484" s="174">
        <f>AB484*AB62*PRODUCT($CJ484:DH484)</f>
        <v>0</v>
      </c>
      <c r="BF484" s="93"/>
      <c r="BG484" s="93"/>
      <c r="BH484" s="93"/>
      <c r="BI484" s="169">
        <f>SUM($AF484:AG484)-SUM($AF516:AG516)-SUM($C516:D516)-SUM($BH516:BI516)</f>
        <v>0</v>
      </c>
      <c r="BJ484" s="169">
        <f>SUM($AF484:AH484)-SUM($AF516:AH516)-SUM($C516:E516)-SUM($BH516:BJ516)</f>
        <v>0</v>
      </c>
      <c r="BK484" s="169">
        <f>SUM($AF484:AI484)-SUM($AF516:AI516)-SUM($C516:F516)-SUM($BH516:BK516)</f>
        <v>0</v>
      </c>
      <c r="BL484" s="169">
        <f>SUM($AF484:AJ484)-SUM($AF516:AJ516)-SUM($C516:G516)-SUM($BH516:BL516)</f>
        <v>0</v>
      </c>
      <c r="BM484" s="169">
        <f>SUM($AF484:AK484)-SUM($AF516:AK516)-SUM($C516:H516)-SUM($BH516:BM516)</f>
        <v>0</v>
      </c>
      <c r="BN484" s="169">
        <f>SUM($AF484:AL484)-SUM($AF516:AL516)-SUM($C516:I516)-SUM($BH516:BN516)</f>
        <v>0</v>
      </c>
      <c r="BO484" s="169">
        <f>SUM($AF484:AM484)-SUM($AF516:AM516)-SUM($C516:J516)-SUM($BH516:BO516)</f>
        <v>0</v>
      </c>
      <c r="BP484" s="169">
        <f>SUM($AF484:AN484)-SUM($AF516:AN516)-SUM($C516:K516)-SUM($BH516:BP516)</f>
        <v>0</v>
      </c>
      <c r="BQ484" s="169">
        <f>SUM($AF484:AO484)-SUM($AF516:AO516)-SUM($C516:L516)-SUM($BH516:BQ516)</f>
        <v>0</v>
      </c>
      <c r="BR484" s="169">
        <f>SUM($AF484:AP484)-SUM($AF516:AP516)-SUM($C516:M516)-SUM($BH516:BR516)</f>
        <v>0</v>
      </c>
      <c r="BS484" s="169">
        <f>SUM($AF484:AQ484)-SUM($AF516:AQ516)-SUM($C516:N516)-SUM($BH516:BS516)</f>
        <v>0</v>
      </c>
      <c r="BT484" s="169">
        <f>SUM($AF484:AR484)-SUM($AF516:AR516)-SUM($C516:O516)-SUM($BH516:BT516)</f>
        <v>0</v>
      </c>
      <c r="BU484" s="169">
        <f>SUM($AF484:AS484)-SUM($AF516:AS516)-SUM($C516:P516)-SUM($BH516:BU516)</f>
        <v>0</v>
      </c>
      <c r="BV484" s="169">
        <f>SUM($AF484:AT484)-SUM($AF516:AT516)-SUM($C516:Q516)-SUM($BH516:BV516)</f>
        <v>0</v>
      </c>
      <c r="BW484" s="169">
        <f>SUM($AF484:AU484)-SUM($AF516:AU516)-SUM($C516:R516)-SUM($BH516:BW516)</f>
        <v>0</v>
      </c>
      <c r="BX484" s="169">
        <f>SUM($AF484:AV484)-SUM($AF516:AV516)-SUM($C516:S516)-SUM($BH516:BX516)</f>
        <v>0</v>
      </c>
      <c r="BY484" s="169">
        <f>SUM($AF484:AW484)-SUM($AF516:AW516)-SUM($C516:T516)-SUM($BH516:BY516)</f>
        <v>0</v>
      </c>
      <c r="BZ484" s="169">
        <f>SUM($AF484:AX484)-SUM($AF516:AX516)-SUM($C516:U516)-SUM($BH516:BZ516)</f>
        <v>0</v>
      </c>
      <c r="CA484" s="169">
        <f>SUM($AF484:AY484)-SUM($AF516:AY516)-SUM($C516:V516)-SUM($BH516:CA516)</f>
        <v>0</v>
      </c>
      <c r="CB484" s="169">
        <f>SUM($AF484:AZ484)-SUM($AF516:AZ516)-SUM($C516:W516)-SUM($BH516:CB516)</f>
        <v>0</v>
      </c>
      <c r="CC484" s="169">
        <f>SUM($AF484:BA484)-SUM($AF516:BA516)-SUM($C516:X516)-SUM($BH516:CC516)</f>
        <v>0</v>
      </c>
      <c r="CD484" s="169">
        <f>SUM($AF484:BB484)-SUM($AF516:BB516)-SUM($C516:Y516)-SUM($BH516:CD516)</f>
        <v>0</v>
      </c>
      <c r="CE484" s="169">
        <f>SUM($AF484:BC484)-SUM($AF516:BC516)-SUM($C516:Z516)-SUM($BH516:CE516)</f>
        <v>0</v>
      </c>
      <c r="CF484" s="169">
        <f>SUM($AF484:BD484)-SUM($AF516:BD516)-SUM($C516:AA516)-SUM($BH516:CF516)</f>
        <v>0</v>
      </c>
      <c r="CG484" s="169">
        <f>SUM($AF484:BE484)-SUM($AF516:BE516)-SUM($C516:AB516)-SUM($BH516:CG516)</f>
        <v>0</v>
      </c>
      <c r="CH484" s="52"/>
      <c r="CI484" s="52"/>
      <c r="CJ484" s="67"/>
      <c r="CK484" s="67"/>
      <c r="CL484" s="67"/>
      <c r="CM484" s="67"/>
      <c r="CN484" s="67"/>
      <c r="CO484" s="67"/>
      <c r="CP484" s="67"/>
      <c r="CQ484" s="67"/>
      <c r="CR484" s="67"/>
      <c r="CS484" s="67"/>
      <c r="CT484" s="67"/>
      <c r="CU484" s="67"/>
      <c r="CV484" s="67"/>
      <c r="CW484" s="67"/>
      <c r="CX484" s="67"/>
      <c r="CY484" s="67"/>
      <c r="CZ484" s="67"/>
      <c r="DA484" s="67"/>
      <c r="DB484" s="67"/>
      <c r="DC484" s="67">
        <f>1-V484</f>
        <v>1</v>
      </c>
      <c r="DD484" s="67">
        <f t="shared" si="186"/>
        <v>0.99999218110490773</v>
      </c>
      <c r="DE484" s="67">
        <f t="shared" si="186"/>
        <v>0.99999138146863464</v>
      </c>
      <c r="DF484" s="67">
        <f t="shared" si="184"/>
        <v>0.99999060764243397</v>
      </c>
      <c r="DG484" s="67">
        <f t="shared" si="184"/>
        <v>0.99998984763311116</v>
      </c>
      <c r="DH484" s="67">
        <f t="shared" si="184"/>
        <v>0.99998912791898464</v>
      </c>
      <c r="DI484" s="67">
        <f t="shared" si="184"/>
        <v>0.99998847497837329</v>
      </c>
      <c r="DL484" s="53"/>
      <c r="DM484" s="188" t="str">
        <f t="shared" si="170"/>
        <v/>
      </c>
      <c r="DN484" s="188" t="str">
        <f t="shared" si="170"/>
        <v/>
      </c>
      <c r="DO484" s="188" t="str">
        <f t="shared" si="170"/>
        <v/>
      </c>
      <c r="DP484" s="188" t="str">
        <f t="shared" si="170"/>
        <v/>
      </c>
      <c r="DQ484" s="188" t="str">
        <f t="shared" si="170"/>
        <v/>
      </c>
      <c r="DR484" s="188" t="str">
        <f t="shared" si="170"/>
        <v/>
      </c>
      <c r="DS484" s="188" t="str">
        <f t="shared" si="170"/>
        <v/>
      </c>
      <c r="DT484" s="188" t="str">
        <f t="shared" si="170"/>
        <v/>
      </c>
      <c r="DU484" s="188" t="str">
        <f t="shared" si="170"/>
        <v/>
      </c>
      <c r="DV484" s="188" t="str">
        <f t="shared" si="170"/>
        <v/>
      </c>
      <c r="DW484" s="188" t="str">
        <f t="shared" si="170"/>
        <v/>
      </c>
      <c r="DX484" s="188" t="str">
        <f t="shared" si="170"/>
        <v/>
      </c>
      <c r="DY484" s="188" t="str">
        <f t="shared" si="170"/>
        <v/>
      </c>
      <c r="DZ484" s="188" t="str">
        <f t="shared" si="170"/>
        <v/>
      </c>
      <c r="EA484" s="188" t="str">
        <f t="shared" si="170"/>
        <v/>
      </c>
      <c r="EB484" s="188" t="str">
        <f t="shared" si="170"/>
        <v/>
      </c>
      <c r="EC484" s="188" t="str">
        <f t="shared" si="180"/>
        <v/>
      </c>
      <c r="ED484" s="188" t="str">
        <f t="shared" si="180"/>
        <v/>
      </c>
      <c r="EE484" s="188" t="str">
        <f t="shared" si="180"/>
        <v/>
      </c>
      <c r="EF484" s="188" t="str">
        <f t="shared" si="180"/>
        <v/>
      </c>
      <c r="EG484" s="188" t="str">
        <f t="shared" si="180"/>
        <v/>
      </c>
      <c r="EH484" s="188" t="str">
        <f t="shared" si="180"/>
        <v/>
      </c>
      <c r="EI484" s="188" t="str">
        <f t="shared" si="180"/>
        <v/>
      </c>
      <c r="EJ484" s="188" t="str">
        <f t="shared" si="180"/>
        <v/>
      </c>
      <c r="EK484" s="188" t="str">
        <f t="shared" si="180"/>
        <v/>
      </c>
    </row>
    <row r="485" spans="1:141" x14ac:dyDescent="0.3">
      <c r="B485" s="1">
        <v>21</v>
      </c>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f>VLOOKUP(W97,BRInc,$A$4,FALSE)*(1+((VLOOKUP(W97,BrRisk,$A$4,FALSE)-1)*MAX(0,AZ129-BaselineBMI)))</f>
        <v>7.8188950922857341E-6</v>
      </c>
      <c r="Y485" s="175">
        <f>VLOOKUP(X97,BRInc,$A$4,FALSE)*(1+((VLOOKUP(X97,BrRisk,$A$4,FALSE)-1)*MAX(0,BA129-BaselineBMI)))</f>
        <v>8.6185313653341925E-6</v>
      </c>
      <c r="Z485" s="175">
        <f>VLOOKUP(Y97,BRInc,$A$4,FALSE)*(1+((VLOOKUP(Y97,BrRisk,$A$4,FALSE)-1)*MAX(0,BB129-BaselineBMI)))</f>
        <v>9.392357566003115E-6</v>
      </c>
      <c r="AA485" s="175">
        <f>VLOOKUP(Z97,BRInc,$A$4,FALSE)*(1+((VLOOKUP(Z97,BrRisk,$A$4,FALSE)-1)*MAX(0,BC129-BaselineBMI)))</f>
        <v>1.015236688887518E-5</v>
      </c>
      <c r="AB485" s="175">
        <f>VLOOKUP(AA97,BRInc,$A$4,FALSE)*(1+((VLOOKUP(AA97,BrRisk,$A$4,FALSE)-1)*MAX(0,BD129-BaselineBMI)))</f>
        <v>1.0872081015332447E-5</v>
      </c>
      <c r="AC485" s="155"/>
      <c r="AD485" s="155"/>
      <c r="AE485" s="155"/>
      <c r="AF485" s="177"/>
      <c r="AG485" s="174">
        <f>D485*D63*PRODUCT($CJ485:CJ485)</f>
        <v>0</v>
      </c>
      <c r="AH485" s="174">
        <f>E485*E63*PRODUCT($CJ485:CK485)</f>
        <v>0</v>
      </c>
      <c r="AI485" s="174">
        <f>F485*F63*PRODUCT($CJ485:CL485)</f>
        <v>0</v>
      </c>
      <c r="AJ485" s="174">
        <f>G485*G63*PRODUCT($CJ485:CM485)</f>
        <v>0</v>
      </c>
      <c r="AK485" s="174">
        <f>H485*H63*PRODUCT($CJ485:CN485)</f>
        <v>0</v>
      </c>
      <c r="AL485" s="174">
        <f>I485*I63*PRODUCT($CJ485:CO485)</f>
        <v>0</v>
      </c>
      <c r="AM485" s="174">
        <f>J485*J63*PRODUCT($CJ485:CP485)</f>
        <v>0</v>
      </c>
      <c r="AN485" s="174">
        <f>K485*K63*PRODUCT($CJ485:CQ485)</f>
        <v>0</v>
      </c>
      <c r="AO485" s="174">
        <f>L485*L63*PRODUCT($CJ485:CR485)</f>
        <v>0</v>
      </c>
      <c r="AP485" s="174">
        <f>M485*M63*PRODUCT($CJ485:CS485)</f>
        <v>0</v>
      </c>
      <c r="AQ485" s="174">
        <f>N485*N63*PRODUCT($CJ485:CT485)</f>
        <v>0</v>
      </c>
      <c r="AR485" s="174">
        <f>O485*O63*PRODUCT($CJ485:CU485)</f>
        <v>0</v>
      </c>
      <c r="AS485" s="174">
        <f>P485*P63*PRODUCT($CJ485:CV485)</f>
        <v>0</v>
      </c>
      <c r="AT485" s="174">
        <f>Q485*Q63*PRODUCT($CJ485:CW485)</f>
        <v>0</v>
      </c>
      <c r="AU485" s="174">
        <f>R485*R63*PRODUCT($CJ485:CX485)</f>
        <v>0</v>
      </c>
      <c r="AV485" s="174">
        <f>S485*S63*PRODUCT($CJ485:CY485)</f>
        <v>0</v>
      </c>
      <c r="AW485" s="174">
        <f>T485*T63*PRODUCT($CJ485:CZ485)</f>
        <v>0</v>
      </c>
      <c r="AX485" s="174">
        <f>U485*U63*PRODUCT($CJ485:DA485)</f>
        <v>0</v>
      </c>
      <c r="AY485" s="174">
        <f>V485*V63*PRODUCT($CJ485:DB485)</f>
        <v>0</v>
      </c>
      <c r="AZ485" s="174">
        <f>W485*W63*PRODUCT($CJ485:DC485)</f>
        <v>0</v>
      </c>
      <c r="BA485" s="174">
        <f>X485*X63*PRODUCT($CJ485:DD485)</f>
        <v>0</v>
      </c>
      <c r="BB485" s="174">
        <f>Y485*Y63*PRODUCT($CJ485:DE485)</f>
        <v>0</v>
      </c>
      <c r="BC485" s="174">
        <f>Z485*Z63*PRODUCT($CJ485:DF485)</f>
        <v>0</v>
      </c>
      <c r="BD485" s="174">
        <f>AA485*AA63*PRODUCT($CJ485:DG485)</f>
        <v>0</v>
      </c>
      <c r="BE485" s="174">
        <f>AB485*AB63*PRODUCT($CJ485:DH485)</f>
        <v>0</v>
      </c>
      <c r="BF485" s="93"/>
      <c r="BG485" s="93"/>
      <c r="BH485" s="93"/>
      <c r="BI485" s="169">
        <f>SUM($AF485:AG485)-SUM($AF517:AG517)-SUM($C517:D517)-SUM($BH517:BI517)</f>
        <v>0</v>
      </c>
      <c r="BJ485" s="169">
        <f>SUM($AF485:AH485)-SUM($AF517:AH517)-SUM($C517:E517)-SUM($BH517:BJ517)</f>
        <v>0</v>
      </c>
      <c r="BK485" s="169">
        <f>SUM($AF485:AI485)-SUM($AF517:AI517)-SUM($C517:F517)-SUM($BH517:BK517)</f>
        <v>0</v>
      </c>
      <c r="BL485" s="169">
        <f>SUM($AF485:AJ485)-SUM($AF517:AJ517)-SUM($C517:G517)-SUM($BH517:BL517)</f>
        <v>0</v>
      </c>
      <c r="BM485" s="169">
        <f>SUM($AF485:AK485)-SUM($AF517:AK517)-SUM($C517:H517)-SUM($BH517:BM517)</f>
        <v>0</v>
      </c>
      <c r="BN485" s="169">
        <f>SUM($AF485:AL485)-SUM($AF517:AL517)-SUM($C517:I517)-SUM($BH517:BN517)</f>
        <v>0</v>
      </c>
      <c r="BO485" s="169">
        <f>SUM($AF485:AM485)-SUM($AF517:AM517)-SUM($C517:J517)-SUM($BH517:BO517)</f>
        <v>0</v>
      </c>
      <c r="BP485" s="169">
        <f>SUM($AF485:AN485)-SUM($AF517:AN517)-SUM($C517:K517)-SUM($BH517:BP517)</f>
        <v>0</v>
      </c>
      <c r="BQ485" s="169">
        <f>SUM($AF485:AO485)-SUM($AF517:AO517)-SUM($C517:L517)-SUM($BH517:BQ517)</f>
        <v>0</v>
      </c>
      <c r="BR485" s="169">
        <f>SUM($AF485:AP485)-SUM($AF517:AP517)-SUM($C517:M517)-SUM($BH517:BR517)</f>
        <v>0</v>
      </c>
      <c r="BS485" s="169">
        <f>SUM($AF485:AQ485)-SUM($AF517:AQ517)-SUM($C517:N517)-SUM($BH517:BS517)</f>
        <v>0</v>
      </c>
      <c r="BT485" s="169">
        <f>SUM($AF485:AR485)-SUM($AF517:AR517)-SUM($C517:O517)-SUM($BH517:BT517)</f>
        <v>0</v>
      </c>
      <c r="BU485" s="169">
        <f>SUM($AF485:AS485)-SUM($AF517:AS517)-SUM($C517:P517)-SUM($BH517:BU517)</f>
        <v>0</v>
      </c>
      <c r="BV485" s="169">
        <f>SUM($AF485:AT485)-SUM($AF517:AT517)-SUM($C517:Q517)-SUM($BH517:BV517)</f>
        <v>0</v>
      </c>
      <c r="BW485" s="169">
        <f>SUM($AF485:AU485)-SUM($AF517:AU517)-SUM($C517:R517)-SUM($BH517:BW517)</f>
        <v>0</v>
      </c>
      <c r="BX485" s="169">
        <f>SUM($AF485:AV485)-SUM($AF517:AV517)-SUM($C517:S517)-SUM($BH517:BX517)</f>
        <v>0</v>
      </c>
      <c r="BY485" s="169">
        <f>SUM($AF485:AW485)-SUM($AF517:AW517)-SUM($C517:T517)-SUM($BH517:BY517)</f>
        <v>0</v>
      </c>
      <c r="BZ485" s="169">
        <f>SUM($AF485:AX485)-SUM($AF517:AX517)-SUM($C517:U517)-SUM($BH517:BZ517)</f>
        <v>0</v>
      </c>
      <c r="CA485" s="169">
        <f>SUM($AF485:AY485)-SUM($AF517:AY517)-SUM($C517:V517)-SUM($BH517:CA517)</f>
        <v>0</v>
      </c>
      <c r="CB485" s="169">
        <f>SUM($AF485:AZ485)-SUM($AF517:AZ517)-SUM($C517:W517)-SUM($BH517:CB517)</f>
        <v>0</v>
      </c>
      <c r="CC485" s="169">
        <f>SUM($AF485:BA485)-SUM($AF517:BA517)-SUM($C517:X517)-SUM($BH517:CC517)</f>
        <v>0</v>
      </c>
      <c r="CD485" s="169">
        <f>SUM($AF485:BB485)-SUM($AF517:BB517)-SUM($C517:Y517)-SUM($BH517:CD517)</f>
        <v>0</v>
      </c>
      <c r="CE485" s="169">
        <f>SUM($AF485:BC485)-SUM($AF517:BC517)-SUM($C517:Z517)-SUM($BH517:CE517)</f>
        <v>0</v>
      </c>
      <c r="CF485" s="169">
        <f>SUM($AF485:BD485)-SUM($AF517:BD517)-SUM($C517:AA517)-SUM($BH517:CF517)</f>
        <v>0</v>
      </c>
      <c r="CG485" s="169">
        <f>SUM($AF485:BE485)-SUM($AF517:BE517)-SUM($C517:AB517)-SUM($BH517:CG517)</f>
        <v>0</v>
      </c>
      <c r="CH485" s="52"/>
      <c r="CI485" s="52"/>
      <c r="CJ485" s="67"/>
      <c r="CK485" s="67"/>
      <c r="CL485" s="67"/>
      <c r="CM485" s="67"/>
      <c r="CN485" s="67"/>
      <c r="CO485" s="67"/>
      <c r="CP485" s="67"/>
      <c r="CQ485" s="67"/>
      <c r="CR485" s="67"/>
      <c r="CS485" s="67"/>
      <c r="CT485" s="67"/>
      <c r="CU485" s="67"/>
      <c r="CV485" s="67"/>
      <c r="CW485" s="67"/>
      <c r="CX485" s="67"/>
      <c r="CY485" s="67"/>
      <c r="CZ485" s="67"/>
      <c r="DA485" s="67"/>
      <c r="DB485" s="67"/>
      <c r="DC485" s="67"/>
      <c r="DD485" s="67">
        <f>1-W485</f>
        <v>1</v>
      </c>
      <c r="DE485" s="67">
        <f t="shared" si="186"/>
        <v>0.99999218110490773</v>
      </c>
      <c r="DF485" s="67">
        <f t="shared" si="184"/>
        <v>0.99999138146863464</v>
      </c>
      <c r="DG485" s="67">
        <f t="shared" si="184"/>
        <v>0.99999060764243397</v>
      </c>
      <c r="DH485" s="67">
        <f t="shared" si="184"/>
        <v>0.99998984763311116</v>
      </c>
      <c r="DI485" s="67">
        <f t="shared" si="184"/>
        <v>0.99998912791898464</v>
      </c>
      <c r="DL485" s="53"/>
      <c r="DM485" s="188" t="str">
        <f t="shared" si="170"/>
        <v/>
      </c>
      <c r="DN485" s="188" t="str">
        <f t="shared" si="170"/>
        <v/>
      </c>
      <c r="DO485" s="188" t="str">
        <f t="shared" si="170"/>
        <v/>
      </c>
      <c r="DP485" s="188" t="str">
        <f t="shared" si="170"/>
        <v/>
      </c>
      <c r="DQ485" s="188" t="str">
        <f t="shared" si="170"/>
        <v/>
      </c>
      <c r="DR485" s="188" t="str">
        <f t="shared" si="170"/>
        <v/>
      </c>
      <c r="DS485" s="188" t="str">
        <f t="shared" si="170"/>
        <v/>
      </c>
      <c r="DT485" s="188" t="str">
        <f t="shared" si="170"/>
        <v/>
      </c>
      <c r="DU485" s="188" t="str">
        <f t="shared" si="170"/>
        <v/>
      </c>
      <c r="DV485" s="188" t="str">
        <f t="shared" si="170"/>
        <v/>
      </c>
      <c r="DW485" s="188" t="str">
        <f t="shared" si="170"/>
        <v/>
      </c>
      <c r="DX485" s="188" t="str">
        <f t="shared" si="170"/>
        <v/>
      </c>
      <c r="DY485" s="188" t="str">
        <f t="shared" si="170"/>
        <v/>
      </c>
      <c r="DZ485" s="188" t="str">
        <f t="shared" si="170"/>
        <v/>
      </c>
      <c r="EA485" s="188" t="str">
        <f t="shared" si="170"/>
        <v/>
      </c>
      <c r="EB485" s="188" t="str">
        <f t="shared" si="170"/>
        <v/>
      </c>
      <c r="EC485" s="188" t="str">
        <f t="shared" si="180"/>
        <v/>
      </c>
      <c r="ED485" s="188" t="str">
        <f t="shared" si="180"/>
        <v/>
      </c>
      <c r="EE485" s="188" t="str">
        <f t="shared" si="180"/>
        <v/>
      </c>
      <c r="EF485" s="188" t="str">
        <f t="shared" si="180"/>
        <v/>
      </c>
      <c r="EG485" s="188" t="str">
        <f t="shared" si="180"/>
        <v/>
      </c>
      <c r="EH485" s="188" t="str">
        <f t="shared" si="180"/>
        <v/>
      </c>
      <c r="EI485" s="188" t="str">
        <f t="shared" si="180"/>
        <v/>
      </c>
      <c r="EJ485" s="188" t="str">
        <f t="shared" si="180"/>
        <v/>
      </c>
      <c r="EK485" s="188" t="str">
        <f t="shared" si="180"/>
        <v/>
      </c>
    </row>
    <row r="486" spans="1:141" x14ac:dyDescent="0.3">
      <c r="B486" s="1">
        <v>22</v>
      </c>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f>VLOOKUP(X98,BRInc,$A$4,FALSE)*(1+((VLOOKUP(X98,BrRisk,$A$4,FALSE)-1)*MAX(0,BA130-BaselineBMI)))</f>
        <v>7.8188950922857341E-6</v>
      </c>
      <c r="Z486" s="175">
        <f>VLOOKUP(Y98,BRInc,$A$4,FALSE)*(1+((VLOOKUP(Y98,BrRisk,$A$4,FALSE)-1)*MAX(0,BB130-BaselineBMI)))</f>
        <v>8.6185313653341925E-6</v>
      </c>
      <c r="AA486" s="175">
        <f>VLOOKUP(Z98,BRInc,$A$4,FALSE)*(1+((VLOOKUP(Z98,BrRisk,$A$4,FALSE)-1)*MAX(0,BC130-BaselineBMI)))</f>
        <v>9.392357566003115E-6</v>
      </c>
      <c r="AB486" s="175">
        <f>VLOOKUP(AA98,BRInc,$A$4,FALSE)*(1+((VLOOKUP(AA98,BrRisk,$A$4,FALSE)-1)*MAX(0,BD130-BaselineBMI)))</f>
        <v>1.015236688887518E-5</v>
      </c>
      <c r="AC486" s="155"/>
      <c r="AD486" s="155"/>
      <c r="AE486" s="155"/>
      <c r="AF486" s="177"/>
      <c r="AG486" s="174">
        <f>D486*D64*PRODUCT($CJ486:CJ486)</f>
        <v>0</v>
      </c>
      <c r="AH486" s="174">
        <f>E486*E64*PRODUCT($CJ486:CK486)</f>
        <v>0</v>
      </c>
      <c r="AI486" s="174">
        <f>F486*F64*PRODUCT($CJ486:CL486)</f>
        <v>0</v>
      </c>
      <c r="AJ486" s="174">
        <f>G486*G64*PRODUCT($CJ486:CM486)</f>
        <v>0</v>
      </c>
      <c r="AK486" s="174">
        <f>H486*H64*PRODUCT($CJ486:CN486)</f>
        <v>0</v>
      </c>
      <c r="AL486" s="174">
        <f>I486*I64*PRODUCT($CJ486:CO486)</f>
        <v>0</v>
      </c>
      <c r="AM486" s="174">
        <f>J486*J64*PRODUCT($CJ486:CP486)</f>
        <v>0</v>
      </c>
      <c r="AN486" s="174">
        <f>K486*K64*PRODUCT($CJ486:CQ486)</f>
        <v>0</v>
      </c>
      <c r="AO486" s="174">
        <f>L486*L64*PRODUCT($CJ486:CR486)</f>
        <v>0</v>
      </c>
      <c r="AP486" s="174">
        <f>M486*M64*PRODUCT($CJ486:CS486)</f>
        <v>0</v>
      </c>
      <c r="AQ486" s="174">
        <f>N486*N64*PRODUCT($CJ486:CT486)</f>
        <v>0</v>
      </c>
      <c r="AR486" s="174">
        <f>O486*O64*PRODUCT($CJ486:CU486)</f>
        <v>0</v>
      </c>
      <c r="AS486" s="174">
        <f>P486*P64*PRODUCT($CJ486:CV486)</f>
        <v>0</v>
      </c>
      <c r="AT486" s="174">
        <f>Q486*Q64*PRODUCT($CJ486:CW486)</f>
        <v>0</v>
      </c>
      <c r="AU486" s="174">
        <f>R486*R64*PRODUCT($CJ486:CX486)</f>
        <v>0</v>
      </c>
      <c r="AV486" s="174">
        <f>S486*S64*PRODUCT($CJ486:CY486)</f>
        <v>0</v>
      </c>
      <c r="AW486" s="174">
        <f>T486*T64*PRODUCT($CJ486:CZ486)</f>
        <v>0</v>
      </c>
      <c r="AX486" s="174">
        <f>U486*U64*PRODUCT($CJ486:DA486)</f>
        <v>0</v>
      </c>
      <c r="AY486" s="174">
        <f>V486*V64*PRODUCT($CJ486:DB486)</f>
        <v>0</v>
      </c>
      <c r="AZ486" s="174">
        <f>W486*W64*PRODUCT($CJ486:DC486)</f>
        <v>0</v>
      </c>
      <c r="BA486" s="174">
        <f>X486*X64*PRODUCT($CJ486:DD486)</f>
        <v>0</v>
      </c>
      <c r="BB486" s="174">
        <f>Y486*Y64*PRODUCT($CJ486:DE486)</f>
        <v>0</v>
      </c>
      <c r="BC486" s="174">
        <f>Z486*Z64*PRODUCT($CJ486:DF486)</f>
        <v>0</v>
      </c>
      <c r="BD486" s="174">
        <f>AA486*AA64*PRODUCT($CJ486:DG486)</f>
        <v>0</v>
      </c>
      <c r="BE486" s="174">
        <f>AB486*AB64*PRODUCT($CJ486:DH486)</f>
        <v>0</v>
      </c>
      <c r="BF486" s="93"/>
      <c r="BG486" s="93"/>
      <c r="BH486" s="93"/>
      <c r="BI486" s="169">
        <f>SUM($AF486:AG486)-SUM($AF518:AG518)-SUM($C518:D518)-SUM($BH518:BI518)</f>
        <v>0</v>
      </c>
      <c r="BJ486" s="169">
        <f>SUM($AF486:AH486)-SUM($AF518:AH518)-SUM($C518:E518)-SUM($BH518:BJ518)</f>
        <v>0</v>
      </c>
      <c r="BK486" s="169">
        <f>SUM($AF486:AI486)-SUM($AF518:AI518)-SUM($C518:F518)-SUM($BH518:BK518)</f>
        <v>0</v>
      </c>
      <c r="BL486" s="169">
        <f>SUM($AF486:AJ486)-SUM($AF518:AJ518)-SUM($C518:G518)-SUM($BH518:BL518)</f>
        <v>0</v>
      </c>
      <c r="BM486" s="169">
        <f>SUM($AF486:AK486)-SUM($AF518:AK518)-SUM($C518:H518)-SUM($BH518:BM518)</f>
        <v>0</v>
      </c>
      <c r="BN486" s="169">
        <f>SUM($AF486:AL486)-SUM($AF518:AL518)-SUM($C518:I518)-SUM($BH518:BN518)</f>
        <v>0</v>
      </c>
      <c r="BO486" s="169">
        <f>SUM($AF486:AM486)-SUM($AF518:AM518)-SUM($C518:J518)-SUM($BH518:BO518)</f>
        <v>0</v>
      </c>
      <c r="BP486" s="169">
        <f>SUM($AF486:AN486)-SUM($AF518:AN518)-SUM($C518:K518)-SUM($BH518:BP518)</f>
        <v>0</v>
      </c>
      <c r="BQ486" s="169">
        <f>SUM($AF486:AO486)-SUM($AF518:AO518)-SUM($C518:L518)-SUM($BH518:BQ518)</f>
        <v>0</v>
      </c>
      <c r="BR486" s="169">
        <f>SUM($AF486:AP486)-SUM($AF518:AP518)-SUM($C518:M518)-SUM($BH518:BR518)</f>
        <v>0</v>
      </c>
      <c r="BS486" s="169">
        <f>SUM($AF486:AQ486)-SUM($AF518:AQ518)-SUM($C518:N518)-SUM($BH518:BS518)</f>
        <v>0</v>
      </c>
      <c r="BT486" s="169">
        <f>SUM($AF486:AR486)-SUM($AF518:AR518)-SUM($C518:O518)-SUM($BH518:BT518)</f>
        <v>0</v>
      </c>
      <c r="BU486" s="169">
        <f>SUM($AF486:AS486)-SUM($AF518:AS518)-SUM($C518:P518)-SUM($BH518:BU518)</f>
        <v>0</v>
      </c>
      <c r="BV486" s="169">
        <f>SUM($AF486:AT486)-SUM($AF518:AT518)-SUM($C518:Q518)-SUM($BH518:BV518)</f>
        <v>0</v>
      </c>
      <c r="BW486" s="169">
        <f>SUM($AF486:AU486)-SUM($AF518:AU518)-SUM($C518:R518)-SUM($BH518:BW518)</f>
        <v>0</v>
      </c>
      <c r="BX486" s="169">
        <f>SUM($AF486:AV486)-SUM($AF518:AV518)-SUM($C518:S518)-SUM($BH518:BX518)</f>
        <v>0</v>
      </c>
      <c r="BY486" s="169">
        <f>SUM($AF486:AW486)-SUM($AF518:AW518)-SUM($C518:T518)-SUM($BH518:BY518)</f>
        <v>0</v>
      </c>
      <c r="BZ486" s="169">
        <f>SUM($AF486:AX486)-SUM($AF518:AX518)-SUM($C518:U518)-SUM($BH518:BZ518)</f>
        <v>0</v>
      </c>
      <c r="CA486" s="169">
        <f>SUM($AF486:AY486)-SUM($AF518:AY518)-SUM($C518:V518)-SUM($BH518:CA518)</f>
        <v>0</v>
      </c>
      <c r="CB486" s="169">
        <f>SUM($AF486:AZ486)-SUM($AF518:AZ518)-SUM($C518:W518)-SUM($BH518:CB518)</f>
        <v>0</v>
      </c>
      <c r="CC486" s="169">
        <f>SUM($AF486:BA486)-SUM($AF518:BA518)-SUM($C518:X518)-SUM($BH518:CC518)</f>
        <v>0</v>
      </c>
      <c r="CD486" s="169">
        <f>SUM($AF486:BB486)-SUM($AF518:BB518)-SUM($C518:Y518)-SUM($BH518:CD518)</f>
        <v>0</v>
      </c>
      <c r="CE486" s="169">
        <f>SUM($AF486:BC486)-SUM($AF518:BC518)-SUM($C518:Z518)-SUM($BH518:CE518)</f>
        <v>0</v>
      </c>
      <c r="CF486" s="169">
        <f>SUM($AF486:BD486)-SUM($AF518:BD518)-SUM($C518:AA518)-SUM($BH518:CF518)</f>
        <v>0</v>
      </c>
      <c r="CG486" s="169">
        <f>SUM($AF486:BE486)-SUM($AF518:BE518)-SUM($C518:AB518)-SUM($BH518:CG518)</f>
        <v>0</v>
      </c>
      <c r="CH486" s="52"/>
      <c r="CI486" s="52"/>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f>1-X486</f>
        <v>1</v>
      </c>
      <c r="DF486" s="67">
        <f t="shared" si="184"/>
        <v>0.99999218110490773</v>
      </c>
      <c r="DG486" s="67">
        <f t="shared" si="184"/>
        <v>0.99999138146863464</v>
      </c>
      <c r="DH486" s="67">
        <f t="shared" si="184"/>
        <v>0.99999060764243397</v>
      </c>
      <c r="DI486" s="67">
        <f t="shared" si="184"/>
        <v>0.99998984763311116</v>
      </c>
      <c r="DL486" s="53"/>
      <c r="DM486" s="188" t="str">
        <f t="shared" si="170"/>
        <v/>
      </c>
      <c r="DN486" s="188" t="str">
        <f t="shared" si="170"/>
        <v/>
      </c>
      <c r="DO486" s="188" t="str">
        <f t="shared" si="170"/>
        <v/>
      </c>
      <c r="DP486" s="188" t="str">
        <f t="shared" si="170"/>
        <v/>
      </c>
      <c r="DQ486" s="188" t="str">
        <f t="shared" si="170"/>
        <v/>
      </c>
      <c r="DR486" s="188" t="str">
        <f t="shared" si="170"/>
        <v/>
      </c>
      <c r="DS486" s="188" t="str">
        <f t="shared" si="170"/>
        <v/>
      </c>
      <c r="DT486" s="188" t="str">
        <f t="shared" si="170"/>
        <v/>
      </c>
      <c r="DU486" s="188" t="str">
        <f t="shared" si="170"/>
        <v/>
      </c>
      <c r="DV486" s="188" t="str">
        <f t="shared" si="170"/>
        <v/>
      </c>
      <c r="DW486" s="188" t="str">
        <f t="shared" si="170"/>
        <v/>
      </c>
      <c r="DX486" s="188" t="str">
        <f t="shared" si="170"/>
        <v/>
      </c>
      <c r="DY486" s="188" t="str">
        <f t="shared" si="170"/>
        <v/>
      </c>
      <c r="DZ486" s="188" t="str">
        <f t="shared" si="170"/>
        <v/>
      </c>
      <c r="EA486" s="188" t="str">
        <f t="shared" si="170"/>
        <v/>
      </c>
      <c r="EB486" s="188" t="str">
        <f t="shared" si="170"/>
        <v/>
      </c>
      <c r="EC486" s="188" t="str">
        <f t="shared" si="180"/>
        <v/>
      </c>
      <c r="ED486" s="188" t="str">
        <f t="shared" si="180"/>
        <v/>
      </c>
      <c r="EE486" s="188" t="str">
        <f t="shared" si="180"/>
        <v/>
      </c>
      <c r="EF486" s="188" t="str">
        <f t="shared" si="180"/>
        <v/>
      </c>
      <c r="EG486" s="188" t="str">
        <f t="shared" si="180"/>
        <v/>
      </c>
      <c r="EH486" s="188" t="str">
        <f t="shared" si="180"/>
        <v/>
      </c>
      <c r="EI486" s="188" t="str">
        <f t="shared" si="180"/>
        <v/>
      </c>
      <c r="EJ486" s="188" t="str">
        <f t="shared" si="180"/>
        <v/>
      </c>
      <c r="EK486" s="188" t="str">
        <f t="shared" si="180"/>
        <v/>
      </c>
    </row>
    <row r="487" spans="1:141" x14ac:dyDescent="0.3">
      <c r="B487" s="1">
        <v>23</v>
      </c>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f>VLOOKUP(Y99,BRInc,$A$4,FALSE)*(1+((VLOOKUP(Y99,BrRisk,$A$4,FALSE)-1)*MAX(0,BB131-BaselineBMI)))</f>
        <v>7.8188950922857341E-6</v>
      </c>
      <c r="AA487" s="175">
        <f>VLOOKUP(Z99,BRInc,$A$4,FALSE)*(1+((VLOOKUP(Z99,BrRisk,$A$4,FALSE)-1)*MAX(0,BC131-BaselineBMI)))</f>
        <v>8.6185313653341925E-6</v>
      </c>
      <c r="AB487" s="175">
        <f>VLOOKUP(AA99,BRInc,$A$4,FALSE)*(1+((VLOOKUP(AA99,BrRisk,$A$4,FALSE)-1)*MAX(0,BD131-BaselineBMI)))</f>
        <v>9.392357566003115E-6</v>
      </c>
      <c r="AC487" s="155"/>
      <c r="AD487" s="155"/>
      <c r="AE487" s="155"/>
      <c r="AF487" s="177"/>
      <c r="AG487" s="174">
        <f>D487*D65*PRODUCT($CJ487:CJ487)</f>
        <v>0</v>
      </c>
      <c r="AH487" s="174">
        <f>E487*E65*PRODUCT($CJ487:CK487)</f>
        <v>0</v>
      </c>
      <c r="AI487" s="174">
        <f>F487*F65*PRODUCT($CJ487:CL487)</f>
        <v>0</v>
      </c>
      <c r="AJ487" s="174">
        <f>G487*G65*PRODUCT($CJ487:CM487)</f>
        <v>0</v>
      </c>
      <c r="AK487" s="174">
        <f>H487*H65*PRODUCT($CJ487:CN487)</f>
        <v>0</v>
      </c>
      <c r="AL487" s="174">
        <f>I487*I65*PRODUCT($CJ487:CO487)</f>
        <v>0</v>
      </c>
      <c r="AM487" s="174">
        <f>J487*J65*PRODUCT($CJ487:CP487)</f>
        <v>0</v>
      </c>
      <c r="AN487" s="174">
        <f>K487*K65*PRODUCT($CJ487:CQ487)</f>
        <v>0</v>
      </c>
      <c r="AO487" s="174">
        <f>L487*L65*PRODUCT($CJ487:CR487)</f>
        <v>0</v>
      </c>
      <c r="AP487" s="174">
        <f>M487*M65*PRODUCT($CJ487:CS487)</f>
        <v>0</v>
      </c>
      <c r="AQ487" s="174">
        <f>N487*N65*PRODUCT($CJ487:CT487)</f>
        <v>0</v>
      </c>
      <c r="AR487" s="174">
        <f>O487*O65*PRODUCT($CJ487:CU487)</f>
        <v>0</v>
      </c>
      <c r="AS487" s="174">
        <f>P487*P65*PRODUCT($CJ487:CV487)</f>
        <v>0</v>
      </c>
      <c r="AT487" s="174">
        <f>Q487*Q65*PRODUCT($CJ487:CW487)</f>
        <v>0</v>
      </c>
      <c r="AU487" s="174">
        <f>R487*R65*PRODUCT($CJ487:CX487)</f>
        <v>0</v>
      </c>
      <c r="AV487" s="174">
        <f>S487*S65*PRODUCT($CJ487:CY487)</f>
        <v>0</v>
      </c>
      <c r="AW487" s="174">
        <f>T487*T65*PRODUCT($CJ487:CZ487)</f>
        <v>0</v>
      </c>
      <c r="AX487" s="174">
        <f>U487*U65*PRODUCT($CJ487:DA487)</f>
        <v>0</v>
      </c>
      <c r="AY487" s="174">
        <f>V487*V65*PRODUCT($CJ487:DB487)</f>
        <v>0</v>
      </c>
      <c r="AZ487" s="174">
        <f>W487*W65*PRODUCT($CJ487:DC487)</f>
        <v>0</v>
      </c>
      <c r="BA487" s="174">
        <f>X487*X65*PRODUCT($CJ487:DD487)</f>
        <v>0</v>
      </c>
      <c r="BB487" s="174">
        <f>Y487*Y65*PRODUCT($CJ487:DE487)</f>
        <v>0</v>
      </c>
      <c r="BC487" s="174">
        <f>Z487*Z65*PRODUCT($CJ487:DF487)</f>
        <v>0</v>
      </c>
      <c r="BD487" s="174">
        <f>AA487*AA65*PRODUCT($CJ487:DG487)</f>
        <v>0</v>
      </c>
      <c r="BE487" s="174">
        <f>AB487*AB65*PRODUCT($CJ487:DH487)</f>
        <v>0</v>
      </c>
      <c r="BF487" s="93"/>
      <c r="BG487" s="93"/>
      <c r="BH487" s="93"/>
      <c r="BI487" s="169">
        <f>SUM($AF487:AG487)-SUM($AF519:AG519)-SUM($C519:D519)-SUM($BH519:BI519)</f>
        <v>0</v>
      </c>
      <c r="BJ487" s="169">
        <f>SUM($AF487:AH487)-SUM($AF519:AH519)-SUM($C519:E519)-SUM($BH519:BJ519)</f>
        <v>0</v>
      </c>
      <c r="BK487" s="169">
        <f>SUM($AF487:AI487)-SUM($AF519:AI519)-SUM($C519:F519)-SUM($BH519:BK519)</f>
        <v>0</v>
      </c>
      <c r="BL487" s="169">
        <f>SUM($AF487:AJ487)-SUM($AF519:AJ519)-SUM($C519:G519)-SUM($BH519:BL519)</f>
        <v>0</v>
      </c>
      <c r="BM487" s="169">
        <f>SUM($AF487:AK487)-SUM($AF519:AK519)-SUM($C519:H519)-SUM($BH519:BM519)</f>
        <v>0</v>
      </c>
      <c r="BN487" s="169">
        <f>SUM($AF487:AL487)-SUM($AF519:AL519)-SUM($C519:I519)-SUM($BH519:BN519)</f>
        <v>0</v>
      </c>
      <c r="BO487" s="169">
        <f>SUM($AF487:AM487)-SUM($AF519:AM519)-SUM($C519:J519)-SUM($BH519:BO519)</f>
        <v>0</v>
      </c>
      <c r="BP487" s="169">
        <f>SUM($AF487:AN487)-SUM($AF519:AN519)-SUM($C519:K519)-SUM($BH519:BP519)</f>
        <v>0</v>
      </c>
      <c r="BQ487" s="169">
        <f>SUM($AF487:AO487)-SUM($AF519:AO519)-SUM($C519:L519)-SUM($BH519:BQ519)</f>
        <v>0</v>
      </c>
      <c r="BR487" s="169">
        <f>SUM($AF487:AP487)-SUM($AF519:AP519)-SUM($C519:M519)-SUM($BH519:BR519)</f>
        <v>0</v>
      </c>
      <c r="BS487" s="169">
        <f>SUM($AF487:AQ487)-SUM($AF519:AQ519)-SUM($C519:N519)-SUM($BH519:BS519)</f>
        <v>0</v>
      </c>
      <c r="BT487" s="169">
        <f>SUM($AF487:AR487)-SUM($AF519:AR519)-SUM($C519:O519)-SUM($BH519:BT519)</f>
        <v>0</v>
      </c>
      <c r="BU487" s="169">
        <f>SUM($AF487:AS487)-SUM($AF519:AS519)-SUM($C519:P519)-SUM($BH519:BU519)</f>
        <v>0</v>
      </c>
      <c r="BV487" s="169">
        <f>SUM($AF487:AT487)-SUM($AF519:AT519)-SUM($C519:Q519)-SUM($BH519:BV519)</f>
        <v>0</v>
      </c>
      <c r="BW487" s="169">
        <f>SUM($AF487:AU487)-SUM($AF519:AU519)-SUM($C519:R519)-SUM($BH519:BW519)</f>
        <v>0</v>
      </c>
      <c r="BX487" s="169">
        <f>SUM($AF487:AV487)-SUM($AF519:AV519)-SUM($C519:S519)-SUM($BH519:BX519)</f>
        <v>0</v>
      </c>
      <c r="BY487" s="169">
        <f>SUM($AF487:AW487)-SUM($AF519:AW519)-SUM($C519:T519)-SUM($BH519:BY519)</f>
        <v>0</v>
      </c>
      <c r="BZ487" s="169">
        <f>SUM($AF487:AX487)-SUM($AF519:AX519)-SUM($C519:U519)-SUM($BH519:BZ519)</f>
        <v>0</v>
      </c>
      <c r="CA487" s="169">
        <f>SUM($AF487:AY487)-SUM($AF519:AY519)-SUM($C519:V519)-SUM($BH519:CA519)</f>
        <v>0</v>
      </c>
      <c r="CB487" s="169">
        <f>SUM($AF487:AZ487)-SUM($AF519:AZ519)-SUM($C519:W519)-SUM($BH519:CB519)</f>
        <v>0</v>
      </c>
      <c r="CC487" s="169">
        <f>SUM($AF487:BA487)-SUM($AF519:BA519)-SUM($C519:X519)-SUM($BH519:CC519)</f>
        <v>0</v>
      </c>
      <c r="CD487" s="169">
        <f>SUM($AF487:BB487)-SUM($AF519:BB519)-SUM($C519:Y519)-SUM($BH519:CD519)</f>
        <v>0</v>
      </c>
      <c r="CE487" s="169">
        <f>SUM($AF487:BC487)-SUM($AF519:BC519)-SUM($C519:Z519)-SUM($BH519:CE519)</f>
        <v>0</v>
      </c>
      <c r="CF487" s="169">
        <f>SUM($AF487:BD487)-SUM($AF519:BD519)-SUM($C519:AA519)-SUM($BH519:CF519)</f>
        <v>0</v>
      </c>
      <c r="CG487" s="169">
        <f>SUM($AF487:BE487)-SUM($AF519:BE519)-SUM($C519:AB519)-SUM($BH519:CG519)</f>
        <v>0</v>
      </c>
      <c r="CH487" s="52"/>
      <c r="CI487" s="52"/>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f t="shared" si="184"/>
        <v>1</v>
      </c>
      <c r="DG487" s="67">
        <f t="shared" si="184"/>
        <v>0.99999218110490773</v>
      </c>
      <c r="DH487" s="67">
        <f t="shared" si="184"/>
        <v>0.99999138146863464</v>
      </c>
      <c r="DI487" s="67">
        <f t="shared" si="184"/>
        <v>0.99999060764243397</v>
      </c>
      <c r="DL487" s="53"/>
      <c r="DM487" s="188" t="str">
        <f t="shared" si="170"/>
        <v/>
      </c>
      <c r="DN487" s="188" t="str">
        <f t="shared" si="170"/>
        <v/>
      </c>
      <c r="DO487" s="188" t="str">
        <f t="shared" si="170"/>
        <v/>
      </c>
      <c r="DP487" s="188" t="str">
        <f t="shared" si="170"/>
        <v/>
      </c>
      <c r="DQ487" s="188" t="str">
        <f t="shared" si="170"/>
        <v/>
      </c>
      <c r="DR487" s="188" t="str">
        <f t="shared" si="170"/>
        <v/>
      </c>
      <c r="DS487" s="188" t="str">
        <f t="shared" si="170"/>
        <v/>
      </c>
      <c r="DT487" s="188" t="str">
        <f t="shared" si="170"/>
        <v/>
      </c>
      <c r="DU487" s="188" t="str">
        <f t="shared" si="170"/>
        <v/>
      </c>
      <c r="DV487" s="188" t="str">
        <f t="shared" si="170"/>
        <v/>
      </c>
      <c r="DW487" s="188" t="str">
        <f t="shared" si="170"/>
        <v/>
      </c>
      <c r="DX487" s="188" t="str">
        <f t="shared" si="170"/>
        <v/>
      </c>
      <c r="DY487" s="188" t="str">
        <f t="shared" si="170"/>
        <v/>
      </c>
      <c r="DZ487" s="188" t="str">
        <f t="shared" si="170"/>
        <v/>
      </c>
      <c r="EA487" s="188" t="str">
        <f t="shared" si="170"/>
        <v/>
      </c>
      <c r="EB487" s="188" t="str">
        <f t="shared" si="170"/>
        <v/>
      </c>
      <c r="EC487" s="188" t="str">
        <f t="shared" si="180"/>
        <v/>
      </c>
      <c r="ED487" s="188" t="str">
        <f t="shared" si="180"/>
        <v/>
      </c>
      <c r="EE487" s="188" t="str">
        <f t="shared" si="180"/>
        <v/>
      </c>
      <c r="EF487" s="188" t="str">
        <f t="shared" si="180"/>
        <v/>
      </c>
      <c r="EG487" s="188" t="str">
        <f t="shared" si="180"/>
        <v/>
      </c>
      <c r="EH487" s="188" t="str">
        <f t="shared" si="180"/>
        <v/>
      </c>
      <c r="EI487" s="188" t="str">
        <f t="shared" si="180"/>
        <v/>
      </c>
      <c r="EJ487" s="188" t="str">
        <f t="shared" si="180"/>
        <v/>
      </c>
      <c r="EK487" s="188" t="str">
        <f t="shared" si="180"/>
        <v/>
      </c>
    </row>
    <row r="488" spans="1:141" x14ac:dyDescent="0.3">
      <c r="B488" s="1">
        <v>24</v>
      </c>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c r="AA488" s="175">
        <f>VLOOKUP(Z100,BRInc,$A$4,FALSE)*(1+((VLOOKUP(Z100,BrRisk,$A$4,FALSE)-1)*MAX(0,BC132-BaselineBMI)))</f>
        <v>7.8188950922857341E-6</v>
      </c>
      <c r="AB488" s="175">
        <f>VLOOKUP(AA100,BRInc,$A$4,FALSE)*(1+((VLOOKUP(AA100,BrRisk,$A$4,FALSE)-1)*MAX(0,BD132-BaselineBMI)))</f>
        <v>8.6185313653341925E-6</v>
      </c>
      <c r="AC488" s="155"/>
      <c r="AD488" s="155"/>
      <c r="AE488" s="155"/>
      <c r="AF488" s="177"/>
      <c r="AG488" s="174">
        <f>D488*D66*PRODUCT($CJ488:CJ488)</f>
        <v>0</v>
      </c>
      <c r="AH488" s="174">
        <f>E488*E66*PRODUCT($CJ488:CK488)</f>
        <v>0</v>
      </c>
      <c r="AI488" s="174">
        <f>F488*F66*PRODUCT($CJ488:CL488)</f>
        <v>0</v>
      </c>
      <c r="AJ488" s="174">
        <f>G488*G66*PRODUCT($CJ488:CM488)</f>
        <v>0</v>
      </c>
      <c r="AK488" s="174">
        <f>H488*H66*PRODUCT($CJ488:CN488)</f>
        <v>0</v>
      </c>
      <c r="AL488" s="174">
        <f>I488*I66*PRODUCT($CJ488:CO488)</f>
        <v>0</v>
      </c>
      <c r="AM488" s="174">
        <f>J488*J66*PRODUCT($CJ488:CP488)</f>
        <v>0</v>
      </c>
      <c r="AN488" s="174">
        <f>K488*K66*PRODUCT($CJ488:CQ488)</f>
        <v>0</v>
      </c>
      <c r="AO488" s="174">
        <f>L488*L66*PRODUCT($CJ488:CR488)</f>
        <v>0</v>
      </c>
      <c r="AP488" s="174">
        <f>M488*M66*PRODUCT($CJ488:CS488)</f>
        <v>0</v>
      </c>
      <c r="AQ488" s="174">
        <f>N488*N66*PRODUCT($CJ488:CT488)</f>
        <v>0</v>
      </c>
      <c r="AR488" s="174">
        <f>O488*O66*PRODUCT($CJ488:CU488)</f>
        <v>0</v>
      </c>
      <c r="AS488" s="174">
        <f>P488*P66*PRODUCT($CJ488:CV488)</f>
        <v>0</v>
      </c>
      <c r="AT488" s="174">
        <f>Q488*Q66*PRODUCT($CJ488:CW488)</f>
        <v>0</v>
      </c>
      <c r="AU488" s="174">
        <f>R488*R66*PRODUCT($CJ488:CX488)</f>
        <v>0</v>
      </c>
      <c r="AV488" s="174">
        <f>S488*S66*PRODUCT($CJ488:CY488)</f>
        <v>0</v>
      </c>
      <c r="AW488" s="174">
        <f>T488*T66*PRODUCT($CJ488:CZ488)</f>
        <v>0</v>
      </c>
      <c r="AX488" s="174">
        <f>U488*U66*PRODUCT($CJ488:DA488)</f>
        <v>0</v>
      </c>
      <c r="AY488" s="174">
        <f>V488*V66*PRODUCT($CJ488:DB488)</f>
        <v>0</v>
      </c>
      <c r="AZ488" s="174">
        <f>W488*W66*PRODUCT($CJ488:DC488)</f>
        <v>0</v>
      </c>
      <c r="BA488" s="174">
        <f>X488*X66*PRODUCT($CJ488:DD488)</f>
        <v>0</v>
      </c>
      <c r="BB488" s="174">
        <f>Y488*Y66*PRODUCT($CJ488:DE488)</f>
        <v>0</v>
      </c>
      <c r="BC488" s="174">
        <f>Z488*Z66*PRODUCT($CJ488:DF488)</f>
        <v>0</v>
      </c>
      <c r="BD488" s="174">
        <f>AA488*AA66*PRODUCT($CJ488:DG488)</f>
        <v>0</v>
      </c>
      <c r="BE488" s="174">
        <f>AB488*AB66*PRODUCT($CJ488:DH488)</f>
        <v>0</v>
      </c>
      <c r="BF488" s="93"/>
      <c r="BG488" s="93"/>
      <c r="BH488" s="93"/>
      <c r="BI488" s="169">
        <f>SUM($AF488:AG488)-SUM($AF520:AG520)-SUM($C520:D520)-SUM($BH520:BI520)</f>
        <v>0</v>
      </c>
      <c r="BJ488" s="169">
        <f>SUM($AF488:AH488)-SUM($AF520:AH520)-SUM($C520:E520)-SUM($BH520:BJ520)</f>
        <v>0</v>
      </c>
      <c r="BK488" s="169">
        <f>SUM($AF488:AI488)-SUM($AF520:AI520)-SUM($C520:F520)-SUM($BH520:BK520)</f>
        <v>0</v>
      </c>
      <c r="BL488" s="169">
        <f>SUM($AF488:AJ488)-SUM($AF520:AJ520)-SUM($C520:G520)-SUM($BH520:BL520)</f>
        <v>0</v>
      </c>
      <c r="BM488" s="169">
        <f>SUM($AF488:AK488)-SUM($AF520:AK520)-SUM($C520:H520)-SUM($BH520:BM520)</f>
        <v>0</v>
      </c>
      <c r="BN488" s="169">
        <f>SUM($AF488:AL488)-SUM($AF520:AL520)-SUM($C520:I520)-SUM($BH520:BN520)</f>
        <v>0</v>
      </c>
      <c r="BO488" s="169">
        <f>SUM($AF488:AM488)-SUM($AF520:AM520)-SUM($C520:J520)-SUM($BH520:BO520)</f>
        <v>0</v>
      </c>
      <c r="BP488" s="169">
        <f>SUM($AF488:AN488)-SUM($AF520:AN520)-SUM($C520:K520)-SUM($BH520:BP520)</f>
        <v>0</v>
      </c>
      <c r="BQ488" s="169">
        <f>SUM($AF488:AO488)-SUM($AF520:AO520)-SUM($C520:L520)-SUM($BH520:BQ520)</f>
        <v>0</v>
      </c>
      <c r="BR488" s="169">
        <f>SUM($AF488:AP488)-SUM($AF520:AP520)-SUM($C520:M520)-SUM($BH520:BR520)</f>
        <v>0</v>
      </c>
      <c r="BS488" s="169">
        <f>SUM($AF488:AQ488)-SUM($AF520:AQ520)-SUM($C520:N520)-SUM($BH520:BS520)</f>
        <v>0</v>
      </c>
      <c r="BT488" s="169">
        <f>SUM($AF488:AR488)-SUM($AF520:AR520)-SUM($C520:O520)-SUM($BH520:BT520)</f>
        <v>0</v>
      </c>
      <c r="BU488" s="169">
        <f>SUM($AF488:AS488)-SUM($AF520:AS520)-SUM($C520:P520)-SUM($BH520:BU520)</f>
        <v>0</v>
      </c>
      <c r="BV488" s="169">
        <f>SUM($AF488:AT488)-SUM($AF520:AT520)-SUM($C520:Q520)-SUM($BH520:BV520)</f>
        <v>0</v>
      </c>
      <c r="BW488" s="169">
        <f>SUM($AF488:AU488)-SUM($AF520:AU520)-SUM($C520:R520)-SUM($BH520:BW520)</f>
        <v>0</v>
      </c>
      <c r="BX488" s="169">
        <f>SUM($AF488:AV488)-SUM($AF520:AV520)-SUM($C520:S520)-SUM($BH520:BX520)</f>
        <v>0</v>
      </c>
      <c r="BY488" s="169">
        <f>SUM($AF488:AW488)-SUM($AF520:AW520)-SUM($C520:T520)-SUM($BH520:BY520)</f>
        <v>0</v>
      </c>
      <c r="BZ488" s="169">
        <f>SUM($AF488:AX488)-SUM($AF520:AX520)-SUM($C520:U520)-SUM($BH520:BZ520)</f>
        <v>0</v>
      </c>
      <c r="CA488" s="169">
        <f>SUM($AF488:AY488)-SUM($AF520:AY520)-SUM($C520:V520)-SUM($BH520:CA520)</f>
        <v>0</v>
      </c>
      <c r="CB488" s="169">
        <f>SUM($AF488:AZ488)-SUM($AF520:AZ520)-SUM($C520:W520)-SUM($BH520:CB520)</f>
        <v>0</v>
      </c>
      <c r="CC488" s="169">
        <f>SUM($AF488:BA488)-SUM($AF520:BA520)-SUM($C520:X520)-SUM($BH520:CC520)</f>
        <v>0</v>
      </c>
      <c r="CD488" s="169">
        <f>SUM($AF488:BB488)-SUM($AF520:BB520)-SUM($C520:Y520)-SUM($BH520:CD520)</f>
        <v>0</v>
      </c>
      <c r="CE488" s="169">
        <f>SUM($AF488:BC488)-SUM($AF520:BC520)-SUM($C520:Z520)-SUM($BH520:CE520)</f>
        <v>0</v>
      </c>
      <c r="CF488" s="169">
        <f>SUM($AF488:BD488)-SUM($AF520:BD520)-SUM($C520:AA520)-SUM($BH520:CF520)</f>
        <v>0</v>
      </c>
      <c r="CG488" s="169">
        <f>SUM($AF488:BE488)-SUM($AF520:BE520)-SUM($C520:AB520)-SUM($BH520:CG520)</f>
        <v>0</v>
      </c>
      <c r="CH488" s="52"/>
      <c r="CI488" s="52"/>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f t="shared" si="184"/>
        <v>1</v>
      </c>
      <c r="DH488" s="67">
        <f t="shared" si="184"/>
        <v>0.99999218110490773</v>
      </c>
      <c r="DI488" s="67">
        <f t="shared" si="184"/>
        <v>0.99999138146863464</v>
      </c>
      <c r="DM488" s="188" t="str">
        <f t="shared" si="170"/>
        <v/>
      </c>
      <c r="DN488" s="188" t="str">
        <f t="shared" si="170"/>
        <v/>
      </c>
      <c r="DO488" s="188" t="str">
        <f t="shared" si="170"/>
        <v/>
      </c>
      <c r="DP488" s="188" t="str">
        <f t="shared" si="170"/>
        <v/>
      </c>
      <c r="DQ488" s="188" t="str">
        <f t="shared" si="170"/>
        <v/>
      </c>
      <c r="DR488" s="188" t="str">
        <f t="shared" si="170"/>
        <v/>
      </c>
      <c r="DS488" s="188" t="str">
        <f t="shared" si="170"/>
        <v/>
      </c>
      <c r="DT488" s="188" t="str">
        <f t="shared" si="170"/>
        <v/>
      </c>
      <c r="DU488" s="188" t="str">
        <f t="shared" si="170"/>
        <v/>
      </c>
      <c r="DV488" s="188" t="str">
        <f t="shared" si="170"/>
        <v/>
      </c>
      <c r="DW488" s="188" t="str">
        <f t="shared" si="170"/>
        <v/>
      </c>
      <c r="DX488" s="188" t="str">
        <f t="shared" si="170"/>
        <v/>
      </c>
      <c r="DY488" s="188" t="str">
        <f t="shared" si="170"/>
        <v/>
      </c>
      <c r="DZ488" s="188" t="str">
        <f t="shared" si="170"/>
        <v/>
      </c>
      <c r="EA488" s="188" t="str">
        <f t="shared" si="170"/>
        <v/>
      </c>
      <c r="EB488" s="188" t="str">
        <f t="shared" si="170"/>
        <v/>
      </c>
      <c r="EC488" s="188" t="str">
        <f t="shared" si="180"/>
        <v/>
      </c>
      <c r="ED488" s="188" t="str">
        <f t="shared" si="180"/>
        <v/>
      </c>
      <c r="EE488" s="188" t="str">
        <f t="shared" si="180"/>
        <v/>
      </c>
      <c r="EF488" s="188" t="str">
        <f t="shared" si="180"/>
        <v/>
      </c>
      <c r="EG488" s="188" t="str">
        <f t="shared" si="180"/>
        <v/>
      </c>
      <c r="EH488" s="188" t="str">
        <f t="shared" si="180"/>
        <v/>
      </c>
      <c r="EI488" s="188" t="str">
        <f t="shared" si="180"/>
        <v/>
      </c>
      <c r="EJ488" s="188" t="str">
        <f t="shared" si="180"/>
        <v/>
      </c>
      <c r="EK488" s="188" t="str">
        <f t="shared" si="180"/>
        <v/>
      </c>
    </row>
    <row r="489" spans="1:141" x14ac:dyDescent="0.3">
      <c r="B489" s="1">
        <v>25</v>
      </c>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c r="AB489" s="175">
        <f>VLOOKUP(AA101,BRInc,$A$4,FALSE)*(1+((VLOOKUP(AA101,BrRisk,$A$4,FALSE)-1)*MAX(0,BD133-BaselineBMI)))</f>
        <v>7.8188950922857341E-6</v>
      </c>
      <c r="AC489" s="155"/>
      <c r="AD489" s="155"/>
      <c r="AE489" s="155"/>
      <c r="AF489" s="177"/>
      <c r="AG489" s="174">
        <f>D489*D67*PRODUCT($CJ489:CJ489)</f>
        <v>0</v>
      </c>
      <c r="AH489" s="174">
        <f>E489*E67*PRODUCT($CJ489:CK489)</f>
        <v>0</v>
      </c>
      <c r="AI489" s="174">
        <f>F489*F67*PRODUCT($CJ489:CL489)</f>
        <v>0</v>
      </c>
      <c r="AJ489" s="174">
        <f>G489*G67*PRODUCT($CJ489:CM489)</f>
        <v>0</v>
      </c>
      <c r="AK489" s="174">
        <f>H489*H67*PRODUCT($CJ489:CN489)</f>
        <v>0</v>
      </c>
      <c r="AL489" s="174">
        <f>I489*I67*PRODUCT($CJ489:CO489)</f>
        <v>0</v>
      </c>
      <c r="AM489" s="174">
        <f>J489*J67*PRODUCT($CJ489:CP489)</f>
        <v>0</v>
      </c>
      <c r="AN489" s="174">
        <f>K489*K67*PRODUCT($CJ489:CQ489)</f>
        <v>0</v>
      </c>
      <c r="AO489" s="174">
        <f>L489*L67*PRODUCT($CJ489:CR489)</f>
        <v>0</v>
      </c>
      <c r="AP489" s="174">
        <f>M489*M67*PRODUCT($CJ489:CS489)</f>
        <v>0</v>
      </c>
      <c r="AQ489" s="174">
        <f>N489*N67*PRODUCT($CJ489:CT489)</f>
        <v>0</v>
      </c>
      <c r="AR489" s="174">
        <f>O489*O67*PRODUCT($CJ489:CU489)</f>
        <v>0</v>
      </c>
      <c r="AS489" s="174">
        <f>P489*P67*PRODUCT($CJ489:CV489)</f>
        <v>0</v>
      </c>
      <c r="AT489" s="174">
        <f>Q489*Q67*PRODUCT($CJ489:CW489)</f>
        <v>0</v>
      </c>
      <c r="AU489" s="174">
        <f>R489*R67*PRODUCT($CJ489:CX489)</f>
        <v>0</v>
      </c>
      <c r="AV489" s="174">
        <f>S489*S67*PRODUCT($CJ489:CY489)</f>
        <v>0</v>
      </c>
      <c r="AW489" s="174">
        <f>T489*T67*PRODUCT($CJ489:CZ489)</f>
        <v>0</v>
      </c>
      <c r="AX489" s="174">
        <f>U489*U67*PRODUCT($CJ489:DA489)</f>
        <v>0</v>
      </c>
      <c r="AY489" s="174">
        <f>V489*V67*PRODUCT($CJ489:DB489)</f>
        <v>0</v>
      </c>
      <c r="AZ489" s="174">
        <f>W489*W67*PRODUCT($CJ489:DC489)</f>
        <v>0</v>
      </c>
      <c r="BA489" s="174">
        <f>X489*X67*PRODUCT($CJ489:DD489)</f>
        <v>0</v>
      </c>
      <c r="BB489" s="174">
        <f>Y489*Y67*PRODUCT($CJ489:DE489)</f>
        <v>0</v>
      </c>
      <c r="BC489" s="174">
        <f>Z489*Z67*PRODUCT($CJ489:DF489)</f>
        <v>0</v>
      </c>
      <c r="BD489" s="174">
        <f>AA489*AA67*PRODUCT($CJ489:DG489)</f>
        <v>0</v>
      </c>
      <c r="BE489" s="174">
        <f>AB489*AB67*PRODUCT($CJ489:DH489)</f>
        <v>0</v>
      </c>
      <c r="BI489" s="169">
        <f>SUM($AF489:AG489)-SUM($AF521:AG521)-SUM($C521:D521)-SUM($BH521:BI521)</f>
        <v>0</v>
      </c>
      <c r="BJ489" s="169">
        <f>SUM($AF489:AH489)-SUM($AF521:AH521)-SUM($C521:E521)-SUM($BH521:BJ521)</f>
        <v>0</v>
      </c>
      <c r="BK489" s="169">
        <f>SUM($AF489:AI489)-SUM($AF521:AI521)-SUM($C521:F521)-SUM($BH521:BK521)</f>
        <v>0</v>
      </c>
      <c r="BL489" s="169">
        <f>SUM($AF489:AJ489)-SUM($AF521:AJ521)-SUM($C521:G521)-SUM($BH521:BL521)</f>
        <v>0</v>
      </c>
      <c r="BM489" s="169">
        <f>SUM($AF489:AK489)-SUM($AF521:AK521)-SUM($C521:H521)-SUM($BH521:BM521)</f>
        <v>0</v>
      </c>
      <c r="BN489" s="169">
        <f>SUM($AF489:AL489)-SUM($AF521:AL521)-SUM($C521:I521)-SUM($BH521:BN521)</f>
        <v>0</v>
      </c>
      <c r="BO489" s="169">
        <f>SUM($AF489:AM489)-SUM($AF521:AM521)-SUM($C521:J521)-SUM($BH521:BO521)</f>
        <v>0</v>
      </c>
      <c r="BP489" s="169">
        <f>SUM($AF489:AN489)-SUM($AF521:AN521)-SUM($C521:K521)-SUM($BH521:BP521)</f>
        <v>0</v>
      </c>
      <c r="BQ489" s="169">
        <f>SUM($AF489:AO489)-SUM($AF521:AO521)-SUM($C521:L521)-SUM($BH521:BQ521)</f>
        <v>0</v>
      </c>
      <c r="BR489" s="169">
        <f>SUM($AF489:AP489)-SUM($AF521:AP521)-SUM($C521:M521)-SUM($BH521:BR521)</f>
        <v>0</v>
      </c>
      <c r="BS489" s="169">
        <f>SUM($AF489:AQ489)-SUM($AF521:AQ521)-SUM($C521:N521)-SUM($BH521:BS521)</f>
        <v>0</v>
      </c>
      <c r="BT489" s="169">
        <f>SUM($AF489:AR489)-SUM($AF521:AR521)-SUM($C521:O521)-SUM($BH521:BT521)</f>
        <v>0</v>
      </c>
      <c r="BU489" s="169">
        <f>SUM($AF489:AS489)-SUM($AF521:AS521)-SUM($C521:P521)-SUM($BH521:BU521)</f>
        <v>0</v>
      </c>
      <c r="BV489" s="169">
        <f>SUM($AF489:AT489)-SUM($AF521:AT521)-SUM($C521:Q521)-SUM($BH521:BV521)</f>
        <v>0</v>
      </c>
      <c r="BW489" s="169">
        <f>SUM($AF489:AU489)-SUM($AF521:AU521)-SUM($C521:R521)-SUM($BH521:BW521)</f>
        <v>0</v>
      </c>
      <c r="BX489" s="169">
        <f>SUM($AF489:AV489)-SUM($AF521:AV521)-SUM($C521:S521)-SUM($BH521:BX521)</f>
        <v>0</v>
      </c>
      <c r="BY489" s="169">
        <f>SUM($AF489:AW489)-SUM($AF521:AW521)-SUM($C521:T521)-SUM($BH521:BY521)</f>
        <v>0</v>
      </c>
      <c r="BZ489" s="169">
        <f>SUM($AF489:AX489)-SUM($AF521:AX521)-SUM($C521:U521)-SUM($BH521:BZ521)</f>
        <v>0</v>
      </c>
      <c r="CA489" s="169">
        <f>SUM($AF489:AY489)-SUM($AF521:AY521)-SUM($C521:V521)-SUM($BH521:CA521)</f>
        <v>0</v>
      </c>
      <c r="CB489" s="169">
        <f>SUM($AF489:AZ489)-SUM($AF521:AZ521)-SUM($C521:W521)-SUM($BH521:CB521)</f>
        <v>0</v>
      </c>
      <c r="CC489" s="169">
        <f>SUM($AF489:BA489)-SUM($AF521:BA521)-SUM($C521:X521)-SUM($BH521:CC521)</f>
        <v>0</v>
      </c>
      <c r="CD489" s="169">
        <f>SUM($AF489:BB489)-SUM($AF521:BB521)-SUM($C521:Y521)-SUM($BH521:CD521)</f>
        <v>0</v>
      </c>
      <c r="CE489" s="169">
        <f>SUM($AF489:BC489)-SUM($AF521:BC521)-SUM($C521:Z521)-SUM($BH521:CE521)</f>
        <v>0</v>
      </c>
      <c r="CF489" s="169">
        <f>SUM($AF489:BD489)-SUM($AF521:BD521)-SUM($C521:AA521)-SUM($BH521:CF521)</f>
        <v>0</v>
      </c>
      <c r="CG489" s="169">
        <f>SUM($AF489:BE489)-SUM($AF521:BE521)-SUM($C521:AB521)-SUM($BH521:CG521)</f>
        <v>0</v>
      </c>
      <c r="CH489" s="52"/>
      <c r="CI489" s="52"/>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f t="shared" si="184"/>
        <v>1</v>
      </c>
      <c r="DI489" s="67">
        <f t="shared" si="184"/>
        <v>0.99999218110490773</v>
      </c>
      <c r="DM489" s="188" t="str">
        <f t="shared" si="170"/>
        <v/>
      </c>
      <c r="DN489" s="188" t="str">
        <f t="shared" si="170"/>
        <v/>
      </c>
      <c r="DO489" s="188" t="str">
        <f t="shared" si="170"/>
        <v/>
      </c>
      <c r="DP489" s="188" t="str">
        <f t="shared" si="170"/>
        <v/>
      </c>
      <c r="DQ489" s="188" t="str">
        <f t="shared" si="170"/>
        <v/>
      </c>
      <c r="DR489" s="188" t="str">
        <f t="shared" si="170"/>
        <v/>
      </c>
      <c r="DS489" s="188" t="str">
        <f t="shared" si="170"/>
        <v/>
      </c>
      <c r="DT489" s="188" t="str">
        <f t="shared" si="170"/>
        <v/>
      </c>
      <c r="DU489" s="188" t="str">
        <f t="shared" si="170"/>
        <v/>
      </c>
      <c r="DV489" s="188" t="str">
        <f t="shared" si="170"/>
        <v/>
      </c>
      <c r="DW489" s="188" t="str">
        <f t="shared" si="170"/>
        <v/>
      </c>
      <c r="DX489" s="188" t="str">
        <f t="shared" si="170"/>
        <v/>
      </c>
      <c r="DY489" s="188" t="str">
        <f t="shared" si="170"/>
        <v/>
      </c>
      <c r="DZ489" s="188" t="str">
        <f t="shared" si="170"/>
        <v/>
      </c>
      <c r="EA489" s="188" t="str">
        <f t="shared" si="170"/>
        <v/>
      </c>
      <c r="EB489" s="188" t="str">
        <f t="shared" si="170"/>
        <v/>
      </c>
      <c r="EC489" s="188" t="str">
        <f t="shared" si="180"/>
        <v/>
      </c>
      <c r="ED489" s="188" t="str">
        <f t="shared" si="180"/>
        <v/>
      </c>
      <c r="EE489" s="188" t="str">
        <f t="shared" si="180"/>
        <v/>
      </c>
      <c r="EF489" s="188" t="str">
        <f t="shared" si="180"/>
        <v/>
      </c>
      <c r="EG489" s="188" t="str">
        <f t="shared" si="180"/>
        <v/>
      </c>
      <c r="EH489" s="188" t="str">
        <f t="shared" si="180"/>
        <v/>
      </c>
      <c r="EI489" s="188" t="str">
        <f t="shared" si="180"/>
        <v/>
      </c>
      <c r="EJ489" s="188" t="str">
        <f t="shared" si="180"/>
        <v/>
      </c>
      <c r="EK489" s="188" t="str">
        <f t="shared" si="180"/>
        <v/>
      </c>
    </row>
    <row r="490" spans="1:141" x14ac:dyDescent="0.3">
      <c r="C490" s="12"/>
      <c r="D490" s="12"/>
      <c r="E490" s="12"/>
      <c r="F490" s="12"/>
      <c r="G490" s="12"/>
      <c r="H490" s="12"/>
      <c r="I490" s="12"/>
      <c r="J490" s="12"/>
      <c r="K490" s="12"/>
      <c r="L490" s="155"/>
      <c r="M490" s="155"/>
      <c r="N490" s="155"/>
      <c r="O490" s="155"/>
      <c r="P490" s="155"/>
      <c r="Q490" s="155"/>
      <c r="R490" s="155"/>
      <c r="S490" s="155"/>
      <c r="T490" s="155"/>
      <c r="U490" s="155"/>
      <c r="V490" s="155"/>
      <c r="W490" s="155"/>
      <c r="X490" s="155"/>
      <c r="Y490" s="155"/>
      <c r="Z490" s="155"/>
      <c r="AA490" s="155"/>
      <c r="AB490" s="155"/>
      <c r="AC490" s="155"/>
      <c r="AD490" s="155"/>
      <c r="AE490" s="5" t="s">
        <v>278</v>
      </c>
      <c r="AF490" s="12">
        <f>SUM(AF465:AF489)</f>
        <v>0</v>
      </c>
      <c r="AG490" s="12">
        <f>SUM(AG465:AG489)</f>
        <v>5.4610157961343907E-4</v>
      </c>
      <c r="AH490" s="12">
        <f t="shared" ref="AH490:BE490" si="192">SUM(AH465:AH489)</f>
        <v>6.0030348105346426E-4</v>
      </c>
      <c r="AI490" s="12">
        <f t="shared" si="192"/>
        <v>6.5204936063400338E-4</v>
      </c>
      <c r="AJ490" s="12">
        <f t="shared" si="192"/>
        <v>7.0212334878125965E-4</v>
      </c>
      <c r="AK490" s="12">
        <f t="shared" si="192"/>
        <v>7.4871394957559169E-4</v>
      </c>
      <c r="AL490" s="12">
        <f t="shared" si="192"/>
        <v>7.8973831764161636E-4</v>
      </c>
      <c r="AM490" s="12">
        <f t="shared" si="192"/>
        <v>8.2341693667373748E-4</v>
      </c>
      <c r="AN490" s="12">
        <f t="shared" si="192"/>
        <v>8.4793641512395039E-4</v>
      </c>
      <c r="AO490" s="12">
        <f t="shared" si="192"/>
        <v>8.6173268507251958E-4</v>
      </c>
      <c r="AP490" s="12">
        <f t="shared" si="192"/>
        <v>8.6797740390497276E-4</v>
      </c>
      <c r="AQ490" s="12">
        <f t="shared" si="192"/>
        <v>8.6921229538570555E-4</v>
      </c>
      <c r="AR490" s="12">
        <f t="shared" si="192"/>
        <v>8.6847308766567119E-4</v>
      </c>
      <c r="AS490" s="12">
        <f t="shared" si="192"/>
        <v>8.6877413437903004E-4</v>
      </c>
      <c r="AT490" s="12">
        <f t="shared" si="192"/>
        <v>8.7281328296748989E-4</v>
      </c>
      <c r="AU490" s="12">
        <f t="shared" si="192"/>
        <v>8.7637569411957853E-4</v>
      </c>
      <c r="AV490" s="12">
        <f t="shared" si="192"/>
        <v>8.7527431785504241E-4</v>
      </c>
      <c r="AW490" s="12">
        <f t="shared" si="192"/>
        <v>8.6563133728693976E-4</v>
      </c>
      <c r="AX490" s="12">
        <f t="shared" si="192"/>
        <v>8.4417251845638949E-4</v>
      </c>
      <c r="AY490" s="12">
        <f t="shared" si="192"/>
        <v>8.0771204627445631E-4</v>
      </c>
      <c r="AZ490" s="12">
        <f t="shared" si="192"/>
        <v>7.7211558246008936E-4</v>
      </c>
      <c r="BA490" s="12">
        <f t="shared" si="192"/>
        <v>7.5003526011481285E-4</v>
      </c>
      <c r="BB490" s="12">
        <f t="shared" si="192"/>
        <v>7.5440173507359024E-4</v>
      </c>
      <c r="BC490" s="12">
        <f t="shared" si="192"/>
        <v>7.9686894851013377E-4</v>
      </c>
      <c r="BD490" s="12">
        <f t="shared" si="192"/>
        <v>8.8611698777982099E-4</v>
      </c>
      <c r="BE490" s="12">
        <f t="shared" si="192"/>
        <v>9.9916456216687282E-4</v>
      </c>
      <c r="BF490" s="12"/>
      <c r="BG490" s="5" t="s">
        <v>278</v>
      </c>
      <c r="BH490" s="34"/>
      <c r="BI490" s="66">
        <f>SUM(BI465:BI489)</f>
        <v>5.4610157961343907E-4</v>
      </c>
      <c r="BJ490" s="66">
        <f t="shared" ref="BJ490:CG490" si="193">SUM(BJ465:BJ489)</f>
        <v>1.1284409334292123E-3</v>
      </c>
      <c r="BK490" s="66">
        <f t="shared" si="193"/>
        <v>1.7427461130272938E-3</v>
      </c>
      <c r="BL490" s="66">
        <f t="shared" si="193"/>
        <v>2.3856680658310959E-3</v>
      </c>
      <c r="BM490" s="66">
        <f t="shared" si="193"/>
        <v>3.0523410363859989E-3</v>
      </c>
      <c r="BN490" s="66">
        <f t="shared" si="193"/>
        <v>3.7348840349798232E-3</v>
      </c>
      <c r="BO490" s="66">
        <f t="shared" si="193"/>
        <v>4.4246057626669746E-3</v>
      </c>
      <c r="BP490" s="66">
        <f t="shared" si="193"/>
        <v>5.1108335627559412E-3</v>
      </c>
      <c r="BQ490" s="66">
        <f t="shared" si="193"/>
        <v>5.7825972069717796E-3</v>
      </c>
      <c r="BR490" s="66">
        <f t="shared" si="193"/>
        <v>6.4321191041161636E-3</v>
      </c>
      <c r="BS490" s="66">
        <f t="shared" si="193"/>
        <v>7.0503571554129951E-3</v>
      </c>
      <c r="BT490" s="66">
        <f t="shared" si="193"/>
        <v>7.6351505536464788E-3</v>
      </c>
      <c r="BU490" s="66">
        <f t="shared" si="193"/>
        <v>8.1882982725710023E-3</v>
      </c>
      <c r="BV490" s="66">
        <f t="shared" si="193"/>
        <v>8.7128283347634138E-3</v>
      </c>
      <c r="BW490" s="66">
        <f t="shared" si="193"/>
        <v>9.2083646926160202E-3</v>
      </c>
      <c r="BX490" s="66">
        <f t="shared" si="193"/>
        <v>9.6685637192601166E-3</v>
      </c>
      <c r="BY490" s="66">
        <f t="shared" si="193"/>
        <v>1.0083870359579786E-2</v>
      </c>
      <c r="BZ490" s="66">
        <f t="shared" si="193"/>
        <v>1.0445271074273104E-2</v>
      </c>
      <c r="CA490" s="66">
        <f t="shared" si="193"/>
        <v>1.0738426160032441E-2</v>
      </c>
      <c r="CB490" s="66">
        <f t="shared" si="193"/>
        <v>1.0972964951177749E-2</v>
      </c>
      <c r="CC490" s="66">
        <f t="shared" si="193"/>
        <v>1.1143035642785638E-2</v>
      </c>
      <c r="CD490" s="66">
        <f t="shared" si="193"/>
        <v>1.1277532196227898E-2</v>
      </c>
      <c r="CE490" s="66">
        <f t="shared" si="193"/>
        <v>1.1422212043675864E-2</v>
      </c>
      <c r="CF490" s="66">
        <f t="shared" si="193"/>
        <v>1.1614046593561187E-2</v>
      </c>
      <c r="CG490" s="66">
        <f t="shared" si="193"/>
        <v>1.1867709621738793E-2</v>
      </c>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f t="shared" si="184"/>
        <v>1</v>
      </c>
      <c r="DL490" s="53"/>
      <c r="DM490" s="188">
        <f t="shared" si="170"/>
        <v>7.8188950922857341E-6</v>
      </c>
      <c r="DN490" s="188">
        <f t="shared" si="170"/>
        <v>1.6200851474203415E-5</v>
      </c>
      <c r="DO490" s="188">
        <f t="shared" si="170"/>
        <v>2.5102740028109773E-5</v>
      </c>
      <c r="DP490" s="188">
        <f t="shared" si="170"/>
        <v>3.4494725071953093E-5</v>
      </c>
      <c r="DQ490" s="188">
        <f t="shared" si="170"/>
        <v>4.4321472827435216E-5</v>
      </c>
      <c r="DR490" s="188">
        <f t="shared" si="170"/>
        <v>5.4502360503675571E-5</v>
      </c>
      <c r="DS490" s="188">
        <f t="shared" si="170"/>
        <v>6.4933031429237058E-5</v>
      </c>
      <c r="DT490" s="188">
        <f t="shared" si="170"/>
        <v>7.5485599310605483E-5</v>
      </c>
      <c r="DU490" s="188">
        <f t="shared" si="170"/>
        <v>8.6009971598384547E-5</v>
      </c>
      <c r="DV490" s="188">
        <f t="shared" si="170"/>
        <v>9.6405023267041447E-5</v>
      </c>
      <c r="DW490" s="188">
        <f t="shared" si="170"/>
        <v>1.0661539419432335E-4</v>
      </c>
      <c r="DX490" s="188">
        <f t="shared" si="170"/>
        <v>1.1663354474741457E-4</v>
      </c>
      <c r="DY490" s="188">
        <f t="shared" si="170"/>
        <v>1.2649711694403046E-4</v>
      </c>
      <c r="DZ490" s="188">
        <f t="shared" si="170"/>
        <v>1.3628649481999984E-4</v>
      </c>
      <c r="EA490" s="188">
        <f t="shared" si="170"/>
        <v>1.4601598400854906E-4</v>
      </c>
      <c r="EB490" s="188">
        <f t="shared" si="170"/>
        <v>1.5563450524826665E-4</v>
      </c>
      <c r="EC490" s="188">
        <f t="shared" si="180"/>
        <v>1.6502862285283943E-4</v>
      </c>
      <c r="ED490" s="188">
        <f t="shared" si="180"/>
        <v>1.7402598883910529E-4</v>
      </c>
      <c r="EE490" s="188">
        <f t="shared" si="180"/>
        <v>1.823941840496799E-4</v>
      </c>
      <c r="EF490" s="188">
        <f t="shared" si="180"/>
        <v>1.9016222311698993E-4</v>
      </c>
      <c r="EG490" s="188">
        <f t="shared" si="180"/>
        <v>1.9759371298072207E-4</v>
      </c>
      <c r="EH490" s="188">
        <f t="shared" si="180"/>
        <v>2.0520560725023241E-4</v>
      </c>
      <c r="EI490" s="188">
        <f t="shared" si="180"/>
        <v>2.1375298617426391E-4</v>
      </c>
      <c r="EJ490" s="188">
        <f t="shared" si="180"/>
        <v>2.2420914286130575E-4</v>
      </c>
      <c r="EK490" s="188">
        <f t="shared" si="180"/>
        <v>2.3717737787269362E-4</v>
      </c>
    </row>
    <row r="491" spans="1:141" x14ac:dyDescent="0.3">
      <c r="DM491" s="188" t="str">
        <f t="shared" ref="DM491:EK491" si="194">IF(D69=0,"",BI491/D69)</f>
        <v/>
      </c>
      <c r="DN491" s="188" t="str">
        <f t="shared" si="194"/>
        <v/>
      </c>
      <c r="DO491" s="188" t="str">
        <f t="shared" si="194"/>
        <v/>
      </c>
      <c r="DP491" s="188" t="str">
        <f t="shared" si="194"/>
        <v/>
      </c>
      <c r="DQ491" s="188" t="str">
        <f t="shared" si="194"/>
        <v/>
      </c>
      <c r="DR491" s="188" t="str">
        <f t="shared" si="194"/>
        <v/>
      </c>
      <c r="DS491" s="188" t="str">
        <f t="shared" si="194"/>
        <v/>
      </c>
      <c r="DT491" s="188" t="str">
        <f t="shared" si="194"/>
        <v/>
      </c>
      <c r="DU491" s="188" t="str">
        <f t="shared" si="194"/>
        <v/>
      </c>
      <c r="DV491" s="188" t="str">
        <f t="shared" si="194"/>
        <v/>
      </c>
      <c r="DW491" s="188" t="str">
        <f t="shared" si="194"/>
        <v/>
      </c>
      <c r="DX491" s="188" t="str">
        <f t="shared" si="194"/>
        <v/>
      </c>
      <c r="DY491" s="188" t="str">
        <f t="shared" si="194"/>
        <v/>
      </c>
      <c r="DZ491" s="188" t="str">
        <f t="shared" si="194"/>
        <v/>
      </c>
      <c r="EA491" s="188" t="str">
        <f t="shared" si="194"/>
        <v/>
      </c>
      <c r="EB491" s="188" t="str">
        <f t="shared" si="194"/>
        <v/>
      </c>
      <c r="EC491" s="188" t="str">
        <f t="shared" si="194"/>
        <v/>
      </c>
      <c r="ED491" s="188" t="str">
        <f t="shared" si="194"/>
        <v/>
      </c>
      <c r="EE491" s="188" t="str">
        <f t="shared" si="194"/>
        <v/>
      </c>
      <c r="EF491" s="188" t="str">
        <f t="shared" si="194"/>
        <v/>
      </c>
      <c r="EG491" s="188" t="str">
        <f t="shared" si="194"/>
        <v/>
      </c>
      <c r="EH491" s="188" t="str">
        <f t="shared" si="194"/>
        <v/>
      </c>
      <c r="EI491" s="188" t="str">
        <f t="shared" si="194"/>
        <v/>
      </c>
      <c r="EJ491" s="188" t="str">
        <f t="shared" si="194"/>
        <v/>
      </c>
      <c r="EK491" s="188" t="str">
        <f t="shared" si="194"/>
        <v/>
      </c>
    </row>
    <row r="493" spans="1:141" s="164" customFormat="1" x14ac:dyDescent="0.3">
      <c r="A493" s="163" t="s">
        <v>298</v>
      </c>
      <c r="AF493" s="163" t="s">
        <v>304</v>
      </c>
      <c r="BH493" s="163" t="s">
        <v>343</v>
      </c>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row>
    <row r="494" spans="1:141" x14ac:dyDescent="0.3">
      <c r="A494" s="1"/>
      <c r="C494" s="1"/>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row>
    <row r="495" spans="1:141" x14ac:dyDescent="0.3">
      <c r="A495" s="1"/>
      <c r="C495" s="1" t="s">
        <v>13</v>
      </c>
      <c r="AF495" s="1" t="s">
        <v>13</v>
      </c>
      <c r="BH495" s="1" t="s">
        <v>13</v>
      </c>
    </row>
    <row r="496" spans="1:141" x14ac:dyDescent="0.3">
      <c r="C496" s="1">
        <v>0</v>
      </c>
      <c r="D496" s="1">
        <v>1</v>
      </c>
      <c r="E496" s="1">
        <v>2</v>
      </c>
      <c r="F496" s="1">
        <v>3</v>
      </c>
      <c r="G496" s="1">
        <v>4</v>
      </c>
      <c r="H496" s="1">
        <v>5</v>
      </c>
      <c r="I496" s="1">
        <v>6</v>
      </c>
      <c r="J496" s="1">
        <v>7</v>
      </c>
      <c r="K496" s="1">
        <v>8</v>
      </c>
      <c r="L496" s="1">
        <v>9</v>
      </c>
      <c r="M496" s="1">
        <v>10</v>
      </c>
      <c r="N496" s="1">
        <v>11</v>
      </c>
      <c r="O496" s="1">
        <v>12</v>
      </c>
      <c r="P496" s="1">
        <v>13</v>
      </c>
      <c r="Q496" s="1">
        <v>14</v>
      </c>
      <c r="R496" s="1">
        <v>15</v>
      </c>
      <c r="S496" s="1">
        <v>16</v>
      </c>
      <c r="T496" s="1">
        <v>17</v>
      </c>
      <c r="U496" s="1">
        <v>18</v>
      </c>
      <c r="V496" s="1">
        <v>19</v>
      </c>
      <c r="W496" s="1">
        <v>20</v>
      </c>
      <c r="X496" s="1">
        <v>21</v>
      </c>
      <c r="Y496" s="1">
        <v>22</v>
      </c>
      <c r="Z496" s="1">
        <v>23</v>
      </c>
      <c r="AA496" s="1">
        <v>24</v>
      </c>
      <c r="AB496" s="1">
        <v>25</v>
      </c>
      <c r="AC496" s="1"/>
      <c r="AF496" s="1">
        <v>0</v>
      </c>
      <c r="AG496" s="1">
        <v>1</v>
      </c>
      <c r="AH496" s="1">
        <v>2</v>
      </c>
      <c r="AI496" s="1">
        <v>3</v>
      </c>
      <c r="AJ496" s="1">
        <v>4</v>
      </c>
      <c r="AK496" s="1">
        <v>5</v>
      </c>
      <c r="AL496" s="1">
        <v>6</v>
      </c>
      <c r="AM496" s="1">
        <v>7</v>
      </c>
      <c r="AN496" s="1">
        <v>8</v>
      </c>
      <c r="AO496" s="1">
        <v>9</v>
      </c>
      <c r="AP496" s="1">
        <v>10</v>
      </c>
      <c r="AQ496" s="1">
        <v>11</v>
      </c>
      <c r="AR496" s="1">
        <v>12</v>
      </c>
      <c r="AS496" s="1">
        <v>13</v>
      </c>
      <c r="AT496" s="1">
        <v>14</v>
      </c>
      <c r="AU496" s="1">
        <v>15</v>
      </c>
      <c r="AV496" s="1">
        <v>16</v>
      </c>
      <c r="AW496" s="1">
        <v>17</v>
      </c>
      <c r="AX496" s="1">
        <v>18</v>
      </c>
      <c r="AY496" s="1">
        <v>19</v>
      </c>
      <c r="AZ496" s="1">
        <v>20</v>
      </c>
      <c r="BA496" s="1">
        <v>21</v>
      </c>
      <c r="BB496" s="1">
        <v>22</v>
      </c>
      <c r="BC496" s="1">
        <v>23</v>
      </c>
      <c r="BD496" s="1">
        <v>24</v>
      </c>
      <c r="BE496" s="1">
        <v>25</v>
      </c>
      <c r="BH496" s="1">
        <v>0</v>
      </c>
      <c r="BI496" s="1">
        <v>1</v>
      </c>
      <c r="BJ496" s="1">
        <v>2</v>
      </c>
      <c r="BK496" s="1">
        <v>3</v>
      </c>
      <c r="BL496" s="1">
        <v>4</v>
      </c>
      <c r="BM496" s="1">
        <v>5</v>
      </c>
      <c r="BN496" s="1">
        <v>6</v>
      </c>
      <c r="BO496" s="1">
        <v>7</v>
      </c>
      <c r="BP496" s="1">
        <v>8</v>
      </c>
      <c r="BQ496" s="1">
        <v>9</v>
      </c>
      <c r="BR496" s="1">
        <v>10</v>
      </c>
      <c r="BS496" s="1">
        <v>11</v>
      </c>
      <c r="BT496" s="1">
        <v>12</v>
      </c>
      <c r="BU496" s="1">
        <v>13</v>
      </c>
      <c r="BV496" s="1">
        <v>14</v>
      </c>
      <c r="BW496" s="1">
        <v>15</v>
      </c>
      <c r="BX496" s="1">
        <v>16</v>
      </c>
      <c r="BY496" s="1">
        <v>17</v>
      </c>
      <c r="BZ496" s="1">
        <v>18</v>
      </c>
      <c r="CA496" s="1">
        <v>19</v>
      </c>
      <c r="CB496" s="1">
        <v>20</v>
      </c>
      <c r="CC496" s="1">
        <v>21</v>
      </c>
      <c r="CD496" s="1">
        <v>22</v>
      </c>
      <c r="CE496" s="1">
        <v>23</v>
      </c>
      <c r="CF496" s="1">
        <v>24</v>
      </c>
      <c r="CG496" s="1">
        <v>25</v>
      </c>
    </row>
    <row r="497" spans="1:85" x14ac:dyDescent="0.3">
      <c r="A497" s="9" t="s">
        <v>12</v>
      </c>
      <c r="B497" s="1">
        <v>1</v>
      </c>
      <c r="C497" s="156"/>
      <c r="D497" s="155">
        <f t="shared" ref="D497:AB510" si="195">(VLOOKUP(C77,BRMort,$A$4,FALSE)-1)*C141*BH465</f>
        <v>0</v>
      </c>
      <c r="E497" s="155">
        <f t="shared" si="195"/>
        <v>1.6473636562020797E-5</v>
      </c>
      <c r="F497" s="155">
        <f t="shared" si="195"/>
        <v>3.4040417594431866E-5</v>
      </c>
      <c r="G497" s="155">
        <f t="shared" si="195"/>
        <v>5.2571475999406796E-5</v>
      </c>
      <c r="H497" s="155">
        <f t="shared" si="195"/>
        <v>7.1965784647500436E-5</v>
      </c>
      <c r="I497" s="155">
        <f t="shared" si="195"/>
        <v>9.2076563727133025E-5</v>
      </c>
      <c r="J497" s="155">
        <f t="shared" si="195"/>
        <v>1.1266607622176021E-4</v>
      </c>
      <c r="K497" s="155">
        <f t="shared" si="195"/>
        <v>1.3347214142100396E-4</v>
      </c>
      <c r="L497" s="155">
        <f t="shared" si="195"/>
        <v>1.5417280920779693E-4</v>
      </c>
      <c r="M497" s="155">
        <f t="shared" si="195"/>
        <v>1.7443715295539016E-4</v>
      </c>
      <c r="N497" s="155">
        <f t="shared" si="195"/>
        <v>1.9403055475474934E-4</v>
      </c>
      <c r="O497" s="155">
        <f t="shared" si="195"/>
        <v>2.1268025170872114E-4</v>
      </c>
      <c r="P497" s="155">
        <f t="shared" si="195"/>
        <v>2.3032106115883618E-4</v>
      </c>
      <c r="Q497" s="155">
        <f t="shared" si="195"/>
        <v>2.4700725073756563E-4</v>
      </c>
      <c r="R497" s="155">
        <f t="shared" si="195"/>
        <v>2.6283016342082221E-4</v>
      </c>
      <c r="S497" s="155">
        <f t="shared" si="195"/>
        <v>2.7777845540032857E-4</v>
      </c>
      <c r="T497" s="155">
        <f t="shared" si="195"/>
        <v>2.9166076556778295E-4</v>
      </c>
      <c r="U497" s="155">
        <f t="shared" si="195"/>
        <v>3.041888572449083E-4</v>
      </c>
      <c r="V497" s="155">
        <f t="shared" si="195"/>
        <v>3.1509082905631852E-4</v>
      </c>
      <c r="W497" s="155">
        <f t="shared" si="195"/>
        <v>3.2393411118439042E-4</v>
      </c>
      <c r="X497" s="155">
        <f t="shared" si="195"/>
        <v>3.3100918100520735E-4</v>
      </c>
      <c r="Y497" s="155">
        <f t="shared" si="195"/>
        <v>3.3613951365391178E-4</v>
      </c>
      <c r="Z497" s="155">
        <f t="shared" si="195"/>
        <v>3.4019672099951315E-4</v>
      </c>
      <c r="AA497" s="155">
        <f t="shared" si="195"/>
        <v>3.4456111640447336E-4</v>
      </c>
      <c r="AB497" s="155">
        <f t="shared" si="195"/>
        <v>3.5034797506378485E-4</v>
      </c>
      <c r="AC497" s="52"/>
      <c r="AG497" s="170">
        <f>C141*BH465</f>
        <v>0</v>
      </c>
      <c r="AH497" s="170">
        <f t="shared" ref="AH497:BE507" si="196">D141*BI465</f>
        <v>1.2822465089323549E-6</v>
      </c>
      <c r="AI497" s="170">
        <f t="shared" si="196"/>
        <v>2.9136344901142261E-6</v>
      </c>
      <c r="AJ497" s="170">
        <f t="shared" si="196"/>
        <v>4.9180295309630226E-6</v>
      </c>
      <c r="AK497" s="170">
        <f t="shared" si="196"/>
        <v>7.130761848769145E-6</v>
      </c>
      <c r="AL497" s="170">
        <f t="shared" si="196"/>
        <v>1.0182609697383692E-5</v>
      </c>
      <c r="AM497" s="170">
        <f t="shared" si="196"/>
        <v>1.3688349988201052E-5</v>
      </c>
      <c r="AN497" s="170">
        <f t="shared" si="196"/>
        <v>1.8123185203883926E-5</v>
      </c>
      <c r="AO497" s="170">
        <f t="shared" si="196"/>
        <v>2.2610327681632285E-5</v>
      </c>
      <c r="AP497" s="170">
        <f t="shared" si="196"/>
        <v>2.7519380107978701E-5</v>
      </c>
      <c r="AQ497" s="170">
        <f t="shared" si="196"/>
        <v>3.4373244492396778E-5</v>
      </c>
      <c r="AR497" s="170">
        <f t="shared" si="196"/>
        <v>4.2055380432038515E-5</v>
      </c>
      <c r="AS497" s="170">
        <f t="shared" si="196"/>
        <v>4.9804087061435982E-5</v>
      </c>
      <c r="AT497" s="170">
        <f t="shared" si="196"/>
        <v>5.9037630545236932E-5</v>
      </c>
      <c r="AU497" s="170">
        <f t="shared" si="196"/>
        <v>6.8935897784648141E-5</v>
      </c>
      <c r="AV497" s="170">
        <f t="shared" si="196"/>
        <v>7.9118269438956847E-5</v>
      </c>
      <c r="AW497" s="170">
        <f t="shared" si="196"/>
        <v>9.1280910073534755E-5</v>
      </c>
      <c r="AX497" s="170">
        <f t="shared" si="196"/>
        <v>1.0222019383506029E-4</v>
      </c>
      <c r="AY497" s="170">
        <f t="shared" si="196"/>
        <v>1.1430260136577058E-4</v>
      </c>
      <c r="AZ497" s="170">
        <f t="shared" si="196"/>
        <v>1.2801277825374673E-4</v>
      </c>
      <c r="BA497" s="170">
        <f t="shared" si="196"/>
        <v>1.4501870479476515E-4</v>
      </c>
      <c r="BB497" s="170">
        <f t="shared" si="196"/>
        <v>1.6357976323609318E-4</v>
      </c>
      <c r="BC497" s="170">
        <f t="shared" si="196"/>
        <v>1.7747452417203846E-4</v>
      </c>
      <c r="BD497" s="170">
        <f t="shared" si="196"/>
        <v>2.0157919814679166E-4</v>
      </c>
      <c r="BE497" s="170">
        <f t="shared" si="196"/>
        <v>2.333726522510185E-4</v>
      </c>
      <c r="BI497" s="194">
        <f>SUMPRODUCT(CHOOSE({1,2,3,4},D237,D302,D367,D432),CHOOSE({1,2,3,4},DL465,DL465,DL465,DL465))</f>
        <v>0</v>
      </c>
      <c r="BJ497" s="194">
        <f>SUMPRODUCT(CHOOSE({1,2,3,4},E237,E302,E367,E432),CHOOSE({1,2,3,4},DM465,DM465,DM465,DM465))</f>
        <v>2.0824416673787572E-7</v>
      </c>
      <c r="BK497" s="194">
        <f>SUMPRODUCT(CHOOSE({1,2,3,4},F237,F302,F367,F432),CHOOSE({1,2,3,4},DN465,DN465,DN465,DN465))</f>
        <v>7.9012895137594419E-7</v>
      </c>
      <c r="BL497" s="194">
        <f>SUMPRODUCT(CHOOSE({1,2,3,4},G237,G302,G367,G432),CHOOSE({1,2,3,4},DO465,DO465,DO465,DO465))</f>
        <v>1.7118904470874395E-6</v>
      </c>
      <c r="BM497" s="194">
        <f>SUMPRODUCT(CHOOSE({1,2,3,4},H237,H302,H367,H432),CHOOSE({1,2,3,4},DP465,DP465,DP465,DP465))</f>
        <v>2.9444325244192453E-6</v>
      </c>
      <c r="BN497" s="194">
        <f>SUMPRODUCT(CHOOSE({1,2,3,4},I237,I302,I367,I432),CHOOSE({1,2,3,4},DQ465,DQ465,DQ465,DQ465))</f>
        <v>4.9361456232752587E-6</v>
      </c>
      <c r="BO497" s="194">
        <f>SUMPRODUCT(CHOOSE({1,2,3,4},J237,J302,J367,J432),CHOOSE({1,2,3,4},DR465,DR465,DR465,DR465))</f>
        <v>7.3407827766247498E-6</v>
      </c>
      <c r="BP497" s="194">
        <f>SUMPRODUCT(CHOOSE({1,2,3,4},K237,K302,K367,K432),CHOOSE({1,2,3,4},DS465,DS465,DS465,DS465))</f>
        <v>1.0113288410096062E-5</v>
      </c>
      <c r="BQ497" s="194">
        <f>SUMPRODUCT(CHOOSE({1,2,3,4},L237,L302,L367,L432),CHOOSE({1,2,3,4},DT465,DT465,DT465,DT465))</f>
        <v>1.3185903967251454E-5</v>
      </c>
      <c r="BR497" s="194">
        <f>SUMPRODUCT(CHOOSE({1,2,3,4},M237,M302,M367,M432),CHOOSE({1,2,3,4},DU465,DU465,DU465,DU465))</f>
        <v>1.6498973697219418E-5</v>
      </c>
      <c r="BS497" s="194">
        <f>SUMPRODUCT(CHOOSE({1,2,3,4},N237,N302,N367,N432),CHOOSE({1,2,3,4},DV465,DV465,DV465,DV465))</f>
        <v>2.2570444841727482E-5</v>
      </c>
      <c r="BT497" s="194">
        <f>SUMPRODUCT(CHOOSE({1,2,3,4},O237,O302,O367,O432),CHOOSE({1,2,3,4},DW465,DW465,DW465,DW465))</f>
        <v>2.8944057291427034E-5</v>
      </c>
      <c r="BU497" s="194">
        <f>SUMPRODUCT(CHOOSE({1,2,3,4},P237,P302,P367,P432),CHOOSE({1,2,3,4},DX465,DX465,DX465,DX465))</f>
        <v>3.5501267234235044E-5</v>
      </c>
      <c r="BV497" s="194">
        <f>SUMPRODUCT(CHOOSE({1,2,3,4},Q237,Q302,Q367,Q432),CHOOSE({1,2,3,4},DY465,DY465,DY465,DY465))</f>
        <v>4.2238339492275544E-5</v>
      </c>
      <c r="BW497" s="194">
        <f>SUMPRODUCT(CHOOSE({1,2,3,4},R237,R302,R367,R432),CHOOSE({1,2,3,4},DZ465,DZ465,DZ465,DZ465))</f>
        <v>4.907327506150055E-5</v>
      </c>
      <c r="BX497" s="194">
        <f>SUMPRODUCT(CHOOSE({1,2,3,4},S237,S302,S367,S432),CHOOSE({1,2,3,4},EA465,EA465,EA465,EA465))</f>
        <v>5.8178566371663047E-5</v>
      </c>
      <c r="BY497" s="194">
        <f>SUMPRODUCT(CHOOSE({1,2,3,4},T237,T302,T367,T432),CHOOSE({1,2,3,4},EB465,EB465,EB465,EB465))</f>
        <v>6.7383021325951206E-5</v>
      </c>
      <c r="BZ497" s="194">
        <f>SUMPRODUCT(CHOOSE({1,2,3,4},U237,U302,U367,U432),CHOOSE({1,2,3,4},EC465,EC465,EC465,EC465))</f>
        <v>7.6362752683103926E-5</v>
      </c>
      <c r="CA497" s="194">
        <f>SUMPRODUCT(CHOOSE({1,2,3,4},V237,V302,V367,V432),CHOOSE({1,2,3,4},ED465,ED465,ED465,ED465))</f>
        <v>8.5163530093031737E-5</v>
      </c>
      <c r="CB497" s="194">
        <f>SUMPRODUCT(CHOOSE({1,2,3,4},W237,W302,W367,W432),CHOOSE({1,2,3,4},EE465,EE465,EE465,EE465))</f>
        <v>8.5629901876647016E-5</v>
      </c>
      <c r="CC497" s="194">
        <f>SUMPRODUCT(CHOOSE({1,2,3,4},X237,X302,X367,X432),CHOOSE({1,2,3,4},EF465,EF465,EF465,EF465))</f>
        <v>1.0393668270694819E-4</v>
      </c>
      <c r="CD497" s="194">
        <f>SUMPRODUCT(CHOOSE({1,2,3,4},Y237,Y302,Y367,Y432),CHOOSE({1,2,3,4},EG465,EG465,EG465,EG465))</f>
        <v>1.2018590474132601E-4</v>
      </c>
      <c r="CE497" s="194">
        <f>SUMPRODUCT(CHOOSE({1,2,3,4},Z237,Z302,Z367,Z432),CHOOSE({1,2,3,4},EH465,EH465,EH465,EH465))</f>
        <v>1.3451785589061531E-4</v>
      </c>
      <c r="CF497" s="194">
        <f>SUMPRODUCT(CHOOSE({1,2,3,4},AA237,AA302,AA367,AA432),CHOOSE({1,2,3,4},EI465,EI465,EI465,EI465))</f>
        <v>1.4814212334323475E-4</v>
      </c>
      <c r="CG497" s="194">
        <f>SUMPRODUCT(CHOOSE({1,2,3,4},AB237,AB302,AB367,AB432),CHOOSE({1,2,3,4},EJ465,EJ465,EJ465,EJ465))</f>
        <v>1.6178090667446358E-4</v>
      </c>
    </row>
    <row r="498" spans="1:85" x14ac:dyDescent="0.3">
      <c r="B498" s="1">
        <v>2</v>
      </c>
      <c r="C498" s="1"/>
      <c r="D498" s="155"/>
      <c r="E498" s="155">
        <f t="shared" si="195"/>
        <v>0</v>
      </c>
      <c r="F498" s="155">
        <f t="shared" si="195"/>
        <v>0</v>
      </c>
      <c r="G498" s="155">
        <f t="shared" si="195"/>
        <v>0</v>
      </c>
      <c r="H498" s="155">
        <f t="shared" si="195"/>
        <v>0</v>
      </c>
      <c r="I498" s="155">
        <f t="shared" si="195"/>
        <v>0</v>
      </c>
      <c r="J498" s="155">
        <f t="shared" si="195"/>
        <v>0</v>
      </c>
      <c r="K498" s="155">
        <f t="shared" si="195"/>
        <v>0</v>
      </c>
      <c r="L498" s="155">
        <f t="shared" si="195"/>
        <v>0</v>
      </c>
      <c r="M498" s="155">
        <f t="shared" si="195"/>
        <v>0</v>
      </c>
      <c r="N498" s="155">
        <f t="shared" si="195"/>
        <v>0</v>
      </c>
      <c r="O498" s="155">
        <f t="shared" si="195"/>
        <v>0</v>
      </c>
      <c r="P498" s="155">
        <f t="shared" si="195"/>
        <v>0</v>
      </c>
      <c r="Q498" s="155">
        <f t="shared" si="195"/>
        <v>0</v>
      </c>
      <c r="R498" s="155">
        <f t="shared" si="195"/>
        <v>0</v>
      </c>
      <c r="S498" s="155">
        <f t="shared" si="195"/>
        <v>0</v>
      </c>
      <c r="T498" s="155">
        <f t="shared" si="195"/>
        <v>0</v>
      </c>
      <c r="U498" s="155">
        <f t="shared" si="195"/>
        <v>0</v>
      </c>
      <c r="V498" s="155">
        <f t="shared" si="195"/>
        <v>0</v>
      </c>
      <c r="W498" s="155">
        <f t="shared" si="195"/>
        <v>0</v>
      </c>
      <c r="X498" s="155">
        <f t="shared" si="195"/>
        <v>0</v>
      </c>
      <c r="Y498" s="155">
        <f t="shared" si="195"/>
        <v>0</v>
      </c>
      <c r="Z498" s="155">
        <f t="shared" si="195"/>
        <v>0</v>
      </c>
      <c r="AA498" s="155">
        <f t="shared" si="195"/>
        <v>0</v>
      </c>
      <c r="AB498" s="155">
        <f t="shared" si="195"/>
        <v>0</v>
      </c>
      <c r="AC498" s="156"/>
      <c r="AD498" s="52"/>
      <c r="AG498" s="170">
        <f t="shared" ref="AG498:AV521" si="197">C142*BH466</f>
        <v>0</v>
      </c>
      <c r="AH498" s="170">
        <f t="shared" si="196"/>
        <v>0</v>
      </c>
      <c r="AI498" s="170">
        <f t="shared" si="196"/>
        <v>0</v>
      </c>
      <c r="AJ498" s="170">
        <f t="shared" si="196"/>
        <v>0</v>
      </c>
      <c r="AK498" s="170">
        <f t="shared" si="196"/>
        <v>0</v>
      </c>
      <c r="AL498" s="170">
        <f t="shared" si="196"/>
        <v>0</v>
      </c>
      <c r="AM498" s="170">
        <f t="shared" si="196"/>
        <v>0</v>
      </c>
      <c r="AN498" s="170">
        <f t="shared" si="196"/>
        <v>0</v>
      </c>
      <c r="AO498" s="170">
        <f t="shared" si="196"/>
        <v>0</v>
      </c>
      <c r="AP498" s="170">
        <f t="shared" si="196"/>
        <v>0</v>
      </c>
      <c r="AQ498" s="170">
        <f t="shared" si="196"/>
        <v>0</v>
      </c>
      <c r="AR498" s="170">
        <f t="shared" si="196"/>
        <v>0</v>
      </c>
      <c r="AS498" s="170">
        <f t="shared" si="196"/>
        <v>0</v>
      </c>
      <c r="AT498" s="170">
        <f t="shared" si="196"/>
        <v>0</v>
      </c>
      <c r="AU498" s="170">
        <f t="shared" si="196"/>
        <v>0</v>
      </c>
      <c r="AV498" s="170">
        <f t="shared" si="196"/>
        <v>0</v>
      </c>
      <c r="AW498" s="170">
        <f t="shared" si="196"/>
        <v>0</v>
      </c>
      <c r="AX498" s="170">
        <f t="shared" si="196"/>
        <v>0</v>
      </c>
      <c r="AY498" s="170">
        <f t="shared" si="196"/>
        <v>0</v>
      </c>
      <c r="AZ498" s="170">
        <f t="shared" si="196"/>
        <v>0</v>
      </c>
      <c r="BA498" s="170">
        <f t="shared" si="196"/>
        <v>0</v>
      </c>
      <c r="BB498" s="170">
        <f t="shared" si="196"/>
        <v>0</v>
      </c>
      <c r="BC498" s="170">
        <f t="shared" si="196"/>
        <v>0</v>
      </c>
      <c r="BD498" s="170">
        <f t="shared" si="196"/>
        <v>0</v>
      </c>
      <c r="BE498" s="170">
        <f t="shared" si="196"/>
        <v>0</v>
      </c>
      <c r="BF498" s="67"/>
      <c r="BI498" s="194">
        <f>SUMPRODUCT(CHOOSE({1,2,3,4},D238,D303,D368,D433),CHOOSE({1,2,3,4},DL466,DL466,DL466,DL466))</f>
        <v>0</v>
      </c>
      <c r="BJ498" s="194">
        <f>SUMPRODUCT(CHOOSE({1,2,3,4},E238,E303,E368,E433),CHOOSE({1,2,3,4},DM466,DM466,DM466,DM466))</f>
        <v>0</v>
      </c>
      <c r="BK498" s="194">
        <f>SUMPRODUCT(CHOOSE({1,2,3,4},F238,F303,F368,F433),CHOOSE({1,2,3,4},DN466,DN466,DN466,DN466))</f>
        <v>0</v>
      </c>
      <c r="BL498" s="194">
        <f>SUMPRODUCT(CHOOSE({1,2,3,4},G238,G303,G368,G433),CHOOSE({1,2,3,4},DO466,DO466,DO466,DO466))</f>
        <v>0</v>
      </c>
      <c r="BM498" s="194">
        <f>SUMPRODUCT(CHOOSE({1,2,3,4},H238,H303,H368,H433),CHOOSE({1,2,3,4},DP466,DP466,DP466,DP466))</f>
        <v>0</v>
      </c>
      <c r="BN498" s="194">
        <f>SUMPRODUCT(CHOOSE({1,2,3,4},I238,I303,I368,I433),CHOOSE({1,2,3,4},DQ466,DQ466,DQ466,DQ466))</f>
        <v>0</v>
      </c>
      <c r="BO498" s="194">
        <f>SUMPRODUCT(CHOOSE({1,2,3,4},J238,J303,J368,J433),CHOOSE({1,2,3,4},DR466,DR466,DR466,DR466))</f>
        <v>0</v>
      </c>
      <c r="BP498" s="194">
        <f>SUMPRODUCT(CHOOSE({1,2,3,4},K238,K303,K368,K433),CHOOSE({1,2,3,4},DS466,DS466,DS466,DS466))</f>
        <v>0</v>
      </c>
      <c r="BQ498" s="194">
        <f>SUMPRODUCT(CHOOSE({1,2,3,4},L238,L303,L368,L433),CHOOSE({1,2,3,4},DT466,DT466,DT466,DT466))</f>
        <v>0</v>
      </c>
      <c r="BR498" s="194">
        <f>SUMPRODUCT(CHOOSE({1,2,3,4},M238,M303,M368,M433),CHOOSE({1,2,3,4},DU466,DU466,DU466,DU466))</f>
        <v>0</v>
      </c>
      <c r="BS498" s="194">
        <f>SUMPRODUCT(CHOOSE({1,2,3,4},N238,N303,N368,N433),CHOOSE({1,2,3,4},DV466,DV466,DV466,DV466))</f>
        <v>0</v>
      </c>
      <c r="BT498" s="194">
        <f>SUMPRODUCT(CHOOSE({1,2,3,4},O238,O303,O368,O433),CHOOSE({1,2,3,4},DW466,DW466,DW466,DW466))</f>
        <v>0</v>
      </c>
      <c r="BU498" s="194">
        <f>SUMPRODUCT(CHOOSE({1,2,3,4},P238,P303,P368,P433),CHOOSE({1,2,3,4},DX466,DX466,DX466,DX466))</f>
        <v>0</v>
      </c>
      <c r="BV498" s="194">
        <f>SUMPRODUCT(CHOOSE({1,2,3,4},Q238,Q303,Q368,Q433),CHOOSE({1,2,3,4},DY466,DY466,DY466,DY466))</f>
        <v>0</v>
      </c>
      <c r="BW498" s="194">
        <f>SUMPRODUCT(CHOOSE({1,2,3,4},R238,R303,R368,R433),CHOOSE({1,2,3,4},DZ466,DZ466,DZ466,DZ466))</f>
        <v>0</v>
      </c>
      <c r="BX498" s="194">
        <f>SUMPRODUCT(CHOOSE({1,2,3,4},S238,S303,S368,S433),CHOOSE({1,2,3,4},EA466,EA466,EA466,EA466))</f>
        <v>0</v>
      </c>
      <c r="BY498" s="194">
        <f>SUMPRODUCT(CHOOSE({1,2,3,4},T238,T303,T368,T433),CHOOSE({1,2,3,4},EB466,EB466,EB466,EB466))</f>
        <v>0</v>
      </c>
      <c r="BZ498" s="194">
        <f>SUMPRODUCT(CHOOSE({1,2,3,4},U238,U303,U368,U433),CHOOSE({1,2,3,4},EC466,EC466,EC466,EC466))</f>
        <v>0</v>
      </c>
      <c r="CA498" s="194">
        <f>SUMPRODUCT(CHOOSE({1,2,3,4},V238,V303,V368,V433),CHOOSE({1,2,3,4},ED466,ED466,ED466,ED466))</f>
        <v>0</v>
      </c>
      <c r="CB498" s="194">
        <f>SUMPRODUCT(CHOOSE({1,2,3,4},W238,W303,W368,W433),CHOOSE({1,2,3,4},EE466,EE466,EE466,EE466))</f>
        <v>0</v>
      </c>
      <c r="CC498" s="194">
        <f>SUMPRODUCT(CHOOSE({1,2,3,4},X238,X303,X368,X433),CHOOSE({1,2,3,4},EF466,EF466,EF466,EF466))</f>
        <v>0</v>
      </c>
      <c r="CD498" s="194">
        <f>SUMPRODUCT(CHOOSE({1,2,3,4},Y238,Y303,Y368,Y433),CHOOSE({1,2,3,4},EG466,EG466,EG466,EG466))</f>
        <v>0</v>
      </c>
      <c r="CE498" s="194">
        <f>SUMPRODUCT(CHOOSE({1,2,3,4},Z238,Z303,Z368,Z433),CHOOSE({1,2,3,4},EH466,EH466,EH466,EH466))</f>
        <v>0</v>
      </c>
      <c r="CF498" s="194">
        <f>SUMPRODUCT(CHOOSE({1,2,3,4},AA238,AA303,AA368,AA433),CHOOSE({1,2,3,4},EI466,EI466,EI466,EI466))</f>
        <v>0</v>
      </c>
      <c r="CG498" s="194">
        <f>SUMPRODUCT(CHOOSE({1,2,3,4},AB238,AB303,AB368,AB433),CHOOSE({1,2,3,4},EJ466,EJ466,EJ466,EJ466))</f>
        <v>0</v>
      </c>
    </row>
    <row r="499" spans="1:85" x14ac:dyDescent="0.3">
      <c r="B499" s="1">
        <v>3</v>
      </c>
      <c r="C499" s="1"/>
      <c r="D499" s="155"/>
      <c r="E499" s="155"/>
      <c r="F499" s="155">
        <f t="shared" si="195"/>
        <v>0</v>
      </c>
      <c r="G499" s="155">
        <f t="shared" si="195"/>
        <v>0</v>
      </c>
      <c r="H499" s="155">
        <f t="shared" si="195"/>
        <v>0</v>
      </c>
      <c r="I499" s="155">
        <f t="shared" si="195"/>
        <v>0</v>
      </c>
      <c r="J499" s="155">
        <f t="shared" si="195"/>
        <v>0</v>
      </c>
      <c r="K499" s="155">
        <f t="shared" si="195"/>
        <v>0</v>
      </c>
      <c r="L499" s="155">
        <f t="shared" si="195"/>
        <v>0</v>
      </c>
      <c r="M499" s="155">
        <f t="shared" si="195"/>
        <v>0</v>
      </c>
      <c r="N499" s="155">
        <f t="shared" si="195"/>
        <v>0</v>
      </c>
      <c r="O499" s="155">
        <f t="shared" si="195"/>
        <v>0</v>
      </c>
      <c r="P499" s="155">
        <f t="shared" si="195"/>
        <v>0</v>
      </c>
      <c r="Q499" s="155">
        <f t="shared" si="195"/>
        <v>0</v>
      </c>
      <c r="R499" s="155">
        <f t="shared" si="195"/>
        <v>0</v>
      </c>
      <c r="S499" s="155">
        <f t="shared" si="195"/>
        <v>0</v>
      </c>
      <c r="T499" s="155">
        <f t="shared" si="195"/>
        <v>0</v>
      </c>
      <c r="U499" s="155">
        <f t="shared" si="195"/>
        <v>0</v>
      </c>
      <c r="V499" s="155">
        <f t="shared" si="195"/>
        <v>0</v>
      </c>
      <c r="W499" s="155">
        <f t="shared" si="195"/>
        <v>0</v>
      </c>
      <c r="X499" s="155">
        <f t="shared" si="195"/>
        <v>0</v>
      </c>
      <c r="Y499" s="155">
        <f t="shared" si="195"/>
        <v>0</v>
      </c>
      <c r="Z499" s="155">
        <f t="shared" si="195"/>
        <v>0</v>
      </c>
      <c r="AA499" s="155">
        <f t="shared" si="195"/>
        <v>0</v>
      </c>
      <c r="AB499" s="155">
        <f t="shared" si="195"/>
        <v>0</v>
      </c>
      <c r="AC499" s="156"/>
      <c r="AD499" s="156"/>
      <c r="AE499" s="52"/>
      <c r="AG499" s="170">
        <f t="shared" si="197"/>
        <v>0</v>
      </c>
      <c r="AH499" s="170">
        <f t="shared" si="196"/>
        <v>0</v>
      </c>
      <c r="AI499" s="170">
        <f t="shared" si="196"/>
        <v>0</v>
      </c>
      <c r="AJ499" s="170">
        <f t="shared" si="196"/>
        <v>0</v>
      </c>
      <c r="AK499" s="170">
        <f t="shared" si="196"/>
        <v>0</v>
      </c>
      <c r="AL499" s="170">
        <f t="shared" si="196"/>
        <v>0</v>
      </c>
      <c r="AM499" s="170">
        <f t="shared" si="196"/>
        <v>0</v>
      </c>
      <c r="AN499" s="170">
        <f t="shared" si="196"/>
        <v>0</v>
      </c>
      <c r="AO499" s="170">
        <f t="shared" si="196"/>
        <v>0</v>
      </c>
      <c r="AP499" s="170">
        <f t="shared" si="196"/>
        <v>0</v>
      </c>
      <c r="AQ499" s="170">
        <f t="shared" si="196"/>
        <v>0</v>
      </c>
      <c r="AR499" s="170">
        <f t="shared" si="196"/>
        <v>0</v>
      </c>
      <c r="AS499" s="170">
        <f t="shared" si="196"/>
        <v>0</v>
      </c>
      <c r="AT499" s="170">
        <f t="shared" si="196"/>
        <v>0</v>
      </c>
      <c r="AU499" s="170">
        <f t="shared" si="196"/>
        <v>0</v>
      </c>
      <c r="AV499" s="170">
        <f t="shared" si="196"/>
        <v>0</v>
      </c>
      <c r="AW499" s="170">
        <f t="shared" si="196"/>
        <v>0</v>
      </c>
      <c r="AX499" s="170">
        <f t="shared" si="196"/>
        <v>0</v>
      </c>
      <c r="AY499" s="170">
        <f t="shared" si="196"/>
        <v>0</v>
      </c>
      <c r="AZ499" s="170">
        <f t="shared" si="196"/>
        <v>0</v>
      </c>
      <c r="BA499" s="170">
        <f t="shared" si="196"/>
        <v>0</v>
      </c>
      <c r="BB499" s="170">
        <f t="shared" si="196"/>
        <v>0</v>
      </c>
      <c r="BC499" s="170">
        <f t="shared" si="196"/>
        <v>0</v>
      </c>
      <c r="BD499" s="170">
        <f t="shared" si="196"/>
        <v>0</v>
      </c>
      <c r="BE499" s="170">
        <f t="shared" si="196"/>
        <v>0</v>
      </c>
      <c r="BF499" s="67"/>
      <c r="BG499" s="67"/>
      <c r="BI499" s="194">
        <f>SUMPRODUCT(CHOOSE({1,2,3,4},D239,D304,D369,D434),CHOOSE({1,2,3,4},DL467,DL467,DL467,DL467))</f>
        <v>0</v>
      </c>
      <c r="BJ499" s="194">
        <f>SUMPRODUCT(CHOOSE({1,2,3,4},E239,E304,E369,E434),CHOOSE({1,2,3,4},DM467,DM467,DM467,DM467))</f>
        <v>0</v>
      </c>
      <c r="BK499" s="194">
        <f>SUMPRODUCT(CHOOSE({1,2,3,4},F239,F304,F369,F434),CHOOSE({1,2,3,4},DN467,DN467,DN467,DN467))</f>
        <v>0</v>
      </c>
      <c r="BL499" s="194">
        <f>SUMPRODUCT(CHOOSE({1,2,3,4},G239,G304,G369,G434),CHOOSE({1,2,3,4},DO467,DO467,DO467,DO467))</f>
        <v>0</v>
      </c>
      <c r="BM499" s="194">
        <f>SUMPRODUCT(CHOOSE({1,2,3,4},H239,H304,H369,H434),CHOOSE({1,2,3,4},DP467,DP467,DP467,DP467))</f>
        <v>0</v>
      </c>
      <c r="BN499" s="194">
        <f>SUMPRODUCT(CHOOSE({1,2,3,4},I239,I304,I369,I434),CHOOSE({1,2,3,4},DQ467,DQ467,DQ467,DQ467))</f>
        <v>0</v>
      </c>
      <c r="BO499" s="194">
        <f>SUMPRODUCT(CHOOSE({1,2,3,4},J239,J304,J369,J434),CHOOSE({1,2,3,4},DR467,DR467,DR467,DR467))</f>
        <v>0</v>
      </c>
      <c r="BP499" s="194">
        <f>SUMPRODUCT(CHOOSE({1,2,3,4},K239,K304,K369,K434),CHOOSE({1,2,3,4},DS467,DS467,DS467,DS467))</f>
        <v>0</v>
      </c>
      <c r="BQ499" s="194">
        <f>SUMPRODUCT(CHOOSE({1,2,3,4},L239,L304,L369,L434),CHOOSE({1,2,3,4},DT467,DT467,DT467,DT467))</f>
        <v>0</v>
      </c>
      <c r="BR499" s="194">
        <f>SUMPRODUCT(CHOOSE({1,2,3,4},M239,M304,M369,M434),CHOOSE({1,2,3,4},DU467,DU467,DU467,DU467))</f>
        <v>0</v>
      </c>
      <c r="BS499" s="194">
        <f>SUMPRODUCT(CHOOSE({1,2,3,4},N239,N304,N369,N434),CHOOSE({1,2,3,4},DV467,DV467,DV467,DV467))</f>
        <v>0</v>
      </c>
      <c r="BT499" s="194">
        <f>SUMPRODUCT(CHOOSE({1,2,3,4},O239,O304,O369,O434),CHOOSE({1,2,3,4},DW467,DW467,DW467,DW467))</f>
        <v>0</v>
      </c>
      <c r="BU499" s="194">
        <f>SUMPRODUCT(CHOOSE({1,2,3,4},P239,P304,P369,P434),CHOOSE({1,2,3,4},DX467,DX467,DX467,DX467))</f>
        <v>0</v>
      </c>
      <c r="BV499" s="194">
        <f>SUMPRODUCT(CHOOSE({1,2,3,4},Q239,Q304,Q369,Q434),CHOOSE({1,2,3,4},DY467,DY467,DY467,DY467))</f>
        <v>0</v>
      </c>
      <c r="BW499" s="194">
        <f>SUMPRODUCT(CHOOSE({1,2,3,4},R239,R304,R369,R434),CHOOSE({1,2,3,4},DZ467,DZ467,DZ467,DZ467))</f>
        <v>0</v>
      </c>
      <c r="BX499" s="194">
        <f>SUMPRODUCT(CHOOSE({1,2,3,4},S239,S304,S369,S434),CHOOSE({1,2,3,4},EA467,EA467,EA467,EA467))</f>
        <v>0</v>
      </c>
      <c r="BY499" s="194">
        <f>SUMPRODUCT(CHOOSE({1,2,3,4},T239,T304,T369,T434),CHOOSE({1,2,3,4},EB467,EB467,EB467,EB467))</f>
        <v>0</v>
      </c>
      <c r="BZ499" s="194">
        <f>SUMPRODUCT(CHOOSE({1,2,3,4},U239,U304,U369,U434),CHOOSE({1,2,3,4},EC467,EC467,EC467,EC467))</f>
        <v>0</v>
      </c>
      <c r="CA499" s="194">
        <f>SUMPRODUCT(CHOOSE({1,2,3,4},V239,V304,V369,V434),CHOOSE({1,2,3,4},ED467,ED467,ED467,ED467))</f>
        <v>0</v>
      </c>
      <c r="CB499" s="194">
        <f>SUMPRODUCT(CHOOSE({1,2,3,4},W239,W304,W369,W434),CHOOSE({1,2,3,4},EE467,EE467,EE467,EE467))</f>
        <v>0</v>
      </c>
      <c r="CC499" s="194">
        <f>SUMPRODUCT(CHOOSE({1,2,3,4},X239,X304,X369,X434),CHOOSE({1,2,3,4},EF467,EF467,EF467,EF467))</f>
        <v>0</v>
      </c>
      <c r="CD499" s="194">
        <f>SUMPRODUCT(CHOOSE({1,2,3,4},Y239,Y304,Y369,Y434),CHOOSE({1,2,3,4},EG467,EG467,EG467,EG467))</f>
        <v>0</v>
      </c>
      <c r="CE499" s="194">
        <f>SUMPRODUCT(CHOOSE({1,2,3,4},Z239,Z304,Z369,Z434),CHOOSE({1,2,3,4},EH467,EH467,EH467,EH467))</f>
        <v>0</v>
      </c>
      <c r="CF499" s="194">
        <f>SUMPRODUCT(CHOOSE({1,2,3,4},AA239,AA304,AA369,AA434),CHOOSE({1,2,3,4},EI467,EI467,EI467,EI467))</f>
        <v>0</v>
      </c>
      <c r="CG499" s="194">
        <f>SUMPRODUCT(CHOOSE({1,2,3,4},AB239,AB304,AB369,AB434),CHOOSE({1,2,3,4},EJ467,EJ467,EJ467,EJ467))</f>
        <v>0</v>
      </c>
    </row>
    <row r="500" spans="1:85" x14ac:dyDescent="0.3">
      <c r="B500" s="1">
        <v>4</v>
      </c>
      <c r="C500" s="1"/>
      <c r="D500" s="155"/>
      <c r="E500" s="155"/>
      <c r="F500" s="155"/>
      <c r="G500" s="155">
        <f t="shared" si="195"/>
        <v>0</v>
      </c>
      <c r="H500" s="155">
        <f t="shared" si="195"/>
        <v>0</v>
      </c>
      <c r="I500" s="155">
        <f t="shared" si="195"/>
        <v>0</v>
      </c>
      <c r="J500" s="155">
        <f t="shared" si="195"/>
        <v>0</v>
      </c>
      <c r="K500" s="155">
        <f t="shared" si="195"/>
        <v>0</v>
      </c>
      <c r="L500" s="155">
        <f t="shared" si="195"/>
        <v>0</v>
      </c>
      <c r="M500" s="155">
        <f t="shared" si="195"/>
        <v>0</v>
      </c>
      <c r="N500" s="155">
        <f t="shared" si="195"/>
        <v>0</v>
      </c>
      <c r="O500" s="155">
        <f t="shared" si="195"/>
        <v>0</v>
      </c>
      <c r="P500" s="155">
        <f t="shared" si="195"/>
        <v>0</v>
      </c>
      <c r="Q500" s="155">
        <f t="shared" si="195"/>
        <v>0</v>
      </c>
      <c r="R500" s="155">
        <f t="shared" si="195"/>
        <v>0</v>
      </c>
      <c r="S500" s="155">
        <f t="shared" si="195"/>
        <v>0</v>
      </c>
      <c r="T500" s="155">
        <f t="shared" si="195"/>
        <v>0</v>
      </c>
      <c r="U500" s="155">
        <f t="shared" si="195"/>
        <v>0</v>
      </c>
      <c r="V500" s="155">
        <f t="shared" si="195"/>
        <v>0</v>
      </c>
      <c r="W500" s="155">
        <f t="shared" si="195"/>
        <v>0</v>
      </c>
      <c r="X500" s="155">
        <f t="shared" si="195"/>
        <v>0</v>
      </c>
      <c r="Y500" s="155">
        <f t="shared" si="195"/>
        <v>0</v>
      </c>
      <c r="Z500" s="155">
        <f t="shared" si="195"/>
        <v>0</v>
      </c>
      <c r="AA500" s="155">
        <f t="shared" si="195"/>
        <v>0</v>
      </c>
      <c r="AB500" s="155">
        <f t="shared" si="195"/>
        <v>0</v>
      </c>
      <c r="AC500" s="156"/>
      <c r="AD500" s="156"/>
      <c r="AE500" s="156"/>
      <c r="AF500" s="52"/>
      <c r="AG500" s="170">
        <f t="shared" si="197"/>
        <v>0</v>
      </c>
      <c r="AH500" s="170">
        <f t="shared" si="196"/>
        <v>0</v>
      </c>
      <c r="AI500" s="170">
        <f t="shared" si="196"/>
        <v>0</v>
      </c>
      <c r="AJ500" s="170">
        <f t="shared" si="196"/>
        <v>0</v>
      </c>
      <c r="AK500" s="170">
        <f t="shared" si="196"/>
        <v>0</v>
      </c>
      <c r="AL500" s="170">
        <f t="shared" si="196"/>
        <v>0</v>
      </c>
      <c r="AM500" s="170">
        <f t="shared" si="196"/>
        <v>0</v>
      </c>
      <c r="AN500" s="170">
        <f t="shared" si="196"/>
        <v>0</v>
      </c>
      <c r="AO500" s="170">
        <f t="shared" si="196"/>
        <v>0</v>
      </c>
      <c r="AP500" s="170">
        <f t="shared" si="196"/>
        <v>0</v>
      </c>
      <c r="AQ500" s="170">
        <f t="shared" si="196"/>
        <v>0</v>
      </c>
      <c r="AR500" s="170">
        <f t="shared" si="196"/>
        <v>0</v>
      </c>
      <c r="AS500" s="170">
        <f t="shared" si="196"/>
        <v>0</v>
      </c>
      <c r="AT500" s="170">
        <f t="shared" si="196"/>
        <v>0</v>
      </c>
      <c r="AU500" s="170">
        <f t="shared" si="196"/>
        <v>0</v>
      </c>
      <c r="AV500" s="170">
        <f t="shared" si="196"/>
        <v>0</v>
      </c>
      <c r="AW500" s="170">
        <f t="shared" si="196"/>
        <v>0</v>
      </c>
      <c r="AX500" s="170">
        <f t="shared" si="196"/>
        <v>0</v>
      </c>
      <c r="AY500" s="170">
        <f t="shared" si="196"/>
        <v>0</v>
      </c>
      <c r="AZ500" s="170">
        <f t="shared" si="196"/>
        <v>0</v>
      </c>
      <c r="BA500" s="170">
        <f t="shared" si="196"/>
        <v>0</v>
      </c>
      <c r="BB500" s="170">
        <f t="shared" si="196"/>
        <v>0</v>
      </c>
      <c r="BC500" s="170">
        <f t="shared" si="196"/>
        <v>0</v>
      </c>
      <c r="BD500" s="170">
        <f t="shared" si="196"/>
        <v>0</v>
      </c>
      <c r="BE500" s="170">
        <f t="shared" si="196"/>
        <v>0</v>
      </c>
      <c r="BF500" s="67"/>
      <c r="BG500" s="67"/>
      <c r="BH500" s="180"/>
      <c r="BI500" s="194">
        <f>SUMPRODUCT(CHOOSE({1,2,3,4},D240,D305,D370,D435),CHOOSE({1,2,3,4},DL468,DL468,DL468,DL468))</f>
        <v>0</v>
      </c>
      <c r="BJ500" s="194">
        <f>SUMPRODUCT(CHOOSE({1,2,3,4},E240,E305,E370,E435),CHOOSE({1,2,3,4},DM468,DM468,DM468,DM468))</f>
        <v>0</v>
      </c>
      <c r="BK500" s="194">
        <f>SUMPRODUCT(CHOOSE({1,2,3,4},F240,F305,F370,F435),CHOOSE({1,2,3,4},DN468,DN468,DN468,DN468))</f>
        <v>0</v>
      </c>
      <c r="BL500" s="194">
        <f>SUMPRODUCT(CHOOSE({1,2,3,4},G240,G305,G370,G435),CHOOSE({1,2,3,4},DO468,DO468,DO468,DO468))</f>
        <v>0</v>
      </c>
      <c r="BM500" s="194">
        <f>SUMPRODUCT(CHOOSE({1,2,3,4},H240,H305,H370,H435),CHOOSE({1,2,3,4},DP468,DP468,DP468,DP468))</f>
        <v>0</v>
      </c>
      <c r="BN500" s="194">
        <f>SUMPRODUCT(CHOOSE({1,2,3,4},I240,I305,I370,I435),CHOOSE({1,2,3,4},DQ468,DQ468,DQ468,DQ468))</f>
        <v>0</v>
      </c>
      <c r="BO500" s="194">
        <f>SUMPRODUCT(CHOOSE({1,2,3,4},J240,J305,J370,J435),CHOOSE({1,2,3,4},DR468,DR468,DR468,DR468))</f>
        <v>0</v>
      </c>
      <c r="BP500" s="194">
        <f>SUMPRODUCT(CHOOSE({1,2,3,4},K240,K305,K370,K435),CHOOSE({1,2,3,4},DS468,DS468,DS468,DS468))</f>
        <v>0</v>
      </c>
      <c r="BQ500" s="194">
        <f>SUMPRODUCT(CHOOSE({1,2,3,4},L240,L305,L370,L435),CHOOSE({1,2,3,4},DT468,DT468,DT468,DT468))</f>
        <v>0</v>
      </c>
      <c r="BR500" s="194">
        <f>SUMPRODUCT(CHOOSE({1,2,3,4},M240,M305,M370,M435),CHOOSE({1,2,3,4},DU468,DU468,DU468,DU468))</f>
        <v>0</v>
      </c>
      <c r="BS500" s="194">
        <f>SUMPRODUCT(CHOOSE({1,2,3,4},N240,N305,N370,N435),CHOOSE({1,2,3,4},DV468,DV468,DV468,DV468))</f>
        <v>0</v>
      </c>
      <c r="BT500" s="194">
        <f>SUMPRODUCT(CHOOSE({1,2,3,4},O240,O305,O370,O435),CHOOSE({1,2,3,4},DW468,DW468,DW468,DW468))</f>
        <v>0</v>
      </c>
      <c r="BU500" s="194">
        <f>SUMPRODUCT(CHOOSE({1,2,3,4},P240,P305,P370,P435),CHOOSE({1,2,3,4},DX468,DX468,DX468,DX468))</f>
        <v>0</v>
      </c>
      <c r="BV500" s="194">
        <f>SUMPRODUCT(CHOOSE({1,2,3,4},Q240,Q305,Q370,Q435),CHOOSE({1,2,3,4},DY468,DY468,DY468,DY468))</f>
        <v>0</v>
      </c>
      <c r="BW500" s="194">
        <f>SUMPRODUCT(CHOOSE({1,2,3,4},R240,R305,R370,R435),CHOOSE({1,2,3,4},DZ468,DZ468,DZ468,DZ468))</f>
        <v>0</v>
      </c>
      <c r="BX500" s="194">
        <f>SUMPRODUCT(CHOOSE({1,2,3,4},S240,S305,S370,S435),CHOOSE({1,2,3,4},EA468,EA468,EA468,EA468))</f>
        <v>0</v>
      </c>
      <c r="BY500" s="194">
        <f>SUMPRODUCT(CHOOSE({1,2,3,4},T240,T305,T370,T435),CHOOSE({1,2,3,4},EB468,EB468,EB468,EB468))</f>
        <v>0</v>
      </c>
      <c r="BZ500" s="194">
        <f>SUMPRODUCT(CHOOSE({1,2,3,4},U240,U305,U370,U435),CHOOSE({1,2,3,4},EC468,EC468,EC468,EC468))</f>
        <v>0</v>
      </c>
      <c r="CA500" s="194">
        <f>SUMPRODUCT(CHOOSE({1,2,3,4},V240,V305,V370,V435),CHOOSE({1,2,3,4},ED468,ED468,ED468,ED468))</f>
        <v>0</v>
      </c>
      <c r="CB500" s="194">
        <f>SUMPRODUCT(CHOOSE({1,2,3,4},W240,W305,W370,W435),CHOOSE({1,2,3,4},EE468,EE468,EE468,EE468))</f>
        <v>0</v>
      </c>
      <c r="CC500" s="194">
        <f>SUMPRODUCT(CHOOSE({1,2,3,4},X240,X305,X370,X435),CHOOSE({1,2,3,4},EF468,EF468,EF468,EF468))</f>
        <v>0</v>
      </c>
      <c r="CD500" s="194">
        <f>SUMPRODUCT(CHOOSE({1,2,3,4},Y240,Y305,Y370,Y435),CHOOSE({1,2,3,4},EG468,EG468,EG468,EG468))</f>
        <v>0</v>
      </c>
      <c r="CE500" s="194">
        <f>SUMPRODUCT(CHOOSE({1,2,3,4},Z240,Z305,Z370,Z435),CHOOSE({1,2,3,4},EH468,EH468,EH468,EH468))</f>
        <v>0</v>
      </c>
      <c r="CF500" s="194">
        <f>SUMPRODUCT(CHOOSE({1,2,3,4},AA240,AA305,AA370,AA435),CHOOSE({1,2,3,4},EI468,EI468,EI468,EI468))</f>
        <v>0</v>
      </c>
      <c r="CG500" s="194">
        <f>SUMPRODUCT(CHOOSE({1,2,3,4},AB240,AB305,AB370,AB435),CHOOSE({1,2,3,4},EJ468,EJ468,EJ468,EJ468))</f>
        <v>0</v>
      </c>
    </row>
    <row r="501" spans="1:85" x14ac:dyDescent="0.3">
      <c r="B501" s="1">
        <v>5</v>
      </c>
      <c r="C501" s="1"/>
      <c r="D501" s="155"/>
      <c r="E501" s="155"/>
      <c r="F501" s="155"/>
      <c r="G501" s="155"/>
      <c r="H501" s="155">
        <f t="shared" si="195"/>
        <v>0</v>
      </c>
      <c r="I501" s="155">
        <f t="shared" si="195"/>
        <v>0</v>
      </c>
      <c r="J501" s="155">
        <f t="shared" si="195"/>
        <v>0</v>
      </c>
      <c r="K501" s="155">
        <f t="shared" si="195"/>
        <v>0</v>
      </c>
      <c r="L501" s="155">
        <f t="shared" si="195"/>
        <v>0</v>
      </c>
      <c r="M501" s="155">
        <f t="shared" si="195"/>
        <v>0</v>
      </c>
      <c r="N501" s="155">
        <f t="shared" si="195"/>
        <v>0</v>
      </c>
      <c r="O501" s="155">
        <f t="shared" si="195"/>
        <v>0</v>
      </c>
      <c r="P501" s="155">
        <f t="shared" si="195"/>
        <v>0</v>
      </c>
      <c r="Q501" s="155">
        <f t="shared" si="195"/>
        <v>0</v>
      </c>
      <c r="R501" s="155">
        <f t="shared" si="195"/>
        <v>0</v>
      </c>
      <c r="S501" s="155">
        <f t="shared" si="195"/>
        <v>0</v>
      </c>
      <c r="T501" s="155">
        <f t="shared" si="195"/>
        <v>0</v>
      </c>
      <c r="U501" s="155">
        <f t="shared" si="195"/>
        <v>0</v>
      </c>
      <c r="V501" s="155">
        <f t="shared" si="195"/>
        <v>0</v>
      </c>
      <c r="W501" s="155">
        <f t="shared" si="195"/>
        <v>0</v>
      </c>
      <c r="X501" s="155">
        <f t="shared" si="195"/>
        <v>0</v>
      </c>
      <c r="Y501" s="155">
        <f t="shared" si="195"/>
        <v>0</v>
      </c>
      <c r="Z501" s="155">
        <f t="shared" si="195"/>
        <v>0</v>
      </c>
      <c r="AA501" s="155">
        <f t="shared" si="195"/>
        <v>0</v>
      </c>
      <c r="AB501" s="155">
        <f t="shared" si="195"/>
        <v>0</v>
      </c>
      <c r="AC501" s="156"/>
      <c r="AD501" s="156"/>
      <c r="AE501" s="156"/>
      <c r="AF501" s="156"/>
      <c r="AG501" s="170">
        <f t="shared" si="197"/>
        <v>0</v>
      </c>
      <c r="AH501" s="170">
        <f t="shared" si="196"/>
        <v>0</v>
      </c>
      <c r="AI501" s="170">
        <f t="shared" si="196"/>
        <v>0</v>
      </c>
      <c r="AJ501" s="170">
        <f t="shared" si="196"/>
        <v>0</v>
      </c>
      <c r="AK501" s="170">
        <f t="shared" si="196"/>
        <v>0</v>
      </c>
      <c r="AL501" s="170">
        <f t="shared" si="196"/>
        <v>0</v>
      </c>
      <c r="AM501" s="170">
        <f t="shared" si="196"/>
        <v>0</v>
      </c>
      <c r="AN501" s="170">
        <f t="shared" si="196"/>
        <v>0</v>
      </c>
      <c r="AO501" s="170">
        <f t="shared" si="196"/>
        <v>0</v>
      </c>
      <c r="AP501" s="170">
        <f t="shared" si="196"/>
        <v>0</v>
      </c>
      <c r="AQ501" s="170">
        <f t="shared" si="196"/>
        <v>0</v>
      </c>
      <c r="AR501" s="170">
        <f t="shared" si="196"/>
        <v>0</v>
      </c>
      <c r="AS501" s="170">
        <f t="shared" si="196"/>
        <v>0</v>
      </c>
      <c r="AT501" s="170">
        <f t="shared" si="196"/>
        <v>0</v>
      </c>
      <c r="AU501" s="170">
        <f t="shared" si="196"/>
        <v>0</v>
      </c>
      <c r="AV501" s="170">
        <f t="shared" si="196"/>
        <v>0</v>
      </c>
      <c r="AW501" s="170">
        <f t="shared" si="196"/>
        <v>0</v>
      </c>
      <c r="AX501" s="170">
        <f t="shared" si="196"/>
        <v>0</v>
      </c>
      <c r="AY501" s="170">
        <f t="shared" si="196"/>
        <v>0</v>
      </c>
      <c r="AZ501" s="170">
        <f t="shared" si="196"/>
        <v>0</v>
      </c>
      <c r="BA501" s="170">
        <f t="shared" si="196"/>
        <v>0</v>
      </c>
      <c r="BB501" s="170">
        <f t="shared" si="196"/>
        <v>0</v>
      </c>
      <c r="BC501" s="170">
        <f t="shared" si="196"/>
        <v>0</v>
      </c>
      <c r="BD501" s="170">
        <f t="shared" si="196"/>
        <v>0</v>
      </c>
      <c r="BE501" s="170">
        <f t="shared" si="196"/>
        <v>0</v>
      </c>
      <c r="BF501" s="67"/>
      <c r="BG501" s="67"/>
      <c r="BH501" s="180"/>
      <c r="BI501" s="194">
        <f>SUMPRODUCT(CHOOSE({1,2,3,4},D241,D306,D371,D436),CHOOSE({1,2,3,4},DL469,DL469,DL469,DL469))</f>
        <v>0</v>
      </c>
      <c r="BJ501" s="194">
        <f>SUMPRODUCT(CHOOSE({1,2,3,4},E241,E306,E371,E436),CHOOSE({1,2,3,4},DM469,DM469,DM469,DM469))</f>
        <v>0</v>
      </c>
      <c r="BK501" s="194">
        <f>SUMPRODUCT(CHOOSE({1,2,3,4},F241,F306,F371,F436),CHOOSE({1,2,3,4},DN469,DN469,DN469,DN469))</f>
        <v>0</v>
      </c>
      <c r="BL501" s="194">
        <f>SUMPRODUCT(CHOOSE({1,2,3,4},G241,G306,G371,G436),CHOOSE({1,2,3,4},DO469,DO469,DO469,DO469))</f>
        <v>0</v>
      </c>
      <c r="BM501" s="194">
        <f>SUMPRODUCT(CHOOSE({1,2,3,4},H241,H306,H371,H436),CHOOSE({1,2,3,4},DP469,DP469,DP469,DP469))</f>
        <v>0</v>
      </c>
      <c r="BN501" s="194">
        <f>SUMPRODUCT(CHOOSE({1,2,3,4},I241,I306,I371,I436),CHOOSE({1,2,3,4},DQ469,DQ469,DQ469,DQ469))</f>
        <v>0</v>
      </c>
      <c r="BO501" s="194">
        <f>SUMPRODUCT(CHOOSE({1,2,3,4},J241,J306,J371,J436),CHOOSE({1,2,3,4},DR469,DR469,DR469,DR469))</f>
        <v>0</v>
      </c>
      <c r="BP501" s="194">
        <f>SUMPRODUCT(CHOOSE({1,2,3,4},K241,K306,K371,K436),CHOOSE({1,2,3,4},DS469,DS469,DS469,DS469))</f>
        <v>0</v>
      </c>
      <c r="BQ501" s="194">
        <f>SUMPRODUCT(CHOOSE({1,2,3,4},L241,L306,L371,L436),CHOOSE({1,2,3,4},DT469,DT469,DT469,DT469))</f>
        <v>0</v>
      </c>
      <c r="BR501" s="194">
        <f>SUMPRODUCT(CHOOSE({1,2,3,4},M241,M306,M371,M436),CHOOSE({1,2,3,4},DU469,DU469,DU469,DU469))</f>
        <v>0</v>
      </c>
      <c r="BS501" s="194">
        <f>SUMPRODUCT(CHOOSE({1,2,3,4},N241,N306,N371,N436),CHOOSE({1,2,3,4},DV469,DV469,DV469,DV469))</f>
        <v>0</v>
      </c>
      <c r="BT501" s="194">
        <f>SUMPRODUCT(CHOOSE({1,2,3,4},O241,O306,O371,O436),CHOOSE({1,2,3,4},DW469,DW469,DW469,DW469))</f>
        <v>0</v>
      </c>
      <c r="BU501" s="194">
        <f>SUMPRODUCT(CHOOSE({1,2,3,4},P241,P306,P371,P436),CHOOSE({1,2,3,4},DX469,DX469,DX469,DX469))</f>
        <v>0</v>
      </c>
      <c r="BV501" s="194">
        <f>SUMPRODUCT(CHOOSE({1,2,3,4},Q241,Q306,Q371,Q436),CHOOSE({1,2,3,4},DY469,DY469,DY469,DY469))</f>
        <v>0</v>
      </c>
      <c r="BW501" s="194">
        <f>SUMPRODUCT(CHOOSE({1,2,3,4},R241,R306,R371,R436),CHOOSE({1,2,3,4},DZ469,DZ469,DZ469,DZ469))</f>
        <v>0</v>
      </c>
      <c r="BX501" s="194">
        <f>SUMPRODUCT(CHOOSE({1,2,3,4},S241,S306,S371,S436),CHOOSE({1,2,3,4},EA469,EA469,EA469,EA469))</f>
        <v>0</v>
      </c>
      <c r="BY501" s="194">
        <f>SUMPRODUCT(CHOOSE({1,2,3,4},T241,T306,T371,T436),CHOOSE({1,2,3,4},EB469,EB469,EB469,EB469))</f>
        <v>0</v>
      </c>
      <c r="BZ501" s="194">
        <f>SUMPRODUCT(CHOOSE({1,2,3,4},U241,U306,U371,U436),CHOOSE({1,2,3,4},EC469,EC469,EC469,EC469))</f>
        <v>0</v>
      </c>
      <c r="CA501" s="194">
        <f>SUMPRODUCT(CHOOSE({1,2,3,4},V241,V306,V371,V436),CHOOSE({1,2,3,4},ED469,ED469,ED469,ED469))</f>
        <v>0</v>
      </c>
      <c r="CB501" s="194">
        <f>SUMPRODUCT(CHOOSE({1,2,3,4},W241,W306,W371,W436),CHOOSE({1,2,3,4},EE469,EE469,EE469,EE469))</f>
        <v>0</v>
      </c>
      <c r="CC501" s="194">
        <f>SUMPRODUCT(CHOOSE({1,2,3,4},X241,X306,X371,X436),CHOOSE({1,2,3,4},EF469,EF469,EF469,EF469))</f>
        <v>0</v>
      </c>
      <c r="CD501" s="194">
        <f>SUMPRODUCT(CHOOSE({1,2,3,4},Y241,Y306,Y371,Y436),CHOOSE({1,2,3,4},EG469,EG469,EG469,EG469))</f>
        <v>0</v>
      </c>
      <c r="CE501" s="194">
        <f>SUMPRODUCT(CHOOSE({1,2,3,4},Z241,Z306,Z371,Z436),CHOOSE({1,2,3,4},EH469,EH469,EH469,EH469))</f>
        <v>0</v>
      </c>
      <c r="CF501" s="194">
        <f>SUMPRODUCT(CHOOSE({1,2,3,4},AA241,AA306,AA371,AA436),CHOOSE({1,2,3,4},EI469,EI469,EI469,EI469))</f>
        <v>0</v>
      </c>
      <c r="CG501" s="194">
        <f>SUMPRODUCT(CHOOSE({1,2,3,4},AB241,AB306,AB371,AB436),CHOOSE({1,2,3,4},EJ469,EJ469,EJ469,EJ469))</f>
        <v>0</v>
      </c>
    </row>
    <row r="502" spans="1:85" x14ac:dyDescent="0.3">
      <c r="B502" s="1">
        <v>6</v>
      </c>
      <c r="C502" s="1"/>
      <c r="D502" s="155"/>
      <c r="E502" s="155"/>
      <c r="F502" s="155"/>
      <c r="G502" s="155"/>
      <c r="H502" s="155"/>
      <c r="I502" s="155">
        <f t="shared" si="195"/>
        <v>0</v>
      </c>
      <c r="J502" s="155">
        <f t="shared" si="195"/>
        <v>0</v>
      </c>
      <c r="K502" s="155">
        <f t="shared" si="195"/>
        <v>0</v>
      </c>
      <c r="L502" s="155">
        <f t="shared" si="195"/>
        <v>0</v>
      </c>
      <c r="M502" s="155">
        <f t="shared" si="195"/>
        <v>0</v>
      </c>
      <c r="N502" s="155">
        <f t="shared" si="195"/>
        <v>0</v>
      </c>
      <c r="O502" s="155">
        <f t="shared" si="195"/>
        <v>0</v>
      </c>
      <c r="P502" s="155">
        <f t="shared" si="195"/>
        <v>0</v>
      </c>
      <c r="Q502" s="155">
        <f t="shared" si="195"/>
        <v>0</v>
      </c>
      <c r="R502" s="155">
        <f t="shared" si="195"/>
        <v>0</v>
      </c>
      <c r="S502" s="155">
        <f t="shared" si="195"/>
        <v>0</v>
      </c>
      <c r="T502" s="155">
        <f t="shared" si="195"/>
        <v>0</v>
      </c>
      <c r="U502" s="155">
        <f t="shared" si="195"/>
        <v>0</v>
      </c>
      <c r="V502" s="155">
        <f t="shared" si="195"/>
        <v>0</v>
      </c>
      <c r="W502" s="155">
        <f t="shared" si="195"/>
        <v>0</v>
      </c>
      <c r="X502" s="155">
        <f t="shared" si="195"/>
        <v>0</v>
      </c>
      <c r="Y502" s="155">
        <f t="shared" si="195"/>
        <v>0</v>
      </c>
      <c r="Z502" s="155">
        <f t="shared" si="195"/>
        <v>0</v>
      </c>
      <c r="AA502" s="155">
        <f t="shared" si="195"/>
        <v>0</v>
      </c>
      <c r="AB502" s="155">
        <f t="shared" si="195"/>
        <v>0</v>
      </c>
      <c r="AC502" s="156"/>
      <c r="AD502" s="156"/>
      <c r="AE502" s="156"/>
      <c r="AF502" s="156"/>
      <c r="AG502" s="170">
        <f t="shared" si="197"/>
        <v>0</v>
      </c>
      <c r="AH502" s="170">
        <f t="shared" si="196"/>
        <v>0</v>
      </c>
      <c r="AI502" s="170">
        <f t="shared" si="196"/>
        <v>0</v>
      </c>
      <c r="AJ502" s="170">
        <f t="shared" si="196"/>
        <v>0</v>
      </c>
      <c r="AK502" s="170">
        <f t="shared" si="196"/>
        <v>0</v>
      </c>
      <c r="AL502" s="170">
        <f t="shared" si="196"/>
        <v>0</v>
      </c>
      <c r="AM502" s="170">
        <f t="shared" si="196"/>
        <v>0</v>
      </c>
      <c r="AN502" s="170">
        <f t="shared" si="196"/>
        <v>0</v>
      </c>
      <c r="AO502" s="170">
        <f t="shared" si="196"/>
        <v>0</v>
      </c>
      <c r="AP502" s="170">
        <f t="shared" si="196"/>
        <v>0</v>
      </c>
      <c r="AQ502" s="170">
        <f t="shared" si="196"/>
        <v>0</v>
      </c>
      <c r="AR502" s="170">
        <f t="shared" si="196"/>
        <v>0</v>
      </c>
      <c r="AS502" s="170">
        <f t="shared" si="196"/>
        <v>0</v>
      </c>
      <c r="AT502" s="170">
        <f t="shared" si="196"/>
        <v>0</v>
      </c>
      <c r="AU502" s="170">
        <f t="shared" si="196"/>
        <v>0</v>
      </c>
      <c r="AV502" s="170">
        <f t="shared" si="196"/>
        <v>0</v>
      </c>
      <c r="AW502" s="170">
        <f t="shared" si="196"/>
        <v>0</v>
      </c>
      <c r="AX502" s="170">
        <f t="shared" si="196"/>
        <v>0</v>
      </c>
      <c r="AY502" s="170">
        <f t="shared" si="196"/>
        <v>0</v>
      </c>
      <c r="AZ502" s="170">
        <f t="shared" si="196"/>
        <v>0</v>
      </c>
      <c r="BA502" s="170">
        <f t="shared" si="196"/>
        <v>0</v>
      </c>
      <c r="BB502" s="170">
        <f t="shared" si="196"/>
        <v>0</v>
      </c>
      <c r="BC502" s="170">
        <f t="shared" si="196"/>
        <v>0</v>
      </c>
      <c r="BD502" s="170">
        <f t="shared" si="196"/>
        <v>0</v>
      </c>
      <c r="BE502" s="170">
        <f t="shared" si="196"/>
        <v>0</v>
      </c>
      <c r="BF502" s="67"/>
      <c r="BG502" s="67"/>
      <c r="BH502" s="180"/>
      <c r="BI502" s="194">
        <f>SUMPRODUCT(CHOOSE({1,2,3,4},D242,D307,D372,D437),CHOOSE({1,2,3,4},DL470,DL470,DL470,DL470))</f>
        <v>0</v>
      </c>
      <c r="BJ502" s="194">
        <f>SUMPRODUCT(CHOOSE({1,2,3,4},E242,E307,E372,E437),CHOOSE({1,2,3,4},DM470,DM470,DM470,DM470))</f>
        <v>0</v>
      </c>
      <c r="BK502" s="194">
        <f>SUMPRODUCT(CHOOSE({1,2,3,4},F242,F307,F372,F437),CHOOSE({1,2,3,4},DN470,DN470,DN470,DN470))</f>
        <v>0</v>
      </c>
      <c r="BL502" s="194">
        <f>SUMPRODUCT(CHOOSE({1,2,3,4},G242,G307,G372,G437),CHOOSE({1,2,3,4},DO470,DO470,DO470,DO470))</f>
        <v>0</v>
      </c>
      <c r="BM502" s="194">
        <f>SUMPRODUCT(CHOOSE({1,2,3,4},H242,H307,H372,H437),CHOOSE({1,2,3,4},DP470,DP470,DP470,DP470))</f>
        <v>0</v>
      </c>
      <c r="BN502" s="194">
        <f>SUMPRODUCT(CHOOSE({1,2,3,4},I242,I307,I372,I437),CHOOSE({1,2,3,4},DQ470,DQ470,DQ470,DQ470))</f>
        <v>0</v>
      </c>
      <c r="BO502" s="194">
        <f>SUMPRODUCT(CHOOSE({1,2,3,4},J242,J307,J372,J437),CHOOSE({1,2,3,4},DR470,DR470,DR470,DR470))</f>
        <v>0</v>
      </c>
      <c r="BP502" s="194">
        <f>SUMPRODUCT(CHOOSE({1,2,3,4},K242,K307,K372,K437),CHOOSE({1,2,3,4},DS470,DS470,DS470,DS470))</f>
        <v>0</v>
      </c>
      <c r="BQ502" s="194">
        <f>SUMPRODUCT(CHOOSE({1,2,3,4},L242,L307,L372,L437),CHOOSE({1,2,3,4},DT470,DT470,DT470,DT470))</f>
        <v>0</v>
      </c>
      <c r="BR502" s="194">
        <f>SUMPRODUCT(CHOOSE({1,2,3,4},M242,M307,M372,M437),CHOOSE({1,2,3,4},DU470,DU470,DU470,DU470))</f>
        <v>0</v>
      </c>
      <c r="BS502" s="194">
        <f>SUMPRODUCT(CHOOSE({1,2,3,4},N242,N307,N372,N437),CHOOSE({1,2,3,4},DV470,DV470,DV470,DV470))</f>
        <v>0</v>
      </c>
      <c r="BT502" s="194">
        <f>SUMPRODUCT(CHOOSE({1,2,3,4},O242,O307,O372,O437),CHOOSE({1,2,3,4},DW470,DW470,DW470,DW470))</f>
        <v>0</v>
      </c>
      <c r="BU502" s="194">
        <f>SUMPRODUCT(CHOOSE({1,2,3,4},P242,P307,P372,P437),CHOOSE({1,2,3,4},DX470,DX470,DX470,DX470))</f>
        <v>0</v>
      </c>
      <c r="BV502" s="194">
        <f>SUMPRODUCT(CHOOSE({1,2,3,4},Q242,Q307,Q372,Q437),CHOOSE({1,2,3,4},DY470,DY470,DY470,DY470))</f>
        <v>0</v>
      </c>
      <c r="BW502" s="194">
        <f>SUMPRODUCT(CHOOSE({1,2,3,4},R242,R307,R372,R437),CHOOSE({1,2,3,4},DZ470,DZ470,DZ470,DZ470))</f>
        <v>0</v>
      </c>
      <c r="BX502" s="194">
        <f>SUMPRODUCT(CHOOSE({1,2,3,4},S242,S307,S372,S437),CHOOSE({1,2,3,4},EA470,EA470,EA470,EA470))</f>
        <v>0</v>
      </c>
      <c r="BY502" s="194">
        <f>SUMPRODUCT(CHOOSE({1,2,3,4},T242,T307,T372,T437),CHOOSE({1,2,3,4},EB470,EB470,EB470,EB470))</f>
        <v>0</v>
      </c>
      <c r="BZ502" s="194">
        <f>SUMPRODUCT(CHOOSE({1,2,3,4},U242,U307,U372,U437),CHOOSE({1,2,3,4},EC470,EC470,EC470,EC470))</f>
        <v>0</v>
      </c>
      <c r="CA502" s="194">
        <f>SUMPRODUCT(CHOOSE({1,2,3,4},V242,V307,V372,V437),CHOOSE({1,2,3,4},ED470,ED470,ED470,ED470))</f>
        <v>0</v>
      </c>
      <c r="CB502" s="194">
        <f>SUMPRODUCT(CHOOSE({1,2,3,4},W242,W307,W372,W437),CHOOSE({1,2,3,4},EE470,EE470,EE470,EE470))</f>
        <v>0</v>
      </c>
      <c r="CC502" s="194">
        <f>SUMPRODUCT(CHOOSE({1,2,3,4},X242,X307,X372,X437),CHOOSE({1,2,3,4},EF470,EF470,EF470,EF470))</f>
        <v>0</v>
      </c>
      <c r="CD502" s="194">
        <f>SUMPRODUCT(CHOOSE({1,2,3,4},Y242,Y307,Y372,Y437),CHOOSE({1,2,3,4},EG470,EG470,EG470,EG470))</f>
        <v>0</v>
      </c>
      <c r="CE502" s="194">
        <f>SUMPRODUCT(CHOOSE({1,2,3,4},Z242,Z307,Z372,Z437),CHOOSE({1,2,3,4},EH470,EH470,EH470,EH470))</f>
        <v>0</v>
      </c>
      <c r="CF502" s="194">
        <f>SUMPRODUCT(CHOOSE({1,2,3,4},AA242,AA307,AA372,AA437),CHOOSE({1,2,3,4},EI470,EI470,EI470,EI470))</f>
        <v>0</v>
      </c>
      <c r="CG502" s="194">
        <f>SUMPRODUCT(CHOOSE({1,2,3,4},AB242,AB307,AB372,AB437),CHOOSE({1,2,3,4},EJ470,EJ470,EJ470,EJ470))</f>
        <v>0</v>
      </c>
    </row>
    <row r="503" spans="1:85" x14ac:dyDescent="0.3">
      <c r="B503" s="1">
        <v>7</v>
      </c>
      <c r="C503" s="1"/>
      <c r="D503" s="155"/>
      <c r="E503" s="155"/>
      <c r="F503" s="155"/>
      <c r="G503" s="155"/>
      <c r="H503" s="155"/>
      <c r="I503" s="155"/>
      <c r="J503" s="155">
        <f t="shared" si="195"/>
        <v>0</v>
      </c>
      <c r="K503" s="155">
        <f t="shared" si="195"/>
        <v>0</v>
      </c>
      <c r="L503" s="155">
        <f t="shared" si="195"/>
        <v>0</v>
      </c>
      <c r="M503" s="155">
        <f t="shared" si="195"/>
        <v>0</v>
      </c>
      <c r="N503" s="155">
        <f t="shared" si="195"/>
        <v>0</v>
      </c>
      <c r="O503" s="155">
        <f t="shared" si="195"/>
        <v>0</v>
      </c>
      <c r="P503" s="155">
        <f t="shared" si="195"/>
        <v>0</v>
      </c>
      <c r="Q503" s="155">
        <f t="shared" si="195"/>
        <v>0</v>
      </c>
      <c r="R503" s="155">
        <f t="shared" si="195"/>
        <v>0</v>
      </c>
      <c r="S503" s="155">
        <f t="shared" si="195"/>
        <v>0</v>
      </c>
      <c r="T503" s="155">
        <f t="shared" si="195"/>
        <v>0</v>
      </c>
      <c r="U503" s="155">
        <f t="shared" si="195"/>
        <v>0</v>
      </c>
      <c r="V503" s="155">
        <f t="shared" si="195"/>
        <v>0</v>
      </c>
      <c r="W503" s="155">
        <f t="shared" si="195"/>
        <v>0</v>
      </c>
      <c r="X503" s="155">
        <f t="shared" si="195"/>
        <v>0</v>
      </c>
      <c r="Y503" s="155">
        <f t="shared" si="195"/>
        <v>0</v>
      </c>
      <c r="Z503" s="155">
        <f t="shared" si="195"/>
        <v>0</v>
      </c>
      <c r="AA503" s="155">
        <f t="shared" si="195"/>
        <v>0</v>
      </c>
      <c r="AB503" s="155">
        <f t="shared" si="195"/>
        <v>0</v>
      </c>
      <c r="AC503" s="156"/>
      <c r="AD503" s="156"/>
      <c r="AE503" s="156"/>
      <c r="AF503" s="156"/>
      <c r="AG503" s="170">
        <f t="shared" si="197"/>
        <v>0</v>
      </c>
      <c r="AH503" s="170">
        <f t="shared" si="196"/>
        <v>0</v>
      </c>
      <c r="AI503" s="170">
        <f t="shared" si="196"/>
        <v>0</v>
      </c>
      <c r="AJ503" s="170">
        <f t="shared" si="196"/>
        <v>0</v>
      </c>
      <c r="AK503" s="170">
        <f t="shared" si="196"/>
        <v>0</v>
      </c>
      <c r="AL503" s="170">
        <f t="shared" si="196"/>
        <v>0</v>
      </c>
      <c r="AM503" s="170">
        <f t="shared" si="196"/>
        <v>0</v>
      </c>
      <c r="AN503" s="170">
        <f t="shared" si="196"/>
        <v>0</v>
      </c>
      <c r="AO503" s="170">
        <f t="shared" si="196"/>
        <v>0</v>
      </c>
      <c r="AP503" s="170">
        <f t="shared" si="196"/>
        <v>0</v>
      </c>
      <c r="AQ503" s="170">
        <f t="shared" si="196"/>
        <v>0</v>
      </c>
      <c r="AR503" s="170">
        <f t="shared" si="196"/>
        <v>0</v>
      </c>
      <c r="AS503" s="170">
        <f t="shared" si="196"/>
        <v>0</v>
      </c>
      <c r="AT503" s="170">
        <f t="shared" si="196"/>
        <v>0</v>
      </c>
      <c r="AU503" s="170">
        <f t="shared" si="196"/>
        <v>0</v>
      </c>
      <c r="AV503" s="170">
        <f t="shared" si="196"/>
        <v>0</v>
      </c>
      <c r="AW503" s="170">
        <f t="shared" si="196"/>
        <v>0</v>
      </c>
      <c r="AX503" s="170">
        <f t="shared" si="196"/>
        <v>0</v>
      </c>
      <c r="AY503" s="170">
        <f t="shared" si="196"/>
        <v>0</v>
      </c>
      <c r="AZ503" s="170">
        <f t="shared" si="196"/>
        <v>0</v>
      </c>
      <c r="BA503" s="170">
        <f t="shared" si="196"/>
        <v>0</v>
      </c>
      <c r="BB503" s="170">
        <f t="shared" si="196"/>
        <v>0</v>
      </c>
      <c r="BC503" s="170">
        <f t="shared" si="196"/>
        <v>0</v>
      </c>
      <c r="BD503" s="170">
        <f t="shared" si="196"/>
        <v>0</v>
      </c>
      <c r="BE503" s="170">
        <f t="shared" si="196"/>
        <v>0</v>
      </c>
      <c r="BF503" s="67"/>
      <c r="BG503" s="67"/>
      <c r="BH503" s="180"/>
      <c r="BI503" s="194">
        <f>SUMPRODUCT(CHOOSE({1,2,3,4},D243,D308,D373,D438),CHOOSE({1,2,3,4},DL471,DL471,DL471,DL471))</f>
        <v>0</v>
      </c>
      <c r="BJ503" s="194">
        <f>SUMPRODUCT(CHOOSE({1,2,3,4},E243,E308,E373,E438),CHOOSE({1,2,3,4},DM471,DM471,DM471,DM471))</f>
        <v>0</v>
      </c>
      <c r="BK503" s="194">
        <f>SUMPRODUCT(CHOOSE({1,2,3,4},F243,F308,F373,F438),CHOOSE({1,2,3,4},DN471,DN471,DN471,DN471))</f>
        <v>0</v>
      </c>
      <c r="BL503" s="194">
        <f>SUMPRODUCT(CHOOSE({1,2,3,4},G243,G308,G373,G438),CHOOSE({1,2,3,4},DO471,DO471,DO471,DO471))</f>
        <v>0</v>
      </c>
      <c r="BM503" s="194">
        <f>SUMPRODUCT(CHOOSE({1,2,3,4},H243,H308,H373,H438),CHOOSE({1,2,3,4},DP471,DP471,DP471,DP471))</f>
        <v>0</v>
      </c>
      <c r="BN503" s="194">
        <f>SUMPRODUCT(CHOOSE({1,2,3,4},I243,I308,I373,I438),CHOOSE({1,2,3,4},DQ471,DQ471,DQ471,DQ471))</f>
        <v>0</v>
      </c>
      <c r="BO503" s="194">
        <f>SUMPRODUCT(CHOOSE({1,2,3,4},J243,J308,J373,J438),CHOOSE({1,2,3,4},DR471,DR471,DR471,DR471))</f>
        <v>0</v>
      </c>
      <c r="BP503" s="194">
        <f>SUMPRODUCT(CHOOSE({1,2,3,4},K243,K308,K373,K438),CHOOSE({1,2,3,4},DS471,DS471,DS471,DS471))</f>
        <v>0</v>
      </c>
      <c r="BQ503" s="194">
        <f>SUMPRODUCT(CHOOSE({1,2,3,4},L243,L308,L373,L438),CHOOSE({1,2,3,4},DT471,DT471,DT471,DT471))</f>
        <v>0</v>
      </c>
      <c r="BR503" s="194">
        <f>SUMPRODUCT(CHOOSE({1,2,3,4},M243,M308,M373,M438),CHOOSE({1,2,3,4},DU471,DU471,DU471,DU471))</f>
        <v>0</v>
      </c>
      <c r="BS503" s="194">
        <f>SUMPRODUCT(CHOOSE({1,2,3,4},N243,N308,N373,N438),CHOOSE({1,2,3,4},DV471,DV471,DV471,DV471))</f>
        <v>0</v>
      </c>
      <c r="BT503" s="194">
        <f>SUMPRODUCT(CHOOSE({1,2,3,4},O243,O308,O373,O438),CHOOSE({1,2,3,4},DW471,DW471,DW471,DW471))</f>
        <v>0</v>
      </c>
      <c r="BU503" s="194">
        <f>SUMPRODUCT(CHOOSE({1,2,3,4},P243,P308,P373,P438),CHOOSE({1,2,3,4},DX471,DX471,DX471,DX471))</f>
        <v>0</v>
      </c>
      <c r="BV503" s="194">
        <f>SUMPRODUCT(CHOOSE({1,2,3,4},Q243,Q308,Q373,Q438),CHOOSE({1,2,3,4},DY471,DY471,DY471,DY471))</f>
        <v>0</v>
      </c>
      <c r="BW503" s="194">
        <f>SUMPRODUCT(CHOOSE({1,2,3,4},R243,R308,R373,R438),CHOOSE({1,2,3,4},DZ471,DZ471,DZ471,DZ471))</f>
        <v>0</v>
      </c>
      <c r="BX503" s="194">
        <f>SUMPRODUCT(CHOOSE({1,2,3,4},S243,S308,S373,S438),CHOOSE({1,2,3,4},EA471,EA471,EA471,EA471))</f>
        <v>0</v>
      </c>
      <c r="BY503" s="194">
        <f>SUMPRODUCT(CHOOSE({1,2,3,4},T243,T308,T373,T438),CHOOSE({1,2,3,4},EB471,EB471,EB471,EB471))</f>
        <v>0</v>
      </c>
      <c r="BZ503" s="194">
        <f>SUMPRODUCT(CHOOSE({1,2,3,4},U243,U308,U373,U438),CHOOSE({1,2,3,4},EC471,EC471,EC471,EC471))</f>
        <v>0</v>
      </c>
      <c r="CA503" s="194">
        <f>SUMPRODUCT(CHOOSE({1,2,3,4},V243,V308,V373,V438),CHOOSE({1,2,3,4},ED471,ED471,ED471,ED471))</f>
        <v>0</v>
      </c>
      <c r="CB503" s="194">
        <f>SUMPRODUCT(CHOOSE({1,2,3,4},W243,W308,W373,W438),CHOOSE({1,2,3,4},EE471,EE471,EE471,EE471))</f>
        <v>0</v>
      </c>
      <c r="CC503" s="194">
        <f>SUMPRODUCT(CHOOSE({1,2,3,4},X243,X308,X373,X438),CHOOSE({1,2,3,4},EF471,EF471,EF471,EF471))</f>
        <v>0</v>
      </c>
      <c r="CD503" s="194">
        <f>SUMPRODUCT(CHOOSE({1,2,3,4},Y243,Y308,Y373,Y438),CHOOSE({1,2,3,4},EG471,EG471,EG471,EG471))</f>
        <v>0</v>
      </c>
      <c r="CE503" s="194">
        <f>SUMPRODUCT(CHOOSE({1,2,3,4},Z243,Z308,Z373,Z438),CHOOSE({1,2,3,4},EH471,EH471,EH471,EH471))</f>
        <v>0</v>
      </c>
      <c r="CF503" s="194">
        <f>SUMPRODUCT(CHOOSE({1,2,3,4},AA243,AA308,AA373,AA438),CHOOSE({1,2,3,4},EI471,EI471,EI471,EI471))</f>
        <v>0</v>
      </c>
      <c r="CG503" s="194">
        <f>SUMPRODUCT(CHOOSE({1,2,3,4},AB243,AB308,AB373,AB438),CHOOSE({1,2,3,4},EJ471,EJ471,EJ471,EJ471))</f>
        <v>0</v>
      </c>
    </row>
    <row r="504" spans="1:85" x14ac:dyDescent="0.3">
      <c r="B504" s="1">
        <v>8</v>
      </c>
      <c r="C504" s="1"/>
      <c r="D504" s="155"/>
      <c r="E504" s="155"/>
      <c r="F504" s="155"/>
      <c r="G504" s="155"/>
      <c r="H504" s="155"/>
      <c r="I504" s="155"/>
      <c r="J504" s="155"/>
      <c r="K504" s="155">
        <f t="shared" si="195"/>
        <v>0</v>
      </c>
      <c r="L504" s="155">
        <f t="shared" si="195"/>
        <v>0</v>
      </c>
      <c r="M504" s="155">
        <f t="shared" si="195"/>
        <v>0</v>
      </c>
      <c r="N504" s="155">
        <f t="shared" si="195"/>
        <v>0</v>
      </c>
      <c r="O504" s="155">
        <f t="shared" si="195"/>
        <v>0</v>
      </c>
      <c r="P504" s="155">
        <f t="shared" si="195"/>
        <v>0</v>
      </c>
      <c r="Q504" s="155">
        <f t="shared" si="195"/>
        <v>0</v>
      </c>
      <c r="R504" s="155">
        <f t="shared" si="195"/>
        <v>0</v>
      </c>
      <c r="S504" s="155">
        <f t="shared" si="195"/>
        <v>0</v>
      </c>
      <c r="T504" s="155">
        <f t="shared" si="195"/>
        <v>0</v>
      </c>
      <c r="U504" s="155">
        <f t="shared" si="195"/>
        <v>0</v>
      </c>
      <c r="V504" s="155">
        <f t="shared" si="195"/>
        <v>0</v>
      </c>
      <c r="W504" s="155">
        <f t="shared" si="195"/>
        <v>0</v>
      </c>
      <c r="X504" s="155">
        <f t="shared" si="195"/>
        <v>0</v>
      </c>
      <c r="Y504" s="155">
        <f t="shared" si="195"/>
        <v>0</v>
      </c>
      <c r="Z504" s="155">
        <f t="shared" si="195"/>
        <v>0</v>
      </c>
      <c r="AA504" s="155">
        <f t="shared" si="195"/>
        <v>0</v>
      </c>
      <c r="AB504" s="155">
        <f t="shared" si="195"/>
        <v>0</v>
      </c>
      <c r="AC504" s="156"/>
      <c r="AD504" s="156"/>
      <c r="AE504" s="156"/>
      <c r="AF504" s="156"/>
      <c r="AG504" s="170">
        <f t="shared" si="197"/>
        <v>0</v>
      </c>
      <c r="AH504" s="170">
        <f t="shared" si="196"/>
        <v>0</v>
      </c>
      <c r="AI504" s="170">
        <f t="shared" si="196"/>
        <v>0</v>
      </c>
      <c r="AJ504" s="170">
        <f t="shared" si="196"/>
        <v>0</v>
      </c>
      <c r="AK504" s="170">
        <f t="shared" si="196"/>
        <v>0</v>
      </c>
      <c r="AL504" s="170">
        <f t="shared" si="196"/>
        <v>0</v>
      </c>
      <c r="AM504" s="170">
        <f t="shared" si="196"/>
        <v>0</v>
      </c>
      <c r="AN504" s="170">
        <f t="shared" si="196"/>
        <v>0</v>
      </c>
      <c r="AO504" s="170">
        <f t="shared" si="196"/>
        <v>0</v>
      </c>
      <c r="AP504" s="170">
        <f t="shared" si="196"/>
        <v>0</v>
      </c>
      <c r="AQ504" s="170">
        <f t="shared" si="196"/>
        <v>0</v>
      </c>
      <c r="AR504" s="170">
        <f t="shared" si="196"/>
        <v>0</v>
      </c>
      <c r="AS504" s="170">
        <f t="shared" si="196"/>
        <v>0</v>
      </c>
      <c r="AT504" s="170">
        <f t="shared" si="196"/>
        <v>0</v>
      </c>
      <c r="AU504" s="170">
        <f t="shared" si="196"/>
        <v>0</v>
      </c>
      <c r="AV504" s="170">
        <f t="shared" si="196"/>
        <v>0</v>
      </c>
      <c r="AW504" s="170">
        <f t="shared" si="196"/>
        <v>0</v>
      </c>
      <c r="AX504" s="170">
        <f t="shared" si="196"/>
        <v>0</v>
      </c>
      <c r="AY504" s="170">
        <f t="shared" si="196"/>
        <v>0</v>
      </c>
      <c r="AZ504" s="170">
        <f t="shared" si="196"/>
        <v>0</v>
      </c>
      <c r="BA504" s="170">
        <f t="shared" si="196"/>
        <v>0</v>
      </c>
      <c r="BB504" s="170">
        <f t="shared" si="196"/>
        <v>0</v>
      </c>
      <c r="BC504" s="170">
        <f t="shared" si="196"/>
        <v>0</v>
      </c>
      <c r="BD504" s="170">
        <f t="shared" si="196"/>
        <v>0</v>
      </c>
      <c r="BE504" s="170">
        <f t="shared" si="196"/>
        <v>0</v>
      </c>
      <c r="BF504" s="67"/>
      <c r="BG504" s="67"/>
      <c r="BH504" s="180"/>
      <c r="BI504" s="194">
        <f>SUMPRODUCT(CHOOSE({1,2,3,4},D244,D309,D374,D439),CHOOSE({1,2,3,4},DL472,DL472,DL472,DL472))</f>
        <v>0</v>
      </c>
      <c r="BJ504" s="194">
        <f>SUMPRODUCT(CHOOSE({1,2,3,4},E244,E309,E374,E439),CHOOSE({1,2,3,4},DM472,DM472,DM472,DM472))</f>
        <v>0</v>
      </c>
      <c r="BK504" s="194">
        <f>SUMPRODUCT(CHOOSE({1,2,3,4},F244,F309,F374,F439),CHOOSE({1,2,3,4},DN472,DN472,DN472,DN472))</f>
        <v>0</v>
      </c>
      <c r="BL504" s="194">
        <f>SUMPRODUCT(CHOOSE({1,2,3,4},G244,G309,G374,G439),CHOOSE({1,2,3,4},DO472,DO472,DO472,DO472))</f>
        <v>0</v>
      </c>
      <c r="BM504" s="194">
        <f>SUMPRODUCT(CHOOSE({1,2,3,4},H244,H309,H374,H439),CHOOSE({1,2,3,4},DP472,DP472,DP472,DP472))</f>
        <v>0</v>
      </c>
      <c r="BN504" s="194">
        <f>SUMPRODUCT(CHOOSE({1,2,3,4},I244,I309,I374,I439),CHOOSE({1,2,3,4},DQ472,DQ472,DQ472,DQ472))</f>
        <v>0</v>
      </c>
      <c r="BO504" s="194">
        <f>SUMPRODUCT(CHOOSE({1,2,3,4},J244,J309,J374,J439),CHOOSE({1,2,3,4},DR472,DR472,DR472,DR472))</f>
        <v>0</v>
      </c>
      <c r="BP504" s="194">
        <f>SUMPRODUCT(CHOOSE({1,2,3,4},K244,K309,K374,K439),CHOOSE({1,2,3,4},DS472,DS472,DS472,DS472))</f>
        <v>0</v>
      </c>
      <c r="BQ504" s="194">
        <f>SUMPRODUCT(CHOOSE({1,2,3,4},L244,L309,L374,L439),CHOOSE({1,2,3,4},DT472,DT472,DT472,DT472))</f>
        <v>0</v>
      </c>
      <c r="BR504" s="194">
        <f>SUMPRODUCT(CHOOSE({1,2,3,4},M244,M309,M374,M439),CHOOSE({1,2,3,4},DU472,DU472,DU472,DU472))</f>
        <v>0</v>
      </c>
      <c r="BS504" s="194">
        <f>SUMPRODUCT(CHOOSE({1,2,3,4},N244,N309,N374,N439),CHOOSE({1,2,3,4},DV472,DV472,DV472,DV472))</f>
        <v>0</v>
      </c>
      <c r="BT504" s="194">
        <f>SUMPRODUCT(CHOOSE({1,2,3,4},O244,O309,O374,O439),CHOOSE({1,2,3,4},DW472,DW472,DW472,DW472))</f>
        <v>0</v>
      </c>
      <c r="BU504" s="194">
        <f>SUMPRODUCT(CHOOSE({1,2,3,4},P244,P309,P374,P439),CHOOSE({1,2,3,4},DX472,DX472,DX472,DX472))</f>
        <v>0</v>
      </c>
      <c r="BV504" s="194">
        <f>SUMPRODUCT(CHOOSE({1,2,3,4},Q244,Q309,Q374,Q439),CHOOSE({1,2,3,4},DY472,DY472,DY472,DY472))</f>
        <v>0</v>
      </c>
      <c r="BW504" s="194">
        <f>SUMPRODUCT(CHOOSE({1,2,3,4},R244,R309,R374,R439),CHOOSE({1,2,3,4},DZ472,DZ472,DZ472,DZ472))</f>
        <v>0</v>
      </c>
      <c r="BX504" s="194">
        <f>SUMPRODUCT(CHOOSE({1,2,3,4},S244,S309,S374,S439),CHOOSE({1,2,3,4},EA472,EA472,EA472,EA472))</f>
        <v>0</v>
      </c>
      <c r="BY504" s="194">
        <f>SUMPRODUCT(CHOOSE({1,2,3,4},T244,T309,T374,T439),CHOOSE({1,2,3,4},EB472,EB472,EB472,EB472))</f>
        <v>0</v>
      </c>
      <c r="BZ504" s="194">
        <f>SUMPRODUCT(CHOOSE({1,2,3,4},U244,U309,U374,U439),CHOOSE({1,2,3,4},EC472,EC472,EC472,EC472))</f>
        <v>0</v>
      </c>
      <c r="CA504" s="194">
        <f>SUMPRODUCT(CHOOSE({1,2,3,4},V244,V309,V374,V439),CHOOSE({1,2,3,4},ED472,ED472,ED472,ED472))</f>
        <v>0</v>
      </c>
      <c r="CB504" s="194">
        <f>SUMPRODUCT(CHOOSE({1,2,3,4},W244,W309,W374,W439),CHOOSE({1,2,3,4},EE472,EE472,EE472,EE472))</f>
        <v>0</v>
      </c>
      <c r="CC504" s="194">
        <f>SUMPRODUCT(CHOOSE({1,2,3,4},X244,X309,X374,X439),CHOOSE({1,2,3,4},EF472,EF472,EF472,EF472))</f>
        <v>0</v>
      </c>
      <c r="CD504" s="194">
        <f>SUMPRODUCT(CHOOSE({1,2,3,4},Y244,Y309,Y374,Y439),CHOOSE({1,2,3,4},EG472,EG472,EG472,EG472))</f>
        <v>0</v>
      </c>
      <c r="CE504" s="194">
        <f>SUMPRODUCT(CHOOSE({1,2,3,4},Z244,Z309,Z374,Z439),CHOOSE({1,2,3,4},EH472,EH472,EH472,EH472))</f>
        <v>0</v>
      </c>
      <c r="CF504" s="194">
        <f>SUMPRODUCT(CHOOSE({1,2,3,4},AA244,AA309,AA374,AA439),CHOOSE({1,2,3,4},EI472,EI472,EI472,EI472))</f>
        <v>0</v>
      </c>
      <c r="CG504" s="194">
        <f>SUMPRODUCT(CHOOSE({1,2,3,4},AB244,AB309,AB374,AB439),CHOOSE({1,2,3,4},EJ472,EJ472,EJ472,EJ472))</f>
        <v>0</v>
      </c>
    </row>
    <row r="505" spans="1:85" x14ac:dyDescent="0.3">
      <c r="B505" s="1">
        <v>9</v>
      </c>
      <c r="C505" s="1"/>
      <c r="D505" s="155"/>
      <c r="E505" s="155"/>
      <c r="F505" s="155"/>
      <c r="G505" s="155"/>
      <c r="H505" s="155"/>
      <c r="I505" s="155"/>
      <c r="J505" s="155"/>
      <c r="K505" s="155"/>
      <c r="L505" s="155">
        <f t="shared" si="195"/>
        <v>0</v>
      </c>
      <c r="M505" s="155">
        <f t="shared" si="195"/>
        <v>0</v>
      </c>
      <c r="N505" s="155">
        <f t="shared" si="195"/>
        <v>0</v>
      </c>
      <c r="O505" s="155">
        <f t="shared" si="195"/>
        <v>0</v>
      </c>
      <c r="P505" s="155">
        <f t="shared" si="195"/>
        <v>0</v>
      </c>
      <c r="Q505" s="155">
        <f t="shared" si="195"/>
        <v>0</v>
      </c>
      <c r="R505" s="155">
        <f t="shared" si="195"/>
        <v>0</v>
      </c>
      <c r="S505" s="155">
        <f t="shared" si="195"/>
        <v>0</v>
      </c>
      <c r="T505" s="155">
        <f t="shared" si="195"/>
        <v>0</v>
      </c>
      <c r="U505" s="155">
        <f t="shared" si="195"/>
        <v>0</v>
      </c>
      <c r="V505" s="155">
        <f t="shared" si="195"/>
        <v>0</v>
      </c>
      <c r="W505" s="155">
        <f t="shared" si="195"/>
        <v>0</v>
      </c>
      <c r="X505" s="155">
        <f t="shared" si="195"/>
        <v>0</v>
      </c>
      <c r="Y505" s="155">
        <f t="shared" si="195"/>
        <v>0</v>
      </c>
      <c r="Z505" s="155">
        <f t="shared" si="195"/>
        <v>0</v>
      </c>
      <c r="AA505" s="155">
        <f t="shared" si="195"/>
        <v>0</v>
      </c>
      <c r="AB505" s="155">
        <f t="shared" si="195"/>
        <v>0</v>
      </c>
      <c r="AC505" s="156"/>
      <c r="AD505" s="156"/>
      <c r="AE505" s="156"/>
      <c r="AF505" s="156"/>
      <c r="AG505" s="170">
        <f t="shared" si="197"/>
        <v>0</v>
      </c>
      <c r="AH505" s="170">
        <f t="shared" si="196"/>
        <v>0</v>
      </c>
      <c r="AI505" s="170">
        <f t="shared" si="196"/>
        <v>0</v>
      </c>
      <c r="AJ505" s="170">
        <f t="shared" si="196"/>
        <v>0</v>
      </c>
      <c r="AK505" s="170">
        <f t="shared" si="196"/>
        <v>0</v>
      </c>
      <c r="AL505" s="170">
        <f t="shared" si="196"/>
        <v>0</v>
      </c>
      <c r="AM505" s="170">
        <f t="shared" si="196"/>
        <v>0</v>
      </c>
      <c r="AN505" s="170">
        <f t="shared" si="196"/>
        <v>0</v>
      </c>
      <c r="AO505" s="170">
        <f t="shared" si="196"/>
        <v>0</v>
      </c>
      <c r="AP505" s="170">
        <f t="shared" si="196"/>
        <v>0</v>
      </c>
      <c r="AQ505" s="170">
        <f t="shared" si="196"/>
        <v>0</v>
      </c>
      <c r="AR505" s="170">
        <f t="shared" si="196"/>
        <v>0</v>
      </c>
      <c r="AS505" s="170">
        <f t="shared" si="196"/>
        <v>0</v>
      </c>
      <c r="AT505" s="170">
        <f t="shared" si="196"/>
        <v>0</v>
      </c>
      <c r="AU505" s="170">
        <f t="shared" si="196"/>
        <v>0</v>
      </c>
      <c r="AV505" s="170">
        <f t="shared" si="196"/>
        <v>0</v>
      </c>
      <c r="AW505" s="170">
        <f t="shared" si="196"/>
        <v>0</v>
      </c>
      <c r="AX505" s="170">
        <f t="shared" si="196"/>
        <v>0</v>
      </c>
      <c r="AY505" s="170">
        <f t="shared" si="196"/>
        <v>0</v>
      </c>
      <c r="AZ505" s="170">
        <f t="shared" si="196"/>
        <v>0</v>
      </c>
      <c r="BA505" s="170">
        <f t="shared" si="196"/>
        <v>0</v>
      </c>
      <c r="BB505" s="170">
        <f t="shared" si="196"/>
        <v>0</v>
      </c>
      <c r="BC505" s="170">
        <f t="shared" si="196"/>
        <v>0</v>
      </c>
      <c r="BD505" s="170">
        <f t="shared" si="196"/>
        <v>0</v>
      </c>
      <c r="BE505" s="170">
        <f t="shared" si="196"/>
        <v>0</v>
      </c>
      <c r="BF505" s="67"/>
      <c r="BG505" s="67"/>
      <c r="BH505" s="180"/>
      <c r="BI505" s="194">
        <f>SUMPRODUCT(CHOOSE({1,2,3,4},D245,D310,D375,D440),CHOOSE({1,2,3,4},DL473,DL473,DL473,DL473))</f>
        <v>0</v>
      </c>
      <c r="BJ505" s="194">
        <f>SUMPRODUCT(CHOOSE({1,2,3,4},E245,E310,E375,E440),CHOOSE({1,2,3,4},DM473,DM473,DM473,DM473))</f>
        <v>0</v>
      </c>
      <c r="BK505" s="194">
        <f>SUMPRODUCT(CHOOSE({1,2,3,4},F245,F310,F375,F440),CHOOSE({1,2,3,4},DN473,DN473,DN473,DN473))</f>
        <v>0</v>
      </c>
      <c r="BL505" s="194">
        <f>SUMPRODUCT(CHOOSE({1,2,3,4},G245,G310,G375,G440),CHOOSE({1,2,3,4},DO473,DO473,DO473,DO473))</f>
        <v>0</v>
      </c>
      <c r="BM505" s="194">
        <f>SUMPRODUCT(CHOOSE({1,2,3,4},H245,H310,H375,H440),CHOOSE({1,2,3,4},DP473,DP473,DP473,DP473))</f>
        <v>0</v>
      </c>
      <c r="BN505" s="194">
        <f>SUMPRODUCT(CHOOSE({1,2,3,4},I245,I310,I375,I440),CHOOSE({1,2,3,4},DQ473,DQ473,DQ473,DQ473))</f>
        <v>0</v>
      </c>
      <c r="BO505" s="194">
        <f>SUMPRODUCT(CHOOSE({1,2,3,4},J245,J310,J375,J440),CHOOSE({1,2,3,4},DR473,DR473,DR473,DR473))</f>
        <v>0</v>
      </c>
      <c r="BP505" s="194">
        <f>SUMPRODUCT(CHOOSE({1,2,3,4},K245,K310,K375,K440),CHOOSE({1,2,3,4},DS473,DS473,DS473,DS473))</f>
        <v>0</v>
      </c>
      <c r="BQ505" s="194">
        <f>SUMPRODUCT(CHOOSE({1,2,3,4},L245,L310,L375,L440),CHOOSE({1,2,3,4},DT473,DT473,DT473,DT473))</f>
        <v>0</v>
      </c>
      <c r="BR505" s="194">
        <f>SUMPRODUCT(CHOOSE({1,2,3,4},M245,M310,M375,M440),CHOOSE({1,2,3,4},DU473,DU473,DU473,DU473))</f>
        <v>0</v>
      </c>
      <c r="BS505" s="194">
        <f>SUMPRODUCT(CHOOSE({1,2,3,4},N245,N310,N375,N440),CHOOSE({1,2,3,4},DV473,DV473,DV473,DV473))</f>
        <v>0</v>
      </c>
      <c r="BT505" s="194">
        <f>SUMPRODUCT(CHOOSE({1,2,3,4},O245,O310,O375,O440),CHOOSE({1,2,3,4},DW473,DW473,DW473,DW473))</f>
        <v>0</v>
      </c>
      <c r="BU505" s="194">
        <f>SUMPRODUCT(CHOOSE({1,2,3,4},P245,P310,P375,P440),CHOOSE({1,2,3,4},DX473,DX473,DX473,DX473))</f>
        <v>0</v>
      </c>
      <c r="BV505" s="194">
        <f>SUMPRODUCT(CHOOSE({1,2,3,4},Q245,Q310,Q375,Q440),CHOOSE({1,2,3,4},DY473,DY473,DY473,DY473))</f>
        <v>0</v>
      </c>
      <c r="BW505" s="194">
        <f>SUMPRODUCT(CHOOSE({1,2,3,4},R245,R310,R375,R440),CHOOSE({1,2,3,4},DZ473,DZ473,DZ473,DZ473))</f>
        <v>0</v>
      </c>
      <c r="BX505" s="194">
        <f>SUMPRODUCT(CHOOSE({1,2,3,4},S245,S310,S375,S440),CHOOSE({1,2,3,4},EA473,EA473,EA473,EA473))</f>
        <v>0</v>
      </c>
      <c r="BY505" s="194">
        <f>SUMPRODUCT(CHOOSE({1,2,3,4},T245,T310,T375,T440),CHOOSE({1,2,3,4},EB473,EB473,EB473,EB473))</f>
        <v>0</v>
      </c>
      <c r="BZ505" s="194">
        <f>SUMPRODUCT(CHOOSE({1,2,3,4},U245,U310,U375,U440),CHOOSE({1,2,3,4},EC473,EC473,EC473,EC473))</f>
        <v>0</v>
      </c>
      <c r="CA505" s="194">
        <f>SUMPRODUCT(CHOOSE({1,2,3,4},V245,V310,V375,V440),CHOOSE({1,2,3,4},ED473,ED473,ED473,ED473))</f>
        <v>0</v>
      </c>
      <c r="CB505" s="194">
        <f>SUMPRODUCT(CHOOSE({1,2,3,4},W245,W310,W375,W440),CHOOSE({1,2,3,4},EE473,EE473,EE473,EE473))</f>
        <v>0</v>
      </c>
      <c r="CC505" s="194">
        <f>SUMPRODUCT(CHOOSE({1,2,3,4},X245,X310,X375,X440),CHOOSE({1,2,3,4},EF473,EF473,EF473,EF473))</f>
        <v>0</v>
      </c>
      <c r="CD505" s="194">
        <f>SUMPRODUCT(CHOOSE({1,2,3,4},Y245,Y310,Y375,Y440),CHOOSE({1,2,3,4},EG473,EG473,EG473,EG473))</f>
        <v>0</v>
      </c>
      <c r="CE505" s="194">
        <f>SUMPRODUCT(CHOOSE({1,2,3,4},Z245,Z310,Z375,Z440),CHOOSE({1,2,3,4},EH473,EH473,EH473,EH473))</f>
        <v>0</v>
      </c>
      <c r="CF505" s="194">
        <f>SUMPRODUCT(CHOOSE({1,2,3,4},AA245,AA310,AA375,AA440),CHOOSE({1,2,3,4},EI473,EI473,EI473,EI473))</f>
        <v>0</v>
      </c>
      <c r="CG505" s="194">
        <f>SUMPRODUCT(CHOOSE({1,2,3,4},AB245,AB310,AB375,AB440),CHOOSE({1,2,3,4},EJ473,EJ473,EJ473,EJ473))</f>
        <v>0</v>
      </c>
    </row>
    <row r="506" spans="1:85" x14ac:dyDescent="0.3">
      <c r="B506" s="1">
        <v>10</v>
      </c>
      <c r="C506" s="1"/>
      <c r="D506" s="155"/>
      <c r="E506" s="155"/>
      <c r="F506" s="155"/>
      <c r="G506" s="155"/>
      <c r="H506" s="155"/>
      <c r="I506" s="155"/>
      <c r="J506" s="155"/>
      <c r="K506" s="155"/>
      <c r="L506" s="155"/>
      <c r="M506" s="155">
        <f t="shared" si="195"/>
        <v>0</v>
      </c>
      <c r="N506" s="155">
        <f t="shared" si="195"/>
        <v>0</v>
      </c>
      <c r="O506" s="155">
        <f t="shared" si="195"/>
        <v>0</v>
      </c>
      <c r="P506" s="155">
        <f t="shared" si="195"/>
        <v>0</v>
      </c>
      <c r="Q506" s="155">
        <f t="shared" si="195"/>
        <v>0</v>
      </c>
      <c r="R506" s="155">
        <f t="shared" si="195"/>
        <v>0</v>
      </c>
      <c r="S506" s="155">
        <f t="shared" si="195"/>
        <v>0</v>
      </c>
      <c r="T506" s="155">
        <f t="shared" si="195"/>
        <v>0</v>
      </c>
      <c r="U506" s="155">
        <f t="shared" si="195"/>
        <v>0</v>
      </c>
      <c r="V506" s="155">
        <f t="shared" si="195"/>
        <v>0</v>
      </c>
      <c r="W506" s="155">
        <f t="shared" si="195"/>
        <v>0</v>
      </c>
      <c r="X506" s="155">
        <f t="shared" si="195"/>
        <v>0</v>
      </c>
      <c r="Y506" s="155">
        <f t="shared" si="195"/>
        <v>0</v>
      </c>
      <c r="Z506" s="155">
        <f t="shared" si="195"/>
        <v>0</v>
      </c>
      <c r="AA506" s="155">
        <f t="shared" si="195"/>
        <v>0</v>
      </c>
      <c r="AB506" s="155">
        <f t="shared" si="195"/>
        <v>0</v>
      </c>
      <c r="AC506" s="156"/>
      <c r="AD506" s="156"/>
      <c r="AE506" s="156"/>
      <c r="AF506" s="156"/>
      <c r="AG506" s="170">
        <f t="shared" si="197"/>
        <v>0</v>
      </c>
      <c r="AH506" s="170">
        <f t="shared" si="196"/>
        <v>0</v>
      </c>
      <c r="AI506" s="170">
        <f t="shared" si="196"/>
        <v>0</v>
      </c>
      <c r="AJ506" s="170">
        <f t="shared" si="196"/>
        <v>0</v>
      </c>
      <c r="AK506" s="170">
        <f t="shared" si="196"/>
        <v>0</v>
      </c>
      <c r="AL506" s="170">
        <f t="shared" si="196"/>
        <v>0</v>
      </c>
      <c r="AM506" s="170">
        <f t="shared" si="196"/>
        <v>0</v>
      </c>
      <c r="AN506" s="170">
        <f t="shared" si="196"/>
        <v>0</v>
      </c>
      <c r="AO506" s="170">
        <f t="shared" si="196"/>
        <v>0</v>
      </c>
      <c r="AP506" s="170">
        <f t="shared" si="196"/>
        <v>0</v>
      </c>
      <c r="AQ506" s="170">
        <f t="shared" si="196"/>
        <v>0</v>
      </c>
      <c r="AR506" s="170">
        <f t="shared" si="196"/>
        <v>0</v>
      </c>
      <c r="AS506" s="170">
        <f t="shared" si="196"/>
        <v>0</v>
      </c>
      <c r="AT506" s="170">
        <f t="shared" si="196"/>
        <v>0</v>
      </c>
      <c r="AU506" s="170">
        <f t="shared" si="196"/>
        <v>0</v>
      </c>
      <c r="AV506" s="170">
        <f t="shared" si="196"/>
        <v>0</v>
      </c>
      <c r="AW506" s="170">
        <f t="shared" si="196"/>
        <v>0</v>
      </c>
      <c r="AX506" s="170">
        <f t="shared" si="196"/>
        <v>0</v>
      </c>
      <c r="AY506" s="170">
        <f t="shared" si="196"/>
        <v>0</v>
      </c>
      <c r="AZ506" s="170">
        <f t="shared" si="196"/>
        <v>0</v>
      </c>
      <c r="BA506" s="170">
        <f t="shared" si="196"/>
        <v>0</v>
      </c>
      <c r="BB506" s="170">
        <f t="shared" si="196"/>
        <v>0</v>
      </c>
      <c r="BC506" s="170">
        <f t="shared" si="196"/>
        <v>0</v>
      </c>
      <c r="BD506" s="170">
        <f t="shared" si="196"/>
        <v>0</v>
      </c>
      <c r="BE506" s="170">
        <f t="shared" si="196"/>
        <v>0</v>
      </c>
      <c r="BF506" s="67"/>
      <c r="BG506" s="67"/>
      <c r="BH506" s="180"/>
      <c r="BI506" s="194">
        <f>SUMPRODUCT(CHOOSE({1,2,3,4},D246,D311,D376,D441),CHOOSE({1,2,3,4},DL474,DL474,DL474,DL474))</f>
        <v>0</v>
      </c>
      <c r="BJ506" s="194">
        <f>SUMPRODUCT(CHOOSE({1,2,3,4},E246,E311,E376,E441),CHOOSE({1,2,3,4},DM474,DM474,DM474,DM474))</f>
        <v>0</v>
      </c>
      <c r="BK506" s="194">
        <f>SUMPRODUCT(CHOOSE({1,2,3,4},F246,F311,F376,F441),CHOOSE({1,2,3,4},DN474,DN474,DN474,DN474))</f>
        <v>0</v>
      </c>
      <c r="BL506" s="194">
        <f>SUMPRODUCT(CHOOSE({1,2,3,4},G246,G311,G376,G441),CHOOSE({1,2,3,4},DO474,DO474,DO474,DO474))</f>
        <v>0</v>
      </c>
      <c r="BM506" s="194">
        <f>SUMPRODUCT(CHOOSE({1,2,3,4},H246,H311,H376,H441),CHOOSE({1,2,3,4},DP474,DP474,DP474,DP474))</f>
        <v>0</v>
      </c>
      <c r="BN506" s="194">
        <f>SUMPRODUCT(CHOOSE({1,2,3,4},I246,I311,I376,I441),CHOOSE({1,2,3,4},DQ474,DQ474,DQ474,DQ474))</f>
        <v>0</v>
      </c>
      <c r="BO506" s="194">
        <f>SUMPRODUCT(CHOOSE({1,2,3,4},J246,J311,J376,J441),CHOOSE({1,2,3,4},DR474,DR474,DR474,DR474))</f>
        <v>0</v>
      </c>
      <c r="BP506" s="194">
        <f>SUMPRODUCT(CHOOSE({1,2,3,4},K246,K311,K376,K441),CHOOSE({1,2,3,4},DS474,DS474,DS474,DS474))</f>
        <v>0</v>
      </c>
      <c r="BQ506" s="194">
        <f>SUMPRODUCT(CHOOSE({1,2,3,4},L246,L311,L376,L441),CHOOSE({1,2,3,4},DT474,DT474,DT474,DT474))</f>
        <v>0</v>
      </c>
      <c r="BR506" s="194">
        <f>SUMPRODUCT(CHOOSE({1,2,3,4},M246,M311,M376,M441),CHOOSE({1,2,3,4},DU474,DU474,DU474,DU474))</f>
        <v>0</v>
      </c>
      <c r="BS506" s="194">
        <f>SUMPRODUCT(CHOOSE({1,2,3,4},N246,N311,N376,N441),CHOOSE({1,2,3,4},DV474,DV474,DV474,DV474))</f>
        <v>0</v>
      </c>
      <c r="BT506" s="194">
        <f>SUMPRODUCT(CHOOSE({1,2,3,4},O246,O311,O376,O441),CHOOSE({1,2,3,4},DW474,DW474,DW474,DW474))</f>
        <v>0</v>
      </c>
      <c r="BU506" s="194">
        <f>SUMPRODUCT(CHOOSE({1,2,3,4},P246,P311,P376,P441),CHOOSE({1,2,3,4},DX474,DX474,DX474,DX474))</f>
        <v>0</v>
      </c>
      <c r="BV506" s="194">
        <f>SUMPRODUCT(CHOOSE({1,2,3,4},Q246,Q311,Q376,Q441),CHOOSE({1,2,3,4},DY474,DY474,DY474,DY474))</f>
        <v>0</v>
      </c>
      <c r="BW506" s="194">
        <f>SUMPRODUCT(CHOOSE({1,2,3,4},R246,R311,R376,R441),CHOOSE({1,2,3,4},DZ474,DZ474,DZ474,DZ474))</f>
        <v>0</v>
      </c>
      <c r="BX506" s="194">
        <f>SUMPRODUCT(CHOOSE({1,2,3,4},S246,S311,S376,S441),CHOOSE({1,2,3,4},EA474,EA474,EA474,EA474))</f>
        <v>0</v>
      </c>
      <c r="BY506" s="194">
        <f>SUMPRODUCT(CHOOSE({1,2,3,4},T246,T311,T376,T441),CHOOSE({1,2,3,4},EB474,EB474,EB474,EB474))</f>
        <v>0</v>
      </c>
      <c r="BZ506" s="194">
        <f>SUMPRODUCT(CHOOSE({1,2,3,4},U246,U311,U376,U441),CHOOSE({1,2,3,4},EC474,EC474,EC474,EC474))</f>
        <v>0</v>
      </c>
      <c r="CA506" s="194">
        <f>SUMPRODUCT(CHOOSE({1,2,3,4},V246,V311,V376,V441),CHOOSE({1,2,3,4},ED474,ED474,ED474,ED474))</f>
        <v>0</v>
      </c>
      <c r="CB506" s="194">
        <f>SUMPRODUCT(CHOOSE({1,2,3,4},W246,W311,W376,W441),CHOOSE({1,2,3,4},EE474,EE474,EE474,EE474))</f>
        <v>0</v>
      </c>
      <c r="CC506" s="194">
        <f>SUMPRODUCT(CHOOSE({1,2,3,4},X246,X311,X376,X441),CHOOSE({1,2,3,4},EF474,EF474,EF474,EF474))</f>
        <v>0</v>
      </c>
      <c r="CD506" s="194">
        <f>SUMPRODUCT(CHOOSE({1,2,3,4},Y246,Y311,Y376,Y441),CHOOSE({1,2,3,4},EG474,EG474,EG474,EG474))</f>
        <v>0</v>
      </c>
      <c r="CE506" s="194">
        <f>SUMPRODUCT(CHOOSE({1,2,3,4},Z246,Z311,Z376,Z441),CHOOSE({1,2,3,4},EH474,EH474,EH474,EH474))</f>
        <v>0</v>
      </c>
      <c r="CF506" s="194">
        <f>SUMPRODUCT(CHOOSE({1,2,3,4},AA246,AA311,AA376,AA441),CHOOSE({1,2,3,4},EI474,EI474,EI474,EI474))</f>
        <v>0</v>
      </c>
      <c r="CG506" s="194">
        <f>SUMPRODUCT(CHOOSE({1,2,3,4},AB246,AB311,AB376,AB441),CHOOSE({1,2,3,4},EJ474,EJ474,EJ474,EJ474))</f>
        <v>0</v>
      </c>
    </row>
    <row r="507" spans="1:85" x14ac:dyDescent="0.3">
      <c r="B507" s="1">
        <v>11</v>
      </c>
      <c r="C507" s="1"/>
      <c r="D507" s="155"/>
      <c r="E507" s="155"/>
      <c r="F507" s="155"/>
      <c r="G507" s="155"/>
      <c r="H507" s="155"/>
      <c r="I507" s="155"/>
      <c r="J507" s="155"/>
      <c r="K507" s="155"/>
      <c r="L507" s="155"/>
      <c r="M507" s="155"/>
      <c r="N507" s="155">
        <f t="shared" si="195"/>
        <v>0</v>
      </c>
      <c r="O507" s="155">
        <f t="shared" si="195"/>
        <v>0</v>
      </c>
      <c r="P507" s="155">
        <f t="shared" si="195"/>
        <v>0</v>
      </c>
      <c r="Q507" s="155">
        <f t="shared" si="195"/>
        <v>0</v>
      </c>
      <c r="R507" s="155">
        <f t="shared" si="195"/>
        <v>0</v>
      </c>
      <c r="S507" s="155">
        <f t="shared" si="195"/>
        <v>0</v>
      </c>
      <c r="T507" s="155">
        <f t="shared" si="195"/>
        <v>0</v>
      </c>
      <c r="U507" s="155">
        <f t="shared" si="195"/>
        <v>0</v>
      </c>
      <c r="V507" s="155">
        <f t="shared" si="195"/>
        <v>0</v>
      </c>
      <c r="W507" s="155">
        <f t="shared" si="195"/>
        <v>0</v>
      </c>
      <c r="X507" s="155">
        <f t="shared" si="195"/>
        <v>0</v>
      </c>
      <c r="Y507" s="155">
        <f t="shared" si="195"/>
        <v>0</v>
      </c>
      <c r="Z507" s="155">
        <f t="shared" si="195"/>
        <v>0</v>
      </c>
      <c r="AA507" s="155">
        <f t="shared" si="195"/>
        <v>0</v>
      </c>
      <c r="AB507" s="155">
        <f t="shared" si="195"/>
        <v>0</v>
      </c>
      <c r="AC507" s="156"/>
      <c r="AD507" s="156"/>
      <c r="AE507" s="156"/>
      <c r="AF507" s="156"/>
      <c r="AG507" s="170">
        <f t="shared" si="197"/>
        <v>0</v>
      </c>
      <c r="AH507" s="170">
        <f t="shared" si="196"/>
        <v>0</v>
      </c>
      <c r="AI507" s="170">
        <f t="shared" si="196"/>
        <v>0</v>
      </c>
      <c r="AJ507" s="170">
        <f t="shared" si="196"/>
        <v>0</v>
      </c>
      <c r="AK507" s="170">
        <f t="shared" si="196"/>
        <v>0</v>
      </c>
      <c r="AL507" s="170">
        <f t="shared" si="196"/>
        <v>0</v>
      </c>
      <c r="AM507" s="170">
        <f t="shared" si="196"/>
        <v>0</v>
      </c>
      <c r="AN507" s="170">
        <f t="shared" si="196"/>
        <v>0</v>
      </c>
      <c r="AO507" s="170">
        <f t="shared" si="196"/>
        <v>0</v>
      </c>
      <c r="AP507" s="170">
        <f t="shared" si="196"/>
        <v>0</v>
      </c>
      <c r="AQ507" s="170">
        <f t="shared" si="196"/>
        <v>0</v>
      </c>
      <c r="AR507" s="170">
        <f t="shared" si="196"/>
        <v>0</v>
      </c>
      <c r="AS507" s="170">
        <f t="shared" si="196"/>
        <v>0</v>
      </c>
      <c r="AT507" s="170">
        <f t="shared" si="196"/>
        <v>0</v>
      </c>
      <c r="AU507" s="170">
        <f t="shared" si="196"/>
        <v>0</v>
      </c>
      <c r="AV507" s="170">
        <f t="shared" si="196"/>
        <v>0</v>
      </c>
      <c r="AW507" s="170">
        <f t="shared" ref="AW507:BE521" si="198">S151*BX475</f>
        <v>0</v>
      </c>
      <c r="AX507" s="170">
        <f t="shared" si="198"/>
        <v>0</v>
      </c>
      <c r="AY507" s="170">
        <f t="shared" si="198"/>
        <v>0</v>
      </c>
      <c r="AZ507" s="170">
        <f t="shared" si="198"/>
        <v>0</v>
      </c>
      <c r="BA507" s="170">
        <f t="shared" si="198"/>
        <v>0</v>
      </c>
      <c r="BB507" s="170">
        <f t="shared" si="198"/>
        <v>0</v>
      </c>
      <c r="BC507" s="170">
        <f t="shared" si="198"/>
        <v>0</v>
      </c>
      <c r="BD507" s="170">
        <f t="shared" si="198"/>
        <v>0</v>
      </c>
      <c r="BE507" s="170">
        <f t="shared" si="198"/>
        <v>0</v>
      </c>
      <c r="BF507" s="67"/>
      <c r="BG507" s="67"/>
      <c r="BH507" s="180"/>
      <c r="BI507" s="194">
        <f>SUMPRODUCT(CHOOSE({1,2,3,4},D247,D312,D377,D442),CHOOSE({1,2,3,4},DL475,DL475,DL475,DL475))</f>
        <v>0</v>
      </c>
      <c r="BJ507" s="194">
        <f>SUMPRODUCT(CHOOSE({1,2,3,4},E247,E312,E377,E442),CHOOSE({1,2,3,4},DM475,DM475,DM475,DM475))</f>
        <v>0</v>
      </c>
      <c r="BK507" s="194">
        <f>SUMPRODUCT(CHOOSE({1,2,3,4},F247,F312,F377,F442),CHOOSE({1,2,3,4},DN475,DN475,DN475,DN475))</f>
        <v>0</v>
      </c>
      <c r="BL507" s="194">
        <f>SUMPRODUCT(CHOOSE({1,2,3,4},G247,G312,G377,G442),CHOOSE({1,2,3,4},DO475,DO475,DO475,DO475))</f>
        <v>0</v>
      </c>
      <c r="BM507" s="194">
        <f>SUMPRODUCT(CHOOSE({1,2,3,4},H247,H312,H377,H442),CHOOSE({1,2,3,4},DP475,DP475,DP475,DP475))</f>
        <v>0</v>
      </c>
      <c r="BN507" s="194">
        <f>SUMPRODUCT(CHOOSE({1,2,3,4},I247,I312,I377,I442),CHOOSE({1,2,3,4},DQ475,DQ475,DQ475,DQ475))</f>
        <v>0</v>
      </c>
      <c r="BO507" s="194">
        <f>SUMPRODUCT(CHOOSE({1,2,3,4},J247,J312,J377,J442),CHOOSE({1,2,3,4},DR475,DR475,DR475,DR475))</f>
        <v>0</v>
      </c>
      <c r="BP507" s="194">
        <f>SUMPRODUCT(CHOOSE({1,2,3,4},K247,K312,K377,K442),CHOOSE({1,2,3,4},DS475,DS475,DS475,DS475))</f>
        <v>0</v>
      </c>
      <c r="BQ507" s="194">
        <f>SUMPRODUCT(CHOOSE({1,2,3,4},L247,L312,L377,L442),CHOOSE({1,2,3,4},DT475,DT475,DT475,DT475))</f>
        <v>0</v>
      </c>
      <c r="BR507" s="194">
        <f>SUMPRODUCT(CHOOSE({1,2,3,4},M247,M312,M377,M442),CHOOSE({1,2,3,4},DU475,DU475,DU475,DU475))</f>
        <v>0</v>
      </c>
      <c r="BS507" s="194">
        <f>SUMPRODUCT(CHOOSE({1,2,3,4},N247,N312,N377,N442),CHOOSE({1,2,3,4},DV475,DV475,DV475,DV475))</f>
        <v>0</v>
      </c>
      <c r="BT507" s="194">
        <f>SUMPRODUCT(CHOOSE({1,2,3,4},O247,O312,O377,O442),CHOOSE({1,2,3,4},DW475,DW475,DW475,DW475))</f>
        <v>0</v>
      </c>
      <c r="BU507" s="194">
        <f>SUMPRODUCT(CHOOSE({1,2,3,4},P247,P312,P377,P442),CHOOSE({1,2,3,4},DX475,DX475,DX475,DX475))</f>
        <v>0</v>
      </c>
      <c r="BV507" s="194">
        <f>SUMPRODUCT(CHOOSE({1,2,3,4},Q247,Q312,Q377,Q442),CHOOSE({1,2,3,4},DY475,DY475,DY475,DY475))</f>
        <v>0</v>
      </c>
      <c r="BW507" s="194">
        <f>SUMPRODUCT(CHOOSE({1,2,3,4},R247,R312,R377,R442),CHOOSE({1,2,3,4},DZ475,DZ475,DZ475,DZ475))</f>
        <v>0</v>
      </c>
      <c r="BX507" s="194">
        <f>SUMPRODUCT(CHOOSE({1,2,3,4},S247,S312,S377,S442),CHOOSE({1,2,3,4},EA475,EA475,EA475,EA475))</f>
        <v>0</v>
      </c>
      <c r="BY507" s="194">
        <f>SUMPRODUCT(CHOOSE({1,2,3,4},T247,T312,T377,T442),CHOOSE({1,2,3,4},EB475,EB475,EB475,EB475))</f>
        <v>0</v>
      </c>
      <c r="BZ507" s="194">
        <f>SUMPRODUCT(CHOOSE({1,2,3,4},U247,U312,U377,U442),CHOOSE({1,2,3,4},EC475,EC475,EC475,EC475))</f>
        <v>0</v>
      </c>
      <c r="CA507" s="194">
        <f>SUMPRODUCT(CHOOSE({1,2,3,4},V247,V312,V377,V442),CHOOSE({1,2,3,4},ED475,ED475,ED475,ED475))</f>
        <v>0</v>
      </c>
      <c r="CB507" s="194">
        <f>SUMPRODUCT(CHOOSE({1,2,3,4},W247,W312,W377,W442),CHOOSE({1,2,3,4},EE475,EE475,EE475,EE475))</f>
        <v>0</v>
      </c>
      <c r="CC507" s="194">
        <f>SUMPRODUCT(CHOOSE({1,2,3,4},X247,X312,X377,X442),CHOOSE({1,2,3,4},EF475,EF475,EF475,EF475))</f>
        <v>0</v>
      </c>
      <c r="CD507" s="194">
        <f>SUMPRODUCT(CHOOSE({1,2,3,4},Y247,Y312,Y377,Y442),CHOOSE({1,2,3,4},EG475,EG475,EG475,EG475))</f>
        <v>0</v>
      </c>
      <c r="CE507" s="194">
        <f>SUMPRODUCT(CHOOSE({1,2,3,4},Z247,Z312,Z377,Z442),CHOOSE({1,2,3,4},EH475,EH475,EH475,EH475))</f>
        <v>0</v>
      </c>
      <c r="CF507" s="194">
        <f>SUMPRODUCT(CHOOSE({1,2,3,4},AA247,AA312,AA377,AA442),CHOOSE({1,2,3,4},EI475,EI475,EI475,EI475))</f>
        <v>0</v>
      </c>
      <c r="CG507" s="194">
        <f>SUMPRODUCT(CHOOSE({1,2,3,4},AB247,AB312,AB377,AB442),CHOOSE({1,2,3,4},EJ475,EJ475,EJ475,EJ475))</f>
        <v>0</v>
      </c>
    </row>
    <row r="508" spans="1:85" x14ac:dyDescent="0.3">
      <c r="B508" s="1">
        <v>12</v>
      </c>
      <c r="C508" s="1"/>
      <c r="D508" s="155"/>
      <c r="E508" s="155"/>
      <c r="F508" s="155"/>
      <c r="G508" s="155"/>
      <c r="H508" s="155"/>
      <c r="I508" s="155"/>
      <c r="J508" s="155"/>
      <c r="K508" s="155"/>
      <c r="L508" s="155"/>
      <c r="M508" s="155"/>
      <c r="N508" s="155"/>
      <c r="O508" s="155">
        <f t="shared" si="195"/>
        <v>0</v>
      </c>
      <c r="P508" s="155">
        <f t="shared" si="195"/>
        <v>0</v>
      </c>
      <c r="Q508" s="155">
        <f t="shared" si="195"/>
        <v>0</v>
      </c>
      <c r="R508" s="155">
        <f t="shared" si="195"/>
        <v>0</v>
      </c>
      <c r="S508" s="155">
        <f t="shared" si="195"/>
        <v>0</v>
      </c>
      <c r="T508" s="155">
        <f t="shared" si="195"/>
        <v>0</v>
      </c>
      <c r="U508" s="155">
        <f t="shared" si="195"/>
        <v>0</v>
      </c>
      <c r="V508" s="155">
        <f t="shared" si="195"/>
        <v>0</v>
      </c>
      <c r="W508" s="155">
        <f t="shared" si="195"/>
        <v>0</v>
      </c>
      <c r="X508" s="155">
        <f t="shared" si="195"/>
        <v>0</v>
      </c>
      <c r="Y508" s="155">
        <f t="shared" si="195"/>
        <v>0</v>
      </c>
      <c r="Z508" s="155">
        <f t="shared" si="195"/>
        <v>0</v>
      </c>
      <c r="AA508" s="155">
        <f t="shared" si="195"/>
        <v>0</v>
      </c>
      <c r="AB508" s="155">
        <f t="shared" si="195"/>
        <v>0</v>
      </c>
      <c r="AC508" s="156"/>
      <c r="AD508" s="156"/>
      <c r="AE508" s="156"/>
      <c r="AF508" s="156"/>
      <c r="AG508" s="170">
        <f t="shared" si="197"/>
        <v>0</v>
      </c>
      <c r="AH508" s="170">
        <f t="shared" si="197"/>
        <v>0</v>
      </c>
      <c r="AI508" s="170">
        <f t="shared" si="197"/>
        <v>0</v>
      </c>
      <c r="AJ508" s="170">
        <f t="shared" si="197"/>
        <v>0</v>
      </c>
      <c r="AK508" s="170">
        <f t="shared" si="197"/>
        <v>0</v>
      </c>
      <c r="AL508" s="170">
        <f t="shared" si="197"/>
        <v>0</v>
      </c>
      <c r="AM508" s="170">
        <f t="shared" si="197"/>
        <v>0</v>
      </c>
      <c r="AN508" s="170">
        <f t="shared" si="197"/>
        <v>0</v>
      </c>
      <c r="AO508" s="170">
        <f t="shared" si="197"/>
        <v>0</v>
      </c>
      <c r="AP508" s="170">
        <f t="shared" si="197"/>
        <v>0</v>
      </c>
      <c r="AQ508" s="170">
        <f t="shared" si="197"/>
        <v>0</v>
      </c>
      <c r="AR508" s="170">
        <f t="shared" si="197"/>
        <v>0</v>
      </c>
      <c r="AS508" s="170">
        <f t="shared" si="197"/>
        <v>0</v>
      </c>
      <c r="AT508" s="170">
        <f t="shared" si="197"/>
        <v>0</v>
      </c>
      <c r="AU508" s="170">
        <f t="shared" si="197"/>
        <v>0</v>
      </c>
      <c r="AV508" s="170">
        <f t="shared" si="197"/>
        <v>0</v>
      </c>
      <c r="AW508" s="170">
        <f t="shared" si="198"/>
        <v>0</v>
      </c>
      <c r="AX508" s="170">
        <f t="shared" si="198"/>
        <v>0</v>
      </c>
      <c r="AY508" s="170">
        <f t="shared" si="198"/>
        <v>0</v>
      </c>
      <c r="AZ508" s="170">
        <f t="shared" si="198"/>
        <v>0</v>
      </c>
      <c r="BA508" s="170">
        <f t="shared" si="198"/>
        <v>0</v>
      </c>
      <c r="BB508" s="170">
        <f t="shared" si="198"/>
        <v>0</v>
      </c>
      <c r="BC508" s="170">
        <f t="shared" si="198"/>
        <v>0</v>
      </c>
      <c r="BD508" s="170">
        <f t="shared" si="198"/>
        <v>0</v>
      </c>
      <c r="BE508" s="170">
        <f t="shared" si="198"/>
        <v>0</v>
      </c>
      <c r="BF508" s="67"/>
      <c r="BG508" s="67"/>
      <c r="BH508" s="52"/>
      <c r="BI508" s="194">
        <f>SUMPRODUCT(CHOOSE({1,2,3,4},D248,D313,D378,D443),CHOOSE({1,2,3,4},DL476,DL476,DL476,DL476))</f>
        <v>0</v>
      </c>
      <c r="BJ508" s="194">
        <f>SUMPRODUCT(CHOOSE({1,2,3,4},E248,E313,E378,E443),CHOOSE({1,2,3,4},DM476,DM476,DM476,DM476))</f>
        <v>0</v>
      </c>
      <c r="BK508" s="194">
        <f>SUMPRODUCT(CHOOSE({1,2,3,4},F248,F313,F378,F443),CHOOSE({1,2,3,4},DN476,DN476,DN476,DN476))</f>
        <v>0</v>
      </c>
      <c r="BL508" s="194">
        <f>SUMPRODUCT(CHOOSE({1,2,3,4},G248,G313,G378,G443),CHOOSE({1,2,3,4},DO476,DO476,DO476,DO476))</f>
        <v>0</v>
      </c>
      <c r="BM508" s="194">
        <f>SUMPRODUCT(CHOOSE({1,2,3,4},H248,H313,H378,H443),CHOOSE({1,2,3,4},DP476,DP476,DP476,DP476))</f>
        <v>0</v>
      </c>
      <c r="BN508" s="194">
        <f>SUMPRODUCT(CHOOSE({1,2,3,4},I248,I313,I378,I443),CHOOSE({1,2,3,4},DQ476,DQ476,DQ476,DQ476))</f>
        <v>0</v>
      </c>
      <c r="BO508" s="194">
        <f>SUMPRODUCT(CHOOSE({1,2,3,4},J248,J313,J378,J443),CHOOSE({1,2,3,4},DR476,DR476,DR476,DR476))</f>
        <v>0</v>
      </c>
      <c r="BP508" s="194">
        <f>SUMPRODUCT(CHOOSE({1,2,3,4},K248,K313,K378,K443),CHOOSE({1,2,3,4},DS476,DS476,DS476,DS476))</f>
        <v>0</v>
      </c>
      <c r="BQ508" s="194">
        <f>SUMPRODUCT(CHOOSE({1,2,3,4},L248,L313,L378,L443),CHOOSE({1,2,3,4},DT476,DT476,DT476,DT476))</f>
        <v>0</v>
      </c>
      <c r="BR508" s="194">
        <f>SUMPRODUCT(CHOOSE({1,2,3,4},M248,M313,M378,M443),CHOOSE({1,2,3,4},DU476,DU476,DU476,DU476))</f>
        <v>0</v>
      </c>
      <c r="BS508" s="194">
        <f>SUMPRODUCT(CHOOSE({1,2,3,4},N248,N313,N378,N443),CHOOSE({1,2,3,4},DV476,DV476,DV476,DV476))</f>
        <v>0</v>
      </c>
      <c r="BT508" s="194">
        <f>SUMPRODUCT(CHOOSE({1,2,3,4},O248,O313,O378,O443),CHOOSE({1,2,3,4},DW476,DW476,DW476,DW476))</f>
        <v>0</v>
      </c>
      <c r="BU508" s="194">
        <f>SUMPRODUCT(CHOOSE({1,2,3,4},P248,P313,P378,P443),CHOOSE({1,2,3,4},DX476,DX476,DX476,DX476))</f>
        <v>0</v>
      </c>
      <c r="BV508" s="194">
        <f>SUMPRODUCT(CHOOSE({1,2,3,4},Q248,Q313,Q378,Q443),CHOOSE({1,2,3,4},DY476,DY476,DY476,DY476))</f>
        <v>0</v>
      </c>
      <c r="BW508" s="194">
        <f>SUMPRODUCT(CHOOSE({1,2,3,4},R248,R313,R378,R443),CHOOSE({1,2,3,4},DZ476,DZ476,DZ476,DZ476))</f>
        <v>0</v>
      </c>
      <c r="BX508" s="194">
        <f>SUMPRODUCT(CHOOSE({1,2,3,4},S248,S313,S378,S443),CHOOSE({1,2,3,4},EA476,EA476,EA476,EA476))</f>
        <v>0</v>
      </c>
      <c r="BY508" s="194">
        <f>SUMPRODUCT(CHOOSE({1,2,3,4},T248,T313,T378,T443),CHOOSE({1,2,3,4},EB476,EB476,EB476,EB476))</f>
        <v>0</v>
      </c>
      <c r="BZ508" s="194">
        <f>SUMPRODUCT(CHOOSE({1,2,3,4},U248,U313,U378,U443),CHOOSE({1,2,3,4},EC476,EC476,EC476,EC476))</f>
        <v>0</v>
      </c>
      <c r="CA508" s="194">
        <f>SUMPRODUCT(CHOOSE({1,2,3,4},V248,V313,V378,V443),CHOOSE({1,2,3,4},ED476,ED476,ED476,ED476))</f>
        <v>0</v>
      </c>
      <c r="CB508" s="194">
        <f>SUMPRODUCT(CHOOSE({1,2,3,4},W248,W313,W378,W443),CHOOSE({1,2,3,4},EE476,EE476,EE476,EE476))</f>
        <v>0</v>
      </c>
      <c r="CC508" s="194">
        <f>SUMPRODUCT(CHOOSE({1,2,3,4},X248,X313,X378,X443),CHOOSE({1,2,3,4},EF476,EF476,EF476,EF476))</f>
        <v>0</v>
      </c>
      <c r="CD508" s="194">
        <f>SUMPRODUCT(CHOOSE({1,2,3,4},Y248,Y313,Y378,Y443),CHOOSE({1,2,3,4},EG476,EG476,EG476,EG476))</f>
        <v>0</v>
      </c>
      <c r="CE508" s="194">
        <f>SUMPRODUCT(CHOOSE({1,2,3,4},Z248,Z313,Z378,Z443),CHOOSE({1,2,3,4},EH476,EH476,EH476,EH476))</f>
        <v>0</v>
      </c>
      <c r="CF508" s="194">
        <f>SUMPRODUCT(CHOOSE({1,2,3,4},AA248,AA313,AA378,AA443),CHOOSE({1,2,3,4},EI476,EI476,EI476,EI476))</f>
        <v>0</v>
      </c>
      <c r="CG508" s="194">
        <f>SUMPRODUCT(CHOOSE({1,2,3,4},AB248,AB313,AB378,AB443),CHOOSE({1,2,3,4},EJ476,EJ476,EJ476,EJ476))</f>
        <v>0</v>
      </c>
    </row>
    <row r="509" spans="1:85" x14ac:dyDescent="0.3">
      <c r="B509" s="1">
        <v>13</v>
      </c>
      <c r="C509" s="1"/>
      <c r="D509" s="155"/>
      <c r="E509" s="155"/>
      <c r="F509" s="155"/>
      <c r="G509" s="155"/>
      <c r="H509" s="155"/>
      <c r="I509" s="155"/>
      <c r="J509" s="155"/>
      <c r="K509" s="155"/>
      <c r="L509" s="155"/>
      <c r="M509" s="155"/>
      <c r="N509" s="155"/>
      <c r="O509" s="155"/>
      <c r="P509" s="155">
        <f t="shared" si="195"/>
        <v>0</v>
      </c>
      <c r="Q509" s="155">
        <f t="shared" si="195"/>
        <v>0</v>
      </c>
      <c r="R509" s="155">
        <f t="shared" si="195"/>
        <v>0</v>
      </c>
      <c r="S509" s="155">
        <f t="shared" si="195"/>
        <v>0</v>
      </c>
      <c r="T509" s="155">
        <f t="shared" si="195"/>
        <v>0</v>
      </c>
      <c r="U509" s="155">
        <f t="shared" si="195"/>
        <v>0</v>
      </c>
      <c r="V509" s="155">
        <f t="shared" si="195"/>
        <v>0</v>
      </c>
      <c r="W509" s="155">
        <f t="shared" si="195"/>
        <v>0</v>
      </c>
      <c r="X509" s="155">
        <f t="shared" si="195"/>
        <v>0</v>
      </c>
      <c r="Y509" s="155">
        <f t="shared" si="195"/>
        <v>0</v>
      </c>
      <c r="Z509" s="155">
        <f t="shared" si="195"/>
        <v>0</v>
      </c>
      <c r="AA509" s="155">
        <f t="shared" si="195"/>
        <v>0</v>
      </c>
      <c r="AB509" s="155">
        <f t="shared" si="195"/>
        <v>0</v>
      </c>
      <c r="AC509" s="156"/>
      <c r="AD509" s="156"/>
      <c r="AE509" s="156"/>
      <c r="AF509" s="156"/>
      <c r="AG509" s="170">
        <f t="shared" si="197"/>
        <v>0</v>
      </c>
      <c r="AH509" s="170">
        <f t="shared" si="197"/>
        <v>0</v>
      </c>
      <c r="AI509" s="170">
        <f t="shared" si="197"/>
        <v>0</v>
      </c>
      <c r="AJ509" s="170">
        <f t="shared" si="197"/>
        <v>0</v>
      </c>
      <c r="AK509" s="170">
        <f t="shared" si="197"/>
        <v>0</v>
      </c>
      <c r="AL509" s="170">
        <f t="shared" si="197"/>
        <v>0</v>
      </c>
      <c r="AM509" s="170">
        <f t="shared" si="197"/>
        <v>0</v>
      </c>
      <c r="AN509" s="170">
        <f t="shared" si="197"/>
        <v>0</v>
      </c>
      <c r="AO509" s="170">
        <f t="shared" si="197"/>
        <v>0</v>
      </c>
      <c r="AP509" s="170">
        <f t="shared" si="197"/>
        <v>0</v>
      </c>
      <c r="AQ509" s="170">
        <f t="shared" si="197"/>
        <v>0</v>
      </c>
      <c r="AR509" s="170">
        <f t="shared" si="197"/>
        <v>0</v>
      </c>
      <c r="AS509" s="170">
        <f t="shared" si="197"/>
        <v>0</v>
      </c>
      <c r="AT509" s="170">
        <f t="shared" si="197"/>
        <v>0</v>
      </c>
      <c r="AU509" s="170">
        <f t="shared" si="197"/>
        <v>0</v>
      </c>
      <c r="AV509" s="170">
        <f t="shared" si="197"/>
        <v>0</v>
      </c>
      <c r="AW509" s="170">
        <f t="shared" si="198"/>
        <v>0</v>
      </c>
      <c r="AX509" s="170">
        <f t="shared" si="198"/>
        <v>0</v>
      </c>
      <c r="AY509" s="170">
        <f t="shared" si="198"/>
        <v>0</v>
      </c>
      <c r="AZ509" s="170">
        <f t="shared" si="198"/>
        <v>0</v>
      </c>
      <c r="BA509" s="170">
        <f t="shared" si="198"/>
        <v>0</v>
      </c>
      <c r="BB509" s="170">
        <f t="shared" si="198"/>
        <v>0</v>
      </c>
      <c r="BC509" s="170">
        <f t="shared" si="198"/>
        <v>0</v>
      </c>
      <c r="BD509" s="170">
        <f t="shared" si="198"/>
        <v>0</v>
      </c>
      <c r="BE509" s="170">
        <f t="shared" si="198"/>
        <v>0</v>
      </c>
      <c r="BF509" s="67"/>
      <c r="BG509" s="67"/>
      <c r="BH509" s="52"/>
      <c r="BI509" s="194">
        <f>SUMPRODUCT(CHOOSE({1,2,3,4},D249,D314,D379,D444),CHOOSE({1,2,3,4},DL477,DL477,DL477,DL477))</f>
        <v>0</v>
      </c>
      <c r="BJ509" s="194">
        <f>SUMPRODUCT(CHOOSE({1,2,3,4},E249,E314,E379,E444),CHOOSE({1,2,3,4},DM477,DM477,DM477,DM477))</f>
        <v>0</v>
      </c>
      <c r="BK509" s="194">
        <f>SUMPRODUCT(CHOOSE({1,2,3,4},F249,F314,F379,F444),CHOOSE({1,2,3,4},DN477,DN477,DN477,DN477))</f>
        <v>0</v>
      </c>
      <c r="BL509" s="194">
        <f>SUMPRODUCT(CHOOSE({1,2,3,4},G249,G314,G379,G444),CHOOSE({1,2,3,4},DO477,DO477,DO477,DO477))</f>
        <v>0</v>
      </c>
      <c r="BM509" s="194">
        <f>SUMPRODUCT(CHOOSE({1,2,3,4},H249,H314,H379,H444),CHOOSE({1,2,3,4},DP477,DP477,DP477,DP477))</f>
        <v>0</v>
      </c>
      <c r="BN509" s="194">
        <f>SUMPRODUCT(CHOOSE({1,2,3,4},I249,I314,I379,I444),CHOOSE({1,2,3,4},DQ477,DQ477,DQ477,DQ477))</f>
        <v>0</v>
      </c>
      <c r="BO509" s="194">
        <f>SUMPRODUCT(CHOOSE({1,2,3,4},J249,J314,J379,J444),CHOOSE({1,2,3,4},DR477,DR477,DR477,DR477))</f>
        <v>0</v>
      </c>
      <c r="BP509" s="194">
        <f>SUMPRODUCT(CHOOSE({1,2,3,4},K249,K314,K379,K444),CHOOSE({1,2,3,4},DS477,DS477,DS477,DS477))</f>
        <v>0</v>
      </c>
      <c r="BQ509" s="194">
        <f>SUMPRODUCT(CHOOSE({1,2,3,4},L249,L314,L379,L444),CHOOSE({1,2,3,4},DT477,DT477,DT477,DT477))</f>
        <v>0</v>
      </c>
      <c r="BR509" s="194">
        <f>SUMPRODUCT(CHOOSE({1,2,3,4},M249,M314,M379,M444),CHOOSE({1,2,3,4},DU477,DU477,DU477,DU477))</f>
        <v>0</v>
      </c>
      <c r="BS509" s="194">
        <f>SUMPRODUCT(CHOOSE({1,2,3,4},N249,N314,N379,N444),CHOOSE({1,2,3,4},DV477,DV477,DV477,DV477))</f>
        <v>0</v>
      </c>
      <c r="BT509" s="194">
        <f>SUMPRODUCT(CHOOSE({1,2,3,4},O249,O314,O379,O444),CHOOSE({1,2,3,4},DW477,DW477,DW477,DW477))</f>
        <v>0</v>
      </c>
      <c r="BU509" s="194">
        <f>SUMPRODUCT(CHOOSE({1,2,3,4},P249,P314,P379,P444),CHOOSE({1,2,3,4},DX477,DX477,DX477,DX477))</f>
        <v>0</v>
      </c>
      <c r="BV509" s="194">
        <f>SUMPRODUCT(CHOOSE({1,2,3,4},Q249,Q314,Q379,Q444),CHOOSE({1,2,3,4},DY477,DY477,DY477,DY477))</f>
        <v>0</v>
      </c>
      <c r="BW509" s="194">
        <f>SUMPRODUCT(CHOOSE({1,2,3,4},R249,R314,R379,R444),CHOOSE({1,2,3,4},DZ477,DZ477,DZ477,DZ477))</f>
        <v>0</v>
      </c>
      <c r="BX509" s="194">
        <f>SUMPRODUCT(CHOOSE({1,2,3,4},S249,S314,S379,S444),CHOOSE({1,2,3,4},EA477,EA477,EA477,EA477))</f>
        <v>0</v>
      </c>
      <c r="BY509" s="194">
        <f>SUMPRODUCT(CHOOSE({1,2,3,4},T249,T314,T379,T444),CHOOSE({1,2,3,4},EB477,EB477,EB477,EB477))</f>
        <v>0</v>
      </c>
      <c r="BZ509" s="194">
        <f>SUMPRODUCT(CHOOSE({1,2,3,4},U249,U314,U379,U444),CHOOSE({1,2,3,4},EC477,EC477,EC477,EC477))</f>
        <v>0</v>
      </c>
      <c r="CA509" s="194">
        <f>SUMPRODUCT(CHOOSE({1,2,3,4},V249,V314,V379,V444),CHOOSE({1,2,3,4},ED477,ED477,ED477,ED477))</f>
        <v>0</v>
      </c>
      <c r="CB509" s="194">
        <f>SUMPRODUCT(CHOOSE({1,2,3,4},W249,W314,W379,W444),CHOOSE({1,2,3,4},EE477,EE477,EE477,EE477))</f>
        <v>0</v>
      </c>
      <c r="CC509" s="194">
        <f>SUMPRODUCT(CHOOSE({1,2,3,4},X249,X314,X379,X444),CHOOSE({1,2,3,4},EF477,EF477,EF477,EF477))</f>
        <v>0</v>
      </c>
      <c r="CD509" s="194">
        <f>SUMPRODUCT(CHOOSE({1,2,3,4},Y249,Y314,Y379,Y444),CHOOSE({1,2,3,4},EG477,EG477,EG477,EG477))</f>
        <v>0</v>
      </c>
      <c r="CE509" s="194">
        <f>SUMPRODUCT(CHOOSE({1,2,3,4},Z249,Z314,Z379,Z444),CHOOSE({1,2,3,4},EH477,EH477,EH477,EH477))</f>
        <v>0</v>
      </c>
      <c r="CF509" s="194">
        <f>SUMPRODUCT(CHOOSE({1,2,3,4},AA249,AA314,AA379,AA444),CHOOSE({1,2,3,4},EI477,EI477,EI477,EI477))</f>
        <v>0</v>
      </c>
      <c r="CG509" s="194">
        <f>SUMPRODUCT(CHOOSE({1,2,3,4},AB249,AB314,AB379,AB444),CHOOSE({1,2,3,4},EJ477,EJ477,EJ477,EJ477))</f>
        <v>0</v>
      </c>
    </row>
    <row r="510" spans="1:85" x14ac:dyDescent="0.3">
      <c r="B510" s="1">
        <v>14</v>
      </c>
      <c r="C510" s="1"/>
      <c r="D510" s="155"/>
      <c r="E510" s="155"/>
      <c r="F510" s="155"/>
      <c r="G510" s="155"/>
      <c r="H510" s="155"/>
      <c r="I510" s="155"/>
      <c r="J510" s="155"/>
      <c r="K510" s="155"/>
      <c r="L510" s="155"/>
      <c r="M510" s="155"/>
      <c r="N510" s="155"/>
      <c r="O510" s="155"/>
      <c r="P510" s="155"/>
      <c r="Q510" s="155">
        <f t="shared" si="195"/>
        <v>0</v>
      </c>
      <c r="R510" s="155">
        <f t="shared" si="195"/>
        <v>0</v>
      </c>
      <c r="S510" s="155">
        <f t="shared" si="195"/>
        <v>0</v>
      </c>
      <c r="T510" s="155">
        <f t="shared" si="195"/>
        <v>0</v>
      </c>
      <c r="U510" s="155">
        <f t="shared" si="195"/>
        <v>0</v>
      </c>
      <c r="V510" s="155">
        <f t="shared" si="195"/>
        <v>0</v>
      </c>
      <c r="W510" s="155">
        <f t="shared" si="195"/>
        <v>0</v>
      </c>
      <c r="X510" s="155">
        <f t="shared" si="195"/>
        <v>0</v>
      </c>
      <c r="Y510" s="155">
        <f>(VLOOKUP(X90,BRMort,$A$4,FALSE)-1)*X154*CC478</f>
        <v>0</v>
      </c>
      <c r="Z510" s="155">
        <f>(VLOOKUP(Y90,BRMort,$A$4,FALSE)-1)*Y154*CD478</f>
        <v>0</v>
      </c>
      <c r="AA510" s="155">
        <f>(VLOOKUP(Z90,BRMort,$A$4,FALSE)-1)*Z154*CE478</f>
        <v>0</v>
      </c>
      <c r="AB510" s="155">
        <f>(VLOOKUP(AA90,BRMort,$A$4,FALSE)-1)*AA154*CF478</f>
        <v>0</v>
      </c>
      <c r="AC510" s="156"/>
      <c r="AD510" s="156"/>
      <c r="AE510" s="156"/>
      <c r="AF510" s="156"/>
      <c r="AG510" s="170">
        <f t="shared" si="197"/>
        <v>0</v>
      </c>
      <c r="AH510" s="170">
        <f t="shared" si="197"/>
        <v>0</v>
      </c>
      <c r="AI510" s="170">
        <f t="shared" si="197"/>
        <v>0</v>
      </c>
      <c r="AJ510" s="170">
        <f t="shared" si="197"/>
        <v>0</v>
      </c>
      <c r="AK510" s="170">
        <f t="shared" si="197"/>
        <v>0</v>
      </c>
      <c r="AL510" s="170">
        <f t="shared" si="197"/>
        <v>0</v>
      </c>
      <c r="AM510" s="170">
        <f t="shared" si="197"/>
        <v>0</v>
      </c>
      <c r="AN510" s="170">
        <f t="shared" si="197"/>
        <v>0</v>
      </c>
      <c r="AO510" s="170">
        <f t="shared" si="197"/>
        <v>0</v>
      </c>
      <c r="AP510" s="170">
        <f t="shared" si="197"/>
        <v>0</v>
      </c>
      <c r="AQ510" s="170">
        <f t="shared" si="197"/>
        <v>0</v>
      </c>
      <c r="AR510" s="170">
        <f t="shared" si="197"/>
        <v>0</v>
      </c>
      <c r="AS510" s="170">
        <f t="shared" si="197"/>
        <v>0</v>
      </c>
      <c r="AT510" s="170">
        <f t="shared" si="197"/>
        <v>0</v>
      </c>
      <c r="AU510" s="170">
        <f t="shared" si="197"/>
        <v>0</v>
      </c>
      <c r="AV510" s="170">
        <f t="shared" si="197"/>
        <v>0</v>
      </c>
      <c r="AW510" s="170">
        <f t="shared" si="198"/>
        <v>0</v>
      </c>
      <c r="AX510" s="170">
        <f t="shared" si="198"/>
        <v>0</v>
      </c>
      <c r="AY510" s="170">
        <f t="shared" si="198"/>
        <v>0</v>
      </c>
      <c r="AZ510" s="170">
        <f t="shared" si="198"/>
        <v>0</v>
      </c>
      <c r="BA510" s="170">
        <f t="shared" si="198"/>
        <v>0</v>
      </c>
      <c r="BB510" s="170">
        <f t="shared" si="198"/>
        <v>0</v>
      </c>
      <c r="BC510" s="170">
        <f t="shared" si="198"/>
        <v>0</v>
      </c>
      <c r="BD510" s="170">
        <f t="shared" si="198"/>
        <v>0</v>
      </c>
      <c r="BE510" s="170">
        <f t="shared" si="198"/>
        <v>0</v>
      </c>
      <c r="BF510" s="67"/>
      <c r="BG510" s="67"/>
      <c r="BH510" s="52"/>
      <c r="BI510" s="194">
        <f>SUMPRODUCT(CHOOSE({1,2,3,4},D250,D315,D380,D445),CHOOSE({1,2,3,4},DL478,DL478,DL478,DL478))</f>
        <v>0</v>
      </c>
      <c r="BJ510" s="194">
        <f>SUMPRODUCT(CHOOSE({1,2,3,4},E250,E315,E380,E445),CHOOSE({1,2,3,4},DM478,DM478,DM478,DM478))</f>
        <v>0</v>
      </c>
      <c r="BK510" s="194">
        <f>SUMPRODUCT(CHOOSE({1,2,3,4},F250,F315,F380,F445),CHOOSE({1,2,3,4},DN478,DN478,DN478,DN478))</f>
        <v>0</v>
      </c>
      <c r="BL510" s="194">
        <f>SUMPRODUCT(CHOOSE({1,2,3,4},G250,G315,G380,G445),CHOOSE({1,2,3,4},DO478,DO478,DO478,DO478))</f>
        <v>0</v>
      </c>
      <c r="BM510" s="194">
        <f>SUMPRODUCT(CHOOSE({1,2,3,4},H250,H315,H380,H445),CHOOSE({1,2,3,4},DP478,DP478,DP478,DP478))</f>
        <v>0</v>
      </c>
      <c r="BN510" s="194">
        <f>SUMPRODUCT(CHOOSE({1,2,3,4},I250,I315,I380,I445),CHOOSE({1,2,3,4},DQ478,DQ478,DQ478,DQ478))</f>
        <v>0</v>
      </c>
      <c r="BO510" s="194">
        <f>SUMPRODUCT(CHOOSE({1,2,3,4},J250,J315,J380,J445),CHOOSE({1,2,3,4},DR478,DR478,DR478,DR478))</f>
        <v>0</v>
      </c>
      <c r="BP510" s="194">
        <f>SUMPRODUCT(CHOOSE({1,2,3,4},K250,K315,K380,K445),CHOOSE({1,2,3,4},DS478,DS478,DS478,DS478))</f>
        <v>0</v>
      </c>
      <c r="BQ510" s="194">
        <f>SUMPRODUCT(CHOOSE({1,2,3,4},L250,L315,L380,L445),CHOOSE({1,2,3,4},DT478,DT478,DT478,DT478))</f>
        <v>0</v>
      </c>
      <c r="BR510" s="194">
        <f>SUMPRODUCT(CHOOSE({1,2,3,4},M250,M315,M380,M445),CHOOSE({1,2,3,4},DU478,DU478,DU478,DU478))</f>
        <v>0</v>
      </c>
      <c r="BS510" s="194">
        <f>SUMPRODUCT(CHOOSE({1,2,3,4},N250,N315,N380,N445),CHOOSE({1,2,3,4},DV478,DV478,DV478,DV478))</f>
        <v>0</v>
      </c>
      <c r="BT510" s="194">
        <f>SUMPRODUCT(CHOOSE({1,2,3,4},O250,O315,O380,O445),CHOOSE({1,2,3,4},DW478,DW478,DW478,DW478))</f>
        <v>0</v>
      </c>
      <c r="BU510" s="194">
        <f>SUMPRODUCT(CHOOSE({1,2,3,4},P250,P315,P380,P445),CHOOSE({1,2,3,4},DX478,DX478,DX478,DX478))</f>
        <v>0</v>
      </c>
      <c r="BV510" s="194">
        <f>SUMPRODUCT(CHOOSE({1,2,3,4},Q250,Q315,Q380,Q445),CHOOSE({1,2,3,4},DY478,DY478,DY478,DY478))</f>
        <v>0</v>
      </c>
      <c r="BW510" s="194">
        <f>SUMPRODUCT(CHOOSE({1,2,3,4},R250,R315,R380,R445),CHOOSE({1,2,3,4},DZ478,DZ478,DZ478,DZ478))</f>
        <v>0</v>
      </c>
      <c r="BX510" s="194">
        <f>SUMPRODUCT(CHOOSE({1,2,3,4},S250,S315,S380,S445),CHOOSE({1,2,3,4},EA478,EA478,EA478,EA478))</f>
        <v>0</v>
      </c>
      <c r="BY510" s="194">
        <f>SUMPRODUCT(CHOOSE({1,2,3,4},T250,T315,T380,T445),CHOOSE({1,2,3,4},EB478,EB478,EB478,EB478))</f>
        <v>0</v>
      </c>
      <c r="BZ510" s="194">
        <f>SUMPRODUCT(CHOOSE({1,2,3,4},U250,U315,U380,U445),CHOOSE({1,2,3,4},EC478,EC478,EC478,EC478))</f>
        <v>0</v>
      </c>
      <c r="CA510" s="194">
        <f>SUMPRODUCT(CHOOSE({1,2,3,4},V250,V315,V380,V445),CHOOSE({1,2,3,4},ED478,ED478,ED478,ED478))</f>
        <v>0</v>
      </c>
      <c r="CB510" s="194">
        <f>SUMPRODUCT(CHOOSE({1,2,3,4},W250,W315,W380,W445),CHOOSE({1,2,3,4},EE478,EE478,EE478,EE478))</f>
        <v>0</v>
      </c>
      <c r="CC510" s="194">
        <f>SUMPRODUCT(CHOOSE({1,2,3,4},X250,X315,X380,X445),CHOOSE({1,2,3,4},EF478,EF478,EF478,EF478))</f>
        <v>0</v>
      </c>
      <c r="CD510" s="194">
        <f>SUMPRODUCT(CHOOSE({1,2,3,4},Y250,Y315,Y380,Y445),CHOOSE({1,2,3,4},EG478,EG478,EG478,EG478))</f>
        <v>0</v>
      </c>
      <c r="CE510" s="194">
        <f>SUMPRODUCT(CHOOSE({1,2,3,4},Z250,Z315,Z380,Z445),CHOOSE({1,2,3,4},EH478,EH478,EH478,EH478))</f>
        <v>0</v>
      </c>
      <c r="CF510" s="194">
        <f>SUMPRODUCT(CHOOSE({1,2,3,4},AA250,AA315,AA380,AA445),CHOOSE({1,2,3,4},EI478,EI478,EI478,EI478))</f>
        <v>0</v>
      </c>
      <c r="CG510" s="194">
        <f>SUMPRODUCT(CHOOSE({1,2,3,4},AB250,AB315,AB380,AB445),CHOOSE({1,2,3,4},EJ478,EJ478,EJ478,EJ478))</f>
        <v>0</v>
      </c>
    </row>
    <row r="511" spans="1:85" x14ac:dyDescent="0.3">
      <c r="B511" s="1">
        <v>15</v>
      </c>
      <c r="C511" s="1"/>
      <c r="D511" s="155"/>
      <c r="E511" s="155"/>
      <c r="F511" s="155"/>
      <c r="G511" s="155"/>
      <c r="H511" s="155"/>
      <c r="I511" s="155"/>
      <c r="J511" s="155"/>
      <c r="K511" s="155"/>
      <c r="L511" s="155"/>
      <c r="M511" s="155"/>
      <c r="N511" s="155"/>
      <c r="O511" s="155"/>
      <c r="P511" s="155"/>
      <c r="Q511" s="155"/>
      <c r="R511" s="155">
        <f t="shared" ref="R511:AB516" si="199">(VLOOKUP(Q91,BRMort,$A$4,FALSE)-1)*Q155*BV479</f>
        <v>0</v>
      </c>
      <c r="S511" s="155">
        <f t="shared" si="199"/>
        <v>0</v>
      </c>
      <c r="T511" s="155">
        <f t="shared" si="199"/>
        <v>0</v>
      </c>
      <c r="U511" s="155">
        <f t="shared" si="199"/>
        <v>0</v>
      </c>
      <c r="V511" s="155">
        <f t="shared" si="199"/>
        <v>0</v>
      </c>
      <c r="W511" s="155">
        <f t="shared" si="199"/>
        <v>0</v>
      </c>
      <c r="X511" s="155">
        <f t="shared" si="199"/>
        <v>0</v>
      </c>
      <c r="Y511" s="155">
        <f t="shared" si="199"/>
        <v>0</v>
      </c>
      <c r="Z511" s="155">
        <f t="shared" si="199"/>
        <v>0</v>
      </c>
      <c r="AA511" s="155">
        <f t="shared" si="199"/>
        <v>0</v>
      </c>
      <c r="AB511" s="155">
        <f t="shared" si="199"/>
        <v>0</v>
      </c>
      <c r="AC511" s="156"/>
      <c r="AD511" s="156"/>
      <c r="AE511" s="156"/>
      <c r="AF511" s="156"/>
      <c r="AG511" s="170">
        <f t="shared" si="197"/>
        <v>0</v>
      </c>
      <c r="AH511" s="170">
        <f t="shared" si="197"/>
        <v>0</v>
      </c>
      <c r="AI511" s="170">
        <f t="shared" si="197"/>
        <v>0</v>
      </c>
      <c r="AJ511" s="170">
        <f t="shared" si="197"/>
        <v>0</v>
      </c>
      <c r="AK511" s="170">
        <f t="shared" si="197"/>
        <v>0</v>
      </c>
      <c r="AL511" s="170">
        <f t="shared" si="197"/>
        <v>0</v>
      </c>
      <c r="AM511" s="170">
        <f t="shared" si="197"/>
        <v>0</v>
      </c>
      <c r="AN511" s="170">
        <f t="shared" si="197"/>
        <v>0</v>
      </c>
      <c r="AO511" s="170">
        <f t="shared" si="197"/>
        <v>0</v>
      </c>
      <c r="AP511" s="170">
        <f t="shared" si="197"/>
        <v>0</v>
      </c>
      <c r="AQ511" s="170">
        <f t="shared" si="197"/>
        <v>0</v>
      </c>
      <c r="AR511" s="170">
        <f t="shared" si="197"/>
        <v>0</v>
      </c>
      <c r="AS511" s="170">
        <f t="shared" si="197"/>
        <v>0</v>
      </c>
      <c r="AT511" s="170">
        <f t="shared" si="197"/>
        <v>0</v>
      </c>
      <c r="AU511" s="170">
        <f t="shared" si="197"/>
        <v>0</v>
      </c>
      <c r="AV511" s="170">
        <f t="shared" si="197"/>
        <v>0</v>
      </c>
      <c r="AW511" s="170">
        <f t="shared" si="198"/>
        <v>0</v>
      </c>
      <c r="AX511" s="170">
        <f t="shared" si="198"/>
        <v>0</v>
      </c>
      <c r="AY511" s="170">
        <f t="shared" si="198"/>
        <v>0</v>
      </c>
      <c r="AZ511" s="170">
        <f t="shared" si="198"/>
        <v>0</v>
      </c>
      <c r="BA511" s="170">
        <f t="shared" si="198"/>
        <v>0</v>
      </c>
      <c r="BB511" s="170">
        <f t="shared" si="198"/>
        <v>0</v>
      </c>
      <c r="BC511" s="170">
        <f t="shared" si="198"/>
        <v>0</v>
      </c>
      <c r="BD511" s="170">
        <f t="shared" si="198"/>
        <v>0</v>
      </c>
      <c r="BE511" s="170">
        <f t="shared" si="198"/>
        <v>0</v>
      </c>
      <c r="BF511" s="67"/>
      <c r="BG511" s="67"/>
      <c r="BH511" s="52"/>
      <c r="BI511" s="194">
        <f>SUMPRODUCT(CHOOSE({1,2,3,4},D251,D316,D381,D446),CHOOSE({1,2,3,4},DL479,DL479,DL479,DL479))</f>
        <v>0</v>
      </c>
      <c r="BJ511" s="194">
        <f>SUMPRODUCT(CHOOSE({1,2,3,4},E251,E316,E381,E446),CHOOSE({1,2,3,4},DM479,DM479,DM479,DM479))</f>
        <v>0</v>
      </c>
      <c r="BK511" s="194">
        <f>SUMPRODUCT(CHOOSE({1,2,3,4},F251,F316,F381,F446),CHOOSE({1,2,3,4},DN479,DN479,DN479,DN479))</f>
        <v>0</v>
      </c>
      <c r="BL511" s="194">
        <f>SUMPRODUCT(CHOOSE({1,2,3,4},G251,G316,G381,G446),CHOOSE({1,2,3,4},DO479,DO479,DO479,DO479))</f>
        <v>0</v>
      </c>
      <c r="BM511" s="194">
        <f>SUMPRODUCT(CHOOSE({1,2,3,4},H251,H316,H381,H446),CHOOSE({1,2,3,4},DP479,DP479,DP479,DP479))</f>
        <v>0</v>
      </c>
      <c r="BN511" s="194">
        <f>SUMPRODUCT(CHOOSE({1,2,3,4},I251,I316,I381,I446),CHOOSE({1,2,3,4},DQ479,DQ479,DQ479,DQ479))</f>
        <v>0</v>
      </c>
      <c r="BO511" s="194">
        <f>SUMPRODUCT(CHOOSE({1,2,3,4},J251,J316,J381,J446),CHOOSE({1,2,3,4},DR479,DR479,DR479,DR479))</f>
        <v>0</v>
      </c>
      <c r="BP511" s="194">
        <f>SUMPRODUCT(CHOOSE({1,2,3,4},K251,K316,K381,K446),CHOOSE({1,2,3,4},DS479,DS479,DS479,DS479))</f>
        <v>0</v>
      </c>
      <c r="BQ511" s="194">
        <f>SUMPRODUCT(CHOOSE({1,2,3,4},L251,L316,L381,L446),CHOOSE({1,2,3,4},DT479,DT479,DT479,DT479))</f>
        <v>0</v>
      </c>
      <c r="BR511" s="194">
        <f>SUMPRODUCT(CHOOSE({1,2,3,4},M251,M316,M381,M446),CHOOSE({1,2,3,4},DU479,DU479,DU479,DU479))</f>
        <v>0</v>
      </c>
      <c r="BS511" s="194">
        <f>SUMPRODUCT(CHOOSE({1,2,3,4},N251,N316,N381,N446),CHOOSE({1,2,3,4},DV479,DV479,DV479,DV479))</f>
        <v>0</v>
      </c>
      <c r="BT511" s="194">
        <f>SUMPRODUCT(CHOOSE({1,2,3,4},O251,O316,O381,O446),CHOOSE({1,2,3,4},DW479,DW479,DW479,DW479))</f>
        <v>0</v>
      </c>
      <c r="BU511" s="194">
        <f>SUMPRODUCT(CHOOSE({1,2,3,4},P251,P316,P381,P446),CHOOSE({1,2,3,4},DX479,DX479,DX479,DX479))</f>
        <v>0</v>
      </c>
      <c r="BV511" s="194">
        <f>SUMPRODUCT(CHOOSE({1,2,3,4},Q251,Q316,Q381,Q446),CHOOSE({1,2,3,4},DY479,DY479,DY479,DY479))</f>
        <v>0</v>
      </c>
      <c r="BW511" s="194">
        <f>SUMPRODUCT(CHOOSE({1,2,3,4},R251,R316,R381,R446),CHOOSE({1,2,3,4},DZ479,DZ479,DZ479,DZ479))</f>
        <v>0</v>
      </c>
      <c r="BX511" s="194">
        <f>SUMPRODUCT(CHOOSE({1,2,3,4},S251,S316,S381,S446),CHOOSE({1,2,3,4},EA479,EA479,EA479,EA479))</f>
        <v>0</v>
      </c>
      <c r="BY511" s="194">
        <f>SUMPRODUCT(CHOOSE({1,2,3,4},T251,T316,T381,T446),CHOOSE({1,2,3,4},EB479,EB479,EB479,EB479))</f>
        <v>0</v>
      </c>
      <c r="BZ511" s="194">
        <f>SUMPRODUCT(CHOOSE({1,2,3,4},U251,U316,U381,U446),CHOOSE({1,2,3,4},EC479,EC479,EC479,EC479))</f>
        <v>0</v>
      </c>
      <c r="CA511" s="194">
        <f>SUMPRODUCT(CHOOSE({1,2,3,4},V251,V316,V381,V446),CHOOSE({1,2,3,4},ED479,ED479,ED479,ED479))</f>
        <v>0</v>
      </c>
      <c r="CB511" s="194">
        <f>SUMPRODUCT(CHOOSE({1,2,3,4},W251,W316,W381,W446),CHOOSE({1,2,3,4},EE479,EE479,EE479,EE479))</f>
        <v>0</v>
      </c>
      <c r="CC511" s="194">
        <f>SUMPRODUCT(CHOOSE({1,2,3,4},X251,X316,X381,X446),CHOOSE({1,2,3,4},EF479,EF479,EF479,EF479))</f>
        <v>0</v>
      </c>
      <c r="CD511" s="194">
        <f>SUMPRODUCT(CHOOSE({1,2,3,4},Y251,Y316,Y381,Y446),CHOOSE({1,2,3,4},EG479,EG479,EG479,EG479))</f>
        <v>0</v>
      </c>
      <c r="CE511" s="194">
        <f>SUMPRODUCT(CHOOSE({1,2,3,4},Z251,Z316,Z381,Z446),CHOOSE({1,2,3,4},EH479,EH479,EH479,EH479))</f>
        <v>0</v>
      </c>
      <c r="CF511" s="194">
        <f>SUMPRODUCT(CHOOSE({1,2,3,4},AA251,AA316,AA381,AA446),CHOOSE({1,2,3,4},EI479,EI479,EI479,EI479))</f>
        <v>0</v>
      </c>
      <c r="CG511" s="194">
        <f>SUMPRODUCT(CHOOSE({1,2,3,4},AB251,AB316,AB381,AB446),CHOOSE({1,2,3,4},EJ479,EJ479,EJ479,EJ479))</f>
        <v>0</v>
      </c>
    </row>
    <row r="512" spans="1:85" x14ac:dyDescent="0.3">
      <c r="B512" s="1">
        <v>16</v>
      </c>
      <c r="C512" s="1"/>
      <c r="D512" s="155"/>
      <c r="E512" s="155"/>
      <c r="F512" s="155"/>
      <c r="G512" s="155"/>
      <c r="H512" s="155"/>
      <c r="I512" s="155"/>
      <c r="J512" s="155"/>
      <c r="K512" s="155"/>
      <c r="L512" s="155"/>
      <c r="M512" s="155"/>
      <c r="N512" s="155"/>
      <c r="O512" s="155"/>
      <c r="P512" s="155"/>
      <c r="Q512" s="155"/>
      <c r="R512" s="155"/>
      <c r="S512" s="155">
        <f t="shared" si="199"/>
        <v>0</v>
      </c>
      <c r="T512" s="155">
        <f t="shared" si="199"/>
        <v>0</v>
      </c>
      <c r="U512" s="155">
        <f t="shared" si="199"/>
        <v>0</v>
      </c>
      <c r="V512" s="155">
        <f t="shared" si="199"/>
        <v>0</v>
      </c>
      <c r="W512" s="155">
        <f t="shared" si="199"/>
        <v>0</v>
      </c>
      <c r="X512" s="155">
        <f t="shared" si="199"/>
        <v>0</v>
      </c>
      <c r="Y512" s="155">
        <f t="shared" si="199"/>
        <v>0</v>
      </c>
      <c r="Z512" s="155">
        <f t="shared" si="199"/>
        <v>0</v>
      </c>
      <c r="AA512" s="155">
        <f t="shared" si="199"/>
        <v>0</v>
      </c>
      <c r="AB512" s="155">
        <f t="shared" si="199"/>
        <v>0</v>
      </c>
      <c r="AC512" s="156"/>
      <c r="AD512" s="156"/>
      <c r="AE512" s="156"/>
      <c r="AF512" s="156"/>
      <c r="AG512" s="170">
        <f t="shared" si="197"/>
        <v>0</v>
      </c>
      <c r="AH512" s="170">
        <f t="shared" si="197"/>
        <v>0</v>
      </c>
      <c r="AI512" s="170">
        <f t="shared" si="197"/>
        <v>0</v>
      </c>
      <c r="AJ512" s="170">
        <f t="shared" si="197"/>
        <v>0</v>
      </c>
      <c r="AK512" s="170">
        <f t="shared" si="197"/>
        <v>0</v>
      </c>
      <c r="AL512" s="170">
        <f t="shared" si="197"/>
        <v>0</v>
      </c>
      <c r="AM512" s="170">
        <f t="shared" si="197"/>
        <v>0</v>
      </c>
      <c r="AN512" s="170">
        <f t="shared" si="197"/>
        <v>0</v>
      </c>
      <c r="AO512" s="170">
        <f t="shared" si="197"/>
        <v>0</v>
      </c>
      <c r="AP512" s="170">
        <f t="shared" si="197"/>
        <v>0</v>
      </c>
      <c r="AQ512" s="170">
        <f t="shared" si="197"/>
        <v>0</v>
      </c>
      <c r="AR512" s="170">
        <f t="shared" si="197"/>
        <v>0</v>
      </c>
      <c r="AS512" s="170">
        <f t="shared" si="197"/>
        <v>0</v>
      </c>
      <c r="AT512" s="170">
        <f t="shared" si="197"/>
        <v>0</v>
      </c>
      <c r="AU512" s="170">
        <f t="shared" si="197"/>
        <v>0</v>
      </c>
      <c r="AV512" s="170">
        <f t="shared" si="197"/>
        <v>0</v>
      </c>
      <c r="AW512" s="170">
        <f t="shared" si="198"/>
        <v>0</v>
      </c>
      <c r="AX512" s="170">
        <f t="shared" si="198"/>
        <v>0</v>
      </c>
      <c r="AY512" s="170">
        <f t="shared" si="198"/>
        <v>0</v>
      </c>
      <c r="AZ512" s="170">
        <f t="shared" si="198"/>
        <v>0</v>
      </c>
      <c r="BA512" s="170">
        <f t="shared" si="198"/>
        <v>0</v>
      </c>
      <c r="BB512" s="170">
        <f t="shared" si="198"/>
        <v>0</v>
      </c>
      <c r="BC512" s="170">
        <f t="shared" si="198"/>
        <v>0</v>
      </c>
      <c r="BD512" s="170">
        <f t="shared" si="198"/>
        <v>0</v>
      </c>
      <c r="BE512" s="170">
        <f t="shared" si="198"/>
        <v>0</v>
      </c>
      <c r="BF512" s="67"/>
      <c r="BG512" s="67"/>
      <c r="BH512" s="52"/>
      <c r="BI512" s="194">
        <f>SUMPRODUCT(CHOOSE({1,2,3,4},D252,D317,D382,D447),CHOOSE({1,2,3,4},DL480,DL480,DL480,DL480))</f>
        <v>0</v>
      </c>
      <c r="BJ512" s="194">
        <f>SUMPRODUCT(CHOOSE({1,2,3,4},E252,E317,E382,E447),CHOOSE({1,2,3,4},DM480,DM480,DM480,DM480))</f>
        <v>0</v>
      </c>
      <c r="BK512" s="194">
        <f>SUMPRODUCT(CHOOSE({1,2,3,4},F252,F317,F382,F447),CHOOSE({1,2,3,4},DN480,DN480,DN480,DN480))</f>
        <v>0</v>
      </c>
      <c r="BL512" s="194">
        <f>SUMPRODUCT(CHOOSE({1,2,3,4},G252,G317,G382,G447),CHOOSE({1,2,3,4},DO480,DO480,DO480,DO480))</f>
        <v>0</v>
      </c>
      <c r="BM512" s="194">
        <f>SUMPRODUCT(CHOOSE({1,2,3,4},H252,H317,H382,H447),CHOOSE({1,2,3,4},DP480,DP480,DP480,DP480))</f>
        <v>0</v>
      </c>
      <c r="BN512" s="194">
        <f>SUMPRODUCT(CHOOSE({1,2,3,4},I252,I317,I382,I447),CHOOSE({1,2,3,4},DQ480,DQ480,DQ480,DQ480))</f>
        <v>0</v>
      </c>
      <c r="BO512" s="194">
        <f>SUMPRODUCT(CHOOSE({1,2,3,4},J252,J317,J382,J447),CHOOSE({1,2,3,4},DR480,DR480,DR480,DR480))</f>
        <v>0</v>
      </c>
      <c r="BP512" s="194">
        <f>SUMPRODUCT(CHOOSE({1,2,3,4},K252,K317,K382,K447),CHOOSE({1,2,3,4},DS480,DS480,DS480,DS480))</f>
        <v>0</v>
      </c>
      <c r="BQ512" s="194">
        <f>SUMPRODUCT(CHOOSE({1,2,3,4},L252,L317,L382,L447),CHOOSE({1,2,3,4},DT480,DT480,DT480,DT480))</f>
        <v>0</v>
      </c>
      <c r="BR512" s="194">
        <f>SUMPRODUCT(CHOOSE({1,2,3,4},M252,M317,M382,M447),CHOOSE({1,2,3,4},DU480,DU480,DU480,DU480))</f>
        <v>0</v>
      </c>
      <c r="BS512" s="194">
        <f>SUMPRODUCT(CHOOSE({1,2,3,4},N252,N317,N382,N447),CHOOSE({1,2,3,4},DV480,DV480,DV480,DV480))</f>
        <v>0</v>
      </c>
      <c r="BT512" s="194">
        <f>SUMPRODUCT(CHOOSE({1,2,3,4},O252,O317,O382,O447),CHOOSE({1,2,3,4},DW480,DW480,DW480,DW480))</f>
        <v>0</v>
      </c>
      <c r="BU512" s="194">
        <f>SUMPRODUCT(CHOOSE({1,2,3,4},P252,P317,P382,P447),CHOOSE({1,2,3,4},DX480,DX480,DX480,DX480))</f>
        <v>0</v>
      </c>
      <c r="BV512" s="194">
        <f>SUMPRODUCT(CHOOSE({1,2,3,4},Q252,Q317,Q382,Q447),CHOOSE({1,2,3,4},DY480,DY480,DY480,DY480))</f>
        <v>0</v>
      </c>
      <c r="BW512" s="194">
        <f>SUMPRODUCT(CHOOSE({1,2,3,4},R252,R317,R382,R447),CHOOSE({1,2,3,4},DZ480,DZ480,DZ480,DZ480))</f>
        <v>0</v>
      </c>
      <c r="BX512" s="194">
        <f>SUMPRODUCT(CHOOSE({1,2,3,4},S252,S317,S382,S447),CHOOSE({1,2,3,4},EA480,EA480,EA480,EA480))</f>
        <v>0</v>
      </c>
      <c r="BY512" s="194">
        <f>SUMPRODUCT(CHOOSE({1,2,3,4},T252,T317,T382,T447),CHOOSE({1,2,3,4},EB480,EB480,EB480,EB480))</f>
        <v>0</v>
      </c>
      <c r="BZ512" s="194">
        <f>SUMPRODUCT(CHOOSE({1,2,3,4},U252,U317,U382,U447),CHOOSE({1,2,3,4},EC480,EC480,EC480,EC480))</f>
        <v>0</v>
      </c>
      <c r="CA512" s="194">
        <f>SUMPRODUCT(CHOOSE({1,2,3,4},V252,V317,V382,V447),CHOOSE({1,2,3,4},ED480,ED480,ED480,ED480))</f>
        <v>0</v>
      </c>
      <c r="CB512" s="194">
        <f>SUMPRODUCT(CHOOSE({1,2,3,4},W252,W317,W382,W447),CHOOSE({1,2,3,4},EE480,EE480,EE480,EE480))</f>
        <v>0</v>
      </c>
      <c r="CC512" s="194">
        <f>SUMPRODUCT(CHOOSE({1,2,3,4},X252,X317,X382,X447),CHOOSE({1,2,3,4},EF480,EF480,EF480,EF480))</f>
        <v>0</v>
      </c>
      <c r="CD512" s="194">
        <f>SUMPRODUCT(CHOOSE({1,2,3,4},Y252,Y317,Y382,Y447),CHOOSE({1,2,3,4},EG480,EG480,EG480,EG480))</f>
        <v>0</v>
      </c>
      <c r="CE512" s="194">
        <f>SUMPRODUCT(CHOOSE({1,2,3,4},Z252,Z317,Z382,Z447),CHOOSE({1,2,3,4},EH480,EH480,EH480,EH480))</f>
        <v>0</v>
      </c>
      <c r="CF512" s="194">
        <f>SUMPRODUCT(CHOOSE({1,2,3,4},AA252,AA317,AA382,AA447),CHOOSE({1,2,3,4},EI480,EI480,EI480,EI480))</f>
        <v>0</v>
      </c>
      <c r="CG512" s="194">
        <f>SUMPRODUCT(CHOOSE({1,2,3,4},AB252,AB317,AB382,AB447),CHOOSE({1,2,3,4},EJ480,EJ480,EJ480,EJ480))</f>
        <v>0</v>
      </c>
    </row>
    <row r="513" spans="1:85" x14ac:dyDescent="0.3">
      <c r="B513" s="1">
        <v>17</v>
      </c>
      <c r="C513" s="1"/>
      <c r="D513" s="155"/>
      <c r="E513" s="155"/>
      <c r="F513" s="155"/>
      <c r="G513" s="155"/>
      <c r="H513" s="155"/>
      <c r="I513" s="155"/>
      <c r="J513" s="155"/>
      <c r="K513" s="155"/>
      <c r="L513" s="155"/>
      <c r="M513" s="155"/>
      <c r="N513" s="155"/>
      <c r="O513" s="155"/>
      <c r="P513" s="155"/>
      <c r="Q513" s="155"/>
      <c r="R513" s="155"/>
      <c r="S513" s="155"/>
      <c r="T513" s="155">
        <f t="shared" si="199"/>
        <v>0</v>
      </c>
      <c r="U513" s="155">
        <f t="shared" si="199"/>
        <v>0</v>
      </c>
      <c r="V513" s="155">
        <f t="shared" si="199"/>
        <v>0</v>
      </c>
      <c r="W513" s="155">
        <f t="shared" si="199"/>
        <v>0</v>
      </c>
      <c r="X513" s="155">
        <f t="shared" si="199"/>
        <v>0</v>
      </c>
      <c r="Y513" s="155">
        <f t="shared" si="199"/>
        <v>0</v>
      </c>
      <c r="Z513" s="155">
        <f t="shared" si="199"/>
        <v>0</v>
      </c>
      <c r="AA513" s="155">
        <f t="shared" si="199"/>
        <v>0</v>
      </c>
      <c r="AB513" s="155">
        <f t="shared" si="199"/>
        <v>0</v>
      </c>
      <c r="AC513" s="156"/>
      <c r="AD513" s="156"/>
      <c r="AE513" s="156"/>
      <c r="AF513" s="156"/>
      <c r="AG513" s="170">
        <f t="shared" si="197"/>
        <v>0</v>
      </c>
      <c r="AH513" s="170">
        <f t="shared" si="197"/>
        <v>0</v>
      </c>
      <c r="AI513" s="170">
        <f t="shared" si="197"/>
        <v>0</v>
      </c>
      <c r="AJ513" s="170">
        <f t="shared" si="197"/>
        <v>0</v>
      </c>
      <c r="AK513" s="170">
        <f t="shared" si="197"/>
        <v>0</v>
      </c>
      <c r="AL513" s="170">
        <f t="shared" si="197"/>
        <v>0</v>
      </c>
      <c r="AM513" s="170">
        <f t="shared" si="197"/>
        <v>0</v>
      </c>
      <c r="AN513" s="170">
        <f t="shared" si="197"/>
        <v>0</v>
      </c>
      <c r="AO513" s="170">
        <f t="shared" si="197"/>
        <v>0</v>
      </c>
      <c r="AP513" s="170">
        <f t="shared" si="197"/>
        <v>0</v>
      </c>
      <c r="AQ513" s="170">
        <f t="shared" si="197"/>
        <v>0</v>
      </c>
      <c r="AR513" s="170">
        <f t="shared" si="197"/>
        <v>0</v>
      </c>
      <c r="AS513" s="170">
        <f t="shared" si="197"/>
        <v>0</v>
      </c>
      <c r="AT513" s="170">
        <f t="shared" si="197"/>
        <v>0</v>
      </c>
      <c r="AU513" s="170">
        <f t="shared" si="197"/>
        <v>0</v>
      </c>
      <c r="AV513" s="170">
        <f t="shared" si="197"/>
        <v>0</v>
      </c>
      <c r="AW513" s="170">
        <f t="shared" si="198"/>
        <v>0</v>
      </c>
      <c r="AX513" s="170">
        <f t="shared" si="198"/>
        <v>0</v>
      </c>
      <c r="AY513" s="170">
        <f t="shared" si="198"/>
        <v>0</v>
      </c>
      <c r="AZ513" s="170">
        <f t="shared" si="198"/>
        <v>0</v>
      </c>
      <c r="BA513" s="170">
        <f t="shared" si="198"/>
        <v>0</v>
      </c>
      <c r="BB513" s="170">
        <f t="shared" si="198"/>
        <v>0</v>
      </c>
      <c r="BC513" s="170">
        <f t="shared" si="198"/>
        <v>0</v>
      </c>
      <c r="BD513" s="170">
        <f t="shared" si="198"/>
        <v>0</v>
      </c>
      <c r="BE513" s="170">
        <f t="shared" si="198"/>
        <v>0</v>
      </c>
      <c r="BF513" s="67"/>
      <c r="BG513" s="67"/>
      <c r="BH513" s="52"/>
      <c r="BI513" s="194">
        <f>SUMPRODUCT(CHOOSE({1,2,3,4},D253,D318,D383,D448),CHOOSE({1,2,3,4},DL481,DL481,DL481,DL481))</f>
        <v>0</v>
      </c>
      <c r="BJ513" s="194">
        <f>SUMPRODUCT(CHOOSE({1,2,3,4},E253,E318,E383,E448),CHOOSE({1,2,3,4},DM481,DM481,DM481,DM481))</f>
        <v>0</v>
      </c>
      <c r="BK513" s="194">
        <f>SUMPRODUCT(CHOOSE({1,2,3,4},F253,F318,F383,F448),CHOOSE({1,2,3,4},DN481,DN481,DN481,DN481))</f>
        <v>0</v>
      </c>
      <c r="BL513" s="194">
        <f>SUMPRODUCT(CHOOSE({1,2,3,4},G253,G318,G383,G448),CHOOSE({1,2,3,4},DO481,DO481,DO481,DO481))</f>
        <v>0</v>
      </c>
      <c r="BM513" s="194">
        <f>SUMPRODUCT(CHOOSE({1,2,3,4},H253,H318,H383,H448),CHOOSE({1,2,3,4},DP481,DP481,DP481,DP481))</f>
        <v>0</v>
      </c>
      <c r="BN513" s="194">
        <f>SUMPRODUCT(CHOOSE({1,2,3,4},I253,I318,I383,I448),CHOOSE({1,2,3,4},DQ481,DQ481,DQ481,DQ481))</f>
        <v>0</v>
      </c>
      <c r="BO513" s="194">
        <f>SUMPRODUCT(CHOOSE({1,2,3,4},J253,J318,J383,J448),CHOOSE({1,2,3,4},DR481,DR481,DR481,DR481))</f>
        <v>0</v>
      </c>
      <c r="BP513" s="194">
        <f>SUMPRODUCT(CHOOSE({1,2,3,4},K253,K318,K383,K448),CHOOSE({1,2,3,4},DS481,DS481,DS481,DS481))</f>
        <v>0</v>
      </c>
      <c r="BQ513" s="194">
        <f>SUMPRODUCT(CHOOSE({1,2,3,4},L253,L318,L383,L448),CHOOSE({1,2,3,4},DT481,DT481,DT481,DT481))</f>
        <v>0</v>
      </c>
      <c r="BR513" s="194">
        <f>SUMPRODUCT(CHOOSE({1,2,3,4},M253,M318,M383,M448),CHOOSE({1,2,3,4},DU481,DU481,DU481,DU481))</f>
        <v>0</v>
      </c>
      <c r="BS513" s="194">
        <f>SUMPRODUCT(CHOOSE({1,2,3,4},N253,N318,N383,N448),CHOOSE({1,2,3,4},DV481,DV481,DV481,DV481))</f>
        <v>0</v>
      </c>
      <c r="BT513" s="194">
        <f>SUMPRODUCT(CHOOSE({1,2,3,4},O253,O318,O383,O448),CHOOSE({1,2,3,4},DW481,DW481,DW481,DW481))</f>
        <v>0</v>
      </c>
      <c r="BU513" s="194">
        <f>SUMPRODUCT(CHOOSE({1,2,3,4},P253,P318,P383,P448),CHOOSE({1,2,3,4},DX481,DX481,DX481,DX481))</f>
        <v>0</v>
      </c>
      <c r="BV513" s="194">
        <f>SUMPRODUCT(CHOOSE({1,2,3,4},Q253,Q318,Q383,Q448),CHOOSE({1,2,3,4},DY481,DY481,DY481,DY481))</f>
        <v>0</v>
      </c>
      <c r="BW513" s="194">
        <f>SUMPRODUCT(CHOOSE({1,2,3,4},R253,R318,R383,R448),CHOOSE({1,2,3,4},DZ481,DZ481,DZ481,DZ481))</f>
        <v>0</v>
      </c>
      <c r="BX513" s="194">
        <f>SUMPRODUCT(CHOOSE({1,2,3,4},S253,S318,S383,S448),CHOOSE({1,2,3,4},EA481,EA481,EA481,EA481))</f>
        <v>0</v>
      </c>
      <c r="BY513" s="194">
        <f>SUMPRODUCT(CHOOSE({1,2,3,4},T253,T318,T383,T448),CHOOSE({1,2,3,4},EB481,EB481,EB481,EB481))</f>
        <v>0</v>
      </c>
      <c r="BZ513" s="194">
        <f>SUMPRODUCT(CHOOSE({1,2,3,4},U253,U318,U383,U448),CHOOSE({1,2,3,4},EC481,EC481,EC481,EC481))</f>
        <v>0</v>
      </c>
      <c r="CA513" s="194">
        <f>SUMPRODUCT(CHOOSE({1,2,3,4},V253,V318,V383,V448),CHOOSE({1,2,3,4},ED481,ED481,ED481,ED481))</f>
        <v>0</v>
      </c>
      <c r="CB513" s="194">
        <f>SUMPRODUCT(CHOOSE({1,2,3,4},W253,W318,W383,W448),CHOOSE({1,2,3,4},EE481,EE481,EE481,EE481))</f>
        <v>0</v>
      </c>
      <c r="CC513" s="194">
        <f>SUMPRODUCT(CHOOSE({1,2,3,4},X253,X318,X383,X448),CHOOSE({1,2,3,4},EF481,EF481,EF481,EF481))</f>
        <v>0</v>
      </c>
      <c r="CD513" s="194">
        <f>SUMPRODUCT(CHOOSE({1,2,3,4},Y253,Y318,Y383,Y448),CHOOSE({1,2,3,4},EG481,EG481,EG481,EG481))</f>
        <v>0</v>
      </c>
      <c r="CE513" s="194">
        <f>SUMPRODUCT(CHOOSE({1,2,3,4},Z253,Z318,Z383,Z448),CHOOSE({1,2,3,4},EH481,EH481,EH481,EH481))</f>
        <v>0</v>
      </c>
      <c r="CF513" s="194">
        <f>SUMPRODUCT(CHOOSE({1,2,3,4},AA253,AA318,AA383,AA448),CHOOSE({1,2,3,4},EI481,EI481,EI481,EI481))</f>
        <v>0</v>
      </c>
      <c r="CG513" s="194">
        <f>SUMPRODUCT(CHOOSE({1,2,3,4},AB253,AB318,AB383,AB448),CHOOSE({1,2,3,4},EJ481,EJ481,EJ481,EJ481))</f>
        <v>0</v>
      </c>
    </row>
    <row r="514" spans="1:85" x14ac:dyDescent="0.3">
      <c r="B514" s="1">
        <v>18</v>
      </c>
      <c r="C514" s="1"/>
      <c r="D514" s="155"/>
      <c r="E514" s="155"/>
      <c r="F514" s="155"/>
      <c r="G514" s="155"/>
      <c r="H514" s="155"/>
      <c r="I514" s="155"/>
      <c r="J514" s="155"/>
      <c r="K514" s="155"/>
      <c r="L514" s="155"/>
      <c r="M514" s="155"/>
      <c r="N514" s="155"/>
      <c r="O514" s="155"/>
      <c r="P514" s="155"/>
      <c r="Q514" s="155"/>
      <c r="R514" s="155"/>
      <c r="S514" s="155"/>
      <c r="T514" s="155"/>
      <c r="U514" s="155">
        <f t="shared" si="199"/>
        <v>0</v>
      </c>
      <c r="V514" s="155">
        <f t="shared" si="199"/>
        <v>0</v>
      </c>
      <c r="W514" s="155">
        <f t="shared" si="199"/>
        <v>0</v>
      </c>
      <c r="X514" s="155">
        <f t="shared" si="199"/>
        <v>0</v>
      </c>
      <c r="Y514" s="155">
        <f t="shared" si="199"/>
        <v>0</v>
      </c>
      <c r="Z514" s="155">
        <f t="shared" si="199"/>
        <v>0</v>
      </c>
      <c r="AA514" s="155">
        <f t="shared" si="199"/>
        <v>0</v>
      </c>
      <c r="AB514" s="155">
        <f t="shared" si="199"/>
        <v>0</v>
      </c>
      <c r="AC514" s="156"/>
      <c r="AD514" s="156"/>
      <c r="AE514" s="156"/>
      <c r="AF514" s="156"/>
      <c r="AG514" s="170">
        <f t="shared" si="197"/>
        <v>0</v>
      </c>
      <c r="AH514" s="170">
        <f t="shared" si="197"/>
        <v>0</v>
      </c>
      <c r="AI514" s="170">
        <f t="shared" si="197"/>
        <v>0</v>
      </c>
      <c r="AJ514" s="170">
        <f t="shared" si="197"/>
        <v>0</v>
      </c>
      <c r="AK514" s="170">
        <f t="shared" si="197"/>
        <v>0</v>
      </c>
      <c r="AL514" s="170">
        <f t="shared" si="197"/>
        <v>0</v>
      </c>
      <c r="AM514" s="170">
        <f t="shared" si="197"/>
        <v>0</v>
      </c>
      <c r="AN514" s="170">
        <f t="shared" si="197"/>
        <v>0</v>
      </c>
      <c r="AO514" s="170">
        <f t="shared" si="197"/>
        <v>0</v>
      </c>
      <c r="AP514" s="170">
        <f t="shared" si="197"/>
        <v>0</v>
      </c>
      <c r="AQ514" s="170">
        <f t="shared" si="197"/>
        <v>0</v>
      </c>
      <c r="AR514" s="170">
        <f t="shared" si="197"/>
        <v>0</v>
      </c>
      <c r="AS514" s="170">
        <f t="shared" si="197"/>
        <v>0</v>
      </c>
      <c r="AT514" s="170">
        <f t="shared" si="197"/>
        <v>0</v>
      </c>
      <c r="AU514" s="170">
        <f t="shared" si="197"/>
        <v>0</v>
      </c>
      <c r="AV514" s="170">
        <f t="shared" si="197"/>
        <v>0</v>
      </c>
      <c r="AW514" s="170">
        <f t="shared" si="198"/>
        <v>0</v>
      </c>
      <c r="AX514" s="170">
        <f t="shared" si="198"/>
        <v>0</v>
      </c>
      <c r="AY514" s="170">
        <f t="shared" si="198"/>
        <v>0</v>
      </c>
      <c r="AZ514" s="170">
        <f t="shared" si="198"/>
        <v>0</v>
      </c>
      <c r="BA514" s="170">
        <f t="shared" si="198"/>
        <v>0</v>
      </c>
      <c r="BB514" s="170">
        <f t="shared" si="198"/>
        <v>0</v>
      </c>
      <c r="BC514" s="170">
        <f t="shared" si="198"/>
        <v>0</v>
      </c>
      <c r="BD514" s="170">
        <f t="shared" si="198"/>
        <v>0</v>
      </c>
      <c r="BE514" s="170">
        <f t="shared" si="198"/>
        <v>0</v>
      </c>
      <c r="BF514" s="67"/>
      <c r="BG514" s="67"/>
      <c r="BH514" s="52"/>
      <c r="BI514" s="194">
        <f>SUMPRODUCT(CHOOSE({1,2,3,4},D254,D319,D384,D449),CHOOSE({1,2,3,4},DL482,DL482,DL482,DL482))</f>
        <v>0</v>
      </c>
      <c r="BJ514" s="194">
        <f>SUMPRODUCT(CHOOSE({1,2,3,4},E254,E319,E384,E449),CHOOSE({1,2,3,4},DM482,DM482,DM482,DM482))</f>
        <v>0</v>
      </c>
      <c r="BK514" s="194">
        <f>SUMPRODUCT(CHOOSE({1,2,3,4},F254,F319,F384,F449),CHOOSE({1,2,3,4},DN482,DN482,DN482,DN482))</f>
        <v>0</v>
      </c>
      <c r="BL514" s="194">
        <f>SUMPRODUCT(CHOOSE({1,2,3,4},G254,G319,G384,G449),CHOOSE({1,2,3,4},DO482,DO482,DO482,DO482))</f>
        <v>0</v>
      </c>
      <c r="BM514" s="194">
        <f>SUMPRODUCT(CHOOSE({1,2,3,4},H254,H319,H384,H449),CHOOSE({1,2,3,4},DP482,DP482,DP482,DP482))</f>
        <v>0</v>
      </c>
      <c r="BN514" s="194">
        <f>SUMPRODUCT(CHOOSE({1,2,3,4},I254,I319,I384,I449),CHOOSE({1,2,3,4},DQ482,DQ482,DQ482,DQ482))</f>
        <v>0</v>
      </c>
      <c r="BO514" s="194">
        <f>SUMPRODUCT(CHOOSE({1,2,3,4},J254,J319,J384,J449),CHOOSE({1,2,3,4},DR482,DR482,DR482,DR482))</f>
        <v>0</v>
      </c>
      <c r="BP514" s="194">
        <f>SUMPRODUCT(CHOOSE({1,2,3,4},K254,K319,K384,K449),CHOOSE({1,2,3,4},DS482,DS482,DS482,DS482))</f>
        <v>0</v>
      </c>
      <c r="BQ514" s="194">
        <f>SUMPRODUCT(CHOOSE({1,2,3,4},L254,L319,L384,L449),CHOOSE({1,2,3,4},DT482,DT482,DT482,DT482))</f>
        <v>0</v>
      </c>
      <c r="BR514" s="194">
        <f>SUMPRODUCT(CHOOSE({1,2,3,4},M254,M319,M384,M449),CHOOSE({1,2,3,4},DU482,DU482,DU482,DU482))</f>
        <v>0</v>
      </c>
      <c r="BS514" s="194">
        <f>SUMPRODUCT(CHOOSE({1,2,3,4},N254,N319,N384,N449),CHOOSE({1,2,3,4},DV482,DV482,DV482,DV482))</f>
        <v>0</v>
      </c>
      <c r="BT514" s="194">
        <f>SUMPRODUCT(CHOOSE({1,2,3,4},O254,O319,O384,O449),CHOOSE({1,2,3,4},DW482,DW482,DW482,DW482))</f>
        <v>0</v>
      </c>
      <c r="BU514" s="194">
        <f>SUMPRODUCT(CHOOSE({1,2,3,4},P254,P319,P384,P449),CHOOSE({1,2,3,4},DX482,DX482,DX482,DX482))</f>
        <v>0</v>
      </c>
      <c r="BV514" s="194">
        <f>SUMPRODUCT(CHOOSE({1,2,3,4},Q254,Q319,Q384,Q449),CHOOSE({1,2,3,4},DY482,DY482,DY482,DY482))</f>
        <v>0</v>
      </c>
      <c r="BW514" s="194">
        <f>SUMPRODUCT(CHOOSE({1,2,3,4},R254,R319,R384,R449),CHOOSE({1,2,3,4},DZ482,DZ482,DZ482,DZ482))</f>
        <v>0</v>
      </c>
      <c r="BX514" s="194">
        <f>SUMPRODUCT(CHOOSE({1,2,3,4},S254,S319,S384,S449),CHOOSE({1,2,3,4},EA482,EA482,EA482,EA482))</f>
        <v>0</v>
      </c>
      <c r="BY514" s="194">
        <f>SUMPRODUCT(CHOOSE({1,2,3,4},T254,T319,T384,T449),CHOOSE({1,2,3,4},EB482,EB482,EB482,EB482))</f>
        <v>0</v>
      </c>
      <c r="BZ514" s="194">
        <f>SUMPRODUCT(CHOOSE({1,2,3,4},U254,U319,U384,U449),CHOOSE({1,2,3,4},EC482,EC482,EC482,EC482))</f>
        <v>0</v>
      </c>
      <c r="CA514" s="194">
        <f>SUMPRODUCT(CHOOSE({1,2,3,4},V254,V319,V384,V449),CHOOSE({1,2,3,4},ED482,ED482,ED482,ED482))</f>
        <v>0</v>
      </c>
      <c r="CB514" s="194">
        <f>SUMPRODUCT(CHOOSE({1,2,3,4},W254,W319,W384,W449),CHOOSE({1,2,3,4},EE482,EE482,EE482,EE482))</f>
        <v>0</v>
      </c>
      <c r="CC514" s="194">
        <f>SUMPRODUCT(CHOOSE({1,2,3,4},X254,X319,X384,X449),CHOOSE({1,2,3,4},EF482,EF482,EF482,EF482))</f>
        <v>0</v>
      </c>
      <c r="CD514" s="194">
        <f>SUMPRODUCT(CHOOSE({1,2,3,4},Y254,Y319,Y384,Y449),CHOOSE({1,2,3,4},EG482,EG482,EG482,EG482))</f>
        <v>0</v>
      </c>
      <c r="CE514" s="194">
        <f>SUMPRODUCT(CHOOSE({1,2,3,4},Z254,Z319,Z384,Z449),CHOOSE({1,2,3,4},EH482,EH482,EH482,EH482))</f>
        <v>0</v>
      </c>
      <c r="CF514" s="194">
        <f>SUMPRODUCT(CHOOSE({1,2,3,4},AA254,AA319,AA384,AA449),CHOOSE({1,2,3,4},EI482,EI482,EI482,EI482))</f>
        <v>0</v>
      </c>
      <c r="CG514" s="194">
        <f>SUMPRODUCT(CHOOSE({1,2,3,4},AB254,AB319,AB384,AB449),CHOOSE({1,2,3,4},EJ482,EJ482,EJ482,EJ482))</f>
        <v>0</v>
      </c>
    </row>
    <row r="515" spans="1:85" x14ac:dyDescent="0.3">
      <c r="B515" s="1">
        <v>19</v>
      </c>
      <c r="C515" s="1"/>
      <c r="D515" s="155"/>
      <c r="E515" s="155"/>
      <c r="F515" s="155"/>
      <c r="G515" s="155"/>
      <c r="H515" s="155"/>
      <c r="I515" s="155"/>
      <c r="J515" s="155"/>
      <c r="K515" s="155"/>
      <c r="L515" s="155"/>
      <c r="M515" s="155"/>
      <c r="N515" s="155"/>
      <c r="O515" s="155"/>
      <c r="P515" s="155"/>
      <c r="Q515" s="155"/>
      <c r="R515" s="155"/>
      <c r="S515" s="155"/>
      <c r="T515" s="155"/>
      <c r="U515" s="155"/>
      <c r="V515" s="155">
        <f t="shared" si="199"/>
        <v>0</v>
      </c>
      <c r="W515" s="155">
        <f t="shared" si="199"/>
        <v>0</v>
      </c>
      <c r="X515" s="155">
        <f t="shared" si="199"/>
        <v>0</v>
      </c>
      <c r="Y515" s="155">
        <f t="shared" si="199"/>
        <v>0</v>
      </c>
      <c r="Z515" s="155">
        <f t="shared" si="199"/>
        <v>0</v>
      </c>
      <c r="AA515" s="155">
        <f t="shared" si="199"/>
        <v>0</v>
      </c>
      <c r="AB515" s="155">
        <f t="shared" si="199"/>
        <v>0</v>
      </c>
      <c r="AC515" s="156"/>
      <c r="AD515" s="156"/>
      <c r="AE515" s="156"/>
      <c r="AF515" s="156"/>
      <c r="AG515" s="170">
        <f t="shared" si="197"/>
        <v>0</v>
      </c>
      <c r="AH515" s="170">
        <f t="shared" si="197"/>
        <v>0</v>
      </c>
      <c r="AI515" s="170">
        <f t="shared" si="197"/>
        <v>0</v>
      </c>
      <c r="AJ515" s="170">
        <f t="shared" si="197"/>
        <v>0</v>
      </c>
      <c r="AK515" s="170">
        <f t="shared" si="197"/>
        <v>0</v>
      </c>
      <c r="AL515" s="170">
        <f t="shared" si="197"/>
        <v>0</v>
      </c>
      <c r="AM515" s="170">
        <f t="shared" si="197"/>
        <v>0</v>
      </c>
      <c r="AN515" s="170">
        <f t="shared" si="197"/>
        <v>0</v>
      </c>
      <c r="AO515" s="170">
        <f t="shared" si="197"/>
        <v>0</v>
      </c>
      <c r="AP515" s="170">
        <f t="shared" si="197"/>
        <v>0</v>
      </c>
      <c r="AQ515" s="170">
        <f t="shared" si="197"/>
        <v>0</v>
      </c>
      <c r="AR515" s="170">
        <f t="shared" si="197"/>
        <v>0</v>
      </c>
      <c r="AS515" s="170">
        <f t="shared" si="197"/>
        <v>0</v>
      </c>
      <c r="AT515" s="170">
        <f t="shared" si="197"/>
        <v>0</v>
      </c>
      <c r="AU515" s="170">
        <f t="shared" si="197"/>
        <v>0</v>
      </c>
      <c r="AV515" s="170">
        <f t="shared" si="197"/>
        <v>0</v>
      </c>
      <c r="AW515" s="170">
        <f t="shared" si="198"/>
        <v>0</v>
      </c>
      <c r="AX515" s="170">
        <f t="shared" si="198"/>
        <v>0</v>
      </c>
      <c r="AY515" s="170">
        <f t="shared" si="198"/>
        <v>0</v>
      </c>
      <c r="AZ515" s="170">
        <f t="shared" si="198"/>
        <v>0</v>
      </c>
      <c r="BA515" s="170">
        <f t="shared" si="198"/>
        <v>0</v>
      </c>
      <c r="BB515" s="170">
        <f t="shared" si="198"/>
        <v>0</v>
      </c>
      <c r="BC515" s="170">
        <f t="shared" si="198"/>
        <v>0</v>
      </c>
      <c r="BD515" s="170">
        <f t="shared" si="198"/>
        <v>0</v>
      </c>
      <c r="BE515" s="170">
        <f t="shared" si="198"/>
        <v>0</v>
      </c>
      <c r="BF515" s="67"/>
      <c r="BG515" s="67"/>
      <c r="BH515" s="52"/>
      <c r="BI515" s="194">
        <f>SUMPRODUCT(CHOOSE({1,2,3,4},D255,D320,D385,D450),CHOOSE({1,2,3,4},DL483,DL483,DL483,DL483))</f>
        <v>0</v>
      </c>
      <c r="BJ515" s="194">
        <f>SUMPRODUCT(CHOOSE({1,2,3,4},E255,E320,E385,E450),CHOOSE({1,2,3,4},DM483,DM483,DM483,DM483))</f>
        <v>0</v>
      </c>
      <c r="BK515" s="194">
        <f>SUMPRODUCT(CHOOSE({1,2,3,4},F255,F320,F385,F450),CHOOSE({1,2,3,4},DN483,DN483,DN483,DN483))</f>
        <v>0</v>
      </c>
      <c r="BL515" s="194">
        <f>SUMPRODUCT(CHOOSE({1,2,3,4},G255,G320,G385,G450),CHOOSE({1,2,3,4},DO483,DO483,DO483,DO483))</f>
        <v>0</v>
      </c>
      <c r="BM515" s="194">
        <f>SUMPRODUCT(CHOOSE({1,2,3,4},H255,H320,H385,H450),CHOOSE({1,2,3,4},DP483,DP483,DP483,DP483))</f>
        <v>0</v>
      </c>
      <c r="BN515" s="194">
        <f>SUMPRODUCT(CHOOSE({1,2,3,4},I255,I320,I385,I450),CHOOSE({1,2,3,4},DQ483,DQ483,DQ483,DQ483))</f>
        <v>0</v>
      </c>
      <c r="BO515" s="194">
        <f>SUMPRODUCT(CHOOSE({1,2,3,4},J255,J320,J385,J450),CHOOSE({1,2,3,4},DR483,DR483,DR483,DR483))</f>
        <v>0</v>
      </c>
      <c r="BP515" s="194">
        <f>SUMPRODUCT(CHOOSE({1,2,3,4},K255,K320,K385,K450),CHOOSE({1,2,3,4},DS483,DS483,DS483,DS483))</f>
        <v>0</v>
      </c>
      <c r="BQ515" s="194">
        <f>SUMPRODUCT(CHOOSE({1,2,3,4},L255,L320,L385,L450),CHOOSE({1,2,3,4},DT483,DT483,DT483,DT483))</f>
        <v>0</v>
      </c>
      <c r="BR515" s="194">
        <f>SUMPRODUCT(CHOOSE({1,2,3,4},M255,M320,M385,M450),CHOOSE({1,2,3,4},DU483,DU483,DU483,DU483))</f>
        <v>0</v>
      </c>
      <c r="BS515" s="194">
        <f>SUMPRODUCT(CHOOSE({1,2,3,4},N255,N320,N385,N450),CHOOSE({1,2,3,4},DV483,DV483,DV483,DV483))</f>
        <v>0</v>
      </c>
      <c r="BT515" s="194">
        <f>SUMPRODUCT(CHOOSE({1,2,3,4},O255,O320,O385,O450),CHOOSE({1,2,3,4},DW483,DW483,DW483,DW483))</f>
        <v>0</v>
      </c>
      <c r="BU515" s="194">
        <f>SUMPRODUCT(CHOOSE({1,2,3,4},P255,P320,P385,P450),CHOOSE({1,2,3,4},DX483,DX483,DX483,DX483))</f>
        <v>0</v>
      </c>
      <c r="BV515" s="194">
        <f>SUMPRODUCT(CHOOSE({1,2,3,4},Q255,Q320,Q385,Q450),CHOOSE({1,2,3,4},DY483,DY483,DY483,DY483))</f>
        <v>0</v>
      </c>
      <c r="BW515" s="194">
        <f>SUMPRODUCT(CHOOSE({1,2,3,4},R255,R320,R385,R450),CHOOSE({1,2,3,4},DZ483,DZ483,DZ483,DZ483))</f>
        <v>0</v>
      </c>
      <c r="BX515" s="194">
        <f>SUMPRODUCT(CHOOSE({1,2,3,4},S255,S320,S385,S450),CHOOSE({1,2,3,4},EA483,EA483,EA483,EA483))</f>
        <v>0</v>
      </c>
      <c r="BY515" s="194">
        <f>SUMPRODUCT(CHOOSE({1,2,3,4},T255,T320,T385,T450),CHOOSE({1,2,3,4},EB483,EB483,EB483,EB483))</f>
        <v>0</v>
      </c>
      <c r="BZ515" s="194">
        <f>SUMPRODUCT(CHOOSE({1,2,3,4},U255,U320,U385,U450),CHOOSE({1,2,3,4},EC483,EC483,EC483,EC483))</f>
        <v>0</v>
      </c>
      <c r="CA515" s="194">
        <f>SUMPRODUCT(CHOOSE({1,2,3,4},V255,V320,V385,V450),CHOOSE({1,2,3,4},ED483,ED483,ED483,ED483))</f>
        <v>0</v>
      </c>
      <c r="CB515" s="194">
        <f>SUMPRODUCT(CHOOSE({1,2,3,4},W255,W320,W385,W450),CHOOSE({1,2,3,4},EE483,EE483,EE483,EE483))</f>
        <v>0</v>
      </c>
      <c r="CC515" s="194">
        <f>SUMPRODUCT(CHOOSE({1,2,3,4},X255,X320,X385,X450),CHOOSE({1,2,3,4},EF483,EF483,EF483,EF483))</f>
        <v>0</v>
      </c>
      <c r="CD515" s="194">
        <f>SUMPRODUCT(CHOOSE({1,2,3,4},Y255,Y320,Y385,Y450),CHOOSE({1,2,3,4},EG483,EG483,EG483,EG483))</f>
        <v>0</v>
      </c>
      <c r="CE515" s="194">
        <f>SUMPRODUCT(CHOOSE({1,2,3,4},Z255,Z320,Z385,Z450),CHOOSE({1,2,3,4},EH483,EH483,EH483,EH483))</f>
        <v>0</v>
      </c>
      <c r="CF515" s="194">
        <f>SUMPRODUCT(CHOOSE({1,2,3,4},AA255,AA320,AA385,AA450),CHOOSE({1,2,3,4},EI483,EI483,EI483,EI483))</f>
        <v>0</v>
      </c>
      <c r="CG515" s="194">
        <f>SUMPRODUCT(CHOOSE({1,2,3,4},AB255,AB320,AB385,AB450),CHOOSE({1,2,3,4},EJ483,EJ483,EJ483,EJ483))</f>
        <v>0</v>
      </c>
    </row>
    <row r="516" spans="1:85" x14ac:dyDescent="0.3">
      <c r="B516" s="1">
        <v>20</v>
      </c>
      <c r="C516" s="1"/>
      <c r="D516" s="155"/>
      <c r="E516" s="155"/>
      <c r="F516" s="155"/>
      <c r="G516" s="155"/>
      <c r="H516" s="155"/>
      <c r="I516" s="155"/>
      <c r="J516" s="155"/>
      <c r="K516" s="155"/>
      <c r="L516" s="155"/>
      <c r="M516" s="155"/>
      <c r="N516" s="155"/>
      <c r="O516" s="155"/>
      <c r="P516" s="155"/>
      <c r="Q516" s="155"/>
      <c r="R516" s="155"/>
      <c r="S516" s="155"/>
      <c r="T516" s="155"/>
      <c r="U516" s="155"/>
      <c r="V516" s="155"/>
      <c r="W516" s="155">
        <f t="shared" si="199"/>
        <v>0</v>
      </c>
      <c r="X516" s="155">
        <f t="shared" si="199"/>
        <v>0</v>
      </c>
      <c r="Y516" s="155">
        <f t="shared" si="199"/>
        <v>0</v>
      </c>
      <c r="Z516" s="155">
        <f t="shared" si="199"/>
        <v>0</v>
      </c>
      <c r="AA516" s="155">
        <f t="shared" si="199"/>
        <v>0</v>
      </c>
      <c r="AB516" s="155">
        <f t="shared" si="199"/>
        <v>0</v>
      </c>
      <c r="AC516" s="156"/>
      <c r="AD516" s="156"/>
      <c r="AE516" s="156"/>
      <c r="AF516" s="156"/>
      <c r="AG516" s="170">
        <f t="shared" si="197"/>
        <v>0</v>
      </c>
      <c r="AH516" s="170">
        <f t="shared" si="197"/>
        <v>0</v>
      </c>
      <c r="AI516" s="170">
        <f t="shared" si="197"/>
        <v>0</v>
      </c>
      <c r="AJ516" s="170">
        <f t="shared" si="197"/>
        <v>0</v>
      </c>
      <c r="AK516" s="170">
        <f t="shared" si="197"/>
        <v>0</v>
      </c>
      <c r="AL516" s="170">
        <f t="shared" si="197"/>
        <v>0</v>
      </c>
      <c r="AM516" s="170">
        <f t="shared" si="197"/>
        <v>0</v>
      </c>
      <c r="AN516" s="170">
        <f t="shared" si="197"/>
        <v>0</v>
      </c>
      <c r="AO516" s="170">
        <f t="shared" si="197"/>
        <v>0</v>
      </c>
      <c r="AP516" s="170">
        <f t="shared" si="197"/>
        <v>0</v>
      </c>
      <c r="AQ516" s="170">
        <f t="shared" si="197"/>
        <v>0</v>
      </c>
      <c r="AR516" s="170">
        <f t="shared" si="197"/>
        <v>0</v>
      </c>
      <c r="AS516" s="170">
        <f t="shared" si="197"/>
        <v>0</v>
      </c>
      <c r="AT516" s="170">
        <f t="shared" si="197"/>
        <v>0</v>
      </c>
      <c r="AU516" s="170">
        <f t="shared" si="197"/>
        <v>0</v>
      </c>
      <c r="AV516" s="170">
        <f t="shared" si="197"/>
        <v>0</v>
      </c>
      <c r="AW516" s="170">
        <f t="shared" si="198"/>
        <v>0</v>
      </c>
      <c r="AX516" s="170">
        <f t="shared" si="198"/>
        <v>0</v>
      </c>
      <c r="AY516" s="170">
        <f t="shared" si="198"/>
        <v>0</v>
      </c>
      <c r="AZ516" s="170">
        <f t="shared" si="198"/>
        <v>0</v>
      </c>
      <c r="BA516" s="170">
        <f t="shared" si="198"/>
        <v>0</v>
      </c>
      <c r="BB516" s="170">
        <f t="shared" si="198"/>
        <v>0</v>
      </c>
      <c r="BC516" s="170">
        <f t="shared" si="198"/>
        <v>0</v>
      </c>
      <c r="BD516" s="170">
        <f t="shared" si="198"/>
        <v>0</v>
      </c>
      <c r="BE516" s="170">
        <f t="shared" si="198"/>
        <v>0</v>
      </c>
      <c r="BF516" s="67"/>
      <c r="BG516" s="67"/>
      <c r="BH516" s="52"/>
      <c r="BI516" s="194">
        <f>SUMPRODUCT(CHOOSE({1,2,3,4},D256,D321,D386,D451),CHOOSE({1,2,3,4},DL484,DL484,DL484,DL484))</f>
        <v>0</v>
      </c>
      <c r="BJ516" s="194">
        <f>SUMPRODUCT(CHOOSE({1,2,3,4},E256,E321,E386,E451),CHOOSE({1,2,3,4},DM484,DM484,DM484,DM484))</f>
        <v>0</v>
      </c>
      <c r="BK516" s="194">
        <f>SUMPRODUCT(CHOOSE({1,2,3,4},F256,F321,F386,F451),CHOOSE({1,2,3,4},DN484,DN484,DN484,DN484))</f>
        <v>0</v>
      </c>
      <c r="BL516" s="194">
        <f>SUMPRODUCT(CHOOSE({1,2,3,4},G256,G321,G386,G451),CHOOSE({1,2,3,4},DO484,DO484,DO484,DO484))</f>
        <v>0</v>
      </c>
      <c r="BM516" s="194">
        <f>SUMPRODUCT(CHOOSE({1,2,3,4},H256,H321,H386,H451),CHOOSE({1,2,3,4},DP484,DP484,DP484,DP484))</f>
        <v>0</v>
      </c>
      <c r="BN516" s="194">
        <f>SUMPRODUCT(CHOOSE({1,2,3,4},I256,I321,I386,I451),CHOOSE({1,2,3,4},DQ484,DQ484,DQ484,DQ484))</f>
        <v>0</v>
      </c>
      <c r="BO516" s="194">
        <f>SUMPRODUCT(CHOOSE({1,2,3,4},J256,J321,J386,J451),CHOOSE({1,2,3,4},DR484,DR484,DR484,DR484))</f>
        <v>0</v>
      </c>
      <c r="BP516" s="194">
        <f>SUMPRODUCT(CHOOSE({1,2,3,4},K256,K321,K386,K451),CHOOSE({1,2,3,4},DS484,DS484,DS484,DS484))</f>
        <v>0</v>
      </c>
      <c r="BQ516" s="194">
        <f>SUMPRODUCT(CHOOSE({1,2,3,4},L256,L321,L386,L451),CHOOSE({1,2,3,4},DT484,DT484,DT484,DT484))</f>
        <v>0</v>
      </c>
      <c r="BR516" s="194">
        <f>SUMPRODUCT(CHOOSE({1,2,3,4},M256,M321,M386,M451),CHOOSE({1,2,3,4},DU484,DU484,DU484,DU484))</f>
        <v>0</v>
      </c>
      <c r="BS516" s="194">
        <f>SUMPRODUCT(CHOOSE({1,2,3,4},N256,N321,N386,N451),CHOOSE({1,2,3,4},DV484,DV484,DV484,DV484))</f>
        <v>0</v>
      </c>
      <c r="BT516" s="194">
        <f>SUMPRODUCT(CHOOSE({1,2,3,4},O256,O321,O386,O451),CHOOSE({1,2,3,4},DW484,DW484,DW484,DW484))</f>
        <v>0</v>
      </c>
      <c r="BU516" s="194">
        <f>SUMPRODUCT(CHOOSE({1,2,3,4},P256,P321,P386,P451),CHOOSE({1,2,3,4},DX484,DX484,DX484,DX484))</f>
        <v>0</v>
      </c>
      <c r="BV516" s="194">
        <f>SUMPRODUCT(CHOOSE({1,2,3,4},Q256,Q321,Q386,Q451),CHOOSE({1,2,3,4},DY484,DY484,DY484,DY484))</f>
        <v>0</v>
      </c>
      <c r="BW516" s="194">
        <f>SUMPRODUCT(CHOOSE({1,2,3,4},R256,R321,R386,R451),CHOOSE({1,2,3,4},DZ484,DZ484,DZ484,DZ484))</f>
        <v>0</v>
      </c>
      <c r="BX516" s="194">
        <f>SUMPRODUCT(CHOOSE({1,2,3,4},S256,S321,S386,S451),CHOOSE({1,2,3,4},EA484,EA484,EA484,EA484))</f>
        <v>0</v>
      </c>
      <c r="BY516" s="194">
        <f>SUMPRODUCT(CHOOSE({1,2,3,4},T256,T321,T386,T451),CHOOSE({1,2,3,4},EB484,EB484,EB484,EB484))</f>
        <v>0</v>
      </c>
      <c r="BZ516" s="194">
        <f>SUMPRODUCT(CHOOSE({1,2,3,4},U256,U321,U386,U451),CHOOSE({1,2,3,4},EC484,EC484,EC484,EC484))</f>
        <v>0</v>
      </c>
      <c r="CA516" s="194">
        <f>SUMPRODUCT(CHOOSE({1,2,3,4},V256,V321,V386,V451),CHOOSE({1,2,3,4},ED484,ED484,ED484,ED484))</f>
        <v>0</v>
      </c>
      <c r="CB516" s="194">
        <f>SUMPRODUCT(CHOOSE({1,2,3,4},W256,W321,W386,W451),CHOOSE({1,2,3,4},EE484,EE484,EE484,EE484))</f>
        <v>0</v>
      </c>
      <c r="CC516" s="194">
        <f>SUMPRODUCT(CHOOSE({1,2,3,4},X256,X321,X386,X451),CHOOSE({1,2,3,4},EF484,EF484,EF484,EF484))</f>
        <v>0</v>
      </c>
      <c r="CD516" s="194">
        <f>SUMPRODUCT(CHOOSE({1,2,3,4},Y256,Y321,Y386,Y451),CHOOSE({1,2,3,4},EG484,EG484,EG484,EG484))</f>
        <v>0</v>
      </c>
      <c r="CE516" s="194">
        <f>SUMPRODUCT(CHOOSE({1,2,3,4},Z256,Z321,Z386,Z451),CHOOSE({1,2,3,4},EH484,EH484,EH484,EH484))</f>
        <v>0</v>
      </c>
      <c r="CF516" s="194">
        <f>SUMPRODUCT(CHOOSE({1,2,3,4},AA256,AA321,AA386,AA451),CHOOSE({1,2,3,4},EI484,EI484,EI484,EI484))</f>
        <v>0</v>
      </c>
      <c r="CG516" s="194">
        <f>SUMPRODUCT(CHOOSE({1,2,3,4},AB256,AB321,AB386,AB451),CHOOSE({1,2,3,4},EJ484,EJ484,EJ484,EJ484))</f>
        <v>0</v>
      </c>
    </row>
    <row r="517" spans="1:85" x14ac:dyDescent="0.3">
      <c r="B517" s="1">
        <v>21</v>
      </c>
      <c r="C517" s="1"/>
      <c r="D517" s="155"/>
      <c r="E517" s="155"/>
      <c r="F517" s="155"/>
      <c r="G517" s="155"/>
      <c r="H517" s="155"/>
      <c r="I517" s="155"/>
      <c r="J517" s="155"/>
      <c r="K517" s="155"/>
      <c r="L517" s="155"/>
      <c r="M517" s="155"/>
      <c r="N517" s="155"/>
      <c r="O517" s="155"/>
      <c r="P517" s="155"/>
      <c r="Q517" s="155"/>
      <c r="R517" s="155"/>
      <c r="S517" s="155"/>
      <c r="T517" s="155"/>
      <c r="U517" s="155"/>
      <c r="V517" s="155"/>
      <c r="W517" s="155"/>
      <c r="X517" s="155">
        <f>(VLOOKUP(W97,BRMort,$A$4,FALSE)-1)*W161*CB485</f>
        <v>0</v>
      </c>
      <c r="Y517" s="155">
        <f>(VLOOKUP(X97,BRMort,$A$4,FALSE)-1)*X161*CC485</f>
        <v>0</v>
      </c>
      <c r="Z517" s="155">
        <f>(VLOOKUP(Y97,BRMort,$A$4,FALSE)-1)*Y161*CD485</f>
        <v>0</v>
      </c>
      <c r="AA517" s="155">
        <f>(VLOOKUP(Z97,BRMort,$A$4,FALSE)-1)*Z161*CE485</f>
        <v>0</v>
      </c>
      <c r="AB517" s="155">
        <f>(VLOOKUP(AA97,BRMort,$A$4,FALSE)-1)*AA161*CF485</f>
        <v>0</v>
      </c>
      <c r="AC517" s="156"/>
      <c r="AD517" s="156"/>
      <c r="AE517" s="156"/>
      <c r="AF517" s="156"/>
      <c r="AG517" s="170">
        <f t="shared" si="197"/>
        <v>0</v>
      </c>
      <c r="AH517" s="170">
        <f t="shared" si="197"/>
        <v>0</v>
      </c>
      <c r="AI517" s="170">
        <f t="shared" si="197"/>
        <v>0</v>
      </c>
      <c r="AJ517" s="170">
        <f t="shared" si="197"/>
        <v>0</v>
      </c>
      <c r="AK517" s="170">
        <f t="shared" si="197"/>
        <v>0</v>
      </c>
      <c r="AL517" s="170">
        <f t="shared" si="197"/>
        <v>0</v>
      </c>
      <c r="AM517" s="170">
        <f t="shared" si="197"/>
        <v>0</v>
      </c>
      <c r="AN517" s="170">
        <f t="shared" si="197"/>
        <v>0</v>
      </c>
      <c r="AO517" s="170">
        <f t="shared" si="197"/>
        <v>0</v>
      </c>
      <c r="AP517" s="170">
        <f t="shared" si="197"/>
        <v>0</v>
      </c>
      <c r="AQ517" s="170">
        <f t="shared" si="197"/>
        <v>0</v>
      </c>
      <c r="AR517" s="170">
        <f t="shared" si="197"/>
        <v>0</v>
      </c>
      <c r="AS517" s="170">
        <f t="shared" si="197"/>
        <v>0</v>
      </c>
      <c r="AT517" s="170">
        <f t="shared" si="197"/>
        <v>0</v>
      </c>
      <c r="AU517" s="170">
        <f t="shared" si="197"/>
        <v>0</v>
      </c>
      <c r="AV517" s="170">
        <f t="shared" si="197"/>
        <v>0</v>
      </c>
      <c r="AW517" s="170">
        <f t="shared" si="198"/>
        <v>0</v>
      </c>
      <c r="AX517" s="170">
        <f t="shared" si="198"/>
        <v>0</v>
      </c>
      <c r="AY517" s="170">
        <f t="shared" si="198"/>
        <v>0</v>
      </c>
      <c r="AZ517" s="170">
        <f t="shared" si="198"/>
        <v>0</v>
      </c>
      <c r="BA517" s="170">
        <f t="shared" si="198"/>
        <v>0</v>
      </c>
      <c r="BB517" s="170">
        <f t="shared" si="198"/>
        <v>0</v>
      </c>
      <c r="BC517" s="170">
        <f t="shared" si="198"/>
        <v>0</v>
      </c>
      <c r="BD517" s="170">
        <f t="shared" si="198"/>
        <v>0</v>
      </c>
      <c r="BE517" s="170">
        <f t="shared" si="198"/>
        <v>0</v>
      </c>
      <c r="BF517" s="67"/>
      <c r="BG517" s="67"/>
      <c r="BH517" s="52"/>
      <c r="BI517" s="194">
        <f>SUMPRODUCT(CHOOSE({1,2,3,4},D257,D322,D387,D452),CHOOSE({1,2,3,4},DL485,DL485,DL485,DL485))</f>
        <v>0</v>
      </c>
      <c r="BJ517" s="194">
        <f>SUMPRODUCT(CHOOSE({1,2,3,4},E257,E322,E387,E452),CHOOSE({1,2,3,4},DM485,DM485,DM485,DM485))</f>
        <v>0</v>
      </c>
      <c r="BK517" s="194">
        <f>SUMPRODUCT(CHOOSE({1,2,3,4},F257,F322,F387,F452),CHOOSE({1,2,3,4},DN485,DN485,DN485,DN485))</f>
        <v>0</v>
      </c>
      <c r="BL517" s="194">
        <f>SUMPRODUCT(CHOOSE({1,2,3,4},G257,G322,G387,G452),CHOOSE({1,2,3,4},DO485,DO485,DO485,DO485))</f>
        <v>0</v>
      </c>
      <c r="BM517" s="194">
        <f>SUMPRODUCT(CHOOSE({1,2,3,4},H257,H322,H387,H452),CHOOSE({1,2,3,4},DP485,DP485,DP485,DP485))</f>
        <v>0</v>
      </c>
      <c r="BN517" s="194">
        <f>SUMPRODUCT(CHOOSE({1,2,3,4},I257,I322,I387,I452),CHOOSE({1,2,3,4},DQ485,DQ485,DQ485,DQ485))</f>
        <v>0</v>
      </c>
      <c r="BO517" s="194">
        <f>SUMPRODUCT(CHOOSE({1,2,3,4},J257,J322,J387,J452),CHOOSE({1,2,3,4},DR485,DR485,DR485,DR485))</f>
        <v>0</v>
      </c>
      <c r="BP517" s="194">
        <f>SUMPRODUCT(CHOOSE({1,2,3,4},K257,K322,K387,K452),CHOOSE({1,2,3,4},DS485,DS485,DS485,DS485))</f>
        <v>0</v>
      </c>
      <c r="BQ517" s="194">
        <f>SUMPRODUCT(CHOOSE({1,2,3,4},L257,L322,L387,L452),CHOOSE({1,2,3,4},DT485,DT485,DT485,DT485))</f>
        <v>0</v>
      </c>
      <c r="BR517" s="194">
        <f>SUMPRODUCT(CHOOSE({1,2,3,4},M257,M322,M387,M452),CHOOSE({1,2,3,4},DU485,DU485,DU485,DU485))</f>
        <v>0</v>
      </c>
      <c r="BS517" s="194">
        <f>SUMPRODUCT(CHOOSE({1,2,3,4},N257,N322,N387,N452),CHOOSE({1,2,3,4},DV485,DV485,DV485,DV485))</f>
        <v>0</v>
      </c>
      <c r="BT517" s="194">
        <f>SUMPRODUCT(CHOOSE({1,2,3,4},O257,O322,O387,O452),CHOOSE({1,2,3,4},DW485,DW485,DW485,DW485))</f>
        <v>0</v>
      </c>
      <c r="BU517" s="194">
        <f>SUMPRODUCT(CHOOSE({1,2,3,4},P257,P322,P387,P452),CHOOSE({1,2,3,4},DX485,DX485,DX485,DX485))</f>
        <v>0</v>
      </c>
      <c r="BV517" s="194">
        <f>SUMPRODUCT(CHOOSE({1,2,3,4},Q257,Q322,Q387,Q452),CHOOSE({1,2,3,4},DY485,DY485,DY485,DY485))</f>
        <v>0</v>
      </c>
      <c r="BW517" s="194">
        <f>SUMPRODUCT(CHOOSE({1,2,3,4},R257,R322,R387,R452),CHOOSE({1,2,3,4},DZ485,DZ485,DZ485,DZ485))</f>
        <v>0</v>
      </c>
      <c r="BX517" s="194">
        <f>SUMPRODUCT(CHOOSE({1,2,3,4},S257,S322,S387,S452),CHOOSE({1,2,3,4},EA485,EA485,EA485,EA485))</f>
        <v>0</v>
      </c>
      <c r="BY517" s="194">
        <f>SUMPRODUCT(CHOOSE({1,2,3,4},T257,T322,T387,T452),CHOOSE({1,2,3,4},EB485,EB485,EB485,EB485))</f>
        <v>0</v>
      </c>
      <c r="BZ517" s="194">
        <f>SUMPRODUCT(CHOOSE({1,2,3,4},U257,U322,U387,U452),CHOOSE({1,2,3,4},EC485,EC485,EC485,EC485))</f>
        <v>0</v>
      </c>
      <c r="CA517" s="194">
        <f>SUMPRODUCT(CHOOSE({1,2,3,4},V257,V322,V387,V452),CHOOSE({1,2,3,4},ED485,ED485,ED485,ED485))</f>
        <v>0</v>
      </c>
      <c r="CB517" s="194">
        <f>SUMPRODUCT(CHOOSE({1,2,3,4},W257,W322,W387,W452),CHOOSE({1,2,3,4},EE485,EE485,EE485,EE485))</f>
        <v>0</v>
      </c>
      <c r="CC517" s="194">
        <f>SUMPRODUCT(CHOOSE({1,2,3,4},X257,X322,X387,X452),CHOOSE({1,2,3,4},EF485,EF485,EF485,EF485))</f>
        <v>0</v>
      </c>
      <c r="CD517" s="194">
        <f>SUMPRODUCT(CHOOSE({1,2,3,4},Y257,Y322,Y387,Y452),CHOOSE({1,2,3,4},EG485,EG485,EG485,EG485))</f>
        <v>0</v>
      </c>
      <c r="CE517" s="194">
        <f>SUMPRODUCT(CHOOSE({1,2,3,4},Z257,Z322,Z387,Z452),CHOOSE({1,2,3,4},EH485,EH485,EH485,EH485))</f>
        <v>0</v>
      </c>
      <c r="CF517" s="194">
        <f>SUMPRODUCT(CHOOSE({1,2,3,4},AA257,AA322,AA387,AA452),CHOOSE({1,2,3,4},EI485,EI485,EI485,EI485))</f>
        <v>0</v>
      </c>
      <c r="CG517" s="194">
        <f>SUMPRODUCT(CHOOSE({1,2,3,4},AB257,AB322,AB387,AB452),CHOOSE({1,2,3,4},EJ485,EJ485,EJ485,EJ485))</f>
        <v>0</v>
      </c>
    </row>
    <row r="518" spans="1:85" x14ac:dyDescent="0.3">
      <c r="B518" s="1">
        <v>22</v>
      </c>
      <c r="C518" s="1"/>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f>(VLOOKUP(X98,BRMort,$A$4,FALSE)-1)*X162*CC486</f>
        <v>0</v>
      </c>
      <c r="Z518" s="155">
        <f>(VLOOKUP(Y98,BRMort,$A$4,FALSE)-1)*Y162*CD486</f>
        <v>0</v>
      </c>
      <c r="AA518" s="155">
        <f>(VLOOKUP(Z98,BRMort,$A$4,FALSE)-1)*Z162*CE486</f>
        <v>0</v>
      </c>
      <c r="AB518" s="155">
        <f>(VLOOKUP(AA98,BRMort,$A$4,FALSE)-1)*AA162*CF486</f>
        <v>0</v>
      </c>
      <c r="AC518" s="156"/>
      <c r="AD518" s="156"/>
      <c r="AE518" s="156"/>
      <c r="AF518" s="156"/>
      <c r="AG518" s="170">
        <f t="shared" si="197"/>
        <v>0</v>
      </c>
      <c r="AH518" s="170">
        <f t="shared" si="197"/>
        <v>0</v>
      </c>
      <c r="AI518" s="170">
        <f t="shared" si="197"/>
        <v>0</v>
      </c>
      <c r="AJ518" s="170">
        <f t="shared" si="197"/>
        <v>0</v>
      </c>
      <c r="AK518" s="170">
        <f t="shared" si="197"/>
        <v>0</v>
      </c>
      <c r="AL518" s="170">
        <f t="shared" si="197"/>
        <v>0</v>
      </c>
      <c r="AM518" s="170">
        <f t="shared" si="197"/>
        <v>0</v>
      </c>
      <c r="AN518" s="170">
        <f t="shared" si="197"/>
        <v>0</v>
      </c>
      <c r="AO518" s="170">
        <f t="shared" si="197"/>
        <v>0</v>
      </c>
      <c r="AP518" s="170">
        <f t="shared" si="197"/>
        <v>0</v>
      </c>
      <c r="AQ518" s="170">
        <f t="shared" si="197"/>
        <v>0</v>
      </c>
      <c r="AR518" s="170">
        <f t="shared" si="197"/>
        <v>0</v>
      </c>
      <c r="AS518" s="170">
        <f t="shared" si="197"/>
        <v>0</v>
      </c>
      <c r="AT518" s="170">
        <f t="shared" si="197"/>
        <v>0</v>
      </c>
      <c r="AU518" s="170">
        <f t="shared" si="197"/>
        <v>0</v>
      </c>
      <c r="AV518" s="170">
        <f t="shared" si="197"/>
        <v>0</v>
      </c>
      <c r="AW518" s="170">
        <f t="shared" si="198"/>
        <v>0</v>
      </c>
      <c r="AX518" s="170">
        <f t="shared" si="198"/>
        <v>0</v>
      </c>
      <c r="AY518" s="170">
        <f t="shared" si="198"/>
        <v>0</v>
      </c>
      <c r="AZ518" s="170">
        <f t="shared" si="198"/>
        <v>0</v>
      </c>
      <c r="BA518" s="170">
        <f t="shared" si="198"/>
        <v>0</v>
      </c>
      <c r="BB518" s="170">
        <f t="shared" si="198"/>
        <v>0</v>
      </c>
      <c r="BC518" s="170">
        <f t="shared" si="198"/>
        <v>0</v>
      </c>
      <c r="BD518" s="170">
        <f t="shared" si="198"/>
        <v>0</v>
      </c>
      <c r="BE518" s="170">
        <f t="shared" si="198"/>
        <v>0</v>
      </c>
      <c r="BF518" s="67"/>
      <c r="BG518" s="67"/>
      <c r="BH518" s="52"/>
      <c r="BI518" s="194">
        <f>SUMPRODUCT(CHOOSE({1,2,3,4},D258,D323,D388,D453),CHOOSE({1,2,3,4},DL486,DL486,DL486,DL486))</f>
        <v>0</v>
      </c>
      <c r="BJ518" s="194">
        <f>SUMPRODUCT(CHOOSE({1,2,3,4},E258,E323,E388,E453),CHOOSE({1,2,3,4},DM486,DM486,DM486,DM486))</f>
        <v>0</v>
      </c>
      <c r="BK518" s="194">
        <f>SUMPRODUCT(CHOOSE({1,2,3,4},F258,F323,F388,F453),CHOOSE({1,2,3,4},DN486,DN486,DN486,DN486))</f>
        <v>0</v>
      </c>
      <c r="BL518" s="194">
        <f>SUMPRODUCT(CHOOSE({1,2,3,4},G258,G323,G388,G453),CHOOSE({1,2,3,4},DO486,DO486,DO486,DO486))</f>
        <v>0</v>
      </c>
      <c r="BM518" s="194">
        <f>SUMPRODUCT(CHOOSE({1,2,3,4},H258,H323,H388,H453),CHOOSE({1,2,3,4},DP486,DP486,DP486,DP486))</f>
        <v>0</v>
      </c>
      <c r="BN518" s="194">
        <f>SUMPRODUCT(CHOOSE({1,2,3,4},I258,I323,I388,I453),CHOOSE({1,2,3,4},DQ486,DQ486,DQ486,DQ486))</f>
        <v>0</v>
      </c>
      <c r="BO518" s="194">
        <f>SUMPRODUCT(CHOOSE({1,2,3,4},J258,J323,J388,J453),CHOOSE({1,2,3,4},DR486,DR486,DR486,DR486))</f>
        <v>0</v>
      </c>
      <c r="BP518" s="194">
        <f>SUMPRODUCT(CHOOSE({1,2,3,4},K258,K323,K388,K453),CHOOSE({1,2,3,4},DS486,DS486,DS486,DS486))</f>
        <v>0</v>
      </c>
      <c r="BQ518" s="194">
        <f>SUMPRODUCT(CHOOSE({1,2,3,4},L258,L323,L388,L453),CHOOSE({1,2,3,4},DT486,DT486,DT486,DT486))</f>
        <v>0</v>
      </c>
      <c r="BR518" s="194">
        <f>SUMPRODUCT(CHOOSE({1,2,3,4},M258,M323,M388,M453),CHOOSE({1,2,3,4},DU486,DU486,DU486,DU486))</f>
        <v>0</v>
      </c>
      <c r="BS518" s="194">
        <f>SUMPRODUCT(CHOOSE({1,2,3,4},N258,N323,N388,N453),CHOOSE({1,2,3,4},DV486,DV486,DV486,DV486))</f>
        <v>0</v>
      </c>
      <c r="BT518" s="194">
        <f>SUMPRODUCT(CHOOSE({1,2,3,4},O258,O323,O388,O453),CHOOSE({1,2,3,4},DW486,DW486,DW486,DW486))</f>
        <v>0</v>
      </c>
      <c r="BU518" s="194">
        <f>SUMPRODUCT(CHOOSE({1,2,3,4},P258,P323,P388,P453),CHOOSE({1,2,3,4},DX486,DX486,DX486,DX486))</f>
        <v>0</v>
      </c>
      <c r="BV518" s="194">
        <f>SUMPRODUCT(CHOOSE({1,2,3,4},Q258,Q323,Q388,Q453),CHOOSE({1,2,3,4},DY486,DY486,DY486,DY486))</f>
        <v>0</v>
      </c>
      <c r="BW518" s="194">
        <f>SUMPRODUCT(CHOOSE({1,2,3,4},R258,R323,R388,R453),CHOOSE({1,2,3,4},DZ486,DZ486,DZ486,DZ486))</f>
        <v>0</v>
      </c>
      <c r="BX518" s="194">
        <f>SUMPRODUCT(CHOOSE({1,2,3,4},S258,S323,S388,S453),CHOOSE({1,2,3,4},EA486,EA486,EA486,EA486))</f>
        <v>0</v>
      </c>
      <c r="BY518" s="194">
        <f>SUMPRODUCT(CHOOSE({1,2,3,4},T258,T323,T388,T453),CHOOSE({1,2,3,4},EB486,EB486,EB486,EB486))</f>
        <v>0</v>
      </c>
      <c r="BZ518" s="194">
        <f>SUMPRODUCT(CHOOSE({1,2,3,4},U258,U323,U388,U453),CHOOSE({1,2,3,4},EC486,EC486,EC486,EC486))</f>
        <v>0</v>
      </c>
      <c r="CA518" s="194">
        <f>SUMPRODUCT(CHOOSE({1,2,3,4},V258,V323,V388,V453),CHOOSE({1,2,3,4},ED486,ED486,ED486,ED486))</f>
        <v>0</v>
      </c>
      <c r="CB518" s="194">
        <f>SUMPRODUCT(CHOOSE({1,2,3,4},W258,W323,W388,W453),CHOOSE({1,2,3,4},EE486,EE486,EE486,EE486))</f>
        <v>0</v>
      </c>
      <c r="CC518" s="194">
        <f>SUMPRODUCT(CHOOSE({1,2,3,4},X258,X323,X388,X453),CHOOSE({1,2,3,4},EF486,EF486,EF486,EF486))</f>
        <v>0</v>
      </c>
      <c r="CD518" s="194">
        <f>SUMPRODUCT(CHOOSE({1,2,3,4},Y258,Y323,Y388,Y453),CHOOSE({1,2,3,4},EG486,EG486,EG486,EG486))</f>
        <v>0</v>
      </c>
      <c r="CE518" s="194">
        <f>SUMPRODUCT(CHOOSE({1,2,3,4},Z258,Z323,Z388,Z453),CHOOSE({1,2,3,4},EH486,EH486,EH486,EH486))</f>
        <v>0</v>
      </c>
      <c r="CF518" s="194">
        <f>SUMPRODUCT(CHOOSE({1,2,3,4},AA258,AA323,AA388,AA453),CHOOSE({1,2,3,4},EI486,EI486,EI486,EI486))</f>
        <v>0</v>
      </c>
      <c r="CG518" s="194">
        <f>SUMPRODUCT(CHOOSE({1,2,3,4},AB258,AB323,AB388,AB453),CHOOSE({1,2,3,4},EJ486,EJ486,EJ486,EJ486))</f>
        <v>0</v>
      </c>
    </row>
    <row r="519" spans="1:85" x14ac:dyDescent="0.3">
      <c r="B519" s="1">
        <v>23</v>
      </c>
      <c r="C519" s="1"/>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f>(VLOOKUP(Y99,BRMort,$A$4,FALSE)-1)*Y163*CD487</f>
        <v>0</v>
      </c>
      <c r="AA519" s="155">
        <f>(VLOOKUP(Z99,BRMort,$A$4,FALSE)-1)*Z163*CE487</f>
        <v>0</v>
      </c>
      <c r="AB519" s="155">
        <f>(VLOOKUP(AA99,BRMort,$A$4,FALSE)-1)*AA163*CF487</f>
        <v>0</v>
      </c>
      <c r="AC519" s="156"/>
      <c r="AD519" s="156"/>
      <c r="AE519" s="156"/>
      <c r="AF519" s="156"/>
      <c r="AG519" s="170">
        <f t="shared" si="197"/>
        <v>0</v>
      </c>
      <c r="AH519" s="170">
        <f t="shared" si="197"/>
        <v>0</v>
      </c>
      <c r="AI519" s="170">
        <f t="shared" si="197"/>
        <v>0</v>
      </c>
      <c r="AJ519" s="170">
        <f t="shared" si="197"/>
        <v>0</v>
      </c>
      <c r="AK519" s="170">
        <f t="shared" si="197"/>
        <v>0</v>
      </c>
      <c r="AL519" s="170">
        <f t="shared" si="197"/>
        <v>0</v>
      </c>
      <c r="AM519" s="170">
        <f t="shared" si="197"/>
        <v>0</v>
      </c>
      <c r="AN519" s="170">
        <f t="shared" si="197"/>
        <v>0</v>
      </c>
      <c r="AO519" s="170">
        <f t="shared" si="197"/>
        <v>0</v>
      </c>
      <c r="AP519" s="170">
        <f t="shared" si="197"/>
        <v>0</v>
      </c>
      <c r="AQ519" s="170">
        <f t="shared" si="197"/>
        <v>0</v>
      </c>
      <c r="AR519" s="170">
        <f t="shared" si="197"/>
        <v>0</v>
      </c>
      <c r="AS519" s="170">
        <f t="shared" si="197"/>
        <v>0</v>
      </c>
      <c r="AT519" s="170">
        <f t="shared" si="197"/>
        <v>0</v>
      </c>
      <c r="AU519" s="170">
        <f t="shared" si="197"/>
        <v>0</v>
      </c>
      <c r="AV519" s="170">
        <f t="shared" si="197"/>
        <v>0</v>
      </c>
      <c r="AW519" s="170">
        <f t="shared" si="198"/>
        <v>0</v>
      </c>
      <c r="AX519" s="170">
        <f t="shared" si="198"/>
        <v>0</v>
      </c>
      <c r="AY519" s="170">
        <f t="shared" si="198"/>
        <v>0</v>
      </c>
      <c r="AZ519" s="170">
        <f t="shared" si="198"/>
        <v>0</v>
      </c>
      <c r="BA519" s="170">
        <f t="shared" si="198"/>
        <v>0</v>
      </c>
      <c r="BB519" s="170">
        <f t="shared" si="198"/>
        <v>0</v>
      </c>
      <c r="BC519" s="170">
        <f t="shared" si="198"/>
        <v>0</v>
      </c>
      <c r="BD519" s="170">
        <f t="shared" si="198"/>
        <v>0</v>
      </c>
      <c r="BE519" s="170">
        <f t="shared" si="198"/>
        <v>0</v>
      </c>
      <c r="BF519" s="67"/>
      <c r="BG519" s="52"/>
      <c r="BH519" s="52"/>
      <c r="BI519" s="194">
        <f>SUMPRODUCT(CHOOSE({1,2,3,4},D259,D324,D389,D454),CHOOSE({1,2,3,4},DL487,DL487,DL487,DL487))</f>
        <v>0</v>
      </c>
      <c r="BJ519" s="194">
        <f>SUMPRODUCT(CHOOSE({1,2,3,4},E259,E324,E389,E454),CHOOSE({1,2,3,4},DM487,DM487,DM487,DM487))</f>
        <v>0</v>
      </c>
      <c r="BK519" s="194">
        <f>SUMPRODUCT(CHOOSE({1,2,3,4},F259,F324,F389,F454),CHOOSE({1,2,3,4},DN487,DN487,DN487,DN487))</f>
        <v>0</v>
      </c>
      <c r="BL519" s="194">
        <f>SUMPRODUCT(CHOOSE({1,2,3,4},G259,G324,G389,G454),CHOOSE({1,2,3,4},DO487,DO487,DO487,DO487))</f>
        <v>0</v>
      </c>
      <c r="BM519" s="194">
        <f>SUMPRODUCT(CHOOSE({1,2,3,4},H259,H324,H389,H454),CHOOSE({1,2,3,4},DP487,DP487,DP487,DP487))</f>
        <v>0</v>
      </c>
      <c r="BN519" s="194">
        <f>SUMPRODUCT(CHOOSE({1,2,3,4},I259,I324,I389,I454),CHOOSE({1,2,3,4},DQ487,DQ487,DQ487,DQ487))</f>
        <v>0</v>
      </c>
      <c r="BO519" s="194">
        <f>SUMPRODUCT(CHOOSE({1,2,3,4},J259,J324,J389,J454),CHOOSE({1,2,3,4},DR487,DR487,DR487,DR487))</f>
        <v>0</v>
      </c>
      <c r="BP519" s="194">
        <f>SUMPRODUCT(CHOOSE({1,2,3,4},K259,K324,K389,K454),CHOOSE({1,2,3,4},DS487,DS487,DS487,DS487))</f>
        <v>0</v>
      </c>
      <c r="BQ519" s="194">
        <f>SUMPRODUCT(CHOOSE({1,2,3,4},L259,L324,L389,L454),CHOOSE({1,2,3,4},DT487,DT487,DT487,DT487))</f>
        <v>0</v>
      </c>
      <c r="BR519" s="194">
        <f>SUMPRODUCT(CHOOSE({1,2,3,4},M259,M324,M389,M454),CHOOSE({1,2,3,4},DU487,DU487,DU487,DU487))</f>
        <v>0</v>
      </c>
      <c r="BS519" s="194">
        <f>SUMPRODUCT(CHOOSE({1,2,3,4},N259,N324,N389,N454),CHOOSE({1,2,3,4},DV487,DV487,DV487,DV487))</f>
        <v>0</v>
      </c>
      <c r="BT519" s="194">
        <f>SUMPRODUCT(CHOOSE({1,2,3,4},O259,O324,O389,O454),CHOOSE({1,2,3,4},DW487,DW487,DW487,DW487))</f>
        <v>0</v>
      </c>
      <c r="BU519" s="194">
        <f>SUMPRODUCT(CHOOSE({1,2,3,4},P259,P324,P389,P454),CHOOSE({1,2,3,4},DX487,DX487,DX487,DX487))</f>
        <v>0</v>
      </c>
      <c r="BV519" s="194">
        <f>SUMPRODUCT(CHOOSE({1,2,3,4},Q259,Q324,Q389,Q454),CHOOSE({1,2,3,4},DY487,DY487,DY487,DY487))</f>
        <v>0</v>
      </c>
      <c r="BW519" s="194">
        <f>SUMPRODUCT(CHOOSE({1,2,3,4},R259,R324,R389,R454),CHOOSE({1,2,3,4},DZ487,DZ487,DZ487,DZ487))</f>
        <v>0</v>
      </c>
      <c r="BX519" s="194">
        <f>SUMPRODUCT(CHOOSE({1,2,3,4},S259,S324,S389,S454),CHOOSE({1,2,3,4},EA487,EA487,EA487,EA487))</f>
        <v>0</v>
      </c>
      <c r="BY519" s="194">
        <f>SUMPRODUCT(CHOOSE({1,2,3,4},T259,T324,T389,T454),CHOOSE({1,2,3,4},EB487,EB487,EB487,EB487))</f>
        <v>0</v>
      </c>
      <c r="BZ519" s="194">
        <f>SUMPRODUCT(CHOOSE({1,2,3,4},U259,U324,U389,U454),CHOOSE({1,2,3,4},EC487,EC487,EC487,EC487))</f>
        <v>0</v>
      </c>
      <c r="CA519" s="194">
        <f>SUMPRODUCT(CHOOSE({1,2,3,4},V259,V324,V389,V454),CHOOSE({1,2,3,4},ED487,ED487,ED487,ED487))</f>
        <v>0</v>
      </c>
      <c r="CB519" s="194">
        <f>SUMPRODUCT(CHOOSE({1,2,3,4},W259,W324,W389,W454),CHOOSE({1,2,3,4},EE487,EE487,EE487,EE487))</f>
        <v>0</v>
      </c>
      <c r="CC519" s="194">
        <f>SUMPRODUCT(CHOOSE({1,2,3,4},X259,X324,X389,X454),CHOOSE({1,2,3,4},EF487,EF487,EF487,EF487))</f>
        <v>0</v>
      </c>
      <c r="CD519" s="194">
        <f>SUMPRODUCT(CHOOSE({1,2,3,4},Y259,Y324,Y389,Y454),CHOOSE({1,2,3,4},EG487,EG487,EG487,EG487))</f>
        <v>0</v>
      </c>
      <c r="CE519" s="194">
        <f>SUMPRODUCT(CHOOSE({1,2,3,4},Z259,Z324,Z389,Z454),CHOOSE({1,2,3,4},EH487,EH487,EH487,EH487))</f>
        <v>0</v>
      </c>
      <c r="CF519" s="194">
        <f>SUMPRODUCT(CHOOSE({1,2,3,4},AA259,AA324,AA389,AA454),CHOOSE({1,2,3,4},EI487,EI487,EI487,EI487))</f>
        <v>0</v>
      </c>
      <c r="CG519" s="194">
        <f>SUMPRODUCT(CHOOSE({1,2,3,4},AB259,AB324,AB389,AB454),CHOOSE({1,2,3,4},EJ487,EJ487,EJ487,EJ487))</f>
        <v>0</v>
      </c>
    </row>
    <row r="520" spans="1:85" x14ac:dyDescent="0.3">
      <c r="B520" s="1">
        <v>24</v>
      </c>
      <c r="C520" s="1"/>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f>(VLOOKUP(Z100,BRMort,$A$4,FALSE)-1)*Z164*CE488</f>
        <v>0</v>
      </c>
      <c r="AB520" s="155">
        <f>(VLOOKUP(AA100,BRMort,$A$4,FALSE)-1)*AA164*CF488</f>
        <v>0</v>
      </c>
      <c r="AC520" s="156"/>
      <c r="AD520" s="156"/>
      <c r="AE520" s="156"/>
      <c r="AF520" s="156"/>
      <c r="AG520" s="170">
        <f t="shared" si="197"/>
        <v>0</v>
      </c>
      <c r="AH520" s="170">
        <f t="shared" si="197"/>
        <v>0</v>
      </c>
      <c r="AI520" s="170">
        <f t="shared" si="197"/>
        <v>0</v>
      </c>
      <c r="AJ520" s="170">
        <f t="shared" si="197"/>
        <v>0</v>
      </c>
      <c r="AK520" s="170">
        <f t="shared" si="197"/>
        <v>0</v>
      </c>
      <c r="AL520" s="170">
        <f t="shared" si="197"/>
        <v>0</v>
      </c>
      <c r="AM520" s="170">
        <f t="shared" si="197"/>
        <v>0</v>
      </c>
      <c r="AN520" s="170">
        <f t="shared" si="197"/>
        <v>0</v>
      </c>
      <c r="AO520" s="170">
        <f t="shared" si="197"/>
        <v>0</v>
      </c>
      <c r="AP520" s="170">
        <f t="shared" si="197"/>
        <v>0</v>
      </c>
      <c r="AQ520" s="170">
        <f t="shared" si="197"/>
        <v>0</v>
      </c>
      <c r="AR520" s="170">
        <f t="shared" si="197"/>
        <v>0</v>
      </c>
      <c r="AS520" s="170">
        <f t="shared" si="197"/>
        <v>0</v>
      </c>
      <c r="AT520" s="170">
        <f t="shared" si="197"/>
        <v>0</v>
      </c>
      <c r="AU520" s="170">
        <f t="shared" si="197"/>
        <v>0</v>
      </c>
      <c r="AV520" s="170">
        <f t="shared" si="197"/>
        <v>0</v>
      </c>
      <c r="AW520" s="170">
        <f t="shared" si="198"/>
        <v>0</v>
      </c>
      <c r="AX520" s="170">
        <f t="shared" si="198"/>
        <v>0</v>
      </c>
      <c r="AY520" s="170">
        <f t="shared" si="198"/>
        <v>0</v>
      </c>
      <c r="AZ520" s="170">
        <f t="shared" si="198"/>
        <v>0</v>
      </c>
      <c r="BA520" s="170">
        <f t="shared" si="198"/>
        <v>0</v>
      </c>
      <c r="BB520" s="170">
        <f t="shared" si="198"/>
        <v>0</v>
      </c>
      <c r="BC520" s="170">
        <f t="shared" si="198"/>
        <v>0</v>
      </c>
      <c r="BD520" s="170">
        <f t="shared" si="198"/>
        <v>0</v>
      </c>
      <c r="BE520" s="170">
        <f t="shared" si="198"/>
        <v>0</v>
      </c>
      <c r="BF520" s="67"/>
      <c r="BG520" s="67"/>
      <c r="BH520" s="52"/>
      <c r="BI520" s="194">
        <f>SUMPRODUCT(CHOOSE({1,2,3,4},D260,D325,D390,D455),CHOOSE({1,2,3,4},DL488,DL488,DL488,DL488))</f>
        <v>0</v>
      </c>
      <c r="BJ520" s="194">
        <f>SUMPRODUCT(CHOOSE({1,2,3,4},E260,E325,E390,E455),CHOOSE({1,2,3,4},DM488,DM488,DM488,DM488))</f>
        <v>0</v>
      </c>
      <c r="BK520" s="194">
        <f>SUMPRODUCT(CHOOSE({1,2,3,4},F260,F325,F390,F455),CHOOSE({1,2,3,4},DN488,DN488,DN488,DN488))</f>
        <v>0</v>
      </c>
      <c r="BL520" s="194">
        <f>SUMPRODUCT(CHOOSE({1,2,3,4},G260,G325,G390,G455),CHOOSE({1,2,3,4},DO488,DO488,DO488,DO488))</f>
        <v>0</v>
      </c>
      <c r="BM520" s="194">
        <f>SUMPRODUCT(CHOOSE({1,2,3,4},H260,H325,H390,H455),CHOOSE({1,2,3,4},DP488,DP488,DP488,DP488))</f>
        <v>0</v>
      </c>
      <c r="BN520" s="194">
        <f>SUMPRODUCT(CHOOSE({1,2,3,4},I260,I325,I390,I455),CHOOSE({1,2,3,4},DQ488,DQ488,DQ488,DQ488))</f>
        <v>0</v>
      </c>
      <c r="BO520" s="194">
        <f>SUMPRODUCT(CHOOSE({1,2,3,4},J260,J325,J390,J455),CHOOSE({1,2,3,4},DR488,DR488,DR488,DR488))</f>
        <v>0</v>
      </c>
      <c r="BP520" s="194">
        <f>SUMPRODUCT(CHOOSE({1,2,3,4},K260,K325,K390,K455),CHOOSE({1,2,3,4},DS488,DS488,DS488,DS488))</f>
        <v>0</v>
      </c>
      <c r="BQ520" s="194">
        <f>SUMPRODUCT(CHOOSE({1,2,3,4},L260,L325,L390,L455),CHOOSE({1,2,3,4},DT488,DT488,DT488,DT488))</f>
        <v>0</v>
      </c>
      <c r="BR520" s="194">
        <f>SUMPRODUCT(CHOOSE({1,2,3,4},M260,M325,M390,M455),CHOOSE({1,2,3,4},DU488,DU488,DU488,DU488))</f>
        <v>0</v>
      </c>
      <c r="BS520" s="194">
        <f>SUMPRODUCT(CHOOSE({1,2,3,4},N260,N325,N390,N455),CHOOSE({1,2,3,4},DV488,DV488,DV488,DV488))</f>
        <v>0</v>
      </c>
      <c r="BT520" s="194">
        <f>SUMPRODUCT(CHOOSE({1,2,3,4},O260,O325,O390,O455),CHOOSE({1,2,3,4},DW488,DW488,DW488,DW488))</f>
        <v>0</v>
      </c>
      <c r="BU520" s="194">
        <f>SUMPRODUCT(CHOOSE({1,2,3,4},P260,P325,P390,P455),CHOOSE({1,2,3,4},DX488,DX488,DX488,DX488))</f>
        <v>0</v>
      </c>
      <c r="BV520" s="194">
        <f>SUMPRODUCT(CHOOSE({1,2,3,4},Q260,Q325,Q390,Q455),CHOOSE({1,2,3,4},DY488,DY488,DY488,DY488))</f>
        <v>0</v>
      </c>
      <c r="BW520" s="194">
        <f>SUMPRODUCT(CHOOSE({1,2,3,4},R260,R325,R390,R455),CHOOSE({1,2,3,4},DZ488,DZ488,DZ488,DZ488))</f>
        <v>0</v>
      </c>
      <c r="BX520" s="194">
        <f>SUMPRODUCT(CHOOSE({1,2,3,4},S260,S325,S390,S455),CHOOSE({1,2,3,4},EA488,EA488,EA488,EA488))</f>
        <v>0</v>
      </c>
      <c r="BY520" s="194">
        <f>SUMPRODUCT(CHOOSE({1,2,3,4},T260,T325,T390,T455),CHOOSE({1,2,3,4},EB488,EB488,EB488,EB488))</f>
        <v>0</v>
      </c>
      <c r="BZ520" s="194">
        <f>SUMPRODUCT(CHOOSE({1,2,3,4},U260,U325,U390,U455),CHOOSE({1,2,3,4},EC488,EC488,EC488,EC488))</f>
        <v>0</v>
      </c>
      <c r="CA520" s="194">
        <f>SUMPRODUCT(CHOOSE({1,2,3,4},V260,V325,V390,V455),CHOOSE({1,2,3,4},ED488,ED488,ED488,ED488))</f>
        <v>0</v>
      </c>
      <c r="CB520" s="194">
        <f>SUMPRODUCT(CHOOSE({1,2,3,4},W260,W325,W390,W455),CHOOSE({1,2,3,4},EE488,EE488,EE488,EE488))</f>
        <v>0</v>
      </c>
      <c r="CC520" s="194">
        <f>SUMPRODUCT(CHOOSE({1,2,3,4},X260,X325,X390,X455),CHOOSE({1,2,3,4},EF488,EF488,EF488,EF488))</f>
        <v>0</v>
      </c>
      <c r="CD520" s="194">
        <f>SUMPRODUCT(CHOOSE({1,2,3,4},Y260,Y325,Y390,Y455),CHOOSE({1,2,3,4},EG488,EG488,EG488,EG488))</f>
        <v>0</v>
      </c>
      <c r="CE520" s="194">
        <f>SUMPRODUCT(CHOOSE({1,2,3,4},Z260,Z325,Z390,Z455),CHOOSE({1,2,3,4},EH488,EH488,EH488,EH488))</f>
        <v>0</v>
      </c>
      <c r="CF520" s="194">
        <f>SUMPRODUCT(CHOOSE({1,2,3,4},AA260,AA325,AA390,AA455),CHOOSE({1,2,3,4},EI488,EI488,EI488,EI488))</f>
        <v>0</v>
      </c>
      <c r="CG520" s="194">
        <f>SUMPRODUCT(CHOOSE({1,2,3,4},AB260,AB325,AB390,AB455),CHOOSE({1,2,3,4},EJ488,EJ488,EJ488,EJ488))</f>
        <v>0</v>
      </c>
    </row>
    <row r="521" spans="1:85" x14ac:dyDescent="0.3">
      <c r="B521" s="1">
        <v>25</v>
      </c>
      <c r="C521" s="1"/>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f>(VLOOKUP(AA101,BRMort,$A$4,FALSE)-1)*AA165*CF489</f>
        <v>0</v>
      </c>
      <c r="AC521" s="156"/>
      <c r="AD521" s="156"/>
      <c r="AE521" s="156"/>
      <c r="AF521" s="156"/>
      <c r="AG521" s="170">
        <f t="shared" si="197"/>
        <v>0</v>
      </c>
      <c r="AH521" s="170">
        <f t="shared" si="197"/>
        <v>0</v>
      </c>
      <c r="AI521" s="170">
        <f t="shared" si="197"/>
        <v>0</v>
      </c>
      <c r="AJ521" s="170">
        <f t="shared" si="197"/>
        <v>0</v>
      </c>
      <c r="AK521" s="170">
        <f t="shared" si="197"/>
        <v>0</v>
      </c>
      <c r="AL521" s="170">
        <f t="shared" si="197"/>
        <v>0</v>
      </c>
      <c r="AM521" s="170">
        <f t="shared" si="197"/>
        <v>0</v>
      </c>
      <c r="AN521" s="170">
        <f t="shared" si="197"/>
        <v>0</v>
      </c>
      <c r="AO521" s="170">
        <f t="shared" si="197"/>
        <v>0</v>
      </c>
      <c r="AP521" s="170">
        <f t="shared" si="197"/>
        <v>0</v>
      </c>
      <c r="AQ521" s="170">
        <f t="shared" si="197"/>
        <v>0</v>
      </c>
      <c r="AR521" s="170">
        <f t="shared" si="197"/>
        <v>0</v>
      </c>
      <c r="AS521" s="170">
        <f t="shared" si="197"/>
        <v>0</v>
      </c>
      <c r="AT521" s="170">
        <f t="shared" si="197"/>
        <v>0</v>
      </c>
      <c r="AU521" s="170">
        <f t="shared" si="197"/>
        <v>0</v>
      </c>
      <c r="AV521" s="170">
        <f t="shared" si="197"/>
        <v>0</v>
      </c>
      <c r="AW521" s="170">
        <f t="shared" si="198"/>
        <v>0</v>
      </c>
      <c r="AX521" s="170">
        <f t="shared" si="198"/>
        <v>0</v>
      </c>
      <c r="AY521" s="170">
        <f t="shared" si="198"/>
        <v>0</v>
      </c>
      <c r="AZ521" s="170">
        <f t="shared" si="198"/>
        <v>0</v>
      </c>
      <c r="BA521" s="170">
        <f t="shared" si="198"/>
        <v>0</v>
      </c>
      <c r="BB521" s="170">
        <f t="shared" si="198"/>
        <v>0</v>
      </c>
      <c r="BC521" s="170">
        <f t="shared" si="198"/>
        <v>0</v>
      </c>
      <c r="BD521" s="170">
        <f t="shared" si="198"/>
        <v>0</v>
      </c>
      <c r="BE521" s="170">
        <f t="shared" si="198"/>
        <v>0</v>
      </c>
      <c r="BF521" s="67"/>
      <c r="BG521" s="67"/>
      <c r="BH521" s="52"/>
      <c r="BI521" s="194">
        <f>SUMPRODUCT(CHOOSE({1,2,3,4},D261,D326,D391,D456),CHOOSE({1,2,3,4},DL489,DL489,DL489,DL489))</f>
        <v>0</v>
      </c>
      <c r="BJ521" s="194">
        <f>SUMPRODUCT(CHOOSE({1,2,3,4},E261,E326,E391,E456),CHOOSE({1,2,3,4},DM489,DM489,DM489,DM489))</f>
        <v>0</v>
      </c>
      <c r="BK521" s="194">
        <f>SUMPRODUCT(CHOOSE({1,2,3,4},F261,F326,F391,F456),CHOOSE({1,2,3,4},DN489,DN489,DN489,DN489))</f>
        <v>0</v>
      </c>
      <c r="BL521" s="194">
        <f>SUMPRODUCT(CHOOSE({1,2,3,4},G261,G326,G391,G456),CHOOSE({1,2,3,4},DO489,DO489,DO489,DO489))</f>
        <v>0</v>
      </c>
      <c r="BM521" s="194">
        <f>SUMPRODUCT(CHOOSE({1,2,3,4},H261,H326,H391,H456),CHOOSE({1,2,3,4},DP489,DP489,DP489,DP489))</f>
        <v>0</v>
      </c>
      <c r="BN521" s="194">
        <f>SUMPRODUCT(CHOOSE({1,2,3,4},I261,I326,I391,I456),CHOOSE({1,2,3,4},DQ489,DQ489,DQ489,DQ489))</f>
        <v>0</v>
      </c>
      <c r="BO521" s="194">
        <f>SUMPRODUCT(CHOOSE({1,2,3,4},J261,J326,J391,J456),CHOOSE({1,2,3,4},DR489,DR489,DR489,DR489))</f>
        <v>0</v>
      </c>
      <c r="BP521" s="194">
        <f>SUMPRODUCT(CHOOSE({1,2,3,4},K261,K326,K391,K456),CHOOSE({1,2,3,4},DS489,DS489,DS489,DS489))</f>
        <v>0</v>
      </c>
      <c r="BQ521" s="194">
        <f>SUMPRODUCT(CHOOSE({1,2,3,4},L261,L326,L391,L456),CHOOSE({1,2,3,4},DT489,DT489,DT489,DT489))</f>
        <v>0</v>
      </c>
      <c r="BR521" s="194">
        <f>SUMPRODUCT(CHOOSE({1,2,3,4},M261,M326,M391,M456),CHOOSE({1,2,3,4},DU489,DU489,DU489,DU489))</f>
        <v>0</v>
      </c>
      <c r="BS521" s="194">
        <f>SUMPRODUCT(CHOOSE({1,2,3,4},N261,N326,N391,N456),CHOOSE({1,2,3,4},DV489,DV489,DV489,DV489))</f>
        <v>0</v>
      </c>
      <c r="BT521" s="194">
        <f>SUMPRODUCT(CHOOSE({1,2,3,4},O261,O326,O391,O456),CHOOSE({1,2,3,4},DW489,DW489,DW489,DW489))</f>
        <v>0</v>
      </c>
      <c r="BU521" s="194">
        <f>SUMPRODUCT(CHOOSE({1,2,3,4},P261,P326,P391,P456),CHOOSE({1,2,3,4},DX489,DX489,DX489,DX489))</f>
        <v>0</v>
      </c>
      <c r="BV521" s="194">
        <f>SUMPRODUCT(CHOOSE({1,2,3,4},Q261,Q326,Q391,Q456),CHOOSE({1,2,3,4},DY489,DY489,DY489,DY489))</f>
        <v>0</v>
      </c>
      <c r="BW521" s="194">
        <f>SUMPRODUCT(CHOOSE({1,2,3,4},R261,R326,R391,R456),CHOOSE({1,2,3,4},DZ489,DZ489,DZ489,DZ489))</f>
        <v>0</v>
      </c>
      <c r="BX521" s="194">
        <f>SUMPRODUCT(CHOOSE({1,2,3,4},S261,S326,S391,S456),CHOOSE({1,2,3,4},EA489,EA489,EA489,EA489))</f>
        <v>0</v>
      </c>
      <c r="BY521" s="194">
        <f>SUMPRODUCT(CHOOSE({1,2,3,4},T261,T326,T391,T456),CHOOSE({1,2,3,4},EB489,EB489,EB489,EB489))</f>
        <v>0</v>
      </c>
      <c r="BZ521" s="194">
        <f>SUMPRODUCT(CHOOSE({1,2,3,4},U261,U326,U391,U456),CHOOSE({1,2,3,4},EC489,EC489,EC489,EC489))</f>
        <v>0</v>
      </c>
      <c r="CA521" s="194">
        <f>SUMPRODUCT(CHOOSE({1,2,3,4},V261,V326,V391,V456),CHOOSE({1,2,3,4},ED489,ED489,ED489,ED489))</f>
        <v>0</v>
      </c>
      <c r="CB521" s="194">
        <f>SUMPRODUCT(CHOOSE({1,2,3,4},W261,W326,W391,W456),CHOOSE({1,2,3,4},EE489,EE489,EE489,EE489))</f>
        <v>0</v>
      </c>
      <c r="CC521" s="194">
        <f>SUMPRODUCT(CHOOSE({1,2,3,4},X261,X326,X391,X456),CHOOSE({1,2,3,4},EF489,EF489,EF489,EF489))</f>
        <v>0</v>
      </c>
      <c r="CD521" s="194">
        <f>SUMPRODUCT(CHOOSE({1,2,3,4},Y261,Y326,Y391,Y456),CHOOSE({1,2,3,4},EG489,EG489,EG489,EG489))</f>
        <v>0</v>
      </c>
      <c r="CE521" s="194">
        <f>SUMPRODUCT(CHOOSE({1,2,3,4},Z261,Z326,Z391,Z456),CHOOSE({1,2,3,4},EH489,EH489,EH489,EH489))</f>
        <v>0</v>
      </c>
      <c r="CF521" s="194">
        <f>SUMPRODUCT(CHOOSE({1,2,3,4},AA261,AA326,AA391,AA456),CHOOSE({1,2,3,4},EI489,EI489,EI489,EI489))</f>
        <v>0</v>
      </c>
      <c r="CG521" s="194">
        <f>SUMPRODUCT(CHOOSE({1,2,3,4},AB261,AB326,AB391,AB456),CHOOSE({1,2,3,4},EJ489,EJ489,EJ489,EJ489))</f>
        <v>0</v>
      </c>
    </row>
    <row r="522" spans="1:85" x14ac:dyDescent="0.3">
      <c r="B522" s="34" t="s">
        <v>157</v>
      </c>
      <c r="C522" s="12"/>
      <c r="D522" s="66">
        <f>SUM(D497:D521)</f>
        <v>0</v>
      </c>
      <c r="E522" s="66">
        <f t="shared" ref="E522:AB522" si="200">SUM(E497:E521)</f>
        <v>1.6473636562020797E-5</v>
      </c>
      <c r="F522" s="66">
        <f t="shared" si="200"/>
        <v>3.4040417594431866E-5</v>
      </c>
      <c r="G522" s="66">
        <f t="shared" si="200"/>
        <v>5.2571475999406796E-5</v>
      </c>
      <c r="H522" s="66">
        <f t="shared" si="200"/>
        <v>7.1965784647500436E-5</v>
      </c>
      <c r="I522" s="66">
        <f t="shared" si="200"/>
        <v>9.2076563727133025E-5</v>
      </c>
      <c r="J522" s="66">
        <f t="shared" si="200"/>
        <v>1.1266607622176021E-4</v>
      </c>
      <c r="K522" s="66">
        <f t="shared" si="200"/>
        <v>1.3347214142100396E-4</v>
      </c>
      <c r="L522" s="66">
        <f t="shared" si="200"/>
        <v>1.5417280920779693E-4</v>
      </c>
      <c r="M522" s="66">
        <f t="shared" si="200"/>
        <v>1.7443715295539016E-4</v>
      </c>
      <c r="N522" s="66">
        <f t="shared" si="200"/>
        <v>1.9403055475474934E-4</v>
      </c>
      <c r="O522" s="66">
        <f t="shared" si="200"/>
        <v>2.1268025170872114E-4</v>
      </c>
      <c r="P522" s="66">
        <f t="shared" si="200"/>
        <v>2.3032106115883618E-4</v>
      </c>
      <c r="Q522" s="66">
        <f t="shared" si="200"/>
        <v>2.4700725073756563E-4</v>
      </c>
      <c r="R522" s="66">
        <f t="shared" si="200"/>
        <v>2.6283016342082221E-4</v>
      </c>
      <c r="S522" s="66">
        <f t="shared" si="200"/>
        <v>2.7777845540032857E-4</v>
      </c>
      <c r="T522" s="66">
        <f t="shared" si="200"/>
        <v>2.9166076556778295E-4</v>
      </c>
      <c r="U522" s="66">
        <f t="shared" si="200"/>
        <v>3.041888572449083E-4</v>
      </c>
      <c r="V522" s="66">
        <f t="shared" si="200"/>
        <v>3.1509082905631852E-4</v>
      </c>
      <c r="W522" s="66">
        <f t="shared" si="200"/>
        <v>3.2393411118439042E-4</v>
      </c>
      <c r="X522" s="66">
        <f t="shared" si="200"/>
        <v>3.3100918100520735E-4</v>
      </c>
      <c r="Y522" s="66">
        <f t="shared" si="200"/>
        <v>3.3613951365391178E-4</v>
      </c>
      <c r="Z522" s="66">
        <f t="shared" si="200"/>
        <v>3.4019672099951315E-4</v>
      </c>
      <c r="AA522" s="66">
        <f t="shared" si="200"/>
        <v>3.4456111640447336E-4</v>
      </c>
      <c r="AB522" s="66">
        <f t="shared" si="200"/>
        <v>3.5034797506378485E-4</v>
      </c>
      <c r="AC522" s="12"/>
      <c r="BH522" s="66">
        <f>SUM(BH497:BH521)</f>
        <v>0</v>
      </c>
      <c r="BI522" s="66">
        <f t="shared" ref="BI522:CG522" si="201">SUM(BI497:BI521)</f>
        <v>0</v>
      </c>
      <c r="BJ522" s="66">
        <f t="shared" si="201"/>
        <v>2.0824416673787572E-7</v>
      </c>
      <c r="BK522" s="66">
        <f t="shared" si="201"/>
        <v>7.9012895137594419E-7</v>
      </c>
      <c r="BL522" s="66">
        <f t="shared" si="201"/>
        <v>1.7118904470874395E-6</v>
      </c>
      <c r="BM522" s="66">
        <f t="shared" si="201"/>
        <v>2.9444325244192453E-6</v>
      </c>
      <c r="BN522" s="66">
        <f t="shared" si="201"/>
        <v>4.9361456232752587E-6</v>
      </c>
      <c r="BO522" s="66">
        <f t="shared" si="201"/>
        <v>7.3407827766247498E-6</v>
      </c>
      <c r="BP522" s="66">
        <f t="shared" si="201"/>
        <v>1.0113288410096062E-5</v>
      </c>
      <c r="BQ522" s="66">
        <f t="shared" si="201"/>
        <v>1.3185903967251454E-5</v>
      </c>
      <c r="BR522" s="66">
        <f t="shared" si="201"/>
        <v>1.6498973697219418E-5</v>
      </c>
      <c r="BS522" s="66">
        <f t="shared" si="201"/>
        <v>2.2570444841727482E-5</v>
      </c>
      <c r="BT522" s="66">
        <f t="shared" si="201"/>
        <v>2.8944057291427034E-5</v>
      </c>
      <c r="BU522" s="66">
        <f t="shared" si="201"/>
        <v>3.5501267234235044E-5</v>
      </c>
      <c r="BV522" s="66">
        <f t="shared" si="201"/>
        <v>4.2238339492275544E-5</v>
      </c>
      <c r="BW522" s="66">
        <f t="shared" si="201"/>
        <v>4.907327506150055E-5</v>
      </c>
      <c r="BX522" s="66">
        <f t="shared" si="201"/>
        <v>5.8178566371663047E-5</v>
      </c>
      <c r="BY522" s="66">
        <f t="shared" si="201"/>
        <v>6.7383021325951206E-5</v>
      </c>
      <c r="BZ522" s="66">
        <f t="shared" si="201"/>
        <v>7.6362752683103926E-5</v>
      </c>
      <c r="CA522" s="66">
        <f t="shared" si="201"/>
        <v>8.5163530093031737E-5</v>
      </c>
      <c r="CB522" s="66">
        <f t="shared" si="201"/>
        <v>8.5629901876647016E-5</v>
      </c>
      <c r="CC522" s="66">
        <f t="shared" si="201"/>
        <v>1.0393668270694819E-4</v>
      </c>
      <c r="CD522" s="66">
        <f t="shared" si="201"/>
        <v>1.2018590474132601E-4</v>
      </c>
      <c r="CE522" s="66">
        <f t="shared" si="201"/>
        <v>1.3451785589061531E-4</v>
      </c>
      <c r="CF522" s="66">
        <f t="shared" si="201"/>
        <v>1.4814212334323475E-4</v>
      </c>
      <c r="CG522" s="66">
        <f t="shared" si="201"/>
        <v>1.6178090667446358E-4</v>
      </c>
    </row>
    <row r="523" spans="1:85" x14ac:dyDescent="0.3">
      <c r="B523" s="34" t="s">
        <v>158</v>
      </c>
      <c r="C523" s="12"/>
      <c r="D523" s="66">
        <f>SUM($D522:D522)</f>
        <v>0</v>
      </c>
      <c r="E523" s="66">
        <f>SUM($D522:E522)</f>
        <v>1.6473636562020797E-5</v>
      </c>
      <c r="F523" s="66">
        <f>SUM($D522:F522)</f>
        <v>5.0514054156452663E-5</v>
      </c>
      <c r="G523" s="66">
        <f>SUM($D522:G522)</f>
        <v>1.0308553015585946E-4</v>
      </c>
      <c r="H523" s="66">
        <f>SUM($D522:H522)</f>
        <v>1.7505131480335988E-4</v>
      </c>
      <c r="I523" s="66">
        <f>SUM($D522:I522)</f>
        <v>2.6712787853049291E-4</v>
      </c>
      <c r="J523" s="66">
        <f>SUM($D522:J522)</f>
        <v>3.7979395475225313E-4</v>
      </c>
      <c r="K523" s="66">
        <f>SUM($D522:K522)</f>
        <v>5.1326609617325714E-4</v>
      </c>
      <c r="L523" s="66">
        <f>SUM($D522:L522)</f>
        <v>6.6743890538105411E-4</v>
      </c>
      <c r="M523" s="66">
        <f>SUM($D522:M522)</f>
        <v>8.4187605833644426E-4</v>
      </c>
      <c r="N523" s="66">
        <f>SUM($D522:N522)</f>
        <v>1.0359066130911935E-3</v>
      </c>
      <c r="O523" s="66">
        <f>SUM($D522:O522)</f>
        <v>1.2485868647999147E-3</v>
      </c>
      <c r="P523" s="66">
        <f>SUM($D522:P522)</f>
        <v>1.4789079259587509E-3</v>
      </c>
      <c r="Q523" s="66">
        <f>SUM($D522:Q522)</f>
        <v>1.7259151766963166E-3</v>
      </c>
      <c r="R523" s="66">
        <f>SUM($D522:R522)</f>
        <v>1.988745340117139E-3</v>
      </c>
      <c r="S523" s="66">
        <f>SUM($D522:S522)</f>
        <v>2.2665237955174673E-3</v>
      </c>
      <c r="T523" s="66">
        <f>SUM($D522:T522)</f>
        <v>2.5581845610852501E-3</v>
      </c>
      <c r="U523" s="66">
        <f>SUM($D522:U522)</f>
        <v>2.8623734183301584E-3</v>
      </c>
      <c r="V523" s="66">
        <f>SUM($D522:V522)</f>
        <v>3.1774642473864768E-3</v>
      </c>
      <c r="W523" s="66">
        <f>SUM($D522:W522)</f>
        <v>3.5013983585708672E-3</v>
      </c>
      <c r="X523" s="66">
        <f>SUM($D522:X522)</f>
        <v>3.8324075395760747E-3</v>
      </c>
      <c r="Y523" s="66">
        <f>SUM($D522:Y522)</f>
        <v>4.1685470532299863E-3</v>
      </c>
      <c r="Z523" s="66">
        <f>SUM($D522:Z522)</f>
        <v>4.508743774229499E-3</v>
      </c>
      <c r="AA523" s="66">
        <f>SUM($D522:AA522)</f>
        <v>4.8533048906339721E-3</v>
      </c>
      <c r="AB523" s="66">
        <f>SUM($D522:AB522)</f>
        <v>5.203652865697757E-3</v>
      </c>
      <c r="AC523" s="12"/>
    </row>
    <row r="524" spans="1:85" x14ac:dyDescent="0.3">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85" x14ac:dyDescent="0.3">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8" spans="1:85" s="14" customFormat="1" x14ac:dyDescent="0.3">
      <c r="A528" s="14" t="s">
        <v>74</v>
      </c>
      <c r="AF528" s="13"/>
      <c r="BH528" s="13"/>
    </row>
    <row r="529" spans="1:85" x14ac:dyDescent="0.3">
      <c r="A529" s="1"/>
      <c r="C529" s="1"/>
    </row>
    <row r="530" spans="1:85" x14ac:dyDescent="0.3">
      <c r="A530" s="1"/>
      <c r="C530" s="1" t="s">
        <v>13</v>
      </c>
      <c r="AF530" s="1"/>
      <c r="BH530" s="1"/>
    </row>
    <row r="531" spans="1:85" x14ac:dyDescent="0.3">
      <c r="C531" s="1">
        <v>0</v>
      </c>
      <c r="D531" s="1">
        <v>1</v>
      </c>
      <c r="E531" s="1">
        <v>2</v>
      </c>
      <c r="F531" s="1">
        <v>3</v>
      </c>
      <c r="G531" s="1">
        <v>4</v>
      </c>
      <c r="H531" s="1">
        <v>5</v>
      </c>
      <c r="I531" s="1">
        <v>6</v>
      </c>
      <c r="J531" s="1">
        <v>7</v>
      </c>
      <c r="K531" s="1">
        <v>8</v>
      </c>
      <c r="L531" s="1">
        <v>9</v>
      </c>
      <c r="M531" s="1">
        <v>10</v>
      </c>
      <c r="N531" s="1">
        <v>11</v>
      </c>
      <c r="O531" s="1">
        <v>12</v>
      </c>
      <c r="P531" s="1">
        <v>13</v>
      </c>
      <c r="Q531" s="1">
        <v>14</v>
      </c>
      <c r="R531" s="1">
        <v>15</v>
      </c>
      <c r="S531" s="1">
        <v>16</v>
      </c>
      <c r="T531" s="1">
        <v>17</v>
      </c>
      <c r="U531" s="1">
        <v>18</v>
      </c>
      <c r="V531" s="1">
        <v>19</v>
      </c>
      <c r="W531" s="1">
        <v>20</v>
      </c>
      <c r="X531" s="1">
        <v>21</v>
      </c>
      <c r="Y531" s="1">
        <v>22</v>
      </c>
      <c r="Z531" s="1">
        <v>23</v>
      </c>
      <c r="AA531" s="1">
        <v>24</v>
      </c>
      <c r="AB531" s="1">
        <v>25</v>
      </c>
      <c r="AC531" s="52"/>
      <c r="AD531" s="52"/>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row>
    <row r="532" spans="1:85" x14ac:dyDescent="0.3">
      <c r="A532" s="9" t="s">
        <v>12</v>
      </c>
      <c r="B532" s="1">
        <v>1</v>
      </c>
      <c r="C532" s="1"/>
      <c r="D532" s="169">
        <f t="shared" ref="D532:D548" si="202">D237+D302+D367+D432+D497</f>
        <v>0</v>
      </c>
      <c r="E532" s="169">
        <f t="shared" ref="E532:AB543" si="203">E237+E302+E367+E432+E497</f>
        <v>2.6649925585972782E-2</v>
      </c>
      <c r="F532" s="169">
        <f t="shared" si="203"/>
        <v>4.8804869076450104E-2</v>
      </c>
      <c r="G532" s="169">
        <f t="shared" si="203"/>
        <v>6.8247933622541307E-2</v>
      </c>
      <c r="H532" s="169">
        <f t="shared" si="203"/>
        <v>8.5430887135010708E-2</v>
      </c>
      <c r="I532" s="169">
        <f t="shared" si="203"/>
        <v>0.11146350238466148</v>
      </c>
      <c r="J532" s="169">
        <f t="shared" si="203"/>
        <v>0.13480009445154315</v>
      </c>
      <c r="K532" s="169">
        <f t="shared" si="203"/>
        <v>0.15588299110723974</v>
      </c>
      <c r="L532" s="169">
        <f t="shared" si="203"/>
        <v>0.17483522572096336</v>
      </c>
      <c r="M532" s="169">
        <f t="shared" si="203"/>
        <v>0.19200072648438107</v>
      </c>
      <c r="N532" s="169">
        <f t="shared" si="203"/>
        <v>0.23431507608583108</v>
      </c>
      <c r="O532" s="169">
        <f t="shared" si="203"/>
        <v>0.27169371270628967</v>
      </c>
      <c r="P532" s="169">
        <f t="shared" si="203"/>
        <v>0.3046133123448222</v>
      </c>
      <c r="Q532" s="169">
        <f t="shared" si="203"/>
        <v>0.33415453425757191</v>
      </c>
      <c r="R532" s="169">
        <f t="shared" si="203"/>
        <v>0.36033720969980848</v>
      </c>
      <c r="S532" s="169">
        <f t="shared" si="203"/>
        <v>0.39871748878366658</v>
      </c>
      <c r="T532" s="169">
        <f t="shared" si="203"/>
        <v>0.43324848623600226</v>
      </c>
      <c r="U532" s="169">
        <f t="shared" si="203"/>
        <v>0.46302848094079879</v>
      </c>
      <c r="V532" s="169">
        <f t="shared" si="203"/>
        <v>0.489687572842471</v>
      </c>
      <c r="W532" s="169">
        <f t="shared" si="203"/>
        <v>0.46980108505654261</v>
      </c>
      <c r="X532" s="169">
        <f t="shared" si="203"/>
        <v>0.54689951791686064</v>
      </c>
      <c r="Y532" s="169">
        <f t="shared" si="203"/>
        <v>0.60858375492767158</v>
      </c>
      <c r="Z532" s="169">
        <f t="shared" si="203"/>
        <v>0.65586739060796362</v>
      </c>
      <c r="AA532" s="169">
        <f t="shared" si="203"/>
        <v>0.6933974442347749</v>
      </c>
      <c r="AB532" s="169">
        <f t="shared" si="203"/>
        <v>0.72191283472227086</v>
      </c>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row>
    <row r="533" spans="1:85" x14ac:dyDescent="0.3">
      <c r="B533" s="1">
        <v>2</v>
      </c>
      <c r="C533" s="1"/>
      <c r="D533" s="169">
        <f t="shared" si="202"/>
        <v>0</v>
      </c>
      <c r="E533" s="169">
        <f t="shared" ref="E533:S533" si="204">E238+E303+E368+E433+E498</f>
        <v>0</v>
      </c>
      <c r="F533" s="169">
        <f t="shared" si="204"/>
        <v>0</v>
      </c>
      <c r="G533" s="169">
        <f t="shared" si="204"/>
        <v>0</v>
      </c>
      <c r="H533" s="169">
        <f t="shared" si="204"/>
        <v>0</v>
      </c>
      <c r="I533" s="169">
        <f t="shared" si="204"/>
        <v>0</v>
      </c>
      <c r="J533" s="169">
        <f t="shared" si="204"/>
        <v>0</v>
      </c>
      <c r="K533" s="169">
        <f t="shared" si="204"/>
        <v>0</v>
      </c>
      <c r="L533" s="169">
        <f t="shared" si="204"/>
        <v>0</v>
      </c>
      <c r="M533" s="169">
        <f t="shared" si="204"/>
        <v>0</v>
      </c>
      <c r="N533" s="169">
        <f t="shared" si="204"/>
        <v>0</v>
      </c>
      <c r="O533" s="169">
        <f t="shared" si="204"/>
        <v>0</v>
      </c>
      <c r="P533" s="169">
        <f t="shared" si="204"/>
        <v>0</v>
      </c>
      <c r="Q533" s="169">
        <f t="shared" si="204"/>
        <v>0</v>
      </c>
      <c r="R533" s="169">
        <f t="shared" si="204"/>
        <v>0</v>
      </c>
      <c r="S533" s="169">
        <f t="shared" si="204"/>
        <v>0</v>
      </c>
      <c r="T533" s="169">
        <f t="shared" si="203"/>
        <v>0</v>
      </c>
      <c r="U533" s="169">
        <f t="shared" si="203"/>
        <v>0</v>
      </c>
      <c r="V533" s="169">
        <f t="shared" si="203"/>
        <v>0</v>
      </c>
      <c r="W533" s="169">
        <f t="shared" si="203"/>
        <v>0</v>
      </c>
      <c r="X533" s="169">
        <f t="shared" si="203"/>
        <v>0</v>
      </c>
      <c r="Y533" s="169">
        <f t="shared" si="203"/>
        <v>0</v>
      </c>
      <c r="Z533" s="169">
        <f t="shared" si="203"/>
        <v>0</v>
      </c>
      <c r="AA533" s="169">
        <f t="shared" si="203"/>
        <v>0</v>
      </c>
      <c r="AB533" s="169">
        <f t="shared" si="203"/>
        <v>0</v>
      </c>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row>
    <row r="534" spans="1:85" x14ac:dyDescent="0.3">
      <c r="B534" s="1">
        <v>3</v>
      </c>
      <c r="C534" s="1"/>
      <c r="D534" s="169">
        <f t="shared" si="202"/>
        <v>0</v>
      </c>
      <c r="E534" s="169">
        <f t="shared" si="203"/>
        <v>0</v>
      </c>
      <c r="F534" s="169">
        <f t="shared" si="203"/>
        <v>0</v>
      </c>
      <c r="G534" s="169">
        <f t="shared" si="203"/>
        <v>0</v>
      </c>
      <c r="H534" s="169">
        <f t="shared" si="203"/>
        <v>0</v>
      </c>
      <c r="I534" s="169">
        <f t="shared" si="203"/>
        <v>0</v>
      </c>
      <c r="J534" s="169">
        <f t="shared" si="203"/>
        <v>0</v>
      </c>
      <c r="K534" s="169">
        <f t="shared" si="203"/>
        <v>0</v>
      </c>
      <c r="L534" s="169">
        <f t="shared" si="203"/>
        <v>0</v>
      </c>
      <c r="M534" s="169">
        <f t="shared" si="203"/>
        <v>0</v>
      </c>
      <c r="N534" s="169">
        <f t="shared" si="203"/>
        <v>0</v>
      </c>
      <c r="O534" s="169">
        <f t="shared" si="203"/>
        <v>0</v>
      </c>
      <c r="P534" s="169">
        <f t="shared" si="203"/>
        <v>0</v>
      </c>
      <c r="Q534" s="169">
        <f t="shared" si="203"/>
        <v>0</v>
      </c>
      <c r="R534" s="169">
        <f t="shared" si="203"/>
        <v>0</v>
      </c>
      <c r="S534" s="169">
        <f t="shared" si="203"/>
        <v>0</v>
      </c>
      <c r="T534" s="169">
        <f t="shared" si="203"/>
        <v>0</v>
      </c>
      <c r="U534" s="169">
        <f t="shared" si="203"/>
        <v>0</v>
      </c>
      <c r="V534" s="169">
        <f t="shared" si="203"/>
        <v>0</v>
      </c>
      <c r="W534" s="169">
        <f t="shared" si="203"/>
        <v>0</v>
      </c>
      <c r="X534" s="169">
        <f t="shared" si="203"/>
        <v>0</v>
      </c>
      <c r="Y534" s="169">
        <f t="shared" si="203"/>
        <v>0</v>
      </c>
      <c r="Z534" s="169">
        <f t="shared" si="203"/>
        <v>0</v>
      </c>
      <c r="AA534" s="169">
        <f t="shared" si="203"/>
        <v>0</v>
      </c>
      <c r="AB534" s="169">
        <f t="shared" si="203"/>
        <v>0</v>
      </c>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row>
    <row r="535" spans="1:85" x14ac:dyDescent="0.3">
      <c r="B535" s="1">
        <v>4</v>
      </c>
      <c r="C535" s="1"/>
      <c r="D535" s="169">
        <f t="shared" si="202"/>
        <v>0</v>
      </c>
      <c r="E535" s="169">
        <f t="shared" si="203"/>
        <v>0</v>
      </c>
      <c r="F535" s="169">
        <f t="shared" si="203"/>
        <v>0</v>
      </c>
      <c r="G535" s="169">
        <f t="shared" si="203"/>
        <v>0</v>
      </c>
      <c r="H535" s="169">
        <f t="shared" si="203"/>
        <v>0</v>
      </c>
      <c r="I535" s="169">
        <f t="shared" si="203"/>
        <v>0</v>
      </c>
      <c r="J535" s="169">
        <f t="shared" si="203"/>
        <v>0</v>
      </c>
      <c r="K535" s="169">
        <f t="shared" si="203"/>
        <v>0</v>
      </c>
      <c r="L535" s="169">
        <f t="shared" si="203"/>
        <v>0</v>
      </c>
      <c r="M535" s="169">
        <f t="shared" si="203"/>
        <v>0</v>
      </c>
      <c r="N535" s="169">
        <f t="shared" si="203"/>
        <v>0</v>
      </c>
      <c r="O535" s="169">
        <f t="shared" si="203"/>
        <v>0</v>
      </c>
      <c r="P535" s="169">
        <f t="shared" si="203"/>
        <v>0</v>
      </c>
      <c r="Q535" s="169">
        <f t="shared" si="203"/>
        <v>0</v>
      </c>
      <c r="R535" s="169">
        <f t="shared" si="203"/>
        <v>0</v>
      </c>
      <c r="S535" s="169">
        <f t="shared" si="203"/>
        <v>0</v>
      </c>
      <c r="T535" s="169">
        <f t="shared" si="203"/>
        <v>0</v>
      </c>
      <c r="U535" s="169">
        <f t="shared" si="203"/>
        <v>0</v>
      </c>
      <c r="V535" s="169">
        <f t="shared" si="203"/>
        <v>0</v>
      </c>
      <c r="W535" s="169">
        <f t="shared" si="203"/>
        <v>0</v>
      </c>
      <c r="X535" s="169">
        <f t="shared" si="203"/>
        <v>0</v>
      </c>
      <c r="Y535" s="169">
        <f t="shared" si="203"/>
        <v>0</v>
      </c>
      <c r="Z535" s="169">
        <f t="shared" si="203"/>
        <v>0</v>
      </c>
      <c r="AA535" s="169">
        <f t="shared" si="203"/>
        <v>0</v>
      </c>
      <c r="AB535" s="169">
        <f t="shared" si="203"/>
        <v>0</v>
      </c>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row>
    <row r="536" spans="1:85" x14ac:dyDescent="0.3">
      <c r="B536" s="1">
        <v>5</v>
      </c>
      <c r="C536" s="1"/>
      <c r="D536" s="169">
        <f t="shared" si="202"/>
        <v>0</v>
      </c>
      <c r="E536" s="169">
        <f t="shared" si="203"/>
        <v>0</v>
      </c>
      <c r="F536" s="169">
        <f t="shared" si="203"/>
        <v>0</v>
      </c>
      <c r="G536" s="169">
        <f t="shared" si="203"/>
        <v>0</v>
      </c>
      <c r="H536" s="169">
        <f t="shared" si="203"/>
        <v>0</v>
      </c>
      <c r="I536" s="169">
        <f t="shared" si="203"/>
        <v>0</v>
      </c>
      <c r="J536" s="169">
        <f t="shared" si="203"/>
        <v>0</v>
      </c>
      <c r="K536" s="169">
        <f t="shared" si="203"/>
        <v>0</v>
      </c>
      <c r="L536" s="169">
        <f t="shared" si="203"/>
        <v>0</v>
      </c>
      <c r="M536" s="169">
        <f t="shared" si="203"/>
        <v>0</v>
      </c>
      <c r="N536" s="169">
        <f t="shared" si="203"/>
        <v>0</v>
      </c>
      <c r="O536" s="169">
        <f t="shared" si="203"/>
        <v>0</v>
      </c>
      <c r="P536" s="169">
        <f t="shared" si="203"/>
        <v>0</v>
      </c>
      <c r="Q536" s="169">
        <f t="shared" si="203"/>
        <v>0</v>
      </c>
      <c r="R536" s="169">
        <f t="shared" si="203"/>
        <v>0</v>
      </c>
      <c r="S536" s="169">
        <f t="shared" si="203"/>
        <v>0</v>
      </c>
      <c r="T536" s="169">
        <f t="shared" si="203"/>
        <v>0</v>
      </c>
      <c r="U536" s="169">
        <f t="shared" si="203"/>
        <v>0</v>
      </c>
      <c r="V536" s="169">
        <f t="shared" si="203"/>
        <v>0</v>
      </c>
      <c r="W536" s="169">
        <f t="shared" si="203"/>
        <v>0</v>
      </c>
      <c r="X536" s="169">
        <f t="shared" si="203"/>
        <v>0</v>
      </c>
      <c r="Y536" s="169">
        <f t="shared" si="203"/>
        <v>0</v>
      </c>
      <c r="Z536" s="169">
        <f t="shared" si="203"/>
        <v>0</v>
      </c>
      <c r="AA536" s="169">
        <f t="shared" si="203"/>
        <v>0</v>
      </c>
      <c r="AB536" s="169">
        <f t="shared" si="203"/>
        <v>0</v>
      </c>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row>
    <row r="537" spans="1:85" x14ac:dyDescent="0.3">
      <c r="B537" s="1">
        <v>6</v>
      </c>
      <c r="C537" s="1"/>
      <c r="D537" s="169">
        <f t="shared" si="202"/>
        <v>0</v>
      </c>
      <c r="E537" s="169">
        <f t="shared" si="203"/>
        <v>0</v>
      </c>
      <c r="F537" s="169">
        <f t="shared" si="203"/>
        <v>0</v>
      </c>
      <c r="G537" s="169">
        <f t="shared" si="203"/>
        <v>0</v>
      </c>
      <c r="H537" s="169">
        <f t="shared" si="203"/>
        <v>0</v>
      </c>
      <c r="I537" s="169">
        <f t="shared" si="203"/>
        <v>0</v>
      </c>
      <c r="J537" s="169">
        <f t="shared" si="203"/>
        <v>0</v>
      </c>
      <c r="K537" s="169">
        <f t="shared" si="203"/>
        <v>0</v>
      </c>
      <c r="L537" s="169">
        <f t="shared" si="203"/>
        <v>0</v>
      </c>
      <c r="M537" s="169">
        <f t="shared" si="203"/>
        <v>0</v>
      </c>
      <c r="N537" s="169">
        <f t="shared" si="203"/>
        <v>0</v>
      </c>
      <c r="O537" s="169">
        <f t="shared" si="203"/>
        <v>0</v>
      </c>
      <c r="P537" s="169">
        <f t="shared" si="203"/>
        <v>0</v>
      </c>
      <c r="Q537" s="169">
        <f t="shared" si="203"/>
        <v>0</v>
      </c>
      <c r="R537" s="169">
        <f t="shared" si="203"/>
        <v>0</v>
      </c>
      <c r="S537" s="169">
        <f t="shared" si="203"/>
        <v>0</v>
      </c>
      <c r="T537" s="169">
        <f t="shared" si="203"/>
        <v>0</v>
      </c>
      <c r="U537" s="169">
        <f t="shared" si="203"/>
        <v>0</v>
      </c>
      <c r="V537" s="169">
        <f t="shared" si="203"/>
        <v>0</v>
      </c>
      <c r="W537" s="169">
        <f t="shared" si="203"/>
        <v>0</v>
      </c>
      <c r="X537" s="169">
        <f t="shared" si="203"/>
        <v>0</v>
      </c>
      <c r="Y537" s="169">
        <f t="shared" si="203"/>
        <v>0</v>
      </c>
      <c r="Z537" s="169">
        <f t="shared" si="203"/>
        <v>0</v>
      </c>
      <c r="AA537" s="169">
        <f t="shared" si="203"/>
        <v>0</v>
      </c>
      <c r="AB537" s="169">
        <f t="shared" si="203"/>
        <v>0</v>
      </c>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row>
    <row r="538" spans="1:85" x14ac:dyDescent="0.3">
      <c r="B538" s="1">
        <v>7</v>
      </c>
      <c r="C538" s="1"/>
      <c r="D538" s="169">
        <f t="shared" si="202"/>
        <v>0</v>
      </c>
      <c r="E538" s="169">
        <f t="shared" si="203"/>
        <v>0</v>
      </c>
      <c r="F538" s="169">
        <f t="shared" si="203"/>
        <v>0</v>
      </c>
      <c r="G538" s="169">
        <f t="shared" si="203"/>
        <v>0</v>
      </c>
      <c r="H538" s="169">
        <f t="shared" si="203"/>
        <v>0</v>
      </c>
      <c r="I538" s="169">
        <f t="shared" si="203"/>
        <v>0</v>
      </c>
      <c r="J538" s="169">
        <f t="shared" si="203"/>
        <v>0</v>
      </c>
      <c r="K538" s="169">
        <f t="shared" si="203"/>
        <v>0</v>
      </c>
      <c r="L538" s="169">
        <f t="shared" si="203"/>
        <v>0</v>
      </c>
      <c r="M538" s="169">
        <f t="shared" si="203"/>
        <v>0</v>
      </c>
      <c r="N538" s="169">
        <f t="shared" si="203"/>
        <v>0</v>
      </c>
      <c r="O538" s="169">
        <f t="shared" si="203"/>
        <v>0</v>
      </c>
      <c r="P538" s="169">
        <f t="shared" si="203"/>
        <v>0</v>
      </c>
      <c r="Q538" s="169">
        <f t="shared" si="203"/>
        <v>0</v>
      </c>
      <c r="R538" s="169">
        <f t="shared" si="203"/>
        <v>0</v>
      </c>
      <c r="S538" s="169">
        <f t="shared" si="203"/>
        <v>0</v>
      </c>
      <c r="T538" s="169">
        <f t="shared" si="203"/>
        <v>0</v>
      </c>
      <c r="U538" s="169">
        <f t="shared" si="203"/>
        <v>0</v>
      </c>
      <c r="V538" s="169">
        <f t="shared" si="203"/>
        <v>0</v>
      </c>
      <c r="W538" s="169">
        <f t="shared" si="203"/>
        <v>0</v>
      </c>
      <c r="X538" s="169">
        <f t="shared" si="203"/>
        <v>0</v>
      </c>
      <c r="Y538" s="169">
        <f t="shared" si="203"/>
        <v>0</v>
      </c>
      <c r="Z538" s="169">
        <f t="shared" si="203"/>
        <v>0</v>
      </c>
      <c r="AA538" s="169">
        <f t="shared" si="203"/>
        <v>0</v>
      </c>
      <c r="AB538" s="169">
        <f t="shared" si="203"/>
        <v>0</v>
      </c>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row>
    <row r="539" spans="1:85" x14ac:dyDescent="0.3">
      <c r="B539" s="1">
        <v>8</v>
      </c>
      <c r="C539" s="1"/>
      <c r="D539" s="169">
        <f t="shared" si="202"/>
        <v>0</v>
      </c>
      <c r="E539" s="169">
        <f t="shared" si="203"/>
        <v>0</v>
      </c>
      <c r="F539" s="169">
        <f t="shared" si="203"/>
        <v>0</v>
      </c>
      <c r="G539" s="169">
        <f t="shared" si="203"/>
        <v>0</v>
      </c>
      <c r="H539" s="169">
        <f t="shared" si="203"/>
        <v>0</v>
      </c>
      <c r="I539" s="169">
        <f t="shared" si="203"/>
        <v>0</v>
      </c>
      <c r="J539" s="169">
        <f t="shared" si="203"/>
        <v>0</v>
      </c>
      <c r="K539" s="169">
        <f t="shared" si="203"/>
        <v>0</v>
      </c>
      <c r="L539" s="169">
        <f t="shared" si="203"/>
        <v>0</v>
      </c>
      <c r="M539" s="169">
        <f t="shared" si="203"/>
        <v>0</v>
      </c>
      <c r="N539" s="169">
        <f t="shared" si="203"/>
        <v>0</v>
      </c>
      <c r="O539" s="169">
        <f t="shared" si="203"/>
        <v>0</v>
      </c>
      <c r="P539" s="169">
        <f t="shared" si="203"/>
        <v>0</v>
      </c>
      <c r="Q539" s="169">
        <f t="shared" si="203"/>
        <v>0</v>
      </c>
      <c r="R539" s="169">
        <f t="shared" si="203"/>
        <v>0</v>
      </c>
      <c r="S539" s="169">
        <f t="shared" si="203"/>
        <v>0</v>
      </c>
      <c r="T539" s="169">
        <f t="shared" si="203"/>
        <v>0</v>
      </c>
      <c r="U539" s="169">
        <f t="shared" si="203"/>
        <v>0</v>
      </c>
      <c r="V539" s="169">
        <f t="shared" si="203"/>
        <v>0</v>
      </c>
      <c r="W539" s="169">
        <f t="shared" si="203"/>
        <v>0</v>
      </c>
      <c r="X539" s="169">
        <f t="shared" si="203"/>
        <v>0</v>
      </c>
      <c r="Y539" s="169">
        <f t="shared" si="203"/>
        <v>0</v>
      </c>
      <c r="Z539" s="169">
        <f t="shared" si="203"/>
        <v>0</v>
      </c>
      <c r="AA539" s="169">
        <f t="shared" si="203"/>
        <v>0</v>
      </c>
      <c r="AB539" s="169">
        <f t="shared" si="203"/>
        <v>0</v>
      </c>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row>
    <row r="540" spans="1:85" x14ac:dyDescent="0.3">
      <c r="B540" s="1">
        <v>9</v>
      </c>
      <c r="C540" s="1"/>
      <c r="D540" s="169">
        <f t="shared" si="202"/>
        <v>0</v>
      </c>
      <c r="E540" s="169">
        <f t="shared" si="203"/>
        <v>0</v>
      </c>
      <c r="F540" s="169">
        <f t="shared" si="203"/>
        <v>0</v>
      </c>
      <c r="G540" s="169">
        <f t="shared" si="203"/>
        <v>0</v>
      </c>
      <c r="H540" s="169">
        <f t="shared" si="203"/>
        <v>0</v>
      </c>
      <c r="I540" s="169">
        <f t="shared" si="203"/>
        <v>0</v>
      </c>
      <c r="J540" s="169">
        <f t="shared" si="203"/>
        <v>0</v>
      </c>
      <c r="K540" s="169">
        <f t="shared" si="203"/>
        <v>0</v>
      </c>
      <c r="L540" s="169">
        <f t="shared" si="203"/>
        <v>0</v>
      </c>
      <c r="M540" s="169">
        <f t="shared" si="203"/>
        <v>0</v>
      </c>
      <c r="N540" s="169">
        <f t="shared" si="203"/>
        <v>0</v>
      </c>
      <c r="O540" s="169">
        <f t="shared" si="203"/>
        <v>0</v>
      </c>
      <c r="P540" s="169">
        <f t="shared" si="203"/>
        <v>0</v>
      </c>
      <c r="Q540" s="169">
        <f t="shared" si="203"/>
        <v>0</v>
      </c>
      <c r="R540" s="169">
        <f t="shared" si="203"/>
        <v>0</v>
      </c>
      <c r="S540" s="169">
        <f t="shared" si="203"/>
        <v>0</v>
      </c>
      <c r="T540" s="169">
        <f t="shared" si="203"/>
        <v>0</v>
      </c>
      <c r="U540" s="169">
        <f t="shared" si="203"/>
        <v>0</v>
      </c>
      <c r="V540" s="169">
        <f t="shared" si="203"/>
        <v>0</v>
      </c>
      <c r="W540" s="169">
        <f t="shared" si="203"/>
        <v>0</v>
      </c>
      <c r="X540" s="169">
        <f t="shared" si="203"/>
        <v>0</v>
      </c>
      <c r="Y540" s="169">
        <f t="shared" si="203"/>
        <v>0</v>
      </c>
      <c r="Z540" s="169">
        <f t="shared" si="203"/>
        <v>0</v>
      </c>
      <c r="AA540" s="169">
        <f t="shared" si="203"/>
        <v>0</v>
      </c>
      <c r="AB540" s="169">
        <f t="shared" si="203"/>
        <v>0</v>
      </c>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row>
    <row r="541" spans="1:85" x14ac:dyDescent="0.3">
      <c r="B541" s="1">
        <v>10</v>
      </c>
      <c r="C541" s="1"/>
      <c r="D541" s="169">
        <f t="shared" si="202"/>
        <v>0</v>
      </c>
      <c r="E541" s="169">
        <f t="shared" si="203"/>
        <v>0</v>
      </c>
      <c r="F541" s="169">
        <f t="shared" si="203"/>
        <v>0</v>
      </c>
      <c r="G541" s="169">
        <f t="shared" si="203"/>
        <v>0</v>
      </c>
      <c r="H541" s="169">
        <f t="shared" si="203"/>
        <v>0</v>
      </c>
      <c r="I541" s="169">
        <f t="shared" si="203"/>
        <v>0</v>
      </c>
      <c r="J541" s="169">
        <f t="shared" si="203"/>
        <v>0</v>
      </c>
      <c r="K541" s="169">
        <f t="shared" si="203"/>
        <v>0</v>
      </c>
      <c r="L541" s="169">
        <f t="shared" si="203"/>
        <v>0</v>
      </c>
      <c r="M541" s="169">
        <f t="shared" si="203"/>
        <v>0</v>
      </c>
      <c r="N541" s="169">
        <f t="shared" si="203"/>
        <v>0</v>
      </c>
      <c r="O541" s="169">
        <f t="shared" si="203"/>
        <v>0</v>
      </c>
      <c r="P541" s="169">
        <f t="shared" si="203"/>
        <v>0</v>
      </c>
      <c r="Q541" s="169">
        <f t="shared" si="203"/>
        <v>0</v>
      </c>
      <c r="R541" s="169">
        <f t="shared" si="203"/>
        <v>0</v>
      </c>
      <c r="S541" s="169">
        <f t="shared" si="203"/>
        <v>0</v>
      </c>
      <c r="T541" s="169">
        <f t="shared" si="203"/>
        <v>0</v>
      </c>
      <c r="U541" s="169">
        <f t="shared" si="203"/>
        <v>0</v>
      </c>
      <c r="V541" s="169">
        <f t="shared" si="203"/>
        <v>0</v>
      </c>
      <c r="W541" s="169">
        <f t="shared" si="203"/>
        <v>0</v>
      </c>
      <c r="X541" s="169">
        <f t="shared" si="203"/>
        <v>0</v>
      </c>
      <c r="Y541" s="169">
        <f t="shared" si="203"/>
        <v>0</v>
      </c>
      <c r="Z541" s="169">
        <f t="shared" si="203"/>
        <v>0</v>
      </c>
      <c r="AA541" s="169">
        <f t="shared" si="203"/>
        <v>0</v>
      </c>
      <c r="AB541" s="169">
        <f t="shared" si="203"/>
        <v>0</v>
      </c>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row>
    <row r="542" spans="1:85" x14ac:dyDescent="0.3">
      <c r="B542" s="1">
        <v>11</v>
      </c>
      <c r="C542" s="1"/>
      <c r="D542" s="169">
        <f t="shared" si="202"/>
        <v>0</v>
      </c>
      <c r="E542" s="169">
        <f t="shared" si="203"/>
        <v>0</v>
      </c>
      <c r="F542" s="169">
        <f t="shared" si="203"/>
        <v>0</v>
      </c>
      <c r="G542" s="169">
        <f t="shared" si="203"/>
        <v>0</v>
      </c>
      <c r="H542" s="169">
        <f t="shared" si="203"/>
        <v>0</v>
      </c>
      <c r="I542" s="169">
        <f t="shared" si="203"/>
        <v>0</v>
      </c>
      <c r="J542" s="169">
        <f t="shared" si="203"/>
        <v>0</v>
      </c>
      <c r="K542" s="169">
        <f t="shared" si="203"/>
        <v>0</v>
      </c>
      <c r="L542" s="169">
        <f t="shared" si="203"/>
        <v>0</v>
      </c>
      <c r="M542" s="169">
        <f t="shared" si="203"/>
        <v>0</v>
      </c>
      <c r="N542" s="169">
        <f t="shared" si="203"/>
        <v>0</v>
      </c>
      <c r="O542" s="169">
        <f t="shared" si="203"/>
        <v>0</v>
      </c>
      <c r="P542" s="169">
        <f t="shared" si="203"/>
        <v>0</v>
      </c>
      <c r="Q542" s="169">
        <f t="shared" si="203"/>
        <v>0</v>
      </c>
      <c r="R542" s="169">
        <f t="shared" si="203"/>
        <v>0</v>
      </c>
      <c r="S542" s="169">
        <f t="shared" si="203"/>
        <v>0</v>
      </c>
      <c r="T542" s="169">
        <f t="shared" si="203"/>
        <v>0</v>
      </c>
      <c r="U542" s="169">
        <f t="shared" si="203"/>
        <v>0</v>
      </c>
      <c r="V542" s="169">
        <f t="shared" si="203"/>
        <v>0</v>
      </c>
      <c r="W542" s="169">
        <f t="shared" si="203"/>
        <v>0</v>
      </c>
      <c r="X542" s="169">
        <f t="shared" si="203"/>
        <v>0</v>
      </c>
      <c r="Y542" s="169">
        <f t="shared" si="203"/>
        <v>0</v>
      </c>
      <c r="Z542" s="169">
        <f t="shared" si="203"/>
        <v>0</v>
      </c>
      <c r="AA542" s="169">
        <f t="shared" si="203"/>
        <v>0</v>
      </c>
      <c r="AB542" s="169">
        <f t="shared" si="203"/>
        <v>0</v>
      </c>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row>
    <row r="543" spans="1:85" x14ac:dyDescent="0.3">
      <c r="B543" s="1">
        <v>12</v>
      </c>
      <c r="C543" s="1"/>
      <c r="D543" s="169">
        <f t="shared" si="202"/>
        <v>0</v>
      </c>
      <c r="E543" s="169">
        <f t="shared" si="203"/>
        <v>0</v>
      </c>
      <c r="F543" s="169">
        <f t="shared" si="203"/>
        <v>0</v>
      </c>
      <c r="G543" s="169">
        <f t="shared" si="203"/>
        <v>0</v>
      </c>
      <c r="H543" s="169">
        <f t="shared" si="203"/>
        <v>0</v>
      </c>
      <c r="I543" s="169">
        <f t="shared" si="203"/>
        <v>0</v>
      </c>
      <c r="J543" s="169">
        <f t="shared" si="203"/>
        <v>0</v>
      </c>
      <c r="K543" s="169">
        <f t="shared" ref="E543:AB553" si="205">K248+K313+K378+K443+K508</f>
        <v>0</v>
      </c>
      <c r="L543" s="169">
        <f t="shared" si="205"/>
        <v>0</v>
      </c>
      <c r="M543" s="169">
        <f t="shared" si="205"/>
        <v>0</v>
      </c>
      <c r="N543" s="169">
        <f t="shared" si="205"/>
        <v>0</v>
      </c>
      <c r="O543" s="169">
        <f t="shared" si="205"/>
        <v>0</v>
      </c>
      <c r="P543" s="169">
        <f t="shared" si="205"/>
        <v>0</v>
      </c>
      <c r="Q543" s="169">
        <f t="shared" si="205"/>
        <v>0</v>
      </c>
      <c r="R543" s="169">
        <f t="shared" si="205"/>
        <v>0</v>
      </c>
      <c r="S543" s="169">
        <f t="shared" si="205"/>
        <v>0</v>
      </c>
      <c r="T543" s="169">
        <f t="shared" si="205"/>
        <v>0</v>
      </c>
      <c r="U543" s="169">
        <f t="shared" si="205"/>
        <v>0</v>
      </c>
      <c r="V543" s="169">
        <f t="shared" si="205"/>
        <v>0</v>
      </c>
      <c r="W543" s="169">
        <f t="shared" si="205"/>
        <v>0</v>
      </c>
      <c r="X543" s="169">
        <f t="shared" si="205"/>
        <v>0</v>
      </c>
      <c r="Y543" s="169">
        <f t="shared" si="205"/>
        <v>0</v>
      </c>
      <c r="Z543" s="169">
        <f t="shared" si="205"/>
        <v>0</v>
      </c>
      <c r="AA543" s="169">
        <f t="shared" si="205"/>
        <v>0</v>
      </c>
      <c r="AB543" s="169">
        <f t="shared" si="205"/>
        <v>0</v>
      </c>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row>
    <row r="544" spans="1:85" x14ac:dyDescent="0.3">
      <c r="B544" s="1">
        <v>13</v>
      </c>
      <c r="C544" s="1"/>
      <c r="D544" s="169">
        <f t="shared" si="202"/>
        <v>0</v>
      </c>
      <c r="E544" s="169">
        <f t="shared" si="205"/>
        <v>0</v>
      </c>
      <c r="F544" s="169">
        <f t="shared" si="205"/>
        <v>0</v>
      </c>
      <c r="G544" s="169">
        <f t="shared" si="205"/>
        <v>0</v>
      </c>
      <c r="H544" s="169">
        <f t="shared" si="205"/>
        <v>0</v>
      </c>
      <c r="I544" s="169">
        <f t="shared" si="205"/>
        <v>0</v>
      </c>
      <c r="J544" s="169">
        <f t="shared" si="205"/>
        <v>0</v>
      </c>
      <c r="K544" s="169">
        <f t="shared" si="205"/>
        <v>0</v>
      </c>
      <c r="L544" s="169">
        <f t="shared" si="205"/>
        <v>0</v>
      </c>
      <c r="M544" s="169">
        <f t="shared" si="205"/>
        <v>0</v>
      </c>
      <c r="N544" s="169">
        <f t="shared" si="205"/>
        <v>0</v>
      </c>
      <c r="O544" s="169">
        <f t="shared" si="205"/>
        <v>0</v>
      </c>
      <c r="P544" s="169">
        <f t="shared" si="205"/>
        <v>0</v>
      </c>
      <c r="Q544" s="169">
        <f t="shared" si="205"/>
        <v>0</v>
      </c>
      <c r="R544" s="169">
        <f t="shared" si="205"/>
        <v>0</v>
      </c>
      <c r="S544" s="169">
        <f t="shared" si="205"/>
        <v>0</v>
      </c>
      <c r="T544" s="169">
        <f t="shared" si="205"/>
        <v>0</v>
      </c>
      <c r="U544" s="169">
        <f t="shared" si="205"/>
        <v>0</v>
      </c>
      <c r="V544" s="169">
        <f t="shared" si="205"/>
        <v>0</v>
      </c>
      <c r="W544" s="169">
        <f t="shared" si="205"/>
        <v>0</v>
      </c>
      <c r="X544" s="169">
        <f t="shared" si="205"/>
        <v>0</v>
      </c>
      <c r="Y544" s="169">
        <f t="shared" si="205"/>
        <v>0</v>
      </c>
      <c r="Z544" s="169">
        <f t="shared" si="205"/>
        <v>0</v>
      </c>
      <c r="AA544" s="169">
        <f t="shared" si="205"/>
        <v>0</v>
      </c>
      <c r="AB544" s="169">
        <f t="shared" si="205"/>
        <v>0</v>
      </c>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row>
    <row r="545" spans="2:85" x14ac:dyDescent="0.3">
      <c r="B545" s="1">
        <v>14</v>
      </c>
      <c r="C545" s="1"/>
      <c r="D545" s="169">
        <f t="shared" si="202"/>
        <v>0</v>
      </c>
      <c r="E545" s="169">
        <f t="shared" si="205"/>
        <v>0</v>
      </c>
      <c r="F545" s="169">
        <f t="shared" si="205"/>
        <v>0</v>
      </c>
      <c r="G545" s="169">
        <f t="shared" si="205"/>
        <v>0</v>
      </c>
      <c r="H545" s="169">
        <f t="shared" si="205"/>
        <v>0</v>
      </c>
      <c r="I545" s="169">
        <f t="shared" si="205"/>
        <v>0</v>
      </c>
      <c r="J545" s="169">
        <f t="shared" si="205"/>
        <v>0</v>
      </c>
      <c r="K545" s="169">
        <f t="shared" si="205"/>
        <v>0</v>
      </c>
      <c r="L545" s="169">
        <f t="shared" si="205"/>
        <v>0</v>
      </c>
      <c r="M545" s="169">
        <f t="shared" si="205"/>
        <v>0</v>
      </c>
      <c r="N545" s="169">
        <f t="shared" si="205"/>
        <v>0</v>
      </c>
      <c r="O545" s="169">
        <f t="shared" si="205"/>
        <v>0</v>
      </c>
      <c r="P545" s="169">
        <f t="shared" si="205"/>
        <v>0</v>
      </c>
      <c r="Q545" s="169">
        <f t="shared" si="205"/>
        <v>0</v>
      </c>
      <c r="R545" s="169">
        <f t="shared" si="205"/>
        <v>0</v>
      </c>
      <c r="S545" s="169">
        <f t="shared" si="205"/>
        <v>0</v>
      </c>
      <c r="T545" s="169">
        <f t="shared" si="205"/>
        <v>0</v>
      </c>
      <c r="U545" s="169">
        <f t="shared" si="205"/>
        <v>0</v>
      </c>
      <c r="V545" s="169">
        <f t="shared" si="205"/>
        <v>0</v>
      </c>
      <c r="W545" s="169">
        <f t="shared" si="205"/>
        <v>0</v>
      </c>
      <c r="X545" s="169">
        <f t="shared" si="205"/>
        <v>0</v>
      </c>
      <c r="Y545" s="169">
        <f t="shared" si="205"/>
        <v>0</v>
      </c>
      <c r="Z545" s="169">
        <f t="shared" si="205"/>
        <v>0</v>
      </c>
      <c r="AA545" s="169">
        <f t="shared" si="205"/>
        <v>0</v>
      </c>
      <c r="AB545" s="169">
        <f t="shared" si="205"/>
        <v>0</v>
      </c>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row>
    <row r="546" spans="2:85" x14ac:dyDescent="0.3">
      <c r="B546" s="1">
        <v>15</v>
      </c>
      <c r="C546" s="1"/>
      <c r="D546" s="169">
        <f t="shared" si="202"/>
        <v>0</v>
      </c>
      <c r="E546" s="169">
        <f t="shared" si="205"/>
        <v>0</v>
      </c>
      <c r="F546" s="169">
        <f t="shared" si="205"/>
        <v>0</v>
      </c>
      <c r="G546" s="169">
        <f t="shared" si="205"/>
        <v>0</v>
      </c>
      <c r="H546" s="169">
        <f t="shared" si="205"/>
        <v>0</v>
      </c>
      <c r="I546" s="169">
        <f t="shared" si="205"/>
        <v>0</v>
      </c>
      <c r="J546" s="169">
        <f t="shared" si="205"/>
        <v>0</v>
      </c>
      <c r="K546" s="169">
        <f t="shared" si="205"/>
        <v>0</v>
      </c>
      <c r="L546" s="169">
        <f t="shared" si="205"/>
        <v>0</v>
      </c>
      <c r="M546" s="169">
        <f t="shared" si="205"/>
        <v>0</v>
      </c>
      <c r="N546" s="169">
        <f t="shared" si="205"/>
        <v>0</v>
      </c>
      <c r="O546" s="169">
        <f t="shared" si="205"/>
        <v>0</v>
      </c>
      <c r="P546" s="169">
        <f t="shared" si="205"/>
        <v>0</v>
      </c>
      <c r="Q546" s="169">
        <f t="shared" si="205"/>
        <v>0</v>
      </c>
      <c r="R546" s="169">
        <f t="shared" si="205"/>
        <v>0</v>
      </c>
      <c r="S546" s="169">
        <f t="shared" si="205"/>
        <v>0</v>
      </c>
      <c r="T546" s="169">
        <f t="shared" si="205"/>
        <v>0</v>
      </c>
      <c r="U546" s="169">
        <f t="shared" si="205"/>
        <v>0</v>
      </c>
      <c r="V546" s="169">
        <f t="shared" si="205"/>
        <v>0</v>
      </c>
      <c r="W546" s="169">
        <f t="shared" si="205"/>
        <v>0</v>
      </c>
      <c r="X546" s="169">
        <f t="shared" si="205"/>
        <v>0</v>
      </c>
      <c r="Y546" s="169">
        <f t="shared" si="205"/>
        <v>0</v>
      </c>
      <c r="Z546" s="169">
        <f t="shared" si="205"/>
        <v>0</v>
      </c>
      <c r="AA546" s="169">
        <f t="shared" si="205"/>
        <v>0</v>
      </c>
      <c r="AB546" s="169">
        <f t="shared" si="205"/>
        <v>0</v>
      </c>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row>
    <row r="547" spans="2:85" x14ac:dyDescent="0.3">
      <c r="B547" s="1">
        <v>16</v>
      </c>
      <c r="C547" s="1"/>
      <c r="D547" s="169">
        <f t="shared" si="202"/>
        <v>0</v>
      </c>
      <c r="E547" s="169">
        <f t="shared" si="205"/>
        <v>0</v>
      </c>
      <c r="F547" s="169">
        <f t="shared" si="205"/>
        <v>0</v>
      </c>
      <c r="G547" s="169">
        <f t="shared" si="205"/>
        <v>0</v>
      </c>
      <c r="H547" s="169">
        <f t="shared" si="205"/>
        <v>0</v>
      </c>
      <c r="I547" s="169">
        <f t="shared" si="205"/>
        <v>0</v>
      </c>
      <c r="J547" s="169">
        <f t="shared" si="205"/>
        <v>0</v>
      </c>
      <c r="K547" s="169">
        <f t="shared" si="205"/>
        <v>0</v>
      </c>
      <c r="L547" s="169">
        <f t="shared" si="205"/>
        <v>0</v>
      </c>
      <c r="M547" s="169">
        <f t="shared" si="205"/>
        <v>0</v>
      </c>
      <c r="N547" s="169">
        <f t="shared" si="205"/>
        <v>0</v>
      </c>
      <c r="O547" s="169">
        <f t="shared" si="205"/>
        <v>0</v>
      </c>
      <c r="P547" s="169">
        <f t="shared" si="205"/>
        <v>0</v>
      </c>
      <c r="Q547" s="169">
        <f t="shared" si="205"/>
        <v>0</v>
      </c>
      <c r="R547" s="169">
        <f t="shared" si="205"/>
        <v>0</v>
      </c>
      <c r="S547" s="169">
        <f t="shared" si="205"/>
        <v>0</v>
      </c>
      <c r="T547" s="169">
        <f t="shared" si="205"/>
        <v>0</v>
      </c>
      <c r="U547" s="169">
        <f t="shared" si="205"/>
        <v>0</v>
      </c>
      <c r="V547" s="169">
        <f t="shared" si="205"/>
        <v>0</v>
      </c>
      <c r="W547" s="169">
        <f t="shared" si="205"/>
        <v>0</v>
      </c>
      <c r="X547" s="169">
        <f t="shared" si="205"/>
        <v>0</v>
      </c>
      <c r="Y547" s="169">
        <f t="shared" si="205"/>
        <v>0</v>
      </c>
      <c r="Z547" s="169">
        <f t="shared" si="205"/>
        <v>0</v>
      </c>
      <c r="AA547" s="169">
        <f t="shared" si="205"/>
        <v>0</v>
      </c>
      <c r="AB547" s="169">
        <f t="shared" si="205"/>
        <v>0</v>
      </c>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row>
    <row r="548" spans="2:85" x14ac:dyDescent="0.3">
      <c r="B548" s="1">
        <v>17</v>
      </c>
      <c r="C548" s="1"/>
      <c r="D548" s="169">
        <f t="shared" si="202"/>
        <v>0</v>
      </c>
      <c r="E548" s="169">
        <f t="shared" si="205"/>
        <v>0</v>
      </c>
      <c r="F548" s="169">
        <f t="shared" si="205"/>
        <v>0</v>
      </c>
      <c r="G548" s="169">
        <f t="shared" si="205"/>
        <v>0</v>
      </c>
      <c r="H548" s="169">
        <f t="shared" si="205"/>
        <v>0</v>
      </c>
      <c r="I548" s="169">
        <f t="shared" si="205"/>
        <v>0</v>
      </c>
      <c r="J548" s="169">
        <f t="shared" si="205"/>
        <v>0</v>
      </c>
      <c r="K548" s="169">
        <f t="shared" si="205"/>
        <v>0</v>
      </c>
      <c r="L548" s="169">
        <f t="shared" si="205"/>
        <v>0</v>
      </c>
      <c r="M548" s="169">
        <f t="shared" si="205"/>
        <v>0</v>
      </c>
      <c r="N548" s="169">
        <f t="shared" si="205"/>
        <v>0</v>
      </c>
      <c r="O548" s="169">
        <f t="shared" si="205"/>
        <v>0</v>
      </c>
      <c r="P548" s="169">
        <f t="shared" si="205"/>
        <v>0</v>
      </c>
      <c r="Q548" s="169">
        <f t="shared" si="205"/>
        <v>0</v>
      </c>
      <c r="R548" s="169">
        <f t="shared" si="205"/>
        <v>0</v>
      </c>
      <c r="S548" s="169">
        <f t="shared" si="205"/>
        <v>0</v>
      </c>
      <c r="T548" s="169">
        <f t="shared" si="205"/>
        <v>0</v>
      </c>
      <c r="U548" s="169">
        <f t="shared" si="205"/>
        <v>0</v>
      </c>
      <c r="V548" s="169">
        <f t="shared" si="205"/>
        <v>0</v>
      </c>
      <c r="W548" s="169">
        <f t="shared" si="205"/>
        <v>0</v>
      </c>
      <c r="X548" s="169">
        <f t="shared" si="205"/>
        <v>0</v>
      </c>
      <c r="Y548" s="169">
        <f t="shared" si="205"/>
        <v>0</v>
      </c>
      <c r="Z548" s="169">
        <f t="shared" si="205"/>
        <v>0</v>
      </c>
      <c r="AA548" s="169">
        <f t="shared" si="205"/>
        <v>0</v>
      </c>
      <c r="AB548" s="169">
        <f t="shared" si="205"/>
        <v>0</v>
      </c>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row>
    <row r="549" spans="2:85" x14ac:dyDescent="0.3">
      <c r="B549" s="1">
        <v>18</v>
      </c>
      <c r="C549" s="1"/>
      <c r="D549" s="169">
        <f t="shared" ref="D549:D556" si="206">D254+D319+D384+D449+D514</f>
        <v>0</v>
      </c>
      <c r="E549" s="169">
        <f t="shared" si="205"/>
        <v>0</v>
      </c>
      <c r="F549" s="169">
        <f t="shared" si="205"/>
        <v>0</v>
      </c>
      <c r="G549" s="169">
        <f t="shared" si="205"/>
        <v>0</v>
      </c>
      <c r="H549" s="169">
        <f t="shared" si="205"/>
        <v>0</v>
      </c>
      <c r="I549" s="169">
        <f t="shared" si="205"/>
        <v>0</v>
      </c>
      <c r="J549" s="169">
        <f t="shared" si="205"/>
        <v>0</v>
      </c>
      <c r="K549" s="169">
        <f t="shared" si="205"/>
        <v>0</v>
      </c>
      <c r="L549" s="169">
        <f t="shared" si="205"/>
        <v>0</v>
      </c>
      <c r="M549" s="169">
        <f t="shared" si="205"/>
        <v>0</v>
      </c>
      <c r="N549" s="169">
        <f t="shared" si="205"/>
        <v>0</v>
      </c>
      <c r="O549" s="169">
        <f t="shared" si="205"/>
        <v>0</v>
      </c>
      <c r="P549" s="169">
        <f t="shared" si="205"/>
        <v>0</v>
      </c>
      <c r="Q549" s="169">
        <f t="shared" si="205"/>
        <v>0</v>
      </c>
      <c r="R549" s="169">
        <f t="shared" si="205"/>
        <v>0</v>
      </c>
      <c r="S549" s="169">
        <f t="shared" si="205"/>
        <v>0</v>
      </c>
      <c r="T549" s="169">
        <f t="shared" si="205"/>
        <v>0</v>
      </c>
      <c r="U549" s="169">
        <f t="shared" si="205"/>
        <v>0</v>
      </c>
      <c r="V549" s="169">
        <f t="shared" si="205"/>
        <v>0</v>
      </c>
      <c r="W549" s="169">
        <f t="shared" si="205"/>
        <v>0</v>
      </c>
      <c r="X549" s="169">
        <f t="shared" si="205"/>
        <v>0</v>
      </c>
      <c r="Y549" s="169">
        <f t="shared" si="205"/>
        <v>0</v>
      </c>
      <c r="Z549" s="169">
        <f t="shared" si="205"/>
        <v>0</v>
      </c>
      <c r="AA549" s="169">
        <f t="shared" si="205"/>
        <v>0</v>
      </c>
      <c r="AB549" s="169">
        <f t="shared" si="205"/>
        <v>0</v>
      </c>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row>
    <row r="550" spans="2:85" x14ac:dyDescent="0.3">
      <c r="B550" s="1">
        <v>19</v>
      </c>
      <c r="C550" s="1"/>
      <c r="D550" s="169">
        <f t="shared" si="206"/>
        <v>0</v>
      </c>
      <c r="E550" s="169">
        <f t="shared" si="205"/>
        <v>0</v>
      </c>
      <c r="F550" s="169">
        <f t="shared" si="205"/>
        <v>0</v>
      </c>
      <c r="G550" s="169">
        <f t="shared" si="205"/>
        <v>0</v>
      </c>
      <c r="H550" s="169">
        <f t="shared" si="205"/>
        <v>0</v>
      </c>
      <c r="I550" s="169">
        <f t="shared" si="205"/>
        <v>0</v>
      </c>
      <c r="J550" s="169">
        <f t="shared" si="205"/>
        <v>0</v>
      </c>
      <c r="K550" s="169">
        <f t="shared" si="205"/>
        <v>0</v>
      </c>
      <c r="L550" s="169">
        <f t="shared" si="205"/>
        <v>0</v>
      </c>
      <c r="M550" s="169">
        <f t="shared" si="205"/>
        <v>0</v>
      </c>
      <c r="N550" s="169">
        <f t="shared" si="205"/>
        <v>0</v>
      </c>
      <c r="O550" s="169">
        <f t="shared" si="205"/>
        <v>0</v>
      </c>
      <c r="P550" s="169">
        <f t="shared" si="205"/>
        <v>0</v>
      </c>
      <c r="Q550" s="169">
        <f t="shared" si="205"/>
        <v>0</v>
      </c>
      <c r="R550" s="169">
        <f t="shared" si="205"/>
        <v>0</v>
      </c>
      <c r="S550" s="169">
        <f t="shared" si="205"/>
        <v>0</v>
      </c>
      <c r="T550" s="169">
        <f t="shared" si="205"/>
        <v>0</v>
      </c>
      <c r="U550" s="169">
        <f t="shared" si="205"/>
        <v>0</v>
      </c>
      <c r="V550" s="169">
        <f t="shared" si="205"/>
        <v>0</v>
      </c>
      <c r="W550" s="169">
        <f t="shared" si="205"/>
        <v>0</v>
      </c>
      <c r="X550" s="169">
        <f t="shared" si="205"/>
        <v>0</v>
      </c>
      <c r="Y550" s="169">
        <f t="shared" si="205"/>
        <v>0</v>
      </c>
      <c r="Z550" s="169">
        <f t="shared" si="205"/>
        <v>0</v>
      </c>
      <c r="AA550" s="169">
        <f t="shared" si="205"/>
        <v>0</v>
      </c>
      <c r="AB550" s="169">
        <f t="shared" si="205"/>
        <v>0</v>
      </c>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row>
    <row r="551" spans="2:85" x14ac:dyDescent="0.3">
      <c r="B551" s="1">
        <v>20</v>
      </c>
      <c r="C551" s="1"/>
      <c r="D551" s="169">
        <f t="shared" si="206"/>
        <v>0</v>
      </c>
      <c r="E551" s="169">
        <f t="shared" si="205"/>
        <v>0</v>
      </c>
      <c r="F551" s="169">
        <f t="shared" si="205"/>
        <v>0</v>
      </c>
      <c r="G551" s="169">
        <f t="shared" si="205"/>
        <v>0</v>
      </c>
      <c r="H551" s="169">
        <f t="shared" si="205"/>
        <v>0</v>
      </c>
      <c r="I551" s="169">
        <f t="shared" si="205"/>
        <v>0</v>
      </c>
      <c r="J551" s="169">
        <f t="shared" si="205"/>
        <v>0</v>
      </c>
      <c r="K551" s="169">
        <f t="shared" si="205"/>
        <v>0</v>
      </c>
      <c r="L551" s="169">
        <f t="shared" si="205"/>
        <v>0</v>
      </c>
      <c r="M551" s="169">
        <f t="shared" si="205"/>
        <v>0</v>
      </c>
      <c r="N551" s="169">
        <f t="shared" si="205"/>
        <v>0</v>
      </c>
      <c r="O551" s="169">
        <f t="shared" si="205"/>
        <v>0</v>
      </c>
      <c r="P551" s="169">
        <f t="shared" si="205"/>
        <v>0</v>
      </c>
      <c r="Q551" s="169">
        <f t="shared" si="205"/>
        <v>0</v>
      </c>
      <c r="R551" s="169">
        <f t="shared" si="205"/>
        <v>0</v>
      </c>
      <c r="S551" s="169">
        <f t="shared" si="205"/>
        <v>0</v>
      </c>
      <c r="T551" s="169">
        <f t="shared" si="205"/>
        <v>0</v>
      </c>
      <c r="U551" s="169">
        <f t="shared" si="205"/>
        <v>0</v>
      </c>
      <c r="V551" s="169">
        <f t="shared" si="205"/>
        <v>0</v>
      </c>
      <c r="W551" s="169">
        <f t="shared" si="205"/>
        <v>0</v>
      </c>
      <c r="X551" s="169">
        <f t="shared" si="205"/>
        <v>0</v>
      </c>
      <c r="Y551" s="169">
        <f t="shared" si="205"/>
        <v>0</v>
      </c>
      <c r="Z551" s="169">
        <f t="shared" si="205"/>
        <v>0</v>
      </c>
      <c r="AA551" s="169">
        <f t="shared" si="205"/>
        <v>0</v>
      </c>
      <c r="AB551" s="169">
        <f t="shared" si="205"/>
        <v>0</v>
      </c>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row>
    <row r="552" spans="2:85" x14ac:dyDescent="0.3">
      <c r="B552" s="1">
        <v>21</v>
      </c>
      <c r="C552" s="1"/>
      <c r="D552" s="169">
        <f t="shared" si="206"/>
        <v>0</v>
      </c>
      <c r="E552" s="169">
        <f t="shared" si="205"/>
        <v>0</v>
      </c>
      <c r="F552" s="169">
        <f t="shared" si="205"/>
        <v>0</v>
      </c>
      <c r="G552" s="169">
        <f t="shared" si="205"/>
        <v>0</v>
      </c>
      <c r="H552" s="169">
        <f t="shared" si="205"/>
        <v>0</v>
      </c>
      <c r="I552" s="169">
        <f t="shared" si="205"/>
        <v>0</v>
      </c>
      <c r="J552" s="169">
        <f t="shared" si="205"/>
        <v>0</v>
      </c>
      <c r="K552" s="169">
        <f t="shared" si="205"/>
        <v>0</v>
      </c>
      <c r="L552" s="169">
        <f t="shared" si="205"/>
        <v>0</v>
      </c>
      <c r="M552" s="169">
        <f t="shared" si="205"/>
        <v>0</v>
      </c>
      <c r="N552" s="169">
        <f t="shared" si="205"/>
        <v>0</v>
      </c>
      <c r="O552" s="169">
        <f t="shared" si="205"/>
        <v>0</v>
      </c>
      <c r="P552" s="169">
        <f t="shared" si="205"/>
        <v>0</v>
      </c>
      <c r="Q552" s="169">
        <f t="shared" si="205"/>
        <v>0</v>
      </c>
      <c r="R552" s="169">
        <f t="shared" si="205"/>
        <v>0</v>
      </c>
      <c r="S552" s="169">
        <f t="shared" si="205"/>
        <v>0</v>
      </c>
      <c r="T552" s="169">
        <f t="shared" si="205"/>
        <v>0</v>
      </c>
      <c r="U552" s="169">
        <f t="shared" si="205"/>
        <v>0</v>
      </c>
      <c r="V552" s="169">
        <f t="shared" si="205"/>
        <v>0</v>
      </c>
      <c r="W552" s="169">
        <f t="shared" si="205"/>
        <v>0</v>
      </c>
      <c r="X552" s="169">
        <f t="shared" si="205"/>
        <v>0</v>
      </c>
      <c r="Y552" s="169">
        <f t="shared" si="205"/>
        <v>0</v>
      </c>
      <c r="Z552" s="169">
        <f t="shared" si="205"/>
        <v>0</v>
      </c>
      <c r="AA552" s="169">
        <f t="shared" si="205"/>
        <v>0</v>
      </c>
      <c r="AB552" s="169">
        <f t="shared" si="205"/>
        <v>0</v>
      </c>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row>
    <row r="553" spans="2:85" x14ac:dyDescent="0.3">
      <c r="B553" s="1">
        <v>22</v>
      </c>
      <c r="C553" s="1"/>
      <c r="D553" s="169">
        <f t="shared" si="206"/>
        <v>0</v>
      </c>
      <c r="E553" s="169">
        <f t="shared" si="205"/>
        <v>0</v>
      </c>
      <c r="F553" s="169">
        <f t="shared" si="205"/>
        <v>0</v>
      </c>
      <c r="G553" s="169">
        <f t="shared" si="205"/>
        <v>0</v>
      </c>
      <c r="H553" s="169">
        <f t="shared" si="205"/>
        <v>0</v>
      </c>
      <c r="I553" s="169">
        <f t="shared" si="205"/>
        <v>0</v>
      </c>
      <c r="J553" s="169">
        <f t="shared" si="205"/>
        <v>0</v>
      </c>
      <c r="K553" s="169">
        <f t="shared" si="205"/>
        <v>0</v>
      </c>
      <c r="L553" s="169">
        <f t="shared" si="205"/>
        <v>0</v>
      </c>
      <c r="M553" s="169">
        <f t="shared" si="205"/>
        <v>0</v>
      </c>
      <c r="N553" s="169">
        <f t="shared" si="205"/>
        <v>0</v>
      </c>
      <c r="O553" s="169">
        <f t="shared" si="205"/>
        <v>0</v>
      </c>
      <c r="P553" s="169">
        <f t="shared" si="205"/>
        <v>0</v>
      </c>
      <c r="Q553" s="169">
        <f t="shared" si="205"/>
        <v>0</v>
      </c>
      <c r="R553" s="169">
        <f t="shared" si="205"/>
        <v>0</v>
      </c>
      <c r="S553" s="169">
        <f t="shared" si="205"/>
        <v>0</v>
      </c>
      <c r="T553" s="169">
        <f t="shared" si="205"/>
        <v>0</v>
      </c>
      <c r="U553" s="169">
        <f t="shared" si="205"/>
        <v>0</v>
      </c>
      <c r="V553" s="169">
        <f t="shared" si="205"/>
        <v>0</v>
      </c>
      <c r="W553" s="169">
        <f t="shared" si="205"/>
        <v>0</v>
      </c>
      <c r="X553" s="169">
        <f t="shared" si="205"/>
        <v>0</v>
      </c>
      <c r="Y553" s="169">
        <f t="shared" si="205"/>
        <v>0</v>
      </c>
      <c r="Z553" s="169">
        <f t="shared" ref="E553:AB556" si="207">Z258+Z323+Z388+Z453+Z518</f>
        <v>0</v>
      </c>
      <c r="AA553" s="169">
        <f t="shared" si="207"/>
        <v>0</v>
      </c>
      <c r="AB553" s="169">
        <f t="shared" si="207"/>
        <v>0</v>
      </c>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row>
    <row r="554" spans="2:85" x14ac:dyDescent="0.3">
      <c r="B554" s="1">
        <v>23</v>
      </c>
      <c r="C554" s="1"/>
      <c r="D554" s="169">
        <f t="shared" si="206"/>
        <v>0</v>
      </c>
      <c r="E554" s="169">
        <f t="shared" si="207"/>
        <v>0</v>
      </c>
      <c r="F554" s="169">
        <f t="shared" si="207"/>
        <v>0</v>
      </c>
      <c r="G554" s="169">
        <f t="shared" si="207"/>
        <v>0</v>
      </c>
      <c r="H554" s="169">
        <f t="shared" si="207"/>
        <v>0</v>
      </c>
      <c r="I554" s="169">
        <f t="shared" si="207"/>
        <v>0</v>
      </c>
      <c r="J554" s="169">
        <f t="shared" si="207"/>
        <v>0</v>
      </c>
      <c r="K554" s="169">
        <f t="shared" si="207"/>
        <v>0</v>
      </c>
      <c r="L554" s="169">
        <f t="shared" si="207"/>
        <v>0</v>
      </c>
      <c r="M554" s="169">
        <f t="shared" si="207"/>
        <v>0</v>
      </c>
      <c r="N554" s="169">
        <f t="shared" si="207"/>
        <v>0</v>
      </c>
      <c r="O554" s="169">
        <f t="shared" si="207"/>
        <v>0</v>
      </c>
      <c r="P554" s="169">
        <f t="shared" si="207"/>
        <v>0</v>
      </c>
      <c r="Q554" s="169">
        <f t="shared" si="207"/>
        <v>0</v>
      </c>
      <c r="R554" s="169">
        <f t="shared" si="207"/>
        <v>0</v>
      </c>
      <c r="S554" s="169">
        <f t="shared" si="207"/>
        <v>0</v>
      </c>
      <c r="T554" s="169">
        <f t="shared" si="207"/>
        <v>0</v>
      </c>
      <c r="U554" s="169">
        <f t="shared" si="207"/>
        <v>0</v>
      </c>
      <c r="V554" s="169">
        <f t="shared" si="207"/>
        <v>0</v>
      </c>
      <c r="W554" s="169">
        <f t="shared" si="207"/>
        <v>0</v>
      </c>
      <c r="X554" s="169">
        <f t="shared" si="207"/>
        <v>0</v>
      </c>
      <c r="Y554" s="169">
        <f t="shared" si="207"/>
        <v>0</v>
      </c>
      <c r="Z554" s="169">
        <f t="shared" si="207"/>
        <v>0</v>
      </c>
      <c r="AA554" s="169">
        <f t="shared" si="207"/>
        <v>0</v>
      </c>
      <c r="AB554" s="169">
        <f t="shared" si="207"/>
        <v>0</v>
      </c>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row>
    <row r="555" spans="2:85" x14ac:dyDescent="0.3">
      <c r="B555" s="1">
        <v>24</v>
      </c>
      <c r="C555" s="1"/>
      <c r="D555" s="169">
        <f t="shared" si="206"/>
        <v>0</v>
      </c>
      <c r="E555" s="169">
        <f t="shared" si="207"/>
        <v>0</v>
      </c>
      <c r="F555" s="169">
        <f t="shared" si="207"/>
        <v>0</v>
      </c>
      <c r="G555" s="169">
        <f t="shared" si="207"/>
        <v>0</v>
      </c>
      <c r="H555" s="169">
        <f t="shared" si="207"/>
        <v>0</v>
      </c>
      <c r="I555" s="169">
        <f t="shared" si="207"/>
        <v>0</v>
      </c>
      <c r="J555" s="169">
        <f t="shared" si="207"/>
        <v>0</v>
      </c>
      <c r="K555" s="169">
        <f t="shared" si="207"/>
        <v>0</v>
      </c>
      <c r="L555" s="169">
        <f t="shared" si="207"/>
        <v>0</v>
      </c>
      <c r="M555" s="169">
        <f t="shared" si="207"/>
        <v>0</v>
      </c>
      <c r="N555" s="169">
        <f t="shared" si="207"/>
        <v>0</v>
      </c>
      <c r="O555" s="169">
        <f t="shared" si="207"/>
        <v>0</v>
      </c>
      <c r="P555" s="169">
        <f t="shared" si="207"/>
        <v>0</v>
      </c>
      <c r="Q555" s="169">
        <f t="shared" si="207"/>
        <v>0</v>
      </c>
      <c r="R555" s="169">
        <f t="shared" si="207"/>
        <v>0</v>
      </c>
      <c r="S555" s="169">
        <f t="shared" si="207"/>
        <v>0</v>
      </c>
      <c r="T555" s="169">
        <f t="shared" si="207"/>
        <v>0</v>
      </c>
      <c r="U555" s="169">
        <f t="shared" si="207"/>
        <v>0</v>
      </c>
      <c r="V555" s="169">
        <f t="shared" si="207"/>
        <v>0</v>
      </c>
      <c r="W555" s="169">
        <f t="shared" si="207"/>
        <v>0</v>
      </c>
      <c r="X555" s="169">
        <f t="shared" si="207"/>
        <v>0</v>
      </c>
      <c r="Y555" s="169">
        <f t="shared" si="207"/>
        <v>0</v>
      </c>
      <c r="Z555" s="169">
        <f t="shared" si="207"/>
        <v>0</v>
      </c>
      <c r="AA555" s="169">
        <f t="shared" si="207"/>
        <v>0</v>
      </c>
      <c r="AB555" s="169">
        <f t="shared" si="207"/>
        <v>0</v>
      </c>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row>
    <row r="556" spans="2:85" x14ac:dyDescent="0.3">
      <c r="B556" s="1">
        <v>25</v>
      </c>
      <c r="C556" s="1"/>
      <c r="D556" s="169">
        <f t="shared" si="206"/>
        <v>0</v>
      </c>
      <c r="E556" s="169">
        <f t="shared" si="207"/>
        <v>0</v>
      </c>
      <c r="F556" s="169">
        <f t="shared" si="207"/>
        <v>0</v>
      </c>
      <c r="G556" s="169">
        <f t="shared" si="207"/>
        <v>0</v>
      </c>
      <c r="H556" s="169">
        <f t="shared" si="207"/>
        <v>0</v>
      </c>
      <c r="I556" s="169">
        <f t="shared" si="207"/>
        <v>0</v>
      </c>
      <c r="J556" s="169">
        <f t="shared" si="207"/>
        <v>0</v>
      </c>
      <c r="K556" s="169">
        <f t="shared" si="207"/>
        <v>0</v>
      </c>
      <c r="L556" s="169">
        <f t="shared" si="207"/>
        <v>0</v>
      </c>
      <c r="M556" s="169">
        <f t="shared" si="207"/>
        <v>0</v>
      </c>
      <c r="N556" s="169">
        <f t="shared" si="207"/>
        <v>0</v>
      </c>
      <c r="O556" s="169">
        <f t="shared" si="207"/>
        <v>0</v>
      </c>
      <c r="P556" s="169">
        <f t="shared" si="207"/>
        <v>0</v>
      </c>
      <c r="Q556" s="169">
        <f t="shared" si="207"/>
        <v>0</v>
      </c>
      <c r="R556" s="169">
        <f t="shared" si="207"/>
        <v>0</v>
      </c>
      <c r="S556" s="169">
        <f t="shared" si="207"/>
        <v>0</v>
      </c>
      <c r="T556" s="169">
        <f t="shared" si="207"/>
        <v>0</v>
      </c>
      <c r="U556" s="169">
        <f t="shared" si="207"/>
        <v>0</v>
      </c>
      <c r="V556" s="169">
        <f t="shared" si="207"/>
        <v>0</v>
      </c>
      <c r="W556" s="169">
        <f t="shared" si="207"/>
        <v>0</v>
      </c>
      <c r="X556" s="169">
        <f t="shared" si="207"/>
        <v>0</v>
      </c>
      <c r="Y556" s="169">
        <f t="shared" si="207"/>
        <v>0</v>
      </c>
      <c r="Z556" s="169">
        <f t="shared" si="207"/>
        <v>0</v>
      </c>
      <c r="AA556" s="169">
        <f t="shared" si="207"/>
        <v>0</v>
      </c>
      <c r="AB556" s="169">
        <f t="shared" si="207"/>
        <v>0</v>
      </c>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row>
    <row r="557" spans="2:85" x14ac:dyDescent="0.3">
      <c r="B557" s="34" t="s">
        <v>161</v>
      </c>
      <c r="C557" s="12">
        <f>SUM(C532:C556)</f>
        <v>0</v>
      </c>
      <c r="D557" s="12">
        <f t="shared" ref="D557:AB557" si="208">SUM(D532:D556)</f>
        <v>0</v>
      </c>
      <c r="E557" s="12">
        <f t="shared" si="208"/>
        <v>2.6649925585972782E-2</v>
      </c>
      <c r="F557" s="12">
        <f t="shared" si="208"/>
        <v>4.8804869076450104E-2</v>
      </c>
      <c r="G557" s="12">
        <f t="shared" si="208"/>
        <v>6.8247933622541307E-2</v>
      </c>
      <c r="H557" s="12">
        <f t="shared" si="208"/>
        <v>8.5430887135010708E-2</v>
      </c>
      <c r="I557" s="12">
        <f t="shared" si="208"/>
        <v>0.11146350238466148</v>
      </c>
      <c r="J557" s="12">
        <f t="shared" si="208"/>
        <v>0.13480009445154315</v>
      </c>
      <c r="K557" s="12">
        <f t="shared" si="208"/>
        <v>0.15588299110723974</v>
      </c>
      <c r="L557" s="12">
        <f t="shared" si="208"/>
        <v>0.17483522572096336</v>
      </c>
      <c r="M557" s="12">
        <f t="shared" si="208"/>
        <v>0.19200072648438107</v>
      </c>
      <c r="N557" s="12">
        <f t="shared" si="208"/>
        <v>0.23431507608583108</v>
      </c>
      <c r="O557" s="12">
        <f t="shared" si="208"/>
        <v>0.27169371270628967</v>
      </c>
      <c r="P557" s="12">
        <f t="shared" si="208"/>
        <v>0.3046133123448222</v>
      </c>
      <c r="Q557" s="12">
        <f t="shared" si="208"/>
        <v>0.33415453425757191</v>
      </c>
      <c r="R557" s="12">
        <f t="shared" si="208"/>
        <v>0.36033720969980848</v>
      </c>
      <c r="S557" s="12">
        <f t="shared" si="208"/>
        <v>0.39871748878366658</v>
      </c>
      <c r="T557" s="12">
        <f t="shared" si="208"/>
        <v>0.43324848623600226</v>
      </c>
      <c r="U557" s="12">
        <f t="shared" si="208"/>
        <v>0.46302848094079879</v>
      </c>
      <c r="V557" s="12">
        <f t="shared" si="208"/>
        <v>0.489687572842471</v>
      </c>
      <c r="W557" s="12">
        <f t="shared" si="208"/>
        <v>0.46980108505654261</v>
      </c>
      <c r="X557" s="12">
        <f t="shared" si="208"/>
        <v>0.54689951791686064</v>
      </c>
      <c r="Y557" s="12">
        <f t="shared" si="208"/>
        <v>0.60858375492767158</v>
      </c>
      <c r="Z557" s="12">
        <f t="shared" si="208"/>
        <v>0.65586739060796362</v>
      </c>
      <c r="AA557" s="12">
        <f t="shared" si="208"/>
        <v>0.6933974442347749</v>
      </c>
      <c r="AB557" s="12">
        <f t="shared" si="208"/>
        <v>0.72191283472227086</v>
      </c>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row>
    <row r="558" spans="2:85" x14ac:dyDescent="0.3">
      <c r="B558" s="34" t="s">
        <v>214</v>
      </c>
      <c r="C558" s="12">
        <f>SUM($C557:C557)</f>
        <v>0</v>
      </c>
      <c r="D558" s="12">
        <f>SUM($C557:D557)</f>
        <v>0</v>
      </c>
      <c r="E558" s="12">
        <f>SUM($C557:E557)</f>
        <v>2.6649925585972782E-2</v>
      </c>
      <c r="F558" s="12">
        <f>SUM($C557:F557)</f>
        <v>7.5454794662422886E-2</v>
      </c>
      <c r="G558" s="12">
        <f>SUM($C557:G557)</f>
        <v>0.14370272828496419</v>
      </c>
      <c r="H558" s="12">
        <f>SUM($C557:H557)</f>
        <v>0.2291336154199749</v>
      </c>
      <c r="I558" s="12">
        <f>SUM($C557:I557)</f>
        <v>0.34059711780463636</v>
      </c>
      <c r="J558" s="12">
        <f>SUM($C557:J557)</f>
        <v>0.47539721225617948</v>
      </c>
      <c r="K558" s="12">
        <f>SUM($C557:K557)</f>
        <v>0.63128020336341928</v>
      </c>
      <c r="L558" s="12">
        <f>SUM($C557:L557)</f>
        <v>0.80611542908438261</v>
      </c>
      <c r="M558" s="12">
        <f>SUM($C557:M557)</f>
        <v>0.99811615556876365</v>
      </c>
      <c r="N558" s="12">
        <f>SUM($C557:N557)</f>
        <v>1.2324312316545947</v>
      </c>
      <c r="O558" s="12">
        <f>SUM($C557:O557)</f>
        <v>1.5041249443608844</v>
      </c>
      <c r="P558" s="12">
        <f>SUM($C557:P557)</f>
        <v>1.8087382567057066</v>
      </c>
      <c r="Q558" s="12">
        <f>SUM($C557:Q557)</f>
        <v>2.1428927909632787</v>
      </c>
      <c r="R558" s="12">
        <f>SUM($C557:R557)</f>
        <v>2.5032300006630872</v>
      </c>
      <c r="S558" s="12">
        <f>SUM($C557:S557)</f>
        <v>2.9019474894467536</v>
      </c>
      <c r="T558" s="12">
        <f>SUM($C557:T557)</f>
        <v>3.3351959756827561</v>
      </c>
      <c r="U558" s="12">
        <f>SUM($C557:U557)</f>
        <v>3.7982244566235548</v>
      </c>
      <c r="V558" s="12">
        <f>SUM($C557:V557)</f>
        <v>4.2879120294660256</v>
      </c>
      <c r="W558" s="12">
        <f>SUM($C557:W557)</f>
        <v>4.7577131145225682</v>
      </c>
      <c r="X558" s="12">
        <f>SUM($C557:X557)</f>
        <v>5.3046126324394285</v>
      </c>
      <c r="Y558" s="12">
        <f>SUM($C557:Y557)</f>
        <v>5.9131963873671003</v>
      </c>
      <c r="Z558" s="12">
        <f>SUM($C557:Z557)</f>
        <v>6.5690637779750638</v>
      </c>
      <c r="AA558" s="12">
        <f>SUM($C557:AA557)</f>
        <v>7.262461222209839</v>
      </c>
      <c r="AB558" s="12">
        <f>SUM($C557:AB557)</f>
        <v>7.9843740569321096</v>
      </c>
    </row>
    <row r="561" spans="1:28" s="20" customFormat="1" x14ac:dyDescent="0.3">
      <c r="A561" s="13" t="s">
        <v>73</v>
      </c>
    </row>
    <row r="562" spans="1:28" s="3" customFormat="1" x14ac:dyDescent="0.3">
      <c r="A562" s="2"/>
      <c r="C562" s="2"/>
    </row>
    <row r="563" spans="1:28" s="3" customFormat="1" x14ac:dyDescent="0.3">
      <c r="A563" s="2"/>
      <c r="C563" s="2" t="s">
        <v>13</v>
      </c>
    </row>
    <row r="564" spans="1:28" s="3" customFormat="1" x14ac:dyDescent="0.3">
      <c r="C564" s="1">
        <v>0</v>
      </c>
      <c r="D564" s="1">
        <v>1</v>
      </c>
      <c r="E564" s="1">
        <v>2</v>
      </c>
      <c r="F564" s="1">
        <v>3</v>
      </c>
      <c r="G564" s="1">
        <v>4</v>
      </c>
      <c r="H564" s="1">
        <v>5</v>
      </c>
      <c r="I564" s="1">
        <v>6</v>
      </c>
      <c r="J564" s="1">
        <v>7</v>
      </c>
      <c r="K564" s="1">
        <v>8</v>
      </c>
      <c r="L564" s="1">
        <v>9</v>
      </c>
      <c r="M564" s="1">
        <v>10</v>
      </c>
      <c r="N564" s="1">
        <v>11</v>
      </c>
      <c r="O564" s="1">
        <v>12</v>
      </c>
      <c r="P564" s="1">
        <v>13</v>
      </c>
      <c r="Q564" s="1">
        <v>14</v>
      </c>
      <c r="R564" s="1">
        <v>15</v>
      </c>
      <c r="S564" s="1">
        <v>16</v>
      </c>
      <c r="T564" s="1">
        <v>17</v>
      </c>
      <c r="U564" s="1">
        <v>18</v>
      </c>
      <c r="V564" s="1">
        <v>19</v>
      </c>
      <c r="W564" s="1">
        <v>20</v>
      </c>
      <c r="X564" s="1">
        <v>21</v>
      </c>
      <c r="Y564" s="1">
        <v>22</v>
      </c>
      <c r="Z564" s="1">
        <v>23</v>
      </c>
      <c r="AA564" s="1">
        <v>24</v>
      </c>
      <c r="AB564" s="1">
        <v>25</v>
      </c>
    </row>
    <row r="565" spans="1:28" s="3" customFormat="1" x14ac:dyDescent="0.3">
      <c r="A565" s="61" t="s">
        <v>12</v>
      </c>
      <c r="B565" s="2">
        <v>1</v>
      </c>
      <c r="C565" s="179">
        <f>C532+C172</f>
        <v>0</v>
      </c>
      <c r="D565" s="179">
        <f t="shared" ref="D565:AB565" si="209">D532+D172</f>
        <v>0.15617</v>
      </c>
      <c r="E565" s="179">
        <f t="shared" si="209"/>
        <v>0.19064323842597278</v>
      </c>
      <c r="F565" s="179">
        <f t="shared" si="209"/>
        <v>0.22864939729483422</v>
      </c>
      <c r="G565" s="179">
        <f t="shared" si="209"/>
        <v>0.26416397806453717</v>
      </c>
      <c r="H565" s="179">
        <f t="shared" si="209"/>
        <v>0.29215124318640628</v>
      </c>
      <c r="I565" s="179">
        <f t="shared" si="209"/>
        <v>0.3412078914538037</v>
      </c>
      <c r="J565" s="179">
        <f t="shared" si="209"/>
        <v>0.38595160168356346</v>
      </c>
      <c r="K565" s="179">
        <f t="shared" si="209"/>
        <v>0.43498878372119265</v>
      </c>
      <c r="L565" s="179">
        <f t="shared" si="209"/>
        <v>0.47436689650489794</v>
      </c>
      <c r="M565" s="179">
        <f t="shared" si="209"/>
        <v>0.51195641995301577</v>
      </c>
      <c r="N565" s="179">
        <f t="shared" si="209"/>
        <v>0.59086542302349065</v>
      </c>
      <c r="O565" s="179">
        <f t="shared" si="209"/>
        <v>0.66615251248698515</v>
      </c>
      <c r="P565" s="179">
        <f t="shared" si="209"/>
        <v>0.73162671718725703</v>
      </c>
      <c r="Q565" s="179">
        <f t="shared" si="209"/>
        <v>0.80086580777504301</v>
      </c>
      <c r="R565" s="179">
        <f t="shared" si="209"/>
        <v>0.86615326928586733</v>
      </c>
      <c r="S565" s="179">
        <f t="shared" si="209"/>
        <v>0.94056412274070356</v>
      </c>
      <c r="T565" s="179">
        <f t="shared" si="209"/>
        <v>1.0197566640203846</v>
      </c>
      <c r="U565" s="179">
        <f t="shared" si="209"/>
        <v>1.0824373572192663</v>
      </c>
      <c r="V565" s="179">
        <f t="shared" si="209"/>
        <v>1.1465009725436408</v>
      </c>
      <c r="W565" s="179">
        <f t="shared" si="209"/>
        <v>1.171647906109121</v>
      </c>
      <c r="X565" s="179">
        <f t="shared" si="209"/>
        <v>1.3095047421182415</v>
      </c>
      <c r="Y565" s="179">
        <f t="shared" si="209"/>
        <v>1.4364429047380332</v>
      </c>
      <c r="Z565" s="179">
        <f t="shared" si="209"/>
        <v>1.5207293529598109</v>
      </c>
      <c r="AA565" s="179">
        <f t="shared" si="209"/>
        <v>1.6364448456051237</v>
      </c>
      <c r="AB565" s="179">
        <f t="shared" si="209"/>
        <v>1.7627831992077247</v>
      </c>
    </row>
    <row r="566" spans="1:28" s="3" customFormat="1" x14ac:dyDescent="0.3">
      <c r="B566" s="2">
        <v>2</v>
      </c>
      <c r="C566" s="179">
        <f t="shared" ref="C566:AB575" si="210">C533+C173</f>
        <v>0</v>
      </c>
      <c r="D566" s="179">
        <f t="shared" si="210"/>
        <v>0</v>
      </c>
      <c r="E566" s="179">
        <f t="shared" si="210"/>
        <v>0</v>
      </c>
      <c r="F566" s="179">
        <f t="shared" si="210"/>
        <v>0</v>
      </c>
      <c r="G566" s="179">
        <f t="shared" si="210"/>
        <v>0</v>
      </c>
      <c r="H566" s="179">
        <f t="shared" si="210"/>
        <v>0</v>
      </c>
      <c r="I566" s="179">
        <f t="shared" si="210"/>
        <v>0</v>
      </c>
      <c r="J566" s="179">
        <f t="shared" si="210"/>
        <v>0</v>
      </c>
      <c r="K566" s="179">
        <f t="shared" si="210"/>
        <v>0</v>
      </c>
      <c r="L566" s="179">
        <f t="shared" si="210"/>
        <v>0</v>
      </c>
      <c r="M566" s="179">
        <f t="shared" si="210"/>
        <v>0</v>
      </c>
      <c r="N566" s="179">
        <f t="shared" si="210"/>
        <v>0</v>
      </c>
      <c r="O566" s="179">
        <f t="shared" si="210"/>
        <v>0</v>
      </c>
      <c r="P566" s="179">
        <f t="shared" si="210"/>
        <v>0</v>
      </c>
      <c r="Q566" s="179">
        <f t="shared" si="210"/>
        <v>0</v>
      </c>
      <c r="R566" s="179">
        <f t="shared" si="210"/>
        <v>0</v>
      </c>
      <c r="S566" s="179">
        <f t="shared" si="210"/>
        <v>0</v>
      </c>
      <c r="T566" s="179">
        <f t="shared" si="210"/>
        <v>0</v>
      </c>
      <c r="U566" s="179">
        <f t="shared" si="210"/>
        <v>0</v>
      </c>
      <c r="V566" s="179">
        <f t="shared" si="210"/>
        <v>0</v>
      </c>
      <c r="W566" s="179">
        <f t="shared" si="210"/>
        <v>0</v>
      </c>
      <c r="X566" s="179">
        <f t="shared" si="210"/>
        <v>0</v>
      </c>
      <c r="Y566" s="179">
        <f t="shared" si="210"/>
        <v>0</v>
      </c>
      <c r="Z566" s="179">
        <f t="shared" si="210"/>
        <v>0</v>
      </c>
      <c r="AA566" s="179">
        <f t="shared" si="210"/>
        <v>0</v>
      </c>
      <c r="AB566" s="179">
        <f t="shared" si="210"/>
        <v>0</v>
      </c>
    </row>
    <row r="567" spans="1:28" s="3" customFormat="1" x14ac:dyDescent="0.3">
      <c r="B567" s="2">
        <v>3</v>
      </c>
      <c r="C567" s="179">
        <f t="shared" si="210"/>
        <v>0</v>
      </c>
      <c r="D567" s="179">
        <f t="shared" si="210"/>
        <v>0</v>
      </c>
      <c r="E567" s="179">
        <f t="shared" si="210"/>
        <v>0</v>
      </c>
      <c r="F567" s="179">
        <f t="shared" si="210"/>
        <v>0</v>
      </c>
      <c r="G567" s="179">
        <f t="shared" si="210"/>
        <v>0</v>
      </c>
      <c r="H567" s="179">
        <f t="shared" si="210"/>
        <v>0</v>
      </c>
      <c r="I567" s="179">
        <f t="shared" si="210"/>
        <v>0</v>
      </c>
      <c r="J567" s="179">
        <f t="shared" si="210"/>
        <v>0</v>
      </c>
      <c r="K567" s="179">
        <f t="shared" si="210"/>
        <v>0</v>
      </c>
      <c r="L567" s="179">
        <f t="shared" si="210"/>
        <v>0</v>
      </c>
      <c r="M567" s="179">
        <f t="shared" si="210"/>
        <v>0</v>
      </c>
      <c r="N567" s="179">
        <f t="shared" si="210"/>
        <v>0</v>
      </c>
      <c r="O567" s="179">
        <f t="shared" si="210"/>
        <v>0</v>
      </c>
      <c r="P567" s="179">
        <f t="shared" si="210"/>
        <v>0</v>
      </c>
      <c r="Q567" s="179">
        <f t="shared" si="210"/>
        <v>0</v>
      </c>
      <c r="R567" s="179">
        <f t="shared" si="210"/>
        <v>0</v>
      </c>
      <c r="S567" s="179">
        <f t="shared" si="210"/>
        <v>0</v>
      </c>
      <c r="T567" s="179">
        <f t="shared" si="210"/>
        <v>0</v>
      </c>
      <c r="U567" s="179">
        <f t="shared" si="210"/>
        <v>0</v>
      </c>
      <c r="V567" s="179">
        <f t="shared" si="210"/>
        <v>0</v>
      </c>
      <c r="W567" s="179">
        <f t="shared" si="210"/>
        <v>0</v>
      </c>
      <c r="X567" s="179">
        <f t="shared" si="210"/>
        <v>0</v>
      </c>
      <c r="Y567" s="179">
        <f t="shared" si="210"/>
        <v>0</v>
      </c>
      <c r="Z567" s="179">
        <f t="shared" si="210"/>
        <v>0</v>
      </c>
      <c r="AA567" s="179">
        <f t="shared" si="210"/>
        <v>0</v>
      </c>
      <c r="AB567" s="179">
        <f t="shared" si="210"/>
        <v>0</v>
      </c>
    </row>
    <row r="568" spans="1:28" s="3" customFormat="1" x14ac:dyDescent="0.3">
      <c r="B568" s="2">
        <v>4</v>
      </c>
      <c r="C568" s="179">
        <f t="shared" si="210"/>
        <v>0</v>
      </c>
      <c r="D568" s="179">
        <f t="shared" si="210"/>
        <v>0</v>
      </c>
      <c r="E568" s="179">
        <f t="shared" si="210"/>
        <v>0</v>
      </c>
      <c r="F568" s="179">
        <f t="shared" si="210"/>
        <v>0</v>
      </c>
      <c r="G568" s="179">
        <f t="shared" si="210"/>
        <v>0</v>
      </c>
      <c r="H568" s="179">
        <f t="shared" si="210"/>
        <v>0</v>
      </c>
      <c r="I568" s="179">
        <f t="shared" si="210"/>
        <v>0</v>
      </c>
      <c r="J568" s="179">
        <f t="shared" si="210"/>
        <v>0</v>
      </c>
      <c r="K568" s="179">
        <f t="shared" si="210"/>
        <v>0</v>
      </c>
      <c r="L568" s="179">
        <f t="shared" si="210"/>
        <v>0</v>
      </c>
      <c r="M568" s="179">
        <f t="shared" si="210"/>
        <v>0</v>
      </c>
      <c r="N568" s="179">
        <f t="shared" si="210"/>
        <v>0</v>
      </c>
      <c r="O568" s="179">
        <f t="shared" si="210"/>
        <v>0</v>
      </c>
      <c r="P568" s="179">
        <f t="shared" si="210"/>
        <v>0</v>
      </c>
      <c r="Q568" s="179">
        <f t="shared" si="210"/>
        <v>0</v>
      </c>
      <c r="R568" s="179">
        <f t="shared" si="210"/>
        <v>0</v>
      </c>
      <c r="S568" s="179">
        <f t="shared" si="210"/>
        <v>0</v>
      </c>
      <c r="T568" s="179">
        <f t="shared" si="210"/>
        <v>0</v>
      </c>
      <c r="U568" s="179">
        <f t="shared" si="210"/>
        <v>0</v>
      </c>
      <c r="V568" s="179">
        <f t="shared" si="210"/>
        <v>0</v>
      </c>
      <c r="W568" s="179">
        <f t="shared" si="210"/>
        <v>0</v>
      </c>
      <c r="X568" s="179">
        <f t="shared" si="210"/>
        <v>0</v>
      </c>
      <c r="Y568" s="179">
        <f t="shared" si="210"/>
        <v>0</v>
      </c>
      <c r="Z568" s="179">
        <f t="shared" si="210"/>
        <v>0</v>
      </c>
      <c r="AA568" s="179">
        <f t="shared" si="210"/>
        <v>0</v>
      </c>
      <c r="AB568" s="179">
        <f t="shared" si="210"/>
        <v>0</v>
      </c>
    </row>
    <row r="569" spans="1:28" s="3" customFormat="1" x14ac:dyDescent="0.3">
      <c r="B569" s="2">
        <v>5</v>
      </c>
      <c r="C569" s="179">
        <f t="shared" si="210"/>
        <v>0</v>
      </c>
      <c r="D569" s="179">
        <f t="shared" si="210"/>
        <v>0</v>
      </c>
      <c r="E569" s="179">
        <f t="shared" si="210"/>
        <v>0</v>
      </c>
      <c r="F569" s="179">
        <f t="shared" si="210"/>
        <v>0</v>
      </c>
      <c r="G569" s="179">
        <f t="shared" si="210"/>
        <v>0</v>
      </c>
      <c r="H569" s="179">
        <f t="shared" si="210"/>
        <v>0</v>
      </c>
      <c r="I569" s="179">
        <f t="shared" si="210"/>
        <v>0</v>
      </c>
      <c r="J569" s="179">
        <f t="shared" si="210"/>
        <v>0</v>
      </c>
      <c r="K569" s="179">
        <f t="shared" si="210"/>
        <v>0</v>
      </c>
      <c r="L569" s="179">
        <f t="shared" si="210"/>
        <v>0</v>
      </c>
      <c r="M569" s="179">
        <f t="shared" si="210"/>
        <v>0</v>
      </c>
      <c r="N569" s="179">
        <f t="shared" si="210"/>
        <v>0</v>
      </c>
      <c r="O569" s="179">
        <f t="shared" si="210"/>
        <v>0</v>
      </c>
      <c r="P569" s="179">
        <f t="shared" si="210"/>
        <v>0</v>
      </c>
      <c r="Q569" s="179">
        <f t="shared" si="210"/>
        <v>0</v>
      </c>
      <c r="R569" s="179">
        <f t="shared" si="210"/>
        <v>0</v>
      </c>
      <c r="S569" s="179">
        <f t="shared" si="210"/>
        <v>0</v>
      </c>
      <c r="T569" s="179">
        <f t="shared" si="210"/>
        <v>0</v>
      </c>
      <c r="U569" s="179">
        <f t="shared" si="210"/>
        <v>0</v>
      </c>
      <c r="V569" s="179">
        <f t="shared" si="210"/>
        <v>0</v>
      </c>
      <c r="W569" s="179">
        <f t="shared" si="210"/>
        <v>0</v>
      </c>
      <c r="X569" s="179">
        <f t="shared" si="210"/>
        <v>0</v>
      </c>
      <c r="Y569" s="179">
        <f t="shared" si="210"/>
        <v>0</v>
      </c>
      <c r="Z569" s="179">
        <f t="shared" si="210"/>
        <v>0</v>
      </c>
      <c r="AA569" s="179">
        <f t="shared" si="210"/>
        <v>0</v>
      </c>
      <c r="AB569" s="179">
        <f t="shared" si="210"/>
        <v>0</v>
      </c>
    </row>
    <row r="570" spans="1:28" s="3" customFormat="1" x14ac:dyDescent="0.3">
      <c r="B570" s="2">
        <v>6</v>
      </c>
      <c r="C570" s="179">
        <f t="shared" si="210"/>
        <v>0</v>
      </c>
      <c r="D570" s="179">
        <f t="shared" si="210"/>
        <v>0</v>
      </c>
      <c r="E570" s="179">
        <f t="shared" si="210"/>
        <v>0</v>
      </c>
      <c r="F570" s="179">
        <f t="shared" si="210"/>
        <v>0</v>
      </c>
      <c r="G570" s="179">
        <f t="shared" si="210"/>
        <v>0</v>
      </c>
      <c r="H570" s="179">
        <f t="shared" si="210"/>
        <v>0</v>
      </c>
      <c r="I570" s="179">
        <f t="shared" si="210"/>
        <v>0</v>
      </c>
      <c r="J570" s="179">
        <f t="shared" si="210"/>
        <v>0</v>
      </c>
      <c r="K570" s="179">
        <f t="shared" si="210"/>
        <v>0</v>
      </c>
      <c r="L570" s="179">
        <f t="shared" si="210"/>
        <v>0</v>
      </c>
      <c r="M570" s="179">
        <f t="shared" si="210"/>
        <v>0</v>
      </c>
      <c r="N570" s="179">
        <f t="shared" si="210"/>
        <v>0</v>
      </c>
      <c r="O570" s="179">
        <f t="shared" si="210"/>
        <v>0</v>
      </c>
      <c r="P570" s="179">
        <f t="shared" si="210"/>
        <v>0</v>
      </c>
      <c r="Q570" s="179">
        <f t="shared" si="210"/>
        <v>0</v>
      </c>
      <c r="R570" s="179">
        <f t="shared" si="210"/>
        <v>0</v>
      </c>
      <c r="S570" s="179">
        <f t="shared" si="210"/>
        <v>0</v>
      </c>
      <c r="T570" s="179">
        <f t="shared" si="210"/>
        <v>0</v>
      </c>
      <c r="U570" s="179">
        <f t="shared" si="210"/>
        <v>0</v>
      </c>
      <c r="V570" s="179">
        <f t="shared" si="210"/>
        <v>0</v>
      </c>
      <c r="W570" s="179">
        <f t="shared" si="210"/>
        <v>0</v>
      </c>
      <c r="X570" s="179">
        <f t="shared" si="210"/>
        <v>0</v>
      </c>
      <c r="Y570" s="179">
        <f t="shared" si="210"/>
        <v>0</v>
      </c>
      <c r="Z570" s="179">
        <f t="shared" si="210"/>
        <v>0</v>
      </c>
      <c r="AA570" s="179">
        <f t="shared" si="210"/>
        <v>0</v>
      </c>
      <c r="AB570" s="179">
        <f t="shared" si="210"/>
        <v>0</v>
      </c>
    </row>
    <row r="571" spans="1:28" s="3" customFormat="1" x14ac:dyDescent="0.3">
      <c r="B571" s="2">
        <v>7</v>
      </c>
      <c r="C571" s="179">
        <f t="shared" si="210"/>
        <v>0</v>
      </c>
      <c r="D571" s="179">
        <f t="shared" si="210"/>
        <v>0</v>
      </c>
      <c r="E571" s="179">
        <f t="shared" si="210"/>
        <v>0</v>
      </c>
      <c r="F571" s="179">
        <f t="shared" si="210"/>
        <v>0</v>
      </c>
      <c r="G571" s="179">
        <f t="shared" si="210"/>
        <v>0</v>
      </c>
      <c r="H571" s="179">
        <f t="shared" si="210"/>
        <v>0</v>
      </c>
      <c r="I571" s="179">
        <f t="shared" si="210"/>
        <v>0</v>
      </c>
      <c r="J571" s="179">
        <f t="shared" si="210"/>
        <v>0</v>
      </c>
      <c r="K571" s="179">
        <f t="shared" si="210"/>
        <v>0</v>
      </c>
      <c r="L571" s="179">
        <f t="shared" si="210"/>
        <v>0</v>
      </c>
      <c r="M571" s="179">
        <f t="shared" si="210"/>
        <v>0</v>
      </c>
      <c r="N571" s="179">
        <f t="shared" si="210"/>
        <v>0</v>
      </c>
      <c r="O571" s="179">
        <f t="shared" si="210"/>
        <v>0</v>
      </c>
      <c r="P571" s="179">
        <f t="shared" si="210"/>
        <v>0</v>
      </c>
      <c r="Q571" s="179">
        <f t="shared" si="210"/>
        <v>0</v>
      </c>
      <c r="R571" s="179">
        <f t="shared" si="210"/>
        <v>0</v>
      </c>
      <c r="S571" s="179">
        <f t="shared" si="210"/>
        <v>0</v>
      </c>
      <c r="T571" s="179">
        <f t="shared" si="210"/>
        <v>0</v>
      </c>
      <c r="U571" s="179">
        <f t="shared" si="210"/>
        <v>0</v>
      </c>
      <c r="V571" s="179">
        <f t="shared" si="210"/>
        <v>0</v>
      </c>
      <c r="W571" s="179">
        <f t="shared" si="210"/>
        <v>0</v>
      </c>
      <c r="X571" s="179">
        <f t="shared" si="210"/>
        <v>0</v>
      </c>
      <c r="Y571" s="179">
        <f t="shared" si="210"/>
        <v>0</v>
      </c>
      <c r="Z571" s="179">
        <f t="shared" si="210"/>
        <v>0</v>
      </c>
      <c r="AA571" s="179">
        <f t="shared" si="210"/>
        <v>0</v>
      </c>
      <c r="AB571" s="179">
        <f t="shared" si="210"/>
        <v>0</v>
      </c>
    </row>
    <row r="572" spans="1:28" s="3" customFormat="1" x14ac:dyDescent="0.3">
      <c r="B572" s="2">
        <v>8</v>
      </c>
      <c r="C572" s="179">
        <f t="shared" si="210"/>
        <v>0</v>
      </c>
      <c r="D572" s="179">
        <f t="shared" si="210"/>
        <v>0</v>
      </c>
      <c r="E572" s="179">
        <f t="shared" si="210"/>
        <v>0</v>
      </c>
      <c r="F572" s="179">
        <f t="shared" si="210"/>
        <v>0</v>
      </c>
      <c r="G572" s="179">
        <f t="shared" si="210"/>
        <v>0</v>
      </c>
      <c r="H572" s="179">
        <f t="shared" si="210"/>
        <v>0</v>
      </c>
      <c r="I572" s="179">
        <f t="shared" si="210"/>
        <v>0</v>
      </c>
      <c r="J572" s="179">
        <f t="shared" si="210"/>
        <v>0</v>
      </c>
      <c r="K572" s="179">
        <f t="shared" si="210"/>
        <v>0</v>
      </c>
      <c r="L572" s="179">
        <f t="shared" si="210"/>
        <v>0</v>
      </c>
      <c r="M572" s="179">
        <f t="shared" si="210"/>
        <v>0</v>
      </c>
      <c r="N572" s="179">
        <f t="shared" si="210"/>
        <v>0</v>
      </c>
      <c r="O572" s="179">
        <f t="shared" si="210"/>
        <v>0</v>
      </c>
      <c r="P572" s="179">
        <f t="shared" si="210"/>
        <v>0</v>
      </c>
      <c r="Q572" s="179">
        <f t="shared" si="210"/>
        <v>0</v>
      </c>
      <c r="R572" s="179">
        <f t="shared" si="210"/>
        <v>0</v>
      </c>
      <c r="S572" s="179">
        <f t="shared" si="210"/>
        <v>0</v>
      </c>
      <c r="T572" s="179">
        <f t="shared" si="210"/>
        <v>0</v>
      </c>
      <c r="U572" s="179">
        <f t="shared" si="210"/>
        <v>0</v>
      </c>
      <c r="V572" s="179">
        <f t="shared" si="210"/>
        <v>0</v>
      </c>
      <c r="W572" s="179">
        <f t="shared" si="210"/>
        <v>0</v>
      </c>
      <c r="X572" s="179">
        <f t="shared" si="210"/>
        <v>0</v>
      </c>
      <c r="Y572" s="179">
        <f t="shared" si="210"/>
        <v>0</v>
      </c>
      <c r="Z572" s="179">
        <f t="shared" si="210"/>
        <v>0</v>
      </c>
      <c r="AA572" s="179">
        <f t="shared" si="210"/>
        <v>0</v>
      </c>
      <c r="AB572" s="179">
        <f t="shared" si="210"/>
        <v>0</v>
      </c>
    </row>
    <row r="573" spans="1:28" s="3" customFormat="1" x14ac:dyDescent="0.3">
      <c r="B573" s="2">
        <v>9</v>
      </c>
      <c r="C573" s="179">
        <f t="shared" si="210"/>
        <v>0</v>
      </c>
      <c r="D573" s="179">
        <f t="shared" si="210"/>
        <v>0</v>
      </c>
      <c r="E573" s="179">
        <f t="shared" si="210"/>
        <v>0</v>
      </c>
      <c r="F573" s="179">
        <f t="shared" si="210"/>
        <v>0</v>
      </c>
      <c r="G573" s="179">
        <f t="shared" si="210"/>
        <v>0</v>
      </c>
      <c r="H573" s="179">
        <f t="shared" si="210"/>
        <v>0</v>
      </c>
      <c r="I573" s="179">
        <f t="shared" si="210"/>
        <v>0</v>
      </c>
      <c r="J573" s="179">
        <f t="shared" si="210"/>
        <v>0</v>
      </c>
      <c r="K573" s="179">
        <f t="shared" si="210"/>
        <v>0</v>
      </c>
      <c r="L573" s="179">
        <f t="shared" si="210"/>
        <v>0</v>
      </c>
      <c r="M573" s="179">
        <f t="shared" si="210"/>
        <v>0</v>
      </c>
      <c r="N573" s="179">
        <f t="shared" si="210"/>
        <v>0</v>
      </c>
      <c r="O573" s="179">
        <f t="shared" si="210"/>
        <v>0</v>
      </c>
      <c r="P573" s="179">
        <f t="shared" si="210"/>
        <v>0</v>
      </c>
      <c r="Q573" s="179">
        <f t="shared" si="210"/>
        <v>0</v>
      </c>
      <c r="R573" s="179">
        <f t="shared" si="210"/>
        <v>0</v>
      </c>
      <c r="S573" s="179">
        <f t="shared" si="210"/>
        <v>0</v>
      </c>
      <c r="T573" s="179">
        <f t="shared" si="210"/>
        <v>0</v>
      </c>
      <c r="U573" s="179">
        <f t="shared" si="210"/>
        <v>0</v>
      </c>
      <c r="V573" s="179">
        <f t="shared" si="210"/>
        <v>0</v>
      </c>
      <c r="W573" s="179">
        <f t="shared" si="210"/>
        <v>0</v>
      </c>
      <c r="X573" s="179">
        <f t="shared" si="210"/>
        <v>0</v>
      </c>
      <c r="Y573" s="179">
        <f t="shared" si="210"/>
        <v>0</v>
      </c>
      <c r="Z573" s="179">
        <f t="shared" si="210"/>
        <v>0</v>
      </c>
      <c r="AA573" s="179">
        <f t="shared" si="210"/>
        <v>0</v>
      </c>
      <c r="AB573" s="179">
        <f t="shared" si="210"/>
        <v>0</v>
      </c>
    </row>
    <row r="574" spans="1:28" s="3" customFormat="1" x14ac:dyDescent="0.3">
      <c r="B574" s="2">
        <v>10</v>
      </c>
      <c r="C574" s="179">
        <f t="shared" si="210"/>
        <v>0</v>
      </c>
      <c r="D574" s="179">
        <f t="shared" si="210"/>
        <v>0</v>
      </c>
      <c r="E574" s="179">
        <f t="shared" si="210"/>
        <v>0</v>
      </c>
      <c r="F574" s="179">
        <f t="shared" si="210"/>
        <v>0</v>
      </c>
      <c r="G574" s="179">
        <f t="shared" si="210"/>
        <v>0</v>
      </c>
      <c r="H574" s="179">
        <f t="shared" si="210"/>
        <v>0</v>
      </c>
      <c r="I574" s="179">
        <f t="shared" si="210"/>
        <v>0</v>
      </c>
      <c r="J574" s="179">
        <f t="shared" si="210"/>
        <v>0</v>
      </c>
      <c r="K574" s="179">
        <f t="shared" si="210"/>
        <v>0</v>
      </c>
      <c r="L574" s="179">
        <f t="shared" si="210"/>
        <v>0</v>
      </c>
      <c r="M574" s="179">
        <f t="shared" si="210"/>
        <v>0</v>
      </c>
      <c r="N574" s="179">
        <f t="shared" si="210"/>
        <v>0</v>
      </c>
      <c r="O574" s="179">
        <f t="shared" si="210"/>
        <v>0</v>
      </c>
      <c r="P574" s="179">
        <f t="shared" si="210"/>
        <v>0</v>
      </c>
      <c r="Q574" s="179">
        <f t="shared" si="210"/>
        <v>0</v>
      </c>
      <c r="R574" s="179">
        <f t="shared" si="210"/>
        <v>0</v>
      </c>
      <c r="S574" s="179">
        <f t="shared" si="210"/>
        <v>0</v>
      </c>
      <c r="T574" s="179">
        <f t="shared" si="210"/>
        <v>0</v>
      </c>
      <c r="U574" s="179">
        <f t="shared" si="210"/>
        <v>0</v>
      </c>
      <c r="V574" s="179">
        <f t="shared" si="210"/>
        <v>0</v>
      </c>
      <c r="W574" s="179">
        <f t="shared" si="210"/>
        <v>0</v>
      </c>
      <c r="X574" s="179">
        <f t="shared" si="210"/>
        <v>0</v>
      </c>
      <c r="Y574" s="179">
        <f t="shared" si="210"/>
        <v>0</v>
      </c>
      <c r="Z574" s="179">
        <f t="shared" si="210"/>
        <v>0</v>
      </c>
      <c r="AA574" s="179">
        <f t="shared" si="210"/>
        <v>0</v>
      </c>
      <c r="AB574" s="179">
        <f t="shared" si="210"/>
        <v>0</v>
      </c>
    </row>
    <row r="575" spans="1:28" s="3" customFormat="1" x14ac:dyDescent="0.3">
      <c r="B575" s="2">
        <v>11</v>
      </c>
      <c r="C575" s="179">
        <f t="shared" si="210"/>
        <v>0</v>
      </c>
      <c r="D575" s="179">
        <f t="shared" si="210"/>
        <v>0</v>
      </c>
      <c r="E575" s="179">
        <f t="shared" si="210"/>
        <v>0</v>
      </c>
      <c r="F575" s="179">
        <f t="shared" si="210"/>
        <v>0</v>
      </c>
      <c r="G575" s="179">
        <f t="shared" si="210"/>
        <v>0</v>
      </c>
      <c r="H575" s="179">
        <f t="shared" si="210"/>
        <v>0</v>
      </c>
      <c r="I575" s="179">
        <f t="shared" si="210"/>
        <v>0</v>
      </c>
      <c r="J575" s="179">
        <f t="shared" si="210"/>
        <v>0</v>
      </c>
      <c r="K575" s="179">
        <f t="shared" si="210"/>
        <v>0</v>
      </c>
      <c r="L575" s="179">
        <f t="shared" si="210"/>
        <v>0</v>
      </c>
      <c r="M575" s="179">
        <f t="shared" si="210"/>
        <v>0</v>
      </c>
      <c r="N575" s="179">
        <f t="shared" si="210"/>
        <v>0</v>
      </c>
      <c r="O575" s="179">
        <f t="shared" si="210"/>
        <v>0</v>
      </c>
      <c r="P575" s="179">
        <f t="shared" si="210"/>
        <v>0</v>
      </c>
      <c r="Q575" s="179">
        <f t="shared" si="210"/>
        <v>0</v>
      </c>
      <c r="R575" s="179">
        <f t="shared" si="210"/>
        <v>0</v>
      </c>
      <c r="S575" s="179">
        <f t="shared" si="210"/>
        <v>0</v>
      </c>
      <c r="T575" s="179">
        <f t="shared" si="210"/>
        <v>0</v>
      </c>
      <c r="U575" s="179">
        <f t="shared" si="210"/>
        <v>0</v>
      </c>
      <c r="V575" s="179">
        <f t="shared" si="210"/>
        <v>0</v>
      </c>
      <c r="W575" s="179">
        <f t="shared" si="210"/>
        <v>0</v>
      </c>
      <c r="X575" s="179">
        <f>X542+X182</f>
        <v>0</v>
      </c>
      <c r="Y575" s="179">
        <f>Y542+Y182</f>
        <v>0</v>
      </c>
      <c r="Z575" s="179">
        <f>Z542+Z182</f>
        <v>0</v>
      </c>
      <c r="AA575" s="179">
        <f>AA542+AA182</f>
        <v>0</v>
      </c>
      <c r="AB575" s="179">
        <f>AB542+AB182</f>
        <v>0</v>
      </c>
    </row>
    <row r="576" spans="1:28" s="3" customFormat="1" x14ac:dyDescent="0.3">
      <c r="B576" s="2">
        <v>12</v>
      </c>
      <c r="C576" s="179">
        <f t="shared" ref="C576:AB585" si="211">C543+C183</f>
        <v>0</v>
      </c>
      <c r="D576" s="179">
        <f t="shared" si="211"/>
        <v>0</v>
      </c>
      <c r="E576" s="179">
        <f t="shared" si="211"/>
        <v>0</v>
      </c>
      <c r="F576" s="179">
        <f t="shared" si="211"/>
        <v>0</v>
      </c>
      <c r="G576" s="179">
        <f t="shared" si="211"/>
        <v>0</v>
      </c>
      <c r="H576" s="179">
        <f t="shared" si="211"/>
        <v>0</v>
      </c>
      <c r="I576" s="179">
        <f t="shared" si="211"/>
        <v>0</v>
      </c>
      <c r="J576" s="179">
        <f t="shared" si="211"/>
        <v>0</v>
      </c>
      <c r="K576" s="179">
        <f t="shared" si="211"/>
        <v>0</v>
      </c>
      <c r="L576" s="179">
        <f t="shared" si="211"/>
        <v>0</v>
      </c>
      <c r="M576" s="179">
        <f t="shared" si="211"/>
        <v>0</v>
      </c>
      <c r="N576" s="179">
        <f t="shared" si="211"/>
        <v>0</v>
      </c>
      <c r="O576" s="179">
        <f t="shared" si="211"/>
        <v>0</v>
      </c>
      <c r="P576" s="179">
        <f t="shared" si="211"/>
        <v>0</v>
      </c>
      <c r="Q576" s="179">
        <f t="shared" si="211"/>
        <v>0</v>
      </c>
      <c r="R576" s="179">
        <f t="shared" si="211"/>
        <v>0</v>
      </c>
      <c r="S576" s="179">
        <f t="shared" si="211"/>
        <v>0</v>
      </c>
      <c r="T576" s="179">
        <f t="shared" si="211"/>
        <v>0</v>
      </c>
      <c r="U576" s="179">
        <f t="shared" si="211"/>
        <v>0</v>
      </c>
      <c r="V576" s="179">
        <f t="shared" si="211"/>
        <v>0</v>
      </c>
      <c r="W576" s="179">
        <f t="shared" si="211"/>
        <v>0</v>
      </c>
      <c r="X576" s="179">
        <f t="shared" si="211"/>
        <v>0</v>
      </c>
      <c r="Y576" s="179">
        <f t="shared" si="211"/>
        <v>0</v>
      </c>
      <c r="Z576" s="179">
        <f t="shared" si="211"/>
        <v>0</v>
      </c>
      <c r="AA576" s="179">
        <f t="shared" si="211"/>
        <v>0</v>
      </c>
      <c r="AB576" s="179">
        <f t="shared" si="211"/>
        <v>0</v>
      </c>
    </row>
    <row r="577" spans="2:28" s="3" customFormat="1" x14ac:dyDescent="0.3">
      <c r="B577" s="2">
        <v>13</v>
      </c>
      <c r="C577" s="179">
        <f t="shared" si="211"/>
        <v>0</v>
      </c>
      <c r="D577" s="179">
        <f t="shared" si="211"/>
        <v>0</v>
      </c>
      <c r="E577" s="179">
        <f t="shared" si="211"/>
        <v>0</v>
      </c>
      <c r="F577" s="179">
        <f t="shared" si="211"/>
        <v>0</v>
      </c>
      <c r="G577" s="179">
        <f t="shared" si="211"/>
        <v>0</v>
      </c>
      <c r="H577" s="179">
        <f t="shared" si="211"/>
        <v>0</v>
      </c>
      <c r="I577" s="179">
        <f t="shared" si="211"/>
        <v>0</v>
      </c>
      <c r="J577" s="179">
        <f t="shared" si="211"/>
        <v>0</v>
      </c>
      <c r="K577" s="179">
        <f t="shared" si="211"/>
        <v>0</v>
      </c>
      <c r="L577" s="179">
        <f t="shared" si="211"/>
        <v>0</v>
      </c>
      <c r="M577" s="179">
        <f t="shared" si="211"/>
        <v>0</v>
      </c>
      <c r="N577" s="179">
        <f t="shared" si="211"/>
        <v>0</v>
      </c>
      <c r="O577" s="179">
        <f t="shared" si="211"/>
        <v>0</v>
      </c>
      <c r="P577" s="179">
        <f t="shared" si="211"/>
        <v>0</v>
      </c>
      <c r="Q577" s="179">
        <f t="shared" si="211"/>
        <v>0</v>
      </c>
      <c r="R577" s="179">
        <f t="shared" si="211"/>
        <v>0</v>
      </c>
      <c r="S577" s="179">
        <f t="shared" si="211"/>
        <v>0</v>
      </c>
      <c r="T577" s="179">
        <f t="shared" si="211"/>
        <v>0</v>
      </c>
      <c r="U577" s="179">
        <f t="shared" si="211"/>
        <v>0</v>
      </c>
      <c r="V577" s="179">
        <f t="shared" si="211"/>
        <v>0</v>
      </c>
      <c r="W577" s="179">
        <f t="shared" si="211"/>
        <v>0</v>
      </c>
      <c r="X577" s="179">
        <f t="shared" si="211"/>
        <v>0</v>
      </c>
      <c r="Y577" s="179">
        <f t="shared" si="211"/>
        <v>0</v>
      </c>
      <c r="Z577" s="179">
        <f t="shared" si="211"/>
        <v>0</v>
      </c>
      <c r="AA577" s="179">
        <f t="shared" si="211"/>
        <v>0</v>
      </c>
      <c r="AB577" s="179">
        <f t="shared" si="211"/>
        <v>0</v>
      </c>
    </row>
    <row r="578" spans="2:28" s="3" customFormat="1" x14ac:dyDescent="0.3">
      <c r="B578" s="2">
        <v>14</v>
      </c>
      <c r="C578" s="179">
        <f t="shared" si="211"/>
        <v>0</v>
      </c>
      <c r="D578" s="179">
        <f t="shared" si="211"/>
        <v>0</v>
      </c>
      <c r="E578" s="179">
        <f t="shared" si="211"/>
        <v>0</v>
      </c>
      <c r="F578" s="179">
        <f t="shared" si="211"/>
        <v>0</v>
      </c>
      <c r="G578" s="179">
        <f t="shared" si="211"/>
        <v>0</v>
      </c>
      <c r="H578" s="179">
        <f t="shared" si="211"/>
        <v>0</v>
      </c>
      <c r="I578" s="179">
        <f t="shared" si="211"/>
        <v>0</v>
      </c>
      <c r="J578" s="179">
        <f t="shared" si="211"/>
        <v>0</v>
      </c>
      <c r="K578" s="179">
        <f t="shared" si="211"/>
        <v>0</v>
      </c>
      <c r="L578" s="179">
        <f t="shared" si="211"/>
        <v>0</v>
      </c>
      <c r="M578" s="179">
        <f t="shared" si="211"/>
        <v>0</v>
      </c>
      <c r="N578" s="179">
        <f t="shared" si="211"/>
        <v>0</v>
      </c>
      <c r="O578" s="179">
        <f t="shared" si="211"/>
        <v>0</v>
      </c>
      <c r="P578" s="179">
        <f t="shared" si="211"/>
        <v>0</v>
      </c>
      <c r="Q578" s="179">
        <f t="shared" si="211"/>
        <v>0</v>
      </c>
      <c r="R578" s="179">
        <f t="shared" si="211"/>
        <v>0</v>
      </c>
      <c r="S578" s="179">
        <f t="shared" si="211"/>
        <v>0</v>
      </c>
      <c r="T578" s="179">
        <f t="shared" si="211"/>
        <v>0</v>
      </c>
      <c r="U578" s="179">
        <f t="shared" si="211"/>
        <v>0</v>
      </c>
      <c r="V578" s="179">
        <f t="shared" si="211"/>
        <v>0</v>
      </c>
      <c r="W578" s="179">
        <f t="shared" si="211"/>
        <v>0</v>
      </c>
      <c r="X578" s="179">
        <f t="shared" si="211"/>
        <v>0</v>
      </c>
      <c r="Y578" s="179">
        <f t="shared" si="211"/>
        <v>0</v>
      </c>
      <c r="Z578" s="179">
        <f t="shared" si="211"/>
        <v>0</v>
      </c>
      <c r="AA578" s="179">
        <f t="shared" si="211"/>
        <v>0</v>
      </c>
      <c r="AB578" s="179">
        <f t="shared" si="211"/>
        <v>0</v>
      </c>
    </row>
    <row r="579" spans="2:28" s="3" customFormat="1" x14ac:dyDescent="0.3">
      <c r="B579" s="2">
        <v>15</v>
      </c>
      <c r="C579" s="179">
        <f t="shared" si="211"/>
        <v>0</v>
      </c>
      <c r="D579" s="179">
        <f t="shared" si="211"/>
        <v>0</v>
      </c>
      <c r="E579" s="179">
        <f t="shared" si="211"/>
        <v>0</v>
      </c>
      <c r="F579" s="179">
        <f t="shared" si="211"/>
        <v>0</v>
      </c>
      <c r="G579" s="179">
        <f t="shared" si="211"/>
        <v>0</v>
      </c>
      <c r="H579" s="179">
        <f t="shared" si="211"/>
        <v>0</v>
      </c>
      <c r="I579" s="179">
        <f t="shared" si="211"/>
        <v>0</v>
      </c>
      <c r="J579" s="179">
        <f t="shared" si="211"/>
        <v>0</v>
      </c>
      <c r="K579" s="179">
        <f t="shared" si="211"/>
        <v>0</v>
      </c>
      <c r="L579" s="179">
        <f t="shared" si="211"/>
        <v>0</v>
      </c>
      <c r="M579" s="179">
        <f t="shared" si="211"/>
        <v>0</v>
      </c>
      <c r="N579" s="179">
        <f t="shared" si="211"/>
        <v>0</v>
      </c>
      <c r="O579" s="179">
        <f t="shared" si="211"/>
        <v>0</v>
      </c>
      <c r="P579" s="179">
        <f t="shared" si="211"/>
        <v>0</v>
      </c>
      <c r="Q579" s="179">
        <f t="shared" si="211"/>
        <v>0</v>
      </c>
      <c r="R579" s="179">
        <f t="shared" si="211"/>
        <v>0</v>
      </c>
      <c r="S579" s="179">
        <f t="shared" si="211"/>
        <v>0</v>
      </c>
      <c r="T579" s="179">
        <f t="shared" si="211"/>
        <v>0</v>
      </c>
      <c r="U579" s="179">
        <f t="shared" si="211"/>
        <v>0</v>
      </c>
      <c r="V579" s="179">
        <f t="shared" si="211"/>
        <v>0</v>
      </c>
      <c r="W579" s="179">
        <f t="shared" si="211"/>
        <v>0</v>
      </c>
      <c r="X579" s="179">
        <f t="shared" si="211"/>
        <v>0</v>
      </c>
      <c r="Y579" s="179">
        <f t="shared" si="211"/>
        <v>0</v>
      </c>
      <c r="Z579" s="179">
        <f t="shared" si="211"/>
        <v>0</v>
      </c>
      <c r="AA579" s="179">
        <f t="shared" si="211"/>
        <v>0</v>
      </c>
      <c r="AB579" s="179">
        <f t="shared" si="211"/>
        <v>0</v>
      </c>
    </row>
    <row r="580" spans="2:28" s="3" customFormat="1" x14ac:dyDescent="0.3">
      <c r="B580" s="2">
        <v>16</v>
      </c>
      <c r="C580" s="179">
        <f t="shared" si="211"/>
        <v>0</v>
      </c>
      <c r="D580" s="179">
        <f t="shared" si="211"/>
        <v>0</v>
      </c>
      <c r="E580" s="179">
        <f t="shared" si="211"/>
        <v>0</v>
      </c>
      <c r="F580" s="179">
        <f t="shared" si="211"/>
        <v>0</v>
      </c>
      <c r="G580" s="179">
        <f t="shared" si="211"/>
        <v>0</v>
      </c>
      <c r="H580" s="179">
        <f t="shared" si="211"/>
        <v>0</v>
      </c>
      <c r="I580" s="179">
        <f t="shared" si="211"/>
        <v>0</v>
      </c>
      <c r="J580" s="179">
        <f t="shared" si="211"/>
        <v>0</v>
      </c>
      <c r="K580" s="179">
        <f t="shared" si="211"/>
        <v>0</v>
      </c>
      <c r="L580" s="179">
        <f t="shared" si="211"/>
        <v>0</v>
      </c>
      <c r="M580" s="179">
        <f t="shared" si="211"/>
        <v>0</v>
      </c>
      <c r="N580" s="179">
        <f t="shared" si="211"/>
        <v>0</v>
      </c>
      <c r="O580" s="179">
        <f t="shared" si="211"/>
        <v>0</v>
      </c>
      <c r="P580" s="179">
        <f t="shared" si="211"/>
        <v>0</v>
      </c>
      <c r="Q580" s="179">
        <f t="shared" si="211"/>
        <v>0</v>
      </c>
      <c r="R580" s="179">
        <f t="shared" si="211"/>
        <v>0</v>
      </c>
      <c r="S580" s="179">
        <f t="shared" si="211"/>
        <v>0</v>
      </c>
      <c r="T580" s="179">
        <f t="shared" si="211"/>
        <v>0</v>
      </c>
      <c r="U580" s="179">
        <f t="shared" si="211"/>
        <v>0</v>
      </c>
      <c r="V580" s="179">
        <f t="shared" si="211"/>
        <v>0</v>
      </c>
      <c r="W580" s="179">
        <f t="shared" si="211"/>
        <v>0</v>
      </c>
      <c r="X580" s="179">
        <f t="shared" si="211"/>
        <v>0</v>
      </c>
      <c r="Y580" s="179">
        <f t="shared" si="211"/>
        <v>0</v>
      </c>
      <c r="Z580" s="179">
        <f t="shared" si="211"/>
        <v>0</v>
      </c>
      <c r="AA580" s="179">
        <f t="shared" si="211"/>
        <v>0</v>
      </c>
      <c r="AB580" s="179">
        <f t="shared" si="211"/>
        <v>0</v>
      </c>
    </row>
    <row r="581" spans="2:28" s="3" customFormat="1" x14ac:dyDescent="0.3">
      <c r="B581" s="2">
        <v>17</v>
      </c>
      <c r="C581" s="179">
        <f t="shared" si="211"/>
        <v>0</v>
      </c>
      <c r="D581" s="179">
        <f t="shared" si="211"/>
        <v>0</v>
      </c>
      <c r="E581" s="179">
        <f t="shared" si="211"/>
        <v>0</v>
      </c>
      <c r="F581" s="179">
        <f t="shared" si="211"/>
        <v>0</v>
      </c>
      <c r="G581" s="179">
        <f t="shared" si="211"/>
        <v>0</v>
      </c>
      <c r="H581" s="179">
        <f t="shared" si="211"/>
        <v>0</v>
      </c>
      <c r="I581" s="179">
        <f t="shared" si="211"/>
        <v>0</v>
      </c>
      <c r="J581" s="179">
        <f t="shared" si="211"/>
        <v>0</v>
      </c>
      <c r="K581" s="179">
        <f t="shared" si="211"/>
        <v>0</v>
      </c>
      <c r="L581" s="179">
        <f t="shared" si="211"/>
        <v>0</v>
      </c>
      <c r="M581" s="179">
        <f t="shared" si="211"/>
        <v>0</v>
      </c>
      <c r="N581" s="179">
        <f t="shared" si="211"/>
        <v>0</v>
      </c>
      <c r="O581" s="179">
        <f t="shared" si="211"/>
        <v>0</v>
      </c>
      <c r="P581" s="179">
        <f t="shared" si="211"/>
        <v>0</v>
      </c>
      <c r="Q581" s="179">
        <f t="shared" si="211"/>
        <v>0</v>
      </c>
      <c r="R581" s="179">
        <f t="shared" si="211"/>
        <v>0</v>
      </c>
      <c r="S581" s="179">
        <f t="shared" si="211"/>
        <v>0</v>
      </c>
      <c r="T581" s="179">
        <f t="shared" si="211"/>
        <v>0</v>
      </c>
      <c r="U581" s="179">
        <f t="shared" si="211"/>
        <v>0</v>
      </c>
      <c r="V581" s="179">
        <f t="shared" si="211"/>
        <v>0</v>
      </c>
      <c r="W581" s="179">
        <f t="shared" si="211"/>
        <v>0</v>
      </c>
      <c r="X581" s="179">
        <f t="shared" si="211"/>
        <v>0</v>
      </c>
      <c r="Y581" s="179">
        <f t="shared" si="211"/>
        <v>0</v>
      </c>
      <c r="Z581" s="179">
        <f t="shared" si="211"/>
        <v>0</v>
      </c>
      <c r="AA581" s="179">
        <f t="shared" si="211"/>
        <v>0</v>
      </c>
      <c r="AB581" s="179">
        <f t="shared" si="211"/>
        <v>0</v>
      </c>
    </row>
    <row r="582" spans="2:28" s="3" customFormat="1" x14ac:dyDescent="0.3">
      <c r="B582" s="2">
        <v>18</v>
      </c>
      <c r="C582" s="179">
        <f t="shared" si="211"/>
        <v>0</v>
      </c>
      <c r="D582" s="179">
        <f t="shared" si="211"/>
        <v>0</v>
      </c>
      <c r="E582" s="179">
        <f t="shared" si="211"/>
        <v>0</v>
      </c>
      <c r="F582" s="179">
        <f t="shared" si="211"/>
        <v>0</v>
      </c>
      <c r="G582" s="179">
        <f t="shared" si="211"/>
        <v>0</v>
      </c>
      <c r="H582" s="179">
        <f t="shared" si="211"/>
        <v>0</v>
      </c>
      <c r="I582" s="179">
        <f t="shared" si="211"/>
        <v>0</v>
      </c>
      <c r="J582" s="179">
        <f t="shared" si="211"/>
        <v>0</v>
      </c>
      <c r="K582" s="179">
        <f t="shared" si="211"/>
        <v>0</v>
      </c>
      <c r="L582" s="179">
        <f t="shared" si="211"/>
        <v>0</v>
      </c>
      <c r="M582" s="179">
        <f t="shared" si="211"/>
        <v>0</v>
      </c>
      <c r="N582" s="179">
        <f t="shared" si="211"/>
        <v>0</v>
      </c>
      <c r="O582" s="179">
        <f t="shared" si="211"/>
        <v>0</v>
      </c>
      <c r="P582" s="179">
        <f t="shared" si="211"/>
        <v>0</v>
      </c>
      <c r="Q582" s="179">
        <f t="shared" si="211"/>
        <v>0</v>
      </c>
      <c r="R582" s="179">
        <f t="shared" si="211"/>
        <v>0</v>
      </c>
      <c r="S582" s="179">
        <f t="shared" si="211"/>
        <v>0</v>
      </c>
      <c r="T582" s="179">
        <f t="shared" si="211"/>
        <v>0</v>
      </c>
      <c r="U582" s="179">
        <f t="shared" si="211"/>
        <v>0</v>
      </c>
      <c r="V582" s="179">
        <f t="shared" si="211"/>
        <v>0</v>
      </c>
      <c r="W582" s="179">
        <f t="shared" si="211"/>
        <v>0</v>
      </c>
      <c r="X582" s="179">
        <f t="shared" si="211"/>
        <v>0</v>
      </c>
      <c r="Y582" s="179">
        <f t="shared" si="211"/>
        <v>0</v>
      </c>
      <c r="Z582" s="179">
        <f t="shared" si="211"/>
        <v>0</v>
      </c>
      <c r="AA582" s="179">
        <f t="shared" si="211"/>
        <v>0</v>
      </c>
      <c r="AB582" s="179">
        <f t="shared" si="211"/>
        <v>0</v>
      </c>
    </row>
    <row r="583" spans="2:28" s="3" customFormat="1" x14ac:dyDescent="0.3">
      <c r="B583" s="2">
        <v>19</v>
      </c>
      <c r="C583" s="179">
        <f t="shared" si="211"/>
        <v>0</v>
      </c>
      <c r="D583" s="179">
        <f t="shared" si="211"/>
        <v>0</v>
      </c>
      <c r="E583" s="179">
        <f t="shared" si="211"/>
        <v>0</v>
      </c>
      <c r="F583" s="179">
        <f t="shared" si="211"/>
        <v>0</v>
      </c>
      <c r="G583" s="179">
        <f t="shared" si="211"/>
        <v>0</v>
      </c>
      <c r="H583" s="179">
        <f t="shared" si="211"/>
        <v>0</v>
      </c>
      <c r="I583" s="179">
        <f t="shared" si="211"/>
        <v>0</v>
      </c>
      <c r="J583" s="179">
        <f t="shared" si="211"/>
        <v>0</v>
      </c>
      <c r="K583" s="179">
        <f t="shared" si="211"/>
        <v>0</v>
      </c>
      <c r="L583" s="179">
        <f t="shared" si="211"/>
        <v>0</v>
      </c>
      <c r="M583" s="179">
        <f t="shared" si="211"/>
        <v>0</v>
      </c>
      <c r="N583" s="179">
        <f t="shared" si="211"/>
        <v>0</v>
      </c>
      <c r="O583" s="179">
        <f t="shared" si="211"/>
        <v>0</v>
      </c>
      <c r="P583" s="179">
        <f t="shared" si="211"/>
        <v>0</v>
      </c>
      <c r="Q583" s="179">
        <f t="shared" si="211"/>
        <v>0</v>
      </c>
      <c r="R583" s="179">
        <f t="shared" si="211"/>
        <v>0</v>
      </c>
      <c r="S583" s="179">
        <f t="shared" si="211"/>
        <v>0</v>
      </c>
      <c r="T583" s="179">
        <f t="shared" si="211"/>
        <v>0</v>
      </c>
      <c r="U583" s="179">
        <f t="shared" si="211"/>
        <v>0</v>
      </c>
      <c r="V583" s="179">
        <f t="shared" si="211"/>
        <v>0</v>
      </c>
      <c r="W583" s="179">
        <f t="shared" si="211"/>
        <v>0</v>
      </c>
      <c r="X583" s="179">
        <f t="shared" si="211"/>
        <v>0</v>
      </c>
      <c r="Y583" s="179">
        <f t="shared" si="211"/>
        <v>0</v>
      </c>
      <c r="Z583" s="179">
        <f t="shared" si="211"/>
        <v>0</v>
      </c>
      <c r="AA583" s="179">
        <f t="shared" si="211"/>
        <v>0</v>
      </c>
      <c r="AB583" s="179">
        <f t="shared" si="211"/>
        <v>0</v>
      </c>
    </row>
    <row r="584" spans="2:28" s="3" customFormat="1" x14ac:dyDescent="0.3">
      <c r="B584" s="2">
        <v>20</v>
      </c>
      <c r="C584" s="179">
        <f t="shared" si="211"/>
        <v>0</v>
      </c>
      <c r="D584" s="179">
        <f t="shared" si="211"/>
        <v>0</v>
      </c>
      <c r="E584" s="179">
        <f t="shared" si="211"/>
        <v>0</v>
      </c>
      <c r="F584" s="179">
        <f t="shared" si="211"/>
        <v>0</v>
      </c>
      <c r="G584" s="179">
        <f t="shared" si="211"/>
        <v>0</v>
      </c>
      <c r="H584" s="179">
        <f t="shared" si="211"/>
        <v>0</v>
      </c>
      <c r="I584" s="179">
        <f t="shared" si="211"/>
        <v>0</v>
      </c>
      <c r="J584" s="179">
        <f t="shared" si="211"/>
        <v>0</v>
      </c>
      <c r="K584" s="179">
        <f t="shared" si="211"/>
        <v>0</v>
      </c>
      <c r="L584" s="179">
        <f t="shared" si="211"/>
        <v>0</v>
      </c>
      <c r="M584" s="179">
        <f t="shared" si="211"/>
        <v>0</v>
      </c>
      <c r="N584" s="179">
        <f t="shared" si="211"/>
        <v>0</v>
      </c>
      <c r="O584" s="179">
        <f t="shared" si="211"/>
        <v>0</v>
      </c>
      <c r="P584" s="179">
        <f t="shared" si="211"/>
        <v>0</v>
      </c>
      <c r="Q584" s="179">
        <f t="shared" si="211"/>
        <v>0</v>
      </c>
      <c r="R584" s="179">
        <f t="shared" si="211"/>
        <v>0</v>
      </c>
      <c r="S584" s="179">
        <f t="shared" si="211"/>
        <v>0</v>
      </c>
      <c r="T584" s="179">
        <f t="shared" si="211"/>
        <v>0</v>
      </c>
      <c r="U584" s="179">
        <f t="shared" si="211"/>
        <v>0</v>
      </c>
      <c r="V584" s="179">
        <f t="shared" si="211"/>
        <v>0</v>
      </c>
      <c r="W584" s="179">
        <f t="shared" si="211"/>
        <v>0</v>
      </c>
      <c r="X584" s="179">
        <f t="shared" si="211"/>
        <v>0</v>
      </c>
      <c r="Y584" s="179">
        <f t="shared" si="211"/>
        <v>0</v>
      </c>
      <c r="Z584" s="179">
        <f t="shared" si="211"/>
        <v>0</v>
      </c>
      <c r="AA584" s="179">
        <f t="shared" si="211"/>
        <v>0</v>
      </c>
      <c r="AB584" s="179">
        <f t="shared" si="211"/>
        <v>0</v>
      </c>
    </row>
    <row r="585" spans="2:28" s="3" customFormat="1" x14ac:dyDescent="0.3">
      <c r="B585" s="2">
        <v>21</v>
      </c>
      <c r="C585" s="179">
        <f t="shared" si="211"/>
        <v>0</v>
      </c>
      <c r="D585" s="179">
        <f t="shared" si="211"/>
        <v>0</v>
      </c>
      <c r="E585" s="179">
        <f t="shared" si="211"/>
        <v>0</v>
      </c>
      <c r="F585" s="179">
        <f t="shared" si="211"/>
        <v>0</v>
      </c>
      <c r="G585" s="179">
        <f t="shared" si="211"/>
        <v>0</v>
      </c>
      <c r="H585" s="179">
        <f t="shared" si="211"/>
        <v>0</v>
      </c>
      <c r="I585" s="179">
        <f t="shared" si="211"/>
        <v>0</v>
      </c>
      <c r="J585" s="179">
        <f t="shared" si="211"/>
        <v>0</v>
      </c>
      <c r="K585" s="179">
        <f t="shared" si="211"/>
        <v>0</v>
      </c>
      <c r="L585" s="179">
        <f t="shared" si="211"/>
        <v>0</v>
      </c>
      <c r="M585" s="179">
        <f t="shared" si="211"/>
        <v>0</v>
      </c>
      <c r="N585" s="179">
        <f t="shared" si="211"/>
        <v>0</v>
      </c>
      <c r="O585" s="179">
        <f t="shared" si="211"/>
        <v>0</v>
      </c>
      <c r="P585" s="179">
        <f t="shared" si="211"/>
        <v>0</v>
      </c>
      <c r="Q585" s="179">
        <f t="shared" si="211"/>
        <v>0</v>
      </c>
      <c r="R585" s="179">
        <f t="shared" si="211"/>
        <v>0</v>
      </c>
      <c r="S585" s="179">
        <f t="shared" si="211"/>
        <v>0</v>
      </c>
      <c r="T585" s="179">
        <f t="shared" si="211"/>
        <v>0</v>
      </c>
      <c r="U585" s="179">
        <f t="shared" si="211"/>
        <v>0</v>
      </c>
      <c r="V585" s="179">
        <f t="shared" si="211"/>
        <v>0</v>
      </c>
      <c r="W585" s="179">
        <f t="shared" si="211"/>
        <v>0</v>
      </c>
      <c r="X585" s="179">
        <f>X552+X192</f>
        <v>0</v>
      </c>
      <c r="Y585" s="179">
        <f>Y552+Y192</f>
        <v>0</v>
      </c>
      <c r="Z585" s="179">
        <f>Z552+Z192</f>
        <v>0</v>
      </c>
      <c r="AA585" s="179">
        <f>AA552+AA192</f>
        <v>0</v>
      </c>
      <c r="AB585" s="179">
        <f>AB552+AB192</f>
        <v>0</v>
      </c>
    </row>
    <row r="586" spans="2:28" s="3" customFormat="1" x14ac:dyDescent="0.3">
      <c r="B586" s="2">
        <v>22</v>
      </c>
      <c r="C586" s="179">
        <f t="shared" ref="C586:AB589" si="212">C553+C193</f>
        <v>0</v>
      </c>
      <c r="D586" s="179">
        <f t="shared" si="212"/>
        <v>0</v>
      </c>
      <c r="E586" s="179">
        <f t="shared" si="212"/>
        <v>0</v>
      </c>
      <c r="F586" s="179">
        <f t="shared" si="212"/>
        <v>0</v>
      </c>
      <c r="G586" s="179">
        <f t="shared" si="212"/>
        <v>0</v>
      </c>
      <c r="H586" s="179">
        <f t="shared" si="212"/>
        <v>0</v>
      </c>
      <c r="I586" s="179">
        <f t="shared" si="212"/>
        <v>0</v>
      </c>
      <c r="J586" s="179">
        <f t="shared" si="212"/>
        <v>0</v>
      </c>
      <c r="K586" s="179">
        <f t="shared" si="212"/>
        <v>0</v>
      </c>
      <c r="L586" s="179">
        <f t="shared" si="212"/>
        <v>0</v>
      </c>
      <c r="M586" s="179">
        <f t="shared" si="212"/>
        <v>0</v>
      </c>
      <c r="N586" s="179">
        <f t="shared" si="212"/>
        <v>0</v>
      </c>
      <c r="O586" s="179">
        <f t="shared" si="212"/>
        <v>0</v>
      </c>
      <c r="P586" s="179">
        <f t="shared" si="212"/>
        <v>0</v>
      </c>
      <c r="Q586" s="179">
        <f t="shared" si="212"/>
        <v>0</v>
      </c>
      <c r="R586" s="179">
        <f t="shared" si="212"/>
        <v>0</v>
      </c>
      <c r="S586" s="179">
        <f t="shared" si="212"/>
        <v>0</v>
      </c>
      <c r="T586" s="179">
        <f t="shared" si="212"/>
        <v>0</v>
      </c>
      <c r="U586" s="179">
        <f t="shared" si="212"/>
        <v>0</v>
      </c>
      <c r="V586" s="179">
        <f t="shared" si="212"/>
        <v>0</v>
      </c>
      <c r="W586" s="179">
        <f t="shared" si="212"/>
        <v>0</v>
      </c>
      <c r="X586" s="179">
        <f t="shared" si="212"/>
        <v>0</v>
      </c>
      <c r="Y586" s="179">
        <f t="shared" si="212"/>
        <v>0</v>
      </c>
      <c r="Z586" s="179">
        <f t="shared" si="212"/>
        <v>0</v>
      </c>
      <c r="AA586" s="179">
        <f t="shared" si="212"/>
        <v>0</v>
      </c>
      <c r="AB586" s="179">
        <f t="shared" si="212"/>
        <v>0</v>
      </c>
    </row>
    <row r="587" spans="2:28" s="3" customFormat="1" x14ac:dyDescent="0.3">
      <c r="B587" s="2">
        <v>23</v>
      </c>
      <c r="C587" s="179">
        <f t="shared" si="212"/>
        <v>0</v>
      </c>
      <c r="D587" s="179">
        <f t="shared" si="212"/>
        <v>0</v>
      </c>
      <c r="E587" s="179">
        <f t="shared" si="212"/>
        <v>0</v>
      </c>
      <c r="F587" s="179">
        <f t="shared" si="212"/>
        <v>0</v>
      </c>
      <c r="G587" s="179">
        <f t="shared" si="212"/>
        <v>0</v>
      </c>
      <c r="H587" s="179">
        <f t="shared" si="212"/>
        <v>0</v>
      </c>
      <c r="I587" s="179">
        <f t="shared" si="212"/>
        <v>0</v>
      </c>
      <c r="J587" s="179">
        <f t="shared" si="212"/>
        <v>0</v>
      </c>
      <c r="K587" s="179">
        <f t="shared" si="212"/>
        <v>0</v>
      </c>
      <c r="L587" s="179">
        <f t="shared" si="212"/>
        <v>0</v>
      </c>
      <c r="M587" s="179">
        <f t="shared" si="212"/>
        <v>0</v>
      </c>
      <c r="N587" s="179">
        <f t="shared" si="212"/>
        <v>0</v>
      </c>
      <c r="O587" s="179">
        <f t="shared" si="212"/>
        <v>0</v>
      </c>
      <c r="P587" s="179">
        <f t="shared" si="212"/>
        <v>0</v>
      </c>
      <c r="Q587" s="179">
        <f t="shared" si="212"/>
        <v>0</v>
      </c>
      <c r="R587" s="179">
        <f t="shared" si="212"/>
        <v>0</v>
      </c>
      <c r="S587" s="179">
        <f t="shared" si="212"/>
        <v>0</v>
      </c>
      <c r="T587" s="179">
        <f t="shared" si="212"/>
        <v>0</v>
      </c>
      <c r="U587" s="179">
        <f t="shared" si="212"/>
        <v>0</v>
      </c>
      <c r="V587" s="179">
        <f t="shared" si="212"/>
        <v>0</v>
      </c>
      <c r="W587" s="179">
        <f t="shared" si="212"/>
        <v>0</v>
      </c>
      <c r="X587" s="179">
        <f t="shared" si="212"/>
        <v>0</v>
      </c>
      <c r="Y587" s="179">
        <f t="shared" si="212"/>
        <v>0</v>
      </c>
      <c r="Z587" s="179">
        <f t="shared" si="212"/>
        <v>0</v>
      </c>
      <c r="AA587" s="179">
        <f t="shared" si="212"/>
        <v>0</v>
      </c>
      <c r="AB587" s="179">
        <f t="shared" si="212"/>
        <v>0</v>
      </c>
    </row>
    <row r="588" spans="2:28" s="3" customFormat="1" x14ac:dyDescent="0.3">
      <c r="B588" s="2">
        <v>24</v>
      </c>
      <c r="C588" s="179">
        <f t="shared" si="212"/>
        <v>0</v>
      </c>
      <c r="D588" s="179">
        <f t="shared" si="212"/>
        <v>0</v>
      </c>
      <c r="E588" s="179">
        <f t="shared" si="212"/>
        <v>0</v>
      </c>
      <c r="F588" s="179">
        <f t="shared" si="212"/>
        <v>0</v>
      </c>
      <c r="G588" s="179">
        <f t="shared" si="212"/>
        <v>0</v>
      </c>
      <c r="H588" s="179">
        <f t="shared" si="212"/>
        <v>0</v>
      </c>
      <c r="I588" s="179">
        <f t="shared" si="212"/>
        <v>0</v>
      </c>
      <c r="J588" s="179">
        <f t="shared" si="212"/>
        <v>0</v>
      </c>
      <c r="K588" s="179">
        <f t="shared" si="212"/>
        <v>0</v>
      </c>
      <c r="L588" s="179">
        <f t="shared" si="212"/>
        <v>0</v>
      </c>
      <c r="M588" s="179">
        <f t="shared" si="212"/>
        <v>0</v>
      </c>
      <c r="N588" s="179">
        <f t="shared" si="212"/>
        <v>0</v>
      </c>
      <c r="O588" s="179">
        <f t="shared" si="212"/>
        <v>0</v>
      </c>
      <c r="P588" s="179">
        <f t="shared" si="212"/>
        <v>0</v>
      </c>
      <c r="Q588" s="179">
        <f t="shared" si="212"/>
        <v>0</v>
      </c>
      <c r="R588" s="179">
        <f t="shared" si="212"/>
        <v>0</v>
      </c>
      <c r="S588" s="179">
        <f t="shared" si="212"/>
        <v>0</v>
      </c>
      <c r="T588" s="179">
        <f t="shared" si="212"/>
        <v>0</v>
      </c>
      <c r="U588" s="179">
        <f t="shared" si="212"/>
        <v>0</v>
      </c>
      <c r="V588" s="179">
        <f t="shared" si="212"/>
        <v>0</v>
      </c>
      <c r="W588" s="179">
        <f t="shared" si="212"/>
        <v>0</v>
      </c>
      <c r="X588" s="179">
        <f t="shared" si="212"/>
        <v>0</v>
      </c>
      <c r="Y588" s="179">
        <f t="shared" si="212"/>
        <v>0</v>
      </c>
      <c r="Z588" s="179">
        <f t="shared" si="212"/>
        <v>0</v>
      </c>
      <c r="AA588" s="179">
        <f t="shared" si="212"/>
        <v>0</v>
      </c>
      <c r="AB588" s="179">
        <f t="shared" si="212"/>
        <v>0</v>
      </c>
    </row>
    <row r="589" spans="2:28" s="3" customFormat="1" x14ac:dyDescent="0.3">
      <c r="B589" s="2">
        <v>25</v>
      </c>
      <c r="C589" s="179">
        <f t="shared" si="212"/>
        <v>0</v>
      </c>
      <c r="D589" s="179">
        <f t="shared" si="212"/>
        <v>0</v>
      </c>
      <c r="E589" s="179">
        <f t="shared" si="212"/>
        <v>0</v>
      </c>
      <c r="F589" s="179">
        <f t="shared" si="212"/>
        <v>0</v>
      </c>
      <c r="G589" s="179">
        <f t="shared" si="212"/>
        <v>0</v>
      </c>
      <c r="H589" s="179">
        <f t="shared" si="212"/>
        <v>0</v>
      </c>
      <c r="I589" s="179">
        <f t="shared" si="212"/>
        <v>0</v>
      </c>
      <c r="J589" s="179">
        <f t="shared" si="212"/>
        <v>0</v>
      </c>
      <c r="K589" s="179">
        <f t="shared" si="212"/>
        <v>0</v>
      </c>
      <c r="L589" s="179">
        <f t="shared" si="212"/>
        <v>0</v>
      </c>
      <c r="M589" s="179">
        <f t="shared" si="212"/>
        <v>0</v>
      </c>
      <c r="N589" s="179">
        <f t="shared" si="212"/>
        <v>0</v>
      </c>
      <c r="O589" s="179">
        <f t="shared" si="212"/>
        <v>0</v>
      </c>
      <c r="P589" s="179">
        <f t="shared" si="212"/>
        <v>0</v>
      </c>
      <c r="Q589" s="179">
        <f t="shared" si="212"/>
        <v>0</v>
      </c>
      <c r="R589" s="179">
        <f t="shared" si="212"/>
        <v>0</v>
      </c>
      <c r="S589" s="179">
        <f t="shared" si="212"/>
        <v>0</v>
      </c>
      <c r="T589" s="179">
        <f t="shared" si="212"/>
        <v>0</v>
      </c>
      <c r="U589" s="179">
        <f t="shared" si="212"/>
        <v>0</v>
      </c>
      <c r="V589" s="179">
        <f t="shared" si="212"/>
        <v>0</v>
      </c>
      <c r="W589" s="179">
        <f t="shared" si="212"/>
        <v>0</v>
      </c>
      <c r="X589" s="179">
        <f t="shared" si="212"/>
        <v>0</v>
      </c>
      <c r="Y589" s="179">
        <f t="shared" si="212"/>
        <v>0</v>
      </c>
      <c r="Z589" s="179">
        <f t="shared" si="212"/>
        <v>0</v>
      </c>
      <c r="AA589" s="179">
        <f t="shared" si="212"/>
        <v>0</v>
      </c>
      <c r="AB589" s="179">
        <f t="shared" si="212"/>
        <v>0</v>
      </c>
    </row>
    <row r="590" spans="2:28" s="3" customFormat="1" x14ac:dyDescent="0.3">
      <c r="B590" s="34" t="s">
        <v>162</v>
      </c>
      <c r="C590" s="12">
        <f>SUM(C565:C589)</f>
        <v>0</v>
      </c>
      <c r="D590" s="12">
        <f t="shared" ref="D590:AB590" si="213">SUM(D565:D589)</f>
        <v>0.15617</v>
      </c>
      <c r="E590" s="12">
        <f t="shared" si="213"/>
        <v>0.19064323842597278</v>
      </c>
      <c r="F590" s="12">
        <f t="shared" si="213"/>
        <v>0.22864939729483422</v>
      </c>
      <c r="G590" s="12">
        <f t="shared" si="213"/>
        <v>0.26416397806453717</v>
      </c>
      <c r="H590" s="12">
        <f t="shared" si="213"/>
        <v>0.29215124318640628</v>
      </c>
      <c r="I590" s="12">
        <f t="shared" si="213"/>
        <v>0.3412078914538037</v>
      </c>
      <c r="J590" s="12">
        <f t="shared" si="213"/>
        <v>0.38595160168356346</v>
      </c>
      <c r="K590" s="12">
        <f t="shared" si="213"/>
        <v>0.43498878372119265</v>
      </c>
      <c r="L590" s="12">
        <f t="shared" si="213"/>
        <v>0.47436689650489794</v>
      </c>
      <c r="M590" s="12">
        <f t="shared" si="213"/>
        <v>0.51195641995301577</v>
      </c>
      <c r="N590" s="12">
        <f t="shared" si="213"/>
        <v>0.59086542302349065</v>
      </c>
      <c r="O590" s="12">
        <f t="shared" si="213"/>
        <v>0.66615251248698515</v>
      </c>
      <c r="P590" s="12">
        <f t="shared" si="213"/>
        <v>0.73162671718725703</v>
      </c>
      <c r="Q590" s="12">
        <f t="shared" si="213"/>
        <v>0.80086580777504301</v>
      </c>
      <c r="R590" s="12">
        <f t="shared" si="213"/>
        <v>0.86615326928586733</v>
      </c>
      <c r="S590" s="12">
        <f t="shared" si="213"/>
        <v>0.94056412274070356</v>
      </c>
      <c r="T590" s="12">
        <f t="shared" si="213"/>
        <v>1.0197566640203846</v>
      </c>
      <c r="U590" s="12">
        <f t="shared" si="213"/>
        <v>1.0824373572192663</v>
      </c>
      <c r="V590" s="12">
        <f t="shared" si="213"/>
        <v>1.1465009725436408</v>
      </c>
      <c r="W590" s="12">
        <f t="shared" si="213"/>
        <v>1.171647906109121</v>
      </c>
      <c r="X590" s="12">
        <f t="shared" si="213"/>
        <v>1.3095047421182415</v>
      </c>
      <c r="Y590" s="12">
        <f t="shared" si="213"/>
        <v>1.4364429047380332</v>
      </c>
      <c r="Z590" s="12">
        <f t="shared" si="213"/>
        <v>1.5207293529598109</v>
      </c>
      <c r="AA590" s="12">
        <f t="shared" si="213"/>
        <v>1.6364448456051237</v>
      </c>
      <c r="AB590" s="12">
        <f t="shared" si="213"/>
        <v>1.7627831992077247</v>
      </c>
    </row>
    <row r="591" spans="2:28" s="3" customFormat="1" x14ac:dyDescent="0.3">
      <c r="B591" s="34" t="s">
        <v>163</v>
      </c>
      <c r="C591" s="12">
        <f>SUM($C590:C590)</f>
        <v>0</v>
      </c>
      <c r="D591" s="12">
        <f>SUM($C590:D590)</f>
        <v>0.15617</v>
      </c>
      <c r="E591" s="12">
        <f>SUM($C590:E590)</f>
        <v>0.34681323842597278</v>
      </c>
      <c r="F591" s="12">
        <f>SUM($C590:F590)</f>
        <v>0.57546263572080703</v>
      </c>
      <c r="G591" s="12">
        <f>SUM($C590:G590)</f>
        <v>0.8396266137853442</v>
      </c>
      <c r="H591" s="12">
        <f>SUM($C590:H590)</f>
        <v>1.1317778569717505</v>
      </c>
      <c r="I591" s="12">
        <f>SUM($C590:I590)</f>
        <v>1.4729857484255542</v>
      </c>
      <c r="J591" s="12">
        <f>SUM($C590:J590)</f>
        <v>1.8589373501091178</v>
      </c>
      <c r="K591" s="12">
        <f>SUM($C590:K590)</f>
        <v>2.2939261338303103</v>
      </c>
      <c r="L591" s="12">
        <f>SUM($C590:L590)</f>
        <v>2.768293030335208</v>
      </c>
      <c r="M591" s="12">
        <f>SUM($C590:M590)</f>
        <v>3.280249450288224</v>
      </c>
      <c r="N591" s="12">
        <f>SUM($C590:N590)</f>
        <v>3.8711148733117149</v>
      </c>
      <c r="O591" s="12">
        <f>SUM($C590:O590)</f>
        <v>4.5372673857986996</v>
      </c>
      <c r="P591" s="12">
        <f>SUM($C590:P590)</f>
        <v>5.2688941029859571</v>
      </c>
      <c r="Q591" s="12">
        <f>SUM($C590:Q590)</f>
        <v>6.0697599107610003</v>
      </c>
      <c r="R591" s="12">
        <f>SUM($C590:R590)</f>
        <v>6.9359131800468674</v>
      </c>
      <c r="S591" s="12">
        <f>SUM($C590:S590)</f>
        <v>7.8764773027875705</v>
      </c>
      <c r="T591" s="12">
        <f>SUM($C590:T590)</f>
        <v>8.8962339668079551</v>
      </c>
      <c r="U591" s="12">
        <f>SUM($C590:U590)</f>
        <v>9.9786713240272213</v>
      </c>
      <c r="V591" s="12">
        <f>SUM($C590:V590)</f>
        <v>11.125172296570863</v>
      </c>
      <c r="W591" s="12">
        <f>SUM($C590:W590)</f>
        <v>12.296820202679983</v>
      </c>
      <c r="X591" s="12">
        <f>SUM($C590:X590)</f>
        <v>13.606324944798224</v>
      </c>
      <c r="Y591" s="12">
        <f>SUM($C590:Y590)</f>
        <v>15.042767849536258</v>
      </c>
      <c r="Z591" s="12">
        <f>SUM($C590:Z590)</f>
        <v>16.56349720249607</v>
      </c>
      <c r="AA591" s="12">
        <f>SUM($C590:AA590)</f>
        <v>18.199942048101192</v>
      </c>
      <c r="AB591" s="12">
        <f>SUM($C590:AB590)</f>
        <v>19.962725247308917</v>
      </c>
    </row>
    <row r="592" spans="2:28" s="3" customFormat="1" x14ac:dyDescent="0.3"/>
    <row r="593" spans="1:28" s="56" customFormat="1" x14ac:dyDescent="0.3"/>
    <row r="594" spans="1:28" s="56" customFormat="1" x14ac:dyDescent="0.3">
      <c r="A594" s="55" t="s">
        <v>312</v>
      </c>
      <c r="C594" s="59">
        <f>C68+BH38+C591</f>
        <v>100</v>
      </c>
      <c r="D594" s="59">
        <f t="shared" ref="D594:AB594" si="214">D68+BI38+D591</f>
        <v>100</v>
      </c>
      <c r="E594" s="59">
        <f t="shared" si="214"/>
        <v>99.999999999999986</v>
      </c>
      <c r="F594" s="59">
        <f t="shared" si="214"/>
        <v>100</v>
      </c>
      <c r="G594" s="59">
        <f t="shared" si="214"/>
        <v>99.999999999999986</v>
      </c>
      <c r="H594" s="59">
        <f t="shared" si="214"/>
        <v>100</v>
      </c>
      <c r="I594" s="59">
        <f t="shared" si="214"/>
        <v>99.999999999999986</v>
      </c>
      <c r="J594" s="59">
        <f t="shared" si="214"/>
        <v>99.999999999999972</v>
      </c>
      <c r="K594" s="59">
        <f t="shared" si="214"/>
        <v>99.999999999999986</v>
      </c>
      <c r="L594" s="59">
        <f t="shared" si="214"/>
        <v>99.999999999999972</v>
      </c>
      <c r="M594" s="59">
        <f t="shared" si="214"/>
        <v>99.999999999999986</v>
      </c>
      <c r="N594" s="59">
        <f t="shared" si="214"/>
        <v>99.999999999999972</v>
      </c>
      <c r="O594" s="59">
        <f t="shared" si="214"/>
        <v>99.999999999999972</v>
      </c>
      <c r="P594" s="59">
        <f t="shared" si="214"/>
        <v>99.999999999999972</v>
      </c>
      <c r="Q594" s="59">
        <f t="shared" si="214"/>
        <v>99.999999999999972</v>
      </c>
      <c r="R594" s="59">
        <f t="shared" si="214"/>
        <v>99.999999999999972</v>
      </c>
      <c r="S594" s="59">
        <f t="shared" si="214"/>
        <v>99.999999999999972</v>
      </c>
      <c r="T594" s="59">
        <f t="shared" si="214"/>
        <v>99.999999999999972</v>
      </c>
      <c r="U594" s="59">
        <f t="shared" si="214"/>
        <v>99.999999999999957</v>
      </c>
      <c r="V594" s="59">
        <f t="shared" si="214"/>
        <v>99.999999999999972</v>
      </c>
      <c r="W594" s="59">
        <f t="shared" si="214"/>
        <v>99.999999999999972</v>
      </c>
      <c r="X594" s="59">
        <f t="shared" si="214"/>
        <v>99.999999999999972</v>
      </c>
      <c r="Y594" s="59">
        <f t="shared" si="214"/>
        <v>99.999999999999957</v>
      </c>
      <c r="Z594" s="59">
        <f t="shared" si="214"/>
        <v>99.999999999999957</v>
      </c>
      <c r="AA594" s="59">
        <f t="shared" si="214"/>
        <v>99.999999999999957</v>
      </c>
      <c r="AB594" s="59">
        <f t="shared" si="214"/>
        <v>99.999999999999943</v>
      </c>
    </row>
    <row r="595" spans="1:28" s="56" customFormat="1" x14ac:dyDescent="0.3">
      <c r="A595" s="55"/>
      <c r="C595" s="55"/>
    </row>
    <row r="596" spans="1:28" s="56" customFormat="1" x14ac:dyDescent="0.3">
      <c r="A596" s="55"/>
      <c r="C596" s="55"/>
    </row>
    <row r="597" spans="1:28" s="56" customFormat="1" x14ac:dyDescent="0.3">
      <c r="A597" s="55" t="s">
        <v>395</v>
      </c>
    </row>
    <row r="598" spans="1:28" s="56" customFormat="1" x14ac:dyDescent="0.3">
      <c r="A598" s="55"/>
      <c r="C598" s="55"/>
    </row>
    <row r="599" spans="1:28" s="56" customFormat="1" x14ac:dyDescent="0.3">
      <c r="A599" s="55"/>
      <c r="C599" s="55" t="s">
        <v>13</v>
      </c>
    </row>
    <row r="600" spans="1:28" s="56" customFormat="1" x14ac:dyDescent="0.3">
      <c r="C600" s="55">
        <v>1</v>
      </c>
      <c r="D600" s="55">
        <v>2</v>
      </c>
      <c r="E600" s="55">
        <v>3</v>
      </c>
      <c r="F600" s="55">
        <v>4</v>
      </c>
      <c r="G600" s="55">
        <v>5</v>
      </c>
      <c r="H600" s="55">
        <v>6</v>
      </c>
      <c r="I600" s="55">
        <v>7</v>
      </c>
      <c r="J600" s="55">
        <v>8</v>
      </c>
      <c r="K600" s="55">
        <v>9</v>
      </c>
      <c r="L600" s="55">
        <v>10</v>
      </c>
      <c r="M600" s="55">
        <v>11</v>
      </c>
      <c r="N600" s="55">
        <v>12</v>
      </c>
      <c r="O600" s="55">
        <v>13</v>
      </c>
      <c r="P600" s="55">
        <v>14</v>
      </c>
      <c r="Q600" s="55">
        <v>15</v>
      </c>
      <c r="R600" s="55">
        <v>16</v>
      </c>
      <c r="S600" s="55">
        <v>17</v>
      </c>
      <c r="T600" s="55">
        <v>18</v>
      </c>
      <c r="U600" s="55">
        <v>19</v>
      </c>
      <c r="V600" s="55">
        <v>20</v>
      </c>
      <c r="W600" s="55">
        <v>21</v>
      </c>
      <c r="X600" s="55">
        <v>22</v>
      </c>
      <c r="Y600" s="55">
        <v>23</v>
      </c>
      <c r="Z600" s="55">
        <v>24</v>
      </c>
      <c r="AA600" s="55">
        <v>25</v>
      </c>
    </row>
    <row r="601" spans="1:28" s="56" customFormat="1" x14ac:dyDescent="0.3">
      <c r="A601" s="57" t="s">
        <v>12</v>
      </c>
      <c r="B601" s="55">
        <v>1</v>
      </c>
      <c r="C601" s="208">
        <f>SUM(BH465,BH400,BH335,BH270,BH205)</f>
        <v>0</v>
      </c>
      <c r="D601" s="208">
        <f t="shared" ref="D601:AA601" si="215">SUM(BI465,BI400,BI335,BI270,BI205)</f>
        <v>0.55725941191996198</v>
      </c>
      <c r="E601" s="208">
        <f t="shared" si="215"/>
        <v>1.0390443101362519</v>
      </c>
      <c r="F601" s="208">
        <f t="shared" si="215"/>
        <v>1.5044859502332164</v>
      </c>
      <c r="G601" s="208">
        <f t="shared" si="215"/>
        <v>1.960030417672302</v>
      </c>
      <c r="H601" s="208">
        <f t="shared" si="215"/>
        <v>2.681328487956038</v>
      </c>
      <c r="I601" s="208">
        <f t="shared" si="215"/>
        <v>3.3869145254179385</v>
      </c>
      <c r="J601" s="208">
        <f t="shared" si="215"/>
        <v>4.0777905583834713</v>
      </c>
      <c r="K601" s="208">
        <f t="shared" si="215"/>
        <v>4.7539845665743208</v>
      </c>
      <c r="L601" s="208">
        <f t="shared" si="215"/>
        <v>5.4162555111425217</v>
      </c>
      <c r="M601" s="208">
        <f t="shared" si="215"/>
        <v>6.5515976862891909</v>
      </c>
      <c r="N601" s="208">
        <f t="shared" si="215"/>
        <v>7.6376940378360301</v>
      </c>
      <c r="O601" s="208">
        <f t="shared" si="215"/>
        <v>8.6744810941632728</v>
      </c>
      <c r="P601" s="208">
        <f t="shared" si="215"/>
        <v>9.6625368521655925</v>
      </c>
      <c r="Q601" s="208">
        <f t="shared" si="215"/>
        <v>10.589806377464862</v>
      </c>
      <c r="R601" s="208">
        <f t="shared" si="215"/>
        <v>11.894174540436159</v>
      </c>
      <c r="S601" s="208">
        <f t="shared" si="215"/>
        <v>13.089389174035329</v>
      </c>
      <c r="T601" s="208">
        <f t="shared" si="215"/>
        <v>14.173969586981027</v>
      </c>
      <c r="U601" s="208">
        <f t="shared" si="215"/>
        <v>15.152379631410353</v>
      </c>
      <c r="V601" s="208">
        <f t="shared" si="215"/>
        <v>16.024434726780903</v>
      </c>
      <c r="W601" s="208">
        <f t="shared" si="215"/>
        <v>17.327061189142764</v>
      </c>
      <c r="X601" s="208">
        <f t="shared" si="215"/>
        <v>18.417063304544939</v>
      </c>
      <c r="Y601" s="208">
        <f t="shared" si="215"/>
        <v>19.304382076618978</v>
      </c>
      <c r="Z601" s="208">
        <f t="shared" si="215"/>
        <v>20.011198444405451</v>
      </c>
      <c r="AA601" s="208">
        <f t="shared" si="215"/>
        <v>20.531469489834024</v>
      </c>
    </row>
    <row r="602" spans="1:28" s="56" customFormat="1" x14ac:dyDescent="0.3">
      <c r="B602" s="55">
        <v>2</v>
      </c>
      <c r="C602" s="208">
        <f t="shared" ref="C602:C625" si="216">SUM(BH466,BH401,BH336,BH271,BH206)</f>
        <v>0</v>
      </c>
      <c r="D602" s="208">
        <f t="shared" ref="D602:D625" si="217">SUM(BI466,BI401,BI336,BI271,BI206)</f>
        <v>0</v>
      </c>
      <c r="E602" s="208">
        <f t="shared" ref="E602:E625" si="218">SUM(BJ466,BJ401,BJ336,BJ271,BJ206)</f>
        <v>0</v>
      </c>
      <c r="F602" s="208">
        <f t="shared" ref="F602:F625" si="219">SUM(BK466,BK401,BK336,BK271,BK206)</f>
        <v>0</v>
      </c>
      <c r="G602" s="208">
        <f t="shared" ref="G602:G625" si="220">SUM(BL466,BL401,BL336,BL271,BL206)</f>
        <v>0</v>
      </c>
      <c r="H602" s="208">
        <f t="shared" ref="H602:H625" si="221">SUM(BM466,BM401,BM336,BM271,BM206)</f>
        <v>0</v>
      </c>
      <c r="I602" s="208">
        <f t="shared" ref="I602:I625" si="222">SUM(BN466,BN401,BN336,BN271,BN206)</f>
        <v>0</v>
      </c>
      <c r="J602" s="208">
        <f t="shared" ref="J602:J625" si="223">SUM(BO466,BO401,BO336,BO271,BO206)</f>
        <v>0</v>
      </c>
      <c r="K602" s="208">
        <f t="shared" ref="K602:K625" si="224">SUM(BP466,BP401,BP336,BP271,BP206)</f>
        <v>0</v>
      </c>
      <c r="L602" s="208">
        <f t="shared" ref="L602:L625" si="225">SUM(BQ466,BQ401,BQ336,BQ271,BQ206)</f>
        <v>0</v>
      </c>
      <c r="M602" s="208">
        <f t="shared" ref="M602:M625" si="226">SUM(BR466,BR401,BR336,BR271,BR206)</f>
        <v>0</v>
      </c>
      <c r="N602" s="208">
        <f t="shared" ref="N602:N625" si="227">SUM(BS466,BS401,BS336,BS271,BS206)</f>
        <v>0</v>
      </c>
      <c r="O602" s="208">
        <f t="shared" ref="O602:O625" si="228">SUM(BT466,BT401,BT336,BT271,BT206)</f>
        <v>0</v>
      </c>
      <c r="P602" s="208">
        <f t="shared" ref="P602:P625" si="229">SUM(BU466,BU401,BU336,BU271,BU206)</f>
        <v>0</v>
      </c>
      <c r="Q602" s="208">
        <f t="shared" ref="Q602:Q625" si="230">SUM(BV466,BV401,BV336,BV271,BV206)</f>
        <v>0</v>
      </c>
      <c r="R602" s="208">
        <f t="shared" ref="R602:R625" si="231">SUM(BW466,BW401,BW336,BW271,BW206)</f>
        <v>0</v>
      </c>
      <c r="S602" s="208">
        <f t="shared" ref="S602:S625" si="232">SUM(BX466,BX401,BX336,BX271,BX206)</f>
        <v>0</v>
      </c>
      <c r="T602" s="208">
        <f t="shared" ref="T602:T625" si="233">SUM(BY466,BY401,BY336,BY271,BY206)</f>
        <v>0</v>
      </c>
      <c r="U602" s="208">
        <f t="shared" ref="U602:U625" si="234">SUM(BZ466,BZ401,BZ336,BZ271,BZ206)</f>
        <v>0</v>
      </c>
      <c r="V602" s="208">
        <f t="shared" ref="V602:V625" si="235">SUM(CA466,CA401,CA336,CA271,CA206)</f>
        <v>0</v>
      </c>
      <c r="W602" s="208">
        <f t="shared" ref="W602:W625" si="236">SUM(CB466,CB401,CB336,CB271,CB206)</f>
        <v>0</v>
      </c>
      <c r="X602" s="208">
        <f t="shared" ref="X602:X625" si="237">SUM(CC466,CC401,CC336,CC271,CC206)</f>
        <v>0</v>
      </c>
      <c r="Y602" s="208">
        <f t="shared" ref="Y602:Y625" si="238">SUM(CD466,CD401,CD336,CD271,CD206)</f>
        <v>0</v>
      </c>
      <c r="Z602" s="208">
        <f t="shared" ref="Z602:Z625" si="239">SUM(CE466,CE401,CE336,CE271,CE206)</f>
        <v>0</v>
      </c>
      <c r="AA602" s="208">
        <f t="shared" ref="AA602:AA625" si="240">SUM(CF466,CF401,CF336,CF271,CF206)</f>
        <v>0</v>
      </c>
    </row>
    <row r="603" spans="1:28" s="56" customFormat="1" x14ac:dyDescent="0.3">
      <c r="B603" s="55">
        <v>3</v>
      </c>
      <c r="C603" s="208">
        <f t="shared" si="216"/>
        <v>0</v>
      </c>
      <c r="D603" s="208">
        <f t="shared" si="217"/>
        <v>0</v>
      </c>
      <c r="E603" s="208">
        <f t="shared" si="218"/>
        <v>0</v>
      </c>
      <c r="F603" s="208">
        <f t="shared" si="219"/>
        <v>0</v>
      </c>
      <c r="G603" s="208">
        <f t="shared" si="220"/>
        <v>0</v>
      </c>
      <c r="H603" s="208">
        <f t="shared" si="221"/>
        <v>0</v>
      </c>
      <c r="I603" s="208">
        <f t="shared" si="222"/>
        <v>0</v>
      </c>
      <c r="J603" s="208">
        <f t="shared" si="223"/>
        <v>0</v>
      </c>
      <c r="K603" s="208">
        <f t="shared" si="224"/>
        <v>0</v>
      </c>
      <c r="L603" s="208">
        <f t="shared" si="225"/>
        <v>0</v>
      </c>
      <c r="M603" s="208">
        <f t="shared" si="226"/>
        <v>0</v>
      </c>
      <c r="N603" s="208">
        <f t="shared" si="227"/>
        <v>0</v>
      </c>
      <c r="O603" s="208">
        <f t="shared" si="228"/>
        <v>0</v>
      </c>
      <c r="P603" s="208">
        <f t="shared" si="229"/>
        <v>0</v>
      </c>
      <c r="Q603" s="208">
        <f t="shared" si="230"/>
        <v>0</v>
      </c>
      <c r="R603" s="208">
        <f t="shared" si="231"/>
        <v>0</v>
      </c>
      <c r="S603" s="208">
        <f t="shared" si="232"/>
        <v>0</v>
      </c>
      <c r="T603" s="208">
        <f t="shared" si="233"/>
        <v>0</v>
      </c>
      <c r="U603" s="208">
        <f t="shared" si="234"/>
        <v>0</v>
      </c>
      <c r="V603" s="208">
        <f t="shared" si="235"/>
        <v>0</v>
      </c>
      <c r="W603" s="208">
        <f t="shared" si="236"/>
        <v>0</v>
      </c>
      <c r="X603" s="208">
        <f t="shared" si="237"/>
        <v>0</v>
      </c>
      <c r="Y603" s="208">
        <f t="shared" si="238"/>
        <v>0</v>
      </c>
      <c r="Z603" s="208">
        <f t="shared" si="239"/>
        <v>0</v>
      </c>
      <c r="AA603" s="208">
        <f t="shared" si="240"/>
        <v>0</v>
      </c>
    </row>
    <row r="604" spans="1:28" s="56" customFormat="1" x14ac:dyDescent="0.3">
      <c r="B604" s="55">
        <v>4</v>
      </c>
      <c r="C604" s="208">
        <f t="shared" si="216"/>
        <v>0</v>
      </c>
      <c r="D604" s="208">
        <f t="shared" si="217"/>
        <v>0</v>
      </c>
      <c r="E604" s="208">
        <f t="shared" si="218"/>
        <v>0</v>
      </c>
      <c r="F604" s="208">
        <f t="shared" si="219"/>
        <v>0</v>
      </c>
      <c r="G604" s="208">
        <f t="shared" si="220"/>
        <v>0</v>
      </c>
      <c r="H604" s="208">
        <f t="shared" si="221"/>
        <v>0</v>
      </c>
      <c r="I604" s="208">
        <f t="shared" si="222"/>
        <v>0</v>
      </c>
      <c r="J604" s="208">
        <f t="shared" si="223"/>
        <v>0</v>
      </c>
      <c r="K604" s="208">
        <f t="shared" si="224"/>
        <v>0</v>
      </c>
      <c r="L604" s="208">
        <f t="shared" si="225"/>
        <v>0</v>
      </c>
      <c r="M604" s="208">
        <f t="shared" si="226"/>
        <v>0</v>
      </c>
      <c r="N604" s="208">
        <f t="shared" si="227"/>
        <v>0</v>
      </c>
      <c r="O604" s="208">
        <f t="shared" si="228"/>
        <v>0</v>
      </c>
      <c r="P604" s="208">
        <f t="shared" si="229"/>
        <v>0</v>
      </c>
      <c r="Q604" s="208">
        <f t="shared" si="230"/>
        <v>0</v>
      </c>
      <c r="R604" s="208">
        <f t="shared" si="231"/>
        <v>0</v>
      </c>
      <c r="S604" s="208">
        <f t="shared" si="232"/>
        <v>0</v>
      </c>
      <c r="T604" s="208">
        <f t="shared" si="233"/>
        <v>0</v>
      </c>
      <c r="U604" s="208">
        <f t="shared" si="234"/>
        <v>0</v>
      </c>
      <c r="V604" s="208">
        <f t="shared" si="235"/>
        <v>0</v>
      </c>
      <c r="W604" s="208">
        <f t="shared" si="236"/>
        <v>0</v>
      </c>
      <c r="X604" s="208">
        <f t="shared" si="237"/>
        <v>0</v>
      </c>
      <c r="Y604" s="208">
        <f t="shared" si="238"/>
        <v>0</v>
      </c>
      <c r="Z604" s="208">
        <f t="shared" si="239"/>
        <v>0</v>
      </c>
      <c r="AA604" s="208">
        <f t="shared" si="240"/>
        <v>0</v>
      </c>
    </row>
    <row r="605" spans="1:28" s="56" customFormat="1" x14ac:dyDescent="0.3">
      <c r="B605" s="55">
        <v>5</v>
      </c>
      <c r="C605" s="208">
        <f t="shared" si="216"/>
        <v>0</v>
      </c>
      <c r="D605" s="208">
        <f t="shared" si="217"/>
        <v>0</v>
      </c>
      <c r="E605" s="208">
        <f t="shared" si="218"/>
        <v>0</v>
      </c>
      <c r="F605" s="208">
        <f t="shared" si="219"/>
        <v>0</v>
      </c>
      <c r="G605" s="208">
        <f t="shared" si="220"/>
        <v>0</v>
      </c>
      <c r="H605" s="208">
        <f t="shared" si="221"/>
        <v>0</v>
      </c>
      <c r="I605" s="208">
        <f t="shared" si="222"/>
        <v>0</v>
      </c>
      <c r="J605" s="208">
        <f t="shared" si="223"/>
        <v>0</v>
      </c>
      <c r="K605" s="208">
        <f t="shared" si="224"/>
        <v>0</v>
      </c>
      <c r="L605" s="208">
        <f t="shared" si="225"/>
        <v>0</v>
      </c>
      <c r="M605" s="208">
        <f t="shared" si="226"/>
        <v>0</v>
      </c>
      <c r="N605" s="208">
        <f t="shared" si="227"/>
        <v>0</v>
      </c>
      <c r="O605" s="208">
        <f t="shared" si="228"/>
        <v>0</v>
      </c>
      <c r="P605" s="208">
        <f t="shared" si="229"/>
        <v>0</v>
      </c>
      <c r="Q605" s="208">
        <f t="shared" si="230"/>
        <v>0</v>
      </c>
      <c r="R605" s="208">
        <f t="shared" si="231"/>
        <v>0</v>
      </c>
      <c r="S605" s="208">
        <f t="shared" si="232"/>
        <v>0</v>
      </c>
      <c r="T605" s="208">
        <f t="shared" si="233"/>
        <v>0</v>
      </c>
      <c r="U605" s="208">
        <f t="shared" si="234"/>
        <v>0</v>
      </c>
      <c r="V605" s="208">
        <f t="shared" si="235"/>
        <v>0</v>
      </c>
      <c r="W605" s="208">
        <f t="shared" si="236"/>
        <v>0</v>
      </c>
      <c r="X605" s="208">
        <f t="shared" si="237"/>
        <v>0</v>
      </c>
      <c r="Y605" s="208">
        <f t="shared" si="238"/>
        <v>0</v>
      </c>
      <c r="Z605" s="208">
        <f t="shared" si="239"/>
        <v>0</v>
      </c>
      <c r="AA605" s="208">
        <f t="shared" si="240"/>
        <v>0</v>
      </c>
    </row>
    <row r="606" spans="1:28" s="56" customFormat="1" x14ac:dyDescent="0.3">
      <c r="B606" s="55">
        <v>6</v>
      </c>
      <c r="C606" s="208">
        <f t="shared" si="216"/>
        <v>0</v>
      </c>
      <c r="D606" s="208">
        <f t="shared" si="217"/>
        <v>0</v>
      </c>
      <c r="E606" s="208">
        <f t="shared" si="218"/>
        <v>0</v>
      </c>
      <c r="F606" s="208">
        <f t="shared" si="219"/>
        <v>0</v>
      </c>
      <c r="G606" s="208">
        <f t="shared" si="220"/>
        <v>0</v>
      </c>
      <c r="H606" s="208">
        <f t="shared" si="221"/>
        <v>0</v>
      </c>
      <c r="I606" s="208">
        <f t="shared" si="222"/>
        <v>0</v>
      </c>
      <c r="J606" s="208">
        <f t="shared" si="223"/>
        <v>0</v>
      </c>
      <c r="K606" s="208">
        <f t="shared" si="224"/>
        <v>0</v>
      </c>
      <c r="L606" s="208">
        <f t="shared" si="225"/>
        <v>0</v>
      </c>
      <c r="M606" s="208">
        <f t="shared" si="226"/>
        <v>0</v>
      </c>
      <c r="N606" s="208">
        <f t="shared" si="227"/>
        <v>0</v>
      </c>
      <c r="O606" s="208">
        <f t="shared" si="228"/>
        <v>0</v>
      </c>
      <c r="P606" s="208">
        <f t="shared" si="229"/>
        <v>0</v>
      </c>
      <c r="Q606" s="208">
        <f t="shared" si="230"/>
        <v>0</v>
      </c>
      <c r="R606" s="208">
        <f t="shared" si="231"/>
        <v>0</v>
      </c>
      <c r="S606" s="208">
        <f t="shared" si="232"/>
        <v>0</v>
      </c>
      <c r="T606" s="208">
        <f t="shared" si="233"/>
        <v>0</v>
      </c>
      <c r="U606" s="208">
        <f t="shared" si="234"/>
        <v>0</v>
      </c>
      <c r="V606" s="208">
        <f t="shared" si="235"/>
        <v>0</v>
      </c>
      <c r="W606" s="208">
        <f t="shared" si="236"/>
        <v>0</v>
      </c>
      <c r="X606" s="208">
        <f t="shared" si="237"/>
        <v>0</v>
      </c>
      <c r="Y606" s="208">
        <f t="shared" si="238"/>
        <v>0</v>
      </c>
      <c r="Z606" s="208">
        <f t="shared" si="239"/>
        <v>0</v>
      </c>
      <c r="AA606" s="208">
        <f t="shared" si="240"/>
        <v>0</v>
      </c>
    </row>
    <row r="607" spans="1:28" s="56" customFormat="1" x14ac:dyDescent="0.3">
      <c r="B607" s="55">
        <v>7</v>
      </c>
      <c r="C607" s="208">
        <f t="shared" si="216"/>
        <v>0</v>
      </c>
      <c r="D607" s="208">
        <f t="shared" si="217"/>
        <v>0</v>
      </c>
      <c r="E607" s="208">
        <f t="shared" si="218"/>
        <v>0</v>
      </c>
      <c r="F607" s="208">
        <f t="shared" si="219"/>
        <v>0</v>
      </c>
      <c r="G607" s="208">
        <f t="shared" si="220"/>
        <v>0</v>
      </c>
      <c r="H607" s="208">
        <f t="shared" si="221"/>
        <v>0</v>
      </c>
      <c r="I607" s="208">
        <f t="shared" si="222"/>
        <v>0</v>
      </c>
      <c r="J607" s="208">
        <f t="shared" si="223"/>
        <v>0</v>
      </c>
      <c r="K607" s="208">
        <f t="shared" si="224"/>
        <v>0</v>
      </c>
      <c r="L607" s="208">
        <f t="shared" si="225"/>
        <v>0</v>
      </c>
      <c r="M607" s="208">
        <f t="shared" si="226"/>
        <v>0</v>
      </c>
      <c r="N607" s="208">
        <f t="shared" si="227"/>
        <v>0</v>
      </c>
      <c r="O607" s="208">
        <f t="shared" si="228"/>
        <v>0</v>
      </c>
      <c r="P607" s="208">
        <f t="shared" si="229"/>
        <v>0</v>
      </c>
      <c r="Q607" s="208">
        <f t="shared" si="230"/>
        <v>0</v>
      </c>
      <c r="R607" s="208">
        <f t="shared" si="231"/>
        <v>0</v>
      </c>
      <c r="S607" s="208">
        <f t="shared" si="232"/>
        <v>0</v>
      </c>
      <c r="T607" s="208">
        <f t="shared" si="233"/>
        <v>0</v>
      </c>
      <c r="U607" s="208">
        <f t="shared" si="234"/>
        <v>0</v>
      </c>
      <c r="V607" s="208">
        <f t="shared" si="235"/>
        <v>0</v>
      </c>
      <c r="W607" s="208">
        <f t="shared" si="236"/>
        <v>0</v>
      </c>
      <c r="X607" s="208">
        <f t="shared" si="237"/>
        <v>0</v>
      </c>
      <c r="Y607" s="208">
        <f t="shared" si="238"/>
        <v>0</v>
      </c>
      <c r="Z607" s="208">
        <f t="shared" si="239"/>
        <v>0</v>
      </c>
      <c r="AA607" s="208">
        <f t="shared" si="240"/>
        <v>0</v>
      </c>
    </row>
    <row r="608" spans="1:28" s="56" customFormat="1" x14ac:dyDescent="0.3">
      <c r="B608" s="55">
        <v>8</v>
      </c>
      <c r="C608" s="208">
        <f t="shared" si="216"/>
        <v>0</v>
      </c>
      <c r="D608" s="208">
        <f t="shared" si="217"/>
        <v>0</v>
      </c>
      <c r="E608" s="208">
        <f t="shared" si="218"/>
        <v>0</v>
      </c>
      <c r="F608" s="208">
        <f t="shared" si="219"/>
        <v>0</v>
      </c>
      <c r="G608" s="208">
        <f t="shared" si="220"/>
        <v>0</v>
      </c>
      <c r="H608" s="208">
        <f t="shared" si="221"/>
        <v>0</v>
      </c>
      <c r="I608" s="208">
        <f t="shared" si="222"/>
        <v>0</v>
      </c>
      <c r="J608" s="208">
        <f t="shared" si="223"/>
        <v>0</v>
      </c>
      <c r="K608" s="208">
        <f t="shared" si="224"/>
        <v>0</v>
      </c>
      <c r="L608" s="208">
        <f t="shared" si="225"/>
        <v>0</v>
      </c>
      <c r="M608" s="208">
        <f t="shared" si="226"/>
        <v>0</v>
      </c>
      <c r="N608" s="208">
        <f t="shared" si="227"/>
        <v>0</v>
      </c>
      <c r="O608" s="208">
        <f t="shared" si="228"/>
        <v>0</v>
      </c>
      <c r="P608" s="208">
        <f t="shared" si="229"/>
        <v>0</v>
      </c>
      <c r="Q608" s="208">
        <f t="shared" si="230"/>
        <v>0</v>
      </c>
      <c r="R608" s="208">
        <f t="shared" si="231"/>
        <v>0</v>
      </c>
      <c r="S608" s="208">
        <f t="shared" si="232"/>
        <v>0</v>
      </c>
      <c r="T608" s="208">
        <f t="shared" si="233"/>
        <v>0</v>
      </c>
      <c r="U608" s="208">
        <f t="shared" si="234"/>
        <v>0</v>
      </c>
      <c r="V608" s="208">
        <f t="shared" si="235"/>
        <v>0</v>
      </c>
      <c r="W608" s="208">
        <f t="shared" si="236"/>
        <v>0</v>
      </c>
      <c r="X608" s="208">
        <f t="shared" si="237"/>
        <v>0</v>
      </c>
      <c r="Y608" s="208">
        <f t="shared" si="238"/>
        <v>0</v>
      </c>
      <c r="Z608" s="208">
        <f t="shared" si="239"/>
        <v>0</v>
      </c>
      <c r="AA608" s="208">
        <f t="shared" si="240"/>
        <v>0</v>
      </c>
    </row>
    <row r="609" spans="2:27" s="56" customFormat="1" x14ac:dyDescent="0.3">
      <c r="B609" s="55">
        <v>9</v>
      </c>
      <c r="C609" s="208">
        <f t="shared" si="216"/>
        <v>0</v>
      </c>
      <c r="D609" s="208">
        <f t="shared" si="217"/>
        <v>0</v>
      </c>
      <c r="E609" s="208">
        <f t="shared" si="218"/>
        <v>0</v>
      </c>
      <c r="F609" s="208">
        <f t="shared" si="219"/>
        <v>0</v>
      </c>
      <c r="G609" s="208">
        <f t="shared" si="220"/>
        <v>0</v>
      </c>
      <c r="H609" s="208">
        <f t="shared" si="221"/>
        <v>0</v>
      </c>
      <c r="I609" s="208">
        <f t="shared" si="222"/>
        <v>0</v>
      </c>
      <c r="J609" s="208">
        <f t="shared" si="223"/>
        <v>0</v>
      </c>
      <c r="K609" s="208">
        <f t="shared" si="224"/>
        <v>0</v>
      </c>
      <c r="L609" s="208">
        <f t="shared" si="225"/>
        <v>0</v>
      </c>
      <c r="M609" s="208">
        <f t="shared" si="226"/>
        <v>0</v>
      </c>
      <c r="N609" s="208">
        <f t="shared" si="227"/>
        <v>0</v>
      </c>
      <c r="O609" s="208">
        <f t="shared" si="228"/>
        <v>0</v>
      </c>
      <c r="P609" s="208">
        <f t="shared" si="229"/>
        <v>0</v>
      </c>
      <c r="Q609" s="208">
        <f t="shared" si="230"/>
        <v>0</v>
      </c>
      <c r="R609" s="208">
        <f t="shared" si="231"/>
        <v>0</v>
      </c>
      <c r="S609" s="208">
        <f t="shared" si="232"/>
        <v>0</v>
      </c>
      <c r="T609" s="208">
        <f t="shared" si="233"/>
        <v>0</v>
      </c>
      <c r="U609" s="208">
        <f t="shared" si="234"/>
        <v>0</v>
      </c>
      <c r="V609" s="208">
        <f t="shared" si="235"/>
        <v>0</v>
      </c>
      <c r="W609" s="208">
        <f t="shared" si="236"/>
        <v>0</v>
      </c>
      <c r="X609" s="208">
        <f t="shared" si="237"/>
        <v>0</v>
      </c>
      <c r="Y609" s="208">
        <f t="shared" si="238"/>
        <v>0</v>
      </c>
      <c r="Z609" s="208">
        <f t="shared" si="239"/>
        <v>0</v>
      </c>
      <c r="AA609" s="208">
        <f t="shared" si="240"/>
        <v>0</v>
      </c>
    </row>
    <row r="610" spans="2:27" s="56" customFormat="1" x14ac:dyDescent="0.3">
      <c r="B610" s="55">
        <v>10</v>
      </c>
      <c r="C610" s="208">
        <f t="shared" si="216"/>
        <v>0</v>
      </c>
      <c r="D610" s="208">
        <f t="shared" si="217"/>
        <v>0</v>
      </c>
      <c r="E610" s="208">
        <f t="shared" si="218"/>
        <v>0</v>
      </c>
      <c r="F610" s="208">
        <f t="shared" si="219"/>
        <v>0</v>
      </c>
      <c r="G610" s="208">
        <f t="shared" si="220"/>
        <v>0</v>
      </c>
      <c r="H610" s="208">
        <f t="shared" si="221"/>
        <v>0</v>
      </c>
      <c r="I610" s="208">
        <f t="shared" si="222"/>
        <v>0</v>
      </c>
      <c r="J610" s="208">
        <f t="shared" si="223"/>
        <v>0</v>
      </c>
      <c r="K610" s="208">
        <f t="shared" si="224"/>
        <v>0</v>
      </c>
      <c r="L610" s="208">
        <f t="shared" si="225"/>
        <v>0</v>
      </c>
      <c r="M610" s="208">
        <f t="shared" si="226"/>
        <v>0</v>
      </c>
      <c r="N610" s="208">
        <f t="shared" si="227"/>
        <v>0</v>
      </c>
      <c r="O610" s="208">
        <f t="shared" si="228"/>
        <v>0</v>
      </c>
      <c r="P610" s="208">
        <f t="shared" si="229"/>
        <v>0</v>
      </c>
      <c r="Q610" s="208">
        <f t="shared" si="230"/>
        <v>0</v>
      </c>
      <c r="R610" s="208">
        <f t="shared" si="231"/>
        <v>0</v>
      </c>
      <c r="S610" s="208">
        <f t="shared" si="232"/>
        <v>0</v>
      </c>
      <c r="T610" s="208">
        <f t="shared" si="233"/>
        <v>0</v>
      </c>
      <c r="U610" s="208">
        <f t="shared" si="234"/>
        <v>0</v>
      </c>
      <c r="V610" s="208">
        <f t="shared" si="235"/>
        <v>0</v>
      </c>
      <c r="W610" s="208">
        <f t="shared" si="236"/>
        <v>0</v>
      </c>
      <c r="X610" s="208">
        <f t="shared" si="237"/>
        <v>0</v>
      </c>
      <c r="Y610" s="208">
        <f t="shared" si="238"/>
        <v>0</v>
      </c>
      <c r="Z610" s="208">
        <f t="shared" si="239"/>
        <v>0</v>
      </c>
      <c r="AA610" s="208">
        <f t="shared" si="240"/>
        <v>0</v>
      </c>
    </row>
    <row r="611" spans="2:27" s="56" customFormat="1" x14ac:dyDescent="0.3">
      <c r="B611" s="55">
        <v>11</v>
      </c>
      <c r="C611" s="208">
        <f t="shared" si="216"/>
        <v>0</v>
      </c>
      <c r="D611" s="208">
        <f t="shared" si="217"/>
        <v>0</v>
      </c>
      <c r="E611" s="208">
        <f t="shared" si="218"/>
        <v>0</v>
      </c>
      <c r="F611" s="208">
        <f t="shared" si="219"/>
        <v>0</v>
      </c>
      <c r="G611" s="208">
        <f t="shared" si="220"/>
        <v>0</v>
      </c>
      <c r="H611" s="208">
        <f t="shared" si="221"/>
        <v>0</v>
      </c>
      <c r="I611" s="208">
        <f t="shared" si="222"/>
        <v>0</v>
      </c>
      <c r="J611" s="208">
        <f t="shared" si="223"/>
        <v>0</v>
      </c>
      <c r="K611" s="208">
        <f t="shared" si="224"/>
        <v>0</v>
      </c>
      <c r="L611" s="208">
        <f t="shared" si="225"/>
        <v>0</v>
      </c>
      <c r="M611" s="208">
        <f t="shared" si="226"/>
        <v>0</v>
      </c>
      <c r="N611" s="208">
        <f t="shared" si="227"/>
        <v>0</v>
      </c>
      <c r="O611" s="208">
        <f t="shared" si="228"/>
        <v>0</v>
      </c>
      <c r="P611" s="208">
        <f t="shared" si="229"/>
        <v>0</v>
      </c>
      <c r="Q611" s="208">
        <f t="shared" si="230"/>
        <v>0</v>
      </c>
      <c r="R611" s="208">
        <f t="shared" si="231"/>
        <v>0</v>
      </c>
      <c r="S611" s="208">
        <f t="shared" si="232"/>
        <v>0</v>
      </c>
      <c r="T611" s="208">
        <f t="shared" si="233"/>
        <v>0</v>
      </c>
      <c r="U611" s="208">
        <f t="shared" si="234"/>
        <v>0</v>
      </c>
      <c r="V611" s="208">
        <f t="shared" si="235"/>
        <v>0</v>
      </c>
      <c r="W611" s="208">
        <f t="shared" si="236"/>
        <v>0</v>
      </c>
      <c r="X611" s="208">
        <f t="shared" si="237"/>
        <v>0</v>
      </c>
      <c r="Y611" s="208">
        <f t="shared" si="238"/>
        <v>0</v>
      </c>
      <c r="Z611" s="208">
        <f t="shared" si="239"/>
        <v>0</v>
      </c>
      <c r="AA611" s="208">
        <f t="shared" si="240"/>
        <v>0</v>
      </c>
    </row>
    <row r="612" spans="2:27" s="56" customFormat="1" x14ac:dyDescent="0.3">
      <c r="B612" s="55">
        <v>12</v>
      </c>
      <c r="C612" s="208">
        <f t="shared" si="216"/>
        <v>0</v>
      </c>
      <c r="D612" s="208">
        <f t="shared" si="217"/>
        <v>0</v>
      </c>
      <c r="E612" s="208">
        <f t="shared" si="218"/>
        <v>0</v>
      </c>
      <c r="F612" s="208">
        <f t="shared" si="219"/>
        <v>0</v>
      </c>
      <c r="G612" s="208">
        <f t="shared" si="220"/>
        <v>0</v>
      </c>
      <c r="H612" s="208">
        <f t="shared" si="221"/>
        <v>0</v>
      </c>
      <c r="I612" s="208">
        <f t="shared" si="222"/>
        <v>0</v>
      </c>
      <c r="J612" s="208">
        <f t="shared" si="223"/>
        <v>0</v>
      </c>
      <c r="K612" s="208">
        <f t="shared" si="224"/>
        <v>0</v>
      </c>
      <c r="L612" s="208">
        <f t="shared" si="225"/>
        <v>0</v>
      </c>
      <c r="M612" s="208">
        <f t="shared" si="226"/>
        <v>0</v>
      </c>
      <c r="N612" s="208">
        <f t="shared" si="227"/>
        <v>0</v>
      </c>
      <c r="O612" s="208">
        <f t="shared" si="228"/>
        <v>0</v>
      </c>
      <c r="P612" s="208">
        <f t="shared" si="229"/>
        <v>0</v>
      </c>
      <c r="Q612" s="208">
        <f t="shared" si="230"/>
        <v>0</v>
      </c>
      <c r="R612" s="208">
        <f t="shared" si="231"/>
        <v>0</v>
      </c>
      <c r="S612" s="208">
        <f t="shared" si="232"/>
        <v>0</v>
      </c>
      <c r="T612" s="208">
        <f t="shared" si="233"/>
        <v>0</v>
      </c>
      <c r="U612" s="208">
        <f t="shared" si="234"/>
        <v>0</v>
      </c>
      <c r="V612" s="208">
        <f t="shared" si="235"/>
        <v>0</v>
      </c>
      <c r="W612" s="208">
        <f t="shared" si="236"/>
        <v>0</v>
      </c>
      <c r="X612" s="208">
        <f t="shared" si="237"/>
        <v>0</v>
      </c>
      <c r="Y612" s="208">
        <f t="shared" si="238"/>
        <v>0</v>
      </c>
      <c r="Z612" s="208">
        <f t="shared" si="239"/>
        <v>0</v>
      </c>
      <c r="AA612" s="208">
        <f t="shared" si="240"/>
        <v>0</v>
      </c>
    </row>
    <row r="613" spans="2:27" s="56" customFormat="1" x14ac:dyDescent="0.3">
      <c r="B613" s="55">
        <v>13</v>
      </c>
      <c r="C613" s="208">
        <f t="shared" si="216"/>
        <v>0</v>
      </c>
      <c r="D613" s="208">
        <f t="shared" si="217"/>
        <v>0</v>
      </c>
      <c r="E613" s="208">
        <f t="shared" si="218"/>
        <v>0</v>
      </c>
      <c r="F613" s="208">
        <f t="shared" si="219"/>
        <v>0</v>
      </c>
      <c r="G613" s="208">
        <f t="shared" si="220"/>
        <v>0</v>
      </c>
      <c r="H613" s="208">
        <f t="shared" si="221"/>
        <v>0</v>
      </c>
      <c r="I613" s="208">
        <f t="shared" si="222"/>
        <v>0</v>
      </c>
      <c r="J613" s="208">
        <f t="shared" si="223"/>
        <v>0</v>
      </c>
      <c r="K613" s="208">
        <f t="shared" si="224"/>
        <v>0</v>
      </c>
      <c r="L613" s="208">
        <f t="shared" si="225"/>
        <v>0</v>
      </c>
      <c r="M613" s="208">
        <f t="shared" si="226"/>
        <v>0</v>
      </c>
      <c r="N613" s="208">
        <f t="shared" si="227"/>
        <v>0</v>
      </c>
      <c r="O613" s="208">
        <f t="shared" si="228"/>
        <v>0</v>
      </c>
      <c r="P613" s="208">
        <f t="shared" si="229"/>
        <v>0</v>
      </c>
      <c r="Q613" s="208">
        <f t="shared" si="230"/>
        <v>0</v>
      </c>
      <c r="R613" s="208">
        <f t="shared" si="231"/>
        <v>0</v>
      </c>
      <c r="S613" s="208">
        <f t="shared" si="232"/>
        <v>0</v>
      </c>
      <c r="T613" s="208">
        <f t="shared" si="233"/>
        <v>0</v>
      </c>
      <c r="U613" s="208">
        <f t="shared" si="234"/>
        <v>0</v>
      </c>
      <c r="V613" s="208">
        <f t="shared" si="235"/>
        <v>0</v>
      </c>
      <c r="W613" s="208">
        <f t="shared" si="236"/>
        <v>0</v>
      </c>
      <c r="X613" s="208">
        <f t="shared" si="237"/>
        <v>0</v>
      </c>
      <c r="Y613" s="208">
        <f t="shared" si="238"/>
        <v>0</v>
      </c>
      <c r="Z613" s="208">
        <f t="shared" si="239"/>
        <v>0</v>
      </c>
      <c r="AA613" s="208">
        <f t="shared" si="240"/>
        <v>0</v>
      </c>
    </row>
    <row r="614" spans="2:27" s="56" customFormat="1" x14ac:dyDescent="0.3">
      <c r="B614" s="55">
        <v>14</v>
      </c>
      <c r="C614" s="208">
        <f t="shared" si="216"/>
        <v>0</v>
      </c>
      <c r="D614" s="208">
        <f t="shared" si="217"/>
        <v>0</v>
      </c>
      <c r="E614" s="208">
        <f t="shared" si="218"/>
        <v>0</v>
      </c>
      <c r="F614" s="208">
        <f t="shared" si="219"/>
        <v>0</v>
      </c>
      <c r="G614" s="208">
        <f t="shared" si="220"/>
        <v>0</v>
      </c>
      <c r="H614" s="208">
        <f t="shared" si="221"/>
        <v>0</v>
      </c>
      <c r="I614" s="208">
        <f t="shared" si="222"/>
        <v>0</v>
      </c>
      <c r="J614" s="208">
        <f t="shared" si="223"/>
        <v>0</v>
      </c>
      <c r="K614" s="208">
        <f t="shared" si="224"/>
        <v>0</v>
      </c>
      <c r="L614" s="208">
        <f t="shared" si="225"/>
        <v>0</v>
      </c>
      <c r="M614" s="208">
        <f t="shared" si="226"/>
        <v>0</v>
      </c>
      <c r="N614" s="208">
        <f t="shared" si="227"/>
        <v>0</v>
      </c>
      <c r="O614" s="208">
        <f t="shared" si="228"/>
        <v>0</v>
      </c>
      <c r="P614" s="208">
        <f t="shared" si="229"/>
        <v>0</v>
      </c>
      <c r="Q614" s="208">
        <f t="shared" si="230"/>
        <v>0</v>
      </c>
      <c r="R614" s="208">
        <f t="shared" si="231"/>
        <v>0</v>
      </c>
      <c r="S614" s="208">
        <f t="shared" si="232"/>
        <v>0</v>
      </c>
      <c r="T614" s="208">
        <f t="shared" si="233"/>
        <v>0</v>
      </c>
      <c r="U614" s="208">
        <f t="shared" si="234"/>
        <v>0</v>
      </c>
      <c r="V614" s="208">
        <f t="shared" si="235"/>
        <v>0</v>
      </c>
      <c r="W614" s="208">
        <f t="shared" si="236"/>
        <v>0</v>
      </c>
      <c r="X614" s="208">
        <f t="shared" si="237"/>
        <v>0</v>
      </c>
      <c r="Y614" s="208">
        <f t="shared" si="238"/>
        <v>0</v>
      </c>
      <c r="Z614" s="208">
        <f t="shared" si="239"/>
        <v>0</v>
      </c>
      <c r="AA614" s="208">
        <f t="shared" si="240"/>
        <v>0</v>
      </c>
    </row>
    <row r="615" spans="2:27" s="56" customFormat="1" x14ac:dyDescent="0.3">
      <c r="B615" s="55">
        <v>15</v>
      </c>
      <c r="C615" s="208">
        <f t="shared" si="216"/>
        <v>0</v>
      </c>
      <c r="D615" s="208">
        <f t="shared" si="217"/>
        <v>0</v>
      </c>
      <c r="E615" s="208">
        <f t="shared" si="218"/>
        <v>0</v>
      </c>
      <c r="F615" s="208">
        <f t="shared" si="219"/>
        <v>0</v>
      </c>
      <c r="G615" s="208">
        <f t="shared" si="220"/>
        <v>0</v>
      </c>
      <c r="H615" s="208">
        <f t="shared" si="221"/>
        <v>0</v>
      </c>
      <c r="I615" s="208">
        <f t="shared" si="222"/>
        <v>0</v>
      </c>
      <c r="J615" s="208">
        <f t="shared" si="223"/>
        <v>0</v>
      </c>
      <c r="K615" s="208">
        <f t="shared" si="224"/>
        <v>0</v>
      </c>
      <c r="L615" s="208">
        <f t="shared" si="225"/>
        <v>0</v>
      </c>
      <c r="M615" s="208">
        <f t="shared" si="226"/>
        <v>0</v>
      </c>
      <c r="N615" s="208">
        <f t="shared" si="227"/>
        <v>0</v>
      </c>
      <c r="O615" s="208">
        <f t="shared" si="228"/>
        <v>0</v>
      </c>
      <c r="P615" s="208">
        <f t="shared" si="229"/>
        <v>0</v>
      </c>
      <c r="Q615" s="208">
        <f t="shared" si="230"/>
        <v>0</v>
      </c>
      <c r="R615" s="208">
        <f t="shared" si="231"/>
        <v>0</v>
      </c>
      <c r="S615" s="208">
        <f t="shared" si="232"/>
        <v>0</v>
      </c>
      <c r="T615" s="208">
        <f t="shared" si="233"/>
        <v>0</v>
      </c>
      <c r="U615" s="208">
        <f t="shared" si="234"/>
        <v>0</v>
      </c>
      <c r="V615" s="208">
        <f t="shared" si="235"/>
        <v>0</v>
      </c>
      <c r="W615" s="208">
        <f t="shared" si="236"/>
        <v>0</v>
      </c>
      <c r="X615" s="208">
        <f t="shared" si="237"/>
        <v>0</v>
      </c>
      <c r="Y615" s="208">
        <f t="shared" si="238"/>
        <v>0</v>
      </c>
      <c r="Z615" s="208">
        <f t="shared" si="239"/>
        <v>0</v>
      </c>
      <c r="AA615" s="208">
        <f t="shared" si="240"/>
        <v>0</v>
      </c>
    </row>
    <row r="616" spans="2:27" s="56" customFormat="1" x14ac:dyDescent="0.3">
      <c r="B616" s="55">
        <v>16</v>
      </c>
      <c r="C616" s="208">
        <f t="shared" si="216"/>
        <v>0</v>
      </c>
      <c r="D616" s="208">
        <f t="shared" si="217"/>
        <v>0</v>
      </c>
      <c r="E616" s="208">
        <f t="shared" si="218"/>
        <v>0</v>
      </c>
      <c r="F616" s="208">
        <f t="shared" si="219"/>
        <v>0</v>
      </c>
      <c r="G616" s="208">
        <f t="shared" si="220"/>
        <v>0</v>
      </c>
      <c r="H616" s="208">
        <f t="shared" si="221"/>
        <v>0</v>
      </c>
      <c r="I616" s="208">
        <f t="shared" si="222"/>
        <v>0</v>
      </c>
      <c r="J616" s="208">
        <f t="shared" si="223"/>
        <v>0</v>
      </c>
      <c r="K616" s="208">
        <f t="shared" si="224"/>
        <v>0</v>
      </c>
      <c r="L616" s="208">
        <f t="shared" si="225"/>
        <v>0</v>
      </c>
      <c r="M616" s="208">
        <f t="shared" si="226"/>
        <v>0</v>
      </c>
      <c r="N616" s="208">
        <f t="shared" si="227"/>
        <v>0</v>
      </c>
      <c r="O616" s="208">
        <f t="shared" si="228"/>
        <v>0</v>
      </c>
      <c r="P616" s="208">
        <f t="shared" si="229"/>
        <v>0</v>
      </c>
      <c r="Q616" s="208">
        <f t="shared" si="230"/>
        <v>0</v>
      </c>
      <c r="R616" s="208">
        <f t="shared" si="231"/>
        <v>0</v>
      </c>
      <c r="S616" s="208">
        <f t="shared" si="232"/>
        <v>0</v>
      </c>
      <c r="T616" s="208">
        <f t="shared" si="233"/>
        <v>0</v>
      </c>
      <c r="U616" s="208">
        <f t="shared" si="234"/>
        <v>0</v>
      </c>
      <c r="V616" s="208">
        <f t="shared" si="235"/>
        <v>0</v>
      </c>
      <c r="W616" s="208">
        <f t="shared" si="236"/>
        <v>0</v>
      </c>
      <c r="X616" s="208">
        <f t="shared" si="237"/>
        <v>0</v>
      </c>
      <c r="Y616" s="208">
        <f t="shared" si="238"/>
        <v>0</v>
      </c>
      <c r="Z616" s="208">
        <f t="shared" si="239"/>
        <v>0</v>
      </c>
      <c r="AA616" s="208">
        <f t="shared" si="240"/>
        <v>0</v>
      </c>
    </row>
    <row r="617" spans="2:27" s="56" customFormat="1" x14ac:dyDescent="0.3">
      <c r="B617" s="55">
        <v>17</v>
      </c>
      <c r="C617" s="208">
        <f t="shared" si="216"/>
        <v>0</v>
      </c>
      <c r="D617" s="208">
        <f t="shared" si="217"/>
        <v>0</v>
      </c>
      <c r="E617" s="208">
        <f t="shared" si="218"/>
        <v>0</v>
      </c>
      <c r="F617" s="208">
        <f t="shared" si="219"/>
        <v>0</v>
      </c>
      <c r="G617" s="208">
        <f t="shared" si="220"/>
        <v>0</v>
      </c>
      <c r="H617" s="208">
        <f t="shared" si="221"/>
        <v>0</v>
      </c>
      <c r="I617" s="208">
        <f t="shared" si="222"/>
        <v>0</v>
      </c>
      <c r="J617" s="208">
        <f t="shared" si="223"/>
        <v>0</v>
      </c>
      <c r="K617" s="208">
        <f t="shared" si="224"/>
        <v>0</v>
      </c>
      <c r="L617" s="208">
        <f t="shared" si="225"/>
        <v>0</v>
      </c>
      <c r="M617" s="208">
        <f t="shared" si="226"/>
        <v>0</v>
      </c>
      <c r="N617" s="208">
        <f t="shared" si="227"/>
        <v>0</v>
      </c>
      <c r="O617" s="208">
        <f t="shared" si="228"/>
        <v>0</v>
      </c>
      <c r="P617" s="208">
        <f t="shared" si="229"/>
        <v>0</v>
      </c>
      <c r="Q617" s="208">
        <f t="shared" si="230"/>
        <v>0</v>
      </c>
      <c r="R617" s="208">
        <f t="shared" si="231"/>
        <v>0</v>
      </c>
      <c r="S617" s="208">
        <f t="shared" si="232"/>
        <v>0</v>
      </c>
      <c r="T617" s="208">
        <f t="shared" si="233"/>
        <v>0</v>
      </c>
      <c r="U617" s="208">
        <f t="shared" si="234"/>
        <v>0</v>
      </c>
      <c r="V617" s="208">
        <f t="shared" si="235"/>
        <v>0</v>
      </c>
      <c r="W617" s="208">
        <f t="shared" si="236"/>
        <v>0</v>
      </c>
      <c r="X617" s="208">
        <f t="shared" si="237"/>
        <v>0</v>
      </c>
      <c r="Y617" s="208">
        <f t="shared" si="238"/>
        <v>0</v>
      </c>
      <c r="Z617" s="208">
        <f t="shared" si="239"/>
        <v>0</v>
      </c>
      <c r="AA617" s="208">
        <f t="shared" si="240"/>
        <v>0</v>
      </c>
    </row>
    <row r="618" spans="2:27" s="56" customFormat="1" x14ac:dyDescent="0.3">
      <c r="B618" s="55">
        <v>18</v>
      </c>
      <c r="C618" s="208">
        <f t="shared" si="216"/>
        <v>0</v>
      </c>
      <c r="D618" s="208">
        <f t="shared" si="217"/>
        <v>0</v>
      </c>
      <c r="E618" s="208">
        <f t="shared" si="218"/>
        <v>0</v>
      </c>
      <c r="F618" s="208">
        <f t="shared" si="219"/>
        <v>0</v>
      </c>
      <c r="G618" s="208">
        <f t="shared" si="220"/>
        <v>0</v>
      </c>
      <c r="H618" s="208">
        <f t="shared" si="221"/>
        <v>0</v>
      </c>
      <c r="I618" s="208">
        <f t="shared" si="222"/>
        <v>0</v>
      </c>
      <c r="J618" s="208">
        <f t="shared" si="223"/>
        <v>0</v>
      </c>
      <c r="K618" s="208">
        <f t="shared" si="224"/>
        <v>0</v>
      </c>
      <c r="L618" s="208">
        <f t="shared" si="225"/>
        <v>0</v>
      </c>
      <c r="M618" s="208">
        <f t="shared" si="226"/>
        <v>0</v>
      </c>
      <c r="N618" s="208">
        <f t="shared" si="227"/>
        <v>0</v>
      </c>
      <c r="O618" s="208">
        <f t="shared" si="228"/>
        <v>0</v>
      </c>
      <c r="P618" s="208">
        <f t="shared" si="229"/>
        <v>0</v>
      </c>
      <c r="Q618" s="208">
        <f t="shared" si="230"/>
        <v>0</v>
      </c>
      <c r="R618" s="208">
        <f t="shared" si="231"/>
        <v>0</v>
      </c>
      <c r="S618" s="208">
        <f t="shared" si="232"/>
        <v>0</v>
      </c>
      <c r="T618" s="208">
        <f t="shared" si="233"/>
        <v>0</v>
      </c>
      <c r="U618" s="208">
        <f t="shared" si="234"/>
        <v>0</v>
      </c>
      <c r="V618" s="208">
        <f t="shared" si="235"/>
        <v>0</v>
      </c>
      <c r="W618" s="208">
        <f t="shared" si="236"/>
        <v>0</v>
      </c>
      <c r="X618" s="208">
        <f t="shared" si="237"/>
        <v>0</v>
      </c>
      <c r="Y618" s="208">
        <f t="shared" si="238"/>
        <v>0</v>
      </c>
      <c r="Z618" s="208">
        <f t="shared" si="239"/>
        <v>0</v>
      </c>
      <c r="AA618" s="208">
        <f t="shared" si="240"/>
        <v>0</v>
      </c>
    </row>
    <row r="619" spans="2:27" s="56" customFormat="1" x14ac:dyDescent="0.3">
      <c r="B619" s="55">
        <v>19</v>
      </c>
      <c r="C619" s="208">
        <f t="shared" si="216"/>
        <v>0</v>
      </c>
      <c r="D619" s="208">
        <f t="shared" si="217"/>
        <v>0</v>
      </c>
      <c r="E619" s="208">
        <f t="shared" si="218"/>
        <v>0</v>
      </c>
      <c r="F619" s="208">
        <f t="shared" si="219"/>
        <v>0</v>
      </c>
      <c r="G619" s="208">
        <f t="shared" si="220"/>
        <v>0</v>
      </c>
      <c r="H619" s="208">
        <f t="shared" si="221"/>
        <v>0</v>
      </c>
      <c r="I619" s="208">
        <f t="shared" si="222"/>
        <v>0</v>
      </c>
      <c r="J619" s="208">
        <f t="shared" si="223"/>
        <v>0</v>
      </c>
      <c r="K619" s="208">
        <f t="shared" si="224"/>
        <v>0</v>
      </c>
      <c r="L619" s="208">
        <f t="shared" si="225"/>
        <v>0</v>
      </c>
      <c r="M619" s="208">
        <f t="shared" si="226"/>
        <v>0</v>
      </c>
      <c r="N619" s="208">
        <f t="shared" si="227"/>
        <v>0</v>
      </c>
      <c r="O619" s="208">
        <f t="shared" si="228"/>
        <v>0</v>
      </c>
      <c r="P619" s="208">
        <f t="shared" si="229"/>
        <v>0</v>
      </c>
      <c r="Q619" s="208">
        <f t="shared" si="230"/>
        <v>0</v>
      </c>
      <c r="R619" s="208">
        <f t="shared" si="231"/>
        <v>0</v>
      </c>
      <c r="S619" s="208">
        <f t="shared" si="232"/>
        <v>0</v>
      </c>
      <c r="T619" s="208">
        <f t="shared" si="233"/>
        <v>0</v>
      </c>
      <c r="U619" s="208">
        <f t="shared" si="234"/>
        <v>0</v>
      </c>
      <c r="V619" s="208">
        <f t="shared" si="235"/>
        <v>0</v>
      </c>
      <c r="W619" s="208">
        <f t="shared" si="236"/>
        <v>0</v>
      </c>
      <c r="X619" s="208">
        <f t="shared" si="237"/>
        <v>0</v>
      </c>
      <c r="Y619" s="208">
        <f t="shared" si="238"/>
        <v>0</v>
      </c>
      <c r="Z619" s="208">
        <f t="shared" si="239"/>
        <v>0</v>
      </c>
      <c r="AA619" s="208">
        <f t="shared" si="240"/>
        <v>0</v>
      </c>
    </row>
    <row r="620" spans="2:27" s="56" customFormat="1" x14ac:dyDescent="0.3">
      <c r="B620" s="55">
        <v>20</v>
      </c>
      <c r="C620" s="208">
        <f t="shared" si="216"/>
        <v>0</v>
      </c>
      <c r="D620" s="208">
        <f t="shared" si="217"/>
        <v>0</v>
      </c>
      <c r="E620" s="208">
        <f t="shared" si="218"/>
        <v>0</v>
      </c>
      <c r="F620" s="208">
        <f t="shared" si="219"/>
        <v>0</v>
      </c>
      <c r="G620" s="208">
        <f t="shared" si="220"/>
        <v>0</v>
      </c>
      <c r="H620" s="208">
        <f t="shared" si="221"/>
        <v>0</v>
      </c>
      <c r="I620" s="208">
        <f t="shared" si="222"/>
        <v>0</v>
      </c>
      <c r="J620" s="208">
        <f t="shared" si="223"/>
        <v>0</v>
      </c>
      <c r="K620" s="208">
        <f t="shared" si="224"/>
        <v>0</v>
      </c>
      <c r="L620" s="208">
        <f t="shared" si="225"/>
        <v>0</v>
      </c>
      <c r="M620" s="208">
        <f t="shared" si="226"/>
        <v>0</v>
      </c>
      <c r="N620" s="208">
        <f t="shared" si="227"/>
        <v>0</v>
      </c>
      <c r="O620" s="208">
        <f t="shared" si="228"/>
        <v>0</v>
      </c>
      <c r="P620" s="208">
        <f t="shared" si="229"/>
        <v>0</v>
      </c>
      <c r="Q620" s="208">
        <f t="shared" si="230"/>
        <v>0</v>
      </c>
      <c r="R620" s="208">
        <f t="shared" si="231"/>
        <v>0</v>
      </c>
      <c r="S620" s="208">
        <f t="shared" si="232"/>
        <v>0</v>
      </c>
      <c r="T620" s="208">
        <f t="shared" si="233"/>
        <v>0</v>
      </c>
      <c r="U620" s="208">
        <f t="shared" si="234"/>
        <v>0</v>
      </c>
      <c r="V620" s="208">
        <f t="shared" si="235"/>
        <v>0</v>
      </c>
      <c r="W620" s="208">
        <f t="shared" si="236"/>
        <v>0</v>
      </c>
      <c r="X620" s="208">
        <f t="shared" si="237"/>
        <v>0</v>
      </c>
      <c r="Y620" s="208">
        <f t="shared" si="238"/>
        <v>0</v>
      </c>
      <c r="Z620" s="208">
        <f t="shared" si="239"/>
        <v>0</v>
      </c>
      <c r="AA620" s="208">
        <f t="shared" si="240"/>
        <v>0</v>
      </c>
    </row>
    <row r="621" spans="2:27" s="56" customFormat="1" x14ac:dyDescent="0.3">
      <c r="B621" s="55">
        <v>21</v>
      </c>
      <c r="C621" s="208">
        <f t="shared" si="216"/>
        <v>0</v>
      </c>
      <c r="D621" s="208">
        <f t="shared" si="217"/>
        <v>0</v>
      </c>
      <c r="E621" s="208">
        <f t="shared" si="218"/>
        <v>0</v>
      </c>
      <c r="F621" s="208">
        <f t="shared" si="219"/>
        <v>0</v>
      </c>
      <c r="G621" s="208">
        <f t="shared" si="220"/>
        <v>0</v>
      </c>
      <c r="H621" s="208">
        <f t="shared" si="221"/>
        <v>0</v>
      </c>
      <c r="I621" s="208">
        <f t="shared" si="222"/>
        <v>0</v>
      </c>
      <c r="J621" s="208">
        <f t="shared" si="223"/>
        <v>0</v>
      </c>
      <c r="K621" s="208">
        <f t="shared" si="224"/>
        <v>0</v>
      </c>
      <c r="L621" s="208">
        <f t="shared" si="225"/>
        <v>0</v>
      </c>
      <c r="M621" s="208">
        <f t="shared" si="226"/>
        <v>0</v>
      </c>
      <c r="N621" s="208">
        <f t="shared" si="227"/>
        <v>0</v>
      </c>
      <c r="O621" s="208">
        <f t="shared" si="228"/>
        <v>0</v>
      </c>
      <c r="P621" s="208">
        <f t="shared" si="229"/>
        <v>0</v>
      </c>
      <c r="Q621" s="208">
        <f t="shared" si="230"/>
        <v>0</v>
      </c>
      <c r="R621" s="208">
        <f t="shared" si="231"/>
        <v>0</v>
      </c>
      <c r="S621" s="208">
        <f t="shared" si="232"/>
        <v>0</v>
      </c>
      <c r="T621" s="208">
        <f t="shared" si="233"/>
        <v>0</v>
      </c>
      <c r="U621" s="208">
        <f t="shared" si="234"/>
        <v>0</v>
      </c>
      <c r="V621" s="208">
        <f t="shared" si="235"/>
        <v>0</v>
      </c>
      <c r="W621" s="208">
        <f t="shared" si="236"/>
        <v>0</v>
      </c>
      <c r="X621" s="208">
        <f t="shared" si="237"/>
        <v>0</v>
      </c>
      <c r="Y621" s="208">
        <f t="shared" si="238"/>
        <v>0</v>
      </c>
      <c r="Z621" s="208">
        <f t="shared" si="239"/>
        <v>0</v>
      </c>
      <c r="AA621" s="208">
        <f t="shared" si="240"/>
        <v>0</v>
      </c>
    </row>
    <row r="622" spans="2:27" s="56" customFormat="1" x14ac:dyDescent="0.3">
      <c r="B622" s="55">
        <v>22</v>
      </c>
      <c r="C622" s="208">
        <f t="shared" si="216"/>
        <v>0</v>
      </c>
      <c r="D622" s="208">
        <f t="shared" si="217"/>
        <v>0</v>
      </c>
      <c r="E622" s="208">
        <f t="shared" si="218"/>
        <v>0</v>
      </c>
      <c r="F622" s="208">
        <f t="shared" si="219"/>
        <v>0</v>
      </c>
      <c r="G622" s="208">
        <f t="shared" si="220"/>
        <v>0</v>
      </c>
      <c r="H622" s="208">
        <f t="shared" si="221"/>
        <v>0</v>
      </c>
      <c r="I622" s="208">
        <f t="shared" si="222"/>
        <v>0</v>
      </c>
      <c r="J622" s="208">
        <f t="shared" si="223"/>
        <v>0</v>
      </c>
      <c r="K622" s="208">
        <f t="shared" si="224"/>
        <v>0</v>
      </c>
      <c r="L622" s="208">
        <f t="shared" si="225"/>
        <v>0</v>
      </c>
      <c r="M622" s="208">
        <f t="shared" si="226"/>
        <v>0</v>
      </c>
      <c r="N622" s="208">
        <f t="shared" si="227"/>
        <v>0</v>
      </c>
      <c r="O622" s="208">
        <f t="shared" si="228"/>
        <v>0</v>
      </c>
      <c r="P622" s="208">
        <f t="shared" si="229"/>
        <v>0</v>
      </c>
      <c r="Q622" s="208">
        <f t="shared" si="230"/>
        <v>0</v>
      </c>
      <c r="R622" s="208">
        <f t="shared" si="231"/>
        <v>0</v>
      </c>
      <c r="S622" s="208">
        <f t="shared" si="232"/>
        <v>0</v>
      </c>
      <c r="T622" s="208">
        <f t="shared" si="233"/>
        <v>0</v>
      </c>
      <c r="U622" s="208">
        <f t="shared" si="234"/>
        <v>0</v>
      </c>
      <c r="V622" s="208">
        <f t="shared" si="235"/>
        <v>0</v>
      </c>
      <c r="W622" s="208">
        <f t="shared" si="236"/>
        <v>0</v>
      </c>
      <c r="X622" s="208">
        <f t="shared" si="237"/>
        <v>0</v>
      </c>
      <c r="Y622" s="208">
        <f t="shared" si="238"/>
        <v>0</v>
      </c>
      <c r="Z622" s="208">
        <f t="shared" si="239"/>
        <v>0</v>
      </c>
      <c r="AA622" s="208">
        <f t="shared" si="240"/>
        <v>0</v>
      </c>
    </row>
    <row r="623" spans="2:27" s="56" customFormat="1" x14ac:dyDescent="0.3">
      <c r="B623" s="55">
        <v>23</v>
      </c>
      <c r="C623" s="208">
        <f t="shared" si="216"/>
        <v>0</v>
      </c>
      <c r="D623" s="208">
        <f t="shared" si="217"/>
        <v>0</v>
      </c>
      <c r="E623" s="208">
        <f t="shared" si="218"/>
        <v>0</v>
      </c>
      <c r="F623" s="208">
        <f t="shared" si="219"/>
        <v>0</v>
      </c>
      <c r="G623" s="208">
        <f t="shared" si="220"/>
        <v>0</v>
      </c>
      <c r="H623" s="208">
        <f t="shared" si="221"/>
        <v>0</v>
      </c>
      <c r="I623" s="208">
        <f t="shared" si="222"/>
        <v>0</v>
      </c>
      <c r="J623" s="208">
        <f t="shared" si="223"/>
        <v>0</v>
      </c>
      <c r="K623" s="208">
        <f t="shared" si="224"/>
        <v>0</v>
      </c>
      <c r="L623" s="208">
        <f t="shared" si="225"/>
        <v>0</v>
      </c>
      <c r="M623" s="208">
        <f t="shared" si="226"/>
        <v>0</v>
      </c>
      <c r="N623" s="208">
        <f t="shared" si="227"/>
        <v>0</v>
      </c>
      <c r="O623" s="208">
        <f t="shared" si="228"/>
        <v>0</v>
      </c>
      <c r="P623" s="208">
        <f t="shared" si="229"/>
        <v>0</v>
      </c>
      <c r="Q623" s="208">
        <f t="shared" si="230"/>
        <v>0</v>
      </c>
      <c r="R623" s="208">
        <f t="shared" si="231"/>
        <v>0</v>
      </c>
      <c r="S623" s="208">
        <f t="shared" si="232"/>
        <v>0</v>
      </c>
      <c r="T623" s="208">
        <f t="shared" si="233"/>
        <v>0</v>
      </c>
      <c r="U623" s="208">
        <f t="shared" si="234"/>
        <v>0</v>
      </c>
      <c r="V623" s="208">
        <f t="shared" si="235"/>
        <v>0</v>
      </c>
      <c r="W623" s="208">
        <f t="shared" si="236"/>
        <v>0</v>
      </c>
      <c r="X623" s="208">
        <f t="shared" si="237"/>
        <v>0</v>
      </c>
      <c r="Y623" s="208">
        <f t="shared" si="238"/>
        <v>0</v>
      </c>
      <c r="Z623" s="208">
        <f t="shared" si="239"/>
        <v>0</v>
      </c>
      <c r="AA623" s="208">
        <f t="shared" si="240"/>
        <v>0</v>
      </c>
    </row>
    <row r="624" spans="2:27" s="56" customFormat="1" x14ac:dyDescent="0.3">
      <c r="B624" s="55">
        <v>24</v>
      </c>
      <c r="C624" s="208">
        <f t="shared" si="216"/>
        <v>0</v>
      </c>
      <c r="D624" s="208">
        <f t="shared" si="217"/>
        <v>0</v>
      </c>
      <c r="E624" s="208">
        <f t="shared" si="218"/>
        <v>0</v>
      </c>
      <c r="F624" s="208">
        <f t="shared" si="219"/>
        <v>0</v>
      </c>
      <c r="G624" s="208">
        <f t="shared" si="220"/>
        <v>0</v>
      </c>
      <c r="H624" s="208">
        <f t="shared" si="221"/>
        <v>0</v>
      </c>
      <c r="I624" s="208">
        <f t="shared" si="222"/>
        <v>0</v>
      </c>
      <c r="J624" s="208">
        <f t="shared" si="223"/>
        <v>0</v>
      </c>
      <c r="K624" s="208">
        <f t="shared" si="224"/>
        <v>0</v>
      </c>
      <c r="L624" s="208">
        <f t="shared" si="225"/>
        <v>0</v>
      </c>
      <c r="M624" s="208">
        <f t="shared" si="226"/>
        <v>0</v>
      </c>
      <c r="N624" s="208">
        <f t="shared" si="227"/>
        <v>0</v>
      </c>
      <c r="O624" s="208">
        <f t="shared" si="228"/>
        <v>0</v>
      </c>
      <c r="P624" s="208">
        <f t="shared" si="229"/>
        <v>0</v>
      </c>
      <c r="Q624" s="208">
        <f t="shared" si="230"/>
        <v>0</v>
      </c>
      <c r="R624" s="208">
        <f t="shared" si="231"/>
        <v>0</v>
      </c>
      <c r="S624" s="208">
        <f t="shared" si="232"/>
        <v>0</v>
      </c>
      <c r="T624" s="208">
        <f t="shared" si="233"/>
        <v>0</v>
      </c>
      <c r="U624" s="208">
        <f t="shared" si="234"/>
        <v>0</v>
      </c>
      <c r="V624" s="208">
        <f t="shared" si="235"/>
        <v>0</v>
      </c>
      <c r="W624" s="208">
        <f t="shared" si="236"/>
        <v>0</v>
      </c>
      <c r="X624" s="208">
        <f t="shared" si="237"/>
        <v>0</v>
      </c>
      <c r="Y624" s="208">
        <f t="shared" si="238"/>
        <v>0</v>
      </c>
      <c r="Z624" s="208">
        <f t="shared" si="239"/>
        <v>0</v>
      </c>
      <c r="AA624" s="208">
        <f t="shared" si="240"/>
        <v>0</v>
      </c>
    </row>
    <row r="625" spans="2:27" s="56" customFormat="1" x14ac:dyDescent="0.3">
      <c r="B625" s="55">
        <v>25</v>
      </c>
      <c r="C625" s="208">
        <f t="shared" si="216"/>
        <v>0</v>
      </c>
      <c r="D625" s="208">
        <f t="shared" si="217"/>
        <v>0</v>
      </c>
      <c r="E625" s="208">
        <f t="shared" si="218"/>
        <v>0</v>
      </c>
      <c r="F625" s="208">
        <f t="shared" si="219"/>
        <v>0</v>
      </c>
      <c r="G625" s="208">
        <f t="shared" si="220"/>
        <v>0</v>
      </c>
      <c r="H625" s="208">
        <f t="shared" si="221"/>
        <v>0</v>
      </c>
      <c r="I625" s="208">
        <f t="shared" si="222"/>
        <v>0</v>
      </c>
      <c r="J625" s="208">
        <f t="shared" si="223"/>
        <v>0</v>
      </c>
      <c r="K625" s="208">
        <f t="shared" si="224"/>
        <v>0</v>
      </c>
      <c r="L625" s="208">
        <f t="shared" si="225"/>
        <v>0</v>
      </c>
      <c r="M625" s="208">
        <f t="shared" si="226"/>
        <v>0</v>
      </c>
      <c r="N625" s="208">
        <f t="shared" si="227"/>
        <v>0</v>
      </c>
      <c r="O625" s="208">
        <f t="shared" si="228"/>
        <v>0</v>
      </c>
      <c r="P625" s="208">
        <f t="shared" si="229"/>
        <v>0</v>
      </c>
      <c r="Q625" s="208">
        <f t="shared" si="230"/>
        <v>0</v>
      </c>
      <c r="R625" s="208">
        <f t="shared" si="231"/>
        <v>0</v>
      </c>
      <c r="S625" s="208">
        <f t="shared" si="232"/>
        <v>0</v>
      </c>
      <c r="T625" s="208">
        <f t="shared" si="233"/>
        <v>0</v>
      </c>
      <c r="U625" s="208">
        <f t="shared" si="234"/>
        <v>0</v>
      </c>
      <c r="V625" s="208">
        <f t="shared" si="235"/>
        <v>0</v>
      </c>
      <c r="W625" s="208">
        <f t="shared" si="236"/>
        <v>0</v>
      </c>
      <c r="X625" s="208">
        <f t="shared" si="237"/>
        <v>0</v>
      </c>
      <c r="Y625" s="208">
        <f t="shared" si="238"/>
        <v>0</v>
      </c>
      <c r="Z625" s="208">
        <f t="shared" si="239"/>
        <v>0</v>
      </c>
      <c r="AA625" s="208">
        <f t="shared" si="240"/>
        <v>0</v>
      </c>
    </row>
    <row r="626" spans="2:27" s="56" customFormat="1" x14ac:dyDescent="0.3">
      <c r="C626" s="58">
        <f>SUM(C601:C625)</f>
        <v>0</v>
      </c>
      <c r="D626" s="58">
        <f t="shared" ref="D626:AA626" si="241">SUM(D601:D625)</f>
        <v>0.55725941191996198</v>
      </c>
      <c r="E626" s="58">
        <f t="shared" si="241"/>
        <v>1.0390443101362519</v>
      </c>
      <c r="F626" s="58">
        <f t="shared" si="241"/>
        <v>1.5044859502332164</v>
      </c>
      <c r="G626" s="58">
        <f t="shared" si="241"/>
        <v>1.960030417672302</v>
      </c>
      <c r="H626" s="58">
        <f t="shared" si="241"/>
        <v>2.681328487956038</v>
      </c>
      <c r="I626" s="58">
        <f t="shared" si="241"/>
        <v>3.3869145254179385</v>
      </c>
      <c r="J626" s="58">
        <f t="shared" si="241"/>
        <v>4.0777905583834713</v>
      </c>
      <c r="K626" s="58">
        <f t="shared" si="241"/>
        <v>4.7539845665743208</v>
      </c>
      <c r="L626" s="58">
        <f t="shared" si="241"/>
        <v>5.4162555111425217</v>
      </c>
      <c r="M626" s="58">
        <f t="shared" si="241"/>
        <v>6.5515976862891909</v>
      </c>
      <c r="N626" s="58">
        <f t="shared" si="241"/>
        <v>7.6376940378360301</v>
      </c>
      <c r="O626" s="58">
        <f t="shared" si="241"/>
        <v>8.6744810941632728</v>
      </c>
      <c r="P626" s="58">
        <f t="shared" si="241"/>
        <v>9.6625368521655925</v>
      </c>
      <c r="Q626" s="58">
        <f t="shared" si="241"/>
        <v>10.589806377464862</v>
      </c>
      <c r="R626" s="58">
        <f t="shared" si="241"/>
        <v>11.894174540436159</v>
      </c>
      <c r="S626" s="58">
        <f t="shared" si="241"/>
        <v>13.089389174035329</v>
      </c>
      <c r="T626" s="58">
        <f t="shared" si="241"/>
        <v>14.173969586981027</v>
      </c>
      <c r="U626" s="58">
        <f t="shared" si="241"/>
        <v>15.152379631410353</v>
      </c>
      <c r="V626" s="58">
        <f t="shared" si="241"/>
        <v>16.024434726780903</v>
      </c>
      <c r="W626" s="58">
        <f t="shared" si="241"/>
        <v>17.327061189142764</v>
      </c>
      <c r="X626" s="58">
        <f t="shared" si="241"/>
        <v>18.417063304544939</v>
      </c>
      <c r="Y626" s="58">
        <f t="shared" si="241"/>
        <v>19.304382076618978</v>
      </c>
      <c r="Z626" s="58">
        <f t="shared" si="241"/>
        <v>20.011198444405451</v>
      </c>
      <c r="AA626" s="58">
        <f t="shared" si="241"/>
        <v>20.531469489834024</v>
      </c>
    </row>
    <row r="627" spans="2:27" s="3" customFormat="1" x14ac:dyDescent="0.3">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row>
    <row r="628" spans="2:27" s="3" customFormat="1" x14ac:dyDescent="0.3"/>
    <row r="629" spans="2:27" s="3" customFormat="1" x14ac:dyDescent="0.3"/>
    <row r="630" spans="2:27" s="3" customFormat="1" x14ac:dyDescent="0.3"/>
    <row r="631" spans="2:27" s="3" customFormat="1" x14ac:dyDescent="0.3"/>
    <row r="632" spans="2:27" s="3" customFormat="1" x14ac:dyDescent="0.3"/>
    <row r="633" spans="2:27" s="3" customFormat="1" x14ac:dyDescent="0.3"/>
    <row r="634" spans="2:27" s="3" customFormat="1" x14ac:dyDescent="0.3"/>
    <row r="635" spans="2:27" s="3" customFormat="1" x14ac:dyDescent="0.3"/>
    <row r="636" spans="2:27" s="3" customFormat="1" x14ac:dyDescent="0.3"/>
    <row r="637" spans="2:27" s="3" customFormat="1" x14ac:dyDescent="0.3"/>
    <row r="638" spans="2:27" s="3" customFormat="1" x14ac:dyDescent="0.3"/>
    <row r="639" spans="2:27" s="3" customFormat="1" x14ac:dyDescent="0.3"/>
    <row r="640" spans="2:27" s="3" customFormat="1" x14ac:dyDescent="0.3"/>
    <row r="641" s="3" customFormat="1" x14ac:dyDescent="0.3"/>
    <row r="642" s="3" customFormat="1" x14ac:dyDescent="0.3"/>
    <row r="643" s="3" customFormat="1" x14ac:dyDescent="0.3"/>
    <row r="644" s="3" customFormat="1" x14ac:dyDescent="0.3"/>
    <row r="645" s="3" customFormat="1" x14ac:dyDescent="0.3"/>
    <row r="646" s="3" customFormat="1" x14ac:dyDescent="0.3"/>
    <row r="647" s="3" customFormat="1" x14ac:dyDescent="0.3"/>
    <row r="648" s="3" customFormat="1" x14ac:dyDescent="0.3"/>
    <row r="649" s="3" customFormat="1" x14ac:dyDescent="0.3"/>
    <row r="650" s="3" customFormat="1" x14ac:dyDescent="0.3"/>
    <row r="651" s="3" customFormat="1" x14ac:dyDescent="0.3"/>
    <row r="652" s="3" customFormat="1" x14ac:dyDescent="0.3"/>
    <row r="653" s="3" customFormat="1" x14ac:dyDescent="0.3"/>
    <row r="654" s="3" customFormat="1" x14ac:dyDescent="0.3"/>
    <row r="655" s="3" customFormat="1" x14ac:dyDescent="0.3"/>
    <row r="656" s="3" customFormat="1" x14ac:dyDescent="0.3"/>
    <row r="657" s="3" customFormat="1" x14ac:dyDescent="0.3"/>
    <row r="658" s="3" customFormat="1" x14ac:dyDescent="0.3"/>
    <row r="659" s="3" customFormat="1" x14ac:dyDescent="0.3"/>
    <row r="660" s="3" customFormat="1" x14ac:dyDescent="0.3"/>
    <row r="661" s="3" customFormat="1" x14ac:dyDescent="0.3"/>
    <row r="662" s="3" customFormat="1" x14ac:dyDescent="0.3"/>
    <row r="663" s="3" customFormat="1" x14ac:dyDescent="0.3"/>
    <row r="664" s="3" customFormat="1" x14ac:dyDescent="0.3"/>
    <row r="665" s="3" customFormat="1" x14ac:dyDescent="0.3"/>
    <row r="666" s="3" customFormat="1" x14ac:dyDescent="0.3"/>
  </sheetData>
  <sheetProtection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BQ128"/>
  <sheetViews>
    <sheetView zoomScale="85" zoomScaleNormal="85" workbookViewId="0">
      <selection activeCell="B1" sqref="B1"/>
    </sheetView>
  </sheetViews>
  <sheetFormatPr defaultRowHeight="14.4" x14ac:dyDescent="0.3"/>
  <cols>
    <col min="32" max="57" width="9.5546875" bestFit="1" customWidth="1"/>
    <col min="65" max="65" width="18" bestFit="1" customWidth="1"/>
    <col min="66" max="66" width="17" bestFit="1" customWidth="1"/>
    <col min="67" max="67" width="18.109375" bestFit="1" customWidth="1"/>
    <col min="68" max="68" width="20.44140625" bestFit="1" customWidth="1"/>
    <col min="69" max="69" width="9" customWidth="1"/>
  </cols>
  <sheetData>
    <row r="1" spans="2:68" x14ac:dyDescent="0.3">
      <c r="B1" s="1" t="s">
        <v>418</v>
      </c>
      <c r="AE1" s="1" t="s">
        <v>419</v>
      </c>
    </row>
    <row r="2" spans="2:68" x14ac:dyDescent="0.3">
      <c r="B2" s="182" t="s">
        <v>329</v>
      </c>
      <c r="F2" s="3"/>
      <c r="AE2" s="182" t="s">
        <v>329</v>
      </c>
      <c r="AI2" s="3"/>
    </row>
    <row r="3" spans="2:68" x14ac:dyDescent="0.3">
      <c r="B3" s="11"/>
      <c r="C3" s="1" t="s">
        <v>13</v>
      </c>
      <c r="F3" s="3"/>
      <c r="AE3" s="11"/>
      <c r="AF3" s="1" t="s">
        <v>13</v>
      </c>
      <c r="AI3" s="3"/>
      <c r="BG3" s="1" t="s">
        <v>423</v>
      </c>
    </row>
    <row r="4" spans="2:68" x14ac:dyDescent="0.3">
      <c r="C4" s="1">
        <v>0</v>
      </c>
      <c r="D4" s="1">
        <v>1</v>
      </c>
      <c r="E4" s="1">
        <v>2</v>
      </c>
      <c r="F4" s="1">
        <v>3</v>
      </c>
      <c r="G4" s="1">
        <v>4</v>
      </c>
      <c r="H4" s="1">
        <v>5</v>
      </c>
      <c r="I4" s="1">
        <v>6</v>
      </c>
      <c r="J4" s="1">
        <v>7</v>
      </c>
      <c r="K4" s="1">
        <v>8</v>
      </c>
      <c r="L4" s="1">
        <v>9</v>
      </c>
      <c r="M4" s="1">
        <v>10</v>
      </c>
      <c r="N4" s="1">
        <v>11</v>
      </c>
      <c r="O4" s="1">
        <v>12</v>
      </c>
      <c r="P4" s="1">
        <v>13</v>
      </c>
      <c r="Q4" s="1">
        <v>14</v>
      </c>
      <c r="R4" s="1">
        <v>15</v>
      </c>
      <c r="S4" s="1">
        <v>16</v>
      </c>
      <c r="T4" s="1">
        <v>17</v>
      </c>
      <c r="U4" s="1">
        <v>18</v>
      </c>
      <c r="V4" s="1">
        <v>19</v>
      </c>
      <c r="W4" s="1">
        <v>20</v>
      </c>
      <c r="X4" s="1">
        <v>21</v>
      </c>
      <c r="Y4" s="1">
        <v>22</v>
      </c>
      <c r="Z4" s="1">
        <v>23</v>
      </c>
      <c r="AA4" s="1">
        <v>24</v>
      </c>
      <c r="AB4" s="1">
        <v>25</v>
      </c>
      <c r="AF4" s="1">
        <v>0</v>
      </c>
      <c r="AG4" s="1">
        <v>1</v>
      </c>
      <c r="AH4" s="1">
        <v>2</v>
      </c>
      <c r="AI4" s="1">
        <v>3</v>
      </c>
      <c r="AJ4" s="1">
        <v>4</v>
      </c>
      <c r="AK4" s="1">
        <v>5</v>
      </c>
      <c r="AL4" s="1">
        <v>6</v>
      </c>
      <c r="AM4" s="1">
        <v>7</v>
      </c>
      <c r="AN4" s="1">
        <v>8</v>
      </c>
      <c r="AO4" s="1">
        <v>9</v>
      </c>
      <c r="AP4" s="1">
        <v>10</v>
      </c>
      <c r="AQ4" s="1">
        <v>11</v>
      </c>
      <c r="AR4" s="1">
        <v>12</v>
      </c>
      <c r="AS4" s="1">
        <v>13</v>
      </c>
      <c r="AT4" s="1">
        <v>14</v>
      </c>
      <c r="AU4" s="1">
        <v>15</v>
      </c>
      <c r="AV4" s="1">
        <v>16</v>
      </c>
      <c r="AW4" s="1">
        <v>17</v>
      </c>
      <c r="AX4" s="1">
        <v>18</v>
      </c>
      <c r="AY4" s="1">
        <v>19</v>
      </c>
      <c r="AZ4" s="1">
        <v>20</v>
      </c>
      <c r="BA4" s="1">
        <v>21</v>
      </c>
      <c r="BB4" s="1">
        <v>22</v>
      </c>
      <c r="BC4" s="1">
        <v>23</v>
      </c>
      <c r="BD4" s="1">
        <v>24</v>
      </c>
      <c r="BE4" s="1">
        <v>25</v>
      </c>
      <c r="BG4" t="s">
        <v>436</v>
      </c>
    </row>
    <row r="5" spans="2:68" x14ac:dyDescent="0.3">
      <c r="B5" s="1">
        <v>1</v>
      </c>
      <c r="C5" s="53"/>
      <c r="D5" s="53">
        <f>MIN(SUMPRODUCT(CHOOSE({1,2,3,4,5,6},'Calcs Men No Intervention'!AF109,'Calcs Men No Intervention'!AF109^2,'Calcs Men No Intervention'!AF109^3,'Calcs Men No Intervention'!C77,0,1),Utilities!$BG$11:$BL$11),1)</f>
        <v>1</v>
      </c>
      <c r="E5" s="53">
        <f>MIN(SUMPRODUCT(CHOOSE({1,2,3,4,5,6},'Calcs Men No Intervention'!AG109,'Calcs Men No Intervention'!AG109^2,'Calcs Men No Intervention'!AG109^3,'Calcs Men No Intervention'!D77,0,1),Utilities!$BG$11:$BL$11),1)</f>
        <v>1</v>
      </c>
      <c r="F5" s="53">
        <f>MIN(SUMPRODUCT(CHOOSE({1,2,3,4,5,6},'Calcs Men No Intervention'!AH109,'Calcs Men No Intervention'!AH109^2,'Calcs Men No Intervention'!AH109^3,'Calcs Men No Intervention'!E77,0,1),Utilities!$BG$11:$BL$11),1)</f>
        <v>1</v>
      </c>
      <c r="G5" s="53">
        <f>MIN(SUMPRODUCT(CHOOSE({1,2,3,4,5,6},'Calcs Men No Intervention'!AI109,'Calcs Men No Intervention'!AI109^2,'Calcs Men No Intervention'!AI109^3,'Calcs Men No Intervention'!F77,0,1),Utilities!$BG$11:$BL$11),1)</f>
        <v>1</v>
      </c>
      <c r="H5" s="53">
        <f>MIN(SUMPRODUCT(CHOOSE({1,2,3,4,5,6},'Calcs Men No Intervention'!AJ109,'Calcs Men No Intervention'!AJ109^2,'Calcs Men No Intervention'!AJ109^3,'Calcs Men No Intervention'!G77,0,1),Utilities!$BG$11:$BL$11),1)</f>
        <v>1</v>
      </c>
      <c r="I5" s="53">
        <f>MIN(SUMPRODUCT(CHOOSE({1,2,3,4,5,6},'Calcs Men No Intervention'!AK109,'Calcs Men No Intervention'!AK109^2,'Calcs Men No Intervention'!AK109^3,'Calcs Men No Intervention'!H77,0,1),Utilities!$BG$11:$BL$11),1)</f>
        <v>1</v>
      </c>
      <c r="J5" s="53">
        <f>MIN(SUMPRODUCT(CHOOSE({1,2,3,4,5,6},'Calcs Men No Intervention'!AL109,'Calcs Men No Intervention'!AL109^2,'Calcs Men No Intervention'!AL109^3,'Calcs Men No Intervention'!I77,0,1),Utilities!$BG$11:$BL$11),1)</f>
        <v>0.99710763441311756</v>
      </c>
      <c r="K5" s="53">
        <f>MIN(SUMPRODUCT(CHOOSE({1,2,3,4,5,6},'Calcs Men No Intervention'!AM109,'Calcs Men No Intervention'!AM109^2,'Calcs Men No Intervention'!AM109^3,'Calcs Men No Intervention'!J77,0,1),Utilities!$BG$11:$BL$11),1)</f>
        <v>0.99117704170843735</v>
      </c>
      <c r="L5" s="53">
        <f>MIN(SUMPRODUCT(CHOOSE({1,2,3,4,5,6},'Calcs Men No Intervention'!AN109,'Calcs Men No Intervention'!AN109^2,'Calcs Men No Intervention'!AN109^3,'Calcs Men No Intervention'!K77,0,1),Utilities!$BG$11:$BL$11),1)</f>
        <v>0.98522564762565767</v>
      </c>
      <c r="M5" s="53">
        <f>MIN(SUMPRODUCT(CHOOSE({1,2,3,4,5,6},'Calcs Men No Intervention'!AO109,'Calcs Men No Intervention'!AO109^2,'Calcs Men No Intervention'!AO109^3,'Calcs Men No Intervention'!L77,0,1),Utilities!$BG$11:$BL$11),1)</f>
        <v>0.97925369800589757</v>
      </c>
      <c r="N5" s="53">
        <f>MIN(SUMPRODUCT(CHOOSE({1,2,3,4,5,6},'Calcs Men No Intervention'!AP109,'Calcs Men No Intervention'!AP109^2,'Calcs Men No Intervention'!AP109^3,'Calcs Men No Intervention'!M77,0,1),Utilities!$BG$11:$BL$11),1)</f>
        <v>0.97326143869027748</v>
      </c>
      <c r="O5" s="53">
        <f>MIN(SUMPRODUCT(CHOOSE({1,2,3,4,5,6},'Calcs Men No Intervention'!AQ109,'Calcs Men No Intervention'!AQ109^2,'Calcs Men No Intervention'!AQ109^3,'Calcs Men No Intervention'!N77,0,1),Utilities!$BG$11:$BL$11),1)</f>
        <v>0.96724911551991755</v>
      </c>
      <c r="P5" s="53">
        <f>MIN(SUMPRODUCT(CHOOSE({1,2,3,4,5,6},'Calcs Men No Intervention'!AR109,'Calcs Men No Intervention'!AR109^2,'Calcs Men No Intervention'!AR109^3,'Calcs Men No Intervention'!O77,0,1),Utilities!$BG$11:$BL$11),1)</f>
        <v>0.96121697433593745</v>
      </c>
      <c r="Q5" s="53">
        <f>MIN(SUMPRODUCT(CHOOSE({1,2,3,4,5,6},'Calcs Men No Intervention'!AS109,'Calcs Men No Intervention'!AS109^2,'Calcs Men No Intervention'!AS109^3,'Calcs Men No Intervention'!P77,0,1),Utilities!$BG$11:$BL$11),1)</f>
        <v>0.95516526097945742</v>
      </c>
      <c r="R5" s="53">
        <f>MIN(SUMPRODUCT(CHOOSE({1,2,3,4,5,6},'Calcs Men No Intervention'!AT109,'Calcs Men No Intervention'!AT109^2,'Calcs Men No Intervention'!AT109^3,'Calcs Men No Intervention'!Q77,0,1),Utilities!$BG$11:$BL$11),1)</f>
        <v>0.94909422129159782</v>
      </c>
      <c r="S5" s="53">
        <f>MIN(SUMPRODUCT(CHOOSE({1,2,3,4,5,6},'Calcs Men No Intervention'!AU109,'Calcs Men No Intervention'!AU109^2,'Calcs Men No Intervention'!AU109^3,'Calcs Men No Intervention'!R77,0,1),Utilities!$BG$11:$BL$11),1)</f>
        <v>0.94300410111347732</v>
      </c>
      <c r="T5" s="53">
        <f>MIN(SUMPRODUCT(CHOOSE({1,2,3,4,5,6},'Calcs Men No Intervention'!AV109,'Calcs Men No Intervention'!AV109^2,'Calcs Men No Intervention'!AV109^3,'Calcs Men No Intervention'!S77,0,1),Utilities!$BG$11:$BL$11),1)</f>
        <v>0.93689514628621784</v>
      </c>
      <c r="U5" s="53">
        <f>MIN(SUMPRODUCT(CHOOSE({1,2,3,4,5,6},'Calcs Men No Intervention'!AW109,'Calcs Men No Intervention'!AW109^2,'Calcs Men No Intervention'!AW109^3,'Calcs Men No Intervention'!T77,0,1),Utilities!$BG$11:$BL$11),1)</f>
        <v>0.93076760265093716</v>
      </c>
      <c r="V5" s="53">
        <f>MIN(SUMPRODUCT(CHOOSE({1,2,3,4,5,6},'Calcs Men No Intervention'!AX109,'Calcs Men No Intervention'!AX109^2,'Calcs Men No Intervention'!AX109^3,'Calcs Men No Intervention'!U77,0,1),Utilities!$BG$11:$BL$11),1)</f>
        <v>0.92462171604875754</v>
      </c>
      <c r="W5" s="53">
        <f>MIN(SUMPRODUCT(CHOOSE({1,2,3,4,5,6},'Calcs Men No Intervention'!AY109,'Calcs Men No Intervention'!AY109^2,'Calcs Men No Intervention'!AY109^3,'Calcs Men No Intervention'!V77,0,1),Utilities!$BG$11:$BL$11),1)</f>
        <v>0.9184577323207973</v>
      </c>
      <c r="X5" s="53">
        <f>MIN(SUMPRODUCT(CHOOSE({1,2,3,4,5,6},'Calcs Men No Intervention'!AZ109,'Calcs Men No Intervention'!AZ109^2,'Calcs Men No Intervention'!AZ109^3,'Calcs Men No Intervention'!W77,0,1),Utilities!$BG$11:$BL$11),1)</f>
        <v>0.9123206165235338</v>
      </c>
      <c r="Y5" s="53">
        <f>MIN(SUMPRODUCT(CHOOSE({1,2,3,4,5,6},'Calcs Men No Intervention'!BA109,'Calcs Men No Intervention'!BA109^2,'Calcs Men No Intervention'!BA109^3,'Calcs Men No Intervention'!X77,0,1),Utilities!$BG$11:$BL$11),1)</f>
        <v>0.90625701713612083</v>
      </c>
      <c r="Z5" s="53">
        <f>MIN(SUMPRODUCT(CHOOSE({1,2,3,4,5,6},'Calcs Men No Intervention'!BB109,'Calcs Men No Intervention'!BB109^2,'Calcs Men No Intervention'!BB109^3,'Calcs Men No Intervention'!Y77,0,1),Utilities!$BG$11:$BL$11),1)</f>
        <v>0.90026955741500903</v>
      </c>
      <c r="AA5" s="53">
        <f>MIN(SUMPRODUCT(CHOOSE({1,2,3,4,5,6},'Calcs Men No Intervention'!BC109,'Calcs Men No Intervention'!BC109^2,'Calcs Men No Intervention'!BC109^3,'Calcs Men No Intervention'!Z77,0,1),Utilities!$BG$11:$BL$11),1)</f>
        <v>0.89436067041903367</v>
      </c>
      <c r="AB5" s="53">
        <f>MIN(SUMPRODUCT(CHOOSE({1,2,3,4,5,6},'Calcs Men No Intervention'!BD109,'Calcs Men No Intervention'!BD109^2,'Calcs Men No Intervention'!BD109^3,'Calcs Men No Intervention'!AA77,0,1),Utilities!$BG$11:$BL$11),1)</f>
        <v>0.88853260707607373</v>
      </c>
      <c r="AE5" s="1">
        <v>1</v>
      </c>
      <c r="AF5" s="169">
        <f>SUM(C5*'Calcs Men No Intervention'!C43,diabetes_decrement*'Calcs Men No Intervention'!BH205,heart_decrement*'Calcs Men No Intervention'!BH270,stroke_decrement*'Calcs Men No Intervention'!BH335,cancer_decrement*SUM('Calcs Men No Intervention'!BH400,'Calcs Men No Intervention'!BH465))</f>
        <v>0</v>
      </c>
      <c r="AG5" s="169">
        <f>SUM(D5*'Calcs Men No Intervention'!D43,diabetes_decrement*'Calcs Men No Intervention'!BI205,heart_decrement*'Calcs Men No Intervention'!BI270,stroke_decrement*'Calcs Men No Intervention'!BI335,cancer_decrement*SUM('Calcs Men No Intervention'!BI400,'Calcs Men No Intervention'!BI465))</f>
        <v>69.76356697761446</v>
      </c>
      <c r="AH5" s="169">
        <f>SUM(E5*'Calcs Men No Intervention'!E43,diabetes_decrement*'Calcs Men No Intervention'!BJ205,heart_decrement*'Calcs Men No Intervention'!BJ270,stroke_decrement*'Calcs Men No Intervention'!BJ335,cancer_decrement*SUM('Calcs Men No Intervention'!BJ400,'Calcs Men No Intervention'!BJ465))</f>
        <v>69.496124801510334</v>
      </c>
      <c r="AI5" s="169">
        <f>SUM(F5*'Calcs Men No Intervention'!F43,diabetes_decrement*'Calcs Men No Intervention'!BK205,heart_decrement*'Calcs Men No Intervention'!BK270,stroke_decrement*'Calcs Men No Intervention'!BK335,cancer_decrement*SUM('Calcs Men No Intervention'!BK400,'Calcs Men No Intervention'!BK465))</f>
        <v>69.192702194771002</v>
      </c>
      <c r="AJ5" s="169">
        <f>SUM(G5*'Calcs Men No Intervention'!G43,diabetes_decrement*'Calcs Men No Intervention'!BL205,heart_decrement*'Calcs Men No Intervention'!BL270,stroke_decrement*'Calcs Men No Intervention'!BL335,cancer_decrement*SUM('Calcs Men No Intervention'!BL400,'Calcs Men No Intervention'!BL465))</f>
        <v>68.855721285944171</v>
      </c>
      <c r="AK5" s="169">
        <f>SUM(H5*'Calcs Men No Intervention'!H43,diabetes_decrement*'Calcs Men No Intervention'!BM205,heart_decrement*'Calcs Men No Intervention'!BM270,stroke_decrement*'Calcs Men No Intervention'!BM335,cancer_decrement*SUM('Calcs Men No Intervention'!BM400,'Calcs Men No Intervention'!BM465))</f>
        <v>68.452469105553149</v>
      </c>
      <c r="AL5" s="169">
        <f>SUM(I5*'Calcs Men No Intervention'!I43,diabetes_decrement*'Calcs Men No Intervention'!BN205,heart_decrement*'Calcs Men No Intervention'!BN270,stroke_decrement*'Calcs Men No Intervention'!BN335,cancer_decrement*SUM('Calcs Men No Intervention'!BN400,'Calcs Men No Intervention'!BN465))</f>
        <v>68.003777668286659</v>
      </c>
      <c r="AM5" s="169">
        <f>SUM(J5*'Calcs Men No Intervention'!J43,diabetes_decrement*'Calcs Men No Intervention'!BO205,heart_decrement*'Calcs Men No Intervention'!BO270,stroke_decrement*'Calcs Men No Intervention'!BO335,cancer_decrement*SUM('Calcs Men No Intervention'!BO400,'Calcs Men No Intervention'!BO465))</f>
        <v>67.317104717573017</v>
      </c>
      <c r="AN5" s="169">
        <f>SUM(K5*'Calcs Men No Intervention'!K43,diabetes_decrement*'Calcs Men No Intervention'!BP205,heart_decrement*'Calcs Men No Intervention'!BP270,stroke_decrement*'Calcs Men No Intervention'!BP335,cancer_decrement*SUM('Calcs Men No Intervention'!BP400,'Calcs Men No Intervention'!BP465))</f>
        <v>66.382338375345128</v>
      </c>
      <c r="AO5" s="169">
        <f>SUM(L5*'Calcs Men No Intervention'!L43,diabetes_decrement*'Calcs Men No Intervention'!BQ205,heart_decrement*'Calcs Men No Intervention'!BQ270,stroke_decrement*'Calcs Men No Intervention'!BQ335,cancer_decrement*SUM('Calcs Men No Intervention'!BQ400,'Calcs Men No Intervention'!BQ465))</f>
        <v>65.416713373168633</v>
      </c>
      <c r="AP5" s="169">
        <f>SUM(M5*'Calcs Men No Intervention'!M43,diabetes_decrement*'Calcs Men No Intervention'!BR205,heart_decrement*'Calcs Men No Intervention'!BR270,stroke_decrement*'Calcs Men No Intervention'!BR335,cancer_decrement*SUM('Calcs Men No Intervention'!BR400,'Calcs Men No Intervention'!BR465))</f>
        <v>64.354526472001425</v>
      </c>
      <c r="AQ5" s="169">
        <f>SUM(N5*'Calcs Men No Intervention'!N43,diabetes_decrement*'Calcs Men No Intervention'!BS205,heart_decrement*'Calcs Men No Intervention'!BS270,stroke_decrement*'Calcs Men No Intervention'!BS335,cancer_decrement*SUM('Calcs Men No Intervention'!BS400,'Calcs Men No Intervention'!BS465))</f>
        <v>63.230984816879072</v>
      </c>
      <c r="AR5" s="169">
        <f>SUM(O5*'Calcs Men No Intervention'!O43,diabetes_decrement*'Calcs Men No Intervention'!BT205,heart_decrement*'Calcs Men No Intervention'!BT270,stroke_decrement*'Calcs Men No Intervention'!BT335,cancer_decrement*SUM('Calcs Men No Intervention'!BT400,'Calcs Men No Intervention'!BT465))</f>
        <v>62.05105540074198</v>
      </c>
      <c r="AS5" s="169">
        <f>SUM(P5*'Calcs Men No Intervention'!P43,diabetes_decrement*'Calcs Men No Intervention'!BU205,heart_decrement*'Calcs Men No Intervention'!BU270,stroke_decrement*'Calcs Men No Intervention'!BU335,cancer_decrement*SUM('Calcs Men No Intervention'!BU400,'Calcs Men No Intervention'!BU465))</f>
        <v>60.825478758593249</v>
      </c>
      <c r="AT5" s="169">
        <f>SUM(Q5*'Calcs Men No Intervention'!Q43,diabetes_decrement*'Calcs Men No Intervention'!BV205,heart_decrement*'Calcs Men No Intervention'!BV270,stroke_decrement*'Calcs Men No Intervention'!BV335,cancer_decrement*SUM('Calcs Men No Intervention'!BV400,'Calcs Men No Intervention'!BV465))</f>
        <v>59.552019823660927</v>
      </c>
      <c r="AU5" s="169">
        <f>SUM(R5*'Calcs Men No Intervention'!R43,diabetes_decrement*'Calcs Men No Intervention'!BW205,heart_decrement*'Calcs Men No Intervention'!BW270,stroke_decrement*'Calcs Men No Intervention'!BW335,cancer_decrement*SUM('Calcs Men No Intervention'!BW400,'Calcs Men No Intervention'!BW465))</f>
        <v>58.179600971329982</v>
      </c>
      <c r="AV5" s="169">
        <f>SUM(S5*'Calcs Men No Intervention'!S43,diabetes_decrement*'Calcs Men No Intervention'!BX205,heart_decrement*'Calcs Men No Intervention'!BX270,stroke_decrement*'Calcs Men No Intervention'!BX335,cancer_decrement*SUM('Calcs Men No Intervention'!BX400,'Calcs Men No Intervention'!BX465))</f>
        <v>56.76176691886814</v>
      </c>
      <c r="AW5" s="169">
        <f>SUM(T5*'Calcs Men No Intervention'!T43,diabetes_decrement*'Calcs Men No Intervention'!BY205,heart_decrement*'Calcs Men No Intervention'!BY270,stroke_decrement*'Calcs Men No Intervention'!BY335,cancer_decrement*SUM('Calcs Men No Intervention'!BY400,'Calcs Men No Intervention'!BY465))</f>
        <v>55.295258126311147</v>
      </c>
      <c r="AX5" s="169">
        <f>SUM(U5*'Calcs Men No Intervention'!U43,diabetes_decrement*'Calcs Men No Intervention'!BZ205,heart_decrement*'Calcs Men No Intervention'!BZ270,stroke_decrement*'Calcs Men No Intervention'!BZ335,cancer_decrement*SUM('Calcs Men No Intervention'!BZ400,'Calcs Men No Intervention'!BZ465))</f>
        <v>53.796172290892947</v>
      </c>
      <c r="AY5" s="169">
        <f>SUM(V5*'Calcs Men No Intervention'!V43,diabetes_decrement*'Calcs Men No Intervention'!CA205,heart_decrement*'Calcs Men No Intervention'!CA270,stroke_decrement*'Calcs Men No Intervention'!CA335,cancer_decrement*SUM('Calcs Men No Intervention'!CA400,'Calcs Men No Intervention'!CA465))</f>
        <v>52.264192339186451</v>
      </c>
      <c r="AZ5" s="169">
        <f>SUM(W5*'Calcs Men No Intervention'!W43,diabetes_decrement*'Calcs Men No Intervention'!CB205,heart_decrement*'Calcs Men No Intervention'!CB270,stroke_decrement*'Calcs Men No Intervention'!CB335,cancer_decrement*SUM('Calcs Men No Intervention'!CB400,'Calcs Men No Intervention'!CB465))</f>
        <v>50.64971217891506</v>
      </c>
      <c r="BA5" s="169">
        <f>SUM(X5*'Calcs Men No Intervention'!X43,diabetes_decrement*'Calcs Men No Intervention'!CC205,heart_decrement*'Calcs Men No Intervention'!CC270,stroke_decrement*'Calcs Men No Intervention'!CC335,cancer_decrement*SUM('Calcs Men No Intervention'!CC400,'Calcs Men No Intervention'!CC465))</f>
        <v>48.956851053141548</v>
      </c>
      <c r="BB5" s="169">
        <f>SUM(Y5*'Calcs Men No Intervention'!Y43,diabetes_decrement*'Calcs Men No Intervention'!CD205,heart_decrement*'Calcs Men No Intervention'!CD270,stroke_decrement*'Calcs Men No Intervention'!CD335,cancer_decrement*SUM('Calcs Men No Intervention'!CD400,'Calcs Men No Intervention'!CD465))</f>
        <v>47.19832262877599</v>
      </c>
      <c r="BC5" s="169">
        <f>SUM(Z5*'Calcs Men No Intervention'!Z43,diabetes_decrement*'Calcs Men No Intervention'!CE205,heart_decrement*'Calcs Men No Intervention'!CE270,stroke_decrement*'Calcs Men No Intervention'!CE335,cancer_decrement*SUM('Calcs Men No Intervention'!CE400,'Calcs Men No Intervention'!CE465))</f>
        <v>45.411178482903409</v>
      </c>
      <c r="BD5" s="169">
        <f>SUM(AA5*'Calcs Men No Intervention'!AA43,diabetes_decrement*'Calcs Men No Intervention'!CF205,heart_decrement*'Calcs Men No Intervention'!CF270,stroke_decrement*'Calcs Men No Intervention'!CF335,cancer_decrement*SUM('Calcs Men No Intervention'!CF400,'Calcs Men No Intervention'!CF465))</f>
        <v>43.568570248406907</v>
      </c>
      <c r="BE5" s="169">
        <f>SUM(AB5*'Calcs Men No Intervention'!AB43,diabetes_decrement*'Calcs Men No Intervention'!CG205,heart_decrement*'Calcs Men No Intervention'!CG270,stroke_decrement*'Calcs Men No Intervention'!CG335,cancer_decrement*SUM('Calcs Men No Intervention'!CG400,'Calcs Men No Intervention'!CG465))</f>
        <v>41.637415479178046</v>
      </c>
      <c r="BF5" s="169"/>
    </row>
    <row r="6" spans="2:68" x14ac:dyDescent="0.3">
      <c r="B6" s="1">
        <v>2</v>
      </c>
      <c r="C6" s="53"/>
      <c r="D6" s="53"/>
      <c r="E6" s="53">
        <f>MIN(SUMPRODUCT(CHOOSE({1,2,3,4,5,6},'Calcs Men No Intervention'!AG110,'Calcs Men No Intervention'!AG110^2,'Calcs Men No Intervention'!AG110^3,'Calcs Men No Intervention'!D78,0,1),Utilities!$BG$11:$BL$11),1)</f>
        <v>1</v>
      </c>
      <c r="F6" s="53">
        <f>MIN(SUMPRODUCT(CHOOSE({1,2,3,4,5,6},'Calcs Men No Intervention'!AH110,'Calcs Men No Intervention'!AH110^2,'Calcs Men No Intervention'!AH110^3,'Calcs Men No Intervention'!E78,0,1),Utilities!$BG$11:$BL$11),1)</f>
        <v>1</v>
      </c>
      <c r="G6" s="53">
        <f>MIN(SUMPRODUCT(CHOOSE({1,2,3,4,5,6},'Calcs Men No Intervention'!AI110,'Calcs Men No Intervention'!AI110^2,'Calcs Men No Intervention'!AI110^3,'Calcs Men No Intervention'!F78,0,1),Utilities!$BG$11:$BL$11),1)</f>
        <v>1</v>
      </c>
      <c r="H6" s="53">
        <f>MIN(SUMPRODUCT(CHOOSE({1,2,3,4,5,6},'Calcs Men No Intervention'!AJ110,'Calcs Men No Intervention'!AJ110^2,'Calcs Men No Intervention'!AJ110^3,'Calcs Men No Intervention'!G78,0,1),Utilities!$BG$11:$BL$11),1)</f>
        <v>1</v>
      </c>
      <c r="I6" s="53">
        <f>MIN(SUMPRODUCT(CHOOSE({1,2,3,4,5,6},'Calcs Men No Intervention'!AK110,'Calcs Men No Intervention'!AK110^2,'Calcs Men No Intervention'!AK110^3,'Calcs Men No Intervention'!H78,0,1),Utilities!$BG$11:$BL$11),1)</f>
        <v>1</v>
      </c>
      <c r="J6" s="53">
        <f>MIN(SUMPRODUCT(CHOOSE({1,2,3,4,5,6},'Calcs Men No Intervention'!AL110,'Calcs Men No Intervention'!AL110^2,'Calcs Men No Intervention'!AL110^3,'Calcs Men No Intervention'!I78,0,1),Utilities!$BG$11:$BL$11),1)</f>
        <v>1</v>
      </c>
      <c r="K6" s="53">
        <f>MIN(SUMPRODUCT(CHOOSE({1,2,3,4,5,6},'Calcs Men No Intervention'!AM110,'Calcs Men No Intervention'!AM110^2,'Calcs Men No Intervention'!AM110^3,'Calcs Men No Intervention'!J78,0,1),Utilities!$BG$11:$BL$11),1)</f>
        <v>0.99710763441311756</v>
      </c>
      <c r="L6" s="53">
        <f>MIN(SUMPRODUCT(CHOOSE({1,2,3,4,5,6},'Calcs Men No Intervention'!AN110,'Calcs Men No Intervention'!AN110^2,'Calcs Men No Intervention'!AN110^3,'Calcs Men No Intervention'!K78,0,1),Utilities!$BG$11:$BL$11),1)</f>
        <v>0.99117704170843735</v>
      </c>
      <c r="M6" s="53">
        <f>MIN(SUMPRODUCT(CHOOSE({1,2,3,4,5,6},'Calcs Men No Intervention'!AO110,'Calcs Men No Intervention'!AO110^2,'Calcs Men No Intervention'!AO110^3,'Calcs Men No Intervention'!L78,0,1),Utilities!$BG$11:$BL$11),1)</f>
        <v>0.98522564762565767</v>
      </c>
      <c r="N6" s="53">
        <f>MIN(SUMPRODUCT(CHOOSE({1,2,3,4,5,6},'Calcs Men No Intervention'!AP110,'Calcs Men No Intervention'!AP110^2,'Calcs Men No Intervention'!AP110^3,'Calcs Men No Intervention'!M78,0,1),Utilities!$BG$11:$BL$11),1)</f>
        <v>0.97925369800589757</v>
      </c>
      <c r="O6" s="53">
        <f>MIN(SUMPRODUCT(CHOOSE({1,2,3,4,5,6},'Calcs Men No Intervention'!AQ110,'Calcs Men No Intervention'!AQ110^2,'Calcs Men No Intervention'!AQ110^3,'Calcs Men No Intervention'!N78,0,1),Utilities!$BG$11:$BL$11),1)</f>
        <v>0.97326143869027748</v>
      </c>
      <c r="P6" s="53">
        <f>MIN(SUMPRODUCT(CHOOSE({1,2,3,4,5,6},'Calcs Men No Intervention'!AR110,'Calcs Men No Intervention'!AR110^2,'Calcs Men No Intervention'!AR110^3,'Calcs Men No Intervention'!O78,0,1),Utilities!$BG$11:$BL$11),1)</f>
        <v>0.96724911551991755</v>
      </c>
      <c r="Q6" s="53">
        <f>MIN(SUMPRODUCT(CHOOSE({1,2,3,4,5,6},'Calcs Men No Intervention'!AS110,'Calcs Men No Intervention'!AS110^2,'Calcs Men No Intervention'!AS110^3,'Calcs Men No Intervention'!P78,0,1),Utilities!$BG$11:$BL$11),1)</f>
        <v>0.96121697433593745</v>
      </c>
      <c r="R6" s="53">
        <f>MIN(SUMPRODUCT(CHOOSE({1,2,3,4,5,6},'Calcs Men No Intervention'!AT110,'Calcs Men No Intervention'!AT110^2,'Calcs Men No Intervention'!AT110^3,'Calcs Men No Intervention'!Q78,0,1),Utilities!$BG$11:$BL$11),1)</f>
        <v>0.95516526097945742</v>
      </c>
      <c r="S6" s="53">
        <f>MIN(SUMPRODUCT(CHOOSE({1,2,3,4,5,6},'Calcs Men No Intervention'!AU110,'Calcs Men No Intervention'!AU110^2,'Calcs Men No Intervention'!AU110^3,'Calcs Men No Intervention'!R78,0,1),Utilities!$BG$11:$BL$11),1)</f>
        <v>0.94909422129159782</v>
      </c>
      <c r="T6" s="53">
        <f>MIN(SUMPRODUCT(CHOOSE({1,2,3,4,5,6},'Calcs Men No Intervention'!AV110,'Calcs Men No Intervention'!AV110^2,'Calcs Men No Intervention'!AV110^3,'Calcs Men No Intervention'!S78,0,1),Utilities!$BG$11:$BL$11),1)</f>
        <v>0.94300410111347732</v>
      </c>
      <c r="U6" s="53">
        <f>MIN(SUMPRODUCT(CHOOSE({1,2,3,4,5,6},'Calcs Men No Intervention'!AW110,'Calcs Men No Intervention'!AW110^2,'Calcs Men No Intervention'!AW110^3,'Calcs Men No Intervention'!T78,0,1),Utilities!$BG$11:$BL$11),1)</f>
        <v>0.93689514628621784</v>
      </c>
      <c r="V6" s="53">
        <f>MIN(SUMPRODUCT(CHOOSE({1,2,3,4,5,6},'Calcs Men No Intervention'!AX110,'Calcs Men No Intervention'!AX110^2,'Calcs Men No Intervention'!AX110^3,'Calcs Men No Intervention'!U78,0,1),Utilities!$BG$11:$BL$11),1)</f>
        <v>0.93076760265093716</v>
      </c>
      <c r="W6" s="53">
        <f>MIN(SUMPRODUCT(CHOOSE({1,2,3,4,5,6},'Calcs Men No Intervention'!AY110,'Calcs Men No Intervention'!AY110^2,'Calcs Men No Intervention'!AY110^3,'Calcs Men No Intervention'!V78,0,1),Utilities!$BG$11:$BL$11),1)</f>
        <v>0.92462171604875754</v>
      </c>
      <c r="X6" s="53">
        <f>MIN(SUMPRODUCT(CHOOSE({1,2,3,4,5,6},'Calcs Men No Intervention'!AZ110,'Calcs Men No Intervention'!AZ110^2,'Calcs Men No Intervention'!AZ110^3,'Calcs Men No Intervention'!W78,0,1),Utilities!$BG$11:$BL$11),1)</f>
        <v>0.9184577323207973</v>
      </c>
      <c r="Y6" s="53">
        <f>MIN(SUMPRODUCT(CHOOSE({1,2,3,4,5,6},'Calcs Men No Intervention'!BA110,'Calcs Men No Intervention'!BA110^2,'Calcs Men No Intervention'!BA110^3,'Calcs Men No Intervention'!X78,0,1),Utilities!$BG$11:$BL$11),1)</f>
        <v>0.9123206165235338</v>
      </c>
      <c r="Z6" s="53">
        <f>MIN(SUMPRODUCT(CHOOSE({1,2,3,4,5,6},'Calcs Men No Intervention'!BB110,'Calcs Men No Intervention'!BB110^2,'Calcs Men No Intervention'!BB110^3,'Calcs Men No Intervention'!Y78,0,1),Utilities!$BG$11:$BL$11),1)</f>
        <v>0.90625701713612083</v>
      </c>
      <c r="AA6" s="53">
        <f>MIN(SUMPRODUCT(CHOOSE({1,2,3,4,5,6},'Calcs Men No Intervention'!BC110,'Calcs Men No Intervention'!BC110^2,'Calcs Men No Intervention'!BC110^3,'Calcs Men No Intervention'!Z78,0,1),Utilities!$BG$11:$BL$11),1)</f>
        <v>0.90026955741500903</v>
      </c>
      <c r="AB6" s="53">
        <f>MIN(SUMPRODUCT(CHOOSE({1,2,3,4,5,6},'Calcs Men No Intervention'!BD110,'Calcs Men No Intervention'!BD110^2,'Calcs Men No Intervention'!BD110^3,'Calcs Men No Intervention'!AA78,0,1),Utilities!$BG$11:$BL$11),1)</f>
        <v>0.89436067041903367</v>
      </c>
      <c r="AE6" s="1">
        <v>2</v>
      </c>
      <c r="AF6" s="169">
        <f>SUM(C6*'Calcs Men No Intervention'!C44,diabetes_decrement*'Calcs Men No Intervention'!BH206,heart_decrement*'Calcs Men No Intervention'!BH271,stroke_decrement*'Calcs Men No Intervention'!BH336,cancer_decrement*SUM('Calcs Men No Intervention'!BH401,'Calcs Men No Intervention'!BH466))</f>
        <v>0</v>
      </c>
      <c r="AG6" s="169">
        <f>SUM(D6*'Calcs Men No Intervention'!D44,diabetes_decrement*'Calcs Men No Intervention'!BI206,heart_decrement*'Calcs Men No Intervention'!BI271,stroke_decrement*'Calcs Men No Intervention'!BI336,cancer_decrement*SUM('Calcs Men No Intervention'!BI401,'Calcs Men No Intervention'!BI466))</f>
        <v>0</v>
      </c>
      <c r="AH6" s="169">
        <f>SUM(E6*'Calcs Men No Intervention'!E44,diabetes_decrement*'Calcs Men No Intervention'!BJ206,heart_decrement*'Calcs Men No Intervention'!BJ271,stroke_decrement*'Calcs Men No Intervention'!BJ336,cancer_decrement*SUM('Calcs Men No Intervention'!BJ401,'Calcs Men No Intervention'!BJ466))</f>
        <v>0</v>
      </c>
      <c r="AI6" s="169">
        <f>SUM(F6*'Calcs Men No Intervention'!F44,diabetes_decrement*'Calcs Men No Intervention'!BK206,heart_decrement*'Calcs Men No Intervention'!BK271,stroke_decrement*'Calcs Men No Intervention'!BK336,cancer_decrement*SUM('Calcs Men No Intervention'!BK401,'Calcs Men No Intervention'!BK466))</f>
        <v>0</v>
      </c>
      <c r="AJ6" s="169">
        <f>SUM(G6*'Calcs Men No Intervention'!G44,diabetes_decrement*'Calcs Men No Intervention'!BL206,heart_decrement*'Calcs Men No Intervention'!BL271,stroke_decrement*'Calcs Men No Intervention'!BL336,cancer_decrement*SUM('Calcs Men No Intervention'!BL401,'Calcs Men No Intervention'!BL466))</f>
        <v>0</v>
      </c>
      <c r="AK6" s="169">
        <f>SUM(H6*'Calcs Men No Intervention'!H44,diabetes_decrement*'Calcs Men No Intervention'!BM206,heart_decrement*'Calcs Men No Intervention'!BM271,stroke_decrement*'Calcs Men No Intervention'!BM336,cancer_decrement*SUM('Calcs Men No Intervention'!BM401,'Calcs Men No Intervention'!BM466))</f>
        <v>0</v>
      </c>
      <c r="AL6" s="169">
        <f>SUM(I6*'Calcs Men No Intervention'!I44,diabetes_decrement*'Calcs Men No Intervention'!BN206,heart_decrement*'Calcs Men No Intervention'!BN271,stroke_decrement*'Calcs Men No Intervention'!BN336,cancer_decrement*SUM('Calcs Men No Intervention'!BN401,'Calcs Men No Intervention'!BN466))</f>
        <v>0</v>
      </c>
      <c r="AM6" s="169">
        <f>SUM(J6*'Calcs Men No Intervention'!J44,diabetes_decrement*'Calcs Men No Intervention'!BO206,heart_decrement*'Calcs Men No Intervention'!BO271,stroke_decrement*'Calcs Men No Intervention'!BO336,cancer_decrement*SUM('Calcs Men No Intervention'!BO401,'Calcs Men No Intervention'!BO466))</f>
        <v>0</v>
      </c>
      <c r="AN6" s="169">
        <f>SUM(K6*'Calcs Men No Intervention'!K44,diabetes_decrement*'Calcs Men No Intervention'!BP206,heart_decrement*'Calcs Men No Intervention'!BP271,stroke_decrement*'Calcs Men No Intervention'!BP336,cancer_decrement*SUM('Calcs Men No Intervention'!BP401,'Calcs Men No Intervention'!BP466))</f>
        <v>0</v>
      </c>
      <c r="AO6" s="169">
        <f>SUM(L6*'Calcs Men No Intervention'!L44,diabetes_decrement*'Calcs Men No Intervention'!BQ206,heart_decrement*'Calcs Men No Intervention'!BQ271,stroke_decrement*'Calcs Men No Intervention'!BQ336,cancer_decrement*SUM('Calcs Men No Intervention'!BQ401,'Calcs Men No Intervention'!BQ466))</f>
        <v>0</v>
      </c>
      <c r="AP6" s="169">
        <f>SUM(M6*'Calcs Men No Intervention'!M44,diabetes_decrement*'Calcs Men No Intervention'!BR206,heart_decrement*'Calcs Men No Intervention'!BR271,stroke_decrement*'Calcs Men No Intervention'!BR336,cancer_decrement*SUM('Calcs Men No Intervention'!BR401,'Calcs Men No Intervention'!BR466))</f>
        <v>0</v>
      </c>
      <c r="AQ6" s="169">
        <f>SUM(N6*'Calcs Men No Intervention'!N44,diabetes_decrement*'Calcs Men No Intervention'!BS206,heart_decrement*'Calcs Men No Intervention'!BS271,stroke_decrement*'Calcs Men No Intervention'!BS336,cancer_decrement*SUM('Calcs Men No Intervention'!BS401,'Calcs Men No Intervention'!BS466))</f>
        <v>0</v>
      </c>
      <c r="AR6" s="169">
        <f>SUM(O6*'Calcs Men No Intervention'!O44,diabetes_decrement*'Calcs Men No Intervention'!BT206,heart_decrement*'Calcs Men No Intervention'!BT271,stroke_decrement*'Calcs Men No Intervention'!BT336,cancer_decrement*SUM('Calcs Men No Intervention'!BT401,'Calcs Men No Intervention'!BT466))</f>
        <v>0</v>
      </c>
      <c r="AS6" s="169">
        <f>SUM(P6*'Calcs Men No Intervention'!P44,diabetes_decrement*'Calcs Men No Intervention'!BU206,heart_decrement*'Calcs Men No Intervention'!BU271,stroke_decrement*'Calcs Men No Intervention'!BU336,cancer_decrement*SUM('Calcs Men No Intervention'!BU401,'Calcs Men No Intervention'!BU466))</f>
        <v>0</v>
      </c>
      <c r="AT6" s="169">
        <f>SUM(Q6*'Calcs Men No Intervention'!Q44,diabetes_decrement*'Calcs Men No Intervention'!BV206,heart_decrement*'Calcs Men No Intervention'!BV271,stroke_decrement*'Calcs Men No Intervention'!BV336,cancer_decrement*SUM('Calcs Men No Intervention'!BV401,'Calcs Men No Intervention'!BV466))</f>
        <v>0</v>
      </c>
      <c r="AU6" s="169">
        <f>SUM(R6*'Calcs Men No Intervention'!R44,diabetes_decrement*'Calcs Men No Intervention'!BW206,heart_decrement*'Calcs Men No Intervention'!BW271,stroke_decrement*'Calcs Men No Intervention'!BW336,cancer_decrement*SUM('Calcs Men No Intervention'!BW401,'Calcs Men No Intervention'!BW466))</f>
        <v>0</v>
      </c>
      <c r="AV6" s="169">
        <f>SUM(S6*'Calcs Men No Intervention'!S44,diabetes_decrement*'Calcs Men No Intervention'!BX206,heart_decrement*'Calcs Men No Intervention'!BX271,stroke_decrement*'Calcs Men No Intervention'!BX336,cancer_decrement*SUM('Calcs Men No Intervention'!BX401,'Calcs Men No Intervention'!BX466))</f>
        <v>0</v>
      </c>
      <c r="AW6" s="169">
        <f>SUM(T6*'Calcs Men No Intervention'!T44,diabetes_decrement*'Calcs Men No Intervention'!BY206,heart_decrement*'Calcs Men No Intervention'!BY271,stroke_decrement*'Calcs Men No Intervention'!BY336,cancer_decrement*SUM('Calcs Men No Intervention'!BY401,'Calcs Men No Intervention'!BY466))</f>
        <v>0</v>
      </c>
      <c r="AX6" s="169">
        <f>SUM(U6*'Calcs Men No Intervention'!U44,diabetes_decrement*'Calcs Men No Intervention'!BZ206,heart_decrement*'Calcs Men No Intervention'!BZ271,stroke_decrement*'Calcs Men No Intervention'!BZ336,cancer_decrement*SUM('Calcs Men No Intervention'!BZ401,'Calcs Men No Intervention'!BZ466))</f>
        <v>0</v>
      </c>
      <c r="AY6" s="169">
        <f>SUM(V6*'Calcs Men No Intervention'!V44,diabetes_decrement*'Calcs Men No Intervention'!CA206,heart_decrement*'Calcs Men No Intervention'!CA271,stroke_decrement*'Calcs Men No Intervention'!CA336,cancer_decrement*SUM('Calcs Men No Intervention'!CA401,'Calcs Men No Intervention'!CA466))</f>
        <v>0</v>
      </c>
      <c r="AZ6" s="169">
        <f>SUM(W6*'Calcs Men No Intervention'!W44,diabetes_decrement*'Calcs Men No Intervention'!CB206,heart_decrement*'Calcs Men No Intervention'!CB271,stroke_decrement*'Calcs Men No Intervention'!CB336,cancer_decrement*SUM('Calcs Men No Intervention'!CB401,'Calcs Men No Intervention'!CB466))</f>
        <v>0</v>
      </c>
      <c r="BA6" s="169">
        <f>SUM(X6*'Calcs Men No Intervention'!X44,diabetes_decrement*'Calcs Men No Intervention'!CC206,heart_decrement*'Calcs Men No Intervention'!CC271,stroke_decrement*'Calcs Men No Intervention'!CC336,cancer_decrement*SUM('Calcs Men No Intervention'!CC401,'Calcs Men No Intervention'!CC466))</f>
        <v>0</v>
      </c>
      <c r="BB6" s="169">
        <f>SUM(Y6*'Calcs Men No Intervention'!Y44,diabetes_decrement*'Calcs Men No Intervention'!CD206,heart_decrement*'Calcs Men No Intervention'!CD271,stroke_decrement*'Calcs Men No Intervention'!CD336,cancer_decrement*SUM('Calcs Men No Intervention'!CD401,'Calcs Men No Intervention'!CD466))</f>
        <v>0</v>
      </c>
      <c r="BC6" s="169">
        <f>SUM(Z6*'Calcs Men No Intervention'!Z44,diabetes_decrement*'Calcs Men No Intervention'!CE206,heart_decrement*'Calcs Men No Intervention'!CE271,stroke_decrement*'Calcs Men No Intervention'!CE336,cancer_decrement*SUM('Calcs Men No Intervention'!CE401,'Calcs Men No Intervention'!CE466))</f>
        <v>0</v>
      </c>
      <c r="BD6" s="169">
        <f>SUM(AA6*'Calcs Men No Intervention'!AA44,diabetes_decrement*'Calcs Men No Intervention'!CF206,heart_decrement*'Calcs Men No Intervention'!CF271,stroke_decrement*'Calcs Men No Intervention'!CF336,cancer_decrement*SUM('Calcs Men No Intervention'!CF401,'Calcs Men No Intervention'!CF466))</f>
        <v>0</v>
      </c>
      <c r="BE6" s="169">
        <f>SUM(AB6*'Calcs Men No Intervention'!AB44,diabetes_decrement*'Calcs Men No Intervention'!CG206,heart_decrement*'Calcs Men No Intervention'!CG271,stroke_decrement*'Calcs Men No Intervention'!CG336,cancer_decrement*SUM('Calcs Men No Intervention'!CG401,'Calcs Men No Intervention'!CG466))</f>
        <v>0</v>
      </c>
      <c r="BG6" s="197" t="s">
        <v>348</v>
      </c>
    </row>
    <row r="7" spans="2:68" x14ac:dyDescent="0.3">
      <c r="B7" s="1">
        <v>3</v>
      </c>
      <c r="C7" s="53"/>
      <c r="D7" s="53"/>
      <c r="E7" s="53"/>
      <c r="F7" s="53">
        <f>MIN(SUMPRODUCT(CHOOSE({1,2,3,4,5,6},'Calcs Men No Intervention'!AH111,'Calcs Men No Intervention'!AH111^2,'Calcs Men No Intervention'!AH111^3,'Calcs Men No Intervention'!E79,0,1),Utilities!$BG$11:$BL$11),1)</f>
        <v>1</v>
      </c>
      <c r="G7" s="53">
        <f>MIN(SUMPRODUCT(CHOOSE({1,2,3,4,5,6},'Calcs Men No Intervention'!AI111,'Calcs Men No Intervention'!AI111^2,'Calcs Men No Intervention'!AI111^3,'Calcs Men No Intervention'!F79,0,1),Utilities!$BG$11:$BL$11),1)</f>
        <v>1</v>
      </c>
      <c r="H7" s="53">
        <f>MIN(SUMPRODUCT(CHOOSE({1,2,3,4,5,6},'Calcs Men No Intervention'!AJ111,'Calcs Men No Intervention'!AJ111^2,'Calcs Men No Intervention'!AJ111^3,'Calcs Men No Intervention'!G79,0,1),Utilities!$BG$11:$BL$11),1)</f>
        <v>1</v>
      </c>
      <c r="I7" s="53">
        <f>MIN(SUMPRODUCT(CHOOSE({1,2,3,4,5,6},'Calcs Men No Intervention'!AK111,'Calcs Men No Intervention'!AK111^2,'Calcs Men No Intervention'!AK111^3,'Calcs Men No Intervention'!H79,0,1),Utilities!$BG$11:$BL$11),1)</f>
        <v>1</v>
      </c>
      <c r="J7" s="53">
        <f>MIN(SUMPRODUCT(CHOOSE({1,2,3,4,5,6},'Calcs Men No Intervention'!AL111,'Calcs Men No Intervention'!AL111^2,'Calcs Men No Intervention'!AL111^3,'Calcs Men No Intervention'!I79,0,1),Utilities!$BG$11:$BL$11),1)</f>
        <v>1</v>
      </c>
      <c r="K7" s="53">
        <f>MIN(SUMPRODUCT(CHOOSE({1,2,3,4,5,6},'Calcs Men No Intervention'!AM111,'Calcs Men No Intervention'!AM111^2,'Calcs Men No Intervention'!AM111^3,'Calcs Men No Intervention'!J79,0,1),Utilities!$BG$11:$BL$11),1)</f>
        <v>1</v>
      </c>
      <c r="L7" s="53">
        <f>MIN(SUMPRODUCT(CHOOSE({1,2,3,4,5,6},'Calcs Men No Intervention'!AN111,'Calcs Men No Intervention'!AN111^2,'Calcs Men No Intervention'!AN111^3,'Calcs Men No Intervention'!K79,0,1),Utilities!$BG$11:$BL$11),1)</f>
        <v>0.99710763441311756</v>
      </c>
      <c r="M7" s="53">
        <f>MIN(SUMPRODUCT(CHOOSE({1,2,3,4,5,6},'Calcs Men No Intervention'!AO111,'Calcs Men No Intervention'!AO111^2,'Calcs Men No Intervention'!AO111^3,'Calcs Men No Intervention'!L79,0,1),Utilities!$BG$11:$BL$11),1)</f>
        <v>0.99117704170843735</v>
      </c>
      <c r="N7" s="53">
        <f>MIN(SUMPRODUCT(CHOOSE({1,2,3,4,5,6},'Calcs Men No Intervention'!AP111,'Calcs Men No Intervention'!AP111^2,'Calcs Men No Intervention'!AP111^3,'Calcs Men No Intervention'!M79,0,1),Utilities!$BG$11:$BL$11),1)</f>
        <v>0.98522564762565767</v>
      </c>
      <c r="O7" s="53">
        <f>MIN(SUMPRODUCT(CHOOSE({1,2,3,4,5,6},'Calcs Men No Intervention'!AQ111,'Calcs Men No Intervention'!AQ111^2,'Calcs Men No Intervention'!AQ111^3,'Calcs Men No Intervention'!N79,0,1),Utilities!$BG$11:$BL$11),1)</f>
        <v>0.97925369800589757</v>
      </c>
      <c r="P7" s="53">
        <f>MIN(SUMPRODUCT(CHOOSE({1,2,3,4,5,6},'Calcs Men No Intervention'!AR111,'Calcs Men No Intervention'!AR111^2,'Calcs Men No Intervention'!AR111^3,'Calcs Men No Intervention'!O79,0,1),Utilities!$BG$11:$BL$11),1)</f>
        <v>0.97326143869027748</v>
      </c>
      <c r="Q7" s="53">
        <f>MIN(SUMPRODUCT(CHOOSE({1,2,3,4,5,6},'Calcs Men No Intervention'!AS111,'Calcs Men No Intervention'!AS111^2,'Calcs Men No Intervention'!AS111^3,'Calcs Men No Intervention'!P79,0,1),Utilities!$BG$11:$BL$11),1)</f>
        <v>0.96724911551991755</v>
      </c>
      <c r="R7" s="53">
        <f>MIN(SUMPRODUCT(CHOOSE({1,2,3,4,5,6},'Calcs Men No Intervention'!AT111,'Calcs Men No Intervention'!AT111^2,'Calcs Men No Intervention'!AT111^3,'Calcs Men No Intervention'!Q79,0,1),Utilities!$BG$11:$BL$11),1)</f>
        <v>0.96121697433593745</v>
      </c>
      <c r="S7" s="53">
        <f>MIN(SUMPRODUCT(CHOOSE({1,2,3,4,5,6},'Calcs Men No Intervention'!AU111,'Calcs Men No Intervention'!AU111^2,'Calcs Men No Intervention'!AU111^3,'Calcs Men No Intervention'!R79,0,1),Utilities!$BG$11:$BL$11),1)</f>
        <v>0.95516526097945742</v>
      </c>
      <c r="T7" s="53">
        <f>MIN(SUMPRODUCT(CHOOSE({1,2,3,4,5,6},'Calcs Men No Intervention'!AV111,'Calcs Men No Intervention'!AV111^2,'Calcs Men No Intervention'!AV111^3,'Calcs Men No Intervention'!S79,0,1),Utilities!$BG$11:$BL$11),1)</f>
        <v>0.94909422129159782</v>
      </c>
      <c r="U7" s="53">
        <f>MIN(SUMPRODUCT(CHOOSE({1,2,3,4,5,6},'Calcs Men No Intervention'!AW111,'Calcs Men No Intervention'!AW111^2,'Calcs Men No Intervention'!AW111^3,'Calcs Men No Intervention'!T79,0,1),Utilities!$BG$11:$BL$11),1)</f>
        <v>0.94300410111347732</v>
      </c>
      <c r="V7" s="53">
        <f>MIN(SUMPRODUCT(CHOOSE({1,2,3,4,5,6},'Calcs Men No Intervention'!AX111,'Calcs Men No Intervention'!AX111^2,'Calcs Men No Intervention'!AX111^3,'Calcs Men No Intervention'!U79,0,1),Utilities!$BG$11:$BL$11),1)</f>
        <v>0.93689514628621784</v>
      </c>
      <c r="W7" s="53">
        <f>MIN(SUMPRODUCT(CHOOSE({1,2,3,4,5,6},'Calcs Men No Intervention'!AY111,'Calcs Men No Intervention'!AY111^2,'Calcs Men No Intervention'!AY111^3,'Calcs Men No Intervention'!V79,0,1),Utilities!$BG$11:$BL$11),1)</f>
        <v>0.93076760265093716</v>
      </c>
      <c r="X7" s="53">
        <f>MIN(SUMPRODUCT(CHOOSE({1,2,3,4,5,6},'Calcs Men No Intervention'!AZ111,'Calcs Men No Intervention'!AZ111^2,'Calcs Men No Intervention'!AZ111^3,'Calcs Men No Intervention'!W79,0,1),Utilities!$BG$11:$BL$11),1)</f>
        <v>0.92462171604875754</v>
      </c>
      <c r="Y7" s="53">
        <f>MIN(SUMPRODUCT(CHOOSE({1,2,3,4,5,6},'Calcs Men No Intervention'!BA111,'Calcs Men No Intervention'!BA111^2,'Calcs Men No Intervention'!BA111^3,'Calcs Men No Intervention'!X79,0,1),Utilities!$BG$11:$BL$11),1)</f>
        <v>0.9184577323207973</v>
      </c>
      <c r="Z7" s="53">
        <f>MIN(SUMPRODUCT(CHOOSE({1,2,3,4,5,6},'Calcs Men No Intervention'!BB111,'Calcs Men No Intervention'!BB111^2,'Calcs Men No Intervention'!BB111^3,'Calcs Men No Intervention'!Y79,0,1),Utilities!$BG$11:$BL$11),1)</f>
        <v>0.9123206165235338</v>
      </c>
      <c r="AA7" s="53">
        <f>MIN(SUMPRODUCT(CHOOSE({1,2,3,4,5,6},'Calcs Men No Intervention'!BC111,'Calcs Men No Intervention'!BC111^2,'Calcs Men No Intervention'!BC111^3,'Calcs Men No Intervention'!Z79,0,1),Utilities!$BG$11:$BL$11),1)</f>
        <v>0.90625701713612083</v>
      </c>
      <c r="AB7" s="53">
        <f>MIN(SUMPRODUCT(CHOOSE({1,2,3,4,5,6},'Calcs Men No Intervention'!BD111,'Calcs Men No Intervention'!BD111^2,'Calcs Men No Intervention'!BD111^3,'Calcs Men No Intervention'!AA79,0,1),Utilities!$BG$11:$BL$11),1)</f>
        <v>0.90026955741500903</v>
      </c>
      <c r="AE7" s="1">
        <v>3</v>
      </c>
      <c r="AF7" s="169">
        <f>SUM(C7*'Calcs Men No Intervention'!C45,diabetes_decrement*'Calcs Men No Intervention'!BH207,heart_decrement*'Calcs Men No Intervention'!BH272,stroke_decrement*'Calcs Men No Intervention'!BH337,cancer_decrement*SUM('Calcs Men No Intervention'!BH402,'Calcs Men No Intervention'!BH467))</f>
        <v>0</v>
      </c>
      <c r="AG7" s="169">
        <f>SUM(D7*'Calcs Men No Intervention'!D45,diabetes_decrement*'Calcs Men No Intervention'!BI207,heart_decrement*'Calcs Men No Intervention'!BI272,stroke_decrement*'Calcs Men No Intervention'!BI337,cancer_decrement*SUM('Calcs Men No Intervention'!BI402,'Calcs Men No Intervention'!BI467))</f>
        <v>0</v>
      </c>
      <c r="AH7" s="169">
        <f>SUM(E7*'Calcs Men No Intervention'!E45,diabetes_decrement*'Calcs Men No Intervention'!BJ207,heart_decrement*'Calcs Men No Intervention'!BJ272,stroke_decrement*'Calcs Men No Intervention'!BJ337,cancer_decrement*SUM('Calcs Men No Intervention'!BJ402,'Calcs Men No Intervention'!BJ467))</f>
        <v>0</v>
      </c>
      <c r="AI7" s="169">
        <f>SUM(F7*'Calcs Men No Intervention'!F45,diabetes_decrement*'Calcs Men No Intervention'!BK207,heart_decrement*'Calcs Men No Intervention'!BK272,stroke_decrement*'Calcs Men No Intervention'!BK337,cancer_decrement*SUM('Calcs Men No Intervention'!BK402,'Calcs Men No Intervention'!BK467))</f>
        <v>0</v>
      </c>
      <c r="AJ7" s="169">
        <f>SUM(G7*'Calcs Men No Intervention'!G45,diabetes_decrement*'Calcs Men No Intervention'!BL207,heart_decrement*'Calcs Men No Intervention'!BL272,stroke_decrement*'Calcs Men No Intervention'!BL337,cancer_decrement*SUM('Calcs Men No Intervention'!BL402,'Calcs Men No Intervention'!BL467))</f>
        <v>0</v>
      </c>
      <c r="AK7" s="169">
        <f>SUM(H7*'Calcs Men No Intervention'!H45,diabetes_decrement*'Calcs Men No Intervention'!BM207,heart_decrement*'Calcs Men No Intervention'!BM272,stroke_decrement*'Calcs Men No Intervention'!BM337,cancer_decrement*SUM('Calcs Men No Intervention'!BM402,'Calcs Men No Intervention'!BM467))</f>
        <v>0</v>
      </c>
      <c r="AL7" s="169">
        <f>SUM(I7*'Calcs Men No Intervention'!I45,diabetes_decrement*'Calcs Men No Intervention'!BN207,heart_decrement*'Calcs Men No Intervention'!BN272,stroke_decrement*'Calcs Men No Intervention'!BN337,cancer_decrement*SUM('Calcs Men No Intervention'!BN402,'Calcs Men No Intervention'!BN467))</f>
        <v>0</v>
      </c>
      <c r="AM7" s="169">
        <f>SUM(J7*'Calcs Men No Intervention'!J45,diabetes_decrement*'Calcs Men No Intervention'!BO207,heart_decrement*'Calcs Men No Intervention'!BO272,stroke_decrement*'Calcs Men No Intervention'!BO337,cancer_decrement*SUM('Calcs Men No Intervention'!BO402,'Calcs Men No Intervention'!BO467))</f>
        <v>0</v>
      </c>
      <c r="AN7" s="169">
        <f>SUM(K7*'Calcs Men No Intervention'!K45,diabetes_decrement*'Calcs Men No Intervention'!BP207,heart_decrement*'Calcs Men No Intervention'!BP272,stroke_decrement*'Calcs Men No Intervention'!BP337,cancer_decrement*SUM('Calcs Men No Intervention'!BP402,'Calcs Men No Intervention'!BP467))</f>
        <v>0</v>
      </c>
      <c r="AO7" s="169">
        <f>SUM(L7*'Calcs Men No Intervention'!L45,diabetes_decrement*'Calcs Men No Intervention'!BQ207,heart_decrement*'Calcs Men No Intervention'!BQ272,stroke_decrement*'Calcs Men No Intervention'!BQ337,cancer_decrement*SUM('Calcs Men No Intervention'!BQ402,'Calcs Men No Intervention'!BQ467))</f>
        <v>0</v>
      </c>
      <c r="AP7" s="169">
        <f>SUM(M7*'Calcs Men No Intervention'!M45,diabetes_decrement*'Calcs Men No Intervention'!BR207,heart_decrement*'Calcs Men No Intervention'!BR272,stroke_decrement*'Calcs Men No Intervention'!BR337,cancer_decrement*SUM('Calcs Men No Intervention'!BR402,'Calcs Men No Intervention'!BR467))</f>
        <v>0</v>
      </c>
      <c r="AQ7" s="169">
        <f>SUM(N7*'Calcs Men No Intervention'!N45,diabetes_decrement*'Calcs Men No Intervention'!BS207,heart_decrement*'Calcs Men No Intervention'!BS272,stroke_decrement*'Calcs Men No Intervention'!BS337,cancer_decrement*SUM('Calcs Men No Intervention'!BS402,'Calcs Men No Intervention'!BS467))</f>
        <v>0</v>
      </c>
      <c r="AR7" s="169">
        <f>SUM(O7*'Calcs Men No Intervention'!O45,diabetes_decrement*'Calcs Men No Intervention'!BT207,heart_decrement*'Calcs Men No Intervention'!BT272,stroke_decrement*'Calcs Men No Intervention'!BT337,cancer_decrement*SUM('Calcs Men No Intervention'!BT402,'Calcs Men No Intervention'!BT467))</f>
        <v>0</v>
      </c>
      <c r="AS7" s="169">
        <f>SUM(P7*'Calcs Men No Intervention'!P45,diabetes_decrement*'Calcs Men No Intervention'!BU207,heart_decrement*'Calcs Men No Intervention'!BU272,stroke_decrement*'Calcs Men No Intervention'!BU337,cancer_decrement*SUM('Calcs Men No Intervention'!BU402,'Calcs Men No Intervention'!BU467))</f>
        <v>0</v>
      </c>
      <c r="AT7" s="169">
        <f>SUM(Q7*'Calcs Men No Intervention'!Q45,diabetes_decrement*'Calcs Men No Intervention'!BV207,heart_decrement*'Calcs Men No Intervention'!BV272,stroke_decrement*'Calcs Men No Intervention'!BV337,cancer_decrement*SUM('Calcs Men No Intervention'!BV402,'Calcs Men No Intervention'!BV467))</f>
        <v>0</v>
      </c>
      <c r="AU7" s="169">
        <f>SUM(R7*'Calcs Men No Intervention'!R45,diabetes_decrement*'Calcs Men No Intervention'!BW207,heart_decrement*'Calcs Men No Intervention'!BW272,stroke_decrement*'Calcs Men No Intervention'!BW337,cancer_decrement*SUM('Calcs Men No Intervention'!BW402,'Calcs Men No Intervention'!BW467))</f>
        <v>0</v>
      </c>
      <c r="AV7" s="169">
        <f>SUM(S7*'Calcs Men No Intervention'!S45,diabetes_decrement*'Calcs Men No Intervention'!BX207,heart_decrement*'Calcs Men No Intervention'!BX272,stroke_decrement*'Calcs Men No Intervention'!BX337,cancer_decrement*SUM('Calcs Men No Intervention'!BX402,'Calcs Men No Intervention'!BX467))</f>
        <v>0</v>
      </c>
      <c r="AW7" s="169">
        <f>SUM(T7*'Calcs Men No Intervention'!T45,diabetes_decrement*'Calcs Men No Intervention'!BY207,heart_decrement*'Calcs Men No Intervention'!BY272,stroke_decrement*'Calcs Men No Intervention'!BY337,cancer_decrement*SUM('Calcs Men No Intervention'!BY402,'Calcs Men No Intervention'!BY467))</f>
        <v>0</v>
      </c>
      <c r="AX7" s="169">
        <f>SUM(U7*'Calcs Men No Intervention'!U45,diabetes_decrement*'Calcs Men No Intervention'!BZ207,heart_decrement*'Calcs Men No Intervention'!BZ272,stroke_decrement*'Calcs Men No Intervention'!BZ337,cancer_decrement*SUM('Calcs Men No Intervention'!BZ402,'Calcs Men No Intervention'!BZ467))</f>
        <v>0</v>
      </c>
      <c r="AY7" s="169">
        <f>SUM(V7*'Calcs Men No Intervention'!V45,diabetes_decrement*'Calcs Men No Intervention'!CA207,heart_decrement*'Calcs Men No Intervention'!CA272,stroke_decrement*'Calcs Men No Intervention'!CA337,cancer_decrement*SUM('Calcs Men No Intervention'!CA402,'Calcs Men No Intervention'!CA467))</f>
        <v>0</v>
      </c>
      <c r="AZ7" s="169">
        <f>SUM(W7*'Calcs Men No Intervention'!W45,diabetes_decrement*'Calcs Men No Intervention'!CB207,heart_decrement*'Calcs Men No Intervention'!CB272,stroke_decrement*'Calcs Men No Intervention'!CB337,cancer_decrement*SUM('Calcs Men No Intervention'!CB402,'Calcs Men No Intervention'!CB467))</f>
        <v>0</v>
      </c>
      <c r="BA7" s="169">
        <f>SUM(X7*'Calcs Men No Intervention'!X45,diabetes_decrement*'Calcs Men No Intervention'!CC207,heart_decrement*'Calcs Men No Intervention'!CC272,stroke_decrement*'Calcs Men No Intervention'!CC337,cancer_decrement*SUM('Calcs Men No Intervention'!CC402,'Calcs Men No Intervention'!CC467))</f>
        <v>0</v>
      </c>
      <c r="BB7" s="169">
        <f>SUM(Y7*'Calcs Men No Intervention'!Y45,diabetes_decrement*'Calcs Men No Intervention'!CD207,heart_decrement*'Calcs Men No Intervention'!CD272,stroke_decrement*'Calcs Men No Intervention'!CD337,cancer_decrement*SUM('Calcs Men No Intervention'!CD402,'Calcs Men No Intervention'!CD467))</f>
        <v>0</v>
      </c>
      <c r="BC7" s="169">
        <f>SUM(Z7*'Calcs Men No Intervention'!Z45,diabetes_decrement*'Calcs Men No Intervention'!CE207,heart_decrement*'Calcs Men No Intervention'!CE272,stroke_decrement*'Calcs Men No Intervention'!CE337,cancer_decrement*SUM('Calcs Men No Intervention'!CE402,'Calcs Men No Intervention'!CE467))</f>
        <v>0</v>
      </c>
      <c r="BD7" s="169">
        <f>SUM(AA7*'Calcs Men No Intervention'!AA45,diabetes_decrement*'Calcs Men No Intervention'!CF207,heart_decrement*'Calcs Men No Intervention'!CF272,stroke_decrement*'Calcs Men No Intervention'!CF337,cancer_decrement*SUM('Calcs Men No Intervention'!CF402,'Calcs Men No Intervention'!CF467))</f>
        <v>0</v>
      </c>
      <c r="BE7" s="169">
        <f>SUM(AB7*'Calcs Men No Intervention'!AB45,diabetes_decrement*'Calcs Men No Intervention'!CG207,heart_decrement*'Calcs Men No Intervention'!CG272,stroke_decrement*'Calcs Men No Intervention'!CG337,cancer_decrement*SUM('Calcs Men No Intervention'!CG402,'Calcs Men No Intervention'!CG467))</f>
        <v>0</v>
      </c>
    </row>
    <row r="8" spans="2:68" x14ac:dyDescent="0.3">
      <c r="B8" s="1">
        <v>4</v>
      </c>
      <c r="C8" s="53"/>
      <c r="D8" s="53"/>
      <c r="E8" s="53"/>
      <c r="F8" s="53"/>
      <c r="G8" s="53">
        <f>MIN(SUMPRODUCT(CHOOSE({1,2,3,4,5,6},'Calcs Men No Intervention'!AI112,'Calcs Men No Intervention'!AI112^2,'Calcs Men No Intervention'!AI112^3,'Calcs Men No Intervention'!F80,0,1),Utilities!$BG$11:$BL$11),1)</f>
        <v>1</v>
      </c>
      <c r="H8" s="53">
        <f>MIN(SUMPRODUCT(CHOOSE({1,2,3,4,5,6},'Calcs Men No Intervention'!AJ112,'Calcs Men No Intervention'!AJ112^2,'Calcs Men No Intervention'!AJ112^3,'Calcs Men No Intervention'!G80,0,1),Utilities!$BG$11:$BL$11),1)</f>
        <v>1</v>
      </c>
      <c r="I8" s="53">
        <f>MIN(SUMPRODUCT(CHOOSE({1,2,3,4,5,6},'Calcs Men No Intervention'!AK112,'Calcs Men No Intervention'!AK112^2,'Calcs Men No Intervention'!AK112^3,'Calcs Men No Intervention'!H80,0,1),Utilities!$BG$11:$BL$11),1)</f>
        <v>1</v>
      </c>
      <c r="J8" s="53">
        <f>MIN(SUMPRODUCT(CHOOSE({1,2,3,4,5,6},'Calcs Men No Intervention'!AL112,'Calcs Men No Intervention'!AL112^2,'Calcs Men No Intervention'!AL112^3,'Calcs Men No Intervention'!I80,0,1),Utilities!$BG$11:$BL$11),1)</f>
        <v>1</v>
      </c>
      <c r="K8" s="53">
        <f>MIN(SUMPRODUCT(CHOOSE({1,2,3,4,5,6},'Calcs Men No Intervention'!AM112,'Calcs Men No Intervention'!AM112^2,'Calcs Men No Intervention'!AM112^3,'Calcs Men No Intervention'!J80,0,1),Utilities!$BG$11:$BL$11),1)</f>
        <v>1</v>
      </c>
      <c r="L8" s="53">
        <f>MIN(SUMPRODUCT(CHOOSE({1,2,3,4,5,6},'Calcs Men No Intervention'!AN112,'Calcs Men No Intervention'!AN112^2,'Calcs Men No Intervention'!AN112^3,'Calcs Men No Intervention'!K80,0,1),Utilities!$BG$11:$BL$11),1)</f>
        <v>1</v>
      </c>
      <c r="M8" s="53">
        <f>MIN(SUMPRODUCT(CHOOSE({1,2,3,4,5,6},'Calcs Men No Intervention'!AO112,'Calcs Men No Intervention'!AO112^2,'Calcs Men No Intervention'!AO112^3,'Calcs Men No Intervention'!L80,0,1),Utilities!$BG$11:$BL$11),1)</f>
        <v>0.99710763441311756</v>
      </c>
      <c r="N8" s="53">
        <f>MIN(SUMPRODUCT(CHOOSE({1,2,3,4,5,6},'Calcs Men No Intervention'!AP112,'Calcs Men No Intervention'!AP112^2,'Calcs Men No Intervention'!AP112^3,'Calcs Men No Intervention'!M80,0,1),Utilities!$BG$11:$BL$11),1)</f>
        <v>0.99117704170843735</v>
      </c>
      <c r="O8" s="53">
        <f>MIN(SUMPRODUCT(CHOOSE({1,2,3,4,5,6},'Calcs Men No Intervention'!AQ112,'Calcs Men No Intervention'!AQ112^2,'Calcs Men No Intervention'!AQ112^3,'Calcs Men No Intervention'!N80,0,1),Utilities!$BG$11:$BL$11),1)</f>
        <v>0.98522564762565767</v>
      </c>
      <c r="P8" s="53">
        <f>MIN(SUMPRODUCT(CHOOSE({1,2,3,4,5,6},'Calcs Men No Intervention'!AR112,'Calcs Men No Intervention'!AR112^2,'Calcs Men No Intervention'!AR112^3,'Calcs Men No Intervention'!O80,0,1),Utilities!$BG$11:$BL$11),1)</f>
        <v>0.97925369800589757</v>
      </c>
      <c r="Q8" s="53">
        <f>MIN(SUMPRODUCT(CHOOSE({1,2,3,4,5,6},'Calcs Men No Intervention'!AS112,'Calcs Men No Intervention'!AS112^2,'Calcs Men No Intervention'!AS112^3,'Calcs Men No Intervention'!P80,0,1),Utilities!$BG$11:$BL$11),1)</f>
        <v>0.97326143869027748</v>
      </c>
      <c r="R8" s="53">
        <f>MIN(SUMPRODUCT(CHOOSE({1,2,3,4,5,6},'Calcs Men No Intervention'!AT112,'Calcs Men No Intervention'!AT112^2,'Calcs Men No Intervention'!AT112^3,'Calcs Men No Intervention'!Q80,0,1),Utilities!$BG$11:$BL$11),1)</f>
        <v>0.96724911551991755</v>
      </c>
      <c r="S8" s="53">
        <f>MIN(SUMPRODUCT(CHOOSE({1,2,3,4,5,6},'Calcs Men No Intervention'!AU112,'Calcs Men No Intervention'!AU112^2,'Calcs Men No Intervention'!AU112^3,'Calcs Men No Intervention'!R80,0,1),Utilities!$BG$11:$BL$11),1)</f>
        <v>0.96121697433593745</v>
      </c>
      <c r="T8" s="53">
        <f>MIN(SUMPRODUCT(CHOOSE({1,2,3,4,5,6},'Calcs Men No Intervention'!AV112,'Calcs Men No Intervention'!AV112^2,'Calcs Men No Intervention'!AV112^3,'Calcs Men No Intervention'!S80,0,1),Utilities!$BG$11:$BL$11),1)</f>
        <v>0.95516526097945742</v>
      </c>
      <c r="U8" s="53">
        <f>MIN(SUMPRODUCT(CHOOSE({1,2,3,4,5,6},'Calcs Men No Intervention'!AW112,'Calcs Men No Intervention'!AW112^2,'Calcs Men No Intervention'!AW112^3,'Calcs Men No Intervention'!T80,0,1),Utilities!$BG$11:$BL$11),1)</f>
        <v>0.94909422129159782</v>
      </c>
      <c r="V8" s="53">
        <f>MIN(SUMPRODUCT(CHOOSE({1,2,3,4,5,6},'Calcs Men No Intervention'!AX112,'Calcs Men No Intervention'!AX112^2,'Calcs Men No Intervention'!AX112^3,'Calcs Men No Intervention'!U80,0,1),Utilities!$BG$11:$BL$11),1)</f>
        <v>0.94300410111347732</v>
      </c>
      <c r="W8" s="53">
        <f>MIN(SUMPRODUCT(CHOOSE({1,2,3,4,5,6},'Calcs Men No Intervention'!AY112,'Calcs Men No Intervention'!AY112^2,'Calcs Men No Intervention'!AY112^3,'Calcs Men No Intervention'!V80,0,1),Utilities!$BG$11:$BL$11),1)</f>
        <v>0.93689514628621784</v>
      </c>
      <c r="X8" s="53">
        <f>MIN(SUMPRODUCT(CHOOSE({1,2,3,4,5,6},'Calcs Men No Intervention'!AZ112,'Calcs Men No Intervention'!AZ112^2,'Calcs Men No Intervention'!AZ112^3,'Calcs Men No Intervention'!W80,0,1),Utilities!$BG$11:$BL$11),1)</f>
        <v>0.93076760265093716</v>
      </c>
      <c r="Y8" s="53">
        <f>MIN(SUMPRODUCT(CHOOSE({1,2,3,4,5,6},'Calcs Men No Intervention'!BA112,'Calcs Men No Intervention'!BA112^2,'Calcs Men No Intervention'!BA112^3,'Calcs Men No Intervention'!X80,0,1),Utilities!$BG$11:$BL$11),1)</f>
        <v>0.92462171604875754</v>
      </c>
      <c r="Z8" s="53">
        <f>MIN(SUMPRODUCT(CHOOSE({1,2,3,4,5,6},'Calcs Men No Intervention'!BB112,'Calcs Men No Intervention'!BB112^2,'Calcs Men No Intervention'!BB112^3,'Calcs Men No Intervention'!Y80,0,1),Utilities!$BG$11:$BL$11),1)</f>
        <v>0.9184577323207973</v>
      </c>
      <c r="AA8" s="53">
        <f>MIN(SUMPRODUCT(CHOOSE({1,2,3,4,5,6},'Calcs Men No Intervention'!BC112,'Calcs Men No Intervention'!BC112^2,'Calcs Men No Intervention'!BC112^3,'Calcs Men No Intervention'!Z80,0,1),Utilities!$BG$11:$BL$11),1)</f>
        <v>0.9123206165235338</v>
      </c>
      <c r="AB8" s="53">
        <f>MIN(SUMPRODUCT(CHOOSE({1,2,3,4,5,6},'Calcs Men No Intervention'!BD112,'Calcs Men No Intervention'!BD112^2,'Calcs Men No Intervention'!BD112^3,'Calcs Men No Intervention'!AA80,0,1),Utilities!$BG$11:$BL$11),1)</f>
        <v>0.90625701713612083</v>
      </c>
      <c r="AE8" s="1">
        <v>4</v>
      </c>
      <c r="AF8" s="169">
        <f>SUM(C8*'Calcs Men No Intervention'!C46,diabetes_decrement*'Calcs Men No Intervention'!BH208,heart_decrement*'Calcs Men No Intervention'!BH273,stroke_decrement*'Calcs Men No Intervention'!BH338,cancer_decrement*SUM('Calcs Men No Intervention'!BH403,'Calcs Men No Intervention'!BH468))</f>
        <v>0</v>
      </c>
      <c r="AG8" s="169">
        <f>SUM(D8*'Calcs Men No Intervention'!D46,diabetes_decrement*'Calcs Men No Intervention'!BI208,heart_decrement*'Calcs Men No Intervention'!BI273,stroke_decrement*'Calcs Men No Intervention'!BI338,cancer_decrement*SUM('Calcs Men No Intervention'!BI403,'Calcs Men No Intervention'!BI468))</f>
        <v>0</v>
      </c>
      <c r="AH8" s="169">
        <f>SUM(E8*'Calcs Men No Intervention'!E46,diabetes_decrement*'Calcs Men No Intervention'!BJ208,heart_decrement*'Calcs Men No Intervention'!BJ273,stroke_decrement*'Calcs Men No Intervention'!BJ338,cancer_decrement*SUM('Calcs Men No Intervention'!BJ403,'Calcs Men No Intervention'!BJ468))</f>
        <v>0</v>
      </c>
      <c r="AI8" s="169">
        <f>SUM(F8*'Calcs Men No Intervention'!F46,diabetes_decrement*'Calcs Men No Intervention'!BK208,heart_decrement*'Calcs Men No Intervention'!BK273,stroke_decrement*'Calcs Men No Intervention'!BK338,cancer_decrement*SUM('Calcs Men No Intervention'!BK403,'Calcs Men No Intervention'!BK468))</f>
        <v>0</v>
      </c>
      <c r="AJ8" s="169">
        <f>SUM(G8*'Calcs Men No Intervention'!G46,diabetes_decrement*'Calcs Men No Intervention'!BL208,heart_decrement*'Calcs Men No Intervention'!BL273,stroke_decrement*'Calcs Men No Intervention'!BL338,cancer_decrement*SUM('Calcs Men No Intervention'!BL403,'Calcs Men No Intervention'!BL468))</f>
        <v>0</v>
      </c>
      <c r="AK8" s="169">
        <f>SUM(H8*'Calcs Men No Intervention'!H46,diabetes_decrement*'Calcs Men No Intervention'!BM208,heart_decrement*'Calcs Men No Intervention'!BM273,stroke_decrement*'Calcs Men No Intervention'!BM338,cancer_decrement*SUM('Calcs Men No Intervention'!BM403,'Calcs Men No Intervention'!BM468))</f>
        <v>0</v>
      </c>
      <c r="AL8" s="169">
        <f>SUM(I8*'Calcs Men No Intervention'!I46,diabetes_decrement*'Calcs Men No Intervention'!BN208,heart_decrement*'Calcs Men No Intervention'!BN273,stroke_decrement*'Calcs Men No Intervention'!BN338,cancer_decrement*SUM('Calcs Men No Intervention'!BN403,'Calcs Men No Intervention'!BN468))</f>
        <v>0</v>
      </c>
      <c r="AM8" s="169">
        <f>SUM(J8*'Calcs Men No Intervention'!J46,diabetes_decrement*'Calcs Men No Intervention'!BO208,heart_decrement*'Calcs Men No Intervention'!BO273,stroke_decrement*'Calcs Men No Intervention'!BO338,cancer_decrement*SUM('Calcs Men No Intervention'!BO403,'Calcs Men No Intervention'!BO468))</f>
        <v>0</v>
      </c>
      <c r="AN8" s="169">
        <f>SUM(K8*'Calcs Men No Intervention'!K46,diabetes_decrement*'Calcs Men No Intervention'!BP208,heart_decrement*'Calcs Men No Intervention'!BP273,stroke_decrement*'Calcs Men No Intervention'!BP338,cancer_decrement*SUM('Calcs Men No Intervention'!BP403,'Calcs Men No Intervention'!BP468))</f>
        <v>0</v>
      </c>
      <c r="AO8" s="169">
        <f>SUM(L8*'Calcs Men No Intervention'!L46,diabetes_decrement*'Calcs Men No Intervention'!BQ208,heart_decrement*'Calcs Men No Intervention'!BQ273,stroke_decrement*'Calcs Men No Intervention'!BQ338,cancer_decrement*SUM('Calcs Men No Intervention'!BQ403,'Calcs Men No Intervention'!BQ468))</f>
        <v>0</v>
      </c>
      <c r="AP8" s="169">
        <f>SUM(M8*'Calcs Men No Intervention'!M46,diabetes_decrement*'Calcs Men No Intervention'!BR208,heart_decrement*'Calcs Men No Intervention'!BR273,stroke_decrement*'Calcs Men No Intervention'!BR338,cancer_decrement*SUM('Calcs Men No Intervention'!BR403,'Calcs Men No Intervention'!BR468))</f>
        <v>0</v>
      </c>
      <c r="AQ8" s="169">
        <f>SUM(N8*'Calcs Men No Intervention'!N46,diabetes_decrement*'Calcs Men No Intervention'!BS208,heart_decrement*'Calcs Men No Intervention'!BS273,stroke_decrement*'Calcs Men No Intervention'!BS338,cancer_decrement*SUM('Calcs Men No Intervention'!BS403,'Calcs Men No Intervention'!BS468))</f>
        <v>0</v>
      </c>
      <c r="AR8" s="169">
        <f>SUM(O8*'Calcs Men No Intervention'!O46,diabetes_decrement*'Calcs Men No Intervention'!BT208,heart_decrement*'Calcs Men No Intervention'!BT273,stroke_decrement*'Calcs Men No Intervention'!BT338,cancer_decrement*SUM('Calcs Men No Intervention'!BT403,'Calcs Men No Intervention'!BT468))</f>
        <v>0</v>
      </c>
      <c r="AS8" s="169">
        <f>SUM(P8*'Calcs Men No Intervention'!P46,diabetes_decrement*'Calcs Men No Intervention'!BU208,heart_decrement*'Calcs Men No Intervention'!BU273,stroke_decrement*'Calcs Men No Intervention'!BU338,cancer_decrement*SUM('Calcs Men No Intervention'!BU403,'Calcs Men No Intervention'!BU468))</f>
        <v>0</v>
      </c>
      <c r="AT8" s="169">
        <f>SUM(Q8*'Calcs Men No Intervention'!Q46,diabetes_decrement*'Calcs Men No Intervention'!BV208,heart_decrement*'Calcs Men No Intervention'!BV273,stroke_decrement*'Calcs Men No Intervention'!BV338,cancer_decrement*SUM('Calcs Men No Intervention'!BV403,'Calcs Men No Intervention'!BV468))</f>
        <v>0</v>
      </c>
      <c r="AU8" s="169">
        <f>SUM(R8*'Calcs Men No Intervention'!R46,diabetes_decrement*'Calcs Men No Intervention'!BW208,heart_decrement*'Calcs Men No Intervention'!BW273,stroke_decrement*'Calcs Men No Intervention'!BW338,cancer_decrement*SUM('Calcs Men No Intervention'!BW403,'Calcs Men No Intervention'!BW468))</f>
        <v>0</v>
      </c>
      <c r="AV8" s="169">
        <f>SUM(S8*'Calcs Men No Intervention'!S46,diabetes_decrement*'Calcs Men No Intervention'!BX208,heart_decrement*'Calcs Men No Intervention'!BX273,stroke_decrement*'Calcs Men No Intervention'!BX338,cancer_decrement*SUM('Calcs Men No Intervention'!BX403,'Calcs Men No Intervention'!BX468))</f>
        <v>0</v>
      </c>
      <c r="AW8" s="169">
        <f>SUM(T8*'Calcs Men No Intervention'!T46,diabetes_decrement*'Calcs Men No Intervention'!BY208,heart_decrement*'Calcs Men No Intervention'!BY273,stroke_decrement*'Calcs Men No Intervention'!BY338,cancer_decrement*SUM('Calcs Men No Intervention'!BY403,'Calcs Men No Intervention'!BY468))</f>
        <v>0</v>
      </c>
      <c r="AX8" s="169">
        <f>SUM(U8*'Calcs Men No Intervention'!U46,diabetes_decrement*'Calcs Men No Intervention'!BZ208,heart_decrement*'Calcs Men No Intervention'!BZ273,stroke_decrement*'Calcs Men No Intervention'!BZ338,cancer_decrement*SUM('Calcs Men No Intervention'!BZ403,'Calcs Men No Intervention'!BZ468))</f>
        <v>0</v>
      </c>
      <c r="AY8" s="169">
        <f>SUM(V8*'Calcs Men No Intervention'!V46,diabetes_decrement*'Calcs Men No Intervention'!CA208,heart_decrement*'Calcs Men No Intervention'!CA273,stroke_decrement*'Calcs Men No Intervention'!CA338,cancer_decrement*SUM('Calcs Men No Intervention'!CA403,'Calcs Men No Intervention'!CA468))</f>
        <v>0</v>
      </c>
      <c r="AZ8" s="169">
        <f>SUM(W8*'Calcs Men No Intervention'!W46,diabetes_decrement*'Calcs Men No Intervention'!CB208,heart_decrement*'Calcs Men No Intervention'!CB273,stroke_decrement*'Calcs Men No Intervention'!CB338,cancer_decrement*SUM('Calcs Men No Intervention'!CB403,'Calcs Men No Intervention'!CB468))</f>
        <v>0</v>
      </c>
      <c r="BA8" s="169">
        <f>SUM(X8*'Calcs Men No Intervention'!X46,diabetes_decrement*'Calcs Men No Intervention'!CC208,heart_decrement*'Calcs Men No Intervention'!CC273,stroke_decrement*'Calcs Men No Intervention'!CC338,cancer_decrement*SUM('Calcs Men No Intervention'!CC403,'Calcs Men No Intervention'!CC468))</f>
        <v>0</v>
      </c>
      <c r="BB8" s="169">
        <f>SUM(Y8*'Calcs Men No Intervention'!Y46,diabetes_decrement*'Calcs Men No Intervention'!CD208,heart_decrement*'Calcs Men No Intervention'!CD273,stroke_decrement*'Calcs Men No Intervention'!CD338,cancer_decrement*SUM('Calcs Men No Intervention'!CD403,'Calcs Men No Intervention'!CD468))</f>
        <v>0</v>
      </c>
      <c r="BC8" s="169">
        <f>SUM(Z8*'Calcs Men No Intervention'!Z46,diabetes_decrement*'Calcs Men No Intervention'!CE208,heart_decrement*'Calcs Men No Intervention'!CE273,stroke_decrement*'Calcs Men No Intervention'!CE338,cancer_decrement*SUM('Calcs Men No Intervention'!CE403,'Calcs Men No Intervention'!CE468))</f>
        <v>0</v>
      </c>
      <c r="BD8" s="169">
        <f>SUM(AA8*'Calcs Men No Intervention'!AA46,diabetes_decrement*'Calcs Men No Intervention'!CF208,heart_decrement*'Calcs Men No Intervention'!CF273,stroke_decrement*'Calcs Men No Intervention'!CF338,cancer_decrement*SUM('Calcs Men No Intervention'!CF403,'Calcs Men No Intervention'!CF468))</f>
        <v>0</v>
      </c>
      <c r="BE8" s="169">
        <f>SUM(AB8*'Calcs Men No Intervention'!AB46,diabetes_decrement*'Calcs Men No Intervention'!CG208,heart_decrement*'Calcs Men No Intervention'!CG273,stroke_decrement*'Calcs Men No Intervention'!CG338,cancer_decrement*SUM('Calcs Men No Intervention'!CG403,'Calcs Men No Intervention'!CG468))</f>
        <v>0</v>
      </c>
    </row>
    <row r="9" spans="2:68" x14ac:dyDescent="0.3">
      <c r="B9" s="1">
        <v>5</v>
      </c>
      <c r="C9" s="53"/>
      <c r="D9" s="53"/>
      <c r="E9" s="53"/>
      <c r="F9" s="53"/>
      <c r="G9" s="53"/>
      <c r="H9" s="53">
        <f>MIN(SUMPRODUCT(CHOOSE({1,2,3,4,5,6},'Calcs Men No Intervention'!AJ113,'Calcs Men No Intervention'!AJ113^2,'Calcs Men No Intervention'!AJ113^3,'Calcs Men No Intervention'!G81,0,1),Utilities!$BG$11:$BL$11),1)</f>
        <v>1</v>
      </c>
      <c r="I9" s="53">
        <f>MIN(SUMPRODUCT(CHOOSE({1,2,3,4,5,6},'Calcs Men No Intervention'!AK113,'Calcs Men No Intervention'!AK113^2,'Calcs Men No Intervention'!AK113^3,'Calcs Men No Intervention'!H81,0,1),Utilities!$BG$11:$BL$11),1)</f>
        <v>1</v>
      </c>
      <c r="J9" s="53">
        <f>MIN(SUMPRODUCT(CHOOSE({1,2,3,4,5,6},'Calcs Men No Intervention'!AL113,'Calcs Men No Intervention'!AL113^2,'Calcs Men No Intervention'!AL113^3,'Calcs Men No Intervention'!I81,0,1),Utilities!$BG$11:$BL$11),1)</f>
        <v>1</v>
      </c>
      <c r="K9" s="53">
        <f>MIN(SUMPRODUCT(CHOOSE({1,2,3,4,5,6},'Calcs Men No Intervention'!AM113,'Calcs Men No Intervention'!AM113^2,'Calcs Men No Intervention'!AM113^3,'Calcs Men No Intervention'!J81,0,1),Utilities!$BG$11:$BL$11),1)</f>
        <v>1</v>
      </c>
      <c r="L9" s="53">
        <f>MIN(SUMPRODUCT(CHOOSE({1,2,3,4,5,6},'Calcs Men No Intervention'!AN113,'Calcs Men No Intervention'!AN113^2,'Calcs Men No Intervention'!AN113^3,'Calcs Men No Intervention'!K81,0,1),Utilities!$BG$11:$BL$11),1)</f>
        <v>1</v>
      </c>
      <c r="M9" s="53">
        <f>MIN(SUMPRODUCT(CHOOSE({1,2,3,4,5,6},'Calcs Men No Intervention'!AO113,'Calcs Men No Intervention'!AO113^2,'Calcs Men No Intervention'!AO113^3,'Calcs Men No Intervention'!L81,0,1),Utilities!$BG$11:$BL$11),1)</f>
        <v>1</v>
      </c>
      <c r="N9" s="53">
        <f>MIN(SUMPRODUCT(CHOOSE({1,2,3,4,5,6},'Calcs Men No Intervention'!AP113,'Calcs Men No Intervention'!AP113^2,'Calcs Men No Intervention'!AP113^3,'Calcs Men No Intervention'!M81,0,1),Utilities!$BG$11:$BL$11),1)</f>
        <v>0.99710763441311756</v>
      </c>
      <c r="O9" s="53">
        <f>MIN(SUMPRODUCT(CHOOSE({1,2,3,4,5,6},'Calcs Men No Intervention'!AQ113,'Calcs Men No Intervention'!AQ113^2,'Calcs Men No Intervention'!AQ113^3,'Calcs Men No Intervention'!N81,0,1),Utilities!$BG$11:$BL$11),1)</f>
        <v>0.99117704170843735</v>
      </c>
      <c r="P9" s="53">
        <f>MIN(SUMPRODUCT(CHOOSE({1,2,3,4,5,6},'Calcs Men No Intervention'!AR113,'Calcs Men No Intervention'!AR113^2,'Calcs Men No Intervention'!AR113^3,'Calcs Men No Intervention'!O81,0,1),Utilities!$BG$11:$BL$11),1)</f>
        <v>0.98522564762565767</v>
      </c>
      <c r="Q9" s="53">
        <f>MIN(SUMPRODUCT(CHOOSE({1,2,3,4,5,6},'Calcs Men No Intervention'!AS113,'Calcs Men No Intervention'!AS113^2,'Calcs Men No Intervention'!AS113^3,'Calcs Men No Intervention'!P81,0,1),Utilities!$BG$11:$BL$11),1)</f>
        <v>0.97925369800589757</v>
      </c>
      <c r="R9" s="53">
        <f>MIN(SUMPRODUCT(CHOOSE({1,2,3,4,5,6},'Calcs Men No Intervention'!AT113,'Calcs Men No Intervention'!AT113^2,'Calcs Men No Intervention'!AT113^3,'Calcs Men No Intervention'!Q81,0,1),Utilities!$BG$11:$BL$11),1)</f>
        <v>0.97326143869027748</v>
      </c>
      <c r="S9" s="53">
        <f>MIN(SUMPRODUCT(CHOOSE({1,2,3,4,5,6},'Calcs Men No Intervention'!AU113,'Calcs Men No Intervention'!AU113^2,'Calcs Men No Intervention'!AU113^3,'Calcs Men No Intervention'!R81,0,1),Utilities!$BG$11:$BL$11),1)</f>
        <v>0.96724911551991755</v>
      </c>
      <c r="T9" s="53">
        <f>MIN(SUMPRODUCT(CHOOSE({1,2,3,4,5,6},'Calcs Men No Intervention'!AV113,'Calcs Men No Intervention'!AV113^2,'Calcs Men No Intervention'!AV113^3,'Calcs Men No Intervention'!S81,0,1),Utilities!$BG$11:$BL$11),1)</f>
        <v>0.96121697433593745</v>
      </c>
      <c r="U9" s="53">
        <f>MIN(SUMPRODUCT(CHOOSE({1,2,3,4,5,6},'Calcs Men No Intervention'!AW113,'Calcs Men No Intervention'!AW113^2,'Calcs Men No Intervention'!AW113^3,'Calcs Men No Intervention'!T81,0,1),Utilities!$BG$11:$BL$11),1)</f>
        <v>0.95516526097945742</v>
      </c>
      <c r="V9" s="53">
        <f>MIN(SUMPRODUCT(CHOOSE({1,2,3,4,5,6},'Calcs Men No Intervention'!AX113,'Calcs Men No Intervention'!AX113^2,'Calcs Men No Intervention'!AX113^3,'Calcs Men No Intervention'!U81,0,1),Utilities!$BG$11:$BL$11),1)</f>
        <v>0.94909422129159782</v>
      </c>
      <c r="W9" s="53">
        <f>MIN(SUMPRODUCT(CHOOSE({1,2,3,4,5,6},'Calcs Men No Intervention'!AY113,'Calcs Men No Intervention'!AY113^2,'Calcs Men No Intervention'!AY113^3,'Calcs Men No Intervention'!V81,0,1),Utilities!$BG$11:$BL$11),1)</f>
        <v>0.94300410111347732</v>
      </c>
      <c r="X9" s="53">
        <f>MIN(SUMPRODUCT(CHOOSE({1,2,3,4,5,6},'Calcs Men No Intervention'!AZ113,'Calcs Men No Intervention'!AZ113^2,'Calcs Men No Intervention'!AZ113^3,'Calcs Men No Intervention'!W81,0,1),Utilities!$BG$11:$BL$11),1)</f>
        <v>0.93689514628621784</v>
      </c>
      <c r="Y9" s="53">
        <f>MIN(SUMPRODUCT(CHOOSE({1,2,3,4,5,6},'Calcs Men No Intervention'!BA113,'Calcs Men No Intervention'!BA113^2,'Calcs Men No Intervention'!BA113^3,'Calcs Men No Intervention'!X81,0,1),Utilities!$BG$11:$BL$11),1)</f>
        <v>0.93076760265093716</v>
      </c>
      <c r="Z9" s="53">
        <f>MIN(SUMPRODUCT(CHOOSE({1,2,3,4,5,6},'Calcs Men No Intervention'!BB113,'Calcs Men No Intervention'!BB113^2,'Calcs Men No Intervention'!BB113^3,'Calcs Men No Intervention'!Y81,0,1),Utilities!$BG$11:$BL$11),1)</f>
        <v>0.92462171604875754</v>
      </c>
      <c r="AA9" s="53">
        <f>MIN(SUMPRODUCT(CHOOSE({1,2,3,4,5,6},'Calcs Men No Intervention'!BC113,'Calcs Men No Intervention'!BC113^2,'Calcs Men No Intervention'!BC113^3,'Calcs Men No Intervention'!Z81,0,1),Utilities!$BG$11:$BL$11),1)</f>
        <v>0.9184577323207973</v>
      </c>
      <c r="AB9" s="53">
        <f>MIN(SUMPRODUCT(CHOOSE({1,2,3,4,5,6},'Calcs Men No Intervention'!BD113,'Calcs Men No Intervention'!BD113^2,'Calcs Men No Intervention'!BD113^3,'Calcs Men No Intervention'!AA81,0,1),Utilities!$BG$11:$BL$11),1)</f>
        <v>0.9123206165235338</v>
      </c>
      <c r="AE9" s="1">
        <v>5</v>
      </c>
      <c r="AF9" s="169">
        <f>SUM(C9*'Calcs Men No Intervention'!C47,diabetes_decrement*'Calcs Men No Intervention'!BH209,heart_decrement*'Calcs Men No Intervention'!BH274,stroke_decrement*'Calcs Men No Intervention'!BH339,cancer_decrement*SUM('Calcs Men No Intervention'!BH404,'Calcs Men No Intervention'!BH469))</f>
        <v>0</v>
      </c>
      <c r="AG9" s="169">
        <f>SUM(D9*'Calcs Men No Intervention'!D47,diabetes_decrement*'Calcs Men No Intervention'!BI209,heart_decrement*'Calcs Men No Intervention'!BI274,stroke_decrement*'Calcs Men No Intervention'!BI339,cancer_decrement*SUM('Calcs Men No Intervention'!BI404,'Calcs Men No Intervention'!BI469))</f>
        <v>0</v>
      </c>
      <c r="AH9" s="169">
        <f>SUM(E9*'Calcs Men No Intervention'!E47,diabetes_decrement*'Calcs Men No Intervention'!BJ209,heart_decrement*'Calcs Men No Intervention'!BJ274,stroke_decrement*'Calcs Men No Intervention'!BJ339,cancer_decrement*SUM('Calcs Men No Intervention'!BJ404,'Calcs Men No Intervention'!BJ469))</f>
        <v>0</v>
      </c>
      <c r="AI9" s="169">
        <f>SUM(F9*'Calcs Men No Intervention'!F47,diabetes_decrement*'Calcs Men No Intervention'!BK209,heart_decrement*'Calcs Men No Intervention'!BK274,stroke_decrement*'Calcs Men No Intervention'!BK339,cancer_decrement*SUM('Calcs Men No Intervention'!BK404,'Calcs Men No Intervention'!BK469))</f>
        <v>0</v>
      </c>
      <c r="AJ9" s="169">
        <f>SUM(G9*'Calcs Men No Intervention'!G47,diabetes_decrement*'Calcs Men No Intervention'!BL209,heart_decrement*'Calcs Men No Intervention'!BL274,stroke_decrement*'Calcs Men No Intervention'!BL339,cancer_decrement*SUM('Calcs Men No Intervention'!BL404,'Calcs Men No Intervention'!BL469))</f>
        <v>0</v>
      </c>
      <c r="AK9" s="169">
        <f>SUM(H9*'Calcs Men No Intervention'!H47,diabetes_decrement*'Calcs Men No Intervention'!BM209,heart_decrement*'Calcs Men No Intervention'!BM274,stroke_decrement*'Calcs Men No Intervention'!BM339,cancer_decrement*SUM('Calcs Men No Intervention'!BM404,'Calcs Men No Intervention'!BM469))</f>
        <v>0</v>
      </c>
      <c r="AL9" s="169">
        <f>SUM(I9*'Calcs Men No Intervention'!I47,diabetes_decrement*'Calcs Men No Intervention'!BN209,heart_decrement*'Calcs Men No Intervention'!BN274,stroke_decrement*'Calcs Men No Intervention'!BN339,cancer_decrement*SUM('Calcs Men No Intervention'!BN404,'Calcs Men No Intervention'!BN469))</f>
        <v>0</v>
      </c>
      <c r="AM9" s="169">
        <f>SUM(J9*'Calcs Men No Intervention'!J47,diabetes_decrement*'Calcs Men No Intervention'!BO209,heart_decrement*'Calcs Men No Intervention'!BO274,stroke_decrement*'Calcs Men No Intervention'!BO339,cancer_decrement*SUM('Calcs Men No Intervention'!BO404,'Calcs Men No Intervention'!BO469))</f>
        <v>0</v>
      </c>
      <c r="AN9" s="169">
        <f>SUM(K9*'Calcs Men No Intervention'!K47,diabetes_decrement*'Calcs Men No Intervention'!BP209,heart_decrement*'Calcs Men No Intervention'!BP274,stroke_decrement*'Calcs Men No Intervention'!BP339,cancer_decrement*SUM('Calcs Men No Intervention'!BP404,'Calcs Men No Intervention'!BP469))</f>
        <v>0</v>
      </c>
      <c r="AO9" s="169">
        <f>SUM(L9*'Calcs Men No Intervention'!L47,diabetes_decrement*'Calcs Men No Intervention'!BQ209,heart_decrement*'Calcs Men No Intervention'!BQ274,stroke_decrement*'Calcs Men No Intervention'!BQ339,cancer_decrement*SUM('Calcs Men No Intervention'!BQ404,'Calcs Men No Intervention'!BQ469))</f>
        <v>0</v>
      </c>
      <c r="AP9" s="169">
        <f>SUM(M9*'Calcs Men No Intervention'!M47,diabetes_decrement*'Calcs Men No Intervention'!BR209,heart_decrement*'Calcs Men No Intervention'!BR274,stroke_decrement*'Calcs Men No Intervention'!BR339,cancer_decrement*SUM('Calcs Men No Intervention'!BR404,'Calcs Men No Intervention'!BR469))</f>
        <v>0</v>
      </c>
      <c r="AQ9" s="169">
        <f>SUM(N9*'Calcs Men No Intervention'!N47,diabetes_decrement*'Calcs Men No Intervention'!BS209,heart_decrement*'Calcs Men No Intervention'!BS274,stroke_decrement*'Calcs Men No Intervention'!BS339,cancer_decrement*SUM('Calcs Men No Intervention'!BS404,'Calcs Men No Intervention'!BS469))</f>
        <v>0</v>
      </c>
      <c r="AR9" s="169">
        <f>SUM(O9*'Calcs Men No Intervention'!O47,diabetes_decrement*'Calcs Men No Intervention'!BT209,heart_decrement*'Calcs Men No Intervention'!BT274,stroke_decrement*'Calcs Men No Intervention'!BT339,cancer_decrement*SUM('Calcs Men No Intervention'!BT404,'Calcs Men No Intervention'!BT469))</f>
        <v>0</v>
      </c>
      <c r="AS9" s="169">
        <f>SUM(P9*'Calcs Men No Intervention'!P47,diabetes_decrement*'Calcs Men No Intervention'!BU209,heart_decrement*'Calcs Men No Intervention'!BU274,stroke_decrement*'Calcs Men No Intervention'!BU339,cancer_decrement*SUM('Calcs Men No Intervention'!BU404,'Calcs Men No Intervention'!BU469))</f>
        <v>0</v>
      </c>
      <c r="AT9" s="169">
        <f>SUM(Q9*'Calcs Men No Intervention'!Q47,diabetes_decrement*'Calcs Men No Intervention'!BV209,heart_decrement*'Calcs Men No Intervention'!BV274,stroke_decrement*'Calcs Men No Intervention'!BV339,cancer_decrement*SUM('Calcs Men No Intervention'!BV404,'Calcs Men No Intervention'!BV469))</f>
        <v>0</v>
      </c>
      <c r="AU9" s="169">
        <f>SUM(R9*'Calcs Men No Intervention'!R47,diabetes_decrement*'Calcs Men No Intervention'!BW209,heart_decrement*'Calcs Men No Intervention'!BW274,stroke_decrement*'Calcs Men No Intervention'!BW339,cancer_decrement*SUM('Calcs Men No Intervention'!BW404,'Calcs Men No Intervention'!BW469))</f>
        <v>0</v>
      </c>
      <c r="AV9" s="169">
        <f>SUM(S9*'Calcs Men No Intervention'!S47,diabetes_decrement*'Calcs Men No Intervention'!BX209,heart_decrement*'Calcs Men No Intervention'!BX274,stroke_decrement*'Calcs Men No Intervention'!BX339,cancer_decrement*SUM('Calcs Men No Intervention'!BX404,'Calcs Men No Intervention'!BX469))</f>
        <v>0</v>
      </c>
      <c r="AW9" s="169">
        <f>SUM(T9*'Calcs Men No Intervention'!T47,diabetes_decrement*'Calcs Men No Intervention'!BY209,heart_decrement*'Calcs Men No Intervention'!BY274,stroke_decrement*'Calcs Men No Intervention'!BY339,cancer_decrement*SUM('Calcs Men No Intervention'!BY404,'Calcs Men No Intervention'!BY469))</f>
        <v>0</v>
      </c>
      <c r="AX9" s="169">
        <f>SUM(U9*'Calcs Men No Intervention'!U47,diabetes_decrement*'Calcs Men No Intervention'!BZ209,heart_decrement*'Calcs Men No Intervention'!BZ274,stroke_decrement*'Calcs Men No Intervention'!BZ339,cancer_decrement*SUM('Calcs Men No Intervention'!BZ404,'Calcs Men No Intervention'!BZ469))</f>
        <v>0</v>
      </c>
      <c r="AY9" s="169">
        <f>SUM(V9*'Calcs Men No Intervention'!V47,diabetes_decrement*'Calcs Men No Intervention'!CA209,heart_decrement*'Calcs Men No Intervention'!CA274,stroke_decrement*'Calcs Men No Intervention'!CA339,cancer_decrement*SUM('Calcs Men No Intervention'!CA404,'Calcs Men No Intervention'!CA469))</f>
        <v>0</v>
      </c>
      <c r="AZ9" s="169">
        <f>SUM(W9*'Calcs Men No Intervention'!W47,diabetes_decrement*'Calcs Men No Intervention'!CB209,heart_decrement*'Calcs Men No Intervention'!CB274,stroke_decrement*'Calcs Men No Intervention'!CB339,cancer_decrement*SUM('Calcs Men No Intervention'!CB404,'Calcs Men No Intervention'!CB469))</f>
        <v>0</v>
      </c>
      <c r="BA9" s="169">
        <f>SUM(X9*'Calcs Men No Intervention'!X47,diabetes_decrement*'Calcs Men No Intervention'!CC209,heart_decrement*'Calcs Men No Intervention'!CC274,stroke_decrement*'Calcs Men No Intervention'!CC339,cancer_decrement*SUM('Calcs Men No Intervention'!CC404,'Calcs Men No Intervention'!CC469))</f>
        <v>0</v>
      </c>
      <c r="BB9" s="169">
        <f>SUM(Y9*'Calcs Men No Intervention'!Y47,diabetes_decrement*'Calcs Men No Intervention'!CD209,heart_decrement*'Calcs Men No Intervention'!CD274,stroke_decrement*'Calcs Men No Intervention'!CD339,cancer_decrement*SUM('Calcs Men No Intervention'!CD404,'Calcs Men No Intervention'!CD469))</f>
        <v>0</v>
      </c>
      <c r="BC9" s="169">
        <f>SUM(Z9*'Calcs Men No Intervention'!Z47,diabetes_decrement*'Calcs Men No Intervention'!CE209,heart_decrement*'Calcs Men No Intervention'!CE274,stroke_decrement*'Calcs Men No Intervention'!CE339,cancer_decrement*SUM('Calcs Men No Intervention'!CE404,'Calcs Men No Intervention'!CE469))</f>
        <v>0</v>
      </c>
      <c r="BD9" s="169">
        <f>SUM(AA9*'Calcs Men No Intervention'!AA47,diabetes_decrement*'Calcs Men No Intervention'!CF209,heart_decrement*'Calcs Men No Intervention'!CF274,stroke_decrement*'Calcs Men No Intervention'!CF339,cancer_decrement*SUM('Calcs Men No Intervention'!CF404,'Calcs Men No Intervention'!CF469))</f>
        <v>0</v>
      </c>
      <c r="BE9" s="169">
        <f>SUM(AB9*'Calcs Men No Intervention'!AB47,diabetes_decrement*'Calcs Men No Intervention'!CG209,heart_decrement*'Calcs Men No Intervention'!CG274,stroke_decrement*'Calcs Men No Intervention'!CG339,cancer_decrement*SUM('Calcs Men No Intervention'!CG404,'Calcs Men No Intervention'!CG469))</f>
        <v>0</v>
      </c>
    </row>
    <row r="10" spans="2:68" ht="16.2" x14ac:dyDescent="0.3">
      <c r="B10" s="1">
        <v>6</v>
      </c>
      <c r="C10" s="53"/>
      <c r="D10" s="53"/>
      <c r="E10" s="53"/>
      <c r="F10" s="53"/>
      <c r="G10" s="53"/>
      <c r="H10" s="53"/>
      <c r="I10" s="53">
        <f>MIN(SUMPRODUCT(CHOOSE({1,2,3,4,5,6},'Calcs Men No Intervention'!AK114,'Calcs Men No Intervention'!AK114^2,'Calcs Men No Intervention'!AK114^3,'Calcs Men No Intervention'!H82,0,1),Utilities!$BG$11:$BL$11),1)</f>
        <v>1</v>
      </c>
      <c r="J10" s="53">
        <f>MIN(SUMPRODUCT(CHOOSE({1,2,3,4,5,6},'Calcs Men No Intervention'!AL114,'Calcs Men No Intervention'!AL114^2,'Calcs Men No Intervention'!AL114^3,'Calcs Men No Intervention'!I82,0,1),Utilities!$BG$11:$BL$11),1)</f>
        <v>1</v>
      </c>
      <c r="K10" s="53">
        <f>MIN(SUMPRODUCT(CHOOSE({1,2,3,4,5,6},'Calcs Men No Intervention'!AM114,'Calcs Men No Intervention'!AM114^2,'Calcs Men No Intervention'!AM114^3,'Calcs Men No Intervention'!J82,0,1),Utilities!$BG$11:$BL$11),1)</f>
        <v>1</v>
      </c>
      <c r="L10" s="53">
        <f>MIN(SUMPRODUCT(CHOOSE({1,2,3,4,5,6},'Calcs Men No Intervention'!AN114,'Calcs Men No Intervention'!AN114^2,'Calcs Men No Intervention'!AN114^3,'Calcs Men No Intervention'!K82,0,1),Utilities!$BG$11:$BL$11),1)</f>
        <v>1</v>
      </c>
      <c r="M10" s="53">
        <f>MIN(SUMPRODUCT(CHOOSE({1,2,3,4,5,6},'Calcs Men No Intervention'!AO114,'Calcs Men No Intervention'!AO114^2,'Calcs Men No Intervention'!AO114^3,'Calcs Men No Intervention'!L82,0,1),Utilities!$BG$11:$BL$11),1)</f>
        <v>1</v>
      </c>
      <c r="N10" s="53">
        <f>MIN(SUMPRODUCT(CHOOSE({1,2,3,4,5,6},'Calcs Men No Intervention'!AP114,'Calcs Men No Intervention'!AP114^2,'Calcs Men No Intervention'!AP114^3,'Calcs Men No Intervention'!M82,0,1),Utilities!$BG$11:$BL$11),1)</f>
        <v>1</v>
      </c>
      <c r="O10" s="53">
        <f>MIN(SUMPRODUCT(CHOOSE({1,2,3,4,5,6},'Calcs Men No Intervention'!AQ114,'Calcs Men No Intervention'!AQ114^2,'Calcs Men No Intervention'!AQ114^3,'Calcs Men No Intervention'!N82,0,1),Utilities!$BG$11:$BL$11),1)</f>
        <v>0.99710763441311756</v>
      </c>
      <c r="P10" s="53">
        <f>MIN(SUMPRODUCT(CHOOSE({1,2,3,4,5,6},'Calcs Men No Intervention'!AR114,'Calcs Men No Intervention'!AR114^2,'Calcs Men No Intervention'!AR114^3,'Calcs Men No Intervention'!O82,0,1),Utilities!$BG$11:$BL$11),1)</f>
        <v>0.99117704170843735</v>
      </c>
      <c r="Q10" s="53">
        <f>MIN(SUMPRODUCT(CHOOSE({1,2,3,4,5,6},'Calcs Men No Intervention'!AS114,'Calcs Men No Intervention'!AS114^2,'Calcs Men No Intervention'!AS114^3,'Calcs Men No Intervention'!P82,0,1),Utilities!$BG$11:$BL$11),1)</f>
        <v>0.98522564762565767</v>
      </c>
      <c r="R10" s="53">
        <f>MIN(SUMPRODUCT(CHOOSE({1,2,3,4,5,6},'Calcs Men No Intervention'!AT114,'Calcs Men No Intervention'!AT114^2,'Calcs Men No Intervention'!AT114^3,'Calcs Men No Intervention'!Q82,0,1),Utilities!$BG$11:$BL$11),1)</f>
        <v>0.97925369800589757</v>
      </c>
      <c r="S10" s="53">
        <f>MIN(SUMPRODUCT(CHOOSE({1,2,3,4,5,6},'Calcs Men No Intervention'!AU114,'Calcs Men No Intervention'!AU114^2,'Calcs Men No Intervention'!AU114^3,'Calcs Men No Intervention'!R82,0,1),Utilities!$BG$11:$BL$11),1)</f>
        <v>0.97326143869027748</v>
      </c>
      <c r="T10" s="53">
        <f>MIN(SUMPRODUCT(CHOOSE({1,2,3,4,5,6},'Calcs Men No Intervention'!AV114,'Calcs Men No Intervention'!AV114^2,'Calcs Men No Intervention'!AV114^3,'Calcs Men No Intervention'!S82,0,1),Utilities!$BG$11:$BL$11),1)</f>
        <v>0.96724911551991755</v>
      </c>
      <c r="U10" s="53">
        <f>MIN(SUMPRODUCT(CHOOSE({1,2,3,4,5,6},'Calcs Men No Intervention'!AW114,'Calcs Men No Intervention'!AW114^2,'Calcs Men No Intervention'!AW114^3,'Calcs Men No Intervention'!T82,0,1),Utilities!$BG$11:$BL$11),1)</f>
        <v>0.96121697433593745</v>
      </c>
      <c r="V10" s="53">
        <f>MIN(SUMPRODUCT(CHOOSE({1,2,3,4,5,6},'Calcs Men No Intervention'!AX114,'Calcs Men No Intervention'!AX114^2,'Calcs Men No Intervention'!AX114^3,'Calcs Men No Intervention'!U82,0,1),Utilities!$BG$11:$BL$11),1)</f>
        <v>0.95516526097945742</v>
      </c>
      <c r="W10" s="53">
        <f>MIN(SUMPRODUCT(CHOOSE({1,2,3,4,5,6},'Calcs Men No Intervention'!AY114,'Calcs Men No Intervention'!AY114^2,'Calcs Men No Intervention'!AY114^3,'Calcs Men No Intervention'!V82,0,1),Utilities!$BG$11:$BL$11),1)</f>
        <v>0.94909422129159782</v>
      </c>
      <c r="X10" s="53">
        <f>MIN(SUMPRODUCT(CHOOSE({1,2,3,4,5,6},'Calcs Men No Intervention'!AZ114,'Calcs Men No Intervention'!AZ114^2,'Calcs Men No Intervention'!AZ114^3,'Calcs Men No Intervention'!W82,0,1),Utilities!$BG$11:$BL$11),1)</f>
        <v>0.94300410111347732</v>
      </c>
      <c r="Y10" s="53">
        <f>MIN(SUMPRODUCT(CHOOSE({1,2,3,4,5,6},'Calcs Men No Intervention'!BA114,'Calcs Men No Intervention'!BA114^2,'Calcs Men No Intervention'!BA114^3,'Calcs Men No Intervention'!X82,0,1),Utilities!$BG$11:$BL$11),1)</f>
        <v>0.93689514628621784</v>
      </c>
      <c r="Z10" s="53">
        <f>MIN(SUMPRODUCT(CHOOSE({1,2,3,4,5,6},'Calcs Men No Intervention'!BB114,'Calcs Men No Intervention'!BB114^2,'Calcs Men No Intervention'!BB114^3,'Calcs Men No Intervention'!Y82,0,1),Utilities!$BG$11:$BL$11),1)</f>
        <v>0.93076760265093716</v>
      </c>
      <c r="AA10" s="53">
        <f>MIN(SUMPRODUCT(CHOOSE({1,2,3,4,5,6},'Calcs Men No Intervention'!BC114,'Calcs Men No Intervention'!BC114^2,'Calcs Men No Intervention'!BC114^3,'Calcs Men No Intervention'!Z82,0,1),Utilities!$BG$11:$BL$11),1)</f>
        <v>0.92462171604875754</v>
      </c>
      <c r="AB10" s="53">
        <f>MIN(SUMPRODUCT(CHOOSE({1,2,3,4,5,6},'Calcs Men No Intervention'!BD114,'Calcs Men No Intervention'!BD114^2,'Calcs Men No Intervention'!BD114^3,'Calcs Men No Intervention'!AA82,0,1),Utilities!$BG$11:$BL$11),1)</f>
        <v>0.9184577323207973</v>
      </c>
      <c r="AE10" s="1">
        <v>6</v>
      </c>
      <c r="AF10" s="169">
        <f>SUM(C10*'Calcs Men No Intervention'!C48,diabetes_decrement*'Calcs Men No Intervention'!BH210,heart_decrement*'Calcs Men No Intervention'!BH275,stroke_decrement*'Calcs Men No Intervention'!BH340,cancer_decrement*SUM('Calcs Men No Intervention'!BH405,'Calcs Men No Intervention'!BH470))</f>
        <v>0</v>
      </c>
      <c r="AG10" s="169">
        <f>SUM(D10*'Calcs Men No Intervention'!D48,diabetes_decrement*'Calcs Men No Intervention'!BI210,heart_decrement*'Calcs Men No Intervention'!BI275,stroke_decrement*'Calcs Men No Intervention'!BI340,cancer_decrement*SUM('Calcs Men No Intervention'!BI405,'Calcs Men No Intervention'!BI470))</f>
        <v>0</v>
      </c>
      <c r="AH10" s="169">
        <f>SUM(E10*'Calcs Men No Intervention'!E48,diabetes_decrement*'Calcs Men No Intervention'!BJ210,heart_decrement*'Calcs Men No Intervention'!BJ275,stroke_decrement*'Calcs Men No Intervention'!BJ340,cancer_decrement*SUM('Calcs Men No Intervention'!BJ405,'Calcs Men No Intervention'!BJ470))</f>
        <v>0</v>
      </c>
      <c r="AI10" s="169">
        <f>SUM(F10*'Calcs Men No Intervention'!F48,diabetes_decrement*'Calcs Men No Intervention'!BK210,heart_decrement*'Calcs Men No Intervention'!BK275,stroke_decrement*'Calcs Men No Intervention'!BK340,cancer_decrement*SUM('Calcs Men No Intervention'!BK405,'Calcs Men No Intervention'!BK470))</f>
        <v>0</v>
      </c>
      <c r="AJ10" s="169">
        <f>SUM(G10*'Calcs Men No Intervention'!G48,diabetes_decrement*'Calcs Men No Intervention'!BL210,heart_decrement*'Calcs Men No Intervention'!BL275,stroke_decrement*'Calcs Men No Intervention'!BL340,cancer_decrement*SUM('Calcs Men No Intervention'!BL405,'Calcs Men No Intervention'!BL470))</f>
        <v>0</v>
      </c>
      <c r="AK10" s="169">
        <f>SUM(H10*'Calcs Men No Intervention'!H48,diabetes_decrement*'Calcs Men No Intervention'!BM210,heart_decrement*'Calcs Men No Intervention'!BM275,stroke_decrement*'Calcs Men No Intervention'!BM340,cancer_decrement*SUM('Calcs Men No Intervention'!BM405,'Calcs Men No Intervention'!BM470))</f>
        <v>0</v>
      </c>
      <c r="AL10" s="169">
        <f>SUM(I10*'Calcs Men No Intervention'!I48,diabetes_decrement*'Calcs Men No Intervention'!BN210,heart_decrement*'Calcs Men No Intervention'!BN275,stroke_decrement*'Calcs Men No Intervention'!BN340,cancer_decrement*SUM('Calcs Men No Intervention'!BN405,'Calcs Men No Intervention'!BN470))</f>
        <v>0</v>
      </c>
      <c r="AM10" s="169">
        <f>SUM(J10*'Calcs Men No Intervention'!J48,diabetes_decrement*'Calcs Men No Intervention'!BO210,heart_decrement*'Calcs Men No Intervention'!BO275,stroke_decrement*'Calcs Men No Intervention'!BO340,cancer_decrement*SUM('Calcs Men No Intervention'!BO405,'Calcs Men No Intervention'!BO470))</f>
        <v>0</v>
      </c>
      <c r="AN10" s="169">
        <f>SUM(K10*'Calcs Men No Intervention'!K48,diabetes_decrement*'Calcs Men No Intervention'!BP210,heart_decrement*'Calcs Men No Intervention'!BP275,stroke_decrement*'Calcs Men No Intervention'!BP340,cancer_decrement*SUM('Calcs Men No Intervention'!BP405,'Calcs Men No Intervention'!BP470))</f>
        <v>0</v>
      </c>
      <c r="AO10" s="169">
        <f>SUM(L10*'Calcs Men No Intervention'!L48,diabetes_decrement*'Calcs Men No Intervention'!BQ210,heart_decrement*'Calcs Men No Intervention'!BQ275,stroke_decrement*'Calcs Men No Intervention'!BQ340,cancer_decrement*SUM('Calcs Men No Intervention'!BQ405,'Calcs Men No Intervention'!BQ470))</f>
        <v>0</v>
      </c>
      <c r="AP10" s="169">
        <f>SUM(M10*'Calcs Men No Intervention'!M48,diabetes_decrement*'Calcs Men No Intervention'!BR210,heart_decrement*'Calcs Men No Intervention'!BR275,stroke_decrement*'Calcs Men No Intervention'!BR340,cancer_decrement*SUM('Calcs Men No Intervention'!BR405,'Calcs Men No Intervention'!BR470))</f>
        <v>0</v>
      </c>
      <c r="AQ10" s="169">
        <f>SUM(N10*'Calcs Men No Intervention'!N48,diabetes_decrement*'Calcs Men No Intervention'!BS210,heart_decrement*'Calcs Men No Intervention'!BS275,stroke_decrement*'Calcs Men No Intervention'!BS340,cancer_decrement*SUM('Calcs Men No Intervention'!BS405,'Calcs Men No Intervention'!BS470))</f>
        <v>0</v>
      </c>
      <c r="AR10" s="169">
        <f>SUM(O10*'Calcs Men No Intervention'!O48,diabetes_decrement*'Calcs Men No Intervention'!BT210,heart_decrement*'Calcs Men No Intervention'!BT275,stroke_decrement*'Calcs Men No Intervention'!BT340,cancer_decrement*SUM('Calcs Men No Intervention'!BT405,'Calcs Men No Intervention'!BT470))</f>
        <v>0</v>
      </c>
      <c r="AS10" s="169">
        <f>SUM(P10*'Calcs Men No Intervention'!P48,diabetes_decrement*'Calcs Men No Intervention'!BU210,heart_decrement*'Calcs Men No Intervention'!BU275,stroke_decrement*'Calcs Men No Intervention'!BU340,cancer_decrement*SUM('Calcs Men No Intervention'!BU405,'Calcs Men No Intervention'!BU470))</f>
        <v>0</v>
      </c>
      <c r="AT10" s="169">
        <f>SUM(Q10*'Calcs Men No Intervention'!Q48,diabetes_decrement*'Calcs Men No Intervention'!BV210,heart_decrement*'Calcs Men No Intervention'!BV275,stroke_decrement*'Calcs Men No Intervention'!BV340,cancer_decrement*SUM('Calcs Men No Intervention'!BV405,'Calcs Men No Intervention'!BV470))</f>
        <v>0</v>
      </c>
      <c r="AU10" s="169">
        <f>SUM(R10*'Calcs Men No Intervention'!R48,diabetes_decrement*'Calcs Men No Intervention'!BW210,heart_decrement*'Calcs Men No Intervention'!BW275,stroke_decrement*'Calcs Men No Intervention'!BW340,cancer_decrement*SUM('Calcs Men No Intervention'!BW405,'Calcs Men No Intervention'!BW470))</f>
        <v>0</v>
      </c>
      <c r="AV10" s="169">
        <f>SUM(S10*'Calcs Men No Intervention'!S48,diabetes_decrement*'Calcs Men No Intervention'!BX210,heart_decrement*'Calcs Men No Intervention'!BX275,stroke_decrement*'Calcs Men No Intervention'!BX340,cancer_decrement*SUM('Calcs Men No Intervention'!BX405,'Calcs Men No Intervention'!BX470))</f>
        <v>0</v>
      </c>
      <c r="AW10" s="169">
        <f>SUM(T10*'Calcs Men No Intervention'!T48,diabetes_decrement*'Calcs Men No Intervention'!BY210,heart_decrement*'Calcs Men No Intervention'!BY275,stroke_decrement*'Calcs Men No Intervention'!BY340,cancer_decrement*SUM('Calcs Men No Intervention'!BY405,'Calcs Men No Intervention'!BY470))</f>
        <v>0</v>
      </c>
      <c r="AX10" s="169">
        <f>SUM(U10*'Calcs Men No Intervention'!U48,diabetes_decrement*'Calcs Men No Intervention'!BZ210,heart_decrement*'Calcs Men No Intervention'!BZ275,stroke_decrement*'Calcs Men No Intervention'!BZ340,cancer_decrement*SUM('Calcs Men No Intervention'!BZ405,'Calcs Men No Intervention'!BZ470))</f>
        <v>0</v>
      </c>
      <c r="AY10" s="169">
        <f>SUM(V10*'Calcs Men No Intervention'!V48,diabetes_decrement*'Calcs Men No Intervention'!CA210,heart_decrement*'Calcs Men No Intervention'!CA275,stroke_decrement*'Calcs Men No Intervention'!CA340,cancer_decrement*SUM('Calcs Men No Intervention'!CA405,'Calcs Men No Intervention'!CA470))</f>
        <v>0</v>
      </c>
      <c r="AZ10" s="169">
        <f>SUM(W10*'Calcs Men No Intervention'!W48,diabetes_decrement*'Calcs Men No Intervention'!CB210,heart_decrement*'Calcs Men No Intervention'!CB275,stroke_decrement*'Calcs Men No Intervention'!CB340,cancer_decrement*SUM('Calcs Men No Intervention'!CB405,'Calcs Men No Intervention'!CB470))</f>
        <v>0</v>
      </c>
      <c r="BA10" s="169">
        <f>SUM(X10*'Calcs Men No Intervention'!X48,diabetes_decrement*'Calcs Men No Intervention'!CC210,heart_decrement*'Calcs Men No Intervention'!CC275,stroke_decrement*'Calcs Men No Intervention'!CC340,cancer_decrement*SUM('Calcs Men No Intervention'!CC405,'Calcs Men No Intervention'!CC470))</f>
        <v>0</v>
      </c>
      <c r="BB10" s="169">
        <f>SUM(Y10*'Calcs Men No Intervention'!Y48,diabetes_decrement*'Calcs Men No Intervention'!CD210,heart_decrement*'Calcs Men No Intervention'!CD275,stroke_decrement*'Calcs Men No Intervention'!CD340,cancer_decrement*SUM('Calcs Men No Intervention'!CD405,'Calcs Men No Intervention'!CD470))</f>
        <v>0</v>
      </c>
      <c r="BC10" s="169">
        <f>SUM(Z10*'Calcs Men No Intervention'!Z48,diabetes_decrement*'Calcs Men No Intervention'!CE210,heart_decrement*'Calcs Men No Intervention'!CE275,stroke_decrement*'Calcs Men No Intervention'!CE340,cancer_decrement*SUM('Calcs Men No Intervention'!CE405,'Calcs Men No Intervention'!CE470))</f>
        <v>0</v>
      </c>
      <c r="BD10" s="169">
        <f>SUM(AA10*'Calcs Men No Intervention'!AA48,diabetes_decrement*'Calcs Men No Intervention'!CF210,heart_decrement*'Calcs Men No Intervention'!CF275,stroke_decrement*'Calcs Men No Intervention'!CF340,cancer_decrement*SUM('Calcs Men No Intervention'!CF405,'Calcs Men No Intervention'!CF470))</f>
        <v>0</v>
      </c>
      <c r="BE10" s="169">
        <f>SUM(AB10*'Calcs Men No Intervention'!AB48,diabetes_decrement*'Calcs Men No Intervention'!CG210,heart_decrement*'Calcs Men No Intervention'!CG275,stroke_decrement*'Calcs Men No Intervention'!CG340,cancer_decrement*SUM('Calcs Men No Intervention'!CG405,'Calcs Men No Intervention'!CG470))</f>
        <v>0</v>
      </c>
      <c r="BG10" t="s">
        <v>420</v>
      </c>
      <c r="BH10" t="s">
        <v>424</v>
      </c>
      <c r="BI10" t="s">
        <v>425</v>
      </c>
      <c r="BJ10" t="s">
        <v>29</v>
      </c>
      <c r="BK10" t="s">
        <v>426</v>
      </c>
      <c r="BL10" t="s">
        <v>427</v>
      </c>
      <c r="BM10" t="s">
        <v>344</v>
      </c>
      <c r="BN10" t="s">
        <v>345</v>
      </c>
      <c r="BO10" t="s">
        <v>346</v>
      </c>
      <c r="BP10" t="s">
        <v>347</v>
      </c>
    </row>
    <row r="11" spans="2:68" x14ac:dyDescent="0.3">
      <c r="B11" s="1">
        <v>7</v>
      </c>
      <c r="C11" s="53"/>
      <c r="D11" s="53"/>
      <c r="E11" s="53"/>
      <c r="F11" s="53"/>
      <c r="G11" s="53"/>
      <c r="H11" s="53"/>
      <c r="I11" s="53"/>
      <c r="J11" s="53">
        <f>MIN(SUMPRODUCT(CHOOSE({1,2,3,4,5,6},'Calcs Men No Intervention'!AL115,'Calcs Men No Intervention'!AL115^2,'Calcs Men No Intervention'!AL115^3,'Calcs Men No Intervention'!I83,0,1),Utilities!$BG$11:$BL$11),1)</f>
        <v>1</v>
      </c>
      <c r="K11" s="53">
        <f>MIN(SUMPRODUCT(CHOOSE({1,2,3,4,5,6},'Calcs Men No Intervention'!AM115,'Calcs Men No Intervention'!AM115^2,'Calcs Men No Intervention'!AM115^3,'Calcs Men No Intervention'!J83,0,1),Utilities!$BG$11:$BL$11),1)</f>
        <v>1</v>
      </c>
      <c r="L11" s="53">
        <f>MIN(SUMPRODUCT(CHOOSE({1,2,3,4,5,6},'Calcs Men No Intervention'!AN115,'Calcs Men No Intervention'!AN115^2,'Calcs Men No Intervention'!AN115^3,'Calcs Men No Intervention'!K83,0,1),Utilities!$BG$11:$BL$11),1)</f>
        <v>1</v>
      </c>
      <c r="M11" s="53">
        <f>MIN(SUMPRODUCT(CHOOSE({1,2,3,4,5,6},'Calcs Men No Intervention'!AO115,'Calcs Men No Intervention'!AO115^2,'Calcs Men No Intervention'!AO115^3,'Calcs Men No Intervention'!L83,0,1),Utilities!$BG$11:$BL$11),1)</f>
        <v>1</v>
      </c>
      <c r="N11" s="53">
        <f>MIN(SUMPRODUCT(CHOOSE({1,2,3,4,5,6},'Calcs Men No Intervention'!AP115,'Calcs Men No Intervention'!AP115^2,'Calcs Men No Intervention'!AP115^3,'Calcs Men No Intervention'!M83,0,1),Utilities!$BG$11:$BL$11),1)</f>
        <v>1</v>
      </c>
      <c r="O11" s="53">
        <f>MIN(SUMPRODUCT(CHOOSE({1,2,3,4,5,6},'Calcs Men No Intervention'!AQ115,'Calcs Men No Intervention'!AQ115^2,'Calcs Men No Intervention'!AQ115^3,'Calcs Men No Intervention'!N83,0,1),Utilities!$BG$11:$BL$11),1)</f>
        <v>1</v>
      </c>
      <c r="P11" s="53">
        <f>MIN(SUMPRODUCT(CHOOSE({1,2,3,4,5,6},'Calcs Men No Intervention'!AR115,'Calcs Men No Intervention'!AR115^2,'Calcs Men No Intervention'!AR115^3,'Calcs Men No Intervention'!O83,0,1),Utilities!$BG$11:$BL$11),1)</f>
        <v>0.99710763441311756</v>
      </c>
      <c r="Q11" s="53">
        <f>MIN(SUMPRODUCT(CHOOSE({1,2,3,4,5,6},'Calcs Men No Intervention'!AS115,'Calcs Men No Intervention'!AS115^2,'Calcs Men No Intervention'!AS115^3,'Calcs Men No Intervention'!P83,0,1),Utilities!$BG$11:$BL$11),1)</f>
        <v>0.99117704170843735</v>
      </c>
      <c r="R11" s="53">
        <f>MIN(SUMPRODUCT(CHOOSE({1,2,3,4,5,6},'Calcs Men No Intervention'!AT115,'Calcs Men No Intervention'!AT115^2,'Calcs Men No Intervention'!AT115^3,'Calcs Men No Intervention'!Q83,0,1),Utilities!$BG$11:$BL$11),1)</f>
        <v>0.98522564762565767</v>
      </c>
      <c r="S11" s="53">
        <f>MIN(SUMPRODUCT(CHOOSE({1,2,3,4,5,6},'Calcs Men No Intervention'!AU115,'Calcs Men No Intervention'!AU115^2,'Calcs Men No Intervention'!AU115^3,'Calcs Men No Intervention'!R83,0,1),Utilities!$BG$11:$BL$11),1)</f>
        <v>0.97925369800589757</v>
      </c>
      <c r="T11" s="53">
        <f>MIN(SUMPRODUCT(CHOOSE({1,2,3,4,5,6},'Calcs Men No Intervention'!AV115,'Calcs Men No Intervention'!AV115^2,'Calcs Men No Intervention'!AV115^3,'Calcs Men No Intervention'!S83,0,1),Utilities!$BG$11:$BL$11),1)</f>
        <v>0.97326143869027748</v>
      </c>
      <c r="U11" s="53">
        <f>MIN(SUMPRODUCT(CHOOSE({1,2,3,4,5,6},'Calcs Men No Intervention'!AW115,'Calcs Men No Intervention'!AW115^2,'Calcs Men No Intervention'!AW115^3,'Calcs Men No Intervention'!T83,0,1),Utilities!$BG$11:$BL$11),1)</f>
        <v>0.96724911551991755</v>
      </c>
      <c r="V11" s="53">
        <f>MIN(SUMPRODUCT(CHOOSE({1,2,3,4,5,6},'Calcs Men No Intervention'!AX115,'Calcs Men No Intervention'!AX115^2,'Calcs Men No Intervention'!AX115^3,'Calcs Men No Intervention'!U83,0,1),Utilities!$BG$11:$BL$11),1)</f>
        <v>0.96121697433593745</v>
      </c>
      <c r="W11" s="53">
        <f>MIN(SUMPRODUCT(CHOOSE({1,2,3,4,5,6},'Calcs Men No Intervention'!AY115,'Calcs Men No Intervention'!AY115^2,'Calcs Men No Intervention'!AY115^3,'Calcs Men No Intervention'!V83,0,1),Utilities!$BG$11:$BL$11),1)</f>
        <v>0.95516526097945742</v>
      </c>
      <c r="X11" s="53">
        <f>MIN(SUMPRODUCT(CHOOSE({1,2,3,4,5,6},'Calcs Men No Intervention'!AZ115,'Calcs Men No Intervention'!AZ115^2,'Calcs Men No Intervention'!AZ115^3,'Calcs Men No Intervention'!W83,0,1),Utilities!$BG$11:$BL$11),1)</f>
        <v>0.94909422129159782</v>
      </c>
      <c r="Y11" s="53">
        <f>MIN(SUMPRODUCT(CHOOSE({1,2,3,4,5,6},'Calcs Men No Intervention'!BA115,'Calcs Men No Intervention'!BA115^2,'Calcs Men No Intervention'!BA115^3,'Calcs Men No Intervention'!X83,0,1),Utilities!$BG$11:$BL$11),1)</f>
        <v>0.94300410111347732</v>
      </c>
      <c r="Z11" s="53">
        <f>MIN(SUMPRODUCT(CHOOSE({1,2,3,4,5,6},'Calcs Men No Intervention'!BB115,'Calcs Men No Intervention'!BB115^2,'Calcs Men No Intervention'!BB115^3,'Calcs Men No Intervention'!Y83,0,1),Utilities!$BG$11:$BL$11),1)</f>
        <v>0.93689514628621784</v>
      </c>
      <c r="AA11" s="53">
        <f>MIN(SUMPRODUCT(CHOOSE({1,2,3,4,5,6},'Calcs Men No Intervention'!BC115,'Calcs Men No Intervention'!BC115^2,'Calcs Men No Intervention'!BC115^3,'Calcs Men No Intervention'!Z83,0,1),Utilities!$BG$11:$BL$11),1)</f>
        <v>0.93076760265093716</v>
      </c>
      <c r="AB11" s="53">
        <f>MIN(SUMPRODUCT(CHOOSE({1,2,3,4,5,6},'Calcs Men No Intervention'!BD115,'Calcs Men No Intervention'!BD115^2,'Calcs Men No Intervention'!BD115^3,'Calcs Men No Intervention'!AA83,0,1),Utilities!$BG$11:$BL$11),1)</f>
        <v>0.92462171604875754</v>
      </c>
      <c r="AE11" s="1">
        <v>7</v>
      </c>
      <c r="AF11" s="169">
        <f>SUM(C11*'Calcs Men No Intervention'!C49,diabetes_decrement*'Calcs Men No Intervention'!BH211,heart_decrement*'Calcs Men No Intervention'!BH276,stroke_decrement*'Calcs Men No Intervention'!BH341,cancer_decrement*SUM('Calcs Men No Intervention'!BH406,'Calcs Men No Intervention'!BH471))</f>
        <v>0</v>
      </c>
      <c r="AG11" s="169">
        <f>SUM(D11*'Calcs Men No Intervention'!D49,diabetes_decrement*'Calcs Men No Intervention'!BI211,heart_decrement*'Calcs Men No Intervention'!BI276,stroke_decrement*'Calcs Men No Intervention'!BI341,cancer_decrement*SUM('Calcs Men No Intervention'!BI406,'Calcs Men No Intervention'!BI471))</f>
        <v>0</v>
      </c>
      <c r="AH11" s="169">
        <f>SUM(E11*'Calcs Men No Intervention'!E49,diabetes_decrement*'Calcs Men No Intervention'!BJ211,heart_decrement*'Calcs Men No Intervention'!BJ276,stroke_decrement*'Calcs Men No Intervention'!BJ341,cancer_decrement*SUM('Calcs Men No Intervention'!BJ406,'Calcs Men No Intervention'!BJ471))</f>
        <v>0</v>
      </c>
      <c r="AI11" s="169">
        <f>SUM(F11*'Calcs Men No Intervention'!F49,diabetes_decrement*'Calcs Men No Intervention'!BK211,heart_decrement*'Calcs Men No Intervention'!BK276,stroke_decrement*'Calcs Men No Intervention'!BK341,cancer_decrement*SUM('Calcs Men No Intervention'!BK406,'Calcs Men No Intervention'!BK471))</f>
        <v>0</v>
      </c>
      <c r="AJ11" s="169">
        <f>SUM(G11*'Calcs Men No Intervention'!G49,diabetes_decrement*'Calcs Men No Intervention'!BL211,heart_decrement*'Calcs Men No Intervention'!BL276,stroke_decrement*'Calcs Men No Intervention'!BL341,cancer_decrement*SUM('Calcs Men No Intervention'!BL406,'Calcs Men No Intervention'!BL471))</f>
        <v>0</v>
      </c>
      <c r="AK11" s="169">
        <f>SUM(H11*'Calcs Men No Intervention'!H49,diabetes_decrement*'Calcs Men No Intervention'!BM211,heart_decrement*'Calcs Men No Intervention'!BM276,stroke_decrement*'Calcs Men No Intervention'!BM341,cancer_decrement*SUM('Calcs Men No Intervention'!BM406,'Calcs Men No Intervention'!BM471))</f>
        <v>0</v>
      </c>
      <c r="AL11" s="169">
        <f>SUM(I11*'Calcs Men No Intervention'!I49,diabetes_decrement*'Calcs Men No Intervention'!BN211,heart_decrement*'Calcs Men No Intervention'!BN276,stroke_decrement*'Calcs Men No Intervention'!BN341,cancer_decrement*SUM('Calcs Men No Intervention'!BN406,'Calcs Men No Intervention'!BN471))</f>
        <v>0</v>
      </c>
      <c r="AM11" s="169">
        <f>SUM(J11*'Calcs Men No Intervention'!J49,diabetes_decrement*'Calcs Men No Intervention'!BO211,heart_decrement*'Calcs Men No Intervention'!BO276,stroke_decrement*'Calcs Men No Intervention'!BO341,cancer_decrement*SUM('Calcs Men No Intervention'!BO406,'Calcs Men No Intervention'!BO471))</f>
        <v>0</v>
      </c>
      <c r="AN11" s="169">
        <f>SUM(K11*'Calcs Men No Intervention'!K49,diabetes_decrement*'Calcs Men No Intervention'!BP211,heart_decrement*'Calcs Men No Intervention'!BP276,stroke_decrement*'Calcs Men No Intervention'!BP341,cancer_decrement*SUM('Calcs Men No Intervention'!BP406,'Calcs Men No Intervention'!BP471))</f>
        <v>0</v>
      </c>
      <c r="AO11" s="169">
        <f>SUM(L11*'Calcs Men No Intervention'!L49,diabetes_decrement*'Calcs Men No Intervention'!BQ211,heart_decrement*'Calcs Men No Intervention'!BQ276,stroke_decrement*'Calcs Men No Intervention'!BQ341,cancer_decrement*SUM('Calcs Men No Intervention'!BQ406,'Calcs Men No Intervention'!BQ471))</f>
        <v>0</v>
      </c>
      <c r="AP11" s="169">
        <f>SUM(M11*'Calcs Men No Intervention'!M49,diabetes_decrement*'Calcs Men No Intervention'!BR211,heart_decrement*'Calcs Men No Intervention'!BR276,stroke_decrement*'Calcs Men No Intervention'!BR341,cancer_decrement*SUM('Calcs Men No Intervention'!BR406,'Calcs Men No Intervention'!BR471))</f>
        <v>0</v>
      </c>
      <c r="AQ11" s="169">
        <f>SUM(N11*'Calcs Men No Intervention'!N49,diabetes_decrement*'Calcs Men No Intervention'!BS211,heart_decrement*'Calcs Men No Intervention'!BS276,stroke_decrement*'Calcs Men No Intervention'!BS341,cancer_decrement*SUM('Calcs Men No Intervention'!BS406,'Calcs Men No Intervention'!BS471))</f>
        <v>0</v>
      </c>
      <c r="AR11" s="169">
        <f>SUM(O11*'Calcs Men No Intervention'!O49,diabetes_decrement*'Calcs Men No Intervention'!BT211,heart_decrement*'Calcs Men No Intervention'!BT276,stroke_decrement*'Calcs Men No Intervention'!BT341,cancer_decrement*SUM('Calcs Men No Intervention'!BT406,'Calcs Men No Intervention'!BT471))</f>
        <v>0</v>
      </c>
      <c r="AS11" s="169">
        <f>SUM(P11*'Calcs Men No Intervention'!P49,diabetes_decrement*'Calcs Men No Intervention'!BU211,heart_decrement*'Calcs Men No Intervention'!BU276,stroke_decrement*'Calcs Men No Intervention'!BU341,cancer_decrement*SUM('Calcs Men No Intervention'!BU406,'Calcs Men No Intervention'!BU471))</f>
        <v>0</v>
      </c>
      <c r="AT11" s="169">
        <f>SUM(Q11*'Calcs Men No Intervention'!Q49,diabetes_decrement*'Calcs Men No Intervention'!BV211,heart_decrement*'Calcs Men No Intervention'!BV276,stroke_decrement*'Calcs Men No Intervention'!BV341,cancer_decrement*SUM('Calcs Men No Intervention'!BV406,'Calcs Men No Intervention'!BV471))</f>
        <v>0</v>
      </c>
      <c r="AU11" s="169">
        <f>SUM(R11*'Calcs Men No Intervention'!R49,diabetes_decrement*'Calcs Men No Intervention'!BW211,heart_decrement*'Calcs Men No Intervention'!BW276,stroke_decrement*'Calcs Men No Intervention'!BW341,cancer_decrement*SUM('Calcs Men No Intervention'!BW406,'Calcs Men No Intervention'!BW471))</f>
        <v>0</v>
      </c>
      <c r="AV11" s="169">
        <f>SUM(S11*'Calcs Men No Intervention'!S49,diabetes_decrement*'Calcs Men No Intervention'!BX211,heart_decrement*'Calcs Men No Intervention'!BX276,stroke_decrement*'Calcs Men No Intervention'!BX341,cancer_decrement*SUM('Calcs Men No Intervention'!BX406,'Calcs Men No Intervention'!BX471))</f>
        <v>0</v>
      </c>
      <c r="AW11" s="169">
        <f>SUM(T11*'Calcs Men No Intervention'!T49,diabetes_decrement*'Calcs Men No Intervention'!BY211,heart_decrement*'Calcs Men No Intervention'!BY276,stroke_decrement*'Calcs Men No Intervention'!BY341,cancer_decrement*SUM('Calcs Men No Intervention'!BY406,'Calcs Men No Intervention'!BY471))</f>
        <v>0</v>
      </c>
      <c r="AX11" s="169">
        <f>SUM(U11*'Calcs Men No Intervention'!U49,diabetes_decrement*'Calcs Men No Intervention'!BZ211,heart_decrement*'Calcs Men No Intervention'!BZ276,stroke_decrement*'Calcs Men No Intervention'!BZ341,cancer_decrement*SUM('Calcs Men No Intervention'!BZ406,'Calcs Men No Intervention'!BZ471))</f>
        <v>0</v>
      </c>
      <c r="AY11" s="169">
        <f>SUM(V11*'Calcs Men No Intervention'!V49,diabetes_decrement*'Calcs Men No Intervention'!CA211,heart_decrement*'Calcs Men No Intervention'!CA276,stroke_decrement*'Calcs Men No Intervention'!CA341,cancer_decrement*SUM('Calcs Men No Intervention'!CA406,'Calcs Men No Intervention'!CA471))</f>
        <v>0</v>
      </c>
      <c r="AZ11" s="169">
        <f>SUM(W11*'Calcs Men No Intervention'!W49,diabetes_decrement*'Calcs Men No Intervention'!CB211,heart_decrement*'Calcs Men No Intervention'!CB276,stroke_decrement*'Calcs Men No Intervention'!CB341,cancer_decrement*SUM('Calcs Men No Intervention'!CB406,'Calcs Men No Intervention'!CB471))</f>
        <v>0</v>
      </c>
      <c r="BA11" s="169">
        <f>SUM(X11*'Calcs Men No Intervention'!X49,diabetes_decrement*'Calcs Men No Intervention'!CC211,heart_decrement*'Calcs Men No Intervention'!CC276,stroke_decrement*'Calcs Men No Intervention'!CC341,cancer_decrement*SUM('Calcs Men No Intervention'!CC406,'Calcs Men No Intervention'!CC471))</f>
        <v>0</v>
      </c>
      <c r="BB11" s="169">
        <f>SUM(Y11*'Calcs Men No Intervention'!Y49,diabetes_decrement*'Calcs Men No Intervention'!CD211,heart_decrement*'Calcs Men No Intervention'!CD276,stroke_decrement*'Calcs Men No Intervention'!CD341,cancer_decrement*SUM('Calcs Men No Intervention'!CD406,'Calcs Men No Intervention'!CD471))</f>
        <v>0</v>
      </c>
      <c r="BC11" s="169">
        <f>SUM(Z11*'Calcs Men No Intervention'!Z49,diabetes_decrement*'Calcs Men No Intervention'!CE211,heart_decrement*'Calcs Men No Intervention'!CE276,stroke_decrement*'Calcs Men No Intervention'!CE341,cancer_decrement*SUM('Calcs Men No Intervention'!CE406,'Calcs Men No Intervention'!CE471))</f>
        <v>0</v>
      </c>
      <c r="BD11" s="169">
        <f>SUM(AA11*'Calcs Men No Intervention'!AA49,diabetes_decrement*'Calcs Men No Intervention'!CF211,heart_decrement*'Calcs Men No Intervention'!CF276,stroke_decrement*'Calcs Men No Intervention'!CF341,cancer_decrement*SUM('Calcs Men No Intervention'!CF406,'Calcs Men No Intervention'!CF471))</f>
        <v>0</v>
      </c>
      <c r="BE11" s="169">
        <f>SUM(AB11*'Calcs Men No Intervention'!AB49,diabetes_decrement*'Calcs Men No Intervention'!CG211,heart_decrement*'Calcs Men No Intervention'!CG276,stroke_decrement*'Calcs Men No Intervention'!CG341,cancer_decrement*SUM('Calcs Men No Intervention'!CG406,'Calcs Men No Intervention'!CG471))</f>
        <v>0</v>
      </c>
      <c r="BG11" s="195">
        <v>5.910725E-2</v>
      </c>
      <c r="BH11" s="195">
        <v>-1.7481300000000001E-3</v>
      </c>
      <c r="BI11" s="195">
        <v>1.344E-5</v>
      </c>
      <c r="BJ11" s="195">
        <v>-4.4016899999999998E-3</v>
      </c>
      <c r="BK11" s="195">
        <v>-4.0537179999999999E-2</v>
      </c>
      <c r="BL11" s="195">
        <v>0.67262887000000005</v>
      </c>
      <c r="BM11">
        <v>-0.18279675000000001</v>
      </c>
      <c r="BN11">
        <v>-0.161217</v>
      </c>
      <c r="BO11">
        <v>-0.16403193999999999</v>
      </c>
      <c r="BP11">
        <v>-0.1109251</v>
      </c>
    </row>
    <row r="12" spans="2:68" x14ac:dyDescent="0.3">
      <c r="B12" s="1">
        <v>8</v>
      </c>
      <c r="C12" s="53"/>
      <c r="D12" s="53"/>
      <c r="E12" s="53"/>
      <c r="F12" s="53"/>
      <c r="G12" s="53"/>
      <c r="H12" s="53"/>
      <c r="I12" s="53"/>
      <c r="J12" s="53"/>
      <c r="K12" s="53">
        <f>MIN(SUMPRODUCT(CHOOSE({1,2,3,4,5,6},'Calcs Men No Intervention'!AM116,'Calcs Men No Intervention'!AM116^2,'Calcs Men No Intervention'!AM116^3,'Calcs Men No Intervention'!J84,0,1),Utilities!$BG$11:$BL$11),1)</f>
        <v>1</v>
      </c>
      <c r="L12" s="53">
        <f>MIN(SUMPRODUCT(CHOOSE({1,2,3,4,5,6},'Calcs Men No Intervention'!AN116,'Calcs Men No Intervention'!AN116^2,'Calcs Men No Intervention'!AN116^3,'Calcs Men No Intervention'!K84,0,1),Utilities!$BG$11:$BL$11),1)</f>
        <v>1</v>
      </c>
      <c r="M12" s="53">
        <f>MIN(SUMPRODUCT(CHOOSE({1,2,3,4,5,6},'Calcs Men No Intervention'!AO116,'Calcs Men No Intervention'!AO116^2,'Calcs Men No Intervention'!AO116^3,'Calcs Men No Intervention'!L84,0,1),Utilities!$BG$11:$BL$11),1)</f>
        <v>1</v>
      </c>
      <c r="N12" s="53">
        <f>MIN(SUMPRODUCT(CHOOSE({1,2,3,4,5,6},'Calcs Men No Intervention'!AP116,'Calcs Men No Intervention'!AP116^2,'Calcs Men No Intervention'!AP116^3,'Calcs Men No Intervention'!M84,0,1),Utilities!$BG$11:$BL$11),1)</f>
        <v>1</v>
      </c>
      <c r="O12" s="53">
        <f>MIN(SUMPRODUCT(CHOOSE({1,2,3,4,5,6},'Calcs Men No Intervention'!AQ116,'Calcs Men No Intervention'!AQ116^2,'Calcs Men No Intervention'!AQ116^3,'Calcs Men No Intervention'!N84,0,1),Utilities!$BG$11:$BL$11),1)</f>
        <v>1</v>
      </c>
      <c r="P12" s="53">
        <f>MIN(SUMPRODUCT(CHOOSE({1,2,3,4,5,6},'Calcs Men No Intervention'!AR116,'Calcs Men No Intervention'!AR116^2,'Calcs Men No Intervention'!AR116^3,'Calcs Men No Intervention'!O84,0,1),Utilities!$BG$11:$BL$11),1)</f>
        <v>1</v>
      </c>
      <c r="Q12" s="53">
        <f>MIN(SUMPRODUCT(CHOOSE({1,2,3,4,5,6},'Calcs Men No Intervention'!AS116,'Calcs Men No Intervention'!AS116^2,'Calcs Men No Intervention'!AS116^3,'Calcs Men No Intervention'!P84,0,1),Utilities!$BG$11:$BL$11),1)</f>
        <v>0.99710763441311756</v>
      </c>
      <c r="R12" s="53">
        <f>MIN(SUMPRODUCT(CHOOSE({1,2,3,4,5,6},'Calcs Men No Intervention'!AT116,'Calcs Men No Intervention'!AT116^2,'Calcs Men No Intervention'!AT116^3,'Calcs Men No Intervention'!Q84,0,1),Utilities!$BG$11:$BL$11),1)</f>
        <v>0.99117704170843735</v>
      </c>
      <c r="S12" s="53">
        <f>MIN(SUMPRODUCT(CHOOSE({1,2,3,4,5,6},'Calcs Men No Intervention'!AU116,'Calcs Men No Intervention'!AU116^2,'Calcs Men No Intervention'!AU116^3,'Calcs Men No Intervention'!R84,0,1),Utilities!$BG$11:$BL$11),1)</f>
        <v>0.98522564762565767</v>
      </c>
      <c r="T12" s="53">
        <f>MIN(SUMPRODUCT(CHOOSE({1,2,3,4,5,6},'Calcs Men No Intervention'!AV116,'Calcs Men No Intervention'!AV116^2,'Calcs Men No Intervention'!AV116^3,'Calcs Men No Intervention'!S84,0,1),Utilities!$BG$11:$BL$11),1)</f>
        <v>0.97925369800589757</v>
      </c>
      <c r="U12" s="53">
        <f>MIN(SUMPRODUCT(CHOOSE({1,2,3,4,5,6},'Calcs Men No Intervention'!AW116,'Calcs Men No Intervention'!AW116^2,'Calcs Men No Intervention'!AW116^3,'Calcs Men No Intervention'!T84,0,1),Utilities!$BG$11:$BL$11),1)</f>
        <v>0.97326143869027748</v>
      </c>
      <c r="V12" s="53">
        <f>MIN(SUMPRODUCT(CHOOSE({1,2,3,4,5,6},'Calcs Men No Intervention'!AX116,'Calcs Men No Intervention'!AX116^2,'Calcs Men No Intervention'!AX116^3,'Calcs Men No Intervention'!U84,0,1),Utilities!$BG$11:$BL$11),1)</f>
        <v>0.96724911551991755</v>
      </c>
      <c r="W12" s="53">
        <f>MIN(SUMPRODUCT(CHOOSE({1,2,3,4,5,6},'Calcs Men No Intervention'!AY116,'Calcs Men No Intervention'!AY116^2,'Calcs Men No Intervention'!AY116^3,'Calcs Men No Intervention'!V84,0,1),Utilities!$BG$11:$BL$11),1)</f>
        <v>0.96121697433593745</v>
      </c>
      <c r="X12" s="53">
        <f>MIN(SUMPRODUCT(CHOOSE({1,2,3,4,5,6},'Calcs Men No Intervention'!AZ116,'Calcs Men No Intervention'!AZ116^2,'Calcs Men No Intervention'!AZ116^3,'Calcs Men No Intervention'!W84,0,1),Utilities!$BG$11:$BL$11),1)</f>
        <v>0.95516526097945742</v>
      </c>
      <c r="Y12" s="53">
        <f>MIN(SUMPRODUCT(CHOOSE({1,2,3,4,5,6},'Calcs Men No Intervention'!BA116,'Calcs Men No Intervention'!BA116^2,'Calcs Men No Intervention'!BA116^3,'Calcs Men No Intervention'!X84,0,1),Utilities!$BG$11:$BL$11),1)</f>
        <v>0.94909422129159782</v>
      </c>
      <c r="Z12" s="53">
        <f>MIN(SUMPRODUCT(CHOOSE({1,2,3,4,5,6},'Calcs Men No Intervention'!BB116,'Calcs Men No Intervention'!BB116^2,'Calcs Men No Intervention'!BB116^3,'Calcs Men No Intervention'!Y84,0,1),Utilities!$BG$11:$BL$11),1)</f>
        <v>0.94300410111347732</v>
      </c>
      <c r="AA12" s="53">
        <f>MIN(SUMPRODUCT(CHOOSE({1,2,3,4,5,6},'Calcs Men No Intervention'!BC116,'Calcs Men No Intervention'!BC116^2,'Calcs Men No Intervention'!BC116^3,'Calcs Men No Intervention'!Z84,0,1),Utilities!$BG$11:$BL$11),1)</f>
        <v>0.93689514628621784</v>
      </c>
      <c r="AB12" s="53">
        <f>MIN(SUMPRODUCT(CHOOSE({1,2,3,4,5,6},'Calcs Men No Intervention'!BD116,'Calcs Men No Intervention'!BD116^2,'Calcs Men No Intervention'!BD116^3,'Calcs Men No Intervention'!AA84,0,1),Utilities!$BG$11:$BL$11),1)</f>
        <v>0.93076760265093716</v>
      </c>
      <c r="AE12" s="1">
        <v>8</v>
      </c>
      <c r="AF12" s="169">
        <f>SUM(C12*'Calcs Men No Intervention'!C50,diabetes_decrement*'Calcs Men No Intervention'!BH212,heart_decrement*'Calcs Men No Intervention'!BH277,stroke_decrement*'Calcs Men No Intervention'!BH342,cancer_decrement*SUM('Calcs Men No Intervention'!BH407,'Calcs Men No Intervention'!BH472))</f>
        <v>0</v>
      </c>
      <c r="AG12" s="169">
        <f>SUM(D12*'Calcs Men No Intervention'!D50,diabetes_decrement*'Calcs Men No Intervention'!BI212,heart_decrement*'Calcs Men No Intervention'!BI277,stroke_decrement*'Calcs Men No Intervention'!BI342,cancer_decrement*SUM('Calcs Men No Intervention'!BI407,'Calcs Men No Intervention'!BI472))</f>
        <v>0</v>
      </c>
      <c r="AH12" s="169">
        <f>SUM(E12*'Calcs Men No Intervention'!E50,diabetes_decrement*'Calcs Men No Intervention'!BJ212,heart_decrement*'Calcs Men No Intervention'!BJ277,stroke_decrement*'Calcs Men No Intervention'!BJ342,cancer_decrement*SUM('Calcs Men No Intervention'!BJ407,'Calcs Men No Intervention'!BJ472))</f>
        <v>0</v>
      </c>
      <c r="AI12" s="169">
        <f>SUM(F12*'Calcs Men No Intervention'!F50,diabetes_decrement*'Calcs Men No Intervention'!BK212,heart_decrement*'Calcs Men No Intervention'!BK277,stroke_decrement*'Calcs Men No Intervention'!BK342,cancer_decrement*SUM('Calcs Men No Intervention'!BK407,'Calcs Men No Intervention'!BK472))</f>
        <v>0</v>
      </c>
      <c r="AJ12" s="169">
        <f>SUM(G12*'Calcs Men No Intervention'!G50,diabetes_decrement*'Calcs Men No Intervention'!BL212,heart_decrement*'Calcs Men No Intervention'!BL277,stroke_decrement*'Calcs Men No Intervention'!BL342,cancer_decrement*SUM('Calcs Men No Intervention'!BL407,'Calcs Men No Intervention'!BL472))</f>
        <v>0</v>
      </c>
      <c r="AK12" s="169">
        <f>SUM(H12*'Calcs Men No Intervention'!H50,diabetes_decrement*'Calcs Men No Intervention'!BM212,heart_decrement*'Calcs Men No Intervention'!BM277,stroke_decrement*'Calcs Men No Intervention'!BM342,cancer_decrement*SUM('Calcs Men No Intervention'!BM407,'Calcs Men No Intervention'!BM472))</f>
        <v>0</v>
      </c>
      <c r="AL12" s="169">
        <f>SUM(I12*'Calcs Men No Intervention'!I50,diabetes_decrement*'Calcs Men No Intervention'!BN212,heart_decrement*'Calcs Men No Intervention'!BN277,stroke_decrement*'Calcs Men No Intervention'!BN342,cancer_decrement*SUM('Calcs Men No Intervention'!BN407,'Calcs Men No Intervention'!BN472))</f>
        <v>0</v>
      </c>
      <c r="AM12" s="169">
        <f>SUM(J12*'Calcs Men No Intervention'!J50,diabetes_decrement*'Calcs Men No Intervention'!BO212,heart_decrement*'Calcs Men No Intervention'!BO277,stroke_decrement*'Calcs Men No Intervention'!BO342,cancer_decrement*SUM('Calcs Men No Intervention'!BO407,'Calcs Men No Intervention'!BO472))</f>
        <v>0</v>
      </c>
      <c r="AN12" s="169">
        <f>SUM(K12*'Calcs Men No Intervention'!K50,diabetes_decrement*'Calcs Men No Intervention'!BP212,heart_decrement*'Calcs Men No Intervention'!BP277,stroke_decrement*'Calcs Men No Intervention'!BP342,cancer_decrement*SUM('Calcs Men No Intervention'!BP407,'Calcs Men No Intervention'!BP472))</f>
        <v>0</v>
      </c>
      <c r="AO12" s="169">
        <f>SUM(L12*'Calcs Men No Intervention'!L50,diabetes_decrement*'Calcs Men No Intervention'!BQ212,heart_decrement*'Calcs Men No Intervention'!BQ277,stroke_decrement*'Calcs Men No Intervention'!BQ342,cancer_decrement*SUM('Calcs Men No Intervention'!BQ407,'Calcs Men No Intervention'!BQ472))</f>
        <v>0</v>
      </c>
      <c r="AP12" s="169">
        <f>SUM(M12*'Calcs Men No Intervention'!M50,diabetes_decrement*'Calcs Men No Intervention'!BR212,heart_decrement*'Calcs Men No Intervention'!BR277,stroke_decrement*'Calcs Men No Intervention'!BR342,cancer_decrement*SUM('Calcs Men No Intervention'!BR407,'Calcs Men No Intervention'!BR472))</f>
        <v>0</v>
      </c>
      <c r="AQ12" s="169">
        <f>SUM(N12*'Calcs Men No Intervention'!N50,diabetes_decrement*'Calcs Men No Intervention'!BS212,heart_decrement*'Calcs Men No Intervention'!BS277,stroke_decrement*'Calcs Men No Intervention'!BS342,cancer_decrement*SUM('Calcs Men No Intervention'!BS407,'Calcs Men No Intervention'!BS472))</f>
        <v>0</v>
      </c>
      <c r="AR12" s="169">
        <f>SUM(O12*'Calcs Men No Intervention'!O50,diabetes_decrement*'Calcs Men No Intervention'!BT212,heart_decrement*'Calcs Men No Intervention'!BT277,stroke_decrement*'Calcs Men No Intervention'!BT342,cancer_decrement*SUM('Calcs Men No Intervention'!BT407,'Calcs Men No Intervention'!BT472))</f>
        <v>0</v>
      </c>
      <c r="AS12" s="169">
        <f>SUM(P12*'Calcs Men No Intervention'!P50,diabetes_decrement*'Calcs Men No Intervention'!BU212,heart_decrement*'Calcs Men No Intervention'!BU277,stroke_decrement*'Calcs Men No Intervention'!BU342,cancer_decrement*SUM('Calcs Men No Intervention'!BU407,'Calcs Men No Intervention'!BU472))</f>
        <v>0</v>
      </c>
      <c r="AT12" s="169">
        <f>SUM(Q12*'Calcs Men No Intervention'!Q50,diabetes_decrement*'Calcs Men No Intervention'!BV212,heart_decrement*'Calcs Men No Intervention'!BV277,stroke_decrement*'Calcs Men No Intervention'!BV342,cancer_decrement*SUM('Calcs Men No Intervention'!BV407,'Calcs Men No Intervention'!BV472))</f>
        <v>0</v>
      </c>
      <c r="AU12" s="169">
        <f>SUM(R12*'Calcs Men No Intervention'!R50,diabetes_decrement*'Calcs Men No Intervention'!BW212,heart_decrement*'Calcs Men No Intervention'!BW277,stroke_decrement*'Calcs Men No Intervention'!BW342,cancer_decrement*SUM('Calcs Men No Intervention'!BW407,'Calcs Men No Intervention'!BW472))</f>
        <v>0</v>
      </c>
      <c r="AV12" s="169">
        <f>SUM(S12*'Calcs Men No Intervention'!S50,diabetes_decrement*'Calcs Men No Intervention'!BX212,heart_decrement*'Calcs Men No Intervention'!BX277,stroke_decrement*'Calcs Men No Intervention'!BX342,cancer_decrement*SUM('Calcs Men No Intervention'!BX407,'Calcs Men No Intervention'!BX472))</f>
        <v>0</v>
      </c>
      <c r="AW12" s="169">
        <f>SUM(T12*'Calcs Men No Intervention'!T50,diabetes_decrement*'Calcs Men No Intervention'!BY212,heart_decrement*'Calcs Men No Intervention'!BY277,stroke_decrement*'Calcs Men No Intervention'!BY342,cancer_decrement*SUM('Calcs Men No Intervention'!BY407,'Calcs Men No Intervention'!BY472))</f>
        <v>0</v>
      </c>
      <c r="AX12" s="169">
        <f>SUM(U12*'Calcs Men No Intervention'!U50,diabetes_decrement*'Calcs Men No Intervention'!BZ212,heart_decrement*'Calcs Men No Intervention'!BZ277,stroke_decrement*'Calcs Men No Intervention'!BZ342,cancer_decrement*SUM('Calcs Men No Intervention'!BZ407,'Calcs Men No Intervention'!BZ472))</f>
        <v>0</v>
      </c>
      <c r="AY12" s="169">
        <f>SUM(V12*'Calcs Men No Intervention'!V50,diabetes_decrement*'Calcs Men No Intervention'!CA212,heart_decrement*'Calcs Men No Intervention'!CA277,stroke_decrement*'Calcs Men No Intervention'!CA342,cancer_decrement*SUM('Calcs Men No Intervention'!CA407,'Calcs Men No Intervention'!CA472))</f>
        <v>0</v>
      </c>
      <c r="AZ12" s="169">
        <f>SUM(W12*'Calcs Men No Intervention'!W50,diabetes_decrement*'Calcs Men No Intervention'!CB212,heart_decrement*'Calcs Men No Intervention'!CB277,stroke_decrement*'Calcs Men No Intervention'!CB342,cancer_decrement*SUM('Calcs Men No Intervention'!CB407,'Calcs Men No Intervention'!CB472))</f>
        <v>0</v>
      </c>
      <c r="BA12" s="169">
        <f>SUM(X12*'Calcs Men No Intervention'!X50,diabetes_decrement*'Calcs Men No Intervention'!CC212,heart_decrement*'Calcs Men No Intervention'!CC277,stroke_decrement*'Calcs Men No Intervention'!CC342,cancer_decrement*SUM('Calcs Men No Intervention'!CC407,'Calcs Men No Intervention'!CC472))</f>
        <v>0</v>
      </c>
      <c r="BB12" s="169">
        <f>SUM(Y12*'Calcs Men No Intervention'!Y50,diabetes_decrement*'Calcs Men No Intervention'!CD212,heart_decrement*'Calcs Men No Intervention'!CD277,stroke_decrement*'Calcs Men No Intervention'!CD342,cancer_decrement*SUM('Calcs Men No Intervention'!CD407,'Calcs Men No Intervention'!CD472))</f>
        <v>0</v>
      </c>
      <c r="BC12" s="169">
        <f>SUM(Z12*'Calcs Men No Intervention'!Z50,diabetes_decrement*'Calcs Men No Intervention'!CE212,heart_decrement*'Calcs Men No Intervention'!CE277,stroke_decrement*'Calcs Men No Intervention'!CE342,cancer_decrement*SUM('Calcs Men No Intervention'!CE407,'Calcs Men No Intervention'!CE472))</f>
        <v>0</v>
      </c>
      <c r="BD12" s="169">
        <f>SUM(AA12*'Calcs Men No Intervention'!AA50,diabetes_decrement*'Calcs Men No Intervention'!CF212,heart_decrement*'Calcs Men No Intervention'!CF277,stroke_decrement*'Calcs Men No Intervention'!CF342,cancer_decrement*SUM('Calcs Men No Intervention'!CF407,'Calcs Men No Intervention'!CF472))</f>
        <v>0</v>
      </c>
      <c r="BE12" s="169">
        <f>SUM(AB12*'Calcs Men No Intervention'!AB50,diabetes_decrement*'Calcs Men No Intervention'!CG212,heart_decrement*'Calcs Men No Intervention'!CG277,stroke_decrement*'Calcs Men No Intervention'!CG342,cancer_decrement*SUM('Calcs Men No Intervention'!CG407,'Calcs Men No Intervention'!CG472))</f>
        <v>0</v>
      </c>
    </row>
    <row r="13" spans="2:68" x14ac:dyDescent="0.3">
      <c r="B13" s="1">
        <v>9</v>
      </c>
      <c r="C13" s="53"/>
      <c r="D13" s="53"/>
      <c r="E13" s="53"/>
      <c r="F13" s="53"/>
      <c r="G13" s="53"/>
      <c r="H13" s="53"/>
      <c r="I13" s="53"/>
      <c r="J13" s="53"/>
      <c r="K13" s="53"/>
      <c r="L13" s="53">
        <f>MIN(SUMPRODUCT(CHOOSE({1,2,3,4,5,6},'Calcs Men No Intervention'!AN117,'Calcs Men No Intervention'!AN117^2,'Calcs Men No Intervention'!AN117^3,'Calcs Men No Intervention'!K85,0,1),Utilities!$BG$11:$BL$11),1)</f>
        <v>1</v>
      </c>
      <c r="M13" s="53">
        <f>MIN(SUMPRODUCT(CHOOSE({1,2,3,4,5,6},'Calcs Men No Intervention'!AO117,'Calcs Men No Intervention'!AO117^2,'Calcs Men No Intervention'!AO117^3,'Calcs Men No Intervention'!L85,0,1),Utilities!$BG$11:$BL$11),1)</f>
        <v>1</v>
      </c>
      <c r="N13" s="53">
        <f>MIN(SUMPRODUCT(CHOOSE({1,2,3,4,5,6},'Calcs Men No Intervention'!AP117,'Calcs Men No Intervention'!AP117^2,'Calcs Men No Intervention'!AP117^3,'Calcs Men No Intervention'!M85,0,1),Utilities!$BG$11:$BL$11),1)</f>
        <v>1</v>
      </c>
      <c r="O13" s="53">
        <f>MIN(SUMPRODUCT(CHOOSE({1,2,3,4,5,6},'Calcs Men No Intervention'!AQ117,'Calcs Men No Intervention'!AQ117^2,'Calcs Men No Intervention'!AQ117^3,'Calcs Men No Intervention'!N85,0,1),Utilities!$BG$11:$BL$11),1)</f>
        <v>1</v>
      </c>
      <c r="P13" s="53">
        <f>MIN(SUMPRODUCT(CHOOSE({1,2,3,4,5,6},'Calcs Men No Intervention'!AR117,'Calcs Men No Intervention'!AR117^2,'Calcs Men No Intervention'!AR117^3,'Calcs Men No Intervention'!O85,0,1),Utilities!$BG$11:$BL$11),1)</f>
        <v>1</v>
      </c>
      <c r="Q13" s="53">
        <f>MIN(SUMPRODUCT(CHOOSE({1,2,3,4,5,6},'Calcs Men No Intervention'!AS117,'Calcs Men No Intervention'!AS117^2,'Calcs Men No Intervention'!AS117^3,'Calcs Men No Intervention'!P85,0,1),Utilities!$BG$11:$BL$11),1)</f>
        <v>1</v>
      </c>
      <c r="R13" s="53">
        <f>MIN(SUMPRODUCT(CHOOSE({1,2,3,4,5,6},'Calcs Men No Intervention'!AT117,'Calcs Men No Intervention'!AT117^2,'Calcs Men No Intervention'!AT117^3,'Calcs Men No Intervention'!Q85,0,1),Utilities!$BG$11:$BL$11),1)</f>
        <v>0.99710763441311756</v>
      </c>
      <c r="S13" s="53">
        <f>MIN(SUMPRODUCT(CHOOSE({1,2,3,4,5,6},'Calcs Men No Intervention'!AU117,'Calcs Men No Intervention'!AU117^2,'Calcs Men No Intervention'!AU117^3,'Calcs Men No Intervention'!R85,0,1),Utilities!$BG$11:$BL$11),1)</f>
        <v>0.99117704170843735</v>
      </c>
      <c r="T13" s="53">
        <f>MIN(SUMPRODUCT(CHOOSE({1,2,3,4,5,6},'Calcs Men No Intervention'!AV117,'Calcs Men No Intervention'!AV117^2,'Calcs Men No Intervention'!AV117^3,'Calcs Men No Intervention'!S85,0,1),Utilities!$BG$11:$BL$11),1)</f>
        <v>0.98522564762565767</v>
      </c>
      <c r="U13" s="53">
        <f>MIN(SUMPRODUCT(CHOOSE({1,2,3,4,5,6},'Calcs Men No Intervention'!AW117,'Calcs Men No Intervention'!AW117^2,'Calcs Men No Intervention'!AW117^3,'Calcs Men No Intervention'!T85,0,1),Utilities!$BG$11:$BL$11),1)</f>
        <v>0.97925369800589757</v>
      </c>
      <c r="V13" s="53">
        <f>MIN(SUMPRODUCT(CHOOSE({1,2,3,4,5,6},'Calcs Men No Intervention'!AX117,'Calcs Men No Intervention'!AX117^2,'Calcs Men No Intervention'!AX117^3,'Calcs Men No Intervention'!U85,0,1),Utilities!$BG$11:$BL$11),1)</f>
        <v>0.97326143869027748</v>
      </c>
      <c r="W13" s="53">
        <f>MIN(SUMPRODUCT(CHOOSE({1,2,3,4,5,6},'Calcs Men No Intervention'!AY117,'Calcs Men No Intervention'!AY117^2,'Calcs Men No Intervention'!AY117^3,'Calcs Men No Intervention'!V85,0,1),Utilities!$BG$11:$BL$11),1)</f>
        <v>0.96724911551991755</v>
      </c>
      <c r="X13" s="53">
        <f>MIN(SUMPRODUCT(CHOOSE({1,2,3,4,5,6},'Calcs Men No Intervention'!AZ117,'Calcs Men No Intervention'!AZ117^2,'Calcs Men No Intervention'!AZ117^3,'Calcs Men No Intervention'!W85,0,1),Utilities!$BG$11:$BL$11),1)</f>
        <v>0.96121697433593745</v>
      </c>
      <c r="Y13" s="53">
        <f>MIN(SUMPRODUCT(CHOOSE({1,2,3,4,5,6},'Calcs Men No Intervention'!BA117,'Calcs Men No Intervention'!BA117^2,'Calcs Men No Intervention'!BA117^3,'Calcs Men No Intervention'!X85,0,1),Utilities!$BG$11:$BL$11),1)</f>
        <v>0.95516526097945742</v>
      </c>
      <c r="Z13" s="53">
        <f>MIN(SUMPRODUCT(CHOOSE({1,2,3,4,5,6},'Calcs Men No Intervention'!BB117,'Calcs Men No Intervention'!BB117^2,'Calcs Men No Intervention'!BB117^3,'Calcs Men No Intervention'!Y85,0,1),Utilities!$BG$11:$BL$11),1)</f>
        <v>0.94909422129159782</v>
      </c>
      <c r="AA13" s="53">
        <f>MIN(SUMPRODUCT(CHOOSE({1,2,3,4,5,6},'Calcs Men No Intervention'!BC117,'Calcs Men No Intervention'!BC117^2,'Calcs Men No Intervention'!BC117^3,'Calcs Men No Intervention'!Z85,0,1),Utilities!$BG$11:$BL$11),1)</f>
        <v>0.94300410111347732</v>
      </c>
      <c r="AB13" s="53">
        <f>MIN(SUMPRODUCT(CHOOSE({1,2,3,4,5,6},'Calcs Men No Intervention'!BD117,'Calcs Men No Intervention'!BD117^2,'Calcs Men No Intervention'!BD117^3,'Calcs Men No Intervention'!AA85,0,1),Utilities!$BG$11:$BL$11),1)</f>
        <v>0.93689514628621784</v>
      </c>
      <c r="AE13" s="1">
        <v>9</v>
      </c>
      <c r="AF13" s="169">
        <f>SUM(C13*'Calcs Men No Intervention'!C51,diabetes_decrement*'Calcs Men No Intervention'!BH213,heart_decrement*'Calcs Men No Intervention'!BH278,stroke_decrement*'Calcs Men No Intervention'!BH343,cancer_decrement*SUM('Calcs Men No Intervention'!BH408,'Calcs Men No Intervention'!BH473))</f>
        <v>0</v>
      </c>
      <c r="AG13" s="169">
        <f>SUM(D13*'Calcs Men No Intervention'!D51,diabetes_decrement*'Calcs Men No Intervention'!BI213,heart_decrement*'Calcs Men No Intervention'!BI278,stroke_decrement*'Calcs Men No Intervention'!BI343,cancer_decrement*SUM('Calcs Men No Intervention'!BI408,'Calcs Men No Intervention'!BI473))</f>
        <v>0</v>
      </c>
      <c r="AH13" s="169">
        <f>SUM(E13*'Calcs Men No Intervention'!E51,diabetes_decrement*'Calcs Men No Intervention'!BJ213,heart_decrement*'Calcs Men No Intervention'!BJ278,stroke_decrement*'Calcs Men No Intervention'!BJ343,cancer_decrement*SUM('Calcs Men No Intervention'!BJ408,'Calcs Men No Intervention'!BJ473))</f>
        <v>0</v>
      </c>
      <c r="AI13" s="169">
        <f>SUM(F13*'Calcs Men No Intervention'!F51,diabetes_decrement*'Calcs Men No Intervention'!BK213,heart_decrement*'Calcs Men No Intervention'!BK278,stroke_decrement*'Calcs Men No Intervention'!BK343,cancer_decrement*SUM('Calcs Men No Intervention'!BK408,'Calcs Men No Intervention'!BK473))</f>
        <v>0</v>
      </c>
      <c r="AJ13" s="169">
        <f>SUM(G13*'Calcs Men No Intervention'!G51,diabetes_decrement*'Calcs Men No Intervention'!BL213,heart_decrement*'Calcs Men No Intervention'!BL278,stroke_decrement*'Calcs Men No Intervention'!BL343,cancer_decrement*SUM('Calcs Men No Intervention'!BL408,'Calcs Men No Intervention'!BL473))</f>
        <v>0</v>
      </c>
      <c r="AK13" s="169">
        <f>SUM(H13*'Calcs Men No Intervention'!H51,diabetes_decrement*'Calcs Men No Intervention'!BM213,heart_decrement*'Calcs Men No Intervention'!BM278,stroke_decrement*'Calcs Men No Intervention'!BM343,cancer_decrement*SUM('Calcs Men No Intervention'!BM408,'Calcs Men No Intervention'!BM473))</f>
        <v>0</v>
      </c>
      <c r="AL13" s="169">
        <f>SUM(I13*'Calcs Men No Intervention'!I51,diabetes_decrement*'Calcs Men No Intervention'!BN213,heart_decrement*'Calcs Men No Intervention'!BN278,stroke_decrement*'Calcs Men No Intervention'!BN343,cancer_decrement*SUM('Calcs Men No Intervention'!BN408,'Calcs Men No Intervention'!BN473))</f>
        <v>0</v>
      </c>
      <c r="AM13" s="169">
        <f>SUM(J13*'Calcs Men No Intervention'!J51,diabetes_decrement*'Calcs Men No Intervention'!BO213,heart_decrement*'Calcs Men No Intervention'!BO278,stroke_decrement*'Calcs Men No Intervention'!BO343,cancer_decrement*SUM('Calcs Men No Intervention'!BO408,'Calcs Men No Intervention'!BO473))</f>
        <v>0</v>
      </c>
      <c r="AN13" s="169">
        <f>SUM(K13*'Calcs Men No Intervention'!K51,diabetes_decrement*'Calcs Men No Intervention'!BP213,heart_decrement*'Calcs Men No Intervention'!BP278,stroke_decrement*'Calcs Men No Intervention'!BP343,cancer_decrement*SUM('Calcs Men No Intervention'!BP408,'Calcs Men No Intervention'!BP473))</f>
        <v>0</v>
      </c>
      <c r="AO13" s="169">
        <f>SUM(L13*'Calcs Men No Intervention'!L51,diabetes_decrement*'Calcs Men No Intervention'!BQ213,heart_decrement*'Calcs Men No Intervention'!BQ278,stroke_decrement*'Calcs Men No Intervention'!BQ343,cancer_decrement*SUM('Calcs Men No Intervention'!BQ408,'Calcs Men No Intervention'!BQ473))</f>
        <v>0</v>
      </c>
      <c r="AP13" s="169">
        <f>SUM(M13*'Calcs Men No Intervention'!M51,diabetes_decrement*'Calcs Men No Intervention'!BR213,heart_decrement*'Calcs Men No Intervention'!BR278,stroke_decrement*'Calcs Men No Intervention'!BR343,cancer_decrement*SUM('Calcs Men No Intervention'!BR408,'Calcs Men No Intervention'!BR473))</f>
        <v>0</v>
      </c>
      <c r="AQ13" s="169">
        <f>SUM(N13*'Calcs Men No Intervention'!N51,diabetes_decrement*'Calcs Men No Intervention'!BS213,heart_decrement*'Calcs Men No Intervention'!BS278,stroke_decrement*'Calcs Men No Intervention'!BS343,cancer_decrement*SUM('Calcs Men No Intervention'!BS408,'Calcs Men No Intervention'!BS473))</f>
        <v>0</v>
      </c>
      <c r="AR13" s="169">
        <f>SUM(O13*'Calcs Men No Intervention'!O51,diabetes_decrement*'Calcs Men No Intervention'!BT213,heart_decrement*'Calcs Men No Intervention'!BT278,stroke_decrement*'Calcs Men No Intervention'!BT343,cancer_decrement*SUM('Calcs Men No Intervention'!BT408,'Calcs Men No Intervention'!BT473))</f>
        <v>0</v>
      </c>
      <c r="AS13" s="169">
        <f>SUM(P13*'Calcs Men No Intervention'!P51,diabetes_decrement*'Calcs Men No Intervention'!BU213,heart_decrement*'Calcs Men No Intervention'!BU278,stroke_decrement*'Calcs Men No Intervention'!BU343,cancer_decrement*SUM('Calcs Men No Intervention'!BU408,'Calcs Men No Intervention'!BU473))</f>
        <v>0</v>
      </c>
      <c r="AT13" s="169">
        <f>SUM(Q13*'Calcs Men No Intervention'!Q51,diabetes_decrement*'Calcs Men No Intervention'!BV213,heart_decrement*'Calcs Men No Intervention'!BV278,stroke_decrement*'Calcs Men No Intervention'!BV343,cancer_decrement*SUM('Calcs Men No Intervention'!BV408,'Calcs Men No Intervention'!BV473))</f>
        <v>0</v>
      </c>
      <c r="AU13" s="169">
        <f>SUM(R13*'Calcs Men No Intervention'!R51,diabetes_decrement*'Calcs Men No Intervention'!BW213,heart_decrement*'Calcs Men No Intervention'!BW278,stroke_decrement*'Calcs Men No Intervention'!BW343,cancer_decrement*SUM('Calcs Men No Intervention'!BW408,'Calcs Men No Intervention'!BW473))</f>
        <v>0</v>
      </c>
      <c r="AV13" s="169">
        <f>SUM(S13*'Calcs Men No Intervention'!S51,diabetes_decrement*'Calcs Men No Intervention'!BX213,heart_decrement*'Calcs Men No Intervention'!BX278,stroke_decrement*'Calcs Men No Intervention'!BX343,cancer_decrement*SUM('Calcs Men No Intervention'!BX408,'Calcs Men No Intervention'!BX473))</f>
        <v>0</v>
      </c>
      <c r="AW13" s="169">
        <f>SUM(T13*'Calcs Men No Intervention'!T51,diabetes_decrement*'Calcs Men No Intervention'!BY213,heart_decrement*'Calcs Men No Intervention'!BY278,stroke_decrement*'Calcs Men No Intervention'!BY343,cancer_decrement*SUM('Calcs Men No Intervention'!BY408,'Calcs Men No Intervention'!BY473))</f>
        <v>0</v>
      </c>
      <c r="AX13" s="169">
        <f>SUM(U13*'Calcs Men No Intervention'!U51,diabetes_decrement*'Calcs Men No Intervention'!BZ213,heart_decrement*'Calcs Men No Intervention'!BZ278,stroke_decrement*'Calcs Men No Intervention'!BZ343,cancer_decrement*SUM('Calcs Men No Intervention'!BZ408,'Calcs Men No Intervention'!BZ473))</f>
        <v>0</v>
      </c>
      <c r="AY13" s="169">
        <f>SUM(V13*'Calcs Men No Intervention'!V51,diabetes_decrement*'Calcs Men No Intervention'!CA213,heart_decrement*'Calcs Men No Intervention'!CA278,stroke_decrement*'Calcs Men No Intervention'!CA343,cancer_decrement*SUM('Calcs Men No Intervention'!CA408,'Calcs Men No Intervention'!CA473))</f>
        <v>0</v>
      </c>
      <c r="AZ13" s="169">
        <f>SUM(W13*'Calcs Men No Intervention'!W51,diabetes_decrement*'Calcs Men No Intervention'!CB213,heart_decrement*'Calcs Men No Intervention'!CB278,stroke_decrement*'Calcs Men No Intervention'!CB343,cancer_decrement*SUM('Calcs Men No Intervention'!CB408,'Calcs Men No Intervention'!CB473))</f>
        <v>0</v>
      </c>
      <c r="BA13" s="169">
        <f>SUM(X13*'Calcs Men No Intervention'!X51,diabetes_decrement*'Calcs Men No Intervention'!CC213,heart_decrement*'Calcs Men No Intervention'!CC278,stroke_decrement*'Calcs Men No Intervention'!CC343,cancer_decrement*SUM('Calcs Men No Intervention'!CC408,'Calcs Men No Intervention'!CC473))</f>
        <v>0</v>
      </c>
      <c r="BB13" s="169">
        <f>SUM(Y13*'Calcs Men No Intervention'!Y51,diabetes_decrement*'Calcs Men No Intervention'!CD213,heart_decrement*'Calcs Men No Intervention'!CD278,stroke_decrement*'Calcs Men No Intervention'!CD343,cancer_decrement*SUM('Calcs Men No Intervention'!CD408,'Calcs Men No Intervention'!CD473))</f>
        <v>0</v>
      </c>
      <c r="BC13" s="169">
        <f>SUM(Z13*'Calcs Men No Intervention'!Z51,diabetes_decrement*'Calcs Men No Intervention'!CE213,heart_decrement*'Calcs Men No Intervention'!CE278,stroke_decrement*'Calcs Men No Intervention'!CE343,cancer_decrement*SUM('Calcs Men No Intervention'!CE408,'Calcs Men No Intervention'!CE473))</f>
        <v>0</v>
      </c>
      <c r="BD13" s="169">
        <f>SUM(AA13*'Calcs Men No Intervention'!AA51,diabetes_decrement*'Calcs Men No Intervention'!CF213,heart_decrement*'Calcs Men No Intervention'!CF278,stroke_decrement*'Calcs Men No Intervention'!CF343,cancer_decrement*SUM('Calcs Men No Intervention'!CF408,'Calcs Men No Intervention'!CF473))</f>
        <v>0</v>
      </c>
      <c r="BE13" s="169">
        <f>SUM(AB13*'Calcs Men No Intervention'!AB51,diabetes_decrement*'Calcs Men No Intervention'!CG213,heart_decrement*'Calcs Men No Intervention'!CG278,stroke_decrement*'Calcs Men No Intervention'!CG343,cancer_decrement*SUM('Calcs Men No Intervention'!CG408,'Calcs Men No Intervention'!CG473))</f>
        <v>0</v>
      </c>
    </row>
    <row r="14" spans="2:68" x14ac:dyDescent="0.3">
      <c r="B14" s="1">
        <v>10</v>
      </c>
      <c r="C14" s="53"/>
      <c r="D14" s="53"/>
      <c r="E14" s="53"/>
      <c r="F14" s="53"/>
      <c r="G14" s="53"/>
      <c r="H14" s="53"/>
      <c r="I14" s="53"/>
      <c r="J14" s="53"/>
      <c r="K14" s="53"/>
      <c r="L14" s="53"/>
      <c r="M14" s="53">
        <f>MIN(SUMPRODUCT(CHOOSE({1,2,3,4,5,6},'Calcs Men No Intervention'!AO118,'Calcs Men No Intervention'!AO118^2,'Calcs Men No Intervention'!AO118^3,'Calcs Men No Intervention'!L86,0,1),Utilities!$BG$11:$BL$11),1)</f>
        <v>1</v>
      </c>
      <c r="N14" s="53">
        <f>MIN(SUMPRODUCT(CHOOSE({1,2,3,4,5,6},'Calcs Men No Intervention'!AP118,'Calcs Men No Intervention'!AP118^2,'Calcs Men No Intervention'!AP118^3,'Calcs Men No Intervention'!M86,0,1),Utilities!$BG$11:$BL$11),1)</f>
        <v>1</v>
      </c>
      <c r="O14" s="53">
        <f>MIN(SUMPRODUCT(CHOOSE({1,2,3,4,5,6},'Calcs Men No Intervention'!AQ118,'Calcs Men No Intervention'!AQ118^2,'Calcs Men No Intervention'!AQ118^3,'Calcs Men No Intervention'!N86,0,1),Utilities!$BG$11:$BL$11),1)</f>
        <v>1</v>
      </c>
      <c r="P14" s="53">
        <f>MIN(SUMPRODUCT(CHOOSE({1,2,3,4,5,6},'Calcs Men No Intervention'!AR118,'Calcs Men No Intervention'!AR118^2,'Calcs Men No Intervention'!AR118^3,'Calcs Men No Intervention'!O86,0,1),Utilities!$BG$11:$BL$11),1)</f>
        <v>1</v>
      </c>
      <c r="Q14" s="53">
        <f>MIN(SUMPRODUCT(CHOOSE({1,2,3,4,5,6},'Calcs Men No Intervention'!AS118,'Calcs Men No Intervention'!AS118^2,'Calcs Men No Intervention'!AS118^3,'Calcs Men No Intervention'!P86,0,1),Utilities!$BG$11:$BL$11),1)</f>
        <v>1</v>
      </c>
      <c r="R14" s="53">
        <f>MIN(SUMPRODUCT(CHOOSE({1,2,3,4,5,6},'Calcs Men No Intervention'!AT118,'Calcs Men No Intervention'!AT118^2,'Calcs Men No Intervention'!AT118^3,'Calcs Men No Intervention'!Q86,0,1),Utilities!$BG$11:$BL$11),1)</f>
        <v>1</v>
      </c>
      <c r="S14" s="53">
        <f>MIN(SUMPRODUCT(CHOOSE({1,2,3,4,5,6},'Calcs Men No Intervention'!AU118,'Calcs Men No Intervention'!AU118^2,'Calcs Men No Intervention'!AU118^3,'Calcs Men No Intervention'!R86,0,1),Utilities!$BG$11:$BL$11),1)</f>
        <v>0.99710763441311756</v>
      </c>
      <c r="T14" s="53">
        <f>MIN(SUMPRODUCT(CHOOSE({1,2,3,4,5,6},'Calcs Men No Intervention'!AV118,'Calcs Men No Intervention'!AV118^2,'Calcs Men No Intervention'!AV118^3,'Calcs Men No Intervention'!S86,0,1),Utilities!$BG$11:$BL$11),1)</f>
        <v>0.99117704170843735</v>
      </c>
      <c r="U14" s="53">
        <f>MIN(SUMPRODUCT(CHOOSE({1,2,3,4,5,6},'Calcs Men No Intervention'!AW118,'Calcs Men No Intervention'!AW118^2,'Calcs Men No Intervention'!AW118^3,'Calcs Men No Intervention'!T86,0,1),Utilities!$BG$11:$BL$11),1)</f>
        <v>0.98522564762565767</v>
      </c>
      <c r="V14" s="53">
        <f>MIN(SUMPRODUCT(CHOOSE({1,2,3,4,5,6},'Calcs Men No Intervention'!AX118,'Calcs Men No Intervention'!AX118^2,'Calcs Men No Intervention'!AX118^3,'Calcs Men No Intervention'!U86,0,1),Utilities!$BG$11:$BL$11),1)</f>
        <v>0.97925369800589757</v>
      </c>
      <c r="W14" s="53">
        <f>MIN(SUMPRODUCT(CHOOSE({1,2,3,4,5,6},'Calcs Men No Intervention'!AY118,'Calcs Men No Intervention'!AY118^2,'Calcs Men No Intervention'!AY118^3,'Calcs Men No Intervention'!V86,0,1),Utilities!$BG$11:$BL$11),1)</f>
        <v>0.97326143869027748</v>
      </c>
      <c r="X14" s="53">
        <f>MIN(SUMPRODUCT(CHOOSE({1,2,3,4,5,6},'Calcs Men No Intervention'!AZ118,'Calcs Men No Intervention'!AZ118^2,'Calcs Men No Intervention'!AZ118^3,'Calcs Men No Intervention'!W86,0,1),Utilities!$BG$11:$BL$11),1)</f>
        <v>0.96724911551991755</v>
      </c>
      <c r="Y14" s="53">
        <f>MIN(SUMPRODUCT(CHOOSE({1,2,3,4,5,6},'Calcs Men No Intervention'!BA118,'Calcs Men No Intervention'!BA118^2,'Calcs Men No Intervention'!BA118^3,'Calcs Men No Intervention'!X86,0,1),Utilities!$BG$11:$BL$11),1)</f>
        <v>0.96121697433593745</v>
      </c>
      <c r="Z14" s="53">
        <f>MIN(SUMPRODUCT(CHOOSE({1,2,3,4,5,6},'Calcs Men No Intervention'!BB118,'Calcs Men No Intervention'!BB118^2,'Calcs Men No Intervention'!BB118^3,'Calcs Men No Intervention'!Y86,0,1),Utilities!$BG$11:$BL$11),1)</f>
        <v>0.95516526097945742</v>
      </c>
      <c r="AA14" s="53">
        <f>MIN(SUMPRODUCT(CHOOSE({1,2,3,4,5,6},'Calcs Men No Intervention'!BC118,'Calcs Men No Intervention'!BC118^2,'Calcs Men No Intervention'!BC118^3,'Calcs Men No Intervention'!Z86,0,1),Utilities!$BG$11:$BL$11),1)</f>
        <v>0.94909422129159782</v>
      </c>
      <c r="AB14" s="53">
        <f>MIN(SUMPRODUCT(CHOOSE({1,2,3,4,5,6},'Calcs Men No Intervention'!BD118,'Calcs Men No Intervention'!BD118^2,'Calcs Men No Intervention'!BD118^3,'Calcs Men No Intervention'!AA86,0,1),Utilities!$BG$11:$BL$11),1)</f>
        <v>0.94300410111347732</v>
      </c>
      <c r="AE14" s="1">
        <v>10</v>
      </c>
      <c r="AF14" s="169">
        <f>SUM(C14*'Calcs Men No Intervention'!C52,diabetes_decrement*'Calcs Men No Intervention'!BH214,heart_decrement*'Calcs Men No Intervention'!BH279,stroke_decrement*'Calcs Men No Intervention'!BH344,cancer_decrement*SUM('Calcs Men No Intervention'!BH409,'Calcs Men No Intervention'!BH474))</f>
        <v>0</v>
      </c>
      <c r="AG14" s="169">
        <f>SUM(D14*'Calcs Men No Intervention'!D52,diabetes_decrement*'Calcs Men No Intervention'!BI214,heart_decrement*'Calcs Men No Intervention'!BI279,stroke_decrement*'Calcs Men No Intervention'!BI344,cancer_decrement*SUM('Calcs Men No Intervention'!BI409,'Calcs Men No Intervention'!BI474))</f>
        <v>0</v>
      </c>
      <c r="AH14" s="169">
        <f>SUM(E14*'Calcs Men No Intervention'!E52,diabetes_decrement*'Calcs Men No Intervention'!BJ214,heart_decrement*'Calcs Men No Intervention'!BJ279,stroke_decrement*'Calcs Men No Intervention'!BJ344,cancer_decrement*SUM('Calcs Men No Intervention'!BJ409,'Calcs Men No Intervention'!BJ474))</f>
        <v>0</v>
      </c>
      <c r="AI14" s="169">
        <f>SUM(F14*'Calcs Men No Intervention'!F52,diabetes_decrement*'Calcs Men No Intervention'!BK214,heart_decrement*'Calcs Men No Intervention'!BK279,stroke_decrement*'Calcs Men No Intervention'!BK344,cancer_decrement*SUM('Calcs Men No Intervention'!BK409,'Calcs Men No Intervention'!BK474))</f>
        <v>0</v>
      </c>
      <c r="AJ14" s="169">
        <f>SUM(G14*'Calcs Men No Intervention'!G52,diabetes_decrement*'Calcs Men No Intervention'!BL214,heart_decrement*'Calcs Men No Intervention'!BL279,stroke_decrement*'Calcs Men No Intervention'!BL344,cancer_decrement*SUM('Calcs Men No Intervention'!BL409,'Calcs Men No Intervention'!BL474))</f>
        <v>0</v>
      </c>
      <c r="AK14" s="169">
        <f>SUM(H14*'Calcs Men No Intervention'!H52,diabetes_decrement*'Calcs Men No Intervention'!BM214,heart_decrement*'Calcs Men No Intervention'!BM279,stroke_decrement*'Calcs Men No Intervention'!BM344,cancer_decrement*SUM('Calcs Men No Intervention'!BM409,'Calcs Men No Intervention'!BM474))</f>
        <v>0</v>
      </c>
      <c r="AL14" s="169">
        <f>SUM(I14*'Calcs Men No Intervention'!I52,diabetes_decrement*'Calcs Men No Intervention'!BN214,heart_decrement*'Calcs Men No Intervention'!BN279,stroke_decrement*'Calcs Men No Intervention'!BN344,cancer_decrement*SUM('Calcs Men No Intervention'!BN409,'Calcs Men No Intervention'!BN474))</f>
        <v>0</v>
      </c>
      <c r="AM14" s="169">
        <f>SUM(J14*'Calcs Men No Intervention'!J52,diabetes_decrement*'Calcs Men No Intervention'!BO214,heart_decrement*'Calcs Men No Intervention'!BO279,stroke_decrement*'Calcs Men No Intervention'!BO344,cancer_decrement*SUM('Calcs Men No Intervention'!BO409,'Calcs Men No Intervention'!BO474))</f>
        <v>0</v>
      </c>
      <c r="AN14" s="169">
        <f>SUM(K14*'Calcs Men No Intervention'!K52,diabetes_decrement*'Calcs Men No Intervention'!BP214,heart_decrement*'Calcs Men No Intervention'!BP279,stroke_decrement*'Calcs Men No Intervention'!BP344,cancer_decrement*SUM('Calcs Men No Intervention'!BP409,'Calcs Men No Intervention'!BP474))</f>
        <v>0</v>
      </c>
      <c r="AO14" s="169">
        <f>SUM(L14*'Calcs Men No Intervention'!L52,diabetes_decrement*'Calcs Men No Intervention'!BQ214,heart_decrement*'Calcs Men No Intervention'!BQ279,stroke_decrement*'Calcs Men No Intervention'!BQ344,cancer_decrement*SUM('Calcs Men No Intervention'!BQ409,'Calcs Men No Intervention'!BQ474))</f>
        <v>0</v>
      </c>
      <c r="AP14" s="169">
        <f>SUM(M14*'Calcs Men No Intervention'!M52,diabetes_decrement*'Calcs Men No Intervention'!BR214,heart_decrement*'Calcs Men No Intervention'!BR279,stroke_decrement*'Calcs Men No Intervention'!BR344,cancer_decrement*SUM('Calcs Men No Intervention'!BR409,'Calcs Men No Intervention'!BR474))</f>
        <v>0</v>
      </c>
      <c r="AQ14" s="169">
        <f>SUM(N14*'Calcs Men No Intervention'!N52,diabetes_decrement*'Calcs Men No Intervention'!BS214,heart_decrement*'Calcs Men No Intervention'!BS279,stroke_decrement*'Calcs Men No Intervention'!BS344,cancer_decrement*SUM('Calcs Men No Intervention'!BS409,'Calcs Men No Intervention'!BS474))</f>
        <v>0</v>
      </c>
      <c r="AR14" s="169">
        <f>SUM(O14*'Calcs Men No Intervention'!O52,diabetes_decrement*'Calcs Men No Intervention'!BT214,heart_decrement*'Calcs Men No Intervention'!BT279,stroke_decrement*'Calcs Men No Intervention'!BT344,cancer_decrement*SUM('Calcs Men No Intervention'!BT409,'Calcs Men No Intervention'!BT474))</f>
        <v>0</v>
      </c>
      <c r="AS14" s="169">
        <f>SUM(P14*'Calcs Men No Intervention'!P52,diabetes_decrement*'Calcs Men No Intervention'!BU214,heart_decrement*'Calcs Men No Intervention'!BU279,stroke_decrement*'Calcs Men No Intervention'!BU344,cancer_decrement*SUM('Calcs Men No Intervention'!BU409,'Calcs Men No Intervention'!BU474))</f>
        <v>0</v>
      </c>
      <c r="AT14" s="169">
        <f>SUM(Q14*'Calcs Men No Intervention'!Q52,diabetes_decrement*'Calcs Men No Intervention'!BV214,heart_decrement*'Calcs Men No Intervention'!BV279,stroke_decrement*'Calcs Men No Intervention'!BV344,cancer_decrement*SUM('Calcs Men No Intervention'!BV409,'Calcs Men No Intervention'!BV474))</f>
        <v>0</v>
      </c>
      <c r="AU14" s="169">
        <f>SUM(R14*'Calcs Men No Intervention'!R52,diabetes_decrement*'Calcs Men No Intervention'!BW214,heart_decrement*'Calcs Men No Intervention'!BW279,stroke_decrement*'Calcs Men No Intervention'!BW344,cancer_decrement*SUM('Calcs Men No Intervention'!BW409,'Calcs Men No Intervention'!BW474))</f>
        <v>0</v>
      </c>
      <c r="AV14" s="169">
        <f>SUM(S14*'Calcs Men No Intervention'!S52,diabetes_decrement*'Calcs Men No Intervention'!BX214,heart_decrement*'Calcs Men No Intervention'!BX279,stroke_decrement*'Calcs Men No Intervention'!BX344,cancer_decrement*SUM('Calcs Men No Intervention'!BX409,'Calcs Men No Intervention'!BX474))</f>
        <v>0</v>
      </c>
      <c r="AW14" s="169">
        <f>SUM(T14*'Calcs Men No Intervention'!T52,diabetes_decrement*'Calcs Men No Intervention'!BY214,heart_decrement*'Calcs Men No Intervention'!BY279,stroke_decrement*'Calcs Men No Intervention'!BY344,cancer_decrement*SUM('Calcs Men No Intervention'!BY409,'Calcs Men No Intervention'!BY474))</f>
        <v>0</v>
      </c>
      <c r="AX14" s="169">
        <f>SUM(U14*'Calcs Men No Intervention'!U52,diabetes_decrement*'Calcs Men No Intervention'!BZ214,heart_decrement*'Calcs Men No Intervention'!BZ279,stroke_decrement*'Calcs Men No Intervention'!BZ344,cancer_decrement*SUM('Calcs Men No Intervention'!BZ409,'Calcs Men No Intervention'!BZ474))</f>
        <v>0</v>
      </c>
      <c r="AY14" s="169">
        <f>SUM(V14*'Calcs Men No Intervention'!V52,diabetes_decrement*'Calcs Men No Intervention'!CA214,heart_decrement*'Calcs Men No Intervention'!CA279,stroke_decrement*'Calcs Men No Intervention'!CA344,cancer_decrement*SUM('Calcs Men No Intervention'!CA409,'Calcs Men No Intervention'!CA474))</f>
        <v>0</v>
      </c>
      <c r="AZ14" s="169">
        <f>SUM(W14*'Calcs Men No Intervention'!W52,diabetes_decrement*'Calcs Men No Intervention'!CB214,heart_decrement*'Calcs Men No Intervention'!CB279,stroke_decrement*'Calcs Men No Intervention'!CB344,cancer_decrement*SUM('Calcs Men No Intervention'!CB409,'Calcs Men No Intervention'!CB474))</f>
        <v>0</v>
      </c>
      <c r="BA14" s="169">
        <f>SUM(X14*'Calcs Men No Intervention'!X52,diabetes_decrement*'Calcs Men No Intervention'!CC214,heart_decrement*'Calcs Men No Intervention'!CC279,stroke_decrement*'Calcs Men No Intervention'!CC344,cancer_decrement*SUM('Calcs Men No Intervention'!CC409,'Calcs Men No Intervention'!CC474))</f>
        <v>0</v>
      </c>
      <c r="BB14" s="169">
        <f>SUM(Y14*'Calcs Men No Intervention'!Y52,diabetes_decrement*'Calcs Men No Intervention'!CD214,heart_decrement*'Calcs Men No Intervention'!CD279,stroke_decrement*'Calcs Men No Intervention'!CD344,cancer_decrement*SUM('Calcs Men No Intervention'!CD409,'Calcs Men No Intervention'!CD474))</f>
        <v>0</v>
      </c>
      <c r="BC14" s="169">
        <f>SUM(Z14*'Calcs Men No Intervention'!Z52,diabetes_decrement*'Calcs Men No Intervention'!CE214,heart_decrement*'Calcs Men No Intervention'!CE279,stroke_decrement*'Calcs Men No Intervention'!CE344,cancer_decrement*SUM('Calcs Men No Intervention'!CE409,'Calcs Men No Intervention'!CE474))</f>
        <v>0</v>
      </c>
      <c r="BD14" s="169">
        <f>SUM(AA14*'Calcs Men No Intervention'!AA52,diabetes_decrement*'Calcs Men No Intervention'!CF214,heart_decrement*'Calcs Men No Intervention'!CF279,stroke_decrement*'Calcs Men No Intervention'!CF344,cancer_decrement*SUM('Calcs Men No Intervention'!CF409,'Calcs Men No Intervention'!CF474))</f>
        <v>0</v>
      </c>
      <c r="BE14" s="169">
        <f>SUM(AB14*'Calcs Men No Intervention'!AB52,diabetes_decrement*'Calcs Men No Intervention'!CG214,heart_decrement*'Calcs Men No Intervention'!CG279,stroke_decrement*'Calcs Men No Intervention'!CG344,cancer_decrement*SUM('Calcs Men No Intervention'!CG409,'Calcs Men No Intervention'!CG474))</f>
        <v>0</v>
      </c>
    </row>
    <row r="15" spans="2:68" x14ac:dyDescent="0.3">
      <c r="B15" s="1">
        <v>11</v>
      </c>
      <c r="C15" s="53"/>
      <c r="D15" s="53"/>
      <c r="E15" s="53"/>
      <c r="F15" s="53"/>
      <c r="G15" s="53"/>
      <c r="H15" s="53"/>
      <c r="I15" s="53"/>
      <c r="J15" s="53"/>
      <c r="K15" s="53"/>
      <c r="L15" s="53"/>
      <c r="M15" s="53"/>
      <c r="N15" s="53">
        <f>MIN(SUMPRODUCT(CHOOSE({1,2,3,4,5,6},'Calcs Men No Intervention'!AP119,'Calcs Men No Intervention'!AP119^2,'Calcs Men No Intervention'!AP119^3,'Calcs Men No Intervention'!M87,0,1),Utilities!$BG$11:$BL$11),1)</f>
        <v>1</v>
      </c>
      <c r="O15" s="53">
        <f>MIN(SUMPRODUCT(CHOOSE({1,2,3,4,5,6},'Calcs Men No Intervention'!AQ119,'Calcs Men No Intervention'!AQ119^2,'Calcs Men No Intervention'!AQ119^3,'Calcs Men No Intervention'!N87,0,1),Utilities!$BG$11:$BL$11),1)</f>
        <v>1</v>
      </c>
      <c r="P15" s="53">
        <f>MIN(SUMPRODUCT(CHOOSE({1,2,3,4,5,6},'Calcs Men No Intervention'!AR119,'Calcs Men No Intervention'!AR119^2,'Calcs Men No Intervention'!AR119^3,'Calcs Men No Intervention'!O87,0,1),Utilities!$BG$11:$BL$11),1)</f>
        <v>1</v>
      </c>
      <c r="Q15" s="53">
        <f>MIN(SUMPRODUCT(CHOOSE({1,2,3,4,5,6},'Calcs Men No Intervention'!AS119,'Calcs Men No Intervention'!AS119^2,'Calcs Men No Intervention'!AS119^3,'Calcs Men No Intervention'!P87,0,1),Utilities!$BG$11:$BL$11),1)</f>
        <v>1</v>
      </c>
      <c r="R15" s="53">
        <f>MIN(SUMPRODUCT(CHOOSE({1,2,3,4,5,6},'Calcs Men No Intervention'!AT119,'Calcs Men No Intervention'!AT119^2,'Calcs Men No Intervention'!AT119^3,'Calcs Men No Intervention'!Q87,0,1),Utilities!$BG$11:$BL$11),1)</f>
        <v>1</v>
      </c>
      <c r="S15" s="53">
        <f>MIN(SUMPRODUCT(CHOOSE({1,2,3,4,5,6},'Calcs Men No Intervention'!AU119,'Calcs Men No Intervention'!AU119^2,'Calcs Men No Intervention'!AU119^3,'Calcs Men No Intervention'!R87,0,1),Utilities!$BG$11:$BL$11),1)</f>
        <v>1</v>
      </c>
      <c r="T15" s="53">
        <f>MIN(SUMPRODUCT(CHOOSE({1,2,3,4,5,6},'Calcs Men No Intervention'!AV119,'Calcs Men No Intervention'!AV119^2,'Calcs Men No Intervention'!AV119^3,'Calcs Men No Intervention'!S87,0,1),Utilities!$BG$11:$BL$11),1)</f>
        <v>0.99710763441311756</v>
      </c>
      <c r="U15" s="53">
        <f>MIN(SUMPRODUCT(CHOOSE({1,2,3,4,5,6},'Calcs Men No Intervention'!AW119,'Calcs Men No Intervention'!AW119^2,'Calcs Men No Intervention'!AW119^3,'Calcs Men No Intervention'!T87,0,1),Utilities!$BG$11:$BL$11),1)</f>
        <v>0.99117704170843735</v>
      </c>
      <c r="V15" s="53">
        <f>MIN(SUMPRODUCT(CHOOSE({1,2,3,4,5,6},'Calcs Men No Intervention'!AX119,'Calcs Men No Intervention'!AX119^2,'Calcs Men No Intervention'!AX119^3,'Calcs Men No Intervention'!U87,0,1),Utilities!$BG$11:$BL$11),1)</f>
        <v>0.98522564762565767</v>
      </c>
      <c r="W15" s="53">
        <f>MIN(SUMPRODUCT(CHOOSE({1,2,3,4,5,6},'Calcs Men No Intervention'!AY119,'Calcs Men No Intervention'!AY119^2,'Calcs Men No Intervention'!AY119^3,'Calcs Men No Intervention'!V87,0,1),Utilities!$BG$11:$BL$11),1)</f>
        <v>0.97925369800589757</v>
      </c>
      <c r="X15" s="53">
        <f>MIN(SUMPRODUCT(CHOOSE({1,2,3,4,5,6},'Calcs Men No Intervention'!AZ119,'Calcs Men No Intervention'!AZ119^2,'Calcs Men No Intervention'!AZ119^3,'Calcs Men No Intervention'!W87,0,1),Utilities!$BG$11:$BL$11),1)</f>
        <v>0.97326143869027748</v>
      </c>
      <c r="Y15" s="53">
        <f>MIN(SUMPRODUCT(CHOOSE({1,2,3,4,5,6},'Calcs Men No Intervention'!BA119,'Calcs Men No Intervention'!BA119^2,'Calcs Men No Intervention'!BA119^3,'Calcs Men No Intervention'!X87,0,1),Utilities!$BG$11:$BL$11),1)</f>
        <v>0.96724911551991755</v>
      </c>
      <c r="Z15" s="53">
        <f>MIN(SUMPRODUCT(CHOOSE({1,2,3,4,5,6},'Calcs Men No Intervention'!BB119,'Calcs Men No Intervention'!BB119^2,'Calcs Men No Intervention'!BB119^3,'Calcs Men No Intervention'!Y87,0,1),Utilities!$BG$11:$BL$11),1)</f>
        <v>0.96121697433593745</v>
      </c>
      <c r="AA15" s="53">
        <f>MIN(SUMPRODUCT(CHOOSE({1,2,3,4,5,6},'Calcs Men No Intervention'!BC119,'Calcs Men No Intervention'!BC119^2,'Calcs Men No Intervention'!BC119^3,'Calcs Men No Intervention'!Z87,0,1),Utilities!$BG$11:$BL$11),1)</f>
        <v>0.95516526097945742</v>
      </c>
      <c r="AB15" s="53">
        <f>MIN(SUMPRODUCT(CHOOSE({1,2,3,4,5,6},'Calcs Men No Intervention'!BD119,'Calcs Men No Intervention'!BD119^2,'Calcs Men No Intervention'!BD119^3,'Calcs Men No Intervention'!AA87,0,1),Utilities!$BG$11:$BL$11),1)</f>
        <v>0.94909422129159782</v>
      </c>
      <c r="AE15" s="1">
        <v>11</v>
      </c>
      <c r="AF15" s="169">
        <f>SUM(C15*'Calcs Men No Intervention'!C53,diabetes_decrement*'Calcs Men No Intervention'!BH215,heart_decrement*'Calcs Men No Intervention'!BH280,stroke_decrement*'Calcs Men No Intervention'!BH345,cancer_decrement*SUM('Calcs Men No Intervention'!BH410,'Calcs Men No Intervention'!BH475))</f>
        <v>0</v>
      </c>
      <c r="AG15" s="169">
        <f>SUM(D15*'Calcs Men No Intervention'!D53,diabetes_decrement*'Calcs Men No Intervention'!BI215,heart_decrement*'Calcs Men No Intervention'!BI280,stroke_decrement*'Calcs Men No Intervention'!BI345,cancer_decrement*SUM('Calcs Men No Intervention'!BI410,'Calcs Men No Intervention'!BI475))</f>
        <v>0</v>
      </c>
      <c r="AH15" s="169">
        <f>SUM(E15*'Calcs Men No Intervention'!E53,diabetes_decrement*'Calcs Men No Intervention'!BJ215,heart_decrement*'Calcs Men No Intervention'!BJ280,stroke_decrement*'Calcs Men No Intervention'!BJ345,cancer_decrement*SUM('Calcs Men No Intervention'!BJ410,'Calcs Men No Intervention'!BJ475))</f>
        <v>0</v>
      </c>
      <c r="AI15" s="169">
        <f>SUM(F15*'Calcs Men No Intervention'!F53,diabetes_decrement*'Calcs Men No Intervention'!BK215,heart_decrement*'Calcs Men No Intervention'!BK280,stroke_decrement*'Calcs Men No Intervention'!BK345,cancer_decrement*SUM('Calcs Men No Intervention'!BK410,'Calcs Men No Intervention'!BK475))</f>
        <v>0</v>
      </c>
      <c r="AJ15" s="169">
        <f>SUM(G15*'Calcs Men No Intervention'!G53,diabetes_decrement*'Calcs Men No Intervention'!BL215,heart_decrement*'Calcs Men No Intervention'!BL280,stroke_decrement*'Calcs Men No Intervention'!BL345,cancer_decrement*SUM('Calcs Men No Intervention'!BL410,'Calcs Men No Intervention'!BL475))</f>
        <v>0</v>
      </c>
      <c r="AK15" s="169">
        <f>SUM(H15*'Calcs Men No Intervention'!H53,diabetes_decrement*'Calcs Men No Intervention'!BM215,heart_decrement*'Calcs Men No Intervention'!BM280,stroke_decrement*'Calcs Men No Intervention'!BM345,cancer_decrement*SUM('Calcs Men No Intervention'!BM410,'Calcs Men No Intervention'!BM475))</f>
        <v>0</v>
      </c>
      <c r="AL15" s="169">
        <f>SUM(I15*'Calcs Men No Intervention'!I53,diabetes_decrement*'Calcs Men No Intervention'!BN215,heart_decrement*'Calcs Men No Intervention'!BN280,stroke_decrement*'Calcs Men No Intervention'!BN345,cancer_decrement*SUM('Calcs Men No Intervention'!BN410,'Calcs Men No Intervention'!BN475))</f>
        <v>0</v>
      </c>
      <c r="AM15" s="169">
        <f>SUM(J15*'Calcs Men No Intervention'!J53,diabetes_decrement*'Calcs Men No Intervention'!BO215,heart_decrement*'Calcs Men No Intervention'!BO280,stroke_decrement*'Calcs Men No Intervention'!BO345,cancer_decrement*SUM('Calcs Men No Intervention'!BO410,'Calcs Men No Intervention'!BO475))</f>
        <v>0</v>
      </c>
      <c r="AN15" s="169">
        <f>SUM(K15*'Calcs Men No Intervention'!K53,diabetes_decrement*'Calcs Men No Intervention'!BP215,heart_decrement*'Calcs Men No Intervention'!BP280,stroke_decrement*'Calcs Men No Intervention'!BP345,cancer_decrement*SUM('Calcs Men No Intervention'!BP410,'Calcs Men No Intervention'!BP475))</f>
        <v>0</v>
      </c>
      <c r="AO15" s="169">
        <f>SUM(L15*'Calcs Men No Intervention'!L53,diabetes_decrement*'Calcs Men No Intervention'!BQ215,heart_decrement*'Calcs Men No Intervention'!BQ280,stroke_decrement*'Calcs Men No Intervention'!BQ345,cancer_decrement*SUM('Calcs Men No Intervention'!BQ410,'Calcs Men No Intervention'!BQ475))</f>
        <v>0</v>
      </c>
      <c r="AP15" s="169">
        <f>SUM(M15*'Calcs Men No Intervention'!M53,diabetes_decrement*'Calcs Men No Intervention'!BR215,heart_decrement*'Calcs Men No Intervention'!BR280,stroke_decrement*'Calcs Men No Intervention'!BR345,cancer_decrement*SUM('Calcs Men No Intervention'!BR410,'Calcs Men No Intervention'!BR475))</f>
        <v>0</v>
      </c>
      <c r="AQ15" s="169">
        <f>SUM(N15*'Calcs Men No Intervention'!N53,diabetes_decrement*'Calcs Men No Intervention'!BS215,heart_decrement*'Calcs Men No Intervention'!BS280,stroke_decrement*'Calcs Men No Intervention'!BS345,cancer_decrement*SUM('Calcs Men No Intervention'!BS410,'Calcs Men No Intervention'!BS475))</f>
        <v>0</v>
      </c>
      <c r="AR15" s="169">
        <f>SUM(O15*'Calcs Men No Intervention'!O53,diabetes_decrement*'Calcs Men No Intervention'!BT215,heart_decrement*'Calcs Men No Intervention'!BT280,stroke_decrement*'Calcs Men No Intervention'!BT345,cancer_decrement*SUM('Calcs Men No Intervention'!BT410,'Calcs Men No Intervention'!BT475))</f>
        <v>0</v>
      </c>
      <c r="AS15" s="169">
        <f>SUM(P15*'Calcs Men No Intervention'!P53,diabetes_decrement*'Calcs Men No Intervention'!BU215,heart_decrement*'Calcs Men No Intervention'!BU280,stroke_decrement*'Calcs Men No Intervention'!BU345,cancer_decrement*SUM('Calcs Men No Intervention'!BU410,'Calcs Men No Intervention'!BU475))</f>
        <v>0</v>
      </c>
      <c r="AT15" s="169">
        <f>SUM(Q15*'Calcs Men No Intervention'!Q53,diabetes_decrement*'Calcs Men No Intervention'!BV215,heart_decrement*'Calcs Men No Intervention'!BV280,stroke_decrement*'Calcs Men No Intervention'!BV345,cancer_decrement*SUM('Calcs Men No Intervention'!BV410,'Calcs Men No Intervention'!BV475))</f>
        <v>0</v>
      </c>
      <c r="AU15" s="169">
        <f>SUM(R15*'Calcs Men No Intervention'!R53,diabetes_decrement*'Calcs Men No Intervention'!BW215,heart_decrement*'Calcs Men No Intervention'!BW280,stroke_decrement*'Calcs Men No Intervention'!BW345,cancer_decrement*SUM('Calcs Men No Intervention'!BW410,'Calcs Men No Intervention'!BW475))</f>
        <v>0</v>
      </c>
      <c r="AV15" s="169">
        <f>SUM(S15*'Calcs Men No Intervention'!S53,diabetes_decrement*'Calcs Men No Intervention'!BX215,heart_decrement*'Calcs Men No Intervention'!BX280,stroke_decrement*'Calcs Men No Intervention'!BX345,cancer_decrement*SUM('Calcs Men No Intervention'!BX410,'Calcs Men No Intervention'!BX475))</f>
        <v>0</v>
      </c>
      <c r="AW15" s="169">
        <f>SUM(T15*'Calcs Men No Intervention'!T53,diabetes_decrement*'Calcs Men No Intervention'!BY215,heart_decrement*'Calcs Men No Intervention'!BY280,stroke_decrement*'Calcs Men No Intervention'!BY345,cancer_decrement*SUM('Calcs Men No Intervention'!BY410,'Calcs Men No Intervention'!BY475))</f>
        <v>0</v>
      </c>
      <c r="AX15" s="169">
        <f>SUM(U15*'Calcs Men No Intervention'!U53,diabetes_decrement*'Calcs Men No Intervention'!BZ215,heart_decrement*'Calcs Men No Intervention'!BZ280,stroke_decrement*'Calcs Men No Intervention'!BZ345,cancer_decrement*SUM('Calcs Men No Intervention'!BZ410,'Calcs Men No Intervention'!BZ475))</f>
        <v>0</v>
      </c>
      <c r="AY15" s="169">
        <f>SUM(V15*'Calcs Men No Intervention'!V53,diabetes_decrement*'Calcs Men No Intervention'!CA215,heart_decrement*'Calcs Men No Intervention'!CA280,stroke_decrement*'Calcs Men No Intervention'!CA345,cancer_decrement*SUM('Calcs Men No Intervention'!CA410,'Calcs Men No Intervention'!CA475))</f>
        <v>0</v>
      </c>
      <c r="AZ15" s="169">
        <f>SUM(W15*'Calcs Men No Intervention'!W53,diabetes_decrement*'Calcs Men No Intervention'!CB215,heart_decrement*'Calcs Men No Intervention'!CB280,stroke_decrement*'Calcs Men No Intervention'!CB345,cancer_decrement*SUM('Calcs Men No Intervention'!CB410,'Calcs Men No Intervention'!CB475))</f>
        <v>0</v>
      </c>
      <c r="BA15" s="169">
        <f>SUM(X15*'Calcs Men No Intervention'!X53,diabetes_decrement*'Calcs Men No Intervention'!CC215,heart_decrement*'Calcs Men No Intervention'!CC280,stroke_decrement*'Calcs Men No Intervention'!CC345,cancer_decrement*SUM('Calcs Men No Intervention'!CC410,'Calcs Men No Intervention'!CC475))</f>
        <v>0</v>
      </c>
      <c r="BB15" s="169">
        <f>SUM(Y15*'Calcs Men No Intervention'!Y53,diabetes_decrement*'Calcs Men No Intervention'!CD215,heart_decrement*'Calcs Men No Intervention'!CD280,stroke_decrement*'Calcs Men No Intervention'!CD345,cancer_decrement*SUM('Calcs Men No Intervention'!CD410,'Calcs Men No Intervention'!CD475))</f>
        <v>0</v>
      </c>
      <c r="BC15" s="169">
        <f>SUM(Z15*'Calcs Men No Intervention'!Z53,diabetes_decrement*'Calcs Men No Intervention'!CE215,heart_decrement*'Calcs Men No Intervention'!CE280,stroke_decrement*'Calcs Men No Intervention'!CE345,cancer_decrement*SUM('Calcs Men No Intervention'!CE410,'Calcs Men No Intervention'!CE475))</f>
        <v>0</v>
      </c>
      <c r="BD15" s="169">
        <f>SUM(AA15*'Calcs Men No Intervention'!AA53,diabetes_decrement*'Calcs Men No Intervention'!CF215,heart_decrement*'Calcs Men No Intervention'!CF280,stroke_decrement*'Calcs Men No Intervention'!CF345,cancer_decrement*SUM('Calcs Men No Intervention'!CF410,'Calcs Men No Intervention'!CF475))</f>
        <v>0</v>
      </c>
      <c r="BE15" s="169">
        <f>SUM(AB15*'Calcs Men No Intervention'!AB53,diabetes_decrement*'Calcs Men No Intervention'!CG215,heart_decrement*'Calcs Men No Intervention'!CG280,stroke_decrement*'Calcs Men No Intervention'!CG345,cancer_decrement*SUM('Calcs Men No Intervention'!CG410,'Calcs Men No Intervention'!CG475))</f>
        <v>0</v>
      </c>
    </row>
    <row r="16" spans="2:68" x14ac:dyDescent="0.3">
      <c r="B16" s="1">
        <v>12</v>
      </c>
      <c r="C16" s="53"/>
      <c r="D16" s="53"/>
      <c r="E16" s="53"/>
      <c r="F16" s="53"/>
      <c r="G16" s="53"/>
      <c r="H16" s="53"/>
      <c r="I16" s="53"/>
      <c r="J16" s="53"/>
      <c r="K16" s="53"/>
      <c r="L16" s="53"/>
      <c r="M16" s="53"/>
      <c r="N16" s="53"/>
      <c r="O16" s="53">
        <f>MIN(SUMPRODUCT(CHOOSE({1,2,3,4,5,6},'Calcs Men No Intervention'!AQ120,'Calcs Men No Intervention'!AQ120^2,'Calcs Men No Intervention'!AQ120^3,'Calcs Men No Intervention'!N88,0,1),Utilities!$BG$11:$BL$11),1)</f>
        <v>1</v>
      </c>
      <c r="P16" s="53">
        <f>MIN(SUMPRODUCT(CHOOSE({1,2,3,4,5,6},'Calcs Men No Intervention'!AR120,'Calcs Men No Intervention'!AR120^2,'Calcs Men No Intervention'!AR120^3,'Calcs Men No Intervention'!O88,0,1),Utilities!$BG$11:$BL$11),1)</f>
        <v>1</v>
      </c>
      <c r="Q16" s="53">
        <f>MIN(SUMPRODUCT(CHOOSE({1,2,3,4,5,6},'Calcs Men No Intervention'!AS120,'Calcs Men No Intervention'!AS120^2,'Calcs Men No Intervention'!AS120^3,'Calcs Men No Intervention'!P88,0,1),Utilities!$BG$11:$BL$11),1)</f>
        <v>1</v>
      </c>
      <c r="R16" s="53">
        <f>MIN(SUMPRODUCT(CHOOSE({1,2,3,4,5,6},'Calcs Men No Intervention'!AT120,'Calcs Men No Intervention'!AT120^2,'Calcs Men No Intervention'!AT120^3,'Calcs Men No Intervention'!Q88,0,1),Utilities!$BG$11:$BL$11),1)</f>
        <v>1</v>
      </c>
      <c r="S16" s="53">
        <f>MIN(SUMPRODUCT(CHOOSE({1,2,3,4,5,6},'Calcs Men No Intervention'!AU120,'Calcs Men No Intervention'!AU120^2,'Calcs Men No Intervention'!AU120^3,'Calcs Men No Intervention'!R88,0,1),Utilities!$BG$11:$BL$11),1)</f>
        <v>1</v>
      </c>
      <c r="T16" s="53">
        <f>MIN(SUMPRODUCT(CHOOSE({1,2,3,4,5,6},'Calcs Men No Intervention'!AV120,'Calcs Men No Intervention'!AV120^2,'Calcs Men No Intervention'!AV120^3,'Calcs Men No Intervention'!S88,0,1),Utilities!$BG$11:$BL$11),1)</f>
        <v>1</v>
      </c>
      <c r="U16" s="53">
        <f>MIN(SUMPRODUCT(CHOOSE({1,2,3,4,5,6},'Calcs Men No Intervention'!AW120,'Calcs Men No Intervention'!AW120^2,'Calcs Men No Intervention'!AW120^3,'Calcs Men No Intervention'!T88,0,1),Utilities!$BG$11:$BL$11),1)</f>
        <v>0.99710763441311756</v>
      </c>
      <c r="V16" s="53">
        <f>MIN(SUMPRODUCT(CHOOSE({1,2,3,4,5,6},'Calcs Men No Intervention'!AX120,'Calcs Men No Intervention'!AX120^2,'Calcs Men No Intervention'!AX120^3,'Calcs Men No Intervention'!U88,0,1),Utilities!$BG$11:$BL$11),1)</f>
        <v>0.99117704170843735</v>
      </c>
      <c r="W16" s="53">
        <f>MIN(SUMPRODUCT(CHOOSE({1,2,3,4,5,6},'Calcs Men No Intervention'!AY120,'Calcs Men No Intervention'!AY120^2,'Calcs Men No Intervention'!AY120^3,'Calcs Men No Intervention'!V88,0,1),Utilities!$BG$11:$BL$11),1)</f>
        <v>0.98522564762565767</v>
      </c>
      <c r="X16" s="53">
        <f>MIN(SUMPRODUCT(CHOOSE({1,2,3,4,5,6},'Calcs Men No Intervention'!AZ120,'Calcs Men No Intervention'!AZ120^2,'Calcs Men No Intervention'!AZ120^3,'Calcs Men No Intervention'!W88,0,1),Utilities!$BG$11:$BL$11),1)</f>
        <v>0.97925369800589757</v>
      </c>
      <c r="Y16" s="53">
        <f>MIN(SUMPRODUCT(CHOOSE({1,2,3,4,5,6},'Calcs Men No Intervention'!BA120,'Calcs Men No Intervention'!BA120^2,'Calcs Men No Intervention'!BA120^3,'Calcs Men No Intervention'!X88,0,1),Utilities!$BG$11:$BL$11),1)</f>
        <v>0.97326143869027748</v>
      </c>
      <c r="Z16" s="53">
        <f>MIN(SUMPRODUCT(CHOOSE({1,2,3,4,5,6},'Calcs Men No Intervention'!BB120,'Calcs Men No Intervention'!BB120^2,'Calcs Men No Intervention'!BB120^3,'Calcs Men No Intervention'!Y88,0,1),Utilities!$BG$11:$BL$11),1)</f>
        <v>0.96724911551991755</v>
      </c>
      <c r="AA16" s="53">
        <f>MIN(SUMPRODUCT(CHOOSE({1,2,3,4,5,6},'Calcs Men No Intervention'!BC120,'Calcs Men No Intervention'!BC120^2,'Calcs Men No Intervention'!BC120^3,'Calcs Men No Intervention'!Z88,0,1),Utilities!$BG$11:$BL$11),1)</f>
        <v>0.96121697433593745</v>
      </c>
      <c r="AB16" s="53">
        <f>MIN(SUMPRODUCT(CHOOSE({1,2,3,4,5,6},'Calcs Men No Intervention'!BD120,'Calcs Men No Intervention'!BD120^2,'Calcs Men No Intervention'!BD120^3,'Calcs Men No Intervention'!AA88,0,1),Utilities!$BG$11:$BL$11),1)</f>
        <v>0.95516526097945742</v>
      </c>
      <c r="AE16" s="1">
        <v>12</v>
      </c>
      <c r="AF16" s="169">
        <f>SUM(C16*'Calcs Men No Intervention'!C54,diabetes_decrement*'Calcs Men No Intervention'!BH216,heart_decrement*'Calcs Men No Intervention'!BH281,stroke_decrement*'Calcs Men No Intervention'!BH346,cancer_decrement*SUM('Calcs Men No Intervention'!BH411,'Calcs Men No Intervention'!BH476))</f>
        <v>0</v>
      </c>
      <c r="AG16" s="169">
        <f>SUM(D16*'Calcs Men No Intervention'!D54,diabetes_decrement*'Calcs Men No Intervention'!BI216,heart_decrement*'Calcs Men No Intervention'!BI281,stroke_decrement*'Calcs Men No Intervention'!BI346,cancer_decrement*SUM('Calcs Men No Intervention'!BI411,'Calcs Men No Intervention'!BI476))</f>
        <v>0</v>
      </c>
      <c r="AH16" s="169">
        <f>SUM(E16*'Calcs Men No Intervention'!E54,diabetes_decrement*'Calcs Men No Intervention'!BJ216,heart_decrement*'Calcs Men No Intervention'!BJ281,stroke_decrement*'Calcs Men No Intervention'!BJ346,cancer_decrement*SUM('Calcs Men No Intervention'!BJ411,'Calcs Men No Intervention'!BJ476))</f>
        <v>0</v>
      </c>
      <c r="AI16" s="169">
        <f>SUM(F16*'Calcs Men No Intervention'!F54,diabetes_decrement*'Calcs Men No Intervention'!BK216,heart_decrement*'Calcs Men No Intervention'!BK281,stroke_decrement*'Calcs Men No Intervention'!BK346,cancer_decrement*SUM('Calcs Men No Intervention'!BK411,'Calcs Men No Intervention'!BK476))</f>
        <v>0</v>
      </c>
      <c r="AJ16" s="169">
        <f>SUM(G16*'Calcs Men No Intervention'!G54,diabetes_decrement*'Calcs Men No Intervention'!BL216,heart_decrement*'Calcs Men No Intervention'!BL281,stroke_decrement*'Calcs Men No Intervention'!BL346,cancer_decrement*SUM('Calcs Men No Intervention'!BL411,'Calcs Men No Intervention'!BL476))</f>
        <v>0</v>
      </c>
      <c r="AK16" s="169">
        <f>SUM(H16*'Calcs Men No Intervention'!H54,diabetes_decrement*'Calcs Men No Intervention'!BM216,heart_decrement*'Calcs Men No Intervention'!BM281,stroke_decrement*'Calcs Men No Intervention'!BM346,cancer_decrement*SUM('Calcs Men No Intervention'!BM411,'Calcs Men No Intervention'!BM476))</f>
        <v>0</v>
      </c>
      <c r="AL16" s="169">
        <f>SUM(I16*'Calcs Men No Intervention'!I54,diabetes_decrement*'Calcs Men No Intervention'!BN216,heart_decrement*'Calcs Men No Intervention'!BN281,stroke_decrement*'Calcs Men No Intervention'!BN346,cancer_decrement*SUM('Calcs Men No Intervention'!BN411,'Calcs Men No Intervention'!BN476))</f>
        <v>0</v>
      </c>
      <c r="AM16" s="169">
        <f>SUM(J16*'Calcs Men No Intervention'!J54,diabetes_decrement*'Calcs Men No Intervention'!BO216,heart_decrement*'Calcs Men No Intervention'!BO281,stroke_decrement*'Calcs Men No Intervention'!BO346,cancer_decrement*SUM('Calcs Men No Intervention'!BO411,'Calcs Men No Intervention'!BO476))</f>
        <v>0</v>
      </c>
      <c r="AN16" s="169">
        <f>SUM(K16*'Calcs Men No Intervention'!K54,diabetes_decrement*'Calcs Men No Intervention'!BP216,heart_decrement*'Calcs Men No Intervention'!BP281,stroke_decrement*'Calcs Men No Intervention'!BP346,cancer_decrement*SUM('Calcs Men No Intervention'!BP411,'Calcs Men No Intervention'!BP476))</f>
        <v>0</v>
      </c>
      <c r="AO16" s="169">
        <f>SUM(L16*'Calcs Men No Intervention'!L54,diabetes_decrement*'Calcs Men No Intervention'!BQ216,heart_decrement*'Calcs Men No Intervention'!BQ281,stroke_decrement*'Calcs Men No Intervention'!BQ346,cancer_decrement*SUM('Calcs Men No Intervention'!BQ411,'Calcs Men No Intervention'!BQ476))</f>
        <v>0</v>
      </c>
      <c r="AP16" s="169">
        <f>SUM(M16*'Calcs Men No Intervention'!M54,diabetes_decrement*'Calcs Men No Intervention'!BR216,heart_decrement*'Calcs Men No Intervention'!BR281,stroke_decrement*'Calcs Men No Intervention'!BR346,cancer_decrement*SUM('Calcs Men No Intervention'!BR411,'Calcs Men No Intervention'!BR476))</f>
        <v>0</v>
      </c>
      <c r="AQ16" s="169">
        <f>SUM(N16*'Calcs Men No Intervention'!N54,diabetes_decrement*'Calcs Men No Intervention'!BS216,heart_decrement*'Calcs Men No Intervention'!BS281,stroke_decrement*'Calcs Men No Intervention'!BS346,cancer_decrement*SUM('Calcs Men No Intervention'!BS411,'Calcs Men No Intervention'!BS476))</f>
        <v>0</v>
      </c>
      <c r="AR16" s="169">
        <f>SUM(O16*'Calcs Men No Intervention'!O54,diabetes_decrement*'Calcs Men No Intervention'!BT216,heart_decrement*'Calcs Men No Intervention'!BT281,stroke_decrement*'Calcs Men No Intervention'!BT346,cancer_decrement*SUM('Calcs Men No Intervention'!BT411,'Calcs Men No Intervention'!BT476))</f>
        <v>0</v>
      </c>
      <c r="AS16" s="169">
        <f>SUM(P16*'Calcs Men No Intervention'!P54,diabetes_decrement*'Calcs Men No Intervention'!BU216,heart_decrement*'Calcs Men No Intervention'!BU281,stroke_decrement*'Calcs Men No Intervention'!BU346,cancer_decrement*SUM('Calcs Men No Intervention'!BU411,'Calcs Men No Intervention'!BU476))</f>
        <v>0</v>
      </c>
      <c r="AT16" s="169">
        <f>SUM(Q16*'Calcs Men No Intervention'!Q54,diabetes_decrement*'Calcs Men No Intervention'!BV216,heart_decrement*'Calcs Men No Intervention'!BV281,stroke_decrement*'Calcs Men No Intervention'!BV346,cancer_decrement*SUM('Calcs Men No Intervention'!BV411,'Calcs Men No Intervention'!BV476))</f>
        <v>0</v>
      </c>
      <c r="AU16" s="169">
        <f>SUM(R16*'Calcs Men No Intervention'!R54,diabetes_decrement*'Calcs Men No Intervention'!BW216,heart_decrement*'Calcs Men No Intervention'!BW281,stroke_decrement*'Calcs Men No Intervention'!BW346,cancer_decrement*SUM('Calcs Men No Intervention'!BW411,'Calcs Men No Intervention'!BW476))</f>
        <v>0</v>
      </c>
      <c r="AV16" s="169">
        <f>SUM(S16*'Calcs Men No Intervention'!S54,diabetes_decrement*'Calcs Men No Intervention'!BX216,heart_decrement*'Calcs Men No Intervention'!BX281,stroke_decrement*'Calcs Men No Intervention'!BX346,cancer_decrement*SUM('Calcs Men No Intervention'!BX411,'Calcs Men No Intervention'!BX476))</f>
        <v>0</v>
      </c>
      <c r="AW16" s="169">
        <f>SUM(T16*'Calcs Men No Intervention'!T54,diabetes_decrement*'Calcs Men No Intervention'!BY216,heart_decrement*'Calcs Men No Intervention'!BY281,stroke_decrement*'Calcs Men No Intervention'!BY346,cancer_decrement*SUM('Calcs Men No Intervention'!BY411,'Calcs Men No Intervention'!BY476))</f>
        <v>0</v>
      </c>
      <c r="AX16" s="169">
        <f>SUM(U16*'Calcs Men No Intervention'!U54,diabetes_decrement*'Calcs Men No Intervention'!BZ216,heart_decrement*'Calcs Men No Intervention'!BZ281,stroke_decrement*'Calcs Men No Intervention'!BZ346,cancer_decrement*SUM('Calcs Men No Intervention'!BZ411,'Calcs Men No Intervention'!BZ476))</f>
        <v>0</v>
      </c>
      <c r="AY16" s="169">
        <f>SUM(V16*'Calcs Men No Intervention'!V54,diabetes_decrement*'Calcs Men No Intervention'!CA216,heart_decrement*'Calcs Men No Intervention'!CA281,stroke_decrement*'Calcs Men No Intervention'!CA346,cancer_decrement*SUM('Calcs Men No Intervention'!CA411,'Calcs Men No Intervention'!CA476))</f>
        <v>0</v>
      </c>
      <c r="AZ16" s="169">
        <f>SUM(W16*'Calcs Men No Intervention'!W54,diabetes_decrement*'Calcs Men No Intervention'!CB216,heart_decrement*'Calcs Men No Intervention'!CB281,stroke_decrement*'Calcs Men No Intervention'!CB346,cancer_decrement*SUM('Calcs Men No Intervention'!CB411,'Calcs Men No Intervention'!CB476))</f>
        <v>0</v>
      </c>
      <c r="BA16" s="169">
        <f>SUM(X16*'Calcs Men No Intervention'!X54,diabetes_decrement*'Calcs Men No Intervention'!CC216,heart_decrement*'Calcs Men No Intervention'!CC281,stroke_decrement*'Calcs Men No Intervention'!CC346,cancer_decrement*SUM('Calcs Men No Intervention'!CC411,'Calcs Men No Intervention'!CC476))</f>
        <v>0</v>
      </c>
      <c r="BB16" s="169">
        <f>SUM(Y16*'Calcs Men No Intervention'!Y54,diabetes_decrement*'Calcs Men No Intervention'!CD216,heart_decrement*'Calcs Men No Intervention'!CD281,stroke_decrement*'Calcs Men No Intervention'!CD346,cancer_decrement*SUM('Calcs Men No Intervention'!CD411,'Calcs Men No Intervention'!CD476))</f>
        <v>0</v>
      </c>
      <c r="BC16" s="169">
        <f>SUM(Z16*'Calcs Men No Intervention'!Z54,diabetes_decrement*'Calcs Men No Intervention'!CE216,heart_decrement*'Calcs Men No Intervention'!CE281,stroke_decrement*'Calcs Men No Intervention'!CE346,cancer_decrement*SUM('Calcs Men No Intervention'!CE411,'Calcs Men No Intervention'!CE476))</f>
        <v>0</v>
      </c>
      <c r="BD16" s="169">
        <f>SUM(AA16*'Calcs Men No Intervention'!AA54,diabetes_decrement*'Calcs Men No Intervention'!CF216,heart_decrement*'Calcs Men No Intervention'!CF281,stroke_decrement*'Calcs Men No Intervention'!CF346,cancer_decrement*SUM('Calcs Men No Intervention'!CF411,'Calcs Men No Intervention'!CF476))</f>
        <v>0</v>
      </c>
      <c r="BE16" s="169">
        <f>SUM(AB16*'Calcs Men No Intervention'!AB54,diabetes_decrement*'Calcs Men No Intervention'!CG216,heart_decrement*'Calcs Men No Intervention'!CG281,stroke_decrement*'Calcs Men No Intervention'!CG346,cancer_decrement*SUM('Calcs Men No Intervention'!CG411,'Calcs Men No Intervention'!CG476))</f>
        <v>0</v>
      </c>
      <c r="BG16" s="197" t="s">
        <v>428</v>
      </c>
    </row>
    <row r="17" spans="2:69" x14ac:dyDescent="0.3">
      <c r="B17" s="1">
        <v>13</v>
      </c>
      <c r="C17" s="53"/>
      <c r="D17" s="53"/>
      <c r="E17" s="53"/>
      <c r="F17" s="53"/>
      <c r="G17" s="53"/>
      <c r="H17" s="53"/>
      <c r="I17" s="53"/>
      <c r="J17" s="53"/>
      <c r="K17" s="53"/>
      <c r="L17" s="53"/>
      <c r="M17" s="53"/>
      <c r="N17" s="53"/>
      <c r="O17" s="53"/>
      <c r="P17" s="53">
        <f>MIN(SUMPRODUCT(CHOOSE({1,2,3,4,5,6},'Calcs Men No Intervention'!AR121,'Calcs Men No Intervention'!AR121^2,'Calcs Men No Intervention'!AR121^3,'Calcs Men No Intervention'!O89,0,1),Utilities!$BG$11:$BL$11),1)</f>
        <v>1</v>
      </c>
      <c r="Q17" s="53">
        <f>MIN(SUMPRODUCT(CHOOSE({1,2,3,4,5,6},'Calcs Men No Intervention'!AS121,'Calcs Men No Intervention'!AS121^2,'Calcs Men No Intervention'!AS121^3,'Calcs Men No Intervention'!P89,0,1),Utilities!$BG$11:$BL$11),1)</f>
        <v>1</v>
      </c>
      <c r="R17" s="53">
        <f>MIN(SUMPRODUCT(CHOOSE({1,2,3,4,5,6},'Calcs Men No Intervention'!AT121,'Calcs Men No Intervention'!AT121^2,'Calcs Men No Intervention'!AT121^3,'Calcs Men No Intervention'!Q89,0,1),Utilities!$BG$11:$BL$11),1)</f>
        <v>1</v>
      </c>
      <c r="S17" s="53">
        <f>MIN(SUMPRODUCT(CHOOSE({1,2,3,4,5,6},'Calcs Men No Intervention'!AU121,'Calcs Men No Intervention'!AU121^2,'Calcs Men No Intervention'!AU121^3,'Calcs Men No Intervention'!R89,0,1),Utilities!$BG$11:$BL$11),1)</f>
        <v>1</v>
      </c>
      <c r="T17" s="53">
        <f>MIN(SUMPRODUCT(CHOOSE({1,2,3,4,5,6},'Calcs Men No Intervention'!AV121,'Calcs Men No Intervention'!AV121^2,'Calcs Men No Intervention'!AV121^3,'Calcs Men No Intervention'!S89,0,1),Utilities!$BG$11:$BL$11),1)</f>
        <v>1</v>
      </c>
      <c r="U17" s="53">
        <f>MIN(SUMPRODUCT(CHOOSE({1,2,3,4,5,6},'Calcs Men No Intervention'!AW121,'Calcs Men No Intervention'!AW121^2,'Calcs Men No Intervention'!AW121^3,'Calcs Men No Intervention'!T89,0,1),Utilities!$BG$11:$BL$11),1)</f>
        <v>1</v>
      </c>
      <c r="V17" s="53">
        <f>MIN(SUMPRODUCT(CHOOSE({1,2,3,4,5,6},'Calcs Men No Intervention'!AX121,'Calcs Men No Intervention'!AX121^2,'Calcs Men No Intervention'!AX121^3,'Calcs Men No Intervention'!U89,0,1),Utilities!$BG$11:$BL$11),1)</f>
        <v>0.99710763441311756</v>
      </c>
      <c r="W17" s="53">
        <f>MIN(SUMPRODUCT(CHOOSE({1,2,3,4,5,6},'Calcs Men No Intervention'!AY121,'Calcs Men No Intervention'!AY121^2,'Calcs Men No Intervention'!AY121^3,'Calcs Men No Intervention'!V89,0,1),Utilities!$BG$11:$BL$11),1)</f>
        <v>0.99117704170843735</v>
      </c>
      <c r="X17" s="53">
        <f>MIN(SUMPRODUCT(CHOOSE({1,2,3,4,5,6},'Calcs Men No Intervention'!AZ121,'Calcs Men No Intervention'!AZ121^2,'Calcs Men No Intervention'!AZ121^3,'Calcs Men No Intervention'!W89,0,1),Utilities!$BG$11:$BL$11),1)</f>
        <v>0.98522564762565767</v>
      </c>
      <c r="Y17" s="53">
        <f>MIN(SUMPRODUCT(CHOOSE({1,2,3,4,5,6},'Calcs Men No Intervention'!BA121,'Calcs Men No Intervention'!BA121^2,'Calcs Men No Intervention'!BA121^3,'Calcs Men No Intervention'!X89,0,1),Utilities!$BG$11:$BL$11),1)</f>
        <v>0.97925369800589757</v>
      </c>
      <c r="Z17" s="53">
        <f>MIN(SUMPRODUCT(CHOOSE({1,2,3,4,5,6},'Calcs Men No Intervention'!BB121,'Calcs Men No Intervention'!BB121^2,'Calcs Men No Intervention'!BB121^3,'Calcs Men No Intervention'!Y89,0,1),Utilities!$BG$11:$BL$11),1)</f>
        <v>0.97326143869027748</v>
      </c>
      <c r="AA17" s="53">
        <f>MIN(SUMPRODUCT(CHOOSE({1,2,3,4,5,6},'Calcs Men No Intervention'!BC121,'Calcs Men No Intervention'!BC121^2,'Calcs Men No Intervention'!BC121^3,'Calcs Men No Intervention'!Z89,0,1),Utilities!$BG$11:$BL$11),1)</f>
        <v>0.96724911551991755</v>
      </c>
      <c r="AB17" s="53">
        <f>MIN(SUMPRODUCT(CHOOSE({1,2,3,4,5,6},'Calcs Men No Intervention'!BD121,'Calcs Men No Intervention'!BD121^2,'Calcs Men No Intervention'!BD121^3,'Calcs Men No Intervention'!AA89,0,1),Utilities!$BG$11:$BL$11),1)</f>
        <v>0.96121697433593745</v>
      </c>
      <c r="AE17" s="1">
        <v>13</v>
      </c>
      <c r="AF17" s="169">
        <f>SUM(C17*'Calcs Men No Intervention'!C55,diabetes_decrement*'Calcs Men No Intervention'!BH217,heart_decrement*'Calcs Men No Intervention'!BH282,stroke_decrement*'Calcs Men No Intervention'!BH347,cancer_decrement*SUM('Calcs Men No Intervention'!BH412,'Calcs Men No Intervention'!BH477))</f>
        <v>0</v>
      </c>
      <c r="AG17" s="169">
        <f>SUM(D17*'Calcs Men No Intervention'!D55,diabetes_decrement*'Calcs Men No Intervention'!BI217,heart_decrement*'Calcs Men No Intervention'!BI282,stroke_decrement*'Calcs Men No Intervention'!BI347,cancer_decrement*SUM('Calcs Men No Intervention'!BI412,'Calcs Men No Intervention'!BI477))</f>
        <v>0</v>
      </c>
      <c r="AH17" s="169">
        <f>SUM(E17*'Calcs Men No Intervention'!E55,diabetes_decrement*'Calcs Men No Intervention'!BJ217,heart_decrement*'Calcs Men No Intervention'!BJ282,stroke_decrement*'Calcs Men No Intervention'!BJ347,cancer_decrement*SUM('Calcs Men No Intervention'!BJ412,'Calcs Men No Intervention'!BJ477))</f>
        <v>0</v>
      </c>
      <c r="AI17" s="169">
        <f>SUM(F17*'Calcs Men No Intervention'!F55,diabetes_decrement*'Calcs Men No Intervention'!BK217,heart_decrement*'Calcs Men No Intervention'!BK282,stroke_decrement*'Calcs Men No Intervention'!BK347,cancer_decrement*SUM('Calcs Men No Intervention'!BK412,'Calcs Men No Intervention'!BK477))</f>
        <v>0</v>
      </c>
      <c r="AJ17" s="169">
        <f>SUM(G17*'Calcs Men No Intervention'!G55,diabetes_decrement*'Calcs Men No Intervention'!BL217,heart_decrement*'Calcs Men No Intervention'!BL282,stroke_decrement*'Calcs Men No Intervention'!BL347,cancer_decrement*SUM('Calcs Men No Intervention'!BL412,'Calcs Men No Intervention'!BL477))</f>
        <v>0</v>
      </c>
      <c r="AK17" s="169">
        <f>SUM(H17*'Calcs Men No Intervention'!H55,diabetes_decrement*'Calcs Men No Intervention'!BM217,heart_decrement*'Calcs Men No Intervention'!BM282,stroke_decrement*'Calcs Men No Intervention'!BM347,cancer_decrement*SUM('Calcs Men No Intervention'!BM412,'Calcs Men No Intervention'!BM477))</f>
        <v>0</v>
      </c>
      <c r="AL17" s="169">
        <f>SUM(I17*'Calcs Men No Intervention'!I55,diabetes_decrement*'Calcs Men No Intervention'!BN217,heart_decrement*'Calcs Men No Intervention'!BN282,stroke_decrement*'Calcs Men No Intervention'!BN347,cancer_decrement*SUM('Calcs Men No Intervention'!BN412,'Calcs Men No Intervention'!BN477))</f>
        <v>0</v>
      </c>
      <c r="AM17" s="169">
        <f>SUM(J17*'Calcs Men No Intervention'!J55,diabetes_decrement*'Calcs Men No Intervention'!BO217,heart_decrement*'Calcs Men No Intervention'!BO282,stroke_decrement*'Calcs Men No Intervention'!BO347,cancer_decrement*SUM('Calcs Men No Intervention'!BO412,'Calcs Men No Intervention'!BO477))</f>
        <v>0</v>
      </c>
      <c r="AN17" s="169">
        <f>SUM(K17*'Calcs Men No Intervention'!K55,diabetes_decrement*'Calcs Men No Intervention'!BP217,heart_decrement*'Calcs Men No Intervention'!BP282,stroke_decrement*'Calcs Men No Intervention'!BP347,cancer_decrement*SUM('Calcs Men No Intervention'!BP412,'Calcs Men No Intervention'!BP477))</f>
        <v>0</v>
      </c>
      <c r="AO17" s="169">
        <f>SUM(L17*'Calcs Men No Intervention'!L55,diabetes_decrement*'Calcs Men No Intervention'!BQ217,heart_decrement*'Calcs Men No Intervention'!BQ282,stroke_decrement*'Calcs Men No Intervention'!BQ347,cancer_decrement*SUM('Calcs Men No Intervention'!BQ412,'Calcs Men No Intervention'!BQ477))</f>
        <v>0</v>
      </c>
      <c r="AP17" s="169">
        <f>SUM(M17*'Calcs Men No Intervention'!M55,diabetes_decrement*'Calcs Men No Intervention'!BR217,heart_decrement*'Calcs Men No Intervention'!BR282,stroke_decrement*'Calcs Men No Intervention'!BR347,cancer_decrement*SUM('Calcs Men No Intervention'!BR412,'Calcs Men No Intervention'!BR477))</f>
        <v>0</v>
      </c>
      <c r="AQ17" s="169">
        <f>SUM(N17*'Calcs Men No Intervention'!N55,diabetes_decrement*'Calcs Men No Intervention'!BS217,heart_decrement*'Calcs Men No Intervention'!BS282,stroke_decrement*'Calcs Men No Intervention'!BS347,cancer_decrement*SUM('Calcs Men No Intervention'!BS412,'Calcs Men No Intervention'!BS477))</f>
        <v>0</v>
      </c>
      <c r="AR17" s="169">
        <f>SUM(O17*'Calcs Men No Intervention'!O55,diabetes_decrement*'Calcs Men No Intervention'!BT217,heart_decrement*'Calcs Men No Intervention'!BT282,stroke_decrement*'Calcs Men No Intervention'!BT347,cancer_decrement*SUM('Calcs Men No Intervention'!BT412,'Calcs Men No Intervention'!BT477))</f>
        <v>0</v>
      </c>
      <c r="AS17" s="169">
        <f>SUM(P17*'Calcs Men No Intervention'!P55,diabetes_decrement*'Calcs Men No Intervention'!BU217,heart_decrement*'Calcs Men No Intervention'!BU282,stroke_decrement*'Calcs Men No Intervention'!BU347,cancer_decrement*SUM('Calcs Men No Intervention'!BU412,'Calcs Men No Intervention'!BU477))</f>
        <v>0</v>
      </c>
      <c r="AT17" s="169">
        <f>SUM(Q17*'Calcs Men No Intervention'!Q55,diabetes_decrement*'Calcs Men No Intervention'!BV217,heart_decrement*'Calcs Men No Intervention'!BV282,stroke_decrement*'Calcs Men No Intervention'!BV347,cancer_decrement*SUM('Calcs Men No Intervention'!BV412,'Calcs Men No Intervention'!BV477))</f>
        <v>0</v>
      </c>
      <c r="AU17" s="169">
        <f>SUM(R17*'Calcs Men No Intervention'!R55,diabetes_decrement*'Calcs Men No Intervention'!BW217,heart_decrement*'Calcs Men No Intervention'!BW282,stroke_decrement*'Calcs Men No Intervention'!BW347,cancer_decrement*SUM('Calcs Men No Intervention'!BW412,'Calcs Men No Intervention'!BW477))</f>
        <v>0</v>
      </c>
      <c r="AV17" s="169">
        <f>SUM(S17*'Calcs Men No Intervention'!S55,diabetes_decrement*'Calcs Men No Intervention'!BX217,heart_decrement*'Calcs Men No Intervention'!BX282,stroke_decrement*'Calcs Men No Intervention'!BX347,cancer_decrement*SUM('Calcs Men No Intervention'!BX412,'Calcs Men No Intervention'!BX477))</f>
        <v>0</v>
      </c>
      <c r="AW17" s="169">
        <f>SUM(T17*'Calcs Men No Intervention'!T55,diabetes_decrement*'Calcs Men No Intervention'!BY217,heart_decrement*'Calcs Men No Intervention'!BY282,stroke_decrement*'Calcs Men No Intervention'!BY347,cancer_decrement*SUM('Calcs Men No Intervention'!BY412,'Calcs Men No Intervention'!BY477))</f>
        <v>0</v>
      </c>
      <c r="AX17" s="169">
        <f>SUM(U17*'Calcs Men No Intervention'!U55,diabetes_decrement*'Calcs Men No Intervention'!BZ217,heart_decrement*'Calcs Men No Intervention'!BZ282,stroke_decrement*'Calcs Men No Intervention'!BZ347,cancer_decrement*SUM('Calcs Men No Intervention'!BZ412,'Calcs Men No Intervention'!BZ477))</f>
        <v>0</v>
      </c>
      <c r="AY17" s="169">
        <f>SUM(V17*'Calcs Men No Intervention'!V55,diabetes_decrement*'Calcs Men No Intervention'!CA217,heart_decrement*'Calcs Men No Intervention'!CA282,stroke_decrement*'Calcs Men No Intervention'!CA347,cancer_decrement*SUM('Calcs Men No Intervention'!CA412,'Calcs Men No Intervention'!CA477))</f>
        <v>0</v>
      </c>
      <c r="AZ17" s="169">
        <f>SUM(W17*'Calcs Men No Intervention'!W55,diabetes_decrement*'Calcs Men No Intervention'!CB217,heart_decrement*'Calcs Men No Intervention'!CB282,stroke_decrement*'Calcs Men No Intervention'!CB347,cancer_decrement*SUM('Calcs Men No Intervention'!CB412,'Calcs Men No Intervention'!CB477))</f>
        <v>0</v>
      </c>
      <c r="BA17" s="169">
        <f>SUM(X17*'Calcs Men No Intervention'!X55,diabetes_decrement*'Calcs Men No Intervention'!CC217,heart_decrement*'Calcs Men No Intervention'!CC282,stroke_decrement*'Calcs Men No Intervention'!CC347,cancer_decrement*SUM('Calcs Men No Intervention'!CC412,'Calcs Men No Intervention'!CC477))</f>
        <v>0</v>
      </c>
      <c r="BB17" s="169">
        <f>SUM(Y17*'Calcs Men No Intervention'!Y55,diabetes_decrement*'Calcs Men No Intervention'!CD217,heart_decrement*'Calcs Men No Intervention'!CD282,stroke_decrement*'Calcs Men No Intervention'!CD347,cancer_decrement*SUM('Calcs Men No Intervention'!CD412,'Calcs Men No Intervention'!CD477))</f>
        <v>0</v>
      </c>
      <c r="BC17" s="169">
        <f>SUM(Z17*'Calcs Men No Intervention'!Z55,diabetes_decrement*'Calcs Men No Intervention'!CE217,heart_decrement*'Calcs Men No Intervention'!CE282,stroke_decrement*'Calcs Men No Intervention'!CE347,cancer_decrement*SUM('Calcs Men No Intervention'!CE412,'Calcs Men No Intervention'!CE477))</f>
        <v>0</v>
      </c>
      <c r="BD17" s="169">
        <f>SUM(AA17*'Calcs Men No Intervention'!AA55,diabetes_decrement*'Calcs Men No Intervention'!CF217,heart_decrement*'Calcs Men No Intervention'!CF282,stroke_decrement*'Calcs Men No Intervention'!CF347,cancer_decrement*SUM('Calcs Men No Intervention'!CF412,'Calcs Men No Intervention'!CF477))</f>
        <v>0</v>
      </c>
      <c r="BE17" s="169">
        <f>SUM(AB17*'Calcs Men No Intervention'!AB55,diabetes_decrement*'Calcs Men No Intervention'!CG217,heart_decrement*'Calcs Men No Intervention'!CG282,stroke_decrement*'Calcs Men No Intervention'!CG347,cancer_decrement*SUM('Calcs Men No Intervention'!CG412,'Calcs Men No Intervention'!CG477))</f>
        <v>0</v>
      </c>
      <c r="BQ17" t="s">
        <v>349</v>
      </c>
    </row>
    <row r="18" spans="2:69" x14ac:dyDescent="0.3">
      <c r="B18" s="1">
        <v>14</v>
      </c>
      <c r="C18" s="53"/>
      <c r="D18" s="53"/>
      <c r="E18" s="53"/>
      <c r="F18" s="53"/>
      <c r="G18" s="53"/>
      <c r="H18" s="53"/>
      <c r="I18" s="53"/>
      <c r="J18" s="53"/>
      <c r="K18" s="53"/>
      <c r="L18" s="53"/>
      <c r="M18" s="53"/>
      <c r="N18" s="53"/>
      <c r="O18" s="53"/>
      <c r="P18" s="53"/>
      <c r="Q18" s="53">
        <f>MIN(SUMPRODUCT(CHOOSE({1,2,3,4,5,6},'Calcs Men No Intervention'!AS122,'Calcs Men No Intervention'!AS122^2,'Calcs Men No Intervention'!AS122^3,'Calcs Men No Intervention'!P90,0,1),Utilities!$BG$11:$BL$11),1)</f>
        <v>1</v>
      </c>
      <c r="R18" s="53">
        <f>MIN(SUMPRODUCT(CHOOSE({1,2,3,4,5,6},'Calcs Men No Intervention'!AT122,'Calcs Men No Intervention'!AT122^2,'Calcs Men No Intervention'!AT122^3,'Calcs Men No Intervention'!Q90,0,1),Utilities!$BG$11:$BL$11),1)</f>
        <v>1</v>
      </c>
      <c r="S18" s="53">
        <f>MIN(SUMPRODUCT(CHOOSE({1,2,3,4,5,6},'Calcs Men No Intervention'!AU122,'Calcs Men No Intervention'!AU122^2,'Calcs Men No Intervention'!AU122^3,'Calcs Men No Intervention'!R90,0,1),Utilities!$BG$11:$BL$11),1)</f>
        <v>1</v>
      </c>
      <c r="T18" s="53">
        <f>MIN(SUMPRODUCT(CHOOSE({1,2,3,4,5,6},'Calcs Men No Intervention'!AV122,'Calcs Men No Intervention'!AV122^2,'Calcs Men No Intervention'!AV122^3,'Calcs Men No Intervention'!S90,0,1),Utilities!$BG$11:$BL$11),1)</f>
        <v>1</v>
      </c>
      <c r="U18" s="53">
        <f>MIN(SUMPRODUCT(CHOOSE({1,2,3,4,5,6},'Calcs Men No Intervention'!AW122,'Calcs Men No Intervention'!AW122^2,'Calcs Men No Intervention'!AW122^3,'Calcs Men No Intervention'!T90,0,1),Utilities!$BG$11:$BL$11),1)</f>
        <v>1</v>
      </c>
      <c r="V18" s="53">
        <f>MIN(SUMPRODUCT(CHOOSE({1,2,3,4,5,6},'Calcs Men No Intervention'!AX122,'Calcs Men No Intervention'!AX122^2,'Calcs Men No Intervention'!AX122^3,'Calcs Men No Intervention'!U90,0,1),Utilities!$BG$11:$BL$11),1)</f>
        <v>1</v>
      </c>
      <c r="W18" s="53">
        <f>MIN(SUMPRODUCT(CHOOSE({1,2,3,4,5,6},'Calcs Men No Intervention'!AY122,'Calcs Men No Intervention'!AY122^2,'Calcs Men No Intervention'!AY122^3,'Calcs Men No Intervention'!V90,0,1),Utilities!$BG$11:$BL$11),1)</f>
        <v>0.99710763441311756</v>
      </c>
      <c r="X18" s="53">
        <f>MIN(SUMPRODUCT(CHOOSE({1,2,3,4,5,6},'Calcs Men No Intervention'!AZ122,'Calcs Men No Intervention'!AZ122^2,'Calcs Men No Intervention'!AZ122^3,'Calcs Men No Intervention'!W90,0,1),Utilities!$BG$11:$BL$11),1)</f>
        <v>0.99117704170843735</v>
      </c>
      <c r="Y18" s="53">
        <f>MIN(SUMPRODUCT(CHOOSE({1,2,3,4,5,6},'Calcs Men No Intervention'!BA122,'Calcs Men No Intervention'!BA122^2,'Calcs Men No Intervention'!BA122^3,'Calcs Men No Intervention'!X90,0,1),Utilities!$BG$11:$BL$11),1)</f>
        <v>0.98522564762565767</v>
      </c>
      <c r="Z18" s="53">
        <f>MIN(SUMPRODUCT(CHOOSE({1,2,3,4,5,6},'Calcs Men No Intervention'!BB122,'Calcs Men No Intervention'!BB122^2,'Calcs Men No Intervention'!BB122^3,'Calcs Men No Intervention'!Y90,0,1),Utilities!$BG$11:$BL$11),1)</f>
        <v>0.97925369800589757</v>
      </c>
      <c r="AA18" s="53">
        <f>MIN(SUMPRODUCT(CHOOSE({1,2,3,4,5,6},'Calcs Men No Intervention'!BC122,'Calcs Men No Intervention'!BC122^2,'Calcs Men No Intervention'!BC122^3,'Calcs Men No Intervention'!Z90,0,1),Utilities!$BG$11:$BL$11),1)</f>
        <v>0.97326143869027748</v>
      </c>
      <c r="AB18" s="53">
        <f>MIN(SUMPRODUCT(CHOOSE({1,2,3,4,5,6},'Calcs Men No Intervention'!BD122,'Calcs Men No Intervention'!BD122^2,'Calcs Men No Intervention'!BD122^3,'Calcs Men No Intervention'!AA90,0,1),Utilities!$BG$11:$BL$11),1)</f>
        <v>0.96724911551991755</v>
      </c>
      <c r="AE18" s="1">
        <v>14</v>
      </c>
      <c r="AF18" s="169">
        <f>SUM(C18*'Calcs Men No Intervention'!C56,diabetes_decrement*'Calcs Men No Intervention'!BH218,heart_decrement*'Calcs Men No Intervention'!BH283,stroke_decrement*'Calcs Men No Intervention'!BH348,cancer_decrement*SUM('Calcs Men No Intervention'!BH413,'Calcs Men No Intervention'!BH478))</f>
        <v>0</v>
      </c>
      <c r="AG18" s="169">
        <f>SUM(D18*'Calcs Men No Intervention'!D56,diabetes_decrement*'Calcs Men No Intervention'!BI218,heart_decrement*'Calcs Men No Intervention'!BI283,stroke_decrement*'Calcs Men No Intervention'!BI348,cancer_decrement*SUM('Calcs Men No Intervention'!BI413,'Calcs Men No Intervention'!BI478))</f>
        <v>0</v>
      </c>
      <c r="AH18" s="169">
        <f>SUM(E18*'Calcs Men No Intervention'!E56,diabetes_decrement*'Calcs Men No Intervention'!BJ218,heart_decrement*'Calcs Men No Intervention'!BJ283,stroke_decrement*'Calcs Men No Intervention'!BJ348,cancer_decrement*SUM('Calcs Men No Intervention'!BJ413,'Calcs Men No Intervention'!BJ478))</f>
        <v>0</v>
      </c>
      <c r="AI18" s="169">
        <f>SUM(F18*'Calcs Men No Intervention'!F56,diabetes_decrement*'Calcs Men No Intervention'!BK218,heart_decrement*'Calcs Men No Intervention'!BK283,stroke_decrement*'Calcs Men No Intervention'!BK348,cancer_decrement*SUM('Calcs Men No Intervention'!BK413,'Calcs Men No Intervention'!BK478))</f>
        <v>0</v>
      </c>
      <c r="AJ18" s="169">
        <f>SUM(G18*'Calcs Men No Intervention'!G56,diabetes_decrement*'Calcs Men No Intervention'!BL218,heart_decrement*'Calcs Men No Intervention'!BL283,stroke_decrement*'Calcs Men No Intervention'!BL348,cancer_decrement*SUM('Calcs Men No Intervention'!BL413,'Calcs Men No Intervention'!BL478))</f>
        <v>0</v>
      </c>
      <c r="AK18" s="169">
        <f>SUM(H18*'Calcs Men No Intervention'!H56,diabetes_decrement*'Calcs Men No Intervention'!BM218,heart_decrement*'Calcs Men No Intervention'!BM283,stroke_decrement*'Calcs Men No Intervention'!BM348,cancer_decrement*SUM('Calcs Men No Intervention'!BM413,'Calcs Men No Intervention'!BM478))</f>
        <v>0</v>
      </c>
      <c r="AL18" s="169">
        <f>SUM(I18*'Calcs Men No Intervention'!I56,diabetes_decrement*'Calcs Men No Intervention'!BN218,heart_decrement*'Calcs Men No Intervention'!BN283,stroke_decrement*'Calcs Men No Intervention'!BN348,cancer_decrement*SUM('Calcs Men No Intervention'!BN413,'Calcs Men No Intervention'!BN478))</f>
        <v>0</v>
      </c>
      <c r="AM18" s="169">
        <f>SUM(J18*'Calcs Men No Intervention'!J56,diabetes_decrement*'Calcs Men No Intervention'!BO218,heart_decrement*'Calcs Men No Intervention'!BO283,stroke_decrement*'Calcs Men No Intervention'!BO348,cancer_decrement*SUM('Calcs Men No Intervention'!BO413,'Calcs Men No Intervention'!BO478))</f>
        <v>0</v>
      </c>
      <c r="AN18" s="169">
        <f>SUM(K18*'Calcs Men No Intervention'!K56,diabetes_decrement*'Calcs Men No Intervention'!BP218,heart_decrement*'Calcs Men No Intervention'!BP283,stroke_decrement*'Calcs Men No Intervention'!BP348,cancer_decrement*SUM('Calcs Men No Intervention'!BP413,'Calcs Men No Intervention'!BP478))</f>
        <v>0</v>
      </c>
      <c r="AO18" s="169">
        <f>SUM(L18*'Calcs Men No Intervention'!L56,diabetes_decrement*'Calcs Men No Intervention'!BQ218,heart_decrement*'Calcs Men No Intervention'!BQ283,stroke_decrement*'Calcs Men No Intervention'!BQ348,cancer_decrement*SUM('Calcs Men No Intervention'!BQ413,'Calcs Men No Intervention'!BQ478))</f>
        <v>0</v>
      </c>
      <c r="AP18" s="169">
        <f>SUM(M18*'Calcs Men No Intervention'!M56,diabetes_decrement*'Calcs Men No Intervention'!BR218,heart_decrement*'Calcs Men No Intervention'!BR283,stroke_decrement*'Calcs Men No Intervention'!BR348,cancer_decrement*SUM('Calcs Men No Intervention'!BR413,'Calcs Men No Intervention'!BR478))</f>
        <v>0</v>
      </c>
      <c r="AQ18" s="169">
        <f>SUM(N18*'Calcs Men No Intervention'!N56,diabetes_decrement*'Calcs Men No Intervention'!BS218,heart_decrement*'Calcs Men No Intervention'!BS283,stroke_decrement*'Calcs Men No Intervention'!BS348,cancer_decrement*SUM('Calcs Men No Intervention'!BS413,'Calcs Men No Intervention'!BS478))</f>
        <v>0</v>
      </c>
      <c r="AR18" s="169">
        <f>SUM(O18*'Calcs Men No Intervention'!O56,diabetes_decrement*'Calcs Men No Intervention'!BT218,heart_decrement*'Calcs Men No Intervention'!BT283,stroke_decrement*'Calcs Men No Intervention'!BT348,cancer_decrement*SUM('Calcs Men No Intervention'!BT413,'Calcs Men No Intervention'!BT478))</f>
        <v>0</v>
      </c>
      <c r="AS18" s="169">
        <f>SUM(P18*'Calcs Men No Intervention'!P56,diabetes_decrement*'Calcs Men No Intervention'!BU218,heart_decrement*'Calcs Men No Intervention'!BU283,stroke_decrement*'Calcs Men No Intervention'!BU348,cancer_decrement*SUM('Calcs Men No Intervention'!BU413,'Calcs Men No Intervention'!BU478))</f>
        <v>0</v>
      </c>
      <c r="AT18" s="169">
        <f>SUM(Q18*'Calcs Men No Intervention'!Q56,diabetes_decrement*'Calcs Men No Intervention'!BV218,heart_decrement*'Calcs Men No Intervention'!BV283,stroke_decrement*'Calcs Men No Intervention'!BV348,cancer_decrement*SUM('Calcs Men No Intervention'!BV413,'Calcs Men No Intervention'!BV478))</f>
        <v>0</v>
      </c>
      <c r="AU18" s="169">
        <f>SUM(R18*'Calcs Men No Intervention'!R56,diabetes_decrement*'Calcs Men No Intervention'!BW218,heart_decrement*'Calcs Men No Intervention'!BW283,stroke_decrement*'Calcs Men No Intervention'!BW348,cancer_decrement*SUM('Calcs Men No Intervention'!BW413,'Calcs Men No Intervention'!BW478))</f>
        <v>0</v>
      </c>
      <c r="AV18" s="169">
        <f>SUM(S18*'Calcs Men No Intervention'!S56,diabetes_decrement*'Calcs Men No Intervention'!BX218,heart_decrement*'Calcs Men No Intervention'!BX283,stroke_decrement*'Calcs Men No Intervention'!BX348,cancer_decrement*SUM('Calcs Men No Intervention'!BX413,'Calcs Men No Intervention'!BX478))</f>
        <v>0</v>
      </c>
      <c r="AW18" s="169">
        <f>SUM(T18*'Calcs Men No Intervention'!T56,diabetes_decrement*'Calcs Men No Intervention'!BY218,heart_decrement*'Calcs Men No Intervention'!BY283,stroke_decrement*'Calcs Men No Intervention'!BY348,cancer_decrement*SUM('Calcs Men No Intervention'!BY413,'Calcs Men No Intervention'!BY478))</f>
        <v>0</v>
      </c>
      <c r="AX18" s="169">
        <f>SUM(U18*'Calcs Men No Intervention'!U56,diabetes_decrement*'Calcs Men No Intervention'!BZ218,heart_decrement*'Calcs Men No Intervention'!BZ283,stroke_decrement*'Calcs Men No Intervention'!BZ348,cancer_decrement*SUM('Calcs Men No Intervention'!BZ413,'Calcs Men No Intervention'!BZ478))</f>
        <v>0</v>
      </c>
      <c r="AY18" s="169">
        <f>SUM(V18*'Calcs Men No Intervention'!V56,diabetes_decrement*'Calcs Men No Intervention'!CA218,heart_decrement*'Calcs Men No Intervention'!CA283,stroke_decrement*'Calcs Men No Intervention'!CA348,cancer_decrement*SUM('Calcs Men No Intervention'!CA413,'Calcs Men No Intervention'!CA478))</f>
        <v>0</v>
      </c>
      <c r="AZ18" s="169">
        <f>SUM(W18*'Calcs Men No Intervention'!W56,diabetes_decrement*'Calcs Men No Intervention'!CB218,heart_decrement*'Calcs Men No Intervention'!CB283,stroke_decrement*'Calcs Men No Intervention'!CB348,cancer_decrement*SUM('Calcs Men No Intervention'!CB413,'Calcs Men No Intervention'!CB478))</f>
        <v>0</v>
      </c>
      <c r="BA18" s="169">
        <f>SUM(X18*'Calcs Men No Intervention'!X56,diabetes_decrement*'Calcs Men No Intervention'!CC218,heart_decrement*'Calcs Men No Intervention'!CC283,stroke_decrement*'Calcs Men No Intervention'!CC348,cancer_decrement*SUM('Calcs Men No Intervention'!CC413,'Calcs Men No Intervention'!CC478))</f>
        <v>0</v>
      </c>
      <c r="BB18" s="169">
        <f>SUM(Y18*'Calcs Men No Intervention'!Y56,diabetes_decrement*'Calcs Men No Intervention'!CD218,heart_decrement*'Calcs Men No Intervention'!CD283,stroke_decrement*'Calcs Men No Intervention'!CD348,cancer_decrement*SUM('Calcs Men No Intervention'!CD413,'Calcs Men No Intervention'!CD478))</f>
        <v>0</v>
      </c>
      <c r="BC18" s="169">
        <f>SUM(Z18*'Calcs Men No Intervention'!Z56,diabetes_decrement*'Calcs Men No Intervention'!CE218,heart_decrement*'Calcs Men No Intervention'!CE283,stroke_decrement*'Calcs Men No Intervention'!CE348,cancer_decrement*SUM('Calcs Men No Intervention'!CE413,'Calcs Men No Intervention'!CE478))</f>
        <v>0</v>
      </c>
      <c r="BD18" s="169">
        <f>SUM(AA18*'Calcs Men No Intervention'!AA56,diabetes_decrement*'Calcs Men No Intervention'!CF218,heart_decrement*'Calcs Men No Intervention'!CF283,stroke_decrement*'Calcs Men No Intervention'!CF348,cancer_decrement*SUM('Calcs Men No Intervention'!CF413,'Calcs Men No Intervention'!CF478))</f>
        <v>0</v>
      </c>
      <c r="BE18" s="169">
        <f>SUM(AB18*'Calcs Men No Intervention'!AB56,diabetes_decrement*'Calcs Men No Intervention'!CG218,heart_decrement*'Calcs Men No Intervention'!CG283,stroke_decrement*'Calcs Men No Intervention'!CG348,cancer_decrement*SUM('Calcs Men No Intervention'!CG413,'Calcs Men No Intervention'!CG478))</f>
        <v>0</v>
      </c>
      <c r="BP18" t="s">
        <v>349</v>
      </c>
    </row>
    <row r="19" spans="2:69" ht="16.2" x14ac:dyDescent="0.3">
      <c r="B19" s="1">
        <v>15</v>
      </c>
      <c r="C19" s="53"/>
      <c r="D19" s="53"/>
      <c r="E19" s="53"/>
      <c r="F19" s="53"/>
      <c r="G19" s="53"/>
      <c r="H19" s="53"/>
      <c r="I19" s="53"/>
      <c r="J19" s="53"/>
      <c r="K19" s="53"/>
      <c r="L19" s="53"/>
      <c r="M19" s="53"/>
      <c r="N19" s="53"/>
      <c r="O19" s="53"/>
      <c r="P19" s="53"/>
      <c r="Q19" s="53"/>
      <c r="R19" s="53">
        <f>MIN(SUMPRODUCT(CHOOSE({1,2,3,4,5,6},'Calcs Men No Intervention'!AT123,'Calcs Men No Intervention'!AT123^2,'Calcs Men No Intervention'!AT123^3,'Calcs Men No Intervention'!Q91,0,1),Utilities!$BG$11:$BL$11),1)</f>
        <v>1</v>
      </c>
      <c r="S19" s="53">
        <f>MIN(SUMPRODUCT(CHOOSE({1,2,3,4,5,6},'Calcs Men No Intervention'!AU123,'Calcs Men No Intervention'!AU123^2,'Calcs Men No Intervention'!AU123^3,'Calcs Men No Intervention'!R91,0,1),Utilities!$BG$11:$BL$11),1)</f>
        <v>1</v>
      </c>
      <c r="T19" s="53">
        <f>MIN(SUMPRODUCT(CHOOSE({1,2,3,4,5,6},'Calcs Men No Intervention'!AV123,'Calcs Men No Intervention'!AV123^2,'Calcs Men No Intervention'!AV123^3,'Calcs Men No Intervention'!S91,0,1),Utilities!$BG$11:$BL$11),1)</f>
        <v>1</v>
      </c>
      <c r="U19" s="53">
        <f>MIN(SUMPRODUCT(CHOOSE({1,2,3,4,5,6},'Calcs Men No Intervention'!AW123,'Calcs Men No Intervention'!AW123^2,'Calcs Men No Intervention'!AW123^3,'Calcs Men No Intervention'!T91,0,1),Utilities!$BG$11:$BL$11),1)</f>
        <v>1</v>
      </c>
      <c r="V19" s="53">
        <f>MIN(SUMPRODUCT(CHOOSE({1,2,3,4,5,6},'Calcs Men No Intervention'!AX123,'Calcs Men No Intervention'!AX123^2,'Calcs Men No Intervention'!AX123^3,'Calcs Men No Intervention'!U91,0,1),Utilities!$BG$11:$BL$11),1)</f>
        <v>1</v>
      </c>
      <c r="W19" s="53">
        <f>MIN(SUMPRODUCT(CHOOSE({1,2,3,4,5,6},'Calcs Men No Intervention'!AY123,'Calcs Men No Intervention'!AY123^2,'Calcs Men No Intervention'!AY123^3,'Calcs Men No Intervention'!V91,0,1),Utilities!$BG$11:$BL$11),1)</f>
        <v>1</v>
      </c>
      <c r="X19" s="53">
        <f>MIN(SUMPRODUCT(CHOOSE({1,2,3,4,5,6},'Calcs Men No Intervention'!AZ123,'Calcs Men No Intervention'!AZ123^2,'Calcs Men No Intervention'!AZ123^3,'Calcs Men No Intervention'!W91,0,1),Utilities!$BG$11:$BL$11),1)</f>
        <v>0.99710763441311756</v>
      </c>
      <c r="Y19" s="53">
        <f>MIN(SUMPRODUCT(CHOOSE({1,2,3,4,5,6},'Calcs Men No Intervention'!BA123,'Calcs Men No Intervention'!BA123^2,'Calcs Men No Intervention'!BA123^3,'Calcs Men No Intervention'!X91,0,1),Utilities!$BG$11:$BL$11),1)</f>
        <v>0.99117704170843735</v>
      </c>
      <c r="Z19" s="53">
        <f>MIN(SUMPRODUCT(CHOOSE({1,2,3,4,5,6},'Calcs Men No Intervention'!BB123,'Calcs Men No Intervention'!BB123^2,'Calcs Men No Intervention'!BB123^3,'Calcs Men No Intervention'!Y91,0,1),Utilities!$BG$11:$BL$11),1)</f>
        <v>0.98522564762565767</v>
      </c>
      <c r="AA19" s="53">
        <f>MIN(SUMPRODUCT(CHOOSE({1,2,3,4,5,6},'Calcs Men No Intervention'!BC123,'Calcs Men No Intervention'!BC123^2,'Calcs Men No Intervention'!BC123^3,'Calcs Men No Intervention'!Z91,0,1),Utilities!$BG$11:$BL$11),1)</f>
        <v>0.97925369800589757</v>
      </c>
      <c r="AB19" s="53">
        <f>MIN(SUMPRODUCT(CHOOSE({1,2,3,4,5,6},'Calcs Men No Intervention'!BD123,'Calcs Men No Intervention'!BD123^2,'Calcs Men No Intervention'!BD123^3,'Calcs Men No Intervention'!AA91,0,1),Utilities!$BG$11:$BL$11),1)</f>
        <v>0.97326143869027748</v>
      </c>
      <c r="AE19" s="1">
        <v>15</v>
      </c>
      <c r="AF19" s="169">
        <f>SUM(C19*'Calcs Men No Intervention'!C57,diabetes_decrement*'Calcs Men No Intervention'!BH219,heart_decrement*'Calcs Men No Intervention'!BH284,stroke_decrement*'Calcs Men No Intervention'!BH349,cancer_decrement*SUM('Calcs Men No Intervention'!BH414,'Calcs Men No Intervention'!BH479))</f>
        <v>0</v>
      </c>
      <c r="AG19" s="169">
        <f>SUM(D19*'Calcs Men No Intervention'!D57,diabetes_decrement*'Calcs Men No Intervention'!BI219,heart_decrement*'Calcs Men No Intervention'!BI284,stroke_decrement*'Calcs Men No Intervention'!BI349,cancer_decrement*SUM('Calcs Men No Intervention'!BI414,'Calcs Men No Intervention'!BI479))</f>
        <v>0</v>
      </c>
      <c r="AH19" s="169">
        <f>SUM(E19*'Calcs Men No Intervention'!E57,diabetes_decrement*'Calcs Men No Intervention'!BJ219,heart_decrement*'Calcs Men No Intervention'!BJ284,stroke_decrement*'Calcs Men No Intervention'!BJ349,cancer_decrement*SUM('Calcs Men No Intervention'!BJ414,'Calcs Men No Intervention'!BJ479))</f>
        <v>0</v>
      </c>
      <c r="AI19" s="169">
        <f>SUM(F19*'Calcs Men No Intervention'!F57,diabetes_decrement*'Calcs Men No Intervention'!BK219,heart_decrement*'Calcs Men No Intervention'!BK284,stroke_decrement*'Calcs Men No Intervention'!BK349,cancer_decrement*SUM('Calcs Men No Intervention'!BK414,'Calcs Men No Intervention'!BK479))</f>
        <v>0</v>
      </c>
      <c r="AJ19" s="169">
        <f>SUM(G19*'Calcs Men No Intervention'!G57,diabetes_decrement*'Calcs Men No Intervention'!BL219,heart_decrement*'Calcs Men No Intervention'!BL284,stroke_decrement*'Calcs Men No Intervention'!BL349,cancer_decrement*SUM('Calcs Men No Intervention'!BL414,'Calcs Men No Intervention'!BL479))</f>
        <v>0</v>
      </c>
      <c r="AK19" s="169">
        <f>SUM(H19*'Calcs Men No Intervention'!H57,diabetes_decrement*'Calcs Men No Intervention'!BM219,heart_decrement*'Calcs Men No Intervention'!BM284,stroke_decrement*'Calcs Men No Intervention'!BM349,cancer_decrement*SUM('Calcs Men No Intervention'!BM414,'Calcs Men No Intervention'!BM479))</f>
        <v>0</v>
      </c>
      <c r="AL19" s="169">
        <f>SUM(I19*'Calcs Men No Intervention'!I57,diabetes_decrement*'Calcs Men No Intervention'!BN219,heart_decrement*'Calcs Men No Intervention'!BN284,stroke_decrement*'Calcs Men No Intervention'!BN349,cancer_decrement*SUM('Calcs Men No Intervention'!BN414,'Calcs Men No Intervention'!BN479))</f>
        <v>0</v>
      </c>
      <c r="AM19" s="169">
        <f>SUM(J19*'Calcs Men No Intervention'!J57,diabetes_decrement*'Calcs Men No Intervention'!BO219,heart_decrement*'Calcs Men No Intervention'!BO284,stroke_decrement*'Calcs Men No Intervention'!BO349,cancer_decrement*SUM('Calcs Men No Intervention'!BO414,'Calcs Men No Intervention'!BO479))</f>
        <v>0</v>
      </c>
      <c r="AN19" s="169">
        <f>SUM(K19*'Calcs Men No Intervention'!K57,diabetes_decrement*'Calcs Men No Intervention'!BP219,heart_decrement*'Calcs Men No Intervention'!BP284,stroke_decrement*'Calcs Men No Intervention'!BP349,cancer_decrement*SUM('Calcs Men No Intervention'!BP414,'Calcs Men No Intervention'!BP479))</f>
        <v>0</v>
      </c>
      <c r="AO19" s="169">
        <f>SUM(L19*'Calcs Men No Intervention'!L57,diabetes_decrement*'Calcs Men No Intervention'!BQ219,heart_decrement*'Calcs Men No Intervention'!BQ284,stroke_decrement*'Calcs Men No Intervention'!BQ349,cancer_decrement*SUM('Calcs Men No Intervention'!BQ414,'Calcs Men No Intervention'!BQ479))</f>
        <v>0</v>
      </c>
      <c r="AP19" s="169">
        <f>SUM(M19*'Calcs Men No Intervention'!M57,diabetes_decrement*'Calcs Men No Intervention'!BR219,heart_decrement*'Calcs Men No Intervention'!BR284,stroke_decrement*'Calcs Men No Intervention'!BR349,cancer_decrement*SUM('Calcs Men No Intervention'!BR414,'Calcs Men No Intervention'!BR479))</f>
        <v>0</v>
      </c>
      <c r="AQ19" s="169">
        <f>SUM(N19*'Calcs Men No Intervention'!N57,diabetes_decrement*'Calcs Men No Intervention'!BS219,heart_decrement*'Calcs Men No Intervention'!BS284,stroke_decrement*'Calcs Men No Intervention'!BS349,cancer_decrement*SUM('Calcs Men No Intervention'!BS414,'Calcs Men No Intervention'!BS479))</f>
        <v>0</v>
      </c>
      <c r="AR19" s="169">
        <f>SUM(O19*'Calcs Men No Intervention'!O57,diabetes_decrement*'Calcs Men No Intervention'!BT219,heart_decrement*'Calcs Men No Intervention'!BT284,stroke_decrement*'Calcs Men No Intervention'!BT349,cancer_decrement*SUM('Calcs Men No Intervention'!BT414,'Calcs Men No Intervention'!BT479))</f>
        <v>0</v>
      </c>
      <c r="AS19" s="169">
        <f>SUM(P19*'Calcs Men No Intervention'!P57,diabetes_decrement*'Calcs Men No Intervention'!BU219,heart_decrement*'Calcs Men No Intervention'!BU284,stroke_decrement*'Calcs Men No Intervention'!BU349,cancer_decrement*SUM('Calcs Men No Intervention'!BU414,'Calcs Men No Intervention'!BU479))</f>
        <v>0</v>
      </c>
      <c r="AT19" s="169">
        <f>SUM(Q19*'Calcs Men No Intervention'!Q57,diabetes_decrement*'Calcs Men No Intervention'!BV219,heart_decrement*'Calcs Men No Intervention'!BV284,stroke_decrement*'Calcs Men No Intervention'!BV349,cancer_decrement*SUM('Calcs Men No Intervention'!BV414,'Calcs Men No Intervention'!BV479))</f>
        <v>0</v>
      </c>
      <c r="AU19" s="169">
        <f>SUM(R19*'Calcs Men No Intervention'!R57,diabetes_decrement*'Calcs Men No Intervention'!BW219,heart_decrement*'Calcs Men No Intervention'!BW284,stroke_decrement*'Calcs Men No Intervention'!BW349,cancer_decrement*SUM('Calcs Men No Intervention'!BW414,'Calcs Men No Intervention'!BW479))</f>
        <v>0</v>
      </c>
      <c r="AV19" s="169">
        <f>SUM(S19*'Calcs Men No Intervention'!S57,diabetes_decrement*'Calcs Men No Intervention'!BX219,heart_decrement*'Calcs Men No Intervention'!BX284,stroke_decrement*'Calcs Men No Intervention'!BX349,cancer_decrement*SUM('Calcs Men No Intervention'!BX414,'Calcs Men No Intervention'!BX479))</f>
        <v>0</v>
      </c>
      <c r="AW19" s="169">
        <f>SUM(T19*'Calcs Men No Intervention'!T57,diabetes_decrement*'Calcs Men No Intervention'!BY219,heart_decrement*'Calcs Men No Intervention'!BY284,stroke_decrement*'Calcs Men No Intervention'!BY349,cancer_decrement*SUM('Calcs Men No Intervention'!BY414,'Calcs Men No Intervention'!BY479))</f>
        <v>0</v>
      </c>
      <c r="AX19" s="169">
        <f>SUM(U19*'Calcs Men No Intervention'!U57,diabetes_decrement*'Calcs Men No Intervention'!BZ219,heart_decrement*'Calcs Men No Intervention'!BZ284,stroke_decrement*'Calcs Men No Intervention'!BZ349,cancer_decrement*SUM('Calcs Men No Intervention'!BZ414,'Calcs Men No Intervention'!BZ479))</f>
        <v>0</v>
      </c>
      <c r="AY19" s="169">
        <f>SUM(V19*'Calcs Men No Intervention'!V57,diabetes_decrement*'Calcs Men No Intervention'!CA219,heart_decrement*'Calcs Men No Intervention'!CA284,stroke_decrement*'Calcs Men No Intervention'!CA349,cancer_decrement*SUM('Calcs Men No Intervention'!CA414,'Calcs Men No Intervention'!CA479))</f>
        <v>0</v>
      </c>
      <c r="AZ19" s="169">
        <f>SUM(W19*'Calcs Men No Intervention'!W57,diabetes_decrement*'Calcs Men No Intervention'!CB219,heart_decrement*'Calcs Men No Intervention'!CB284,stroke_decrement*'Calcs Men No Intervention'!CB349,cancer_decrement*SUM('Calcs Men No Intervention'!CB414,'Calcs Men No Intervention'!CB479))</f>
        <v>0</v>
      </c>
      <c r="BA19" s="169">
        <f>SUM(X19*'Calcs Men No Intervention'!X57,diabetes_decrement*'Calcs Men No Intervention'!CC219,heart_decrement*'Calcs Men No Intervention'!CC284,stroke_decrement*'Calcs Men No Intervention'!CC349,cancer_decrement*SUM('Calcs Men No Intervention'!CC414,'Calcs Men No Intervention'!CC479))</f>
        <v>0</v>
      </c>
      <c r="BB19" s="169">
        <f>SUM(Y19*'Calcs Men No Intervention'!Y57,diabetes_decrement*'Calcs Men No Intervention'!CD219,heart_decrement*'Calcs Men No Intervention'!CD284,stroke_decrement*'Calcs Men No Intervention'!CD349,cancer_decrement*SUM('Calcs Men No Intervention'!CD414,'Calcs Men No Intervention'!CD479))</f>
        <v>0</v>
      </c>
      <c r="BC19" s="169">
        <f>SUM(Z19*'Calcs Men No Intervention'!Z57,diabetes_decrement*'Calcs Men No Intervention'!CE219,heart_decrement*'Calcs Men No Intervention'!CE284,stroke_decrement*'Calcs Men No Intervention'!CE349,cancer_decrement*SUM('Calcs Men No Intervention'!CE414,'Calcs Men No Intervention'!CE479))</f>
        <v>0</v>
      </c>
      <c r="BD19" s="169">
        <f>SUM(AA19*'Calcs Men No Intervention'!AA57,diabetes_decrement*'Calcs Men No Intervention'!CF219,heart_decrement*'Calcs Men No Intervention'!CF284,stroke_decrement*'Calcs Men No Intervention'!CF349,cancer_decrement*SUM('Calcs Men No Intervention'!CF414,'Calcs Men No Intervention'!CF479))</f>
        <v>0</v>
      </c>
      <c r="BE19" s="169">
        <f>SUM(AB19*'Calcs Men No Intervention'!AB57,diabetes_decrement*'Calcs Men No Intervention'!CG219,heart_decrement*'Calcs Men No Intervention'!CG284,stroke_decrement*'Calcs Men No Intervention'!CG349,cancer_decrement*SUM('Calcs Men No Intervention'!CG414,'Calcs Men No Intervention'!CG479))</f>
        <v>0</v>
      </c>
      <c r="BG19" t="s">
        <v>420</v>
      </c>
      <c r="BH19" t="s">
        <v>424</v>
      </c>
      <c r="BI19" t="s">
        <v>425</v>
      </c>
      <c r="BJ19" t="s">
        <v>29</v>
      </c>
      <c r="BK19" t="s">
        <v>426</v>
      </c>
      <c r="BL19" t="s">
        <v>427</v>
      </c>
      <c r="BM19" t="s">
        <v>344</v>
      </c>
      <c r="BN19" t="s">
        <v>345</v>
      </c>
      <c r="BO19" t="s">
        <v>346</v>
      </c>
      <c r="BP19" t="s">
        <v>347</v>
      </c>
    </row>
    <row r="20" spans="2:69" x14ac:dyDescent="0.3">
      <c r="B20" s="1">
        <v>16</v>
      </c>
      <c r="C20" s="53"/>
      <c r="D20" s="53"/>
      <c r="E20" s="53"/>
      <c r="F20" s="53"/>
      <c r="G20" s="53"/>
      <c r="H20" s="53"/>
      <c r="I20" s="53"/>
      <c r="J20" s="53"/>
      <c r="K20" s="53"/>
      <c r="L20" s="53"/>
      <c r="M20" s="53"/>
      <c r="N20" s="53"/>
      <c r="O20" s="53"/>
      <c r="P20" s="53"/>
      <c r="Q20" s="53"/>
      <c r="R20" s="53"/>
      <c r="S20" s="53">
        <f>MIN(SUMPRODUCT(CHOOSE({1,2,3,4,5,6},'Calcs Men No Intervention'!AU124,'Calcs Men No Intervention'!AU124^2,'Calcs Men No Intervention'!AU124^3,'Calcs Men No Intervention'!R92,0,1),Utilities!$BG$11:$BL$11),1)</f>
        <v>1</v>
      </c>
      <c r="T20" s="53">
        <f>MIN(SUMPRODUCT(CHOOSE({1,2,3,4,5,6},'Calcs Men No Intervention'!AV124,'Calcs Men No Intervention'!AV124^2,'Calcs Men No Intervention'!AV124^3,'Calcs Men No Intervention'!S92,0,1),Utilities!$BG$11:$BL$11),1)</f>
        <v>1</v>
      </c>
      <c r="U20" s="53">
        <f>MIN(SUMPRODUCT(CHOOSE({1,2,3,4,5,6},'Calcs Men No Intervention'!AW124,'Calcs Men No Intervention'!AW124^2,'Calcs Men No Intervention'!AW124^3,'Calcs Men No Intervention'!T92,0,1),Utilities!$BG$11:$BL$11),1)</f>
        <v>1</v>
      </c>
      <c r="V20" s="53">
        <f>MIN(SUMPRODUCT(CHOOSE({1,2,3,4,5,6},'Calcs Men No Intervention'!AX124,'Calcs Men No Intervention'!AX124^2,'Calcs Men No Intervention'!AX124^3,'Calcs Men No Intervention'!U92,0,1),Utilities!$BG$11:$BL$11),1)</f>
        <v>1</v>
      </c>
      <c r="W20" s="53">
        <f>MIN(SUMPRODUCT(CHOOSE({1,2,3,4,5,6},'Calcs Men No Intervention'!AY124,'Calcs Men No Intervention'!AY124^2,'Calcs Men No Intervention'!AY124^3,'Calcs Men No Intervention'!V92,0,1),Utilities!$BG$11:$BL$11),1)</f>
        <v>1</v>
      </c>
      <c r="X20" s="53">
        <f>MIN(SUMPRODUCT(CHOOSE({1,2,3,4,5,6},'Calcs Men No Intervention'!AZ124,'Calcs Men No Intervention'!AZ124^2,'Calcs Men No Intervention'!AZ124^3,'Calcs Men No Intervention'!W92,0,1),Utilities!$BG$11:$BL$11),1)</f>
        <v>1</v>
      </c>
      <c r="Y20" s="53">
        <f>MIN(SUMPRODUCT(CHOOSE({1,2,3,4,5,6},'Calcs Men No Intervention'!BA124,'Calcs Men No Intervention'!BA124^2,'Calcs Men No Intervention'!BA124^3,'Calcs Men No Intervention'!X92,0,1),Utilities!$BG$11:$BL$11),1)</f>
        <v>0.99710763441311756</v>
      </c>
      <c r="Z20" s="53">
        <f>MIN(SUMPRODUCT(CHOOSE({1,2,3,4,5,6},'Calcs Men No Intervention'!BB124,'Calcs Men No Intervention'!BB124^2,'Calcs Men No Intervention'!BB124^3,'Calcs Men No Intervention'!Y92,0,1),Utilities!$BG$11:$BL$11),1)</f>
        <v>0.99117704170843735</v>
      </c>
      <c r="AA20" s="53">
        <f>MIN(SUMPRODUCT(CHOOSE({1,2,3,4,5,6},'Calcs Men No Intervention'!BC124,'Calcs Men No Intervention'!BC124^2,'Calcs Men No Intervention'!BC124^3,'Calcs Men No Intervention'!Z92,0,1),Utilities!$BG$11:$BL$11),1)</f>
        <v>0.98522564762565767</v>
      </c>
      <c r="AB20" s="53">
        <f>MIN(SUMPRODUCT(CHOOSE({1,2,3,4,5,6},'Calcs Men No Intervention'!BD124,'Calcs Men No Intervention'!BD124^2,'Calcs Men No Intervention'!BD124^3,'Calcs Men No Intervention'!AA92,0,1),Utilities!$BG$11:$BL$11),1)</f>
        <v>0.97925369800589757</v>
      </c>
      <c r="AE20" s="1">
        <v>16</v>
      </c>
      <c r="AF20" s="169">
        <f>SUM(C20*'Calcs Men No Intervention'!C58,diabetes_decrement*'Calcs Men No Intervention'!BH220,heart_decrement*'Calcs Men No Intervention'!BH285,stroke_decrement*'Calcs Men No Intervention'!BH350,cancer_decrement*SUM('Calcs Men No Intervention'!BH415,'Calcs Men No Intervention'!BH480))</f>
        <v>0</v>
      </c>
      <c r="AG20" s="169">
        <f>SUM(D20*'Calcs Men No Intervention'!D58,diabetes_decrement*'Calcs Men No Intervention'!BI220,heart_decrement*'Calcs Men No Intervention'!BI285,stroke_decrement*'Calcs Men No Intervention'!BI350,cancer_decrement*SUM('Calcs Men No Intervention'!BI415,'Calcs Men No Intervention'!BI480))</f>
        <v>0</v>
      </c>
      <c r="AH20" s="169">
        <f>SUM(E20*'Calcs Men No Intervention'!E58,diabetes_decrement*'Calcs Men No Intervention'!BJ220,heart_decrement*'Calcs Men No Intervention'!BJ285,stroke_decrement*'Calcs Men No Intervention'!BJ350,cancer_decrement*SUM('Calcs Men No Intervention'!BJ415,'Calcs Men No Intervention'!BJ480))</f>
        <v>0</v>
      </c>
      <c r="AI20" s="169">
        <f>SUM(F20*'Calcs Men No Intervention'!F58,diabetes_decrement*'Calcs Men No Intervention'!BK220,heart_decrement*'Calcs Men No Intervention'!BK285,stroke_decrement*'Calcs Men No Intervention'!BK350,cancer_decrement*SUM('Calcs Men No Intervention'!BK415,'Calcs Men No Intervention'!BK480))</f>
        <v>0</v>
      </c>
      <c r="AJ20" s="169">
        <f>SUM(G20*'Calcs Men No Intervention'!G58,diabetes_decrement*'Calcs Men No Intervention'!BL220,heart_decrement*'Calcs Men No Intervention'!BL285,stroke_decrement*'Calcs Men No Intervention'!BL350,cancer_decrement*SUM('Calcs Men No Intervention'!BL415,'Calcs Men No Intervention'!BL480))</f>
        <v>0</v>
      </c>
      <c r="AK20" s="169">
        <f>SUM(H20*'Calcs Men No Intervention'!H58,diabetes_decrement*'Calcs Men No Intervention'!BM220,heart_decrement*'Calcs Men No Intervention'!BM285,stroke_decrement*'Calcs Men No Intervention'!BM350,cancer_decrement*SUM('Calcs Men No Intervention'!BM415,'Calcs Men No Intervention'!BM480))</f>
        <v>0</v>
      </c>
      <c r="AL20" s="169">
        <f>SUM(I20*'Calcs Men No Intervention'!I58,diabetes_decrement*'Calcs Men No Intervention'!BN220,heart_decrement*'Calcs Men No Intervention'!BN285,stroke_decrement*'Calcs Men No Intervention'!BN350,cancer_decrement*SUM('Calcs Men No Intervention'!BN415,'Calcs Men No Intervention'!BN480))</f>
        <v>0</v>
      </c>
      <c r="AM20" s="169">
        <f>SUM(J20*'Calcs Men No Intervention'!J58,diabetes_decrement*'Calcs Men No Intervention'!BO220,heart_decrement*'Calcs Men No Intervention'!BO285,stroke_decrement*'Calcs Men No Intervention'!BO350,cancer_decrement*SUM('Calcs Men No Intervention'!BO415,'Calcs Men No Intervention'!BO480))</f>
        <v>0</v>
      </c>
      <c r="AN20" s="169">
        <f>SUM(K20*'Calcs Men No Intervention'!K58,diabetes_decrement*'Calcs Men No Intervention'!BP220,heart_decrement*'Calcs Men No Intervention'!BP285,stroke_decrement*'Calcs Men No Intervention'!BP350,cancer_decrement*SUM('Calcs Men No Intervention'!BP415,'Calcs Men No Intervention'!BP480))</f>
        <v>0</v>
      </c>
      <c r="AO20" s="169">
        <f>SUM(L20*'Calcs Men No Intervention'!L58,diabetes_decrement*'Calcs Men No Intervention'!BQ220,heart_decrement*'Calcs Men No Intervention'!BQ285,stroke_decrement*'Calcs Men No Intervention'!BQ350,cancer_decrement*SUM('Calcs Men No Intervention'!BQ415,'Calcs Men No Intervention'!BQ480))</f>
        <v>0</v>
      </c>
      <c r="AP20" s="169">
        <f>SUM(M20*'Calcs Men No Intervention'!M58,diabetes_decrement*'Calcs Men No Intervention'!BR220,heart_decrement*'Calcs Men No Intervention'!BR285,stroke_decrement*'Calcs Men No Intervention'!BR350,cancer_decrement*SUM('Calcs Men No Intervention'!BR415,'Calcs Men No Intervention'!BR480))</f>
        <v>0</v>
      </c>
      <c r="AQ20" s="169">
        <f>SUM(N20*'Calcs Men No Intervention'!N58,diabetes_decrement*'Calcs Men No Intervention'!BS220,heart_decrement*'Calcs Men No Intervention'!BS285,stroke_decrement*'Calcs Men No Intervention'!BS350,cancer_decrement*SUM('Calcs Men No Intervention'!BS415,'Calcs Men No Intervention'!BS480))</f>
        <v>0</v>
      </c>
      <c r="AR20" s="169">
        <f>SUM(O20*'Calcs Men No Intervention'!O58,diabetes_decrement*'Calcs Men No Intervention'!BT220,heart_decrement*'Calcs Men No Intervention'!BT285,stroke_decrement*'Calcs Men No Intervention'!BT350,cancer_decrement*SUM('Calcs Men No Intervention'!BT415,'Calcs Men No Intervention'!BT480))</f>
        <v>0</v>
      </c>
      <c r="AS20" s="169">
        <f>SUM(P20*'Calcs Men No Intervention'!P58,diabetes_decrement*'Calcs Men No Intervention'!BU220,heart_decrement*'Calcs Men No Intervention'!BU285,stroke_decrement*'Calcs Men No Intervention'!BU350,cancer_decrement*SUM('Calcs Men No Intervention'!BU415,'Calcs Men No Intervention'!BU480))</f>
        <v>0</v>
      </c>
      <c r="AT20" s="169">
        <f>SUM(Q20*'Calcs Men No Intervention'!Q58,diabetes_decrement*'Calcs Men No Intervention'!BV220,heart_decrement*'Calcs Men No Intervention'!BV285,stroke_decrement*'Calcs Men No Intervention'!BV350,cancer_decrement*SUM('Calcs Men No Intervention'!BV415,'Calcs Men No Intervention'!BV480))</f>
        <v>0</v>
      </c>
      <c r="AU20" s="169">
        <f>SUM(R20*'Calcs Men No Intervention'!R58,diabetes_decrement*'Calcs Men No Intervention'!BW220,heart_decrement*'Calcs Men No Intervention'!BW285,stroke_decrement*'Calcs Men No Intervention'!BW350,cancer_decrement*SUM('Calcs Men No Intervention'!BW415,'Calcs Men No Intervention'!BW480))</f>
        <v>0</v>
      </c>
      <c r="AV20" s="169">
        <f>SUM(S20*'Calcs Men No Intervention'!S58,diabetes_decrement*'Calcs Men No Intervention'!BX220,heart_decrement*'Calcs Men No Intervention'!BX285,stroke_decrement*'Calcs Men No Intervention'!BX350,cancer_decrement*SUM('Calcs Men No Intervention'!BX415,'Calcs Men No Intervention'!BX480))</f>
        <v>0</v>
      </c>
      <c r="AW20" s="169">
        <f>SUM(T20*'Calcs Men No Intervention'!T58,diabetes_decrement*'Calcs Men No Intervention'!BY220,heart_decrement*'Calcs Men No Intervention'!BY285,stroke_decrement*'Calcs Men No Intervention'!BY350,cancer_decrement*SUM('Calcs Men No Intervention'!BY415,'Calcs Men No Intervention'!BY480))</f>
        <v>0</v>
      </c>
      <c r="AX20" s="169">
        <f>SUM(U20*'Calcs Men No Intervention'!U58,diabetes_decrement*'Calcs Men No Intervention'!BZ220,heart_decrement*'Calcs Men No Intervention'!BZ285,stroke_decrement*'Calcs Men No Intervention'!BZ350,cancer_decrement*SUM('Calcs Men No Intervention'!BZ415,'Calcs Men No Intervention'!BZ480))</f>
        <v>0</v>
      </c>
      <c r="AY20" s="169">
        <f>SUM(V20*'Calcs Men No Intervention'!V58,diabetes_decrement*'Calcs Men No Intervention'!CA220,heart_decrement*'Calcs Men No Intervention'!CA285,stroke_decrement*'Calcs Men No Intervention'!CA350,cancer_decrement*SUM('Calcs Men No Intervention'!CA415,'Calcs Men No Intervention'!CA480))</f>
        <v>0</v>
      </c>
      <c r="AZ20" s="169">
        <f>SUM(W20*'Calcs Men No Intervention'!W58,diabetes_decrement*'Calcs Men No Intervention'!CB220,heart_decrement*'Calcs Men No Intervention'!CB285,stroke_decrement*'Calcs Men No Intervention'!CB350,cancer_decrement*SUM('Calcs Men No Intervention'!CB415,'Calcs Men No Intervention'!CB480))</f>
        <v>0</v>
      </c>
      <c r="BA20" s="169">
        <f>SUM(X20*'Calcs Men No Intervention'!X58,diabetes_decrement*'Calcs Men No Intervention'!CC220,heart_decrement*'Calcs Men No Intervention'!CC285,stroke_decrement*'Calcs Men No Intervention'!CC350,cancer_decrement*SUM('Calcs Men No Intervention'!CC415,'Calcs Men No Intervention'!CC480))</f>
        <v>0</v>
      </c>
      <c r="BB20" s="169">
        <f>SUM(Y20*'Calcs Men No Intervention'!Y58,diabetes_decrement*'Calcs Men No Intervention'!CD220,heart_decrement*'Calcs Men No Intervention'!CD285,stroke_decrement*'Calcs Men No Intervention'!CD350,cancer_decrement*SUM('Calcs Men No Intervention'!CD415,'Calcs Men No Intervention'!CD480))</f>
        <v>0</v>
      </c>
      <c r="BC20" s="169">
        <f>SUM(Z20*'Calcs Men No Intervention'!Z58,diabetes_decrement*'Calcs Men No Intervention'!CE220,heart_decrement*'Calcs Men No Intervention'!CE285,stroke_decrement*'Calcs Men No Intervention'!CE350,cancer_decrement*SUM('Calcs Men No Intervention'!CE415,'Calcs Men No Intervention'!CE480))</f>
        <v>0</v>
      </c>
      <c r="BD20" s="169">
        <f>SUM(AA20*'Calcs Men No Intervention'!AA58,diabetes_decrement*'Calcs Men No Intervention'!CF220,heart_decrement*'Calcs Men No Intervention'!CF285,stroke_decrement*'Calcs Men No Intervention'!CF350,cancer_decrement*SUM('Calcs Men No Intervention'!CF415,'Calcs Men No Intervention'!CF480))</f>
        <v>0</v>
      </c>
      <c r="BE20" s="169">
        <f>SUM(AB20*'Calcs Men No Intervention'!AB58,diabetes_decrement*'Calcs Men No Intervention'!CG220,heart_decrement*'Calcs Men No Intervention'!CG285,stroke_decrement*'Calcs Men No Intervention'!CG350,cancer_decrement*SUM('Calcs Men No Intervention'!CG415,'Calcs Men No Intervention'!CG480))</f>
        <v>0</v>
      </c>
      <c r="BG20">
        <v>3.292755E-2</v>
      </c>
      <c r="BH20">
        <v>-9.3534E-4</v>
      </c>
      <c r="BI20" s="196">
        <v>6.5509999999999996E-6</v>
      </c>
      <c r="BJ20">
        <v>-2.1868899999999999E-3</v>
      </c>
      <c r="BK20">
        <v>-2.2578279999999999E-2</v>
      </c>
      <c r="BL20">
        <v>0.65791845000000004</v>
      </c>
      <c r="BM20">
        <v>-0.12651767</v>
      </c>
      <c r="BN20">
        <v>-0.11931371</v>
      </c>
      <c r="BO20">
        <v>-0.10943823</v>
      </c>
      <c r="BP20">
        <v>-7.7995030000000007E-2</v>
      </c>
    </row>
    <row r="21" spans="2:69" x14ac:dyDescent="0.3">
      <c r="B21" s="1">
        <v>17</v>
      </c>
      <c r="C21" s="53"/>
      <c r="D21" s="53"/>
      <c r="E21" s="53"/>
      <c r="F21" s="53"/>
      <c r="G21" s="53"/>
      <c r="H21" s="53"/>
      <c r="I21" s="53"/>
      <c r="J21" s="53"/>
      <c r="K21" s="53"/>
      <c r="L21" s="53"/>
      <c r="M21" s="53"/>
      <c r="N21" s="53"/>
      <c r="O21" s="53"/>
      <c r="P21" s="53"/>
      <c r="Q21" s="53"/>
      <c r="R21" s="53"/>
      <c r="S21" s="53"/>
      <c r="T21" s="53">
        <f>MIN(SUMPRODUCT(CHOOSE({1,2,3,4,5,6},'Calcs Men No Intervention'!AV125,'Calcs Men No Intervention'!AV125^2,'Calcs Men No Intervention'!AV125^3,'Calcs Men No Intervention'!S93,0,1),Utilities!$BG$11:$BL$11),1)</f>
        <v>1</v>
      </c>
      <c r="U21" s="53">
        <f>MIN(SUMPRODUCT(CHOOSE({1,2,3,4,5,6},'Calcs Men No Intervention'!AW125,'Calcs Men No Intervention'!AW125^2,'Calcs Men No Intervention'!AW125^3,'Calcs Men No Intervention'!T93,0,1),Utilities!$BG$11:$BL$11),1)</f>
        <v>1</v>
      </c>
      <c r="V21" s="53">
        <f>MIN(SUMPRODUCT(CHOOSE({1,2,3,4,5,6},'Calcs Men No Intervention'!AX125,'Calcs Men No Intervention'!AX125^2,'Calcs Men No Intervention'!AX125^3,'Calcs Men No Intervention'!U93,0,1),Utilities!$BG$11:$BL$11),1)</f>
        <v>1</v>
      </c>
      <c r="W21" s="53">
        <f>MIN(SUMPRODUCT(CHOOSE({1,2,3,4,5,6},'Calcs Men No Intervention'!AY125,'Calcs Men No Intervention'!AY125^2,'Calcs Men No Intervention'!AY125^3,'Calcs Men No Intervention'!V93,0,1),Utilities!$BG$11:$BL$11),1)</f>
        <v>1</v>
      </c>
      <c r="X21" s="53">
        <f>MIN(SUMPRODUCT(CHOOSE({1,2,3,4,5,6},'Calcs Men No Intervention'!AZ125,'Calcs Men No Intervention'!AZ125^2,'Calcs Men No Intervention'!AZ125^3,'Calcs Men No Intervention'!W93,0,1),Utilities!$BG$11:$BL$11),1)</f>
        <v>1</v>
      </c>
      <c r="Y21" s="53">
        <f>MIN(SUMPRODUCT(CHOOSE({1,2,3,4,5,6},'Calcs Men No Intervention'!BA125,'Calcs Men No Intervention'!BA125^2,'Calcs Men No Intervention'!BA125^3,'Calcs Men No Intervention'!X93,0,1),Utilities!$BG$11:$BL$11),1)</f>
        <v>1</v>
      </c>
      <c r="Z21" s="53">
        <f>MIN(SUMPRODUCT(CHOOSE({1,2,3,4,5,6},'Calcs Men No Intervention'!BB125,'Calcs Men No Intervention'!BB125^2,'Calcs Men No Intervention'!BB125^3,'Calcs Men No Intervention'!Y93,0,1),Utilities!$BG$11:$BL$11),1)</f>
        <v>0.99710763441311756</v>
      </c>
      <c r="AA21" s="53">
        <f>MIN(SUMPRODUCT(CHOOSE({1,2,3,4,5,6},'Calcs Men No Intervention'!BC125,'Calcs Men No Intervention'!BC125^2,'Calcs Men No Intervention'!BC125^3,'Calcs Men No Intervention'!Z93,0,1),Utilities!$BG$11:$BL$11),1)</f>
        <v>0.99117704170843735</v>
      </c>
      <c r="AB21" s="53">
        <f>MIN(SUMPRODUCT(CHOOSE({1,2,3,4,5,6},'Calcs Men No Intervention'!BD125,'Calcs Men No Intervention'!BD125^2,'Calcs Men No Intervention'!BD125^3,'Calcs Men No Intervention'!AA93,0,1),Utilities!$BG$11:$BL$11),1)</f>
        <v>0.98522564762565767</v>
      </c>
      <c r="AE21" s="1">
        <v>17</v>
      </c>
      <c r="AF21" s="169">
        <f>SUM(C21*'Calcs Men No Intervention'!C59,diabetes_decrement*'Calcs Men No Intervention'!BH221,heart_decrement*'Calcs Men No Intervention'!BH286,stroke_decrement*'Calcs Men No Intervention'!BH351,cancer_decrement*SUM('Calcs Men No Intervention'!BH416,'Calcs Men No Intervention'!BH481))</f>
        <v>0</v>
      </c>
      <c r="AG21" s="169">
        <f>SUM(D21*'Calcs Men No Intervention'!D59,diabetes_decrement*'Calcs Men No Intervention'!BI221,heart_decrement*'Calcs Men No Intervention'!BI286,stroke_decrement*'Calcs Men No Intervention'!BI351,cancer_decrement*SUM('Calcs Men No Intervention'!BI416,'Calcs Men No Intervention'!BI481))</f>
        <v>0</v>
      </c>
      <c r="AH21" s="169">
        <f>SUM(E21*'Calcs Men No Intervention'!E59,diabetes_decrement*'Calcs Men No Intervention'!BJ221,heart_decrement*'Calcs Men No Intervention'!BJ286,stroke_decrement*'Calcs Men No Intervention'!BJ351,cancer_decrement*SUM('Calcs Men No Intervention'!BJ416,'Calcs Men No Intervention'!BJ481))</f>
        <v>0</v>
      </c>
      <c r="AI21" s="169">
        <f>SUM(F21*'Calcs Men No Intervention'!F59,diabetes_decrement*'Calcs Men No Intervention'!BK221,heart_decrement*'Calcs Men No Intervention'!BK286,stroke_decrement*'Calcs Men No Intervention'!BK351,cancer_decrement*SUM('Calcs Men No Intervention'!BK416,'Calcs Men No Intervention'!BK481))</f>
        <v>0</v>
      </c>
      <c r="AJ21" s="169">
        <f>SUM(G21*'Calcs Men No Intervention'!G59,diabetes_decrement*'Calcs Men No Intervention'!BL221,heart_decrement*'Calcs Men No Intervention'!BL286,stroke_decrement*'Calcs Men No Intervention'!BL351,cancer_decrement*SUM('Calcs Men No Intervention'!BL416,'Calcs Men No Intervention'!BL481))</f>
        <v>0</v>
      </c>
      <c r="AK21" s="169">
        <f>SUM(H21*'Calcs Men No Intervention'!H59,diabetes_decrement*'Calcs Men No Intervention'!BM221,heart_decrement*'Calcs Men No Intervention'!BM286,stroke_decrement*'Calcs Men No Intervention'!BM351,cancer_decrement*SUM('Calcs Men No Intervention'!BM416,'Calcs Men No Intervention'!BM481))</f>
        <v>0</v>
      </c>
      <c r="AL21" s="169">
        <f>SUM(I21*'Calcs Men No Intervention'!I59,diabetes_decrement*'Calcs Men No Intervention'!BN221,heart_decrement*'Calcs Men No Intervention'!BN286,stroke_decrement*'Calcs Men No Intervention'!BN351,cancer_decrement*SUM('Calcs Men No Intervention'!BN416,'Calcs Men No Intervention'!BN481))</f>
        <v>0</v>
      </c>
      <c r="AM21" s="169">
        <f>SUM(J21*'Calcs Men No Intervention'!J59,diabetes_decrement*'Calcs Men No Intervention'!BO221,heart_decrement*'Calcs Men No Intervention'!BO286,stroke_decrement*'Calcs Men No Intervention'!BO351,cancer_decrement*SUM('Calcs Men No Intervention'!BO416,'Calcs Men No Intervention'!BO481))</f>
        <v>0</v>
      </c>
      <c r="AN21" s="169">
        <f>SUM(K21*'Calcs Men No Intervention'!K59,diabetes_decrement*'Calcs Men No Intervention'!BP221,heart_decrement*'Calcs Men No Intervention'!BP286,stroke_decrement*'Calcs Men No Intervention'!BP351,cancer_decrement*SUM('Calcs Men No Intervention'!BP416,'Calcs Men No Intervention'!BP481))</f>
        <v>0</v>
      </c>
      <c r="AO21" s="169">
        <f>SUM(L21*'Calcs Men No Intervention'!L59,diabetes_decrement*'Calcs Men No Intervention'!BQ221,heart_decrement*'Calcs Men No Intervention'!BQ286,stroke_decrement*'Calcs Men No Intervention'!BQ351,cancer_decrement*SUM('Calcs Men No Intervention'!BQ416,'Calcs Men No Intervention'!BQ481))</f>
        <v>0</v>
      </c>
      <c r="AP21" s="169">
        <f>SUM(M21*'Calcs Men No Intervention'!M59,diabetes_decrement*'Calcs Men No Intervention'!BR221,heart_decrement*'Calcs Men No Intervention'!BR286,stroke_decrement*'Calcs Men No Intervention'!BR351,cancer_decrement*SUM('Calcs Men No Intervention'!BR416,'Calcs Men No Intervention'!BR481))</f>
        <v>0</v>
      </c>
      <c r="AQ21" s="169">
        <f>SUM(N21*'Calcs Men No Intervention'!N59,diabetes_decrement*'Calcs Men No Intervention'!BS221,heart_decrement*'Calcs Men No Intervention'!BS286,stroke_decrement*'Calcs Men No Intervention'!BS351,cancer_decrement*SUM('Calcs Men No Intervention'!BS416,'Calcs Men No Intervention'!BS481))</f>
        <v>0</v>
      </c>
      <c r="AR21" s="169">
        <f>SUM(O21*'Calcs Men No Intervention'!O59,diabetes_decrement*'Calcs Men No Intervention'!BT221,heart_decrement*'Calcs Men No Intervention'!BT286,stroke_decrement*'Calcs Men No Intervention'!BT351,cancer_decrement*SUM('Calcs Men No Intervention'!BT416,'Calcs Men No Intervention'!BT481))</f>
        <v>0</v>
      </c>
      <c r="AS21" s="169">
        <f>SUM(P21*'Calcs Men No Intervention'!P59,diabetes_decrement*'Calcs Men No Intervention'!BU221,heart_decrement*'Calcs Men No Intervention'!BU286,stroke_decrement*'Calcs Men No Intervention'!BU351,cancer_decrement*SUM('Calcs Men No Intervention'!BU416,'Calcs Men No Intervention'!BU481))</f>
        <v>0</v>
      </c>
      <c r="AT21" s="169">
        <f>SUM(Q21*'Calcs Men No Intervention'!Q59,diabetes_decrement*'Calcs Men No Intervention'!BV221,heart_decrement*'Calcs Men No Intervention'!BV286,stroke_decrement*'Calcs Men No Intervention'!BV351,cancer_decrement*SUM('Calcs Men No Intervention'!BV416,'Calcs Men No Intervention'!BV481))</f>
        <v>0</v>
      </c>
      <c r="AU21" s="169">
        <f>SUM(R21*'Calcs Men No Intervention'!R59,diabetes_decrement*'Calcs Men No Intervention'!BW221,heart_decrement*'Calcs Men No Intervention'!BW286,stroke_decrement*'Calcs Men No Intervention'!BW351,cancer_decrement*SUM('Calcs Men No Intervention'!BW416,'Calcs Men No Intervention'!BW481))</f>
        <v>0</v>
      </c>
      <c r="AV21" s="169">
        <f>SUM(S21*'Calcs Men No Intervention'!S59,diabetes_decrement*'Calcs Men No Intervention'!BX221,heart_decrement*'Calcs Men No Intervention'!BX286,stroke_decrement*'Calcs Men No Intervention'!BX351,cancer_decrement*SUM('Calcs Men No Intervention'!BX416,'Calcs Men No Intervention'!BX481))</f>
        <v>0</v>
      </c>
      <c r="AW21" s="169">
        <f>SUM(T21*'Calcs Men No Intervention'!T59,diabetes_decrement*'Calcs Men No Intervention'!BY221,heart_decrement*'Calcs Men No Intervention'!BY286,stroke_decrement*'Calcs Men No Intervention'!BY351,cancer_decrement*SUM('Calcs Men No Intervention'!BY416,'Calcs Men No Intervention'!BY481))</f>
        <v>0</v>
      </c>
      <c r="AX21" s="169">
        <f>SUM(U21*'Calcs Men No Intervention'!U59,diabetes_decrement*'Calcs Men No Intervention'!BZ221,heart_decrement*'Calcs Men No Intervention'!BZ286,stroke_decrement*'Calcs Men No Intervention'!BZ351,cancer_decrement*SUM('Calcs Men No Intervention'!BZ416,'Calcs Men No Intervention'!BZ481))</f>
        <v>0</v>
      </c>
      <c r="AY21" s="169">
        <f>SUM(V21*'Calcs Men No Intervention'!V59,diabetes_decrement*'Calcs Men No Intervention'!CA221,heart_decrement*'Calcs Men No Intervention'!CA286,stroke_decrement*'Calcs Men No Intervention'!CA351,cancer_decrement*SUM('Calcs Men No Intervention'!CA416,'Calcs Men No Intervention'!CA481))</f>
        <v>0</v>
      </c>
      <c r="AZ21" s="169">
        <f>SUM(W21*'Calcs Men No Intervention'!W59,diabetes_decrement*'Calcs Men No Intervention'!CB221,heart_decrement*'Calcs Men No Intervention'!CB286,stroke_decrement*'Calcs Men No Intervention'!CB351,cancer_decrement*SUM('Calcs Men No Intervention'!CB416,'Calcs Men No Intervention'!CB481))</f>
        <v>0</v>
      </c>
      <c r="BA21" s="169">
        <f>SUM(X21*'Calcs Men No Intervention'!X59,diabetes_decrement*'Calcs Men No Intervention'!CC221,heart_decrement*'Calcs Men No Intervention'!CC286,stroke_decrement*'Calcs Men No Intervention'!CC351,cancer_decrement*SUM('Calcs Men No Intervention'!CC416,'Calcs Men No Intervention'!CC481))</f>
        <v>0</v>
      </c>
      <c r="BB21" s="169">
        <f>SUM(Y21*'Calcs Men No Intervention'!Y59,diabetes_decrement*'Calcs Men No Intervention'!CD221,heart_decrement*'Calcs Men No Intervention'!CD286,stroke_decrement*'Calcs Men No Intervention'!CD351,cancer_decrement*SUM('Calcs Men No Intervention'!CD416,'Calcs Men No Intervention'!CD481))</f>
        <v>0</v>
      </c>
      <c r="BC21" s="169">
        <f>SUM(Z21*'Calcs Men No Intervention'!Z59,diabetes_decrement*'Calcs Men No Intervention'!CE221,heart_decrement*'Calcs Men No Intervention'!CE286,stroke_decrement*'Calcs Men No Intervention'!CE351,cancer_decrement*SUM('Calcs Men No Intervention'!CE416,'Calcs Men No Intervention'!CE481))</f>
        <v>0</v>
      </c>
      <c r="BD21" s="169">
        <f>SUM(AA21*'Calcs Men No Intervention'!AA59,diabetes_decrement*'Calcs Men No Intervention'!CF221,heart_decrement*'Calcs Men No Intervention'!CF286,stroke_decrement*'Calcs Men No Intervention'!CF351,cancer_decrement*SUM('Calcs Men No Intervention'!CF416,'Calcs Men No Intervention'!CF481))</f>
        <v>0</v>
      </c>
      <c r="BE21" s="169">
        <f>SUM(AB21*'Calcs Men No Intervention'!AB59,diabetes_decrement*'Calcs Men No Intervention'!CG221,heart_decrement*'Calcs Men No Intervention'!CG286,stroke_decrement*'Calcs Men No Intervention'!CG351,cancer_decrement*SUM('Calcs Men No Intervention'!CG416,'Calcs Men No Intervention'!CG481))</f>
        <v>0</v>
      </c>
    </row>
    <row r="22" spans="2:69" x14ac:dyDescent="0.3">
      <c r="B22" s="1">
        <v>18</v>
      </c>
      <c r="C22" s="53"/>
      <c r="D22" s="53"/>
      <c r="E22" s="53"/>
      <c r="F22" s="53"/>
      <c r="G22" s="53"/>
      <c r="H22" s="53"/>
      <c r="I22" s="53"/>
      <c r="J22" s="53"/>
      <c r="K22" s="53"/>
      <c r="L22" s="53"/>
      <c r="M22" s="53"/>
      <c r="N22" s="53"/>
      <c r="O22" s="53"/>
      <c r="P22" s="53"/>
      <c r="Q22" s="53"/>
      <c r="R22" s="53"/>
      <c r="S22" s="53"/>
      <c r="T22" s="53"/>
      <c r="U22" s="53">
        <f>MIN(SUMPRODUCT(CHOOSE({1,2,3,4,5,6},'Calcs Men No Intervention'!AW126,'Calcs Men No Intervention'!AW126^2,'Calcs Men No Intervention'!AW126^3,'Calcs Men No Intervention'!T94,0,1),Utilities!$BG$11:$BL$11),1)</f>
        <v>1</v>
      </c>
      <c r="V22" s="53">
        <f>MIN(SUMPRODUCT(CHOOSE({1,2,3,4,5,6},'Calcs Men No Intervention'!AX126,'Calcs Men No Intervention'!AX126^2,'Calcs Men No Intervention'!AX126^3,'Calcs Men No Intervention'!U94,0,1),Utilities!$BG$11:$BL$11),1)</f>
        <v>1</v>
      </c>
      <c r="W22" s="53">
        <f>MIN(SUMPRODUCT(CHOOSE({1,2,3,4,5,6},'Calcs Men No Intervention'!AY126,'Calcs Men No Intervention'!AY126^2,'Calcs Men No Intervention'!AY126^3,'Calcs Men No Intervention'!V94,0,1),Utilities!$BG$11:$BL$11),1)</f>
        <v>1</v>
      </c>
      <c r="X22" s="53">
        <f>MIN(SUMPRODUCT(CHOOSE({1,2,3,4,5,6},'Calcs Men No Intervention'!AZ126,'Calcs Men No Intervention'!AZ126^2,'Calcs Men No Intervention'!AZ126^3,'Calcs Men No Intervention'!W94,0,1),Utilities!$BG$11:$BL$11),1)</f>
        <v>1</v>
      </c>
      <c r="Y22" s="53">
        <f>MIN(SUMPRODUCT(CHOOSE({1,2,3,4,5,6},'Calcs Men No Intervention'!BA126,'Calcs Men No Intervention'!BA126^2,'Calcs Men No Intervention'!BA126^3,'Calcs Men No Intervention'!X94,0,1),Utilities!$BG$11:$BL$11),1)</f>
        <v>1</v>
      </c>
      <c r="Z22" s="53">
        <f>MIN(SUMPRODUCT(CHOOSE({1,2,3,4,5,6},'Calcs Men No Intervention'!BB126,'Calcs Men No Intervention'!BB126^2,'Calcs Men No Intervention'!BB126^3,'Calcs Men No Intervention'!Y94,0,1),Utilities!$BG$11:$BL$11),1)</f>
        <v>1</v>
      </c>
      <c r="AA22" s="53">
        <f>MIN(SUMPRODUCT(CHOOSE({1,2,3,4,5,6},'Calcs Men No Intervention'!BC126,'Calcs Men No Intervention'!BC126^2,'Calcs Men No Intervention'!BC126^3,'Calcs Men No Intervention'!Z94,0,1),Utilities!$BG$11:$BL$11),1)</f>
        <v>0.99710763441311756</v>
      </c>
      <c r="AB22" s="53">
        <f>MIN(SUMPRODUCT(CHOOSE({1,2,3,4,5,6},'Calcs Men No Intervention'!BD126,'Calcs Men No Intervention'!BD126^2,'Calcs Men No Intervention'!BD126^3,'Calcs Men No Intervention'!AA94,0,1),Utilities!$BG$11:$BL$11),1)</f>
        <v>0.99117704170843735</v>
      </c>
      <c r="AE22" s="1">
        <v>18</v>
      </c>
      <c r="AF22" s="169">
        <f>SUM(C22*'Calcs Men No Intervention'!C60,diabetes_decrement*'Calcs Men No Intervention'!BH222,heart_decrement*'Calcs Men No Intervention'!BH287,stroke_decrement*'Calcs Men No Intervention'!BH352,cancer_decrement*SUM('Calcs Men No Intervention'!BH417,'Calcs Men No Intervention'!BH482))</f>
        <v>0</v>
      </c>
      <c r="AG22" s="169">
        <f>SUM(D22*'Calcs Men No Intervention'!D60,diabetes_decrement*'Calcs Men No Intervention'!BI222,heart_decrement*'Calcs Men No Intervention'!BI287,stroke_decrement*'Calcs Men No Intervention'!BI352,cancer_decrement*SUM('Calcs Men No Intervention'!BI417,'Calcs Men No Intervention'!BI482))</f>
        <v>0</v>
      </c>
      <c r="AH22" s="169">
        <f>SUM(E22*'Calcs Men No Intervention'!E60,diabetes_decrement*'Calcs Men No Intervention'!BJ222,heart_decrement*'Calcs Men No Intervention'!BJ287,stroke_decrement*'Calcs Men No Intervention'!BJ352,cancer_decrement*SUM('Calcs Men No Intervention'!BJ417,'Calcs Men No Intervention'!BJ482))</f>
        <v>0</v>
      </c>
      <c r="AI22" s="169">
        <f>SUM(F22*'Calcs Men No Intervention'!F60,diabetes_decrement*'Calcs Men No Intervention'!BK222,heart_decrement*'Calcs Men No Intervention'!BK287,stroke_decrement*'Calcs Men No Intervention'!BK352,cancer_decrement*SUM('Calcs Men No Intervention'!BK417,'Calcs Men No Intervention'!BK482))</f>
        <v>0</v>
      </c>
      <c r="AJ22" s="169">
        <f>SUM(G22*'Calcs Men No Intervention'!G60,diabetes_decrement*'Calcs Men No Intervention'!BL222,heart_decrement*'Calcs Men No Intervention'!BL287,stroke_decrement*'Calcs Men No Intervention'!BL352,cancer_decrement*SUM('Calcs Men No Intervention'!BL417,'Calcs Men No Intervention'!BL482))</f>
        <v>0</v>
      </c>
      <c r="AK22" s="169">
        <f>SUM(H22*'Calcs Men No Intervention'!H60,diabetes_decrement*'Calcs Men No Intervention'!BM222,heart_decrement*'Calcs Men No Intervention'!BM287,stroke_decrement*'Calcs Men No Intervention'!BM352,cancer_decrement*SUM('Calcs Men No Intervention'!BM417,'Calcs Men No Intervention'!BM482))</f>
        <v>0</v>
      </c>
      <c r="AL22" s="169">
        <f>SUM(I22*'Calcs Men No Intervention'!I60,diabetes_decrement*'Calcs Men No Intervention'!BN222,heart_decrement*'Calcs Men No Intervention'!BN287,stroke_decrement*'Calcs Men No Intervention'!BN352,cancer_decrement*SUM('Calcs Men No Intervention'!BN417,'Calcs Men No Intervention'!BN482))</f>
        <v>0</v>
      </c>
      <c r="AM22" s="169">
        <f>SUM(J22*'Calcs Men No Intervention'!J60,diabetes_decrement*'Calcs Men No Intervention'!BO222,heart_decrement*'Calcs Men No Intervention'!BO287,stroke_decrement*'Calcs Men No Intervention'!BO352,cancer_decrement*SUM('Calcs Men No Intervention'!BO417,'Calcs Men No Intervention'!BO482))</f>
        <v>0</v>
      </c>
      <c r="AN22" s="169">
        <f>SUM(K22*'Calcs Men No Intervention'!K60,diabetes_decrement*'Calcs Men No Intervention'!BP222,heart_decrement*'Calcs Men No Intervention'!BP287,stroke_decrement*'Calcs Men No Intervention'!BP352,cancer_decrement*SUM('Calcs Men No Intervention'!BP417,'Calcs Men No Intervention'!BP482))</f>
        <v>0</v>
      </c>
      <c r="AO22" s="169">
        <f>SUM(L22*'Calcs Men No Intervention'!L60,diabetes_decrement*'Calcs Men No Intervention'!BQ222,heart_decrement*'Calcs Men No Intervention'!BQ287,stroke_decrement*'Calcs Men No Intervention'!BQ352,cancer_decrement*SUM('Calcs Men No Intervention'!BQ417,'Calcs Men No Intervention'!BQ482))</f>
        <v>0</v>
      </c>
      <c r="AP22" s="169">
        <f>SUM(M22*'Calcs Men No Intervention'!M60,diabetes_decrement*'Calcs Men No Intervention'!BR222,heart_decrement*'Calcs Men No Intervention'!BR287,stroke_decrement*'Calcs Men No Intervention'!BR352,cancer_decrement*SUM('Calcs Men No Intervention'!BR417,'Calcs Men No Intervention'!BR482))</f>
        <v>0</v>
      </c>
      <c r="AQ22" s="169">
        <f>SUM(N22*'Calcs Men No Intervention'!N60,diabetes_decrement*'Calcs Men No Intervention'!BS222,heart_decrement*'Calcs Men No Intervention'!BS287,stroke_decrement*'Calcs Men No Intervention'!BS352,cancer_decrement*SUM('Calcs Men No Intervention'!BS417,'Calcs Men No Intervention'!BS482))</f>
        <v>0</v>
      </c>
      <c r="AR22" s="169">
        <f>SUM(O22*'Calcs Men No Intervention'!O60,diabetes_decrement*'Calcs Men No Intervention'!BT222,heart_decrement*'Calcs Men No Intervention'!BT287,stroke_decrement*'Calcs Men No Intervention'!BT352,cancer_decrement*SUM('Calcs Men No Intervention'!BT417,'Calcs Men No Intervention'!BT482))</f>
        <v>0</v>
      </c>
      <c r="AS22" s="169">
        <f>SUM(P22*'Calcs Men No Intervention'!P60,diabetes_decrement*'Calcs Men No Intervention'!BU222,heart_decrement*'Calcs Men No Intervention'!BU287,stroke_decrement*'Calcs Men No Intervention'!BU352,cancer_decrement*SUM('Calcs Men No Intervention'!BU417,'Calcs Men No Intervention'!BU482))</f>
        <v>0</v>
      </c>
      <c r="AT22" s="169">
        <f>SUM(Q22*'Calcs Men No Intervention'!Q60,diabetes_decrement*'Calcs Men No Intervention'!BV222,heart_decrement*'Calcs Men No Intervention'!BV287,stroke_decrement*'Calcs Men No Intervention'!BV352,cancer_decrement*SUM('Calcs Men No Intervention'!BV417,'Calcs Men No Intervention'!BV482))</f>
        <v>0</v>
      </c>
      <c r="AU22" s="169">
        <f>SUM(R22*'Calcs Men No Intervention'!R60,diabetes_decrement*'Calcs Men No Intervention'!BW222,heart_decrement*'Calcs Men No Intervention'!BW287,stroke_decrement*'Calcs Men No Intervention'!BW352,cancer_decrement*SUM('Calcs Men No Intervention'!BW417,'Calcs Men No Intervention'!BW482))</f>
        <v>0</v>
      </c>
      <c r="AV22" s="169">
        <f>SUM(S22*'Calcs Men No Intervention'!S60,diabetes_decrement*'Calcs Men No Intervention'!BX222,heart_decrement*'Calcs Men No Intervention'!BX287,stroke_decrement*'Calcs Men No Intervention'!BX352,cancer_decrement*SUM('Calcs Men No Intervention'!BX417,'Calcs Men No Intervention'!BX482))</f>
        <v>0</v>
      </c>
      <c r="AW22" s="169">
        <f>SUM(T22*'Calcs Men No Intervention'!T60,diabetes_decrement*'Calcs Men No Intervention'!BY222,heart_decrement*'Calcs Men No Intervention'!BY287,stroke_decrement*'Calcs Men No Intervention'!BY352,cancer_decrement*SUM('Calcs Men No Intervention'!BY417,'Calcs Men No Intervention'!BY482))</f>
        <v>0</v>
      </c>
      <c r="AX22" s="169">
        <f>SUM(U22*'Calcs Men No Intervention'!U60,diabetes_decrement*'Calcs Men No Intervention'!BZ222,heart_decrement*'Calcs Men No Intervention'!BZ287,stroke_decrement*'Calcs Men No Intervention'!BZ352,cancer_decrement*SUM('Calcs Men No Intervention'!BZ417,'Calcs Men No Intervention'!BZ482))</f>
        <v>0</v>
      </c>
      <c r="AY22" s="169">
        <f>SUM(V22*'Calcs Men No Intervention'!V60,diabetes_decrement*'Calcs Men No Intervention'!CA222,heart_decrement*'Calcs Men No Intervention'!CA287,stroke_decrement*'Calcs Men No Intervention'!CA352,cancer_decrement*SUM('Calcs Men No Intervention'!CA417,'Calcs Men No Intervention'!CA482))</f>
        <v>0</v>
      </c>
      <c r="AZ22" s="169">
        <f>SUM(W22*'Calcs Men No Intervention'!W60,diabetes_decrement*'Calcs Men No Intervention'!CB222,heart_decrement*'Calcs Men No Intervention'!CB287,stroke_decrement*'Calcs Men No Intervention'!CB352,cancer_decrement*SUM('Calcs Men No Intervention'!CB417,'Calcs Men No Intervention'!CB482))</f>
        <v>0</v>
      </c>
      <c r="BA22" s="169">
        <f>SUM(X22*'Calcs Men No Intervention'!X60,diabetes_decrement*'Calcs Men No Intervention'!CC222,heart_decrement*'Calcs Men No Intervention'!CC287,stroke_decrement*'Calcs Men No Intervention'!CC352,cancer_decrement*SUM('Calcs Men No Intervention'!CC417,'Calcs Men No Intervention'!CC482))</f>
        <v>0</v>
      </c>
      <c r="BB22" s="169">
        <f>SUM(Y22*'Calcs Men No Intervention'!Y60,diabetes_decrement*'Calcs Men No Intervention'!CD222,heart_decrement*'Calcs Men No Intervention'!CD287,stroke_decrement*'Calcs Men No Intervention'!CD352,cancer_decrement*SUM('Calcs Men No Intervention'!CD417,'Calcs Men No Intervention'!CD482))</f>
        <v>0</v>
      </c>
      <c r="BC22" s="169">
        <f>SUM(Z22*'Calcs Men No Intervention'!Z60,diabetes_decrement*'Calcs Men No Intervention'!CE222,heart_decrement*'Calcs Men No Intervention'!CE287,stroke_decrement*'Calcs Men No Intervention'!CE352,cancer_decrement*SUM('Calcs Men No Intervention'!CE417,'Calcs Men No Intervention'!CE482))</f>
        <v>0</v>
      </c>
      <c r="BD22" s="169">
        <f>SUM(AA22*'Calcs Men No Intervention'!AA60,diabetes_decrement*'Calcs Men No Intervention'!CF222,heart_decrement*'Calcs Men No Intervention'!CF287,stroke_decrement*'Calcs Men No Intervention'!CF352,cancer_decrement*SUM('Calcs Men No Intervention'!CF417,'Calcs Men No Intervention'!CF482))</f>
        <v>0</v>
      </c>
      <c r="BE22" s="169">
        <f>SUM(AB22*'Calcs Men No Intervention'!AB60,diabetes_decrement*'Calcs Men No Intervention'!CG222,heart_decrement*'Calcs Men No Intervention'!CG287,stroke_decrement*'Calcs Men No Intervention'!CG352,cancer_decrement*SUM('Calcs Men No Intervention'!CG417,'Calcs Men No Intervention'!CG482))</f>
        <v>0</v>
      </c>
      <c r="BG22" t="s">
        <v>350</v>
      </c>
    </row>
    <row r="23" spans="2:69" x14ac:dyDescent="0.3">
      <c r="B23" s="1">
        <v>19</v>
      </c>
      <c r="C23" s="53"/>
      <c r="D23" s="53"/>
      <c r="E23" s="53"/>
      <c r="F23" s="53"/>
      <c r="G23" s="53"/>
      <c r="H23" s="53"/>
      <c r="I23" s="53"/>
      <c r="J23" s="53"/>
      <c r="K23" s="53"/>
      <c r="L23" s="53"/>
      <c r="M23" s="53"/>
      <c r="N23" s="53"/>
      <c r="O23" s="53"/>
      <c r="P23" s="53"/>
      <c r="Q23" s="53"/>
      <c r="R23" s="53"/>
      <c r="S23" s="53"/>
      <c r="T23" s="53"/>
      <c r="U23" s="53"/>
      <c r="V23" s="53">
        <f>MIN(SUMPRODUCT(CHOOSE({1,2,3,4,5,6},'Calcs Men No Intervention'!AX127,'Calcs Men No Intervention'!AX127^2,'Calcs Men No Intervention'!AX127^3,'Calcs Men No Intervention'!U95,0,1),Utilities!$BG$11:$BL$11),1)</f>
        <v>1</v>
      </c>
      <c r="W23" s="53">
        <f>MIN(SUMPRODUCT(CHOOSE({1,2,3,4,5,6},'Calcs Men No Intervention'!AY127,'Calcs Men No Intervention'!AY127^2,'Calcs Men No Intervention'!AY127^3,'Calcs Men No Intervention'!V95,0,1),Utilities!$BG$11:$BL$11),1)</f>
        <v>1</v>
      </c>
      <c r="X23" s="53">
        <f>MIN(SUMPRODUCT(CHOOSE({1,2,3,4,5,6},'Calcs Men No Intervention'!AZ127,'Calcs Men No Intervention'!AZ127^2,'Calcs Men No Intervention'!AZ127^3,'Calcs Men No Intervention'!W95,0,1),Utilities!$BG$11:$BL$11),1)</f>
        <v>1</v>
      </c>
      <c r="Y23" s="53">
        <f>MIN(SUMPRODUCT(CHOOSE({1,2,3,4,5,6},'Calcs Men No Intervention'!BA127,'Calcs Men No Intervention'!BA127^2,'Calcs Men No Intervention'!BA127^3,'Calcs Men No Intervention'!X95,0,1),Utilities!$BG$11:$BL$11),1)</f>
        <v>1</v>
      </c>
      <c r="Z23" s="53">
        <f>MIN(SUMPRODUCT(CHOOSE({1,2,3,4,5,6},'Calcs Men No Intervention'!BB127,'Calcs Men No Intervention'!BB127^2,'Calcs Men No Intervention'!BB127^3,'Calcs Men No Intervention'!Y95,0,1),Utilities!$BG$11:$BL$11),1)</f>
        <v>1</v>
      </c>
      <c r="AA23" s="53">
        <f>MIN(SUMPRODUCT(CHOOSE({1,2,3,4,5,6},'Calcs Men No Intervention'!BC127,'Calcs Men No Intervention'!BC127^2,'Calcs Men No Intervention'!BC127^3,'Calcs Men No Intervention'!Z95,0,1),Utilities!$BG$11:$BL$11),1)</f>
        <v>1</v>
      </c>
      <c r="AB23" s="53">
        <f>MIN(SUMPRODUCT(CHOOSE({1,2,3,4,5,6},'Calcs Men No Intervention'!BD127,'Calcs Men No Intervention'!BD127^2,'Calcs Men No Intervention'!BD127^3,'Calcs Men No Intervention'!AA95,0,1),Utilities!$BG$11:$BL$11),1)</f>
        <v>0.99710763441311756</v>
      </c>
      <c r="AE23" s="1">
        <v>19</v>
      </c>
      <c r="AF23" s="169">
        <f>SUM(C23*'Calcs Men No Intervention'!C61,diabetes_decrement*'Calcs Men No Intervention'!BH223,heart_decrement*'Calcs Men No Intervention'!BH288,stroke_decrement*'Calcs Men No Intervention'!BH353,cancer_decrement*SUM('Calcs Men No Intervention'!BH418,'Calcs Men No Intervention'!BH483))</f>
        <v>0</v>
      </c>
      <c r="AG23" s="169">
        <f>SUM(D23*'Calcs Men No Intervention'!D61,diabetes_decrement*'Calcs Men No Intervention'!BI223,heart_decrement*'Calcs Men No Intervention'!BI288,stroke_decrement*'Calcs Men No Intervention'!BI353,cancer_decrement*SUM('Calcs Men No Intervention'!BI418,'Calcs Men No Intervention'!BI483))</f>
        <v>0</v>
      </c>
      <c r="AH23" s="169">
        <f>SUM(E23*'Calcs Men No Intervention'!E61,diabetes_decrement*'Calcs Men No Intervention'!BJ223,heart_decrement*'Calcs Men No Intervention'!BJ288,stroke_decrement*'Calcs Men No Intervention'!BJ353,cancer_decrement*SUM('Calcs Men No Intervention'!BJ418,'Calcs Men No Intervention'!BJ483))</f>
        <v>0</v>
      </c>
      <c r="AI23" s="169">
        <f>SUM(F23*'Calcs Men No Intervention'!F61,diabetes_decrement*'Calcs Men No Intervention'!BK223,heart_decrement*'Calcs Men No Intervention'!BK288,stroke_decrement*'Calcs Men No Intervention'!BK353,cancer_decrement*SUM('Calcs Men No Intervention'!BK418,'Calcs Men No Intervention'!BK483))</f>
        <v>0</v>
      </c>
      <c r="AJ23" s="169">
        <f>SUM(G23*'Calcs Men No Intervention'!G61,diabetes_decrement*'Calcs Men No Intervention'!BL223,heart_decrement*'Calcs Men No Intervention'!BL288,stroke_decrement*'Calcs Men No Intervention'!BL353,cancer_decrement*SUM('Calcs Men No Intervention'!BL418,'Calcs Men No Intervention'!BL483))</f>
        <v>0</v>
      </c>
      <c r="AK23" s="169">
        <f>SUM(H23*'Calcs Men No Intervention'!H61,diabetes_decrement*'Calcs Men No Intervention'!BM223,heart_decrement*'Calcs Men No Intervention'!BM288,stroke_decrement*'Calcs Men No Intervention'!BM353,cancer_decrement*SUM('Calcs Men No Intervention'!BM418,'Calcs Men No Intervention'!BM483))</f>
        <v>0</v>
      </c>
      <c r="AL23" s="169">
        <f>SUM(I23*'Calcs Men No Intervention'!I61,diabetes_decrement*'Calcs Men No Intervention'!BN223,heart_decrement*'Calcs Men No Intervention'!BN288,stroke_decrement*'Calcs Men No Intervention'!BN353,cancer_decrement*SUM('Calcs Men No Intervention'!BN418,'Calcs Men No Intervention'!BN483))</f>
        <v>0</v>
      </c>
      <c r="AM23" s="169">
        <f>SUM(J23*'Calcs Men No Intervention'!J61,diabetes_decrement*'Calcs Men No Intervention'!BO223,heart_decrement*'Calcs Men No Intervention'!BO288,stroke_decrement*'Calcs Men No Intervention'!BO353,cancer_decrement*SUM('Calcs Men No Intervention'!BO418,'Calcs Men No Intervention'!BO483))</f>
        <v>0</v>
      </c>
      <c r="AN23" s="169">
        <f>SUM(K23*'Calcs Men No Intervention'!K61,diabetes_decrement*'Calcs Men No Intervention'!BP223,heart_decrement*'Calcs Men No Intervention'!BP288,stroke_decrement*'Calcs Men No Intervention'!BP353,cancer_decrement*SUM('Calcs Men No Intervention'!BP418,'Calcs Men No Intervention'!BP483))</f>
        <v>0</v>
      </c>
      <c r="AO23" s="169">
        <f>SUM(L23*'Calcs Men No Intervention'!L61,diabetes_decrement*'Calcs Men No Intervention'!BQ223,heart_decrement*'Calcs Men No Intervention'!BQ288,stroke_decrement*'Calcs Men No Intervention'!BQ353,cancer_decrement*SUM('Calcs Men No Intervention'!BQ418,'Calcs Men No Intervention'!BQ483))</f>
        <v>0</v>
      </c>
      <c r="AP23" s="169">
        <f>SUM(M23*'Calcs Men No Intervention'!M61,diabetes_decrement*'Calcs Men No Intervention'!BR223,heart_decrement*'Calcs Men No Intervention'!BR288,stroke_decrement*'Calcs Men No Intervention'!BR353,cancer_decrement*SUM('Calcs Men No Intervention'!BR418,'Calcs Men No Intervention'!BR483))</f>
        <v>0</v>
      </c>
      <c r="AQ23" s="169">
        <f>SUM(N23*'Calcs Men No Intervention'!N61,diabetes_decrement*'Calcs Men No Intervention'!BS223,heart_decrement*'Calcs Men No Intervention'!BS288,stroke_decrement*'Calcs Men No Intervention'!BS353,cancer_decrement*SUM('Calcs Men No Intervention'!BS418,'Calcs Men No Intervention'!BS483))</f>
        <v>0</v>
      </c>
      <c r="AR23" s="169">
        <f>SUM(O23*'Calcs Men No Intervention'!O61,diabetes_decrement*'Calcs Men No Intervention'!BT223,heart_decrement*'Calcs Men No Intervention'!BT288,stroke_decrement*'Calcs Men No Intervention'!BT353,cancer_decrement*SUM('Calcs Men No Intervention'!BT418,'Calcs Men No Intervention'!BT483))</f>
        <v>0</v>
      </c>
      <c r="AS23" s="169">
        <f>SUM(P23*'Calcs Men No Intervention'!P61,diabetes_decrement*'Calcs Men No Intervention'!BU223,heart_decrement*'Calcs Men No Intervention'!BU288,stroke_decrement*'Calcs Men No Intervention'!BU353,cancer_decrement*SUM('Calcs Men No Intervention'!BU418,'Calcs Men No Intervention'!BU483))</f>
        <v>0</v>
      </c>
      <c r="AT23" s="169">
        <f>SUM(Q23*'Calcs Men No Intervention'!Q61,diabetes_decrement*'Calcs Men No Intervention'!BV223,heart_decrement*'Calcs Men No Intervention'!BV288,stroke_decrement*'Calcs Men No Intervention'!BV353,cancer_decrement*SUM('Calcs Men No Intervention'!BV418,'Calcs Men No Intervention'!BV483))</f>
        <v>0</v>
      </c>
      <c r="AU23" s="169">
        <f>SUM(R23*'Calcs Men No Intervention'!R61,diabetes_decrement*'Calcs Men No Intervention'!BW223,heart_decrement*'Calcs Men No Intervention'!BW288,stroke_decrement*'Calcs Men No Intervention'!BW353,cancer_decrement*SUM('Calcs Men No Intervention'!BW418,'Calcs Men No Intervention'!BW483))</f>
        <v>0</v>
      </c>
      <c r="AV23" s="169">
        <f>SUM(S23*'Calcs Men No Intervention'!S61,diabetes_decrement*'Calcs Men No Intervention'!BX223,heart_decrement*'Calcs Men No Intervention'!BX288,stroke_decrement*'Calcs Men No Intervention'!BX353,cancer_decrement*SUM('Calcs Men No Intervention'!BX418,'Calcs Men No Intervention'!BX483))</f>
        <v>0</v>
      </c>
      <c r="AW23" s="169">
        <f>SUM(T23*'Calcs Men No Intervention'!T61,diabetes_decrement*'Calcs Men No Intervention'!BY223,heart_decrement*'Calcs Men No Intervention'!BY288,stroke_decrement*'Calcs Men No Intervention'!BY353,cancer_decrement*SUM('Calcs Men No Intervention'!BY418,'Calcs Men No Intervention'!BY483))</f>
        <v>0</v>
      </c>
      <c r="AX23" s="169">
        <f>SUM(U23*'Calcs Men No Intervention'!U61,diabetes_decrement*'Calcs Men No Intervention'!BZ223,heart_decrement*'Calcs Men No Intervention'!BZ288,stroke_decrement*'Calcs Men No Intervention'!BZ353,cancer_decrement*SUM('Calcs Men No Intervention'!BZ418,'Calcs Men No Intervention'!BZ483))</f>
        <v>0</v>
      </c>
      <c r="AY23" s="169">
        <f>SUM(V23*'Calcs Men No Intervention'!V61,diabetes_decrement*'Calcs Men No Intervention'!CA223,heart_decrement*'Calcs Men No Intervention'!CA288,stroke_decrement*'Calcs Men No Intervention'!CA353,cancer_decrement*SUM('Calcs Men No Intervention'!CA418,'Calcs Men No Intervention'!CA483))</f>
        <v>0</v>
      </c>
      <c r="AZ23" s="169">
        <f>SUM(W23*'Calcs Men No Intervention'!W61,diabetes_decrement*'Calcs Men No Intervention'!CB223,heart_decrement*'Calcs Men No Intervention'!CB288,stroke_decrement*'Calcs Men No Intervention'!CB353,cancer_decrement*SUM('Calcs Men No Intervention'!CB418,'Calcs Men No Intervention'!CB483))</f>
        <v>0</v>
      </c>
      <c r="BA23" s="169">
        <f>SUM(X23*'Calcs Men No Intervention'!X61,diabetes_decrement*'Calcs Men No Intervention'!CC223,heart_decrement*'Calcs Men No Intervention'!CC288,stroke_decrement*'Calcs Men No Intervention'!CC353,cancer_decrement*SUM('Calcs Men No Intervention'!CC418,'Calcs Men No Intervention'!CC483))</f>
        <v>0</v>
      </c>
      <c r="BB23" s="169">
        <f>SUM(Y23*'Calcs Men No Intervention'!Y61,diabetes_decrement*'Calcs Men No Intervention'!CD223,heart_decrement*'Calcs Men No Intervention'!CD288,stroke_decrement*'Calcs Men No Intervention'!CD353,cancer_decrement*SUM('Calcs Men No Intervention'!CD418,'Calcs Men No Intervention'!CD483))</f>
        <v>0</v>
      </c>
      <c r="BC23" s="169">
        <f>SUM(Z23*'Calcs Men No Intervention'!Z61,diabetes_decrement*'Calcs Men No Intervention'!CE223,heart_decrement*'Calcs Men No Intervention'!CE288,stroke_decrement*'Calcs Men No Intervention'!CE353,cancer_decrement*SUM('Calcs Men No Intervention'!CE418,'Calcs Men No Intervention'!CE483))</f>
        <v>0</v>
      </c>
      <c r="BD23" s="169">
        <f>SUM(AA23*'Calcs Men No Intervention'!AA61,diabetes_decrement*'Calcs Men No Intervention'!CF223,heart_decrement*'Calcs Men No Intervention'!CF288,stroke_decrement*'Calcs Men No Intervention'!CF353,cancer_decrement*SUM('Calcs Men No Intervention'!CF418,'Calcs Men No Intervention'!CF483))</f>
        <v>0</v>
      </c>
      <c r="BE23" s="169">
        <f>SUM(AB23*'Calcs Men No Intervention'!AB61,diabetes_decrement*'Calcs Men No Intervention'!CG223,heart_decrement*'Calcs Men No Intervention'!CG288,stroke_decrement*'Calcs Men No Intervention'!CG353,cancer_decrement*SUM('Calcs Men No Intervention'!CG418,'Calcs Men No Intervention'!CG483))</f>
        <v>0</v>
      </c>
    </row>
    <row r="24" spans="2:69" x14ac:dyDescent="0.3">
      <c r="B24" s="1">
        <v>20</v>
      </c>
      <c r="C24" s="53"/>
      <c r="D24" s="53"/>
      <c r="E24" s="53"/>
      <c r="F24" s="53"/>
      <c r="G24" s="53"/>
      <c r="H24" s="53"/>
      <c r="I24" s="53"/>
      <c r="J24" s="53"/>
      <c r="K24" s="53"/>
      <c r="L24" s="53"/>
      <c r="M24" s="53"/>
      <c r="N24" s="53"/>
      <c r="O24" s="53"/>
      <c r="P24" s="53"/>
      <c r="Q24" s="53"/>
      <c r="R24" s="53"/>
      <c r="S24" s="53"/>
      <c r="T24" s="53"/>
      <c r="U24" s="53"/>
      <c r="V24" s="53"/>
      <c r="W24" s="53">
        <f>MIN(SUMPRODUCT(CHOOSE({1,2,3,4,5,6},'Calcs Men No Intervention'!AY128,'Calcs Men No Intervention'!AY128^2,'Calcs Men No Intervention'!AY128^3,'Calcs Men No Intervention'!V96,0,1),Utilities!$BG$11:$BL$11),1)</f>
        <v>1</v>
      </c>
      <c r="X24" s="53">
        <f>MIN(SUMPRODUCT(CHOOSE({1,2,3,4,5,6},'Calcs Men No Intervention'!AZ128,'Calcs Men No Intervention'!AZ128^2,'Calcs Men No Intervention'!AZ128^3,'Calcs Men No Intervention'!W96,0,1),Utilities!$BG$11:$BL$11),1)</f>
        <v>1</v>
      </c>
      <c r="Y24" s="53">
        <f>MIN(SUMPRODUCT(CHOOSE({1,2,3,4,5,6},'Calcs Men No Intervention'!BA128,'Calcs Men No Intervention'!BA128^2,'Calcs Men No Intervention'!BA128^3,'Calcs Men No Intervention'!X96,0,1),Utilities!$BG$11:$BL$11),1)</f>
        <v>1</v>
      </c>
      <c r="Z24" s="53">
        <f>MIN(SUMPRODUCT(CHOOSE({1,2,3,4,5,6},'Calcs Men No Intervention'!BB128,'Calcs Men No Intervention'!BB128^2,'Calcs Men No Intervention'!BB128^3,'Calcs Men No Intervention'!Y96,0,1),Utilities!$BG$11:$BL$11),1)</f>
        <v>1</v>
      </c>
      <c r="AA24" s="53">
        <f>MIN(SUMPRODUCT(CHOOSE({1,2,3,4,5,6},'Calcs Men No Intervention'!BC128,'Calcs Men No Intervention'!BC128^2,'Calcs Men No Intervention'!BC128^3,'Calcs Men No Intervention'!Z96,0,1),Utilities!$BG$11:$BL$11),1)</f>
        <v>1</v>
      </c>
      <c r="AB24" s="53">
        <f>MIN(SUMPRODUCT(CHOOSE({1,2,3,4,5,6},'Calcs Men No Intervention'!BD128,'Calcs Men No Intervention'!BD128^2,'Calcs Men No Intervention'!BD128^3,'Calcs Men No Intervention'!AA96,0,1),Utilities!$BG$11:$BL$11),1)</f>
        <v>1</v>
      </c>
      <c r="AE24" s="1">
        <v>20</v>
      </c>
      <c r="AF24" s="169">
        <f>SUM(C24*'Calcs Men No Intervention'!C62,diabetes_decrement*'Calcs Men No Intervention'!BH224,heart_decrement*'Calcs Men No Intervention'!BH289,stroke_decrement*'Calcs Men No Intervention'!BH354,cancer_decrement*SUM('Calcs Men No Intervention'!BH419,'Calcs Men No Intervention'!BH484))</f>
        <v>0</v>
      </c>
      <c r="AG24" s="169">
        <f>SUM(D24*'Calcs Men No Intervention'!D62,diabetes_decrement*'Calcs Men No Intervention'!BI224,heart_decrement*'Calcs Men No Intervention'!BI289,stroke_decrement*'Calcs Men No Intervention'!BI354,cancer_decrement*SUM('Calcs Men No Intervention'!BI419,'Calcs Men No Intervention'!BI484))</f>
        <v>0</v>
      </c>
      <c r="AH24" s="169">
        <f>SUM(E24*'Calcs Men No Intervention'!E62,diabetes_decrement*'Calcs Men No Intervention'!BJ224,heart_decrement*'Calcs Men No Intervention'!BJ289,stroke_decrement*'Calcs Men No Intervention'!BJ354,cancer_decrement*SUM('Calcs Men No Intervention'!BJ419,'Calcs Men No Intervention'!BJ484))</f>
        <v>0</v>
      </c>
      <c r="AI24" s="169">
        <f>SUM(F24*'Calcs Men No Intervention'!F62,diabetes_decrement*'Calcs Men No Intervention'!BK224,heart_decrement*'Calcs Men No Intervention'!BK289,stroke_decrement*'Calcs Men No Intervention'!BK354,cancer_decrement*SUM('Calcs Men No Intervention'!BK419,'Calcs Men No Intervention'!BK484))</f>
        <v>0</v>
      </c>
      <c r="AJ24" s="169">
        <f>SUM(G24*'Calcs Men No Intervention'!G62,diabetes_decrement*'Calcs Men No Intervention'!BL224,heart_decrement*'Calcs Men No Intervention'!BL289,stroke_decrement*'Calcs Men No Intervention'!BL354,cancer_decrement*SUM('Calcs Men No Intervention'!BL419,'Calcs Men No Intervention'!BL484))</f>
        <v>0</v>
      </c>
      <c r="AK24" s="169">
        <f>SUM(H24*'Calcs Men No Intervention'!H62,diabetes_decrement*'Calcs Men No Intervention'!BM224,heart_decrement*'Calcs Men No Intervention'!BM289,stroke_decrement*'Calcs Men No Intervention'!BM354,cancer_decrement*SUM('Calcs Men No Intervention'!BM419,'Calcs Men No Intervention'!BM484))</f>
        <v>0</v>
      </c>
      <c r="AL24" s="169">
        <f>SUM(I24*'Calcs Men No Intervention'!I62,diabetes_decrement*'Calcs Men No Intervention'!BN224,heart_decrement*'Calcs Men No Intervention'!BN289,stroke_decrement*'Calcs Men No Intervention'!BN354,cancer_decrement*SUM('Calcs Men No Intervention'!BN419,'Calcs Men No Intervention'!BN484))</f>
        <v>0</v>
      </c>
      <c r="AM24" s="169">
        <f>SUM(J24*'Calcs Men No Intervention'!J62,diabetes_decrement*'Calcs Men No Intervention'!BO224,heart_decrement*'Calcs Men No Intervention'!BO289,stroke_decrement*'Calcs Men No Intervention'!BO354,cancer_decrement*SUM('Calcs Men No Intervention'!BO419,'Calcs Men No Intervention'!BO484))</f>
        <v>0</v>
      </c>
      <c r="AN24" s="169">
        <f>SUM(K24*'Calcs Men No Intervention'!K62,diabetes_decrement*'Calcs Men No Intervention'!BP224,heart_decrement*'Calcs Men No Intervention'!BP289,stroke_decrement*'Calcs Men No Intervention'!BP354,cancer_decrement*SUM('Calcs Men No Intervention'!BP419,'Calcs Men No Intervention'!BP484))</f>
        <v>0</v>
      </c>
      <c r="AO24" s="169">
        <f>SUM(L24*'Calcs Men No Intervention'!L62,diabetes_decrement*'Calcs Men No Intervention'!BQ224,heart_decrement*'Calcs Men No Intervention'!BQ289,stroke_decrement*'Calcs Men No Intervention'!BQ354,cancer_decrement*SUM('Calcs Men No Intervention'!BQ419,'Calcs Men No Intervention'!BQ484))</f>
        <v>0</v>
      </c>
      <c r="AP24" s="169">
        <f>SUM(M24*'Calcs Men No Intervention'!M62,diabetes_decrement*'Calcs Men No Intervention'!BR224,heart_decrement*'Calcs Men No Intervention'!BR289,stroke_decrement*'Calcs Men No Intervention'!BR354,cancer_decrement*SUM('Calcs Men No Intervention'!BR419,'Calcs Men No Intervention'!BR484))</f>
        <v>0</v>
      </c>
      <c r="AQ24" s="169">
        <f>SUM(N24*'Calcs Men No Intervention'!N62,diabetes_decrement*'Calcs Men No Intervention'!BS224,heart_decrement*'Calcs Men No Intervention'!BS289,stroke_decrement*'Calcs Men No Intervention'!BS354,cancer_decrement*SUM('Calcs Men No Intervention'!BS419,'Calcs Men No Intervention'!BS484))</f>
        <v>0</v>
      </c>
      <c r="AR24" s="169">
        <f>SUM(O24*'Calcs Men No Intervention'!O62,diabetes_decrement*'Calcs Men No Intervention'!BT224,heart_decrement*'Calcs Men No Intervention'!BT289,stroke_decrement*'Calcs Men No Intervention'!BT354,cancer_decrement*SUM('Calcs Men No Intervention'!BT419,'Calcs Men No Intervention'!BT484))</f>
        <v>0</v>
      </c>
      <c r="AS24" s="169">
        <f>SUM(P24*'Calcs Men No Intervention'!P62,diabetes_decrement*'Calcs Men No Intervention'!BU224,heart_decrement*'Calcs Men No Intervention'!BU289,stroke_decrement*'Calcs Men No Intervention'!BU354,cancer_decrement*SUM('Calcs Men No Intervention'!BU419,'Calcs Men No Intervention'!BU484))</f>
        <v>0</v>
      </c>
      <c r="AT24" s="169">
        <f>SUM(Q24*'Calcs Men No Intervention'!Q62,diabetes_decrement*'Calcs Men No Intervention'!BV224,heart_decrement*'Calcs Men No Intervention'!BV289,stroke_decrement*'Calcs Men No Intervention'!BV354,cancer_decrement*SUM('Calcs Men No Intervention'!BV419,'Calcs Men No Intervention'!BV484))</f>
        <v>0</v>
      </c>
      <c r="AU24" s="169">
        <f>SUM(R24*'Calcs Men No Intervention'!R62,diabetes_decrement*'Calcs Men No Intervention'!BW224,heart_decrement*'Calcs Men No Intervention'!BW289,stroke_decrement*'Calcs Men No Intervention'!BW354,cancer_decrement*SUM('Calcs Men No Intervention'!BW419,'Calcs Men No Intervention'!BW484))</f>
        <v>0</v>
      </c>
      <c r="AV24" s="169">
        <f>SUM(S24*'Calcs Men No Intervention'!S62,diabetes_decrement*'Calcs Men No Intervention'!BX224,heart_decrement*'Calcs Men No Intervention'!BX289,stroke_decrement*'Calcs Men No Intervention'!BX354,cancer_decrement*SUM('Calcs Men No Intervention'!BX419,'Calcs Men No Intervention'!BX484))</f>
        <v>0</v>
      </c>
      <c r="AW24" s="169">
        <f>SUM(T24*'Calcs Men No Intervention'!T62,diabetes_decrement*'Calcs Men No Intervention'!BY224,heart_decrement*'Calcs Men No Intervention'!BY289,stroke_decrement*'Calcs Men No Intervention'!BY354,cancer_decrement*SUM('Calcs Men No Intervention'!BY419,'Calcs Men No Intervention'!BY484))</f>
        <v>0</v>
      </c>
      <c r="AX24" s="169">
        <f>SUM(U24*'Calcs Men No Intervention'!U62,diabetes_decrement*'Calcs Men No Intervention'!BZ224,heart_decrement*'Calcs Men No Intervention'!BZ289,stroke_decrement*'Calcs Men No Intervention'!BZ354,cancer_decrement*SUM('Calcs Men No Intervention'!BZ419,'Calcs Men No Intervention'!BZ484))</f>
        <v>0</v>
      </c>
      <c r="AY24" s="169">
        <f>SUM(V24*'Calcs Men No Intervention'!V62,diabetes_decrement*'Calcs Men No Intervention'!CA224,heart_decrement*'Calcs Men No Intervention'!CA289,stroke_decrement*'Calcs Men No Intervention'!CA354,cancer_decrement*SUM('Calcs Men No Intervention'!CA419,'Calcs Men No Intervention'!CA484))</f>
        <v>0</v>
      </c>
      <c r="AZ24" s="169">
        <f>SUM(W24*'Calcs Men No Intervention'!W62,diabetes_decrement*'Calcs Men No Intervention'!CB224,heart_decrement*'Calcs Men No Intervention'!CB289,stroke_decrement*'Calcs Men No Intervention'!CB354,cancer_decrement*SUM('Calcs Men No Intervention'!CB419,'Calcs Men No Intervention'!CB484))</f>
        <v>0</v>
      </c>
      <c r="BA24" s="169">
        <f>SUM(X24*'Calcs Men No Intervention'!X62,diabetes_decrement*'Calcs Men No Intervention'!CC224,heart_decrement*'Calcs Men No Intervention'!CC289,stroke_decrement*'Calcs Men No Intervention'!CC354,cancer_decrement*SUM('Calcs Men No Intervention'!CC419,'Calcs Men No Intervention'!CC484))</f>
        <v>0</v>
      </c>
      <c r="BB24" s="169">
        <f>SUM(Y24*'Calcs Men No Intervention'!Y62,diabetes_decrement*'Calcs Men No Intervention'!CD224,heart_decrement*'Calcs Men No Intervention'!CD289,stroke_decrement*'Calcs Men No Intervention'!CD354,cancer_decrement*SUM('Calcs Men No Intervention'!CD419,'Calcs Men No Intervention'!CD484))</f>
        <v>0</v>
      </c>
      <c r="BC24" s="169">
        <f>SUM(Z24*'Calcs Men No Intervention'!Z62,diabetes_decrement*'Calcs Men No Intervention'!CE224,heart_decrement*'Calcs Men No Intervention'!CE289,stroke_decrement*'Calcs Men No Intervention'!CE354,cancer_decrement*SUM('Calcs Men No Intervention'!CE419,'Calcs Men No Intervention'!CE484))</f>
        <v>0</v>
      </c>
      <c r="BD24" s="169">
        <f>SUM(AA24*'Calcs Men No Intervention'!AA62,diabetes_decrement*'Calcs Men No Intervention'!CF224,heart_decrement*'Calcs Men No Intervention'!CF289,stroke_decrement*'Calcs Men No Intervention'!CF354,cancer_decrement*SUM('Calcs Men No Intervention'!CF419,'Calcs Men No Intervention'!CF484))</f>
        <v>0</v>
      </c>
      <c r="BE24" s="169">
        <f>SUM(AB24*'Calcs Men No Intervention'!AB62,diabetes_decrement*'Calcs Men No Intervention'!CG224,heart_decrement*'Calcs Men No Intervention'!CG289,stroke_decrement*'Calcs Men No Intervention'!CG354,cancer_decrement*SUM('Calcs Men No Intervention'!CG419,'Calcs Men No Intervention'!CG484))</f>
        <v>0</v>
      </c>
    </row>
    <row r="25" spans="2:69" x14ac:dyDescent="0.3">
      <c r="B25" s="1">
        <v>21</v>
      </c>
      <c r="C25" s="53"/>
      <c r="D25" s="53"/>
      <c r="E25" s="53"/>
      <c r="F25" s="53"/>
      <c r="G25" s="53"/>
      <c r="H25" s="53"/>
      <c r="I25" s="53"/>
      <c r="J25" s="53"/>
      <c r="K25" s="53"/>
      <c r="L25" s="53"/>
      <c r="M25" s="53"/>
      <c r="N25" s="53"/>
      <c r="O25" s="53"/>
      <c r="P25" s="53"/>
      <c r="Q25" s="53"/>
      <c r="R25" s="53"/>
      <c r="S25" s="53"/>
      <c r="T25" s="53"/>
      <c r="U25" s="53"/>
      <c r="V25" s="53"/>
      <c r="W25" s="53"/>
      <c r="X25" s="53">
        <f>MIN(SUMPRODUCT(CHOOSE({1,2,3,4,5,6},'Calcs Men No Intervention'!AZ129,'Calcs Men No Intervention'!AZ129^2,'Calcs Men No Intervention'!AZ129^3,'Calcs Men No Intervention'!W97,0,1),Utilities!$BG$11:$BL$11),1)</f>
        <v>1</v>
      </c>
      <c r="Y25" s="53">
        <f>MIN(SUMPRODUCT(CHOOSE({1,2,3,4,5,6},'Calcs Men No Intervention'!BA129,'Calcs Men No Intervention'!BA129^2,'Calcs Men No Intervention'!BA129^3,'Calcs Men No Intervention'!X97,0,1),Utilities!$BG$11:$BL$11),1)</f>
        <v>1</v>
      </c>
      <c r="Z25" s="53">
        <f>MIN(SUMPRODUCT(CHOOSE({1,2,3,4,5,6},'Calcs Men No Intervention'!BB129,'Calcs Men No Intervention'!BB129^2,'Calcs Men No Intervention'!BB129^3,'Calcs Men No Intervention'!Y97,0,1),Utilities!$BG$11:$BL$11),1)</f>
        <v>1</v>
      </c>
      <c r="AA25" s="53">
        <f>MIN(SUMPRODUCT(CHOOSE({1,2,3,4,5,6},'Calcs Men No Intervention'!BC129,'Calcs Men No Intervention'!BC129^2,'Calcs Men No Intervention'!BC129^3,'Calcs Men No Intervention'!Z97,0,1),Utilities!$BG$11:$BL$11),1)</f>
        <v>1</v>
      </c>
      <c r="AB25" s="53">
        <f>MIN(SUMPRODUCT(CHOOSE({1,2,3,4,5,6},'Calcs Men No Intervention'!BD129,'Calcs Men No Intervention'!BD129^2,'Calcs Men No Intervention'!BD129^3,'Calcs Men No Intervention'!AA97,0,1),Utilities!$BG$11:$BL$11),1)</f>
        <v>1</v>
      </c>
      <c r="AE25" s="1">
        <v>21</v>
      </c>
      <c r="AF25" s="169">
        <f>SUM(C25*'Calcs Men No Intervention'!C63,diabetes_decrement*'Calcs Men No Intervention'!BH225,heart_decrement*'Calcs Men No Intervention'!BH290,stroke_decrement*'Calcs Men No Intervention'!BH355,cancer_decrement*SUM('Calcs Men No Intervention'!BH420,'Calcs Men No Intervention'!BH485))</f>
        <v>0</v>
      </c>
      <c r="AG25" s="169">
        <f>SUM(D25*'Calcs Men No Intervention'!D63,diabetes_decrement*'Calcs Men No Intervention'!BI225,heart_decrement*'Calcs Men No Intervention'!BI290,stroke_decrement*'Calcs Men No Intervention'!BI355,cancer_decrement*SUM('Calcs Men No Intervention'!BI420,'Calcs Men No Intervention'!BI485))</f>
        <v>0</v>
      </c>
      <c r="AH25" s="169">
        <f>SUM(E25*'Calcs Men No Intervention'!E63,diabetes_decrement*'Calcs Men No Intervention'!BJ225,heart_decrement*'Calcs Men No Intervention'!BJ290,stroke_decrement*'Calcs Men No Intervention'!BJ355,cancer_decrement*SUM('Calcs Men No Intervention'!BJ420,'Calcs Men No Intervention'!BJ485))</f>
        <v>0</v>
      </c>
      <c r="AI25" s="169">
        <f>SUM(F25*'Calcs Men No Intervention'!F63,diabetes_decrement*'Calcs Men No Intervention'!BK225,heart_decrement*'Calcs Men No Intervention'!BK290,stroke_decrement*'Calcs Men No Intervention'!BK355,cancer_decrement*SUM('Calcs Men No Intervention'!BK420,'Calcs Men No Intervention'!BK485))</f>
        <v>0</v>
      </c>
      <c r="AJ25" s="169">
        <f>SUM(G25*'Calcs Men No Intervention'!G63,diabetes_decrement*'Calcs Men No Intervention'!BL225,heart_decrement*'Calcs Men No Intervention'!BL290,stroke_decrement*'Calcs Men No Intervention'!BL355,cancer_decrement*SUM('Calcs Men No Intervention'!BL420,'Calcs Men No Intervention'!BL485))</f>
        <v>0</v>
      </c>
      <c r="AK25" s="169">
        <f>SUM(H25*'Calcs Men No Intervention'!H63,diabetes_decrement*'Calcs Men No Intervention'!BM225,heart_decrement*'Calcs Men No Intervention'!BM290,stroke_decrement*'Calcs Men No Intervention'!BM355,cancer_decrement*SUM('Calcs Men No Intervention'!BM420,'Calcs Men No Intervention'!BM485))</f>
        <v>0</v>
      </c>
      <c r="AL25" s="169">
        <f>SUM(I25*'Calcs Men No Intervention'!I63,diabetes_decrement*'Calcs Men No Intervention'!BN225,heart_decrement*'Calcs Men No Intervention'!BN290,stroke_decrement*'Calcs Men No Intervention'!BN355,cancer_decrement*SUM('Calcs Men No Intervention'!BN420,'Calcs Men No Intervention'!BN485))</f>
        <v>0</v>
      </c>
      <c r="AM25" s="169">
        <f>SUM(J25*'Calcs Men No Intervention'!J63,diabetes_decrement*'Calcs Men No Intervention'!BO225,heart_decrement*'Calcs Men No Intervention'!BO290,stroke_decrement*'Calcs Men No Intervention'!BO355,cancer_decrement*SUM('Calcs Men No Intervention'!BO420,'Calcs Men No Intervention'!BO485))</f>
        <v>0</v>
      </c>
      <c r="AN25" s="169">
        <f>SUM(K25*'Calcs Men No Intervention'!K63,diabetes_decrement*'Calcs Men No Intervention'!BP225,heart_decrement*'Calcs Men No Intervention'!BP290,stroke_decrement*'Calcs Men No Intervention'!BP355,cancer_decrement*SUM('Calcs Men No Intervention'!BP420,'Calcs Men No Intervention'!BP485))</f>
        <v>0</v>
      </c>
      <c r="AO25" s="169">
        <f>SUM(L25*'Calcs Men No Intervention'!L63,diabetes_decrement*'Calcs Men No Intervention'!BQ225,heart_decrement*'Calcs Men No Intervention'!BQ290,stroke_decrement*'Calcs Men No Intervention'!BQ355,cancer_decrement*SUM('Calcs Men No Intervention'!BQ420,'Calcs Men No Intervention'!BQ485))</f>
        <v>0</v>
      </c>
      <c r="AP25" s="169">
        <f>SUM(M25*'Calcs Men No Intervention'!M63,diabetes_decrement*'Calcs Men No Intervention'!BR225,heart_decrement*'Calcs Men No Intervention'!BR290,stroke_decrement*'Calcs Men No Intervention'!BR355,cancer_decrement*SUM('Calcs Men No Intervention'!BR420,'Calcs Men No Intervention'!BR485))</f>
        <v>0</v>
      </c>
      <c r="AQ25" s="169">
        <f>SUM(N25*'Calcs Men No Intervention'!N63,diabetes_decrement*'Calcs Men No Intervention'!BS225,heart_decrement*'Calcs Men No Intervention'!BS290,stroke_decrement*'Calcs Men No Intervention'!BS355,cancer_decrement*SUM('Calcs Men No Intervention'!BS420,'Calcs Men No Intervention'!BS485))</f>
        <v>0</v>
      </c>
      <c r="AR25" s="169">
        <f>SUM(O25*'Calcs Men No Intervention'!O63,diabetes_decrement*'Calcs Men No Intervention'!BT225,heart_decrement*'Calcs Men No Intervention'!BT290,stroke_decrement*'Calcs Men No Intervention'!BT355,cancer_decrement*SUM('Calcs Men No Intervention'!BT420,'Calcs Men No Intervention'!BT485))</f>
        <v>0</v>
      </c>
      <c r="AS25" s="169">
        <f>SUM(P25*'Calcs Men No Intervention'!P63,diabetes_decrement*'Calcs Men No Intervention'!BU225,heart_decrement*'Calcs Men No Intervention'!BU290,stroke_decrement*'Calcs Men No Intervention'!BU355,cancer_decrement*SUM('Calcs Men No Intervention'!BU420,'Calcs Men No Intervention'!BU485))</f>
        <v>0</v>
      </c>
      <c r="AT25" s="169">
        <f>SUM(Q25*'Calcs Men No Intervention'!Q63,diabetes_decrement*'Calcs Men No Intervention'!BV225,heart_decrement*'Calcs Men No Intervention'!BV290,stroke_decrement*'Calcs Men No Intervention'!BV355,cancer_decrement*SUM('Calcs Men No Intervention'!BV420,'Calcs Men No Intervention'!BV485))</f>
        <v>0</v>
      </c>
      <c r="AU25" s="169">
        <f>SUM(R25*'Calcs Men No Intervention'!R63,diabetes_decrement*'Calcs Men No Intervention'!BW225,heart_decrement*'Calcs Men No Intervention'!BW290,stroke_decrement*'Calcs Men No Intervention'!BW355,cancer_decrement*SUM('Calcs Men No Intervention'!BW420,'Calcs Men No Intervention'!BW485))</f>
        <v>0</v>
      </c>
      <c r="AV25" s="169">
        <f>SUM(S25*'Calcs Men No Intervention'!S63,diabetes_decrement*'Calcs Men No Intervention'!BX225,heart_decrement*'Calcs Men No Intervention'!BX290,stroke_decrement*'Calcs Men No Intervention'!BX355,cancer_decrement*SUM('Calcs Men No Intervention'!BX420,'Calcs Men No Intervention'!BX485))</f>
        <v>0</v>
      </c>
      <c r="AW25" s="169">
        <f>SUM(T25*'Calcs Men No Intervention'!T63,diabetes_decrement*'Calcs Men No Intervention'!BY225,heart_decrement*'Calcs Men No Intervention'!BY290,stroke_decrement*'Calcs Men No Intervention'!BY355,cancer_decrement*SUM('Calcs Men No Intervention'!BY420,'Calcs Men No Intervention'!BY485))</f>
        <v>0</v>
      </c>
      <c r="AX25" s="169">
        <f>SUM(U25*'Calcs Men No Intervention'!U63,diabetes_decrement*'Calcs Men No Intervention'!BZ225,heart_decrement*'Calcs Men No Intervention'!BZ290,stroke_decrement*'Calcs Men No Intervention'!BZ355,cancer_decrement*SUM('Calcs Men No Intervention'!BZ420,'Calcs Men No Intervention'!BZ485))</f>
        <v>0</v>
      </c>
      <c r="AY25" s="169">
        <f>SUM(V25*'Calcs Men No Intervention'!V63,diabetes_decrement*'Calcs Men No Intervention'!CA225,heart_decrement*'Calcs Men No Intervention'!CA290,stroke_decrement*'Calcs Men No Intervention'!CA355,cancer_decrement*SUM('Calcs Men No Intervention'!CA420,'Calcs Men No Intervention'!CA485))</f>
        <v>0</v>
      </c>
      <c r="AZ25" s="169">
        <f>SUM(W25*'Calcs Men No Intervention'!W63,diabetes_decrement*'Calcs Men No Intervention'!CB225,heart_decrement*'Calcs Men No Intervention'!CB290,stroke_decrement*'Calcs Men No Intervention'!CB355,cancer_decrement*SUM('Calcs Men No Intervention'!CB420,'Calcs Men No Intervention'!CB485))</f>
        <v>0</v>
      </c>
      <c r="BA25" s="169">
        <f>SUM(X25*'Calcs Men No Intervention'!X63,diabetes_decrement*'Calcs Men No Intervention'!CC225,heart_decrement*'Calcs Men No Intervention'!CC290,stroke_decrement*'Calcs Men No Intervention'!CC355,cancer_decrement*SUM('Calcs Men No Intervention'!CC420,'Calcs Men No Intervention'!CC485))</f>
        <v>0</v>
      </c>
      <c r="BB25" s="169">
        <f>SUM(Y25*'Calcs Men No Intervention'!Y63,diabetes_decrement*'Calcs Men No Intervention'!CD225,heart_decrement*'Calcs Men No Intervention'!CD290,stroke_decrement*'Calcs Men No Intervention'!CD355,cancer_decrement*SUM('Calcs Men No Intervention'!CD420,'Calcs Men No Intervention'!CD485))</f>
        <v>0</v>
      </c>
      <c r="BC25" s="169">
        <f>SUM(Z25*'Calcs Men No Intervention'!Z63,diabetes_decrement*'Calcs Men No Intervention'!CE225,heart_decrement*'Calcs Men No Intervention'!CE290,stroke_decrement*'Calcs Men No Intervention'!CE355,cancer_decrement*SUM('Calcs Men No Intervention'!CE420,'Calcs Men No Intervention'!CE485))</f>
        <v>0</v>
      </c>
      <c r="BD25" s="169">
        <f>SUM(AA25*'Calcs Men No Intervention'!AA63,diabetes_decrement*'Calcs Men No Intervention'!CF225,heart_decrement*'Calcs Men No Intervention'!CF290,stroke_decrement*'Calcs Men No Intervention'!CF355,cancer_decrement*SUM('Calcs Men No Intervention'!CF420,'Calcs Men No Intervention'!CF485))</f>
        <v>0</v>
      </c>
      <c r="BE25" s="169">
        <f>SUM(AB25*'Calcs Men No Intervention'!AB63,diabetes_decrement*'Calcs Men No Intervention'!CG225,heart_decrement*'Calcs Men No Intervention'!CG290,stroke_decrement*'Calcs Men No Intervention'!CG355,cancer_decrement*SUM('Calcs Men No Intervention'!CG420,'Calcs Men No Intervention'!CG485))</f>
        <v>0</v>
      </c>
    </row>
    <row r="26" spans="2:69" x14ac:dyDescent="0.3">
      <c r="B26" s="1">
        <v>22</v>
      </c>
      <c r="C26" s="53"/>
      <c r="D26" s="53"/>
      <c r="E26" s="53"/>
      <c r="F26" s="53"/>
      <c r="G26" s="53"/>
      <c r="H26" s="53"/>
      <c r="I26" s="53"/>
      <c r="J26" s="53"/>
      <c r="K26" s="53"/>
      <c r="L26" s="53"/>
      <c r="M26" s="53"/>
      <c r="N26" s="53"/>
      <c r="O26" s="53"/>
      <c r="P26" s="53"/>
      <c r="Q26" s="53"/>
      <c r="R26" s="53"/>
      <c r="S26" s="53"/>
      <c r="T26" s="53"/>
      <c r="U26" s="53"/>
      <c r="V26" s="53"/>
      <c r="W26" s="53"/>
      <c r="X26" s="53"/>
      <c r="Y26" s="53">
        <f>MIN(SUMPRODUCT(CHOOSE({1,2,3,4,5,6},'Calcs Men No Intervention'!BA130,'Calcs Men No Intervention'!BA130^2,'Calcs Men No Intervention'!BA130^3,'Calcs Men No Intervention'!X98,0,1),Utilities!$BG$11:$BL$11),1)</f>
        <v>1</v>
      </c>
      <c r="Z26" s="53">
        <f>MIN(SUMPRODUCT(CHOOSE({1,2,3,4,5,6},'Calcs Men No Intervention'!BB130,'Calcs Men No Intervention'!BB130^2,'Calcs Men No Intervention'!BB130^3,'Calcs Men No Intervention'!Y98,0,1),Utilities!$BG$11:$BL$11),1)</f>
        <v>1</v>
      </c>
      <c r="AA26" s="53">
        <f>MIN(SUMPRODUCT(CHOOSE({1,2,3,4,5,6},'Calcs Men No Intervention'!BC130,'Calcs Men No Intervention'!BC130^2,'Calcs Men No Intervention'!BC130^3,'Calcs Men No Intervention'!Z98,0,1),Utilities!$BG$11:$BL$11),1)</f>
        <v>1</v>
      </c>
      <c r="AB26" s="53">
        <f>MIN(SUMPRODUCT(CHOOSE({1,2,3,4,5,6},'Calcs Men No Intervention'!BD130,'Calcs Men No Intervention'!BD130^2,'Calcs Men No Intervention'!BD130^3,'Calcs Men No Intervention'!AA98,0,1),Utilities!$BG$11:$BL$11),1)</f>
        <v>1</v>
      </c>
      <c r="AE26" s="1">
        <v>22</v>
      </c>
      <c r="AF26" s="169">
        <f>SUM(C26*'Calcs Men No Intervention'!C64,diabetes_decrement*'Calcs Men No Intervention'!BH226,heart_decrement*'Calcs Men No Intervention'!BH291,stroke_decrement*'Calcs Men No Intervention'!BH356,cancer_decrement*SUM('Calcs Men No Intervention'!BH421,'Calcs Men No Intervention'!BH486))</f>
        <v>0</v>
      </c>
      <c r="AG26" s="169">
        <f>SUM(D26*'Calcs Men No Intervention'!D64,diabetes_decrement*'Calcs Men No Intervention'!BI226,heart_decrement*'Calcs Men No Intervention'!BI291,stroke_decrement*'Calcs Men No Intervention'!BI356,cancer_decrement*SUM('Calcs Men No Intervention'!BI421,'Calcs Men No Intervention'!BI486))</f>
        <v>0</v>
      </c>
      <c r="AH26" s="169">
        <f>SUM(E26*'Calcs Men No Intervention'!E64,diabetes_decrement*'Calcs Men No Intervention'!BJ226,heart_decrement*'Calcs Men No Intervention'!BJ291,stroke_decrement*'Calcs Men No Intervention'!BJ356,cancer_decrement*SUM('Calcs Men No Intervention'!BJ421,'Calcs Men No Intervention'!BJ486))</f>
        <v>0</v>
      </c>
      <c r="AI26" s="169">
        <f>SUM(F26*'Calcs Men No Intervention'!F64,diabetes_decrement*'Calcs Men No Intervention'!BK226,heart_decrement*'Calcs Men No Intervention'!BK291,stroke_decrement*'Calcs Men No Intervention'!BK356,cancer_decrement*SUM('Calcs Men No Intervention'!BK421,'Calcs Men No Intervention'!BK486))</f>
        <v>0</v>
      </c>
      <c r="AJ26" s="169">
        <f>SUM(G26*'Calcs Men No Intervention'!G64,diabetes_decrement*'Calcs Men No Intervention'!BL226,heart_decrement*'Calcs Men No Intervention'!BL291,stroke_decrement*'Calcs Men No Intervention'!BL356,cancer_decrement*SUM('Calcs Men No Intervention'!BL421,'Calcs Men No Intervention'!BL486))</f>
        <v>0</v>
      </c>
      <c r="AK26" s="169">
        <f>SUM(H26*'Calcs Men No Intervention'!H64,diabetes_decrement*'Calcs Men No Intervention'!BM226,heart_decrement*'Calcs Men No Intervention'!BM291,stroke_decrement*'Calcs Men No Intervention'!BM356,cancer_decrement*SUM('Calcs Men No Intervention'!BM421,'Calcs Men No Intervention'!BM486))</f>
        <v>0</v>
      </c>
      <c r="AL26" s="169">
        <f>SUM(I26*'Calcs Men No Intervention'!I64,diabetes_decrement*'Calcs Men No Intervention'!BN226,heart_decrement*'Calcs Men No Intervention'!BN291,stroke_decrement*'Calcs Men No Intervention'!BN356,cancer_decrement*SUM('Calcs Men No Intervention'!BN421,'Calcs Men No Intervention'!BN486))</f>
        <v>0</v>
      </c>
      <c r="AM26" s="169">
        <f>SUM(J26*'Calcs Men No Intervention'!J64,diabetes_decrement*'Calcs Men No Intervention'!BO226,heart_decrement*'Calcs Men No Intervention'!BO291,stroke_decrement*'Calcs Men No Intervention'!BO356,cancer_decrement*SUM('Calcs Men No Intervention'!BO421,'Calcs Men No Intervention'!BO486))</f>
        <v>0</v>
      </c>
      <c r="AN26" s="169">
        <f>SUM(K26*'Calcs Men No Intervention'!K64,diabetes_decrement*'Calcs Men No Intervention'!BP226,heart_decrement*'Calcs Men No Intervention'!BP291,stroke_decrement*'Calcs Men No Intervention'!BP356,cancer_decrement*SUM('Calcs Men No Intervention'!BP421,'Calcs Men No Intervention'!BP486))</f>
        <v>0</v>
      </c>
      <c r="AO26" s="169">
        <f>SUM(L26*'Calcs Men No Intervention'!L64,diabetes_decrement*'Calcs Men No Intervention'!BQ226,heart_decrement*'Calcs Men No Intervention'!BQ291,stroke_decrement*'Calcs Men No Intervention'!BQ356,cancer_decrement*SUM('Calcs Men No Intervention'!BQ421,'Calcs Men No Intervention'!BQ486))</f>
        <v>0</v>
      </c>
      <c r="AP26" s="169">
        <f>SUM(M26*'Calcs Men No Intervention'!M64,diabetes_decrement*'Calcs Men No Intervention'!BR226,heart_decrement*'Calcs Men No Intervention'!BR291,stroke_decrement*'Calcs Men No Intervention'!BR356,cancer_decrement*SUM('Calcs Men No Intervention'!BR421,'Calcs Men No Intervention'!BR486))</f>
        <v>0</v>
      </c>
      <c r="AQ26" s="169">
        <f>SUM(N26*'Calcs Men No Intervention'!N64,diabetes_decrement*'Calcs Men No Intervention'!BS226,heart_decrement*'Calcs Men No Intervention'!BS291,stroke_decrement*'Calcs Men No Intervention'!BS356,cancer_decrement*SUM('Calcs Men No Intervention'!BS421,'Calcs Men No Intervention'!BS486))</f>
        <v>0</v>
      </c>
      <c r="AR26" s="169">
        <f>SUM(O26*'Calcs Men No Intervention'!O64,diabetes_decrement*'Calcs Men No Intervention'!BT226,heart_decrement*'Calcs Men No Intervention'!BT291,stroke_decrement*'Calcs Men No Intervention'!BT356,cancer_decrement*SUM('Calcs Men No Intervention'!BT421,'Calcs Men No Intervention'!BT486))</f>
        <v>0</v>
      </c>
      <c r="AS26" s="169">
        <f>SUM(P26*'Calcs Men No Intervention'!P64,diabetes_decrement*'Calcs Men No Intervention'!BU226,heart_decrement*'Calcs Men No Intervention'!BU291,stroke_decrement*'Calcs Men No Intervention'!BU356,cancer_decrement*SUM('Calcs Men No Intervention'!BU421,'Calcs Men No Intervention'!BU486))</f>
        <v>0</v>
      </c>
      <c r="AT26" s="169">
        <f>SUM(Q26*'Calcs Men No Intervention'!Q64,diabetes_decrement*'Calcs Men No Intervention'!BV226,heart_decrement*'Calcs Men No Intervention'!BV291,stroke_decrement*'Calcs Men No Intervention'!BV356,cancer_decrement*SUM('Calcs Men No Intervention'!BV421,'Calcs Men No Intervention'!BV486))</f>
        <v>0</v>
      </c>
      <c r="AU26" s="169">
        <f>SUM(R26*'Calcs Men No Intervention'!R64,diabetes_decrement*'Calcs Men No Intervention'!BW226,heart_decrement*'Calcs Men No Intervention'!BW291,stroke_decrement*'Calcs Men No Intervention'!BW356,cancer_decrement*SUM('Calcs Men No Intervention'!BW421,'Calcs Men No Intervention'!BW486))</f>
        <v>0</v>
      </c>
      <c r="AV26" s="169">
        <f>SUM(S26*'Calcs Men No Intervention'!S64,diabetes_decrement*'Calcs Men No Intervention'!BX226,heart_decrement*'Calcs Men No Intervention'!BX291,stroke_decrement*'Calcs Men No Intervention'!BX356,cancer_decrement*SUM('Calcs Men No Intervention'!BX421,'Calcs Men No Intervention'!BX486))</f>
        <v>0</v>
      </c>
      <c r="AW26" s="169">
        <f>SUM(T26*'Calcs Men No Intervention'!T64,diabetes_decrement*'Calcs Men No Intervention'!BY226,heart_decrement*'Calcs Men No Intervention'!BY291,stroke_decrement*'Calcs Men No Intervention'!BY356,cancer_decrement*SUM('Calcs Men No Intervention'!BY421,'Calcs Men No Intervention'!BY486))</f>
        <v>0</v>
      </c>
      <c r="AX26" s="169">
        <f>SUM(U26*'Calcs Men No Intervention'!U64,diabetes_decrement*'Calcs Men No Intervention'!BZ226,heart_decrement*'Calcs Men No Intervention'!BZ291,stroke_decrement*'Calcs Men No Intervention'!BZ356,cancer_decrement*SUM('Calcs Men No Intervention'!BZ421,'Calcs Men No Intervention'!BZ486))</f>
        <v>0</v>
      </c>
      <c r="AY26" s="169">
        <f>SUM(V26*'Calcs Men No Intervention'!V64,diabetes_decrement*'Calcs Men No Intervention'!CA226,heart_decrement*'Calcs Men No Intervention'!CA291,stroke_decrement*'Calcs Men No Intervention'!CA356,cancer_decrement*SUM('Calcs Men No Intervention'!CA421,'Calcs Men No Intervention'!CA486))</f>
        <v>0</v>
      </c>
      <c r="AZ26" s="169">
        <f>SUM(W26*'Calcs Men No Intervention'!W64,diabetes_decrement*'Calcs Men No Intervention'!CB226,heart_decrement*'Calcs Men No Intervention'!CB291,stroke_decrement*'Calcs Men No Intervention'!CB356,cancer_decrement*SUM('Calcs Men No Intervention'!CB421,'Calcs Men No Intervention'!CB486))</f>
        <v>0</v>
      </c>
      <c r="BA26" s="169">
        <f>SUM(X26*'Calcs Men No Intervention'!X64,diabetes_decrement*'Calcs Men No Intervention'!CC226,heart_decrement*'Calcs Men No Intervention'!CC291,stroke_decrement*'Calcs Men No Intervention'!CC356,cancer_decrement*SUM('Calcs Men No Intervention'!CC421,'Calcs Men No Intervention'!CC486))</f>
        <v>0</v>
      </c>
      <c r="BB26" s="169">
        <f>SUM(Y26*'Calcs Men No Intervention'!Y64,diabetes_decrement*'Calcs Men No Intervention'!CD226,heart_decrement*'Calcs Men No Intervention'!CD291,stroke_decrement*'Calcs Men No Intervention'!CD356,cancer_decrement*SUM('Calcs Men No Intervention'!CD421,'Calcs Men No Intervention'!CD486))</f>
        <v>0</v>
      </c>
      <c r="BC26" s="169">
        <f>SUM(Z26*'Calcs Men No Intervention'!Z64,diabetes_decrement*'Calcs Men No Intervention'!CE226,heart_decrement*'Calcs Men No Intervention'!CE291,stroke_decrement*'Calcs Men No Intervention'!CE356,cancer_decrement*SUM('Calcs Men No Intervention'!CE421,'Calcs Men No Intervention'!CE486))</f>
        <v>0</v>
      </c>
      <c r="BD26" s="169">
        <f>SUM(AA26*'Calcs Men No Intervention'!AA64,diabetes_decrement*'Calcs Men No Intervention'!CF226,heart_decrement*'Calcs Men No Intervention'!CF291,stroke_decrement*'Calcs Men No Intervention'!CF356,cancer_decrement*SUM('Calcs Men No Intervention'!CF421,'Calcs Men No Intervention'!CF486))</f>
        <v>0</v>
      </c>
      <c r="BE26" s="169">
        <f>SUM(AB26*'Calcs Men No Intervention'!AB64,diabetes_decrement*'Calcs Men No Intervention'!CG226,heart_decrement*'Calcs Men No Intervention'!CG291,stroke_decrement*'Calcs Men No Intervention'!CG356,cancer_decrement*SUM('Calcs Men No Intervention'!CG421,'Calcs Men No Intervention'!CG486))</f>
        <v>0</v>
      </c>
    </row>
    <row r="27" spans="2:69" x14ac:dyDescent="0.3">
      <c r="B27" s="1">
        <v>23</v>
      </c>
      <c r="C27" s="53"/>
      <c r="D27" s="53"/>
      <c r="E27" s="53"/>
      <c r="F27" s="53"/>
      <c r="G27" s="53"/>
      <c r="H27" s="53"/>
      <c r="I27" s="53"/>
      <c r="J27" s="53"/>
      <c r="K27" s="53"/>
      <c r="L27" s="53"/>
      <c r="M27" s="53"/>
      <c r="N27" s="53"/>
      <c r="O27" s="53"/>
      <c r="P27" s="53"/>
      <c r="Q27" s="53"/>
      <c r="R27" s="53"/>
      <c r="S27" s="53"/>
      <c r="T27" s="53"/>
      <c r="U27" s="53"/>
      <c r="V27" s="53"/>
      <c r="W27" s="53"/>
      <c r="X27" s="53"/>
      <c r="Y27" s="53"/>
      <c r="Z27" s="53">
        <f>MIN(SUMPRODUCT(CHOOSE({1,2,3,4,5,6},'Calcs Men No Intervention'!BB131,'Calcs Men No Intervention'!BB131^2,'Calcs Men No Intervention'!BB131^3,'Calcs Men No Intervention'!Y99,0,1),Utilities!$BG$11:$BL$11),1)</f>
        <v>1</v>
      </c>
      <c r="AA27" s="53">
        <f>MIN(SUMPRODUCT(CHOOSE({1,2,3,4,5,6},'Calcs Men No Intervention'!BC131,'Calcs Men No Intervention'!BC131^2,'Calcs Men No Intervention'!BC131^3,'Calcs Men No Intervention'!Z99,0,1),Utilities!$BG$11:$BL$11),1)</f>
        <v>1</v>
      </c>
      <c r="AB27" s="53">
        <f>MIN(SUMPRODUCT(CHOOSE({1,2,3,4,5,6},'Calcs Men No Intervention'!BD131,'Calcs Men No Intervention'!BD131^2,'Calcs Men No Intervention'!BD131^3,'Calcs Men No Intervention'!AA99,0,1),Utilities!$BG$11:$BL$11),1)</f>
        <v>1</v>
      </c>
      <c r="AE27" s="1">
        <v>23</v>
      </c>
      <c r="AF27" s="169">
        <f>SUM(C27*'Calcs Men No Intervention'!C65,diabetes_decrement*'Calcs Men No Intervention'!BH227,heart_decrement*'Calcs Men No Intervention'!BH292,stroke_decrement*'Calcs Men No Intervention'!BH357,cancer_decrement*SUM('Calcs Men No Intervention'!BH422,'Calcs Men No Intervention'!BH487))</f>
        <v>0</v>
      </c>
      <c r="AG27" s="169">
        <f>SUM(D27*'Calcs Men No Intervention'!D65,diabetes_decrement*'Calcs Men No Intervention'!BI227,heart_decrement*'Calcs Men No Intervention'!BI292,stroke_decrement*'Calcs Men No Intervention'!BI357,cancer_decrement*SUM('Calcs Men No Intervention'!BI422,'Calcs Men No Intervention'!BI487))</f>
        <v>0</v>
      </c>
      <c r="AH27" s="169">
        <f>SUM(E27*'Calcs Men No Intervention'!E65,diabetes_decrement*'Calcs Men No Intervention'!BJ227,heart_decrement*'Calcs Men No Intervention'!BJ292,stroke_decrement*'Calcs Men No Intervention'!BJ357,cancer_decrement*SUM('Calcs Men No Intervention'!BJ422,'Calcs Men No Intervention'!BJ487))</f>
        <v>0</v>
      </c>
      <c r="AI27" s="169">
        <f>SUM(F27*'Calcs Men No Intervention'!F65,diabetes_decrement*'Calcs Men No Intervention'!BK227,heart_decrement*'Calcs Men No Intervention'!BK292,stroke_decrement*'Calcs Men No Intervention'!BK357,cancer_decrement*SUM('Calcs Men No Intervention'!BK422,'Calcs Men No Intervention'!BK487))</f>
        <v>0</v>
      </c>
      <c r="AJ27" s="169">
        <f>SUM(G27*'Calcs Men No Intervention'!G65,diabetes_decrement*'Calcs Men No Intervention'!BL227,heart_decrement*'Calcs Men No Intervention'!BL292,stroke_decrement*'Calcs Men No Intervention'!BL357,cancer_decrement*SUM('Calcs Men No Intervention'!BL422,'Calcs Men No Intervention'!BL487))</f>
        <v>0</v>
      </c>
      <c r="AK27" s="169">
        <f>SUM(H27*'Calcs Men No Intervention'!H65,diabetes_decrement*'Calcs Men No Intervention'!BM227,heart_decrement*'Calcs Men No Intervention'!BM292,stroke_decrement*'Calcs Men No Intervention'!BM357,cancer_decrement*SUM('Calcs Men No Intervention'!BM422,'Calcs Men No Intervention'!BM487))</f>
        <v>0</v>
      </c>
      <c r="AL27" s="169">
        <f>SUM(I27*'Calcs Men No Intervention'!I65,diabetes_decrement*'Calcs Men No Intervention'!BN227,heart_decrement*'Calcs Men No Intervention'!BN292,stroke_decrement*'Calcs Men No Intervention'!BN357,cancer_decrement*SUM('Calcs Men No Intervention'!BN422,'Calcs Men No Intervention'!BN487))</f>
        <v>0</v>
      </c>
      <c r="AM27" s="169">
        <f>SUM(J27*'Calcs Men No Intervention'!J65,diabetes_decrement*'Calcs Men No Intervention'!BO227,heart_decrement*'Calcs Men No Intervention'!BO292,stroke_decrement*'Calcs Men No Intervention'!BO357,cancer_decrement*SUM('Calcs Men No Intervention'!BO422,'Calcs Men No Intervention'!BO487))</f>
        <v>0</v>
      </c>
      <c r="AN27" s="169">
        <f>SUM(K27*'Calcs Men No Intervention'!K65,diabetes_decrement*'Calcs Men No Intervention'!BP227,heart_decrement*'Calcs Men No Intervention'!BP292,stroke_decrement*'Calcs Men No Intervention'!BP357,cancer_decrement*SUM('Calcs Men No Intervention'!BP422,'Calcs Men No Intervention'!BP487))</f>
        <v>0</v>
      </c>
      <c r="AO27" s="169">
        <f>SUM(L27*'Calcs Men No Intervention'!L65,diabetes_decrement*'Calcs Men No Intervention'!BQ227,heart_decrement*'Calcs Men No Intervention'!BQ292,stroke_decrement*'Calcs Men No Intervention'!BQ357,cancer_decrement*SUM('Calcs Men No Intervention'!BQ422,'Calcs Men No Intervention'!BQ487))</f>
        <v>0</v>
      </c>
      <c r="AP27" s="169">
        <f>SUM(M27*'Calcs Men No Intervention'!M65,diabetes_decrement*'Calcs Men No Intervention'!BR227,heart_decrement*'Calcs Men No Intervention'!BR292,stroke_decrement*'Calcs Men No Intervention'!BR357,cancer_decrement*SUM('Calcs Men No Intervention'!BR422,'Calcs Men No Intervention'!BR487))</f>
        <v>0</v>
      </c>
      <c r="AQ27" s="169">
        <f>SUM(N27*'Calcs Men No Intervention'!N65,diabetes_decrement*'Calcs Men No Intervention'!BS227,heart_decrement*'Calcs Men No Intervention'!BS292,stroke_decrement*'Calcs Men No Intervention'!BS357,cancer_decrement*SUM('Calcs Men No Intervention'!BS422,'Calcs Men No Intervention'!BS487))</f>
        <v>0</v>
      </c>
      <c r="AR27" s="169">
        <f>SUM(O27*'Calcs Men No Intervention'!O65,diabetes_decrement*'Calcs Men No Intervention'!BT227,heart_decrement*'Calcs Men No Intervention'!BT292,stroke_decrement*'Calcs Men No Intervention'!BT357,cancer_decrement*SUM('Calcs Men No Intervention'!BT422,'Calcs Men No Intervention'!BT487))</f>
        <v>0</v>
      </c>
      <c r="AS27" s="169">
        <f>SUM(P27*'Calcs Men No Intervention'!P65,diabetes_decrement*'Calcs Men No Intervention'!BU227,heart_decrement*'Calcs Men No Intervention'!BU292,stroke_decrement*'Calcs Men No Intervention'!BU357,cancer_decrement*SUM('Calcs Men No Intervention'!BU422,'Calcs Men No Intervention'!BU487))</f>
        <v>0</v>
      </c>
      <c r="AT27" s="169">
        <f>SUM(Q27*'Calcs Men No Intervention'!Q65,diabetes_decrement*'Calcs Men No Intervention'!BV227,heart_decrement*'Calcs Men No Intervention'!BV292,stroke_decrement*'Calcs Men No Intervention'!BV357,cancer_decrement*SUM('Calcs Men No Intervention'!BV422,'Calcs Men No Intervention'!BV487))</f>
        <v>0</v>
      </c>
      <c r="AU27" s="169">
        <f>SUM(R27*'Calcs Men No Intervention'!R65,diabetes_decrement*'Calcs Men No Intervention'!BW227,heart_decrement*'Calcs Men No Intervention'!BW292,stroke_decrement*'Calcs Men No Intervention'!BW357,cancer_decrement*SUM('Calcs Men No Intervention'!BW422,'Calcs Men No Intervention'!BW487))</f>
        <v>0</v>
      </c>
      <c r="AV27" s="169">
        <f>SUM(S27*'Calcs Men No Intervention'!S65,diabetes_decrement*'Calcs Men No Intervention'!BX227,heart_decrement*'Calcs Men No Intervention'!BX292,stroke_decrement*'Calcs Men No Intervention'!BX357,cancer_decrement*SUM('Calcs Men No Intervention'!BX422,'Calcs Men No Intervention'!BX487))</f>
        <v>0</v>
      </c>
      <c r="AW27" s="169">
        <f>SUM(T27*'Calcs Men No Intervention'!T65,diabetes_decrement*'Calcs Men No Intervention'!BY227,heart_decrement*'Calcs Men No Intervention'!BY292,stroke_decrement*'Calcs Men No Intervention'!BY357,cancer_decrement*SUM('Calcs Men No Intervention'!BY422,'Calcs Men No Intervention'!BY487))</f>
        <v>0</v>
      </c>
      <c r="AX27" s="169">
        <f>SUM(U27*'Calcs Men No Intervention'!U65,diabetes_decrement*'Calcs Men No Intervention'!BZ227,heart_decrement*'Calcs Men No Intervention'!BZ292,stroke_decrement*'Calcs Men No Intervention'!BZ357,cancer_decrement*SUM('Calcs Men No Intervention'!BZ422,'Calcs Men No Intervention'!BZ487))</f>
        <v>0</v>
      </c>
      <c r="AY27" s="169">
        <f>SUM(V27*'Calcs Men No Intervention'!V65,diabetes_decrement*'Calcs Men No Intervention'!CA227,heart_decrement*'Calcs Men No Intervention'!CA292,stroke_decrement*'Calcs Men No Intervention'!CA357,cancer_decrement*SUM('Calcs Men No Intervention'!CA422,'Calcs Men No Intervention'!CA487))</f>
        <v>0</v>
      </c>
      <c r="AZ27" s="169">
        <f>SUM(W27*'Calcs Men No Intervention'!W65,diabetes_decrement*'Calcs Men No Intervention'!CB227,heart_decrement*'Calcs Men No Intervention'!CB292,stroke_decrement*'Calcs Men No Intervention'!CB357,cancer_decrement*SUM('Calcs Men No Intervention'!CB422,'Calcs Men No Intervention'!CB487))</f>
        <v>0</v>
      </c>
      <c r="BA27" s="169">
        <f>SUM(X27*'Calcs Men No Intervention'!X65,diabetes_decrement*'Calcs Men No Intervention'!CC227,heart_decrement*'Calcs Men No Intervention'!CC292,stroke_decrement*'Calcs Men No Intervention'!CC357,cancer_decrement*SUM('Calcs Men No Intervention'!CC422,'Calcs Men No Intervention'!CC487))</f>
        <v>0</v>
      </c>
      <c r="BB27" s="169">
        <f>SUM(Y27*'Calcs Men No Intervention'!Y65,diabetes_decrement*'Calcs Men No Intervention'!CD227,heart_decrement*'Calcs Men No Intervention'!CD292,stroke_decrement*'Calcs Men No Intervention'!CD357,cancer_decrement*SUM('Calcs Men No Intervention'!CD422,'Calcs Men No Intervention'!CD487))</f>
        <v>0</v>
      </c>
      <c r="BC27" s="169">
        <f>SUM(Z27*'Calcs Men No Intervention'!Z65,diabetes_decrement*'Calcs Men No Intervention'!CE227,heart_decrement*'Calcs Men No Intervention'!CE292,stroke_decrement*'Calcs Men No Intervention'!CE357,cancer_decrement*SUM('Calcs Men No Intervention'!CE422,'Calcs Men No Intervention'!CE487))</f>
        <v>0</v>
      </c>
      <c r="BD27" s="169">
        <f>SUM(AA27*'Calcs Men No Intervention'!AA65,diabetes_decrement*'Calcs Men No Intervention'!CF227,heart_decrement*'Calcs Men No Intervention'!CF292,stroke_decrement*'Calcs Men No Intervention'!CF357,cancer_decrement*SUM('Calcs Men No Intervention'!CF422,'Calcs Men No Intervention'!CF487))</f>
        <v>0</v>
      </c>
      <c r="BE27" s="169">
        <f>SUM(AB27*'Calcs Men No Intervention'!AB65,diabetes_decrement*'Calcs Men No Intervention'!CG227,heart_decrement*'Calcs Men No Intervention'!CG292,stroke_decrement*'Calcs Men No Intervention'!CG357,cancer_decrement*SUM('Calcs Men No Intervention'!CG422,'Calcs Men No Intervention'!CG487))</f>
        <v>0</v>
      </c>
    </row>
    <row r="28" spans="2:69" x14ac:dyDescent="0.3">
      <c r="B28" s="1">
        <v>24</v>
      </c>
      <c r="C28" s="53"/>
      <c r="D28" s="53"/>
      <c r="E28" s="53"/>
      <c r="F28" s="53"/>
      <c r="G28" s="53"/>
      <c r="H28" s="53"/>
      <c r="I28" s="53"/>
      <c r="J28" s="53"/>
      <c r="K28" s="53"/>
      <c r="L28" s="53"/>
      <c r="M28" s="53"/>
      <c r="N28" s="53"/>
      <c r="O28" s="53"/>
      <c r="P28" s="53"/>
      <c r="Q28" s="53"/>
      <c r="R28" s="53"/>
      <c r="S28" s="53"/>
      <c r="T28" s="53"/>
      <c r="U28" s="53"/>
      <c r="V28" s="53"/>
      <c r="W28" s="53"/>
      <c r="X28" s="53"/>
      <c r="Y28" s="53"/>
      <c r="Z28" s="53"/>
      <c r="AA28" s="53">
        <f>MIN(SUMPRODUCT(CHOOSE({1,2,3,4,5,6},'Calcs Men No Intervention'!BC132,'Calcs Men No Intervention'!BC132^2,'Calcs Men No Intervention'!BC132^3,'Calcs Men No Intervention'!Z100,0,1),Utilities!$BG$11:$BL$11),1)</f>
        <v>1</v>
      </c>
      <c r="AB28" s="53">
        <f>MIN(SUMPRODUCT(CHOOSE({1,2,3,4,5,6},'Calcs Men No Intervention'!BD132,'Calcs Men No Intervention'!BD132^2,'Calcs Men No Intervention'!BD132^3,'Calcs Men No Intervention'!AA100,0,1),Utilities!$BG$11:$BL$11),1)</f>
        <v>1</v>
      </c>
      <c r="AE28" s="1">
        <v>24</v>
      </c>
      <c r="AF28" s="169">
        <f>SUM(C28*'Calcs Men No Intervention'!C66,diabetes_decrement*'Calcs Men No Intervention'!BH228,heart_decrement*'Calcs Men No Intervention'!BH293,stroke_decrement*'Calcs Men No Intervention'!BH358,cancer_decrement*SUM('Calcs Men No Intervention'!BH423,'Calcs Men No Intervention'!BH488))</f>
        <v>0</v>
      </c>
      <c r="AG28" s="169">
        <f>SUM(D28*'Calcs Men No Intervention'!D66,diabetes_decrement*'Calcs Men No Intervention'!BI228,heart_decrement*'Calcs Men No Intervention'!BI293,stroke_decrement*'Calcs Men No Intervention'!BI358,cancer_decrement*SUM('Calcs Men No Intervention'!BI423,'Calcs Men No Intervention'!BI488))</f>
        <v>0</v>
      </c>
      <c r="AH28" s="169">
        <f>SUM(E28*'Calcs Men No Intervention'!E66,diabetes_decrement*'Calcs Men No Intervention'!BJ228,heart_decrement*'Calcs Men No Intervention'!BJ293,stroke_decrement*'Calcs Men No Intervention'!BJ358,cancer_decrement*SUM('Calcs Men No Intervention'!BJ423,'Calcs Men No Intervention'!BJ488))</f>
        <v>0</v>
      </c>
      <c r="AI28" s="169">
        <f>SUM(F28*'Calcs Men No Intervention'!F66,diabetes_decrement*'Calcs Men No Intervention'!BK228,heart_decrement*'Calcs Men No Intervention'!BK293,stroke_decrement*'Calcs Men No Intervention'!BK358,cancer_decrement*SUM('Calcs Men No Intervention'!BK423,'Calcs Men No Intervention'!BK488))</f>
        <v>0</v>
      </c>
      <c r="AJ28" s="169">
        <f>SUM(G28*'Calcs Men No Intervention'!G66,diabetes_decrement*'Calcs Men No Intervention'!BL228,heart_decrement*'Calcs Men No Intervention'!BL293,stroke_decrement*'Calcs Men No Intervention'!BL358,cancer_decrement*SUM('Calcs Men No Intervention'!BL423,'Calcs Men No Intervention'!BL488))</f>
        <v>0</v>
      </c>
      <c r="AK28" s="169">
        <f>SUM(H28*'Calcs Men No Intervention'!H66,diabetes_decrement*'Calcs Men No Intervention'!BM228,heart_decrement*'Calcs Men No Intervention'!BM293,stroke_decrement*'Calcs Men No Intervention'!BM358,cancer_decrement*SUM('Calcs Men No Intervention'!BM423,'Calcs Men No Intervention'!BM488))</f>
        <v>0</v>
      </c>
      <c r="AL28" s="169">
        <f>SUM(I28*'Calcs Men No Intervention'!I66,diabetes_decrement*'Calcs Men No Intervention'!BN228,heart_decrement*'Calcs Men No Intervention'!BN293,stroke_decrement*'Calcs Men No Intervention'!BN358,cancer_decrement*SUM('Calcs Men No Intervention'!BN423,'Calcs Men No Intervention'!BN488))</f>
        <v>0</v>
      </c>
      <c r="AM28" s="169">
        <f>SUM(J28*'Calcs Men No Intervention'!J66,diabetes_decrement*'Calcs Men No Intervention'!BO228,heart_decrement*'Calcs Men No Intervention'!BO293,stroke_decrement*'Calcs Men No Intervention'!BO358,cancer_decrement*SUM('Calcs Men No Intervention'!BO423,'Calcs Men No Intervention'!BO488))</f>
        <v>0</v>
      </c>
      <c r="AN28" s="169">
        <f>SUM(K28*'Calcs Men No Intervention'!K66,diabetes_decrement*'Calcs Men No Intervention'!BP228,heart_decrement*'Calcs Men No Intervention'!BP293,stroke_decrement*'Calcs Men No Intervention'!BP358,cancer_decrement*SUM('Calcs Men No Intervention'!BP423,'Calcs Men No Intervention'!BP488))</f>
        <v>0</v>
      </c>
      <c r="AO28" s="169">
        <f>SUM(L28*'Calcs Men No Intervention'!L66,diabetes_decrement*'Calcs Men No Intervention'!BQ228,heart_decrement*'Calcs Men No Intervention'!BQ293,stroke_decrement*'Calcs Men No Intervention'!BQ358,cancer_decrement*SUM('Calcs Men No Intervention'!BQ423,'Calcs Men No Intervention'!BQ488))</f>
        <v>0</v>
      </c>
      <c r="AP28" s="169">
        <f>SUM(M28*'Calcs Men No Intervention'!M66,diabetes_decrement*'Calcs Men No Intervention'!BR228,heart_decrement*'Calcs Men No Intervention'!BR293,stroke_decrement*'Calcs Men No Intervention'!BR358,cancer_decrement*SUM('Calcs Men No Intervention'!BR423,'Calcs Men No Intervention'!BR488))</f>
        <v>0</v>
      </c>
      <c r="AQ28" s="169">
        <f>SUM(N28*'Calcs Men No Intervention'!N66,diabetes_decrement*'Calcs Men No Intervention'!BS228,heart_decrement*'Calcs Men No Intervention'!BS293,stroke_decrement*'Calcs Men No Intervention'!BS358,cancer_decrement*SUM('Calcs Men No Intervention'!BS423,'Calcs Men No Intervention'!BS488))</f>
        <v>0</v>
      </c>
      <c r="AR28" s="169">
        <f>SUM(O28*'Calcs Men No Intervention'!O66,diabetes_decrement*'Calcs Men No Intervention'!BT228,heart_decrement*'Calcs Men No Intervention'!BT293,stroke_decrement*'Calcs Men No Intervention'!BT358,cancer_decrement*SUM('Calcs Men No Intervention'!BT423,'Calcs Men No Intervention'!BT488))</f>
        <v>0</v>
      </c>
      <c r="AS28" s="169">
        <f>SUM(P28*'Calcs Men No Intervention'!P66,diabetes_decrement*'Calcs Men No Intervention'!BU228,heart_decrement*'Calcs Men No Intervention'!BU293,stroke_decrement*'Calcs Men No Intervention'!BU358,cancer_decrement*SUM('Calcs Men No Intervention'!BU423,'Calcs Men No Intervention'!BU488))</f>
        <v>0</v>
      </c>
      <c r="AT28" s="169">
        <f>SUM(Q28*'Calcs Men No Intervention'!Q66,diabetes_decrement*'Calcs Men No Intervention'!BV228,heart_decrement*'Calcs Men No Intervention'!BV293,stroke_decrement*'Calcs Men No Intervention'!BV358,cancer_decrement*SUM('Calcs Men No Intervention'!BV423,'Calcs Men No Intervention'!BV488))</f>
        <v>0</v>
      </c>
      <c r="AU28" s="169">
        <f>SUM(R28*'Calcs Men No Intervention'!R66,diabetes_decrement*'Calcs Men No Intervention'!BW228,heart_decrement*'Calcs Men No Intervention'!BW293,stroke_decrement*'Calcs Men No Intervention'!BW358,cancer_decrement*SUM('Calcs Men No Intervention'!BW423,'Calcs Men No Intervention'!BW488))</f>
        <v>0</v>
      </c>
      <c r="AV28" s="169">
        <f>SUM(S28*'Calcs Men No Intervention'!S66,diabetes_decrement*'Calcs Men No Intervention'!BX228,heart_decrement*'Calcs Men No Intervention'!BX293,stroke_decrement*'Calcs Men No Intervention'!BX358,cancer_decrement*SUM('Calcs Men No Intervention'!BX423,'Calcs Men No Intervention'!BX488))</f>
        <v>0</v>
      </c>
      <c r="AW28" s="169">
        <f>SUM(T28*'Calcs Men No Intervention'!T66,diabetes_decrement*'Calcs Men No Intervention'!BY228,heart_decrement*'Calcs Men No Intervention'!BY293,stroke_decrement*'Calcs Men No Intervention'!BY358,cancer_decrement*SUM('Calcs Men No Intervention'!BY423,'Calcs Men No Intervention'!BY488))</f>
        <v>0</v>
      </c>
      <c r="AX28" s="169">
        <f>SUM(U28*'Calcs Men No Intervention'!U66,diabetes_decrement*'Calcs Men No Intervention'!BZ228,heart_decrement*'Calcs Men No Intervention'!BZ293,stroke_decrement*'Calcs Men No Intervention'!BZ358,cancer_decrement*SUM('Calcs Men No Intervention'!BZ423,'Calcs Men No Intervention'!BZ488))</f>
        <v>0</v>
      </c>
      <c r="AY28" s="169">
        <f>SUM(V28*'Calcs Men No Intervention'!V66,diabetes_decrement*'Calcs Men No Intervention'!CA228,heart_decrement*'Calcs Men No Intervention'!CA293,stroke_decrement*'Calcs Men No Intervention'!CA358,cancer_decrement*SUM('Calcs Men No Intervention'!CA423,'Calcs Men No Intervention'!CA488))</f>
        <v>0</v>
      </c>
      <c r="AZ28" s="169">
        <f>SUM(W28*'Calcs Men No Intervention'!W66,diabetes_decrement*'Calcs Men No Intervention'!CB228,heart_decrement*'Calcs Men No Intervention'!CB293,stroke_decrement*'Calcs Men No Intervention'!CB358,cancer_decrement*SUM('Calcs Men No Intervention'!CB423,'Calcs Men No Intervention'!CB488))</f>
        <v>0</v>
      </c>
      <c r="BA28" s="169">
        <f>SUM(X28*'Calcs Men No Intervention'!X66,diabetes_decrement*'Calcs Men No Intervention'!CC228,heart_decrement*'Calcs Men No Intervention'!CC293,stroke_decrement*'Calcs Men No Intervention'!CC358,cancer_decrement*SUM('Calcs Men No Intervention'!CC423,'Calcs Men No Intervention'!CC488))</f>
        <v>0</v>
      </c>
      <c r="BB28" s="169">
        <f>SUM(Y28*'Calcs Men No Intervention'!Y66,diabetes_decrement*'Calcs Men No Intervention'!CD228,heart_decrement*'Calcs Men No Intervention'!CD293,stroke_decrement*'Calcs Men No Intervention'!CD358,cancer_decrement*SUM('Calcs Men No Intervention'!CD423,'Calcs Men No Intervention'!CD488))</f>
        <v>0</v>
      </c>
      <c r="BC28" s="169">
        <f>SUM(Z28*'Calcs Men No Intervention'!Z66,diabetes_decrement*'Calcs Men No Intervention'!CE228,heart_decrement*'Calcs Men No Intervention'!CE293,stroke_decrement*'Calcs Men No Intervention'!CE358,cancer_decrement*SUM('Calcs Men No Intervention'!CE423,'Calcs Men No Intervention'!CE488))</f>
        <v>0</v>
      </c>
      <c r="BD28" s="169">
        <f>SUM(AA28*'Calcs Men No Intervention'!AA66,diabetes_decrement*'Calcs Men No Intervention'!CF228,heart_decrement*'Calcs Men No Intervention'!CF293,stroke_decrement*'Calcs Men No Intervention'!CF358,cancer_decrement*SUM('Calcs Men No Intervention'!CF423,'Calcs Men No Intervention'!CF488))</f>
        <v>0</v>
      </c>
      <c r="BE28" s="169">
        <f>SUM(AB28*'Calcs Men No Intervention'!AB66,diabetes_decrement*'Calcs Men No Intervention'!CG228,heart_decrement*'Calcs Men No Intervention'!CG293,stroke_decrement*'Calcs Men No Intervention'!CG358,cancer_decrement*SUM('Calcs Men No Intervention'!CG423,'Calcs Men No Intervention'!CG488))</f>
        <v>0</v>
      </c>
    </row>
    <row r="29" spans="2:69" x14ac:dyDescent="0.3">
      <c r="B29" s="1">
        <v>25</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f>MIN(SUMPRODUCT(CHOOSE({1,2,3,4,5,6},'Calcs Men No Intervention'!BD133,'Calcs Men No Intervention'!BD133^2,'Calcs Men No Intervention'!BD133^3,'Calcs Men No Intervention'!AA101,0,1),Utilities!$BG$11:$BL$11),1)</f>
        <v>1</v>
      </c>
      <c r="AE29" s="1">
        <v>25</v>
      </c>
      <c r="AF29" s="169">
        <f>SUM(C29*'Calcs Men No Intervention'!C67,diabetes_decrement*'Calcs Men No Intervention'!BH229,heart_decrement*'Calcs Men No Intervention'!BH294,stroke_decrement*'Calcs Men No Intervention'!BH359,cancer_decrement*SUM('Calcs Men No Intervention'!BH424,'Calcs Men No Intervention'!BH489))</f>
        <v>0</v>
      </c>
      <c r="AG29" s="169">
        <f>SUM(D29*'Calcs Men No Intervention'!D67,diabetes_decrement*'Calcs Men No Intervention'!BI229,heart_decrement*'Calcs Men No Intervention'!BI294,stroke_decrement*'Calcs Men No Intervention'!BI359,cancer_decrement*SUM('Calcs Men No Intervention'!BI424,'Calcs Men No Intervention'!BI489))</f>
        <v>0</v>
      </c>
      <c r="AH29" s="169">
        <f>SUM(E29*'Calcs Men No Intervention'!E67,diabetes_decrement*'Calcs Men No Intervention'!BJ229,heart_decrement*'Calcs Men No Intervention'!BJ294,stroke_decrement*'Calcs Men No Intervention'!BJ359,cancer_decrement*SUM('Calcs Men No Intervention'!BJ424,'Calcs Men No Intervention'!BJ489))</f>
        <v>0</v>
      </c>
      <c r="AI29" s="169">
        <f>SUM(F29*'Calcs Men No Intervention'!F67,diabetes_decrement*'Calcs Men No Intervention'!BK229,heart_decrement*'Calcs Men No Intervention'!BK294,stroke_decrement*'Calcs Men No Intervention'!BK359,cancer_decrement*SUM('Calcs Men No Intervention'!BK424,'Calcs Men No Intervention'!BK489))</f>
        <v>0</v>
      </c>
      <c r="AJ29" s="169">
        <f>SUM(G29*'Calcs Men No Intervention'!G67,diabetes_decrement*'Calcs Men No Intervention'!BL229,heart_decrement*'Calcs Men No Intervention'!BL294,stroke_decrement*'Calcs Men No Intervention'!BL359,cancer_decrement*SUM('Calcs Men No Intervention'!BL424,'Calcs Men No Intervention'!BL489))</f>
        <v>0</v>
      </c>
      <c r="AK29" s="169">
        <f>SUM(H29*'Calcs Men No Intervention'!H67,diabetes_decrement*'Calcs Men No Intervention'!BM229,heart_decrement*'Calcs Men No Intervention'!BM294,stroke_decrement*'Calcs Men No Intervention'!BM359,cancer_decrement*SUM('Calcs Men No Intervention'!BM424,'Calcs Men No Intervention'!BM489))</f>
        <v>0</v>
      </c>
      <c r="AL29" s="169">
        <f>SUM(I29*'Calcs Men No Intervention'!I67,diabetes_decrement*'Calcs Men No Intervention'!BN229,heart_decrement*'Calcs Men No Intervention'!BN294,stroke_decrement*'Calcs Men No Intervention'!BN359,cancer_decrement*SUM('Calcs Men No Intervention'!BN424,'Calcs Men No Intervention'!BN489))</f>
        <v>0</v>
      </c>
      <c r="AM29" s="169">
        <f>SUM(J29*'Calcs Men No Intervention'!J67,diabetes_decrement*'Calcs Men No Intervention'!BO229,heart_decrement*'Calcs Men No Intervention'!BO294,stroke_decrement*'Calcs Men No Intervention'!BO359,cancer_decrement*SUM('Calcs Men No Intervention'!BO424,'Calcs Men No Intervention'!BO489))</f>
        <v>0</v>
      </c>
      <c r="AN29" s="169">
        <f>SUM(K29*'Calcs Men No Intervention'!K67,diabetes_decrement*'Calcs Men No Intervention'!BP229,heart_decrement*'Calcs Men No Intervention'!BP294,stroke_decrement*'Calcs Men No Intervention'!BP359,cancer_decrement*SUM('Calcs Men No Intervention'!BP424,'Calcs Men No Intervention'!BP489))</f>
        <v>0</v>
      </c>
      <c r="AO29" s="169">
        <f>SUM(L29*'Calcs Men No Intervention'!L67,diabetes_decrement*'Calcs Men No Intervention'!BQ229,heart_decrement*'Calcs Men No Intervention'!BQ294,stroke_decrement*'Calcs Men No Intervention'!BQ359,cancer_decrement*SUM('Calcs Men No Intervention'!BQ424,'Calcs Men No Intervention'!BQ489))</f>
        <v>0</v>
      </c>
      <c r="AP29" s="169">
        <f>SUM(M29*'Calcs Men No Intervention'!M67,diabetes_decrement*'Calcs Men No Intervention'!BR229,heart_decrement*'Calcs Men No Intervention'!BR294,stroke_decrement*'Calcs Men No Intervention'!BR359,cancer_decrement*SUM('Calcs Men No Intervention'!BR424,'Calcs Men No Intervention'!BR489))</f>
        <v>0</v>
      </c>
      <c r="AQ29" s="169">
        <f>SUM(N29*'Calcs Men No Intervention'!N67,diabetes_decrement*'Calcs Men No Intervention'!BS229,heart_decrement*'Calcs Men No Intervention'!BS294,stroke_decrement*'Calcs Men No Intervention'!BS359,cancer_decrement*SUM('Calcs Men No Intervention'!BS424,'Calcs Men No Intervention'!BS489))</f>
        <v>0</v>
      </c>
      <c r="AR29" s="169">
        <f>SUM(O29*'Calcs Men No Intervention'!O67,diabetes_decrement*'Calcs Men No Intervention'!BT229,heart_decrement*'Calcs Men No Intervention'!BT294,stroke_decrement*'Calcs Men No Intervention'!BT359,cancer_decrement*SUM('Calcs Men No Intervention'!BT424,'Calcs Men No Intervention'!BT489))</f>
        <v>0</v>
      </c>
      <c r="AS29" s="169">
        <f>SUM(P29*'Calcs Men No Intervention'!P67,diabetes_decrement*'Calcs Men No Intervention'!BU229,heart_decrement*'Calcs Men No Intervention'!BU294,stroke_decrement*'Calcs Men No Intervention'!BU359,cancer_decrement*SUM('Calcs Men No Intervention'!BU424,'Calcs Men No Intervention'!BU489))</f>
        <v>0</v>
      </c>
      <c r="AT29" s="169">
        <f>SUM(Q29*'Calcs Men No Intervention'!Q67,diabetes_decrement*'Calcs Men No Intervention'!BV229,heart_decrement*'Calcs Men No Intervention'!BV294,stroke_decrement*'Calcs Men No Intervention'!BV359,cancer_decrement*SUM('Calcs Men No Intervention'!BV424,'Calcs Men No Intervention'!BV489))</f>
        <v>0</v>
      </c>
      <c r="AU29" s="169">
        <f>SUM(R29*'Calcs Men No Intervention'!R67,diabetes_decrement*'Calcs Men No Intervention'!BW229,heart_decrement*'Calcs Men No Intervention'!BW294,stroke_decrement*'Calcs Men No Intervention'!BW359,cancer_decrement*SUM('Calcs Men No Intervention'!BW424,'Calcs Men No Intervention'!BW489))</f>
        <v>0</v>
      </c>
      <c r="AV29" s="169">
        <f>SUM(S29*'Calcs Men No Intervention'!S67,diabetes_decrement*'Calcs Men No Intervention'!BX229,heart_decrement*'Calcs Men No Intervention'!BX294,stroke_decrement*'Calcs Men No Intervention'!BX359,cancer_decrement*SUM('Calcs Men No Intervention'!BX424,'Calcs Men No Intervention'!BX489))</f>
        <v>0</v>
      </c>
      <c r="AW29" s="169">
        <f>SUM(T29*'Calcs Men No Intervention'!T67,diabetes_decrement*'Calcs Men No Intervention'!BY229,heart_decrement*'Calcs Men No Intervention'!BY294,stroke_decrement*'Calcs Men No Intervention'!BY359,cancer_decrement*SUM('Calcs Men No Intervention'!BY424,'Calcs Men No Intervention'!BY489))</f>
        <v>0</v>
      </c>
      <c r="AX29" s="169">
        <f>SUM(U29*'Calcs Men No Intervention'!U67,diabetes_decrement*'Calcs Men No Intervention'!BZ229,heart_decrement*'Calcs Men No Intervention'!BZ294,stroke_decrement*'Calcs Men No Intervention'!BZ359,cancer_decrement*SUM('Calcs Men No Intervention'!BZ424,'Calcs Men No Intervention'!BZ489))</f>
        <v>0</v>
      </c>
      <c r="AY29" s="169">
        <f>SUM(V29*'Calcs Men No Intervention'!V67,diabetes_decrement*'Calcs Men No Intervention'!CA229,heart_decrement*'Calcs Men No Intervention'!CA294,stroke_decrement*'Calcs Men No Intervention'!CA359,cancer_decrement*SUM('Calcs Men No Intervention'!CA424,'Calcs Men No Intervention'!CA489))</f>
        <v>0</v>
      </c>
      <c r="AZ29" s="169">
        <f>SUM(W29*'Calcs Men No Intervention'!W67,diabetes_decrement*'Calcs Men No Intervention'!CB229,heart_decrement*'Calcs Men No Intervention'!CB294,stroke_decrement*'Calcs Men No Intervention'!CB359,cancer_decrement*SUM('Calcs Men No Intervention'!CB424,'Calcs Men No Intervention'!CB489))</f>
        <v>0</v>
      </c>
      <c r="BA29" s="169">
        <f>SUM(X29*'Calcs Men No Intervention'!X67,diabetes_decrement*'Calcs Men No Intervention'!CC229,heart_decrement*'Calcs Men No Intervention'!CC294,stroke_decrement*'Calcs Men No Intervention'!CC359,cancer_decrement*SUM('Calcs Men No Intervention'!CC424,'Calcs Men No Intervention'!CC489))</f>
        <v>0</v>
      </c>
      <c r="BB29" s="169">
        <f>SUM(Y29*'Calcs Men No Intervention'!Y67,diabetes_decrement*'Calcs Men No Intervention'!CD229,heart_decrement*'Calcs Men No Intervention'!CD294,stroke_decrement*'Calcs Men No Intervention'!CD359,cancer_decrement*SUM('Calcs Men No Intervention'!CD424,'Calcs Men No Intervention'!CD489))</f>
        <v>0</v>
      </c>
      <c r="BC29" s="169">
        <f>SUM(Z29*'Calcs Men No Intervention'!Z67,diabetes_decrement*'Calcs Men No Intervention'!CE229,heart_decrement*'Calcs Men No Intervention'!CE294,stroke_decrement*'Calcs Men No Intervention'!CE359,cancer_decrement*SUM('Calcs Men No Intervention'!CE424,'Calcs Men No Intervention'!CE489))</f>
        <v>0</v>
      </c>
      <c r="BD29" s="169">
        <f>SUM(AA29*'Calcs Men No Intervention'!AA67,diabetes_decrement*'Calcs Men No Intervention'!CF229,heart_decrement*'Calcs Men No Intervention'!CF294,stroke_decrement*'Calcs Men No Intervention'!CF359,cancer_decrement*SUM('Calcs Men No Intervention'!CF424,'Calcs Men No Intervention'!CF489))</f>
        <v>0</v>
      </c>
      <c r="BE29" s="169">
        <f>SUM(AB29*'Calcs Men No Intervention'!AB67,diabetes_decrement*'Calcs Men No Intervention'!CG229,heart_decrement*'Calcs Men No Intervention'!CG294,stroke_decrement*'Calcs Men No Intervention'!CG359,cancer_decrement*SUM('Calcs Men No Intervention'!CG424,'Calcs Men No Intervention'!CG489))</f>
        <v>0</v>
      </c>
    </row>
    <row r="30" spans="2:69" x14ac:dyDescent="0.3">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row>
    <row r="31" spans="2:69" x14ac:dyDescent="0.3">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E31" s="5" t="s">
        <v>278</v>
      </c>
      <c r="AF31" s="183">
        <f>SUM(AF5:AF29)</f>
        <v>0</v>
      </c>
      <c r="AG31" s="183">
        <f t="shared" ref="AG31:BE31" si="0">SUM(AG5:AG29)</f>
        <v>69.76356697761446</v>
      </c>
      <c r="AH31" s="183">
        <f t="shared" si="0"/>
        <v>69.496124801510334</v>
      </c>
      <c r="AI31" s="183">
        <f t="shared" si="0"/>
        <v>69.192702194771002</v>
      </c>
      <c r="AJ31" s="183">
        <f t="shared" si="0"/>
        <v>68.855721285944171</v>
      </c>
      <c r="AK31" s="183">
        <f t="shared" si="0"/>
        <v>68.452469105553149</v>
      </c>
      <c r="AL31" s="183">
        <f>SUM(AL5:AL29)</f>
        <v>68.003777668286659</v>
      </c>
      <c r="AM31" s="183">
        <f t="shared" si="0"/>
        <v>67.317104717573017</v>
      </c>
      <c r="AN31" s="183">
        <f t="shared" si="0"/>
        <v>66.382338375345128</v>
      </c>
      <c r="AO31" s="183">
        <f t="shared" si="0"/>
        <v>65.416713373168633</v>
      </c>
      <c r="AP31" s="183">
        <f t="shared" si="0"/>
        <v>64.354526472001425</v>
      </c>
      <c r="AQ31" s="183">
        <f t="shared" si="0"/>
        <v>63.230984816879072</v>
      </c>
      <c r="AR31" s="183">
        <f t="shared" si="0"/>
        <v>62.05105540074198</v>
      </c>
      <c r="AS31" s="183">
        <f>SUM(AS5:AS29)</f>
        <v>60.825478758593249</v>
      </c>
      <c r="AT31" s="183">
        <f t="shared" si="0"/>
        <v>59.552019823660927</v>
      </c>
      <c r="AU31" s="183">
        <f t="shared" si="0"/>
        <v>58.179600971329982</v>
      </c>
      <c r="AV31" s="183">
        <f t="shared" si="0"/>
        <v>56.76176691886814</v>
      </c>
      <c r="AW31" s="183">
        <f t="shared" si="0"/>
        <v>55.295258126311147</v>
      </c>
      <c r="AX31" s="183">
        <f t="shared" si="0"/>
        <v>53.796172290892947</v>
      </c>
      <c r="AY31" s="183">
        <f t="shared" si="0"/>
        <v>52.264192339186451</v>
      </c>
      <c r="AZ31" s="183">
        <f t="shared" si="0"/>
        <v>50.64971217891506</v>
      </c>
      <c r="BA31" s="183">
        <f t="shared" si="0"/>
        <v>48.956851053141548</v>
      </c>
      <c r="BB31" s="183">
        <f t="shared" si="0"/>
        <v>47.19832262877599</v>
      </c>
      <c r="BC31" s="183">
        <f t="shared" si="0"/>
        <v>45.411178482903409</v>
      </c>
      <c r="BD31" s="183">
        <f t="shared" si="0"/>
        <v>43.568570248406907</v>
      </c>
      <c r="BE31" s="183">
        <f t="shared" si="0"/>
        <v>41.637415479178046</v>
      </c>
    </row>
    <row r="32" spans="2:69" x14ac:dyDescent="0.3">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E32" s="5"/>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row>
    <row r="33" spans="2:57" x14ac:dyDescent="0.3">
      <c r="B33" s="182" t="s">
        <v>360</v>
      </c>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E33" s="182" t="s">
        <v>360</v>
      </c>
    </row>
    <row r="34" spans="2:57" x14ac:dyDescent="0.3">
      <c r="B34" s="11"/>
      <c r="C34" s="1" t="s">
        <v>13</v>
      </c>
      <c r="F34" s="3"/>
      <c r="AE34" s="11"/>
      <c r="AF34" s="1" t="s">
        <v>13</v>
      </c>
      <c r="AI34" s="3"/>
    </row>
    <row r="35" spans="2:57" x14ac:dyDescent="0.3">
      <c r="C35" s="1">
        <v>0</v>
      </c>
      <c r="D35" s="1">
        <v>1</v>
      </c>
      <c r="E35" s="1">
        <v>2</v>
      </c>
      <c r="F35" s="1">
        <v>3</v>
      </c>
      <c r="G35" s="1">
        <v>4</v>
      </c>
      <c r="H35" s="1">
        <v>5</v>
      </c>
      <c r="I35" s="1">
        <v>6</v>
      </c>
      <c r="J35" s="1">
        <v>7</v>
      </c>
      <c r="K35" s="1">
        <v>8</v>
      </c>
      <c r="L35" s="1">
        <v>9</v>
      </c>
      <c r="M35" s="1">
        <v>10</v>
      </c>
      <c r="N35" s="1">
        <v>11</v>
      </c>
      <c r="O35" s="1">
        <v>12</v>
      </c>
      <c r="P35" s="1">
        <v>13</v>
      </c>
      <c r="Q35" s="1">
        <v>14</v>
      </c>
      <c r="R35" s="1">
        <v>15</v>
      </c>
      <c r="S35" s="1">
        <v>16</v>
      </c>
      <c r="T35" s="1">
        <v>17</v>
      </c>
      <c r="U35" s="1">
        <v>18</v>
      </c>
      <c r="V35" s="1">
        <v>19</v>
      </c>
      <c r="W35" s="1">
        <v>20</v>
      </c>
      <c r="X35" s="1">
        <v>21</v>
      </c>
      <c r="Y35" s="1">
        <v>22</v>
      </c>
      <c r="Z35" s="1">
        <v>23</v>
      </c>
      <c r="AA35" s="1">
        <v>24</v>
      </c>
      <c r="AB35" s="1">
        <v>25</v>
      </c>
      <c r="AF35" s="1">
        <v>0</v>
      </c>
      <c r="AG35" s="1">
        <v>1</v>
      </c>
      <c r="AH35" s="1">
        <v>2</v>
      </c>
      <c r="AI35" s="1">
        <v>3</v>
      </c>
      <c r="AJ35" s="1">
        <v>4</v>
      </c>
      <c r="AK35" s="1">
        <v>5</v>
      </c>
      <c r="AL35" s="1">
        <v>6</v>
      </c>
      <c r="AM35" s="1">
        <v>7</v>
      </c>
      <c r="AN35" s="1">
        <v>8</v>
      </c>
      <c r="AO35" s="1">
        <v>9</v>
      </c>
      <c r="AP35" s="1">
        <v>10</v>
      </c>
      <c r="AQ35" s="1">
        <v>11</v>
      </c>
      <c r="AR35" s="1">
        <v>12</v>
      </c>
      <c r="AS35" s="1">
        <v>13</v>
      </c>
      <c r="AT35" s="1">
        <v>14</v>
      </c>
      <c r="AU35" s="1">
        <v>15</v>
      </c>
      <c r="AV35" s="1">
        <v>16</v>
      </c>
      <c r="AW35" s="1">
        <v>17</v>
      </c>
      <c r="AX35" s="1">
        <v>18</v>
      </c>
      <c r="AY35" s="1">
        <v>19</v>
      </c>
      <c r="AZ35" s="1">
        <v>20</v>
      </c>
      <c r="BA35" s="1">
        <v>21</v>
      </c>
      <c r="BB35" s="1">
        <v>22</v>
      </c>
      <c r="BC35" s="1">
        <v>23</v>
      </c>
      <c r="BD35" s="1">
        <v>24</v>
      </c>
      <c r="BE35" s="1">
        <v>25</v>
      </c>
    </row>
    <row r="36" spans="2:57" x14ac:dyDescent="0.3">
      <c r="B36" s="1">
        <v>1</v>
      </c>
      <c r="C36" s="53"/>
      <c r="D36" s="53">
        <f>MIN(SUMPRODUCT(CHOOSE({1,2,3,4,5,6},'Calcs Men Intervention'!AF109,'Calcs Men Intervention'!AF109^2,'Calcs Men Intervention'!AF109^3,'Calcs Men Intervention'!C77,0,1),Utilities!$BG$11:$BL$11),1)</f>
        <v>1</v>
      </c>
      <c r="E36" s="53">
        <f>MIN(SUMPRODUCT(CHOOSE({1,2,3,4,5,6},'Calcs Men Intervention'!AG109,'Calcs Men Intervention'!AG109^2,'Calcs Men Intervention'!AG109^3,'Calcs Men Intervention'!D77,0,1),Utilities!$BG$11:$BL$11),1)</f>
        <v>1</v>
      </c>
      <c r="F36" s="53">
        <f>MIN(SUMPRODUCT(CHOOSE({1,2,3,4,5,6},'Calcs Men Intervention'!AH109,'Calcs Men Intervention'!AH109^2,'Calcs Men Intervention'!AH109^3,'Calcs Men Intervention'!E77,0,1),Utilities!$BG$11:$BL$11),1)</f>
        <v>1</v>
      </c>
      <c r="G36" s="53">
        <f>MIN(SUMPRODUCT(CHOOSE({1,2,3,4,5,6},'Calcs Men Intervention'!AI109,'Calcs Men Intervention'!AI109^2,'Calcs Men Intervention'!AI109^3,'Calcs Men Intervention'!F77,0,1),Utilities!$BG$11:$BL$11),1)</f>
        <v>1</v>
      </c>
      <c r="H36" s="53">
        <f>MIN(SUMPRODUCT(CHOOSE({1,2,3,4,5,6},'Calcs Men Intervention'!AJ109,'Calcs Men Intervention'!AJ109^2,'Calcs Men Intervention'!AJ109^3,'Calcs Men Intervention'!G77,0,1),Utilities!$BG$11:$BL$11),1)</f>
        <v>1</v>
      </c>
      <c r="I36" s="53">
        <f>MIN(SUMPRODUCT(CHOOSE({1,2,3,4,5,6},'Calcs Men Intervention'!AK109,'Calcs Men Intervention'!AK109^2,'Calcs Men Intervention'!AK109^3,'Calcs Men Intervention'!H77,0,1),Utilities!$BG$11:$BL$11),1)</f>
        <v>1</v>
      </c>
      <c r="J36" s="53">
        <f>MIN(SUMPRODUCT(CHOOSE({1,2,3,4,5,6},'Calcs Men Intervention'!AL109,'Calcs Men Intervention'!AL109^2,'Calcs Men Intervention'!AL109^3,'Calcs Men Intervention'!I77,0,1),Utilities!$BG$11:$BL$11),1)</f>
        <v>1</v>
      </c>
      <c r="K36" s="53">
        <f>MIN(SUMPRODUCT(CHOOSE({1,2,3,4,5,6},'Calcs Men Intervention'!AM109,'Calcs Men Intervention'!AM109^2,'Calcs Men Intervention'!AM109^3,'Calcs Men Intervention'!J77,0,1),Utilities!$BG$11:$BL$11),1)</f>
        <v>1</v>
      </c>
      <c r="L36" s="53">
        <f>MIN(SUMPRODUCT(CHOOSE({1,2,3,4,5,6},'Calcs Men Intervention'!AN109,'Calcs Men Intervention'!AN109^2,'Calcs Men Intervention'!AN109^3,'Calcs Men Intervention'!K77,0,1),Utilities!$BG$11:$BL$11),1)</f>
        <v>0.99369368599791719</v>
      </c>
      <c r="M36" s="53">
        <f>MIN(SUMPRODUCT(CHOOSE({1,2,3,4,5,6},'Calcs Men Intervention'!AO109,'Calcs Men Intervention'!AO109^2,'Calcs Men Intervention'!AO109^3,'Calcs Men Intervention'!L77,0,1),Utilities!$BG$11:$BL$11),1)</f>
        <v>0.98599081191754756</v>
      </c>
      <c r="N36" s="53">
        <f>MIN(SUMPRODUCT(CHOOSE({1,2,3,4,5,6},'Calcs Men Intervention'!AP109,'Calcs Men Intervention'!AP109^2,'Calcs Men Intervention'!AP109^3,'Calcs Men Intervention'!M77,0,1),Utilities!$BG$11:$BL$11),1)</f>
        <v>0.97817928045736235</v>
      </c>
      <c r="O36" s="53">
        <f>MIN(SUMPRODUCT(CHOOSE({1,2,3,4,5,6},'Calcs Men Intervention'!AQ109,'Calcs Men Intervention'!AQ109^2,'Calcs Men Intervention'!AQ109^3,'Calcs Men Intervention'!N77,0,1),Utilities!$BG$11:$BL$11),1)</f>
        <v>0.97026190655739752</v>
      </c>
      <c r="P36" s="53">
        <f>MIN(SUMPRODUCT(CHOOSE({1,2,3,4,5,6},'Calcs Men Intervention'!AR109,'Calcs Men Intervention'!AR109^2,'Calcs Men Intervention'!AR109^3,'Calcs Men Intervention'!O77,0,1),Utilities!$BG$11:$BL$11),1)</f>
        <v>0.96224150515768792</v>
      </c>
      <c r="Q36" s="53">
        <f>MIN(SUMPRODUCT(CHOOSE({1,2,3,4,5,6},'Calcs Men Intervention'!AS109,'Calcs Men Intervention'!AS109^2,'Calcs Men Intervention'!AS109^3,'Calcs Men Intervention'!P77,0,1),Utilities!$BG$11:$BL$11),1)</f>
        <v>0.95516526097945742</v>
      </c>
      <c r="R36" s="53">
        <f>MIN(SUMPRODUCT(CHOOSE({1,2,3,4,5,6},'Calcs Men Intervention'!AT109,'Calcs Men Intervention'!AT109^2,'Calcs Men Intervention'!AT109^3,'Calcs Men Intervention'!Q77,0,1),Utilities!$BG$11:$BL$11),1)</f>
        <v>0.94909422129159782</v>
      </c>
      <c r="S36" s="53">
        <f>MIN(SUMPRODUCT(CHOOSE({1,2,3,4,5,6},'Calcs Men Intervention'!AU109,'Calcs Men Intervention'!AU109^2,'Calcs Men Intervention'!AU109^3,'Calcs Men Intervention'!R77,0,1),Utilities!$BG$11:$BL$11),1)</f>
        <v>0.94300410111347732</v>
      </c>
      <c r="T36" s="53">
        <f>MIN(SUMPRODUCT(CHOOSE({1,2,3,4,5,6},'Calcs Men Intervention'!AV109,'Calcs Men Intervention'!AV109^2,'Calcs Men Intervention'!AV109^3,'Calcs Men Intervention'!S77,0,1),Utilities!$BG$11:$BL$11),1)</f>
        <v>0.93689514628621784</v>
      </c>
      <c r="U36" s="53">
        <f>MIN(SUMPRODUCT(CHOOSE({1,2,3,4,5,6},'Calcs Men Intervention'!AW109,'Calcs Men Intervention'!AW109^2,'Calcs Men Intervention'!AW109^3,'Calcs Men Intervention'!T77,0,1),Utilities!$BG$11:$BL$11),1)</f>
        <v>0.93076760265093716</v>
      </c>
      <c r="V36" s="53">
        <f>MIN(SUMPRODUCT(CHOOSE({1,2,3,4,5,6},'Calcs Men Intervention'!AX109,'Calcs Men Intervention'!AX109^2,'Calcs Men Intervention'!AX109^3,'Calcs Men Intervention'!U77,0,1),Utilities!$BG$11:$BL$11),1)</f>
        <v>0.92462171604875754</v>
      </c>
      <c r="W36" s="53">
        <f>MIN(SUMPRODUCT(CHOOSE({1,2,3,4,5,6},'Calcs Men Intervention'!AY109,'Calcs Men Intervention'!AY109^2,'Calcs Men Intervention'!AY109^3,'Calcs Men Intervention'!V77,0,1),Utilities!$BG$11:$BL$11),1)</f>
        <v>0.9184577323207973</v>
      </c>
      <c r="X36" s="53">
        <f>MIN(SUMPRODUCT(CHOOSE({1,2,3,4,5,6},'Calcs Men Intervention'!AZ109,'Calcs Men Intervention'!AZ109^2,'Calcs Men Intervention'!AZ109^3,'Calcs Men Intervention'!W77,0,1),Utilities!$BG$11:$BL$11),1)</f>
        <v>0.9123206165235338</v>
      </c>
      <c r="Y36" s="53">
        <f>MIN(SUMPRODUCT(CHOOSE({1,2,3,4,5,6},'Calcs Men Intervention'!BA109,'Calcs Men Intervention'!BA109^2,'Calcs Men Intervention'!BA109^3,'Calcs Men Intervention'!X77,0,1),Utilities!$BG$11:$BL$11),1)</f>
        <v>0.90625701713612083</v>
      </c>
      <c r="Z36" s="53">
        <f>MIN(SUMPRODUCT(CHOOSE({1,2,3,4,5,6},'Calcs Men Intervention'!BB109,'Calcs Men Intervention'!BB109^2,'Calcs Men Intervention'!BB109^3,'Calcs Men Intervention'!Y77,0,1),Utilities!$BG$11:$BL$11),1)</f>
        <v>0.90026955741500903</v>
      </c>
      <c r="AA36" s="53">
        <f>MIN(SUMPRODUCT(CHOOSE({1,2,3,4,5,6},'Calcs Men Intervention'!BC109,'Calcs Men Intervention'!BC109^2,'Calcs Men Intervention'!BC109^3,'Calcs Men Intervention'!Z77,0,1),Utilities!$BG$11:$BL$11),1)</f>
        <v>0.89436067041903367</v>
      </c>
      <c r="AB36" s="53">
        <f>MIN(SUMPRODUCT(CHOOSE({1,2,3,4,5,6},'Calcs Men Intervention'!BD109,'Calcs Men Intervention'!BD109^2,'Calcs Men Intervention'!BD109^3,'Calcs Men Intervention'!AA77,0,1),Utilities!$BG$11:$BL$11),1)</f>
        <v>0.88853260707607373</v>
      </c>
      <c r="AE36" s="1">
        <v>1</v>
      </c>
      <c r="AF36" s="169">
        <f>SUM(C36*'Calcs Men Intervention'!C43,diabetes_decrement*'Calcs Men Intervention'!BH205,heart_decrement*'Calcs Men Intervention'!BH270,stroke_decrement*'Calcs Men Intervention'!BH335,cancer_decrement*SUM('Calcs Men Intervention'!BH400,'Calcs Men Intervention'!BH465))</f>
        <v>0</v>
      </c>
      <c r="AG36" s="169">
        <f>SUM(D36*'Calcs Men Intervention'!D43,diabetes_decrement*'Calcs Men Intervention'!BI205,heart_decrement*'Calcs Men Intervention'!BI270,stroke_decrement*'Calcs Men Intervention'!BI335,cancer_decrement*SUM('Calcs Men Intervention'!BI400,'Calcs Men Intervention'!BI465))</f>
        <v>69.77009760246068</v>
      </c>
      <c r="AH36" s="169">
        <f>SUM(E36*'Calcs Men Intervention'!E43,diabetes_decrement*'Calcs Men Intervention'!BJ205,heart_decrement*'Calcs Men Intervention'!BJ270,stroke_decrement*'Calcs Men Intervention'!BJ335,cancer_decrement*SUM('Calcs Men Intervention'!BJ400,'Calcs Men Intervention'!BJ465))</f>
        <v>69.516113776214667</v>
      </c>
      <c r="AI36" s="169">
        <f>SUM(F36*'Calcs Men Intervention'!F43,diabetes_decrement*'Calcs Men Intervention'!BK205,heart_decrement*'Calcs Men Intervention'!BK270,stroke_decrement*'Calcs Men Intervention'!BK335,cancer_decrement*SUM('Calcs Men Intervention'!BK400,'Calcs Men Intervention'!BK465))</f>
        <v>69.227186158999714</v>
      </c>
      <c r="AJ36" s="169">
        <f>SUM(G36*'Calcs Men Intervention'!G43,diabetes_decrement*'Calcs Men Intervention'!BL205,heart_decrement*'Calcs Men Intervention'!BL270,stroke_decrement*'Calcs Men Intervention'!BL335,cancer_decrement*SUM('Calcs Men Intervention'!BL400,'Calcs Men Intervention'!BL465))</f>
        <v>68.904886552005209</v>
      </c>
      <c r="AK36" s="169">
        <f>SUM(H36*'Calcs Men Intervention'!H43,diabetes_decrement*'Calcs Men Intervention'!BM205,heart_decrement*'Calcs Men Intervention'!BM270,stroke_decrement*'Calcs Men Intervention'!BM335,cancer_decrement*SUM('Calcs Men Intervention'!BM400,'Calcs Men Intervention'!BM465))</f>
        <v>68.5211078626171</v>
      </c>
      <c r="AL36" s="169">
        <f>SUM(I36*'Calcs Men Intervention'!I43,diabetes_decrement*'Calcs Men Intervention'!BN205,heart_decrement*'Calcs Men Intervention'!BN270,stroke_decrement*'Calcs Men Intervention'!BN335,cancer_decrement*SUM('Calcs Men Intervention'!BN400,'Calcs Men Intervention'!BN465))</f>
        <v>68.091335384750124</v>
      </c>
      <c r="AM36" s="169">
        <f>SUM(J36*'Calcs Men Intervention'!J43,diabetes_decrement*'Calcs Men Intervention'!BO205,heart_decrement*'Calcs Men Intervention'!BO270,stroke_decrement*'Calcs Men Intervention'!BO335,cancer_decrement*SUM('Calcs Men Intervention'!BO400,'Calcs Men Intervention'!BO465))</f>
        <v>67.619623066068172</v>
      </c>
      <c r="AN36" s="169">
        <f>SUM(K36*'Calcs Men Intervention'!K43,diabetes_decrement*'Calcs Men Intervention'!BP205,heart_decrement*'Calcs Men Intervention'!BP270,stroke_decrement*'Calcs Men Intervention'!BP335,cancer_decrement*SUM('Calcs Men Intervention'!BP400,'Calcs Men Intervention'!BP465))</f>
        <v>67.101547554319211</v>
      </c>
      <c r="AO36" s="169">
        <f>SUM(L36*'Calcs Men Intervention'!L43,diabetes_decrement*'Calcs Men Intervention'!BQ205,heart_decrement*'Calcs Men Intervention'!BQ270,stroke_decrement*'Calcs Men Intervention'!BQ335,cancer_decrement*SUM('Calcs Men Intervention'!BQ400,'Calcs Men Intervention'!BQ465))</f>
        <v>66.122584683343078</v>
      </c>
      <c r="AP36" s="169">
        <f>SUM(M36*'Calcs Men Intervention'!M43,diabetes_decrement*'Calcs Men Intervention'!BR205,heart_decrement*'Calcs Men Intervention'!BR270,stroke_decrement*'Calcs Men Intervention'!BR335,cancer_decrement*SUM('Calcs Men Intervention'!BR400,'Calcs Men Intervention'!BR465))</f>
        <v>64.956030828611432</v>
      </c>
      <c r="AQ36" s="169">
        <f>SUM(N36*'Calcs Men Intervention'!N43,diabetes_decrement*'Calcs Men Intervention'!BS205,heart_decrement*'Calcs Men Intervention'!BS270,stroke_decrement*'Calcs Men Intervention'!BS335,cancer_decrement*SUM('Calcs Men Intervention'!BS400,'Calcs Men Intervention'!BS465))</f>
        <v>63.720943928229218</v>
      </c>
      <c r="AR36" s="169">
        <f>SUM(O36*'Calcs Men Intervention'!O43,diabetes_decrement*'Calcs Men Intervention'!BT205,heart_decrement*'Calcs Men Intervention'!BT270,stroke_decrement*'Calcs Men Intervention'!BT335,cancer_decrement*SUM('Calcs Men Intervention'!BT400,'Calcs Men Intervention'!BT465))</f>
        <v>62.422769952649311</v>
      </c>
      <c r="AS36" s="169">
        <f>SUM(P36*'Calcs Men Intervention'!P43,diabetes_decrement*'Calcs Men Intervention'!BU205,heart_decrement*'Calcs Men Intervention'!BU270,stroke_decrement*'Calcs Men Intervention'!BU335,cancer_decrement*SUM('Calcs Men Intervention'!BU400,'Calcs Men Intervention'!BU465))</f>
        <v>61.072803522795724</v>
      </c>
      <c r="AT36" s="169">
        <f>SUM(Q36*'Calcs Men Intervention'!Q43,diabetes_decrement*'Calcs Men Intervention'!BV205,heart_decrement*'Calcs Men Intervention'!BV270,stroke_decrement*'Calcs Men Intervention'!BV335,cancer_decrement*SUM('Calcs Men Intervention'!BV400,'Calcs Men Intervention'!BV465))</f>
        <v>59.737404087059147</v>
      </c>
      <c r="AU36" s="169">
        <f>SUM(R36*'Calcs Men Intervention'!R43,diabetes_decrement*'Calcs Men Intervention'!BW205,heart_decrement*'Calcs Men Intervention'!BW270,stroke_decrement*'Calcs Men Intervention'!BW335,cancer_decrement*SUM('Calcs Men Intervention'!BW400,'Calcs Men Intervention'!BW465))</f>
        <v>58.367835545963153</v>
      </c>
      <c r="AV36" s="169">
        <f>SUM(S36*'Calcs Men Intervention'!S43,diabetes_decrement*'Calcs Men Intervention'!BX205,heart_decrement*'Calcs Men Intervention'!BX270,stroke_decrement*'Calcs Men Intervention'!BX335,cancer_decrement*SUM('Calcs Men Intervention'!BX400,'Calcs Men Intervention'!BX465))</f>
        <v>56.951948580554351</v>
      </c>
      <c r="AW36" s="169">
        <f>SUM(T36*'Calcs Men Intervention'!T43,diabetes_decrement*'Calcs Men Intervention'!BY205,heart_decrement*'Calcs Men Intervention'!BY270,stroke_decrement*'Calcs Men Intervention'!BY335,cancer_decrement*SUM('Calcs Men Intervention'!BY400,'Calcs Men Intervention'!BY465))</f>
        <v>55.486612352536795</v>
      </c>
      <c r="AX36" s="169">
        <f>SUM(U36*'Calcs Men Intervention'!U43,diabetes_decrement*'Calcs Men Intervention'!BZ205,heart_decrement*'Calcs Men Intervention'!BZ270,stroke_decrement*'Calcs Men Intervention'!BZ335,cancer_decrement*SUM('Calcs Men Intervention'!BZ400,'Calcs Men Intervention'!BZ465))</f>
        <v>53.987986217659447</v>
      </c>
      <c r="AY36" s="169">
        <f>SUM(V36*'Calcs Men Intervention'!V43,diabetes_decrement*'Calcs Men Intervention'!CA205,heart_decrement*'Calcs Men Intervention'!CA270,stroke_decrement*'Calcs Men Intervention'!CA335,cancer_decrement*SUM('Calcs Men Intervention'!CA400,'Calcs Men Intervention'!CA465))</f>
        <v>52.455843223787177</v>
      </c>
      <c r="AZ36" s="169">
        <f>SUM(W36*'Calcs Men Intervention'!W43,diabetes_decrement*'Calcs Men Intervention'!CB205,heart_decrement*'Calcs Men Intervention'!CB270,stroke_decrement*'Calcs Men Intervention'!CB335,cancer_decrement*SUM('Calcs Men Intervention'!CB400,'Calcs Men Intervention'!CB465))</f>
        <v>50.838814627017385</v>
      </c>
      <c r="BA36" s="169">
        <f>SUM(X36*'Calcs Men Intervention'!X43,diabetes_decrement*'Calcs Men Intervention'!CC205,heart_decrement*'Calcs Men Intervention'!CC270,stroke_decrement*'Calcs Men Intervention'!CC335,cancer_decrement*SUM('Calcs Men Intervention'!CC400,'Calcs Men Intervention'!CC465))</f>
        <v>49.142759948544843</v>
      </c>
      <c r="BB36" s="169">
        <f>SUM(Y36*'Calcs Men Intervention'!Y43,diabetes_decrement*'Calcs Men Intervention'!CD205,heart_decrement*'Calcs Men Intervention'!CD270,stroke_decrement*'Calcs Men Intervention'!CD335,cancer_decrement*SUM('Calcs Men Intervention'!CD400,'Calcs Men Intervention'!CD465))</f>
        <v>47.380494251362897</v>
      </c>
      <c r="BC36" s="169">
        <f>SUM(Z36*'Calcs Men Intervention'!Z43,diabetes_decrement*'Calcs Men Intervention'!CE205,heart_decrement*'Calcs Men Intervention'!CE270,stroke_decrement*'Calcs Men Intervention'!CE335,cancer_decrement*SUM('Calcs Men Intervention'!CE400,'Calcs Men Intervention'!CE465))</f>
        <v>45.589171780444453</v>
      </c>
      <c r="BD36" s="169">
        <f>SUM(AA36*'Calcs Men Intervention'!AA43,diabetes_decrement*'Calcs Men Intervention'!CF205,heart_decrement*'Calcs Men Intervention'!CF270,stroke_decrement*'Calcs Men Intervention'!CF335,cancer_decrement*SUM('Calcs Men Intervention'!CF400,'Calcs Men Intervention'!CF465))</f>
        <v>43.741986626225973</v>
      </c>
      <c r="BE36" s="169">
        <f>SUM(AB36*'Calcs Men Intervention'!AB43,diabetes_decrement*'Calcs Men Intervention'!CG205,heart_decrement*'Calcs Men Intervention'!CG270,stroke_decrement*'Calcs Men Intervention'!CG335,cancer_decrement*SUM('Calcs Men Intervention'!CG400,'Calcs Men Intervention'!CG465))</f>
        <v>41.80579331936547</v>
      </c>
    </row>
    <row r="37" spans="2:57" x14ac:dyDescent="0.3">
      <c r="B37" s="1">
        <v>2</v>
      </c>
      <c r="C37" s="53"/>
      <c r="D37" s="53"/>
      <c r="E37" s="53">
        <f>MIN(SUMPRODUCT(CHOOSE({1,2,3,4,5,6},'Calcs Men Intervention'!AG110,'Calcs Men Intervention'!AG110^2,'Calcs Men Intervention'!AG110^3,'Calcs Men Intervention'!D78,0,1),Utilities!$BG$11:$BL$11),1)</f>
        <v>1</v>
      </c>
      <c r="F37" s="53">
        <f>MIN(SUMPRODUCT(CHOOSE({1,2,3,4,5,6},'Calcs Men Intervention'!AH110,'Calcs Men Intervention'!AH110^2,'Calcs Men Intervention'!AH110^3,'Calcs Men Intervention'!E78,0,1),Utilities!$BG$11:$BL$11),1)</f>
        <v>1</v>
      </c>
      <c r="G37" s="53">
        <f>MIN(SUMPRODUCT(CHOOSE({1,2,3,4,5,6},'Calcs Men Intervention'!AI110,'Calcs Men Intervention'!AI110^2,'Calcs Men Intervention'!AI110^3,'Calcs Men Intervention'!F78,0,1),Utilities!$BG$11:$BL$11),1)</f>
        <v>1</v>
      </c>
      <c r="H37" s="53">
        <f>MIN(SUMPRODUCT(CHOOSE({1,2,3,4,5,6},'Calcs Men Intervention'!AJ110,'Calcs Men Intervention'!AJ110^2,'Calcs Men Intervention'!AJ110^3,'Calcs Men Intervention'!G78,0,1),Utilities!$BG$11:$BL$11),1)</f>
        <v>1</v>
      </c>
      <c r="I37" s="53">
        <f>MIN(SUMPRODUCT(CHOOSE({1,2,3,4,5,6},'Calcs Men Intervention'!AK110,'Calcs Men Intervention'!AK110^2,'Calcs Men Intervention'!AK110^3,'Calcs Men Intervention'!H78,0,1),Utilities!$BG$11:$BL$11),1)</f>
        <v>1</v>
      </c>
      <c r="J37" s="53">
        <f>MIN(SUMPRODUCT(CHOOSE({1,2,3,4,5,6},'Calcs Men Intervention'!AL110,'Calcs Men Intervention'!AL110^2,'Calcs Men Intervention'!AL110^3,'Calcs Men Intervention'!I78,0,1),Utilities!$BG$11:$BL$11),1)</f>
        <v>1</v>
      </c>
      <c r="K37" s="53">
        <f>MIN(SUMPRODUCT(CHOOSE({1,2,3,4,5,6},'Calcs Men Intervention'!AM110,'Calcs Men Intervention'!AM110^2,'Calcs Men Intervention'!AM110^3,'Calcs Men Intervention'!J78,0,1),Utilities!$BG$11:$BL$11),1)</f>
        <v>1</v>
      </c>
      <c r="L37" s="53">
        <f>MIN(SUMPRODUCT(CHOOSE({1,2,3,4,5,6},'Calcs Men Intervention'!AN110,'Calcs Men Intervention'!AN110^2,'Calcs Men Intervention'!AN110^3,'Calcs Men Intervention'!K78,0,1),Utilities!$BG$11:$BL$11),1)</f>
        <v>1</v>
      </c>
      <c r="M37" s="53">
        <f>MIN(SUMPRODUCT(CHOOSE({1,2,3,4,5,6},'Calcs Men Intervention'!AO110,'Calcs Men Intervention'!AO110^2,'Calcs Men Intervention'!AO110^3,'Calcs Men Intervention'!L78,0,1),Utilities!$BG$11:$BL$11),1)</f>
        <v>0.99369368599791719</v>
      </c>
      <c r="N37" s="53">
        <f>MIN(SUMPRODUCT(CHOOSE({1,2,3,4,5,6},'Calcs Men Intervention'!AP110,'Calcs Men Intervention'!AP110^2,'Calcs Men Intervention'!AP110^3,'Calcs Men Intervention'!M78,0,1),Utilities!$BG$11:$BL$11),1)</f>
        <v>0.98599081191754756</v>
      </c>
      <c r="O37" s="53">
        <f>MIN(SUMPRODUCT(CHOOSE({1,2,3,4,5,6},'Calcs Men Intervention'!AQ110,'Calcs Men Intervention'!AQ110^2,'Calcs Men Intervention'!AQ110^3,'Calcs Men Intervention'!N78,0,1),Utilities!$BG$11:$BL$11),1)</f>
        <v>0.97817928045736235</v>
      </c>
      <c r="P37" s="53">
        <f>MIN(SUMPRODUCT(CHOOSE({1,2,3,4,5,6},'Calcs Men Intervention'!AR110,'Calcs Men Intervention'!AR110^2,'Calcs Men Intervention'!AR110^3,'Calcs Men Intervention'!O78,0,1),Utilities!$BG$11:$BL$11),1)</f>
        <v>0.97026190655739752</v>
      </c>
      <c r="Q37" s="53">
        <f>MIN(SUMPRODUCT(CHOOSE({1,2,3,4,5,6},'Calcs Men Intervention'!AS110,'Calcs Men Intervention'!AS110^2,'Calcs Men Intervention'!AS110^3,'Calcs Men Intervention'!P78,0,1),Utilities!$BG$11:$BL$11),1)</f>
        <v>0.96224150515768792</v>
      </c>
      <c r="R37" s="53">
        <f>MIN(SUMPRODUCT(CHOOSE({1,2,3,4,5,6},'Calcs Men Intervention'!AT110,'Calcs Men Intervention'!AT110^2,'Calcs Men Intervention'!AT110^3,'Calcs Men Intervention'!Q78,0,1),Utilities!$BG$11:$BL$11),1)</f>
        <v>0.95516526097945742</v>
      </c>
      <c r="S37" s="53">
        <f>MIN(SUMPRODUCT(CHOOSE({1,2,3,4,5,6},'Calcs Men Intervention'!AU110,'Calcs Men Intervention'!AU110^2,'Calcs Men Intervention'!AU110^3,'Calcs Men Intervention'!R78,0,1),Utilities!$BG$11:$BL$11),1)</f>
        <v>0.94909422129159782</v>
      </c>
      <c r="T37" s="53">
        <f>MIN(SUMPRODUCT(CHOOSE({1,2,3,4,5,6},'Calcs Men Intervention'!AV110,'Calcs Men Intervention'!AV110^2,'Calcs Men Intervention'!AV110^3,'Calcs Men Intervention'!S78,0,1),Utilities!$BG$11:$BL$11),1)</f>
        <v>0.94300410111347732</v>
      </c>
      <c r="U37" s="53">
        <f>MIN(SUMPRODUCT(CHOOSE({1,2,3,4,5,6},'Calcs Men Intervention'!AW110,'Calcs Men Intervention'!AW110^2,'Calcs Men Intervention'!AW110^3,'Calcs Men Intervention'!T78,0,1),Utilities!$BG$11:$BL$11),1)</f>
        <v>0.93689514628621784</v>
      </c>
      <c r="V37" s="53">
        <f>MIN(SUMPRODUCT(CHOOSE({1,2,3,4,5,6},'Calcs Men Intervention'!AX110,'Calcs Men Intervention'!AX110^2,'Calcs Men Intervention'!AX110^3,'Calcs Men Intervention'!U78,0,1),Utilities!$BG$11:$BL$11),1)</f>
        <v>0.93076760265093716</v>
      </c>
      <c r="W37" s="53">
        <f>MIN(SUMPRODUCT(CHOOSE({1,2,3,4,5,6},'Calcs Men Intervention'!AY110,'Calcs Men Intervention'!AY110^2,'Calcs Men Intervention'!AY110^3,'Calcs Men Intervention'!V78,0,1),Utilities!$BG$11:$BL$11),1)</f>
        <v>0.92462171604875754</v>
      </c>
      <c r="X37" s="53">
        <f>MIN(SUMPRODUCT(CHOOSE({1,2,3,4,5,6},'Calcs Men Intervention'!AZ110,'Calcs Men Intervention'!AZ110^2,'Calcs Men Intervention'!AZ110^3,'Calcs Men Intervention'!W78,0,1),Utilities!$BG$11:$BL$11),1)</f>
        <v>0.9184577323207973</v>
      </c>
      <c r="Y37" s="53">
        <f>MIN(SUMPRODUCT(CHOOSE({1,2,3,4,5,6},'Calcs Men Intervention'!BA110,'Calcs Men Intervention'!BA110^2,'Calcs Men Intervention'!BA110^3,'Calcs Men Intervention'!X78,0,1),Utilities!$BG$11:$BL$11),1)</f>
        <v>0.9123206165235338</v>
      </c>
      <c r="Z37" s="53">
        <f>MIN(SUMPRODUCT(CHOOSE({1,2,3,4,5,6},'Calcs Men Intervention'!BB110,'Calcs Men Intervention'!BB110^2,'Calcs Men Intervention'!BB110^3,'Calcs Men Intervention'!Y78,0,1),Utilities!$BG$11:$BL$11),1)</f>
        <v>0.90625701713612083</v>
      </c>
      <c r="AA37" s="53">
        <f>MIN(SUMPRODUCT(CHOOSE({1,2,3,4,5,6},'Calcs Men Intervention'!BC110,'Calcs Men Intervention'!BC110^2,'Calcs Men Intervention'!BC110^3,'Calcs Men Intervention'!Z78,0,1),Utilities!$BG$11:$BL$11),1)</f>
        <v>0.90026955741500903</v>
      </c>
      <c r="AB37" s="53">
        <f>MIN(SUMPRODUCT(CHOOSE({1,2,3,4,5,6},'Calcs Men Intervention'!BD110,'Calcs Men Intervention'!BD110^2,'Calcs Men Intervention'!BD110^3,'Calcs Men Intervention'!AA78,0,1),Utilities!$BG$11:$BL$11),1)</f>
        <v>0.89436067041903367</v>
      </c>
      <c r="AE37" s="1">
        <v>2</v>
      </c>
      <c r="AF37" s="169">
        <f>SUM(C37*'Calcs Men Intervention'!C44,diabetes_decrement*'Calcs Men Intervention'!BH206,heart_decrement*'Calcs Men Intervention'!BH271,stroke_decrement*'Calcs Men Intervention'!BH336,cancer_decrement*SUM('Calcs Men Intervention'!BH401,'Calcs Men Intervention'!BH466))</f>
        <v>0</v>
      </c>
      <c r="AG37" s="169">
        <f>SUM(D37*'Calcs Men Intervention'!D44,diabetes_decrement*'Calcs Men Intervention'!BI206,heart_decrement*'Calcs Men Intervention'!BI271,stroke_decrement*'Calcs Men Intervention'!BI336,cancer_decrement*SUM('Calcs Men Intervention'!BI401,'Calcs Men Intervention'!BI466))</f>
        <v>0</v>
      </c>
      <c r="AH37" s="169">
        <f>SUM(E37*'Calcs Men Intervention'!E44,diabetes_decrement*'Calcs Men Intervention'!BJ206,heart_decrement*'Calcs Men Intervention'!BJ271,stroke_decrement*'Calcs Men Intervention'!BJ336,cancer_decrement*SUM('Calcs Men Intervention'!BJ401,'Calcs Men Intervention'!BJ466))</f>
        <v>0</v>
      </c>
      <c r="AI37" s="169">
        <f>SUM(F37*'Calcs Men Intervention'!F44,diabetes_decrement*'Calcs Men Intervention'!BK206,heart_decrement*'Calcs Men Intervention'!BK271,stroke_decrement*'Calcs Men Intervention'!BK336,cancer_decrement*SUM('Calcs Men Intervention'!BK401,'Calcs Men Intervention'!BK466))</f>
        <v>0</v>
      </c>
      <c r="AJ37" s="169">
        <f>SUM(G37*'Calcs Men Intervention'!G44,diabetes_decrement*'Calcs Men Intervention'!BL206,heart_decrement*'Calcs Men Intervention'!BL271,stroke_decrement*'Calcs Men Intervention'!BL336,cancer_decrement*SUM('Calcs Men Intervention'!BL401,'Calcs Men Intervention'!BL466))</f>
        <v>0</v>
      </c>
      <c r="AK37" s="169">
        <f>SUM(H37*'Calcs Men Intervention'!H44,diabetes_decrement*'Calcs Men Intervention'!BM206,heart_decrement*'Calcs Men Intervention'!BM271,stroke_decrement*'Calcs Men Intervention'!BM336,cancer_decrement*SUM('Calcs Men Intervention'!BM401,'Calcs Men Intervention'!BM466))</f>
        <v>0</v>
      </c>
      <c r="AL37" s="169">
        <f>SUM(I37*'Calcs Men Intervention'!I44,diabetes_decrement*'Calcs Men Intervention'!BN206,heart_decrement*'Calcs Men Intervention'!BN271,stroke_decrement*'Calcs Men Intervention'!BN336,cancer_decrement*SUM('Calcs Men Intervention'!BN401,'Calcs Men Intervention'!BN466))</f>
        <v>0</v>
      </c>
      <c r="AM37" s="169">
        <f>SUM(J37*'Calcs Men Intervention'!J44,diabetes_decrement*'Calcs Men Intervention'!BO206,heart_decrement*'Calcs Men Intervention'!BO271,stroke_decrement*'Calcs Men Intervention'!BO336,cancer_decrement*SUM('Calcs Men Intervention'!BO401,'Calcs Men Intervention'!BO466))</f>
        <v>0</v>
      </c>
      <c r="AN37" s="169">
        <f>SUM(K37*'Calcs Men Intervention'!K44,diabetes_decrement*'Calcs Men Intervention'!BP206,heart_decrement*'Calcs Men Intervention'!BP271,stroke_decrement*'Calcs Men Intervention'!BP336,cancer_decrement*SUM('Calcs Men Intervention'!BP401,'Calcs Men Intervention'!BP466))</f>
        <v>0</v>
      </c>
      <c r="AO37" s="169">
        <f>SUM(L37*'Calcs Men Intervention'!L44,diabetes_decrement*'Calcs Men Intervention'!BQ206,heart_decrement*'Calcs Men Intervention'!BQ271,stroke_decrement*'Calcs Men Intervention'!BQ336,cancer_decrement*SUM('Calcs Men Intervention'!BQ401,'Calcs Men Intervention'!BQ466))</f>
        <v>0</v>
      </c>
      <c r="AP37" s="169">
        <f>SUM(M37*'Calcs Men Intervention'!M44,diabetes_decrement*'Calcs Men Intervention'!BR206,heart_decrement*'Calcs Men Intervention'!BR271,stroke_decrement*'Calcs Men Intervention'!BR336,cancer_decrement*SUM('Calcs Men Intervention'!BR401,'Calcs Men Intervention'!BR466))</f>
        <v>0</v>
      </c>
      <c r="AQ37" s="169">
        <f>SUM(N37*'Calcs Men Intervention'!N44,diabetes_decrement*'Calcs Men Intervention'!BS206,heart_decrement*'Calcs Men Intervention'!BS271,stroke_decrement*'Calcs Men Intervention'!BS336,cancer_decrement*SUM('Calcs Men Intervention'!BS401,'Calcs Men Intervention'!BS466))</f>
        <v>0</v>
      </c>
      <c r="AR37" s="169">
        <f>SUM(O37*'Calcs Men Intervention'!O44,diabetes_decrement*'Calcs Men Intervention'!BT206,heart_decrement*'Calcs Men Intervention'!BT271,stroke_decrement*'Calcs Men Intervention'!BT336,cancer_decrement*SUM('Calcs Men Intervention'!BT401,'Calcs Men Intervention'!BT466))</f>
        <v>0</v>
      </c>
      <c r="AS37" s="169">
        <f>SUM(P37*'Calcs Men Intervention'!P44,diabetes_decrement*'Calcs Men Intervention'!BU206,heart_decrement*'Calcs Men Intervention'!BU271,stroke_decrement*'Calcs Men Intervention'!BU336,cancer_decrement*SUM('Calcs Men Intervention'!BU401,'Calcs Men Intervention'!BU466))</f>
        <v>0</v>
      </c>
      <c r="AT37" s="169">
        <f>SUM(Q37*'Calcs Men Intervention'!Q44,diabetes_decrement*'Calcs Men Intervention'!BV206,heart_decrement*'Calcs Men Intervention'!BV271,stroke_decrement*'Calcs Men Intervention'!BV336,cancer_decrement*SUM('Calcs Men Intervention'!BV401,'Calcs Men Intervention'!BV466))</f>
        <v>0</v>
      </c>
      <c r="AU37" s="169">
        <f>SUM(R37*'Calcs Men Intervention'!R44,diabetes_decrement*'Calcs Men Intervention'!BW206,heart_decrement*'Calcs Men Intervention'!BW271,stroke_decrement*'Calcs Men Intervention'!BW336,cancer_decrement*SUM('Calcs Men Intervention'!BW401,'Calcs Men Intervention'!BW466))</f>
        <v>0</v>
      </c>
      <c r="AV37" s="169">
        <f>SUM(S37*'Calcs Men Intervention'!S44,diabetes_decrement*'Calcs Men Intervention'!BX206,heart_decrement*'Calcs Men Intervention'!BX271,stroke_decrement*'Calcs Men Intervention'!BX336,cancer_decrement*SUM('Calcs Men Intervention'!BX401,'Calcs Men Intervention'!BX466))</f>
        <v>0</v>
      </c>
      <c r="AW37" s="169">
        <f>SUM(T37*'Calcs Men Intervention'!T44,diabetes_decrement*'Calcs Men Intervention'!BY206,heart_decrement*'Calcs Men Intervention'!BY271,stroke_decrement*'Calcs Men Intervention'!BY336,cancer_decrement*SUM('Calcs Men Intervention'!BY401,'Calcs Men Intervention'!BY466))</f>
        <v>0</v>
      </c>
      <c r="AX37" s="169">
        <f>SUM(U37*'Calcs Men Intervention'!U44,diabetes_decrement*'Calcs Men Intervention'!BZ206,heart_decrement*'Calcs Men Intervention'!BZ271,stroke_decrement*'Calcs Men Intervention'!BZ336,cancer_decrement*SUM('Calcs Men Intervention'!BZ401,'Calcs Men Intervention'!BZ466))</f>
        <v>0</v>
      </c>
      <c r="AY37" s="169">
        <f>SUM(V37*'Calcs Men Intervention'!V44,diabetes_decrement*'Calcs Men Intervention'!CA206,heart_decrement*'Calcs Men Intervention'!CA271,stroke_decrement*'Calcs Men Intervention'!CA336,cancer_decrement*SUM('Calcs Men Intervention'!CA401,'Calcs Men Intervention'!CA466))</f>
        <v>0</v>
      </c>
      <c r="AZ37" s="169">
        <f>SUM(W37*'Calcs Men Intervention'!W44,diabetes_decrement*'Calcs Men Intervention'!CB206,heart_decrement*'Calcs Men Intervention'!CB271,stroke_decrement*'Calcs Men Intervention'!CB336,cancer_decrement*SUM('Calcs Men Intervention'!CB401,'Calcs Men Intervention'!CB466))</f>
        <v>0</v>
      </c>
      <c r="BA37" s="169">
        <f>SUM(X37*'Calcs Men Intervention'!X44,diabetes_decrement*'Calcs Men Intervention'!CC206,heart_decrement*'Calcs Men Intervention'!CC271,stroke_decrement*'Calcs Men Intervention'!CC336,cancer_decrement*SUM('Calcs Men Intervention'!CC401,'Calcs Men Intervention'!CC466))</f>
        <v>0</v>
      </c>
      <c r="BB37" s="169">
        <f>SUM(Y37*'Calcs Men Intervention'!Y44,diabetes_decrement*'Calcs Men Intervention'!CD206,heart_decrement*'Calcs Men Intervention'!CD271,stroke_decrement*'Calcs Men Intervention'!CD336,cancer_decrement*SUM('Calcs Men Intervention'!CD401,'Calcs Men Intervention'!CD466))</f>
        <v>0</v>
      </c>
      <c r="BC37" s="169">
        <f>SUM(Z37*'Calcs Men Intervention'!Z44,diabetes_decrement*'Calcs Men Intervention'!CE206,heart_decrement*'Calcs Men Intervention'!CE271,stroke_decrement*'Calcs Men Intervention'!CE336,cancer_decrement*SUM('Calcs Men Intervention'!CE401,'Calcs Men Intervention'!CE466))</f>
        <v>0</v>
      </c>
      <c r="BD37" s="169">
        <f>SUM(AA37*'Calcs Men Intervention'!AA44,diabetes_decrement*'Calcs Men Intervention'!CF206,heart_decrement*'Calcs Men Intervention'!CF271,stroke_decrement*'Calcs Men Intervention'!CF336,cancer_decrement*SUM('Calcs Men Intervention'!CF401,'Calcs Men Intervention'!CF466))</f>
        <v>0</v>
      </c>
      <c r="BE37" s="169">
        <f>SUM(AB37*'Calcs Men Intervention'!AB44,diabetes_decrement*'Calcs Men Intervention'!CG206,heart_decrement*'Calcs Men Intervention'!CG271,stroke_decrement*'Calcs Men Intervention'!CG336,cancer_decrement*SUM('Calcs Men Intervention'!CG401,'Calcs Men Intervention'!CG466))</f>
        <v>0</v>
      </c>
    </row>
    <row r="38" spans="2:57" x14ac:dyDescent="0.3">
      <c r="B38" s="1">
        <v>3</v>
      </c>
      <c r="C38" s="53"/>
      <c r="D38" s="53"/>
      <c r="E38" s="53"/>
      <c r="F38" s="53">
        <f>MIN(SUMPRODUCT(CHOOSE({1,2,3,4,5,6},'Calcs Men Intervention'!AH111,'Calcs Men Intervention'!AH111^2,'Calcs Men Intervention'!AH111^3,'Calcs Men Intervention'!E79,0,1),Utilities!$BG$11:$BL$11),1)</f>
        <v>1</v>
      </c>
      <c r="G38" s="53">
        <f>MIN(SUMPRODUCT(CHOOSE({1,2,3,4,5,6},'Calcs Men Intervention'!AI111,'Calcs Men Intervention'!AI111^2,'Calcs Men Intervention'!AI111^3,'Calcs Men Intervention'!F79,0,1),Utilities!$BG$11:$BL$11),1)</f>
        <v>1</v>
      </c>
      <c r="H38" s="53">
        <f>MIN(SUMPRODUCT(CHOOSE({1,2,3,4,5,6},'Calcs Men Intervention'!AJ111,'Calcs Men Intervention'!AJ111^2,'Calcs Men Intervention'!AJ111^3,'Calcs Men Intervention'!G79,0,1),Utilities!$BG$11:$BL$11),1)</f>
        <v>1</v>
      </c>
      <c r="I38" s="53">
        <f>MIN(SUMPRODUCT(CHOOSE({1,2,3,4,5,6},'Calcs Men Intervention'!AK111,'Calcs Men Intervention'!AK111^2,'Calcs Men Intervention'!AK111^3,'Calcs Men Intervention'!H79,0,1),Utilities!$BG$11:$BL$11),1)</f>
        <v>1</v>
      </c>
      <c r="J38" s="53">
        <f>MIN(SUMPRODUCT(CHOOSE({1,2,3,4,5,6},'Calcs Men Intervention'!AL111,'Calcs Men Intervention'!AL111^2,'Calcs Men Intervention'!AL111^3,'Calcs Men Intervention'!I79,0,1),Utilities!$BG$11:$BL$11),1)</f>
        <v>1</v>
      </c>
      <c r="K38" s="53">
        <f>MIN(SUMPRODUCT(CHOOSE({1,2,3,4,5,6},'Calcs Men Intervention'!AM111,'Calcs Men Intervention'!AM111^2,'Calcs Men Intervention'!AM111^3,'Calcs Men Intervention'!J79,0,1),Utilities!$BG$11:$BL$11),1)</f>
        <v>1</v>
      </c>
      <c r="L38" s="53">
        <f>MIN(SUMPRODUCT(CHOOSE({1,2,3,4,5,6},'Calcs Men Intervention'!AN111,'Calcs Men Intervention'!AN111^2,'Calcs Men Intervention'!AN111^3,'Calcs Men Intervention'!K79,0,1),Utilities!$BG$11:$BL$11),1)</f>
        <v>1</v>
      </c>
      <c r="M38" s="53">
        <f>MIN(SUMPRODUCT(CHOOSE({1,2,3,4,5,6},'Calcs Men Intervention'!AO111,'Calcs Men Intervention'!AO111^2,'Calcs Men Intervention'!AO111^3,'Calcs Men Intervention'!L79,0,1),Utilities!$BG$11:$BL$11),1)</f>
        <v>1</v>
      </c>
      <c r="N38" s="53">
        <f>MIN(SUMPRODUCT(CHOOSE({1,2,3,4,5,6},'Calcs Men Intervention'!AP111,'Calcs Men Intervention'!AP111^2,'Calcs Men Intervention'!AP111^3,'Calcs Men Intervention'!M79,0,1),Utilities!$BG$11:$BL$11),1)</f>
        <v>0.99369368599791719</v>
      </c>
      <c r="O38" s="53">
        <f>MIN(SUMPRODUCT(CHOOSE({1,2,3,4,5,6},'Calcs Men Intervention'!AQ111,'Calcs Men Intervention'!AQ111^2,'Calcs Men Intervention'!AQ111^3,'Calcs Men Intervention'!N79,0,1),Utilities!$BG$11:$BL$11),1)</f>
        <v>0.98599081191754756</v>
      </c>
      <c r="P38" s="53">
        <f>MIN(SUMPRODUCT(CHOOSE({1,2,3,4,5,6},'Calcs Men Intervention'!AR111,'Calcs Men Intervention'!AR111^2,'Calcs Men Intervention'!AR111^3,'Calcs Men Intervention'!O79,0,1),Utilities!$BG$11:$BL$11),1)</f>
        <v>0.97817928045736235</v>
      </c>
      <c r="Q38" s="53">
        <f>MIN(SUMPRODUCT(CHOOSE({1,2,3,4,5,6},'Calcs Men Intervention'!AS111,'Calcs Men Intervention'!AS111^2,'Calcs Men Intervention'!AS111^3,'Calcs Men Intervention'!P79,0,1),Utilities!$BG$11:$BL$11),1)</f>
        <v>0.97026190655739752</v>
      </c>
      <c r="R38" s="53">
        <f>MIN(SUMPRODUCT(CHOOSE({1,2,3,4,5,6},'Calcs Men Intervention'!AT111,'Calcs Men Intervention'!AT111^2,'Calcs Men Intervention'!AT111^3,'Calcs Men Intervention'!Q79,0,1),Utilities!$BG$11:$BL$11),1)</f>
        <v>0.96224150515768792</v>
      </c>
      <c r="S38" s="53">
        <f>MIN(SUMPRODUCT(CHOOSE({1,2,3,4,5,6},'Calcs Men Intervention'!AU111,'Calcs Men Intervention'!AU111^2,'Calcs Men Intervention'!AU111^3,'Calcs Men Intervention'!R79,0,1),Utilities!$BG$11:$BL$11),1)</f>
        <v>0.95516526097945742</v>
      </c>
      <c r="T38" s="53">
        <f>MIN(SUMPRODUCT(CHOOSE({1,2,3,4,5,6},'Calcs Men Intervention'!AV111,'Calcs Men Intervention'!AV111^2,'Calcs Men Intervention'!AV111^3,'Calcs Men Intervention'!S79,0,1),Utilities!$BG$11:$BL$11),1)</f>
        <v>0.94909422129159782</v>
      </c>
      <c r="U38" s="53">
        <f>MIN(SUMPRODUCT(CHOOSE({1,2,3,4,5,6},'Calcs Men Intervention'!AW111,'Calcs Men Intervention'!AW111^2,'Calcs Men Intervention'!AW111^3,'Calcs Men Intervention'!T79,0,1),Utilities!$BG$11:$BL$11),1)</f>
        <v>0.94300410111347732</v>
      </c>
      <c r="V38" s="53">
        <f>MIN(SUMPRODUCT(CHOOSE({1,2,3,4,5,6},'Calcs Men Intervention'!AX111,'Calcs Men Intervention'!AX111^2,'Calcs Men Intervention'!AX111^3,'Calcs Men Intervention'!U79,0,1),Utilities!$BG$11:$BL$11),1)</f>
        <v>0.93689514628621784</v>
      </c>
      <c r="W38" s="53">
        <f>MIN(SUMPRODUCT(CHOOSE({1,2,3,4,5,6},'Calcs Men Intervention'!AY111,'Calcs Men Intervention'!AY111^2,'Calcs Men Intervention'!AY111^3,'Calcs Men Intervention'!V79,0,1),Utilities!$BG$11:$BL$11),1)</f>
        <v>0.93076760265093716</v>
      </c>
      <c r="X38" s="53">
        <f>MIN(SUMPRODUCT(CHOOSE({1,2,3,4,5,6},'Calcs Men Intervention'!AZ111,'Calcs Men Intervention'!AZ111^2,'Calcs Men Intervention'!AZ111^3,'Calcs Men Intervention'!W79,0,1),Utilities!$BG$11:$BL$11),1)</f>
        <v>0.92462171604875754</v>
      </c>
      <c r="Y38" s="53">
        <f>MIN(SUMPRODUCT(CHOOSE({1,2,3,4,5,6},'Calcs Men Intervention'!BA111,'Calcs Men Intervention'!BA111^2,'Calcs Men Intervention'!BA111^3,'Calcs Men Intervention'!X79,0,1),Utilities!$BG$11:$BL$11),1)</f>
        <v>0.9184577323207973</v>
      </c>
      <c r="Z38" s="53">
        <f>MIN(SUMPRODUCT(CHOOSE({1,2,3,4,5,6},'Calcs Men Intervention'!BB111,'Calcs Men Intervention'!BB111^2,'Calcs Men Intervention'!BB111^3,'Calcs Men Intervention'!Y79,0,1),Utilities!$BG$11:$BL$11),1)</f>
        <v>0.9123206165235338</v>
      </c>
      <c r="AA38" s="53">
        <f>MIN(SUMPRODUCT(CHOOSE({1,2,3,4,5,6},'Calcs Men Intervention'!BC111,'Calcs Men Intervention'!BC111^2,'Calcs Men Intervention'!BC111^3,'Calcs Men Intervention'!Z79,0,1),Utilities!$BG$11:$BL$11),1)</f>
        <v>0.90625701713612083</v>
      </c>
      <c r="AB38" s="53">
        <f>MIN(SUMPRODUCT(CHOOSE({1,2,3,4,5,6},'Calcs Men Intervention'!BD111,'Calcs Men Intervention'!BD111^2,'Calcs Men Intervention'!BD111^3,'Calcs Men Intervention'!AA79,0,1),Utilities!$BG$11:$BL$11),1)</f>
        <v>0.90026955741500903</v>
      </c>
      <c r="AE38" s="1">
        <v>3</v>
      </c>
      <c r="AF38" s="169">
        <f>SUM(C38*'Calcs Men Intervention'!C45,diabetes_decrement*'Calcs Men Intervention'!BH207,heart_decrement*'Calcs Men Intervention'!BH272,stroke_decrement*'Calcs Men Intervention'!BH337,cancer_decrement*SUM('Calcs Men Intervention'!BH402,'Calcs Men Intervention'!BH467))</f>
        <v>0</v>
      </c>
      <c r="AG38" s="169">
        <f>SUM(D38*'Calcs Men Intervention'!D45,diabetes_decrement*'Calcs Men Intervention'!BI207,heart_decrement*'Calcs Men Intervention'!BI272,stroke_decrement*'Calcs Men Intervention'!BI337,cancer_decrement*SUM('Calcs Men Intervention'!BI402,'Calcs Men Intervention'!BI467))</f>
        <v>0</v>
      </c>
      <c r="AH38" s="169">
        <f>SUM(E38*'Calcs Men Intervention'!E45,diabetes_decrement*'Calcs Men Intervention'!BJ207,heart_decrement*'Calcs Men Intervention'!BJ272,stroke_decrement*'Calcs Men Intervention'!BJ337,cancer_decrement*SUM('Calcs Men Intervention'!BJ402,'Calcs Men Intervention'!BJ467))</f>
        <v>0</v>
      </c>
      <c r="AI38" s="169">
        <f>SUM(F38*'Calcs Men Intervention'!F45,diabetes_decrement*'Calcs Men Intervention'!BK207,heart_decrement*'Calcs Men Intervention'!BK272,stroke_decrement*'Calcs Men Intervention'!BK337,cancer_decrement*SUM('Calcs Men Intervention'!BK402,'Calcs Men Intervention'!BK467))</f>
        <v>0</v>
      </c>
      <c r="AJ38" s="169">
        <f>SUM(G38*'Calcs Men Intervention'!G45,diabetes_decrement*'Calcs Men Intervention'!BL207,heart_decrement*'Calcs Men Intervention'!BL272,stroke_decrement*'Calcs Men Intervention'!BL337,cancer_decrement*SUM('Calcs Men Intervention'!BL402,'Calcs Men Intervention'!BL467))</f>
        <v>0</v>
      </c>
      <c r="AK38" s="169">
        <f>SUM(H38*'Calcs Men Intervention'!H45,diabetes_decrement*'Calcs Men Intervention'!BM207,heart_decrement*'Calcs Men Intervention'!BM272,stroke_decrement*'Calcs Men Intervention'!BM337,cancer_decrement*SUM('Calcs Men Intervention'!BM402,'Calcs Men Intervention'!BM467))</f>
        <v>0</v>
      </c>
      <c r="AL38" s="169">
        <f>SUM(I38*'Calcs Men Intervention'!I45,diabetes_decrement*'Calcs Men Intervention'!BN207,heart_decrement*'Calcs Men Intervention'!BN272,stroke_decrement*'Calcs Men Intervention'!BN337,cancer_decrement*SUM('Calcs Men Intervention'!BN402,'Calcs Men Intervention'!BN467))</f>
        <v>0</v>
      </c>
      <c r="AM38" s="169">
        <f>SUM(J38*'Calcs Men Intervention'!J45,diabetes_decrement*'Calcs Men Intervention'!BO207,heart_decrement*'Calcs Men Intervention'!BO272,stroke_decrement*'Calcs Men Intervention'!BO337,cancer_decrement*SUM('Calcs Men Intervention'!BO402,'Calcs Men Intervention'!BO467))</f>
        <v>0</v>
      </c>
      <c r="AN38" s="169">
        <f>SUM(K38*'Calcs Men Intervention'!K45,diabetes_decrement*'Calcs Men Intervention'!BP207,heart_decrement*'Calcs Men Intervention'!BP272,stroke_decrement*'Calcs Men Intervention'!BP337,cancer_decrement*SUM('Calcs Men Intervention'!BP402,'Calcs Men Intervention'!BP467))</f>
        <v>0</v>
      </c>
      <c r="AO38" s="169">
        <f>SUM(L38*'Calcs Men Intervention'!L45,diabetes_decrement*'Calcs Men Intervention'!BQ207,heart_decrement*'Calcs Men Intervention'!BQ272,stroke_decrement*'Calcs Men Intervention'!BQ337,cancer_decrement*SUM('Calcs Men Intervention'!BQ402,'Calcs Men Intervention'!BQ467))</f>
        <v>0</v>
      </c>
      <c r="AP38" s="169">
        <f>SUM(M38*'Calcs Men Intervention'!M45,diabetes_decrement*'Calcs Men Intervention'!BR207,heart_decrement*'Calcs Men Intervention'!BR272,stroke_decrement*'Calcs Men Intervention'!BR337,cancer_decrement*SUM('Calcs Men Intervention'!BR402,'Calcs Men Intervention'!BR467))</f>
        <v>0</v>
      </c>
      <c r="AQ38" s="169">
        <f>SUM(N38*'Calcs Men Intervention'!N45,diabetes_decrement*'Calcs Men Intervention'!BS207,heart_decrement*'Calcs Men Intervention'!BS272,stroke_decrement*'Calcs Men Intervention'!BS337,cancer_decrement*SUM('Calcs Men Intervention'!BS402,'Calcs Men Intervention'!BS467))</f>
        <v>0</v>
      </c>
      <c r="AR38" s="169">
        <f>SUM(O38*'Calcs Men Intervention'!O45,diabetes_decrement*'Calcs Men Intervention'!BT207,heart_decrement*'Calcs Men Intervention'!BT272,stroke_decrement*'Calcs Men Intervention'!BT337,cancer_decrement*SUM('Calcs Men Intervention'!BT402,'Calcs Men Intervention'!BT467))</f>
        <v>0</v>
      </c>
      <c r="AS38" s="169">
        <f>SUM(P38*'Calcs Men Intervention'!P45,diabetes_decrement*'Calcs Men Intervention'!BU207,heart_decrement*'Calcs Men Intervention'!BU272,stroke_decrement*'Calcs Men Intervention'!BU337,cancer_decrement*SUM('Calcs Men Intervention'!BU402,'Calcs Men Intervention'!BU467))</f>
        <v>0</v>
      </c>
      <c r="AT38" s="169">
        <f>SUM(Q38*'Calcs Men Intervention'!Q45,diabetes_decrement*'Calcs Men Intervention'!BV207,heart_decrement*'Calcs Men Intervention'!BV272,stroke_decrement*'Calcs Men Intervention'!BV337,cancer_decrement*SUM('Calcs Men Intervention'!BV402,'Calcs Men Intervention'!BV467))</f>
        <v>0</v>
      </c>
      <c r="AU38" s="169">
        <f>SUM(R38*'Calcs Men Intervention'!R45,diabetes_decrement*'Calcs Men Intervention'!BW207,heart_decrement*'Calcs Men Intervention'!BW272,stroke_decrement*'Calcs Men Intervention'!BW337,cancer_decrement*SUM('Calcs Men Intervention'!BW402,'Calcs Men Intervention'!BW467))</f>
        <v>0</v>
      </c>
      <c r="AV38" s="169">
        <f>SUM(S38*'Calcs Men Intervention'!S45,diabetes_decrement*'Calcs Men Intervention'!BX207,heart_decrement*'Calcs Men Intervention'!BX272,stroke_decrement*'Calcs Men Intervention'!BX337,cancer_decrement*SUM('Calcs Men Intervention'!BX402,'Calcs Men Intervention'!BX467))</f>
        <v>0</v>
      </c>
      <c r="AW38" s="169">
        <f>SUM(T38*'Calcs Men Intervention'!T45,diabetes_decrement*'Calcs Men Intervention'!BY207,heart_decrement*'Calcs Men Intervention'!BY272,stroke_decrement*'Calcs Men Intervention'!BY337,cancer_decrement*SUM('Calcs Men Intervention'!BY402,'Calcs Men Intervention'!BY467))</f>
        <v>0</v>
      </c>
      <c r="AX38" s="169">
        <f>SUM(U38*'Calcs Men Intervention'!U45,diabetes_decrement*'Calcs Men Intervention'!BZ207,heart_decrement*'Calcs Men Intervention'!BZ272,stroke_decrement*'Calcs Men Intervention'!BZ337,cancer_decrement*SUM('Calcs Men Intervention'!BZ402,'Calcs Men Intervention'!BZ467))</f>
        <v>0</v>
      </c>
      <c r="AY38" s="169">
        <f>SUM(V38*'Calcs Men Intervention'!V45,diabetes_decrement*'Calcs Men Intervention'!CA207,heart_decrement*'Calcs Men Intervention'!CA272,stroke_decrement*'Calcs Men Intervention'!CA337,cancer_decrement*SUM('Calcs Men Intervention'!CA402,'Calcs Men Intervention'!CA467))</f>
        <v>0</v>
      </c>
      <c r="AZ38" s="169">
        <f>SUM(W38*'Calcs Men Intervention'!W45,diabetes_decrement*'Calcs Men Intervention'!CB207,heart_decrement*'Calcs Men Intervention'!CB272,stroke_decrement*'Calcs Men Intervention'!CB337,cancer_decrement*SUM('Calcs Men Intervention'!CB402,'Calcs Men Intervention'!CB467))</f>
        <v>0</v>
      </c>
      <c r="BA38" s="169">
        <f>SUM(X38*'Calcs Men Intervention'!X45,diabetes_decrement*'Calcs Men Intervention'!CC207,heart_decrement*'Calcs Men Intervention'!CC272,stroke_decrement*'Calcs Men Intervention'!CC337,cancer_decrement*SUM('Calcs Men Intervention'!CC402,'Calcs Men Intervention'!CC467))</f>
        <v>0</v>
      </c>
      <c r="BB38" s="169">
        <f>SUM(Y38*'Calcs Men Intervention'!Y45,diabetes_decrement*'Calcs Men Intervention'!CD207,heart_decrement*'Calcs Men Intervention'!CD272,stroke_decrement*'Calcs Men Intervention'!CD337,cancer_decrement*SUM('Calcs Men Intervention'!CD402,'Calcs Men Intervention'!CD467))</f>
        <v>0</v>
      </c>
      <c r="BC38" s="169">
        <f>SUM(Z38*'Calcs Men Intervention'!Z45,diabetes_decrement*'Calcs Men Intervention'!CE207,heart_decrement*'Calcs Men Intervention'!CE272,stroke_decrement*'Calcs Men Intervention'!CE337,cancer_decrement*SUM('Calcs Men Intervention'!CE402,'Calcs Men Intervention'!CE467))</f>
        <v>0</v>
      </c>
      <c r="BD38" s="169">
        <f>SUM(AA38*'Calcs Men Intervention'!AA45,diabetes_decrement*'Calcs Men Intervention'!CF207,heart_decrement*'Calcs Men Intervention'!CF272,stroke_decrement*'Calcs Men Intervention'!CF337,cancer_decrement*SUM('Calcs Men Intervention'!CF402,'Calcs Men Intervention'!CF467))</f>
        <v>0</v>
      </c>
      <c r="BE38" s="169">
        <f>SUM(AB38*'Calcs Men Intervention'!AB45,diabetes_decrement*'Calcs Men Intervention'!CG207,heart_decrement*'Calcs Men Intervention'!CG272,stroke_decrement*'Calcs Men Intervention'!CG337,cancer_decrement*SUM('Calcs Men Intervention'!CG402,'Calcs Men Intervention'!CG467))</f>
        <v>0</v>
      </c>
    </row>
    <row r="39" spans="2:57" x14ac:dyDescent="0.3">
      <c r="B39" s="1">
        <v>4</v>
      </c>
      <c r="C39" s="53"/>
      <c r="D39" s="53"/>
      <c r="E39" s="53"/>
      <c r="F39" s="53"/>
      <c r="G39" s="53">
        <f>MIN(SUMPRODUCT(CHOOSE({1,2,3,4,5,6},'Calcs Men Intervention'!AI112,'Calcs Men Intervention'!AI112^2,'Calcs Men Intervention'!AI112^3,'Calcs Men Intervention'!F80,0,1),Utilities!$BG$11:$BL$11),1)</f>
        <v>1</v>
      </c>
      <c r="H39" s="53">
        <f>MIN(SUMPRODUCT(CHOOSE({1,2,3,4,5,6},'Calcs Men Intervention'!AJ112,'Calcs Men Intervention'!AJ112^2,'Calcs Men Intervention'!AJ112^3,'Calcs Men Intervention'!G80,0,1),Utilities!$BG$11:$BL$11),1)</f>
        <v>1</v>
      </c>
      <c r="I39" s="53">
        <f>MIN(SUMPRODUCT(CHOOSE({1,2,3,4,5,6},'Calcs Men Intervention'!AK112,'Calcs Men Intervention'!AK112^2,'Calcs Men Intervention'!AK112^3,'Calcs Men Intervention'!H80,0,1),Utilities!$BG$11:$BL$11),1)</f>
        <v>1</v>
      </c>
      <c r="J39" s="53">
        <f>MIN(SUMPRODUCT(CHOOSE({1,2,3,4,5,6},'Calcs Men Intervention'!AL112,'Calcs Men Intervention'!AL112^2,'Calcs Men Intervention'!AL112^3,'Calcs Men Intervention'!I80,0,1),Utilities!$BG$11:$BL$11),1)</f>
        <v>1</v>
      </c>
      <c r="K39" s="53">
        <f>MIN(SUMPRODUCT(CHOOSE({1,2,3,4,5,6},'Calcs Men Intervention'!AM112,'Calcs Men Intervention'!AM112^2,'Calcs Men Intervention'!AM112^3,'Calcs Men Intervention'!J80,0,1),Utilities!$BG$11:$BL$11),1)</f>
        <v>1</v>
      </c>
      <c r="L39" s="53">
        <f>MIN(SUMPRODUCT(CHOOSE({1,2,3,4,5,6},'Calcs Men Intervention'!AN112,'Calcs Men Intervention'!AN112^2,'Calcs Men Intervention'!AN112^3,'Calcs Men Intervention'!K80,0,1),Utilities!$BG$11:$BL$11),1)</f>
        <v>1</v>
      </c>
      <c r="M39" s="53">
        <f>MIN(SUMPRODUCT(CHOOSE({1,2,3,4,5,6},'Calcs Men Intervention'!AO112,'Calcs Men Intervention'!AO112^2,'Calcs Men Intervention'!AO112^3,'Calcs Men Intervention'!L80,0,1),Utilities!$BG$11:$BL$11),1)</f>
        <v>1</v>
      </c>
      <c r="N39" s="53">
        <f>MIN(SUMPRODUCT(CHOOSE({1,2,3,4,5,6},'Calcs Men Intervention'!AP112,'Calcs Men Intervention'!AP112^2,'Calcs Men Intervention'!AP112^3,'Calcs Men Intervention'!M80,0,1),Utilities!$BG$11:$BL$11),1)</f>
        <v>1</v>
      </c>
      <c r="O39" s="53">
        <f>MIN(SUMPRODUCT(CHOOSE({1,2,3,4,5,6},'Calcs Men Intervention'!AQ112,'Calcs Men Intervention'!AQ112^2,'Calcs Men Intervention'!AQ112^3,'Calcs Men Intervention'!N80,0,1),Utilities!$BG$11:$BL$11),1)</f>
        <v>0.99369368599791719</v>
      </c>
      <c r="P39" s="53">
        <f>MIN(SUMPRODUCT(CHOOSE({1,2,3,4,5,6},'Calcs Men Intervention'!AR112,'Calcs Men Intervention'!AR112^2,'Calcs Men Intervention'!AR112^3,'Calcs Men Intervention'!O80,0,1),Utilities!$BG$11:$BL$11),1)</f>
        <v>0.98599081191754756</v>
      </c>
      <c r="Q39" s="53">
        <f>MIN(SUMPRODUCT(CHOOSE({1,2,3,4,5,6},'Calcs Men Intervention'!AS112,'Calcs Men Intervention'!AS112^2,'Calcs Men Intervention'!AS112^3,'Calcs Men Intervention'!P80,0,1),Utilities!$BG$11:$BL$11),1)</f>
        <v>0.97817928045736235</v>
      </c>
      <c r="R39" s="53">
        <f>MIN(SUMPRODUCT(CHOOSE({1,2,3,4,5,6},'Calcs Men Intervention'!AT112,'Calcs Men Intervention'!AT112^2,'Calcs Men Intervention'!AT112^3,'Calcs Men Intervention'!Q80,0,1),Utilities!$BG$11:$BL$11),1)</f>
        <v>0.97026190655739752</v>
      </c>
      <c r="S39" s="53">
        <f>MIN(SUMPRODUCT(CHOOSE({1,2,3,4,5,6},'Calcs Men Intervention'!AU112,'Calcs Men Intervention'!AU112^2,'Calcs Men Intervention'!AU112^3,'Calcs Men Intervention'!R80,0,1),Utilities!$BG$11:$BL$11),1)</f>
        <v>0.96224150515768792</v>
      </c>
      <c r="T39" s="53">
        <f>MIN(SUMPRODUCT(CHOOSE({1,2,3,4,5,6},'Calcs Men Intervention'!AV112,'Calcs Men Intervention'!AV112^2,'Calcs Men Intervention'!AV112^3,'Calcs Men Intervention'!S80,0,1),Utilities!$BG$11:$BL$11),1)</f>
        <v>0.95516526097945742</v>
      </c>
      <c r="U39" s="53">
        <f>MIN(SUMPRODUCT(CHOOSE({1,2,3,4,5,6},'Calcs Men Intervention'!AW112,'Calcs Men Intervention'!AW112^2,'Calcs Men Intervention'!AW112^3,'Calcs Men Intervention'!T80,0,1),Utilities!$BG$11:$BL$11),1)</f>
        <v>0.94909422129159782</v>
      </c>
      <c r="V39" s="53">
        <f>MIN(SUMPRODUCT(CHOOSE({1,2,3,4,5,6},'Calcs Men Intervention'!AX112,'Calcs Men Intervention'!AX112^2,'Calcs Men Intervention'!AX112^3,'Calcs Men Intervention'!U80,0,1),Utilities!$BG$11:$BL$11),1)</f>
        <v>0.94300410111347732</v>
      </c>
      <c r="W39" s="53">
        <f>MIN(SUMPRODUCT(CHOOSE({1,2,3,4,5,6},'Calcs Men Intervention'!AY112,'Calcs Men Intervention'!AY112^2,'Calcs Men Intervention'!AY112^3,'Calcs Men Intervention'!V80,0,1),Utilities!$BG$11:$BL$11),1)</f>
        <v>0.93689514628621784</v>
      </c>
      <c r="X39" s="53">
        <f>MIN(SUMPRODUCT(CHOOSE({1,2,3,4,5,6},'Calcs Men Intervention'!AZ112,'Calcs Men Intervention'!AZ112^2,'Calcs Men Intervention'!AZ112^3,'Calcs Men Intervention'!W80,0,1),Utilities!$BG$11:$BL$11),1)</f>
        <v>0.93076760265093716</v>
      </c>
      <c r="Y39" s="53">
        <f>MIN(SUMPRODUCT(CHOOSE({1,2,3,4,5,6},'Calcs Men Intervention'!BA112,'Calcs Men Intervention'!BA112^2,'Calcs Men Intervention'!BA112^3,'Calcs Men Intervention'!X80,0,1),Utilities!$BG$11:$BL$11),1)</f>
        <v>0.92462171604875754</v>
      </c>
      <c r="Z39" s="53">
        <f>MIN(SUMPRODUCT(CHOOSE({1,2,3,4,5,6},'Calcs Men Intervention'!BB112,'Calcs Men Intervention'!BB112^2,'Calcs Men Intervention'!BB112^3,'Calcs Men Intervention'!Y80,0,1),Utilities!$BG$11:$BL$11),1)</f>
        <v>0.9184577323207973</v>
      </c>
      <c r="AA39" s="53">
        <f>MIN(SUMPRODUCT(CHOOSE({1,2,3,4,5,6},'Calcs Men Intervention'!BC112,'Calcs Men Intervention'!BC112^2,'Calcs Men Intervention'!BC112^3,'Calcs Men Intervention'!Z80,0,1),Utilities!$BG$11:$BL$11),1)</f>
        <v>0.9123206165235338</v>
      </c>
      <c r="AB39" s="53">
        <f>MIN(SUMPRODUCT(CHOOSE({1,2,3,4,5,6},'Calcs Men Intervention'!BD112,'Calcs Men Intervention'!BD112^2,'Calcs Men Intervention'!BD112^3,'Calcs Men Intervention'!AA80,0,1),Utilities!$BG$11:$BL$11),1)</f>
        <v>0.90625701713612083</v>
      </c>
      <c r="AE39" s="1">
        <v>4</v>
      </c>
      <c r="AF39" s="169">
        <f>SUM(C39*'Calcs Men Intervention'!C46,diabetes_decrement*'Calcs Men Intervention'!BH208,heart_decrement*'Calcs Men Intervention'!BH273,stroke_decrement*'Calcs Men Intervention'!BH338,cancer_decrement*SUM('Calcs Men Intervention'!BH403,'Calcs Men Intervention'!BH468))</f>
        <v>0</v>
      </c>
      <c r="AG39" s="169">
        <f>SUM(D39*'Calcs Men Intervention'!D46,diabetes_decrement*'Calcs Men Intervention'!BI208,heart_decrement*'Calcs Men Intervention'!BI273,stroke_decrement*'Calcs Men Intervention'!BI338,cancer_decrement*SUM('Calcs Men Intervention'!BI403,'Calcs Men Intervention'!BI468))</f>
        <v>0</v>
      </c>
      <c r="AH39" s="169">
        <f>SUM(E39*'Calcs Men Intervention'!E46,diabetes_decrement*'Calcs Men Intervention'!BJ208,heart_decrement*'Calcs Men Intervention'!BJ273,stroke_decrement*'Calcs Men Intervention'!BJ338,cancer_decrement*SUM('Calcs Men Intervention'!BJ403,'Calcs Men Intervention'!BJ468))</f>
        <v>0</v>
      </c>
      <c r="AI39" s="169">
        <f>SUM(F39*'Calcs Men Intervention'!F46,diabetes_decrement*'Calcs Men Intervention'!BK208,heart_decrement*'Calcs Men Intervention'!BK273,stroke_decrement*'Calcs Men Intervention'!BK338,cancer_decrement*SUM('Calcs Men Intervention'!BK403,'Calcs Men Intervention'!BK468))</f>
        <v>0</v>
      </c>
      <c r="AJ39" s="169">
        <f>SUM(G39*'Calcs Men Intervention'!G46,diabetes_decrement*'Calcs Men Intervention'!BL208,heart_decrement*'Calcs Men Intervention'!BL273,stroke_decrement*'Calcs Men Intervention'!BL338,cancer_decrement*SUM('Calcs Men Intervention'!BL403,'Calcs Men Intervention'!BL468))</f>
        <v>0</v>
      </c>
      <c r="AK39" s="169">
        <f>SUM(H39*'Calcs Men Intervention'!H46,diabetes_decrement*'Calcs Men Intervention'!BM208,heart_decrement*'Calcs Men Intervention'!BM273,stroke_decrement*'Calcs Men Intervention'!BM338,cancer_decrement*SUM('Calcs Men Intervention'!BM403,'Calcs Men Intervention'!BM468))</f>
        <v>0</v>
      </c>
      <c r="AL39" s="169">
        <f>SUM(I39*'Calcs Men Intervention'!I46,diabetes_decrement*'Calcs Men Intervention'!BN208,heart_decrement*'Calcs Men Intervention'!BN273,stroke_decrement*'Calcs Men Intervention'!BN338,cancer_decrement*SUM('Calcs Men Intervention'!BN403,'Calcs Men Intervention'!BN468))</f>
        <v>0</v>
      </c>
      <c r="AM39" s="169">
        <f>SUM(J39*'Calcs Men Intervention'!J46,diabetes_decrement*'Calcs Men Intervention'!BO208,heart_decrement*'Calcs Men Intervention'!BO273,stroke_decrement*'Calcs Men Intervention'!BO338,cancer_decrement*SUM('Calcs Men Intervention'!BO403,'Calcs Men Intervention'!BO468))</f>
        <v>0</v>
      </c>
      <c r="AN39" s="169">
        <f>SUM(K39*'Calcs Men Intervention'!K46,diabetes_decrement*'Calcs Men Intervention'!BP208,heart_decrement*'Calcs Men Intervention'!BP273,stroke_decrement*'Calcs Men Intervention'!BP338,cancer_decrement*SUM('Calcs Men Intervention'!BP403,'Calcs Men Intervention'!BP468))</f>
        <v>0</v>
      </c>
      <c r="AO39" s="169">
        <f>SUM(L39*'Calcs Men Intervention'!L46,diabetes_decrement*'Calcs Men Intervention'!BQ208,heart_decrement*'Calcs Men Intervention'!BQ273,stroke_decrement*'Calcs Men Intervention'!BQ338,cancer_decrement*SUM('Calcs Men Intervention'!BQ403,'Calcs Men Intervention'!BQ468))</f>
        <v>0</v>
      </c>
      <c r="AP39" s="169">
        <f>SUM(M39*'Calcs Men Intervention'!M46,diabetes_decrement*'Calcs Men Intervention'!BR208,heart_decrement*'Calcs Men Intervention'!BR273,stroke_decrement*'Calcs Men Intervention'!BR338,cancer_decrement*SUM('Calcs Men Intervention'!BR403,'Calcs Men Intervention'!BR468))</f>
        <v>0</v>
      </c>
      <c r="AQ39" s="169">
        <f>SUM(N39*'Calcs Men Intervention'!N46,diabetes_decrement*'Calcs Men Intervention'!BS208,heart_decrement*'Calcs Men Intervention'!BS273,stroke_decrement*'Calcs Men Intervention'!BS338,cancer_decrement*SUM('Calcs Men Intervention'!BS403,'Calcs Men Intervention'!BS468))</f>
        <v>0</v>
      </c>
      <c r="AR39" s="169">
        <f>SUM(O39*'Calcs Men Intervention'!O46,diabetes_decrement*'Calcs Men Intervention'!BT208,heart_decrement*'Calcs Men Intervention'!BT273,stroke_decrement*'Calcs Men Intervention'!BT338,cancer_decrement*SUM('Calcs Men Intervention'!BT403,'Calcs Men Intervention'!BT468))</f>
        <v>0</v>
      </c>
      <c r="AS39" s="169">
        <f>SUM(P39*'Calcs Men Intervention'!P46,diabetes_decrement*'Calcs Men Intervention'!BU208,heart_decrement*'Calcs Men Intervention'!BU273,stroke_decrement*'Calcs Men Intervention'!BU338,cancer_decrement*SUM('Calcs Men Intervention'!BU403,'Calcs Men Intervention'!BU468))</f>
        <v>0</v>
      </c>
      <c r="AT39" s="169">
        <f>SUM(Q39*'Calcs Men Intervention'!Q46,diabetes_decrement*'Calcs Men Intervention'!BV208,heart_decrement*'Calcs Men Intervention'!BV273,stroke_decrement*'Calcs Men Intervention'!BV338,cancer_decrement*SUM('Calcs Men Intervention'!BV403,'Calcs Men Intervention'!BV468))</f>
        <v>0</v>
      </c>
      <c r="AU39" s="169">
        <f>SUM(R39*'Calcs Men Intervention'!R46,diabetes_decrement*'Calcs Men Intervention'!BW208,heart_decrement*'Calcs Men Intervention'!BW273,stroke_decrement*'Calcs Men Intervention'!BW338,cancer_decrement*SUM('Calcs Men Intervention'!BW403,'Calcs Men Intervention'!BW468))</f>
        <v>0</v>
      </c>
      <c r="AV39" s="169">
        <f>SUM(S39*'Calcs Men Intervention'!S46,diabetes_decrement*'Calcs Men Intervention'!BX208,heart_decrement*'Calcs Men Intervention'!BX273,stroke_decrement*'Calcs Men Intervention'!BX338,cancer_decrement*SUM('Calcs Men Intervention'!BX403,'Calcs Men Intervention'!BX468))</f>
        <v>0</v>
      </c>
      <c r="AW39" s="169">
        <f>SUM(T39*'Calcs Men Intervention'!T46,diabetes_decrement*'Calcs Men Intervention'!BY208,heart_decrement*'Calcs Men Intervention'!BY273,stroke_decrement*'Calcs Men Intervention'!BY338,cancer_decrement*SUM('Calcs Men Intervention'!BY403,'Calcs Men Intervention'!BY468))</f>
        <v>0</v>
      </c>
      <c r="AX39" s="169">
        <f>SUM(U39*'Calcs Men Intervention'!U46,diabetes_decrement*'Calcs Men Intervention'!BZ208,heart_decrement*'Calcs Men Intervention'!BZ273,stroke_decrement*'Calcs Men Intervention'!BZ338,cancer_decrement*SUM('Calcs Men Intervention'!BZ403,'Calcs Men Intervention'!BZ468))</f>
        <v>0</v>
      </c>
      <c r="AY39" s="169">
        <f>SUM(V39*'Calcs Men Intervention'!V46,diabetes_decrement*'Calcs Men Intervention'!CA208,heart_decrement*'Calcs Men Intervention'!CA273,stroke_decrement*'Calcs Men Intervention'!CA338,cancer_decrement*SUM('Calcs Men Intervention'!CA403,'Calcs Men Intervention'!CA468))</f>
        <v>0</v>
      </c>
      <c r="AZ39" s="169">
        <f>SUM(W39*'Calcs Men Intervention'!W46,diabetes_decrement*'Calcs Men Intervention'!CB208,heart_decrement*'Calcs Men Intervention'!CB273,stroke_decrement*'Calcs Men Intervention'!CB338,cancer_decrement*SUM('Calcs Men Intervention'!CB403,'Calcs Men Intervention'!CB468))</f>
        <v>0</v>
      </c>
      <c r="BA39" s="169">
        <f>SUM(X39*'Calcs Men Intervention'!X46,diabetes_decrement*'Calcs Men Intervention'!CC208,heart_decrement*'Calcs Men Intervention'!CC273,stroke_decrement*'Calcs Men Intervention'!CC338,cancer_decrement*SUM('Calcs Men Intervention'!CC403,'Calcs Men Intervention'!CC468))</f>
        <v>0</v>
      </c>
      <c r="BB39" s="169">
        <f>SUM(Y39*'Calcs Men Intervention'!Y46,diabetes_decrement*'Calcs Men Intervention'!CD208,heart_decrement*'Calcs Men Intervention'!CD273,stroke_decrement*'Calcs Men Intervention'!CD338,cancer_decrement*SUM('Calcs Men Intervention'!CD403,'Calcs Men Intervention'!CD468))</f>
        <v>0</v>
      </c>
      <c r="BC39" s="169">
        <f>SUM(Z39*'Calcs Men Intervention'!Z46,diabetes_decrement*'Calcs Men Intervention'!CE208,heart_decrement*'Calcs Men Intervention'!CE273,stroke_decrement*'Calcs Men Intervention'!CE338,cancer_decrement*SUM('Calcs Men Intervention'!CE403,'Calcs Men Intervention'!CE468))</f>
        <v>0</v>
      </c>
      <c r="BD39" s="169">
        <f>SUM(AA39*'Calcs Men Intervention'!AA46,diabetes_decrement*'Calcs Men Intervention'!CF208,heart_decrement*'Calcs Men Intervention'!CF273,stroke_decrement*'Calcs Men Intervention'!CF338,cancer_decrement*SUM('Calcs Men Intervention'!CF403,'Calcs Men Intervention'!CF468))</f>
        <v>0</v>
      </c>
      <c r="BE39" s="169">
        <f>SUM(AB39*'Calcs Men Intervention'!AB46,diabetes_decrement*'Calcs Men Intervention'!CG208,heart_decrement*'Calcs Men Intervention'!CG273,stroke_decrement*'Calcs Men Intervention'!CG338,cancer_decrement*SUM('Calcs Men Intervention'!CG403,'Calcs Men Intervention'!CG468))</f>
        <v>0</v>
      </c>
    </row>
    <row r="40" spans="2:57" x14ac:dyDescent="0.3">
      <c r="B40" s="1">
        <v>5</v>
      </c>
      <c r="C40" s="53"/>
      <c r="D40" s="53"/>
      <c r="E40" s="53"/>
      <c r="F40" s="53"/>
      <c r="G40" s="53"/>
      <c r="H40" s="53">
        <f>MIN(SUMPRODUCT(CHOOSE({1,2,3,4,5,6},'Calcs Men Intervention'!AJ113,'Calcs Men Intervention'!AJ113^2,'Calcs Men Intervention'!AJ113^3,'Calcs Men Intervention'!G81,0,1),Utilities!$BG$11:$BL$11),1)</f>
        <v>1</v>
      </c>
      <c r="I40" s="53">
        <f>MIN(SUMPRODUCT(CHOOSE({1,2,3,4,5,6},'Calcs Men Intervention'!AK113,'Calcs Men Intervention'!AK113^2,'Calcs Men Intervention'!AK113^3,'Calcs Men Intervention'!H81,0,1),Utilities!$BG$11:$BL$11),1)</f>
        <v>1</v>
      </c>
      <c r="J40" s="53">
        <f>MIN(SUMPRODUCT(CHOOSE({1,2,3,4,5,6},'Calcs Men Intervention'!AL113,'Calcs Men Intervention'!AL113^2,'Calcs Men Intervention'!AL113^3,'Calcs Men Intervention'!I81,0,1),Utilities!$BG$11:$BL$11),1)</f>
        <v>1</v>
      </c>
      <c r="K40" s="53">
        <f>MIN(SUMPRODUCT(CHOOSE({1,2,3,4,5,6},'Calcs Men Intervention'!AM113,'Calcs Men Intervention'!AM113^2,'Calcs Men Intervention'!AM113^3,'Calcs Men Intervention'!J81,0,1),Utilities!$BG$11:$BL$11),1)</f>
        <v>1</v>
      </c>
      <c r="L40" s="53">
        <f>MIN(SUMPRODUCT(CHOOSE({1,2,3,4,5,6},'Calcs Men Intervention'!AN113,'Calcs Men Intervention'!AN113^2,'Calcs Men Intervention'!AN113^3,'Calcs Men Intervention'!K81,0,1),Utilities!$BG$11:$BL$11),1)</f>
        <v>1</v>
      </c>
      <c r="M40" s="53">
        <f>MIN(SUMPRODUCT(CHOOSE({1,2,3,4,5,6},'Calcs Men Intervention'!AO113,'Calcs Men Intervention'!AO113^2,'Calcs Men Intervention'!AO113^3,'Calcs Men Intervention'!L81,0,1),Utilities!$BG$11:$BL$11),1)</f>
        <v>1</v>
      </c>
      <c r="N40" s="53">
        <f>MIN(SUMPRODUCT(CHOOSE({1,2,3,4,5,6},'Calcs Men Intervention'!AP113,'Calcs Men Intervention'!AP113^2,'Calcs Men Intervention'!AP113^3,'Calcs Men Intervention'!M81,0,1),Utilities!$BG$11:$BL$11),1)</f>
        <v>1</v>
      </c>
      <c r="O40" s="53">
        <f>MIN(SUMPRODUCT(CHOOSE({1,2,3,4,5,6},'Calcs Men Intervention'!AQ113,'Calcs Men Intervention'!AQ113^2,'Calcs Men Intervention'!AQ113^3,'Calcs Men Intervention'!N81,0,1),Utilities!$BG$11:$BL$11),1)</f>
        <v>1</v>
      </c>
      <c r="P40" s="53">
        <f>MIN(SUMPRODUCT(CHOOSE({1,2,3,4,5,6},'Calcs Men Intervention'!AR113,'Calcs Men Intervention'!AR113^2,'Calcs Men Intervention'!AR113^3,'Calcs Men Intervention'!O81,0,1),Utilities!$BG$11:$BL$11),1)</f>
        <v>0.99369368599791719</v>
      </c>
      <c r="Q40" s="53">
        <f>MIN(SUMPRODUCT(CHOOSE({1,2,3,4,5,6},'Calcs Men Intervention'!AS113,'Calcs Men Intervention'!AS113^2,'Calcs Men Intervention'!AS113^3,'Calcs Men Intervention'!P81,0,1),Utilities!$BG$11:$BL$11),1)</f>
        <v>0.98599081191754756</v>
      </c>
      <c r="R40" s="53">
        <f>MIN(SUMPRODUCT(CHOOSE({1,2,3,4,5,6},'Calcs Men Intervention'!AT113,'Calcs Men Intervention'!AT113^2,'Calcs Men Intervention'!AT113^3,'Calcs Men Intervention'!Q81,0,1),Utilities!$BG$11:$BL$11),1)</f>
        <v>0.97817928045736235</v>
      </c>
      <c r="S40" s="53">
        <f>MIN(SUMPRODUCT(CHOOSE({1,2,3,4,5,6},'Calcs Men Intervention'!AU113,'Calcs Men Intervention'!AU113^2,'Calcs Men Intervention'!AU113^3,'Calcs Men Intervention'!R81,0,1),Utilities!$BG$11:$BL$11),1)</f>
        <v>0.97026190655739752</v>
      </c>
      <c r="T40" s="53">
        <f>MIN(SUMPRODUCT(CHOOSE({1,2,3,4,5,6},'Calcs Men Intervention'!AV113,'Calcs Men Intervention'!AV113^2,'Calcs Men Intervention'!AV113^3,'Calcs Men Intervention'!S81,0,1),Utilities!$BG$11:$BL$11),1)</f>
        <v>0.96224150515768792</v>
      </c>
      <c r="U40" s="53">
        <f>MIN(SUMPRODUCT(CHOOSE({1,2,3,4,5,6},'Calcs Men Intervention'!AW113,'Calcs Men Intervention'!AW113^2,'Calcs Men Intervention'!AW113^3,'Calcs Men Intervention'!T81,0,1),Utilities!$BG$11:$BL$11),1)</f>
        <v>0.95516526097945742</v>
      </c>
      <c r="V40" s="53">
        <f>MIN(SUMPRODUCT(CHOOSE({1,2,3,4,5,6},'Calcs Men Intervention'!AX113,'Calcs Men Intervention'!AX113^2,'Calcs Men Intervention'!AX113^3,'Calcs Men Intervention'!U81,0,1),Utilities!$BG$11:$BL$11),1)</f>
        <v>0.94909422129159782</v>
      </c>
      <c r="W40" s="53">
        <f>MIN(SUMPRODUCT(CHOOSE({1,2,3,4,5,6},'Calcs Men Intervention'!AY113,'Calcs Men Intervention'!AY113^2,'Calcs Men Intervention'!AY113^3,'Calcs Men Intervention'!V81,0,1),Utilities!$BG$11:$BL$11),1)</f>
        <v>0.94300410111347732</v>
      </c>
      <c r="X40" s="53">
        <f>MIN(SUMPRODUCT(CHOOSE({1,2,3,4,5,6},'Calcs Men Intervention'!AZ113,'Calcs Men Intervention'!AZ113^2,'Calcs Men Intervention'!AZ113^3,'Calcs Men Intervention'!W81,0,1),Utilities!$BG$11:$BL$11),1)</f>
        <v>0.93689514628621784</v>
      </c>
      <c r="Y40" s="53">
        <f>MIN(SUMPRODUCT(CHOOSE({1,2,3,4,5,6},'Calcs Men Intervention'!BA113,'Calcs Men Intervention'!BA113^2,'Calcs Men Intervention'!BA113^3,'Calcs Men Intervention'!X81,0,1),Utilities!$BG$11:$BL$11),1)</f>
        <v>0.93076760265093716</v>
      </c>
      <c r="Z40" s="53">
        <f>MIN(SUMPRODUCT(CHOOSE({1,2,3,4,5,6},'Calcs Men Intervention'!BB113,'Calcs Men Intervention'!BB113^2,'Calcs Men Intervention'!BB113^3,'Calcs Men Intervention'!Y81,0,1),Utilities!$BG$11:$BL$11),1)</f>
        <v>0.92462171604875754</v>
      </c>
      <c r="AA40" s="53">
        <f>MIN(SUMPRODUCT(CHOOSE({1,2,3,4,5,6},'Calcs Men Intervention'!BC113,'Calcs Men Intervention'!BC113^2,'Calcs Men Intervention'!BC113^3,'Calcs Men Intervention'!Z81,0,1),Utilities!$BG$11:$BL$11),1)</f>
        <v>0.9184577323207973</v>
      </c>
      <c r="AB40" s="53">
        <f>MIN(SUMPRODUCT(CHOOSE({1,2,3,4,5,6},'Calcs Men Intervention'!BD113,'Calcs Men Intervention'!BD113^2,'Calcs Men Intervention'!BD113^3,'Calcs Men Intervention'!AA81,0,1),Utilities!$BG$11:$BL$11),1)</f>
        <v>0.9123206165235338</v>
      </c>
      <c r="AE40" s="1">
        <v>5</v>
      </c>
      <c r="AF40" s="169">
        <f>SUM(C40*'Calcs Men Intervention'!C47,diabetes_decrement*'Calcs Men Intervention'!BH209,heart_decrement*'Calcs Men Intervention'!BH274,stroke_decrement*'Calcs Men Intervention'!BH339,cancer_decrement*SUM('Calcs Men Intervention'!BH404,'Calcs Men Intervention'!BH469))</f>
        <v>0</v>
      </c>
      <c r="AG40" s="169">
        <f>SUM(D40*'Calcs Men Intervention'!D47,diabetes_decrement*'Calcs Men Intervention'!BI209,heart_decrement*'Calcs Men Intervention'!BI274,stroke_decrement*'Calcs Men Intervention'!BI339,cancer_decrement*SUM('Calcs Men Intervention'!BI404,'Calcs Men Intervention'!BI469))</f>
        <v>0</v>
      </c>
      <c r="AH40" s="169">
        <f>SUM(E40*'Calcs Men Intervention'!E47,diabetes_decrement*'Calcs Men Intervention'!BJ209,heart_decrement*'Calcs Men Intervention'!BJ274,stroke_decrement*'Calcs Men Intervention'!BJ339,cancer_decrement*SUM('Calcs Men Intervention'!BJ404,'Calcs Men Intervention'!BJ469))</f>
        <v>0</v>
      </c>
      <c r="AI40" s="169">
        <f>SUM(F40*'Calcs Men Intervention'!F47,diabetes_decrement*'Calcs Men Intervention'!BK209,heart_decrement*'Calcs Men Intervention'!BK274,stroke_decrement*'Calcs Men Intervention'!BK339,cancer_decrement*SUM('Calcs Men Intervention'!BK404,'Calcs Men Intervention'!BK469))</f>
        <v>0</v>
      </c>
      <c r="AJ40" s="169">
        <f>SUM(G40*'Calcs Men Intervention'!G47,diabetes_decrement*'Calcs Men Intervention'!BL209,heart_decrement*'Calcs Men Intervention'!BL274,stroke_decrement*'Calcs Men Intervention'!BL339,cancer_decrement*SUM('Calcs Men Intervention'!BL404,'Calcs Men Intervention'!BL469))</f>
        <v>0</v>
      </c>
      <c r="AK40" s="169">
        <f>SUM(H40*'Calcs Men Intervention'!H47,diabetes_decrement*'Calcs Men Intervention'!BM209,heart_decrement*'Calcs Men Intervention'!BM274,stroke_decrement*'Calcs Men Intervention'!BM339,cancer_decrement*SUM('Calcs Men Intervention'!BM404,'Calcs Men Intervention'!BM469))</f>
        <v>0</v>
      </c>
      <c r="AL40" s="169">
        <f>SUM(I40*'Calcs Men Intervention'!I47,diabetes_decrement*'Calcs Men Intervention'!BN209,heart_decrement*'Calcs Men Intervention'!BN274,stroke_decrement*'Calcs Men Intervention'!BN339,cancer_decrement*SUM('Calcs Men Intervention'!BN404,'Calcs Men Intervention'!BN469))</f>
        <v>0</v>
      </c>
      <c r="AM40" s="169">
        <f>SUM(J40*'Calcs Men Intervention'!J47,diabetes_decrement*'Calcs Men Intervention'!BO209,heart_decrement*'Calcs Men Intervention'!BO274,stroke_decrement*'Calcs Men Intervention'!BO339,cancer_decrement*SUM('Calcs Men Intervention'!BO404,'Calcs Men Intervention'!BO469))</f>
        <v>0</v>
      </c>
      <c r="AN40" s="169">
        <f>SUM(K40*'Calcs Men Intervention'!K47,diabetes_decrement*'Calcs Men Intervention'!BP209,heart_decrement*'Calcs Men Intervention'!BP274,stroke_decrement*'Calcs Men Intervention'!BP339,cancer_decrement*SUM('Calcs Men Intervention'!BP404,'Calcs Men Intervention'!BP469))</f>
        <v>0</v>
      </c>
      <c r="AO40" s="169">
        <f>SUM(L40*'Calcs Men Intervention'!L47,diabetes_decrement*'Calcs Men Intervention'!BQ209,heart_decrement*'Calcs Men Intervention'!BQ274,stroke_decrement*'Calcs Men Intervention'!BQ339,cancer_decrement*SUM('Calcs Men Intervention'!BQ404,'Calcs Men Intervention'!BQ469))</f>
        <v>0</v>
      </c>
      <c r="AP40" s="169">
        <f>SUM(M40*'Calcs Men Intervention'!M47,diabetes_decrement*'Calcs Men Intervention'!BR209,heart_decrement*'Calcs Men Intervention'!BR274,stroke_decrement*'Calcs Men Intervention'!BR339,cancer_decrement*SUM('Calcs Men Intervention'!BR404,'Calcs Men Intervention'!BR469))</f>
        <v>0</v>
      </c>
      <c r="AQ40" s="169">
        <f>SUM(N40*'Calcs Men Intervention'!N47,diabetes_decrement*'Calcs Men Intervention'!BS209,heart_decrement*'Calcs Men Intervention'!BS274,stroke_decrement*'Calcs Men Intervention'!BS339,cancer_decrement*SUM('Calcs Men Intervention'!BS404,'Calcs Men Intervention'!BS469))</f>
        <v>0</v>
      </c>
      <c r="AR40" s="169">
        <f>SUM(O40*'Calcs Men Intervention'!O47,diabetes_decrement*'Calcs Men Intervention'!BT209,heart_decrement*'Calcs Men Intervention'!BT274,stroke_decrement*'Calcs Men Intervention'!BT339,cancer_decrement*SUM('Calcs Men Intervention'!BT404,'Calcs Men Intervention'!BT469))</f>
        <v>0</v>
      </c>
      <c r="AS40" s="169">
        <f>SUM(P40*'Calcs Men Intervention'!P47,diabetes_decrement*'Calcs Men Intervention'!BU209,heart_decrement*'Calcs Men Intervention'!BU274,stroke_decrement*'Calcs Men Intervention'!BU339,cancer_decrement*SUM('Calcs Men Intervention'!BU404,'Calcs Men Intervention'!BU469))</f>
        <v>0</v>
      </c>
      <c r="AT40" s="169">
        <f>SUM(Q40*'Calcs Men Intervention'!Q47,diabetes_decrement*'Calcs Men Intervention'!BV209,heart_decrement*'Calcs Men Intervention'!BV274,stroke_decrement*'Calcs Men Intervention'!BV339,cancer_decrement*SUM('Calcs Men Intervention'!BV404,'Calcs Men Intervention'!BV469))</f>
        <v>0</v>
      </c>
      <c r="AU40" s="169">
        <f>SUM(R40*'Calcs Men Intervention'!R47,diabetes_decrement*'Calcs Men Intervention'!BW209,heart_decrement*'Calcs Men Intervention'!BW274,stroke_decrement*'Calcs Men Intervention'!BW339,cancer_decrement*SUM('Calcs Men Intervention'!BW404,'Calcs Men Intervention'!BW469))</f>
        <v>0</v>
      </c>
      <c r="AV40" s="169">
        <f>SUM(S40*'Calcs Men Intervention'!S47,diabetes_decrement*'Calcs Men Intervention'!BX209,heart_decrement*'Calcs Men Intervention'!BX274,stroke_decrement*'Calcs Men Intervention'!BX339,cancer_decrement*SUM('Calcs Men Intervention'!BX404,'Calcs Men Intervention'!BX469))</f>
        <v>0</v>
      </c>
      <c r="AW40" s="169">
        <f>SUM(T40*'Calcs Men Intervention'!T47,diabetes_decrement*'Calcs Men Intervention'!BY209,heart_decrement*'Calcs Men Intervention'!BY274,stroke_decrement*'Calcs Men Intervention'!BY339,cancer_decrement*SUM('Calcs Men Intervention'!BY404,'Calcs Men Intervention'!BY469))</f>
        <v>0</v>
      </c>
      <c r="AX40" s="169">
        <f>SUM(U40*'Calcs Men Intervention'!U47,diabetes_decrement*'Calcs Men Intervention'!BZ209,heart_decrement*'Calcs Men Intervention'!BZ274,stroke_decrement*'Calcs Men Intervention'!BZ339,cancer_decrement*SUM('Calcs Men Intervention'!BZ404,'Calcs Men Intervention'!BZ469))</f>
        <v>0</v>
      </c>
      <c r="AY40" s="169">
        <f>SUM(V40*'Calcs Men Intervention'!V47,diabetes_decrement*'Calcs Men Intervention'!CA209,heart_decrement*'Calcs Men Intervention'!CA274,stroke_decrement*'Calcs Men Intervention'!CA339,cancer_decrement*SUM('Calcs Men Intervention'!CA404,'Calcs Men Intervention'!CA469))</f>
        <v>0</v>
      </c>
      <c r="AZ40" s="169">
        <f>SUM(W40*'Calcs Men Intervention'!W47,diabetes_decrement*'Calcs Men Intervention'!CB209,heart_decrement*'Calcs Men Intervention'!CB274,stroke_decrement*'Calcs Men Intervention'!CB339,cancer_decrement*SUM('Calcs Men Intervention'!CB404,'Calcs Men Intervention'!CB469))</f>
        <v>0</v>
      </c>
      <c r="BA40" s="169">
        <f>SUM(X40*'Calcs Men Intervention'!X47,diabetes_decrement*'Calcs Men Intervention'!CC209,heart_decrement*'Calcs Men Intervention'!CC274,stroke_decrement*'Calcs Men Intervention'!CC339,cancer_decrement*SUM('Calcs Men Intervention'!CC404,'Calcs Men Intervention'!CC469))</f>
        <v>0</v>
      </c>
      <c r="BB40" s="169">
        <f>SUM(Y40*'Calcs Men Intervention'!Y47,diabetes_decrement*'Calcs Men Intervention'!CD209,heart_decrement*'Calcs Men Intervention'!CD274,stroke_decrement*'Calcs Men Intervention'!CD339,cancer_decrement*SUM('Calcs Men Intervention'!CD404,'Calcs Men Intervention'!CD469))</f>
        <v>0</v>
      </c>
      <c r="BC40" s="169">
        <f>SUM(Z40*'Calcs Men Intervention'!Z47,diabetes_decrement*'Calcs Men Intervention'!CE209,heart_decrement*'Calcs Men Intervention'!CE274,stroke_decrement*'Calcs Men Intervention'!CE339,cancer_decrement*SUM('Calcs Men Intervention'!CE404,'Calcs Men Intervention'!CE469))</f>
        <v>0</v>
      </c>
      <c r="BD40" s="169">
        <f>SUM(AA40*'Calcs Men Intervention'!AA47,diabetes_decrement*'Calcs Men Intervention'!CF209,heart_decrement*'Calcs Men Intervention'!CF274,stroke_decrement*'Calcs Men Intervention'!CF339,cancer_decrement*SUM('Calcs Men Intervention'!CF404,'Calcs Men Intervention'!CF469))</f>
        <v>0</v>
      </c>
      <c r="BE40" s="169">
        <f>SUM(AB40*'Calcs Men Intervention'!AB47,diabetes_decrement*'Calcs Men Intervention'!CG209,heart_decrement*'Calcs Men Intervention'!CG274,stroke_decrement*'Calcs Men Intervention'!CG339,cancer_decrement*SUM('Calcs Men Intervention'!CG404,'Calcs Men Intervention'!CG469))</f>
        <v>0</v>
      </c>
    </row>
    <row r="41" spans="2:57" x14ac:dyDescent="0.3">
      <c r="B41" s="1">
        <v>6</v>
      </c>
      <c r="C41" s="53"/>
      <c r="D41" s="53"/>
      <c r="E41" s="53"/>
      <c r="F41" s="53"/>
      <c r="G41" s="53"/>
      <c r="H41" s="53"/>
      <c r="I41" s="53">
        <f>MIN(SUMPRODUCT(CHOOSE({1,2,3,4,5,6},'Calcs Men Intervention'!AK114,'Calcs Men Intervention'!AK114^2,'Calcs Men Intervention'!AK114^3,'Calcs Men Intervention'!H82,0,1),Utilities!$BG$11:$BL$11),1)</f>
        <v>1</v>
      </c>
      <c r="J41" s="53">
        <f>MIN(SUMPRODUCT(CHOOSE({1,2,3,4,5,6},'Calcs Men Intervention'!AL114,'Calcs Men Intervention'!AL114^2,'Calcs Men Intervention'!AL114^3,'Calcs Men Intervention'!I82,0,1),Utilities!$BG$11:$BL$11),1)</f>
        <v>1</v>
      </c>
      <c r="K41" s="53">
        <f>MIN(SUMPRODUCT(CHOOSE({1,2,3,4,5,6},'Calcs Men Intervention'!AM114,'Calcs Men Intervention'!AM114^2,'Calcs Men Intervention'!AM114^3,'Calcs Men Intervention'!J82,0,1),Utilities!$BG$11:$BL$11),1)</f>
        <v>1</v>
      </c>
      <c r="L41" s="53">
        <f>MIN(SUMPRODUCT(CHOOSE({1,2,3,4,5,6},'Calcs Men Intervention'!AN114,'Calcs Men Intervention'!AN114^2,'Calcs Men Intervention'!AN114^3,'Calcs Men Intervention'!K82,0,1),Utilities!$BG$11:$BL$11),1)</f>
        <v>1</v>
      </c>
      <c r="M41" s="53">
        <f>MIN(SUMPRODUCT(CHOOSE({1,2,3,4,5,6},'Calcs Men Intervention'!AO114,'Calcs Men Intervention'!AO114^2,'Calcs Men Intervention'!AO114^3,'Calcs Men Intervention'!L82,0,1),Utilities!$BG$11:$BL$11),1)</f>
        <v>1</v>
      </c>
      <c r="N41" s="53">
        <f>MIN(SUMPRODUCT(CHOOSE({1,2,3,4,5,6},'Calcs Men Intervention'!AP114,'Calcs Men Intervention'!AP114^2,'Calcs Men Intervention'!AP114^3,'Calcs Men Intervention'!M82,0,1),Utilities!$BG$11:$BL$11),1)</f>
        <v>1</v>
      </c>
      <c r="O41" s="53">
        <f>MIN(SUMPRODUCT(CHOOSE({1,2,3,4,5,6},'Calcs Men Intervention'!AQ114,'Calcs Men Intervention'!AQ114^2,'Calcs Men Intervention'!AQ114^3,'Calcs Men Intervention'!N82,0,1),Utilities!$BG$11:$BL$11),1)</f>
        <v>1</v>
      </c>
      <c r="P41" s="53">
        <f>MIN(SUMPRODUCT(CHOOSE({1,2,3,4,5,6},'Calcs Men Intervention'!AR114,'Calcs Men Intervention'!AR114^2,'Calcs Men Intervention'!AR114^3,'Calcs Men Intervention'!O82,0,1),Utilities!$BG$11:$BL$11),1)</f>
        <v>1</v>
      </c>
      <c r="Q41" s="53">
        <f>MIN(SUMPRODUCT(CHOOSE({1,2,3,4,5,6},'Calcs Men Intervention'!AS114,'Calcs Men Intervention'!AS114^2,'Calcs Men Intervention'!AS114^3,'Calcs Men Intervention'!P82,0,1),Utilities!$BG$11:$BL$11),1)</f>
        <v>0.99369368599791719</v>
      </c>
      <c r="R41" s="53">
        <f>MIN(SUMPRODUCT(CHOOSE({1,2,3,4,5,6},'Calcs Men Intervention'!AT114,'Calcs Men Intervention'!AT114^2,'Calcs Men Intervention'!AT114^3,'Calcs Men Intervention'!Q82,0,1),Utilities!$BG$11:$BL$11),1)</f>
        <v>0.98599081191754756</v>
      </c>
      <c r="S41" s="53">
        <f>MIN(SUMPRODUCT(CHOOSE({1,2,3,4,5,6},'Calcs Men Intervention'!AU114,'Calcs Men Intervention'!AU114^2,'Calcs Men Intervention'!AU114^3,'Calcs Men Intervention'!R82,0,1),Utilities!$BG$11:$BL$11),1)</f>
        <v>0.97817928045736235</v>
      </c>
      <c r="T41" s="53">
        <f>MIN(SUMPRODUCT(CHOOSE({1,2,3,4,5,6},'Calcs Men Intervention'!AV114,'Calcs Men Intervention'!AV114^2,'Calcs Men Intervention'!AV114^3,'Calcs Men Intervention'!S82,0,1),Utilities!$BG$11:$BL$11),1)</f>
        <v>0.97026190655739752</v>
      </c>
      <c r="U41" s="53">
        <f>MIN(SUMPRODUCT(CHOOSE({1,2,3,4,5,6},'Calcs Men Intervention'!AW114,'Calcs Men Intervention'!AW114^2,'Calcs Men Intervention'!AW114^3,'Calcs Men Intervention'!T82,0,1),Utilities!$BG$11:$BL$11),1)</f>
        <v>0.96224150515768792</v>
      </c>
      <c r="V41" s="53">
        <f>MIN(SUMPRODUCT(CHOOSE({1,2,3,4,5,6},'Calcs Men Intervention'!AX114,'Calcs Men Intervention'!AX114^2,'Calcs Men Intervention'!AX114^3,'Calcs Men Intervention'!U82,0,1),Utilities!$BG$11:$BL$11),1)</f>
        <v>0.95516526097945742</v>
      </c>
      <c r="W41" s="53">
        <f>MIN(SUMPRODUCT(CHOOSE({1,2,3,4,5,6},'Calcs Men Intervention'!AY114,'Calcs Men Intervention'!AY114^2,'Calcs Men Intervention'!AY114^3,'Calcs Men Intervention'!V82,0,1),Utilities!$BG$11:$BL$11),1)</f>
        <v>0.94909422129159782</v>
      </c>
      <c r="X41" s="53">
        <f>MIN(SUMPRODUCT(CHOOSE({1,2,3,4,5,6},'Calcs Men Intervention'!AZ114,'Calcs Men Intervention'!AZ114^2,'Calcs Men Intervention'!AZ114^3,'Calcs Men Intervention'!W82,0,1),Utilities!$BG$11:$BL$11),1)</f>
        <v>0.94300410111347732</v>
      </c>
      <c r="Y41" s="53">
        <f>MIN(SUMPRODUCT(CHOOSE({1,2,3,4,5,6},'Calcs Men Intervention'!BA114,'Calcs Men Intervention'!BA114^2,'Calcs Men Intervention'!BA114^3,'Calcs Men Intervention'!X82,0,1),Utilities!$BG$11:$BL$11),1)</f>
        <v>0.93689514628621784</v>
      </c>
      <c r="Z41" s="53">
        <f>MIN(SUMPRODUCT(CHOOSE({1,2,3,4,5,6},'Calcs Men Intervention'!BB114,'Calcs Men Intervention'!BB114^2,'Calcs Men Intervention'!BB114^3,'Calcs Men Intervention'!Y82,0,1),Utilities!$BG$11:$BL$11),1)</f>
        <v>0.93076760265093716</v>
      </c>
      <c r="AA41" s="53">
        <f>MIN(SUMPRODUCT(CHOOSE({1,2,3,4,5,6},'Calcs Men Intervention'!BC114,'Calcs Men Intervention'!BC114^2,'Calcs Men Intervention'!BC114^3,'Calcs Men Intervention'!Z82,0,1),Utilities!$BG$11:$BL$11),1)</f>
        <v>0.92462171604875754</v>
      </c>
      <c r="AB41" s="53">
        <f>MIN(SUMPRODUCT(CHOOSE({1,2,3,4,5,6},'Calcs Men Intervention'!BD114,'Calcs Men Intervention'!BD114^2,'Calcs Men Intervention'!BD114^3,'Calcs Men Intervention'!AA82,0,1),Utilities!$BG$11:$BL$11),1)</f>
        <v>0.9184577323207973</v>
      </c>
      <c r="AE41" s="1">
        <v>6</v>
      </c>
      <c r="AF41" s="169">
        <f>SUM(C41*'Calcs Men Intervention'!C48,diabetes_decrement*'Calcs Men Intervention'!BH210,heart_decrement*'Calcs Men Intervention'!BH275,stroke_decrement*'Calcs Men Intervention'!BH340,cancer_decrement*SUM('Calcs Men Intervention'!BH405,'Calcs Men Intervention'!BH470))</f>
        <v>0</v>
      </c>
      <c r="AG41" s="169">
        <f>SUM(D41*'Calcs Men Intervention'!D48,diabetes_decrement*'Calcs Men Intervention'!BI210,heart_decrement*'Calcs Men Intervention'!BI275,stroke_decrement*'Calcs Men Intervention'!BI340,cancer_decrement*SUM('Calcs Men Intervention'!BI405,'Calcs Men Intervention'!BI470))</f>
        <v>0</v>
      </c>
      <c r="AH41" s="169">
        <f>SUM(E41*'Calcs Men Intervention'!E48,diabetes_decrement*'Calcs Men Intervention'!BJ210,heart_decrement*'Calcs Men Intervention'!BJ275,stroke_decrement*'Calcs Men Intervention'!BJ340,cancer_decrement*SUM('Calcs Men Intervention'!BJ405,'Calcs Men Intervention'!BJ470))</f>
        <v>0</v>
      </c>
      <c r="AI41" s="169">
        <f>SUM(F41*'Calcs Men Intervention'!F48,diabetes_decrement*'Calcs Men Intervention'!BK210,heart_decrement*'Calcs Men Intervention'!BK275,stroke_decrement*'Calcs Men Intervention'!BK340,cancer_decrement*SUM('Calcs Men Intervention'!BK405,'Calcs Men Intervention'!BK470))</f>
        <v>0</v>
      </c>
      <c r="AJ41" s="169">
        <f>SUM(G41*'Calcs Men Intervention'!G48,diabetes_decrement*'Calcs Men Intervention'!BL210,heart_decrement*'Calcs Men Intervention'!BL275,stroke_decrement*'Calcs Men Intervention'!BL340,cancer_decrement*SUM('Calcs Men Intervention'!BL405,'Calcs Men Intervention'!BL470))</f>
        <v>0</v>
      </c>
      <c r="AK41" s="169">
        <f>SUM(H41*'Calcs Men Intervention'!H48,diabetes_decrement*'Calcs Men Intervention'!BM210,heart_decrement*'Calcs Men Intervention'!BM275,stroke_decrement*'Calcs Men Intervention'!BM340,cancer_decrement*SUM('Calcs Men Intervention'!BM405,'Calcs Men Intervention'!BM470))</f>
        <v>0</v>
      </c>
      <c r="AL41" s="169">
        <f>SUM(I41*'Calcs Men Intervention'!I48,diabetes_decrement*'Calcs Men Intervention'!BN210,heart_decrement*'Calcs Men Intervention'!BN275,stroke_decrement*'Calcs Men Intervention'!BN340,cancer_decrement*SUM('Calcs Men Intervention'!BN405,'Calcs Men Intervention'!BN470))</f>
        <v>0</v>
      </c>
      <c r="AM41" s="169">
        <f>SUM(J41*'Calcs Men Intervention'!J48,diabetes_decrement*'Calcs Men Intervention'!BO210,heart_decrement*'Calcs Men Intervention'!BO275,stroke_decrement*'Calcs Men Intervention'!BO340,cancer_decrement*SUM('Calcs Men Intervention'!BO405,'Calcs Men Intervention'!BO470))</f>
        <v>0</v>
      </c>
      <c r="AN41" s="169">
        <f>SUM(K41*'Calcs Men Intervention'!K48,diabetes_decrement*'Calcs Men Intervention'!BP210,heart_decrement*'Calcs Men Intervention'!BP275,stroke_decrement*'Calcs Men Intervention'!BP340,cancer_decrement*SUM('Calcs Men Intervention'!BP405,'Calcs Men Intervention'!BP470))</f>
        <v>0</v>
      </c>
      <c r="AO41" s="169">
        <f>SUM(L41*'Calcs Men Intervention'!L48,diabetes_decrement*'Calcs Men Intervention'!BQ210,heart_decrement*'Calcs Men Intervention'!BQ275,stroke_decrement*'Calcs Men Intervention'!BQ340,cancer_decrement*SUM('Calcs Men Intervention'!BQ405,'Calcs Men Intervention'!BQ470))</f>
        <v>0</v>
      </c>
      <c r="AP41" s="169">
        <f>SUM(M41*'Calcs Men Intervention'!M48,diabetes_decrement*'Calcs Men Intervention'!BR210,heart_decrement*'Calcs Men Intervention'!BR275,stroke_decrement*'Calcs Men Intervention'!BR340,cancer_decrement*SUM('Calcs Men Intervention'!BR405,'Calcs Men Intervention'!BR470))</f>
        <v>0</v>
      </c>
      <c r="AQ41" s="169">
        <f>SUM(N41*'Calcs Men Intervention'!N48,diabetes_decrement*'Calcs Men Intervention'!BS210,heart_decrement*'Calcs Men Intervention'!BS275,stroke_decrement*'Calcs Men Intervention'!BS340,cancer_decrement*SUM('Calcs Men Intervention'!BS405,'Calcs Men Intervention'!BS470))</f>
        <v>0</v>
      </c>
      <c r="AR41" s="169">
        <f>SUM(O41*'Calcs Men Intervention'!O48,diabetes_decrement*'Calcs Men Intervention'!BT210,heart_decrement*'Calcs Men Intervention'!BT275,stroke_decrement*'Calcs Men Intervention'!BT340,cancer_decrement*SUM('Calcs Men Intervention'!BT405,'Calcs Men Intervention'!BT470))</f>
        <v>0</v>
      </c>
      <c r="AS41" s="169">
        <f>SUM(P41*'Calcs Men Intervention'!P48,diabetes_decrement*'Calcs Men Intervention'!BU210,heart_decrement*'Calcs Men Intervention'!BU275,stroke_decrement*'Calcs Men Intervention'!BU340,cancer_decrement*SUM('Calcs Men Intervention'!BU405,'Calcs Men Intervention'!BU470))</f>
        <v>0</v>
      </c>
      <c r="AT41" s="169">
        <f>SUM(Q41*'Calcs Men Intervention'!Q48,diabetes_decrement*'Calcs Men Intervention'!BV210,heart_decrement*'Calcs Men Intervention'!BV275,stroke_decrement*'Calcs Men Intervention'!BV340,cancer_decrement*SUM('Calcs Men Intervention'!BV405,'Calcs Men Intervention'!BV470))</f>
        <v>0</v>
      </c>
      <c r="AU41" s="169">
        <f>SUM(R41*'Calcs Men Intervention'!R48,diabetes_decrement*'Calcs Men Intervention'!BW210,heart_decrement*'Calcs Men Intervention'!BW275,stroke_decrement*'Calcs Men Intervention'!BW340,cancer_decrement*SUM('Calcs Men Intervention'!BW405,'Calcs Men Intervention'!BW470))</f>
        <v>0</v>
      </c>
      <c r="AV41" s="169">
        <f>SUM(S41*'Calcs Men Intervention'!S48,diabetes_decrement*'Calcs Men Intervention'!BX210,heart_decrement*'Calcs Men Intervention'!BX275,stroke_decrement*'Calcs Men Intervention'!BX340,cancer_decrement*SUM('Calcs Men Intervention'!BX405,'Calcs Men Intervention'!BX470))</f>
        <v>0</v>
      </c>
      <c r="AW41" s="169">
        <f>SUM(T41*'Calcs Men Intervention'!T48,diabetes_decrement*'Calcs Men Intervention'!BY210,heart_decrement*'Calcs Men Intervention'!BY275,stroke_decrement*'Calcs Men Intervention'!BY340,cancer_decrement*SUM('Calcs Men Intervention'!BY405,'Calcs Men Intervention'!BY470))</f>
        <v>0</v>
      </c>
      <c r="AX41" s="169">
        <f>SUM(U41*'Calcs Men Intervention'!U48,diabetes_decrement*'Calcs Men Intervention'!BZ210,heart_decrement*'Calcs Men Intervention'!BZ275,stroke_decrement*'Calcs Men Intervention'!BZ340,cancer_decrement*SUM('Calcs Men Intervention'!BZ405,'Calcs Men Intervention'!BZ470))</f>
        <v>0</v>
      </c>
      <c r="AY41" s="169">
        <f>SUM(V41*'Calcs Men Intervention'!V48,diabetes_decrement*'Calcs Men Intervention'!CA210,heart_decrement*'Calcs Men Intervention'!CA275,stroke_decrement*'Calcs Men Intervention'!CA340,cancer_decrement*SUM('Calcs Men Intervention'!CA405,'Calcs Men Intervention'!CA470))</f>
        <v>0</v>
      </c>
      <c r="AZ41" s="169">
        <f>SUM(W41*'Calcs Men Intervention'!W48,diabetes_decrement*'Calcs Men Intervention'!CB210,heart_decrement*'Calcs Men Intervention'!CB275,stroke_decrement*'Calcs Men Intervention'!CB340,cancer_decrement*SUM('Calcs Men Intervention'!CB405,'Calcs Men Intervention'!CB470))</f>
        <v>0</v>
      </c>
      <c r="BA41" s="169">
        <f>SUM(X41*'Calcs Men Intervention'!X48,diabetes_decrement*'Calcs Men Intervention'!CC210,heart_decrement*'Calcs Men Intervention'!CC275,stroke_decrement*'Calcs Men Intervention'!CC340,cancer_decrement*SUM('Calcs Men Intervention'!CC405,'Calcs Men Intervention'!CC470))</f>
        <v>0</v>
      </c>
      <c r="BB41" s="169">
        <f>SUM(Y41*'Calcs Men Intervention'!Y48,diabetes_decrement*'Calcs Men Intervention'!CD210,heart_decrement*'Calcs Men Intervention'!CD275,stroke_decrement*'Calcs Men Intervention'!CD340,cancer_decrement*SUM('Calcs Men Intervention'!CD405,'Calcs Men Intervention'!CD470))</f>
        <v>0</v>
      </c>
      <c r="BC41" s="169">
        <f>SUM(Z41*'Calcs Men Intervention'!Z48,diabetes_decrement*'Calcs Men Intervention'!CE210,heart_decrement*'Calcs Men Intervention'!CE275,stroke_decrement*'Calcs Men Intervention'!CE340,cancer_decrement*SUM('Calcs Men Intervention'!CE405,'Calcs Men Intervention'!CE470))</f>
        <v>0</v>
      </c>
      <c r="BD41" s="169">
        <f>SUM(AA41*'Calcs Men Intervention'!AA48,diabetes_decrement*'Calcs Men Intervention'!CF210,heart_decrement*'Calcs Men Intervention'!CF275,stroke_decrement*'Calcs Men Intervention'!CF340,cancer_decrement*SUM('Calcs Men Intervention'!CF405,'Calcs Men Intervention'!CF470))</f>
        <v>0</v>
      </c>
      <c r="BE41" s="169">
        <f>SUM(AB41*'Calcs Men Intervention'!AB48,diabetes_decrement*'Calcs Men Intervention'!CG210,heart_decrement*'Calcs Men Intervention'!CG275,stroke_decrement*'Calcs Men Intervention'!CG340,cancer_decrement*SUM('Calcs Men Intervention'!CG405,'Calcs Men Intervention'!CG470))</f>
        <v>0</v>
      </c>
    </row>
    <row r="42" spans="2:57" x14ac:dyDescent="0.3">
      <c r="B42" s="1">
        <v>7</v>
      </c>
      <c r="C42" s="53"/>
      <c r="D42" s="53"/>
      <c r="E42" s="53"/>
      <c r="F42" s="53"/>
      <c r="G42" s="53"/>
      <c r="H42" s="53"/>
      <c r="I42" s="53"/>
      <c r="J42" s="53">
        <f>MIN(SUMPRODUCT(CHOOSE({1,2,3,4,5,6},'Calcs Men Intervention'!AL115,'Calcs Men Intervention'!AL115^2,'Calcs Men Intervention'!AL115^3,'Calcs Men Intervention'!I83,0,1),Utilities!$BG$11:$BL$11),1)</f>
        <v>1</v>
      </c>
      <c r="K42" s="53">
        <f>MIN(SUMPRODUCT(CHOOSE({1,2,3,4,5,6},'Calcs Men Intervention'!AM115,'Calcs Men Intervention'!AM115^2,'Calcs Men Intervention'!AM115^3,'Calcs Men Intervention'!J83,0,1),Utilities!$BG$11:$BL$11),1)</f>
        <v>1</v>
      </c>
      <c r="L42" s="53">
        <f>MIN(SUMPRODUCT(CHOOSE({1,2,3,4,5,6},'Calcs Men Intervention'!AN115,'Calcs Men Intervention'!AN115^2,'Calcs Men Intervention'!AN115^3,'Calcs Men Intervention'!K83,0,1),Utilities!$BG$11:$BL$11),1)</f>
        <v>1</v>
      </c>
      <c r="M42" s="53">
        <f>MIN(SUMPRODUCT(CHOOSE({1,2,3,4,5,6},'Calcs Men Intervention'!AO115,'Calcs Men Intervention'!AO115^2,'Calcs Men Intervention'!AO115^3,'Calcs Men Intervention'!L83,0,1),Utilities!$BG$11:$BL$11),1)</f>
        <v>1</v>
      </c>
      <c r="N42" s="53">
        <f>MIN(SUMPRODUCT(CHOOSE({1,2,3,4,5,6},'Calcs Men Intervention'!AP115,'Calcs Men Intervention'!AP115^2,'Calcs Men Intervention'!AP115^3,'Calcs Men Intervention'!M83,0,1),Utilities!$BG$11:$BL$11),1)</f>
        <v>1</v>
      </c>
      <c r="O42" s="53">
        <f>MIN(SUMPRODUCT(CHOOSE({1,2,3,4,5,6},'Calcs Men Intervention'!AQ115,'Calcs Men Intervention'!AQ115^2,'Calcs Men Intervention'!AQ115^3,'Calcs Men Intervention'!N83,0,1),Utilities!$BG$11:$BL$11),1)</f>
        <v>1</v>
      </c>
      <c r="P42" s="53">
        <f>MIN(SUMPRODUCT(CHOOSE({1,2,3,4,5,6},'Calcs Men Intervention'!AR115,'Calcs Men Intervention'!AR115^2,'Calcs Men Intervention'!AR115^3,'Calcs Men Intervention'!O83,0,1),Utilities!$BG$11:$BL$11),1)</f>
        <v>1</v>
      </c>
      <c r="Q42" s="53">
        <f>MIN(SUMPRODUCT(CHOOSE({1,2,3,4,5,6},'Calcs Men Intervention'!AS115,'Calcs Men Intervention'!AS115^2,'Calcs Men Intervention'!AS115^3,'Calcs Men Intervention'!P83,0,1),Utilities!$BG$11:$BL$11),1)</f>
        <v>1</v>
      </c>
      <c r="R42" s="53">
        <f>MIN(SUMPRODUCT(CHOOSE({1,2,3,4,5,6},'Calcs Men Intervention'!AT115,'Calcs Men Intervention'!AT115^2,'Calcs Men Intervention'!AT115^3,'Calcs Men Intervention'!Q83,0,1),Utilities!$BG$11:$BL$11),1)</f>
        <v>0.99369368599791719</v>
      </c>
      <c r="S42" s="53">
        <f>MIN(SUMPRODUCT(CHOOSE({1,2,3,4,5,6},'Calcs Men Intervention'!AU115,'Calcs Men Intervention'!AU115^2,'Calcs Men Intervention'!AU115^3,'Calcs Men Intervention'!R83,0,1),Utilities!$BG$11:$BL$11),1)</f>
        <v>0.98599081191754756</v>
      </c>
      <c r="T42" s="53">
        <f>MIN(SUMPRODUCT(CHOOSE({1,2,3,4,5,6},'Calcs Men Intervention'!AV115,'Calcs Men Intervention'!AV115^2,'Calcs Men Intervention'!AV115^3,'Calcs Men Intervention'!S83,0,1),Utilities!$BG$11:$BL$11),1)</f>
        <v>0.97817928045736235</v>
      </c>
      <c r="U42" s="53">
        <f>MIN(SUMPRODUCT(CHOOSE({1,2,3,4,5,6},'Calcs Men Intervention'!AW115,'Calcs Men Intervention'!AW115^2,'Calcs Men Intervention'!AW115^3,'Calcs Men Intervention'!T83,0,1),Utilities!$BG$11:$BL$11),1)</f>
        <v>0.97026190655739752</v>
      </c>
      <c r="V42" s="53">
        <f>MIN(SUMPRODUCT(CHOOSE({1,2,3,4,5,6},'Calcs Men Intervention'!AX115,'Calcs Men Intervention'!AX115^2,'Calcs Men Intervention'!AX115^3,'Calcs Men Intervention'!U83,0,1),Utilities!$BG$11:$BL$11),1)</f>
        <v>0.96224150515768792</v>
      </c>
      <c r="W42" s="53">
        <f>MIN(SUMPRODUCT(CHOOSE({1,2,3,4,5,6},'Calcs Men Intervention'!AY115,'Calcs Men Intervention'!AY115^2,'Calcs Men Intervention'!AY115^3,'Calcs Men Intervention'!V83,0,1),Utilities!$BG$11:$BL$11),1)</f>
        <v>0.95516526097945742</v>
      </c>
      <c r="X42" s="53">
        <f>MIN(SUMPRODUCT(CHOOSE({1,2,3,4,5,6},'Calcs Men Intervention'!AZ115,'Calcs Men Intervention'!AZ115^2,'Calcs Men Intervention'!AZ115^3,'Calcs Men Intervention'!W83,0,1),Utilities!$BG$11:$BL$11),1)</f>
        <v>0.94909422129159782</v>
      </c>
      <c r="Y42" s="53">
        <f>MIN(SUMPRODUCT(CHOOSE({1,2,3,4,5,6},'Calcs Men Intervention'!BA115,'Calcs Men Intervention'!BA115^2,'Calcs Men Intervention'!BA115^3,'Calcs Men Intervention'!X83,0,1),Utilities!$BG$11:$BL$11),1)</f>
        <v>0.94300410111347732</v>
      </c>
      <c r="Z42" s="53">
        <f>MIN(SUMPRODUCT(CHOOSE({1,2,3,4,5,6},'Calcs Men Intervention'!BB115,'Calcs Men Intervention'!BB115^2,'Calcs Men Intervention'!BB115^3,'Calcs Men Intervention'!Y83,0,1),Utilities!$BG$11:$BL$11),1)</f>
        <v>0.93689514628621784</v>
      </c>
      <c r="AA42" s="53">
        <f>MIN(SUMPRODUCT(CHOOSE({1,2,3,4,5,6},'Calcs Men Intervention'!BC115,'Calcs Men Intervention'!BC115^2,'Calcs Men Intervention'!BC115^3,'Calcs Men Intervention'!Z83,0,1),Utilities!$BG$11:$BL$11),1)</f>
        <v>0.93076760265093716</v>
      </c>
      <c r="AB42" s="53">
        <f>MIN(SUMPRODUCT(CHOOSE({1,2,3,4,5,6},'Calcs Men Intervention'!BD115,'Calcs Men Intervention'!BD115^2,'Calcs Men Intervention'!BD115^3,'Calcs Men Intervention'!AA83,0,1),Utilities!$BG$11:$BL$11),1)</f>
        <v>0.92462171604875754</v>
      </c>
      <c r="AE42" s="1">
        <v>7</v>
      </c>
      <c r="AF42" s="169">
        <f>SUM(C42*'Calcs Men Intervention'!C49,diabetes_decrement*'Calcs Men Intervention'!BH211,heart_decrement*'Calcs Men Intervention'!BH276,stroke_decrement*'Calcs Men Intervention'!BH341,cancer_decrement*SUM('Calcs Men Intervention'!BH406,'Calcs Men Intervention'!BH471))</f>
        <v>0</v>
      </c>
      <c r="AG42" s="169">
        <f>SUM(D42*'Calcs Men Intervention'!D49,diabetes_decrement*'Calcs Men Intervention'!BI211,heart_decrement*'Calcs Men Intervention'!BI276,stroke_decrement*'Calcs Men Intervention'!BI341,cancer_decrement*SUM('Calcs Men Intervention'!BI406,'Calcs Men Intervention'!BI471))</f>
        <v>0</v>
      </c>
      <c r="AH42" s="169">
        <f>SUM(E42*'Calcs Men Intervention'!E49,diabetes_decrement*'Calcs Men Intervention'!BJ211,heart_decrement*'Calcs Men Intervention'!BJ276,stroke_decrement*'Calcs Men Intervention'!BJ341,cancer_decrement*SUM('Calcs Men Intervention'!BJ406,'Calcs Men Intervention'!BJ471))</f>
        <v>0</v>
      </c>
      <c r="AI42" s="169">
        <f>SUM(F42*'Calcs Men Intervention'!F49,diabetes_decrement*'Calcs Men Intervention'!BK211,heart_decrement*'Calcs Men Intervention'!BK276,stroke_decrement*'Calcs Men Intervention'!BK341,cancer_decrement*SUM('Calcs Men Intervention'!BK406,'Calcs Men Intervention'!BK471))</f>
        <v>0</v>
      </c>
      <c r="AJ42" s="169">
        <f>SUM(G42*'Calcs Men Intervention'!G49,diabetes_decrement*'Calcs Men Intervention'!BL211,heart_decrement*'Calcs Men Intervention'!BL276,stroke_decrement*'Calcs Men Intervention'!BL341,cancer_decrement*SUM('Calcs Men Intervention'!BL406,'Calcs Men Intervention'!BL471))</f>
        <v>0</v>
      </c>
      <c r="AK42" s="169">
        <f>SUM(H42*'Calcs Men Intervention'!H49,diabetes_decrement*'Calcs Men Intervention'!BM211,heart_decrement*'Calcs Men Intervention'!BM276,stroke_decrement*'Calcs Men Intervention'!BM341,cancer_decrement*SUM('Calcs Men Intervention'!BM406,'Calcs Men Intervention'!BM471))</f>
        <v>0</v>
      </c>
      <c r="AL42" s="169">
        <f>SUM(I42*'Calcs Men Intervention'!I49,diabetes_decrement*'Calcs Men Intervention'!BN211,heart_decrement*'Calcs Men Intervention'!BN276,stroke_decrement*'Calcs Men Intervention'!BN341,cancer_decrement*SUM('Calcs Men Intervention'!BN406,'Calcs Men Intervention'!BN471))</f>
        <v>0</v>
      </c>
      <c r="AM42" s="169">
        <f>SUM(J42*'Calcs Men Intervention'!J49,diabetes_decrement*'Calcs Men Intervention'!BO211,heart_decrement*'Calcs Men Intervention'!BO276,stroke_decrement*'Calcs Men Intervention'!BO341,cancer_decrement*SUM('Calcs Men Intervention'!BO406,'Calcs Men Intervention'!BO471))</f>
        <v>0</v>
      </c>
      <c r="AN42" s="169">
        <f>SUM(K42*'Calcs Men Intervention'!K49,diabetes_decrement*'Calcs Men Intervention'!BP211,heart_decrement*'Calcs Men Intervention'!BP276,stroke_decrement*'Calcs Men Intervention'!BP341,cancer_decrement*SUM('Calcs Men Intervention'!BP406,'Calcs Men Intervention'!BP471))</f>
        <v>0</v>
      </c>
      <c r="AO42" s="169">
        <f>SUM(L42*'Calcs Men Intervention'!L49,diabetes_decrement*'Calcs Men Intervention'!BQ211,heart_decrement*'Calcs Men Intervention'!BQ276,stroke_decrement*'Calcs Men Intervention'!BQ341,cancer_decrement*SUM('Calcs Men Intervention'!BQ406,'Calcs Men Intervention'!BQ471))</f>
        <v>0</v>
      </c>
      <c r="AP42" s="169">
        <f>SUM(M42*'Calcs Men Intervention'!M49,diabetes_decrement*'Calcs Men Intervention'!BR211,heart_decrement*'Calcs Men Intervention'!BR276,stroke_decrement*'Calcs Men Intervention'!BR341,cancer_decrement*SUM('Calcs Men Intervention'!BR406,'Calcs Men Intervention'!BR471))</f>
        <v>0</v>
      </c>
      <c r="AQ42" s="169">
        <f>SUM(N42*'Calcs Men Intervention'!N49,diabetes_decrement*'Calcs Men Intervention'!BS211,heart_decrement*'Calcs Men Intervention'!BS276,stroke_decrement*'Calcs Men Intervention'!BS341,cancer_decrement*SUM('Calcs Men Intervention'!BS406,'Calcs Men Intervention'!BS471))</f>
        <v>0</v>
      </c>
      <c r="AR42" s="169">
        <f>SUM(O42*'Calcs Men Intervention'!O49,diabetes_decrement*'Calcs Men Intervention'!BT211,heart_decrement*'Calcs Men Intervention'!BT276,stroke_decrement*'Calcs Men Intervention'!BT341,cancer_decrement*SUM('Calcs Men Intervention'!BT406,'Calcs Men Intervention'!BT471))</f>
        <v>0</v>
      </c>
      <c r="AS42" s="169">
        <f>SUM(P42*'Calcs Men Intervention'!P49,diabetes_decrement*'Calcs Men Intervention'!BU211,heart_decrement*'Calcs Men Intervention'!BU276,stroke_decrement*'Calcs Men Intervention'!BU341,cancer_decrement*SUM('Calcs Men Intervention'!BU406,'Calcs Men Intervention'!BU471))</f>
        <v>0</v>
      </c>
      <c r="AT42" s="169">
        <f>SUM(Q42*'Calcs Men Intervention'!Q49,diabetes_decrement*'Calcs Men Intervention'!BV211,heart_decrement*'Calcs Men Intervention'!BV276,stroke_decrement*'Calcs Men Intervention'!BV341,cancer_decrement*SUM('Calcs Men Intervention'!BV406,'Calcs Men Intervention'!BV471))</f>
        <v>0</v>
      </c>
      <c r="AU42" s="169">
        <f>SUM(R42*'Calcs Men Intervention'!R49,diabetes_decrement*'Calcs Men Intervention'!BW211,heart_decrement*'Calcs Men Intervention'!BW276,stroke_decrement*'Calcs Men Intervention'!BW341,cancer_decrement*SUM('Calcs Men Intervention'!BW406,'Calcs Men Intervention'!BW471))</f>
        <v>0</v>
      </c>
      <c r="AV42" s="169">
        <f>SUM(S42*'Calcs Men Intervention'!S49,diabetes_decrement*'Calcs Men Intervention'!BX211,heart_decrement*'Calcs Men Intervention'!BX276,stroke_decrement*'Calcs Men Intervention'!BX341,cancer_decrement*SUM('Calcs Men Intervention'!BX406,'Calcs Men Intervention'!BX471))</f>
        <v>0</v>
      </c>
      <c r="AW42" s="169">
        <f>SUM(T42*'Calcs Men Intervention'!T49,diabetes_decrement*'Calcs Men Intervention'!BY211,heart_decrement*'Calcs Men Intervention'!BY276,stroke_decrement*'Calcs Men Intervention'!BY341,cancer_decrement*SUM('Calcs Men Intervention'!BY406,'Calcs Men Intervention'!BY471))</f>
        <v>0</v>
      </c>
      <c r="AX42" s="169">
        <f>SUM(U42*'Calcs Men Intervention'!U49,diabetes_decrement*'Calcs Men Intervention'!BZ211,heart_decrement*'Calcs Men Intervention'!BZ276,stroke_decrement*'Calcs Men Intervention'!BZ341,cancer_decrement*SUM('Calcs Men Intervention'!BZ406,'Calcs Men Intervention'!BZ471))</f>
        <v>0</v>
      </c>
      <c r="AY42" s="169">
        <f>SUM(V42*'Calcs Men Intervention'!V49,diabetes_decrement*'Calcs Men Intervention'!CA211,heart_decrement*'Calcs Men Intervention'!CA276,stroke_decrement*'Calcs Men Intervention'!CA341,cancer_decrement*SUM('Calcs Men Intervention'!CA406,'Calcs Men Intervention'!CA471))</f>
        <v>0</v>
      </c>
      <c r="AZ42" s="169">
        <f>SUM(W42*'Calcs Men Intervention'!W49,diabetes_decrement*'Calcs Men Intervention'!CB211,heart_decrement*'Calcs Men Intervention'!CB276,stroke_decrement*'Calcs Men Intervention'!CB341,cancer_decrement*SUM('Calcs Men Intervention'!CB406,'Calcs Men Intervention'!CB471))</f>
        <v>0</v>
      </c>
      <c r="BA42" s="169">
        <f>SUM(X42*'Calcs Men Intervention'!X49,diabetes_decrement*'Calcs Men Intervention'!CC211,heart_decrement*'Calcs Men Intervention'!CC276,stroke_decrement*'Calcs Men Intervention'!CC341,cancer_decrement*SUM('Calcs Men Intervention'!CC406,'Calcs Men Intervention'!CC471))</f>
        <v>0</v>
      </c>
      <c r="BB42" s="169">
        <f>SUM(Y42*'Calcs Men Intervention'!Y49,diabetes_decrement*'Calcs Men Intervention'!CD211,heart_decrement*'Calcs Men Intervention'!CD276,stroke_decrement*'Calcs Men Intervention'!CD341,cancer_decrement*SUM('Calcs Men Intervention'!CD406,'Calcs Men Intervention'!CD471))</f>
        <v>0</v>
      </c>
      <c r="BC42" s="169">
        <f>SUM(Z42*'Calcs Men Intervention'!Z49,diabetes_decrement*'Calcs Men Intervention'!CE211,heart_decrement*'Calcs Men Intervention'!CE276,stroke_decrement*'Calcs Men Intervention'!CE341,cancer_decrement*SUM('Calcs Men Intervention'!CE406,'Calcs Men Intervention'!CE471))</f>
        <v>0</v>
      </c>
      <c r="BD42" s="169">
        <f>SUM(AA42*'Calcs Men Intervention'!AA49,diabetes_decrement*'Calcs Men Intervention'!CF211,heart_decrement*'Calcs Men Intervention'!CF276,stroke_decrement*'Calcs Men Intervention'!CF341,cancer_decrement*SUM('Calcs Men Intervention'!CF406,'Calcs Men Intervention'!CF471))</f>
        <v>0</v>
      </c>
      <c r="BE42" s="169">
        <f>SUM(AB42*'Calcs Men Intervention'!AB49,diabetes_decrement*'Calcs Men Intervention'!CG211,heart_decrement*'Calcs Men Intervention'!CG276,stroke_decrement*'Calcs Men Intervention'!CG341,cancer_decrement*SUM('Calcs Men Intervention'!CG406,'Calcs Men Intervention'!CG471))</f>
        <v>0</v>
      </c>
    </row>
    <row r="43" spans="2:57" x14ac:dyDescent="0.3">
      <c r="B43" s="1">
        <v>8</v>
      </c>
      <c r="C43" s="53"/>
      <c r="D43" s="53"/>
      <c r="E43" s="53"/>
      <c r="F43" s="53"/>
      <c r="G43" s="53"/>
      <c r="H43" s="53"/>
      <c r="I43" s="53"/>
      <c r="J43" s="53"/>
      <c r="K43" s="53">
        <f>MIN(SUMPRODUCT(CHOOSE({1,2,3,4,5,6},'Calcs Men Intervention'!AM116,'Calcs Men Intervention'!AM116^2,'Calcs Men Intervention'!AM116^3,'Calcs Men Intervention'!J84,0,1),Utilities!$BG$11:$BL$11),1)</f>
        <v>1</v>
      </c>
      <c r="L43" s="53">
        <f>MIN(SUMPRODUCT(CHOOSE({1,2,3,4,5,6},'Calcs Men Intervention'!AN116,'Calcs Men Intervention'!AN116^2,'Calcs Men Intervention'!AN116^3,'Calcs Men Intervention'!K84,0,1),Utilities!$BG$11:$BL$11),1)</f>
        <v>1</v>
      </c>
      <c r="M43" s="53">
        <f>MIN(SUMPRODUCT(CHOOSE({1,2,3,4,5,6},'Calcs Men Intervention'!AO116,'Calcs Men Intervention'!AO116^2,'Calcs Men Intervention'!AO116^3,'Calcs Men Intervention'!L84,0,1),Utilities!$BG$11:$BL$11),1)</f>
        <v>1</v>
      </c>
      <c r="N43" s="53">
        <f>MIN(SUMPRODUCT(CHOOSE({1,2,3,4,5,6},'Calcs Men Intervention'!AP116,'Calcs Men Intervention'!AP116^2,'Calcs Men Intervention'!AP116^3,'Calcs Men Intervention'!M84,0,1),Utilities!$BG$11:$BL$11),1)</f>
        <v>1</v>
      </c>
      <c r="O43" s="53">
        <f>MIN(SUMPRODUCT(CHOOSE({1,2,3,4,5,6},'Calcs Men Intervention'!AQ116,'Calcs Men Intervention'!AQ116^2,'Calcs Men Intervention'!AQ116^3,'Calcs Men Intervention'!N84,0,1),Utilities!$BG$11:$BL$11),1)</f>
        <v>1</v>
      </c>
      <c r="P43" s="53">
        <f>MIN(SUMPRODUCT(CHOOSE({1,2,3,4,5,6},'Calcs Men Intervention'!AR116,'Calcs Men Intervention'!AR116^2,'Calcs Men Intervention'!AR116^3,'Calcs Men Intervention'!O84,0,1),Utilities!$BG$11:$BL$11),1)</f>
        <v>1</v>
      </c>
      <c r="Q43" s="53">
        <f>MIN(SUMPRODUCT(CHOOSE({1,2,3,4,5,6},'Calcs Men Intervention'!AS116,'Calcs Men Intervention'!AS116^2,'Calcs Men Intervention'!AS116^3,'Calcs Men Intervention'!P84,0,1),Utilities!$BG$11:$BL$11),1)</f>
        <v>1</v>
      </c>
      <c r="R43" s="53">
        <f>MIN(SUMPRODUCT(CHOOSE({1,2,3,4,5,6},'Calcs Men Intervention'!AT116,'Calcs Men Intervention'!AT116^2,'Calcs Men Intervention'!AT116^3,'Calcs Men Intervention'!Q84,0,1),Utilities!$BG$11:$BL$11),1)</f>
        <v>1</v>
      </c>
      <c r="S43" s="53">
        <f>MIN(SUMPRODUCT(CHOOSE({1,2,3,4,5,6},'Calcs Men Intervention'!AU116,'Calcs Men Intervention'!AU116^2,'Calcs Men Intervention'!AU116^3,'Calcs Men Intervention'!R84,0,1),Utilities!$BG$11:$BL$11),1)</f>
        <v>0.99369368599791719</v>
      </c>
      <c r="T43" s="53">
        <f>MIN(SUMPRODUCT(CHOOSE({1,2,3,4,5,6},'Calcs Men Intervention'!AV116,'Calcs Men Intervention'!AV116^2,'Calcs Men Intervention'!AV116^3,'Calcs Men Intervention'!S84,0,1),Utilities!$BG$11:$BL$11),1)</f>
        <v>0.98599081191754756</v>
      </c>
      <c r="U43" s="53">
        <f>MIN(SUMPRODUCT(CHOOSE({1,2,3,4,5,6},'Calcs Men Intervention'!AW116,'Calcs Men Intervention'!AW116^2,'Calcs Men Intervention'!AW116^3,'Calcs Men Intervention'!T84,0,1),Utilities!$BG$11:$BL$11),1)</f>
        <v>0.97817928045736235</v>
      </c>
      <c r="V43" s="53">
        <f>MIN(SUMPRODUCT(CHOOSE({1,2,3,4,5,6},'Calcs Men Intervention'!AX116,'Calcs Men Intervention'!AX116^2,'Calcs Men Intervention'!AX116^3,'Calcs Men Intervention'!U84,0,1),Utilities!$BG$11:$BL$11),1)</f>
        <v>0.97026190655739752</v>
      </c>
      <c r="W43" s="53">
        <f>MIN(SUMPRODUCT(CHOOSE({1,2,3,4,5,6},'Calcs Men Intervention'!AY116,'Calcs Men Intervention'!AY116^2,'Calcs Men Intervention'!AY116^3,'Calcs Men Intervention'!V84,0,1),Utilities!$BG$11:$BL$11),1)</f>
        <v>0.96224150515768792</v>
      </c>
      <c r="X43" s="53">
        <f>MIN(SUMPRODUCT(CHOOSE({1,2,3,4,5,6},'Calcs Men Intervention'!AZ116,'Calcs Men Intervention'!AZ116^2,'Calcs Men Intervention'!AZ116^3,'Calcs Men Intervention'!W84,0,1),Utilities!$BG$11:$BL$11),1)</f>
        <v>0.95516526097945742</v>
      </c>
      <c r="Y43" s="53">
        <f>MIN(SUMPRODUCT(CHOOSE({1,2,3,4,5,6},'Calcs Men Intervention'!BA116,'Calcs Men Intervention'!BA116^2,'Calcs Men Intervention'!BA116^3,'Calcs Men Intervention'!X84,0,1),Utilities!$BG$11:$BL$11),1)</f>
        <v>0.94909422129159782</v>
      </c>
      <c r="Z43" s="53">
        <f>MIN(SUMPRODUCT(CHOOSE({1,2,3,4,5,6},'Calcs Men Intervention'!BB116,'Calcs Men Intervention'!BB116^2,'Calcs Men Intervention'!BB116^3,'Calcs Men Intervention'!Y84,0,1),Utilities!$BG$11:$BL$11),1)</f>
        <v>0.94300410111347732</v>
      </c>
      <c r="AA43" s="53">
        <f>MIN(SUMPRODUCT(CHOOSE({1,2,3,4,5,6},'Calcs Men Intervention'!BC116,'Calcs Men Intervention'!BC116^2,'Calcs Men Intervention'!BC116^3,'Calcs Men Intervention'!Z84,0,1),Utilities!$BG$11:$BL$11),1)</f>
        <v>0.93689514628621784</v>
      </c>
      <c r="AB43" s="53">
        <f>MIN(SUMPRODUCT(CHOOSE({1,2,3,4,5,6},'Calcs Men Intervention'!BD116,'Calcs Men Intervention'!BD116^2,'Calcs Men Intervention'!BD116^3,'Calcs Men Intervention'!AA84,0,1),Utilities!$BG$11:$BL$11),1)</f>
        <v>0.93076760265093716</v>
      </c>
      <c r="AE43" s="1">
        <v>8</v>
      </c>
      <c r="AF43" s="169">
        <f>SUM(C43*'Calcs Men Intervention'!C50,diabetes_decrement*'Calcs Men Intervention'!BH212,heart_decrement*'Calcs Men Intervention'!BH277,stroke_decrement*'Calcs Men Intervention'!BH342,cancer_decrement*SUM('Calcs Men Intervention'!BH407,'Calcs Men Intervention'!BH472))</f>
        <v>0</v>
      </c>
      <c r="AG43" s="169">
        <f>SUM(D43*'Calcs Men Intervention'!D50,diabetes_decrement*'Calcs Men Intervention'!BI212,heart_decrement*'Calcs Men Intervention'!BI277,stroke_decrement*'Calcs Men Intervention'!BI342,cancer_decrement*SUM('Calcs Men Intervention'!BI407,'Calcs Men Intervention'!BI472))</f>
        <v>0</v>
      </c>
      <c r="AH43" s="169">
        <f>SUM(E43*'Calcs Men Intervention'!E50,diabetes_decrement*'Calcs Men Intervention'!BJ212,heart_decrement*'Calcs Men Intervention'!BJ277,stroke_decrement*'Calcs Men Intervention'!BJ342,cancer_decrement*SUM('Calcs Men Intervention'!BJ407,'Calcs Men Intervention'!BJ472))</f>
        <v>0</v>
      </c>
      <c r="AI43" s="169">
        <f>SUM(F43*'Calcs Men Intervention'!F50,diabetes_decrement*'Calcs Men Intervention'!BK212,heart_decrement*'Calcs Men Intervention'!BK277,stroke_decrement*'Calcs Men Intervention'!BK342,cancer_decrement*SUM('Calcs Men Intervention'!BK407,'Calcs Men Intervention'!BK472))</f>
        <v>0</v>
      </c>
      <c r="AJ43" s="169">
        <f>SUM(G43*'Calcs Men Intervention'!G50,diabetes_decrement*'Calcs Men Intervention'!BL212,heart_decrement*'Calcs Men Intervention'!BL277,stroke_decrement*'Calcs Men Intervention'!BL342,cancer_decrement*SUM('Calcs Men Intervention'!BL407,'Calcs Men Intervention'!BL472))</f>
        <v>0</v>
      </c>
      <c r="AK43" s="169">
        <f>SUM(H43*'Calcs Men Intervention'!H50,diabetes_decrement*'Calcs Men Intervention'!BM212,heart_decrement*'Calcs Men Intervention'!BM277,stroke_decrement*'Calcs Men Intervention'!BM342,cancer_decrement*SUM('Calcs Men Intervention'!BM407,'Calcs Men Intervention'!BM472))</f>
        <v>0</v>
      </c>
      <c r="AL43" s="169">
        <f>SUM(I43*'Calcs Men Intervention'!I50,diabetes_decrement*'Calcs Men Intervention'!BN212,heart_decrement*'Calcs Men Intervention'!BN277,stroke_decrement*'Calcs Men Intervention'!BN342,cancer_decrement*SUM('Calcs Men Intervention'!BN407,'Calcs Men Intervention'!BN472))</f>
        <v>0</v>
      </c>
      <c r="AM43" s="169">
        <f>SUM(J43*'Calcs Men Intervention'!J50,diabetes_decrement*'Calcs Men Intervention'!BO212,heart_decrement*'Calcs Men Intervention'!BO277,stroke_decrement*'Calcs Men Intervention'!BO342,cancer_decrement*SUM('Calcs Men Intervention'!BO407,'Calcs Men Intervention'!BO472))</f>
        <v>0</v>
      </c>
      <c r="AN43" s="169">
        <f>SUM(K43*'Calcs Men Intervention'!K50,diabetes_decrement*'Calcs Men Intervention'!BP212,heart_decrement*'Calcs Men Intervention'!BP277,stroke_decrement*'Calcs Men Intervention'!BP342,cancer_decrement*SUM('Calcs Men Intervention'!BP407,'Calcs Men Intervention'!BP472))</f>
        <v>0</v>
      </c>
      <c r="AO43" s="169">
        <f>SUM(L43*'Calcs Men Intervention'!L50,diabetes_decrement*'Calcs Men Intervention'!BQ212,heart_decrement*'Calcs Men Intervention'!BQ277,stroke_decrement*'Calcs Men Intervention'!BQ342,cancer_decrement*SUM('Calcs Men Intervention'!BQ407,'Calcs Men Intervention'!BQ472))</f>
        <v>0</v>
      </c>
      <c r="AP43" s="169">
        <f>SUM(M43*'Calcs Men Intervention'!M50,diabetes_decrement*'Calcs Men Intervention'!BR212,heart_decrement*'Calcs Men Intervention'!BR277,stroke_decrement*'Calcs Men Intervention'!BR342,cancer_decrement*SUM('Calcs Men Intervention'!BR407,'Calcs Men Intervention'!BR472))</f>
        <v>0</v>
      </c>
      <c r="AQ43" s="169">
        <f>SUM(N43*'Calcs Men Intervention'!N50,diabetes_decrement*'Calcs Men Intervention'!BS212,heart_decrement*'Calcs Men Intervention'!BS277,stroke_decrement*'Calcs Men Intervention'!BS342,cancer_decrement*SUM('Calcs Men Intervention'!BS407,'Calcs Men Intervention'!BS472))</f>
        <v>0</v>
      </c>
      <c r="AR43" s="169">
        <f>SUM(O43*'Calcs Men Intervention'!O50,diabetes_decrement*'Calcs Men Intervention'!BT212,heart_decrement*'Calcs Men Intervention'!BT277,stroke_decrement*'Calcs Men Intervention'!BT342,cancer_decrement*SUM('Calcs Men Intervention'!BT407,'Calcs Men Intervention'!BT472))</f>
        <v>0</v>
      </c>
      <c r="AS43" s="169">
        <f>SUM(P43*'Calcs Men Intervention'!P50,diabetes_decrement*'Calcs Men Intervention'!BU212,heart_decrement*'Calcs Men Intervention'!BU277,stroke_decrement*'Calcs Men Intervention'!BU342,cancer_decrement*SUM('Calcs Men Intervention'!BU407,'Calcs Men Intervention'!BU472))</f>
        <v>0</v>
      </c>
      <c r="AT43" s="169">
        <f>SUM(Q43*'Calcs Men Intervention'!Q50,diabetes_decrement*'Calcs Men Intervention'!BV212,heart_decrement*'Calcs Men Intervention'!BV277,stroke_decrement*'Calcs Men Intervention'!BV342,cancer_decrement*SUM('Calcs Men Intervention'!BV407,'Calcs Men Intervention'!BV472))</f>
        <v>0</v>
      </c>
      <c r="AU43" s="169">
        <f>SUM(R43*'Calcs Men Intervention'!R50,diabetes_decrement*'Calcs Men Intervention'!BW212,heart_decrement*'Calcs Men Intervention'!BW277,stroke_decrement*'Calcs Men Intervention'!BW342,cancer_decrement*SUM('Calcs Men Intervention'!BW407,'Calcs Men Intervention'!BW472))</f>
        <v>0</v>
      </c>
      <c r="AV43" s="169">
        <f>SUM(S43*'Calcs Men Intervention'!S50,diabetes_decrement*'Calcs Men Intervention'!BX212,heart_decrement*'Calcs Men Intervention'!BX277,stroke_decrement*'Calcs Men Intervention'!BX342,cancer_decrement*SUM('Calcs Men Intervention'!BX407,'Calcs Men Intervention'!BX472))</f>
        <v>0</v>
      </c>
      <c r="AW43" s="169">
        <f>SUM(T43*'Calcs Men Intervention'!T50,diabetes_decrement*'Calcs Men Intervention'!BY212,heart_decrement*'Calcs Men Intervention'!BY277,stroke_decrement*'Calcs Men Intervention'!BY342,cancer_decrement*SUM('Calcs Men Intervention'!BY407,'Calcs Men Intervention'!BY472))</f>
        <v>0</v>
      </c>
      <c r="AX43" s="169">
        <f>SUM(U43*'Calcs Men Intervention'!U50,diabetes_decrement*'Calcs Men Intervention'!BZ212,heart_decrement*'Calcs Men Intervention'!BZ277,stroke_decrement*'Calcs Men Intervention'!BZ342,cancer_decrement*SUM('Calcs Men Intervention'!BZ407,'Calcs Men Intervention'!BZ472))</f>
        <v>0</v>
      </c>
      <c r="AY43" s="169">
        <f>SUM(V43*'Calcs Men Intervention'!V50,diabetes_decrement*'Calcs Men Intervention'!CA212,heart_decrement*'Calcs Men Intervention'!CA277,stroke_decrement*'Calcs Men Intervention'!CA342,cancer_decrement*SUM('Calcs Men Intervention'!CA407,'Calcs Men Intervention'!CA472))</f>
        <v>0</v>
      </c>
      <c r="AZ43" s="169">
        <f>SUM(W43*'Calcs Men Intervention'!W50,diabetes_decrement*'Calcs Men Intervention'!CB212,heart_decrement*'Calcs Men Intervention'!CB277,stroke_decrement*'Calcs Men Intervention'!CB342,cancer_decrement*SUM('Calcs Men Intervention'!CB407,'Calcs Men Intervention'!CB472))</f>
        <v>0</v>
      </c>
      <c r="BA43" s="169">
        <f>SUM(X43*'Calcs Men Intervention'!X50,diabetes_decrement*'Calcs Men Intervention'!CC212,heart_decrement*'Calcs Men Intervention'!CC277,stroke_decrement*'Calcs Men Intervention'!CC342,cancer_decrement*SUM('Calcs Men Intervention'!CC407,'Calcs Men Intervention'!CC472))</f>
        <v>0</v>
      </c>
      <c r="BB43" s="169">
        <f>SUM(Y43*'Calcs Men Intervention'!Y50,diabetes_decrement*'Calcs Men Intervention'!CD212,heart_decrement*'Calcs Men Intervention'!CD277,stroke_decrement*'Calcs Men Intervention'!CD342,cancer_decrement*SUM('Calcs Men Intervention'!CD407,'Calcs Men Intervention'!CD472))</f>
        <v>0</v>
      </c>
      <c r="BC43" s="169">
        <f>SUM(Z43*'Calcs Men Intervention'!Z50,diabetes_decrement*'Calcs Men Intervention'!CE212,heart_decrement*'Calcs Men Intervention'!CE277,stroke_decrement*'Calcs Men Intervention'!CE342,cancer_decrement*SUM('Calcs Men Intervention'!CE407,'Calcs Men Intervention'!CE472))</f>
        <v>0</v>
      </c>
      <c r="BD43" s="169">
        <f>SUM(AA43*'Calcs Men Intervention'!AA50,diabetes_decrement*'Calcs Men Intervention'!CF212,heart_decrement*'Calcs Men Intervention'!CF277,stroke_decrement*'Calcs Men Intervention'!CF342,cancer_decrement*SUM('Calcs Men Intervention'!CF407,'Calcs Men Intervention'!CF472))</f>
        <v>0</v>
      </c>
      <c r="BE43" s="169">
        <f>SUM(AB43*'Calcs Men Intervention'!AB50,diabetes_decrement*'Calcs Men Intervention'!CG212,heart_decrement*'Calcs Men Intervention'!CG277,stroke_decrement*'Calcs Men Intervention'!CG342,cancer_decrement*SUM('Calcs Men Intervention'!CG407,'Calcs Men Intervention'!CG472))</f>
        <v>0</v>
      </c>
    </row>
    <row r="44" spans="2:57" x14ac:dyDescent="0.3">
      <c r="B44" s="1">
        <v>9</v>
      </c>
      <c r="C44" s="53"/>
      <c r="D44" s="53"/>
      <c r="E44" s="53"/>
      <c r="F44" s="53"/>
      <c r="G44" s="53"/>
      <c r="H44" s="53"/>
      <c r="I44" s="53"/>
      <c r="J44" s="53"/>
      <c r="K44" s="53"/>
      <c r="L44" s="53">
        <f>MIN(SUMPRODUCT(CHOOSE({1,2,3,4,5,6},'Calcs Men Intervention'!AN117,'Calcs Men Intervention'!AN117^2,'Calcs Men Intervention'!AN117^3,'Calcs Men Intervention'!K85,0,1),Utilities!$BG$11:$BL$11),1)</f>
        <v>1</v>
      </c>
      <c r="M44" s="53">
        <f>MIN(SUMPRODUCT(CHOOSE({1,2,3,4,5,6},'Calcs Men Intervention'!AO117,'Calcs Men Intervention'!AO117^2,'Calcs Men Intervention'!AO117^3,'Calcs Men Intervention'!L85,0,1),Utilities!$BG$11:$BL$11),1)</f>
        <v>1</v>
      </c>
      <c r="N44" s="53">
        <f>MIN(SUMPRODUCT(CHOOSE({1,2,3,4,5,6},'Calcs Men Intervention'!AP117,'Calcs Men Intervention'!AP117^2,'Calcs Men Intervention'!AP117^3,'Calcs Men Intervention'!M85,0,1),Utilities!$BG$11:$BL$11),1)</f>
        <v>1</v>
      </c>
      <c r="O44" s="53">
        <f>MIN(SUMPRODUCT(CHOOSE({1,2,3,4,5,6},'Calcs Men Intervention'!AQ117,'Calcs Men Intervention'!AQ117^2,'Calcs Men Intervention'!AQ117^3,'Calcs Men Intervention'!N85,0,1),Utilities!$BG$11:$BL$11),1)</f>
        <v>1</v>
      </c>
      <c r="P44" s="53">
        <f>MIN(SUMPRODUCT(CHOOSE({1,2,3,4,5,6},'Calcs Men Intervention'!AR117,'Calcs Men Intervention'!AR117^2,'Calcs Men Intervention'!AR117^3,'Calcs Men Intervention'!O85,0,1),Utilities!$BG$11:$BL$11),1)</f>
        <v>1</v>
      </c>
      <c r="Q44" s="53">
        <f>MIN(SUMPRODUCT(CHOOSE({1,2,3,4,5,6},'Calcs Men Intervention'!AS117,'Calcs Men Intervention'!AS117^2,'Calcs Men Intervention'!AS117^3,'Calcs Men Intervention'!P85,0,1),Utilities!$BG$11:$BL$11),1)</f>
        <v>1</v>
      </c>
      <c r="R44" s="53">
        <f>MIN(SUMPRODUCT(CHOOSE({1,2,3,4,5,6},'Calcs Men Intervention'!AT117,'Calcs Men Intervention'!AT117^2,'Calcs Men Intervention'!AT117^3,'Calcs Men Intervention'!Q85,0,1),Utilities!$BG$11:$BL$11),1)</f>
        <v>1</v>
      </c>
      <c r="S44" s="53">
        <f>MIN(SUMPRODUCT(CHOOSE({1,2,3,4,5,6},'Calcs Men Intervention'!AU117,'Calcs Men Intervention'!AU117^2,'Calcs Men Intervention'!AU117^3,'Calcs Men Intervention'!R85,0,1),Utilities!$BG$11:$BL$11),1)</f>
        <v>1</v>
      </c>
      <c r="T44" s="53">
        <f>MIN(SUMPRODUCT(CHOOSE({1,2,3,4,5,6},'Calcs Men Intervention'!AV117,'Calcs Men Intervention'!AV117^2,'Calcs Men Intervention'!AV117^3,'Calcs Men Intervention'!S85,0,1),Utilities!$BG$11:$BL$11),1)</f>
        <v>0.99369368599791719</v>
      </c>
      <c r="U44" s="53">
        <f>MIN(SUMPRODUCT(CHOOSE({1,2,3,4,5,6},'Calcs Men Intervention'!AW117,'Calcs Men Intervention'!AW117^2,'Calcs Men Intervention'!AW117^3,'Calcs Men Intervention'!T85,0,1),Utilities!$BG$11:$BL$11),1)</f>
        <v>0.98599081191754756</v>
      </c>
      <c r="V44" s="53">
        <f>MIN(SUMPRODUCT(CHOOSE({1,2,3,4,5,6},'Calcs Men Intervention'!AX117,'Calcs Men Intervention'!AX117^2,'Calcs Men Intervention'!AX117^3,'Calcs Men Intervention'!U85,0,1),Utilities!$BG$11:$BL$11),1)</f>
        <v>0.97817928045736235</v>
      </c>
      <c r="W44" s="53">
        <f>MIN(SUMPRODUCT(CHOOSE({1,2,3,4,5,6},'Calcs Men Intervention'!AY117,'Calcs Men Intervention'!AY117^2,'Calcs Men Intervention'!AY117^3,'Calcs Men Intervention'!V85,0,1),Utilities!$BG$11:$BL$11),1)</f>
        <v>0.97026190655739752</v>
      </c>
      <c r="X44" s="53">
        <f>MIN(SUMPRODUCT(CHOOSE({1,2,3,4,5,6},'Calcs Men Intervention'!AZ117,'Calcs Men Intervention'!AZ117^2,'Calcs Men Intervention'!AZ117^3,'Calcs Men Intervention'!W85,0,1),Utilities!$BG$11:$BL$11),1)</f>
        <v>0.96224150515768792</v>
      </c>
      <c r="Y44" s="53">
        <f>MIN(SUMPRODUCT(CHOOSE({1,2,3,4,5,6},'Calcs Men Intervention'!BA117,'Calcs Men Intervention'!BA117^2,'Calcs Men Intervention'!BA117^3,'Calcs Men Intervention'!X85,0,1),Utilities!$BG$11:$BL$11),1)</f>
        <v>0.95516526097945742</v>
      </c>
      <c r="Z44" s="53">
        <f>MIN(SUMPRODUCT(CHOOSE({1,2,3,4,5,6},'Calcs Men Intervention'!BB117,'Calcs Men Intervention'!BB117^2,'Calcs Men Intervention'!BB117^3,'Calcs Men Intervention'!Y85,0,1),Utilities!$BG$11:$BL$11),1)</f>
        <v>0.94909422129159782</v>
      </c>
      <c r="AA44" s="53">
        <f>MIN(SUMPRODUCT(CHOOSE({1,2,3,4,5,6},'Calcs Men Intervention'!BC117,'Calcs Men Intervention'!BC117^2,'Calcs Men Intervention'!BC117^3,'Calcs Men Intervention'!Z85,0,1),Utilities!$BG$11:$BL$11),1)</f>
        <v>0.94300410111347732</v>
      </c>
      <c r="AB44" s="53">
        <f>MIN(SUMPRODUCT(CHOOSE({1,2,3,4,5,6},'Calcs Men Intervention'!BD117,'Calcs Men Intervention'!BD117^2,'Calcs Men Intervention'!BD117^3,'Calcs Men Intervention'!AA85,0,1),Utilities!$BG$11:$BL$11),1)</f>
        <v>0.93689514628621784</v>
      </c>
      <c r="AE44" s="1">
        <v>9</v>
      </c>
      <c r="AF44" s="169">
        <f>SUM(C44*'Calcs Men Intervention'!C51,diabetes_decrement*'Calcs Men Intervention'!BH213,heart_decrement*'Calcs Men Intervention'!BH278,stroke_decrement*'Calcs Men Intervention'!BH343,cancer_decrement*SUM('Calcs Men Intervention'!BH408,'Calcs Men Intervention'!BH473))</f>
        <v>0</v>
      </c>
      <c r="AG44" s="169">
        <f>SUM(D44*'Calcs Men Intervention'!D51,diabetes_decrement*'Calcs Men Intervention'!BI213,heart_decrement*'Calcs Men Intervention'!BI278,stroke_decrement*'Calcs Men Intervention'!BI343,cancer_decrement*SUM('Calcs Men Intervention'!BI408,'Calcs Men Intervention'!BI473))</f>
        <v>0</v>
      </c>
      <c r="AH44" s="169">
        <f>SUM(E44*'Calcs Men Intervention'!E51,diabetes_decrement*'Calcs Men Intervention'!BJ213,heart_decrement*'Calcs Men Intervention'!BJ278,stroke_decrement*'Calcs Men Intervention'!BJ343,cancer_decrement*SUM('Calcs Men Intervention'!BJ408,'Calcs Men Intervention'!BJ473))</f>
        <v>0</v>
      </c>
      <c r="AI44" s="169">
        <f>SUM(F44*'Calcs Men Intervention'!F51,diabetes_decrement*'Calcs Men Intervention'!BK213,heart_decrement*'Calcs Men Intervention'!BK278,stroke_decrement*'Calcs Men Intervention'!BK343,cancer_decrement*SUM('Calcs Men Intervention'!BK408,'Calcs Men Intervention'!BK473))</f>
        <v>0</v>
      </c>
      <c r="AJ44" s="169">
        <f>SUM(G44*'Calcs Men Intervention'!G51,diabetes_decrement*'Calcs Men Intervention'!BL213,heart_decrement*'Calcs Men Intervention'!BL278,stroke_decrement*'Calcs Men Intervention'!BL343,cancer_decrement*SUM('Calcs Men Intervention'!BL408,'Calcs Men Intervention'!BL473))</f>
        <v>0</v>
      </c>
      <c r="AK44" s="169">
        <f>SUM(H44*'Calcs Men Intervention'!H51,diabetes_decrement*'Calcs Men Intervention'!BM213,heart_decrement*'Calcs Men Intervention'!BM278,stroke_decrement*'Calcs Men Intervention'!BM343,cancer_decrement*SUM('Calcs Men Intervention'!BM408,'Calcs Men Intervention'!BM473))</f>
        <v>0</v>
      </c>
      <c r="AL44" s="169">
        <f>SUM(I44*'Calcs Men Intervention'!I51,diabetes_decrement*'Calcs Men Intervention'!BN213,heart_decrement*'Calcs Men Intervention'!BN278,stroke_decrement*'Calcs Men Intervention'!BN343,cancer_decrement*SUM('Calcs Men Intervention'!BN408,'Calcs Men Intervention'!BN473))</f>
        <v>0</v>
      </c>
      <c r="AM44" s="169">
        <f>SUM(J44*'Calcs Men Intervention'!J51,diabetes_decrement*'Calcs Men Intervention'!BO213,heart_decrement*'Calcs Men Intervention'!BO278,stroke_decrement*'Calcs Men Intervention'!BO343,cancer_decrement*SUM('Calcs Men Intervention'!BO408,'Calcs Men Intervention'!BO473))</f>
        <v>0</v>
      </c>
      <c r="AN44" s="169">
        <f>SUM(K44*'Calcs Men Intervention'!K51,diabetes_decrement*'Calcs Men Intervention'!BP213,heart_decrement*'Calcs Men Intervention'!BP278,stroke_decrement*'Calcs Men Intervention'!BP343,cancer_decrement*SUM('Calcs Men Intervention'!BP408,'Calcs Men Intervention'!BP473))</f>
        <v>0</v>
      </c>
      <c r="AO44" s="169">
        <f>SUM(L44*'Calcs Men Intervention'!L51,diabetes_decrement*'Calcs Men Intervention'!BQ213,heart_decrement*'Calcs Men Intervention'!BQ278,stroke_decrement*'Calcs Men Intervention'!BQ343,cancer_decrement*SUM('Calcs Men Intervention'!BQ408,'Calcs Men Intervention'!BQ473))</f>
        <v>0</v>
      </c>
      <c r="AP44" s="169">
        <f>SUM(M44*'Calcs Men Intervention'!M51,diabetes_decrement*'Calcs Men Intervention'!BR213,heart_decrement*'Calcs Men Intervention'!BR278,stroke_decrement*'Calcs Men Intervention'!BR343,cancer_decrement*SUM('Calcs Men Intervention'!BR408,'Calcs Men Intervention'!BR473))</f>
        <v>0</v>
      </c>
      <c r="AQ44" s="169">
        <f>SUM(N44*'Calcs Men Intervention'!N51,diabetes_decrement*'Calcs Men Intervention'!BS213,heart_decrement*'Calcs Men Intervention'!BS278,stroke_decrement*'Calcs Men Intervention'!BS343,cancer_decrement*SUM('Calcs Men Intervention'!BS408,'Calcs Men Intervention'!BS473))</f>
        <v>0</v>
      </c>
      <c r="AR44" s="169">
        <f>SUM(O44*'Calcs Men Intervention'!O51,diabetes_decrement*'Calcs Men Intervention'!BT213,heart_decrement*'Calcs Men Intervention'!BT278,stroke_decrement*'Calcs Men Intervention'!BT343,cancer_decrement*SUM('Calcs Men Intervention'!BT408,'Calcs Men Intervention'!BT473))</f>
        <v>0</v>
      </c>
      <c r="AS44" s="169">
        <f>SUM(P44*'Calcs Men Intervention'!P51,diabetes_decrement*'Calcs Men Intervention'!BU213,heart_decrement*'Calcs Men Intervention'!BU278,stroke_decrement*'Calcs Men Intervention'!BU343,cancer_decrement*SUM('Calcs Men Intervention'!BU408,'Calcs Men Intervention'!BU473))</f>
        <v>0</v>
      </c>
      <c r="AT44" s="169">
        <f>SUM(Q44*'Calcs Men Intervention'!Q51,diabetes_decrement*'Calcs Men Intervention'!BV213,heart_decrement*'Calcs Men Intervention'!BV278,stroke_decrement*'Calcs Men Intervention'!BV343,cancer_decrement*SUM('Calcs Men Intervention'!BV408,'Calcs Men Intervention'!BV473))</f>
        <v>0</v>
      </c>
      <c r="AU44" s="169">
        <f>SUM(R44*'Calcs Men Intervention'!R51,diabetes_decrement*'Calcs Men Intervention'!BW213,heart_decrement*'Calcs Men Intervention'!BW278,stroke_decrement*'Calcs Men Intervention'!BW343,cancer_decrement*SUM('Calcs Men Intervention'!BW408,'Calcs Men Intervention'!BW473))</f>
        <v>0</v>
      </c>
      <c r="AV44" s="169">
        <f>SUM(S44*'Calcs Men Intervention'!S51,diabetes_decrement*'Calcs Men Intervention'!BX213,heart_decrement*'Calcs Men Intervention'!BX278,stroke_decrement*'Calcs Men Intervention'!BX343,cancer_decrement*SUM('Calcs Men Intervention'!BX408,'Calcs Men Intervention'!BX473))</f>
        <v>0</v>
      </c>
      <c r="AW44" s="169">
        <f>SUM(T44*'Calcs Men Intervention'!T51,diabetes_decrement*'Calcs Men Intervention'!BY213,heart_decrement*'Calcs Men Intervention'!BY278,stroke_decrement*'Calcs Men Intervention'!BY343,cancer_decrement*SUM('Calcs Men Intervention'!BY408,'Calcs Men Intervention'!BY473))</f>
        <v>0</v>
      </c>
      <c r="AX44" s="169">
        <f>SUM(U44*'Calcs Men Intervention'!U51,diabetes_decrement*'Calcs Men Intervention'!BZ213,heart_decrement*'Calcs Men Intervention'!BZ278,stroke_decrement*'Calcs Men Intervention'!BZ343,cancer_decrement*SUM('Calcs Men Intervention'!BZ408,'Calcs Men Intervention'!BZ473))</f>
        <v>0</v>
      </c>
      <c r="AY44" s="169">
        <f>SUM(V44*'Calcs Men Intervention'!V51,diabetes_decrement*'Calcs Men Intervention'!CA213,heart_decrement*'Calcs Men Intervention'!CA278,stroke_decrement*'Calcs Men Intervention'!CA343,cancer_decrement*SUM('Calcs Men Intervention'!CA408,'Calcs Men Intervention'!CA473))</f>
        <v>0</v>
      </c>
      <c r="AZ44" s="169">
        <f>SUM(W44*'Calcs Men Intervention'!W51,diabetes_decrement*'Calcs Men Intervention'!CB213,heart_decrement*'Calcs Men Intervention'!CB278,stroke_decrement*'Calcs Men Intervention'!CB343,cancer_decrement*SUM('Calcs Men Intervention'!CB408,'Calcs Men Intervention'!CB473))</f>
        <v>0</v>
      </c>
      <c r="BA44" s="169">
        <f>SUM(X44*'Calcs Men Intervention'!X51,diabetes_decrement*'Calcs Men Intervention'!CC213,heart_decrement*'Calcs Men Intervention'!CC278,stroke_decrement*'Calcs Men Intervention'!CC343,cancer_decrement*SUM('Calcs Men Intervention'!CC408,'Calcs Men Intervention'!CC473))</f>
        <v>0</v>
      </c>
      <c r="BB44" s="169">
        <f>SUM(Y44*'Calcs Men Intervention'!Y51,diabetes_decrement*'Calcs Men Intervention'!CD213,heart_decrement*'Calcs Men Intervention'!CD278,stroke_decrement*'Calcs Men Intervention'!CD343,cancer_decrement*SUM('Calcs Men Intervention'!CD408,'Calcs Men Intervention'!CD473))</f>
        <v>0</v>
      </c>
      <c r="BC44" s="169">
        <f>SUM(Z44*'Calcs Men Intervention'!Z51,diabetes_decrement*'Calcs Men Intervention'!CE213,heart_decrement*'Calcs Men Intervention'!CE278,stroke_decrement*'Calcs Men Intervention'!CE343,cancer_decrement*SUM('Calcs Men Intervention'!CE408,'Calcs Men Intervention'!CE473))</f>
        <v>0</v>
      </c>
      <c r="BD44" s="169">
        <f>SUM(AA44*'Calcs Men Intervention'!AA51,diabetes_decrement*'Calcs Men Intervention'!CF213,heart_decrement*'Calcs Men Intervention'!CF278,stroke_decrement*'Calcs Men Intervention'!CF343,cancer_decrement*SUM('Calcs Men Intervention'!CF408,'Calcs Men Intervention'!CF473))</f>
        <v>0</v>
      </c>
      <c r="BE44" s="169">
        <f>SUM(AB44*'Calcs Men Intervention'!AB51,diabetes_decrement*'Calcs Men Intervention'!CG213,heart_decrement*'Calcs Men Intervention'!CG278,stroke_decrement*'Calcs Men Intervention'!CG343,cancer_decrement*SUM('Calcs Men Intervention'!CG408,'Calcs Men Intervention'!CG473))</f>
        <v>0</v>
      </c>
    </row>
    <row r="45" spans="2:57" x14ac:dyDescent="0.3">
      <c r="B45" s="1">
        <v>10</v>
      </c>
      <c r="C45" s="53"/>
      <c r="D45" s="53"/>
      <c r="E45" s="53"/>
      <c r="F45" s="53"/>
      <c r="G45" s="53"/>
      <c r="H45" s="53"/>
      <c r="I45" s="53"/>
      <c r="J45" s="53"/>
      <c r="K45" s="53"/>
      <c r="L45" s="53"/>
      <c r="M45" s="53">
        <f>MIN(SUMPRODUCT(CHOOSE({1,2,3,4,5,6},'Calcs Men Intervention'!AO118,'Calcs Men Intervention'!AO118^2,'Calcs Men Intervention'!AO118^3,'Calcs Men Intervention'!L86,0,1),Utilities!$BG$11:$BL$11),1)</f>
        <v>1</v>
      </c>
      <c r="N45" s="53">
        <f>MIN(SUMPRODUCT(CHOOSE({1,2,3,4,5,6},'Calcs Men Intervention'!AP118,'Calcs Men Intervention'!AP118^2,'Calcs Men Intervention'!AP118^3,'Calcs Men Intervention'!M86,0,1),Utilities!$BG$11:$BL$11),1)</f>
        <v>1</v>
      </c>
      <c r="O45" s="53">
        <f>MIN(SUMPRODUCT(CHOOSE({1,2,3,4,5,6},'Calcs Men Intervention'!AQ118,'Calcs Men Intervention'!AQ118^2,'Calcs Men Intervention'!AQ118^3,'Calcs Men Intervention'!N86,0,1),Utilities!$BG$11:$BL$11),1)</f>
        <v>1</v>
      </c>
      <c r="P45" s="53">
        <f>MIN(SUMPRODUCT(CHOOSE({1,2,3,4,5,6},'Calcs Men Intervention'!AR118,'Calcs Men Intervention'!AR118^2,'Calcs Men Intervention'!AR118^3,'Calcs Men Intervention'!O86,0,1),Utilities!$BG$11:$BL$11),1)</f>
        <v>1</v>
      </c>
      <c r="Q45" s="53">
        <f>MIN(SUMPRODUCT(CHOOSE({1,2,3,4,5,6},'Calcs Men Intervention'!AS118,'Calcs Men Intervention'!AS118^2,'Calcs Men Intervention'!AS118^3,'Calcs Men Intervention'!P86,0,1),Utilities!$BG$11:$BL$11),1)</f>
        <v>1</v>
      </c>
      <c r="R45" s="53">
        <f>MIN(SUMPRODUCT(CHOOSE({1,2,3,4,5,6},'Calcs Men Intervention'!AT118,'Calcs Men Intervention'!AT118^2,'Calcs Men Intervention'!AT118^3,'Calcs Men Intervention'!Q86,0,1),Utilities!$BG$11:$BL$11),1)</f>
        <v>1</v>
      </c>
      <c r="S45" s="53">
        <f>MIN(SUMPRODUCT(CHOOSE({1,2,3,4,5,6},'Calcs Men Intervention'!AU118,'Calcs Men Intervention'!AU118^2,'Calcs Men Intervention'!AU118^3,'Calcs Men Intervention'!R86,0,1),Utilities!$BG$11:$BL$11),1)</f>
        <v>1</v>
      </c>
      <c r="T45" s="53">
        <f>MIN(SUMPRODUCT(CHOOSE({1,2,3,4,5,6},'Calcs Men Intervention'!AV118,'Calcs Men Intervention'!AV118^2,'Calcs Men Intervention'!AV118^3,'Calcs Men Intervention'!S86,0,1),Utilities!$BG$11:$BL$11),1)</f>
        <v>1</v>
      </c>
      <c r="U45" s="53">
        <f>MIN(SUMPRODUCT(CHOOSE({1,2,3,4,5,6},'Calcs Men Intervention'!AW118,'Calcs Men Intervention'!AW118^2,'Calcs Men Intervention'!AW118^3,'Calcs Men Intervention'!T86,0,1),Utilities!$BG$11:$BL$11),1)</f>
        <v>0.99369368599791719</v>
      </c>
      <c r="V45" s="53">
        <f>MIN(SUMPRODUCT(CHOOSE({1,2,3,4,5,6},'Calcs Men Intervention'!AX118,'Calcs Men Intervention'!AX118^2,'Calcs Men Intervention'!AX118^3,'Calcs Men Intervention'!U86,0,1),Utilities!$BG$11:$BL$11),1)</f>
        <v>0.98599081191754756</v>
      </c>
      <c r="W45" s="53">
        <f>MIN(SUMPRODUCT(CHOOSE({1,2,3,4,5,6},'Calcs Men Intervention'!AY118,'Calcs Men Intervention'!AY118^2,'Calcs Men Intervention'!AY118^3,'Calcs Men Intervention'!V86,0,1),Utilities!$BG$11:$BL$11),1)</f>
        <v>0.97817928045736235</v>
      </c>
      <c r="X45" s="53">
        <f>MIN(SUMPRODUCT(CHOOSE({1,2,3,4,5,6},'Calcs Men Intervention'!AZ118,'Calcs Men Intervention'!AZ118^2,'Calcs Men Intervention'!AZ118^3,'Calcs Men Intervention'!W86,0,1),Utilities!$BG$11:$BL$11),1)</f>
        <v>0.97026190655739752</v>
      </c>
      <c r="Y45" s="53">
        <f>MIN(SUMPRODUCT(CHOOSE({1,2,3,4,5,6},'Calcs Men Intervention'!BA118,'Calcs Men Intervention'!BA118^2,'Calcs Men Intervention'!BA118^3,'Calcs Men Intervention'!X86,0,1),Utilities!$BG$11:$BL$11),1)</f>
        <v>0.96224150515768792</v>
      </c>
      <c r="Z45" s="53">
        <f>MIN(SUMPRODUCT(CHOOSE({1,2,3,4,5,6},'Calcs Men Intervention'!BB118,'Calcs Men Intervention'!BB118^2,'Calcs Men Intervention'!BB118^3,'Calcs Men Intervention'!Y86,0,1),Utilities!$BG$11:$BL$11),1)</f>
        <v>0.95516526097945742</v>
      </c>
      <c r="AA45" s="53">
        <f>MIN(SUMPRODUCT(CHOOSE({1,2,3,4,5,6},'Calcs Men Intervention'!BC118,'Calcs Men Intervention'!BC118^2,'Calcs Men Intervention'!BC118^3,'Calcs Men Intervention'!Z86,0,1),Utilities!$BG$11:$BL$11),1)</f>
        <v>0.94909422129159782</v>
      </c>
      <c r="AB45" s="53">
        <f>MIN(SUMPRODUCT(CHOOSE({1,2,3,4,5,6},'Calcs Men Intervention'!BD118,'Calcs Men Intervention'!BD118^2,'Calcs Men Intervention'!BD118^3,'Calcs Men Intervention'!AA86,0,1),Utilities!$BG$11:$BL$11),1)</f>
        <v>0.94300410111347732</v>
      </c>
      <c r="AE45" s="1">
        <v>10</v>
      </c>
      <c r="AF45" s="169">
        <f>SUM(C45*'Calcs Men Intervention'!C52,diabetes_decrement*'Calcs Men Intervention'!BH214,heart_decrement*'Calcs Men Intervention'!BH279,stroke_decrement*'Calcs Men Intervention'!BH344,cancer_decrement*SUM('Calcs Men Intervention'!BH409,'Calcs Men Intervention'!BH474))</f>
        <v>0</v>
      </c>
      <c r="AG45" s="169">
        <f>SUM(D45*'Calcs Men Intervention'!D52,diabetes_decrement*'Calcs Men Intervention'!BI214,heart_decrement*'Calcs Men Intervention'!BI279,stroke_decrement*'Calcs Men Intervention'!BI344,cancer_decrement*SUM('Calcs Men Intervention'!BI409,'Calcs Men Intervention'!BI474))</f>
        <v>0</v>
      </c>
      <c r="AH45" s="169">
        <f>SUM(E45*'Calcs Men Intervention'!E52,diabetes_decrement*'Calcs Men Intervention'!BJ214,heart_decrement*'Calcs Men Intervention'!BJ279,stroke_decrement*'Calcs Men Intervention'!BJ344,cancer_decrement*SUM('Calcs Men Intervention'!BJ409,'Calcs Men Intervention'!BJ474))</f>
        <v>0</v>
      </c>
      <c r="AI45" s="169">
        <f>SUM(F45*'Calcs Men Intervention'!F52,diabetes_decrement*'Calcs Men Intervention'!BK214,heart_decrement*'Calcs Men Intervention'!BK279,stroke_decrement*'Calcs Men Intervention'!BK344,cancer_decrement*SUM('Calcs Men Intervention'!BK409,'Calcs Men Intervention'!BK474))</f>
        <v>0</v>
      </c>
      <c r="AJ45" s="169">
        <f>SUM(G45*'Calcs Men Intervention'!G52,diabetes_decrement*'Calcs Men Intervention'!BL214,heart_decrement*'Calcs Men Intervention'!BL279,stroke_decrement*'Calcs Men Intervention'!BL344,cancer_decrement*SUM('Calcs Men Intervention'!BL409,'Calcs Men Intervention'!BL474))</f>
        <v>0</v>
      </c>
      <c r="AK45" s="169">
        <f>SUM(H45*'Calcs Men Intervention'!H52,diabetes_decrement*'Calcs Men Intervention'!BM214,heart_decrement*'Calcs Men Intervention'!BM279,stroke_decrement*'Calcs Men Intervention'!BM344,cancer_decrement*SUM('Calcs Men Intervention'!BM409,'Calcs Men Intervention'!BM474))</f>
        <v>0</v>
      </c>
      <c r="AL45" s="169">
        <f>SUM(I45*'Calcs Men Intervention'!I52,diabetes_decrement*'Calcs Men Intervention'!BN214,heart_decrement*'Calcs Men Intervention'!BN279,stroke_decrement*'Calcs Men Intervention'!BN344,cancer_decrement*SUM('Calcs Men Intervention'!BN409,'Calcs Men Intervention'!BN474))</f>
        <v>0</v>
      </c>
      <c r="AM45" s="169">
        <f>SUM(J45*'Calcs Men Intervention'!J52,diabetes_decrement*'Calcs Men Intervention'!BO214,heart_decrement*'Calcs Men Intervention'!BO279,stroke_decrement*'Calcs Men Intervention'!BO344,cancer_decrement*SUM('Calcs Men Intervention'!BO409,'Calcs Men Intervention'!BO474))</f>
        <v>0</v>
      </c>
      <c r="AN45" s="169">
        <f>SUM(K45*'Calcs Men Intervention'!K52,diabetes_decrement*'Calcs Men Intervention'!BP214,heart_decrement*'Calcs Men Intervention'!BP279,stroke_decrement*'Calcs Men Intervention'!BP344,cancer_decrement*SUM('Calcs Men Intervention'!BP409,'Calcs Men Intervention'!BP474))</f>
        <v>0</v>
      </c>
      <c r="AO45" s="169">
        <f>SUM(L45*'Calcs Men Intervention'!L52,diabetes_decrement*'Calcs Men Intervention'!BQ214,heart_decrement*'Calcs Men Intervention'!BQ279,stroke_decrement*'Calcs Men Intervention'!BQ344,cancer_decrement*SUM('Calcs Men Intervention'!BQ409,'Calcs Men Intervention'!BQ474))</f>
        <v>0</v>
      </c>
      <c r="AP45" s="169">
        <f>SUM(M45*'Calcs Men Intervention'!M52,diabetes_decrement*'Calcs Men Intervention'!BR214,heart_decrement*'Calcs Men Intervention'!BR279,stroke_decrement*'Calcs Men Intervention'!BR344,cancer_decrement*SUM('Calcs Men Intervention'!BR409,'Calcs Men Intervention'!BR474))</f>
        <v>0</v>
      </c>
      <c r="AQ45" s="169">
        <f>SUM(N45*'Calcs Men Intervention'!N52,diabetes_decrement*'Calcs Men Intervention'!BS214,heart_decrement*'Calcs Men Intervention'!BS279,stroke_decrement*'Calcs Men Intervention'!BS344,cancer_decrement*SUM('Calcs Men Intervention'!BS409,'Calcs Men Intervention'!BS474))</f>
        <v>0</v>
      </c>
      <c r="AR45" s="169">
        <f>SUM(O45*'Calcs Men Intervention'!O52,diabetes_decrement*'Calcs Men Intervention'!BT214,heart_decrement*'Calcs Men Intervention'!BT279,stroke_decrement*'Calcs Men Intervention'!BT344,cancer_decrement*SUM('Calcs Men Intervention'!BT409,'Calcs Men Intervention'!BT474))</f>
        <v>0</v>
      </c>
      <c r="AS45" s="169">
        <f>SUM(P45*'Calcs Men Intervention'!P52,diabetes_decrement*'Calcs Men Intervention'!BU214,heart_decrement*'Calcs Men Intervention'!BU279,stroke_decrement*'Calcs Men Intervention'!BU344,cancer_decrement*SUM('Calcs Men Intervention'!BU409,'Calcs Men Intervention'!BU474))</f>
        <v>0</v>
      </c>
      <c r="AT45" s="169">
        <f>SUM(Q45*'Calcs Men Intervention'!Q52,diabetes_decrement*'Calcs Men Intervention'!BV214,heart_decrement*'Calcs Men Intervention'!BV279,stroke_decrement*'Calcs Men Intervention'!BV344,cancer_decrement*SUM('Calcs Men Intervention'!BV409,'Calcs Men Intervention'!BV474))</f>
        <v>0</v>
      </c>
      <c r="AU45" s="169">
        <f>SUM(R45*'Calcs Men Intervention'!R52,diabetes_decrement*'Calcs Men Intervention'!BW214,heart_decrement*'Calcs Men Intervention'!BW279,stroke_decrement*'Calcs Men Intervention'!BW344,cancer_decrement*SUM('Calcs Men Intervention'!BW409,'Calcs Men Intervention'!BW474))</f>
        <v>0</v>
      </c>
      <c r="AV45" s="169">
        <f>SUM(S45*'Calcs Men Intervention'!S52,diabetes_decrement*'Calcs Men Intervention'!BX214,heart_decrement*'Calcs Men Intervention'!BX279,stroke_decrement*'Calcs Men Intervention'!BX344,cancer_decrement*SUM('Calcs Men Intervention'!BX409,'Calcs Men Intervention'!BX474))</f>
        <v>0</v>
      </c>
      <c r="AW45" s="169">
        <f>SUM(T45*'Calcs Men Intervention'!T52,diabetes_decrement*'Calcs Men Intervention'!BY214,heart_decrement*'Calcs Men Intervention'!BY279,stroke_decrement*'Calcs Men Intervention'!BY344,cancer_decrement*SUM('Calcs Men Intervention'!BY409,'Calcs Men Intervention'!BY474))</f>
        <v>0</v>
      </c>
      <c r="AX45" s="169">
        <f>SUM(U45*'Calcs Men Intervention'!U52,diabetes_decrement*'Calcs Men Intervention'!BZ214,heart_decrement*'Calcs Men Intervention'!BZ279,stroke_decrement*'Calcs Men Intervention'!BZ344,cancer_decrement*SUM('Calcs Men Intervention'!BZ409,'Calcs Men Intervention'!BZ474))</f>
        <v>0</v>
      </c>
      <c r="AY45" s="169">
        <f>SUM(V45*'Calcs Men Intervention'!V52,diabetes_decrement*'Calcs Men Intervention'!CA214,heart_decrement*'Calcs Men Intervention'!CA279,stroke_decrement*'Calcs Men Intervention'!CA344,cancer_decrement*SUM('Calcs Men Intervention'!CA409,'Calcs Men Intervention'!CA474))</f>
        <v>0</v>
      </c>
      <c r="AZ45" s="169">
        <f>SUM(W45*'Calcs Men Intervention'!W52,diabetes_decrement*'Calcs Men Intervention'!CB214,heart_decrement*'Calcs Men Intervention'!CB279,stroke_decrement*'Calcs Men Intervention'!CB344,cancer_decrement*SUM('Calcs Men Intervention'!CB409,'Calcs Men Intervention'!CB474))</f>
        <v>0</v>
      </c>
      <c r="BA45" s="169">
        <f>SUM(X45*'Calcs Men Intervention'!X52,diabetes_decrement*'Calcs Men Intervention'!CC214,heart_decrement*'Calcs Men Intervention'!CC279,stroke_decrement*'Calcs Men Intervention'!CC344,cancer_decrement*SUM('Calcs Men Intervention'!CC409,'Calcs Men Intervention'!CC474))</f>
        <v>0</v>
      </c>
      <c r="BB45" s="169">
        <f>SUM(Y45*'Calcs Men Intervention'!Y52,diabetes_decrement*'Calcs Men Intervention'!CD214,heart_decrement*'Calcs Men Intervention'!CD279,stroke_decrement*'Calcs Men Intervention'!CD344,cancer_decrement*SUM('Calcs Men Intervention'!CD409,'Calcs Men Intervention'!CD474))</f>
        <v>0</v>
      </c>
      <c r="BC45" s="169">
        <f>SUM(Z45*'Calcs Men Intervention'!Z52,diabetes_decrement*'Calcs Men Intervention'!CE214,heart_decrement*'Calcs Men Intervention'!CE279,stroke_decrement*'Calcs Men Intervention'!CE344,cancer_decrement*SUM('Calcs Men Intervention'!CE409,'Calcs Men Intervention'!CE474))</f>
        <v>0</v>
      </c>
      <c r="BD45" s="169">
        <f>SUM(AA45*'Calcs Men Intervention'!AA52,diabetes_decrement*'Calcs Men Intervention'!CF214,heart_decrement*'Calcs Men Intervention'!CF279,stroke_decrement*'Calcs Men Intervention'!CF344,cancer_decrement*SUM('Calcs Men Intervention'!CF409,'Calcs Men Intervention'!CF474))</f>
        <v>0</v>
      </c>
      <c r="BE45" s="169">
        <f>SUM(AB45*'Calcs Men Intervention'!AB52,diabetes_decrement*'Calcs Men Intervention'!CG214,heart_decrement*'Calcs Men Intervention'!CG279,stroke_decrement*'Calcs Men Intervention'!CG344,cancer_decrement*SUM('Calcs Men Intervention'!CG409,'Calcs Men Intervention'!CG474))</f>
        <v>0</v>
      </c>
    </row>
    <row r="46" spans="2:57" x14ac:dyDescent="0.3">
      <c r="B46" s="1">
        <v>11</v>
      </c>
      <c r="C46" s="53"/>
      <c r="D46" s="53"/>
      <c r="E46" s="53"/>
      <c r="F46" s="53"/>
      <c r="G46" s="53"/>
      <c r="H46" s="53"/>
      <c r="I46" s="53"/>
      <c r="J46" s="53"/>
      <c r="K46" s="53"/>
      <c r="L46" s="53"/>
      <c r="M46" s="53"/>
      <c r="N46" s="53">
        <f>MIN(SUMPRODUCT(CHOOSE({1,2,3,4,5,6},'Calcs Men Intervention'!AP119,'Calcs Men Intervention'!AP119^2,'Calcs Men Intervention'!AP119^3,'Calcs Men Intervention'!M87,0,1),Utilities!$BG$11:$BL$11),1)</f>
        <v>1</v>
      </c>
      <c r="O46" s="53">
        <f>MIN(SUMPRODUCT(CHOOSE({1,2,3,4,5,6},'Calcs Men Intervention'!AQ119,'Calcs Men Intervention'!AQ119^2,'Calcs Men Intervention'!AQ119^3,'Calcs Men Intervention'!N87,0,1),Utilities!$BG$11:$BL$11),1)</f>
        <v>1</v>
      </c>
      <c r="P46" s="53">
        <f>MIN(SUMPRODUCT(CHOOSE({1,2,3,4,5,6},'Calcs Men Intervention'!AR119,'Calcs Men Intervention'!AR119^2,'Calcs Men Intervention'!AR119^3,'Calcs Men Intervention'!O87,0,1),Utilities!$BG$11:$BL$11),1)</f>
        <v>1</v>
      </c>
      <c r="Q46" s="53">
        <f>MIN(SUMPRODUCT(CHOOSE({1,2,3,4,5,6},'Calcs Men Intervention'!AS119,'Calcs Men Intervention'!AS119^2,'Calcs Men Intervention'!AS119^3,'Calcs Men Intervention'!P87,0,1),Utilities!$BG$11:$BL$11),1)</f>
        <v>1</v>
      </c>
      <c r="R46" s="53">
        <f>MIN(SUMPRODUCT(CHOOSE({1,2,3,4,5,6},'Calcs Men Intervention'!AT119,'Calcs Men Intervention'!AT119^2,'Calcs Men Intervention'!AT119^3,'Calcs Men Intervention'!Q87,0,1),Utilities!$BG$11:$BL$11),1)</f>
        <v>1</v>
      </c>
      <c r="S46" s="53">
        <f>MIN(SUMPRODUCT(CHOOSE({1,2,3,4,5,6},'Calcs Men Intervention'!AU119,'Calcs Men Intervention'!AU119^2,'Calcs Men Intervention'!AU119^3,'Calcs Men Intervention'!R87,0,1),Utilities!$BG$11:$BL$11),1)</f>
        <v>1</v>
      </c>
      <c r="T46" s="53">
        <f>MIN(SUMPRODUCT(CHOOSE({1,2,3,4,5,6},'Calcs Men Intervention'!AV119,'Calcs Men Intervention'!AV119^2,'Calcs Men Intervention'!AV119^3,'Calcs Men Intervention'!S87,0,1),Utilities!$BG$11:$BL$11),1)</f>
        <v>1</v>
      </c>
      <c r="U46" s="53">
        <f>MIN(SUMPRODUCT(CHOOSE({1,2,3,4,5,6},'Calcs Men Intervention'!AW119,'Calcs Men Intervention'!AW119^2,'Calcs Men Intervention'!AW119^3,'Calcs Men Intervention'!T87,0,1),Utilities!$BG$11:$BL$11),1)</f>
        <v>1</v>
      </c>
      <c r="V46" s="53">
        <f>MIN(SUMPRODUCT(CHOOSE({1,2,3,4,5,6},'Calcs Men Intervention'!AX119,'Calcs Men Intervention'!AX119^2,'Calcs Men Intervention'!AX119^3,'Calcs Men Intervention'!U87,0,1),Utilities!$BG$11:$BL$11),1)</f>
        <v>0.99369368599791719</v>
      </c>
      <c r="W46" s="53">
        <f>MIN(SUMPRODUCT(CHOOSE({1,2,3,4,5,6},'Calcs Men Intervention'!AY119,'Calcs Men Intervention'!AY119^2,'Calcs Men Intervention'!AY119^3,'Calcs Men Intervention'!V87,0,1),Utilities!$BG$11:$BL$11),1)</f>
        <v>0.98599081191754756</v>
      </c>
      <c r="X46" s="53">
        <f>MIN(SUMPRODUCT(CHOOSE({1,2,3,4,5,6},'Calcs Men Intervention'!AZ119,'Calcs Men Intervention'!AZ119^2,'Calcs Men Intervention'!AZ119^3,'Calcs Men Intervention'!W87,0,1),Utilities!$BG$11:$BL$11),1)</f>
        <v>0.97817928045736235</v>
      </c>
      <c r="Y46" s="53">
        <f>MIN(SUMPRODUCT(CHOOSE({1,2,3,4,5,6},'Calcs Men Intervention'!BA119,'Calcs Men Intervention'!BA119^2,'Calcs Men Intervention'!BA119^3,'Calcs Men Intervention'!X87,0,1),Utilities!$BG$11:$BL$11),1)</f>
        <v>0.97026190655739752</v>
      </c>
      <c r="Z46" s="53">
        <f>MIN(SUMPRODUCT(CHOOSE({1,2,3,4,5,6},'Calcs Men Intervention'!BB119,'Calcs Men Intervention'!BB119^2,'Calcs Men Intervention'!BB119^3,'Calcs Men Intervention'!Y87,0,1),Utilities!$BG$11:$BL$11),1)</f>
        <v>0.96224150515768792</v>
      </c>
      <c r="AA46" s="53">
        <f>MIN(SUMPRODUCT(CHOOSE({1,2,3,4,5,6},'Calcs Men Intervention'!BC119,'Calcs Men Intervention'!BC119^2,'Calcs Men Intervention'!BC119^3,'Calcs Men Intervention'!Z87,0,1),Utilities!$BG$11:$BL$11),1)</f>
        <v>0.95516526097945742</v>
      </c>
      <c r="AB46" s="53">
        <f>MIN(SUMPRODUCT(CHOOSE({1,2,3,4,5,6},'Calcs Men Intervention'!BD119,'Calcs Men Intervention'!BD119^2,'Calcs Men Intervention'!BD119^3,'Calcs Men Intervention'!AA87,0,1),Utilities!$BG$11:$BL$11),1)</f>
        <v>0.94909422129159782</v>
      </c>
      <c r="AE46" s="1">
        <v>11</v>
      </c>
      <c r="AF46" s="169">
        <f>SUM(C46*'Calcs Men Intervention'!C53,diabetes_decrement*'Calcs Men Intervention'!BH215,heart_decrement*'Calcs Men Intervention'!BH280,stroke_decrement*'Calcs Men Intervention'!BH345,cancer_decrement*SUM('Calcs Men Intervention'!BH410,'Calcs Men Intervention'!BH475))</f>
        <v>0</v>
      </c>
      <c r="AG46" s="169">
        <f>SUM(D46*'Calcs Men Intervention'!D53,diabetes_decrement*'Calcs Men Intervention'!BI215,heart_decrement*'Calcs Men Intervention'!BI280,stroke_decrement*'Calcs Men Intervention'!BI345,cancer_decrement*SUM('Calcs Men Intervention'!BI410,'Calcs Men Intervention'!BI475))</f>
        <v>0</v>
      </c>
      <c r="AH46" s="169">
        <f>SUM(E46*'Calcs Men Intervention'!E53,diabetes_decrement*'Calcs Men Intervention'!BJ215,heart_decrement*'Calcs Men Intervention'!BJ280,stroke_decrement*'Calcs Men Intervention'!BJ345,cancer_decrement*SUM('Calcs Men Intervention'!BJ410,'Calcs Men Intervention'!BJ475))</f>
        <v>0</v>
      </c>
      <c r="AI46" s="169">
        <f>SUM(F46*'Calcs Men Intervention'!F53,diabetes_decrement*'Calcs Men Intervention'!BK215,heart_decrement*'Calcs Men Intervention'!BK280,stroke_decrement*'Calcs Men Intervention'!BK345,cancer_decrement*SUM('Calcs Men Intervention'!BK410,'Calcs Men Intervention'!BK475))</f>
        <v>0</v>
      </c>
      <c r="AJ46" s="169">
        <f>SUM(G46*'Calcs Men Intervention'!G53,diabetes_decrement*'Calcs Men Intervention'!BL215,heart_decrement*'Calcs Men Intervention'!BL280,stroke_decrement*'Calcs Men Intervention'!BL345,cancer_decrement*SUM('Calcs Men Intervention'!BL410,'Calcs Men Intervention'!BL475))</f>
        <v>0</v>
      </c>
      <c r="AK46" s="169">
        <f>SUM(H46*'Calcs Men Intervention'!H53,diabetes_decrement*'Calcs Men Intervention'!BM215,heart_decrement*'Calcs Men Intervention'!BM280,stroke_decrement*'Calcs Men Intervention'!BM345,cancer_decrement*SUM('Calcs Men Intervention'!BM410,'Calcs Men Intervention'!BM475))</f>
        <v>0</v>
      </c>
      <c r="AL46" s="169">
        <f>SUM(I46*'Calcs Men Intervention'!I53,diabetes_decrement*'Calcs Men Intervention'!BN215,heart_decrement*'Calcs Men Intervention'!BN280,stroke_decrement*'Calcs Men Intervention'!BN345,cancer_decrement*SUM('Calcs Men Intervention'!BN410,'Calcs Men Intervention'!BN475))</f>
        <v>0</v>
      </c>
      <c r="AM46" s="169">
        <f>SUM(J46*'Calcs Men Intervention'!J53,diabetes_decrement*'Calcs Men Intervention'!BO215,heart_decrement*'Calcs Men Intervention'!BO280,stroke_decrement*'Calcs Men Intervention'!BO345,cancer_decrement*SUM('Calcs Men Intervention'!BO410,'Calcs Men Intervention'!BO475))</f>
        <v>0</v>
      </c>
      <c r="AN46" s="169">
        <f>SUM(K46*'Calcs Men Intervention'!K53,diabetes_decrement*'Calcs Men Intervention'!BP215,heart_decrement*'Calcs Men Intervention'!BP280,stroke_decrement*'Calcs Men Intervention'!BP345,cancer_decrement*SUM('Calcs Men Intervention'!BP410,'Calcs Men Intervention'!BP475))</f>
        <v>0</v>
      </c>
      <c r="AO46" s="169">
        <f>SUM(L46*'Calcs Men Intervention'!L53,diabetes_decrement*'Calcs Men Intervention'!BQ215,heart_decrement*'Calcs Men Intervention'!BQ280,stroke_decrement*'Calcs Men Intervention'!BQ345,cancer_decrement*SUM('Calcs Men Intervention'!BQ410,'Calcs Men Intervention'!BQ475))</f>
        <v>0</v>
      </c>
      <c r="AP46" s="169">
        <f>SUM(M46*'Calcs Men Intervention'!M53,diabetes_decrement*'Calcs Men Intervention'!BR215,heart_decrement*'Calcs Men Intervention'!BR280,stroke_decrement*'Calcs Men Intervention'!BR345,cancer_decrement*SUM('Calcs Men Intervention'!BR410,'Calcs Men Intervention'!BR475))</f>
        <v>0</v>
      </c>
      <c r="AQ46" s="169">
        <f>SUM(N46*'Calcs Men Intervention'!N53,diabetes_decrement*'Calcs Men Intervention'!BS215,heart_decrement*'Calcs Men Intervention'!BS280,stroke_decrement*'Calcs Men Intervention'!BS345,cancer_decrement*SUM('Calcs Men Intervention'!BS410,'Calcs Men Intervention'!BS475))</f>
        <v>0</v>
      </c>
      <c r="AR46" s="169">
        <f>SUM(O46*'Calcs Men Intervention'!O53,diabetes_decrement*'Calcs Men Intervention'!BT215,heart_decrement*'Calcs Men Intervention'!BT280,stroke_decrement*'Calcs Men Intervention'!BT345,cancer_decrement*SUM('Calcs Men Intervention'!BT410,'Calcs Men Intervention'!BT475))</f>
        <v>0</v>
      </c>
      <c r="AS46" s="169">
        <f>SUM(P46*'Calcs Men Intervention'!P53,diabetes_decrement*'Calcs Men Intervention'!BU215,heart_decrement*'Calcs Men Intervention'!BU280,stroke_decrement*'Calcs Men Intervention'!BU345,cancer_decrement*SUM('Calcs Men Intervention'!BU410,'Calcs Men Intervention'!BU475))</f>
        <v>0</v>
      </c>
      <c r="AT46" s="169">
        <f>SUM(Q46*'Calcs Men Intervention'!Q53,diabetes_decrement*'Calcs Men Intervention'!BV215,heart_decrement*'Calcs Men Intervention'!BV280,stroke_decrement*'Calcs Men Intervention'!BV345,cancer_decrement*SUM('Calcs Men Intervention'!BV410,'Calcs Men Intervention'!BV475))</f>
        <v>0</v>
      </c>
      <c r="AU46" s="169">
        <f>SUM(R46*'Calcs Men Intervention'!R53,diabetes_decrement*'Calcs Men Intervention'!BW215,heart_decrement*'Calcs Men Intervention'!BW280,stroke_decrement*'Calcs Men Intervention'!BW345,cancer_decrement*SUM('Calcs Men Intervention'!BW410,'Calcs Men Intervention'!BW475))</f>
        <v>0</v>
      </c>
      <c r="AV46" s="169">
        <f>SUM(S46*'Calcs Men Intervention'!S53,diabetes_decrement*'Calcs Men Intervention'!BX215,heart_decrement*'Calcs Men Intervention'!BX280,stroke_decrement*'Calcs Men Intervention'!BX345,cancer_decrement*SUM('Calcs Men Intervention'!BX410,'Calcs Men Intervention'!BX475))</f>
        <v>0</v>
      </c>
      <c r="AW46" s="169">
        <f>SUM(T46*'Calcs Men Intervention'!T53,diabetes_decrement*'Calcs Men Intervention'!BY215,heart_decrement*'Calcs Men Intervention'!BY280,stroke_decrement*'Calcs Men Intervention'!BY345,cancer_decrement*SUM('Calcs Men Intervention'!BY410,'Calcs Men Intervention'!BY475))</f>
        <v>0</v>
      </c>
      <c r="AX46" s="169">
        <f>SUM(U46*'Calcs Men Intervention'!U53,diabetes_decrement*'Calcs Men Intervention'!BZ215,heart_decrement*'Calcs Men Intervention'!BZ280,stroke_decrement*'Calcs Men Intervention'!BZ345,cancer_decrement*SUM('Calcs Men Intervention'!BZ410,'Calcs Men Intervention'!BZ475))</f>
        <v>0</v>
      </c>
      <c r="AY46" s="169">
        <f>SUM(V46*'Calcs Men Intervention'!V53,diabetes_decrement*'Calcs Men Intervention'!CA215,heart_decrement*'Calcs Men Intervention'!CA280,stroke_decrement*'Calcs Men Intervention'!CA345,cancer_decrement*SUM('Calcs Men Intervention'!CA410,'Calcs Men Intervention'!CA475))</f>
        <v>0</v>
      </c>
      <c r="AZ46" s="169">
        <f>SUM(W46*'Calcs Men Intervention'!W53,diabetes_decrement*'Calcs Men Intervention'!CB215,heart_decrement*'Calcs Men Intervention'!CB280,stroke_decrement*'Calcs Men Intervention'!CB345,cancer_decrement*SUM('Calcs Men Intervention'!CB410,'Calcs Men Intervention'!CB475))</f>
        <v>0</v>
      </c>
      <c r="BA46" s="169">
        <f>SUM(X46*'Calcs Men Intervention'!X53,diabetes_decrement*'Calcs Men Intervention'!CC215,heart_decrement*'Calcs Men Intervention'!CC280,stroke_decrement*'Calcs Men Intervention'!CC345,cancer_decrement*SUM('Calcs Men Intervention'!CC410,'Calcs Men Intervention'!CC475))</f>
        <v>0</v>
      </c>
      <c r="BB46" s="169">
        <f>SUM(Y46*'Calcs Men Intervention'!Y53,diabetes_decrement*'Calcs Men Intervention'!CD215,heart_decrement*'Calcs Men Intervention'!CD280,stroke_decrement*'Calcs Men Intervention'!CD345,cancer_decrement*SUM('Calcs Men Intervention'!CD410,'Calcs Men Intervention'!CD475))</f>
        <v>0</v>
      </c>
      <c r="BC46" s="169">
        <f>SUM(Z46*'Calcs Men Intervention'!Z53,diabetes_decrement*'Calcs Men Intervention'!CE215,heart_decrement*'Calcs Men Intervention'!CE280,stroke_decrement*'Calcs Men Intervention'!CE345,cancer_decrement*SUM('Calcs Men Intervention'!CE410,'Calcs Men Intervention'!CE475))</f>
        <v>0</v>
      </c>
      <c r="BD46" s="169">
        <f>SUM(AA46*'Calcs Men Intervention'!AA53,diabetes_decrement*'Calcs Men Intervention'!CF215,heart_decrement*'Calcs Men Intervention'!CF280,stroke_decrement*'Calcs Men Intervention'!CF345,cancer_decrement*SUM('Calcs Men Intervention'!CF410,'Calcs Men Intervention'!CF475))</f>
        <v>0</v>
      </c>
      <c r="BE46" s="169">
        <f>SUM(AB46*'Calcs Men Intervention'!AB53,diabetes_decrement*'Calcs Men Intervention'!CG215,heart_decrement*'Calcs Men Intervention'!CG280,stroke_decrement*'Calcs Men Intervention'!CG345,cancer_decrement*SUM('Calcs Men Intervention'!CG410,'Calcs Men Intervention'!CG475))</f>
        <v>0</v>
      </c>
    </row>
    <row r="47" spans="2:57" x14ac:dyDescent="0.3">
      <c r="B47" s="1">
        <v>12</v>
      </c>
      <c r="C47" s="53"/>
      <c r="D47" s="53"/>
      <c r="E47" s="53"/>
      <c r="F47" s="53"/>
      <c r="G47" s="53"/>
      <c r="H47" s="53"/>
      <c r="I47" s="53"/>
      <c r="J47" s="53"/>
      <c r="K47" s="53"/>
      <c r="L47" s="53"/>
      <c r="M47" s="53"/>
      <c r="N47" s="53"/>
      <c r="O47" s="53">
        <f>MIN(SUMPRODUCT(CHOOSE({1,2,3,4,5,6},'Calcs Men Intervention'!AQ120,'Calcs Men Intervention'!AQ120^2,'Calcs Men Intervention'!AQ120^3,'Calcs Men Intervention'!N88,0,1),Utilities!$BG$11:$BL$11),1)</f>
        <v>1</v>
      </c>
      <c r="P47" s="53">
        <f>MIN(SUMPRODUCT(CHOOSE({1,2,3,4,5,6},'Calcs Men Intervention'!AR120,'Calcs Men Intervention'!AR120^2,'Calcs Men Intervention'!AR120^3,'Calcs Men Intervention'!O88,0,1),Utilities!$BG$11:$BL$11),1)</f>
        <v>1</v>
      </c>
      <c r="Q47" s="53">
        <f>MIN(SUMPRODUCT(CHOOSE({1,2,3,4,5,6},'Calcs Men Intervention'!AS120,'Calcs Men Intervention'!AS120^2,'Calcs Men Intervention'!AS120^3,'Calcs Men Intervention'!P88,0,1),Utilities!$BG$11:$BL$11),1)</f>
        <v>1</v>
      </c>
      <c r="R47" s="53">
        <f>MIN(SUMPRODUCT(CHOOSE({1,2,3,4,5,6},'Calcs Men Intervention'!AT120,'Calcs Men Intervention'!AT120^2,'Calcs Men Intervention'!AT120^3,'Calcs Men Intervention'!Q88,0,1),Utilities!$BG$11:$BL$11),1)</f>
        <v>1</v>
      </c>
      <c r="S47" s="53">
        <f>MIN(SUMPRODUCT(CHOOSE({1,2,3,4,5,6},'Calcs Men Intervention'!AU120,'Calcs Men Intervention'!AU120^2,'Calcs Men Intervention'!AU120^3,'Calcs Men Intervention'!R88,0,1),Utilities!$BG$11:$BL$11),1)</f>
        <v>1</v>
      </c>
      <c r="T47" s="53">
        <f>MIN(SUMPRODUCT(CHOOSE({1,2,3,4,5,6},'Calcs Men Intervention'!AV120,'Calcs Men Intervention'!AV120^2,'Calcs Men Intervention'!AV120^3,'Calcs Men Intervention'!S88,0,1),Utilities!$BG$11:$BL$11),1)</f>
        <v>1</v>
      </c>
      <c r="U47" s="53">
        <f>MIN(SUMPRODUCT(CHOOSE({1,2,3,4,5,6},'Calcs Men Intervention'!AW120,'Calcs Men Intervention'!AW120^2,'Calcs Men Intervention'!AW120^3,'Calcs Men Intervention'!T88,0,1),Utilities!$BG$11:$BL$11),1)</f>
        <v>1</v>
      </c>
      <c r="V47" s="53">
        <f>MIN(SUMPRODUCT(CHOOSE({1,2,3,4,5,6},'Calcs Men Intervention'!AX120,'Calcs Men Intervention'!AX120^2,'Calcs Men Intervention'!AX120^3,'Calcs Men Intervention'!U88,0,1),Utilities!$BG$11:$BL$11),1)</f>
        <v>1</v>
      </c>
      <c r="W47" s="53">
        <f>MIN(SUMPRODUCT(CHOOSE({1,2,3,4,5,6},'Calcs Men Intervention'!AY120,'Calcs Men Intervention'!AY120^2,'Calcs Men Intervention'!AY120^3,'Calcs Men Intervention'!V88,0,1),Utilities!$BG$11:$BL$11),1)</f>
        <v>0.99369368599791719</v>
      </c>
      <c r="X47" s="53">
        <f>MIN(SUMPRODUCT(CHOOSE({1,2,3,4,5,6},'Calcs Men Intervention'!AZ120,'Calcs Men Intervention'!AZ120^2,'Calcs Men Intervention'!AZ120^3,'Calcs Men Intervention'!W88,0,1),Utilities!$BG$11:$BL$11),1)</f>
        <v>0.98599081191754756</v>
      </c>
      <c r="Y47" s="53">
        <f>MIN(SUMPRODUCT(CHOOSE({1,2,3,4,5,6},'Calcs Men Intervention'!BA120,'Calcs Men Intervention'!BA120^2,'Calcs Men Intervention'!BA120^3,'Calcs Men Intervention'!X88,0,1),Utilities!$BG$11:$BL$11),1)</f>
        <v>0.97817928045736235</v>
      </c>
      <c r="Z47" s="53">
        <f>MIN(SUMPRODUCT(CHOOSE({1,2,3,4,5,6},'Calcs Men Intervention'!BB120,'Calcs Men Intervention'!BB120^2,'Calcs Men Intervention'!BB120^3,'Calcs Men Intervention'!Y88,0,1),Utilities!$BG$11:$BL$11),1)</f>
        <v>0.97026190655739752</v>
      </c>
      <c r="AA47" s="53">
        <f>MIN(SUMPRODUCT(CHOOSE({1,2,3,4,5,6},'Calcs Men Intervention'!BC120,'Calcs Men Intervention'!BC120^2,'Calcs Men Intervention'!BC120^3,'Calcs Men Intervention'!Z88,0,1),Utilities!$BG$11:$BL$11),1)</f>
        <v>0.96224150515768792</v>
      </c>
      <c r="AB47" s="53">
        <f>MIN(SUMPRODUCT(CHOOSE({1,2,3,4,5,6},'Calcs Men Intervention'!BD120,'Calcs Men Intervention'!BD120^2,'Calcs Men Intervention'!BD120^3,'Calcs Men Intervention'!AA88,0,1),Utilities!$BG$11:$BL$11),1)</f>
        <v>0.95516526097945742</v>
      </c>
      <c r="AE47" s="1">
        <v>12</v>
      </c>
      <c r="AF47" s="169">
        <f>SUM(C47*'Calcs Men Intervention'!C54,diabetes_decrement*'Calcs Men Intervention'!BH216,heart_decrement*'Calcs Men Intervention'!BH281,stroke_decrement*'Calcs Men Intervention'!BH346,cancer_decrement*SUM('Calcs Men Intervention'!BH411,'Calcs Men Intervention'!BH476))</f>
        <v>0</v>
      </c>
      <c r="AG47" s="169">
        <f>SUM(D47*'Calcs Men Intervention'!D54,diabetes_decrement*'Calcs Men Intervention'!BI216,heart_decrement*'Calcs Men Intervention'!BI281,stroke_decrement*'Calcs Men Intervention'!BI346,cancer_decrement*SUM('Calcs Men Intervention'!BI411,'Calcs Men Intervention'!BI476))</f>
        <v>0</v>
      </c>
      <c r="AH47" s="169">
        <f>SUM(E47*'Calcs Men Intervention'!E54,diabetes_decrement*'Calcs Men Intervention'!BJ216,heart_decrement*'Calcs Men Intervention'!BJ281,stroke_decrement*'Calcs Men Intervention'!BJ346,cancer_decrement*SUM('Calcs Men Intervention'!BJ411,'Calcs Men Intervention'!BJ476))</f>
        <v>0</v>
      </c>
      <c r="AI47" s="169">
        <f>SUM(F47*'Calcs Men Intervention'!F54,diabetes_decrement*'Calcs Men Intervention'!BK216,heart_decrement*'Calcs Men Intervention'!BK281,stroke_decrement*'Calcs Men Intervention'!BK346,cancer_decrement*SUM('Calcs Men Intervention'!BK411,'Calcs Men Intervention'!BK476))</f>
        <v>0</v>
      </c>
      <c r="AJ47" s="169">
        <f>SUM(G47*'Calcs Men Intervention'!G54,diabetes_decrement*'Calcs Men Intervention'!BL216,heart_decrement*'Calcs Men Intervention'!BL281,stroke_decrement*'Calcs Men Intervention'!BL346,cancer_decrement*SUM('Calcs Men Intervention'!BL411,'Calcs Men Intervention'!BL476))</f>
        <v>0</v>
      </c>
      <c r="AK47" s="169">
        <f>SUM(H47*'Calcs Men Intervention'!H54,diabetes_decrement*'Calcs Men Intervention'!BM216,heart_decrement*'Calcs Men Intervention'!BM281,stroke_decrement*'Calcs Men Intervention'!BM346,cancer_decrement*SUM('Calcs Men Intervention'!BM411,'Calcs Men Intervention'!BM476))</f>
        <v>0</v>
      </c>
      <c r="AL47" s="169">
        <f>SUM(I47*'Calcs Men Intervention'!I54,diabetes_decrement*'Calcs Men Intervention'!BN216,heart_decrement*'Calcs Men Intervention'!BN281,stroke_decrement*'Calcs Men Intervention'!BN346,cancer_decrement*SUM('Calcs Men Intervention'!BN411,'Calcs Men Intervention'!BN476))</f>
        <v>0</v>
      </c>
      <c r="AM47" s="169">
        <f>SUM(J47*'Calcs Men Intervention'!J54,diabetes_decrement*'Calcs Men Intervention'!BO216,heart_decrement*'Calcs Men Intervention'!BO281,stroke_decrement*'Calcs Men Intervention'!BO346,cancer_decrement*SUM('Calcs Men Intervention'!BO411,'Calcs Men Intervention'!BO476))</f>
        <v>0</v>
      </c>
      <c r="AN47" s="169">
        <f>SUM(K47*'Calcs Men Intervention'!K54,diabetes_decrement*'Calcs Men Intervention'!BP216,heart_decrement*'Calcs Men Intervention'!BP281,stroke_decrement*'Calcs Men Intervention'!BP346,cancer_decrement*SUM('Calcs Men Intervention'!BP411,'Calcs Men Intervention'!BP476))</f>
        <v>0</v>
      </c>
      <c r="AO47" s="169">
        <f>SUM(L47*'Calcs Men Intervention'!L54,diabetes_decrement*'Calcs Men Intervention'!BQ216,heart_decrement*'Calcs Men Intervention'!BQ281,stroke_decrement*'Calcs Men Intervention'!BQ346,cancer_decrement*SUM('Calcs Men Intervention'!BQ411,'Calcs Men Intervention'!BQ476))</f>
        <v>0</v>
      </c>
      <c r="AP47" s="169">
        <f>SUM(M47*'Calcs Men Intervention'!M54,diabetes_decrement*'Calcs Men Intervention'!BR216,heart_decrement*'Calcs Men Intervention'!BR281,stroke_decrement*'Calcs Men Intervention'!BR346,cancer_decrement*SUM('Calcs Men Intervention'!BR411,'Calcs Men Intervention'!BR476))</f>
        <v>0</v>
      </c>
      <c r="AQ47" s="169">
        <f>SUM(N47*'Calcs Men Intervention'!N54,diabetes_decrement*'Calcs Men Intervention'!BS216,heart_decrement*'Calcs Men Intervention'!BS281,stroke_decrement*'Calcs Men Intervention'!BS346,cancer_decrement*SUM('Calcs Men Intervention'!BS411,'Calcs Men Intervention'!BS476))</f>
        <v>0</v>
      </c>
      <c r="AR47" s="169">
        <f>SUM(O47*'Calcs Men Intervention'!O54,diabetes_decrement*'Calcs Men Intervention'!BT216,heart_decrement*'Calcs Men Intervention'!BT281,stroke_decrement*'Calcs Men Intervention'!BT346,cancer_decrement*SUM('Calcs Men Intervention'!BT411,'Calcs Men Intervention'!BT476))</f>
        <v>0</v>
      </c>
      <c r="AS47" s="169">
        <f>SUM(P47*'Calcs Men Intervention'!P54,diabetes_decrement*'Calcs Men Intervention'!BU216,heart_decrement*'Calcs Men Intervention'!BU281,stroke_decrement*'Calcs Men Intervention'!BU346,cancer_decrement*SUM('Calcs Men Intervention'!BU411,'Calcs Men Intervention'!BU476))</f>
        <v>0</v>
      </c>
      <c r="AT47" s="169">
        <f>SUM(Q47*'Calcs Men Intervention'!Q54,diabetes_decrement*'Calcs Men Intervention'!BV216,heart_decrement*'Calcs Men Intervention'!BV281,stroke_decrement*'Calcs Men Intervention'!BV346,cancer_decrement*SUM('Calcs Men Intervention'!BV411,'Calcs Men Intervention'!BV476))</f>
        <v>0</v>
      </c>
      <c r="AU47" s="169">
        <f>SUM(R47*'Calcs Men Intervention'!R54,diabetes_decrement*'Calcs Men Intervention'!BW216,heart_decrement*'Calcs Men Intervention'!BW281,stroke_decrement*'Calcs Men Intervention'!BW346,cancer_decrement*SUM('Calcs Men Intervention'!BW411,'Calcs Men Intervention'!BW476))</f>
        <v>0</v>
      </c>
      <c r="AV47" s="169">
        <f>SUM(S47*'Calcs Men Intervention'!S54,diabetes_decrement*'Calcs Men Intervention'!BX216,heart_decrement*'Calcs Men Intervention'!BX281,stroke_decrement*'Calcs Men Intervention'!BX346,cancer_decrement*SUM('Calcs Men Intervention'!BX411,'Calcs Men Intervention'!BX476))</f>
        <v>0</v>
      </c>
      <c r="AW47" s="169">
        <f>SUM(T47*'Calcs Men Intervention'!T54,diabetes_decrement*'Calcs Men Intervention'!BY216,heart_decrement*'Calcs Men Intervention'!BY281,stroke_decrement*'Calcs Men Intervention'!BY346,cancer_decrement*SUM('Calcs Men Intervention'!BY411,'Calcs Men Intervention'!BY476))</f>
        <v>0</v>
      </c>
      <c r="AX47" s="169">
        <f>SUM(U47*'Calcs Men Intervention'!U54,diabetes_decrement*'Calcs Men Intervention'!BZ216,heart_decrement*'Calcs Men Intervention'!BZ281,stroke_decrement*'Calcs Men Intervention'!BZ346,cancer_decrement*SUM('Calcs Men Intervention'!BZ411,'Calcs Men Intervention'!BZ476))</f>
        <v>0</v>
      </c>
      <c r="AY47" s="169">
        <f>SUM(V47*'Calcs Men Intervention'!V54,diabetes_decrement*'Calcs Men Intervention'!CA216,heart_decrement*'Calcs Men Intervention'!CA281,stroke_decrement*'Calcs Men Intervention'!CA346,cancer_decrement*SUM('Calcs Men Intervention'!CA411,'Calcs Men Intervention'!CA476))</f>
        <v>0</v>
      </c>
      <c r="AZ47" s="169">
        <f>SUM(W47*'Calcs Men Intervention'!W54,diabetes_decrement*'Calcs Men Intervention'!CB216,heart_decrement*'Calcs Men Intervention'!CB281,stroke_decrement*'Calcs Men Intervention'!CB346,cancer_decrement*SUM('Calcs Men Intervention'!CB411,'Calcs Men Intervention'!CB476))</f>
        <v>0</v>
      </c>
      <c r="BA47" s="169">
        <f>SUM(X47*'Calcs Men Intervention'!X54,diabetes_decrement*'Calcs Men Intervention'!CC216,heart_decrement*'Calcs Men Intervention'!CC281,stroke_decrement*'Calcs Men Intervention'!CC346,cancer_decrement*SUM('Calcs Men Intervention'!CC411,'Calcs Men Intervention'!CC476))</f>
        <v>0</v>
      </c>
      <c r="BB47" s="169">
        <f>SUM(Y47*'Calcs Men Intervention'!Y54,diabetes_decrement*'Calcs Men Intervention'!CD216,heart_decrement*'Calcs Men Intervention'!CD281,stroke_decrement*'Calcs Men Intervention'!CD346,cancer_decrement*SUM('Calcs Men Intervention'!CD411,'Calcs Men Intervention'!CD476))</f>
        <v>0</v>
      </c>
      <c r="BC47" s="169">
        <f>SUM(Z47*'Calcs Men Intervention'!Z54,diabetes_decrement*'Calcs Men Intervention'!CE216,heart_decrement*'Calcs Men Intervention'!CE281,stroke_decrement*'Calcs Men Intervention'!CE346,cancer_decrement*SUM('Calcs Men Intervention'!CE411,'Calcs Men Intervention'!CE476))</f>
        <v>0</v>
      </c>
      <c r="BD47" s="169">
        <f>SUM(AA47*'Calcs Men Intervention'!AA54,diabetes_decrement*'Calcs Men Intervention'!CF216,heart_decrement*'Calcs Men Intervention'!CF281,stroke_decrement*'Calcs Men Intervention'!CF346,cancer_decrement*SUM('Calcs Men Intervention'!CF411,'Calcs Men Intervention'!CF476))</f>
        <v>0</v>
      </c>
      <c r="BE47" s="169">
        <f>SUM(AB47*'Calcs Men Intervention'!AB54,diabetes_decrement*'Calcs Men Intervention'!CG216,heart_decrement*'Calcs Men Intervention'!CG281,stroke_decrement*'Calcs Men Intervention'!CG346,cancer_decrement*SUM('Calcs Men Intervention'!CG411,'Calcs Men Intervention'!CG476))</f>
        <v>0</v>
      </c>
    </row>
    <row r="48" spans="2:57" x14ac:dyDescent="0.3">
      <c r="B48" s="1">
        <v>13</v>
      </c>
      <c r="C48" s="53"/>
      <c r="D48" s="53"/>
      <c r="E48" s="53"/>
      <c r="F48" s="53"/>
      <c r="G48" s="53"/>
      <c r="H48" s="53"/>
      <c r="I48" s="53"/>
      <c r="J48" s="53"/>
      <c r="K48" s="53"/>
      <c r="L48" s="53"/>
      <c r="M48" s="53"/>
      <c r="N48" s="53"/>
      <c r="O48" s="53"/>
      <c r="P48" s="53">
        <f>MIN(SUMPRODUCT(CHOOSE({1,2,3,4,5,6},'Calcs Men Intervention'!AR121,'Calcs Men Intervention'!AR121^2,'Calcs Men Intervention'!AR121^3,'Calcs Men Intervention'!O89,0,1),Utilities!$BG$11:$BL$11),1)</f>
        <v>1</v>
      </c>
      <c r="Q48" s="53">
        <f>MIN(SUMPRODUCT(CHOOSE({1,2,3,4,5,6},'Calcs Men Intervention'!AS121,'Calcs Men Intervention'!AS121^2,'Calcs Men Intervention'!AS121^3,'Calcs Men Intervention'!P89,0,1),Utilities!$BG$11:$BL$11),1)</f>
        <v>1</v>
      </c>
      <c r="R48" s="53">
        <f>MIN(SUMPRODUCT(CHOOSE({1,2,3,4,5,6},'Calcs Men Intervention'!AT121,'Calcs Men Intervention'!AT121^2,'Calcs Men Intervention'!AT121^3,'Calcs Men Intervention'!Q89,0,1),Utilities!$BG$11:$BL$11),1)</f>
        <v>1</v>
      </c>
      <c r="S48" s="53">
        <f>MIN(SUMPRODUCT(CHOOSE({1,2,3,4,5,6},'Calcs Men Intervention'!AU121,'Calcs Men Intervention'!AU121^2,'Calcs Men Intervention'!AU121^3,'Calcs Men Intervention'!R89,0,1),Utilities!$BG$11:$BL$11),1)</f>
        <v>1</v>
      </c>
      <c r="T48" s="53">
        <f>MIN(SUMPRODUCT(CHOOSE({1,2,3,4,5,6},'Calcs Men Intervention'!AV121,'Calcs Men Intervention'!AV121^2,'Calcs Men Intervention'!AV121^3,'Calcs Men Intervention'!S89,0,1),Utilities!$BG$11:$BL$11),1)</f>
        <v>1</v>
      </c>
      <c r="U48" s="53">
        <f>MIN(SUMPRODUCT(CHOOSE({1,2,3,4,5,6},'Calcs Men Intervention'!AW121,'Calcs Men Intervention'!AW121^2,'Calcs Men Intervention'!AW121^3,'Calcs Men Intervention'!T89,0,1),Utilities!$BG$11:$BL$11),1)</f>
        <v>1</v>
      </c>
      <c r="V48" s="53">
        <f>MIN(SUMPRODUCT(CHOOSE({1,2,3,4,5,6},'Calcs Men Intervention'!AX121,'Calcs Men Intervention'!AX121^2,'Calcs Men Intervention'!AX121^3,'Calcs Men Intervention'!U89,0,1),Utilities!$BG$11:$BL$11),1)</f>
        <v>1</v>
      </c>
      <c r="W48" s="53">
        <f>MIN(SUMPRODUCT(CHOOSE({1,2,3,4,5,6},'Calcs Men Intervention'!AY121,'Calcs Men Intervention'!AY121^2,'Calcs Men Intervention'!AY121^3,'Calcs Men Intervention'!V89,0,1),Utilities!$BG$11:$BL$11),1)</f>
        <v>1</v>
      </c>
      <c r="X48" s="53">
        <f>MIN(SUMPRODUCT(CHOOSE({1,2,3,4,5,6},'Calcs Men Intervention'!AZ121,'Calcs Men Intervention'!AZ121^2,'Calcs Men Intervention'!AZ121^3,'Calcs Men Intervention'!W89,0,1),Utilities!$BG$11:$BL$11),1)</f>
        <v>0.99369368599791719</v>
      </c>
      <c r="Y48" s="53">
        <f>MIN(SUMPRODUCT(CHOOSE({1,2,3,4,5,6},'Calcs Men Intervention'!BA121,'Calcs Men Intervention'!BA121^2,'Calcs Men Intervention'!BA121^3,'Calcs Men Intervention'!X89,0,1),Utilities!$BG$11:$BL$11),1)</f>
        <v>0.98599081191754756</v>
      </c>
      <c r="Z48" s="53">
        <f>MIN(SUMPRODUCT(CHOOSE({1,2,3,4,5,6},'Calcs Men Intervention'!BB121,'Calcs Men Intervention'!BB121^2,'Calcs Men Intervention'!BB121^3,'Calcs Men Intervention'!Y89,0,1),Utilities!$BG$11:$BL$11),1)</f>
        <v>0.97817928045736235</v>
      </c>
      <c r="AA48" s="53">
        <f>MIN(SUMPRODUCT(CHOOSE({1,2,3,4,5,6},'Calcs Men Intervention'!BC121,'Calcs Men Intervention'!BC121^2,'Calcs Men Intervention'!BC121^3,'Calcs Men Intervention'!Z89,0,1),Utilities!$BG$11:$BL$11),1)</f>
        <v>0.97026190655739752</v>
      </c>
      <c r="AB48" s="53">
        <f>MIN(SUMPRODUCT(CHOOSE({1,2,3,4,5,6},'Calcs Men Intervention'!BD121,'Calcs Men Intervention'!BD121^2,'Calcs Men Intervention'!BD121^3,'Calcs Men Intervention'!AA89,0,1),Utilities!$BG$11:$BL$11),1)</f>
        <v>0.96224150515768792</v>
      </c>
      <c r="AE48" s="1">
        <v>13</v>
      </c>
      <c r="AF48" s="169">
        <f>SUM(C48*'Calcs Men Intervention'!C55,diabetes_decrement*'Calcs Men Intervention'!BH217,heart_decrement*'Calcs Men Intervention'!BH282,stroke_decrement*'Calcs Men Intervention'!BH347,cancer_decrement*SUM('Calcs Men Intervention'!BH412,'Calcs Men Intervention'!BH477))</f>
        <v>0</v>
      </c>
      <c r="AG48" s="169">
        <f>SUM(D48*'Calcs Men Intervention'!D55,diabetes_decrement*'Calcs Men Intervention'!BI217,heart_decrement*'Calcs Men Intervention'!BI282,stroke_decrement*'Calcs Men Intervention'!BI347,cancer_decrement*SUM('Calcs Men Intervention'!BI412,'Calcs Men Intervention'!BI477))</f>
        <v>0</v>
      </c>
      <c r="AH48" s="169">
        <f>SUM(E48*'Calcs Men Intervention'!E55,diabetes_decrement*'Calcs Men Intervention'!BJ217,heart_decrement*'Calcs Men Intervention'!BJ282,stroke_decrement*'Calcs Men Intervention'!BJ347,cancer_decrement*SUM('Calcs Men Intervention'!BJ412,'Calcs Men Intervention'!BJ477))</f>
        <v>0</v>
      </c>
      <c r="AI48" s="169">
        <f>SUM(F48*'Calcs Men Intervention'!F55,diabetes_decrement*'Calcs Men Intervention'!BK217,heart_decrement*'Calcs Men Intervention'!BK282,stroke_decrement*'Calcs Men Intervention'!BK347,cancer_decrement*SUM('Calcs Men Intervention'!BK412,'Calcs Men Intervention'!BK477))</f>
        <v>0</v>
      </c>
      <c r="AJ48" s="169">
        <f>SUM(G48*'Calcs Men Intervention'!G55,diabetes_decrement*'Calcs Men Intervention'!BL217,heart_decrement*'Calcs Men Intervention'!BL282,stroke_decrement*'Calcs Men Intervention'!BL347,cancer_decrement*SUM('Calcs Men Intervention'!BL412,'Calcs Men Intervention'!BL477))</f>
        <v>0</v>
      </c>
      <c r="AK48" s="169">
        <f>SUM(H48*'Calcs Men Intervention'!H55,diabetes_decrement*'Calcs Men Intervention'!BM217,heart_decrement*'Calcs Men Intervention'!BM282,stroke_decrement*'Calcs Men Intervention'!BM347,cancer_decrement*SUM('Calcs Men Intervention'!BM412,'Calcs Men Intervention'!BM477))</f>
        <v>0</v>
      </c>
      <c r="AL48" s="169">
        <f>SUM(I48*'Calcs Men Intervention'!I55,diabetes_decrement*'Calcs Men Intervention'!BN217,heart_decrement*'Calcs Men Intervention'!BN282,stroke_decrement*'Calcs Men Intervention'!BN347,cancer_decrement*SUM('Calcs Men Intervention'!BN412,'Calcs Men Intervention'!BN477))</f>
        <v>0</v>
      </c>
      <c r="AM48" s="169">
        <f>SUM(J48*'Calcs Men Intervention'!J55,diabetes_decrement*'Calcs Men Intervention'!BO217,heart_decrement*'Calcs Men Intervention'!BO282,stroke_decrement*'Calcs Men Intervention'!BO347,cancer_decrement*SUM('Calcs Men Intervention'!BO412,'Calcs Men Intervention'!BO477))</f>
        <v>0</v>
      </c>
      <c r="AN48" s="169">
        <f>SUM(K48*'Calcs Men Intervention'!K55,diabetes_decrement*'Calcs Men Intervention'!BP217,heart_decrement*'Calcs Men Intervention'!BP282,stroke_decrement*'Calcs Men Intervention'!BP347,cancer_decrement*SUM('Calcs Men Intervention'!BP412,'Calcs Men Intervention'!BP477))</f>
        <v>0</v>
      </c>
      <c r="AO48" s="169">
        <f>SUM(L48*'Calcs Men Intervention'!L55,diabetes_decrement*'Calcs Men Intervention'!BQ217,heart_decrement*'Calcs Men Intervention'!BQ282,stroke_decrement*'Calcs Men Intervention'!BQ347,cancer_decrement*SUM('Calcs Men Intervention'!BQ412,'Calcs Men Intervention'!BQ477))</f>
        <v>0</v>
      </c>
      <c r="AP48" s="169">
        <f>SUM(M48*'Calcs Men Intervention'!M55,diabetes_decrement*'Calcs Men Intervention'!BR217,heart_decrement*'Calcs Men Intervention'!BR282,stroke_decrement*'Calcs Men Intervention'!BR347,cancer_decrement*SUM('Calcs Men Intervention'!BR412,'Calcs Men Intervention'!BR477))</f>
        <v>0</v>
      </c>
      <c r="AQ48" s="169">
        <f>SUM(N48*'Calcs Men Intervention'!N55,diabetes_decrement*'Calcs Men Intervention'!BS217,heart_decrement*'Calcs Men Intervention'!BS282,stroke_decrement*'Calcs Men Intervention'!BS347,cancer_decrement*SUM('Calcs Men Intervention'!BS412,'Calcs Men Intervention'!BS477))</f>
        <v>0</v>
      </c>
      <c r="AR48" s="169">
        <f>SUM(O48*'Calcs Men Intervention'!O55,diabetes_decrement*'Calcs Men Intervention'!BT217,heart_decrement*'Calcs Men Intervention'!BT282,stroke_decrement*'Calcs Men Intervention'!BT347,cancer_decrement*SUM('Calcs Men Intervention'!BT412,'Calcs Men Intervention'!BT477))</f>
        <v>0</v>
      </c>
      <c r="AS48" s="169">
        <f>SUM(P48*'Calcs Men Intervention'!P55,diabetes_decrement*'Calcs Men Intervention'!BU217,heart_decrement*'Calcs Men Intervention'!BU282,stroke_decrement*'Calcs Men Intervention'!BU347,cancer_decrement*SUM('Calcs Men Intervention'!BU412,'Calcs Men Intervention'!BU477))</f>
        <v>0</v>
      </c>
      <c r="AT48" s="169">
        <f>SUM(Q48*'Calcs Men Intervention'!Q55,diabetes_decrement*'Calcs Men Intervention'!BV217,heart_decrement*'Calcs Men Intervention'!BV282,stroke_decrement*'Calcs Men Intervention'!BV347,cancer_decrement*SUM('Calcs Men Intervention'!BV412,'Calcs Men Intervention'!BV477))</f>
        <v>0</v>
      </c>
      <c r="AU48" s="169">
        <f>SUM(R48*'Calcs Men Intervention'!R55,diabetes_decrement*'Calcs Men Intervention'!BW217,heart_decrement*'Calcs Men Intervention'!BW282,stroke_decrement*'Calcs Men Intervention'!BW347,cancer_decrement*SUM('Calcs Men Intervention'!BW412,'Calcs Men Intervention'!BW477))</f>
        <v>0</v>
      </c>
      <c r="AV48" s="169">
        <f>SUM(S48*'Calcs Men Intervention'!S55,diabetes_decrement*'Calcs Men Intervention'!BX217,heart_decrement*'Calcs Men Intervention'!BX282,stroke_decrement*'Calcs Men Intervention'!BX347,cancer_decrement*SUM('Calcs Men Intervention'!BX412,'Calcs Men Intervention'!BX477))</f>
        <v>0</v>
      </c>
      <c r="AW48" s="169">
        <f>SUM(T48*'Calcs Men Intervention'!T55,diabetes_decrement*'Calcs Men Intervention'!BY217,heart_decrement*'Calcs Men Intervention'!BY282,stroke_decrement*'Calcs Men Intervention'!BY347,cancer_decrement*SUM('Calcs Men Intervention'!BY412,'Calcs Men Intervention'!BY477))</f>
        <v>0</v>
      </c>
      <c r="AX48" s="169">
        <f>SUM(U48*'Calcs Men Intervention'!U55,diabetes_decrement*'Calcs Men Intervention'!BZ217,heart_decrement*'Calcs Men Intervention'!BZ282,stroke_decrement*'Calcs Men Intervention'!BZ347,cancer_decrement*SUM('Calcs Men Intervention'!BZ412,'Calcs Men Intervention'!BZ477))</f>
        <v>0</v>
      </c>
      <c r="AY48" s="169">
        <f>SUM(V48*'Calcs Men Intervention'!V55,diabetes_decrement*'Calcs Men Intervention'!CA217,heart_decrement*'Calcs Men Intervention'!CA282,stroke_decrement*'Calcs Men Intervention'!CA347,cancer_decrement*SUM('Calcs Men Intervention'!CA412,'Calcs Men Intervention'!CA477))</f>
        <v>0</v>
      </c>
      <c r="AZ48" s="169">
        <f>SUM(W48*'Calcs Men Intervention'!W55,diabetes_decrement*'Calcs Men Intervention'!CB217,heart_decrement*'Calcs Men Intervention'!CB282,stroke_decrement*'Calcs Men Intervention'!CB347,cancer_decrement*SUM('Calcs Men Intervention'!CB412,'Calcs Men Intervention'!CB477))</f>
        <v>0</v>
      </c>
      <c r="BA48" s="169">
        <f>SUM(X48*'Calcs Men Intervention'!X55,diabetes_decrement*'Calcs Men Intervention'!CC217,heart_decrement*'Calcs Men Intervention'!CC282,stroke_decrement*'Calcs Men Intervention'!CC347,cancer_decrement*SUM('Calcs Men Intervention'!CC412,'Calcs Men Intervention'!CC477))</f>
        <v>0</v>
      </c>
      <c r="BB48" s="169">
        <f>SUM(Y48*'Calcs Men Intervention'!Y55,diabetes_decrement*'Calcs Men Intervention'!CD217,heart_decrement*'Calcs Men Intervention'!CD282,stroke_decrement*'Calcs Men Intervention'!CD347,cancer_decrement*SUM('Calcs Men Intervention'!CD412,'Calcs Men Intervention'!CD477))</f>
        <v>0</v>
      </c>
      <c r="BC48" s="169">
        <f>SUM(Z48*'Calcs Men Intervention'!Z55,diabetes_decrement*'Calcs Men Intervention'!CE217,heart_decrement*'Calcs Men Intervention'!CE282,stroke_decrement*'Calcs Men Intervention'!CE347,cancer_decrement*SUM('Calcs Men Intervention'!CE412,'Calcs Men Intervention'!CE477))</f>
        <v>0</v>
      </c>
      <c r="BD48" s="169">
        <f>SUM(AA48*'Calcs Men Intervention'!AA55,diabetes_decrement*'Calcs Men Intervention'!CF217,heart_decrement*'Calcs Men Intervention'!CF282,stroke_decrement*'Calcs Men Intervention'!CF347,cancer_decrement*SUM('Calcs Men Intervention'!CF412,'Calcs Men Intervention'!CF477))</f>
        <v>0</v>
      </c>
      <c r="BE48" s="169">
        <f>SUM(AB48*'Calcs Men Intervention'!AB55,diabetes_decrement*'Calcs Men Intervention'!CG217,heart_decrement*'Calcs Men Intervention'!CG282,stroke_decrement*'Calcs Men Intervention'!CG347,cancer_decrement*SUM('Calcs Men Intervention'!CG412,'Calcs Men Intervention'!CG477))</f>
        <v>0</v>
      </c>
    </row>
    <row r="49" spans="2:57" x14ac:dyDescent="0.3">
      <c r="B49" s="1">
        <v>14</v>
      </c>
      <c r="C49" s="53"/>
      <c r="D49" s="53"/>
      <c r="E49" s="53"/>
      <c r="F49" s="53"/>
      <c r="G49" s="53"/>
      <c r="H49" s="53"/>
      <c r="I49" s="53"/>
      <c r="J49" s="53"/>
      <c r="K49" s="53"/>
      <c r="L49" s="53"/>
      <c r="M49" s="53"/>
      <c r="N49" s="53"/>
      <c r="O49" s="53"/>
      <c r="P49" s="53"/>
      <c r="Q49" s="53">
        <f>MIN(SUMPRODUCT(CHOOSE({1,2,3,4,5,6},'Calcs Men Intervention'!AS122,'Calcs Men Intervention'!AS122^2,'Calcs Men Intervention'!AS122^3,'Calcs Men Intervention'!P90,0,1),Utilities!$BG$11:$BL$11),1)</f>
        <v>1</v>
      </c>
      <c r="R49" s="53">
        <f>MIN(SUMPRODUCT(CHOOSE({1,2,3,4,5,6},'Calcs Men Intervention'!AT122,'Calcs Men Intervention'!AT122^2,'Calcs Men Intervention'!AT122^3,'Calcs Men Intervention'!Q90,0,1),Utilities!$BG$11:$BL$11),1)</f>
        <v>1</v>
      </c>
      <c r="S49" s="53">
        <f>MIN(SUMPRODUCT(CHOOSE({1,2,3,4,5,6},'Calcs Men Intervention'!AU122,'Calcs Men Intervention'!AU122^2,'Calcs Men Intervention'!AU122^3,'Calcs Men Intervention'!R90,0,1),Utilities!$BG$11:$BL$11),1)</f>
        <v>1</v>
      </c>
      <c r="T49" s="53">
        <f>MIN(SUMPRODUCT(CHOOSE({1,2,3,4,5,6},'Calcs Men Intervention'!AV122,'Calcs Men Intervention'!AV122^2,'Calcs Men Intervention'!AV122^3,'Calcs Men Intervention'!S90,0,1),Utilities!$BG$11:$BL$11),1)</f>
        <v>1</v>
      </c>
      <c r="U49" s="53">
        <f>MIN(SUMPRODUCT(CHOOSE({1,2,3,4,5,6},'Calcs Men Intervention'!AW122,'Calcs Men Intervention'!AW122^2,'Calcs Men Intervention'!AW122^3,'Calcs Men Intervention'!T90,0,1),Utilities!$BG$11:$BL$11),1)</f>
        <v>1</v>
      </c>
      <c r="V49" s="53">
        <f>MIN(SUMPRODUCT(CHOOSE({1,2,3,4,5,6},'Calcs Men Intervention'!AX122,'Calcs Men Intervention'!AX122^2,'Calcs Men Intervention'!AX122^3,'Calcs Men Intervention'!U90,0,1),Utilities!$BG$11:$BL$11),1)</f>
        <v>1</v>
      </c>
      <c r="W49" s="53">
        <f>MIN(SUMPRODUCT(CHOOSE({1,2,3,4,5,6},'Calcs Men Intervention'!AY122,'Calcs Men Intervention'!AY122^2,'Calcs Men Intervention'!AY122^3,'Calcs Men Intervention'!V90,0,1),Utilities!$BG$11:$BL$11),1)</f>
        <v>1</v>
      </c>
      <c r="X49" s="53">
        <f>MIN(SUMPRODUCT(CHOOSE({1,2,3,4,5,6},'Calcs Men Intervention'!AZ122,'Calcs Men Intervention'!AZ122^2,'Calcs Men Intervention'!AZ122^3,'Calcs Men Intervention'!W90,0,1),Utilities!$BG$11:$BL$11),1)</f>
        <v>1</v>
      </c>
      <c r="Y49" s="53">
        <f>MIN(SUMPRODUCT(CHOOSE({1,2,3,4,5,6},'Calcs Men Intervention'!BA122,'Calcs Men Intervention'!BA122^2,'Calcs Men Intervention'!BA122^3,'Calcs Men Intervention'!X90,0,1),Utilities!$BG$11:$BL$11),1)</f>
        <v>0.99369368599791719</v>
      </c>
      <c r="Z49" s="53">
        <f>MIN(SUMPRODUCT(CHOOSE({1,2,3,4,5,6},'Calcs Men Intervention'!BB122,'Calcs Men Intervention'!BB122^2,'Calcs Men Intervention'!BB122^3,'Calcs Men Intervention'!Y90,0,1),Utilities!$BG$11:$BL$11),1)</f>
        <v>0.98599081191754756</v>
      </c>
      <c r="AA49" s="53">
        <f>MIN(SUMPRODUCT(CHOOSE({1,2,3,4,5,6},'Calcs Men Intervention'!BC122,'Calcs Men Intervention'!BC122^2,'Calcs Men Intervention'!BC122^3,'Calcs Men Intervention'!Z90,0,1),Utilities!$BG$11:$BL$11),1)</f>
        <v>0.97817928045736235</v>
      </c>
      <c r="AB49" s="53">
        <f>MIN(SUMPRODUCT(CHOOSE({1,2,3,4,5,6},'Calcs Men Intervention'!BD122,'Calcs Men Intervention'!BD122^2,'Calcs Men Intervention'!BD122^3,'Calcs Men Intervention'!AA90,0,1),Utilities!$BG$11:$BL$11),1)</f>
        <v>0.97026190655739752</v>
      </c>
      <c r="AE49" s="1">
        <v>14</v>
      </c>
      <c r="AF49" s="169">
        <f>SUM(C49*'Calcs Men Intervention'!C56,diabetes_decrement*'Calcs Men Intervention'!BH218,heart_decrement*'Calcs Men Intervention'!BH283,stroke_decrement*'Calcs Men Intervention'!BH348,cancer_decrement*SUM('Calcs Men Intervention'!BH413,'Calcs Men Intervention'!BH478))</f>
        <v>0</v>
      </c>
      <c r="AG49" s="169">
        <f>SUM(D49*'Calcs Men Intervention'!D56,diabetes_decrement*'Calcs Men Intervention'!BI218,heart_decrement*'Calcs Men Intervention'!BI283,stroke_decrement*'Calcs Men Intervention'!BI348,cancer_decrement*SUM('Calcs Men Intervention'!BI413,'Calcs Men Intervention'!BI478))</f>
        <v>0</v>
      </c>
      <c r="AH49" s="169">
        <f>SUM(E49*'Calcs Men Intervention'!E56,diabetes_decrement*'Calcs Men Intervention'!BJ218,heart_decrement*'Calcs Men Intervention'!BJ283,stroke_decrement*'Calcs Men Intervention'!BJ348,cancer_decrement*SUM('Calcs Men Intervention'!BJ413,'Calcs Men Intervention'!BJ478))</f>
        <v>0</v>
      </c>
      <c r="AI49" s="169">
        <f>SUM(F49*'Calcs Men Intervention'!F56,diabetes_decrement*'Calcs Men Intervention'!BK218,heart_decrement*'Calcs Men Intervention'!BK283,stroke_decrement*'Calcs Men Intervention'!BK348,cancer_decrement*SUM('Calcs Men Intervention'!BK413,'Calcs Men Intervention'!BK478))</f>
        <v>0</v>
      </c>
      <c r="AJ49" s="169">
        <f>SUM(G49*'Calcs Men Intervention'!G56,diabetes_decrement*'Calcs Men Intervention'!BL218,heart_decrement*'Calcs Men Intervention'!BL283,stroke_decrement*'Calcs Men Intervention'!BL348,cancer_decrement*SUM('Calcs Men Intervention'!BL413,'Calcs Men Intervention'!BL478))</f>
        <v>0</v>
      </c>
      <c r="AK49" s="169">
        <f>SUM(H49*'Calcs Men Intervention'!H56,diabetes_decrement*'Calcs Men Intervention'!BM218,heart_decrement*'Calcs Men Intervention'!BM283,stroke_decrement*'Calcs Men Intervention'!BM348,cancer_decrement*SUM('Calcs Men Intervention'!BM413,'Calcs Men Intervention'!BM478))</f>
        <v>0</v>
      </c>
      <c r="AL49" s="169">
        <f>SUM(I49*'Calcs Men Intervention'!I56,diabetes_decrement*'Calcs Men Intervention'!BN218,heart_decrement*'Calcs Men Intervention'!BN283,stroke_decrement*'Calcs Men Intervention'!BN348,cancer_decrement*SUM('Calcs Men Intervention'!BN413,'Calcs Men Intervention'!BN478))</f>
        <v>0</v>
      </c>
      <c r="AM49" s="169">
        <f>SUM(J49*'Calcs Men Intervention'!J56,diabetes_decrement*'Calcs Men Intervention'!BO218,heart_decrement*'Calcs Men Intervention'!BO283,stroke_decrement*'Calcs Men Intervention'!BO348,cancer_decrement*SUM('Calcs Men Intervention'!BO413,'Calcs Men Intervention'!BO478))</f>
        <v>0</v>
      </c>
      <c r="AN49" s="169">
        <f>SUM(K49*'Calcs Men Intervention'!K56,diabetes_decrement*'Calcs Men Intervention'!BP218,heart_decrement*'Calcs Men Intervention'!BP283,stroke_decrement*'Calcs Men Intervention'!BP348,cancer_decrement*SUM('Calcs Men Intervention'!BP413,'Calcs Men Intervention'!BP478))</f>
        <v>0</v>
      </c>
      <c r="AO49" s="169">
        <f>SUM(L49*'Calcs Men Intervention'!L56,diabetes_decrement*'Calcs Men Intervention'!BQ218,heart_decrement*'Calcs Men Intervention'!BQ283,stroke_decrement*'Calcs Men Intervention'!BQ348,cancer_decrement*SUM('Calcs Men Intervention'!BQ413,'Calcs Men Intervention'!BQ478))</f>
        <v>0</v>
      </c>
      <c r="AP49" s="169">
        <f>SUM(M49*'Calcs Men Intervention'!M56,diabetes_decrement*'Calcs Men Intervention'!BR218,heart_decrement*'Calcs Men Intervention'!BR283,stroke_decrement*'Calcs Men Intervention'!BR348,cancer_decrement*SUM('Calcs Men Intervention'!BR413,'Calcs Men Intervention'!BR478))</f>
        <v>0</v>
      </c>
      <c r="AQ49" s="169">
        <f>SUM(N49*'Calcs Men Intervention'!N56,diabetes_decrement*'Calcs Men Intervention'!BS218,heart_decrement*'Calcs Men Intervention'!BS283,stroke_decrement*'Calcs Men Intervention'!BS348,cancer_decrement*SUM('Calcs Men Intervention'!BS413,'Calcs Men Intervention'!BS478))</f>
        <v>0</v>
      </c>
      <c r="AR49" s="169">
        <f>SUM(O49*'Calcs Men Intervention'!O56,diabetes_decrement*'Calcs Men Intervention'!BT218,heart_decrement*'Calcs Men Intervention'!BT283,stroke_decrement*'Calcs Men Intervention'!BT348,cancer_decrement*SUM('Calcs Men Intervention'!BT413,'Calcs Men Intervention'!BT478))</f>
        <v>0</v>
      </c>
      <c r="AS49" s="169">
        <f>SUM(P49*'Calcs Men Intervention'!P56,diabetes_decrement*'Calcs Men Intervention'!BU218,heart_decrement*'Calcs Men Intervention'!BU283,stroke_decrement*'Calcs Men Intervention'!BU348,cancer_decrement*SUM('Calcs Men Intervention'!BU413,'Calcs Men Intervention'!BU478))</f>
        <v>0</v>
      </c>
      <c r="AT49" s="169">
        <f>SUM(Q49*'Calcs Men Intervention'!Q56,diabetes_decrement*'Calcs Men Intervention'!BV218,heart_decrement*'Calcs Men Intervention'!BV283,stroke_decrement*'Calcs Men Intervention'!BV348,cancer_decrement*SUM('Calcs Men Intervention'!BV413,'Calcs Men Intervention'!BV478))</f>
        <v>0</v>
      </c>
      <c r="AU49" s="169">
        <f>SUM(R49*'Calcs Men Intervention'!R56,diabetes_decrement*'Calcs Men Intervention'!BW218,heart_decrement*'Calcs Men Intervention'!BW283,stroke_decrement*'Calcs Men Intervention'!BW348,cancer_decrement*SUM('Calcs Men Intervention'!BW413,'Calcs Men Intervention'!BW478))</f>
        <v>0</v>
      </c>
      <c r="AV49" s="169">
        <f>SUM(S49*'Calcs Men Intervention'!S56,diabetes_decrement*'Calcs Men Intervention'!BX218,heart_decrement*'Calcs Men Intervention'!BX283,stroke_decrement*'Calcs Men Intervention'!BX348,cancer_decrement*SUM('Calcs Men Intervention'!BX413,'Calcs Men Intervention'!BX478))</f>
        <v>0</v>
      </c>
      <c r="AW49" s="169">
        <f>SUM(T49*'Calcs Men Intervention'!T56,diabetes_decrement*'Calcs Men Intervention'!BY218,heart_decrement*'Calcs Men Intervention'!BY283,stroke_decrement*'Calcs Men Intervention'!BY348,cancer_decrement*SUM('Calcs Men Intervention'!BY413,'Calcs Men Intervention'!BY478))</f>
        <v>0</v>
      </c>
      <c r="AX49" s="169">
        <f>SUM(U49*'Calcs Men Intervention'!U56,diabetes_decrement*'Calcs Men Intervention'!BZ218,heart_decrement*'Calcs Men Intervention'!BZ283,stroke_decrement*'Calcs Men Intervention'!BZ348,cancer_decrement*SUM('Calcs Men Intervention'!BZ413,'Calcs Men Intervention'!BZ478))</f>
        <v>0</v>
      </c>
      <c r="AY49" s="169">
        <f>SUM(V49*'Calcs Men Intervention'!V56,diabetes_decrement*'Calcs Men Intervention'!CA218,heart_decrement*'Calcs Men Intervention'!CA283,stroke_decrement*'Calcs Men Intervention'!CA348,cancer_decrement*SUM('Calcs Men Intervention'!CA413,'Calcs Men Intervention'!CA478))</f>
        <v>0</v>
      </c>
      <c r="AZ49" s="169">
        <f>SUM(W49*'Calcs Men Intervention'!W56,diabetes_decrement*'Calcs Men Intervention'!CB218,heart_decrement*'Calcs Men Intervention'!CB283,stroke_decrement*'Calcs Men Intervention'!CB348,cancer_decrement*SUM('Calcs Men Intervention'!CB413,'Calcs Men Intervention'!CB478))</f>
        <v>0</v>
      </c>
      <c r="BA49" s="169">
        <f>SUM(X49*'Calcs Men Intervention'!X56,diabetes_decrement*'Calcs Men Intervention'!CC218,heart_decrement*'Calcs Men Intervention'!CC283,stroke_decrement*'Calcs Men Intervention'!CC348,cancer_decrement*SUM('Calcs Men Intervention'!CC413,'Calcs Men Intervention'!CC478))</f>
        <v>0</v>
      </c>
      <c r="BB49" s="169">
        <f>SUM(Y49*'Calcs Men Intervention'!Y56,diabetes_decrement*'Calcs Men Intervention'!CD218,heart_decrement*'Calcs Men Intervention'!CD283,stroke_decrement*'Calcs Men Intervention'!CD348,cancer_decrement*SUM('Calcs Men Intervention'!CD413,'Calcs Men Intervention'!CD478))</f>
        <v>0</v>
      </c>
      <c r="BC49" s="169">
        <f>SUM(Z49*'Calcs Men Intervention'!Z56,diabetes_decrement*'Calcs Men Intervention'!CE218,heart_decrement*'Calcs Men Intervention'!CE283,stroke_decrement*'Calcs Men Intervention'!CE348,cancer_decrement*SUM('Calcs Men Intervention'!CE413,'Calcs Men Intervention'!CE478))</f>
        <v>0</v>
      </c>
      <c r="BD49" s="169">
        <f>SUM(AA49*'Calcs Men Intervention'!AA56,diabetes_decrement*'Calcs Men Intervention'!CF218,heart_decrement*'Calcs Men Intervention'!CF283,stroke_decrement*'Calcs Men Intervention'!CF348,cancer_decrement*SUM('Calcs Men Intervention'!CF413,'Calcs Men Intervention'!CF478))</f>
        <v>0</v>
      </c>
      <c r="BE49" s="169">
        <f>SUM(AB49*'Calcs Men Intervention'!AB56,diabetes_decrement*'Calcs Men Intervention'!CG218,heart_decrement*'Calcs Men Intervention'!CG283,stroke_decrement*'Calcs Men Intervention'!CG348,cancer_decrement*SUM('Calcs Men Intervention'!CG413,'Calcs Men Intervention'!CG478))</f>
        <v>0</v>
      </c>
    </row>
    <row r="50" spans="2:57" x14ac:dyDescent="0.3">
      <c r="B50" s="1">
        <v>15</v>
      </c>
      <c r="C50" s="53"/>
      <c r="D50" s="53"/>
      <c r="E50" s="53"/>
      <c r="F50" s="53"/>
      <c r="G50" s="53"/>
      <c r="H50" s="53"/>
      <c r="I50" s="53"/>
      <c r="J50" s="53"/>
      <c r="K50" s="53"/>
      <c r="L50" s="53"/>
      <c r="M50" s="53"/>
      <c r="N50" s="53"/>
      <c r="O50" s="53"/>
      <c r="P50" s="53"/>
      <c r="Q50" s="53"/>
      <c r="R50" s="53">
        <f>MIN(SUMPRODUCT(CHOOSE({1,2,3,4,5,6},'Calcs Men Intervention'!AT123,'Calcs Men Intervention'!AT123^2,'Calcs Men Intervention'!AT123^3,'Calcs Men Intervention'!Q91,0,1),Utilities!$BG$11:$BL$11),1)</f>
        <v>1</v>
      </c>
      <c r="S50" s="53">
        <f>MIN(SUMPRODUCT(CHOOSE({1,2,3,4,5,6},'Calcs Men Intervention'!AU123,'Calcs Men Intervention'!AU123^2,'Calcs Men Intervention'!AU123^3,'Calcs Men Intervention'!R91,0,1),Utilities!$BG$11:$BL$11),1)</f>
        <v>1</v>
      </c>
      <c r="T50" s="53">
        <f>MIN(SUMPRODUCT(CHOOSE({1,2,3,4,5,6},'Calcs Men Intervention'!AV123,'Calcs Men Intervention'!AV123^2,'Calcs Men Intervention'!AV123^3,'Calcs Men Intervention'!S91,0,1),Utilities!$BG$11:$BL$11),1)</f>
        <v>1</v>
      </c>
      <c r="U50" s="53">
        <f>MIN(SUMPRODUCT(CHOOSE({1,2,3,4,5,6},'Calcs Men Intervention'!AW123,'Calcs Men Intervention'!AW123^2,'Calcs Men Intervention'!AW123^3,'Calcs Men Intervention'!T91,0,1),Utilities!$BG$11:$BL$11),1)</f>
        <v>1</v>
      </c>
      <c r="V50" s="53">
        <f>MIN(SUMPRODUCT(CHOOSE({1,2,3,4,5,6},'Calcs Men Intervention'!AX123,'Calcs Men Intervention'!AX123^2,'Calcs Men Intervention'!AX123^3,'Calcs Men Intervention'!U91,0,1),Utilities!$BG$11:$BL$11),1)</f>
        <v>1</v>
      </c>
      <c r="W50" s="53">
        <f>MIN(SUMPRODUCT(CHOOSE({1,2,3,4,5,6},'Calcs Men Intervention'!AY123,'Calcs Men Intervention'!AY123^2,'Calcs Men Intervention'!AY123^3,'Calcs Men Intervention'!V91,0,1),Utilities!$BG$11:$BL$11),1)</f>
        <v>1</v>
      </c>
      <c r="X50" s="53">
        <f>MIN(SUMPRODUCT(CHOOSE({1,2,3,4,5,6},'Calcs Men Intervention'!AZ123,'Calcs Men Intervention'!AZ123^2,'Calcs Men Intervention'!AZ123^3,'Calcs Men Intervention'!W91,0,1),Utilities!$BG$11:$BL$11),1)</f>
        <v>1</v>
      </c>
      <c r="Y50" s="53">
        <f>MIN(SUMPRODUCT(CHOOSE({1,2,3,4,5,6},'Calcs Men Intervention'!BA123,'Calcs Men Intervention'!BA123^2,'Calcs Men Intervention'!BA123^3,'Calcs Men Intervention'!X91,0,1),Utilities!$BG$11:$BL$11),1)</f>
        <v>1</v>
      </c>
      <c r="Z50" s="53">
        <f>MIN(SUMPRODUCT(CHOOSE({1,2,3,4,5,6},'Calcs Men Intervention'!BB123,'Calcs Men Intervention'!BB123^2,'Calcs Men Intervention'!BB123^3,'Calcs Men Intervention'!Y91,0,1),Utilities!$BG$11:$BL$11),1)</f>
        <v>0.99369368599791719</v>
      </c>
      <c r="AA50" s="53">
        <f>MIN(SUMPRODUCT(CHOOSE({1,2,3,4,5,6},'Calcs Men Intervention'!BC123,'Calcs Men Intervention'!BC123^2,'Calcs Men Intervention'!BC123^3,'Calcs Men Intervention'!Z91,0,1),Utilities!$BG$11:$BL$11),1)</f>
        <v>0.98599081191754756</v>
      </c>
      <c r="AB50" s="53">
        <f>MIN(SUMPRODUCT(CHOOSE({1,2,3,4,5,6},'Calcs Men Intervention'!BD123,'Calcs Men Intervention'!BD123^2,'Calcs Men Intervention'!BD123^3,'Calcs Men Intervention'!AA91,0,1),Utilities!$BG$11:$BL$11),1)</f>
        <v>0.97817928045736235</v>
      </c>
      <c r="AE50" s="1">
        <v>15</v>
      </c>
      <c r="AF50" s="169">
        <f>SUM(C50*'Calcs Men Intervention'!C57,diabetes_decrement*'Calcs Men Intervention'!BH219,heart_decrement*'Calcs Men Intervention'!BH284,stroke_decrement*'Calcs Men Intervention'!BH349,cancer_decrement*SUM('Calcs Men Intervention'!BH414,'Calcs Men Intervention'!BH479))</f>
        <v>0</v>
      </c>
      <c r="AG50" s="169">
        <f>SUM(D50*'Calcs Men Intervention'!D57,diabetes_decrement*'Calcs Men Intervention'!BI219,heart_decrement*'Calcs Men Intervention'!BI284,stroke_decrement*'Calcs Men Intervention'!BI349,cancer_decrement*SUM('Calcs Men Intervention'!BI414,'Calcs Men Intervention'!BI479))</f>
        <v>0</v>
      </c>
      <c r="AH50" s="169">
        <f>SUM(E50*'Calcs Men Intervention'!E57,diabetes_decrement*'Calcs Men Intervention'!BJ219,heart_decrement*'Calcs Men Intervention'!BJ284,stroke_decrement*'Calcs Men Intervention'!BJ349,cancer_decrement*SUM('Calcs Men Intervention'!BJ414,'Calcs Men Intervention'!BJ479))</f>
        <v>0</v>
      </c>
      <c r="AI50" s="169">
        <f>SUM(F50*'Calcs Men Intervention'!F57,diabetes_decrement*'Calcs Men Intervention'!BK219,heart_decrement*'Calcs Men Intervention'!BK284,stroke_decrement*'Calcs Men Intervention'!BK349,cancer_decrement*SUM('Calcs Men Intervention'!BK414,'Calcs Men Intervention'!BK479))</f>
        <v>0</v>
      </c>
      <c r="AJ50" s="169">
        <f>SUM(G50*'Calcs Men Intervention'!G57,diabetes_decrement*'Calcs Men Intervention'!BL219,heart_decrement*'Calcs Men Intervention'!BL284,stroke_decrement*'Calcs Men Intervention'!BL349,cancer_decrement*SUM('Calcs Men Intervention'!BL414,'Calcs Men Intervention'!BL479))</f>
        <v>0</v>
      </c>
      <c r="AK50" s="169">
        <f>SUM(H50*'Calcs Men Intervention'!H57,diabetes_decrement*'Calcs Men Intervention'!BM219,heart_decrement*'Calcs Men Intervention'!BM284,stroke_decrement*'Calcs Men Intervention'!BM349,cancer_decrement*SUM('Calcs Men Intervention'!BM414,'Calcs Men Intervention'!BM479))</f>
        <v>0</v>
      </c>
      <c r="AL50" s="169">
        <f>SUM(I50*'Calcs Men Intervention'!I57,diabetes_decrement*'Calcs Men Intervention'!BN219,heart_decrement*'Calcs Men Intervention'!BN284,stroke_decrement*'Calcs Men Intervention'!BN349,cancer_decrement*SUM('Calcs Men Intervention'!BN414,'Calcs Men Intervention'!BN479))</f>
        <v>0</v>
      </c>
      <c r="AM50" s="169">
        <f>SUM(J50*'Calcs Men Intervention'!J57,diabetes_decrement*'Calcs Men Intervention'!BO219,heart_decrement*'Calcs Men Intervention'!BO284,stroke_decrement*'Calcs Men Intervention'!BO349,cancer_decrement*SUM('Calcs Men Intervention'!BO414,'Calcs Men Intervention'!BO479))</f>
        <v>0</v>
      </c>
      <c r="AN50" s="169">
        <f>SUM(K50*'Calcs Men Intervention'!K57,diabetes_decrement*'Calcs Men Intervention'!BP219,heart_decrement*'Calcs Men Intervention'!BP284,stroke_decrement*'Calcs Men Intervention'!BP349,cancer_decrement*SUM('Calcs Men Intervention'!BP414,'Calcs Men Intervention'!BP479))</f>
        <v>0</v>
      </c>
      <c r="AO50" s="169">
        <f>SUM(L50*'Calcs Men Intervention'!L57,diabetes_decrement*'Calcs Men Intervention'!BQ219,heart_decrement*'Calcs Men Intervention'!BQ284,stroke_decrement*'Calcs Men Intervention'!BQ349,cancer_decrement*SUM('Calcs Men Intervention'!BQ414,'Calcs Men Intervention'!BQ479))</f>
        <v>0</v>
      </c>
      <c r="AP50" s="169">
        <f>SUM(M50*'Calcs Men Intervention'!M57,diabetes_decrement*'Calcs Men Intervention'!BR219,heart_decrement*'Calcs Men Intervention'!BR284,stroke_decrement*'Calcs Men Intervention'!BR349,cancer_decrement*SUM('Calcs Men Intervention'!BR414,'Calcs Men Intervention'!BR479))</f>
        <v>0</v>
      </c>
      <c r="AQ50" s="169">
        <f>SUM(N50*'Calcs Men Intervention'!N57,diabetes_decrement*'Calcs Men Intervention'!BS219,heart_decrement*'Calcs Men Intervention'!BS284,stroke_decrement*'Calcs Men Intervention'!BS349,cancer_decrement*SUM('Calcs Men Intervention'!BS414,'Calcs Men Intervention'!BS479))</f>
        <v>0</v>
      </c>
      <c r="AR50" s="169">
        <f>SUM(O50*'Calcs Men Intervention'!O57,diabetes_decrement*'Calcs Men Intervention'!BT219,heart_decrement*'Calcs Men Intervention'!BT284,stroke_decrement*'Calcs Men Intervention'!BT349,cancer_decrement*SUM('Calcs Men Intervention'!BT414,'Calcs Men Intervention'!BT479))</f>
        <v>0</v>
      </c>
      <c r="AS50" s="169">
        <f>SUM(P50*'Calcs Men Intervention'!P57,diabetes_decrement*'Calcs Men Intervention'!BU219,heart_decrement*'Calcs Men Intervention'!BU284,stroke_decrement*'Calcs Men Intervention'!BU349,cancer_decrement*SUM('Calcs Men Intervention'!BU414,'Calcs Men Intervention'!BU479))</f>
        <v>0</v>
      </c>
      <c r="AT50" s="169">
        <f>SUM(Q50*'Calcs Men Intervention'!Q57,diabetes_decrement*'Calcs Men Intervention'!BV219,heart_decrement*'Calcs Men Intervention'!BV284,stroke_decrement*'Calcs Men Intervention'!BV349,cancer_decrement*SUM('Calcs Men Intervention'!BV414,'Calcs Men Intervention'!BV479))</f>
        <v>0</v>
      </c>
      <c r="AU50" s="169">
        <f>SUM(R50*'Calcs Men Intervention'!R57,diabetes_decrement*'Calcs Men Intervention'!BW219,heart_decrement*'Calcs Men Intervention'!BW284,stroke_decrement*'Calcs Men Intervention'!BW349,cancer_decrement*SUM('Calcs Men Intervention'!BW414,'Calcs Men Intervention'!BW479))</f>
        <v>0</v>
      </c>
      <c r="AV50" s="169">
        <f>SUM(S50*'Calcs Men Intervention'!S57,diabetes_decrement*'Calcs Men Intervention'!BX219,heart_decrement*'Calcs Men Intervention'!BX284,stroke_decrement*'Calcs Men Intervention'!BX349,cancer_decrement*SUM('Calcs Men Intervention'!BX414,'Calcs Men Intervention'!BX479))</f>
        <v>0</v>
      </c>
      <c r="AW50" s="169">
        <f>SUM(T50*'Calcs Men Intervention'!T57,diabetes_decrement*'Calcs Men Intervention'!BY219,heart_decrement*'Calcs Men Intervention'!BY284,stroke_decrement*'Calcs Men Intervention'!BY349,cancer_decrement*SUM('Calcs Men Intervention'!BY414,'Calcs Men Intervention'!BY479))</f>
        <v>0</v>
      </c>
      <c r="AX50" s="169">
        <f>SUM(U50*'Calcs Men Intervention'!U57,diabetes_decrement*'Calcs Men Intervention'!BZ219,heart_decrement*'Calcs Men Intervention'!BZ284,stroke_decrement*'Calcs Men Intervention'!BZ349,cancer_decrement*SUM('Calcs Men Intervention'!BZ414,'Calcs Men Intervention'!BZ479))</f>
        <v>0</v>
      </c>
      <c r="AY50" s="169">
        <f>SUM(V50*'Calcs Men Intervention'!V57,diabetes_decrement*'Calcs Men Intervention'!CA219,heart_decrement*'Calcs Men Intervention'!CA284,stroke_decrement*'Calcs Men Intervention'!CA349,cancer_decrement*SUM('Calcs Men Intervention'!CA414,'Calcs Men Intervention'!CA479))</f>
        <v>0</v>
      </c>
      <c r="AZ50" s="169">
        <f>SUM(W50*'Calcs Men Intervention'!W57,diabetes_decrement*'Calcs Men Intervention'!CB219,heart_decrement*'Calcs Men Intervention'!CB284,stroke_decrement*'Calcs Men Intervention'!CB349,cancer_decrement*SUM('Calcs Men Intervention'!CB414,'Calcs Men Intervention'!CB479))</f>
        <v>0</v>
      </c>
      <c r="BA50" s="169">
        <f>SUM(X50*'Calcs Men Intervention'!X57,diabetes_decrement*'Calcs Men Intervention'!CC219,heart_decrement*'Calcs Men Intervention'!CC284,stroke_decrement*'Calcs Men Intervention'!CC349,cancer_decrement*SUM('Calcs Men Intervention'!CC414,'Calcs Men Intervention'!CC479))</f>
        <v>0</v>
      </c>
      <c r="BB50" s="169">
        <f>SUM(Y50*'Calcs Men Intervention'!Y57,diabetes_decrement*'Calcs Men Intervention'!CD219,heart_decrement*'Calcs Men Intervention'!CD284,stroke_decrement*'Calcs Men Intervention'!CD349,cancer_decrement*SUM('Calcs Men Intervention'!CD414,'Calcs Men Intervention'!CD479))</f>
        <v>0</v>
      </c>
      <c r="BC50" s="169">
        <f>SUM(Z50*'Calcs Men Intervention'!Z57,diabetes_decrement*'Calcs Men Intervention'!CE219,heart_decrement*'Calcs Men Intervention'!CE284,stroke_decrement*'Calcs Men Intervention'!CE349,cancer_decrement*SUM('Calcs Men Intervention'!CE414,'Calcs Men Intervention'!CE479))</f>
        <v>0</v>
      </c>
      <c r="BD50" s="169">
        <f>SUM(AA50*'Calcs Men Intervention'!AA57,diabetes_decrement*'Calcs Men Intervention'!CF219,heart_decrement*'Calcs Men Intervention'!CF284,stroke_decrement*'Calcs Men Intervention'!CF349,cancer_decrement*SUM('Calcs Men Intervention'!CF414,'Calcs Men Intervention'!CF479))</f>
        <v>0</v>
      </c>
      <c r="BE50" s="169">
        <f>SUM(AB50*'Calcs Men Intervention'!AB57,diabetes_decrement*'Calcs Men Intervention'!CG219,heart_decrement*'Calcs Men Intervention'!CG284,stroke_decrement*'Calcs Men Intervention'!CG349,cancer_decrement*SUM('Calcs Men Intervention'!CG414,'Calcs Men Intervention'!CG479))</f>
        <v>0</v>
      </c>
    </row>
    <row r="51" spans="2:57" x14ac:dyDescent="0.3">
      <c r="B51" s="1">
        <v>16</v>
      </c>
      <c r="C51" s="53"/>
      <c r="D51" s="53"/>
      <c r="E51" s="53"/>
      <c r="F51" s="53"/>
      <c r="G51" s="53"/>
      <c r="H51" s="53"/>
      <c r="I51" s="53"/>
      <c r="J51" s="53"/>
      <c r="K51" s="53"/>
      <c r="L51" s="53"/>
      <c r="M51" s="53"/>
      <c r="N51" s="53"/>
      <c r="O51" s="53"/>
      <c r="P51" s="53"/>
      <c r="Q51" s="53"/>
      <c r="R51" s="53"/>
      <c r="S51" s="53">
        <f>MIN(SUMPRODUCT(CHOOSE({1,2,3,4,5,6},'Calcs Men Intervention'!AU124,'Calcs Men Intervention'!AU124^2,'Calcs Men Intervention'!AU124^3,'Calcs Men Intervention'!R92,0,1),Utilities!$BG$11:$BL$11),1)</f>
        <v>1</v>
      </c>
      <c r="T51" s="53">
        <f>MIN(SUMPRODUCT(CHOOSE({1,2,3,4,5,6},'Calcs Men Intervention'!AV124,'Calcs Men Intervention'!AV124^2,'Calcs Men Intervention'!AV124^3,'Calcs Men Intervention'!S92,0,1),Utilities!$BG$11:$BL$11),1)</f>
        <v>1</v>
      </c>
      <c r="U51" s="53">
        <f>MIN(SUMPRODUCT(CHOOSE({1,2,3,4,5,6},'Calcs Men Intervention'!AW124,'Calcs Men Intervention'!AW124^2,'Calcs Men Intervention'!AW124^3,'Calcs Men Intervention'!T92,0,1),Utilities!$BG$11:$BL$11),1)</f>
        <v>1</v>
      </c>
      <c r="V51" s="53">
        <f>MIN(SUMPRODUCT(CHOOSE({1,2,3,4,5,6},'Calcs Men Intervention'!AX124,'Calcs Men Intervention'!AX124^2,'Calcs Men Intervention'!AX124^3,'Calcs Men Intervention'!U92,0,1),Utilities!$BG$11:$BL$11),1)</f>
        <v>1</v>
      </c>
      <c r="W51" s="53">
        <f>MIN(SUMPRODUCT(CHOOSE({1,2,3,4,5,6},'Calcs Men Intervention'!AY124,'Calcs Men Intervention'!AY124^2,'Calcs Men Intervention'!AY124^3,'Calcs Men Intervention'!V92,0,1),Utilities!$BG$11:$BL$11),1)</f>
        <v>1</v>
      </c>
      <c r="X51" s="53">
        <f>MIN(SUMPRODUCT(CHOOSE({1,2,3,4,5,6},'Calcs Men Intervention'!AZ124,'Calcs Men Intervention'!AZ124^2,'Calcs Men Intervention'!AZ124^3,'Calcs Men Intervention'!W92,0,1),Utilities!$BG$11:$BL$11),1)</f>
        <v>1</v>
      </c>
      <c r="Y51" s="53">
        <f>MIN(SUMPRODUCT(CHOOSE({1,2,3,4,5,6},'Calcs Men Intervention'!BA124,'Calcs Men Intervention'!BA124^2,'Calcs Men Intervention'!BA124^3,'Calcs Men Intervention'!X92,0,1),Utilities!$BG$11:$BL$11),1)</f>
        <v>1</v>
      </c>
      <c r="Z51" s="53">
        <f>MIN(SUMPRODUCT(CHOOSE({1,2,3,4,5,6},'Calcs Men Intervention'!BB124,'Calcs Men Intervention'!BB124^2,'Calcs Men Intervention'!BB124^3,'Calcs Men Intervention'!Y92,0,1),Utilities!$BG$11:$BL$11),1)</f>
        <v>1</v>
      </c>
      <c r="AA51" s="53">
        <f>MIN(SUMPRODUCT(CHOOSE({1,2,3,4,5,6},'Calcs Men Intervention'!BC124,'Calcs Men Intervention'!BC124^2,'Calcs Men Intervention'!BC124^3,'Calcs Men Intervention'!Z92,0,1),Utilities!$BG$11:$BL$11),1)</f>
        <v>0.99369368599791719</v>
      </c>
      <c r="AB51" s="53">
        <f>MIN(SUMPRODUCT(CHOOSE({1,2,3,4,5,6},'Calcs Men Intervention'!BD124,'Calcs Men Intervention'!BD124^2,'Calcs Men Intervention'!BD124^3,'Calcs Men Intervention'!AA92,0,1),Utilities!$BG$11:$BL$11),1)</f>
        <v>0.98599081191754756</v>
      </c>
      <c r="AE51" s="1">
        <v>16</v>
      </c>
      <c r="AF51" s="169">
        <f>SUM(C51*'Calcs Men Intervention'!C58,diabetes_decrement*'Calcs Men Intervention'!BH220,heart_decrement*'Calcs Men Intervention'!BH285,stroke_decrement*'Calcs Men Intervention'!BH350,cancer_decrement*SUM('Calcs Men Intervention'!BH415,'Calcs Men Intervention'!BH480))</f>
        <v>0</v>
      </c>
      <c r="AG51" s="169">
        <f>SUM(D51*'Calcs Men Intervention'!D58,diabetes_decrement*'Calcs Men Intervention'!BI220,heart_decrement*'Calcs Men Intervention'!BI285,stroke_decrement*'Calcs Men Intervention'!BI350,cancer_decrement*SUM('Calcs Men Intervention'!BI415,'Calcs Men Intervention'!BI480))</f>
        <v>0</v>
      </c>
      <c r="AH51" s="169">
        <f>SUM(E51*'Calcs Men Intervention'!E58,diabetes_decrement*'Calcs Men Intervention'!BJ220,heart_decrement*'Calcs Men Intervention'!BJ285,stroke_decrement*'Calcs Men Intervention'!BJ350,cancer_decrement*SUM('Calcs Men Intervention'!BJ415,'Calcs Men Intervention'!BJ480))</f>
        <v>0</v>
      </c>
      <c r="AI51" s="169">
        <f>SUM(F51*'Calcs Men Intervention'!F58,diabetes_decrement*'Calcs Men Intervention'!BK220,heart_decrement*'Calcs Men Intervention'!BK285,stroke_decrement*'Calcs Men Intervention'!BK350,cancer_decrement*SUM('Calcs Men Intervention'!BK415,'Calcs Men Intervention'!BK480))</f>
        <v>0</v>
      </c>
      <c r="AJ51" s="169">
        <f>SUM(G51*'Calcs Men Intervention'!G58,diabetes_decrement*'Calcs Men Intervention'!BL220,heart_decrement*'Calcs Men Intervention'!BL285,stroke_decrement*'Calcs Men Intervention'!BL350,cancer_decrement*SUM('Calcs Men Intervention'!BL415,'Calcs Men Intervention'!BL480))</f>
        <v>0</v>
      </c>
      <c r="AK51" s="169">
        <f>SUM(H51*'Calcs Men Intervention'!H58,diabetes_decrement*'Calcs Men Intervention'!BM220,heart_decrement*'Calcs Men Intervention'!BM285,stroke_decrement*'Calcs Men Intervention'!BM350,cancer_decrement*SUM('Calcs Men Intervention'!BM415,'Calcs Men Intervention'!BM480))</f>
        <v>0</v>
      </c>
      <c r="AL51" s="169">
        <f>SUM(I51*'Calcs Men Intervention'!I58,diabetes_decrement*'Calcs Men Intervention'!BN220,heart_decrement*'Calcs Men Intervention'!BN285,stroke_decrement*'Calcs Men Intervention'!BN350,cancer_decrement*SUM('Calcs Men Intervention'!BN415,'Calcs Men Intervention'!BN480))</f>
        <v>0</v>
      </c>
      <c r="AM51" s="169">
        <f>SUM(J51*'Calcs Men Intervention'!J58,diabetes_decrement*'Calcs Men Intervention'!BO220,heart_decrement*'Calcs Men Intervention'!BO285,stroke_decrement*'Calcs Men Intervention'!BO350,cancer_decrement*SUM('Calcs Men Intervention'!BO415,'Calcs Men Intervention'!BO480))</f>
        <v>0</v>
      </c>
      <c r="AN51" s="169">
        <f>SUM(K51*'Calcs Men Intervention'!K58,diabetes_decrement*'Calcs Men Intervention'!BP220,heart_decrement*'Calcs Men Intervention'!BP285,stroke_decrement*'Calcs Men Intervention'!BP350,cancer_decrement*SUM('Calcs Men Intervention'!BP415,'Calcs Men Intervention'!BP480))</f>
        <v>0</v>
      </c>
      <c r="AO51" s="169">
        <f>SUM(L51*'Calcs Men Intervention'!L58,diabetes_decrement*'Calcs Men Intervention'!BQ220,heart_decrement*'Calcs Men Intervention'!BQ285,stroke_decrement*'Calcs Men Intervention'!BQ350,cancer_decrement*SUM('Calcs Men Intervention'!BQ415,'Calcs Men Intervention'!BQ480))</f>
        <v>0</v>
      </c>
      <c r="AP51" s="169">
        <f>SUM(M51*'Calcs Men Intervention'!M58,diabetes_decrement*'Calcs Men Intervention'!BR220,heart_decrement*'Calcs Men Intervention'!BR285,stroke_decrement*'Calcs Men Intervention'!BR350,cancer_decrement*SUM('Calcs Men Intervention'!BR415,'Calcs Men Intervention'!BR480))</f>
        <v>0</v>
      </c>
      <c r="AQ51" s="169">
        <f>SUM(N51*'Calcs Men Intervention'!N58,diabetes_decrement*'Calcs Men Intervention'!BS220,heart_decrement*'Calcs Men Intervention'!BS285,stroke_decrement*'Calcs Men Intervention'!BS350,cancer_decrement*SUM('Calcs Men Intervention'!BS415,'Calcs Men Intervention'!BS480))</f>
        <v>0</v>
      </c>
      <c r="AR51" s="169">
        <f>SUM(O51*'Calcs Men Intervention'!O58,diabetes_decrement*'Calcs Men Intervention'!BT220,heart_decrement*'Calcs Men Intervention'!BT285,stroke_decrement*'Calcs Men Intervention'!BT350,cancer_decrement*SUM('Calcs Men Intervention'!BT415,'Calcs Men Intervention'!BT480))</f>
        <v>0</v>
      </c>
      <c r="AS51" s="169">
        <f>SUM(P51*'Calcs Men Intervention'!P58,diabetes_decrement*'Calcs Men Intervention'!BU220,heart_decrement*'Calcs Men Intervention'!BU285,stroke_decrement*'Calcs Men Intervention'!BU350,cancer_decrement*SUM('Calcs Men Intervention'!BU415,'Calcs Men Intervention'!BU480))</f>
        <v>0</v>
      </c>
      <c r="AT51" s="169">
        <f>SUM(Q51*'Calcs Men Intervention'!Q58,diabetes_decrement*'Calcs Men Intervention'!BV220,heart_decrement*'Calcs Men Intervention'!BV285,stroke_decrement*'Calcs Men Intervention'!BV350,cancer_decrement*SUM('Calcs Men Intervention'!BV415,'Calcs Men Intervention'!BV480))</f>
        <v>0</v>
      </c>
      <c r="AU51" s="169">
        <f>SUM(R51*'Calcs Men Intervention'!R58,diabetes_decrement*'Calcs Men Intervention'!BW220,heart_decrement*'Calcs Men Intervention'!BW285,stroke_decrement*'Calcs Men Intervention'!BW350,cancer_decrement*SUM('Calcs Men Intervention'!BW415,'Calcs Men Intervention'!BW480))</f>
        <v>0</v>
      </c>
      <c r="AV51" s="169">
        <f>SUM(S51*'Calcs Men Intervention'!S58,diabetes_decrement*'Calcs Men Intervention'!BX220,heart_decrement*'Calcs Men Intervention'!BX285,stroke_decrement*'Calcs Men Intervention'!BX350,cancer_decrement*SUM('Calcs Men Intervention'!BX415,'Calcs Men Intervention'!BX480))</f>
        <v>0</v>
      </c>
      <c r="AW51" s="169">
        <f>SUM(T51*'Calcs Men Intervention'!T58,diabetes_decrement*'Calcs Men Intervention'!BY220,heart_decrement*'Calcs Men Intervention'!BY285,stroke_decrement*'Calcs Men Intervention'!BY350,cancer_decrement*SUM('Calcs Men Intervention'!BY415,'Calcs Men Intervention'!BY480))</f>
        <v>0</v>
      </c>
      <c r="AX51" s="169">
        <f>SUM(U51*'Calcs Men Intervention'!U58,diabetes_decrement*'Calcs Men Intervention'!BZ220,heart_decrement*'Calcs Men Intervention'!BZ285,stroke_decrement*'Calcs Men Intervention'!BZ350,cancer_decrement*SUM('Calcs Men Intervention'!BZ415,'Calcs Men Intervention'!BZ480))</f>
        <v>0</v>
      </c>
      <c r="AY51" s="169">
        <f>SUM(V51*'Calcs Men Intervention'!V58,diabetes_decrement*'Calcs Men Intervention'!CA220,heart_decrement*'Calcs Men Intervention'!CA285,stroke_decrement*'Calcs Men Intervention'!CA350,cancer_decrement*SUM('Calcs Men Intervention'!CA415,'Calcs Men Intervention'!CA480))</f>
        <v>0</v>
      </c>
      <c r="AZ51" s="169">
        <f>SUM(W51*'Calcs Men Intervention'!W58,diabetes_decrement*'Calcs Men Intervention'!CB220,heart_decrement*'Calcs Men Intervention'!CB285,stroke_decrement*'Calcs Men Intervention'!CB350,cancer_decrement*SUM('Calcs Men Intervention'!CB415,'Calcs Men Intervention'!CB480))</f>
        <v>0</v>
      </c>
      <c r="BA51" s="169">
        <f>SUM(X51*'Calcs Men Intervention'!X58,diabetes_decrement*'Calcs Men Intervention'!CC220,heart_decrement*'Calcs Men Intervention'!CC285,stroke_decrement*'Calcs Men Intervention'!CC350,cancer_decrement*SUM('Calcs Men Intervention'!CC415,'Calcs Men Intervention'!CC480))</f>
        <v>0</v>
      </c>
      <c r="BB51" s="169">
        <f>SUM(Y51*'Calcs Men Intervention'!Y58,diabetes_decrement*'Calcs Men Intervention'!CD220,heart_decrement*'Calcs Men Intervention'!CD285,stroke_decrement*'Calcs Men Intervention'!CD350,cancer_decrement*SUM('Calcs Men Intervention'!CD415,'Calcs Men Intervention'!CD480))</f>
        <v>0</v>
      </c>
      <c r="BC51" s="169">
        <f>SUM(Z51*'Calcs Men Intervention'!Z58,diabetes_decrement*'Calcs Men Intervention'!CE220,heart_decrement*'Calcs Men Intervention'!CE285,stroke_decrement*'Calcs Men Intervention'!CE350,cancer_decrement*SUM('Calcs Men Intervention'!CE415,'Calcs Men Intervention'!CE480))</f>
        <v>0</v>
      </c>
      <c r="BD51" s="169">
        <f>SUM(AA51*'Calcs Men Intervention'!AA58,diabetes_decrement*'Calcs Men Intervention'!CF220,heart_decrement*'Calcs Men Intervention'!CF285,stroke_decrement*'Calcs Men Intervention'!CF350,cancer_decrement*SUM('Calcs Men Intervention'!CF415,'Calcs Men Intervention'!CF480))</f>
        <v>0</v>
      </c>
      <c r="BE51" s="169">
        <f>SUM(AB51*'Calcs Men Intervention'!AB58,diabetes_decrement*'Calcs Men Intervention'!CG220,heart_decrement*'Calcs Men Intervention'!CG285,stroke_decrement*'Calcs Men Intervention'!CG350,cancer_decrement*SUM('Calcs Men Intervention'!CG415,'Calcs Men Intervention'!CG480))</f>
        <v>0</v>
      </c>
    </row>
    <row r="52" spans="2:57" x14ac:dyDescent="0.3">
      <c r="B52" s="1">
        <v>17</v>
      </c>
      <c r="C52" s="53"/>
      <c r="D52" s="53"/>
      <c r="E52" s="53"/>
      <c r="F52" s="53"/>
      <c r="G52" s="53"/>
      <c r="H52" s="53"/>
      <c r="I52" s="53"/>
      <c r="J52" s="53"/>
      <c r="K52" s="53"/>
      <c r="L52" s="53"/>
      <c r="M52" s="53"/>
      <c r="N52" s="53"/>
      <c r="O52" s="53"/>
      <c r="P52" s="53"/>
      <c r="Q52" s="53"/>
      <c r="R52" s="53"/>
      <c r="S52" s="53"/>
      <c r="T52" s="53">
        <f>MIN(SUMPRODUCT(CHOOSE({1,2,3,4,5,6},'Calcs Men Intervention'!AV125,'Calcs Men Intervention'!AV125^2,'Calcs Men Intervention'!AV125^3,'Calcs Men Intervention'!S93,0,1),Utilities!$BG$11:$BL$11),1)</f>
        <v>1</v>
      </c>
      <c r="U52" s="53">
        <f>MIN(SUMPRODUCT(CHOOSE({1,2,3,4,5,6},'Calcs Men Intervention'!AW125,'Calcs Men Intervention'!AW125^2,'Calcs Men Intervention'!AW125^3,'Calcs Men Intervention'!T93,0,1),Utilities!$BG$11:$BL$11),1)</f>
        <v>1</v>
      </c>
      <c r="V52" s="53">
        <f>MIN(SUMPRODUCT(CHOOSE({1,2,3,4,5,6},'Calcs Men Intervention'!AX125,'Calcs Men Intervention'!AX125^2,'Calcs Men Intervention'!AX125^3,'Calcs Men Intervention'!U93,0,1),Utilities!$BG$11:$BL$11),1)</f>
        <v>1</v>
      </c>
      <c r="W52" s="53">
        <f>MIN(SUMPRODUCT(CHOOSE({1,2,3,4,5,6},'Calcs Men Intervention'!AY125,'Calcs Men Intervention'!AY125^2,'Calcs Men Intervention'!AY125^3,'Calcs Men Intervention'!V93,0,1),Utilities!$BG$11:$BL$11),1)</f>
        <v>1</v>
      </c>
      <c r="X52" s="53">
        <f>MIN(SUMPRODUCT(CHOOSE({1,2,3,4,5,6},'Calcs Men Intervention'!AZ125,'Calcs Men Intervention'!AZ125^2,'Calcs Men Intervention'!AZ125^3,'Calcs Men Intervention'!W93,0,1),Utilities!$BG$11:$BL$11),1)</f>
        <v>1</v>
      </c>
      <c r="Y52" s="53">
        <f>MIN(SUMPRODUCT(CHOOSE({1,2,3,4,5,6},'Calcs Men Intervention'!BA125,'Calcs Men Intervention'!BA125^2,'Calcs Men Intervention'!BA125^3,'Calcs Men Intervention'!X93,0,1),Utilities!$BG$11:$BL$11),1)</f>
        <v>1</v>
      </c>
      <c r="Z52" s="53">
        <f>MIN(SUMPRODUCT(CHOOSE({1,2,3,4,5,6},'Calcs Men Intervention'!BB125,'Calcs Men Intervention'!BB125^2,'Calcs Men Intervention'!BB125^3,'Calcs Men Intervention'!Y93,0,1),Utilities!$BG$11:$BL$11),1)</f>
        <v>1</v>
      </c>
      <c r="AA52" s="53">
        <f>MIN(SUMPRODUCT(CHOOSE({1,2,3,4,5,6},'Calcs Men Intervention'!BC125,'Calcs Men Intervention'!BC125^2,'Calcs Men Intervention'!BC125^3,'Calcs Men Intervention'!Z93,0,1),Utilities!$BG$11:$BL$11),1)</f>
        <v>1</v>
      </c>
      <c r="AB52" s="53">
        <f>MIN(SUMPRODUCT(CHOOSE({1,2,3,4,5,6},'Calcs Men Intervention'!BD125,'Calcs Men Intervention'!BD125^2,'Calcs Men Intervention'!BD125^3,'Calcs Men Intervention'!AA93,0,1),Utilities!$BG$11:$BL$11),1)</f>
        <v>0.99369368599791719</v>
      </c>
      <c r="AE52" s="1">
        <v>17</v>
      </c>
      <c r="AF52" s="169">
        <f>SUM(C52*'Calcs Men Intervention'!C59,diabetes_decrement*'Calcs Men Intervention'!BH221,heart_decrement*'Calcs Men Intervention'!BH286,stroke_decrement*'Calcs Men Intervention'!BH351,cancer_decrement*SUM('Calcs Men Intervention'!BH416,'Calcs Men Intervention'!BH481))</f>
        <v>0</v>
      </c>
      <c r="AG52" s="169">
        <f>SUM(D52*'Calcs Men Intervention'!D59,diabetes_decrement*'Calcs Men Intervention'!BI221,heart_decrement*'Calcs Men Intervention'!BI286,stroke_decrement*'Calcs Men Intervention'!BI351,cancer_decrement*SUM('Calcs Men Intervention'!BI416,'Calcs Men Intervention'!BI481))</f>
        <v>0</v>
      </c>
      <c r="AH52" s="169">
        <f>SUM(E52*'Calcs Men Intervention'!E59,diabetes_decrement*'Calcs Men Intervention'!BJ221,heart_decrement*'Calcs Men Intervention'!BJ286,stroke_decrement*'Calcs Men Intervention'!BJ351,cancer_decrement*SUM('Calcs Men Intervention'!BJ416,'Calcs Men Intervention'!BJ481))</f>
        <v>0</v>
      </c>
      <c r="AI52" s="169">
        <f>SUM(F52*'Calcs Men Intervention'!F59,diabetes_decrement*'Calcs Men Intervention'!BK221,heart_decrement*'Calcs Men Intervention'!BK286,stroke_decrement*'Calcs Men Intervention'!BK351,cancer_decrement*SUM('Calcs Men Intervention'!BK416,'Calcs Men Intervention'!BK481))</f>
        <v>0</v>
      </c>
      <c r="AJ52" s="169">
        <f>SUM(G52*'Calcs Men Intervention'!G59,diabetes_decrement*'Calcs Men Intervention'!BL221,heart_decrement*'Calcs Men Intervention'!BL286,stroke_decrement*'Calcs Men Intervention'!BL351,cancer_decrement*SUM('Calcs Men Intervention'!BL416,'Calcs Men Intervention'!BL481))</f>
        <v>0</v>
      </c>
      <c r="AK52" s="169">
        <f>SUM(H52*'Calcs Men Intervention'!H59,diabetes_decrement*'Calcs Men Intervention'!BM221,heart_decrement*'Calcs Men Intervention'!BM286,stroke_decrement*'Calcs Men Intervention'!BM351,cancer_decrement*SUM('Calcs Men Intervention'!BM416,'Calcs Men Intervention'!BM481))</f>
        <v>0</v>
      </c>
      <c r="AL52" s="169">
        <f>SUM(I52*'Calcs Men Intervention'!I59,diabetes_decrement*'Calcs Men Intervention'!BN221,heart_decrement*'Calcs Men Intervention'!BN286,stroke_decrement*'Calcs Men Intervention'!BN351,cancer_decrement*SUM('Calcs Men Intervention'!BN416,'Calcs Men Intervention'!BN481))</f>
        <v>0</v>
      </c>
      <c r="AM52" s="169">
        <f>SUM(J52*'Calcs Men Intervention'!J59,diabetes_decrement*'Calcs Men Intervention'!BO221,heart_decrement*'Calcs Men Intervention'!BO286,stroke_decrement*'Calcs Men Intervention'!BO351,cancer_decrement*SUM('Calcs Men Intervention'!BO416,'Calcs Men Intervention'!BO481))</f>
        <v>0</v>
      </c>
      <c r="AN52" s="169">
        <f>SUM(K52*'Calcs Men Intervention'!K59,diabetes_decrement*'Calcs Men Intervention'!BP221,heart_decrement*'Calcs Men Intervention'!BP286,stroke_decrement*'Calcs Men Intervention'!BP351,cancer_decrement*SUM('Calcs Men Intervention'!BP416,'Calcs Men Intervention'!BP481))</f>
        <v>0</v>
      </c>
      <c r="AO52" s="169">
        <f>SUM(L52*'Calcs Men Intervention'!L59,diabetes_decrement*'Calcs Men Intervention'!BQ221,heart_decrement*'Calcs Men Intervention'!BQ286,stroke_decrement*'Calcs Men Intervention'!BQ351,cancer_decrement*SUM('Calcs Men Intervention'!BQ416,'Calcs Men Intervention'!BQ481))</f>
        <v>0</v>
      </c>
      <c r="AP52" s="169">
        <f>SUM(M52*'Calcs Men Intervention'!M59,diabetes_decrement*'Calcs Men Intervention'!BR221,heart_decrement*'Calcs Men Intervention'!BR286,stroke_decrement*'Calcs Men Intervention'!BR351,cancer_decrement*SUM('Calcs Men Intervention'!BR416,'Calcs Men Intervention'!BR481))</f>
        <v>0</v>
      </c>
      <c r="AQ52" s="169">
        <f>SUM(N52*'Calcs Men Intervention'!N59,diabetes_decrement*'Calcs Men Intervention'!BS221,heart_decrement*'Calcs Men Intervention'!BS286,stroke_decrement*'Calcs Men Intervention'!BS351,cancer_decrement*SUM('Calcs Men Intervention'!BS416,'Calcs Men Intervention'!BS481))</f>
        <v>0</v>
      </c>
      <c r="AR52" s="169">
        <f>SUM(O52*'Calcs Men Intervention'!O59,diabetes_decrement*'Calcs Men Intervention'!BT221,heart_decrement*'Calcs Men Intervention'!BT286,stroke_decrement*'Calcs Men Intervention'!BT351,cancer_decrement*SUM('Calcs Men Intervention'!BT416,'Calcs Men Intervention'!BT481))</f>
        <v>0</v>
      </c>
      <c r="AS52" s="169">
        <f>SUM(P52*'Calcs Men Intervention'!P59,diabetes_decrement*'Calcs Men Intervention'!BU221,heart_decrement*'Calcs Men Intervention'!BU286,stroke_decrement*'Calcs Men Intervention'!BU351,cancer_decrement*SUM('Calcs Men Intervention'!BU416,'Calcs Men Intervention'!BU481))</f>
        <v>0</v>
      </c>
      <c r="AT52" s="169">
        <f>SUM(Q52*'Calcs Men Intervention'!Q59,diabetes_decrement*'Calcs Men Intervention'!BV221,heart_decrement*'Calcs Men Intervention'!BV286,stroke_decrement*'Calcs Men Intervention'!BV351,cancer_decrement*SUM('Calcs Men Intervention'!BV416,'Calcs Men Intervention'!BV481))</f>
        <v>0</v>
      </c>
      <c r="AU52" s="169">
        <f>SUM(R52*'Calcs Men Intervention'!R59,diabetes_decrement*'Calcs Men Intervention'!BW221,heart_decrement*'Calcs Men Intervention'!BW286,stroke_decrement*'Calcs Men Intervention'!BW351,cancer_decrement*SUM('Calcs Men Intervention'!BW416,'Calcs Men Intervention'!BW481))</f>
        <v>0</v>
      </c>
      <c r="AV52" s="169">
        <f>SUM(S52*'Calcs Men Intervention'!S59,diabetes_decrement*'Calcs Men Intervention'!BX221,heart_decrement*'Calcs Men Intervention'!BX286,stroke_decrement*'Calcs Men Intervention'!BX351,cancer_decrement*SUM('Calcs Men Intervention'!BX416,'Calcs Men Intervention'!BX481))</f>
        <v>0</v>
      </c>
      <c r="AW52" s="169">
        <f>SUM(T52*'Calcs Men Intervention'!T59,diabetes_decrement*'Calcs Men Intervention'!BY221,heart_decrement*'Calcs Men Intervention'!BY286,stroke_decrement*'Calcs Men Intervention'!BY351,cancer_decrement*SUM('Calcs Men Intervention'!BY416,'Calcs Men Intervention'!BY481))</f>
        <v>0</v>
      </c>
      <c r="AX52" s="169">
        <f>SUM(U52*'Calcs Men Intervention'!U59,diabetes_decrement*'Calcs Men Intervention'!BZ221,heart_decrement*'Calcs Men Intervention'!BZ286,stroke_decrement*'Calcs Men Intervention'!BZ351,cancer_decrement*SUM('Calcs Men Intervention'!BZ416,'Calcs Men Intervention'!BZ481))</f>
        <v>0</v>
      </c>
      <c r="AY52" s="169">
        <f>SUM(V52*'Calcs Men Intervention'!V59,diabetes_decrement*'Calcs Men Intervention'!CA221,heart_decrement*'Calcs Men Intervention'!CA286,stroke_decrement*'Calcs Men Intervention'!CA351,cancer_decrement*SUM('Calcs Men Intervention'!CA416,'Calcs Men Intervention'!CA481))</f>
        <v>0</v>
      </c>
      <c r="AZ52" s="169">
        <f>SUM(W52*'Calcs Men Intervention'!W59,diabetes_decrement*'Calcs Men Intervention'!CB221,heart_decrement*'Calcs Men Intervention'!CB286,stroke_decrement*'Calcs Men Intervention'!CB351,cancer_decrement*SUM('Calcs Men Intervention'!CB416,'Calcs Men Intervention'!CB481))</f>
        <v>0</v>
      </c>
      <c r="BA52" s="169">
        <f>SUM(X52*'Calcs Men Intervention'!X59,diabetes_decrement*'Calcs Men Intervention'!CC221,heart_decrement*'Calcs Men Intervention'!CC286,stroke_decrement*'Calcs Men Intervention'!CC351,cancer_decrement*SUM('Calcs Men Intervention'!CC416,'Calcs Men Intervention'!CC481))</f>
        <v>0</v>
      </c>
      <c r="BB52" s="169">
        <f>SUM(Y52*'Calcs Men Intervention'!Y59,diabetes_decrement*'Calcs Men Intervention'!CD221,heart_decrement*'Calcs Men Intervention'!CD286,stroke_decrement*'Calcs Men Intervention'!CD351,cancer_decrement*SUM('Calcs Men Intervention'!CD416,'Calcs Men Intervention'!CD481))</f>
        <v>0</v>
      </c>
      <c r="BC52" s="169">
        <f>SUM(Z52*'Calcs Men Intervention'!Z59,diabetes_decrement*'Calcs Men Intervention'!CE221,heart_decrement*'Calcs Men Intervention'!CE286,stroke_decrement*'Calcs Men Intervention'!CE351,cancer_decrement*SUM('Calcs Men Intervention'!CE416,'Calcs Men Intervention'!CE481))</f>
        <v>0</v>
      </c>
      <c r="BD52" s="169">
        <f>SUM(AA52*'Calcs Men Intervention'!AA59,diabetes_decrement*'Calcs Men Intervention'!CF221,heart_decrement*'Calcs Men Intervention'!CF286,stroke_decrement*'Calcs Men Intervention'!CF351,cancer_decrement*SUM('Calcs Men Intervention'!CF416,'Calcs Men Intervention'!CF481))</f>
        <v>0</v>
      </c>
      <c r="BE52" s="169">
        <f>SUM(AB52*'Calcs Men Intervention'!AB59,diabetes_decrement*'Calcs Men Intervention'!CG221,heart_decrement*'Calcs Men Intervention'!CG286,stroke_decrement*'Calcs Men Intervention'!CG351,cancer_decrement*SUM('Calcs Men Intervention'!CG416,'Calcs Men Intervention'!CG481))</f>
        <v>0</v>
      </c>
    </row>
    <row r="53" spans="2:57" x14ac:dyDescent="0.3">
      <c r="B53" s="1">
        <v>18</v>
      </c>
      <c r="C53" s="53"/>
      <c r="D53" s="53"/>
      <c r="E53" s="53"/>
      <c r="F53" s="53"/>
      <c r="G53" s="53"/>
      <c r="H53" s="53"/>
      <c r="I53" s="53"/>
      <c r="J53" s="53"/>
      <c r="K53" s="53"/>
      <c r="L53" s="53"/>
      <c r="M53" s="53"/>
      <c r="N53" s="53"/>
      <c r="O53" s="53"/>
      <c r="P53" s="53"/>
      <c r="Q53" s="53"/>
      <c r="R53" s="53"/>
      <c r="S53" s="53"/>
      <c r="T53" s="53"/>
      <c r="U53" s="53">
        <f>MIN(SUMPRODUCT(CHOOSE({1,2,3,4,5,6},'Calcs Men Intervention'!AW126,'Calcs Men Intervention'!AW126^2,'Calcs Men Intervention'!AW126^3,'Calcs Men Intervention'!T94,0,1),Utilities!$BG$11:$BL$11),1)</f>
        <v>1</v>
      </c>
      <c r="V53" s="53">
        <f>MIN(SUMPRODUCT(CHOOSE({1,2,3,4,5,6},'Calcs Men Intervention'!AX126,'Calcs Men Intervention'!AX126^2,'Calcs Men Intervention'!AX126^3,'Calcs Men Intervention'!U94,0,1),Utilities!$BG$11:$BL$11),1)</f>
        <v>1</v>
      </c>
      <c r="W53" s="53">
        <f>MIN(SUMPRODUCT(CHOOSE({1,2,3,4,5,6},'Calcs Men Intervention'!AY126,'Calcs Men Intervention'!AY126^2,'Calcs Men Intervention'!AY126^3,'Calcs Men Intervention'!V94,0,1),Utilities!$BG$11:$BL$11),1)</f>
        <v>1</v>
      </c>
      <c r="X53" s="53">
        <f>MIN(SUMPRODUCT(CHOOSE({1,2,3,4,5,6},'Calcs Men Intervention'!AZ126,'Calcs Men Intervention'!AZ126^2,'Calcs Men Intervention'!AZ126^3,'Calcs Men Intervention'!W94,0,1),Utilities!$BG$11:$BL$11),1)</f>
        <v>1</v>
      </c>
      <c r="Y53" s="53">
        <f>MIN(SUMPRODUCT(CHOOSE({1,2,3,4,5,6},'Calcs Men Intervention'!BA126,'Calcs Men Intervention'!BA126^2,'Calcs Men Intervention'!BA126^3,'Calcs Men Intervention'!X94,0,1),Utilities!$BG$11:$BL$11),1)</f>
        <v>1</v>
      </c>
      <c r="Z53" s="53">
        <f>MIN(SUMPRODUCT(CHOOSE({1,2,3,4,5,6},'Calcs Men Intervention'!BB126,'Calcs Men Intervention'!BB126^2,'Calcs Men Intervention'!BB126^3,'Calcs Men Intervention'!Y94,0,1),Utilities!$BG$11:$BL$11),1)</f>
        <v>1</v>
      </c>
      <c r="AA53" s="53">
        <f>MIN(SUMPRODUCT(CHOOSE({1,2,3,4,5,6},'Calcs Men Intervention'!BC126,'Calcs Men Intervention'!BC126^2,'Calcs Men Intervention'!BC126^3,'Calcs Men Intervention'!Z94,0,1),Utilities!$BG$11:$BL$11),1)</f>
        <v>1</v>
      </c>
      <c r="AB53" s="53">
        <f>MIN(SUMPRODUCT(CHOOSE({1,2,3,4,5,6},'Calcs Men Intervention'!BD126,'Calcs Men Intervention'!BD126^2,'Calcs Men Intervention'!BD126^3,'Calcs Men Intervention'!AA94,0,1),Utilities!$BG$11:$BL$11),1)</f>
        <v>1</v>
      </c>
      <c r="AE53" s="1">
        <v>18</v>
      </c>
      <c r="AF53" s="169">
        <f>SUM(C53*'Calcs Men Intervention'!C60,diabetes_decrement*'Calcs Men Intervention'!BH222,heart_decrement*'Calcs Men Intervention'!BH287,stroke_decrement*'Calcs Men Intervention'!BH352,cancer_decrement*SUM('Calcs Men Intervention'!BH417,'Calcs Men Intervention'!BH482))</f>
        <v>0</v>
      </c>
      <c r="AG53" s="169">
        <f>SUM(D53*'Calcs Men Intervention'!D60,diabetes_decrement*'Calcs Men Intervention'!BI222,heart_decrement*'Calcs Men Intervention'!BI287,stroke_decrement*'Calcs Men Intervention'!BI352,cancer_decrement*SUM('Calcs Men Intervention'!BI417,'Calcs Men Intervention'!BI482))</f>
        <v>0</v>
      </c>
      <c r="AH53" s="169">
        <f>SUM(E53*'Calcs Men Intervention'!E60,diabetes_decrement*'Calcs Men Intervention'!BJ222,heart_decrement*'Calcs Men Intervention'!BJ287,stroke_decrement*'Calcs Men Intervention'!BJ352,cancer_decrement*SUM('Calcs Men Intervention'!BJ417,'Calcs Men Intervention'!BJ482))</f>
        <v>0</v>
      </c>
      <c r="AI53" s="169">
        <f>SUM(F53*'Calcs Men Intervention'!F60,diabetes_decrement*'Calcs Men Intervention'!BK222,heart_decrement*'Calcs Men Intervention'!BK287,stroke_decrement*'Calcs Men Intervention'!BK352,cancer_decrement*SUM('Calcs Men Intervention'!BK417,'Calcs Men Intervention'!BK482))</f>
        <v>0</v>
      </c>
      <c r="AJ53" s="169">
        <f>SUM(G53*'Calcs Men Intervention'!G60,diabetes_decrement*'Calcs Men Intervention'!BL222,heart_decrement*'Calcs Men Intervention'!BL287,stroke_decrement*'Calcs Men Intervention'!BL352,cancer_decrement*SUM('Calcs Men Intervention'!BL417,'Calcs Men Intervention'!BL482))</f>
        <v>0</v>
      </c>
      <c r="AK53" s="169">
        <f>SUM(H53*'Calcs Men Intervention'!H60,diabetes_decrement*'Calcs Men Intervention'!BM222,heart_decrement*'Calcs Men Intervention'!BM287,stroke_decrement*'Calcs Men Intervention'!BM352,cancer_decrement*SUM('Calcs Men Intervention'!BM417,'Calcs Men Intervention'!BM482))</f>
        <v>0</v>
      </c>
      <c r="AL53" s="169">
        <f>SUM(I53*'Calcs Men Intervention'!I60,diabetes_decrement*'Calcs Men Intervention'!BN222,heart_decrement*'Calcs Men Intervention'!BN287,stroke_decrement*'Calcs Men Intervention'!BN352,cancer_decrement*SUM('Calcs Men Intervention'!BN417,'Calcs Men Intervention'!BN482))</f>
        <v>0</v>
      </c>
      <c r="AM53" s="169">
        <f>SUM(J53*'Calcs Men Intervention'!J60,diabetes_decrement*'Calcs Men Intervention'!BO222,heart_decrement*'Calcs Men Intervention'!BO287,stroke_decrement*'Calcs Men Intervention'!BO352,cancer_decrement*SUM('Calcs Men Intervention'!BO417,'Calcs Men Intervention'!BO482))</f>
        <v>0</v>
      </c>
      <c r="AN53" s="169">
        <f>SUM(K53*'Calcs Men Intervention'!K60,diabetes_decrement*'Calcs Men Intervention'!BP222,heart_decrement*'Calcs Men Intervention'!BP287,stroke_decrement*'Calcs Men Intervention'!BP352,cancer_decrement*SUM('Calcs Men Intervention'!BP417,'Calcs Men Intervention'!BP482))</f>
        <v>0</v>
      </c>
      <c r="AO53" s="169">
        <f>SUM(L53*'Calcs Men Intervention'!L60,diabetes_decrement*'Calcs Men Intervention'!BQ222,heart_decrement*'Calcs Men Intervention'!BQ287,stroke_decrement*'Calcs Men Intervention'!BQ352,cancer_decrement*SUM('Calcs Men Intervention'!BQ417,'Calcs Men Intervention'!BQ482))</f>
        <v>0</v>
      </c>
      <c r="AP53" s="169">
        <f>SUM(M53*'Calcs Men Intervention'!M60,diabetes_decrement*'Calcs Men Intervention'!BR222,heart_decrement*'Calcs Men Intervention'!BR287,stroke_decrement*'Calcs Men Intervention'!BR352,cancer_decrement*SUM('Calcs Men Intervention'!BR417,'Calcs Men Intervention'!BR482))</f>
        <v>0</v>
      </c>
      <c r="AQ53" s="169">
        <f>SUM(N53*'Calcs Men Intervention'!N60,diabetes_decrement*'Calcs Men Intervention'!BS222,heart_decrement*'Calcs Men Intervention'!BS287,stroke_decrement*'Calcs Men Intervention'!BS352,cancer_decrement*SUM('Calcs Men Intervention'!BS417,'Calcs Men Intervention'!BS482))</f>
        <v>0</v>
      </c>
      <c r="AR53" s="169">
        <f>SUM(O53*'Calcs Men Intervention'!O60,diabetes_decrement*'Calcs Men Intervention'!BT222,heart_decrement*'Calcs Men Intervention'!BT287,stroke_decrement*'Calcs Men Intervention'!BT352,cancer_decrement*SUM('Calcs Men Intervention'!BT417,'Calcs Men Intervention'!BT482))</f>
        <v>0</v>
      </c>
      <c r="AS53" s="169">
        <f>SUM(P53*'Calcs Men Intervention'!P60,diabetes_decrement*'Calcs Men Intervention'!BU222,heart_decrement*'Calcs Men Intervention'!BU287,stroke_decrement*'Calcs Men Intervention'!BU352,cancer_decrement*SUM('Calcs Men Intervention'!BU417,'Calcs Men Intervention'!BU482))</f>
        <v>0</v>
      </c>
      <c r="AT53" s="169">
        <f>SUM(Q53*'Calcs Men Intervention'!Q60,diabetes_decrement*'Calcs Men Intervention'!BV222,heart_decrement*'Calcs Men Intervention'!BV287,stroke_decrement*'Calcs Men Intervention'!BV352,cancer_decrement*SUM('Calcs Men Intervention'!BV417,'Calcs Men Intervention'!BV482))</f>
        <v>0</v>
      </c>
      <c r="AU53" s="169">
        <f>SUM(R53*'Calcs Men Intervention'!R60,diabetes_decrement*'Calcs Men Intervention'!BW222,heart_decrement*'Calcs Men Intervention'!BW287,stroke_decrement*'Calcs Men Intervention'!BW352,cancer_decrement*SUM('Calcs Men Intervention'!BW417,'Calcs Men Intervention'!BW482))</f>
        <v>0</v>
      </c>
      <c r="AV53" s="169">
        <f>SUM(S53*'Calcs Men Intervention'!S60,diabetes_decrement*'Calcs Men Intervention'!BX222,heart_decrement*'Calcs Men Intervention'!BX287,stroke_decrement*'Calcs Men Intervention'!BX352,cancer_decrement*SUM('Calcs Men Intervention'!BX417,'Calcs Men Intervention'!BX482))</f>
        <v>0</v>
      </c>
      <c r="AW53" s="169">
        <f>SUM(T53*'Calcs Men Intervention'!T60,diabetes_decrement*'Calcs Men Intervention'!BY222,heart_decrement*'Calcs Men Intervention'!BY287,stroke_decrement*'Calcs Men Intervention'!BY352,cancer_decrement*SUM('Calcs Men Intervention'!BY417,'Calcs Men Intervention'!BY482))</f>
        <v>0</v>
      </c>
      <c r="AX53" s="169">
        <f>SUM(U53*'Calcs Men Intervention'!U60,diabetes_decrement*'Calcs Men Intervention'!BZ222,heart_decrement*'Calcs Men Intervention'!BZ287,stroke_decrement*'Calcs Men Intervention'!BZ352,cancer_decrement*SUM('Calcs Men Intervention'!BZ417,'Calcs Men Intervention'!BZ482))</f>
        <v>0</v>
      </c>
      <c r="AY53" s="169">
        <f>SUM(V53*'Calcs Men Intervention'!V60,diabetes_decrement*'Calcs Men Intervention'!CA222,heart_decrement*'Calcs Men Intervention'!CA287,stroke_decrement*'Calcs Men Intervention'!CA352,cancer_decrement*SUM('Calcs Men Intervention'!CA417,'Calcs Men Intervention'!CA482))</f>
        <v>0</v>
      </c>
      <c r="AZ53" s="169">
        <f>SUM(W53*'Calcs Men Intervention'!W60,diabetes_decrement*'Calcs Men Intervention'!CB222,heart_decrement*'Calcs Men Intervention'!CB287,stroke_decrement*'Calcs Men Intervention'!CB352,cancer_decrement*SUM('Calcs Men Intervention'!CB417,'Calcs Men Intervention'!CB482))</f>
        <v>0</v>
      </c>
      <c r="BA53" s="169">
        <f>SUM(X53*'Calcs Men Intervention'!X60,diabetes_decrement*'Calcs Men Intervention'!CC222,heart_decrement*'Calcs Men Intervention'!CC287,stroke_decrement*'Calcs Men Intervention'!CC352,cancer_decrement*SUM('Calcs Men Intervention'!CC417,'Calcs Men Intervention'!CC482))</f>
        <v>0</v>
      </c>
      <c r="BB53" s="169">
        <f>SUM(Y53*'Calcs Men Intervention'!Y60,diabetes_decrement*'Calcs Men Intervention'!CD222,heart_decrement*'Calcs Men Intervention'!CD287,stroke_decrement*'Calcs Men Intervention'!CD352,cancer_decrement*SUM('Calcs Men Intervention'!CD417,'Calcs Men Intervention'!CD482))</f>
        <v>0</v>
      </c>
      <c r="BC53" s="169">
        <f>SUM(Z53*'Calcs Men Intervention'!Z60,diabetes_decrement*'Calcs Men Intervention'!CE222,heart_decrement*'Calcs Men Intervention'!CE287,stroke_decrement*'Calcs Men Intervention'!CE352,cancer_decrement*SUM('Calcs Men Intervention'!CE417,'Calcs Men Intervention'!CE482))</f>
        <v>0</v>
      </c>
      <c r="BD53" s="169">
        <f>SUM(AA53*'Calcs Men Intervention'!AA60,diabetes_decrement*'Calcs Men Intervention'!CF222,heart_decrement*'Calcs Men Intervention'!CF287,stroke_decrement*'Calcs Men Intervention'!CF352,cancer_decrement*SUM('Calcs Men Intervention'!CF417,'Calcs Men Intervention'!CF482))</f>
        <v>0</v>
      </c>
      <c r="BE53" s="169">
        <f>SUM(AB53*'Calcs Men Intervention'!AB60,diabetes_decrement*'Calcs Men Intervention'!CG222,heart_decrement*'Calcs Men Intervention'!CG287,stroke_decrement*'Calcs Men Intervention'!CG352,cancer_decrement*SUM('Calcs Men Intervention'!CG417,'Calcs Men Intervention'!CG482))</f>
        <v>0</v>
      </c>
    </row>
    <row r="54" spans="2:57" x14ac:dyDescent="0.3">
      <c r="B54" s="1">
        <v>19</v>
      </c>
      <c r="C54" s="53"/>
      <c r="D54" s="53"/>
      <c r="E54" s="53"/>
      <c r="F54" s="53"/>
      <c r="G54" s="53"/>
      <c r="H54" s="53"/>
      <c r="I54" s="53"/>
      <c r="J54" s="53"/>
      <c r="K54" s="53"/>
      <c r="L54" s="53"/>
      <c r="M54" s="53"/>
      <c r="N54" s="53"/>
      <c r="O54" s="53"/>
      <c r="P54" s="53"/>
      <c r="Q54" s="53"/>
      <c r="R54" s="53"/>
      <c r="S54" s="53"/>
      <c r="T54" s="53"/>
      <c r="U54" s="53"/>
      <c r="V54" s="53">
        <f>MIN(SUMPRODUCT(CHOOSE({1,2,3,4,5,6},'Calcs Men Intervention'!AX127,'Calcs Men Intervention'!AX127^2,'Calcs Men Intervention'!AX127^3,'Calcs Men Intervention'!U95,0,1),Utilities!$BG$11:$BL$11),1)</f>
        <v>1</v>
      </c>
      <c r="W54" s="53">
        <f>MIN(SUMPRODUCT(CHOOSE({1,2,3,4,5,6},'Calcs Men Intervention'!AY127,'Calcs Men Intervention'!AY127^2,'Calcs Men Intervention'!AY127^3,'Calcs Men Intervention'!V95,0,1),Utilities!$BG$11:$BL$11),1)</f>
        <v>1</v>
      </c>
      <c r="X54" s="53">
        <f>MIN(SUMPRODUCT(CHOOSE({1,2,3,4,5,6},'Calcs Men Intervention'!AZ127,'Calcs Men Intervention'!AZ127^2,'Calcs Men Intervention'!AZ127^3,'Calcs Men Intervention'!W95,0,1),Utilities!$BG$11:$BL$11),1)</f>
        <v>1</v>
      </c>
      <c r="Y54" s="53">
        <f>MIN(SUMPRODUCT(CHOOSE({1,2,3,4,5,6},'Calcs Men Intervention'!BA127,'Calcs Men Intervention'!BA127^2,'Calcs Men Intervention'!BA127^3,'Calcs Men Intervention'!X95,0,1),Utilities!$BG$11:$BL$11),1)</f>
        <v>1</v>
      </c>
      <c r="Z54" s="53">
        <f>MIN(SUMPRODUCT(CHOOSE({1,2,3,4,5,6},'Calcs Men Intervention'!BB127,'Calcs Men Intervention'!BB127^2,'Calcs Men Intervention'!BB127^3,'Calcs Men Intervention'!Y95,0,1),Utilities!$BG$11:$BL$11),1)</f>
        <v>1</v>
      </c>
      <c r="AA54" s="53">
        <f>MIN(SUMPRODUCT(CHOOSE({1,2,3,4,5,6},'Calcs Men Intervention'!BC127,'Calcs Men Intervention'!BC127^2,'Calcs Men Intervention'!BC127^3,'Calcs Men Intervention'!Z95,0,1),Utilities!$BG$11:$BL$11),1)</f>
        <v>1</v>
      </c>
      <c r="AB54" s="53">
        <f>MIN(SUMPRODUCT(CHOOSE({1,2,3,4,5,6},'Calcs Men Intervention'!BD127,'Calcs Men Intervention'!BD127^2,'Calcs Men Intervention'!BD127^3,'Calcs Men Intervention'!AA95,0,1),Utilities!$BG$11:$BL$11),1)</f>
        <v>1</v>
      </c>
      <c r="AE54" s="1">
        <v>19</v>
      </c>
      <c r="AF54" s="169">
        <f>SUM(C54*'Calcs Men Intervention'!C61,diabetes_decrement*'Calcs Men Intervention'!BH223,heart_decrement*'Calcs Men Intervention'!BH288,stroke_decrement*'Calcs Men Intervention'!BH353,cancer_decrement*SUM('Calcs Men Intervention'!BH418,'Calcs Men Intervention'!BH483))</f>
        <v>0</v>
      </c>
      <c r="AG54" s="169">
        <f>SUM(D54*'Calcs Men Intervention'!D61,diabetes_decrement*'Calcs Men Intervention'!BI223,heart_decrement*'Calcs Men Intervention'!BI288,stroke_decrement*'Calcs Men Intervention'!BI353,cancer_decrement*SUM('Calcs Men Intervention'!BI418,'Calcs Men Intervention'!BI483))</f>
        <v>0</v>
      </c>
      <c r="AH54" s="169">
        <f>SUM(E54*'Calcs Men Intervention'!E61,diabetes_decrement*'Calcs Men Intervention'!BJ223,heart_decrement*'Calcs Men Intervention'!BJ288,stroke_decrement*'Calcs Men Intervention'!BJ353,cancer_decrement*SUM('Calcs Men Intervention'!BJ418,'Calcs Men Intervention'!BJ483))</f>
        <v>0</v>
      </c>
      <c r="AI54" s="169">
        <f>SUM(F54*'Calcs Men Intervention'!F61,diabetes_decrement*'Calcs Men Intervention'!BK223,heart_decrement*'Calcs Men Intervention'!BK288,stroke_decrement*'Calcs Men Intervention'!BK353,cancer_decrement*SUM('Calcs Men Intervention'!BK418,'Calcs Men Intervention'!BK483))</f>
        <v>0</v>
      </c>
      <c r="AJ54" s="169">
        <f>SUM(G54*'Calcs Men Intervention'!G61,diabetes_decrement*'Calcs Men Intervention'!BL223,heart_decrement*'Calcs Men Intervention'!BL288,stroke_decrement*'Calcs Men Intervention'!BL353,cancer_decrement*SUM('Calcs Men Intervention'!BL418,'Calcs Men Intervention'!BL483))</f>
        <v>0</v>
      </c>
      <c r="AK54" s="169">
        <f>SUM(H54*'Calcs Men Intervention'!H61,diabetes_decrement*'Calcs Men Intervention'!BM223,heart_decrement*'Calcs Men Intervention'!BM288,stroke_decrement*'Calcs Men Intervention'!BM353,cancer_decrement*SUM('Calcs Men Intervention'!BM418,'Calcs Men Intervention'!BM483))</f>
        <v>0</v>
      </c>
      <c r="AL54" s="169">
        <f>SUM(I54*'Calcs Men Intervention'!I61,diabetes_decrement*'Calcs Men Intervention'!BN223,heart_decrement*'Calcs Men Intervention'!BN288,stroke_decrement*'Calcs Men Intervention'!BN353,cancer_decrement*SUM('Calcs Men Intervention'!BN418,'Calcs Men Intervention'!BN483))</f>
        <v>0</v>
      </c>
      <c r="AM54" s="169">
        <f>SUM(J54*'Calcs Men Intervention'!J61,diabetes_decrement*'Calcs Men Intervention'!BO223,heart_decrement*'Calcs Men Intervention'!BO288,stroke_decrement*'Calcs Men Intervention'!BO353,cancer_decrement*SUM('Calcs Men Intervention'!BO418,'Calcs Men Intervention'!BO483))</f>
        <v>0</v>
      </c>
      <c r="AN54" s="169">
        <f>SUM(K54*'Calcs Men Intervention'!K61,diabetes_decrement*'Calcs Men Intervention'!BP223,heart_decrement*'Calcs Men Intervention'!BP288,stroke_decrement*'Calcs Men Intervention'!BP353,cancer_decrement*SUM('Calcs Men Intervention'!BP418,'Calcs Men Intervention'!BP483))</f>
        <v>0</v>
      </c>
      <c r="AO54" s="169">
        <f>SUM(L54*'Calcs Men Intervention'!L61,diabetes_decrement*'Calcs Men Intervention'!BQ223,heart_decrement*'Calcs Men Intervention'!BQ288,stroke_decrement*'Calcs Men Intervention'!BQ353,cancer_decrement*SUM('Calcs Men Intervention'!BQ418,'Calcs Men Intervention'!BQ483))</f>
        <v>0</v>
      </c>
      <c r="AP54" s="169">
        <f>SUM(M54*'Calcs Men Intervention'!M61,diabetes_decrement*'Calcs Men Intervention'!BR223,heart_decrement*'Calcs Men Intervention'!BR288,stroke_decrement*'Calcs Men Intervention'!BR353,cancer_decrement*SUM('Calcs Men Intervention'!BR418,'Calcs Men Intervention'!BR483))</f>
        <v>0</v>
      </c>
      <c r="AQ54" s="169">
        <f>SUM(N54*'Calcs Men Intervention'!N61,diabetes_decrement*'Calcs Men Intervention'!BS223,heart_decrement*'Calcs Men Intervention'!BS288,stroke_decrement*'Calcs Men Intervention'!BS353,cancer_decrement*SUM('Calcs Men Intervention'!BS418,'Calcs Men Intervention'!BS483))</f>
        <v>0</v>
      </c>
      <c r="AR54" s="169">
        <f>SUM(O54*'Calcs Men Intervention'!O61,diabetes_decrement*'Calcs Men Intervention'!BT223,heart_decrement*'Calcs Men Intervention'!BT288,stroke_decrement*'Calcs Men Intervention'!BT353,cancer_decrement*SUM('Calcs Men Intervention'!BT418,'Calcs Men Intervention'!BT483))</f>
        <v>0</v>
      </c>
      <c r="AS54" s="169">
        <f>SUM(P54*'Calcs Men Intervention'!P61,diabetes_decrement*'Calcs Men Intervention'!BU223,heart_decrement*'Calcs Men Intervention'!BU288,stroke_decrement*'Calcs Men Intervention'!BU353,cancer_decrement*SUM('Calcs Men Intervention'!BU418,'Calcs Men Intervention'!BU483))</f>
        <v>0</v>
      </c>
      <c r="AT54" s="169">
        <f>SUM(Q54*'Calcs Men Intervention'!Q61,diabetes_decrement*'Calcs Men Intervention'!BV223,heart_decrement*'Calcs Men Intervention'!BV288,stroke_decrement*'Calcs Men Intervention'!BV353,cancer_decrement*SUM('Calcs Men Intervention'!BV418,'Calcs Men Intervention'!BV483))</f>
        <v>0</v>
      </c>
      <c r="AU54" s="169">
        <f>SUM(R54*'Calcs Men Intervention'!R61,diabetes_decrement*'Calcs Men Intervention'!BW223,heart_decrement*'Calcs Men Intervention'!BW288,stroke_decrement*'Calcs Men Intervention'!BW353,cancer_decrement*SUM('Calcs Men Intervention'!BW418,'Calcs Men Intervention'!BW483))</f>
        <v>0</v>
      </c>
      <c r="AV54" s="169">
        <f>SUM(S54*'Calcs Men Intervention'!S61,diabetes_decrement*'Calcs Men Intervention'!BX223,heart_decrement*'Calcs Men Intervention'!BX288,stroke_decrement*'Calcs Men Intervention'!BX353,cancer_decrement*SUM('Calcs Men Intervention'!BX418,'Calcs Men Intervention'!BX483))</f>
        <v>0</v>
      </c>
      <c r="AW54" s="169">
        <f>SUM(T54*'Calcs Men Intervention'!T61,diabetes_decrement*'Calcs Men Intervention'!BY223,heart_decrement*'Calcs Men Intervention'!BY288,stroke_decrement*'Calcs Men Intervention'!BY353,cancer_decrement*SUM('Calcs Men Intervention'!BY418,'Calcs Men Intervention'!BY483))</f>
        <v>0</v>
      </c>
      <c r="AX54" s="169">
        <f>SUM(U54*'Calcs Men Intervention'!U61,diabetes_decrement*'Calcs Men Intervention'!BZ223,heart_decrement*'Calcs Men Intervention'!BZ288,stroke_decrement*'Calcs Men Intervention'!BZ353,cancer_decrement*SUM('Calcs Men Intervention'!BZ418,'Calcs Men Intervention'!BZ483))</f>
        <v>0</v>
      </c>
      <c r="AY54" s="169">
        <f>SUM(V54*'Calcs Men Intervention'!V61,diabetes_decrement*'Calcs Men Intervention'!CA223,heart_decrement*'Calcs Men Intervention'!CA288,stroke_decrement*'Calcs Men Intervention'!CA353,cancer_decrement*SUM('Calcs Men Intervention'!CA418,'Calcs Men Intervention'!CA483))</f>
        <v>0</v>
      </c>
      <c r="AZ54" s="169">
        <f>SUM(W54*'Calcs Men Intervention'!W61,diabetes_decrement*'Calcs Men Intervention'!CB223,heart_decrement*'Calcs Men Intervention'!CB288,stroke_decrement*'Calcs Men Intervention'!CB353,cancer_decrement*SUM('Calcs Men Intervention'!CB418,'Calcs Men Intervention'!CB483))</f>
        <v>0</v>
      </c>
      <c r="BA54" s="169">
        <f>SUM(X54*'Calcs Men Intervention'!X61,diabetes_decrement*'Calcs Men Intervention'!CC223,heart_decrement*'Calcs Men Intervention'!CC288,stroke_decrement*'Calcs Men Intervention'!CC353,cancer_decrement*SUM('Calcs Men Intervention'!CC418,'Calcs Men Intervention'!CC483))</f>
        <v>0</v>
      </c>
      <c r="BB54" s="169">
        <f>SUM(Y54*'Calcs Men Intervention'!Y61,diabetes_decrement*'Calcs Men Intervention'!CD223,heart_decrement*'Calcs Men Intervention'!CD288,stroke_decrement*'Calcs Men Intervention'!CD353,cancer_decrement*SUM('Calcs Men Intervention'!CD418,'Calcs Men Intervention'!CD483))</f>
        <v>0</v>
      </c>
      <c r="BC54" s="169">
        <f>SUM(Z54*'Calcs Men Intervention'!Z61,diabetes_decrement*'Calcs Men Intervention'!CE223,heart_decrement*'Calcs Men Intervention'!CE288,stroke_decrement*'Calcs Men Intervention'!CE353,cancer_decrement*SUM('Calcs Men Intervention'!CE418,'Calcs Men Intervention'!CE483))</f>
        <v>0</v>
      </c>
      <c r="BD54" s="169">
        <f>SUM(AA54*'Calcs Men Intervention'!AA61,diabetes_decrement*'Calcs Men Intervention'!CF223,heart_decrement*'Calcs Men Intervention'!CF288,stroke_decrement*'Calcs Men Intervention'!CF353,cancer_decrement*SUM('Calcs Men Intervention'!CF418,'Calcs Men Intervention'!CF483))</f>
        <v>0</v>
      </c>
      <c r="BE54" s="169">
        <f>SUM(AB54*'Calcs Men Intervention'!AB61,diabetes_decrement*'Calcs Men Intervention'!CG223,heart_decrement*'Calcs Men Intervention'!CG288,stroke_decrement*'Calcs Men Intervention'!CG353,cancer_decrement*SUM('Calcs Men Intervention'!CG418,'Calcs Men Intervention'!CG483))</f>
        <v>0</v>
      </c>
    </row>
    <row r="55" spans="2:57" x14ac:dyDescent="0.3">
      <c r="B55" s="1">
        <v>20</v>
      </c>
      <c r="C55" s="53"/>
      <c r="D55" s="53"/>
      <c r="E55" s="53"/>
      <c r="F55" s="53"/>
      <c r="G55" s="53"/>
      <c r="H55" s="53"/>
      <c r="I55" s="53"/>
      <c r="J55" s="53"/>
      <c r="K55" s="53"/>
      <c r="L55" s="53"/>
      <c r="M55" s="53"/>
      <c r="N55" s="53"/>
      <c r="O55" s="53"/>
      <c r="P55" s="53"/>
      <c r="Q55" s="53"/>
      <c r="R55" s="53"/>
      <c r="S55" s="53"/>
      <c r="T55" s="53"/>
      <c r="U55" s="53"/>
      <c r="V55" s="53"/>
      <c r="W55" s="53">
        <f>MIN(SUMPRODUCT(CHOOSE({1,2,3,4,5,6},'Calcs Men Intervention'!AY128,'Calcs Men Intervention'!AY128^2,'Calcs Men Intervention'!AY128^3,'Calcs Men Intervention'!V96,0,1),Utilities!$BG$11:$BL$11),1)</f>
        <v>1</v>
      </c>
      <c r="X55" s="53">
        <f>MIN(SUMPRODUCT(CHOOSE({1,2,3,4,5,6},'Calcs Men Intervention'!AZ128,'Calcs Men Intervention'!AZ128^2,'Calcs Men Intervention'!AZ128^3,'Calcs Men Intervention'!W96,0,1),Utilities!$BG$11:$BL$11),1)</f>
        <v>1</v>
      </c>
      <c r="Y55" s="53">
        <f>MIN(SUMPRODUCT(CHOOSE({1,2,3,4,5,6},'Calcs Men Intervention'!BA128,'Calcs Men Intervention'!BA128^2,'Calcs Men Intervention'!BA128^3,'Calcs Men Intervention'!X96,0,1),Utilities!$BG$11:$BL$11),1)</f>
        <v>1</v>
      </c>
      <c r="Z55" s="53">
        <f>MIN(SUMPRODUCT(CHOOSE({1,2,3,4,5,6},'Calcs Men Intervention'!BB128,'Calcs Men Intervention'!BB128^2,'Calcs Men Intervention'!BB128^3,'Calcs Men Intervention'!Y96,0,1),Utilities!$BG$11:$BL$11),1)</f>
        <v>1</v>
      </c>
      <c r="AA55" s="53">
        <f>MIN(SUMPRODUCT(CHOOSE({1,2,3,4,5,6},'Calcs Men Intervention'!BC128,'Calcs Men Intervention'!BC128^2,'Calcs Men Intervention'!BC128^3,'Calcs Men Intervention'!Z96,0,1),Utilities!$BG$11:$BL$11),1)</f>
        <v>1</v>
      </c>
      <c r="AB55" s="53">
        <f>MIN(SUMPRODUCT(CHOOSE({1,2,3,4,5,6},'Calcs Men Intervention'!BD128,'Calcs Men Intervention'!BD128^2,'Calcs Men Intervention'!BD128^3,'Calcs Men Intervention'!AA96,0,1),Utilities!$BG$11:$BL$11),1)</f>
        <v>1</v>
      </c>
      <c r="AE55" s="1">
        <v>20</v>
      </c>
      <c r="AF55" s="169">
        <f>SUM(C55*'Calcs Men Intervention'!C62,diabetes_decrement*'Calcs Men Intervention'!BH224,heart_decrement*'Calcs Men Intervention'!BH289,stroke_decrement*'Calcs Men Intervention'!BH354,cancer_decrement*SUM('Calcs Men Intervention'!BH419,'Calcs Men Intervention'!BH484))</f>
        <v>0</v>
      </c>
      <c r="AG55" s="169">
        <f>SUM(D55*'Calcs Men Intervention'!D62,diabetes_decrement*'Calcs Men Intervention'!BI224,heart_decrement*'Calcs Men Intervention'!BI289,stroke_decrement*'Calcs Men Intervention'!BI354,cancer_decrement*SUM('Calcs Men Intervention'!BI419,'Calcs Men Intervention'!BI484))</f>
        <v>0</v>
      </c>
      <c r="AH55" s="169">
        <f>SUM(E55*'Calcs Men Intervention'!E62,diabetes_decrement*'Calcs Men Intervention'!BJ224,heart_decrement*'Calcs Men Intervention'!BJ289,stroke_decrement*'Calcs Men Intervention'!BJ354,cancer_decrement*SUM('Calcs Men Intervention'!BJ419,'Calcs Men Intervention'!BJ484))</f>
        <v>0</v>
      </c>
      <c r="AI55" s="169">
        <f>SUM(F55*'Calcs Men Intervention'!F62,diabetes_decrement*'Calcs Men Intervention'!BK224,heart_decrement*'Calcs Men Intervention'!BK289,stroke_decrement*'Calcs Men Intervention'!BK354,cancer_decrement*SUM('Calcs Men Intervention'!BK419,'Calcs Men Intervention'!BK484))</f>
        <v>0</v>
      </c>
      <c r="AJ55" s="169">
        <f>SUM(G55*'Calcs Men Intervention'!G62,diabetes_decrement*'Calcs Men Intervention'!BL224,heart_decrement*'Calcs Men Intervention'!BL289,stroke_decrement*'Calcs Men Intervention'!BL354,cancer_decrement*SUM('Calcs Men Intervention'!BL419,'Calcs Men Intervention'!BL484))</f>
        <v>0</v>
      </c>
      <c r="AK55" s="169">
        <f>SUM(H55*'Calcs Men Intervention'!H62,diabetes_decrement*'Calcs Men Intervention'!BM224,heart_decrement*'Calcs Men Intervention'!BM289,stroke_decrement*'Calcs Men Intervention'!BM354,cancer_decrement*SUM('Calcs Men Intervention'!BM419,'Calcs Men Intervention'!BM484))</f>
        <v>0</v>
      </c>
      <c r="AL55" s="169">
        <f>SUM(I55*'Calcs Men Intervention'!I62,diabetes_decrement*'Calcs Men Intervention'!BN224,heart_decrement*'Calcs Men Intervention'!BN289,stroke_decrement*'Calcs Men Intervention'!BN354,cancer_decrement*SUM('Calcs Men Intervention'!BN419,'Calcs Men Intervention'!BN484))</f>
        <v>0</v>
      </c>
      <c r="AM55" s="169">
        <f>SUM(J55*'Calcs Men Intervention'!J62,diabetes_decrement*'Calcs Men Intervention'!BO224,heart_decrement*'Calcs Men Intervention'!BO289,stroke_decrement*'Calcs Men Intervention'!BO354,cancer_decrement*SUM('Calcs Men Intervention'!BO419,'Calcs Men Intervention'!BO484))</f>
        <v>0</v>
      </c>
      <c r="AN55" s="169">
        <f>SUM(K55*'Calcs Men Intervention'!K62,diabetes_decrement*'Calcs Men Intervention'!BP224,heart_decrement*'Calcs Men Intervention'!BP289,stroke_decrement*'Calcs Men Intervention'!BP354,cancer_decrement*SUM('Calcs Men Intervention'!BP419,'Calcs Men Intervention'!BP484))</f>
        <v>0</v>
      </c>
      <c r="AO55" s="169">
        <f>SUM(L55*'Calcs Men Intervention'!L62,diabetes_decrement*'Calcs Men Intervention'!BQ224,heart_decrement*'Calcs Men Intervention'!BQ289,stroke_decrement*'Calcs Men Intervention'!BQ354,cancer_decrement*SUM('Calcs Men Intervention'!BQ419,'Calcs Men Intervention'!BQ484))</f>
        <v>0</v>
      </c>
      <c r="AP55" s="169">
        <f>SUM(M55*'Calcs Men Intervention'!M62,diabetes_decrement*'Calcs Men Intervention'!BR224,heart_decrement*'Calcs Men Intervention'!BR289,stroke_decrement*'Calcs Men Intervention'!BR354,cancer_decrement*SUM('Calcs Men Intervention'!BR419,'Calcs Men Intervention'!BR484))</f>
        <v>0</v>
      </c>
      <c r="AQ55" s="169">
        <f>SUM(N55*'Calcs Men Intervention'!N62,diabetes_decrement*'Calcs Men Intervention'!BS224,heart_decrement*'Calcs Men Intervention'!BS289,stroke_decrement*'Calcs Men Intervention'!BS354,cancer_decrement*SUM('Calcs Men Intervention'!BS419,'Calcs Men Intervention'!BS484))</f>
        <v>0</v>
      </c>
      <c r="AR55" s="169">
        <f>SUM(O55*'Calcs Men Intervention'!O62,diabetes_decrement*'Calcs Men Intervention'!BT224,heart_decrement*'Calcs Men Intervention'!BT289,stroke_decrement*'Calcs Men Intervention'!BT354,cancer_decrement*SUM('Calcs Men Intervention'!BT419,'Calcs Men Intervention'!BT484))</f>
        <v>0</v>
      </c>
      <c r="AS55" s="169">
        <f>SUM(P55*'Calcs Men Intervention'!P62,diabetes_decrement*'Calcs Men Intervention'!BU224,heart_decrement*'Calcs Men Intervention'!BU289,stroke_decrement*'Calcs Men Intervention'!BU354,cancer_decrement*SUM('Calcs Men Intervention'!BU419,'Calcs Men Intervention'!BU484))</f>
        <v>0</v>
      </c>
      <c r="AT55" s="169">
        <f>SUM(Q55*'Calcs Men Intervention'!Q62,diabetes_decrement*'Calcs Men Intervention'!BV224,heart_decrement*'Calcs Men Intervention'!BV289,stroke_decrement*'Calcs Men Intervention'!BV354,cancer_decrement*SUM('Calcs Men Intervention'!BV419,'Calcs Men Intervention'!BV484))</f>
        <v>0</v>
      </c>
      <c r="AU55" s="169">
        <f>SUM(R55*'Calcs Men Intervention'!R62,diabetes_decrement*'Calcs Men Intervention'!BW224,heart_decrement*'Calcs Men Intervention'!BW289,stroke_decrement*'Calcs Men Intervention'!BW354,cancer_decrement*SUM('Calcs Men Intervention'!BW419,'Calcs Men Intervention'!BW484))</f>
        <v>0</v>
      </c>
      <c r="AV55" s="169">
        <f>SUM(S55*'Calcs Men Intervention'!S62,diabetes_decrement*'Calcs Men Intervention'!BX224,heart_decrement*'Calcs Men Intervention'!BX289,stroke_decrement*'Calcs Men Intervention'!BX354,cancer_decrement*SUM('Calcs Men Intervention'!BX419,'Calcs Men Intervention'!BX484))</f>
        <v>0</v>
      </c>
      <c r="AW55" s="169">
        <f>SUM(T55*'Calcs Men Intervention'!T62,diabetes_decrement*'Calcs Men Intervention'!BY224,heart_decrement*'Calcs Men Intervention'!BY289,stroke_decrement*'Calcs Men Intervention'!BY354,cancer_decrement*SUM('Calcs Men Intervention'!BY419,'Calcs Men Intervention'!BY484))</f>
        <v>0</v>
      </c>
      <c r="AX55" s="169">
        <f>SUM(U55*'Calcs Men Intervention'!U62,diabetes_decrement*'Calcs Men Intervention'!BZ224,heart_decrement*'Calcs Men Intervention'!BZ289,stroke_decrement*'Calcs Men Intervention'!BZ354,cancer_decrement*SUM('Calcs Men Intervention'!BZ419,'Calcs Men Intervention'!BZ484))</f>
        <v>0</v>
      </c>
      <c r="AY55" s="169">
        <f>SUM(V55*'Calcs Men Intervention'!V62,diabetes_decrement*'Calcs Men Intervention'!CA224,heart_decrement*'Calcs Men Intervention'!CA289,stroke_decrement*'Calcs Men Intervention'!CA354,cancer_decrement*SUM('Calcs Men Intervention'!CA419,'Calcs Men Intervention'!CA484))</f>
        <v>0</v>
      </c>
      <c r="AZ55" s="169">
        <f>SUM(W55*'Calcs Men Intervention'!W62,diabetes_decrement*'Calcs Men Intervention'!CB224,heart_decrement*'Calcs Men Intervention'!CB289,stroke_decrement*'Calcs Men Intervention'!CB354,cancer_decrement*SUM('Calcs Men Intervention'!CB419,'Calcs Men Intervention'!CB484))</f>
        <v>0</v>
      </c>
      <c r="BA55" s="169">
        <f>SUM(X55*'Calcs Men Intervention'!X62,diabetes_decrement*'Calcs Men Intervention'!CC224,heart_decrement*'Calcs Men Intervention'!CC289,stroke_decrement*'Calcs Men Intervention'!CC354,cancer_decrement*SUM('Calcs Men Intervention'!CC419,'Calcs Men Intervention'!CC484))</f>
        <v>0</v>
      </c>
      <c r="BB55" s="169">
        <f>SUM(Y55*'Calcs Men Intervention'!Y62,diabetes_decrement*'Calcs Men Intervention'!CD224,heart_decrement*'Calcs Men Intervention'!CD289,stroke_decrement*'Calcs Men Intervention'!CD354,cancer_decrement*SUM('Calcs Men Intervention'!CD419,'Calcs Men Intervention'!CD484))</f>
        <v>0</v>
      </c>
      <c r="BC55" s="169">
        <f>SUM(Z55*'Calcs Men Intervention'!Z62,diabetes_decrement*'Calcs Men Intervention'!CE224,heart_decrement*'Calcs Men Intervention'!CE289,stroke_decrement*'Calcs Men Intervention'!CE354,cancer_decrement*SUM('Calcs Men Intervention'!CE419,'Calcs Men Intervention'!CE484))</f>
        <v>0</v>
      </c>
      <c r="BD55" s="169">
        <f>SUM(AA55*'Calcs Men Intervention'!AA62,diabetes_decrement*'Calcs Men Intervention'!CF224,heart_decrement*'Calcs Men Intervention'!CF289,stroke_decrement*'Calcs Men Intervention'!CF354,cancer_decrement*SUM('Calcs Men Intervention'!CF419,'Calcs Men Intervention'!CF484))</f>
        <v>0</v>
      </c>
      <c r="BE55" s="169">
        <f>SUM(AB55*'Calcs Men Intervention'!AB62,diabetes_decrement*'Calcs Men Intervention'!CG224,heart_decrement*'Calcs Men Intervention'!CG289,stroke_decrement*'Calcs Men Intervention'!CG354,cancer_decrement*SUM('Calcs Men Intervention'!CG419,'Calcs Men Intervention'!CG484))</f>
        <v>0</v>
      </c>
    </row>
    <row r="56" spans="2:57" x14ac:dyDescent="0.3">
      <c r="B56" s="1">
        <v>21</v>
      </c>
      <c r="C56" s="53"/>
      <c r="D56" s="53"/>
      <c r="E56" s="53"/>
      <c r="F56" s="53"/>
      <c r="G56" s="53"/>
      <c r="H56" s="53"/>
      <c r="I56" s="53"/>
      <c r="J56" s="53"/>
      <c r="K56" s="53"/>
      <c r="L56" s="53"/>
      <c r="M56" s="53"/>
      <c r="N56" s="53"/>
      <c r="O56" s="53"/>
      <c r="P56" s="53"/>
      <c r="Q56" s="53"/>
      <c r="R56" s="53"/>
      <c r="S56" s="53"/>
      <c r="T56" s="53"/>
      <c r="U56" s="53"/>
      <c r="V56" s="53"/>
      <c r="W56" s="53"/>
      <c r="X56" s="53">
        <f>MIN(SUMPRODUCT(CHOOSE({1,2,3,4,5,6},'Calcs Men Intervention'!AZ129,'Calcs Men Intervention'!AZ129^2,'Calcs Men Intervention'!AZ129^3,'Calcs Men Intervention'!W97,0,1),Utilities!$BG$11:$BL$11),1)</f>
        <v>1</v>
      </c>
      <c r="Y56" s="53">
        <f>MIN(SUMPRODUCT(CHOOSE({1,2,3,4,5,6},'Calcs Men Intervention'!BA129,'Calcs Men Intervention'!BA129^2,'Calcs Men Intervention'!BA129^3,'Calcs Men Intervention'!X97,0,1),Utilities!$BG$11:$BL$11),1)</f>
        <v>1</v>
      </c>
      <c r="Z56" s="53">
        <f>MIN(SUMPRODUCT(CHOOSE({1,2,3,4,5,6},'Calcs Men Intervention'!BB129,'Calcs Men Intervention'!BB129^2,'Calcs Men Intervention'!BB129^3,'Calcs Men Intervention'!Y97,0,1),Utilities!$BG$11:$BL$11),1)</f>
        <v>1</v>
      </c>
      <c r="AA56" s="53">
        <f>MIN(SUMPRODUCT(CHOOSE({1,2,3,4,5,6},'Calcs Men Intervention'!BC129,'Calcs Men Intervention'!BC129^2,'Calcs Men Intervention'!BC129^3,'Calcs Men Intervention'!Z97,0,1),Utilities!$BG$11:$BL$11),1)</f>
        <v>1</v>
      </c>
      <c r="AB56" s="53">
        <f>MIN(SUMPRODUCT(CHOOSE({1,2,3,4,5,6},'Calcs Men Intervention'!BD129,'Calcs Men Intervention'!BD129^2,'Calcs Men Intervention'!BD129^3,'Calcs Men Intervention'!AA97,0,1),Utilities!$BG$11:$BL$11),1)</f>
        <v>1</v>
      </c>
      <c r="AE56" s="1">
        <v>21</v>
      </c>
      <c r="AF56" s="169">
        <f>SUM(C56*'Calcs Men Intervention'!C63,diabetes_decrement*'Calcs Men Intervention'!BH225,heart_decrement*'Calcs Men Intervention'!BH290,stroke_decrement*'Calcs Men Intervention'!BH355,cancer_decrement*SUM('Calcs Men Intervention'!BH420,'Calcs Men Intervention'!BH485))</f>
        <v>0</v>
      </c>
      <c r="AG56" s="169">
        <f>SUM(D56*'Calcs Men Intervention'!D63,diabetes_decrement*'Calcs Men Intervention'!BI225,heart_decrement*'Calcs Men Intervention'!BI290,stroke_decrement*'Calcs Men Intervention'!BI355,cancer_decrement*SUM('Calcs Men Intervention'!BI420,'Calcs Men Intervention'!BI485))</f>
        <v>0</v>
      </c>
      <c r="AH56" s="169">
        <f>SUM(E56*'Calcs Men Intervention'!E63,diabetes_decrement*'Calcs Men Intervention'!BJ225,heart_decrement*'Calcs Men Intervention'!BJ290,stroke_decrement*'Calcs Men Intervention'!BJ355,cancer_decrement*SUM('Calcs Men Intervention'!BJ420,'Calcs Men Intervention'!BJ485))</f>
        <v>0</v>
      </c>
      <c r="AI56" s="169">
        <f>SUM(F56*'Calcs Men Intervention'!F63,diabetes_decrement*'Calcs Men Intervention'!BK225,heart_decrement*'Calcs Men Intervention'!BK290,stroke_decrement*'Calcs Men Intervention'!BK355,cancer_decrement*SUM('Calcs Men Intervention'!BK420,'Calcs Men Intervention'!BK485))</f>
        <v>0</v>
      </c>
      <c r="AJ56" s="169">
        <f>SUM(G56*'Calcs Men Intervention'!G63,diabetes_decrement*'Calcs Men Intervention'!BL225,heart_decrement*'Calcs Men Intervention'!BL290,stroke_decrement*'Calcs Men Intervention'!BL355,cancer_decrement*SUM('Calcs Men Intervention'!BL420,'Calcs Men Intervention'!BL485))</f>
        <v>0</v>
      </c>
      <c r="AK56" s="169">
        <f>SUM(H56*'Calcs Men Intervention'!H63,diabetes_decrement*'Calcs Men Intervention'!BM225,heart_decrement*'Calcs Men Intervention'!BM290,stroke_decrement*'Calcs Men Intervention'!BM355,cancer_decrement*SUM('Calcs Men Intervention'!BM420,'Calcs Men Intervention'!BM485))</f>
        <v>0</v>
      </c>
      <c r="AL56" s="169">
        <f>SUM(I56*'Calcs Men Intervention'!I63,diabetes_decrement*'Calcs Men Intervention'!BN225,heart_decrement*'Calcs Men Intervention'!BN290,stroke_decrement*'Calcs Men Intervention'!BN355,cancer_decrement*SUM('Calcs Men Intervention'!BN420,'Calcs Men Intervention'!BN485))</f>
        <v>0</v>
      </c>
      <c r="AM56" s="169">
        <f>SUM(J56*'Calcs Men Intervention'!J63,diabetes_decrement*'Calcs Men Intervention'!BO225,heart_decrement*'Calcs Men Intervention'!BO290,stroke_decrement*'Calcs Men Intervention'!BO355,cancer_decrement*SUM('Calcs Men Intervention'!BO420,'Calcs Men Intervention'!BO485))</f>
        <v>0</v>
      </c>
      <c r="AN56" s="169">
        <f>SUM(K56*'Calcs Men Intervention'!K63,diabetes_decrement*'Calcs Men Intervention'!BP225,heart_decrement*'Calcs Men Intervention'!BP290,stroke_decrement*'Calcs Men Intervention'!BP355,cancer_decrement*SUM('Calcs Men Intervention'!BP420,'Calcs Men Intervention'!BP485))</f>
        <v>0</v>
      </c>
      <c r="AO56" s="169">
        <f>SUM(L56*'Calcs Men Intervention'!L63,diabetes_decrement*'Calcs Men Intervention'!BQ225,heart_decrement*'Calcs Men Intervention'!BQ290,stroke_decrement*'Calcs Men Intervention'!BQ355,cancer_decrement*SUM('Calcs Men Intervention'!BQ420,'Calcs Men Intervention'!BQ485))</f>
        <v>0</v>
      </c>
      <c r="AP56" s="169">
        <f>SUM(M56*'Calcs Men Intervention'!M63,diabetes_decrement*'Calcs Men Intervention'!BR225,heart_decrement*'Calcs Men Intervention'!BR290,stroke_decrement*'Calcs Men Intervention'!BR355,cancer_decrement*SUM('Calcs Men Intervention'!BR420,'Calcs Men Intervention'!BR485))</f>
        <v>0</v>
      </c>
      <c r="AQ56" s="169">
        <f>SUM(N56*'Calcs Men Intervention'!N63,diabetes_decrement*'Calcs Men Intervention'!BS225,heart_decrement*'Calcs Men Intervention'!BS290,stroke_decrement*'Calcs Men Intervention'!BS355,cancer_decrement*SUM('Calcs Men Intervention'!BS420,'Calcs Men Intervention'!BS485))</f>
        <v>0</v>
      </c>
      <c r="AR56" s="169">
        <f>SUM(O56*'Calcs Men Intervention'!O63,diabetes_decrement*'Calcs Men Intervention'!BT225,heart_decrement*'Calcs Men Intervention'!BT290,stroke_decrement*'Calcs Men Intervention'!BT355,cancer_decrement*SUM('Calcs Men Intervention'!BT420,'Calcs Men Intervention'!BT485))</f>
        <v>0</v>
      </c>
      <c r="AS56" s="169">
        <f>SUM(P56*'Calcs Men Intervention'!P63,diabetes_decrement*'Calcs Men Intervention'!BU225,heart_decrement*'Calcs Men Intervention'!BU290,stroke_decrement*'Calcs Men Intervention'!BU355,cancer_decrement*SUM('Calcs Men Intervention'!BU420,'Calcs Men Intervention'!BU485))</f>
        <v>0</v>
      </c>
      <c r="AT56" s="169">
        <f>SUM(Q56*'Calcs Men Intervention'!Q63,diabetes_decrement*'Calcs Men Intervention'!BV225,heart_decrement*'Calcs Men Intervention'!BV290,stroke_decrement*'Calcs Men Intervention'!BV355,cancer_decrement*SUM('Calcs Men Intervention'!BV420,'Calcs Men Intervention'!BV485))</f>
        <v>0</v>
      </c>
      <c r="AU56" s="169">
        <f>SUM(R56*'Calcs Men Intervention'!R63,diabetes_decrement*'Calcs Men Intervention'!BW225,heart_decrement*'Calcs Men Intervention'!BW290,stroke_decrement*'Calcs Men Intervention'!BW355,cancer_decrement*SUM('Calcs Men Intervention'!BW420,'Calcs Men Intervention'!BW485))</f>
        <v>0</v>
      </c>
      <c r="AV56" s="169">
        <f>SUM(S56*'Calcs Men Intervention'!S63,diabetes_decrement*'Calcs Men Intervention'!BX225,heart_decrement*'Calcs Men Intervention'!BX290,stroke_decrement*'Calcs Men Intervention'!BX355,cancer_decrement*SUM('Calcs Men Intervention'!BX420,'Calcs Men Intervention'!BX485))</f>
        <v>0</v>
      </c>
      <c r="AW56" s="169">
        <f>SUM(T56*'Calcs Men Intervention'!T63,diabetes_decrement*'Calcs Men Intervention'!BY225,heart_decrement*'Calcs Men Intervention'!BY290,stroke_decrement*'Calcs Men Intervention'!BY355,cancer_decrement*SUM('Calcs Men Intervention'!BY420,'Calcs Men Intervention'!BY485))</f>
        <v>0</v>
      </c>
      <c r="AX56" s="169">
        <f>SUM(U56*'Calcs Men Intervention'!U63,diabetes_decrement*'Calcs Men Intervention'!BZ225,heart_decrement*'Calcs Men Intervention'!BZ290,stroke_decrement*'Calcs Men Intervention'!BZ355,cancer_decrement*SUM('Calcs Men Intervention'!BZ420,'Calcs Men Intervention'!BZ485))</f>
        <v>0</v>
      </c>
      <c r="AY56" s="169">
        <f>SUM(V56*'Calcs Men Intervention'!V63,diabetes_decrement*'Calcs Men Intervention'!CA225,heart_decrement*'Calcs Men Intervention'!CA290,stroke_decrement*'Calcs Men Intervention'!CA355,cancer_decrement*SUM('Calcs Men Intervention'!CA420,'Calcs Men Intervention'!CA485))</f>
        <v>0</v>
      </c>
      <c r="AZ56" s="169">
        <f>SUM(W56*'Calcs Men Intervention'!W63,diabetes_decrement*'Calcs Men Intervention'!CB225,heart_decrement*'Calcs Men Intervention'!CB290,stroke_decrement*'Calcs Men Intervention'!CB355,cancer_decrement*SUM('Calcs Men Intervention'!CB420,'Calcs Men Intervention'!CB485))</f>
        <v>0</v>
      </c>
      <c r="BA56" s="169">
        <f>SUM(X56*'Calcs Men Intervention'!X63,diabetes_decrement*'Calcs Men Intervention'!CC225,heart_decrement*'Calcs Men Intervention'!CC290,stroke_decrement*'Calcs Men Intervention'!CC355,cancer_decrement*SUM('Calcs Men Intervention'!CC420,'Calcs Men Intervention'!CC485))</f>
        <v>0</v>
      </c>
      <c r="BB56" s="169">
        <f>SUM(Y56*'Calcs Men Intervention'!Y63,diabetes_decrement*'Calcs Men Intervention'!CD225,heart_decrement*'Calcs Men Intervention'!CD290,stroke_decrement*'Calcs Men Intervention'!CD355,cancer_decrement*SUM('Calcs Men Intervention'!CD420,'Calcs Men Intervention'!CD485))</f>
        <v>0</v>
      </c>
      <c r="BC56" s="169">
        <f>SUM(Z56*'Calcs Men Intervention'!Z63,diabetes_decrement*'Calcs Men Intervention'!CE225,heart_decrement*'Calcs Men Intervention'!CE290,stroke_decrement*'Calcs Men Intervention'!CE355,cancer_decrement*SUM('Calcs Men Intervention'!CE420,'Calcs Men Intervention'!CE485))</f>
        <v>0</v>
      </c>
      <c r="BD56" s="169">
        <f>SUM(AA56*'Calcs Men Intervention'!AA63,diabetes_decrement*'Calcs Men Intervention'!CF225,heart_decrement*'Calcs Men Intervention'!CF290,stroke_decrement*'Calcs Men Intervention'!CF355,cancer_decrement*SUM('Calcs Men Intervention'!CF420,'Calcs Men Intervention'!CF485))</f>
        <v>0</v>
      </c>
      <c r="BE56" s="169">
        <f>SUM(AB56*'Calcs Men Intervention'!AB63,diabetes_decrement*'Calcs Men Intervention'!CG225,heart_decrement*'Calcs Men Intervention'!CG290,stroke_decrement*'Calcs Men Intervention'!CG355,cancer_decrement*SUM('Calcs Men Intervention'!CG420,'Calcs Men Intervention'!CG485))</f>
        <v>0</v>
      </c>
    </row>
    <row r="57" spans="2:57" x14ac:dyDescent="0.3">
      <c r="B57" s="1">
        <v>22</v>
      </c>
      <c r="C57" s="53"/>
      <c r="D57" s="53"/>
      <c r="E57" s="53"/>
      <c r="F57" s="53"/>
      <c r="G57" s="53"/>
      <c r="H57" s="53"/>
      <c r="I57" s="53"/>
      <c r="J57" s="53"/>
      <c r="K57" s="53"/>
      <c r="L57" s="53"/>
      <c r="M57" s="53"/>
      <c r="N57" s="53"/>
      <c r="O57" s="53"/>
      <c r="P57" s="53"/>
      <c r="Q57" s="53"/>
      <c r="R57" s="53"/>
      <c r="S57" s="53"/>
      <c r="T57" s="53"/>
      <c r="U57" s="53"/>
      <c r="V57" s="53"/>
      <c r="W57" s="53"/>
      <c r="X57" s="53"/>
      <c r="Y57" s="53">
        <f>MIN(SUMPRODUCT(CHOOSE({1,2,3,4,5,6},'Calcs Men Intervention'!BA130,'Calcs Men Intervention'!BA130^2,'Calcs Men Intervention'!BA130^3,'Calcs Men Intervention'!X98,0,1),Utilities!$BG$11:$BL$11),1)</f>
        <v>1</v>
      </c>
      <c r="Z57" s="53">
        <f>MIN(SUMPRODUCT(CHOOSE({1,2,3,4,5,6},'Calcs Men Intervention'!BB130,'Calcs Men Intervention'!BB130^2,'Calcs Men Intervention'!BB130^3,'Calcs Men Intervention'!Y98,0,1),Utilities!$BG$11:$BL$11),1)</f>
        <v>1</v>
      </c>
      <c r="AA57" s="53">
        <f>MIN(SUMPRODUCT(CHOOSE({1,2,3,4,5,6},'Calcs Men Intervention'!BC130,'Calcs Men Intervention'!BC130^2,'Calcs Men Intervention'!BC130^3,'Calcs Men Intervention'!Z98,0,1),Utilities!$BG$11:$BL$11),1)</f>
        <v>1</v>
      </c>
      <c r="AB57" s="53">
        <f>MIN(SUMPRODUCT(CHOOSE({1,2,3,4,5,6},'Calcs Men Intervention'!BD130,'Calcs Men Intervention'!BD130^2,'Calcs Men Intervention'!BD130^3,'Calcs Men Intervention'!AA98,0,1),Utilities!$BG$11:$BL$11),1)</f>
        <v>1</v>
      </c>
      <c r="AE57" s="1">
        <v>22</v>
      </c>
      <c r="AF57" s="169">
        <f>SUM(C57*'Calcs Men Intervention'!C64,diabetes_decrement*'Calcs Men Intervention'!BH226,heart_decrement*'Calcs Men Intervention'!BH291,stroke_decrement*'Calcs Men Intervention'!BH356,cancer_decrement*SUM('Calcs Men Intervention'!BH421,'Calcs Men Intervention'!BH486))</f>
        <v>0</v>
      </c>
      <c r="AG57" s="169">
        <f>SUM(D57*'Calcs Men Intervention'!D64,diabetes_decrement*'Calcs Men Intervention'!BI226,heart_decrement*'Calcs Men Intervention'!BI291,stroke_decrement*'Calcs Men Intervention'!BI356,cancer_decrement*SUM('Calcs Men Intervention'!BI421,'Calcs Men Intervention'!BI486))</f>
        <v>0</v>
      </c>
      <c r="AH57" s="169">
        <f>SUM(E57*'Calcs Men Intervention'!E64,diabetes_decrement*'Calcs Men Intervention'!BJ226,heart_decrement*'Calcs Men Intervention'!BJ291,stroke_decrement*'Calcs Men Intervention'!BJ356,cancer_decrement*SUM('Calcs Men Intervention'!BJ421,'Calcs Men Intervention'!BJ486))</f>
        <v>0</v>
      </c>
      <c r="AI57" s="169">
        <f>SUM(F57*'Calcs Men Intervention'!F64,diabetes_decrement*'Calcs Men Intervention'!BK226,heart_decrement*'Calcs Men Intervention'!BK291,stroke_decrement*'Calcs Men Intervention'!BK356,cancer_decrement*SUM('Calcs Men Intervention'!BK421,'Calcs Men Intervention'!BK486))</f>
        <v>0</v>
      </c>
      <c r="AJ57" s="169">
        <f>SUM(G57*'Calcs Men Intervention'!G64,diabetes_decrement*'Calcs Men Intervention'!BL226,heart_decrement*'Calcs Men Intervention'!BL291,stroke_decrement*'Calcs Men Intervention'!BL356,cancer_decrement*SUM('Calcs Men Intervention'!BL421,'Calcs Men Intervention'!BL486))</f>
        <v>0</v>
      </c>
      <c r="AK57" s="169">
        <f>SUM(H57*'Calcs Men Intervention'!H64,diabetes_decrement*'Calcs Men Intervention'!BM226,heart_decrement*'Calcs Men Intervention'!BM291,stroke_decrement*'Calcs Men Intervention'!BM356,cancer_decrement*SUM('Calcs Men Intervention'!BM421,'Calcs Men Intervention'!BM486))</f>
        <v>0</v>
      </c>
      <c r="AL57" s="169">
        <f>SUM(I57*'Calcs Men Intervention'!I64,diabetes_decrement*'Calcs Men Intervention'!BN226,heart_decrement*'Calcs Men Intervention'!BN291,stroke_decrement*'Calcs Men Intervention'!BN356,cancer_decrement*SUM('Calcs Men Intervention'!BN421,'Calcs Men Intervention'!BN486))</f>
        <v>0</v>
      </c>
      <c r="AM57" s="169">
        <f>SUM(J57*'Calcs Men Intervention'!J64,diabetes_decrement*'Calcs Men Intervention'!BO226,heart_decrement*'Calcs Men Intervention'!BO291,stroke_decrement*'Calcs Men Intervention'!BO356,cancer_decrement*SUM('Calcs Men Intervention'!BO421,'Calcs Men Intervention'!BO486))</f>
        <v>0</v>
      </c>
      <c r="AN57" s="169">
        <f>SUM(K57*'Calcs Men Intervention'!K64,diabetes_decrement*'Calcs Men Intervention'!BP226,heart_decrement*'Calcs Men Intervention'!BP291,stroke_decrement*'Calcs Men Intervention'!BP356,cancer_decrement*SUM('Calcs Men Intervention'!BP421,'Calcs Men Intervention'!BP486))</f>
        <v>0</v>
      </c>
      <c r="AO57" s="169">
        <f>SUM(L57*'Calcs Men Intervention'!L64,diabetes_decrement*'Calcs Men Intervention'!BQ226,heart_decrement*'Calcs Men Intervention'!BQ291,stroke_decrement*'Calcs Men Intervention'!BQ356,cancer_decrement*SUM('Calcs Men Intervention'!BQ421,'Calcs Men Intervention'!BQ486))</f>
        <v>0</v>
      </c>
      <c r="AP57" s="169">
        <f>SUM(M57*'Calcs Men Intervention'!M64,diabetes_decrement*'Calcs Men Intervention'!BR226,heart_decrement*'Calcs Men Intervention'!BR291,stroke_decrement*'Calcs Men Intervention'!BR356,cancer_decrement*SUM('Calcs Men Intervention'!BR421,'Calcs Men Intervention'!BR486))</f>
        <v>0</v>
      </c>
      <c r="AQ57" s="169">
        <f>SUM(N57*'Calcs Men Intervention'!N64,diabetes_decrement*'Calcs Men Intervention'!BS226,heart_decrement*'Calcs Men Intervention'!BS291,stroke_decrement*'Calcs Men Intervention'!BS356,cancer_decrement*SUM('Calcs Men Intervention'!BS421,'Calcs Men Intervention'!BS486))</f>
        <v>0</v>
      </c>
      <c r="AR57" s="169">
        <f>SUM(O57*'Calcs Men Intervention'!O64,diabetes_decrement*'Calcs Men Intervention'!BT226,heart_decrement*'Calcs Men Intervention'!BT291,stroke_decrement*'Calcs Men Intervention'!BT356,cancer_decrement*SUM('Calcs Men Intervention'!BT421,'Calcs Men Intervention'!BT486))</f>
        <v>0</v>
      </c>
      <c r="AS57" s="169">
        <f>SUM(P57*'Calcs Men Intervention'!P64,diabetes_decrement*'Calcs Men Intervention'!BU226,heart_decrement*'Calcs Men Intervention'!BU291,stroke_decrement*'Calcs Men Intervention'!BU356,cancer_decrement*SUM('Calcs Men Intervention'!BU421,'Calcs Men Intervention'!BU486))</f>
        <v>0</v>
      </c>
      <c r="AT57" s="169">
        <f>SUM(Q57*'Calcs Men Intervention'!Q64,diabetes_decrement*'Calcs Men Intervention'!BV226,heart_decrement*'Calcs Men Intervention'!BV291,stroke_decrement*'Calcs Men Intervention'!BV356,cancer_decrement*SUM('Calcs Men Intervention'!BV421,'Calcs Men Intervention'!BV486))</f>
        <v>0</v>
      </c>
      <c r="AU57" s="169">
        <f>SUM(R57*'Calcs Men Intervention'!R64,diabetes_decrement*'Calcs Men Intervention'!BW226,heart_decrement*'Calcs Men Intervention'!BW291,stroke_decrement*'Calcs Men Intervention'!BW356,cancer_decrement*SUM('Calcs Men Intervention'!BW421,'Calcs Men Intervention'!BW486))</f>
        <v>0</v>
      </c>
      <c r="AV57" s="169">
        <f>SUM(S57*'Calcs Men Intervention'!S64,diabetes_decrement*'Calcs Men Intervention'!BX226,heart_decrement*'Calcs Men Intervention'!BX291,stroke_decrement*'Calcs Men Intervention'!BX356,cancer_decrement*SUM('Calcs Men Intervention'!BX421,'Calcs Men Intervention'!BX486))</f>
        <v>0</v>
      </c>
      <c r="AW57" s="169">
        <f>SUM(T57*'Calcs Men Intervention'!T64,diabetes_decrement*'Calcs Men Intervention'!BY226,heart_decrement*'Calcs Men Intervention'!BY291,stroke_decrement*'Calcs Men Intervention'!BY356,cancer_decrement*SUM('Calcs Men Intervention'!BY421,'Calcs Men Intervention'!BY486))</f>
        <v>0</v>
      </c>
      <c r="AX57" s="169">
        <f>SUM(U57*'Calcs Men Intervention'!U64,diabetes_decrement*'Calcs Men Intervention'!BZ226,heart_decrement*'Calcs Men Intervention'!BZ291,stroke_decrement*'Calcs Men Intervention'!BZ356,cancer_decrement*SUM('Calcs Men Intervention'!BZ421,'Calcs Men Intervention'!BZ486))</f>
        <v>0</v>
      </c>
      <c r="AY57" s="169">
        <f>SUM(V57*'Calcs Men Intervention'!V64,diabetes_decrement*'Calcs Men Intervention'!CA226,heart_decrement*'Calcs Men Intervention'!CA291,stroke_decrement*'Calcs Men Intervention'!CA356,cancer_decrement*SUM('Calcs Men Intervention'!CA421,'Calcs Men Intervention'!CA486))</f>
        <v>0</v>
      </c>
      <c r="AZ57" s="169">
        <f>SUM(W57*'Calcs Men Intervention'!W64,diabetes_decrement*'Calcs Men Intervention'!CB226,heart_decrement*'Calcs Men Intervention'!CB291,stroke_decrement*'Calcs Men Intervention'!CB356,cancer_decrement*SUM('Calcs Men Intervention'!CB421,'Calcs Men Intervention'!CB486))</f>
        <v>0</v>
      </c>
      <c r="BA57" s="169">
        <f>SUM(X57*'Calcs Men Intervention'!X64,diabetes_decrement*'Calcs Men Intervention'!CC226,heart_decrement*'Calcs Men Intervention'!CC291,stroke_decrement*'Calcs Men Intervention'!CC356,cancer_decrement*SUM('Calcs Men Intervention'!CC421,'Calcs Men Intervention'!CC486))</f>
        <v>0</v>
      </c>
      <c r="BB57" s="169">
        <f>SUM(Y57*'Calcs Men Intervention'!Y64,diabetes_decrement*'Calcs Men Intervention'!CD226,heart_decrement*'Calcs Men Intervention'!CD291,stroke_decrement*'Calcs Men Intervention'!CD356,cancer_decrement*SUM('Calcs Men Intervention'!CD421,'Calcs Men Intervention'!CD486))</f>
        <v>0</v>
      </c>
      <c r="BC57" s="169">
        <f>SUM(Z57*'Calcs Men Intervention'!Z64,diabetes_decrement*'Calcs Men Intervention'!CE226,heart_decrement*'Calcs Men Intervention'!CE291,stroke_decrement*'Calcs Men Intervention'!CE356,cancer_decrement*SUM('Calcs Men Intervention'!CE421,'Calcs Men Intervention'!CE486))</f>
        <v>0</v>
      </c>
      <c r="BD57" s="169">
        <f>SUM(AA57*'Calcs Men Intervention'!AA64,diabetes_decrement*'Calcs Men Intervention'!CF226,heart_decrement*'Calcs Men Intervention'!CF291,stroke_decrement*'Calcs Men Intervention'!CF356,cancer_decrement*SUM('Calcs Men Intervention'!CF421,'Calcs Men Intervention'!CF486))</f>
        <v>0</v>
      </c>
      <c r="BE57" s="169">
        <f>SUM(AB57*'Calcs Men Intervention'!AB64,diabetes_decrement*'Calcs Men Intervention'!CG226,heart_decrement*'Calcs Men Intervention'!CG291,stroke_decrement*'Calcs Men Intervention'!CG356,cancer_decrement*SUM('Calcs Men Intervention'!CG421,'Calcs Men Intervention'!CG486))</f>
        <v>0</v>
      </c>
    </row>
    <row r="58" spans="2:57" x14ac:dyDescent="0.3">
      <c r="B58" s="1">
        <v>23</v>
      </c>
      <c r="C58" s="53"/>
      <c r="D58" s="53"/>
      <c r="E58" s="53"/>
      <c r="F58" s="53"/>
      <c r="G58" s="53"/>
      <c r="H58" s="53"/>
      <c r="I58" s="53"/>
      <c r="J58" s="53"/>
      <c r="K58" s="53"/>
      <c r="L58" s="53"/>
      <c r="M58" s="53"/>
      <c r="N58" s="53"/>
      <c r="O58" s="53"/>
      <c r="P58" s="53"/>
      <c r="Q58" s="53"/>
      <c r="R58" s="53"/>
      <c r="S58" s="53"/>
      <c r="T58" s="53"/>
      <c r="U58" s="53"/>
      <c r="V58" s="53"/>
      <c r="W58" s="53"/>
      <c r="X58" s="53"/>
      <c r="Y58" s="53"/>
      <c r="Z58" s="53">
        <f>MIN(SUMPRODUCT(CHOOSE({1,2,3,4,5,6},'Calcs Men Intervention'!BB131,'Calcs Men Intervention'!BB131^2,'Calcs Men Intervention'!BB131^3,'Calcs Men Intervention'!Y99,0,1),Utilities!$BG$11:$BL$11),1)</f>
        <v>1</v>
      </c>
      <c r="AA58" s="53">
        <f>MIN(SUMPRODUCT(CHOOSE({1,2,3,4,5,6},'Calcs Men Intervention'!BC131,'Calcs Men Intervention'!BC131^2,'Calcs Men Intervention'!BC131^3,'Calcs Men Intervention'!Z99,0,1),Utilities!$BG$11:$BL$11),1)</f>
        <v>1</v>
      </c>
      <c r="AB58" s="53">
        <f>MIN(SUMPRODUCT(CHOOSE({1,2,3,4,5,6},'Calcs Men Intervention'!BD131,'Calcs Men Intervention'!BD131^2,'Calcs Men Intervention'!BD131^3,'Calcs Men Intervention'!AA99,0,1),Utilities!$BG$11:$BL$11),1)</f>
        <v>1</v>
      </c>
      <c r="AE58" s="1">
        <v>23</v>
      </c>
      <c r="AF58" s="169">
        <f>SUM(C58*'Calcs Men Intervention'!C65,diabetes_decrement*'Calcs Men Intervention'!BH227,heart_decrement*'Calcs Men Intervention'!BH292,stroke_decrement*'Calcs Men Intervention'!BH357,cancer_decrement*SUM('Calcs Men Intervention'!BH422,'Calcs Men Intervention'!BH487))</f>
        <v>0</v>
      </c>
      <c r="AG58" s="169">
        <f>SUM(D58*'Calcs Men Intervention'!D65,diabetes_decrement*'Calcs Men Intervention'!BI227,heart_decrement*'Calcs Men Intervention'!BI292,stroke_decrement*'Calcs Men Intervention'!BI357,cancer_decrement*SUM('Calcs Men Intervention'!BI422,'Calcs Men Intervention'!BI487))</f>
        <v>0</v>
      </c>
      <c r="AH58" s="169">
        <f>SUM(E58*'Calcs Men Intervention'!E65,diabetes_decrement*'Calcs Men Intervention'!BJ227,heart_decrement*'Calcs Men Intervention'!BJ292,stroke_decrement*'Calcs Men Intervention'!BJ357,cancer_decrement*SUM('Calcs Men Intervention'!BJ422,'Calcs Men Intervention'!BJ487))</f>
        <v>0</v>
      </c>
      <c r="AI58" s="169">
        <f>SUM(F58*'Calcs Men Intervention'!F65,diabetes_decrement*'Calcs Men Intervention'!BK227,heart_decrement*'Calcs Men Intervention'!BK292,stroke_decrement*'Calcs Men Intervention'!BK357,cancer_decrement*SUM('Calcs Men Intervention'!BK422,'Calcs Men Intervention'!BK487))</f>
        <v>0</v>
      </c>
      <c r="AJ58" s="169">
        <f>SUM(G58*'Calcs Men Intervention'!G65,diabetes_decrement*'Calcs Men Intervention'!BL227,heart_decrement*'Calcs Men Intervention'!BL292,stroke_decrement*'Calcs Men Intervention'!BL357,cancer_decrement*SUM('Calcs Men Intervention'!BL422,'Calcs Men Intervention'!BL487))</f>
        <v>0</v>
      </c>
      <c r="AK58" s="169">
        <f>SUM(H58*'Calcs Men Intervention'!H65,diabetes_decrement*'Calcs Men Intervention'!BM227,heart_decrement*'Calcs Men Intervention'!BM292,stroke_decrement*'Calcs Men Intervention'!BM357,cancer_decrement*SUM('Calcs Men Intervention'!BM422,'Calcs Men Intervention'!BM487))</f>
        <v>0</v>
      </c>
      <c r="AL58" s="169">
        <f>SUM(I58*'Calcs Men Intervention'!I65,diabetes_decrement*'Calcs Men Intervention'!BN227,heart_decrement*'Calcs Men Intervention'!BN292,stroke_decrement*'Calcs Men Intervention'!BN357,cancer_decrement*SUM('Calcs Men Intervention'!BN422,'Calcs Men Intervention'!BN487))</f>
        <v>0</v>
      </c>
      <c r="AM58" s="169">
        <f>SUM(J58*'Calcs Men Intervention'!J65,diabetes_decrement*'Calcs Men Intervention'!BO227,heart_decrement*'Calcs Men Intervention'!BO292,stroke_decrement*'Calcs Men Intervention'!BO357,cancer_decrement*SUM('Calcs Men Intervention'!BO422,'Calcs Men Intervention'!BO487))</f>
        <v>0</v>
      </c>
      <c r="AN58" s="169">
        <f>SUM(K58*'Calcs Men Intervention'!K65,diabetes_decrement*'Calcs Men Intervention'!BP227,heart_decrement*'Calcs Men Intervention'!BP292,stroke_decrement*'Calcs Men Intervention'!BP357,cancer_decrement*SUM('Calcs Men Intervention'!BP422,'Calcs Men Intervention'!BP487))</f>
        <v>0</v>
      </c>
      <c r="AO58" s="169">
        <f>SUM(L58*'Calcs Men Intervention'!L65,diabetes_decrement*'Calcs Men Intervention'!BQ227,heart_decrement*'Calcs Men Intervention'!BQ292,stroke_decrement*'Calcs Men Intervention'!BQ357,cancer_decrement*SUM('Calcs Men Intervention'!BQ422,'Calcs Men Intervention'!BQ487))</f>
        <v>0</v>
      </c>
      <c r="AP58" s="169">
        <f>SUM(M58*'Calcs Men Intervention'!M65,diabetes_decrement*'Calcs Men Intervention'!BR227,heart_decrement*'Calcs Men Intervention'!BR292,stroke_decrement*'Calcs Men Intervention'!BR357,cancer_decrement*SUM('Calcs Men Intervention'!BR422,'Calcs Men Intervention'!BR487))</f>
        <v>0</v>
      </c>
      <c r="AQ58" s="169">
        <f>SUM(N58*'Calcs Men Intervention'!N65,diabetes_decrement*'Calcs Men Intervention'!BS227,heart_decrement*'Calcs Men Intervention'!BS292,stroke_decrement*'Calcs Men Intervention'!BS357,cancer_decrement*SUM('Calcs Men Intervention'!BS422,'Calcs Men Intervention'!BS487))</f>
        <v>0</v>
      </c>
      <c r="AR58" s="169">
        <f>SUM(O58*'Calcs Men Intervention'!O65,diabetes_decrement*'Calcs Men Intervention'!BT227,heart_decrement*'Calcs Men Intervention'!BT292,stroke_decrement*'Calcs Men Intervention'!BT357,cancer_decrement*SUM('Calcs Men Intervention'!BT422,'Calcs Men Intervention'!BT487))</f>
        <v>0</v>
      </c>
      <c r="AS58" s="169">
        <f>SUM(P58*'Calcs Men Intervention'!P65,diabetes_decrement*'Calcs Men Intervention'!BU227,heart_decrement*'Calcs Men Intervention'!BU292,stroke_decrement*'Calcs Men Intervention'!BU357,cancer_decrement*SUM('Calcs Men Intervention'!BU422,'Calcs Men Intervention'!BU487))</f>
        <v>0</v>
      </c>
      <c r="AT58" s="169">
        <f>SUM(Q58*'Calcs Men Intervention'!Q65,diabetes_decrement*'Calcs Men Intervention'!BV227,heart_decrement*'Calcs Men Intervention'!BV292,stroke_decrement*'Calcs Men Intervention'!BV357,cancer_decrement*SUM('Calcs Men Intervention'!BV422,'Calcs Men Intervention'!BV487))</f>
        <v>0</v>
      </c>
      <c r="AU58" s="169">
        <f>SUM(R58*'Calcs Men Intervention'!R65,diabetes_decrement*'Calcs Men Intervention'!BW227,heart_decrement*'Calcs Men Intervention'!BW292,stroke_decrement*'Calcs Men Intervention'!BW357,cancer_decrement*SUM('Calcs Men Intervention'!BW422,'Calcs Men Intervention'!BW487))</f>
        <v>0</v>
      </c>
      <c r="AV58" s="169">
        <f>SUM(S58*'Calcs Men Intervention'!S65,diabetes_decrement*'Calcs Men Intervention'!BX227,heart_decrement*'Calcs Men Intervention'!BX292,stroke_decrement*'Calcs Men Intervention'!BX357,cancer_decrement*SUM('Calcs Men Intervention'!BX422,'Calcs Men Intervention'!BX487))</f>
        <v>0</v>
      </c>
      <c r="AW58" s="169">
        <f>SUM(T58*'Calcs Men Intervention'!T65,diabetes_decrement*'Calcs Men Intervention'!BY227,heart_decrement*'Calcs Men Intervention'!BY292,stroke_decrement*'Calcs Men Intervention'!BY357,cancer_decrement*SUM('Calcs Men Intervention'!BY422,'Calcs Men Intervention'!BY487))</f>
        <v>0</v>
      </c>
      <c r="AX58" s="169">
        <f>SUM(U58*'Calcs Men Intervention'!U65,diabetes_decrement*'Calcs Men Intervention'!BZ227,heart_decrement*'Calcs Men Intervention'!BZ292,stroke_decrement*'Calcs Men Intervention'!BZ357,cancer_decrement*SUM('Calcs Men Intervention'!BZ422,'Calcs Men Intervention'!BZ487))</f>
        <v>0</v>
      </c>
      <c r="AY58" s="169">
        <f>SUM(V58*'Calcs Men Intervention'!V65,diabetes_decrement*'Calcs Men Intervention'!CA227,heart_decrement*'Calcs Men Intervention'!CA292,stroke_decrement*'Calcs Men Intervention'!CA357,cancer_decrement*SUM('Calcs Men Intervention'!CA422,'Calcs Men Intervention'!CA487))</f>
        <v>0</v>
      </c>
      <c r="AZ58" s="169">
        <f>SUM(W58*'Calcs Men Intervention'!W65,diabetes_decrement*'Calcs Men Intervention'!CB227,heart_decrement*'Calcs Men Intervention'!CB292,stroke_decrement*'Calcs Men Intervention'!CB357,cancer_decrement*SUM('Calcs Men Intervention'!CB422,'Calcs Men Intervention'!CB487))</f>
        <v>0</v>
      </c>
      <c r="BA58" s="169">
        <f>SUM(X58*'Calcs Men Intervention'!X65,diabetes_decrement*'Calcs Men Intervention'!CC227,heart_decrement*'Calcs Men Intervention'!CC292,stroke_decrement*'Calcs Men Intervention'!CC357,cancer_decrement*SUM('Calcs Men Intervention'!CC422,'Calcs Men Intervention'!CC487))</f>
        <v>0</v>
      </c>
      <c r="BB58" s="169">
        <f>SUM(Y58*'Calcs Men Intervention'!Y65,diabetes_decrement*'Calcs Men Intervention'!CD227,heart_decrement*'Calcs Men Intervention'!CD292,stroke_decrement*'Calcs Men Intervention'!CD357,cancer_decrement*SUM('Calcs Men Intervention'!CD422,'Calcs Men Intervention'!CD487))</f>
        <v>0</v>
      </c>
      <c r="BC58" s="169">
        <f>SUM(Z58*'Calcs Men Intervention'!Z65,diabetes_decrement*'Calcs Men Intervention'!CE227,heart_decrement*'Calcs Men Intervention'!CE292,stroke_decrement*'Calcs Men Intervention'!CE357,cancer_decrement*SUM('Calcs Men Intervention'!CE422,'Calcs Men Intervention'!CE487))</f>
        <v>0</v>
      </c>
      <c r="BD58" s="169">
        <f>SUM(AA58*'Calcs Men Intervention'!AA65,diabetes_decrement*'Calcs Men Intervention'!CF227,heart_decrement*'Calcs Men Intervention'!CF292,stroke_decrement*'Calcs Men Intervention'!CF357,cancer_decrement*SUM('Calcs Men Intervention'!CF422,'Calcs Men Intervention'!CF487))</f>
        <v>0</v>
      </c>
      <c r="BE58" s="169">
        <f>SUM(AB58*'Calcs Men Intervention'!AB65,diabetes_decrement*'Calcs Men Intervention'!CG227,heart_decrement*'Calcs Men Intervention'!CG292,stroke_decrement*'Calcs Men Intervention'!CG357,cancer_decrement*SUM('Calcs Men Intervention'!CG422,'Calcs Men Intervention'!CG487))</f>
        <v>0</v>
      </c>
    </row>
    <row r="59" spans="2:57" x14ac:dyDescent="0.3">
      <c r="B59" s="1">
        <v>24</v>
      </c>
      <c r="C59" s="53"/>
      <c r="D59" s="53"/>
      <c r="E59" s="53"/>
      <c r="F59" s="53"/>
      <c r="G59" s="53"/>
      <c r="H59" s="53"/>
      <c r="I59" s="53"/>
      <c r="J59" s="53"/>
      <c r="K59" s="53"/>
      <c r="L59" s="53"/>
      <c r="M59" s="53"/>
      <c r="N59" s="53"/>
      <c r="O59" s="53"/>
      <c r="P59" s="53"/>
      <c r="Q59" s="53"/>
      <c r="R59" s="53"/>
      <c r="S59" s="53"/>
      <c r="T59" s="53"/>
      <c r="U59" s="53"/>
      <c r="V59" s="53"/>
      <c r="W59" s="53"/>
      <c r="X59" s="53"/>
      <c r="Y59" s="53"/>
      <c r="Z59" s="53"/>
      <c r="AA59" s="53">
        <f>MIN(SUMPRODUCT(CHOOSE({1,2,3,4,5,6},'Calcs Men Intervention'!BC132,'Calcs Men Intervention'!BC132^2,'Calcs Men Intervention'!BC132^3,'Calcs Men Intervention'!Z100,0,1),Utilities!$BG$11:$BL$11),1)</f>
        <v>1</v>
      </c>
      <c r="AB59" s="53">
        <f>MIN(SUMPRODUCT(CHOOSE({1,2,3,4,5,6},'Calcs Men Intervention'!BD132,'Calcs Men Intervention'!BD132^2,'Calcs Men Intervention'!BD132^3,'Calcs Men Intervention'!AA100,0,1),Utilities!$BG$11:$BL$11),1)</f>
        <v>1</v>
      </c>
      <c r="AE59" s="1">
        <v>24</v>
      </c>
      <c r="AF59" s="169">
        <f>SUM(C59*'Calcs Men Intervention'!C66,diabetes_decrement*'Calcs Men Intervention'!BH228,heart_decrement*'Calcs Men Intervention'!BH293,stroke_decrement*'Calcs Men Intervention'!BH358,cancer_decrement*SUM('Calcs Men Intervention'!BH423,'Calcs Men Intervention'!BH488))</f>
        <v>0</v>
      </c>
      <c r="AG59" s="169">
        <f>SUM(D59*'Calcs Men Intervention'!D66,diabetes_decrement*'Calcs Men Intervention'!BI228,heart_decrement*'Calcs Men Intervention'!BI293,stroke_decrement*'Calcs Men Intervention'!BI358,cancer_decrement*SUM('Calcs Men Intervention'!BI423,'Calcs Men Intervention'!BI488))</f>
        <v>0</v>
      </c>
      <c r="AH59" s="169">
        <f>SUM(E59*'Calcs Men Intervention'!E66,diabetes_decrement*'Calcs Men Intervention'!BJ228,heart_decrement*'Calcs Men Intervention'!BJ293,stroke_decrement*'Calcs Men Intervention'!BJ358,cancer_decrement*SUM('Calcs Men Intervention'!BJ423,'Calcs Men Intervention'!BJ488))</f>
        <v>0</v>
      </c>
      <c r="AI59" s="169">
        <f>SUM(F59*'Calcs Men Intervention'!F66,diabetes_decrement*'Calcs Men Intervention'!BK228,heart_decrement*'Calcs Men Intervention'!BK293,stroke_decrement*'Calcs Men Intervention'!BK358,cancer_decrement*SUM('Calcs Men Intervention'!BK423,'Calcs Men Intervention'!BK488))</f>
        <v>0</v>
      </c>
      <c r="AJ59" s="169">
        <f>SUM(G59*'Calcs Men Intervention'!G66,diabetes_decrement*'Calcs Men Intervention'!BL228,heart_decrement*'Calcs Men Intervention'!BL293,stroke_decrement*'Calcs Men Intervention'!BL358,cancer_decrement*SUM('Calcs Men Intervention'!BL423,'Calcs Men Intervention'!BL488))</f>
        <v>0</v>
      </c>
      <c r="AK59" s="169">
        <f>SUM(H59*'Calcs Men Intervention'!H66,diabetes_decrement*'Calcs Men Intervention'!BM228,heart_decrement*'Calcs Men Intervention'!BM293,stroke_decrement*'Calcs Men Intervention'!BM358,cancer_decrement*SUM('Calcs Men Intervention'!BM423,'Calcs Men Intervention'!BM488))</f>
        <v>0</v>
      </c>
      <c r="AL59" s="169">
        <f>SUM(I59*'Calcs Men Intervention'!I66,diabetes_decrement*'Calcs Men Intervention'!BN228,heart_decrement*'Calcs Men Intervention'!BN293,stroke_decrement*'Calcs Men Intervention'!BN358,cancer_decrement*SUM('Calcs Men Intervention'!BN423,'Calcs Men Intervention'!BN488))</f>
        <v>0</v>
      </c>
      <c r="AM59" s="169">
        <f>SUM(J59*'Calcs Men Intervention'!J66,diabetes_decrement*'Calcs Men Intervention'!BO228,heart_decrement*'Calcs Men Intervention'!BO293,stroke_decrement*'Calcs Men Intervention'!BO358,cancer_decrement*SUM('Calcs Men Intervention'!BO423,'Calcs Men Intervention'!BO488))</f>
        <v>0</v>
      </c>
      <c r="AN59" s="169">
        <f>SUM(K59*'Calcs Men Intervention'!K66,diabetes_decrement*'Calcs Men Intervention'!BP228,heart_decrement*'Calcs Men Intervention'!BP293,stroke_decrement*'Calcs Men Intervention'!BP358,cancer_decrement*SUM('Calcs Men Intervention'!BP423,'Calcs Men Intervention'!BP488))</f>
        <v>0</v>
      </c>
      <c r="AO59" s="169">
        <f>SUM(L59*'Calcs Men Intervention'!L66,diabetes_decrement*'Calcs Men Intervention'!BQ228,heart_decrement*'Calcs Men Intervention'!BQ293,stroke_decrement*'Calcs Men Intervention'!BQ358,cancer_decrement*SUM('Calcs Men Intervention'!BQ423,'Calcs Men Intervention'!BQ488))</f>
        <v>0</v>
      </c>
      <c r="AP59" s="169">
        <f>SUM(M59*'Calcs Men Intervention'!M66,diabetes_decrement*'Calcs Men Intervention'!BR228,heart_decrement*'Calcs Men Intervention'!BR293,stroke_decrement*'Calcs Men Intervention'!BR358,cancer_decrement*SUM('Calcs Men Intervention'!BR423,'Calcs Men Intervention'!BR488))</f>
        <v>0</v>
      </c>
      <c r="AQ59" s="169">
        <f>SUM(N59*'Calcs Men Intervention'!N66,diabetes_decrement*'Calcs Men Intervention'!BS228,heart_decrement*'Calcs Men Intervention'!BS293,stroke_decrement*'Calcs Men Intervention'!BS358,cancer_decrement*SUM('Calcs Men Intervention'!BS423,'Calcs Men Intervention'!BS488))</f>
        <v>0</v>
      </c>
      <c r="AR59" s="169">
        <f>SUM(O59*'Calcs Men Intervention'!O66,diabetes_decrement*'Calcs Men Intervention'!BT228,heart_decrement*'Calcs Men Intervention'!BT293,stroke_decrement*'Calcs Men Intervention'!BT358,cancer_decrement*SUM('Calcs Men Intervention'!BT423,'Calcs Men Intervention'!BT488))</f>
        <v>0</v>
      </c>
      <c r="AS59" s="169">
        <f>SUM(P59*'Calcs Men Intervention'!P66,diabetes_decrement*'Calcs Men Intervention'!BU228,heart_decrement*'Calcs Men Intervention'!BU293,stroke_decrement*'Calcs Men Intervention'!BU358,cancer_decrement*SUM('Calcs Men Intervention'!BU423,'Calcs Men Intervention'!BU488))</f>
        <v>0</v>
      </c>
      <c r="AT59" s="169">
        <f>SUM(Q59*'Calcs Men Intervention'!Q66,diabetes_decrement*'Calcs Men Intervention'!BV228,heart_decrement*'Calcs Men Intervention'!BV293,stroke_decrement*'Calcs Men Intervention'!BV358,cancer_decrement*SUM('Calcs Men Intervention'!BV423,'Calcs Men Intervention'!BV488))</f>
        <v>0</v>
      </c>
      <c r="AU59" s="169">
        <f>SUM(R59*'Calcs Men Intervention'!R66,diabetes_decrement*'Calcs Men Intervention'!BW228,heart_decrement*'Calcs Men Intervention'!BW293,stroke_decrement*'Calcs Men Intervention'!BW358,cancer_decrement*SUM('Calcs Men Intervention'!BW423,'Calcs Men Intervention'!BW488))</f>
        <v>0</v>
      </c>
      <c r="AV59" s="169">
        <f>SUM(S59*'Calcs Men Intervention'!S66,diabetes_decrement*'Calcs Men Intervention'!BX228,heart_decrement*'Calcs Men Intervention'!BX293,stroke_decrement*'Calcs Men Intervention'!BX358,cancer_decrement*SUM('Calcs Men Intervention'!BX423,'Calcs Men Intervention'!BX488))</f>
        <v>0</v>
      </c>
      <c r="AW59" s="169">
        <f>SUM(T59*'Calcs Men Intervention'!T66,diabetes_decrement*'Calcs Men Intervention'!BY228,heart_decrement*'Calcs Men Intervention'!BY293,stroke_decrement*'Calcs Men Intervention'!BY358,cancer_decrement*SUM('Calcs Men Intervention'!BY423,'Calcs Men Intervention'!BY488))</f>
        <v>0</v>
      </c>
      <c r="AX59" s="169">
        <f>SUM(U59*'Calcs Men Intervention'!U66,diabetes_decrement*'Calcs Men Intervention'!BZ228,heart_decrement*'Calcs Men Intervention'!BZ293,stroke_decrement*'Calcs Men Intervention'!BZ358,cancer_decrement*SUM('Calcs Men Intervention'!BZ423,'Calcs Men Intervention'!BZ488))</f>
        <v>0</v>
      </c>
      <c r="AY59" s="169">
        <f>SUM(V59*'Calcs Men Intervention'!V66,diabetes_decrement*'Calcs Men Intervention'!CA228,heart_decrement*'Calcs Men Intervention'!CA293,stroke_decrement*'Calcs Men Intervention'!CA358,cancer_decrement*SUM('Calcs Men Intervention'!CA423,'Calcs Men Intervention'!CA488))</f>
        <v>0</v>
      </c>
      <c r="AZ59" s="169">
        <f>SUM(W59*'Calcs Men Intervention'!W66,diabetes_decrement*'Calcs Men Intervention'!CB228,heart_decrement*'Calcs Men Intervention'!CB293,stroke_decrement*'Calcs Men Intervention'!CB358,cancer_decrement*SUM('Calcs Men Intervention'!CB423,'Calcs Men Intervention'!CB488))</f>
        <v>0</v>
      </c>
      <c r="BA59" s="169">
        <f>SUM(X59*'Calcs Men Intervention'!X66,diabetes_decrement*'Calcs Men Intervention'!CC228,heart_decrement*'Calcs Men Intervention'!CC293,stroke_decrement*'Calcs Men Intervention'!CC358,cancer_decrement*SUM('Calcs Men Intervention'!CC423,'Calcs Men Intervention'!CC488))</f>
        <v>0</v>
      </c>
      <c r="BB59" s="169">
        <f>SUM(Y59*'Calcs Men Intervention'!Y66,diabetes_decrement*'Calcs Men Intervention'!CD228,heart_decrement*'Calcs Men Intervention'!CD293,stroke_decrement*'Calcs Men Intervention'!CD358,cancer_decrement*SUM('Calcs Men Intervention'!CD423,'Calcs Men Intervention'!CD488))</f>
        <v>0</v>
      </c>
      <c r="BC59" s="169">
        <f>SUM(Z59*'Calcs Men Intervention'!Z66,diabetes_decrement*'Calcs Men Intervention'!CE228,heart_decrement*'Calcs Men Intervention'!CE293,stroke_decrement*'Calcs Men Intervention'!CE358,cancer_decrement*SUM('Calcs Men Intervention'!CE423,'Calcs Men Intervention'!CE488))</f>
        <v>0</v>
      </c>
      <c r="BD59" s="169">
        <f>SUM(AA59*'Calcs Men Intervention'!AA66,diabetes_decrement*'Calcs Men Intervention'!CF228,heart_decrement*'Calcs Men Intervention'!CF293,stroke_decrement*'Calcs Men Intervention'!CF358,cancer_decrement*SUM('Calcs Men Intervention'!CF423,'Calcs Men Intervention'!CF488))</f>
        <v>0</v>
      </c>
      <c r="BE59" s="169">
        <f>SUM(AB59*'Calcs Men Intervention'!AB66,diabetes_decrement*'Calcs Men Intervention'!CG228,heart_decrement*'Calcs Men Intervention'!CG293,stroke_decrement*'Calcs Men Intervention'!CG358,cancer_decrement*SUM('Calcs Men Intervention'!CG423,'Calcs Men Intervention'!CG488))</f>
        <v>0</v>
      </c>
    </row>
    <row r="60" spans="2:57" x14ac:dyDescent="0.3">
      <c r="B60" s="1">
        <v>25</v>
      </c>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f>MIN(SUMPRODUCT(CHOOSE({1,2,3,4,5,6},'Calcs Men Intervention'!BD133,'Calcs Men Intervention'!BD133^2,'Calcs Men Intervention'!BD133^3,'Calcs Men Intervention'!AA101,0,1),Utilities!$BG$11:$BL$11),1)</f>
        <v>1</v>
      </c>
      <c r="AE60" s="1">
        <v>25</v>
      </c>
      <c r="AF60" s="169">
        <f>SUM(C60*'Calcs Men Intervention'!C67,diabetes_decrement*'Calcs Men Intervention'!BH229,heart_decrement*'Calcs Men Intervention'!BH294,stroke_decrement*'Calcs Men Intervention'!BH359,cancer_decrement*SUM('Calcs Men Intervention'!BH424,'Calcs Men Intervention'!BH489))</f>
        <v>0</v>
      </c>
      <c r="AG60" s="169">
        <f>SUM(D60*'Calcs Men Intervention'!D67,diabetes_decrement*'Calcs Men Intervention'!BI229,heart_decrement*'Calcs Men Intervention'!BI294,stroke_decrement*'Calcs Men Intervention'!BI359,cancer_decrement*SUM('Calcs Men Intervention'!BI424,'Calcs Men Intervention'!BI489))</f>
        <v>0</v>
      </c>
      <c r="AH60" s="169">
        <f>SUM(E60*'Calcs Men Intervention'!E67,diabetes_decrement*'Calcs Men Intervention'!BJ229,heart_decrement*'Calcs Men Intervention'!BJ294,stroke_decrement*'Calcs Men Intervention'!BJ359,cancer_decrement*SUM('Calcs Men Intervention'!BJ424,'Calcs Men Intervention'!BJ489))</f>
        <v>0</v>
      </c>
      <c r="AI60" s="169">
        <f>SUM(F60*'Calcs Men Intervention'!F67,diabetes_decrement*'Calcs Men Intervention'!BK229,heart_decrement*'Calcs Men Intervention'!BK294,stroke_decrement*'Calcs Men Intervention'!BK359,cancer_decrement*SUM('Calcs Men Intervention'!BK424,'Calcs Men Intervention'!BK489))</f>
        <v>0</v>
      </c>
      <c r="AJ60" s="169">
        <f>SUM(G60*'Calcs Men Intervention'!G67,diabetes_decrement*'Calcs Men Intervention'!BL229,heart_decrement*'Calcs Men Intervention'!BL294,stroke_decrement*'Calcs Men Intervention'!BL359,cancer_decrement*SUM('Calcs Men Intervention'!BL424,'Calcs Men Intervention'!BL489))</f>
        <v>0</v>
      </c>
      <c r="AK60" s="169">
        <f>SUM(H60*'Calcs Men Intervention'!H67,diabetes_decrement*'Calcs Men Intervention'!BM229,heart_decrement*'Calcs Men Intervention'!BM294,stroke_decrement*'Calcs Men Intervention'!BM359,cancer_decrement*SUM('Calcs Men Intervention'!BM424,'Calcs Men Intervention'!BM489))</f>
        <v>0</v>
      </c>
      <c r="AL60" s="169">
        <f>SUM(I60*'Calcs Men Intervention'!I67,diabetes_decrement*'Calcs Men Intervention'!BN229,heart_decrement*'Calcs Men Intervention'!BN294,stroke_decrement*'Calcs Men Intervention'!BN359,cancer_decrement*SUM('Calcs Men Intervention'!BN424,'Calcs Men Intervention'!BN489))</f>
        <v>0</v>
      </c>
      <c r="AM60" s="169">
        <f>SUM(J60*'Calcs Men Intervention'!J67,diabetes_decrement*'Calcs Men Intervention'!BO229,heart_decrement*'Calcs Men Intervention'!BO294,stroke_decrement*'Calcs Men Intervention'!BO359,cancer_decrement*SUM('Calcs Men Intervention'!BO424,'Calcs Men Intervention'!BO489))</f>
        <v>0</v>
      </c>
      <c r="AN60" s="169">
        <f>SUM(K60*'Calcs Men Intervention'!K67,diabetes_decrement*'Calcs Men Intervention'!BP229,heart_decrement*'Calcs Men Intervention'!BP294,stroke_decrement*'Calcs Men Intervention'!BP359,cancer_decrement*SUM('Calcs Men Intervention'!BP424,'Calcs Men Intervention'!BP489))</f>
        <v>0</v>
      </c>
      <c r="AO60" s="169">
        <f>SUM(L60*'Calcs Men Intervention'!L67,diabetes_decrement*'Calcs Men Intervention'!BQ229,heart_decrement*'Calcs Men Intervention'!BQ294,stroke_decrement*'Calcs Men Intervention'!BQ359,cancer_decrement*SUM('Calcs Men Intervention'!BQ424,'Calcs Men Intervention'!BQ489))</f>
        <v>0</v>
      </c>
      <c r="AP60" s="169">
        <f>SUM(M60*'Calcs Men Intervention'!M67,diabetes_decrement*'Calcs Men Intervention'!BR229,heart_decrement*'Calcs Men Intervention'!BR294,stroke_decrement*'Calcs Men Intervention'!BR359,cancer_decrement*SUM('Calcs Men Intervention'!BR424,'Calcs Men Intervention'!BR489))</f>
        <v>0</v>
      </c>
      <c r="AQ60" s="169">
        <f>SUM(N60*'Calcs Men Intervention'!N67,diabetes_decrement*'Calcs Men Intervention'!BS229,heart_decrement*'Calcs Men Intervention'!BS294,stroke_decrement*'Calcs Men Intervention'!BS359,cancer_decrement*SUM('Calcs Men Intervention'!BS424,'Calcs Men Intervention'!BS489))</f>
        <v>0</v>
      </c>
      <c r="AR60" s="169">
        <f>SUM(O60*'Calcs Men Intervention'!O67,diabetes_decrement*'Calcs Men Intervention'!BT229,heart_decrement*'Calcs Men Intervention'!BT294,stroke_decrement*'Calcs Men Intervention'!BT359,cancer_decrement*SUM('Calcs Men Intervention'!BT424,'Calcs Men Intervention'!BT489))</f>
        <v>0</v>
      </c>
      <c r="AS60" s="169">
        <f>SUM(P60*'Calcs Men Intervention'!P67,diabetes_decrement*'Calcs Men Intervention'!BU229,heart_decrement*'Calcs Men Intervention'!BU294,stroke_decrement*'Calcs Men Intervention'!BU359,cancer_decrement*SUM('Calcs Men Intervention'!BU424,'Calcs Men Intervention'!BU489))</f>
        <v>0</v>
      </c>
      <c r="AT60" s="169">
        <f>SUM(Q60*'Calcs Men Intervention'!Q67,diabetes_decrement*'Calcs Men Intervention'!BV229,heart_decrement*'Calcs Men Intervention'!BV294,stroke_decrement*'Calcs Men Intervention'!BV359,cancer_decrement*SUM('Calcs Men Intervention'!BV424,'Calcs Men Intervention'!BV489))</f>
        <v>0</v>
      </c>
      <c r="AU60" s="169">
        <f>SUM(R60*'Calcs Men Intervention'!R67,diabetes_decrement*'Calcs Men Intervention'!BW229,heart_decrement*'Calcs Men Intervention'!BW294,stroke_decrement*'Calcs Men Intervention'!BW359,cancer_decrement*SUM('Calcs Men Intervention'!BW424,'Calcs Men Intervention'!BW489))</f>
        <v>0</v>
      </c>
      <c r="AV60" s="169">
        <f>SUM(S60*'Calcs Men Intervention'!S67,diabetes_decrement*'Calcs Men Intervention'!BX229,heart_decrement*'Calcs Men Intervention'!BX294,stroke_decrement*'Calcs Men Intervention'!BX359,cancer_decrement*SUM('Calcs Men Intervention'!BX424,'Calcs Men Intervention'!BX489))</f>
        <v>0</v>
      </c>
      <c r="AW60" s="169">
        <f>SUM(T60*'Calcs Men Intervention'!T67,diabetes_decrement*'Calcs Men Intervention'!BY229,heart_decrement*'Calcs Men Intervention'!BY294,stroke_decrement*'Calcs Men Intervention'!BY359,cancer_decrement*SUM('Calcs Men Intervention'!BY424,'Calcs Men Intervention'!BY489))</f>
        <v>0</v>
      </c>
      <c r="AX60" s="169">
        <f>SUM(U60*'Calcs Men Intervention'!U67,diabetes_decrement*'Calcs Men Intervention'!BZ229,heart_decrement*'Calcs Men Intervention'!BZ294,stroke_decrement*'Calcs Men Intervention'!BZ359,cancer_decrement*SUM('Calcs Men Intervention'!BZ424,'Calcs Men Intervention'!BZ489))</f>
        <v>0</v>
      </c>
      <c r="AY60" s="169">
        <f>SUM(V60*'Calcs Men Intervention'!V67,diabetes_decrement*'Calcs Men Intervention'!CA229,heart_decrement*'Calcs Men Intervention'!CA294,stroke_decrement*'Calcs Men Intervention'!CA359,cancer_decrement*SUM('Calcs Men Intervention'!CA424,'Calcs Men Intervention'!CA489))</f>
        <v>0</v>
      </c>
      <c r="AZ60" s="169">
        <f>SUM(W60*'Calcs Men Intervention'!W67,diabetes_decrement*'Calcs Men Intervention'!CB229,heart_decrement*'Calcs Men Intervention'!CB294,stroke_decrement*'Calcs Men Intervention'!CB359,cancer_decrement*SUM('Calcs Men Intervention'!CB424,'Calcs Men Intervention'!CB489))</f>
        <v>0</v>
      </c>
      <c r="BA60" s="169">
        <f>SUM(X60*'Calcs Men Intervention'!X67,diabetes_decrement*'Calcs Men Intervention'!CC229,heart_decrement*'Calcs Men Intervention'!CC294,stroke_decrement*'Calcs Men Intervention'!CC359,cancer_decrement*SUM('Calcs Men Intervention'!CC424,'Calcs Men Intervention'!CC489))</f>
        <v>0</v>
      </c>
      <c r="BB60" s="169">
        <f>SUM(Y60*'Calcs Men Intervention'!Y67,diabetes_decrement*'Calcs Men Intervention'!CD229,heart_decrement*'Calcs Men Intervention'!CD294,stroke_decrement*'Calcs Men Intervention'!CD359,cancer_decrement*SUM('Calcs Men Intervention'!CD424,'Calcs Men Intervention'!CD489))</f>
        <v>0</v>
      </c>
      <c r="BC60" s="169">
        <f>SUM(Z60*'Calcs Men Intervention'!Z67,diabetes_decrement*'Calcs Men Intervention'!CE229,heart_decrement*'Calcs Men Intervention'!CE294,stroke_decrement*'Calcs Men Intervention'!CE359,cancer_decrement*SUM('Calcs Men Intervention'!CE424,'Calcs Men Intervention'!CE489))</f>
        <v>0</v>
      </c>
      <c r="BD60" s="169">
        <f>SUM(AA60*'Calcs Men Intervention'!AA67,diabetes_decrement*'Calcs Men Intervention'!CF229,heart_decrement*'Calcs Men Intervention'!CF294,stroke_decrement*'Calcs Men Intervention'!CF359,cancer_decrement*SUM('Calcs Men Intervention'!CF424,'Calcs Men Intervention'!CF489))</f>
        <v>0</v>
      </c>
      <c r="BE60" s="169">
        <f>SUM(AB60*'Calcs Men Intervention'!AB67,diabetes_decrement*'Calcs Men Intervention'!CG229,heart_decrement*'Calcs Men Intervention'!CG294,stroke_decrement*'Calcs Men Intervention'!CG359,cancer_decrement*SUM('Calcs Men Intervention'!CG424,'Calcs Men Intervention'!CG489))</f>
        <v>0</v>
      </c>
    </row>
    <row r="61" spans="2:57" x14ac:dyDescent="0.3">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row>
    <row r="62" spans="2:57" x14ac:dyDescent="0.3">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149"/>
      <c r="AE62" s="5" t="s">
        <v>278</v>
      </c>
      <c r="AF62" s="183">
        <f>SUM(AF36:AF60)</f>
        <v>0</v>
      </c>
      <c r="AG62" s="183">
        <f>SUM(AG36:AG60)</f>
        <v>69.77009760246068</v>
      </c>
      <c r="AH62" s="183">
        <f t="shared" ref="AH62:BE62" si="1">SUM(AH36:AH60)</f>
        <v>69.516113776214667</v>
      </c>
      <c r="AI62" s="183">
        <f>SUM(AI36:AI60)</f>
        <v>69.227186158999714</v>
      </c>
      <c r="AJ62" s="183">
        <f t="shared" si="1"/>
        <v>68.904886552005209</v>
      </c>
      <c r="AK62" s="183">
        <f t="shared" si="1"/>
        <v>68.5211078626171</v>
      </c>
      <c r="AL62" s="183">
        <f t="shared" si="1"/>
        <v>68.091335384750124</v>
      </c>
      <c r="AM62" s="183">
        <f t="shared" si="1"/>
        <v>67.619623066068172</v>
      </c>
      <c r="AN62" s="183">
        <f t="shared" si="1"/>
        <v>67.101547554319211</v>
      </c>
      <c r="AO62" s="183">
        <f>SUM(AO36:AO60)</f>
        <v>66.122584683343078</v>
      </c>
      <c r="AP62" s="183">
        <f t="shared" si="1"/>
        <v>64.956030828611432</v>
      </c>
      <c r="AQ62" s="183">
        <f t="shared" si="1"/>
        <v>63.720943928229218</v>
      </c>
      <c r="AR62" s="183">
        <f t="shared" si="1"/>
        <v>62.422769952649311</v>
      </c>
      <c r="AS62" s="183">
        <f t="shared" si="1"/>
        <v>61.072803522795724</v>
      </c>
      <c r="AT62" s="183">
        <f t="shared" si="1"/>
        <v>59.737404087059147</v>
      </c>
      <c r="AU62" s="183">
        <f t="shared" si="1"/>
        <v>58.367835545963153</v>
      </c>
      <c r="AV62" s="183">
        <f t="shared" si="1"/>
        <v>56.951948580554351</v>
      </c>
      <c r="AW62" s="183">
        <f t="shared" si="1"/>
        <v>55.486612352536795</v>
      </c>
      <c r="AX62" s="183">
        <f t="shared" si="1"/>
        <v>53.987986217659447</v>
      </c>
      <c r="AY62" s="183">
        <f t="shared" si="1"/>
        <v>52.455843223787177</v>
      </c>
      <c r="AZ62" s="183">
        <f t="shared" si="1"/>
        <v>50.838814627017385</v>
      </c>
      <c r="BA62" s="183">
        <f t="shared" si="1"/>
        <v>49.142759948544843</v>
      </c>
      <c r="BB62" s="183">
        <f t="shared" si="1"/>
        <v>47.380494251362897</v>
      </c>
      <c r="BC62" s="183">
        <f t="shared" si="1"/>
        <v>45.589171780444453</v>
      </c>
      <c r="BD62" s="183">
        <f t="shared" si="1"/>
        <v>43.741986626225973</v>
      </c>
      <c r="BE62" s="183">
        <f t="shared" si="1"/>
        <v>41.80579331936547</v>
      </c>
    </row>
    <row r="64" spans="2:57" x14ac:dyDescent="0.3">
      <c r="B64" s="182" t="s">
        <v>410</v>
      </c>
      <c r="F64" s="3"/>
      <c r="AE64" s="182" t="s">
        <v>410</v>
      </c>
      <c r="AI64" s="3"/>
    </row>
    <row r="65" spans="2:57" x14ac:dyDescent="0.3">
      <c r="B65" s="11"/>
      <c r="C65" s="1" t="s">
        <v>13</v>
      </c>
      <c r="F65" s="3"/>
      <c r="AE65" s="11"/>
      <c r="AF65" s="1" t="s">
        <v>13</v>
      </c>
      <c r="AI65" s="3"/>
    </row>
    <row r="66" spans="2:57" x14ac:dyDescent="0.3">
      <c r="C66" s="1">
        <v>0</v>
      </c>
      <c r="D66" s="1">
        <v>1</v>
      </c>
      <c r="E66" s="1">
        <v>2</v>
      </c>
      <c r="F66" s="1">
        <v>3</v>
      </c>
      <c r="G66" s="1">
        <v>4</v>
      </c>
      <c r="H66" s="1">
        <v>5</v>
      </c>
      <c r="I66" s="1">
        <v>6</v>
      </c>
      <c r="J66" s="1">
        <v>7</v>
      </c>
      <c r="K66" s="1">
        <v>8</v>
      </c>
      <c r="L66" s="1">
        <v>9</v>
      </c>
      <c r="M66" s="1">
        <v>10</v>
      </c>
      <c r="N66" s="1">
        <v>11</v>
      </c>
      <c r="O66" s="1">
        <v>12</v>
      </c>
      <c r="P66" s="1">
        <v>13</v>
      </c>
      <c r="Q66" s="1">
        <v>14</v>
      </c>
      <c r="R66" s="1">
        <v>15</v>
      </c>
      <c r="S66" s="1">
        <v>16</v>
      </c>
      <c r="T66" s="1">
        <v>17</v>
      </c>
      <c r="U66" s="1">
        <v>18</v>
      </c>
      <c r="V66" s="1">
        <v>19</v>
      </c>
      <c r="W66" s="1">
        <v>20</v>
      </c>
      <c r="X66" s="1">
        <v>21</v>
      </c>
      <c r="Y66" s="1">
        <v>22</v>
      </c>
      <c r="Z66" s="1">
        <v>23</v>
      </c>
      <c r="AA66" s="1">
        <v>24</v>
      </c>
      <c r="AB66" s="1">
        <v>25</v>
      </c>
      <c r="AF66" s="1">
        <v>0</v>
      </c>
      <c r="AG66" s="1">
        <v>1</v>
      </c>
      <c r="AH66" s="1">
        <v>2</v>
      </c>
      <c r="AI66" s="1">
        <v>3</v>
      </c>
      <c r="AJ66" s="1">
        <v>4</v>
      </c>
      <c r="AK66" s="1">
        <v>5</v>
      </c>
      <c r="AL66" s="1">
        <v>6</v>
      </c>
      <c r="AM66" s="1">
        <v>7</v>
      </c>
      <c r="AN66" s="1">
        <v>8</v>
      </c>
      <c r="AO66" s="1">
        <v>9</v>
      </c>
      <c r="AP66" s="1">
        <v>10</v>
      </c>
      <c r="AQ66" s="1">
        <v>11</v>
      </c>
      <c r="AR66" s="1">
        <v>12</v>
      </c>
      <c r="AS66" s="1">
        <v>13</v>
      </c>
      <c r="AT66" s="1">
        <v>14</v>
      </c>
      <c r="AU66" s="1">
        <v>15</v>
      </c>
      <c r="AV66" s="1">
        <v>16</v>
      </c>
      <c r="AW66" s="1">
        <v>17</v>
      </c>
      <c r="AX66" s="1">
        <v>18</v>
      </c>
      <c r="AY66" s="1">
        <v>19</v>
      </c>
      <c r="AZ66" s="1">
        <v>20</v>
      </c>
      <c r="BA66" s="1">
        <v>21</v>
      </c>
      <c r="BB66" s="1">
        <v>22</v>
      </c>
      <c r="BC66" s="1">
        <v>23</v>
      </c>
      <c r="BD66" s="1">
        <v>24</v>
      </c>
      <c r="BE66" s="1">
        <v>25</v>
      </c>
    </row>
    <row r="67" spans="2:57" x14ac:dyDescent="0.3">
      <c r="B67" s="1">
        <v>1</v>
      </c>
      <c r="C67" s="53"/>
      <c r="D67" s="53">
        <f>MIN(SUMPRODUCT(CHOOSE({1,2,3,4,5,6},'Calcs Women No Intervention'!AF109,'Calcs Women No Intervention'!AF109^2,'Calcs Women No Intervention'!AF109^3,'Calcs Women No Intervention'!C77,1,1),Utilities!$BG$11:$BL$11),1)</f>
        <v>0.99155973775843731</v>
      </c>
      <c r="E67" s="53">
        <f>MIN(SUMPRODUCT(CHOOSE({1,2,3,4,5,6},'Calcs Women No Intervention'!AG109,'Calcs Women No Intervention'!AG109^2,'Calcs Women No Intervention'!AG109^3,'Calcs Women No Intervention'!D77,1,1),Utilities!$BG$11:$BL$11),1)</f>
        <v>0.98546410064343748</v>
      </c>
      <c r="F67" s="53">
        <f>MIN(SUMPRODUCT(CHOOSE({1,2,3,4,5,6},'Calcs Women No Intervention'!AH109,'Calcs Women No Intervention'!AH109^2,'Calcs Women No Intervention'!AH109^3,'Calcs Women No Intervention'!E77,1,1),Utilities!$BG$11:$BL$11),1)</f>
        <v>0.97933612683593751</v>
      </c>
      <c r="G67" s="53">
        <f>MIN(SUMPRODUCT(CHOOSE({1,2,3,4,5,6},'Calcs Women No Intervention'!AI109,'Calcs Women No Intervention'!AI109^2,'Calcs Women No Intervention'!AI109^3,'Calcs Women No Intervention'!F77,1,1),Utilities!$BG$11:$BL$11),1)</f>
        <v>0.97317624851593743</v>
      </c>
      <c r="H67" s="53">
        <f>MIN(SUMPRODUCT(CHOOSE({1,2,3,4,5,6},'Calcs Women No Intervention'!AJ109,'Calcs Women No Intervention'!AJ109^2,'Calcs Women No Intervention'!AJ109^3,'Calcs Women No Intervention'!G77,1,1),Utilities!$BG$11:$BL$11),1)</f>
        <v>0.96698489786343744</v>
      </c>
      <c r="I67" s="53">
        <f>MIN(SUMPRODUCT(CHOOSE({1,2,3,4,5,6},'Calcs Women No Intervention'!AK109,'Calcs Women No Intervention'!AK109^2,'Calcs Women No Intervention'!AK109^3,'Calcs Women No Intervention'!H77,1,1),Utilities!$BG$11:$BL$11),1)</f>
        <v>0.96076250705843735</v>
      </c>
      <c r="J67" s="53">
        <f>MIN(SUMPRODUCT(CHOOSE({1,2,3,4,5,6},'Calcs Women No Intervention'!AL109,'Calcs Women No Intervention'!AL109^2,'Calcs Women No Intervention'!AL109^3,'Calcs Women No Intervention'!I77,1,1),Utilities!$BG$11:$BL$11),1)</f>
        <v>0.95450950828093728</v>
      </c>
      <c r="K67" s="53">
        <f>MIN(SUMPRODUCT(CHOOSE({1,2,3,4,5,6},'Calcs Women No Intervention'!AM109,'Calcs Women No Intervention'!AM109^2,'Calcs Women No Intervention'!AM109^3,'Calcs Women No Intervention'!J77,1,1),Utilities!$BG$11:$BL$11),1)</f>
        <v>0.94822633371093756</v>
      </c>
      <c r="L67" s="53">
        <f>MIN(SUMPRODUCT(CHOOSE({1,2,3,4,5,6},'Calcs Women No Intervention'!AN109,'Calcs Women No Intervention'!AN109^2,'Calcs Women No Intervention'!AN109^3,'Calcs Women No Intervention'!K77,1,1),Utilities!$BG$11:$BL$11),1)</f>
        <v>0.94191341552843766</v>
      </c>
      <c r="M67" s="53">
        <f>MIN(SUMPRODUCT(CHOOSE({1,2,3,4,5,6},'Calcs Women No Intervention'!AO109,'Calcs Women No Intervention'!AO109^2,'Calcs Women No Intervention'!AO109^3,'Calcs Women No Intervention'!L77,1,1),Utilities!$BG$11:$BL$11),1)</f>
        <v>0.93557118591343724</v>
      </c>
      <c r="N67" s="53">
        <f>MIN(SUMPRODUCT(CHOOSE({1,2,3,4,5,6},'Calcs Women No Intervention'!AP109,'Calcs Women No Intervention'!AP109^2,'Calcs Women No Intervention'!AP109^3,'Calcs Women No Intervention'!M77,1,1),Utilities!$BG$11:$BL$11),1)</f>
        <v>0.92920007704593743</v>
      </c>
      <c r="O67" s="53">
        <f>MIN(SUMPRODUCT(CHOOSE({1,2,3,4,5,6},'Calcs Women No Intervention'!AQ109,'Calcs Women No Intervention'!AQ109^2,'Calcs Women No Intervention'!AQ109^3,'Calcs Women No Intervention'!N77,1,1),Utilities!$BG$11:$BL$11),1)</f>
        <v>0.92280052110593758</v>
      </c>
      <c r="P67" s="53">
        <f>MIN(SUMPRODUCT(CHOOSE({1,2,3,4,5,6},'Calcs Women No Intervention'!AR109,'Calcs Women No Intervention'!AR109^2,'Calcs Women No Intervention'!AR109^3,'Calcs Women No Intervention'!O77,1,1),Utilities!$BG$11:$BL$11),1)</f>
        <v>0.91637295027343746</v>
      </c>
      <c r="Q67" s="53">
        <f>MIN(SUMPRODUCT(CHOOSE({1,2,3,4,5,6},'Calcs Women No Intervention'!AS109,'Calcs Women No Intervention'!AS109^2,'Calcs Women No Intervention'!AS109^3,'Calcs Women No Intervention'!P77,1,1),Utilities!$BG$11:$BL$11),1)</f>
        <v>0.9099177967284372</v>
      </c>
      <c r="R67" s="53">
        <f>MIN(SUMPRODUCT(CHOOSE({1,2,3,4,5,6},'Calcs Women No Intervention'!AT109,'Calcs Women No Intervention'!AT109^2,'Calcs Women No Intervention'!AT109^3,'Calcs Women No Intervention'!Q77,1,1),Utilities!$BG$11:$BL$11),1)</f>
        <v>0.90343549265093726</v>
      </c>
      <c r="S67" s="53">
        <f>MIN(SUMPRODUCT(CHOOSE({1,2,3,4,5,6},'Calcs Women No Intervention'!AU109,'Calcs Women No Intervention'!AU109^2,'Calcs Women No Intervention'!AU109^3,'Calcs Women No Intervention'!R77,1,1),Utilities!$BG$11:$BL$11),1)</f>
        <v>0.8969264702209373</v>
      </c>
      <c r="T67" s="53">
        <f>MIN(SUMPRODUCT(CHOOSE({1,2,3,4,5,6},'Calcs Women No Intervention'!AV109,'Calcs Women No Intervention'!AV109^2,'Calcs Women No Intervention'!AV109^3,'Calcs Women No Intervention'!S77,1,1),Utilities!$BG$11:$BL$11),1)</f>
        <v>0.89039116161843745</v>
      </c>
      <c r="U67" s="53">
        <f>MIN(SUMPRODUCT(CHOOSE({1,2,3,4,5,6},'Calcs Women No Intervention'!AW109,'Calcs Women No Intervention'!AW109^2,'Calcs Women No Intervention'!AW109^3,'Calcs Women No Intervention'!T77,1,1),Utilities!$BG$11:$BL$11),1)</f>
        <v>0.88382999902343773</v>
      </c>
      <c r="V67" s="53">
        <f>MIN(SUMPRODUCT(CHOOSE({1,2,3,4,5,6},'Calcs Women No Intervention'!AX109,'Calcs Women No Intervention'!AX109^2,'Calcs Women No Intervention'!AX109^3,'Calcs Women No Intervention'!U77,1,1),Utilities!$BG$11:$BL$11),1)</f>
        <v>0.8772434146159378</v>
      </c>
      <c r="W67" s="53">
        <f>MIN(SUMPRODUCT(CHOOSE({1,2,3,4,5,6},'Calcs Women No Intervention'!AY109,'Calcs Women No Intervention'!AY109^2,'Calcs Women No Intervention'!AY109^3,'Calcs Women No Intervention'!V77,1,1),Utilities!$BG$11:$BL$11),1)</f>
        <v>0.87063184057593723</v>
      </c>
      <c r="X67" s="53">
        <f>MIN(SUMPRODUCT(CHOOSE({1,2,3,4,5,6},'Calcs Women No Intervention'!AZ109,'Calcs Women No Intervention'!AZ109^2,'Calcs Women No Intervention'!AZ109^3,'Calcs Women No Intervention'!W77,1,1),Utilities!$BG$11:$BL$11),1)</f>
        <v>0.86405186594713346</v>
      </c>
      <c r="Y67" s="53">
        <f>MIN(SUMPRODUCT(CHOOSE({1,2,3,4,5,6},'Calcs Women No Intervention'!BA109,'Calcs Women No Intervention'!BA109^2,'Calcs Women No Intervention'!BA109^3,'Calcs Women No Intervention'!X77,1,1),Utilities!$BG$11:$BL$11),1)</f>
        <v>0.8575623823150702</v>
      </c>
      <c r="Z67" s="53">
        <f>MIN(SUMPRODUCT(CHOOSE({1,2,3,4,5,6},'Calcs Women No Intervention'!BB109,'Calcs Women No Intervention'!BB109^2,'Calcs Women No Intervention'!BB109^3,'Calcs Women No Intervention'!Y77,1,1),Utilities!$BG$11:$BL$11),1)</f>
        <v>0.85116705437596685</v>
      </c>
      <c r="AA67" s="53">
        <f>MIN(SUMPRODUCT(CHOOSE({1,2,3,4,5,6},'Calcs Women No Intervention'!BC109,'Calcs Women No Intervention'!BC109^2,'Calcs Women No Intervention'!BC109^3,'Calcs Women No Intervention'!Z77,1,1),Utilities!$BG$11:$BL$11),1)</f>
        <v>0.84486926364891768</v>
      </c>
      <c r="AB67" s="53">
        <f>MIN(SUMPRODUCT(CHOOSE({1,2,3,4,5,6},'Calcs Women No Intervention'!BD109,'Calcs Women No Intervention'!BD109^2,'Calcs Women No Intervention'!BD109^3,'Calcs Women No Intervention'!AA77,1,1),Utilities!$BG$11:$BL$11),1)</f>
        <v>0.83867212265679725</v>
      </c>
      <c r="AE67" s="1">
        <v>1</v>
      </c>
      <c r="AF67" s="169">
        <f>SUM(C67*'Calcs Women No Intervention'!C43,diabetes_decrement*'Calcs Women No Intervention'!BH205,heart_decrement*'Calcs Women No Intervention'!BH270,stroke_decrement*'Calcs Women No Intervention'!BH335,cancer_decrement*SUM('Calcs Women No Intervention'!BH400,'Calcs Women No Intervention'!BH465))</f>
        <v>0</v>
      </c>
      <c r="AG67" s="169">
        <f>SUM(D67*'Calcs Women No Intervention'!D43,diabetes_decrement*'Calcs Women No Intervention'!BI205,heart_decrement*'Calcs Women No Intervention'!BI270,stroke_decrement*'Calcs Women No Intervention'!BI335,cancer_decrement*SUM('Calcs Women No Intervention'!BI400,'Calcs Women No Intervention'!BI465))</f>
        <v>138.48821107711225</v>
      </c>
      <c r="AH67" s="169">
        <f>SUM(E67*'Calcs Women No Intervention'!E43,diabetes_decrement*'Calcs Women No Intervention'!BJ205,heart_decrement*'Calcs Women No Intervention'!BJ270,stroke_decrement*'Calcs Women No Intervention'!BJ335,cancer_decrement*SUM('Calcs Women No Intervention'!BJ400,'Calcs Women No Intervention'!BJ465))</f>
        <v>137.25445673727148</v>
      </c>
      <c r="AI67" s="169">
        <f>SUM(F67*'Calcs Women No Intervention'!F43,diabetes_decrement*'Calcs Women No Intervention'!BK205,heart_decrement*'Calcs Women No Intervention'!BK270,stroke_decrement*'Calcs Women No Intervention'!BK335,cancer_decrement*SUM('Calcs Women No Intervention'!BK400,'Calcs Women No Intervention'!BK465))</f>
        <v>135.98117352575281</v>
      </c>
      <c r="AJ67" s="169">
        <f>SUM(G67*'Calcs Women No Intervention'!G43,diabetes_decrement*'Calcs Women No Intervention'!BL205,heart_decrement*'Calcs Women No Intervention'!BL270,stroke_decrement*'Calcs Women No Intervention'!BL335,cancer_decrement*SUM('Calcs Women No Intervention'!BL400,'Calcs Women No Intervention'!BL465))</f>
        <v>134.65301266104473</v>
      </c>
      <c r="AK67" s="169">
        <f>SUM(H67*'Calcs Women No Intervention'!H43,diabetes_decrement*'Calcs Women No Intervention'!BM205,heart_decrement*'Calcs Women No Intervention'!BM270,stroke_decrement*'Calcs Women No Intervention'!BM335,cancer_decrement*SUM('Calcs Women No Intervention'!BM400,'Calcs Women No Intervention'!BM465))</f>
        <v>133.20512665527991</v>
      </c>
      <c r="AL67" s="169">
        <f>SUM(I67*'Calcs Women No Intervention'!I43,diabetes_decrement*'Calcs Women No Intervention'!BN205,heart_decrement*'Calcs Women No Intervention'!BN270,stroke_decrement*'Calcs Women No Intervention'!BN335,cancer_decrement*SUM('Calcs Women No Intervention'!BN400,'Calcs Women No Intervention'!BN465))</f>
        <v>131.70028191085069</v>
      </c>
      <c r="AM67" s="169">
        <f>SUM(J67*'Calcs Women No Intervention'!J43,diabetes_decrement*'Calcs Women No Intervention'!BO205,heart_decrement*'Calcs Women No Intervention'!BO270,stroke_decrement*'Calcs Women No Intervention'!BO335,cancer_decrement*SUM('Calcs Women No Intervention'!BO400,'Calcs Women No Intervention'!BO465))</f>
        <v>130.14069945420223</v>
      </c>
      <c r="AN67" s="169">
        <f>SUM(K67*'Calcs Women No Intervention'!K43,diabetes_decrement*'Calcs Women No Intervention'!BP205,heart_decrement*'Calcs Women No Intervention'!BP270,stroke_decrement*'Calcs Women No Intervention'!BP335,cancer_decrement*SUM('Calcs Women No Intervention'!BP400,'Calcs Women No Intervention'!BP465))</f>
        <v>128.53573866000454</v>
      </c>
      <c r="AO67" s="169">
        <f>SUM(L67*'Calcs Women No Intervention'!L43,diabetes_decrement*'Calcs Women No Intervention'!BQ205,heart_decrement*'Calcs Women No Intervention'!BQ270,stroke_decrement*'Calcs Women No Intervention'!BQ335,cancer_decrement*SUM('Calcs Women No Intervention'!BQ400,'Calcs Women No Intervention'!BQ465))</f>
        <v>126.88077031621162</v>
      </c>
      <c r="AP67" s="169">
        <f>SUM(M67*'Calcs Women No Intervention'!M43,diabetes_decrement*'Calcs Women No Intervention'!BR205,heart_decrement*'Calcs Women No Intervention'!BR270,stroke_decrement*'Calcs Women No Intervention'!BR335,cancer_decrement*SUM('Calcs Women No Intervention'!BR400,'Calcs Women No Intervention'!BR465))</f>
        <v>125.05980358785997</v>
      </c>
      <c r="AQ67" s="169">
        <f>SUM(N67*'Calcs Women No Intervention'!N43,diabetes_decrement*'Calcs Women No Intervention'!BS205,heart_decrement*'Calcs Women No Intervention'!BS270,stroke_decrement*'Calcs Women No Intervention'!BS335,cancer_decrement*SUM('Calcs Women No Intervention'!BS400,'Calcs Women No Intervention'!BS465))</f>
        <v>123.15757130541981</v>
      </c>
      <c r="AR67" s="169">
        <f>SUM(O67*'Calcs Women No Intervention'!O43,diabetes_decrement*'Calcs Women No Intervention'!BT205,heart_decrement*'Calcs Women No Intervention'!BT270,stroke_decrement*'Calcs Women No Intervention'!BT335,cancer_decrement*SUM('Calcs Women No Intervention'!BT400,'Calcs Women No Intervention'!BT465))</f>
        <v>121.17330502496984</v>
      </c>
      <c r="AS67" s="169">
        <f>SUM(P67*'Calcs Women No Intervention'!P43,diabetes_decrement*'Calcs Women No Intervention'!BU205,heart_decrement*'Calcs Women No Intervention'!BU270,stroke_decrement*'Calcs Women No Intervention'!BU335,cancer_decrement*SUM('Calcs Women No Intervention'!BU400,'Calcs Women No Intervention'!BU465))</f>
        <v>119.12443357010574</v>
      </c>
      <c r="AT67" s="169">
        <f>SUM(Q67*'Calcs Women No Intervention'!Q43,diabetes_decrement*'Calcs Women No Intervention'!BV205,heart_decrement*'Calcs Women No Intervention'!BV270,stroke_decrement*'Calcs Women No Intervention'!BV335,cancer_decrement*SUM('Calcs Women No Intervention'!BV400,'Calcs Women No Intervention'!BV465))</f>
        <v>116.98862672155595</v>
      </c>
      <c r="AU67" s="169">
        <f>SUM(R67*'Calcs Women No Intervention'!R43,diabetes_decrement*'Calcs Women No Intervention'!BW205,heart_decrement*'Calcs Women No Intervention'!BW270,stroke_decrement*'Calcs Women No Intervention'!BW335,cancer_decrement*SUM('Calcs Women No Intervention'!BW400,'Calcs Women No Intervention'!BW465))</f>
        <v>114.69776290864847</v>
      </c>
      <c r="AV67" s="169">
        <f>SUM(S67*'Calcs Women No Intervention'!S43,diabetes_decrement*'Calcs Women No Intervention'!BX205,heart_decrement*'Calcs Women No Intervention'!BX270,stroke_decrement*'Calcs Women No Intervention'!BX335,cancer_decrement*SUM('Calcs Women No Intervention'!BX400,'Calcs Women No Intervention'!BX465))</f>
        <v>112.3300737708261</v>
      </c>
      <c r="AW67" s="169">
        <f>SUM(T67*'Calcs Women No Intervention'!T43,diabetes_decrement*'Calcs Women No Intervention'!BY205,heart_decrement*'Calcs Women No Intervention'!BY270,stroke_decrement*'Calcs Women No Intervention'!BY335,cancer_decrement*SUM('Calcs Women No Intervention'!BY400,'Calcs Women No Intervention'!BY465))</f>
        <v>109.89198298283176</v>
      </c>
      <c r="AX67" s="169">
        <f>SUM(U67*'Calcs Women No Intervention'!U43,diabetes_decrement*'Calcs Women No Intervention'!BZ205,heart_decrement*'Calcs Women No Intervention'!BZ270,stroke_decrement*'Calcs Women No Intervention'!BZ335,cancer_decrement*SUM('Calcs Women No Intervention'!BZ400,'Calcs Women No Intervention'!BZ465))</f>
        <v>107.39383616392064</v>
      </c>
      <c r="AY67" s="169">
        <f>SUM(V67*'Calcs Women No Intervention'!V43,diabetes_decrement*'Calcs Women No Intervention'!CA205,heart_decrement*'Calcs Women No Intervention'!CA270,stroke_decrement*'Calcs Women No Intervention'!CA335,cancer_decrement*SUM('Calcs Women No Intervention'!CA400,'Calcs Women No Intervention'!CA465))</f>
        <v>104.8480265214328</v>
      </c>
      <c r="AZ67" s="169">
        <f>SUM(W67*'Calcs Women No Intervention'!W43,diabetes_decrement*'Calcs Women No Intervention'!CB205,heart_decrement*'Calcs Women No Intervention'!CB270,stroke_decrement*'Calcs Women No Intervention'!CB335,cancer_decrement*SUM('Calcs Women No Intervention'!CB400,'Calcs Women No Intervention'!CB465))</f>
        <v>102.15313097769193</v>
      </c>
      <c r="BA67" s="169">
        <f>SUM(X67*'Calcs Women No Intervention'!X43,diabetes_decrement*'Calcs Women No Intervention'!CC205,heart_decrement*'Calcs Women No Intervention'!CC270,stroke_decrement*'Calcs Women No Intervention'!CC335,cancer_decrement*SUM('Calcs Women No Intervention'!CC400,'Calcs Women No Intervention'!CC465))</f>
        <v>99.363184492173232</v>
      </c>
      <c r="BB67" s="169">
        <f>SUM(Y67*'Calcs Women No Intervention'!Y43,diabetes_decrement*'Calcs Women No Intervention'!CD205,heart_decrement*'Calcs Women No Intervention'!CD270,stroke_decrement*'Calcs Women No Intervention'!CD335,cancer_decrement*SUM('Calcs Women No Intervention'!CD400,'Calcs Women No Intervention'!CD465))</f>
        <v>96.450140192608657</v>
      </c>
      <c r="BC67" s="169">
        <f>SUM(Z67*'Calcs Women No Intervention'!Z43,diabetes_decrement*'Calcs Women No Intervention'!CE205,heart_decrement*'Calcs Women No Intervention'!CE270,stroke_decrement*'Calcs Women No Intervention'!CE335,cancer_decrement*SUM('Calcs Women No Intervention'!CE400,'Calcs Women No Intervention'!CE465))</f>
        <v>93.500800270146655</v>
      </c>
      <c r="BD67" s="169">
        <f>SUM(AA67*'Calcs Women No Intervention'!AA43,diabetes_decrement*'Calcs Women No Intervention'!CF205,heart_decrement*'Calcs Women No Intervention'!CF270,stroke_decrement*'Calcs Women No Intervention'!CF335,cancer_decrement*SUM('Calcs Women No Intervention'!CF400,'Calcs Women No Intervention'!CF465))</f>
        <v>90.481310251279709</v>
      </c>
      <c r="BE67" s="169">
        <f>SUM(AB67*'Calcs Women No Intervention'!AB43,diabetes_decrement*'Calcs Women No Intervention'!CG205,heart_decrement*'Calcs Women No Intervention'!CG270,stroke_decrement*'Calcs Women No Intervention'!CG335,cancer_decrement*SUM('Calcs Women No Intervention'!CG400,'Calcs Women No Intervention'!CG465))</f>
        <v>87.330729605231312</v>
      </c>
    </row>
    <row r="68" spans="2:57" x14ac:dyDescent="0.3">
      <c r="B68" s="1">
        <v>2</v>
      </c>
      <c r="C68" s="53"/>
      <c r="D68" s="53"/>
      <c r="E68" s="53">
        <f>MIN(SUMPRODUCT(CHOOSE({1,2,3,4,5,6},'Calcs Women No Intervention'!AG110,'Calcs Women No Intervention'!AG110^2,'Calcs Women No Intervention'!AG110^3,'Calcs Women No Intervention'!D78,1,1),Utilities!$BG$11:$BL$11),1)</f>
        <v>0.99155973775843731</v>
      </c>
      <c r="F68" s="53">
        <f>MIN(SUMPRODUCT(CHOOSE({1,2,3,4,5,6},'Calcs Women No Intervention'!AH110,'Calcs Women No Intervention'!AH110^2,'Calcs Women No Intervention'!AH110^3,'Calcs Women No Intervention'!E78,1,1),Utilities!$BG$11:$BL$11),1)</f>
        <v>0.98546410064343748</v>
      </c>
      <c r="G68" s="53">
        <f>MIN(SUMPRODUCT(CHOOSE({1,2,3,4,5,6},'Calcs Women No Intervention'!AI110,'Calcs Women No Intervention'!AI110^2,'Calcs Women No Intervention'!AI110^3,'Calcs Women No Intervention'!F78,1,1),Utilities!$BG$11:$BL$11),1)</f>
        <v>0.97933612683593751</v>
      </c>
      <c r="H68" s="53">
        <f>MIN(SUMPRODUCT(CHOOSE({1,2,3,4,5,6},'Calcs Women No Intervention'!AJ110,'Calcs Women No Intervention'!AJ110^2,'Calcs Women No Intervention'!AJ110^3,'Calcs Women No Intervention'!G78,1,1),Utilities!$BG$11:$BL$11),1)</f>
        <v>0.97317624851593743</v>
      </c>
      <c r="I68" s="53">
        <f>MIN(SUMPRODUCT(CHOOSE({1,2,3,4,5,6},'Calcs Women No Intervention'!AK110,'Calcs Women No Intervention'!AK110^2,'Calcs Women No Intervention'!AK110^3,'Calcs Women No Intervention'!H78,1,1),Utilities!$BG$11:$BL$11),1)</f>
        <v>0.96698489786343744</v>
      </c>
      <c r="J68" s="53">
        <f>MIN(SUMPRODUCT(CHOOSE({1,2,3,4,5,6},'Calcs Women No Intervention'!AL110,'Calcs Women No Intervention'!AL110^2,'Calcs Women No Intervention'!AL110^3,'Calcs Women No Intervention'!I78,1,1),Utilities!$BG$11:$BL$11),1)</f>
        <v>0.96076250705843735</v>
      </c>
      <c r="K68" s="53">
        <f>MIN(SUMPRODUCT(CHOOSE({1,2,3,4,5,6},'Calcs Women No Intervention'!AM110,'Calcs Women No Intervention'!AM110^2,'Calcs Women No Intervention'!AM110^3,'Calcs Women No Intervention'!J78,1,1),Utilities!$BG$11:$BL$11),1)</f>
        <v>0.95450950828093728</v>
      </c>
      <c r="L68" s="53">
        <f>MIN(SUMPRODUCT(CHOOSE({1,2,3,4,5,6},'Calcs Women No Intervention'!AN110,'Calcs Women No Intervention'!AN110^2,'Calcs Women No Intervention'!AN110^3,'Calcs Women No Intervention'!K78,1,1),Utilities!$BG$11:$BL$11),1)</f>
        <v>0.94822633371093756</v>
      </c>
      <c r="M68" s="53">
        <f>MIN(SUMPRODUCT(CHOOSE({1,2,3,4,5,6},'Calcs Women No Intervention'!AO110,'Calcs Women No Intervention'!AO110^2,'Calcs Women No Intervention'!AO110^3,'Calcs Women No Intervention'!L78,1,1),Utilities!$BG$11:$BL$11),1)</f>
        <v>0.94191341552843766</v>
      </c>
      <c r="N68" s="53">
        <f>MIN(SUMPRODUCT(CHOOSE({1,2,3,4,5,6},'Calcs Women No Intervention'!AP110,'Calcs Women No Intervention'!AP110^2,'Calcs Women No Intervention'!AP110^3,'Calcs Women No Intervention'!M78,1,1),Utilities!$BG$11:$BL$11),1)</f>
        <v>0.93557118591343724</v>
      </c>
      <c r="O68" s="53">
        <f>MIN(SUMPRODUCT(CHOOSE({1,2,3,4,5,6},'Calcs Women No Intervention'!AQ110,'Calcs Women No Intervention'!AQ110^2,'Calcs Women No Intervention'!AQ110^3,'Calcs Women No Intervention'!N78,1,1),Utilities!$BG$11:$BL$11),1)</f>
        <v>0.92920007704593743</v>
      </c>
      <c r="P68" s="53">
        <f>MIN(SUMPRODUCT(CHOOSE({1,2,3,4,5,6},'Calcs Women No Intervention'!AR110,'Calcs Women No Intervention'!AR110^2,'Calcs Women No Intervention'!AR110^3,'Calcs Women No Intervention'!O78,1,1),Utilities!$BG$11:$BL$11),1)</f>
        <v>0.92280052110593758</v>
      </c>
      <c r="Q68" s="53">
        <f>MIN(SUMPRODUCT(CHOOSE({1,2,3,4,5,6},'Calcs Women No Intervention'!AS110,'Calcs Women No Intervention'!AS110^2,'Calcs Women No Intervention'!AS110^3,'Calcs Women No Intervention'!P78,1,1),Utilities!$BG$11:$BL$11),1)</f>
        <v>0.91637295027343746</v>
      </c>
      <c r="R68" s="53">
        <f>MIN(SUMPRODUCT(CHOOSE({1,2,3,4,5,6},'Calcs Women No Intervention'!AT110,'Calcs Women No Intervention'!AT110^2,'Calcs Women No Intervention'!AT110^3,'Calcs Women No Intervention'!Q78,1,1),Utilities!$BG$11:$BL$11),1)</f>
        <v>0.9099177967284372</v>
      </c>
      <c r="S68" s="53">
        <f>MIN(SUMPRODUCT(CHOOSE({1,2,3,4,5,6},'Calcs Women No Intervention'!AU110,'Calcs Women No Intervention'!AU110^2,'Calcs Women No Intervention'!AU110^3,'Calcs Women No Intervention'!R78,1,1),Utilities!$BG$11:$BL$11),1)</f>
        <v>0.90343549265093726</v>
      </c>
      <c r="T68" s="53">
        <f>MIN(SUMPRODUCT(CHOOSE({1,2,3,4,5,6},'Calcs Women No Intervention'!AV110,'Calcs Women No Intervention'!AV110^2,'Calcs Women No Intervention'!AV110^3,'Calcs Women No Intervention'!S78,1,1),Utilities!$BG$11:$BL$11),1)</f>
        <v>0.8969264702209373</v>
      </c>
      <c r="U68" s="53">
        <f>MIN(SUMPRODUCT(CHOOSE({1,2,3,4,5,6},'Calcs Women No Intervention'!AW110,'Calcs Women No Intervention'!AW110^2,'Calcs Women No Intervention'!AW110^3,'Calcs Women No Intervention'!T78,1,1),Utilities!$BG$11:$BL$11),1)</f>
        <v>0.89039116161843745</v>
      </c>
      <c r="V68" s="53">
        <f>MIN(SUMPRODUCT(CHOOSE({1,2,3,4,5,6},'Calcs Women No Intervention'!AX110,'Calcs Women No Intervention'!AX110^2,'Calcs Women No Intervention'!AX110^3,'Calcs Women No Intervention'!U78,1,1),Utilities!$BG$11:$BL$11),1)</f>
        <v>0.88382999902343773</v>
      </c>
      <c r="W68" s="53">
        <f>MIN(SUMPRODUCT(CHOOSE({1,2,3,4,5,6},'Calcs Women No Intervention'!AY110,'Calcs Women No Intervention'!AY110^2,'Calcs Women No Intervention'!AY110^3,'Calcs Women No Intervention'!V78,1,1),Utilities!$BG$11:$BL$11),1)</f>
        <v>0.8772434146159378</v>
      </c>
      <c r="X68" s="53">
        <f>MIN(SUMPRODUCT(CHOOSE({1,2,3,4,5,6},'Calcs Women No Intervention'!AZ110,'Calcs Women No Intervention'!AZ110^2,'Calcs Women No Intervention'!AZ110^3,'Calcs Women No Intervention'!W78,1,1),Utilities!$BG$11:$BL$11),1)</f>
        <v>0.87063184057593723</v>
      </c>
      <c r="Y68" s="53">
        <f>MIN(SUMPRODUCT(CHOOSE({1,2,3,4,5,6},'Calcs Women No Intervention'!BA110,'Calcs Women No Intervention'!BA110^2,'Calcs Women No Intervention'!BA110^3,'Calcs Women No Intervention'!X78,1,1),Utilities!$BG$11:$BL$11),1)</f>
        <v>0.86405186594713346</v>
      </c>
      <c r="Z68" s="53">
        <f>MIN(SUMPRODUCT(CHOOSE({1,2,3,4,5,6},'Calcs Women No Intervention'!BB110,'Calcs Women No Intervention'!BB110^2,'Calcs Women No Intervention'!BB110^3,'Calcs Women No Intervention'!Y78,1,1),Utilities!$BG$11:$BL$11),1)</f>
        <v>0.8575623823150702</v>
      </c>
      <c r="AA68" s="53">
        <f>MIN(SUMPRODUCT(CHOOSE({1,2,3,4,5,6},'Calcs Women No Intervention'!BC110,'Calcs Women No Intervention'!BC110^2,'Calcs Women No Intervention'!BC110^3,'Calcs Women No Intervention'!Z78,1,1),Utilities!$BG$11:$BL$11),1)</f>
        <v>0.85116705437596685</v>
      </c>
      <c r="AB68" s="53">
        <f>MIN(SUMPRODUCT(CHOOSE({1,2,3,4,5,6},'Calcs Women No Intervention'!BD110,'Calcs Women No Intervention'!BD110^2,'Calcs Women No Intervention'!BD110^3,'Calcs Women No Intervention'!AA78,1,1),Utilities!$BG$11:$BL$11),1)</f>
        <v>0.84486926364891768</v>
      </c>
      <c r="AE68" s="1">
        <v>2</v>
      </c>
      <c r="AF68" s="169">
        <f>SUM(C68*'Calcs Women No Intervention'!C44,diabetes_decrement*'Calcs Women No Intervention'!BH206,heart_decrement*'Calcs Women No Intervention'!BH271,stroke_decrement*'Calcs Women No Intervention'!BH336,cancer_decrement*SUM('Calcs Women No Intervention'!BH401,'Calcs Women No Intervention'!BH466))</f>
        <v>0</v>
      </c>
      <c r="AG68" s="169">
        <f>SUM(D68*'Calcs Women No Intervention'!D44,diabetes_decrement*'Calcs Women No Intervention'!BI206,heart_decrement*'Calcs Women No Intervention'!BI271,stroke_decrement*'Calcs Women No Intervention'!BI336,cancer_decrement*SUM('Calcs Women No Intervention'!BI401,'Calcs Women No Intervention'!BI466))</f>
        <v>0</v>
      </c>
      <c r="AH68" s="169">
        <f>SUM(E68*'Calcs Women No Intervention'!E44,diabetes_decrement*'Calcs Women No Intervention'!BJ206,heart_decrement*'Calcs Women No Intervention'!BJ271,stroke_decrement*'Calcs Women No Intervention'!BJ336,cancer_decrement*SUM('Calcs Women No Intervention'!BJ401,'Calcs Women No Intervention'!BJ466))</f>
        <v>0</v>
      </c>
      <c r="AI68" s="169">
        <f>SUM(F68*'Calcs Women No Intervention'!F44,diabetes_decrement*'Calcs Women No Intervention'!BK206,heart_decrement*'Calcs Women No Intervention'!BK271,stroke_decrement*'Calcs Women No Intervention'!BK336,cancer_decrement*SUM('Calcs Women No Intervention'!BK401,'Calcs Women No Intervention'!BK466))</f>
        <v>0</v>
      </c>
      <c r="AJ68" s="169">
        <f>SUM(G68*'Calcs Women No Intervention'!G44,diabetes_decrement*'Calcs Women No Intervention'!BL206,heart_decrement*'Calcs Women No Intervention'!BL271,stroke_decrement*'Calcs Women No Intervention'!BL336,cancer_decrement*SUM('Calcs Women No Intervention'!BL401,'Calcs Women No Intervention'!BL466))</f>
        <v>0</v>
      </c>
      <c r="AK68" s="169">
        <f>SUM(H68*'Calcs Women No Intervention'!H44,diabetes_decrement*'Calcs Women No Intervention'!BM206,heart_decrement*'Calcs Women No Intervention'!BM271,stroke_decrement*'Calcs Women No Intervention'!BM336,cancer_decrement*SUM('Calcs Women No Intervention'!BM401,'Calcs Women No Intervention'!BM466))</f>
        <v>0</v>
      </c>
      <c r="AL68" s="169">
        <f>SUM(I68*'Calcs Women No Intervention'!I44,diabetes_decrement*'Calcs Women No Intervention'!BN206,heart_decrement*'Calcs Women No Intervention'!BN271,stroke_decrement*'Calcs Women No Intervention'!BN336,cancer_decrement*SUM('Calcs Women No Intervention'!BN401,'Calcs Women No Intervention'!BN466))</f>
        <v>0</v>
      </c>
      <c r="AM68" s="169">
        <f>SUM(J68*'Calcs Women No Intervention'!J44,diabetes_decrement*'Calcs Women No Intervention'!BO206,heart_decrement*'Calcs Women No Intervention'!BO271,stroke_decrement*'Calcs Women No Intervention'!BO336,cancer_decrement*SUM('Calcs Women No Intervention'!BO401,'Calcs Women No Intervention'!BO466))</f>
        <v>0</v>
      </c>
      <c r="AN68" s="169">
        <f>SUM(K68*'Calcs Women No Intervention'!K44,diabetes_decrement*'Calcs Women No Intervention'!BP206,heart_decrement*'Calcs Women No Intervention'!BP271,stroke_decrement*'Calcs Women No Intervention'!BP336,cancer_decrement*SUM('Calcs Women No Intervention'!BP401,'Calcs Women No Intervention'!BP466))</f>
        <v>0</v>
      </c>
      <c r="AO68" s="169">
        <f>SUM(L68*'Calcs Women No Intervention'!L44,diabetes_decrement*'Calcs Women No Intervention'!BQ206,heart_decrement*'Calcs Women No Intervention'!BQ271,stroke_decrement*'Calcs Women No Intervention'!BQ336,cancer_decrement*SUM('Calcs Women No Intervention'!BQ401,'Calcs Women No Intervention'!BQ466))</f>
        <v>0</v>
      </c>
      <c r="AP68" s="169">
        <f>SUM(M68*'Calcs Women No Intervention'!M44,diabetes_decrement*'Calcs Women No Intervention'!BR206,heart_decrement*'Calcs Women No Intervention'!BR271,stroke_decrement*'Calcs Women No Intervention'!BR336,cancer_decrement*SUM('Calcs Women No Intervention'!BR401,'Calcs Women No Intervention'!BR466))</f>
        <v>0</v>
      </c>
      <c r="AQ68" s="169">
        <f>SUM(N68*'Calcs Women No Intervention'!N44,diabetes_decrement*'Calcs Women No Intervention'!BS206,heart_decrement*'Calcs Women No Intervention'!BS271,stroke_decrement*'Calcs Women No Intervention'!BS336,cancer_decrement*SUM('Calcs Women No Intervention'!BS401,'Calcs Women No Intervention'!BS466))</f>
        <v>0</v>
      </c>
      <c r="AR68" s="169">
        <f>SUM(O68*'Calcs Women No Intervention'!O44,diabetes_decrement*'Calcs Women No Intervention'!BT206,heart_decrement*'Calcs Women No Intervention'!BT271,stroke_decrement*'Calcs Women No Intervention'!BT336,cancer_decrement*SUM('Calcs Women No Intervention'!BT401,'Calcs Women No Intervention'!BT466))</f>
        <v>0</v>
      </c>
      <c r="AS68" s="169">
        <f>SUM(P68*'Calcs Women No Intervention'!P44,diabetes_decrement*'Calcs Women No Intervention'!BU206,heart_decrement*'Calcs Women No Intervention'!BU271,stroke_decrement*'Calcs Women No Intervention'!BU336,cancer_decrement*SUM('Calcs Women No Intervention'!BU401,'Calcs Women No Intervention'!BU466))</f>
        <v>0</v>
      </c>
      <c r="AT68" s="169">
        <f>SUM(Q68*'Calcs Women No Intervention'!Q44,diabetes_decrement*'Calcs Women No Intervention'!BV206,heart_decrement*'Calcs Women No Intervention'!BV271,stroke_decrement*'Calcs Women No Intervention'!BV336,cancer_decrement*SUM('Calcs Women No Intervention'!BV401,'Calcs Women No Intervention'!BV466))</f>
        <v>0</v>
      </c>
      <c r="AU68" s="169">
        <f>SUM(R68*'Calcs Women No Intervention'!R44,diabetes_decrement*'Calcs Women No Intervention'!BW206,heart_decrement*'Calcs Women No Intervention'!BW271,stroke_decrement*'Calcs Women No Intervention'!BW336,cancer_decrement*SUM('Calcs Women No Intervention'!BW401,'Calcs Women No Intervention'!BW466))</f>
        <v>0</v>
      </c>
      <c r="AV68" s="169">
        <f>SUM(S68*'Calcs Women No Intervention'!S44,diabetes_decrement*'Calcs Women No Intervention'!BX206,heart_decrement*'Calcs Women No Intervention'!BX271,stroke_decrement*'Calcs Women No Intervention'!BX336,cancer_decrement*SUM('Calcs Women No Intervention'!BX401,'Calcs Women No Intervention'!BX466))</f>
        <v>0</v>
      </c>
      <c r="AW68" s="169">
        <f>SUM(T68*'Calcs Women No Intervention'!T44,diabetes_decrement*'Calcs Women No Intervention'!BY206,heart_decrement*'Calcs Women No Intervention'!BY271,stroke_decrement*'Calcs Women No Intervention'!BY336,cancer_decrement*SUM('Calcs Women No Intervention'!BY401,'Calcs Women No Intervention'!BY466))</f>
        <v>0</v>
      </c>
      <c r="AX68" s="169">
        <f>SUM(U68*'Calcs Women No Intervention'!U44,diabetes_decrement*'Calcs Women No Intervention'!BZ206,heart_decrement*'Calcs Women No Intervention'!BZ271,stroke_decrement*'Calcs Women No Intervention'!BZ336,cancer_decrement*SUM('Calcs Women No Intervention'!BZ401,'Calcs Women No Intervention'!BZ466))</f>
        <v>0</v>
      </c>
      <c r="AY68" s="169">
        <f>SUM(V68*'Calcs Women No Intervention'!V44,diabetes_decrement*'Calcs Women No Intervention'!CA206,heart_decrement*'Calcs Women No Intervention'!CA271,stroke_decrement*'Calcs Women No Intervention'!CA336,cancer_decrement*SUM('Calcs Women No Intervention'!CA401,'Calcs Women No Intervention'!CA466))</f>
        <v>0</v>
      </c>
      <c r="AZ68" s="169">
        <f>SUM(W68*'Calcs Women No Intervention'!W44,diabetes_decrement*'Calcs Women No Intervention'!CB206,heart_decrement*'Calcs Women No Intervention'!CB271,stroke_decrement*'Calcs Women No Intervention'!CB336,cancer_decrement*SUM('Calcs Women No Intervention'!CB401,'Calcs Women No Intervention'!CB466))</f>
        <v>0</v>
      </c>
      <c r="BA68" s="169">
        <f>SUM(X68*'Calcs Women No Intervention'!X44,diabetes_decrement*'Calcs Women No Intervention'!CC206,heart_decrement*'Calcs Women No Intervention'!CC271,stroke_decrement*'Calcs Women No Intervention'!CC336,cancer_decrement*SUM('Calcs Women No Intervention'!CC401,'Calcs Women No Intervention'!CC466))</f>
        <v>0</v>
      </c>
      <c r="BB68" s="169">
        <f>SUM(Y68*'Calcs Women No Intervention'!Y44,diabetes_decrement*'Calcs Women No Intervention'!CD206,heart_decrement*'Calcs Women No Intervention'!CD271,stroke_decrement*'Calcs Women No Intervention'!CD336,cancer_decrement*SUM('Calcs Women No Intervention'!CD401,'Calcs Women No Intervention'!CD466))</f>
        <v>0</v>
      </c>
      <c r="BC68" s="169">
        <f>SUM(Z68*'Calcs Women No Intervention'!Z44,diabetes_decrement*'Calcs Women No Intervention'!CE206,heart_decrement*'Calcs Women No Intervention'!CE271,stroke_decrement*'Calcs Women No Intervention'!CE336,cancer_decrement*SUM('Calcs Women No Intervention'!CE401,'Calcs Women No Intervention'!CE466))</f>
        <v>0</v>
      </c>
      <c r="BD68" s="169">
        <f>SUM(AA68*'Calcs Women No Intervention'!AA44,diabetes_decrement*'Calcs Women No Intervention'!CF206,heart_decrement*'Calcs Women No Intervention'!CF271,stroke_decrement*'Calcs Women No Intervention'!CF336,cancer_decrement*SUM('Calcs Women No Intervention'!CF401,'Calcs Women No Intervention'!CF466))</f>
        <v>0</v>
      </c>
      <c r="BE68" s="169">
        <f>SUM(AB68*'Calcs Women No Intervention'!AB44,diabetes_decrement*'Calcs Women No Intervention'!CG206,heart_decrement*'Calcs Women No Intervention'!CG271,stroke_decrement*'Calcs Women No Intervention'!CG336,cancer_decrement*SUM('Calcs Women No Intervention'!CG401,'Calcs Women No Intervention'!CG466))</f>
        <v>0</v>
      </c>
    </row>
    <row r="69" spans="2:57" x14ac:dyDescent="0.3">
      <c r="B69" s="1">
        <v>3</v>
      </c>
      <c r="C69" s="53"/>
      <c r="D69" s="53"/>
      <c r="E69" s="53"/>
      <c r="F69" s="53">
        <f>MIN(SUMPRODUCT(CHOOSE({1,2,3,4,5,6},'Calcs Women No Intervention'!AH111,'Calcs Women No Intervention'!AH111^2,'Calcs Women No Intervention'!AH111^3,'Calcs Women No Intervention'!E79,1,1),Utilities!$BG$11:$BL$11),1)</f>
        <v>0.99155973775843731</v>
      </c>
      <c r="G69" s="53">
        <f>MIN(SUMPRODUCT(CHOOSE({1,2,3,4,5,6},'Calcs Women No Intervention'!AI111,'Calcs Women No Intervention'!AI111^2,'Calcs Women No Intervention'!AI111^3,'Calcs Women No Intervention'!F79,1,1),Utilities!$BG$11:$BL$11),1)</f>
        <v>0.98546410064343748</v>
      </c>
      <c r="H69" s="53">
        <f>MIN(SUMPRODUCT(CHOOSE({1,2,3,4,5,6},'Calcs Women No Intervention'!AJ111,'Calcs Women No Intervention'!AJ111^2,'Calcs Women No Intervention'!AJ111^3,'Calcs Women No Intervention'!G79,1,1),Utilities!$BG$11:$BL$11),1)</f>
        <v>0.97933612683593751</v>
      </c>
      <c r="I69" s="53">
        <f>MIN(SUMPRODUCT(CHOOSE({1,2,3,4,5,6},'Calcs Women No Intervention'!AK111,'Calcs Women No Intervention'!AK111^2,'Calcs Women No Intervention'!AK111^3,'Calcs Women No Intervention'!H79,1,1),Utilities!$BG$11:$BL$11),1)</f>
        <v>0.97317624851593743</v>
      </c>
      <c r="J69" s="53">
        <f>MIN(SUMPRODUCT(CHOOSE({1,2,3,4,5,6},'Calcs Women No Intervention'!AL111,'Calcs Women No Intervention'!AL111^2,'Calcs Women No Intervention'!AL111^3,'Calcs Women No Intervention'!I79,1,1),Utilities!$BG$11:$BL$11),1)</f>
        <v>0.96698489786343744</v>
      </c>
      <c r="K69" s="53">
        <f>MIN(SUMPRODUCT(CHOOSE({1,2,3,4,5,6},'Calcs Women No Intervention'!AM111,'Calcs Women No Intervention'!AM111^2,'Calcs Women No Intervention'!AM111^3,'Calcs Women No Intervention'!J79,1,1),Utilities!$BG$11:$BL$11),1)</f>
        <v>0.96076250705843735</v>
      </c>
      <c r="L69" s="53">
        <f>MIN(SUMPRODUCT(CHOOSE({1,2,3,4,5,6},'Calcs Women No Intervention'!AN111,'Calcs Women No Intervention'!AN111^2,'Calcs Women No Intervention'!AN111^3,'Calcs Women No Intervention'!K79,1,1),Utilities!$BG$11:$BL$11),1)</f>
        <v>0.95450950828093728</v>
      </c>
      <c r="M69" s="53">
        <f>MIN(SUMPRODUCT(CHOOSE({1,2,3,4,5,6},'Calcs Women No Intervention'!AO111,'Calcs Women No Intervention'!AO111^2,'Calcs Women No Intervention'!AO111^3,'Calcs Women No Intervention'!L79,1,1),Utilities!$BG$11:$BL$11),1)</f>
        <v>0.94822633371093756</v>
      </c>
      <c r="N69" s="53">
        <f>MIN(SUMPRODUCT(CHOOSE({1,2,3,4,5,6},'Calcs Women No Intervention'!AP111,'Calcs Women No Intervention'!AP111^2,'Calcs Women No Intervention'!AP111^3,'Calcs Women No Intervention'!M79,1,1),Utilities!$BG$11:$BL$11),1)</f>
        <v>0.94191341552843766</v>
      </c>
      <c r="O69" s="53">
        <f>MIN(SUMPRODUCT(CHOOSE({1,2,3,4,5,6},'Calcs Women No Intervention'!AQ111,'Calcs Women No Intervention'!AQ111^2,'Calcs Women No Intervention'!AQ111^3,'Calcs Women No Intervention'!N79,1,1),Utilities!$BG$11:$BL$11),1)</f>
        <v>0.93557118591343724</v>
      </c>
      <c r="P69" s="53">
        <f>MIN(SUMPRODUCT(CHOOSE({1,2,3,4,5,6},'Calcs Women No Intervention'!AR111,'Calcs Women No Intervention'!AR111^2,'Calcs Women No Intervention'!AR111^3,'Calcs Women No Intervention'!O79,1,1),Utilities!$BG$11:$BL$11),1)</f>
        <v>0.92920007704593743</v>
      </c>
      <c r="Q69" s="53">
        <f>MIN(SUMPRODUCT(CHOOSE({1,2,3,4,5,6},'Calcs Women No Intervention'!AS111,'Calcs Women No Intervention'!AS111^2,'Calcs Women No Intervention'!AS111^3,'Calcs Women No Intervention'!P79,1,1),Utilities!$BG$11:$BL$11),1)</f>
        <v>0.92280052110593758</v>
      </c>
      <c r="R69" s="53">
        <f>MIN(SUMPRODUCT(CHOOSE({1,2,3,4,5,6},'Calcs Women No Intervention'!AT111,'Calcs Women No Intervention'!AT111^2,'Calcs Women No Intervention'!AT111^3,'Calcs Women No Intervention'!Q79,1,1),Utilities!$BG$11:$BL$11),1)</f>
        <v>0.91637295027343746</v>
      </c>
      <c r="S69" s="53">
        <f>MIN(SUMPRODUCT(CHOOSE({1,2,3,4,5,6},'Calcs Women No Intervention'!AU111,'Calcs Women No Intervention'!AU111^2,'Calcs Women No Intervention'!AU111^3,'Calcs Women No Intervention'!R79,1,1),Utilities!$BG$11:$BL$11),1)</f>
        <v>0.9099177967284372</v>
      </c>
      <c r="T69" s="53">
        <f>MIN(SUMPRODUCT(CHOOSE({1,2,3,4,5,6},'Calcs Women No Intervention'!AV111,'Calcs Women No Intervention'!AV111^2,'Calcs Women No Intervention'!AV111^3,'Calcs Women No Intervention'!S79,1,1),Utilities!$BG$11:$BL$11),1)</f>
        <v>0.90343549265093726</v>
      </c>
      <c r="U69" s="53">
        <f>MIN(SUMPRODUCT(CHOOSE({1,2,3,4,5,6},'Calcs Women No Intervention'!AW111,'Calcs Women No Intervention'!AW111^2,'Calcs Women No Intervention'!AW111^3,'Calcs Women No Intervention'!T79,1,1),Utilities!$BG$11:$BL$11),1)</f>
        <v>0.8969264702209373</v>
      </c>
      <c r="V69" s="53">
        <f>MIN(SUMPRODUCT(CHOOSE({1,2,3,4,5,6},'Calcs Women No Intervention'!AX111,'Calcs Women No Intervention'!AX111^2,'Calcs Women No Intervention'!AX111^3,'Calcs Women No Intervention'!U79,1,1),Utilities!$BG$11:$BL$11),1)</f>
        <v>0.89039116161843745</v>
      </c>
      <c r="W69" s="53">
        <f>MIN(SUMPRODUCT(CHOOSE({1,2,3,4,5,6},'Calcs Women No Intervention'!AY111,'Calcs Women No Intervention'!AY111^2,'Calcs Women No Intervention'!AY111^3,'Calcs Women No Intervention'!V79,1,1),Utilities!$BG$11:$BL$11),1)</f>
        <v>0.88382999902343773</v>
      </c>
      <c r="X69" s="53">
        <f>MIN(SUMPRODUCT(CHOOSE({1,2,3,4,5,6},'Calcs Women No Intervention'!AZ111,'Calcs Women No Intervention'!AZ111^2,'Calcs Women No Intervention'!AZ111^3,'Calcs Women No Intervention'!W79,1,1),Utilities!$BG$11:$BL$11),1)</f>
        <v>0.8772434146159378</v>
      </c>
      <c r="Y69" s="53">
        <f>MIN(SUMPRODUCT(CHOOSE({1,2,3,4,5,6},'Calcs Women No Intervention'!BA111,'Calcs Women No Intervention'!BA111^2,'Calcs Women No Intervention'!BA111^3,'Calcs Women No Intervention'!X79,1,1),Utilities!$BG$11:$BL$11),1)</f>
        <v>0.87063184057593723</v>
      </c>
      <c r="Z69" s="53">
        <f>MIN(SUMPRODUCT(CHOOSE({1,2,3,4,5,6},'Calcs Women No Intervention'!BB111,'Calcs Women No Intervention'!BB111^2,'Calcs Women No Intervention'!BB111^3,'Calcs Women No Intervention'!Y79,1,1),Utilities!$BG$11:$BL$11),1)</f>
        <v>0.86405186594713346</v>
      </c>
      <c r="AA69" s="53">
        <f>MIN(SUMPRODUCT(CHOOSE({1,2,3,4,5,6},'Calcs Women No Intervention'!BC111,'Calcs Women No Intervention'!BC111^2,'Calcs Women No Intervention'!BC111^3,'Calcs Women No Intervention'!Z79,1,1),Utilities!$BG$11:$BL$11),1)</f>
        <v>0.8575623823150702</v>
      </c>
      <c r="AB69" s="53">
        <f>MIN(SUMPRODUCT(CHOOSE({1,2,3,4,5,6},'Calcs Women No Intervention'!BD111,'Calcs Women No Intervention'!BD111^2,'Calcs Women No Intervention'!BD111^3,'Calcs Women No Intervention'!AA79,1,1),Utilities!$BG$11:$BL$11),1)</f>
        <v>0.85116705437596685</v>
      </c>
      <c r="AE69" s="1">
        <v>3</v>
      </c>
      <c r="AF69" s="169">
        <f>SUM(C69*'Calcs Women No Intervention'!C45,diabetes_decrement*'Calcs Women No Intervention'!BH207,heart_decrement*'Calcs Women No Intervention'!BH272,stroke_decrement*'Calcs Women No Intervention'!BH337,cancer_decrement*SUM('Calcs Women No Intervention'!BH402,'Calcs Women No Intervention'!BH467))</f>
        <v>0</v>
      </c>
      <c r="AG69" s="169">
        <f>SUM(D69*'Calcs Women No Intervention'!D45,diabetes_decrement*'Calcs Women No Intervention'!BI207,heart_decrement*'Calcs Women No Intervention'!BI272,stroke_decrement*'Calcs Women No Intervention'!BI337,cancer_decrement*SUM('Calcs Women No Intervention'!BI402,'Calcs Women No Intervention'!BI467))</f>
        <v>0</v>
      </c>
      <c r="AH69" s="169">
        <f>SUM(E69*'Calcs Women No Intervention'!E45,diabetes_decrement*'Calcs Women No Intervention'!BJ207,heart_decrement*'Calcs Women No Intervention'!BJ272,stroke_decrement*'Calcs Women No Intervention'!BJ337,cancer_decrement*SUM('Calcs Women No Intervention'!BJ402,'Calcs Women No Intervention'!BJ467))</f>
        <v>0</v>
      </c>
      <c r="AI69" s="169">
        <f>SUM(F69*'Calcs Women No Intervention'!F45,diabetes_decrement*'Calcs Women No Intervention'!BK207,heart_decrement*'Calcs Women No Intervention'!BK272,stroke_decrement*'Calcs Women No Intervention'!BK337,cancer_decrement*SUM('Calcs Women No Intervention'!BK402,'Calcs Women No Intervention'!BK467))</f>
        <v>0</v>
      </c>
      <c r="AJ69" s="169">
        <f>SUM(G69*'Calcs Women No Intervention'!G45,diabetes_decrement*'Calcs Women No Intervention'!BL207,heart_decrement*'Calcs Women No Intervention'!BL272,stroke_decrement*'Calcs Women No Intervention'!BL337,cancer_decrement*SUM('Calcs Women No Intervention'!BL402,'Calcs Women No Intervention'!BL467))</f>
        <v>0</v>
      </c>
      <c r="AK69" s="169">
        <f>SUM(H69*'Calcs Women No Intervention'!H45,diabetes_decrement*'Calcs Women No Intervention'!BM207,heart_decrement*'Calcs Women No Intervention'!BM272,stroke_decrement*'Calcs Women No Intervention'!BM337,cancer_decrement*SUM('Calcs Women No Intervention'!BM402,'Calcs Women No Intervention'!BM467))</f>
        <v>0</v>
      </c>
      <c r="AL69" s="169">
        <f>SUM(I69*'Calcs Women No Intervention'!I45,diabetes_decrement*'Calcs Women No Intervention'!BN207,heart_decrement*'Calcs Women No Intervention'!BN272,stroke_decrement*'Calcs Women No Intervention'!BN337,cancer_decrement*SUM('Calcs Women No Intervention'!BN402,'Calcs Women No Intervention'!BN467))</f>
        <v>0</v>
      </c>
      <c r="AM69" s="169">
        <f>SUM(J69*'Calcs Women No Intervention'!J45,diabetes_decrement*'Calcs Women No Intervention'!BO207,heart_decrement*'Calcs Women No Intervention'!BO272,stroke_decrement*'Calcs Women No Intervention'!BO337,cancer_decrement*SUM('Calcs Women No Intervention'!BO402,'Calcs Women No Intervention'!BO467))</f>
        <v>0</v>
      </c>
      <c r="AN69" s="169">
        <f>SUM(K69*'Calcs Women No Intervention'!K45,diabetes_decrement*'Calcs Women No Intervention'!BP207,heart_decrement*'Calcs Women No Intervention'!BP272,stroke_decrement*'Calcs Women No Intervention'!BP337,cancer_decrement*SUM('Calcs Women No Intervention'!BP402,'Calcs Women No Intervention'!BP467))</f>
        <v>0</v>
      </c>
      <c r="AO69" s="169">
        <f>SUM(L69*'Calcs Women No Intervention'!L45,diabetes_decrement*'Calcs Women No Intervention'!BQ207,heart_decrement*'Calcs Women No Intervention'!BQ272,stroke_decrement*'Calcs Women No Intervention'!BQ337,cancer_decrement*SUM('Calcs Women No Intervention'!BQ402,'Calcs Women No Intervention'!BQ467))</f>
        <v>0</v>
      </c>
      <c r="AP69" s="169">
        <f>SUM(M69*'Calcs Women No Intervention'!M45,diabetes_decrement*'Calcs Women No Intervention'!BR207,heart_decrement*'Calcs Women No Intervention'!BR272,stroke_decrement*'Calcs Women No Intervention'!BR337,cancer_decrement*SUM('Calcs Women No Intervention'!BR402,'Calcs Women No Intervention'!BR467))</f>
        <v>0</v>
      </c>
      <c r="AQ69" s="169">
        <f>SUM(N69*'Calcs Women No Intervention'!N45,diabetes_decrement*'Calcs Women No Intervention'!BS207,heart_decrement*'Calcs Women No Intervention'!BS272,stroke_decrement*'Calcs Women No Intervention'!BS337,cancer_decrement*SUM('Calcs Women No Intervention'!BS402,'Calcs Women No Intervention'!BS467))</f>
        <v>0</v>
      </c>
      <c r="AR69" s="169">
        <f>SUM(O69*'Calcs Women No Intervention'!O45,diabetes_decrement*'Calcs Women No Intervention'!BT207,heart_decrement*'Calcs Women No Intervention'!BT272,stroke_decrement*'Calcs Women No Intervention'!BT337,cancer_decrement*SUM('Calcs Women No Intervention'!BT402,'Calcs Women No Intervention'!BT467))</f>
        <v>0</v>
      </c>
      <c r="AS69" s="169">
        <f>SUM(P69*'Calcs Women No Intervention'!P45,diabetes_decrement*'Calcs Women No Intervention'!BU207,heart_decrement*'Calcs Women No Intervention'!BU272,stroke_decrement*'Calcs Women No Intervention'!BU337,cancer_decrement*SUM('Calcs Women No Intervention'!BU402,'Calcs Women No Intervention'!BU467))</f>
        <v>0</v>
      </c>
      <c r="AT69" s="169">
        <f>SUM(Q69*'Calcs Women No Intervention'!Q45,diabetes_decrement*'Calcs Women No Intervention'!BV207,heart_decrement*'Calcs Women No Intervention'!BV272,stroke_decrement*'Calcs Women No Intervention'!BV337,cancer_decrement*SUM('Calcs Women No Intervention'!BV402,'Calcs Women No Intervention'!BV467))</f>
        <v>0</v>
      </c>
      <c r="AU69" s="169">
        <f>SUM(R69*'Calcs Women No Intervention'!R45,diabetes_decrement*'Calcs Women No Intervention'!BW207,heart_decrement*'Calcs Women No Intervention'!BW272,stroke_decrement*'Calcs Women No Intervention'!BW337,cancer_decrement*SUM('Calcs Women No Intervention'!BW402,'Calcs Women No Intervention'!BW467))</f>
        <v>0</v>
      </c>
      <c r="AV69" s="169">
        <f>SUM(S69*'Calcs Women No Intervention'!S45,diabetes_decrement*'Calcs Women No Intervention'!BX207,heart_decrement*'Calcs Women No Intervention'!BX272,stroke_decrement*'Calcs Women No Intervention'!BX337,cancer_decrement*SUM('Calcs Women No Intervention'!BX402,'Calcs Women No Intervention'!BX467))</f>
        <v>0</v>
      </c>
      <c r="AW69" s="169">
        <f>SUM(T69*'Calcs Women No Intervention'!T45,diabetes_decrement*'Calcs Women No Intervention'!BY207,heart_decrement*'Calcs Women No Intervention'!BY272,stroke_decrement*'Calcs Women No Intervention'!BY337,cancer_decrement*SUM('Calcs Women No Intervention'!BY402,'Calcs Women No Intervention'!BY467))</f>
        <v>0</v>
      </c>
      <c r="AX69" s="169">
        <f>SUM(U69*'Calcs Women No Intervention'!U45,diabetes_decrement*'Calcs Women No Intervention'!BZ207,heart_decrement*'Calcs Women No Intervention'!BZ272,stroke_decrement*'Calcs Women No Intervention'!BZ337,cancer_decrement*SUM('Calcs Women No Intervention'!BZ402,'Calcs Women No Intervention'!BZ467))</f>
        <v>0</v>
      </c>
      <c r="AY69" s="169">
        <f>SUM(V69*'Calcs Women No Intervention'!V45,diabetes_decrement*'Calcs Women No Intervention'!CA207,heart_decrement*'Calcs Women No Intervention'!CA272,stroke_decrement*'Calcs Women No Intervention'!CA337,cancer_decrement*SUM('Calcs Women No Intervention'!CA402,'Calcs Women No Intervention'!CA467))</f>
        <v>0</v>
      </c>
      <c r="AZ69" s="169">
        <f>SUM(W69*'Calcs Women No Intervention'!W45,diabetes_decrement*'Calcs Women No Intervention'!CB207,heart_decrement*'Calcs Women No Intervention'!CB272,stroke_decrement*'Calcs Women No Intervention'!CB337,cancer_decrement*SUM('Calcs Women No Intervention'!CB402,'Calcs Women No Intervention'!CB467))</f>
        <v>0</v>
      </c>
      <c r="BA69" s="169">
        <f>SUM(X69*'Calcs Women No Intervention'!X45,diabetes_decrement*'Calcs Women No Intervention'!CC207,heart_decrement*'Calcs Women No Intervention'!CC272,stroke_decrement*'Calcs Women No Intervention'!CC337,cancer_decrement*SUM('Calcs Women No Intervention'!CC402,'Calcs Women No Intervention'!CC467))</f>
        <v>0</v>
      </c>
      <c r="BB69" s="169">
        <f>SUM(Y69*'Calcs Women No Intervention'!Y45,diabetes_decrement*'Calcs Women No Intervention'!CD207,heart_decrement*'Calcs Women No Intervention'!CD272,stroke_decrement*'Calcs Women No Intervention'!CD337,cancer_decrement*SUM('Calcs Women No Intervention'!CD402,'Calcs Women No Intervention'!CD467))</f>
        <v>0</v>
      </c>
      <c r="BC69" s="169">
        <f>SUM(Z69*'Calcs Women No Intervention'!Z45,diabetes_decrement*'Calcs Women No Intervention'!CE207,heart_decrement*'Calcs Women No Intervention'!CE272,stroke_decrement*'Calcs Women No Intervention'!CE337,cancer_decrement*SUM('Calcs Women No Intervention'!CE402,'Calcs Women No Intervention'!CE467))</f>
        <v>0</v>
      </c>
      <c r="BD69" s="169">
        <f>SUM(AA69*'Calcs Women No Intervention'!AA45,diabetes_decrement*'Calcs Women No Intervention'!CF207,heart_decrement*'Calcs Women No Intervention'!CF272,stroke_decrement*'Calcs Women No Intervention'!CF337,cancer_decrement*SUM('Calcs Women No Intervention'!CF402,'Calcs Women No Intervention'!CF467))</f>
        <v>0</v>
      </c>
      <c r="BE69" s="169">
        <f>SUM(AB69*'Calcs Women No Intervention'!AB45,diabetes_decrement*'Calcs Women No Intervention'!CG207,heart_decrement*'Calcs Women No Intervention'!CG272,stroke_decrement*'Calcs Women No Intervention'!CG337,cancer_decrement*SUM('Calcs Women No Intervention'!CG402,'Calcs Women No Intervention'!CG467))</f>
        <v>0</v>
      </c>
    </row>
    <row r="70" spans="2:57" x14ac:dyDescent="0.3">
      <c r="B70" s="1">
        <v>4</v>
      </c>
      <c r="C70" s="53"/>
      <c r="D70" s="53"/>
      <c r="E70" s="53"/>
      <c r="F70" s="53"/>
      <c r="G70" s="53">
        <f>MIN(SUMPRODUCT(CHOOSE({1,2,3,4,5,6},'Calcs Women No Intervention'!AI112,'Calcs Women No Intervention'!AI112^2,'Calcs Women No Intervention'!AI112^3,'Calcs Women No Intervention'!F80,1,1),Utilities!$BG$11:$BL$11),1)</f>
        <v>0.99155973775843731</v>
      </c>
      <c r="H70" s="53">
        <f>MIN(SUMPRODUCT(CHOOSE({1,2,3,4,5,6},'Calcs Women No Intervention'!AJ112,'Calcs Women No Intervention'!AJ112^2,'Calcs Women No Intervention'!AJ112^3,'Calcs Women No Intervention'!G80,1,1),Utilities!$BG$11:$BL$11),1)</f>
        <v>0.98546410064343748</v>
      </c>
      <c r="I70" s="53">
        <f>MIN(SUMPRODUCT(CHOOSE({1,2,3,4,5,6},'Calcs Women No Intervention'!AK112,'Calcs Women No Intervention'!AK112^2,'Calcs Women No Intervention'!AK112^3,'Calcs Women No Intervention'!H80,1,1),Utilities!$BG$11:$BL$11),1)</f>
        <v>0.97933612683593751</v>
      </c>
      <c r="J70" s="53">
        <f>MIN(SUMPRODUCT(CHOOSE({1,2,3,4,5,6},'Calcs Women No Intervention'!AL112,'Calcs Women No Intervention'!AL112^2,'Calcs Women No Intervention'!AL112^3,'Calcs Women No Intervention'!I80,1,1),Utilities!$BG$11:$BL$11),1)</f>
        <v>0.97317624851593743</v>
      </c>
      <c r="K70" s="53">
        <f>MIN(SUMPRODUCT(CHOOSE({1,2,3,4,5,6},'Calcs Women No Intervention'!AM112,'Calcs Women No Intervention'!AM112^2,'Calcs Women No Intervention'!AM112^3,'Calcs Women No Intervention'!J80,1,1),Utilities!$BG$11:$BL$11),1)</f>
        <v>0.96698489786343744</v>
      </c>
      <c r="L70" s="53">
        <f>MIN(SUMPRODUCT(CHOOSE({1,2,3,4,5,6},'Calcs Women No Intervention'!AN112,'Calcs Women No Intervention'!AN112^2,'Calcs Women No Intervention'!AN112^3,'Calcs Women No Intervention'!K80,1,1),Utilities!$BG$11:$BL$11),1)</f>
        <v>0.96076250705843735</v>
      </c>
      <c r="M70" s="53">
        <f>MIN(SUMPRODUCT(CHOOSE({1,2,3,4,5,6},'Calcs Women No Intervention'!AO112,'Calcs Women No Intervention'!AO112^2,'Calcs Women No Intervention'!AO112^3,'Calcs Women No Intervention'!L80,1,1),Utilities!$BG$11:$BL$11),1)</f>
        <v>0.95450950828093728</v>
      </c>
      <c r="N70" s="53">
        <f>MIN(SUMPRODUCT(CHOOSE({1,2,3,4,5,6},'Calcs Women No Intervention'!AP112,'Calcs Women No Intervention'!AP112^2,'Calcs Women No Intervention'!AP112^3,'Calcs Women No Intervention'!M80,1,1),Utilities!$BG$11:$BL$11),1)</f>
        <v>0.94822633371093756</v>
      </c>
      <c r="O70" s="53">
        <f>MIN(SUMPRODUCT(CHOOSE({1,2,3,4,5,6},'Calcs Women No Intervention'!AQ112,'Calcs Women No Intervention'!AQ112^2,'Calcs Women No Intervention'!AQ112^3,'Calcs Women No Intervention'!N80,1,1),Utilities!$BG$11:$BL$11),1)</f>
        <v>0.94191341552843766</v>
      </c>
      <c r="P70" s="53">
        <f>MIN(SUMPRODUCT(CHOOSE({1,2,3,4,5,6},'Calcs Women No Intervention'!AR112,'Calcs Women No Intervention'!AR112^2,'Calcs Women No Intervention'!AR112^3,'Calcs Women No Intervention'!O80,1,1),Utilities!$BG$11:$BL$11),1)</f>
        <v>0.93557118591343724</v>
      </c>
      <c r="Q70" s="53">
        <f>MIN(SUMPRODUCT(CHOOSE({1,2,3,4,5,6},'Calcs Women No Intervention'!AS112,'Calcs Women No Intervention'!AS112^2,'Calcs Women No Intervention'!AS112^3,'Calcs Women No Intervention'!P80,1,1),Utilities!$BG$11:$BL$11),1)</f>
        <v>0.92920007704593743</v>
      </c>
      <c r="R70" s="53">
        <f>MIN(SUMPRODUCT(CHOOSE({1,2,3,4,5,6},'Calcs Women No Intervention'!AT112,'Calcs Women No Intervention'!AT112^2,'Calcs Women No Intervention'!AT112^3,'Calcs Women No Intervention'!Q80,1,1),Utilities!$BG$11:$BL$11),1)</f>
        <v>0.92280052110593758</v>
      </c>
      <c r="S70" s="53">
        <f>MIN(SUMPRODUCT(CHOOSE({1,2,3,4,5,6},'Calcs Women No Intervention'!AU112,'Calcs Women No Intervention'!AU112^2,'Calcs Women No Intervention'!AU112^3,'Calcs Women No Intervention'!R80,1,1),Utilities!$BG$11:$BL$11),1)</f>
        <v>0.91637295027343746</v>
      </c>
      <c r="T70" s="53">
        <f>MIN(SUMPRODUCT(CHOOSE({1,2,3,4,5,6},'Calcs Women No Intervention'!AV112,'Calcs Women No Intervention'!AV112^2,'Calcs Women No Intervention'!AV112^3,'Calcs Women No Intervention'!S80,1,1),Utilities!$BG$11:$BL$11),1)</f>
        <v>0.9099177967284372</v>
      </c>
      <c r="U70" s="53">
        <f>MIN(SUMPRODUCT(CHOOSE({1,2,3,4,5,6},'Calcs Women No Intervention'!AW112,'Calcs Women No Intervention'!AW112^2,'Calcs Women No Intervention'!AW112^3,'Calcs Women No Intervention'!T80,1,1),Utilities!$BG$11:$BL$11),1)</f>
        <v>0.90343549265093726</v>
      </c>
      <c r="V70" s="53">
        <f>MIN(SUMPRODUCT(CHOOSE({1,2,3,4,5,6},'Calcs Women No Intervention'!AX112,'Calcs Women No Intervention'!AX112^2,'Calcs Women No Intervention'!AX112^3,'Calcs Women No Intervention'!U80,1,1),Utilities!$BG$11:$BL$11),1)</f>
        <v>0.8969264702209373</v>
      </c>
      <c r="W70" s="53">
        <f>MIN(SUMPRODUCT(CHOOSE({1,2,3,4,5,6},'Calcs Women No Intervention'!AY112,'Calcs Women No Intervention'!AY112^2,'Calcs Women No Intervention'!AY112^3,'Calcs Women No Intervention'!V80,1,1),Utilities!$BG$11:$BL$11),1)</f>
        <v>0.89039116161843745</v>
      </c>
      <c r="X70" s="53">
        <f>MIN(SUMPRODUCT(CHOOSE({1,2,3,4,5,6},'Calcs Women No Intervention'!AZ112,'Calcs Women No Intervention'!AZ112^2,'Calcs Women No Intervention'!AZ112^3,'Calcs Women No Intervention'!W80,1,1),Utilities!$BG$11:$BL$11),1)</f>
        <v>0.88382999902343773</v>
      </c>
      <c r="Y70" s="53">
        <f>MIN(SUMPRODUCT(CHOOSE({1,2,3,4,5,6},'Calcs Women No Intervention'!BA112,'Calcs Women No Intervention'!BA112^2,'Calcs Women No Intervention'!BA112^3,'Calcs Women No Intervention'!X80,1,1),Utilities!$BG$11:$BL$11),1)</f>
        <v>0.8772434146159378</v>
      </c>
      <c r="Z70" s="53">
        <f>MIN(SUMPRODUCT(CHOOSE({1,2,3,4,5,6},'Calcs Women No Intervention'!BB112,'Calcs Women No Intervention'!BB112^2,'Calcs Women No Intervention'!BB112^3,'Calcs Women No Intervention'!Y80,1,1),Utilities!$BG$11:$BL$11),1)</f>
        <v>0.87063184057593723</v>
      </c>
      <c r="AA70" s="53">
        <f>MIN(SUMPRODUCT(CHOOSE({1,2,3,4,5,6},'Calcs Women No Intervention'!BC112,'Calcs Women No Intervention'!BC112^2,'Calcs Women No Intervention'!BC112^3,'Calcs Women No Intervention'!Z80,1,1),Utilities!$BG$11:$BL$11),1)</f>
        <v>0.86405186594713346</v>
      </c>
      <c r="AB70" s="53">
        <f>MIN(SUMPRODUCT(CHOOSE({1,2,3,4,5,6},'Calcs Women No Intervention'!BD112,'Calcs Women No Intervention'!BD112^2,'Calcs Women No Intervention'!BD112^3,'Calcs Women No Intervention'!AA80,1,1),Utilities!$BG$11:$BL$11),1)</f>
        <v>0.8575623823150702</v>
      </c>
      <c r="AE70" s="1">
        <v>4</v>
      </c>
      <c r="AF70" s="169">
        <f>SUM(C70*'Calcs Women No Intervention'!C46,diabetes_decrement*'Calcs Women No Intervention'!BH208,heart_decrement*'Calcs Women No Intervention'!BH273,stroke_decrement*'Calcs Women No Intervention'!BH338,cancer_decrement*SUM('Calcs Women No Intervention'!BH403,'Calcs Women No Intervention'!BH468))</f>
        <v>0</v>
      </c>
      <c r="AG70" s="169">
        <f>SUM(D70*'Calcs Women No Intervention'!D46,diabetes_decrement*'Calcs Women No Intervention'!BI208,heart_decrement*'Calcs Women No Intervention'!BI273,stroke_decrement*'Calcs Women No Intervention'!BI338,cancer_decrement*SUM('Calcs Women No Intervention'!BI403,'Calcs Women No Intervention'!BI468))</f>
        <v>0</v>
      </c>
      <c r="AH70" s="169">
        <f>SUM(E70*'Calcs Women No Intervention'!E46,diabetes_decrement*'Calcs Women No Intervention'!BJ208,heart_decrement*'Calcs Women No Intervention'!BJ273,stroke_decrement*'Calcs Women No Intervention'!BJ338,cancer_decrement*SUM('Calcs Women No Intervention'!BJ403,'Calcs Women No Intervention'!BJ468))</f>
        <v>0</v>
      </c>
      <c r="AI70" s="169">
        <f>SUM(F70*'Calcs Women No Intervention'!F46,diabetes_decrement*'Calcs Women No Intervention'!BK208,heart_decrement*'Calcs Women No Intervention'!BK273,stroke_decrement*'Calcs Women No Intervention'!BK338,cancer_decrement*SUM('Calcs Women No Intervention'!BK403,'Calcs Women No Intervention'!BK468))</f>
        <v>0</v>
      </c>
      <c r="AJ70" s="169">
        <f>SUM(G70*'Calcs Women No Intervention'!G46,diabetes_decrement*'Calcs Women No Intervention'!BL208,heart_decrement*'Calcs Women No Intervention'!BL273,stroke_decrement*'Calcs Women No Intervention'!BL338,cancer_decrement*SUM('Calcs Women No Intervention'!BL403,'Calcs Women No Intervention'!BL468))</f>
        <v>0</v>
      </c>
      <c r="AK70" s="169">
        <f>SUM(H70*'Calcs Women No Intervention'!H46,diabetes_decrement*'Calcs Women No Intervention'!BM208,heart_decrement*'Calcs Women No Intervention'!BM273,stroke_decrement*'Calcs Women No Intervention'!BM338,cancer_decrement*SUM('Calcs Women No Intervention'!BM403,'Calcs Women No Intervention'!BM468))</f>
        <v>0</v>
      </c>
      <c r="AL70" s="169">
        <f>SUM(I70*'Calcs Women No Intervention'!I46,diabetes_decrement*'Calcs Women No Intervention'!BN208,heart_decrement*'Calcs Women No Intervention'!BN273,stroke_decrement*'Calcs Women No Intervention'!BN338,cancer_decrement*SUM('Calcs Women No Intervention'!BN403,'Calcs Women No Intervention'!BN468))</f>
        <v>0</v>
      </c>
      <c r="AM70" s="169">
        <f>SUM(J70*'Calcs Women No Intervention'!J46,diabetes_decrement*'Calcs Women No Intervention'!BO208,heart_decrement*'Calcs Women No Intervention'!BO273,stroke_decrement*'Calcs Women No Intervention'!BO338,cancer_decrement*SUM('Calcs Women No Intervention'!BO403,'Calcs Women No Intervention'!BO468))</f>
        <v>0</v>
      </c>
      <c r="AN70" s="169">
        <f>SUM(K70*'Calcs Women No Intervention'!K46,diabetes_decrement*'Calcs Women No Intervention'!BP208,heart_decrement*'Calcs Women No Intervention'!BP273,stroke_decrement*'Calcs Women No Intervention'!BP338,cancer_decrement*SUM('Calcs Women No Intervention'!BP403,'Calcs Women No Intervention'!BP468))</f>
        <v>0</v>
      </c>
      <c r="AO70" s="169">
        <f>SUM(L70*'Calcs Women No Intervention'!L46,diabetes_decrement*'Calcs Women No Intervention'!BQ208,heart_decrement*'Calcs Women No Intervention'!BQ273,stroke_decrement*'Calcs Women No Intervention'!BQ338,cancer_decrement*SUM('Calcs Women No Intervention'!BQ403,'Calcs Women No Intervention'!BQ468))</f>
        <v>0</v>
      </c>
      <c r="AP70" s="169">
        <f>SUM(M70*'Calcs Women No Intervention'!M46,diabetes_decrement*'Calcs Women No Intervention'!BR208,heart_decrement*'Calcs Women No Intervention'!BR273,stroke_decrement*'Calcs Women No Intervention'!BR338,cancer_decrement*SUM('Calcs Women No Intervention'!BR403,'Calcs Women No Intervention'!BR468))</f>
        <v>0</v>
      </c>
      <c r="AQ70" s="169">
        <f>SUM(N70*'Calcs Women No Intervention'!N46,diabetes_decrement*'Calcs Women No Intervention'!BS208,heart_decrement*'Calcs Women No Intervention'!BS273,stroke_decrement*'Calcs Women No Intervention'!BS338,cancer_decrement*SUM('Calcs Women No Intervention'!BS403,'Calcs Women No Intervention'!BS468))</f>
        <v>0</v>
      </c>
      <c r="AR70" s="169">
        <f>SUM(O70*'Calcs Women No Intervention'!O46,diabetes_decrement*'Calcs Women No Intervention'!BT208,heart_decrement*'Calcs Women No Intervention'!BT273,stroke_decrement*'Calcs Women No Intervention'!BT338,cancer_decrement*SUM('Calcs Women No Intervention'!BT403,'Calcs Women No Intervention'!BT468))</f>
        <v>0</v>
      </c>
      <c r="AS70" s="169">
        <f>SUM(P70*'Calcs Women No Intervention'!P46,diabetes_decrement*'Calcs Women No Intervention'!BU208,heart_decrement*'Calcs Women No Intervention'!BU273,stroke_decrement*'Calcs Women No Intervention'!BU338,cancer_decrement*SUM('Calcs Women No Intervention'!BU403,'Calcs Women No Intervention'!BU468))</f>
        <v>0</v>
      </c>
      <c r="AT70" s="169">
        <f>SUM(Q70*'Calcs Women No Intervention'!Q46,diabetes_decrement*'Calcs Women No Intervention'!BV208,heart_decrement*'Calcs Women No Intervention'!BV273,stroke_decrement*'Calcs Women No Intervention'!BV338,cancer_decrement*SUM('Calcs Women No Intervention'!BV403,'Calcs Women No Intervention'!BV468))</f>
        <v>0</v>
      </c>
      <c r="AU70" s="169">
        <f>SUM(R70*'Calcs Women No Intervention'!R46,diabetes_decrement*'Calcs Women No Intervention'!BW208,heart_decrement*'Calcs Women No Intervention'!BW273,stroke_decrement*'Calcs Women No Intervention'!BW338,cancer_decrement*SUM('Calcs Women No Intervention'!BW403,'Calcs Women No Intervention'!BW468))</f>
        <v>0</v>
      </c>
      <c r="AV70" s="169">
        <f>SUM(S70*'Calcs Women No Intervention'!S46,diabetes_decrement*'Calcs Women No Intervention'!BX208,heart_decrement*'Calcs Women No Intervention'!BX273,stroke_decrement*'Calcs Women No Intervention'!BX338,cancer_decrement*SUM('Calcs Women No Intervention'!BX403,'Calcs Women No Intervention'!BX468))</f>
        <v>0</v>
      </c>
      <c r="AW70" s="169">
        <f>SUM(T70*'Calcs Women No Intervention'!T46,diabetes_decrement*'Calcs Women No Intervention'!BY208,heart_decrement*'Calcs Women No Intervention'!BY273,stroke_decrement*'Calcs Women No Intervention'!BY338,cancer_decrement*SUM('Calcs Women No Intervention'!BY403,'Calcs Women No Intervention'!BY468))</f>
        <v>0</v>
      </c>
      <c r="AX70" s="169">
        <f>SUM(U70*'Calcs Women No Intervention'!U46,diabetes_decrement*'Calcs Women No Intervention'!BZ208,heart_decrement*'Calcs Women No Intervention'!BZ273,stroke_decrement*'Calcs Women No Intervention'!BZ338,cancer_decrement*SUM('Calcs Women No Intervention'!BZ403,'Calcs Women No Intervention'!BZ468))</f>
        <v>0</v>
      </c>
      <c r="AY70" s="169">
        <f>SUM(V70*'Calcs Women No Intervention'!V46,diabetes_decrement*'Calcs Women No Intervention'!CA208,heart_decrement*'Calcs Women No Intervention'!CA273,stroke_decrement*'Calcs Women No Intervention'!CA338,cancer_decrement*SUM('Calcs Women No Intervention'!CA403,'Calcs Women No Intervention'!CA468))</f>
        <v>0</v>
      </c>
      <c r="AZ70" s="169">
        <f>SUM(W70*'Calcs Women No Intervention'!W46,diabetes_decrement*'Calcs Women No Intervention'!CB208,heart_decrement*'Calcs Women No Intervention'!CB273,stroke_decrement*'Calcs Women No Intervention'!CB338,cancer_decrement*SUM('Calcs Women No Intervention'!CB403,'Calcs Women No Intervention'!CB468))</f>
        <v>0</v>
      </c>
      <c r="BA70" s="169">
        <f>SUM(X70*'Calcs Women No Intervention'!X46,diabetes_decrement*'Calcs Women No Intervention'!CC208,heart_decrement*'Calcs Women No Intervention'!CC273,stroke_decrement*'Calcs Women No Intervention'!CC338,cancer_decrement*SUM('Calcs Women No Intervention'!CC403,'Calcs Women No Intervention'!CC468))</f>
        <v>0</v>
      </c>
      <c r="BB70" s="169">
        <f>SUM(Y70*'Calcs Women No Intervention'!Y46,diabetes_decrement*'Calcs Women No Intervention'!CD208,heart_decrement*'Calcs Women No Intervention'!CD273,stroke_decrement*'Calcs Women No Intervention'!CD338,cancer_decrement*SUM('Calcs Women No Intervention'!CD403,'Calcs Women No Intervention'!CD468))</f>
        <v>0</v>
      </c>
      <c r="BC70" s="169">
        <f>SUM(Z70*'Calcs Women No Intervention'!Z46,diabetes_decrement*'Calcs Women No Intervention'!CE208,heart_decrement*'Calcs Women No Intervention'!CE273,stroke_decrement*'Calcs Women No Intervention'!CE338,cancer_decrement*SUM('Calcs Women No Intervention'!CE403,'Calcs Women No Intervention'!CE468))</f>
        <v>0</v>
      </c>
      <c r="BD70" s="169">
        <f>SUM(AA70*'Calcs Women No Intervention'!AA46,diabetes_decrement*'Calcs Women No Intervention'!CF208,heart_decrement*'Calcs Women No Intervention'!CF273,stroke_decrement*'Calcs Women No Intervention'!CF338,cancer_decrement*SUM('Calcs Women No Intervention'!CF403,'Calcs Women No Intervention'!CF468))</f>
        <v>0</v>
      </c>
      <c r="BE70" s="169">
        <f>SUM(AB70*'Calcs Women No Intervention'!AB46,diabetes_decrement*'Calcs Women No Intervention'!CG208,heart_decrement*'Calcs Women No Intervention'!CG273,stroke_decrement*'Calcs Women No Intervention'!CG338,cancer_decrement*SUM('Calcs Women No Intervention'!CG403,'Calcs Women No Intervention'!CG468))</f>
        <v>0</v>
      </c>
    </row>
    <row r="71" spans="2:57" x14ac:dyDescent="0.3">
      <c r="B71" s="1">
        <v>5</v>
      </c>
      <c r="C71" s="53"/>
      <c r="D71" s="53"/>
      <c r="E71" s="53"/>
      <c r="F71" s="53"/>
      <c r="G71" s="53"/>
      <c r="H71" s="53">
        <f>MIN(SUMPRODUCT(CHOOSE({1,2,3,4,5,6},'Calcs Women No Intervention'!AJ113,'Calcs Women No Intervention'!AJ113^2,'Calcs Women No Intervention'!AJ113^3,'Calcs Women No Intervention'!G81,1,1),Utilities!$BG$11:$BL$11),1)</f>
        <v>0.99155973775843731</v>
      </c>
      <c r="I71" s="53">
        <f>MIN(SUMPRODUCT(CHOOSE({1,2,3,4,5,6},'Calcs Women No Intervention'!AK113,'Calcs Women No Intervention'!AK113^2,'Calcs Women No Intervention'!AK113^3,'Calcs Women No Intervention'!H81,1,1),Utilities!$BG$11:$BL$11),1)</f>
        <v>0.98546410064343748</v>
      </c>
      <c r="J71" s="53">
        <f>MIN(SUMPRODUCT(CHOOSE({1,2,3,4,5,6},'Calcs Women No Intervention'!AL113,'Calcs Women No Intervention'!AL113^2,'Calcs Women No Intervention'!AL113^3,'Calcs Women No Intervention'!I81,1,1),Utilities!$BG$11:$BL$11),1)</f>
        <v>0.97933612683593751</v>
      </c>
      <c r="K71" s="53">
        <f>MIN(SUMPRODUCT(CHOOSE({1,2,3,4,5,6},'Calcs Women No Intervention'!AM113,'Calcs Women No Intervention'!AM113^2,'Calcs Women No Intervention'!AM113^3,'Calcs Women No Intervention'!J81,1,1),Utilities!$BG$11:$BL$11),1)</f>
        <v>0.97317624851593743</v>
      </c>
      <c r="L71" s="53">
        <f>MIN(SUMPRODUCT(CHOOSE({1,2,3,4,5,6},'Calcs Women No Intervention'!AN113,'Calcs Women No Intervention'!AN113^2,'Calcs Women No Intervention'!AN113^3,'Calcs Women No Intervention'!K81,1,1),Utilities!$BG$11:$BL$11),1)</f>
        <v>0.96698489786343744</v>
      </c>
      <c r="M71" s="53">
        <f>MIN(SUMPRODUCT(CHOOSE({1,2,3,4,5,6},'Calcs Women No Intervention'!AO113,'Calcs Women No Intervention'!AO113^2,'Calcs Women No Intervention'!AO113^3,'Calcs Women No Intervention'!L81,1,1),Utilities!$BG$11:$BL$11),1)</f>
        <v>0.96076250705843735</v>
      </c>
      <c r="N71" s="53">
        <f>MIN(SUMPRODUCT(CHOOSE({1,2,3,4,5,6},'Calcs Women No Intervention'!AP113,'Calcs Women No Intervention'!AP113^2,'Calcs Women No Intervention'!AP113^3,'Calcs Women No Intervention'!M81,1,1),Utilities!$BG$11:$BL$11),1)</f>
        <v>0.95450950828093728</v>
      </c>
      <c r="O71" s="53">
        <f>MIN(SUMPRODUCT(CHOOSE({1,2,3,4,5,6},'Calcs Women No Intervention'!AQ113,'Calcs Women No Intervention'!AQ113^2,'Calcs Women No Intervention'!AQ113^3,'Calcs Women No Intervention'!N81,1,1),Utilities!$BG$11:$BL$11),1)</f>
        <v>0.94822633371093756</v>
      </c>
      <c r="P71" s="53">
        <f>MIN(SUMPRODUCT(CHOOSE({1,2,3,4,5,6},'Calcs Women No Intervention'!AR113,'Calcs Women No Intervention'!AR113^2,'Calcs Women No Intervention'!AR113^3,'Calcs Women No Intervention'!O81,1,1),Utilities!$BG$11:$BL$11),1)</f>
        <v>0.94191341552843766</v>
      </c>
      <c r="Q71" s="53">
        <f>MIN(SUMPRODUCT(CHOOSE({1,2,3,4,5,6},'Calcs Women No Intervention'!AS113,'Calcs Women No Intervention'!AS113^2,'Calcs Women No Intervention'!AS113^3,'Calcs Women No Intervention'!P81,1,1),Utilities!$BG$11:$BL$11),1)</f>
        <v>0.93557118591343724</v>
      </c>
      <c r="R71" s="53">
        <f>MIN(SUMPRODUCT(CHOOSE({1,2,3,4,5,6},'Calcs Women No Intervention'!AT113,'Calcs Women No Intervention'!AT113^2,'Calcs Women No Intervention'!AT113^3,'Calcs Women No Intervention'!Q81,1,1),Utilities!$BG$11:$BL$11),1)</f>
        <v>0.92920007704593743</v>
      </c>
      <c r="S71" s="53">
        <f>MIN(SUMPRODUCT(CHOOSE({1,2,3,4,5,6},'Calcs Women No Intervention'!AU113,'Calcs Women No Intervention'!AU113^2,'Calcs Women No Intervention'!AU113^3,'Calcs Women No Intervention'!R81,1,1),Utilities!$BG$11:$BL$11),1)</f>
        <v>0.92280052110593758</v>
      </c>
      <c r="T71" s="53">
        <f>MIN(SUMPRODUCT(CHOOSE({1,2,3,4,5,6},'Calcs Women No Intervention'!AV113,'Calcs Women No Intervention'!AV113^2,'Calcs Women No Intervention'!AV113^3,'Calcs Women No Intervention'!S81,1,1),Utilities!$BG$11:$BL$11),1)</f>
        <v>0.91637295027343746</v>
      </c>
      <c r="U71" s="53">
        <f>MIN(SUMPRODUCT(CHOOSE({1,2,3,4,5,6},'Calcs Women No Intervention'!AW113,'Calcs Women No Intervention'!AW113^2,'Calcs Women No Intervention'!AW113^3,'Calcs Women No Intervention'!T81,1,1),Utilities!$BG$11:$BL$11),1)</f>
        <v>0.9099177967284372</v>
      </c>
      <c r="V71" s="53">
        <f>MIN(SUMPRODUCT(CHOOSE({1,2,3,4,5,6},'Calcs Women No Intervention'!AX113,'Calcs Women No Intervention'!AX113^2,'Calcs Women No Intervention'!AX113^3,'Calcs Women No Intervention'!U81,1,1),Utilities!$BG$11:$BL$11),1)</f>
        <v>0.90343549265093726</v>
      </c>
      <c r="W71" s="53">
        <f>MIN(SUMPRODUCT(CHOOSE({1,2,3,4,5,6},'Calcs Women No Intervention'!AY113,'Calcs Women No Intervention'!AY113^2,'Calcs Women No Intervention'!AY113^3,'Calcs Women No Intervention'!V81,1,1),Utilities!$BG$11:$BL$11),1)</f>
        <v>0.8969264702209373</v>
      </c>
      <c r="X71" s="53">
        <f>MIN(SUMPRODUCT(CHOOSE({1,2,3,4,5,6},'Calcs Women No Intervention'!AZ113,'Calcs Women No Intervention'!AZ113^2,'Calcs Women No Intervention'!AZ113^3,'Calcs Women No Intervention'!W81,1,1),Utilities!$BG$11:$BL$11),1)</f>
        <v>0.89039116161843745</v>
      </c>
      <c r="Y71" s="53">
        <f>MIN(SUMPRODUCT(CHOOSE({1,2,3,4,5,6},'Calcs Women No Intervention'!BA113,'Calcs Women No Intervention'!BA113^2,'Calcs Women No Intervention'!BA113^3,'Calcs Women No Intervention'!X81,1,1),Utilities!$BG$11:$BL$11),1)</f>
        <v>0.88382999902343773</v>
      </c>
      <c r="Z71" s="53">
        <f>MIN(SUMPRODUCT(CHOOSE({1,2,3,4,5,6},'Calcs Women No Intervention'!BB113,'Calcs Women No Intervention'!BB113^2,'Calcs Women No Intervention'!BB113^3,'Calcs Women No Intervention'!Y81,1,1),Utilities!$BG$11:$BL$11),1)</f>
        <v>0.8772434146159378</v>
      </c>
      <c r="AA71" s="53">
        <f>MIN(SUMPRODUCT(CHOOSE({1,2,3,4,5,6},'Calcs Women No Intervention'!BC113,'Calcs Women No Intervention'!BC113^2,'Calcs Women No Intervention'!BC113^3,'Calcs Women No Intervention'!Z81,1,1),Utilities!$BG$11:$BL$11),1)</f>
        <v>0.87063184057593723</v>
      </c>
      <c r="AB71" s="53">
        <f>MIN(SUMPRODUCT(CHOOSE({1,2,3,4,5,6},'Calcs Women No Intervention'!BD113,'Calcs Women No Intervention'!BD113^2,'Calcs Women No Intervention'!BD113^3,'Calcs Women No Intervention'!AA81,1,1),Utilities!$BG$11:$BL$11),1)</f>
        <v>0.86405186594713346</v>
      </c>
      <c r="AE71" s="1">
        <v>5</v>
      </c>
      <c r="AF71" s="169">
        <f>SUM(C71*'Calcs Women No Intervention'!C47,diabetes_decrement*'Calcs Women No Intervention'!BH209,heart_decrement*'Calcs Women No Intervention'!BH274,stroke_decrement*'Calcs Women No Intervention'!BH339,cancer_decrement*SUM('Calcs Women No Intervention'!BH404,'Calcs Women No Intervention'!BH469))</f>
        <v>0</v>
      </c>
      <c r="AG71" s="169">
        <f>SUM(D71*'Calcs Women No Intervention'!D47,diabetes_decrement*'Calcs Women No Intervention'!BI209,heart_decrement*'Calcs Women No Intervention'!BI274,stroke_decrement*'Calcs Women No Intervention'!BI339,cancer_decrement*SUM('Calcs Women No Intervention'!BI404,'Calcs Women No Intervention'!BI469))</f>
        <v>0</v>
      </c>
      <c r="AH71" s="169">
        <f>SUM(E71*'Calcs Women No Intervention'!E47,diabetes_decrement*'Calcs Women No Intervention'!BJ209,heart_decrement*'Calcs Women No Intervention'!BJ274,stroke_decrement*'Calcs Women No Intervention'!BJ339,cancer_decrement*SUM('Calcs Women No Intervention'!BJ404,'Calcs Women No Intervention'!BJ469))</f>
        <v>0</v>
      </c>
      <c r="AI71" s="169">
        <f>SUM(F71*'Calcs Women No Intervention'!F47,diabetes_decrement*'Calcs Women No Intervention'!BK209,heart_decrement*'Calcs Women No Intervention'!BK274,stroke_decrement*'Calcs Women No Intervention'!BK339,cancer_decrement*SUM('Calcs Women No Intervention'!BK404,'Calcs Women No Intervention'!BK469))</f>
        <v>0</v>
      </c>
      <c r="AJ71" s="169">
        <f>SUM(G71*'Calcs Women No Intervention'!G47,diabetes_decrement*'Calcs Women No Intervention'!BL209,heart_decrement*'Calcs Women No Intervention'!BL274,stroke_decrement*'Calcs Women No Intervention'!BL339,cancer_decrement*SUM('Calcs Women No Intervention'!BL404,'Calcs Women No Intervention'!BL469))</f>
        <v>0</v>
      </c>
      <c r="AK71" s="169">
        <f>SUM(H71*'Calcs Women No Intervention'!H47,diabetes_decrement*'Calcs Women No Intervention'!BM209,heart_decrement*'Calcs Women No Intervention'!BM274,stroke_decrement*'Calcs Women No Intervention'!BM339,cancer_decrement*SUM('Calcs Women No Intervention'!BM404,'Calcs Women No Intervention'!BM469))</f>
        <v>0</v>
      </c>
      <c r="AL71" s="169">
        <f>SUM(I71*'Calcs Women No Intervention'!I47,diabetes_decrement*'Calcs Women No Intervention'!BN209,heart_decrement*'Calcs Women No Intervention'!BN274,stroke_decrement*'Calcs Women No Intervention'!BN339,cancer_decrement*SUM('Calcs Women No Intervention'!BN404,'Calcs Women No Intervention'!BN469))</f>
        <v>0</v>
      </c>
      <c r="AM71" s="169">
        <f>SUM(J71*'Calcs Women No Intervention'!J47,diabetes_decrement*'Calcs Women No Intervention'!BO209,heart_decrement*'Calcs Women No Intervention'!BO274,stroke_decrement*'Calcs Women No Intervention'!BO339,cancer_decrement*SUM('Calcs Women No Intervention'!BO404,'Calcs Women No Intervention'!BO469))</f>
        <v>0</v>
      </c>
      <c r="AN71" s="169">
        <f>SUM(K71*'Calcs Women No Intervention'!K47,diabetes_decrement*'Calcs Women No Intervention'!BP209,heart_decrement*'Calcs Women No Intervention'!BP274,stroke_decrement*'Calcs Women No Intervention'!BP339,cancer_decrement*SUM('Calcs Women No Intervention'!BP404,'Calcs Women No Intervention'!BP469))</f>
        <v>0</v>
      </c>
      <c r="AO71" s="169">
        <f>SUM(L71*'Calcs Women No Intervention'!L47,diabetes_decrement*'Calcs Women No Intervention'!BQ209,heart_decrement*'Calcs Women No Intervention'!BQ274,stroke_decrement*'Calcs Women No Intervention'!BQ339,cancer_decrement*SUM('Calcs Women No Intervention'!BQ404,'Calcs Women No Intervention'!BQ469))</f>
        <v>0</v>
      </c>
      <c r="AP71" s="169">
        <f>SUM(M71*'Calcs Women No Intervention'!M47,diabetes_decrement*'Calcs Women No Intervention'!BR209,heart_decrement*'Calcs Women No Intervention'!BR274,stroke_decrement*'Calcs Women No Intervention'!BR339,cancer_decrement*SUM('Calcs Women No Intervention'!BR404,'Calcs Women No Intervention'!BR469))</f>
        <v>0</v>
      </c>
      <c r="AQ71" s="169">
        <f>SUM(N71*'Calcs Women No Intervention'!N47,diabetes_decrement*'Calcs Women No Intervention'!BS209,heart_decrement*'Calcs Women No Intervention'!BS274,stroke_decrement*'Calcs Women No Intervention'!BS339,cancer_decrement*SUM('Calcs Women No Intervention'!BS404,'Calcs Women No Intervention'!BS469))</f>
        <v>0</v>
      </c>
      <c r="AR71" s="169">
        <f>SUM(O71*'Calcs Women No Intervention'!O47,diabetes_decrement*'Calcs Women No Intervention'!BT209,heart_decrement*'Calcs Women No Intervention'!BT274,stroke_decrement*'Calcs Women No Intervention'!BT339,cancer_decrement*SUM('Calcs Women No Intervention'!BT404,'Calcs Women No Intervention'!BT469))</f>
        <v>0</v>
      </c>
      <c r="AS71" s="169">
        <f>SUM(P71*'Calcs Women No Intervention'!P47,diabetes_decrement*'Calcs Women No Intervention'!BU209,heart_decrement*'Calcs Women No Intervention'!BU274,stroke_decrement*'Calcs Women No Intervention'!BU339,cancer_decrement*SUM('Calcs Women No Intervention'!BU404,'Calcs Women No Intervention'!BU469))</f>
        <v>0</v>
      </c>
      <c r="AT71" s="169">
        <f>SUM(Q71*'Calcs Women No Intervention'!Q47,diabetes_decrement*'Calcs Women No Intervention'!BV209,heart_decrement*'Calcs Women No Intervention'!BV274,stroke_decrement*'Calcs Women No Intervention'!BV339,cancer_decrement*SUM('Calcs Women No Intervention'!BV404,'Calcs Women No Intervention'!BV469))</f>
        <v>0</v>
      </c>
      <c r="AU71" s="169">
        <f>SUM(R71*'Calcs Women No Intervention'!R47,diabetes_decrement*'Calcs Women No Intervention'!BW209,heart_decrement*'Calcs Women No Intervention'!BW274,stroke_decrement*'Calcs Women No Intervention'!BW339,cancer_decrement*SUM('Calcs Women No Intervention'!BW404,'Calcs Women No Intervention'!BW469))</f>
        <v>0</v>
      </c>
      <c r="AV71" s="169">
        <f>SUM(S71*'Calcs Women No Intervention'!S47,diabetes_decrement*'Calcs Women No Intervention'!BX209,heart_decrement*'Calcs Women No Intervention'!BX274,stroke_decrement*'Calcs Women No Intervention'!BX339,cancer_decrement*SUM('Calcs Women No Intervention'!BX404,'Calcs Women No Intervention'!BX469))</f>
        <v>0</v>
      </c>
      <c r="AW71" s="169">
        <f>SUM(T71*'Calcs Women No Intervention'!T47,diabetes_decrement*'Calcs Women No Intervention'!BY209,heart_decrement*'Calcs Women No Intervention'!BY274,stroke_decrement*'Calcs Women No Intervention'!BY339,cancer_decrement*SUM('Calcs Women No Intervention'!BY404,'Calcs Women No Intervention'!BY469))</f>
        <v>0</v>
      </c>
      <c r="AX71" s="169">
        <f>SUM(U71*'Calcs Women No Intervention'!U47,diabetes_decrement*'Calcs Women No Intervention'!BZ209,heart_decrement*'Calcs Women No Intervention'!BZ274,stroke_decrement*'Calcs Women No Intervention'!BZ339,cancer_decrement*SUM('Calcs Women No Intervention'!BZ404,'Calcs Women No Intervention'!BZ469))</f>
        <v>0</v>
      </c>
      <c r="AY71" s="169">
        <f>SUM(V71*'Calcs Women No Intervention'!V47,diabetes_decrement*'Calcs Women No Intervention'!CA209,heart_decrement*'Calcs Women No Intervention'!CA274,stroke_decrement*'Calcs Women No Intervention'!CA339,cancer_decrement*SUM('Calcs Women No Intervention'!CA404,'Calcs Women No Intervention'!CA469))</f>
        <v>0</v>
      </c>
      <c r="AZ71" s="169">
        <f>SUM(W71*'Calcs Women No Intervention'!W47,diabetes_decrement*'Calcs Women No Intervention'!CB209,heart_decrement*'Calcs Women No Intervention'!CB274,stroke_decrement*'Calcs Women No Intervention'!CB339,cancer_decrement*SUM('Calcs Women No Intervention'!CB404,'Calcs Women No Intervention'!CB469))</f>
        <v>0</v>
      </c>
      <c r="BA71" s="169">
        <f>SUM(X71*'Calcs Women No Intervention'!X47,diabetes_decrement*'Calcs Women No Intervention'!CC209,heart_decrement*'Calcs Women No Intervention'!CC274,stroke_decrement*'Calcs Women No Intervention'!CC339,cancer_decrement*SUM('Calcs Women No Intervention'!CC404,'Calcs Women No Intervention'!CC469))</f>
        <v>0</v>
      </c>
      <c r="BB71" s="169">
        <f>SUM(Y71*'Calcs Women No Intervention'!Y47,diabetes_decrement*'Calcs Women No Intervention'!CD209,heart_decrement*'Calcs Women No Intervention'!CD274,stroke_decrement*'Calcs Women No Intervention'!CD339,cancer_decrement*SUM('Calcs Women No Intervention'!CD404,'Calcs Women No Intervention'!CD469))</f>
        <v>0</v>
      </c>
      <c r="BC71" s="169">
        <f>SUM(Z71*'Calcs Women No Intervention'!Z47,diabetes_decrement*'Calcs Women No Intervention'!CE209,heart_decrement*'Calcs Women No Intervention'!CE274,stroke_decrement*'Calcs Women No Intervention'!CE339,cancer_decrement*SUM('Calcs Women No Intervention'!CE404,'Calcs Women No Intervention'!CE469))</f>
        <v>0</v>
      </c>
      <c r="BD71" s="169">
        <f>SUM(AA71*'Calcs Women No Intervention'!AA47,diabetes_decrement*'Calcs Women No Intervention'!CF209,heart_decrement*'Calcs Women No Intervention'!CF274,stroke_decrement*'Calcs Women No Intervention'!CF339,cancer_decrement*SUM('Calcs Women No Intervention'!CF404,'Calcs Women No Intervention'!CF469))</f>
        <v>0</v>
      </c>
      <c r="BE71" s="169">
        <f>SUM(AB71*'Calcs Women No Intervention'!AB47,diabetes_decrement*'Calcs Women No Intervention'!CG209,heart_decrement*'Calcs Women No Intervention'!CG274,stroke_decrement*'Calcs Women No Intervention'!CG339,cancer_decrement*SUM('Calcs Women No Intervention'!CG404,'Calcs Women No Intervention'!CG469))</f>
        <v>0</v>
      </c>
    </row>
    <row r="72" spans="2:57" x14ac:dyDescent="0.3">
      <c r="B72" s="1">
        <v>6</v>
      </c>
      <c r="C72" s="53"/>
      <c r="D72" s="53"/>
      <c r="E72" s="53"/>
      <c r="F72" s="53"/>
      <c r="G72" s="53"/>
      <c r="H72" s="53"/>
      <c r="I72" s="53">
        <f>MIN(SUMPRODUCT(CHOOSE({1,2,3,4,5,6},'Calcs Women No Intervention'!AK114,'Calcs Women No Intervention'!AK114^2,'Calcs Women No Intervention'!AK114^3,'Calcs Women No Intervention'!H82,1,1),Utilities!$BG$11:$BL$11),1)</f>
        <v>0.99155973775843731</v>
      </c>
      <c r="J72" s="53">
        <f>MIN(SUMPRODUCT(CHOOSE({1,2,3,4,5,6},'Calcs Women No Intervention'!AL114,'Calcs Women No Intervention'!AL114^2,'Calcs Women No Intervention'!AL114^3,'Calcs Women No Intervention'!I82,1,1),Utilities!$BG$11:$BL$11),1)</f>
        <v>0.98546410064343748</v>
      </c>
      <c r="K72" s="53">
        <f>MIN(SUMPRODUCT(CHOOSE({1,2,3,4,5,6},'Calcs Women No Intervention'!AM114,'Calcs Women No Intervention'!AM114^2,'Calcs Women No Intervention'!AM114^3,'Calcs Women No Intervention'!J82,1,1),Utilities!$BG$11:$BL$11),1)</f>
        <v>0.97933612683593751</v>
      </c>
      <c r="L72" s="53">
        <f>MIN(SUMPRODUCT(CHOOSE({1,2,3,4,5,6},'Calcs Women No Intervention'!AN114,'Calcs Women No Intervention'!AN114^2,'Calcs Women No Intervention'!AN114^3,'Calcs Women No Intervention'!K82,1,1),Utilities!$BG$11:$BL$11),1)</f>
        <v>0.97317624851593743</v>
      </c>
      <c r="M72" s="53">
        <f>MIN(SUMPRODUCT(CHOOSE({1,2,3,4,5,6},'Calcs Women No Intervention'!AO114,'Calcs Women No Intervention'!AO114^2,'Calcs Women No Intervention'!AO114^3,'Calcs Women No Intervention'!L82,1,1),Utilities!$BG$11:$BL$11),1)</f>
        <v>0.96698489786343744</v>
      </c>
      <c r="N72" s="53">
        <f>MIN(SUMPRODUCT(CHOOSE({1,2,3,4,5,6},'Calcs Women No Intervention'!AP114,'Calcs Women No Intervention'!AP114^2,'Calcs Women No Intervention'!AP114^3,'Calcs Women No Intervention'!M82,1,1),Utilities!$BG$11:$BL$11),1)</f>
        <v>0.96076250705843735</v>
      </c>
      <c r="O72" s="53">
        <f>MIN(SUMPRODUCT(CHOOSE({1,2,3,4,5,6},'Calcs Women No Intervention'!AQ114,'Calcs Women No Intervention'!AQ114^2,'Calcs Women No Intervention'!AQ114^3,'Calcs Women No Intervention'!N82,1,1),Utilities!$BG$11:$BL$11),1)</f>
        <v>0.95450950828093728</v>
      </c>
      <c r="P72" s="53">
        <f>MIN(SUMPRODUCT(CHOOSE({1,2,3,4,5,6},'Calcs Women No Intervention'!AR114,'Calcs Women No Intervention'!AR114^2,'Calcs Women No Intervention'!AR114^3,'Calcs Women No Intervention'!O82,1,1),Utilities!$BG$11:$BL$11),1)</f>
        <v>0.94822633371093756</v>
      </c>
      <c r="Q72" s="53">
        <f>MIN(SUMPRODUCT(CHOOSE({1,2,3,4,5,6},'Calcs Women No Intervention'!AS114,'Calcs Women No Intervention'!AS114^2,'Calcs Women No Intervention'!AS114^3,'Calcs Women No Intervention'!P82,1,1),Utilities!$BG$11:$BL$11),1)</f>
        <v>0.94191341552843766</v>
      </c>
      <c r="R72" s="53">
        <f>MIN(SUMPRODUCT(CHOOSE({1,2,3,4,5,6},'Calcs Women No Intervention'!AT114,'Calcs Women No Intervention'!AT114^2,'Calcs Women No Intervention'!AT114^3,'Calcs Women No Intervention'!Q82,1,1),Utilities!$BG$11:$BL$11),1)</f>
        <v>0.93557118591343724</v>
      </c>
      <c r="S72" s="53">
        <f>MIN(SUMPRODUCT(CHOOSE({1,2,3,4,5,6},'Calcs Women No Intervention'!AU114,'Calcs Women No Intervention'!AU114^2,'Calcs Women No Intervention'!AU114^3,'Calcs Women No Intervention'!R82,1,1),Utilities!$BG$11:$BL$11),1)</f>
        <v>0.92920007704593743</v>
      </c>
      <c r="T72" s="53">
        <f>MIN(SUMPRODUCT(CHOOSE({1,2,3,4,5,6},'Calcs Women No Intervention'!AV114,'Calcs Women No Intervention'!AV114^2,'Calcs Women No Intervention'!AV114^3,'Calcs Women No Intervention'!S82,1,1),Utilities!$BG$11:$BL$11),1)</f>
        <v>0.92280052110593758</v>
      </c>
      <c r="U72" s="53">
        <f>MIN(SUMPRODUCT(CHOOSE({1,2,3,4,5,6},'Calcs Women No Intervention'!AW114,'Calcs Women No Intervention'!AW114^2,'Calcs Women No Intervention'!AW114^3,'Calcs Women No Intervention'!T82,1,1),Utilities!$BG$11:$BL$11),1)</f>
        <v>0.91637295027343746</v>
      </c>
      <c r="V72" s="53">
        <f>MIN(SUMPRODUCT(CHOOSE({1,2,3,4,5,6},'Calcs Women No Intervention'!AX114,'Calcs Women No Intervention'!AX114^2,'Calcs Women No Intervention'!AX114^3,'Calcs Women No Intervention'!U82,1,1),Utilities!$BG$11:$BL$11),1)</f>
        <v>0.9099177967284372</v>
      </c>
      <c r="W72" s="53">
        <f>MIN(SUMPRODUCT(CHOOSE({1,2,3,4,5,6},'Calcs Women No Intervention'!AY114,'Calcs Women No Intervention'!AY114^2,'Calcs Women No Intervention'!AY114^3,'Calcs Women No Intervention'!V82,1,1),Utilities!$BG$11:$BL$11),1)</f>
        <v>0.90343549265093726</v>
      </c>
      <c r="X72" s="53">
        <f>MIN(SUMPRODUCT(CHOOSE({1,2,3,4,5,6},'Calcs Women No Intervention'!AZ114,'Calcs Women No Intervention'!AZ114^2,'Calcs Women No Intervention'!AZ114^3,'Calcs Women No Intervention'!W82,1,1),Utilities!$BG$11:$BL$11),1)</f>
        <v>0.8969264702209373</v>
      </c>
      <c r="Y72" s="53">
        <f>MIN(SUMPRODUCT(CHOOSE({1,2,3,4,5,6},'Calcs Women No Intervention'!BA114,'Calcs Women No Intervention'!BA114^2,'Calcs Women No Intervention'!BA114^3,'Calcs Women No Intervention'!X82,1,1),Utilities!$BG$11:$BL$11),1)</f>
        <v>0.89039116161843745</v>
      </c>
      <c r="Z72" s="53">
        <f>MIN(SUMPRODUCT(CHOOSE({1,2,3,4,5,6},'Calcs Women No Intervention'!BB114,'Calcs Women No Intervention'!BB114^2,'Calcs Women No Intervention'!BB114^3,'Calcs Women No Intervention'!Y82,1,1),Utilities!$BG$11:$BL$11),1)</f>
        <v>0.88382999902343773</v>
      </c>
      <c r="AA72" s="53">
        <f>MIN(SUMPRODUCT(CHOOSE({1,2,3,4,5,6},'Calcs Women No Intervention'!BC114,'Calcs Women No Intervention'!BC114^2,'Calcs Women No Intervention'!BC114^3,'Calcs Women No Intervention'!Z82,1,1),Utilities!$BG$11:$BL$11),1)</f>
        <v>0.8772434146159378</v>
      </c>
      <c r="AB72" s="53">
        <f>MIN(SUMPRODUCT(CHOOSE({1,2,3,4,5,6},'Calcs Women No Intervention'!BD114,'Calcs Women No Intervention'!BD114^2,'Calcs Women No Intervention'!BD114^3,'Calcs Women No Intervention'!AA82,1,1),Utilities!$BG$11:$BL$11),1)</f>
        <v>0.87063184057593723</v>
      </c>
      <c r="AE72" s="1">
        <v>6</v>
      </c>
      <c r="AF72" s="169">
        <f>SUM(C72*'Calcs Women No Intervention'!C48,diabetes_decrement*'Calcs Women No Intervention'!BH210,heart_decrement*'Calcs Women No Intervention'!BH275,stroke_decrement*'Calcs Women No Intervention'!BH340,cancer_decrement*SUM('Calcs Women No Intervention'!BH405,'Calcs Women No Intervention'!BH470))</f>
        <v>0</v>
      </c>
      <c r="AG72" s="169">
        <f>SUM(D72*'Calcs Women No Intervention'!D48,diabetes_decrement*'Calcs Women No Intervention'!BI210,heart_decrement*'Calcs Women No Intervention'!BI275,stroke_decrement*'Calcs Women No Intervention'!BI340,cancer_decrement*SUM('Calcs Women No Intervention'!BI405,'Calcs Women No Intervention'!BI470))</f>
        <v>0</v>
      </c>
      <c r="AH72" s="169">
        <f>SUM(E72*'Calcs Women No Intervention'!E48,diabetes_decrement*'Calcs Women No Intervention'!BJ210,heart_decrement*'Calcs Women No Intervention'!BJ275,stroke_decrement*'Calcs Women No Intervention'!BJ340,cancer_decrement*SUM('Calcs Women No Intervention'!BJ405,'Calcs Women No Intervention'!BJ470))</f>
        <v>0</v>
      </c>
      <c r="AI72" s="169">
        <f>SUM(F72*'Calcs Women No Intervention'!F48,diabetes_decrement*'Calcs Women No Intervention'!BK210,heart_decrement*'Calcs Women No Intervention'!BK275,stroke_decrement*'Calcs Women No Intervention'!BK340,cancer_decrement*SUM('Calcs Women No Intervention'!BK405,'Calcs Women No Intervention'!BK470))</f>
        <v>0</v>
      </c>
      <c r="AJ72" s="169">
        <f>SUM(G72*'Calcs Women No Intervention'!G48,diabetes_decrement*'Calcs Women No Intervention'!BL210,heart_decrement*'Calcs Women No Intervention'!BL275,stroke_decrement*'Calcs Women No Intervention'!BL340,cancer_decrement*SUM('Calcs Women No Intervention'!BL405,'Calcs Women No Intervention'!BL470))</f>
        <v>0</v>
      </c>
      <c r="AK72" s="169">
        <f>SUM(H72*'Calcs Women No Intervention'!H48,diabetes_decrement*'Calcs Women No Intervention'!BM210,heart_decrement*'Calcs Women No Intervention'!BM275,stroke_decrement*'Calcs Women No Intervention'!BM340,cancer_decrement*SUM('Calcs Women No Intervention'!BM405,'Calcs Women No Intervention'!BM470))</f>
        <v>0</v>
      </c>
      <c r="AL72" s="169">
        <f>SUM(I72*'Calcs Women No Intervention'!I48,diabetes_decrement*'Calcs Women No Intervention'!BN210,heart_decrement*'Calcs Women No Intervention'!BN275,stroke_decrement*'Calcs Women No Intervention'!BN340,cancer_decrement*SUM('Calcs Women No Intervention'!BN405,'Calcs Women No Intervention'!BN470))</f>
        <v>0</v>
      </c>
      <c r="AM72" s="169">
        <f>SUM(J72*'Calcs Women No Intervention'!J48,diabetes_decrement*'Calcs Women No Intervention'!BO210,heart_decrement*'Calcs Women No Intervention'!BO275,stroke_decrement*'Calcs Women No Intervention'!BO340,cancer_decrement*SUM('Calcs Women No Intervention'!BO405,'Calcs Women No Intervention'!BO470))</f>
        <v>0</v>
      </c>
      <c r="AN72" s="169">
        <f>SUM(K72*'Calcs Women No Intervention'!K48,diabetes_decrement*'Calcs Women No Intervention'!BP210,heart_decrement*'Calcs Women No Intervention'!BP275,stroke_decrement*'Calcs Women No Intervention'!BP340,cancer_decrement*SUM('Calcs Women No Intervention'!BP405,'Calcs Women No Intervention'!BP470))</f>
        <v>0</v>
      </c>
      <c r="AO72" s="169">
        <f>SUM(L72*'Calcs Women No Intervention'!L48,diabetes_decrement*'Calcs Women No Intervention'!BQ210,heart_decrement*'Calcs Women No Intervention'!BQ275,stroke_decrement*'Calcs Women No Intervention'!BQ340,cancer_decrement*SUM('Calcs Women No Intervention'!BQ405,'Calcs Women No Intervention'!BQ470))</f>
        <v>0</v>
      </c>
      <c r="AP72" s="169">
        <f>SUM(M72*'Calcs Women No Intervention'!M48,diabetes_decrement*'Calcs Women No Intervention'!BR210,heart_decrement*'Calcs Women No Intervention'!BR275,stroke_decrement*'Calcs Women No Intervention'!BR340,cancer_decrement*SUM('Calcs Women No Intervention'!BR405,'Calcs Women No Intervention'!BR470))</f>
        <v>0</v>
      </c>
      <c r="AQ72" s="169">
        <f>SUM(N72*'Calcs Women No Intervention'!N48,diabetes_decrement*'Calcs Women No Intervention'!BS210,heart_decrement*'Calcs Women No Intervention'!BS275,stroke_decrement*'Calcs Women No Intervention'!BS340,cancer_decrement*SUM('Calcs Women No Intervention'!BS405,'Calcs Women No Intervention'!BS470))</f>
        <v>0</v>
      </c>
      <c r="AR72" s="169">
        <f>SUM(O72*'Calcs Women No Intervention'!O48,diabetes_decrement*'Calcs Women No Intervention'!BT210,heart_decrement*'Calcs Women No Intervention'!BT275,stroke_decrement*'Calcs Women No Intervention'!BT340,cancer_decrement*SUM('Calcs Women No Intervention'!BT405,'Calcs Women No Intervention'!BT470))</f>
        <v>0</v>
      </c>
      <c r="AS72" s="169">
        <f>SUM(P72*'Calcs Women No Intervention'!P48,diabetes_decrement*'Calcs Women No Intervention'!BU210,heart_decrement*'Calcs Women No Intervention'!BU275,stroke_decrement*'Calcs Women No Intervention'!BU340,cancer_decrement*SUM('Calcs Women No Intervention'!BU405,'Calcs Women No Intervention'!BU470))</f>
        <v>0</v>
      </c>
      <c r="AT72" s="169">
        <f>SUM(Q72*'Calcs Women No Intervention'!Q48,diabetes_decrement*'Calcs Women No Intervention'!BV210,heart_decrement*'Calcs Women No Intervention'!BV275,stroke_decrement*'Calcs Women No Intervention'!BV340,cancer_decrement*SUM('Calcs Women No Intervention'!BV405,'Calcs Women No Intervention'!BV470))</f>
        <v>0</v>
      </c>
      <c r="AU72" s="169">
        <f>SUM(R72*'Calcs Women No Intervention'!R48,diabetes_decrement*'Calcs Women No Intervention'!BW210,heart_decrement*'Calcs Women No Intervention'!BW275,stroke_decrement*'Calcs Women No Intervention'!BW340,cancer_decrement*SUM('Calcs Women No Intervention'!BW405,'Calcs Women No Intervention'!BW470))</f>
        <v>0</v>
      </c>
      <c r="AV72" s="169">
        <f>SUM(S72*'Calcs Women No Intervention'!S48,diabetes_decrement*'Calcs Women No Intervention'!BX210,heart_decrement*'Calcs Women No Intervention'!BX275,stroke_decrement*'Calcs Women No Intervention'!BX340,cancer_decrement*SUM('Calcs Women No Intervention'!BX405,'Calcs Women No Intervention'!BX470))</f>
        <v>0</v>
      </c>
      <c r="AW72" s="169">
        <f>SUM(T72*'Calcs Women No Intervention'!T48,diabetes_decrement*'Calcs Women No Intervention'!BY210,heart_decrement*'Calcs Women No Intervention'!BY275,stroke_decrement*'Calcs Women No Intervention'!BY340,cancer_decrement*SUM('Calcs Women No Intervention'!BY405,'Calcs Women No Intervention'!BY470))</f>
        <v>0</v>
      </c>
      <c r="AX72" s="169">
        <f>SUM(U72*'Calcs Women No Intervention'!U48,diabetes_decrement*'Calcs Women No Intervention'!BZ210,heart_decrement*'Calcs Women No Intervention'!BZ275,stroke_decrement*'Calcs Women No Intervention'!BZ340,cancer_decrement*SUM('Calcs Women No Intervention'!BZ405,'Calcs Women No Intervention'!BZ470))</f>
        <v>0</v>
      </c>
      <c r="AY72" s="169">
        <f>SUM(V72*'Calcs Women No Intervention'!V48,diabetes_decrement*'Calcs Women No Intervention'!CA210,heart_decrement*'Calcs Women No Intervention'!CA275,stroke_decrement*'Calcs Women No Intervention'!CA340,cancer_decrement*SUM('Calcs Women No Intervention'!CA405,'Calcs Women No Intervention'!CA470))</f>
        <v>0</v>
      </c>
      <c r="AZ72" s="169">
        <f>SUM(W72*'Calcs Women No Intervention'!W48,diabetes_decrement*'Calcs Women No Intervention'!CB210,heart_decrement*'Calcs Women No Intervention'!CB275,stroke_decrement*'Calcs Women No Intervention'!CB340,cancer_decrement*SUM('Calcs Women No Intervention'!CB405,'Calcs Women No Intervention'!CB470))</f>
        <v>0</v>
      </c>
      <c r="BA72" s="169">
        <f>SUM(X72*'Calcs Women No Intervention'!X48,diabetes_decrement*'Calcs Women No Intervention'!CC210,heart_decrement*'Calcs Women No Intervention'!CC275,stroke_decrement*'Calcs Women No Intervention'!CC340,cancer_decrement*SUM('Calcs Women No Intervention'!CC405,'Calcs Women No Intervention'!CC470))</f>
        <v>0</v>
      </c>
      <c r="BB72" s="169">
        <f>SUM(Y72*'Calcs Women No Intervention'!Y48,diabetes_decrement*'Calcs Women No Intervention'!CD210,heart_decrement*'Calcs Women No Intervention'!CD275,stroke_decrement*'Calcs Women No Intervention'!CD340,cancer_decrement*SUM('Calcs Women No Intervention'!CD405,'Calcs Women No Intervention'!CD470))</f>
        <v>0</v>
      </c>
      <c r="BC72" s="169">
        <f>SUM(Z72*'Calcs Women No Intervention'!Z48,diabetes_decrement*'Calcs Women No Intervention'!CE210,heart_decrement*'Calcs Women No Intervention'!CE275,stroke_decrement*'Calcs Women No Intervention'!CE340,cancer_decrement*SUM('Calcs Women No Intervention'!CE405,'Calcs Women No Intervention'!CE470))</f>
        <v>0</v>
      </c>
      <c r="BD72" s="169">
        <f>SUM(AA72*'Calcs Women No Intervention'!AA48,diabetes_decrement*'Calcs Women No Intervention'!CF210,heart_decrement*'Calcs Women No Intervention'!CF275,stroke_decrement*'Calcs Women No Intervention'!CF340,cancer_decrement*SUM('Calcs Women No Intervention'!CF405,'Calcs Women No Intervention'!CF470))</f>
        <v>0</v>
      </c>
      <c r="BE72" s="169">
        <f>SUM(AB72*'Calcs Women No Intervention'!AB48,diabetes_decrement*'Calcs Women No Intervention'!CG210,heart_decrement*'Calcs Women No Intervention'!CG275,stroke_decrement*'Calcs Women No Intervention'!CG340,cancer_decrement*SUM('Calcs Women No Intervention'!CG405,'Calcs Women No Intervention'!CG470))</f>
        <v>0</v>
      </c>
    </row>
    <row r="73" spans="2:57" x14ac:dyDescent="0.3">
      <c r="B73" s="1">
        <v>7</v>
      </c>
      <c r="C73" s="53"/>
      <c r="D73" s="53"/>
      <c r="E73" s="53"/>
      <c r="F73" s="53"/>
      <c r="G73" s="53"/>
      <c r="H73" s="53"/>
      <c r="I73" s="53"/>
      <c r="J73" s="53">
        <f>MIN(SUMPRODUCT(CHOOSE({1,2,3,4,5,6},'Calcs Women No Intervention'!AL115,'Calcs Women No Intervention'!AL115^2,'Calcs Women No Intervention'!AL115^3,'Calcs Women No Intervention'!I83,1,1),Utilities!$BG$11:$BL$11),1)</f>
        <v>0.99155973775843731</v>
      </c>
      <c r="K73" s="53">
        <f>MIN(SUMPRODUCT(CHOOSE({1,2,3,4,5,6},'Calcs Women No Intervention'!AM115,'Calcs Women No Intervention'!AM115^2,'Calcs Women No Intervention'!AM115^3,'Calcs Women No Intervention'!J83,1,1),Utilities!$BG$11:$BL$11),1)</f>
        <v>0.98546410064343748</v>
      </c>
      <c r="L73" s="53">
        <f>MIN(SUMPRODUCT(CHOOSE({1,2,3,4,5,6},'Calcs Women No Intervention'!AN115,'Calcs Women No Intervention'!AN115^2,'Calcs Women No Intervention'!AN115^3,'Calcs Women No Intervention'!K83,1,1),Utilities!$BG$11:$BL$11),1)</f>
        <v>0.97933612683593751</v>
      </c>
      <c r="M73" s="53">
        <f>MIN(SUMPRODUCT(CHOOSE({1,2,3,4,5,6},'Calcs Women No Intervention'!AO115,'Calcs Women No Intervention'!AO115^2,'Calcs Women No Intervention'!AO115^3,'Calcs Women No Intervention'!L83,1,1),Utilities!$BG$11:$BL$11),1)</f>
        <v>0.97317624851593743</v>
      </c>
      <c r="N73" s="53">
        <f>MIN(SUMPRODUCT(CHOOSE({1,2,3,4,5,6},'Calcs Women No Intervention'!AP115,'Calcs Women No Intervention'!AP115^2,'Calcs Women No Intervention'!AP115^3,'Calcs Women No Intervention'!M83,1,1),Utilities!$BG$11:$BL$11),1)</f>
        <v>0.96698489786343744</v>
      </c>
      <c r="O73" s="53">
        <f>MIN(SUMPRODUCT(CHOOSE({1,2,3,4,5,6},'Calcs Women No Intervention'!AQ115,'Calcs Women No Intervention'!AQ115^2,'Calcs Women No Intervention'!AQ115^3,'Calcs Women No Intervention'!N83,1,1),Utilities!$BG$11:$BL$11),1)</f>
        <v>0.96076250705843735</v>
      </c>
      <c r="P73" s="53">
        <f>MIN(SUMPRODUCT(CHOOSE({1,2,3,4,5,6},'Calcs Women No Intervention'!AR115,'Calcs Women No Intervention'!AR115^2,'Calcs Women No Intervention'!AR115^3,'Calcs Women No Intervention'!O83,1,1),Utilities!$BG$11:$BL$11),1)</f>
        <v>0.95450950828093728</v>
      </c>
      <c r="Q73" s="53">
        <f>MIN(SUMPRODUCT(CHOOSE({1,2,3,4,5,6},'Calcs Women No Intervention'!AS115,'Calcs Women No Intervention'!AS115^2,'Calcs Women No Intervention'!AS115^3,'Calcs Women No Intervention'!P83,1,1),Utilities!$BG$11:$BL$11),1)</f>
        <v>0.94822633371093756</v>
      </c>
      <c r="R73" s="53">
        <f>MIN(SUMPRODUCT(CHOOSE({1,2,3,4,5,6},'Calcs Women No Intervention'!AT115,'Calcs Women No Intervention'!AT115^2,'Calcs Women No Intervention'!AT115^3,'Calcs Women No Intervention'!Q83,1,1),Utilities!$BG$11:$BL$11),1)</f>
        <v>0.94191341552843766</v>
      </c>
      <c r="S73" s="53">
        <f>MIN(SUMPRODUCT(CHOOSE({1,2,3,4,5,6},'Calcs Women No Intervention'!AU115,'Calcs Women No Intervention'!AU115^2,'Calcs Women No Intervention'!AU115^3,'Calcs Women No Intervention'!R83,1,1),Utilities!$BG$11:$BL$11),1)</f>
        <v>0.93557118591343724</v>
      </c>
      <c r="T73" s="53">
        <f>MIN(SUMPRODUCT(CHOOSE({1,2,3,4,5,6},'Calcs Women No Intervention'!AV115,'Calcs Women No Intervention'!AV115^2,'Calcs Women No Intervention'!AV115^3,'Calcs Women No Intervention'!S83,1,1),Utilities!$BG$11:$BL$11),1)</f>
        <v>0.92920007704593743</v>
      </c>
      <c r="U73" s="53">
        <f>MIN(SUMPRODUCT(CHOOSE({1,2,3,4,5,6},'Calcs Women No Intervention'!AW115,'Calcs Women No Intervention'!AW115^2,'Calcs Women No Intervention'!AW115^3,'Calcs Women No Intervention'!T83,1,1),Utilities!$BG$11:$BL$11),1)</f>
        <v>0.92280052110593758</v>
      </c>
      <c r="V73" s="53">
        <f>MIN(SUMPRODUCT(CHOOSE({1,2,3,4,5,6},'Calcs Women No Intervention'!AX115,'Calcs Women No Intervention'!AX115^2,'Calcs Women No Intervention'!AX115^3,'Calcs Women No Intervention'!U83,1,1),Utilities!$BG$11:$BL$11),1)</f>
        <v>0.91637295027343746</v>
      </c>
      <c r="W73" s="53">
        <f>MIN(SUMPRODUCT(CHOOSE({1,2,3,4,5,6},'Calcs Women No Intervention'!AY115,'Calcs Women No Intervention'!AY115^2,'Calcs Women No Intervention'!AY115^3,'Calcs Women No Intervention'!V83,1,1),Utilities!$BG$11:$BL$11),1)</f>
        <v>0.9099177967284372</v>
      </c>
      <c r="X73" s="53">
        <f>MIN(SUMPRODUCT(CHOOSE({1,2,3,4,5,6},'Calcs Women No Intervention'!AZ115,'Calcs Women No Intervention'!AZ115^2,'Calcs Women No Intervention'!AZ115^3,'Calcs Women No Intervention'!W83,1,1),Utilities!$BG$11:$BL$11),1)</f>
        <v>0.90343549265093726</v>
      </c>
      <c r="Y73" s="53">
        <f>MIN(SUMPRODUCT(CHOOSE({1,2,3,4,5,6},'Calcs Women No Intervention'!BA115,'Calcs Women No Intervention'!BA115^2,'Calcs Women No Intervention'!BA115^3,'Calcs Women No Intervention'!X83,1,1),Utilities!$BG$11:$BL$11),1)</f>
        <v>0.8969264702209373</v>
      </c>
      <c r="Z73" s="53">
        <f>MIN(SUMPRODUCT(CHOOSE({1,2,3,4,5,6},'Calcs Women No Intervention'!BB115,'Calcs Women No Intervention'!BB115^2,'Calcs Women No Intervention'!BB115^3,'Calcs Women No Intervention'!Y83,1,1),Utilities!$BG$11:$BL$11),1)</f>
        <v>0.89039116161843745</v>
      </c>
      <c r="AA73" s="53">
        <f>MIN(SUMPRODUCT(CHOOSE({1,2,3,4,5,6},'Calcs Women No Intervention'!BC115,'Calcs Women No Intervention'!BC115^2,'Calcs Women No Intervention'!BC115^3,'Calcs Women No Intervention'!Z83,1,1),Utilities!$BG$11:$BL$11),1)</f>
        <v>0.88382999902343773</v>
      </c>
      <c r="AB73" s="53">
        <f>MIN(SUMPRODUCT(CHOOSE({1,2,3,4,5,6},'Calcs Women No Intervention'!BD115,'Calcs Women No Intervention'!BD115^2,'Calcs Women No Intervention'!BD115^3,'Calcs Women No Intervention'!AA83,1,1),Utilities!$BG$11:$BL$11),1)</f>
        <v>0.8772434146159378</v>
      </c>
      <c r="AE73" s="1">
        <v>7</v>
      </c>
      <c r="AF73" s="169">
        <f>SUM(C73*'Calcs Women No Intervention'!C49,diabetes_decrement*'Calcs Women No Intervention'!BH211,heart_decrement*'Calcs Women No Intervention'!BH276,stroke_decrement*'Calcs Women No Intervention'!BH341,cancer_decrement*SUM('Calcs Women No Intervention'!BH406,'Calcs Women No Intervention'!BH471))</f>
        <v>0</v>
      </c>
      <c r="AG73" s="169">
        <f>SUM(D73*'Calcs Women No Intervention'!D49,diabetes_decrement*'Calcs Women No Intervention'!BI211,heart_decrement*'Calcs Women No Intervention'!BI276,stroke_decrement*'Calcs Women No Intervention'!BI341,cancer_decrement*SUM('Calcs Women No Intervention'!BI406,'Calcs Women No Intervention'!BI471))</f>
        <v>0</v>
      </c>
      <c r="AH73" s="169">
        <f>SUM(E73*'Calcs Women No Intervention'!E49,diabetes_decrement*'Calcs Women No Intervention'!BJ211,heart_decrement*'Calcs Women No Intervention'!BJ276,stroke_decrement*'Calcs Women No Intervention'!BJ341,cancer_decrement*SUM('Calcs Women No Intervention'!BJ406,'Calcs Women No Intervention'!BJ471))</f>
        <v>0</v>
      </c>
      <c r="AI73" s="169">
        <f>SUM(F73*'Calcs Women No Intervention'!F49,diabetes_decrement*'Calcs Women No Intervention'!BK211,heart_decrement*'Calcs Women No Intervention'!BK276,stroke_decrement*'Calcs Women No Intervention'!BK341,cancer_decrement*SUM('Calcs Women No Intervention'!BK406,'Calcs Women No Intervention'!BK471))</f>
        <v>0</v>
      </c>
      <c r="AJ73" s="169">
        <f>SUM(G73*'Calcs Women No Intervention'!G49,diabetes_decrement*'Calcs Women No Intervention'!BL211,heart_decrement*'Calcs Women No Intervention'!BL276,stroke_decrement*'Calcs Women No Intervention'!BL341,cancer_decrement*SUM('Calcs Women No Intervention'!BL406,'Calcs Women No Intervention'!BL471))</f>
        <v>0</v>
      </c>
      <c r="AK73" s="169">
        <f>SUM(H73*'Calcs Women No Intervention'!H49,diabetes_decrement*'Calcs Women No Intervention'!BM211,heart_decrement*'Calcs Women No Intervention'!BM276,stroke_decrement*'Calcs Women No Intervention'!BM341,cancer_decrement*SUM('Calcs Women No Intervention'!BM406,'Calcs Women No Intervention'!BM471))</f>
        <v>0</v>
      </c>
      <c r="AL73" s="169">
        <f>SUM(I73*'Calcs Women No Intervention'!I49,diabetes_decrement*'Calcs Women No Intervention'!BN211,heart_decrement*'Calcs Women No Intervention'!BN276,stroke_decrement*'Calcs Women No Intervention'!BN341,cancer_decrement*SUM('Calcs Women No Intervention'!BN406,'Calcs Women No Intervention'!BN471))</f>
        <v>0</v>
      </c>
      <c r="AM73" s="169">
        <f>SUM(J73*'Calcs Women No Intervention'!J49,diabetes_decrement*'Calcs Women No Intervention'!BO211,heart_decrement*'Calcs Women No Intervention'!BO276,stroke_decrement*'Calcs Women No Intervention'!BO341,cancer_decrement*SUM('Calcs Women No Intervention'!BO406,'Calcs Women No Intervention'!BO471))</f>
        <v>0</v>
      </c>
      <c r="AN73" s="169">
        <f>SUM(K73*'Calcs Women No Intervention'!K49,diabetes_decrement*'Calcs Women No Intervention'!BP211,heart_decrement*'Calcs Women No Intervention'!BP276,stroke_decrement*'Calcs Women No Intervention'!BP341,cancer_decrement*SUM('Calcs Women No Intervention'!BP406,'Calcs Women No Intervention'!BP471))</f>
        <v>0</v>
      </c>
      <c r="AO73" s="169">
        <f>SUM(L73*'Calcs Women No Intervention'!L49,diabetes_decrement*'Calcs Women No Intervention'!BQ211,heart_decrement*'Calcs Women No Intervention'!BQ276,stroke_decrement*'Calcs Women No Intervention'!BQ341,cancer_decrement*SUM('Calcs Women No Intervention'!BQ406,'Calcs Women No Intervention'!BQ471))</f>
        <v>0</v>
      </c>
      <c r="AP73" s="169">
        <f>SUM(M73*'Calcs Women No Intervention'!M49,diabetes_decrement*'Calcs Women No Intervention'!BR211,heart_decrement*'Calcs Women No Intervention'!BR276,stroke_decrement*'Calcs Women No Intervention'!BR341,cancer_decrement*SUM('Calcs Women No Intervention'!BR406,'Calcs Women No Intervention'!BR471))</f>
        <v>0</v>
      </c>
      <c r="AQ73" s="169">
        <f>SUM(N73*'Calcs Women No Intervention'!N49,diabetes_decrement*'Calcs Women No Intervention'!BS211,heart_decrement*'Calcs Women No Intervention'!BS276,stroke_decrement*'Calcs Women No Intervention'!BS341,cancer_decrement*SUM('Calcs Women No Intervention'!BS406,'Calcs Women No Intervention'!BS471))</f>
        <v>0</v>
      </c>
      <c r="AR73" s="169">
        <f>SUM(O73*'Calcs Women No Intervention'!O49,diabetes_decrement*'Calcs Women No Intervention'!BT211,heart_decrement*'Calcs Women No Intervention'!BT276,stroke_decrement*'Calcs Women No Intervention'!BT341,cancer_decrement*SUM('Calcs Women No Intervention'!BT406,'Calcs Women No Intervention'!BT471))</f>
        <v>0</v>
      </c>
      <c r="AS73" s="169">
        <f>SUM(P73*'Calcs Women No Intervention'!P49,diabetes_decrement*'Calcs Women No Intervention'!BU211,heart_decrement*'Calcs Women No Intervention'!BU276,stroke_decrement*'Calcs Women No Intervention'!BU341,cancer_decrement*SUM('Calcs Women No Intervention'!BU406,'Calcs Women No Intervention'!BU471))</f>
        <v>0</v>
      </c>
      <c r="AT73" s="169">
        <f>SUM(Q73*'Calcs Women No Intervention'!Q49,diabetes_decrement*'Calcs Women No Intervention'!BV211,heart_decrement*'Calcs Women No Intervention'!BV276,stroke_decrement*'Calcs Women No Intervention'!BV341,cancer_decrement*SUM('Calcs Women No Intervention'!BV406,'Calcs Women No Intervention'!BV471))</f>
        <v>0</v>
      </c>
      <c r="AU73" s="169">
        <f>SUM(R73*'Calcs Women No Intervention'!R49,diabetes_decrement*'Calcs Women No Intervention'!BW211,heart_decrement*'Calcs Women No Intervention'!BW276,stroke_decrement*'Calcs Women No Intervention'!BW341,cancer_decrement*SUM('Calcs Women No Intervention'!BW406,'Calcs Women No Intervention'!BW471))</f>
        <v>0</v>
      </c>
      <c r="AV73" s="169">
        <f>SUM(S73*'Calcs Women No Intervention'!S49,diabetes_decrement*'Calcs Women No Intervention'!BX211,heart_decrement*'Calcs Women No Intervention'!BX276,stroke_decrement*'Calcs Women No Intervention'!BX341,cancer_decrement*SUM('Calcs Women No Intervention'!BX406,'Calcs Women No Intervention'!BX471))</f>
        <v>0</v>
      </c>
      <c r="AW73" s="169">
        <f>SUM(T73*'Calcs Women No Intervention'!T49,diabetes_decrement*'Calcs Women No Intervention'!BY211,heart_decrement*'Calcs Women No Intervention'!BY276,stroke_decrement*'Calcs Women No Intervention'!BY341,cancer_decrement*SUM('Calcs Women No Intervention'!BY406,'Calcs Women No Intervention'!BY471))</f>
        <v>0</v>
      </c>
      <c r="AX73" s="169">
        <f>SUM(U73*'Calcs Women No Intervention'!U49,diabetes_decrement*'Calcs Women No Intervention'!BZ211,heart_decrement*'Calcs Women No Intervention'!BZ276,stroke_decrement*'Calcs Women No Intervention'!BZ341,cancer_decrement*SUM('Calcs Women No Intervention'!BZ406,'Calcs Women No Intervention'!BZ471))</f>
        <v>0</v>
      </c>
      <c r="AY73" s="169">
        <f>SUM(V73*'Calcs Women No Intervention'!V49,diabetes_decrement*'Calcs Women No Intervention'!CA211,heart_decrement*'Calcs Women No Intervention'!CA276,stroke_decrement*'Calcs Women No Intervention'!CA341,cancer_decrement*SUM('Calcs Women No Intervention'!CA406,'Calcs Women No Intervention'!CA471))</f>
        <v>0</v>
      </c>
      <c r="AZ73" s="169">
        <f>SUM(W73*'Calcs Women No Intervention'!W49,diabetes_decrement*'Calcs Women No Intervention'!CB211,heart_decrement*'Calcs Women No Intervention'!CB276,stroke_decrement*'Calcs Women No Intervention'!CB341,cancer_decrement*SUM('Calcs Women No Intervention'!CB406,'Calcs Women No Intervention'!CB471))</f>
        <v>0</v>
      </c>
      <c r="BA73" s="169">
        <f>SUM(X73*'Calcs Women No Intervention'!X49,diabetes_decrement*'Calcs Women No Intervention'!CC211,heart_decrement*'Calcs Women No Intervention'!CC276,stroke_decrement*'Calcs Women No Intervention'!CC341,cancer_decrement*SUM('Calcs Women No Intervention'!CC406,'Calcs Women No Intervention'!CC471))</f>
        <v>0</v>
      </c>
      <c r="BB73" s="169">
        <f>SUM(Y73*'Calcs Women No Intervention'!Y49,diabetes_decrement*'Calcs Women No Intervention'!CD211,heart_decrement*'Calcs Women No Intervention'!CD276,stroke_decrement*'Calcs Women No Intervention'!CD341,cancer_decrement*SUM('Calcs Women No Intervention'!CD406,'Calcs Women No Intervention'!CD471))</f>
        <v>0</v>
      </c>
      <c r="BC73" s="169">
        <f>SUM(Z73*'Calcs Women No Intervention'!Z49,diabetes_decrement*'Calcs Women No Intervention'!CE211,heart_decrement*'Calcs Women No Intervention'!CE276,stroke_decrement*'Calcs Women No Intervention'!CE341,cancer_decrement*SUM('Calcs Women No Intervention'!CE406,'Calcs Women No Intervention'!CE471))</f>
        <v>0</v>
      </c>
      <c r="BD73" s="169">
        <f>SUM(AA73*'Calcs Women No Intervention'!AA49,diabetes_decrement*'Calcs Women No Intervention'!CF211,heart_decrement*'Calcs Women No Intervention'!CF276,stroke_decrement*'Calcs Women No Intervention'!CF341,cancer_decrement*SUM('Calcs Women No Intervention'!CF406,'Calcs Women No Intervention'!CF471))</f>
        <v>0</v>
      </c>
      <c r="BE73" s="169">
        <f>SUM(AB73*'Calcs Women No Intervention'!AB49,diabetes_decrement*'Calcs Women No Intervention'!CG211,heart_decrement*'Calcs Women No Intervention'!CG276,stroke_decrement*'Calcs Women No Intervention'!CG341,cancer_decrement*SUM('Calcs Women No Intervention'!CG406,'Calcs Women No Intervention'!CG471))</f>
        <v>0</v>
      </c>
    </row>
    <row r="74" spans="2:57" x14ac:dyDescent="0.3">
      <c r="B74" s="1">
        <v>8</v>
      </c>
      <c r="C74" s="53"/>
      <c r="D74" s="53"/>
      <c r="E74" s="53"/>
      <c r="F74" s="53"/>
      <c r="G74" s="53"/>
      <c r="H74" s="53"/>
      <c r="I74" s="53"/>
      <c r="J74" s="53"/>
      <c r="K74" s="53">
        <f>MIN(SUMPRODUCT(CHOOSE({1,2,3,4,5,6},'Calcs Women No Intervention'!AM116,'Calcs Women No Intervention'!AM116^2,'Calcs Women No Intervention'!AM116^3,'Calcs Women No Intervention'!J84,1,1),Utilities!$BG$11:$BL$11),1)</f>
        <v>0.99155973775843731</v>
      </c>
      <c r="L74" s="53">
        <f>MIN(SUMPRODUCT(CHOOSE({1,2,3,4,5,6},'Calcs Women No Intervention'!AN116,'Calcs Women No Intervention'!AN116^2,'Calcs Women No Intervention'!AN116^3,'Calcs Women No Intervention'!K84,1,1),Utilities!$BG$11:$BL$11),1)</f>
        <v>0.98546410064343748</v>
      </c>
      <c r="M74" s="53">
        <f>MIN(SUMPRODUCT(CHOOSE({1,2,3,4,5,6},'Calcs Women No Intervention'!AO116,'Calcs Women No Intervention'!AO116^2,'Calcs Women No Intervention'!AO116^3,'Calcs Women No Intervention'!L84,1,1),Utilities!$BG$11:$BL$11),1)</f>
        <v>0.97933612683593751</v>
      </c>
      <c r="N74" s="53">
        <f>MIN(SUMPRODUCT(CHOOSE({1,2,3,4,5,6},'Calcs Women No Intervention'!AP116,'Calcs Women No Intervention'!AP116^2,'Calcs Women No Intervention'!AP116^3,'Calcs Women No Intervention'!M84,1,1),Utilities!$BG$11:$BL$11),1)</f>
        <v>0.97317624851593743</v>
      </c>
      <c r="O74" s="53">
        <f>MIN(SUMPRODUCT(CHOOSE({1,2,3,4,5,6},'Calcs Women No Intervention'!AQ116,'Calcs Women No Intervention'!AQ116^2,'Calcs Women No Intervention'!AQ116^3,'Calcs Women No Intervention'!N84,1,1),Utilities!$BG$11:$BL$11),1)</f>
        <v>0.96698489786343744</v>
      </c>
      <c r="P74" s="53">
        <f>MIN(SUMPRODUCT(CHOOSE({1,2,3,4,5,6},'Calcs Women No Intervention'!AR116,'Calcs Women No Intervention'!AR116^2,'Calcs Women No Intervention'!AR116^3,'Calcs Women No Intervention'!O84,1,1),Utilities!$BG$11:$BL$11),1)</f>
        <v>0.96076250705843735</v>
      </c>
      <c r="Q74" s="53">
        <f>MIN(SUMPRODUCT(CHOOSE({1,2,3,4,5,6},'Calcs Women No Intervention'!AS116,'Calcs Women No Intervention'!AS116^2,'Calcs Women No Intervention'!AS116^3,'Calcs Women No Intervention'!P84,1,1),Utilities!$BG$11:$BL$11),1)</f>
        <v>0.95450950828093728</v>
      </c>
      <c r="R74" s="53">
        <f>MIN(SUMPRODUCT(CHOOSE({1,2,3,4,5,6},'Calcs Women No Intervention'!AT116,'Calcs Women No Intervention'!AT116^2,'Calcs Women No Intervention'!AT116^3,'Calcs Women No Intervention'!Q84,1,1),Utilities!$BG$11:$BL$11),1)</f>
        <v>0.94822633371093756</v>
      </c>
      <c r="S74" s="53">
        <f>MIN(SUMPRODUCT(CHOOSE({1,2,3,4,5,6},'Calcs Women No Intervention'!AU116,'Calcs Women No Intervention'!AU116^2,'Calcs Women No Intervention'!AU116^3,'Calcs Women No Intervention'!R84,1,1),Utilities!$BG$11:$BL$11),1)</f>
        <v>0.94191341552843766</v>
      </c>
      <c r="T74" s="53">
        <f>MIN(SUMPRODUCT(CHOOSE({1,2,3,4,5,6},'Calcs Women No Intervention'!AV116,'Calcs Women No Intervention'!AV116^2,'Calcs Women No Intervention'!AV116^3,'Calcs Women No Intervention'!S84,1,1),Utilities!$BG$11:$BL$11),1)</f>
        <v>0.93557118591343724</v>
      </c>
      <c r="U74" s="53">
        <f>MIN(SUMPRODUCT(CHOOSE({1,2,3,4,5,6},'Calcs Women No Intervention'!AW116,'Calcs Women No Intervention'!AW116^2,'Calcs Women No Intervention'!AW116^3,'Calcs Women No Intervention'!T84,1,1),Utilities!$BG$11:$BL$11),1)</f>
        <v>0.92920007704593743</v>
      </c>
      <c r="V74" s="53">
        <f>MIN(SUMPRODUCT(CHOOSE({1,2,3,4,5,6},'Calcs Women No Intervention'!AX116,'Calcs Women No Intervention'!AX116^2,'Calcs Women No Intervention'!AX116^3,'Calcs Women No Intervention'!U84,1,1),Utilities!$BG$11:$BL$11),1)</f>
        <v>0.92280052110593758</v>
      </c>
      <c r="W74" s="53">
        <f>MIN(SUMPRODUCT(CHOOSE({1,2,3,4,5,6},'Calcs Women No Intervention'!AY116,'Calcs Women No Intervention'!AY116^2,'Calcs Women No Intervention'!AY116^3,'Calcs Women No Intervention'!V84,1,1),Utilities!$BG$11:$BL$11),1)</f>
        <v>0.91637295027343746</v>
      </c>
      <c r="X74" s="53">
        <f>MIN(SUMPRODUCT(CHOOSE({1,2,3,4,5,6},'Calcs Women No Intervention'!AZ116,'Calcs Women No Intervention'!AZ116^2,'Calcs Women No Intervention'!AZ116^3,'Calcs Women No Intervention'!W84,1,1),Utilities!$BG$11:$BL$11),1)</f>
        <v>0.9099177967284372</v>
      </c>
      <c r="Y74" s="53">
        <f>MIN(SUMPRODUCT(CHOOSE({1,2,3,4,5,6},'Calcs Women No Intervention'!BA116,'Calcs Women No Intervention'!BA116^2,'Calcs Women No Intervention'!BA116^3,'Calcs Women No Intervention'!X84,1,1),Utilities!$BG$11:$BL$11),1)</f>
        <v>0.90343549265093726</v>
      </c>
      <c r="Z74" s="53">
        <f>MIN(SUMPRODUCT(CHOOSE({1,2,3,4,5,6},'Calcs Women No Intervention'!BB116,'Calcs Women No Intervention'!BB116^2,'Calcs Women No Intervention'!BB116^3,'Calcs Women No Intervention'!Y84,1,1),Utilities!$BG$11:$BL$11),1)</f>
        <v>0.8969264702209373</v>
      </c>
      <c r="AA74" s="53">
        <f>MIN(SUMPRODUCT(CHOOSE({1,2,3,4,5,6},'Calcs Women No Intervention'!BC116,'Calcs Women No Intervention'!BC116^2,'Calcs Women No Intervention'!BC116^3,'Calcs Women No Intervention'!Z84,1,1),Utilities!$BG$11:$BL$11),1)</f>
        <v>0.89039116161843745</v>
      </c>
      <c r="AB74" s="53">
        <f>MIN(SUMPRODUCT(CHOOSE({1,2,3,4,5,6},'Calcs Women No Intervention'!BD116,'Calcs Women No Intervention'!BD116^2,'Calcs Women No Intervention'!BD116^3,'Calcs Women No Intervention'!AA84,1,1),Utilities!$BG$11:$BL$11),1)</f>
        <v>0.88382999902343773</v>
      </c>
      <c r="AE74" s="1">
        <v>8</v>
      </c>
      <c r="AF74" s="169">
        <f>SUM(C74*'Calcs Women No Intervention'!C50,diabetes_decrement*'Calcs Women No Intervention'!BH212,heart_decrement*'Calcs Women No Intervention'!BH277,stroke_decrement*'Calcs Women No Intervention'!BH342,cancer_decrement*SUM('Calcs Women No Intervention'!BH407,'Calcs Women No Intervention'!BH472))</f>
        <v>0</v>
      </c>
      <c r="AG74" s="169">
        <f>SUM(D74*'Calcs Women No Intervention'!D50,diabetes_decrement*'Calcs Women No Intervention'!BI212,heart_decrement*'Calcs Women No Intervention'!BI277,stroke_decrement*'Calcs Women No Intervention'!BI342,cancer_decrement*SUM('Calcs Women No Intervention'!BI407,'Calcs Women No Intervention'!BI472))</f>
        <v>0</v>
      </c>
      <c r="AH74" s="169">
        <f>SUM(E74*'Calcs Women No Intervention'!E50,diabetes_decrement*'Calcs Women No Intervention'!BJ212,heart_decrement*'Calcs Women No Intervention'!BJ277,stroke_decrement*'Calcs Women No Intervention'!BJ342,cancer_decrement*SUM('Calcs Women No Intervention'!BJ407,'Calcs Women No Intervention'!BJ472))</f>
        <v>0</v>
      </c>
      <c r="AI74" s="169">
        <f>SUM(F74*'Calcs Women No Intervention'!F50,diabetes_decrement*'Calcs Women No Intervention'!BK212,heart_decrement*'Calcs Women No Intervention'!BK277,stroke_decrement*'Calcs Women No Intervention'!BK342,cancer_decrement*SUM('Calcs Women No Intervention'!BK407,'Calcs Women No Intervention'!BK472))</f>
        <v>0</v>
      </c>
      <c r="AJ74" s="169">
        <f>SUM(G74*'Calcs Women No Intervention'!G50,diabetes_decrement*'Calcs Women No Intervention'!BL212,heart_decrement*'Calcs Women No Intervention'!BL277,stroke_decrement*'Calcs Women No Intervention'!BL342,cancer_decrement*SUM('Calcs Women No Intervention'!BL407,'Calcs Women No Intervention'!BL472))</f>
        <v>0</v>
      </c>
      <c r="AK74" s="169">
        <f>SUM(H74*'Calcs Women No Intervention'!H50,diabetes_decrement*'Calcs Women No Intervention'!BM212,heart_decrement*'Calcs Women No Intervention'!BM277,stroke_decrement*'Calcs Women No Intervention'!BM342,cancer_decrement*SUM('Calcs Women No Intervention'!BM407,'Calcs Women No Intervention'!BM472))</f>
        <v>0</v>
      </c>
      <c r="AL74" s="169">
        <f>SUM(I74*'Calcs Women No Intervention'!I50,diabetes_decrement*'Calcs Women No Intervention'!BN212,heart_decrement*'Calcs Women No Intervention'!BN277,stroke_decrement*'Calcs Women No Intervention'!BN342,cancer_decrement*SUM('Calcs Women No Intervention'!BN407,'Calcs Women No Intervention'!BN472))</f>
        <v>0</v>
      </c>
      <c r="AM74" s="169">
        <f>SUM(J74*'Calcs Women No Intervention'!J50,diabetes_decrement*'Calcs Women No Intervention'!BO212,heart_decrement*'Calcs Women No Intervention'!BO277,stroke_decrement*'Calcs Women No Intervention'!BO342,cancer_decrement*SUM('Calcs Women No Intervention'!BO407,'Calcs Women No Intervention'!BO472))</f>
        <v>0</v>
      </c>
      <c r="AN74" s="169">
        <f>SUM(K74*'Calcs Women No Intervention'!K50,diabetes_decrement*'Calcs Women No Intervention'!BP212,heart_decrement*'Calcs Women No Intervention'!BP277,stroke_decrement*'Calcs Women No Intervention'!BP342,cancer_decrement*SUM('Calcs Women No Intervention'!BP407,'Calcs Women No Intervention'!BP472))</f>
        <v>0</v>
      </c>
      <c r="AO74" s="169">
        <f>SUM(L74*'Calcs Women No Intervention'!L50,diabetes_decrement*'Calcs Women No Intervention'!BQ212,heart_decrement*'Calcs Women No Intervention'!BQ277,stroke_decrement*'Calcs Women No Intervention'!BQ342,cancer_decrement*SUM('Calcs Women No Intervention'!BQ407,'Calcs Women No Intervention'!BQ472))</f>
        <v>0</v>
      </c>
      <c r="AP74" s="169">
        <f>SUM(M74*'Calcs Women No Intervention'!M50,diabetes_decrement*'Calcs Women No Intervention'!BR212,heart_decrement*'Calcs Women No Intervention'!BR277,stroke_decrement*'Calcs Women No Intervention'!BR342,cancer_decrement*SUM('Calcs Women No Intervention'!BR407,'Calcs Women No Intervention'!BR472))</f>
        <v>0</v>
      </c>
      <c r="AQ74" s="169">
        <f>SUM(N74*'Calcs Women No Intervention'!N50,diabetes_decrement*'Calcs Women No Intervention'!BS212,heart_decrement*'Calcs Women No Intervention'!BS277,stroke_decrement*'Calcs Women No Intervention'!BS342,cancer_decrement*SUM('Calcs Women No Intervention'!BS407,'Calcs Women No Intervention'!BS472))</f>
        <v>0</v>
      </c>
      <c r="AR74" s="169">
        <f>SUM(O74*'Calcs Women No Intervention'!O50,diabetes_decrement*'Calcs Women No Intervention'!BT212,heart_decrement*'Calcs Women No Intervention'!BT277,stroke_decrement*'Calcs Women No Intervention'!BT342,cancer_decrement*SUM('Calcs Women No Intervention'!BT407,'Calcs Women No Intervention'!BT472))</f>
        <v>0</v>
      </c>
      <c r="AS74" s="169">
        <f>SUM(P74*'Calcs Women No Intervention'!P50,diabetes_decrement*'Calcs Women No Intervention'!BU212,heart_decrement*'Calcs Women No Intervention'!BU277,stroke_decrement*'Calcs Women No Intervention'!BU342,cancer_decrement*SUM('Calcs Women No Intervention'!BU407,'Calcs Women No Intervention'!BU472))</f>
        <v>0</v>
      </c>
      <c r="AT74" s="169">
        <f>SUM(Q74*'Calcs Women No Intervention'!Q50,diabetes_decrement*'Calcs Women No Intervention'!BV212,heart_decrement*'Calcs Women No Intervention'!BV277,stroke_decrement*'Calcs Women No Intervention'!BV342,cancer_decrement*SUM('Calcs Women No Intervention'!BV407,'Calcs Women No Intervention'!BV472))</f>
        <v>0</v>
      </c>
      <c r="AU74" s="169">
        <f>SUM(R74*'Calcs Women No Intervention'!R50,diabetes_decrement*'Calcs Women No Intervention'!BW212,heart_decrement*'Calcs Women No Intervention'!BW277,stroke_decrement*'Calcs Women No Intervention'!BW342,cancer_decrement*SUM('Calcs Women No Intervention'!BW407,'Calcs Women No Intervention'!BW472))</f>
        <v>0</v>
      </c>
      <c r="AV74" s="169">
        <f>SUM(S74*'Calcs Women No Intervention'!S50,diabetes_decrement*'Calcs Women No Intervention'!BX212,heart_decrement*'Calcs Women No Intervention'!BX277,stroke_decrement*'Calcs Women No Intervention'!BX342,cancer_decrement*SUM('Calcs Women No Intervention'!BX407,'Calcs Women No Intervention'!BX472))</f>
        <v>0</v>
      </c>
      <c r="AW74" s="169">
        <f>SUM(T74*'Calcs Women No Intervention'!T50,diabetes_decrement*'Calcs Women No Intervention'!BY212,heart_decrement*'Calcs Women No Intervention'!BY277,stroke_decrement*'Calcs Women No Intervention'!BY342,cancer_decrement*SUM('Calcs Women No Intervention'!BY407,'Calcs Women No Intervention'!BY472))</f>
        <v>0</v>
      </c>
      <c r="AX74" s="169">
        <f>SUM(U74*'Calcs Women No Intervention'!U50,diabetes_decrement*'Calcs Women No Intervention'!BZ212,heart_decrement*'Calcs Women No Intervention'!BZ277,stroke_decrement*'Calcs Women No Intervention'!BZ342,cancer_decrement*SUM('Calcs Women No Intervention'!BZ407,'Calcs Women No Intervention'!BZ472))</f>
        <v>0</v>
      </c>
      <c r="AY74" s="169">
        <f>SUM(V74*'Calcs Women No Intervention'!V50,diabetes_decrement*'Calcs Women No Intervention'!CA212,heart_decrement*'Calcs Women No Intervention'!CA277,stroke_decrement*'Calcs Women No Intervention'!CA342,cancer_decrement*SUM('Calcs Women No Intervention'!CA407,'Calcs Women No Intervention'!CA472))</f>
        <v>0</v>
      </c>
      <c r="AZ74" s="169">
        <f>SUM(W74*'Calcs Women No Intervention'!W50,diabetes_decrement*'Calcs Women No Intervention'!CB212,heart_decrement*'Calcs Women No Intervention'!CB277,stroke_decrement*'Calcs Women No Intervention'!CB342,cancer_decrement*SUM('Calcs Women No Intervention'!CB407,'Calcs Women No Intervention'!CB472))</f>
        <v>0</v>
      </c>
      <c r="BA74" s="169">
        <f>SUM(X74*'Calcs Women No Intervention'!X50,diabetes_decrement*'Calcs Women No Intervention'!CC212,heart_decrement*'Calcs Women No Intervention'!CC277,stroke_decrement*'Calcs Women No Intervention'!CC342,cancer_decrement*SUM('Calcs Women No Intervention'!CC407,'Calcs Women No Intervention'!CC472))</f>
        <v>0</v>
      </c>
      <c r="BB74" s="169">
        <f>SUM(Y74*'Calcs Women No Intervention'!Y50,diabetes_decrement*'Calcs Women No Intervention'!CD212,heart_decrement*'Calcs Women No Intervention'!CD277,stroke_decrement*'Calcs Women No Intervention'!CD342,cancer_decrement*SUM('Calcs Women No Intervention'!CD407,'Calcs Women No Intervention'!CD472))</f>
        <v>0</v>
      </c>
      <c r="BC74" s="169">
        <f>SUM(Z74*'Calcs Women No Intervention'!Z50,diabetes_decrement*'Calcs Women No Intervention'!CE212,heart_decrement*'Calcs Women No Intervention'!CE277,stroke_decrement*'Calcs Women No Intervention'!CE342,cancer_decrement*SUM('Calcs Women No Intervention'!CE407,'Calcs Women No Intervention'!CE472))</f>
        <v>0</v>
      </c>
      <c r="BD74" s="169">
        <f>SUM(AA74*'Calcs Women No Intervention'!AA50,diabetes_decrement*'Calcs Women No Intervention'!CF212,heart_decrement*'Calcs Women No Intervention'!CF277,stroke_decrement*'Calcs Women No Intervention'!CF342,cancer_decrement*SUM('Calcs Women No Intervention'!CF407,'Calcs Women No Intervention'!CF472))</f>
        <v>0</v>
      </c>
      <c r="BE74" s="169">
        <f>SUM(AB74*'Calcs Women No Intervention'!AB50,diabetes_decrement*'Calcs Women No Intervention'!CG212,heart_decrement*'Calcs Women No Intervention'!CG277,stroke_decrement*'Calcs Women No Intervention'!CG342,cancer_decrement*SUM('Calcs Women No Intervention'!CG407,'Calcs Women No Intervention'!CG472))</f>
        <v>0</v>
      </c>
    </row>
    <row r="75" spans="2:57" x14ac:dyDescent="0.3">
      <c r="B75" s="1">
        <v>9</v>
      </c>
      <c r="C75" s="53"/>
      <c r="D75" s="53"/>
      <c r="E75" s="53"/>
      <c r="F75" s="53"/>
      <c r="G75" s="53"/>
      <c r="H75" s="53"/>
      <c r="I75" s="53"/>
      <c r="J75" s="53"/>
      <c r="K75" s="53"/>
      <c r="L75" s="53">
        <f>MIN(SUMPRODUCT(CHOOSE({1,2,3,4,5,6},'Calcs Women No Intervention'!AN117,'Calcs Women No Intervention'!AN117^2,'Calcs Women No Intervention'!AN117^3,'Calcs Women No Intervention'!K85,1,1),Utilities!$BG$11:$BL$11),1)</f>
        <v>0.99155973775843731</v>
      </c>
      <c r="M75" s="53">
        <f>MIN(SUMPRODUCT(CHOOSE({1,2,3,4,5,6},'Calcs Women No Intervention'!AO117,'Calcs Women No Intervention'!AO117^2,'Calcs Women No Intervention'!AO117^3,'Calcs Women No Intervention'!L85,1,1),Utilities!$BG$11:$BL$11),1)</f>
        <v>0.98546410064343748</v>
      </c>
      <c r="N75" s="53">
        <f>MIN(SUMPRODUCT(CHOOSE({1,2,3,4,5,6},'Calcs Women No Intervention'!AP117,'Calcs Women No Intervention'!AP117^2,'Calcs Women No Intervention'!AP117^3,'Calcs Women No Intervention'!M85,1,1),Utilities!$BG$11:$BL$11),1)</f>
        <v>0.97933612683593751</v>
      </c>
      <c r="O75" s="53">
        <f>MIN(SUMPRODUCT(CHOOSE({1,2,3,4,5,6},'Calcs Women No Intervention'!AQ117,'Calcs Women No Intervention'!AQ117^2,'Calcs Women No Intervention'!AQ117^3,'Calcs Women No Intervention'!N85,1,1),Utilities!$BG$11:$BL$11),1)</f>
        <v>0.97317624851593743</v>
      </c>
      <c r="P75" s="53">
        <f>MIN(SUMPRODUCT(CHOOSE({1,2,3,4,5,6},'Calcs Women No Intervention'!AR117,'Calcs Women No Intervention'!AR117^2,'Calcs Women No Intervention'!AR117^3,'Calcs Women No Intervention'!O85,1,1),Utilities!$BG$11:$BL$11),1)</f>
        <v>0.96698489786343744</v>
      </c>
      <c r="Q75" s="53">
        <f>MIN(SUMPRODUCT(CHOOSE({1,2,3,4,5,6},'Calcs Women No Intervention'!AS117,'Calcs Women No Intervention'!AS117^2,'Calcs Women No Intervention'!AS117^3,'Calcs Women No Intervention'!P85,1,1),Utilities!$BG$11:$BL$11),1)</f>
        <v>0.96076250705843735</v>
      </c>
      <c r="R75" s="53">
        <f>MIN(SUMPRODUCT(CHOOSE({1,2,3,4,5,6},'Calcs Women No Intervention'!AT117,'Calcs Women No Intervention'!AT117^2,'Calcs Women No Intervention'!AT117^3,'Calcs Women No Intervention'!Q85,1,1),Utilities!$BG$11:$BL$11),1)</f>
        <v>0.95450950828093728</v>
      </c>
      <c r="S75" s="53">
        <f>MIN(SUMPRODUCT(CHOOSE({1,2,3,4,5,6},'Calcs Women No Intervention'!AU117,'Calcs Women No Intervention'!AU117^2,'Calcs Women No Intervention'!AU117^3,'Calcs Women No Intervention'!R85,1,1),Utilities!$BG$11:$BL$11),1)</f>
        <v>0.94822633371093756</v>
      </c>
      <c r="T75" s="53">
        <f>MIN(SUMPRODUCT(CHOOSE({1,2,3,4,5,6},'Calcs Women No Intervention'!AV117,'Calcs Women No Intervention'!AV117^2,'Calcs Women No Intervention'!AV117^3,'Calcs Women No Intervention'!S85,1,1),Utilities!$BG$11:$BL$11),1)</f>
        <v>0.94191341552843766</v>
      </c>
      <c r="U75" s="53">
        <f>MIN(SUMPRODUCT(CHOOSE({1,2,3,4,5,6},'Calcs Women No Intervention'!AW117,'Calcs Women No Intervention'!AW117^2,'Calcs Women No Intervention'!AW117^3,'Calcs Women No Intervention'!T85,1,1),Utilities!$BG$11:$BL$11),1)</f>
        <v>0.93557118591343724</v>
      </c>
      <c r="V75" s="53">
        <f>MIN(SUMPRODUCT(CHOOSE({1,2,3,4,5,6},'Calcs Women No Intervention'!AX117,'Calcs Women No Intervention'!AX117^2,'Calcs Women No Intervention'!AX117^3,'Calcs Women No Intervention'!U85,1,1),Utilities!$BG$11:$BL$11),1)</f>
        <v>0.92920007704593743</v>
      </c>
      <c r="W75" s="53">
        <f>MIN(SUMPRODUCT(CHOOSE({1,2,3,4,5,6},'Calcs Women No Intervention'!AY117,'Calcs Women No Intervention'!AY117^2,'Calcs Women No Intervention'!AY117^3,'Calcs Women No Intervention'!V85,1,1),Utilities!$BG$11:$BL$11),1)</f>
        <v>0.92280052110593758</v>
      </c>
      <c r="X75" s="53">
        <f>MIN(SUMPRODUCT(CHOOSE({1,2,3,4,5,6},'Calcs Women No Intervention'!AZ117,'Calcs Women No Intervention'!AZ117^2,'Calcs Women No Intervention'!AZ117^3,'Calcs Women No Intervention'!W85,1,1),Utilities!$BG$11:$BL$11),1)</f>
        <v>0.91637295027343746</v>
      </c>
      <c r="Y75" s="53">
        <f>MIN(SUMPRODUCT(CHOOSE({1,2,3,4,5,6},'Calcs Women No Intervention'!BA117,'Calcs Women No Intervention'!BA117^2,'Calcs Women No Intervention'!BA117^3,'Calcs Women No Intervention'!X85,1,1),Utilities!$BG$11:$BL$11),1)</f>
        <v>0.9099177967284372</v>
      </c>
      <c r="Z75" s="53">
        <f>MIN(SUMPRODUCT(CHOOSE({1,2,3,4,5,6},'Calcs Women No Intervention'!BB117,'Calcs Women No Intervention'!BB117^2,'Calcs Women No Intervention'!BB117^3,'Calcs Women No Intervention'!Y85,1,1),Utilities!$BG$11:$BL$11),1)</f>
        <v>0.90343549265093726</v>
      </c>
      <c r="AA75" s="53">
        <f>MIN(SUMPRODUCT(CHOOSE({1,2,3,4,5,6},'Calcs Women No Intervention'!BC117,'Calcs Women No Intervention'!BC117^2,'Calcs Women No Intervention'!BC117^3,'Calcs Women No Intervention'!Z85,1,1),Utilities!$BG$11:$BL$11),1)</f>
        <v>0.8969264702209373</v>
      </c>
      <c r="AB75" s="53">
        <f>MIN(SUMPRODUCT(CHOOSE({1,2,3,4,5,6},'Calcs Women No Intervention'!BD117,'Calcs Women No Intervention'!BD117^2,'Calcs Women No Intervention'!BD117^3,'Calcs Women No Intervention'!AA85,1,1),Utilities!$BG$11:$BL$11),1)</f>
        <v>0.89039116161843745</v>
      </c>
      <c r="AE75" s="1">
        <v>9</v>
      </c>
      <c r="AF75" s="169">
        <f>SUM(C75*'Calcs Women No Intervention'!C51,diabetes_decrement*'Calcs Women No Intervention'!BH213,heart_decrement*'Calcs Women No Intervention'!BH278,stroke_decrement*'Calcs Women No Intervention'!BH343,cancer_decrement*SUM('Calcs Women No Intervention'!BH408,'Calcs Women No Intervention'!BH473))</f>
        <v>0</v>
      </c>
      <c r="AG75" s="169">
        <f>SUM(D75*'Calcs Women No Intervention'!D51,diabetes_decrement*'Calcs Women No Intervention'!BI213,heart_decrement*'Calcs Women No Intervention'!BI278,stroke_decrement*'Calcs Women No Intervention'!BI343,cancer_decrement*SUM('Calcs Women No Intervention'!BI408,'Calcs Women No Intervention'!BI473))</f>
        <v>0</v>
      </c>
      <c r="AH75" s="169">
        <f>SUM(E75*'Calcs Women No Intervention'!E51,diabetes_decrement*'Calcs Women No Intervention'!BJ213,heart_decrement*'Calcs Women No Intervention'!BJ278,stroke_decrement*'Calcs Women No Intervention'!BJ343,cancer_decrement*SUM('Calcs Women No Intervention'!BJ408,'Calcs Women No Intervention'!BJ473))</f>
        <v>0</v>
      </c>
      <c r="AI75" s="169">
        <f>SUM(F75*'Calcs Women No Intervention'!F51,diabetes_decrement*'Calcs Women No Intervention'!BK213,heart_decrement*'Calcs Women No Intervention'!BK278,stroke_decrement*'Calcs Women No Intervention'!BK343,cancer_decrement*SUM('Calcs Women No Intervention'!BK408,'Calcs Women No Intervention'!BK473))</f>
        <v>0</v>
      </c>
      <c r="AJ75" s="169">
        <f>SUM(G75*'Calcs Women No Intervention'!G51,diabetes_decrement*'Calcs Women No Intervention'!BL213,heart_decrement*'Calcs Women No Intervention'!BL278,stroke_decrement*'Calcs Women No Intervention'!BL343,cancer_decrement*SUM('Calcs Women No Intervention'!BL408,'Calcs Women No Intervention'!BL473))</f>
        <v>0</v>
      </c>
      <c r="AK75" s="169">
        <f>SUM(H75*'Calcs Women No Intervention'!H51,diabetes_decrement*'Calcs Women No Intervention'!BM213,heart_decrement*'Calcs Women No Intervention'!BM278,stroke_decrement*'Calcs Women No Intervention'!BM343,cancer_decrement*SUM('Calcs Women No Intervention'!BM408,'Calcs Women No Intervention'!BM473))</f>
        <v>0</v>
      </c>
      <c r="AL75" s="169">
        <f>SUM(I75*'Calcs Women No Intervention'!I51,diabetes_decrement*'Calcs Women No Intervention'!BN213,heart_decrement*'Calcs Women No Intervention'!BN278,stroke_decrement*'Calcs Women No Intervention'!BN343,cancer_decrement*SUM('Calcs Women No Intervention'!BN408,'Calcs Women No Intervention'!BN473))</f>
        <v>0</v>
      </c>
      <c r="AM75" s="169">
        <f>SUM(J75*'Calcs Women No Intervention'!J51,diabetes_decrement*'Calcs Women No Intervention'!BO213,heart_decrement*'Calcs Women No Intervention'!BO278,stroke_decrement*'Calcs Women No Intervention'!BO343,cancer_decrement*SUM('Calcs Women No Intervention'!BO408,'Calcs Women No Intervention'!BO473))</f>
        <v>0</v>
      </c>
      <c r="AN75" s="169">
        <f>SUM(K75*'Calcs Women No Intervention'!K51,diabetes_decrement*'Calcs Women No Intervention'!BP213,heart_decrement*'Calcs Women No Intervention'!BP278,stroke_decrement*'Calcs Women No Intervention'!BP343,cancer_decrement*SUM('Calcs Women No Intervention'!BP408,'Calcs Women No Intervention'!BP473))</f>
        <v>0</v>
      </c>
      <c r="AO75" s="169">
        <f>SUM(L75*'Calcs Women No Intervention'!L51,diabetes_decrement*'Calcs Women No Intervention'!BQ213,heart_decrement*'Calcs Women No Intervention'!BQ278,stroke_decrement*'Calcs Women No Intervention'!BQ343,cancer_decrement*SUM('Calcs Women No Intervention'!BQ408,'Calcs Women No Intervention'!BQ473))</f>
        <v>0</v>
      </c>
      <c r="AP75" s="169">
        <f>SUM(M75*'Calcs Women No Intervention'!M51,diabetes_decrement*'Calcs Women No Intervention'!BR213,heart_decrement*'Calcs Women No Intervention'!BR278,stroke_decrement*'Calcs Women No Intervention'!BR343,cancer_decrement*SUM('Calcs Women No Intervention'!BR408,'Calcs Women No Intervention'!BR473))</f>
        <v>0</v>
      </c>
      <c r="AQ75" s="169">
        <f>SUM(N75*'Calcs Women No Intervention'!N51,diabetes_decrement*'Calcs Women No Intervention'!BS213,heart_decrement*'Calcs Women No Intervention'!BS278,stroke_decrement*'Calcs Women No Intervention'!BS343,cancer_decrement*SUM('Calcs Women No Intervention'!BS408,'Calcs Women No Intervention'!BS473))</f>
        <v>0</v>
      </c>
      <c r="AR75" s="169">
        <f>SUM(O75*'Calcs Women No Intervention'!O51,diabetes_decrement*'Calcs Women No Intervention'!BT213,heart_decrement*'Calcs Women No Intervention'!BT278,stroke_decrement*'Calcs Women No Intervention'!BT343,cancer_decrement*SUM('Calcs Women No Intervention'!BT408,'Calcs Women No Intervention'!BT473))</f>
        <v>0</v>
      </c>
      <c r="AS75" s="169">
        <f>SUM(P75*'Calcs Women No Intervention'!P51,diabetes_decrement*'Calcs Women No Intervention'!BU213,heart_decrement*'Calcs Women No Intervention'!BU278,stroke_decrement*'Calcs Women No Intervention'!BU343,cancer_decrement*SUM('Calcs Women No Intervention'!BU408,'Calcs Women No Intervention'!BU473))</f>
        <v>0</v>
      </c>
      <c r="AT75" s="169">
        <f>SUM(Q75*'Calcs Women No Intervention'!Q51,diabetes_decrement*'Calcs Women No Intervention'!BV213,heart_decrement*'Calcs Women No Intervention'!BV278,stroke_decrement*'Calcs Women No Intervention'!BV343,cancer_decrement*SUM('Calcs Women No Intervention'!BV408,'Calcs Women No Intervention'!BV473))</f>
        <v>0</v>
      </c>
      <c r="AU75" s="169">
        <f>SUM(R75*'Calcs Women No Intervention'!R51,diabetes_decrement*'Calcs Women No Intervention'!BW213,heart_decrement*'Calcs Women No Intervention'!BW278,stroke_decrement*'Calcs Women No Intervention'!BW343,cancer_decrement*SUM('Calcs Women No Intervention'!BW408,'Calcs Women No Intervention'!BW473))</f>
        <v>0</v>
      </c>
      <c r="AV75" s="169">
        <f>SUM(S75*'Calcs Women No Intervention'!S51,diabetes_decrement*'Calcs Women No Intervention'!BX213,heart_decrement*'Calcs Women No Intervention'!BX278,stroke_decrement*'Calcs Women No Intervention'!BX343,cancer_decrement*SUM('Calcs Women No Intervention'!BX408,'Calcs Women No Intervention'!BX473))</f>
        <v>0</v>
      </c>
      <c r="AW75" s="169">
        <f>SUM(T75*'Calcs Women No Intervention'!T51,diabetes_decrement*'Calcs Women No Intervention'!BY213,heart_decrement*'Calcs Women No Intervention'!BY278,stroke_decrement*'Calcs Women No Intervention'!BY343,cancer_decrement*SUM('Calcs Women No Intervention'!BY408,'Calcs Women No Intervention'!BY473))</f>
        <v>0</v>
      </c>
      <c r="AX75" s="169">
        <f>SUM(U75*'Calcs Women No Intervention'!U51,diabetes_decrement*'Calcs Women No Intervention'!BZ213,heart_decrement*'Calcs Women No Intervention'!BZ278,stroke_decrement*'Calcs Women No Intervention'!BZ343,cancer_decrement*SUM('Calcs Women No Intervention'!BZ408,'Calcs Women No Intervention'!BZ473))</f>
        <v>0</v>
      </c>
      <c r="AY75" s="169">
        <f>SUM(V75*'Calcs Women No Intervention'!V51,diabetes_decrement*'Calcs Women No Intervention'!CA213,heart_decrement*'Calcs Women No Intervention'!CA278,stroke_decrement*'Calcs Women No Intervention'!CA343,cancer_decrement*SUM('Calcs Women No Intervention'!CA408,'Calcs Women No Intervention'!CA473))</f>
        <v>0</v>
      </c>
      <c r="AZ75" s="169">
        <f>SUM(W75*'Calcs Women No Intervention'!W51,diabetes_decrement*'Calcs Women No Intervention'!CB213,heart_decrement*'Calcs Women No Intervention'!CB278,stroke_decrement*'Calcs Women No Intervention'!CB343,cancer_decrement*SUM('Calcs Women No Intervention'!CB408,'Calcs Women No Intervention'!CB473))</f>
        <v>0</v>
      </c>
      <c r="BA75" s="169">
        <f>SUM(X75*'Calcs Women No Intervention'!X51,diabetes_decrement*'Calcs Women No Intervention'!CC213,heart_decrement*'Calcs Women No Intervention'!CC278,stroke_decrement*'Calcs Women No Intervention'!CC343,cancer_decrement*SUM('Calcs Women No Intervention'!CC408,'Calcs Women No Intervention'!CC473))</f>
        <v>0</v>
      </c>
      <c r="BB75" s="169">
        <f>SUM(Y75*'Calcs Women No Intervention'!Y51,diabetes_decrement*'Calcs Women No Intervention'!CD213,heart_decrement*'Calcs Women No Intervention'!CD278,stroke_decrement*'Calcs Women No Intervention'!CD343,cancer_decrement*SUM('Calcs Women No Intervention'!CD408,'Calcs Women No Intervention'!CD473))</f>
        <v>0</v>
      </c>
      <c r="BC75" s="169">
        <f>SUM(Z75*'Calcs Women No Intervention'!Z51,diabetes_decrement*'Calcs Women No Intervention'!CE213,heart_decrement*'Calcs Women No Intervention'!CE278,stroke_decrement*'Calcs Women No Intervention'!CE343,cancer_decrement*SUM('Calcs Women No Intervention'!CE408,'Calcs Women No Intervention'!CE473))</f>
        <v>0</v>
      </c>
      <c r="BD75" s="169">
        <f>SUM(AA75*'Calcs Women No Intervention'!AA51,diabetes_decrement*'Calcs Women No Intervention'!CF213,heart_decrement*'Calcs Women No Intervention'!CF278,stroke_decrement*'Calcs Women No Intervention'!CF343,cancer_decrement*SUM('Calcs Women No Intervention'!CF408,'Calcs Women No Intervention'!CF473))</f>
        <v>0</v>
      </c>
      <c r="BE75" s="169">
        <f>SUM(AB75*'Calcs Women No Intervention'!AB51,diabetes_decrement*'Calcs Women No Intervention'!CG213,heart_decrement*'Calcs Women No Intervention'!CG278,stroke_decrement*'Calcs Women No Intervention'!CG343,cancer_decrement*SUM('Calcs Women No Intervention'!CG408,'Calcs Women No Intervention'!CG473))</f>
        <v>0</v>
      </c>
    </row>
    <row r="76" spans="2:57" x14ac:dyDescent="0.3">
      <c r="B76" s="1">
        <v>10</v>
      </c>
      <c r="C76" s="53"/>
      <c r="D76" s="53"/>
      <c r="E76" s="53"/>
      <c r="F76" s="53"/>
      <c r="G76" s="53"/>
      <c r="H76" s="53"/>
      <c r="I76" s="53"/>
      <c r="J76" s="53"/>
      <c r="K76" s="53"/>
      <c r="L76" s="53"/>
      <c r="M76" s="53">
        <f>MIN(SUMPRODUCT(CHOOSE({1,2,3,4,5,6},'Calcs Women No Intervention'!AO118,'Calcs Women No Intervention'!AO118^2,'Calcs Women No Intervention'!AO118^3,'Calcs Women No Intervention'!L86,1,1),Utilities!$BG$11:$BL$11),1)</f>
        <v>0.99155973775843731</v>
      </c>
      <c r="N76" s="53">
        <f>MIN(SUMPRODUCT(CHOOSE({1,2,3,4,5,6},'Calcs Women No Intervention'!AP118,'Calcs Women No Intervention'!AP118^2,'Calcs Women No Intervention'!AP118^3,'Calcs Women No Intervention'!M86,1,1),Utilities!$BG$11:$BL$11),1)</f>
        <v>0.98546410064343748</v>
      </c>
      <c r="O76" s="53">
        <f>MIN(SUMPRODUCT(CHOOSE({1,2,3,4,5,6},'Calcs Women No Intervention'!AQ118,'Calcs Women No Intervention'!AQ118^2,'Calcs Women No Intervention'!AQ118^3,'Calcs Women No Intervention'!N86,1,1),Utilities!$BG$11:$BL$11),1)</f>
        <v>0.97933612683593751</v>
      </c>
      <c r="P76" s="53">
        <f>MIN(SUMPRODUCT(CHOOSE({1,2,3,4,5,6},'Calcs Women No Intervention'!AR118,'Calcs Women No Intervention'!AR118^2,'Calcs Women No Intervention'!AR118^3,'Calcs Women No Intervention'!O86,1,1),Utilities!$BG$11:$BL$11),1)</f>
        <v>0.97317624851593743</v>
      </c>
      <c r="Q76" s="53">
        <f>MIN(SUMPRODUCT(CHOOSE({1,2,3,4,5,6},'Calcs Women No Intervention'!AS118,'Calcs Women No Intervention'!AS118^2,'Calcs Women No Intervention'!AS118^3,'Calcs Women No Intervention'!P86,1,1),Utilities!$BG$11:$BL$11),1)</f>
        <v>0.96698489786343744</v>
      </c>
      <c r="R76" s="53">
        <f>MIN(SUMPRODUCT(CHOOSE({1,2,3,4,5,6},'Calcs Women No Intervention'!AT118,'Calcs Women No Intervention'!AT118^2,'Calcs Women No Intervention'!AT118^3,'Calcs Women No Intervention'!Q86,1,1),Utilities!$BG$11:$BL$11),1)</f>
        <v>0.96076250705843735</v>
      </c>
      <c r="S76" s="53">
        <f>MIN(SUMPRODUCT(CHOOSE({1,2,3,4,5,6},'Calcs Women No Intervention'!AU118,'Calcs Women No Intervention'!AU118^2,'Calcs Women No Intervention'!AU118^3,'Calcs Women No Intervention'!R86,1,1),Utilities!$BG$11:$BL$11),1)</f>
        <v>0.95450950828093728</v>
      </c>
      <c r="T76" s="53">
        <f>MIN(SUMPRODUCT(CHOOSE({1,2,3,4,5,6},'Calcs Women No Intervention'!AV118,'Calcs Women No Intervention'!AV118^2,'Calcs Women No Intervention'!AV118^3,'Calcs Women No Intervention'!S86,1,1),Utilities!$BG$11:$BL$11),1)</f>
        <v>0.94822633371093756</v>
      </c>
      <c r="U76" s="53">
        <f>MIN(SUMPRODUCT(CHOOSE({1,2,3,4,5,6},'Calcs Women No Intervention'!AW118,'Calcs Women No Intervention'!AW118^2,'Calcs Women No Intervention'!AW118^3,'Calcs Women No Intervention'!T86,1,1),Utilities!$BG$11:$BL$11),1)</f>
        <v>0.94191341552843766</v>
      </c>
      <c r="V76" s="53">
        <f>MIN(SUMPRODUCT(CHOOSE({1,2,3,4,5,6},'Calcs Women No Intervention'!AX118,'Calcs Women No Intervention'!AX118^2,'Calcs Women No Intervention'!AX118^3,'Calcs Women No Intervention'!U86,1,1),Utilities!$BG$11:$BL$11),1)</f>
        <v>0.93557118591343724</v>
      </c>
      <c r="W76" s="53">
        <f>MIN(SUMPRODUCT(CHOOSE({1,2,3,4,5,6},'Calcs Women No Intervention'!AY118,'Calcs Women No Intervention'!AY118^2,'Calcs Women No Intervention'!AY118^3,'Calcs Women No Intervention'!V86,1,1),Utilities!$BG$11:$BL$11),1)</f>
        <v>0.92920007704593743</v>
      </c>
      <c r="X76" s="53">
        <f>MIN(SUMPRODUCT(CHOOSE({1,2,3,4,5,6},'Calcs Women No Intervention'!AZ118,'Calcs Women No Intervention'!AZ118^2,'Calcs Women No Intervention'!AZ118^3,'Calcs Women No Intervention'!W86,1,1),Utilities!$BG$11:$BL$11),1)</f>
        <v>0.92280052110593758</v>
      </c>
      <c r="Y76" s="53">
        <f>MIN(SUMPRODUCT(CHOOSE({1,2,3,4,5,6},'Calcs Women No Intervention'!BA118,'Calcs Women No Intervention'!BA118^2,'Calcs Women No Intervention'!BA118^3,'Calcs Women No Intervention'!X86,1,1),Utilities!$BG$11:$BL$11),1)</f>
        <v>0.91637295027343746</v>
      </c>
      <c r="Z76" s="53">
        <f>MIN(SUMPRODUCT(CHOOSE({1,2,3,4,5,6},'Calcs Women No Intervention'!BB118,'Calcs Women No Intervention'!BB118^2,'Calcs Women No Intervention'!BB118^3,'Calcs Women No Intervention'!Y86,1,1),Utilities!$BG$11:$BL$11),1)</f>
        <v>0.9099177967284372</v>
      </c>
      <c r="AA76" s="53">
        <f>MIN(SUMPRODUCT(CHOOSE({1,2,3,4,5,6},'Calcs Women No Intervention'!BC118,'Calcs Women No Intervention'!BC118^2,'Calcs Women No Intervention'!BC118^3,'Calcs Women No Intervention'!Z86,1,1),Utilities!$BG$11:$BL$11),1)</f>
        <v>0.90343549265093726</v>
      </c>
      <c r="AB76" s="53">
        <f>MIN(SUMPRODUCT(CHOOSE({1,2,3,4,5,6},'Calcs Women No Intervention'!BD118,'Calcs Women No Intervention'!BD118^2,'Calcs Women No Intervention'!BD118^3,'Calcs Women No Intervention'!AA86,1,1),Utilities!$BG$11:$BL$11),1)</f>
        <v>0.8969264702209373</v>
      </c>
      <c r="AE76" s="1">
        <v>10</v>
      </c>
      <c r="AF76" s="169">
        <f>SUM(C76*'Calcs Women No Intervention'!C52,diabetes_decrement*'Calcs Women No Intervention'!BH214,heart_decrement*'Calcs Women No Intervention'!BH279,stroke_decrement*'Calcs Women No Intervention'!BH344,cancer_decrement*SUM('Calcs Women No Intervention'!BH409,'Calcs Women No Intervention'!BH474))</f>
        <v>0</v>
      </c>
      <c r="AG76" s="169">
        <f>SUM(D76*'Calcs Women No Intervention'!D52,diabetes_decrement*'Calcs Women No Intervention'!BI214,heart_decrement*'Calcs Women No Intervention'!BI279,stroke_decrement*'Calcs Women No Intervention'!BI344,cancer_decrement*SUM('Calcs Women No Intervention'!BI409,'Calcs Women No Intervention'!BI474))</f>
        <v>0</v>
      </c>
      <c r="AH76" s="169">
        <f>SUM(E76*'Calcs Women No Intervention'!E52,diabetes_decrement*'Calcs Women No Intervention'!BJ214,heart_decrement*'Calcs Women No Intervention'!BJ279,stroke_decrement*'Calcs Women No Intervention'!BJ344,cancer_decrement*SUM('Calcs Women No Intervention'!BJ409,'Calcs Women No Intervention'!BJ474))</f>
        <v>0</v>
      </c>
      <c r="AI76" s="169">
        <f>SUM(F76*'Calcs Women No Intervention'!F52,diabetes_decrement*'Calcs Women No Intervention'!BK214,heart_decrement*'Calcs Women No Intervention'!BK279,stroke_decrement*'Calcs Women No Intervention'!BK344,cancer_decrement*SUM('Calcs Women No Intervention'!BK409,'Calcs Women No Intervention'!BK474))</f>
        <v>0</v>
      </c>
      <c r="AJ76" s="169">
        <f>SUM(G76*'Calcs Women No Intervention'!G52,diabetes_decrement*'Calcs Women No Intervention'!BL214,heart_decrement*'Calcs Women No Intervention'!BL279,stroke_decrement*'Calcs Women No Intervention'!BL344,cancer_decrement*SUM('Calcs Women No Intervention'!BL409,'Calcs Women No Intervention'!BL474))</f>
        <v>0</v>
      </c>
      <c r="AK76" s="169">
        <f>SUM(H76*'Calcs Women No Intervention'!H52,diabetes_decrement*'Calcs Women No Intervention'!BM214,heart_decrement*'Calcs Women No Intervention'!BM279,stroke_decrement*'Calcs Women No Intervention'!BM344,cancer_decrement*SUM('Calcs Women No Intervention'!BM409,'Calcs Women No Intervention'!BM474))</f>
        <v>0</v>
      </c>
      <c r="AL76" s="169">
        <f>SUM(I76*'Calcs Women No Intervention'!I52,diabetes_decrement*'Calcs Women No Intervention'!BN214,heart_decrement*'Calcs Women No Intervention'!BN279,stroke_decrement*'Calcs Women No Intervention'!BN344,cancer_decrement*SUM('Calcs Women No Intervention'!BN409,'Calcs Women No Intervention'!BN474))</f>
        <v>0</v>
      </c>
      <c r="AM76" s="169">
        <f>SUM(J76*'Calcs Women No Intervention'!J52,diabetes_decrement*'Calcs Women No Intervention'!BO214,heart_decrement*'Calcs Women No Intervention'!BO279,stroke_decrement*'Calcs Women No Intervention'!BO344,cancer_decrement*SUM('Calcs Women No Intervention'!BO409,'Calcs Women No Intervention'!BO474))</f>
        <v>0</v>
      </c>
      <c r="AN76" s="169">
        <f>SUM(K76*'Calcs Women No Intervention'!K52,diabetes_decrement*'Calcs Women No Intervention'!BP214,heart_decrement*'Calcs Women No Intervention'!BP279,stroke_decrement*'Calcs Women No Intervention'!BP344,cancer_decrement*SUM('Calcs Women No Intervention'!BP409,'Calcs Women No Intervention'!BP474))</f>
        <v>0</v>
      </c>
      <c r="AO76" s="169">
        <f>SUM(L76*'Calcs Women No Intervention'!L52,diabetes_decrement*'Calcs Women No Intervention'!BQ214,heart_decrement*'Calcs Women No Intervention'!BQ279,stroke_decrement*'Calcs Women No Intervention'!BQ344,cancer_decrement*SUM('Calcs Women No Intervention'!BQ409,'Calcs Women No Intervention'!BQ474))</f>
        <v>0</v>
      </c>
      <c r="AP76" s="169">
        <f>SUM(M76*'Calcs Women No Intervention'!M52,diabetes_decrement*'Calcs Women No Intervention'!BR214,heart_decrement*'Calcs Women No Intervention'!BR279,stroke_decrement*'Calcs Women No Intervention'!BR344,cancer_decrement*SUM('Calcs Women No Intervention'!BR409,'Calcs Women No Intervention'!BR474))</f>
        <v>0</v>
      </c>
      <c r="AQ76" s="169">
        <f>SUM(N76*'Calcs Women No Intervention'!N52,diabetes_decrement*'Calcs Women No Intervention'!BS214,heart_decrement*'Calcs Women No Intervention'!BS279,stroke_decrement*'Calcs Women No Intervention'!BS344,cancer_decrement*SUM('Calcs Women No Intervention'!BS409,'Calcs Women No Intervention'!BS474))</f>
        <v>0</v>
      </c>
      <c r="AR76" s="169">
        <f>SUM(O76*'Calcs Women No Intervention'!O52,diabetes_decrement*'Calcs Women No Intervention'!BT214,heart_decrement*'Calcs Women No Intervention'!BT279,stroke_decrement*'Calcs Women No Intervention'!BT344,cancer_decrement*SUM('Calcs Women No Intervention'!BT409,'Calcs Women No Intervention'!BT474))</f>
        <v>0</v>
      </c>
      <c r="AS76" s="169">
        <f>SUM(P76*'Calcs Women No Intervention'!P52,diabetes_decrement*'Calcs Women No Intervention'!BU214,heart_decrement*'Calcs Women No Intervention'!BU279,stroke_decrement*'Calcs Women No Intervention'!BU344,cancer_decrement*SUM('Calcs Women No Intervention'!BU409,'Calcs Women No Intervention'!BU474))</f>
        <v>0</v>
      </c>
      <c r="AT76" s="169">
        <f>SUM(Q76*'Calcs Women No Intervention'!Q52,diabetes_decrement*'Calcs Women No Intervention'!BV214,heart_decrement*'Calcs Women No Intervention'!BV279,stroke_decrement*'Calcs Women No Intervention'!BV344,cancer_decrement*SUM('Calcs Women No Intervention'!BV409,'Calcs Women No Intervention'!BV474))</f>
        <v>0</v>
      </c>
      <c r="AU76" s="169">
        <f>SUM(R76*'Calcs Women No Intervention'!R52,diabetes_decrement*'Calcs Women No Intervention'!BW214,heart_decrement*'Calcs Women No Intervention'!BW279,stroke_decrement*'Calcs Women No Intervention'!BW344,cancer_decrement*SUM('Calcs Women No Intervention'!BW409,'Calcs Women No Intervention'!BW474))</f>
        <v>0</v>
      </c>
      <c r="AV76" s="169">
        <f>SUM(S76*'Calcs Women No Intervention'!S52,diabetes_decrement*'Calcs Women No Intervention'!BX214,heart_decrement*'Calcs Women No Intervention'!BX279,stroke_decrement*'Calcs Women No Intervention'!BX344,cancer_decrement*SUM('Calcs Women No Intervention'!BX409,'Calcs Women No Intervention'!BX474))</f>
        <v>0</v>
      </c>
      <c r="AW76" s="169">
        <f>SUM(T76*'Calcs Women No Intervention'!T52,diabetes_decrement*'Calcs Women No Intervention'!BY214,heart_decrement*'Calcs Women No Intervention'!BY279,stroke_decrement*'Calcs Women No Intervention'!BY344,cancer_decrement*SUM('Calcs Women No Intervention'!BY409,'Calcs Women No Intervention'!BY474))</f>
        <v>0</v>
      </c>
      <c r="AX76" s="169">
        <f>SUM(U76*'Calcs Women No Intervention'!U52,diabetes_decrement*'Calcs Women No Intervention'!BZ214,heart_decrement*'Calcs Women No Intervention'!BZ279,stroke_decrement*'Calcs Women No Intervention'!BZ344,cancer_decrement*SUM('Calcs Women No Intervention'!BZ409,'Calcs Women No Intervention'!BZ474))</f>
        <v>0</v>
      </c>
      <c r="AY76" s="169">
        <f>SUM(V76*'Calcs Women No Intervention'!V52,diabetes_decrement*'Calcs Women No Intervention'!CA214,heart_decrement*'Calcs Women No Intervention'!CA279,stroke_decrement*'Calcs Women No Intervention'!CA344,cancer_decrement*SUM('Calcs Women No Intervention'!CA409,'Calcs Women No Intervention'!CA474))</f>
        <v>0</v>
      </c>
      <c r="AZ76" s="169">
        <f>SUM(W76*'Calcs Women No Intervention'!W52,diabetes_decrement*'Calcs Women No Intervention'!CB214,heart_decrement*'Calcs Women No Intervention'!CB279,stroke_decrement*'Calcs Women No Intervention'!CB344,cancer_decrement*SUM('Calcs Women No Intervention'!CB409,'Calcs Women No Intervention'!CB474))</f>
        <v>0</v>
      </c>
      <c r="BA76" s="169">
        <f>SUM(X76*'Calcs Women No Intervention'!X52,diabetes_decrement*'Calcs Women No Intervention'!CC214,heart_decrement*'Calcs Women No Intervention'!CC279,stroke_decrement*'Calcs Women No Intervention'!CC344,cancer_decrement*SUM('Calcs Women No Intervention'!CC409,'Calcs Women No Intervention'!CC474))</f>
        <v>0</v>
      </c>
      <c r="BB76" s="169">
        <f>SUM(Y76*'Calcs Women No Intervention'!Y52,diabetes_decrement*'Calcs Women No Intervention'!CD214,heart_decrement*'Calcs Women No Intervention'!CD279,stroke_decrement*'Calcs Women No Intervention'!CD344,cancer_decrement*SUM('Calcs Women No Intervention'!CD409,'Calcs Women No Intervention'!CD474))</f>
        <v>0</v>
      </c>
      <c r="BC76" s="169">
        <f>SUM(Z76*'Calcs Women No Intervention'!Z52,diabetes_decrement*'Calcs Women No Intervention'!CE214,heart_decrement*'Calcs Women No Intervention'!CE279,stroke_decrement*'Calcs Women No Intervention'!CE344,cancer_decrement*SUM('Calcs Women No Intervention'!CE409,'Calcs Women No Intervention'!CE474))</f>
        <v>0</v>
      </c>
      <c r="BD76" s="169">
        <f>SUM(AA76*'Calcs Women No Intervention'!AA52,diabetes_decrement*'Calcs Women No Intervention'!CF214,heart_decrement*'Calcs Women No Intervention'!CF279,stroke_decrement*'Calcs Women No Intervention'!CF344,cancer_decrement*SUM('Calcs Women No Intervention'!CF409,'Calcs Women No Intervention'!CF474))</f>
        <v>0</v>
      </c>
      <c r="BE76" s="169">
        <f>SUM(AB76*'Calcs Women No Intervention'!AB52,diabetes_decrement*'Calcs Women No Intervention'!CG214,heart_decrement*'Calcs Women No Intervention'!CG279,stroke_decrement*'Calcs Women No Intervention'!CG344,cancer_decrement*SUM('Calcs Women No Intervention'!CG409,'Calcs Women No Intervention'!CG474))</f>
        <v>0</v>
      </c>
    </row>
    <row r="77" spans="2:57" x14ac:dyDescent="0.3">
      <c r="B77" s="1">
        <v>11</v>
      </c>
      <c r="C77" s="53"/>
      <c r="D77" s="53"/>
      <c r="E77" s="53"/>
      <c r="F77" s="53"/>
      <c r="G77" s="53"/>
      <c r="H77" s="53"/>
      <c r="I77" s="53"/>
      <c r="J77" s="53"/>
      <c r="K77" s="53"/>
      <c r="L77" s="53"/>
      <c r="M77" s="53"/>
      <c r="N77" s="53">
        <f>MIN(SUMPRODUCT(CHOOSE({1,2,3,4,5,6},'Calcs Women No Intervention'!AP119,'Calcs Women No Intervention'!AP119^2,'Calcs Women No Intervention'!AP119^3,'Calcs Women No Intervention'!M87,1,1),Utilities!$BG$11:$BL$11),1)</f>
        <v>0.99155973775843731</v>
      </c>
      <c r="O77" s="53">
        <f>MIN(SUMPRODUCT(CHOOSE({1,2,3,4,5,6},'Calcs Women No Intervention'!AQ119,'Calcs Women No Intervention'!AQ119^2,'Calcs Women No Intervention'!AQ119^3,'Calcs Women No Intervention'!N87,1,1),Utilities!$BG$11:$BL$11),1)</f>
        <v>0.98546410064343748</v>
      </c>
      <c r="P77" s="53">
        <f>MIN(SUMPRODUCT(CHOOSE({1,2,3,4,5,6},'Calcs Women No Intervention'!AR119,'Calcs Women No Intervention'!AR119^2,'Calcs Women No Intervention'!AR119^3,'Calcs Women No Intervention'!O87,1,1),Utilities!$BG$11:$BL$11),1)</f>
        <v>0.97933612683593751</v>
      </c>
      <c r="Q77" s="53">
        <f>MIN(SUMPRODUCT(CHOOSE({1,2,3,4,5,6},'Calcs Women No Intervention'!AS119,'Calcs Women No Intervention'!AS119^2,'Calcs Women No Intervention'!AS119^3,'Calcs Women No Intervention'!P87,1,1),Utilities!$BG$11:$BL$11),1)</f>
        <v>0.97317624851593743</v>
      </c>
      <c r="R77" s="53">
        <f>MIN(SUMPRODUCT(CHOOSE({1,2,3,4,5,6},'Calcs Women No Intervention'!AT119,'Calcs Women No Intervention'!AT119^2,'Calcs Women No Intervention'!AT119^3,'Calcs Women No Intervention'!Q87,1,1),Utilities!$BG$11:$BL$11),1)</f>
        <v>0.96698489786343744</v>
      </c>
      <c r="S77" s="53">
        <f>MIN(SUMPRODUCT(CHOOSE({1,2,3,4,5,6},'Calcs Women No Intervention'!AU119,'Calcs Women No Intervention'!AU119^2,'Calcs Women No Intervention'!AU119^3,'Calcs Women No Intervention'!R87,1,1),Utilities!$BG$11:$BL$11),1)</f>
        <v>0.96076250705843735</v>
      </c>
      <c r="T77" s="53">
        <f>MIN(SUMPRODUCT(CHOOSE({1,2,3,4,5,6},'Calcs Women No Intervention'!AV119,'Calcs Women No Intervention'!AV119^2,'Calcs Women No Intervention'!AV119^3,'Calcs Women No Intervention'!S87,1,1),Utilities!$BG$11:$BL$11),1)</f>
        <v>0.95450950828093728</v>
      </c>
      <c r="U77" s="53">
        <f>MIN(SUMPRODUCT(CHOOSE({1,2,3,4,5,6},'Calcs Women No Intervention'!AW119,'Calcs Women No Intervention'!AW119^2,'Calcs Women No Intervention'!AW119^3,'Calcs Women No Intervention'!T87,1,1),Utilities!$BG$11:$BL$11),1)</f>
        <v>0.94822633371093756</v>
      </c>
      <c r="V77" s="53">
        <f>MIN(SUMPRODUCT(CHOOSE({1,2,3,4,5,6},'Calcs Women No Intervention'!AX119,'Calcs Women No Intervention'!AX119^2,'Calcs Women No Intervention'!AX119^3,'Calcs Women No Intervention'!U87,1,1),Utilities!$BG$11:$BL$11),1)</f>
        <v>0.94191341552843766</v>
      </c>
      <c r="W77" s="53">
        <f>MIN(SUMPRODUCT(CHOOSE({1,2,3,4,5,6},'Calcs Women No Intervention'!AY119,'Calcs Women No Intervention'!AY119^2,'Calcs Women No Intervention'!AY119^3,'Calcs Women No Intervention'!V87,1,1),Utilities!$BG$11:$BL$11),1)</f>
        <v>0.93557118591343724</v>
      </c>
      <c r="X77" s="53">
        <f>MIN(SUMPRODUCT(CHOOSE({1,2,3,4,5,6},'Calcs Women No Intervention'!AZ119,'Calcs Women No Intervention'!AZ119^2,'Calcs Women No Intervention'!AZ119^3,'Calcs Women No Intervention'!W87,1,1),Utilities!$BG$11:$BL$11),1)</f>
        <v>0.92920007704593743</v>
      </c>
      <c r="Y77" s="53">
        <f>MIN(SUMPRODUCT(CHOOSE({1,2,3,4,5,6},'Calcs Women No Intervention'!BA119,'Calcs Women No Intervention'!BA119^2,'Calcs Women No Intervention'!BA119^3,'Calcs Women No Intervention'!X87,1,1),Utilities!$BG$11:$BL$11),1)</f>
        <v>0.92280052110593758</v>
      </c>
      <c r="Z77" s="53">
        <f>MIN(SUMPRODUCT(CHOOSE({1,2,3,4,5,6},'Calcs Women No Intervention'!BB119,'Calcs Women No Intervention'!BB119^2,'Calcs Women No Intervention'!BB119^3,'Calcs Women No Intervention'!Y87,1,1),Utilities!$BG$11:$BL$11),1)</f>
        <v>0.91637295027343746</v>
      </c>
      <c r="AA77" s="53">
        <f>MIN(SUMPRODUCT(CHOOSE({1,2,3,4,5,6},'Calcs Women No Intervention'!BC119,'Calcs Women No Intervention'!BC119^2,'Calcs Women No Intervention'!BC119^3,'Calcs Women No Intervention'!Z87,1,1),Utilities!$BG$11:$BL$11),1)</f>
        <v>0.9099177967284372</v>
      </c>
      <c r="AB77" s="53">
        <f>MIN(SUMPRODUCT(CHOOSE({1,2,3,4,5,6},'Calcs Women No Intervention'!BD119,'Calcs Women No Intervention'!BD119^2,'Calcs Women No Intervention'!BD119^3,'Calcs Women No Intervention'!AA87,1,1),Utilities!$BG$11:$BL$11),1)</f>
        <v>0.90343549265093726</v>
      </c>
      <c r="AE77" s="1">
        <v>11</v>
      </c>
      <c r="AF77" s="169">
        <f>SUM(C77*'Calcs Women No Intervention'!C53,diabetes_decrement*'Calcs Women No Intervention'!BH215,heart_decrement*'Calcs Women No Intervention'!BH280,stroke_decrement*'Calcs Women No Intervention'!BH345,cancer_decrement*SUM('Calcs Women No Intervention'!BH410,'Calcs Women No Intervention'!BH475))</f>
        <v>0</v>
      </c>
      <c r="AG77" s="169">
        <f>SUM(D77*'Calcs Women No Intervention'!D53,diabetes_decrement*'Calcs Women No Intervention'!BI215,heart_decrement*'Calcs Women No Intervention'!BI280,stroke_decrement*'Calcs Women No Intervention'!BI345,cancer_decrement*SUM('Calcs Women No Intervention'!BI410,'Calcs Women No Intervention'!BI475))</f>
        <v>0</v>
      </c>
      <c r="AH77" s="169">
        <f>SUM(E77*'Calcs Women No Intervention'!E53,diabetes_decrement*'Calcs Women No Intervention'!BJ215,heart_decrement*'Calcs Women No Intervention'!BJ280,stroke_decrement*'Calcs Women No Intervention'!BJ345,cancer_decrement*SUM('Calcs Women No Intervention'!BJ410,'Calcs Women No Intervention'!BJ475))</f>
        <v>0</v>
      </c>
      <c r="AI77" s="169">
        <f>SUM(F77*'Calcs Women No Intervention'!F53,diabetes_decrement*'Calcs Women No Intervention'!BK215,heart_decrement*'Calcs Women No Intervention'!BK280,stroke_decrement*'Calcs Women No Intervention'!BK345,cancer_decrement*SUM('Calcs Women No Intervention'!BK410,'Calcs Women No Intervention'!BK475))</f>
        <v>0</v>
      </c>
      <c r="AJ77" s="169">
        <f>SUM(G77*'Calcs Women No Intervention'!G53,diabetes_decrement*'Calcs Women No Intervention'!BL215,heart_decrement*'Calcs Women No Intervention'!BL280,stroke_decrement*'Calcs Women No Intervention'!BL345,cancer_decrement*SUM('Calcs Women No Intervention'!BL410,'Calcs Women No Intervention'!BL475))</f>
        <v>0</v>
      </c>
      <c r="AK77" s="169">
        <f>SUM(H77*'Calcs Women No Intervention'!H53,diabetes_decrement*'Calcs Women No Intervention'!BM215,heart_decrement*'Calcs Women No Intervention'!BM280,stroke_decrement*'Calcs Women No Intervention'!BM345,cancer_decrement*SUM('Calcs Women No Intervention'!BM410,'Calcs Women No Intervention'!BM475))</f>
        <v>0</v>
      </c>
      <c r="AL77" s="169">
        <f>SUM(I77*'Calcs Women No Intervention'!I53,diabetes_decrement*'Calcs Women No Intervention'!BN215,heart_decrement*'Calcs Women No Intervention'!BN280,stroke_decrement*'Calcs Women No Intervention'!BN345,cancer_decrement*SUM('Calcs Women No Intervention'!BN410,'Calcs Women No Intervention'!BN475))</f>
        <v>0</v>
      </c>
      <c r="AM77" s="169">
        <f>SUM(J77*'Calcs Women No Intervention'!J53,diabetes_decrement*'Calcs Women No Intervention'!BO215,heart_decrement*'Calcs Women No Intervention'!BO280,stroke_decrement*'Calcs Women No Intervention'!BO345,cancer_decrement*SUM('Calcs Women No Intervention'!BO410,'Calcs Women No Intervention'!BO475))</f>
        <v>0</v>
      </c>
      <c r="AN77" s="169">
        <f>SUM(K77*'Calcs Women No Intervention'!K53,diabetes_decrement*'Calcs Women No Intervention'!BP215,heart_decrement*'Calcs Women No Intervention'!BP280,stroke_decrement*'Calcs Women No Intervention'!BP345,cancer_decrement*SUM('Calcs Women No Intervention'!BP410,'Calcs Women No Intervention'!BP475))</f>
        <v>0</v>
      </c>
      <c r="AO77" s="169">
        <f>SUM(L77*'Calcs Women No Intervention'!L53,diabetes_decrement*'Calcs Women No Intervention'!BQ215,heart_decrement*'Calcs Women No Intervention'!BQ280,stroke_decrement*'Calcs Women No Intervention'!BQ345,cancer_decrement*SUM('Calcs Women No Intervention'!BQ410,'Calcs Women No Intervention'!BQ475))</f>
        <v>0</v>
      </c>
      <c r="AP77" s="169">
        <f>SUM(M77*'Calcs Women No Intervention'!M53,diabetes_decrement*'Calcs Women No Intervention'!BR215,heart_decrement*'Calcs Women No Intervention'!BR280,stroke_decrement*'Calcs Women No Intervention'!BR345,cancer_decrement*SUM('Calcs Women No Intervention'!BR410,'Calcs Women No Intervention'!BR475))</f>
        <v>0</v>
      </c>
      <c r="AQ77" s="169">
        <f>SUM(N77*'Calcs Women No Intervention'!N53,diabetes_decrement*'Calcs Women No Intervention'!BS215,heart_decrement*'Calcs Women No Intervention'!BS280,stroke_decrement*'Calcs Women No Intervention'!BS345,cancer_decrement*SUM('Calcs Women No Intervention'!BS410,'Calcs Women No Intervention'!BS475))</f>
        <v>0</v>
      </c>
      <c r="AR77" s="169">
        <f>SUM(O77*'Calcs Women No Intervention'!O53,diabetes_decrement*'Calcs Women No Intervention'!BT215,heart_decrement*'Calcs Women No Intervention'!BT280,stroke_decrement*'Calcs Women No Intervention'!BT345,cancer_decrement*SUM('Calcs Women No Intervention'!BT410,'Calcs Women No Intervention'!BT475))</f>
        <v>0</v>
      </c>
      <c r="AS77" s="169">
        <f>SUM(P77*'Calcs Women No Intervention'!P53,diabetes_decrement*'Calcs Women No Intervention'!BU215,heart_decrement*'Calcs Women No Intervention'!BU280,stroke_decrement*'Calcs Women No Intervention'!BU345,cancer_decrement*SUM('Calcs Women No Intervention'!BU410,'Calcs Women No Intervention'!BU475))</f>
        <v>0</v>
      </c>
      <c r="AT77" s="169">
        <f>SUM(Q77*'Calcs Women No Intervention'!Q53,diabetes_decrement*'Calcs Women No Intervention'!BV215,heart_decrement*'Calcs Women No Intervention'!BV280,stroke_decrement*'Calcs Women No Intervention'!BV345,cancer_decrement*SUM('Calcs Women No Intervention'!BV410,'Calcs Women No Intervention'!BV475))</f>
        <v>0</v>
      </c>
      <c r="AU77" s="169">
        <f>SUM(R77*'Calcs Women No Intervention'!R53,diabetes_decrement*'Calcs Women No Intervention'!BW215,heart_decrement*'Calcs Women No Intervention'!BW280,stroke_decrement*'Calcs Women No Intervention'!BW345,cancer_decrement*SUM('Calcs Women No Intervention'!BW410,'Calcs Women No Intervention'!BW475))</f>
        <v>0</v>
      </c>
      <c r="AV77" s="169">
        <f>SUM(S77*'Calcs Women No Intervention'!S53,diabetes_decrement*'Calcs Women No Intervention'!BX215,heart_decrement*'Calcs Women No Intervention'!BX280,stroke_decrement*'Calcs Women No Intervention'!BX345,cancer_decrement*SUM('Calcs Women No Intervention'!BX410,'Calcs Women No Intervention'!BX475))</f>
        <v>0</v>
      </c>
      <c r="AW77" s="169">
        <f>SUM(T77*'Calcs Women No Intervention'!T53,diabetes_decrement*'Calcs Women No Intervention'!BY215,heart_decrement*'Calcs Women No Intervention'!BY280,stroke_decrement*'Calcs Women No Intervention'!BY345,cancer_decrement*SUM('Calcs Women No Intervention'!BY410,'Calcs Women No Intervention'!BY475))</f>
        <v>0</v>
      </c>
      <c r="AX77" s="169">
        <f>SUM(U77*'Calcs Women No Intervention'!U53,diabetes_decrement*'Calcs Women No Intervention'!BZ215,heart_decrement*'Calcs Women No Intervention'!BZ280,stroke_decrement*'Calcs Women No Intervention'!BZ345,cancer_decrement*SUM('Calcs Women No Intervention'!BZ410,'Calcs Women No Intervention'!BZ475))</f>
        <v>0</v>
      </c>
      <c r="AY77" s="169">
        <f>SUM(V77*'Calcs Women No Intervention'!V53,diabetes_decrement*'Calcs Women No Intervention'!CA215,heart_decrement*'Calcs Women No Intervention'!CA280,stroke_decrement*'Calcs Women No Intervention'!CA345,cancer_decrement*SUM('Calcs Women No Intervention'!CA410,'Calcs Women No Intervention'!CA475))</f>
        <v>0</v>
      </c>
      <c r="AZ77" s="169">
        <f>SUM(W77*'Calcs Women No Intervention'!W53,diabetes_decrement*'Calcs Women No Intervention'!CB215,heart_decrement*'Calcs Women No Intervention'!CB280,stroke_decrement*'Calcs Women No Intervention'!CB345,cancer_decrement*SUM('Calcs Women No Intervention'!CB410,'Calcs Women No Intervention'!CB475))</f>
        <v>0</v>
      </c>
      <c r="BA77" s="169">
        <f>SUM(X77*'Calcs Women No Intervention'!X53,diabetes_decrement*'Calcs Women No Intervention'!CC215,heart_decrement*'Calcs Women No Intervention'!CC280,stroke_decrement*'Calcs Women No Intervention'!CC345,cancer_decrement*SUM('Calcs Women No Intervention'!CC410,'Calcs Women No Intervention'!CC475))</f>
        <v>0</v>
      </c>
      <c r="BB77" s="169">
        <f>SUM(Y77*'Calcs Women No Intervention'!Y53,diabetes_decrement*'Calcs Women No Intervention'!CD215,heart_decrement*'Calcs Women No Intervention'!CD280,stroke_decrement*'Calcs Women No Intervention'!CD345,cancer_decrement*SUM('Calcs Women No Intervention'!CD410,'Calcs Women No Intervention'!CD475))</f>
        <v>0</v>
      </c>
      <c r="BC77" s="169">
        <f>SUM(Z77*'Calcs Women No Intervention'!Z53,diabetes_decrement*'Calcs Women No Intervention'!CE215,heart_decrement*'Calcs Women No Intervention'!CE280,stroke_decrement*'Calcs Women No Intervention'!CE345,cancer_decrement*SUM('Calcs Women No Intervention'!CE410,'Calcs Women No Intervention'!CE475))</f>
        <v>0</v>
      </c>
      <c r="BD77" s="169">
        <f>SUM(AA77*'Calcs Women No Intervention'!AA53,diabetes_decrement*'Calcs Women No Intervention'!CF215,heart_decrement*'Calcs Women No Intervention'!CF280,stroke_decrement*'Calcs Women No Intervention'!CF345,cancer_decrement*SUM('Calcs Women No Intervention'!CF410,'Calcs Women No Intervention'!CF475))</f>
        <v>0</v>
      </c>
      <c r="BE77" s="169">
        <f>SUM(AB77*'Calcs Women No Intervention'!AB53,diabetes_decrement*'Calcs Women No Intervention'!CG215,heart_decrement*'Calcs Women No Intervention'!CG280,stroke_decrement*'Calcs Women No Intervention'!CG345,cancer_decrement*SUM('Calcs Women No Intervention'!CG410,'Calcs Women No Intervention'!CG475))</f>
        <v>0</v>
      </c>
    </row>
    <row r="78" spans="2:57" x14ac:dyDescent="0.3">
      <c r="B78" s="1">
        <v>12</v>
      </c>
      <c r="C78" s="53"/>
      <c r="D78" s="53"/>
      <c r="E78" s="53"/>
      <c r="F78" s="53"/>
      <c r="G78" s="53"/>
      <c r="H78" s="53"/>
      <c r="I78" s="53"/>
      <c r="J78" s="53"/>
      <c r="K78" s="53"/>
      <c r="L78" s="53"/>
      <c r="M78" s="53"/>
      <c r="N78" s="53"/>
      <c r="O78" s="53">
        <f>MIN(SUMPRODUCT(CHOOSE({1,2,3,4,5,6},'Calcs Women No Intervention'!AQ120,'Calcs Women No Intervention'!AQ120^2,'Calcs Women No Intervention'!AQ120^3,'Calcs Women No Intervention'!N88,1,1),Utilities!$BG$11:$BL$11),1)</f>
        <v>0.99155973775843731</v>
      </c>
      <c r="P78" s="53">
        <f>MIN(SUMPRODUCT(CHOOSE({1,2,3,4,5,6},'Calcs Women No Intervention'!AR120,'Calcs Women No Intervention'!AR120^2,'Calcs Women No Intervention'!AR120^3,'Calcs Women No Intervention'!O88,1,1),Utilities!$BG$11:$BL$11),1)</f>
        <v>0.98546410064343748</v>
      </c>
      <c r="Q78" s="53">
        <f>MIN(SUMPRODUCT(CHOOSE({1,2,3,4,5,6},'Calcs Women No Intervention'!AS120,'Calcs Women No Intervention'!AS120^2,'Calcs Women No Intervention'!AS120^3,'Calcs Women No Intervention'!P88,1,1),Utilities!$BG$11:$BL$11),1)</f>
        <v>0.97933612683593751</v>
      </c>
      <c r="R78" s="53">
        <f>MIN(SUMPRODUCT(CHOOSE({1,2,3,4,5,6},'Calcs Women No Intervention'!AT120,'Calcs Women No Intervention'!AT120^2,'Calcs Women No Intervention'!AT120^3,'Calcs Women No Intervention'!Q88,1,1),Utilities!$BG$11:$BL$11),1)</f>
        <v>0.97317624851593743</v>
      </c>
      <c r="S78" s="53">
        <f>MIN(SUMPRODUCT(CHOOSE({1,2,3,4,5,6},'Calcs Women No Intervention'!AU120,'Calcs Women No Intervention'!AU120^2,'Calcs Women No Intervention'!AU120^3,'Calcs Women No Intervention'!R88,1,1),Utilities!$BG$11:$BL$11),1)</f>
        <v>0.96698489786343744</v>
      </c>
      <c r="T78" s="53">
        <f>MIN(SUMPRODUCT(CHOOSE({1,2,3,4,5,6},'Calcs Women No Intervention'!AV120,'Calcs Women No Intervention'!AV120^2,'Calcs Women No Intervention'!AV120^3,'Calcs Women No Intervention'!S88,1,1),Utilities!$BG$11:$BL$11),1)</f>
        <v>0.96076250705843735</v>
      </c>
      <c r="U78" s="53">
        <f>MIN(SUMPRODUCT(CHOOSE({1,2,3,4,5,6},'Calcs Women No Intervention'!AW120,'Calcs Women No Intervention'!AW120^2,'Calcs Women No Intervention'!AW120^3,'Calcs Women No Intervention'!T88,1,1),Utilities!$BG$11:$BL$11),1)</f>
        <v>0.95450950828093728</v>
      </c>
      <c r="V78" s="53">
        <f>MIN(SUMPRODUCT(CHOOSE({1,2,3,4,5,6},'Calcs Women No Intervention'!AX120,'Calcs Women No Intervention'!AX120^2,'Calcs Women No Intervention'!AX120^3,'Calcs Women No Intervention'!U88,1,1),Utilities!$BG$11:$BL$11),1)</f>
        <v>0.94822633371093756</v>
      </c>
      <c r="W78" s="53">
        <f>MIN(SUMPRODUCT(CHOOSE({1,2,3,4,5,6},'Calcs Women No Intervention'!AY120,'Calcs Women No Intervention'!AY120^2,'Calcs Women No Intervention'!AY120^3,'Calcs Women No Intervention'!V88,1,1),Utilities!$BG$11:$BL$11),1)</f>
        <v>0.94191341552843766</v>
      </c>
      <c r="X78" s="53">
        <f>MIN(SUMPRODUCT(CHOOSE({1,2,3,4,5,6},'Calcs Women No Intervention'!AZ120,'Calcs Women No Intervention'!AZ120^2,'Calcs Women No Intervention'!AZ120^3,'Calcs Women No Intervention'!W88,1,1),Utilities!$BG$11:$BL$11),1)</f>
        <v>0.93557118591343724</v>
      </c>
      <c r="Y78" s="53">
        <f>MIN(SUMPRODUCT(CHOOSE({1,2,3,4,5,6},'Calcs Women No Intervention'!BA120,'Calcs Women No Intervention'!BA120^2,'Calcs Women No Intervention'!BA120^3,'Calcs Women No Intervention'!X88,1,1),Utilities!$BG$11:$BL$11),1)</f>
        <v>0.92920007704593743</v>
      </c>
      <c r="Z78" s="53">
        <f>MIN(SUMPRODUCT(CHOOSE({1,2,3,4,5,6},'Calcs Women No Intervention'!BB120,'Calcs Women No Intervention'!BB120^2,'Calcs Women No Intervention'!BB120^3,'Calcs Women No Intervention'!Y88,1,1),Utilities!$BG$11:$BL$11),1)</f>
        <v>0.92280052110593758</v>
      </c>
      <c r="AA78" s="53">
        <f>MIN(SUMPRODUCT(CHOOSE({1,2,3,4,5,6},'Calcs Women No Intervention'!BC120,'Calcs Women No Intervention'!BC120^2,'Calcs Women No Intervention'!BC120^3,'Calcs Women No Intervention'!Z88,1,1),Utilities!$BG$11:$BL$11),1)</f>
        <v>0.91637295027343746</v>
      </c>
      <c r="AB78" s="53">
        <f>MIN(SUMPRODUCT(CHOOSE({1,2,3,4,5,6},'Calcs Women No Intervention'!BD120,'Calcs Women No Intervention'!BD120^2,'Calcs Women No Intervention'!BD120^3,'Calcs Women No Intervention'!AA88,1,1),Utilities!$BG$11:$BL$11),1)</f>
        <v>0.9099177967284372</v>
      </c>
      <c r="AE78" s="1">
        <v>12</v>
      </c>
      <c r="AF78" s="169">
        <f>SUM(C78*'Calcs Women No Intervention'!C54,diabetes_decrement*'Calcs Women No Intervention'!BH216,heart_decrement*'Calcs Women No Intervention'!BH281,stroke_decrement*'Calcs Women No Intervention'!BH346,cancer_decrement*SUM('Calcs Women No Intervention'!BH411,'Calcs Women No Intervention'!BH476))</f>
        <v>0</v>
      </c>
      <c r="AG78" s="169">
        <f>SUM(D78*'Calcs Women No Intervention'!D54,diabetes_decrement*'Calcs Women No Intervention'!BI216,heart_decrement*'Calcs Women No Intervention'!BI281,stroke_decrement*'Calcs Women No Intervention'!BI346,cancer_decrement*SUM('Calcs Women No Intervention'!BI411,'Calcs Women No Intervention'!BI476))</f>
        <v>0</v>
      </c>
      <c r="AH78" s="169">
        <f>SUM(E78*'Calcs Women No Intervention'!E54,diabetes_decrement*'Calcs Women No Intervention'!BJ216,heart_decrement*'Calcs Women No Intervention'!BJ281,stroke_decrement*'Calcs Women No Intervention'!BJ346,cancer_decrement*SUM('Calcs Women No Intervention'!BJ411,'Calcs Women No Intervention'!BJ476))</f>
        <v>0</v>
      </c>
      <c r="AI78" s="169">
        <f>SUM(F78*'Calcs Women No Intervention'!F54,diabetes_decrement*'Calcs Women No Intervention'!BK216,heart_decrement*'Calcs Women No Intervention'!BK281,stroke_decrement*'Calcs Women No Intervention'!BK346,cancer_decrement*SUM('Calcs Women No Intervention'!BK411,'Calcs Women No Intervention'!BK476))</f>
        <v>0</v>
      </c>
      <c r="AJ78" s="169">
        <f>SUM(G78*'Calcs Women No Intervention'!G54,diabetes_decrement*'Calcs Women No Intervention'!BL216,heart_decrement*'Calcs Women No Intervention'!BL281,stroke_decrement*'Calcs Women No Intervention'!BL346,cancer_decrement*SUM('Calcs Women No Intervention'!BL411,'Calcs Women No Intervention'!BL476))</f>
        <v>0</v>
      </c>
      <c r="AK78" s="169">
        <f>SUM(H78*'Calcs Women No Intervention'!H54,diabetes_decrement*'Calcs Women No Intervention'!BM216,heart_decrement*'Calcs Women No Intervention'!BM281,stroke_decrement*'Calcs Women No Intervention'!BM346,cancer_decrement*SUM('Calcs Women No Intervention'!BM411,'Calcs Women No Intervention'!BM476))</f>
        <v>0</v>
      </c>
      <c r="AL78" s="169">
        <f>SUM(I78*'Calcs Women No Intervention'!I54,diabetes_decrement*'Calcs Women No Intervention'!BN216,heart_decrement*'Calcs Women No Intervention'!BN281,stroke_decrement*'Calcs Women No Intervention'!BN346,cancer_decrement*SUM('Calcs Women No Intervention'!BN411,'Calcs Women No Intervention'!BN476))</f>
        <v>0</v>
      </c>
      <c r="AM78" s="169">
        <f>SUM(J78*'Calcs Women No Intervention'!J54,diabetes_decrement*'Calcs Women No Intervention'!BO216,heart_decrement*'Calcs Women No Intervention'!BO281,stroke_decrement*'Calcs Women No Intervention'!BO346,cancer_decrement*SUM('Calcs Women No Intervention'!BO411,'Calcs Women No Intervention'!BO476))</f>
        <v>0</v>
      </c>
      <c r="AN78" s="169">
        <f>SUM(K78*'Calcs Women No Intervention'!K54,diabetes_decrement*'Calcs Women No Intervention'!BP216,heart_decrement*'Calcs Women No Intervention'!BP281,stroke_decrement*'Calcs Women No Intervention'!BP346,cancer_decrement*SUM('Calcs Women No Intervention'!BP411,'Calcs Women No Intervention'!BP476))</f>
        <v>0</v>
      </c>
      <c r="AO78" s="169">
        <f>SUM(L78*'Calcs Women No Intervention'!L54,diabetes_decrement*'Calcs Women No Intervention'!BQ216,heart_decrement*'Calcs Women No Intervention'!BQ281,stroke_decrement*'Calcs Women No Intervention'!BQ346,cancer_decrement*SUM('Calcs Women No Intervention'!BQ411,'Calcs Women No Intervention'!BQ476))</f>
        <v>0</v>
      </c>
      <c r="AP78" s="169">
        <f>SUM(M78*'Calcs Women No Intervention'!M54,diabetes_decrement*'Calcs Women No Intervention'!BR216,heart_decrement*'Calcs Women No Intervention'!BR281,stroke_decrement*'Calcs Women No Intervention'!BR346,cancer_decrement*SUM('Calcs Women No Intervention'!BR411,'Calcs Women No Intervention'!BR476))</f>
        <v>0</v>
      </c>
      <c r="AQ78" s="169">
        <f>SUM(N78*'Calcs Women No Intervention'!N54,diabetes_decrement*'Calcs Women No Intervention'!BS216,heart_decrement*'Calcs Women No Intervention'!BS281,stroke_decrement*'Calcs Women No Intervention'!BS346,cancer_decrement*SUM('Calcs Women No Intervention'!BS411,'Calcs Women No Intervention'!BS476))</f>
        <v>0</v>
      </c>
      <c r="AR78" s="169">
        <f>SUM(O78*'Calcs Women No Intervention'!O54,diabetes_decrement*'Calcs Women No Intervention'!BT216,heart_decrement*'Calcs Women No Intervention'!BT281,stroke_decrement*'Calcs Women No Intervention'!BT346,cancer_decrement*SUM('Calcs Women No Intervention'!BT411,'Calcs Women No Intervention'!BT476))</f>
        <v>0</v>
      </c>
      <c r="AS78" s="169">
        <f>SUM(P78*'Calcs Women No Intervention'!P54,diabetes_decrement*'Calcs Women No Intervention'!BU216,heart_decrement*'Calcs Women No Intervention'!BU281,stroke_decrement*'Calcs Women No Intervention'!BU346,cancer_decrement*SUM('Calcs Women No Intervention'!BU411,'Calcs Women No Intervention'!BU476))</f>
        <v>0</v>
      </c>
      <c r="AT78" s="169">
        <f>SUM(Q78*'Calcs Women No Intervention'!Q54,diabetes_decrement*'Calcs Women No Intervention'!BV216,heart_decrement*'Calcs Women No Intervention'!BV281,stroke_decrement*'Calcs Women No Intervention'!BV346,cancer_decrement*SUM('Calcs Women No Intervention'!BV411,'Calcs Women No Intervention'!BV476))</f>
        <v>0</v>
      </c>
      <c r="AU78" s="169">
        <f>SUM(R78*'Calcs Women No Intervention'!R54,diabetes_decrement*'Calcs Women No Intervention'!BW216,heart_decrement*'Calcs Women No Intervention'!BW281,stroke_decrement*'Calcs Women No Intervention'!BW346,cancer_decrement*SUM('Calcs Women No Intervention'!BW411,'Calcs Women No Intervention'!BW476))</f>
        <v>0</v>
      </c>
      <c r="AV78" s="169">
        <f>SUM(S78*'Calcs Women No Intervention'!S54,diabetes_decrement*'Calcs Women No Intervention'!BX216,heart_decrement*'Calcs Women No Intervention'!BX281,stroke_decrement*'Calcs Women No Intervention'!BX346,cancer_decrement*SUM('Calcs Women No Intervention'!BX411,'Calcs Women No Intervention'!BX476))</f>
        <v>0</v>
      </c>
      <c r="AW78" s="169">
        <f>SUM(T78*'Calcs Women No Intervention'!T54,diabetes_decrement*'Calcs Women No Intervention'!BY216,heart_decrement*'Calcs Women No Intervention'!BY281,stroke_decrement*'Calcs Women No Intervention'!BY346,cancer_decrement*SUM('Calcs Women No Intervention'!BY411,'Calcs Women No Intervention'!BY476))</f>
        <v>0</v>
      </c>
      <c r="AX78" s="169">
        <f>SUM(U78*'Calcs Women No Intervention'!U54,diabetes_decrement*'Calcs Women No Intervention'!BZ216,heart_decrement*'Calcs Women No Intervention'!BZ281,stroke_decrement*'Calcs Women No Intervention'!BZ346,cancer_decrement*SUM('Calcs Women No Intervention'!BZ411,'Calcs Women No Intervention'!BZ476))</f>
        <v>0</v>
      </c>
      <c r="AY78" s="169">
        <f>SUM(V78*'Calcs Women No Intervention'!V54,diabetes_decrement*'Calcs Women No Intervention'!CA216,heart_decrement*'Calcs Women No Intervention'!CA281,stroke_decrement*'Calcs Women No Intervention'!CA346,cancer_decrement*SUM('Calcs Women No Intervention'!CA411,'Calcs Women No Intervention'!CA476))</f>
        <v>0</v>
      </c>
      <c r="AZ78" s="169">
        <f>SUM(W78*'Calcs Women No Intervention'!W54,diabetes_decrement*'Calcs Women No Intervention'!CB216,heart_decrement*'Calcs Women No Intervention'!CB281,stroke_decrement*'Calcs Women No Intervention'!CB346,cancer_decrement*SUM('Calcs Women No Intervention'!CB411,'Calcs Women No Intervention'!CB476))</f>
        <v>0</v>
      </c>
      <c r="BA78" s="169">
        <f>SUM(X78*'Calcs Women No Intervention'!X54,diabetes_decrement*'Calcs Women No Intervention'!CC216,heart_decrement*'Calcs Women No Intervention'!CC281,stroke_decrement*'Calcs Women No Intervention'!CC346,cancer_decrement*SUM('Calcs Women No Intervention'!CC411,'Calcs Women No Intervention'!CC476))</f>
        <v>0</v>
      </c>
      <c r="BB78" s="169">
        <f>SUM(Y78*'Calcs Women No Intervention'!Y54,diabetes_decrement*'Calcs Women No Intervention'!CD216,heart_decrement*'Calcs Women No Intervention'!CD281,stroke_decrement*'Calcs Women No Intervention'!CD346,cancer_decrement*SUM('Calcs Women No Intervention'!CD411,'Calcs Women No Intervention'!CD476))</f>
        <v>0</v>
      </c>
      <c r="BC78" s="169">
        <f>SUM(Z78*'Calcs Women No Intervention'!Z54,diabetes_decrement*'Calcs Women No Intervention'!CE216,heart_decrement*'Calcs Women No Intervention'!CE281,stroke_decrement*'Calcs Women No Intervention'!CE346,cancer_decrement*SUM('Calcs Women No Intervention'!CE411,'Calcs Women No Intervention'!CE476))</f>
        <v>0</v>
      </c>
      <c r="BD78" s="169">
        <f>SUM(AA78*'Calcs Women No Intervention'!AA54,diabetes_decrement*'Calcs Women No Intervention'!CF216,heart_decrement*'Calcs Women No Intervention'!CF281,stroke_decrement*'Calcs Women No Intervention'!CF346,cancer_decrement*SUM('Calcs Women No Intervention'!CF411,'Calcs Women No Intervention'!CF476))</f>
        <v>0</v>
      </c>
      <c r="BE78" s="169">
        <f>SUM(AB78*'Calcs Women No Intervention'!AB54,diabetes_decrement*'Calcs Women No Intervention'!CG216,heart_decrement*'Calcs Women No Intervention'!CG281,stroke_decrement*'Calcs Women No Intervention'!CG346,cancer_decrement*SUM('Calcs Women No Intervention'!CG411,'Calcs Women No Intervention'!CG476))</f>
        <v>0</v>
      </c>
    </row>
    <row r="79" spans="2:57" x14ac:dyDescent="0.3">
      <c r="B79" s="1">
        <v>13</v>
      </c>
      <c r="C79" s="53"/>
      <c r="D79" s="53"/>
      <c r="E79" s="53"/>
      <c r="F79" s="53"/>
      <c r="G79" s="53"/>
      <c r="H79" s="53"/>
      <c r="I79" s="53"/>
      <c r="J79" s="53"/>
      <c r="K79" s="53"/>
      <c r="L79" s="53"/>
      <c r="M79" s="53"/>
      <c r="N79" s="53"/>
      <c r="O79" s="53"/>
      <c r="P79" s="53">
        <f>MIN(SUMPRODUCT(CHOOSE({1,2,3,4,5,6},'Calcs Women No Intervention'!AR121,'Calcs Women No Intervention'!AR121^2,'Calcs Women No Intervention'!AR121^3,'Calcs Women No Intervention'!O89,1,1),Utilities!$BG$11:$BL$11),1)</f>
        <v>0.99155973775843731</v>
      </c>
      <c r="Q79" s="53">
        <f>MIN(SUMPRODUCT(CHOOSE({1,2,3,4,5,6},'Calcs Women No Intervention'!AS121,'Calcs Women No Intervention'!AS121^2,'Calcs Women No Intervention'!AS121^3,'Calcs Women No Intervention'!P89,1,1),Utilities!$BG$11:$BL$11),1)</f>
        <v>0.98546410064343748</v>
      </c>
      <c r="R79" s="53">
        <f>MIN(SUMPRODUCT(CHOOSE({1,2,3,4,5,6},'Calcs Women No Intervention'!AT121,'Calcs Women No Intervention'!AT121^2,'Calcs Women No Intervention'!AT121^3,'Calcs Women No Intervention'!Q89,1,1),Utilities!$BG$11:$BL$11),1)</f>
        <v>0.97933612683593751</v>
      </c>
      <c r="S79" s="53">
        <f>MIN(SUMPRODUCT(CHOOSE({1,2,3,4,5,6},'Calcs Women No Intervention'!AU121,'Calcs Women No Intervention'!AU121^2,'Calcs Women No Intervention'!AU121^3,'Calcs Women No Intervention'!R89,1,1),Utilities!$BG$11:$BL$11),1)</f>
        <v>0.97317624851593743</v>
      </c>
      <c r="T79" s="53">
        <f>MIN(SUMPRODUCT(CHOOSE({1,2,3,4,5,6},'Calcs Women No Intervention'!AV121,'Calcs Women No Intervention'!AV121^2,'Calcs Women No Intervention'!AV121^3,'Calcs Women No Intervention'!S89,1,1),Utilities!$BG$11:$BL$11),1)</f>
        <v>0.96698489786343744</v>
      </c>
      <c r="U79" s="53">
        <f>MIN(SUMPRODUCT(CHOOSE({1,2,3,4,5,6},'Calcs Women No Intervention'!AW121,'Calcs Women No Intervention'!AW121^2,'Calcs Women No Intervention'!AW121^3,'Calcs Women No Intervention'!T89,1,1),Utilities!$BG$11:$BL$11),1)</f>
        <v>0.96076250705843735</v>
      </c>
      <c r="V79" s="53">
        <f>MIN(SUMPRODUCT(CHOOSE({1,2,3,4,5,6},'Calcs Women No Intervention'!AX121,'Calcs Women No Intervention'!AX121^2,'Calcs Women No Intervention'!AX121^3,'Calcs Women No Intervention'!U89,1,1),Utilities!$BG$11:$BL$11),1)</f>
        <v>0.95450950828093728</v>
      </c>
      <c r="W79" s="53">
        <f>MIN(SUMPRODUCT(CHOOSE({1,2,3,4,5,6},'Calcs Women No Intervention'!AY121,'Calcs Women No Intervention'!AY121^2,'Calcs Women No Intervention'!AY121^3,'Calcs Women No Intervention'!V89,1,1),Utilities!$BG$11:$BL$11),1)</f>
        <v>0.94822633371093756</v>
      </c>
      <c r="X79" s="53">
        <f>MIN(SUMPRODUCT(CHOOSE({1,2,3,4,5,6},'Calcs Women No Intervention'!AZ121,'Calcs Women No Intervention'!AZ121^2,'Calcs Women No Intervention'!AZ121^3,'Calcs Women No Intervention'!W89,1,1),Utilities!$BG$11:$BL$11),1)</f>
        <v>0.94191341552843766</v>
      </c>
      <c r="Y79" s="53">
        <f>MIN(SUMPRODUCT(CHOOSE({1,2,3,4,5,6},'Calcs Women No Intervention'!BA121,'Calcs Women No Intervention'!BA121^2,'Calcs Women No Intervention'!BA121^3,'Calcs Women No Intervention'!X89,1,1),Utilities!$BG$11:$BL$11),1)</f>
        <v>0.93557118591343724</v>
      </c>
      <c r="Z79" s="53">
        <f>MIN(SUMPRODUCT(CHOOSE({1,2,3,4,5,6},'Calcs Women No Intervention'!BB121,'Calcs Women No Intervention'!BB121^2,'Calcs Women No Intervention'!BB121^3,'Calcs Women No Intervention'!Y89,1,1),Utilities!$BG$11:$BL$11),1)</f>
        <v>0.92920007704593743</v>
      </c>
      <c r="AA79" s="53">
        <f>MIN(SUMPRODUCT(CHOOSE({1,2,3,4,5,6},'Calcs Women No Intervention'!BC121,'Calcs Women No Intervention'!BC121^2,'Calcs Women No Intervention'!BC121^3,'Calcs Women No Intervention'!Z89,1,1),Utilities!$BG$11:$BL$11),1)</f>
        <v>0.92280052110593758</v>
      </c>
      <c r="AB79" s="53">
        <f>MIN(SUMPRODUCT(CHOOSE({1,2,3,4,5,6},'Calcs Women No Intervention'!BD121,'Calcs Women No Intervention'!BD121^2,'Calcs Women No Intervention'!BD121^3,'Calcs Women No Intervention'!AA89,1,1),Utilities!$BG$11:$BL$11),1)</f>
        <v>0.91637295027343746</v>
      </c>
      <c r="AE79" s="1">
        <v>13</v>
      </c>
      <c r="AF79" s="169">
        <f>SUM(C79*'Calcs Women No Intervention'!C55,diabetes_decrement*'Calcs Women No Intervention'!BH217,heart_decrement*'Calcs Women No Intervention'!BH282,stroke_decrement*'Calcs Women No Intervention'!BH347,cancer_decrement*SUM('Calcs Women No Intervention'!BH412,'Calcs Women No Intervention'!BH477))</f>
        <v>0</v>
      </c>
      <c r="AG79" s="169">
        <f>SUM(D79*'Calcs Women No Intervention'!D55,diabetes_decrement*'Calcs Women No Intervention'!BI217,heart_decrement*'Calcs Women No Intervention'!BI282,stroke_decrement*'Calcs Women No Intervention'!BI347,cancer_decrement*SUM('Calcs Women No Intervention'!BI412,'Calcs Women No Intervention'!BI477))</f>
        <v>0</v>
      </c>
      <c r="AH79" s="169">
        <f>SUM(E79*'Calcs Women No Intervention'!E55,diabetes_decrement*'Calcs Women No Intervention'!BJ217,heart_decrement*'Calcs Women No Intervention'!BJ282,stroke_decrement*'Calcs Women No Intervention'!BJ347,cancer_decrement*SUM('Calcs Women No Intervention'!BJ412,'Calcs Women No Intervention'!BJ477))</f>
        <v>0</v>
      </c>
      <c r="AI79" s="169">
        <f>SUM(F79*'Calcs Women No Intervention'!F55,diabetes_decrement*'Calcs Women No Intervention'!BK217,heart_decrement*'Calcs Women No Intervention'!BK282,stroke_decrement*'Calcs Women No Intervention'!BK347,cancer_decrement*SUM('Calcs Women No Intervention'!BK412,'Calcs Women No Intervention'!BK477))</f>
        <v>0</v>
      </c>
      <c r="AJ79" s="169">
        <f>SUM(G79*'Calcs Women No Intervention'!G55,diabetes_decrement*'Calcs Women No Intervention'!BL217,heart_decrement*'Calcs Women No Intervention'!BL282,stroke_decrement*'Calcs Women No Intervention'!BL347,cancer_decrement*SUM('Calcs Women No Intervention'!BL412,'Calcs Women No Intervention'!BL477))</f>
        <v>0</v>
      </c>
      <c r="AK79" s="169">
        <f>SUM(H79*'Calcs Women No Intervention'!H55,diabetes_decrement*'Calcs Women No Intervention'!BM217,heart_decrement*'Calcs Women No Intervention'!BM282,stroke_decrement*'Calcs Women No Intervention'!BM347,cancer_decrement*SUM('Calcs Women No Intervention'!BM412,'Calcs Women No Intervention'!BM477))</f>
        <v>0</v>
      </c>
      <c r="AL79" s="169">
        <f>SUM(I79*'Calcs Women No Intervention'!I55,diabetes_decrement*'Calcs Women No Intervention'!BN217,heart_decrement*'Calcs Women No Intervention'!BN282,stroke_decrement*'Calcs Women No Intervention'!BN347,cancer_decrement*SUM('Calcs Women No Intervention'!BN412,'Calcs Women No Intervention'!BN477))</f>
        <v>0</v>
      </c>
      <c r="AM79" s="169">
        <f>SUM(J79*'Calcs Women No Intervention'!J55,diabetes_decrement*'Calcs Women No Intervention'!BO217,heart_decrement*'Calcs Women No Intervention'!BO282,stroke_decrement*'Calcs Women No Intervention'!BO347,cancer_decrement*SUM('Calcs Women No Intervention'!BO412,'Calcs Women No Intervention'!BO477))</f>
        <v>0</v>
      </c>
      <c r="AN79" s="169">
        <f>SUM(K79*'Calcs Women No Intervention'!K55,diabetes_decrement*'Calcs Women No Intervention'!BP217,heart_decrement*'Calcs Women No Intervention'!BP282,stroke_decrement*'Calcs Women No Intervention'!BP347,cancer_decrement*SUM('Calcs Women No Intervention'!BP412,'Calcs Women No Intervention'!BP477))</f>
        <v>0</v>
      </c>
      <c r="AO79" s="169">
        <f>SUM(L79*'Calcs Women No Intervention'!L55,diabetes_decrement*'Calcs Women No Intervention'!BQ217,heart_decrement*'Calcs Women No Intervention'!BQ282,stroke_decrement*'Calcs Women No Intervention'!BQ347,cancer_decrement*SUM('Calcs Women No Intervention'!BQ412,'Calcs Women No Intervention'!BQ477))</f>
        <v>0</v>
      </c>
      <c r="AP79" s="169">
        <f>SUM(M79*'Calcs Women No Intervention'!M55,diabetes_decrement*'Calcs Women No Intervention'!BR217,heart_decrement*'Calcs Women No Intervention'!BR282,stroke_decrement*'Calcs Women No Intervention'!BR347,cancer_decrement*SUM('Calcs Women No Intervention'!BR412,'Calcs Women No Intervention'!BR477))</f>
        <v>0</v>
      </c>
      <c r="AQ79" s="169">
        <f>SUM(N79*'Calcs Women No Intervention'!N55,diabetes_decrement*'Calcs Women No Intervention'!BS217,heart_decrement*'Calcs Women No Intervention'!BS282,stroke_decrement*'Calcs Women No Intervention'!BS347,cancer_decrement*SUM('Calcs Women No Intervention'!BS412,'Calcs Women No Intervention'!BS477))</f>
        <v>0</v>
      </c>
      <c r="AR79" s="169">
        <f>SUM(O79*'Calcs Women No Intervention'!O55,diabetes_decrement*'Calcs Women No Intervention'!BT217,heart_decrement*'Calcs Women No Intervention'!BT282,stroke_decrement*'Calcs Women No Intervention'!BT347,cancer_decrement*SUM('Calcs Women No Intervention'!BT412,'Calcs Women No Intervention'!BT477))</f>
        <v>0</v>
      </c>
      <c r="AS79" s="169">
        <f>SUM(P79*'Calcs Women No Intervention'!P55,diabetes_decrement*'Calcs Women No Intervention'!BU217,heart_decrement*'Calcs Women No Intervention'!BU282,stroke_decrement*'Calcs Women No Intervention'!BU347,cancer_decrement*SUM('Calcs Women No Intervention'!BU412,'Calcs Women No Intervention'!BU477))</f>
        <v>0</v>
      </c>
      <c r="AT79" s="169">
        <f>SUM(Q79*'Calcs Women No Intervention'!Q55,diabetes_decrement*'Calcs Women No Intervention'!BV217,heart_decrement*'Calcs Women No Intervention'!BV282,stroke_decrement*'Calcs Women No Intervention'!BV347,cancer_decrement*SUM('Calcs Women No Intervention'!BV412,'Calcs Women No Intervention'!BV477))</f>
        <v>0</v>
      </c>
      <c r="AU79" s="169">
        <f>SUM(R79*'Calcs Women No Intervention'!R55,diabetes_decrement*'Calcs Women No Intervention'!BW217,heart_decrement*'Calcs Women No Intervention'!BW282,stroke_decrement*'Calcs Women No Intervention'!BW347,cancer_decrement*SUM('Calcs Women No Intervention'!BW412,'Calcs Women No Intervention'!BW477))</f>
        <v>0</v>
      </c>
      <c r="AV79" s="169">
        <f>SUM(S79*'Calcs Women No Intervention'!S55,diabetes_decrement*'Calcs Women No Intervention'!BX217,heart_decrement*'Calcs Women No Intervention'!BX282,stroke_decrement*'Calcs Women No Intervention'!BX347,cancer_decrement*SUM('Calcs Women No Intervention'!BX412,'Calcs Women No Intervention'!BX477))</f>
        <v>0</v>
      </c>
      <c r="AW79" s="169">
        <f>SUM(T79*'Calcs Women No Intervention'!T55,diabetes_decrement*'Calcs Women No Intervention'!BY217,heart_decrement*'Calcs Women No Intervention'!BY282,stroke_decrement*'Calcs Women No Intervention'!BY347,cancer_decrement*SUM('Calcs Women No Intervention'!BY412,'Calcs Women No Intervention'!BY477))</f>
        <v>0</v>
      </c>
      <c r="AX79" s="169">
        <f>SUM(U79*'Calcs Women No Intervention'!U55,diabetes_decrement*'Calcs Women No Intervention'!BZ217,heart_decrement*'Calcs Women No Intervention'!BZ282,stroke_decrement*'Calcs Women No Intervention'!BZ347,cancer_decrement*SUM('Calcs Women No Intervention'!BZ412,'Calcs Women No Intervention'!BZ477))</f>
        <v>0</v>
      </c>
      <c r="AY79" s="169">
        <f>SUM(V79*'Calcs Women No Intervention'!V55,diabetes_decrement*'Calcs Women No Intervention'!CA217,heart_decrement*'Calcs Women No Intervention'!CA282,stroke_decrement*'Calcs Women No Intervention'!CA347,cancer_decrement*SUM('Calcs Women No Intervention'!CA412,'Calcs Women No Intervention'!CA477))</f>
        <v>0</v>
      </c>
      <c r="AZ79" s="169">
        <f>SUM(W79*'Calcs Women No Intervention'!W55,diabetes_decrement*'Calcs Women No Intervention'!CB217,heart_decrement*'Calcs Women No Intervention'!CB282,stroke_decrement*'Calcs Women No Intervention'!CB347,cancer_decrement*SUM('Calcs Women No Intervention'!CB412,'Calcs Women No Intervention'!CB477))</f>
        <v>0</v>
      </c>
      <c r="BA79" s="169">
        <f>SUM(X79*'Calcs Women No Intervention'!X55,diabetes_decrement*'Calcs Women No Intervention'!CC217,heart_decrement*'Calcs Women No Intervention'!CC282,stroke_decrement*'Calcs Women No Intervention'!CC347,cancer_decrement*SUM('Calcs Women No Intervention'!CC412,'Calcs Women No Intervention'!CC477))</f>
        <v>0</v>
      </c>
      <c r="BB79" s="169">
        <f>SUM(Y79*'Calcs Women No Intervention'!Y55,diabetes_decrement*'Calcs Women No Intervention'!CD217,heart_decrement*'Calcs Women No Intervention'!CD282,stroke_decrement*'Calcs Women No Intervention'!CD347,cancer_decrement*SUM('Calcs Women No Intervention'!CD412,'Calcs Women No Intervention'!CD477))</f>
        <v>0</v>
      </c>
      <c r="BC79" s="169">
        <f>SUM(Z79*'Calcs Women No Intervention'!Z55,diabetes_decrement*'Calcs Women No Intervention'!CE217,heart_decrement*'Calcs Women No Intervention'!CE282,stroke_decrement*'Calcs Women No Intervention'!CE347,cancer_decrement*SUM('Calcs Women No Intervention'!CE412,'Calcs Women No Intervention'!CE477))</f>
        <v>0</v>
      </c>
      <c r="BD79" s="169">
        <f>SUM(AA79*'Calcs Women No Intervention'!AA55,diabetes_decrement*'Calcs Women No Intervention'!CF217,heart_decrement*'Calcs Women No Intervention'!CF282,stroke_decrement*'Calcs Women No Intervention'!CF347,cancer_decrement*SUM('Calcs Women No Intervention'!CF412,'Calcs Women No Intervention'!CF477))</f>
        <v>0</v>
      </c>
      <c r="BE79" s="169">
        <f>SUM(AB79*'Calcs Women No Intervention'!AB55,diabetes_decrement*'Calcs Women No Intervention'!CG217,heart_decrement*'Calcs Women No Intervention'!CG282,stroke_decrement*'Calcs Women No Intervention'!CG347,cancer_decrement*SUM('Calcs Women No Intervention'!CG412,'Calcs Women No Intervention'!CG477))</f>
        <v>0</v>
      </c>
    </row>
    <row r="80" spans="2:57" x14ac:dyDescent="0.3">
      <c r="B80" s="1">
        <v>14</v>
      </c>
      <c r="C80" s="53"/>
      <c r="D80" s="53"/>
      <c r="E80" s="53"/>
      <c r="F80" s="53"/>
      <c r="G80" s="53"/>
      <c r="H80" s="53"/>
      <c r="I80" s="53"/>
      <c r="J80" s="53"/>
      <c r="K80" s="53"/>
      <c r="L80" s="53"/>
      <c r="M80" s="53"/>
      <c r="N80" s="53"/>
      <c r="O80" s="53"/>
      <c r="P80" s="53"/>
      <c r="Q80" s="53">
        <f>MIN(SUMPRODUCT(CHOOSE({1,2,3,4,5,6},'Calcs Women No Intervention'!AS122,'Calcs Women No Intervention'!AS122^2,'Calcs Women No Intervention'!AS122^3,'Calcs Women No Intervention'!P90,1,1),Utilities!$BG$11:$BL$11),1)</f>
        <v>0.99155973775843731</v>
      </c>
      <c r="R80" s="53">
        <f>MIN(SUMPRODUCT(CHOOSE({1,2,3,4,5,6},'Calcs Women No Intervention'!AT122,'Calcs Women No Intervention'!AT122^2,'Calcs Women No Intervention'!AT122^3,'Calcs Women No Intervention'!Q90,1,1),Utilities!$BG$11:$BL$11),1)</f>
        <v>0.98546410064343748</v>
      </c>
      <c r="S80" s="53">
        <f>MIN(SUMPRODUCT(CHOOSE({1,2,3,4,5,6},'Calcs Women No Intervention'!AU122,'Calcs Women No Intervention'!AU122^2,'Calcs Women No Intervention'!AU122^3,'Calcs Women No Intervention'!R90,1,1),Utilities!$BG$11:$BL$11),1)</f>
        <v>0.97933612683593751</v>
      </c>
      <c r="T80" s="53">
        <f>MIN(SUMPRODUCT(CHOOSE({1,2,3,4,5,6},'Calcs Women No Intervention'!AV122,'Calcs Women No Intervention'!AV122^2,'Calcs Women No Intervention'!AV122^3,'Calcs Women No Intervention'!S90,1,1),Utilities!$BG$11:$BL$11),1)</f>
        <v>0.97317624851593743</v>
      </c>
      <c r="U80" s="53">
        <f>MIN(SUMPRODUCT(CHOOSE({1,2,3,4,5,6},'Calcs Women No Intervention'!AW122,'Calcs Women No Intervention'!AW122^2,'Calcs Women No Intervention'!AW122^3,'Calcs Women No Intervention'!T90,1,1),Utilities!$BG$11:$BL$11),1)</f>
        <v>0.96698489786343744</v>
      </c>
      <c r="V80" s="53">
        <f>MIN(SUMPRODUCT(CHOOSE({1,2,3,4,5,6},'Calcs Women No Intervention'!AX122,'Calcs Women No Intervention'!AX122^2,'Calcs Women No Intervention'!AX122^3,'Calcs Women No Intervention'!U90,1,1),Utilities!$BG$11:$BL$11),1)</f>
        <v>0.96076250705843735</v>
      </c>
      <c r="W80" s="53">
        <f>MIN(SUMPRODUCT(CHOOSE({1,2,3,4,5,6},'Calcs Women No Intervention'!AY122,'Calcs Women No Intervention'!AY122^2,'Calcs Women No Intervention'!AY122^3,'Calcs Women No Intervention'!V90,1,1),Utilities!$BG$11:$BL$11),1)</f>
        <v>0.95450950828093728</v>
      </c>
      <c r="X80" s="53">
        <f>MIN(SUMPRODUCT(CHOOSE({1,2,3,4,5,6},'Calcs Women No Intervention'!AZ122,'Calcs Women No Intervention'!AZ122^2,'Calcs Women No Intervention'!AZ122^3,'Calcs Women No Intervention'!W90,1,1),Utilities!$BG$11:$BL$11),1)</f>
        <v>0.94822633371093756</v>
      </c>
      <c r="Y80" s="53">
        <f>MIN(SUMPRODUCT(CHOOSE({1,2,3,4,5,6},'Calcs Women No Intervention'!BA122,'Calcs Women No Intervention'!BA122^2,'Calcs Women No Intervention'!BA122^3,'Calcs Women No Intervention'!X90,1,1),Utilities!$BG$11:$BL$11),1)</f>
        <v>0.94191341552843766</v>
      </c>
      <c r="Z80" s="53">
        <f>MIN(SUMPRODUCT(CHOOSE({1,2,3,4,5,6},'Calcs Women No Intervention'!BB122,'Calcs Women No Intervention'!BB122^2,'Calcs Women No Intervention'!BB122^3,'Calcs Women No Intervention'!Y90,1,1),Utilities!$BG$11:$BL$11),1)</f>
        <v>0.93557118591343724</v>
      </c>
      <c r="AA80" s="53">
        <f>MIN(SUMPRODUCT(CHOOSE({1,2,3,4,5,6},'Calcs Women No Intervention'!BC122,'Calcs Women No Intervention'!BC122^2,'Calcs Women No Intervention'!BC122^3,'Calcs Women No Intervention'!Z90,1,1),Utilities!$BG$11:$BL$11),1)</f>
        <v>0.92920007704593743</v>
      </c>
      <c r="AB80" s="53">
        <f>MIN(SUMPRODUCT(CHOOSE({1,2,3,4,5,6},'Calcs Women No Intervention'!BD122,'Calcs Women No Intervention'!BD122^2,'Calcs Women No Intervention'!BD122^3,'Calcs Women No Intervention'!AA90,1,1),Utilities!$BG$11:$BL$11),1)</f>
        <v>0.92280052110593758</v>
      </c>
      <c r="AE80" s="1">
        <v>14</v>
      </c>
      <c r="AF80" s="169">
        <f>SUM(C80*'Calcs Women No Intervention'!C56,diabetes_decrement*'Calcs Women No Intervention'!BH218,heart_decrement*'Calcs Women No Intervention'!BH283,stroke_decrement*'Calcs Women No Intervention'!BH348,cancer_decrement*SUM('Calcs Women No Intervention'!BH413,'Calcs Women No Intervention'!BH478))</f>
        <v>0</v>
      </c>
      <c r="AG80" s="169">
        <f>SUM(D80*'Calcs Women No Intervention'!D56,diabetes_decrement*'Calcs Women No Intervention'!BI218,heart_decrement*'Calcs Women No Intervention'!BI283,stroke_decrement*'Calcs Women No Intervention'!BI348,cancer_decrement*SUM('Calcs Women No Intervention'!BI413,'Calcs Women No Intervention'!BI478))</f>
        <v>0</v>
      </c>
      <c r="AH80" s="169">
        <f>SUM(E80*'Calcs Women No Intervention'!E56,diabetes_decrement*'Calcs Women No Intervention'!BJ218,heart_decrement*'Calcs Women No Intervention'!BJ283,stroke_decrement*'Calcs Women No Intervention'!BJ348,cancer_decrement*SUM('Calcs Women No Intervention'!BJ413,'Calcs Women No Intervention'!BJ478))</f>
        <v>0</v>
      </c>
      <c r="AI80" s="169">
        <f>SUM(F80*'Calcs Women No Intervention'!F56,diabetes_decrement*'Calcs Women No Intervention'!BK218,heart_decrement*'Calcs Women No Intervention'!BK283,stroke_decrement*'Calcs Women No Intervention'!BK348,cancer_decrement*SUM('Calcs Women No Intervention'!BK413,'Calcs Women No Intervention'!BK478))</f>
        <v>0</v>
      </c>
      <c r="AJ80" s="169">
        <f>SUM(G80*'Calcs Women No Intervention'!G56,diabetes_decrement*'Calcs Women No Intervention'!BL218,heart_decrement*'Calcs Women No Intervention'!BL283,stroke_decrement*'Calcs Women No Intervention'!BL348,cancer_decrement*SUM('Calcs Women No Intervention'!BL413,'Calcs Women No Intervention'!BL478))</f>
        <v>0</v>
      </c>
      <c r="AK80" s="169">
        <f>SUM(H80*'Calcs Women No Intervention'!H56,diabetes_decrement*'Calcs Women No Intervention'!BM218,heart_decrement*'Calcs Women No Intervention'!BM283,stroke_decrement*'Calcs Women No Intervention'!BM348,cancer_decrement*SUM('Calcs Women No Intervention'!BM413,'Calcs Women No Intervention'!BM478))</f>
        <v>0</v>
      </c>
      <c r="AL80" s="169">
        <f>SUM(I80*'Calcs Women No Intervention'!I56,diabetes_decrement*'Calcs Women No Intervention'!BN218,heart_decrement*'Calcs Women No Intervention'!BN283,stroke_decrement*'Calcs Women No Intervention'!BN348,cancer_decrement*SUM('Calcs Women No Intervention'!BN413,'Calcs Women No Intervention'!BN478))</f>
        <v>0</v>
      </c>
      <c r="AM80" s="169">
        <f>SUM(J80*'Calcs Women No Intervention'!J56,diabetes_decrement*'Calcs Women No Intervention'!BO218,heart_decrement*'Calcs Women No Intervention'!BO283,stroke_decrement*'Calcs Women No Intervention'!BO348,cancer_decrement*SUM('Calcs Women No Intervention'!BO413,'Calcs Women No Intervention'!BO478))</f>
        <v>0</v>
      </c>
      <c r="AN80" s="169">
        <f>SUM(K80*'Calcs Women No Intervention'!K56,diabetes_decrement*'Calcs Women No Intervention'!BP218,heart_decrement*'Calcs Women No Intervention'!BP283,stroke_decrement*'Calcs Women No Intervention'!BP348,cancer_decrement*SUM('Calcs Women No Intervention'!BP413,'Calcs Women No Intervention'!BP478))</f>
        <v>0</v>
      </c>
      <c r="AO80" s="169">
        <f>SUM(L80*'Calcs Women No Intervention'!L56,diabetes_decrement*'Calcs Women No Intervention'!BQ218,heart_decrement*'Calcs Women No Intervention'!BQ283,stroke_decrement*'Calcs Women No Intervention'!BQ348,cancer_decrement*SUM('Calcs Women No Intervention'!BQ413,'Calcs Women No Intervention'!BQ478))</f>
        <v>0</v>
      </c>
      <c r="AP80" s="169">
        <f>SUM(M80*'Calcs Women No Intervention'!M56,diabetes_decrement*'Calcs Women No Intervention'!BR218,heart_decrement*'Calcs Women No Intervention'!BR283,stroke_decrement*'Calcs Women No Intervention'!BR348,cancer_decrement*SUM('Calcs Women No Intervention'!BR413,'Calcs Women No Intervention'!BR478))</f>
        <v>0</v>
      </c>
      <c r="AQ80" s="169">
        <f>SUM(N80*'Calcs Women No Intervention'!N56,diabetes_decrement*'Calcs Women No Intervention'!BS218,heart_decrement*'Calcs Women No Intervention'!BS283,stroke_decrement*'Calcs Women No Intervention'!BS348,cancer_decrement*SUM('Calcs Women No Intervention'!BS413,'Calcs Women No Intervention'!BS478))</f>
        <v>0</v>
      </c>
      <c r="AR80" s="169">
        <f>SUM(O80*'Calcs Women No Intervention'!O56,diabetes_decrement*'Calcs Women No Intervention'!BT218,heart_decrement*'Calcs Women No Intervention'!BT283,stroke_decrement*'Calcs Women No Intervention'!BT348,cancer_decrement*SUM('Calcs Women No Intervention'!BT413,'Calcs Women No Intervention'!BT478))</f>
        <v>0</v>
      </c>
      <c r="AS80" s="169">
        <f>SUM(P80*'Calcs Women No Intervention'!P56,diabetes_decrement*'Calcs Women No Intervention'!BU218,heart_decrement*'Calcs Women No Intervention'!BU283,stroke_decrement*'Calcs Women No Intervention'!BU348,cancer_decrement*SUM('Calcs Women No Intervention'!BU413,'Calcs Women No Intervention'!BU478))</f>
        <v>0</v>
      </c>
      <c r="AT80" s="169">
        <f>SUM(Q80*'Calcs Women No Intervention'!Q56,diabetes_decrement*'Calcs Women No Intervention'!BV218,heart_decrement*'Calcs Women No Intervention'!BV283,stroke_decrement*'Calcs Women No Intervention'!BV348,cancer_decrement*SUM('Calcs Women No Intervention'!BV413,'Calcs Women No Intervention'!BV478))</f>
        <v>0</v>
      </c>
      <c r="AU80" s="169">
        <f>SUM(R80*'Calcs Women No Intervention'!R56,diabetes_decrement*'Calcs Women No Intervention'!BW218,heart_decrement*'Calcs Women No Intervention'!BW283,stroke_decrement*'Calcs Women No Intervention'!BW348,cancer_decrement*SUM('Calcs Women No Intervention'!BW413,'Calcs Women No Intervention'!BW478))</f>
        <v>0</v>
      </c>
      <c r="AV80" s="169">
        <f>SUM(S80*'Calcs Women No Intervention'!S56,diabetes_decrement*'Calcs Women No Intervention'!BX218,heart_decrement*'Calcs Women No Intervention'!BX283,stroke_decrement*'Calcs Women No Intervention'!BX348,cancer_decrement*SUM('Calcs Women No Intervention'!BX413,'Calcs Women No Intervention'!BX478))</f>
        <v>0</v>
      </c>
      <c r="AW80" s="169">
        <f>SUM(T80*'Calcs Women No Intervention'!T56,diabetes_decrement*'Calcs Women No Intervention'!BY218,heart_decrement*'Calcs Women No Intervention'!BY283,stroke_decrement*'Calcs Women No Intervention'!BY348,cancer_decrement*SUM('Calcs Women No Intervention'!BY413,'Calcs Women No Intervention'!BY478))</f>
        <v>0</v>
      </c>
      <c r="AX80" s="169">
        <f>SUM(U80*'Calcs Women No Intervention'!U56,diabetes_decrement*'Calcs Women No Intervention'!BZ218,heart_decrement*'Calcs Women No Intervention'!BZ283,stroke_decrement*'Calcs Women No Intervention'!BZ348,cancer_decrement*SUM('Calcs Women No Intervention'!BZ413,'Calcs Women No Intervention'!BZ478))</f>
        <v>0</v>
      </c>
      <c r="AY80" s="169">
        <f>SUM(V80*'Calcs Women No Intervention'!V56,diabetes_decrement*'Calcs Women No Intervention'!CA218,heart_decrement*'Calcs Women No Intervention'!CA283,stroke_decrement*'Calcs Women No Intervention'!CA348,cancer_decrement*SUM('Calcs Women No Intervention'!CA413,'Calcs Women No Intervention'!CA478))</f>
        <v>0</v>
      </c>
      <c r="AZ80" s="169">
        <f>SUM(W80*'Calcs Women No Intervention'!W56,diabetes_decrement*'Calcs Women No Intervention'!CB218,heart_decrement*'Calcs Women No Intervention'!CB283,stroke_decrement*'Calcs Women No Intervention'!CB348,cancer_decrement*SUM('Calcs Women No Intervention'!CB413,'Calcs Women No Intervention'!CB478))</f>
        <v>0</v>
      </c>
      <c r="BA80" s="169">
        <f>SUM(X80*'Calcs Women No Intervention'!X56,diabetes_decrement*'Calcs Women No Intervention'!CC218,heart_decrement*'Calcs Women No Intervention'!CC283,stroke_decrement*'Calcs Women No Intervention'!CC348,cancer_decrement*SUM('Calcs Women No Intervention'!CC413,'Calcs Women No Intervention'!CC478))</f>
        <v>0</v>
      </c>
      <c r="BB80" s="169">
        <f>SUM(Y80*'Calcs Women No Intervention'!Y56,diabetes_decrement*'Calcs Women No Intervention'!CD218,heart_decrement*'Calcs Women No Intervention'!CD283,stroke_decrement*'Calcs Women No Intervention'!CD348,cancer_decrement*SUM('Calcs Women No Intervention'!CD413,'Calcs Women No Intervention'!CD478))</f>
        <v>0</v>
      </c>
      <c r="BC80" s="169">
        <f>SUM(Z80*'Calcs Women No Intervention'!Z56,diabetes_decrement*'Calcs Women No Intervention'!CE218,heart_decrement*'Calcs Women No Intervention'!CE283,stroke_decrement*'Calcs Women No Intervention'!CE348,cancer_decrement*SUM('Calcs Women No Intervention'!CE413,'Calcs Women No Intervention'!CE478))</f>
        <v>0</v>
      </c>
      <c r="BD80" s="169">
        <f>SUM(AA80*'Calcs Women No Intervention'!AA56,diabetes_decrement*'Calcs Women No Intervention'!CF218,heart_decrement*'Calcs Women No Intervention'!CF283,stroke_decrement*'Calcs Women No Intervention'!CF348,cancer_decrement*SUM('Calcs Women No Intervention'!CF413,'Calcs Women No Intervention'!CF478))</f>
        <v>0</v>
      </c>
      <c r="BE80" s="169">
        <f>SUM(AB80*'Calcs Women No Intervention'!AB56,diabetes_decrement*'Calcs Women No Intervention'!CG218,heart_decrement*'Calcs Women No Intervention'!CG283,stroke_decrement*'Calcs Women No Intervention'!CG348,cancer_decrement*SUM('Calcs Women No Intervention'!CG413,'Calcs Women No Intervention'!CG478))</f>
        <v>0</v>
      </c>
    </row>
    <row r="81" spans="2:57" x14ac:dyDescent="0.3">
      <c r="B81" s="1">
        <v>15</v>
      </c>
      <c r="C81" s="53"/>
      <c r="D81" s="53"/>
      <c r="E81" s="53"/>
      <c r="F81" s="53"/>
      <c r="G81" s="53"/>
      <c r="H81" s="53"/>
      <c r="I81" s="53"/>
      <c r="J81" s="53"/>
      <c r="K81" s="53"/>
      <c r="L81" s="53"/>
      <c r="M81" s="53"/>
      <c r="N81" s="53"/>
      <c r="O81" s="53"/>
      <c r="P81" s="53"/>
      <c r="Q81" s="53"/>
      <c r="R81" s="53">
        <f>MIN(SUMPRODUCT(CHOOSE({1,2,3,4,5,6},'Calcs Women No Intervention'!AT123,'Calcs Women No Intervention'!AT123^2,'Calcs Women No Intervention'!AT123^3,'Calcs Women No Intervention'!Q91,1,1),Utilities!$BG$11:$BL$11),1)</f>
        <v>0.99155973775843731</v>
      </c>
      <c r="S81" s="53">
        <f>MIN(SUMPRODUCT(CHOOSE({1,2,3,4,5,6},'Calcs Women No Intervention'!AU123,'Calcs Women No Intervention'!AU123^2,'Calcs Women No Intervention'!AU123^3,'Calcs Women No Intervention'!R91,1,1),Utilities!$BG$11:$BL$11),1)</f>
        <v>0.98546410064343748</v>
      </c>
      <c r="T81" s="53">
        <f>MIN(SUMPRODUCT(CHOOSE({1,2,3,4,5,6},'Calcs Women No Intervention'!AV123,'Calcs Women No Intervention'!AV123^2,'Calcs Women No Intervention'!AV123^3,'Calcs Women No Intervention'!S91,1,1),Utilities!$BG$11:$BL$11),1)</f>
        <v>0.97933612683593751</v>
      </c>
      <c r="U81" s="53">
        <f>MIN(SUMPRODUCT(CHOOSE({1,2,3,4,5,6},'Calcs Women No Intervention'!AW123,'Calcs Women No Intervention'!AW123^2,'Calcs Women No Intervention'!AW123^3,'Calcs Women No Intervention'!T91,1,1),Utilities!$BG$11:$BL$11),1)</f>
        <v>0.97317624851593743</v>
      </c>
      <c r="V81" s="53">
        <f>MIN(SUMPRODUCT(CHOOSE({1,2,3,4,5,6},'Calcs Women No Intervention'!AX123,'Calcs Women No Intervention'!AX123^2,'Calcs Women No Intervention'!AX123^3,'Calcs Women No Intervention'!U91,1,1),Utilities!$BG$11:$BL$11),1)</f>
        <v>0.96698489786343744</v>
      </c>
      <c r="W81" s="53">
        <f>MIN(SUMPRODUCT(CHOOSE({1,2,3,4,5,6},'Calcs Women No Intervention'!AY123,'Calcs Women No Intervention'!AY123^2,'Calcs Women No Intervention'!AY123^3,'Calcs Women No Intervention'!V91,1,1),Utilities!$BG$11:$BL$11),1)</f>
        <v>0.96076250705843735</v>
      </c>
      <c r="X81" s="53">
        <f>MIN(SUMPRODUCT(CHOOSE({1,2,3,4,5,6},'Calcs Women No Intervention'!AZ123,'Calcs Women No Intervention'!AZ123^2,'Calcs Women No Intervention'!AZ123^3,'Calcs Women No Intervention'!W91,1,1),Utilities!$BG$11:$BL$11),1)</f>
        <v>0.95450950828093728</v>
      </c>
      <c r="Y81" s="53">
        <f>MIN(SUMPRODUCT(CHOOSE({1,2,3,4,5,6},'Calcs Women No Intervention'!BA123,'Calcs Women No Intervention'!BA123^2,'Calcs Women No Intervention'!BA123^3,'Calcs Women No Intervention'!X91,1,1),Utilities!$BG$11:$BL$11),1)</f>
        <v>0.94822633371093756</v>
      </c>
      <c r="Z81" s="53">
        <f>MIN(SUMPRODUCT(CHOOSE({1,2,3,4,5,6},'Calcs Women No Intervention'!BB123,'Calcs Women No Intervention'!BB123^2,'Calcs Women No Intervention'!BB123^3,'Calcs Women No Intervention'!Y91,1,1),Utilities!$BG$11:$BL$11),1)</f>
        <v>0.94191341552843766</v>
      </c>
      <c r="AA81" s="53">
        <f>MIN(SUMPRODUCT(CHOOSE({1,2,3,4,5,6},'Calcs Women No Intervention'!BC123,'Calcs Women No Intervention'!BC123^2,'Calcs Women No Intervention'!BC123^3,'Calcs Women No Intervention'!Z91,1,1),Utilities!$BG$11:$BL$11),1)</f>
        <v>0.93557118591343724</v>
      </c>
      <c r="AB81" s="53">
        <f>MIN(SUMPRODUCT(CHOOSE({1,2,3,4,5,6},'Calcs Women No Intervention'!BD123,'Calcs Women No Intervention'!BD123^2,'Calcs Women No Intervention'!BD123^3,'Calcs Women No Intervention'!AA91,1,1),Utilities!$BG$11:$BL$11),1)</f>
        <v>0.92920007704593743</v>
      </c>
      <c r="AE81" s="1">
        <v>15</v>
      </c>
      <c r="AF81" s="169">
        <f>SUM(C81*'Calcs Women No Intervention'!C57,diabetes_decrement*'Calcs Women No Intervention'!BH219,heart_decrement*'Calcs Women No Intervention'!BH284,stroke_decrement*'Calcs Women No Intervention'!BH349,cancer_decrement*SUM('Calcs Women No Intervention'!BH414,'Calcs Women No Intervention'!BH479))</f>
        <v>0</v>
      </c>
      <c r="AG81" s="169">
        <f>SUM(D81*'Calcs Women No Intervention'!D57,diabetes_decrement*'Calcs Women No Intervention'!BI219,heart_decrement*'Calcs Women No Intervention'!BI284,stroke_decrement*'Calcs Women No Intervention'!BI349,cancer_decrement*SUM('Calcs Women No Intervention'!BI414,'Calcs Women No Intervention'!BI479))</f>
        <v>0</v>
      </c>
      <c r="AH81" s="169">
        <f>SUM(E81*'Calcs Women No Intervention'!E57,diabetes_decrement*'Calcs Women No Intervention'!BJ219,heart_decrement*'Calcs Women No Intervention'!BJ284,stroke_decrement*'Calcs Women No Intervention'!BJ349,cancer_decrement*SUM('Calcs Women No Intervention'!BJ414,'Calcs Women No Intervention'!BJ479))</f>
        <v>0</v>
      </c>
      <c r="AI81" s="169">
        <f>SUM(F81*'Calcs Women No Intervention'!F57,diabetes_decrement*'Calcs Women No Intervention'!BK219,heart_decrement*'Calcs Women No Intervention'!BK284,stroke_decrement*'Calcs Women No Intervention'!BK349,cancer_decrement*SUM('Calcs Women No Intervention'!BK414,'Calcs Women No Intervention'!BK479))</f>
        <v>0</v>
      </c>
      <c r="AJ81" s="169">
        <f>SUM(G81*'Calcs Women No Intervention'!G57,diabetes_decrement*'Calcs Women No Intervention'!BL219,heart_decrement*'Calcs Women No Intervention'!BL284,stroke_decrement*'Calcs Women No Intervention'!BL349,cancer_decrement*SUM('Calcs Women No Intervention'!BL414,'Calcs Women No Intervention'!BL479))</f>
        <v>0</v>
      </c>
      <c r="AK81" s="169">
        <f>SUM(H81*'Calcs Women No Intervention'!H57,diabetes_decrement*'Calcs Women No Intervention'!BM219,heart_decrement*'Calcs Women No Intervention'!BM284,stroke_decrement*'Calcs Women No Intervention'!BM349,cancer_decrement*SUM('Calcs Women No Intervention'!BM414,'Calcs Women No Intervention'!BM479))</f>
        <v>0</v>
      </c>
      <c r="AL81" s="169">
        <f>SUM(I81*'Calcs Women No Intervention'!I57,diabetes_decrement*'Calcs Women No Intervention'!BN219,heart_decrement*'Calcs Women No Intervention'!BN284,stroke_decrement*'Calcs Women No Intervention'!BN349,cancer_decrement*SUM('Calcs Women No Intervention'!BN414,'Calcs Women No Intervention'!BN479))</f>
        <v>0</v>
      </c>
      <c r="AM81" s="169">
        <f>SUM(J81*'Calcs Women No Intervention'!J57,diabetes_decrement*'Calcs Women No Intervention'!BO219,heart_decrement*'Calcs Women No Intervention'!BO284,stroke_decrement*'Calcs Women No Intervention'!BO349,cancer_decrement*SUM('Calcs Women No Intervention'!BO414,'Calcs Women No Intervention'!BO479))</f>
        <v>0</v>
      </c>
      <c r="AN81" s="169">
        <f>SUM(K81*'Calcs Women No Intervention'!K57,diabetes_decrement*'Calcs Women No Intervention'!BP219,heart_decrement*'Calcs Women No Intervention'!BP284,stroke_decrement*'Calcs Women No Intervention'!BP349,cancer_decrement*SUM('Calcs Women No Intervention'!BP414,'Calcs Women No Intervention'!BP479))</f>
        <v>0</v>
      </c>
      <c r="AO81" s="169">
        <f>SUM(L81*'Calcs Women No Intervention'!L57,diabetes_decrement*'Calcs Women No Intervention'!BQ219,heart_decrement*'Calcs Women No Intervention'!BQ284,stroke_decrement*'Calcs Women No Intervention'!BQ349,cancer_decrement*SUM('Calcs Women No Intervention'!BQ414,'Calcs Women No Intervention'!BQ479))</f>
        <v>0</v>
      </c>
      <c r="AP81" s="169">
        <f>SUM(M81*'Calcs Women No Intervention'!M57,diabetes_decrement*'Calcs Women No Intervention'!BR219,heart_decrement*'Calcs Women No Intervention'!BR284,stroke_decrement*'Calcs Women No Intervention'!BR349,cancer_decrement*SUM('Calcs Women No Intervention'!BR414,'Calcs Women No Intervention'!BR479))</f>
        <v>0</v>
      </c>
      <c r="AQ81" s="169">
        <f>SUM(N81*'Calcs Women No Intervention'!N57,diabetes_decrement*'Calcs Women No Intervention'!BS219,heart_decrement*'Calcs Women No Intervention'!BS284,stroke_decrement*'Calcs Women No Intervention'!BS349,cancer_decrement*SUM('Calcs Women No Intervention'!BS414,'Calcs Women No Intervention'!BS479))</f>
        <v>0</v>
      </c>
      <c r="AR81" s="169">
        <f>SUM(O81*'Calcs Women No Intervention'!O57,diabetes_decrement*'Calcs Women No Intervention'!BT219,heart_decrement*'Calcs Women No Intervention'!BT284,stroke_decrement*'Calcs Women No Intervention'!BT349,cancer_decrement*SUM('Calcs Women No Intervention'!BT414,'Calcs Women No Intervention'!BT479))</f>
        <v>0</v>
      </c>
      <c r="AS81" s="169">
        <f>SUM(P81*'Calcs Women No Intervention'!P57,diabetes_decrement*'Calcs Women No Intervention'!BU219,heart_decrement*'Calcs Women No Intervention'!BU284,stroke_decrement*'Calcs Women No Intervention'!BU349,cancer_decrement*SUM('Calcs Women No Intervention'!BU414,'Calcs Women No Intervention'!BU479))</f>
        <v>0</v>
      </c>
      <c r="AT81" s="169">
        <f>SUM(Q81*'Calcs Women No Intervention'!Q57,diabetes_decrement*'Calcs Women No Intervention'!BV219,heart_decrement*'Calcs Women No Intervention'!BV284,stroke_decrement*'Calcs Women No Intervention'!BV349,cancer_decrement*SUM('Calcs Women No Intervention'!BV414,'Calcs Women No Intervention'!BV479))</f>
        <v>0</v>
      </c>
      <c r="AU81" s="169">
        <f>SUM(R81*'Calcs Women No Intervention'!R57,diabetes_decrement*'Calcs Women No Intervention'!BW219,heart_decrement*'Calcs Women No Intervention'!BW284,stroke_decrement*'Calcs Women No Intervention'!BW349,cancer_decrement*SUM('Calcs Women No Intervention'!BW414,'Calcs Women No Intervention'!BW479))</f>
        <v>0</v>
      </c>
      <c r="AV81" s="169">
        <f>SUM(S81*'Calcs Women No Intervention'!S57,diabetes_decrement*'Calcs Women No Intervention'!BX219,heart_decrement*'Calcs Women No Intervention'!BX284,stroke_decrement*'Calcs Women No Intervention'!BX349,cancer_decrement*SUM('Calcs Women No Intervention'!BX414,'Calcs Women No Intervention'!BX479))</f>
        <v>0</v>
      </c>
      <c r="AW81" s="169">
        <f>SUM(T81*'Calcs Women No Intervention'!T57,diabetes_decrement*'Calcs Women No Intervention'!BY219,heart_decrement*'Calcs Women No Intervention'!BY284,stroke_decrement*'Calcs Women No Intervention'!BY349,cancer_decrement*SUM('Calcs Women No Intervention'!BY414,'Calcs Women No Intervention'!BY479))</f>
        <v>0</v>
      </c>
      <c r="AX81" s="169">
        <f>SUM(U81*'Calcs Women No Intervention'!U57,diabetes_decrement*'Calcs Women No Intervention'!BZ219,heart_decrement*'Calcs Women No Intervention'!BZ284,stroke_decrement*'Calcs Women No Intervention'!BZ349,cancer_decrement*SUM('Calcs Women No Intervention'!BZ414,'Calcs Women No Intervention'!BZ479))</f>
        <v>0</v>
      </c>
      <c r="AY81" s="169">
        <f>SUM(V81*'Calcs Women No Intervention'!V57,diabetes_decrement*'Calcs Women No Intervention'!CA219,heart_decrement*'Calcs Women No Intervention'!CA284,stroke_decrement*'Calcs Women No Intervention'!CA349,cancer_decrement*SUM('Calcs Women No Intervention'!CA414,'Calcs Women No Intervention'!CA479))</f>
        <v>0</v>
      </c>
      <c r="AZ81" s="169">
        <f>SUM(W81*'Calcs Women No Intervention'!W57,diabetes_decrement*'Calcs Women No Intervention'!CB219,heart_decrement*'Calcs Women No Intervention'!CB284,stroke_decrement*'Calcs Women No Intervention'!CB349,cancer_decrement*SUM('Calcs Women No Intervention'!CB414,'Calcs Women No Intervention'!CB479))</f>
        <v>0</v>
      </c>
      <c r="BA81" s="169">
        <f>SUM(X81*'Calcs Women No Intervention'!X57,diabetes_decrement*'Calcs Women No Intervention'!CC219,heart_decrement*'Calcs Women No Intervention'!CC284,stroke_decrement*'Calcs Women No Intervention'!CC349,cancer_decrement*SUM('Calcs Women No Intervention'!CC414,'Calcs Women No Intervention'!CC479))</f>
        <v>0</v>
      </c>
      <c r="BB81" s="169">
        <f>SUM(Y81*'Calcs Women No Intervention'!Y57,diabetes_decrement*'Calcs Women No Intervention'!CD219,heart_decrement*'Calcs Women No Intervention'!CD284,stroke_decrement*'Calcs Women No Intervention'!CD349,cancer_decrement*SUM('Calcs Women No Intervention'!CD414,'Calcs Women No Intervention'!CD479))</f>
        <v>0</v>
      </c>
      <c r="BC81" s="169">
        <f>SUM(Z81*'Calcs Women No Intervention'!Z57,diabetes_decrement*'Calcs Women No Intervention'!CE219,heart_decrement*'Calcs Women No Intervention'!CE284,stroke_decrement*'Calcs Women No Intervention'!CE349,cancer_decrement*SUM('Calcs Women No Intervention'!CE414,'Calcs Women No Intervention'!CE479))</f>
        <v>0</v>
      </c>
      <c r="BD81" s="169">
        <f>SUM(AA81*'Calcs Women No Intervention'!AA57,diabetes_decrement*'Calcs Women No Intervention'!CF219,heart_decrement*'Calcs Women No Intervention'!CF284,stroke_decrement*'Calcs Women No Intervention'!CF349,cancer_decrement*SUM('Calcs Women No Intervention'!CF414,'Calcs Women No Intervention'!CF479))</f>
        <v>0</v>
      </c>
      <c r="BE81" s="169">
        <f>SUM(AB81*'Calcs Women No Intervention'!AB57,diabetes_decrement*'Calcs Women No Intervention'!CG219,heart_decrement*'Calcs Women No Intervention'!CG284,stroke_decrement*'Calcs Women No Intervention'!CG349,cancer_decrement*SUM('Calcs Women No Intervention'!CG414,'Calcs Women No Intervention'!CG479))</f>
        <v>0</v>
      </c>
    </row>
    <row r="82" spans="2:57" x14ac:dyDescent="0.3">
      <c r="B82" s="1">
        <v>16</v>
      </c>
      <c r="C82" s="53"/>
      <c r="D82" s="53"/>
      <c r="E82" s="53"/>
      <c r="F82" s="53"/>
      <c r="G82" s="53"/>
      <c r="H82" s="53"/>
      <c r="I82" s="53"/>
      <c r="J82" s="53"/>
      <c r="K82" s="53"/>
      <c r="L82" s="53"/>
      <c r="M82" s="53"/>
      <c r="N82" s="53"/>
      <c r="O82" s="53"/>
      <c r="P82" s="53"/>
      <c r="Q82" s="53"/>
      <c r="R82" s="53"/>
      <c r="S82" s="53">
        <f>MIN(SUMPRODUCT(CHOOSE({1,2,3,4,5,6},'Calcs Women No Intervention'!AU124,'Calcs Women No Intervention'!AU124^2,'Calcs Women No Intervention'!AU124^3,'Calcs Women No Intervention'!R92,1,1),Utilities!$BG$11:$BL$11),1)</f>
        <v>0.99155973775843731</v>
      </c>
      <c r="T82" s="53">
        <f>MIN(SUMPRODUCT(CHOOSE({1,2,3,4,5,6},'Calcs Women No Intervention'!AV124,'Calcs Women No Intervention'!AV124^2,'Calcs Women No Intervention'!AV124^3,'Calcs Women No Intervention'!S92,1,1),Utilities!$BG$11:$BL$11),1)</f>
        <v>0.98546410064343748</v>
      </c>
      <c r="U82" s="53">
        <f>MIN(SUMPRODUCT(CHOOSE({1,2,3,4,5,6},'Calcs Women No Intervention'!AW124,'Calcs Women No Intervention'!AW124^2,'Calcs Women No Intervention'!AW124^3,'Calcs Women No Intervention'!T92,1,1),Utilities!$BG$11:$BL$11),1)</f>
        <v>0.97933612683593751</v>
      </c>
      <c r="V82" s="53">
        <f>MIN(SUMPRODUCT(CHOOSE({1,2,3,4,5,6},'Calcs Women No Intervention'!AX124,'Calcs Women No Intervention'!AX124^2,'Calcs Women No Intervention'!AX124^3,'Calcs Women No Intervention'!U92,1,1),Utilities!$BG$11:$BL$11),1)</f>
        <v>0.97317624851593743</v>
      </c>
      <c r="W82" s="53">
        <f>MIN(SUMPRODUCT(CHOOSE({1,2,3,4,5,6},'Calcs Women No Intervention'!AY124,'Calcs Women No Intervention'!AY124^2,'Calcs Women No Intervention'!AY124^3,'Calcs Women No Intervention'!V92,1,1),Utilities!$BG$11:$BL$11),1)</f>
        <v>0.96698489786343744</v>
      </c>
      <c r="X82" s="53">
        <f>MIN(SUMPRODUCT(CHOOSE({1,2,3,4,5,6},'Calcs Women No Intervention'!AZ124,'Calcs Women No Intervention'!AZ124^2,'Calcs Women No Intervention'!AZ124^3,'Calcs Women No Intervention'!W92,1,1),Utilities!$BG$11:$BL$11),1)</f>
        <v>0.96076250705843735</v>
      </c>
      <c r="Y82" s="53">
        <f>MIN(SUMPRODUCT(CHOOSE({1,2,3,4,5,6},'Calcs Women No Intervention'!BA124,'Calcs Women No Intervention'!BA124^2,'Calcs Women No Intervention'!BA124^3,'Calcs Women No Intervention'!X92,1,1),Utilities!$BG$11:$BL$11),1)</f>
        <v>0.95450950828093728</v>
      </c>
      <c r="Z82" s="53">
        <f>MIN(SUMPRODUCT(CHOOSE({1,2,3,4,5,6},'Calcs Women No Intervention'!BB124,'Calcs Women No Intervention'!BB124^2,'Calcs Women No Intervention'!BB124^3,'Calcs Women No Intervention'!Y92,1,1),Utilities!$BG$11:$BL$11),1)</f>
        <v>0.94822633371093756</v>
      </c>
      <c r="AA82" s="53">
        <f>MIN(SUMPRODUCT(CHOOSE({1,2,3,4,5,6},'Calcs Women No Intervention'!BC124,'Calcs Women No Intervention'!BC124^2,'Calcs Women No Intervention'!BC124^3,'Calcs Women No Intervention'!Z92,1,1),Utilities!$BG$11:$BL$11),1)</f>
        <v>0.94191341552843766</v>
      </c>
      <c r="AB82" s="53">
        <f>MIN(SUMPRODUCT(CHOOSE({1,2,3,4,5,6},'Calcs Women No Intervention'!BD124,'Calcs Women No Intervention'!BD124^2,'Calcs Women No Intervention'!BD124^3,'Calcs Women No Intervention'!AA92,1,1),Utilities!$BG$11:$BL$11),1)</f>
        <v>0.93557118591343724</v>
      </c>
      <c r="AE82" s="1">
        <v>16</v>
      </c>
      <c r="AF82" s="169">
        <f>SUM(C82*'Calcs Women No Intervention'!C58,diabetes_decrement*'Calcs Women No Intervention'!BH220,heart_decrement*'Calcs Women No Intervention'!BH285,stroke_decrement*'Calcs Women No Intervention'!BH350,cancer_decrement*SUM('Calcs Women No Intervention'!BH415,'Calcs Women No Intervention'!BH480))</f>
        <v>0</v>
      </c>
      <c r="AG82" s="169">
        <f>SUM(D82*'Calcs Women No Intervention'!D58,diabetes_decrement*'Calcs Women No Intervention'!BI220,heart_decrement*'Calcs Women No Intervention'!BI285,stroke_decrement*'Calcs Women No Intervention'!BI350,cancer_decrement*SUM('Calcs Women No Intervention'!BI415,'Calcs Women No Intervention'!BI480))</f>
        <v>0</v>
      </c>
      <c r="AH82" s="169">
        <f>SUM(E82*'Calcs Women No Intervention'!E58,diabetes_decrement*'Calcs Women No Intervention'!BJ220,heart_decrement*'Calcs Women No Intervention'!BJ285,stroke_decrement*'Calcs Women No Intervention'!BJ350,cancer_decrement*SUM('Calcs Women No Intervention'!BJ415,'Calcs Women No Intervention'!BJ480))</f>
        <v>0</v>
      </c>
      <c r="AI82" s="169">
        <f>SUM(F82*'Calcs Women No Intervention'!F58,diabetes_decrement*'Calcs Women No Intervention'!BK220,heart_decrement*'Calcs Women No Intervention'!BK285,stroke_decrement*'Calcs Women No Intervention'!BK350,cancer_decrement*SUM('Calcs Women No Intervention'!BK415,'Calcs Women No Intervention'!BK480))</f>
        <v>0</v>
      </c>
      <c r="AJ82" s="169">
        <f>SUM(G82*'Calcs Women No Intervention'!G58,diabetes_decrement*'Calcs Women No Intervention'!BL220,heart_decrement*'Calcs Women No Intervention'!BL285,stroke_decrement*'Calcs Women No Intervention'!BL350,cancer_decrement*SUM('Calcs Women No Intervention'!BL415,'Calcs Women No Intervention'!BL480))</f>
        <v>0</v>
      </c>
      <c r="AK82" s="169">
        <f>SUM(H82*'Calcs Women No Intervention'!H58,diabetes_decrement*'Calcs Women No Intervention'!BM220,heart_decrement*'Calcs Women No Intervention'!BM285,stroke_decrement*'Calcs Women No Intervention'!BM350,cancer_decrement*SUM('Calcs Women No Intervention'!BM415,'Calcs Women No Intervention'!BM480))</f>
        <v>0</v>
      </c>
      <c r="AL82" s="169">
        <f>SUM(I82*'Calcs Women No Intervention'!I58,diabetes_decrement*'Calcs Women No Intervention'!BN220,heart_decrement*'Calcs Women No Intervention'!BN285,stroke_decrement*'Calcs Women No Intervention'!BN350,cancer_decrement*SUM('Calcs Women No Intervention'!BN415,'Calcs Women No Intervention'!BN480))</f>
        <v>0</v>
      </c>
      <c r="AM82" s="169">
        <f>SUM(J82*'Calcs Women No Intervention'!J58,diabetes_decrement*'Calcs Women No Intervention'!BO220,heart_decrement*'Calcs Women No Intervention'!BO285,stroke_decrement*'Calcs Women No Intervention'!BO350,cancer_decrement*SUM('Calcs Women No Intervention'!BO415,'Calcs Women No Intervention'!BO480))</f>
        <v>0</v>
      </c>
      <c r="AN82" s="169">
        <f>SUM(K82*'Calcs Women No Intervention'!K58,diabetes_decrement*'Calcs Women No Intervention'!BP220,heart_decrement*'Calcs Women No Intervention'!BP285,stroke_decrement*'Calcs Women No Intervention'!BP350,cancer_decrement*SUM('Calcs Women No Intervention'!BP415,'Calcs Women No Intervention'!BP480))</f>
        <v>0</v>
      </c>
      <c r="AO82" s="169">
        <f>SUM(L82*'Calcs Women No Intervention'!L58,diabetes_decrement*'Calcs Women No Intervention'!BQ220,heart_decrement*'Calcs Women No Intervention'!BQ285,stroke_decrement*'Calcs Women No Intervention'!BQ350,cancer_decrement*SUM('Calcs Women No Intervention'!BQ415,'Calcs Women No Intervention'!BQ480))</f>
        <v>0</v>
      </c>
      <c r="AP82" s="169">
        <f>SUM(M82*'Calcs Women No Intervention'!M58,diabetes_decrement*'Calcs Women No Intervention'!BR220,heart_decrement*'Calcs Women No Intervention'!BR285,stroke_decrement*'Calcs Women No Intervention'!BR350,cancer_decrement*SUM('Calcs Women No Intervention'!BR415,'Calcs Women No Intervention'!BR480))</f>
        <v>0</v>
      </c>
      <c r="AQ82" s="169">
        <f>SUM(N82*'Calcs Women No Intervention'!N58,diabetes_decrement*'Calcs Women No Intervention'!BS220,heart_decrement*'Calcs Women No Intervention'!BS285,stroke_decrement*'Calcs Women No Intervention'!BS350,cancer_decrement*SUM('Calcs Women No Intervention'!BS415,'Calcs Women No Intervention'!BS480))</f>
        <v>0</v>
      </c>
      <c r="AR82" s="169">
        <f>SUM(O82*'Calcs Women No Intervention'!O58,diabetes_decrement*'Calcs Women No Intervention'!BT220,heart_decrement*'Calcs Women No Intervention'!BT285,stroke_decrement*'Calcs Women No Intervention'!BT350,cancer_decrement*SUM('Calcs Women No Intervention'!BT415,'Calcs Women No Intervention'!BT480))</f>
        <v>0</v>
      </c>
      <c r="AS82" s="169">
        <f>SUM(P82*'Calcs Women No Intervention'!P58,diabetes_decrement*'Calcs Women No Intervention'!BU220,heart_decrement*'Calcs Women No Intervention'!BU285,stroke_decrement*'Calcs Women No Intervention'!BU350,cancer_decrement*SUM('Calcs Women No Intervention'!BU415,'Calcs Women No Intervention'!BU480))</f>
        <v>0</v>
      </c>
      <c r="AT82" s="169">
        <f>SUM(Q82*'Calcs Women No Intervention'!Q58,diabetes_decrement*'Calcs Women No Intervention'!BV220,heart_decrement*'Calcs Women No Intervention'!BV285,stroke_decrement*'Calcs Women No Intervention'!BV350,cancer_decrement*SUM('Calcs Women No Intervention'!BV415,'Calcs Women No Intervention'!BV480))</f>
        <v>0</v>
      </c>
      <c r="AU82" s="169">
        <f>SUM(R82*'Calcs Women No Intervention'!R58,diabetes_decrement*'Calcs Women No Intervention'!BW220,heart_decrement*'Calcs Women No Intervention'!BW285,stroke_decrement*'Calcs Women No Intervention'!BW350,cancer_decrement*SUM('Calcs Women No Intervention'!BW415,'Calcs Women No Intervention'!BW480))</f>
        <v>0</v>
      </c>
      <c r="AV82" s="169">
        <f>SUM(S82*'Calcs Women No Intervention'!S58,diabetes_decrement*'Calcs Women No Intervention'!BX220,heart_decrement*'Calcs Women No Intervention'!BX285,stroke_decrement*'Calcs Women No Intervention'!BX350,cancer_decrement*SUM('Calcs Women No Intervention'!BX415,'Calcs Women No Intervention'!BX480))</f>
        <v>0</v>
      </c>
      <c r="AW82" s="169">
        <f>SUM(T82*'Calcs Women No Intervention'!T58,diabetes_decrement*'Calcs Women No Intervention'!BY220,heart_decrement*'Calcs Women No Intervention'!BY285,stroke_decrement*'Calcs Women No Intervention'!BY350,cancer_decrement*SUM('Calcs Women No Intervention'!BY415,'Calcs Women No Intervention'!BY480))</f>
        <v>0</v>
      </c>
      <c r="AX82" s="169">
        <f>SUM(U82*'Calcs Women No Intervention'!U58,diabetes_decrement*'Calcs Women No Intervention'!BZ220,heart_decrement*'Calcs Women No Intervention'!BZ285,stroke_decrement*'Calcs Women No Intervention'!BZ350,cancer_decrement*SUM('Calcs Women No Intervention'!BZ415,'Calcs Women No Intervention'!BZ480))</f>
        <v>0</v>
      </c>
      <c r="AY82" s="169">
        <f>SUM(V82*'Calcs Women No Intervention'!V58,diabetes_decrement*'Calcs Women No Intervention'!CA220,heart_decrement*'Calcs Women No Intervention'!CA285,stroke_decrement*'Calcs Women No Intervention'!CA350,cancer_decrement*SUM('Calcs Women No Intervention'!CA415,'Calcs Women No Intervention'!CA480))</f>
        <v>0</v>
      </c>
      <c r="AZ82" s="169">
        <f>SUM(W82*'Calcs Women No Intervention'!W58,diabetes_decrement*'Calcs Women No Intervention'!CB220,heart_decrement*'Calcs Women No Intervention'!CB285,stroke_decrement*'Calcs Women No Intervention'!CB350,cancer_decrement*SUM('Calcs Women No Intervention'!CB415,'Calcs Women No Intervention'!CB480))</f>
        <v>0</v>
      </c>
      <c r="BA82" s="169">
        <f>SUM(X82*'Calcs Women No Intervention'!X58,diabetes_decrement*'Calcs Women No Intervention'!CC220,heart_decrement*'Calcs Women No Intervention'!CC285,stroke_decrement*'Calcs Women No Intervention'!CC350,cancer_decrement*SUM('Calcs Women No Intervention'!CC415,'Calcs Women No Intervention'!CC480))</f>
        <v>0</v>
      </c>
      <c r="BB82" s="169">
        <f>SUM(Y82*'Calcs Women No Intervention'!Y58,diabetes_decrement*'Calcs Women No Intervention'!CD220,heart_decrement*'Calcs Women No Intervention'!CD285,stroke_decrement*'Calcs Women No Intervention'!CD350,cancer_decrement*SUM('Calcs Women No Intervention'!CD415,'Calcs Women No Intervention'!CD480))</f>
        <v>0</v>
      </c>
      <c r="BC82" s="169">
        <f>SUM(Z82*'Calcs Women No Intervention'!Z58,diabetes_decrement*'Calcs Women No Intervention'!CE220,heart_decrement*'Calcs Women No Intervention'!CE285,stroke_decrement*'Calcs Women No Intervention'!CE350,cancer_decrement*SUM('Calcs Women No Intervention'!CE415,'Calcs Women No Intervention'!CE480))</f>
        <v>0</v>
      </c>
      <c r="BD82" s="169">
        <f>SUM(AA82*'Calcs Women No Intervention'!AA58,diabetes_decrement*'Calcs Women No Intervention'!CF220,heart_decrement*'Calcs Women No Intervention'!CF285,stroke_decrement*'Calcs Women No Intervention'!CF350,cancer_decrement*SUM('Calcs Women No Intervention'!CF415,'Calcs Women No Intervention'!CF480))</f>
        <v>0</v>
      </c>
      <c r="BE82" s="169">
        <f>SUM(AB82*'Calcs Women No Intervention'!AB58,diabetes_decrement*'Calcs Women No Intervention'!CG220,heart_decrement*'Calcs Women No Intervention'!CG285,stroke_decrement*'Calcs Women No Intervention'!CG350,cancer_decrement*SUM('Calcs Women No Intervention'!CG415,'Calcs Women No Intervention'!CG480))</f>
        <v>0</v>
      </c>
    </row>
    <row r="83" spans="2:57" x14ac:dyDescent="0.3">
      <c r="B83" s="1">
        <v>17</v>
      </c>
      <c r="C83" s="53"/>
      <c r="D83" s="53"/>
      <c r="E83" s="53"/>
      <c r="F83" s="53"/>
      <c r="G83" s="53"/>
      <c r="H83" s="53"/>
      <c r="I83" s="53"/>
      <c r="J83" s="53"/>
      <c r="K83" s="53"/>
      <c r="L83" s="53"/>
      <c r="M83" s="53"/>
      <c r="N83" s="53"/>
      <c r="O83" s="53"/>
      <c r="P83" s="53"/>
      <c r="Q83" s="53"/>
      <c r="R83" s="53"/>
      <c r="S83" s="53"/>
      <c r="T83" s="53">
        <f>MIN(SUMPRODUCT(CHOOSE({1,2,3,4,5,6},'Calcs Women No Intervention'!AV125,'Calcs Women No Intervention'!AV125^2,'Calcs Women No Intervention'!AV125^3,'Calcs Women No Intervention'!S93,1,1),Utilities!$BG$11:$BL$11),1)</f>
        <v>0.99155973775843731</v>
      </c>
      <c r="U83" s="53">
        <f>MIN(SUMPRODUCT(CHOOSE({1,2,3,4,5,6},'Calcs Women No Intervention'!AW125,'Calcs Women No Intervention'!AW125^2,'Calcs Women No Intervention'!AW125^3,'Calcs Women No Intervention'!T93,1,1),Utilities!$BG$11:$BL$11),1)</f>
        <v>0.98546410064343748</v>
      </c>
      <c r="V83" s="53">
        <f>MIN(SUMPRODUCT(CHOOSE({1,2,3,4,5,6},'Calcs Women No Intervention'!AX125,'Calcs Women No Intervention'!AX125^2,'Calcs Women No Intervention'!AX125^3,'Calcs Women No Intervention'!U93,1,1),Utilities!$BG$11:$BL$11),1)</f>
        <v>0.97933612683593751</v>
      </c>
      <c r="W83" s="53">
        <f>MIN(SUMPRODUCT(CHOOSE({1,2,3,4,5,6},'Calcs Women No Intervention'!AY125,'Calcs Women No Intervention'!AY125^2,'Calcs Women No Intervention'!AY125^3,'Calcs Women No Intervention'!V93,1,1),Utilities!$BG$11:$BL$11),1)</f>
        <v>0.97317624851593743</v>
      </c>
      <c r="X83" s="53">
        <f>MIN(SUMPRODUCT(CHOOSE({1,2,3,4,5,6},'Calcs Women No Intervention'!AZ125,'Calcs Women No Intervention'!AZ125^2,'Calcs Women No Intervention'!AZ125^3,'Calcs Women No Intervention'!W93,1,1),Utilities!$BG$11:$BL$11),1)</f>
        <v>0.96698489786343744</v>
      </c>
      <c r="Y83" s="53">
        <f>MIN(SUMPRODUCT(CHOOSE({1,2,3,4,5,6},'Calcs Women No Intervention'!BA125,'Calcs Women No Intervention'!BA125^2,'Calcs Women No Intervention'!BA125^3,'Calcs Women No Intervention'!X93,1,1),Utilities!$BG$11:$BL$11),1)</f>
        <v>0.96076250705843735</v>
      </c>
      <c r="Z83" s="53">
        <f>MIN(SUMPRODUCT(CHOOSE({1,2,3,4,5,6},'Calcs Women No Intervention'!BB125,'Calcs Women No Intervention'!BB125^2,'Calcs Women No Intervention'!BB125^3,'Calcs Women No Intervention'!Y93,1,1),Utilities!$BG$11:$BL$11),1)</f>
        <v>0.95450950828093728</v>
      </c>
      <c r="AA83" s="53">
        <f>MIN(SUMPRODUCT(CHOOSE({1,2,3,4,5,6},'Calcs Women No Intervention'!BC125,'Calcs Women No Intervention'!BC125^2,'Calcs Women No Intervention'!BC125^3,'Calcs Women No Intervention'!Z93,1,1),Utilities!$BG$11:$BL$11),1)</f>
        <v>0.94822633371093756</v>
      </c>
      <c r="AB83" s="53">
        <f>MIN(SUMPRODUCT(CHOOSE({1,2,3,4,5,6},'Calcs Women No Intervention'!BD125,'Calcs Women No Intervention'!BD125^2,'Calcs Women No Intervention'!BD125^3,'Calcs Women No Intervention'!AA93,1,1),Utilities!$BG$11:$BL$11),1)</f>
        <v>0.94191341552843766</v>
      </c>
      <c r="AE83" s="1">
        <v>17</v>
      </c>
      <c r="AF83" s="169">
        <f>SUM(C83*'Calcs Women No Intervention'!C59,diabetes_decrement*'Calcs Women No Intervention'!BH221,heart_decrement*'Calcs Women No Intervention'!BH286,stroke_decrement*'Calcs Women No Intervention'!BH351,cancer_decrement*SUM('Calcs Women No Intervention'!BH416,'Calcs Women No Intervention'!BH481))</f>
        <v>0</v>
      </c>
      <c r="AG83" s="169">
        <f>SUM(D83*'Calcs Women No Intervention'!D59,diabetes_decrement*'Calcs Women No Intervention'!BI221,heart_decrement*'Calcs Women No Intervention'!BI286,stroke_decrement*'Calcs Women No Intervention'!BI351,cancer_decrement*SUM('Calcs Women No Intervention'!BI416,'Calcs Women No Intervention'!BI481))</f>
        <v>0</v>
      </c>
      <c r="AH83" s="169">
        <f>SUM(E83*'Calcs Women No Intervention'!E59,diabetes_decrement*'Calcs Women No Intervention'!BJ221,heart_decrement*'Calcs Women No Intervention'!BJ286,stroke_decrement*'Calcs Women No Intervention'!BJ351,cancer_decrement*SUM('Calcs Women No Intervention'!BJ416,'Calcs Women No Intervention'!BJ481))</f>
        <v>0</v>
      </c>
      <c r="AI83" s="169">
        <f>SUM(F83*'Calcs Women No Intervention'!F59,diabetes_decrement*'Calcs Women No Intervention'!BK221,heart_decrement*'Calcs Women No Intervention'!BK286,stroke_decrement*'Calcs Women No Intervention'!BK351,cancer_decrement*SUM('Calcs Women No Intervention'!BK416,'Calcs Women No Intervention'!BK481))</f>
        <v>0</v>
      </c>
      <c r="AJ83" s="169">
        <f>SUM(G83*'Calcs Women No Intervention'!G59,diabetes_decrement*'Calcs Women No Intervention'!BL221,heart_decrement*'Calcs Women No Intervention'!BL286,stroke_decrement*'Calcs Women No Intervention'!BL351,cancer_decrement*SUM('Calcs Women No Intervention'!BL416,'Calcs Women No Intervention'!BL481))</f>
        <v>0</v>
      </c>
      <c r="AK83" s="169">
        <f>SUM(H83*'Calcs Women No Intervention'!H59,diabetes_decrement*'Calcs Women No Intervention'!BM221,heart_decrement*'Calcs Women No Intervention'!BM286,stroke_decrement*'Calcs Women No Intervention'!BM351,cancer_decrement*SUM('Calcs Women No Intervention'!BM416,'Calcs Women No Intervention'!BM481))</f>
        <v>0</v>
      </c>
      <c r="AL83" s="169">
        <f>SUM(I83*'Calcs Women No Intervention'!I59,diabetes_decrement*'Calcs Women No Intervention'!BN221,heart_decrement*'Calcs Women No Intervention'!BN286,stroke_decrement*'Calcs Women No Intervention'!BN351,cancer_decrement*SUM('Calcs Women No Intervention'!BN416,'Calcs Women No Intervention'!BN481))</f>
        <v>0</v>
      </c>
      <c r="AM83" s="169">
        <f>SUM(J83*'Calcs Women No Intervention'!J59,diabetes_decrement*'Calcs Women No Intervention'!BO221,heart_decrement*'Calcs Women No Intervention'!BO286,stroke_decrement*'Calcs Women No Intervention'!BO351,cancer_decrement*SUM('Calcs Women No Intervention'!BO416,'Calcs Women No Intervention'!BO481))</f>
        <v>0</v>
      </c>
      <c r="AN83" s="169">
        <f>SUM(K83*'Calcs Women No Intervention'!K59,diabetes_decrement*'Calcs Women No Intervention'!BP221,heart_decrement*'Calcs Women No Intervention'!BP286,stroke_decrement*'Calcs Women No Intervention'!BP351,cancer_decrement*SUM('Calcs Women No Intervention'!BP416,'Calcs Women No Intervention'!BP481))</f>
        <v>0</v>
      </c>
      <c r="AO83" s="169">
        <f>SUM(L83*'Calcs Women No Intervention'!L59,diabetes_decrement*'Calcs Women No Intervention'!BQ221,heart_decrement*'Calcs Women No Intervention'!BQ286,stroke_decrement*'Calcs Women No Intervention'!BQ351,cancer_decrement*SUM('Calcs Women No Intervention'!BQ416,'Calcs Women No Intervention'!BQ481))</f>
        <v>0</v>
      </c>
      <c r="AP83" s="169">
        <f>SUM(M83*'Calcs Women No Intervention'!M59,diabetes_decrement*'Calcs Women No Intervention'!BR221,heart_decrement*'Calcs Women No Intervention'!BR286,stroke_decrement*'Calcs Women No Intervention'!BR351,cancer_decrement*SUM('Calcs Women No Intervention'!BR416,'Calcs Women No Intervention'!BR481))</f>
        <v>0</v>
      </c>
      <c r="AQ83" s="169">
        <f>SUM(N83*'Calcs Women No Intervention'!N59,diabetes_decrement*'Calcs Women No Intervention'!BS221,heart_decrement*'Calcs Women No Intervention'!BS286,stroke_decrement*'Calcs Women No Intervention'!BS351,cancer_decrement*SUM('Calcs Women No Intervention'!BS416,'Calcs Women No Intervention'!BS481))</f>
        <v>0</v>
      </c>
      <c r="AR83" s="169">
        <f>SUM(O83*'Calcs Women No Intervention'!O59,diabetes_decrement*'Calcs Women No Intervention'!BT221,heart_decrement*'Calcs Women No Intervention'!BT286,stroke_decrement*'Calcs Women No Intervention'!BT351,cancer_decrement*SUM('Calcs Women No Intervention'!BT416,'Calcs Women No Intervention'!BT481))</f>
        <v>0</v>
      </c>
      <c r="AS83" s="169">
        <f>SUM(P83*'Calcs Women No Intervention'!P59,diabetes_decrement*'Calcs Women No Intervention'!BU221,heart_decrement*'Calcs Women No Intervention'!BU286,stroke_decrement*'Calcs Women No Intervention'!BU351,cancer_decrement*SUM('Calcs Women No Intervention'!BU416,'Calcs Women No Intervention'!BU481))</f>
        <v>0</v>
      </c>
      <c r="AT83" s="169">
        <f>SUM(Q83*'Calcs Women No Intervention'!Q59,diabetes_decrement*'Calcs Women No Intervention'!BV221,heart_decrement*'Calcs Women No Intervention'!BV286,stroke_decrement*'Calcs Women No Intervention'!BV351,cancer_decrement*SUM('Calcs Women No Intervention'!BV416,'Calcs Women No Intervention'!BV481))</f>
        <v>0</v>
      </c>
      <c r="AU83" s="169">
        <f>SUM(R83*'Calcs Women No Intervention'!R59,diabetes_decrement*'Calcs Women No Intervention'!BW221,heart_decrement*'Calcs Women No Intervention'!BW286,stroke_decrement*'Calcs Women No Intervention'!BW351,cancer_decrement*SUM('Calcs Women No Intervention'!BW416,'Calcs Women No Intervention'!BW481))</f>
        <v>0</v>
      </c>
      <c r="AV83" s="169">
        <f>SUM(S83*'Calcs Women No Intervention'!S59,diabetes_decrement*'Calcs Women No Intervention'!BX221,heart_decrement*'Calcs Women No Intervention'!BX286,stroke_decrement*'Calcs Women No Intervention'!BX351,cancer_decrement*SUM('Calcs Women No Intervention'!BX416,'Calcs Women No Intervention'!BX481))</f>
        <v>0</v>
      </c>
      <c r="AW83" s="169">
        <f>SUM(T83*'Calcs Women No Intervention'!T59,diabetes_decrement*'Calcs Women No Intervention'!BY221,heart_decrement*'Calcs Women No Intervention'!BY286,stroke_decrement*'Calcs Women No Intervention'!BY351,cancer_decrement*SUM('Calcs Women No Intervention'!BY416,'Calcs Women No Intervention'!BY481))</f>
        <v>0</v>
      </c>
      <c r="AX83" s="169">
        <f>SUM(U83*'Calcs Women No Intervention'!U59,diabetes_decrement*'Calcs Women No Intervention'!BZ221,heart_decrement*'Calcs Women No Intervention'!BZ286,stroke_decrement*'Calcs Women No Intervention'!BZ351,cancer_decrement*SUM('Calcs Women No Intervention'!BZ416,'Calcs Women No Intervention'!BZ481))</f>
        <v>0</v>
      </c>
      <c r="AY83" s="169">
        <f>SUM(V83*'Calcs Women No Intervention'!V59,diabetes_decrement*'Calcs Women No Intervention'!CA221,heart_decrement*'Calcs Women No Intervention'!CA286,stroke_decrement*'Calcs Women No Intervention'!CA351,cancer_decrement*SUM('Calcs Women No Intervention'!CA416,'Calcs Women No Intervention'!CA481))</f>
        <v>0</v>
      </c>
      <c r="AZ83" s="169">
        <f>SUM(W83*'Calcs Women No Intervention'!W59,diabetes_decrement*'Calcs Women No Intervention'!CB221,heart_decrement*'Calcs Women No Intervention'!CB286,stroke_decrement*'Calcs Women No Intervention'!CB351,cancer_decrement*SUM('Calcs Women No Intervention'!CB416,'Calcs Women No Intervention'!CB481))</f>
        <v>0</v>
      </c>
      <c r="BA83" s="169">
        <f>SUM(X83*'Calcs Women No Intervention'!X59,diabetes_decrement*'Calcs Women No Intervention'!CC221,heart_decrement*'Calcs Women No Intervention'!CC286,stroke_decrement*'Calcs Women No Intervention'!CC351,cancer_decrement*SUM('Calcs Women No Intervention'!CC416,'Calcs Women No Intervention'!CC481))</f>
        <v>0</v>
      </c>
      <c r="BB83" s="169">
        <f>SUM(Y83*'Calcs Women No Intervention'!Y59,diabetes_decrement*'Calcs Women No Intervention'!CD221,heart_decrement*'Calcs Women No Intervention'!CD286,stroke_decrement*'Calcs Women No Intervention'!CD351,cancer_decrement*SUM('Calcs Women No Intervention'!CD416,'Calcs Women No Intervention'!CD481))</f>
        <v>0</v>
      </c>
      <c r="BC83" s="169">
        <f>SUM(Z83*'Calcs Women No Intervention'!Z59,diabetes_decrement*'Calcs Women No Intervention'!CE221,heart_decrement*'Calcs Women No Intervention'!CE286,stroke_decrement*'Calcs Women No Intervention'!CE351,cancer_decrement*SUM('Calcs Women No Intervention'!CE416,'Calcs Women No Intervention'!CE481))</f>
        <v>0</v>
      </c>
      <c r="BD83" s="169">
        <f>SUM(AA83*'Calcs Women No Intervention'!AA59,diabetes_decrement*'Calcs Women No Intervention'!CF221,heart_decrement*'Calcs Women No Intervention'!CF286,stroke_decrement*'Calcs Women No Intervention'!CF351,cancer_decrement*SUM('Calcs Women No Intervention'!CF416,'Calcs Women No Intervention'!CF481))</f>
        <v>0</v>
      </c>
      <c r="BE83" s="169">
        <f>SUM(AB83*'Calcs Women No Intervention'!AB59,diabetes_decrement*'Calcs Women No Intervention'!CG221,heart_decrement*'Calcs Women No Intervention'!CG286,stroke_decrement*'Calcs Women No Intervention'!CG351,cancer_decrement*SUM('Calcs Women No Intervention'!CG416,'Calcs Women No Intervention'!CG481))</f>
        <v>0</v>
      </c>
    </row>
    <row r="84" spans="2:57" x14ac:dyDescent="0.3">
      <c r="B84" s="1">
        <v>18</v>
      </c>
      <c r="C84" s="53"/>
      <c r="D84" s="53"/>
      <c r="E84" s="53"/>
      <c r="F84" s="53"/>
      <c r="G84" s="53"/>
      <c r="H84" s="53"/>
      <c r="I84" s="53"/>
      <c r="J84" s="53"/>
      <c r="K84" s="53"/>
      <c r="L84" s="53"/>
      <c r="M84" s="53"/>
      <c r="N84" s="53"/>
      <c r="O84" s="53"/>
      <c r="P84" s="53"/>
      <c r="Q84" s="53"/>
      <c r="R84" s="53"/>
      <c r="S84" s="53"/>
      <c r="T84" s="53"/>
      <c r="U84" s="53">
        <f>MIN(SUMPRODUCT(CHOOSE({1,2,3,4,5,6},'Calcs Women No Intervention'!AW126,'Calcs Women No Intervention'!AW126^2,'Calcs Women No Intervention'!AW126^3,'Calcs Women No Intervention'!T94,1,1),Utilities!$BG$11:$BL$11),1)</f>
        <v>0.99155973775843731</v>
      </c>
      <c r="V84" s="53">
        <f>MIN(SUMPRODUCT(CHOOSE({1,2,3,4,5,6},'Calcs Women No Intervention'!AX126,'Calcs Women No Intervention'!AX126^2,'Calcs Women No Intervention'!AX126^3,'Calcs Women No Intervention'!U94,1,1),Utilities!$BG$11:$BL$11),1)</f>
        <v>0.98546410064343748</v>
      </c>
      <c r="W84" s="53">
        <f>MIN(SUMPRODUCT(CHOOSE({1,2,3,4,5,6},'Calcs Women No Intervention'!AY126,'Calcs Women No Intervention'!AY126^2,'Calcs Women No Intervention'!AY126^3,'Calcs Women No Intervention'!V94,1,1),Utilities!$BG$11:$BL$11),1)</f>
        <v>0.97933612683593751</v>
      </c>
      <c r="X84" s="53">
        <f>MIN(SUMPRODUCT(CHOOSE({1,2,3,4,5,6},'Calcs Women No Intervention'!AZ126,'Calcs Women No Intervention'!AZ126^2,'Calcs Women No Intervention'!AZ126^3,'Calcs Women No Intervention'!W94,1,1),Utilities!$BG$11:$BL$11),1)</f>
        <v>0.97317624851593743</v>
      </c>
      <c r="Y84" s="53">
        <f>MIN(SUMPRODUCT(CHOOSE({1,2,3,4,5,6},'Calcs Women No Intervention'!BA126,'Calcs Women No Intervention'!BA126^2,'Calcs Women No Intervention'!BA126^3,'Calcs Women No Intervention'!X94,1,1),Utilities!$BG$11:$BL$11),1)</f>
        <v>0.96698489786343744</v>
      </c>
      <c r="Z84" s="53">
        <f>MIN(SUMPRODUCT(CHOOSE({1,2,3,4,5,6},'Calcs Women No Intervention'!BB126,'Calcs Women No Intervention'!BB126^2,'Calcs Women No Intervention'!BB126^3,'Calcs Women No Intervention'!Y94,1,1),Utilities!$BG$11:$BL$11),1)</f>
        <v>0.96076250705843735</v>
      </c>
      <c r="AA84" s="53">
        <f>MIN(SUMPRODUCT(CHOOSE({1,2,3,4,5,6},'Calcs Women No Intervention'!BC126,'Calcs Women No Intervention'!BC126^2,'Calcs Women No Intervention'!BC126^3,'Calcs Women No Intervention'!Z94,1,1),Utilities!$BG$11:$BL$11),1)</f>
        <v>0.95450950828093728</v>
      </c>
      <c r="AB84" s="53">
        <f>MIN(SUMPRODUCT(CHOOSE({1,2,3,4,5,6},'Calcs Women No Intervention'!BD126,'Calcs Women No Intervention'!BD126^2,'Calcs Women No Intervention'!BD126^3,'Calcs Women No Intervention'!AA94,1,1),Utilities!$BG$11:$BL$11),1)</f>
        <v>0.94822633371093756</v>
      </c>
      <c r="AE84" s="1">
        <v>18</v>
      </c>
      <c r="AF84" s="169">
        <f>SUM(C84*'Calcs Women No Intervention'!C60,diabetes_decrement*'Calcs Women No Intervention'!BH222,heart_decrement*'Calcs Women No Intervention'!BH287,stroke_decrement*'Calcs Women No Intervention'!BH352,cancer_decrement*SUM('Calcs Women No Intervention'!BH417,'Calcs Women No Intervention'!BH482))</f>
        <v>0</v>
      </c>
      <c r="AG84" s="169">
        <f>SUM(D84*'Calcs Women No Intervention'!D60,diabetes_decrement*'Calcs Women No Intervention'!BI222,heart_decrement*'Calcs Women No Intervention'!BI287,stroke_decrement*'Calcs Women No Intervention'!BI352,cancer_decrement*SUM('Calcs Women No Intervention'!BI417,'Calcs Women No Intervention'!BI482))</f>
        <v>0</v>
      </c>
      <c r="AH84" s="169">
        <f>SUM(E84*'Calcs Women No Intervention'!E60,diabetes_decrement*'Calcs Women No Intervention'!BJ222,heart_decrement*'Calcs Women No Intervention'!BJ287,stroke_decrement*'Calcs Women No Intervention'!BJ352,cancer_decrement*SUM('Calcs Women No Intervention'!BJ417,'Calcs Women No Intervention'!BJ482))</f>
        <v>0</v>
      </c>
      <c r="AI84" s="169">
        <f>SUM(F84*'Calcs Women No Intervention'!F60,diabetes_decrement*'Calcs Women No Intervention'!BK222,heart_decrement*'Calcs Women No Intervention'!BK287,stroke_decrement*'Calcs Women No Intervention'!BK352,cancer_decrement*SUM('Calcs Women No Intervention'!BK417,'Calcs Women No Intervention'!BK482))</f>
        <v>0</v>
      </c>
      <c r="AJ84" s="169">
        <f>SUM(G84*'Calcs Women No Intervention'!G60,diabetes_decrement*'Calcs Women No Intervention'!BL222,heart_decrement*'Calcs Women No Intervention'!BL287,stroke_decrement*'Calcs Women No Intervention'!BL352,cancer_decrement*SUM('Calcs Women No Intervention'!BL417,'Calcs Women No Intervention'!BL482))</f>
        <v>0</v>
      </c>
      <c r="AK84" s="169">
        <f>SUM(H84*'Calcs Women No Intervention'!H60,diabetes_decrement*'Calcs Women No Intervention'!BM222,heart_decrement*'Calcs Women No Intervention'!BM287,stroke_decrement*'Calcs Women No Intervention'!BM352,cancer_decrement*SUM('Calcs Women No Intervention'!BM417,'Calcs Women No Intervention'!BM482))</f>
        <v>0</v>
      </c>
      <c r="AL84" s="169">
        <f>SUM(I84*'Calcs Women No Intervention'!I60,diabetes_decrement*'Calcs Women No Intervention'!BN222,heart_decrement*'Calcs Women No Intervention'!BN287,stroke_decrement*'Calcs Women No Intervention'!BN352,cancer_decrement*SUM('Calcs Women No Intervention'!BN417,'Calcs Women No Intervention'!BN482))</f>
        <v>0</v>
      </c>
      <c r="AM84" s="169">
        <f>SUM(J84*'Calcs Women No Intervention'!J60,diabetes_decrement*'Calcs Women No Intervention'!BO222,heart_decrement*'Calcs Women No Intervention'!BO287,stroke_decrement*'Calcs Women No Intervention'!BO352,cancer_decrement*SUM('Calcs Women No Intervention'!BO417,'Calcs Women No Intervention'!BO482))</f>
        <v>0</v>
      </c>
      <c r="AN84" s="169">
        <f>SUM(K84*'Calcs Women No Intervention'!K60,diabetes_decrement*'Calcs Women No Intervention'!BP222,heart_decrement*'Calcs Women No Intervention'!BP287,stroke_decrement*'Calcs Women No Intervention'!BP352,cancer_decrement*SUM('Calcs Women No Intervention'!BP417,'Calcs Women No Intervention'!BP482))</f>
        <v>0</v>
      </c>
      <c r="AO84" s="169">
        <f>SUM(L84*'Calcs Women No Intervention'!L60,diabetes_decrement*'Calcs Women No Intervention'!BQ222,heart_decrement*'Calcs Women No Intervention'!BQ287,stroke_decrement*'Calcs Women No Intervention'!BQ352,cancer_decrement*SUM('Calcs Women No Intervention'!BQ417,'Calcs Women No Intervention'!BQ482))</f>
        <v>0</v>
      </c>
      <c r="AP84" s="169">
        <f>SUM(M84*'Calcs Women No Intervention'!M60,diabetes_decrement*'Calcs Women No Intervention'!BR222,heart_decrement*'Calcs Women No Intervention'!BR287,stroke_decrement*'Calcs Women No Intervention'!BR352,cancer_decrement*SUM('Calcs Women No Intervention'!BR417,'Calcs Women No Intervention'!BR482))</f>
        <v>0</v>
      </c>
      <c r="AQ84" s="169">
        <f>SUM(N84*'Calcs Women No Intervention'!N60,diabetes_decrement*'Calcs Women No Intervention'!BS222,heart_decrement*'Calcs Women No Intervention'!BS287,stroke_decrement*'Calcs Women No Intervention'!BS352,cancer_decrement*SUM('Calcs Women No Intervention'!BS417,'Calcs Women No Intervention'!BS482))</f>
        <v>0</v>
      </c>
      <c r="AR84" s="169">
        <f>SUM(O84*'Calcs Women No Intervention'!O60,diabetes_decrement*'Calcs Women No Intervention'!BT222,heart_decrement*'Calcs Women No Intervention'!BT287,stroke_decrement*'Calcs Women No Intervention'!BT352,cancer_decrement*SUM('Calcs Women No Intervention'!BT417,'Calcs Women No Intervention'!BT482))</f>
        <v>0</v>
      </c>
      <c r="AS84" s="169">
        <f>SUM(P84*'Calcs Women No Intervention'!P60,diabetes_decrement*'Calcs Women No Intervention'!BU222,heart_decrement*'Calcs Women No Intervention'!BU287,stroke_decrement*'Calcs Women No Intervention'!BU352,cancer_decrement*SUM('Calcs Women No Intervention'!BU417,'Calcs Women No Intervention'!BU482))</f>
        <v>0</v>
      </c>
      <c r="AT84" s="169">
        <f>SUM(Q84*'Calcs Women No Intervention'!Q60,diabetes_decrement*'Calcs Women No Intervention'!BV222,heart_decrement*'Calcs Women No Intervention'!BV287,stroke_decrement*'Calcs Women No Intervention'!BV352,cancer_decrement*SUM('Calcs Women No Intervention'!BV417,'Calcs Women No Intervention'!BV482))</f>
        <v>0</v>
      </c>
      <c r="AU84" s="169">
        <f>SUM(R84*'Calcs Women No Intervention'!R60,diabetes_decrement*'Calcs Women No Intervention'!BW222,heart_decrement*'Calcs Women No Intervention'!BW287,stroke_decrement*'Calcs Women No Intervention'!BW352,cancer_decrement*SUM('Calcs Women No Intervention'!BW417,'Calcs Women No Intervention'!BW482))</f>
        <v>0</v>
      </c>
      <c r="AV84" s="169">
        <f>SUM(S84*'Calcs Women No Intervention'!S60,diabetes_decrement*'Calcs Women No Intervention'!BX222,heart_decrement*'Calcs Women No Intervention'!BX287,stroke_decrement*'Calcs Women No Intervention'!BX352,cancer_decrement*SUM('Calcs Women No Intervention'!BX417,'Calcs Women No Intervention'!BX482))</f>
        <v>0</v>
      </c>
      <c r="AW84" s="169">
        <f>SUM(T84*'Calcs Women No Intervention'!T60,diabetes_decrement*'Calcs Women No Intervention'!BY222,heart_decrement*'Calcs Women No Intervention'!BY287,stroke_decrement*'Calcs Women No Intervention'!BY352,cancer_decrement*SUM('Calcs Women No Intervention'!BY417,'Calcs Women No Intervention'!BY482))</f>
        <v>0</v>
      </c>
      <c r="AX84" s="169">
        <f>SUM(U84*'Calcs Women No Intervention'!U60,diabetes_decrement*'Calcs Women No Intervention'!BZ222,heart_decrement*'Calcs Women No Intervention'!BZ287,stroke_decrement*'Calcs Women No Intervention'!BZ352,cancer_decrement*SUM('Calcs Women No Intervention'!BZ417,'Calcs Women No Intervention'!BZ482))</f>
        <v>0</v>
      </c>
      <c r="AY84" s="169">
        <f>SUM(V84*'Calcs Women No Intervention'!V60,diabetes_decrement*'Calcs Women No Intervention'!CA222,heart_decrement*'Calcs Women No Intervention'!CA287,stroke_decrement*'Calcs Women No Intervention'!CA352,cancer_decrement*SUM('Calcs Women No Intervention'!CA417,'Calcs Women No Intervention'!CA482))</f>
        <v>0</v>
      </c>
      <c r="AZ84" s="169">
        <f>SUM(W84*'Calcs Women No Intervention'!W60,diabetes_decrement*'Calcs Women No Intervention'!CB222,heart_decrement*'Calcs Women No Intervention'!CB287,stroke_decrement*'Calcs Women No Intervention'!CB352,cancer_decrement*SUM('Calcs Women No Intervention'!CB417,'Calcs Women No Intervention'!CB482))</f>
        <v>0</v>
      </c>
      <c r="BA84" s="169">
        <f>SUM(X84*'Calcs Women No Intervention'!X60,diabetes_decrement*'Calcs Women No Intervention'!CC222,heart_decrement*'Calcs Women No Intervention'!CC287,stroke_decrement*'Calcs Women No Intervention'!CC352,cancer_decrement*SUM('Calcs Women No Intervention'!CC417,'Calcs Women No Intervention'!CC482))</f>
        <v>0</v>
      </c>
      <c r="BB84" s="169">
        <f>SUM(Y84*'Calcs Women No Intervention'!Y60,diabetes_decrement*'Calcs Women No Intervention'!CD222,heart_decrement*'Calcs Women No Intervention'!CD287,stroke_decrement*'Calcs Women No Intervention'!CD352,cancer_decrement*SUM('Calcs Women No Intervention'!CD417,'Calcs Women No Intervention'!CD482))</f>
        <v>0</v>
      </c>
      <c r="BC84" s="169">
        <f>SUM(Z84*'Calcs Women No Intervention'!Z60,diabetes_decrement*'Calcs Women No Intervention'!CE222,heart_decrement*'Calcs Women No Intervention'!CE287,stroke_decrement*'Calcs Women No Intervention'!CE352,cancer_decrement*SUM('Calcs Women No Intervention'!CE417,'Calcs Women No Intervention'!CE482))</f>
        <v>0</v>
      </c>
      <c r="BD84" s="169">
        <f>SUM(AA84*'Calcs Women No Intervention'!AA60,diabetes_decrement*'Calcs Women No Intervention'!CF222,heart_decrement*'Calcs Women No Intervention'!CF287,stroke_decrement*'Calcs Women No Intervention'!CF352,cancer_decrement*SUM('Calcs Women No Intervention'!CF417,'Calcs Women No Intervention'!CF482))</f>
        <v>0</v>
      </c>
      <c r="BE84" s="169">
        <f>SUM(AB84*'Calcs Women No Intervention'!AB60,diabetes_decrement*'Calcs Women No Intervention'!CG222,heart_decrement*'Calcs Women No Intervention'!CG287,stroke_decrement*'Calcs Women No Intervention'!CG352,cancer_decrement*SUM('Calcs Women No Intervention'!CG417,'Calcs Women No Intervention'!CG482))</f>
        <v>0</v>
      </c>
    </row>
    <row r="85" spans="2:57" x14ac:dyDescent="0.3">
      <c r="B85" s="1">
        <v>19</v>
      </c>
      <c r="C85" s="53"/>
      <c r="D85" s="53"/>
      <c r="E85" s="53"/>
      <c r="F85" s="53"/>
      <c r="G85" s="53"/>
      <c r="H85" s="53"/>
      <c r="I85" s="53"/>
      <c r="J85" s="53"/>
      <c r="K85" s="53"/>
      <c r="L85" s="53"/>
      <c r="M85" s="53"/>
      <c r="N85" s="53"/>
      <c r="O85" s="53"/>
      <c r="P85" s="53"/>
      <c r="Q85" s="53"/>
      <c r="R85" s="53"/>
      <c r="S85" s="53"/>
      <c r="T85" s="53"/>
      <c r="U85" s="53"/>
      <c r="V85" s="53">
        <f>MIN(SUMPRODUCT(CHOOSE({1,2,3,4,5,6},'Calcs Women No Intervention'!AX127,'Calcs Women No Intervention'!AX127^2,'Calcs Women No Intervention'!AX127^3,'Calcs Women No Intervention'!U95,1,1),Utilities!$BG$11:$BL$11),1)</f>
        <v>0.99155973775843731</v>
      </c>
      <c r="W85" s="53">
        <f>MIN(SUMPRODUCT(CHOOSE({1,2,3,4,5,6},'Calcs Women No Intervention'!AY127,'Calcs Women No Intervention'!AY127^2,'Calcs Women No Intervention'!AY127^3,'Calcs Women No Intervention'!V95,1,1),Utilities!$BG$11:$BL$11),1)</f>
        <v>0.98546410064343748</v>
      </c>
      <c r="X85" s="53">
        <f>MIN(SUMPRODUCT(CHOOSE({1,2,3,4,5,6},'Calcs Women No Intervention'!AZ127,'Calcs Women No Intervention'!AZ127^2,'Calcs Women No Intervention'!AZ127^3,'Calcs Women No Intervention'!W95,1,1),Utilities!$BG$11:$BL$11),1)</f>
        <v>0.97933612683593751</v>
      </c>
      <c r="Y85" s="53">
        <f>MIN(SUMPRODUCT(CHOOSE({1,2,3,4,5,6},'Calcs Women No Intervention'!BA127,'Calcs Women No Intervention'!BA127^2,'Calcs Women No Intervention'!BA127^3,'Calcs Women No Intervention'!X95,1,1),Utilities!$BG$11:$BL$11),1)</f>
        <v>0.97317624851593743</v>
      </c>
      <c r="Z85" s="53">
        <f>MIN(SUMPRODUCT(CHOOSE({1,2,3,4,5,6},'Calcs Women No Intervention'!BB127,'Calcs Women No Intervention'!BB127^2,'Calcs Women No Intervention'!BB127^3,'Calcs Women No Intervention'!Y95,1,1),Utilities!$BG$11:$BL$11),1)</f>
        <v>0.96698489786343744</v>
      </c>
      <c r="AA85" s="53">
        <f>MIN(SUMPRODUCT(CHOOSE({1,2,3,4,5,6},'Calcs Women No Intervention'!BC127,'Calcs Women No Intervention'!BC127^2,'Calcs Women No Intervention'!BC127^3,'Calcs Women No Intervention'!Z95,1,1),Utilities!$BG$11:$BL$11),1)</f>
        <v>0.96076250705843735</v>
      </c>
      <c r="AB85" s="53">
        <f>MIN(SUMPRODUCT(CHOOSE({1,2,3,4,5,6},'Calcs Women No Intervention'!BD127,'Calcs Women No Intervention'!BD127^2,'Calcs Women No Intervention'!BD127^3,'Calcs Women No Intervention'!AA95,1,1),Utilities!$BG$11:$BL$11),1)</f>
        <v>0.95450950828093728</v>
      </c>
      <c r="AE85" s="1">
        <v>19</v>
      </c>
      <c r="AF85" s="169">
        <f>SUM(C85*'Calcs Women No Intervention'!C61,diabetes_decrement*'Calcs Women No Intervention'!BH223,heart_decrement*'Calcs Women No Intervention'!BH288,stroke_decrement*'Calcs Women No Intervention'!BH353,cancer_decrement*SUM('Calcs Women No Intervention'!BH418,'Calcs Women No Intervention'!BH483))</f>
        <v>0</v>
      </c>
      <c r="AG85" s="169">
        <f>SUM(D85*'Calcs Women No Intervention'!D61,diabetes_decrement*'Calcs Women No Intervention'!BI223,heart_decrement*'Calcs Women No Intervention'!BI288,stroke_decrement*'Calcs Women No Intervention'!BI353,cancer_decrement*SUM('Calcs Women No Intervention'!BI418,'Calcs Women No Intervention'!BI483))</f>
        <v>0</v>
      </c>
      <c r="AH85" s="169">
        <f>SUM(E85*'Calcs Women No Intervention'!E61,diabetes_decrement*'Calcs Women No Intervention'!BJ223,heart_decrement*'Calcs Women No Intervention'!BJ288,stroke_decrement*'Calcs Women No Intervention'!BJ353,cancer_decrement*SUM('Calcs Women No Intervention'!BJ418,'Calcs Women No Intervention'!BJ483))</f>
        <v>0</v>
      </c>
      <c r="AI85" s="169">
        <f>SUM(F85*'Calcs Women No Intervention'!F61,diabetes_decrement*'Calcs Women No Intervention'!BK223,heart_decrement*'Calcs Women No Intervention'!BK288,stroke_decrement*'Calcs Women No Intervention'!BK353,cancer_decrement*SUM('Calcs Women No Intervention'!BK418,'Calcs Women No Intervention'!BK483))</f>
        <v>0</v>
      </c>
      <c r="AJ85" s="169">
        <f>SUM(G85*'Calcs Women No Intervention'!G61,diabetes_decrement*'Calcs Women No Intervention'!BL223,heart_decrement*'Calcs Women No Intervention'!BL288,stroke_decrement*'Calcs Women No Intervention'!BL353,cancer_decrement*SUM('Calcs Women No Intervention'!BL418,'Calcs Women No Intervention'!BL483))</f>
        <v>0</v>
      </c>
      <c r="AK85" s="169">
        <f>SUM(H85*'Calcs Women No Intervention'!H61,diabetes_decrement*'Calcs Women No Intervention'!BM223,heart_decrement*'Calcs Women No Intervention'!BM288,stroke_decrement*'Calcs Women No Intervention'!BM353,cancer_decrement*SUM('Calcs Women No Intervention'!BM418,'Calcs Women No Intervention'!BM483))</f>
        <v>0</v>
      </c>
      <c r="AL85" s="169">
        <f>SUM(I85*'Calcs Women No Intervention'!I61,diabetes_decrement*'Calcs Women No Intervention'!BN223,heart_decrement*'Calcs Women No Intervention'!BN288,stroke_decrement*'Calcs Women No Intervention'!BN353,cancer_decrement*SUM('Calcs Women No Intervention'!BN418,'Calcs Women No Intervention'!BN483))</f>
        <v>0</v>
      </c>
      <c r="AM85" s="169">
        <f>SUM(J85*'Calcs Women No Intervention'!J61,diabetes_decrement*'Calcs Women No Intervention'!BO223,heart_decrement*'Calcs Women No Intervention'!BO288,stroke_decrement*'Calcs Women No Intervention'!BO353,cancer_decrement*SUM('Calcs Women No Intervention'!BO418,'Calcs Women No Intervention'!BO483))</f>
        <v>0</v>
      </c>
      <c r="AN85" s="169">
        <f>SUM(K85*'Calcs Women No Intervention'!K61,diabetes_decrement*'Calcs Women No Intervention'!BP223,heart_decrement*'Calcs Women No Intervention'!BP288,stroke_decrement*'Calcs Women No Intervention'!BP353,cancer_decrement*SUM('Calcs Women No Intervention'!BP418,'Calcs Women No Intervention'!BP483))</f>
        <v>0</v>
      </c>
      <c r="AO85" s="169">
        <f>SUM(L85*'Calcs Women No Intervention'!L61,diabetes_decrement*'Calcs Women No Intervention'!BQ223,heart_decrement*'Calcs Women No Intervention'!BQ288,stroke_decrement*'Calcs Women No Intervention'!BQ353,cancer_decrement*SUM('Calcs Women No Intervention'!BQ418,'Calcs Women No Intervention'!BQ483))</f>
        <v>0</v>
      </c>
      <c r="AP85" s="169">
        <f>SUM(M85*'Calcs Women No Intervention'!M61,diabetes_decrement*'Calcs Women No Intervention'!BR223,heart_decrement*'Calcs Women No Intervention'!BR288,stroke_decrement*'Calcs Women No Intervention'!BR353,cancer_decrement*SUM('Calcs Women No Intervention'!BR418,'Calcs Women No Intervention'!BR483))</f>
        <v>0</v>
      </c>
      <c r="AQ85" s="169">
        <f>SUM(N85*'Calcs Women No Intervention'!N61,diabetes_decrement*'Calcs Women No Intervention'!BS223,heart_decrement*'Calcs Women No Intervention'!BS288,stroke_decrement*'Calcs Women No Intervention'!BS353,cancer_decrement*SUM('Calcs Women No Intervention'!BS418,'Calcs Women No Intervention'!BS483))</f>
        <v>0</v>
      </c>
      <c r="AR85" s="169">
        <f>SUM(O85*'Calcs Women No Intervention'!O61,diabetes_decrement*'Calcs Women No Intervention'!BT223,heart_decrement*'Calcs Women No Intervention'!BT288,stroke_decrement*'Calcs Women No Intervention'!BT353,cancer_decrement*SUM('Calcs Women No Intervention'!BT418,'Calcs Women No Intervention'!BT483))</f>
        <v>0</v>
      </c>
      <c r="AS85" s="169">
        <f>SUM(P85*'Calcs Women No Intervention'!P61,diabetes_decrement*'Calcs Women No Intervention'!BU223,heart_decrement*'Calcs Women No Intervention'!BU288,stroke_decrement*'Calcs Women No Intervention'!BU353,cancer_decrement*SUM('Calcs Women No Intervention'!BU418,'Calcs Women No Intervention'!BU483))</f>
        <v>0</v>
      </c>
      <c r="AT85" s="169">
        <f>SUM(Q85*'Calcs Women No Intervention'!Q61,diabetes_decrement*'Calcs Women No Intervention'!BV223,heart_decrement*'Calcs Women No Intervention'!BV288,stroke_decrement*'Calcs Women No Intervention'!BV353,cancer_decrement*SUM('Calcs Women No Intervention'!BV418,'Calcs Women No Intervention'!BV483))</f>
        <v>0</v>
      </c>
      <c r="AU85" s="169">
        <f>SUM(R85*'Calcs Women No Intervention'!R61,diabetes_decrement*'Calcs Women No Intervention'!BW223,heart_decrement*'Calcs Women No Intervention'!BW288,stroke_decrement*'Calcs Women No Intervention'!BW353,cancer_decrement*SUM('Calcs Women No Intervention'!BW418,'Calcs Women No Intervention'!BW483))</f>
        <v>0</v>
      </c>
      <c r="AV85" s="169">
        <f>SUM(S85*'Calcs Women No Intervention'!S61,diabetes_decrement*'Calcs Women No Intervention'!BX223,heart_decrement*'Calcs Women No Intervention'!BX288,stroke_decrement*'Calcs Women No Intervention'!BX353,cancer_decrement*SUM('Calcs Women No Intervention'!BX418,'Calcs Women No Intervention'!BX483))</f>
        <v>0</v>
      </c>
      <c r="AW85" s="169">
        <f>SUM(T85*'Calcs Women No Intervention'!T61,diabetes_decrement*'Calcs Women No Intervention'!BY223,heart_decrement*'Calcs Women No Intervention'!BY288,stroke_decrement*'Calcs Women No Intervention'!BY353,cancer_decrement*SUM('Calcs Women No Intervention'!BY418,'Calcs Women No Intervention'!BY483))</f>
        <v>0</v>
      </c>
      <c r="AX85" s="169">
        <f>SUM(U85*'Calcs Women No Intervention'!U61,diabetes_decrement*'Calcs Women No Intervention'!BZ223,heart_decrement*'Calcs Women No Intervention'!BZ288,stroke_decrement*'Calcs Women No Intervention'!BZ353,cancer_decrement*SUM('Calcs Women No Intervention'!BZ418,'Calcs Women No Intervention'!BZ483))</f>
        <v>0</v>
      </c>
      <c r="AY85" s="169">
        <f>SUM(V85*'Calcs Women No Intervention'!V61,diabetes_decrement*'Calcs Women No Intervention'!CA223,heart_decrement*'Calcs Women No Intervention'!CA288,stroke_decrement*'Calcs Women No Intervention'!CA353,cancer_decrement*SUM('Calcs Women No Intervention'!CA418,'Calcs Women No Intervention'!CA483))</f>
        <v>0</v>
      </c>
      <c r="AZ85" s="169">
        <f>SUM(W85*'Calcs Women No Intervention'!W61,diabetes_decrement*'Calcs Women No Intervention'!CB223,heart_decrement*'Calcs Women No Intervention'!CB288,stroke_decrement*'Calcs Women No Intervention'!CB353,cancer_decrement*SUM('Calcs Women No Intervention'!CB418,'Calcs Women No Intervention'!CB483))</f>
        <v>0</v>
      </c>
      <c r="BA85" s="169">
        <f>SUM(X85*'Calcs Women No Intervention'!X61,diabetes_decrement*'Calcs Women No Intervention'!CC223,heart_decrement*'Calcs Women No Intervention'!CC288,stroke_decrement*'Calcs Women No Intervention'!CC353,cancer_decrement*SUM('Calcs Women No Intervention'!CC418,'Calcs Women No Intervention'!CC483))</f>
        <v>0</v>
      </c>
      <c r="BB85" s="169">
        <f>SUM(Y85*'Calcs Women No Intervention'!Y61,diabetes_decrement*'Calcs Women No Intervention'!CD223,heart_decrement*'Calcs Women No Intervention'!CD288,stroke_decrement*'Calcs Women No Intervention'!CD353,cancer_decrement*SUM('Calcs Women No Intervention'!CD418,'Calcs Women No Intervention'!CD483))</f>
        <v>0</v>
      </c>
      <c r="BC85" s="169">
        <f>SUM(Z85*'Calcs Women No Intervention'!Z61,diabetes_decrement*'Calcs Women No Intervention'!CE223,heart_decrement*'Calcs Women No Intervention'!CE288,stroke_decrement*'Calcs Women No Intervention'!CE353,cancer_decrement*SUM('Calcs Women No Intervention'!CE418,'Calcs Women No Intervention'!CE483))</f>
        <v>0</v>
      </c>
      <c r="BD85" s="169">
        <f>SUM(AA85*'Calcs Women No Intervention'!AA61,diabetes_decrement*'Calcs Women No Intervention'!CF223,heart_decrement*'Calcs Women No Intervention'!CF288,stroke_decrement*'Calcs Women No Intervention'!CF353,cancer_decrement*SUM('Calcs Women No Intervention'!CF418,'Calcs Women No Intervention'!CF483))</f>
        <v>0</v>
      </c>
      <c r="BE85" s="169">
        <f>SUM(AB85*'Calcs Women No Intervention'!AB61,diabetes_decrement*'Calcs Women No Intervention'!CG223,heart_decrement*'Calcs Women No Intervention'!CG288,stroke_decrement*'Calcs Women No Intervention'!CG353,cancer_decrement*SUM('Calcs Women No Intervention'!CG418,'Calcs Women No Intervention'!CG483))</f>
        <v>0</v>
      </c>
    </row>
    <row r="86" spans="2:57" x14ac:dyDescent="0.3">
      <c r="B86" s="1">
        <v>20</v>
      </c>
      <c r="C86" s="53"/>
      <c r="D86" s="53"/>
      <c r="E86" s="53"/>
      <c r="F86" s="53"/>
      <c r="G86" s="53"/>
      <c r="H86" s="53"/>
      <c r="I86" s="53"/>
      <c r="J86" s="53"/>
      <c r="K86" s="53"/>
      <c r="L86" s="53"/>
      <c r="M86" s="53"/>
      <c r="N86" s="53"/>
      <c r="O86" s="53"/>
      <c r="P86" s="53"/>
      <c r="Q86" s="53"/>
      <c r="R86" s="53"/>
      <c r="S86" s="53"/>
      <c r="T86" s="53"/>
      <c r="U86" s="53"/>
      <c r="V86" s="53"/>
      <c r="W86" s="53">
        <f>MIN(SUMPRODUCT(CHOOSE({1,2,3,4,5,6},'Calcs Women No Intervention'!AY128,'Calcs Women No Intervention'!AY128^2,'Calcs Women No Intervention'!AY128^3,'Calcs Women No Intervention'!V96,1,1),Utilities!$BG$11:$BL$11),1)</f>
        <v>0.99155973775843731</v>
      </c>
      <c r="X86" s="53">
        <f>MIN(SUMPRODUCT(CHOOSE({1,2,3,4,5,6},'Calcs Women No Intervention'!AZ128,'Calcs Women No Intervention'!AZ128^2,'Calcs Women No Intervention'!AZ128^3,'Calcs Women No Intervention'!W96,1,1),Utilities!$BG$11:$BL$11),1)</f>
        <v>0.98546410064343748</v>
      </c>
      <c r="Y86" s="53">
        <f>MIN(SUMPRODUCT(CHOOSE({1,2,3,4,5,6},'Calcs Women No Intervention'!BA128,'Calcs Women No Intervention'!BA128^2,'Calcs Women No Intervention'!BA128^3,'Calcs Women No Intervention'!X96,1,1),Utilities!$BG$11:$BL$11),1)</f>
        <v>0.97933612683593751</v>
      </c>
      <c r="Z86" s="53">
        <f>MIN(SUMPRODUCT(CHOOSE({1,2,3,4,5,6},'Calcs Women No Intervention'!BB128,'Calcs Women No Intervention'!BB128^2,'Calcs Women No Intervention'!BB128^3,'Calcs Women No Intervention'!Y96,1,1),Utilities!$BG$11:$BL$11),1)</f>
        <v>0.97317624851593743</v>
      </c>
      <c r="AA86" s="53">
        <f>MIN(SUMPRODUCT(CHOOSE({1,2,3,4,5,6},'Calcs Women No Intervention'!BC128,'Calcs Women No Intervention'!BC128^2,'Calcs Women No Intervention'!BC128^3,'Calcs Women No Intervention'!Z96,1,1),Utilities!$BG$11:$BL$11),1)</f>
        <v>0.96698489786343744</v>
      </c>
      <c r="AB86" s="53">
        <f>MIN(SUMPRODUCT(CHOOSE({1,2,3,4,5,6},'Calcs Women No Intervention'!BD128,'Calcs Women No Intervention'!BD128^2,'Calcs Women No Intervention'!BD128^3,'Calcs Women No Intervention'!AA96,1,1),Utilities!$BG$11:$BL$11),1)</f>
        <v>0.96076250705843735</v>
      </c>
      <c r="AE86" s="1">
        <v>20</v>
      </c>
      <c r="AF86" s="169">
        <f>SUM(C86*'Calcs Women No Intervention'!C62,diabetes_decrement*'Calcs Women No Intervention'!BH224,heart_decrement*'Calcs Women No Intervention'!BH289,stroke_decrement*'Calcs Women No Intervention'!BH354,cancer_decrement*SUM('Calcs Women No Intervention'!BH419,'Calcs Women No Intervention'!BH484))</f>
        <v>0</v>
      </c>
      <c r="AG86" s="169">
        <f>SUM(D86*'Calcs Women No Intervention'!D62,diabetes_decrement*'Calcs Women No Intervention'!BI224,heart_decrement*'Calcs Women No Intervention'!BI289,stroke_decrement*'Calcs Women No Intervention'!BI354,cancer_decrement*SUM('Calcs Women No Intervention'!BI419,'Calcs Women No Intervention'!BI484))</f>
        <v>0</v>
      </c>
      <c r="AH86" s="169">
        <f>SUM(E86*'Calcs Women No Intervention'!E62,diabetes_decrement*'Calcs Women No Intervention'!BJ224,heart_decrement*'Calcs Women No Intervention'!BJ289,stroke_decrement*'Calcs Women No Intervention'!BJ354,cancer_decrement*SUM('Calcs Women No Intervention'!BJ419,'Calcs Women No Intervention'!BJ484))</f>
        <v>0</v>
      </c>
      <c r="AI86" s="169">
        <f>SUM(F86*'Calcs Women No Intervention'!F62,diabetes_decrement*'Calcs Women No Intervention'!BK224,heart_decrement*'Calcs Women No Intervention'!BK289,stroke_decrement*'Calcs Women No Intervention'!BK354,cancer_decrement*SUM('Calcs Women No Intervention'!BK419,'Calcs Women No Intervention'!BK484))</f>
        <v>0</v>
      </c>
      <c r="AJ86" s="169">
        <f>SUM(G86*'Calcs Women No Intervention'!G62,diabetes_decrement*'Calcs Women No Intervention'!BL224,heart_decrement*'Calcs Women No Intervention'!BL289,stroke_decrement*'Calcs Women No Intervention'!BL354,cancer_decrement*SUM('Calcs Women No Intervention'!BL419,'Calcs Women No Intervention'!BL484))</f>
        <v>0</v>
      </c>
      <c r="AK86" s="169">
        <f>SUM(H86*'Calcs Women No Intervention'!H62,diabetes_decrement*'Calcs Women No Intervention'!BM224,heart_decrement*'Calcs Women No Intervention'!BM289,stroke_decrement*'Calcs Women No Intervention'!BM354,cancer_decrement*SUM('Calcs Women No Intervention'!BM419,'Calcs Women No Intervention'!BM484))</f>
        <v>0</v>
      </c>
      <c r="AL86" s="169">
        <f>SUM(I86*'Calcs Women No Intervention'!I62,diabetes_decrement*'Calcs Women No Intervention'!BN224,heart_decrement*'Calcs Women No Intervention'!BN289,stroke_decrement*'Calcs Women No Intervention'!BN354,cancer_decrement*SUM('Calcs Women No Intervention'!BN419,'Calcs Women No Intervention'!BN484))</f>
        <v>0</v>
      </c>
      <c r="AM86" s="169">
        <f>SUM(J86*'Calcs Women No Intervention'!J62,diabetes_decrement*'Calcs Women No Intervention'!BO224,heart_decrement*'Calcs Women No Intervention'!BO289,stroke_decrement*'Calcs Women No Intervention'!BO354,cancer_decrement*SUM('Calcs Women No Intervention'!BO419,'Calcs Women No Intervention'!BO484))</f>
        <v>0</v>
      </c>
      <c r="AN86" s="169">
        <f>SUM(K86*'Calcs Women No Intervention'!K62,diabetes_decrement*'Calcs Women No Intervention'!BP224,heart_decrement*'Calcs Women No Intervention'!BP289,stroke_decrement*'Calcs Women No Intervention'!BP354,cancer_decrement*SUM('Calcs Women No Intervention'!BP419,'Calcs Women No Intervention'!BP484))</f>
        <v>0</v>
      </c>
      <c r="AO86" s="169">
        <f>SUM(L86*'Calcs Women No Intervention'!L62,diabetes_decrement*'Calcs Women No Intervention'!BQ224,heart_decrement*'Calcs Women No Intervention'!BQ289,stroke_decrement*'Calcs Women No Intervention'!BQ354,cancer_decrement*SUM('Calcs Women No Intervention'!BQ419,'Calcs Women No Intervention'!BQ484))</f>
        <v>0</v>
      </c>
      <c r="AP86" s="169">
        <f>SUM(M86*'Calcs Women No Intervention'!M62,diabetes_decrement*'Calcs Women No Intervention'!BR224,heart_decrement*'Calcs Women No Intervention'!BR289,stroke_decrement*'Calcs Women No Intervention'!BR354,cancer_decrement*SUM('Calcs Women No Intervention'!BR419,'Calcs Women No Intervention'!BR484))</f>
        <v>0</v>
      </c>
      <c r="AQ86" s="169">
        <f>SUM(N86*'Calcs Women No Intervention'!N62,diabetes_decrement*'Calcs Women No Intervention'!BS224,heart_decrement*'Calcs Women No Intervention'!BS289,stroke_decrement*'Calcs Women No Intervention'!BS354,cancer_decrement*SUM('Calcs Women No Intervention'!BS419,'Calcs Women No Intervention'!BS484))</f>
        <v>0</v>
      </c>
      <c r="AR86" s="169">
        <f>SUM(O86*'Calcs Women No Intervention'!O62,diabetes_decrement*'Calcs Women No Intervention'!BT224,heart_decrement*'Calcs Women No Intervention'!BT289,stroke_decrement*'Calcs Women No Intervention'!BT354,cancer_decrement*SUM('Calcs Women No Intervention'!BT419,'Calcs Women No Intervention'!BT484))</f>
        <v>0</v>
      </c>
      <c r="AS86" s="169">
        <f>SUM(P86*'Calcs Women No Intervention'!P62,diabetes_decrement*'Calcs Women No Intervention'!BU224,heart_decrement*'Calcs Women No Intervention'!BU289,stroke_decrement*'Calcs Women No Intervention'!BU354,cancer_decrement*SUM('Calcs Women No Intervention'!BU419,'Calcs Women No Intervention'!BU484))</f>
        <v>0</v>
      </c>
      <c r="AT86" s="169">
        <f>SUM(Q86*'Calcs Women No Intervention'!Q62,diabetes_decrement*'Calcs Women No Intervention'!BV224,heart_decrement*'Calcs Women No Intervention'!BV289,stroke_decrement*'Calcs Women No Intervention'!BV354,cancer_decrement*SUM('Calcs Women No Intervention'!BV419,'Calcs Women No Intervention'!BV484))</f>
        <v>0</v>
      </c>
      <c r="AU86" s="169">
        <f>SUM(R86*'Calcs Women No Intervention'!R62,diabetes_decrement*'Calcs Women No Intervention'!BW224,heart_decrement*'Calcs Women No Intervention'!BW289,stroke_decrement*'Calcs Women No Intervention'!BW354,cancer_decrement*SUM('Calcs Women No Intervention'!BW419,'Calcs Women No Intervention'!BW484))</f>
        <v>0</v>
      </c>
      <c r="AV86" s="169">
        <f>SUM(S86*'Calcs Women No Intervention'!S62,diabetes_decrement*'Calcs Women No Intervention'!BX224,heart_decrement*'Calcs Women No Intervention'!BX289,stroke_decrement*'Calcs Women No Intervention'!BX354,cancer_decrement*SUM('Calcs Women No Intervention'!BX419,'Calcs Women No Intervention'!BX484))</f>
        <v>0</v>
      </c>
      <c r="AW86" s="169">
        <f>SUM(T86*'Calcs Women No Intervention'!T62,diabetes_decrement*'Calcs Women No Intervention'!BY224,heart_decrement*'Calcs Women No Intervention'!BY289,stroke_decrement*'Calcs Women No Intervention'!BY354,cancer_decrement*SUM('Calcs Women No Intervention'!BY419,'Calcs Women No Intervention'!BY484))</f>
        <v>0</v>
      </c>
      <c r="AX86" s="169">
        <f>SUM(U86*'Calcs Women No Intervention'!U62,diabetes_decrement*'Calcs Women No Intervention'!BZ224,heart_decrement*'Calcs Women No Intervention'!BZ289,stroke_decrement*'Calcs Women No Intervention'!BZ354,cancer_decrement*SUM('Calcs Women No Intervention'!BZ419,'Calcs Women No Intervention'!BZ484))</f>
        <v>0</v>
      </c>
      <c r="AY86" s="169">
        <f>SUM(V86*'Calcs Women No Intervention'!V62,diabetes_decrement*'Calcs Women No Intervention'!CA224,heart_decrement*'Calcs Women No Intervention'!CA289,stroke_decrement*'Calcs Women No Intervention'!CA354,cancer_decrement*SUM('Calcs Women No Intervention'!CA419,'Calcs Women No Intervention'!CA484))</f>
        <v>0</v>
      </c>
      <c r="AZ86" s="169">
        <f>SUM(W86*'Calcs Women No Intervention'!W62,diabetes_decrement*'Calcs Women No Intervention'!CB224,heart_decrement*'Calcs Women No Intervention'!CB289,stroke_decrement*'Calcs Women No Intervention'!CB354,cancer_decrement*SUM('Calcs Women No Intervention'!CB419,'Calcs Women No Intervention'!CB484))</f>
        <v>0</v>
      </c>
      <c r="BA86" s="169">
        <f>SUM(X86*'Calcs Women No Intervention'!X62,diabetes_decrement*'Calcs Women No Intervention'!CC224,heart_decrement*'Calcs Women No Intervention'!CC289,stroke_decrement*'Calcs Women No Intervention'!CC354,cancer_decrement*SUM('Calcs Women No Intervention'!CC419,'Calcs Women No Intervention'!CC484))</f>
        <v>0</v>
      </c>
      <c r="BB86" s="169">
        <f>SUM(Y86*'Calcs Women No Intervention'!Y62,diabetes_decrement*'Calcs Women No Intervention'!CD224,heart_decrement*'Calcs Women No Intervention'!CD289,stroke_decrement*'Calcs Women No Intervention'!CD354,cancer_decrement*SUM('Calcs Women No Intervention'!CD419,'Calcs Women No Intervention'!CD484))</f>
        <v>0</v>
      </c>
      <c r="BC86" s="169">
        <f>SUM(Z86*'Calcs Women No Intervention'!Z62,diabetes_decrement*'Calcs Women No Intervention'!CE224,heart_decrement*'Calcs Women No Intervention'!CE289,stroke_decrement*'Calcs Women No Intervention'!CE354,cancer_decrement*SUM('Calcs Women No Intervention'!CE419,'Calcs Women No Intervention'!CE484))</f>
        <v>0</v>
      </c>
      <c r="BD86" s="169">
        <f>SUM(AA86*'Calcs Women No Intervention'!AA62,diabetes_decrement*'Calcs Women No Intervention'!CF224,heart_decrement*'Calcs Women No Intervention'!CF289,stroke_decrement*'Calcs Women No Intervention'!CF354,cancer_decrement*SUM('Calcs Women No Intervention'!CF419,'Calcs Women No Intervention'!CF484))</f>
        <v>0</v>
      </c>
      <c r="BE86" s="169">
        <f>SUM(AB86*'Calcs Women No Intervention'!AB62,diabetes_decrement*'Calcs Women No Intervention'!CG224,heart_decrement*'Calcs Women No Intervention'!CG289,stroke_decrement*'Calcs Women No Intervention'!CG354,cancer_decrement*SUM('Calcs Women No Intervention'!CG419,'Calcs Women No Intervention'!CG484))</f>
        <v>0</v>
      </c>
    </row>
    <row r="87" spans="2:57" x14ac:dyDescent="0.3">
      <c r="B87" s="1">
        <v>21</v>
      </c>
      <c r="C87" s="53"/>
      <c r="D87" s="53"/>
      <c r="E87" s="53"/>
      <c r="F87" s="53"/>
      <c r="G87" s="53"/>
      <c r="H87" s="53"/>
      <c r="I87" s="53"/>
      <c r="J87" s="53"/>
      <c r="K87" s="53"/>
      <c r="L87" s="53"/>
      <c r="M87" s="53"/>
      <c r="N87" s="53"/>
      <c r="O87" s="53"/>
      <c r="P87" s="53"/>
      <c r="Q87" s="53"/>
      <c r="R87" s="53"/>
      <c r="S87" s="53"/>
      <c r="T87" s="53"/>
      <c r="U87" s="53"/>
      <c r="V87" s="53"/>
      <c r="W87" s="53"/>
      <c r="X87" s="53">
        <f>MIN(SUMPRODUCT(CHOOSE({1,2,3,4,5,6},'Calcs Women No Intervention'!AZ129,'Calcs Women No Intervention'!AZ129^2,'Calcs Women No Intervention'!AZ129^3,'Calcs Women No Intervention'!W97,1,1),Utilities!$BG$11:$BL$11),1)</f>
        <v>0.99155973775843731</v>
      </c>
      <c r="Y87" s="53">
        <f>MIN(SUMPRODUCT(CHOOSE({1,2,3,4,5,6},'Calcs Women No Intervention'!BA129,'Calcs Women No Intervention'!BA129^2,'Calcs Women No Intervention'!BA129^3,'Calcs Women No Intervention'!X97,1,1),Utilities!$BG$11:$BL$11),1)</f>
        <v>0.98546410064343748</v>
      </c>
      <c r="Z87" s="53">
        <f>MIN(SUMPRODUCT(CHOOSE({1,2,3,4,5,6},'Calcs Women No Intervention'!BB129,'Calcs Women No Intervention'!BB129^2,'Calcs Women No Intervention'!BB129^3,'Calcs Women No Intervention'!Y97,1,1),Utilities!$BG$11:$BL$11),1)</f>
        <v>0.97933612683593751</v>
      </c>
      <c r="AA87" s="53">
        <f>MIN(SUMPRODUCT(CHOOSE({1,2,3,4,5,6},'Calcs Women No Intervention'!BC129,'Calcs Women No Intervention'!BC129^2,'Calcs Women No Intervention'!BC129^3,'Calcs Women No Intervention'!Z97,1,1),Utilities!$BG$11:$BL$11),1)</f>
        <v>0.97317624851593743</v>
      </c>
      <c r="AB87" s="53">
        <f>MIN(SUMPRODUCT(CHOOSE({1,2,3,4,5,6},'Calcs Women No Intervention'!BD129,'Calcs Women No Intervention'!BD129^2,'Calcs Women No Intervention'!BD129^3,'Calcs Women No Intervention'!AA97,1,1),Utilities!$BG$11:$BL$11),1)</f>
        <v>0.96698489786343744</v>
      </c>
      <c r="AE87" s="1">
        <v>21</v>
      </c>
      <c r="AF87" s="169">
        <f>SUM(C87*'Calcs Women No Intervention'!C63,diabetes_decrement*'Calcs Women No Intervention'!BH225,heart_decrement*'Calcs Women No Intervention'!BH290,stroke_decrement*'Calcs Women No Intervention'!BH355,cancer_decrement*SUM('Calcs Women No Intervention'!BH420,'Calcs Women No Intervention'!BH485))</f>
        <v>0</v>
      </c>
      <c r="AG87" s="169">
        <f>SUM(D87*'Calcs Women No Intervention'!D63,diabetes_decrement*'Calcs Women No Intervention'!BI225,heart_decrement*'Calcs Women No Intervention'!BI290,stroke_decrement*'Calcs Women No Intervention'!BI355,cancer_decrement*SUM('Calcs Women No Intervention'!BI420,'Calcs Women No Intervention'!BI485))</f>
        <v>0</v>
      </c>
      <c r="AH87" s="169">
        <f>SUM(E87*'Calcs Women No Intervention'!E63,diabetes_decrement*'Calcs Women No Intervention'!BJ225,heart_decrement*'Calcs Women No Intervention'!BJ290,stroke_decrement*'Calcs Women No Intervention'!BJ355,cancer_decrement*SUM('Calcs Women No Intervention'!BJ420,'Calcs Women No Intervention'!BJ485))</f>
        <v>0</v>
      </c>
      <c r="AI87" s="169">
        <f>SUM(F87*'Calcs Women No Intervention'!F63,diabetes_decrement*'Calcs Women No Intervention'!BK225,heart_decrement*'Calcs Women No Intervention'!BK290,stroke_decrement*'Calcs Women No Intervention'!BK355,cancer_decrement*SUM('Calcs Women No Intervention'!BK420,'Calcs Women No Intervention'!BK485))</f>
        <v>0</v>
      </c>
      <c r="AJ87" s="169">
        <f>SUM(G87*'Calcs Women No Intervention'!G63,diabetes_decrement*'Calcs Women No Intervention'!BL225,heart_decrement*'Calcs Women No Intervention'!BL290,stroke_decrement*'Calcs Women No Intervention'!BL355,cancer_decrement*SUM('Calcs Women No Intervention'!BL420,'Calcs Women No Intervention'!BL485))</f>
        <v>0</v>
      </c>
      <c r="AK87" s="169">
        <f>SUM(H87*'Calcs Women No Intervention'!H63,diabetes_decrement*'Calcs Women No Intervention'!BM225,heart_decrement*'Calcs Women No Intervention'!BM290,stroke_decrement*'Calcs Women No Intervention'!BM355,cancer_decrement*SUM('Calcs Women No Intervention'!BM420,'Calcs Women No Intervention'!BM485))</f>
        <v>0</v>
      </c>
      <c r="AL87" s="169">
        <f>SUM(I87*'Calcs Women No Intervention'!I63,diabetes_decrement*'Calcs Women No Intervention'!BN225,heart_decrement*'Calcs Women No Intervention'!BN290,stroke_decrement*'Calcs Women No Intervention'!BN355,cancer_decrement*SUM('Calcs Women No Intervention'!BN420,'Calcs Women No Intervention'!BN485))</f>
        <v>0</v>
      </c>
      <c r="AM87" s="169">
        <f>SUM(J87*'Calcs Women No Intervention'!J63,diabetes_decrement*'Calcs Women No Intervention'!BO225,heart_decrement*'Calcs Women No Intervention'!BO290,stroke_decrement*'Calcs Women No Intervention'!BO355,cancer_decrement*SUM('Calcs Women No Intervention'!BO420,'Calcs Women No Intervention'!BO485))</f>
        <v>0</v>
      </c>
      <c r="AN87" s="169">
        <f>SUM(K87*'Calcs Women No Intervention'!K63,diabetes_decrement*'Calcs Women No Intervention'!BP225,heart_decrement*'Calcs Women No Intervention'!BP290,stroke_decrement*'Calcs Women No Intervention'!BP355,cancer_decrement*SUM('Calcs Women No Intervention'!BP420,'Calcs Women No Intervention'!BP485))</f>
        <v>0</v>
      </c>
      <c r="AO87" s="169">
        <f>SUM(L87*'Calcs Women No Intervention'!L63,diabetes_decrement*'Calcs Women No Intervention'!BQ225,heart_decrement*'Calcs Women No Intervention'!BQ290,stroke_decrement*'Calcs Women No Intervention'!BQ355,cancer_decrement*SUM('Calcs Women No Intervention'!BQ420,'Calcs Women No Intervention'!BQ485))</f>
        <v>0</v>
      </c>
      <c r="AP87" s="169">
        <f>SUM(M87*'Calcs Women No Intervention'!M63,diabetes_decrement*'Calcs Women No Intervention'!BR225,heart_decrement*'Calcs Women No Intervention'!BR290,stroke_decrement*'Calcs Women No Intervention'!BR355,cancer_decrement*SUM('Calcs Women No Intervention'!BR420,'Calcs Women No Intervention'!BR485))</f>
        <v>0</v>
      </c>
      <c r="AQ87" s="169">
        <f>SUM(N87*'Calcs Women No Intervention'!N63,diabetes_decrement*'Calcs Women No Intervention'!BS225,heart_decrement*'Calcs Women No Intervention'!BS290,stroke_decrement*'Calcs Women No Intervention'!BS355,cancer_decrement*SUM('Calcs Women No Intervention'!BS420,'Calcs Women No Intervention'!BS485))</f>
        <v>0</v>
      </c>
      <c r="AR87" s="169">
        <f>SUM(O87*'Calcs Women No Intervention'!O63,diabetes_decrement*'Calcs Women No Intervention'!BT225,heart_decrement*'Calcs Women No Intervention'!BT290,stroke_decrement*'Calcs Women No Intervention'!BT355,cancer_decrement*SUM('Calcs Women No Intervention'!BT420,'Calcs Women No Intervention'!BT485))</f>
        <v>0</v>
      </c>
      <c r="AS87" s="169">
        <f>SUM(P87*'Calcs Women No Intervention'!P63,diabetes_decrement*'Calcs Women No Intervention'!BU225,heart_decrement*'Calcs Women No Intervention'!BU290,stroke_decrement*'Calcs Women No Intervention'!BU355,cancer_decrement*SUM('Calcs Women No Intervention'!BU420,'Calcs Women No Intervention'!BU485))</f>
        <v>0</v>
      </c>
      <c r="AT87" s="169">
        <f>SUM(Q87*'Calcs Women No Intervention'!Q63,diabetes_decrement*'Calcs Women No Intervention'!BV225,heart_decrement*'Calcs Women No Intervention'!BV290,stroke_decrement*'Calcs Women No Intervention'!BV355,cancer_decrement*SUM('Calcs Women No Intervention'!BV420,'Calcs Women No Intervention'!BV485))</f>
        <v>0</v>
      </c>
      <c r="AU87" s="169">
        <f>SUM(R87*'Calcs Women No Intervention'!R63,diabetes_decrement*'Calcs Women No Intervention'!BW225,heart_decrement*'Calcs Women No Intervention'!BW290,stroke_decrement*'Calcs Women No Intervention'!BW355,cancer_decrement*SUM('Calcs Women No Intervention'!BW420,'Calcs Women No Intervention'!BW485))</f>
        <v>0</v>
      </c>
      <c r="AV87" s="169">
        <f>SUM(S87*'Calcs Women No Intervention'!S63,diabetes_decrement*'Calcs Women No Intervention'!BX225,heart_decrement*'Calcs Women No Intervention'!BX290,stroke_decrement*'Calcs Women No Intervention'!BX355,cancer_decrement*SUM('Calcs Women No Intervention'!BX420,'Calcs Women No Intervention'!BX485))</f>
        <v>0</v>
      </c>
      <c r="AW87" s="169">
        <f>SUM(T87*'Calcs Women No Intervention'!T63,diabetes_decrement*'Calcs Women No Intervention'!BY225,heart_decrement*'Calcs Women No Intervention'!BY290,stroke_decrement*'Calcs Women No Intervention'!BY355,cancer_decrement*SUM('Calcs Women No Intervention'!BY420,'Calcs Women No Intervention'!BY485))</f>
        <v>0</v>
      </c>
      <c r="AX87" s="169">
        <f>SUM(U87*'Calcs Women No Intervention'!U63,diabetes_decrement*'Calcs Women No Intervention'!BZ225,heart_decrement*'Calcs Women No Intervention'!BZ290,stroke_decrement*'Calcs Women No Intervention'!BZ355,cancer_decrement*SUM('Calcs Women No Intervention'!BZ420,'Calcs Women No Intervention'!BZ485))</f>
        <v>0</v>
      </c>
      <c r="AY87" s="169">
        <f>SUM(V87*'Calcs Women No Intervention'!V63,diabetes_decrement*'Calcs Women No Intervention'!CA225,heart_decrement*'Calcs Women No Intervention'!CA290,stroke_decrement*'Calcs Women No Intervention'!CA355,cancer_decrement*SUM('Calcs Women No Intervention'!CA420,'Calcs Women No Intervention'!CA485))</f>
        <v>0</v>
      </c>
      <c r="AZ87" s="169">
        <f>SUM(W87*'Calcs Women No Intervention'!W63,diabetes_decrement*'Calcs Women No Intervention'!CB225,heart_decrement*'Calcs Women No Intervention'!CB290,stroke_decrement*'Calcs Women No Intervention'!CB355,cancer_decrement*SUM('Calcs Women No Intervention'!CB420,'Calcs Women No Intervention'!CB485))</f>
        <v>0</v>
      </c>
      <c r="BA87" s="169">
        <f>SUM(X87*'Calcs Women No Intervention'!X63,diabetes_decrement*'Calcs Women No Intervention'!CC225,heart_decrement*'Calcs Women No Intervention'!CC290,stroke_decrement*'Calcs Women No Intervention'!CC355,cancer_decrement*SUM('Calcs Women No Intervention'!CC420,'Calcs Women No Intervention'!CC485))</f>
        <v>0</v>
      </c>
      <c r="BB87" s="169">
        <f>SUM(Y87*'Calcs Women No Intervention'!Y63,diabetes_decrement*'Calcs Women No Intervention'!CD225,heart_decrement*'Calcs Women No Intervention'!CD290,stroke_decrement*'Calcs Women No Intervention'!CD355,cancer_decrement*SUM('Calcs Women No Intervention'!CD420,'Calcs Women No Intervention'!CD485))</f>
        <v>0</v>
      </c>
      <c r="BC87" s="169">
        <f>SUM(Z87*'Calcs Women No Intervention'!Z63,diabetes_decrement*'Calcs Women No Intervention'!CE225,heart_decrement*'Calcs Women No Intervention'!CE290,stroke_decrement*'Calcs Women No Intervention'!CE355,cancer_decrement*SUM('Calcs Women No Intervention'!CE420,'Calcs Women No Intervention'!CE485))</f>
        <v>0</v>
      </c>
      <c r="BD87" s="169">
        <f>SUM(AA87*'Calcs Women No Intervention'!AA63,diabetes_decrement*'Calcs Women No Intervention'!CF225,heart_decrement*'Calcs Women No Intervention'!CF290,stroke_decrement*'Calcs Women No Intervention'!CF355,cancer_decrement*SUM('Calcs Women No Intervention'!CF420,'Calcs Women No Intervention'!CF485))</f>
        <v>0</v>
      </c>
      <c r="BE87" s="169">
        <f>SUM(AB87*'Calcs Women No Intervention'!AB63,diabetes_decrement*'Calcs Women No Intervention'!CG225,heart_decrement*'Calcs Women No Intervention'!CG290,stroke_decrement*'Calcs Women No Intervention'!CG355,cancer_decrement*SUM('Calcs Women No Intervention'!CG420,'Calcs Women No Intervention'!CG485))</f>
        <v>0</v>
      </c>
    </row>
    <row r="88" spans="2:57" x14ac:dyDescent="0.3">
      <c r="B88" s="1">
        <v>22</v>
      </c>
      <c r="C88" s="53"/>
      <c r="D88" s="53"/>
      <c r="E88" s="53"/>
      <c r="F88" s="53"/>
      <c r="G88" s="53"/>
      <c r="H88" s="53"/>
      <c r="I88" s="53"/>
      <c r="J88" s="53"/>
      <c r="K88" s="53"/>
      <c r="L88" s="53"/>
      <c r="M88" s="53"/>
      <c r="N88" s="53"/>
      <c r="O88" s="53"/>
      <c r="P88" s="53"/>
      <c r="Q88" s="53"/>
      <c r="R88" s="53"/>
      <c r="S88" s="53"/>
      <c r="T88" s="53"/>
      <c r="U88" s="53"/>
      <c r="V88" s="53"/>
      <c r="W88" s="53"/>
      <c r="X88" s="53"/>
      <c r="Y88" s="53">
        <f>MIN(SUMPRODUCT(CHOOSE({1,2,3,4,5,6},'Calcs Women No Intervention'!BA130,'Calcs Women No Intervention'!BA130^2,'Calcs Women No Intervention'!BA130^3,'Calcs Women No Intervention'!X98,1,1),Utilities!$BG$11:$BL$11),1)</f>
        <v>0.99155973775843731</v>
      </c>
      <c r="Z88" s="53">
        <f>MIN(SUMPRODUCT(CHOOSE({1,2,3,4,5,6},'Calcs Women No Intervention'!BB130,'Calcs Women No Intervention'!BB130^2,'Calcs Women No Intervention'!BB130^3,'Calcs Women No Intervention'!Y98,1,1),Utilities!$BG$11:$BL$11),1)</f>
        <v>0.98546410064343748</v>
      </c>
      <c r="AA88" s="53">
        <f>MIN(SUMPRODUCT(CHOOSE({1,2,3,4,5,6},'Calcs Women No Intervention'!BC130,'Calcs Women No Intervention'!BC130^2,'Calcs Women No Intervention'!BC130^3,'Calcs Women No Intervention'!Z98,1,1),Utilities!$BG$11:$BL$11),1)</f>
        <v>0.97933612683593751</v>
      </c>
      <c r="AB88" s="53">
        <f>MIN(SUMPRODUCT(CHOOSE({1,2,3,4,5,6},'Calcs Women No Intervention'!BD130,'Calcs Women No Intervention'!BD130^2,'Calcs Women No Intervention'!BD130^3,'Calcs Women No Intervention'!AA98,1,1),Utilities!$BG$11:$BL$11),1)</f>
        <v>0.97317624851593743</v>
      </c>
      <c r="AE88" s="1">
        <v>22</v>
      </c>
      <c r="AF88" s="169">
        <f>SUM(C88*'Calcs Women No Intervention'!C64,diabetes_decrement*'Calcs Women No Intervention'!BH226,heart_decrement*'Calcs Women No Intervention'!BH291,stroke_decrement*'Calcs Women No Intervention'!BH356,cancer_decrement*SUM('Calcs Women No Intervention'!BH421,'Calcs Women No Intervention'!BH486))</f>
        <v>0</v>
      </c>
      <c r="AG88" s="169">
        <f>SUM(D88*'Calcs Women No Intervention'!D64,diabetes_decrement*'Calcs Women No Intervention'!BI226,heart_decrement*'Calcs Women No Intervention'!BI291,stroke_decrement*'Calcs Women No Intervention'!BI356,cancer_decrement*SUM('Calcs Women No Intervention'!BI421,'Calcs Women No Intervention'!BI486))</f>
        <v>0</v>
      </c>
      <c r="AH88" s="169">
        <f>SUM(E88*'Calcs Women No Intervention'!E64,diabetes_decrement*'Calcs Women No Intervention'!BJ226,heart_decrement*'Calcs Women No Intervention'!BJ291,stroke_decrement*'Calcs Women No Intervention'!BJ356,cancer_decrement*SUM('Calcs Women No Intervention'!BJ421,'Calcs Women No Intervention'!BJ486))</f>
        <v>0</v>
      </c>
      <c r="AI88" s="169">
        <f>SUM(F88*'Calcs Women No Intervention'!F64,diabetes_decrement*'Calcs Women No Intervention'!BK226,heart_decrement*'Calcs Women No Intervention'!BK291,stroke_decrement*'Calcs Women No Intervention'!BK356,cancer_decrement*SUM('Calcs Women No Intervention'!BK421,'Calcs Women No Intervention'!BK486))</f>
        <v>0</v>
      </c>
      <c r="AJ88" s="169">
        <f>SUM(G88*'Calcs Women No Intervention'!G64,diabetes_decrement*'Calcs Women No Intervention'!BL226,heart_decrement*'Calcs Women No Intervention'!BL291,stroke_decrement*'Calcs Women No Intervention'!BL356,cancer_decrement*SUM('Calcs Women No Intervention'!BL421,'Calcs Women No Intervention'!BL486))</f>
        <v>0</v>
      </c>
      <c r="AK88" s="169">
        <f>SUM(H88*'Calcs Women No Intervention'!H64,diabetes_decrement*'Calcs Women No Intervention'!BM226,heart_decrement*'Calcs Women No Intervention'!BM291,stroke_decrement*'Calcs Women No Intervention'!BM356,cancer_decrement*SUM('Calcs Women No Intervention'!BM421,'Calcs Women No Intervention'!BM486))</f>
        <v>0</v>
      </c>
      <c r="AL88" s="169">
        <f>SUM(I88*'Calcs Women No Intervention'!I64,diabetes_decrement*'Calcs Women No Intervention'!BN226,heart_decrement*'Calcs Women No Intervention'!BN291,stroke_decrement*'Calcs Women No Intervention'!BN356,cancer_decrement*SUM('Calcs Women No Intervention'!BN421,'Calcs Women No Intervention'!BN486))</f>
        <v>0</v>
      </c>
      <c r="AM88" s="169">
        <f>SUM(J88*'Calcs Women No Intervention'!J64,diabetes_decrement*'Calcs Women No Intervention'!BO226,heart_decrement*'Calcs Women No Intervention'!BO291,stroke_decrement*'Calcs Women No Intervention'!BO356,cancer_decrement*SUM('Calcs Women No Intervention'!BO421,'Calcs Women No Intervention'!BO486))</f>
        <v>0</v>
      </c>
      <c r="AN88" s="169">
        <f>SUM(K88*'Calcs Women No Intervention'!K64,diabetes_decrement*'Calcs Women No Intervention'!BP226,heart_decrement*'Calcs Women No Intervention'!BP291,stroke_decrement*'Calcs Women No Intervention'!BP356,cancer_decrement*SUM('Calcs Women No Intervention'!BP421,'Calcs Women No Intervention'!BP486))</f>
        <v>0</v>
      </c>
      <c r="AO88" s="169">
        <f>SUM(L88*'Calcs Women No Intervention'!L64,diabetes_decrement*'Calcs Women No Intervention'!BQ226,heart_decrement*'Calcs Women No Intervention'!BQ291,stroke_decrement*'Calcs Women No Intervention'!BQ356,cancer_decrement*SUM('Calcs Women No Intervention'!BQ421,'Calcs Women No Intervention'!BQ486))</f>
        <v>0</v>
      </c>
      <c r="AP88" s="169">
        <f>SUM(M88*'Calcs Women No Intervention'!M64,diabetes_decrement*'Calcs Women No Intervention'!BR226,heart_decrement*'Calcs Women No Intervention'!BR291,stroke_decrement*'Calcs Women No Intervention'!BR356,cancer_decrement*SUM('Calcs Women No Intervention'!BR421,'Calcs Women No Intervention'!BR486))</f>
        <v>0</v>
      </c>
      <c r="AQ88" s="169">
        <f>SUM(N88*'Calcs Women No Intervention'!N64,diabetes_decrement*'Calcs Women No Intervention'!BS226,heart_decrement*'Calcs Women No Intervention'!BS291,stroke_decrement*'Calcs Women No Intervention'!BS356,cancer_decrement*SUM('Calcs Women No Intervention'!BS421,'Calcs Women No Intervention'!BS486))</f>
        <v>0</v>
      </c>
      <c r="AR88" s="169">
        <f>SUM(O88*'Calcs Women No Intervention'!O64,diabetes_decrement*'Calcs Women No Intervention'!BT226,heart_decrement*'Calcs Women No Intervention'!BT291,stroke_decrement*'Calcs Women No Intervention'!BT356,cancer_decrement*SUM('Calcs Women No Intervention'!BT421,'Calcs Women No Intervention'!BT486))</f>
        <v>0</v>
      </c>
      <c r="AS88" s="169">
        <f>SUM(P88*'Calcs Women No Intervention'!P64,diabetes_decrement*'Calcs Women No Intervention'!BU226,heart_decrement*'Calcs Women No Intervention'!BU291,stroke_decrement*'Calcs Women No Intervention'!BU356,cancer_decrement*SUM('Calcs Women No Intervention'!BU421,'Calcs Women No Intervention'!BU486))</f>
        <v>0</v>
      </c>
      <c r="AT88" s="169">
        <f>SUM(Q88*'Calcs Women No Intervention'!Q64,diabetes_decrement*'Calcs Women No Intervention'!BV226,heart_decrement*'Calcs Women No Intervention'!BV291,stroke_decrement*'Calcs Women No Intervention'!BV356,cancer_decrement*SUM('Calcs Women No Intervention'!BV421,'Calcs Women No Intervention'!BV486))</f>
        <v>0</v>
      </c>
      <c r="AU88" s="169">
        <f>SUM(R88*'Calcs Women No Intervention'!R64,diabetes_decrement*'Calcs Women No Intervention'!BW226,heart_decrement*'Calcs Women No Intervention'!BW291,stroke_decrement*'Calcs Women No Intervention'!BW356,cancer_decrement*SUM('Calcs Women No Intervention'!BW421,'Calcs Women No Intervention'!BW486))</f>
        <v>0</v>
      </c>
      <c r="AV88" s="169">
        <f>SUM(S88*'Calcs Women No Intervention'!S64,diabetes_decrement*'Calcs Women No Intervention'!BX226,heart_decrement*'Calcs Women No Intervention'!BX291,stroke_decrement*'Calcs Women No Intervention'!BX356,cancer_decrement*SUM('Calcs Women No Intervention'!BX421,'Calcs Women No Intervention'!BX486))</f>
        <v>0</v>
      </c>
      <c r="AW88" s="169">
        <f>SUM(T88*'Calcs Women No Intervention'!T64,diabetes_decrement*'Calcs Women No Intervention'!BY226,heart_decrement*'Calcs Women No Intervention'!BY291,stroke_decrement*'Calcs Women No Intervention'!BY356,cancer_decrement*SUM('Calcs Women No Intervention'!BY421,'Calcs Women No Intervention'!BY486))</f>
        <v>0</v>
      </c>
      <c r="AX88" s="169">
        <f>SUM(U88*'Calcs Women No Intervention'!U64,diabetes_decrement*'Calcs Women No Intervention'!BZ226,heart_decrement*'Calcs Women No Intervention'!BZ291,stroke_decrement*'Calcs Women No Intervention'!BZ356,cancer_decrement*SUM('Calcs Women No Intervention'!BZ421,'Calcs Women No Intervention'!BZ486))</f>
        <v>0</v>
      </c>
      <c r="AY88" s="169">
        <f>SUM(V88*'Calcs Women No Intervention'!V64,diabetes_decrement*'Calcs Women No Intervention'!CA226,heart_decrement*'Calcs Women No Intervention'!CA291,stroke_decrement*'Calcs Women No Intervention'!CA356,cancer_decrement*SUM('Calcs Women No Intervention'!CA421,'Calcs Women No Intervention'!CA486))</f>
        <v>0</v>
      </c>
      <c r="AZ88" s="169">
        <f>SUM(W88*'Calcs Women No Intervention'!W64,diabetes_decrement*'Calcs Women No Intervention'!CB226,heart_decrement*'Calcs Women No Intervention'!CB291,stroke_decrement*'Calcs Women No Intervention'!CB356,cancer_decrement*SUM('Calcs Women No Intervention'!CB421,'Calcs Women No Intervention'!CB486))</f>
        <v>0</v>
      </c>
      <c r="BA88" s="169">
        <f>SUM(X88*'Calcs Women No Intervention'!X64,diabetes_decrement*'Calcs Women No Intervention'!CC226,heart_decrement*'Calcs Women No Intervention'!CC291,stroke_decrement*'Calcs Women No Intervention'!CC356,cancer_decrement*SUM('Calcs Women No Intervention'!CC421,'Calcs Women No Intervention'!CC486))</f>
        <v>0</v>
      </c>
      <c r="BB88" s="169">
        <f>SUM(Y88*'Calcs Women No Intervention'!Y64,diabetes_decrement*'Calcs Women No Intervention'!CD226,heart_decrement*'Calcs Women No Intervention'!CD291,stroke_decrement*'Calcs Women No Intervention'!CD356,cancer_decrement*SUM('Calcs Women No Intervention'!CD421,'Calcs Women No Intervention'!CD486))</f>
        <v>0</v>
      </c>
      <c r="BC88" s="169">
        <f>SUM(Z88*'Calcs Women No Intervention'!Z64,diabetes_decrement*'Calcs Women No Intervention'!CE226,heart_decrement*'Calcs Women No Intervention'!CE291,stroke_decrement*'Calcs Women No Intervention'!CE356,cancer_decrement*SUM('Calcs Women No Intervention'!CE421,'Calcs Women No Intervention'!CE486))</f>
        <v>0</v>
      </c>
      <c r="BD88" s="169">
        <f>SUM(AA88*'Calcs Women No Intervention'!AA64,diabetes_decrement*'Calcs Women No Intervention'!CF226,heart_decrement*'Calcs Women No Intervention'!CF291,stroke_decrement*'Calcs Women No Intervention'!CF356,cancer_decrement*SUM('Calcs Women No Intervention'!CF421,'Calcs Women No Intervention'!CF486))</f>
        <v>0</v>
      </c>
      <c r="BE88" s="169">
        <f>SUM(AB88*'Calcs Women No Intervention'!AB64,diabetes_decrement*'Calcs Women No Intervention'!CG226,heart_decrement*'Calcs Women No Intervention'!CG291,stroke_decrement*'Calcs Women No Intervention'!CG356,cancer_decrement*SUM('Calcs Women No Intervention'!CG421,'Calcs Women No Intervention'!CG486))</f>
        <v>0</v>
      </c>
    </row>
    <row r="89" spans="2:57" x14ac:dyDescent="0.3">
      <c r="B89" s="1">
        <v>23</v>
      </c>
      <c r="C89" s="53"/>
      <c r="D89" s="53"/>
      <c r="E89" s="53"/>
      <c r="F89" s="53"/>
      <c r="G89" s="53"/>
      <c r="H89" s="53"/>
      <c r="I89" s="53"/>
      <c r="J89" s="53"/>
      <c r="K89" s="53"/>
      <c r="L89" s="53"/>
      <c r="M89" s="53"/>
      <c r="N89" s="53"/>
      <c r="O89" s="53"/>
      <c r="P89" s="53"/>
      <c r="Q89" s="53"/>
      <c r="R89" s="53"/>
      <c r="S89" s="53"/>
      <c r="T89" s="53"/>
      <c r="U89" s="53"/>
      <c r="V89" s="53"/>
      <c r="W89" s="53"/>
      <c r="X89" s="53"/>
      <c r="Y89" s="53"/>
      <c r="Z89" s="53">
        <f>MIN(SUMPRODUCT(CHOOSE({1,2,3,4,5,6},'Calcs Women No Intervention'!BB131,'Calcs Women No Intervention'!BB131^2,'Calcs Women No Intervention'!BB131^3,'Calcs Women No Intervention'!Y99,1,1),Utilities!$BG$11:$BL$11),1)</f>
        <v>0.99155973775843731</v>
      </c>
      <c r="AA89" s="53">
        <f>MIN(SUMPRODUCT(CHOOSE({1,2,3,4,5,6},'Calcs Women No Intervention'!BC131,'Calcs Women No Intervention'!BC131^2,'Calcs Women No Intervention'!BC131^3,'Calcs Women No Intervention'!Z99,1,1),Utilities!$BG$11:$BL$11),1)</f>
        <v>0.98546410064343748</v>
      </c>
      <c r="AB89" s="53">
        <f>MIN(SUMPRODUCT(CHOOSE({1,2,3,4,5,6},'Calcs Women No Intervention'!BD131,'Calcs Women No Intervention'!BD131^2,'Calcs Women No Intervention'!BD131^3,'Calcs Women No Intervention'!AA99,1,1),Utilities!$BG$11:$BL$11),1)</f>
        <v>0.97933612683593751</v>
      </c>
      <c r="AE89" s="1">
        <v>23</v>
      </c>
      <c r="AF89" s="169">
        <f>SUM(C89*'Calcs Women No Intervention'!C65,diabetes_decrement*'Calcs Women No Intervention'!BH227,heart_decrement*'Calcs Women No Intervention'!BH292,stroke_decrement*'Calcs Women No Intervention'!BH357,cancer_decrement*SUM('Calcs Women No Intervention'!BH422,'Calcs Women No Intervention'!BH487))</f>
        <v>0</v>
      </c>
      <c r="AG89" s="169">
        <f>SUM(D89*'Calcs Women No Intervention'!D65,diabetes_decrement*'Calcs Women No Intervention'!BI227,heart_decrement*'Calcs Women No Intervention'!BI292,stroke_decrement*'Calcs Women No Intervention'!BI357,cancer_decrement*SUM('Calcs Women No Intervention'!BI422,'Calcs Women No Intervention'!BI487))</f>
        <v>0</v>
      </c>
      <c r="AH89" s="169">
        <f>SUM(E89*'Calcs Women No Intervention'!E65,diabetes_decrement*'Calcs Women No Intervention'!BJ227,heart_decrement*'Calcs Women No Intervention'!BJ292,stroke_decrement*'Calcs Women No Intervention'!BJ357,cancer_decrement*SUM('Calcs Women No Intervention'!BJ422,'Calcs Women No Intervention'!BJ487))</f>
        <v>0</v>
      </c>
      <c r="AI89" s="169">
        <f>SUM(F89*'Calcs Women No Intervention'!F65,diabetes_decrement*'Calcs Women No Intervention'!BK227,heart_decrement*'Calcs Women No Intervention'!BK292,stroke_decrement*'Calcs Women No Intervention'!BK357,cancer_decrement*SUM('Calcs Women No Intervention'!BK422,'Calcs Women No Intervention'!BK487))</f>
        <v>0</v>
      </c>
      <c r="AJ89" s="169">
        <f>SUM(G89*'Calcs Women No Intervention'!G65,diabetes_decrement*'Calcs Women No Intervention'!BL227,heart_decrement*'Calcs Women No Intervention'!BL292,stroke_decrement*'Calcs Women No Intervention'!BL357,cancer_decrement*SUM('Calcs Women No Intervention'!BL422,'Calcs Women No Intervention'!BL487))</f>
        <v>0</v>
      </c>
      <c r="AK89" s="169">
        <f>SUM(H89*'Calcs Women No Intervention'!H65,diabetes_decrement*'Calcs Women No Intervention'!BM227,heart_decrement*'Calcs Women No Intervention'!BM292,stroke_decrement*'Calcs Women No Intervention'!BM357,cancer_decrement*SUM('Calcs Women No Intervention'!BM422,'Calcs Women No Intervention'!BM487))</f>
        <v>0</v>
      </c>
      <c r="AL89" s="169">
        <f>SUM(I89*'Calcs Women No Intervention'!I65,diabetes_decrement*'Calcs Women No Intervention'!BN227,heart_decrement*'Calcs Women No Intervention'!BN292,stroke_decrement*'Calcs Women No Intervention'!BN357,cancer_decrement*SUM('Calcs Women No Intervention'!BN422,'Calcs Women No Intervention'!BN487))</f>
        <v>0</v>
      </c>
      <c r="AM89" s="169">
        <f>SUM(J89*'Calcs Women No Intervention'!J65,diabetes_decrement*'Calcs Women No Intervention'!BO227,heart_decrement*'Calcs Women No Intervention'!BO292,stroke_decrement*'Calcs Women No Intervention'!BO357,cancer_decrement*SUM('Calcs Women No Intervention'!BO422,'Calcs Women No Intervention'!BO487))</f>
        <v>0</v>
      </c>
      <c r="AN89" s="169">
        <f>SUM(K89*'Calcs Women No Intervention'!K65,diabetes_decrement*'Calcs Women No Intervention'!BP227,heart_decrement*'Calcs Women No Intervention'!BP292,stroke_decrement*'Calcs Women No Intervention'!BP357,cancer_decrement*SUM('Calcs Women No Intervention'!BP422,'Calcs Women No Intervention'!BP487))</f>
        <v>0</v>
      </c>
      <c r="AO89" s="169">
        <f>SUM(L89*'Calcs Women No Intervention'!L65,diabetes_decrement*'Calcs Women No Intervention'!BQ227,heart_decrement*'Calcs Women No Intervention'!BQ292,stroke_decrement*'Calcs Women No Intervention'!BQ357,cancer_decrement*SUM('Calcs Women No Intervention'!BQ422,'Calcs Women No Intervention'!BQ487))</f>
        <v>0</v>
      </c>
      <c r="AP89" s="169">
        <f>SUM(M89*'Calcs Women No Intervention'!M65,diabetes_decrement*'Calcs Women No Intervention'!BR227,heart_decrement*'Calcs Women No Intervention'!BR292,stroke_decrement*'Calcs Women No Intervention'!BR357,cancer_decrement*SUM('Calcs Women No Intervention'!BR422,'Calcs Women No Intervention'!BR487))</f>
        <v>0</v>
      </c>
      <c r="AQ89" s="169">
        <f>SUM(N89*'Calcs Women No Intervention'!N65,diabetes_decrement*'Calcs Women No Intervention'!BS227,heart_decrement*'Calcs Women No Intervention'!BS292,stroke_decrement*'Calcs Women No Intervention'!BS357,cancer_decrement*SUM('Calcs Women No Intervention'!BS422,'Calcs Women No Intervention'!BS487))</f>
        <v>0</v>
      </c>
      <c r="AR89" s="169">
        <f>SUM(O89*'Calcs Women No Intervention'!O65,diabetes_decrement*'Calcs Women No Intervention'!BT227,heart_decrement*'Calcs Women No Intervention'!BT292,stroke_decrement*'Calcs Women No Intervention'!BT357,cancer_decrement*SUM('Calcs Women No Intervention'!BT422,'Calcs Women No Intervention'!BT487))</f>
        <v>0</v>
      </c>
      <c r="AS89" s="169">
        <f>SUM(P89*'Calcs Women No Intervention'!P65,diabetes_decrement*'Calcs Women No Intervention'!BU227,heart_decrement*'Calcs Women No Intervention'!BU292,stroke_decrement*'Calcs Women No Intervention'!BU357,cancer_decrement*SUM('Calcs Women No Intervention'!BU422,'Calcs Women No Intervention'!BU487))</f>
        <v>0</v>
      </c>
      <c r="AT89" s="169">
        <f>SUM(Q89*'Calcs Women No Intervention'!Q65,diabetes_decrement*'Calcs Women No Intervention'!BV227,heart_decrement*'Calcs Women No Intervention'!BV292,stroke_decrement*'Calcs Women No Intervention'!BV357,cancer_decrement*SUM('Calcs Women No Intervention'!BV422,'Calcs Women No Intervention'!BV487))</f>
        <v>0</v>
      </c>
      <c r="AU89" s="169">
        <f>SUM(R89*'Calcs Women No Intervention'!R65,diabetes_decrement*'Calcs Women No Intervention'!BW227,heart_decrement*'Calcs Women No Intervention'!BW292,stroke_decrement*'Calcs Women No Intervention'!BW357,cancer_decrement*SUM('Calcs Women No Intervention'!BW422,'Calcs Women No Intervention'!BW487))</f>
        <v>0</v>
      </c>
      <c r="AV89" s="169">
        <f>SUM(S89*'Calcs Women No Intervention'!S65,diabetes_decrement*'Calcs Women No Intervention'!BX227,heart_decrement*'Calcs Women No Intervention'!BX292,stroke_decrement*'Calcs Women No Intervention'!BX357,cancer_decrement*SUM('Calcs Women No Intervention'!BX422,'Calcs Women No Intervention'!BX487))</f>
        <v>0</v>
      </c>
      <c r="AW89" s="169">
        <f>SUM(T89*'Calcs Women No Intervention'!T65,diabetes_decrement*'Calcs Women No Intervention'!BY227,heart_decrement*'Calcs Women No Intervention'!BY292,stroke_decrement*'Calcs Women No Intervention'!BY357,cancer_decrement*SUM('Calcs Women No Intervention'!BY422,'Calcs Women No Intervention'!BY487))</f>
        <v>0</v>
      </c>
      <c r="AX89" s="169">
        <f>SUM(U89*'Calcs Women No Intervention'!U65,diabetes_decrement*'Calcs Women No Intervention'!BZ227,heart_decrement*'Calcs Women No Intervention'!BZ292,stroke_decrement*'Calcs Women No Intervention'!BZ357,cancer_decrement*SUM('Calcs Women No Intervention'!BZ422,'Calcs Women No Intervention'!BZ487))</f>
        <v>0</v>
      </c>
      <c r="AY89" s="169">
        <f>SUM(V89*'Calcs Women No Intervention'!V65,diabetes_decrement*'Calcs Women No Intervention'!CA227,heart_decrement*'Calcs Women No Intervention'!CA292,stroke_decrement*'Calcs Women No Intervention'!CA357,cancer_decrement*SUM('Calcs Women No Intervention'!CA422,'Calcs Women No Intervention'!CA487))</f>
        <v>0</v>
      </c>
      <c r="AZ89" s="169">
        <f>SUM(W89*'Calcs Women No Intervention'!W65,diabetes_decrement*'Calcs Women No Intervention'!CB227,heart_decrement*'Calcs Women No Intervention'!CB292,stroke_decrement*'Calcs Women No Intervention'!CB357,cancer_decrement*SUM('Calcs Women No Intervention'!CB422,'Calcs Women No Intervention'!CB487))</f>
        <v>0</v>
      </c>
      <c r="BA89" s="169">
        <f>SUM(X89*'Calcs Women No Intervention'!X65,diabetes_decrement*'Calcs Women No Intervention'!CC227,heart_decrement*'Calcs Women No Intervention'!CC292,stroke_decrement*'Calcs Women No Intervention'!CC357,cancer_decrement*SUM('Calcs Women No Intervention'!CC422,'Calcs Women No Intervention'!CC487))</f>
        <v>0</v>
      </c>
      <c r="BB89" s="169">
        <f>SUM(Y89*'Calcs Women No Intervention'!Y65,diabetes_decrement*'Calcs Women No Intervention'!CD227,heart_decrement*'Calcs Women No Intervention'!CD292,stroke_decrement*'Calcs Women No Intervention'!CD357,cancer_decrement*SUM('Calcs Women No Intervention'!CD422,'Calcs Women No Intervention'!CD487))</f>
        <v>0</v>
      </c>
      <c r="BC89" s="169">
        <f>SUM(Z89*'Calcs Women No Intervention'!Z65,diabetes_decrement*'Calcs Women No Intervention'!CE227,heart_decrement*'Calcs Women No Intervention'!CE292,stroke_decrement*'Calcs Women No Intervention'!CE357,cancer_decrement*SUM('Calcs Women No Intervention'!CE422,'Calcs Women No Intervention'!CE487))</f>
        <v>0</v>
      </c>
      <c r="BD89" s="169">
        <f>SUM(AA89*'Calcs Women No Intervention'!AA65,diabetes_decrement*'Calcs Women No Intervention'!CF227,heart_decrement*'Calcs Women No Intervention'!CF292,stroke_decrement*'Calcs Women No Intervention'!CF357,cancer_decrement*SUM('Calcs Women No Intervention'!CF422,'Calcs Women No Intervention'!CF487))</f>
        <v>0</v>
      </c>
      <c r="BE89" s="169">
        <f>SUM(AB89*'Calcs Women No Intervention'!AB65,diabetes_decrement*'Calcs Women No Intervention'!CG227,heart_decrement*'Calcs Women No Intervention'!CG292,stroke_decrement*'Calcs Women No Intervention'!CG357,cancer_decrement*SUM('Calcs Women No Intervention'!CG422,'Calcs Women No Intervention'!CG487))</f>
        <v>0</v>
      </c>
    </row>
    <row r="90" spans="2:57" x14ac:dyDescent="0.3">
      <c r="B90" s="1">
        <v>24</v>
      </c>
      <c r="C90" s="53"/>
      <c r="D90" s="53"/>
      <c r="E90" s="53"/>
      <c r="F90" s="53"/>
      <c r="G90" s="53"/>
      <c r="H90" s="53"/>
      <c r="I90" s="53"/>
      <c r="J90" s="53"/>
      <c r="K90" s="53"/>
      <c r="L90" s="53"/>
      <c r="M90" s="53"/>
      <c r="N90" s="53"/>
      <c r="O90" s="53"/>
      <c r="P90" s="53"/>
      <c r="Q90" s="53"/>
      <c r="R90" s="53"/>
      <c r="S90" s="53"/>
      <c r="T90" s="53"/>
      <c r="U90" s="53"/>
      <c r="V90" s="53"/>
      <c r="W90" s="53"/>
      <c r="X90" s="53"/>
      <c r="Y90" s="53"/>
      <c r="Z90" s="53"/>
      <c r="AA90" s="53">
        <f>MIN(SUMPRODUCT(CHOOSE({1,2,3,4,5,6},'Calcs Women No Intervention'!BC132,'Calcs Women No Intervention'!BC132^2,'Calcs Women No Intervention'!BC132^3,'Calcs Women No Intervention'!Z100,1,1),Utilities!$BG$11:$BL$11),1)</f>
        <v>0.99155973775843731</v>
      </c>
      <c r="AB90" s="53">
        <f>MIN(SUMPRODUCT(CHOOSE({1,2,3,4,5,6},'Calcs Women No Intervention'!BD132,'Calcs Women No Intervention'!BD132^2,'Calcs Women No Intervention'!BD132^3,'Calcs Women No Intervention'!AA100,1,1),Utilities!$BG$11:$BL$11),1)</f>
        <v>0.98546410064343748</v>
      </c>
      <c r="AE90" s="1">
        <v>24</v>
      </c>
      <c r="AF90" s="169">
        <f>SUM(C90*'Calcs Women No Intervention'!C66,diabetes_decrement*'Calcs Women No Intervention'!BH228,heart_decrement*'Calcs Women No Intervention'!BH293,stroke_decrement*'Calcs Women No Intervention'!BH358,cancer_decrement*SUM('Calcs Women No Intervention'!BH423,'Calcs Women No Intervention'!BH488))</f>
        <v>0</v>
      </c>
      <c r="AG90" s="169">
        <f>SUM(D90*'Calcs Women No Intervention'!D66,diabetes_decrement*'Calcs Women No Intervention'!BI228,heart_decrement*'Calcs Women No Intervention'!BI293,stroke_decrement*'Calcs Women No Intervention'!BI358,cancer_decrement*SUM('Calcs Women No Intervention'!BI423,'Calcs Women No Intervention'!BI488))</f>
        <v>0</v>
      </c>
      <c r="AH90" s="169">
        <f>SUM(E90*'Calcs Women No Intervention'!E66,diabetes_decrement*'Calcs Women No Intervention'!BJ228,heart_decrement*'Calcs Women No Intervention'!BJ293,stroke_decrement*'Calcs Women No Intervention'!BJ358,cancer_decrement*SUM('Calcs Women No Intervention'!BJ423,'Calcs Women No Intervention'!BJ488))</f>
        <v>0</v>
      </c>
      <c r="AI90" s="169">
        <f>SUM(F90*'Calcs Women No Intervention'!F66,diabetes_decrement*'Calcs Women No Intervention'!BK228,heart_decrement*'Calcs Women No Intervention'!BK293,stroke_decrement*'Calcs Women No Intervention'!BK358,cancer_decrement*SUM('Calcs Women No Intervention'!BK423,'Calcs Women No Intervention'!BK488))</f>
        <v>0</v>
      </c>
      <c r="AJ90" s="169">
        <f>SUM(G90*'Calcs Women No Intervention'!G66,diabetes_decrement*'Calcs Women No Intervention'!BL228,heart_decrement*'Calcs Women No Intervention'!BL293,stroke_decrement*'Calcs Women No Intervention'!BL358,cancer_decrement*SUM('Calcs Women No Intervention'!BL423,'Calcs Women No Intervention'!BL488))</f>
        <v>0</v>
      </c>
      <c r="AK90" s="169">
        <f>SUM(H90*'Calcs Women No Intervention'!H66,diabetes_decrement*'Calcs Women No Intervention'!BM228,heart_decrement*'Calcs Women No Intervention'!BM293,stroke_decrement*'Calcs Women No Intervention'!BM358,cancer_decrement*SUM('Calcs Women No Intervention'!BM423,'Calcs Women No Intervention'!BM488))</f>
        <v>0</v>
      </c>
      <c r="AL90" s="169">
        <f>SUM(I90*'Calcs Women No Intervention'!I66,diabetes_decrement*'Calcs Women No Intervention'!BN228,heart_decrement*'Calcs Women No Intervention'!BN293,stroke_decrement*'Calcs Women No Intervention'!BN358,cancer_decrement*SUM('Calcs Women No Intervention'!BN423,'Calcs Women No Intervention'!BN488))</f>
        <v>0</v>
      </c>
      <c r="AM90" s="169">
        <f>SUM(J90*'Calcs Women No Intervention'!J66,diabetes_decrement*'Calcs Women No Intervention'!BO228,heart_decrement*'Calcs Women No Intervention'!BO293,stroke_decrement*'Calcs Women No Intervention'!BO358,cancer_decrement*SUM('Calcs Women No Intervention'!BO423,'Calcs Women No Intervention'!BO488))</f>
        <v>0</v>
      </c>
      <c r="AN90" s="169">
        <f>SUM(K90*'Calcs Women No Intervention'!K66,diabetes_decrement*'Calcs Women No Intervention'!BP228,heart_decrement*'Calcs Women No Intervention'!BP293,stroke_decrement*'Calcs Women No Intervention'!BP358,cancer_decrement*SUM('Calcs Women No Intervention'!BP423,'Calcs Women No Intervention'!BP488))</f>
        <v>0</v>
      </c>
      <c r="AO90" s="169">
        <f>SUM(L90*'Calcs Women No Intervention'!L66,diabetes_decrement*'Calcs Women No Intervention'!BQ228,heart_decrement*'Calcs Women No Intervention'!BQ293,stroke_decrement*'Calcs Women No Intervention'!BQ358,cancer_decrement*SUM('Calcs Women No Intervention'!BQ423,'Calcs Women No Intervention'!BQ488))</f>
        <v>0</v>
      </c>
      <c r="AP90" s="169">
        <f>SUM(M90*'Calcs Women No Intervention'!M66,diabetes_decrement*'Calcs Women No Intervention'!BR228,heart_decrement*'Calcs Women No Intervention'!BR293,stroke_decrement*'Calcs Women No Intervention'!BR358,cancer_decrement*SUM('Calcs Women No Intervention'!BR423,'Calcs Women No Intervention'!BR488))</f>
        <v>0</v>
      </c>
      <c r="AQ90" s="169">
        <f>SUM(N90*'Calcs Women No Intervention'!N66,diabetes_decrement*'Calcs Women No Intervention'!BS228,heart_decrement*'Calcs Women No Intervention'!BS293,stroke_decrement*'Calcs Women No Intervention'!BS358,cancer_decrement*SUM('Calcs Women No Intervention'!BS423,'Calcs Women No Intervention'!BS488))</f>
        <v>0</v>
      </c>
      <c r="AR90" s="169">
        <f>SUM(O90*'Calcs Women No Intervention'!O66,diabetes_decrement*'Calcs Women No Intervention'!BT228,heart_decrement*'Calcs Women No Intervention'!BT293,stroke_decrement*'Calcs Women No Intervention'!BT358,cancer_decrement*SUM('Calcs Women No Intervention'!BT423,'Calcs Women No Intervention'!BT488))</f>
        <v>0</v>
      </c>
      <c r="AS90" s="169">
        <f>SUM(P90*'Calcs Women No Intervention'!P66,diabetes_decrement*'Calcs Women No Intervention'!BU228,heart_decrement*'Calcs Women No Intervention'!BU293,stroke_decrement*'Calcs Women No Intervention'!BU358,cancer_decrement*SUM('Calcs Women No Intervention'!BU423,'Calcs Women No Intervention'!BU488))</f>
        <v>0</v>
      </c>
      <c r="AT90" s="169">
        <f>SUM(Q90*'Calcs Women No Intervention'!Q66,diabetes_decrement*'Calcs Women No Intervention'!BV228,heart_decrement*'Calcs Women No Intervention'!BV293,stroke_decrement*'Calcs Women No Intervention'!BV358,cancer_decrement*SUM('Calcs Women No Intervention'!BV423,'Calcs Women No Intervention'!BV488))</f>
        <v>0</v>
      </c>
      <c r="AU90" s="169">
        <f>SUM(R90*'Calcs Women No Intervention'!R66,diabetes_decrement*'Calcs Women No Intervention'!BW228,heart_decrement*'Calcs Women No Intervention'!BW293,stroke_decrement*'Calcs Women No Intervention'!BW358,cancer_decrement*SUM('Calcs Women No Intervention'!BW423,'Calcs Women No Intervention'!BW488))</f>
        <v>0</v>
      </c>
      <c r="AV90" s="169">
        <f>SUM(S90*'Calcs Women No Intervention'!S66,diabetes_decrement*'Calcs Women No Intervention'!BX228,heart_decrement*'Calcs Women No Intervention'!BX293,stroke_decrement*'Calcs Women No Intervention'!BX358,cancer_decrement*SUM('Calcs Women No Intervention'!BX423,'Calcs Women No Intervention'!BX488))</f>
        <v>0</v>
      </c>
      <c r="AW90" s="169">
        <f>SUM(T90*'Calcs Women No Intervention'!T66,diabetes_decrement*'Calcs Women No Intervention'!BY228,heart_decrement*'Calcs Women No Intervention'!BY293,stroke_decrement*'Calcs Women No Intervention'!BY358,cancer_decrement*SUM('Calcs Women No Intervention'!BY423,'Calcs Women No Intervention'!BY488))</f>
        <v>0</v>
      </c>
      <c r="AX90" s="169">
        <f>SUM(U90*'Calcs Women No Intervention'!U66,diabetes_decrement*'Calcs Women No Intervention'!BZ228,heart_decrement*'Calcs Women No Intervention'!BZ293,stroke_decrement*'Calcs Women No Intervention'!BZ358,cancer_decrement*SUM('Calcs Women No Intervention'!BZ423,'Calcs Women No Intervention'!BZ488))</f>
        <v>0</v>
      </c>
      <c r="AY90" s="169">
        <f>SUM(V90*'Calcs Women No Intervention'!V66,diabetes_decrement*'Calcs Women No Intervention'!CA228,heart_decrement*'Calcs Women No Intervention'!CA293,stroke_decrement*'Calcs Women No Intervention'!CA358,cancer_decrement*SUM('Calcs Women No Intervention'!CA423,'Calcs Women No Intervention'!CA488))</f>
        <v>0</v>
      </c>
      <c r="AZ90" s="169">
        <f>SUM(W90*'Calcs Women No Intervention'!W66,diabetes_decrement*'Calcs Women No Intervention'!CB228,heart_decrement*'Calcs Women No Intervention'!CB293,stroke_decrement*'Calcs Women No Intervention'!CB358,cancer_decrement*SUM('Calcs Women No Intervention'!CB423,'Calcs Women No Intervention'!CB488))</f>
        <v>0</v>
      </c>
      <c r="BA90" s="169">
        <f>SUM(X90*'Calcs Women No Intervention'!X66,diabetes_decrement*'Calcs Women No Intervention'!CC228,heart_decrement*'Calcs Women No Intervention'!CC293,stroke_decrement*'Calcs Women No Intervention'!CC358,cancer_decrement*SUM('Calcs Women No Intervention'!CC423,'Calcs Women No Intervention'!CC488))</f>
        <v>0</v>
      </c>
      <c r="BB90" s="169">
        <f>SUM(Y90*'Calcs Women No Intervention'!Y66,diabetes_decrement*'Calcs Women No Intervention'!CD228,heart_decrement*'Calcs Women No Intervention'!CD293,stroke_decrement*'Calcs Women No Intervention'!CD358,cancer_decrement*SUM('Calcs Women No Intervention'!CD423,'Calcs Women No Intervention'!CD488))</f>
        <v>0</v>
      </c>
      <c r="BC90" s="169">
        <f>SUM(Z90*'Calcs Women No Intervention'!Z66,diabetes_decrement*'Calcs Women No Intervention'!CE228,heart_decrement*'Calcs Women No Intervention'!CE293,stroke_decrement*'Calcs Women No Intervention'!CE358,cancer_decrement*SUM('Calcs Women No Intervention'!CE423,'Calcs Women No Intervention'!CE488))</f>
        <v>0</v>
      </c>
      <c r="BD90" s="169">
        <f>SUM(AA90*'Calcs Women No Intervention'!AA66,diabetes_decrement*'Calcs Women No Intervention'!CF228,heart_decrement*'Calcs Women No Intervention'!CF293,stroke_decrement*'Calcs Women No Intervention'!CF358,cancer_decrement*SUM('Calcs Women No Intervention'!CF423,'Calcs Women No Intervention'!CF488))</f>
        <v>0</v>
      </c>
      <c r="BE90" s="169">
        <f>SUM(AB90*'Calcs Women No Intervention'!AB66,diabetes_decrement*'Calcs Women No Intervention'!CG228,heart_decrement*'Calcs Women No Intervention'!CG293,stroke_decrement*'Calcs Women No Intervention'!CG358,cancer_decrement*SUM('Calcs Women No Intervention'!CG423,'Calcs Women No Intervention'!CG488))</f>
        <v>0</v>
      </c>
    </row>
    <row r="91" spans="2:57" x14ac:dyDescent="0.3">
      <c r="B91" s="1">
        <v>25</v>
      </c>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f>MIN(SUMPRODUCT(CHOOSE({1,2,3,4,5,6},'Calcs Women No Intervention'!BD133,'Calcs Women No Intervention'!BD133^2,'Calcs Women No Intervention'!BD133^3,'Calcs Women No Intervention'!AA101,1,1),Utilities!$BG$11:$BL$11),1)</f>
        <v>0.99155973775843731</v>
      </c>
      <c r="AE91" s="1">
        <v>25</v>
      </c>
      <c r="AF91" s="169">
        <f>SUM(C91*'Calcs Women No Intervention'!C67,diabetes_decrement*'Calcs Women No Intervention'!BH229,heart_decrement*'Calcs Women No Intervention'!BH294,stroke_decrement*'Calcs Women No Intervention'!BH359,cancer_decrement*SUM('Calcs Women No Intervention'!BH424,'Calcs Women No Intervention'!BH489))</f>
        <v>0</v>
      </c>
      <c r="AG91" s="169">
        <f>SUM(D91*'Calcs Women No Intervention'!D67,diabetes_decrement*'Calcs Women No Intervention'!BI229,heart_decrement*'Calcs Women No Intervention'!BI294,stroke_decrement*'Calcs Women No Intervention'!BI359,cancer_decrement*SUM('Calcs Women No Intervention'!BI424,'Calcs Women No Intervention'!BI489))</f>
        <v>0</v>
      </c>
      <c r="AH91" s="169">
        <f>SUM(E91*'Calcs Women No Intervention'!E67,diabetes_decrement*'Calcs Women No Intervention'!BJ229,heart_decrement*'Calcs Women No Intervention'!BJ294,stroke_decrement*'Calcs Women No Intervention'!BJ359,cancer_decrement*SUM('Calcs Women No Intervention'!BJ424,'Calcs Women No Intervention'!BJ489))</f>
        <v>0</v>
      </c>
      <c r="AI91" s="169">
        <f>SUM(F91*'Calcs Women No Intervention'!F67,diabetes_decrement*'Calcs Women No Intervention'!BK229,heart_decrement*'Calcs Women No Intervention'!BK294,stroke_decrement*'Calcs Women No Intervention'!BK359,cancer_decrement*SUM('Calcs Women No Intervention'!BK424,'Calcs Women No Intervention'!BK489))</f>
        <v>0</v>
      </c>
      <c r="AJ91" s="169">
        <f>SUM(G91*'Calcs Women No Intervention'!G67,diabetes_decrement*'Calcs Women No Intervention'!BL229,heart_decrement*'Calcs Women No Intervention'!BL294,stroke_decrement*'Calcs Women No Intervention'!BL359,cancer_decrement*SUM('Calcs Women No Intervention'!BL424,'Calcs Women No Intervention'!BL489))</f>
        <v>0</v>
      </c>
      <c r="AK91" s="169">
        <f>SUM(H91*'Calcs Women No Intervention'!H67,diabetes_decrement*'Calcs Women No Intervention'!BM229,heart_decrement*'Calcs Women No Intervention'!BM294,stroke_decrement*'Calcs Women No Intervention'!BM359,cancer_decrement*SUM('Calcs Women No Intervention'!BM424,'Calcs Women No Intervention'!BM489))</f>
        <v>0</v>
      </c>
      <c r="AL91" s="169">
        <f>SUM(I91*'Calcs Women No Intervention'!I67,diabetes_decrement*'Calcs Women No Intervention'!BN229,heart_decrement*'Calcs Women No Intervention'!BN294,stroke_decrement*'Calcs Women No Intervention'!BN359,cancer_decrement*SUM('Calcs Women No Intervention'!BN424,'Calcs Women No Intervention'!BN489))</f>
        <v>0</v>
      </c>
      <c r="AM91" s="169">
        <f>SUM(J91*'Calcs Women No Intervention'!J67,diabetes_decrement*'Calcs Women No Intervention'!BO229,heart_decrement*'Calcs Women No Intervention'!BO294,stroke_decrement*'Calcs Women No Intervention'!BO359,cancer_decrement*SUM('Calcs Women No Intervention'!BO424,'Calcs Women No Intervention'!BO489))</f>
        <v>0</v>
      </c>
      <c r="AN91" s="169">
        <f>SUM(K91*'Calcs Women No Intervention'!K67,diabetes_decrement*'Calcs Women No Intervention'!BP229,heart_decrement*'Calcs Women No Intervention'!BP294,stroke_decrement*'Calcs Women No Intervention'!BP359,cancer_decrement*SUM('Calcs Women No Intervention'!BP424,'Calcs Women No Intervention'!BP489))</f>
        <v>0</v>
      </c>
      <c r="AO91" s="169">
        <f>SUM(L91*'Calcs Women No Intervention'!L67,diabetes_decrement*'Calcs Women No Intervention'!BQ229,heart_decrement*'Calcs Women No Intervention'!BQ294,stroke_decrement*'Calcs Women No Intervention'!BQ359,cancer_decrement*SUM('Calcs Women No Intervention'!BQ424,'Calcs Women No Intervention'!BQ489))</f>
        <v>0</v>
      </c>
      <c r="AP91" s="169">
        <f>SUM(M91*'Calcs Women No Intervention'!M67,diabetes_decrement*'Calcs Women No Intervention'!BR229,heart_decrement*'Calcs Women No Intervention'!BR294,stroke_decrement*'Calcs Women No Intervention'!BR359,cancer_decrement*SUM('Calcs Women No Intervention'!BR424,'Calcs Women No Intervention'!BR489))</f>
        <v>0</v>
      </c>
      <c r="AQ91" s="169">
        <f>SUM(N91*'Calcs Women No Intervention'!N67,diabetes_decrement*'Calcs Women No Intervention'!BS229,heart_decrement*'Calcs Women No Intervention'!BS294,stroke_decrement*'Calcs Women No Intervention'!BS359,cancer_decrement*SUM('Calcs Women No Intervention'!BS424,'Calcs Women No Intervention'!BS489))</f>
        <v>0</v>
      </c>
      <c r="AR91" s="169">
        <f>SUM(O91*'Calcs Women No Intervention'!O67,diabetes_decrement*'Calcs Women No Intervention'!BT229,heart_decrement*'Calcs Women No Intervention'!BT294,stroke_decrement*'Calcs Women No Intervention'!BT359,cancer_decrement*SUM('Calcs Women No Intervention'!BT424,'Calcs Women No Intervention'!BT489))</f>
        <v>0</v>
      </c>
      <c r="AS91" s="169">
        <f>SUM(P91*'Calcs Women No Intervention'!P67,diabetes_decrement*'Calcs Women No Intervention'!BU229,heart_decrement*'Calcs Women No Intervention'!BU294,stroke_decrement*'Calcs Women No Intervention'!BU359,cancer_decrement*SUM('Calcs Women No Intervention'!BU424,'Calcs Women No Intervention'!BU489))</f>
        <v>0</v>
      </c>
      <c r="AT91" s="169">
        <f>SUM(Q91*'Calcs Women No Intervention'!Q67,diabetes_decrement*'Calcs Women No Intervention'!BV229,heart_decrement*'Calcs Women No Intervention'!BV294,stroke_decrement*'Calcs Women No Intervention'!BV359,cancer_decrement*SUM('Calcs Women No Intervention'!BV424,'Calcs Women No Intervention'!BV489))</f>
        <v>0</v>
      </c>
      <c r="AU91" s="169">
        <f>SUM(R91*'Calcs Women No Intervention'!R67,diabetes_decrement*'Calcs Women No Intervention'!BW229,heart_decrement*'Calcs Women No Intervention'!BW294,stroke_decrement*'Calcs Women No Intervention'!BW359,cancer_decrement*SUM('Calcs Women No Intervention'!BW424,'Calcs Women No Intervention'!BW489))</f>
        <v>0</v>
      </c>
      <c r="AV91" s="169">
        <f>SUM(S91*'Calcs Women No Intervention'!S67,diabetes_decrement*'Calcs Women No Intervention'!BX229,heart_decrement*'Calcs Women No Intervention'!BX294,stroke_decrement*'Calcs Women No Intervention'!BX359,cancer_decrement*SUM('Calcs Women No Intervention'!BX424,'Calcs Women No Intervention'!BX489))</f>
        <v>0</v>
      </c>
      <c r="AW91" s="169">
        <f>SUM(T91*'Calcs Women No Intervention'!T67,diabetes_decrement*'Calcs Women No Intervention'!BY229,heart_decrement*'Calcs Women No Intervention'!BY294,stroke_decrement*'Calcs Women No Intervention'!BY359,cancer_decrement*SUM('Calcs Women No Intervention'!BY424,'Calcs Women No Intervention'!BY489))</f>
        <v>0</v>
      </c>
      <c r="AX91" s="169">
        <f>SUM(U91*'Calcs Women No Intervention'!U67,diabetes_decrement*'Calcs Women No Intervention'!BZ229,heart_decrement*'Calcs Women No Intervention'!BZ294,stroke_decrement*'Calcs Women No Intervention'!BZ359,cancer_decrement*SUM('Calcs Women No Intervention'!BZ424,'Calcs Women No Intervention'!BZ489))</f>
        <v>0</v>
      </c>
      <c r="AY91" s="169">
        <f>SUM(V91*'Calcs Women No Intervention'!V67,diabetes_decrement*'Calcs Women No Intervention'!CA229,heart_decrement*'Calcs Women No Intervention'!CA294,stroke_decrement*'Calcs Women No Intervention'!CA359,cancer_decrement*SUM('Calcs Women No Intervention'!CA424,'Calcs Women No Intervention'!CA489))</f>
        <v>0</v>
      </c>
      <c r="AZ91" s="169">
        <f>SUM(W91*'Calcs Women No Intervention'!W67,diabetes_decrement*'Calcs Women No Intervention'!CB229,heart_decrement*'Calcs Women No Intervention'!CB294,stroke_decrement*'Calcs Women No Intervention'!CB359,cancer_decrement*SUM('Calcs Women No Intervention'!CB424,'Calcs Women No Intervention'!CB489))</f>
        <v>0</v>
      </c>
      <c r="BA91" s="169">
        <f>SUM(X91*'Calcs Women No Intervention'!X67,diabetes_decrement*'Calcs Women No Intervention'!CC229,heart_decrement*'Calcs Women No Intervention'!CC294,stroke_decrement*'Calcs Women No Intervention'!CC359,cancer_decrement*SUM('Calcs Women No Intervention'!CC424,'Calcs Women No Intervention'!CC489))</f>
        <v>0</v>
      </c>
      <c r="BB91" s="169">
        <f>SUM(Y91*'Calcs Women No Intervention'!Y67,diabetes_decrement*'Calcs Women No Intervention'!CD229,heart_decrement*'Calcs Women No Intervention'!CD294,stroke_decrement*'Calcs Women No Intervention'!CD359,cancer_decrement*SUM('Calcs Women No Intervention'!CD424,'Calcs Women No Intervention'!CD489))</f>
        <v>0</v>
      </c>
      <c r="BC91" s="169">
        <f>SUM(Z91*'Calcs Women No Intervention'!Z67,diabetes_decrement*'Calcs Women No Intervention'!CE229,heart_decrement*'Calcs Women No Intervention'!CE294,stroke_decrement*'Calcs Women No Intervention'!CE359,cancer_decrement*SUM('Calcs Women No Intervention'!CE424,'Calcs Women No Intervention'!CE489))</f>
        <v>0</v>
      </c>
      <c r="BD91" s="169">
        <f>SUM(AA91*'Calcs Women No Intervention'!AA67,diabetes_decrement*'Calcs Women No Intervention'!CF229,heart_decrement*'Calcs Women No Intervention'!CF294,stroke_decrement*'Calcs Women No Intervention'!CF359,cancer_decrement*SUM('Calcs Women No Intervention'!CF424,'Calcs Women No Intervention'!CF489))</f>
        <v>0</v>
      </c>
      <c r="BE91" s="169">
        <f>SUM(AB91*'Calcs Women No Intervention'!AB67,diabetes_decrement*'Calcs Women No Intervention'!CG229,heart_decrement*'Calcs Women No Intervention'!CG294,stroke_decrement*'Calcs Women No Intervention'!CG359,cancer_decrement*SUM('Calcs Women No Intervention'!CG424,'Calcs Women No Intervention'!CG489))</f>
        <v>0</v>
      </c>
    </row>
    <row r="92" spans="2:57" x14ac:dyDescent="0.3">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row>
    <row r="93" spans="2:57" x14ac:dyDescent="0.3">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E93" s="5" t="s">
        <v>278</v>
      </c>
      <c r="AF93" s="183">
        <f>SUM(AF67:AF91)</f>
        <v>0</v>
      </c>
      <c r="AG93" s="183">
        <f t="shared" ref="AG93:BE93" si="2">SUM(AG67:AG91)</f>
        <v>138.48821107711225</v>
      </c>
      <c r="AH93" s="183">
        <f t="shared" si="2"/>
        <v>137.25445673727148</v>
      </c>
      <c r="AI93" s="183">
        <f t="shared" si="2"/>
        <v>135.98117352575281</v>
      </c>
      <c r="AJ93" s="183">
        <f t="shared" si="2"/>
        <v>134.65301266104473</v>
      </c>
      <c r="AK93" s="183">
        <f t="shared" si="2"/>
        <v>133.20512665527991</v>
      </c>
      <c r="AL93" s="183">
        <f t="shared" si="2"/>
        <v>131.70028191085069</v>
      </c>
      <c r="AM93" s="183">
        <f t="shared" si="2"/>
        <v>130.14069945420223</v>
      </c>
      <c r="AN93" s="183">
        <f t="shared" si="2"/>
        <v>128.53573866000454</v>
      </c>
      <c r="AO93" s="183">
        <f t="shared" si="2"/>
        <v>126.88077031621162</v>
      </c>
      <c r="AP93" s="183">
        <f t="shared" si="2"/>
        <v>125.05980358785997</v>
      </c>
      <c r="AQ93" s="183">
        <f t="shared" si="2"/>
        <v>123.15757130541981</v>
      </c>
      <c r="AR93" s="183">
        <f t="shared" si="2"/>
        <v>121.17330502496984</v>
      </c>
      <c r="AS93" s="183">
        <f t="shared" si="2"/>
        <v>119.12443357010574</v>
      </c>
      <c r="AT93" s="183">
        <f>SUM(AT67:AT91)</f>
        <v>116.98862672155595</v>
      </c>
      <c r="AU93" s="183">
        <f t="shared" si="2"/>
        <v>114.69776290864847</v>
      </c>
      <c r="AV93" s="183">
        <f t="shared" si="2"/>
        <v>112.3300737708261</v>
      </c>
      <c r="AW93" s="183">
        <f t="shared" si="2"/>
        <v>109.89198298283176</v>
      </c>
      <c r="AX93" s="183">
        <f t="shared" si="2"/>
        <v>107.39383616392064</v>
      </c>
      <c r="AY93" s="183">
        <f t="shared" si="2"/>
        <v>104.8480265214328</v>
      </c>
      <c r="AZ93" s="183">
        <f t="shared" si="2"/>
        <v>102.15313097769193</v>
      </c>
      <c r="BA93" s="183">
        <f t="shared" si="2"/>
        <v>99.363184492173232</v>
      </c>
      <c r="BB93" s="183">
        <f t="shared" si="2"/>
        <v>96.450140192608657</v>
      </c>
      <c r="BC93" s="183">
        <f>SUM(BC67:BC91)</f>
        <v>93.500800270146655</v>
      </c>
      <c r="BD93" s="183">
        <f t="shared" si="2"/>
        <v>90.481310251279709</v>
      </c>
      <c r="BE93" s="183">
        <f t="shared" si="2"/>
        <v>87.330729605231312</v>
      </c>
    </row>
    <row r="94" spans="2:57" x14ac:dyDescent="0.3">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E94" s="5"/>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row>
    <row r="95" spans="2:57" x14ac:dyDescent="0.3">
      <c r="B95" s="182" t="s">
        <v>411</v>
      </c>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E95" s="182" t="s">
        <v>411</v>
      </c>
    </row>
    <row r="96" spans="2:57" x14ac:dyDescent="0.3">
      <c r="B96" s="11"/>
      <c r="C96" s="1" t="s">
        <v>13</v>
      </c>
      <c r="F96" s="3"/>
      <c r="AE96" s="11"/>
      <c r="AF96" s="1" t="s">
        <v>13</v>
      </c>
      <c r="AI96" s="3"/>
    </row>
    <row r="97" spans="2:57" x14ac:dyDescent="0.3">
      <c r="C97" s="1">
        <v>0</v>
      </c>
      <c r="D97" s="1">
        <v>1</v>
      </c>
      <c r="E97" s="1">
        <v>2</v>
      </c>
      <c r="F97" s="1">
        <v>3</v>
      </c>
      <c r="G97" s="1">
        <v>4</v>
      </c>
      <c r="H97" s="1">
        <v>5</v>
      </c>
      <c r="I97" s="1">
        <v>6</v>
      </c>
      <c r="J97" s="1">
        <v>7</v>
      </c>
      <c r="K97" s="1">
        <v>8</v>
      </c>
      <c r="L97" s="1">
        <v>9</v>
      </c>
      <c r="M97" s="1">
        <v>10</v>
      </c>
      <c r="N97" s="1">
        <v>11</v>
      </c>
      <c r="O97" s="1">
        <v>12</v>
      </c>
      <c r="P97" s="1">
        <v>13</v>
      </c>
      <c r="Q97" s="1">
        <v>14</v>
      </c>
      <c r="R97" s="1">
        <v>15</v>
      </c>
      <c r="S97" s="1">
        <v>16</v>
      </c>
      <c r="T97" s="1">
        <v>17</v>
      </c>
      <c r="U97" s="1">
        <v>18</v>
      </c>
      <c r="V97" s="1">
        <v>19</v>
      </c>
      <c r="W97" s="1">
        <v>20</v>
      </c>
      <c r="X97" s="1">
        <v>21</v>
      </c>
      <c r="Y97" s="1">
        <v>22</v>
      </c>
      <c r="Z97" s="1">
        <v>23</v>
      </c>
      <c r="AA97" s="1">
        <v>24</v>
      </c>
      <c r="AB97" s="1">
        <v>25</v>
      </c>
      <c r="AF97" s="1">
        <v>0</v>
      </c>
      <c r="AG97" s="1">
        <v>1</v>
      </c>
      <c r="AH97" s="1">
        <v>2</v>
      </c>
      <c r="AI97" s="1">
        <v>3</v>
      </c>
      <c r="AJ97" s="1">
        <v>4</v>
      </c>
      <c r="AK97" s="1">
        <v>5</v>
      </c>
      <c r="AL97" s="1">
        <v>6</v>
      </c>
      <c r="AM97" s="1">
        <v>7</v>
      </c>
      <c r="AN97" s="1">
        <v>8</v>
      </c>
      <c r="AO97" s="1">
        <v>9</v>
      </c>
      <c r="AP97" s="1">
        <v>10</v>
      </c>
      <c r="AQ97" s="1">
        <v>11</v>
      </c>
      <c r="AR97" s="1">
        <v>12</v>
      </c>
      <c r="AS97" s="1">
        <v>13</v>
      </c>
      <c r="AT97" s="1">
        <v>14</v>
      </c>
      <c r="AU97" s="1">
        <v>15</v>
      </c>
      <c r="AV97" s="1">
        <v>16</v>
      </c>
      <c r="AW97" s="1">
        <v>17</v>
      </c>
      <c r="AX97" s="1">
        <v>18</v>
      </c>
      <c r="AY97" s="1">
        <v>19</v>
      </c>
      <c r="AZ97" s="1">
        <v>20</v>
      </c>
      <c r="BA97" s="1">
        <v>21</v>
      </c>
      <c r="BB97" s="1">
        <v>22</v>
      </c>
      <c r="BC97" s="1">
        <v>23</v>
      </c>
      <c r="BD97" s="1">
        <v>24</v>
      </c>
      <c r="BE97" s="1">
        <v>25</v>
      </c>
    </row>
    <row r="98" spans="2:57" x14ac:dyDescent="0.3">
      <c r="B98" s="1">
        <v>1</v>
      </c>
      <c r="C98" s="53"/>
      <c r="D98" s="53">
        <f>MIN(SUMPRODUCT(CHOOSE({1,2,3,4,5,6},'Calcs Women Intervention'!AF109,'Calcs Women Intervention'!AF109^2,'Calcs Women Intervention'!AF109^3,'Calcs Women Intervention'!C77,1,1),Utilities!$BG$11:$BL$11),1)</f>
        <v>1</v>
      </c>
      <c r="E98" s="53">
        <f>MIN(SUMPRODUCT(CHOOSE({1,2,3,4,5,6},'Calcs Women Intervention'!AG109,'Calcs Women Intervention'!AG109^2,'Calcs Women Intervention'!AG109^3,'Calcs Women Intervention'!D77,1,1),Utilities!$BG$11:$BL$11),1)</f>
        <v>1</v>
      </c>
      <c r="F98" s="53">
        <f>MIN(SUMPRODUCT(CHOOSE({1,2,3,4,5,6},'Calcs Women Intervention'!AH109,'Calcs Women Intervention'!AH109^2,'Calcs Women Intervention'!AH109^3,'Calcs Women Intervention'!E77,1,1),Utilities!$BG$11:$BL$11),1)</f>
        <v>0.99635115936129459</v>
      </c>
      <c r="G98" s="53">
        <f>MIN(SUMPRODUCT(CHOOSE({1,2,3,4,5,6},'Calcs Women Intervention'!AI109,'Calcs Women Intervention'!AI109^2,'Calcs Women Intervention'!AI109^3,'Calcs Women Intervention'!F77,1,1),Utilities!$BG$11:$BL$11),1)</f>
        <v>0.9890835557195814</v>
      </c>
      <c r="H98" s="53">
        <f>MIN(SUMPRODUCT(CHOOSE({1,2,3,4,5,6},'Calcs Women Intervention'!AJ109,'Calcs Women Intervention'!AJ109^2,'Calcs Women Intervention'!AJ109^3,'Calcs Women Intervention'!G77,1,1),Utilities!$BG$11:$BL$11),1)</f>
        <v>0.98166737624874911</v>
      </c>
      <c r="I98" s="53">
        <f>MIN(SUMPRODUCT(CHOOSE({1,2,3,4,5,6},'Calcs Women Intervention'!AK109,'Calcs Women Intervention'!AK109^2,'Calcs Women Intervention'!AK109^3,'Calcs Women Intervention'!H77,1,1),Utilities!$BG$11:$BL$11),1)</f>
        <v>0.97410628440873825</v>
      </c>
      <c r="J98" s="53">
        <f>MIN(SUMPRODUCT(CHOOSE({1,2,3,4,5,6},'Calcs Women Intervention'!AL109,'Calcs Women Intervention'!AL109^2,'Calcs Women Intervention'!AL109^3,'Calcs Women Intervention'!I77,1,1),Utilities!$BG$11:$BL$11),1)</f>
        <v>0.96640394365948745</v>
      </c>
      <c r="K98" s="53">
        <f>MIN(SUMPRODUCT(CHOOSE({1,2,3,4,5,6},'Calcs Women Intervention'!AM109,'Calcs Women Intervention'!AM109^2,'Calcs Women Intervention'!AM109^3,'Calcs Women Intervention'!J77,1,1),Utilities!$BG$11:$BL$11),1)</f>
        <v>0.95856401746093733</v>
      </c>
      <c r="L98" s="53">
        <f>MIN(SUMPRODUCT(CHOOSE({1,2,3,4,5,6},'Calcs Women Intervention'!AN109,'Calcs Women Intervention'!AN109^2,'Calcs Women Intervention'!AN109^3,'Calcs Women Intervention'!K77,1,1),Utilities!$BG$11:$BL$11),1)</f>
        <v>0.95059016927302808</v>
      </c>
      <c r="M98" s="53">
        <f>MIN(SUMPRODUCT(CHOOSE({1,2,3,4,5,6},'Calcs Women Intervention'!AO109,'Calcs Women Intervention'!AO109^2,'Calcs Women Intervention'!AO109^3,'Calcs Women Intervention'!L77,1,1),Utilities!$BG$11:$BL$11),1)</f>
        <v>0.94248606255569878</v>
      </c>
      <c r="N98" s="53">
        <f>MIN(SUMPRODUCT(CHOOSE({1,2,3,4,5,6},'Calcs Women Intervention'!AP109,'Calcs Women Intervention'!AP109^2,'Calcs Women Intervention'!AP109^3,'Calcs Women Intervention'!M77,1,1),Utilities!$BG$11:$BL$11),1)</f>
        <v>0.93425536076888993</v>
      </c>
      <c r="O98" s="53">
        <f>MIN(SUMPRODUCT(CHOOSE({1,2,3,4,5,6},'Calcs Women Intervention'!AQ109,'Calcs Women Intervention'!AQ109^2,'Calcs Women Intervention'!AQ109^3,'Calcs Women Intervention'!N77,1,1),Utilities!$BG$11:$BL$11),1)</f>
        <v>0.92590172737254139</v>
      </c>
      <c r="P98" s="53">
        <f>MIN(SUMPRODUCT(CHOOSE({1,2,3,4,5,6},'Calcs Women Intervention'!AR109,'Calcs Women Intervention'!AR109^2,'Calcs Women Intervention'!AR109^3,'Calcs Women Intervention'!O77,1,1),Utilities!$BG$11:$BL$11),1)</f>
        <v>0.91742882582659258</v>
      </c>
      <c r="Q98" s="53">
        <f>MIN(SUMPRODUCT(CHOOSE({1,2,3,4,5,6},'Calcs Women Intervention'!AS109,'Calcs Women Intervention'!AS109^2,'Calcs Women Intervention'!AS109^3,'Calcs Women Intervention'!P77,1,1),Utilities!$BG$11:$BL$11),1)</f>
        <v>0.9099177967284372</v>
      </c>
      <c r="R98" s="53">
        <f>MIN(SUMPRODUCT(CHOOSE({1,2,3,4,5,6},'Calcs Women Intervention'!AT109,'Calcs Women Intervention'!AT109^2,'Calcs Women Intervention'!AT109^3,'Calcs Women Intervention'!Q77,1,1),Utilities!$BG$11:$BL$11),1)</f>
        <v>0.90343549265093726</v>
      </c>
      <c r="S98" s="53">
        <f>MIN(SUMPRODUCT(CHOOSE({1,2,3,4,5,6},'Calcs Women Intervention'!AU109,'Calcs Women Intervention'!AU109^2,'Calcs Women Intervention'!AU109^3,'Calcs Women Intervention'!R77,1,1),Utilities!$BG$11:$BL$11),1)</f>
        <v>0.8969264702209373</v>
      </c>
      <c r="T98" s="53">
        <f>MIN(SUMPRODUCT(CHOOSE({1,2,3,4,5,6},'Calcs Women Intervention'!AV109,'Calcs Women Intervention'!AV109^2,'Calcs Women Intervention'!AV109^3,'Calcs Women Intervention'!S77,1,1),Utilities!$BG$11:$BL$11),1)</f>
        <v>0.89039116161843745</v>
      </c>
      <c r="U98" s="53">
        <f>MIN(SUMPRODUCT(CHOOSE({1,2,3,4,5,6},'Calcs Women Intervention'!AW109,'Calcs Women Intervention'!AW109^2,'Calcs Women Intervention'!AW109^3,'Calcs Women Intervention'!T77,1,1),Utilities!$BG$11:$BL$11),1)</f>
        <v>0.88382999902343773</v>
      </c>
      <c r="V98" s="53">
        <f>MIN(SUMPRODUCT(CHOOSE({1,2,3,4,5,6},'Calcs Women Intervention'!AX109,'Calcs Women Intervention'!AX109^2,'Calcs Women Intervention'!AX109^3,'Calcs Women Intervention'!U77,1,1),Utilities!$BG$11:$BL$11),1)</f>
        <v>0.8772434146159378</v>
      </c>
      <c r="W98" s="53">
        <f>MIN(SUMPRODUCT(CHOOSE({1,2,3,4,5,6},'Calcs Women Intervention'!AY109,'Calcs Women Intervention'!AY109^2,'Calcs Women Intervention'!AY109^3,'Calcs Women Intervention'!V77,1,1),Utilities!$BG$11:$BL$11),1)</f>
        <v>0.87063184057593723</v>
      </c>
      <c r="X98" s="53">
        <f>MIN(SUMPRODUCT(CHOOSE({1,2,3,4,5,6},'Calcs Women Intervention'!AZ109,'Calcs Women Intervention'!AZ109^2,'Calcs Women Intervention'!AZ109^3,'Calcs Women Intervention'!W77,1,1),Utilities!$BG$11:$BL$11),1)</f>
        <v>0.86405186594713346</v>
      </c>
      <c r="Y98" s="53">
        <f>MIN(SUMPRODUCT(CHOOSE({1,2,3,4,5,6},'Calcs Women Intervention'!BA109,'Calcs Women Intervention'!BA109^2,'Calcs Women Intervention'!BA109^3,'Calcs Women Intervention'!X77,1,1),Utilities!$BG$11:$BL$11),1)</f>
        <v>0.8575623823150702</v>
      </c>
      <c r="Z98" s="53">
        <f>MIN(SUMPRODUCT(CHOOSE({1,2,3,4,5,6},'Calcs Women Intervention'!BB109,'Calcs Women Intervention'!BB109^2,'Calcs Women Intervention'!BB109^3,'Calcs Women Intervention'!Y77,1,1),Utilities!$BG$11:$BL$11),1)</f>
        <v>0.85116705437596685</v>
      </c>
      <c r="AA98" s="53">
        <f>MIN(SUMPRODUCT(CHOOSE({1,2,3,4,5,6},'Calcs Women Intervention'!BC109,'Calcs Women Intervention'!BC109^2,'Calcs Women Intervention'!BC109^3,'Calcs Women Intervention'!Z77,1,1),Utilities!$BG$11:$BL$11),1)</f>
        <v>0.84486926364891768</v>
      </c>
      <c r="AB98" s="53">
        <f>MIN(SUMPRODUCT(CHOOSE({1,2,3,4,5,6},'Calcs Women Intervention'!BD109,'Calcs Women Intervention'!BD109^2,'Calcs Women Intervention'!BD109^3,'Calcs Women Intervention'!AA77,1,1),Utilities!$BG$11:$BL$11),1)</f>
        <v>0.83867212265679725</v>
      </c>
      <c r="AE98" s="1">
        <v>1</v>
      </c>
      <c r="AF98" s="169">
        <f>SUM(C98*'Calcs Women Intervention'!C43,diabetes_decrement*'Calcs Women Intervention'!BH205,heart_decrement*'Calcs Women Intervention'!BH270,stroke_decrement*'Calcs Women Intervention'!BH335,cancer_decrement*SUM('Calcs Women Intervention'!BH400,'Calcs Women Intervention'!BH465))</f>
        <v>0</v>
      </c>
      <c r="AG98" s="169">
        <f>SUM(D98*'Calcs Women Intervention'!D43,diabetes_decrement*'Calcs Women Intervention'!BI205,heart_decrement*'Calcs Women Intervention'!BI270,stroke_decrement*'Calcs Women Intervention'!BI335,cancer_decrement*SUM('Calcs Women Intervention'!BI400,'Calcs Women Intervention'!BI465))</f>
        <v>139.67511982927525</v>
      </c>
      <c r="AH98" s="169">
        <f>SUM(E98*'Calcs Women Intervention'!E43,diabetes_decrement*'Calcs Women Intervention'!BJ205,heart_decrement*'Calcs Women Intervention'!BJ270,stroke_decrement*'Calcs Women Intervention'!BJ335,cancer_decrement*SUM('Calcs Women Intervention'!BJ400,'Calcs Women Intervention'!BJ465))</f>
        <v>139.30412101941138</v>
      </c>
      <c r="AI98" s="169">
        <f>SUM(F98*'Calcs Women Intervention'!F43,diabetes_decrement*'Calcs Women Intervention'!BK205,heart_decrement*'Calcs Women Intervention'!BK270,stroke_decrement*'Calcs Women Intervention'!BK335,cancer_decrement*SUM('Calcs Women Intervention'!BK400,'Calcs Women Intervention'!BK465))</f>
        <v>138.38706087408562</v>
      </c>
      <c r="AJ98" s="169">
        <f>SUM(G98*'Calcs Women Intervention'!G43,diabetes_decrement*'Calcs Women Intervention'!BL205,heart_decrement*'Calcs Women Intervention'!BL270,stroke_decrement*'Calcs Women Intervention'!BL335,cancer_decrement*SUM('Calcs Women Intervention'!BL400,'Calcs Women Intervention'!BL465))</f>
        <v>136.91448310047846</v>
      </c>
      <c r="AK98" s="169">
        <f>SUM(H98*'Calcs Women Intervention'!H43,diabetes_decrement*'Calcs Women Intervention'!BM205,heart_decrement*'Calcs Women Intervention'!BM270,stroke_decrement*'Calcs Women Intervention'!BM335,cancer_decrement*SUM('Calcs Women Intervention'!BM400,'Calcs Women Intervention'!BM465))</f>
        <v>135.31539199733919</v>
      </c>
      <c r="AL98" s="169">
        <f>SUM(I98*'Calcs Women Intervention'!I43,diabetes_decrement*'Calcs Women Intervention'!BN205,heart_decrement*'Calcs Women Intervention'!BN270,stroke_decrement*'Calcs Women Intervention'!BN335,cancer_decrement*SUM('Calcs Women Intervention'!BN400,'Calcs Women Intervention'!BN465))</f>
        <v>133.64273065967018</v>
      </c>
      <c r="AM98" s="169">
        <f>SUM(J98*'Calcs Women Intervention'!J43,diabetes_decrement*'Calcs Women Intervention'!BO205,heart_decrement*'Calcs Women Intervention'!BO270,stroke_decrement*'Calcs Women Intervention'!BO335,cancer_decrement*SUM('Calcs Women Intervention'!BO400,'Calcs Women Intervention'!BO465))</f>
        <v>131.89916863785382</v>
      </c>
      <c r="AN98" s="169">
        <f>SUM(K98*'Calcs Women Intervention'!K43,diabetes_decrement*'Calcs Women Intervention'!BP205,heart_decrement*'Calcs Women Intervention'!BP270,stroke_decrement*'Calcs Women Intervention'!BP335,cancer_decrement*SUM('Calcs Women Intervention'!BP400,'Calcs Women Intervention'!BP465))</f>
        <v>130.09465877266425</v>
      </c>
      <c r="AO98" s="169">
        <f>SUM(L98*'Calcs Women Intervention'!L43,diabetes_decrement*'Calcs Women Intervention'!BQ205,heart_decrement*'Calcs Women Intervention'!BQ270,stroke_decrement*'Calcs Women Intervention'!BQ335,cancer_decrement*SUM('Calcs Women Intervention'!BQ400,'Calcs Women Intervention'!BQ465))</f>
        <v>128.22511524634641</v>
      </c>
      <c r="AP98" s="169">
        <f>SUM(M98*'Calcs Women Intervention'!M43,diabetes_decrement*'Calcs Women Intervention'!BR205,heart_decrement*'Calcs Women Intervention'!BR270,stroke_decrement*'Calcs Women Intervention'!BR335,cancer_decrement*SUM('Calcs Women Intervention'!BR400,'Calcs Women Intervention'!BR465))</f>
        <v>126.17983529978173</v>
      </c>
      <c r="AQ98" s="169">
        <f>SUM(N98*'Calcs Women Intervention'!N43,diabetes_decrement*'Calcs Women Intervention'!BS205,heart_decrement*'Calcs Women Intervention'!BS270,stroke_decrement*'Calcs Women Intervention'!BS335,cancer_decrement*SUM('Calcs Women Intervention'!BS400,'Calcs Women Intervention'!BS465))</f>
        <v>124.03860869593886</v>
      </c>
      <c r="AR98" s="169">
        <f>SUM(O98*'Calcs Women Intervention'!O43,diabetes_decrement*'Calcs Women Intervention'!BT205,heart_decrement*'Calcs Women Intervention'!BT270,stroke_decrement*'Calcs Women Intervention'!BT335,cancer_decrement*SUM('Calcs Women Intervention'!BT400,'Calcs Women Intervention'!BT465))</f>
        <v>121.8015000278733</v>
      </c>
      <c r="AS98" s="169">
        <f>SUM(P98*'Calcs Women Intervention'!P43,diabetes_decrement*'Calcs Women Intervention'!BU205,heart_decrement*'Calcs Women Intervention'!BU270,stroke_decrement*'Calcs Women Intervention'!BU335,cancer_decrement*SUM('Calcs Women Intervention'!BU400,'Calcs Women Intervention'!BU465))</f>
        <v>119.48688348651569</v>
      </c>
      <c r="AT98" s="169">
        <f>SUM(Q98*'Calcs Women Intervention'!Q43,diabetes_decrement*'Calcs Women Intervention'!BV205,heart_decrement*'Calcs Women Intervention'!BV270,stroke_decrement*'Calcs Women Intervention'!BV335,cancer_decrement*SUM('Calcs Women Intervention'!BV400,'Calcs Women Intervention'!BV465))</f>
        <v>117.21719081262584</v>
      </c>
      <c r="AU98" s="169">
        <f>SUM(R98*'Calcs Women Intervention'!R43,diabetes_decrement*'Calcs Women Intervention'!BW205,heart_decrement*'Calcs Women Intervention'!BW270,stroke_decrement*'Calcs Women Intervention'!BW335,cancer_decrement*SUM('Calcs Women Intervention'!BW400,'Calcs Women Intervention'!BW465))</f>
        <v>114.93089617931584</v>
      </c>
      <c r="AV98" s="169">
        <f>SUM(S98*'Calcs Women Intervention'!S43,diabetes_decrement*'Calcs Women Intervention'!BX205,heart_decrement*'Calcs Women Intervention'!BX270,stroke_decrement*'Calcs Women Intervention'!BX335,cancer_decrement*SUM('Calcs Women Intervention'!BX400,'Calcs Women Intervention'!BX465))</f>
        <v>112.56693602758214</v>
      </c>
      <c r="AW98" s="169">
        <f>SUM(T98*'Calcs Women Intervention'!T43,diabetes_decrement*'Calcs Women Intervention'!BY205,heart_decrement*'Calcs Women Intervention'!BY270,stroke_decrement*'Calcs Women Intervention'!BY335,cancer_decrement*SUM('Calcs Women Intervention'!BY400,'Calcs Women Intervention'!BY465))</f>
        <v>110.13183137450102</v>
      </c>
      <c r="AX98" s="169">
        <f>SUM(U98*'Calcs Women Intervention'!U43,diabetes_decrement*'Calcs Women Intervention'!BZ205,heart_decrement*'Calcs Women Intervention'!BZ270,stroke_decrement*'Calcs Women Intervention'!BZ335,cancer_decrement*SUM('Calcs Women Intervention'!BZ400,'Calcs Women Intervention'!BZ465))</f>
        <v>107.63599068518947</v>
      </c>
      <c r="AY98" s="169">
        <f>SUM(V98*'Calcs Women Intervention'!V43,diabetes_decrement*'Calcs Women Intervention'!CA205,heart_decrement*'Calcs Women Intervention'!CA270,stroke_decrement*'Calcs Women Intervention'!CA335,cancer_decrement*SUM('Calcs Women Intervention'!CA400,'Calcs Women Intervention'!CA465))</f>
        <v>105.09185014559483</v>
      </c>
      <c r="AZ98" s="169">
        <f>SUM(W98*'Calcs Women Intervention'!W43,diabetes_decrement*'Calcs Women Intervention'!CB205,heart_decrement*'Calcs Women Intervention'!CB270,stroke_decrement*'Calcs Women Intervention'!CB335,cancer_decrement*SUM('Calcs Women Intervention'!CB400,'Calcs Women Intervention'!CB465))</f>
        <v>102.3958433817523</v>
      </c>
      <c r="BA98" s="169">
        <f>SUM(X98*'Calcs Women Intervention'!X43,diabetes_decrement*'Calcs Women Intervention'!CC205,heart_decrement*'Calcs Women Intervention'!CC270,stroke_decrement*'Calcs Women Intervention'!CC335,cancer_decrement*SUM('Calcs Women Intervention'!CC400,'Calcs Women Intervention'!CC465))</f>
        <v>99.60419277194265</v>
      </c>
      <c r="BB98" s="169">
        <f>SUM(Y98*'Calcs Women Intervention'!Y43,diabetes_decrement*'Calcs Women Intervention'!CD205,heart_decrement*'Calcs Women Intervention'!CD270,stroke_decrement*'Calcs Women Intervention'!CD335,cancer_decrement*SUM('Calcs Women Intervention'!CD400,'Calcs Women Intervention'!CD465))</f>
        <v>96.688994615648411</v>
      </c>
      <c r="BC98" s="169">
        <f>SUM(Z98*'Calcs Women Intervention'!Z43,diabetes_decrement*'Calcs Women Intervention'!CE205,heart_decrement*'Calcs Women Intervention'!CE270,stroke_decrement*'Calcs Women Intervention'!CE335,cancer_decrement*SUM('Calcs Women Intervention'!CE400,'Calcs Women Intervention'!CE465))</f>
        <v>93.737022331390548</v>
      </c>
      <c r="BD98" s="169">
        <f>SUM(AA98*'Calcs Women Intervention'!AA43,diabetes_decrement*'Calcs Women Intervention'!CF205,heart_decrement*'Calcs Women Intervention'!CF270,stroke_decrement*'Calcs Women Intervention'!CF335,cancer_decrement*SUM('Calcs Women Intervention'!CF400,'Calcs Women Intervention'!CF465))</f>
        <v>90.714522428563825</v>
      </c>
      <c r="BE98" s="169">
        <f>SUM(AB98*'Calcs Women Intervention'!AB43,diabetes_decrement*'Calcs Women Intervention'!CG205,heart_decrement*'Calcs Women Intervention'!CG270,stroke_decrement*'Calcs Women Intervention'!CG335,cancer_decrement*SUM('Calcs Women Intervention'!CG400,'Calcs Women Intervention'!CG465))</f>
        <v>87.560484374385751</v>
      </c>
    </row>
    <row r="99" spans="2:57" x14ac:dyDescent="0.3">
      <c r="B99" s="1">
        <v>2</v>
      </c>
      <c r="C99" s="53"/>
      <c r="D99" s="53"/>
      <c r="E99" s="53">
        <f>MIN(SUMPRODUCT(CHOOSE({1,2,3,4,5,6},'Calcs Women Intervention'!AG110,'Calcs Women Intervention'!AG110^2,'Calcs Women Intervention'!AG110^3,'Calcs Women Intervention'!D78,1,1),Utilities!$BG$11:$BL$11),1)</f>
        <v>1</v>
      </c>
      <c r="F99" s="53">
        <f>MIN(SUMPRODUCT(CHOOSE({1,2,3,4,5,6},'Calcs Women Intervention'!AH110,'Calcs Women Intervention'!AH110^2,'Calcs Women Intervention'!AH110^3,'Calcs Women Intervention'!E78,1,1),Utilities!$BG$11:$BL$11),1)</f>
        <v>1</v>
      </c>
      <c r="G99" s="53">
        <f>MIN(SUMPRODUCT(CHOOSE({1,2,3,4,5,6},'Calcs Women Intervention'!AI110,'Calcs Women Intervention'!AI110^2,'Calcs Women Intervention'!AI110^3,'Calcs Women Intervention'!F78,1,1),Utilities!$BG$11:$BL$11),1)</f>
        <v>0.99635115936129459</v>
      </c>
      <c r="H99" s="53">
        <f>MIN(SUMPRODUCT(CHOOSE({1,2,3,4,5,6},'Calcs Women Intervention'!AJ110,'Calcs Women Intervention'!AJ110^2,'Calcs Women Intervention'!AJ110^3,'Calcs Women Intervention'!G78,1,1),Utilities!$BG$11:$BL$11),1)</f>
        <v>0.9890835557195814</v>
      </c>
      <c r="I99" s="53">
        <f>MIN(SUMPRODUCT(CHOOSE({1,2,3,4,5,6},'Calcs Women Intervention'!AK110,'Calcs Women Intervention'!AK110^2,'Calcs Women Intervention'!AK110^3,'Calcs Women Intervention'!H78,1,1),Utilities!$BG$11:$BL$11),1)</f>
        <v>0.98166737624874911</v>
      </c>
      <c r="J99" s="53">
        <f>MIN(SUMPRODUCT(CHOOSE({1,2,3,4,5,6},'Calcs Women Intervention'!AL110,'Calcs Women Intervention'!AL110^2,'Calcs Women Intervention'!AL110^3,'Calcs Women Intervention'!I78,1,1),Utilities!$BG$11:$BL$11),1)</f>
        <v>0.97410628440873825</v>
      </c>
      <c r="K99" s="53">
        <f>MIN(SUMPRODUCT(CHOOSE({1,2,3,4,5,6},'Calcs Women Intervention'!AM110,'Calcs Women Intervention'!AM110^2,'Calcs Women Intervention'!AM110^3,'Calcs Women Intervention'!J78,1,1),Utilities!$BG$11:$BL$11),1)</f>
        <v>0.96640394365948745</v>
      </c>
      <c r="L99" s="53">
        <f>MIN(SUMPRODUCT(CHOOSE({1,2,3,4,5,6},'Calcs Women Intervention'!AN110,'Calcs Women Intervention'!AN110^2,'Calcs Women Intervention'!AN110^3,'Calcs Women Intervention'!K78,1,1),Utilities!$BG$11:$BL$11),1)</f>
        <v>0.95856401746093733</v>
      </c>
      <c r="M99" s="53">
        <f>MIN(SUMPRODUCT(CHOOSE({1,2,3,4,5,6},'Calcs Women Intervention'!AO110,'Calcs Women Intervention'!AO110^2,'Calcs Women Intervention'!AO110^3,'Calcs Women Intervention'!L78,1,1),Utilities!$BG$11:$BL$11),1)</f>
        <v>0.95059016927302808</v>
      </c>
      <c r="N99" s="53">
        <f>MIN(SUMPRODUCT(CHOOSE({1,2,3,4,5,6},'Calcs Women Intervention'!AP110,'Calcs Women Intervention'!AP110^2,'Calcs Women Intervention'!AP110^3,'Calcs Women Intervention'!M78,1,1),Utilities!$BG$11:$BL$11),1)</f>
        <v>0.94248606255569878</v>
      </c>
      <c r="O99" s="53">
        <f>MIN(SUMPRODUCT(CHOOSE({1,2,3,4,5,6},'Calcs Women Intervention'!AQ110,'Calcs Women Intervention'!AQ110^2,'Calcs Women Intervention'!AQ110^3,'Calcs Women Intervention'!N78,1,1),Utilities!$BG$11:$BL$11),1)</f>
        <v>0.93425536076888993</v>
      </c>
      <c r="P99" s="53">
        <f>MIN(SUMPRODUCT(CHOOSE({1,2,3,4,5,6},'Calcs Women Intervention'!AR110,'Calcs Women Intervention'!AR110^2,'Calcs Women Intervention'!AR110^3,'Calcs Women Intervention'!O78,1,1),Utilities!$BG$11:$BL$11),1)</f>
        <v>0.92590172737254139</v>
      </c>
      <c r="Q99" s="53">
        <f>MIN(SUMPRODUCT(CHOOSE({1,2,3,4,5,6},'Calcs Women Intervention'!AS110,'Calcs Women Intervention'!AS110^2,'Calcs Women Intervention'!AS110^3,'Calcs Women Intervention'!P78,1,1),Utilities!$BG$11:$BL$11),1)</f>
        <v>0.91742882582659258</v>
      </c>
      <c r="R99" s="53">
        <f>MIN(SUMPRODUCT(CHOOSE({1,2,3,4,5,6},'Calcs Women Intervention'!AT110,'Calcs Women Intervention'!AT110^2,'Calcs Women Intervention'!AT110^3,'Calcs Women Intervention'!Q78,1,1),Utilities!$BG$11:$BL$11),1)</f>
        <v>0.9099177967284372</v>
      </c>
      <c r="S99" s="53">
        <f>MIN(SUMPRODUCT(CHOOSE({1,2,3,4,5,6},'Calcs Women Intervention'!AU110,'Calcs Women Intervention'!AU110^2,'Calcs Women Intervention'!AU110^3,'Calcs Women Intervention'!R78,1,1),Utilities!$BG$11:$BL$11),1)</f>
        <v>0.90343549265093726</v>
      </c>
      <c r="T99" s="53">
        <f>MIN(SUMPRODUCT(CHOOSE({1,2,3,4,5,6},'Calcs Women Intervention'!AV110,'Calcs Women Intervention'!AV110^2,'Calcs Women Intervention'!AV110^3,'Calcs Women Intervention'!S78,1,1),Utilities!$BG$11:$BL$11),1)</f>
        <v>0.8969264702209373</v>
      </c>
      <c r="U99" s="53">
        <f>MIN(SUMPRODUCT(CHOOSE({1,2,3,4,5,6},'Calcs Women Intervention'!AW110,'Calcs Women Intervention'!AW110^2,'Calcs Women Intervention'!AW110^3,'Calcs Women Intervention'!T78,1,1),Utilities!$BG$11:$BL$11),1)</f>
        <v>0.89039116161843745</v>
      </c>
      <c r="V99" s="53">
        <f>MIN(SUMPRODUCT(CHOOSE({1,2,3,4,5,6},'Calcs Women Intervention'!AX110,'Calcs Women Intervention'!AX110^2,'Calcs Women Intervention'!AX110^3,'Calcs Women Intervention'!U78,1,1),Utilities!$BG$11:$BL$11),1)</f>
        <v>0.88382999902343773</v>
      </c>
      <c r="W99" s="53">
        <f>MIN(SUMPRODUCT(CHOOSE({1,2,3,4,5,6},'Calcs Women Intervention'!AY110,'Calcs Women Intervention'!AY110^2,'Calcs Women Intervention'!AY110^3,'Calcs Women Intervention'!V78,1,1),Utilities!$BG$11:$BL$11),1)</f>
        <v>0.8772434146159378</v>
      </c>
      <c r="X99" s="53">
        <f>MIN(SUMPRODUCT(CHOOSE({1,2,3,4,5,6},'Calcs Women Intervention'!AZ110,'Calcs Women Intervention'!AZ110^2,'Calcs Women Intervention'!AZ110^3,'Calcs Women Intervention'!W78,1,1),Utilities!$BG$11:$BL$11),1)</f>
        <v>0.87063184057593723</v>
      </c>
      <c r="Y99" s="53">
        <f>MIN(SUMPRODUCT(CHOOSE({1,2,3,4,5,6},'Calcs Women Intervention'!BA110,'Calcs Women Intervention'!BA110^2,'Calcs Women Intervention'!BA110^3,'Calcs Women Intervention'!X78,1,1),Utilities!$BG$11:$BL$11),1)</f>
        <v>0.86405186594713346</v>
      </c>
      <c r="Z99" s="53">
        <f>MIN(SUMPRODUCT(CHOOSE({1,2,3,4,5,6},'Calcs Women Intervention'!BB110,'Calcs Women Intervention'!BB110^2,'Calcs Women Intervention'!BB110^3,'Calcs Women Intervention'!Y78,1,1),Utilities!$BG$11:$BL$11),1)</f>
        <v>0.8575623823150702</v>
      </c>
      <c r="AA99" s="53">
        <f>MIN(SUMPRODUCT(CHOOSE({1,2,3,4,5,6},'Calcs Women Intervention'!BC110,'Calcs Women Intervention'!BC110^2,'Calcs Women Intervention'!BC110^3,'Calcs Women Intervention'!Z78,1,1),Utilities!$BG$11:$BL$11),1)</f>
        <v>0.85116705437596685</v>
      </c>
      <c r="AB99" s="53">
        <f>MIN(SUMPRODUCT(CHOOSE({1,2,3,4,5,6},'Calcs Women Intervention'!BD110,'Calcs Women Intervention'!BD110^2,'Calcs Women Intervention'!BD110^3,'Calcs Women Intervention'!AA78,1,1),Utilities!$BG$11:$BL$11),1)</f>
        <v>0.84486926364891768</v>
      </c>
      <c r="AE99" s="1">
        <v>2</v>
      </c>
      <c r="AF99" s="169">
        <f>SUM(C99*'Calcs Women Intervention'!C44,diabetes_decrement*'Calcs Women Intervention'!BH206,heart_decrement*'Calcs Women Intervention'!BH271,stroke_decrement*'Calcs Women Intervention'!BH336,cancer_decrement*SUM('Calcs Women Intervention'!BH401,'Calcs Women Intervention'!BH466))</f>
        <v>0</v>
      </c>
      <c r="AG99" s="169">
        <f>SUM(D99*'Calcs Women Intervention'!D44,diabetes_decrement*'Calcs Women Intervention'!BI206,heart_decrement*'Calcs Women Intervention'!BI271,stroke_decrement*'Calcs Women Intervention'!BI336,cancer_decrement*SUM('Calcs Women Intervention'!BI401,'Calcs Women Intervention'!BI466))</f>
        <v>0</v>
      </c>
      <c r="AH99" s="169">
        <f>SUM(E99*'Calcs Women Intervention'!E44,diabetes_decrement*'Calcs Women Intervention'!BJ206,heart_decrement*'Calcs Women Intervention'!BJ271,stroke_decrement*'Calcs Women Intervention'!BJ336,cancer_decrement*SUM('Calcs Women Intervention'!BJ401,'Calcs Women Intervention'!BJ466))</f>
        <v>0</v>
      </c>
      <c r="AI99" s="169">
        <f>SUM(F99*'Calcs Women Intervention'!F44,diabetes_decrement*'Calcs Women Intervention'!BK206,heart_decrement*'Calcs Women Intervention'!BK271,stroke_decrement*'Calcs Women Intervention'!BK336,cancer_decrement*SUM('Calcs Women Intervention'!BK401,'Calcs Women Intervention'!BK466))</f>
        <v>0</v>
      </c>
      <c r="AJ99" s="169">
        <f>SUM(G99*'Calcs Women Intervention'!G44,diabetes_decrement*'Calcs Women Intervention'!BL206,heart_decrement*'Calcs Women Intervention'!BL271,stroke_decrement*'Calcs Women Intervention'!BL336,cancer_decrement*SUM('Calcs Women Intervention'!BL401,'Calcs Women Intervention'!BL466))</f>
        <v>0</v>
      </c>
      <c r="AK99" s="169">
        <f>SUM(H99*'Calcs Women Intervention'!H44,diabetes_decrement*'Calcs Women Intervention'!BM206,heart_decrement*'Calcs Women Intervention'!BM271,stroke_decrement*'Calcs Women Intervention'!BM336,cancer_decrement*SUM('Calcs Women Intervention'!BM401,'Calcs Women Intervention'!BM466))</f>
        <v>0</v>
      </c>
      <c r="AL99" s="169">
        <f>SUM(I99*'Calcs Women Intervention'!I44,diabetes_decrement*'Calcs Women Intervention'!BN206,heart_decrement*'Calcs Women Intervention'!BN271,stroke_decrement*'Calcs Women Intervention'!BN336,cancer_decrement*SUM('Calcs Women Intervention'!BN401,'Calcs Women Intervention'!BN466))</f>
        <v>0</v>
      </c>
      <c r="AM99" s="169">
        <f>SUM(J99*'Calcs Women Intervention'!J44,diabetes_decrement*'Calcs Women Intervention'!BO206,heart_decrement*'Calcs Women Intervention'!BO271,stroke_decrement*'Calcs Women Intervention'!BO336,cancer_decrement*SUM('Calcs Women Intervention'!BO401,'Calcs Women Intervention'!BO466))</f>
        <v>0</v>
      </c>
      <c r="AN99" s="169">
        <f>SUM(K99*'Calcs Women Intervention'!K44,diabetes_decrement*'Calcs Women Intervention'!BP206,heart_decrement*'Calcs Women Intervention'!BP271,stroke_decrement*'Calcs Women Intervention'!BP336,cancer_decrement*SUM('Calcs Women Intervention'!BP401,'Calcs Women Intervention'!BP466))</f>
        <v>0</v>
      </c>
      <c r="AO99" s="169">
        <f>SUM(L99*'Calcs Women Intervention'!L44,diabetes_decrement*'Calcs Women Intervention'!BQ206,heart_decrement*'Calcs Women Intervention'!BQ271,stroke_decrement*'Calcs Women Intervention'!BQ336,cancer_decrement*SUM('Calcs Women Intervention'!BQ401,'Calcs Women Intervention'!BQ466))</f>
        <v>0</v>
      </c>
      <c r="AP99" s="169">
        <f>SUM(M99*'Calcs Women Intervention'!M44,diabetes_decrement*'Calcs Women Intervention'!BR206,heart_decrement*'Calcs Women Intervention'!BR271,stroke_decrement*'Calcs Women Intervention'!BR336,cancer_decrement*SUM('Calcs Women Intervention'!BR401,'Calcs Women Intervention'!BR466))</f>
        <v>0</v>
      </c>
      <c r="AQ99" s="169">
        <f>SUM(N99*'Calcs Women Intervention'!N44,diabetes_decrement*'Calcs Women Intervention'!BS206,heart_decrement*'Calcs Women Intervention'!BS271,stroke_decrement*'Calcs Women Intervention'!BS336,cancer_decrement*SUM('Calcs Women Intervention'!BS401,'Calcs Women Intervention'!BS466))</f>
        <v>0</v>
      </c>
      <c r="AR99" s="169">
        <f>SUM(O99*'Calcs Women Intervention'!O44,diabetes_decrement*'Calcs Women Intervention'!BT206,heart_decrement*'Calcs Women Intervention'!BT271,stroke_decrement*'Calcs Women Intervention'!BT336,cancer_decrement*SUM('Calcs Women Intervention'!BT401,'Calcs Women Intervention'!BT466))</f>
        <v>0</v>
      </c>
      <c r="AS99" s="169">
        <f>SUM(P99*'Calcs Women Intervention'!P44,diabetes_decrement*'Calcs Women Intervention'!BU206,heart_decrement*'Calcs Women Intervention'!BU271,stroke_decrement*'Calcs Women Intervention'!BU336,cancer_decrement*SUM('Calcs Women Intervention'!BU401,'Calcs Women Intervention'!BU466))</f>
        <v>0</v>
      </c>
      <c r="AT99" s="169">
        <f>SUM(Q99*'Calcs Women Intervention'!Q44,diabetes_decrement*'Calcs Women Intervention'!BV206,heart_decrement*'Calcs Women Intervention'!BV271,stroke_decrement*'Calcs Women Intervention'!BV336,cancer_decrement*SUM('Calcs Women Intervention'!BV401,'Calcs Women Intervention'!BV466))</f>
        <v>0</v>
      </c>
      <c r="AU99" s="169">
        <f>SUM(R99*'Calcs Women Intervention'!R44,diabetes_decrement*'Calcs Women Intervention'!BW206,heart_decrement*'Calcs Women Intervention'!BW271,stroke_decrement*'Calcs Women Intervention'!BW336,cancer_decrement*SUM('Calcs Women Intervention'!BW401,'Calcs Women Intervention'!BW466))</f>
        <v>0</v>
      </c>
      <c r="AV99" s="169">
        <f>SUM(S99*'Calcs Women Intervention'!S44,diabetes_decrement*'Calcs Women Intervention'!BX206,heart_decrement*'Calcs Women Intervention'!BX271,stroke_decrement*'Calcs Women Intervention'!BX336,cancer_decrement*SUM('Calcs Women Intervention'!BX401,'Calcs Women Intervention'!BX466))</f>
        <v>0</v>
      </c>
      <c r="AW99" s="169">
        <f>SUM(T99*'Calcs Women Intervention'!T44,diabetes_decrement*'Calcs Women Intervention'!BY206,heart_decrement*'Calcs Women Intervention'!BY271,stroke_decrement*'Calcs Women Intervention'!BY336,cancer_decrement*SUM('Calcs Women Intervention'!BY401,'Calcs Women Intervention'!BY466))</f>
        <v>0</v>
      </c>
      <c r="AX99" s="169">
        <f>SUM(U99*'Calcs Women Intervention'!U44,diabetes_decrement*'Calcs Women Intervention'!BZ206,heart_decrement*'Calcs Women Intervention'!BZ271,stroke_decrement*'Calcs Women Intervention'!BZ336,cancer_decrement*SUM('Calcs Women Intervention'!BZ401,'Calcs Women Intervention'!BZ466))</f>
        <v>0</v>
      </c>
      <c r="AY99" s="169">
        <f>SUM(V99*'Calcs Women Intervention'!V44,diabetes_decrement*'Calcs Women Intervention'!CA206,heart_decrement*'Calcs Women Intervention'!CA271,stroke_decrement*'Calcs Women Intervention'!CA336,cancer_decrement*SUM('Calcs Women Intervention'!CA401,'Calcs Women Intervention'!CA466))</f>
        <v>0</v>
      </c>
      <c r="AZ99" s="169">
        <f>SUM(W99*'Calcs Women Intervention'!W44,diabetes_decrement*'Calcs Women Intervention'!CB206,heart_decrement*'Calcs Women Intervention'!CB271,stroke_decrement*'Calcs Women Intervention'!CB336,cancer_decrement*SUM('Calcs Women Intervention'!CB401,'Calcs Women Intervention'!CB466))</f>
        <v>0</v>
      </c>
      <c r="BA99" s="169">
        <f>SUM(X99*'Calcs Women Intervention'!X44,diabetes_decrement*'Calcs Women Intervention'!CC206,heart_decrement*'Calcs Women Intervention'!CC271,stroke_decrement*'Calcs Women Intervention'!CC336,cancer_decrement*SUM('Calcs Women Intervention'!CC401,'Calcs Women Intervention'!CC466))</f>
        <v>0</v>
      </c>
      <c r="BB99" s="169">
        <f>SUM(Y99*'Calcs Women Intervention'!Y44,diabetes_decrement*'Calcs Women Intervention'!CD206,heart_decrement*'Calcs Women Intervention'!CD271,stroke_decrement*'Calcs Women Intervention'!CD336,cancer_decrement*SUM('Calcs Women Intervention'!CD401,'Calcs Women Intervention'!CD466))</f>
        <v>0</v>
      </c>
      <c r="BC99" s="169">
        <f>SUM(Z99*'Calcs Women Intervention'!Z44,diabetes_decrement*'Calcs Women Intervention'!CE206,heart_decrement*'Calcs Women Intervention'!CE271,stroke_decrement*'Calcs Women Intervention'!CE336,cancer_decrement*SUM('Calcs Women Intervention'!CE401,'Calcs Women Intervention'!CE466))</f>
        <v>0</v>
      </c>
      <c r="BD99" s="169">
        <f>SUM(AA99*'Calcs Women Intervention'!AA44,diabetes_decrement*'Calcs Women Intervention'!CF206,heart_decrement*'Calcs Women Intervention'!CF271,stroke_decrement*'Calcs Women Intervention'!CF336,cancer_decrement*SUM('Calcs Women Intervention'!CF401,'Calcs Women Intervention'!CF466))</f>
        <v>0</v>
      </c>
      <c r="BE99" s="169">
        <f>SUM(AB99*'Calcs Women Intervention'!AB44,diabetes_decrement*'Calcs Women Intervention'!CG206,heart_decrement*'Calcs Women Intervention'!CG271,stroke_decrement*'Calcs Women Intervention'!CG336,cancer_decrement*SUM('Calcs Women Intervention'!CG401,'Calcs Women Intervention'!CG466))</f>
        <v>0</v>
      </c>
    </row>
    <row r="100" spans="2:57" x14ac:dyDescent="0.3">
      <c r="B100" s="1">
        <v>3</v>
      </c>
      <c r="C100" s="53"/>
      <c r="D100" s="53"/>
      <c r="E100" s="53"/>
      <c r="F100" s="53">
        <f>MIN(SUMPRODUCT(CHOOSE({1,2,3,4,5,6},'Calcs Women Intervention'!AH111,'Calcs Women Intervention'!AH111^2,'Calcs Women Intervention'!AH111^3,'Calcs Women Intervention'!E79,1,1),Utilities!$BG$11:$BL$11),1)</f>
        <v>1</v>
      </c>
      <c r="G100" s="53">
        <f>MIN(SUMPRODUCT(CHOOSE({1,2,3,4,5,6},'Calcs Women Intervention'!AI111,'Calcs Women Intervention'!AI111^2,'Calcs Women Intervention'!AI111^3,'Calcs Women Intervention'!F79,1,1),Utilities!$BG$11:$BL$11),1)</f>
        <v>1</v>
      </c>
      <c r="H100" s="53">
        <f>MIN(SUMPRODUCT(CHOOSE({1,2,3,4,5,6},'Calcs Women Intervention'!AJ111,'Calcs Women Intervention'!AJ111^2,'Calcs Women Intervention'!AJ111^3,'Calcs Women Intervention'!G79,1,1),Utilities!$BG$11:$BL$11),1)</f>
        <v>0.99635115936129459</v>
      </c>
      <c r="I100" s="53">
        <f>MIN(SUMPRODUCT(CHOOSE({1,2,3,4,5,6},'Calcs Women Intervention'!AK111,'Calcs Women Intervention'!AK111^2,'Calcs Women Intervention'!AK111^3,'Calcs Women Intervention'!H79,1,1),Utilities!$BG$11:$BL$11),1)</f>
        <v>0.9890835557195814</v>
      </c>
      <c r="J100" s="53">
        <f>MIN(SUMPRODUCT(CHOOSE({1,2,3,4,5,6},'Calcs Women Intervention'!AL111,'Calcs Women Intervention'!AL111^2,'Calcs Women Intervention'!AL111^3,'Calcs Women Intervention'!I79,1,1),Utilities!$BG$11:$BL$11),1)</f>
        <v>0.98166737624874911</v>
      </c>
      <c r="K100" s="53">
        <f>MIN(SUMPRODUCT(CHOOSE({1,2,3,4,5,6},'Calcs Women Intervention'!AM111,'Calcs Women Intervention'!AM111^2,'Calcs Women Intervention'!AM111^3,'Calcs Women Intervention'!J79,1,1),Utilities!$BG$11:$BL$11),1)</f>
        <v>0.97410628440873825</v>
      </c>
      <c r="L100" s="53">
        <f>MIN(SUMPRODUCT(CHOOSE({1,2,3,4,5,6},'Calcs Women Intervention'!AN111,'Calcs Women Intervention'!AN111^2,'Calcs Women Intervention'!AN111^3,'Calcs Women Intervention'!K79,1,1),Utilities!$BG$11:$BL$11),1)</f>
        <v>0.96640394365948745</v>
      </c>
      <c r="M100" s="53">
        <f>MIN(SUMPRODUCT(CHOOSE({1,2,3,4,5,6},'Calcs Women Intervention'!AO111,'Calcs Women Intervention'!AO111^2,'Calcs Women Intervention'!AO111^3,'Calcs Women Intervention'!L79,1,1),Utilities!$BG$11:$BL$11),1)</f>
        <v>0.95856401746093733</v>
      </c>
      <c r="N100" s="53">
        <f>MIN(SUMPRODUCT(CHOOSE({1,2,3,4,5,6},'Calcs Women Intervention'!AP111,'Calcs Women Intervention'!AP111^2,'Calcs Women Intervention'!AP111^3,'Calcs Women Intervention'!M79,1,1),Utilities!$BG$11:$BL$11),1)</f>
        <v>0.95059016927302808</v>
      </c>
      <c r="O100" s="53">
        <f>MIN(SUMPRODUCT(CHOOSE({1,2,3,4,5,6},'Calcs Women Intervention'!AQ111,'Calcs Women Intervention'!AQ111^2,'Calcs Women Intervention'!AQ111^3,'Calcs Women Intervention'!N79,1,1),Utilities!$BG$11:$BL$11),1)</f>
        <v>0.94248606255569878</v>
      </c>
      <c r="P100" s="53">
        <f>MIN(SUMPRODUCT(CHOOSE({1,2,3,4,5,6},'Calcs Women Intervention'!AR111,'Calcs Women Intervention'!AR111^2,'Calcs Women Intervention'!AR111^3,'Calcs Women Intervention'!O79,1,1),Utilities!$BG$11:$BL$11),1)</f>
        <v>0.93425536076888993</v>
      </c>
      <c r="Q100" s="53">
        <f>MIN(SUMPRODUCT(CHOOSE({1,2,3,4,5,6},'Calcs Women Intervention'!AS111,'Calcs Women Intervention'!AS111^2,'Calcs Women Intervention'!AS111^3,'Calcs Women Intervention'!P79,1,1),Utilities!$BG$11:$BL$11),1)</f>
        <v>0.92590172737254139</v>
      </c>
      <c r="R100" s="53">
        <f>MIN(SUMPRODUCT(CHOOSE({1,2,3,4,5,6},'Calcs Women Intervention'!AT111,'Calcs Women Intervention'!AT111^2,'Calcs Women Intervention'!AT111^3,'Calcs Women Intervention'!Q79,1,1),Utilities!$BG$11:$BL$11),1)</f>
        <v>0.91742882582659258</v>
      </c>
      <c r="S100" s="53">
        <f>MIN(SUMPRODUCT(CHOOSE({1,2,3,4,5,6},'Calcs Women Intervention'!AU111,'Calcs Women Intervention'!AU111^2,'Calcs Women Intervention'!AU111^3,'Calcs Women Intervention'!R79,1,1),Utilities!$BG$11:$BL$11),1)</f>
        <v>0.9099177967284372</v>
      </c>
      <c r="T100" s="53">
        <f>MIN(SUMPRODUCT(CHOOSE({1,2,3,4,5,6},'Calcs Women Intervention'!AV111,'Calcs Women Intervention'!AV111^2,'Calcs Women Intervention'!AV111^3,'Calcs Women Intervention'!S79,1,1),Utilities!$BG$11:$BL$11),1)</f>
        <v>0.90343549265093726</v>
      </c>
      <c r="U100" s="53">
        <f>MIN(SUMPRODUCT(CHOOSE({1,2,3,4,5,6},'Calcs Women Intervention'!AW111,'Calcs Women Intervention'!AW111^2,'Calcs Women Intervention'!AW111^3,'Calcs Women Intervention'!T79,1,1),Utilities!$BG$11:$BL$11),1)</f>
        <v>0.8969264702209373</v>
      </c>
      <c r="V100" s="53">
        <f>MIN(SUMPRODUCT(CHOOSE({1,2,3,4,5,6},'Calcs Women Intervention'!AX111,'Calcs Women Intervention'!AX111^2,'Calcs Women Intervention'!AX111^3,'Calcs Women Intervention'!U79,1,1),Utilities!$BG$11:$BL$11),1)</f>
        <v>0.89039116161843745</v>
      </c>
      <c r="W100" s="53">
        <f>MIN(SUMPRODUCT(CHOOSE({1,2,3,4,5,6},'Calcs Women Intervention'!AY111,'Calcs Women Intervention'!AY111^2,'Calcs Women Intervention'!AY111^3,'Calcs Women Intervention'!V79,1,1),Utilities!$BG$11:$BL$11),1)</f>
        <v>0.88382999902343773</v>
      </c>
      <c r="X100" s="53">
        <f>MIN(SUMPRODUCT(CHOOSE({1,2,3,4,5,6},'Calcs Women Intervention'!AZ111,'Calcs Women Intervention'!AZ111^2,'Calcs Women Intervention'!AZ111^3,'Calcs Women Intervention'!W79,1,1),Utilities!$BG$11:$BL$11),1)</f>
        <v>0.8772434146159378</v>
      </c>
      <c r="Y100" s="53">
        <f>MIN(SUMPRODUCT(CHOOSE({1,2,3,4,5,6},'Calcs Women Intervention'!BA111,'Calcs Women Intervention'!BA111^2,'Calcs Women Intervention'!BA111^3,'Calcs Women Intervention'!X79,1,1),Utilities!$BG$11:$BL$11),1)</f>
        <v>0.87063184057593723</v>
      </c>
      <c r="Z100" s="53">
        <f>MIN(SUMPRODUCT(CHOOSE({1,2,3,4,5,6},'Calcs Women Intervention'!BB111,'Calcs Women Intervention'!BB111^2,'Calcs Women Intervention'!BB111^3,'Calcs Women Intervention'!Y79,1,1),Utilities!$BG$11:$BL$11),1)</f>
        <v>0.86405186594713346</v>
      </c>
      <c r="AA100" s="53">
        <f>MIN(SUMPRODUCT(CHOOSE({1,2,3,4,5,6},'Calcs Women Intervention'!BC111,'Calcs Women Intervention'!BC111^2,'Calcs Women Intervention'!BC111^3,'Calcs Women Intervention'!Z79,1,1),Utilities!$BG$11:$BL$11),1)</f>
        <v>0.8575623823150702</v>
      </c>
      <c r="AB100" s="53">
        <f>MIN(SUMPRODUCT(CHOOSE({1,2,3,4,5,6},'Calcs Women Intervention'!BD111,'Calcs Women Intervention'!BD111^2,'Calcs Women Intervention'!BD111^3,'Calcs Women Intervention'!AA79,1,1),Utilities!$BG$11:$BL$11),1)</f>
        <v>0.85116705437596685</v>
      </c>
      <c r="AE100" s="1">
        <v>3</v>
      </c>
      <c r="AF100" s="169">
        <f>SUM(C100*'Calcs Women Intervention'!C45,diabetes_decrement*'Calcs Women Intervention'!BH207,heart_decrement*'Calcs Women Intervention'!BH272,stroke_decrement*'Calcs Women Intervention'!BH337,cancer_decrement*SUM('Calcs Women Intervention'!BH402,'Calcs Women Intervention'!BH467))</f>
        <v>0</v>
      </c>
      <c r="AG100" s="169">
        <f>SUM(D100*'Calcs Women Intervention'!D45,diabetes_decrement*'Calcs Women Intervention'!BI207,heart_decrement*'Calcs Women Intervention'!BI272,stroke_decrement*'Calcs Women Intervention'!BI337,cancer_decrement*SUM('Calcs Women Intervention'!BI402,'Calcs Women Intervention'!BI467))</f>
        <v>0</v>
      </c>
      <c r="AH100" s="169">
        <f>SUM(E100*'Calcs Women Intervention'!E45,diabetes_decrement*'Calcs Women Intervention'!BJ207,heart_decrement*'Calcs Women Intervention'!BJ272,stroke_decrement*'Calcs Women Intervention'!BJ337,cancer_decrement*SUM('Calcs Women Intervention'!BJ402,'Calcs Women Intervention'!BJ467))</f>
        <v>0</v>
      </c>
      <c r="AI100" s="169">
        <f>SUM(F100*'Calcs Women Intervention'!F45,diabetes_decrement*'Calcs Women Intervention'!BK207,heart_decrement*'Calcs Women Intervention'!BK272,stroke_decrement*'Calcs Women Intervention'!BK337,cancer_decrement*SUM('Calcs Women Intervention'!BK402,'Calcs Women Intervention'!BK467))</f>
        <v>0</v>
      </c>
      <c r="AJ100" s="169">
        <f>SUM(G100*'Calcs Women Intervention'!G45,diabetes_decrement*'Calcs Women Intervention'!BL207,heart_decrement*'Calcs Women Intervention'!BL272,stroke_decrement*'Calcs Women Intervention'!BL337,cancer_decrement*SUM('Calcs Women Intervention'!BL402,'Calcs Women Intervention'!BL467))</f>
        <v>0</v>
      </c>
      <c r="AK100" s="169">
        <f>SUM(H100*'Calcs Women Intervention'!H45,diabetes_decrement*'Calcs Women Intervention'!BM207,heart_decrement*'Calcs Women Intervention'!BM272,stroke_decrement*'Calcs Women Intervention'!BM337,cancer_decrement*SUM('Calcs Women Intervention'!BM402,'Calcs Women Intervention'!BM467))</f>
        <v>0</v>
      </c>
      <c r="AL100" s="169">
        <f>SUM(I100*'Calcs Women Intervention'!I45,diabetes_decrement*'Calcs Women Intervention'!BN207,heart_decrement*'Calcs Women Intervention'!BN272,stroke_decrement*'Calcs Women Intervention'!BN337,cancer_decrement*SUM('Calcs Women Intervention'!BN402,'Calcs Women Intervention'!BN467))</f>
        <v>0</v>
      </c>
      <c r="AM100" s="169">
        <f>SUM(J100*'Calcs Women Intervention'!J45,diabetes_decrement*'Calcs Women Intervention'!BO207,heart_decrement*'Calcs Women Intervention'!BO272,stroke_decrement*'Calcs Women Intervention'!BO337,cancer_decrement*SUM('Calcs Women Intervention'!BO402,'Calcs Women Intervention'!BO467))</f>
        <v>0</v>
      </c>
      <c r="AN100" s="169">
        <f>SUM(K100*'Calcs Women Intervention'!K45,diabetes_decrement*'Calcs Women Intervention'!BP207,heart_decrement*'Calcs Women Intervention'!BP272,stroke_decrement*'Calcs Women Intervention'!BP337,cancer_decrement*SUM('Calcs Women Intervention'!BP402,'Calcs Women Intervention'!BP467))</f>
        <v>0</v>
      </c>
      <c r="AO100" s="169">
        <f>SUM(L100*'Calcs Women Intervention'!L45,diabetes_decrement*'Calcs Women Intervention'!BQ207,heart_decrement*'Calcs Women Intervention'!BQ272,stroke_decrement*'Calcs Women Intervention'!BQ337,cancer_decrement*SUM('Calcs Women Intervention'!BQ402,'Calcs Women Intervention'!BQ467))</f>
        <v>0</v>
      </c>
      <c r="AP100" s="169">
        <f>SUM(M100*'Calcs Women Intervention'!M45,diabetes_decrement*'Calcs Women Intervention'!BR207,heart_decrement*'Calcs Women Intervention'!BR272,stroke_decrement*'Calcs Women Intervention'!BR337,cancer_decrement*SUM('Calcs Women Intervention'!BR402,'Calcs Women Intervention'!BR467))</f>
        <v>0</v>
      </c>
      <c r="AQ100" s="169">
        <f>SUM(N100*'Calcs Women Intervention'!N45,diabetes_decrement*'Calcs Women Intervention'!BS207,heart_decrement*'Calcs Women Intervention'!BS272,stroke_decrement*'Calcs Women Intervention'!BS337,cancer_decrement*SUM('Calcs Women Intervention'!BS402,'Calcs Women Intervention'!BS467))</f>
        <v>0</v>
      </c>
      <c r="AR100" s="169">
        <f>SUM(O100*'Calcs Women Intervention'!O45,diabetes_decrement*'Calcs Women Intervention'!BT207,heart_decrement*'Calcs Women Intervention'!BT272,stroke_decrement*'Calcs Women Intervention'!BT337,cancer_decrement*SUM('Calcs Women Intervention'!BT402,'Calcs Women Intervention'!BT467))</f>
        <v>0</v>
      </c>
      <c r="AS100" s="169">
        <f>SUM(P100*'Calcs Women Intervention'!P45,diabetes_decrement*'Calcs Women Intervention'!BU207,heart_decrement*'Calcs Women Intervention'!BU272,stroke_decrement*'Calcs Women Intervention'!BU337,cancer_decrement*SUM('Calcs Women Intervention'!BU402,'Calcs Women Intervention'!BU467))</f>
        <v>0</v>
      </c>
      <c r="AT100" s="169">
        <f>SUM(Q100*'Calcs Women Intervention'!Q45,diabetes_decrement*'Calcs Women Intervention'!BV207,heart_decrement*'Calcs Women Intervention'!BV272,stroke_decrement*'Calcs Women Intervention'!BV337,cancer_decrement*SUM('Calcs Women Intervention'!BV402,'Calcs Women Intervention'!BV467))</f>
        <v>0</v>
      </c>
      <c r="AU100" s="169">
        <f>SUM(R100*'Calcs Women Intervention'!R45,diabetes_decrement*'Calcs Women Intervention'!BW207,heart_decrement*'Calcs Women Intervention'!BW272,stroke_decrement*'Calcs Women Intervention'!BW337,cancer_decrement*SUM('Calcs Women Intervention'!BW402,'Calcs Women Intervention'!BW467))</f>
        <v>0</v>
      </c>
      <c r="AV100" s="169">
        <f>SUM(S100*'Calcs Women Intervention'!S45,diabetes_decrement*'Calcs Women Intervention'!BX207,heart_decrement*'Calcs Women Intervention'!BX272,stroke_decrement*'Calcs Women Intervention'!BX337,cancer_decrement*SUM('Calcs Women Intervention'!BX402,'Calcs Women Intervention'!BX467))</f>
        <v>0</v>
      </c>
      <c r="AW100" s="169">
        <f>SUM(T100*'Calcs Women Intervention'!T45,diabetes_decrement*'Calcs Women Intervention'!BY207,heart_decrement*'Calcs Women Intervention'!BY272,stroke_decrement*'Calcs Women Intervention'!BY337,cancer_decrement*SUM('Calcs Women Intervention'!BY402,'Calcs Women Intervention'!BY467))</f>
        <v>0</v>
      </c>
      <c r="AX100" s="169">
        <f>SUM(U100*'Calcs Women Intervention'!U45,diabetes_decrement*'Calcs Women Intervention'!BZ207,heart_decrement*'Calcs Women Intervention'!BZ272,stroke_decrement*'Calcs Women Intervention'!BZ337,cancer_decrement*SUM('Calcs Women Intervention'!BZ402,'Calcs Women Intervention'!BZ467))</f>
        <v>0</v>
      </c>
      <c r="AY100" s="169">
        <f>SUM(V100*'Calcs Women Intervention'!V45,diabetes_decrement*'Calcs Women Intervention'!CA207,heart_decrement*'Calcs Women Intervention'!CA272,stroke_decrement*'Calcs Women Intervention'!CA337,cancer_decrement*SUM('Calcs Women Intervention'!CA402,'Calcs Women Intervention'!CA467))</f>
        <v>0</v>
      </c>
      <c r="AZ100" s="169">
        <f>SUM(W100*'Calcs Women Intervention'!W45,diabetes_decrement*'Calcs Women Intervention'!CB207,heart_decrement*'Calcs Women Intervention'!CB272,stroke_decrement*'Calcs Women Intervention'!CB337,cancer_decrement*SUM('Calcs Women Intervention'!CB402,'Calcs Women Intervention'!CB467))</f>
        <v>0</v>
      </c>
      <c r="BA100" s="169">
        <f>SUM(X100*'Calcs Women Intervention'!X45,diabetes_decrement*'Calcs Women Intervention'!CC207,heart_decrement*'Calcs Women Intervention'!CC272,stroke_decrement*'Calcs Women Intervention'!CC337,cancer_decrement*SUM('Calcs Women Intervention'!CC402,'Calcs Women Intervention'!CC467))</f>
        <v>0</v>
      </c>
      <c r="BB100" s="169">
        <f>SUM(Y100*'Calcs Women Intervention'!Y45,diabetes_decrement*'Calcs Women Intervention'!CD207,heart_decrement*'Calcs Women Intervention'!CD272,stroke_decrement*'Calcs Women Intervention'!CD337,cancer_decrement*SUM('Calcs Women Intervention'!CD402,'Calcs Women Intervention'!CD467))</f>
        <v>0</v>
      </c>
      <c r="BC100" s="169">
        <f>SUM(Z100*'Calcs Women Intervention'!Z45,diabetes_decrement*'Calcs Women Intervention'!CE207,heart_decrement*'Calcs Women Intervention'!CE272,stroke_decrement*'Calcs Women Intervention'!CE337,cancer_decrement*SUM('Calcs Women Intervention'!CE402,'Calcs Women Intervention'!CE467))</f>
        <v>0</v>
      </c>
      <c r="BD100" s="169">
        <f>SUM(AA100*'Calcs Women Intervention'!AA45,diabetes_decrement*'Calcs Women Intervention'!CF207,heart_decrement*'Calcs Women Intervention'!CF272,stroke_decrement*'Calcs Women Intervention'!CF337,cancer_decrement*SUM('Calcs Women Intervention'!CF402,'Calcs Women Intervention'!CF467))</f>
        <v>0</v>
      </c>
      <c r="BE100" s="169">
        <f>SUM(AB100*'Calcs Women Intervention'!AB45,diabetes_decrement*'Calcs Women Intervention'!CG207,heart_decrement*'Calcs Women Intervention'!CG272,stroke_decrement*'Calcs Women Intervention'!CG337,cancer_decrement*SUM('Calcs Women Intervention'!CG402,'Calcs Women Intervention'!CG467))</f>
        <v>0</v>
      </c>
    </row>
    <row r="101" spans="2:57" x14ac:dyDescent="0.3">
      <c r="B101" s="1">
        <v>4</v>
      </c>
      <c r="C101" s="53"/>
      <c r="D101" s="53"/>
      <c r="E101" s="53"/>
      <c r="F101" s="53"/>
      <c r="G101" s="53">
        <f>MIN(SUMPRODUCT(CHOOSE({1,2,3,4,5,6},'Calcs Women Intervention'!AI112,'Calcs Women Intervention'!AI112^2,'Calcs Women Intervention'!AI112^3,'Calcs Women Intervention'!F80,1,1),Utilities!$BG$11:$BL$11),1)</f>
        <v>1</v>
      </c>
      <c r="H101" s="53">
        <f>MIN(SUMPRODUCT(CHOOSE({1,2,3,4,5,6},'Calcs Women Intervention'!AJ112,'Calcs Women Intervention'!AJ112^2,'Calcs Women Intervention'!AJ112^3,'Calcs Women Intervention'!G80,1,1),Utilities!$BG$11:$BL$11),1)</f>
        <v>1</v>
      </c>
      <c r="I101" s="53">
        <f>MIN(SUMPRODUCT(CHOOSE({1,2,3,4,5,6},'Calcs Women Intervention'!AK112,'Calcs Women Intervention'!AK112^2,'Calcs Women Intervention'!AK112^3,'Calcs Women Intervention'!H80,1,1),Utilities!$BG$11:$BL$11),1)</f>
        <v>0.99635115936129459</v>
      </c>
      <c r="J101" s="53">
        <f>MIN(SUMPRODUCT(CHOOSE({1,2,3,4,5,6},'Calcs Women Intervention'!AL112,'Calcs Women Intervention'!AL112^2,'Calcs Women Intervention'!AL112^3,'Calcs Women Intervention'!I80,1,1),Utilities!$BG$11:$BL$11),1)</f>
        <v>0.9890835557195814</v>
      </c>
      <c r="K101" s="53">
        <f>MIN(SUMPRODUCT(CHOOSE({1,2,3,4,5,6},'Calcs Women Intervention'!AM112,'Calcs Women Intervention'!AM112^2,'Calcs Women Intervention'!AM112^3,'Calcs Women Intervention'!J80,1,1),Utilities!$BG$11:$BL$11),1)</f>
        <v>0.98166737624874911</v>
      </c>
      <c r="L101" s="53">
        <f>MIN(SUMPRODUCT(CHOOSE({1,2,3,4,5,6},'Calcs Women Intervention'!AN112,'Calcs Women Intervention'!AN112^2,'Calcs Women Intervention'!AN112^3,'Calcs Women Intervention'!K80,1,1),Utilities!$BG$11:$BL$11),1)</f>
        <v>0.97410628440873825</v>
      </c>
      <c r="M101" s="53">
        <f>MIN(SUMPRODUCT(CHOOSE({1,2,3,4,5,6},'Calcs Women Intervention'!AO112,'Calcs Women Intervention'!AO112^2,'Calcs Women Intervention'!AO112^3,'Calcs Women Intervention'!L80,1,1),Utilities!$BG$11:$BL$11),1)</f>
        <v>0.96640394365948745</v>
      </c>
      <c r="N101" s="53">
        <f>MIN(SUMPRODUCT(CHOOSE({1,2,3,4,5,6},'Calcs Women Intervention'!AP112,'Calcs Women Intervention'!AP112^2,'Calcs Women Intervention'!AP112^3,'Calcs Women Intervention'!M80,1,1),Utilities!$BG$11:$BL$11),1)</f>
        <v>0.95856401746093733</v>
      </c>
      <c r="O101" s="53">
        <f>MIN(SUMPRODUCT(CHOOSE({1,2,3,4,5,6},'Calcs Women Intervention'!AQ112,'Calcs Women Intervention'!AQ112^2,'Calcs Women Intervention'!AQ112^3,'Calcs Women Intervention'!N80,1,1),Utilities!$BG$11:$BL$11),1)</f>
        <v>0.95059016927302808</v>
      </c>
      <c r="P101" s="53">
        <f>MIN(SUMPRODUCT(CHOOSE({1,2,3,4,5,6},'Calcs Women Intervention'!AR112,'Calcs Women Intervention'!AR112^2,'Calcs Women Intervention'!AR112^3,'Calcs Women Intervention'!O80,1,1),Utilities!$BG$11:$BL$11),1)</f>
        <v>0.94248606255569878</v>
      </c>
      <c r="Q101" s="53">
        <f>MIN(SUMPRODUCT(CHOOSE({1,2,3,4,5,6},'Calcs Women Intervention'!AS112,'Calcs Women Intervention'!AS112^2,'Calcs Women Intervention'!AS112^3,'Calcs Women Intervention'!P80,1,1),Utilities!$BG$11:$BL$11),1)</f>
        <v>0.93425536076888993</v>
      </c>
      <c r="R101" s="53">
        <f>MIN(SUMPRODUCT(CHOOSE({1,2,3,4,5,6},'Calcs Women Intervention'!AT112,'Calcs Women Intervention'!AT112^2,'Calcs Women Intervention'!AT112^3,'Calcs Women Intervention'!Q80,1,1),Utilities!$BG$11:$BL$11),1)</f>
        <v>0.92590172737254139</v>
      </c>
      <c r="S101" s="53">
        <f>MIN(SUMPRODUCT(CHOOSE({1,2,3,4,5,6},'Calcs Women Intervention'!AU112,'Calcs Women Intervention'!AU112^2,'Calcs Women Intervention'!AU112^3,'Calcs Women Intervention'!R80,1,1),Utilities!$BG$11:$BL$11),1)</f>
        <v>0.91742882582659258</v>
      </c>
      <c r="T101" s="53">
        <f>MIN(SUMPRODUCT(CHOOSE({1,2,3,4,5,6},'Calcs Women Intervention'!AV112,'Calcs Women Intervention'!AV112^2,'Calcs Women Intervention'!AV112^3,'Calcs Women Intervention'!S80,1,1),Utilities!$BG$11:$BL$11),1)</f>
        <v>0.9099177967284372</v>
      </c>
      <c r="U101" s="53">
        <f>MIN(SUMPRODUCT(CHOOSE({1,2,3,4,5,6},'Calcs Women Intervention'!AW112,'Calcs Women Intervention'!AW112^2,'Calcs Women Intervention'!AW112^3,'Calcs Women Intervention'!T80,1,1),Utilities!$BG$11:$BL$11),1)</f>
        <v>0.90343549265093726</v>
      </c>
      <c r="V101" s="53">
        <f>MIN(SUMPRODUCT(CHOOSE({1,2,3,4,5,6},'Calcs Women Intervention'!AX112,'Calcs Women Intervention'!AX112^2,'Calcs Women Intervention'!AX112^3,'Calcs Women Intervention'!U80,1,1),Utilities!$BG$11:$BL$11),1)</f>
        <v>0.8969264702209373</v>
      </c>
      <c r="W101" s="53">
        <f>MIN(SUMPRODUCT(CHOOSE({1,2,3,4,5,6},'Calcs Women Intervention'!AY112,'Calcs Women Intervention'!AY112^2,'Calcs Women Intervention'!AY112^3,'Calcs Women Intervention'!V80,1,1),Utilities!$BG$11:$BL$11),1)</f>
        <v>0.89039116161843745</v>
      </c>
      <c r="X101" s="53">
        <f>MIN(SUMPRODUCT(CHOOSE({1,2,3,4,5,6},'Calcs Women Intervention'!AZ112,'Calcs Women Intervention'!AZ112^2,'Calcs Women Intervention'!AZ112^3,'Calcs Women Intervention'!W80,1,1),Utilities!$BG$11:$BL$11),1)</f>
        <v>0.88382999902343773</v>
      </c>
      <c r="Y101" s="53">
        <f>MIN(SUMPRODUCT(CHOOSE({1,2,3,4,5,6},'Calcs Women Intervention'!BA112,'Calcs Women Intervention'!BA112^2,'Calcs Women Intervention'!BA112^3,'Calcs Women Intervention'!X80,1,1),Utilities!$BG$11:$BL$11),1)</f>
        <v>0.8772434146159378</v>
      </c>
      <c r="Z101" s="53">
        <f>MIN(SUMPRODUCT(CHOOSE({1,2,3,4,5,6},'Calcs Women Intervention'!BB112,'Calcs Women Intervention'!BB112^2,'Calcs Women Intervention'!BB112^3,'Calcs Women Intervention'!Y80,1,1),Utilities!$BG$11:$BL$11),1)</f>
        <v>0.87063184057593723</v>
      </c>
      <c r="AA101" s="53">
        <f>MIN(SUMPRODUCT(CHOOSE({1,2,3,4,5,6},'Calcs Women Intervention'!BC112,'Calcs Women Intervention'!BC112^2,'Calcs Women Intervention'!BC112^3,'Calcs Women Intervention'!Z80,1,1),Utilities!$BG$11:$BL$11),1)</f>
        <v>0.86405186594713346</v>
      </c>
      <c r="AB101" s="53">
        <f>MIN(SUMPRODUCT(CHOOSE({1,2,3,4,5,6},'Calcs Women Intervention'!BD112,'Calcs Women Intervention'!BD112^2,'Calcs Women Intervention'!BD112^3,'Calcs Women Intervention'!AA80,1,1),Utilities!$BG$11:$BL$11),1)</f>
        <v>0.8575623823150702</v>
      </c>
      <c r="AE101" s="1">
        <v>4</v>
      </c>
      <c r="AF101" s="169">
        <f>SUM(C101*'Calcs Women Intervention'!C46,diabetes_decrement*'Calcs Women Intervention'!BH208,heart_decrement*'Calcs Women Intervention'!BH273,stroke_decrement*'Calcs Women Intervention'!BH338,cancer_decrement*SUM('Calcs Women Intervention'!BH403,'Calcs Women Intervention'!BH468))</f>
        <v>0</v>
      </c>
      <c r="AG101" s="169">
        <f>SUM(D101*'Calcs Women Intervention'!D46,diabetes_decrement*'Calcs Women Intervention'!BI208,heart_decrement*'Calcs Women Intervention'!BI273,stroke_decrement*'Calcs Women Intervention'!BI338,cancer_decrement*SUM('Calcs Women Intervention'!BI403,'Calcs Women Intervention'!BI468))</f>
        <v>0</v>
      </c>
      <c r="AH101" s="169">
        <f>SUM(E101*'Calcs Women Intervention'!E46,diabetes_decrement*'Calcs Women Intervention'!BJ208,heart_decrement*'Calcs Women Intervention'!BJ273,stroke_decrement*'Calcs Women Intervention'!BJ338,cancer_decrement*SUM('Calcs Women Intervention'!BJ403,'Calcs Women Intervention'!BJ468))</f>
        <v>0</v>
      </c>
      <c r="AI101" s="169">
        <f>SUM(F101*'Calcs Women Intervention'!F46,diabetes_decrement*'Calcs Women Intervention'!BK208,heart_decrement*'Calcs Women Intervention'!BK273,stroke_decrement*'Calcs Women Intervention'!BK338,cancer_decrement*SUM('Calcs Women Intervention'!BK403,'Calcs Women Intervention'!BK468))</f>
        <v>0</v>
      </c>
      <c r="AJ101" s="169">
        <f>SUM(G101*'Calcs Women Intervention'!G46,diabetes_decrement*'Calcs Women Intervention'!BL208,heart_decrement*'Calcs Women Intervention'!BL273,stroke_decrement*'Calcs Women Intervention'!BL338,cancer_decrement*SUM('Calcs Women Intervention'!BL403,'Calcs Women Intervention'!BL468))</f>
        <v>0</v>
      </c>
      <c r="AK101" s="169">
        <f>SUM(H101*'Calcs Women Intervention'!H46,diabetes_decrement*'Calcs Women Intervention'!BM208,heart_decrement*'Calcs Women Intervention'!BM273,stroke_decrement*'Calcs Women Intervention'!BM338,cancer_decrement*SUM('Calcs Women Intervention'!BM403,'Calcs Women Intervention'!BM468))</f>
        <v>0</v>
      </c>
      <c r="AL101" s="169">
        <f>SUM(I101*'Calcs Women Intervention'!I46,diabetes_decrement*'Calcs Women Intervention'!BN208,heart_decrement*'Calcs Women Intervention'!BN273,stroke_decrement*'Calcs Women Intervention'!BN338,cancer_decrement*SUM('Calcs Women Intervention'!BN403,'Calcs Women Intervention'!BN468))</f>
        <v>0</v>
      </c>
      <c r="AM101" s="169">
        <f>SUM(J101*'Calcs Women Intervention'!J46,diabetes_decrement*'Calcs Women Intervention'!BO208,heart_decrement*'Calcs Women Intervention'!BO273,stroke_decrement*'Calcs Women Intervention'!BO338,cancer_decrement*SUM('Calcs Women Intervention'!BO403,'Calcs Women Intervention'!BO468))</f>
        <v>0</v>
      </c>
      <c r="AN101" s="169">
        <f>SUM(K101*'Calcs Women Intervention'!K46,diabetes_decrement*'Calcs Women Intervention'!BP208,heart_decrement*'Calcs Women Intervention'!BP273,stroke_decrement*'Calcs Women Intervention'!BP338,cancer_decrement*SUM('Calcs Women Intervention'!BP403,'Calcs Women Intervention'!BP468))</f>
        <v>0</v>
      </c>
      <c r="AO101" s="169">
        <f>SUM(L101*'Calcs Women Intervention'!L46,diabetes_decrement*'Calcs Women Intervention'!BQ208,heart_decrement*'Calcs Women Intervention'!BQ273,stroke_decrement*'Calcs Women Intervention'!BQ338,cancer_decrement*SUM('Calcs Women Intervention'!BQ403,'Calcs Women Intervention'!BQ468))</f>
        <v>0</v>
      </c>
      <c r="AP101" s="169">
        <f>SUM(M101*'Calcs Women Intervention'!M46,diabetes_decrement*'Calcs Women Intervention'!BR208,heart_decrement*'Calcs Women Intervention'!BR273,stroke_decrement*'Calcs Women Intervention'!BR338,cancer_decrement*SUM('Calcs Women Intervention'!BR403,'Calcs Women Intervention'!BR468))</f>
        <v>0</v>
      </c>
      <c r="AQ101" s="169">
        <f>SUM(N101*'Calcs Women Intervention'!N46,diabetes_decrement*'Calcs Women Intervention'!BS208,heart_decrement*'Calcs Women Intervention'!BS273,stroke_decrement*'Calcs Women Intervention'!BS338,cancer_decrement*SUM('Calcs Women Intervention'!BS403,'Calcs Women Intervention'!BS468))</f>
        <v>0</v>
      </c>
      <c r="AR101" s="169">
        <f>SUM(O101*'Calcs Women Intervention'!O46,diabetes_decrement*'Calcs Women Intervention'!BT208,heart_decrement*'Calcs Women Intervention'!BT273,stroke_decrement*'Calcs Women Intervention'!BT338,cancer_decrement*SUM('Calcs Women Intervention'!BT403,'Calcs Women Intervention'!BT468))</f>
        <v>0</v>
      </c>
      <c r="AS101" s="169">
        <f>SUM(P101*'Calcs Women Intervention'!P46,diabetes_decrement*'Calcs Women Intervention'!BU208,heart_decrement*'Calcs Women Intervention'!BU273,stroke_decrement*'Calcs Women Intervention'!BU338,cancer_decrement*SUM('Calcs Women Intervention'!BU403,'Calcs Women Intervention'!BU468))</f>
        <v>0</v>
      </c>
      <c r="AT101" s="169">
        <f>SUM(Q101*'Calcs Women Intervention'!Q46,diabetes_decrement*'Calcs Women Intervention'!BV208,heart_decrement*'Calcs Women Intervention'!BV273,stroke_decrement*'Calcs Women Intervention'!BV338,cancer_decrement*SUM('Calcs Women Intervention'!BV403,'Calcs Women Intervention'!BV468))</f>
        <v>0</v>
      </c>
      <c r="AU101" s="169">
        <f>SUM(R101*'Calcs Women Intervention'!R46,diabetes_decrement*'Calcs Women Intervention'!BW208,heart_decrement*'Calcs Women Intervention'!BW273,stroke_decrement*'Calcs Women Intervention'!BW338,cancer_decrement*SUM('Calcs Women Intervention'!BW403,'Calcs Women Intervention'!BW468))</f>
        <v>0</v>
      </c>
      <c r="AV101" s="169">
        <f>SUM(S101*'Calcs Women Intervention'!S46,diabetes_decrement*'Calcs Women Intervention'!BX208,heart_decrement*'Calcs Women Intervention'!BX273,stroke_decrement*'Calcs Women Intervention'!BX338,cancer_decrement*SUM('Calcs Women Intervention'!BX403,'Calcs Women Intervention'!BX468))</f>
        <v>0</v>
      </c>
      <c r="AW101" s="169">
        <f>SUM(T101*'Calcs Women Intervention'!T46,diabetes_decrement*'Calcs Women Intervention'!BY208,heart_decrement*'Calcs Women Intervention'!BY273,stroke_decrement*'Calcs Women Intervention'!BY338,cancer_decrement*SUM('Calcs Women Intervention'!BY403,'Calcs Women Intervention'!BY468))</f>
        <v>0</v>
      </c>
      <c r="AX101" s="169">
        <f>SUM(U101*'Calcs Women Intervention'!U46,diabetes_decrement*'Calcs Women Intervention'!BZ208,heart_decrement*'Calcs Women Intervention'!BZ273,stroke_decrement*'Calcs Women Intervention'!BZ338,cancer_decrement*SUM('Calcs Women Intervention'!BZ403,'Calcs Women Intervention'!BZ468))</f>
        <v>0</v>
      </c>
      <c r="AY101" s="169">
        <f>SUM(V101*'Calcs Women Intervention'!V46,diabetes_decrement*'Calcs Women Intervention'!CA208,heart_decrement*'Calcs Women Intervention'!CA273,stroke_decrement*'Calcs Women Intervention'!CA338,cancer_decrement*SUM('Calcs Women Intervention'!CA403,'Calcs Women Intervention'!CA468))</f>
        <v>0</v>
      </c>
      <c r="AZ101" s="169">
        <f>SUM(W101*'Calcs Women Intervention'!W46,diabetes_decrement*'Calcs Women Intervention'!CB208,heart_decrement*'Calcs Women Intervention'!CB273,stroke_decrement*'Calcs Women Intervention'!CB338,cancer_decrement*SUM('Calcs Women Intervention'!CB403,'Calcs Women Intervention'!CB468))</f>
        <v>0</v>
      </c>
      <c r="BA101" s="169">
        <f>SUM(X101*'Calcs Women Intervention'!X46,diabetes_decrement*'Calcs Women Intervention'!CC208,heart_decrement*'Calcs Women Intervention'!CC273,stroke_decrement*'Calcs Women Intervention'!CC338,cancer_decrement*SUM('Calcs Women Intervention'!CC403,'Calcs Women Intervention'!CC468))</f>
        <v>0</v>
      </c>
      <c r="BB101" s="169">
        <f>SUM(Y101*'Calcs Women Intervention'!Y46,diabetes_decrement*'Calcs Women Intervention'!CD208,heart_decrement*'Calcs Women Intervention'!CD273,stroke_decrement*'Calcs Women Intervention'!CD338,cancer_decrement*SUM('Calcs Women Intervention'!CD403,'Calcs Women Intervention'!CD468))</f>
        <v>0</v>
      </c>
      <c r="BC101" s="169">
        <f>SUM(Z101*'Calcs Women Intervention'!Z46,diabetes_decrement*'Calcs Women Intervention'!CE208,heart_decrement*'Calcs Women Intervention'!CE273,stroke_decrement*'Calcs Women Intervention'!CE338,cancer_decrement*SUM('Calcs Women Intervention'!CE403,'Calcs Women Intervention'!CE468))</f>
        <v>0</v>
      </c>
      <c r="BD101" s="169">
        <f>SUM(AA101*'Calcs Women Intervention'!AA46,diabetes_decrement*'Calcs Women Intervention'!CF208,heart_decrement*'Calcs Women Intervention'!CF273,stroke_decrement*'Calcs Women Intervention'!CF338,cancer_decrement*SUM('Calcs Women Intervention'!CF403,'Calcs Women Intervention'!CF468))</f>
        <v>0</v>
      </c>
      <c r="BE101" s="169">
        <f>SUM(AB101*'Calcs Women Intervention'!AB46,diabetes_decrement*'Calcs Women Intervention'!CG208,heart_decrement*'Calcs Women Intervention'!CG273,stroke_decrement*'Calcs Women Intervention'!CG338,cancer_decrement*SUM('Calcs Women Intervention'!CG403,'Calcs Women Intervention'!CG468))</f>
        <v>0</v>
      </c>
    </row>
    <row r="102" spans="2:57" x14ac:dyDescent="0.3">
      <c r="B102" s="1">
        <v>5</v>
      </c>
      <c r="C102" s="53"/>
      <c r="D102" s="53"/>
      <c r="E102" s="53"/>
      <c r="F102" s="53"/>
      <c r="G102" s="53"/>
      <c r="H102" s="53">
        <f>MIN(SUMPRODUCT(CHOOSE({1,2,3,4,5,6},'Calcs Women Intervention'!AJ113,'Calcs Women Intervention'!AJ113^2,'Calcs Women Intervention'!AJ113^3,'Calcs Women Intervention'!G81,1,1),Utilities!$BG$11:$BL$11),1)</f>
        <v>1</v>
      </c>
      <c r="I102" s="53">
        <f>MIN(SUMPRODUCT(CHOOSE({1,2,3,4,5,6},'Calcs Women Intervention'!AK113,'Calcs Women Intervention'!AK113^2,'Calcs Women Intervention'!AK113^3,'Calcs Women Intervention'!H81,1,1),Utilities!$BG$11:$BL$11),1)</f>
        <v>1</v>
      </c>
      <c r="J102" s="53">
        <f>MIN(SUMPRODUCT(CHOOSE({1,2,3,4,5,6},'Calcs Women Intervention'!AL113,'Calcs Women Intervention'!AL113^2,'Calcs Women Intervention'!AL113^3,'Calcs Women Intervention'!I81,1,1),Utilities!$BG$11:$BL$11),1)</f>
        <v>0.99635115936129459</v>
      </c>
      <c r="K102" s="53">
        <f>MIN(SUMPRODUCT(CHOOSE({1,2,3,4,5,6},'Calcs Women Intervention'!AM113,'Calcs Women Intervention'!AM113^2,'Calcs Women Intervention'!AM113^3,'Calcs Women Intervention'!J81,1,1),Utilities!$BG$11:$BL$11),1)</f>
        <v>0.9890835557195814</v>
      </c>
      <c r="L102" s="53">
        <f>MIN(SUMPRODUCT(CHOOSE({1,2,3,4,5,6},'Calcs Women Intervention'!AN113,'Calcs Women Intervention'!AN113^2,'Calcs Women Intervention'!AN113^3,'Calcs Women Intervention'!K81,1,1),Utilities!$BG$11:$BL$11),1)</f>
        <v>0.98166737624874911</v>
      </c>
      <c r="M102" s="53">
        <f>MIN(SUMPRODUCT(CHOOSE({1,2,3,4,5,6},'Calcs Women Intervention'!AO113,'Calcs Women Intervention'!AO113^2,'Calcs Women Intervention'!AO113^3,'Calcs Women Intervention'!L81,1,1),Utilities!$BG$11:$BL$11),1)</f>
        <v>0.97410628440873825</v>
      </c>
      <c r="N102" s="53">
        <f>MIN(SUMPRODUCT(CHOOSE({1,2,3,4,5,6},'Calcs Women Intervention'!AP113,'Calcs Women Intervention'!AP113^2,'Calcs Women Intervention'!AP113^3,'Calcs Women Intervention'!M81,1,1),Utilities!$BG$11:$BL$11),1)</f>
        <v>0.96640394365948745</v>
      </c>
      <c r="O102" s="53">
        <f>MIN(SUMPRODUCT(CHOOSE({1,2,3,4,5,6},'Calcs Women Intervention'!AQ113,'Calcs Women Intervention'!AQ113^2,'Calcs Women Intervention'!AQ113^3,'Calcs Women Intervention'!N81,1,1),Utilities!$BG$11:$BL$11),1)</f>
        <v>0.95856401746093733</v>
      </c>
      <c r="P102" s="53">
        <f>MIN(SUMPRODUCT(CHOOSE({1,2,3,4,5,6},'Calcs Women Intervention'!AR113,'Calcs Women Intervention'!AR113^2,'Calcs Women Intervention'!AR113^3,'Calcs Women Intervention'!O81,1,1),Utilities!$BG$11:$BL$11),1)</f>
        <v>0.95059016927302808</v>
      </c>
      <c r="Q102" s="53">
        <f>MIN(SUMPRODUCT(CHOOSE({1,2,3,4,5,6},'Calcs Women Intervention'!AS113,'Calcs Women Intervention'!AS113^2,'Calcs Women Intervention'!AS113^3,'Calcs Women Intervention'!P81,1,1),Utilities!$BG$11:$BL$11),1)</f>
        <v>0.94248606255569878</v>
      </c>
      <c r="R102" s="53">
        <f>MIN(SUMPRODUCT(CHOOSE({1,2,3,4,5,6},'Calcs Women Intervention'!AT113,'Calcs Women Intervention'!AT113^2,'Calcs Women Intervention'!AT113^3,'Calcs Women Intervention'!Q81,1,1),Utilities!$BG$11:$BL$11),1)</f>
        <v>0.93425536076888993</v>
      </c>
      <c r="S102" s="53">
        <f>MIN(SUMPRODUCT(CHOOSE({1,2,3,4,5,6},'Calcs Women Intervention'!AU113,'Calcs Women Intervention'!AU113^2,'Calcs Women Intervention'!AU113^3,'Calcs Women Intervention'!R81,1,1),Utilities!$BG$11:$BL$11),1)</f>
        <v>0.92590172737254139</v>
      </c>
      <c r="T102" s="53">
        <f>MIN(SUMPRODUCT(CHOOSE({1,2,3,4,5,6},'Calcs Women Intervention'!AV113,'Calcs Women Intervention'!AV113^2,'Calcs Women Intervention'!AV113^3,'Calcs Women Intervention'!S81,1,1),Utilities!$BG$11:$BL$11),1)</f>
        <v>0.91742882582659258</v>
      </c>
      <c r="U102" s="53">
        <f>MIN(SUMPRODUCT(CHOOSE({1,2,3,4,5,6},'Calcs Women Intervention'!AW113,'Calcs Women Intervention'!AW113^2,'Calcs Women Intervention'!AW113^3,'Calcs Women Intervention'!T81,1,1),Utilities!$BG$11:$BL$11),1)</f>
        <v>0.9099177967284372</v>
      </c>
      <c r="V102" s="53">
        <f>MIN(SUMPRODUCT(CHOOSE({1,2,3,4,5,6},'Calcs Women Intervention'!AX113,'Calcs Women Intervention'!AX113^2,'Calcs Women Intervention'!AX113^3,'Calcs Women Intervention'!U81,1,1),Utilities!$BG$11:$BL$11),1)</f>
        <v>0.90343549265093726</v>
      </c>
      <c r="W102" s="53">
        <f>MIN(SUMPRODUCT(CHOOSE({1,2,3,4,5,6},'Calcs Women Intervention'!AY113,'Calcs Women Intervention'!AY113^2,'Calcs Women Intervention'!AY113^3,'Calcs Women Intervention'!V81,1,1),Utilities!$BG$11:$BL$11),1)</f>
        <v>0.8969264702209373</v>
      </c>
      <c r="X102" s="53">
        <f>MIN(SUMPRODUCT(CHOOSE({1,2,3,4,5,6},'Calcs Women Intervention'!AZ113,'Calcs Women Intervention'!AZ113^2,'Calcs Women Intervention'!AZ113^3,'Calcs Women Intervention'!W81,1,1),Utilities!$BG$11:$BL$11),1)</f>
        <v>0.89039116161843745</v>
      </c>
      <c r="Y102" s="53">
        <f>MIN(SUMPRODUCT(CHOOSE({1,2,3,4,5,6},'Calcs Women Intervention'!BA113,'Calcs Women Intervention'!BA113^2,'Calcs Women Intervention'!BA113^3,'Calcs Women Intervention'!X81,1,1),Utilities!$BG$11:$BL$11),1)</f>
        <v>0.88382999902343773</v>
      </c>
      <c r="Z102" s="53">
        <f>MIN(SUMPRODUCT(CHOOSE({1,2,3,4,5,6},'Calcs Women Intervention'!BB113,'Calcs Women Intervention'!BB113^2,'Calcs Women Intervention'!BB113^3,'Calcs Women Intervention'!Y81,1,1),Utilities!$BG$11:$BL$11),1)</f>
        <v>0.8772434146159378</v>
      </c>
      <c r="AA102" s="53">
        <f>MIN(SUMPRODUCT(CHOOSE({1,2,3,4,5,6},'Calcs Women Intervention'!BC113,'Calcs Women Intervention'!BC113^2,'Calcs Women Intervention'!BC113^3,'Calcs Women Intervention'!Z81,1,1),Utilities!$BG$11:$BL$11),1)</f>
        <v>0.87063184057593723</v>
      </c>
      <c r="AB102" s="53">
        <f>MIN(SUMPRODUCT(CHOOSE({1,2,3,4,5,6},'Calcs Women Intervention'!BD113,'Calcs Women Intervention'!BD113^2,'Calcs Women Intervention'!BD113^3,'Calcs Women Intervention'!AA81,1,1),Utilities!$BG$11:$BL$11),1)</f>
        <v>0.86405186594713346</v>
      </c>
      <c r="AE102" s="1">
        <v>5</v>
      </c>
      <c r="AF102" s="169">
        <f>SUM(C102*'Calcs Women Intervention'!C47,diabetes_decrement*'Calcs Women Intervention'!BH209,heart_decrement*'Calcs Women Intervention'!BH274,stroke_decrement*'Calcs Women Intervention'!BH339,cancer_decrement*SUM('Calcs Women Intervention'!BH404,'Calcs Women Intervention'!BH469))</f>
        <v>0</v>
      </c>
      <c r="AG102" s="169">
        <f>SUM(D102*'Calcs Women Intervention'!D47,diabetes_decrement*'Calcs Women Intervention'!BI209,heart_decrement*'Calcs Women Intervention'!BI274,stroke_decrement*'Calcs Women Intervention'!BI339,cancer_decrement*SUM('Calcs Women Intervention'!BI404,'Calcs Women Intervention'!BI469))</f>
        <v>0</v>
      </c>
      <c r="AH102" s="169">
        <f>SUM(E102*'Calcs Women Intervention'!E47,diabetes_decrement*'Calcs Women Intervention'!BJ209,heart_decrement*'Calcs Women Intervention'!BJ274,stroke_decrement*'Calcs Women Intervention'!BJ339,cancer_decrement*SUM('Calcs Women Intervention'!BJ404,'Calcs Women Intervention'!BJ469))</f>
        <v>0</v>
      </c>
      <c r="AI102" s="169">
        <f>SUM(F102*'Calcs Women Intervention'!F47,diabetes_decrement*'Calcs Women Intervention'!BK209,heart_decrement*'Calcs Women Intervention'!BK274,stroke_decrement*'Calcs Women Intervention'!BK339,cancer_decrement*SUM('Calcs Women Intervention'!BK404,'Calcs Women Intervention'!BK469))</f>
        <v>0</v>
      </c>
      <c r="AJ102" s="169">
        <f>SUM(G102*'Calcs Women Intervention'!G47,diabetes_decrement*'Calcs Women Intervention'!BL209,heart_decrement*'Calcs Women Intervention'!BL274,stroke_decrement*'Calcs Women Intervention'!BL339,cancer_decrement*SUM('Calcs Women Intervention'!BL404,'Calcs Women Intervention'!BL469))</f>
        <v>0</v>
      </c>
      <c r="AK102" s="169">
        <f>SUM(H102*'Calcs Women Intervention'!H47,diabetes_decrement*'Calcs Women Intervention'!BM209,heart_decrement*'Calcs Women Intervention'!BM274,stroke_decrement*'Calcs Women Intervention'!BM339,cancer_decrement*SUM('Calcs Women Intervention'!BM404,'Calcs Women Intervention'!BM469))</f>
        <v>0</v>
      </c>
      <c r="AL102" s="169">
        <f>SUM(I102*'Calcs Women Intervention'!I47,diabetes_decrement*'Calcs Women Intervention'!BN209,heart_decrement*'Calcs Women Intervention'!BN274,stroke_decrement*'Calcs Women Intervention'!BN339,cancer_decrement*SUM('Calcs Women Intervention'!BN404,'Calcs Women Intervention'!BN469))</f>
        <v>0</v>
      </c>
      <c r="AM102" s="169">
        <f>SUM(J102*'Calcs Women Intervention'!J47,diabetes_decrement*'Calcs Women Intervention'!BO209,heart_decrement*'Calcs Women Intervention'!BO274,stroke_decrement*'Calcs Women Intervention'!BO339,cancer_decrement*SUM('Calcs Women Intervention'!BO404,'Calcs Women Intervention'!BO469))</f>
        <v>0</v>
      </c>
      <c r="AN102" s="169">
        <f>SUM(K102*'Calcs Women Intervention'!K47,diabetes_decrement*'Calcs Women Intervention'!BP209,heart_decrement*'Calcs Women Intervention'!BP274,stroke_decrement*'Calcs Women Intervention'!BP339,cancer_decrement*SUM('Calcs Women Intervention'!BP404,'Calcs Women Intervention'!BP469))</f>
        <v>0</v>
      </c>
      <c r="AO102" s="169">
        <f>SUM(L102*'Calcs Women Intervention'!L47,diabetes_decrement*'Calcs Women Intervention'!BQ209,heart_decrement*'Calcs Women Intervention'!BQ274,stroke_decrement*'Calcs Women Intervention'!BQ339,cancer_decrement*SUM('Calcs Women Intervention'!BQ404,'Calcs Women Intervention'!BQ469))</f>
        <v>0</v>
      </c>
      <c r="AP102" s="169">
        <f>SUM(M102*'Calcs Women Intervention'!M47,diabetes_decrement*'Calcs Women Intervention'!BR209,heart_decrement*'Calcs Women Intervention'!BR274,stroke_decrement*'Calcs Women Intervention'!BR339,cancer_decrement*SUM('Calcs Women Intervention'!BR404,'Calcs Women Intervention'!BR469))</f>
        <v>0</v>
      </c>
      <c r="AQ102" s="169">
        <f>SUM(N102*'Calcs Women Intervention'!N47,diabetes_decrement*'Calcs Women Intervention'!BS209,heart_decrement*'Calcs Women Intervention'!BS274,stroke_decrement*'Calcs Women Intervention'!BS339,cancer_decrement*SUM('Calcs Women Intervention'!BS404,'Calcs Women Intervention'!BS469))</f>
        <v>0</v>
      </c>
      <c r="AR102" s="169">
        <f>SUM(O102*'Calcs Women Intervention'!O47,diabetes_decrement*'Calcs Women Intervention'!BT209,heart_decrement*'Calcs Women Intervention'!BT274,stroke_decrement*'Calcs Women Intervention'!BT339,cancer_decrement*SUM('Calcs Women Intervention'!BT404,'Calcs Women Intervention'!BT469))</f>
        <v>0</v>
      </c>
      <c r="AS102" s="169">
        <f>SUM(P102*'Calcs Women Intervention'!P47,diabetes_decrement*'Calcs Women Intervention'!BU209,heart_decrement*'Calcs Women Intervention'!BU274,stroke_decrement*'Calcs Women Intervention'!BU339,cancer_decrement*SUM('Calcs Women Intervention'!BU404,'Calcs Women Intervention'!BU469))</f>
        <v>0</v>
      </c>
      <c r="AT102" s="169">
        <f>SUM(Q102*'Calcs Women Intervention'!Q47,diabetes_decrement*'Calcs Women Intervention'!BV209,heart_decrement*'Calcs Women Intervention'!BV274,stroke_decrement*'Calcs Women Intervention'!BV339,cancer_decrement*SUM('Calcs Women Intervention'!BV404,'Calcs Women Intervention'!BV469))</f>
        <v>0</v>
      </c>
      <c r="AU102" s="169">
        <f>SUM(R102*'Calcs Women Intervention'!R47,diabetes_decrement*'Calcs Women Intervention'!BW209,heart_decrement*'Calcs Women Intervention'!BW274,stroke_decrement*'Calcs Women Intervention'!BW339,cancer_decrement*SUM('Calcs Women Intervention'!BW404,'Calcs Women Intervention'!BW469))</f>
        <v>0</v>
      </c>
      <c r="AV102" s="169">
        <f>SUM(S102*'Calcs Women Intervention'!S47,diabetes_decrement*'Calcs Women Intervention'!BX209,heart_decrement*'Calcs Women Intervention'!BX274,stroke_decrement*'Calcs Women Intervention'!BX339,cancer_decrement*SUM('Calcs Women Intervention'!BX404,'Calcs Women Intervention'!BX469))</f>
        <v>0</v>
      </c>
      <c r="AW102" s="169">
        <f>SUM(T102*'Calcs Women Intervention'!T47,diabetes_decrement*'Calcs Women Intervention'!BY209,heart_decrement*'Calcs Women Intervention'!BY274,stroke_decrement*'Calcs Women Intervention'!BY339,cancer_decrement*SUM('Calcs Women Intervention'!BY404,'Calcs Women Intervention'!BY469))</f>
        <v>0</v>
      </c>
      <c r="AX102" s="169">
        <f>SUM(U102*'Calcs Women Intervention'!U47,diabetes_decrement*'Calcs Women Intervention'!BZ209,heart_decrement*'Calcs Women Intervention'!BZ274,stroke_decrement*'Calcs Women Intervention'!BZ339,cancer_decrement*SUM('Calcs Women Intervention'!BZ404,'Calcs Women Intervention'!BZ469))</f>
        <v>0</v>
      </c>
      <c r="AY102" s="169">
        <f>SUM(V102*'Calcs Women Intervention'!V47,diabetes_decrement*'Calcs Women Intervention'!CA209,heart_decrement*'Calcs Women Intervention'!CA274,stroke_decrement*'Calcs Women Intervention'!CA339,cancer_decrement*SUM('Calcs Women Intervention'!CA404,'Calcs Women Intervention'!CA469))</f>
        <v>0</v>
      </c>
      <c r="AZ102" s="169">
        <f>SUM(W102*'Calcs Women Intervention'!W47,diabetes_decrement*'Calcs Women Intervention'!CB209,heart_decrement*'Calcs Women Intervention'!CB274,stroke_decrement*'Calcs Women Intervention'!CB339,cancer_decrement*SUM('Calcs Women Intervention'!CB404,'Calcs Women Intervention'!CB469))</f>
        <v>0</v>
      </c>
      <c r="BA102" s="169">
        <f>SUM(X102*'Calcs Women Intervention'!X47,diabetes_decrement*'Calcs Women Intervention'!CC209,heart_decrement*'Calcs Women Intervention'!CC274,stroke_decrement*'Calcs Women Intervention'!CC339,cancer_decrement*SUM('Calcs Women Intervention'!CC404,'Calcs Women Intervention'!CC469))</f>
        <v>0</v>
      </c>
      <c r="BB102" s="169">
        <f>SUM(Y102*'Calcs Women Intervention'!Y47,diabetes_decrement*'Calcs Women Intervention'!CD209,heart_decrement*'Calcs Women Intervention'!CD274,stroke_decrement*'Calcs Women Intervention'!CD339,cancer_decrement*SUM('Calcs Women Intervention'!CD404,'Calcs Women Intervention'!CD469))</f>
        <v>0</v>
      </c>
      <c r="BC102" s="169">
        <f>SUM(Z102*'Calcs Women Intervention'!Z47,diabetes_decrement*'Calcs Women Intervention'!CE209,heart_decrement*'Calcs Women Intervention'!CE274,stroke_decrement*'Calcs Women Intervention'!CE339,cancer_decrement*SUM('Calcs Women Intervention'!CE404,'Calcs Women Intervention'!CE469))</f>
        <v>0</v>
      </c>
      <c r="BD102" s="169">
        <f>SUM(AA102*'Calcs Women Intervention'!AA47,diabetes_decrement*'Calcs Women Intervention'!CF209,heart_decrement*'Calcs Women Intervention'!CF274,stroke_decrement*'Calcs Women Intervention'!CF339,cancer_decrement*SUM('Calcs Women Intervention'!CF404,'Calcs Women Intervention'!CF469))</f>
        <v>0</v>
      </c>
      <c r="BE102" s="169">
        <f>SUM(AB102*'Calcs Women Intervention'!AB47,diabetes_decrement*'Calcs Women Intervention'!CG209,heart_decrement*'Calcs Women Intervention'!CG274,stroke_decrement*'Calcs Women Intervention'!CG339,cancer_decrement*SUM('Calcs Women Intervention'!CG404,'Calcs Women Intervention'!CG469))</f>
        <v>0</v>
      </c>
    </row>
    <row r="103" spans="2:57" x14ac:dyDescent="0.3">
      <c r="B103" s="1">
        <v>6</v>
      </c>
      <c r="C103" s="53"/>
      <c r="D103" s="53"/>
      <c r="E103" s="53"/>
      <c r="F103" s="53"/>
      <c r="G103" s="53"/>
      <c r="H103" s="53"/>
      <c r="I103" s="53">
        <f>MIN(SUMPRODUCT(CHOOSE({1,2,3,4,5,6},'Calcs Women Intervention'!AK114,'Calcs Women Intervention'!AK114^2,'Calcs Women Intervention'!AK114^3,'Calcs Women Intervention'!H82,1,1),Utilities!$BG$11:$BL$11),1)</f>
        <v>1</v>
      </c>
      <c r="J103" s="53">
        <f>MIN(SUMPRODUCT(CHOOSE({1,2,3,4,5,6},'Calcs Women Intervention'!AL114,'Calcs Women Intervention'!AL114^2,'Calcs Women Intervention'!AL114^3,'Calcs Women Intervention'!I82,1,1),Utilities!$BG$11:$BL$11),1)</f>
        <v>1</v>
      </c>
      <c r="K103" s="53">
        <f>MIN(SUMPRODUCT(CHOOSE({1,2,3,4,5,6},'Calcs Women Intervention'!AM114,'Calcs Women Intervention'!AM114^2,'Calcs Women Intervention'!AM114^3,'Calcs Women Intervention'!J82,1,1),Utilities!$BG$11:$BL$11),1)</f>
        <v>0.99635115936129459</v>
      </c>
      <c r="L103" s="53">
        <f>MIN(SUMPRODUCT(CHOOSE({1,2,3,4,5,6},'Calcs Women Intervention'!AN114,'Calcs Women Intervention'!AN114^2,'Calcs Women Intervention'!AN114^3,'Calcs Women Intervention'!K82,1,1),Utilities!$BG$11:$BL$11),1)</f>
        <v>0.9890835557195814</v>
      </c>
      <c r="M103" s="53">
        <f>MIN(SUMPRODUCT(CHOOSE({1,2,3,4,5,6},'Calcs Women Intervention'!AO114,'Calcs Women Intervention'!AO114^2,'Calcs Women Intervention'!AO114^3,'Calcs Women Intervention'!L82,1,1),Utilities!$BG$11:$BL$11),1)</f>
        <v>0.98166737624874911</v>
      </c>
      <c r="N103" s="53">
        <f>MIN(SUMPRODUCT(CHOOSE({1,2,3,4,5,6},'Calcs Women Intervention'!AP114,'Calcs Women Intervention'!AP114^2,'Calcs Women Intervention'!AP114^3,'Calcs Women Intervention'!M82,1,1),Utilities!$BG$11:$BL$11),1)</f>
        <v>0.97410628440873825</v>
      </c>
      <c r="O103" s="53">
        <f>MIN(SUMPRODUCT(CHOOSE({1,2,3,4,5,6},'Calcs Women Intervention'!AQ114,'Calcs Women Intervention'!AQ114^2,'Calcs Women Intervention'!AQ114^3,'Calcs Women Intervention'!N82,1,1),Utilities!$BG$11:$BL$11),1)</f>
        <v>0.96640394365948745</v>
      </c>
      <c r="P103" s="53">
        <f>MIN(SUMPRODUCT(CHOOSE({1,2,3,4,5,6},'Calcs Women Intervention'!AR114,'Calcs Women Intervention'!AR114^2,'Calcs Women Intervention'!AR114^3,'Calcs Women Intervention'!O82,1,1),Utilities!$BG$11:$BL$11),1)</f>
        <v>0.95856401746093733</v>
      </c>
      <c r="Q103" s="53">
        <f>MIN(SUMPRODUCT(CHOOSE({1,2,3,4,5,6},'Calcs Women Intervention'!AS114,'Calcs Women Intervention'!AS114^2,'Calcs Women Intervention'!AS114^3,'Calcs Women Intervention'!P82,1,1),Utilities!$BG$11:$BL$11),1)</f>
        <v>0.95059016927302808</v>
      </c>
      <c r="R103" s="53">
        <f>MIN(SUMPRODUCT(CHOOSE({1,2,3,4,5,6},'Calcs Women Intervention'!AT114,'Calcs Women Intervention'!AT114^2,'Calcs Women Intervention'!AT114^3,'Calcs Women Intervention'!Q82,1,1),Utilities!$BG$11:$BL$11),1)</f>
        <v>0.94248606255569878</v>
      </c>
      <c r="S103" s="53">
        <f>MIN(SUMPRODUCT(CHOOSE({1,2,3,4,5,6},'Calcs Women Intervention'!AU114,'Calcs Women Intervention'!AU114^2,'Calcs Women Intervention'!AU114^3,'Calcs Women Intervention'!R82,1,1),Utilities!$BG$11:$BL$11),1)</f>
        <v>0.93425536076888993</v>
      </c>
      <c r="T103" s="53">
        <f>MIN(SUMPRODUCT(CHOOSE({1,2,3,4,5,6},'Calcs Women Intervention'!AV114,'Calcs Women Intervention'!AV114^2,'Calcs Women Intervention'!AV114^3,'Calcs Women Intervention'!S82,1,1),Utilities!$BG$11:$BL$11),1)</f>
        <v>0.92590172737254139</v>
      </c>
      <c r="U103" s="53">
        <f>MIN(SUMPRODUCT(CHOOSE({1,2,3,4,5,6},'Calcs Women Intervention'!AW114,'Calcs Women Intervention'!AW114^2,'Calcs Women Intervention'!AW114^3,'Calcs Women Intervention'!T82,1,1),Utilities!$BG$11:$BL$11),1)</f>
        <v>0.91742882582659258</v>
      </c>
      <c r="V103" s="53">
        <f>MIN(SUMPRODUCT(CHOOSE({1,2,3,4,5,6},'Calcs Women Intervention'!AX114,'Calcs Women Intervention'!AX114^2,'Calcs Women Intervention'!AX114^3,'Calcs Women Intervention'!U82,1,1),Utilities!$BG$11:$BL$11),1)</f>
        <v>0.9099177967284372</v>
      </c>
      <c r="W103" s="53">
        <f>MIN(SUMPRODUCT(CHOOSE({1,2,3,4,5,6},'Calcs Women Intervention'!AY114,'Calcs Women Intervention'!AY114^2,'Calcs Women Intervention'!AY114^3,'Calcs Women Intervention'!V82,1,1),Utilities!$BG$11:$BL$11),1)</f>
        <v>0.90343549265093726</v>
      </c>
      <c r="X103" s="53">
        <f>MIN(SUMPRODUCT(CHOOSE({1,2,3,4,5,6},'Calcs Women Intervention'!AZ114,'Calcs Women Intervention'!AZ114^2,'Calcs Women Intervention'!AZ114^3,'Calcs Women Intervention'!W82,1,1),Utilities!$BG$11:$BL$11),1)</f>
        <v>0.8969264702209373</v>
      </c>
      <c r="Y103" s="53">
        <f>MIN(SUMPRODUCT(CHOOSE({1,2,3,4,5,6},'Calcs Women Intervention'!BA114,'Calcs Women Intervention'!BA114^2,'Calcs Women Intervention'!BA114^3,'Calcs Women Intervention'!X82,1,1),Utilities!$BG$11:$BL$11),1)</f>
        <v>0.89039116161843745</v>
      </c>
      <c r="Z103" s="53">
        <f>MIN(SUMPRODUCT(CHOOSE({1,2,3,4,5,6},'Calcs Women Intervention'!BB114,'Calcs Women Intervention'!BB114^2,'Calcs Women Intervention'!BB114^3,'Calcs Women Intervention'!Y82,1,1),Utilities!$BG$11:$BL$11),1)</f>
        <v>0.88382999902343773</v>
      </c>
      <c r="AA103" s="53">
        <f>MIN(SUMPRODUCT(CHOOSE({1,2,3,4,5,6},'Calcs Women Intervention'!BC114,'Calcs Women Intervention'!BC114^2,'Calcs Women Intervention'!BC114^3,'Calcs Women Intervention'!Z82,1,1),Utilities!$BG$11:$BL$11),1)</f>
        <v>0.8772434146159378</v>
      </c>
      <c r="AB103" s="53">
        <f>MIN(SUMPRODUCT(CHOOSE({1,2,3,4,5,6},'Calcs Women Intervention'!BD114,'Calcs Women Intervention'!BD114^2,'Calcs Women Intervention'!BD114^3,'Calcs Women Intervention'!AA82,1,1),Utilities!$BG$11:$BL$11),1)</f>
        <v>0.87063184057593723</v>
      </c>
      <c r="AE103" s="1">
        <v>6</v>
      </c>
      <c r="AF103" s="169">
        <f>SUM(C103*'Calcs Women Intervention'!C48,diabetes_decrement*'Calcs Women Intervention'!BH210,heart_decrement*'Calcs Women Intervention'!BH275,stroke_decrement*'Calcs Women Intervention'!BH340,cancer_decrement*SUM('Calcs Women Intervention'!BH405,'Calcs Women Intervention'!BH470))</f>
        <v>0</v>
      </c>
      <c r="AG103" s="169">
        <f>SUM(D103*'Calcs Women Intervention'!D48,diabetes_decrement*'Calcs Women Intervention'!BI210,heart_decrement*'Calcs Women Intervention'!BI275,stroke_decrement*'Calcs Women Intervention'!BI340,cancer_decrement*SUM('Calcs Women Intervention'!BI405,'Calcs Women Intervention'!BI470))</f>
        <v>0</v>
      </c>
      <c r="AH103" s="169">
        <f>SUM(E103*'Calcs Women Intervention'!E48,diabetes_decrement*'Calcs Women Intervention'!BJ210,heart_decrement*'Calcs Women Intervention'!BJ275,stroke_decrement*'Calcs Women Intervention'!BJ340,cancer_decrement*SUM('Calcs Women Intervention'!BJ405,'Calcs Women Intervention'!BJ470))</f>
        <v>0</v>
      </c>
      <c r="AI103" s="169">
        <f>SUM(F103*'Calcs Women Intervention'!F48,diabetes_decrement*'Calcs Women Intervention'!BK210,heart_decrement*'Calcs Women Intervention'!BK275,stroke_decrement*'Calcs Women Intervention'!BK340,cancer_decrement*SUM('Calcs Women Intervention'!BK405,'Calcs Women Intervention'!BK470))</f>
        <v>0</v>
      </c>
      <c r="AJ103" s="169">
        <f>SUM(G103*'Calcs Women Intervention'!G48,diabetes_decrement*'Calcs Women Intervention'!BL210,heart_decrement*'Calcs Women Intervention'!BL275,stroke_decrement*'Calcs Women Intervention'!BL340,cancer_decrement*SUM('Calcs Women Intervention'!BL405,'Calcs Women Intervention'!BL470))</f>
        <v>0</v>
      </c>
      <c r="AK103" s="169">
        <f>SUM(H103*'Calcs Women Intervention'!H48,diabetes_decrement*'Calcs Women Intervention'!BM210,heart_decrement*'Calcs Women Intervention'!BM275,stroke_decrement*'Calcs Women Intervention'!BM340,cancer_decrement*SUM('Calcs Women Intervention'!BM405,'Calcs Women Intervention'!BM470))</f>
        <v>0</v>
      </c>
      <c r="AL103" s="169">
        <f>SUM(I103*'Calcs Women Intervention'!I48,diabetes_decrement*'Calcs Women Intervention'!BN210,heart_decrement*'Calcs Women Intervention'!BN275,stroke_decrement*'Calcs Women Intervention'!BN340,cancer_decrement*SUM('Calcs Women Intervention'!BN405,'Calcs Women Intervention'!BN470))</f>
        <v>0</v>
      </c>
      <c r="AM103" s="169">
        <f>SUM(J103*'Calcs Women Intervention'!J48,diabetes_decrement*'Calcs Women Intervention'!BO210,heart_decrement*'Calcs Women Intervention'!BO275,stroke_decrement*'Calcs Women Intervention'!BO340,cancer_decrement*SUM('Calcs Women Intervention'!BO405,'Calcs Women Intervention'!BO470))</f>
        <v>0</v>
      </c>
      <c r="AN103" s="169">
        <f>SUM(K103*'Calcs Women Intervention'!K48,diabetes_decrement*'Calcs Women Intervention'!BP210,heart_decrement*'Calcs Women Intervention'!BP275,stroke_decrement*'Calcs Women Intervention'!BP340,cancer_decrement*SUM('Calcs Women Intervention'!BP405,'Calcs Women Intervention'!BP470))</f>
        <v>0</v>
      </c>
      <c r="AO103" s="169">
        <f>SUM(L103*'Calcs Women Intervention'!L48,diabetes_decrement*'Calcs Women Intervention'!BQ210,heart_decrement*'Calcs Women Intervention'!BQ275,stroke_decrement*'Calcs Women Intervention'!BQ340,cancer_decrement*SUM('Calcs Women Intervention'!BQ405,'Calcs Women Intervention'!BQ470))</f>
        <v>0</v>
      </c>
      <c r="AP103" s="169">
        <f>SUM(M103*'Calcs Women Intervention'!M48,diabetes_decrement*'Calcs Women Intervention'!BR210,heart_decrement*'Calcs Women Intervention'!BR275,stroke_decrement*'Calcs Women Intervention'!BR340,cancer_decrement*SUM('Calcs Women Intervention'!BR405,'Calcs Women Intervention'!BR470))</f>
        <v>0</v>
      </c>
      <c r="AQ103" s="169">
        <f>SUM(N103*'Calcs Women Intervention'!N48,diabetes_decrement*'Calcs Women Intervention'!BS210,heart_decrement*'Calcs Women Intervention'!BS275,stroke_decrement*'Calcs Women Intervention'!BS340,cancer_decrement*SUM('Calcs Women Intervention'!BS405,'Calcs Women Intervention'!BS470))</f>
        <v>0</v>
      </c>
      <c r="AR103" s="169">
        <f>SUM(O103*'Calcs Women Intervention'!O48,diabetes_decrement*'Calcs Women Intervention'!BT210,heart_decrement*'Calcs Women Intervention'!BT275,stroke_decrement*'Calcs Women Intervention'!BT340,cancer_decrement*SUM('Calcs Women Intervention'!BT405,'Calcs Women Intervention'!BT470))</f>
        <v>0</v>
      </c>
      <c r="AS103" s="169">
        <f>SUM(P103*'Calcs Women Intervention'!P48,diabetes_decrement*'Calcs Women Intervention'!BU210,heart_decrement*'Calcs Women Intervention'!BU275,stroke_decrement*'Calcs Women Intervention'!BU340,cancer_decrement*SUM('Calcs Women Intervention'!BU405,'Calcs Women Intervention'!BU470))</f>
        <v>0</v>
      </c>
      <c r="AT103" s="169">
        <f>SUM(Q103*'Calcs Women Intervention'!Q48,diabetes_decrement*'Calcs Women Intervention'!BV210,heart_decrement*'Calcs Women Intervention'!BV275,stroke_decrement*'Calcs Women Intervention'!BV340,cancer_decrement*SUM('Calcs Women Intervention'!BV405,'Calcs Women Intervention'!BV470))</f>
        <v>0</v>
      </c>
      <c r="AU103" s="169">
        <f>SUM(R103*'Calcs Women Intervention'!R48,diabetes_decrement*'Calcs Women Intervention'!BW210,heart_decrement*'Calcs Women Intervention'!BW275,stroke_decrement*'Calcs Women Intervention'!BW340,cancer_decrement*SUM('Calcs Women Intervention'!BW405,'Calcs Women Intervention'!BW470))</f>
        <v>0</v>
      </c>
      <c r="AV103" s="169">
        <f>SUM(S103*'Calcs Women Intervention'!S48,diabetes_decrement*'Calcs Women Intervention'!BX210,heart_decrement*'Calcs Women Intervention'!BX275,stroke_decrement*'Calcs Women Intervention'!BX340,cancer_decrement*SUM('Calcs Women Intervention'!BX405,'Calcs Women Intervention'!BX470))</f>
        <v>0</v>
      </c>
      <c r="AW103" s="169">
        <f>SUM(T103*'Calcs Women Intervention'!T48,diabetes_decrement*'Calcs Women Intervention'!BY210,heart_decrement*'Calcs Women Intervention'!BY275,stroke_decrement*'Calcs Women Intervention'!BY340,cancer_decrement*SUM('Calcs Women Intervention'!BY405,'Calcs Women Intervention'!BY470))</f>
        <v>0</v>
      </c>
      <c r="AX103" s="169">
        <f>SUM(U103*'Calcs Women Intervention'!U48,diabetes_decrement*'Calcs Women Intervention'!BZ210,heart_decrement*'Calcs Women Intervention'!BZ275,stroke_decrement*'Calcs Women Intervention'!BZ340,cancer_decrement*SUM('Calcs Women Intervention'!BZ405,'Calcs Women Intervention'!BZ470))</f>
        <v>0</v>
      </c>
      <c r="AY103" s="169">
        <f>SUM(V103*'Calcs Women Intervention'!V48,diabetes_decrement*'Calcs Women Intervention'!CA210,heart_decrement*'Calcs Women Intervention'!CA275,stroke_decrement*'Calcs Women Intervention'!CA340,cancer_decrement*SUM('Calcs Women Intervention'!CA405,'Calcs Women Intervention'!CA470))</f>
        <v>0</v>
      </c>
      <c r="AZ103" s="169">
        <f>SUM(W103*'Calcs Women Intervention'!W48,diabetes_decrement*'Calcs Women Intervention'!CB210,heart_decrement*'Calcs Women Intervention'!CB275,stroke_decrement*'Calcs Women Intervention'!CB340,cancer_decrement*SUM('Calcs Women Intervention'!CB405,'Calcs Women Intervention'!CB470))</f>
        <v>0</v>
      </c>
      <c r="BA103" s="169">
        <f>SUM(X103*'Calcs Women Intervention'!X48,diabetes_decrement*'Calcs Women Intervention'!CC210,heart_decrement*'Calcs Women Intervention'!CC275,stroke_decrement*'Calcs Women Intervention'!CC340,cancer_decrement*SUM('Calcs Women Intervention'!CC405,'Calcs Women Intervention'!CC470))</f>
        <v>0</v>
      </c>
      <c r="BB103" s="169">
        <f>SUM(Y103*'Calcs Women Intervention'!Y48,diabetes_decrement*'Calcs Women Intervention'!CD210,heart_decrement*'Calcs Women Intervention'!CD275,stroke_decrement*'Calcs Women Intervention'!CD340,cancer_decrement*SUM('Calcs Women Intervention'!CD405,'Calcs Women Intervention'!CD470))</f>
        <v>0</v>
      </c>
      <c r="BC103" s="169">
        <f>SUM(Z103*'Calcs Women Intervention'!Z48,diabetes_decrement*'Calcs Women Intervention'!CE210,heart_decrement*'Calcs Women Intervention'!CE275,stroke_decrement*'Calcs Women Intervention'!CE340,cancer_decrement*SUM('Calcs Women Intervention'!CE405,'Calcs Women Intervention'!CE470))</f>
        <v>0</v>
      </c>
      <c r="BD103" s="169">
        <f>SUM(AA103*'Calcs Women Intervention'!AA48,diabetes_decrement*'Calcs Women Intervention'!CF210,heart_decrement*'Calcs Women Intervention'!CF275,stroke_decrement*'Calcs Women Intervention'!CF340,cancer_decrement*SUM('Calcs Women Intervention'!CF405,'Calcs Women Intervention'!CF470))</f>
        <v>0</v>
      </c>
      <c r="BE103" s="169">
        <f>SUM(AB103*'Calcs Women Intervention'!AB48,diabetes_decrement*'Calcs Women Intervention'!CG210,heart_decrement*'Calcs Women Intervention'!CG275,stroke_decrement*'Calcs Women Intervention'!CG340,cancer_decrement*SUM('Calcs Women Intervention'!CG405,'Calcs Women Intervention'!CG470))</f>
        <v>0</v>
      </c>
    </row>
    <row r="104" spans="2:57" x14ac:dyDescent="0.3">
      <c r="B104" s="1">
        <v>7</v>
      </c>
      <c r="C104" s="53"/>
      <c r="D104" s="53"/>
      <c r="E104" s="53"/>
      <c r="F104" s="53"/>
      <c r="G104" s="53"/>
      <c r="H104" s="53"/>
      <c r="I104" s="53"/>
      <c r="J104" s="53">
        <f>MIN(SUMPRODUCT(CHOOSE({1,2,3,4,5,6},'Calcs Women Intervention'!AL115,'Calcs Women Intervention'!AL115^2,'Calcs Women Intervention'!AL115^3,'Calcs Women Intervention'!I83,1,1),Utilities!$BG$11:$BL$11),1)</f>
        <v>1</v>
      </c>
      <c r="K104" s="53">
        <f>MIN(SUMPRODUCT(CHOOSE({1,2,3,4,5,6},'Calcs Women Intervention'!AM115,'Calcs Women Intervention'!AM115^2,'Calcs Women Intervention'!AM115^3,'Calcs Women Intervention'!J83,1,1),Utilities!$BG$11:$BL$11),1)</f>
        <v>1</v>
      </c>
      <c r="L104" s="53">
        <f>MIN(SUMPRODUCT(CHOOSE({1,2,3,4,5,6},'Calcs Women Intervention'!AN115,'Calcs Women Intervention'!AN115^2,'Calcs Women Intervention'!AN115^3,'Calcs Women Intervention'!K83,1,1),Utilities!$BG$11:$BL$11),1)</f>
        <v>0.99635115936129459</v>
      </c>
      <c r="M104" s="53">
        <f>MIN(SUMPRODUCT(CHOOSE({1,2,3,4,5,6},'Calcs Women Intervention'!AO115,'Calcs Women Intervention'!AO115^2,'Calcs Women Intervention'!AO115^3,'Calcs Women Intervention'!L83,1,1),Utilities!$BG$11:$BL$11),1)</f>
        <v>0.9890835557195814</v>
      </c>
      <c r="N104" s="53">
        <f>MIN(SUMPRODUCT(CHOOSE({1,2,3,4,5,6},'Calcs Women Intervention'!AP115,'Calcs Women Intervention'!AP115^2,'Calcs Women Intervention'!AP115^3,'Calcs Women Intervention'!M83,1,1),Utilities!$BG$11:$BL$11),1)</f>
        <v>0.98166737624874911</v>
      </c>
      <c r="O104" s="53">
        <f>MIN(SUMPRODUCT(CHOOSE({1,2,3,4,5,6},'Calcs Women Intervention'!AQ115,'Calcs Women Intervention'!AQ115^2,'Calcs Women Intervention'!AQ115^3,'Calcs Women Intervention'!N83,1,1),Utilities!$BG$11:$BL$11),1)</f>
        <v>0.97410628440873825</v>
      </c>
      <c r="P104" s="53">
        <f>MIN(SUMPRODUCT(CHOOSE({1,2,3,4,5,6},'Calcs Women Intervention'!AR115,'Calcs Women Intervention'!AR115^2,'Calcs Women Intervention'!AR115^3,'Calcs Women Intervention'!O83,1,1),Utilities!$BG$11:$BL$11),1)</f>
        <v>0.96640394365948745</v>
      </c>
      <c r="Q104" s="53">
        <f>MIN(SUMPRODUCT(CHOOSE({1,2,3,4,5,6},'Calcs Women Intervention'!AS115,'Calcs Women Intervention'!AS115^2,'Calcs Women Intervention'!AS115^3,'Calcs Women Intervention'!P83,1,1),Utilities!$BG$11:$BL$11),1)</f>
        <v>0.95856401746093733</v>
      </c>
      <c r="R104" s="53">
        <f>MIN(SUMPRODUCT(CHOOSE({1,2,3,4,5,6},'Calcs Women Intervention'!AT115,'Calcs Women Intervention'!AT115^2,'Calcs Women Intervention'!AT115^3,'Calcs Women Intervention'!Q83,1,1),Utilities!$BG$11:$BL$11),1)</f>
        <v>0.95059016927302808</v>
      </c>
      <c r="S104" s="53">
        <f>MIN(SUMPRODUCT(CHOOSE({1,2,3,4,5,6},'Calcs Women Intervention'!AU115,'Calcs Women Intervention'!AU115^2,'Calcs Women Intervention'!AU115^3,'Calcs Women Intervention'!R83,1,1),Utilities!$BG$11:$BL$11),1)</f>
        <v>0.94248606255569878</v>
      </c>
      <c r="T104" s="53">
        <f>MIN(SUMPRODUCT(CHOOSE({1,2,3,4,5,6},'Calcs Women Intervention'!AV115,'Calcs Women Intervention'!AV115^2,'Calcs Women Intervention'!AV115^3,'Calcs Women Intervention'!S83,1,1),Utilities!$BG$11:$BL$11),1)</f>
        <v>0.93425536076888993</v>
      </c>
      <c r="U104" s="53">
        <f>MIN(SUMPRODUCT(CHOOSE({1,2,3,4,5,6},'Calcs Women Intervention'!AW115,'Calcs Women Intervention'!AW115^2,'Calcs Women Intervention'!AW115^3,'Calcs Women Intervention'!T83,1,1),Utilities!$BG$11:$BL$11),1)</f>
        <v>0.92590172737254139</v>
      </c>
      <c r="V104" s="53">
        <f>MIN(SUMPRODUCT(CHOOSE({1,2,3,4,5,6},'Calcs Women Intervention'!AX115,'Calcs Women Intervention'!AX115^2,'Calcs Women Intervention'!AX115^3,'Calcs Women Intervention'!U83,1,1),Utilities!$BG$11:$BL$11),1)</f>
        <v>0.91742882582659258</v>
      </c>
      <c r="W104" s="53">
        <f>MIN(SUMPRODUCT(CHOOSE({1,2,3,4,5,6},'Calcs Women Intervention'!AY115,'Calcs Women Intervention'!AY115^2,'Calcs Women Intervention'!AY115^3,'Calcs Women Intervention'!V83,1,1),Utilities!$BG$11:$BL$11),1)</f>
        <v>0.9099177967284372</v>
      </c>
      <c r="X104" s="53">
        <f>MIN(SUMPRODUCT(CHOOSE({1,2,3,4,5,6},'Calcs Women Intervention'!AZ115,'Calcs Women Intervention'!AZ115^2,'Calcs Women Intervention'!AZ115^3,'Calcs Women Intervention'!W83,1,1),Utilities!$BG$11:$BL$11),1)</f>
        <v>0.90343549265093726</v>
      </c>
      <c r="Y104" s="53">
        <f>MIN(SUMPRODUCT(CHOOSE({1,2,3,4,5,6},'Calcs Women Intervention'!BA115,'Calcs Women Intervention'!BA115^2,'Calcs Women Intervention'!BA115^3,'Calcs Women Intervention'!X83,1,1),Utilities!$BG$11:$BL$11),1)</f>
        <v>0.8969264702209373</v>
      </c>
      <c r="Z104" s="53">
        <f>MIN(SUMPRODUCT(CHOOSE({1,2,3,4,5,6},'Calcs Women Intervention'!BB115,'Calcs Women Intervention'!BB115^2,'Calcs Women Intervention'!BB115^3,'Calcs Women Intervention'!Y83,1,1),Utilities!$BG$11:$BL$11),1)</f>
        <v>0.89039116161843745</v>
      </c>
      <c r="AA104" s="53">
        <f>MIN(SUMPRODUCT(CHOOSE({1,2,3,4,5,6},'Calcs Women Intervention'!BC115,'Calcs Women Intervention'!BC115^2,'Calcs Women Intervention'!BC115^3,'Calcs Women Intervention'!Z83,1,1),Utilities!$BG$11:$BL$11),1)</f>
        <v>0.88382999902343773</v>
      </c>
      <c r="AB104" s="53">
        <f>MIN(SUMPRODUCT(CHOOSE({1,2,3,4,5,6},'Calcs Women Intervention'!BD115,'Calcs Women Intervention'!BD115^2,'Calcs Women Intervention'!BD115^3,'Calcs Women Intervention'!AA83,1,1),Utilities!$BG$11:$BL$11),1)</f>
        <v>0.8772434146159378</v>
      </c>
      <c r="AE104" s="1">
        <v>7</v>
      </c>
      <c r="AF104" s="169">
        <f>SUM(C104*'Calcs Women Intervention'!C49,diabetes_decrement*'Calcs Women Intervention'!BH211,heart_decrement*'Calcs Women Intervention'!BH276,stroke_decrement*'Calcs Women Intervention'!BH341,cancer_decrement*SUM('Calcs Women Intervention'!BH406,'Calcs Women Intervention'!BH471))</f>
        <v>0</v>
      </c>
      <c r="AG104" s="169">
        <f>SUM(D104*'Calcs Women Intervention'!D49,diabetes_decrement*'Calcs Women Intervention'!BI211,heart_decrement*'Calcs Women Intervention'!BI276,stroke_decrement*'Calcs Women Intervention'!BI341,cancer_decrement*SUM('Calcs Women Intervention'!BI406,'Calcs Women Intervention'!BI471))</f>
        <v>0</v>
      </c>
      <c r="AH104" s="169">
        <f>SUM(E104*'Calcs Women Intervention'!E49,diabetes_decrement*'Calcs Women Intervention'!BJ211,heart_decrement*'Calcs Women Intervention'!BJ276,stroke_decrement*'Calcs Women Intervention'!BJ341,cancer_decrement*SUM('Calcs Women Intervention'!BJ406,'Calcs Women Intervention'!BJ471))</f>
        <v>0</v>
      </c>
      <c r="AI104" s="169">
        <f>SUM(F104*'Calcs Women Intervention'!F49,diabetes_decrement*'Calcs Women Intervention'!BK211,heart_decrement*'Calcs Women Intervention'!BK276,stroke_decrement*'Calcs Women Intervention'!BK341,cancer_decrement*SUM('Calcs Women Intervention'!BK406,'Calcs Women Intervention'!BK471))</f>
        <v>0</v>
      </c>
      <c r="AJ104" s="169">
        <f>SUM(G104*'Calcs Women Intervention'!G49,diabetes_decrement*'Calcs Women Intervention'!BL211,heart_decrement*'Calcs Women Intervention'!BL276,stroke_decrement*'Calcs Women Intervention'!BL341,cancer_decrement*SUM('Calcs Women Intervention'!BL406,'Calcs Women Intervention'!BL471))</f>
        <v>0</v>
      </c>
      <c r="AK104" s="169">
        <f>SUM(H104*'Calcs Women Intervention'!H49,diabetes_decrement*'Calcs Women Intervention'!BM211,heart_decrement*'Calcs Women Intervention'!BM276,stroke_decrement*'Calcs Women Intervention'!BM341,cancer_decrement*SUM('Calcs Women Intervention'!BM406,'Calcs Women Intervention'!BM471))</f>
        <v>0</v>
      </c>
      <c r="AL104" s="169">
        <f>SUM(I104*'Calcs Women Intervention'!I49,diabetes_decrement*'Calcs Women Intervention'!BN211,heart_decrement*'Calcs Women Intervention'!BN276,stroke_decrement*'Calcs Women Intervention'!BN341,cancer_decrement*SUM('Calcs Women Intervention'!BN406,'Calcs Women Intervention'!BN471))</f>
        <v>0</v>
      </c>
      <c r="AM104" s="169">
        <f>SUM(J104*'Calcs Women Intervention'!J49,diabetes_decrement*'Calcs Women Intervention'!BO211,heart_decrement*'Calcs Women Intervention'!BO276,stroke_decrement*'Calcs Women Intervention'!BO341,cancer_decrement*SUM('Calcs Women Intervention'!BO406,'Calcs Women Intervention'!BO471))</f>
        <v>0</v>
      </c>
      <c r="AN104" s="169">
        <f>SUM(K104*'Calcs Women Intervention'!K49,diabetes_decrement*'Calcs Women Intervention'!BP211,heart_decrement*'Calcs Women Intervention'!BP276,stroke_decrement*'Calcs Women Intervention'!BP341,cancer_decrement*SUM('Calcs Women Intervention'!BP406,'Calcs Women Intervention'!BP471))</f>
        <v>0</v>
      </c>
      <c r="AO104" s="169">
        <f>SUM(L104*'Calcs Women Intervention'!L49,diabetes_decrement*'Calcs Women Intervention'!BQ211,heart_decrement*'Calcs Women Intervention'!BQ276,stroke_decrement*'Calcs Women Intervention'!BQ341,cancer_decrement*SUM('Calcs Women Intervention'!BQ406,'Calcs Women Intervention'!BQ471))</f>
        <v>0</v>
      </c>
      <c r="AP104" s="169">
        <f>SUM(M104*'Calcs Women Intervention'!M49,diabetes_decrement*'Calcs Women Intervention'!BR211,heart_decrement*'Calcs Women Intervention'!BR276,stroke_decrement*'Calcs Women Intervention'!BR341,cancer_decrement*SUM('Calcs Women Intervention'!BR406,'Calcs Women Intervention'!BR471))</f>
        <v>0</v>
      </c>
      <c r="AQ104" s="169">
        <f>SUM(N104*'Calcs Women Intervention'!N49,diabetes_decrement*'Calcs Women Intervention'!BS211,heart_decrement*'Calcs Women Intervention'!BS276,stroke_decrement*'Calcs Women Intervention'!BS341,cancer_decrement*SUM('Calcs Women Intervention'!BS406,'Calcs Women Intervention'!BS471))</f>
        <v>0</v>
      </c>
      <c r="AR104" s="169">
        <f>SUM(O104*'Calcs Women Intervention'!O49,diabetes_decrement*'Calcs Women Intervention'!BT211,heart_decrement*'Calcs Women Intervention'!BT276,stroke_decrement*'Calcs Women Intervention'!BT341,cancer_decrement*SUM('Calcs Women Intervention'!BT406,'Calcs Women Intervention'!BT471))</f>
        <v>0</v>
      </c>
      <c r="AS104" s="169">
        <f>SUM(P104*'Calcs Women Intervention'!P49,diabetes_decrement*'Calcs Women Intervention'!BU211,heart_decrement*'Calcs Women Intervention'!BU276,stroke_decrement*'Calcs Women Intervention'!BU341,cancer_decrement*SUM('Calcs Women Intervention'!BU406,'Calcs Women Intervention'!BU471))</f>
        <v>0</v>
      </c>
      <c r="AT104" s="169">
        <f>SUM(Q104*'Calcs Women Intervention'!Q49,diabetes_decrement*'Calcs Women Intervention'!BV211,heart_decrement*'Calcs Women Intervention'!BV276,stroke_decrement*'Calcs Women Intervention'!BV341,cancer_decrement*SUM('Calcs Women Intervention'!BV406,'Calcs Women Intervention'!BV471))</f>
        <v>0</v>
      </c>
      <c r="AU104" s="169">
        <f>SUM(R104*'Calcs Women Intervention'!R49,diabetes_decrement*'Calcs Women Intervention'!BW211,heart_decrement*'Calcs Women Intervention'!BW276,stroke_decrement*'Calcs Women Intervention'!BW341,cancer_decrement*SUM('Calcs Women Intervention'!BW406,'Calcs Women Intervention'!BW471))</f>
        <v>0</v>
      </c>
      <c r="AV104" s="169">
        <f>SUM(S104*'Calcs Women Intervention'!S49,diabetes_decrement*'Calcs Women Intervention'!BX211,heart_decrement*'Calcs Women Intervention'!BX276,stroke_decrement*'Calcs Women Intervention'!BX341,cancer_decrement*SUM('Calcs Women Intervention'!BX406,'Calcs Women Intervention'!BX471))</f>
        <v>0</v>
      </c>
      <c r="AW104" s="169">
        <f>SUM(T104*'Calcs Women Intervention'!T49,diabetes_decrement*'Calcs Women Intervention'!BY211,heart_decrement*'Calcs Women Intervention'!BY276,stroke_decrement*'Calcs Women Intervention'!BY341,cancer_decrement*SUM('Calcs Women Intervention'!BY406,'Calcs Women Intervention'!BY471))</f>
        <v>0</v>
      </c>
      <c r="AX104" s="169">
        <f>SUM(U104*'Calcs Women Intervention'!U49,diabetes_decrement*'Calcs Women Intervention'!BZ211,heart_decrement*'Calcs Women Intervention'!BZ276,stroke_decrement*'Calcs Women Intervention'!BZ341,cancer_decrement*SUM('Calcs Women Intervention'!BZ406,'Calcs Women Intervention'!BZ471))</f>
        <v>0</v>
      </c>
      <c r="AY104" s="169">
        <f>SUM(V104*'Calcs Women Intervention'!V49,diabetes_decrement*'Calcs Women Intervention'!CA211,heart_decrement*'Calcs Women Intervention'!CA276,stroke_decrement*'Calcs Women Intervention'!CA341,cancer_decrement*SUM('Calcs Women Intervention'!CA406,'Calcs Women Intervention'!CA471))</f>
        <v>0</v>
      </c>
      <c r="AZ104" s="169">
        <f>SUM(W104*'Calcs Women Intervention'!W49,diabetes_decrement*'Calcs Women Intervention'!CB211,heart_decrement*'Calcs Women Intervention'!CB276,stroke_decrement*'Calcs Women Intervention'!CB341,cancer_decrement*SUM('Calcs Women Intervention'!CB406,'Calcs Women Intervention'!CB471))</f>
        <v>0</v>
      </c>
      <c r="BA104" s="169">
        <f>SUM(X104*'Calcs Women Intervention'!X49,diabetes_decrement*'Calcs Women Intervention'!CC211,heart_decrement*'Calcs Women Intervention'!CC276,stroke_decrement*'Calcs Women Intervention'!CC341,cancer_decrement*SUM('Calcs Women Intervention'!CC406,'Calcs Women Intervention'!CC471))</f>
        <v>0</v>
      </c>
      <c r="BB104" s="169">
        <f>SUM(Y104*'Calcs Women Intervention'!Y49,diabetes_decrement*'Calcs Women Intervention'!CD211,heart_decrement*'Calcs Women Intervention'!CD276,stroke_decrement*'Calcs Women Intervention'!CD341,cancer_decrement*SUM('Calcs Women Intervention'!CD406,'Calcs Women Intervention'!CD471))</f>
        <v>0</v>
      </c>
      <c r="BC104" s="169">
        <f>SUM(Z104*'Calcs Women Intervention'!Z49,diabetes_decrement*'Calcs Women Intervention'!CE211,heart_decrement*'Calcs Women Intervention'!CE276,stroke_decrement*'Calcs Women Intervention'!CE341,cancer_decrement*SUM('Calcs Women Intervention'!CE406,'Calcs Women Intervention'!CE471))</f>
        <v>0</v>
      </c>
      <c r="BD104" s="169">
        <f>SUM(AA104*'Calcs Women Intervention'!AA49,diabetes_decrement*'Calcs Women Intervention'!CF211,heart_decrement*'Calcs Women Intervention'!CF276,stroke_decrement*'Calcs Women Intervention'!CF341,cancer_decrement*SUM('Calcs Women Intervention'!CF406,'Calcs Women Intervention'!CF471))</f>
        <v>0</v>
      </c>
      <c r="BE104" s="169">
        <f>SUM(AB104*'Calcs Women Intervention'!AB49,diabetes_decrement*'Calcs Women Intervention'!CG211,heart_decrement*'Calcs Women Intervention'!CG276,stroke_decrement*'Calcs Women Intervention'!CG341,cancer_decrement*SUM('Calcs Women Intervention'!CG406,'Calcs Women Intervention'!CG471))</f>
        <v>0</v>
      </c>
    </row>
    <row r="105" spans="2:57" x14ac:dyDescent="0.3">
      <c r="B105" s="1">
        <v>8</v>
      </c>
      <c r="C105" s="53"/>
      <c r="D105" s="53"/>
      <c r="E105" s="53"/>
      <c r="F105" s="53"/>
      <c r="G105" s="53"/>
      <c r="H105" s="53"/>
      <c r="I105" s="53"/>
      <c r="J105" s="53"/>
      <c r="K105" s="53">
        <f>MIN(SUMPRODUCT(CHOOSE({1,2,3,4,5,6},'Calcs Women Intervention'!AM116,'Calcs Women Intervention'!AM116^2,'Calcs Women Intervention'!AM116^3,'Calcs Women Intervention'!J84,1,1),Utilities!$BG$11:$BL$11),1)</f>
        <v>1</v>
      </c>
      <c r="L105" s="53">
        <f>MIN(SUMPRODUCT(CHOOSE({1,2,3,4,5,6},'Calcs Women Intervention'!AN116,'Calcs Women Intervention'!AN116^2,'Calcs Women Intervention'!AN116^3,'Calcs Women Intervention'!K84,1,1),Utilities!$BG$11:$BL$11),1)</f>
        <v>1</v>
      </c>
      <c r="M105" s="53">
        <f>MIN(SUMPRODUCT(CHOOSE({1,2,3,4,5,6},'Calcs Women Intervention'!AO116,'Calcs Women Intervention'!AO116^2,'Calcs Women Intervention'!AO116^3,'Calcs Women Intervention'!L84,1,1),Utilities!$BG$11:$BL$11),1)</f>
        <v>0.99635115936129459</v>
      </c>
      <c r="N105" s="53">
        <f>MIN(SUMPRODUCT(CHOOSE({1,2,3,4,5,6},'Calcs Women Intervention'!AP116,'Calcs Women Intervention'!AP116^2,'Calcs Women Intervention'!AP116^3,'Calcs Women Intervention'!M84,1,1),Utilities!$BG$11:$BL$11),1)</f>
        <v>0.9890835557195814</v>
      </c>
      <c r="O105" s="53">
        <f>MIN(SUMPRODUCT(CHOOSE({1,2,3,4,5,6},'Calcs Women Intervention'!AQ116,'Calcs Women Intervention'!AQ116^2,'Calcs Women Intervention'!AQ116^3,'Calcs Women Intervention'!N84,1,1),Utilities!$BG$11:$BL$11),1)</f>
        <v>0.98166737624874911</v>
      </c>
      <c r="P105" s="53">
        <f>MIN(SUMPRODUCT(CHOOSE({1,2,3,4,5,6},'Calcs Women Intervention'!AR116,'Calcs Women Intervention'!AR116^2,'Calcs Women Intervention'!AR116^3,'Calcs Women Intervention'!O84,1,1),Utilities!$BG$11:$BL$11),1)</f>
        <v>0.97410628440873825</v>
      </c>
      <c r="Q105" s="53">
        <f>MIN(SUMPRODUCT(CHOOSE({1,2,3,4,5,6},'Calcs Women Intervention'!AS116,'Calcs Women Intervention'!AS116^2,'Calcs Women Intervention'!AS116^3,'Calcs Women Intervention'!P84,1,1),Utilities!$BG$11:$BL$11),1)</f>
        <v>0.96640394365948745</v>
      </c>
      <c r="R105" s="53">
        <f>MIN(SUMPRODUCT(CHOOSE({1,2,3,4,5,6},'Calcs Women Intervention'!AT116,'Calcs Women Intervention'!AT116^2,'Calcs Women Intervention'!AT116^3,'Calcs Women Intervention'!Q84,1,1),Utilities!$BG$11:$BL$11),1)</f>
        <v>0.95856401746093733</v>
      </c>
      <c r="S105" s="53">
        <f>MIN(SUMPRODUCT(CHOOSE({1,2,3,4,5,6},'Calcs Women Intervention'!AU116,'Calcs Women Intervention'!AU116^2,'Calcs Women Intervention'!AU116^3,'Calcs Women Intervention'!R84,1,1),Utilities!$BG$11:$BL$11),1)</f>
        <v>0.95059016927302808</v>
      </c>
      <c r="T105" s="53">
        <f>MIN(SUMPRODUCT(CHOOSE({1,2,3,4,5,6},'Calcs Women Intervention'!AV116,'Calcs Women Intervention'!AV116^2,'Calcs Women Intervention'!AV116^3,'Calcs Women Intervention'!S84,1,1),Utilities!$BG$11:$BL$11),1)</f>
        <v>0.94248606255569878</v>
      </c>
      <c r="U105" s="53">
        <f>MIN(SUMPRODUCT(CHOOSE({1,2,3,4,5,6},'Calcs Women Intervention'!AW116,'Calcs Women Intervention'!AW116^2,'Calcs Women Intervention'!AW116^3,'Calcs Women Intervention'!T84,1,1),Utilities!$BG$11:$BL$11),1)</f>
        <v>0.93425536076888993</v>
      </c>
      <c r="V105" s="53">
        <f>MIN(SUMPRODUCT(CHOOSE({1,2,3,4,5,6},'Calcs Women Intervention'!AX116,'Calcs Women Intervention'!AX116^2,'Calcs Women Intervention'!AX116^3,'Calcs Women Intervention'!U84,1,1),Utilities!$BG$11:$BL$11),1)</f>
        <v>0.92590172737254139</v>
      </c>
      <c r="W105" s="53">
        <f>MIN(SUMPRODUCT(CHOOSE({1,2,3,4,5,6},'Calcs Women Intervention'!AY116,'Calcs Women Intervention'!AY116^2,'Calcs Women Intervention'!AY116^3,'Calcs Women Intervention'!V84,1,1),Utilities!$BG$11:$BL$11),1)</f>
        <v>0.91742882582659258</v>
      </c>
      <c r="X105" s="53">
        <f>MIN(SUMPRODUCT(CHOOSE({1,2,3,4,5,6},'Calcs Women Intervention'!AZ116,'Calcs Women Intervention'!AZ116^2,'Calcs Women Intervention'!AZ116^3,'Calcs Women Intervention'!W84,1,1),Utilities!$BG$11:$BL$11),1)</f>
        <v>0.9099177967284372</v>
      </c>
      <c r="Y105" s="53">
        <f>MIN(SUMPRODUCT(CHOOSE({1,2,3,4,5,6},'Calcs Women Intervention'!BA116,'Calcs Women Intervention'!BA116^2,'Calcs Women Intervention'!BA116^3,'Calcs Women Intervention'!X84,1,1),Utilities!$BG$11:$BL$11),1)</f>
        <v>0.90343549265093726</v>
      </c>
      <c r="Z105" s="53">
        <f>MIN(SUMPRODUCT(CHOOSE({1,2,3,4,5,6},'Calcs Women Intervention'!BB116,'Calcs Women Intervention'!BB116^2,'Calcs Women Intervention'!BB116^3,'Calcs Women Intervention'!Y84,1,1),Utilities!$BG$11:$BL$11),1)</f>
        <v>0.8969264702209373</v>
      </c>
      <c r="AA105" s="53">
        <f>MIN(SUMPRODUCT(CHOOSE({1,2,3,4,5,6},'Calcs Women Intervention'!BC116,'Calcs Women Intervention'!BC116^2,'Calcs Women Intervention'!BC116^3,'Calcs Women Intervention'!Z84,1,1),Utilities!$BG$11:$BL$11),1)</f>
        <v>0.89039116161843745</v>
      </c>
      <c r="AB105" s="53">
        <f>MIN(SUMPRODUCT(CHOOSE({1,2,3,4,5,6},'Calcs Women Intervention'!BD116,'Calcs Women Intervention'!BD116^2,'Calcs Women Intervention'!BD116^3,'Calcs Women Intervention'!AA84,1,1),Utilities!$BG$11:$BL$11),1)</f>
        <v>0.88382999902343773</v>
      </c>
      <c r="AE105" s="1">
        <v>8</v>
      </c>
      <c r="AF105" s="169">
        <f>SUM(C105*'Calcs Women Intervention'!C50,diabetes_decrement*'Calcs Women Intervention'!BH212,heart_decrement*'Calcs Women Intervention'!BH277,stroke_decrement*'Calcs Women Intervention'!BH342,cancer_decrement*SUM('Calcs Women Intervention'!BH407,'Calcs Women Intervention'!BH472))</f>
        <v>0</v>
      </c>
      <c r="AG105" s="169">
        <f>SUM(D105*'Calcs Women Intervention'!D50,diabetes_decrement*'Calcs Women Intervention'!BI212,heart_decrement*'Calcs Women Intervention'!BI277,stroke_decrement*'Calcs Women Intervention'!BI342,cancer_decrement*SUM('Calcs Women Intervention'!BI407,'Calcs Women Intervention'!BI472))</f>
        <v>0</v>
      </c>
      <c r="AH105" s="169">
        <f>SUM(E105*'Calcs Women Intervention'!E50,diabetes_decrement*'Calcs Women Intervention'!BJ212,heart_decrement*'Calcs Women Intervention'!BJ277,stroke_decrement*'Calcs Women Intervention'!BJ342,cancer_decrement*SUM('Calcs Women Intervention'!BJ407,'Calcs Women Intervention'!BJ472))</f>
        <v>0</v>
      </c>
      <c r="AI105" s="169">
        <f>SUM(F105*'Calcs Women Intervention'!F50,diabetes_decrement*'Calcs Women Intervention'!BK212,heart_decrement*'Calcs Women Intervention'!BK277,stroke_decrement*'Calcs Women Intervention'!BK342,cancer_decrement*SUM('Calcs Women Intervention'!BK407,'Calcs Women Intervention'!BK472))</f>
        <v>0</v>
      </c>
      <c r="AJ105" s="169">
        <f>SUM(G105*'Calcs Women Intervention'!G50,diabetes_decrement*'Calcs Women Intervention'!BL212,heart_decrement*'Calcs Women Intervention'!BL277,stroke_decrement*'Calcs Women Intervention'!BL342,cancer_decrement*SUM('Calcs Women Intervention'!BL407,'Calcs Women Intervention'!BL472))</f>
        <v>0</v>
      </c>
      <c r="AK105" s="169">
        <f>SUM(H105*'Calcs Women Intervention'!H50,diabetes_decrement*'Calcs Women Intervention'!BM212,heart_decrement*'Calcs Women Intervention'!BM277,stroke_decrement*'Calcs Women Intervention'!BM342,cancer_decrement*SUM('Calcs Women Intervention'!BM407,'Calcs Women Intervention'!BM472))</f>
        <v>0</v>
      </c>
      <c r="AL105" s="169">
        <f>SUM(I105*'Calcs Women Intervention'!I50,diabetes_decrement*'Calcs Women Intervention'!BN212,heart_decrement*'Calcs Women Intervention'!BN277,stroke_decrement*'Calcs Women Intervention'!BN342,cancer_decrement*SUM('Calcs Women Intervention'!BN407,'Calcs Women Intervention'!BN472))</f>
        <v>0</v>
      </c>
      <c r="AM105" s="169">
        <f>SUM(J105*'Calcs Women Intervention'!J50,diabetes_decrement*'Calcs Women Intervention'!BO212,heart_decrement*'Calcs Women Intervention'!BO277,stroke_decrement*'Calcs Women Intervention'!BO342,cancer_decrement*SUM('Calcs Women Intervention'!BO407,'Calcs Women Intervention'!BO472))</f>
        <v>0</v>
      </c>
      <c r="AN105" s="169">
        <f>SUM(K105*'Calcs Women Intervention'!K50,diabetes_decrement*'Calcs Women Intervention'!BP212,heart_decrement*'Calcs Women Intervention'!BP277,stroke_decrement*'Calcs Women Intervention'!BP342,cancer_decrement*SUM('Calcs Women Intervention'!BP407,'Calcs Women Intervention'!BP472))</f>
        <v>0</v>
      </c>
      <c r="AO105" s="169">
        <f>SUM(L105*'Calcs Women Intervention'!L50,diabetes_decrement*'Calcs Women Intervention'!BQ212,heart_decrement*'Calcs Women Intervention'!BQ277,stroke_decrement*'Calcs Women Intervention'!BQ342,cancer_decrement*SUM('Calcs Women Intervention'!BQ407,'Calcs Women Intervention'!BQ472))</f>
        <v>0</v>
      </c>
      <c r="AP105" s="169">
        <f>SUM(M105*'Calcs Women Intervention'!M50,diabetes_decrement*'Calcs Women Intervention'!BR212,heart_decrement*'Calcs Women Intervention'!BR277,stroke_decrement*'Calcs Women Intervention'!BR342,cancer_decrement*SUM('Calcs Women Intervention'!BR407,'Calcs Women Intervention'!BR472))</f>
        <v>0</v>
      </c>
      <c r="AQ105" s="169">
        <f>SUM(N105*'Calcs Women Intervention'!N50,diabetes_decrement*'Calcs Women Intervention'!BS212,heart_decrement*'Calcs Women Intervention'!BS277,stroke_decrement*'Calcs Women Intervention'!BS342,cancer_decrement*SUM('Calcs Women Intervention'!BS407,'Calcs Women Intervention'!BS472))</f>
        <v>0</v>
      </c>
      <c r="AR105" s="169">
        <f>SUM(O105*'Calcs Women Intervention'!O50,diabetes_decrement*'Calcs Women Intervention'!BT212,heart_decrement*'Calcs Women Intervention'!BT277,stroke_decrement*'Calcs Women Intervention'!BT342,cancer_decrement*SUM('Calcs Women Intervention'!BT407,'Calcs Women Intervention'!BT472))</f>
        <v>0</v>
      </c>
      <c r="AS105" s="169">
        <f>SUM(P105*'Calcs Women Intervention'!P50,diabetes_decrement*'Calcs Women Intervention'!BU212,heart_decrement*'Calcs Women Intervention'!BU277,stroke_decrement*'Calcs Women Intervention'!BU342,cancer_decrement*SUM('Calcs Women Intervention'!BU407,'Calcs Women Intervention'!BU472))</f>
        <v>0</v>
      </c>
      <c r="AT105" s="169">
        <f>SUM(Q105*'Calcs Women Intervention'!Q50,diabetes_decrement*'Calcs Women Intervention'!BV212,heart_decrement*'Calcs Women Intervention'!BV277,stroke_decrement*'Calcs Women Intervention'!BV342,cancer_decrement*SUM('Calcs Women Intervention'!BV407,'Calcs Women Intervention'!BV472))</f>
        <v>0</v>
      </c>
      <c r="AU105" s="169">
        <f>SUM(R105*'Calcs Women Intervention'!R50,diabetes_decrement*'Calcs Women Intervention'!BW212,heart_decrement*'Calcs Women Intervention'!BW277,stroke_decrement*'Calcs Women Intervention'!BW342,cancer_decrement*SUM('Calcs Women Intervention'!BW407,'Calcs Women Intervention'!BW472))</f>
        <v>0</v>
      </c>
      <c r="AV105" s="169">
        <f>SUM(S105*'Calcs Women Intervention'!S50,diabetes_decrement*'Calcs Women Intervention'!BX212,heart_decrement*'Calcs Women Intervention'!BX277,stroke_decrement*'Calcs Women Intervention'!BX342,cancer_decrement*SUM('Calcs Women Intervention'!BX407,'Calcs Women Intervention'!BX472))</f>
        <v>0</v>
      </c>
      <c r="AW105" s="169">
        <f>SUM(T105*'Calcs Women Intervention'!T50,diabetes_decrement*'Calcs Women Intervention'!BY212,heart_decrement*'Calcs Women Intervention'!BY277,stroke_decrement*'Calcs Women Intervention'!BY342,cancer_decrement*SUM('Calcs Women Intervention'!BY407,'Calcs Women Intervention'!BY472))</f>
        <v>0</v>
      </c>
      <c r="AX105" s="169">
        <f>SUM(U105*'Calcs Women Intervention'!U50,diabetes_decrement*'Calcs Women Intervention'!BZ212,heart_decrement*'Calcs Women Intervention'!BZ277,stroke_decrement*'Calcs Women Intervention'!BZ342,cancer_decrement*SUM('Calcs Women Intervention'!BZ407,'Calcs Women Intervention'!BZ472))</f>
        <v>0</v>
      </c>
      <c r="AY105" s="169">
        <f>SUM(V105*'Calcs Women Intervention'!V50,diabetes_decrement*'Calcs Women Intervention'!CA212,heart_decrement*'Calcs Women Intervention'!CA277,stroke_decrement*'Calcs Women Intervention'!CA342,cancer_decrement*SUM('Calcs Women Intervention'!CA407,'Calcs Women Intervention'!CA472))</f>
        <v>0</v>
      </c>
      <c r="AZ105" s="169">
        <f>SUM(W105*'Calcs Women Intervention'!W50,diabetes_decrement*'Calcs Women Intervention'!CB212,heart_decrement*'Calcs Women Intervention'!CB277,stroke_decrement*'Calcs Women Intervention'!CB342,cancer_decrement*SUM('Calcs Women Intervention'!CB407,'Calcs Women Intervention'!CB472))</f>
        <v>0</v>
      </c>
      <c r="BA105" s="169">
        <f>SUM(X105*'Calcs Women Intervention'!X50,diabetes_decrement*'Calcs Women Intervention'!CC212,heart_decrement*'Calcs Women Intervention'!CC277,stroke_decrement*'Calcs Women Intervention'!CC342,cancer_decrement*SUM('Calcs Women Intervention'!CC407,'Calcs Women Intervention'!CC472))</f>
        <v>0</v>
      </c>
      <c r="BB105" s="169">
        <f>SUM(Y105*'Calcs Women Intervention'!Y50,diabetes_decrement*'Calcs Women Intervention'!CD212,heart_decrement*'Calcs Women Intervention'!CD277,stroke_decrement*'Calcs Women Intervention'!CD342,cancer_decrement*SUM('Calcs Women Intervention'!CD407,'Calcs Women Intervention'!CD472))</f>
        <v>0</v>
      </c>
      <c r="BC105" s="169">
        <f>SUM(Z105*'Calcs Women Intervention'!Z50,diabetes_decrement*'Calcs Women Intervention'!CE212,heart_decrement*'Calcs Women Intervention'!CE277,stroke_decrement*'Calcs Women Intervention'!CE342,cancer_decrement*SUM('Calcs Women Intervention'!CE407,'Calcs Women Intervention'!CE472))</f>
        <v>0</v>
      </c>
      <c r="BD105" s="169">
        <f>SUM(AA105*'Calcs Women Intervention'!AA50,diabetes_decrement*'Calcs Women Intervention'!CF212,heart_decrement*'Calcs Women Intervention'!CF277,stroke_decrement*'Calcs Women Intervention'!CF342,cancer_decrement*SUM('Calcs Women Intervention'!CF407,'Calcs Women Intervention'!CF472))</f>
        <v>0</v>
      </c>
      <c r="BE105" s="169">
        <f>SUM(AB105*'Calcs Women Intervention'!AB50,diabetes_decrement*'Calcs Women Intervention'!CG212,heart_decrement*'Calcs Women Intervention'!CG277,stroke_decrement*'Calcs Women Intervention'!CG342,cancer_decrement*SUM('Calcs Women Intervention'!CG407,'Calcs Women Intervention'!CG472))</f>
        <v>0</v>
      </c>
    </row>
    <row r="106" spans="2:57" x14ac:dyDescent="0.3">
      <c r="B106" s="1">
        <v>9</v>
      </c>
      <c r="C106" s="53"/>
      <c r="D106" s="53"/>
      <c r="E106" s="53"/>
      <c r="F106" s="53"/>
      <c r="G106" s="53"/>
      <c r="H106" s="53"/>
      <c r="I106" s="53"/>
      <c r="J106" s="53"/>
      <c r="K106" s="53"/>
      <c r="L106" s="53">
        <f>MIN(SUMPRODUCT(CHOOSE({1,2,3,4,5,6},'Calcs Women Intervention'!AN117,'Calcs Women Intervention'!AN117^2,'Calcs Women Intervention'!AN117^3,'Calcs Women Intervention'!K85,1,1),Utilities!$BG$11:$BL$11),1)</f>
        <v>1</v>
      </c>
      <c r="M106" s="53">
        <f>MIN(SUMPRODUCT(CHOOSE({1,2,3,4,5,6},'Calcs Women Intervention'!AO117,'Calcs Women Intervention'!AO117^2,'Calcs Women Intervention'!AO117^3,'Calcs Women Intervention'!L85,1,1),Utilities!$BG$11:$BL$11),1)</f>
        <v>1</v>
      </c>
      <c r="N106" s="53">
        <f>MIN(SUMPRODUCT(CHOOSE({1,2,3,4,5,6},'Calcs Women Intervention'!AP117,'Calcs Women Intervention'!AP117^2,'Calcs Women Intervention'!AP117^3,'Calcs Women Intervention'!M85,1,1),Utilities!$BG$11:$BL$11),1)</f>
        <v>0.99635115936129459</v>
      </c>
      <c r="O106" s="53">
        <f>MIN(SUMPRODUCT(CHOOSE({1,2,3,4,5,6},'Calcs Women Intervention'!AQ117,'Calcs Women Intervention'!AQ117^2,'Calcs Women Intervention'!AQ117^3,'Calcs Women Intervention'!N85,1,1),Utilities!$BG$11:$BL$11),1)</f>
        <v>0.9890835557195814</v>
      </c>
      <c r="P106" s="53">
        <f>MIN(SUMPRODUCT(CHOOSE({1,2,3,4,5,6},'Calcs Women Intervention'!AR117,'Calcs Women Intervention'!AR117^2,'Calcs Women Intervention'!AR117^3,'Calcs Women Intervention'!O85,1,1),Utilities!$BG$11:$BL$11),1)</f>
        <v>0.98166737624874911</v>
      </c>
      <c r="Q106" s="53">
        <f>MIN(SUMPRODUCT(CHOOSE({1,2,3,4,5,6},'Calcs Women Intervention'!AS117,'Calcs Women Intervention'!AS117^2,'Calcs Women Intervention'!AS117^3,'Calcs Women Intervention'!P85,1,1),Utilities!$BG$11:$BL$11),1)</f>
        <v>0.97410628440873825</v>
      </c>
      <c r="R106" s="53">
        <f>MIN(SUMPRODUCT(CHOOSE({1,2,3,4,5,6},'Calcs Women Intervention'!AT117,'Calcs Women Intervention'!AT117^2,'Calcs Women Intervention'!AT117^3,'Calcs Women Intervention'!Q85,1,1),Utilities!$BG$11:$BL$11),1)</f>
        <v>0.96640394365948745</v>
      </c>
      <c r="S106" s="53">
        <f>MIN(SUMPRODUCT(CHOOSE({1,2,3,4,5,6},'Calcs Women Intervention'!AU117,'Calcs Women Intervention'!AU117^2,'Calcs Women Intervention'!AU117^3,'Calcs Women Intervention'!R85,1,1),Utilities!$BG$11:$BL$11),1)</f>
        <v>0.95856401746093733</v>
      </c>
      <c r="T106" s="53">
        <f>MIN(SUMPRODUCT(CHOOSE({1,2,3,4,5,6},'Calcs Women Intervention'!AV117,'Calcs Women Intervention'!AV117^2,'Calcs Women Intervention'!AV117^3,'Calcs Women Intervention'!S85,1,1),Utilities!$BG$11:$BL$11),1)</f>
        <v>0.95059016927302808</v>
      </c>
      <c r="U106" s="53">
        <f>MIN(SUMPRODUCT(CHOOSE({1,2,3,4,5,6},'Calcs Women Intervention'!AW117,'Calcs Women Intervention'!AW117^2,'Calcs Women Intervention'!AW117^3,'Calcs Women Intervention'!T85,1,1),Utilities!$BG$11:$BL$11),1)</f>
        <v>0.94248606255569878</v>
      </c>
      <c r="V106" s="53">
        <f>MIN(SUMPRODUCT(CHOOSE({1,2,3,4,5,6},'Calcs Women Intervention'!AX117,'Calcs Women Intervention'!AX117^2,'Calcs Women Intervention'!AX117^3,'Calcs Women Intervention'!U85,1,1),Utilities!$BG$11:$BL$11),1)</f>
        <v>0.93425536076888993</v>
      </c>
      <c r="W106" s="53">
        <f>MIN(SUMPRODUCT(CHOOSE({1,2,3,4,5,6},'Calcs Women Intervention'!AY117,'Calcs Women Intervention'!AY117^2,'Calcs Women Intervention'!AY117^3,'Calcs Women Intervention'!V85,1,1),Utilities!$BG$11:$BL$11),1)</f>
        <v>0.92590172737254139</v>
      </c>
      <c r="X106" s="53">
        <f>MIN(SUMPRODUCT(CHOOSE({1,2,3,4,5,6},'Calcs Women Intervention'!AZ117,'Calcs Women Intervention'!AZ117^2,'Calcs Women Intervention'!AZ117^3,'Calcs Women Intervention'!W85,1,1),Utilities!$BG$11:$BL$11),1)</f>
        <v>0.91742882582659258</v>
      </c>
      <c r="Y106" s="53">
        <f>MIN(SUMPRODUCT(CHOOSE({1,2,3,4,5,6},'Calcs Women Intervention'!BA117,'Calcs Women Intervention'!BA117^2,'Calcs Women Intervention'!BA117^3,'Calcs Women Intervention'!X85,1,1),Utilities!$BG$11:$BL$11),1)</f>
        <v>0.9099177967284372</v>
      </c>
      <c r="Z106" s="53">
        <f>MIN(SUMPRODUCT(CHOOSE({1,2,3,4,5,6},'Calcs Women Intervention'!BB117,'Calcs Women Intervention'!BB117^2,'Calcs Women Intervention'!BB117^3,'Calcs Women Intervention'!Y85,1,1),Utilities!$BG$11:$BL$11),1)</f>
        <v>0.90343549265093726</v>
      </c>
      <c r="AA106" s="53">
        <f>MIN(SUMPRODUCT(CHOOSE({1,2,3,4,5,6},'Calcs Women Intervention'!BC117,'Calcs Women Intervention'!BC117^2,'Calcs Women Intervention'!BC117^3,'Calcs Women Intervention'!Z85,1,1),Utilities!$BG$11:$BL$11),1)</f>
        <v>0.8969264702209373</v>
      </c>
      <c r="AB106" s="53">
        <f>MIN(SUMPRODUCT(CHOOSE({1,2,3,4,5,6},'Calcs Women Intervention'!BD117,'Calcs Women Intervention'!BD117^2,'Calcs Women Intervention'!BD117^3,'Calcs Women Intervention'!AA85,1,1),Utilities!$BG$11:$BL$11),1)</f>
        <v>0.89039116161843745</v>
      </c>
      <c r="AE106" s="1">
        <v>9</v>
      </c>
      <c r="AF106" s="169">
        <f>SUM(C106*'Calcs Women Intervention'!C51,diabetes_decrement*'Calcs Women Intervention'!BH213,heart_decrement*'Calcs Women Intervention'!BH278,stroke_decrement*'Calcs Women Intervention'!BH343,cancer_decrement*SUM('Calcs Women Intervention'!BH408,'Calcs Women Intervention'!BH473))</f>
        <v>0</v>
      </c>
      <c r="AG106" s="169">
        <f>SUM(D106*'Calcs Women Intervention'!D51,diabetes_decrement*'Calcs Women Intervention'!BI213,heart_decrement*'Calcs Women Intervention'!BI278,stroke_decrement*'Calcs Women Intervention'!BI343,cancer_decrement*SUM('Calcs Women Intervention'!BI408,'Calcs Women Intervention'!BI473))</f>
        <v>0</v>
      </c>
      <c r="AH106" s="169">
        <f>SUM(E106*'Calcs Women Intervention'!E51,diabetes_decrement*'Calcs Women Intervention'!BJ213,heart_decrement*'Calcs Women Intervention'!BJ278,stroke_decrement*'Calcs Women Intervention'!BJ343,cancer_decrement*SUM('Calcs Women Intervention'!BJ408,'Calcs Women Intervention'!BJ473))</f>
        <v>0</v>
      </c>
      <c r="AI106" s="169">
        <f>SUM(F106*'Calcs Women Intervention'!F51,diabetes_decrement*'Calcs Women Intervention'!BK213,heart_decrement*'Calcs Women Intervention'!BK278,stroke_decrement*'Calcs Women Intervention'!BK343,cancer_decrement*SUM('Calcs Women Intervention'!BK408,'Calcs Women Intervention'!BK473))</f>
        <v>0</v>
      </c>
      <c r="AJ106" s="169">
        <f>SUM(G106*'Calcs Women Intervention'!G51,diabetes_decrement*'Calcs Women Intervention'!BL213,heart_decrement*'Calcs Women Intervention'!BL278,stroke_decrement*'Calcs Women Intervention'!BL343,cancer_decrement*SUM('Calcs Women Intervention'!BL408,'Calcs Women Intervention'!BL473))</f>
        <v>0</v>
      </c>
      <c r="AK106" s="169">
        <f>SUM(H106*'Calcs Women Intervention'!H51,diabetes_decrement*'Calcs Women Intervention'!BM213,heart_decrement*'Calcs Women Intervention'!BM278,stroke_decrement*'Calcs Women Intervention'!BM343,cancer_decrement*SUM('Calcs Women Intervention'!BM408,'Calcs Women Intervention'!BM473))</f>
        <v>0</v>
      </c>
      <c r="AL106" s="169">
        <f>SUM(I106*'Calcs Women Intervention'!I51,diabetes_decrement*'Calcs Women Intervention'!BN213,heart_decrement*'Calcs Women Intervention'!BN278,stroke_decrement*'Calcs Women Intervention'!BN343,cancer_decrement*SUM('Calcs Women Intervention'!BN408,'Calcs Women Intervention'!BN473))</f>
        <v>0</v>
      </c>
      <c r="AM106" s="169">
        <f>SUM(J106*'Calcs Women Intervention'!J51,diabetes_decrement*'Calcs Women Intervention'!BO213,heart_decrement*'Calcs Women Intervention'!BO278,stroke_decrement*'Calcs Women Intervention'!BO343,cancer_decrement*SUM('Calcs Women Intervention'!BO408,'Calcs Women Intervention'!BO473))</f>
        <v>0</v>
      </c>
      <c r="AN106" s="169">
        <f>SUM(K106*'Calcs Women Intervention'!K51,diabetes_decrement*'Calcs Women Intervention'!BP213,heart_decrement*'Calcs Women Intervention'!BP278,stroke_decrement*'Calcs Women Intervention'!BP343,cancer_decrement*SUM('Calcs Women Intervention'!BP408,'Calcs Women Intervention'!BP473))</f>
        <v>0</v>
      </c>
      <c r="AO106" s="169">
        <f>SUM(L106*'Calcs Women Intervention'!L51,diabetes_decrement*'Calcs Women Intervention'!BQ213,heart_decrement*'Calcs Women Intervention'!BQ278,stroke_decrement*'Calcs Women Intervention'!BQ343,cancer_decrement*SUM('Calcs Women Intervention'!BQ408,'Calcs Women Intervention'!BQ473))</f>
        <v>0</v>
      </c>
      <c r="AP106" s="169">
        <f>SUM(M106*'Calcs Women Intervention'!M51,diabetes_decrement*'Calcs Women Intervention'!BR213,heart_decrement*'Calcs Women Intervention'!BR278,stroke_decrement*'Calcs Women Intervention'!BR343,cancer_decrement*SUM('Calcs Women Intervention'!BR408,'Calcs Women Intervention'!BR473))</f>
        <v>0</v>
      </c>
      <c r="AQ106" s="169">
        <f>SUM(N106*'Calcs Women Intervention'!N51,diabetes_decrement*'Calcs Women Intervention'!BS213,heart_decrement*'Calcs Women Intervention'!BS278,stroke_decrement*'Calcs Women Intervention'!BS343,cancer_decrement*SUM('Calcs Women Intervention'!BS408,'Calcs Women Intervention'!BS473))</f>
        <v>0</v>
      </c>
      <c r="AR106" s="169">
        <f>SUM(O106*'Calcs Women Intervention'!O51,diabetes_decrement*'Calcs Women Intervention'!BT213,heart_decrement*'Calcs Women Intervention'!BT278,stroke_decrement*'Calcs Women Intervention'!BT343,cancer_decrement*SUM('Calcs Women Intervention'!BT408,'Calcs Women Intervention'!BT473))</f>
        <v>0</v>
      </c>
      <c r="AS106" s="169">
        <f>SUM(P106*'Calcs Women Intervention'!P51,diabetes_decrement*'Calcs Women Intervention'!BU213,heart_decrement*'Calcs Women Intervention'!BU278,stroke_decrement*'Calcs Women Intervention'!BU343,cancer_decrement*SUM('Calcs Women Intervention'!BU408,'Calcs Women Intervention'!BU473))</f>
        <v>0</v>
      </c>
      <c r="AT106" s="169">
        <f>SUM(Q106*'Calcs Women Intervention'!Q51,diabetes_decrement*'Calcs Women Intervention'!BV213,heart_decrement*'Calcs Women Intervention'!BV278,stroke_decrement*'Calcs Women Intervention'!BV343,cancer_decrement*SUM('Calcs Women Intervention'!BV408,'Calcs Women Intervention'!BV473))</f>
        <v>0</v>
      </c>
      <c r="AU106" s="169">
        <f>SUM(R106*'Calcs Women Intervention'!R51,diabetes_decrement*'Calcs Women Intervention'!BW213,heart_decrement*'Calcs Women Intervention'!BW278,stroke_decrement*'Calcs Women Intervention'!BW343,cancer_decrement*SUM('Calcs Women Intervention'!BW408,'Calcs Women Intervention'!BW473))</f>
        <v>0</v>
      </c>
      <c r="AV106" s="169">
        <f>SUM(S106*'Calcs Women Intervention'!S51,diabetes_decrement*'Calcs Women Intervention'!BX213,heart_decrement*'Calcs Women Intervention'!BX278,stroke_decrement*'Calcs Women Intervention'!BX343,cancer_decrement*SUM('Calcs Women Intervention'!BX408,'Calcs Women Intervention'!BX473))</f>
        <v>0</v>
      </c>
      <c r="AW106" s="169">
        <f>SUM(T106*'Calcs Women Intervention'!T51,diabetes_decrement*'Calcs Women Intervention'!BY213,heart_decrement*'Calcs Women Intervention'!BY278,stroke_decrement*'Calcs Women Intervention'!BY343,cancer_decrement*SUM('Calcs Women Intervention'!BY408,'Calcs Women Intervention'!BY473))</f>
        <v>0</v>
      </c>
      <c r="AX106" s="169">
        <f>SUM(U106*'Calcs Women Intervention'!U51,diabetes_decrement*'Calcs Women Intervention'!BZ213,heart_decrement*'Calcs Women Intervention'!BZ278,stroke_decrement*'Calcs Women Intervention'!BZ343,cancer_decrement*SUM('Calcs Women Intervention'!BZ408,'Calcs Women Intervention'!BZ473))</f>
        <v>0</v>
      </c>
      <c r="AY106" s="169">
        <f>SUM(V106*'Calcs Women Intervention'!V51,diabetes_decrement*'Calcs Women Intervention'!CA213,heart_decrement*'Calcs Women Intervention'!CA278,stroke_decrement*'Calcs Women Intervention'!CA343,cancer_decrement*SUM('Calcs Women Intervention'!CA408,'Calcs Women Intervention'!CA473))</f>
        <v>0</v>
      </c>
      <c r="AZ106" s="169">
        <f>SUM(W106*'Calcs Women Intervention'!W51,diabetes_decrement*'Calcs Women Intervention'!CB213,heart_decrement*'Calcs Women Intervention'!CB278,stroke_decrement*'Calcs Women Intervention'!CB343,cancer_decrement*SUM('Calcs Women Intervention'!CB408,'Calcs Women Intervention'!CB473))</f>
        <v>0</v>
      </c>
      <c r="BA106" s="169">
        <f>SUM(X106*'Calcs Women Intervention'!X51,diabetes_decrement*'Calcs Women Intervention'!CC213,heart_decrement*'Calcs Women Intervention'!CC278,stroke_decrement*'Calcs Women Intervention'!CC343,cancer_decrement*SUM('Calcs Women Intervention'!CC408,'Calcs Women Intervention'!CC473))</f>
        <v>0</v>
      </c>
      <c r="BB106" s="169">
        <f>SUM(Y106*'Calcs Women Intervention'!Y51,diabetes_decrement*'Calcs Women Intervention'!CD213,heart_decrement*'Calcs Women Intervention'!CD278,stroke_decrement*'Calcs Women Intervention'!CD343,cancer_decrement*SUM('Calcs Women Intervention'!CD408,'Calcs Women Intervention'!CD473))</f>
        <v>0</v>
      </c>
      <c r="BC106" s="169">
        <f>SUM(Z106*'Calcs Women Intervention'!Z51,diabetes_decrement*'Calcs Women Intervention'!CE213,heart_decrement*'Calcs Women Intervention'!CE278,stroke_decrement*'Calcs Women Intervention'!CE343,cancer_decrement*SUM('Calcs Women Intervention'!CE408,'Calcs Women Intervention'!CE473))</f>
        <v>0</v>
      </c>
      <c r="BD106" s="169">
        <f>SUM(AA106*'Calcs Women Intervention'!AA51,diabetes_decrement*'Calcs Women Intervention'!CF213,heart_decrement*'Calcs Women Intervention'!CF278,stroke_decrement*'Calcs Women Intervention'!CF343,cancer_decrement*SUM('Calcs Women Intervention'!CF408,'Calcs Women Intervention'!CF473))</f>
        <v>0</v>
      </c>
      <c r="BE106" s="169">
        <f>SUM(AB106*'Calcs Women Intervention'!AB51,diabetes_decrement*'Calcs Women Intervention'!CG213,heart_decrement*'Calcs Women Intervention'!CG278,stroke_decrement*'Calcs Women Intervention'!CG343,cancer_decrement*SUM('Calcs Women Intervention'!CG408,'Calcs Women Intervention'!CG473))</f>
        <v>0</v>
      </c>
    </row>
    <row r="107" spans="2:57" x14ac:dyDescent="0.3">
      <c r="B107" s="1">
        <v>10</v>
      </c>
      <c r="C107" s="53"/>
      <c r="D107" s="53"/>
      <c r="E107" s="53"/>
      <c r="F107" s="53"/>
      <c r="G107" s="53"/>
      <c r="H107" s="53"/>
      <c r="I107" s="53"/>
      <c r="J107" s="53"/>
      <c r="K107" s="53"/>
      <c r="L107" s="53"/>
      <c r="M107" s="53">
        <f>MIN(SUMPRODUCT(CHOOSE({1,2,3,4,5,6},'Calcs Women Intervention'!AO118,'Calcs Women Intervention'!AO118^2,'Calcs Women Intervention'!AO118^3,'Calcs Women Intervention'!L86,1,1),Utilities!$BG$11:$BL$11),1)</f>
        <v>1</v>
      </c>
      <c r="N107" s="53">
        <f>MIN(SUMPRODUCT(CHOOSE({1,2,3,4,5,6},'Calcs Women Intervention'!AP118,'Calcs Women Intervention'!AP118^2,'Calcs Women Intervention'!AP118^3,'Calcs Women Intervention'!M86,1,1),Utilities!$BG$11:$BL$11),1)</f>
        <v>1</v>
      </c>
      <c r="O107" s="53">
        <f>MIN(SUMPRODUCT(CHOOSE({1,2,3,4,5,6},'Calcs Women Intervention'!AQ118,'Calcs Women Intervention'!AQ118^2,'Calcs Women Intervention'!AQ118^3,'Calcs Women Intervention'!N86,1,1),Utilities!$BG$11:$BL$11),1)</f>
        <v>0.99635115936129459</v>
      </c>
      <c r="P107" s="53">
        <f>MIN(SUMPRODUCT(CHOOSE({1,2,3,4,5,6},'Calcs Women Intervention'!AR118,'Calcs Women Intervention'!AR118^2,'Calcs Women Intervention'!AR118^3,'Calcs Women Intervention'!O86,1,1),Utilities!$BG$11:$BL$11),1)</f>
        <v>0.9890835557195814</v>
      </c>
      <c r="Q107" s="53">
        <f>MIN(SUMPRODUCT(CHOOSE({1,2,3,4,5,6},'Calcs Women Intervention'!AS118,'Calcs Women Intervention'!AS118^2,'Calcs Women Intervention'!AS118^3,'Calcs Women Intervention'!P86,1,1),Utilities!$BG$11:$BL$11),1)</f>
        <v>0.98166737624874911</v>
      </c>
      <c r="R107" s="53">
        <f>MIN(SUMPRODUCT(CHOOSE({1,2,3,4,5,6},'Calcs Women Intervention'!AT118,'Calcs Women Intervention'!AT118^2,'Calcs Women Intervention'!AT118^3,'Calcs Women Intervention'!Q86,1,1),Utilities!$BG$11:$BL$11),1)</f>
        <v>0.97410628440873825</v>
      </c>
      <c r="S107" s="53">
        <f>MIN(SUMPRODUCT(CHOOSE({1,2,3,4,5,6},'Calcs Women Intervention'!AU118,'Calcs Women Intervention'!AU118^2,'Calcs Women Intervention'!AU118^3,'Calcs Women Intervention'!R86,1,1),Utilities!$BG$11:$BL$11),1)</f>
        <v>0.96640394365948745</v>
      </c>
      <c r="T107" s="53">
        <f>MIN(SUMPRODUCT(CHOOSE({1,2,3,4,5,6},'Calcs Women Intervention'!AV118,'Calcs Women Intervention'!AV118^2,'Calcs Women Intervention'!AV118^3,'Calcs Women Intervention'!S86,1,1),Utilities!$BG$11:$BL$11),1)</f>
        <v>0.95856401746093733</v>
      </c>
      <c r="U107" s="53">
        <f>MIN(SUMPRODUCT(CHOOSE({1,2,3,4,5,6},'Calcs Women Intervention'!AW118,'Calcs Women Intervention'!AW118^2,'Calcs Women Intervention'!AW118^3,'Calcs Women Intervention'!T86,1,1),Utilities!$BG$11:$BL$11),1)</f>
        <v>0.95059016927302808</v>
      </c>
      <c r="V107" s="53">
        <f>MIN(SUMPRODUCT(CHOOSE({1,2,3,4,5,6},'Calcs Women Intervention'!AX118,'Calcs Women Intervention'!AX118^2,'Calcs Women Intervention'!AX118^3,'Calcs Women Intervention'!U86,1,1),Utilities!$BG$11:$BL$11),1)</f>
        <v>0.94248606255569878</v>
      </c>
      <c r="W107" s="53">
        <f>MIN(SUMPRODUCT(CHOOSE({1,2,3,4,5,6},'Calcs Women Intervention'!AY118,'Calcs Women Intervention'!AY118^2,'Calcs Women Intervention'!AY118^3,'Calcs Women Intervention'!V86,1,1),Utilities!$BG$11:$BL$11),1)</f>
        <v>0.93425536076888993</v>
      </c>
      <c r="X107" s="53">
        <f>MIN(SUMPRODUCT(CHOOSE({1,2,3,4,5,6},'Calcs Women Intervention'!AZ118,'Calcs Women Intervention'!AZ118^2,'Calcs Women Intervention'!AZ118^3,'Calcs Women Intervention'!W86,1,1),Utilities!$BG$11:$BL$11),1)</f>
        <v>0.92590172737254139</v>
      </c>
      <c r="Y107" s="53">
        <f>MIN(SUMPRODUCT(CHOOSE({1,2,3,4,5,6},'Calcs Women Intervention'!BA118,'Calcs Women Intervention'!BA118^2,'Calcs Women Intervention'!BA118^3,'Calcs Women Intervention'!X86,1,1),Utilities!$BG$11:$BL$11),1)</f>
        <v>0.91742882582659258</v>
      </c>
      <c r="Z107" s="53">
        <f>MIN(SUMPRODUCT(CHOOSE({1,2,3,4,5,6},'Calcs Women Intervention'!BB118,'Calcs Women Intervention'!BB118^2,'Calcs Women Intervention'!BB118^3,'Calcs Women Intervention'!Y86,1,1),Utilities!$BG$11:$BL$11),1)</f>
        <v>0.9099177967284372</v>
      </c>
      <c r="AA107" s="53">
        <f>MIN(SUMPRODUCT(CHOOSE({1,2,3,4,5,6},'Calcs Women Intervention'!BC118,'Calcs Women Intervention'!BC118^2,'Calcs Women Intervention'!BC118^3,'Calcs Women Intervention'!Z86,1,1),Utilities!$BG$11:$BL$11),1)</f>
        <v>0.90343549265093726</v>
      </c>
      <c r="AB107" s="53">
        <f>MIN(SUMPRODUCT(CHOOSE({1,2,3,4,5,6},'Calcs Women Intervention'!BD118,'Calcs Women Intervention'!BD118^2,'Calcs Women Intervention'!BD118^3,'Calcs Women Intervention'!AA86,1,1),Utilities!$BG$11:$BL$11),1)</f>
        <v>0.8969264702209373</v>
      </c>
      <c r="AE107" s="1">
        <v>10</v>
      </c>
      <c r="AF107" s="169">
        <f>SUM(C107*'Calcs Women Intervention'!C52,diabetes_decrement*'Calcs Women Intervention'!BH214,heart_decrement*'Calcs Women Intervention'!BH279,stroke_decrement*'Calcs Women Intervention'!BH344,cancer_decrement*SUM('Calcs Women Intervention'!BH409,'Calcs Women Intervention'!BH474))</f>
        <v>0</v>
      </c>
      <c r="AG107" s="169">
        <f>SUM(D107*'Calcs Women Intervention'!D52,diabetes_decrement*'Calcs Women Intervention'!BI214,heart_decrement*'Calcs Women Intervention'!BI279,stroke_decrement*'Calcs Women Intervention'!BI344,cancer_decrement*SUM('Calcs Women Intervention'!BI409,'Calcs Women Intervention'!BI474))</f>
        <v>0</v>
      </c>
      <c r="AH107" s="169">
        <f>SUM(E107*'Calcs Women Intervention'!E52,diabetes_decrement*'Calcs Women Intervention'!BJ214,heart_decrement*'Calcs Women Intervention'!BJ279,stroke_decrement*'Calcs Women Intervention'!BJ344,cancer_decrement*SUM('Calcs Women Intervention'!BJ409,'Calcs Women Intervention'!BJ474))</f>
        <v>0</v>
      </c>
      <c r="AI107" s="169">
        <f>SUM(F107*'Calcs Women Intervention'!F52,diabetes_decrement*'Calcs Women Intervention'!BK214,heart_decrement*'Calcs Women Intervention'!BK279,stroke_decrement*'Calcs Women Intervention'!BK344,cancer_decrement*SUM('Calcs Women Intervention'!BK409,'Calcs Women Intervention'!BK474))</f>
        <v>0</v>
      </c>
      <c r="AJ107" s="169">
        <f>SUM(G107*'Calcs Women Intervention'!G52,diabetes_decrement*'Calcs Women Intervention'!BL214,heart_decrement*'Calcs Women Intervention'!BL279,stroke_decrement*'Calcs Women Intervention'!BL344,cancer_decrement*SUM('Calcs Women Intervention'!BL409,'Calcs Women Intervention'!BL474))</f>
        <v>0</v>
      </c>
      <c r="AK107" s="169">
        <f>SUM(H107*'Calcs Women Intervention'!H52,diabetes_decrement*'Calcs Women Intervention'!BM214,heart_decrement*'Calcs Women Intervention'!BM279,stroke_decrement*'Calcs Women Intervention'!BM344,cancer_decrement*SUM('Calcs Women Intervention'!BM409,'Calcs Women Intervention'!BM474))</f>
        <v>0</v>
      </c>
      <c r="AL107" s="169">
        <f>SUM(I107*'Calcs Women Intervention'!I52,diabetes_decrement*'Calcs Women Intervention'!BN214,heart_decrement*'Calcs Women Intervention'!BN279,stroke_decrement*'Calcs Women Intervention'!BN344,cancer_decrement*SUM('Calcs Women Intervention'!BN409,'Calcs Women Intervention'!BN474))</f>
        <v>0</v>
      </c>
      <c r="AM107" s="169">
        <f>SUM(J107*'Calcs Women Intervention'!J52,diabetes_decrement*'Calcs Women Intervention'!BO214,heart_decrement*'Calcs Women Intervention'!BO279,stroke_decrement*'Calcs Women Intervention'!BO344,cancer_decrement*SUM('Calcs Women Intervention'!BO409,'Calcs Women Intervention'!BO474))</f>
        <v>0</v>
      </c>
      <c r="AN107" s="169">
        <f>SUM(K107*'Calcs Women Intervention'!K52,diabetes_decrement*'Calcs Women Intervention'!BP214,heart_decrement*'Calcs Women Intervention'!BP279,stroke_decrement*'Calcs Women Intervention'!BP344,cancer_decrement*SUM('Calcs Women Intervention'!BP409,'Calcs Women Intervention'!BP474))</f>
        <v>0</v>
      </c>
      <c r="AO107" s="169">
        <f>SUM(L107*'Calcs Women Intervention'!L52,diabetes_decrement*'Calcs Women Intervention'!BQ214,heart_decrement*'Calcs Women Intervention'!BQ279,stroke_decrement*'Calcs Women Intervention'!BQ344,cancer_decrement*SUM('Calcs Women Intervention'!BQ409,'Calcs Women Intervention'!BQ474))</f>
        <v>0</v>
      </c>
      <c r="AP107" s="169">
        <f>SUM(M107*'Calcs Women Intervention'!M52,diabetes_decrement*'Calcs Women Intervention'!BR214,heart_decrement*'Calcs Women Intervention'!BR279,stroke_decrement*'Calcs Women Intervention'!BR344,cancer_decrement*SUM('Calcs Women Intervention'!BR409,'Calcs Women Intervention'!BR474))</f>
        <v>0</v>
      </c>
      <c r="AQ107" s="169">
        <f>SUM(N107*'Calcs Women Intervention'!N52,diabetes_decrement*'Calcs Women Intervention'!BS214,heart_decrement*'Calcs Women Intervention'!BS279,stroke_decrement*'Calcs Women Intervention'!BS344,cancer_decrement*SUM('Calcs Women Intervention'!BS409,'Calcs Women Intervention'!BS474))</f>
        <v>0</v>
      </c>
      <c r="AR107" s="169">
        <f>SUM(O107*'Calcs Women Intervention'!O52,diabetes_decrement*'Calcs Women Intervention'!BT214,heart_decrement*'Calcs Women Intervention'!BT279,stroke_decrement*'Calcs Women Intervention'!BT344,cancer_decrement*SUM('Calcs Women Intervention'!BT409,'Calcs Women Intervention'!BT474))</f>
        <v>0</v>
      </c>
      <c r="AS107" s="169">
        <f>SUM(P107*'Calcs Women Intervention'!P52,diabetes_decrement*'Calcs Women Intervention'!BU214,heart_decrement*'Calcs Women Intervention'!BU279,stroke_decrement*'Calcs Women Intervention'!BU344,cancer_decrement*SUM('Calcs Women Intervention'!BU409,'Calcs Women Intervention'!BU474))</f>
        <v>0</v>
      </c>
      <c r="AT107" s="169">
        <f>SUM(Q107*'Calcs Women Intervention'!Q52,diabetes_decrement*'Calcs Women Intervention'!BV214,heart_decrement*'Calcs Women Intervention'!BV279,stroke_decrement*'Calcs Women Intervention'!BV344,cancer_decrement*SUM('Calcs Women Intervention'!BV409,'Calcs Women Intervention'!BV474))</f>
        <v>0</v>
      </c>
      <c r="AU107" s="169">
        <f>SUM(R107*'Calcs Women Intervention'!R52,diabetes_decrement*'Calcs Women Intervention'!BW214,heart_decrement*'Calcs Women Intervention'!BW279,stroke_decrement*'Calcs Women Intervention'!BW344,cancer_decrement*SUM('Calcs Women Intervention'!BW409,'Calcs Women Intervention'!BW474))</f>
        <v>0</v>
      </c>
      <c r="AV107" s="169">
        <f>SUM(S107*'Calcs Women Intervention'!S52,diabetes_decrement*'Calcs Women Intervention'!BX214,heart_decrement*'Calcs Women Intervention'!BX279,stroke_decrement*'Calcs Women Intervention'!BX344,cancer_decrement*SUM('Calcs Women Intervention'!BX409,'Calcs Women Intervention'!BX474))</f>
        <v>0</v>
      </c>
      <c r="AW107" s="169">
        <f>SUM(T107*'Calcs Women Intervention'!T52,diabetes_decrement*'Calcs Women Intervention'!BY214,heart_decrement*'Calcs Women Intervention'!BY279,stroke_decrement*'Calcs Women Intervention'!BY344,cancer_decrement*SUM('Calcs Women Intervention'!BY409,'Calcs Women Intervention'!BY474))</f>
        <v>0</v>
      </c>
      <c r="AX107" s="169">
        <f>SUM(U107*'Calcs Women Intervention'!U52,diabetes_decrement*'Calcs Women Intervention'!BZ214,heart_decrement*'Calcs Women Intervention'!BZ279,stroke_decrement*'Calcs Women Intervention'!BZ344,cancer_decrement*SUM('Calcs Women Intervention'!BZ409,'Calcs Women Intervention'!BZ474))</f>
        <v>0</v>
      </c>
      <c r="AY107" s="169">
        <f>SUM(V107*'Calcs Women Intervention'!V52,diabetes_decrement*'Calcs Women Intervention'!CA214,heart_decrement*'Calcs Women Intervention'!CA279,stroke_decrement*'Calcs Women Intervention'!CA344,cancer_decrement*SUM('Calcs Women Intervention'!CA409,'Calcs Women Intervention'!CA474))</f>
        <v>0</v>
      </c>
      <c r="AZ107" s="169">
        <f>SUM(W107*'Calcs Women Intervention'!W52,diabetes_decrement*'Calcs Women Intervention'!CB214,heart_decrement*'Calcs Women Intervention'!CB279,stroke_decrement*'Calcs Women Intervention'!CB344,cancer_decrement*SUM('Calcs Women Intervention'!CB409,'Calcs Women Intervention'!CB474))</f>
        <v>0</v>
      </c>
      <c r="BA107" s="169">
        <f>SUM(X107*'Calcs Women Intervention'!X52,diabetes_decrement*'Calcs Women Intervention'!CC214,heart_decrement*'Calcs Women Intervention'!CC279,stroke_decrement*'Calcs Women Intervention'!CC344,cancer_decrement*SUM('Calcs Women Intervention'!CC409,'Calcs Women Intervention'!CC474))</f>
        <v>0</v>
      </c>
      <c r="BB107" s="169">
        <f>SUM(Y107*'Calcs Women Intervention'!Y52,diabetes_decrement*'Calcs Women Intervention'!CD214,heart_decrement*'Calcs Women Intervention'!CD279,stroke_decrement*'Calcs Women Intervention'!CD344,cancer_decrement*SUM('Calcs Women Intervention'!CD409,'Calcs Women Intervention'!CD474))</f>
        <v>0</v>
      </c>
      <c r="BC107" s="169">
        <f>SUM(Z107*'Calcs Women Intervention'!Z52,diabetes_decrement*'Calcs Women Intervention'!CE214,heart_decrement*'Calcs Women Intervention'!CE279,stroke_decrement*'Calcs Women Intervention'!CE344,cancer_decrement*SUM('Calcs Women Intervention'!CE409,'Calcs Women Intervention'!CE474))</f>
        <v>0</v>
      </c>
      <c r="BD107" s="169">
        <f>SUM(AA107*'Calcs Women Intervention'!AA52,diabetes_decrement*'Calcs Women Intervention'!CF214,heart_decrement*'Calcs Women Intervention'!CF279,stroke_decrement*'Calcs Women Intervention'!CF344,cancer_decrement*SUM('Calcs Women Intervention'!CF409,'Calcs Women Intervention'!CF474))</f>
        <v>0</v>
      </c>
      <c r="BE107" s="169">
        <f>SUM(AB107*'Calcs Women Intervention'!AB52,diabetes_decrement*'Calcs Women Intervention'!CG214,heart_decrement*'Calcs Women Intervention'!CG279,stroke_decrement*'Calcs Women Intervention'!CG344,cancer_decrement*SUM('Calcs Women Intervention'!CG409,'Calcs Women Intervention'!CG474))</f>
        <v>0</v>
      </c>
    </row>
    <row r="108" spans="2:57" x14ac:dyDescent="0.3">
      <c r="B108" s="1">
        <v>11</v>
      </c>
      <c r="C108" s="53"/>
      <c r="D108" s="53"/>
      <c r="E108" s="53"/>
      <c r="F108" s="53"/>
      <c r="G108" s="53"/>
      <c r="H108" s="53"/>
      <c r="I108" s="53"/>
      <c r="J108" s="53"/>
      <c r="K108" s="53"/>
      <c r="L108" s="53"/>
      <c r="M108" s="53"/>
      <c r="N108" s="53">
        <f>MIN(SUMPRODUCT(CHOOSE({1,2,3,4,5,6},'Calcs Women Intervention'!AP119,'Calcs Women Intervention'!AP119^2,'Calcs Women Intervention'!AP119^3,'Calcs Women Intervention'!M87,1,1),Utilities!$BG$11:$BL$11),1)</f>
        <v>1</v>
      </c>
      <c r="O108" s="53">
        <f>MIN(SUMPRODUCT(CHOOSE({1,2,3,4,5,6},'Calcs Women Intervention'!AQ119,'Calcs Women Intervention'!AQ119^2,'Calcs Women Intervention'!AQ119^3,'Calcs Women Intervention'!N87,1,1),Utilities!$BG$11:$BL$11),1)</f>
        <v>1</v>
      </c>
      <c r="P108" s="53">
        <f>MIN(SUMPRODUCT(CHOOSE({1,2,3,4,5,6},'Calcs Women Intervention'!AR119,'Calcs Women Intervention'!AR119^2,'Calcs Women Intervention'!AR119^3,'Calcs Women Intervention'!O87,1,1),Utilities!$BG$11:$BL$11),1)</f>
        <v>0.99635115936129459</v>
      </c>
      <c r="Q108" s="53">
        <f>MIN(SUMPRODUCT(CHOOSE({1,2,3,4,5,6},'Calcs Women Intervention'!AS119,'Calcs Women Intervention'!AS119^2,'Calcs Women Intervention'!AS119^3,'Calcs Women Intervention'!P87,1,1),Utilities!$BG$11:$BL$11),1)</f>
        <v>0.9890835557195814</v>
      </c>
      <c r="R108" s="53">
        <f>MIN(SUMPRODUCT(CHOOSE({1,2,3,4,5,6},'Calcs Women Intervention'!AT119,'Calcs Women Intervention'!AT119^2,'Calcs Women Intervention'!AT119^3,'Calcs Women Intervention'!Q87,1,1),Utilities!$BG$11:$BL$11),1)</f>
        <v>0.98166737624874911</v>
      </c>
      <c r="S108" s="53">
        <f>MIN(SUMPRODUCT(CHOOSE({1,2,3,4,5,6},'Calcs Women Intervention'!AU119,'Calcs Women Intervention'!AU119^2,'Calcs Women Intervention'!AU119^3,'Calcs Women Intervention'!R87,1,1),Utilities!$BG$11:$BL$11),1)</f>
        <v>0.97410628440873825</v>
      </c>
      <c r="T108" s="53">
        <f>MIN(SUMPRODUCT(CHOOSE({1,2,3,4,5,6},'Calcs Women Intervention'!AV119,'Calcs Women Intervention'!AV119^2,'Calcs Women Intervention'!AV119^3,'Calcs Women Intervention'!S87,1,1),Utilities!$BG$11:$BL$11),1)</f>
        <v>0.96640394365948745</v>
      </c>
      <c r="U108" s="53">
        <f>MIN(SUMPRODUCT(CHOOSE({1,2,3,4,5,6},'Calcs Women Intervention'!AW119,'Calcs Women Intervention'!AW119^2,'Calcs Women Intervention'!AW119^3,'Calcs Women Intervention'!T87,1,1),Utilities!$BG$11:$BL$11),1)</f>
        <v>0.95856401746093733</v>
      </c>
      <c r="V108" s="53">
        <f>MIN(SUMPRODUCT(CHOOSE({1,2,3,4,5,6},'Calcs Women Intervention'!AX119,'Calcs Women Intervention'!AX119^2,'Calcs Women Intervention'!AX119^3,'Calcs Women Intervention'!U87,1,1),Utilities!$BG$11:$BL$11),1)</f>
        <v>0.95059016927302808</v>
      </c>
      <c r="W108" s="53">
        <f>MIN(SUMPRODUCT(CHOOSE({1,2,3,4,5,6},'Calcs Women Intervention'!AY119,'Calcs Women Intervention'!AY119^2,'Calcs Women Intervention'!AY119^3,'Calcs Women Intervention'!V87,1,1),Utilities!$BG$11:$BL$11),1)</f>
        <v>0.94248606255569878</v>
      </c>
      <c r="X108" s="53">
        <f>MIN(SUMPRODUCT(CHOOSE({1,2,3,4,5,6},'Calcs Women Intervention'!AZ119,'Calcs Women Intervention'!AZ119^2,'Calcs Women Intervention'!AZ119^3,'Calcs Women Intervention'!W87,1,1),Utilities!$BG$11:$BL$11),1)</f>
        <v>0.93425536076888993</v>
      </c>
      <c r="Y108" s="53">
        <f>MIN(SUMPRODUCT(CHOOSE({1,2,3,4,5,6},'Calcs Women Intervention'!BA119,'Calcs Women Intervention'!BA119^2,'Calcs Women Intervention'!BA119^3,'Calcs Women Intervention'!X87,1,1),Utilities!$BG$11:$BL$11),1)</f>
        <v>0.92590172737254139</v>
      </c>
      <c r="Z108" s="53">
        <f>MIN(SUMPRODUCT(CHOOSE({1,2,3,4,5,6},'Calcs Women Intervention'!BB119,'Calcs Women Intervention'!BB119^2,'Calcs Women Intervention'!BB119^3,'Calcs Women Intervention'!Y87,1,1),Utilities!$BG$11:$BL$11),1)</f>
        <v>0.91742882582659258</v>
      </c>
      <c r="AA108" s="53">
        <f>MIN(SUMPRODUCT(CHOOSE({1,2,3,4,5,6},'Calcs Women Intervention'!BC119,'Calcs Women Intervention'!BC119^2,'Calcs Women Intervention'!BC119^3,'Calcs Women Intervention'!Z87,1,1),Utilities!$BG$11:$BL$11),1)</f>
        <v>0.9099177967284372</v>
      </c>
      <c r="AB108" s="53">
        <f>MIN(SUMPRODUCT(CHOOSE({1,2,3,4,5,6},'Calcs Women Intervention'!BD119,'Calcs Women Intervention'!BD119^2,'Calcs Women Intervention'!BD119^3,'Calcs Women Intervention'!AA87,1,1),Utilities!$BG$11:$BL$11),1)</f>
        <v>0.90343549265093726</v>
      </c>
      <c r="AE108" s="1">
        <v>11</v>
      </c>
      <c r="AF108" s="169">
        <f>SUM(C108*'Calcs Women Intervention'!C53,diabetes_decrement*'Calcs Women Intervention'!BH215,heart_decrement*'Calcs Women Intervention'!BH280,stroke_decrement*'Calcs Women Intervention'!BH345,cancer_decrement*SUM('Calcs Women Intervention'!BH410,'Calcs Women Intervention'!BH475))</f>
        <v>0</v>
      </c>
      <c r="AG108" s="169">
        <f>SUM(D108*'Calcs Women Intervention'!D53,diabetes_decrement*'Calcs Women Intervention'!BI215,heart_decrement*'Calcs Women Intervention'!BI280,stroke_decrement*'Calcs Women Intervention'!BI345,cancer_decrement*SUM('Calcs Women Intervention'!BI410,'Calcs Women Intervention'!BI475))</f>
        <v>0</v>
      </c>
      <c r="AH108" s="169">
        <f>SUM(E108*'Calcs Women Intervention'!E53,diabetes_decrement*'Calcs Women Intervention'!BJ215,heart_decrement*'Calcs Women Intervention'!BJ280,stroke_decrement*'Calcs Women Intervention'!BJ345,cancer_decrement*SUM('Calcs Women Intervention'!BJ410,'Calcs Women Intervention'!BJ475))</f>
        <v>0</v>
      </c>
      <c r="AI108" s="169">
        <f>SUM(F108*'Calcs Women Intervention'!F53,diabetes_decrement*'Calcs Women Intervention'!BK215,heart_decrement*'Calcs Women Intervention'!BK280,stroke_decrement*'Calcs Women Intervention'!BK345,cancer_decrement*SUM('Calcs Women Intervention'!BK410,'Calcs Women Intervention'!BK475))</f>
        <v>0</v>
      </c>
      <c r="AJ108" s="169">
        <f>SUM(G108*'Calcs Women Intervention'!G53,diabetes_decrement*'Calcs Women Intervention'!BL215,heart_decrement*'Calcs Women Intervention'!BL280,stroke_decrement*'Calcs Women Intervention'!BL345,cancer_decrement*SUM('Calcs Women Intervention'!BL410,'Calcs Women Intervention'!BL475))</f>
        <v>0</v>
      </c>
      <c r="AK108" s="169">
        <f>SUM(H108*'Calcs Women Intervention'!H53,diabetes_decrement*'Calcs Women Intervention'!BM215,heart_decrement*'Calcs Women Intervention'!BM280,stroke_decrement*'Calcs Women Intervention'!BM345,cancer_decrement*SUM('Calcs Women Intervention'!BM410,'Calcs Women Intervention'!BM475))</f>
        <v>0</v>
      </c>
      <c r="AL108" s="169">
        <f>SUM(I108*'Calcs Women Intervention'!I53,diabetes_decrement*'Calcs Women Intervention'!BN215,heart_decrement*'Calcs Women Intervention'!BN280,stroke_decrement*'Calcs Women Intervention'!BN345,cancer_decrement*SUM('Calcs Women Intervention'!BN410,'Calcs Women Intervention'!BN475))</f>
        <v>0</v>
      </c>
      <c r="AM108" s="169">
        <f>SUM(J108*'Calcs Women Intervention'!J53,diabetes_decrement*'Calcs Women Intervention'!BO215,heart_decrement*'Calcs Women Intervention'!BO280,stroke_decrement*'Calcs Women Intervention'!BO345,cancer_decrement*SUM('Calcs Women Intervention'!BO410,'Calcs Women Intervention'!BO475))</f>
        <v>0</v>
      </c>
      <c r="AN108" s="169">
        <f>SUM(K108*'Calcs Women Intervention'!K53,diabetes_decrement*'Calcs Women Intervention'!BP215,heart_decrement*'Calcs Women Intervention'!BP280,stroke_decrement*'Calcs Women Intervention'!BP345,cancer_decrement*SUM('Calcs Women Intervention'!BP410,'Calcs Women Intervention'!BP475))</f>
        <v>0</v>
      </c>
      <c r="AO108" s="169">
        <f>SUM(L108*'Calcs Women Intervention'!L53,diabetes_decrement*'Calcs Women Intervention'!BQ215,heart_decrement*'Calcs Women Intervention'!BQ280,stroke_decrement*'Calcs Women Intervention'!BQ345,cancer_decrement*SUM('Calcs Women Intervention'!BQ410,'Calcs Women Intervention'!BQ475))</f>
        <v>0</v>
      </c>
      <c r="AP108" s="169">
        <f>SUM(M108*'Calcs Women Intervention'!M53,diabetes_decrement*'Calcs Women Intervention'!BR215,heart_decrement*'Calcs Women Intervention'!BR280,stroke_decrement*'Calcs Women Intervention'!BR345,cancer_decrement*SUM('Calcs Women Intervention'!BR410,'Calcs Women Intervention'!BR475))</f>
        <v>0</v>
      </c>
      <c r="AQ108" s="169">
        <f>SUM(N108*'Calcs Women Intervention'!N53,diabetes_decrement*'Calcs Women Intervention'!BS215,heart_decrement*'Calcs Women Intervention'!BS280,stroke_decrement*'Calcs Women Intervention'!BS345,cancer_decrement*SUM('Calcs Women Intervention'!BS410,'Calcs Women Intervention'!BS475))</f>
        <v>0</v>
      </c>
      <c r="AR108" s="169">
        <f>SUM(O108*'Calcs Women Intervention'!O53,diabetes_decrement*'Calcs Women Intervention'!BT215,heart_decrement*'Calcs Women Intervention'!BT280,stroke_decrement*'Calcs Women Intervention'!BT345,cancer_decrement*SUM('Calcs Women Intervention'!BT410,'Calcs Women Intervention'!BT475))</f>
        <v>0</v>
      </c>
      <c r="AS108" s="169">
        <f>SUM(P108*'Calcs Women Intervention'!P53,diabetes_decrement*'Calcs Women Intervention'!BU215,heart_decrement*'Calcs Women Intervention'!BU280,stroke_decrement*'Calcs Women Intervention'!BU345,cancer_decrement*SUM('Calcs Women Intervention'!BU410,'Calcs Women Intervention'!BU475))</f>
        <v>0</v>
      </c>
      <c r="AT108" s="169">
        <f>SUM(Q108*'Calcs Women Intervention'!Q53,diabetes_decrement*'Calcs Women Intervention'!BV215,heart_decrement*'Calcs Women Intervention'!BV280,stroke_decrement*'Calcs Women Intervention'!BV345,cancer_decrement*SUM('Calcs Women Intervention'!BV410,'Calcs Women Intervention'!BV475))</f>
        <v>0</v>
      </c>
      <c r="AU108" s="169">
        <f>SUM(R108*'Calcs Women Intervention'!R53,diabetes_decrement*'Calcs Women Intervention'!BW215,heart_decrement*'Calcs Women Intervention'!BW280,stroke_decrement*'Calcs Women Intervention'!BW345,cancer_decrement*SUM('Calcs Women Intervention'!BW410,'Calcs Women Intervention'!BW475))</f>
        <v>0</v>
      </c>
      <c r="AV108" s="169">
        <f>SUM(S108*'Calcs Women Intervention'!S53,diabetes_decrement*'Calcs Women Intervention'!BX215,heart_decrement*'Calcs Women Intervention'!BX280,stroke_decrement*'Calcs Women Intervention'!BX345,cancer_decrement*SUM('Calcs Women Intervention'!BX410,'Calcs Women Intervention'!BX475))</f>
        <v>0</v>
      </c>
      <c r="AW108" s="169">
        <f>SUM(T108*'Calcs Women Intervention'!T53,diabetes_decrement*'Calcs Women Intervention'!BY215,heart_decrement*'Calcs Women Intervention'!BY280,stroke_decrement*'Calcs Women Intervention'!BY345,cancer_decrement*SUM('Calcs Women Intervention'!BY410,'Calcs Women Intervention'!BY475))</f>
        <v>0</v>
      </c>
      <c r="AX108" s="169">
        <f>SUM(U108*'Calcs Women Intervention'!U53,diabetes_decrement*'Calcs Women Intervention'!BZ215,heart_decrement*'Calcs Women Intervention'!BZ280,stroke_decrement*'Calcs Women Intervention'!BZ345,cancer_decrement*SUM('Calcs Women Intervention'!BZ410,'Calcs Women Intervention'!BZ475))</f>
        <v>0</v>
      </c>
      <c r="AY108" s="169">
        <f>SUM(V108*'Calcs Women Intervention'!V53,diabetes_decrement*'Calcs Women Intervention'!CA215,heart_decrement*'Calcs Women Intervention'!CA280,stroke_decrement*'Calcs Women Intervention'!CA345,cancer_decrement*SUM('Calcs Women Intervention'!CA410,'Calcs Women Intervention'!CA475))</f>
        <v>0</v>
      </c>
      <c r="AZ108" s="169">
        <f>SUM(W108*'Calcs Women Intervention'!W53,diabetes_decrement*'Calcs Women Intervention'!CB215,heart_decrement*'Calcs Women Intervention'!CB280,stroke_decrement*'Calcs Women Intervention'!CB345,cancer_decrement*SUM('Calcs Women Intervention'!CB410,'Calcs Women Intervention'!CB475))</f>
        <v>0</v>
      </c>
      <c r="BA108" s="169">
        <f>SUM(X108*'Calcs Women Intervention'!X53,diabetes_decrement*'Calcs Women Intervention'!CC215,heart_decrement*'Calcs Women Intervention'!CC280,stroke_decrement*'Calcs Women Intervention'!CC345,cancer_decrement*SUM('Calcs Women Intervention'!CC410,'Calcs Women Intervention'!CC475))</f>
        <v>0</v>
      </c>
      <c r="BB108" s="169">
        <f>SUM(Y108*'Calcs Women Intervention'!Y53,diabetes_decrement*'Calcs Women Intervention'!CD215,heart_decrement*'Calcs Women Intervention'!CD280,stroke_decrement*'Calcs Women Intervention'!CD345,cancer_decrement*SUM('Calcs Women Intervention'!CD410,'Calcs Women Intervention'!CD475))</f>
        <v>0</v>
      </c>
      <c r="BC108" s="169">
        <f>SUM(Z108*'Calcs Women Intervention'!Z53,diabetes_decrement*'Calcs Women Intervention'!CE215,heart_decrement*'Calcs Women Intervention'!CE280,stroke_decrement*'Calcs Women Intervention'!CE345,cancer_decrement*SUM('Calcs Women Intervention'!CE410,'Calcs Women Intervention'!CE475))</f>
        <v>0</v>
      </c>
      <c r="BD108" s="169">
        <f>SUM(AA108*'Calcs Women Intervention'!AA53,diabetes_decrement*'Calcs Women Intervention'!CF215,heart_decrement*'Calcs Women Intervention'!CF280,stroke_decrement*'Calcs Women Intervention'!CF345,cancer_decrement*SUM('Calcs Women Intervention'!CF410,'Calcs Women Intervention'!CF475))</f>
        <v>0</v>
      </c>
      <c r="BE108" s="169">
        <f>SUM(AB108*'Calcs Women Intervention'!AB53,diabetes_decrement*'Calcs Women Intervention'!CG215,heart_decrement*'Calcs Women Intervention'!CG280,stroke_decrement*'Calcs Women Intervention'!CG345,cancer_decrement*SUM('Calcs Women Intervention'!CG410,'Calcs Women Intervention'!CG475))</f>
        <v>0</v>
      </c>
    </row>
    <row r="109" spans="2:57" x14ac:dyDescent="0.3">
      <c r="B109" s="1">
        <v>12</v>
      </c>
      <c r="C109" s="53"/>
      <c r="D109" s="53"/>
      <c r="E109" s="53"/>
      <c r="F109" s="53"/>
      <c r="G109" s="53"/>
      <c r="H109" s="53"/>
      <c r="I109" s="53"/>
      <c r="J109" s="53"/>
      <c r="K109" s="53"/>
      <c r="L109" s="53"/>
      <c r="M109" s="53"/>
      <c r="N109" s="53"/>
      <c r="O109" s="53">
        <f>MIN(SUMPRODUCT(CHOOSE({1,2,3,4,5,6},'Calcs Women Intervention'!AQ120,'Calcs Women Intervention'!AQ120^2,'Calcs Women Intervention'!AQ120^3,'Calcs Women Intervention'!N88,1,1),Utilities!$BG$11:$BL$11),1)</f>
        <v>1</v>
      </c>
      <c r="P109" s="53">
        <f>MIN(SUMPRODUCT(CHOOSE({1,2,3,4,5,6},'Calcs Women Intervention'!AR120,'Calcs Women Intervention'!AR120^2,'Calcs Women Intervention'!AR120^3,'Calcs Women Intervention'!O88,1,1),Utilities!$BG$11:$BL$11),1)</f>
        <v>1</v>
      </c>
      <c r="Q109" s="53">
        <f>MIN(SUMPRODUCT(CHOOSE({1,2,3,4,5,6},'Calcs Women Intervention'!AS120,'Calcs Women Intervention'!AS120^2,'Calcs Women Intervention'!AS120^3,'Calcs Women Intervention'!P88,1,1),Utilities!$BG$11:$BL$11),1)</f>
        <v>0.99635115936129459</v>
      </c>
      <c r="R109" s="53">
        <f>MIN(SUMPRODUCT(CHOOSE({1,2,3,4,5,6},'Calcs Women Intervention'!AT120,'Calcs Women Intervention'!AT120^2,'Calcs Women Intervention'!AT120^3,'Calcs Women Intervention'!Q88,1,1),Utilities!$BG$11:$BL$11),1)</f>
        <v>0.9890835557195814</v>
      </c>
      <c r="S109" s="53">
        <f>MIN(SUMPRODUCT(CHOOSE({1,2,3,4,5,6},'Calcs Women Intervention'!AU120,'Calcs Women Intervention'!AU120^2,'Calcs Women Intervention'!AU120^3,'Calcs Women Intervention'!R88,1,1),Utilities!$BG$11:$BL$11),1)</f>
        <v>0.98166737624874911</v>
      </c>
      <c r="T109" s="53">
        <f>MIN(SUMPRODUCT(CHOOSE({1,2,3,4,5,6},'Calcs Women Intervention'!AV120,'Calcs Women Intervention'!AV120^2,'Calcs Women Intervention'!AV120^3,'Calcs Women Intervention'!S88,1,1),Utilities!$BG$11:$BL$11),1)</f>
        <v>0.97410628440873825</v>
      </c>
      <c r="U109" s="53">
        <f>MIN(SUMPRODUCT(CHOOSE({1,2,3,4,5,6},'Calcs Women Intervention'!AW120,'Calcs Women Intervention'!AW120^2,'Calcs Women Intervention'!AW120^3,'Calcs Women Intervention'!T88,1,1),Utilities!$BG$11:$BL$11),1)</f>
        <v>0.96640394365948745</v>
      </c>
      <c r="V109" s="53">
        <f>MIN(SUMPRODUCT(CHOOSE({1,2,3,4,5,6},'Calcs Women Intervention'!AX120,'Calcs Women Intervention'!AX120^2,'Calcs Women Intervention'!AX120^3,'Calcs Women Intervention'!U88,1,1),Utilities!$BG$11:$BL$11),1)</f>
        <v>0.95856401746093733</v>
      </c>
      <c r="W109" s="53">
        <f>MIN(SUMPRODUCT(CHOOSE({1,2,3,4,5,6},'Calcs Women Intervention'!AY120,'Calcs Women Intervention'!AY120^2,'Calcs Women Intervention'!AY120^3,'Calcs Women Intervention'!V88,1,1),Utilities!$BG$11:$BL$11),1)</f>
        <v>0.95059016927302808</v>
      </c>
      <c r="X109" s="53">
        <f>MIN(SUMPRODUCT(CHOOSE({1,2,3,4,5,6},'Calcs Women Intervention'!AZ120,'Calcs Women Intervention'!AZ120^2,'Calcs Women Intervention'!AZ120^3,'Calcs Women Intervention'!W88,1,1),Utilities!$BG$11:$BL$11),1)</f>
        <v>0.94248606255569878</v>
      </c>
      <c r="Y109" s="53">
        <f>MIN(SUMPRODUCT(CHOOSE({1,2,3,4,5,6},'Calcs Women Intervention'!BA120,'Calcs Women Intervention'!BA120^2,'Calcs Women Intervention'!BA120^3,'Calcs Women Intervention'!X88,1,1),Utilities!$BG$11:$BL$11),1)</f>
        <v>0.93425536076888993</v>
      </c>
      <c r="Z109" s="53">
        <f>MIN(SUMPRODUCT(CHOOSE({1,2,3,4,5,6},'Calcs Women Intervention'!BB120,'Calcs Women Intervention'!BB120^2,'Calcs Women Intervention'!BB120^3,'Calcs Women Intervention'!Y88,1,1),Utilities!$BG$11:$BL$11),1)</f>
        <v>0.92590172737254139</v>
      </c>
      <c r="AA109" s="53">
        <f>MIN(SUMPRODUCT(CHOOSE({1,2,3,4,5,6},'Calcs Women Intervention'!BC120,'Calcs Women Intervention'!BC120^2,'Calcs Women Intervention'!BC120^3,'Calcs Women Intervention'!Z88,1,1),Utilities!$BG$11:$BL$11),1)</f>
        <v>0.91742882582659258</v>
      </c>
      <c r="AB109" s="53">
        <f>MIN(SUMPRODUCT(CHOOSE({1,2,3,4,5,6},'Calcs Women Intervention'!BD120,'Calcs Women Intervention'!BD120^2,'Calcs Women Intervention'!BD120^3,'Calcs Women Intervention'!AA88,1,1),Utilities!$BG$11:$BL$11),1)</f>
        <v>0.9099177967284372</v>
      </c>
      <c r="AE109" s="1">
        <v>12</v>
      </c>
      <c r="AF109" s="169">
        <f>SUM(C109*'Calcs Women Intervention'!C54,diabetes_decrement*'Calcs Women Intervention'!BH216,heart_decrement*'Calcs Women Intervention'!BH281,stroke_decrement*'Calcs Women Intervention'!BH346,cancer_decrement*SUM('Calcs Women Intervention'!BH411,'Calcs Women Intervention'!BH476))</f>
        <v>0</v>
      </c>
      <c r="AG109" s="169">
        <f>SUM(D109*'Calcs Women Intervention'!D54,diabetes_decrement*'Calcs Women Intervention'!BI216,heart_decrement*'Calcs Women Intervention'!BI281,stroke_decrement*'Calcs Women Intervention'!BI346,cancer_decrement*SUM('Calcs Women Intervention'!BI411,'Calcs Women Intervention'!BI476))</f>
        <v>0</v>
      </c>
      <c r="AH109" s="169">
        <f>SUM(E109*'Calcs Women Intervention'!E54,diabetes_decrement*'Calcs Women Intervention'!BJ216,heart_decrement*'Calcs Women Intervention'!BJ281,stroke_decrement*'Calcs Women Intervention'!BJ346,cancer_decrement*SUM('Calcs Women Intervention'!BJ411,'Calcs Women Intervention'!BJ476))</f>
        <v>0</v>
      </c>
      <c r="AI109" s="169">
        <f>SUM(F109*'Calcs Women Intervention'!F54,diabetes_decrement*'Calcs Women Intervention'!BK216,heart_decrement*'Calcs Women Intervention'!BK281,stroke_decrement*'Calcs Women Intervention'!BK346,cancer_decrement*SUM('Calcs Women Intervention'!BK411,'Calcs Women Intervention'!BK476))</f>
        <v>0</v>
      </c>
      <c r="AJ109" s="169">
        <f>SUM(G109*'Calcs Women Intervention'!G54,diabetes_decrement*'Calcs Women Intervention'!BL216,heart_decrement*'Calcs Women Intervention'!BL281,stroke_decrement*'Calcs Women Intervention'!BL346,cancer_decrement*SUM('Calcs Women Intervention'!BL411,'Calcs Women Intervention'!BL476))</f>
        <v>0</v>
      </c>
      <c r="AK109" s="169">
        <f>SUM(H109*'Calcs Women Intervention'!H54,diabetes_decrement*'Calcs Women Intervention'!BM216,heart_decrement*'Calcs Women Intervention'!BM281,stroke_decrement*'Calcs Women Intervention'!BM346,cancer_decrement*SUM('Calcs Women Intervention'!BM411,'Calcs Women Intervention'!BM476))</f>
        <v>0</v>
      </c>
      <c r="AL109" s="169">
        <f>SUM(I109*'Calcs Women Intervention'!I54,diabetes_decrement*'Calcs Women Intervention'!BN216,heart_decrement*'Calcs Women Intervention'!BN281,stroke_decrement*'Calcs Women Intervention'!BN346,cancer_decrement*SUM('Calcs Women Intervention'!BN411,'Calcs Women Intervention'!BN476))</f>
        <v>0</v>
      </c>
      <c r="AM109" s="169">
        <f>SUM(J109*'Calcs Women Intervention'!J54,diabetes_decrement*'Calcs Women Intervention'!BO216,heart_decrement*'Calcs Women Intervention'!BO281,stroke_decrement*'Calcs Women Intervention'!BO346,cancer_decrement*SUM('Calcs Women Intervention'!BO411,'Calcs Women Intervention'!BO476))</f>
        <v>0</v>
      </c>
      <c r="AN109" s="169">
        <f>SUM(K109*'Calcs Women Intervention'!K54,diabetes_decrement*'Calcs Women Intervention'!BP216,heart_decrement*'Calcs Women Intervention'!BP281,stroke_decrement*'Calcs Women Intervention'!BP346,cancer_decrement*SUM('Calcs Women Intervention'!BP411,'Calcs Women Intervention'!BP476))</f>
        <v>0</v>
      </c>
      <c r="AO109" s="169">
        <f>SUM(L109*'Calcs Women Intervention'!L54,diabetes_decrement*'Calcs Women Intervention'!BQ216,heart_decrement*'Calcs Women Intervention'!BQ281,stroke_decrement*'Calcs Women Intervention'!BQ346,cancer_decrement*SUM('Calcs Women Intervention'!BQ411,'Calcs Women Intervention'!BQ476))</f>
        <v>0</v>
      </c>
      <c r="AP109" s="169">
        <f>SUM(M109*'Calcs Women Intervention'!M54,diabetes_decrement*'Calcs Women Intervention'!BR216,heart_decrement*'Calcs Women Intervention'!BR281,stroke_decrement*'Calcs Women Intervention'!BR346,cancer_decrement*SUM('Calcs Women Intervention'!BR411,'Calcs Women Intervention'!BR476))</f>
        <v>0</v>
      </c>
      <c r="AQ109" s="169">
        <f>SUM(N109*'Calcs Women Intervention'!N54,diabetes_decrement*'Calcs Women Intervention'!BS216,heart_decrement*'Calcs Women Intervention'!BS281,stroke_decrement*'Calcs Women Intervention'!BS346,cancer_decrement*SUM('Calcs Women Intervention'!BS411,'Calcs Women Intervention'!BS476))</f>
        <v>0</v>
      </c>
      <c r="AR109" s="169">
        <f>SUM(O109*'Calcs Women Intervention'!O54,diabetes_decrement*'Calcs Women Intervention'!BT216,heart_decrement*'Calcs Women Intervention'!BT281,stroke_decrement*'Calcs Women Intervention'!BT346,cancer_decrement*SUM('Calcs Women Intervention'!BT411,'Calcs Women Intervention'!BT476))</f>
        <v>0</v>
      </c>
      <c r="AS109" s="169">
        <f>SUM(P109*'Calcs Women Intervention'!P54,diabetes_decrement*'Calcs Women Intervention'!BU216,heart_decrement*'Calcs Women Intervention'!BU281,stroke_decrement*'Calcs Women Intervention'!BU346,cancer_decrement*SUM('Calcs Women Intervention'!BU411,'Calcs Women Intervention'!BU476))</f>
        <v>0</v>
      </c>
      <c r="AT109" s="169">
        <f>SUM(Q109*'Calcs Women Intervention'!Q54,diabetes_decrement*'Calcs Women Intervention'!BV216,heart_decrement*'Calcs Women Intervention'!BV281,stroke_decrement*'Calcs Women Intervention'!BV346,cancer_decrement*SUM('Calcs Women Intervention'!BV411,'Calcs Women Intervention'!BV476))</f>
        <v>0</v>
      </c>
      <c r="AU109" s="169">
        <f>SUM(R109*'Calcs Women Intervention'!R54,diabetes_decrement*'Calcs Women Intervention'!BW216,heart_decrement*'Calcs Women Intervention'!BW281,stroke_decrement*'Calcs Women Intervention'!BW346,cancer_decrement*SUM('Calcs Women Intervention'!BW411,'Calcs Women Intervention'!BW476))</f>
        <v>0</v>
      </c>
      <c r="AV109" s="169">
        <f>SUM(S109*'Calcs Women Intervention'!S54,diabetes_decrement*'Calcs Women Intervention'!BX216,heart_decrement*'Calcs Women Intervention'!BX281,stroke_decrement*'Calcs Women Intervention'!BX346,cancer_decrement*SUM('Calcs Women Intervention'!BX411,'Calcs Women Intervention'!BX476))</f>
        <v>0</v>
      </c>
      <c r="AW109" s="169">
        <f>SUM(T109*'Calcs Women Intervention'!T54,diabetes_decrement*'Calcs Women Intervention'!BY216,heart_decrement*'Calcs Women Intervention'!BY281,stroke_decrement*'Calcs Women Intervention'!BY346,cancer_decrement*SUM('Calcs Women Intervention'!BY411,'Calcs Women Intervention'!BY476))</f>
        <v>0</v>
      </c>
      <c r="AX109" s="169">
        <f>SUM(U109*'Calcs Women Intervention'!U54,diabetes_decrement*'Calcs Women Intervention'!BZ216,heart_decrement*'Calcs Women Intervention'!BZ281,stroke_decrement*'Calcs Women Intervention'!BZ346,cancer_decrement*SUM('Calcs Women Intervention'!BZ411,'Calcs Women Intervention'!BZ476))</f>
        <v>0</v>
      </c>
      <c r="AY109" s="169">
        <f>SUM(V109*'Calcs Women Intervention'!V54,diabetes_decrement*'Calcs Women Intervention'!CA216,heart_decrement*'Calcs Women Intervention'!CA281,stroke_decrement*'Calcs Women Intervention'!CA346,cancer_decrement*SUM('Calcs Women Intervention'!CA411,'Calcs Women Intervention'!CA476))</f>
        <v>0</v>
      </c>
      <c r="AZ109" s="169">
        <f>SUM(W109*'Calcs Women Intervention'!W54,diabetes_decrement*'Calcs Women Intervention'!CB216,heart_decrement*'Calcs Women Intervention'!CB281,stroke_decrement*'Calcs Women Intervention'!CB346,cancer_decrement*SUM('Calcs Women Intervention'!CB411,'Calcs Women Intervention'!CB476))</f>
        <v>0</v>
      </c>
      <c r="BA109" s="169">
        <f>SUM(X109*'Calcs Women Intervention'!X54,diabetes_decrement*'Calcs Women Intervention'!CC216,heart_decrement*'Calcs Women Intervention'!CC281,stroke_decrement*'Calcs Women Intervention'!CC346,cancer_decrement*SUM('Calcs Women Intervention'!CC411,'Calcs Women Intervention'!CC476))</f>
        <v>0</v>
      </c>
      <c r="BB109" s="169">
        <f>SUM(Y109*'Calcs Women Intervention'!Y54,diabetes_decrement*'Calcs Women Intervention'!CD216,heart_decrement*'Calcs Women Intervention'!CD281,stroke_decrement*'Calcs Women Intervention'!CD346,cancer_decrement*SUM('Calcs Women Intervention'!CD411,'Calcs Women Intervention'!CD476))</f>
        <v>0</v>
      </c>
      <c r="BC109" s="169">
        <f>SUM(Z109*'Calcs Women Intervention'!Z54,diabetes_decrement*'Calcs Women Intervention'!CE216,heart_decrement*'Calcs Women Intervention'!CE281,stroke_decrement*'Calcs Women Intervention'!CE346,cancer_decrement*SUM('Calcs Women Intervention'!CE411,'Calcs Women Intervention'!CE476))</f>
        <v>0</v>
      </c>
      <c r="BD109" s="169">
        <f>SUM(AA109*'Calcs Women Intervention'!AA54,diabetes_decrement*'Calcs Women Intervention'!CF216,heart_decrement*'Calcs Women Intervention'!CF281,stroke_decrement*'Calcs Women Intervention'!CF346,cancer_decrement*SUM('Calcs Women Intervention'!CF411,'Calcs Women Intervention'!CF476))</f>
        <v>0</v>
      </c>
      <c r="BE109" s="169">
        <f>SUM(AB109*'Calcs Women Intervention'!AB54,diabetes_decrement*'Calcs Women Intervention'!CG216,heart_decrement*'Calcs Women Intervention'!CG281,stroke_decrement*'Calcs Women Intervention'!CG346,cancer_decrement*SUM('Calcs Women Intervention'!CG411,'Calcs Women Intervention'!CG476))</f>
        <v>0</v>
      </c>
    </row>
    <row r="110" spans="2:57" x14ac:dyDescent="0.3">
      <c r="B110" s="1">
        <v>13</v>
      </c>
      <c r="C110" s="53"/>
      <c r="D110" s="53"/>
      <c r="E110" s="53"/>
      <c r="F110" s="53"/>
      <c r="G110" s="53"/>
      <c r="H110" s="53"/>
      <c r="I110" s="53"/>
      <c r="J110" s="53"/>
      <c r="K110" s="53"/>
      <c r="L110" s="53"/>
      <c r="M110" s="53"/>
      <c r="N110" s="53"/>
      <c r="O110" s="53"/>
      <c r="P110" s="53">
        <f>MIN(SUMPRODUCT(CHOOSE({1,2,3,4,5,6},'Calcs Women Intervention'!AR121,'Calcs Women Intervention'!AR121^2,'Calcs Women Intervention'!AR121^3,'Calcs Women Intervention'!O89,1,1),Utilities!$BG$11:$BL$11),1)</f>
        <v>1</v>
      </c>
      <c r="Q110" s="53">
        <f>MIN(SUMPRODUCT(CHOOSE({1,2,3,4,5,6},'Calcs Women Intervention'!AS121,'Calcs Women Intervention'!AS121^2,'Calcs Women Intervention'!AS121^3,'Calcs Women Intervention'!P89,1,1),Utilities!$BG$11:$BL$11),1)</f>
        <v>1</v>
      </c>
      <c r="R110" s="53">
        <f>MIN(SUMPRODUCT(CHOOSE({1,2,3,4,5,6},'Calcs Women Intervention'!AT121,'Calcs Women Intervention'!AT121^2,'Calcs Women Intervention'!AT121^3,'Calcs Women Intervention'!Q89,1,1),Utilities!$BG$11:$BL$11),1)</f>
        <v>0.99635115936129459</v>
      </c>
      <c r="S110" s="53">
        <f>MIN(SUMPRODUCT(CHOOSE({1,2,3,4,5,6},'Calcs Women Intervention'!AU121,'Calcs Women Intervention'!AU121^2,'Calcs Women Intervention'!AU121^3,'Calcs Women Intervention'!R89,1,1),Utilities!$BG$11:$BL$11),1)</f>
        <v>0.9890835557195814</v>
      </c>
      <c r="T110" s="53">
        <f>MIN(SUMPRODUCT(CHOOSE({1,2,3,4,5,6},'Calcs Women Intervention'!AV121,'Calcs Women Intervention'!AV121^2,'Calcs Women Intervention'!AV121^3,'Calcs Women Intervention'!S89,1,1),Utilities!$BG$11:$BL$11),1)</f>
        <v>0.98166737624874911</v>
      </c>
      <c r="U110" s="53">
        <f>MIN(SUMPRODUCT(CHOOSE({1,2,3,4,5,6},'Calcs Women Intervention'!AW121,'Calcs Women Intervention'!AW121^2,'Calcs Women Intervention'!AW121^3,'Calcs Women Intervention'!T89,1,1),Utilities!$BG$11:$BL$11),1)</f>
        <v>0.97410628440873825</v>
      </c>
      <c r="V110" s="53">
        <f>MIN(SUMPRODUCT(CHOOSE({1,2,3,4,5,6},'Calcs Women Intervention'!AX121,'Calcs Women Intervention'!AX121^2,'Calcs Women Intervention'!AX121^3,'Calcs Women Intervention'!U89,1,1),Utilities!$BG$11:$BL$11),1)</f>
        <v>0.96640394365948745</v>
      </c>
      <c r="W110" s="53">
        <f>MIN(SUMPRODUCT(CHOOSE({1,2,3,4,5,6},'Calcs Women Intervention'!AY121,'Calcs Women Intervention'!AY121^2,'Calcs Women Intervention'!AY121^3,'Calcs Women Intervention'!V89,1,1),Utilities!$BG$11:$BL$11),1)</f>
        <v>0.95856401746093733</v>
      </c>
      <c r="X110" s="53">
        <f>MIN(SUMPRODUCT(CHOOSE({1,2,3,4,5,6},'Calcs Women Intervention'!AZ121,'Calcs Women Intervention'!AZ121^2,'Calcs Women Intervention'!AZ121^3,'Calcs Women Intervention'!W89,1,1),Utilities!$BG$11:$BL$11),1)</f>
        <v>0.95059016927302808</v>
      </c>
      <c r="Y110" s="53">
        <f>MIN(SUMPRODUCT(CHOOSE({1,2,3,4,5,6},'Calcs Women Intervention'!BA121,'Calcs Women Intervention'!BA121^2,'Calcs Women Intervention'!BA121^3,'Calcs Women Intervention'!X89,1,1),Utilities!$BG$11:$BL$11),1)</f>
        <v>0.94248606255569878</v>
      </c>
      <c r="Z110" s="53">
        <f>MIN(SUMPRODUCT(CHOOSE({1,2,3,4,5,6},'Calcs Women Intervention'!BB121,'Calcs Women Intervention'!BB121^2,'Calcs Women Intervention'!BB121^3,'Calcs Women Intervention'!Y89,1,1),Utilities!$BG$11:$BL$11),1)</f>
        <v>0.93425536076888993</v>
      </c>
      <c r="AA110" s="53">
        <f>MIN(SUMPRODUCT(CHOOSE({1,2,3,4,5,6},'Calcs Women Intervention'!BC121,'Calcs Women Intervention'!BC121^2,'Calcs Women Intervention'!BC121^3,'Calcs Women Intervention'!Z89,1,1),Utilities!$BG$11:$BL$11),1)</f>
        <v>0.92590172737254139</v>
      </c>
      <c r="AB110" s="53">
        <f>MIN(SUMPRODUCT(CHOOSE({1,2,3,4,5,6},'Calcs Women Intervention'!BD121,'Calcs Women Intervention'!BD121^2,'Calcs Women Intervention'!BD121^3,'Calcs Women Intervention'!AA89,1,1),Utilities!$BG$11:$BL$11),1)</f>
        <v>0.91742882582659258</v>
      </c>
      <c r="AE110" s="1">
        <v>13</v>
      </c>
      <c r="AF110" s="169">
        <f>SUM(C110*'Calcs Women Intervention'!C55,diabetes_decrement*'Calcs Women Intervention'!BH217,heart_decrement*'Calcs Women Intervention'!BH282,stroke_decrement*'Calcs Women Intervention'!BH347,cancer_decrement*SUM('Calcs Women Intervention'!BH412,'Calcs Women Intervention'!BH477))</f>
        <v>0</v>
      </c>
      <c r="AG110" s="169">
        <f>SUM(D110*'Calcs Women Intervention'!D55,diabetes_decrement*'Calcs Women Intervention'!BI217,heart_decrement*'Calcs Women Intervention'!BI282,stroke_decrement*'Calcs Women Intervention'!BI347,cancer_decrement*SUM('Calcs Women Intervention'!BI412,'Calcs Women Intervention'!BI477))</f>
        <v>0</v>
      </c>
      <c r="AH110" s="169">
        <f>SUM(E110*'Calcs Women Intervention'!E55,diabetes_decrement*'Calcs Women Intervention'!BJ217,heart_decrement*'Calcs Women Intervention'!BJ282,stroke_decrement*'Calcs Women Intervention'!BJ347,cancer_decrement*SUM('Calcs Women Intervention'!BJ412,'Calcs Women Intervention'!BJ477))</f>
        <v>0</v>
      </c>
      <c r="AI110" s="169">
        <f>SUM(F110*'Calcs Women Intervention'!F55,diabetes_decrement*'Calcs Women Intervention'!BK217,heart_decrement*'Calcs Women Intervention'!BK282,stroke_decrement*'Calcs Women Intervention'!BK347,cancer_decrement*SUM('Calcs Women Intervention'!BK412,'Calcs Women Intervention'!BK477))</f>
        <v>0</v>
      </c>
      <c r="AJ110" s="169">
        <f>SUM(G110*'Calcs Women Intervention'!G55,diabetes_decrement*'Calcs Women Intervention'!BL217,heart_decrement*'Calcs Women Intervention'!BL282,stroke_decrement*'Calcs Women Intervention'!BL347,cancer_decrement*SUM('Calcs Women Intervention'!BL412,'Calcs Women Intervention'!BL477))</f>
        <v>0</v>
      </c>
      <c r="AK110" s="169">
        <f>SUM(H110*'Calcs Women Intervention'!H55,diabetes_decrement*'Calcs Women Intervention'!BM217,heart_decrement*'Calcs Women Intervention'!BM282,stroke_decrement*'Calcs Women Intervention'!BM347,cancer_decrement*SUM('Calcs Women Intervention'!BM412,'Calcs Women Intervention'!BM477))</f>
        <v>0</v>
      </c>
      <c r="AL110" s="169">
        <f>SUM(I110*'Calcs Women Intervention'!I55,diabetes_decrement*'Calcs Women Intervention'!BN217,heart_decrement*'Calcs Women Intervention'!BN282,stroke_decrement*'Calcs Women Intervention'!BN347,cancer_decrement*SUM('Calcs Women Intervention'!BN412,'Calcs Women Intervention'!BN477))</f>
        <v>0</v>
      </c>
      <c r="AM110" s="169">
        <f>SUM(J110*'Calcs Women Intervention'!J55,diabetes_decrement*'Calcs Women Intervention'!BO217,heart_decrement*'Calcs Women Intervention'!BO282,stroke_decrement*'Calcs Women Intervention'!BO347,cancer_decrement*SUM('Calcs Women Intervention'!BO412,'Calcs Women Intervention'!BO477))</f>
        <v>0</v>
      </c>
      <c r="AN110" s="169">
        <f>SUM(K110*'Calcs Women Intervention'!K55,diabetes_decrement*'Calcs Women Intervention'!BP217,heart_decrement*'Calcs Women Intervention'!BP282,stroke_decrement*'Calcs Women Intervention'!BP347,cancer_decrement*SUM('Calcs Women Intervention'!BP412,'Calcs Women Intervention'!BP477))</f>
        <v>0</v>
      </c>
      <c r="AO110" s="169">
        <f>SUM(L110*'Calcs Women Intervention'!L55,diabetes_decrement*'Calcs Women Intervention'!BQ217,heart_decrement*'Calcs Women Intervention'!BQ282,stroke_decrement*'Calcs Women Intervention'!BQ347,cancer_decrement*SUM('Calcs Women Intervention'!BQ412,'Calcs Women Intervention'!BQ477))</f>
        <v>0</v>
      </c>
      <c r="AP110" s="169">
        <f>SUM(M110*'Calcs Women Intervention'!M55,diabetes_decrement*'Calcs Women Intervention'!BR217,heart_decrement*'Calcs Women Intervention'!BR282,stroke_decrement*'Calcs Women Intervention'!BR347,cancer_decrement*SUM('Calcs Women Intervention'!BR412,'Calcs Women Intervention'!BR477))</f>
        <v>0</v>
      </c>
      <c r="AQ110" s="169">
        <f>SUM(N110*'Calcs Women Intervention'!N55,diabetes_decrement*'Calcs Women Intervention'!BS217,heart_decrement*'Calcs Women Intervention'!BS282,stroke_decrement*'Calcs Women Intervention'!BS347,cancer_decrement*SUM('Calcs Women Intervention'!BS412,'Calcs Women Intervention'!BS477))</f>
        <v>0</v>
      </c>
      <c r="AR110" s="169">
        <f>SUM(O110*'Calcs Women Intervention'!O55,diabetes_decrement*'Calcs Women Intervention'!BT217,heart_decrement*'Calcs Women Intervention'!BT282,stroke_decrement*'Calcs Women Intervention'!BT347,cancer_decrement*SUM('Calcs Women Intervention'!BT412,'Calcs Women Intervention'!BT477))</f>
        <v>0</v>
      </c>
      <c r="AS110" s="169">
        <f>SUM(P110*'Calcs Women Intervention'!P55,diabetes_decrement*'Calcs Women Intervention'!BU217,heart_decrement*'Calcs Women Intervention'!BU282,stroke_decrement*'Calcs Women Intervention'!BU347,cancer_decrement*SUM('Calcs Women Intervention'!BU412,'Calcs Women Intervention'!BU477))</f>
        <v>0</v>
      </c>
      <c r="AT110" s="169">
        <f>SUM(Q110*'Calcs Women Intervention'!Q55,diabetes_decrement*'Calcs Women Intervention'!BV217,heart_decrement*'Calcs Women Intervention'!BV282,stroke_decrement*'Calcs Women Intervention'!BV347,cancer_decrement*SUM('Calcs Women Intervention'!BV412,'Calcs Women Intervention'!BV477))</f>
        <v>0</v>
      </c>
      <c r="AU110" s="169">
        <f>SUM(R110*'Calcs Women Intervention'!R55,diabetes_decrement*'Calcs Women Intervention'!BW217,heart_decrement*'Calcs Women Intervention'!BW282,stroke_decrement*'Calcs Women Intervention'!BW347,cancer_decrement*SUM('Calcs Women Intervention'!BW412,'Calcs Women Intervention'!BW477))</f>
        <v>0</v>
      </c>
      <c r="AV110" s="169">
        <f>SUM(S110*'Calcs Women Intervention'!S55,diabetes_decrement*'Calcs Women Intervention'!BX217,heart_decrement*'Calcs Women Intervention'!BX282,stroke_decrement*'Calcs Women Intervention'!BX347,cancer_decrement*SUM('Calcs Women Intervention'!BX412,'Calcs Women Intervention'!BX477))</f>
        <v>0</v>
      </c>
      <c r="AW110" s="169">
        <f>SUM(T110*'Calcs Women Intervention'!T55,diabetes_decrement*'Calcs Women Intervention'!BY217,heart_decrement*'Calcs Women Intervention'!BY282,stroke_decrement*'Calcs Women Intervention'!BY347,cancer_decrement*SUM('Calcs Women Intervention'!BY412,'Calcs Women Intervention'!BY477))</f>
        <v>0</v>
      </c>
      <c r="AX110" s="169">
        <f>SUM(U110*'Calcs Women Intervention'!U55,diabetes_decrement*'Calcs Women Intervention'!BZ217,heart_decrement*'Calcs Women Intervention'!BZ282,stroke_decrement*'Calcs Women Intervention'!BZ347,cancer_decrement*SUM('Calcs Women Intervention'!BZ412,'Calcs Women Intervention'!BZ477))</f>
        <v>0</v>
      </c>
      <c r="AY110" s="169">
        <f>SUM(V110*'Calcs Women Intervention'!V55,diabetes_decrement*'Calcs Women Intervention'!CA217,heart_decrement*'Calcs Women Intervention'!CA282,stroke_decrement*'Calcs Women Intervention'!CA347,cancer_decrement*SUM('Calcs Women Intervention'!CA412,'Calcs Women Intervention'!CA477))</f>
        <v>0</v>
      </c>
      <c r="AZ110" s="169">
        <f>SUM(W110*'Calcs Women Intervention'!W55,diabetes_decrement*'Calcs Women Intervention'!CB217,heart_decrement*'Calcs Women Intervention'!CB282,stroke_decrement*'Calcs Women Intervention'!CB347,cancer_decrement*SUM('Calcs Women Intervention'!CB412,'Calcs Women Intervention'!CB477))</f>
        <v>0</v>
      </c>
      <c r="BA110" s="169">
        <f>SUM(X110*'Calcs Women Intervention'!X55,diabetes_decrement*'Calcs Women Intervention'!CC217,heart_decrement*'Calcs Women Intervention'!CC282,stroke_decrement*'Calcs Women Intervention'!CC347,cancer_decrement*SUM('Calcs Women Intervention'!CC412,'Calcs Women Intervention'!CC477))</f>
        <v>0</v>
      </c>
      <c r="BB110" s="169">
        <f>SUM(Y110*'Calcs Women Intervention'!Y55,diabetes_decrement*'Calcs Women Intervention'!CD217,heart_decrement*'Calcs Women Intervention'!CD282,stroke_decrement*'Calcs Women Intervention'!CD347,cancer_decrement*SUM('Calcs Women Intervention'!CD412,'Calcs Women Intervention'!CD477))</f>
        <v>0</v>
      </c>
      <c r="BC110" s="169">
        <f>SUM(Z110*'Calcs Women Intervention'!Z55,diabetes_decrement*'Calcs Women Intervention'!CE217,heart_decrement*'Calcs Women Intervention'!CE282,stroke_decrement*'Calcs Women Intervention'!CE347,cancer_decrement*SUM('Calcs Women Intervention'!CE412,'Calcs Women Intervention'!CE477))</f>
        <v>0</v>
      </c>
      <c r="BD110" s="169">
        <f>SUM(AA110*'Calcs Women Intervention'!AA55,diabetes_decrement*'Calcs Women Intervention'!CF217,heart_decrement*'Calcs Women Intervention'!CF282,stroke_decrement*'Calcs Women Intervention'!CF347,cancer_decrement*SUM('Calcs Women Intervention'!CF412,'Calcs Women Intervention'!CF477))</f>
        <v>0</v>
      </c>
      <c r="BE110" s="169">
        <f>SUM(AB110*'Calcs Women Intervention'!AB55,diabetes_decrement*'Calcs Women Intervention'!CG217,heart_decrement*'Calcs Women Intervention'!CG282,stroke_decrement*'Calcs Women Intervention'!CG347,cancer_decrement*SUM('Calcs Women Intervention'!CG412,'Calcs Women Intervention'!CG477))</f>
        <v>0</v>
      </c>
    </row>
    <row r="111" spans="2:57" x14ac:dyDescent="0.3">
      <c r="B111" s="1">
        <v>14</v>
      </c>
      <c r="C111" s="53"/>
      <c r="D111" s="53"/>
      <c r="E111" s="53"/>
      <c r="F111" s="53"/>
      <c r="G111" s="53"/>
      <c r="H111" s="53"/>
      <c r="I111" s="53"/>
      <c r="J111" s="53"/>
      <c r="K111" s="53"/>
      <c r="L111" s="53"/>
      <c r="M111" s="53"/>
      <c r="N111" s="53"/>
      <c r="O111" s="53"/>
      <c r="P111" s="53"/>
      <c r="Q111" s="53">
        <f>MIN(SUMPRODUCT(CHOOSE({1,2,3,4,5,6},'Calcs Women Intervention'!AS122,'Calcs Women Intervention'!AS122^2,'Calcs Women Intervention'!AS122^3,'Calcs Women Intervention'!P90,1,1),Utilities!$BG$11:$BL$11),1)</f>
        <v>1</v>
      </c>
      <c r="R111" s="53">
        <f>MIN(SUMPRODUCT(CHOOSE({1,2,3,4,5,6},'Calcs Women Intervention'!AT122,'Calcs Women Intervention'!AT122^2,'Calcs Women Intervention'!AT122^3,'Calcs Women Intervention'!Q90,1,1),Utilities!$BG$11:$BL$11),1)</f>
        <v>1</v>
      </c>
      <c r="S111" s="53">
        <f>MIN(SUMPRODUCT(CHOOSE({1,2,3,4,5,6},'Calcs Women Intervention'!AU122,'Calcs Women Intervention'!AU122^2,'Calcs Women Intervention'!AU122^3,'Calcs Women Intervention'!R90,1,1),Utilities!$BG$11:$BL$11),1)</f>
        <v>0.99635115936129459</v>
      </c>
      <c r="T111" s="53">
        <f>MIN(SUMPRODUCT(CHOOSE({1,2,3,4,5,6},'Calcs Women Intervention'!AV122,'Calcs Women Intervention'!AV122^2,'Calcs Women Intervention'!AV122^3,'Calcs Women Intervention'!S90,1,1),Utilities!$BG$11:$BL$11),1)</f>
        <v>0.9890835557195814</v>
      </c>
      <c r="U111" s="53">
        <f>MIN(SUMPRODUCT(CHOOSE({1,2,3,4,5,6},'Calcs Women Intervention'!AW122,'Calcs Women Intervention'!AW122^2,'Calcs Women Intervention'!AW122^3,'Calcs Women Intervention'!T90,1,1),Utilities!$BG$11:$BL$11),1)</f>
        <v>0.98166737624874911</v>
      </c>
      <c r="V111" s="53">
        <f>MIN(SUMPRODUCT(CHOOSE({1,2,3,4,5,6},'Calcs Women Intervention'!AX122,'Calcs Women Intervention'!AX122^2,'Calcs Women Intervention'!AX122^3,'Calcs Women Intervention'!U90,1,1),Utilities!$BG$11:$BL$11),1)</f>
        <v>0.97410628440873825</v>
      </c>
      <c r="W111" s="53">
        <f>MIN(SUMPRODUCT(CHOOSE({1,2,3,4,5,6},'Calcs Women Intervention'!AY122,'Calcs Women Intervention'!AY122^2,'Calcs Women Intervention'!AY122^3,'Calcs Women Intervention'!V90,1,1),Utilities!$BG$11:$BL$11),1)</f>
        <v>0.96640394365948745</v>
      </c>
      <c r="X111" s="53">
        <f>MIN(SUMPRODUCT(CHOOSE({1,2,3,4,5,6},'Calcs Women Intervention'!AZ122,'Calcs Women Intervention'!AZ122^2,'Calcs Women Intervention'!AZ122^3,'Calcs Women Intervention'!W90,1,1),Utilities!$BG$11:$BL$11),1)</f>
        <v>0.95856401746093733</v>
      </c>
      <c r="Y111" s="53">
        <f>MIN(SUMPRODUCT(CHOOSE({1,2,3,4,5,6},'Calcs Women Intervention'!BA122,'Calcs Women Intervention'!BA122^2,'Calcs Women Intervention'!BA122^3,'Calcs Women Intervention'!X90,1,1),Utilities!$BG$11:$BL$11),1)</f>
        <v>0.95059016927302808</v>
      </c>
      <c r="Z111" s="53">
        <f>MIN(SUMPRODUCT(CHOOSE({1,2,3,4,5,6},'Calcs Women Intervention'!BB122,'Calcs Women Intervention'!BB122^2,'Calcs Women Intervention'!BB122^3,'Calcs Women Intervention'!Y90,1,1),Utilities!$BG$11:$BL$11),1)</f>
        <v>0.94248606255569878</v>
      </c>
      <c r="AA111" s="53">
        <f>MIN(SUMPRODUCT(CHOOSE({1,2,3,4,5,6},'Calcs Women Intervention'!BC122,'Calcs Women Intervention'!BC122^2,'Calcs Women Intervention'!BC122^3,'Calcs Women Intervention'!Z90,1,1),Utilities!$BG$11:$BL$11),1)</f>
        <v>0.93425536076888993</v>
      </c>
      <c r="AB111" s="53">
        <f>MIN(SUMPRODUCT(CHOOSE({1,2,3,4,5,6},'Calcs Women Intervention'!BD122,'Calcs Women Intervention'!BD122^2,'Calcs Women Intervention'!BD122^3,'Calcs Women Intervention'!AA90,1,1),Utilities!$BG$11:$BL$11),1)</f>
        <v>0.92590172737254139</v>
      </c>
      <c r="AE111" s="1">
        <v>14</v>
      </c>
      <c r="AF111" s="169">
        <f>SUM(C111*'Calcs Women Intervention'!C56,diabetes_decrement*'Calcs Women Intervention'!BH218,heart_decrement*'Calcs Women Intervention'!BH283,stroke_decrement*'Calcs Women Intervention'!BH348,cancer_decrement*SUM('Calcs Women Intervention'!BH413,'Calcs Women Intervention'!BH478))</f>
        <v>0</v>
      </c>
      <c r="AG111" s="169">
        <f>SUM(D111*'Calcs Women Intervention'!D56,diabetes_decrement*'Calcs Women Intervention'!BI218,heart_decrement*'Calcs Women Intervention'!BI283,stroke_decrement*'Calcs Women Intervention'!BI348,cancer_decrement*SUM('Calcs Women Intervention'!BI413,'Calcs Women Intervention'!BI478))</f>
        <v>0</v>
      </c>
      <c r="AH111" s="169">
        <f>SUM(E111*'Calcs Women Intervention'!E56,diabetes_decrement*'Calcs Women Intervention'!BJ218,heart_decrement*'Calcs Women Intervention'!BJ283,stroke_decrement*'Calcs Women Intervention'!BJ348,cancer_decrement*SUM('Calcs Women Intervention'!BJ413,'Calcs Women Intervention'!BJ478))</f>
        <v>0</v>
      </c>
      <c r="AI111" s="169">
        <f>SUM(F111*'Calcs Women Intervention'!F56,diabetes_decrement*'Calcs Women Intervention'!BK218,heart_decrement*'Calcs Women Intervention'!BK283,stroke_decrement*'Calcs Women Intervention'!BK348,cancer_decrement*SUM('Calcs Women Intervention'!BK413,'Calcs Women Intervention'!BK478))</f>
        <v>0</v>
      </c>
      <c r="AJ111" s="169">
        <f>SUM(G111*'Calcs Women Intervention'!G56,diabetes_decrement*'Calcs Women Intervention'!BL218,heart_decrement*'Calcs Women Intervention'!BL283,stroke_decrement*'Calcs Women Intervention'!BL348,cancer_decrement*SUM('Calcs Women Intervention'!BL413,'Calcs Women Intervention'!BL478))</f>
        <v>0</v>
      </c>
      <c r="AK111" s="169">
        <f>SUM(H111*'Calcs Women Intervention'!H56,diabetes_decrement*'Calcs Women Intervention'!BM218,heart_decrement*'Calcs Women Intervention'!BM283,stroke_decrement*'Calcs Women Intervention'!BM348,cancer_decrement*SUM('Calcs Women Intervention'!BM413,'Calcs Women Intervention'!BM478))</f>
        <v>0</v>
      </c>
      <c r="AL111" s="169">
        <f>SUM(I111*'Calcs Women Intervention'!I56,diabetes_decrement*'Calcs Women Intervention'!BN218,heart_decrement*'Calcs Women Intervention'!BN283,stroke_decrement*'Calcs Women Intervention'!BN348,cancer_decrement*SUM('Calcs Women Intervention'!BN413,'Calcs Women Intervention'!BN478))</f>
        <v>0</v>
      </c>
      <c r="AM111" s="169">
        <f>SUM(J111*'Calcs Women Intervention'!J56,diabetes_decrement*'Calcs Women Intervention'!BO218,heart_decrement*'Calcs Women Intervention'!BO283,stroke_decrement*'Calcs Women Intervention'!BO348,cancer_decrement*SUM('Calcs Women Intervention'!BO413,'Calcs Women Intervention'!BO478))</f>
        <v>0</v>
      </c>
      <c r="AN111" s="169">
        <f>SUM(K111*'Calcs Women Intervention'!K56,diabetes_decrement*'Calcs Women Intervention'!BP218,heart_decrement*'Calcs Women Intervention'!BP283,stroke_decrement*'Calcs Women Intervention'!BP348,cancer_decrement*SUM('Calcs Women Intervention'!BP413,'Calcs Women Intervention'!BP478))</f>
        <v>0</v>
      </c>
      <c r="AO111" s="169">
        <f>SUM(L111*'Calcs Women Intervention'!L56,diabetes_decrement*'Calcs Women Intervention'!BQ218,heart_decrement*'Calcs Women Intervention'!BQ283,stroke_decrement*'Calcs Women Intervention'!BQ348,cancer_decrement*SUM('Calcs Women Intervention'!BQ413,'Calcs Women Intervention'!BQ478))</f>
        <v>0</v>
      </c>
      <c r="AP111" s="169">
        <f>SUM(M111*'Calcs Women Intervention'!M56,diabetes_decrement*'Calcs Women Intervention'!BR218,heart_decrement*'Calcs Women Intervention'!BR283,stroke_decrement*'Calcs Women Intervention'!BR348,cancer_decrement*SUM('Calcs Women Intervention'!BR413,'Calcs Women Intervention'!BR478))</f>
        <v>0</v>
      </c>
      <c r="AQ111" s="169">
        <f>SUM(N111*'Calcs Women Intervention'!N56,diabetes_decrement*'Calcs Women Intervention'!BS218,heart_decrement*'Calcs Women Intervention'!BS283,stroke_decrement*'Calcs Women Intervention'!BS348,cancer_decrement*SUM('Calcs Women Intervention'!BS413,'Calcs Women Intervention'!BS478))</f>
        <v>0</v>
      </c>
      <c r="AR111" s="169">
        <f>SUM(O111*'Calcs Women Intervention'!O56,diabetes_decrement*'Calcs Women Intervention'!BT218,heart_decrement*'Calcs Women Intervention'!BT283,stroke_decrement*'Calcs Women Intervention'!BT348,cancer_decrement*SUM('Calcs Women Intervention'!BT413,'Calcs Women Intervention'!BT478))</f>
        <v>0</v>
      </c>
      <c r="AS111" s="169">
        <f>SUM(P111*'Calcs Women Intervention'!P56,diabetes_decrement*'Calcs Women Intervention'!BU218,heart_decrement*'Calcs Women Intervention'!BU283,stroke_decrement*'Calcs Women Intervention'!BU348,cancer_decrement*SUM('Calcs Women Intervention'!BU413,'Calcs Women Intervention'!BU478))</f>
        <v>0</v>
      </c>
      <c r="AT111" s="169">
        <f>SUM(Q111*'Calcs Women Intervention'!Q56,diabetes_decrement*'Calcs Women Intervention'!BV218,heart_decrement*'Calcs Women Intervention'!BV283,stroke_decrement*'Calcs Women Intervention'!BV348,cancer_decrement*SUM('Calcs Women Intervention'!BV413,'Calcs Women Intervention'!BV478))</f>
        <v>0</v>
      </c>
      <c r="AU111" s="169">
        <f>SUM(R111*'Calcs Women Intervention'!R56,diabetes_decrement*'Calcs Women Intervention'!BW218,heart_decrement*'Calcs Women Intervention'!BW283,stroke_decrement*'Calcs Women Intervention'!BW348,cancer_decrement*SUM('Calcs Women Intervention'!BW413,'Calcs Women Intervention'!BW478))</f>
        <v>0</v>
      </c>
      <c r="AV111" s="169">
        <f>SUM(S111*'Calcs Women Intervention'!S56,diabetes_decrement*'Calcs Women Intervention'!BX218,heart_decrement*'Calcs Women Intervention'!BX283,stroke_decrement*'Calcs Women Intervention'!BX348,cancer_decrement*SUM('Calcs Women Intervention'!BX413,'Calcs Women Intervention'!BX478))</f>
        <v>0</v>
      </c>
      <c r="AW111" s="169">
        <f>SUM(T111*'Calcs Women Intervention'!T56,diabetes_decrement*'Calcs Women Intervention'!BY218,heart_decrement*'Calcs Women Intervention'!BY283,stroke_decrement*'Calcs Women Intervention'!BY348,cancer_decrement*SUM('Calcs Women Intervention'!BY413,'Calcs Women Intervention'!BY478))</f>
        <v>0</v>
      </c>
      <c r="AX111" s="169">
        <f>SUM(U111*'Calcs Women Intervention'!U56,diabetes_decrement*'Calcs Women Intervention'!BZ218,heart_decrement*'Calcs Women Intervention'!BZ283,stroke_decrement*'Calcs Women Intervention'!BZ348,cancer_decrement*SUM('Calcs Women Intervention'!BZ413,'Calcs Women Intervention'!BZ478))</f>
        <v>0</v>
      </c>
      <c r="AY111" s="169">
        <f>SUM(V111*'Calcs Women Intervention'!V56,diabetes_decrement*'Calcs Women Intervention'!CA218,heart_decrement*'Calcs Women Intervention'!CA283,stroke_decrement*'Calcs Women Intervention'!CA348,cancer_decrement*SUM('Calcs Women Intervention'!CA413,'Calcs Women Intervention'!CA478))</f>
        <v>0</v>
      </c>
      <c r="AZ111" s="169">
        <f>SUM(W111*'Calcs Women Intervention'!W56,diabetes_decrement*'Calcs Women Intervention'!CB218,heart_decrement*'Calcs Women Intervention'!CB283,stroke_decrement*'Calcs Women Intervention'!CB348,cancer_decrement*SUM('Calcs Women Intervention'!CB413,'Calcs Women Intervention'!CB478))</f>
        <v>0</v>
      </c>
      <c r="BA111" s="169">
        <f>SUM(X111*'Calcs Women Intervention'!X56,diabetes_decrement*'Calcs Women Intervention'!CC218,heart_decrement*'Calcs Women Intervention'!CC283,stroke_decrement*'Calcs Women Intervention'!CC348,cancer_decrement*SUM('Calcs Women Intervention'!CC413,'Calcs Women Intervention'!CC478))</f>
        <v>0</v>
      </c>
      <c r="BB111" s="169">
        <f>SUM(Y111*'Calcs Women Intervention'!Y56,diabetes_decrement*'Calcs Women Intervention'!CD218,heart_decrement*'Calcs Women Intervention'!CD283,stroke_decrement*'Calcs Women Intervention'!CD348,cancer_decrement*SUM('Calcs Women Intervention'!CD413,'Calcs Women Intervention'!CD478))</f>
        <v>0</v>
      </c>
      <c r="BC111" s="169">
        <f>SUM(Z111*'Calcs Women Intervention'!Z56,diabetes_decrement*'Calcs Women Intervention'!CE218,heart_decrement*'Calcs Women Intervention'!CE283,stroke_decrement*'Calcs Women Intervention'!CE348,cancer_decrement*SUM('Calcs Women Intervention'!CE413,'Calcs Women Intervention'!CE478))</f>
        <v>0</v>
      </c>
      <c r="BD111" s="169">
        <f>SUM(AA111*'Calcs Women Intervention'!AA56,diabetes_decrement*'Calcs Women Intervention'!CF218,heart_decrement*'Calcs Women Intervention'!CF283,stroke_decrement*'Calcs Women Intervention'!CF348,cancer_decrement*SUM('Calcs Women Intervention'!CF413,'Calcs Women Intervention'!CF478))</f>
        <v>0</v>
      </c>
      <c r="BE111" s="169">
        <f>SUM(AB111*'Calcs Women Intervention'!AB56,diabetes_decrement*'Calcs Women Intervention'!CG218,heart_decrement*'Calcs Women Intervention'!CG283,stroke_decrement*'Calcs Women Intervention'!CG348,cancer_decrement*SUM('Calcs Women Intervention'!CG413,'Calcs Women Intervention'!CG478))</f>
        <v>0</v>
      </c>
    </row>
    <row r="112" spans="2:57" x14ac:dyDescent="0.3">
      <c r="B112" s="1">
        <v>15</v>
      </c>
      <c r="C112" s="53"/>
      <c r="D112" s="53"/>
      <c r="E112" s="53"/>
      <c r="F112" s="53"/>
      <c r="G112" s="53"/>
      <c r="H112" s="53"/>
      <c r="I112" s="53"/>
      <c r="J112" s="53"/>
      <c r="K112" s="53"/>
      <c r="L112" s="53"/>
      <c r="M112" s="53"/>
      <c r="N112" s="53"/>
      <c r="O112" s="53"/>
      <c r="P112" s="53"/>
      <c r="Q112" s="53"/>
      <c r="R112" s="53">
        <f>MIN(SUMPRODUCT(CHOOSE({1,2,3,4,5,6},'Calcs Women Intervention'!AT123,'Calcs Women Intervention'!AT123^2,'Calcs Women Intervention'!AT123^3,'Calcs Women Intervention'!Q91,1,1),Utilities!$BG$11:$BL$11),1)</f>
        <v>1</v>
      </c>
      <c r="S112" s="53">
        <f>MIN(SUMPRODUCT(CHOOSE({1,2,3,4,5,6},'Calcs Women Intervention'!AU123,'Calcs Women Intervention'!AU123^2,'Calcs Women Intervention'!AU123^3,'Calcs Women Intervention'!R91,1,1),Utilities!$BG$11:$BL$11),1)</f>
        <v>1</v>
      </c>
      <c r="T112" s="53">
        <f>MIN(SUMPRODUCT(CHOOSE({1,2,3,4,5,6},'Calcs Women Intervention'!AV123,'Calcs Women Intervention'!AV123^2,'Calcs Women Intervention'!AV123^3,'Calcs Women Intervention'!S91,1,1),Utilities!$BG$11:$BL$11),1)</f>
        <v>0.99635115936129459</v>
      </c>
      <c r="U112" s="53">
        <f>MIN(SUMPRODUCT(CHOOSE({1,2,3,4,5,6},'Calcs Women Intervention'!AW123,'Calcs Women Intervention'!AW123^2,'Calcs Women Intervention'!AW123^3,'Calcs Women Intervention'!T91,1,1),Utilities!$BG$11:$BL$11),1)</f>
        <v>0.9890835557195814</v>
      </c>
      <c r="V112" s="53">
        <f>MIN(SUMPRODUCT(CHOOSE({1,2,3,4,5,6},'Calcs Women Intervention'!AX123,'Calcs Women Intervention'!AX123^2,'Calcs Women Intervention'!AX123^3,'Calcs Women Intervention'!U91,1,1),Utilities!$BG$11:$BL$11),1)</f>
        <v>0.98166737624874911</v>
      </c>
      <c r="W112" s="53">
        <f>MIN(SUMPRODUCT(CHOOSE({1,2,3,4,5,6},'Calcs Women Intervention'!AY123,'Calcs Women Intervention'!AY123^2,'Calcs Women Intervention'!AY123^3,'Calcs Women Intervention'!V91,1,1),Utilities!$BG$11:$BL$11),1)</f>
        <v>0.97410628440873825</v>
      </c>
      <c r="X112" s="53">
        <f>MIN(SUMPRODUCT(CHOOSE({1,2,3,4,5,6},'Calcs Women Intervention'!AZ123,'Calcs Women Intervention'!AZ123^2,'Calcs Women Intervention'!AZ123^3,'Calcs Women Intervention'!W91,1,1),Utilities!$BG$11:$BL$11),1)</f>
        <v>0.96640394365948745</v>
      </c>
      <c r="Y112" s="53">
        <f>MIN(SUMPRODUCT(CHOOSE({1,2,3,4,5,6},'Calcs Women Intervention'!BA123,'Calcs Women Intervention'!BA123^2,'Calcs Women Intervention'!BA123^3,'Calcs Women Intervention'!X91,1,1),Utilities!$BG$11:$BL$11),1)</f>
        <v>0.95856401746093733</v>
      </c>
      <c r="Z112" s="53">
        <f>MIN(SUMPRODUCT(CHOOSE({1,2,3,4,5,6},'Calcs Women Intervention'!BB123,'Calcs Women Intervention'!BB123^2,'Calcs Women Intervention'!BB123^3,'Calcs Women Intervention'!Y91,1,1),Utilities!$BG$11:$BL$11),1)</f>
        <v>0.95059016927302808</v>
      </c>
      <c r="AA112" s="53">
        <f>MIN(SUMPRODUCT(CHOOSE({1,2,3,4,5,6},'Calcs Women Intervention'!BC123,'Calcs Women Intervention'!BC123^2,'Calcs Women Intervention'!BC123^3,'Calcs Women Intervention'!Z91,1,1),Utilities!$BG$11:$BL$11),1)</f>
        <v>0.94248606255569878</v>
      </c>
      <c r="AB112" s="53">
        <f>MIN(SUMPRODUCT(CHOOSE({1,2,3,4,5,6},'Calcs Women Intervention'!BD123,'Calcs Women Intervention'!BD123^2,'Calcs Women Intervention'!BD123^3,'Calcs Women Intervention'!AA91,1,1),Utilities!$BG$11:$BL$11),1)</f>
        <v>0.93425536076888993</v>
      </c>
      <c r="AE112" s="1">
        <v>15</v>
      </c>
      <c r="AF112" s="169">
        <f>SUM(C112*'Calcs Women Intervention'!C57,diabetes_decrement*'Calcs Women Intervention'!BH219,heart_decrement*'Calcs Women Intervention'!BH284,stroke_decrement*'Calcs Women Intervention'!BH349,cancer_decrement*SUM('Calcs Women Intervention'!BH414,'Calcs Women Intervention'!BH479))</f>
        <v>0</v>
      </c>
      <c r="AG112" s="169">
        <f>SUM(D112*'Calcs Women Intervention'!D57,diabetes_decrement*'Calcs Women Intervention'!BI219,heart_decrement*'Calcs Women Intervention'!BI284,stroke_decrement*'Calcs Women Intervention'!BI349,cancer_decrement*SUM('Calcs Women Intervention'!BI414,'Calcs Women Intervention'!BI479))</f>
        <v>0</v>
      </c>
      <c r="AH112" s="169">
        <f>SUM(E112*'Calcs Women Intervention'!E57,diabetes_decrement*'Calcs Women Intervention'!BJ219,heart_decrement*'Calcs Women Intervention'!BJ284,stroke_decrement*'Calcs Women Intervention'!BJ349,cancer_decrement*SUM('Calcs Women Intervention'!BJ414,'Calcs Women Intervention'!BJ479))</f>
        <v>0</v>
      </c>
      <c r="AI112" s="169">
        <f>SUM(F112*'Calcs Women Intervention'!F57,diabetes_decrement*'Calcs Women Intervention'!BK219,heart_decrement*'Calcs Women Intervention'!BK284,stroke_decrement*'Calcs Women Intervention'!BK349,cancer_decrement*SUM('Calcs Women Intervention'!BK414,'Calcs Women Intervention'!BK479))</f>
        <v>0</v>
      </c>
      <c r="AJ112" s="169">
        <f>SUM(G112*'Calcs Women Intervention'!G57,diabetes_decrement*'Calcs Women Intervention'!BL219,heart_decrement*'Calcs Women Intervention'!BL284,stroke_decrement*'Calcs Women Intervention'!BL349,cancer_decrement*SUM('Calcs Women Intervention'!BL414,'Calcs Women Intervention'!BL479))</f>
        <v>0</v>
      </c>
      <c r="AK112" s="169">
        <f>SUM(H112*'Calcs Women Intervention'!H57,diabetes_decrement*'Calcs Women Intervention'!BM219,heart_decrement*'Calcs Women Intervention'!BM284,stroke_decrement*'Calcs Women Intervention'!BM349,cancer_decrement*SUM('Calcs Women Intervention'!BM414,'Calcs Women Intervention'!BM479))</f>
        <v>0</v>
      </c>
      <c r="AL112" s="169">
        <f>SUM(I112*'Calcs Women Intervention'!I57,diabetes_decrement*'Calcs Women Intervention'!BN219,heart_decrement*'Calcs Women Intervention'!BN284,stroke_decrement*'Calcs Women Intervention'!BN349,cancer_decrement*SUM('Calcs Women Intervention'!BN414,'Calcs Women Intervention'!BN479))</f>
        <v>0</v>
      </c>
      <c r="AM112" s="169">
        <f>SUM(J112*'Calcs Women Intervention'!J57,diabetes_decrement*'Calcs Women Intervention'!BO219,heart_decrement*'Calcs Women Intervention'!BO284,stroke_decrement*'Calcs Women Intervention'!BO349,cancer_decrement*SUM('Calcs Women Intervention'!BO414,'Calcs Women Intervention'!BO479))</f>
        <v>0</v>
      </c>
      <c r="AN112" s="169">
        <f>SUM(K112*'Calcs Women Intervention'!K57,diabetes_decrement*'Calcs Women Intervention'!BP219,heart_decrement*'Calcs Women Intervention'!BP284,stroke_decrement*'Calcs Women Intervention'!BP349,cancer_decrement*SUM('Calcs Women Intervention'!BP414,'Calcs Women Intervention'!BP479))</f>
        <v>0</v>
      </c>
      <c r="AO112" s="169">
        <f>SUM(L112*'Calcs Women Intervention'!L57,diabetes_decrement*'Calcs Women Intervention'!BQ219,heart_decrement*'Calcs Women Intervention'!BQ284,stroke_decrement*'Calcs Women Intervention'!BQ349,cancer_decrement*SUM('Calcs Women Intervention'!BQ414,'Calcs Women Intervention'!BQ479))</f>
        <v>0</v>
      </c>
      <c r="AP112" s="169">
        <f>SUM(M112*'Calcs Women Intervention'!M57,diabetes_decrement*'Calcs Women Intervention'!BR219,heart_decrement*'Calcs Women Intervention'!BR284,stroke_decrement*'Calcs Women Intervention'!BR349,cancer_decrement*SUM('Calcs Women Intervention'!BR414,'Calcs Women Intervention'!BR479))</f>
        <v>0</v>
      </c>
      <c r="AQ112" s="169">
        <f>SUM(N112*'Calcs Women Intervention'!N57,diabetes_decrement*'Calcs Women Intervention'!BS219,heart_decrement*'Calcs Women Intervention'!BS284,stroke_decrement*'Calcs Women Intervention'!BS349,cancer_decrement*SUM('Calcs Women Intervention'!BS414,'Calcs Women Intervention'!BS479))</f>
        <v>0</v>
      </c>
      <c r="AR112" s="169">
        <f>SUM(O112*'Calcs Women Intervention'!O57,diabetes_decrement*'Calcs Women Intervention'!BT219,heart_decrement*'Calcs Women Intervention'!BT284,stroke_decrement*'Calcs Women Intervention'!BT349,cancer_decrement*SUM('Calcs Women Intervention'!BT414,'Calcs Women Intervention'!BT479))</f>
        <v>0</v>
      </c>
      <c r="AS112" s="169">
        <f>SUM(P112*'Calcs Women Intervention'!P57,diabetes_decrement*'Calcs Women Intervention'!BU219,heart_decrement*'Calcs Women Intervention'!BU284,stroke_decrement*'Calcs Women Intervention'!BU349,cancer_decrement*SUM('Calcs Women Intervention'!BU414,'Calcs Women Intervention'!BU479))</f>
        <v>0</v>
      </c>
      <c r="AT112" s="169">
        <f>SUM(Q112*'Calcs Women Intervention'!Q57,diabetes_decrement*'Calcs Women Intervention'!BV219,heart_decrement*'Calcs Women Intervention'!BV284,stroke_decrement*'Calcs Women Intervention'!BV349,cancer_decrement*SUM('Calcs Women Intervention'!BV414,'Calcs Women Intervention'!BV479))</f>
        <v>0</v>
      </c>
      <c r="AU112" s="169">
        <f>SUM(R112*'Calcs Women Intervention'!R57,diabetes_decrement*'Calcs Women Intervention'!BW219,heart_decrement*'Calcs Women Intervention'!BW284,stroke_decrement*'Calcs Women Intervention'!BW349,cancer_decrement*SUM('Calcs Women Intervention'!BW414,'Calcs Women Intervention'!BW479))</f>
        <v>0</v>
      </c>
      <c r="AV112" s="169">
        <f>SUM(S112*'Calcs Women Intervention'!S57,diabetes_decrement*'Calcs Women Intervention'!BX219,heart_decrement*'Calcs Women Intervention'!BX284,stroke_decrement*'Calcs Women Intervention'!BX349,cancer_decrement*SUM('Calcs Women Intervention'!BX414,'Calcs Women Intervention'!BX479))</f>
        <v>0</v>
      </c>
      <c r="AW112" s="169">
        <f>SUM(T112*'Calcs Women Intervention'!T57,diabetes_decrement*'Calcs Women Intervention'!BY219,heart_decrement*'Calcs Women Intervention'!BY284,stroke_decrement*'Calcs Women Intervention'!BY349,cancer_decrement*SUM('Calcs Women Intervention'!BY414,'Calcs Women Intervention'!BY479))</f>
        <v>0</v>
      </c>
      <c r="AX112" s="169">
        <f>SUM(U112*'Calcs Women Intervention'!U57,diabetes_decrement*'Calcs Women Intervention'!BZ219,heart_decrement*'Calcs Women Intervention'!BZ284,stroke_decrement*'Calcs Women Intervention'!BZ349,cancer_decrement*SUM('Calcs Women Intervention'!BZ414,'Calcs Women Intervention'!BZ479))</f>
        <v>0</v>
      </c>
      <c r="AY112" s="169">
        <f>SUM(V112*'Calcs Women Intervention'!V57,diabetes_decrement*'Calcs Women Intervention'!CA219,heart_decrement*'Calcs Women Intervention'!CA284,stroke_decrement*'Calcs Women Intervention'!CA349,cancer_decrement*SUM('Calcs Women Intervention'!CA414,'Calcs Women Intervention'!CA479))</f>
        <v>0</v>
      </c>
      <c r="AZ112" s="169">
        <f>SUM(W112*'Calcs Women Intervention'!W57,diabetes_decrement*'Calcs Women Intervention'!CB219,heart_decrement*'Calcs Women Intervention'!CB284,stroke_decrement*'Calcs Women Intervention'!CB349,cancer_decrement*SUM('Calcs Women Intervention'!CB414,'Calcs Women Intervention'!CB479))</f>
        <v>0</v>
      </c>
      <c r="BA112" s="169">
        <f>SUM(X112*'Calcs Women Intervention'!X57,diabetes_decrement*'Calcs Women Intervention'!CC219,heart_decrement*'Calcs Women Intervention'!CC284,stroke_decrement*'Calcs Women Intervention'!CC349,cancer_decrement*SUM('Calcs Women Intervention'!CC414,'Calcs Women Intervention'!CC479))</f>
        <v>0</v>
      </c>
      <c r="BB112" s="169">
        <f>SUM(Y112*'Calcs Women Intervention'!Y57,diabetes_decrement*'Calcs Women Intervention'!CD219,heart_decrement*'Calcs Women Intervention'!CD284,stroke_decrement*'Calcs Women Intervention'!CD349,cancer_decrement*SUM('Calcs Women Intervention'!CD414,'Calcs Women Intervention'!CD479))</f>
        <v>0</v>
      </c>
      <c r="BC112" s="169">
        <f>SUM(Z112*'Calcs Women Intervention'!Z57,diabetes_decrement*'Calcs Women Intervention'!CE219,heart_decrement*'Calcs Women Intervention'!CE284,stroke_decrement*'Calcs Women Intervention'!CE349,cancer_decrement*SUM('Calcs Women Intervention'!CE414,'Calcs Women Intervention'!CE479))</f>
        <v>0</v>
      </c>
      <c r="BD112" s="169">
        <f>SUM(AA112*'Calcs Women Intervention'!AA57,diabetes_decrement*'Calcs Women Intervention'!CF219,heart_decrement*'Calcs Women Intervention'!CF284,stroke_decrement*'Calcs Women Intervention'!CF349,cancer_decrement*SUM('Calcs Women Intervention'!CF414,'Calcs Women Intervention'!CF479))</f>
        <v>0</v>
      </c>
      <c r="BE112" s="169">
        <f>SUM(AB112*'Calcs Women Intervention'!AB57,diabetes_decrement*'Calcs Women Intervention'!CG219,heart_decrement*'Calcs Women Intervention'!CG284,stroke_decrement*'Calcs Women Intervention'!CG349,cancer_decrement*SUM('Calcs Women Intervention'!CG414,'Calcs Women Intervention'!CG479))</f>
        <v>0</v>
      </c>
    </row>
    <row r="113" spans="2:57" x14ac:dyDescent="0.3">
      <c r="B113" s="1">
        <v>16</v>
      </c>
      <c r="C113" s="53"/>
      <c r="D113" s="53"/>
      <c r="E113" s="53"/>
      <c r="F113" s="53"/>
      <c r="G113" s="53"/>
      <c r="H113" s="53"/>
      <c r="I113" s="53"/>
      <c r="J113" s="53"/>
      <c r="K113" s="53"/>
      <c r="L113" s="53"/>
      <c r="M113" s="53"/>
      <c r="N113" s="53"/>
      <c r="O113" s="53"/>
      <c r="P113" s="53"/>
      <c r="Q113" s="53"/>
      <c r="R113" s="53"/>
      <c r="S113" s="53">
        <f>MIN(SUMPRODUCT(CHOOSE({1,2,3,4,5,6},'Calcs Women Intervention'!AU124,'Calcs Women Intervention'!AU124^2,'Calcs Women Intervention'!AU124^3,'Calcs Women Intervention'!R92,1,1),Utilities!$BG$11:$BL$11),1)</f>
        <v>1</v>
      </c>
      <c r="T113" s="53">
        <f>MIN(SUMPRODUCT(CHOOSE({1,2,3,4,5,6},'Calcs Women Intervention'!AV124,'Calcs Women Intervention'!AV124^2,'Calcs Women Intervention'!AV124^3,'Calcs Women Intervention'!S92,1,1),Utilities!$BG$11:$BL$11),1)</f>
        <v>1</v>
      </c>
      <c r="U113" s="53">
        <f>MIN(SUMPRODUCT(CHOOSE({1,2,3,4,5,6},'Calcs Women Intervention'!AW124,'Calcs Women Intervention'!AW124^2,'Calcs Women Intervention'!AW124^3,'Calcs Women Intervention'!T92,1,1),Utilities!$BG$11:$BL$11),1)</f>
        <v>0.99635115936129459</v>
      </c>
      <c r="V113" s="53">
        <f>MIN(SUMPRODUCT(CHOOSE({1,2,3,4,5,6},'Calcs Women Intervention'!AX124,'Calcs Women Intervention'!AX124^2,'Calcs Women Intervention'!AX124^3,'Calcs Women Intervention'!U92,1,1),Utilities!$BG$11:$BL$11),1)</f>
        <v>0.9890835557195814</v>
      </c>
      <c r="W113" s="53">
        <f>MIN(SUMPRODUCT(CHOOSE({1,2,3,4,5,6},'Calcs Women Intervention'!AY124,'Calcs Women Intervention'!AY124^2,'Calcs Women Intervention'!AY124^3,'Calcs Women Intervention'!V92,1,1),Utilities!$BG$11:$BL$11),1)</f>
        <v>0.98166737624874911</v>
      </c>
      <c r="X113" s="53">
        <f>MIN(SUMPRODUCT(CHOOSE({1,2,3,4,5,6},'Calcs Women Intervention'!AZ124,'Calcs Women Intervention'!AZ124^2,'Calcs Women Intervention'!AZ124^3,'Calcs Women Intervention'!W92,1,1),Utilities!$BG$11:$BL$11),1)</f>
        <v>0.97410628440873825</v>
      </c>
      <c r="Y113" s="53">
        <f>MIN(SUMPRODUCT(CHOOSE({1,2,3,4,5,6},'Calcs Women Intervention'!BA124,'Calcs Women Intervention'!BA124^2,'Calcs Women Intervention'!BA124^3,'Calcs Women Intervention'!X92,1,1),Utilities!$BG$11:$BL$11),1)</f>
        <v>0.96640394365948745</v>
      </c>
      <c r="Z113" s="53">
        <f>MIN(SUMPRODUCT(CHOOSE({1,2,3,4,5,6},'Calcs Women Intervention'!BB124,'Calcs Women Intervention'!BB124^2,'Calcs Women Intervention'!BB124^3,'Calcs Women Intervention'!Y92,1,1),Utilities!$BG$11:$BL$11),1)</f>
        <v>0.95856401746093733</v>
      </c>
      <c r="AA113" s="53">
        <f>MIN(SUMPRODUCT(CHOOSE({1,2,3,4,5,6},'Calcs Women Intervention'!BC124,'Calcs Women Intervention'!BC124^2,'Calcs Women Intervention'!BC124^3,'Calcs Women Intervention'!Z92,1,1),Utilities!$BG$11:$BL$11),1)</f>
        <v>0.95059016927302808</v>
      </c>
      <c r="AB113" s="53">
        <f>MIN(SUMPRODUCT(CHOOSE({1,2,3,4,5,6},'Calcs Women Intervention'!BD124,'Calcs Women Intervention'!BD124^2,'Calcs Women Intervention'!BD124^3,'Calcs Women Intervention'!AA92,1,1),Utilities!$BG$11:$BL$11),1)</f>
        <v>0.94248606255569878</v>
      </c>
      <c r="AE113" s="1">
        <v>16</v>
      </c>
      <c r="AF113" s="169">
        <f>SUM(C113*'Calcs Women Intervention'!C58,diabetes_decrement*'Calcs Women Intervention'!BH220,heart_decrement*'Calcs Women Intervention'!BH285,stroke_decrement*'Calcs Women Intervention'!BH350,cancer_decrement*SUM('Calcs Women Intervention'!BH415,'Calcs Women Intervention'!BH480))</f>
        <v>0</v>
      </c>
      <c r="AG113" s="169">
        <f>SUM(D113*'Calcs Women Intervention'!D58,diabetes_decrement*'Calcs Women Intervention'!BI220,heart_decrement*'Calcs Women Intervention'!BI285,stroke_decrement*'Calcs Women Intervention'!BI350,cancer_decrement*SUM('Calcs Women Intervention'!BI415,'Calcs Women Intervention'!BI480))</f>
        <v>0</v>
      </c>
      <c r="AH113" s="169">
        <f>SUM(E113*'Calcs Women Intervention'!E58,diabetes_decrement*'Calcs Women Intervention'!BJ220,heart_decrement*'Calcs Women Intervention'!BJ285,stroke_decrement*'Calcs Women Intervention'!BJ350,cancer_decrement*SUM('Calcs Women Intervention'!BJ415,'Calcs Women Intervention'!BJ480))</f>
        <v>0</v>
      </c>
      <c r="AI113" s="169">
        <f>SUM(F113*'Calcs Women Intervention'!F58,diabetes_decrement*'Calcs Women Intervention'!BK220,heart_decrement*'Calcs Women Intervention'!BK285,stroke_decrement*'Calcs Women Intervention'!BK350,cancer_decrement*SUM('Calcs Women Intervention'!BK415,'Calcs Women Intervention'!BK480))</f>
        <v>0</v>
      </c>
      <c r="AJ113" s="169">
        <f>SUM(G113*'Calcs Women Intervention'!G58,diabetes_decrement*'Calcs Women Intervention'!BL220,heart_decrement*'Calcs Women Intervention'!BL285,stroke_decrement*'Calcs Women Intervention'!BL350,cancer_decrement*SUM('Calcs Women Intervention'!BL415,'Calcs Women Intervention'!BL480))</f>
        <v>0</v>
      </c>
      <c r="AK113" s="169">
        <f>SUM(H113*'Calcs Women Intervention'!H58,diabetes_decrement*'Calcs Women Intervention'!BM220,heart_decrement*'Calcs Women Intervention'!BM285,stroke_decrement*'Calcs Women Intervention'!BM350,cancer_decrement*SUM('Calcs Women Intervention'!BM415,'Calcs Women Intervention'!BM480))</f>
        <v>0</v>
      </c>
      <c r="AL113" s="169">
        <f>SUM(I113*'Calcs Women Intervention'!I58,diabetes_decrement*'Calcs Women Intervention'!BN220,heart_decrement*'Calcs Women Intervention'!BN285,stroke_decrement*'Calcs Women Intervention'!BN350,cancer_decrement*SUM('Calcs Women Intervention'!BN415,'Calcs Women Intervention'!BN480))</f>
        <v>0</v>
      </c>
      <c r="AM113" s="169">
        <f>SUM(J113*'Calcs Women Intervention'!J58,diabetes_decrement*'Calcs Women Intervention'!BO220,heart_decrement*'Calcs Women Intervention'!BO285,stroke_decrement*'Calcs Women Intervention'!BO350,cancer_decrement*SUM('Calcs Women Intervention'!BO415,'Calcs Women Intervention'!BO480))</f>
        <v>0</v>
      </c>
      <c r="AN113" s="169">
        <f>SUM(K113*'Calcs Women Intervention'!K58,diabetes_decrement*'Calcs Women Intervention'!BP220,heart_decrement*'Calcs Women Intervention'!BP285,stroke_decrement*'Calcs Women Intervention'!BP350,cancer_decrement*SUM('Calcs Women Intervention'!BP415,'Calcs Women Intervention'!BP480))</f>
        <v>0</v>
      </c>
      <c r="AO113" s="169">
        <f>SUM(L113*'Calcs Women Intervention'!L58,diabetes_decrement*'Calcs Women Intervention'!BQ220,heart_decrement*'Calcs Women Intervention'!BQ285,stroke_decrement*'Calcs Women Intervention'!BQ350,cancer_decrement*SUM('Calcs Women Intervention'!BQ415,'Calcs Women Intervention'!BQ480))</f>
        <v>0</v>
      </c>
      <c r="AP113" s="169">
        <f>SUM(M113*'Calcs Women Intervention'!M58,diabetes_decrement*'Calcs Women Intervention'!BR220,heart_decrement*'Calcs Women Intervention'!BR285,stroke_decrement*'Calcs Women Intervention'!BR350,cancer_decrement*SUM('Calcs Women Intervention'!BR415,'Calcs Women Intervention'!BR480))</f>
        <v>0</v>
      </c>
      <c r="AQ113" s="169">
        <f>SUM(N113*'Calcs Women Intervention'!N58,diabetes_decrement*'Calcs Women Intervention'!BS220,heart_decrement*'Calcs Women Intervention'!BS285,stroke_decrement*'Calcs Women Intervention'!BS350,cancer_decrement*SUM('Calcs Women Intervention'!BS415,'Calcs Women Intervention'!BS480))</f>
        <v>0</v>
      </c>
      <c r="AR113" s="169">
        <f>SUM(O113*'Calcs Women Intervention'!O58,diabetes_decrement*'Calcs Women Intervention'!BT220,heart_decrement*'Calcs Women Intervention'!BT285,stroke_decrement*'Calcs Women Intervention'!BT350,cancer_decrement*SUM('Calcs Women Intervention'!BT415,'Calcs Women Intervention'!BT480))</f>
        <v>0</v>
      </c>
      <c r="AS113" s="169">
        <f>SUM(P113*'Calcs Women Intervention'!P58,diabetes_decrement*'Calcs Women Intervention'!BU220,heart_decrement*'Calcs Women Intervention'!BU285,stroke_decrement*'Calcs Women Intervention'!BU350,cancer_decrement*SUM('Calcs Women Intervention'!BU415,'Calcs Women Intervention'!BU480))</f>
        <v>0</v>
      </c>
      <c r="AT113" s="169">
        <f>SUM(Q113*'Calcs Women Intervention'!Q58,diabetes_decrement*'Calcs Women Intervention'!BV220,heart_decrement*'Calcs Women Intervention'!BV285,stroke_decrement*'Calcs Women Intervention'!BV350,cancer_decrement*SUM('Calcs Women Intervention'!BV415,'Calcs Women Intervention'!BV480))</f>
        <v>0</v>
      </c>
      <c r="AU113" s="169">
        <f>SUM(R113*'Calcs Women Intervention'!R58,diabetes_decrement*'Calcs Women Intervention'!BW220,heart_decrement*'Calcs Women Intervention'!BW285,stroke_decrement*'Calcs Women Intervention'!BW350,cancer_decrement*SUM('Calcs Women Intervention'!BW415,'Calcs Women Intervention'!BW480))</f>
        <v>0</v>
      </c>
      <c r="AV113" s="169">
        <f>SUM(S113*'Calcs Women Intervention'!S58,diabetes_decrement*'Calcs Women Intervention'!BX220,heart_decrement*'Calcs Women Intervention'!BX285,stroke_decrement*'Calcs Women Intervention'!BX350,cancer_decrement*SUM('Calcs Women Intervention'!BX415,'Calcs Women Intervention'!BX480))</f>
        <v>0</v>
      </c>
      <c r="AW113" s="169">
        <f>SUM(T113*'Calcs Women Intervention'!T58,diabetes_decrement*'Calcs Women Intervention'!BY220,heart_decrement*'Calcs Women Intervention'!BY285,stroke_decrement*'Calcs Women Intervention'!BY350,cancer_decrement*SUM('Calcs Women Intervention'!BY415,'Calcs Women Intervention'!BY480))</f>
        <v>0</v>
      </c>
      <c r="AX113" s="169">
        <f>SUM(U113*'Calcs Women Intervention'!U58,diabetes_decrement*'Calcs Women Intervention'!BZ220,heart_decrement*'Calcs Women Intervention'!BZ285,stroke_decrement*'Calcs Women Intervention'!BZ350,cancer_decrement*SUM('Calcs Women Intervention'!BZ415,'Calcs Women Intervention'!BZ480))</f>
        <v>0</v>
      </c>
      <c r="AY113" s="169">
        <f>SUM(V113*'Calcs Women Intervention'!V58,diabetes_decrement*'Calcs Women Intervention'!CA220,heart_decrement*'Calcs Women Intervention'!CA285,stroke_decrement*'Calcs Women Intervention'!CA350,cancer_decrement*SUM('Calcs Women Intervention'!CA415,'Calcs Women Intervention'!CA480))</f>
        <v>0</v>
      </c>
      <c r="AZ113" s="169">
        <f>SUM(W113*'Calcs Women Intervention'!W58,diabetes_decrement*'Calcs Women Intervention'!CB220,heart_decrement*'Calcs Women Intervention'!CB285,stroke_decrement*'Calcs Women Intervention'!CB350,cancer_decrement*SUM('Calcs Women Intervention'!CB415,'Calcs Women Intervention'!CB480))</f>
        <v>0</v>
      </c>
      <c r="BA113" s="169">
        <f>SUM(X113*'Calcs Women Intervention'!X58,diabetes_decrement*'Calcs Women Intervention'!CC220,heart_decrement*'Calcs Women Intervention'!CC285,stroke_decrement*'Calcs Women Intervention'!CC350,cancer_decrement*SUM('Calcs Women Intervention'!CC415,'Calcs Women Intervention'!CC480))</f>
        <v>0</v>
      </c>
      <c r="BB113" s="169">
        <f>SUM(Y113*'Calcs Women Intervention'!Y58,diabetes_decrement*'Calcs Women Intervention'!CD220,heart_decrement*'Calcs Women Intervention'!CD285,stroke_decrement*'Calcs Women Intervention'!CD350,cancer_decrement*SUM('Calcs Women Intervention'!CD415,'Calcs Women Intervention'!CD480))</f>
        <v>0</v>
      </c>
      <c r="BC113" s="169">
        <f>SUM(Z113*'Calcs Women Intervention'!Z58,diabetes_decrement*'Calcs Women Intervention'!CE220,heart_decrement*'Calcs Women Intervention'!CE285,stroke_decrement*'Calcs Women Intervention'!CE350,cancer_decrement*SUM('Calcs Women Intervention'!CE415,'Calcs Women Intervention'!CE480))</f>
        <v>0</v>
      </c>
      <c r="BD113" s="169">
        <f>SUM(AA113*'Calcs Women Intervention'!AA58,diabetes_decrement*'Calcs Women Intervention'!CF220,heart_decrement*'Calcs Women Intervention'!CF285,stroke_decrement*'Calcs Women Intervention'!CF350,cancer_decrement*SUM('Calcs Women Intervention'!CF415,'Calcs Women Intervention'!CF480))</f>
        <v>0</v>
      </c>
      <c r="BE113" s="169">
        <f>SUM(AB113*'Calcs Women Intervention'!AB58,diabetes_decrement*'Calcs Women Intervention'!CG220,heart_decrement*'Calcs Women Intervention'!CG285,stroke_decrement*'Calcs Women Intervention'!CG350,cancer_decrement*SUM('Calcs Women Intervention'!CG415,'Calcs Women Intervention'!CG480))</f>
        <v>0</v>
      </c>
    </row>
    <row r="114" spans="2:57" x14ac:dyDescent="0.3">
      <c r="B114" s="1">
        <v>17</v>
      </c>
      <c r="C114" s="53"/>
      <c r="D114" s="53"/>
      <c r="E114" s="53"/>
      <c r="F114" s="53"/>
      <c r="G114" s="53"/>
      <c r="H114" s="53"/>
      <c r="I114" s="53"/>
      <c r="J114" s="53"/>
      <c r="K114" s="53"/>
      <c r="L114" s="53"/>
      <c r="M114" s="53"/>
      <c r="N114" s="53"/>
      <c r="O114" s="53"/>
      <c r="P114" s="53"/>
      <c r="Q114" s="53"/>
      <c r="R114" s="53"/>
      <c r="S114" s="53"/>
      <c r="T114" s="53">
        <f>MIN(SUMPRODUCT(CHOOSE({1,2,3,4,5,6},'Calcs Women Intervention'!AV125,'Calcs Women Intervention'!AV125^2,'Calcs Women Intervention'!AV125^3,'Calcs Women Intervention'!S93,1,1),Utilities!$BG$11:$BL$11),1)</f>
        <v>1</v>
      </c>
      <c r="U114" s="53">
        <f>MIN(SUMPRODUCT(CHOOSE({1,2,3,4,5,6},'Calcs Women Intervention'!AW125,'Calcs Women Intervention'!AW125^2,'Calcs Women Intervention'!AW125^3,'Calcs Women Intervention'!T93,1,1),Utilities!$BG$11:$BL$11),1)</f>
        <v>1</v>
      </c>
      <c r="V114" s="53">
        <f>MIN(SUMPRODUCT(CHOOSE({1,2,3,4,5,6},'Calcs Women Intervention'!AX125,'Calcs Women Intervention'!AX125^2,'Calcs Women Intervention'!AX125^3,'Calcs Women Intervention'!U93,1,1),Utilities!$BG$11:$BL$11),1)</f>
        <v>0.99635115936129459</v>
      </c>
      <c r="W114" s="53">
        <f>MIN(SUMPRODUCT(CHOOSE({1,2,3,4,5,6},'Calcs Women Intervention'!AY125,'Calcs Women Intervention'!AY125^2,'Calcs Women Intervention'!AY125^3,'Calcs Women Intervention'!V93,1,1),Utilities!$BG$11:$BL$11),1)</f>
        <v>0.9890835557195814</v>
      </c>
      <c r="X114" s="53">
        <f>MIN(SUMPRODUCT(CHOOSE({1,2,3,4,5,6},'Calcs Women Intervention'!AZ125,'Calcs Women Intervention'!AZ125^2,'Calcs Women Intervention'!AZ125^3,'Calcs Women Intervention'!W93,1,1),Utilities!$BG$11:$BL$11),1)</f>
        <v>0.98166737624874911</v>
      </c>
      <c r="Y114" s="53">
        <f>MIN(SUMPRODUCT(CHOOSE({1,2,3,4,5,6},'Calcs Women Intervention'!BA125,'Calcs Women Intervention'!BA125^2,'Calcs Women Intervention'!BA125^3,'Calcs Women Intervention'!X93,1,1),Utilities!$BG$11:$BL$11),1)</f>
        <v>0.97410628440873825</v>
      </c>
      <c r="Z114" s="53">
        <f>MIN(SUMPRODUCT(CHOOSE({1,2,3,4,5,6},'Calcs Women Intervention'!BB125,'Calcs Women Intervention'!BB125^2,'Calcs Women Intervention'!BB125^3,'Calcs Women Intervention'!Y93,1,1),Utilities!$BG$11:$BL$11),1)</f>
        <v>0.96640394365948745</v>
      </c>
      <c r="AA114" s="53">
        <f>MIN(SUMPRODUCT(CHOOSE({1,2,3,4,5,6},'Calcs Women Intervention'!BC125,'Calcs Women Intervention'!BC125^2,'Calcs Women Intervention'!BC125^3,'Calcs Women Intervention'!Z93,1,1),Utilities!$BG$11:$BL$11),1)</f>
        <v>0.95856401746093733</v>
      </c>
      <c r="AB114" s="53">
        <f>MIN(SUMPRODUCT(CHOOSE({1,2,3,4,5,6},'Calcs Women Intervention'!BD125,'Calcs Women Intervention'!BD125^2,'Calcs Women Intervention'!BD125^3,'Calcs Women Intervention'!AA93,1,1),Utilities!$BG$11:$BL$11),1)</f>
        <v>0.95059016927302808</v>
      </c>
      <c r="AE114" s="1">
        <v>17</v>
      </c>
      <c r="AF114" s="169">
        <f>SUM(C114*'Calcs Women Intervention'!C59,diabetes_decrement*'Calcs Women Intervention'!BH221,heart_decrement*'Calcs Women Intervention'!BH286,stroke_decrement*'Calcs Women Intervention'!BH351,cancer_decrement*SUM('Calcs Women Intervention'!BH416,'Calcs Women Intervention'!BH481))</f>
        <v>0</v>
      </c>
      <c r="AG114" s="169">
        <f>SUM(D114*'Calcs Women Intervention'!D59,diabetes_decrement*'Calcs Women Intervention'!BI221,heart_decrement*'Calcs Women Intervention'!BI286,stroke_decrement*'Calcs Women Intervention'!BI351,cancer_decrement*SUM('Calcs Women Intervention'!BI416,'Calcs Women Intervention'!BI481))</f>
        <v>0</v>
      </c>
      <c r="AH114" s="169">
        <f>SUM(E114*'Calcs Women Intervention'!E59,diabetes_decrement*'Calcs Women Intervention'!BJ221,heart_decrement*'Calcs Women Intervention'!BJ286,stroke_decrement*'Calcs Women Intervention'!BJ351,cancer_decrement*SUM('Calcs Women Intervention'!BJ416,'Calcs Women Intervention'!BJ481))</f>
        <v>0</v>
      </c>
      <c r="AI114" s="169">
        <f>SUM(F114*'Calcs Women Intervention'!F59,diabetes_decrement*'Calcs Women Intervention'!BK221,heart_decrement*'Calcs Women Intervention'!BK286,stroke_decrement*'Calcs Women Intervention'!BK351,cancer_decrement*SUM('Calcs Women Intervention'!BK416,'Calcs Women Intervention'!BK481))</f>
        <v>0</v>
      </c>
      <c r="AJ114" s="169">
        <f>SUM(G114*'Calcs Women Intervention'!G59,diabetes_decrement*'Calcs Women Intervention'!BL221,heart_decrement*'Calcs Women Intervention'!BL286,stroke_decrement*'Calcs Women Intervention'!BL351,cancer_decrement*SUM('Calcs Women Intervention'!BL416,'Calcs Women Intervention'!BL481))</f>
        <v>0</v>
      </c>
      <c r="AK114" s="169">
        <f>SUM(H114*'Calcs Women Intervention'!H59,diabetes_decrement*'Calcs Women Intervention'!BM221,heart_decrement*'Calcs Women Intervention'!BM286,stroke_decrement*'Calcs Women Intervention'!BM351,cancer_decrement*SUM('Calcs Women Intervention'!BM416,'Calcs Women Intervention'!BM481))</f>
        <v>0</v>
      </c>
      <c r="AL114" s="169">
        <f>SUM(I114*'Calcs Women Intervention'!I59,diabetes_decrement*'Calcs Women Intervention'!BN221,heart_decrement*'Calcs Women Intervention'!BN286,stroke_decrement*'Calcs Women Intervention'!BN351,cancer_decrement*SUM('Calcs Women Intervention'!BN416,'Calcs Women Intervention'!BN481))</f>
        <v>0</v>
      </c>
      <c r="AM114" s="169">
        <f>SUM(J114*'Calcs Women Intervention'!J59,diabetes_decrement*'Calcs Women Intervention'!BO221,heart_decrement*'Calcs Women Intervention'!BO286,stroke_decrement*'Calcs Women Intervention'!BO351,cancer_decrement*SUM('Calcs Women Intervention'!BO416,'Calcs Women Intervention'!BO481))</f>
        <v>0</v>
      </c>
      <c r="AN114" s="169">
        <f>SUM(K114*'Calcs Women Intervention'!K59,diabetes_decrement*'Calcs Women Intervention'!BP221,heart_decrement*'Calcs Women Intervention'!BP286,stroke_decrement*'Calcs Women Intervention'!BP351,cancer_decrement*SUM('Calcs Women Intervention'!BP416,'Calcs Women Intervention'!BP481))</f>
        <v>0</v>
      </c>
      <c r="AO114" s="169">
        <f>SUM(L114*'Calcs Women Intervention'!L59,diabetes_decrement*'Calcs Women Intervention'!BQ221,heart_decrement*'Calcs Women Intervention'!BQ286,stroke_decrement*'Calcs Women Intervention'!BQ351,cancer_decrement*SUM('Calcs Women Intervention'!BQ416,'Calcs Women Intervention'!BQ481))</f>
        <v>0</v>
      </c>
      <c r="AP114" s="169">
        <f>SUM(M114*'Calcs Women Intervention'!M59,diabetes_decrement*'Calcs Women Intervention'!BR221,heart_decrement*'Calcs Women Intervention'!BR286,stroke_decrement*'Calcs Women Intervention'!BR351,cancer_decrement*SUM('Calcs Women Intervention'!BR416,'Calcs Women Intervention'!BR481))</f>
        <v>0</v>
      </c>
      <c r="AQ114" s="169">
        <f>SUM(N114*'Calcs Women Intervention'!N59,diabetes_decrement*'Calcs Women Intervention'!BS221,heart_decrement*'Calcs Women Intervention'!BS286,stroke_decrement*'Calcs Women Intervention'!BS351,cancer_decrement*SUM('Calcs Women Intervention'!BS416,'Calcs Women Intervention'!BS481))</f>
        <v>0</v>
      </c>
      <c r="AR114" s="169">
        <f>SUM(O114*'Calcs Women Intervention'!O59,diabetes_decrement*'Calcs Women Intervention'!BT221,heart_decrement*'Calcs Women Intervention'!BT286,stroke_decrement*'Calcs Women Intervention'!BT351,cancer_decrement*SUM('Calcs Women Intervention'!BT416,'Calcs Women Intervention'!BT481))</f>
        <v>0</v>
      </c>
      <c r="AS114" s="169">
        <f>SUM(P114*'Calcs Women Intervention'!P59,diabetes_decrement*'Calcs Women Intervention'!BU221,heart_decrement*'Calcs Women Intervention'!BU286,stroke_decrement*'Calcs Women Intervention'!BU351,cancer_decrement*SUM('Calcs Women Intervention'!BU416,'Calcs Women Intervention'!BU481))</f>
        <v>0</v>
      </c>
      <c r="AT114" s="169">
        <f>SUM(Q114*'Calcs Women Intervention'!Q59,diabetes_decrement*'Calcs Women Intervention'!BV221,heart_decrement*'Calcs Women Intervention'!BV286,stroke_decrement*'Calcs Women Intervention'!BV351,cancer_decrement*SUM('Calcs Women Intervention'!BV416,'Calcs Women Intervention'!BV481))</f>
        <v>0</v>
      </c>
      <c r="AU114" s="169">
        <f>SUM(R114*'Calcs Women Intervention'!R59,diabetes_decrement*'Calcs Women Intervention'!BW221,heart_decrement*'Calcs Women Intervention'!BW286,stroke_decrement*'Calcs Women Intervention'!BW351,cancer_decrement*SUM('Calcs Women Intervention'!BW416,'Calcs Women Intervention'!BW481))</f>
        <v>0</v>
      </c>
      <c r="AV114" s="169">
        <f>SUM(S114*'Calcs Women Intervention'!S59,diabetes_decrement*'Calcs Women Intervention'!BX221,heart_decrement*'Calcs Women Intervention'!BX286,stroke_decrement*'Calcs Women Intervention'!BX351,cancer_decrement*SUM('Calcs Women Intervention'!BX416,'Calcs Women Intervention'!BX481))</f>
        <v>0</v>
      </c>
      <c r="AW114" s="169">
        <f>SUM(T114*'Calcs Women Intervention'!T59,diabetes_decrement*'Calcs Women Intervention'!BY221,heart_decrement*'Calcs Women Intervention'!BY286,stroke_decrement*'Calcs Women Intervention'!BY351,cancer_decrement*SUM('Calcs Women Intervention'!BY416,'Calcs Women Intervention'!BY481))</f>
        <v>0</v>
      </c>
      <c r="AX114" s="169">
        <f>SUM(U114*'Calcs Women Intervention'!U59,diabetes_decrement*'Calcs Women Intervention'!BZ221,heart_decrement*'Calcs Women Intervention'!BZ286,stroke_decrement*'Calcs Women Intervention'!BZ351,cancer_decrement*SUM('Calcs Women Intervention'!BZ416,'Calcs Women Intervention'!BZ481))</f>
        <v>0</v>
      </c>
      <c r="AY114" s="169">
        <f>SUM(V114*'Calcs Women Intervention'!V59,diabetes_decrement*'Calcs Women Intervention'!CA221,heart_decrement*'Calcs Women Intervention'!CA286,stroke_decrement*'Calcs Women Intervention'!CA351,cancer_decrement*SUM('Calcs Women Intervention'!CA416,'Calcs Women Intervention'!CA481))</f>
        <v>0</v>
      </c>
      <c r="AZ114" s="169">
        <f>SUM(W114*'Calcs Women Intervention'!W59,diabetes_decrement*'Calcs Women Intervention'!CB221,heart_decrement*'Calcs Women Intervention'!CB286,stroke_decrement*'Calcs Women Intervention'!CB351,cancer_decrement*SUM('Calcs Women Intervention'!CB416,'Calcs Women Intervention'!CB481))</f>
        <v>0</v>
      </c>
      <c r="BA114" s="169">
        <f>SUM(X114*'Calcs Women Intervention'!X59,diabetes_decrement*'Calcs Women Intervention'!CC221,heart_decrement*'Calcs Women Intervention'!CC286,stroke_decrement*'Calcs Women Intervention'!CC351,cancer_decrement*SUM('Calcs Women Intervention'!CC416,'Calcs Women Intervention'!CC481))</f>
        <v>0</v>
      </c>
      <c r="BB114" s="169">
        <f>SUM(Y114*'Calcs Women Intervention'!Y59,diabetes_decrement*'Calcs Women Intervention'!CD221,heart_decrement*'Calcs Women Intervention'!CD286,stroke_decrement*'Calcs Women Intervention'!CD351,cancer_decrement*SUM('Calcs Women Intervention'!CD416,'Calcs Women Intervention'!CD481))</f>
        <v>0</v>
      </c>
      <c r="BC114" s="169">
        <f>SUM(Z114*'Calcs Women Intervention'!Z59,diabetes_decrement*'Calcs Women Intervention'!CE221,heart_decrement*'Calcs Women Intervention'!CE286,stroke_decrement*'Calcs Women Intervention'!CE351,cancer_decrement*SUM('Calcs Women Intervention'!CE416,'Calcs Women Intervention'!CE481))</f>
        <v>0</v>
      </c>
      <c r="BD114" s="169">
        <f>SUM(AA114*'Calcs Women Intervention'!AA59,diabetes_decrement*'Calcs Women Intervention'!CF221,heart_decrement*'Calcs Women Intervention'!CF286,stroke_decrement*'Calcs Women Intervention'!CF351,cancer_decrement*SUM('Calcs Women Intervention'!CF416,'Calcs Women Intervention'!CF481))</f>
        <v>0</v>
      </c>
      <c r="BE114" s="169">
        <f>SUM(AB114*'Calcs Women Intervention'!AB59,diabetes_decrement*'Calcs Women Intervention'!CG221,heart_decrement*'Calcs Women Intervention'!CG286,stroke_decrement*'Calcs Women Intervention'!CG351,cancer_decrement*SUM('Calcs Women Intervention'!CG416,'Calcs Women Intervention'!CG481))</f>
        <v>0</v>
      </c>
    </row>
    <row r="115" spans="2:57" x14ac:dyDescent="0.3">
      <c r="B115" s="1">
        <v>18</v>
      </c>
      <c r="C115" s="53"/>
      <c r="D115" s="53"/>
      <c r="E115" s="53"/>
      <c r="F115" s="53"/>
      <c r="G115" s="53"/>
      <c r="H115" s="53"/>
      <c r="I115" s="53"/>
      <c r="J115" s="53"/>
      <c r="K115" s="53"/>
      <c r="L115" s="53"/>
      <c r="M115" s="53"/>
      <c r="N115" s="53"/>
      <c r="O115" s="53"/>
      <c r="P115" s="53"/>
      <c r="Q115" s="53"/>
      <c r="R115" s="53"/>
      <c r="S115" s="53"/>
      <c r="T115" s="53"/>
      <c r="U115" s="53">
        <f>MIN(SUMPRODUCT(CHOOSE({1,2,3,4,5,6},'Calcs Women Intervention'!AW126,'Calcs Women Intervention'!AW126^2,'Calcs Women Intervention'!AW126^3,'Calcs Women Intervention'!T94,1,1),Utilities!$BG$11:$BL$11),1)</f>
        <v>1</v>
      </c>
      <c r="V115" s="53">
        <f>MIN(SUMPRODUCT(CHOOSE({1,2,3,4,5,6},'Calcs Women Intervention'!AX126,'Calcs Women Intervention'!AX126^2,'Calcs Women Intervention'!AX126^3,'Calcs Women Intervention'!U94,1,1),Utilities!$BG$11:$BL$11),1)</f>
        <v>1</v>
      </c>
      <c r="W115" s="53">
        <f>MIN(SUMPRODUCT(CHOOSE({1,2,3,4,5,6},'Calcs Women Intervention'!AY126,'Calcs Women Intervention'!AY126^2,'Calcs Women Intervention'!AY126^3,'Calcs Women Intervention'!V94,1,1),Utilities!$BG$11:$BL$11),1)</f>
        <v>0.99635115936129459</v>
      </c>
      <c r="X115" s="53">
        <f>MIN(SUMPRODUCT(CHOOSE({1,2,3,4,5,6},'Calcs Women Intervention'!AZ126,'Calcs Women Intervention'!AZ126^2,'Calcs Women Intervention'!AZ126^3,'Calcs Women Intervention'!W94,1,1),Utilities!$BG$11:$BL$11),1)</f>
        <v>0.9890835557195814</v>
      </c>
      <c r="Y115" s="53">
        <f>MIN(SUMPRODUCT(CHOOSE({1,2,3,4,5,6},'Calcs Women Intervention'!BA126,'Calcs Women Intervention'!BA126^2,'Calcs Women Intervention'!BA126^3,'Calcs Women Intervention'!X94,1,1),Utilities!$BG$11:$BL$11),1)</f>
        <v>0.98166737624874911</v>
      </c>
      <c r="Z115" s="53">
        <f>MIN(SUMPRODUCT(CHOOSE({1,2,3,4,5,6},'Calcs Women Intervention'!BB126,'Calcs Women Intervention'!BB126^2,'Calcs Women Intervention'!BB126^3,'Calcs Women Intervention'!Y94,1,1),Utilities!$BG$11:$BL$11),1)</f>
        <v>0.97410628440873825</v>
      </c>
      <c r="AA115" s="53">
        <f>MIN(SUMPRODUCT(CHOOSE({1,2,3,4,5,6},'Calcs Women Intervention'!BC126,'Calcs Women Intervention'!BC126^2,'Calcs Women Intervention'!BC126^3,'Calcs Women Intervention'!Z94,1,1),Utilities!$BG$11:$BL$11),1)</f>
        <v>0.96640394365948745</v>
      </c>
      <c r="AB115" s="53">
        <f>MIN(SUMPRODUCT(CHOOSE({1,2,3,4,5,6},'Calcs Women Intervention'!BD126,'Calcs Women Intervention'!BD126^2,'Calcs Women Intervention'!BD126^3,'Calcs Women Intervention'!AA94,1,1),Utilities!$BG$11:$BL$11),1)</f>
        <v>0.95856401746093733</v>
      </c>
      <c r="AE115" s="1">
        <v>18</v>
      </c>
      <c r="AF115" s="169">
        <f>SUM(C115*'Calcs Women Intervention'!C60,diabetes_decrement*'Calcs Women Intervention'!BH222,heart_decrement*'Calcs Women Intervention'!BH287,stroke_decrement*'Calcs Women Intervention'!BH352,cancer_decrement*SUM('Calcs Women Intervention'!BH417,'Calcs Women Intervention'!BH482))</f>
        <v>0</v>
      </c>
      <c r="AG115" s="169">
        <f>SUM(D115*'Calcs Women Intervention'!D60,diabetes_decrement*'Calcs Women Intervention'!BI222,heart_decrement*'Calcs Women Intervention'!BI287,stroke_decrement*'Calcs Women Intervention'!BI352,cancer_decrement*SUM('Calcs Women Intervention'!BI417,'Calcs Women Intervention'!BI482))</f>
        <v>0</v>
      </c>
      <c r="AH115" s="169">
        <f>SUM(E115*'Calcs Women Intervention'!E60,diabetes_decrement*'Calcs Women Intervention'!BJ222,heart_decrement*'Calcs Women Intervention'!BJ287,stroke_decrement*'Calcs Women Intervention'!BJ352,cancer_decrement*SUM('Calcs Women Intervention'!BJ417,'Calcs Women Intervention'!BJ482))</f>
        <v>0</v>
      </c>
      <c r="AI115" s="169">
        <f>SUM(F115*'Calcs Women Intervention'!F60,diabetes_decrement*'Calcs Women Intervention'!BK222,heart_decrement*'Calcs Women Intervention'!BK287,stroke_decrement*'Calcs Women Intervention'!BK352,cancer_decrement*SUM('Calcs Women Intervention'!BK417,'Calcs Women Intervention'!BK482))</f>
        <v>0</v>
      </c>
      <c r="AJ115" s="169">
        <f>SUM(G115*'Calcs Women Intervention'!G60,diabetes_decrement*'Calcs Women Intervention'!BL222,heart_decrement*'Calcs Women Intervention'!BL287,stroke_decrement*'Calcs Women Intervention'!BL352,cancer_decrement*SUM('Calcs Women Intervention'!BL417,'Calcs Women Intervention'!BL482))</f>
        <v>0</v>
      </c>
      <c r="AK115" s="169">
        <f>SUM(H115*'Calcs Women Intervention'!H60,diabetes_decrement*'Calcs Women Intervention'!BM222,heart_decrement*'Calcs Women Intervention'!BM287,stroke_decrement*'Calcs Women Intervention'!BM352,cancer_decrement*SUM('Calcs Women Intervention'!BM417,'Calcs Women Intervention'!BM482))</f>
        <v>0</v>
      </c>
      <c r="AL115" s="169">
        <f>SUM(I115*'Calcs Women Intervention'!I60,diabetes_decrement*'Calcs Women Intervention'!BN222,heart_decrement*'Calcs Women Intervention'!BN287,stroke_decrement*'Calcs Women Intervention'!BN352,cancer_decrement*SUM('Calcs Women Intervention'!BN417,'Calcs Women Intervention'!BN482))</f>
        <v>0</v>
      </c>
      <c r="AM115" s="169">
        <f>SUM(J115*'Calcs Women Intervention'!J60,diabetes_decrement*'Calcs Women Intervention'!BO222,heart_decrement*'Calcs Women Intervention'!BO287,stroke_decrement*'Calcs Women Intervention'!BO352,cancer_decrement*SUM('Calcs Women Intervention'!BO417,'Calcs Women Intervention'!BO482))</f>
        <v>0</v>
      </c>
      <c r="AN115" s="169">
        <f>SUM(K115*'Calcs Women Intervention'!K60,diabetes_decrement*'Calcs Women Intervention'!BP222,heart_decrement*'Calcs Women Intervention'!BP287,stroke_decrement*'Calcs Women Intervention'!BP352,cancer_decrement*SUM('Calcs Women Intervention'!BP417,'Calcs Women Intervention'!BP482))</f>
        <v>0</v>
      </c>
      <c r="AO115" s="169">
        <f>SUM(L115*'Calcs Women Intervention'!L60,diabetes_decrement*'Calcs Women Intervention'!BQ222,heart_decrement*'Calcs Women Intervention'!BQ287,stroke_decrement*'Calcs Women Intervention'!BQ352,cancer_decrement*SUM('Calcs Women Intervention'!BQ417,'Calcs Women Intervention'!BQ482))</f>
        <v>0</v>
      </c>
      <c r="AP115" s="169">
        <f>SUM(M115*'Calcs Women Intervention'!M60,diabetes_decrement*'Calcs Women Intervention'!BR222,heart_decrement*'Calcs Women Intervention'!BR287,stroke_decrement*'Calcs Women Intervention'!BR352,cancer_decrement*SUM('Calcs Women Intervention'!BR417,'Calcs Women Intervention'!BR482))</f>
        <v>0</v>
      </c>
      <c r="AQ115" s="169">
        <f>SUM(N115*'Calcs Women Intervention'!N60,diabetes_decrement*'Calcs Women Intervention'!BS222,heart_decrement*'Calcs Women Intervention'!BS287,stroke_decrement*'Calcs Women Intervention'!BS352,cancer_decrement*SUM('Calcs Women Intervention'!BS417,'Calcs Women Intervention'!BS482))</f>
        <v>0</v>
      </c>
      <c r="AR115" s="169">
        <f>SUM(O115*'Calcs Women Intervention'!O60,diabetes_decrement*'Calcs Women Intervention'!BT222,heart_decrement*'Calcs Women Intervention'!BT287,stroke_decrement*'Calcs Women Intervention'!BT352,cancer_decrement*SUM('Calcs Women Intervention'!BT417,'Calcs Women Intervention'!BT482))</f>
        <v>0</v>
      </c>
      <c r="AS115" s="169">
        <f>SUM(P115*'Calcs Women Intervention'!P60,diabetes_decrement*'Calcs Women Intervention'!BU222,heart_decrement*'Calcs Women Intervention'!BU287,stroke_decrement*'Calcs Women Intervention'!BU352,cancer_decrement*SUM('Calcs Women Intervention'!BU417,'Calcs Women Intervention'!BU482))</f>
        <v>0</v>
      </c>
      <c r="AT115" s="169">
        <f>SUM(Q115*'Calcs Women Intervention'!Q60,diabetes_decrement*'Calcs Women Intervention'!BV222,heart_decrement*'Calcs Women Intervention'!BV287,stroke_decrement*'Calcs Women Intervention'!BV352,cancer_decrement*SUM('Calcs Women Intervention'!BV417,'Calcs Women Intervention'!BV482))</f>
        <v>0</v>
      </c>
      <c r="AU115" s="169">
        <f>SUM(R115*'Calcs Women Intervention'!R60,diabetes_decrement*'Calcs Women Intervention'!BW222,heart_decrement*'Calcs Women Intervention'!BW287,stroke_decrement*'Calcs Women Intervention'!BW352,cancer_decrement*SUM('Calcs Women Intervention'!BW417,'Calcs Women Intervention'!BW482))</f>
        <v>0</v>
      </c>
      <c r="AV115" s="169">
        <f>SUM(S115*'Calcs Women Intervention'!S60,diabetes_decrement*'Calcs Women Intervention'!BX222,heart_decrement*'Calcs Women Intervention'!BX287,stroke_decrement*'Calcs Women Intervention'!BX352,cancer_decrement*SUM('Calcs Women Intervention'!BX417,'Calcs Women Intervention'!BX482))</f>
        <v>0</v>
      </c>
      <c r="AW115" s="169">
        <f>SUM(T115*'Calcs Women Intervention'!T60,diabetes_decrement*'Calcs Women Intervention'!BY222,heart_decrement*'Calcs Women Intervention'!BY287,stroke_decrement*'Calcs Women Intervention'!BY352,cancer_decrement*SUM('Calcs Women Intervention'!BY417,'Calcs Women Intervention'!BY482))</f>
        <v>0</v>
      </c>
      <c r="AX115" s="169">
        <f>SUM(U115*'Calcs Women Intervention'!U60,diabetes_decrement*'Calcs Women Intervention'!BZ222,heart_decrement*'Calcs Women Intervention'!BZ287,stroke_decrement*'Calcs Women Intervention'!BZ352,cancer_decrement*SUM('Calcs Women Intervention'!BZ417,'Calcs Women Intervention'!BZ482))</f>
        <v>0</v>
      </c>
      <c r="AY115" s="169">
        <f>SUM(V115*'Calcs Women Intervention'!V60,diabetes_decrement*'Calcs Women Intervention'!CA222,heart_decrement*'Calcs Women Intervention'!CA287,stroke_decrement*'Calcs Women Intervention'!CA352,cancer_decrement*SUM('Calcs Women Intervention'!CA417,'Calcs Women Intervention'!CA482))</f>
        <v>0</v>
      </c>
      <c r="AZ115" s="169">
        <f>SUM(W115*'Calcs Women Intervention'!W60,diabetes_decrement*'Calcs Women Intervention'!CB222,heart_decrement*'Calcs Women Intervention'!CB287,stroke_decrement*'Calcs Women Intervention'!CB352,cancer_decrement*SUM('Calcs Women Intervention'!CB417,'Calcs Women Intervention'!CB482))</f>
        <v>0</v>
      </c>
      <c r="BA115" s="169">
        <f>SUM(X115*'Calcs Women Intervention'!X60,diabetes_decrement*'Calcs Women Intervention'!CC222,heart_decrement*'Calcs Women Intervention'!CC287,stroke_decrement*'Calcs Women Intervention'!CC352,cancer_decrement*SUM('Calcs Women Intervention'!CC417,'Calcs Women Intervention'!CC482))</f>
        <v>0</v>
      </c>
      <c r="BB115" s="169">
        <f>SUM(Y115*'Calcs Women Intervention'!Y60,diabetes_decrement*'Calcs Women Intervention'!CD222,heart_decrement*'Calcs Women Intervention'!CD287,stroke_decrement*'Calcs Women Intervention'!CD352,cancer_decrement*SUM('Calcs Women Intervention'!CD417,'Calcs Women Intervention'!CD482))</f>
        <v>0</v>
      </c>
      <c r="BC115" s="169">
        <f>SUM(Z115*'Calcs Women Intervention'!Z60,diabetes_decrement*'Calcs Women Intervention'!CE222,heart_decrement*'Calcs Women Intervention'!CE287,stroke_decrement*'Calcs Women Intervention'!CE352,cancer_decrement*SUM('Calcs Women Intervention'!CE417,'Calcs Women Intervention'!CE482))</f>
        <v>0</v>
      </c>
      <c r="BD115" s="169">
        <f>SUM(AA115*'Calcs Women Intervention'!AA60,diabetes_decrement*'Calcs Women Intervention'!CF222,heart_decrement*'Calcs Women Intervention'!CF287,stroke_decrement*'Calcs Women Intervention'!CF352,cancer_decrement*SUM('Calcs Women Intervention'!CF417,'Calcs Women Intervention'!CF482))</f>
        <v>0</v>
      </c>
      <c r="BE115" s="169">
        <f>SUM(AB115*'Calcs Women Intervention'!AB60,diabetes_decrement*'Calcs Women Intervention'!CG222,heart_decrement*'Calcs Women Intervention'!CG287,stroke_decrement*'Calcs Women Intervention'!CG352,cancer_decrement*SUM('Calcs Women Intervention'!CG417,'Calcs Women Intervention'!CG482))</f>
        <v>0</v>
      </c>
    </row>
    <row r="116" spans="2:57" x14ac:dyDescent="0.3">
      <c r="B116" s="1">
        <v>19</v>
      </c>
      <c r="C116" s="53"/>
      <c r="D116" s="53"/>
      <c r="E116" s="53"/>
      <c r="F116" s="53"/>
      <c r="G116" s="53"/>
      <c r="H116" s="53"/>
      <c r="I116" s="53"/>
      <c r="J116" s="53"/>
      <c r="K116" s="53"/>
      <c r="L116" s="53"/>
      <c r="M116" s="53"/>
      <c r="N116" s="53"/>
      <c r="O116" s="53"/>
      <c r="P116" s="53"/>
      <c r="Q116" s="53"/>
      <c r="R116" s="53"/>
      <c r="S116" s="53"/>
      <c r="T116" s="53"/>
      <c r="U116" s="53"/>
      <c r="V116" s="53">
        <f>MIN(SUMPRODUCT(CHOOSE({1,2,3,4,5,6},'Calcs Women Intervention'!AX127,'Calcs Women Intervention'!AX127^2,'Calcs Women Intervention'!AX127^3,'Calcs Women Intervention'!U95,1,1),Utilities!$BG$11:$BL$11),1)</f>
        <v>1</v>
      </c>
      <c r="W116" s="53">
        <f>MIN(SUMPRODUCT(CHOOSE({1,2,3,4,5,6},'Calcs Women Intervention'!AY127,'Calcs Women Intervention'!AY127^2,'Calcs Women Intervention'!AY127^3,'Calcs Women Intervention'!V95,1,1),Utilities!$BG$11:$BL$11),1)</f>
        <v>1</v>
      </c>
      <c r="X116" s="53">
        <f>MIN(SUMPRODUCT(CHOOSE({1,2,3,4,5,6},'Calcs Women Intervention'!AZ127,'Calcs Women Intervention'!AZ127^2,'Calcs Women Intervention'!AZ127^3,'Calcs Women Intervention'!W95,1,1),Utilities!$BG$11:$BL$11),1)</f>
        <v>0.99635115936129459</v>
      </c>
      <c r="Y116" s="53">
        <f>MIN(SUMPRODUCT(CHOOSE({1,2,3,4,5,6},'Calcs Women Intervention'!BA127,'Calcs Women Intervention'!BA127^2,'Calcs Women Intervention'!BA127^3,'Calcs Women Intervention'!X95,1,1),Utilities!$BG$11:$BL$11),1)</f>
        <v>0.9890835557195814</v>
      </c>
      <c r="Z116" s="53">
        <f>MIN(SUMPRODUCT(CHOOSE({1,2,3,4,5,6},'Calcs Women Intervention'!BB127,'Calcs Women Intervention'!BB127^2,'Calcs Women Intervention'!BB127^3,'Calcs Women Intervention'!Y95,1,1),Utilities!$BG$11:$BL$11),1)</f>
        <v>0.98166737624874911</v>
      </c>
      <c r="AA116" s="53">
        <f>MIN(SUMPRODUCT(CHOOSE({1,2,3,4,5,6},'Calcs Women Intervention'!BC127,'Calcs Women Intervention'!BC127^2,'Calcs Women Intervention'!BC127^3,'Calcs Women Intervention'!Z95,1,1),Utilities!$BG$11:$BL$11),1)</f>
        <v>0.97410628440873825</v>
      </c>
      <c r="AB116" s="53">
        <f>MIN(SUMPRODUCT(CHOOSE({1,2,3,4,5,6},'Calcs Women Intervention'!BD127,'Calcs Women Intervention'!BD127^2,'Calcs Women Intervention'!BD127^3,'Calcs Women Intervention'!AA95,1,1),Utilities!$BG$11:$BL$11),1)</f>
        <v>0.96640394365948745</v>
      </c>
      <c r="AE116" s="1">
        <v>19</v>
      </c>
      <c r="AF116" s="169">
        <f>SUM(C116*'Calcs Women Intervention'!C61,diabetes_decrement*'Calcs Women Intervention'!BH223,heart_decrement*'Calcs Women Intervention'!BH288,stroke_decrement*'Calcs Women Intervention'!BH353,cancer_decrement*SUM('Calcs Women Intervention'!BH418,'Calcs Women Intervention'!BH483))</f>
        <v>0</v>
      </c>
      <c r="AG116" s="169">
        <f>SUM(D116*'Calcs Women Intervention'!D61,diabetes_decrement*'Calcs Women Intervention'!BI223,heart_decrement*'Calcs Women Intervention'!BI288,stroke_decrement*'Calcs Women Intervention'!BI353,cancer_decrement*SUM('Calcs Women Intervention'!BI418,'Calcs Women Intervention'!BI483))</f>
        <v>0</v>
      </c>
      <c r="AH116" s="169">
        <f>SUM(E116*'Calcs Women Intervention'!E61,diabetes_decrement*'Calcs Women Intervention'!BJ223,heart_decrement*'Calcs Women Intervention'!BJ288,stroke_decrement*'Calcs Women Intervention'!BJ353,cancer_decrement*SUM('Calcs Women Intervention'!BJ418,'Calcs Women Intervention'!BJ483))</f>
        <v>0</v>
      </c>
      <c r="AI116" s="169">
        <f>SUM(F116*'Calcs Women Intervention'!F61,diabetes_decrement*'Calcs Women Intervention'!BK223,heart_decrement*'Calcs Women Intervention'!BK288,stroke_decrement*'Calcs Women Intervention'!BK353,cancer_decrement*SUM('Calcs Women Intervention'!BK418,'Calcs Women Intervention'!BK483))</f>
        <v>0</v>
      </c>
      <c r="AJ116" s="169">
        <f>SUM(G116*'Calcs Women Intervention'!G61,diabetes_decrement*'Calcs Women Intervention'!BL223,heart_decrement*'Calcs Women Intervention'!BL288,stroke_decrement*'Calcs Women Intervention'!BL353,cancer_decrement*SUM('Calcs Women Intervention'!BL418,'Calcs Women Intervention'!BL483))</f>
        <v>0</v>
      </c>
      <c r="AK116" s="169">
        <f>SUM(H116*'Calcs Women Intervention'!H61,diabetes_decrement*'Calcs Women Intervention'!BM223,heart_decrement*'Calcs Women Intervention'!BM288,stroke_decrement*'Calcs Women Intervention'!BM353,cancer_decrement*SUM('Calcs Women Intervention'!BM418,'Calcs Women Intervention'!BM483))</f>
        <v>0</v>
      </c>
      <c r="AL116" s="169">
        <f>SUM(I116*'Calcs Women Intervention'!I61,diabetes_decrement*'Calcs Women Intervention'!BN223,heart_decrement*'Calcs Women Intervention'!BN288,stroke_decrement*'Calcs Women Intervention'!BN353,cancer_decrement*SUM('Calcs Women Intervention'!BN418,'Calcs Women Intervention'!BN483))</f>
        <v>0</v>
      </c>
      <c r="AM116" s="169">
        <f>SUM(J116*'Calcs Women Intervention'!J61,diabetes_decrement*'Calcs Women Intervention'!BO223,heart_decrement*'Calcs Women Intervention'!BO288,stroke_decrement*'Calcs Women Intervention'!BO353,cancer_decrement*SUM('Calcs Women Intervention'!BO418,'Calcs Women Intervention'!BO483))</f>
        <v>0</v>
      </c>
      <c r="AN116" s="169">
        <f>SUM(K116*'Calcs Women Intervention'!K61,diabetes_decrement*'Calcs Women Intervention'!BP223,heart_decrement*'Calcs Women Intervention'!BP288,stroke_decrement*'Calcs Women Intervention'!BP353,cancer_decrement*SUM('Calcs Women Intervention'!BP418,'Calcs Women Intervention'!BP483))</f>
        <v>0</v>
      </c>
      <c r="AO116" s="169">
        <f>SUM(L116*'Calcs Women Intervention'!L61,diabetes_decrement*'Calcs Women Intervention'!BQ223,heart_decrement*'Calcs Women Intervention'!BQ288,stroke_decrement*'Calcs Women Intervention'!BQ353,cancer_decrement*SUM('Calcs Women Intervention'!BQ418,'Calcs Women Intervention'!BQ483))</f>
        <v>0</v>
      </c>
      <c r="AP116" s="169">
        <f>SUM(M116*'Calcs Women Intervention'!M61,diabetes_decrement*'Calcs Women Intervention'!BR223,heart_decrement*'Calcs Women Intervention'!BR288,stroke_decrement*'Calcs Women Intervention'!BR353,cancer_decrement*SUM('Calcs Women Intervention'!BR418,'Calcs Women Intervention'!BR483))</f>
        <v>0</v>
      </c>
      <c r="AQ116" s="169">
        <f>SUM(N116*'Calcs Women Intervention'!N61,diabetes_decrement*'Calcs Women Intervention'!BS223,heart_decrement*'Calcs Women Intervention'!BS288,stroke_decrement*'Calcs Women Intervention'!BS353,cancer_decrement*SUM('Calcs Women Intervention'!BS418,'Calcs Women Intervention'!BS483))</f>
        <v>0</v>
      </c>
      <c r="AR116" s="169">
        <f>SUM(O116*'Calcs Women Intervention'!O61,diabetes_decrement*'Calcs Women Intervention'!BT223,heart_decrement*'Calcs Women Intervention'!BT288,stroke_decrement*'Calcs Women Intervention'!BT353,cancer_decrement*SUM('Calcs Women Intervention'!BT418,'Calcs Women Intervention'!BT483))</f>
        <v>0</v>
      </c>
      <c r="AS116" s="169">
        <f>SUM(P116*'Calcs Women Intervention'!P61,diabetes_decrement*'Calcs Women Intervention'!BU223,heart_decrement*'Calcs Women Intervention'!BU288,stroke_decrement*'Calcs Women Intervention'!BU353,cancer_decrement*SUM('Calcs Women Intervention'!BU418,'Calcs Women Intervention'!BU483))</f>
        <v>0</v>
      </c>
      <c r="AT116" s="169">
        <f>SUM(Q116*'Calcs Women Intervention'!Q61,diabetes_decrement*'Calcs Women Intervention'!BV223,heart_decrement*'Calcs Women Intervention'!BV288,stroke_decrement*'Calcs Women Intervention'!BV353,cancer_decrement*SUM('Calcs Women Intervention'!BV418,'Calcs Women Intervention'!BV483))</f>
        <v>0</v>
      </c>
      <c r="AU116" s="169">
        <f>SUM(R116*'Calcs Women Intervention'!R61,diabetes_decrement*'Calcs Women Intervention'!BW223,heart_decrement*'Calcs Women Intervention'!BW288,stroke_decrement*'Calcs Women Intervention'!BW353,cancer_decrement*SUM('Calcs Women Intervention'!BW418,'Calcs Women Intervention'!BW483))</f>
        <v>0</v>
      </c>
      <c r="AV116" s="169">
        <f>SUM(S116*'Calcs Women Intervention'!S61,diabetes_decrement*'Calcs Women Intervention'!BX223,heart_decrement*'Calcs Women Intervention'!BX288,stroke_decrement*'Calcs Women Intervention'!BX353,cancer_decrement*SUM('Calcs Women Intervention'!BX418,'Calcs Women Intervention'!BX483))</f>
        <v>0</v>
      </c>
      <c r="AW116" s="169">
        <f>SUM(T116*'Calcs Women Intervention'!T61,diabetes_decrement*'Calcs Women Intervention'!BY223,heart_decrement*'Calcs Women Intervention'!BY288,stroke_decrement*'Calcs Women Intervention'!BY353,cancer_decrement*SUM('Calcs Women Intervention'!BY418,'Calcs Women Intervention'!BY483))</f>
        <v>0</v>
      </c>
      <c r="AX116" s="169">
        <f>SUM(U116*'Calcs Women Intervention'!U61,diabetes_decrement*'Calcs Women Intervention'!BZ223,heart_decrement*'Calcs Women Intervention'!BZ288,stroke_decrement*'Calcs Women Intervention'!BZ353,cancer_decrement*SUM('Calcs Women Intervention'!BZ418,'Calcs Women Intervention'!BZ483))</f>
        <v>0</v>
      </c>
      <c r="AY116" s="169">
        <f>SUM(V116*'Calcs Women Intervention'!V61,diabetes_decrement*'Calcs Women Intervention'!CA223,heart_decrement*'Calcs Women Intervention'!CA288,stroke_decrement*'Calcs Women Intervention'!CA353,cancer_decrement*SUM('Calcs Women Intervention'!CA418,'Calcs Women Intervention'!CA483))</f>
        <v>0</v>
      </c>
      <c r="AZ116" s="169">
        <f>SUM(W116*'Calcs Women Intervention'!W61,diabetes_decrement*'Calcs Women Intervention'!CB223,heart_decrement*'Calcs Women Intervention'!CB288,stroke_decrement*'Calcs Women Intervention'!CB353,cancer_decrement*SUM('Calcs Women Intervention'!CB418,'Calcs Women Intervention'!CB483))</f>
        <v>0</v>
      </c>
      <c r="BA116" s="169">
        <f>SUM(X116*'Calcs Women Intervention'!X61,diabetes_decrement*'Calcs Women Intervention'!CC223,heart_decrement*'Calcs Women Intervention'!CC288,stroke_decrement*'Calcs Women Intervention'!CC353,cancer_decrement*SUM('Calcs Women Intervention'!CC418,'Calcs Women Intervention'!CC483))</f>
        <v>0</v>
      </c>
      <c r="BB116" s="169">
        <f>SUM(Y116*'Calcs Women Intervention'!Y61,diabetes_decrement*'Calcs Women Intervention'!CD223,heart_decrement*'Calcs Women Intervention'!CD288,stroke_decrement*'Calcs Women Intervention'!CD353,cancer_decrement*SUM('Calcs Women Intervention'!CD418,'Calcs Women Intervention'!CD483))</f>
        <v>0</v>
      </c>
      <c r="BC116" s="169">
        <f>SUM(Z116*'Calcs Women Intervention'!Z61,diabetes_decrement*'Calcs Women Intervention'!CE223,heart_decrement*'Calcs Women Intervention'!CE288,stroke_decrement*'Calcs Women Intervention'!CE353,cancer_decrement*SUM('Calcs Women Intervention'!CE418,'Calcs Women Intervention'!CE483))</f>
        <v>0</v>
      </c>
      <c r="BD116" s="169">
        <f>SUM(AA116*'Calcs Women Intervention'!AA61,diabetes_decrement*'Calcs Women Intervention'!CF223,heart_decrement*'Calcs Women Intervention'!CF288,stroke_decrement*'Calcs Women Intervention'!CF353,cancer_decrement*SUM('Calcs Women Intervention'!CF418,'Calcs Women Intervention'!CF483))</f>
        <v>0</v>
      </c>
      <c r="BE116" s="169">
        <f>SUM(AB116*'Calcs Women Intervention'!AB61,diabetes_decrement*'Calcs Women Intervention'!CG223,heart_decrement*'Calcs Women Intervention'!CG288,stroke_decrement*'Calcs Women Intervention'!CG353,cancer_decrement*SUM('Calcs Women Intervention'!CG418,'Calcs Women Intervention'!CG483))</f>
        <v>0</v>
      </c>
    </row>
    <row r="117" spans="2:57" x14ac:dyDescent="0.3">
      <c r="B117" s="1">
        <v>20</v>
      </c>
      <c r="C117" s="53"/>
      <c r="D117" s="53"/>
      <c r="E117" s="53"/>
      <c r="F117" s="53"/>
      <c r="G117" s="53"/>
      <c r="H117" s="53"/>
      <c r="I117" s="53"/>
      <c r="J117" s="53"/>
      <c r="K117" s="53"/>
      <c r="L117" s="53"/>
      <c r="M117" s="53"/>
      <c r="N117" s="53"/>
      <c r="O117" s="53"/>
      <c r="P117" s="53"/>
      <c r="Q117" s="53"/>
      <c r="R117" s="53"/>
      <c r="S117" s="53"/>
      <c r="T117" s="53"/>
      <c r="U117" s="53"/>
      <c r="V117" s="53"/>
      <c r="W117" s="53">
        <f>MIN(SUMPRODUCT(CHOOSE({1,2,3,4,5,6},'Calcs Women Intervention'!AY128,'Calcs Women Intervention'!AY128^2,'Calcs Women Intervention'!AY128^3,'Calcs Women Intervention'!V96,1,1),Utilities!$BG$11:$BL$11),1)</f>
        <v>1</v>
      </c>
      <c r="X117" s="53">
        <f>MIN(SUMPRODUCT(CHOOSE({1,2,3,4,5,6},'Calcs Women Intervention'!AZ128,'Calcs Women Intervention'!AZ128^2,'Calcs Women Intervention'!AZ128^3,'Calcs Women Intervention'!W96,1,1),Utilities!$BG$11:$BL$11),1)</f>
        <v>1</v>
      </c>
      <c r="Y117" s="53">
        <f>MIN(SUMPRODUCT(CHOOSE({1,2,3,4,5,6},'Calcs Women Intervention'!BA128,'Calcs Women Intervention'!BA128^2,'Calcs Women Intervention'!BA128^3,'Calcs Women Intervention'!X96,1,1),Utilities!$BG$11:$BL$11),1)</f>
        <v>0.99635115936129459</v>
      </c>
      <c r="Z117" s="53">
        <f>MIN(SUMPRODUCT(CHOOSE({1,2,3,4,5,6},'Calcs Women Intervention'!BB128,'Calcs Women Intervention'!BB128^2,'Calcs Women Intervention'!BB128^3,'Calcs Women Intervention'!Y96,1,1),Utilities!$BG$11:$BL$11),1)</f>
        <v>0.9890835557195814</v>
      </c>
      <c r="AA117" s="53">
        <f>MIN(SUMPRODUCT(CHOOSE({1,2,3,4,5,6},'Calcs Women Intervention'!BC128,'Calcs Women Intervention'!BC128^2,'Calcs Women Intervention'!BC128^3,'Calcs Women Intervention'!Z96,1,1),Utilities!$BG$11:$BL$11),1)</f>
        <v>0.98166737624874911</v>
      </c>
      <c r="AB117" s="53">
        <f>MIN(SUMPRODUCT(CHOOSE({1,2,3,4,5,6},'Calcs Women Intervention'!BD128,'Calcs Women Intervention'!BD128^2,'Calcs Women Intervention'!BD128^3,'Calcs Women Intervention'!AA96,1,1),Utilities!$BG$11:$BL$11),1)</f>
        <v>0.97410628440873825</v>
      </c>
      <c r="AE117" s="1">
        <v>20</v>
      </c>
      <c r="AF117" s="169">
        <f>SUM(C117*'Calcs Women Intervention'!C62,diabetes_decrement*'Calcs Women Intervention'!BH224,heart_decrement*'Calcs Women Intervention'!BH289,stroke_decrement*'Calcs Women Intervention'!BH354,cancer_decrement*SUM('Calcs Women Intervention'!BH419,'Calcs Women Intervention'!BH484))</f>
        <v>0</v>
      </c>
      <c r="AG117" s="169">
        <f>SUM(D117*'Calcs Women Intervention'!D62,diabetes_decrement*'Calcs Women Intervention'!BI224,heart_decrement*'Calcs Women Intervention'!BI289,stroke_decrement*'Calcs Women Intervention'!BI354,cancer_decrement*SUM('Calcs Women Intervention'!BI419,'Calcs Women Intervention'!BI484))</f>
        <v>0</v>
      </c>
      <c r="AH117" s="169">
        <f>SUM(E117*'Calcs Women Intervention'!E62,diabetes_decrement*'Calcs Women Intervention'!BJ224,heart_decrement*'Calcs Women Intervention'!BJ289,stroke_decrement*'Calcs Women Intervention'!BJ354,cancer_decrement*SUM('Calcs Women Intervention'!BJ419,'Calcs Women Intervention'!BJ484))</f>
        <v>0</v>
      </c>
      <c r="AI117" s="169">
        <f>SUM(F117*'Calcs Women Intervention'!F62,diabetes_decrement*'Calcs Women Intervention'!BK224,heart_decrement*'Calcs Women Intervention'!BK289,stroke_decrement*'Calcs Women Intervention'!BK354,cancer_decrement*SUM('Calcs Women Intervention'!BK419,'Calcs Women Intervention'!BK484))</f>
        <v>0</v>
      </c>
      <c r="AJ117" s="169">
        <f>SUM(G117*'Calcs Women Intervention'!G62,diabetes_decrement*'Calcs Women Intervention'!BL224,heart_decrement*'Calcs Women Intervention'!BL289,stroke_decrement*'Calcs Women Intervention'!BL354,cancer_decrement*SUM('Calcs Women Intervention'!BL419,'Calcs Women Intervention'!BL484))</f>
        <v>0</v>
      </c>
      <c r="AK117" s="169">
        <f>SUM(H117*'Calcs Women Intervention'!H62,diabetes_decrement*'Calcs Women Intervention'!BM224,heart_decrement*'Calcs Women Intervention'!BM289,stroke_decrement*'Calcs Women Intervention'!BM354,cancer_decrement*SUM('Calcs Women Intervention'!BM419,'Calcs Women Intervention'!BM484))</f>
        <v>0</v>
      </c>
      <c r="AL117" s="169">
        <f>SUM(I117*'Calcs Women Intervention'!I62,diabetes_decrement*'Calcs Women Intervention'!BN224,heart_decrement*'Calcs Women Intervention'!BN289,stroke_decrement*'Calcs Women Intervention'!BN354,cancer_decrement*SUM('Calcs Women Intervention'!BN419,'Calcs Women Intervention'!BN484))</f>
        <v>0</v>
      </c>
      <c r="AM117" s="169">
        <f>SUM(J117*'Calcs Women Intervention'!J62,diabetes_decrement*'Calcs Women Intervention'!BO224,heart_decrement*'Calcs Women Intervention'!BO289,stroke_decrement*'Calcs Women Intervention'!BO354,cancer_decrement*SUM('Calcs Women Intervention'!BO419,'Calcs Women Intervention'!BO484))</f>
        <v>0</v>
      </c>
      <c r="AN117" s="169">
        <f>SUM(K117*'Calcs Women Intervention'!K62,diabetes_decrement*'Calcs Women Intervention'!BP224,heart_decrement*'Calcs Women Intervention'!BP289,stroke_decrement*'Calcs Women Intervention'!BP354,cancer_decrement*SUM('Calcs Women Intervention'!BP419,'Calcs Women Intervention'!BP484))</f>
        <v>0</v>
      </c>
      <c r="AO117" s="169">
        <f>SUM(L117*'Calcs Women Intervention'!L62,diabetes_decrement*'Calcs Women Intervention'!BQ224,heart_decrement*'Calcs Women Intervention'!BQ289,stroke_decrement*'Calcs Women Intervention'!BQ354,cancer_decrement*SUM('Calcs Women Intervention'!BQ419,'Calcs Women Intervention'!BQ484))</f>
        <v>0</v>
      </c>
      <c r="AP117" s="169">
        <f>SUM(M117*'Calcs Women Intervention'!M62,diabetes_decrement*'Calcs Women Intervention'!BR224,heart_decrement*'Calcs Women Intervention'!BR289,stroke_decrement*'Calcs Women Intervention'!BR354,cancer_decrement*SUM('Calcs Women Intervention'!BR419,'Calcs Women Intervention'!BR484))</f>
        <v>0</v>
      </c>
      <c r="AQ117" s="169">
        <f>SUM(N117*'Calcs Women Intervention'!N62,diabetes_decrement*'Calcs Women Intervention'!BS224,heart_decrement*'Calcs Women Intervention'!BS289,stroke_decrement*'Calcs Women Intervention'!BS354,cancer_decrement*SUM('Calcs Women Intervention'!BS419,'Calcs Women Intervention'!BS484))</f>
        <v>0</v>
      </c>
      <c r="AR117" s="169">
        <f>SUM(O117*'Calcs Women Intervention'!O62,diabetes_decrement*'Calcs Women Intervention'!BT224,heart_decrement*'Calcs Women Intervention'!BT289,stroke_decrement*'Calcs Women Intervention'!BT354,cancer_decrement*SUM('Calcs Women Intervention'!BT419,'Calcs Women Intervention'!BT484))</f>
        <v>0</v>
      </c>
      <c r="AS117" s="169">
        <f>SUM(P117*'Calcs Women Intervention'!P62,diabetes_decrement*'Calcs Women Intervention'!BU224,heart_decrement*'Calcs Women Intervention'!BU289,stroke_decrement*'Calcs Women Intervention'!BU354,cancer_decrement*SUM('Calcs Women Intervention'!BU419,'Calcs Women Intervention'!BU484))</f>
        <v>0</v>
      </c>
      <c r="AT117" s="169">
        <f>SUM(Q117*'Calcs Women Intervention'!Q62,diabetes_decrement*'Calcs Women Intervention'!BV224,heart_decrement*'Calcs Women Intervention'!BV289,stroke_decrement*'Calcs Women Intervention'!BV354,cancer_decrement*SUM('Calcs Women Intervention'!BV419,'Calcs Women Intervention'!BV484))</f>
        <v>0</v>
      </c>
      <c r="AU117" s="169">
        <f>SUM(R117*'Calcs Women Intervention'!R62,diabetes_decrement*'Calcs Women Intervention'!BW224,heart_decrement*'Calcs Women Intervention'!BW289,stroke_decrement*'Calcs Women Intervention'!BW354,cancer_decrement*SUM('Calcs Women Intervention'!BW419,'Calcs Women Intervention'!BW484))</f>
        <v>0</v>
      </c>
      <c r="AV117" s="169">
        <f>SUM(S117*'Calcs Women Intervention'!S62,diabetes_decrement*'Calcs Women Intervention'!BX224,heart_decrement*'Calcs Women Intervention'!BX289,stroke_decrement*'Calcs Women Intervention'!BX354,cancer_decrement*SUM('Calcs Women Intervention'!BX419,'Calcs Women Intervention'!BX484))</f>
        <v>0</v>
      </c>
      <c r="AW117" s="169">
        <f>SUM(T117*'Calcs Women Intervention'!T62,diabetes_decrement*'Calcs Women Intervention'!BY224,heart_decrement*'Calcs Women Intervention'!BY289,stroke_decrement*'Calcs Women Intervention'!BY354,cancer_decrement*SUM('Calcs Women Intervention'!BY419,'Calcs Women Intervention'!BY484))</f>
        <v>0</v>
      </c>
      <c r="AX117" s="169">
        <f>SUM(U117*'Calcs Women Intervention'!U62,diabetes_decrement*'Calcs Women Intervention'!BZ224,heart_decrement*'Calcs Women Intervention'!BZ289,stroke_decrement*'Calcs Women Intervention'!BZ354,cancer_decrement*SUM('Calcs Women Intervention'!BZ419,'Calcs Women Intervention'!BZ484))</f>
        <v>0</v>
      </c>
      <c r="AY117" s="169">
        <f>SUM(V117*'Calcs Women Intervention'!V62,diabetes_decrement*'Calcs Women Intervention'!CA224,heart_decrement*'Calcs Women Intervention'!CA289,stroke_decrement*'Calcs Women Intervention'!CA354,cancer_decrement*SUM('Calcs Women Intervention'!CA419,'Calcs Women Intervention'!CA484))</f>
        <v>0</v>
      </c>
      <c r="AZ117" s="169">
        <f>SUM(W117*'Calcs Women Intervention'!W62,diabetes_decrement*'Calcs Women Intervention'!CB224,heart_decrement*'Calcs Women Intervention'!CB289,stroke_decrement*'Calcs Women Intervention'!CB354,cancer_decrement*SUM('Calcs Women Intervention'!CB419,'Calcs Women Intervention'!CB484))</f>
        <v>0</v>
      </c>
      <c r="BA117" s="169">
        <f>SUM(X117*'Calcs Women Intervention'!X62,diabetes_decrement*'Calcs Women Intervention'!CC224,heart_decrement*'Calcs Women Intervention'!CC289,stroke_decrement*'Calcs Women Intervention'!CC354,cancer_decrement*SUM('Calcs Women Intervention'!CC419,'Calcs Women Intervention'!CC484))</f>
        <v>0</v>
      </c>
      <c r="BB117" s="169">
        <f>SUM(Y117*'Calcs Women Intervention'!Y62,diabetes_decrement*'Calcs Women Intervention'!CD224,heart_decrement*'Calcs Women Intervention'!CD289,stroke_decrement*'Calcs Women Intervention'!CD354,cancer_decrement*SUM('Calcs Women Intervention'!CD419,'Calcs Women Intervention'!CD484))</f>
        <v>0</v>
      </c>
      <c r="BC117" s="169">
        <f>SUM(Z117*'Calcs Women Intervention'!Z62,diabetes_decrement*'Calcs Women Intervention'!CE224,heart_decrement*'Calcs Women Intervention'!CE289,stroke_decrement*'Calcs Women Intervention'!CE354,cancer_decrement*SUM('Calcs Women Intervention'!CE419,'Calcs Women Intervention'!CE484))</f>
        <v>0</v>
      </c>
      <c r="BD117" s="169">
        <f>SUM(AA117*'Calcs Women Intervention'!AA62,diabetes_decrement*'Calcs Women Intervention'!CF224,heart_decrement*'Calcs Women Intervention'!CF289,stroke_decrement*'Calcs Women Intervention'!CF354,cancer_decrement*SUM('Calcs Women Intervention'!CF419,'Calcs Women Intervention'!CF484))</f>
        <v>0</v>
      </c>
      <c r="BE117" s="169">
        <f>SUM(AB117*'Calcs Women Intervention'!AB62,diabetes_decrement*'Calcs Women Intervention'!CG224,heart_decrement*'Calcs Women Intervention'!CG289,stroke_decrement*'Calcs Women Intervention'!CG354,cancer_decrement*SUM('Calcs Women Intervention'!CG419,'Calcs Women Intervention'!CG484))</f>
        <v>0</v>
      </c>
    </row>
    <row r="118" spans="2:57" x14ac:dyDescent="0.3">
      <c r="B118" s="1">
        <v>21</v>
      </c>
      <c r="C118" s="53"/>
      <c r="D118" s="53"/>
      <c r="E118" s="53"/>
      <c r="F118" s="53"/>
      <c r="G118" s="53"/>
      <c r="H118" s="53"/>
      <c r="I118" s="53"/>
      <c r="J118" s="53"/>
      <c r="K118" s="53"/>
      <c r="L118" s="53"/>
      <c r="M118" s="53"/>
      <c r="N118" s="53"/>
      <c r="O118" s="53"/>
      <c r="P118" s="53"/>
      <c r="Q118" s="53"/>
      <c r="R118" s="53"/>
      <c r="S118" s="53"/>
      <c r="T118" s="53"/>
      <c r="U118" s="53"/>
      <c r="V118" s="53"/>
      <c r="W118" s="53"/>
      <c r="X118" s="53">
        <f>MIN(SUMPRODUCT(CHOOSE({1,2,3,4,5,6},'Calcs Women Intervention'!AZ129,'Calcs Women Intervention'!AZ129^2,'Calcs Women Intervention'!AZ129^3,'Calcs Women Intervention'!W97,1,1),Utilities!$BG$11:$BL$11),1)</f>
        <v>1</v>
      </c>
      <c r="Y118" s="53">
        <f>MIN(SUMPRODUCT(CHOOSE({1,2,3,4,5,6},'Calcs Women Intervention'!BA129,'Calcs Women Intervention'!BA129^2,'Calcs Women Intervention'!BA129^3,'Calcs Women Intervention'!X97,1,1),Utilities!$BG$11:$BL$11),1)</f>
        <v>1</v>
      </c>
      <c r="Z118" s="53">
        <f>MIN(SUMPRODUCT(CHOOSE({1,2,3,4,5,6},'Calcs Women Intervention'!BB129,'Calcs Women Intervention'!BB129^2,'Calcs Women Intervention'!BB129^3,'Calcs Women Intervention'!Y97,1,1),Utilities!$BG$11:$BL$11),1)</f>
        <v>0.99635115936129459</v>
      </c>
      <c r="AA118" s="53">
        <f>MIN(SUMPRODUCT(CHOOSE({1,2,3,4,5,6},'Calcs Women Intervention'!BC129,'Calcs Women Intervention'!BC129^2,'Calcs Women Intervention'!BC129^3,'Calcs Women Intervention'!Z97,1,1),Utilities!$BG$11:$BL$11),1)</f>
        <v>0.9890835557195814</v>
      </c>
      <c r="AB118" s="53">
        <f>MIN(SUMPRODUCT(CHOOSE({1,2,3,4,5,6},'Calcs Women Intervention'!BD129,'Calcs Women Intervention'!BD129^2,'Calcs Women Intervention'!BD129^3,'Calcs Women Intervention'!AA97,1,1),Utilities!$BG$11:$BL$11),1)</f>
        <v>0.98166737624874911</v>
      </c>
      <c r="AE118" s="1">
        <v>21</v>
      </c>
      <c r="AF118" s="169">
        <f>SUM(C118*'Calcs Women Intervention'!C63,diabetes_decrement*'Calcs Women Intervention'!BH225,heart_decrement*'Calcs Women Intervention'!BH290,stroke_decrement*'Calcs Women Intervention'!BH355,cancer_decrement*SUM('Calcs Women Intervention'!BH420,'Calcs Women Intervention'!BH485))</f>
        <v>0</v>
      </c>
      <c r="AG118" s="169">
        <f>SUM(D118*'Calcs Women Intervention'!D63,diabetes_decrement*'Calcs Women Intervention'!BI225,heart_decrement*'Calcs Women Intervention'!BI290,stroke_decrement*'Calcs Women Intervention'!BI355,cancer_decrement*SUM('Calcs Women Intervention'!BI420,'Calcs Women Intervention'!BI485))</f>
        <v>0</v>
      </c>
      <c r="AH118" s="169">
        <f>SUM(E118*'Calcs Women Intervention'!E63,diabetes_decrement*'Calcs Women Intervention'!BJ225,heart_decrement*'Calcs Women Intervention'!BJ290,stroke_decrement*'Calcs Women Intervention'!BJ355,cancer_decrement*SUM('Calcs Women Intervention'!BJ420,'Calcs Women Intervention'!BJ485))</f>
        <v>0</v>
      </c>
      <c r="AI118" s="169">
        <f>SUM(F118*'Calcs Women Intervention'!F63,diabetes_decrement*'Calcs Women Intervention'!BK225,heart_decrement*'Calcs Women Intervention'!BK290,stroke_decrement*'Calcs Women Intervention'!BK355,cancer_decrement*SUM('Calcs Women Intervention'!BK420,'Calcs Women Intervention'!BK485))</f>
        <v>0</v>
      </c>
      <c r="AJ118" s="169">
        <f>SUM(G118*'Calcs Women Intervention'!G63,diabetes_decrement*'Calcs Women Intervention'!BL225,heart_decrement*'Calcs Women Intervention'!BL290,stroke_decrement*'Calcs Women Intervention'!BL355,cancer_decrement*SUM('Calcs Women Intervention'!BL420,'Calcs Women Intervention'!BL485))</f>
        <v>0</v>
      </c>
      <c r="AK118" s="169">
        <f>SUM(H118*'Calcs Women Intervention'!H63,diabetes_decrement*'Calcs Women Intervention'!BM225,heart_decrement*'Calcs Women Intervention'!BM290,stroke_decrement*'Calcs Women Intervention'!BM355,cancer_decrement*SUM('Calcs Women Intervention'!BM420,'Calcs Women Intervention'!BM485))</f>
        <v>0</v>
      </c>
      <c r="AL118" s="169">
        <f>SUM(I118*'Calcs Women Intervention'!I63,diabetes_decrement*'Calcs Women Intervention'!BN225,heart_decrement*'Calcs Women Intervention'!BN290,stroke_decrement*'Calcs Women Intervention'!BN355,cancer_decrement*SUM('Calcs Women Intervention'!BN420,'Calcs Women Intervention'!BN485))</f>
        <v>0</v>
      </c>
      <c r="AM118" s="169">
        <f>SUM(J118*'Calcs Women Intervention'!J63,diabetes_decrement*'Calcs Women Intervention'!BO225,heart_decrement*'Calcs Women Intervention'!BO290,stroke_decrement*'Calcs Women Intervention'!BO355,cancer_decrement*SUM('Calcs Women Intervention'!BO420,'Calcs Women Intervention'!BO485))</f>
        <v>0</v>
      </c>
      <c r="AN118" s="169">
        <f>SUM(K118*'Calcs Women Intervention'!K63,diabetes_decrement*'Calcs Women Intervention'!BP225,heart_decrement*'Calcs Women Intervention'!BP290,stroke_decrement*'Calcs Women Intervention'!BP355,cancer_decrement*SUM('Calcs Women Intervention'!BP420,'Calcs Women Intervention'!BP485))</f>
        <v>0</v>
      </c>
      <c r="AO118" s="169">
        <f>SUM(L118*'Calcs Women Intervention'!L63,diabetes_decrement*'Calcs Women Intervention'!BQ225,heart_decrement*'Calcs Women Intervention'!BQ290,stroke_decrement*'Calcs Women Intervention'!BQ355,cancer_decrement*SUM('Calcs Women Intervention'!BQ420,'Calcs Women Intervention'!BQ485))</f>
        <v>0</v>
      </c>
      <c r="AP118" s="169">
        <f>SUM(M118*'Calcs Women Intervention'!M63,diabetes_decrement*'Calcs Women Intervention'!BR225,heart_decrement*'Calcs Women Intervention'!BR290,stroke_decrement*'Calcs Women Intervention'!BR355,cancer_decrement*SUM('Calcs Women Intervention'!BR420,'Calcs Women Intervention'!BR485))</f>
        <v>0</v>
      </c>
      <c r="AQ118" s="169">
        <f>SUM(N118*'Calcs Women Intervention'!N63,diabetes_decrement*'Calcs Women Intervention'!BS225,heart_decrement*'Calcs Women Intervention'!BS290,stroke_decrement*'Calcs Women Intervention'!BS355,cancer_decrement*SUM('Calcs Women Intervention'!BS420,'Calcs Women Intervention'!BS485))</f>
        <v>0</v>
      </c>
      <c r="AR118" s="169">
        <f>SUM(O118*'Calcs Women Intervention'!O63,diabetes_decrement*'Calcs Women Intervention'!BT225,heart_decrement*'Calcs Women Intervention'!BT290,stroke_decrement*'Calcs Women Intervention'!BT355,cancer_decrement*SUM('Calcs Women Intervention'!BT420,'Calcs Women Intervention'!BT485))</f>
        <v>0</v>
      </c>
      <c r="AS118" s="169">
        <f>SUM(P118*'Calcs Women Intervention'!P63,diabetes_decrement*'Calcs Women Intervention'!BU225,heart_decrement*'Calcs Women Intervention'!BU290,stroke_decrement*'Calcs Women Intervention'!BU355,cancer_decrement*SUM('Calcs Women Intervention'!BU420,'Calcs Women Intervention'!BU485))</f>
        <v>0</v>
      </c>
      <c r="AT118" s="169">
        <f>SUM(Q118*'Calcs Women Intervention'!Q63,diabetes_decrement*'Calcs Women Intervention'!BV225,heart_decrement*'Calcs Women Intervention'!BV290,stroke_decrement*'Calcs Women Intervention'!BV355,cancer_decrement*SUM('Calcs Women Intervention'!BV420,'Calcs Women Intervention'!BV485))</f>
        <v>0</v>
      </c>
      <c r="AU118" s="169">
        <f>SUM(R118*'Calcs Women Intervention'!R63,diabetes_decrement*'Calcs Women Intervention'!BW225,heart_decrement*'Calcs Women Intervention'!BW290,stroke_decrement*'Calcs Women Intervention'!BW355,cancer_decrement*SUM('Calcs Women Intervention'!BW420,'Calcs Women Intervention'!BW485))</f>
        <v>0</v>
      </c>
      <c r="AV118" s="169">
        <f>SUM(S118*'Calcs Women Intervention'!S63,diabetes_decrement*'Calcs Women Intervention'!BX225,heart_decrement*'Calcs Women Intervention'!BX290,stroke_decrement*'Calcs Women Intervention'!BX355,cancer_decrement*SUM('Calcs Women Intervention'!BX420,'Calcs Women Intervention'!BX485))</f>
        <v>0</v>
      </c>
      <c r="AW118" s="169">
        <f>SUM(T118*'Calcs Women Intervention'!T63,diabetes_decrement*'Calcs Women Intervention'!BY225,heart_decrement*'Calcs Women Intervention'!BY290,stroke_decrement*'Calcs Women Intervention'!BY355,cancer_decrement*SUM('Calcs Women Intervention'!BY420,'Calcs Women Intervention'!BY485))</f>
        <v>0</v>
      </c>
      <c r="AX118" s="169">
        <f>SUM(U118*'Calcs Women Intervention'!U63,diabetes_decrement*'Calcs Women Intervention'!BZ225,heart_decrement*'Calcs Women Intervention'!BZ290,stroke_decrement*'Calcs Women Intervention'!BZ355,cancer_decrement*SUM('Calcs Women Intervention'!BZ420,'Calcs Women Intervention'!BZ485))</f>
        <v>0</v>
      </c>
      <c r="AY118" s="169">
        <f>SUM(V118*'Calcs Women Intervention'!V63,diabetes_decrement*'Calcs Women Intervention'!CA225,heart_decrement*'Calcs Women Intervention'!CA290,stroke_decrement*'Calcs Women Intervention'!CA355,cancer_decrement*SUM('Calcs Women Intervention'!CA420,'Calcs Women Intervention'!CA485))</f>
        <v>0</v>
      </c>
      <c r="AZ118" s="169">
        <f>SUM(W118*'Calcs Women Intervention'!W63,diabetes_decrement*'Calcs Women Intervention'!CB225,heart_decrement*'Calcs Women Intervention'!CB290,stroke_decrement*'Calcs Women Intervention'!CB355,cancer_decrement*SUM('Calcs Women Intervention'!CB420,'Calcs Women Intervention'!CB485))</f>
        <v>0</v>
      </c>
      <c r="BA118" s="169">
        <f>SUM(X118*'Calcs Women Intervention'!X63,diabetes_decrement*'Calcs Women Intervention'!CC225,heart_decrement*'Calcs Women Intervention'!CC290,stroke_decrement*'Calcs Women Intervention'!CC355,cancer_decrement*SUM('Calcs Women Intervention'!CC420,'Calcs Women Intervention'!CC485))</f>
        <v>0</v>
      </c>
      <c r="BB118" s="169">
        <f>SUM(Y118*'Calcs Women Intervention'!Y63,diabetes_decrement*'Calcs Women Intervention'!CD225,heart_decrement*'Calcs Women Intervention'!CD290,stroke_decrement*'Calcs Women Intervention'!CD355,cancer_decrement*SUM('Calcs Women Intervention'!CD420,'Calcs Women Intervention'!CD485))</f>
        <v>0</v>
      </c>
      <c r="BC118" s="169">
        <f>SUM(Z118*'Calcs Women Intervention'!Z63,diabetes_decrement*'Calcs Women Intervention'!CE225,heart_decrement*'Calcs Women Intervention'!CE290,stroke_decrement*'Calcs Women Intervention'!CE355,cancer_decrement*SUM('Calcs Women Intervention'!CE420,'Calcs Women Intervention'!CE485))</f>
        <v>0</v>
      </c>
      <c r="BD118" s="169">
        <f>SUM(AA118*'Calcs Women Intervention'!AA63,diabetes_decrement*'Calcs Women Intervention'!CF225,heart_decrement*'Calcs Women Intervention'!CF290,stroke_decrement*'Calcs Women Intervention'!CF355,cancer_decrement*SUM('Calcs Women Intervention'!CF420,'Calcs Women Intervention'!CF485))</f>
        <v>0</v>
      </c>
      <c r="BE118" s="169">
        <f>SUM(AB118*'Calcs Women Intervention'!AB63,diabetes_decrement*'Calcs Women Intervention'!CG225,heart_decrement*'Calcs Women Intervention'!CG290,stroke_decrement*'Calcs Women Intervention'!CG355,cancer_decrement*SUM('Calcs Women Intervention'!CG420,'Calcs Women Intervention'!CG485))</f>
        <v>0</v>
      </c>
    </row>
    <row r="119" spans="2:57" x14ac:dyDescent="0.3">
      <c r="B119" s="1">
        <v>22</v>
      </c>
      <c r="C119" s="53"/>
      <c r="D119" s="53"/>
      <c r="E119" s="53"/>
      <c r="F119" s="53"/>
      <c r="G119" s="53"/>
      <c r="H119" s="53"/>
      <c r="I119" s="53"/>
      <c r="J119" s="53"/>
      <c r="K119" s="53"/>
      <c r="L119" s="53"/>
      <c r="M119" s="53"/>
      <c r="N119" s="53"/>
      <c r="O119" s="53"/>
      <c r="P119" s="53"/>
      <c r="Q119" s="53"/>
      <c r="R119" s="53"/>
      <c r="S119" s="53"/>
      <c r="T119" s="53"/>
      <c r="U119" s="53"/>
      <c r="V119" s="53"/>
      <c r="W119" s="53"/>
      <c r="X119" s="53"/>
      <c r="Y119" s="53">
        <f>MIN(SUMPRODUCT(CHOOSE({1,2,3,4,5,6},'Calcs Women Intervention'!BA130,'Calcs Women Intervention'!BA130^2,'Calcs Women Intervention'!BA130^3,'Calcs Women Intervention'!X98,1,1),Utilities!$BG$11:$BL$11),1)</f>
        <v>1</v>
      </c>
      <c r="Z119" s="53">
        <f>MIN(SUMPRODUCT(CHOOSE({1,2,3,4,5,6},'Calcs Women Intervention'!BB130,'Calcs Women Intervention'!BB130^2,'Calcs Women Intervention'!BB130^3,'Calcs Women Intervention'!Y98,1,1),Utilities!$BG$11:$BL$11),1)</f>
        <v>1</v>
      </c>
      <c r="AA119" s="53">
        <f>MIN(SUMPRODUCT(CHOOSE({1,2,3,4,5,6},'Calcs Women Intervention'!BC130,'Calcs Women Intervention'!BC130^2,'Calcs Women Intervention'!BC130^3,'Calcs Women Intervention'!Z98,1,1),Utilities!$BG$11:$BL$11),1)</f>
        <v>0.99635115936129459</v>
      </c>
      <c r="AB119" s="53">
        <f>MIN(SUMPRODUCT(CHOOSE({1,2,3,4,5,6},'Calcs Women Intervention'!BD130,'Calcs Women Intervention'!BD130^2,'Calcs Women Intervention'!BD130^3,'Calcs Women Intervention'!AA98,1,1),Utilities!$BG$11:$BL$11),1)</f>
        <v>0.9890835557195814</v>
      </c>
      <c r="AE119" s="1">
        <v>22</v>
      </c>
      <c r="AF119" s="169">
        <f>SUM(C119*'Calcs Women Intervention'!C64,diabetes_decrement*'Calcs Women Intervention'!BH226,heart_decrement*'Calcs Women Intervention'!BH291,stroke_decrement*'Calcs Women Intervention'!BH356,cancer_decrement*SUM('Calcs Women Intervention'!BH421,'Calcs Women Intervention'!BH486))</f>
        <v>0</v>
      </c>
      <c r="AG119" s="169">
        <f>SUM(D119*'Calcs Women Intervention'!D64,diabetes_decrement*'Calcs Women Intervention'!BI226,heart_decrement*'Calcs Women Intervention'!BI291,stroke_decrement*'Calcs Women Intervention'!BI356,cancer_decrement*SUM('Calcs Women Intervention'!BI421,'Calcs Women Intervention'!BI486))</f>
        <v>0</v>
      </c>
      <c r="AH119" s="169">
        <f>SUM(E119*'Calcs Women Intervention'!E64,diabetes_decrement*'Calcs Women Intervention'!BJ226,heart_decrement*'Calcs Women Intervention'!BJ291,stroke_decrement*'Calcs Women Intervention'!BJ356,cancer_decrement*SUM('Calcs Women Intervention'!BJ421,'Calcs Women Intervention'!BJ486))</f>
        <v>0</v>
      </c>
      <c r="AI119" s="169">
        <f>SUM(F119*'Calcs Women Intervention'!F64,diabetes_decrement*'Calcs Women Intervention'!BK226,heart_decrement*'Calcs Women Intervention'!BK291,stroke_decrement*'Calcs Women Intervention'!BK356,cancer_decrement*SUM('Calcs Women Intervention'!BK421,'Calcs Women Intervention'!BK486))</f>
        <v>0</v>
      </c>
      <c r="AJ119" s="169">
        <f>SUM(G119*'Calcs Women Intervention'!G64,diabetes_decrement*'Calcs Women Intervention'!BL226,heart_decrement*'Calcs Women Intervention'!BL291,stroke_decrement*'Calcs Women Intervention'!BL356,cancer_decrement*SUM('Calcs Women Intervention'!BL421,'Calcs Women Intervention'!BL486))</f>
        <v>0</v>
      </c>
      <c r="AK119" s="169">
        <f>SUM(H119*'Calcs Women Intervention'!H64,diabetes_decrement*'Calcs Women Intervention'!BM226,heart_decrement*'Calcs Women Intervention'!BM291,stroke_decrement*'Calcs Women Intervention'!BM356,cancer_decrement*SUM('Calcs Women Intervention'!BM421,'Calcs Women Intervention'!BM486))</f>
        <v>0</v>
      </c>
      <c r="AL119" s="169">
        <f>SUM(I119*'Calcs Women Intervention'!I64,diabetes_decrement*'Calcs Women Intervention'!BN226,heart_decrement*'Calcs Women Intervention'!BN291,stroke_decrement*'Calcs Women Intervention'!BN356,cancer_decrement*SUM('Calcs Women Intervention'!BN421,'Calcs Women Intervention'!BN486))</f>
        <v>0</v>
      </c>
      <c r="AM119" s="169">
        <f>SUM(J119*'Calcs Women Intervention'!J64,diabetes_decrement*'Calcs Women Intervention'!BO226,heart_decrement*'Calcs Women Intervention'!BO291,stroke_decrement*'Calcs Women Intervention'!BO356,cancer_decrement*SUM('Calcs Women Intervention'!BO421,'Calcs Women Intervention'!BO486))</f>
        <v>0</v>
      </c>
      <c r="AN119" s="169">
        <f>SUM(K119*'Calcs Women Intervention'!K64,diabetes_decrement*'Calcs Women Intervention'!BP226,heart_decrement*'Calcs Women Intervention'!BP291,stroke_decrement*'Calcs Women Intervention'!BP356,cancer_decrement*SUM('Calcs Women Intervention'!BP421,'Calcs Women Intervention'!BP486))</f>
        <v>0</v>
      </c>
      <c r="AO119" s="169">
        <f>SUM(L119*'Calcs Women Intervention'!L64,diabetes_decrement*'Calcs Women Intervention'!BQ226,heart_decrement*'Calcs Women Intervention'!BQ291,stroke_decrement*'Calcs Women Intervention'!BQ356,cancer_decrement*SUM('Calcs Women Intervention'!BQ421,'Calcs Women Intervention'!BQ486))</f>
        <v>0</v>
      </c>
      <c r="AP119" s="169">
        <f>SUM(M119*'Calcs Women Intervention'!M64,diabetes_decrement*'Calcs Women Intervention'!BR226,heart_decrement*'Calcs Women Intervention'!BR291,stroke_decrement*'Calcs Women Intervention'!BR356,cancer_decrement*SUM('Calcs Women Intervention'!BR421,'Calcs Women Intervention'!BR486))</f>
        <v>0</v>
      </c>
      <c r="AQ119" s="169">
        <f>SUM(N119*'Calcs Women Intervention'!N64,diabetes_decrement*'Calcs Women Intervention'!BS226,heart_decrement*'Calcs Women Intervention'!BS291,stroke_decrement*'Calcs Women Intervention'!BS356,cancer_decrement*SUM('Calcs Women Intervention'!BS421,'Calcs Women Intervention'!BS486))</f>
        <v>0</v>
      </c>
      <c r="AR119" s="169">
        <f>SUM(O119*'Calcs Women Intervention'!O64,diabetes_decrement*'Calcs Women Intervention'!BT226,heart_decrement*'Calcs Women Intervention'!BT291,stroke_decrement*'Calcs Women Intervention'!BT356,cancer_decrement*SUM('Calcs Women Intervention'!BT421,'Calcs Women Intervention'!BT486))</f>
        <v>0</v>
      </c>
      <c r="AS119" s="169">
        <f>SUM(P119*'Calcs Women Intervention'!P64,diabetes_decrement*'Calcs Women Intervention'!BU226,heart_decrement*'Calcs Women Intervention'!BU291,stroke_decrement*'Calcs Women Intervention'!BU356,cancer_decrement*SUM('Calcs Women Intervention'!BU421,'Calcs Women Intervention'!BU486))</f>
        <v>0</v>
      </c>
      <c r="AT119" s="169">
        <f>SUM(Q119*'Calcs Women Intervention'!Q64,diabetes_decrement*'Calcs Women Intervention'!BV226,heart_decrement*'Calcs Women Intervention'!BV291,stroke_decrement*'Calcs Women Intervention'!BV356,cancer_decrement*SUM('Calcs Women Intervention'!BV421,'Calcs Women Intervention'!BV486))</f>
        <v>0</v>
      </c>
      <c r="AU119" s="169">
        <f>SUM(R119*'Calcs Women Intervention'!R64,diabetes_decrement*'Calcs Women Intervention'!BW226,heart_decrement*'Calcs Women Intervention'!BW291,stroke_decrement*'Calcs Women Intervention'!BW356,cancer_decrement*SUM('Calcs Women Intervention'!BW421,'Calcs Women Intervention'!BW486))</f>
        <v>0</v>
      </c>
      <c r="AV119" s="169">
        <f>SUM(S119*'Calcs Women Intervention'!S64,diabetes_decrement*'Calcs Women Intervention'!BX226,heart_decrement*'Calcs Women Intervention'!BX291,stroke_decrement*'Calcs Women Intervention'!BX356,cancer_decrement*SUM('Calcs Women Intervention'!BX421,'Calcs Women Intervention'!BX486))</f>
        <v>0</v>
      </c>
      <c r="AW119" s="169">
        <f>SUM(T119*'Calcs Women Intervention'!T64,diabetes_decrement*'Calcs Women Intervention'!BY226,heart_decrement*'Calcs Women Intervention'!BY291,stroke_decrement*'Calcs Women Intervention'!BY356,cancer_decrement*SUM('Calcs Women Intervention'!BY421,'Calcs Women Intervention'!BY486))</f>
        <v>0</v>
      </c>
      <c r="AX119" s="169">
        <f>SUM(U119*'Calcs Women Intervention'!U64,diabetes_decrement*'Calcs Women Intervention'!BZ226,heart_decrement*'Calcs Women Intervention'!BZ291,stroke_decrement*'Calcs Women Intervention'!BZ356,cancer_decrement*SUM('Calcs Women Intervention'!BZ421,'Calcs Women Intervention'!BZ486))</f>
        <v>0</v>
      </c>
      <c r="AY119" s="169">
        <f>SUM(V119*'Calcs Women Intervention'!V64,diabetes_decrement*'Calcs Women Intervention'!CA226,heart_decrement*'Calcs Women Intervention'!CA291,stroke_decrement*'Calcs Women Intervention'!CA356,cancer_decrement*SUM('Calcs Women Intervention'!CA421,'Calcs Women Intervention'!CA486))</f>
        <v>0</v>
      </c>
      <c r="AZ119" s="169">
        <f>SUM(W119*'Calcs Women Intervention'!W64,diabetes_decrement*'Calcs Women Intervention'!CB226,heart_decrement*'Calcs Women Intervention'!CB291,stroke_decrement*'Calcs Women Intervention'!CB356,cancer_decrement*SUM('Calcs Women Intervention'!CB421,'Calcs Women Intervention'!CB486))</f>
        <v>0</v>
      </c>
      <c r="BA119" s="169">
        <f>SUM(X119*'Calcs Women Intervention'!X64,diabetes_decrement*'Calcs Women Intervention'!CC226,heart_decrement*'Calcs Women Intervention'!CC291,stroke_decrement*'Calcs Women Intervention'!CC356,cancer_decrement*SUM('Calcs Women Intervention'!CC421,'Calcs Women Intervention'!CC486))</f>
        <v>0</v>
      </c>
      <c r="BB119" s="169">
        <f>SUM(Y119*'Calcs Women Intervention'!Y64,diabetes_decrement*'Calcs Women Intervention'!CD226,heart_decrement*'Calcs Women Intervention'!CD291,stroke_decrement*'Calcs Women Intervention'!CD356,cancer_decrement*SUM('Calcs Women Intervention'!CD421,'Calcs Women Intervention'!CD486))</f>
        <v>0</v>
      </c>
      <c r="BC119" s="169">
        <f>SUM(Z119*'Calcs Women Intervention'!Z64,diabetes_decrement*'Calcs Women Intervention'!CE226,heart_decrement*'Calcs Women Intervention'!CE291,stroke_decrement*'Calcs Women Intervention'!CE356,cancer_decrement*SUM('Calcs Women Intervention'!CE421,'Calcs Women Intervention'!CE486))</f>
        <v>0</v>
      </c>
      <c r="BD119" s="169">
        <f>SUM(AA119*'Calcs Women Intervention'!AA64,diabetes_decrement*'Calcs Women Intervention'!CF226,heart_decrement*'Calcs Women Intervention'!CF291,stroke_decrement*'Calcs Women Intervention'!CF356,cancer_decrement*SUM('Calcs Women Intervention'!CF421,'Calcs Women Intervention'!CF486))</f>
        <v>0</v>
      </c>
      <c r="BE119" s="169">
        <f>SUM(AB119*'Calcs Women Intervention'!AB64,diabetes_decrement*'Calcs Women Intervention'!CG226,heart_decrement*'Calcs Women Intervention'!CG291,stroke_decrement*'Calcs Women Intervention'!CG356,cancer_decrement*SUM('Calcs Women Intervention'!CG421,'Calcs Women Intervention'!CG486))</f>
        <v>0</v>
      </c>
    </row>
    <row r="120" spans="2:57" x14ac:dyDescent="0.3">
      <c r="B120" s="1">
        <v>23</v>
      </c>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f>MIN(SUMPRODUCT(CHOOSE({1,2,3,4,5,6},'Calcs Women Intervention'!BB131,'Calcs Women Intervention'!BB131^2,'Calcs Women Intervention'!BB131^3,'Calcs Women Intervention'!Y99,1,1),Utilities!$BG$11:$BL$11),1)</f>
        <v>1</v>
      </c>
      <c r="AA120" s="53">
        <f>MIN(SUMPRODUCT(CHOOSE({1,2,3,4,5,6},'Calcs Women Intervention'!BC131,'Calcs Women Intervention'!BC131^2,'Calcs Women Intervention'!BC131^3,'Calcs Women Intervention'!Z99,1,1),Utilities!$BG$11:$BL$11),1)</f>
        <v>1</v>
      </c>
      <c r="AB120" s="53">
        <f>MIN(SUMPRODUCT(CHOOSE({1,2,3,4,5,6},'Calcs Women Intervention'!BD131,'Calcs Women Intervention'!BD131^2,'Calcs Women Intervention'!BD131^3,'Calcs Women Intervention'!AA99,1,1),Utilities!$BG$11:$BL$11),1)</f>
        <v>0.99635115936129459</v>
      </c>
      <c r="AE120" s="1">
        <v>23</v>
      </c>
      <c r="AF120" s="169">
        <f>SUM(C120*'Calcs Women Intervention'!C65,diabetes_decrement*'Calcs Women Intervention'!BH227,heart_decrement*'Calcs Women Intervention'!BH292,stroke_decrement*'Calcs Women Intervention'!BH357,cancer_decrement*SUM('Calcs Women Intervention'!BH422,'Calcs Women Intervention'!BH487))</f>
        <v>0</v>
      </c>
      <c r="AG120" s="169">
        <f>SUM(D120*'Calcs Women Intervention'!D65,diabetes_decrement*'Calcs Women Intervention'!BI227,heart_decrement*'Calcs Women Intervention'!BI292,stroke_decrement*'Calcs Women Intervention'!BI357,cancer_decrement*SUM('Calcs Women Intervention'!BI422,'Calcs Women Intervention'!BI487))</f>
        <v>0</v>
      </c>
      <c r="AH120" s="169">
        <f>SUM(E120*'Calcs Women Intervention'!E65,diabetes_decrement*'Calcs Women Intervention'!BJ227,heart_decrement*'Calcs Women Intervention'!BJ292,stroke_decrement*'Calcs Women Intervention'!BJ357,cancer_decrement*SUM('Calcs Women Intervention'!BJ422,'Calcs Women Intervention'!BJ487))</f>
        <v>0</v>
      </c>
      <c r="AI120" s="169">
        <f>SUM(F120*'Calcs Women Intervention'!F65,diabetes_decrement*'Calcs Women Intervention'!BK227,heart_decrement*'Calcs Women Intervention'!BK292,stroke_decrement*'Calcs Women Intervention'!BK357,cancer_decrement*SUM('Calcs Women Intervention'!BK422,'Calcs Women Intervention'!BK487))</f>
        <v>0</v>
      </c>
      <c r="AJ120" s="169">
        <f>SUM(G120*'Calcs Women Intervention'!G65,diabetes_decrement*'Calcs Women Intervention'!BL227,heart_decrement*'Calcs Women Intervention'!BL292,stroke_decrement*'Calcs Women Intervention'!BL357,cancer_decrement*SUM('Calcs Women Intervention'!BL422,'Calcs Women Intervention'!BL487))</f>
        <v>0</v>
      </c>
      <c r="AK120" s="169">
        <f>SUM(H120*'Calcs Women Intervention'!H65,diabetes_decrement*'Calcs Women Intervention'!BM227,heart_decrement*'Calcs Women Intervention'!BM292,stroke_decrement*'Calcs Women Intervention'!BM357,cancer_decrement*SUM('Calcs Women Intervention'!BM422,'Calcs Women Intervention'!BM487))</f>
        <v>0</v>
      </c>
      <c r="AL120" s="169">
        <f>SUM(I120*'Calcs Women Intervention'!I65,diabetes_decrement*'Calcs Women Intervention'!BN227,heart_decrement*'Calcs Women Intervention'!BN292,stroke_decrement*'Calcs Women Intervention'!BN357,cancer_decrement*SUM('Calcs Women Intervention'!BN422,'Calcs Women Intervention'!BN487))</f>
        <v>0</v>
      </c>
      <c r="AM120" s="169">
        <f>SUM(J120*'Calcs Women Intervention'!J65,diabetes_decrement*'Calcs Women Intervention'!BO227,heart_decrement*'Calcs Women Intervention'!BO292,stroke_decrement*'Calcs Women Intervention'!BO357,cancer_decrement*SUM('Calcs Women Intervention'!BO422,'Calcs Women Intervention'!BO487))</f>
        <v>0</v>
      </c>
      <c r="AN120" s="169">
        <f>SUM(K120*'Calcs Women Intervention'!K65,diabetes_decrement*'Calcs Women Intervention'!BP227,heart_decrement*'Calcs Women Intervention'!BP292,stroke_decrement*'Calcs Women Intervention'!BP357,cancer_decrement*SUM('Calcs Women Intervention'!BP422,'Calcs Women Intervention'!BP487))</f>
        <v>0</v>
      </c>
      <c r="AO120" s="169">
        <f>SUM(L120*'Calcs Women Intervention'!L65,diabetes_decrement*'Calcs Women Intervention'!BQ227,heart_decrement*'Calcs Women Intervention'!BQ292,stroke_decrement*'Calcs Women Intervention'!BQ357,cancer_decrement*SUM('Calcs Women Intervention'!BQ422,'Calcs Women Intervention'!BQ487))</f>
        <v>0</v>
      </c>
      <c r="AP120" s="169">
        <f>SUM(M120*'Calcs Women Intervention'!M65,diabetes_decrement*'Calcs Women Intervention'!BR227,heart_decrement*'Calcs Women Intervention'!BR292,stroke_decrement*'Calcs Women Intervention'!BR357,cancer_decrement*SUM('Calcs Women Intervention'!BR422,'Calcs Women Intervention'!BR487))</f>
        <v>0</v>
      </c>
      <c r="AQ120" s="169">
        <f>SUM(N120*'Calcs Women Intervention'!N65,diabetes_decrement*'Calcs Women Intervention'!BS227,heart_decrement*'Calcs Women Intervention'!BS292,stroke_decrement*'Calcs Women Intervention'!BS357,cancer_decrement*SUM('Calcs Women Intervention'!BS422,'Calcs Women Intervention'!BS487))</f>
        <v>0</v>
      </c>
      <c r="AR120" s="169">
        <f>SUM(O120*'Calcs Women Intervention'!O65,diabetes_decrement*'Calcs Women Intervention'!BT227,heart_decrement*'Calcs Women Intervention'!BT292,stroke_decrement*'Calcs Women Intervention'!BT357,cancer_decrement*SUM('Calcs Women Intervention'!BT422,'Calcs Women Intervention'!BT487))</f>
        <v>0</v>
      </c>
      <c r="AS120" s="169">
        <f>SUM(P120*'Calcs Women Intervention'!P65,diabetes_decrement*'Calcs Women Intervention'!BU227,heart_decrement*'Calcs Women Intervention'!BU292,stroke_decrement*'Calcs Women Intervention'!BU357,cancer_decrement*SUM('Calcs Women Intervention'!BU422,'Calcs Women Intervention'!BU487))</f>
        <v>0</v>
      </c>
      <c r="AT120" s="169">
        <f>SUM(Q120*'Calcs Women Intervention'!Q65,diabetes_decrement*'Calcs Women Intervention'!BV227,heart_decrement*'Calcs Women Intervention'!BV292,stroke_decrement*'Calcs Women Intervention'!BV357,cancer_decrement*SUM('Calcs Women Intervention'!BV422,'Calcs Women Intervention'!BV487))</f>
        <v>0</v>
      </c>
      <c r="AU120" s="169">
        <f>SUM(R120*'Calcs Women Intervention'!R65,diabetes_decrement*'Calcs Women Intervention'!BW227,heart_decrement*'Calcs Women Intervention'!BW292,stroke_decrement*'Calcs Women Intervention'!BW357,cancer_decrement*SUM('Calcs Women Intervention'!BW422,'Calcs Women Intervention'!BW487))</f>
        <v>0</v>
      </c>
      <c r="AV120" s="169">
        <f>SUM(S120*'Calcs Women Intervention'!S65,diabetes_decrement*'Calcs Women Intervention'!BX227,heart_decrement*'Calcs Women Intervention'!BX292,stroke_decrement*'Calcs Women Intervention'!BX357,cancer_decrement*SUM('Calcs Women Intervention'!BX422,'Calcs Women Intervention'!BX487))</f>
        <v>0</v>
      </c>
      <c r="AW120" s="169">
        <f>SUM(T120*'Calcs Women Intervention'!T65,diabetes_decrement*'Calcs Women Intervention'!BY227,heart_decrement*'Calcs Women Intervention'!BY292,stroke_decrement*'Calcs Women Intervention'!BY357,cancer_decrement*SUM('Calcs Women Intervention'!BY422,'Calcs Women Intervention'!BY487))</f>
        <v>0</v>
      </c>
      <c r="AX120" s="169">
        <f>SUM(U120*'Calcs Women Intervention'!U65,diabetes_decrement*'Calcs Women Intervention'!BZ227,heart_decrement*'Calcs Women Intervention'!BZ292,stroke_decrement*'Calcs Women Intervention'!BZ357,cancer_decrement*SUM('Calcs Women Intervention'!BZ422,'Calcs Women Intervention'!BZ487))</f>
        <v>0</v>
      </c>
      <c r="AY120" s="169">
        <f>SUM(V120*'Calcs Women Intervention'!V65,diabetes_decrement*'Calcs Women Intervention'!CA227,heart_decrement*'Calcs Women Intervention'!CA292,stroke_decrement*'Calcs Women Intervention'!CA357,cancer_decrement*SUM('Calcs Women Intervention'!CA422,'Calcs Women Intervention'!CA487))</f>
        <v>0</v>
      </c>
      <c r="AZ120" s="169">
        <f>SUM(W120*'Calcs Women Intervention'!W65,diabetes_decrement*'Calcs Women Intervention'!CB227,heart_decrement*'Calcs Women Intervention'!CB292,stroke_decrement*'Calcs Women Intervention'!CB357,cancer_decrement*SUM('Calcs Women Intervention'!CB422,'Calcs Women Intervention'!CB487))</f>
        <v>0</v>
      </c>
      <c r="BA120" s="169">
        <f>SUM(X120*'Calcs Women Intervention'!X65,diabetes_decrement*'Calcs Women Intervention'!CC227,heart_decrement*'Calcs Women Intervention'!CC292,stroke_decrement*'Calcs Women Intervention'!CC357,cancer_decrement*SUM('Calcs Women Intervention'!CC422,'Calcs Women Intervention'!CC487))</f>
        <v>0</v>
      </c>
      <c r="BB120" s="169">
        <f>SUM(Y120*'Calcs Women Intervention'!Y65,diabetes_decrement*'Calcs Women Intervention'!CD227,heart_decrement*'Calcs Women Intervention'!CD292,stroke_decrement*'Calcs Women Intervention'!CD357,cancer_decrement*SUM('Calcs Women Intervention'!CD422,'Calcs Women Intervention'!CD487))</f>
        <v>0</v>
      </c>
      <c r="BC120" s="169">
        <f>SUM(Z120*'Calcs Women Intervention'!Z65,diabetes_decrement*'Calcs Women Intervention'!CE227,heart_decrement*'Calcs Women Intervention'!CE292,stroke_decrement*'Calcs Women Intervention'!CE357,cancer_decrement*SUM('Calcs Women Intervention'!CE422,'Calcs Women Intervention'!CE487))</f>
        <v>0</v>
      </c>
      <c r="BD120" s="169">
        <f>SUM(AA120*'Calcs Women Intervention'!AA65,diabetes_decrement*'Calcs Women Intervention'!CF227,heart_decrement*'Calcs Women Intervention'!CF292,stroke_decrement*'Calcs Women Intervention'!CF357,cancer_decrement*SUM('Calcs Women Intervention'!CF422,'Calcs Women Intervention'!CF487))</f>
        <v>0</v>
      </c>
      <c r="BE120" s="169">
        <f>SUM(AB120*'Calcs Women Intervention'!AB65,diabetes_decrement*'Calcs Women Intervention'!CG227,heart_decrement*'Calcs Women Intervention'!CG292,stroke_decrement*'Calcs Women Intervention'!CG357,cancer_decrement*SUM('Calcs Women Intervention'!CG422,'Calcs Women Intervention'!CG487))</f>
        <v>0</v>
      </c>
    </row>
    <row r="121" spans="2:57" x14ac:dyDescent="0.3">
      <c r="B121" s="1">
        <v>24</v>
      </c>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f>MIN(SUMPRODUCT(CHOOSE({1,2,3,4,5,6},'Calcs Women Intervention'!BC132,'Calcs Women Intervention'!BC132^2,'Calcs Women Intervention'!BC132^3,'Calcs Women Intervention'!Z100,1,1),Utilities!$BG$11:$BL$11),1)</f>
        <v>1</v>
      </c>
      <c r="AB121" s="53">
        <f>MIN(SUMPRODUCT(CHOOSE({1,2,3,4,5,6},'Calcs Women Intervention'!BD132,'Calcs Women Intervention'!BD132^2,'Calcs Women Intervention'!BD132^3,'Calcs Women Intervention'!AA100,1,1),Utilities!$BG$11:$BL$11),1)</f>
        <v>1</v>
      </c>
      <c r="AE121" s="1">
        <v>24</v>
      </c>
      <c r="AF121" s="169">
        <f>SUM(C121*'Calcs Women Intervention'!C66,diabetes_decrement*'Calcs Women Intervention'!BH228,heart_decrement*'Calcs Women Intervention'!BH293,stroke_decrement*'Calcs Women Intervention'!BH358,cancer_decrement*SUM('Calcs Women Intervention'!BH423,'Calcs Women Intervention'!BH488))</f>
        <v>0</v>
      </c>
      <c r="AG121" s="169">
        <f>SUM(D121*'Calcs Women Intervention'!D66,diabetes_decrement*'Calcs Women Intervention'!BI228,heart_decrement*'Calcs Women Intervention'!BI293,stroke_decrement*'Calcs Women Intervention'!BI358,cancer_decrement*SUM('Calcs Women Intervention'!BI423,'Calcs Women Intervention'!BI488))</f>
        <v>0</v>
      </c>
      <c r="AH121" s="169">
        <f>SUM(E121*'Calcs Women Intervention'!E66,diabetes_decrement*'Calcs Women Intervention'!BJ228,heart_decrement*'Calcs Women Intervention'!BJ293,stroke_decrement*'Calcs Women Intervention'!BJ358,cancer_decrement*SUM('Calcs Women Intervention'!BJ423,'Calcs Women Intervention'!BJ488))</f>
        <v>0</v>
      </c>
      <c r="AI121" s="169">
        <f>SUM(F121*'Calcs Women Intervention'!F66,diabetes_decrement*'Calcs Women Intervention'!BK228,heart_decrement*'Calcs Women Intervention'!BK293,stroke_decrement*'Calcs Women Intervention'!BK358,cancer_decrement*SUM('Calcs Women Intervention'!BK423,'Calcs Women Intervention'!BK488))</f>
        <v>0</v>
      </c>
      <c r="AJ121" s="169">
        <f>SUM(G121*'Calcs Women Intervention'!G66,diabetes_decrement*'Calcs Women Intervention'!BL228,heart_decrement*'Calcs Women Intervention'!BL293,stroke_decrement*'Calcs Women Intervention'!BL358,cancer_decrement*SUM('Calcs Women Intervention'!BL423,'Calcs Women Intervention'!BL488))</f>
        <v>0</v>
      </c>
      <c r="AK121" s="169">
        <f>SUM(H121*'Calcs Women Intervention'!H66,diabetes_decrement*'Calcs Women Intervention'!BM228,heart_decrement*'Calcs Women Intervention'!BM293,stroke_decrement*'Calcs Women Intervention'!BM358,cancer_decrement*SUM('Calcs Women Intervention'!BM423,'Calcs Women Intervention'!BM488))</f>
        <v>0</v>
      </c>
      <c r="AL121" s="169">
        <f>SUM(I121*'Calcs Women Intervention'!I66,diabetes_decrement*'Calcs Women Intervention'!BN228,heart_decrement*'Calcs Women Intervention'!BN293,stroke_decrement*'Calcs Women Intervention'!BN358,cancer_decrement*SUM('Calcs Women Intervention'!BN423,'Calcs Women Intervention'!BN488))</f>
        <v>0</v>
      </c>
      <c r="AM121" s="169">
        <f>SUM(J121*'Calcs Women Intervention'!J66,diabetes_decrement*'Calcs Women Intervention'!BO228,heart_decrement*'Calcs Women Intervention'!BO293,stroke_decrement*'Calcs Women Intervention'!BO358,cancer_decrement*SUM('Calcs Women Intervention'!BO423,'Calcs Women Intervention'!BO488))</f>
        <v>0</v>
      </c>
      <c r="AN121" s="169">
        <f>SUM(K121*'Calcs Women Intervention'!K66,diabetes_decrement*'Calcs Women Intervention'!BP228,heart_decrement*'Calcs Women Intervention'!BP293,stroke_decrement*'Calcs Women Intervention'!BP358,cancer_decrement*SUM('Calcs Women Intervention'!BP423,'Calcs Women Intervention'!BP488))</f>
        <v>0</v>
      </c>
      <c r="AO121" s="169">
        <f>SUM(L121*'Calcs Women Intervention'!L66,diabetes_decrement*'Calcs Women Intervention'!BQ228,heart_decrement*'Calcs Women Intervention'!BQ293,stroke_decrement*'Calcs Women Intervention'!BQ358,cancer_decrement*SUM('Calcs Women Intervention'!BQ423,'Calcs Women Intervention'!BQ488))</f>
        <v>0</v>
      </c>
      <c r="AP121" s="169">
        <f>SUM(M121*'Calcs Women Intervention'!M66,diabetes_decrement*'Calcs Women Intervention'!BR228,heart_decrement*'Calcs Women Intervention'!BR293,stroke_decrement*'Calcs Women Intervention'!BR358,cancer_decrement*SUM('Calcs Women Intervention'!BR423,'Calcs Women Intervention'!BR488))</f>
        <v>0</v>
      </c>
      <c r="AQ121" s="169">
        <f>SUM(N121*'Calcs Women Intervention'!N66,diabetes_decrement*'Calcs Women Intervention'!BS228,heart_decrement*'Calcs Women Intervention'!BS293,stroke_decrement*'Calcs Women Intervention'!BS358,cancer_decrement*SUM('Calcs Women Intervention'!BS423,'Calcs Women Intervention'!BS488))</f>
        <v>0</v>
      </c>
      <c r="AR121" s="169">
        <f>SUM(O121*'Calcs Women Intervention'!O66,diabetes_decrement*'Calcs Women Intervention'!BT228,heart_decrement*'Calcs Women Intervention'!BT293,stroke_decrement*'Calcs Women Intervention'!BT358,cancer_decrement*SUM('Calcs Women Intervention'!BT423,'Calcs Women Intervention'!BT488))</f>
        <v>0</v>
      </c>
      <c r="AS121" s="169">
        <f>SUM(P121*'Calcs Women Intervention'!P66,diabetes_decrement*'Calcs Women Intervention'!BU228,heart_decrement*'Calcs Women Intervention'!BU293,stroke_decrement*'Calcs Women Intervention'!BU358,cancer_decrement*SUM('Calcs Women Intervention'!BU423,'Calcs Women Intervention'!BU488))</f>
        <v>0</v>
      </c>
      <c r="AT121" s="169">
        <f>SUM(Q121*'Calcs Women Intervention'!Q66,diabetes_decrement*'Calcs Women Intervention'!BV228,heart_decrement*'Calcs Women Intervention'!BV293,stroke_decrement*'Calcs Women Intervention'!BV358,cancer_decrement*SUM('Calcs Women Intervention'!BV423,'Calcs Women Intervention'!BV488))</f>
        <v>0</v>
      </c>
      <c r="AU121" s="169">
        <f>SUM(R121*'Calcs Women Intervention'!R66,diabetes_decrement*'Calcs Women Intervention'!BW228,heart_decrement*'Calcs Women Intervention'!BW293,stroke_decrement*'Calcs Women Intervention'!BW358,cancer_decrement*SUM('Calcs Women Intervention'!BW423,'Calcs Women Intervention'!BW488))</f>
        <v>0</v>
      </c>
      <c r="AV121" s="169">
        <f>SUM(S121*'Calcs Women Intervention'!S66,diabetes_decrement*'Calcs Women Intervention'!BX228,heart_decrement*'Calcs Women Intervention'!BX293,stroke_decrement*'Calcs Women Intervention'!BX358,cancer_decrement*SUM('Calcs Women Intervention'!BX423,'Calcs Women Intervention'!BX488))</f>
        <v>0</v>
      </c>
      <c r="AW121" s="169">
        <f>SUM(T121*'Calcs Women Intervention'!T66,diabetes_decrement*'Calcs Women Intervention'!BY228,heart_decrement*'Calcs Women Intervention'!BY293,stroke_decrement*'Calcs Women Intervention'!BY358,cancer_decrement*SUM('Calcs Women Intervention'!BY423,'Calcs Women Intervention'!BY488))</f>
        <v>0</v>
      </c>
      <c r="AX121" s="169">
        <f>SUM(U121*'Calcs Women Intervention'!U66,diabetes_decrement*'Calcs Women Intervention'!BZ228,heart_decrement*'Calcs Women Intervention'!BZ293,stroke_decrement*'Calcs Women Intervention'!BZ358,cancer_decrement*SUM('Calcs Women Intervention'!BZ423,'Calcs Women Intervention'!BZ488))</f>
        <v>0</v>
      </c>
      <c r="AY121" s="169">
        <f>SUM(V121*'Calcs Women Intervention'!V66,diabetes_decrement*'Calcs Women Intervention'!CA228,heart_decrement*'Calcs Women Intervention'!CA293,stroke_decrement*'Calcs Women Intervention'!CA358,cancer_decrement*SUM('Calcs Women Intervention'!CA423,'Calcs Women Intervention'!CA488))</f>
        <v>0</v>
      </c>
      <c r="AZ121" s="169">
        <f>SUM(W121*'Calcs Women Intervention'!W66,diabetes_decrement*'Calcs Women Intervention'!CB228,heart_decrement*'Calcs Women Intervention'!CB293,stroke_decrement*'Calcs Women Intervention'!CB358,cancer_decrement*SUM('Calcs Women Intervention'!CB423,'Calcs Women Intervention'!CB488))</f>
        <v>0</v>
      </c>
      <c r="BA121" s="169">
        <f>SUM(X121*'Calcs Women Intervention'!X66,diabetes_decrement*'Calcs Women Intervention'!CC228,heart_decrement*'Calcs Women Intervention'!CC293,stroke_decrement*'Calcs Women Intervention'!CC358,cancer_decrement*SUM('Calcs Women Intervention'!CC423,'Calcs Women Intervention'!CC488))</f>
        <v>0</v>
      </c>
      <c r="BB121" s="169">
        <f>SUM(Y121*'Calcs Women Intervention'!Y66,diabetes_decrement*'Calcs Women Intervention'!CD228,heart_decrement*'Calcs Women Intervention'!CD293,stroke_decrement*'Calcs Women Intervention'!CD358,cancer_decrement*SUM('Calcs Women Intervention'!CD423,'Calcs Women Intervention'!CD488))</f>
        <v>0</v>
      </c>
      <c r="BC121" s="169">
        <f>SUM(Z121*'Calcs Women Intervention'!Z66,diabetes_decrement*'Calcs Women Intervention'!CE228,heart_decrement*'Calcs Women Intervention'!CE293,stroke_decrement*'Calcs Women Intervention'!CE358,cancer_decrement*SUM('Calcs Women Intervention'!CE423,'Calcs Women Intervention'!CE488))</f>
        <v>0</v>
      </c>
      <c r="BD121" s="169">
        <f>SUM(AA121*'Calcs Women Intervention'!AA66,diabetes_decrement*'Calcs Women Intervention'!CF228,heart_decrement*'Calcs Women Intervention'!CF293,stroke_decrement*'Calcs Women Intervention'!CF358,cancer_decrement*SUM('Calcs Women Intervention'!CF423,'Calcs Women Intervention'!CF488))</f>
        <v>0</v>
      </c>
      <c r="BE121" s="169">
        <f>SUM(AB121*'Calcs Women Intervention'!AB66,diabetes_decrement*'Calcs Women Intervention'!CG228,heart_decrement*'Calcs Women Intervention'!CG293,stroke_decrement*'Calcs Women Intervention'!CG358,cancer_decrement*SUM('Calcs Women Intervention'!CG423,'Calcs Women Intervention'!CG488))</f>
        <v>0</v>
      </c>
    </row>
    <row r="122" spans="2:57" x14ac:dyDescent="0.3">
      <c r="B122" s="1">
        <v>25</v>
      </c>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f>MIN(SUMPRODUCT(CHOOSE({1,2,3,4,5,6},'Calcs Women Intervention'!BD133,'Calcs Women Intervention'!BD133^2,'Calcs Women Intervention'!BD133^3,'Calcs Women Intervention'!AA101,1,1),Utilities!$BG$11:$BL$11),1)</f>
        <v>1</v>
      </c>
      <c r="AE122" s="1">
        <v>25</v>
      </c>
      <c r="AF122" s="169">
        <f>SUM(C122*'Calcs Women Intervention'!C67,diabetes_decrement*'Calcs Women Intervention'!BH229,heart_decrement*'Calcs Women Intervention'!BH294,stroke_decrement*'Calcs Women Intervention'!BH359,cancer_decrement*SUM('Calcs Women Intervention'!BH424,'Calcs Women Intervention'!BH489))</f>
        <v>0</v>
      </c>
      <c r="AG122" s="169">
        <f>SUM(D122*'Calcs Women Intervention'!D67,diabetes_decrement*'Calcs Women Intervention'!BI229,heart_decrement*'Calcs Women Intervention'!BI294,stroke_decrement*'Calcs Women Intervention'!BI359,cancer_decrement*SUM('Calcs Women Intervention'!BI424,'Calcs Women Intervention'!BI489))</f>
        <v>0</v>
      </c>
      <c r="AH122" s="169">
        <f>SUM(E122*'Calcs Women Intervention'!E67,diabetes_decrement*'Calcs Women Intervention'!BJ229,heart_decrement*'Calcs Women Intervention'!BJ294,stroke_decrement*'Calcs Women Intervention'!BJ359,cancer_decrement*SUM('Calcs Women Intervention'!BJ424,'Calcs Women Intervention'!BJ489))</f>
        <v>0</v>
      </c>
      <c r="AI122" s="169">
        <f>SUM(F122*'Calcs Women Intervention'!F67,diabetes_decrement*'Calcs Women Intervention'!BK229,heart_decrement*'Calcs Women Intervention'!BK294,stroke_decrement*'Calcs Women Intervention'!BK359,cancer_decrement*SUM('Calcs Women Intervention'!BK424,'Calcs Women Intervention'!BK489))</f>
        <v>0</v>
      </c>
      <c r="AJ122" s="169">
        <f>SUM(G122*'Calcs Women Intervention'!G67,diabetes_decrement*'Calcs Women Intervention'!BL229,heart_decrement*'Calcs Women Intervention'!BL294,stroke_decrement*'Calcs Women Intervention'!BL359,cancer_decrement*SUM('Calcs Women Intervention'!BL424,'Calcs Women Intervention'!BL489))</f>
        <v>0</v>
      </c>
      <c r="AK122" s="169">
        <f>SUM(H122*'Calcs Women Intervention'!H67,diabetes_decrement*'Calcs Women Intervention'!BM229,heart_decrement*'Calcs Women Intervention'!BM294,stroke_decrement*'Calcs Women Intervention'!BM359,cancer_decrement*SUM('Calcs Women Intervention'!BM424,'Calcs Women Intervention'!BM489))</f>
        <v>0</v>
      </c>
      <c r="AL122" s="169">
        <f>SUM(I122*'Calcs Women Intervention'!I67,diabetes_decrement*'Calcs Women Intervention'!BN229,heart_decrement*'Calcs Women Intervention'!BN294,stroke_decrement*'Calcs Women Intervention'!BN359,cancer_decrement*SUM('Calcs Women Intervention'!BN424,'Calcs Women Intervention'!BN489))</f>
        <v>0</v>
      </c>
      <c r="AM122" s="169">
        <f>SUM(J122*'Calcs Women Intervention'!J67,diabetes_decrement*'Calcs Women Intervention'!BO229,heart_decrement*'Calcs Women Intervention'!BO294,stroke_decrement*'Calcs Women Intervention'!BO359,cancer_decrement*SUM('Calcs Women Intervention'!BO424,'Calcs Women Intervention'!BO489))</f>
        <v>0</v>
      </c>
      <c r="AN122" s="169">
        <f>SUM(K122*'Calcs Women Intervention'!K67,diabetes_decrement*'Calcs Women Intervention'!BP229,heart_decrement*'Calcs Women Intervention'!BP294,stroke_decrement*'Calcs Women Intervention'!BP359,cancer_decrement*SUM('Calcs Women Intervention'!BP424,'Calcs Women Intervention'!BP489))</f>
        <v>0</v>
      </c>
      <c r="AO122" s="169">
        <f>SUM(L122*'Calcs Women Intervention'!L67,diabetes_decrement*'Calcs Women Intervention'!BQ229,heart_decrement*'Calcs Women Intervention'!BQ294,stroke_decrement*'Calcs Women Intervention'!BQ359,cancer_decrement*SUM('Calcs Women Intervention'!BQ424,'Calcs Women Intervention'!BQ489))</f>
        <v>0</v>
      </c>
      <c r="AP122" s="169">
        <f>SUM(M122*'Calcs Women Intervention'!M67,diabetes_decrement*'Calcs Women Intervention'!BR229,heart_decrement*'Calcs Women Intervention'!BR294,stroke_decrement*'Calcs Women Intervention'!BR359,cancer_decrement*SUM('Calcs Women Intervention'!BR424,'Calcs Women Intervention'!BR489))</f>
        <v>0</v>
      </c>
      <c r="AQ122" s="169">
        <f>SUM(N122*'Calcs Women Intervention'!N67,diabetes_decrement*'Calcs Women Intervention'!BS229,heart_decrement*'Calcs Women Intervention'!BS294,stroke_decrement*'Calcs Women Intervention'!BS359,cancer_decrement*SUM('Calcs Women Intervention'!BS424,'Calcs Women Intervention'!BS489))</f>
        <v>0</v>
      </c>
      <c r="AR122" s="169">
        <f>SUM(O122*'Calcs Women Intervention'!O67,diabetes_decrement*'Calcs Women Intervention'!BT229,heart_decrement*'Calcs Women Intervention'!BT294,stroke_decrement*'Calcs Women Intervention'!BT359,cancer_decrement*SUM('Calcs Women Intervention'!BT424,'Calcs Women Intervention'!BT489))</f>
        <v>0</v>
      </c>
      <c r="AS122" s="169">
        <f>SUM(P122*'Calcs Women Intervention'!P67,diabetes_decrement*'Calcs Women Intervention'!BU229,heart_decrement*'Calcs Women Intervention'!BU294,stroke_decrement*'Calcs Women Intervention'!BU359,cancer_decrement*SUM('Calcs Women Intervention'!BU424,'Calcs Women Intervention'!BU489))</f>
        <v>0</v>
      </c>
      <c r="AT122" s="169">
        <f>SUM(Q122*'Calcs Women Intervention'!Q67,diabetes_decrement*'Calcs Women Intervention'!BV229,heart_decrement*'Calcs Women Intervention'!BV294,stroke_decrement*'Calcs Women Intervention'!BV359,cancer_decrement*SUM('Calcs Women Intervention'!BV424,'Calcs Women Intervention'!BV489))</f>
        <v>0</v>
      </c>
      <c r="AU122" s="169">
        <f>SUM(R122*'Calcs Women Intervention'!R67,diabetes_decrement*'Calcs Women Intervention'!BW229,heart_decrement*'Calcs Women Intervention'!BW294,stroke_decrement*'Calcs Women Intervention'!BW359,cancer_decrement*SUM('Calcs Women Intervention'!BW424,'Calcs Women Intervention'!BW489))</f>
        <v>0</v>
      </c>
      <c r="AV122" s="169">
        <f>SUM(S122*'Calcs Women Intervention'!S67,diabetes_decrement*'Calcs Women Intervention'!BX229,heart_decrement*'Calcs Women Intervention'!BX294,stroke_decrement*'Calcs Women Intervention'!BX359,cancer_decrement*SUM('Calcs Women Intervention'!BX424,'Calcs Women Intervention'!BX489))</f>
        <v>0</v>
      </c>
      <c r="AW122" s="169">
        <f>SUM(T122*'Calcs Women Intervention'!T67,diabetes_decrement*'Calcs Women Intervention'!BY229,heart_decrement*'Calcs Women Intervention'!BY294,stroke_decrement*'Calcs Women Intervention'!BY359,cancer_decrement*SUM('Calcs Women Intervention'!BY424,'Calcs Women Intervention'!BY489))</f>
        <v>0</v>
      </c>
      <c r="AX122" s="169">
        <f>SUM(U122*'Calcs Women Intervention'!U67,diabetes_decrement*'Calcs Women Intervention'!BZ229,heart_decrement*'Calcs Women Intervention'!BZ294,stroke_decrement*'Calcs Women Intervention'!BZ359,cancer_decrement*SUM('Calcs Women Intervention'!BZ424,'Calcs Women Intervention'!BZ489))</f>
        <v>0</v>
      </c>
      <c r="AY122" s="169">
        <f>SUM(V122*'Calcs Women Intervention'!V67,diabetes_decrement*'Calcs Women Intervention'!CA229,heart_decrement*'Calcs Women Intervention'!CA294,stroke_decrement*'Calcs Women Intervention'!CA359,cancer_decrement*SUM('Calcs Women Intervention'!CA424,'Calcs Women Intervention'!CA489))</f>
        <v>0</v>
      </c>
      <c r="AZ122" s="169">
        <f>SUM(W122*'Calcs Women Intervention'!W67,diabetes_decrement*'Calcs Women Intervention'!CB229,heart_decrement*'Calcs Women Intervention'!CB294,stroke_decrement*'Calcs Women Intervention'!CB359,cancer_decrement*SUM('Calcs Women Intervention'!CB424,'Calcs Women Intervention'!CB489))</f>
        <v>0</v>
      </c>
      <c r="BA122" s="169">
        <f>SUM(X122*'Calcs Women Intervention'!X67,diabetes_decrement*'Calcs Women Intervention'!CC229,heart_decrement*'Calcs Women Intervention'!CC294,stroke_decrement*'Calcs Women Intervention'!CC359,cancer_decrement*SUM('Calcs Women Intervention'!CC424,'Calcs Women Intervention'!CC489))</f>
        <v>0</v>
      </c>
      <c r="BB122" s="169">
        <f>SUM(Y122*'Calcs Women Intervention'!Y67,diabetes_decrement*'Calcs Women Intervention'!CD229,heart_decrement*'Calcs Women Intervention'!CD294,stroke_decrement*'Calcs Women Intervention'!CD359,cancer_decrement*SUM('Calcs Women Intervention'!CD424,'Calcs Women Intervention'!CD489))</f>
        <v>0</v>
      </c>
      <c r="BC122" s="169">
        <f>SUM(Z122*'Calcs Women Intervention'!Z67,diabetes_decrement*'Calcs Women Intervention'!CE229,heart_decrement*'Calcs Women Intervention'!CE294,stroke_decrement*'Calcs Women Intervention'!CE359,cancer_decrement*SUM('Calcs Women Intervention'!CE424,'Calcs Women Intervention'!CE489))</f>
        <v>0</v>
      </c>
      <c r="BD122" s="169">
        <f>SUM(AA122*'Calcs Women Intervention'!AA67,diabetes_decrement*'Calcs Women Intervention'!CF229,heart_decrement*'Calcs Women Intervention'!CF294,stroke_decrement*'Calcs Women Intervention'!CF359,cancer_decrement*SUM('Calcs Women Intervention'!CF424,'Calcs Women Intervention'!CF489))</f>
        <v>0</v>
      </c>
      <c r="BE122" s="169">
        <f>SUM(AB122*'Calcs Women Intervention'!AB67,diabetes_decrement*'Calcs Women Intervention'!CG229,heart_decrement*'Calcs Women Intervention'!CG294,stroke_decrement*'Calcs Women Intervention'!CG359,cancer_decrement*SUM('Calcs Women Intervention'!CG424,'Calcs Women Intervention'!CG489))</f>
        <v>0</v>
      </c>
    </row>
    <row r="123" spans="2:57" x14ac:dyDescent="0.3">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row>
    <row r="124" spans="2:57" x14ac:dyDescent="0.3">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149"/>
      <c r="AE124" s="5" t="s">
        <v>278</v>
      </c>
      <c r="AF124" s="183">
        <f>SUM(AF98:AF122)</f>
        <v>0</v>
      </c>
      <c r="AG124" s="183">
        <f>SUM(AG98:AG122)</f>
        <v>139.67511982927525</v>
      </c>
      <c r="AH124" s="183">
        <f>SUM(AH98:AH122)</f>
        <v>139.30412101941138</v>
      </c>
      <c r="AI124" s="183">
        <f t="shared" ref="AI124:BE124" si="3">SUM(AI98:AI122)</f>
        <v>138.38706087408562</v>
      </c>
      <c r="AJ124" s="183">
        <f t="shared" si="3"/>
        <v>136.91448310047846</v>
      </c>
      <c r="AK124" s="183">
        <f t="shared" si="3"/>
        <v>135.31539199733919</v>
      </c>
      <c r="AL124" s="183">
        <f t="shared" si="3"/>
        <v>133.64273065967018</v>
      </c>
      <c r="AM124" s="183">
        <f t="shared" si="3"/>
        <v>131.89916863785382</v>
      </c>
      <c r="AN124" s="183">
        <f t="shared" si="3"/>
        <v>130.09465877266425</v>
      </c>
      <c r="AO124" s="183">
        <f t="shared" si="3"/>
        <v>128.22511524634641</v>
      </c>
      <c r="AP124" s="183">
        <f t="shared" si="3"/>
        <v>126.17983529978173</v>
      </c>
      <c r="AQ124" s="183">
        <f t="shared" si="3"/>
        <v>124.03860869593886</v>
      </c>
      <c r="AR124" s="183">
        <f t="shared" si="3"/>
        <v>121.8015000278733</v>
      </c>
      <c r="AS124" s="183">
        <f t="shared" si="3"/>
        <v>119.48688348651569</v>
      </c>
      <c r="AT124" s="183">
        <f t="shared" si="3"/>
        <v>117.21719081262584</v>
      </c>
      <c r="AU124" s="183">
        <f t="shared" si="3"/>
        <v>114.93089617931584</v>
      </c>
      <c r="AV124" s="183">
        <f t="shared" si="3"/>
        <v>112.56693602758214</v>
      </c>
      <c r="AW124" s="183">
        <f t="shared" si="3"/>
        <v>110.13183137450102</v>
      </c>
      <c r="AX124" s="183">
        <f t="shared" si="3"/>
        <v>107.63599068518947</v>
      </c>
      <c r="AY124" s="183">
        <f t="shared" si="3"/>
        <v>105.09185014559483</v>
      </c>
      <c r="AZ124" s="183">
        <f t="shared" si="3"/>
        <v>102.3958433817523</v>
      </c>
      <c r="BA124" s="183">
        <f t="shared" si="3"/>
        <v>99.60419277194265</v>
      </c>
      <c r="BB124" s="183">
        <f t="shared" si="3"/>
        <v>96.688994615648411</v>
      </c>
      <c r="BC124" s="183">
        <f>SUM(BC98:BC122)</f>
        <v>93.737022331390548</v>
      </c>
      <c r="BD124" s="183">
        <f t="shared" si="3"/>
        <v>90.714522428563825</v>
      </c>
      <c r="BE124" s="183">
        <f t="shared" si="3"/>
        <v>87.560484374385751</v>
      </c>
    </row>
    <row r="127" spans="2:57" x14ac:dyDescent="0.3">
      <c r="AE127" t="s">
        <v>416</v>
      </c>
      <c r="AG127" s="169">
        <f>AG62-AG31</f>
        <v>6.5306248462206895E-3</v>
      </c>
      <c r="AH127" s="169">
        <f t="shared" ref="AH127:BE127" si="4">AH62-AH31</f>
        <v>1.9988974704332918E-2</v>
      </c>
      <c r="AI127" s="169">
        <f t="shared" si="4"/>
        <v>3.4483964228712694E-2</v>
      </c>
      <c r="AJ127" s="169">
        <f t="shared" si="4"/>
        <v>4.9165266061038437E-2</v>
      </c>
      <c r="AK127" s="169">
        <f t="shared" si="4"/>
        <v>6.8638757063951061E-2</v>
      </c>
      <c r="AL127" s="169">
        <f t="shared" si="4"/>
        <v>8.7557716463464885E-2</v>
      </c>
      <c r="AM127" s="169">
        <f t="shared" si="4"/>
        <v>0.30251834849515546</v>
      </c>
      <c r="AN127" s="169">
        <f t="shared" si="4"/>
        <v>0.71920917897408287</v>
      </c>
      <c r="AO127" s="169">
        <f t="shared" si="4"/>
        <v>0.70587131017444449</v>
      </c>
      <c r="AP127" s="169">
        <f t="shared" si="4"/>
        <v>0.60150435661000756</v>
      </c>
      <c r="AQ127" s="169">
        <f t="shared" si="4"/>
        <v>0.4899591113501458</v>
      </c>
      <c r="AR127" s="169">
        <f t="shared" si="4"/>
        <v>0.37171455190733127</v>
      </c>
      <c r="AS127" s="169">
        <f t="shared" si="4"/>
        <v>0.24732476420247451</v>
      </c>
      <c r="AT127" s="169">
        <f t="shared" si="4"/>
        <v>0.18538426339821967</v>
      </c>
      <c r="AU127" s="169">
        <f t="shared" si="4"/>
        <v>0.18823457463317084</v>
      </c>
      <c r="AV127" s="169">
        <f t="shared" si="4"/>
        <v>0.19018166168621065</v>
      </c>
      <c r="AW127" s="169">
        <f t="shared" si="4"/>
        <v>0.19135422622564846</v>
      </c>
      <c r="AX127" s="169">
        <f t="shared" si="4"/>
        <v>0.19181392676649978</v>
      </c>
      <c r="AY127" s="169">
        <f t="shared" si="4"/>
        <v>0.1916508846007261</v>
      </c>
      <c r="AZ127" s="169">
        <f t="shared" si="4"/>
        <v>0.18910244810232513</v>
      </c>
      <c r="BA127" s="169">
        <f t="shared" si="4"/>
        <v>0.18590889540329414</v>
      </c>
      <c r="BB127" s="169">
        <f t="shared" si="4"/>
        <v>0.18217162258690678</v>
      </c>
      <c r="BC127" s="169">
        <f t="shared" si="4"/>
        <v>0.17799329754104321</v>
      </c>
      <c r="BD127" s="169">
        <f t="shared" si="4"/>
        <v>0.17341637781906627</v>
      </c>
      <c r="BE127" s="169">
        <f t="shared" si="4"/>
        <v>0.16837784018742497</v>
      </c>
    </row>
    <row r="128" spans="2:57" x14ac:dyDescent="0.3">
      <c r="AE128" t="s">
        <v>417</v>
      </c>
      <c r="AG128" s="169">
        <f>AG124-AG93</f>
        <v>1.1869087521629922</v>
      </c>
      <c r="AH128" s="169">
        <f t="shared" ref="AH128:BE128" si="5">AH124-AH93</f>
        <v>2.0496642821399007</v>
      </c>
      <c r="AI128" s="169">
        <f t="shared" si="5"/>
        <v>2.4058873483328114</v>
      </c>
      <c r="AJ128" s="169">
        <f t="shared" si="5"/>
        <v>2.2614704394337366</v>
      </c>
      <c r="AK128" s="169">
        <f t="shared" si="5"/>
        <v>2.1102653420592787</v>
      </c>
      <c r="AL128" s="169">
        <f t="shared" si="5"/>
        <v>1.942448748819487</v>
      </c>
      <c r="AM128" s="169">
        <f t="shared" si="5"/>
        <v>1.7584691836515844</v>
      </c>
      <c r="AN128" s="169">
        <f t="shared" si="5"/>
        <v>1.5589201126597061</v>
      </c>
      <c r="AO128" s="169">
        <f t="shared" si="5"/>
        <v>1.3443449301347812</v>
      </c>
      <c r="AP128" s="169">
        <f t="shared" si="5"/>
        <v>1.1200317119217544</v>
      </c>
      <c r="AQ128" s="169">
        <f t="shared" si="5"/>
        <v>0.8810373905190545</v>
      </c>
      <c r="AR128" s="169">
        <f t="shared" si="5"/>
        <v>0.62819500290346753</v>
      </c>
      <c r="AS128" s="169">
        <f t="shared" si="5"/>
        <v>0.3624499164099575</v>
      </c>
      <c r="AT128" s="169">
        <f t="shared" si="5"/>
        <v>0.22856409106989872</v>
      </c>
      <c r="AU128" s="169">
        <f t="shared" si="5"/>
        <v>0.23313327066736633</v>
      </c>
      <c r="AV128" s="169">
        <f t="shared" si="5"/>
        <v>0.23686225675604078</v>
      </c>
      <c r="AW128" s="169">
        <f t="shared" si="5"/>
        <v>0.23984839166925553</v>
      </c>
      <c r="AX128" s="169">
        <f t="shared" si="5"/>
        <v>0.24215452126883008</v>
      </c>
      <c r="AY128" s="169">
        <f t="shared" si="5"/>
        <v>0.24382362416203307</v>
      </c>
      <c r="AZ128" s="169">
        <f t="shared" si="5"/>
        <v>0.24271240406037009</v>
      </c>
      <c r="BA128" s="169">
        <f t="shared" si="5"/>
        <v>0.2410082797694173</v>
      </c>
      <c r="BB128" s="169">
        <f t="shared" si="5"/>
        <v>0.23885442303975424</v>
      </c>
      <c r="BC128" s="169">
        <f t="shared" si="5"/>
        <v>0.23622206124389322</v>
      </c>
      <c r="BD128" s="169">
        <f t="shared" si="5"/>
        <v>0.23321217728411625</v>
      </c>
      <c r="BE128" s="169">
        <f t="shared" si="5"/>
        <v>0.22975476915443949</v>
      </c>
    </row>
  </sheetData>
  <sheetProtection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0C33B"/>
  </sheetPr>
  <dimension ref="B1:BS125"/>
  <sheetViews>
    <sheetView topLeftCell="AN1" zoomScale="80" zoomScaleNormal="80" workbookViewId="0">
      <selection activeCell="BF1" sqref="BF1"/>
    </sheetView>
  </sheetViews>
  <sheetFormatPr defaultRowHeight="14.4" x14ac:dyDescent="0.3"/>
  <cols>
    <col min="32" max="32" width="10.88671875" bestFit="1" customWidth="1"/>
    <col min="33" max="33" width="10.109375" bestFit="1" customWidth="1"/>
    <col min="34" max="39" width="10.6640625" bestFit="1" customWidth="1"/>
    <col min="40" max="57" width="11.109375" bestFit="1" customWidth="1"/>
    <col min="61" max="61" width="10.6640625" customWidth="1"/>
    <col min="62" max="62" width="11.6640625" bestFit="1" customWidth="1"/>
    <col min="65" max="65" width="12.33203125" bestFit="1" customWidth="1"/>
  </cols>
  <sheetData>
    <row r="1" spans="2:71" x14ac:dyDescent="0.3">
      <c r="B1" s="1" t="s">
        <v>438</v>
      </c>
    </row>
    <row r="2" spans="2:71" x14ac:dyDescent="0.3">
      <c r="B2" s="182" t="s">
        <v>437</v>
      </c>
      <c r="F2" s="3"/>
      <c r="AE2" t="s">
        <v>318</v>
      </c>
      <c r="AI2" s="3"/>
      <c r="BG2" s="1" t="s">
        <v>434</v>
      </c>
    </row>
    <row r="3" spans="2:71" x14ac:dyDescent="0.3">
      <c r="B3" s="11"/>
      <c r="C3" s="1" t="s">
        <v>13</v>
      </c>
      <c r="F3" s="3"/>
      <c r="AE3" s="11"/>
      <c r="AF3" s="1" t="s">
        <v>13</v>
      </c>
      <c r="AI3" s="3"/>
    </row>
    <row r="4" spans="2:71" x14ac:dyDescent="0.3">
      <c r="C4" s="1">
        <v>0</v>
      </c>
      <c r="D4" s="1">
        <v>1</v>
      </c>
      <c r="E4" s="1">
        <v>2</v>
      </c>
      <c r="F4" s="1">
        <v>3</v>
      </c>
      <c r="G4" s="1">
        <v>4</v>
      </c>
      <c r="H4" s="1">
        <v>5</v>
      </c>
      <c r="I4" s="1">
        <v>6</v>
      </c>
      <c r="J4" s="1">
        <v>7</v>
      </c>
      <c r="K4" s="1">
        <v>8</v>
      </c>
      <c r="L4" s="1">
        <v>9</v>
      </c>
      <c r="M4" s="1">
        <v>10</v>
      </c>
      <c r="N4" s="1">
        <v>11</v>
      </c>
      <c r="O4" s="1">
        <v>12</v>
      </c>
      <c r="P4" s="1">
        <v>13</v>
      </c>
      <c r="Q4" s="1">
        <v>14</v>
      </c>
      <c r="R4" s="1">
        <v>15</v>
      </c>
      <c r="S4" s="1">
        <v>16</v>
      </c>
      <c r="T4" s="1">
        <v>17</v>
      </c>
      <c r="U4" s="1">
        <v>18</v>
      </c>
      <c r="V4" s="1">
        <v>19</v>
      </c>
      <c r="W4" s="1">
        <v>20</v>
      </c>
      <c r="X4" s="1">
        <v>21</v>
      </c>
      <c r="Y4" s="1">
        <v>22</v>
      </c>
      <c r="Z4" s="1">
        <v>23</v>
      </c>
      <c r="AA4" s="1">
        <v>24</v>
      </c>
      <c r="AB4" s="1">
        <v>25</v>
      </c>
      <c r="AF4" s="1">
        <v>0</v>
      </c>
      <c r="AG4" s="1">
        <v>1</v>
      </c>
      <c r="AH4" s="1">
        <v>2</v>
      </c>
      <c r="AI4" s="1">
        <v>3</v>
      </c>
      <c r="AJ4" s="1">
        <v>4</v>
      </c>
      <c r="AK4" s="1">
        <v>5</v>
      </c>
      <c r="AL4" s="1">
        <v>6</v>
      </c>
      <c r="AM4" s="1">
        <v>7</v>
      </c>
      <c r="AN4" s="1">
        <v>8</v>
      </c>
      <c r="AO4" s="1">
        <v>9</v>
      </c>
      <c r="AP4" s="1">
        <v>10</v>
      </c>
      <c r="AQ4" s="1">
        <v>11</v>
      </c>
      <c r="AR4" s="1">
        <v>12</v>
      </c>
      <c r="AS4" s="1">
        <v>13</v>
      </c>
      <c r="AT4" s="1">
        <v>14</v>
      </c>
      <c r="AU4" s="1">
        <v>15</v>
      </c>
      <c r="AV4" s="1">
        <v>16</v>
      </c>
      <c r="AW4" s="1">
        <v>17</v>
      </c>
      <c r="AX4" s="1">
        <v>18</v>
      </c>
      <c r="AY4" s="1">
        <v>19</v>
      </c>
      <c r="AZ4" s="1">
        <v>20</v>
      </c>
      <c r="BA4" s="1">
        <v>21</v>
      </c>
      <c r="BB4" s="1">
        <v>22</v>
      </c>
      <c r="BC4" s="1">
        <v>23</v>
      </c>
      <c r="BD4" s="1">
        <v>24</v>
      </c>
      <c r="BE4" s="1">
        <v>25</v>
      </c>
      <c r="BG4" s="182" t="s">
        <v>446</v>
      </c>
    </row>
    <row r="5" spans="2:71" x14ac:dyDescent="0.3">
      <c r="B5" s="1">
        <v>1</v>
      </c>
      <c r="C5" s="67"/>
      <c r="D5" s="67">
        <f>EXP(SUMPRODUCT(CHOOSE({1,2,3,4,5,6,7},'Calcs Men No Intervention'!AF109,'Calcs Men No Intervention'!AF109^2,'Calcs Men No Intervention'!AF109^3,'Calcs Men No Intervention'!C77,'Calcs Men No Intervention'!C77^2,1,1),'Social care'!$BG$11:$BM$11))/(1+EXP(SUMPRODUCT(CHOOSE({1,2,3,4,5,6,7},'Calcs Men No Intervention'!AF109,'Calcs Men No Intervention'!AF109^2,'Calcs Men No Intervention'!AF109^3,'Calcs Men No Intervention'!C77,'Calcs Men No Intervention'!C77^2,1,1),'Social care'!$BG$11:$BM$11)))</f>
        <v>0.10671199163884965</v>
      </c>
      <c r="E5" s="67">
        <f>EXP(SUMPRODUCT(CHOOSE({1,2,3,4,5,6,7},'Calcs Men No Intervention'!AG109,'Calcs Men No Intervention'!AG109^2,'Calcs Men No Intervention'!AG109^3,'Calcs Men No Intervention'!D77,'Calcs Men No Intervention'!D77^2,1,1),'Social care'!$BG$11:$BM$11))/(1+EXP(SUMPRODUCT(CHOOSE({1,2,3,4,5,6,7},'Calcs Men No Intervention'!AG109,'Calcs Men No Intervention'!AG109^2,'Calcs Men No Intervention'!AG109^3,'Calcs Men No Intervention'!D77,'Calcs Men No Intervention'!D77^2,1,1),'Social care'!$BG$11:$BM$11)))</f>
        <v>0.10566229781698926</v>
      </c>
      <c r="F5" s="67">
        <f>EXP(SUMPRODUCT(CHOOSE({1,2,3,4,5,6,7},'Calcs Men No Intervention'!AH109,'Calcs Men No Intervention'!AH109^2,'Calcs Men No Intervention'!AH109^3,'Calcs Men No Intervention'!E77,'Calcs Men No Intervention'!E77^2,1,1),'Social care'!$BG$11:$BM$11))/(1+EXP(SUMPRODUCT(CHOOSE({1,2,3,4,5,6,7},'Calcs Men No Intervention'!AH109,'Calcs Men No Intervention'!AH109^2,'Calcs Men No Intervention'!AH109^3,'Calcs Men No Intervention'!E77,'Calcs Men No Intervention'!E77^2,1,1),'Social care'!$BG$11:$BM$11)))</f>
        <v>0.10507017519304496</v>
      </c>
      <c r="G5" s="67">
        <f>EXP(SUMPRODUCT(CHOOSE({1,2,3,4,5,6,7},'Calcs Men No Intervention'!AI109,'Calcs Men No Intervention'!AI109^2,'Calcs Men No Intervention'!AI109^3,'Calcs Men No Intervention'!F77,'Calcs Men No Intervention'!F77^2,1,1),'Social care'!$BG$11:$BM$11))/(1+EXP(SUMPRODUCT(CHOOSE({1,2,3,4,5,6,7},'Calcs Men No Intervention'!AI109,'Calcs Men No Intervention'!AI109^2,'Calcs Men No Intervention'!AI109^3,'Calcs Men No Intervention'!F77,'Calcs Men No Intervention'!F77^2,1,1),'Social care'!$BG$11:$BM$11)))</f>
        <v>0.10492833613096461</v>
      </c>
      <c r="H5" s="67">
        <f>EXP(SUMPRODUCT(CHOOSE({1,2,3,4,5,6,7},'Calcs Men No Intervention'!AJ109,'Calcs Men No Intervention'!AJ109^2,'Calcs Men No Intervention'!AJ109^3,'Calcs Men No Intervention'!G77,'Calcs Men No Intervention'!G77^2,1,1),'Social care'!$BG$11:$BM$11))/(1+EXP(SUMPRODUCT(CHOOSE({1,2,3,4,5,6,7},'Calcs Men No Intervention'!AJ109,'Calcs Men No Intervention'!AJ109^2,'Calcs Men No Intervention'!AJ109^3,'Calcs Men No Intervention'!G77,'Calcs Men No Intervention'!G77^2,1,1),'Social care'!$BG$11:$BM$11)))</f>
        <v>0.1052346032649315</v>
      </c>
      <c r="I5" s="67">
        <f>EXP(SUMPRODUCT(CHOOSE({1,2,3,4,5,6,7},'Calcs Men No Intervention'!AK109,'Calcs Men No Intervention'!AK109^2,'Calcs Men No Intervention'!AK109^3,'Calcs Men No Intervention'!H77,'Calcs Men No Intervention'!H77^2,1,1),'Social care'!$BG$11:$BM$11))/(1+EXP(SUMPRODUCT(CHOOSE({1,2,3,4,5,6,7},'Calcs Men No Intervention'!AK109,'Calcs Men No Intervention'!AK109^2,'Calcs Men No Intervention'!AK109^3,'Calcs Men No Intervention'!H77,'Calcs Men No Intervention'!H77^2,1,1),'Social care'!$BG$11:$BM$11)))</f>
        <v>0.10599186684136987</v>
      </c>
      <c r="J5" s="67">
        <f>EXP(SUMPRODUCT(CHOOSE({1,2,3,4,5,6,7},'Calcs Men No Intervention'!AL109,'Calcs Men No Intervention'!AL109^2,'Calcs Men No Intervention'!AL109^3,'Calcs Men No Intervention'!I77,'Calcs Men No Intervention'!I77^2,1,1),'Social care'!$BG$11:$BM$11))/(1+EXP(SUMPRODUCT(CHOOSE({1,2,3,4,5,6,7},'Calcs Men No Intervention'!AL109,'Calcs Men No Intervention'!AL109^2,'Calcs Men No Intervention'!AL109^3,'Calcs Men No Intervention'!I77,'Calcs Men No Intervention'!I77^2,1,1),'Social care'!$BG$11:$BM$11)))</f>
        <v>0.10720810846190691</v>
      </c>
      <c r="K5" s="67">
        <f>EXP(SUMPRODUCT(CHOOSE({1,2,3,4,5,6,7},'Calcs Men No Intervention'!AM109,'Calcs Men No Intervention'!AM109^2,'Calcs Men No Intervention'!AM109^3,'Calcs Men No Intervention'!J77,'Calcs Men No Intervention'!J77^2,1,1),'Social care'!$BG$11:$BM$11))/(1+EXP(SUMPRODUCT(CHOOSE({1,2,3,4,5,6,7},'Calcs Men No Intervention'!AM109,'Calcs Men No Intervention'!AM109^2,'Calcs Men No Intervention'!AM109^3,'Calcs Men No Intervention'!J77,'Calcs Men No Intervention'!J77^2,1,1),'Social care'!$BG$11:$BM$11)))</f>
        <v>0.10889649024841899</v>
      </c>
      <c r="L5" s="67">
        <f>EXP(SUMPRODUCT(CHOOSE({1,2,3,4,5,6,7},'Calcs Men No Intervention'!AN109,'Calcs Men No Intervention'!AN109^2,'Calcs Men No Intervention'!AN109^3,'Calcs Men No Intervention'!K77,'Calcs Men No Intervention'!K77^2,1,1),'Social care'!$BG$11:$BM$11))/(1+EXP(SUMPRODUCT(CHOOSE({1,2,3,4,5,6,7},'Calcs Men No Intervention'!AN109,'Calcs Men No Intervention'!AN109^2,'Calcs Men No Intervention'!AN109^3,'Calcs Men No Intervention'!K77,'Calcs Men No Intervention'!K77^2,1,1),'Social care'!$BG$11:$BM$11)))</f>
        <v>0.11107550777790164</v>
      </c>
      <c r="M5" s="67">
        <f>EXP(SUMPRODUCT(CHOOSE({1,2,3,4,5,6,7},'Calcs Men No Intervention'!AO109,'Calcs Men No Intervention'!AO109^2,'Calcs Men No Intervention'!AO109^3,'Calcs Men No Intervention'!L77,'Calcs Men No Intervention'!L77^2,1,1),'Social care'!$BG$11:$BM$11))/(1+EXP(SUMPRODUCT(CHOOSE({1,2,3,4,5,6,7},'Calcs Men No Intervention'!AO109,'Calcs Men No Intervention'!AO109^2,'Calcs Men No Intervention'!AO109^3,'Calcs Men No Intervention'!L77,'Calcs Men No Intervention'!L77^2,1,1),'Social care'!$BG$11:$BM$11)))</f>
        <v>0.11376920417838718</v>
      </c>
      <c r="N5" s="67">
        <f>EXP(SUMPRODUCT(CHOOSE({1,2,3,4,5,6,7},'Calcs Men No Intervention'!AP109,'Calcs Men No Intervention'!AP109^2,'Calcs Men No Intervention'!AP109^3,'Calcs Men No Intervention'!M77,'Calcs Men No Intervention'!M77^2,1,1),'Social care'!$BG$11:$BM$11))/(1+EXP(SUMPRODUCT(CHOOSE({1,2,3,4,5,6,7},'Calcs Men No Intervention'!AP109,'Calcs Men No Intervention'!AP109^2,'Calcs Men No Intervention'!AP109^3,'Calcs Men No Intervention'!M77,'Calcs Men No Intervention'!M77^2,1,1),'Social care'!$BG$11:$BM$11)))</f>
        <v>0.11700744134393111</v>
      </c>
      <c r="O5" s="67">
        <f>EXP(SUMPRODUCT(CHOOSE({1,2,3,4,5,6,7},'Calcs Men No Intervention'!AQ109,'Calcs Men No Intervention'!AQ109^2,'Calcs Men No Intervention'!AQ109^3,'Calcs Men No Intervention'!N77,'Calcs Men No Intervention'!N77^2,1,1),'Social care'!$BG$11:$BM$11))/(1+EXP(SUMPRODUCT(CHOOSE({1,2,3,4,5,6,7},'Calcs Men No Intervention'!AQ109,'Calcs Men No Intervention'!AQ109^2,'Calcs Men No Intervention'!AQ109^3,'Calcs Men No Intervention'!N77,'Calcs Men No Intervention'!N77^2,1,1),'Social care'!$BG$11:$BM$11)))</f>
        <v>0.12082622209328653</v>
      </c>
      <c r="P5" s="67">
        <f>EXP(SUMPRODUCT(CHOOSE({1,2,3,4,5,6,7},'Calcs Men No Intervention'!AR109,'Calcs Men No Intervention'!AR109^2,'Calcs Men No Intervention'!AR109^3,'Calcs Men No Intervention'!O77,'Calcs Men No Intervention'!O77^2,1,1),'Social care'!$BG$11:$BM$11))/(1+EXP(SUMPRODUCT(CHOOSE({1,2,3,4,5,6,7},'Calcs Men No Intervention'!AR109,'Calcs Men No Intervention'!AR109^2,'Calcs Men No Intervention'!AR109^3,'Calcs Men No Intervention'!O77,'Calcs Men No Intervention'!O77^2,1,1),'Social care'!$BG$11:$BM$11)))</f>
        <v>0.12526805399884056</v>
      </c>
      <c r="Q5" s="67">
        <f>EXP(SUMPRODUCT(CHOOSE({1,2,3,4,5,6,7},'Calcs Men No Intervention'!AS109,'Calcs Men No Intervention'!AS109^2,'Calcs Men No Intervention'!AS109^3,'Calcs Men No Intervention'!P77,'Calcs Men No Intervention'!P77^2,1,1),'Social care'!$BG$11:$BM$11))/(1+EXP(SUMPRODUCT(CHOOSE({1,2,3,4,5,6,7},'Calcs Men No Intervention'!AS109,'Calcs Men No Intervention'!AS109^2,'Calcs Men No Intervention'!AS109^3,'Calcs Men No Intervention'!P77,'Calcs Men No Intervention'!P77^2,1,1),'Social care'!$BG$11:$BM$11)))</f>
        <v>0.13038234123571155</v>
      </c>
      <c r="R5" s="67">
        <f>EXP(SUMPRODUCT(CHOOSE({1,2,3,4,5,6,7},'Calcs Men No Intervention'!AT109,'Calcs Men No Intervention'!AT109^2,'Calcs Men No Intervention'!AT109^3,'Calcs Men No Intervention'!Q77,'Calcs Men No Intervention'!Q77^2,1,1),'Social care'!$BG$11:$BM$11))/(1+EXP(SUMPRODUCT(CHOOSE({1,2,3,4,5,6,7},'Calcs Men No Intervention'!AT109,'Calcs Men No Intervention'!AT109^2,'Calcs Men No Intervention'!AT109^3,'Calcs Men No Intervention'!Q77,'Calcs Men No Intervention'!Q77^2,1,1),'Social care'!$BG$11:$BM$11)))</f>
        <v>0.13622578477794975</v>
      </c>
      <c r="S5" s="67">
        <f>EXP(SUMPRODUCT(CHOOSE({1,2,3,4,5,6,7},'Calcs Men No Intervention'!AU109,'Calcs Men No Intervention'!AU109^2,'Calcs Men No Intervention'!AU109^3,'Calcs Men No Intervention'!R77,'Calcs Men No Intervention'!R77^2,1,1),'Social care'!$BG$11:$BM$11))/(1+EXP(SUMPRODUCT(CHOOSE({1,2,3,4,5,6,7},'Calcs Men No Intervention'!AU109,'Calcs Men No Intervention'!AU109^2,'Calcs Men No Intervention'!AU109^3,'Calcs Men No Intervention'!R77,'Calcs Men No Intervention'!R77^2,1,1),'Social care'!$BG$11:$BM$11)))</f>
        <v>0.14286276318442523</v>
      </c>
      <c r="T5" s="67">
        <f>EXP(SUMPRODUCT(CHOOSE({1,2,3,4,5,6,7},'Calcs Men No Intervention'!AV109,'Calcs Men No Intervention'!AV109^2,'Calcs Men No Intervention'!AV109^3,'Calcs Men No Intervention'!S77,'Calcs Men No Intervention'!S77^2,1,1),'Social care'!$BG$11:$BM$11))/(1+EXP(SUMPRODUCT(CHOOSE({1,2,3,4,5,6,7},'Calcs Men No Intervention'!AV109,'Calcs Men No Intervention'!AV109^2,'Calcs Men No Intervention'!AV109^3,'Calcs Men No Intervention'!S77,'Calcs Men No Intervention'!S77^2,1,1),'Social care'!$BG$11:$BM$11)))</f>
        <v>0.15036565562850018</v>
      </c>
      <c r="U5" s="67">
        <f>EXP(SUMPRODUCT(CHOOSE({1,2,3,4,5,6,7},'Calcs Men No Intervention'!AW109,'Calcs Men No Intervention'!AW109^2,'Calcs Men No Intervention'!AW109^3,'Calcs Men No Intervention'!T77,'Calcs Men No Intervention'!T77^2,1,1),'Social care'!$BG$11:$BM$11))/(1+EXP(SUMPRODUCT(CHOOSE({1,2,3,4,5,6,7},'Calcs Men No Intervention'!AW109,'Calcs Men No Intervention'!AW109^2,'Calcs Men No Intervention'!AW109^3,'Calcs Men No Intervention'!T77,'Calcs Men No Intervention'!T77^2,1,1),'Social care'!$BG$11:$BM$11)))</f>
        <v>0.15881505531070225</v>
      </c>
      <c r="V5" s="67">
        <f>EXP(SUMPRODUCT(CHOOSE({1,2,3,4,5,6,7},'Calcs Men No Intervention'!AX109,'Calcs Men No Intervention'!AX109^2,'Calcs Men No Intervention'!AX109^3,'Calcs Men No Intervention'!U77,'Calcs Men No Intervention'!U77^2,1,1),'Social care'!$BG$11:$BM$11))/(1+EXP(SUMPRODUCT(CHOOSE({1,2,3,4,5,6,7},'Calcs Men No Intervention'!AX109,'Calcs Men No Intervention'!AX109^2,'Calcs Men No Intervention'!AX109^3,'Calcs Men No Intervention'!U77,'Calcs Men No Intervention'!U77^2,1,1),'Social care'!$BG$11:$BM$11)))</f>
        <v>0.16829980463560801</v>
      </c>
      <c r="W5" s="67">
        <f>EXP(SUMPRODUCT(CHOOSE({1,2,3,4,5,6,7},'Calcs Men No Intervention'!AY109,'Calcs Men No Intervention'!AY109^2,'Calcs Men No Intervention'!AY109^3,'Calcs Men No Intervention'!V77,'Calcs Men No Intervention'!V77^2,1,1),'Social care'!$BG$11:$BM$11))/(1+EXP(SUMPRODUCT(CHOOSE({1,2,3,4,5,6,7},'Calcs Men No Intervention'!AY109,'Calcs Men No Intervention'!AY109^2,'Calcs Men No Intervention'!AY109^3,'Calcs Men No Intervention'!V77,'Calcs Men No Intervention'!V77^2,1,1),'Social care'!$BG$11:$BM$11)))</f>
        <v>0.17891676346648563</v>
      </c>
      <c r="X5" s="67">
        <f>EXP(SUMPRODUCT(CHOOSE({1,2,3,4,5,6,7},'Calcs Men No Intervention'!AZ109,'Calcs Men No Intervention'!AZ109^2,'Calcs Men No Intervention'!AZ109^3,'Calcs Men No Intervention'!W77,'Calcs Men No Intervention'!W77^2,1,1),'Social care'!$BG$11:$BM$11))/(1+EXP(SUMPRODUCT(CHOOSE({1,2,3,4,5,6,7},'Calcs Men No Intervention'!AZ109,'Calcs Men No Intervention'!AZ109^2,'Calcs Men No Intervention'!AZ109^3,'Calcs Men No Intervention'!W77,'Calcs Men No Intervention'!W77^2,1,1),'Social care'!$BG$11:$BM$11)))</f>
        <v>0.19070233303289058</v>
      </c>
      <c r="Y5" s="67">
        <f>EXP(SUMPRODUCT(CHOOSE({1,2,3,4,5,6,7},'Calcs Men No Intervention'!BA109,'Calcs Men No Intervention'!BA109^2,'Calcs Men No Intervention'!BA109^3,'Calcs Men No Intervention'!X77,'Calcs Men No Intervention'!X77^2,1,1),'Social care'!$BG$11:$BM$11))/(1+EXP(SUMPRODUCT(CHOOSE({1,2,3,4,5,6,7},'Calcs Men No Intervention'!BA109,'Calcs Men No Intervention'!BA109^2,'Calcs Men No Intervention'!BA109^3,'Calcs Men No Intervention'!X77,'Calcs Men No Intervention'!X77^2,1,1),'Social care'!$BG$11:$BM$11)))</f>
        <v>0.20368464829093127</v>
      </c>
      <c r="Z5" s="67">
        <f>EXP(SUMPRODUCT(CHOOSE({1,2,3,4,5,6,7},'Calcs Men No Intervention'!BB109,'Calcs Men No Intervention'!BB109^2,'Calcs Men No Intervention'!BB109^3,'Calcs Men No Intervention'!Y77,'Calcs Men No Intervention'!Y77^2,1,1),'Social care'!$BG$11:$BM$11))/(1+EXP(SUMPRODUCT(CHOOSE({1,2,3,4,5,6,7},'Calcs Men No Intervention'!BB109,'Calcs Men No Intervention'!BB109^2,'Calcs Men No Intervention'!BB109^3,'Calcs Men No Intervention'!Y77,'Calcs Men No Intervention'!Y77^2,1,1),'Social care'!$BG$11:$BM$11)))</f>
        <v>0.21795530438788621</v>
      </c>
      <c r="AA5" s="67">
        <f>EXP(SUMPRODUCT(CHOOSE({1,2,3,4,5,6,7},'Calcs Men No Intervention'!BC109,'Calcs Men No Intervention'!BC109^2,'Calcs Men No Intervention'!BC109^3,'Calcs Men No Intervention'!Z77,'Calcs Men No Intervention'!Z77^2,1,1),'Social care'!$BG$11:$BM$11))/(1+EXP(SUMPRODUCT(CHOOSE({1,2,3,4,5,6,7},'Calcs Men No Intervention'!BC109,'Calcs Men No Intervention'!BC109^2,'Calcs Men No Intervention'!BC109^3,'Calcs Men No Intervention'!Z77,'Calcs Men No Intervention'!Z77^2,1,1),'Social care'!$BG$11:$BM$11)))</f>
        <v>0.23360604266975146</v>
      </c>
      <c r="AB5" s="67">
        <f>EXP(SUMPRODUCT(CHOOSE({1,2,3,4,5,6,7},'Calcs Men No Intervention'!BD109,'Calcs Men No Intervention'!BD109^2,'Calcs Men No Intervention'!BD109^3,'Calcs Men No Intervention'!AA77,'Calcs Men No Intervention'!AA77^2,1,1),'Social care'!$BG$11:$BM$11))/(1+EXP(SUMPRODUCT(CHOOSE({1,2,3,4,5,6,7},'Calcs Men No Intervention'!BD109,'Calcs Men No Intervention'!BD109^2,'Calcs Men No Intervention'!BD109^3,'Calcs Men No Intervention'!AA77,'Calcs Men No Intervention'!AA77^2,1,1),'Social care'!$BG$11:$BM$11)))</f>
        <v>0.25072594589896391</v>
      </c>
      <c r="AE5" s="1">
        <v>1</v>
      </c>
      <c r="AF5" s="185"/>
      <c r="AG5" s="185">
        <f>D5*'Calcs Men No Intervention'!D43*HCW_cost_year</f>
        <v>9462.478417637707</v>
      </c>
      <c r="AH5" s="185">
        <f>E5*'Calcs Men No Intervention'!E43*HCW_cost_year</f>
        <v>9343.6782792536724</v>
      </c>
      <c r="AI5" s="185">
        <f>F5*'Calcs Men No Intervention'!F43*HCW_cost_year</f>
        <v>9260.3979800402794</v>
      </c>
      <c r="AJ5" s="185">
        <f>G5*'Calcs Men No Intervention'!G43*HCW_cost_year</f>
        <v>9212.0614392129719</v>
      </c>
      <c r="AK5" s="185">
        <f>H5*'Calcs Men No Intervention'!H43*HCW_cost_year</f>
        <v>9199.0972789827338</v>
      </c>
      <c r="AL5" s="185">
        <f>I5*'Calcs Men No Intervention'!I43*HCW_cost_year</f>
        <v>9218.3188798501105</v>
      </c>
      <c r="AM5" s="185">
        <f>J5*'Calcs Men No Intervention'!J43*HCW_cost_year</f>
        <v>9270.3216348505757</v>
      </c>
      <c r="AN5" s="185">
        <f>K5*'Calcs Men No Intervention'!K43*HCW_cost_year</f>
        <v>9354.7925757755238</v>
      </c>
      <c r="AO5" s="185">
        <f>L5*'Calcs Men No Intervention'!L43*HCW_cost_year</f>
        <v>9473.606284269903</v>
      </c>
      <c r="AP5" s="185">
        <f>M5*'Calcs Men No Intervention'!M43*HCW_cost_year</f>
        <v>9627.866554913151</v>
      </c>
      <c r="AQ5" s="185">
        <f>N5*'Calcs Men No Intervention'!N43*HCW_cost_year</f>
        <v>9812.477540380085</v>
      </c>
      <c r="AR5" s="185">
        <f>O5*'Calcs Men No Intervention'!O43*HCW_cost_year</f>
        <v>10028.833993580594</v>
      </c>
      <c r="AS5" s="185">
        <f>P5*'Calcs Men No Intervention'!P43*HCW_cost_year</f>
        <v>10279.470227096261</v>
      </c>
      <c r="AT5" s="185">
        <f>Q5*'Calcs Men No Intervention'!Q43*HCW_cost_year</f>
        <v>10564.967153921682</v>
      </c>
      <c r="AU5" s="185">
        <f>R5*'Calcs Men No Intervention'!R43*HCW_cost_year</f>
        <v>10887.155186517879</v>
      </c>
      <c r="AV5" s="185">
        <f>S5*'Calcs Men No Intervention'!S43*HCW_cost_year</f>
        <v>11245.582071865796</v>
      </c>
      <c r="AW5" s="185">
        <f>T5*'Calcs Men No Intervention'!T43*HCW_cost_year</f>
        <v>11640.190495400553</v>
      </c>
      <c r="AX5" s="185">
        <f>U5*'Calcs Men No Intervention'!U43*HCW_cost_year</f>
        <v>12074.806015321932</v>
      </c>
      <c r="AY5" s="185">
        <f>V5*'Calcs Men No Intervention'!V43*HCW_cost_year</f>
        <v>12549.824213864586</v>
      </c>
      <c r="AZ5" s="185">
        <f>W5*'Calcs Men No Intervention'!W43*HCW_cost_year</f>
        <v>13074.738330575376</v>
      </c>
      <c r="BA5" s="185">
        <f>X5*'Calcs Men No Intervention'!X43*HCW_cost_year</f>
        <v>13618.457879023968</v>
      </c>
      <c r="BB5" s="185">
        <f>Y5*'Calcs Men No Intervention'!Y43*HCW_cost_year</f>
        <v>14173.754226995963</v>
      </c>
      <c r="BC5" s="185">
        <f>Z5*'Calcs Men No Intervention'!Z43*HCW_cost_year</f>
        <v>14745.814237891274</v>
      </c>
      <c r="BD5" s="185">
        <f>AA5*'Calcs Men No Intervention'!AA43*HCW_cost_year</f>
        <v>15319.30248978805</v>
      </c>
      <c r="BE5" s="185">
        <f>AB5*'Calcs Men No Intervention'!AB43*HCW_cost_year</f>
        <v>15881.002951735745</v>
      </c>
    </row>
    <row r="6" spans="2:71" x14ac:dyDescent="0.3">
      <c r="B6" s="1">
        <v>2</v>
      </c>
      <c r="C6" s="67"/>
      <c r="D6" s="67"/>
      <c r="E6" s="67">
        <f>EXP(SUMPRODUCT(CHOOSE({1,2,3,4,5,6,7},'Calcs Men No Intervention'!AG110,'Calcs Men No Intervention'!AG110^2,'Calcs Men No Intervention'!AG110^3,'Calcs Men No Intervention'!D78,'Calcs Men No Intervention'!D78^2,1,1),'Social care'!$BG$11:$BM$11))/(1+EXP(SUMPRODUCT(CHOOSE({1,2,3,4,5,6,7},'Calcs Men No Intervention'!AG110,'Calcs Men No Intervention'!AG110^2,'Calcs Men No Intervention'!AG110^3,'Calcs Men No Intervention'!D78,'Calcs Men No Intervention'!D78^2,1,1),'Social care'!$BG$11:$BM$11)))</f>
        <v>0.10671199163884965</v>
      </c>
      <c r="F6" s="67">
        <f>EXP(SUMPRODUCT(CHOOSE({1,2,3,4,5,6,7},'Calcs Men No Intervention'!AH110,'Calcs Men No Intervention'!AH110^2,'Calcs Men No Intervention'!AH110^3,'Calcs Men No Intervention'!E78,'Calcs Men No Intervention'!E78^2,1,1),'Social care'!$BG$11:$BM$11))/(1+EXP(SUMPRODUCT(CHOOSE({1,2,3,4,5,6,7},'Calcs Men No Intervention'!AH110,'Calcs Men No Intervention'!AH110^2,'Calcs Men No Intervention'!AH110^3,'Calcs Men No Intervention'!E78,'Calcs Men No Intervention'!E78^2,1,1),'Social care'!$BG$11:$BM$11)))</f>
        <v>0.10566229781698926</v>
      </c>
      <c r="G6" s="67">
        <f>EXP(SUMPRODUCT(CHOOSE({1,2,3,4,5,6,7},'Calcs Men No Intervention'!AI110,'Calcs Men No Intervention'!AI110^2,'Calcs Men No Intervention'!AI110^3,'Calcs Men No Intervention'!F78,'Calcs Men No Intervention'!F78^2,1,1),'Social care'!$BG$11:$BM$11))/(1+EXP(SUMPRODUCT(CHOOSE({1,2,3,4,5,6,7},'Calcs Men No Intervention'!AI110,'Calcs Men No Intervention'!AI110^2,'Calcs Men No Intervention'!AI110^3,'Calcs Men No Intervention'!F78,'Calcs Men No Intervention'!F78^2,1,1),'Social care'!$BG$11:$BM$11)))</f>
        <v>0.10507017519304496</v>
      </c>
      <c r="H6" s="67">
        <f>EXP(SUMPRODUCT(CHOOSE({1,2,3,4,5,6,7},'Calcs Men No Intervention'!AJ110,'Calcs Men No Intervention'!AJ110^2,'Calcs Men No Intervention'!AJ110^3,'Calcs Men No Intervention'!G78,'Calcs Men No Intervention'!G78^2,1,1),'Social care'!$BG$11:$BM$11))/(1+EXP(SUMPRODUCT(CHOOSE({1,2,3,4,5,6,7},'Calcs Men No Intervention'!AJ110,'Calcs Men No Intervention'!AJ110^2,'Calcs Men No Intervention'!AJ110^3,'Calcs Men No Intervention'!G78,'Calcs Men No Intervention'!G78^2,1,1),'Social care'!$BG$11:$BM$11)))</f>
        <v>0.10492833613096461</v>
      </c>
      <c r="I6" s="67">
        <f>EXP(SUMPRODUCT(CHOOSE({1,2,3,4,5,6,7},'Calcs Men No Intervention'!AK110,'Calcs Men No Intervention'!AK110^2,'Calcs Men No Intervention'!AK110^3,'Calcs Men No Intervention'!H78,'Calcs Men No Intervention'!H78^2,1,1),'Social care'!$BG$11:$BM$11))/(1+EXP(SUMPRODUCT(CHOOSE({1,2,3,4,5,6,7},'Calcs Men No Intervention'!AK110,'Calcs Men No Intervention'!AK110^2,'Calcs Men No Intervention'!AK110^3,'Calcs Men No Intervention'!H78,'Calcs Men No Intervention'!H78^2,1,1),'Social care'!$BG$11:$BM$11)))</f>
        <v>0.1052346032649315</v>
      </c>
      <c r="J6" s="67">
        <f>EXP(SUMPRODUCT(CHOOSE({1,2,3,4,5,6,7},'Calcs Men No Intervention'!AL110,'Calcs Men No Intervention'!AL110^2,'Calcs Men No Intervention'!AL110^3,'Calcs Men No Intervention'!I78,'Calcs Men No Intervention'!I78^2,1,1),'Social care'!$BG$11:$BM$11))/(1+EXP(SUMPRODUCT(CHOOSE({1,2,3,4,5,6,7},'Calcs Men No Intervention'!AL110,'Calcs Men No Intervention'!AL110^2,'Calcs Men No Intervention'!AL110^3,'Calcs Men No Intervention'!I78,'Calcs Men No Intervention'!I78^2,1,1),'Social care'!$BG$11:$BM$11)))</f>
        <v>0.10599186684136987</v>
      </c>
      <c r="K6" s="67">
        <f>EXP(SUMPRODUCT(CHOOSE({1,2,3,4,5,6,7},'Calcs Men No Intervention'!AM110,'Calcs Men No Intervention'!AM110^2,'Calcs Men No Intervention'!AM110^3,'Calcs Men No Intervention'!J78,'Calcs Men No Intervention'!J78^2,1,1),'Social care'!$BG$11:$BM$11))/(1+EXP(SUMPRODUCT(CHOOSE({1,2,3,4,5,6,7},'Calcs Men No Intervention'!AM110,'Calcs Men No Intervention'!AM110^2,'Calcs Men No Intervention'!AM110^3,'Calcs Men No Intervention'!J78,'Calcs Men No Intervention'!J78^2,1,1),'Social care'!$BG$11:$BM$11)))</f>
        <v>0.10720810846190691</v>
      </c>
      <c r="L6" s="67">
        <f>EXP(SUMPRODUCT(CHOOSE({1,2,3,4,5,6,7},'Calcs Men No Intervention'!AN110,'Calcs Men No Intervention'!AN110^2,'Calcs Men No Intervention'!AN110^3,'Calcs Men No Intervention'!K78,'Calcs Men No Intervention'!K78^2,1,1),'Social care'!$BG$11:$BM$11))/(1+EXP(SUMPRODUCT(CHOOSE({1,2,3,4,5,6,7},'Calcs Men No Intervention'!AN110,'Calcs Men No Intervention'!AN110^2,'Calcs Men No Intervention'!AN110^3,'Calcs Men No Intervention'!K78,'Calcs Men No Intervention'!K78^2,1,1),'Social care'!$BG$11:$BM$11)))</f>
        <v>0.10889649024841899</v>
      </c>
      <c r="M6" s="67">
        <f>EXP(SUMPRODUCT(CHOOSE({1,2,3,4,5,6,7},'Calcs Men No Intervention'!AO110,'Calcs Men No Intervention'!AO110^2,'Calcs Men No Intervention'!AO110^3,'Calcs Men No Intervention'!L78,'Calcs Men No Intervention'!L78^2,1,1),'Social care'!$BG$11:$BM$11))/(1+EXP(SUMPRODUCT(CHOOSE({1,2,3,4,5,6,7},'Calcs Men No Intervention'!AO110,'Calcs Men No Intervention'!AO110^2,'Calcs Men No Intervention'!AO110^3,'Calcs Men No Intervention'!L78,'Calcs Men No Intervention'!L78^2,1,1),'Social care'!$BG$11:$BM$11)))</f>
        <v>0.11107550777790164</v>
      </c>
      <c r="N6" s="67">
        <f>EXP(SUMPRODUCT(CHOOSE({1,2,3,4,5,6,7},'Calcs Men No Intervention'!AP110,'Calcs Men No Intervention'!AP110^2,'Calcs Men No Intervention'!AP110^3,'Calcs Men No Intervention'!M78,'Calcs Men No Intervention'!M78^2,1,1),'Social care'!$BG$11:$BM$11))/(1+EXP(SUMPRODUCT(CHOOSE({1,2,3,4,5,6,7},'Calcs Men No Intervention'!AP110,'Calcs Men No Intervention'!AP110^2,'Calcs Men No Intervention'!AP110^3,'Calcs Men No Intervention'!M78,'Calcs Men No Intervention'!M78^2,1,1),'Social care'!$BG$11:$BM$11)))</f>
        <v>0.11376920417838718</v>
      </c>
      <c r="O6" s="67">
        <f>EXP(SUMPRODUCT(CHOOSE({1,2,3,4,5,6,7},'Calcs Men No Intervention'!AQ110,'Calcs Men No Intervention'!AQ110^2,'Calcs Men No Intervention'!AQ110^3,'Calcs Men No Intervention'!N78,'Calcs Men No Intervention'!N78^2,1,1),'Social care'!$BG$11:$BM$11))/(1+EXP(SUMPRODUCT(CHOOSE({1,2,3,4,5,6,7},'Calcs Men No Intervention'!AQ110,'Calcs Men No Intervention'!AQ110^2,'Calcs Men No Intervention'!AQ110^3,'Calcs Men No Intervention'!N78,'Calcs Men No Intervention'!N78^2,1,1),'Social care'!$BG$11:$BM$11)))</f>
        <v>0.11700744134393111</v>
      </c>
      <c r="P6" s="67">
        <f>EXP(SUMPRODUCT(CHOOSE({1,2,3,4,5,6,7},'Calcs Men No Intervention'!AR110,'Calcs Men No Intervention'!AR110^2,'Calcs Men No Intervention'!AR110^3,'Calcs Men No Intervention'!O78,'Calcs Men No Intervention'!O78^2,1,1),'Social care'!$BG$11:$BM$11))/(1+EXP(SUMPRODUCT(CHOOSE({1,2,3,4,5,6,7},'Calcs Men No Intervention'!AR110,'Calcs Men No Intervention'!AR110^2,'Calcs Men No Intervention'!AR110^3,'Calcs Men No Intervention'!O78,'Calcs Men No Intervention'!O78^2,1,1),'Social care'!$BG$11:$BM$11)))</f>
        <v>0.12082622209328653</v>
      </c>
      <c r="Q6" s="67">
        <f>EXP(SUMPRODUCT(CHOOSE({1,2,3,4,5,6,7},'Calcs Men No Intervention'!AS110,'Calcs Men No Intervention'!AS110^2,'Calcs Men No Intervention'!AS110^3,'Calcs Men No Intervention'!P78,'Calcs Men No Intervention'!P78^2,1,1),'Social care'!$BG$11:$BM$11))/(1+EXP(SUMPRODUCT(CHOOSE({1,2,3,4,5,6,7},'Calcs Men No Intervention'!AS110,'Calcs Men No Intervention'!AS110^2,'Calcs Men No Intervention'!AS110^3,'Calcs Men No Intervention'!P78,'Calcs Men No Intervention'!P78^2,1,1),'Social care'!$BG$11:$BM$11)))</f>
        <v>0.12526805399884056</v>
      </c>
      <c r="R6" s="67">
        <f>EXP(SUMPRODUCT(CHOOSE({1,2,3,4,5,6,7},'Calcs Men No Intervention'!AT110,'Calcs Men No Intervention'!AT110^2,'Calcs Men No Intervention'!AT110^3,'Calcs Men No Intervention'!Q78,'Calcs Men No Intervention'!Q78^2,1,1),'Social care'!$BG$11:$BM$11))/(1+EXP(SUMPRODUCT(CHOOSE({1,2,3,4,5,6,7},'Calcs Men No Intervention'!AT110,'Calcs Men No Intervention'!AT110^2,'Calcs Men No Intervention'!AT110^3,'Calcs Men No Intervention'!Q78,'Calcs Men No Intervention'!Q78^2,1,1),'Social care'!$BG$11:$BM$11)))</f>
        <v>0.13038234123571155</v>
      </c>
      <c r="S6" s="67">
        <f>EXP(SUMPRODUCT(CHOOSE({1,2,3,4,5,6,7},'Calcs Men No Intervention'!AU110,'Calcs Men No Intervention'!AU110^2,'Calcs Men No Intervention'!AU110^3,'Calcs Men No Intervention'!R78,'Calcs Men No Intervention'!R78^2,1,1),'Social care'!$BG$11:$BM$11))/(1+EXP(SUMPRODUCT(CHOOSE({1,2,3,4,5,6,7},'Calcs Men No Intervention'!AU110,'Calcs Men No Intervention'!AU110^2,'Calcs Men No Intervention'!AU110^3,'Calcs Men No Intervention'!R78,'Calcs Men No Intervention'!R78^2,1,1),'Social care'!$BG$11:$BM$11)))</f>
        <v>0.13622578477794975</v>
      </c>
      <c r="T6" s="67">
        <f>EXP(SUMPRODUCT(CHOOSE({1,2,3,4,5,6,7},'Calcs Men No Intervention'!AV110,'Calcs Men No Intervention'!AV110^2,'Calcs Men No Intervention'!AV110^3,'Calcs Men No Intervention'!S78,'Calcs Men No Intervention'!S78^2,1,1),'Social care'!$BG$11:$BM$11))/(1+EXP(SUMPRODUCT(CHOOSE({1,2,3,4,5,6,7},'Calcs Men No Intervention'!AV110,'Calcs Men No Intervention'!AV110^2,'Calcs Men No Intervention'!AV110^3,'Calcs Men No Intervention'!S78,'Calcs Men No Intervention'!S78^2,1,1),'Social care'!$BG$11:$BM$11)))</f>
        <v>0.14286276318442523</v>
      </c>
      <c r="U6" s="67">
        <f>EXP(SUMPRODUCT(CHOOSE({1,2,3,4,5,6,7},'Calcs Men No Intervention'!AW110,'Calcs Men No Intervention'!AW110^2,'Calcs Men No Intervention'!AW110^3,'Calcs Men No Intervention'!T78,'Calcs Men No Intervention'!T78^2,1,1),'Social care'!$BG$11:$BM$11))/(1+EXP(SUMPRODUCT(CHOOSE({1,2,3,4,5,6,7},'Calcs Men No Intervention'!AW110,'Calcs Men No Intervention'!AW110^2,'Calcs Men No Intervention'!AW110^3,'Calcs Men No Intervention'!T78,'Calcs Men No Intervention'!T78^2,1,1),'Social care'!$BG$11:$BM$11)))</f>
        <v>0.15036565562850018</v>
      </c>
      <c r="V6" s="67">
        <f>EXP(SUMPRODUCT(CHOOSE({1,2,3,4,5,6,7},'Calcs Men No Intervention'!AX110,'Calcs Men No Intervention'!AX110^2,'Calcs Men No Intervention'!AX110^3,'Calcs Men No Intervention'!U78,'Calcs Men No Intervention'!U78^2,1,1),'Social care'!$BG$11:$BM$11))/(1+EXP(SUMPRODUCT(CHOOSE({1,2,3,4,5,6,7},'Calcs Men No Intervention'!AX110,'Calcs Men No Intervention'!AX110^2,'Calcs Men No Intervention'!AX110^3,'Calcs Men No Intervention'!U78,'Calcs Men No Intervention'!U78^2,1,1),'Social care'!$BG$11:$BM$11)))</f>
        <v>0.15881505531070225</v>
      </c>
      <c r="W6" s="67">
        <f>EXP(SUMPRODUCT(CHOOSE({1,2,3,4,5,6,7},'Calcs Men No Intervention'!AY110,'Calcs Men No Intervention'!AY110^2,'Calcs Men No Intervention'!AY110^3,'Calcs Men No Intervention'!V78,'Calcs Men No Intervention'!V78^2,1,1),'Social care'!$BG$11:$BM$11))/(1+EXP(SUMPRODUCT(CHOOSE({1,2,3,4,5,6,7},'Calcs Men No Intervention'!AY110,'Calcs Men No Intervention'!AY110^2,'Calcs Men No Intervention'!AY110^3,'Calcs Men No Intervention'!V78,'Calcs Men No Intervention'!V78^2,1,1),'Social care'!$BG$11:$BM$11)))</f>
        <v>0.16829980463560801</v>
      </c>
      <c r="X6" s="67">
        <f>EXP(SUMPRODUCT(CHOOSE({1,2,3,4,5,6,7},'Calcs Men No Intervention'!AZ110,'Calcs Men No Intervention'!AZ110^2,'Calcs Men No Intervention'!AZ110^3,'Calcs Men No Intervention'!W78,'Calcs Men No Intervention'!W78^2,1,1),'Social care'!$BG$11:$BM$11))/(1+EXP(SUMPRODUCT(CHOOSE({1,2,3,4,5,6,7},'Calcs Men No Intervention'!AZ110,'Calcs Men No Intervention'!AZ110^2,'Calcs Men No Intervention'!AZ110^3,'Calcs Men No Intervention'!W78,'Calcs Men No Intervention'!W78^2,1,1),'Social care'!$BG$11:$BM$11)))</f>
        <v>0.17891676346648563</v>
      </c>
      <c r="Y6" s="67">
        <f>EXP(SUMPRODUCT(CHOOSE({1,2,3,4,5,6,7},'Calcs Men No Intervention'!BA110,'Calcs Men No Intervention'!BA110^2,'Calcs Men No Intervention'!BA110^3,'Calcs Men No Intervention'!X78,'Calcs Men No Intervention'!X78^2,1,1),'Social care'!$BG$11:$BM$11))/(1+EXP(SUMPRODUCT(CHOOSE({1,2,3,4,5,6,7},'Calcs Men No Intervention'!BA110,'Calcs Men No Intervention'!BA110^2,'Calcs Men No Intervention'!BA110^3,'Calcs Men No Intervention'!X78,'Calcs Men No Intervention'!X78^2,1,1),'Social care'!$BG$11:$BM$11)))</f>
        <v>0.19070233303289058</v>
      </c>
      <c r="Z6" s="67">
        <f>EXP(SUMPRODUCT(CHOOSE({1,2,3,4,5,6,7},'Calcs Men No Intervention'!BB110,'Calcs Men No Intervention'!BB110^2,'Calcs Men No Intervention'!BB110^3,'Calcs Men No Intervention'!Y78,'Calcs Men No Intervention'!Y78^2,1,1),'Social care'!$BG$11:$BM$11))/(1+EXP(SUMPRODUCT(CHOOSE({1,2,3,4,5,6,7},'Calcs Men No Intervention'!BB110,'Calcs Men No Intervention'!BB110^2,'Calcs Men No Intervention'!BB110^3,'Calcs Men No Intervention'!Y78,'Calcs Men No Intervention'!Y78^2,1,1),'Social care'!$BG$11:$BM$11)))</f>
        <v>0.20368464829093127</v>
      </c>
      <c r="AA6" s="67">
        <f>EXP(SUMPRODUCT(CHOOSE({1,2,3,4,5,6,7},'Calcs Men No Intervention'!BC110,'Calcs Men No Intervention'!BC110^2,'Calcs Men No Intervention'!BC110^3,'Calcs Men No Intervention'!Z78,'Calcs Men No Intervention'!Z78^2,1,1),'Social care'!$BG$11:$BM$11))/(1+EXP(SUMPRODUCT(CHOOSE({1,2,3,4,5,6,7},'Calcs Men No Intervention'!BC110,'Calcs Men No Intervention'!BC110^2,'Calcs Men No Intervention'!BC110^3,'Calcs Men No Intervention'!Z78,'Calcs Men No Intervention'!Z78^2,1,1),'Social care'!$BG$11:$BM$11)))</f>
        <v>0.21795530438788621</v>
      </c>
      <c r="AB6" s="67">
        <f>EXP(SUMPRODUCT(CHOOSE({1,2,3,4,5,6,7},'Calcs Men No Intervention'!BD110,'Calcs Men No Intervention'!BD110^2,'Calcs Men No Intervention'!BD110^3,'Calcs Men No Intervention'!AA78,'Calcs Men No Intervention'!AA78^2,1,1),'Social care'!$BG$11:$BM$11))/(1+EXP(SUMPRODUCT(CHOOSE({1,2,3,4,5,6,7},'Calcs Men No Intervention'!BD110,'Calcs Men No Intervention'!BD110^2,'Calcs Men No Intervention'!BD110^3,'Calcs Men No Intervention'!AA78,'Calcs Men No Intervention'!AA78^2,1,1),'Social care'!$BG$11:$BM$11)))</f>
        <v>0.23360604266975146</v>
      </c>
      <c r="AE6" s="1">
        <v>2</v>
      </c>
      <c r="AF6" s="185"/>
      <c r="AG6" s="185">
        <f>D6*'Calcs Men No Intervention'!D44*HCW_cost_year</f>
        <v>0</v>
      </c>
      <c r="AH6" s="185">
        <f>E6*'Calcs Men No Intervention'!E44*HCW_cost_year</f>
        <v>0</v>
      </c>
      <c r="AI6" s="185">
        <f>F6*'Calcs Men No Intervention'!F44*HCW_cost_year</f>
        <v>0</v>
      </c>
      <c r="AJ6" s="185">
        <f>G6*'Calcs Men No Intervention'!G44*HCW_cost_year</f>
        <v>0</v>
      </c>
      <c r="AK6" s="185">
        <f>H6*'Calcs Men No Intervention'!H44*HCW_cost_year</f>
        <v>0</v>
      </c>
      <c r="AL6" s="185">
        <f>I6*'Calcs Men No Intervention'!I44*HCW_cost_year</f>
        <v>0</v>
      </c>
      <c r="AM6" s="185">
        <f>J6*'Calcs Men No Intervention'!J44*HCW_cost_year</f>
        <v>0</v>
      </c>
      <c r="AN6" s="185">
        <f>K6*'Calcs Men No Intervention'!K44*HCW_cost_year</f>
        <v>0</v>
      </c>
      <c r="AO6" s="185">
        <f>L6*'Calcs Men No Intervention'!L44*HCW_cost_year</f>
        <v>0</v>
      </c>
      <c r="AP6" s="185">
        <f>M6*'Calcs Men No Intervention'!M44*HCW_cost_year</f>
        <v>0</v>
      </c>
      <c r="AQ6" s="185">
        <f>N6*'Calcs Men No Intervention'!N44*HCW_cost_year</f>
        <v>0</v>
      </c>
      <c r="AR6" s="185">
        <f>O6*'Calcs Men No Intervention'!O44*HCW_cost_year</f>
        <v>0</v>
      </c>
      <c r="AS6" s="185">
        <f>P6*'Calcs Men No Intervention'!P44*HCW_cost_year</f>
        <v>0</v>
      </c>
      <c r="AT6" s="185">
        <f>Q6*'Calcs Men No Intervention'!Q44*HCW_cost_year</f>
        <v>0</v>
      </c>
      <c r="AU6" s="185">
        <f>R6*'Calcs Men No Intervention'!R44*HCW_cost_year</f>
        <v>0</v>
      </c>
      <c r="AV6" s="185">
        <f>S6*'Calcs Men No Intervention'!S44*HCW_cost_year</f>
        <v>0</v>
      </c>
      <c r="AW6" s="185">
        <f>T6*'Calcs Men No Intervention'!T44*HCW_cost_year</f>
        <v>0</v>
      </c>
      <c r="AX6" s="185">
        <f>U6*'Calcs Men No Intervention'!U44*HCW_cost_year</f>
        <v>0</v>
      </c>
      <c r="AY6" s="185">
        <f>V6*'Calcs Men No Intervention'!V44*HCW_cost_year</f>
        <v>0</v>
      </c>
      <c r="AZ6" s="185">
        <f>W6*'Calcs Men No Intervention'!W44*HCW_cost_year</f>
        <v>0</v>
      </c>
      <c r="BA6" s="185">
        <f>X6*'Calcs Men No Intervention'!X44*HCW_cost_year</f>
        <v>0</v>
      </c>
      <c r="BB6" s="185">
        <f>Y6*'Calcs Men No Intervention'!Y44*HCW_cost_year</f>
        <v>0</v>
      </c>
      <c r="BC6" s="185">
        <f>Z6*'Calcs Men No Intervention'!Z44*HCW_cost_year</f>
        <v>0</v>
      </c>
      <c r="BD6" s="185">
        <f>AA6*'Calcs Men No Intervention'!AA44*HCW_cost_year</f>
        <v>0</v>
      </c>
      <c r="BE6" s="185">
        <f>AB6*'Calcs Men No Intervention'!AB44*HCW_cost_year</f>
        <v>0</v>
      </c>
      <c r="BG6" t="s">
        <v>444</v>
      </c>
    </row>
    <row r="7" spans="2:71" x14ac:dyDescent="0.3">
      <c r="B7" s="1">
        <v>3</v>
      </c>
      <c r="C7" s="67"/>
      <c r="D7" s="67"/>
      <c r="E7" s="67"/>
      <c r="F7" s="67">
        <f>EXP(SUMPRODUCT(CHOOSE({1,2,3,4,5,6,7},'Calcs Men No Intervention'!AH111,'Calcs Men No Intervention'!AH111^2,'Calcs Men No Intervention'!AH111^3,'Calcs Men No Intervention'!E79,'Calcs Men No Intervention'!E79^2,1,1),'Social care'!$BG$11:$BM$11))/(1+EXP(SUMPRODUCT(CHOOSE({1,2,3,4,5,6,7},'Calcs Men No Intervention'!AH111,'Calcs Men No Intervention'!AH111^2,'Calcs Men No Intervention'!AH111^3,'Calcs Men No Intervention'!E79,'Calcs Men No Intervention'!E79^2,1,1),'Social care'!$BG$11:$BM$11)))</f>
        <v>0.10671199163884965</v>
      </c>
      <c r="G7" s="67">
        <f>EXP(SUMPRODUCT(CHOOSE({1,2,3,4,5,6,7},'Calcs Men No Intervention'!AI111,'Calcs Men No Intervention'!AI111^2,'Calcs Men No Intervention'!AI111^3,'Calcs Men No Intervention'!F79,'Calcs Men No Intervention'!F79^2,1,1),'Social care'!$BG$11:$BM$11))/(1+EXP(SUMPRODUCT(CHOOSE({1,2,3,4,5,6,7},'Calcs Men No Intervention'!AI111,'Calcs Men No Intervention'!AI111^2,'Calcs Men No Intervention'!AI111^3,'Calcs Men No Intervention'!F79,'Calcs Men No Intervention'!F79^2,1,1),'Social care'!$BG$11:$BM$11)))</f>
        <v>0.10566229781698926</v>
      </c>
      <c r="H7" s="67">
        <f>EXP(SUMPRODUCT(CHOOSE({1,2,3,4,5,6,7},'Calcs Men No Intervention'!AJ111,'Calcs Men No Intervention'!AJ111^2,'Calcs Men No Intervention'!AJ111^3,'Calcs Men No Intervention'!G79,'Calcs Men No Intervention'!G79^2,1,1),'Social care'!$BG$11:$BM$11))/(1+EXP(SUMPRODUCT(CHOOSE({1,2,3,4,5,6,7},'Calcs Men No Intervention'!AJ111,'Calcs Men No Intervention'!AJ111^2,'Calcs Men No Intervention'!AJ111^3,'Calcs Men No Intervention'!G79,'Calcs Men No Intervention'!G79^2,1,1),'Social care'!$BG$11:$BM$11)))</f>
        <v>0.10507017519304496</v>
      </c>
      <c r="I7" s="67">
        <f>EXP(SUMPRODUCT(CHOOSE({1,2,3,4,5,6,7},'Calcs Men No Intervention'!AK111,'Calcs Men No Intervention'!AK111^2,'Calcs Men No Intervention'!AK111^3,'Calcs Men No Intervention'!H79,'Calcs Men No Intervention'!H79^2,1,1),'Social care'!$BG$11:$BM$11))/(1+EXP(SUMPRODUCT(CHOOSE({1,2,3,4,5,6,7},'Calcs Men No Intervention'!AK111,'Calcs Men No Intervention'!AK111^2,'Calcs Men No Intervention'!AK111^3,'Calcs Men No Intervention'!H79,'Calcs Men No Intervention'!H79^2,1,1),'Social care'!$BG$11:$BM$11)))</f>
        <v>0.10492833613096461</v>
      </c>
      <c r="J7" s="67">
        <f>EXP(SUMPRODUCT(CHOOSE({1,2,3,4,5,6,7},'Calcs Men No Intervention'!AL111,'Calcs Men No Intervention'!AL111^2,'Calcs Men No Intervention'!AL111^3,'Calcs Men No Intervention'!I79,'Calcs Men No Intervention'!I79^2,1,1),'Social care'!$BG$11:$BM$11))/(1+EXP(SUMPRODUCT(CHOOSE({1,2,3,4,5,6,7},'Calcs Men No Intervention'!AL111,'Calcs Men No Intervention'!AL111^2,'Calcs Men No Intervention'!AL111^3,'Calcs Men No Intervention'!I79,'Calcs Men No Intervention'!I79^2,1,1),'Social care'!$BG$11:$BM$11)))</f>
        <v>0.1052346032649315</v>
      </c>
      <c r="K7" s="67">
        <f>EXP(SUMPRODUCT(CHOOSE({1,2,3,4,5,6,7},'Calcs Men No Intervention'!AM111,'Calcs Men No Intervention'!AM111^2,'Calcs Men No Intervention'!AM111^3,'Calcs Men No Intervention'!J79,'Calcs Men No Intervention'!J79^2,1,1),'Social care'!$BG$11:$BM$11))/(1+EXP(SUMPRODUCT(CHOOSE({1,2,3,4,5,6,7},'Calcs Men No Intervention'!AM111,'Calcs Men No Intervention'!AM111^2,'Calcs Men No Intervention'!AM111^3,'Calcs Men No Intervention'!J79,'Calcs Men No Intervention'!J79^2,1,1),'Social care'!$BG$11:$BM$11)))</f>
        <v>0.10599186684136987</v>
      </c>
      <c r="L7" s="67">
        <f>EXP(SUMPRODUCT(CHOOSE({1,2,3,4,5,6,7},'Calcs Men No Intervention'!AN111,'Calcs Men No Intervention'!AN111^2,'Calcs Men No Intervention'!AN111^3,'Calcs Men No Intervention'!K79,'Calcs Men No Intervention'!K79^2,1,1),'Social care'!$BG$11:$BM$11))/(1+EXP(SUMPRODUCT(CHOOSE({1,2,3,4,5,6,7},'Calcs Men No Intervention'!AN111,'Calcs Men No Intervention'!AN111^2,'Calcs Men No Intervention'!AN111^3,'Calcs Men No Intervention'!K79,'Calcs Men No Intervention'!K79^2,1,1),'Social care'!$BG$11:$BM$11)))</f>
        <v>0.10720810846190691</v>
      </c>
      <c r="M7" s="67">
        <f>EXP(SUMPRODUCT(CHOOSE({1,2,3,4,5,6,7},'Calcs Men No Intervention'!AO111,'Calcs Men No Intervention'!AO111^2,'Calcs Men No Intervention'!AO111^3,'Calcs Men No Intervention'!L79,'Calcs Men No Intervention'!L79^2,1,1),'Social care'!$BG$11:$BM$11))/(1+EXP(SUMPRODUCT(CHOOSE({1,2,3,4,5,6,7},'Calcs Men No Intervention'!AO111,'Calcs Men No Intervention'!AO111^2,'Calcs Men No Intervention'!AO111^3,'Calcs Men No Intervention'!L79,'Calcs Men No Intervention'!L79^2,1,1),'Social care'!$BG$11:$BM$11)))</f>
        <v>0.10889649024841899</v>
      </c>
      <c r="N7" s="67">
        <f>EXP(SUMPRODUCT(CHOOSE({1,2,3,4,5,6,7},'Calcs Men No Intervention'!AP111,'Calcs Men No Intervention'!AP111^2,'Calcs Men No Intervention'!AP111^3,'Calcs Men No Intervention'!M79,'Calcs Men No Intervention'!M79^2,1,1),'Social care'!$BG$11:$BM$11))/(1+EXP(SUMPRODUCT(CHOOSE({1,2,3,4,5,6,7},'Calcs Men No Intervention'!AP111,'Calcs Men No Intervention'!AP111^2,'Calcs Men No Intervention'!AP111^3,'Calcs Men No Intervention'!M79,'Calcs Men No Intervention'!M79^2,1,1),'Social care'!$BG$11:$BM$11)))</f>
        <v>0.11107550777790164</v>
      </c>
      <c r="O7" s="67">
        <f>EXP(SUMPRODUCT(CHOOSE({1,2,3,4,5,6,7},'Calcs Men No Intervention'!AQ111,'Calcs Men No Intervention'!AQ111^2,'Calcs Men No Intervention'!AQ111^3,'Calcs Men No Intervention'!N79,'Calcs Men No Intervention'!N79^2,1,1),'Social care'!$BG$11:$BM$11))/(1+EXP(SUMPRODUCT(CHOOSE({1,2,3,4,5,6,7},'Calcs Men No Intervention'!AQ111,'Calcs Men No Intervention'!AQ111^2,'Calcs Men No Intervention'!AQ111^3,'Calcs Men No Intervention'!N79,'Calcs Men No Intervention'!N79^2,1,1),'Social care'!$BG$11:$BM$11)))</f>
        <v>0.11376920417838718</v>
      </c>
      <c r="P7" s="67">
        <f>EXP(SUMPRODUCT(CHOOSE({1,2,3,4,5,6,7},'Calcs Men No Intervention'!AR111,'Calcs Men No Intervention'!AR111^2,'Calcs Men No Intervention'!AR111^3,'Calcs Men No Intervention'!O79,'Calcs Men No Intervention'!O79^2,1,1),'Social care'!$BG$11:$BM$11))/(1+EXP(SUMPRODUCT(CHOOSE({1,2,3,4,5,6,7},'Calcs Men No Intervention'!AR111,'Calcs Men No Intervention'!AR111^2,'Calcs Men No Intervention'!AR111^3,'Calcs Men No Intervention'!O79,'Calcs Men No Intervention'!O79^2,1,1),'Social care'!$BG$11:$BM$11)))</f>
        <v>0.11700744134393111</v>
      </c>
      <c r="Q7" s="67">
        <f>EXP(SUMPRODUCT(CHOOSE({1,2,3,4,5,6,7},'Calcs Men No Intervention'!AS111,'Calcs Men No Intervention'!AS111^2,'Calcs Men No Intervention'!AS111^3,'Calcs Men No Intervention'!P79,'Calcs Men No Intervention'!P79^2,1,1),'Social care'!$BG$11:$BM$11))/(1+EXP(SUMPRODUCT(CHOOSE({1,2,3,4,5,6,7},'Calcs Men No Intervention'!AS111,'Calcs Men No Intervention'!AS111^2,'Calcs Men No Intervention'!AS111^3,'Calcs Men No Intervention'!P79,'Calcs Men No Intervention'!P79^2,1,1),'Social care'!$BG$11:$BM$11)))</f>
        <v>0.12082622209328653</v>
      </c>
      <c r="R7" s="67">
        <f>EXP(SUMPRODUCT(CHOOSE({1,2,3,4,5,6,7},'Calcs Men No Intervention'!AT111,'Calcs Men No Intervention'!AT111^2,'Calcs Men No Intervention'!AT111^3,'Calcs Men No Intervention'!Q79,'Calcs Men No Intervention'!Q79^2,1,1),'Social care'!$BG$11:$BM$11))/(1+EXP(SUMPRODUCT(CHOOSE({1,2,3,4,5,6,7},'Calcs Men No Intervention'!AT111,'Calcs Men No Intervention'!AT111^2,'Calcs Men No Intervention'!AT111^3,'Calcs Men No Intervention'!Q79,'Calcs Men No Intervention'!Q79^2,1,1),'Social care'!$BG$11:$BM$11)))</f>
        <v>0.12526805399884056</v>
      </c>
      <c r="S7" s="67">
        <f>EXP(SUMPRODUCT(CHOOSE({1,2,3,4,5,6,7},'Calcs Men No Intervention'!AU111,'Calcs Men No Intervention'!AU111^2,'Calcs Men No Intervention'!AU111^3,'Calcs Men No Intervention'!R79,'Calcs Men No Intervention'!R79^2,1,1),'Social care'!$BG$11:$BM$11))/(1+EXP(SUMPRODUCT(CHOOSE({1,2,3,4,5,6,7},'Calcs Men No Intervention'!AU111,'Calcs Men No Intervention'!AU111^2,'Calcs Men No Intervention'!AU111^3,'Calcs Men No Intervention'!R79,'Calcs Men No Intervention'!R79^2,1,1),'Social care'!$BG$11:$BM$11)))</f>
        <v>0.13038234123571155</v>
      </c>
      <c r="T7" s="67">
        <f>EXP(SUMPRODUCT(CHOOSE({1,2,3,4,5,6,7},'Calcs Men No Intervention'!AV111,'Calcs Men No Intervention'!AV111^2,'Calcs Men No Intervention'!AV111^3,'Calcs Men No Intervention'!S79,'Calcs Men No Intervention'!S79^2,1,1),'Social care'!$BG$11:$BM$11))/(1+EXP(SUMPRODUCT(CHOOSE({1,2,3,4,5,6,7},'Calcs Men No Intervention'!AV111,'Calcs Men No Intervention'!AV111^2,'Calcs Men No Intervention'!AV111^3,'Calcs Men No Intervention'!S79,'Calcs Men No Intervention'!S79^2,1,1),'Social care'!$BG$11:$BM$11)))</f>
        <v>0.13622578477794975</v>
      </c>
      <c r="U7" s="67">
        <f>EXP(SUMPRODUCT(CHOOSE({1,2,3,4,5,6,7},'Calcs Men No Intervention'!AW111,'Calcs Men No Intervention'!AW111^2,'Calcs Men No Intervention'!AW111^3,'Calcs Men No Intervention'!T79,'Calcs Men No Intervention'!T79^2,1,1),'Social care'!$BG$11:$BM$11))/(1+EXP(SUMPRODUCT(CHOOSE({1,2,3,4,5,6,7},'Calcs Men No Intervention'!AW111,'Calcs Men No Intervention'!AW111^2,'Calcs Men No Intervention'!AW111^3,'Calcs Men No Intervention'!T79,'Calcs Men No Intervention'!T79^2,1,1),'Social care'!$BG$11:$BM$11)))</f>
        <v>0.14286276318442523</v>
      </c>
      <c r="V7" s="67">
        <f>EXP(SUMPRODUCT(CHOOSE({1,2,3,4,5,6,7},'Calcs Men No Intervention'!AX111,'Calcs Men No Intervention'!AX111^2,'Calcs Men No Intervention'!AX111^3,'Calcs Men No Intervention'!U79,'Calcs Men No Intervention'!U79^2,1,1),'Social care'!$BG$11:$BM$11))/(1+EXP(SUMPRODUCT(CHOOSE({1,2,3,4,5,6,7},'Calcs Men No Intervention'!AX111,'Calcs Men No Intervention'!AX111^2,'Calcs Men No Intervention'!AX111^3,'Calcs Men No Intervention'!U79,'Calcs Men No Intervention'!U79^2,1,1),'Social care'!$BG$11:$BM$11)))</f>
        <v>0.15036565562850018</v>
      </c>
      <c r="W7" s="67">
        <f>EXP(SUMPRODUCT(CHOOSE({1,2,3,4,5,6,7},'Calcs Men No Intervention'!AY111,'Calcs Men No Intervention'!AY111^2,'Calcs Men No Intervention'!AY111^3,'Calcs Men No Intervention'!V79,'Calcs Men No Intervention'!V79^2,1,1),'Social care'!$BG$11:$BM$11))/(1+EXP(SUMPRODUCT(CHOOSE({1,2,3,4,5,6,7},'Calcs Men No Intervention'!AY111,'Calcs Men No Intervention'!AY111^2,'Calcs Men No Intervention'!AY111^3,'Calcs Men No Intervention'!V79,'Calcs Men No Intervention'!V79^2,1,1),'Social care'!$BG$11:$BM$11)))</f>
        <v>0.15881505531070225</v>
      </c>
      <c r="X7" s="67">
        <f>EXP(SUMPRODUCT(CHOOSE({1,2,3,4,5,6,7},'Calcs Men No Intervention'!AZ111,'Calcs Men No Intervention'!AZ111^2,'Calcs Men No Intervention'!AZ111^3,'Calcs Men No Intervention'!W79,'Calcs Men No Intervention'!W79^2,1,1),'Social care'!$BG$11:$BM$11))/(1+EXP(SUMPRODUCT(CHOOSE({1,2,3,4,5,6,7},'Calcs Men No Intervention'!AZ111,'Calcs Men No Intervention'!AZ111^2,'Calcs Men No Intervention'!AZ111^3,'Calcs Men No Intervention'!W79,'Calcs Men No Intervention'!W79^2,1,1),'Social care'!$BG$11:$BM$11)))</f>
        <v>0.16829980463560801</v>
      </c>
      <c r="Y7" s="67">
        <f>EXP(SUMPRODUCT(CHOOSE({1,2,3,4,5,6,7},'Calcs Men No Intervention'!BA111,'Calcs Men No Intervention'!BA111^2,'Calcs Men No Intervention'!BA111^3,'Calcs Men No Intervention'!X79,'Calcs Men No Intervention'!X79^2,1,1),'Social care'!$BG$11:$BM$11))/(1+EXP(SUMPRODUCT(CHOOSE({1,2,3,4,5,6,7},'Calcs Men No Intervention'!BA111,'Calcs Men No Intervention'!BA111^2,'Calcs Men No Intervention'!BA111^3,'Calcs Men No Intervention'!X79,'Calcs Men No Intervention'!X79^2,1,1),'Social care'!$BG$11:$BM$11)))</f>
        <v>0.17891676346648563</v>
      </c>
      <c r="Z7" s="67">
        <f>EXP(SUMPRODUCT(CHOOSE({1,2,3,4,5,6,7},'Calcs Men No Intervention'!BB111,'Calcs Men No Intervention'!BB111^2,'Calcs Men No Intervention'!BB111^3,'Calcs Men No Intervention'!Y79,'Calcs Men No Intervention'!Y79^2,1,1),'Social care'!$BG$11:$BM$11))/(1+EXP(SUMPRODUCT(CHOOSE({1,2,3,4,5,6,7},'Calcs Men No Intervention'!BB111,'Calcs Men No Intervention'!BB111^2,'Calcs Men No Intervention'!BB111^3,'Calcs Men No Intervention'!Y79,'Calcs Men No Intervention'!Y79^2,1,1),'Social care'!$BG$11:$BM$11)))</f>
        <v>0.19070233303289058</v>
      </c>
      <c r="AA7" s="67">
        <f>EXP(SUMPRODUCT(CHOOSE({1,2,3,4,5,6,7},'Calcs Men No Intervention'!BC111,'Calcs Men No Intervention'!BC111^2,'Calcs Men No Intervention'!BC111^3,'Calcs Men No Intervention'!Z79,'Calcs Men No Intervention'!Z79^2,1,1),'Social care'!$BG$11:$BM$11))/(1+EXP(SUMPRODUCT(CHOOSE({1,2,3,4,5,6,7},'Calcs Men No Intervention'!BC111,'Calcs Men No Intervention'!BC111^2,'Calcs Men No Intervention'!BC111^3,'Calcs Men No Intervention'!Z79,'Calcs Men No Intervention'!Z79^2,1,1),'Social care'!$BG$11:$BM$11)))</f>
        <v>0.20368464829093127</v>
      </c>
      <c r="AB7" s="67">
        <f>EXP(SUMPRODUCT(CHOOSE({1,2,3,4,5,6,7},'Calcs Men No Intervention'!BD111,'Calcs Men No Intervention'!BD111^2,'Calcs Men No Intervention'!BD111^3,'Calcs Men No Intervention'!AA79,'Calcs Men No Intervention'!AA79^2,1,1),'Social care'!$BG$11:$BM$11))/(1+EXP(SUMPRODUCT(CHOOSE({1,2,3,4,5,6,7},'Calcs Men No Intervention'!BD111,'Calcs Men No Intervention'!BD111^2,'Calcs Men No Intervention'!BD111^3,'Calcs Men No Intervention'!AA79,'Calcs Men No Intervention'!AA79^2,1,1),'Social care'!$BG$11:$BM$11)))</f>
        <v>0.21795530438788621</v>
      </c>
      <c r="AE7" s="1">
        <v>3</v>
      </c>
      <c r="AF7" s="185"/>
      <c r="AG7" s="185">
        <f>D7*'Calcs Men No Intervention'!D45*HCW_cost_year</f>
        <v>0</v>
      </c>
      <c r="AH7" s="185">
        <f>E7*'Calcs Men No Intervention'!E45*HCW_cost_year</f>
        <v>0</v>
      </c>
      <c r="AI7" s="185">
        <f>F7*'Calcs Men No Intervention'!F45*HCW_cost_year</f>
        <v>0</v>
      </c>
      <c r="AJ7" s="185">
        <f>G7*'Calcs Men No Intervention'!G45*HCW_cost_year</f>
        <v>0</v>
      </c>
      <c r="AK7" s="185">
        <f>H7*'Calcs Men No Intervention'!H45*HCW_cost_year</f>
        <v>0</v>
      </c>
      <c r="AL7" s="185">
        <f>I7*'Calcs Men No Intervention'!I45*HCW_cost_year</f>
        <v>0</v>
      </c>
      <c r="AM7" s="185">
        <f>J7*'Calcs Men No Intervention'!J45*HCW_cost_year</f>
        <v>0</v>
      </c>
      <c r="AN7" s="185">
        <f>K7*'Calcs Men No Intervention'!K45*HCW_cost_year</f>
        <v>0</v>
      </c>
      <c r="AO7" s="185">
        <f>L7*'Calcs Men No Intervention'!L45*HCW_cost_year</f>
        <v>0</v>
      </c>
      <c r="AP7" s="185">
        <f>M7*'Calcs Men No Intervention'!M45*HCW_cost_year</f>
        <v>0</v>
      </c>
      <c r="AQ7" s="185">
        <f>N7*'Calcs Men No Intervention'!N45*HCW_cost_year</f>
        <v>0</v>
      </c>
      <c r="AR7" s="185">
        <f>O7*'Calcs Men No Intervention'!O45*HCW_cost_year</f>
        <v>0</v>
      </c>
      <c r="AS7" s="185">
        <f>P7*'Calcs Men No Intervention'!P45*HCW_cost_year</f>
        <v>0</v>
      </c>
      <c r="AT7" s="185">
        <f>Q7*'Calcs Men No Intervention'!Q45*HCW_cost_year</f>
        <v>0</v>
      </c>
      <c r="AU7" s="185">
        <f>R7*'Calcs Men No Intervention'!R45*HCW_cost_year</f>
        <v>0</v>
      </c>
      <c r="AV7" s="185">
        <f>S7*'Calcs Men No Intervention'!S45*HCW_cost_year</f>
        <v>0</v>
      </c>
      <c r="AW7" s="185">
        <f>T7*'Calcs Men No Intervention'!T45*HCW_cost_year</f>
        <v>0</v>
      </c>
      <c r="AX7" s="185">
        <f>U7*'Calcs Men No Intervention'!U45*HCW_cost_year</f>
        <v>0</v>
      </c>
      <c r="AY7" s="185">
        <f>V7*'Calcs Men No Intervention'!V45*HCW_cost_year</f>
        <v>0</v>
      </c>
      <c r="AZ7" s="185">
        <f>W7*'Calcs Men No Intervention'!W45*HCW_cost_year</f>
        <v>0</v>
      </c>
      <c r="BA7" s="185">
        <f>X7*'Calcs Men No Intervention'!X45*HCW_cost_year</f>
        <v>0</v>
      </c>
      <c r="BB7" s="185">
        <f>Y7*'Calcs Men No Intervention'!Y45*HCW_cost_year</f>
        <v>0</v>
      </c>
      <c r="BC7" s="185">
        <f>Z7*'Calcs Men No Intervention'!Z45*HCW_cost_year</f>
        <v>0</v>
      </c>
      <c r="BD7" s="185">
        <f>AA7*'Calcs Men No Intervention'!AA45*HCW_cost_year</f>
        <v>0</v>
      </c>
      <c r="BE7" s="185">
        <f>AB7*'Calcs Men No Intervention'!AB45*HCW_cost_year</f>
        <v>0</v>
      </c>
      <c r="BG7" s="3" t="s">
        <v>445</v>
      </c>
      <c r="BH7" s="3"/>
      <c r="BI7" s="3"/>
      <c r="BJ7" s="3"/>
      <c r="BK7" s="3"/>
      <c r="BL7" s="3"/>
    </row>
    <row r="8" spans="2:71" x14ac:dyDescent="0.3">
      <c r="B8" s="1">
        <v>4</v>
      </c>
      <c r="C8" s="67"/>
      <c r="D8" s="67"/>
      <c r="E8" s="67"/>
      <c r="F8" s="67"/>
      <c r="G8" s="67">
        <f>EXP(SUMPRODUCT(CHOOSE({1,2,3,4,5,6,7},'Calcs Men No Intervention'!AI112,'Calcs Men No Intervention'!AI112^2,'Calcs Men No Intervention'!AI112^3,'Calcs Men No Intervention'!F80,'Calcs Men No Intervention'!F80^2,1,1),'Social care'!$BG$11:$BM$11))/(1+EXP(SUMPRODUCT(CHOOSE({1,2,3,4,5,6,7},'Calcs Men No Intervention'!AI112,'Calcs Men No Intervention'!AI112^2,'Calcs Men No Intervention'!AI112^3,'Calcs Men No Intervention'!F80,'Calcs Men No Intervention'!F80^2,1,1),'Social care'!$BG$11:$BM$11)))</f>
        <v>0.10671199163884965</v>
      </c>
      <c r="H8" s="67">
        <f>EXP(SUMPRODUCT(CHOOSE({1,2,3,4,5,6,7},'Calcs Men No Intervention'!AJ112,'Calcs Men No Intervention'!AJ112^2,'Calcs Men No Intervention'!AJ112^3,'Calcs Men No Intervention'!G80,'Calcs Men No Intervention'!G80^2,1,1),'Social care'!$BG$11:$BM$11))/(1+EXP(SUMPRODUCT(CHOOSE({1,2,3,4,5,6,7},'Calcs Men No Intervention'!AJ112,'Calcs Men No Intervention'!AJ112^2,'Calcs Men No Intervention'!AJ112^3,'Calcs Men No Intervention'!G80,'Calcs Men No Intervention'!G80^2,1,1),'Social care'!$BG$11:$BM$11)))</f>
        <v>0.10566229781698926</v>
      </c>
      <c r="I8" s="67">
        <f>EXP(SUMPRODUCT(CHOOSE({1,2,3,4,5,6,7},'Calcs Men No Intervention'!AK112,'Calcs Men No Intervention'!AK112^2,'Calcs Men No Intervention'!AK112^3,'Calcs Men No Intervention'!H80,'Calcs Men No Intervention'!H80^2,1,1),'Social care'!$BG$11:$BM$11))/(1+EXP(SUMPRODUCT(CHOOSE({1,2,3,4,5,6,7},'Calcs Men No Intervention'!AK112,'Calcs Men No Intervention'!AK112^2,'Calcs Men No Intervention'!AK112^3,'Calcs Men No Intervention'!H80,'Calcs Men No Intervention'!H80^2,1,1),'Social care'!$BG$11:$BM$11)))</f>
        <v>0.10507017519304496</v>
      </c>
      <c r="J8" s="67">
        <f>EXP(SUMPRODUCT(CHOOSE({1,2,3,4,5,6,7},'Calcs Men No Intervention'!AL112,'Calcs Men No Intervention'!AL112^2,'Calcs Men No Intervention'!AL112^3,'Calcs Men No Intervention'!I80,'Calcs Men No Intervention'!I80^2,1,1),'Social care'!$BG$11:$BM$11))/(1+EXP(SUMPRODUCT(CHOOSE({1,2,3,4,5,6,7},'Calcs Men No Intervention'!AL112,'Calcs Men No Intervention'!AL112^2,'Calcs Men No Intervention'!AL112^3,'Calcs Men No Intervention'!I80,'Calcs Men No Intervention'!I80^2,1,1),'Social care'!$BG$11:$BM$11)))</f>
        <v>0.10492833613096461</v>
      </c>
      <c r="K8" s="67">
        <f>EXP(SUMPRODUCT(CHOOSE({1,2,3,4,5,6,7},'Calcs Men No Intervention'!AM112,'Calcs Men No Intervention'!AM112^2,'Calcs Men No Intervention'!AM112^3,'Calcs Men No Intervention'!J80,'Calcs Men No Intervention'!J80^2,1,1),'Social care'!$BG$11:$BM$11))/(1+EXP(SUMPRODUCT(CHOOSE({1,2,3,4,5,6,7},'Calcs Men No Intervention'!AM112,'Calcs Men No Intervention'!AM112^2,'Calcs Men No Intervention'!AM112^3,'Calcs Men No Intervention'!J80,'Calcs Men No Intervention'!J80^2,1,1),'Social care'!$BG$11:$BM$11)))</f>
        <v>0.1052346032649315</v>
      </c>
      <c r="L8" s="67">
        <f>EXP(SUMPRODUCT(CHOOSE({1,2,3,4,5,6,7},'Calcs Men No Intervention'!AN112,'Calcs Men No Intervention'!AN112^2,'Calcs Men No Intervention'!AN112^3,'Calcs Men No Intervention'!K80,'Calcs Men No Intervention'!K80^2,1,1),'Social care'!$BG$11:$BM$11))/(1+EXP(SUMPRODUCT(CHOOSE({1,2,3,4,5,6,7},'Calcs Men No Intervention'!AN112,'Calcs Men No Intervention'!AN112^2,'Calcs Men No Intervention'!AN112^3,'Calcs Men No Intervention'!K80,'Calcs Men No Intervention'!K80^2,1,1),'Social care'!$BG$11:$BM$11)))</f>
        <v>0.10599186684136987</v>
      </c>
      <c r="M8" s="67">
        <f>EXP(SUMPRODUCT(CHOOSE({1,2,3,4,5,6,7},'Calcs Men No Intervention'!AO112,'Calcs Men No Intervention'!AO112^2,'Calcs Men No Intervention'!AO112^3,'Calcs Men No Intervention'!L80,'Calcs Men No Intervention'!L80^2,1,1),'Social care'!$BG$11:$BM$11))/(1+EXP(SUMPRODUCT(CHOOSE({1,2,3,4,5,6,7},'Calcs Men No Intervention'!AO112,'Calcs Men No Intervention'!AO112^2,'Calcs Men No Intervention'!AO112^3,'Calcs Men No Intervention'!L80,'Calcs Men No Intervention'!L80^2,1,1),'Social care'!$BG$11:$BM$11)))</f>
        <v>0.10720810846190691</v>
      </c>
      <c r="N8" s="67">
        <f>EXP(SUMPRODUCT(CHOOSE({1,2,3,4,5,6,7},'Calcs Men No Intervention'!AP112,'Calcs Men No Intervention'!AP112^2,'Calcs Men No Intervention'!AP112^3,'Calcs Men No Intervention'!M80,'Calcs Men No Intervention'!M80^2,1,1),'Social care'!$BG$11:$BM$11))/(1+EXP(SUMPRODUCT(CHOOSE({1,2,3,4,5,6,7},'Calcs Men No Intervention'!AP112,'Calcs Men No Intervention'!AP112^2,'Calcs Men No Intervention'!AP112^3,'Calcs Men No Intervention'!M80,'Calcs Men No Intervention'!M80^2,1,1),'Social care'!$BG$11:$BM$11)))</f>
        <v>0.10889649024841899</v>
      </c>
      <c r="O8" s="67">
        <f>EXP(SUMPRODUCT(CHOOSE({1,2,3,4,5,6,7},'Calcs Men No Intervention'!AQ112,'Calcs Men No Intervention'!AQ112^2,'Calcs Men No Intervention'!AQ112^3,'Calcs Men No Intervention'!N80,'Calcs Men No Intervention'!N80^2,1,1),'Social care'!$BG$11:$BM$11))/(1+EXP(SUMPRODUCT(CHOOSE({1,2,3,4,5,6,7},'Calcs Men No Intervention'!AQ112,'Calcs Men No Intervention'!AQ112^2,'Calcs Men No Intervention'!AQ112^3,'Calcs Men No Intervention'!N80,'Calcs Men No Intervention'!N80^2,1,1),'Social care'!$BG$11:$BM$11)))</f>
        <v>0.11107550777790164</v>
      </c>
      <c r="P8" s="67">
        <f>EXP(SUMPRODUCT(CHOOSE({1,2,3,4,5,6,7},'Calcs Men No Intervention'!AR112,'Calcs Men No Intervention'!AR112^2,'Calcs Men No Intervention'!AR112^3,'Calcs Men No Intervention'!O80,'Calcs Men No Intervention'!O80^2,1,1),'Social care'!$BG$11:$BM$11))/(1+EXP(SUMPRODUCT(CHOOSE({1,2,3,4,5,6,7},'Calcs Men No Intervention'!AR112,'Calcs Men No Intervention'!AR112^2,'Calcs Men No Intervention'!AR112^3,'Calcs Men No Intervention'!O80,'Calcs Men No Intervention'!O80^2,1,1),'Social care'!$BG$11:$BM$11)))</f>
        <v>0.11376920417838718</v>
      </c>
      <c r="Q8" s="67">
        <f>EXP(SUMPRODUCT(CHOOSE({1,2,3,4,5,6,7},'Calcs Men No Intervention'!AS112,'Calcs Men No Intervention'!AS112^2,'Calcs Men No Intervention'!AS112^3,'Calcs Men No Intervention'!P80,'Calcs Men No Intervention'!P80^2,1,1),'Social care'!$BG$11:$BM$11))/(1+EXP(SUMPRODUCT(CHOOSE({1,2,3,4,5,6,7},'Calcs Men No Intervention'!AS112,'Calcs Men No Intervention'!AS112^2,'Calcs Men No Intervention'!AS112^3,'Calcs Men No Intervention'!P80,'Calcs Men No Intervention'!P80^2,1,1),'Social care'!$BG$11:$BM$11)))</f>
        <v>0.11700744134393111</v>
      </c>
      <c r="R8" s="67">
        <f>EXP(SUMPRODUCT(CHOOSE({1,2,3,4,5,6,7},'Calcs Men No Intervention'!AT112,'Calcs Men No Intervention'!AT112^2,'Calcs Men No Intervention'!AT112^3,'Calcs Men No Intervention'!Q80,'Calcs Men No Intervention'!Q80^2,1,1),'Social care'!$BG$11:$BM$11))/(1+EXP(SUMPRODUCT(CHOOSE({1,2,3,4,5,6,7},'Calcs Men No Intervention'!AT112,'Calcs Men No Intervention'!AT112^2,'Calcs Men No Intervention'!AT112^3,'Calcs Men No Intervention'!Q80,'Calcs Men No Intervention'!Q80^2,1,1),'Social care'!$BG$11:$BM$11)))</f>
        <v>0.12082622209328653</v>
      </c>
      <c r="S8" s="67">
        <f>EXP(SUMPRODUCT(CHOOSE({1,2,3,4,5,6,7},'Calcs Men No Intervention'!AU112,'Calcs Men No Intervention'!AU112^2,'Calcs Men No Intervention'!AU112^3,'Calcs Men No Intervention'!R80,'Calcs Men No Intervention'!R80^2,1,1),'Social care'!$BG$11:$BM$11))/(1+EXP(SUMPRODUCT(CHOOSE({1,2,3,4,5,6,7},'Calcs Men No Intervention'!AU112,'Calcs Men No Intervention'!AU112^2,'Calcs Men No Intervention'!AU112^3,'Calcs Men No Intervention'!R80,'Calcs Men No Intervention'!R80^2,1,1),'Social care'!$BG$11:$BM$11)))</f>
        <v>0.12526805399884056</v>
      </c>
      <c r="T8" s="67">
        <f>EXP(SUMPRODUCT(CHOOSE({1,2,3,4,5,6,7},'Calcs Men No Intervention'!AV112,'Calcs Men No Intervention'!AV112^2,'Calcs Men No Intervention'!AV112^3,'Calcs Men No Intervention'!S80,'Calcs Men No Intervention'!S80^2,1,1),'Social care'!$BG$11:$BM$11))/(1+EXP(SUMPRODUCT(CHOOSE({1,2,3,4,5,6,7},'Calcs Men No Intervention'!AV112,'Calcs Men No Intervention'!AV112^2,'Calcs Men No Intervention'!AV112^3,'Calcs Men No Intervention'!S80,'Calcs Men No Intervention'!S80^2,1,1),'Social care'!$BG$11:$BM$11)))</f>
        <v>0.13038234123571155</v>
      </c>
      <c r="U8" s="67">
        <f>EXP(SUMPRODUCT(CHOOSE({1,2,3,4,5,6,7},'Calcs Men No Intervention'!AW112,'Calcs Men No Intervention'!AW112^2,'Calcs Men No Intervention'!AW112^3,'Calcs Men No Intervention'!T80,'Calcs Men No Intervention'!T80^2,1,1),'Social care'!$BG$11:$BM$11))/(1+EXP(SUMPRODUCT(CHOOSE({1,2,3,4,5,6,7},'Calcs Men No Intervention'!AW112,'Calcs Men No Intervention'!AW112^2,'Calcs Men No Intervention'!AW112^3,'Calcs Men No Intervention'!T80,'Calcs Men No Intervention'!T80^2,1,1),'Social care'!$BG$11:$BM$11)))</f>
        <v>0.13622578477794975</v>
      </c>
      <c r="V8" s="67">
        <f>EXP(SUMPRODUCT(CHOOSE({1,2,3,4,5,6,7},'Calcs Men No Intervention'!AX112,'Calcs Men No Intervention'!AX112^2,'Calcs Men No Intervention'!AX112^3,'Calcs Men No Intervention'!U80,'Calcs Men No Intervention'!U80^2,1,1),'Social care'!$BG$11:$BM$11))/(1+EXP(SUMPRODUCT(CHOOSE({1,2,3,4,5,6,7},'Calcs Men No Intervention'!AX112,'Calcs Men No Intervention'!AX112^2,'Calcs Men No Intervention'!AX112^3,'Calcs Men No Intervention'!U80,'Calcs Men No Intervention'!U80^2,1,1),'Social care'!$BG$11:$BM$11)))</f>
        <v>0.14286276318442523</v>
      </c>
      <c r="W8" s="67">
        <f>EXP(SUMPRODUCT(CHOOSE({1,2,3,4,5,6,7},'Calcs Men No Intervention'!AY112,'Calcs Men No Intervention'!AY112^2,'Calcs Men No Intervention'!AY112^3,'Calcs Men No Intervention'!V80,'Calcs Men No Intervention'!V80^2,1,1),'Social care'!$BG$11:$BM$11))/(1+EXP(SUMPRODUCT(CHOOSE({1,2,3,4,5,6,7},'Calcs Men No Intervention'!AY112,'Calcs Men No Intervention'!AY112^2,'Calcs Men No Intervention'!AY112^3,'Calcs Men No Intervention'!V80,'Calcs Men No Intervention'!V80^2,1,1),'Social care'!$BG$11:$BM$11)))</f>
        <v>0.15036565562850018</v>
      </c>
      <c r="X8" s="67">
        <f>EXP(SUMPRODUCT(CHOOSE({1,2,3,4,5,6,7},'Calcs Men No Intervention'!AZ112,'Calcs Men No Intervention'!AZ112^2,'Calcs Men No Intervention'!AZ112^3,'Calcs Men No Intervention'!W80,'Calcs Men No Intervention'!W80^2,1,1),'Social care'!$BG$11:$BM$11))/(1+EXP(SUMPRODUCT(CHOOSE({1,2,3,4,5,6,7},'Calcs Men No Intervention'!AZ112,'Calcs Men No Intervention'!AZ112^2,'Calcs Men No Intervention'!AZ112^3,'Calcs Men No Intervention'!W80,'Calcs Men No Intervention'!W80^2,1,1),'Social care'!$BG$11:$BM$11)))</f>
        <v>0.15881505531070225</v>
      </c>
      <c r="Y8" s="67">
        <f>EXP(SUMPRODUCT(CHOOSE({1,2,3,4,5,6,7},'Calcs Men No Intervention'!BA112,'Calcs Men No Intervention'!BA112^2,'Calcs Men No Intervention'!BA112^3,'Calcs Men No Intervention'!X80,'Calcs Men No Intervention'!X80^2,1,1),'Social care'!$BG$11:$BM$11))/(1+EXP(SUMPRODUCT(CHOOSE({1,2,3,4,5,6,7},'Calcs Men No Intervention'!BA112,'Calcs Men No Intervention'!BA112^2,'Calcs Men No Intervention'!BA112^3,'Calcs Men No Intervention'!X80,'Calcs Men No Intervention'!X80^2,1,1),'Social care'!$BG$11:$BM$11)))</f>
        <v>0.16829980463560801</v>
      </c>
      <c r="Z8" s="67">
        <f>EXP(SUMPRODUCT(CHOOSE({1,2,3,4,5,6,7},'Calcs Men No Intervention'!BB112,'Calcs Men No Intervention'!BB112^2,'Calcs Men No Intervention'!BB112^3,'Calcs Men No Intervention'!Y80,'Calcs Men No Intervention'!Y80^2,1,1),'Social care'!$BG$11:$BM$11))/(1+EXP(SUMPRODUCT(CHOOSE({1,2,3,4,5,6,7},'Calcs Men No Intervention'!BB112,'Calcs Men No Intervention'!BB112^2,'Calcs Men No Intervention'!BB112^3,'Calcs Men No Intervention'!Y80,'Calcs Men No Intervention'!Y80^2,1,1),'Social care'!$BG$11:$BM$11)))</f>
        <v>0.17891676346648563</v>
      </c>
      <c r="AA8" s="67">
        <f>EXP(SUMPRODUCT(CHOOSE({1,2,3,4,5,6,7},'Calcs Men No Intervention'!BC112,'Calcs Men No Intervention'!BC112^2,'Calcs Men No Intervention'!BC112^3,'Calcs Men No Intervention'!Z80,'Calcs Men No Intervention'!Z80^2,1,1),'Social care'!$BG$11:$BM$11))/(1+EXP(SUMPRODUCT(CHOOSE({1,2,3,4,5,6,7},'Calcs Men No Intervention'!BC112,'Calcs Men No Intervention'!BC112^2,'Calcs Men No Intervention'!BC112^3,'Calcs Men No Intervention'!Z80,'Calcs Men No Intervention'!Z80^2,1,1),'Social care'!$BG$11:$BM$11)))</f>
        <v>0.19070233303289058</v>
      </c>
      <c r="AB8" s="67">
        <f>EXP(SUMPRODUCT(CHOOSE({1,2,3,4,5,6,7},'Calcs Men No Intervention'!BD112,'Calcs Men No Intervention'!BD112^2,'Calcs Men No Intervention'!BD112^3,'Calcs Men No Intervention'!AA80,'Calcs Men No Intervention'!AA80^2,1,1),'Social care'!$BG$11:$BM$11))/(1+EXP(SUMPRODUCT(CHOOSE({1,2,3,4,5,6,7},'Calcs Men No Intervention'!BD112,'Calcs Men No Intervention'!BD112^2,'Calcs Men No Intervention'!BD112^3,'Calcs Men No Intervention'!AA80,'Calcs Men No Intervention'!AA80^2,1,1),'Social care'!$BG$11:$BM$11)))</f>
        <v>0.20368464829093127</v>
      </c>
      <c r="AE8" s="1">
        <v>4</v>
      </c>
      <c r="AF8" s="185"/>
      <c r="AG8" s="185">
        <f>D8*'Calcs Men No Intervention'!D46*HCW_cost_year</f>
        <v>0</v>
      </c>
      <c r="AH8" s="185">
        <f>E8*'Calcs Men No Intervention'!E46*HCW_cost_year</f>
        <v>0</v>
      </c>
      <c r="AI8" s="185">
        <f>F8*'Calcs Men No Intervention'!F46*HCW_cost_year</f>
        <v>0</v>
      </c>
      <c r="AJ8" s="185">
        <f>G8*'Calcs Men No Intervention'!G46*HCW_cost_year</f>
        <v>0</v>
      </c>
      <c r="AK8" s="185">
        <f>H8*'Calcs Men No Intervention'!H46*HCW_cost_year</f>
        <v>0</v>
      </c>
      <c r="AL8" s="185">
        <f>I8*'Calcs Men No Intervention'!I46*HCW_cost_year</f>
        <v>0</v>
      </c>
      <c r="AM8" s="185">
        <f>J8*'Calcs Men No Intervention'!J46*HCW_cost_year</f>
        <v>0</v>
      </c>
      <c r="AN8" s="185">
        <f>K8*'Calcs Men No Intervention'!K46*HCW_cost_year</f>
        <v>0</v>
      </c>
      <c r="AO8" s="185">
        <f>L8*'Calcs Men No Intervention'!L46*HCW_cost_year</f>
        <v>0</v>
      </c>
      <c r="AP8" s="185">
        <f>M8*'Calcs Men No Intervention'!M46*HCW_cost_year</f>
        <v>0</v>
      </c>
      <c r="AQ8" s="185">
        <f>N8*'Calcs Men No Intervention'!N46*HCW_cost_year</f>
        <v>0</v>
      </c>
      <c r="AR8" s="185">
        <f>O8*'Calcs Men No Intervention'!O46*HCW_cost_year</f>
        <v>0</v>
      </c>
      <c r="AS8" s="185">
        <f>P8*'Calcs Men No Intervention'!P46*HCW_cost_year</f>
        <v>0</v>
      </c>
      <c r="AT8" s="185">
        <f>Q8*'Calcs Men No Intervention'!Q46*HCW_cost_year</f>
        <v>0</v>
      </c>
      <c r="AU8" s="185">
        <f>R8*'Calcs Men No Intervention'!R46*HCW_cost_year</f>
        <v>0</v>
      </c>
      <c r="AV8" s="185">
        <f>S8*'Calcs Men No Intervention'!S46*HCW_cost_year</f>
        <v>0</v>
      </c>
      <c r="AW8" s="185">
        <f>T8*'Calcs Men No Intervention'!T46*HCW_cost_year</f>
        <v>0</v>
      </c>
      <c r="AX8" s="185">
        <f>U8*'Calcs Men No Intervention'!U46*HCW_cost_year</f>
        <v>0</v>
      </c>
      <c r="AY8" s="185">
        <f>V8*'Calcs Men No Intervention'!V46*HCW_cost_year</f>
        <v>0</v>
      </c>
      <c r="AZ8" s="185">
        <f>W8*'Calcs Men No Intervention'!W46*HCW_cost_year</f>
        <v>0</v>
      </c>
      <c r="BA8" s="185">
        <f>X8*'Calcs Men No Intervention'!X46*HCW_cost_year</f>
        <v>0</v>
      </c>
      <c r="BB8" s="185">
        <f>Y8*'Calcs Men No Intervention'!Y46*HCW_cost_year</f>
        <v>0</v>
      </c>
      <c r="BC8" s="185">
        <f>Z8*'Calcs Men No Intervention'!Z46*HCW_cost_year</f>
        <v>0</v>
      </c>
      <c r="BD8" s="185">
        <f>AA8*'Calcs Men No Intervention'!AA46*HCW_cost_year</f>
        <v>0</v>
      </c>
      <c r="BE8" s="185">
        <f>AB8*'Calcs Men No Intervention'!AB46*HCW_cost_year</f>
        <v>0</v>
      </c>
      <c r="BG8" s="3"/>
      <c r="BH8" s="3"/>
      <c r="BI8" s="3"/>
      <c r="BJ8" s="3"/>
      <c r="BK8" s="3"/>
      <c r="BL8" s="3"/>
      <c r="BS8" t="s">
        <v>313</v>
      </c>
    </row>
    <row r="9" spans="2:71" x14ac:dyDescent="0.3">
      <c r="B9" s="1">
        <v>5</v>
      </c>
      <c r="C9" s="67"/>
      <c r="D9" s="67"/>
      <c r="E9" s="67"/>
      <c r="F9" s="67"/>
      <c r="G9" s="67"/>
      <c r="H9" s="67">
        <f>EXP(SUMPRODUCT(CHOOSE({1,2,3,4,5,6,7},'Calcs Men No Intervention'!AJ113,'Calcs Men No Intervention'!AJ113^2,'Calcs Men No Intervention'!AJ113^3,'Calcs Men No Intervention'!G81,'Calcs Men No Intervention'!G81^2,1,1),'Social care'!$BG$11:$BM$11))/(1+EXP(SUMPRODUCT(CHOOSE({1,2,3,4,5,6,7},'Calcs Men No Intervention'!AJ113,'Calcs Men No Intervention'!AJ113^2,'Calcs Men No Intervention'!AJ113^3,'Calcs Men No Intervention'!G81,'Calcs Men No Intervention'!G81^2,1,1),'Social care'!$BG$11:$BM$11)))</f>
        <v>0.10671199163884965</v>
      </c>
      <c r="I9" s="67">
        <f>EXP(SUMPRODUCT(CHOOSE({1,2,3,4,5,6,7},'Calcs Men No Intervention'!AK113,'Calcs Men No Intervention'!AK113^2,'Calcs Men No Intervention'!AK113^3,'Calcs Men No Intervention'!H81,'Calcs Men No Intervention'!H81^2,1,1),'Social care'!$BG$11:$BM$11))/(1+EXP(SUMPRODUCT(CHOOSE({1,2,3,4,5,6,7},'Calcs Men No Intervention'!AK113,'Calcs Men No Intervention'!AK113^2,'Calcs Men No Intervention'!AK113^3,'Calcs Men No Intervention'!H81,'Calcs Men No Intervention'!H81^2,1,1),'Social care'!$BG$11:$BM$11)))</f>
        <v>0.10566229781698926</v>
      </c>
      <c r="J9" s="67">
        <f>EXP(SUMPRODUCT(CHOOSE({1,2,3,4,5,6,7},'Calcs Men No Intervention'!AL113,'Calcs Men No Intervention'!AL113^2,'Calcs Men No Intervention'!AL113^3,'Calcs Men No Intervention'!I81,'Calcs Men No Intervention'!I81^2,1,1),'Social care'!$BG$11:$BM$11))/(1+EXP(SUMPRODUCT(CHOOSE({1,2,3,4,5,6,7},'Calcs Men No Intervention'!AL113,'Calcs Men No Intervention'!AL113^2,'Calcs Men No Intervention'!AL113^3,'Calcs Men No Intervention'!I81,'Calcs Men No Intervention'!I81^2,1,1),'Social care'!$BG$11:$BM$11)))</f>
        <v>0.10507017519304496</v>
      </c>
      <c r="K9" s="67">
        <f>EXP(SUMPRODUCT(CHOOSE({1,2,3,4,5,6,7},'Calcs Men No Intervention'!AM113,'Calcs Men No Intervention'!AM113^2,'Calcs Men No Intervention'!AM113^3,'Calcs Men No Intervention'!J81,'Calcs Men No Intervention'!J81^2,1,1),'Social care'!$BG$11:$BM$11))/(1+EXP(SUMPRODUCT(CHOOSE({1,2,3,4,5,6,7},'Calcs Men No Intervention'!AM113,'Calcs Men No Intervention'!AM113^2,'Calcs Men No Intervention'!AM113^3,'Calcs Men No Intervention'!J81,'Calcs Men No Intervention'!J81^2,1,1),'Social care'!$BG$11:$BM$11)))</f>
        <v>0.10492833613096461</v>
      </c>
      <c r="L9" s="67">
        <f>EXP(SUMPRODUCT(CHOOSE({1,2,3,4,5,6,7},'Calcs Men No Intervention'!AN113,'Calcs Men No Intervention'!AN113^2,'Calcs Men No Intervention'!AN113^3,'Calcs Men No Intervention'!K81,'Calcs Men No Intervention'!K81^2,1,1),'Social care'!$BG$11:$BM$11))/(1+EXP(SUMPRODUCT(CHOOSE({1,2,3,4,5,6,7},'Calcs Men No Intervention'!AN113,'Calcs Men No Intervention'!AN113^2,'Calcs Men No Intervention'!AN113^3,'Calcs Men No Intervention'!K81,'Calcs Men No Intervention'!K81^2,1,1),'Social care'!$BG$11:$BM$11)))</f>
        <v>0.1052346032649315</v>
      </c>
      <c r="M9" s="67">
        <f>EXP(SUMPRODUCT(CHOOSE({1,2,3,4,5,6,7},'Calcs Men No Intervention'!AO113,'Calcs Men No Intervention'!AO113^2,'Calcs Men No Intervention'!AO113^3,'Calcs Men No Intervention'!L81,'Calcs Men No Intervention'!L81^2,1,1),'Social care'!$BG$11:$BM$11))/(1+EXP(SUMPRODUCT(CHOOSE({1,2,3,4,5,6,7},'Calcs Men No Intervention'!AO113,'Calcs Men No Intervention'!AO113^2,'Calcs Men No Intervention'!AO113^3,'Calcs Men No Intervention'!L81,'Calcs Men No Intervention'!L81^2,1,1),'Social care'!$BG$11:$BM$11)))</f>
        <v>0.10599186684136987</v>
      </c>
      <c r="N9" s="67">
        <f>EXP(SUMPRODUCT(CHOOSE({1,2,3,4,5,6,7},'Calcs Men No Intervention'!AP113,'Calcs Men No Intervention'!AP113^2,'Calcs Men No Intervention'!AP113^3,'Calcs Men No Intervention'!M81,'Calcs Men No Intervention'!M81^2,1,1),'Social care'!$BG$11:$BM$11))/(1+EXP(SUMPRODUCT(CHOOSE({1,2,3,4,5,6,7},'Calcs Men No Intervention'!AP113,'Calcs Men No Intervention'!AP113^2,'Calcs Men No Intervention'!AP113^3,'Calcs Men No Intervention'!M81,'Calcs Men No Intervention'!M81^2,1,1),'Social care'!$BG$11:$BM$11)))</f>
        <v>0.10720810846190691</v>
      </c>
      <c r="O9" s="67">
        <f>EXP(SUMPRODUCT(CHOOSE({1,2,3,4,5,6,7},'Calcs Men No Intervention'!AQ113,'Calcs Men No Intervention'!AQ113^2,'Calcs Men No Intervention'!AQ113^3,'Calcs Men No Intervention'!N81,'Calcs Men No Intervention'!N81^2,1,1),'Social care'!$BG$11:$BM$11))/(1+EXP(SUMPRODUCT(CHOOSE({1,2,3,4,5,6,7},'Calcs Men No Intervention'!AQ113,'Calcs Men No Intervention'!AQ113^2,'Calcs Men No Intervention'!AQ113^3,'Calcs Men No Intervention'!N81,'Calcs Men No Intervention'!N81^2,1,1),'Social care'!$BG$11:$BM$11)))</f>
        <v>0.10889649024841899</v>
      </c>
      <c r="P9" s="67">
        <f>EXP(SUMPRODUCT(CHOOSE({1,2,3,4,5,6,7},'Calcs Men No Intervention'!AR113,'Calcs Men No Intervention'!AR113^2,'Calcs Men No Intervention'!AR113^3,'Calcs Men No Intervention'!O81,'Calcs Men No Intervention'!O81^2,1,1),'Social care'!$BG$11:$BM$11))/(1+EXP(SUMPRODUCT(CHOOSE({1,2,3,4,5,6,7},'Calcs Men No Intervention'!AR113,'Calcs Men No Intervention'!AR113^2,'Calcs Men No Intervention'!AR113^3,'Calcs Men No Intervention'!O81,'Calcs Men No Intervention'!O81^2,1,1),'Social care'!$BG$11:$BM$11)))</f>
        <v>0.11107550777790164</v>
      </c>
      <c r="Q9" s="67">
        <f>EXP(SUMPRODUCT(CHOOSE({1,2,3,4,5,6,7},'Calcs Men No Intervention'!AS113,'Calcs Men No Intervention'!AS113^2,'Calcs Men No Intervention'!AS113^3,'Calcs Men No Intervention'!P81,'Calcs Men No Intervention'!P81^2,1,1),'Social care'!$BG$11:$BM$11))/(1+EXP(SUMPRODUCT(CHOOSE({1,2,3,4,5,6,7},'Calcs Men No Intervention'!AS113,'Calcs Men No Intervention'!AS113^2,'Calcs Men No Intervention'!AS113^3,'Calcs Men No Intervention'!P81,'Calcs Men No Intervention'!P81^2,1,1),'Social care'!$BG$11:$BM$11)))</f>
        <v>0.11376920417838718</v>
      </c>
      <c r="R9" s="67">
        <f>EXP(SUMPRODUCT(CHOOSE({1,2,3,4,5,6,7},'Calcs Men No Intervention'!AT113,'Calcs Men No Intervention'!AT113^2,'Calcs Men No Intervention'!AT113^3,'Calcs Men No Intervention'!Q81,'Calcs Men No Intervention'!Q81^2,1,1),'Social care'!$BG$11:$BM$11))/(1+EXP(SUMPRODUCT(CHOOSE({1,2,3,4,5,6,7},'Calcs Men No Intervention'!AT113,'Calcs Men No Intervention'!AT113^2,'Calcs Men No Intervention'!AT113^3,'Calcs Men No Intervention'!Q81,'Calcs Men No Intervention'!Q81^2,1,1),'Social care'!$BG$11:$BM$11)))</f>
        <v>0.11700744134393111</v>
      </c>
      <c r="S9" s="67">
        <f>EXP(SUMPRODUCT(CHOOSE({1,2,3,4,5,6,7},'Calcs Men No Intervention'!AU113,'Calcs Men No Intervention'!AU113^2,'Calcs Men No Intervention'!AU113^3,'Calcs Men No Intervention'!R81,'Calcs Men No Intervention'!R81^2,1,1),'Social care'!$BG$11:$BM$11))/(1+EXP(SUMPRODUCT(CHOOSE({1,2,3,4,5,6,7},'Calcs Men No Intervention'!AU113,'Calcs Men No Intervention'!AU113^2,'Calcs Men No Intervention'!AU113^3,'Calcs Men No Intervention'!R81,'Calcs Men No Intervention'!R81^2,1,1),'Social care'!$BG$11:$BM$11)))</f>
        <v>0.12082622209328653</v>
      </c>
      <c r="T9" s="67">
        <f>EXP(SUMPRODUCT(CHOOSE({1,2,3,4,5,6,7},'Calcs Men No Intervention'!AV113,'Calcs Men No Intervention'!AV113^2,'Calcs Men No Intervention'!AV113^3,'Calcs Men No Intervention'!S81,'Calcs Men No Intervention'!S81^2,1,1),'Social care'!$BG$11:$BM$11))/(1+EXP(SUMPRODUCT(CHOOSE({1,2,3,4,5,6,7},'Calcs Men No Intervention'!AV113,'Calcs Men No Intervention'!AV113^2,'Calcs Men No Intervention'!AV113^3,'Calcs Men No Intervention'!S81,'Calcs Men No Intervention'!S81^2,1,1),'Social care'!$BG$11:$BM$11)))</f>
        <v>0.12526805399884056</v>
      </c>
      <c r="U9" s="67">
        <f>EXP(SUMPRODUCT(CHOOSE({1,2,3,4,5,6,7},'Calcs Men No Intervention'!AW113,'Calcs Men No Intervention'!AW113^2,'Calcs Men No Intervention'!AW113^3,'Calcs Men No Intervention'!T81,'Calcs Men No Intervention'!T81^2,1,1),'Social care'!$BG$11:$BM$11))/(1+EXP(SUMPRODUCT(CHOOSE({1,2,3,4,5,6,7},'Calcs Men No Intervention'!AW113,'Calcs Men No Intervention'!AW113^2,'Calcs Men No Intervention'!AW113^3,'Calcs Men No Intervention'!T81,'Calcs Men No Intervention'!T81^2,1,1),'Social care'!$BG$11:$BM$11)))</f>
        <v>0.13038234123571155</v>
      </c>
      <c r="V9" s="67">
        <f>EXP(SUMPRODUCT(CHOOSE({1,2,3,4,5,6,7},'Calcs Men No Intervention'!AX113,'Calcs Men No Intervention'!AX113^2,'Calcs Men No Intervention'!AX113^3,'Calcs Men No Intervention'!U81,'Calcs Men No Intervention'!U81^2,1,1),'Social care'!$BG$11:$BM$11))/(1+EXP(SUMPRODUCT(CHOOSE({1,2,3,4,5,6,7},'Calcs Men No Intervention'!AX113,'Calcs Men No Intervention'!AX113^2,'Calcs Men No Intervention'!AX113^3,'Calcs Men No Intervention'!U81,'Calcs Men No Intervention'!U81^2,1,1),'Social care'!$BG$11:$BM$11)))</f>
        <v>0.13622578477794975</v>
      </c>
      <c r="W9" s="67">
        <f>EXP(SUMPRODUCT(CHOOSE({1,2,3,4,5,6,7},'Calcs Men No Intervention'!AY113,'Calcs Men No Intervention'!AY113^2,'Calcs Men No Intervention'!AY113^3,'Calcs Men No Intervention'!V81,'Calcs Men No Intervention'!V81^2,1,1),'Social care'!$BG$11:$BM$11))/(1+EXP(SUMPRODUCT(CHOOSE({1,2,3,4,5,6,7},'Calcs Men No Intervention'!AY113,'Calcs Men No Intervention'!AY113^2,'Calcs Men No Intervention'!AY113^3,'Calcs Men No Intervention'!V81,'Calcs Men No Intervention'!V81^2,1,1),'Social care'!$BG$11:$BM$11)))</f>
        <v>0.14286276318442523</v>
      </c>
      <c r="X9" s="67">
        <f>EXP(SUMPRODUCT(CHOOSE({1,2,3,4,5,6,7},'Calcs Men No Intervention'!AZ113,'Calcs Men No Intervention'!AZ113^2,'Calcs Men No Intervention'!AZ113^3,'Calcs Men No Intervention'!W81,'Calcs Men No Intervention'!W81^2,1,1),'Social care'!$BG$11:$BM$11))/(1+EXP(SUMPRODUCT(CHOOSE({1,2,3,4,5,6,7},'Calcs Men No Intervention'!AZ113,'Calcs Men No Intervention'!AZ113^2,'Calcs Men No Intervention'!AZ113^3,'Calcs Men No Intervention'!W81,'Calcs Men No Intervention'!W81^2,1,1),'Social care'!$BG$11:$BM$11)))</f>
        <v>0.15036565562850018</v>
      </c>
      <c r="Y9" s="67">
        <f>EXP(SUMPRODUCT(CHOOSE({1,2,3,4,5,6,7},'Calcs Men No Intervention'!BA113,'Calcs Men No Intervention'!BA113^2,'Calcs Men No Intervention'!BA113^3,'Calcs Men No Intervention'!X81,'Calcs Men No Intervention'!X81^2,1,1),'Social care'!$BG$11:$BM$11))/(1+EXP(SUMPRODUCT(CHOOSE({1,2,3,4,5,6,7},'Calcs Men No Intervention'!BA113,'Calcs Men No Intervention'!BA113^2,'Calcs Men No Intervention'!BA113^3,'Calcs Men No Intervention'!X81,'Calcs Men No Intervention'!X81^2,1,1),'Social care'!$BG$11:$BM$11)))</f>
        <v>0.15881505531070225</v>
      </c>
      <c r="Z9" s="67">
        <f>EXP(SUMPRODUCT(CHOOSE({1,2,3,4,5,6,7},'Calcs Men No Intervention'!BB113,'Calcs Men No Intervention'!BB113^2,'Calcs Men No Intervention'!BB113^3,'Calcs Men No Intervention'!Y81,'Calcs Men No Intervention'!Y81^2,1,1),'Social care'!$BG$11:$BM$11))/(1+EXP(SUMPRODUCT(CHOOSE({1,2,3,4,5,6,7},'Calcs Men No Intervention'!BB113,'Calcs Men No Intervention'!BB113^2,'Calcs Men No Intervention'!BB113^3,'Calcs Men No Intervention'!Y81,'Calcs Men No Intervention'!Y81^2,1,1),'Social care'!$BG$11:$BM$11)))</f>
        <v>0.16829980463560801</v>
      </c>
      <c r="AA9" s="67">
        <f>EXP(SUMPRODUCT(CHOOSE({1,2,3,4,5,6,7},'Calcs Men No Intervention'!BC113,'Calcs Men No Intervention'!BC113^2,'Calcs Men No Intervention'!BC113^3,'Calcs Men No Intervention'!Z81,'Calcs Men No Intervention'!Z81^2,1,1),'Social care'!$BG$11:$BM$11))/(1+EXP(SUMPRODUCT(CHOOSE({1,2,3,4,5,6,7},'Calcs Men No Intervention'!BC113,'Calcs Men No Intervention'!BC113^2,'Calcs Men No Intervention'!BC113^3,'Calcs Men No Intervention'!Z81,'Calcs Men No Intervention'!Z81^2,1,1),'Social care'!$BG$11:$BM$11)))</f>
        <v>0.17891676346648563</v>
      </c>
      <c r="AB9" s="67">
        <f>EXP(SUMPRODUCT(CHOOSE({1,2,3,4,5,6,7},'Calcs Men No Intervention'!BD113,'Calcs Men No Intervention'!BD113^2,'Calcs Men No Intervention'!BD113^3,'Calcs Men No Intervention'!AA81,'Calcs Men No Intervention'!AA81^2,1,1),'Social care'!$BG$11:$BM$11))/(1+EXP(SUMPRODUCT(CHOOSE({1,2,3,4,5,6,7},'Calcs Men No Intervention'!BD113,'Calcs Men No Intervention'!BD113^2,'Calcs Men No Intervention'!BD113^3,'Calcs Men No Intervention'!AA81,'Calcs Men No Intervention'!AA81^2,1,1),'Social care'!$BG$11:$BM$11)))</f>
        <v>0.19070233303289058</v>
      </c>
      <c r="AE9" s="1">
        <v>5</v>
      </c>
      <c r="AF9" s="185"/>
      <c r="AG9" s="185">
        <f>D9*'Calcs Men No Intervention'!D47*HCW_cost_year</f>
        <v>0</v>
      </c>
      <c r="AH9" s="185">
        <f>E9*'Calcs Men No Intervention'!E47*HCW_cost_year</f>
        <v>0</v>
      </c>
      <c r="AI9" s="185">
        <f>F9*'Calcs Men No Intervention'!F47*HCW_cost_year</f>
        <v>0</v>
      </c>
      <c r="AJ9" s="185">
        <f>G9*'Calcs Men No Intervention'!G47*HCW_cost_year</f>
        <v>0</v>
      </c>
      <c r="AK9" s="185">
        <f>H9*'Calcs Men No Intervention'!H47*HCW_cost_year</f>
        <v>0</v>
      </c>
      <c r="AL9" s="185">
        <f>I9*'Calcs Men No Intervention'!I47*HCW_cost_year</f>
        <v>0</v>
      </c>
      <c r="AM9" s="185">
        <f>J9*'Calcs Men No Intervention'!J47*HCW_cost_year</f>
        <v>0</v>
      </c>
      <c r="AN9" s="185">
        <f>K9*'Calcs Men No Intervention'!K47*HCW_cost_year</f>
        <v>0</v>
      </c>
      <c r="AO9" s="185">
        <f>L9*'Calcs Men No Intervention'!L47*HCW_cost_year</f>
        <v>0</v>
      </c>
      <c r="AP9" s="185">
        <f>M9*'Calcs Men No Intervention'!M47*HCW_cost_year</f>
        <v>0</v>
      </c>
      <c r="AQ9" s="185">
        <f>N9*'Calcs Men No Intervention'!N47*HCW_cost_year</f>
        <v>0</v>
      </c>
      <c r="AR9" s="185">
        <f>O9*'Calcs Men No Intervention'!O47*HCW_cost_year</f>
        <v>0</v>
      </c>
      <c r="AS9" s="185">
        <f>P9*'Calcs Men No Intervention'!P47*HCW_cost_year</f>
        <v>0</v>
      </c>
      <c r="AT9" s="185">
        <f>Q9*'Calcs Men No Intervention'!Q47*HCW_cost_year</f>
        <v>0</v>
      </c>
      <c r="AU9" s="185">
        <f>R9*'Calcs Men No Intervention'!R47*HCW_cost_year</f>
        <v>0</v>
      </c>
      <c r="AV9" s="185">
        <f>S9*'Calcs Men No Intervention'!S47*HCW_cost_year</f>
        <v>0</v>
      </c>
      <c r="AW9" s="185">
        <f>T9*'Calcs Men No Intervention'!T47*HCW_cost_year</f>
        <v>0</v>
      </c>
      <c r="AX9" s="185">
        <f>U9*'Calcs Men No Intervention'!U47*HCW_cost_year</f>
        <v>0</v>
      </c>
      <c r="AY9" s="185">
        <f>V9*'Calcs Men No Intervention'!V47*HCW_cost_year</f>
        <v>0</v>
      </c>
      <c r="AZ9" s="185">
        <f>W9*'Calcs Men No Intervention'!W47*HCW_cost_year</f>
        <v>0</v>
      </c>
      <c r="BA9" s="185">
        <f>X9*'Calcs Men No Intervention'!X47*HCW_cost_year</f>
        <v>0</v>
      </c>
      <c r="BB9" s="185">
        <f>Y9*'Calcs Men No Intervention'!Y47*HCW_cost_year</f>
        <v>0</v>
      </c>
      <c r="BC9" s="185">
        <f>Z9*'Calcs Men No Intervention'!Z47*HCW_cost_year</f>
        <v>0</v>
      </c>
      <c r="BD9" s="185">
        <f>AA9*'Calcs Men No Intervention'!AA47*HCW_cost_year</f>
        <v>0</v>
      </c>
      <c r="BE9" s="185">
        <f>AB9*'Calcs Men No Intervention'!AB47*HCW_cost_year</f>
        <v>0</v>
      </c>
      <c r="BG9" s="3"/>
      <c r="BH9" s="3"/>
      <c r="BI9" s="3"/>
      <c r="BJ9" s="3"/>
      <c r="BK9" s="3"/>
      <c r="BL9" s="3"/>
    </row>
    <row r="10" spans="2:71" ht="16.2" x14ac:dyDescent="0.3">
      <c r="B10" s="1">
        <v>6</v>
      </c>
      <c r="C10" s="67"/>
      <c r="D10" s="67"/>
      <c r="E10" s="67"/>
      <c r="F10" s="67"/>
      <c r="G10" s="67"/>
      <c r="H10" s="67"/>
      <c r="I10" s="67">
        <f>EXP(SUMPRODUCT(CHOOSE({1,2,3,4,5,6,7},'Calcs Men No Intervention'!AK114,'Calcs Men No Intervention'!AK114^2,'Calcs Men No Intervention'!AK114^3,'Calcs Men No Intervention'!H82,'Calcs Men No Intervention'!H82^2,1,1),'Social care'!$BG$11:$BM$11))/(1+EXP(SUMPRODUCT(CHOOSE({1,2,3,4,5,6,7},'Calcs Men No Intervention'!AK114,'Calcs Men No Intervention'!AK114^2,'Calcs Men No Intervention'!AK114^3,'Calcs Men No Intervention'!H82,'Calcs Men No Intervention'!H82^2,1,1),'Social care'!$BG$11:$BM$11)))</f>
        <v>0.10671199163884965</v>
      </c>
      <c r="J10" s="67">
        <f>EXP(SUMPRODUCT(CHOOSE({1,2,3,4,5,6,7},'Calcs Men No Intervention'!AL114,'Calcs Men No Intervention'!AL114^2,'Calcs Men No Intervention'!AL114^3,'Calcs Men No Intervention'!I82,'Calcs Men No Intervention'!I82^2,1,1),'Social care'!$BG$11:$BM$11))/(1+EXP(SUMPRODUCT(CHOOSE({1,2,3,4,5,6,7},'Calcs Men No Intervention'!AL114,'Calcs Men No Intervention'!AL114^2,'Calcs Men No Intervention'!AL114^3,'Calcs Men No Intervention'!I82,'Calcs Men No Intervention'!I82^2,1,1),'Social care'!$BG$11:$BM$11)))</f>
        <v>0.10566229781698926</v>
      </c>
      <c r="K10" s="67">
        <f>EXP(SUMPRODUCT(CHOOSE({1,2,3,4,5,6,7},'Calcs Men No Intervention'!AM114,'Calcs Men No Intervention'!AM114^2,'Calcs Men No Intervention'!AM114^3,'Calcs Men No Intervention'!J82,'Calcs Men No Intervention'!J82^2,1,1),'Social care'!$BG$11:$BM$11))/(1+EXP(SUMPRODUCT(CHOOSE({1,2,3,4,5,6,7},'Calcs Men No Intervention'!AM114,'Calcs Men No Intervention'!AM114^2,'Calcs Men No Intervention'!AM114^3,'Calcs Men No Intervention'!J82,'Calcs Men No Intervention'!J82^2,1,1),'Social care'!$BG$11:$BM$11)))</f>
        <v>0.10507017519304496</v>
      </c>
      <c r="L10" s="67">
        <f>EXP(SUMPRODUCT(CHOOSE({1,2,3,4,5,6,7},'Calcs Men No Intervention'!AN114,'Calcs Men No Intervention'!AN114^2,'Calcs Men No Intervention'!AN114^3,'Calcs Men No Intervention'!K82,'Calcs Men No Intervention'!K82^2,1,1),'Social care'!$BG$11:$BM$11))/(1+EXP(SUMPRODUCT(CHOOSE({1,2,3,4,5,6,7},'Calcs Men No Intervention'!AN114,'Calcs Men No Intervention'!AN114^2,'Calcs Men No Intervention'!AN114^3,'Calcs Men No Intervention'!K82,'Calcs Men No Intervention'!K82^2,1,1),'Social care'!$BG$11:$BM$11)))</f>
        <v>0.10492833613096461</v>
      </c>
      <c r="M10" s="67">
        <f>EXP(SUMPRODUCT(CHOOSE({1,2,3,4,5,6,7},'Calcs Men No Intervention'!AO114,'Calcs Men No Intervention'!AO114^2,'Calcs Men No Intervention'!AO114^3,'Calcs Men No Intervention'!L82,'Calcs Men No Intervention'!L82^2,1,1),'Social care'!$BG$11:$BM$11))/(1+EXP(SUMPRODUCT(CHOOSE({1,2,3,4,5,6,7},'Calcs Men No Intervention'!AO114,'Calcs Men No Intervention'!AO114^2,'Calcs Men No Intervention'!AO114^3,'Calcs Men No Intervention'!L82,'Calcs Men No Intervention'!L82^2,1,1),'Social care'!$BG$11:$BM$11)))</f>
        <v>0.1052346032649315</v>
      </c>
      <c r="N10" s="67">
        <f>EXP(SUMPRODUCT(CHOOSE({1,2,3,4,5,6,7},'Calcs Men No Intervention'!AP114,'Calcs Men No Intervention'!AP114^2,'Calcs Men No Intervention'!AP114^3,'Calcs Men No Intervention'!M82,'Calcs Men No Intervention'!M82^2,1,1),'Social care'!$BG$11:$BM$11))/(1+EXP(SUMPRODUCT(CHOOSE({1,2,3,4,5,6,7},'Calcs Men No Intervention'!AP114,'Calcs Men No Intervention'!AP114^2,'Calcs Men No Intervention'!AP114^3,'Calcs Men No Intervention'!M82,'Calcs Men No Intervention'!M82^2,1,1),'Social care'!$BG$11:$BM$11)))</f>
        <v>0.10599186684136987</v>
      </c>
      <c r="O10" s="67">
        <f>EXP(SUMPRODUCT(CHOOSE({1,2,3,4,5,6,7},'Calcs Men No Intervention'!AQ114,'Calcs Men No Intervention'!AQ114^2,'Calcs Men No Intervention'!AQ114^3,'Calcs Men No Intervention'!N82,'Calcs Men No Intervention'!N82^2,1,1),'Social care'!$BG$11:$BM$11))/(1+EXP(SUMPRODUCT(CHOOSE({1,2,3,4,5,6,7},'Calcs Men No Intervention'!AQ114,'Calcs Men No Intervention'!AQ114^2,'Calcs Men No Intervention'!AQ114^3,'Calcs Men No Intervention'!N82,'Calcs Men No Intervention'!N82^2,1,1),'Social care'!$BG$11:$BM$11)))</f>
        <v>0.10720810846190691</v>
      </c>
      <c r="P10" s="67">
        <f>EXP(SUMPRODUCT(CHOOSE({1,2,3,4,5,6,7},'Calcs Men No Intervention'!AR114,'Calcs Men No Intervention'!AR114^2,'Calcs Men No Intervention'!AR114^3,'Calcs Men No Intervention'!O82,'Calcs Men No Intervention'!O82^2,1,1),'Social care'!$BG$11:$BM$11))/(1+EXP(SUMPRODUCT(CHOOSE({1,2,3,4,5,6,7},'Calcs Men No Intervention'!AR114,'Calcs Men No Intervention'!AR114^2,'Calcs Men No Intervention'!AR114^3,'Calcs Men No Intervention'!O82,'Calcs Men No Intervention'!O82^2,1,1),'Social care'!$BG$11:$BM$11)))</f>
        <v>0.10889649024841899</v>
      </c>
      <c r="Q10" s="67">
        <f>EXP(SUMPRODUCT(CHOOSE({1,2,3,4,5,6,7},'Calcs Men No Intervention'!AS114,'Calcs Men No Intervention'!AS114^2,'Calcs Men No Intervention'!AS114^3,'Calcs Men No Intervention'!P82,'Calcs Men No Intervention'!P82^2,1,1),'Social care'!$BG$11:$BM$11))/(1+EXP(SUMPRODUCT(CHOOSE({1,2,3,4,5,6,7},'Calcs Men No Intervention'!AS114,'Calcs Men No Intervention'!AS114^2,'Calcs Men No Intervention'!AS114^3,'Calcs Men No Intervention'!P82,'Calcs Men No Intervention'!P82^2,1,1),'Social care'!$BG$11:$BM$11)))</f>
        <v>0.11107550777790164</v>
      </c>
      <c r="R10" s="67">
        <f>EXP(SUMPRODUCT(CHOOSE({1,2,3,4,5,6,7},'Calcs Men No Intervention'!AT114,'Calcs Men No Intervention'!AT114^2,'Calcs Men No Intervention'!AT114^3,'Calcs Men No Intervention'!Q82,'Calcs Men No Intervention'!Q82^2,1,1),'Social care'!$BG$11:$BM$11))/(1+EXP(SUMPRODUCT(CHOOSE({1,2,3,4,5,6,7},'Calcs Men No Intervention'!AT114,'Calcs Men No Intervention'!AT114^2,'Calcs Men No Intervention'!AT114^3,'Calcs Men No Intervention'!Q82,'Calcs Men No Intervention'!Q82^2,1,1),'Social care'!$BG$11:$BM$11)))</f>
        <v>0.11376920417838718</v>
      </c>
      <c r="S10" s="67">
        <f>EXP(SUMPRODUCT(CHOOSE({1,2,3,4,5,6,7},'Calcs Men No Intervention'!AU114,'Calcs Men No Intervention'!AU114^2,'Calcs Men No Intervention'!AU114^3,'Calcs Men No Intervention'!R82,'Calcs Men No Intervention'!R82^2,1,1),'Social care'!$BG$11:$BM$11))/(1+EXP(SUMPRODUCT(CHOOSE({1,2,3,4,5,6,7},'Calcs Men No Intervention'!AU114,'Calcs Men No Intervention'!AU114^2,'Calcs Men No Intervention'!AU114^3,'Calcs Men No Intervention'!R82,'Calcs Men No Intervention'!R82^2,1,1),'Social care'!$BG$11:$BM$11)))</f>
        <v>0.11700744134393111</v>
      </c>
      <c r="T10" s="67">
        <f>EXP(SUMPRODUCT(CHOOSE({1,2,3,4,5,6,7},'Calcs Men No Intervention'!AV114,'Calcs Men No Intervention'!AV114^2,'Calcs Men No Intervention'!AV114^3,'Calcs Men No Intervention'!S82,'Calcs Men No Intervention'!S82^2,1,1),'Social care'!$BG$11:$BM$11))/(1+EXP(SUMPRODUCT(CHOOSE({1,2,3,4,5,6,7},'Calcs Men No Intervention'!AV114,'Calcs Men No Intervention'!AV114^2,'Calcs Men No Intervention'!AV114^3,'Calcs Men No Intervention'!S82,'Calcs Men No Intervention'!S82^2,1,1),'Social care'!$BG$11:$BM$11)))</f>
        <v>0.12082622209328653</v>
      </c>
      <c r="U10" s="67">
        <f>EXP(SUMPRODUCT(CHOOSE({1,2,3,4,5,6,7},'Calcs Men No Intervention'!AW114,'Calcs Men No Intervention'!AW114^2,'Calcs Men No Intervention'!AW114^3,'Calcs Men No Intervention'!T82,'Calcs Men No Intervention'!T82^2,1,1),'Social care'!$BG$11:$BM$11))/(1+EXP(SUMPRODUCT(CHOOSE({1,2,3,4,5,6,7},'Calcs Men No Intervention'!AW114,'Calcs Men No Intervention'!AW114^2,'Calcs Men No Intervention'!AW114^3,'Calcs Men No Intervention'!T82,'Calcs Men No Intervention'!T82^2,1,1),'Social care'!$BG$11:$BM$11)))</f>
        <v>0.12526805399884056</v>
      </c>
      <c r="V10" s="67">
        <f>EXP(SUMPRODUCT(CHOOSE({1,2,3,4,5,6,7},'Calcs Men No Intervention'!AX114,'Calcs Men No Intervention'!AX114^2,'Calcs Men No Intervention'!AX114^3,'Calcs Men No Intervention'!U82,'Calcs Men No Intervention'!U82^2,1,1),'Social care'!$BG$11:$BM$11))/(1+EXP(SUMPRODUCT(CHOOSE({1,2,3,4,5,6,7},'Calcs Men No Intervention'!AX114,'Calcs Men No Intervention'!AX114^2,'Calcs Men No Intervention'!AX114^3,'Calcs Men No Intervention'!U82,'Calcs Men No Intervention'!U82^2,1,1),'Social care'!$BG$11:$BM$11)))</f>
        <v>0.13038234123571155</v>
      </c>
      <c r="W10" s="67">
        <f>EXP(SUMPRODUCT(CHOOSE({1,2,3,4,5,6,7},'Calcs Men No Intervention'!AY114,'Calcs Men No Intervention'!AY114^2,'Calcs Men No Intervention'!AY114^3,'Calcs Men No Intervention'!V82,'Calcs Men No Intervention'!V82^2,1,1),'Social care'!$BG$11:$BM$11))/(1+EXP(SUMPRODUCT(CHOOSE({1,2,3,4,5,6,7},'Calcs Men No Intervention'!AY114,'Calcs Men No Intervention'!AY114^2,'Calcs Men No Intervention'!AY114^3,'Calcs Men No Intervention'!V82,'Calcs Men No Intervention'!V82^2,1,1),'Social care'!$BG$11:$BM$11)))</f>
        <v>0.13622578477794975</v>
      </c>
      <c r="X10" s="67">
        <f>EXP(SUMPRODUCT(CHOOSE({1,2,3,4,5,6,7},'Calcs Men No Intervention'!AZ114,'Calcs Men No Intervention'!AZ114^2,'Calcs Men No Intervention'!AZ114^3,'Calcs Men No Intervention'!W82,'Calcs Men No Intervention'!W82^2,1,1),'Social care'!$BG$11:$BM$11))/(1+EXP(SUMPRODUCT(CHOOSE({1,2,3,4,5,6,7},'Calcs Men No Intervention'!AZ114,'Calcs Men No Intervention'!AZ114^2,'Calcs Men No Intervention'!AZ114^3,'Calcs Men No Intervention'!W82,'Calcs Men No Intervention'!W82^2,1,1),'Social care'!$BG$11:$BM$11)))</f>
        <v>0.14286276318442523</v>
      </c>
      <c r="Y10" s="67">
        <f>EXP(SUMPRODUCT(CHOOSE({1,2,3,4,5,6,7},'Calcs Men No Intervention'!BA114,'Calcs Men No Intervention'!BA114^2,'Calcs Men No Intervention'!BA114^3,'Calcs Men No Intervention'!X82,'Calcs Men No Intervention'!X82^2,1,1),'Social care'!$BG$11:$BM$11))/(1+EXP(SUMPRODUCT(CHOOSE({1,2,3,4,5,6,7},'Calcs Men No Intervention'!BA114,'Calcs Men No Intervention'!BA114^2,'Calcs Men No Intervention'!BA114^3,'Calcs Men No Intervention'!X82,'Calcs Men No Intervention'!X82^2,1,1),'Social care'!$BG$11:$BM$11)))</f>
        <v>0.15036565562850018</v>
      </c>
      <c r="Z10" s="67">
        <f>EXP(SUMPRODUCT(CHOOSE({1,2,3,4,5,6,7},'Calcs Men No Intervention'!BB114,'Calcs Men No Intervention'!BB114^2,'Calcs Men No Intervention'!BB114^3,'Calcs Men No Intervention'!Y82,'Calcs Men No Intervention'!Y82^2,1,1),'Social care'!$BG$11:$BM$11))/(1+EXP(SUMPRODUCT(CHOOSE({1,2,3,4,5,6,7},'Calcs Men No Intervention'!BB114,'Calcs Men No Intervention'!BB114^2,'Calcs Men No Intervention'!BB114^3,'Calcs Men No Intervention'!Y82,'Calcs Men No Intervention'!Y82^2,1,1),'Social care'!$BG$11:$BM$11)))</f>
        <v>0.15881505531070225</v>
      </c>
      <c r="AA10" s="67">
        <f>EXP(SUMPRODUCT(CHOOSE({1,2,3,4,5,6,7},'Calcs Men No Intervention'!BC114,'Calcs Men No Intervention'!BC114^2,'Calcs Men No Intervention'!BC114^3,'Calcs Men No Intervention'!Z82,'Calcs Men No Intervention'!Z82^2,1,1),'Social care'!$BG$11:$BM$11))/(1+EXP(SUMPRODUCT(CHOOSE({1,2,3,4,5,6,7},'Calcs Men No Intervention'!BC114,'Calcs Men No Intervention'!BC114^2,'Calcs Men No Intervention'!BC114^3,'Calcs Men No Intervention'!Z82,'Calcs Men No Intervention'!Z82^2,1,1),'Social care'!$BG$11:$BM$11)))</f>
        <v>0.16829980463560801</v>
      </c>
      <c r="AB10" s="67">
        <f>EXP(SUMPRODUCT(CHOOSE({1,2,3,4,5,6,7},'Calcs Men No Intervention'!BD114,'Calcs Men No Intervention'!BD114^2,'Calcs Men No Intervention'!BD114^3,'Calcs Men No Intervention'!AA82,'Calcs Men No Intervention'!AA82^2,1,1),'Social care'!$BG$11:$BM$11))/(1+EXP(SUMPRODUCT(CHOOSE({1,2,3,4,5,6,7},'Calcs Men No Intervention'!BD114,'Calcs Men No Intervention'!BD114^2,'Calcs Men No Intervention'!BD114^3,'Calcs Men No Intervention'!AA82,'Calcs Men No Intervention'!AA82^2,1,1),'Social care'!$BG$11:$BM$11)))</f>
        <v>0.17891676346648563</v>
      </c>
      <c r="AE10" s="1">
        <v>6</v>
      </c>
      <c r="AF10" s="185"/>
      <c r="AG10" s="185">
        <f>D10*'Calcs Men No Intervention'!D48*HCW_cost_year</f>
        <v>0</v>
      </c>
      <c r="AH10" s="185">
        <f>E10*'Calcs Men No Intervention'!E48*HCW_cost_year</f>
        <v>0</v>
      </c>
      <c r="AI10" s="185">
        <f>F10*'Calcs Men No Intervention'!F48*HCW_cost_year</f>
        <v>0</v>
      </c>
      <c r="AJ10" s="185">
        <f>G10*'Calcs Men No Intervention'!G48*HCW_cost_year</f>
        <v>0</v>
      </c>
      <c r="AK10" s="185">
        <f>H10*'Calcs Men No Intervention'!H48*HCW_cost_year</f>
        <v>0</v>
      </c>
      <c r="AL10" s="185">
        <f>I10*'Calcs Men No Intervention'!I48*HCW_cost_year</f>
        <v>0</v>
      </c>
      <c r="AM10" s="185">
        <f>J10*'Calcs Men No Intervention'!J48*HCW_cost_year</f>
        <v>0</v>
      </c>
      <c r="AN10" s="185">
        <f>K10*'Calcs Men No Intervention'!K48*HCW_cost_year</f>
        <v>0</v>
      </c>
      <c r="AO10" s="185">
        <f>L10*'Calcs Men No Intervention'!L48*HCW_cost_year</f>
        <v>0</v>
      </c>
      <c r="AP10" s="185">
        <f>M10*'Calcs Men No Intervention'!M48*HCW_cost_year</f>
        <v>0</v>
      </c>
      <c r="AQ10" s="185">
        <f>N10*'Calcs Men No Intervention'!N48*HCW_cost_year</f>
        <v>0</v>
      </c>
      <c r="AR10" s="185">
        <f>O10*'Calcs Men No Intervention'!O48*HCW_cost_year</f>
        <v>0</v>
      </c>
      <c r="AS10" s="185">
        <f>P10*'Calcs Men No Intervention'!P48*HCW_cost_year</f>
        <v>0</v>
      </c>
      <c r="AT10" s="185">
        <f>Q10*'Calcs Men No Intervention'!Q48*HCW_cost_year</f>
        <v>0</v>
      </c>
      <c r="AU10" s="185">
        <f>R10*'Calcs Men No Intervention'!R48*HCW_cost_year</f>
        <v>0</v>
      </c>
      <c r="AV10" s="185">
        <f>S10*'Calcs Men No Intervention'!S48*HCW_cost_year</f>
        <v>0</v>
      </c>
      <c r="AW10" s="185">
        <f>T10*'Calcs Men No Intervention'!T48*HCW_cost_year</f>
        <v>0</v>
      </c>
      <c r="AX10" s="185">
        <f>U10*'Calcs Men No Intervention'!U48*HCW_cost_year</f>
        <v>0</v>
      </c>
      <c r="AY10" s="185">
        <f>V10*'Calcs Men No Intervention'!V48*HCW_cost_year</f>
        <v>0</v>
      </c>
      <c r="AZ10" s="185">
        <f>W10*'Calcs Men No Intervention'!W48*HCW_cost_year</f>
        <v>0</v>
      </c>
      <c r="BA10" s="185">
        <f>X10*'Calcs Men No Intervention'!X48*HCW_cost_year</f>
        <v>0</v>
      </c>
      <c r="BB10" s="185">
        <f>Y10*'Calcs Men No Intervention'!Y48*HCW_cost_year</f>
        <v>0</v>
      </c>
      <c r="BC10" s="185">
        <f>Z10*'Calcs Men No Intervention'!Z48*HCW_cost_year</f>
        <v>0</v>
      </c>
      <c r="BD10" s="185">
        <f>AA10*'Calcs Men No Intervention'!AA48*HCW_cost_year</f>
        <v>0</v>
      </c>
      <c r="BE10" s="185">
        <f>AB10*'Calcs Men No Intervention'!AB48*HCW_cost_year</f>
        <v>0</v>
      </c>
      <c r="BG10" s="3" t="s">
        <v>420</v>
      </c>
      <c r="BH10" s="3" t="s">
        <v>424</v>
      </c>
      <c r="BI10" s="3" t="s">
        <v>425</v>
      </c>
      <c r="BJ10" s="3" t="s">
        <v>29</v>
      </c>
      <c r="BK10" s="3" t="s">
        <v>432</v>
      </c>
      <c r="BL10" s="3" t="s">
        <v>328</v>
      </c>
      <c r="BM10" s="3" t="s">
        <v>427</v>
      </c>
    </row>
    <row r="11" spans="2:71" x14ac:dyDescent="0.3">
      <c r="B11" s="1">
        <v>7</v>
      </c>
      <c r="C11" s="67"/>
      <c r="D11" s="67"/>
      <c r="E11" s="67"/>
      <c r="F11" s="67"/>
      <c r="G11" s="67"/>
      <c r="H11" s="67"/>
      <c r="I11" s="67"/>
      <c r="J11" s="67">
        <f>EXP(SUMPRODUCT(CHOOSE({1,2,3,4,5,6,7},'Calcs Men No Intervention'!AL115,'Calcs Men No Intervention'!AL115^2,'Calcs Men No Intervention'!AL115^3,'Calcs Men No Intervention'!I83,'Calcs Men No Intervention'!I83^2,1,1),'Social care'!$BG$11:$BM$11))/(1+EXP(SUMPRODUCT(CHOOSE({1,2,3,4,5,6,7},'Calcs Men No Intervention'!AL115,'Calcs Men No Intervention'!AL115^2,'Calcs Men No Intervention'!AL115^3,'Calcs Men No Intervention'!I83,'Calcs Men No Intervention'!I83^2,1,1),'Social care'!$BG$11:$BM$11)))</f>
        <v>0.10671199163884965</v>
      </c>
      <c r="K11" s="67">
        <f>EXP(SUMPRODUCT(CHOOSE({1,2,3,4,5,6,7},'Calcs Men No Intervention'!AM115,'Calcs Men No Intervention'!AM115^2,'Calcs Men No Intervention'!AM115^3,'Calcs Men No Intervention'!J83,'Calcs Men No Intervention'!J83^2,1,1),'Social care'!$BG$11:$BM$11))/(1+EXP(SUMPRODUCT(CHOOSE({1,2,3,4,5,6,7},'Calcs Men No Intervention'!AM115,'Calcs Men No Intervention'!AM115^2,'Calcs Men No Intervention'!AM115^3,'Calcs Men No Intervention'!J83,'Calcs Men No Intervention'!J83^2,1,1),'Social care'!$BG$11:$BM$11)))</f>
        <v>0.10566229781698926</v>
      </c>
      <c r="L11" s="67">
        <f>EXP(SUMPRODUCT(CHOOSE({1,2,3,4,5,6,7},'Calcs Men No Intervention'!AN115,'Calcs Men No Intervention'!AN115^2,'Calcs Men No Intervention'!AN115^3,'Calcs Men No Intervention'!K83,'Calcs Men No Intervention'!K83^2,1,1),'Social care'!$BG$11:$BM$11))/(1+EXP(SUMPRODUCT(CHOOSE({1,2,3,4,5,6,7},'Calcs Men No Intervention'!AN115,'Calcs Men No Intervention'!AN115^2,'Calcs Men No Intervention'!AN115^3,'Calcs Men No Intervention'!K83,'Calcs Men No Intervention'!K83^2,1,1),'Social care'!$BG$11:$BM$11)))</f>
        <v>0.10507017519304496</v>
      </c>
      <c r="M11" s="67">
        <f>EXP(SUMPRODUCT(CHOOSE({1,2,3,4,5,6,7},'Calcs Men No Intervention'!AO115,'Calcs Men No Intervention'!AO115^2,'Calcs Men No Intervention'!AO115^3,'Calcs Men No Intervention'!L83,'Calcs Men No Intervention'!L83^2,1,1),'Social care'!$BG$11:$BM$11))/(1+EXP(SUMPRODUCT(CHOOSE({1,2,3,4,5,6,7},'Calcs Men No Intervention'!AO115,'Calcs Men No Intervention'!AO115^2,'Calcs Men No Intervention'!AO115^3,'Calcs Men No Intervention'!L83,'Calcs Men No Intervention'!L83^2,1,1),'Social care'!$BG$11:$BM$11)))</f>
        <v>0.10492833613096461</v>
      </c>
      <c r="N11" s="67">
        <f>EXP(SUMPRODUCT(CHOOSE({1,2,3,4,5,6,7},'Calcs Men No Intervention'!AP115,'Calcs Men No Intervention'!AP115^2,'Calcs Men No Intervention'!AP115^3,'Calcs Men No Intervention'!M83,'Calcs Men No Intervention'!M83^2,1,1),'Social care'!$BG$11:$BM$11))/(1+EXP(SUMPRODUCT(CHOOSE({1,2,3,4,5,6,7},'Calcs Men No Intervention'!AP115,'Calcs Men No Intervention'!AP115^2,'Calcs Men No Intervention'!AP115^3,'Calcs Men No Intervention'!M83,'Calcs Men No Intervention'!M83^2,1,1),'Social care'!$BG$11:$BM$11)))</f>
        <v>0.1052346032649315</v>
      </c>
      <c r="O11" s="67">
        <f>EXP(SUMPRODUCT(CHOOSE({1,2,3,4,5,6,7},'Calcs Men No Intervention'!AQ115,'Calcs Men No Intervention'!AQ115^2,'Calcs Men No Intervention'!AQ115^3,'Calcs Men No Intervention'!N83,'Calcs Men No Intervention'!N83^2,1,1),'Social care'!$BG$11:$BM$11))/(1+EXP(SUMPRODUCT(CHOOSE({1,2,3,4,5,6,7},'Calcs Men No Intervention'!AQ115,'Calcs Men No Intervention'!AQ115^2,'Calcs Men No Intervention'!AQ115^3,'Calcs Men No Intervention'!N83,'Calcs Men No Intervention'!N83^2,1,1),'Social care'!$BG$11:$BM$11)))</f>
        <v>0.10599186684136987</v>
      </c>
      <c r="P11" s="67">
        <f>EXP(SUMPRODUCT(CHOOSE({1,2,3,4,5,6,7},'Calcs Men No Intervention'!AR115,'Calcs Men No Intervention'!AR115^2,'Calcs Men No Intervention'!AR115^3,'Calcs Men No Intervention'!O83,'Calcs Men No Intervention'!O83^2,1,1),'Social care'!$BG$11:$BM$11))/(1+EXP(SUMPRODUCT(CHOOSE({1,2,3,4,5,6,7},'Calcs Men No Intervention'!AR115,'Calcs Men No Intervention'!AR115^2,'Calcs Men No Intervention'!AR115^3,'Calcs Men No Intervention'!O83,'Calcs Men No Intervention'!O83^2,1,1),'Social care'!$BG$11:$BM$11)))</f>
        <v>0.10720810846190691</v>
      </c>
      <c r="Q11" s="67">
        <f>EXP(SUMPRODUCT(CHOOSE({1,2,3,4,5,6,7},'Calcs Men No Intervention'!AS115,'Calcs Men No Intervention'!AS115^2,'Calcs Men No Intervention'!AS115^3,'Calcs Men No Intervention'!P83,'Calcs Men No Intervention'!P83^2,1,1),'Social care'!$BG$11:$BM$11))/(1+EXP(SUMPRODUCT(CHOOSE({1,2,3,4,5,6,7},'Calcs Men No Intervention'!AS115,'Calcs Men No Intervention'!AS115^2,'Calcs Men No Intervention'!AS115^3,'Calcs Men No Intervention'!P83,'Calcs Men No Intervention'!P83^2,1,1),'Social care'!$BG$11:$BM$11)))</f>
        <v>0.10889649024841899</v>
      </c>
      <c r="R11" s="67">
        <f>EXP(SUMPRODUCT(CHOOSE({1,2,3,4,5,6,7},'Calcs Men No Intervention'!AT115,'Calcs Men No Intervention'!AT115^2,'Calcs Men No Intervention'!AT115^3,'Calcs Men No Intervention'!Q83,'Calcs Men No Intervention'!Q83^2,1,1),'Social care'!$BG$11:$BM$11))/(1+EXP(SUMPRODUCT(CHOOSE({1,2,3,4,5,6,7},'Calcs Men No Intervention'!AT115,'Calcs Men No Intervention'!AT115^2,'Calcs Men No Intervention'!AT115^3,'Calcs Men No Intervention'!Q83,'Calcs Men No Intervention'!Q83^2,1,1),'Social care'!$BG$11:$BM$11)))</f>
        <v>0.11107550777790164</v>
      </c>
      <c r="S11" s="67">
        <f>EXP(SUMPRODUCT(CHOOSE({1,2,3,4,5,6,7},'Calcs Men No Intervention'!AU115,'Calcs Men No Intervention'!AU115^2,'Calcs Men No Intervention'!AU115^3,'Calcs Men No Intervention'!R83,'Calcs Men No Intervention'!R83^2,1,1),'Social care'!$BG$11:$BM$11))/(1+EXP(SUMPRODUCT(CHOOSE({1,2,3,4,5,6,7},'Calcs Men No Intervention'!AU115,'Calcs Men No Intervention'!AU115^2,'Calcs Men No Intervention'!AU115^3,'Calcs Men No Intervention'!R83,'Calcs Men No Intervention'!R83^2,1,1),'Social care'!$BG$11:$BM$11)))</f>
        <v>0.11376920417838718</v>
      </c>
      <c r="T11" s="67">
        <f>EXP(SUMPRODUCT(CHOOSE({1,2,3,4,5,6,7},'Calcs Men No Intervention'!AV115,'Calcs Men No Intervention'!AV115^2,'Calcs Men No Intervention'!AV115^3,'Calcs Men No Intervention'!S83,'Calcs Men No Intervention'!S83^2,1,1),'Social care'!$BG$11:$BM$11))/(1+EXP(SUMPRODUCT(CHOOSE({1,2,3,4,5,6,7},'Calcs Men No Intervention'!AV115,'Calcs Men No Intervention'!AV115^2,'Calcs Men No Intervention'!AV115^3,'Calcs Men No Intervention'!S83,'Calcs Men No Intervention'!S83^2,1,1),'Social care'!$BG$11:$BM$11)))</f>
        <v>0.11700744134393111</v>
      </c>
      <c r="U11" s="67">
        <f>EXP(SUMPRODUCT(CHOOSE({1,2,3,4,5,6,7},'Calcs Men No Intervention'!AW115,'Calcs Men No Intervention'!AW115^2,'Calcs Men No Intervention'!AW115^3,'Calcs Men No Intervention'!T83,'Calcs Men No Intervention'!T83^2,1,1),'Social care'!$BG$11:$BM$11))/(1+EXP(SUMPRODUCT(CHOOSE({1,2,3,4,5,6,7},'Calcs Men No Intervention'!AW115,'Calcs Men No Intervention'!AW115^2,'Calcs Men No Intervention'!AW115^3,'Calcs Men No Intervention'!T83,'Calcs Men No Intervention'!T83^2,1,1),'Social care'!$BG$11:$BM$11)))</f>
        <v>0.12082622209328653</v>
      </c>
      <c r="V11" s="67">
        <f>EXP(SUMPRODUCT(CHOOSE({1,2,3,4,5,6,7},'Calcs Men No Intervention'!AX115,'Calcs Men No Intervention'!AX115^2,'Calcs Men No Intervention'!AX115^3,'Calcs Men No Intervention'!U83,'Calcs Men No Intervention'!U83^2,1,1),'Social care'!$BG$11:$BM$11))/(1+EXP(SUMPRODUCT(CHOOSE({1,2,3,4,5,6,7},'Calcs Men No Intervention'!AX115,'Calcs Men No Intervention'!AX115^2,'Calcs Men No Intervention'!AX115^3,'Calcs Men No Intervention'!U83,'Calcs Men No Intervention'!U83^2,1,1),'Social care'!$BG$11:$BM$11)))</f>
        <v>0.12526805399884056</v>
      </c>
      <c r="W11" s="67">
        <f>EXP(SUMPRODUCT(CHOOSE({1,2,3,4,5,6,7},'Calcs Men No Intervention'!AY115,'Calcs Men No Intervention'!AY115^2,'Calcs Men No Intervention'!AY115^3,'Calcs Men No Intervention'!V83,'Calcs Men No Intervention'!V83^2,1,1),'Social care'!$BG$11:$BM$11))/(1+EXP(SUMPRODUCT(CHOOSE({1,2,3,4,5,6,7},'Calcs Men No Intervention'!AY115,'Calcs Men No Intervention'!AY115^2,'Calcs Men No Intervention'!AY115^3,'Calcs Men No Intervention'!V83,'Calcs Men No Intervention'!V83^2,1,1),'Social care'!$BG$11:$BM$11)))</f>
        <v>0.13038234123571155</v>
      </c>
      <c r="X11" s="67">
        <f>EXP(SUMPRODUCT(CHOOSE({1,2,3,4,5,6,7},'Calcs Men No Intervention'!AZ115,'Calcs Men No Intervention'!AZ115^2,'Calcs Men No Intervention'!AZ115^3,'Calcs Men No Intervention'!W83,'Calcs Men No Intervention'!W83^2,1,1),'Social care'!$BG$11:$BM$11))/(1+EXP(SUMPRODUCT(CHOOSE({1,2,3,4,5,6,7},'Calcs Men No Intervention'!AZ115,'Calcs Men No Intervention'!AZ115^2,'Calcs Men No Intervention'!AZ115^3,'Calcs Men No Intervention'!W83,'Calcs Men No Intervention'!W83^2,1,1),'Social care'!$BG$11:$BM$11)))</f>
        <v>0.13622578477794975</v>
      </c>
      <c r="Y11" s="67">
        <f>EXP(SUMPRODUCT(CHOOSE({1,2,3,4,5,6,7},'Calcs Men No Intervention'!BA115,'Calcs Men No Intervention'!BA115^2,'Calcs Men No Intervention'!BA115^3,'Calcs Men No Intervention'!X83,'Calcs Men No Intervention'!X83^2,1,1),'Social care'!$BG$11:$BM$11))/(1+EXP(SUMPRODUCT(CHOOSE({1,2,3,4,5,6,7},'Calcs Men No Intervention'!BA115,'Calcs Men No Intervention'!BA115^2,'Calcs Men No Intervention'!BA115^3,'Calcs Men No Intervention'!X83,'Calcs Men No Intervention'!X83^2,1,1),'Social care'!$BG$11:$BM$11)))</f>
        <v>0.14286276318442523</v>
      </c>
      <c r="Z11" s="67">
        <f>EXP(SUMPRODUCT(CHOOSE({1,2,3,4,5,6,7},'Calcs Men No Intervention'!BB115,'Calcs Men No Intervention'!BB115^2,'Calcs Men No Intervention'!BB115^3,'Calcs Men No Intervention'!Y83,'Calcs Men No Intervention'!Y83^2,1,1),'Social care'!$BG$11:$BM$11))/(1+EXP(SUMPRODUCT(CHOOSE({1,2,3,4,5,6,7},'Calcs Men No Intervention'!BB115,'Calcs Men No Intervention'!BB115^2,'Calcs Men No Intervention'!BB115^3,'Calcs Men No Intervention'!Y83,'Calcs Men No Intervention'!Y83^2,1,1),'Social care'!$BG$11:$BM$11)))</f>
        <v>0.15036565562850018</v>
      </c>
      <c r="AA11" s="67">
        <f>EXP(SUMPRODUCT(CHOOSE({1,2,3,4,5,6,7},'Calcs Men No Intervention'!BC115,'Calcs Men No Intervention'!BC115^2,'Calcs Men No Intervention'!BC115^3,'Calcs Men No Intervention'!Z83,'Calcs Men No Intervention'!Z83^2,1,1),'Social care'!$BG$11:$BM$11))/(1+EXP(SUMPRODUCT(CHOOSE({1,2,3,4,5,6,7},'Calcs Men No Intervention'!BC115,'Calcs Men No Intervention'!BC115^2,'Calcs Men No Intervention'!BC115^3,'Calcs Men No Intervention'!Z83,'Calcs Men No Intervention'!Z83^2,1,1),'Social care'!$BG$11:$BM$11)))</f>
        <v>0.15881505531070225</v>
      </c>
      <c r="AB11" s="67">
        <f>EXP(SUMPRODUCT(CHOOSE({1,2,3,4,5,6,7},'Calcs Men No Intervention'!BD115,'Calcs Men No Intervention'!BD115^2,'Calcs Men No Intervention'!BD115^3,'Calcs Men No Intervention'!AA83,'Calcs Men No Intervention'!AA83^2,1,1),'Social care'!$BG$11:$BM$11))/(1+EXP(SUMPRODUCT(CHOOSE({1,2,3,4,5,6,7},'Calcs Men No Intervention'!BD115,'Calcs Men No Intervention'!BD115^2,'Calcs Men No Intervention'!BD115^3,'Calcs Men No Intervention'!AA83,'Calcs Men No Intervention'!AA83^2,1,1),'Social care'!$BG$11:$BM$11)))</f>
        <v>0.16829980463560801</v>
      </c>
      <c r="AE11" s="1">
        <v>7</v>
      </c>
      <c r="AF11" s="185"/>
      <c r="AG11" s="185">
        <f>D11*'Calcs Men No Intervention'!D49*HCW_cost_year</f>
        <v>0</v>
      </c>
      <c r="AH11" s="185">
        <f>E11*'Calcs Men No Intervention'!E49*HCW_cost_year</f>
        <v>0</v>
      </c>
      <c r="AI11" s="185">
        <f>F11*'Calcs Men No Intervention'!F49*HCW_cost_year</f>
        <v>0</v>
      </c>
      <c r="AJ11" s="185">
        <f>G11*'Calcs Men No Intervention'!G49*HCW_cost_year</f>
        <v>0</v>
      </c>
      <c r="AK11" s="185">
        <f>H11*'Calcs Men No Intervention'!H49*HCW_cost_year</f>
        <v>0</v>
      </c>
      <c r="AL11" s="185">
        <f>I11*'Calcs Men No Intervention'!I49*HCW_cost_year</f>
        <v>0</v>
      </c>
      <c r="AM11" s="185">
        <f>J11*'Calcs Men No Intervention'!J49*HCW_cost_year</f>
        <v>0</v>
      </c>
      <c r="AN11" s="185">
        <f>K11*'Calcs Men No Intervention'!K49*HCW_cost_year</f>
        <v>0</v>
      </c>
      <c r="AO11" s="185">
        <f>L11*'Calcs Men No Intervention'!L49*HCW_cost_year</f>
        <v>0</v>
      </c>
      <c r="AP11" s="185">
        <f>M11*'Calcs Men No Intervention'!M49*HCW_cost_year</f>
        <v>0</v>
      </c>
      <c r="AQ11" s="185">
        <f>N11*'Calcs Men No Intervention'!N49*HCW_cost_year</f>
        <v>0</v>
      </c>
      <c r="AR11" s="185">
        <f>O11*'Calcs Men No Intervention'!O49*HCW_cost_year</f>
        <v>0</v>
      </c>
      <c r="AS11" s="185">
        <f>P11*'Calcs Men No Intervention'!P49*HCW_cost_year</f>
        <v>0</v>
      </c>
      <c r="AT11" s="185">
        <f>Q11*'Calcs Men No Intervention'!Q49*HCW_cost_year</f>
        <v>0</v>
      </c>
      <c r="AU11" s="185">
        <f>R11*'Calcs Men No Intervention'!R49*HCW_cost_year</f>
        <v>0</v>
      </c>
      <c r="AV11" s="185">
        <f>S11*'Calcs Men No Intervention'!S49*HCW_cost_year</f>
        <v>0</v>
      </c>
      <c r="AW11" s="185">
        <f>T11*'Calcs Men No Intervention'!T49*HCW_cost_year</f>
        <v>0</v>
      </c>
      <c r="AX11" s="185">
        <f>U11*'Calcs Men No Intervention'!U49*HCW_cost_year</f>
        <v>0</v>
      </c>
      <c r="AY11" s="185">
        <f>V11*'Calcs Men No Intervention'!V49*HCW_cost_year</f>
        <v>0</v>
      </c>
      <c r="AZ11" s="185">
        <f>W11*'Calcs Men No Intervention'!W49*HCW_cost_year</f>
        <v>0</v>
      </c>
      <c r="BA11" s="185">
        <f>X11*'Calcs Men No Intervention'!X49*HCW_cost_year</f>
        <v>0</v>
      </c>
      <c r="BB11" s="185">
        <f>Y11*'Calcs Men No Intervention'!Y49*HCW_cost_year</f>
        <v>0</v>
      </c>
      <c r="BC11" s="185">
        <f>Z11*'Calcs Men No Intervention'!Z49*HCW_cost_year</f>
        <v>0</v>
      </c>
      <c r="BD11" s="185">
        <f>AA11*'Calcs Men No Intervention'!AA49*HCW_cost_year</f>
        <v>0</v>
      </c>
      <c r="BE11" s="185">
        <f>AB11*'Calcs Men No Intervention'!AB49*HCW_cost_year</f>
        <v>0</v>
      </c>
      <c r="BG11" s="164">
        <v>-1.0253775999999999</v>
      </c>
      <c r="BH11" s="164">
        <v>3.3781869999999999E-2</v>
      </c>
      <c r="BI11" s="164">
        <v>-3.3146E-4</v>
      </c>
      <c r="BJ11" s="359">
        <v>-0.24156622</v>
      </c>
      <c r="BK11" s="164">
        <v>2.3106200000000002E-3</v>
      </c>
      <c r="BL11" s="164">
        <v>-0.39410391</v>
      </c>
      <c r="BM11" s="360">
        <v>13.791418999999999</v>
      </c>
      <c r="BO11" t="s">
        <v>663</v>
      </c>
    </row>
    <row r="12" spans="2:71" x14ac:dyDescent="0.3">
      <c r="B12" s="1">
        <v>8</v>
      </c>
      <c r="C12" s="67"/>
      <c r="D12" s="67"/>
      <c r="E12" s="67"/>
      <c r="F12" s="67"/>
      <c r="G12" s="67"/>
      <c r="H12" s="67"/>
      <c r="I12" s="67"/>
      <c r="J12" s="67"/>
      <c r="K12" s="67">
        <f>EXP(SUMPRODUCT(CHOOSE({1,2,3,4,5,6,7},'Calcs Men No Intervention'!AM116,'Calcs Men No Intervention'!AM116^2,'Calcs Men No Intervention'!AM116^3,'Calcs Men No Intervention'!J84,'Calcs Men No Intervention'!J84^2,1,1),'Social care'!$BG$11:$BM$11))/(1+EXP(SUMPRODUCT(CHOOSE({1,2,3,4,5,6,7},'Calcs Men No Intervention'!AM116,'Calcs Men No Intervention'!AM116^2,'Calcs Men No Intervention'!AM116^3,'Calcs Men No Intervention'!J84,'Calcs Men No Intervention'!J84^2,1,1),'Social care'!$BG$11:$BM$11)))</f>
        <v>0.10671199163884965</v>
      </c>
      <c r="L12" s="67">
        <f>EXP(SUMPRODUCT(CHOOSE({1,2,3,4,5,6,7},'Calcs Men No Intervention'!AN116,'Calcs Men No Intervention'!AN116^2,'Calcs Men No Intervention'!AN116^3,'Calcs Men No Intervention'!K84,'Calcs Men No Intervention'!K84^2,1,1),'Social care'!$BG$11:$BM$11))/(1+EXP(SUMPRODUCT(CHOOSE({1,2,3,4,5,6,7},'Calcs Men No Intervention'!AN116,'Calcs Men No Intervention'!AN116^2,'Calcs Men No Intervention'!AN116^3,'Calcs Men No Intervention'!K84,'Calcs Men No Intervention'!K84^2,1,1),'Social care'!$BG$11:$BM$11)))</f>
        <v>0.10566229781698926</v>
      </c>
      <c r="M12" s="67">
        <f>EXP(SUMPRODUCT(CHOOSE({1,2,3,4,5,6,7},'Calcs Men No Intervention'!AO116,'Calcs Men No Intervention'!AO116^2,'Calcs Men No Intervention'!AO116^3,'Calcs Men No Intervention'!L84,'Calcs Men No Intervention'!L84^2,1,1),'Social care'!$BG$11:$BM$11))/(1+EXP(SUMPRODUCT(CHOOSE({1,2,3,4,5,6,7},'Calcs Men No Intervention'!AO116,'Calcs Men No Intervention'!AO116^2,'Calcs Men No Intervention'!AO116^3,'Calcs Men No Intervention'!L84,'Calcs Men No Intervention'!L84^2,1,1),'Social care'!$BG$11:$BM$11)))</f>
        <v>0.10507017519304496</v>
      </c>
      <c r="N12" s="67">
        <f>EXP(SUMPRODUCT(CHOOSE({1,2,3,4,5,6,7},'Calcs Men No Intervention'!AP116,'Calcs Men No Intervention'!AP116^2,'Calcs Men No Intervention'!AP116^3,'Calcs Men No Intervention'!M84,'Calcs Men No Intervention'!M84^2,1,1),'Social care'!$BG$11:$BM$11))/(1+EXP(SUMPRODUCT(CHOOSE({1,2,3,4,5,6,7},'Calcs Men No Intervention'!AP116,'Calcs Men No Intervention'!AP116^2,'Calcs Men No Intervention'!AP116^3,'Calcs Men No Intervention'!M84,'Calcs Men No Intervention'!M84^2,1,1),'Social care'!$BG$11:$BM$11)))</f>
        <v>0.10492833613096461</v>
      </c>
      <c r="O12" s="67">
        <f>EXP(SUMPRODUCT(CHOOSE({1,2,3,4,5,6,7},'Calcs Men No Intervention'!AQ116,'Calcs Men No Intervention'!AQ116^2,'Calcs Men No Intervention'!AQ116^3,'Calcs Men No Intervention'!N84,'Calcs Men No Intervention'!N84^2,1,1),'Social care'!$BG$11:$BM$11))/(1+EXP(SUMPRODUCT(CHOOSE({1,2,3,4,5,6,7},'Calcs Men No Intervention'!AQ116,'Calcs Men No Intervention'!AQ116^2,'Calcs Men No Intervention'!AQ116^3,'Calcs Men No Intervention'!N84,'Calcs Men No Intervention'!N84^2,1,1),'Social care'!$BG$11:$BM$11)))</f>
        <v>0.1052346032649315</v>
      </c>
      <c r="P12" s="67">
        <f>EXP(SUMPRODUCT(CHOOSE({1,2,3,4,5,6,7},'Calcs Men No Intervention'!AR116,'Calcs Men No Intervention'!AR116^2,'Calcs Men No Intervention'!AR116^3,'Calcs Men No Intervention'!O84,'Calcs Men No Intervention'!O84^2,1,1),'Social care'!$BG$11:$BM$11))/(1+EXP(SUMPRODUCT(CHOOSE({1,2,3,4,5,6,7},'Calcs Men No Intervention'!AR116,'Calcs Men No Intervention'!AR116^2,'Calcs Men No Intervention'!AR116^3,'Calcs Men No Intervention'!O84,'Calcs Men No Intervention'!O84^2,1,1),'Social care'!$BG$11:$BM$11)))</f>
        <v>0.10599186684136987</v>
      </c>
      <c r="Q12" s="67">
        <f>EXP(SUMPRODUCT(CHOOSE({1,2,3,4,5,6,7},'Calcs Men No Intervention'!AS116,'Calcs Men No Intervention'!AS116^2,'Calcs Men No Intervention'!AS116^3,'Calcs Men No Intervention'!P84,'Calcs Men No Intervention'!P84^2,1,1),'Social care'!$BG$11:$BM$11))/(1+EXP(SUMPRODUCT(CHOOSE({1,2,3,4,5,6,7},'Calcs Men No Intervention'!AS116,'Calcs Men No Intervention'!AS116^2,'Calcs Men No Intervention'!AS116^3,'Calcs Men No Intervention'!P84,'Calcs Men No Intervention'!P84^2,1,1),'Social care'!$BG$11:$BM$11)))</f>
        <v>0.10720810846190691</v>
      </c>
      <c r="R12" s="67">
        <f>EXP(SUMPRODUCT(CHOOSE({1,2,3,4,5,6,7},'Calcs Men No Intervention'!AT116,'Calcs Men No Intervention'!AT116^2,'Calcs Men No Intervention'!AT116^3,'Calcs Men No Intervention'!Q84,'Calcs Men No Intervention'!Q84^2,1,1),'Social care'!$BG$11:$BM$11))/(1+EXP(SUMPRODUCT(CHOOSE({1,2,3,4,5,6,7},'Calcs Men No Intervention'!AT116,'Calcs Men No Intervention'!AT116^2,'Calcs Men No Intervention'!AT116^3,'Calcs Men No Intervention'!Q84,'Calcs Men No Intervention'!Q84^2,1,1),'Social care'!$BG$11:$BM$11)))</f>
        <v>0.10889649024841899</v>
      </c>
      <c r="S12" s="67">
        <f>EXP(SUMPRODUCT(CHOOSE({1,2,3,4,5,6,7},'Calcs Men No Intervention'!AU116,'Calcs Men No Intervention'!AU116^2,'Calcs Men No Intervention'!AU116^3,'Calcs Men No Intervention'!R84,'Calcs Men No Intervention'!R84^2,1,1),'Social care'!$BG$11:$BM$11))/(1+EXP(SUMPRODUCT(CHOOSE({1,2,3,4,5,6,7},'Calcs Men No Intervention'!AU116,'Calcs Men No Intervention'!AU116^2,'Calcs Men No Intervention'!AU116^3,'Calcs Men No Intervention'!R84,'Calcs Men No Intervention'!R84^2,1,1),'Social care'!$BG$11:$BM$11)))</f>
        <v>0.11107550777790164</v>
      </c>
      <c r="T12" s="67">
        <f>EXP(SUMPRODUCT(CHOOSE({1,2,3,4,5,6,7},'Calcs Men No Intervention'!AV116,'Calcs Men No Intervention'!AV116^2,'Calcs Men No Intervention'!AV116^3,'Calcs Men No Intervention'!S84,'Calcs Men No Intervention'!S84^2,1,1),'Social care'!$BG$11:$BM$11))/(1+EXP(SUMPRODUCT(CHOOSE({1,2,3,4,5,6,7},'Calcs Men No Intervention'!AV116,'Calcs Men No Intervention'!AV116^2,'Calcs Men No Intervention'!AV116^3,'Calcs Men No Intervention'!S84,'Calcs Men No Intervention'!S84^2,1,1),'Social care'!$BG$11:$BM$11)))</f>
        <v>0.11376920417838718</v>
      </c>
      <c r="U12" s="67">
        <f>EXP(SUMPRODUCT(CHOOSE({1,2,3,4,5,6,7},'Calcs Men No Intervention'!AW116,'Calcs Men No Intervention'!AW116^2,'Calcs Men No Intervention'!AW116^3,'Calcs Men No Intervention'!T84,'Calcs Men No Intervention'!T84^2,1,1),'Social care'!$BG$11:$BM$11))/(1+EXP(SUMPRODUCT(CHOOSE({1,2,3,4,5,6,7},'Calcs Men No Intervention'!AW116,'Calcs Men No Intervention'!AW116^2,'Calcs Men No Intervention'!AW116^3,'Calcs Men No Intervention'!T84,'Calcs Men No Intervention'!T84^2,1,1),'Social care'!$BG$11:$BM$11)))</f>
        <v>0.11700744134393111</v>
      </c>
      <c r="V12" s="67">
        <f>EXP(SUMPRODUCT(CHOOSE({1,2,3,4,5,6,7},'Calcs Men No Intervention'!AX116,'Calcs Men No Intervention'!AX116^2,'Calcs Men No Intervention'!AX116^3,'Calcs Men No Intervention'!U84,'Calcs Men No Intervention'!U84^2,1,1),'Social care'!$BG$11:$BM$11))/(1+EXP(SUMPRODUCT(CHOOSE({1,2,3,4,5,6,7},'Calcs Men No Intervention'!AX116,'Calcs Men No Intervention'!AX116^2,'Calcs Men No Intervention'!AX116^3,'Calcs Men No Intervention'!U84,'Calcs Men No Intervention'!U84^2,1,1),'Social care'!$BG$11:$BM$11)))</f>
        <v>0.12082622209328653</v>
      </c>
      <c r="W12" s="67">
        <f>EXP(SUMPRODUCT(CHOOSE({1,2,3,4,5,6,7},'Calcs Men No Intervention'!AY116,'Calcs Men No Intervention'!AY116^2,'Calcs Men No Intervention'!AY116^3,'Calcs Men No Intervention'!V84,'Calcs Men No Intervention'!V84^2,1,1),'Social care'!$BG$11:$BM$11))/(1+EXP(SUMPRODUCT(CHOOSE({1,2,3,4,5,6,7},'Calcs Men No Intervention'!AY116,'Calcs Men No Intervention'!AY116^2,'Calcs Men No Intervention'!AY116^3,'Calcs Men No Intervention'!V84,'Calcs Men No Intervention'!V84^2,1,1),'Social care'!$BG$11:$BM$11)))</f>
        <v>0.12526805399884056</v>
      </c>
      <c r="X12" s="67">
        <f>EXP(SUMPRODUCT(CHOOSE({1,2,3,4,5,6,7},'Calcs Men No Intervention'!AZ116,'Calcs Men No Intervention'!AZ116^2,'Calcs Men No Intervention'!AZ116^3,'Calcs Men No Intervention'!W84,'Calcs Men No Intervention'!W84^2,1,1),'Social care'!$BG$11:$BM$11))/(1+EXP(SUMPRODUCT(CHOOSE({1,2,3,4,5,6,7},'Calcs Men No Intervention'!AZ116,'Calcs Men No Intervention'!AZ116^2,'Calcs Men No Intervention'!AZ116^3,'Calcs Men No Intervention'!W84,'Calcs Men No Intervention'!W84^2,1,1),'Social care'!$BG$11:$BM$11)))</f>
        <v>0.13038234123571155</v>
      </c>
      <c r="Y12" s="67">
        <f>EXP(SUMPRODUCT(CHOOSE({1,2,3,4,5,6,7},'Calcs Men No Intervention'!BA116,'Calcs Men No Intervention'!BA116^2,'Calcs Men No Intervention'!BA116^3,'Calcs Men No Intervention'!X84,'Calcs Men No Intervention'!X84^2,1,1),'Social care'!$BG$11:$BM$11))/(1+EXP(SUMPRODUCT(CHOOSE({1,2,3,4,5,6,7},'Calcs Men No Intervention'!BA116,'Calcs Men No Intervention'!BA116^2,'Calcs Men No Intervention'!BA116^3,'Calcs Men No Intervention'!X84,'Calcs Men No Intervention'!X84^2,1,1),'Social care'!$BG$11:$BM$11)))</f>
        <v>0.13622578477794975</v>
      </c>
      <c r="Z12" s="67">
        <f>EXP(SUMPRODUCT(CHOOSE({1,2,3,4,5,6,7},'Calcs Men No Intervention'!BB116,'Calcs Men No Intervention'!BB116^2,'Calcs Men No Intervention'!BB116^3,'Calcs Men No Intervention'!Y84,'Calcs Men No Intervention'!Y84^2,1,1),'Social care'!$BG$11:$BM$11))/(1+EXP(SUMPRODUCT(CHOOSE({1,2,3,4,5,6,7},'Calcs Men No Intervention'!BB116,'Calcs Men No Intervention'!BB116^2,'Calcs Men No Intervention'!BB116^3,'Calcs Men No Intervention'!Y84,'Calcs Men No Intervention'!Y84^2,1,1),'Social care'!$BG$11:$BM$11)))</f>
        <v>0.14286276318442523</v>
      </c>
      <c r="AA12" s="67">
        <f>EXP(SUMPRODUCT(CHOOSE({1,2,3,4,5,6,7},'Calcs Men No Intervention'!BC116,'Calcs Men No Intervention'!BC116^2,'Calcs Men No Intervention'!BC116^3,'Calcs Men No Intervention'!Z84,'Calcs Men No Intervention'!Z84^2,1,1),'Social care'!$BG$11:$BM$11))/(1+EXP(SUMPRODUCT(CHOOSE({1,2,3,4,5,6,7},'Calcs Men No Intervention'!BC116,'Calcs Men No Intervention'!BC116^2,'Calcs Men No Intervention'!BC116^3,'Calcs Men No Intervention'!Z84,'Calcs Men No Intervention'!Z84^2,1,1),'Social care'!$BG$11:$BM$11)))</f>
        <v>0.15036565562850018</v>
      </c>
      <c r="AB12" s="67">
        <f>EXP(SUMPRODUCT(CHOOSE({1,2,3,4,5,6,7},'Calcs Men No Intervention'!BD116,'Calcs Men No Intervention'!BD116^2,'Calcs Men No Intervention'!BD116^3,'Calcs Men No Intervention'!AA84,'Calcs Men No Intervention'!AA84^2,1,1),'Social care'!$BG$11:$BM$11))/(1+EXP(SUMPRODUCT(CHOOSE({1,2,3,4,5,6,7},'Calcs Men No Intervention'!BD116,'Calcs Men No Intervention'!BD116^2,'Calcs Men No Intervention'!BD116^3,'Calcs Men No Intervention'!AA84,'Calcs Men No Intervention'!AA84^2,1,1),'Social care'!$BG$11:$BM$11)))</f>
        <v>0.15881505531070225</v>
      </c>
      <c r="AE12" s="1">
        <v>8</v>
      </c>
      <c r="AF12" s="185"/>
      <c r="AG12" s="185">
        <f>D12*'Calcs Men No Intervention'!D50*HCW_cost_year</f>
        <v>0</v>
      </c>
      <c r="AH12" s="185">
        <f>E12*'Calcs Men No Intervention'!E50*HCW_cost_year</f>
        <v>0</v>
      </c>
      <c r="AI12" s="185">
        <f>F12*'Calcs Men No Intervention'!F50*HCW_cost_year</f>
        <v>0</v>
      </c>
      <c r="AJ12" s="185">
        <f>G12*'Calcs Men No Intervention'!G50*HCW_cost_year</f>
        <v>0</v>
      </c>
      <c r="AK12" s="185">
        <f>H12*'Calcs Men No Intervention'!H50*HCW_cost_year</f>
        <v>0</v>
      </c>
      <c r="AL12" s="185">
        <f>I12*'Calcs Men No Intervention'!I50*HCW_cost_year</f>
        <v>0</v>
      </c>
      <c r="AM12" s="185">
        <f>J12*'Calcs Men No Intervention'!J50*HCW_cost_year</f>
        <v>0</v>
      </c>
      <c r="AN12" s="185">
        <f>K12*'Calcs Men No Intervention'!K50*HCW_cost_year</f>
        <v>0</v>
      </c>
      <c r="AO12" s="185">
        <f>L12*'Calcs Men No Intervention'!L50*HCW_cost_year</f>
        <v>0</v>
      </c>
      <c r="AP12" s="185">
        <f>M12*'Calcs Men No Intervention'!M50*HCW_cost_year</f>
        <v>0</v>
      </c>
      <c r="AQ12" s="185">
        <f>N12*'Calcs Men No Intervention'!N50*HCW_cost_year</f>
        <v>0</v>
      </c>
      <c r="AR12" s="185">
        <f>O12*'Calcs Men No Intervention'!O50*HCW_cost_year</f>
        <v>0</v>
      </c>
      <c r="AS12" s="185">
        <f>P12*'Calcs Men No Intervention'!P50*HCW_cost_year</f>
        <v>0</v>
      </c>
      <c r="AT12" s="185">
        <f>Q12*'Calcs Men No Intervention'!Q50*HCW_cost_year</f>
        <v>0</v>
      </c>
      <c r="AU12" s="185">
        <f>R12*'Calcs Men No Intervention'!R50*HCW_cost_year</f>
        <v>0</v>
      </c>
      <c r="AV12" s="185">
        <f>S12*'Calcs Men No Intervention'!S50*HCW_cost_year</f>
        <v>0</v>
      </c>
      <c r="AW12" s="185">
        <f>T12*'Calcs Men No Intervention'!T50*HCW_cost_year</f>
        <v>0</v>
      </c>
      <c r="AX12" s="185">
        <f>U12*'Calcs Men No Intervention'!U50*HCW_cost_year</f>
        <v>0</v>
      </c>
      <c r="AY12" s="185">
        <f>V12*'Calcs Men No Intervention'!V50*HCW_cost_year</f>
        <v>0</v>
      </c>
      <c r="AZ12" s="185">
        <f>W12*'Calcs Men No Intervention'!W50*HCW_cost_year</f>
        <v>0</v>
      </c>
      <c r="BA12" s="185">
        <f>X12*'Calcs Men No Intervention'!X50*HCW_cost_year</f>
        <v>0</v>
      </c>
      <c r="BB12" s="185">
        <f>Y12*'Calcs Men No Intervention'!Y50*HCW_cost_year</f>
        <v>0</v>
      </c>
      <c r="BC12" s="185">
        <f>Z12*'Calcs Men No Intervention'!Z50*HCW_cost_year</f>
        <v>0</v>
      </c>
      <c r="BD12" s="185">
        <f>AA12*'Calcs Men No Intervention'!AA50*HCW_cost_year</f>
        <v>0</v>
      </c>
      <c r="BE12" s="185">
        <f>AB12*'Calcs Men No Intervention'!AB50*HCW_cost_year</f>
        <v>0</v>
      </c>
      <c r="BL12" s="278"/>
      <c r="BM12" s="278"/>
    </row>
    <row r="13" spans="2:71" x14ac:dyDescent="0.3">
      <c r="B13" s="1">
        <v>9</v>
      </c>
      <c r="C13" s="67"/>
      <c r="D13" s="67"/>
      <c r="E13" s="67"/>
      <c r="F13" s="67"/>
      <c r="G13" s="67"/>
      <c r="H13" s="67"/>
      <c r="I13" s="67"/>
      <c r="J13" s="67"/>
      <c r="K13" s="67"/>
      <c r="L13" s="67">
        <f>EXP(SUMPRODUCT(CHOOSE({1,2,3,4,5,6,7},'Calcs Men No Intervention'!AN117,'Calcs Men No Intervention'!AN117^2,'Calcs Men No Intervention'!AN117^3,'Calcs Men No Intervention'!K85,'Calcs Men No Intervention'!K85^2,1,1),'Social care'!$BG$11:$BM$11))/(1+EXP(SUMPRODUCT(CHOOSE({1,2,3,4,5,6,7},'Calcs Men No Intervention'!AN117,'Calcs Men No Intervention'!AN117^2,'Calcs Men No Intervention'!AN117^3,'Calcs Men No Intervention'!K85,'Calcs Men No Intervention'!K85^2,1,1),'Social care'!$BG$11:$BM$11)))</f>
        <v>0.10671199163884965</v>
      </c>
      <c r="M13" s="67">
        <f>EXP(SUMPRODUCT(CHOOSE({1,2,3,4,5,6,7},'Calcs Men No Intervention'!AO117,'Calcs Men No Intervention'!AO117^2,'Calcs Men No Intervention'!AO117^3,'Calcs Men No Intervention'!L85,'Calcs Men No Intervention'!L85^2,1,1),'Social care'!$BG$11:$BM$11))/(1+EXP(SUMPRODUCT(CHOOSE({1,2,3,4,5,6,7},'Calcs Men No Intervention'!AO117,'Calcs Men No Intervention'!AO117^2,'Calcs Men No Intervention'!AO117^3,'Calcs Men No Intervention'!L85,'Calcs Men No Intervention'!L85^2,1,1),'Social care'!$BG$11:$BM$11)))</f>
        <v>0.10566229781698926</v>
      </c>
      <c r="N13" s="67">
        <f>EXP(SUMPRODUCT(CHOOSE({1,2,3,4,5,6,7},'Calcs Men No Intervention'!AP117,'Calcs Men No Intervention'!AP117^2,'Calcs Men No Intervention'!AP117^3,'Calcs Men No Intervention'!M85,'Calcs Men No Intervention'!M85^2,1,1),'Social care'!$BG$11:$BM$11))/(1+EXP(SUMPRODUCT(CHOOSE({1,2,3,4,5,6,7},'Calcs Men No Intervention'!AP117,'Calcs Men No Intervention'!AP117^2,'Calcs Men No Intervention'!AP117^3,'Calcs Men No Intervention'!M85,'Calcs Men No Intervention'!M85^2,1,1),'Social care'!$BG$11:$BM$11)))</f>
        <v>0.10507017519304496</v>
      </c>
      <c r="O13" s="67">
        <f>EXP(SUMPRODUCT(CHOOSE({1,2,3,4,5,6,7},'Calcs Men No Intervention'!AQ117,'Calcs Men No Intervention'!AQ117^2,'Calcs Men No Intervention'!AQ117^3,'Calcs Men No Intervention'!N85,'Calcs Men No Intervention'!N85^2,1,1),'Social care'!$BG$11:$BM$11))/(1+EXP(SUMPRODUCT(CHOOSE({1,2,3,4,5,6,7},'Calcs Men No Intervention'!AQ117,'Calcs Men No Intervention'!AQ117^2,'Calcs Men No Intervention'!AQ117^3,'Calcs Men No Intervention'!N85,'Calcs Men No Intervention'!N85^2,1,1),'Social care'!$BG$11:$BM$11)))</f>
        <v>0.10492833613096461</v>
      </c>
      <c r="P13" s="67">
        <f>EXP(SUMPRODUCT(CHOOSE({1,2,3,4,5,6,7},'Calcs Men No Intervention'!AR117,'Calcs Men No Intervention'!AR117^2,'Calcs Men No Intervention'!AR117^3,'Calcs Men No Intervention'!O85,'Calcs Men No Intervention'!O85^2,1,1),'Social care'!$BG$11:$BM$11))/(1+EXP(SUMPRODUCT(CHOOSE({1,2,3,4,5,6,7},'Calcs Men No Intervention'!AR117,'Calcs Men No Intervention'!AR117^2,'Calcs Men No Intervention'!AR117^3,'Calcs Men No Intervention'!O85,'Calcs Men No Intervention'!O85^2,1,1),'Social care'!$BG$11:$BM$11)))</f>
        <v>0.1052346032649315</v>
      </c>
      <c r="Q13" s="67">
        <f>EXP(SUMPRODUCT(CHOOSE({1,2,3,4,5,6,7},'Calcs Men No Intervention'!AS117,'Calcs Men No Intervention'!AS117^2,'Calcs Men No Intervention'!AS117^3,'Calcs Men No Intervention'!P85,'Calcs Men No Intervention'!P85^2,1,1),'Social care'!$BG$11:$BM$11))/(1+EXP(SUMPRODUCT(CHOOSE({1,2,3,4,5,6,7},'Calcs Men No Intervention'!AS117,'Calcs Men No Intervention'!AS117^2,'Calcs Men No Intervention'!AS117^3,'Calcs Men No Intervention'!P85,'Calcs Men No Intervention'!P85^2,1,1),'Social care'!$BG$11:$BM$11)))</f>
        <v>0.10599186684136987</v>
      </c>
      <c r="R13" s="67">
        <f>EXP(SUMPRODUCT(CHOOSE({1,2,3,4,5,6,7},'Calcs Men No Intervention'!AT117,'Calcs Men No Intervention'!AT117^2,'Calcs Men No Intervention'!AT117^3,'Calcs Men No Intervention'!Q85,'Calcs Men No Intervention'!Q85^2,1,1),'Social care'!$BG$11:$BM$11))/(1+EXP(SUMPRODUCT(CHOOSE({1,2,3,4,5,6,7},'Calcs Men No Intervention'!AT117,'Calcs Men No Intervention'!AT117^2,'Calcs Men No Intervention'!AT117^3,'Calcs Men No Intervention'!Q85,'Calcs Men No Intervention'!Q85^2,1,1),'Social care'!$BG$11:$BM$11)))</f>
        <v>0.10720810846190691</v>
      </c>
      <c r="S13" s="67">
        <f>EXP(SUMPRODUCT(CHOOSE({1,2,3,4,5,6,7},'Calcs Men No Intervention'!AU117,'Calcs Men No Intervention'!AU117^2,'Calcs Men No Intervention'!AU117^3,'Calcs Men No Intervention'!R85,'Calcs Men No Intervention'!R85^2,1,1),'Social care'!$BG$11:$BM$11))/(1+EXP(SUMPRODUCT(CHOOSE({1,2,3,4,5,6,7},'Calcs Men No Intervention'!AU117,'Calcs Men No Intervention'!AU117^2,'Calcs Men No Intervention'!AU117^3,'Calcs Men No Intervention'!R85,'Calcs Men No Intervention'!R85^2,1,1),'Social care'!$BG$11:$BM$11)))</f>
        <v>0.10889649024841899</v>
      </c>
      <c r="T13" s="67">
        <f>EXP(SUMPRODUCT(CHOOSE({1,2,3,4,5,6,7},'Calcs Men No Intervention'!AV117,'Calcs Men No Intervention'!AV117^2,'Calcs Men No Intervention'!AV117^3,'Calcs Men No Intervention'!S85,'Calcs Men No Intervention'!S85^2,1,1),'Social care'!$BG$11:$BM$11))/(1+EXP(SUMPRODUCT(CHOOSE({1,2,3,4,5,6,7},'Calcs Men No Intervention'!AV117,'Calcs Men No Intervention'!AV117^2,'Calcs Men No Intervention'!AV117^3,'Calcs Men No Intervention'!S85,'Calcs Men No Intervention'!S85^2,1,1),'Social care'!$BG$11:$BM$11)))</f>
        <v>0.11107550777790164</v>
      </c>
      <c r="U13" s="67">
        <f>EXP(SUMPRODUCT(CHOOSE({1,2,3,4,5,6,7},'Calcs Men No Intervention'!AW117,'Calcs Men No Intervention'!AW117^2,'Calcs Men No Intervention'!AW117^3,'Calcs Men No Intervention'!T85,'Calcs Men No Intervention'!T85^2,1,1),'Social care'!$BG$11:$BM$11))/(1+EXP(SUMPRODUCT(CHOOSE({1,2,3,4,5,6,7},'Calcs Men No Intervention'!AW117,'Calcs Men No Intervention'!AW117^2,'Calcs Men No Intervention'!AW117^3,'Calcs Men No Intervention'!T85,'Calcs Men No Intervention'!T85^2,1,1),'Social care'!$BG$11:$BM$11)))</f>
        <v>0.11376920417838718</v>
      </c>
      <c r="V13" s="67">
        <f>EXP(SUMPRODUCT(CHOOSE({1,2,3,4,5,6,7},'Calcs Men No Intervention'!AX117,'Calcs Men No Intervention'!AX117^2,'Calcs Men No Intervention'!AX117^3,'Calcs Men No Intervention'!U85,'Calcs Men No Intervention'!U85^2,1,1),'Social care'!$BG$11:$BM$11))/(1+EXP(SUMPRODUCT(CHOOSE({1,2,3,4,5,6,7},'Calcs Men No Intervention'!AX117,'Calcs Men No Intervention'!AX117^2,'Calcs Men No Intervention'!AX117^3,'Calcs Men No Intervention'!U85,'Calcs Men No Intervention'!U85^2,1,1),'Social care'!$BG$11:$BM$11)))</f>
        <v>0.11700744134393111</v>
      </c>
      <c r="W13" s="67">
        <f>EXP(SUMPRODUCT(CHOOSE({1,2,3,4,5,6,7},'Calcs Men No Intervention'!AY117,'Calcs Men No Intervention'!AY117^2,'Calcs Men No Intervention'!AY117^3,'Calcs Men No Intervention'!V85,'Calcs Men No Intervention'!V85^2,1,1),'Social care'!$BG$11:$BM$11))/(1+EXP(SUMPRODUCT(CHOOSE({1,2,3,4,5,6,7},'Calcs Men No Intervention'!AY117,'Calcs Men No Intervention'!AY117^2,'Calcs Men No Intervention'!AY117^3,'Calcs Men No Intervention'!V85,'Calcs Men No Intervention'!V85^2,1,1),'Social care'!$BG$11:$BM$11)))</f>
        <v>0.12082622209328653</v>
      </c>
      <c r="X13" s="67">
        <f>EXP(SUMPRODUCT(CHOOSE({1,2,3,4,5,6,7},'Calcs Men No Intervention'!AZ117,'Calcs Men No Intervention'!AZ117^2,'Calcs Men No Intervention'!AZ117^3,'Calcs Men No Intervention'!W85,'Calcs Men No Intervention'!W85^2,1,1),'Social care'!$BG$11:$BM$11))/(1+EXP(SUMPRODUCT(CHOOSE({1,2,3,4,5,6,7},'Calcs Men No Intervention'!AZ117,'Calcs Men No Intervention'!AZ117^2,'Calcs Men No Intervention'!AZ117^3,'Calcs Men No Intervention'!W85,'Calcs Men No Intervention'!W85^2,1,1),'Social care'!$BG$11:$BM$11)))</f>
        <v>0.12526805399884056</v>
      </c>
      <c r="Y13" s="67">
        <f>EXP(SUMPRODUCT(CHOOSE({1,2,3,4,5,6,7},'Calcs Men No Intervention'!BA117,'Calcs Men No Intervention'!BA117^2,'Calcs Men No Intervention'!BA117^3,'Calcs Men No Intervention'!X85,'Calcs Men No Intervention'!X85^2,1,1),'Social care'!$BG$11:$BM$11))/(1+EXP(SUMPRODUCT(CHOOSE({1,2,3,4,5,6,7},'Calcs Men No Intervention'!BA117,'Calcs Men No Intervention'!BA117^2,'Calcs Men No Intervention'!BA117^3,'Calcs Men No Intervention'!X85,'Calcs Men No Intervention'!X85^2,1,1),'Social care'!$BG$11:$BM$11)))</f>
        <v>0.13038234123571155</v>
      </c>
      <c r="Z13" s="67">
        <f>EXP(SUMPRODUCT(CHOOSE({1,2,3,4,5,6,7},'Calcs Men No Intervention'!BB117,'Calcs Men No Intervention'!BB117^2,'Calcs Men No Intervention'!BB117^3,'Calcs Men No Intervention'!Y85,'Calcs Men No Intervention'!Y85^2,1,1),'Social care'!$BG$11:$BM$11))/(1+EXP(SUMPRODUCT(CHOOSE({1,2,3,4,5,6,7},'Calcs Men No Intervention'!BB117,'Calcs Men No Intervention'!BB117^2,'Calcs Men No Intervention'!BB117^3,'Calcs Men No Intervention'!Y85,'Calcs Men No Intervention'!Y85^2,1,1),'Social care'!$BG$11:$BM$11)))</f>
        <v>0.13622578477794975</v>
      </c>
      <c r="AA13" s="67">
        <f>EXP(SUMPRODUCT(CHOOSE({1,2,3,4,5,6,7},'Calcs Men No Intervention'!BC117,'Calcs Men No Intervention'!BC117^2,'Calcs Men No Intervention'!BC117^3,'Calcs Men No Intervention'!Z85,'Calcs Men No Intervention'!Z85^2,1,1),'Social care'!$BG$11:$BM$11))/(1+EXP(SUMPRODUCT(CHOOSE({1,2,3,4,5,6,7},'Calcs Men No Intervention'!BC117,'Calcs Men No Intervention'!BC117^2,'Calcs Men No Intervention'!BC117^3,'Calcs Men No Intervention'!Z85,'Calcs Men No Intervention'!Z85^2,1,1),'Social care'!$BG$11:$BM$11)))</f>
        <v>0.14286276318442523</v>
      </c>
      <c r="AB13" s="67">
        <f>EXP(SUMPRODUCT(CHOOSE({1,2,3,4,5,6,7},'Calcs Men No Intervention'!BD117,'Calcs Men No Intervention'!BD117^2,'Calcs Men No Intervention'!BD117^3,'Calcs Men No Intervention'!AA85,'Calcs Men No Intervention'!AA85^2,1,1),'Social care'!$BG$11:$BM$11))/(1+EXP(SUMPRODUCT(CHOOSE({1,2,3,4,5,6,7},'Calcs Men No Intervention'!BD117,'Calcs Men No Intervention'!BD117^2,'Calcs Men No Intervention'!BD117^3,'Calcs Men No Intervention'!AA85,'Calcs Men No Intervention'!AA85^2,1,1),'Social care'!$BG$11:$BM$11)))</f>
        <v>0.15036565562850018</v>
      </c>
      <c r="AE13" s="1">
        <v>9</v>
      </c>
      <c r="AF13" s="185"/>
      <c r="AG13" s="185">
        <f>D13*'Calcs Men No Intervention'!D51*HCW_cost_year</f>
        <v>0</v>
      </c>
      <c r="AH13" s="185">
        <f>E13*'Calcs Men No Intervention'!E51*HCW_cost_year</f>
        <v>0</v>
      </c>
      <c r="AI13" s="185">
        <f>F13*'Calcs Men No Intervention'!F51*HCW_cost_year</f>
        <v>0</v>
      </c>
      <c r="AJ13" s="185">
        <f>G13*'Calcs Men No Intervention'!G51*HCW_cost_year</f>
        <v>0</v>
      </c>
      <c r="AK13" s="185">
        <f>H13*'Calcs Men No Intervention'!H51*HCW_cost_year</f>
        <v>0</v>
      </c>
      <c r="AL13" s="185">
        <f>I13*'Calcs Men No Intervention'!I51*HCW_cost_year</f>
        <v>0</v>
      </c>
      <c r="AM13" s="185">
        <f>J13*'Calcs Men No Intervention'!J51*HCW_cost_year</f>
        <v>0</v>
      </c>
      <c r="AN13" s="185">
        <f>K13*'Calcs Men No Intervention'!K51*HCW_cost_year</f>
        <v>0</v>
      </c>
      <c r="AO13" s="185">
        <f>L13*'Calcs Men No Intervention'!L51*HCW_cost_year</f>
        <v>0</v>
      </c>
      <c r="AP13" s="185">
        <f>M13*'Calcs Men No Intervention'!M51*HCW_cost_year</f>
        <v>0</v>
      </c>
      <c r="AQ13" s="185">
        <f>N13*'Calcs Men No Intervention'!N51*HCW_cost_year</f>
        <v>0</v>
      </c>
      <c r="AR13" s="185">
        <f>O13*'Calcs Men No Intervention'!O51*HCW_cost_year</f>
        <v>0</v>
      </c>
      <c r="AS13" s="185">
        <f>P13*'Calcs Men No Intervention'!P51*HCW_cost_year</f>
        <v>0</v>
      </c>
      <c r="AT13" s="185">
        <f>Q13*'Calcs Men No Intervention'!Q51*HCW_cost_year</f>
        <v>0</v>
      </c>
      <c r="AU13" s="185">
        <f>R13*'Calcs Men No Intervention'!R51*HCW_cost_year</f>
        <v>0</v>
      </c>
      <c r="AV13" s="185">
        <f>S13*'Calcs Men No Intervention'!S51*HCW_cost_year</f>
        <v>0</v>
      </c>
      <c r="AW13" s="185">
        <f>T13*'Calcs Men No Intervention'!T51*HCW_cost_year</f>
        <v>0</v>
      </c>
      <c r="AX13" s="185">
        <f>U13*'Calcs Men No Intervention'!U51*HCW_cost_year</f>
        <v>0</v>
      </c>
      <c r="AY13" s="185">
        <f>V13*'Calcs Men No Intervention'!V51*HCW_cost_year</f>
        <v>0</v>
      </c>
      <c r="AZ13" s="185">
        <f>W13*'Calcs Men No Intervention'!W51*HCW_cost_year</f>
        <v>0</v>
      </c>
      <c r="BA13" s="185">
        <f>X13*'Calcs Men No Intervention'!X51*HCW_cost_year</f>
        <v>0</v>
      </c>
      <c r="BB13" s="185">
        <f>Y13*'Calcs Men No Intervention'!Y51*HCW_cost_year</f>
        <v>0</v>
      </c>
      <c r="BC13" s="185">
        <f>Z13*'Calcs Men No Intervention'!Z51*HCW_cost_year</f>
        <v>0</v>
      </c>
      <c r="BD13" s="185">
        <f>AA13*'Calcs Men No Intervention'!AA51*HCW_cost_year</f>
        <v>0</v>
      </c>
      <c r="BE13" s="185">
        <f>AB13*'Calcs Men No Intervention'!AB51*HCW_cost_year</f>
        <v>0</v>
      </c>
      <c r="BL13" s="33" t="s">
        <v>316</v>
      </c>
      <c r="BM13">
        <v>52</v>
      </c>
    </row>
    <row r="14" spans="2:71" x14ac:dyDescent="0.3">
      <c r="B14" s="1">
        <v>10</v>
      </c>
      <c r="C14" s="67"/>
      <c r="D14" s="67"/>
      <c r="E14" s="67"/>
      <c r="F14" s="67"/>
      <c r="G14" s="67"/>
      <c r="H14" s="67"/>
      <c r="I14" s="67"/>
      <c r="J14" s="67"/>
      <c r="K14" s="67"/>
      <c r="L14" s="67"/>
      <c r="M14" s="67">
        <f>EXP(SUMPRODUCT(CHOOSE({1,2,3,4,5,6,7},'Calcs Men No Intervention'!AO118,'Calcs Men No Intervention'!AO118^2,'Calcs Men No Intervention'!AO118^3,'Calcs Men No Intervention'!L86,'Calcs Men No Intervention'!L86^2,1,1),'Social care'!$BG$11:$BM$11))/(1+EXP(SUMPRODUCT(CHOOSE({1,2,3,4,5,6,7},'Calcs Men No Intervention'!AO118,'Calcs Men No Intervention'!AO118^2,'Calcs Men No Intervention'!AO118^3,'Calcs Men No Intervention'!L86,'Calcs Men No Intervention'!L86^2,1,1),'Social care'!$BG$11:$BM$11)))</f>
        <v>0.10671199163884965</v>
      </c>
      <c r="N14" s="67">
        <f>EXP(SUMPRODUCT(CHOOSE({1,2,3,4,5,6,7},'Calcs Men No Intervention'!AP118,'Calcs Men No Intervention'!AP118^2,'Calcs Men No Intervention'!AP118^3,'Calcs Men No Intervention'!M86,'Calcs Men No Intervention'!M86^2,1,1),'Social care'!$BG$11:$BM$11))/(1+EXP(SUMPRODUCT(CHOOSE({1,2,3,4,5,6,7},'Calcs Men No Intervention'!AP118,'Calcs Men No Intervention'!AP118^2,'Calcs Men No Intervention'!AP118^3,'Calcs Men No Intervention'!M86,'Calcs Men No Intervention'!M86^2,1,1),'Social care'!$BG$11:$BM$11)))</f>
        <v>0.10566229781698926</v>
      </c>
      <c r="O14" s="67">
        <f>EXP(SUMPRODUCT(CHOOSE({1,2,3,4,5,6,7},'Calcs Men No Intervention'!AQ118,'Calcs Men No Intervention'!AQ118^2,'Calcs Men No Intervention'!AQ118^3,'Calcs Men No Intervention'!N86,'Calcs Men No Intervention'!N86^2,1,1),'Social care'!$BG$11:$BM$11))/(1+EXP(SUMPRODUCT(CHOOSE({1,2,3,4,5,6,7},'Calcs Men No Intervention'!AQ118,'Calcs Men No Intervention'!AQ118^2,'Calcs Men No Intervention'!AQ118^3,'Calcs Men No Intervention'!N86,'Calcs Men No Intervention'!N86^2,1,1),'Social care'!$BG$11:$BM$11)))</f>
        <v>0.10507017519304496</v>
      </c>
      <c r="P14" s="67">
        <f>EXP(SUMPRODUCT(CHOOSE({1,2,3,4,5,6,7},'Calcs Men No Intervention'!AR118,'Calcs Men No Intervention'!AR118^2,'Calcs Men No Intervention'!AR118^3,'Calcs Men No Intervention'!O86,'Calcs Men No Intervention'!O86^2,1,1),'Social care'!$BG$11:$BM$11))/(1+EXP(SUMPRODUCT(CHOOSE({1,2,3,4,5,6,7},'Calcs Men No Intervention'!AR118,'Calcs Men No Intervention'!AR118^2,'Calcs Men No Intervention'!AR118^3,'Calcs Men No Intervention'!O86,'Calcs Men No Intervention'!O86^2,1,1),'Social care'!$BG$11:$BM$11)))</f>
        <v>0.10492833613096461</v>
      </c>
      <c r="Q14" s="67">
        <f>EXP(SUMPRODUCT(CHOOSE({1,2,3,4,5,6,7},'Calcs Men No Intervention'!AS118,'Calcs Men No Intervention'!AS118^2,'Calcs Men No Intervention'!AS118^3,'Calcs Men No Intervention'!P86,'Calcs Men No Intervention'!P86^2,1,1),'Social care'!$BG$11:$BM$11))/(1+EXP(SUMPRODUCT(CHOOSE({1,2,3,4,5,6,7},'Calcs Men No Intervention'!AS118,'Calcs Men No Intervention'!AS118^2,'Calcs Men No Intervention'!AS118^3,'Calcs Men No Intervention'!P86,'Calcs Men No Intervention'!P86^2,1,1),'Social care'!$BG$11:$BM$11)))</f>
        <v>0.1052346032649315</v>
      </c>
      <c r="R14" s="67">
        <f>EXP(SUMPRODUCT(CHOOSE({1,2,3,4,5,6,7},'Calcs Men No Intervention'!AT118,'Calcs Men No Intervention'!AT118^2,'Calcs Men No Intervention'!AT118^3,'Calcs Men No Intervention'!Q86,'Calcs Men No Intervention'!Q86^2,1,1),'Social care'!$BG$11:$BM$11))/(1+EXP(SUMPRODUCT(CHOOSE({1,2,3,4,5,6,7},'Calcs Men No Intervention'!AT118,'Calcs Men No Intervention'!AT118^2,'Calcs Men No Intervention'!AT118^3,'Calcs Men No Intervention'!Q86,'Calcs Men No Intervention'!Q86^2,1,1),'Social care'!$BG$11:$BM$11)))</f>
        <v>0.10599186684136987</v>
      </c>
      <c r="S14" s="67">
        <f>EXP(SUMPRODUCT(CHOOSE({1,2,3,4,5,6,7},'Calcs Men No Intervention'!AU118,'Calcs Men No Intervention'!AU118^2,'Calcs Men No Intervention'!AU118^3,'Calcs Men No Intervention'!R86,'Calcs Men No Intervention'!R86^2,1,1),'Social care'!$BG$11:$BM$11))/(1+EXP(SUMPRODUCT(CHOOSE({1,2,3,4,5,6,7},'Calcs Men No Intervention'!AU118,'Calcs Men No Intervention'!AU118^2,'Calcs Men No Intervention'!AU118^3,'Calcs Men No Intervention'!R86,'Calcs Men No Intervention'!R86^2,1,1),'Social care'!$BG$11:$BM$11)))</f>
        <v>0.10720810846190691</v>
      </c>
      <c r="T14" s="67">
        <f>EXP(SUMPRODUCT(CHOOSE({1,2,3,4,5,6,7},'Calcs Men No Intervention'!AV118,'Calcs Men No Intervention'!AV118^2,'Calcs Men No Intervention'!AV118^3,'Calcs Men No Intervention'!S86,'Calcs Men No Intervention'!S86^2,1,1),'Social care'!$BG$11:$BM$11))/(1+EXP(SUMPRODUCT(CHOOSE({1,2,3,4,5,6,7},'Calcs Men No Intervention'!AV118,'Calcs Men No Intervention'!AV118^2,'Calcs Men No Intervention'!AV118^3,'Calcs Men No Intervention'!S86,'Calcs Men No Intervention'!S86^2,1,1),'Social care'!$BG$11:$BM$11)))</f>
        <v>0.10889649024841899</v>
      </c>
      <c r="U14" s="67">
        <f>EXP(SUMPRODUCT(CHOOSE({1,2,3,4,5,6,7},'Calcs Men No Intervention'!AW118,'Calcs Men No Intervention'!AW118^2,'Calcs Men No Intervention'!AW118^3,'Calcs Men No Intervention'!T86,'Calcs Men No Intervention'!T86^2,1,1),'Social care'!$BG$11:$BM$11))/(1+EXP(SUMPRODUCT(CHOOSE({1,2,3,4,5,6,7},'Calcs Men No Intervention'!AW118,'Calcs Men No Intervention'!AW118^2,'Calcs Men No Intervention'!AW118^3,'Calcs Men No Intervention'!T86,'Calcs Men No Intervention'!T86^2,1,1),'Social care'!$BG$11:$BM$11)))</f>
        <v>0.11107550777790164</v>
      </c>
      <c r="V14" s="67">
        <f>EXP(SUMPRODUCT(CHOOSE({1,2,3,4,5,6,7},'Calcs Men No Intervention'!AX118,'Calcs Men No Intervention'!AX118^2,'Calcs Men No Intervention'!AX118^3,'Calcs Men No Intervention'!U86,'Calcs Men No Intervention'!U86^2,1,1),'Social care'!$BG$11:$BM$11))/(1+EXP(SUMPRODUCT(CHOOSE({1,2,3,4,5,6,7},'Calcs Men No Intervention'!AX118,'Calcs Men No Intervention'!AX118^2,'Calcs Men No Intervention'!AX118^3,'Calcs Men No Intervention'!U86,'Calcs Men No Intervention'!U86^2,1,1),'Social care'!$BG$11:$BM$11)))</f>
        <v>0.11376920417838718</v>
      </c>
      <c r="W14" s="67">
        <f>EXP(SUMPRODUCT(CHOOSE({1,2,3,4,5,6,7},'Calcs Men No Intervention'!AY118,'Calcs Men No Intervention'!AY118^2,'Calcs Men No Intervention'!AY118^3,'Calcs Men No Intervention'!V86,'Calcs Men No Intervention'!V86^2,1,1),'Social care'!$BG$11:$BM$11))/(1+EXP(SUMPRODUCT(CHOOSE({1,2,3,4,5,6,7},'Calcs Men No Intervention'!AY118,'Calcs Men No Intervention'!AY118^2,'Calcs Men No Intervention'!AY118^3,'Calcs Men No Intervention'!V86,'Calcs Men No Intervention'!V86^2,1,1),'Social care'!$BG$11:$BM$11)))</f>
        <v>0.11700744134393111</v>
      </c>
      <c r="X14" s="67">
        <f>EXP(SUMPRODUCT(CHOOSE({1,2,3,4,5,6,7},'Calcs Men No Intervention'!AZ118,'Calcs Men No Intervention'!AZ118^2,'Calcs Men No Intervention'!AZ118^3,'Calcs Men No Intervention'!W86,'Calcs Men No Intervention'!W86^2,1,1),'Social care'!$BG$11:$BM$11))/(1+EXP(SUMPRODUCT(CHOOSE({1,2,3,4,5,6,7},'Calcs Men No Intervention'!AZ118,'Calcs Men No Intervention'!AZ118^2,'Calcs Men No Intervention'!AZ118^3,'Calcs Men No Intervention'!W86,'Calcs Men No Intervention'!W86^2,1,1),'Social care'!$BG$11:$BM$11)))</f>
        <v>0.12082622209328653</v>
      </c>
      <c r="Y14" s="67">
        <f>EXP(SUMPRODUCT(CHOOSE({1,2,3,4,5,6,7},'Calcs Men No Intervention'!BA118,'Calcs Men No Intervention'!BA118^2,'Calcs Men No Intervention'!BA118^3,'Calcs Men No Intervention'!X86,'Calcs Men No Intervention'!X86^2,1,1),'Social care'!$BG$11:$BM$11))/(1+EXP(SUMPRODUCT(CHOOSE({1,2,3,4,5,6,7},'Calcs Men No Intervention'!BA118,'Calcs Men No Intervention'!BA118^2,'Calcs Men No Intervention'!BA118^3,'Calcs Men No Intervention'!X86,'Calcs Men No Intervention'!X86^2,1,1),'Social care'!$BG$11:$BM$11)))</f>
        <v>0.12526805399884056</v>
      </c>
      <c r="Z14" s="67">
        <f>EXP(SUMPRODUCT(CHOOSE({1,2,3,4,5,6,7},'Calcs Men No Intervention'!BB118,'Calcs Men No Intervention'!BB118^2,'Calcs Men No Intervention'!BB118^3,'Calcs Men No Intervention'!Y86,'Calcs Men No Intervention'!Y86^2,1,1),'Social care'!$BG$11:$BM$11))/(1+EXP(SUMPRODUCT(CHOOSE({1,2,3,4,5,6,7},'Calcs Men No Intervention'!BB118,'Calcs Men No Intervention'!BB118^2,'Calcs Men No Intervention'!BB118^3,'Calcs Men No Intervention'!Y86,'Calcs Men No Intervention'!Y86^2,1,1),'Social care'!$BG$11:$BM$11)))</f>
        <v>0.13038234123571155</v>
      </c>
      <c r="AA14" s="67">
        <f>EXP(SUMPRODUCT(CHOOSE({1,2,3,4,5,6,7},'Calcs Men No Intervention'!BC118,'Calcs Men No Intervention'!BC118^2,'Calcs Men No Intervention'!BC118^3,'Calcs Men No Intervention'!Z86,'Calcs Men No Intervention'!Z86^2,1,1),'Social care'!$BG$11:$BM$11))/(1+EXP(SUMPRODUCT(CHOOSE({1,2,3,4,5,6,7},'Calcs Men No Intervention'!BC118,'Calcs Men No Intervention'!BC118^2,'Calcs Men No Intervention'!BC118^3,'Calcs Men No Intervention'!Z86,'Calcs Men No Intervention'!Z86^2,1,1),'Social care'!$BG$11:$BM$11)))</f>
        <v>0.13622578477794975</v>
      </c>
      <c r="AB14" s="67">
        <f>EXP(SUMPRODUCT(CHOOSE({1,2,3,4,5,6,7},'Calcs Men No Intervention'!BD118,'Calcs Men No Intervention'!BD118^2,'Calcs Men No Intervention'!BD118^3,'Calcs Men No Intervention'!AA86,'Calcs Men No Intervention'!AA86^2,1,1),'Social care'!$BG$11:$BM$11))/(1+EXP(SUMPRODUCT(CHOOSE({1,2,3,4,5,6,7},'Calcs Men No Intervention'!BD118,'Calcs Men No Intervention'!BD118^2,'Calcs Men No Intervention'!BD118^3,'Calcs Men No Intervention'!AA86,'Calcs Men No Intervention'!AA86^2,1,1),'Social care'!$BG$11:$BM$11)))</f>
        <v>0.14286276318442523</v>
      </c>
      <c r="AE14" s="1">
        <v>10</v>
      </c>
      <c r="AF14" s="185"/>
      <c r="AG14" s="185">
        <f>D14*'Calcs Men No Intervention'!D52*HCW_cost_year</f>
        <v>0</v>
      </c>
      <c r="AH14" s="185">
        <f>E14*'Calcs Men No Intervention'!E52*HCW_cost_year</f>
        <v>0</v>
      </c>
      <c r="AI14" s="185">
        <f>F14*'Calcs Men No Intervention'!F52*HCW_cost_year</f>
        <v>0</v>
      </c>
      <c r="AJ14" s="185">
        <f>G14*'Calcs Men No Intervention'!G52*HCW_cost_year</f>
        <v>0</v>
      </c>
      <c r="AK14" s="185">
        <f>H14*'Calcs Men No Intervention'!H52*HCW_cost_year</f>
        <v>0</v>
      </c>
      <c r="AL14" s="185">
        <f>I14*'Calcs Men No Intervention'!I52*HCW_cost_year</f>
        <v>0</v>
      </c>
      <c r="AM14" s="185">
        <f>J14*'Calcs Men No Intervention'!J52*HCW_cost_year</f>
        <v>0</v>
      </c>
      <c r="AN14" s="185">
        <f>K14*'Calcs Men No Intervention'!K52*HCW_cost_year</f>
        <v>0</v>
      </c>
      <c r="AO14" s="185">
        <f>L14*'Calcs Men No Intervention'!L52*HCW_cost_year</f>
        <v>0</v>
      </c>
      <c r="AP14" s="185">
        <f>M14*'Calcs Men No Intervention'!M52*HCW_cost_year</f>
        <v>0</v>
      </c>
      <c r="AQ14" s="185">
        <f>N14*'Calcs Men No Intervention'!N52*HCW_cost_year</f>
        <v>0</v>
      </c>
      <c r="AR14" s="185">
        <f>O14*'Calcs Men No Intervention'!O52*HCW_cost_year</f>
        <v>0</v>
      </c>
      <c r="AS14" s="185">
        <f>P14*'Calcs Men No Intervention'!P52*HCW_cost_year</f>
        <v>0</v>
      </c>
      <c r="AT14" s="185">
        <f>Q14*'Calcs Men No Intervention'!Q52*HCW_cost_year</f>
        <v>0</v>
      </c>
      <c r="AU14" s="185">
        <f>R14*'Calcs Men No Intervention'!R52*HCW_cost_year</f>
        <v>0</v>
      </c>
      <c r="AV14" s="185">
        <f>S14*'Calcs Men No Intervention'!S52*HCW_cost_year</f>
        <v>0</v>
      </c>
      <c r="AW14" s="185">
        <f>T14*'Calcs Men No Intervention'!T52*HCW_cost_year</f>
        <v>0</v>
      </c>
      <c r="AX14" s="185">
        <f>U14*'Calcs Men No Intervention'!U52*HCW_cost_year</f>
        <v>0</v>
      </c>
      <c r="AY14" s="185">
        <f>V14*'Calcs Men No Intervention'!V52*HCW_cost_year</f>
        <v>0</v>
      </c>
      <c r="AZ14" s="185">
        <f>W14*'Calcs Men No Intervention'!W52*HCW_cost_year</f>
        <v>0</v>
      </c>
      <c r="BA14" s="185">
        <f>X14*'Calcs Men No Intervention'!X52*HCW_cost_year</f>
        <v>0</v>
      </c>
      <c r="BB14" s="185">
        <f>Y14*'Calcs Men No Intervention'!Y52*HCW_cost_year</f>
        <v>0</v>
      </c>
      <c r="BC14" s="185">
        <f>Z14*'Calcs Men No Intervention'!Z52*HCW_cost_year</f>
        <v>0</v>
      </c>
      <c r="BD14" s="185">
        <f>AA14*'Calcs Men No Intervention'!AA52*HCW_cost_year</f>
        <v>0</v>
      </c>
      <c r="BE14" s="185">
        <f>AB14*'Calcs Men No Intervention'!AB52*HCW_cost_year</f>
        <v>0</v>
      </c>
      <c r="BF14" s="169"/>
      <c r="BL14" s="33" t="s">
        <v>669</v>
      </c>
      <c r="BM14" s="309">
        <f>prop_careneed_met</f>
        <v>0.1</v>
      </c>
      <c r="BO14" t="s">
        <v>572</v>
      </c>
    </row>
    <row r="15" spans="2:71" x14ac:dyDescent="0.3">
      <c r="B15" s="1">
        <v>11</v>
      </c>
      <c r="C15" s="67"/>
      <c r="D15" s="67"/>
      <c r="E15" s="67"/>
      <c r="F15" s="67"/>
      <c r="G15" s="67"/>
      <c r="H15" s="67"/>
      <c r="I15" s="67"/>
      <c r="J15" s="67"/>
      <c r="K15" s="67"/>
      <c r="L15" s="67"/>
      <c r="M15" s="67"/>
      <c r="N15" s="67">
        <f>EXP(SUMPRODUCT(CHOOSE({1,2,3,4,5,6,7},'Calcs Men No Intervention'!AP119,'Calcs Men No Intervention'!AP119^2,'Calcs Men No Intervention'!AP119^3,'Calcs Men No Intervention'!M87,'Calcs Men No Intervention'!M87^2,1,1),'Social care'!$BG$11:$BM$11))/(1+EXP(SUMPRODUCT(CHOOSE({1,2,3,4,5,6,7},'Calcs Men No Intervention'!AP119,'Calcs Men No Intervention'!AP119^2,'Calcs Men No Intervention'!AP119^3,'Calcs Men No Intervention'!M87,'Calcs Men No Intervention'!M87^2,1,1),'Social care'!$BG$11:$BM$11)))</f>
        <v>0.10671199163884965</v>
      </c>
      <c r="O15" s="67">
        <f>EXP(SUMPRODUCT(CHOOSE({1,2,3,4,5,6,7},'Calcs Men No Intervention'!AQ119,'Calcs Men No Intervention'!AQ119^2,'Calcs Men No Intervention'!AQ119^3,'Calcs Men No Intervention'!N87,'Calcs Men No Intervention'!N87^2,1,1),'Social care'!$BG$11:$BM$11))/(1+EXP(SUMPRODUCT(CHOOSE({1,2,3,4,5,6,7},'Calcs Men No Intervention'!AQ119,'Calcs Men No Intervention'!AQ119^2,'Calcs Men No Intervention'!AQ119^3,'Calcs Men No Intervention'!N87,'Calcs Men No Intervention'!N87^2,1,1),'Social care'!$BG$11:$BM$11)))</f>
        <v>0.10566229781698926</v>
      </c>
      <c r="P15" s="67">
        <f>EXP(SUMPRODUCT(CHOOSE({1,2,3,4,5,6,7},'Calcs Men No Intervention'!AR119,'Calcs Men No Intervention'!AR119^2,'Calcs Men No Intervention'!AR119^3,'Calcs Men No Intervention'!O87,'Calcs Men No Intervention'!O87^2,1,1),'Social care'!$BG$11:$BM$11))/(1+EXP(SUMPRODUCT(CHOOSE({1,2,3,4,5,6,7},'Calcs Men No Intervention'!AR119,'Calcs Men No Intervention'!AR119^2,'Calcs Men No Intervention'!AR119^3,'Calcs Men No Intervention'!O87,'Calcs Men No Intervention'!O87^2,1,1),'Social care'!$BG$11:$BM$11)))</f>
        <v>0.10507017519304496</v>
      </c>
      <c r="Q15" s="67">
        <f>EXP(SUMPRODUCT(CHOOSE({1,2,3,4,5,6,7},'Calcs Men No Intervention'!AS119,'Calcs Men No Intervention'!AS119^2,'Calcs Men No Intervention'!AS119^3,'Calcs Men No Intervention'!P87,'Calcs Men No Intervention'!P87^2,1,1),'Social care'!$BG$11:$BM$11))/(1+EXP(SUMPRODUCT(CHOOSE({1,2,3,4,5,6,7},'Calcs Men No Intervention'!AS119,'Calcs Men No Intervention'!AS119^2,'Calcs Men No Intervention'!AS119^3,'Calcs Men No Intervention'!P87,'Calcs Men No Intervention'!P87^2,1,1),'Social care'!$BG$11:$BM$11)))</f>
        <v>0.10492833613096461</v>
      </c>
      <c r="R15" s="67">
        <f>EXP(SUMPRODUCT(CHOOSE({1,2,3,4,5,6,7},'Calcs Men No Intervention'!AT119,'Calcs Men No Intervention'!AT119^2,'Calcs Men No Intervention'!AT119^3,'Calcs Men No Intervention'!Q87,'Calcs Men No Intervention'!Q87^2,1,1),'Social care'!$BG$11:$BM$11))/(1+EXP(SUMPRODUCT(CHOOSE({1,2,3,4,5,6,7},'Calcs Men No Intervention'!AT119,'Calcs Men No Intervention'!AT119^2,'Calcs Men No Intervention'!AT119^3,'Calcs Men No Intervention'!Q87,'Calcs Men No Intervention'!Q87^2,1,1),'Social care'!$BG$11:$BM$11)))</f>
        <v>0.1052346032649315</v>
      </c>
      <c r="S15" s="67">
        <f>EXP(SUMPRODUCT(CHOOSE({1,2,3,4,5,6,7},'Calcs Men No Intervention'!AU119,'Calcs Men No Intervention'!AU119^2,'Calcs Men No Intervention'!AU119^3,'Calcs Men No Intervention'!R87,'Calcs Men No Intervention'!R87^2,1,1),'Social care'!$BG$11:$BM$11))/(1+EXP(SUMPRODUCT(CHOOSE({1,2,3,4,5,6,7},'Calcs Men No Intervention'!AU119,'Calcs Men No Intervention'!AU119^2,'Calcs Men No Intervention'!AU119^3,'Calcs Men No Intervention'!R87,'Calcs Men No Intervention'!R87^2,1,1),'Social care'!$BG$11:$BM$11)))</f>
        <v>0.10599186684136987</v>
      </c>
      <c r="T15" s="67">
        <f>EXP(SUMPRODUCT(CHOOSE({1,2,3,4,5,6,7},'Calcs Men No Intervention'!AV119,'Calcs Men No Intervention'!AV119^2,'Calcs Men No Intervention'!AV119^3,'Calcs Men No Intervention'!S87,'Calcs Men No Intervention'!S87^2,1,1),'Social care'!$BG$11:$BM$11))/(1+EXP(SUMPRODUCT(CHOOSE({1,2,3,4,5,6,7},'Calcs Men No Intervention'!AV119,'Calcs Men No Intervention'!AV119^2,'Calcs Men No Intervention'!AV119^3,'Calcs Men No Intervention'!S87,'Calcs Men No Intervention'!S87^2,1,1),'Social care'!$BG$11:$BM$11)))</f>
        <v>0.10720810846190691</v>
      </c>
      <c r="U15" s="67">
        <f>EXP(SUMPRODUCT(CHOOSE({1,2,3,4,5,6,7},'Calcs Men No Intervention'!AW119,'Calcs Men No Intervention'!AW119^2,'Calcs Men No Intervention'!AW119^3,'Calcs Men No Intervention'!T87,'Calcs Men No Intervention'!T87^2,1,1),'Social care'!$BG$11:$BM$11))/(1+EXP(SUMPRODUCT(CHOOSE({1,2,3,4,5,6,7},'Calcs Men No Intervention'!AW119,'Calcs Men No Intervention'!AW119^2,'Calcs Men No Intervention'!AW119^3,'Calcs Men No Intervention'!T87,'Calcs Men No Intervention'!T87^2,1,1),'Social care'!$BG$11:$BM$11)))</f>
        <v>0.10889649024841899</v>
      </c>
      <c r="V15" s="67">
        <f>EXP(SUMPRODUCT(CHOOSE({1,2,3,4,5,6,7},'Calcs Men No Intervention'!AX119,'Calcs Men No Intervention'!AX119^2,'Calcs Men No Intervention'!AX119^3,'Calcs Men No Intervention'!U87,'Calcs Men No Intervention'!U87^2,1,1),'Social care'!$BG$11:$BM$11))/(1+EXP(SUMPRODUCT(CHOOSE({1,2,3,4,5,6,7},'Calcs Men No Intervention'!AX119,'Calcs Men No Intervention'!AX119^2,'Calcs Men No Intervention'!AX119^3,'Calcs Men No Intervention'!U87,'Calcs Men No Intervention'!U87^2,1,1),'Social care'!$BG$11:$BM$11)))</f>
        <v>0.11107550777790164</v>
      </c>
      <c r="W15" s="67">
        <f>EXP(SUMPRODUCT(CHOOSE({1,2,3,4,5,6,7},'Calcs Men No Intervention'!AY119,'Calcs Men No Intervention'!AY119^2,'Calcs Men No Intervention'!AY119^3,'Calcs Men No Intervention'!V87,'Calcs Men No Intervention'!V87^2,1,1),'Social care'!$BG$11:$BM$11))/(1+EXP(SUMPRODUCT(CHOOSE({1,2,3,4,5,6,7},'Calcs Men No Intervention'!AY119,'Calcs Men No Intervention'!AY119^2,'Calcs Men No Intervention'!AY119^3,'Calcs Men No Intervention'!V87,'Calcs Men No Intervention'!V87^2,1,1),'Social care'!$BG$11:$BM$11)))</f>
        <v>0.11376920417838718</v>
      </c>
      <c r="X15" s="67">
        <f>EXP(SUMPRODUCT(CHOOSE({1,2,3,4,5,6,7},'Calcs Men No Intervention'!AZ119,'Calcs Men No Intervention'!AZ119^2,'Calcs Men No Intervention'!AZ119^3,'Calcs Men No Intervention'!W87,'Calcs Men No Intervention'!W87^2,1,1),'Social care'!$BG$11:$BM$11))/(1+EXP(SUMPRODUCT(CHOOSE({1,2,3,4,5,6,7},'Calcs Men No Intervention'!AZ119,'Calcs Men No Intervention'!AZ119^2,'Calcs Men No Intervention'!AZ119^3,'Calcs Men No Intervention'!W87,'Calcs Men No Intervention'!W87^2,1,1),'Social care'!$BG$11:$BM$11)))</f>
        <v>0.11700744134393111</v>
      </c>
      <c r="Y15" s="67">
        <f>EXP(SUMPRODUCT(CHOOSE({1,2,3,4,5,6,7},'Calcs Men No Intervention'!BA119,'Calcs Men No Intervention'!BA119^2,'Calcs Men No Intervention'!BA119^3,'Calcs Men No Intervention'!X87,'Calcs Men No Intervention'!X87^2,1,1),'Social care'!$BG$11:$BM$11))/(1+EXP(SUMPRODUCT(CHOOSE({1,2,3,4,5,6,7},'Calcs Men No Intervention'!BA119,'Calcs Men No Intervention'!BA119^2,'Calcs Men No Intervention'!BA119^3,'Calcs Men No Intervention'!X87,'Calcs Men No Intervention'!X87^2,1,1),'Social care'!$BG$11:$BM$11)))</f>
        <v>0.12082622209328653</v>
      </c>
      <c r="Z15" s="67">
        <f>EXP(SUMPRODUCT(CHOOSE({1,2,3,4,5,6,7},'Calcs Men No Intervention'!BB119,'Calcs Men No Intervention'!BB119^2,'Calcs Men No Intervention'!BB119^3,'Calcs Men No Intervention'!Y87,'Calcs Men No Intervention'!Y87^2,1,1),'Social care'!$BG$11:$BM$11))/(1+EXP(SUMPRODUCT(CHOOSE({1,2,3,4,5,6,7},'Calcs Men No Intervention'!BB119,'Calcs Men No Intervention'!BB119^2,'Calcs Men No Intervention'!BB119^3,'Calcs Men No Intervention'!Y87,'Calcs Men No Intervention'!Y87^2,1,1),'Social care'!$BG$11:$BM$11)))</f>
        <v>0.12526805399884056</v>
      </c>
      <c r="AA15" s="67">
        <f>EXP(SUMPRODUCT(CHOOSE({1,2,3,4,5,6,7},'Calcs Men No Intervention'!BC119,'Calcs Men No Intervention'!BC119^2,'Calcs Men No Intervention'!BC119^3,'Calcs Men No Intervention'!Z87,'Calcs Men No Intervention'!Z87^2,1,1),'Social care'!$BG$11:$BM$11))/(1+EXP(SUMPRODUCT(CHOOSE({1,2,3,4,5,6,7},'Calcs Men No Intervention'!BC119,'Calcs Men No Intervention'!BC119^2,'Calcs Men No Intervention'!BC119^3,'Calcs Men No Intervention'!Z87,'Calcs Men No Intervention'!Z87^2,1,1),'Social care'!$BG$11:$BM$11)))</f>
        <v>0.13038234123571155</v>
      </c>
      <c r="AB15" s="67">
        <f>EXP(SUMPRODUCT(CHOOSE({1,2,3,4,5,6,7},'Calcs Men No Intervention'!BD119,'Calcs Men No Intervention'!BD119^2,'Calcs Men No Intervention'!BD119^3,'Calcs Men No Intervention'!AA87,'Calcs Men No Intervention'!AA87^2,1,1),'Social care'!$BG$11:$BM$11))/(1+EXP(SUMPRODUCT(CHOOSE({1,2,3,4,5,6,7},'Calcs Men No Intervention'!BD119,'Calcs Men No Intervention'!BD119^2,'Calcs Men No Intervention'!BD119^3,'Calcs Men No Intervention'!AA87,'Calcs Men No Intervention'!AA87^2,1,1),'Social care'!$BG$11:$BM$11)))</f>
        <v>0.13622578477794975</v>
      </c>
      <c r="AE15" s="1">
        <v>11</v>
      </c>
      <c r="AF15" s="185"/>
      <c r="AG15" s="185">
        <f>D15*'Calcs Men No Intervention'!D53*HCW_cost_year</f>
        <v>0</v>
      </c>
      <c r="AH15" s="185">
        <f>E15*'Calcs Men No Intervention'!E53*HCW_cost_year</f>
        <v>0</v>
      </c>
      <c r="AI15" s="185">
        <f>F15*'Calcs Men No Intervention'!F53*HCW_cost_year</f>
        <v>0</v>
      </c>
      <c r="AJ15" s="185">
        <f>G15*'Calcs Men No Intervention'!G53*HCW_cost_year</f>
        <v>0</v>
      </c>
      <c r="AK15" s="185">
        <f>H15*'Calcs Men No Intervention'!H53*HCW_cost_year</f>
        <v>0</v>
      </c>
      <c r="AL15" s="185">
        <f>I15*'Calcs Men No Intervention'!I53*HCW_cost_year</f>
        <v>0</v>
      </c>
      <c r="AM15" s="185">
        <f>J15*'Calcs Men No Intervention'!J53*HCW_cost_year</f>
        <v>0</v>
      </c>
      <c r="AN15" s="185">
        <f>K15*'Calcs Men No Intervention'!K53*HCW_cost_year</f>
        <v>0</v>
      </c>
      <c r="AO15" s="185">
        <f>L15*'Calcs Men No Intervention'!L53*HCW_cost_year</f>
        <v>0</v>
      </c>
      <c r="AP15" s="185">
        <f>M15*'Calcs Men No Intervention'!M53*HCW_cost_year</f>
        <v>0</v>
      </c>
      <c r="AQ15" s="185">
        <f>N15*'Calcs Men No Intervention'!N53*HCW_cost_year</f>
        <v>0</v>
      </c>
      <c r="AR15" s="185">
        <f>O15*'Calcs Men No Intervention'!O53*HCW_cost_year</f>
        <v>0</v>
      </c>
      <c r="AS15" s="185">
        <f>P15*'Calcs Men No Intervention'!P53*HCW_cost_year</f>
        <v>0</v>
      </c>
      <c r="AT15" s="185">
        <f>Q15*'Calcs Men No Intervention'!Q53*HCW_cost_year</f>
        <v>0</v>
      </c>
      <c r="AU15" s="185">
        <f>R15*'Calcs Men No Intervention'!R53*HCW_cost_year</f>
        <v>0</v>
      </c>
      <c r="AV15" s="185">
        <f>S15*'Calcs Men No Intervention'!S53*HCW_cost_year</f>
        <v>0</v>
      </c>
      <c r="AW15" s="185">
        <f>T15*'Calcs Men No Intervention'!T53*HCW_cost_year</f>
        <v>0</v>
      </c>
      <c r="AX15" s="185">
        <f>U15*'Calcs Men No Intervention'!U53*HCW_cost_year</f>
        <v>0</v>
      </c>
      <c r="AY15" s="185">
        <f>V15*'Calcs Men No Intervention'!V53*HCW_cost_year</f>
        <v>0</v>
      </c>
      <c r="AZ15" s="185">
        <f>W15*'Calcs Men No Intervention'!W53*HCW_cost_year</f>
        <v>0</v>
      </c>
      <c r="BA15" s="185">
        <f>X15*'Calcs Men No Intervention'!X53*HCW_cost_year</f>
        <v>0</v>
      </c>
      <c r="BB15" s="185">
        <f>Y15*'Calcs Men No Intervention'!Y53*HCW_cost_year</f>
        <v>0</v>
      </c>
      <c r="BC15" s="185">
        <f>Z15*'Calcs Men No Intervention'!Z53*HCW_cost_year</f>
        <v>0</v>
      </c>
      <c r="BD15" s="185">
        <f>AA15*'Calcs Men No Intervention'!AA53*HCW_cost_year</f>
        <v>0</v>
      </c>
      <c r="BE15" s="185">
        <f>AB15*'Calcs Men No Intervention'!AB53*HCW_cost_year</f>
        <v>0</v>
      </c>
      <c r="BF15" s="169"/>
      <c r="BL15" s="33" t="s">
        <v>667</v>
      </c>
      <c r="BM15" s="364">
        <v>10.173</v>
      </c>
      <c r="BO15" t="s">
        <v>666</v>
      </c>
    </row>
    <row r="16" spans="2:71" x14ac:dyDescent="0.3">
      <c r="B16" s="1">
        <v>12</v>
      </c>
      <c r="C16" s="67"/>
      <c r="D16" s="67"/>
      <c r="E16" s="67"/>
      <c r="F16" s="67"/>
      <c r="G16" s="67"/>
      <c r="H16" s="67"/>
      <c r="I16" s="67"/>
      <c r="J16" s="67"/>
      <c r="K16" s="67"/>
      <c r="L16" s="67"/>
      <c r="M16" s="67"/>
      <c r="N16" s="67"/>
      <c r="O16" s="67">
        <f>EXP(SUMPRODUCT(CHOOSE({1,2,3,4,5,6,7},'Calcs Men No Intervention'!AQ120,'Calcs Men No Intervention'!AQ120^2,'Calcs Men No Intervention'!AQ120^3,'Calcs Men No Intervention'!N88,'Calcs Men No Intervention'!N88^2,1,1),'Social care'!$BG$11:$BM$11))/(1+EXP(SUMPRODUCT(CHOOSE({1,2,3,4,5,6,7},'Calcs Men No Intervention'!AQ120,'Calcs Men No Intervention'!AQ120^2,'Calcs Men No Intervention'!AQ120^3,'Calcs Men No Intervention'!N88,'Calcs Men No Intervention'!N88^2,1,1),'Social care'!$BG$11:$BM$11)))</f>
        <v>0.10671199163884965</v>
      </c>
      <c r="P16" s="67">
        <f>EXP(SUMPRODUCT(CHOOSE({1,2,3,4,5,6,7},'Calcs Men No Intervention'!AR120,'Calcs Men No Intervention'!AR120^2,'Calcs Men No Intervention'!AR120^3,'Calcs Men No Intervention'!O88,'Calcs Men No Intervention'!O88^2,1,1),'Social care'!$BG$11:$BM$11))/(1+EXP(SUMPRODUCT(CHOOSE({1,2,3,4,5,6,7},'Calcs Men No Intervention'!AR120,'Calcs Men No Intervention'!AR120^2,'Calcs Men No Intervention'!AR120^3,'Calcs Men No Intervention'!O88,'Calcs Men No Intervention'!O88^2,1,1),'Social care'!$BG$11:$BM$11)))</f>
        <v>0.10566229781698926</v>
      </c>
      <c r="Q16" s="67">
        <f>EXP(SUMPRODUCT(CHOOSE({1,2,3,4,5,6,7},'Calcs Men No Intervention'!AS120,'Calcs Men No Intervention'!AS120^2,'Calcs Men No Intervention'!AS120^3,'Calcs Men No Intervention'!P88,'Calcs Men No Intervention'!P88^2,1,1),'Social care'!$BG$11:$BM$11))/(1+EXP(SUMPRODUCT(CHOOSE({1,2,3,4,5,6,7},'Calcs Men No Intervention'!AS120,'Calcs Men No Intervention'!AS120^2,'Calcs Men No Intervention'!AS120^3,'Calcs Men No Intervention'!P88,'Calcs Men No Intervention'!P88^2,1,1),'Social care'!$BG$11:$BM$11)))</f>
        <v>0.10507017519304496</v>
      </c>
      <c r="R16" s="67">
        <f>EXP(SUMPRODUCT(CHOOSE({1,2,3,4,5,6,7},'Calcs Men No Intervention'!AT120,'Calcs Men No Intervention'!AT120^2,'Calcs Men No Intervention'!AT120^3,'Calcs Men No Intervention'!Q88,'Calcs Men No Intervention'!Q88^2,1,1),'Social care'!$BG$11:$BM$11))/(1+EXP(SUMPRODUCT(CHOOSE({1,2,3,4,5,6,7},'Calcs Men No Intervention'!AT120,'Calcs Men No Intervention'!AT120^2,'Calcs Men No Intervention'!AT120^3,'Calcs Men No Intervention'!Q88,'Calcs Men No Intervention'!Q88^2,1,1),'Social care'!$BG$11:$BM$11)))</f>
        <v>0.10492833613096461</v>
      </c>
      <c r="S16" s="67">
        <f>EXP(SUMPRODUCT(CHOOSE({1,2,3,4,5,6,7},'Calcs Men No Intervention'!AU120,'Calcs Men No Intervention'!AU120^2,'Calcs Men No Intervention'!AU120^3,'Calcs Men No Intervention'!R88,'Calcs Men No Intervention'!R88^2,1,1),'Social care'!$BG$11:$BM$11))/(1+EXP(SUMPRODUCT(CHOOSE({1,2,3,4,5,6,7},'Calcs Men No Intervention'!AU120,'Calcs Men No Intervention'!AU120^2,'Calcs Men No Intervention'!AU120^3,'Calcs Men No Intervention'!R88,'Calcs Men No Intervention'!R88^2,1,1),'Social care'!$BG$11:$BM$11)))</f>
        <v>0.1052346032649315</v>
      </c>
      <c r="T16" s="67">
        <f>EXP(SUMPRODUCT(CHOOSE({1,2,3,4,5,6,7},'Calcs Men No Intervention'!AV120,'Calcs Men No Intervention'!AV120^2,'Calcs Men No Intervention'!AV120^3,'Calcs Men No Intervention'!S88,'Calcs Men No Intervention'!S88^2,1,1),'Social care'!$BG$11:$BM$11))/(1+EXP(SUMPRODUCT(CHOOSE({1,2,3,4,5,6,7},'Calcs Men No Intervention'!AV120,'Calcs Men No Intervention'!AV120^2,'Calcs Men No Intervention'!AV120^3,'Calcs Men No Intervention'!S88,'Calcs Men No Intervention'!S88^2,1,1),'Social care'!$BG$11:$BM$11)))</f>
        <v>0.10599186684136987</v>
      </c>
      <c r="U16" s="67">
        <f>EXP(SUMPRODUCT(CHOOSE({1,2,3,4,5,6,7},'Calcs Men No Intervention'!AW120,'Calcs Men No Intervention'!AW120^2,'Calcs Men No Intervention'!AW120^3,'Calcs Men No Intervention'!T88,'Calcs Men No Intervention'!T88^2,1,1),'Social care'!$BG$11:$BM$11))/(1+EXP(SUMPRODUCT(CHOOSE({1,2,3,4,5,6,7},'Calcs Men No Intervention'!AW120,'Calcs Men No Intervention'!AW120^2,'Calcs Men No Intervention'!AW120^3,'Calcs Men No Intervention'!T88,'Calcs Men No Intervention'!T88^2,1,1),'Social care'!$BG$11:$BM$11)))</f>
        <v>0.10720810846190691</v>
      </c>
      <c r="V16" s="67">
        <f>EXP(SUMPRODUCT(CHOOSE({1,2,3,4,5,6,7},'Calcs Men No Intervention'!AX120,'Calcs Men No Intervention'!AX120^2,'Calcs Men No Intervention'!AX120^3,'Calcs Men No Intervention'!U88,'Calcs Men No Intervention'!U88^2,1,1),'Social care'!$BG$11:$BM$11))/(1+EXP(SUMPRODUCT(CHOOSE({1,2,3,4,5,6,7},'Calcs Men No Intervention'!AX120,'Calcs Men No Intervention'!AX120^2,'Calcs Men No Intervention'!AX120^3,'Calcs Men No Intervention'!U88,'Calcs Men No Intervention'!U88^2,1,1),'Social care'!$BG$11:$BM$11)))</f>
        <v>0.10889649024841899</v>
      </c>
      <c r="W16" s="67">
        <f>EXP(SUMPRODUCT(CHOOSE({1,2,3,4,5,6,7},'Calcs Men No Intervention'!AY120,'Calcs Men No Intervention'!AY120^2,'Calcs Men No Intervention'!AY120^3,'Calcs Men No Intervention'!V88,'Calcs Men No Intervention'!V88^2,1,1),'Social care'!$BG$11:$BM$11))/(1+EXP(SUMPRODUCT(CHOOSE({1,2,3,4,5,6,7},'Calcs Men No Intervention'!AY120,'Calcs Men No Intervention'!AY120^2,'Calcs Men No Intervention'!AY120^3,'Calcs Men No Intervention'!V88,'Calcs Men No Intervention'!V88^2,1,1),'Social care'!$BG$11:$BM$11)))</f>
        <v>0.11107550777790164</v>
      </c>
      <c r="X16" s="67">
        <f>EXP(SUMPRODUCT(CHOOSE({1,2,3,4,5,6,7},'Calcs Men No Intervention'!AZ120,'Calcs Men No Intervention'!AZ120^2,'Calcs Men No Intervention'!AZ120^3,'Calcs Men No Intervention'!W88,'Calcs Men No Intervention'!W88^2,1,1),'Social care'!$BG$11:$BM$11))/(1+EXP(SUMPRODUCT(CHOOSE({1,2,3,4,5,6,7},'Calcs Men No Intervention'!AZ120,'Calcs Men No Intervention'!AZ120^2,'Calcs Men No Intervention'!AZ120^3,'Calcs Men No Intervention'!W88,'Calcs Men No Intervention'!W88^2,1,1),'Social care'!$BG$11:$BM$11)))</f>
        <v>0.11376920417838718</v>
      </c>
      <c r="Y16" s="67">
        <f>EXP(SUMPRODUCT(CHOOSE({1,2,3,4,5,6,7},'Calcs Men No Intervention'!BA120,'Calcs Men No Intervention'!BA120^2,'Calcs Men No Intervention'!BA120^3,'Calcs Men No Intervention'!X88,'Calcs Men No Intervention'!X88^2,1,1),'Social care'!$BG$11:$BM$11))/(1+EXP(SUMPRODUCT(CHOOSE({1,2,3,4,5,6,7},'Calcs Men No Intervention'!BA120,'Calcs Men No Intervention'!BA120^2,'Calcs Men No Intervention'!BA120^3,'Calcs Men No Intervention'!X88,'Calcs Men No Intervention'!X88^2,1,1),'Social care'!$BG$11:$BM$11)))</f>
        <v>0.11700744134393111</v>
      </c>
      <c r="Z16" s="67">
        <f>EXP(SUMPRODUCT(CHOOSE({1,2,3,4,5,6,7},'Calcs Men No Intervention'!BB120,'Calcs Men No Intervention'!BB120^2,'Calcs Men No Intervention'!BB120^3,'Calcs Men No Intervention'!Y88,'Calcs Men No Intervention'!Y88^2,1,1),'Social care'!$BG$11:$BM$11))/(1+EXP(SUMPRODUCT(CHOOSE({1,2,3,4,5,6,7},'Calcs Men No Intervention'!BB120,'Calcs Men No Intervention'!BB120^2,'Calcs Men No Intervention'!BB120^3,'Calcs Men No Intervention'!Y88,'Calcs Men No Intervention'!Y88^2,1,1),'Social care'!$BG$11:$BM$11)))</f>
        <v>0.12082622209328653</v>
      </c>
      <c r="AA16" s="67">
        <f>EXP(SUMPRODUCT(CHOOSE({1,2,3,4,5,6,7},'Calcs Men No Intervention'!BC120,'Calcs Men No Intervention'!BC120^2,'Calcs Men No Intervention'!BC120^3,'Calcs Men No Intervention'!Z88,'Calcs Men No Intervention'!Z88^2,1,1),'Social care'!$BG$11:$BM$11))/(1+EXP(SUMPRODUCT(CHOOSE({1,2,3,4,5,6,7},'Calcs Men No Intervention'!BC120,'Calcs Men No Intervention'!BC120^2,'Calcs Men No Intervention'!BC120^3,'Calcs Men No Intervention'!Z88,'Calcs Men No Intervention'!Z88^2,1,1),'Social care'!$BG$11:$BM$11)))</f>
        <v>0.12526805399884056</v>
      </c>
      <c r="AB16" s="67">
        <f>EXP(SUMPRODUCT(CHOOSE({1,2,3,4,5,6,7},'Calcs Men No Intervention'!BD120,'Calcs Men No Intervention'!BD120^2,'Calcs Men No Intervention'!BD120^3,'Calcs Men No Intervention'!AA88,'Calcs Men No Intervention'!AA88^2,1,1),'Social care'!$BG$11:$BM$11))/(1+EXP(SUMPRODUCT(CHOOSE({1,2,3,4,5,6,7},'Calcs Men No Intervention'!BD120,'Calcs Men No Intervention'!BD120^2,'Calcs Men No Intervention'!BD120^3,'Calcs Men No Intervention'!AA88,'Calcs Men No Intervention'!AA88^2,1,1),'Social care'!$BG$11:$BM$11)))</f>
        <v>0.13038234123571155</v>
      </c>
      <c r="AE16" s="1">
        <v>12</v>
      </c>
      <c r="AF16" s="185"/>
      <c r="AG16" s="185">
        <f>D16*'Calcs Men No Intervention'!D54*HCW_cost_year</f>
        <v>0</v>
      </c>
      <c r="AH16" s="185">
        <f>E16*'Calcs Men No Intervention'!E54*HCW_cost_year</f>
        <v>0</v>
      </c>
      <c r="AI16" s="185">
        <f>F16*'Calcs Men No Intervention'!F54*HCW_cost_year</f>
        <v>0</v>
      </c>
      <c r="AJ16" s="185">
        <f>G16*'Calcs Men No Intervention'!G54*HCW_cost_year</f>
        <v>0</v>
      </c>
      <c r="AK16" s="185">
        <f>H16*'Calcs Men No Intervention'!H54*HCW_cost_year</f>
        <v>0</v>
      </c>
      <c r="AL16" s="185">
        <f>I16*'Calcs Men No Intervention'!I54*HCW_cost_year</f>
        <v>0</v>
      </c>
      <c r="AM16" s="185">
        <f>J16*'Calcs Men No Intervention'!J54*HCW_cost_year</f>
        <v>0</v>
      </c>
      <c r="AN16" s="185">
        <f>K16*'Calcs Men No Intervention'!K54*HCW_cost_year</f>
        <v>0</v>
      </c>
      <c r="AO16" s="185">
        <f>L16*'Calcs Men No Intervention'!L54*HCW_cost_year</f>
        <v>0</v>
      </c>
      <c r="AP16" s="185">
        <f>M16*'Calcs Men No Intervention'!M54*HCW_cost_year</f>
        <v>0</v>
      </c>
      <c r="AQ16" s="185">
        <f>N16*'Calcs Men No Intervention'!N54*HCW_cost_year</f>
        <v>0</v>
      </c>
      <c r="AR16" s="185">
        <f>O16*'Calcs Men No Intervention'!O54*HCW_cost_year</f>
        <v>0</v>
      </c>
      <c r="AS16" s="185">
        <f>P16*'Calcs Men No Intervention'!P54*HCW_cost_year</f>
        <v>0</v>
      </c>
      <c r="AT16" s="185">
        <f>Q16*'Calcs Men No Intervention'!Q54*HCW_cost_year</f>
        <v>0</v>
      </c>
      <c r="AU16" s="185">
        <f>R16*'Calcs Men No Intervention'!R54*HCW_cost_year</f>
        <v>0</v>
      </c>
      <c r="AV16" s="185">
        <f>S16*'Calcs Men No Intervention'!S54*HCW_cost_year</f>
        <v>0</v>
      </c>
      <c r="AW16" s="185">
        <f>T16*'Calcs Men No Intervention'!T54*HCW_cost_year</f>
        <v>0</v>
      </c>
      <c r="AX16" s="185">
        <f>U16*'Calcs Men No Intervention'!U54*HCW_cost_year</f>
        <v>0</v>
      </c>
      <c r="AY16" s="185">
        <f>V16*'Calcs Men No Intervention'!V54*HCW_cost_year</f>
        <v>0</v>
      </c>
      <c r="AZ16" s="185">
        <f>W16*'Calcs Men No Intervention'!W54*HCW_cost_year</f>
        <v>0</v>
      </c>
      <c r="BA16" s="185">
        <f>X16*'Calcs Men No Intervention'!X54*HCW_cost_year</f>
        <v>0</v>
      </c>
      <c r="BB16" s="185">
        <f>Y16*'Calcs Men No Intervention'!Y54*HCW_cost_year</f>
        <v>0</v>
      </c>
      <c r="BC16" s="185">
        <f>Z16*'Calcs Men No Intervention'!Z54*HCW_cost_year</f>
        <v>0</v>
      </c>
      <c r="BD16" s="185">
        <f>AA16*'Calcs Men No Intervention'!AA54*HCW_cost_year</f>
        <v>0</v>
      </c>
      <c r="BE16" s="185">
        <f>AB16*'Calcs Men No Intervention'!AB54*HCW_cost_year</f>
        <v>0</v>
      </c>
      <c r="BL16" s="33" t="s">
        <v>317</v>
      </c>
      <c r="BM16" s="184">
        <v>24</v>
      </c>
      <c r="BO16" t="s">
        <v>315</v>
      </c>
    </row>
    <row r="17" spans="2:67" x14ac:dyDescent="0.3">
      <c r="B17" s="1">
        <v>13</v>
      </c>
      <c r="C17" s="67"/>
      <c r="D17" s="67"/>
      <c r="E17" s="67"/>
      <c r="F17" s="67"/>
      <c r="G17" s="67"/>
      <c r="H17" s="67"/>
      <c r="I17" s="67"/>
      <c r="J17" s="67"/>
      <c r="K17" s="67"/>
      <c r="L17" s="67"/>
      <c r="M17" s="67"/>
      <c r="N17" s="67"/>
      <c r="O17" s="67"/>
      <c r="P17" s="67">
        <f>EXP(SUMPRODUCT(CHOOSE({1,2,3,4,5,6,7},'Calcs Men No Intervention'!AR121,'Calcs Men No Intervention'!AR121^2,'Calcs Men No Intervention'!AR121^3,'Calcs Men No Intervention'!O89,'Calcs Men No Intervention'!O89^2,1,1),'Social care'!$BG$11:$BM$11))/(1+EXP(SUMPRODUCT(CHOOSE({1,2,3,4,5,6,7},'Calcs Men No Intervention'!AR121,'Calcs Men No Intervention'!AR121^2,'Calcs Men No Intervention'!AR121^3,'Calcs Men No Intervention'!O89,'Calcs Men No Intervention'!O89^2,1,1),'Social care'!$BG$11:$BM$11)))</f>
        <v>0.10671199163884965</v>
      </c>
      <c r="Q17" s="67">
        <f>EXP(SUMPRODUCT(CHOOSE({1,2,3,4,5,6,7},'Calcs Men No Intervention'!AS121,'Calcs Men No Intervention'!AS121^2,'Calcs Men No Intervention'!AS121^3,'Calcs Men No Intervention'!P89,'Calcs Men No Intervention'!P89^2,1,1),'Social care'!$BG$11:$BM$11))/(1+EXP(SUMPRODUCT(CHOOSE({1,2,3,4,5,6,7},'Calcs Men No Intervention'!AS121,'Calcs Men No Intervention'!AS121^2,'Calcs Men No Intervention'!AS121^3,'Calcs Men No Intervention'!P89,'Calcs Men No Intervention'!P89^2,1,1),'Social care'!$BG$11:$BM$11)))</f>
        <v>0.10566229781698926</v>
      </c>
      <c r="R17" s="67">
        <f>EXP(SUMPRODUCT(CHOOSE({1,2,3,4,5,6,7},'Calcs Men No Intervention'!AT121,'Calcs Men No Intervention'!AT121^2,'Calcs Men No Intervention'!AT121^3,'Calcs Men No Intervention'!Q89,'Calcs Men No Intervention'!Q89^2,1,1),'Social care'!$BG$11:$BM$11))/(1+EXP(SUMPRODUCT(CHOOSE({1,2,3,4,5,6,7},'Calcs Men No Intervention'!AT121,'Calcs Men No Intervention'!AT121^2,'Calcs Men No Intervention'!AT121^3,'Calcs Men No Intervention'!Q89,'Calcs Men No Intervention'!Q89^2,1,1),'Social care'!$BG$11:$BM$11)))</f>
        <v>0.10507017519304496</v>
      </c>
      <c r="S17" s="67">
        <f>EXP(SUMPRODUCT(CHOOSE({1,2,3,4,5,6,7},'Calcs Men No Intervention'!AU121,'Calcs Men No Intervention'!AU121^2,'Calcs Men No Intervention'!AU121^3,'Calcs Men No Intervention'!R89,'Calcs Men No Intervention'!R89^2,1,1),'Social care'!$BG$11:$BM$11))/(1+EXP(SUMPRODUCT(CHOOSE({1,2,3,4,5,6,7},'Calcs Men No Intervention'!AU121,'Calcs Men No Intervention'!AU121^2,'Calcs Men No Intervention'!AU121^3,'Calcs Men No Intervention'!R89,'Calcs Men No Intervention'!R89^2,1,1),'Social care'!$BG$11:$BM$11)))</f>
        <v>0.10492833613096461</v>
      </c>
      <c r="T17" s="67">
        <f>EXP(SUMPRODUCT(CHOOSE({1,2,3,4,5,6,7},'Calcs Men No Intervention'!AV121,'Calcs Men No Intervention'!AV121^2,'Calcs Men No Intervention'!AV121^3,'Calcs Men No Intervention'!S89,'Calcs Men No Intervention'!S89^2,1,1),'Social care'!$BG$11:$BM$11))/(1+EXP(SUMPRODUCT(CHOOSE({1,2,3,4,5,6,7},'Calcs Men No Intervention'!AV121,'Calcs Men No Intervention'!AV121^2,'Calcs Men No Intervention'!AV121^3,'Calcs Men No Intervention'!S89,'Calcs Men No Intervention'!S89^2,1,1),'Social care'!$BG$11:$BM$11)))</f>
        <v>0.1052346032649315</v>
      </c>
      <c r="U17" s="67">
        <f>EXP(SUMPRODUCT(CHOOSE({1,2,3,4,5,6,7},'Calcs Men No Intervention'!AW121,'Calcs Men No Intervention'!AW121^2,'Calcs Men No Intervention'!AW121^3,'Calcs Men No Intervention'!T89,'Calcs Men No Intervention'!T89^2,1,1),'Social care'!$BG$11:$BM$11))/(1+EXP(SUMPRODUCT(CHOOSE({1,2,3,4,5,6,7},'Calcs Men No Intervention'!AW121,'Calcs Men No Intervention'!AW121^2,'Calcs Men No Intervention'!AW121^3,'Calcs Men No Intervention'!T89,'Calcs Men No Intervention'!T89^2,1,1),'Social care'!$BG$11:$BM$11)))</f>
        <v>0.10599186684136987</v>
      </c>
      <c r="V17" s="67">
        <f>EXP(SUMPRODUCT(CHOOSE({1,2,3,4,5,6,7},'Calcs Men No Intervention'!AX121,'Calcs Men No Intervention'!AX121^2,'Calcs Men No Intervention'!AX121^3,'Calcs Men No Intervention'!U89,'Calcs Men No Intervention'!U89^2,1,1),'Social care'!$BG$11:$BM$11))/(1+EXP(SUMPRODUCT(CHOOSE({1,2,3,4,5,6,7},'Calcs Men No Intervention'!AX121,'Calcs Men No Intervention'!AX121^2,'Calcs Men No Intervention'!AX121^3,'Calcs Men No Intervention'!U89,'Calcs Men No Intervention'!U89^2,1,1),'Social care'!$BG$11:$BM$11)))</f>
        <v>0.10720810846190691</v>
      </c>
      <c r="W17" s="67">
        <f>EXP(SUMPRODUCT(CHOOSE({1,2,3,4,5,6,7},'Calcs Men No Intervention'!AY121,'Calcs Men No Intervention'!AY121^2,'Calcs Men No Intervention'!AY121^3,'Calcs Men No Intervention'!V89,'Calcs Men No Intervention'!V89^2,1,1),'Social care'!$BG$11:$BM$11))/(1+EXP(SUMPRODUCT(CHOOSE({1,2,3,4,5,6,7},'Calcs Men No Intervention'!AY121,'Calcs Men No Intervention'!AY121^2,'Calcs Men No Intervention'!AY121^3,'Calcs Men No Intervention'!V89,'Calcs Men No Intervention'!V89^2,1,1),'Social care'!$BG$11:$BM$11)))</f>
        <v>0.10889649024841899</v>
      </c>
      <c r="X17" s="67">
        <f>EXP(SUMPRODUCT(CHOOSE({1,2,3,4,5,6,7},'Calcs Men No Intervention'!AZ121,'Calcs Men No Intervention'!AZ121^2,'Calcs Men No Intervention'!AZ121^3,'Calcs Men No Intervention'!W89,'Calcs Men No Intervention'!W89^2,1,1),'Social care'!$BG$11:$BM$11))/(1+EXP(SUMPRODUCT(CHOOSE({1,2,3,4,5,6,7},'Calcs Men No Intervention'!AZ121,'Calcs Men No Intervention'!AZ121^2,'Calcs Men No Intervention'!AZ121^3,'Calcs Men No Intervention'!W89,'Calcs Men No Intervention'!W89^2,1,1),'Social care'!$BG$11:$BM$11)))</f>
        <v>0.11107550777790164</v>
      </c>
      <c r="Y17" s="67">
        <f>EXP(SUMPRODUCT(CHOOSE({1,2,3,4,5,6,7},'Calcs Men No Intervention'!BA121,'Calcs Men No Intervention'!BA121^2,'Calcs Men No Intervention'!BA121^3,'Calcs Men No Intervention'!X89,'Calcs Men No Intervention'!X89^2,1,1),'Social care'!$BG$11:$BM$11))/(1+EXP(SUMPRODUCT(CHOOSE({1,2,3,4,5,6,7},'Calcs Men No Intervention'!BA121,'Calcs Men No Intervention'!BA121^2,'Calcs Men No Intervention'!BA121^3,'Calcs Men No Intervention'!X89,'Calcs Men No Intervention'!X89^2,1,1),'Social care'!$BG$11:$BM$11)))</f>
        <v>0.11376920417838718</v>
      </c>
      <c r="Z17" s="67">
        <f>EXP(SUMPRODUCT(CHOOSE({1,2,3,4,5,6,7},'Calcs Men No Intervention'!BB121,'Calcs Men No Intervention'!BB121^2,'Calcs Men No Intervention'!BB121^3,'Calcs Men No Intervention'!Y89,'Calcs Men No Intervention'!Y89^2,1,1),'Social care'!$BG$11:$BM$11))/(1+EXP(SUMPRODUCT(CHOOSE({1,2,3,4,5,6,7},'Calcs Men No Intervention'!BB121,'Calcs Men No Intervention'!BB121^2,'Calcs Men No Intervention'!BB121^3,'Calcs Men No Intervention'!Y89,'Calcs Men No Intervention'!Y89^2,1,1),'Social care'!$BG$11:$BM$11)))</f>
        <v>0.11700744134393111</v>
      </c>
      <c r="AA17" s="67">
        <f>EXP(SUMPRODUCT(CHOOSE({1,2,3,4,5,6,7},'Calcs Men No Intervention'!BC121,'Calcs Men No Intervention'!BC121^2,'Calcs Men No Intervention'!BC121^3,'Calcs Men No Intervention'!Z89,'Calcs Men No Intervention'!Z89^2,1,1),'Social care'!$BG$11:$BM$11))/(1+EXP(SUMPRODUCT(CHOOSE({1,2,3,4,5,6,7},'Calcs Men No Intervention'!BC121,'Calcs Men No Intervention'!BC121^2,'Calcs Men No Intervention'!BC121^3,'Calcs Men No Intervention'!Z89,'Calcs Men No Intervention'!Z89^2,1,1),'Social care'!$BG$11:$BM$11)))</f>
        <v>0.12082622209328653</v>
      </c>
      <c r="AB17" s="67">
        <f>EXP(SUMPRODUCT(CHOOSE({1,2,3,4,5,6,7},'Calcs Men No Intervention'!BD121,'Calcs Men No Intervention'!BD121^2,'Calcs Men No Intervention'!BD121^3,'Calcs Men No Intervention'!AA89,'Calcs Men No Intervention'!AA89^2,1,1),'Social care'!$BG$11:$BM$11))/(1+EXP(SUMPRODUCT(CHOOSE({1,2,3,4,5,6,7},'Calcs Men No Intervention'!BD121,'Calcs Men No Intervention'!BD121^2,'Calcs Men No Intervention'!BD121^3,'Calcs Men No Intervention'!AA89,'Calcs Men No Intervention'!AA89^2,1,1),'Social care'!$BG$11:$BM$11)))</f>
        <v>0.12526805399884056</v>
      </c>
      <c r="AE17" s="1">
        <v>13</v>
      </c>
      <c r="AF17" s="185"/>
      <c r="AG17" s="185">
        <f>D17*'Calcs Men No Intervention'!D55*HCW_cost_year</f>
        <v>0</v>
      </c>
      <c r="AH17" s="185">
        <f>E17*'Calcs Men No Intervention'!E55*HCW_cost_year</f>
        <v>0</v>
      </c>
      <c r="AI17" s="185">
        <f>F17*'Calcs Men No Intervention'!F55*HCW_cost_year</f>
        <v>0</v>
      </c>
      <c r="AJ17" s="185">
        <f>G17*'Calcs Men No Intervention'!G55*HCW_cost_year</f>
        <v>0</v>
      </c>
      <c r="AK17" s="185">
        <f>H17*'Calcs Men No Intervention'!H55*HCW_cost_year</f>
        <v>0</v>
      </c>
      <c r="AL17" s="185">
        <f>I17*'Calcs Men No Intervention'!I55*HCW_cost_year</f>
        <v>0</v>
      </c>
      <c r="AM17" s="185">
        <f>J17*'Calcs Men No Intervention'!J55*HCW_cost_year</f>
        <v>0</v>
      </c>
      <c r="AN17" s="185">
        <f>K17*'Calcs Men No Intervention'!K55*HCW_cost_year</f>
        <v>0</v>
      </c>
      <c r="AO17" s="185">
        <f>L17*'Calcs Men No Intervention'!L55*HCW_cost_year</f>
        <v>0</v>
      </c>
      <c r="AP17" s="185">
        <f>M17*'Calcs Men No Intervention'!M55*HCW_cost_year</f>
        <v>0</v>
      </c>
      <c r="AQ17" s="185">
        <f>N17*'Calcs Men No Intervention'!N55*HCW_cost_year</f>
        <v>0</v>
      </c>
      <c r="AR17" s="185">
        <f>O17*'Calcs Men No Intervention'!O55*HCW_cost_year</f>
        <v>0</v>
      </c>
      <c r="AS17" s="185">
        <f>P17*'Calcs Men No Intervention'!P55*HCW_cost_year</f>
        <v>0</v>
      </c>
      <c r="AT17" s="185">
        <f>Q17*'Calcs Men No Intervention'!Q55*HCW_cost_year</f>
        <v>0</v>
      </c>
      <c r="AU17" s="185">
        <f>R17*'Calcs Men No Intervention'!R55*HCW_cost_year</f>
        <v>0</v>
      </c>
      <c r="AV17" s="185">
        <f>S17*'Calcs Men No Intervention'!S55*HCW_cost_year</f>
        <v>0</v>
      </c>
      <c r="AW17" s="185">
        <f>T17*'Calcs Men No Intervention'!T55*HCW_cost_year</f>
        <v>0</v>
      </c>
      <c r="AX17" s="185">
        <f>U17*'Calcs Men No Intervention'!U55*HCW_cost_year</f>
        <v>0</v>
      </c>
      <c r="AY17" s="185">
        <f>V17*'Calcs Men No Intervention'!V55*HCW_cost_year</f>
        <v>0</v>
      </c>
      <c r="AZ17" s="185">
        <f>W17*'Calcs Men No Intervention'!W55*HCW_cost_year</f>
        <v>0</v>
      </c>
      <c r="BA17" s="185">
        <f>X17*'Calcs Men No Intervention'!X55*HCW_cost_year</f>
        <v>0</v>
      </c>
      <c r="BB17" s="185">
        <f>Y17*'Calcs Men No Intervention'!Y55*HCW_cost_year</f>
        <v>0</v>
      </c>
      <c r="BC17" s="185">
        <f>Z17*'Calcs Men No Intervention'!Z55*HCW_cost_year</f>
        <v>0</v>
      </c>
      <c r="BD17" s="185">
        <f>AA17*'Calcs Men No Intervention'!AA55*HCW_cost_year</f>
        <v>0</v>
      </c>
      <c r="BE17" s="185">
        <f>AB17*'Calcs Men No Intervention'!AB55*HCW_cost_year</f>
        <v>0</v>
      </c>
      <c r="BL17" s="33" t="s">
        <v>668</v>
      </c>
      <c r="BM17" s="363">
        <f>weeks_per_year*formal_care_hours*HCW_cost_week*prop_careneed_met</f>
        <v>1269.5904</v>
      </c>
      <c r="BO17" t="s">
        <v>397</v>
      </c>
    </row>
    <row r="18" spans="2:67" x14ac:dyDescent="0.3">
      <c r="B18" s="1">
        <v>14</v>
      </c>
      <c r="C18" s="67"/>
      <c r="D18" s="67"/>
      <c r="E18" s="67"/>
      <c r="F18" s="67"/>
      <c r="G18" s="67"/>
      <c r="H18" s="67"/>
      <c r="I18" s="67"/>
      <c r="J18" s="67"/>
      <c r="K18" s="67"/>
      <c r="L18" s="67"/>
      <c r="M18" s="67"/>
      <c r="N18" s="67"/>
      <c r="O18" s="67"/>
      <c r="P18" s="67"/>
      <c r="Q18" s="67">
        <f>EXP(SUMPRODUCT(CHOOSE({1,2,3,4,5,6,7},'Calcs Men No Intervention'!AS122,'Calcs Men No Intervention'!AS122^2,'Calcs Men No Intervention'!AS122^3,'Calcs Men No Intervention'!P90,'Calcs Men No Intervention'!P90^2,1,1),'Social care'!$BG$11:$BM$11))/(1+EXP(SUMPRODUCT(CHOOSE({1,2,3,4,5,6,7},'Calcs Men No Intervention'!AS122,'Calcs Men No Intervention'!AS122^2,'Calcs Men No Intervention'!AS122^3,'Calcs Men No Intervention'!P90,'Calcs Men No Intervention'!P90^2,1,1),'Social care'!$BG$11:$BM$11)))</f>
        <v>0.10671199163884965</v>
      </c>
      <c r="R18" s="67">
        <f>EXP(SUMPRODUCT(CHOOSE({1,2,3,4,5,6,7},'Calcs Men No Intervention'!AT122,'Calcs Men No Intervention'!AT122^2,'Calcs Men No Intervention'!AT122^3,'Calcs Men No Intervention'!Q90,'Calcs Men No Intervention'!Q90^2,1,1),'Social care'!$BG$11:$BM$11))/(1+EXP(SUMPRODUCT(CHOOSE({1,2,3,4,5,6,7},'Calcs Men No Intervention'!AT122,'Calcs Men No Intervention'!AT122^2,'Calcs Men No Intervention'!AT122^3,'Calcs Men No Intervention'!Q90,'Calcs Men No Intervention'!Q90^2,1,1),'Social care'!$BG$11:$BM$11)))</f>
        <v>0.10566229781698926</v>
      </c>
      <c r="S18" s="67">
        <f>EXP(SUMPRODUCT(CHOOSE({1,2,3,4,5,6,7},'Calcs Men No Intervention'!AU122,'Calcs Men No Intervention'!AU122^2,'Calcs Men No Intervention'!AU122^3,'Calcs Men No Intervention'!R90,'Calcs Men No Intervention'!R90^2,1,1),'Social care'!$BG$11:$BM$11))/(1+EXP(SUMPRODUCT(CHOOSE({1,2,3,4,5,6,7},'Calcs Men No Intervention'!AU122,'Calcs Men No Intervention'!AU122^2,'Calcs Men No Intervention'!AU122^3,'Calcs Men No Intervention'!R90,'Calcs Men No Intervention'!R90^2,1,1),'Social care'!$BG$11:$BM$11)))</f>
        <v>0.10507017519304496</v>
      </c>
      <c r="T18" s="67">
        <f>EXP(SUMPRODUCT(CHOOSE({1,2,3,4,5,6,7},'Calcs Men No Intervention'!AV122,'Calcs Men No Intervention'!AV122^2,'Calcs Men No Intervention'!AV122^3,'Calcs Men No Intervention'!S90,'Calcs Men No Intervention'!S90^2,1,1),'Social care'!$BG$11:$BM$11))/(1+EXP(SUMPRODUCT(CHOOSE({1,2,3,4,5,6,7},'Calcs Men No Intervention'!AV122,'Calcs Men No Intervention'!AV122^2,'Calcs Men No Intervention'!AV122^3,'Calcs Men No Intervention'!S90,'Calcs Men No Intervention'!S90^2,1,1),'Social care'!$BG$11:$BM$11)))</f>
        <v>0.10492833613096461</v>
      </c>
      <c r="U18" s="67">
        <f>EXP(SUMPRODUCT(CHOOSE({1,2,3,4,5,6,7},'Calcs Men No Intervention'!AW122,'Calcs Men No Intervention'!AW122^2,'Calcs Men No Intervention'!AW122^3,'Calcs Men No Intervention'!T90,'Calcs Men No Intervention'!T90^2,1,1),'Social care'!$BG$11:$BM$11))/(1+EXP(SUMPRODUCT(CHOOSE({1,2,3,4,5,6,7},'Calcs Men No Intervention'!AW122,'Calcs Men No Intervention'!AW122^2,'Calcs Men No Intervention'!AW122^3,'Calcs Men No Intervention'!T90,'Calcs Men No Intervention'!T90^2,1,1),'Social care'!$BG$11:$BM$11)))</f>
        <v>0.1052346032649315</v>
      </c>
      <c r="V18" s="67">
        <f>EXP(SUMPRODUCT(CHOOSE({1,2,3,4,5,6,7},'Calcs Men No Intervention'!AX122,'Calcs Men No Intervention'!AX122^2,'Calcs Men No Intervention'!AX122^3,'Calcs Men No Intervention'!U90,'Calcs Men No Intervention'!U90^2,1,1),'Social care'!$BG$11:$BM$11))/(1+EXP(SUMPRODUCT(CHOOSE({1,2,3,4,5,6,7},'Calcs Men No Intervention'!AX122,'Calcs Men No Intervention'!AX122^2,'Calcs Men No Intervention'!AX122^3,'Calcs Men No Intervention'!U90,'Calcs Men No Intervention'!U90^2,1,1),'Social care'!$BG$11:$BM$11)))</f>
        <v>0.10599186684136987</v>
      </c>
      <c r="W18" s="67">
        <f>EXP(SUMPRODUCT(CHOOSE({1,2,3,4,5,6,7},'Calcs Men No Intervention'!AY122,'Calcs Men No Intervention'!AY122^2,'Calcs Men No Intervention'!AY122^3,'Calcs Men No Intervention'!V90,'Calcs Men No Intervention'!V90^2,1,1),'Social care'!$BG$11:$BM$11))/(1+EXP(SUMPRODUCT(CHOOSE({1,2,3,4,5,6,7},'Calcs Men No Intervention'!AY122,'Calcs Men No Intervention'!AY122^2,'Calcs Men No Intervention'!AY122^3,'Calcs Men No Intervention'!V90,'Calcs Men No Intervention'!V90^2,1,1),'Social care'!$BG$11:$BM$11)))</f>
        <v>0.10720810846190691</v>
      </c>
      <c r="X18" s="67">
        <f>EXP(SUMPRODUCT(CHOOSE({1,2,3,4,5,6,7},'Calcs Men No Intervention'!AZ122,'Calcs Men No Intervention'!AZ122^2,'Calcs Men No Intervention'!AZ122^3,'Calcs Men No Intervention'!W90,'Calcs Men No Intervention'!W90^2,1,1),'Social care'!$BG$11:$BM$11))/(1+EXP(SUMPRODUCT(CHOOSE({1,2,3,4,5,6,7},'Calcs Men No Intervention'!AZ122,'Calcs Men No Intervention'!AZ122^2,'Calcs Men No Intervention'!AZ122^3,'Calcs Men No Intervention'!W90,'Calcs Men No Intervention'!W90^2,1,1),'Social care'!$BG$11:$BM$11)))</f>
        <v>0.10889649024841899</v>
      </c>
      <c r="Y18" s="67">
        <f>EXP(SUMPRODUCT(CHOOSE({1,2,3,4,5,6,7},'Calcs Men No Intervention'!BA122,'Calcs Men No Intervention'!BA122^2,'Calcs Men No Intervention'!BA122^3,'Calcs Men No Intervention'!X90,'Calcs Men No Intervention'!X90^2,1,1),'Social care'!$BG$11:$BM$11))/(1+EXP(SUMPRODUCT(CHOOSE({1,2,3,4,5,6,7},'Calcs Men No Intervention'!BA122,'Calcs Men No Intervention'!BA122^2,'Calcs Men No Intervention'!BA122^3,'Calcs Men No Intervention'!X90,'Calcs Men No Intervention'!X90^2,1,1),'Social care'!$BG$11:$BM$11)))</f>
        <v>0.11107550777790164</v>
      </c>
      <c r="Z18" s="67">
        <f>EXP(SUMPRODUCT(CHOOSE({1,2,3,4,5,6,7},'Calcs Men No Intervention'!BB122,'Calcs Men No Intervention'!BB122^2,'Calcs Men No Intervention'!BB122^3,'Calcs Men No Intervention'!Y90,'Calcs Men No Intervention'!Y90^2,1,1),'Social care'!$BG$11:$BM$11))/(1+EXP(SUMPRODUCT(CHOOSE({1,2,3,4,5,6,7},'Calcs Men No Intervention'!BB122,'Calcs Men No Intervention'!BB122^2,'Calcs Men No Intervention'!BB122^3,'Calcs Men No Intervention'!Y90,'Calcs Men No Intervention'!Y90^2,1,1),'Social care'!$BG$11:$BM$11)))</f>
        <v>0.11376920417838718</v>
      </c>
      <c r="AA18" s="67">
        <f>EXP(SUMPRODUCT(CHOOSE({1,2,3,4,5,6,7},'Calcs Men No Intervention'!BC122,'Calcs Men No Intervention'!BC122^2,'Calcs Men No Intervention'!BC122^3,'Calcs Men No Intervention'!Z90,'Calcs Men No Intervention'!Z90^2,1,1),'Social care'!$BG$11:$BM$11))/(1+EXP(SUMPRODUCT(CHOOSE({1,2,3,4,5,6,7},'Calcs Men No Intervention'!BC122,'Calcs Men No Intervention'!BC122^2,'Calcs Men No Intervention'!BC122^3,'Calcs Men No Intervention'!Z90,'Calcs Men No Intervention'!Z90^2,1,1),'Social care'!$BG$11:$BM$11)))</f>
        <v>0.11700744134393111</v>
      </c>
      <c r="AB18" s="67">
        <f>EXP(SUMPRODUCT(CHOOSE({1,2,3,4,5,6,7},'Calcs Men No Intervention'!BD122,'Calcs Men No Intervention'!BD122^2,'Calcs Men No Intervention'!BD122^3,'Calcs Men No Intervention'!AA90,'Calcs Men No Intervention'!AA90^2,1,1),'Social care'!$BG$11:$BM$11))/(1+EXP(SUMPRODUCT(CHOOSE({1,2,3,4,5,6,7},'Calcs Men No Intervention'!BD122,'Calcs Men No Intervention'!BD122^2,'Calcs Men No Intervention'!BD122^3,'Calcs Men No Intervention'!AA90,'Calcs Men No Intervention'!AA90^2,1,1),'Social care'!$BG$11:$BM$11)))</f>
        <v>0.12082622209328653</v>
      </c>
      <c r="AE18" s="1">
        <v>14</v>
      </c>
      <c r="AF18" s="185"/>
      <c r="AG18" s="185">
        <f>D18*'Calcs Men No Intervention'!D56*HCW_cost_year</f>
        <v>0</v>
      </c>
      <c r="AH18" s="185">
        <f>E18*'Calcs Men No Intervention'!E56*HCW_cost_year</f>
        <v>0</v>
      </c>
      <c r="AI18" s="185">
        <f>F18*'Calcs Men No Intervention'!F56*HCW_cost_year</f>
        <v>0</v>
      </c>
      <c r="AJ18" s="185">
        <f>G18*'Calcs Men No Intervention'!G56*HCW_cost_year</f>
        <v>0</v>
      </c>
      <c r="AK18" s="185">
        <f>H18*'Calcs Men No Intervention'!H56*HCW_cost_year</f>
        <v>0</v>
      </c>
      <c r="AL18" s="185">
        <f>I18*'Calcs Men No Intervention'!I56*HCW_cost_year</f>
        <v>0</v>
      </c>
      <c r="AM18" s="185">
        <f>J18*'Calcs Men No Intervention'!J56*HCW_cost_year</f>
        <v>0</v>
      </c>
      <c r="AN18" s="185">
        <f>K18*'Calcs Men No Intervention'!K56*HCW_cost_year</f>
        <v>0</v>
      </c>
      <c r="AO18" s="185">
        <f>L18*'Calcs Men No Intervention'!L56*HCW_cost_year</f>
        <v>0</v>
      </c>
      <c r="AP18" s="185">
        <f>M18*'Calcs Men No Intervention'!M56*HCW_cost_year</f>
        <v>0</v>
      </c>
      <c r="AQ18" s="185">
        <f>N18*'Calcs Men No Intervention'!N56*HCW_cost_year</f>
        <v>0</v>
      </c>
      <c r="AR18" s="185">
        <f>O18*'Calcs Men No Intervention'!O56*HCW_cost_year</f>
        <v>0</v>
      </c>
      <c r="AS18" s="185">
        <f>P18*'Calcs Men No Intervention'!P56*HCW_cost_year</f>
        <v>0</v>
      </c>
      <c r="AT18" s="185">
        <f>Q18*'Calcs Men No Intervention'!Q56*HCW_cost_year</f>
        <v>0</v>
      </c>
      <c r="AU18" s="185">
        <f>R18*'Calcs Men No Intervention'!R56*HCW_cost_year</f>
        <v>0</v>
      </c>
      <c r="AV18" s="185">
        <f>S18*'Calcs Men No Intervention'!S56*HCW_cost_year</f>
        <v>0</v>
      </c>
      <c r="AW18" s="185">
        <f>T18*'Calcs Men No Intervention'!T56*HCW_cost_year</f>
        <v>0</v>
      </c>
      <c r="AX18" s="185">
        <f>U18*'Calcs Men No Intervention'!U56*HCW_cost_year</f>
        <v>0</v>
      </c>
      <c r="AY18" s="185">
        <f>V18*'Calcs Men No Intervention'!V56*HCW_cost_year</f>
        <v>0</v>
      </c>
      <c r="AZ18" s="185">
        <f>W18*'Calcs Men No Intervention'!W56*HCW_cost_year</f>
        <v>0</v>
      </c>
      <c r="BA18" s="185">
        <f>X18*'Calcs Men No Intervention'!X56*HCW_cost_year</f>
        <v>0</v>
      </c>
      <c r="BB18" s="185">
        <f>Y18*'Calcs Men No Intervention'!Y56*HCW_cost_year</f>
        <v>0</v>
      </c>
      <c r="BC18" s="185">
        <f>Z18*'Calcs Men No Intervention'!Z56*HCW_cost_year</f>
        <v>0</v>
      </c>
      <c r="BD18" s="185">
        <f>AA18*'Calcs Men No Intervention'!AA56*HCW_cost_year</f>
        <v>0</v>
      </c>
      <c r="BE18" s="185">
        <f>AB18*'Calcs Men No Intervention'!AB56*HCW_cost_year</f>
        <v>0</v>
      </c>
    </row>
    <row r="19" spans="2:67" x14ac:dyDescent="0.3">
      <c r="B19" s="1">
        <v>15</v>
      </c>
      <c r="C19" s="67"/>
      <c r="D19" s="67"/>
      <c r="E19" s="67"/>
      <c r="F19" s="67"/>
      <c r="G19" s="67"/>
      <c r="H19" s="67"/>
      <c r="I19" s="67"/>
      <c r="J19" s="67"/>
      <c r="K19" s="67"/>
      <c r="L19" s="67"/>
      <c r="M19" s="67"/>
      <c r="N19" s="67"/>
      <c r="O19" s="67"/>
      <c r="P19" s="67"/>
      <c r="Q19" s="67"/>
      <c r="R19" s="67">
        <f>EXP(SUMPRODUCT(CHOOSE({1,2,3,4,5,6,7},'Calcs Men No Intervention'!AT123,'Calcs Men No Intervention'!AT123^2,'Calcs Men No Intervention'!AT123^3,'Calcs Men No Intervention'!Q91,'Calcs Men No Intervention'!Q91^2,1,1),'Social care'!$BG$11:$BM$11))/(1+EXP(SUMPRODUCT(CHOOSE({1,2,3,4,5,6,7},'Calcs Men No Intervention'!AT123,'Calcs Men No Intervention'!AT123^2,'Calcs Men No Intervention'!AT123^3,'Calcs Men No Intervention'!Q91,'Calcs Men No Intervention'!Q91^2,1,1),'Social care'!$BG$11:$BM$11)))</f>
        <v>0.10671199163884965</v>
      </c>
      <c r="S19" s="67">
        <f>EXP(SUMPRODUCT(CHOOSE({1,2,3,4,5,6,7},'Calcs Men No Intervention'!AU123,'Calcs Men No Intervention'!AU123^2,'Calcs Men No Intervention'!AU123^3,'Calcs Men No Intervention'!R91,'Calcs Men No Intervention'!R91^2,1,1),'Social care'!$BG$11:$BM$11))/(1+EXP(SUMPRODUCT(CHOOSE({1,2,3,4,5,6,7},'Calcs Men No Intervention'!AU123,'Calcs Men No Intervention'!AU123^2,'Calcs Men No Intervention'!AU123^3,'Calcs Men No Intervention'!R91,'Calcs Men No Intervention'!R91^2,1,1),'Social care'!$BG$11:$BM$11)))</f>
        <v>0.10566229781698926</v>
      </c>
      <c r="T19" s="67">
        <f>EXP(SUMPRODUCT(CHOOSE({1,2,3,4,5,6,7},'Calcs Men No Intervention'!AV123,'Calcs Men No Intervention'!AV123^2,'Calcs Men No Intervention'!AV123^3,'Calcs Men No Intervention'!S91,'Calcs Men No Intervention'!S91^2,1,1),'Social care'!$BG$11:$BM$11))/(1+EXP(SUMPRODUCT(CHOOSE({1,2,3,4,5,6,7},'Calcs Men No Intervention'!AV123,'Calcs Men No Intervention'!AV123^2,'Calcs Men No Intervention'!AV123^3,'Calcs Men No Intervention'!S91,'Calcs Men No Intervention'!S91^2,1,1),'Social care'!$BG$11:$BM$11)))</f>
        <v>0.10507017519304496</v>
      </c>
      <c r="U19" s="67">
        <f>EXP(SUMPRODUCT(CHOOSE({1,2,3,4,5,6,7},'Calcs Men No Intervention'!AW123,'Calcs Men No Intervention'!AW123^2,'Calcs Men No Intervention'!AW123^3,'Calcs Men No Intervention'!T91,'Calcs Men No Intervention'!T91^2,1,1),'Social care'!$BG$11:$BM$11))/(1+EXP(SUMPRODUCT(CHOOSE({1,2,3,4,5,6,7},'Calcs Men No Intervention'!AW123,'Calcs Men No Intervention'!AW123^2,'Calcs Men No Intervention'!AW123^3,'Calcs Men No Intervention'!T91,'Calcs Men No Intervention'!T91^2,1,1),'Social care'!$BG$11:$BM$11)))</f>
        <v>0.10492833613096461</v>
      </c>
      <c r="V19" s="67">
        <f>EXP(SUMPRODUCT(CHOOSE({1,2,3,4,5,6,7},'Calcs Men No Intervention'!AX123,'Calcs Men No Intervention'!AX123^2,'Calcs Men No Intervention'!AX123^3,'Calcs Men No Intervention'!U91,'Calcs Men No Intervention'!U91^2,1,1),'Social care'!$BG$11:$BM$11))/(1+EXP(SUMPRODUCT(CHOOSE({1,2,3,4,5,6,7},'Calcs Men No Intervention'!AX123,'Calcs Men No Intervention'!AX123^2,'Calcs Men No Intervention'!AX123^3,'Calcs Men No Intervention'!U91,'Calcs Men No Intervention'!U91^2,1,1),'Social care'!$BG$11:$BM$11)))</f>
        <v>0.1052346032649315</v>
      </c>
      <c r="W19" s="67">
        <f>EXP(SUMPRODUCT(CHOOSE({1,2,3,4,5,6,7},'Calcs Men No Intervention'!AY123,'Calcs Men No Intervention'!AY123^2,'Calcs Men No Intervention'!AY123^3,'Calcs Men No Intervention'!V91,'Calcs Men No Intervention'!V91^2,1,1),'Social care'!$BG$11:$BM$11))/(1+EXP(SUMPRODUCT(CHOOSE({1,2,3,4,5,6,7},'Calcs Men No Intervention'!AY123,'Calcs Men No Intervention'!AY123^2,'Calcs Men No Intervention'!AY123^3,'Calcs Men No Intervention'!V91,'Calcs Men No Intervention'!V91^2,1,1),'Social care'!$BG$11:$BM$11)))</f>
        <v>0.10599186684136987</v>
      </c>
      <c r="X19" s="67">
        <f>EXP(SUMPRODUCT(CHOOSE({1,2,3,4,5,6,7},'Calcs Men No Intervention'!AZ123,'Calcs Men No Intervention'!AZ123^2,'Calcs Men No Intervention'!AZ123^3,'Calcs Men No Intervention'!W91,'Calcs Men No Intervention'!W91^2,1,1),'Social care'!$BG$11:$BM$11))/(1+EXP(SUMPRODUCT(CHOOSE({1,2,3,4,5,6,7},'Calcs Men No Intervention'!AZ123,'Calcs Men No Intervention'!AZ123^2,'Calcs Men No Intervention'!AZ123^3,'Calcs Men No Intervention'!W91,'Calcs Men No Intervention'!W91^2,1,1),'Social care'!$BG$11:$BM$11)))</f>
        <v>0.10720810846190691</v>
      </c>
      <c r="Y19" s="67">
        <f>EXP(SUMPRODUCT(CHOOSE({1,2,3,4,5,6,7},'Calcs Men No Intervention'!BA123,'Calcs Men No Intervention'!BA123^2,'Calcs Men No Intervention'!BA123^3,'Calcs Men No Intervention'!X91,'Calcs Men No Intervention'!X91^2,1,1),'Social care'!$BG$11:$BM$11))/(1+EXP(SUMPRODUCT(CHOOSE({1,2,3,4,5,6,7},'Calcs Men No Intervention'!BA123,'Calcs Men No Intervention'!BA123^2,'Calcs Men No Intervention'!BA123^3,'Calcs Men No Intervention'!X91,'Calcs Men No Intervention'!X91^2,1,1),'Social care'!$BG$11:$BM$11)))</f>
        <v>0.10889649024841899</v>
      </c>
      <c r="Z19" s="67">
        <f>EXP(SUMPRODUCT(CHOOSE({1,2,3,4,5,6,7},'Calcs Men No Intervention'!BB123,'Calcs Men No Intervention'!BB123^2,'Calcs Men No Intervention'!BB123^3,'Calcs Men No Intervention'!Y91,'Calcs Men No Intervention'!Y91^2,1,1),'Social care'!$BG$11:$BM$11))/(1+EXP(SUMPRODUCT(CHOOSE({1,2,3,4,5,6,7},'Calcs Men No Intervention'!BB123,'Calcs Men No Intervention'!BB123^2,'Calcs Men No Intervention'!BB123^3,'Calcs Men No Intervention'!Y91,'Calcs Men No Intervention'!Y91^2,1,1),'Social care'!$BG$11:$BM$11)))</f>
        <v>0.11107550777790164</v>
      </c>
      <c r="AA19" s="67">
        <f>EXP(SUMPRODUCT(CHOOSE({1,2,3,4,5,6,7},'Calcs Men No Intervention'!BC123,'Calcs Men No Intervention'!BC123^2,'Calcs Men No Intervention'!BC123^3,'Calcs Men No Intervention'!Z91,'Calcs Men No Intervention'!Z91^2,1,1),'Social care'!$BG$11:$BM$11))/(1+EXP(SUMPRODUCT(CHOOSE({1,2,3,4,5,6,7},'Calcs Men No Intervention'!BC123,'Calcs Men No Intervention'!BC123^2,'Calcs Men No Intervention'!BC123^3,'Calcs Men No Intervention'!Z91,'Calcs Men No Intervention'!Z91^2,1,1),'Social care'!$BG$11:$BM$11)))</f>
        <v>0.11376920417838718</v>
      </c>
      <c r="AB19" s="67">
        <f>EXP(SUMPRODUCT(CHOOSE({1,2,3,4,5,6,7},'Calcs Men No Intervention'!BD123,'Calcs Men No Intervention'!BD123^2,'Calcs Men No Intervention'!BD123^3,'Calcs Men No Intervention'!AA91,'Calcs Men No Intervention'!AA91^2,1,1),'Social care'!$BG$11:$BM$11))/(1+EXP(SUMPRODUCT(CHOOSE({1,2,3,4,5,6,7},'Calcs Men No Intervention'!BD123,'Calcs Men No Intervention'!BD123^2,'Calcs Men No Intervention'!BD123^3,'Calcs Men No Intervention'!AA91,'Calcs Men No Intervention'!AA91^2,1,1),'Social care'!$BG$11:$BM$11)))</f>
        <v>0.11700744134393111</v>
      </c>
      <c r="AE19" s="1">
        <v>15</v>
      </c>
      <c r="AF19" s="185"/>
      <c r="AG19" s="185">
        <f>D19*'Calcs Men No Intervention'!D57*HCW_cost_year</f>
        <v>0</v>
      </c>
      <c r="AH19" s="185">
        <f>E19*'Calcs Men No Intervention'!E57*HCW_cost_year</f>
        <v>0</v>
      </c>
      <c r="AI19" s="185">
        <f>F19*'Calcs Men No Intervention'!F57*HCW_cost_year</f>
        <v>0</v>
      </c>
      <c r="AJ19" s="185">
        <f>G19*'Calcs Men No Intervention'!G57*HCW_cost_year</f>
        <v>0</v>
      </c>
      <c r="AK19" s="185">
        <f>H19*'Calcs Men No Intervention'!H57*HCW_cost_year</f>
        <v>0</v>
      </c>
      <c r="AL19" s="185">
        <f>I19*'Calcs Men No Intervention'!I57*HCW_cost_year</f>
        <v>0</v>
      </c>
      <c r="AM19" s="185">
        <f>J19*'Calcs Men No Intervention'!J57*HCW_cost_year</f>
        <v>0</v>
      </c>
      <c r="AN19" s="185">
        <f>K19*'Calcs Men No Intervention'!K57*HCW_cost_year</f>
        <v>0</v>
      </c>
      <c r="AO19" s="185">
        <f>L19*'Calcs Men No Intervention'!L57*HCW_cost_year</f>
        <v>0</v>
      </c>
      <c r="AP19" s="185">
        <f>M19*'Calcs Men No Intervention'!M57*HCW_cost_year</f>
        <v>0</v>
      </c>
      <c r="AQ19" s="185">
        <f>N19*'Calcs Men No Intervention'!N57*HCW_cost_year</f>
        <v>0</v>
      </c>
      <c r="AR19" s="185">
        <f>O19*'Calcs Men No Intervention'!O57*HCW_cost_year</f>
        <v>0</v>
      </c>
      <c r="AS19" s="185">
        <f>P19*'Calcs Men No Intervention'!P57*HCW_cost_year</f>
        <v>0</v>
      </c>
      <c r="AT19" s="185">
        <f>Q19*'Calcs Men No Intervention'!Q57*HCW_cost_year</f>
        <v>0</v>
      </c>
      <c r="AU19" s="185">
        <f>R19*'Calcs Men No Intervention'!R57*HCW_cost_year</f>
        <v>0</v>
      </c>
      <c r="AV19" s="185">
        <f>S19*'Calcs Men No Intervention'!S57*HCW_cost_year</f>
        <v>0</v>
      </c>
      <c r="AW19" s="185">
        <f>T19*'Calcs Men No Intervention'!T57*HCW_cost_year</f>
        <v>0</v>
      </c>
      <c r="AX19" s="185">
        <f>U19*'Calcs Men No Intervention'!U57*HCW_cost_year</f>
        <v>0</v>
      </c>
      <c r="AY19" s="185">
        <f>V19*'Calcs Men No Intervention'!V57*HCW_cost_year</f>
        <v>0</v>
      </c>
      <c r="AZ19" s="185">
        <f>W19*'Calcs Men No Intervention'!W57*HCW_cost_year</f>
        <v>0</v>
      </c>
      <c r="BA19" s="185">
        <f>X19*'Calcs Men No Intervention'!X57*HCW_cost_year</f>
        <v>0</v>
      </c>
      <c r="BB19" s="185">
        <f>Y19*'Calcs Men No Intervention'!Y57*HCW_cost_year</f>
        <v>0</v>
      </c>
      <c r="BC19" s="185">
        <f>Z19*'Calcs Men No Intervention'!Z57*HCW_cost_year</f>
        <v>0</v>
      </c>
      <c r="BD19" s="185">
        <f>AA19*'Calcs Men No Intervention'!AA57*HCW_cost_year</f>
        <v>0</v>
      </c>
      <c r="BE19" s="185">
        <f>AB19*'Calcs Men No Intervention'!AB57*HCW_cost_year</f>
        <v>0</v>
      </c>
    </row>
    <row r="20" spans="2:67" x14ac:dyDescent="0.3">
      <c r="B20" s="1">
        <v>16</v>
      </c>
      <c r="C20" s="67"/>
      <c r="D20" s="67"/>
      <c r="E20" s="67"/>
      <c r="F20" s="67"/>
      <c r="G20" s="67"/>
      <c r="H20" s="67"/>
      <c r="I20" s="67"/>
      <c r="J20" s="67"/>
      <c r="K20" s="67"/>
      <c r="L20" s="67"/>
      <c r="M20" s="67"/>
      <c r="N20" s="67"/>
      <c r="O20" s="67"/>
      <c r="P20" s="67"/>
      <c r="Q20" s="67"/>
      <c r="R20" s="67"/>
      <c r="S20" s="67">
        <f>EXP(SUMPRODUCT(CHOOSE({1,2,3,4,5,6,7},'Calcs Men No Intervention'!AU124,'Calcs Men No Intervention'!AU124^2,'Calcs Men No Intervention'!AU124^3,'Calcs Men No Intervention'!R92,'Calcs Men No Intervention'!R92^2,1,1),'Social care'!$BG$11:$BM$11))/(1+EXP(SUMPRODUCT(CHOOSE({1,2,3,4,5,6,7},'Calcs Men No Intervention'!AU124,'Calcs Men No Intervention'!AU124^2,'Calcs Men No Intervention'!AU124^3,'Calcs Men No Intervention'!R92,'Calcs Men No Intervention'!R92^2,1,1),'Social care'!$BG$11:$BM$11)))</f>
        <v>0.10671199163884965</v>
      </c>
      <c r="T20" s="67">
        <f>EXP(SUMPRODUCT(CHOOSE({1,2,3,4,5,6,7},'Calcs Men No Intervention'!AV124,'Calcs Men No Intervention'!AV124^2,'Calcs Men No Intervention'!AV124^3,'Calcs Men No Intervention'!S92,'Calcs Men No Intervention'!S92^2,1,1),'Social care'!$BG$11:$BM$11))/(1+EXP(SUMPRODUCT(CHOOSE({1,2,3,4,5,6,7},'Calcs Men No Intervention'!AV124,'Calcs Men No Intervention'!AV124^2,'Calcs Men No Intervention'!AV124^3,'Calcs Men No Intervention'!S92,'Calcs Men No Intervention'!S92^2,1,1),'Social care'!$BG$11:$BM$11)))</f>
        <v>0.10566229781698926</v>
      </c>
      <c r="U20" s="67">
        <f>EXP(SUMPRODUCT(CHOOSE({1,2,3,4,5,6,7},'Calcs Men No Intervention'!AW124,'Calcs Men No Intervention'!AW124^2,'Calcs Men No Intervention'!AW124^3,'Calcs Men No Intervention'!T92,'Calcs Men No Intervention'!T92^2,1,1),'Social care'!$BG$11:$BM$11))/(1+EXP(SUMPRODUCT(CHOOSE({1,2,3,4,5,6,7},'Calcs Men No Intervention'!AW124,'Calcs Men No Intervention'!AW124^2,'Calcs Men No Intervention'!AW124^3,'Calcs Men No Intervention'!T92,'Calcs Men No Intervention'!T92^2,1,1),'Social care'!$BG$11:$BM$11)))</f>
        <v>0.10507017519304496</v>
      </c>
      <c r="V20" s="67">
        <f>EXP(SUMPRODUCT(CHOOSE({1,2,3,4,5,6,7},'Calcs Men No Intervention'!AX124,'Calcs Men No Intervention'!AX124^2,'Calcs Men No Intervention'!AX124^3,'Calcs Men No Intervention'!U92,'Calcs Men No Intervention'!U92^2,1,1),'Social care'!$BG$11:$BM$11))/(1+EXP(SUMPRODUCT(CHOOSE({1,2,3,4,5,6,7},'Calcs Men No Intervention'!AX124,'Calcs Men No Intervention'!AX124^2,'Calcs Men No Intervention'!AX124^3,'Calcs Men No Intervention'!U92,'Calcs Men No Intervention'!U92^2,1,1),'Social care'!$BG$11:$BM$11)))</f>
        <v>0.10492833613096461</v>
      </c>
      <c r="W20" s="67">
        <f>EXP(SUMPRODUCT(CHOOSE({1,2,3,4,5,6,7},'Calcs Men No Intervention'!AY124,'Calcs Men No Intervention'!AY124^2,'Calcs Men No Intervention'!AY124^3,'Calcs Men No Intervention'!V92,'Calcs Men No Intervention'!V92^2,1,1),'Social care'!$BG$11:$BM$11))/(1+EXP(SUMPRODUCT(CHOOSE({1,2,3,4,5,6,7},'Calcs Men No Intervention'!AY124,'Calcs Men No Intervention'!AY124^2,'Calcs Men No Intervention'!AY124^3,'Calcs Men No Intervention'!V92,'Calcs Men No Intervention'!V92^2,1,1),'Social care'!$BG$11:$BM$11)))</f>
        <v>0.1052346032649315</v>
      </c>
      <c r="X20" s="67">
        <f>EXP(SUMPRODUCT(CHOOSE({1,2,3,4,5,6,7},'Calcs Men No Intervention'!AZ124,'Calcs Men No Intervention'!AZ124^2,'Calcs Men No Intervention'!AZ124^3,'Calcs Men No Intervention'!W92,'Calcs Men No Intervention'!W92^2,1,1),'Social care'!$BG$11:$BM$11))/(1+EXP(SUMPRODUCT(CHOOSE({1,2,3,4,5,6,7},'Calcs Men No Intervention'!AZ124,'Calcs Men No Intervention'!AZ124^2,'Calcs Men No Intervention'!AZ124^3,'Calcs Men No Intervention'!W92,'Calcs Men No Intervention'!W92^2,1,1),'Social care'!$BG$11:$BM$11)))</f>
        <v>0.10599186684136987</v>
      </c>
      <c r="Y20" s="67">
        <f>EXP(SUMPRODUCT(CHOOSE({1,2,3,4,5,6,7},'Calcs Men No Intervention'!BA124,'Calcs Men No Intervention'!BA124^2,'Calcs Men No Intervention'!BA124^3,'Calcs Men No Intervention'!X92,'Calcs Men No Intervention'!X92^2,1,1),'Social care'!$BG$11:$BM$11))/(1+EXP(SUMPRODUCT(CHOOSE({1,2,3,4,5,6,7},'Calcs Men No Intervention'!BA124,'Calcs Men No Intervention'!BA124^2,'Calcs Men No Intervention'!BA124^3,'Calcs Men No Intervention'!X92,'Calcs Men No Intervention'!X92^2,1,1),'Social care'!$BG$11:$BM$11)))</f>
        <v>0.10720810846190691</v>
      </c>
      <c r="Z20" s="67">
        <f>EXP(SUMPRODUCT(CHOOSE({1,2,3,4,5,6,7},'Calcs Men No Intervention'!BB124,'Calcs Men No Intervention'!BB124^2,'Calcs Men No Intervention'!BB124^3,'Calcs Men No Intervention'!Y92,'Calcs Men No Intervention'!Y92^2,1,1),'Social care'!$BG$11:$BM$11))/(1+EXP(SUMPRODUCT(CHOOSE({1,2,3,4,5,6,7},'Calcs Men No Intervention'!BB124,'Calcs Men No Intervention'!BB124^2,'Calcs Men No Intervention'!BB124^3,'Calcs Men No Intervention'!Y92,'Calcs Men No Intervention'!Y92^2,1,1),'Social care'!$BG$11:$BM$11)))</f>
        <v>0.10889649024841899</v>
      </c>
      <c r="AA20" s="67">
        <f>EXP(SUMPRODUCT(CHOOSE({1,2,3,4,5,6,7},'Calcs Men No Intervention'!BC124,'Calcs Men No Intervention'!BC124^2,'Calcs Men No Intervention'!BC124^3,'Calcs Men No Intervention'!Z92,'Calcs Men No Intervention'!Z92^2,1,1),'Social care'!$BG$11:$BM$11))/(1+EXP(SUMPRODUCT(CHOOSE({1,2,3,4,5,6,7},'Calcs Men No Intervention'!BC124,'Calcs Men No Intervention'!BC124^2,'Calcs Men No Intervention'!BC124^3,'Calcs Men No Intervention'!Z92,'Calcs Men No Intervention'!Z92^2,1,1),'Social care'!$BG$11:$BM$11)))</f>
        <v>0.11107550777790164</v>
      </c>
      <c r="AB20" s="67">
        <f>EXP(SUMPRODUCT(CHOOSE({1,2,3,4,5,6,7},'Calcs Men No Intervention'!BD124,'Calcs Men No Intervention'!BD124^2,'Calcs Men No Intervention'!BD124^3,'Calcs Men No Intervention'!AA92,'Calcs Men No Intervention'!AA92^2,1,1),'Social care'!$BG$11:$BM$11))/(1+EXP(SUMPRODUCT(CHOOSE({1,2,3,4,5,6,7},'Calcs Men No Intervention'!BD124,'Calcs Men No Intervention'!BD124^2,'Calcs Men No Intervention'!BD124^3,'Calcs Men No Intervention'!AA92,'Calcs Men No Intervention'!AA92^2,1,1),'Social care'!$BG$11:$BM$11)))</f>
        <v>0.11376920417838718</v>
      </c>
      <c r="AE20" s="1">
        <v>16</v>
      </c>
      <c r="AF20" s="185"/>
      <c r="AG20" s="185">
        <f>D20*'Calcs Men No Intervention'!D58*HCW_cost_year</f>
        <v>0</v>
      </c>
      <c r="AH20" s="185">
        <f>E20*'Calcs Men No Intervention'!E58*HCW_cost_year</f>
        <v>0</v>
      </c>
      <c r="AI20" s="185">
        <f>F20*'Calcs Men No Intervention'!F58*HCW_cost_year</f>
        <v>0</v>
      </c>
      <c r="AJ20" s="185">
        <f>G20*'Calcs Men No Intervention'!G58*HCW_cost_year</f>
        <v>0</v>
      </c>
      <c r="AK20" s="185">
        <f>H20*'Calcs Men No Intervention'!H58*HCW_cost_year</f>
        <v>0</v>
      </c>
      <c r="AL20" s="185">
        <f>I20*'Calcs Men No Intervention'!I58*HCW_cost_year</f>
        <v>0</v>
      </c>
      <c r="AM20" s="185">
        <f>J20*'Calcs Men No Intervention'!J58*HCW_cost_year</f>
        <v>0</v>
      </c>
      <c r="AN20" s="185">
        <f>K20*'Calcs Men No Intervention'!K58*HCW_cost_year</f>
        <v>0</v>
      </c>
      <c r="AO20" s="185">
        <f>L20*'Calcs Men No Intervention'!L58*HCW_cost_year</f>
        <v>0</v>
      </c>
      <c r="AP20" s="185">
        <f>M20*'Calcs Men No Intervention'!M58*HCW_cost_year</f>
        <v>0</v>
      </c>
      <c r="AQ20" s="185">
        <f>N20*'Calcs Men No Intervention'!N58*HCW_cost_year</f>
        <v>0</v>
      </c>
      <c r="AR20" s="185">
        <f>O20*'Calcs Men No Intervention'!O58*HCW_cost_year</f>
        <v>0</v>
      </c>
      <c r="AS20" s="185">
        <f>P20*'Calcs Men No Intervention'!P58*HCW_cost_year</f>
        <v>0</v>
      </c>
      <c r="AT20" s="185">
        <f>Q20*'Calcs Men No Intervention'!Q58*HCW_cost_year</f>
        <v>0</v>
      </c>
      <c r="AU20" s="185">
        <f>R20*'Calcs Men No Intervention'!R58*HCW_cost_year</f>
        <v>0</v>
      </c>
      <c r="AV20" s="185">
        <f>S20*'Calcs Men No Intervention'!S58*HCW_cost_year</f>
        <v>0</v>
      </c>
      <c r="AW20" s="185">
        <f>T20*'Calcs Men No Intervention'!T58*HCW_cost_year</f>
        <v>0</v>
      </c>
      <c r="AX20" s="185">
        <f>U20*'Calcs Men No Intervention'!U58*HCW_cost_year</f>
        <v>0</v>
      </c>
      <c r="AY20" s="185">
        <f>V20*'Calcs Men No Intervention'!V58*HCW_cost_year</f>
        <v>0</v>
      </c>
      <c r="AZ20" s="185">
        <f>W20*'Calcs Men No Intervention'!W58*HCW_cost_year</f>
        <v>0</v>
      </c>
      <c r="BA20" s="185">
        <f>X20*'Calcs Men No Intervention'!X58*HCW_cost_year</f>
        <v>0</v>
      </c>
      <c r="BB20" s="185">
        <f>Y20*'Calcs Men No Intervention'!Y58*HCW_cost_year</f>
        <v>0</v>
      </c>
      <c r="BC20" s="185">
        <f>Z20*'Calcs Men No Intervention'!Z58*HCW_cost_year</f>
        <v>0</v>
      </c>
      <c r="BD20" s="185">
        <f>AA20*'Calcs Men No Intervention'!AA58*HCW_cost_year</f>
        <v>0</v>
      </c>
      <c r="BE20" s="185">
        <f>AB20*'Calcs Men No Intervention'!AB58*HCW_cost_year</f>
        <v>0</v>
      </c>
      <c r="BG20" s="182"/>
    </row>
    <row r="21" spans="2:67" x14ac:dyDescent="0.3">
      <c r="B21" s="1">
        <v>17</v>
      </c>
      <c r="C21" s="67"/>
      <c r="D21" s="67"/>
      <c r="E21" s="67"/>
      <c r="F21" s="67"/>
      <c r="G21" s="67"/>
      <c r="H21" s="67"/>
      <c r="I21" s="67"/>
      <c r="J21" s="67"/>
      <c r="K21" s="67"/>
      <c r="L21" s="67"/>
      <c r="M21" s="67"/>
      <c r="N21" s="67"/>
      <c r="O21" s="67"/>
      <c r="P21" s="67"/>
      <c r="Q21" s="67"/>
      <c r="R21" s="67"/>
      <c r="S21" s="67"/>
      <c r="T21" s="67">
        <f>EXP(SUMPRODUCT(CHOOSE({1,2,3,4,5,6,7},'Calcs Men No Intervention'!AV125,'Calcs Men No Intervention'!AV125^2,'Calcs Men No Intervention'!AV125^3,'Calcs Men No Intervention'!S93,'Calcs Men No Intervention'!S93^2,1,1),'Social care'!$BG$11:$BM$11))/(1+EXP(SUMPRODUCT(CHOOSE({1,2,3,4,5,6,7},'Calcs Men No Intervention'!AV125,'Calcs Men No Intervention'!AV125^2,'Calcs Men No Intervention'!AV125^3,'Calcs Men No Intervention'!S93,'Calcs Men No Intervention'!S93^2,1,1),'Social care'!$BG$11:$BM$11)))</f>
        <v>0.10671199163884965</v>
      </c>
      <c r="U21" s="67">
        <f>EXP(SUMPRODUCT(CHOOSE({1,2,3,4,5,6,7},'Calcs Men No Intervention'!AW125,'Calcs Men No Intervention'!AW125^2,'Calcs Men No Intervention'!AW125^3,'Calcs Men No Intervention'!T93,'Calcs Men No Intervention'!T93^2,1,1),'Social care'!$BG$11:$BM$11))/(1+EXP(SUMPRODUCT(CHOOSE({1,2,3,4,5,6,7},'Calcs Men No Intervention'!AW125,'Calcs Men No Intervention'!AW125^2,'Calcs Men No Intervention'!AW125^3,'Calcs Men No Intervention'!T93,'Calcs Men No Intervention'!T93^2,1,1),'Social care'!$BG$11:$BM$11)))</f>
        <v>0.10566229781698926</v>
      </c>
      <c r="V21" s="67">
        <f>EXP(SUMPRODUCT(CHOOSE({1,2,3,4,5,6,7},'Calcs Men No Intervention'!AX125,'Calcs Men No Intervention'!AX125^2,'Calcs Men No Intervention'!AX125^3,'Calcs Men No Intervention'!U93,'Calcs Men No Intervention'!U93^2,1,1),'Social care'!$BG$11:$BM$11))/(1+EXP(SUMPRODUCT(CHOOSE({1,2,3,4,5,6,7},'Calcs Men No Intervention'!AX125,'Calcs Men No Intervention'!AX125^2,'Calcs Men No Intervention'!AX125^3,'Calcs Men No Intervention'!U93,'Calcs Men No Intervention'!U93^2,1,1),'Social care'!$BG$11:$BM$11)))</f>
        <v>0.10507017519304496</v>
      </c>
      <c r="W21" s="67">
        <f>EXP(SUMPRODUCT(CHOOSE({1,2,3,4,5,6,7},'Calcs Men No Intervention'!AY125,'Calcs Men No Intervention'!AY125^2,'Calcs Men No Intervention'!AY125^3,'Calcs Men No Intervention'!V93,'Calcs Men No Intervention'!V93^2,1,1),'Social care'!$BG$11:$BM$11))/(1+EXP(SUMPRODUCT(CHOOSE({1,2,3,4,5,6,7},'Calcs Men No Intervention'!AY125,'Calcs Men No Intervention'!AY125^2,'Calcs Men No Intervention'!AY125^3,'Calcs Men No Intervention'!V93,'Calcs Men No Intervention'!V93^2,1,1),'Social care'!$BG$11:$BM$11)))</f>
        <v>0.10492833613096461</v>
      </c>
      <c r="X21" s="67">
        <f>EXP(SUMPRODUCT(CHOOSE({1,2,3,4,5,6,7},'Calcs Men No Intervention'!AZ125,'Calcs Men No Intervention'!AZ125^2,'Calcs Men No Intervention'!AZ125^3,'Calcs Men No Intervention'!W93,'Calcs Men No Intervention'!W93^2,1,1),'Social care'!$BG$11:$BM$11))/(1+EXP(SUMPRODUCT(CHOOSE({1,2,3,4,5,6,7},'Calcs Men No Intervention'!AZ125,'Calcs Men No Intervention'!AZ125^2,'Calcs Men No Intervention'!AZ125^3,'Calcs Men No Intervention'!W93,'Calcs Men No Intervention'!W93^2,1,1),'Social care'!$BG$11:$BM$11)))</f>
        <v>0.1052346032649315</v>
      </c>
      <c r="Y21" s="67">
        <f>EXP(SUMPRODUCT(CHOOSE({1,2,3,4,5,6,7},'Calcs Men No Intervention'!BA125,'Calcs Men No Intervention'!BA125^2,'Calcs Men No Intervention'!BA125^3,'Calcs Men No Intervention'!X93,'Calcs Men No Intervention'!X93^2,1,1),'Social care'!$BG$11:$BM$11))/(1+EXP(SUMPRODUCT(CHOOSE({1,2,3,4,5,6,7},'Calcs Men No Intervention'!BA125,'Calcs Men No Intervention'!BA125^2,'Calcs Men No Intervention'!BA125^3,'Calcs Men No Intervention'!X93,'Calcs Men No Intervention'!X93^2,1,1),'Social care'!$BG$11:$BM$11)))</f>
        <v>0.10599186684136987</v>
      </c>
      <c r="Z21" s="67">
        <f>EXP(SUMPRODUCT(CHOOSE({1,2,3,4,5,6,7},'Calcs Men No Intervention'!BB125,'Calcs Men No Intervention'!BB125^2,'Calcs Men No Intervention'!BB125^3,'Calcs Men No Intervention'!Y93,'Calcs Men No Intervention'!Y93^2,1,1),'Social care'!$BG$11:$BM$11))/(1+EXP(SUMPRODUCT(CHOOSE({1,2,3,4,5,6,7},'Calcs Men No Intervention'!BB125,'Calcs Men No Intervention'!BB125^2,'Calcs Men No Intervention'!BB125^3,'Calcs Men No Intervention'!Y93,'Calcs Men No Intervention'!Y93^2,1,1),'Social care'!$BG$11:$BM$11)))</f>
        <v>0.10720810846190691</v>
      </c>
      <c r="AA21" s="67">
        <f>EXP(SUMPRODUCT(CHOOSE({1,2,3,4,5,6,7},'Calcs Men No Intervention'!BC125,'Calcs Men No Intervention'!BC125^2,'Calcs Men No Intervention'!BC125^3,'Calcs Men No Intervention'!Z93,'Calcs Men No Intervention'!Z93^2,1,1),'Social care'!$BG$11:$BM$11))/(1+EXP(SUMPRODUCT(CHOOSE({1,2,3,4,5,6,7},'Calcs Men No Intervention'!BC125,'Calcs Men No Intervention'!BC125^2,'Calcs Men No Intervention'!BC125^3,'Calcs Men No Intervention'!Z93,'Calcs Men No Intervention'!Z93^2,1,1),'Social care'!$BG$11:$BM$11)))</f>
        <v>0.10889649024841899</v>
      </c>
      <c r="AB21" s="67">
        <f>EXP(SUMPRODUCT(CHOOSE({1,2,3,4,5,6,7},'Calcs Men No Intervention'!BD125,'Calcs Men No Intervention'!BD125^2,'Calcs Men No Intervention'!BD125^3,'Calcs Men No Intervention'!AA93,'Calcs Men No Intervention'!AA93^2,1,1),'Social care'!$BG$11:$BM$11))/(1+EXP(SUMPRODUCT(CHOOSE({1,2,3,4,5,6,7},'Calcs Men No Intervention'!BD125,'Calcs Men No Intervention'!BD125^2,'Calcs Men No Intervention'!BD125^3,'Calcs Men No Intervention'!AA93,'Calcs Men No Intervention'!AA93^2,1,1),'Social care'!$BG$11:$BM$11)))</f>
        <v>0.11107550777790164</v>
      </c>
      <c r="AE21" s="1">
        <v>17</v>
      </c>
      <c r="AF21" s="185"/>
      <c r="AG21" s="185">
        <f>D21*'Calcs Men No Intervention'!D59*HCW_cost_year</f>
        <v>0</v>
      </c>
      <c r="AH21" s="185">
        <f>E21*'Calcs Men No Intervention'!E59*HCW_cost_year</f>
        <v>0</v>
      </c>
      <c r="AI21" s="185">
        <f>F21*'Calcs Men No Intervention'!F59*HCW_cost_year</f>
        <v>0</v>
      </c>
      <c r="AJ21" s="185">
        <f>G21*'Calcs Men No Intervention'!G59*HCW_cost_year</f>
        <v>0</v>
      </c>
      <c r="AK21" s="185">
        <f>H21*'Calcs Men No Intervention'!H59*HCW_cost_year</f>
        <v>0</v>
      </c>
      <c r="AL21" s="185">
        <f>I21*'Calcs Men No Intervention'!I59*HCW_cost_year</f>
        <v>0</v>
      </c>
      <c r="AM21" s="185">
        <f>J21*'Calcs Men No Intervention'!J59*HCW_cost_year</f>
        <v>0</v>
      </c>
      <c r="AN21" s="185">
        <f>K21*'Calcs Men No Intervention'!K59*HCW_cost_year</f>
        <v>0</v>
      </c>
      <c r="AO21" s="185">
        <f>L21*'Calcs Men No Intervention'!L59*HCW_cost_year</f>
        <v>0</v>
      </c>
      <c r="AP21" s="185">
        <f>M21*'Calcs Men No Intervention'!M59*HCW_cost_year</f>
        <v>0</v>
      </c>
      <c r="AQ21" s="185">
        <f>N21*'Calcs Men No Intervention'!N59*HCW_cost_year</f>
        <v>0</v>
      </c>
      <c r="AR21" s="185">
        <f>O21*'Calcs Men No Intervention'!O59*HCW_cost_year</f>
        <v>0</v>
      </c>
      <c r="AS21" s="185">
        <f>P21*'Calcs Men No Intervention'!P59*HCW_cost_year</f>
        <v>0</v>
      </c>
      <c r="AT21" s="185">
        <f>Q21*'Calcs Men No Intervention'!Q59*HCW_cost_year</f>
        <v>0</v>
      </c>
      <c r="AU21" s="185">
        <f>R21*'Calcs Men No Intervention'!R59*HCW_cost_year</f>
        <v>0</v>
      </c>
      <c r="AV21" s="185">
        <f>S21*'Calcs Men No Intervention'!S59*HCW_cost_year</f>
        <v>0</v>
      </c>
      <c r="AW21" s="185">
        <f>T21*'Calcs Men No Intervention'!T59*HCW_cost_year</f>
        <v>0</v>
      </c>
      <c r="AX21" s="185">
        <f>U21*'Calcs Men No Intervention'!U59*HCW_cost_year</f>
        <v>0</v>
      </c>
      <c r="AY21" s="185">
        <f>V21*'Calcs Men No Intervention'!V59*HCW_cost_year</f>
        <v>0</v>
      </c>
      <c r="AZ21" s="185">
        <f>W21*'Calcs Men No Intervention'!W59*HCW_cost_year</f>
        <v>0</v>
      </c>
      <c r="BA21" s="185">
        <f>X21*'Calcs Men No Intervention'!X59*HCW_cost_year</f>
        <v>0</v>
      </c>
      <c r="BB21" s="185">
        <f>Y21*'Calcs Men No Intervention'!Y59*HCW_cost_year</f>
        <v>0</v>
      </c>
      <c r="BC21" s="185">
        <f>Z21*'Calcs Men No Intervention'!Z59*HCW_cost_year</f>
        <v>0</v>
      </c>
      <c r="BD21" s="185">
        <f>AA21*'Calcs Men No Intervention'!AA59*HCW_cost_year</f>
        <v>0</v>
      </c>
      <c r="BE21" s="185">
        <f>AB21*'Calcs Men No Intervention'!AB59*HCW_cost_year</f>
        <v>0</v>
      </c>
      <c r="BG21" s="1"/>
      <c r="BI21" s="1"/>
      <c r="BJ21" s="1"/>
    </row>
    <row r="22" spans="2:67" x14ac:dyDescent="0.3">
      <c r="B22" s="1">
        <v>18</v>
      </c>
      <c r="C22" s="67"/>
      <c r="D22" s="67"/>
      <c r="E22" s="67"/>
      <c r="F22" s="67"/>
      <c r="G22" s="67"/>
      <c r="H22" s="67"/>
      <c r="I22" s="67"/>
      <c r="J22" s="67"/>
      <c r="K22" s="67"/>
      <c r="L22" s="67"/>
      <c r="M22" s="67"/>
      <c r="N22" s="67"/>
      <c r="O22" s="67"/>
      <c r="P22" s="67"/>
      <c r="Q22" s="67"/>
      <c r="R22" s="67"/>
      <c r="S22" s="67"/>
      <c r="T22" s="67"/>
      <c r="U22" s="67">
        <f>EXP(SUMPRODUCT(CHOOSE({1,2,3,4,5,6,7},'Calcs Men No Intervention'!AW126,'Calcs Men No Intervention'!AW126^2,'Calcs Men No Intervention'!AW126^3,'Calcs Men No Intervention'!T94,'Calcs Men No Intervention'!T94^2,1,1),'Social care'!$BG$11:$BM$11))/(1+EXP(SUMPRODUCT(CHOOSE({1,2,3,4,5,6,7},'Calcs Men No Intervention'!AW126,'Calcs Men No Intervention'!AW126^2,'Calcs Men No Intervention'!AW126^3,'Calcs Men No Intervention'!T94,'Calcs Men No Intervention'!T94^2,1,1),'Social care'!$BG$11:$BM$11)))</f>
        <v>0.10671199163884965</v>
      </c>
      <c r="V22" s="67">
        <f>EXP(SUMPRODUCT(CHOOSE({1,2,3,4,5,6,7},'Calcs Men No Intervention'!AX126,'Calcs Men No Intervention'!AX126^2,'Calcs Men No Intervention'!AX126^3,'Calcs Men No Intervention'!U94,'Calcs Men No Intervention'!U94^2,1,1),'Social care'!$BG$11:$BM$11))/(1+EXP(SUMPRODUCT(CHOOSE({1,2,3,4,5,6,7},'Calcs Men No Intervention'!AX126,'Calcs Men No Intervention'!AX126^2,'Calcs Men No Intervention'!AX126^3,'Calcs Men No Intervention'!U94,'Calcs Men No Intervention'!U94^2,1,1),'Social care'!$BG$11:$BM$11)))</f>
        <v>0.10566229781698926</v>
      </c>
      <c r="W22" s="67">
        <f>EXP(SUMPRODUCT(CHOOSE({1,2,3,4,5,6,7},'Calcs Men No Intervention'!AY126,'Calcs Men No Intervention'!AY126^2,'Calcs Men No Intervention'!AY126^3,'Calcs Men No Intervention'!V94,'Calcs Men No Intervention'!V94^2,1,1),'Social care'!$BG$11:$BM$11))/(1+EXP(SUMPRODUCT(CHOOSE({1,2,3,4,5,6,7},'Calcs Men No Intervention'!AY126,'Calcs Men No Intervention'!AY126^2,'Calcs Men No Intervention'!AY126^3,'Calcs Men No Intervention'!V94,'Calcs Men No Intervention'!V94^2,1,1),'Social care'!$BG$11:$BM$11)))</f>
        <v>0.10507017519304496</v>
      </c>
      <c r="X22" s="67">
        <f>EXP(SUMPRODUCT(CHOOSE({1,2,3,4,5,6,7},'Calcs Men No Intervention'!AZ126,'Calcs Men No Intervention'!AZ126^2,'Calcs Men No Intervention'!AZ126^3,'Calcs Men No Intervention'!W94,'Calcs Men No Intervention'!W94^2,1,1),'Social care'!$BG$11:$BM$11))/(1+EXP(SUMPRODUCT(CHOOSE({1,2,3,4,5,6,7},'Calcs Men No Intervention'!AZ126,'Calcs Men No Intervention'!AZ126^2,'Calcs Men No Intervention'!AZ126^3,'Calcs Men No Intervention'!W94,'Calcs Men No Intervention'!W94^2,1,1),'Social care'!$BG$11:$BM$11)))</f>
        <v>0.10492833613096461</v>
      </c>
      <c r="Y22" s="67">
        <f>EXP(SUMPRODUCT(CHOOSE({1,2,3,4,5,6,7},'Calcs Men No Intervention'!BA126,'Calcs Men No Intervention'!BA126^2,'Calcs Men No Intervention'!BA126^3,'Calcs Men No Intervention'!X94,'Calcs Men No Intervention'!X94^2,1,1),'Social care'!$BG$11:$BM$11))/(1+EXP(SUMPRODUCT(CHOOSE({1,2,3,4,5,6,7},'Calcs Men No Intervention'!BA126,'Calcs Men No Intervention'!BA126^2,'Calcs Men No Intervention'!BA126^3,'Calcs Men No Intervention'!X94,'Calcs Men No Intervention'!X94^2,1,1),'Social care'!$BG$11:$BM$11)))</f>
        <v>0.1052346032649315</v>
      </c>
      <c r="Z22" s="67">
        <f>EXP(SUMPRODUCT(CHOOSE({1,2,3,4,5,6,7},'Calcs Men No Intervention'!BB126,'Calcs Men No Intervention'!BB126^2,'Calcs Men No Intervention'!BB126^3,'Calcs Men No Intervention'!Y94,'Calcs Men No Intervention'!Y94^2,1,1),'Social care'!$BG$11:$BM$11))/(1+EXP(SUMPRODUCT(CHOOSE({1,2,3,4,5,6,7},'Calcs Men No Intervention'!BB126,'Calcs Men No Intervention'!BB126^2,'Calcs Men No Intervention'!BB126^3,'Calcs Men No Intervention'!Y94,'Calcs Men No Intervention'!Y94^2,1,1),'Social care'!$BG$11:$BM$11)))</f>
        <v>0.10599186684136987</v>
      </c>
      <c r="AA22" s="67">
        <f>EXP(SUMPRODUCT(CHOOSE({1,2,3,4,5,6,7},'Calcs Men No Intervention'!BC126,'Calcs Men No Intervention'!BC126^2,'Calcs Men No Intervention'!BC126^3,'Calcs Men No Intervention'!Z94,'Calcs Men No Intervention'!Z94^2,1,1),'Social care'!$BG$11:$BM$11))/(1+EXP(SUMPRODUCT(CHOOSE({1,2,3,4,5,6,7},'Calcs Men No Intervention'!BC126,'Calcs Men No Intervention'!BC126^2,'Calcs Men No Intervention'!BC126^3,'Calcs Men No Intervention'!Z94,'Calcs Men No Intervention'!Z94^2,1,1),'Social care'!$BG$11:$BM$11)))</f>
        <v>0.10720810846190691</v>
      </c>
      <c r="AB22" s="67">
        <f>EXP(SUMPRODUCT(CHOOSE({1,2,3,4,5,6,7},'Calcs Men No Intervention'!BD126,'Calcs Men No Intervention'!BD126^2,'Calcs Men No Intervention'!BD126^3,'Calcs Men No Intervention'!AA94,'Calcs Men No Intervention'!AA94^2,1,1),'Social care'!$BG$11:$BM$11))/(1+EXP(SUMPRODUCT(CHOOSE({1,2,3,4,5,6,7},'Calcs Men No Intervention'!BD126,'Calcs Men No Intervention'!BD126^2,'Calcs Men No Intervention'!BD126^3,'Calcs Men No Intervention'!AA94,'Calcs Men No Intervention'!AA94^2,1,1),'Social care'!$BG$11:$BM$11)))</f>
        <v>0.10889649024841899</v>
      </c>
      <c r="AE22" s="1">
        <v>18</v>
      </c>
      <c r="AF22" s="185"/>
      <c r="AG22" s="185">
        <f>D22*'Calcs Men No Intervention'!D60*HCW_cost_year</f>
        <v>0</v>
      </c>
      <c r="AH22" s="185">
        <f>E22*'Calcs Men No Intervention'!E60*HCW_cost_year</f>
        <v>0</v>
      </c>
      <c r="AI22" s="185">
        <f>F22*'Calcs Men No Intervention'!F60*HCW_cost_year</f>
        <v>0</v>
      </c>
      <c r="AJ22" s="185">
        <f>G22*'Calcs Men No Intervention'!G60*HCW_cost_year</f>
        <v>0</v>
      </c>
      <c r="AK22" s="185">
        <f>H22*'Calcs Men No Intervention'!H60*HCW_cost_year</f>
        <v>0</v>
      </c>
      <c r="AL22" s="185">
        <f>I22*'Calcs Men No Intervention'!I60*HCW_cost_year</f>
        <v>0</v>
      </c>
      <c r="AM22" s="185">
        <f>J22*'Calcs Men No Intervention'!J60*HCW_cost_year</f>
        <v>0</v>
      </c>
      <c r="AN22" s="185">
        <f>K22*'Calcs Men No Intervention'!K60*HCW_cost_year</f>
        <v>0</v>
      </c>
      <c r="AO22" s="185">
        <f>L22*'Calcs Men No Intervention'!L60*HCW_cost_year</f>
        <v>0</v>
      </c>
      <c r="AP22" s="185">
        <f>M22*'Calcs Men No Intervention'!M60*HCW_cost_year</f>
        <v>0</v>
      </c>
      <c r="AQ22" s="185">
        <f>N22*'Calcs Men No Intervention'!N60*HCW_cost_year</f>
        <v>0</v>
      </c>
      <c r="AR22" s="185">
        <f>O22*'Calcs Men No Intervention'!O60*HCW_cost_year</f>
        <v>0</v>
      </c>
      <c r="AS22" s="185">
        <f>P22*'Calcs Men No Intervention'!P60*HCW_cost_year</f>
        <v>0</v>
      </c>
      <c r="AT22" s="185">
        <f>Q22*'Calcs Men No Intervention'!Q60*HCW_cost_year</f>
        <v>0</v>
      </c>
      <c r="AU22" s="185">
        <f>R22*'Calcs Men No Intervention'!R60*HCW_cost_year</f>
        <v>0</v>
      </c>
      <c r="AV22" s="185">
        <f>S22*'Calcs Men No Intervention'!S60*HCW_cost_year</f>
        <v>0</v>
      </c>
      <c r="AW22" s="185">
        <f>T22*'Calcs Men No Intervention'!T60*HCW_cost_year</f>
        <v>0</v>
      </c>
      <c r="AX22" s="185">
        <f>U22*'Calcs Men No Intervention'!U60*HCW_cost_year</f>
        <v>0</v>
      </c>
      <c r="AY22" s="185">
        <f>V22*'Calcs Men No Intervention'!V60*HCW_cost_year</f>
        <v>0</v>
      </c>
      <c r="AZ22" s="185">
        <f>W22*'Calcs Men No Intervention'!W60*HCW_cost_year</f>
        <v>0</v>
      </c>
      <c r="BA22" s="185">
        <f>X22*'Calcs Men No Intervention'!X60*HCW_cost_year</f>
        <v>0</v>
      </c>
      <c r="BB22" s="185">
        <f>Y22*'Calcs Men No Intervention'!Y60*HCW_cost_year</f>
        <v>0</v>
      </c>
      <c r="BC22" s="185">
        <f>Z22*'Calcs Men No Intervention'!Z60*HCW_cost_year</f>
        <v>0</v>
      </c>
      <c r="BD22" s="185">
        <f>AA22*'Calcs Men No Intervention'!AA60*HCW_cost_year</f>
        <v>0</v>
      </c>
      <c r="BE22" s="185">
        <f>AB22*'Calcs Men No Intervention'!AB60*HCW_cost_year</f>
        <v>0</v>
      </c>
    </row>
    <row r="23" spans="2:67" x14ac:dyDescent="0.3">
      <c r="B23" s="1">
        <v>19</v>
      </c>
      <c r="C23" s="67"/>
      <c r="D23" s="67"/>
      <c r="E23" s="67"/>
      <c r="F23" s="67"/>
      <c r="G23" s="67"/>
      <c r="H23" s="67"/>
      <c r="I23" s="67"/>
      <c r="J23" s="67"/>
      <c r="K23" s="67"/>
      <c r="L23" s="67"/>
      <c r="M23" s="67"/>
      <c r="N23" s="67"/>
      <c r="O23" s="67"/>
      <c r="P23" s="67"/>
      <c r="Q23" s="67"/>
      <c r="R23" s="67"/>
      <c r="S23" s="67"/>
      <c r="T23" s="67"/>
      <c r="U23" s="67"/>
      <c r="V23" s="67">
        <f>EXP(SUMPRODUCT(CHOOSE({1,2,3,4,5,6,7},'Calcs Men No Intervention'!AX127,'Calcs Men No Intervention'!AX127^2,'Calcs Men No Intervention'!AX127^3,'Calcs Men No Intervention'!U95,'Calcs Men No Intervention'!U95^2,1,1),'Social care'!$BG$11:$BM$11))/(1+EXP(SUMPRODUCT(CHOOSE({1,2,3,4,5,6,7},'Calcs Men No Intervention'!AX127,'Calcs Men No Intervention'!AX127^2,'Calcs Men No Intervention'!AX127^3,'Calcs Men No Intervention'!U95,'Calcs Men No Intervention'!U95^2,1,1),'Social care'!$BG$11:$BM$11)))</f>
        <v>0.10671199163884965</v>
      </c>
      <c r="W23" s="67">
        <f>EXP(SUMPRODUCT(CHOOSE({1,2,3,4,5,6,7},'Calcs Men No Intervention'!AY127,'Calcs Men No Intervention'!AY127^2,'Calcs Men No Intervention'!AY127^3,'Calcs Men No Intervention'!V95,'Calcs Men No Intervention'!V95^2,1,1),'Social care'!$BG$11:$BM$11))/(1+EXP(SUMPRODUCT(CHOOSE({1,2,3,4,5,6,7},'Calcs Men No Intervention'!AY127,'Calcs Men No Intervention'!AY127^2,'Calcs Men No Intervention'!AY127^3,'Calcs Men No Intervention'!V95,'Calcs Men No Intervention'!V95^2,1,1),'Social care'!$BG$11:$BM$11)))</f>
        <v>0.10566229781698926</v>
      </c>
      <c r="X23" s="67">
        <f>EXP(SUMPRODUCT(CHOOSE({1,2,3,4,5,6,7},'Calcs Men No Intervention'!AZ127,'Calcs Men No Intervention'!AZ127^2,'Calcs Men No Intervention'!AZ127^3,'Calcs Men No Intervention'!W95,'Calcs Men No Intervention'!W95^2,1,1),'Social care'!$BG$11:$BM$11))/(1+EXP(SUMPRODUCT(CHOOSE({1,2,3,4,5,6,7},'Calcs Men No Intervention'!AZ127,'Calcs Men No Intervention'!AZ127^2,'Calcs Men No Intervention'!AZ127^3,'Calcs Men No Intervention'!W95,'Calcs Men No Intervention'!W95^2,1,1),'Social care'!$BG$11:$BM$11)))</f>
        <v>0.10507017519304496</v>
      </c>
      <c r="Y23" s="67">
        <f>EXP(SUMPRODUCT(CHOOSE({1,2,3,4,5,6,7},'Calcs Men No Intervention'!BA127,'Calcs Men No Intervention'!BA127^2,'Calcs Men No Intervention'!BA127^3,'Calcs Men No Intervention'!X95,'Calcs Men No Intervention'!X95^2,1,1),'Social care'!$BG$11:$BM$11))/(1+EXP(SUMPRODUCT(CHOOSE({1,2,3,4,5,6,7},'Calcs Men No Intervention'!BA127,'Calcs Men No Intervention'!BA127^2,'Calcs Men No Intervention'!BA127^3,'Calcs Men No Intervention'!X95,'Calcs Men No Intervention'!X95^2,1,1),'Social care'!$BG$11:$BM$11)))</f>
        <v>0.10492833613096461</v>
      </c>
      <c r="Z23" s="67">
        <f>EXP(SUMPRODUCT(CHOOSE({1,2,3,4,5,6,7},'Calcs Men No Intervention'!BB127,'Calcs Men No Intervention'!BB127^2,'Calcs Men No Intervention'!BB127^3,'Calcs Men No Intervention'!Y95,'Calcs Men No Intervention'!Y95^2,1,1),'Social care'!$BG$11:$BM$11))/(1+EXP(SUMPRODUCT(CHOOSE({1,2,3,4,5,6,7},'Calcs Men No Intervention'!BB127,'Calcs Men No Intervention'!BB127^2,'Calcs Men No Intervention'!BB127^3,'Calcs Men No Intervention'!Y95,'Calcs Men No Intervention'!Y95^2,1,1),'Social care'!$BG$11:$BM$11)))</f>
        <v>0.1052346032649315</v>
      </c>
      <c r="AA23" s="67">
        <f>EXP(SUMPRODUCT(CHOOSE({1,2,3,4,5,6,7},'Calcs Men No Intervention'!BC127,'Calcs Men No Intervention'!BC127^2,'Calcs Men No Intervention'!BC127^3,'Calcs Men No Intervention'!Z95,'Calcs Men No Intervention'!Z95^2,1,1),'Social care'!$BG$11:$BM$11))/(1+EXP(SUMPRODUCT(CHOOSE({1,2,3,4,5,6,7},'Calcs Men No Intervention'!BC127,'Calcs Men No Intervention'!BC127^2,'Calcs Men No Intervention'!BC127^3,'Calcs Men No Intervention'!Z95,'Calcs Men No Intervention'!Z95^2,1,1),'Social care'!$BG$11:$BM$11)))</f>
        <v>0.10599186684136987</v>
      </c>
      <c r="AB23" s="67">
        <f>EXP(SUMPRODUCT(CHOOSE({1,2,3,4,5,6,7},'Calcs Men No Intervention'!BD127,'Calcs Men No Intervention'!BD127^2,'Calcs Men No Intervention'!BD127^3,'Calcs Men No Intervention'!AA95,'Calcs Men No Intervention'!AA95^2,1,1),'Social care'!$BG$11:$BM$11))/(1+EXP(SUMPRODUCT(CHOOSE({1,2,3,4,5,6,7},'Calcs Men No Intervention'!BD127,'Calcs Men No Intervention'!BD127^2,'Calcs Men No Intervention'!BD127^3,'Calcs Men No Intervention'!AA95,'Calcs Men No Intervention'!AA95^2,1,1),'Social care'!$BG$11:$BM$11)))</f>
        <v>0.10720810846190691</v>
      </c>
      <c r="AE23" s="1">
        <v>19</v>
      </c>
      <c r="AF23" s="185"/>
      <c r="AG23" s="185">
        <f>D23*'Calcs Men No Intervention'!D61*HCW_cost_year</f>
        <v>0</v>
      </c>
      <c r="AH23" s="185">
        <f>E23*'Calcs Men No Intervention'!E61*HCW_cost_year</f>
        <v>0</v>
      </c>
      <c r="AI23" s="185">
        <f>F23*'Calcs Men No Intervention'!F61*HCW_cost_year</f>
        <v>0</v>
      </c>
      <c r="AJ23" s="185">
        <f>G23*'Calcs Men No Intervention'!G61*HCW_cost_year</f>
        <v>0</v>
      </c>
      <c r="AK23" s="185">
        <f>H23*'Calcs Men No Intervention'!H61*HCW_cost_year</f>
        <v>0</v>
      </c>
      <c r="AL23" s="185">
        <f>I23*'Calcs Men No Intervention'!I61*HCW_cost_year</f>
        <v>0</v>
      </c>
      <c r="AM23" s="185">
        <f>J23*'Calcs Men No Intervention'!J61*HCW_cost_year</f>
        <v>0</v>
      </c>
      <c r="AN23" s="185">
        <f>K23*'Calcs Men No Intervention'!K61*HCW_cost_year</f>
        <v>0</v>
      </c>
      <c r="AO23" s="185">
        <f>L23*'Calcs Men No Intervention'!L61*HCW_cost_year</f>
        <v>0</v>
      </c>
      <c r="AP23" s="185">
        <f>M23*'Calcs Men No Intervention'!M61*HCW_cost_year</f>
        <v>0</v>
      </c>
      <c r="AQ23" s="185">
        <f>N23*'Calcs Men No Intervention'!N61*HCW_cost_year</f>
        <v>0</v>
      </c>
      <c r="AR23" s="185">
        <f>O23*'Calcs Men No Intervention'!O61*HCW_cost_year</f>
        <v>0</v>
      </c>
      <c r="AS23" s="185">
        <f>P23*'Calcs Men No Intervention'!P61*HCW_cost_year</f>
        <v>0</v>
      </c>
      <c r="AT23" s="185">
        <f>Q23*'Calcs Men No Intervention'!Q61*HCW_cost_year</f>
        <v>0</v>
      </c>
      <c r="AU23" s="185">
        <f>R23*'Calcs Men No Intervention'!R61*HCW_cost_year</f>
        <v>0</v>
      </c>
      <c r="AV23" s="185">
        <f>S23*'Calcs Men No Intervention'!S61*HCW_cost_year</f>
        <v>0</v>
      </c>
      <c r="AW23" s="185">
        <f>T23*'Calcs Men No Intervention'!T61*HCW_cost_year</f>
        <v>0</v>
      </c>
      <c r="AX23" s="185">
        <f>U23*'Calcs Men No Intervention'!U61*HCW_cost_year</f>
        <v>0</v>
      </c>
      <c r="AY23" s="185">
        <f>V23*'Calcs Men No Intervention'!V61*HCW_cost_year</f>
        <v>0</v>
      </c>
      <c r="AZ23" s="185">
        <f>W23*'Calcs Men No Intervention'!W61*HCW_cost_year</f>
        <v>0</v>
      </c>
      <c r="BA23" s="185">
        <f>X23*'Calcs Men No Intervention'!X61*HCW_cost_year</f>
        <v>0</v>
      </c>
      <c r="BB23" s="185">
        <f>Y23*'Calcs Men No Intervention'!Y61*HCW_cost_year</f>
        <v>0</v>
      </c>
      <c r="BC23" s="185">
        <f>Z23*'Calcs Men No Intervention'!Z61*HCW_cost_year</f>
        <v>0</v>
      </c>
      <c r="BD23" s="185">
        <f>AA23*'Calcs Men No Intervention'!AA61*HCW_cost_year</f>
        <v>0</v>
      </c>
      <c r="BE23" s="185">
        <f>AB23*'Calcs Men No Intervention'!AB61*HCW_cost_year</f>
        <v>0</v>
      </c>
      <c r="BH23" s="63"/>
      <c r="BI23" s="52"/>
      <c r="BJ23" s="52"/>
    </row>
    <row r="24" spans="2:67" x14ac:dyDescent="0.3">
      <c r="B24" s="1">
        <v>20</v>
      </c>
      <c r="C24" s="67"/>
      <c r="D24" s="67"/>
      <c r="E24" s="67"/>
      <c r="F24" s="67"/>
      <c r="G24" s="67"/>
      <c r="H24" s="67"/>
      <c r="I24" s="67"/>
      <c r="J24" s="67"/>
      <c r="K24" s="67"/>
      <c r="L24" s="67"/>
      <c r="M24" s="67"/>
      <c r="N24" s="67"/>
      <c r="O24" s="67"/>
      <c r="P24" s="67"/>
      <c r="Q24" s="67"/>
      <c r="R24" s="67"/>
      <c r="S24" s="67"/>
      <c r="T24" s="67"/>
      <c r="U24" s="67"/>
      <c r="V24" s="67"/>
      <c r="W24" s="67">
        <f>EXP(SUMPRODUCT(CHOOSE({1,2,3,4,5,6,7},'Calcs Men No Intervention'!AY128,'Calcs Men No Intervention'!AY128^2,'Calcs Men No Intervention'!AY128^3,'Calcs Men No Intervention'!V96,'Calcs Men No Intervention'!V96^2,1,1),'Social care'!$BG$11:$BM$11))/(1+EXP(SUMPRODUCT(CHOOSE({1,2,3,4,5,6,7},'Calcs Men No Intervention'!AY128,'Calcs Men No Intervention'!AY128^2,'Calcs Men No Intervention'!AY128^3,'Calcs Men No Intervention'!V96,'Calcs Men No Intervention'!V96^2,1,1),'Social care'!$BG$11:$BM$11)))</f>
        <v>0.10671199163884965</v>
      </c>
      <c r="X24" s="67">
        <f>EXP(SUMPRODUCT(CHOOSE({1,2,3,4,5,6,7},'Calcs Men No Intervention'!AZ128,'Calcs Men No Intervention'!AZ128^2,'Calcs Men No Intervention'!AZ128^3,'Calcs Men No Intervention'!W96,'Calcs Men No Intervention'!W96^2,1,1),'Social care'!$BG$11:$BM$11))/(1+EXP(SUMPRODUCT(CHOOSE({1,2,3,4,5,6,7},'Calcs Men No Intervention'!AZ128,'Calcs Men No Intervention'!AZ128^2,'Calcs Men No Intervention'!AZ128^3,'Calcs Men No Intervention'!W96,'Calcs Men No Intervention'!W96^2,1,1),'Social care'!$BG$11:$BM$11)))</f>
        <v>0.10566229781698926</v>
      </c>
      <c r="Y24" s="67">
        <f>EXP(SUMPRODUCT(CHOOSE({1,2,3,4,5,6,7},'Calcs Men No Intervention'!BA128,'Calcs Men No Intervention'!BA128^2,'Calcs Men No Intervention'!BA128^3,'Calcs Men No Intervention'!X96,'Calcs Men No Intervention'!X96^2,1,1),'Social care'!$BG$11:$BM$11))/(1+EXP(SUMPRODUCT(CHOOSE({1,2,3,4,5,6,7},'Calcs Men No Intervention'!BA128,'Calcs Men No Intervention'!BA128^2,'Calcs Men No Intervention'!BA128^3,'Calcs Men No Intervention'!X96,'Calcs Men No Intervention'!X96^2,1,1),'Social care'!$BG$11:$BM$11)))</f>
        <v>0.10507017519304496</v>
      </c>
      <c r="Z24" s="67">
        <f>EXP(SUMPRODUCT(CHOOSE({1,2,3,4,5,6,7},'Calcs Men No Intervention'!BB128,'Calcs Men No Intervention'!BB128^2,'Calcs Men No Intervention'!BB128^3,'Calcs Men No Intervention'!Y96,'Calcs Men No Intervention'!Y96^2,1,1),'Social care'!$BG$11:$BM$11))/(1+EXP(SUMPRODUCT(CHOOSE({1,2,3,4,5,6,7},'Calcs Men No Intervention'!BB128,'Calcs Men No Intervention'!BB128^2,'Calcs Men No Intervention'!BB128^3,'Calcs Men No Intervention'!Y96,'Calcs Men No Intervention'!Y96^2,1,1),'Social care'!$BG$11:$BM$11)))</f>
        <v>0.10492833613096461</v>
      </c>
      <c r="AA24" s="67">
        <f>EXP(SUMPRODUCT(CHOOSE({1,2,3,4,5,6,7},'Calcs Men No Intervention'!BC128,'Calcs Men No Intervention'!BC128^2,'Calcs Men No Intervention'!BC128^3,'Calcs Men No Intervention'!Z96,'Calcs Men No Intervention'!Z96^2,1,1),'Social care'!$BG$11:$BM$11))/(1+EXP(SUMPRODUCT(CHOOSE({1,2,3,4,5,6,7},'Calcs Men No Intervention'!BC128,'Calcs Men No Intervention'!BC128^2,'Calcs Men No Intervention'!BC128^3,'Calcs Men No Intervention'!Z96,'Calcs Men No Intervention'!Z96^2,1,1),'Social care'!$BG$11:$BM$11)))</f>
        <v>0.1052346032649315</v>
      </c>
      <c r="AB24" s="67">
        <f>EXP(SUMPRODUCT(CHOOSE({1,2,3,4,5,6,7},'Calcs Men No Intervention'!BD128,'Calcs Men No Intervention'!BD128^2,'Calcs Men No Intervention'!BD128^3,'Calcs Men No Intervention'!AA96,'Calcs Men No Intervention'!AA96^2,1,1),'Social care'!$BG$11:$BM$11))/(1+EXP(SUMPRODUCT(CHOOSE({1,2,3,4,5,6,7},'Calcs Men No Intervention'!BD128,'Calcs Men No Intervention'!BD128^2,'Calcs Men No Intervention'!BD128^3,'Calcs Men No Intervention'!AA96,'Calcs Men No Intervention'!AA96^2,1,1),'Social care'!$BG$11:$BM$11)))</f>
        <v>0.10599186684136987</v>
      </c>
      <c r="AE24" s="1">
        <v>20</v>
      </c>
      <c r="AF24" s="185"/>
      <c r="AG24" s="185">
        <f>D24*'Calcs Men No Intervention'!D62*HCW_cost_year</f>
        <v>0</v>
      </c>
      <c r="AH24" s="185">
        <f>E24*'Calcs Men No Intervention'!E62*HCW_cost_year</f>
        <v>0</v>
      </c>
      <c r="AI24" s="185">
        <f>F24*'Calcs Men No Intervention'!F62*HCW_cost_year</f>
        <v>0</v>
      </c>
      <c r="AJ24" s="185">
        <f>G24*'Calcs Men No Intervention'!G62*HCW_cost_year</f>
        <v>0</v>
      </c>
      <c r="AK24" s="185">
        <f>H24*'Calcs Men No Intervention'!H62*HCW_cost_year</f>
        <v>0</v>
      </c>
      <c r="AL24" s="185">
        <f>I24*'Calcs Men No Intervention'!I62*HCW_cost_year</f>
        <v>0</v>
      </c>
      <c r="AM24" s="185">
        <f>J24*'Calcs Men No Intervention'!J62*HCW_cost_year</f>
        <v>0</v>
      </c>
      <c r="AN24" s="185">
        <f>K24*'Calcs Men No Intervention'!K62*HCW_cost_year</f>
        <v>0</v>
      </c>
      <c r="AO24" s="185">
        <f>L24*'Calcs Men No Intervention'!L62*HCW_cost_year</f>
        <v>0</v>
      </c>
      <c r="AP24" s="185">
        <f>M24*'Calcs Men No Intervention'!M62*HCW_cost_year</f>
        <v>0</v>
      </c>
      <c r="AQ24" s="185">
        <f>N24*'Calcs Men No Intervention'!N62*HCW_cost_year</f>
        <v>0</v>
      </c>
      <c r="AR24" s="185">
        <f>O24*'Calcs Men No Intervention'!O62*HCW_cost_year</f>
        <v>0</v>
      </c>
      <c r="AS24" s="185">
        <f>P24*'Calcs Men No Intervention'!P62*HCW_cost_year</f>
        <v>0</v>
      </c>
      <c r="AT24" s="185">
        <f>Q24*'Calcs Men No Intervention'!Q62*HCW_cost_year</f>
        <v>0</v>
      </c>
      <c r="AU24" s="185">
        <f>R24*'Calcs Men No Intervention'!R62*HCW_cost_year</f>
        <v>0</v>
      </c>
      <c r="AV24" s="185">
        <f>S24*'Calcs Men No Intervention'!S62*HCW_cost_year</f>
        <v>0</v>
      </c>
      <c r="AW24" s="185">
        <f>T24*'Calcs Men No Intervention'!T62*HCW_cost_year</f>
        <v>0</v>
      </c>
      <c r="AX24" s="185">
        <f>U24*'Calcs Men No Intervention'!U62*HCW_cost_year</f>
        <v>0</v>
      </c>
      <c r="AY24" s="185">
        <f>V24*'Calcs Men No Intervention'!V62*HCW_cost_year</f>
        <v>0</v>
      </c>
      <c r="AZ24" s="185">
        <f>W24*'Calcs Men No Intervention'!W62*HCW_cost_year</f>
        <v>0</v>
      </c>
      <c r="BA24" s="185">
        <f>X24*'Calcs Men No Intervention'!X62*HCW_cost_year</f>
        <v>0</v>
      </c>
      <c r="BB24" s="185">
        <f>Y24*'Calcs Men No Intervention'!Y62*HCW_cost_year</f>
        <v>0</v>
      </c>
      <c r="BC24" s="185">
        <f>Z24*'Calcs Men No Intervention'!Z62*HCW_cost_year</f>
        <v>0</v>
      </c>
      <c r="BD24" s="185">
        <f>AA24*'Calcs Men No Intervention'!AA62*HCW_cost_year</f>
        <v>0</v>
      </c>
      <c r="BE24" s="185">
        <f>AB24*'Calcs Men No Intervention'!AB62*HCW_cost_year</f>
        <v>0</v>
      </c>
      <c r="BH24" s="63"/>
      <c r="BI24" s="52"/>
      <c r="BJ24" s="52"/>
      <c r="BM24" s="182"/>
    </row>
    <row r="25" spans="2:67" x14ac:dyDescent="0.3">
      <c r="B25" s="1">
        <v>21</v>
      </c>
      <c r="C25" s="67"/>
      <c r="D25" s="67"/>
      <c r="E25" s="67"/>
      <c r="F25" s="67"/>
      <c r="G25" s="67"/>
      <c r="H25" s="67"/>
      <c r="I25" s="67"/>
      <c r="J25" s="67"/>
      <c r="K25" s="67"/>
      <c r="L25" s="67"/>
      <c r="M25" s="67"/>
      <c r="N25" s="67"/>
      <c r="O25" s="67"/>
      <c r="P25" s="67"/>
      <c r="Q25" s="67"/>
      <c r="R25" s="67"/>
      <c r="S25" s="67"/>
      <c r="T25" s="67"/>
      <c r="U25" s="67"/>
      <c r="V25" s="67"/>
      <c r="W25" s="67"/>
      <c r="X25" s="67">
        <f>EXP(SUMPRODUCT(CHOOSE({1,2,3,4,5,6,7},'Calcs Men No Intervention'!AZ129,'Calcs Men No Intervention'!AZ129^2,'Calcs Men No Intervention'!AZ129^3,'Calcs Men No Intervention'!W97,'Calcs Men No Intervention'!W97^2,1,1),'Social care'!$BG$11:$BM$11))/(1+EXP(SUMPRODUCT(CHOOSE({1,2,3,4,5,6,7},'Calcs Men No Intervention'!AZ129,'Calcs Men No Intervention'!AZ129^2,'Calcs Men No Intervention'!AZ129^3,'Calcs Men No Intervention'!W97,'Calcs Men No Intervention'!W97^2,1,1),'Social care'!$BG$11:$BM$11)))</f>
        <v>0.10671199163884965</v>
      </c>
      <c r="Y25" s="67">
        <f>EXP(SUMPRODUCT(CHOOSE({1,2,3,4,5,6,7},'Calcs Men No Intervention'!BA129,'Calcs Men No Intervention'!BA129^2,'Calcs Men No Intervention'!BA129^3,'Calcs Men No Intervention'!X97,'Calcs Men No Intervention'!X97^2,1,1),'Social care'!$BG$11:$BM$11))/(1+EXP(SUMPRODUCT(CHOOSE({1,2,3,4,5,6,7},'Calcs Men No Intervention'!BA129,'Calcs Men No Intervention'!BA129^2,'Calcs Men No Intervention'!BA129^3,'Calcs Men No Intervention'!X97,'Calcs Men No Intervention'!X97^2,1,1),'Social care'!$BG$11:$BM$11)))</f>
        <v>0.10566229781698926</v>
      </c>
      <c r="Z25" s="67">
        <f>EXP(SUMPRODUCT(CHOOSE({1,2,3,4,5,6,7},'Calcs Men No Intervention'!BB129,'Calcs Men No Intervention'!BB129^2,'Calcs Men No Intervention'!BB129^3,'Calcs Men No Intervention'!Y97,'Calcs Men No Intervention'!Y97^2,1,1),'Social care'!$BG$11:$BM$11))/(1+EXP(SUMPRODUCT(CHOOSE({1,2,3,4,5,6,7},'Calcs Men No Intervention'!BB129,'Calcs Men No Intervention'!BB129^2,'Calcs Men No Intervention'!BB129^3,'Calcs Men No Intervention'!Y97,'Calcs Men No Intervention'!Y97^2,1,1),'Social care'!$BG$11:$BM$11)))</f>
        <v>0.10507017519304496</v>
      </c>
      <c r="AA25" s="67">
        <f>EXP(SUMPRODUCT(CHOOSE({1,2,3,4,5,6,7},'Calcs Men No Intervention'!BC129,'Calcs Men No Intervention'!BC129^2,'Calcs Men No Intervention'!BC129^3,'Calcs Men No Intervention'!Z97,'Calcs Men No Intervention'!Z97^2,1,1),'Social care'!$BG$11:$BM$11))/(1+EXP(SUMPRODUCT(CHOOSE({1,2,3,4,5,6,7},'Calcs Men No Intervention'!BC129,'Calcs Men No Intervention'!BC129^2,'Calcs Men No Intervention'!BC129^3,'Calcs Men No Intervention'!Z97,'Calcs Men No Intervention'!Z97^2,1,1),'Social care'!$BG$11:$BM$11)))</f>
        <v>0.10492833613096461</v>
      </c>
      <c r="AB25" s="67">
        <f>EXP(SUMPRODUCT(CHOOSE({1,2,3,4,5,6,7},'Calcs Men No Intervention'!BD129,'Calcs Men No Intervention'!BD129^2,'Calcs Men No Intervention'!BD129^3,'Calcs Men No Intervention'!AA97,'Calcs Men No Intervention'!AA97^2,1,1),'Social care'!$BG$11:$BM$11))/(1+EXP(SUMPRODUCT(CHOOSE({1,2,3,4,5,6,7},'Calcs Men No Intervention'!BD129,'Calcs Men No Intervention'!BD129^2,'Calcs Men No Intervention'!BD129^3,'Calcs Men No Intervention'!AA97,'Calcs Men No Intervention'!AA97^2,1,1),'Social care'!$BG$11:$BM$11)))</f>
        <v>0.1052346032649315</v>
      </c>
      <c r="AE25" s="1">
        <v>21</v>
      </c>
      <c r="AF25" s="185"/>
      <c r="AG25" s="185">
        <f>D25*'Calcs Men No Intervention'!D63*HCW_cost_year</f>
        <v>0</v>
      </c>
      <c r="AH25" s="185">
        <f>E25*'Calcs Men No Intervention'!E63*HCW_cost_year</f>
        <v>0</v>
      </c>
      <c r="AI25" s="185">
        <f>F25*'Calcs Men No Intervention'!F63*HCW_cost_year</f>
        <v>0</v>
      </c>
      <c r="AJ25" s="185">
        <f>G25*'Calcs Men No Intervention'!G63*HCW_cost_year</f>
        <v>0</v>
      </c>
      <c r="AK25" s="185">
        <f>H25*'Calcs Men No Intervention'!H63*HCW_cost_year</f>
        <v>0</v>
      </c>
      <c r="AL25" s="185">
        <f>I25*'Calcs Men No Intervention'!I63*HCW_cost_year</f>
        <v>0</v>
      </c>
      <c r="AM25" s="185">
        <f>J25*'Calcs Men No Intervention'!J63*HCW_cost_year</f>
        <v>0</v>
      </c>
      <c r="AN25" s="185">
        <f>K25*'Calcs Men No Intervention'!K63*HCW_cost_year</f>
        <v>0</v>
      </c>
      <c r="AO25" s="185">
        <f>L25*'Calcs Men No Intervention'!L63*HCW_cost_year</f>
        <v>0</v>
      </c>
      <c r="AP25" s="185">
        <f>M25*'Calcs Men No Intervention'!M63*HCW_cost_year</f>
        <v>0</v>
      </c>
      <c r="AQ25" s="185">
        <f>N25*'Calcs Men No Intervention'!N63*HCW_cost_year</f>
        <v>0</v>
      </c>
      <c r="AR25" s="185">
        <f>O25*'Calcs Men No Intervention'!O63*HCW_cost_year</f>
        <v>0</v>
      </c>
      <c r="AS25" s="185">
        <f>P25*'Calcs Men No Intervention'!P63*HCW_cost_year</f>
        <v>0</v>
      </c>
      <c r="AT25" s="185">
        <f>Q25*'Calcs Men No Intervention'!Q63*HCW_cost_year</f>
        <v>0</v>
      </c>
      <c r="AU25" s="185">
        <f>R25*'Calcs Men No Intervention'!R63*HCW_cost_year</f>
        <v>0</v>
      </c>
      <c r="AV25" s="185">
        <f>S25*'Calcs Men No Intervention'!S63*HCW_cost_year</f>
        <v>0</v>
      </c>
      <c r="AW25" s="185">
        <f>T25*'Calcs Men No Intervention'!T63*HCW_cost_year</f>
        <v>0</v>
      </c>
      <c r="AX25" s="185">
        <f>U25*'Calcs Men No Intervention'!U63*HCW_cost_year</f>
        <v>0</v>
      </c>
      <c r="AY25" s="185">
        <f>V25*'Calcs Men No Intervention'!V63*HCW_cost_year</f>
        <v>0</v>
      </c>
      <c r="AZ25" s="185">
        <f>W25*'Calcs Men No Intervention'!W63*HCW_cost_year</f>
        <v>0</v>
      </c>
      <c r="BA25" s="185">
        <f>X25*'Calcs Men No Intervention'!X63*HCW_cost_year</f>
        <v>0</v>
      </c>
      <c r="BB25" s="185">
        <f>Y25*'Calcs Men No Intervention'!Y63*HCW_cost_year</f>
        <v>0</v>
      </c>
      <c r="BC25" s="185">
        <f>Z25*'Calcs Men No Intervention'!Z63*HCW_cost_year</f>
        <v>0</v>
      </c>
      <c r="BD25" s="185">
        <f>AA25*'Calcs Men No Intervention'!AA63*HCW_cost_year</f>
        <v>0</v>
      </c>
      <c r="BE25" s="185">
        <f>AB25*'Calcs Men No Intervention'!AB63*HCW_cost_year</f>
        <v>0</v>
      </c>
      <c r="BH25" s="63"/>
      <c r="BI25" s="52"/>
      <c r="BJ25" s="52"/>
      <c r="BM25" s="278"/>
    </row>
    <row r="26" spans="2:67" x14ac:dyDescent="0.3">
      <c r="B26" s="1">
        <v>22</v>
      </c>
      <c r="C26" s="67"/>
      <c r="D26" s="67"/>
      <c r="E26" s="67"/>
      <c r="F26" s="67"/>
      <c r="G26" s="67"/>
      <c r="H26" s="67"/>
      <c r="I26" s="67"/>
      <c r="J26" s="67"/>
      <c r="K26" s="67"/>
      <c r="L26" s="67"/>
      <c r="M26" s="67"/>
      <c r="N26" s="67"/>
      <c r="O26" s="67"/>
      <c r="P26" s="67"/>
      <c r="Q26" s="67"/>
      <c r="R26" s="67"/>
      <c r="S26" s="67"/>
      <c r="T26" s="67"/>
      <c r="U26" s="67"/>
      <c r="V26" s="67"/>
      <c r="W26" s="67"/>
      <c r="X26" s="67"/>
      <c r="Y26" s="67">
        <f>EXP(SUMPRODUCT(CHOOSE({1,2,3,4,5,6,7},'Calcs Men No Intervention'!BA130,'Calcs Men No Intervention'!BA130^2,'Calcs Men No Intervention'!BA130^3,'Calcs Men No Intervention'!X98,'Calcs Men No Intervention'!X98^2,1,1),'Social care'!$BG$11:$BM$11))/(1+EXP(SUMPRODUCT(CHOOSE({1,2,3,4,5,6,7},'Calcs Men No Intervention'!BA130,'Calcs Men No Intervention'!BA130^2,'Calcs Men No Intervention'!BA130^3,'Calcs Men No Intervention'!X98,'Calcs Men No Intervention'!X98^2,1,1),'Social care'!$BG$11:$BM$11)))</f>
        <v>0.10671199163884965</v>
      </c>
      <c r="Z26" s="67">
        <f>EXP(SUMPRODUCT(CHOOSE({1,2,3,4,5,6,7},'Calcs Men No Intervention'!BB130,'Calcs Men No Intervention'!BB130^2,'Calcs Men No Intervention'!BB130^3,'Calcs Men No Intervention'!Y98,'Calcs Men No Intervention'!Y98^2,1,1),'Social care'!$BG$11:$BM$11))/(1+EXP(SUMPRODUCT(CHOOSE({1,2,3,4,5,6,7},'Calcs Men No Intervention'!BB130,'Calcs Men No Intervention'!BB130^2,'Calcs Men No Intervention'!BB130^3,'Calcs Men No Intervention'!Y98,'Calcs Men No Intervention'!Y98^2,1,1),'Social care'!$BG$11:$BM$11)))</f>
        <v>0.10566229781698926</v>
      </c>
      <c r="AA26" s="67">
        <f>EXP(SUMPRODUCT(CHOOSE({1,2,3,4,5,6,7},'Calcs Men No Intervention'!BC130,'Calcs Men No Intervention'!BC130^2,'Calcs Men No Intervention'!BC130^3,'Calcs Men No Intervention'!Z98,'Calcs Men No Intervention'!Z98^2,1,1),'Social care'!$BG$11:$BM$11))/(1+EXP(SUMPRODUCT(CHOOSE({1,2,3,4,5,6,7},'Calcs Men No Intervention'!BC130,'Calcs Men No Intervention'!BC130^2,'Calcs Men No Intervention'!BC130^3,'Calcs Men No Intervention'!Z98,'Calcs Men No Intervention'!Z98^2,1,1),'Social care'!$BG$11:$BM$11)))</f>
        <v>0.10507017519304496</v>
      </c>
      <c r="AB26" s="67">
        <f>EXP(SUMPRODUCT(CHOOSE({1,2,3,4,5,6,7},'Calcs Men No Intervention'!BD130,'Calcs Men No Intervention'!BD130^2,'Calcs Men No Intervention'!BD130^3,'Calcs Men No Intervention'!AA98,'Calcs Men No Intervention'!AA98^2,1,1),'Social care'!$BG$11:$BM$11))/(1+EXP(SUMPRODUCT(CHOOSE({1,2,3,4,5,6,7},'Calcs Men No Intervention'!BD130,'Calcs Men No Intervention'!BD130^2,'Calcs Men No Intervention'!BD130^3,'Calcs Men No Intervention'!AA98,'Calcs Men No Intervention'!AA98^2,1,1),'Social care'!$BG$11:$BM$11)))</f>
        <v>0.10492833613096461</v>
      </c>
      <c r="AE26" s="1">
        <v>22</v>
      </c>
      <c r="AF26" s="185"/>
      <c r="AG26" s="185">
        <f>D26*'Calcs Men No Intervention'!D64*HCW_cost_year</f>
        <v>0</v>
      </c>
      <c r="AH26" s="185">
        <f>E26*'Calcs Men No Intervention'!E64*HCW_cost_year</f>
        <v>0</v>
      </c>
      <c r="AI26" s="185">
        <f>F26*'Calcs Men No Intervention'!F64*HCW_cost_year</f>
        <v>0</v>
      </c>
      <c r="AJ26" s="185">
        <f>G26*'Calcs Men No Intervention'!G64*HCW_cost_year</f>
        <v>0</v>
      </c>
      <c r="AK26" s="185">
        <f>H26*'Calcs Men No Intervention'!H64*HCW_cost_year</f>
        <v>0</v>
      </c>
      <c r="AL26" s="185">
        <f>I26*'Calcs Men No Intervention'!I64*HCW_cost_year</f>
        <v>0</v>
      </c>
      <c r="AM26" s="185">
        <f>J26*'Calcs Men No Intervention'!J64*HCW_cost_year</f>
        <v>0</v>
      </c>
      <c r="AN26" s="185">
        <f>K26*'Calcs Men No Intervention'!K64*HCW_cost_year</f>
        <v>0</v>
      </c>
      <c r="AO26" s="185">
        <f>L26*'Calcs Men No Intervention'!L64*HCW_cost_year</f>
        <v>0</v>
      </c>
      <c r="AP26" s="185">
        <f>M26*'Calcs Men No Intervention'!M64*HCW_cost_year</f>
        <v>0</v>
      </c>
      <c r="AQ26" s="185">
        <f>N26*'Calcs Men No Intervention'!N64*HCW_cost_year</f>
        <v>0</v>
      </c>
      <c r="AR26" s="185">
        <f>O26*'Calcs Men No Intervention'!O64*HCW_cost_year</f>
        <v>0</v>
      </c>
      <c r="AS26" s="185">
        <f>P26*'Calcs Men No Intervention'!P64*HCW_cost_year</f>
        <v>0</v>
      </c>
      <c r="AT26" s="185">
        <f>Q26*'Calcs Men No Intervention'!Q64*HCW_cost_year</f>
        <v>0</v>
      </c>
      <c r="AU26" s="185">
        <f>R26*'Calcs Men No Intervention'!R64*HCW_cost_year</f>
        <v>0</v>
      </c>
      <c r="AV26" s="185">
        <f>S26*'Calcs Men No Intervention'!S64*HCW_cost_year</f>
        <v>0</v>
      </c>
      <c r="AW26" s="185">
        <f>T26*'Calcs Men No Intervention'!T64*HCW_cost_year</f>
        <v>0</v>
      </c>
      <c r="AX26" s="185">
        <f>U26*'Calcs Men No Intervention'!U64*HCW_cost_year</f>
        <v>0</v>
      </c>
      <c r="AY26" s="185">
        <f>V26*'Calcs Men No Intervention'!V64*HCW_cost_year</f>
        <v>0</v>
      </c>
      <c r="AZ26" s="185">
        <f>W26*'Calcs Men No Intervention'!W64*HCW_cost_year</f>
        <v>0</v>
      </c>
      <c r="BA26" s="185">
        <f>X26*'Calcs Men No Intervention'!X64*HCW_cost_year</f>
        <v>0</v>
      </c>
      <c r="BB26" s="185">
        <f>Y26*'Calcs Men No Intervention'!Y64*HCW_cost_year</f>
        <v>0</v>
      </c>
      <c r="BC26" s="185">
        <f>Z26*'Calcs Men No Intervention'!Z64*HCW_cost_year</f>
        <v>0</v>
      </c>
      <c r="BD26" s="185">
        <f>AA26*'Calcs Men No Intervention'!AA64*HCW_cost_year</f>
        <v>0</v>
      </c>
      <c r="BE26" s="185">
        <f>AB26*'Calcs Men No Intervention'!AB64*HCW_cost_year</f>
        <v>0</v>
      </c>
      <c r="BH26" s="63"/>
      <c r="BI26" s="52"/>
      <c r="BJ26" s="52"/>
      <c r="BM26" s="182"/>
    </row>
    <row r="27" spans="2:67" x14ac:dyDescent="0.3">
      <c r="B27" s="1">
        <v>23</v>
      </c>
      <c r="C27" s="67"/>
      <c r="D27" s="67"/>
      <c r="E27" s="67"/>
      <c r="F27" s="67"/>
      <c r="G27" s="67"/>
      <c r="H27" s="67"/>
      <c r="I27" s="67"/>
      <c r="J27" s="67"/>
      <c r="K27" s="67"/>
      <c r="L27" s="67"/>
      <c r="M27" s="67"/>
      <c r="N27" s="67"/>
      <c r="O27" s="67"/>
      <c r="P27" s="67"/>
      <c r="Q27" s="67"/>
      <c r="R27" s="67"/>
      <c r="S27" s="67"/>
      <c r="T27" s="67"/>
      <c r="U27" s="67"/>
      <c r="V27" s="67"/>
      <c r="W27" s="67"/>
      <c r="X27" s="67"/>
      <c r="Y27" s="67"/>
      <c r="Z27" s="67">
        <f>EXP(SUMPRODUCT(CHOOSE({1,2,3,4,5,6,7},'Calcs Men No Intervention'!BB131,'Calcs Men No Intervention'!BB131^2,'Calcs Men No Intervention'!BB131^3,'Calcs Men No Intervention'!Y99,'Calcs Men No Intervention'!Y99^2,1,1),'Social care'!$BG$11:$BM$11))/(1+EXP(SUMPRODUCT(CHOOSE({1,2,3,4,5,6,7},'Calcs Men No Intervention'!BB131,'Calcs Men No Intervention'!BB131^2,'Calcs Men No Intervention'!BB131^3,'Calcs Men No Intervention'!Y99,'Calcs Men No Intervention'!Y99^2,1,1),'Social care'!$BG$11:$BM$11)))</f>
        <v>0.10671199163884965</v>
      </c>
      <c r="AA27" s="67">
        <f>EXP(SUMPRODUCT(CHOOSE({1,2,3,4,5,6,7},'Calcs Men No Intervention'!BC131,'Calcs Men No Intervention'!BC131^2,'Calcs Men No Intervention'!BC131^3,'Calcs Men No Intervention'!Z99,'Calcs Men No Intervention'!Z99^2,1,1),'Social care'!$BG$11:$BM$11))/(1+EXP(SUMPRODUCT(CHOOSE({1,2,3,4,5,6,7},'Calcs Men No Intervention'!BC131,'Calcs Men No Intervention'!BC131^2,'Calcs Men No Intervention'!BC131^3,'Calcs Men No Intervention'!Z99,'Calcs Men No Intervention'!Z99^2,1,1),'Social care'!$BG$11:$BM$11)))</f>
        <v>0.10566229781698926</v>
      </c>
      <c r="AB27" s="67">
        <f>EXP(SUMPRODUCT(CHOOSE({1,2,3,4,5,6,7},'Calcs Men No Intervention'!BD131,'Calcs Men No Intervention'!BD131^2,'Calcs Men No Intervention'!BD131^3,'Calcs Men No Intervention'!AA99,'Calcs Men No Intervention'!AA99^2,1,1),'Social care'!$BG$11:$BM$11))/(1+EXP(SUMPRODUCT(CHOOSE({1,2,3,4,5,6,7},'Calcs Men No Intervention'!BD131,'Calcs Men No Intervention'!BD131^2,'Calcs Men No Intervention'!BD131^3,'Calcs Men No Intervention'!AA99,'Calcs Men No Intervention'!AA99^2,1,1),'Social care'!$BG$11:$BM$11)))</f>
        <v>0.10507017519304496</v>
      </c>
      <c r="AE27" s="1">
        <v>23</v>
      </c>
      <c r="AF27" s="185"/>
      <c r="AG27" s="185">
        <f>D27*'Calcs Men No Intervention'!D65*HCW_cost_year</f>
        <v>0</v>
      </c>
      <c r="AH27" s="185">
        <f>E27*'Calcs Men No Intervention'!E65*HCW_cost_year</f>
        <v>0</v>
      </c>
      <c r="AI27" s="185">
        <f>F27*'Calcs Men No Intervention'!F65*HCW_cost_year</f>
        <v>0</v>
      </c>
      <c r="AJ27" s="185">
        <f>G27*'Calcs Men No Intervention'!G65*HCW_cost_year</f>
        <v>0</v>
      </c>
      <c r="AK27" s="185">
        <f>H27*'Calcs Men No Intervention'!H65*HCW_cost_year</f>
        <v>0</v>
      </c>
      <c r="AL27" s="185">
        <f>I27*'Calcs Men No Intervention'!I65*HCW_cost_year</f>
        <v>0</v>
      </c>
      <c r="AM27" s="185">
        <f>J27*'Calcs Men No Intervention'!J65*HCW_cost_year</f>
        <v>0</v>
      </c>
      <c r="AN27" s="185">
        <f>K27*'Calcs Men No Intervention'!K65*HCW_cost_year</f>
        <v>0</v>
      </c>
      <c r="AO27" s="185">
        <f>L27*'Calcs Men No Intervention'!L65*HCW_cost_year</f>
        <v>0</v>
      </c>
      <c r="AP27" s="185">
        <f>M27*'Calcs Men No Intervention'!M65*HCW_cost_year</f>
        <v>0</v>
      </c>
      <c r="AQ27" s="185">
        <f>N27*'Calcs Men No Intervention'!N65*HCW_cost_year</f>
        <v>0</v>
      </c>
      <c r="AR27" s="185">
        <f>O27*'Calcs Men No Intervention'!O65*HCW_cost_year</f>
        <v>0</v>
      </c>
      <c r="AS27" s="185">
        <f>P27*'Calcs Men No Intervention'!P65*HCW_cost_year</f>
        <v>0</v>
      </c>
      <c r="AT27" s="185">
        <f>Q27*'Calcs Men No Intervention'!Q65*HCW_cost_year</f>
        <v>0</v>
      </c>
      <c r="AU27" s="185">
        <f>R27*'Calcs Men No Intervention'!R65*HCW_cost_year</f>
        <v>0</v>
      </c>
      <c r="AV27" s="185">
        <f>S27*'Calcs Men No Intervention'!S65*HCW_cost_year</f>
        <v>0</v>
      </c>
      <c r="AW27" s="185">
        <f>T27*'Calcs Men No Intervention'!T65*HCW_cost_year</f>
        <v>0</v>
      </c>
      <c r="AX27" s="185">
        <f>U27*'Calcs Men No Intervention'!U65*HCW_cost_year</f>
        <v>0</v>
      </c>
      <c r="AY27" s="185">
        <f>V27*'Calcs Men No Intervention'!V65*HCW_cost_year</f>
        <v>0</v>
      </c>
      <c r="AZ27" s="185">
        <f>W27*'Calcs Men No Intervention'!W65*HCW_cost_year</f>
        <v>0</v>
      </c>
      <c r="BA27" s="185">
        <f>X27*'Calcs Men No Intervention'!X65*HCW_cost_year</f>
        <v>0</v>
      </c>
      <c r="BB27" s="185">
        <f>Y27*'Calcs Men No Intervention'!Y65*HCW_cost_year</f>
        <v>0</v>
      </c>
      <c r="BC27" s="185">
        <f>Z27*'Calcs Men No Intervention'!Z65*HCW_cost_year</f>
        <v>0</v>
      </c>
      <c r="BD27" s="185">
        <f>AA27*'Calcs Men No Intervention'!AA65*HCW_cost_year</f>
        <v>0</v>
      </c>
      <c r="BE27" s="185">
        <f>AB27*'Calcs Men No Intervention'!AB65*HCW_cost_year</f>
        <v>0</v>
      </c>
      <c r="BI27" s="52"/>
      <c r="BJ27" s="52"/>
    </row>
    <row r="28" spans="2:67" x14ac:dyDescent="0.3">
      <c r="B28" s="1">
        <v>24</v>
      </c>
      <c r="C28" s="67"/>
      <c r="D28" s="67"/>
      <c r="E28" s="67"/>
      <c r="F28" s="67"/>
      <c r="G28" s="67"/>
      <c r="H28" s="67"/>
      <c r="I28" s="67"/>
      <c r="J28" s="67"/>
      <c r="K28" s="67"/>
      <c r="L28" s="67"/>
      <c r="M28" s="67"/>
      <c r="N28" s="67"/>
      <c r="O28" s="67"/>
      <c r="P28" s="67"/>
      <c r="Q28" s="67"/>
      <c r="R28" s="67"/>
      <c r="S28" s="67"/>
      <c r="T28" s="67"/>
      <c r="U28" s="67"/>
      <c r="V28" s="67"/>
      <c r="W28" s="67"/>
      <c r="X28" s="67"/>
      <c r="Y28" s="67"/>
      <c r="Z28" s="67"/>
      <c r="AA28" s="67">
        <f>EXP(SUMPRODUCT(CHOOSE({1,2,3,4,5,6,7},'Calcs Men No Intervention'!BC132,'Calcs Men No Intervention'!BC132^2,'Calcs Men No Intervention'!BC132^3,'Calcs Men No Intervention'!Z100,'Calcs Men No Intervention'!Z100^2,1,1),'Social care'!$BG$11:$BM$11))/(1+EXP(SUMPRODUCT(CHOOSE({1,2,3,4,5,6,7},'Calcs Men No Intervention'!BC132,'Calcs Men No Intervention'!BC132^2,'Calcs Men No Intervention'!BC132^3,'Calcs Men No Intervention'!Z100,'Calcs Men No Intervention'!Z100^2,1,1),'Social care'!$BG$11:$BM$11)))</f>
        <v>0.10671199163884965</v>
      </c>
      <c r="AB28" s="67">
        <f>EXP(SUMPRODUCT(CHOOSE({1,2,3,4,5,6,7},'Calcs Men No Intervention'!BD132,'Calcs Men No Intervention'!BD132^2,'Calcs Men No Intervention'!BD132^3,'Calcs Men No Intervention'!AA100,'Calcs Men No Intervention'!AA100^2,1,1),'Social care'!$BG$11:$BM$11))/(1+EXP(SUMPRODUCT(CHOOSE({1,2,3,4,5,6,7},'Calcs Men No Intervention'!BD132,'Calcs Men No Intervention'!BD132^2,'Calcs Men No Intervention'!BD132^3,'Calcs Men No Intervention'!AA100,'Calcs Men No Intervention'!AA100^2,1,1),'Social care'!$BG$11:$BM$11)))</f>
        <v>0.10566229781698926</v>
      </c>
      <c r="AE28" s="1">
        <v>24</v>
      </c>
      <c r="AF28" s="185"/>
      <c r="AG28" s="185">
        <f>D28*'Calcs Men No Intervention'!D66*HCW_cost_year</f>
        <v>0</v>
      </c>
      <c r="AH28" s="185">
        <f>E28*'Calcs Men No Intervention'!E66*HCW_cost_year</f>
        <v>0</v>
      </c>
      <c r="AI28" s="185">
        <f>F28*'Calcs Men No Intervention'!F66*HCW_cost_year</f>
        <v>0</v>
      </c>
      <c r="AJ28" s="185">
        <f>G28*'Calcs Men No Intervention'!G66*HCW_cost_year</f>
        <v>0</v>
      </c>
      <c r="AK28" s="185">
        <f>H28*'Calcs Men No Intervention'!H66*HCW_cost_year</f>
        <v>0</v>
      </c>
      <c r="AL28" s="185">
        <f>I28*'Calcs Men No Intervention'!I66*HCW_cost_year</f>
        <v>0</v>
      </c>
      <c r="AM28" s="185">
        <f>J28*'Calcs Men No Intervention'!J66*HCW_cost_year</f>
        <v>0</v>
      </c>
      <c r="AN28" s="185">
        <f>K28*'Calcs Men No Intervention'!K66*HCW_cost_year</f>
        <v>0</v>
      </c>
      <c r="AO28" s="185">
        <f>L28*'Calcs Men No Intervention'!L66*HCW_cost_year</f>
        <v>0</v>
      </c>
      <c r="AP28" s="185">
        <f>M28*'Calcs Men No Intervention'!M66*HCW_cost_year</f>
        <v>0</v>
      </c>
      <c r="AQ28" s="185">
        <f>N28*'Calcs Men No Intervention'!N66*HCW_cost_year</f>
        <v>0</v>
      </c>
      <c r="AR28" s="185">
        <f>O28*'Calcs Men No Intervention'!O66*HCW_cost_year</f>
        <v>0</v>
      </c>
      <c r="AS28" s="185">
        <f>P28*'Calcs Men No Intervention'!P66*HCW_cost_year</f>
        <v>0</v>
      </c>
      <c r="AT28" s="185">
        <f>Q28*'Calcs Men No Intervention'!Q66*HCW_cost_year</f>
        <v>0</v>
      </c>
      <c r="AU28" s="185">
        <f>R28*'Calcs Men No Intervention'!R66*HCW_cost_year</f>
        <v>0</v>
      </c>
      <c r="AV28" s="185">
        <f>S28*'Calcs Men No Intervention'!S66*HCW_cost_year</f>
        <v>0</v>
      </c>
      <c r="AW28" s="185">
        <f>T28*'Calcs Men No Intervention'!T66*HCW_cost_year</f>
        <v>0</v>
      </c>
      <c r="AX28" s="185">
        <f>U28*'Calcs Men No Intervention'!U66*HCW_cost_year</f>
        <v>0</v>
      </c>
      <c r="AY28" s="185">
        <f>V28*'Calcs Men No Intervention'!V66*HCW_cost_year</f>
        <v>0</v>
      </c>
      <c r="AZ28" s="185">
        <f>W28*'Calcs Men No Intervention'!W66*HCW_cost_year</f>
        <v>0</v>
      </c>
      <c r="BA28" s="185">
        <f>X28*'Calcs Men No Intervention'!X66*HCW_cost_year</f>
        <v>0</v>
      </c>
      <c r="BB28" s="185">
        <f>Y28*'Calcs Men No Intervention'!Y66*HCW_cost_year</f>
        <v>0</v>
      </c>
      <c r="BC28" s="185">
        <f>Z28*'Calcs Men No Intervention'!Z66*HCW_cost_year</f>
        <v>0</v>
      </c>
      <c r="BD28" s="185">
        <f>AA28*'Calcs Men No Intervention'!AA66*HCW_cost_year</f>
        <v>0</v>
      </c>
      <c r="BE28" s="185">
        <f>AB28*'Calcs Men No Intervention'!AB66*HCW_cost_year</f>
        <v>0</v>
      </c>
      <c r="BN28" s="278"/>
    </row>
    <row r="29" spans="2:67" x14ac:dyDescent="0.3">
      <c r="B29" s="1">
        <v>25</v>
      </c>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f>EXP(SUMPRODUCT(CHOOSE({1,2,3,4,5,6,7},'Calcs Men No Intervention'!BD133,'Calcs Men No Intervention'!BD133^2,'Calcs Men No Intervention'!BD133^3,'Calcs Men No Intervention'!AA101,'Calcs Men No Intervention'!AA101^2,1,1),'Social care'!$BG$11:$BM$11))/(1+EXP(SUMPRODUCT(CHOOSE({1,2,3,4,5,6,7},'Calcs Men No Intervention'!BD133,'Calcs Men No Intervention'!BD133^2,'Calcs Men No Intervention'!BD133^3,'Calcs Men No Intervention'!AA101,'Calcs Men No Intervention'!AA101^2,1,1),'Social care'!$BG$11:$BM$11)))</f>
        <v>0.10671199163884965</v>
      </c>
      <c r="AE29" s="1">
        <v>25</v>
      </c>
      <c r="AF29" s="185"/>
      <c r="AG29" s="185">
        <f>D29*'Calcs Men No Intervention'!D67*HCW_cost_year</f>
        <v>0</v>
      </c>
      <c r="AH29" s="185">
        <f>E29*'Calcs Men No Intervention'!E67*HCW_cost_year</f>
        <v>0</v>
      </c>
      <c r="AI29" s="185">
        <f>F29*'Calcs Men No Intervention'!F67*HCW_cost_year</f>
        <v>0</v>
      </c>
      <c r="AJ29" s="185">
        <f>G29*'Calcs Men No Intervention'!G67*HCW_cost_year</f>
        <v>0</v>
      </c>
      <c r="AK29" s="185">
        <f>H29*'Calcs Men No Intervention'!H67*HCW_cost_year</f>
        <v>0</v>
      </c>
      <c r="AL29" s="185">
        <f>I29*'Calcs Men No Intervention'!I67*HCW_cost_year</f>
        <v>0</v>
      </c>
      <c r="AM29" s="185">
        <f>J29*'Calcs Men No Intervention'!J67*HCW_cost_year</f>
        <v>0</v>
      </c>
      <c r="AN29" s="185">
        <f>K29*'Calcs Men No Intervention'!K67*HCW_cost_year</f>
        <v>0</v>
      </c>
      <c r="AO29" s="185">
        <f>L29*'Calcs Men No Intervention'!L67*HCW_cost_year</f>
        <v>0</v>
      </c>
      <c r="AP29" s="185">
        <f>M29*'Calcs Men No Intervention'!M67*HCW_cost_year</f>
        <v>0</v>
      </c>
      <c r="AQ29" s="185">
        <f>N29*'Calcs Men No Intervention'!N67*HCW_cost_year</f>
        <v>0</v>
      </c>
      <c r="AR29" s="185">
        <f>O29*'Calcs Men No Intervention'!O67*HCW_cost_year</f>
        <v>0</v>
      </c>
      <c r="AS29" s="185">
        <f>P29*'Calcs Men No Intervention'!P67*HCW_cost_year</f>
        <v>0</v>
      </c>
      <c r="AT29" s="185">
        <f>Q29*'Calcs Men No Intervention'!Q67*HCW_cost_year</f>
        <v>0</v>
      </c>
      <c r="AU29" s="185">
        <f>R29*'Calcs Men No Intervention'!R67*HCW_cost_year</f>
        <v>0</v>
      </c>
      <c r="AV29" s="185">
        <f>S29*'Calcs Men No Intervention'!S67*HCW_cost_year</f>
        <v>0</v>
      </c>
      <c r="AW29" s="185">
        <f>T29*'Calcs Men No Intervention'!T67*HCW_cost_year</f>
        <v>0</v>
      </c>
      <c r="AX29" s="185">
        <f>U29*'Calcs Men No Intervention'!U67*HCW_cost_year</f>
        <v>0</v>
      </c>
      <c r="AY29" s="185">
        <f>V29*'Calcs Men No Intervention'!V67*HCW_cost_year</f>
        <v>0</v>
      </c>
      <c r="AZ29" s="185">
        <f>W29*'Calcs Men No Intervention'!W67*HCW_cost_year</f>
        <v>0</v>
      </c>
      <c r="BA29" s="185">
        <f>X29*'Calcs Men No Intervention'!X67*HCW_cost_year</f>
        <v>0</v>
      </c>
      <c r="BB29" s="185">
        <f>Y29*'Calcs Men No Intervention'!Y67*HCW_cost_year</f>
        <v>0</v>
      </c>
      <c r="BC29" s="185">
        <f>Z29*'Calcs Men No Intervention'!Z67*HCW_cost_year</f>
        <v>0</v>
      </c>
      <c r="BD29" s="185">
        <f>AA29*'Calcs Men No Intervention'!AA67*HCW_cost_year</f>
        <v>0</v>
      </c>
      <c r="BE29" s="185">
        <f>AB29*'Calcs Men No Intervention'!AB67*HCW_cost_year</f>
        <v>0</v>
      </c>
      <c r="BH29" s="52"/>
    </row>
    <row r="30" spans="2:67" x14ac:dyDescent="0.3">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BH30" s="52"/>
    </row>
    <row r="31" spans="2:67" x14ac:dyDescent="0.3">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E31" s="5" t="s">
        <v>278</v>
      </c>
      <c r="AF31" s="186"/>
      <c r="AG31" s="186">
        <f t="shared" ref="AG31:BE31" si="0">SUM(AG5:AG29)</f>
        <v>9462.478417637707</v>
      </c>
      <c r="AH31" s="186">
        <f t="shared" si="0"/>
        <v>9343.6782792536724</v>
      </c>
      <c r="AI31" s="186">
        <f t="shared" si="0"/>
        <v>9260.3979800402794</v>
      </c>
      <c r="AJ31" s="186">
        <f t="shared" si="0"/>
        <v>9212.0614392129719</v>
      </c>
      <c r="AK31" s="186">
        <f t="shared" si="0"/>
        <v>9199.0972789827338</v>
      </c>
      <c r="AL31" s="186">
        <f t="shared" si="0"/>
        <v>9218.3188798501105</v>
      </c>
      <c r="AM31" s="186">
        <f t="shared" si="0"/>
        <v>9270.3216348505757</v>
      </c>
      <c r="AN31" s="186">
        <f t="shared" si="0"/>
        <v>9354.7925757755238</v>
      </c>
      <c r="AO31" s="186">
        <f t="shared" si="0"/>
        <v>9473.606284269903</v>
      </c>
      <c r="AP31" s="186">
        <f t="shared" si="0"/>
        <v>9627.866554913151</v>
      </c>
      <c r="AQ31" s="186">
        <f t="shared" si="0"/>
        <v>9812.477540380085</v>
      </c>
      <c r="AR31" s="186">
        <f t="shared" si="0"/>
        <v>10028.833993580594</v>
      </c>
      <c r="AS31" s="186">
        <f t="shared" si="0"/>
        <v>10279.470227096261</v>
      </c>
      <c r="AT31" s="186">
        <f t="shared" si="0"/>
        <v>10564.967153921682</v>
      </c>
      <c r="AU31" s="186">
        <f t="shared" si="0"/>
        <v>10887.155186517879</v>
      </c>
      <c r="AV31" s="186">
        <f t="shared" si="0"/>
        <v>11245.582071865796</v>
      </c>
      <c r="AW31" s="186">
        <f t="shared" si="0"/>
        <v>11640.190495400553</v>
      </c>
      <c r="AX31" s="186">
        <f t="shared" si="0"/>
        <v>12074.806015321932</v>
      </c>
      <c r="AY31" s="186">
        <f t="shared" si="0"/>
        <v>12549.824213864586</v>
      </c>
      <c r="AZ31" s="186">
        <f t="shared" si="0"/>
        <v>13074.738330575376</v>
      </c>
      <c r="BA31" s="186">
        <f t="shared" si="0"/>
        <v>13618.457879023968</v>
      </c>
      <c r="BB31" s="186">
        <f t="shared" si="0"/>
        <v>14173.754226995963</v>
      </c>
      <c r="BC31" s="186">
        <f t="shared" si="0"/>
        <v>14745.814237891274</v>
      </c>
      <c r="BD31" s="186">
        <f t="shared" si="0"/>
        <v>15319.30248978805</v>
      </c>
      <c r="BE31" s="186">
        <f t="shared" si="0"/>
        <v>15881.002951735745</v>
      </c>
      <c r="BH31" s="52"/>
    </row>
    <row r="32" spans="2:67" x14ac:dyDescent="0.3">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BH32" s="52"/>
    </row>
    <row r="33" spans="2:60" x14ac:dyDescent="0.3">
      <c r="B33" s="182" t="s">
        <v>439</v>
      </c>
      <c r="F33" s="3"/>
      <c r="AE33" t="s">
        <v>375</v>
      </c>
      <c r="BH33" s="52"/>
    </row>
    <row r="34" spans="2:60" x14ac:dyDescent="0.3">
      <c r="B34" s="11"/>
      <c r="C34" s="1" t="s">
        <v>13</v>
      </c>
      <c r="F34" s="3"/>
      <c r="AE34" s="11"/>
      <c r="AF34" s="1" t="s">
        <v>13</v>
      </c>
      <c r="BH34" s="52"/>
    </row>
    <row r="35" spans="2:60" x14ac:dyDescent="0.3">
      <c r="C35" s="1">
        <v>0</v>
      </c>
      <c r="D35" s="1">
        <v>1</v>
      </c>
      <c r="E35" s="1">
        <v>2</v>
      </c>
      <c r="F35" s="1">
        <v>3</v>
      </c>
      <c r="G35" s="1">
        <v>4</v>
      </c>
      <c r="H35" s="1">
        <v>5</v>
      </c>
      <c r="I35" s="1">
        <v>6</v>
      </c>
      <c r="J35" s="1">
        <v>7</v>
      </c>
      <c r="K35" s="1">
        <v>8</v>
      </c>
      <c r="L35" s="1">
        <v>9</v>
      </c>
      <c r="M35" s="1">
        <v>10</v>
      </c>
      <c r="N35" s="1">
        <v>11</v>
      </c>
      <c r="O35" s="1">
        <v>12</v>
      </c>
      <c r="P35" s="1">
        <v>13</v>
      </c>
      <c r="Q35" s="1">
        <v>14</v>
      </c>
      <c r="R35" s="1">
        <v>15</v>
      </c>
      <c r="S35" s="1">
        <v>16</v>
      </c>
      <c r="T35" s="1">
        <v>17</v>
      </c>
      <c r="U35" s="1">
        <v>18</v>
      </c>
      <c r="V35" s="1">
        <v>19</v>
      </c>
      <c r="W35" s="1">
        <v>20</v>
      </c>
      <c r="X35" s="1">
        <v>21</v>
      </c>
      <c r="Y35" s="1">
        <v>22</v>
      </c>
      <c r="Z35" s="1">
        <v>23</v>
      </c>
      <c r="AA35" s="1">
        <v>24</v>
      </c>
      <c r="AB35" s="1">
        <v>25</v>
      </c>
      <c r="AF35" s="1">
        <v>0</v>
      </c>
      <c r="AG35" s="1">
        <v>1</v>
      </c>
      <c r="AH35" s="1">
        <v>2</v>
      </c>
      <c r="AI35" s="1">
        <v>3</v>
      </c>
      <c r="AJ35" s="1">
        <v>4</v>
      </c>
      <c r="AK35" s="1">
        <v>5</v>
      </c>
      <c r="AL35" s="1">
        <v>6</v>
      </c>
      <c r="AM35" s="1">
        <v>7</v>
      </c>
      <c r="AN35" s="1">
        <v>8</v>
      </c>
      <c r="AO35" s="1">
        <v>9</v>
      </c>
      <c r="AP35" s="1">
        <v>10</v>
      </c>
      <c r="AQ35" s="1">
        <v>11</v>
      </c>
      <c r="AR35" s="1">
        <v>12</v>
      </c>
      <c r="AS35" s="1">
        <v>13</v>
      </c>
      <c r="AT35" s="1">
        <v>14</v>
      </c>
      <c r="AU35" s="1">
        <v>15</v>
      </c>
      <c r="AV35" s="1">
        <v>16</v>
      </c>
      <c r="AW35" s="1">
        <v>17</v>
      </c>
      <c r="AX35" s="1">
        <v>18</v>
      </c>
      <c r="AY35" s="1">
        <v>19</v>
      </c>
      <c r="AZ35" s="1">
        <v>20</v>
      </c>
      <c r="BA35" s="1">
        <v>21</v>
      </c>
      <c r="BB35" s="1">
        <v>22</v>
      </c>
      <c r="BC35" s="1">
        <v>23</v>
      </c>
      <c r="BD35" s="1">
        <v>24</v>
      </c>
      <c r="BE35" s="1">
        <v>25</v>
      </c>
    </row>
    <row r="36" spans="2:60" x14ac:dyDescent="0.3">
      <c r="B36" s="1">
        <v>1</v>
      </c>
      <c r="C36" s="67"/>
      <c r="D36" s="67">
        <f>EXP(SUMPRODUCT(CHOOSE({1,2,3,4,5,6,7},'Calcs Men Intervention'!AF109,'Calcs Men Intervention'!AF109^2,'Calcs Men Intervention'!AF109^3,'Calcs Men Intervention'!C77,'Calcs Men Intervention'!C77^2,1,1),'Social care'!$BG$11:$BM$11))/(1+EXP(SUMPRODUCT(CHOOSE({1,2,3,4,5,6,7},'Calcs Men Intervention'!AF109,'Calcs Men Intervention'!AF109^2,'Calcs Men Intervention'!AF109^3,'Calcs Men Intervention'!C77,'Calcs Men Intervention'!C77^2,1,1),'Social care'!$BG$11:$BM$11)))</f>
        <v>9.7288180199485097E-2</v>
      </c>
      <c r="E36" s="67">
        <f>EXP(SUMPRODUCT(CHOOSE({1,2,3,4,5,6,7},'Calcs Men Intervention'!AG109,'Calcs Men Intervention'!AG109^2,'Calcs Men Intervention'!AG109^3,'Calcs Men Intervention'!D77,'Calcs Men Intervention'!D77^2,1,1),'Social care'!$BG$11:$BM$11))/(1+EXP(SUMPRODUCT(CHOOSE({1,2,3,4,5,6,7},'Calcs Men Intervention'!AG109,'Calcs Men Intervention'!AG109^2,'Calcs Men Intervention'!AG109^3,'Calcs Men Intervention'!D77,'Calcs Men Intervention'!D77^2,1,1),'Social care'!$BG$11:$BM$11)))</f>
        <v>8.8283578282126934E-2</v>
      </c>
      <c r="F36" s="67">
        <f>EXP(SUMPRODUCT(CHOOSE({1,2,3,4,5,6,7},'Calcs Men Intervention'!AH109,'Calcs Men Intervention'!AH109^2,'Calcs Men Intervention'!AH109^3,'Calcs Men Intervention'!E77,'Calcs Men Intervention'!E77^2,1,1),'Social care'!$BG$11:$BM$11))/(1+EXP(SUMPRODUCT(CHOOSE({1,2,3,4,5,6,7},'Calcs Men Intervention'!AH109,'Calcs Men Intervention'!AH109^2,'Calcs Men Intervention'!AH109^3,'Calcs Men Intervention'!E77,'Calcs Men Intervention'!E77^2,1,1),'Social care'!$BG$11:$BM$11)))</f>
        <v>8.8230086713263545E-2</v>
      </c>
      <c r="G36" s="67">
        <f>EXP(SUMPRODUCT(CHOOSE({1,2,3,4,5,6,7},'Calcs Men Intervention'!AI109,'Calcs Men Intervention'!AI109^2,'Calcs Men Intervention'!AI109^3,'Calcs Men Intervention'!F77,'Calcs Men Intervention'!F77^2,1,1),'Social care'!$BG$11:$BM$11))/(1+EXP(SUMPRODUCT(CHOOSE({1,2,3,4,5,6,7},'Calcs Men Intervention'!AI109,'Calcs Men Intervention'!AI109^2,'Calcs Men Intervention'!AI109^3,'Calcs Men Intervention'!F77,'Calcs Men Intervention'!F77^2,1,1),'Social care'!$BG$11:$BM$11)))</f>
        <v>8.9298085940339639E-2</v>
      </c>
      <c r="H36" s="67">
        <f>EXP(SUMPRODUCT(CHOOSE({1,2,3,4,5,6,7},'Calcs Men Intervention'!AJ109,'Calcs Men Intervention'!AJ109^2,'Calcs Men Intervention'!AJ109^3,'Calcs Men Intervention'!G77,'Calcs Men Intervention'!G77^2,1,1),'Social care'!$BG$11:$BM$11))/(1+EXP(SUMPRODUCT(CHOOSE({1,2,3,4,5,6,7},'Calcs Men Intervention'!AJ109,'Calcs Men Intervention'!AJ109^2,'Calcs Men Intervention'!AJ109^3,'Calcs Men Intervention'!G77,'Calcs Men Intervention'!G77^2,1,1),'Social care'!$BG$11:$BM$11)))</f>
        <v>9.0849424065728851E-2</v>
      </c>
      <c r="I36" s="67">
        <f>EXP(SUMPRODUCT(CHOOSE({1,2,3,4,5,6,7},'Calcs Men Intervention'!AK109,'Calcs Men Intervention'!AK109^2,'Calcs Men Intervention'!AK109^3,'Calcs Men Intervention'!H77,'Calcs Men Intervention'!H77^2,1,1),'Social care'!$BG$11:$BM$11))/(1+EXP(SUMPRODUCT(CHOOSE({1,2,3,4,5,6,7},'Calcs Men Intervention'!AK109,'Calcs Men Intervention'!AK109^2,'Calcs Men Intervention'!AK109^3,'Calcs Men Intervention'!H77,'Calcs Men Intervention'!H77^2,1,1),'Social care'!$BG$11:$BM$11)))</f>
        <v>9.2900413407983745E-2</v>
      </c>
      <c r="J36" s="67">
        <f>EXP(SUMPRODUCT(CHOOSE({1,2,3,4,5,6,7},'Calcs Men Intervention'!AL109,'Calcs Men Intervention'!AL109^2,'Calcs Men Intervention'!AL109^3,'Calcs Men Intervention'!I77,'Calcs Men Intervention'!I77^2,1,1),'Social care'!$BG$11:$BM$11))/(1+EXP(SUMPRODUCT(CHOOSE({1,2,3,4,5,6,7},'Calcs Men Intervention'!AL109,'Calcs Men Intervention'!AL109^2,'Calcs Men Intervention'!AL109^3,'Calcs Men Intervention'!I77,'Calcs Men Intervention'!I77^2,1,1),'Social care'!$BG$11:$BM$11)))</f>
        <v>9.547412715780923E-2</v>
      </c>
      <c r="K36" s="67">
        <f>EXP(SUMPRODUCT(CHOOSE({1,2,3,4,5,6,7},'Calcs Men Intervention'!AM109,'Calcs Men Intervention'!AM109^2,'Calcs Men Intervention'!AM109^3,'Calcs Men Intervention'!J77,'Calcs Men Intervention'!J77^2,1,1),'Social care'!$BG$11:$BM$11))/(1+EXP(SUMPRODUCT(CHOOSE({1,2,3,4,5,6,7},'Calcs Men Intervention'!AM109,'Calcs Men Intervention'!AM109^2,'Calcs Men Intervention'!AM109^3,'Calcs Men Intervention'!J77,'Calcs Men Intervention'!J77^2,1,1),'Social care'!$BG$11:$BM$11)))</f>
        <v>9.8600598584693985E-2</v>
      </c>
      <c r="L36" s="67">
        <f>EXP(SUMPRODUCT(CHOOSE({1,2,3,4,5,6,7},'Calcs Men Intervention'!AN109,'Calcs Men Intervention'!AN109^2,'Calcs Men Intervention'!AN109^3,'Calcs Men Intervention'!K77,'Calcs Men Intervention'!K77^2,1,1),'Social care'!$BG$11:$BM$11))/(1+EXP(SUMPRODUCT(CHOOSE({1,2,3,4,5,6,7},'Calcs Men Intervention'!AN109,'Calcs Men Intervention'!AN109^2,'Calcs Men Intervention'!AN109^3,'Calcs Men Intervention'!K77,'Calcs Men Intervention'!K77^2,1,1),'Social care'!$BG$11:$BM$11)))</f>
        <v>0.10231710162108359</v>
      </c>
      <c r="M36" s="67">
        <f>EXP(SUMPRODUCT(CHOOSE({1,2,3,4,5,6,7},'Calcs Men Intervention'!AO109,'Calcs Men Intervention'!AO109^2,'Calcs Men Intervention'!AO109^3,'Calcs Men Intervention'!L77,'Calcs Men Intervention'!L77^2,1,1),'Social care'!$BG$11:$BM$11))/(1+EXP(SUMPRODUCT(CHOOSE({1,2,3,4,5,6,7},'Calcs Men Intervention'!AO109,'Calcs Men Intervention'!AO109^2,'Calcs Men Intervention'!AO109^3,'Calcs Men Intervention'!L77,'Calcs Men Intervention'!L77^2,1,1),'Social care'!$BG$11:$BM$11)))</f>
        <v>0.10666849725990594</v>
      </c>
      <c r="N36" s="67">
        <f>EXP(SUMPRODUCT(CHOOSE({1,2,3,4,5,6,7},'Calcs Men Intervention'!AP109,'Calcs Men Intervention'!AP109^2,'Calcs Men Intervention'!AP109^3,'Calcs Men Intervention'!M77,'Calcs Men Intervention'!M77^2,1,1),'Social care'!$BG$11:$BM$11))/(1+EXP(SUMPRODUCT(CHOOSE({1,2,3,4,5,6,7},'Calcs Men Intervention'!AP109,'Calcs Men Intervention'!AP109^2,'Calcs Men Intervention'!AP109^3,'Calcs Men Intervention'!M77,'Calcs Men Intervention'!M77^2,1,1),'Social care'!$BG$11:$BM$11)))</f>
        <v>0.11170762534565969</v>
      </c>
      <c r="O36" s="67">
        <f>EXP(SUMPRODUCT(CHOOSE({1,2,3,4,5,6,7},'Calcs Men Intervention'!AQ109,'Calcs Men Intervention'!AQ109^2,'Calcs Men Intervention'!AQ109^3,'Calcs Men Intervention'!N77,'Calcs Men Intervention'!N77^2,1,1),'Social care'!$BG$11:$BM$11))/(1+EXP(SUMPRODUCT(CHOOSE({1,2,3,4,5,6,7},'Calcs Men Intervention'!AQ109,'Calcs Men Intervention'!AQ109^2,'Calcs Men Intervention'!AQ109^3,'Calcs Men Intervention'!N77,'Calcs Men Intervention'!N77^2,1,1),'Social care'!$BG$11:$BM$11)))</f>
        <v>0.11749571429145032</v>
      </c>
      <c r="P36" s="67">
        <f>EXP(SUMPRODUCT(CHOOSE({1,2,3,4,5,6,7},'Calcs Men Intervention'!AR109,'Calcs Men Intervention'!AR109^2,'Calcs Men Intervention'!AR109^3,'Calcs Men Intervention'!O77,'Calcs Men Intervention'!O77^2,1,1),'Social care'!$BG$11:$BM$11))/(1+EXP(SUMPRODUCT(CHOOSE({1,2,3,4,5,6,7},'Calcs Men Intervention'!AR109,'Calcs Men Intervention'!AR109^2,'Calcs Men Intervention'!AR109^3,'Calcs Men Intervention'!O77,'Calcs Men Intervention'!O77^2,1,1),'Social care'!$BG$11:$BM$11)))</f>
        <v>0.12410277152844469</v>
      </c>
      <c r="Q36" s="67">
        <f>EXP(SUMPRODUCT(CHOOSE({1,2,3,4,5,6,7},'Calcs Men Intervention'!AS109,'Calcs Men Intervention'!AS109^2,'Calcs Men Intervention'!AS109^3,'Calcs Men Intervention'!P77,'Calcs Men Intervention'!P77^2,1,1),'Social care'!$BG$11:$BM$11))/(1+EXP(SUMPRODUCT(CHOOSE({1,2,3,4,5,6,7},'Calcs Men Intervention'!AS109,'Calcs Men Intervention'!AS109^2,'Calcs Men Intervention'!AS109^3,'Calcs Men Intervention'!P77,'Calcs Men Intervention'!P77^2,1,1),'Social care'!$BG$11:$BM$11)))</f>
        <v>0.13038234123571155</v>
      </c>
      <c r="R36" s="67">
        <f>EXP(SUMPRODUCT(CHOOSE({1,2,3,4,5,6,7},'Calcs Men Intervention'!AT109,'Calcs Men Intervention'!AT109^2,'Calcs Men Intervention'!AT109^3,'Calcs Men Intervention'!Q77,'Calcs Men Intervention'!Q77^2,1,1),'Social care'!$BG$11:$BM$11))/(1+EXP(SUMPRODUCT(CHOOSE({1,2,3,4,5,6,7},'Calcs Men Intervention'!AT109,'Calcs Men Intervention'!AT109^2,'Calcs Men Intervention'!AT109^3,'Calcs Men Intervention'!Q77,'Calcs Men Intervention'!Q77^2,1,1),'Social care'!$BG$11:$BM$11)))</f>
        <v>0.13622578477794975</v>
      </c>
      <c r="S36" s="67">
        <f>EXP(SUMPRODUCT(CHOOSE({1,2,3,4,5,6,7},'Calcs Men Intervention'!AU109,'Calcs Men Intervention'!AU109^2,'Calcs Men Intervention'!AU109^3,'Calcs Men Intervention'!R77,'Calcs Men Intervention'!R77^2,1,1),'Social care'!$BG$11:$BM$11))/(1+EXP(SUMPRODUCT(CHOOSE({1,2,3,4,5,6,7},'Calcs Men Intervention'!AU109,'Calcs Men Intervention'!AU109^2,'Calcs Men Intervention'!AU109^3,'Calcs Men Intervention'!R77,'Calcs Men Intervention'!R77^2,1,1),'Social care'!$BG$11:$BM$11)))</f>
        <v>0.14286276318442523</v>
      </c>
      <c r="T36" s="67">
        <f>EXP(SUMPRODUCT(CHOOSE({1,2,3,4,5,6,7},'Calcs Men Intervention'!AV109,'Calcs Men Intervention'!AV109^2,'Calcs Men Intervention'!AV109^3,'Calcs Men Intervention'!S77,'Calcs Men Intervention'!S77^2,1,1),'Social care'!$BG$11:$BM$11))/(1+EXP(SUMPRODUCT(CHOOSE({1,2,3,4,5,6,7},'Calcs Men Intervention'!AV109,'Calcs Men Intervention'!AV109^2,'Calcs Men Intervention'!AV109^3,'Calcs Men Intervention'!S77,'Calcs Men Intervention'!S77^2,1,1),'Social care'!$BG$11:$BM$11)))</f>
        <v>0.15036565562850018</v>
      </c>
      <c r="U36" s="67">
        <f>EXP(SUMPRODUCT(CHOOSE({1,2,3,4,5,6,7},'Calcs Men Intervention'!AW109,'Calcs Men Intervention'!AW109^2,'Calcs Men Intervention'!AW109^3,'Calcs Men Intervention'!T77,'Calcs Men Intervention'!T77^2,1,1),'Social care'!$BG$11:$BM$11))/(1+EXP(SUMPRODUCT(CHOOSE({1,2,3,4,5,6,7},'Calcs Men Intervention'!AW109,'Calcs Men Intervention'!AW109^2,'Calcs Men Intervention'!AW109^3,'Calcs Men Intervention'!T77,'Calcs Men Intervention'!T77^2,1,1),'Social care'!$BG$11:$BM$11)))</f>
        <v>0.15881505531070225</v>
      </c>
      <c r="V36" s="67">
        <f>EXP(SUMPRODUCT(CHOOSE({1,2,3,4,5,6,7},'Calcs Men Intervention'!AX109,'Calcs Men Intervention'!AX109^2,'Calcs Men Intervention'!AX109^3,'Calcs Men Intervention'!U77,'Calcs Men Intervention'!U77^2,1,1),'Social care'!$BG$11:$BM$11))/(1+EXP(SUMPRODUCT(CHOOSE({1,2,3,4,5,6,7},'Calcs Men Intervention'!AX109,'Calcs Men Intervention'!AX109^2,'Calcs Men Intervention'!AX109^3,'Calcs Men Intervention'!U77,'Calcs Men Intervention'!U77^2,1,1),'Social care'!$BG$11:$BM$11)))</f>
        <v>0.16829980463560801</v>
      </c>
      <c r="W36" s="67">
        <f>EXP(SUMPRODUCT(CHOOSE({1,2,3,4,5,6,7},'Calcs Men Intervention'!AY109,'Calcs Men Intervention'!AY109^2,'Calcs Men Intervention'!AY109^3,'Calcs Men Intervention'!V77,'Calcs Men Intervention'!V77^2,1,1),'Social care'!$BG$11:$BM$11))/(1+EXP(SUMPRODUCT(CHOOSE({1,2,3,4,5,6,7},'Calcs Men Intervention'!AY109,'Calcs Men Intervention'!AY109^2,'Calcs Men Intervention'!AY109^3,'Calcs Men Intervention'!V77,'Calcs Men Intervention'!V77^2,1,1),'Social care'!$BG$11:$BM$11)))</f>
        <v>0.17891676346648563</v>
      </c>
      <c r="X36" s="67">
        <f>EXP(SUMPRODUCT(CHOOSE({1,2,3,4,5,6,7},'Calcs Men Intervention'!AZ109,'Calcs Men Intervention'!AZ109^2,'Calcs Men Intervention'!AZ109^3,'Calcs Men Intervention'!W77,'Calcs Men Intervention'!W77^2,1,1),'Social care'!$BG$11:$BM$11))/(1+EXP(SUMPRODUCT(CHOOSE({1,2,3,4,5,6,7},'Calcs Men Intervention'!AZ109,'Calcs Men Intervention'!AZ109^2,'Calcs Men Intervention'!AZ109^3,'Calcs Men Intervention'!W77,'Calcs Men Intervention'!W77^2,1,1),'Social care'!$BG$11:$BM$11)))</f>
        <v>0.19070233303289058</v>
      </c>
      <c r="Y36" s="67">
        <f>EXP(SUMPRODUCT(CHOOSE({1,2,3,4,5,6,7},'Calcs Men Intervention'!BA109,'Calcs Men Intervention'!BA109^2,'Calcs Men Intervention'!BA109^3,'Calcs Men Intervention'!X77,'Calcs Men Intervention'!X77^2,1,1),'Social care'!$BG$11:$BM$11))/(1+EXP(SUMPRODUCT(CHOOSE({1,2,3,4,5,6,7},'Calcs Men Intervention'!BA109,'Calcs Men Intervention'!BA109^2,'Calcs Men Intervention'!BA109^3,'Calcs Men Intervention'!X77,'Calcs Men Intervention'!X77^2,1,1),'Social care'!$BG$11:$BM$11)))</f>
        <v>0.20368464829093127</v>
      </c>
      <c r="Z36" s="67">
        <f>EXP(SUMPRODUCT(CHOOSE({1,2,3,4,5,6,7},'Calcs Men Intervention'!BB109,'Calcs Men Intervention'!BB109^2,'Calcs Men Intervention'!BB109^3,'Calcs Men Intervention'!Y77,'Calcs Men Intervention'!Y77^2,1,1),'Social care'!$BG$11:$BM$11))/(1+EXP(SUMPRODUCT(CHOOSE({1,2,3,4,5,6,7},'Calcs Men Intervention'!BB109,'Calcs Men Intervention'!BB109^2,'Calcs Men Intervention'!BB109^3,'Calcs Men Intervention'!Y77,'Calcs Men Intervention'!Y77^2,1,1),'Social care'!$BG$11:$BM$11)))</f>
        <v>0.21795530438788621</v>
      </c>
      <c r="AA36" s="67">
        <f>EXP(SUMPRODUCT(CHOOSE({1,2,3,4,5,6,7},'Calcs Men Intervention'!BC109,'Calcs Men Intervention'!BC109^2,'Calcs Men Intervention'!BC109^3,'Calcs Men Intervention'!Z77,'Calcs Men Intervention'!Z77^2,1,1),'Social care'!$BG$11:$BM$11))/(1+EXP(SUMPRODUCT(CHOOSE({1,2,3,4,5,6,7},'Calcs Men Intervention'!BC109,'Calcs Men Intervention'!BC109^2,'Calcs Men Intervention'!BC109^3,'Calcs Men Intervention'!Z77,'Calcs Men Intervention'!Z77^2,1,1),'Social care'!$BG$11:$BM$11)))</f>
        <v>0.23360604266975146</v>
      </c>
      <c r="AB36" s="67">
        <f>EXP(SUMPRODUCT(CHOOSE({1,2,3,4,5,6,7},'Calcs Men Intervention'!BD109,'Calcs Men Intervention'!BD109^2,'Calcs Men Intervention'!BD109^3,'Calcs Men Intervention'!AA77,'Calcs Men Intervention'!AA77^2,1,1),'Social care'!$BG$11:$BM$11))/(1+EXP(SUMPRODUCT(CHOOSE({1,2,3,4,5,6,7},'Calcs Men Intervention'!BD109,'Calcs Men Intervention'!BD109^2,'Calcs Men Intervention'!BD109^3,'Calcs Men Intervention'!AA77,'Calcs Men Intervention'!AA77^2,1,1),'Social care'!$BG$11:$BM$11)))</f>
        <v>0.25072594589896391</v>
      </c>
      <c r="AE36" s="1">
        <v>1</v>
      </c>
      <c r="AF36" s="185"/>
      <c r="AG36" s="185">
        <f>D36*'Calcs Men No Intervention'!D43*HCW_cost_year</f>
        <v>8626.8402575079126</v>
      </c>
      <c r="AH36" s="185">
        <f>E36*'Calcs Men No Intervention'!E43*HCW_cost_year</f>
        <v>7806.8844786836298</v>
      </c>
      <c r="AI36" s="185">
        <f>F36*'Calcs Men No Intervention'!F43*HCW_cost_year</f>
        <v>7776.1906771082276</v>
      </c>
      <c r="AJ36" s="185">
        <f>G36*'Calcs Men No Intervention'!G43*HCW_cost_year</f>
        <v>7839.8217718785681</v>
      </c>
      <c r="AK36" s="185">
        <f>H36*'Calcs Men No Intervention'!H43*HCW_cost_year</f>
        <v>7941.6148661311599</v>
      </c>
      <c r="AL36" s="185">
        <f>I36*'Calcs Men No Intervention'!I43*HCW_cost_year</f>
        <v>8079.7297036609943</v>
      </c>
      <c r="AM36" s="185">
        <f>J36*'Calcs Men No Intervention'!J43*HCW_cost_year</f>
        <v>8255.6802769633632</v>
      </c>
      <c r="AN36" s="185">
        <f>K36*'Calcs Men No Intervention'!K43*HCW_cost_year</f>
        <v>8470.3202601197663</v>
      </c>
      <c r="AO36" s="185">
        <f>L36*'Calcs Men No Intervention'!L43*HCW_cost_year</f>
        <v>8726.6036977651656</v>
      </c>
      <c r="AP36" s="185">
        <f>M36*'Calcs Men No Intervention'!M43*HCW_cost_year</f>
        <v>9026.9600165366337</v>
      </c>
      <c r="AQ36" s="185">
        <f>N36*'Calcs Men No Intervention'!N43*HCW_cost_year</f>
        <v>9368.0243940342534</v>
      </c>
      <c r="AR36" s="185">
        <f>O36*'Calcs Men No Intervention'!O43*HCW_cost_year</f>
        <v>9752.3947465341025</v>
      </c>
      <c r="AS36" s="185">
        <f>P36*'Calcs Men No Intervention'!P43*HCW_cost_year</f>
        <v>10183.847392077987</v>
      </c>
      <c r="AT36" s="185">
        <f>Q36*'Calcs Men No Intervention'!Q43*HCW_cost_year</f>
        <v>10564.967153921682</v>
      </c>
      <c r="AU36" s="185">
        <f>R36*'Calcs Men No Intervention'!R43*HCW_cost_year</f>
        <v>10887.155186517879</v>
      </c>
      <c r="AV36" s="185">
        <f>S36*'Calcs Men No Intervention'!S43*HCW_cost_year</f>
        <v>11245.582071865796</v>
      </c>
      <c r="AW36" s="185">
        <f>T36*'Calcs Men No Intervention'!T43*HCW_cost_year</f>
        <v>11640.190495400553</v>
      </c>
      <c r="AX36" s="185">
        <f>U36*'Calcs Men No Intervention'!U43*HCW_cost_year</f>
        <v>12074.806015321932</v>
      </c>
      <c r="AY36" s="185">
        <f>V36*'Calcs Men No Intervention'!V43*HCW_cost_year</f>
        <v>12549.824213864586</v>
      </c>
      <c r="AZ36" s="185">
        <f>W36*'Calcs Men No Intervention'!W43*HCW_cost_year</f>
        <v>13074.738330575376</v>
      </c>
      <c r="BA36" s="185">
        <f>X36*'Calcs Men No Intervention'!X43*HCW_cost_year</f>
        <v>13618.457879023968</v>
      </c>
      <c r="BB36" s="185">
        <f>Y36*'Calcs Men No Intervention'!Y43*HCW_cost_year</f>
        <v>14173.754226995963</v>
      </c>
      <c r="BC36" s="185">
        <f>Z36*'Calcs Men No Intervention'!Z43*HCW_cost_year</f>
        <v>14745.814237891274</v>
      </c>
      <c r="BD36" s="185">
        <f>AA36*'Calcs Men No Intervention'!AA43*HCW_cost_year</f>
        <v>15319.30248978805</v>
      </c>
      <c r="BE36" s="185">
        <f>AB36*'Calcs Men No Intervention'!AB43*HCW_cost_year</f>
        <v>15881.002951735745</v>
      </c>
    </row>
    <row r="37" spans="2:60" x14ac:dyDescent="0.3">
      <c r="B37" s="1">
        <v>2</v>
      </c>
      <c r="C37" s="67"/>
      <c r="D37" s="67"/>
      <c r="E37" s="67">
        <f>EXP(SUMPRODUCT(CHOOSE({1,2,3,4,5,6,7},'Calcs Men Intervention'!AG110,'Calcs Men Intervention'!AG110^2,'Calcs Men Intervention'!AG110^3,'Calcs Men Intervention'!D78,'Calcs Men Intervention'!D78^2,1,1),'Social care'!$BG$11:$BM$11))/(1+EXP(SUMPRODUCT(CHOOSE({1,2,3,4,5,6,7},'Calcs Men Intervention'!AG110,'Calcs Men Intervention'!AG110^2,'Calcs Men Intervention'!AG110^3,'Calcs Men Intervention'!D78,'Calcs Men Intervention'!D78^2,1,1),'Social care'!$BG$11:$BM$11)))</f>
        <v>9.7288180199485097E-2</v>
      </c>
      <c r="F37" s="67">
        <f>EXP(SUMPRODUCT(CHOOSE({1,2,3,4,5,6,7},'Calcs Men Intervention'!AH110,'Calcs Men Intervention'!AH110^2,'Calcs Men Intervention'!AH110^3,'Calcs Men Intervention'!E78,'Calcs Men Intervention'!E78^2,1,1),'Social care'!$BG$11:$BM$11))/(1+EXP(SUMPRODUCT(CHOOSE({1,2,3,4,5,6,7},'Calcs Men Intervention'!AH110,'Calcs Men Intervention'!AH110^2,'Calcs Men Intervention'!AH110^3,'Calcs Men Intervention'!E78,'Calcs Men Intervention'!E78^2,1,1),'Social care'!$BG$11:$BM$11)))</f>
        <v>8.8283578282126934E-2</v>
      </c>
      <c r="G37" s="67">
        <f>EXP(SUMPRODUCT(CHOOSE({1,2,3,4,5,6,7},'Calcs Men Intervention'!AI110,'Calcs Men Intervention'!AI110^2,'Calcs Men Intervention'!AI110^3,'Calcs Men Intervention'!F78,'Calcs Men Intervention'!F78^2,1,1),'Social care'!$BG$11:$BM$11))/(1+EXP(SUMPRODUCT(CHOOSE({1,2,3,4,5,6,7},'Calcs Men Intervention'!AI110,'Calcs Men Intervention'!AI110^2,'Calcs Men Intervention'!AI110^3,'Calcs Men Intervention'!F78,'Calcs Men Intervention'!F78^2,1,1),'Social care'!$BG$11:$BM$11)))</f>
        <v>8.8230086713263545E-2</v>
      </c>
      <c r="H37" s="67">
        <f>EXP(SUMPRODUCT(CHOOSE({1,2,3,4,5,6,7},'Calcs Men Intervention'!AJ110,'Calcs Men Intervention'!AJ110^2,'Calcs Men Intervention'!AJ110^3,'Calcs Men Intervention'!G78,'Calcs Men Intervention'!G78^2,1,1),'Social care'!$BG$11:$BM$11))/(1+EXP(SUMPRODUCT(CHOOSE({1,2,3,4,5,6,7},'Calcs Men Intervention'!AJ110,'Calcs Men Intervention'!AJ110^2,'Calcs Men Intervention'!AJ110^3,'Calcs Men Intervention'!G78,'Calcs Men Intervention'!G78^2,1,1),'Social care'!$BG$11:$BM$11)))</f>
        <v>8.9298085940339639E-2</v>
      </c>
      <c r="I37" s="67">
        <f>EXP(SUMPRODUCT(CHOOSE({1,2,3,4,5,6,7},'Calcs Men Intervention'!AK110,'Calcs Men Intervention'!AK110^2,'Calcs Men Intervention'!AK110^3,'Calcs Men Intervention'!H78,'Calcs Men Intervention'!H78^2,1,1),'Social care'!$BG$11:$BM$11))/(1+EXP(SUMPRODUCT(CHOOSE({1,2,3,4,5,6,7},'Calcs Men Intervention'!AK110,'Calcs Men Intervention'!AK110^2,'Calcs Men Intervention'!AK110^3,'Calcs Men Intervention'!H78,'Calcs Men Intervention'!H78^2,1,1),'Social care'!$BG$11:$BM$11)))</f>
        <v>9.0849424065728851E-2</v>
      </c>
      <c r="J37" s="67">
        <f>EXP(SUMPRODUCT(CHOOSE({1,2,3,4,5,6,7},'Calcs Men Intervention'!AL110,'Calcs Men Intervention'!AL110^2,'Calcs Men Intervention'!AL110^3,'Calcs Men Intervention'!I78,'Calcs Men Intervention'!I78^2,1,1),'Social care'!$BG$11:$BM$11))/(1+EXP(SUMPRODUCT(CHOOSE({1,2,3,4,5,6,7},'Calcs Men Intervention'!AL110,'Calcs Men Intervention'!AL110^2,'Calcs Men Intervention'!AL110^3,'Calcs Men Intervention'!I78,'Calcs Men Intervention'!I78^2,1,1),'Social care'!$BG$11:$BM$11)))</f>
        <v>9.2900413407983745E-2</v>
      </c>
      <c r="K37" s="67">
        <f>EXP(SUMPRODUCT(CHOOSE({1,2,3,4,5,6,7},'Calcs Men Intervention'!AM110,'Calcs Men Intervention'!AM110^2,'Calcs Men Intervention'!AM110^3,'Calcs Men Intervention'!J78,'Calcs Men Intervention'!J78^2,1,1),'Social care'!$BG$11:$BM$11))/(1+EXP(SUMPRODUCT(CHOOSE({1,2,3,4,5,6,7},'Calcs Men Intervention'!AM110,'Calcs Men Intervention'!AM110^2,'Calcs Men Intervention'!AM110^3,'Calcs Men Intervention'!J78,'Calcs Men Intervention'!J78^2,1,1),'Social care'!$BG$11:$BM$11)))</f>
        <v>9.547412715780923E-2</v>
      </c>
      <c r="L37" s="67">
        <f>EXP(SUMPRODUCT(CHOOSE({1,2,3,4,5,6,7},'Calcs Men Intervention'!AN110,'Calcs Men Intervention'!AN110^2,'Calcs Men Intervention'!AN110^3,'Calcs Men Intervention'!K78,'Calcs Men Intervention'!K78^2,1,1),'Social care'!$BG$11:$BM$11))/(1+EXP(SUMPRODUCT(CHOOSE({1,2,3,4,5,6,7},'Calcs Men Intervention'!AN110,'Calcs Men Intervention'!AN110^2,'Calcs Men Intervention'!AN110^3,'Calcs Men Intervention'!K78,'Calcs Men Intervention'!K78^2,1,1),'Social care'!$BG$11:$BM$11)))</f>
        <v>9.8600598584693985E-2</v>
      </c>
      <c r="M37" s="67">
        <f>EXP(SUMPRODUCT(CHOOSE({1,2,3,4,5,6,7},'Calcs Men Intervention'!AO110,'Calcs Men Intervention'!AO110^2,'Calcs Men Intervention'!AO110^3,'Calcs Men Intervention'!L78,'Calcs Men Intervention'!L78^2,1,1),'Social care'!$BG$11:$BM$11))/(1+EXP(SUMPRODUCT(CHOOSE({1,2,3,4,5,6,7},'Calcs Men Intervention'!AO110,'Calcs Men Intervention'!AO110^2,'Calcs Men Intervention'!AO110^3,'Calcs Men Intervention'!L78,'Calcs Men Intervention'!L78^2,1,1),'Social care'!$BG$11:$BM$11)))</f>
        <v>0.10231710162108359</v>
      </c>
      <c r="N37" s="67">
        <f>EXP(SUMPRODUCT(CHOOSE({1,2,3,4,5,6,7},'Calcs Men Intervention'!AP110,'Calcs Men Intervention'!AP110^2,'Calcs Men Intervention'!AP110^3,'Calcs Men Intervention'!M78,'Calcs Men Intervention'!M78^2,1,1),'Social care'!$BG$11:$BM$11))/(1+EXP(SUMPRODUCT(CHOOSE({1,2,3,4,5,6,7},'Calcs Men Intervention'!AP110,'Calcs Men Intervention'!AP110^2,'Calcs Men Intervention'!AP110^3,'Calcs Men Intervention'!M78,'Calcs Men Intervention'!M78^2,1,1),'Social care'!$BG$11:$BM$11)))</f>
        <v>0.10666849725990594</v>
      </c>
      <c r="O37" s="67">
        <f>EXP(SUMPRODUCT(CHOOSE({1,2,3,4,5,6,7},'Calcs Men Intervention'!AQ110,'Calcs Men Intervention'!AQ110^2,'Calcs Men Intervention'!AQ110^3,'Calcs Men Intervention'!N78,'Calcs Men Intervention'!N78^2,1,1),'Social care'!$BG$11:$BM$11))/(1+EXP(SUMPRODUCT(CHOOSE({1,2,3,4,5,6,7},'Calcs Men Intervention'!AQ110,'Calcs Men Intervention'!AQ110^2,'Calcs Men Intervention'!AQ110^3,'Calcs Men Intervention'!N78,'Calcs Men Intervention'!N78^2,1,1),'Social care'!$BG$11:$BM$11)))</f>
        <v>0.11170762534565969</v>
      </c>
      <c r="P37" s="67">
        <f>EXP(SUMPRODUCT(CHOOSE({1,2,3,4,5,6,7},'Calcs Men Intervention'!AR110,'Calcs Men Intervention'!AR110^2,'Calcs Men Intervention'!AR110^3,'Calcs Men Intervention'!O78,'Calcs Men Intervention'!O78^2,1,1),'Social care'!$BG$11:$BM$11))/(1+EXP(SUMPRODUCT(CHOOSE({1,2,3,4,5,6,7},'Calcs Men Intervention'!AR110,'Calcs Men Intervention'!AR110^2,'Calcs Men Intervention'!AR110^3,'Calcs Men Intervention'!O78,'Calcs Men Intervention'!O78^2,1,1),'Social care'!$BG$11:$BM$11)))</f>
        <v>0.11749571429145032</v>
      </c>
      <c r="Q37" s="67">
        <f>EXP(SUMPRODUCT(CHOOSE({1,2,3,4,5,6,7},'Calcs Men Intervention'!AS110,'Calcs Men Intervention'!AS110^2,'Calcs Men Intervention'!AS110^3,'Calcs Men Intervention'!P78,'Calcs Men Intervention'!P78^2,1,1),'Social care'!$BG$11:$BM$11))/(1+EXP(SUMPRODUCT(CHOOSE({1,2,3,4,5,6,7},'Calcs Men Intervention'!AS110,'Calcs Men Intervention'!AS110^2,'Calcs Men Intervention'!AS110^3,'Calcs Men Intervention'!P78,'Calcs Men Intervention'!P78^2,1,1),'Social care'!$BG$11:$BM$11)))</f>
        <v>0.12410277152844469</v>
      </c>
      <c r="R37" s="67">
        <f>EXP(SUMPRODUCT(CHOOSE({1,2,3,4,5,6,7},'Calcs Men Intervention'!AT110,'Calcs Men Intervention'!AT110^2,'Calcs Men Intervention'!AT110^3,'Calcs Men Intervention'!Q78,'Calcs Men Intervention'!Q78^2,1,1),'Social care'!$BG$11:$BM$11))/(1+EXP(SUMPRODUCT(CHOOSE({1,2,3,4,5,6,7},'Calcs Men Intervention'!AT110,'Calcs Men Intervention'!AT110^2,'Calcs Men Intervention'!AT110^3,'Calcs Men Intervention'!Q78,'Calcs Men Intervention'!Q78^2,1,1),'Social care'!$BG$11:$BM$11)))</f>
        <v>0.13038234123571155</v>
      </c>
      <c r="S37" s="67">
        <f>EXP(SUMPRODUCT(CHOOSE({1,2,3,4,5,6,7},'Calcs Men Intervention'!AU110,'Calcs Men Intervention'!AU110^2,'Calcs Men Intervention'!AU110^3,'Calcs Men Intervention'!R78,'Calcs Men Intervention'!R78^2,1,1),'Social care'!$BG$11:$BM$11))/(1+EXP(SUMPRODUCT(CHOOSE({1,2,3,4,5,6,7},'Calcs Men Intervention'!AU110,'Calcs Men Intervention'!AU110^2,'Calcs Men Intervention'!AU110^3,'Calcs Men Intervention'!R78,'Calcs Men Intervention'!R78^2,1,1),'Social care'!$BG$11:$BM$11)))</f>
        <v>0.13622578477794975</v>
      </c>
      <c r="T37" s="67">
        <f>EXP(SUMPRODUCT(CHOOSE({1,2,3,4,5,6,7},'Calcs Men Intervention'!AV110,'Calcs Men Intervention'!AV110^2,'Calcs Men Intervention'!AV110^3,'Calcs Men Intervention'!S78,'Calcs Men Intervention'!S78^2,1,1),'Social care'!$BG$11:$BM$11))/(1+EXP(SUMPRODUCT(CHOOSE({1,2,3,4,5,6,7},'Calcs Men Intervention'!AV110,'Calcs Men Intervention'!AV110^2,'Calcs Men Intervention'!AV110^3,'Calcs Men Intervention'!S78,'Calcs Men Intervention'!S78^2,1,1),'Social care'!$BG$11:$BM$11)))</f>
        <v>0.14286276318442523</v>
      </c>
      <c r="U37" s="67">
        <f>EXP(SUMPRODUCT(CHOOSE({1,2,3,4,5,6,7},'Calcs Men Intervention'!AW110,'Calcs Men Intervention'!AW110^2,'Calcs Men Intervention'!AW110^3,'Calcs Men Intervention'!T78,'Calcs Men Intervention'!T78^2,1,1),'Social care'!$BG$11:$BM$11))/(1+EXP(SUMPRODUCT(CHOOSE({1,2,3,4,5,6,7},'Calcs Men Intervention'!AW110,'Calcs Men Intervention'!AW110^2,'Calcs Men Intervention'!AW110^3,'Calcs Men Intervention'!T78,'Calcs Men Intervention'!T78^2,1,1),'Social care'!$BG$11:$BM$11)))</f>
        <v>0.15036565562850018</v>
      </c>
      <c r="V37" s="67">
        <f>EXP(SUMPRODUCT(CHOOSE({1,2,3,4,5,6,7},'Calcs Men Intervention'!AX110,'Calcs Men Intervention'!AX110^2,'Calcs Men Intervention'!AX110^3,'Calcs Men Intervention'!U78,'Calcs Men Intervention'!U78^2,1,1),'Social care'!$BG$11:$BM$11))/(1+EXP(SUMPRODUCT(CHOOSE({1,2,3,4,5,6,7},'Calcs Men Intervention'!AX110,'Calcs Men Intervention'!AX110^2,'Calcs Men Intervention'!AX110^3,'Calcs Men Intervention'!U78,'Calcs Men Intervention'!U78^2,1,1),'Social care'!$BG$11:$BM$11)))</f>
        <v>0.15881505531070225</v>
      </c>
      <c r="W37" s="67">
        <f>EXP(SUMPRODUCT(CHOOSE({1,2,3,4,5,6,7},'Calcs Men Intervention'!AY110,'Calcs Men Intervention'!AY110^2,'Calcs Men Intervention'!AY110^3,'Calcs Men Intervention'!V78,'Calcs Men Intervention'!V78^2,1,1),'Social care'!$BG$11:$BM$11))/(1+EXP(SUMPRODUCT(CHOOSE({1,2,3,4,5,6,7},'Calcs Men Intervention'!AY110,'Calcs Men Intervention'!AY110^2,'Calcs Men Intervention'!AY110^3,'Calcs Men Intervention'!V78,'Calcs Men Intervention'!V78^2,1,1),'Social care'!$BG$11:$BM$11)))</f>
        <v>0.16829980463560801</v>
      </c>
      <c r="X37" s="67">
        <f>EXP(SUMPRODUCT(CHOOSE({1,2,3,4,5,6,7},'Calcs Men Intervention'!AZ110,'Calcs Men Intervention'!AZ110^2,'Calcs Men Intervention'!AZ110^3,'Calcs Men Intervention'!W78,'Calcs Men Intervention'!W78^2,1,1),'Social care'!$BG$11:$BM$11))/(1+EXP(SUMPRODUCT(CHOOSE({1,2,3,4,5,6,7},'Calcs Men Intervention'!AZ110,'Calcs Men Intervention'!AZ110^2,'Calcs Men Intervention'!AZ110^3,'Calcs Men Intervention'!W78,'Calcs Men Intervention'!W78^2,1,1),'Social care'!$BG$11:$BM$11)))</f>
        <v>0.17891676346648563</v>
      </c>
      <c r="Y37" s="67">
        <f>EXP(SUMPRODUCT(CHOOSE({1,2,3,4,5,6,7},'Calcs Men Intervention'!BA110,'Calcs Men Intervention'!BA110^2,'Calcs Men Intervention'!BA110^3,'Calcs Men Intervention'!X78,'Calcs Men Intervention'!X78^2,1,1),'Social care'!$BG$11:$BM$11))/(1+EXP(SUMPRODUCT(CHOOSE({1,2,3,4,5,6,7},'Calcs Men Intervention'!BA110,'Calcs Men Intervention'!BA110^2,'Calcs Men Intervention'!BA110^3,'Calcs Men Intervention'!X78,'Calcs Men Intervention'!X78^2,1,1),'Social care'!$BG$11:$BM$11)))</f>
        <v>0.19070233303289058</v>
      </c>
      <c r="Z37" s="67">
        <f>EXP(SUMPRODUCT(CHOOSE({1,2,3,4,5,6,7},'Calcs Men Intervention'!BB110,'Calcs Men Intervention'!BB110^2,'Calcs Men Intervention'!BB110^3,'Calcs Men Intervention'!Y78,'Calcs Men Intervention'!Y78^2,1,1),'Social care'!$BG$11:$BM$11))/(1+EXP(SUMPRODUCT(CHOOSE({1,2,3,4,5,6,7},'Calcs Men Intervention'!BB110,'Calcs Men Intervention'!BB110^2,'Calcs Men Intervention'!BB110^3,'Calcs Men Intervention'!Y78,'Calcs Men Intervention'!Y78^2,1,1),'Social care'!$BG$11:$BM$11)))</f>
        <v>0.20368464829093127</v>
      </c>
      <c r="AA37" s="67">
        <f>EXP(SUMPRODUCT(CHOOSE({1,2,3,4,5,6,7},'Calcs Men Intervention'!BC110,'Calcs Men Intervention'!BC110^2,'Calcs Men Intervention'!BC110^3,'Calcs Men Intervention'!Z78,'Calcs Men Intervention'!Z78^2,1,1),'Social care'!$BG$11:$BM$11))/(1+EXP(SUMPRODUCT(CHOOSE({1,2,3,4,5,6,7},'Calcs Men Intervention'!BC110,'Calcs Men Intervention'!BC110^2,'Calcs Men Intervention'!BC110^3,'Calcs Men Intervention'!Z78,'Calcs Men Intervention'!Z78^2,1,1),'Social care'!$BG$11:$BM$11)))</f>
        <v>0.21795530438788621</v>
      </c>
      <c r="AB37" s="67">
        <f>EXP(SUMPRODUCT(CHOOSE({1,2,3,4,5,6,7},'Calcs Men Intervention'!BD110,'Calcs Men Intervention'!BD110^2,'Calcs Men Intervention'!BD110^3,'Calcs Men Intervention'!AA78,'Calcs Men Intervention'!AA78^2,1,1),'Social care'!$BG$11:$BM$11))/(1+EXP(SUMPRODUCT(CHOOSE({1,2,3,4,5,6,7},'Calcs Men Intervention'!BD110,'Calcs Men Intervention'!BD110^2,'Calcs Men Intervention'!BD110^3,'Calcs Men Intervention'!AA78,'Calcs Men Intervention'!AA78^2,1,1),'Social care'!$BG$11:$BM$11)))</f>
        <v>0.23360604266975146</v>
      </c>
      <c r="AE37" s="1">
        <v>2</v>
      </c>
      <c r="AF37" s="185"/>
      <c r="AG37" s="185">
        <f>D37*'Calcs Men No Intervention'!D44*HCW_cost_year</f>
        <v>0</v>
      </c>
      <c r="AH37" s="185">
        <f>E37*'Calcs Men No Intervention'!E44*HCW_cost_year</f>
        <v>0</v>
      </c>
      <c r="AI37" s="185">
        <f>F37*'Calcs Men No Intervention'!F44*HCW_cost_year</f>
        <v>0</v>
      </c>
      <c r="AJ37" s="185">
        <f>G37*'Calcs Men No Intervention'!G44*HCW_cost_year</f>
        <v>0</v>
      </c>
      <c r="AK37" s="185">
        <f>H37*'Calcs Men No Intervention'!H44*HCW_cost_year</f>
        <v>0</v>
      </c>
      <c r="AL37" s="185">
        <f>I37*'Calcs Men No Intervention'!I44*HCW_cost_year</f>
        <v>0</v>
      </c>
      <c r="AM37" s="185">
        <f>J37*'Calcs Men No Intervention'!J44*HCW_cost_year</f>
        <v>0</v>
      </c>
      <c r="AN37" s="185">
        <f>K37*'Calcs Men No Intervention'!K44*HCW_cost_year</f>
        <v>0</v>
      </c>
      <c r="AO37" s="185">
        <f>L37*'Calcs Men No Intervention'!L44*HCW_cost_year</f>
        <v>0</v>
      </c>
      <c r="AP37" s="185">
        <f>M37*'Calcs Men No Intervention'!M44*HCW_cost_year</f>
        <v>0</v>
      </c>
      <c r="AQ37" s="185">
        <f>N37*'Calcs Men No Intervention'!N44*HCW_cost_year</f>
        <v>0</v>
      </c>
      <c r="AR37" s="185">
        <f>O37*'Calcs Men No Intervention'!O44*HCW_cost_year</f>
        <v>0</v>
      </c>
      <c r="AS37" s="185">
        <f>P37*'Calcs Men No Intervention'!P44*HCW_cost_year</f>
        <v>0</v>
      </c>
      <c r="AT37" s="185">
        <f>Q37*'Calcs Men No Intervention'!Q44*HCW_cost_year</f>
        <v>0</v>
      </c>
      <c r="AU37" s="185">
        <f>R37*'Calcs Men No Intervention'!R44*HCW_cost_year</f>
        <v>0</v>
      </c>
      <c r="AV37" s="185">
        <f>S37*'Calcs Men No Intervention'!S44*HCW_cost_year</f>
        <v>0</v>
      </c>
      <c r="AW37" s="185">
        <f>T37*'Calcs Men No Intervention'!T44*HCW_cost_year</f>
        <v>0</v>
      </c>
      <c r="AX37" s="185">
        <f>U37*'Calcs Men No Intervention'!U44*HCW_cost_year</f>
        <v>0</v>
      </c>
      <c r="AY37" s="185">
        <f>V37*'Calcs Men No Intervention'!V44*HCW_cost_year</f>
        <v>0</v>
      </c>
      <c r="AZ37" s="185">
        <f>W37*'Calcs Men No Intervention'!W44*HCW_cost_year</f>
        <v>0</v>
      </c>
      <c r="BA37" s="185">
        <f>X37*'Calcs Men No Intervention'!X44*HCW_cost_year</f>
        <v>0</v>
      </c>
      <c r="BB37" s="185">
        <f>Y37*'Calcs Men No Intervention'!Y44*HCW_cost_year</f>
        <v>0</v>
      </c>
      <c r="BC37" s="185">
        <f>Z37*'Calcs Men No Intervention'!Z44*HCW_cost_year</f>
        <v>0</v>
      </c>
      <c r="BD37" s="185">
        <f>AA37*'Calcs Men No Intervention'!AA44*HCW_cost_year</f>
        <v>0</v>
      </c>
      <c r="BE37" s="185">
        <f>AB37*'Calcs Men No Intervention'!AB44*HCW_cost_year</f>
        <v>0</v>
      </c>
    </row>
    <row r="38" spans="2:60" x14ac:dyDescent="0.3">
      <c r="B38" s="1">
        <v>3</v>
      </c>
      <c r="C38" s="67"/>
      <c r="D38" s="67"/>
      <c r="E38" s="67"/>
      <c r="F38" s="67">
        <f>EXP(SUMPRODUCT(CHOOSE({1,2,3,4,5,6,7},'Calcs Men Intervention'!AH111,'Calcs Men Intervention'!AH111^2,'Calcs Men Intervention'!AH111^3,'Calcs Men Intervention'!E79,'Calcs Men Intervention'!E79^2,1,1),'Social care'!$BG$11:$BM$11))/(1+EXP(SUMPRODUCT(CHOOSE({1,2,3,4,5,6,7},'Calcs Men Intervention'!AH111,'Calcs Men Intervention'!AH111^2,'Calcs Men Intervention'!AH111^3,'Calcs Men Intervention'!E79,'Calcs Men Intervention'!E79^2,1,1),'Social care'!$BG$11:$BM$11)))</f>
        <v>9.7288180199485097E-2</v>
      </c>
      <c r="G38" s="67">
        <f>EXP(SUMPRODUCT(CHOOSE({1,2,3,4,5,6,7},'Calcs Men Intervention'!AI111,'Calcs Men Intervention'!AI111^2,'Calcs Men Intervention'!AI111^3,'Calcs Men Intervention'!F79,'Calcs Men Intervention'!F79^2,1,1),'Social care'!$BG$11:$BM$11))/(1+EXP(SUMPRODUCT(CHOOSE({1,2,3,4,5,6,7},'Calcs Men Intervention'!AI111,'Calcs Men Intervention'!AI111^2,'Calcs Men Intervention'!AI111^3,'Calcs Men Intervention'!F79,'Calcs Men Intervention'!F79^2,1,1),'Social care'!$BG$11:$BM$11)))</f>
        <v>8.8283578282126934E-2</v>
      </c>
      <c r="H38" s="67">
        <f>EXP(SUMPRODUCT(CHOOSE({1,2,3,4,5,6,7},'Calcs Men Intervention'!AJ111,'Calcs Men Intervention'!AJ111^2,'Calcs Men Intervention'!AJ111^3,'Calcs Men Intervention'!G79,'Calcs Men Intervention'!G79^2,1,1),'Social care'!$BG$11:$BM$11))/(1+EXP(SUMPRODUCT(CHOOSE({1,2,3,4,5,6,7},'Calcs Men Intervention'!AJ111,'Calcs Men Intervention'!AJ111^2,'Calcs Men Intervention'!AJ111^3,'Calcs Men Intervention'!G79,'Calcs Men Intervention'!G79^2,1,1),'Social care'!$BG$11:$BM$11)))</f>
        <v>8.8230086713263545E-2</v>
      </c>
      <c r="I38" s="67">
        <f>EXP(SUMPRODUCT(CHOOSE({1,2,3,4,5,6,7},'Calcs Men Intervention'!AK111,'Calcs Men Intervention'!AK111^2,'Calcs Men Intervention'!AK111^3,'Calcs Men Intervention'!H79,'Calcs Men Intervention'!H79^2,1,1),'Social care'!$BG$11:$BM$11))/(1+EXP(SUMPRODUCT(CHOOSE({1,2,3,4,5,6,7},'Calcs Men Intervention'!AK111,'Calcs Men Intervention'!AK111^2,'Calcs Men Intervention'!AK111^3,'Calcs Men Intervention'!H79,'Calcs Men Intervention'!H79^2,1,1),'Social care'!$BG$11:$BM$11)))</f>
        <v>8.9298085940339639E-2</v>
      </c>
      <c r="J38" s="67">
        <f>EXP(SUMPRODUCT(CHOOSE({1,2,3,4,5,6,7},'Calcs Men Intervention'!AL111,'Calcs Men Intervention'!AL111^2,'Calcs Men Intervention'!AL111^3,'Calcs Men Intervention'!I79,'Calcs Men Intervention'!I79^2,1,1),'Social care'!$BG$11:$BM$11))/(1+EXP(SUMPRODUCT(CHOOSE({1,2,3,4,5,6,7},'Calcs Men Intervention'!AL111,'Calcs Men Intervention'!AL111^2,'Calcs Men Intervention'!AL111^3,'Calcs Men Intervention'!I79,'Calcs Men Intervention'!I79^2,1,1),'Social care'!$BG$11:$BM$11)))</f>
        <v>9.0849424065728851E-2</v>
      </c>
      <c r="K38" s="67">
        <f>EXP(SUMPRODUCT(CHOOSE({1,2,3,4,5,6,7},'Calcs Men Intervention'!AM111,'Calcs Men Intervention'!AM111^2,'Calcs Men Intervention'!AM111^3,'Calcs Men Intervention'!J79,'Calcs Men Intervention'!J79^2,1,1),'Social care'!$BG$11:$BM$11))/(1+EXP(SUMPRODUCT(CHOOSE({1,2,3,4,5,6,7},'Calcs Men Intervention'!AM111,'Calcs Men Intervention'!AM111^2,'Calcs Men Intervention'!AM111^3,'Calcs Men Intervention'!J79,'Calcs Men Intervention'!J79^2,1,1),'Social care'!$BG$11:$BM$11)))</f>
        <v>9.2900413407983745E-2</v>
      </c>
      <c r="L38" s="67">
        <f>EXP(SUMPRODUCT(CHOOSE({1,2,3,4,5,6,7},'Calcs Men Intervention'!AN111,'Calcs Men Intervention'!AN111^2,'Calcs Men Intervention'!AN111^3,'Calcs Men Intervention'!K79,'Calcs Men Intervention'!K79^2,1,1),'Social care'!$BG$11:$BM$11))/(1+EXP(SUMPRODUCT(CHOOSE({1,2,3,4,5,6,7},'Calcs Men Intervention'!AN111,'Calcs Men Intervention'!AN111^2,'Calcs Men Intervention'!AN111^3,'Calcs Men Intervention'!K79,'Calcs Men Intervention'!K79^2,1,1),'Social care'!$BG$11:$BM$11)))</f>
        <v>9.547412715780923E-2</v>
      </c>
      <c r="M38" s="67">
        <f>EXP(SUMPRODUCT(CHOOSE({1,2,3,4,5,6,7},'Calcs Men Intervention'!AO111,'Calcs Men Intervention'!AO111^2,'Calcs Men Intervention'!AO111^3,'Calcs Men Intervention'!L79,'Calcs Men Intervention'!L79^2,1,1),'Social care'!$BG$11:$BM$11))/(1+EXP(SUMPRODUCT(CHOOSE({1,2,3,4,5,6,7},'Calcs Men Intervention'!AO111,'Calcs Men Intervention'!AO111^2,'Calcs Men Intervention'!AO111^3,'Calcs Men Intervention'!L79,'Calcs Men Intervention'!L79^2,1,1),'Social care'!$BG$11:$BM$11)))</f>
        <v>9.8600598584693985E-2</v>
      </c>
      <c r="N38" s="67">
        <f>EXP(SUMPRODUCT(CHOOSE({1,2,3,4,5,6,7},'Calcs Men Intervention'!AP111,'Calcs Men Intervention'!AP111^2,'Calcs Men Intervention'!AP111^3,'Calcs Men Intervention'!M79,'Calcs Men Intervention'!M79^2,1,1),'Social care'!$BG$11:$BM$11))/(1+EXP(SUMPRODUCT(CHOOSE({1,2,3,4,5,6,7},'Calcs Men Intervention'!AP111,'Calcs Men Intervention'!AP111^2,'Calcs Men Intervention'!AP111^3,'Calcs Men Intervention'!M79,'Calcs Men Intervention'!M79^2,1,1),'Social care'!$BG$11:$BM$11)))</f>
        <v>0.10231710162108359</v>
      </c>
      <c r="O38" s="67">
        <f>EXP(SUMPRODUCT(CHOOSE({1,2,3,4,5,6,7},'Calcs Men Intervention'!AQ111,'Calcs Men Intervention'!AQ111^2,'Calcs Men Intervention'!AQ111^3,'Calcs Men Intervention'!N79,'Calcs Men Intervention'!N79^2,1,1),'Social care'!$BG$11:$BM$11))/(1+EXP(SUMPRODUCT(CHOOSE({1,2,3,4,5,6,7},'Calcs Men Intervention'!AQ111,'Calcs Men Intervention'!AQ111^2,'Calcs Men Intervention'!AQ111^3,'Calcs Men Intervention'!N79,'Calcs Men Intervention'!N79^2,1,1),'Social care'!$BG$11:$BM$11)))</f>
        <v>0.10666849725990594</v>
      </c>
      <c r="P38" s="67">
        <f>EXP(SUMPRODUCT(CHOOSE({1,2,3,4,5,6,7},'Calcs Men Intervention'!AR111,'Calcs Men Intervention'!AR111^2,'Calcs Men Intervention'!AR111^3,'Calcs Men Intervention'!O79,'Calcs Men Intervention'!O79^2,1,1),'Social care'!$BG$11:$BM$11))/(1+EXP(SUMPRODUCT(CHOOSE({1,2,3,4,5,6,7},'Calcs Men Intervention'!AR111,'Calcs Men Intervention'!AR111^2,'Calcs Men Intervention'!AR111^3,'Calcs Men Intervention'!O79,'Calcs Men Intervention'!O79^2,1,1),'Social care'!$BG$11:$BM$11)))</f>
        <v>0.11170762534565969</v>
      </c>
      <c r="Q38" s="67">
        <f>EXP(SUMPRODUCT(CHOOSE({1,2,3,4,5,6,7},'Calcs Men Intervention'!AS111,'Calcs Men Intervention'!AS111^2,'Calcs Men Intervention'!AS111^3,'Calcs Men Intervention'!P79,'Calcs Men Intervention'!P79^2,1,1),'Social care'!$BG$11:$BM$11))/(1+EXP(SUMPRODUCT(CHOOSE({1,2,3,4,5,6,7},'Calcs Men Intervention'!AS111,'Calcs Men Intervention'!AS111^2,'Calcs Men Intervention'!AS111^3,'Calcs Men Intervention'!P79,'Calcs Men Intervention'!P79^2,1,1),'Social care'!$BG$11:$BM$11)))</f>
        <v>0.11749571429145032</v>
      </c>
      <c r="R38" s="67">
        <f>EXP(SUMPRODUCT(CHOOSE({1,2,3,4,5,6,7},'Calcs Men Intervention'!AT111,'Calcs Men Intervention'!AT111^2,'Calcs Men Intervention'!AT111^3,'Calcs Men Intervention'!Q79,'Calcs Men Intervention'!Q79^2,1,1),'Social care'!$BG$11:$BM$11))/(1+EXP(SUMPRODUCT(CHOOSE({1,2,3,4,5,6,7},'Calcs Men Intervention'!AT111,'Calcs Men Intervention'!AT111^2,'Calcs Men Intervention'!AT111^3,'Calcs Men Intervention'!Q79,'Calcs Men Intervention'!Q79^2,1,1),'Social care'!$BG$11:$BM$11)))</f>
        <v>0.12410277152844469</v>
      </c>
      <c r="S38" s="67">
        <f>EXP(SUMPRODUCT(CHOOSE({1,2,3,4,5,6,7},'Calcs Men Intervention'!AU111,'Calcs Men Intervention'!AU111^2,'Calcs Men Intervention'!AU111^3,'Calcs Men Intervention'!R79,'Calcs Men Intervention'!R79^2,1,1),'Social care'!$BG$11:$BM$11))/(1+EXP(SUMPRODUCT(CHOOSE({1,2,3,4,5,6,7},'Calcs Men Intervention'!AU111,'Calcs Men Intervention'!AU111^2,'Calcs Men Intervention'!AU111^3,'Calcs Men Intervention'!R79,'Calcs Men Intervention'!R79^2,1,1),'Social care'!$BG$11:$BM$11)))</f>
        <v>0.13038234123571155</v>
      </c>
      <c r="T38" s="67">
        <f>EXP(SUMPRODUCT(CHOOSE({1,2,3,4,5,6,7},'Calcs Men Intervention'!AV111,'Calcs Men Intervention'!AV111^2,'Calcs Men Intervention'!AV111^3,'Calcs Men Intervention'!S79,'Calcs Men Intervention'!S79^2,1,1),'Social care'!$BG$11:$BM$11))/(1+EXP(SUMPRODUCT(CHOOSE({1,2,3,4,5,6,7},'Calcs Men Intervention'!AV111,'Calcs Men Intervention'!AV111^2,'Calcs Men Intervention'!AV111^3,'Calcs Men Intervention'!S79,'Calcs Men Intervention'!S79^2,1,1),'Social care'!$BG$11:$BM$11)))</f>
        <v>0.13622578477794975</v>
      </c>
      <c r="U38" s="67">
        <f>EXP(SUMPRODUCT(CHOOSE({1,2,3,4,5,6,7},'Calcs Men Intervention'!AW111,'Calcs Men Intervention'!AW111^2,'Calcs Men Intervention'!AW111^3,'Calcs Men Intervention'!T79,'Calcs Men Intervention'!T79^2,1,1),'Social care'!$BG$11:$BM$11))/(1+EXP(SUMPRODUCT(CHOOSE({1,2,3,4,5,6,7},'Calcs Men Intervention'!AW111,'Calcs Men Intervention'!AW111^2,'Calcs Men Intervention'!AW111^3,'Calcs Men Intervention'!T79,'Calcs Men Intervention'!T79^2,1,1),'Social care'!$BG$11:$BM$11)))</f>
        <v>0.14286276318442523</v>
      </c>
      <c r="V38" s="67">
        <f>EXP(SUMPRODUCT(CHOOSE({1,2,3,4,5,6,7},'Calcs Men Intervention'!AX111,'Calcs Men Intervention'!AX111^2,'Calcs Men Intervention'!AX111^3,'Calcs Men Intervention'!U79,'Calcs Men Intervention'!U79^2,1,1),'Social care'!$BG$11:$BM$11))/(1+EXP(SUMPRODUCT(CHOOSE({1,2,3,4,5,6,7},'Calcs Men Intervention'!AX111,'Calcs Men Intervention'!AX111^2,'Calcs Men Intervention'!AX111^3,'Calcs Men Intervention'!U79,'Calcs Men Intervention'!U79^2,1,1),'Social care'!$BG$11:$BM$11)))</f>
        <v>0.15036565562850018</v>
      </c>
      <c r="W38" s="67">
        <f>EXP(SUMPRODUCT(CHOOSE({1,2,3,4,5,6,7},'Calcs Men Intervention'!AY111,'Calcs Men Intervention'!AY111^2,'Calcs Men Intervention'!AY111^3,'Calcs Men Intervention'!V79,'Calcs Men Intervention'!V79^2,1,1),'Social care'!$BG$11:$BM$11))/(1+EXP(SUMPRODUCT(CHOOSE({1,2,3,4,5,6,7},'Calcs Men Intervention'!AY111,'Calcs Men Intervention'!AY111^2,'Calcs Men Intervention'!AY111^3,'Calcs Men Intervention'!V79,'Calcs Men Intervention'!V79^2,1,1),'Social care'!$BG$11:$BM$11)))</f>
        <v>0.15881505531070225</v>
      </c>
      <c r="X38" s="67">
        <f>EXP(SUMPRODUCT(CHOOSE({1,2,3,4,5,6,7},'Calcs Men Intervention'!AZ111,'Calcs Men Intervention'!AZ111^2,'Calcs Men Intervention'!AZ111^3,'Calcs Men Intervention'!W79,'Calcs Men Intervention'!W79^2,1,1),'Social care'!$BG$11:$BM$11))/(1+EXP(SUMPRODUCT(CHOOSE({1,2,3,4,5,6,7},'Calcs Men Intervention'!AZ111,'Calcs Men Intervention'!AZ111^2,'Calcs Men Intervention'!AZ111^3,'Calcs Men Intervention'!W79,'Calcs Men Intervention'!W79^2,1,1),'Social care'!$BG$11:$BM$11)))</f>
        <v>0.16829980463560801</v>
      </c>
      <c r="Y38" s="67">
        <f>EXP(SUMPRODUCT(CHOOSE({1,2,3,4,5,6,7},'Calcs Men Intervention'!BA111,'Calcs Men Intervention'!BA111^2,'Calcs Men Intervention'!BA111^3,'Calcs Men Intervention'!X79,'Calcs Men Intervention'!X79^2,1,1),'Social care'!$BG$11:$BM$11))/(1+EXP(SUMPRODUCT(CHOOSE({1,2,3,4,5,6,7},'Calcs Men Intervention'!BA111,'Calcs Men Intervention'!BA111^2,'Calcs Men Intervention'!BA111^3,'Calcs Men Intervention'!X79,'Calcs Men Intervention'!X79^2,1,1),'Social care'!$BG$11:$BM$11)))</f>
        <v>0.17891676346648563</v>
      </c>
      <c r="Z38" s="67">
        <f>EXP(SUMPRODUCT(CHOOSE({1,2,3,4,5,6,7},'Calcs Men Intervention'!BB111,'Calcs Men Intervention'!BB111^2,'Calcs Men Intervention'!BB111^3,'Calcs Men Intervention'!Y79,'Calcs Men Intervention'!Y79^2,1,1),'Social care'!$BG$11:$BM$11))/(1+EXP(SUMPRODUCT(CHOOSE({1,2,3,4,5,6,7},'Calcs Men Intervention'!BB111,'Calcs Men Intervention'!BB111^2,'Calcs Men Intervention'!BB111^3,'Calcs Men Intervention'!Y79,'Calcs Men Intervention'!Y79^2,1,1),'Social care'!$BG$11:$BM$11)))</f>
        <v>0.19070233303289058</v>
      </c>
      <c r="AA38" s="67">
        <f>EXP(SUMPRODUCT(CHOOSE({1,2,3,4,5,6,7},'Calcs Men Intervention'!BC111,'Calcs Men Intervention'!BC111^2,'Calcs Men Intervention'!BC111^3,'Calcs Men Intervention'!Z79,'Calcs Men Intervention'!Z79^2,1,1),'Social care'!$BG$11:$BM$11))/(1+EXP(SUMPRODUCT(CHOOSE({1,2,3,4,5,6,7},'Calcs Men Intervention'!BC111,'Calcs Men Intervention'!BC111^2,'Calcs Men Intervention'!BC111^3,'Calcs Men Intervention'!Z79,'Calcs Men Intervention'!Z79^2,1,1),'Social care'!$BG$11:$BM$11)))</f>
        <v>0.20368464829093127</v>
      </c>
      <c r="AB38" s="67">
        <f>EXP(SUMPRODUCT(CHOOSE({1,2,3,4,5,6,7},'Calcs Men Intervention'!BD111,'Calcs Men Intervention'!BD111^2,'Calcs Men Intervention'!BD111^3,'Calcs Men Intervention'!AA79,'Calcs Men Intervention'!AA79^2,1,1),'Social care'!$BG$11:$BM$11))/(1+EXP(SUMPRODUCT(CHOOSE({1,2,3,4,5,6,7},'Calcs Men Intervention'!BD111,'Calcs Men Intervention'!BD111^2,'Calcs Men Intervention'!BD111^3,'Calcs Men Intervention'!AA79,'Calcs Men Intervention'!AA79^2,1,1),'Social care'!$BG$11:$BM$11)))</f>
        <v>0.21795530438788621</v>
      </c>
      <c r="AE38" s="1">
        <v>3</v>
      </c>
      <c r="AF38" s="185"/>
      <c r="AG38" s="185">
        <f>D38*'Calcs Men No Intervention'!D45*HCW_cost_year</f>
        <v>0</v>
      </c>
      <c r="AH38" s="185">
        <f>E38*'Calcs Men No Intervention'!E45*HCW_cost_year</f>
        <v>0</v>
      </c>
      <c r="AI38" s="185">
        <f>F38*'Calcs Men No Intervention'!F45*HCW_cost_year</f>
        <v>0</v>
      </c>
      <c r="AJ38" s="185">
        <f>G38*'Calcs Men No Intervention'!G45*HCW_cost_year</f>
        <v>0</v>
      </c>
      <c r="AK38" s="185">
        <f>H38*'Calcs Men No Intervention'!H45*HCW_cost_year</f>
        <v>0</v>
      </c>
      <c r="AL38" s="185">
        <f>I38*'Calcs Men No Intervention'!I45*HCW_cost_year</f>
        <v>0</v>
      </c>
      <c r="AM38" s="185">
        <f>J38*'Calcs Men No Intervention'!J45*HCW_cost_year</f>
        <v>0</v>
      </c>
      <c r="AN38" s="185">
        <f>K38*'Calcs Men No Intervention'!K45*HCW_cost_year</f>
        <v>0</v>
      </c>
      <c r="AO38" s="185">
        <f>L38*'Calcs Men No Intervention'!L45*HCW_cost_year</f>
        <v>0</v>
      </c>
      <c r="AP38" s="185">
        <f>M38*'Calcs Men No Intervention'!M45*HCW_cost_year</f>
        <v>0</v>
      </c>
      <c r="AQ38" s="185">
        <f>N38*'Calcs Men No Intervention'!N45*HCW_cost_year</f>
        <v>0</v>
      </c>
      <c r="AR38" s="185">
        <f>O38*'Calcs Men No Intervention'!O45*HCW_cost_year</f>
        <v>0</v>
      </c>
      <c r="AS38" s="185">
        <f>P38*'Calcs Men No Intervention'!P45*HCW_cost_year</f>
        <v>0</v>
      </c>
      <c r="AT38" s="185">
        <f>Q38*'Calcs Men No Intervention'!Q45*HCW_cost_year</f>
        <v>0</v>
      </c>
      <c r="AU38" s="185">
        <f>R38*'Calcs Men No Intervention'!R45*HCW_cost_year</f>
        <v>0</v>
      </c>
      <c r="AV38" s="185">
        <f>S38*'Calcs Men No Intervention'!S45*HCW_cost_year</f>
        <v>0</v>
      </c>
      <c r="AW38" s="185">
        <f>T38*'Calcs Men No Intervention'!T45*HCW_cost_year</f>
        <v>0</v>
      </c>
      <c r="AX38" s="185">
        <f>U38*'Calcs Men No Intervention'!U45*HCW_cost_year</f>
        <v>0</v>
      </c>
      <c r="AY38" s="185">
        <f>V38*'Calcs Men No Intervention'!V45*HCW_cost_year</f>
        <v>0</v>
      </c>
      <c r="AZ38" s="185">
        <f>W38*'Calcs Men No Intervention'!W45*HCW_cost_year</f>
        <v>0</v>
      </c>
      <c r="BA38" s="185">
        <f>X38*'Calcs Men No Intervention'!X45*HCW_cost_year</f>
        <v>0</v>
      </c>
      <c r="BB38" s="185">
        <f>Y38*'Calcs Men No Intervention'!Y45*HCW_cost_year</f>
        <v>0</v>
      </c>
      <c r="BC38" s="185">
        <f>Z38*'Calcs Men No Intervention'!Z45*HCW_cost_year</f>
        <v>0</v>
      </c>
      <c r="BD38" s="185">
        <f>AA38*'Calcs Men No Intervention'!AA45*HCW_cost_year</f>
        <v>0</v>
      </c>
      <c r="BE38" s="185">
        <f>AB38*'Calcs Men No Intervention'!AB45*HCW_cost_year</f>
        <v>0</v>
      </c>
    </row>
    <row r="39" spans="2:60" x14ac:dyDescent="0.3">
      <c r="B39" s="1">
        <v>4</v>
      </c>
      <c r="C39" s="67"/>
      <c r="D39" s="67"/>
      <c r="E39" s="67"/>
      <c r="F39" s="67"/>
      <c r="G39" s="67">
        <f>EXP(SUMPRODUCT(CHOOSE({1,2,3,4,5,6,7},'Calcs Men Intervention'!AI112,'Calcs Men Intervention'!AI112^2,'Calcs Men Intervention'!AI112^3,'Calcs Men Intervention'!F80,'Calcs Men Intervention'!F80^2,1,1),'Social care'!$BG$11:$BM$11))/(1+EXP(SUMPRODUCT(CHOOSE({1,2,3,4,5,6,7},'Calcs Men Intervention'!AI112,'Calcs Men Intervention'!AI112^2,'Calcs Men Intervention'!AI112^3,'Calcs Men Intervention'!F80,'Calcs Men Intervention'!F80^2,1,1),'Social care'!$BG$11:$BM$11)))</f>
        <v>9.7288180199485097E-2</v>
      </c>
      <c r="H39" s="67">
        <f>EXP(SUMPRODUCT(CHOOSE({1,2,3,4,5,6,7},'Calcs Men Intervention'!AJ112,'Calcs Men Intervention'!AJ112^2,'Calcs Men Intervention'!AJ112^3,'Calcs Men Intervention'!G80,'Calcs Men Intervention'!G80^2,1,1),'Social care'!$BG$11:$BM$11))/(1+EXP(SUMPRODUCT(CHOOSE({1,2,3,4,5,6,7},'Calcs Men Intervention'!AJ112,'Calcs Men Intervention'!AJ112^2,'Calcs Men Intervention'!AJ112^3,'Calcs Men Intervention'!G80,'Calcs Men Intervention'!G80^2,1,1),'Social care'!$BG$11:$BM$11)))</f>
        <v>8.8283578282126934E-2</v>
      </c>
      <c r="I39" s="67">
        <f>EXP(SUMPRODUCT(CHOOSE({1,2,3,4,5,6,7},'Calcs Men Intervention'!AK112,'Calcs Men Intervention'!AK112^2,'Calcs Men Intervention'!AK112^3,'Calcs Men Intervention'!H80,'Calcs Men Intervention'!H80^2,1,1),'Social care'!$BG$11:$BM$11))/(1+EXP(SUMPRODUCT(CHOOSE({1,2,3,4,5,6,7},'Calcs Men Intervention'!AK112,'Calcs Men Intervention'!AK112^2,'Calcs Men Intervention'!AK112^3,'Calcs Men Intervention'!H80,'Calcs Men Intervention'!H80^2,1,1),'Social care'!$BG$11:$BM$11)))</f>
        <v>8.8230086713263545E-2</v>
      </c>
      <c r="J39" s="67">
        <f>EXP(SUMPRODUCT(CHOOSE({1,2,3,4,5,6,7},'Calcs Men Intervention'!AL112,'Calcs Men Intervention'!AL112^2,'Calcs Men Intervention'!AL112^3,'Calcs Men Intervention'!I80,'Calcs Men Intervention'!I80^2,1,1),'Social care'!$BG$11:$BM$11))/(1+EXP(SUMPRODUCT(CHOOSE({1,2,3,4,5,6,7},'Calcs Men Intervention'!AL112,'Calcs Men Intervention'!AL112^2,'Calcs Men Intervention'!AL112^3,'Calcs Men Intervention'!I80,'Calcs Men Intervention'!I80^2,1,1),'Social care'!$BG$11:$BM$11)))</f>
        <v>8.9298085940339639E-2</v>
      </c>
      <c r="K39" s="67">
        <f>EXP(SUMPRODUCT(CHOOSE({1,2,3,4,5,6,7},'Calcs Men Intervention'!AM112,'Calcs Men Intervention'!AM112^2,'Calcs Men Intervention'!AM112^3,'Calcs Men Intervention'!J80,'Calcs Men Intervention'!J80^2,1,1),'Social care'!$BG$11:$BM$11))/(1+EXP(SUMPRODUCT(CHOOSE({1,2,3,4,5,6,7},'Calcs Men Intervention'!AM112,'Calcs Men Intervention'!AM112^2,'Calcs Men Intervention'!AM112^3,'Calcs Men Intervention'!J80,'Calcs Men Intervention'!J80^2,1,1),'Social care'!$BG$11:$BM$11)))</f>
        <v>9.0849424065728851E-2</v>
      </c>
      <c r="L39" s="67">
        <f>EXP(SUMPRODUCT(CHOOSE({1,2,3,4,5,6,7},'Calcs Men Intervention'!AN112,'Calcs Men Intervention'!AN112^2,'Calcs Men Intervention'!AN112^3,'Calcs Men Intervention'!K80,'Calcs Men Intervention'!K80^2,1,1),'Social care'!$BG$11:$BM$11))/(1+EXP(SUMPRODUCT(CHOOSE({1,2,3,4,5,6,7},'Calcs Men Intervention'!AN112,'Calcs Men Intervention'!AN112^2,'Calcs Men Intervention'!AN112^3,'Calcs Men Intervention'!K80,'Calcs Men Intervention'!K80^2,1,1),'Social care'!$BG$11:$BM$11)))</f>
        <v>9.2900413407983745E-2</v>
      </c>
      <c r="M39" s="67">
        <f>EXP(SUMPRODUCT(CHOOSE({1,2,3,4,5,6,7},'Calcs Men Intervention'!AO112,'Calcs Men Intervention'!AO112^2,'Calcs Men Intervention'!AO112^3,'Calcs Men Intervention'!L80,'Calcs Men Intervention'!L80^2,1,1),'Social care'!$BG$11:$BM$11))/(1+EXP(SUMPRODUCT(CHOOSE({1,2,3,4,5,6,7},'Calcs Men Intervention'!AO112,'Calcs Men Intervention'!AO112^2,'Calcs Men Intervention'!AO112^3,'Calcs Men Intervention'!L80,'Calcs Men Intervention'!L80^2,1,1),'Social care'!$BG$11:$BM$11)))</f>
        <v>9.547412715780923E-2</v>
      </c>
      <c r="N39" s="67">
        <f>EXP(SUMPRODUCT(CHOOSE({1,2,3,4,5,6,7},'Calcs Men Intervention'!AP112,'Calcs Men Intervention'!AP112^2,'Calcs Men Intervention'!AP112^3,'Calcs Men Intervention'!M80,'Calcs Men Intervention'!M80^2,1,1),'Social care'!$BG$11:$BM$11))/(1+EXP(SUMPRODUCT(CHOOSE({1,2,3,4,5,6,7},'Calcs Men Intervention'!AP112,'Calcs Men Intervention'!AP112^2,'Calcs Men Intervention'!AP112^3,'Calcs Men Intervention'!M80,'Calcs Men Intervention'!M80^2,1,1),'Social care'!$BG$11:$BM$11)))</f>
        <v>9.8600598584693985E-2</v>
      </c>
      <c r="O39" s="67">
        <f>EXP(SUMPRODUCT(CHOOSE({1,2,3,4,5,6,7},'Calcs Men Intervention'!AQ112,'Calcs Men Intervention'!AQ112^2,'Calcs Men Intervention'!AQ112^3,'Calcs Men Intervention'!N80,'Calcs Men Intervention'!N80^2,1,1),'Social care'!$BG$11:$BM$11))/(1+EXP(SUMPRODUCT(CHOOSE({1,2,3,4,5,6,7},'Calcs Men Intervention'!AQ112,'Calcs Men Intervention'!AQ112^2,'Calcs Men Intervention'!AQ112^3,'Calcs Men Intervention'!N80,'Calcs Men Intervention'!N80^2,1,1),'Social care'!$BG$11:$BM$11)))</f>
        <v>0.10231710162108359</v>
      </c>
      <c r="P39" s="67">
        <f>EXP(SUMPRODUCT(CHOOSE({1,2,3,4,5,6,7},'Calcs Men Intervention'!AR112,'Calcs Men Intervention'!AR112^2,'Calcs Men Intervention'!AR112^3,'Calcs Men Intervention'!O80,'Calcs Men Intervention'!O80^2,1,1),'Social care'!$BG$11:$BM$11))/(1+EXP(SUMPRODUCT(CHOOSE({1,2,3,4,5,6,7},'Calcs Men Intervention'!AR112,'Calcs Men Intervention'!AR112^2,'Calcs Men Intervention'!AR112^3,'Calcs Men Intervention'!O80,'Calcs Men Intervention'!O80^2,1,1),'Social care'!$BG$11:$BM$11)))</f>
        <v>0.10666849725990594</v>
      </c>
      <c r="Q39" s="67">
        <f>EXP(SUMPRODUCT(CHOOSE({1,2,3,4,5,6,7},'Calcs Men Intervention'!AS112,'Calcs Men Intervention'!AS112^2,'Calcs Men Intervention'!AS112^3,'Calcs Men Intervention'!P80,'Calcs Men Intervention'!P80^2,1,1),'Social care'!$BG$11:$BM$11))/(1+EXP(SUMPRODUCT(CHOOSE({1,2,3,4,5,6,7},'Calcs Men Intervention'!AS112,'Calcs Men Intervention'!AS112^2,'Calcs Men Intervention'!AS112^3,'Calcs Men Intervention'!P80,'Calcs Men Intervention'!P80^2,1,1),'Social care'!$BG$11:$BM$11)))</f>
        <v>0.11170762534565969</v>
      </c>
      <c r="R39" s="67">
        <f>EXP(SUMPRODUCT(CHOOSE({1,2,3,4,5,6,7},'Calcs Men Intervention'!AT112,'Calcs Men Intervention'!AT112^2,'Calcs Men Intervention'!AT112^3,'Calcs Men Intervention'!Q80,'Calcs Men Intervention'!Q80^2,1,1),'Social care'!$BG$11:$BM$11))/(1+EXP(SUMPRODUCT(CHOOSE({1,2,3,4,5,6,7},'Calcs Men Intervention'!AT112,'Calcs Men Intervention'!AT112^2,'Calcs Men Intervention'!AT112^3,'Calcs Men Intervention'!Q80,'Calcs Men Intervention'!Q80^2,1,1),'Social care'!$BG$11:$BM$11)))</f>
        <v>0.11749571429145032</v>
      </c>
      <c r="S39" s="67">
        <f>EXP(SUMPRODUCT(CHOOSE({1,2,3,4,5,6,7},'Calcs Men Intervention'!AU112,'Calcs Men Intervention'!AU112^2,'Calcs Men Intervention'!AU112^3,'Calcs Men Intervention'!R80,'Calcs Men Intervention'!R80^2,1,1),'Social care'!$BG$11:$BM$11))/(1+EXP(SUMPRODUCT(CHOOSE({1,2,3,4,5,6,7},'Calcs Men Intervention'!AU112,'Calcs Men Intervention'!AU112^2,'Calcs Men Intervention'!AU112^3,'Calcs Men Intervention'!R80,'Calcs Men Intervention'!R80^2,1,1),'Social care'!$BG$11:$BM$11)))</f>
        <v>0.12410277152844469</v>
      </c>
      <c r="T39" s="67">
        <f>EXP(SUMPRODUCT(CHOOSE({1,2,3,4,5,6,7},'Calcs Men Intervention'!AV112,'Calcs Men Intervention'!AV112^2,'Calcs Men Intervention'!AV112^3,'Calcs Men Intervention'!S80,'Calcs Men Intervention'!S80^2,1,1),'Social care'!$BG$11:$BM$11))/(1+EXP(SUMPRODUCT(CHOOSE({1,2,3,4,5,6,7},'Calcs Men Intervention'!AV112,'Calcs Men Intervention'!AV112^2,'Calcs Men Intervention'!AV112^3,'Calcs Men Intervention'!S80,'Calcs Men Intervention'!S80^2,1,1),'Social care'!$BG$11:$BM$11)))</f>
        <v>0.13038234123571155</v>
      </c>
      <c r="U39" s="67">
        <f>EXP(SUMPRODUCT(CHOOSE({1,2,3,4,5,6,7},'Calcs Men Intervention'!AW112,'Calcs Men Intervention'!AW112^2,'Calcs Men Intervention'!AW112^3,'Calcs Men Intervention'!T80,'Calcs Men Intervention'!T80^2,1,1),'Social care'!$BG$11:$BM$11))/(1+EXP(SUMPRODUCT(CHOOSE({1,2,3,4,5,6,7},'Calcs Men Intervention'!AW112,'Calcs Men Intervention'!AW112^2,'Calcs Men Intervention'!AW112^3,'Calcs Men Intervention'!T80,'Calcs Men Intervention'!T80^2,1,1),'Social care'!$BG$11:$BM$11)))</f>
        <v>0.13622578477794975</v>
      </c>
      <c r="V39" s="67">
        <f>EXP(SUMPRODUCT(CHOOSE({1,2,3,4,5,6,7},'Calcs Men Intervention'!AX112,'Calcs Men Intervention'!AX112^2,'Calcs Men Intervention'!AX112^3,'Calcs Men Intervention'!U80,'Calcs Men Intervention'!U80^2,1,1),'Social care'!$BG$11:$BM$11))/(1+EXP(SUMPRODUCT(CHOOSE({1,2,3,4,5,6,7},'Calcs Men Intervention'!AX112,'Calcs Men Intervention'!AX112^2,'Calcs Men Intervention'!AX112^3,'Calcs Men Intervention'!U80,'Calcs Men Intervention'!U80^2,1,1),'Social care'!$BG$11:$BM$11)))</f>
        <v>0.14286276318442523</v>
      </c>
      <c r="W39" s="67">
        <f>EXP(SUMPRODUCT(CHOOSE({1,2,3,4,5,6,7},'Calcs Men Intervention'!AY112,'Calcs Men Intervention'!AY112^2,'Calcs Men Intervention'!AY112^3,'Calcs Men Intervention'!V80,'Calcs Men Intervention'!V80^2,1,1),'Social care'!$BG$11:$BM$11))/(1+EXP(SUMPRODUCT(CHOOSE({1,2,3,4,5,6,7},'Calcs Men Intervention'!AY112,'Calcs Men Intervention'!AY112^2,'Calcs Men Intervention'!AY112^3,'Calcs Men Intervention'!V80,'Calcs Men Intervention'!V80^2,1,1),'Social care'!$BG$11:$BM$11)))</f>
        <v>0.15036565562850018</v>
      </c>
      <c r="X39" s="67">
        <f>EXP(SUMPRODUCT(CHOOSE({1,2,3,4,5,6,7},'Calcs Men Intervention'!AZ112,'Calcs Men Intervention'!AZ112^2,'Calcs Men Intervention'!AZ112^3,'Calcs Men Intervention'!W80,'Calcs Men Intervention'!W80^2,1,1),'Social care'!$BG$11:$BM$11))/(1+EXP(SUMPRODUCT(CHOOSE({1,2,3,4,5,6,7},'Calcs Men Intervention'!AZ112,'Calcs Men Intervention'!AZ112^2,'Calcs Men Intervention'!AZ112^3,'Calcs Men Intervention'!W80,'Calcs Men Intervention'!W80^2,1,1),'Social care'!$BG$11:$BM$11)))</f>
        <v>0.15881505531070225</v>
      </c>
      <c r="Y39" s="67">
        <f>EXP(SUMPRODUCT(CHOOSE({1,2,3,4,5,6,7},'Calcs Men Intervention'!BA112,'Calcs Men Intervention'!BA112^2,'Calcs Men Intervention'!BA112^3,'Calcs Men Intervention'!X80,'Calcs Men Intervention'!X80^2,1,1),'Social care'!$BG$11:$BM$11))/(1+EXP(SUMPRODUCT(CHOOSE({1,2,3,4,5,6,7},'Calcs Men Intervention'!BA112,'Calcs Men Intervention'!BA112^2,'Calcs Men Intervention'!BA112^3,'Calcs Men Intervention'!X80,'Calcs Men Intervention'!X80^2,1,1),'Social care'!$BG$11:$BM$11)))</f>
        <v>0.16829980463560801</v>
      </c>
      <c r="Z39" s="67">
        <f>EXP(SUMPRODUCT(CHOOSE({1,2,3,4,5,6,7},'Calcs Men Intervention'!BB112,'Calcs Men Intervention'!BB112^2,'Calcs Men Intervention'!BB112^3,'Calcs Men Intervention'!Y80,'Calcs Men Intervention'!Y80^2,1,1),'Social care'!$BG$11:$BM$11))/(1+EXP(SUMPRODUCT(CHOOSE({1,2,3,4,5,6,7},'Calcs Men Intervention'!BB112,'Calcs Men Intervention'!BB112^2,'Calcs Men Intervention'!BB112^3,'Calcs Men Intervention'!Y80,'Calcs Men Intervention'!Y80^2,1,1),'Social care'!$BG$11:$BM$11)))</f>
        <v>0.17891676346648563</v>
      </c>
      <c r="AA39" s="67">
        <f>EXP(SUMPRODUCT(CHOOSE({1,2,3,4,5,6,7},'Calcs Men Intervention'!BC112,'Calcs Men Intervention'!BC112^2,'Calcs Men Intervention'!BC112^3,'Calcs Men Intervention'!Z80,'Calcs Men Intervention'!Z80^2,1,1),'Social care'!$BG$11:$BM$11))/(1+EXP(SUMPRODUCT(CHOOSE({1,2,3,4,5,6,7},'Calcs Men Intervention'!BC112,'Calcs Men Intervention'!BC112^2,'Calcs Men Intervention'!BC112^3,'Calcs Men Intervention'!Z80,'Calcs Men Intervention'!Z80^2,1,1),'Social care'!$BG$11:$BM$11)))</f>
        <v>0.19070233303289058</v>
      </c>
      <c r="AB39" s="67">
        <f>EXP(SUMPRODUCT(CHOOSE({1,2,3,4,5,6,7},'Calcs Men Intervention'!BD112,'Calcs Men Intervention'!BD112^2,'Calcs Men Intervention'!BD112^3,'Calcs Men Intervention'!AA80,'Calcs Men Intervention'!AA80^2,1,1),'Social care'!$BG$11:$BM$11))/(1+EXP(SUMPRODUCT(CHOOSE({1,2,3,4,5,6,7},'Calcs Men Intervention'!BD112,'Calcs Men Intervention'!BD112^2,'Calcs Men Intervention'!BD112^3,'Calcs Men Intervention'!AA80,'Calcs Men Intervention'!AA80^2,1,1),'Social care'!$BG$11:$BM$11)))</f>
        <v>0.20368464829093127</v>
      </c>
      <c r="AE39" s="1">
        <v>4</v>
      </c>
      <c r="AF39" s="185"/>
      <c r="AG39" s="185">
        <f>D39*'Calcs Men No Intervention'!D46*HCW_cost_year</f>
        <v>0</v>
      </c>
      <c r="AH39" s="185">
        <f>E39*'Calcs Men No Intervention'!E46*HCW_cost_year</f>
        <v>0</v>
      </c>
      <c r="AI39" s="185">
        <f>F39*'Calcs Men No Intervention'!F46*HCW_cost_year</f>
        <v>0</v>
      </c>
      <c r="AJ39" s="185">
        <f>G39*'Calcs Men No Intervention'!G46*HCW_cost_year</f>
        <v>0</v>
      </c>
      <c r="AK39" s="185">
        <f>H39*'Calcs Men No Intervention'!H46*HCW_cost_year</f>
        <v>0</v>
      </c>
      <c r="AL39" s="185">
        <f>I39*'Calcs Men No Intervention'!I46*HCW_cost_year</f>
        <v>0</v>
      </c>
      <c r="AM39" s="185">
        <f>J39*'Calcs Men No Intervention'!J46*HCW_cost_year</f>
        <v>0</v>
      </c>
      <c r="AN39" s="185">
        <f>K39*'Calcs Men No Intervention'!K46*HCW_cost_year</f>
        <v>0</v>
      </c>
      <c r="AO39" s="185">
        <f>L39*'Calcs Men No Intervention'!L46*HCW_cost_year</f>
        <v>0</v>
      </c>
      <c r="AP39" s="185">
        <f>M39*'Calcs Men No Intervention'!M46*HCW_cost_year</f>
        <v>0</v>
      </c>
      <c r="AQ39" s="185">
        <f>N39*'Calcs Men No Intervention'!N46*HCW_cost_year</f>
        <v>0</v>
      </c>
      <c r="AR39" s="185">
        <f>O39*'Calcs Men No Intervention'!O46*HCW_cost_year</f>
        <v>0</v>
      </c>
      <c r="AS39" s="185">
        <f>P39*'Calcs Men No Intervention'!P46*HCW_cost_year</f>
        <v>0</v>
      </c>
      <c r="AT39" s="185">
        <f>Q39*'Calcs Men No Intervention'!Q46*HCW_cost_year</f>
        <v>0</v>
      </c>
      <c r="AU39" s="185">
        <f>R39*'Calcs Men No Intervention'!R46*HCW_cost_year</f>
        <v>0</v>
      </c>
      <c r="AV39" s="185">
        <f>S39*'Calcs Men No Intervention'!S46*HCW_cost_year</f>
        <v>0</v>
      </c>
      <c r="AW39" s="185">
        <f>T39*'Calcs Men No Intervention'!T46*HCW_cost_year</f>
        <v>0</v>
      </c>
      <c r="AX39" s="185">
        <f>U39*'Calcs Men No Intervention'!U46*HCW_cost_year</f>
        <v>0</v>
      </c>
      <c r="AY39" s="185">
        <f>V39*'Calcs Men No Intervention'!V46*HCW_cost_year</f>
        <v>0</v>
      </c>
      <c r="AZ39" s="185">
        <f>W39*'Calcs Men No Intervention'!W46*HCW_cost_year</f>
        <v>0</v>
      </c>
      <c r="BA39" s="185">
        <f>X39*'Calcs Men No Intervention'!X46*HCW_cost_year</f>
        <v>0</v>
      </c>
      <c r="BB39" s="185">
        <f>Y39*'Calcs Men No Intervention'!Y46*HCW_cost_year</f>
        <v>0</v>
      </c>
      <c r="BC39" s="185">
        <f>Z39*'Calcs Men No Intervention'!Z46*HCW_cost_year</f>
        <v>0</v>
      </c>
      <c r="BD39" s="185">
        <f>AA39*'Calcs Men No Intervention'!AA46*HCW_cost_year</f>
        <v>0</v>
      </c>
      <c r="BE39" s="185">
        <f>AB39*'Calcs Men No Intervention'!AB46*HCW_cost_year</f>
        <v>0</v>
      </c>
    </row>
    <row r="40" spans="2:60" x14ac:dyDescent="0.3">
      <c r="B40" s="1">
        <v>5</v>
      </c>
      <c r="C40" s="67"/>
      <c r="D40" s="67"/>
      <c r="E40" s="67"/>
      <c r="F40" s="67"/>
      <c r="G40" s="67"/>
      <c r="H40" s="67">
        <f>EXP(SUMPRODUCT(CHOOSE({1,2,3,4,5,6,7},'Calcs Men Intervention'!AJ113,'Calcs Men Intervention'!AJ113^2,'Calcs Men Intervention'!AJ113^3,'Calcs Men Intervention'!G81,'Calcs Men Intervention'!G81^2,1,1),'Social care'!$BG$11:$BM$11))/(1+EXP(SUMPRODUCT(CHOOSE({1,2,3,4,5,6,7},'Calcs Men Intervention'!AJ113,'Calcs Men Intervention'!AJ113^2,'Calcs Men Intervention'!AJ113^3,'Calcs Men Intervention'!G81,'Calcs Men Intervention'!G81^2,1,1),'Social care'!$BG$11:$BM$11)))</f>
        <v>9.7288180199485097E-2</v>
      </c>
      <c r="I40" s="67">
        <f>EXP(SUMPRODUCT(CHOOSE({1,2,3,4,5,6,7},'Calcs Men Intervention'!AK113,'Calcs Men Intervention'!AK113^2,'Calcs Men Intervention'!AK113^3,'Calcs Men Intervention'!H81,'Calcs Men Intervention'!H81^2,1,1),'Social care'!$BG$11:$BM$11))/(1+EXP(SUMPRODUCT(CHOOSE({1,2,3,4,5,6,7},'Calcs Men Intervention'!AK113,'Calcs Men Intervention'!AK113^2,'Calcs Men Intervention'!AK113^3,'Calcs Men Intervention'!H81,'Calcs Men Intervention'!H81^2,1,1),'Social care'!$BG$11:$BM$11)))</f>
        <v>8.8283578282126934E-2</v>
      </c>
      <c r="J40" s="67">
        <f>EXP(SUMPRODUCT(CHOOSE({1,2,3,4,5,6,7},'Calcs Men Intervention'!AL113,'Calcs Men Intervention'!AL113^2,'Calcs Men Intervention'!AL113^3,'Calcs Men Intervention'!I81,'Calcs Men Intervention'!I81^2,1,1),'Social care'!$BG$11:$BM$11))/(1+EXP(SUMPRODUCT(CHOOSE({1,2,3,4,5,6,7},'Calcs Men Intervention'!AL113,'Calcs Men Intervention'!AL113^2,'Calcs Men Intervention'!AL113^3,'Calcs Men Intervention'!I81,'Calcs Men Intervention'!I81^2,1,1),'Social care'!$BG$11:$BM$11)))</f>
        <v>8.8230086713263545E-2</v>
      </c>
      <c r="K40" s="67">
        <f>EXP(SUMPRODUCT(CHOOSE({1,2,3,4,5,6,7},'Calcs Men Intervention'!AM113,'Calcs Men Intervention'!AM113^2,'Calcs Men Intervention'!AM113^3,'Calcs Men Intervention'!J81,'Calcs Men Intervention'!J81^2,1,1),'Social care'!$BG$11:$BM$11))/(1+EXP(SUMPRODUCT(CHOOSE({1,2,3,4,5,6,7},'Calcs Men Intervention'!AM113,'Calcs Men Intervention'!AM113^2,'Calcs Men Intervention'!AM113^3,'Calcs Men Intervention'!J81,'Calcs Men Intervention'!J81^2,1,1),'Social care'!$BG$11:$BM$11)))</f>
        <v>8.9298085940339639E-2</v>
      </c>
      <c r="L40" s="67">
        <f>EXP(SUMPRODUCT(CHOOSE({1,2,3,4,5,6,7},'Calcs Men Intervention'!AN113,'Calcs Men Intervention'!AN113^2,'Calcs Men Intervention'!AN113^3,'Calcs Men Intervention'!K81,'Calcs Men Intervention'!K81^2,1,1),'Social care'!$BG$11:$BM$11))/(1+EXP(SUMPRODUCT(CHOOSE({1,2,3,4,5,6,7},'Calcs Men Intervention'!AN113,'Calcs Men Intervention'!AN113^2,'Calcs Men Intervention'!AN113^3,'Calcs Men Intervention'!K81,'Calcs Men Intervention'!K81^2,1,1),'Social care'!$BG$11:$BM$11)))</f>
        <v>9.0849424065728851E-2</v>
      </c>
      <c r="M40" s="67">
        <f>EXP(SUMPRODUCT(CHOOSE({1,2,3,4,5,6,7},'Calcs Men Intervention'!AO113,'Calcs Men Intervention'!AO113^2,'Calcs Men Intervention'!AO113^3,'Calcs Men Intervention'!L81,'Calcs Men Intervention'!L81^2,1,1),'Social care'!$BG$11:$BM$11))/(1+EXP(SUMPRODUCT(CHOOSE({1,2,3,4,5,6,7},'Calcs Men Intervention'!AO113,'Calcs Men Intervention'!AO113^2,'Calcs Men Intervention'!AO113^3,'Calcs Men Intervention'!L81,'Calcs Men Intervention'!L81^2,1,1),'Social care'!$BG$11:$BM$11)))</f>
        <v>9.2900413407983745E-2</v>
      </c>
      <c r="N40" s="67">
        <f>EXP(SUMPRODUCT(CHOOSE({1,2,3,4,5,6,7},'Calcs Men Intervention'!AP113,'Calcs Men Intervention'!AP113^2,'Calcs Men Intervention'!AP113^3,'Calcs Men Intervention'!M81,'Calcs Men Intervention'!M81^2,1,1),'Social care'!$BG$11:$BM$11))/(1+EXP(SUMPRODUCT(CHOOSE({1,2,3,4,5,6,7},'Calcs Men Intervention'!AP113,'Calcs Men Intervention'!AP113^2,'Calcs Men Intervention'!AP113^3,'Calcs Men Intervention'!M81,'Calcs Men Intervention'!M81^2,1,1),'Social care'!$BG$11:$BM$11)))</f>
        <v>9.547412715780923E-2</v>
      </c>
      <c r="O40" s="67">
        <f>EXP(SUMPRODUCT(CHOOSE({1,2,3,4,5,6,7},'Calcs Men Intervention'!AQ113,'Calcs Men Intervention'!AQ113^2,'Calcs Men Intervention'!AQ113^3,'Calcs Men Intervention'!N81,'Calcs Men Intervention'!N81^2,1,1),'Social care'!$BG$11:$BM$11))/(1+EXP(SUMPRODUCT(CHOOSE({1,2,3,4,5,6,7},'Calcs Men Intervention'!AQ113,'Calcs Men Intervention'!AQ113^2,'Calcs Men Intervention'!AQ113^3,'Calcs Men Intervention'!N81,'Calcs Men Intervention'!N81^2,1,1),'Social care'!$BG$11:$BM$11)))</f>
        <v>9.8600598584693985E-2</v>
      </c>
      <c r="P40" s="67">
        <f>EXP(SUMPRODUCT(CHOOSE({1,2,3,4,5,6,7},'Calcs Men Intervention'!AR113,'Calcs Men Intervention'!AR113^2,'Calcs Men Intervention'!AR113^3,'Calcs Men Intervention'!O81,'Calcs Men Intervention'!O81^2,1,1),'Social care'!$BG$11:$BM$11))/(1+EXP(SUMPRODUCT(CHOOSE({1,2,3,4,5,6,7},'Calcs Men Intervention'!AR113,'Calcs Men Intervention'!AR113^2,'Calcs Men Intervention'!AR113^3,'Calcs Men Intervention'!O81,'Calcs Men Intervention'!O81^2,1,1),'Social care'!$BG$11:$BM$11)))</f>
        <v>0.10231710162108359</v>
      </c>
      <c r="Q40" s="67">
        <f>EXP(SUMPRODUCT(CHOOSE({1,2,3,4,5,6,7},'Calcs Men Intervention'!AS113,'Calcs Men Intervention'!AS113^2,'Calcs Men Intervention'!AS113^3,'Calcs Men Intervention'!P81,'Calcs Men Intervention'!P81^2,1,1),'Social care'!$BG$11:$BM$11))/(1+EXP(SUMPRODUCT(CHOOSE({1,2,3,4,5,6,7},'Calcs Men Intervention'!AS113,'Calcs Men Intervention'!AS113^2,'Calcs Men Intervention'!AS113^3,'Calcs Men Intervention'!P81,'Calcs Men Intervention'!P81^2,1,1),'Social care'!$BG$11:$BM$11)))</f>
        <v>0.10666849725990594</v>
      </c>
      <c r="R40" s="67">
        <f>EXP(SUMPRODUCT(CHOOSE({1,2,3,4,5,6,7},'Calcs Men Intervention'!AT113,'Calcs Men Intervention'!AT113^2,'Calcs Men Intervention'!AT113^3,'Calcs Men Intervention'!Q81,'Calcs Men Intervention'!Q81^2,1,1),'Social care'!$BG$11:$BM$11))/(1+EXP(SUMPRODUCT(CHOOSE({1,2,3,4,5,6,7},'Calcs Men Intervention'!AT113,'Calcs Men Intervention'!AT113^2,'Calcs Men Intervention'!AT113^3,'Calcs Men Intervention'!Q81,'Calcs Men Intervention'!Q81^2,1,1),'Social care'!$BG$11:$BM$11)))</f>
        <v>0.11170762534565969</v>
      </c>
      <c r="S40" s="67">
        <f>EXP(SUMPRODUCT(CHOOSE({1,2,3,4,5,6,7},'Calcs Men Intervention'!AU113,'Calcs Men Intervention'!AU113^2,'Calcs Men Intervention'!AU113^3,'Calcs Men Intervention'!R81,'Calcs Men Intervention'!R81^2,1,1),'Social care'!$BG$11:$BM$11))/(1+EXP(SUMPRODUCT(CHOOSE({1,2,3,4,5,6,7},'Calcs Men Intervention'!AU113,'Calcs Men Intervention'!AU113^2,'Calcs Men Intervention'!AU113^3,'Calcs Men Intervention'!R81,'Calcs Men Intervention'!R81^2,1,1),'Social care'!$BG$11:$BM$11)))</f>
        <v>0.11749571429145032</v>
      </c>
      <c r="T40" s="67">
        <f>EXP(SUMPRODUCT(CHOOSE({1,2,3,4,5,6,7},'Calcs Men Intervention'!AV113,'Calcs Men Intervention'!AV113^2,'Calcs Men Intervention'!AV113^3,'Calcs Men Intervention'!S81,'Calcs Men Intervention'!S81^2,1,1),'Social care'!$BG$11:$BM$11))/(1+EXP(SUMPRODUCT(CHOOSE({1,2,3,4,5,6,7},'Calcs Men Intervention'!AV113,'Calcs Men Intervention'!AV113^2,'Calcs Men Intervention'!AV113^3,'Calcs Men Intervention'!S81,'Calcs Men Intervention'!S81^2,1,1),'Social care'!$BG$11:$BM$11)))</f>
        <v>0.12410277152844469</v>
      </c>
      <c r="U40" s="67">
        <f>EXP(SUMPRODUCT(CHOOSE({1,2,3,4,5,6,7},'Calcs Men Intervention'!AW113,'Calcs Men Intervention'!AW113^2,'Calcs Men Intervention'!AW113^3,'Calcs Men Intervention'!T81,'Calcs Men Intervention'!T81^2,1,1),'Social care'!$BG$11:$BM$11))/(1+EXP(SUMPRODUCT(CHOOSE({1,2,3,4,5,6,7},'Calcs Men Intervention'!AW113,'Calcs Men Intervention'!AW113^2,'Calcs Men Intervention'!AW113^3,'Calcs Men Intervention'!T81,'Calcs Men Intervention'!T81^2,1,1),'Social care'!$BG$11:$BM$11)))</f>
        <v>0.13038234123571155</v>
      </c>
      <c r="V40" s="67">
        <f>EXP(SUMPRODUCT(CHOOSE({1,2,3,4,5,6,7},'Calcs Men Intervention'!AX113,'Calcs Men Intervention'!AX113^2,'Calcs Men Intervention'!AX113^3,'Calcs Men Intervention'!U81,'Calcs Men Intervention'!U81^2,1,1),'Social care'!$BG$11:$BM$11))/(1+EXP(SUMPRODUCT(CHOOSE({1,2,3,4,5,6,7},'Calcs Men Intervention'!AX113,'Calcs Men Intervention'!AX113^2,'Calcs Men Intervention'!AX113^3,'Calcs Men Intervention'!U81,'Calcs Men Intervention'!U81^2,1,1),'Social care'!$BG$11:$BM$11)))</f>
        <v>0.13622578477794975</v>
      </c>
      <c r="W40" s="67">
        <f>EXP(SUMPRODUCT(CHOOSE({1,2,3,4,5,6,7},'Calcs Men Intervention'!AY113,'Calcs Men Intervention'!AY113^2,'Calcs Men Intervention'!AY113^3,'Calcs Men Intervention'!V81,'Calcs Men Intervention'!V81^2,1,1),'Social care'!$BG$11:$BM$11))/(1+EXP(SUMPRODUCT(CHOOSE({1,2,3,4,5,6,7},'Calcs Men Intervention'!AY113,'Calcs Men Intervention'!AY113^2,'Calcs Men Intervention'!AY113^3,'Calcs Men Intervention'!V81,'Calcs Men Intervention'!V81^2,1,1),'Social care'!$BG$11:$BM$11)))</f>
        <v>0.14286276318442523</v>
      </c>
      <c r="X40" s="67">
        <f>EXP(SUMPRODUCT(CHOOSE({1,2,3,4,5,6,7},'Calcs Men Intervention'!AZ113,'Calcs Men Intervention'!AZ113^2,'Calcs Men Intervention'!AZ113^3,'Calcs Men Intervention'!W81,'Calcs Men Intervention'!W81^2,1,1),'Social care'!$BG$11:$BM$11))/(1+EXP(SUMPRODUCT(CHOOSE({1,2,3,4,5,6,7},'Calcs Men Intervention'!AZ113,'Calcs Men Intervention'!AZ113^2,'Calcs Men Intervention'!AZ113^3,'Calcs Men Intervention'!W81,'Calcs Men Intervention'!W81^2,1,1),'Social care'!$BG$11:$BM$11)))</f>
        <v>0.15036565562850018</v>
      </c>
      <c r="Y40" s="67">
        <f>EXP(SUMPRODUCT(CHOOSE({1,2,3,4,5,6,7},'Calcs Men Intervention'!BA113,'Calcs Men Intervention'!BA113^2,'Calcs Men Intervention'!BA113^3,'Calcs Men Intervention'!X81,'Calcs Men Intervention'!X81^2,1,1),'Social care'!$BG$11:$BM$11))/(1+EXP(SUMPRODUCT(CHOOSE({1,2,3,4,5,6,7},'Calcs Men Intervention'!BA113,'Calcs Men Intervention'!BA113^2,'Calcs Men Intervention'!BA113^3,'Calcs Men Intervention'!X81,'Calcs Men Intervention'!X81^2,1,1),'Social care'!$BG$11:$BM$11)))</f>
        <v>0.15881505531070225</v>
      </c>
      <c r="Z40" s="67">
        <f>EXP(SUMPRODUCT(CHOOSE({1,2,3,4,5,6,7},'Calcs Men Intervention'!BB113,'Calcs Men Intervention'!BB113^2,'Calcs Men Intervention'!BB113^3,'Calcs Men Intervention'!Y81,'Calcs Men Intervention'!Y81^2,1,1),'Social care'!$BG$11:$BM$11))/(1+EXP(SUMPRODUCT(CHOOSE({1,2,3,4,5,6,7},'Calcs Men Intervention'!BB113,'Calcs Men Intervention'!BB113^2,'Calcs Men Intervention'!BB113^3,'Calcs Men Intervention'!Y81,'Calcs Men Intervention'!Y81^2,1,1),'Social care'!$BG$11:$BM$11)))</f>
        <v>0.16829980463560801</v>
      </c>
      <c r="AA40" s="67">
        <f>EXP(SUMPRODUCT(CHOOSE({1,2,3,4,5,6,7},'Calcs Men Intervention'!BC113,'Calcs Men Intervention'!BC113^2,'Calcs Men Intervention'!BC113^3,'Calcs Men Intervention'!Z81,'Calcs Men Intervention'!Z81^2,1,1),'Social care'!$BG$11:$BM$11))/(1+EXP(SUMPRODUCT(CHOOSE({1,2,3,4,5,6,7},'Calcs Men Intervention'!BC113,'Calcs Men Intervention'!BC113^2,'Calcs Men Intervention'!BC113^3,'Calcs Men Intervention'!Z81,'Calcs Men Intervention'!Z81^2,1,1),'Social care'!$BG$11:$BM$11)))</f>
        <v>0.17891676346648563</v>
      </c>
      <c r="AB40" s="67">
        <f>EXP(SUMPRODUCT(CHOOSE({1,2,3,4,5,6,7},'Calcs Men Intervention'!BD113,'Calcs Men Intervention'!BD113^2,'Calcs Men Intervention'!BD113^3,'Calcs Men Intervention'!AA81,'Calcs Men Intervention'!AA81^2,1,1),'Social care'!$BG$11:$BM$11))/(1+EXP(SUMPRODUCT(CHOOSE({1,2,3,4,5,6,7},'Calcs Men Intervention'!BD113,'Calcs Men Intervention'!BD113^2,'Calcs Men Intervention'!BD113^3,'Calcs Men Intervention'!AA81,'Calcs Men Intervention'!AA81^2,1,1),'Social care'!$BG$11:$BM$11)))</f>
        <v>0.19070233303289058</v>
      </c>
      <c r="AE40" s="1">
        <v>5</v>
      </c>
      <c r="AF40" s="185"/>
      <c r="AG40" s="185">
        <f>D40*'Calcs Men No Intervention'!D47*HCW_cost_year</f>
        <v>0</v>
      </c>
      <c r="AH40" s="185">
        <f>E40*'Calcs Men No Intervention'!E47*HCW_cost_year</f>
        <v>0</v>
      </c>
      <c r="AI40" s="185">
        <f>F40*'Calcs Men No Intervention'!F47*HCW_cost_year</f>
        <v>0</v>
      </c>
      <c r="AJ40" s="185">
        <f>G40*'Calcs Men No Intervention'!G47*HCW_cost_year</f>
        <v>0</v>
      </c>
      <c r="AK40" s="185">
        <f>H40*'Calcs Men No Intervention'!H47*HCW_cost_year</f>
        <v>0</v>
      </c>
      <c r="AL40" s="185">
        <f>I40*'Calcs Men No Intervention'!I47*HCW_cost_year</f>
        <v>0</v>
      </c>
      <c r="AM40" s="185">
        <f>J40*'Calcs Men No Intervention'!J47*HCW_cost_year</f>
        <v>0</v>
      </c>
      <c r="AN40" s="185">
        <f>K40*'Calcs Men No Intervention'!K47*HCW_cost_year</f>
        <v>0</v>
      </c>
      <c r="AO40" s="185">
        <f>L40*'Calcs Men No Intervention'!L47*HCW_cost_year</f>
        <v>0</v>
      </c>
      <c r="AP40" s="185">
        <f>M40*'Calcs Men No Intervention'!M47*HCW_cost_year</f>
        <v>0</v>
      </c>
      <c r="AQ40" s="185">
        <f>N40*'Calcs Men No Intervention'!N47*HCW_cost_year</f>
        <v>0</v>
      </c>
      <c r="AR40" s="185">
        <f>O40*'Calcs Men No Intervention'!O47*HCW_cost_year</f>
        <v>0</v>
      </c>
      <c r="AS40" s="185">
        <f>P40*'Calcs Men No Intervention'!P47*HCW_cost_year</f>
        <v>0</v>
      </c>
      <c r="AT40" s="185">
        <f>Q40*'Calcs Men No Intervention'!Q47*HCW_cost_year</f>
        <v>0</v>
      </c>
      <c r="AU40" s="185">
        <f>R40*'Calcs Men No Intervention'!R47*HCW_cost_year</f>
        <v>0</v>
      </c>
      <c r="AV40" s="185">
        <f>S40*'Calcs Men No Intervention'!S47*HCW_cost_year</f>
        <v>0</v>
      </c>
      <c r="AW40" s="185">
        <f>T40*'Calcs Men No Intervention'!T47*HCW_cost_year</f>
        <v>0</v>
      </c>
      <c r="AX40" s="185">
        <f>U40*'Calcs Men No Intervention'!U47*HCW_cost_year</f>
        <v>0</v>
      </c>
      <c r="AY40" s="185">
        <f>V40*'Calcs Men No Intervention'!V47*HCW_cost_year</f>
        <v>0</v>
      </c>
      <c r="AZ40" s="185">
        <f>W40*'Calcs Men No Intervention'!W47*HCW_cost_year</f>
        <v>0</v>
      </c>
      <c r="BA40" s="185">
        <f>X40*'Calcs Men No Intervention'!X47*HCW_cost_year</f>
        <v>0</v>
      </c>
      <c r="BB40" s="185">
        <f>Y40*'Calcs Men No Intervention'!Y47*HCW_cost_year</f>
        <v>0</v>
      </c>
      <c r="BC40" s="185">
        <f>Z40*'Calcs Men No Intervention'!Z47*HCW_cost_year</f>
        <v>0</v>
      </c>
      <c r="BD40" s="185">
        <f>AA40*'Calcs Men No Intervention'!AA47*HCW_cost_year</f>
        <v>0</v>
      </c>
      <c r="BE40" s="185">
        <f>AB40*'Calcs Men No Intervention'!AB47*HCW_cost_year</f>
        <v>0</v>
      </c>
    </row>
    <row r="41" spans="2:60" x14ac:dyDescent="0.3">
      <c r="B41" s="1">
        <v>6</v>
      </c>
      <c r="C41" s="67"/>
      <c r="D41" s="67"/>
      <c r="E41" s="67"/>
      <c r="F41" s="67"/>
      <c r="G41" s="67"/>
      <c r="H41" s="67"/>
      <c r="I41" s="67">
        <f>EXP(SUMPRODUCT(CHOOSE({1,2,3,4,5,6,7},'Calcs Men Intervention'!AK114,'Calcs Men Intervention'!AK114^2,'Calcs Men Intervention'!AK114^3,'Calcs Men Intervention'!H82,'Calcs Men Intervention'!H82^2,1,1),'Social care'!$BG$11:$BM$11))/(1+EXP(SUMPRODUCT(CHOOSE({1,2,3,4,5,6,7},'Calcs Men Intervention'!AK114,'Calcs Men Intervention'!AK114^2,'Calcs Men Intervention'!AK114^3,'Calcs Men Intervention'!H82,'Calcs Men Intervention'!H82^2,1,1),'Social care'!$BG$11:$BM$11)))</f>
        <v>9.7288180199485097E-2</v>
      </c>
      <c r="J41" s="67">
        <f>EXP(SUMPRODUCT(CHOOSE({1,2,3,4,5,6,7},'Calcs Men Intervention'!AL114,'Calcs Men Intervention'!AL114^2,'Calcs Men Intervention'!AL114^3,'Calcs Men Intervention'!I82,'Calcs Men Intervention'!I82^2,1,1),'Social care'!$BG$11:$BM$11))/(1+EXP(SUMPRODUCT(CHOOSE({1,2,3,4,5,6,7},'Calcs Men Intervention'!AL114,'Calcs Men Intervention'!AL114^2,'Calcs Men Intervention'!AL114^3,'Calcs Men Intervention'!I82,'Calcs Men Intervention'!I82^2,1,1),'Social care'!$BG$11:$BM$11)))</f>
        <v>8.8283578282126934E-2</v>
      </c>
      <c r="K41" s="67">
        <f>EXP(SUMPRODUCT(CHOOSE({1,2,3,4,5,6,7},'Calcs Men Intervention'!AM114,'Calcs Men Intervention'!AM114^2,'Calcs Men Intervention'!AM114^3,'Calcs Men Intervention'!J82,'Calcs Men Intervention'!J82^2,1,1),'Social care'!$BG$11:$BM$11))/(1+EXP(SUMPRODUCT(CHOOSE({1,2,3,4,5,6,7},'Calcs Men Intervention'!AM114,'Calcs Men Intervention'!AM114^2,'Calcs Men Intervention'!AM114^3,'Calcs Men Intervention'!J82,'Calcs Men Intervention'!J82^2,1,1),'Social care'!$BG$11:$BM$11)))</f>
        <v>8.8230086713263545E-2</v>
      </c>
      <c r="L41" s="67">
        <f>EXP(SUMPRODUCT(CHOOSE({1,2,3,4,5,6,7},'Calcs Men Intervention'!AN114,'Calcs Men Intervention'!AN114^2,'Calcs Men Intervention'!AN114^3,'Calcs Men Intervention'!K82,'Calcs Men Intervention'!K82^2,1,1),'Social care'!$BG$11:$BM$11))/(1+EXP(SUMPRODUCT(CHOOSE({1,2,3,4,5,6,7},'Calcs Men Intervention'!AN114,'Calcs Men Intervention'!AN114^2,'Calcs Men Intervention'!AN114^3,'Calcs Men Intervention'!K82,'Calcs Men Intervention'!K82^2,1,1),'Social care'!$BG$11:$BM$11)))</f>
        <v>8.9298085940339639E-2</v>
      </c>
      <c r="M41" s="67">
        <f>EXP(SUMPRODUCT(CHOOSE({1,2,3,4,5,6,7},'Calcs Men Intervention'!AO114,'Calcs Men Intervention'!AO114^2,'Calcs Men Intervention'!AO114^3,'Calcs Men Intervention'!L82,'Calcs Men Intervention'!L82^2,1,1),'Social care'!$BG$11:$BM$11))/(1+EXP(SUMPRODUCT(CHOOSE({1,2,3,4,5,6,7},'Calcs Men Intervention'!AO114,'Calcs Men Intervention'!AO114^2,'Calcs Men Intervention'!AO114^3,'Calcs Men Intervention'!L82,'Calcs Men Intervention'!L82^2,1,1),'Social care'!$BG$11:$BM$11)))</f>
        <v>9.0849424065728851E-2</v>
      </c>
      <c r="N41" s="67">
        <f>EXP(SUMPRODUCT(CHOOSE({1,2,3,4,5,6,7},'Calcs Men Intervention'!AP114,'Calcs Men Intervention'!AP114^2,'Calcs Men Intervention'!AP114^3,'Calcs Men Intervention'!M82,'Calcs Men Intervention'!M82^2,1,1),'Social care'!$BG$11:$BM$11))/(1+EXP(SUMPRODUCT(CHOOSE({1,2,3,4,5,6,7},'Calcs Men Intervention'!AP114,'Calcs Men Intervention'!AP114^2,'Calcs Men Intervention'!AP114^3,'Calcs Men Intervention'!M82,'Calcs Men Intervention'!M82^2,1,1),'Social care'!$BG$11:$BM$11)))</f>
        <v>9.2900413407983745E-2</v>
      </c>
      <c r="O41" s="67">
        <f>EXP(SUMPRODUCT(CHOOSE({1,2,3,4,5,6,7},'Calcs Men Intervention'!AQ114,'Calcs Men Intervention'!AQ114^2,'Calcs Men Intervention'!AQ114^3,'Calcs Men Intervention'!N82,'Calcs Men Intervention'!N82^2,1,1),'Social care'!$BG$11:$BM$11))/(1+EXP(SUMPRODUCT(CHOOSE({1,2,3,4,5,6,7},'Calcs Men Intervention'!AQ114,'Calcs Men Intervention'!AQ114^2,'Calcs Men Intervention'!AQ114^3,'Calcs Men Intervention'!N82,'Calcs Men Intervention'!N82^2,1,1),'Social care'!$BG$11:$BM$11)))</f>
        <v>9.547412715780923E-2</v>
      </c>
      <c r="P41" s="67">
        <f>EXP(SUMPRODUCT(CHOOSE({1,2,3,4,5,6,7},'Calcs Men Intervention'!AR114,'Calcs Men Intervention'!AR114^2,'Calcs Men Intervention'!AR114^3,'Calcs Men Intervention'!O82,'Calcs Men Intervention'!O82^2,1,1),'Social care'!$BG$11:$BM$11))/(1+EXP(SUMPRODUCT(CHOOSE({1,2,3,4,5,6,7},'Calcs Men Intervention'!AR114,'Calcs Men Intervention'!AR114^2,'Calcs Men Intervention'!AR114^3,'Calcs Men Intervention'!O82,'Calcs Men Intervention'!O82^2,1,1),'Social care'!$BG$11:$BM$11)))</f>
        <v>9.8600598584693985E-2</v>
      </c>
      <c r="Q41" s="67">
        <f>EXP(SUMPRODUCT(CHOOSE({1,2,3,4,5,6,7},'Calcs Men Intervention'!AS114,'Calcs Men Intervention'!AS114^2,'Calcs Men Intervention'!AS114^3,'Calcs Men Intervention'!P82,'Calcs Men Intervention'!P82^2,1,1),'Social care'!$BG$11:$BM$11))/(1+EXP(SUMPRODUCT(CHOOSE({1,2,3,4,5,6,7},'Calcs Men Intervention'!AS114,'Calcs Men Intervention'!AS114^2,'Calcs Men Intervention'!AS114^3,'Calcs Men Intervention'!P82,'Calcs Men Intervention'!P82^2,1,1),'Social care'!$BG$11:$BM$11)))</f>
        <v>0.10231710162108359</v>
      </c>
      <c r="R41" s="67">
        <f>EXP(SUMPRODUCT(CHOOSE({1,2,3,4,5,6,7},'Calcs Men Intervention'!AT114,'Calcs Men Intervention'!AT114^2,'Calcs Men Intervention'!AT114^3,'Calcs Men Intervention'!Q82,'Calcs Men Intervention'!Q82^2,1,1),'Social care'!$BG$11:$BM$11))/(1+EXP(SUMPRODUCT(CHOOSE({1,2,3,4,5,6,7},'Calcs Men Intervention'!AT114,'Calcs Men Intervention'!AT114^2,'Calcs Men Intervention'!AT114^3,'Calcs Men Intervention'!Q82,'Calcs Men Intervention'!Q82^2,1,1),'Social care'!$BG$11:$BM$11)))</f>
        <v>0.10666849725990594</v>
      </c>
      <c r="S41" s="67">
        <f>EXP(SUMPRODUCT(CHOOSE({1,2,3,4,5,6,7},'Calcs Men Intervention'!AU114,'Calcs Men Intervention'!AU114^2,'Calcs Men Intervention'!AU114^3,'Calcs Men Intervention'!R82,'Calcs Men Intervention'!R82^2,1,1),'Social care'!$BG$11:$BM$11))/(1+EXP(SUMPRODUCT(CHOOSE({1,2,3,4,5,6,7},'Calcs Men Intervention'!AU114,'Calcs Men Intervention'!AU114^2,'Calcs Men Intervention'!AU114^3,'Calcs Men Intervention'!R82,'Calcs Men Intervention'!R82^2,1,1),'Social care'!$BG$11:$BM$11)))</f>
        <v>0.11170762534565969</v>
      </c>
      <c r="T41" s="67">
        <f>EXP(SUMPRODUCT(CHOOSE({1,2,3,4,5,6,7},'Calcs Men Intervention'!AV114,'Calcs Men Intervention'!AV114^2,'Calcs Men Intervention'!AV114^3,'Calcs Men Intervention'!S82,'Calcs Men Intervention'!S82^2,1,1),'Social care'!$BG$11:$BM$11))/(1+EXP(SUMPRODUCT(CHOOSE({1,2,3,4,5,6,7},'Calcs Men Intervention'!AV114,'Calcs Men Intervention'!AV114^2,'Calcs Men Intervention'!AV114^3,'Calcs Men Intervention'!S82,'Calcs Men Intervention'!S82^2,1,1),'Social care'!$BG$11:$BM$11)))</f>
        <v>0.11749571429145032</v>
      </c>
      <c r="U41" s="67">
        <f>EXP(SUMPRODUCT(CHOOSE({1,2,3,4,5,6,7},'Calcs Men Intervention'!AW114,'Calcs Men Intervention'!AW114^2,'Calcs Men Intervention'!AW114^3,'Calcs Men Intervention'!T82,'Calcs Men Intervention'!T82^2,1,1),'Social care'!$BG$11:$BM$11))/(1+EXP(SUMPRODUCT(CHOOSE({1,2,3,4,5,6,7},'Calcs Men Intervention'!AW114,'Calcs Men Intervention'!AW114^2,'Calcs Men Intervention'!AW114^3,'Calcs Men Intervention'!T82,'Calcs Men Intervention'!T82^2,1,1),'Social care'!$BG$11:$BM$11)))</f>
        <v>0.12410277152844469</v>
      </c>
      <c r="V41" s="67">
        <f>EXP(SUMPRODUCT(CHOOSE({1,2,3,4,5,6,7},'Calcs Men Intervention'!AX114,'Calcs Men Intervention'!AX114^2,'Calcs Men Intervention'!AX114^3,'Calcs Men Intervention'!U82,'Calcs Men Intervention'!U82^2,1,1),'Social care'!$BG$11:$BM$11))/(1+EXP(SUMPRODUCT(CHOOSE({1,2,3,4,5,6,7},'Calcs Men Intervention'!AX114,'Calcs Men Intervention'!AX114^2,'Calcs Men Intervention'!AX114^3,'Calcs Men Intervention'!U82,'Calcs Men Intervention'!U82^2,1,1),'Social care'!$BG$11:$BM$11)))</f>
        <v>0.13038234123571155</v>
      </c>
      <c r="W41" s="67">
        <f>EXP(SUMPRODUCT(CHOOSE({1,2,3,4,5,6,7},'Calcs Men Intervention'!AY114,'Calcs Men Intervention'!AY114^2,'Calcs Men Intervention'!AY114^3,'Calcs Men Intervention'!V82,'Calcs Men Intervention'!V82^2,1,1),'Social care'!$BG$11:$BM$11))/(1+EXP(SUMPRODUCT(CHOOSE({1,2,3,4,5,6,7},'Calcs Men Intervention'!AY114,'Calcs Men Intervention'!AY114^2,'Calcs Men Intervention'!AY114^3,'Calcs Men Intervention'!V82,'Calcs Men Intervention'!V82^2,1,1),'Social care'!$BG$11:$BM$11)))</f>
        <v>0.13622578477794975</v>
      </c>
      <c r="X41" s="67">
        <f>EXP(SUMPRODUCT(CHOOSE({1,2,3,4,5,6,7},'Calcs Men Intervention'!AZ114,'Calcs Men Intervention'!AZ114^2,'Calcs Men Intervention'!AZ114^3,'Calcs Men Intervention'!W82,'Calcs Men Intervention'!W82^2,1,1),'Social care'!$BG$11:$BM$11))/(1+EXP(SUMPRODUCT(CHOOSE({1,2,3,4,5,6,7},'Calcs Men Intervention'!AZ114,'Calcs Men Intervention'!AZ114^2,'Calcs Men Intervention'!AZ114^3,'Calcs Men Intervention'!W82,'Calcs Men Intervention'!W82^2,1,1),'Social care'!$BG$11:$BM$11)))</f>
        <v>0.14286276318442523</v>
      </c>
      <c r="Y41" s="67">
        <f>EXP(SUMPRODUCT(CHOOSE({1,2,3,4,5,6,7},'Calcs Men Intervention'!BA114,'Calcs Men Intervention'!BA114^2,'Calcs Men Intervention'!BA114^3,'Calcs Men Intervention'!X82,'Calcs Men Intervention'!X82^2,1,1),'Social care'!$BG$11:$BM$11))/(1+EXP(SUMPRODUCT(CHOOSE({1,2,3,4,5,6,7},'Calcs Men Intervention'!BA114,'Calcs Men Intervention'!BA114^2,'Calcs Men Intervention'!BA114^3,'Calcs Men Intervention'!X82,'Calcs Men Intervention'!X82^2,1,1),'Social care'!$BG$11:$BM$11)))</f>
        <v>0.15036565562850018</v>
      </c>
      <c r="Z41" s="67">
        <f>EXP(SUMPRODUCT(CHOOSE({1,2,3,4,5,6,7},'Calcs Men Intervention'!BB114,'Calcs Men Intervention'!BB114^2,'Calcs Men Intervention'!BB114^3,'Calcs Men Intervention'!Y82,'Calcs Men Intervention'!Y82^2,1,1),'Social care'!$BG$11:$BM$11))/(1+EXP(SUMPRODUCT(CHOOSE({1,2,3,4,5,6,7},'Calcs Men Intervention'!BB114,'Calcs Men Intervention'!BB114^2,'Calcs Men Intervention'!BB114^3,'Calcs Men Intervention'!Y82,'Calcs Men Intervention'!Y82^2,1,1),'Social care'!$BG$11:$BM$11)))</f>
        <v>0.15881505531070225</v>
      </c>
      <c r="AA41" s="67">
        <f>EXP(SUMPRODUCT(CHOOSE({1,2,3,4,5,6,7},'Calcs Men Intervention'!BC114,'Calcs Men Intervention'!BC114^2,'Calcs Men Intervention'!BC114^3,'Calcs Men Intervention'!Z82,'Calcs Men Intervention'!Z82^2,1,1),'Social care'!$BG$11:$BM$11))/(1+EXP(SUMPRODUCT(CHOOSE({1,2,3,4,5,6,7},'Calcs Men Intervention'!BC114,'Calcs Men Intervention'!BC114^2,'Calcs Men Intervention'!BC114^3,'Calcs Men Intervention'!Z82,'Calcs Men Intervention'!Z82^2,1,1),'Social care'!$BG$11:$BM$11)))</f>
        <v>0.16829980463560801</v>
      </c>
      <c r="AB41" s="67">
        <f>EXP(SUMPRODUCT(CHOOSE({1,2,3,4,5,6,7},'Calcs Men Intervention'!BD114,'Calcs Men Intervention'!BD114^2,'Calcs Men Intervention'!BD114^3,'Calcs Men Intervention'!AA82,'Calcs Men Intervention'!AA82^2,1,1),'Social care'!$BG$11:$BM$11))/(1+EXP(SUMPRODUCT(CHOOSE({1,2,3,4,5,6,7},'Calcs Men Intervention'!BD114,'Calcs Men Intervention'!BD114^2,'Calcs Men Intervention'!BD114^3,'Calcs Men Intervention'!AA82,'Calcs Men Intervention'!AA82^2,1,1),'Social care'!$BG$11:$BM$11)))</f>
        <v>0.17891676346648563</v>
      </c>
      <c r="AE41" s="1">
        <v>6</v>
      </c>
      <c r="AF41" s="185"/>
      <c r="AG41" s="185">
        <f>D41*'Calcs Men No Intervention'!D48*HCW_cost_year</f>
        <v>0</v>
      </c>
      <c r="AH41" s="185">
        <f>E41*'Calcs Men No Intervention'!E48*HCW_cost_year</f>
        <v>0</v>
      </c>
      <c r="AI41" s="185">
        <f>F41*'Calcs Men No Intervention'!F48*HCW_cost_year</f>
        <v>0</v>
      </c>
      <c r="AJ41" s="185">
        <f>G41*'Calcs Men No Intervention'!G48*HCW_cost_year</f>
        <v>0</v>
      </c>
      <c r="AK41" s="185">
        <f>H41*'Calcs Men No Intervention'!H48*HCW_cost_year</f>
        <v>0</v>
      </c>
      <c r="AL41" s="185">
        <f>I41*'Calcs Men No Intervention'!I48*HCW_cost_year</f>
        <v>0</v>
      </c>
      <c r="AM41" s="185">
        <f>J41*'Calcs Men No Intervention'!J48*HCW_cost_year</f>
        <v>0</v>
      </c>
      <c r="AN41" s="185">
        <f>K41*'Calcs Men No Intervention'!K48*HCW_cost_year</f>
        <v>0</v>
      </c>
      <c r="AO41" s="185">
        <f>L41*'Calcs Men No Intervention'!L48*HCW_cost_year</f>
        <v>0</v>
      </c>
      <c r="AP41" s="185">
        <f>M41*'Calcs Men No Intervention'!M48*HCW_cost_year</f>
        <v>0</v>
      </c>
      <c r="AQ41" s="185">
        <f>N41*'Calcs Men No Intervention'!N48*HCW_cost_year</f>
        <v>0</v>
      </c>
      <c r="AR41" s="185">
        <f>O41*'Calcs Men No Intervention'!O48*HCW_cost_year</f>
        <v>0</v>
      </c>
      <c r="AS41" s="185">
        <f>P41*'Calcs Men No Intervention'!P48*HCW_cost_year</f>
        <v>0</v>
      </c>
      <c r="AT41" s="185">
        <f>Q41*'Calcs Men No Intervention'!Q48*HCW_cost_year</f>
        <v>0</v>
      </c>
      <c r="AU41" s="185">
        <f>R41*'Calcs Men No Intervention'!R48*HCW_cost_year</f>
        <v>0</v>
      </c>
      <c r="AV41" s="185">
        <f>S41*'Calcs Men No Intervention'!S48*HCW_cost_year</f>
        <v>0</v>
      </c>
      <c r="AW41" s="185">
        <f>T41*'Calcs Men No Intervention'!T48*HCW_cost_year</f>
        <v>0</v>
      </c>
      <c r="AX41" s="185">
        <f>U41*'Calcs Men No Intervention'!U48*HCW_cost_year</f>
        <v>0</v>
      </c>
      <c r="AY41" s="185">
        <f>V41*'Calcs Men No Intervention'!V48*HCW_cost_year</f>
        <v>0</v>
      </c>
      <c r="AZ41" s="185">
        <f>W41*'Calcs Men No Intervention'!W48*HCW_cost_year</f>
        <v>0</v>
      </c>
      <c r="BA41" s="185">
        <f>X41*'Calcs Men No Intervention'!X48*HCW_cost_year</f>
        <v>0</v>
      </c>
      <c r="BB41" s="185">
        <f>Y41*'Calcs Men No Intervention'!Y48*HCW_cost_year</f>
        <v>0</v>
      </c>
      <c r="BC41" s="185">
        <f>Z41*'Calcs Men No Intervention'!Z48*HCW_cost_year</f>
        <v>0</v>
      </c>
      <c r="BD41" s="185">
        <f>AA41*'Calcs Men No Intervention'!AA48*HCW_cost_year</f>
        <v>0</v>
      </c>
      <c r="BE41" s="185">
        <f>AB41*'Calcs Men No Intervention'!AB48*HCW_cost_year</f>
        <v>0</v>
      </c>
    </row>
    <row r="42" spans="2:60" x14ac:dyDescent="0.3">
      <c r="B42" s="1">
        <v>7</v>
      </c>
      <c r="C42" s="67"/>
      <c r="D42" s="67"/>
      <c r="E42" s="67"/>
      <c r="F42" s="67"/>
      <c r="G42" s="67"/>
      <c r="H42" s="67"/>
      <c r="I42" s="67"/>
      <c r="J42" s="67">
        <f>EXP(SUMPRODUCT(CHOOSE({1,2,3,4,5,6,7},'Calcs Men Intervention'!AL115,'Calcs Men Intervention'!AL115^2,'Calcs Men Intervention'!AL115^3,'Calcs Men Intervention'!I83,'Calcs Men Intervention'!I83^2,1,1),'Social care'!$BG$11:$BM$11))/(1+EXP(SUMPRODUCT(CHOOSE({1,2,3,4,5,6,7},'Calcs Men Intervention'!AL115,'Calcs Men Intervention'!AL115^2,'Calcs Men Intervention'!AL115^3,'Calcs Men Intervention'!I83,'Calcs Men Intervention'!I83^2,1,1),'Social care'!$BG$11:$BM$11)))</f>
        <v>9.7288180199485097E-2</v>
      </c>
      <c r="K42" s="67">
        <f>EXP(SUMPRODUCT(CHOOSE({1,2,3,4,5,6,7},'Calcs Men Intervention'!AM115,'Calcs Men Intervention'!AM115^2,'Calcs Men Intervention'!AM115^3,'Calcs Men Intervention'!J83,'Calcs Men Intervention'!J83^2,1,1),'Social care'!$BG$11:$BM$11))/(1+EXP(SUMPRODUCT(CHOOSE({1,2,3,4,5,6,7},'Calcs Men Intervention'!AM115,'Calcs Men Intervention'!AM115^2,'Calcs Men Intervention'!AM115^3,'Calcs Men Intervention'!J83,'Calcs Men Intervention'!J83^2,1,1),'Social care'!$BG$11:$BM$11)))</f>
        <v>8.8283578282126934E-2</v>
      </c>
      <c r="L42" s="67">
        <f>EXP(SUMPRODUCT(CHOOSE({1,2,3,4,5,6,7},'Calcs Men Intervention'!AN115,'Calcs Men Intervention'!AN115^2,'Calcs Men Intervention'!AN115^3,'Calcs Men Intervention'!K83,'Calcs Men Intervention'!K83^2,1,1),'Social care'!$BG$11:$BM$11))/(1+EXP(SUMPRODUCT(CHOOSE({1,2,3,4,5,6,7},'Calcs Men Intervention'!AN115,'Calcs Men Intervention'!AN115^2,'Calcs Men Intervention'!AN115^3,'Calcs Men Intervention'!K83,'Calcs Men Intervention'!K83^2,1,1),'Social care'!$BG$11:$BM$11)))</f>
        <v>8.8230086713263545E-2</v>
      </c>
      <c r="M42" s="67">
        <f>EXP(SUMPRODUCT(CHOOSE({1,2,3,4,5,6,7},'Calcs Men Intervention'!AO115,'Calcs Men Intervention'!AO115^2,'Calcs Men Intervention'!AO115^3,'Calcs Men Intervention'!L83,'Calcs Men Intervention'!L83^2,1,1),'Social care'!$BG$11:$BM$11))/(1+EXP(SUMPRODUCT(CHOOSE({1,2,3,4,5,6,7},'Calcs Men Intervention'!AO115,'Calcs Men Intervention'!AO115^2,'Calcs Men Intervention'!AO115^3,'Calcs Men Intervention'!L83,'Calcs Men Intervention'!L83^2,1,1),'Social care'!$BG$11:$BM$11)))</f>
        <v>8.9298085940339639E-2</v>
      </c>
      <c r="N42" s="67">
        <f>EXP(SUMPRODUCT(CHOOSE({1,2,3,4,5,6,7},'Calcs Men Intervention'!AP115,'Calcs Men Intervention'!AP115^2,'Calcs Men Intervention'!AP115^3,'Calcs Men Intervention'!M83,'Calcs Men Intervention'!M83^2,1,1),'Social care'!$BG$11:$BM$11))/(1+EXP(SUMPRODUCT(CHOOSE({1,2,3,4,5,6,7},'Calcs Men Intervention'!AP115,'Calcs Men Intervention'!AP115^2,'Calcs Men Intervention'!AP115^3,'Calcs Men Intervention'!M83,'Calcs Men Intervention'!M83^2,1,1),'Social care'!$BG$11:$BM$11)))</f>
        <v>9.0849424065728851E-2</v>
      </c>
      <c r="O42" s="67">
        <f>EXP(SUMPRODUCT(CHOOSE({1,2,3,4,5,6,7},'Calcs Men Intervention'!AQ115,'Calcs Men Intervention'!AQ115^2,'Calcs Men Intervention'!AQ115^3,'Calcs Men Intervention'!N83,'Calcs Men Intervention'!N83^2,1,1),'Social care'!$BG$11:$BM$11))/(1+EXP(SUMPRODUCT(CHOOSE({1,2,3,4,5,6,7},'Calcs Men Intervention'!AQ115,'Calcs Men Intervention'!AQ115^2,'Calcs Men Intervention'!AQ115^3,'Calcs Men Intervention'!N83,'Calcs Men Intervention'!N83^2,1,1),'Social care'!$BG$11:$BM$11)))</f>
        <v>9.2900413407983745E-2</v>
      </c>
      <c r="P42" s="67">
        <f>EXP(SUMPRODUCT(CHOOSE({1,2,3,4,5,6,7},'Calcs Men Intervention'!AR115,'Calcs Men Intervention'!AR115^2,'Calcs Men Intervention'!AR115^3,'Calcs Men Intervention'!O83,'Calcs Men Intervention'!O83^2,1,1),'Social care'!$BG$11:$BM$11))/(1+EXP(SUMPRODUCT(CHOOSE({1,2,3,4,5,6,7},'Calcs Men Intervention'!AR115,'Calcs Men Intervention'!AR115^2,'Calcs Men Intervention'!AR115^3,'Calcs Men Intervention'!O83,'Calcs Men Intervention'!O83^2,1,1),'Social care'!$BG$11:$BM$11)))</f>
        <v>9.547412715780923E-2</v>
      </c>
      <c r="Q42" s="67">
        <f>EXP(SUMPRODUCT(CHOOSE({1,2,3,4,5,6,7},'Calcs Men Intervention'!AS115,'Calcs Men Intervention'!AS115^2,'Calcs Men Intervention'!AS115^3,'Calcs Men Intervention'!P83,'Calcs Men Intervention'!P83^2,1,1),'Social care'!$BG$11:$BM$11))/(1+EXP(SUMPRODUCT(CHOOSE({1,2,3,4,5,6,7},'Calcs Men Intervention'!AS115,'Calcs Men Intervention'!AS115^2,'Calcs Men Intervention'!AS115^3,'Calcs Men Intervention'!P83,'Calcs Men Intervention'!P83^2,1,1),'Social care'!$BG$11:$BM$11)))</f>
        <v>9.8600598584693985E-2</v>
      </c>
      <c r="R42" s="67">
        <f>EXP(SUMPRODUCT(CHOOSE({1,2,3,4,5,6,7},'Calcs Men Intervention'!AT115,'Calcs Men Intervention'!AT115^2,'Calcs Men Intervention'!AT115^3,'Calcs Men Intervention'!Q83,'Calcs Men Intervention'!Q83^2,1,1),'Social care'!$BG$11:$BM$11))/(1+EXP(SUMPRODUCT(CHOOSE({1,2,3,4,5,6,7},'Calcs Men Intervention'!AT115,'Calcs Men Intervention'!AT115^2,'Calcs Men Intervention'!AT115^3,'Calcs Men Intervention'!Q83,'Calcs Men Intervention'!Q83^2,1,1),'Social care'!$BG$11:$BM$11)))</f>
        <v>0.10231710162108359</v>
      </c>
      <c r="S42" s="67">
        <f>EXP(SUMPRODUCT(CHOOSE({1,2,3,4,5,6,7},'Calcs Men Intervention'!AU115,'Calcs Men Intervention'!AU115^2,'Calcs Men Intervention'!AU115^3,'Calcs Men Intervention'!R83,'Calcs Men Intervention'!R83^2,1,1),'Social care'!$BG$11:$BM$11))/(1+EXP(SUMPRODUCT(CHOOSE({1,2,3,4,5,6,7},'Calcs Men Intervention'!AU115,'Calcs Men Intervention'!AU115^2,'Calcs Men Intervention'!AU115^3,'Calcs Men Intervention'!R83,'Calcs Men Intervention'!R83^2,1,1),'Social care'!$BG$11:$BM$11)))</f>
        <v>0.10666849725990594</v>
      </c>
      <c r="T42" s="67">
        <f>EXP(SUMPRODUCT(CHOOSE({1,2,3,4,5,6,7},'Calcs Men Intervention'!AV115,'Calcs Men Intervention'!AV115^2,'Calcs Men Intervention'!AV115^3,'Calcs Men Intervention'!S83,'Calcs Men Intervention'!S83^2,1,1),'Social care'!$BG$11:$BM$11))/(1+EXP(SUMPRODUCT(CHOOSE({1,2,3,4,5,6,7},'Calcs Men Intervention'!AV115,'Calcs Men Intervention'!AV115^2,'Calcs Men Intervention'!AV115^3,'Calcs Men Intervention'!S83,'Calcs Men Intervention'!S83^2,1,1),'Social care'!$BG$11:$BM$11)))</f>
        <v>0.11170762534565969</v>
      </c>
      <c r="U42" s="67">
        <f>EXP(SUMPRODUCT(CHOOSE({1,2,3,4,5,6,7},'Calcs Men Intervention'!AW115,'Calcs Men Intervention'!AW115^2,'Calcs Men Intervention'!AW115^3,'Calcs Men Intervention'!T83,'Calcs Men Intervention'!T83^2,1,1),'Social care'!$BG$11:$BM$11))/(1+EXP(SUMPRODUCT(CHOOSE({1,2,3,4,5,6,7},'Calcs Men Intervention'!AW115,'Calcs Men Intervention'!AW115^2,'Calcs Men Intervention'!AW115^3,'Calcs Men Intervention'!T83,'Calcs Men Intervention'!T83^2,1,1),'Social care'!$BG$11:$BM$11)))</f>
        <v>0.11749571429145032</v>
      </c>
      <c r="V42" s="67">
        <f>EXP(SUMPRODUCT(CHOOSE({1,2,3,4,5,6,7},'Calcs Men Intervention'!AX115,'Calcs Men Intervention'!AX115^2,'Calcs Men Intervention'!AX115^3,'Calcs Men Intervention'!U83,'Calcs Men Intervention'!U83^2,1,1),'Social care'!$BG$11:$BM$11))/(1+EXP(SUMPRODUCT(CHOOSE({1,2,3,4,5,6,7},'Calcs Men Intervention'!AX115,'Calcs Men Intervention'!AX115^2,'Calcs Men Intervention'!AX115^3,'Calcs Men Intervention'!U83,'Calcs Men Intervention'!U83^2,1,1),'Social care'!$BG$11:$BM$11)))</f>
        <v>0.12410277152844469</v>
      </c>
      <c r="W42" s="67">
        <f>EXP(SUMPRODUCT(CHOOSE({1,2,3,4,5,6,7},'Calcs Men Intervention'!AY115,'Calcs Men Intervention'!AY115^2,'Calcs Men Intervention'!AY115^3,'Calcs Men Intervention'!V83,'Calcs Men Intervention'!V83^2,1,1),'Social care'!$BG$11:$BM$11))/(1+EXP(SUMPRODUCT(CHOOSE({1,2,3,4,5,6,7},'Calcs Men Intervention'!AY115,'Calcs Men Intervention'!AY115^2,'Calcs Men Intervention'!AY115^3,'Calcs Men Intervention'!V83,'Calcs Men Intervention'!V83^2,1,1),'Social care'!$BG$11:$BM$11)))</f>
        <v>0.13038234123571155</v>
      </c>
      <c r="X42" s="67">
        <f>EXP(SUMPRODUCT(CHOOSE({1,2,3,4,5,6,7},'Calcs Men Intervention'!AZ115,'Calcs Men Intervention'!AZ115^2,'Calcs Men Intervention'!AZ115^3,'Calcs Men Intervention'!W83,'Calcs Men Intervention'!W83^2,1,1),'Social care'!$BG$11:$BM$11))/(1+EXP(SUMPRODUCT(CHOOSE({1,2,3,4,5,6,7},'Calcs Men Intervention'!AZ115,'Calcs Men Intervention'!AZ115^2,'Calcs Men Intervention'!AZ115^3,'Calcs Men Intervention'!W83,'Calcs Men Intervention'!W83^2,1,1),'Social care'!$BG$11:$BM$11)))</f>
        <v>0.13622578477794975</v>
      </c>
      <c r="Y42" s="67">
        <f>EXP(SUMPRODUCT(CHOOSE({1,2,3,4,5,6,7},'Calcs Men Intervention'!BA115,'Calcs Men Intervention'!BA115^2,'Calcs Men Intervention'!BA115^3,'Calcs Men Intervention'!X83,'Calcs Men Intervention'!X83^2,1,1),'Social care'!$BG$11:$BM$11))/(1+EXP(SUMPRODUCT(CHOOSE({1,2,3,4,5,6,7},'Calcs Men Intervention'!BA115,'Calcs Men Intervention'!BA115^2,'Calcs Men Intervention'!BA115^3,'Calcs Men Intervention'!X83,'Calcs Men Intervention'!X83^2,1,1),'Social care'!$BG$11:$BM$11)))</f>
        <v>0.14286276318442523</v>
      </c>
      <c r="Z42" s="67">
        <f>EXP(SUMPRODUCT(CHOOSE({1,2,3,4,5,6,7},'Calcs Men Intervention'!BB115,'Calcs Men Intervention'!BB115^2,'Calcs Men Intervention'!BB115^3,'Calcs Men Intervention'!Y83,'Calcs Men Intervention'!Y83^2,1,1),'Social care'!$BG$11:$BM$11))/(1+EXP(SUMPRODUCT(CHOOSE({1,2,3,4,5,6,7},'Calcs Men Intervention'!BB115,'Calcs Men Intervention'!BB115^2,'Calcs Men Intervention'!BB115^3,'Calcs Men Intervention'!Y83,'Calcs Men Intervention'!Y83^2,1,1),'Social care'!$BG$11:$BM$11)))</f>
        <v>0.15036565562850018</v>
      </c>
      <c r="AA42" s="67">
        <f>EXP(SUMPRODUCT(CHOOSE({1,2,3,4,5,6,7},'Calcs Men Intervention'!BC115,'Calcs Men Intervention'!BC115^2,'Calcs Men Intervention'!BC115^3,'Calcs Men Intervention'!Z83,'Calcs Men Intervention'!Z83^2,1,1),'Social care'!$BG$11:$BM$11))/(1+EXP(SUMPRODUCT(CHOOSE({1,2,3,4,5,6,7},'Calcs Men Intervention'!BC115,'Calcs Men Intervention'!BC115^2,'Calcs Men Intervention'!BC115^3,'Calcs Men Intervention'!Z83,'Calcs Men Intervention'!Z83^2,1,1),'Social care'!$BG$11:$BM$11)))</f>
        <v>0.15881505531070225</v>
      </c>
      <c r="AB42" s="67">
        <f>EXP(SUMPRODUCT(CHOOSE({1,2,3,4,5,6,7},'Calcs Men Intervention'!BD115,'Calcs Men Intervention'!BD115^2,'Calcs Men Intervention'!BD115^3,'Calcs Men Intervention'!AA83,'Calcs Men Intervention'!AA83^2,1,1),'Social care'!$BG$11:$BM$11))/(1+EXP(SUMPRODUCT(CHOOSE({1,2,3,4,5,6,7},'Calcs Men Intervention'!BD115,'Calcs Men Intervention'!BD115^2,'Calcs Men Intervention'!BD115^3,'Calcs Men Intervention'!AA83,'Calcs Men Intervention'!AA83^2,1,1),'Social care'!$BG$11:$BM$11)))</f>
        <v>0.16829980463560801</v>
      </c>
      <c r="AE42" s="1">
        <v>7</v>
      </c>
      <c r="AF42" s="185"/>
      <c r="AG42" s="185">
        <f>D42*'Calcs Men No Intervention'!D49*HCW_cost_year</f>
        <v>0</v>
      </c>
      <c r="AH42" s="185">
        <f>E42*'Calcs Men No Intervention'!E49*HCW_cost_year</f>
        <v>0</v>
      </c>
      <c r="AI42" s="185">
        <f>F42*'Calcs Men No Intervention'!F49*HCW_cost_year</f>
        <v>0</v>
      </c>
      <c r="AJ42" s="185">
        <f>G42*'Calcs Men No Intervention'!G49*HCW_cost_year</f>
        <v>0</v>
      </c>
      <c r="AK42" s="185">
        <f>H42*'Calcs Men No Intervention'!H49*HCW_cost_year</f>
        <v>0</v>
      </c>
      <c r="AL42" s="185">
        <f>I42*'Calcs Men No Intervention'!I49*HCW_cost_year</f>
        <v>0</v>
      </c>
      <c r="AM42" s="185">
        <f>J42*'Calcs Men No Intervention'!J49*HCW_cost_year</f>
        <v>0</v>
      </c>
      <c r="AN42" s="185">
        <f>K42*'Calcs Men No Intervention'!K49*HCW_cost_year</f>
        <v>0</v>
      </c>
      <c r="AO42" s="185">
        <f>L42*'Calcs Men No Intervention'!L49*HCW_cost_year</f>
        <v>0</v>
      </c>
      <c r="AP42" s="185">
        <f>M42*'Calcs Men No Intervention'!M49*HCW_cost_year</f>
        <v>0</v>
      </c>
      <c r="AQ42" s="185">
        <f>N42*'Calcs Men No Intervention'!N49*HCW_cost_year</f>
        <v>0</v>
      </c>
      <c r="AR42" s="185">
        <f>O42*'Calcs Men No Intervention'!O49*HCW_cost_year</f>
        <v>0</v>
      </c>
      <c r="AS42" s="185">
        <f>P42*'Calcs Men No Intervention'!P49*HCW_cost_year</f>
        <v>0</v>
      </c>
      <c r="AT42" s="185">
        <f>Q42*'Calcs Men No Intervention'!Q49*HCW_cost_year</f>
        <v>0</v>
      </c>
      <c r="AU42" s="185">
        <f>R42*'Calcs Men No Intervention'!R49*HCW_cost_year</f>
        <v>0</v>
      </c>
      <c r="AV42" s="185">
        <f>S42*'Calcs Men No Intervention'!S49*HCW_cost_year</f>
        <v>0</v>
      </c>
      <c r="AW42" s="185">
        <f>T42*'Calcs Men No Intervention'!T49*HCW_cost_year</f>
        <v>0</v>
      </c>
      <c r="AX42" s="185">
        <f>U42*'Calcs Men No Intervention'!U49*HCW_cost_year</f>
        <v>0</v>
      </c>
      <c r="AY42" s="185">
        <f>V42*'Calcs Men No Intervention'!V49*HCW_cost_year</f>
        <v>0</v>
      </c>
      <c r="AZ42" s="185">
        <f>W42*'Calcs Men No Intervention'!W49*HCW_cost_year</f>
        <v>0</v>
      </c>
      <c r="BA42" s="185">
        <f>X42*'Calcs Men No Intervention'!X49*HCW_cost_year</f>
        <v>0</v>
      </c>
      <c r="BB42" s="185">
        <f>Y42*'Calcs Men No Intervention'!Y49*HCW_cost_year</f>
        <v>0</v>
      </c>
      <c r="BC42" s="185">
        <f>Z42*'Calcs Men No Intervention'!Z49*HCW_cost_year</f>
        <v>0</v>
      </c>
      <c r="BD42" s="185">
        <f>AA42*'Calcs Men No Intervention'!AA49*HCW_cost_year</f>
        <v>0</v>
      </c>
      <c r="BE42" s="185">
        <f>AB42*'Calcs Men No Intervention'!AB49*HCW_cost_year</f>
        <v>0</v>
      </c>
    </row>
    <row r="43" spans="2:60" x14ac:dyDescent="0.3">
      <c r="B43" s="1">
        <v>8</v>
      </c>
      <c r="C43" s="67"/>
      <c r="D43" s="67"/>
      <c r="E43" s="67"/>
      <c r="F43" s="67"/>
      <c r="G43" s="67"/>
      <c r="H43" s="67"/>
      <c r="I43" s="67"/>
      <c r="J43" s="67"/>
      <c r="K43" s="67">
        <f>EXP(SUMPRODUCT(CHOOSE({1,2,3,4,5,6,7},'Calcs Men Intervention'!AM116,'Calcs Men Intervention'!AM116^2,'Calcs Men Intervention'!AM116^3,'Calcs Men Intervention'!J84,'Calcs Men Intervention'!J84^2,1,1),'Social care'!$BG$11:$BM$11))/(1+EXP(SUMPRODUCT(CHOOSE({1,2,3,4,5,6,7},'Calcs Men Intervention'!AM116,'Calcs Men Intervention'!AM116^2,'Calcs Men Intervention'!AM116^3,'Calcs Men Intervention'!J84,'Calcs Men Intervention'!J84^2,1,1),'Social care'!$BG$11:$BM$11)))</f>
        <v>9.7288180199485097E-2</v>
      </c>
      <c r="L43" s="67">
        <f>EXP(SUMPRODUCT(CHOOSE({1,2,3,4,5,6,7},'Calcs Men Intervention'!AN116,'Calcs Men Intervention'!AN116^2,'Calcs Men Intervention'!AN116^3,'Calcs Men Intervention'!K84,'Calcs Men Intervention'!K84^2,1,1),'Social care'!$BG$11:$BM$11))/(1+EXP(SUMPRODUCT(CHOOSE({1,2,3,4,5,6,7},'Calcs Men Intervention'!AN116,'Calcs Men Intervention'!AN116^2,'Calcs Men Intervention'!AN116^3,'Calcs Men Intervention'!K84,'Calcs Men Intervention'!K84^2,1,1),'Social care'!$BG$11:$BM$11)))</f>
        <v>8.8283578282126934E-2</v>
      </c>
      <c r="M43" s="67">
        <f>EXP(SUMPRODUCT(CHOOSE({1,2,3,4,5,6,7},'Calcs Men Intervention'!AO116,'Calcs Men Intervention'!AO116^2,'Calcs Men Intervention'!AO116^3,'Calcs Men Intervention'!L84,'Calcs Men Intervention'!L84^2,1,1),'Social care'!$BG$11:$BM$11))/(1+EXP(SUMPRODUCT(CHOOSE({1,2,3,4,5,6,7},'Calcs Men Intervention'!AO116,'Calcs Men Intervention'!AO116^2,'Calcs Men Intervention'!AO116^3,'Calcs Men Intervention'!L84,'Calcs Men Intervention'!L84^2,1,1),'Social care'!$BG$11:$BM$11)))</f>
        <v>8.8230086713263545E-2</v>
      </c>
      <c r="N43" s="67">
        <f>EXP(SUMPRODUCT(CHOOSE({1,2,3,4,5,6,7},'Calcs Men Intervention'!AP116,'Calcs Men Intervention'!AP116^2,'Calcs Men Intervention'!AP116^3,'Calcs Men Intervention'!M84,'Calcs Men Intervention'!M84^2,1,1),'Social care'!$BG$11:$BM$11))/(1+EXP(SUMPRODUCT(CHOOSE({1,2,3,4,5,6,7},'Calcs Men Intervention'!AP116,'Calcs Men Intervention'!AP116^2,'Calcs Men Intervention'!AP116^3,'Calcs Men Intervention'!M84,'Calcs Men Intervention'!M84^2,1,1),'Social care'!$BG$11:$BM$11)))</f>
        <v>8.9298085940339639E-2</v>
      </c>
      <c r="O43" s="67">
        <f>EXP(SUMPRODUCT(CHOOSE({1,2,3,4,5,6,7},'Calcs Men Intervention'!AQ116,'Calcs Men Intervention'!AQ116^2,'Calcs Men Intervention'!AQ116^3,'Calcs Men Intervention'!N84,'Calcs Men Intervention'!N84^2,1,1),'Social care'!$BG$11:$BM$11))/(1+EXP(SUMPRODUCT(CHOOSE({1,2,3,4,5,6,7},'Calcs Men Intervention'!AQ116,'Calcs Men Intervention'!AQ116^2,'Calcs Men Intervention'!AQ116^3,'Calcs Men Intervention'!N84,'Calcs Men Intervention'!N84^2,1,1),'Social care'!$BG$11:$BM$11)))</f>
        <v>9.0849424065728851E-2</v>
      </c>
      <c r="P43" s="67">
        <f>EXP(SUMPRODUCT(CHOOSE({1,2,3,4,5,6,7},'Calcs Men Intervention'!AR116,'Calcs Men Intervention'!AR116^2,'Calcs Men Intervention'!AR116^3,'Calcs Men Intervention'!O84,'Calcs Men Intervention'!O84^2,1,1),'Social care'!$BG$11:$BM$11))/(1+EXP(SUMPRODUCT(CHOOSE({1,2,3,4,5,6,7},'Calcs Men Intervention'!AR116,'Calcs Men Intervention'!AR116^2,'Calcs Men Intervention'!AR116^3,'Calcs Men Intervention'!O84,'Calcs Men Intervention'!O84^2,1,1),'Social care'!$BG$11:$BM$11)))</f>
        <v>9.2900413407983745E-2</v>
      </c>
      <c r="Q43" s="67">
        <f>EXP(SUMPRODUCT(CHOOSE({1,2,3,4,5,6,7},'Calcs Men Intervention'!AS116,'Calcs Men Intervention'!AS116^2,'Calcs Men Intervention'!AS116^3,'Calcs Men Intervention'!P84,'Calcs Men Intervention'!P84^2,1,1),'Social care'!$BG$11:$BM$11))/(1+EXP(SUMPRODUCT(CHOOSE({1,2,3,4,5,6,7},'Calcs Men Intervention'!AS116,'Calcs Men Intervention'!AS116^2,'Calcs Men Intervention'!AS116^3,'Calcs Men Intervention'!P84,'Calcs Men Intervention'!P84^2,1,1),'Social care'!$BG$11:$BM$11)))</f>
        <v>9.547412715780923E-2</v>
      </c>
      <c r="R43" s="67">
        <f>EXP(SUMPRODUCT(CHOOSE({1,2,3,4,5,6,7},'Calcs Men Intervention'!AT116,'Calcs Men Intervention'!AT116^2,'Calcs Men Intervention'!AT116^3,'Calcs Men Intervention'!Q84,'Calcs Men Intervention'!Q84^2,1,1),'Social care'!$BG$11:$BM$11))/(1+EXP(SUMPRODUCT(CHOOSE({1,2,3,4,5,6,7},'Calcs Men Intervention'!AT116,'Calcs Men Intervention'!AT116^2,'Calcs Men Intervention'!AT116^3,'Calcs Men Intervention'!Q84,'Calcs Men Intervention'!Q84^2,1,1),'Social care'!$BG$11:$BM$11)))</f>
        <v>9.8600598584693985E-2</v>
      </c>
      <c r="S43" s="67">
        <f>EXP(SUMPRODUCT(CHOOSE({1,2,3,4,5,6,7},'Calcs Men Intervention'!AU116,'Calcs Men Intervention'!AU116^2,'Calcs Men Intervention'!AU116^3,'Calcs Men Intervention'!R84,'Calcs Men Intervention'!R84^2,1,1),'Social care'!$BG$11:$BM$11))/(1+EXP(SUMPRODUCT(CHOOSE({1,2,3,4,5,6,7},'Calcs Men Intervention'!AU116,'Calcs Men Intervention'!AU116^2,'Calcs Men Intervention'!AU116^3,'Calcs Men Intervention'!R84,'Calcs Men Intervention'!R84^2,1,1),'Social care'!$BG$11:$BM$11)))</f>
        <v>0.10231710162108359</v>
      </c>
      <c r="T43" s="67">
        <f>EXP(SUMPRODUCT(CHOOSE({1,2,3,4,5,6,7},'Calcs Men Intervention'!AV116,'Calcs Men Intervention'!AV116^2,'Calcs Men Intervention'!AV116^3,'Calcs Men Intervention'!S84,'Calcs Men Intervention'!S84^2,1,1),'Social care'!$BG$11:$BM$11))/(1+EXP(SUMPRODUCT(CHOOSE({1,2,3,4,5,6,7},'Calcs Men Intervention'!AV116,'Calcs Men Intervention'!AV116^2,'Calcs Men Intervention'!AV116^3,'Calcs Men Intervention'!S84,'Calcs Men Intervention'!S84^2,1,1),'Social care'!$BG$11:$BM$11)))</f>
        <v>0.10666849725990594</v>
      </c>
      <c r="U43" s="67">
        <f>EXP(SUMPRODUCT(CHOOSE({1,2,3,4,5,6,7},'Calcs Men Intervention'!AW116,'Calcs Men Intervention'!AW116^2,'Calcs Men Intervention'!AW116^3,'Calcs Men Intervention'!T84,'Calcs Men Intervention'!T84^2,1,1),'Social care'!$BG$11:$BM$11))/(1+EXP(SUMPRODUCT(CHOOSE({1,2,3,4,5,6,7},'Calcs Men Intervention'!AW116,'Calcs Men Intervention'!AW116^2,'Calcs Men Intervention'!AW116^3,'Calcs Men Intervention'!T84,'Calcs Men Intervention'!T84^2,1,1),'Social care'!$BG$11:$BM$11)))</f>
        <v>0.11170762534565969</v>
      </c>
      <c r="V43" s="67">
        <f>EXP(SUMPRODUCT(CHOOSE({1,2,3,4,5,6,7},'Calcs Men Intervention'!AX116,'Calcs Men Intervention'!AX116^2,'Calcs Men Intervention'!AX116^3,'Calcs Men Intervention'!U84,'Calcs Men Intervention'!U84^2,1,1),'Social care'!$BG$11:$BM$11))/(1+EXP(SUMPRODUCT(CHOOSE({1,2,3,4,5,6,7},'Calcs Men Intervention'!AX116,'Calcs Men Intervention'!AX116^2,'Calcs Men Intervention'!AX116^3,'Calcs Men Intervention'!U84,'Calcs Men Intervention'!U84^2,1,1),'Social care'!$BG$11:$BM$11)))</f>
        <v>0.11749571429145032</v>
      </c>
      <c r="W43" s="67">
        <f>EXP(SUMPRODUCT(CHOOSE({1,2,3,4,5,6,7},'Calcs Men Intervention'!AY116,'Calcs Men Intervention'!AY116^2,'Calcs Men Intervention'!AY116^3,'Calcs Men Intervention'!V84,'Calcs Men Intervention'!V84^2,1,1),'Social care'!$BG$11:$BM$11))/(1+EXP(SUMPRODUCT(CHOOSE({1,2,3,4,5,6,7},'Calcs Men Intervention'!AY116,'Calcs Men Intervention'!AY116^2,'Calcs Men Intervention'!AY116^3,'Calcs Men Intervention'!V84,'Calcs Men Intervention'!V84^2,1,1),'Social care'!$BG$11:$BM$11)))</f>
        <v>0.12410277152844469</v>
      </c>
      <c r="X43" s="67">
        <f>EXP(SUMPRODUCT(CHOOSE({1,2,3,4,5,6,7},'Calcs Men Intervention'!AZ116,'Calcs Men Intervention'!AZ116^2,'Calcs Men Intervention'!AZ116^3,'Calcs Men Intervention'!W84,'Calcs Men Intervention'!W84^2,1,1),'Social care'!$BG$11:$BM$11))/(1+EXP(SUMPRODUCT(CHOOSE({1,2,3,4,5,6,7},'Calcs Men Intervention'!AZ116,'Calcs Men Intervention'!AZ116^2,'Calcs Men Intervention'!AZ116^3,'Calcs Men Intervention'!W84,'Calcs Men Intervention'!W84^2,1,1),'Social care'!$BG$11:$BM$11)))</f>
        <v>0.13038234123571155</v>
      </c>
      <c r="Y43" s="67">
        <f>EXP(SUMPRODUCT(CHOOSE({1,2,3,4,5,6,7},'Calcs Men Intervention'!BA116,'Calcs Men Intervention'!BA116^2,'Calcs Men Intervention'!BA116^3,'Calcs Men Intervention'!X84,'Calcs Men Intervention'!X84^2,1,1),'Social care'!$BG$11:$BM$11))/(1+EXP(SUMPRODUCT(CHOOSE({1,2,3,4,5,6,7},'Calcs Men Intervention'!BA116,'Calcs Men Intervention'!BA116^2,'Calcs Men Intervention'!BA116^3,'Calcs Men Intervention'!X84,'Calcs Men Intervention'!X84^2,1,1),'Social care'!$BG$11:$BM$11)))</f>
        <v>0.13622578477794975</v>
      </c>
      <c r="Z43" s="67">
        <f>EXP(SUMPRODUCT(CHOOSE({1,2,3,4,5,6,7},'Calcs Men Intervention'!BB116,'Calcs Men Intervention'!BB116^2,'Calcs Men Intervention'!BB116^3,'Calcs Men Intervention'!Y84,'Calcs Men Intervention'!Y84^2,1,1),'Social care'!$BG$11:$BM$11))/(1+EXP(SUMPRODUCT(CHOOSE({1,2,3,4,5,6,7},'Calcs Men Intervention'!BB116,'Calcs Men Intervention'!BB116^2,'Calcs Men Intervention'!BB116^3,'Calcs Men Intervention'!Y84,'Calcs Men Intervention'!Y84^2,1,1),'Social care'!$BG$11:$BM$11)))</f>
        <v>0.14286276318442523</v>
      </c>
      <c r="AA43" s="67">
        <f>EXP(SUMPRODUCT(CHOOSE({1,2,3,4,5,6,7},'Calcs Men Intervention'!BC116,'Calcs Men Intervention'!BC116^2,'Calcs Men Intervention'!BC116^3,'Calcs Men Intervention'!Z84,'Calcs Men Intervention'!Z84^2,1,1),'Social care'!$BG$11:$BM$11))/(1+EXP(SUMPRODUCT(CHOOSE({1,2,3,4,5,6,7},'Calcs Men Intervention'!BC116,'Calcs Men Intervention'!BC116^2,'Calcs Men Intervention'!BC116^3,'Calcs Men Intervention'!Z84,'Calcs Men Intervention'!Z84^2,1,1),'Social care'!$BG$11:$BM$11)))</f>
        <v>0.15036565562850018</v>
      </c>
      <c r="AB43" s="67">
        <f>EXP(SUMPRODUCT(CHOOSE({1,2,3,4,5,6,7},'Calcs Men Intervention'!BD116,'Calcs Men Intervention'!BD116^2,'Calcs Men Intervention'!BD116^3,'Calcs Men Intervention'!AA84,'Calcs Men Intervention'!AA84^2,1,1),'Social care'!$BG$11:$BM$11))/(1+EXP(SUMPRODUCT(CHOOSE({1,2,3,4,5,6,7},'Calcs Men Intervention'!BD116,'Calcs Men Intervention'!BD116^2,'Calcs Men Intervention'!BD116^3,'Calcs Men Intervention'!AA84,'Calcs Men Intervention'!AA84^2,1,1),'Social care'!$BG$11:$BM$11)))</f>
        <v>0.15881505531070225</v>
      </c>
      <c r="AE43" s="1">
        <v>8</v>
      </c>
      <c r="AF43" s="185"/>
      <c r="AG43" s="185">
        <f>D43*'Calcs Men No Intervention'!D50*HCW_cost_year</f>
        <v>0</v>
      </c>
      <c r="AH43" s="185">
        <f>E43*'Calcs Men No Intervention'!E50*HCW_cost_year</f>
        <v>0</v>
      </c>
      <c r="AI43" s="185">
        <f>F43*'Calcs Men No Intervention'!F50*HCW_cost_year</f>
        <v>0</v>
      </c>
      <c r="AJ43" s="185">
        <f>G43*'Calcs Men No Intervention'!G50*HCW_cost_year</f>
        <v>0</v>
      </c>
      <c r="AK43" s="185">
        <f>H43*'Calcs Men No Intervention'!H50*HCW_cost_year</f>
        <v>0</v>
      </c>
      <c r="AL43" s="185">
        <f>I43*'Calcs Men No Intervention'!I50*HCW_cost_year</f>
        <v>0</v>
      </c>
      <c r="AM43" s="185">
        <f>J43*'Calcs Men No Intervention'!J50*HCW_cost_year</f>
        <v>0</v>
      </c>
      <c r="AN43" s="185">
        <f>K43*'Calcs Men No Intervention'!K50*HCW_cost_year</f>
        <v>0</v>
      </c>
      <c r="AO43" s="185">
        <f>L43*'Calcs Men No Intervention'!L50*HCW_cost_year</f>
        <v>0</v>
      </c>
      <c r="AP43" s="185">
        <f>M43*'Calcs Men No Intervention'!M50*HCW_cost_year</f>
        <v>0</v>
      </c>
      <c r="AQ43" s="185">
        <f>N43*'Calcs Men No Intervention'!N50*HCW_cost_year</f>
        <v>0</v>
      </c>
      <c r="AR43" s="185">
        <f>O43*'Calcs Men No Intervention'!O50*HCW_cost_year</f>
        <v>0</v>
      </c>
      <c r="AS43" s="185">
        <f>P43*'Calcs Men No Intervention'!P50*HCW_cost_year</f>
        <v>0</v>
      </c>
      <c r="AT43" s="185">
        <f>Q43*'Calcs Men No Intervention'!Q50*HCW_cost_year</f>
        <v>0</v>
      </c>
      <c r="AU43" s="185">
        <f>R43*'Calcs Men No Intervention'!R50*HCW_cost_year</f>
        <v>0</v>
      </c>
      <c r="AV43" s="185">
        <f>S43*'Calcs Men No Intervention'!S50*HCW_cost_year</f>
        <v>0</v>
      </c>
      <c r="AW43" s="185">
        <f>T43*'Calcs Men No Intervention'!T50*HCW_cost_year</f>
        <v>0</v>
      </c>
      <c r="AX43" s="185">
        <f>U43*'Calcs Men No Intervention'!U50*HCW_cost_year</f>
        <v>0</v>
      </c>
      <c r="AY43" s="185">
        <f>V43*'Calcs Men No Intervention'!V50*HCW_cost_year</f>
        <v>0</v>
      </c>
      <c r="AZ43" s="185">
        <f>W43*'Calcs Men No Intervention'!W50*HCW_cost_year</f>
        <v>0</v>
      </c>
      <c r="BA43" s="185">
        <f>X43*'Calcs Men No Intervention'!X50*HCW_cost_year</f>
        <v>0</v>
      </c>
      <c r="BB43" s="185">
        <f>Y43*'Calcs Men No Intervention'!Y50*HCW_cost_year</f>
        <v>0</v>
      </c>
      <c r="BC43" s="185">
        <f>Z43*'Calcs Men No Intervention'!Z50*HCW_cost_year</f>
        <v>0</v>
      </c>
      <c r="BD43" s="185">
        <f>AA43*'Calcs Men No Intervention'!AA50*HCW_cost_year</f>
        <v>0</v>
      </c>
      <c r="BE43" s="185">
        <f>AB43*'Calcs Men No Intervention'!AB50*HCW_cost_year</f>
        <v>0</v>
      </c>
    </row>
    <row r="44" spans="2:60" x14ac:dyDescent="0.3">
      <c r="B44" s="1">
        <v>9</v>
      </c>
      <c r="C44" s="67"/>
      <c r="D44" s="67"/>
      <c r="E44" s="67"/>
      <c r="F44" s="67"/>
      <c r="G44" s="67"/>
      <c r="H44" s="67"/>
      <c r="I44" s="67"/>
      <c r="J44" s="67"/>
      <c r="K44" s="67"/>
      <c r="L44" s="67">
        <f>EXP(SUMPRODUCT(CHOOSE({1,2,3,4,5,6,7},'Calcs Men Intervention'!AN117,'Calcs Men Intervention'!AN117^2,'Calcs Men Intervention'!AN117^3,'Calcs Men Intervention'!K85,'Calcs Men Intervention'!K85^2,1,1),'Social care'!$BG$11:$BM$11))/(1+EXP(SUMPRODUCT(CHOOSE({1,2,3,4,5,6,7},'Calcs Men Intervention'!AN117,'Calcs Men Intervention'!AN117^2,'Calcs Men Intervention'!AN117^3,'Calcs Men Intervention'!K85,'Calcs Men Intervention'!K85^2,1,1),'Social care'!$BG$11:$BM$11)))</f>
        <v>9.7288180199485097E-2</v>
      </c>
      <c r="M44" s="67">
        <f>EXP(SUMPRODUCT(CHOOSE({1,2,3,4,5,6,7},'Calcs Men Intervention'!AO117,'Calcs Men Intervention'!AO117^2,'Calcs Men Intervention'!AO117^3,'Calcs Men Intervention'!L85,'Calcs Men Intervention'!L85^2,1,1),'Social care'!$BG$11:$BM$11))/(1+EXP(SUMPRODUCT(CHOOSE({1,2,3,4,5,6,7},'Calcs Men Intervention'!AO117,'Calcs Men Intervention'!AO117^2,'Calcs Men Intervention'!AO117^3,'Calcs Men Intervention'!L85,'Calcs Men Intervention'!L85^2,1,1),'Social care'!$BG$11:$BM$11)))</f>
        <v>8.8283578282126934E-2</v>
      </c>
      <c r="N44" s="67">
        <f>EXP(SUMPRODUCT(CHOOSE({1,2,3,4,5,6,7},'Calcs Men Intervention'!AP117,'Calcs Men Intervention'!AP117^2,'Calcs Men Intervention'!AP117^3,'Calcs Men Intervention'!M85,'Calcs Men Intervention'!M85^2,1,1),'Social care'!$BG$11:$BM$11))/(1+EXP(SUMPRODUCT(CHOOSE({1,2,3,4,5,6,7},'Calcs Men Intervention'!AP117,'Calcs Men Intervention'!AP117^2,'Calcs Men Intervention'!AP117^3,'Calcs Men Intervention'!M85,'Calcs Men Intervention'!M85^2,1,1),'Social care'!$BG$11:$BM$11)))</f>
        <v>8.8230086713263545E-2</v>
      </c>
      <c r="O44" s="67">
        <f>EXP(SUMPRODUCT(CHOOSE({1,2,3,4,5,6,7},'Calcs Men Intervention'!AQ117,'Calcs Men Intervention'!AQ117^2,'Calcs Men Intervention'!AQ117^3,'Calcs Men Intervention'!N85,'Calcs Men Intervention'!N85^2,1,1),'Social care'!$BG$11:$BM$11))/(1+EXP(SUMPRODUCT(CHOOSE({1,2,3,4,5,6,7},'Calcs Men Intervention'!AQ117,'Calcs Men Intervention'!AQ117^2,'Calcs Men Intervention'!AQ117^3,'Calcs Men Intervention'!N85,'Calcs Men Intervention'!N85^2,1,1),'Social care'!$BG$11:$BM$11)))</f>
        <v>8.9298085940339639E-2</v>
      </c>
      <c r="P44" s="67">
        <f>EXP(SUMPRODUCT(CHOOSE({1,2,3,4,5,6,7},'Calcs Men Intervention'!AR117,'Calcs Men Intervention'!AR117^2,'Calcs Men Intervention'!AR117^3,'Calcs Men Intervention'!O85,'Calcs Men Intervention'!O85^2,1,1),'Social care'!$BG$11:$BM$11))/(1+EXP(SUMPRODUCT(CHOOSE({1,2,3,4,5,6,7},'Calcs Men Intervention'!AR117,'Calcs Men Intervention'!AR117^2,'Calcs Men Intervention'!AR117^3,'Calcs Men Intervention'!O85,'Calcs Men Intervention'!O85^2,1,1),'Social care'!$BG$11:$BM$11)))</f>
        <v>9.0849424065728851E-2</v>
      </c>
      <c r="Q44" s="67">
        <f>EXP(SUMPRODUCT(CHOOSE({1,2,3,4,5,6,7},'Calcs Men Intervention'!AS117,'Calcs Men Intervention'!AS117^2,'Calcs Men Intervention'!AS117^3,'Calcs Men Intervention'!P85,'Calcs Men Intervention'!P85^2,1,1),'Social care'!$BG$11:$BM$11))/(1+EXP(SUMPRODUCT(CHOOSE({1,2,3,4,5,6,7},'Calcs Men Intervention'!AS117,'Calcs Men Intervention'!AS117^2,'Calcs Men Intervention'!AS117^3,'Calcs Men Intervention'!P85,'Calcs Men Intervention'!P85^2,1,1),'Social care'!$BG$11:$BM$11)))</f>
        <v>9.2900413407983745E-2</v>
      </c>
      <c r="R44" s="67">
        <f>EXP(SUMPRODUCT(CHOOSE({1,2,3,4,5,6,7},'Calcs Men Intervention'!AT117,'Calcs Men Intervention'!AT117^2,'Calcs Men Intervention'!AT117^3,'Calcs Men Intervention'!Q85,'Calcs Men Intervention'!Q85^2,1,1),'Social care'!$BG$11:$BM$11))/(1+EXP(SUMPRODUCT(CHOOSE({1,2,3,4,5,6,7},'Calcs Men Intervention'!AT117,'Calcs Men Intervention'!AT117^2,'Calcs Men Intervention'!AT117^3,'Calcs Men Intervention'!Q85,'Calcs Men Intervention'!Q85^2,1,1),'Social care'!$BG$11:$BM$11)))</f>
        <v>9.547412715780923E-2</v>
      </c>
      <c r="S44" s="67">
        <f>EXP(SUMPRODUCT(CHOOSE({1,2,3,4,5,6,7},'Calcs Men Intervention'!AU117,'Calcs Men Intervention'!AU117^2,'Calcs Men Intervention'!AU117^3,'Calcs Men Intervention'!R85,'Calcs Men Intervention'!R85^2,1,1),'Social care'!$BG$11:$BM$11))/(1+EXP(SUMPRODUCT(CHOOSE({1,2,3,4,5,6,7},'Calcs Men Intervention'!AU117,'Calcs Men Intervention'!AU117^2,'Calcs Men Intervention'!AU117^3,'Calcs Men Intervention'!R85,'Calcs Men Intervention'!R85^2,1,1),'Social care'!$BG$11:$BM$11)))</f>
        <v>9.8600598584693985E-2</v>
      </c>
      <c r="T44" s="67">
        <f>EXP(SUMPRODUCT(CHOOSE({1,2,3,4,5,6,7},'Calcs Men Intervention'!AV117,'Calcs Men Intervention'!AV117^2,'Calcs Men Intervention'!AV117^3,'Calcs Men Intervention'!S85,'Calcs Men Intervention'!S85^2,1,1),'Social care'!$BG$11:$BM$11))/(1+EXP(SUMPRODUCT(CHOOSE({1,2,3,4,5,6,7},'Calcs Men Intervention'!AV117,'Calcs Men Intervention'!AV117^2,'Calcs Men Intervention'!AV117^3,'Calcs Men Intervention'!S85,'Calcs Men Intervention'!S85^2,1,1),'Social care'!$BG$11:$BM$11)))</f>
        <v>0.10231710162108359</v>
      </c>
      <c r="U44" s="67">
        <f>EXP(SUMPRODUCT(CHOOSE({1,2,3,4,5,6,7},'Calcs Men Intervention'!AW117,'Calcs Men Intervention'!AW117^2,'Calcs Men Intervention'!AW117^3,'Calcs Men Intervention'!T85,'Calcs Men Intervention'!T85^2,1,1),'Social care'!$BG$11:$BM$11))/(1+EXP(SUMPRODUCT(CHOOSE({1,2,3,4,5,6,7},'Calcs Men Intervention'!AW117,'Calcs Men Intervention'!AW117^2,'Calcs Men Intervention'!AW117^3,'Calcs Men Intervention'!T85,'Calcs Men Intervention'!T85^2,1,1),'Social care'!$BG$11:$BM$11)))</f>
        <v>0.10666849725990594</v>
      </c>
      <c r="V44" s="67">
        <f>EXP(SUMPRODUCT(CHOOSE({1,2,3,4,5,6,7},'Calcs Men Intervention'!AX117,'Calcs Men Intervention'!AX117^2,'Calcs Men Intervention'!AX117^3,'Calcs Men Intervention'!U85,'Calcs Men Intervention'!U85^2,1,1),'Social care'!$BG$11:$BM$11))/(1+EXP(SUMPRODUCT(CHOOSE({1,2,3,4,5,6,7},'Calcs Men Intervention'!AX117,'Calcs Men Intervention'!AX117^2,'Calcs Men Intervention'!AX117^3,'Calcs Men Intervention'!U85,'Calcs Men Intervention'!U85^2,1,1),'Social care'!$BG$11:$BM$11)))</f>
        <v>0.11170762534565969</v>
      </c>
      <c r="W44" s="67">
        <f>EXP(SUMPRODUCT(CHOOSE({1,2,3,4,5,6,7},'Calcs Men Intervention'!AY117,'Calcs Men Intervention'!AY117^2,'Calcs Men Intervention'!AY117^3,'Calcs Men Intervention'!V85,'Calcs Men Intervention'!V85^2,1,1),'Social care'!$BG$11:$BM$11))/(1+EXP(SUMPRODUCT(CHOOSE({1,2,3,4,5,6,7},'Calcs Men Intervention'!AY117,'Calcs Men Intervention'!AY117^2,'Calcs Men Intervention'!AY117^3,'Calcs Men Intervention'!V85,'Calcs Men Intervention'!V85^2,1,1),'Social care'!$BG$11:$BM$11)))</f>
        <v>0.11749571429145032</v>
      </c>
      <c r="X44" s="67">
        <f>EXP(SUMPRODUCT(CHOOSE({1,2,3,4,5,6,7},'Calcs Men Intervention'!AZ117,'Calcs Men Intervention'!AZ117^2,'Calcs Men Intervention'!AZ117^3,'Calcs Men Intervention'!W85,'Calcs Men Intervention'!W85^2,1,1),'Social care'!$BG$11:$BM$11))/(1+EXP(SUMPRODUCT(CHOOSE({1,2,3,4,5,6,7},'Calcs Men Intervention'!AZ117,'Calcs Men Intervention'!AZ117^2,'Calcs Men Intervention'!AZ117^3,'Calcs Men Intervention'!W85,'Calcs Men Intervention'!W85^2,1,1),'Social care'!$BG$11:$BM$11)))</f>
        <v>0.12410277152844469</v>
      </c>
      <c r="Y44" s="67">
        <f>EXP(SUMPRODUCT(CHOOSE({1,2,3,4,5,6,7},'Calcs Men Intervention'!BA117,'Calcs Men Intervention'!BA117^2,'Calcs Men Intervention'!BA117^3,'Calcs Men Intervention'!X85,'Calcs Men Intervention'!X85^2,1,1),'Social care'!$BG$11:$BM$11))/(1+EXP(SUMPRODUCT(CHOOSE({1,2,3,4,5,6,7},'Calcs Men Intervention'!BA117,'Calcs Men Intervention'!BA117^2,'Calcs Men Intervention'!BA117^3,'Calcs Men Intervention'!X85,'Calcs Men Intervention'!X85^2,1,1),'Social care'!$BG$11:$BM$11)))</f>
        <v>0.13038234123571155</v>
      </c>
      <c r="Z44" s="67">
        <f>EXP(SUMPRODUCT(CHOOSE({1,2,3,4,5,6,7},'Calcs Men Intervention'!BB117,'Calcs Men Intervention'!BB117^2,'Calcs Men Intervention'!BB117^3,'Calcs Men Intervention'!Y85,'Calcs Men Intervention'!Y85^2,1,1),'Social care'!$BG$11:$BM$11))/(1+EXP(SUMPRODUCT(CHOOSE({1,2,3,4,5,6,7},'Calcs Men Intervention'!BB117,'Calcs Men Intervention'!BB117^2,'Calcs Men Intervention'!BB117^3,'Calcs Men Intervention'!Y85,'Calcs Men Intervention'!Y85^2,1,1),'Social care'!$BG$11:$BM$11)))</f>
        <v>0.13622578477794975</v>
      </c>
      <c r="AA44" s="67">
        <f>EXP(SUMPRODUCT(CHOOSE({1,2,3,4,5,6,7},'Calcs Men Intervention'!BC117,'Calcs Men Intervention'!BC117^2,'Calcs Men Intervention'!BC117^3,'Calcs Men Intervention'!Z85,'Calcs Men Intervention'!Z85^2,1,1),'Social care'!$BG$11:$BM$11))/(1+EXP(SUMPRODUCT(CHOOSE({1,2,3,4,5,6,7},'Calcs Men Intervention'!BC117,'Calcs Men Intervention'!BC117^2,'Calcs Men Intervention'!BC117^3,'Calcs Men Intervention'!Z85,'Calcs Men Intervention'!Z85^2,1,1),'Social care'!$BG$11:$BM$11)))</f>
        <v>0.14286276318442523</v>
      </c>
      <c r="AB44" s="67">
        <f>EXP(SUMPRODUCT(CHOOSE({1,2,3,4,5,6,7},'Calcs Men Intervention'!BD117,'Calcs Men Intervention'!BD117^2,'Calcs Men Intervention'!BD117^3,'Calcs Men Intervention'!AA85,'Calcs Men Intervention'!AA85^2,1,1),'Social care'!$BG$11:$BM$11))/(1+EXP(SUMPRODUCT(CHOOSE({1,2,3,4,5,6,7},'Calcs Men Intervention'!BD117,'Calcs Men Intervention'!BD117^2,'Calcs Men Intervention'!BD117^3,'Calcs Men Intervention'!AA85,'Calcs Men Intervention'!AA85^2,1,1),'Social care'!$BG$11:$BM$11)))</f>
        <v>0.15036565562850018</v>
      </c>
      <c r="AE44" s="1">
        <v>9</v>
      </c>
      <c r="AF44" s="185"/>
      <c r="AG44" s="185">
        <f>D44*'Calcs Men No Intervention'!D51*HCW_cost_year</f>
        <v>0</v>
      </c>
      <c r="AH44" s="185">
        <f>E44*'Calcs Men No Intervention'!E51*HCW_cost_year</f>
        <v>0</v>
      </c>
      <c r="AI44" s="185">
        <f>F44*'Calcs Men No Intervention'!F51*HCW_cost_year</f>
        <v>0</v>
      </c>
      <c r="AJ44" s="185">
        <f>G44*'Calcs Men No Intervention'!G51*HCW_cost_year</f>
        <v>0</v>
      </c>
      <c r="AK44" s="185">
        <f>H44*'Calcs Men No Intervention'!H51*HCW_cost_year</f>
        <v>0</v>
      </c>
      <c r="AL44" s="185">
        <f>I44*'Calcs Men No Intervention'!I51*HCW_cost_year</f>
        <v>0</v>
      </c>
      <c r="AM44" s="185">
        <f>J44*'Calcs Men No Intervention'!J51*HCW_cost_year</f>
        <v>0</v>
      </c>
      <c r="AN44" s="185">
        <f>K44*'Calcs Men No Intervention'!K51*HCW_cost_year</f>
        <v>0</v>
      </c>
      <c r="AO44" s="185">
        <f>L44*'Calcs Men No Intervention'!L51*HCW_cost_year</f>
        <v>0</v>
      </c>
      <c r="AP44" s="185">
        <f>M44*'Calcs Men No Intervention'!M51*HCW_cost_year</f>
        <v>0</v>
      </c>
      <c r="AQ44" s="185">
        <f>N44*'Calcs Men No Intervention'!N51*HCW_cost_year</f>
        <v>0</v>
      </c>
      <c r="AR44" s="185">
        <f>O44*'Calcs Men No Intervention'!O51*HCW_cost_year</f>
        <v>0</v>
      </c>
      <c r="AS44" s="185">
        <f>P44*'Calcs Men No Intervention'!P51*HCW_cost_year</f>
        <v>0</v>
      </c>
      <c r="AT44" s="185">
        <f>Q44*'Calcs Men No Intervention'!Q51*HCW_cost_year</f>
        <v>0</v>
      </c>
      <c r="AU44" s="185">
        <f>R44*'Calcs Men No Intervention'!R51*HCW_cost_year</f>
        <v>0</v>
      </c>
      <c r="AV44" s="185">
        <f>S44*'Calcs Men No Intervention'!S51*HCW_cost_year</f>
        <v>0</v>
      </c>
      <c r="AW44" s="185">
        <f>T44*'Calcs Men No Intervention'!T51*HCW_cost_year</f>
        <v>0</v>
      </c>
      <c r="AX44" s="185">
        <f>U44*'Calcs Men No Intervention'!U51*HCW_cost_year</f>
        <v>0</v>
      </c>
      <c r="AY44" s="185">
        <f>V44*'Calcs Men No Intervention'!V51*HCW_cost_year</f>
        <v>0</v>
      </c>
      <c r="AZ44" s="185">
        <f>W44*'Calcs Men No Intervention'!W51*HCW_cost_year</f>
        <v>0</v>
      </c>
      <c r="BA44" s="185">
        <f>X44*'Calcs Men No Intervention'!X51*HCW_cost_year</f>
        <v>0</v>
      </c>
      <c r="BB44" s="185">
        <f>Y44*'Calcs Men No Intervention'!Y51*HCW_cost_year</f>
        <v>0</v>
      </c>
      <c r="BC44" s="185">
        <f>Z44*'Calcs Men No Intervention'!Z51*HCW_cost_year</f>
        <v>0</v>
      </c>
      <c r="BD44" s="185">
        <f>AA44*'Calcs Men No Intervention'!AA51*HCW_cost_year</f>
        <v>0</v>
      </c>
      <c r="BE44" s="185">
        <f>AB44*'Calcs Men No Intervention'!AB51*HCW_cost_year</f>
        <v>0</v>
      </c>
    </row>
    <row r="45" spans="2:60" x14ac:dyDescent="0.3">
      <c r="B45" s="1">
        <v>10</v>
      </c>
      <c r="C45" s="67"/>
      <c r="D45" s="67"/>
      <c r="E45" s="67"/>
      <c r="F45" s="67"/>
      <c r="G45" s="67"/>
      <c r="H45" s="67"/>
      <c r="I45" s="67"/>
      <c r="J45" s="67"/>
      <c r="K45" s="67"/>
      <c r="L45" s="67"/>
      <c r="M45" s="67">
        <f>EXP(SUMPRODUCT(CHOOSE({1,2,3,4,5,6,7},'Calcs Men Intervention'!AO118,'Calcs Men Intervention'!AO118^2,'Calcs Men Intervention'!AO118^3,'Calcs Men Intervention'!L86,'Calcs Men Intervention'!L86^2,1,1),'Social care'!$BG$11:$BM$11))/(1+EXP(SUMPRODUCT(CHOOSE({1,2,3,4,5,6,7},'Calcs Men Intervention'!AO118,'Calcs Men Intervention'!AO118^2,'Calcs Men Intervention'!AO118^3,'Calcs Men Intervention'!L86,'Calcs Men Intervention'!L86^2,1,1),'Social care'!$BG$11:$BM$11)))</f>
        <v>9.7288180199485097E-2</v>
      </c>
      <c r="N45" s="67">
        <f>EXP(SUMPRODUCT(CHOOSE({1,2,3,4,5,6,7},'Calcs Men Intervention'!AP118,'Calcs Men Intervention'!AP118^2,'Calcs Men Intervention'!AP118^3,'Calcs Men Intervention'!M86,'Calcs Men Intervention'!M86^2,1,1),'Social care'!$BG$11:$BM$11))/(1+EXP(SUMPRODUCT(CHOOSE({1,2,3,4,5,6,7},'Calcs Men Intervention'!AP118,'Calcs Men Intervention'!AP118^2,'Calcs Men Intervention'!AP118^3,'Calcs Men Intervention'!M86,'Calcs Men Intervention'!M86^2,1,1),'Social care'!$BG$11:$BM$11)))</f>
        <v>8.8283578282126934E-2</v>
      </c>
      <c r="O45" s="67">
        <f>EXP(SUMPRODUCT(CHOOSE({1,2,3,4,5,6,7},'Calcs Men Intervention'!AQ118,'Calcs Men Intervention'!AQ118^2,'Calcs Men Intervention'!AQ118^3,'Calcs Men Intervention'!N86,'Calcs Men Intervention'!N86^2,1,1),'Social care'!$BG$11:$BM$11))/(1+EXP(SUMPRODUCT(CHOOSE({1,2,3,4,5,6,7},'Calcs Men Intervention'!AQ118,'Calcs Men Intervention'!AQ118^2,'Calcs Men Intervention'!AQ118^3,'Calcs Men Intervention'!N86,'Calcs Men Intervention'!N86^2,1,1),'Social care'!$BG$11:$BM$11)))</f>
        <v>8.8230086713263545E-2</v>
      </c>
      <c r="P45" s="67">
        <f>EXP(SUMPRODUCT(CHOOSE({1,2,3,4,5,6,7},'Calcs Men Intervention'!AR118,'Calcs Men Intervention'!AR118^2,'Calcs Men Intervention'!AR118^3,'Calcs Men Intervention'!O86,'Calcs Men Intervention'!O86^2,1,1),'Social care'!$BG$11:$BM$11))/(1+EXP(SUMPRODUCT(CHOOSE({1,2,3,4,5,6,7},'Calcs Men Intervention'!AR118,'Calcs Men Intervention'!AR118^2,'Calcs Men Intervention'!AR118^3,'Calcs Men Intervention'!O86,'Calcs Men Intervention'!O86^2,1,1),'Social care'!$BG$11:$BM$11)))</f>
        <v>8.9298085940339639E-2</v>
      </c>
      <c r="Q45" s="67">
        <f>EXP(SUMPRODUCT(CHOOSE({1,2,3,4,5,6,7},'Calcs Men Intervention'!AS118,'Calcs Men Intervention'!AS118^2,'Calcs Men Intervention'!AS118^3,'Calcs Men Intervention'!P86,'Calcs Men Intervention'!P86^2,1,1),'Social care'!$BG$11:$BM$11))/(1+EXP(SUMPRODUCT(CHOOSE({1,2,3,4,5,6,7},'Calcs Men Intervention'!AS118,'Calcs Men Intervention'!AS118^2,'Calcs Men Intervention'!AS118^3,'Calcs Men Intervention'!P86,'Calcs Men Intervention'!P86^2,1,1),'Social care'!$BG$11:$BM$11)))</f>
        <v>9.0849424065728851E-2</v>
      </c>
      <c r="R45" s="67">
        <f>EXP(SUMPRODUCT(CHOOSE({1,2,3,4,5,6,7},'Calcs Men Intervention'!AT118,'Calcs Men Intervention'!AT118^2,'Calcs Men Intervention'!AT118^3,'Calcs Men Intervention'!Q86,'Calcs Men Intervention'!Q86^2,1,1),'Social care'!$BG$11:$BM$11))/(1+EXP(SUMPRODUCT(CHOOSE({1,2,3,4,5,6,7},'Calcs Men Intervention'!AT118,'Calcs Men Intervention'!AT118^2,'Calcs Men Intervention'!AT118^3,'Calcs Men Intervention'!Q86,'Calcs Men Intervention'!Q86^2,1,1),'Social care'!$BG$11:$BM$11)))</f>
        <v>9.2900413407983745E-2</v>
      </c>
      <c r="S45" s="67">
        <f>EXP(SUMPRODUCT(CHOOSE({1,2,3,4,5,6,7},'Calcs Men Intervention'!AU118,'Calcs Men Intervention'!AU118^2,'Calcs Men Intervention'!AU118^3,'Calcs Men Intervention'!R86,'Calcs Men Intervention'!R86^2,1,1),'Social care'!$BG$11:$BM$11))/(1+EXP(SUMPRODUCT(CHOOSE({1,2,3,4,5,6,7},'Calcs Men Intervention'!AU118,'Calcs Men Intervention'!AU118^2,'Calcs Men Intervention'!AU118^3,'Calcs Men Intervention'!R86,'Calcs Men Intervention'!R86^2,1,1),'Social care'!$BG$11:$BM$11)))</f>
        <v>9.547412715780923E-2</v>
      </c>
      <c r="T45" s="67">
        <f>EXP(SUMPRODUCT(CHOOSE({1,2,3,4,5,6,7},'Calcs Men Intervention'!AV118,'Calcs Men Intervention'!AV118^2,'Calcs Men Intervention'!AV118^3,'Calcs Men Intervention'!S86,'Calcs Men Intervention'!S86^2,1,1),'Social care'!$BG$11:$BM$11))/(1+EXP(SUMPRODUCT(CHOOSE({1,2,3,4,5,6,7},'Calcs Men Intervention'!AV118,'Calcs Men Intervention'!AV118^2,'Calcs Men Intervention'!AV118^3,'Calcs Men Intervention'!S86,'Calcs Men Intervention'!S86^2,1,1),'Social care'!$BG$11:$BM$11)))</f>
        <v>9.8600598584693985E-2</v>
      </c>
      <c r="U45" s="67">
        <f>EXP(SUMPRODUCT(CHOOSE({1,2,3,4,5,6,7},'Calcs Men Intervention'!AW118,'Calcs Men Intervention'!AW118^2,'Calcs Men Intervention'!AW118^3,'Calcs Men Intervention'!T86,'Calcs Men Intervention'!T86^2,1,1),'Social care'!$BG$11:$BM$11))/(1+EXP(SUMPRODUCT(CHOOSE({1,2,3,4,5,6,7},'Calcs Men Intervention'!AW118,'Calcs Men Intervention'!AW118^2,'Calcs Men Intervention'!AW118^3,'Calcs Men Intervention'!T86,'Calcs Men Intervention'!T86^2,1,1),'Social care'!$BG$11:$BM$11)))</f>
        <v>0.10231710162108359</v>
      </c>
      <c r="V45" s="67">
        <f>EXP(SUMPRODUCT(CHOOSE({1,2,3,4,5,6,7},'Calcs Men Intervention'!AX118,'Calcs Men Intervention'!AX118^2,'Calcs Men Intervention'!AX118^3,'Calcs Men Intervention'!U86,'Calcs Men Intervention'!U86^2,1,1),'Social care'!$BG$11:$BM$11))/(1+EXP(SUMPRODUCT(CHOOSE({1,2,3,4,5,6,7},'Calcs Men Intervention'!AX118,'Calcs Men Intervention'!AX118^2,'Calcs Men Intervention'!AX118^3,'Calcs Men Intervention'!U86,'Calcs Men Intervention'!U86^2,1,1),'Social care'!$BG$11:$BM$11)))</f>
        <v>0.10666849725990594</v>
      </c>
      <c r="W45" s="67">
        <f>EXP(SUMPRODUCT(CHOOSE({1,2,3,4,5,6,7},'Calcs Men Intervention'!AY118,'Calcs Men Intervention'!AY118^2,'Calcs Men Intervention'!AY118^3,'Calcs Men Intervention'!V86,'Calcs Men Intervention'!V86^2,1,1),'Social care'!$BG$11:$BM$11))/(1+EXP(SUMPRODUCT(CHOOSE({1,2,3,4,5,6,7},'Calcs Men Intervention'!AY118,'Calcs Men Intervention'!AY118^2,'Calcs Men Intervention'!AY118^3,'Calcs Men Intervention'!V86,'Calcs Men Intervention'!V86^2,1,1),'Social care'!$BG$11:$BM$11)))</f>
        <v>0.11170762534565969</v>
      </c>
      <c r="X45" s="67">
        <f>EXP(SUMPRODUCT(CHOOSE({1,2,3,4,5,6,7},'Calcs Men Intervention'!AZ118,'Calcs Men Intervention'!AZ118^2,'Calcs Men Intervention'!AZ118^3,'Calcs Men Intervention'!W86,'Calcs Men Intervention'!W86^2,1,1),'Social care'!$BG$11:$BM$11))/(1+EXP(SUMPRODUCT(CHOOSE({1,2,3,4,5,6,7},'Calcs Men Intervention'!AZ118,'Calcs Men Intervention'!AZ118^2,'Calcs Men Intervention'!AZ118^3,'Calcs Men Intervention'!W86,'Calcs Men Intervention'!W86^2,1,1),'Social care'!$BG$11:$BM$11)))</f>
        <v>0.11749571429145032</v>
      </c>
      <c r="Y45" s="67">
        <f>EXP(SUMPRODUCT(CHOOSE({1,2,3,4,5,6,7},'Calcs Men Intervention'!BA118,'Calcs Men Intervention'!BA118^2,'Calcs Men Intervention'!BA118^3,'Calcs Men Intervention'!X86,'Calcs Men Intervention'!X86^2,1,1),'Social care'!$BG$11:$BM$11))/(1+EXP(SUMPRODUCT(CHOOSE({1,2,3,4,5,6,7},'Calcs Men Intervention'!BA118,'Calcs Men Intervention'!BA118^2,'Calcs Men Intervention'!BA118^3,'Calcs Men Intervention'!X86,'Calcs Men Intervention'!X86^2,1,1),'Social care'!$BG$11:$BM$11)))</f>
        <v>0.12410277152844469</v>
      </c>
      <c r="Z45" s="67">
        <f>EXP(SUMPRODUCT(CHOOSE({1,2,3,4,5,6,7},'Calcs Men Intervention'!BB118,'Calcs Men Intervention'!BB118^2,'Calcs Men Intervention'!BB118^3,'Calcs Men Intervention'!Y86,'Calcs Men Intervention'!Y86^2,1,1),'Social care'!$BG$11:$BM$11))/(1+EXP(SUMPRODUCT(CHOOSE({1,2,3,4,5,6,7},'Calcs Men Intervention'!BB118,'Calcs Men Intervention'!BB118^2,'Calcs Men Intervention'!BB118^3,'Calcs Men Intervention'!Y86,'Calcs Men Intervention'!Y86^2,1,1),'Social care'!$BG$11:$BM$11)))</f>
        <v>0.13038234123571155</v>
      </c>
      <c r="AA45" s="67">
        <f>EXP(SUMPRODUCT(CHOOSE({1,2,3,4,5,6,7},'Calcs Men Intervention'!BC118,'Calcs Men Intervention'!BC118^2,'Calcs Men Intervention'!BC118^3,'Calcs Men Intervention'!Z86,'Calcs Men Intervention'!Z86^2,1,1),'Social care'!$BG$11:$BM$11))/(1+EXP(SUMPRODUCT(CHOOSE({1,2,3,4,5,6,7},'Calcs Men Intervention'!BC118,'Calcs Men Intervention'!BC118^2,'Calcs Men Intervention'!BC118^3,'Calcs Men Intervention'!Z86,'Calcs Men Intervention'!Z86^2,1,1),'Social care'!$BG$11:$BM$11)))</f>
        <v>0.13622578477794975</v>
      </c>
      <c r="AB45" s="67">
        <f>EXP(SUMPRODUCT(CHOOSE({1,2,3,4,5,6,7},'Calcs Men Intervention'!BD118,'Calcs Men Intervention'!BD118^2,'Calcs Men Intervention'!BD118^3,'Calcs Men Intervention'!AA86,'Calcs Men Intervention'!AA86^2,1,1),'Social care'!$BG$11:$BM$11))/(1+EXP(SUMPRODUCT(CHOOSE({1,2,3,4,5,6,7},'Calcs Men Intervention'!BD118,'Calcs Men Intervention'!BD118^2,'Calcs Men Intervention'!BD118^3,'Calcs Men Intervention'!AA86,'Calcs Men Intervention'!AA86^2,1,1),'Social care'!$BG$11:$BM$11)))</f>
        <v>0.14286276318442523</v>
      </c>
      <c r="AE45" s="1">
        <v>10</v>
      </c>
      <c r="AF45" s="185"/>
      <c r="AG45" s="185">
        <f>D45*'Calcs Men No Intervention'!D52*HCW_cost_year</f>
        <v>0</v>
      </c>
      <c r="AH45" s="185">
        <f>E45*'Calcs Men No Intervention'!E52*HCW_cost_year</f>
        <v>0</v>
      </c>
      <c r="AI45" s="185">
        <f>F45*'Calcs Men No Intervention'!F52*HCW_cost_year</f>
        <v>0</v>
      </c>
      <c r="AJ45" s="185">
        <f>G45*'Calcs Men No Intervention'!G52*HCW_cost_year</f>
        <v>0</v>
      </c>
      <c r="AK45" s="185">
        <f>H45*'Calcs Men No Intervention'!H52*HCW_cost_year</f>
        <v>0</v>
      </c>
      <c r="AL45" s="185">
        <f>I45*'Calcs Men No Intervention'!I52*HCW_cost_year</f>
        <v>0</v>
      </c>
      <c r="AM45" s="185">
        <f>J45*'Calcs Men No Intervention'!J52*HCW_cost_year</f>
        <v>0</v>
      </c>
      <c r="AN45" s="185">
        <f>K45*'Calcs Men No Intervention'!K52*HCW_cost_year</f>
        <v>0</v>
      </c>
      <c r="AO45" s="185">
        <f>L45*'Calcs Men No Intervention'!L52*HCW_cost_year</f>
        <v>0</v>
      </c>
      <c r="AP45" s="185">
        <f>M45*'Calcs Men No Intervention'!M52*HCW_cost_year</f>
        <v>0</v>
      </c>
      <c r="AQ45" s="185">
        <f>N45*'Calcs Men No Intervention'!N52*HCW_cost_year</f>
        <v>0</v>
      </c>
      <c r="AR45" s="185">
        <f>O45*'Calcs Men No Intervention'!O52*HCW_cost_year</f>
        <v>0</v>
      </c>
      <c r="AS45" s="185">
        <f>P45*'Calcs Men No Intervention'!P52*HCW_cost_year</f>
        <v>0</v>
      </c>
      <c r="AT45" s="185">
        <f>Q45*'Calcs Men No Intervention'!Q52*HCW_cost_year</f>
        <v>0</v>
      </c>
      <c r="AU45" s="185">
        <f>R45*'Calcs Men No Intervention'!R52*HCW_cost_year</f>
        <v>0</v>
      </c>
      <c r="AV45" s="185">
        <f>S45*'Calcs Men No Intervention'!S52*HCW_cost_year</f>
        <v>0</v>
      </c>
      <c r="AW45" s="185">
        <f>T45*'Calcs Men No Intervention'!T52*HCW_cost_year</f>
        <v>0</v>
      </c>
      <c r="AX45" s="185">
        <f>U45*'Calcs Men No Intervention'!U52*HCW_cost_year</f>
        <v>0</v>
      </c>
      <c r="AY45" s="185">
        <f>V45*'Calcs Men No Intervention'!V52*HCW_cost_year</f>
        <v>0</v>
      </c>
      <c r="AZ45" s="185">
        <f>W45*'Calcs Men No Intervention'!W52*HCW_cost_year</f>
        <v>0</v>
      </c>
      <c r="BA45" s="185">
        <f>X45*'Calcs Men No Intervention'!X52*HCW_cost_year</f>
        <v>0</v>
      </c>
      <c r="BB45" s="185">
        <f>Y45*'Calcs Men No Intervention'!Y52*HCW_cost_year</f>
        <v>0</v>
      </c>
      <c r="BC45" s="185">
        <f>Z45*'Calcs Men No Intervention'!Z52*HCW_cost_year</f>
        <v>0</v>
      </c>
      <c r="BD45" s="185">
        <f>AA45*'Calcs Men No Intervention'!AA52*HCW_cost_year</f>
        <v>0</v>
      </c>
      <c r="BE45" s="185">
        <f>AB45*'Calcs Men No Intervention'!AB52*HCW_cost_year</f>
        <v>0</v>
      </c>
    </row>
    <row r="46" spans="2:60" x14ac:dyDescent="0.3">
      <c r="B46" s="1">
        <v>11</v>
      </c>
      <c r="C46" s="67"/>
      <c r="D46" s="67"/>
      <c r="E46" s="67"/>
      <c r="F46" s="67"/>
      <c r="G46" s="67"/>
      <c r="H46" s="67"/>
      <c r="I46" s="67"/>
      <c r="J46" s="67"/>
      <c r="K46" s="67"/>
      <c r="L46" s="67"/>
      <c r="M46" s="67"/>
      <c r="N46" s="67">
        <f>EXP(SUMPRODUCT(CHOOSE({1,2,3,4,5,6,7},'Calcs Men Intervention'!AP119,'Calcs Men Intervention'!AP119^2,'Calcs Men Intervention'!AP119^3,'Calcs Men Intervention'!M87,'Calcs Men Intervention'!M87^2,1,1),'Social care'!$BG$11:$BM$11))/(1+EXP(SUMPRODUCT(CHOOSE({1,2,3,4,5,6,7},'Calcs Men Intervention'!AP119,'Calcs Men Intervention'!AP119^2,'Calcs Men Intervention'!AP119^3,'Calcs Men Intervention'!M87,'Calcs Men Intervention'!M87^2,1,1),'Social care'!$BG$11:$BM$11)))</f>
        <v>9.7288180199485097E-2</v>
      </c>
      <c r="O46" s="67">
        <f>EXP(SUMPRODUCT(CHOOSE({1,2,3,4,5,6,7},'Calcs Men Intervention'!AQ119,'Calcs Men Intervention'!AQ119^2,'Calcs Men Intervention'!AQ119^3,'Calcs Men Intervention'!N87,'Calcs Men Intervention'!N87^2,1,1),'Social care'!$BG$11:$BM$11))/(1+EXP(SUMPRODUCT(CHOOSE({1,2,3,4,5,6,7},'Calcs Men Intervention'!AQ119,'Calcs Men Intervention'!AQ119^2,'Calcs Men Intervention'!AQ119^3,'Calcs Men Intervention'!N87,'Calcs Men Intervention'!N87^2,1,1),'Social care'!$BG$11:$BM$11)))</f>
        <v>8.8283578282126934E-2</v>
      </c>
      <c r="P46" s="67">
        <f>EXP(SUMPRODUCT(CHOOSE({1,2,3,4,5,6,7},'Calcs Men Intervention'!AR119,'Calcs Men Intervention'!AR119^2,'Calcs Men Intervention'!AR119^3,'Calcs Men Intervention'!O87,'Calcs Men Intervention'!O87^2,1,1),'Social care'!$BG$11:$BM$11))/(1+EXP(SUMPRODUCT(CHOOSE({1,2,3,4,5,6,7},'Calcs Men Intervention'!AR119,'Calcs Men Intervention'!AR119^2,'Calcs Men Intervention'!AR119^3,'Calcs Men Intervention'!O87,'Calcs Men Intervention'!O87^2,1,1),'Social care'!$BG$11:$BM$11)))</f>
        <v>8.8230086713263545E-2</v>
      </c>
      <c r="Q46" s="67">
        <f>EXP(SUMPRODUCT(CHOOSE({1,2,3,4,5,6,7},'Calcs Men Intervention'!AS119,'Calcs Men Intervention'!AS119^2,'Calcs Men Intervention'!AS119^3,'Calcs Men Intervention'!P87,'Calcs Men Intervention'!P87^2,1,1),'Social care'!$BG$11:$BM$11))/(1+EXP(SUMPRODUCT(CHOOSE({1,2,3,4,5,6,7},'Calcs Men Intervention'!AS119,'Calcs Men Intervention'!AS119^2,'Calcs Men Intervention'!AS119^3,'Calcs Men Intervention'!P87,'Calcs Men Intervention'!P87^2,1,1),'Social care'!$BG$11:$BM$11)))</f>
        <v>8.9298085940339639E-2</v>
      </c>
      <c r="R46" s="67">
        <f>EXP(SUMPRODUCT(CHOOSE({1,2,3,4,5,6,7},'Calcs Men Intervention'!AT119,'Calcs Men Intervention'!AT119^2,'Calcs Men Intervention'!AT119^3,'Calcs Men Intervention'!Q87,'Calcs Men Intervention'!Q87^2,1,1),'Social care'!$BG$11:$BM$11))/(1+EXP(SUMPRODUCT(CHOOSE({1,2,3,4,5,6,7},'Calcs Men Intervention'!AT119,'Calcs Men Intervention'!AT119^2,'Calcs Men Intervention'!AT119^3,'Calcs Men Intervention'!Q87,'Calcs Men Intervention'!Q87^2,1,1),'Social care'!$BG$11:$BM$11)))</f>
        <v>9.0849424065728851E-2</v>
      </c>
      <c r="S46" s="67">
        <f>EXP(SUMPRODUCT(CHOOSE({1,2,3,4,5,6,7},'Calcs Men Intervention'!AU119,'Calcs Men Intervention'!AU119^2,'Calcs Men Intervention'!AU119^3,'Calcs Men Intervention'!R87,'Calcs Men Intervention'!R87^2,1,1),'Social care'!$BG$11:$BM$11))/(1+EXP(SUMPRODUCT(CHOOSE({1,2,3,4,5,6,7},'Calcs Men Intervention'!AU119,'Calcs Men Intervention'!AU119^2,'Calcs Men Intervention'!AU119^3,'Calcs Men Intervention'!R87,'Calcs Men Intervention'!R87^2,1,1),'Social care'!$BG$11:$BM$11)))</f>
        <v>9.2900413407983745E-2</v>
      </c>
      <c r="T46" s="67">
        <f>EXP(SUMPRODUCT(CHOOSE({1,2,3,4,5,6,7},'Calcs Men Intervention'!AV119,'Calcs Men Intervention'!AV119^2,'Calcs Men Intervention'!AV119^3,'Calcs Men Intervention'!S87,'Calcs Men Intervention'!S87^2,1,1),'Social care'!$BG$11:$BM$11))/(1+EXP(SUMPRODUCT(CHOOSE({1,2,3,4,5,6,7},'Calcs Men Intervention'!AV119,'Calcs Men Intervention'!AV119^2,'Calcs Men Intervention'!AV119^3,'Calcs Men Intervention'!S87,'Calcs Men Intervention'!S87^2,1,1),'Social care'!$BG$11:$BM$11)))</f>
        <v>9.547412715780923E-2</v>
      </c>
      <c r="U46" s="67">
        <f>EXP(SUMPRODUCT(CHOOSE({1,2,3,4,5,6,7},'Calcs Men Intervention'!AW119,'Calcs Men Intervention'!AW119^2,'Calcs Men Intervention'!AW119^3,'Calcs Men Intervention'!T87,'Calcs Men Intervention'!T87^2,1,1),'Social care'!$BG$11:$BM$11))/(1+EXP(SUMPRODUCT(CHOOSE({1,2,3,4,5,6,7},'Calcs Men Intervention'!AW119,'Calcs Men Intervention'!AW119^2,'Calcs Men Intervention'!AW119^3,'Calcs Men Intervention'!T87,'Calcs Men Intervention'!T87^2,1,1),'Social care'!$BG$11:$BM$11)))</f>
        <v>9.8600598584693985E-2</v>
      </c>
      <c r="V46" s="67">
        <f>EXP(SUMPRODUCT(CHOOSE({1,2,3,4,5,6,7},'Calcs Men Intervention'!AX119,'Calcs Men Intervention'!AX119^2,'Calcs Men Intervention'!AX119^3,'Calcs Men Intervention'!U87,'Calcs Men Intervention'!U87^2,1,1),'Social care'!$BG$11:$BM$11))/(1+EXP(SUMPRODUCT(CHOOSE({1,2,3,4,5,6,7},'Calcs Men Intervention'!AX119,'Calcs Men Intervention'!AX119^2,'Calcs Men Intervention'!AX119^3,'Calcs Men Intervention'!U87,'Calcs Men Intervention'!U87^2,1,1),'Social care'!$BG$11:$BM$11)))</f>
        <v>0.10231710162108359</v>
      </c>
      <c r="W46" s="67">
        <f>EXP(SUMPRODUCT(CHOOSE({1,2,3,4,5,6,7},'Calcs Men Intervention'!AY119,'Calcs Men Intervention'!AY119^2,'Calcs Men Intervention'!AY119^3,'Calcs Men Intervention'!V87,'Calcs Men Intervention'!V87^2,1,1),'Social care'!$BG$11:$BM$11))/(1+EXP(SUMPRODUCT(CHOOSE({1,2,3,4,5,6,7},'Calcs Men Intervention'!AY119,'Calcs Men Intervention'!AY119^2,'Calcs Men Intervention'!AY119^3,'Calcs Men Intervention'!V87,'Calcs Men Intervention'!V87^2,1,1),'Social care'!$BG$11:$BM$11)))</f>
        <v>0.10666849725990594</v>
      </c>
      <c r="X46" s="67">
        <f>EXP(SUMPRODUCT(CHOOSE({1,2,3,4,5,6,7},'Calcs Men Intervention'!AZ119,'Calcs Men Intervention'!AZ119^2,'Calcs Men Intervention'!AZ119^3,'Calcs Men Intervention'!W87,'Calcs Men Intervention'!W87^2,1,1),'Social care'!$BG$11:$BM$11))/(1+EXP(SUMPRODUCT(CHOOSE({1,2,3,4,5,6,7},'Calcs Men Intervention'!AZ119,'Calcs Men Intervention'!AZ119^2,'Calcs Men Intervention'!AZ119^3,'Calcs Men Intervention'!W87,'Calcs Men Intervention'!W87^2,1,1),'Social care'!$BG$11:$BM$11)))</f>
        <v>0.11170762534565969</v>
      </c>
      <c r="Y46" s="67">
        <f>EXP(SUMPRODUCT(CHOOSE({1,2,3,4,5,6,7},'Calcs Men Intervention'!BA119,'Calcs Men Intervention'!BA119^2,'Calcs Men Intervention'!BA119^3,'Calcs Men Intervention'!X87,'Calcs Men Intervention'!X87^2,1,1),'Social care'!$BG$11:$BM$11))/(1+EXP(SUMPRODUCT(CHOOSE({1,2,3,4,5,6,7},'Calcs Men Intervention'!BA119,'Calcs Men Intervention'!BA119^2,'Calcs Men Intervention'!BA119^3,'Calcs Men Intervention'!X87,'Calcs Men Intervention'!X87^2,1,1),'Social care'!$BG$11:$BM$11)))</f>
        <v>0.11749571429145032</v>
      </c>
      <c r="Z46" s="67">
        <f>EXP(SUMPRODUCT(CHOOSE({1,2,3,4,5,6,7},'Calcs Men Intervention'!BB119,'Calcs Men Intervention'!BB119^2,'Calcs Men Intervention'!BB119^3,'Calcs Men Intervention'!Y87,'Calcs Men Intervention'!Y87^2,1,1),'Social care'!$BG$11:$BM$11))/(1+EXP(SUMPRODUCT(CHOOSE({1,2,3,4,5,6,7},'Calcs Men Intervention'!BB119,'Calcs Men Intervention'!BB119^2,'Calcs Men Intervention'!BB119^3,'Calcs Men Intervention'!Y87,'Calcs Men Intervention'!Y87^2,1,1),'Social care'!$BG$11:$BM$11)))</f>
        <v>0.12410277152844469</v>
      </c>
      <c r="AA46" s="67">
        <f>EXP(SUMPRODUCT(CHOOSE({1,2,3,4,5,6,7},'Calcs Men Intervention'!BC119,'Calcs Men Intervention'!BC119^2,'Calcs Men Intervention'!BC119^3,'Calcs Men Intervention'!Z87,'Calcs Men Intervention'!Z87^2,1,1),'Social care'!$BG$11:$BM$11))/(1+EXP(SUMPRODUCT(CHOOSE({1,2,3,4,5,6,7},'Calcs Men Intervention'!BC119,'Calcs Men Intervention'!BC119^2,'Calcs Men Intervention'!BC119^3,'Calcs Men Intervention'!Z87,'Calcs Men Intervention'!Z87^2,1,1),'Social care'!$BG$11:$BM$11)))</f>
        <v>0.13038234123571155</v>
      </c>
      <c r="AB46" s="67">
        <f>EXP(SUMPRODUCT(CHOOSE({1,2,3,4,5,6,7},'Calcs Men Intervention'!BD119,'Calcs Men Intervention'!BD119^2,'Calcs Men Intervention'!BD119^3,'Calcs Men Intervention'!AA87,'Calcs Men Intervention'!AA87^2,1,1),'Social care'!$BG$11:$BM$11))/(1+EXP(SUMPRODUCT(CHOOSE({1,2,3,4,5,6,7},'Calcs Men Intervention'!BD119,'Calcs Men Intervention'!BD119^2,'Calcs Men Intervention'!BD119^3,'Calcs Men Intervention'!AA87,'Calcs Men Intervention'!AA87^2,1,1),'Social care'!$BG$11:$BM$11)))</f>
        <v>0.13622578477794975</v>
      </c>
      <c r="AE46" s="1">
        <v>11</v>
      </c>
      <c r="AF46" s="185"/>
      <c r="AG46" s="185">
        <f>D46*'Calcs Men No Intervention'!D53*HCW_cost_year</f>
        <v>0</v>
      </c>
      <c r="AH46" s="185">
        <f>E46*'Calcs Men No Intervention'!E53*HCW_cost_year</f>
        <v>0</v>
      </c>
      <c r="AI46" s="185">
        <f>F46*'Calcs Men No Intervention'!F53*HCW_cost_year</f>
        <v>0</v>
      </c>
      <c r="AJ46" s="185">
        <f>G46*'Calcs Men No Intervention'!G53*HCW_cost_year</f>
        <v>0</v>
      </c>
      <c r="AK46" s="185">
        <f>H46*'Calcs Men No Intervention'!H53*HCW_cost_year</f>
        <v>0</v>
      </c>
      <c r="AL46" s="185">
        <f>I46*'Calcs Men No Intervention'!I53*HCW_cost_year</f>
        <v>0</v>
      </c>
      <c r="AM46" s="185">
        <f>J46*'Calcs Men No Intervention'!J53*HCW_cost_year</f>
        <v>0</v>
      </c>
      <c r="AN46" s="185">
        <f>K46*'Calcs Men No Intervention'!K53*HCW_cost_year</f>
        <v>0</v>
      </c>
      <c r="AO46" s="185">
        <f>L46*'Calcs Men No Intervention'!L53*HCW_cost_year</f>
        <v>0</v>
      </c>
      <c r="AP46" s="185">
        <f>M46*'Calcs Men No Intervention'!M53*HCW_cost_year</f>
        <v>0</v>
      </c>
      <c r="AQ46" s="185">
        <f>N46*'Calcs Men No Intervention'!N53*HCW_cost_year</f>
        <v>0</v>
      </c>
      <c r="AR46" s="185">
        <f>O46*'Calcs Men No Intervention'!O53*HCW_cost_year</f>
        <v>0</v>
      </c>
      <c r="AS46" s="185">
        <f>P46*'Calcs Men No Intervention'!P53*HCW_cost_year</f>
        <v>0</v>
      </c>
      <c r="AT46" s="185">
        <f>Q46*'Calcs Men No Intervention'!Q53*HCW_cost_year</f>
        <v>0</v>
      </c>
      <c r="AU46" s="185">
        <f>R46*'Calcs Men No Intervention'!R53*HCW_cost_year</f>
        <v>0</v>
      </c>
      <c r="AV46" s="185">
        <f>S46*'Calcs Men No Intervention'!S53*HCW_cost_year</f>
        <v>0</v>
      </c>
      <c r="AW46" s="185">
        <f>T46*'Calcs Men No Intervention'!T53*HCW_cost_year</f>
        <v>0</v>
      </c>
      <c r="AX46" s="185">
        <f>U46*'Calcs Men No Intervention'!U53*HCW_cost_year</f>
        <v>0</v>
      </c>
      <c r="AY46" s="185">
        <f>V46*'Calcs Men No Intervention'!V53*HCW_cost_year</f>
        <v>0</v>
      </c>
      <c r="AZ46" s="185">
        <f>W46*'Calcs Men No Intervention'!W53*HCW_cost_year</f>
        <v>0</v>
      </c>
      <c r="BA46" s="185">
        <f>X46*'Calcs Men No Intervention'!X53*HCW_cost_year</f>
        <v>0</v>
      </c>
      <c r="BB46" s="185">
        <f>Y46*'Calcs Men No Intervention'!Y53*HCW_cost_year</f>
        <v>0</v>
      </c>
      <c r="BC46" s="185">
        <f>Z46*'Calcs Men No Intervention'!Z53*HCW_cost_year</f>
        <v>0</v>
      </c>
      <c r="BD46" s="185">
        <f>AA46*'Calcs Men No Intervention'!AA53*HCW_cost_year</f>
        <v>0</v>
      </c>
      <c r="BE46" s="185">
        <f>AB46*'Calcs Men No Intervention'!AB53*HCW_cost_year</f>
        <v>0</v>
      </c>
    </row>
    <row r="47" spans="2:60" x14ac:dyDescent="0.3">
      <c r="B47" s="1">
        <v>12</v>
      </c>
      <c r="C47" s="67"/>
      <c r="D47" s="67"/>
      <c r="E47" s="67"/>
      <c r="F47" s="67"/>
      <c r="G47" s="67"/>
      <c r="H47" s="67"/>
      <c r="I47" s="67"/>
      <c r="J47" s="67"/>
      <c r="K47" s="67"/>
      <c r="L47" s="67"/>
      <c r="M47" s="67"/>
      <c r="N47" s="67"/>
      <c r="O47" s="67">
        <f>EXP(SUMPRODUCT(CHOOSE({1,2,3,4,5,6,7},'Calcs Men Intervention'!AQ120,'Calcs Men Intervention'!AQ120^2,'Calcs Men Intervention'!AQ120^3,'Calcs Men Intervention'!N88,'Calcs Men Intervention'!N88^2,1,1),'Social care'!$BG$11:$BM$11))/(1+EXP(SUMPRODUCT(CHOOSE({1,2,3,4,5,6,7},'Calcs Men Intervention'!AQ120,'Calcs Men Intervention'!AQ120^2,'Calcs Men Intervention'!AQ120^3,'Calcs Men Intervention'!N88,'Calcs Men Intervention'!N88^2,1,1),'Social care'!$BG$11:$BM$11)))</f>
        <v>9.7288180199485097E-2</v>
      </c>
      <c r="P47" s="67">
        <f>EXP(SUMPRODUCT(CHOOSE({1,2,3,4,5,6,7},'Calcs Men Intervention'!AR120,'Calcs Men Intervention'!AR120^2,'Calcs Men Intervention'!AR120^3,'Calcs Men Intervention'!O88,'Calcs Men Intervention'!O88^2,1,1),'Social care'!$BG$11:$BM$11))/(1+EXP(SUMPRODUCT(CHOOSE({1,2,3,4,5,6,7},'Calcs Men Intervention'!AR120,'Calcs Men Intervention'!AR120^2,'Calcs Men Intervention'!AR120^3,'Calcs Men Intervention'!O88,'Calcs Men Intervention'!O88^2,1,1),'Social care'!$BG$11:$BM$11)))</f>
        <v>8.8283578282126934E-2</v>
      </c>
      <c r="Q47" s="67">
        <f>EXP(SUMPRODUCT(CHOOSE({1,2,3,4,5,6,7},'Calcs Men Intervention'!AS120,'Calcs Men Intervention'!AS120^2,'Calcs Men Intervention'!AS120^3,'Calcs Men Intervention'!P88,'Calcs Men Intervention'!P88^2,1,1),'Social care'!$BG$11:$BM$11))/(1+EXP(SUMPRODUCT(CHOOSE({1,2,3,4,5,6,7},'Calcs Men Intervention'!AS120,'Calcs Men Intervention'!AS120^2,'Calcs Men Intervention'!AS120^3,'Calcs Men Intervention'!P88,'Calcs Men Intervention'!P88^2,1,1),'Social care'!$BG$11:$BM$11)))</f>
        <v>8.8230086713263545E-2</v>
      </c>
      <c r="R47" s="67">
        <f>EXP(SUMPRODUCT(CHOOSE({1,2,3,4,5,6,7},'Calcs Men Intervention'!AT120,'Calcs Men Intervention'!AT120^2,'Calcs Men Intervention'!AT120^3,'Calcs Men Intervention'!Q88,'Calcs Men Intervention'!Q88^2,1,1),'Social care'!$BG$11:$BM$11))/(1+EXP(SUMPRODUCT(CHOOSE({1,2,3,4,5,6,7},'Calcs Men Intervention'!AT120,'Calcs Men Intervention'!AT120^2,'Calcs Men Intervention'!AT120^3,'Calcs Men Intervention'!Q88,'Calcs Men Intervention'!Q88^2,1,1),'Social care'!$BG$11:$BM$11)))</f>
        <v>8.9298085940339639E-2</v>
      </c>
      <c r="S47" s="67">
        <f>EXP(SUMPRODUCT(CHOOSE({1,2,3,4,5,6,7},'Calcs Men Intervention'!AU120,'Calcs Men Intervention'!AU120^2,'Calcs Men Intervention'!AU120^3,'Calcs Men Intervention'!R88,'Calcs Men Intervention'!R88^2,1,1),'Social care'!$BG$11:$BM$11))/(1+EXP(SUMPRODUCT(CHOOSE({1,2,3,4,5,6,7},'Calcs Men Intervention'!AU120,'Calcs Men Intervention'!AU120^2,'Calcs Men Intervention'!AU120^3,'Calcs Men Intervention'!R88,'Calcs Men Intervention'!R88^2,1,1),'Social care'!$BG$11:$BM$11)))</f>
        <v>9.0849424065728851E-2</v>
      </c>
      <c r="T47" s="67">
        <f>EXP(SUMPRODUCT(CHOOSE({1,2,3,4,5,6,7},'Calcs Men Intervention'!AV120,'Calcs Men Intervention'!AV120^2,'Calcs Men Intervention'!AV120^3,'Calcs Men Intervention'!S88,'Calcs Men Intervention'!S88^2,1,1),'Social care'!$BG$11:$BM$11))/(1+EXP(SUMPRODUCT(CHOOSE({1,2,3,4,5,6,7},'Calcs Men Intervention'!AV120,'Calcs Men Intervention'!AV120^2,'Calcs Men Intervention'!AV120^3,'Calcs Men Intervention'!S88,'Calcs Men Intervention'!S88^2,1,1),'Social care'!$BG$11:$BM$11)))</f>
        <v>9.2900413407983745E-2</v>
      </c>
      <c r="U47" s="67">
        <f>EXP(SUMPRODUCT(CHOOSE({1,2,3,4,5,6,7},'Calcs Men Intervention'!AW120,'Calcs Men Intervention'!AW120^2,'Calcs Men Intervention'!AW120^3,'Calcs Men Intervention'!T88,'Calcs Men Intervention'!T88^2,1,1),'Social care'!$BG$11:$BM$11))/(1+EXP(SUMPRODUCT(CHOOSE({1,2,3,4,5,6,7},'Calcs Men Intervention'!AW120,'Calcs Men Intervention'!AW120^2,'Calcs Men Intervention'!AW120^3,'Calcs Men Intervention'!T88,'Calcs Men Intervention'!T88^2,1,1),'Social care'!$BG$11:$BM$11)))</f>
        <v>9.547412715780923E-2</v>
      </c>
      <c r="V47" s="67">
        <f>EXP(SUMPRODUCT(CHOOSE({1,2,3,4,5,6,7},'Calcs Men Intervention'!AX120,'Calcs Men Intervention'!AX120^2,'Calcs Men Intervention'!AX120^3,'Calcs Men Intervention'!U88,'Calcs Men Intervention'!U88^2,1,1),'Social care'!$BG$11:$BM$11))/(1+EXP(SUMPRODUCT(CHOOSE({1,2,3,4,5,6,7},'Calcs Men Intervention'!AX120,'Calcs Men Intervention'!AX120^2,'Calcs Men Intervention'!AX120^3,'Calcs Men Intervention'!U88,'Calcs Men Intervention'!U88^2,1,1),'Social care'!$BG$11:$BM$11)))</f>
        <v>9.8600598584693985E-2</v>
      </c>
      <c r="W47" s="67">
        <f>EXP(SUMPRODUCT(CHOOSE({1,2,3,4,5,6,7},'Calcs Men Intervention'!AY120,'Calcs Men Intervention'!AY120^2,'Calcs Men Intervention'!AY120^3,'Calcs Men Intervention'!V88,'Calcs Men Intervention'!V88^2,1,1),'Social care'!$BG$11:$BM$11))/(1+EXP(SUMPRODUCT(CHOOSE({1,2,3,4,5,6,7},'Calcs Men Intervention'!AY120,'Calcs Men Intervention'!AY120^2,'Calcs Men Intervention'!AY120^3,'Calcs Men Intervention'!V88,'Calcs Men Intervention'!V88^2,1,1),'Social care'!$BG$11:$BM$11)))</f>
        <v>0.10231710162108359</v>
      </c>
      <c r="X47" s="67">
        <f>EXP(SUMPRODUCT(CHOOSE({1,2,3,4,5,6,7},'Calcs Men Intervention'!AZ120,'Calcs Men Intervention'!AZ120^2,'Calcs Men Intervention'!AZ120^3,'Calcs Men Intervention'!W88,'Calcs Men Intervention'!W88^2,1,1),'Social care'!$BG$11:$BM$11))/(1+EXP(SUMPRODUCT(CHOOSE({1,2,3,4,5,6,7},'Calcs Men Intervention'!AZ120,'Calcs Men Intervention'!AZ120^2,'Calcs Men Intervention'!AZ120^3,'Calcs Men Intervention'!W88,'Calcs Men Intervention'!W88^2,1,1),'Social care'!$BG$11:$BM$11)))</f>
        <v>0.10666849725990594</v>
      </c>
      <c r="Y47" s="67">
        <f>EXP(SUMPRODUCT(CHOOSE({1,2,3,4,5,6,7},'Calcs Men Intervention'!BA120,'Calcs Men Intervention'!BA120^2,'Calcs Men Intervention'!BA120^3,'Calcs Men Intervention'!X88,'Calcs Men Intervention'!X88^2,1,1),'Social care'!$BG$11:$BM$11))/(1+EXP(SUMPRODUCT(CHOOSE({1,2,3,4,5,6,7},'Calcs Men Intervention'!BA120,'Calcs Men Intervention'!BA120^2,'Calcs Men Intervention'!BA120^3,'Calcs Men Intervention'!X88,'Calcs Men Intervention'!X88^2,1,1),'Social care'!$BG$11:$BM$11)))</f>
        <v>0.11170762534565969</v>
      </c>
      <c r="Z47" s="67">
        <f>EXP(SUMPRODUCT(CHOOSE({1,2,3,4,5,6,7},'Calcs Men Intervention'!BB120,'Calcs Men Intervention'!BB120^2,'Calcs Men Intervention'!BB120^3,'Calcs Men Intervention'!Y88,'Calcs Men Intervention'!Y88^2,1,1),'Social care'!$BG$11:$BM$11))/(1+EXP(SUMPRODUCT(CHOOSE({1,2,3,4,5,6,7},'Calcs Men Intervention'!BB120,'Calcs Men Intervention'!BB120^2,'Calcs Men Intervention'!BB120^3,'Calcs Men Intervention'!Y88,'Calcs Men Intervention'!Y88^2,1,1),'Social care'!$BG$11:$BM$11)))</f>
        <v>0.11749571429145032</v>
      </c>
      <c r="AA47" s="67">
        <f>EXP(SUMPRODUCT(CHOOSE({1,2,3,4,5,6,7},'Calcs Men Intervention'!BC120,'Calcs Men Intervention'!BC120^2,'Calcs Men Intervention'!BC120^3,'Calcs Men Intervention'!Z88,'Calcs Men Intervention'!Z88^2,1,1),'Social care'!$BG$11:$BM$11))/(1+EXP(SUMPRODUCT(CHOOSE({1,2,3,4,5,6,7},'Calcs Men Intervention'!BC120,'Calcs Men Intervention'!BC120^2,'Calcs Men Intervention'!BC120^3,'Calcs Men Intervention'!Z88,'Calcs Men Intervention'!Z88^2,1,1),'Social care'!$BG$11:$BM$11)))</f>
        <v>0.12410277152844469</v>
      </c>
      <c r="AB47" s="67">
        <f>EXP(SUMPRODUCT(CHOOSE({1,2,3,4,5,6,7},'Calcs Men Intervention'!BD120,'Calcs Men Intervention'!BD120^2,'Calcs Men Intervention'!BD120^3,'Calcs Men Intervention'!AA88,'Calcs Men Intervention'!AA88^2,1,1),'Social care'!$BG$11:$BM$11))/(1+EXP(SUMPRODUCT(CHOOSE({1,2,3,4,5,6,7},'Calcs Men Intervention'!BD120,'Calcs Men Intervention'!BD120^2,'Calcs Men Intervention'!BD120^3,'Calcs Men Intervention'!AA88,'Calcs Men Intervention'!AA88^2,1,1),'Social care'!$BG$11:$BM$11)))</f>
        <v>0.13038234123571155</v>
      </c>
      <c r="AE47" s="1">
        <v>12</v>
      </c>
      <c r="AF47" s="185"/>
      <c r="AG47" s="185">
        <f>D47*'Calcs Men No Intervention'!D54*HCW_cost_year</f>
        <v>0</v>
      </c>
      <c r="AH47" s="185">
        <f>E47*'Calcs Men No Intervention'!E54*HCW_cost_year</f>
        <v>0</v>
      </c>
      <c r="AI47" s="185">
        <f>F47*'Calcs Men No Intervention'!F54*HCW_cost_year</f>
        <v>0</v>
      </c>
      <c r="AJ47" s="185">
        <f>G47*'Calcs Men No Intervention'!G54*HCW_cost_year</f>
        <v>0</v>
      </c>
      <c r="AK47" s="185">
        <f>H47*'Calcs Men No Intervention'!H54*HCW_cost_year</f>
        <v>0</v>
      </c>
      <c r="AL47" s="185">
        <f>I47*'Calcs Men No Intervention'!I54*HCW_cost_year</f>
        <v>0</v>
      </c>
      <c r="AM47" s="185">
        <f>J47*'Calcs Men No Intervention'!J54*HCW_cost_year</f>
        <v>0</v>
      </c>
      <c r="AN47" s="185">
        <f>K47*'Calcs Men No Intervention'!K54*HCW_cost_year</f>
        <v>0</v>
      </c>
      <c r="AO47" s="185">
        <f>L47*'Calcs Men No Intervention'!L54*HCW_cost_year</f>
        <v>0</v>
      </c>
      <c r="AP47" s="185">
        <f>M47*'Calcs Men No Intervention'!M54*HCW_cost_year</f>
        <v>0</v>
      </c>
      <c r="AQ47" s="185">
        <f>N47*'Calcs Men No Intervention'!N54*HCW_cost_year</f>
        <v>0</v>
      </c>
      <c r="AR47" s="185">
        <f>O47*'Calcs Men No Intervention'!O54*HCW_cost_year</f>
        <v>0</v>
      </c>
      <c r="AS47" s="185">
        <f>P47*'Calcs Men No Intervention'!P54*HCW_cost_year</f>
        <v>0</v>
      </c>
      <c r="AT47" s="185">
        <f>Q47*'Calcs Men No Intervention'!Q54*HCW_cost_year</f>
        <v>0</v>
      </c>
      <c r="AU47" s="185">
        <f>R47*'Calcs Men No Intervention'!R54*HCW_cost_year</f>
        <v>0</v>
      </c>
      <c r="AV47" s="185">
        <f>S47*'Calcs Men No Intervention'!S54*HCW_cost_year</f>
        <v>0</v>
      </c>
      <c r="AW47" s="185">
        <f>T47*'Calcs Men No Intervention'!T54*HCW_cost_year</f>
        <v>0</v>
      </c>
      <c r="AX47" s="185">
        <f>U47*'Calcs Men No Intervention'!U54*HCW_cost_year</f>
        <v>0</v>
      </c>
      <c r="AY47" s="185">
        <f>V47*'Calcs Men No Intervention'!V54*HCW_cost_year</f>
        <v>0</v>
      </c>
      <c r="AZ47" s="185">
        <f>W47*'Calcs Men No Intervention'!W54*HCW_cost_year</f>
        <v>0</v>
      </c>
      <c r="BA47" s="185">
        <f>X47*'Calcs Men No Intervention'!X54*HCW_cost_year</f>
        <v>0</v>
      </c>
      <c r="BB47" s="185">
        <f>Y47*'Calcs Men No Intervention'!Y54*HCW_cost_year</f>
        <v>0</v>
      </c>
      <c r="BC47" s="185">
        <f>Z47*'Calcs Men No Intervention'!Z54*HCW_cost_year</f>
        <v>0</v>
      </c>
      <c r="BD47" s="185">
        <f>AA47*'Calcs Men No Intervention'!AA54*HCW_cost_year</f>
        <v>0</v>
      </c>
      <c r="BE47" s="185">
        <f>AB47*'Calcs Men No Intervention'!AB54*HCW_cost_year</f>
        <v>0</v>
      </c>
    </row>
    <row r="48" spans="2:60" x14ac:dyDescent="0.3">
      <c r="B48" s="1">
        <v>13</v>
      </c>
      <c r="C48" s="67"/>
      <c r="D48" s="67"/>
      <c r="E48" s="67"/>
      <c r="F48" s="67"/>
      <c r="G48" s="67"/>
      <c r="H48" s="67"/>
      <c r="I48" s="67"/>
      <c r="J48" s="67"/>
      <c r="K48" s="67"/>
      <c r="L48" s="67"/>
      <c r="M48" s="67"/>
      <c r="N48" s="67"/>
      <c r="O48" s="67"/>
      <c r="P48" s="67">
        <f>EXP(SUMPRODUCT(CHOOSE({1,2,3,4,5,6,7},'Calcs Men Intervention'!AR121,'Calcs Men Intervention'!AR121^2,'Calcs Men Intervention'!AR121^3,'Calcs Men Intervention'!O89,'Calcs Men Intervention'!O89^2,1,1),'Social care'!$BG$11:$BM$11))/(1+EXP(SUMPRODUCT(CHOOSE({1,2,3,4,5,6,7},'Calcs Men Intervention'!AR121,'Calcs Men Intervention'!AR121^2,'Calcs Men Intervention'!AR121^3,'Calcs Men Intervention'!O89,'Calcs Men Intervention'!O89^2,1,1),'Social care'!$BG$11:$BM$11)))</f>
        <v>9.7288180199485097E-2</v>
      </c>
      <c r="Q48" s="67">
        <f>EXP(SUMPRODUCT(CHOOSE({1,2,3,4,5,6,7},'Calcs Men Intervention'!AS121,'Calcs Men Intervention'!AS121^2,'Calcs Men Intervention'!AS121^3,'Calcs Men Intervention'!P89,'Calcs Men Intervention'!P89^2,1,1),'Social care'!$BG$11:$BM$11))/(1+EXP(SUMPRODUCT(CHOOSE({1,2,3,4,5,6,7},'Calcs Men Intervention'!AS121,'Calcs Men Intervention'!AS121^2,'Calcs Men Intervention'!AS121^3,'Calcs Men Intervention'!P89,'Calcs Men Intervention'!P89^2,1,1),'Social care'!$BG$11:$BM$11)))</f>
        <v>8.8283578282126934E-2</v>
      </c>
      <c r="R48" s="67">
        <f>EXP(SUMPRODUCT(CHOOSE({1,2,3,4,5,6,7},'Calcs Men Intervention'!AT121,'Calcs Men Intervention'!AT121^2,'Calcs Men Intervention'!AT121^3,'Calcs Men Intervention'!Q89,'Calcs Men Intervention'!Q89^2,1,1),'Social care'!$BG$11:$BM$11))/(1+EXP(SUMPRODUCT(CHOOSE({1,2,3,4,5,6,7},'Calcs Men Intervention'!AT121,'Calcs Men Intervention'!AT121^2,'Calcs Men Intervention'!AT121^3,'Calcs Men Intervention'!Q89,'Calcs Men Intervention'!Q89^2,1,1),'Social care'!$BG$11:$BM$11)))</f>
        <v>8.8230086713263545E-2</v>
      </c>
      <c r="S48" s="67">
        <f>EXP(SUMPRODUCT(CHOOSE({1,2,3,4,5,6,7},'Calcs Men Intervention'!AU121,'Calcs Men Intervention'!AU121^2,'Calcs Men Intervention'!AU121^3,'Calcs Men Intervention'!R89,'Calcs Men Intervention'!R89^2,1,1),'Social care'!$BG$11:$BM$11))/(1+EXP(SUMPRODUCT(CHOOSE({1,2,3,4,5,6,7},'Calcs Men Intervention'!AU121,'Calcs Men Intervention'!AU121^2,'Calcs Men Intervention'!AU121^3,'Calcs Men Intervention'!R89,'Calcs Men Intervention'!R89^2,1,1),'Social care'!$BG$11:$BM$11)))</f>
        <v>8.9298085940339639E-2</v>
      </c>
      <c r="T48" s="67">
        <f>EXP(SUMPRODUCT(CHOOSE({1,2,3,4,5,6,7},'Calcs Men Intervention'!AV121,'Calcs Men Intervention'!AV121^2,'Calcs Men Intervention'!AV121^3,'Calcs Men Intervention'!S89,'Calcs Men Intervention'!S89^2,1,1),'Social care'!$BG$11:$BM$11))/(1+EXP(SUMPRODUCT(CHOOSE({1,2,3,4,5,6,7},'Calcs Men Intervention'!AV121,'Calcs Men Intervention'!AV121^2,'Calcs Men Intervention'!AV121^3,'Calcs Men Intervention'!S89,'Calcs Men Intervention'!S89^2,1,1),'Social care'!$BG$11:$BM$11)))</f>
        <v>9.0849424065728851E-2</v>
      </c>
      <c r="U48" s="67">
        <f>EXP(SUMPRODUCT(CHOOSE({1,2,3,4,5,6,7},'Calcs Men Intervention'!AW121,'Calcs Men Intervention'!AW121^2,'Calcs Men Intervention'!AW121^3,'Calcs Men Intervention'!T89,'Calcs Men Intervention'!T89^2,1,1),'Social care'!$BG$11:$BM$11))/(1+EXP(SUMPRODUCT(CHOOSE({1,2,3,4,5,6,7},'Calcs Men Intervention'!AW121,'Calcs Men Intervention'!AW121^2,'Calcs Men Intervention'!AW121^3,'Calcs Men Intervention'!T89,'Calcs Men Intervention'!T89^2,1,1),'Social care'!$BG$11:$BM$11)))</f>
        <v>9.2900413407983745E-2</v>
      </c>
      <c r="V48" s="67">
        <f>EXP(SUMPRODUCT(CHOOSE({1,2,3,4,5,6,7},'Calcs Men Intervention'!AX121,'Calcs Men Intervention'!AX121^2,'Calcs Men Intervention'!AX121^3,'Calcs Men Intervention'!U89,'Calcs Men Intervention'!U89^2,1,1),'Social care'!$BG$11:$BM$11))/(1+EXP(SUMPRODUCT(CHOOSE({1,2,3,4,5,6,7},'Calcs Men Intervention'!AX121,'Calcs Men Intervention'!AX121^2,'Calcs Men Intervention'!AX121^3,'Calcs Men Intervention'!U89,'Calcs Men Intervention'!U89^2,1,1),'Social care'!$BG$11:$BM$11)))</f>
        <v>9.547412715780923E-2</v>
      </c>
      <c r="W48" s="67">
        <f>EXP(SUMPRODUCT(CHOOSE({1,2,3,4,5,6,7},'Calcs Men Intervention'!AY121,'Calcs Men Intervention'!AY121^2,'Calcs Men Intervention'!AY121^3,'Calcs Men Intervention'!V89,'Calcs Men Intervention'!V89^2,1,1),'Social care'!$BG$11:$BM$11))/(1+EXP(SUMPRODUCT(CHOOSE({1,2,3,4,5,6,7},'Calcs Men Intervention'!AY121,'Calcs Men Intervention'!AY121^2,'Calcs Men Intervention'!AY121^3,'Calcs Men Intervention'!V89,'Calcs Men Intervention'!V89^2,1,1),'Social care'!$BG$11:$BM$11)))</f>
        <v>9.8600598584693985E-2</v>
      </c>
      <c r="X48" s="67">
        <f>EXP(SUMPRODUCT(CHOOSE({1,2,3,4,5,6,7},'Calcs Men Intervention'!AZ121,'Calcs Men Intervention'!AZ121^2,'Calcs Men Intervention'!AZ121^3,'Calcs Men Intervention'!W89,'Calcs Men Intervention'!W89^2,1,1),'Social care'!$BG$11:$BM$11))/(1+EXP(SUMPRODUCT(CHOOSE({1,2,3,4,5,6,7},'Calcs Men Intervention'!AZ121,'Calcs Men Intervention'!AZ121^2,'Calcs Men Intervention'!AZ121^3,'Calcs Men Intervention'!W89,'Calcs Men Intervention'!W89^2,1,1),'Social care'!$BG$11:$BM$11)))</f>
        <v>0.10231710162108359</v>
      </c>
      <c r="Y48" s="67">
        <f>EXP(SUMPRODUCT(CHOOSE({1,2,3,4,5,6,7},'Calcs Men Intervention'!BA121,'Calcs Men Intervention'!BA121^2,'Calcs Men Intervention'!BA121^3,'Calcs Men Intervention'!X89,'Calcs Men Intervention'!X89^2,1,1),'Social care'!$BG$11:$BM$11))/(1+EXP(SUMPRODUCT(CHOOSE({1,2,3,4,5,6,7},'Calcs Men Intervention'!BA121,'Calcs Men Intervention'!BA121^2,'Calcs Men Intervention'!BA121^3,'Calcs Men Intervention'!X89,'Calcs Men Intervention'!X89^2,1,1),'Social care'!$BG$11:$BM$11)))</f>
        <v>0.10666849725990594</v>
      </c>
      <c r="Z48" s="67">
        <f>EXP(SUMPRODUCT(CHOOSE({1,2,3,4,5,6,7},'Calcs Men Intervention'!BB121,'Calcs Men Intervention'!BB121^2,'Calcs Men Intervention'!BB121^3,'Calcs Men Intervention'!Y89,'Calcs Men Intervention'!Y89^2,1,1),'Social care'!$BG$11:$BM$11))/(1+EXP(SUMPRODUCT(CHOOSE({1,2,3,4,5,6,7},'Calcs Men Intervention'!BB121,'Calcs Men Intervention'!BB121^2,'Calcs Men Intervention'!BB121^3,'Calcs Men Intervention'!Y89,'Calcs Men Intervention'!Y89^2,1,1),'Social care'!$BG$11:$BM$11)))</f>
        <v>0.11170762534565969</v>
      </c>
      <c r="AA48" s="67">
        <f>EXP(SUMPRODUCT(CHOOSE({1,2,3,4,5,6,7},'Calcs Men Intervention'!BC121,'Calcs Men Intervention'!BC121^2,'Calcs Men Intervention'!BC121^3,'Calcs Men Intervention'!Z89,'Calcs Men Intervention'!Z89^2,1,1),'Social care'!$BG$11:$BM$11))/(1+EXP(SUMPRODUCT(CHOOSE({1,2,3,4,5,6,7},'Calcs Men Intervention'!BC121,'Calcs Men Intervention'!BC121^2,'Calcs Men Intervention'!BC121^3,'Calcs Men Intervention'!Z89,'Calcs Men Intervention'!Z89^2,1,1),'Social care'!$BG$11:$BM$11)))</f>
        <v>0.11749571429145032</v>
      </c>
      <c r="AB48" s="67">
        <f>EXP(SUMPRODUCT(CHOOSE({1,2,3,4,5,6,7},'Calcs Men Intervention'!BD121,'Calcs Men Intervention'!BD121^2,'Calcs Men Intervention'!BD121^3,'Calcs Men Intervention'!AA89,'Calcs Men Intervention'!AA89^2,1,1),'Social care'!$BG$11:$BM$11))/(1+EXP(SUMPRODUCT(CHOOSE({1,2,3,4,5,6,7},'Calcs Men Intervention'!BD121,'Calcs Men Intervention'!BD121^2,'Calcs Men Intervention'!BD121^3,'Calcs Men Intervention'!AA89,'Calcs Men Intervention'!AA89^2,1,1),'Social care'!$BG$11:$BM$11)))</f>
        <v>0.12410277152844469</v>
      </c>
      <c r="AE48" s="1">
        <v>13</v>
      </c>
      <c r="AF48" s="185"/>
      <c r="AG48" s="185">
        <f>D48*'Calcs Men No Intervention'!D55*HCW_cost_year</f>
        <v>0</v>
      </c>
      <c r="AH48" s="185">
        <f>E48*'Calcs Men No Intervention'!E55*HCW_cost_year</f>
        <v>0</v>
      </c>
      <c r="AI48" s="185">
        <f>F48*'Calcs Men No Intervention'!F55*HCW_cost_year</f>
        <v>0</v>
      </c>
      <c r="AJ48" s="185">
        <f>G48*'Calcs Men No Intervention'!G55*HCW_cost_year</f>
        <v>0</v>
      </c>
      <c r="AK48" s="185">
        <f>H48*'Calcs Men No Intervention'!H55*HCW_cost_year</f>
        <v>0</v>
      </c>
      <c r="AL48" s="185">
        <f>I48*'Calcs Men No Intervention'!I55*HCW_cost_year</f>
        <v>0</v>
      </c>
      <c r="AM48" s="185">
        <f>J48*'Calcs Men No Intervention'!J55*HCW_cost_year</f>
        <v>0</v>
      </c>
      <c r="AN48" s="185">
        <f>K48*'Calcs Men No Intervention'!K55*HCW_cost_year</f>
        <v>0</v>
      </c>
      <c r="AO48" s="185">
        <f>L48*'Calcs Men No Intervention'!L55*HCW_cost_year</f>
        <v>0</v>
      </c>
      <c r="AP48" s="185">
        <f>M48*'Calcs Men No Intervention'!M55*HCW_cost_year</f>
        <v>0</v>
      </c>
      <c r="AQ48" s="185">
        <f>N48*'Calcs Men No Intervention'!N55*HCW_cost_year</f>
        <v>0</v>
      </c>
      <c r="AR48" s="185">
        <f>O48*'Calcs Men No Intervention'!O55*HCW_cost_year</f>
        <v>0</v>
      </c>
      <c r="AS48" s="185">
        <f>P48*'Calcs Men No Intervention'!P55*HCW_cost_year</f>
        <v>0</v>
      </c>
      <c r="AT48" s="185">
        <f>Q48*'Calcs Men No Intervention'!Q55*HCW_cost_year</f>
        <v>0</v>
      </c>
      <c r="AU48" s="185">
        <f>R48*'Calcs Men No Intervention'!R55*HCW_cost_year</f>
        <v>0</v>
      </c>
      <c r="AV48" s="185">
        <f>S48*'Calcs Men No Intervention'!S55*HCW_cost_year</f>
        <v>0</v>
      </c>
      <c r="AW48" s="185">
        <f>T48*'Calcs Men No Intervention'!T55*HCW_cost_year</f>
        <v>0</v>
      </c>
      <c r="AX48" s="185">
        <f>U48*'Calcs Men No Intervention'!U55*HCW_cost_year</f>
        <v>0</v>
      </c>
      <c r="AY48" s="185">
        <f>V48*'Calcs Men No Intervention'!V55*HCW_cost_year</f>
        <v>0</v>
      </c>
      <c r="AZ48" s="185">
        <f>W48*'Calcs Men No Intervention'!W55*HCW_cost_year</f>
        <v>0</v>
      </c>
      <c r="BA48" s="185">
        <f>X48*'Calcs Men No Intervention'!X55*HCW_cost_year</f>
        <v>0</v>
      </c>
      <c r="BB48" s="185">
        <f>Y48*'Calcs Men No Intervention'!Y55*HCW_cost_year</f>
        <v>0</v>
      </c>
      <c r="BC48" s="185">
        <f>Z48*'Calcs Men No Intervention'!Z55*HCW_cost_year</f>
        <v>0</v>
      </c>
      <c r="BD48" s="185">
        <f>AA48*'Calcs Men No Intervention'!AA55*HCW_cost_year</f>
        <v>0</v>
      </c>
      <c r="BE48" s="185">
        <f>AB48*'Calcs Men No Intervention'!AB55*HCW_cost_year</f>
        <v>0</v>
      </c>
    </row>
    <row r="49" spans="2:57" x14ac:dyDescent="0.3">
      <c r="B49" s="1">
        <v>14</v>
      </c>
      <c r="C49" s="67"/>
      <c r="D49" s="67"/>
      <c r="E49" s="67"/>
      <c r="F49" s="67"/>
      <c r="G49" s="67"/>
      <c r="H49" s="67"/>
      <c r="I49" s="67"/>
      <c r="J49" s="67"/>
      <c r="K49" s="67"/>
      <c r="L49" s="67"/>
      <c r="M49" s="67"/>
      <c r="N49" s="67"/>
      <c r="O49" s="67"/>
      <c r="P49" s="67"/>
      <c r="Q49" s="67">
        <f>EXP(SUMPRODUCT(CHOOSE({1,2,3,4,5,6,7},'Calcs Men Intervention'!AS122,'Calcs Men Intervention'!AS122^2,'Calcs Men Intervention'!AS122^3,'Calcs Men Intervention'!P90,'Calcs Men Intervention'!P90^2,1,1),'Social care'!$BG$11:$BM$11))/(1+EXP(SUMPRODUCT(CHOOSE({1,2,3,4,5,6,7},'Calcs Men Intervention'!AS122,'Calcs Men Intervention'!AS122^2,'Calcs Men Intervention'!AS122^3,'Calcs Men Intervention'!P90,'Calcs Men Intervention'!P90^2,1,1),'Social care'!$BG$11:$BM$11)))</f>
        <v>9.7288180199485097E-2</v>
      </c>
      <c r="R49" s="67">
        <f>EXP(SUMPRODUCT(CHOOSE({1,2,3,4,5,6,7},'Calcs Men Intervention'!AT122,'Calcs Men Intervention'!AT122^2,'Calcs Men Intervention'!AT122^3,'Calcs Men Intervention'!Q90,'Calcs Men Intervention'!Q90^2,1,1),'Social care'!$BG$11:$BM$11))/(1+EXP(SUMPRODUCT(CHOOSE({1,2,3,4,5,6,7},'Calcs Men Intervention'!AT122,'Calcs Men Intervention'!AT122^2,'Calcs Men Intervention'!AT122^3,'Calcs Men Intervention'!Q90,'Calcs Men Intervention'!Q90^2,1,1),'Social care'!$BG$11:$BM$11)))</f>
        <v>8.8283578282126934E-2</v>
      </c>
      <c r="S49" s="67">
        <f>EXP(SUMPRODUCT(CHOOSE({1,2,3,4,5,6,7},'Calcs Men Intervention'!AU122,'Calcs Men Intervention'!AU122^2,'Calcs Men Intervention'!AU122^3,'Calcs Men Intervention'!R90,'Calcs Men Intervention'!R90^2,1,1),'Social care'!$BG$11:$BM$11))/(1+EXP(SUMPRODUCT(CHOOSE({1,2,3,4,5,6,7},'Calcs Men Intervention'!AU122,'Calcs Men Intervention'!AU122^2,'Calcs Men Intervention'!AU122^3,'Calcs Men Intervention'!R90,'Calcs Men Intervention'!R90^2,1,1),'Social care'!$BG$11:$BM$11)))</f>
        <v>8.8230086713263545E-2</v>
      </c>
      <c r="T49" s="67">
        <f>EXP(SUMPRODUCT(CHOOSE({1,2,3,4,5,6,7},'Calcs Men Intervention'!AV122,'Calcs Men Intervention'!AV122^2,'Calcs Men Intervention'!AV122^3,'Calcs Men Intervention'!S90,'Calcs Men Intervention'!S90^2,1,1),'Social care'!$BG$11:$BM$11))/(1+EXP(SUMPRODUCT(CHOOSE({1,2,3,4,5,6,7},'Calcs Men Intervention'!AV122,'Calcs Men Intervention'!AV122^2,'Calcs Men Intervention'!AV122^3,'Calcs Men Intervention'!S90,'Calcs Men Intervention'!S90^2,1,1),'Social care'!$BG$11:$BM$11)))</f>
        <v>8.9298085940339639E-2</v>
      </c>
      <c r="U49" s="67">
        <f>EXP(SUMPRODUCT(CHOOSE({1,2,3,4,5,6,7},'Calcs Men Intervention'!AW122,'Calcs Men Intervention'!AW122^2,'Calcs Men Intervention'!AW122^3,'Calcs Men Intervention'!T90,'Calcs Men Intervention'!T90^2,1,1),'Social care'!$BG$11:$BM$11))/(1+EXP(SUMPRODUCT(CHOOSE({1,2,3,4,5,6,7},'Calcs Men Intervention'!AW122,'Calcs Men Intervention'!AW122^2,'Calcs Men Intervention'!AW122^3,'Calcs Men Intervention'!T90,'Calcs Men Intervention'!T90^2,1,1),'Social care'!$BG$11:$BM$11)))</f>
        <v>9.0849424065728851E-2</v>
      </c>
      <c r="V49" s="67">
        <f>EXP(SUMPRODUCT(CHOOSE({1,2,3,4,5,6,7},'Calcs Men Intervention'!AX122,'Calcs Men Intervention'!AX122^2,'Calcs Men Intervention'!AX122^3,'Calcs Men Intervention'!U90,'Calcs Men Intervention'!U90^2,1,1),'Social care'!$BG$11:$BM$11))/(1+EXP(SUMPRODUCT(CHOOSE({1,2,3,4,5,6,7},'Calcs Men Intervention'!AX122,'Calcs Men Intervention'!AX122^2,'Calcs Men Intervention'!AX122^3,'Calcs Men Intervention'!U90,'Calcs Men Intervention'!U90^2,1,1),'Social care'!$BG$11:$BM$11)))</f>
        <v>9.2900413407983745E-2</v>
      </c>
      <c r="W49" s="67">
        <f>EXP(SUMPRODUCT(CHOOSE({1,2,3,4,5,6,7},'Calcs Men Intervention'!AY122,'Calcs Men Intervention'!AY122^2,'Calcs Men Intervention'!AY122^3,'Calcs Men Intervention'!V90,'Calcs Men Intervention'!V90^2,1,1),'Social care'!$BG$11:$BM$11))/(1+EXP(SUMPRODUCT(CHOOSE({1,2,3,4,5,6,7},'Calcs Men Intervention'!AY122,'Calcs Men Intervention'!AY122^2,'Calcs Men Intervention'!AY122^3,'Calcs Men Intervention'!V90,'Calcs Men Intervention'!V90^2,1,1),'Social care'!$BG$11:$BM$11)))</f>
        <v>9.547412715780923E-2</v>
      </c>
      <c r="X49" s="67">
        <f>EXP(SUMPRODUCT(CHOOSE({1,2,3,4,5,6,7},'Calcs Men Intervention'!AZ122,'Calcs Men Intervention'!AZ122^2,'Calcs Men Intervention'!AZ122^3,'Calcs Men Intervention'!W90,'Calcs Men Intervention'!W90^2,1,1),'Social care'!$BG$11:$BM$11))/(1+EXP(SUMPRODUCT(CHOOSE({1,2,3,4,5,6,7},'Calcs Men Intervention'!AZ122,'Calcs Men Intervention'!AZ122^2,'Calcs Men Intervention'!AZ122^3,'Calcs Men Intervention'!W90,'Calcs Men Intervention'!W90^2,1,1),'Social care'!$BG$11:$BM$11)))</f>
        <v>9.8600598584693985E-2</v>
      </c>
      <c r="Y49" s="67">
        <f>EXP(SUMPRODUCT(CHOOSE({1,2,3,4,5,6,7},'Calcs Men Intervention'!BA122,'Calcs Men Intervention'!BA122^2,'Calcs Men Intervention'!BA122^3,'Calcs Men Intervention'!X90,'Calcs Men Intervention'!X90^2,1,1),'Social care'!$BG$11:$BM$11))/(1+EXP(SUMPRODUCT(CHOOSE({1,2,3,4,5,6,7},'Calcs Men Intervention'!BA122,'Calcs Men Intervention'!BA122^2,'Calcs Men Intervention'!BA122^3,'Calcs Men Intervention'!X90,'Calcs Men Intervention'!X90^2,1,1),'Social care'!$BG$11:$BM$11)))</f>
        <v>0.10231710162108359</v>
      </c>
      <c r="Z49" s="67">
        <f>EXP(SUMPRODUCT(CHOOSE({1,2,3,4,5,6,7},'Calcs Men Intervention'!BB122,'Calcs Men Intervention'!BB122^2,'Calcs Men Intervention'!BB122^3,'Calcs Men Intervention'!Y90,'Calcs Men Intervention'!Y90^2,1,1),'Social care'!$BG$11:$BM$11))/(1+EXP(SUMPRODUCT(CHOOSE({1,2,3,4,5,6,7},'Calcs Men Intervention'!BB122,'Calcs Men Intervention'!BB122^2,'Calcs Men Intervention'!BB122^3,'Calcs Men Intervention'!Y90,'Calcs Men Intervention'!Y90^2,1,1),'Social care'!$BG$11:$BM$11)))</f>
        <v>0.10666849725990594</v>
      </c>
      <c r="AA49" s="67">
        <f>EXP(SUMPRODUCT(CHOOSE({1,2,3,4,5,6,7},'Calcs Men Intervention'!BC122,'Calcs Men Intervention'!BC122^2,'Calcs Men Intervention'!BC122^3,'Calcs Men Intervention'!Z90,'Calcs Men Intervention'!Z90^2,1,1),'Social care'!$BG$11:$BM$11))/(1+EXP(SUMPRODUCT(CHOOSE({1,2,3,4,5,6,7},'Calcs Men Intervention'!BC122,'Calcs Men Intervention'!BC122^2,'Calcs Men Intervention'!BC122^3,'Calcs Men Intervention'!Z90,'Calcs Men Intervention'!Z90^2,1,1),'Social care'!$BG$11:$BM$11)))</f>
        <v>0.11170762534565969</v>
      </c>
      <c r="AB49" s="67">
        <f>EXP(SUMPRODUCT(CHOOSE({1,2,3,4,5,6,7},'Calcs Men Intervention'!BD122,'Calcs Men Intervention'!BD122^2,'Calcs Men Intervention'!BD122^3,'Calcs Men Intervention'!AA90,'Calcs Men Intervention'!AA90^2,1,1),'Social care'!$BG$11:$BM$11))/(1+EXP(SUMPRODUCT(CHOOSE({1,2,3,4,5,6,7},'Calcs Men Intervention'!BD122,'Calcs Men Intervention'!BD122^2,'Calcs Men Intervention'!BD122^3,'Calcs Men Intervention'!AA90,'Calcs Men Intervention'!AA90^2,1,1),'Social care'!$BG$11:$BM$11)))</f>
        <v>0.11749571429145032</v>
      </c>
      <c r="AE49" s="1">
        <v>14</v>
      </c>
      <c r="AF49" s="185"/>
      <c r="AG49" s="185">
        <f>D49*'Calcs Men No Intervention'!D56*HCW_cost_year</f>
        <v>0</v>
      </c>
      <c r="AH49" s="185">
        <f>E49*'Calcs Men No Intervention'!E56*HCW_cost_year</f>
        <v>0</v>
      </c>
      <c r="AI49" s="185">
        <f>F49*'Calcs Men No Intervention'!F56*HCW_cost_year</f>
        <v>0</v>
      </c>
      <c r="AJ49" s="185">
        <f>G49*'Calcs Men No Intervention'!G56*HCW_cost_year</f>
        <v>0</v>
      </c>
      <c r="AK49" s="185">
        <f>H49*'Calcs Men No Intervention'!H56*HCW_cost_year</f>
        <v>0</v>
      </c>
      <c r="AL49" s="185">
        <f>I49*'Calcs Men No Intervention'!I56*HCW_cost_year</f>
        <v>0</v>
      </c>
      <c r="AM49" s="185">
        <f>J49*'Calcs Men No Intervention'!J56*HCW_cost_year</f>
        <v>0</v>
      </c>
      <c r="AN49" s="185">
        <f>K49*'Calcs Men No Intervention'!K56*HCW_cost_year</f>
        <v>0</v>
      </c>
      <c r="AO49" s="185">
        <f>L49*'Calcs Men No Intervention'!L56*HCW_cost_year</f>
        <v>0</v>
      </c>
      <c r="AP49" s="185">
        <f>M49*'Calcs Men No Intervention'!M56*HCW_cost_year</f>
        <v>0</v>
      </c>
      <c r="AQ49" s="185">
        <f>N49*'Calcs Men No Intervention'!N56*HCW_cost_year</f>
        <v>0</v>
      </c>
      <c r="AR49" s="185">
        <f>O49*'Calcs Men No Intervention'!O56*HCW_cost_year</f>
        <v>0</v>
      </c>
      <c r="AS49" s="185">
        <f>P49*'Calcs Men No Intervention'!P56*HCW_cost_year</f>
        <v>0</v>
      </c>
      <c r="AT49" s="185">
        <f>Q49*'Calcs Men No Intervention'!Q56*HCW_cost_year</f>
        <v>0</v>
      </c>
      <c r="AU49" s="185">
        <f>R49*'Calcs Men No Intervention'!R56*HCW_cost_year</f>
        <v>0</v>
      </c>
      <c r="AV49" s="185">
        <f>S49*'Calcs Men No Intervention'!S56*HCW_cost_year</f>
        <v>0</v>
      </c>
      <c r="AW49" s="185">
        <f>T49*'Calcs Men No Intervention'!T56*HCW_cost_year</f>
        <v>0</v>
      </c>
      <c r="AX49" s="185">
        <f>U49*'Calcs Men No Intervention'!U56*HCW_cost_year</f>
        <v>0</v>
      </c>
      <c r="AY49" s="185">
        <f>V49*'Calcs Men No Intervention'!V56*HCW_cost_year</f>
        <v>0</v>
      </c>
      <c r="AZ49" s="185">
        <f>W49*'Calcs Men No Intervention'!W56*HCW_cost_year</f>
        <v>0</v>
      </c>
      <c r="BA49" s="185">
        <f>X49*'Calcs Men No Intervention'!X56*HCW_cost_year</f>
        <v>0</v>
      </c>
      <c r="BB49" s="185">
        <f>Y49*'Calcs Men No Intervention'!Y56*HCW_cost_year</f>
        <v>0</v>
      </c>
      <c r="BC49" s="185">
        <f>Z49*'Calcs Men No Intervention'!Z56*HCW_cost_year</f>
        <v>0</v>
      </c>
      <c r="BD49" s="185">
        <f>AA49*'Calcs Men No Intervention'!AA56*HCW_cost_year</f>
        <v>0</v>
      </c>
      <c r="BE49" s="185">
        <f>AB49*'Calcs Men No Intervention'!AB56*HCW_cost_year</f>
        <v>0</v>
      </c>
    </row>
    <row r="50" spans="2:57" x14ac:dyDescent="0.3">
      <c r="B50" s="1">
        <v>15</v>
      </c>
      <c r="C50" s="67"/>
      <c r="D50" s="67"/>
      <c r="E50" s="67"/>
      <c r="F50" s="67"/>
      <c r="G50" s="67"/>
      <c r="H50" s="67"/>
      <c r="I50" s="67"/>
      <c r="J50" s="67"/>
      <c r="K50" s="67"/>
      <c r="L50" s="67"/>
      <c r="M50" s="67"/>
      <c r="N50" s="67"/>
      <c r="O50" s="67"/>
      <c r="P50" s="67"/>
      <c r="Q50" s="67"/>
      <c r="R50" s="67">
        <f>EXP(SUMPRODUCT(CHOOSE({1,2,3,4,5,6,7},'Calcs Men Intervention'!AT123,'Calcs Men Intervention'!AT123^2,'Calcs Men Intervention'!AT123^3,'Calcs Men Intervention'!Q91,'Calcs Men Intervention'!Q91^2,1,1),'Social care'!$BG$11:$BM$11))/(1+EXP(SUMPRODUCT(CHOOSE({1,2,3,4,5,6,7},'Calcs Men Intervention'!AT123,'Calcs Men Intervention'!AT123^2,'Calcs Men Intervention'!AT123^3,'Calcs Men Intervention'!Q91,'Calcs Men Intervention'!Q91^2,1,1),'Social care'!$BG$11:$BM$11)))</f>
        <v>9.7288180199485097E-2</v>
      </c>
      <c r="S50" s="67">
        <f>EXP(SUMPRODUCT(CHOOSE({1,2,3,4,5,6,7},'Calcs Men Intervention'!AU123,'Calcs Men Intervention'!AU123^2,'Calcs Men Intervention'!AU123^3,'Calcs Men Intervention'!R91,'Calcs Men Intervention'!R91^2,1,1),'Social care'!$BG$11:$BM$11))/(1+EXP(SUMPRODUCT(CHOOSE({1,2,3,4,5,6,7},'Calcs Men Intervention'!AU123,'Calcs Men Intervention'!AU123^2,'Calcs Men Intervention'!AU123^3,'Calcs Men Intervention'!R91,'Calcs Men Intervention'!R91^2,1,1),'Social care'!$BG$11:$BM$11)))</f>
        <v>8.8283578282126934E-2</v>
      </c>
      <c r="T50" s="67">
        <f>EXP(SUMPRODUCT(CHOOSE({1,2,3,4,5,6,7},'Calcs Men Intervention'!AV123,'Calcs Men Intervention'!AV123^2,'Calcs Men Intervention'!AV123^3,'Calcs Men Intervention'!S91,'Calcs Men Intervention'!S91^2,1,1),'Social care'!$BG$11:$BM$11))/(1+EXP(SUMPRODUCT(CHOOSE({1,2,3,4,5,6,7},'Calcs Men Intervention'!AV123,'Calcs Men Intervention'!AV123^2,'Calcs Men Intervention'!AV123^3,'Calcs Men Intervention'!S91,'Calcs Men Intervention'!S91^2,1,1),'Social care'!$BG$11:$BM$11)))</f>
        <v>8.8230086713263545E-2</v>
      </c>
      <c r="U50" s="67">
        <f>EXP(SUMPRODUCT(CHOOSE({1,2,3,4,5,6,7},'Calcs Men Intervention'!AW123,'Calcs Men Intervention'!AW123^2,'Calcs Men Intervention'!AW123^3,'Calcs Men Intervention'!T91,'Calcs Men Intervention'!T91^2,1,1),'Social care'!$BG$11:$BM$11))/(1+EXP(SUMPRODUCT(CHOOSE({1,2,3,4,5,6,7},'Calcs Men Intervention'!AW123,'Calcs Men Intervention'!AW123^2,'Calcs Men Intervention'!AW123^3,'Calcs Men Intervention'!T91,'Calcs Men Intervention'!T91^2,1,1),'Social care'!$BG$11:$BM$11)))</f>
        <v>8.9298085940339639E-2</v>
      </c>
      <c r="V50" s="67">
        <f>EXP(SUMPRODUCT(CHOOSE({1,2,3,4,5,6,7},'Calcs Men Intervention'!AX123,'Calcs Men Intervention'!AX123^2,'Calcs Men Intervention'!AX123^3,'Calcs Men Intervention'!U91,'Calcs Men Intervention'!U91^2,1,1),'Social care'!$BG$11:$BM$11))/(1+EXP(SUMPRODUCT(CHOOSE({1,2,3,4,5,6,7},'Calcs Men Intervention'!AX123,'Calcs Men Intervention'!AX123^2,'Calcs Men Intervention'!AX123^3,'Calcs Men Intervention'!U91,'Calcs Men Intervention'!U91^2,1,1),'Social care'!$BG$11:$BM$11)))</f>
        <v>9.0849424065728851E-2</v>
      </c>
      <c r="W50" s="67">
        <f>EXP(SUMPRODUCT(CHOOSE({1,2,3,4,5,6,7},'Calcs Men Intervention'!AY123,'Calcs Men Intervention'!AY123^2,'Calcs Men Intervention'!AY123^3,'Calcs Men Intervention'!V91,'Calcs Men Intervention'!V91^2,1,1),'Social care'!$BG$11:$BM$11))/(1+EXP(SUMPRODUCT(CHOOSE({1,2,3,4,5,6,7},'Calcs Men Intervention'!AY123,'Calcs Men Intervention'!AY123^2,'Calcs Men Intervention'!AY123^3,'Calcs Men Intervention'!V91,'Calcs Men Intervention'!V91^2,1,1),'Social care'!$BG$11:$BM$11)))</f>
        <v>9.2900413407983745E-2</v>
      </c>
      <c r="X50" s="67">
        <f>EXP(SUMPRODUCT(CHOOSE({1,2,3,4,5,6,7},'Calcs Men Intervention'!AZ123,'Calcs Men Intervention'!AZ123^2,'Calcs Men Intervention'!AZ123^3,'Calcs Men Intervention'!W91,'Calcs Men Intervention'!W91^2,1,1),'Social care'!$BG$11:$BM$11))/(1+EXP(SUMPRODUCT(CHOOSE({1,2,3,4,5,6,7},'Calcs Men Intervention'!AZ123,'Calcs Men Intervention'!AZ123^2,'Calcs Men Intervention'!AZ123^3,'Calcs Men Intervention'!W91,'Calcs Men Intervention'!W91^2,1,1),'Social care'!$BG$11:$BM$11)))</f>
        <v>9.547412715780923E-2</v>
      </c>
      <c r="Y50" s="67">
        <f>EXP(SUMPRODUCT(CHOOSE({1,2,3,4,5,6,7},'Calcs Men Intervention'!BA123,'Calcs Men Intervention'!BA123^2,'Calcs Men Intervention'!BA123^3,'Calcs Men Intervention'!X91,'Calcs Men Intervention'!X91^2,1,1),'Social care'!$BG$11:$BM$11))/(1+EXP(SUMPRODUCT(CHOOSE({1,2,3,4,5,6,7},'Calcs Men Intervention'!BA123,'Calcs Men Intervention'!BA123^2,'Calcs Men Intervention'!BA123^3,'Calcs Men Intervention'!X91,'Calcs Men Intervention'!X91^2,1,1),'Social care'!$BG$11:$BM$11)))</f>
        <v>9.8600598584693985E-2</v>
      </c>
      <c r="Z50" s="67">
        <f>EXP(SUMPRODUCT(CHOOSE({1,2,3,4,5,6,7},'Calcs Men Intervention'!BB123,'Calcs Men Intervention'!BB123^2,'Calcs Men Intervention'!BB123^3,'Calcs Men Intervention'!Y91,'Calcs Men Intervention'!Y91^2,1,1),'Social care'!$BG$11:$BM$11))/(1+EXP(SUMPRODUCT(CHOOSE({1,2,3,4,5,6,7},'Calcs Men Intervention'!BB123,'Calcs Men Intervention'!BB123^2,'Calcs Men Intervention'!BB123^3,'Calcs Men Intervention'!Y91,'Calcs Men Intervention'!Y91^2,1,1),'Social care'!$BG$11:$BM$11)))</f>
        <v>0.10231710162108359</v>
      </c>
      <c r="AA50" s="67">
        <f>EXP(SUMPRODUCT(CHOOSE({1,2,3,4,5,6,7},'Calcs Men Intervention'!BC123,'Calcs Men Intervention'!BC123^2,'Calcs Men Intervention'!BC123^3,'Calcs Men Intervention'!Z91,'Calcs Men Intervention'!Z91^2,1,1),'Social care'!$BG$11:$BM$11))/(1+EXP(SUMPRODUCT(CHOOSE({1,2,3,4,5,6,7},'Calcs Men Intervention'!BC123,'Calcs Men Intervention'!BC123^2,'Calcs Men Intervention'!BC123^3,'Calcs Men Intervention'!Z91,'Calcs Men Intervention'!Z91^2,1,1),'Social care'!$BG$11:$BM$11)))</f>
        <v>0.10666849725990594</v>
      </c>
      <c r="AB50" s="67">
        <f>EXP(SUMPRODUCT(CHOOSE({1,2,3,4,5,6,7},'Calcs Men Intervention'!BD123,'Calcs Men Intervention'!BD123^2,'Calcs Men Intervention'!BD123^3,'Calcs Men Intervention'!AA91,'Calcs Men Intervention'!AA91^2,1,1),'Social care'!$BG$11:$BM$11))/(1+EXP(SUMPRODUCT(CHOOSE({1,2,3,4,5,6,7},'Calcs Men Intervention'!BD123,'Calcs Men Intervention'!BD123^2,'Calcs Men Intervention'!BD123^3,'Calcs Men Intervention'!AA91,'Calcs Men Intervention'!AA91^2,1,1),'Social care'!$BG$11:$BM$11)))</f>
        <v>0.11170762534565969</v>
      </c>
      <c r="AE50" s="1">
        <v>15</v>
      </c>
      <c r="AF50" s="185"/>
      <c r="AG50" s="185">
        <f>D50*'Calcs Men No Intervention'!D57*HCW_cost_year</f>
        <v>0</v>
      </c>
      <c r="AH50" s="185">
        <f>E50*'Calcs Men No Intervention'!E57*HCW_cost_year</f>
        <v>0</v>
      </c>
      <c r="AI50" s="185">
        <f>F50*'Calcs Men No Intervention'!F57*HCW_cost_year</f>
        <v>0</v>
      </c>
      <c r="AJ50" s="185">
        <f>G50*'Calcs Men No Intervention'!G57*HCW_cost_year</f>
        <v>0</v>
      </c>
      <c r="AK50" s="185">
        <f>H50*'Calcs Men No Intervention'!H57*HCW_cost_year</f>
        <v>0</v>
      </c>
      <c r="AL50" s="185">
        <f>I50*'Calcs Men No Intervention'!I57*HCW_cost_year</f>
        <v>0</v>
      </c>
      <c r="AM50" s="185">
        <f>J50*'Calcs Men No Intervention'!J57*HCW_cost_year</f>
        <v>0</v>
      </c>
      <c r="AN50" s="185">
        <f>K50*'Calcs Men No Intervention'!K57*HCW_cost_year</f>
        <v>0</v>
      </c>
      <c r="AO50" s="185">
        <f>L50*'Calcs Men No Intervention'!L57*HCW_cost_year</f>
        <v>0</v>
      </c>
      <c r="AP50" s="185">
        <f>M50*'Calcs Men No Intervention'!M57*HCW_cost_year</f>
        <v>0</v>
      </c>
      <c r="AQ50" s="185">
        <f>N50*'Calcs Men No Intervention'!N57*HCW_cost_year</f>
        <v>0</v>
      </c>
      <c r="AR50" s="185">
        <f>O50*'Calcs Men No Intervention'!O57*HCW_cost_year</f>
        <v>0</v>
      </c>
      <c r="AS50" s="185">
        <f>P50*'Calcs Men No Intervention'!P57*HCW_cost_year</f>
        <v>0</v>
      </c>
      <c r="AT50" s="185">
        <f>Q50*'Calcs Men No Intervention'!Q57*HCW_cost_year</f>
        <v>0</v>
      </c>
      <c r="AU50" s="185">
        <f>R50*'Calcs Men No Intervention'!R57*HCW_cost_year</f>
        <v>0</v>
      </c>
      <c r="AV50" s="185">
        <f>S50*'Calcs Men No Intervention'!S57*HCW_cost_year</f>
        <v>0</v>
      </c>
      <c r="AW50" s="185">
        <f>T50*'Calcs Men No Intervention'!T57*HCW_cost_year</f>
        <v>0</v>
      </c>
      <c r="AX50" s="185">
        <f>U50*'Calcs Men No Intervention'!U57*HCW_cost_year</f>
        <v>0</v>
      </c>
      <c r="AY50" s="185">
        <f>V50*'Calcs Men No Intervention'!V57*HCW_cost_year</f>
        <v>0</v>
      </c>
      <c r="AZ50" s="185">
        <f>W50*'Calcs Men No Intervention'!W57*HCW_cost_year</f>
        <v>0</v>
      </c>
      <c r="BA50" s="185">
        <f>X50*'Calcs Men No Intervention'!X57*HCW_cost_year</f>
        <v>0</v>
      </c>
      <c r="BB50" s="185">
        <f>Y50*'Calcs Men No Intervention'!Y57*HCW_cost_year</f>
        <v>0</v>
      </c>
      <c r="BC50" s="185">
        <f>Z50*'Calcs Men No Intervention'!Z57*HCW_cost_year</f>
        <v>0</v>
      </c>
      <c r="BD50" s="185">
        <f>AA50*'Calcs Men No Intervention'!AA57*HCW_cost_year</f>
        <v>0</v>
      </c>
      <c r="BE50" s="185">
        <f>AB50*'Calcs Men No Intervention'!AB57*HCW_cost_year</f>
        <v>0</v>
      </c>
    </row>
    <row r="51" spans="2:57" x14ac:dyDescent="0.3">
      <c r="B51" s="1">
        <v>16</v>
      </c>
      <c r="C51" s="67"/>
      <c r="D51" s="67"/>
      <c r="E51" s="67"/>
      <c r="F51" s="67"/>
      <c r="G51" s="67"/>
      <c r="H51" s="67"/>
      <c r="I51" s="67"/>
      <c r="J51" s="67"/>
      <c r="K51" s="67"/>
      <c r="L51" s="67"/>
      <c r="M51" s="67"/>
      <c r="N51" s="67"/>
      <c r="O51" s="67"/>
      <c r="P51" s="67"/>
      <c r="Q51" s="67"/>
      <c r="R51" s="67"/>
      <c r="S51" s="67">
        <f>EXP(SUMPRODUCT(CHOOSE({1,2,3,4,5,6,7},'Calcs Men Intervention'!AU124,'Calcs Men Intervention'!AU124^2,'Calcs Men Intervention'!AU124^3,'Calcs Men Intervention'!R92,'Calcs Men Intervention'!R92^2,1,1),'Social care'!$BG$11:$BM$11))/(1+EXP(SUMPRODUCT(CHOOSE({1,2,3,4,5,6,7},'Calcs Men Intervention'!AU124,'Calcs Men Intervention'!AU124^2,'Calcs Men Intervention'!AU124^3,'Calcs Men Intervention'!R92,'Calcs Men Intervention'!R92^2,1,1),'Social care'!$BG$11:$BM$11)))</f>
        <v>9.7288180199485097E-2</v>
      </c>
      <c r="T51" s="67">
        <f>EXP(SUMPRODUCT(CHOOSE({1,2,3,4,5,6,7},'Calcs Men Intervention'!AV124,'Calcs Men Intervention'!AV124^2,'Calcs Men Intervention'!AV124^3,'Calcs Men Intervention'!S92,'Calcs Men Intervention'!S92^2,1,1),'Social care'!$BG$11:$BM$11))/(1+EXP(SUMPRODUCT(CHOOSE({1,2,3,4,5,6,7},'Calcs Men Intervention'!AV124,'Calcs Men Intervention'!AV124^2,'Calcs Men Intervention'!AV124^3,'Calcs Men Intervention'!S92,'Calcs Men Intervention'!S92^2,1,1),'Social care'!$BG$11:$BM$11)))</f>
        <v>8.8283578282126934E-2</v>
      </c>
      <c r="U51" s="67">
        <f>EXP(SUMPRODUCT(CHOOSE({1,2,3,4,5,6,7},'Calcs Men Intervention'!AW124,'Calcs Men Intervention'!AW124^2,'Calcs Men Intervention'!AW124^3,'Calcs Men Intervention'!T92,'Calcs Men Intervention'!T92^2,1,1),'Social care'!$BG$11:$BM$11))/(1+EXP(SUMPRODUCT(CHOOSE({1,2,3,4,5,6,7},'Calcs Men Intervention'!AW124,'Calcs Men Intervention'!AW124^2,'Calcs Men Intervention'!AW124^3,'Calcs Men Intervention'!T92,'Calcs Men Intervention'!T92^2,1,1),'Social care'!$BG$11:$BM$11)))</f>
        <v>8.8230086713263545E-2</v>
      </c>
      <c r="V51" s="67">
        <f>EXP(SUMPRODUCT(CHOOSE({1,2,3,4,5,6,7},'Calcs Men Intervention'!AX124,'Calcs Men Intervention'!AX124^2,'Calcs Men Intervention'!AX124^3,'Calcs Men Intervention'!U92,'Calcs Men Intervention'!U92^2,1,1),'Social care'!$BG$11:$BM$11))/(1+EXP(SUMPRODUCT(CHOOSE({1,2,3,4,5,6,7},'Calcs Men Intervention'!AX124,'Calcs Men Intervention'!AX124^2,'Calcs Men Intervention'!AX124^3,'Calcs Men Intervention'!U92,'Calcs Men Intervention'!U92^2,1,1),'Social care'!$BG$11:$BM$11)))</f>
        <v>8.9298085940339639E-2</v>
      </c>
      <c r="W51" s="67">
        <f>EXP(SUMPRODUCT(CHOOSE({1,2,3,4,5,6,7},'Calcs Men Intervention'!AY124,'Calcs Men Intervention'!AY124^2,'Calcs Men Intervention'!AY124^3,'Calcs Men Intervention'!V92,'Calcs Men Intervention'!V92^2,1,1),'Social care'!$BG$11:$BM$11))/(1+EXP(SUMPRODUCT(CHOOSE({1,2,3,4,5,6,7},'Calcs Men Intervention'!AY124,'Calcs Men Intervention'!AY124^2,'Calcs Men Intervention'!AY124^3,'Calcs Men Intervention'!V92,'Calcs Men Intervention'!V92^2,1,1),'Social care'!$BG$11:$BM$11)))</f>
        <v>9.0849424065728851E-2</v>
      </c>
      <c r="X51" s="67">
        <f>EXP(SUMPRODUCT(CHOOSE({1,2,3,4,5,6,7},'Calcs Men Intervention'!AZ124,'Calcs Men Intervention'!AZ124^2,'Calcs Men Intervention'!AZ124^3,'Calcs Men Intervention'!W92,'Calcs Men Intervention'!W92^2,1,1),'Social care'!$BG$11:$BM$11))/(1+EXP(SUMPRODUCT(CHOOSE({1,2,3,4,5,6,7},'Calcs Men Intervention'!AZ124,'Calcs Men Intervention'!AZ124^2,'Calcs Men Intervention'!AZ124^3,'Calcs Men Intervention'!W92,'Calcs Men Intervention'!W92^2,1,1),'Social care'!$BG$11:$BM$11)))</f>
        <v>9.2900413407983745E-2</v>
      </c>
      <c r="Y51" s="67">
        <f>EXP(SUMPRODUCT(CHOOSE({1,2,3,4,5,6,7},'Calcs Men Intervention'!BA124,'Calcs Men Intervention'!BA124^2,'Calcs Men Intervention'!BA124^3,'Calcs Men Intervention'!X92,'Calcs Men Intervention'!X92^2,1,1),'Social care'!$BG$11:$BM$11))/(1+EXP(SUMPRODUCT(CHOOSE({1,2,3,4,5,6,7},'Calcs Men Intervention'!BA124,'Calcs Men Intervention'!BA124^2,'Calcs Men Intervention'!BA124^3,'Calcs Men Intervention'!X92,'Calcs Men Intervention'!X92^2,1,1),'Social care'!$BG$11:$BM$11)))</f>
        <v>9.547412715780923E-2</v>
      </c>
      <c r="Z51" s="67">
        <f>EXP(SUMPRODUCT(CHOOSE({1,2,3,4,5,6,7},'Calcs Men Intervention'!BB124,'Calcs Men Intervention'!BB124^2,'Calcs Men Intervention'!BB124^3,'Calcs Men Intervention'!Y92,'Calcs Men Intervention'!Y92^2,1,1),'Social care'!$BG$11:$BM$11))/(1+EXP(SUMPRODUCT(CHOOSE({1,2,3,4,5,6,7},'Calcs Men Intervention'!BB124,'Calcs Men Intervention'!BB124^2,'Calcs Men Intervention'!BB124^3,'Calcs Men Intervention'!Y92,'Calcs Men Intervention'!Y92^2,1,1),'Social care'!$BG$11:$BM$11)))</f>
        <v>9.8600598584693985E-2</v>
      </c>
      <c r="AA51" s="67">
        <f>EXP(SUMPRODUCT(CHOOSE({1,2,3,4,5,6,7},'Calcs Men Intervention'!BC124,'Calcs Men Intervention'!BC124^2,'Calcs Men Intervention'!BC124^3,'Calcs Men Intervention'!Z92,'Calcs Men Intervention'!Z92^2,1,1),'Social care'!$BG$11:$BM$11))/(1+EXP(SUMPRODUCT(CHOOSE({1,2,3,4,5,6,7},'Calcs Men Intervention'!BC124,'Calcs Men Intervention'!BC124^2,'Calcs Men Intervention'!BC124^3,'Calcs Men Intervention'!Z92,'Calcs Men Intervention'!Z92^2,1,1),'Social care'!$BG$11:$BM$11)))</f>
        <v>0.10231710162108359</v>
      </c>
      <c r="AB51" s="67">
        <f>EXP(SUMPRODUCT(CHOOSE({1,2,3,4,5,6,7},'Calcs Men Intervention'!BD124,'Calcs Men Intervention'!BD124^2,'Calcs Men Intervention'!BD124^3,'Calcs Men Intervention'!AA92,'Calcs Men Intervention'!AA92^2,1,1),'Social care'!$BG$11:$BM$11))/(1+EXP(SUMPRODUCT(CHOOSE({1,2,3,4,5,6,7},'Calcs Men Intervention'!BD124,'Calcs Men Intervention'!BD124^2,'Calcs Men Intervention'!BD124^3,'Calcs Men Intervention'!AA92,'Calcs Men Intervention'!AA92^2,1,1),'Social care'!$BG$11:$BM$11)))</f>
        <v>0.10666849725990594</v>
      </c>
      <c r="AE51" s="1">
        <v>16</v>
      </c>
      <c r="AF51" s="185"/>
      <c r="AG51" s="185">
        <f>D51*'Calcs Men No Intervention'!D58*HCW_cost_year</f>
        <v>0</v>
      </c>
      <c r="AH51" s="185">
        <f>E51*'Calcs Men No Intervention'!E58*HCW_cost_year</f>
        <v>0</v>
      </c>
      <c r="AI51" s="185">
        <f>F51*'Calcs Men No Intervention'!F58*HCW_cost_year</f>
        <v>0</v>
      </c>
      <c r="AJ51" s="185">
        <f>G51*'Calcs Men No Intervention'!G58*HCW_cost_year</f>
        <v>0</v>
      </c>
      <c r="AK51" s="185">
        <f>H51*'Calcs Men No Intervention'!H58*HCW_cost_year</f>
        <v>0</v>
      </c>
      <c r="AL51" s="185">
        <f>I51*'Calcs Men No Intervention'!I58*HCW_cost_year</f>
        <v>0</v>
      </c>
      <c r="AM51" s="185">
        <f>J51*'Calcs Men No Intervention'!J58*HCW_cost_year</f>
        <v>0</v>
      </c>
      <c r="AN51" s="185">
        <f>K51*'Calcs Men No Intervention'!K58*HCW_cost_year</f>
        <v>0</v>
      </c>
      <c r="AO51" s="185">
        <f>L51*'Calcs Men No Intervention'!L58*HCW_cost_year</f>
        <v>0</v>
      </c>
      <c r="AP51" s="185">
        <f>M51*'Calcs Men No Intervention'!M58*HCW_cost_year</f>
        <v>0</v>
      </c>
      <c r="AQ51" s="185">
        <f>N51*'Calcs Men No Intervention'!N58*HCW_cost_year</f>
        <v>0</v>
      </c>
      <c r="AR51" s="185">
        <f>O51*'Calcs Men No Intervention'!O58*HCW_cost_year</f>
        <v>0</v>
      </c>
      <c r="AS51" s="185">
        <f>P51*'Calcs Men No Intervention'!P58*HCW_cost_year</f>
        <v>0</v>
      </c>
      <c r="AT51" s="185">
        <f>Q51*'Calcs Men No Intervention'!Q58*HCW_cost_year</f>
        <v>0</v>
      </c>
      <c r="AU51" s="185">
        <f>R51*'Calcs Men No Intervention'!R58*HCW_cost_year</f>
        <v>0</v>
      </c>
      <c r="AV51" s="185">
        <f>S51*'Calcs Men No Intervention'!S58*HCW_cost_year</f>
        <v>0</v>
      </c>
      <c r="AW51" s="185">
        <f>T51*'Calcs Men No Intervention'!T58*HCW_cost_year</f>
        <v>0</v>
      </c>
      <c r="AX51" s="185">
        <f>U51*'Calcs Men No Intervention'!U58*HCW_cost_year</f>
        <v>0</v>
      </c>
      <c r="AY51" s="185">
        <f>V51*'Calcs Men No Intervention'!V58*HCW_cost_year</f>
        <v>0</v>
      </c>
      <c r="AZ51" s="185">
        <f>W51*'Calcs Men No Intervention'!W58*HCW_cost_year</f>
        <v>0</v>
      </c>
      <c r="BA51" s="185">
        <f>X51*'Calcs Men No Intervention'!X58*HCW_cost_year</f>
        <v>0</v>
      </c>
      <c r="BB51" s="185">
        <f>Y51*'Calcs Men No Intervention'!Y58*HCW_cost_year</f>
        <v>0</v>
      </c>
      <c r="BC51" s="185">
        <f>Z51*'Calcs Men No Intervention'!Z58*HCW_cost_year</f>
        <v>0</v>
      </c>
      <c r="BD51" s="185">
        <f>AA51*'Calcs Men No Intervention'!AA58*HCW_cost_year</f>
        <v>0</v>
      </c>
      <c r="BE51" s="185">
        <f>AB51*'Calcs Men No Intervention'!AB58*HCW_cost_year</f>
        <v>0</v>
      </c>
    </row>
    <row r="52" spans="2:57" x14ac:dyDescent="0.3">
      <c r="B52" s="1">
        <v>17</v>
      </c>
      <c r="C52" s="67"/>
      <c r="D52" s="67"/>
      <c r="E52" s="67"/>
      <c r="F52" s="67"/>
      <c r="G52" s="67"/>
      <c r="H52" s="67"/>
      <c r="I52" s="67"/>
      <c r="J52" s="67"/>
      <c r="K52" s="67"/>
      <c r="L52" s="67"/>
      <c r="M52" s="67"/>
      <c r="N52" s="67"/>
      <c r="O52" s="67"/>
      <c r="P52" s="67"/>
      <c r="Q52" s="67"/>
      <c r="R52" s="67"/>
      <c r="S52" s="67"/>
      <c r="T52" s="67">
        <f>EXP(SUMPRODUCT(CHOOSE({1,2,3,4,5,6,7},'Calcs Men Intervention'!AV125,'Calcs Men Intervention'!AV125^2,'Calcs Men Intervention'!AV125^3,'Calcs Men Intervention'!S93,'Calcs Men Intervention'!S93^2,1,1),'Social care'!$BG$11:$BM$11))/(1+EXP(SUMPRODUCT(CHOOSE({1,2,3,4,5,6,7},'Calcs Men Intervention'!AV125,'Calcs Men Intervention'!AV125^2,'Calcs Men Intervention'!AV125^3,'Calcs Men Intervention'!S93,'Calcs Men Intervention'!S93^2,1,1),'Social care'!$BG$11:$BM$11)))</f>
        <v>9.7288180199485097E-2</v>
      </c>
      <c r="U52" s="67">
        <f>EXP(SUMPRODUCT(CHOOSE({1,2,3,4,5,6,7},'Calcs Men Intervention'!AW125,'Calcs Men Intervention'!AW125^2,'Calcs Men Intervention'!AW125^3,'Calcs Men Intervention'!T93,'Calcs Men Intervention'!T93^2,1,1),'Social care'!$BG$11:$BM$11))/(1+EXP(SUMPRODUCT(CHOOSE({1,2,3,4,5,6,7},'Calcs Men Intervention'!AW125,'Calcs Men Intervention'!AW125^2,'Calcs Men Intervention'!AW125^3,'Calcs Men Intervention'!T93,'Calcs Men Intervention'!T93^2,1,1),'Social care'!$BG$11:$BM$11)))</f>
        <v>8.8283578282126934E-2</v>
      </c>
      <c r="V52" s="67">
        <f>EXP(SUMPRODUCT(CHOOSE({1,2,3,4,5,6,7},'Calcs Men Intervention'!AX125,'Calcs Men Intervention'!AX125^2,'Calcs Men Intervention'!AX125^3,'Calcs Men Intervention'!U93,'Calcs Men Intervention'!U93^2,1,1),'Social care'!$BG$11:$BM$11))/(1+EXP(SUMPRODUCT(CHOOSE({1,2,3,4,5,6,7},'Calcs Men Intervention'!AX125,'Calcs Men Intervention'!AX125^2,'Calcs Men Intervention'!AX125^3,'Calcs Men Intervention'!U93,'Calcs Men Intervention'!U93^2,1,1),'Social care'!$BG$11:$BM$11)))</f>
        <v>8.8230086713263545E-2</v>
      </c>
      <c r="W52" s="67">
        <f>EXP(SUMPRODUCT(CHOOSE({1,2,3,4,5,6,7},'Calcs Men Intervention'!AY125,'Calcs Men Intervention'!AY125^2,'Calcs Men Intervention'!AY125^3,'Calcs Men Intervention'!V93,'Calcs Men Intervention'!V93^2,1,1),'Social care'!$BG$11:$BM$11))/(1+EXP(SUMPRODUCT(CHOOSE({1,2,3,4,5,6,7},'Calcs Men Intervention'!AY125,'Calcs Men Intervention'!AY125^2,'Calcs Men Intervention'!AY125^3,'Calcs Men Intervention'!V93,'Calcs Men Intervention'!V93^2,1,1),'Social care'!$BG$11:$BM$11)))</f>
        <v>8.9298085940339639E-2</v>
      </c>
      <c r="X52" s="67">
        <f>EXP(SUMPRODUCT(CHOOSE({1,2,3,4,5,6,7},'Calcs Men Intervention'!AZ125,'Calcs Men Intervention'!AZ125^2,'Calcs Men Intervention'!AZ125^3,'Calcs Men Intervention'!W93,'Calcs Men Intervention'!W93^2,1,1),'Social care'!$BG$11:$BM$11))/(1+EXP(SUMPRODUCT(CHOOSE({1,2,3,4,5,6,7},'Calcs Men Intervention'!AZ125,'Calcs Men Intervention'!AZ125^2,'Calcs Men Intervention'!AZ125^3,'Calcs Men Intervention'!W93,'Calcs Men Intervention'!W93^2,1,1),'Social care'!$BG$11:$BM$11)))</f>
        <v>9.0849424065728851E-2</v>
      </c>
      <c r="Y52" s="67">
        <f>EXP(SUMPRODUCT(CHOOSE({1,2,3,4,5,6,7},'Calcs Men Intervention'!BA125,'Calcs Men Intervention'!BA125^2,'Calcs Men Intervention'!BA125^3,'Calcs Men Intervention'!X93,'Calcs Men Intervention'!X93^2,1,1),'Social care'!$BG$11:$BM$11))/(1+EXP(SUMPRODUCT(CHOOSE({1,2,3,4,5,6,7},'Calcs Men Intervention'!BA125,'Calcs Men Intervention'!BA125^2,'Calcs Men Intervention'!BA125^3,'Calcs Men Intervention'!X93,'Calcs Men Intervention'!X93^2,1,1),'Social care'!$BG$11:$BM$11)))</f>
        <v>9.2900413407983745E-2</v>
      </c>
      <c r="Z52" s="67">
        <f>EXP(SUMPRODUCT(CHOOSE({1,2,3,4,5,6,7},'Calcs Men Intervention'!BB125,'Calcs Men Intervention'!BB125^2,'Calcs Men Intervention'!BB125^3,'Calcs Men Intervention'!Y93,'Calcs Men Intervention'!Y93^2,1,1),'Social care'!$BG$11:$BM$11))/(1+EXP(SUMPRODUCT(CHOOSE({1,2,3,4,5,6,7},'Calcs Men Intervention'!BB125,'Calcs Men Intervention'!BB125^2,'Calcs Men Intervention'!BB125^3,'Calcs Men Intervention'!Y93,'Calcs Men Intervention'!Y93^2,1,1),'Social care'!$BG$11:$BM$11)))</f>
        <v>9.547412715780923E-2</v>
      </c>
      <c r="AA52" s="67">
        <f>EXP(SUMPRODUCT(CHOOSE({1,2,3,4,5,6,7},'Calcs Men Intervention'!BC125,'Calcs Men Intervention'!BC125^2,'Calcs Men Intervention'!BC125^3,'Calcs Men Intervention'!Z93,'Calcs Men Intervention'!Z93^2,1,1),'Social care'!$BG$11:$BM$11))/(1+EXP(SUMPRODUCT(CHOOSE({1,2,3,4,5,6,7},'Calcs Men Intervention'!BC125,'Calcs Men Intervention'!BC125^2,'Calcs Men Intervention'!BC125^3,'Calcs Men Intervention'!Z93,'Calcs Men Intervention'!Z93^2,1,1),'Social care'!$BG$11:$BM$11)))</f>
        <v>9.8600598584693985E-2</v>
      </c>
      <c r="AB52" s="67">
        <f>EXP(SUMPRODUCT(CHOOSE({1,2,3,4,5,6,7},'Calcs Men Intervention'!BD125,'Calcs Men Intervention'!BD125^2,'Calcs Men Intervention'!BD125^3,'Calcs Men Intervention'!AA93,'Calcs Men Intervention'!AA93^2,1,1),'Social care'!$BG$11:$BM$11))/(1+EXP(SUMPRODUCT(CHOOSE({1,2,3,4,5,6,7},'Calcs Men Intervention'!BD125,'Calcs Men Intervention'!BD125^2,'Calcs Men Intervention'!BD125^3,'Calcs Men Intervention'!AA93,'Calcs Men Intervention'!AA93^2,1,1),'Social care'!$BG$11:$BM$11)))</f>
        <v>0.10231710162108359</v>
      </c>
      <c r="AE52" s="1">
        <v>17</v>
      </c>
      <c r="AF52" s="185"/>
      <c r="AG52" s="185">
        <f>D52*'Calcs Men No Intervention'!D59*HCW_cost_year</f>
        <v>0</v>
      </c>
      <c r="AH52" s="185">
        <f>E52*'Calcs Men No Intervention'!E59*HCW_cost_year</f>
        <v>0</v>
      </c>
      <c r="AI52" s="185">
        <f>F52*'Calcs Men No Intervention'!F59*HCW_cost_year</f>
        <v>0</v>
      </c>
      <c r="AJ52" s="185">
        <f>G52*'Calcs Men No Intervention'!G59*HCW_cost_year</f>
        <v>0</v>
      </c>
      <c r="AK52" s="185">
        <f>H52*'Calcs Men No Intervention'!H59*HCW_cost_year</f>
        <v>0</v>
      </c>
      <c r="AL52" s="185">
        <f>I52*'Calcs Men No Intervention'!I59*HCW_cost_year</f>
        <v>0</v>
      </c>
      <c r="AM52" s="185">
        <f>J52*'Calcs Men No Intervention'!J59*HCW_cost_year</f>
        <v>0</v>
      </c>
      <c r="AN52" s="185">
        <f>K52*'Calcs Men No Intervention'!K59*HCW_cost_year</f>
        <v>0</v>
      </c>
      <c r="AO52" s="185">
        <f>L52*'Calcs Men No Intervention'!L59*HCW_cost_year</f>
        <v>0</v>
      </c>
      <c r="AP52" s="185">
        <f>M52*'Calcs Men No Intervention'!M59*HCW_cost_year</f>
        <v>0</v>
      </c>
      <c r="AQ52" s="185">
        <f>N52*'Calcs Men No Intervention'!N59*HCW_cost_year</f>
        <v>0</v>
      </c>
      <c r="AR52" s="185">
        <f>O52*'Calcs Men No Intervention'!O59*HCW_cost_year</f>
        <v>0</v>
      </c>
      <c r="AS52" s="185">
        <f>P52*'Calcs Men No Intervention'!P59*HCW_cost_year</f>
        <v>0</v>
      </c>
      <c r="AT52" s="185">
        <f>Q52*'Calcs Men No Intervention'!Q59*HCW_cost_year</f>
        <v>0</v>
      </c>
      <c r="AU52" s="185">
        <f>R52*'Calcs Men No Intervention'!R59*HCW_cost_year</f>
        <v>0</v>
      </c>
      <c r="AV52" s="185">
        <f>S52*'Calcs Men No Intervention'!S59*HCW_cost_year</f>
        <v>0</v>
      </c>
      <c r="AW52" s="185">
        <f>T52*'Calcs Men No Intervention'!T59*HCW_cost_year</f>
        <v>0</v>
      </c>
      <c r="AX52" s="185">
        <f>U52*'Calcs Men No Intervention'!U59*HCW_cost_year</f>
        <v>0</v>
      </c>
      <c r="AY52" s="185">
        <f>V52*'Calcs Men No Intervention'!V59*HCW_cost_year</f>
        <v>0</v>
      </c>
      <c r="AZ52" s="185">
        <f>W52*'Calcs Men No Intervention'!W59*HCW_cost_year</f>
        <v>0</v>
      </c>
      <c r="BA52" s="185">
        <f>X52*'Calcs Men No Intervention'!X59*HCW_cost_year</f>
        <v>0</v>
      </c>
      <c r="BB52" s="185">
        <f>Y52*'Calcs Men No Intervention'!Y59*HCW_cost_year</f>
        <v>0</v>
      </c>
      <c r="BC52" s="185">
        <f>Z52*'Calcs Men No Intervention'!Z59*HCW_cost_year</f>
        <v>0</v>
      </c>
      <c r="BD52" s="185">
        <f>AA52*'Calcs Men No Intervention'!AA59*HCW_cost_year</f>
        <v>0</v>
      </c>
      <c r="BE52" s="185">
        <f>AB52*'Calcs Men No Intervention'!AB59*HCW_cost_year</f>
        <v>0</v>
      </c>
    </row>
    <row r="53" spans="2:57" x14ac:dyDescent="0.3">
      <c r="B53" s="1">
        <v>18</v>
      </c>
      <c r="C53" s="67"/>
      <c r="D53" s="67"/>
      <c r="E53" s="67"/>
      <c r="F53" s="67"/>
      <c r="G53" s="67"/>
      <c r="H53" s="67"/>
      <c r="I53" s="67"/>
      <c r="J53" s="67"/>
      <c r="K53" s="67"/>
      <c r="L53" s="67"/>
      <c r="M53" s="67"/>
      <c r="N53" s="67"/>
      <c r="O53" s="67"/>
      <c r="P53" s="67"/>
      <c r="Q53" s="67"/>
      <c r="R53" s="67"/>
      <c r="S53" s="67"/>
      <c r="T53" s="67"/>
      <c r="U53" s="67">
        <f>EXP(SUMPRODUCT(CHOOSE({1,2,3,4,5,6,7},'Calcs Men Intervention'!AW126,'Calcs Men Intervention'!AW126^2,'Calcs Men Intervention'!AW126^3,'Calcs Men Intervention'!T94,'Calcs Men Intervention'!T94^2,1,1),'Social care'!$BG$11:$BM$11))/(1+EXP(SUMPRODUCT(CHOOSE({1,2,3,4,5,6,7},'Calcs Men Intervention'!AW126,'Calcs Men Intervention'!AW126^2,'Calcs Men Intervention'!AW126^3,'Calcs Men Intervention'!T94,'Calcs Men Intervention'!T94^2,1,1),'Social care'!$BG$11:$BM$11)))</f>
        <v>9.7288180199485097E-2</v>
      </c>
      <c r="V53" s="67">
        <f>EXP(SUMPRODUCT(CHOOSE({1,2,3,4,5,6,7},'Calcs Men Intervention'!AX126,'Calcs Men Intervention'!AX126^2,'Calcs Men Intervention'!AX126^3,'Calcs Men Intervention'!U94,'Calcs Men Intervention'!U94^2,1,1),'Social care'!$BG$11:$BM$11))/(1+EXP(SUMPRODUCT(CHOOSE({1,2,3,4,5,6,7},'Calcs Men Intervention'!AX126,'Calcs Men Intervention'!AX126^2,'Calcs Men Intervention'!AX126^3,'Calcs Men Intervention'!U94,'Calcs Men Intervention'!U94^2,1,1),'Social care'!$BG$11:$BM$11)))</f>
        <v>8.8283578282126934E-2</v>
      </c>
      <c r="W53" s="67">
        <f>EXP(SUMPRODUCT(CHOOSE({1,2,3,4,5,6,7},'Calcs Men Intervention'!AY126,'Calcs Men Intervention'!AY126^2,'Calcs Men Intervention'!AY126^3,'Calcs Men Intervention'!V94,'Calcs Men Intervention'!V94^2,1,1),'Social care'!$BG$11:$BM$11))/(1+EXP(SUMPRODUCT(CHOOSE({1,2,3,4,5,6,7},'Calcs Men Intervention'!AY126,'Calcs Men Intervention'!AY126^2,'Calcs Men Intervention'!AY126^3,'Calcs Men Intervention'!V94,'Calcs Men Intervention'!V94^2,1,1),'Social care'!$BG$11:$BM$11)))</f>
        <v>8.8230086713263545E-2</v>
      </c>
      <c r="X53" s="67">
        <f>EXP(SUMPRODUCT(CHOOSE({1,2,3,4,5,6,7},'Calcs Men Intervention'!AZ126,'Calcs Men Intervention'!AZ126^2,'Calcs Men Intervention'!AZ126^3,'Calcs Men Intervention'!W94,'Calcs Men Intervention'!W94^2,1,1),'Social care'!$BG$11:$BM$11))/(1+EXP(SUMPRODUCT(CHOOSE({1,2,3,4,5,6,7},'Calcs Men Intervention'!AZ126,'Calcs Men Intervention'!AZ126^2,'Calcs Men Intervention'!AZ126^3,'Calcs Men Intervention'!W94,'Calcs Men Intervention'!W94^2,1,1),'Social care'!$BG$11:$BM$11)))</f>
        <v>8.9298085940339639E-2</v>
      </c>
      <c r="Y53" s="67">
        <f>EXP(SUMPRODUCT(CHOOSE({1,2,3,4,5,6,7},'Calcs Men Intervention'!BA126,'Calcs Men Intervention'!BA126^2,'Calcs Men Intervention'!BA126^3,'Calcs Men Intervention'!X94,'Calcs Men Intervention'!X94^2,1,1),'Social care'!$BG$11:$BM$11))/(1+EXP(SUMPRODUCT(CHOOSE({1,2,3,4,5,6,7},'Calcs Men Intervention'!BA126,'Calcs Men Intervention'!BA126^2,'Calcs Men Intervention'!BA126^3,'Calcs Men Intervention'!X94,'Calcs Men Intervention'!X94^2,1,1),'Social care'!$BG$11:$BM$11)))</f>
        <v>9.0849424065728851E-2</v>
      </c>
      <c r="Z53" s="67">
        <f>EXP(SUMPRODUCT(CHOOSE({1,2,3,4,5,6,7},'Calcs Men Intervention'!BB126,'Calcs Men Intervention'!BB126^2,'Calcs Men Intervention'!BB126^3,'Calcs Men Intervention'!Y94,'Calcs Men Intervention'!Y94^2,1,1),'Social care'!$BG$11:$BM$11))/(1+EXP(SUMPRODUCT(CHOOSE({1,2,3,4,5,6,7},'Calcs Men Intervention'!BB126,'Calcs Men Intervention'!BB126^2,'Calcs Men Intervention'!BB126^3,'Calcs Men Intervention'!Y94,'Calcs Men Intervention'!Y94^2,1,1),'Social care'!$BG$11:$BM$11)))</f>
        <v>9.2900413407983745E-2</v>
      </c>
      <c r="AA53" s="67">
        <f>EXP(SUMPRODUCT(CHOOSE({1,2,3,4,5,6,7},'Calcs Men Intervention'!BC126,'Calcs Men Intervention'!BC126^2,'Calcs Men Intervention'!BC126^3,'Calcs Men Intervention'!Z94,'Calcs Men Intervention'!Z94^2,1,1),'Social care'!$BG$11:$BM$11))/(1+EXP(SUMPRODUCT(CHOOSE({1,2,3,4,5,6,7},'Calcs Men Intervention'!BC126,'Calcs Men Intervention'!BC126^2,'Calcs Men Intervention'!BC126^3,'Calcs Men Intervention'!Z94,'Calcs Men Intervention'!Z94^2,1,1),'Social care'!$BG$11:$BM$11)))</f>
        <v>9.547412715780923E-2</v>
      </c>
      <c r="AB53" s="67">
        <f>EXP(SUMPRODUCT(CHOOSE({1,2,3,4,5,6,7},'Calcs Men Intervention'!BD126,'Calcs Men Intervention'!BD126^2,'Calcs Men Intervention'!BD126^3,'Calcs Men Intervention'!AA94,'Calcs Men Intervention'!AA94^2,1,1),'Social care'!$BG$11:$BM$11))/(1+EXP(SUMPRODUCT(CHOOSE({1,2,3,4,5,6,7},'Calcs Men Intervention'!BD126,'Calcs Men Intervention'!BD126^2,'Calcs Men Intervention'!BD126^3,'Calcs Men Intervention'!AA94,'Calcs Men Intervention'!AA94^2,1,1),'Social care'!$BG$11:$BM$11)))</f>
        <v>9.8600598584693985E-2</v>
      </c>
      <c r="AE53" s="1">
        <v>18</v>
      </c>
      <c r="AF53" s="185"/>
      <c r="AG53" s="185">
        <f>D53*'Calcs Men No Intervention'!D60*HCW_cost_year</f>
        <v>0</v>
      </c>
      <c r="AH53" s="185">
        <f>E53*'Calcs Men No Intervention'!E60*HCW_cost_year</f>
        <v>0</v>
      </c>
      <c r="AI53" s="185">
        <f>F53*'Calcs Men No Intervention'!F60*HCW_cost_year</f>
        <v>0</v>
      </c>
      <c r="AJ53" s="185">
        <f>G53*'Calcs Men No Intervention'!G60*HCW_cost_year</f>
        <v>0</v>
      </c>
      <c r="AK53" s="185">
        <f>H53*'Calcs Men No Intervention'!H60*HCW_cost_year</f>
        <v>0</v>
      </c>
      <c r="AL53" s="185">
        <f>I53*'Calcs Men No Intervention'!I60*HCW_cost_year</f>
        <v>0</v>
      </c>
      <c r="AM53" s="185">
        <f>J53*'Calcs Men No Intervention'!J60*HCW_cost_year</f>
        <v>0</v>
      </c>
      <c r="AN53" s="185">
        <f>K53*'Calcs Men No Intervention'!K60*HCW_cost_year</f>
        <v>0</v>
      </c>
      <c r="AO53" s="185">
        <f>L53*'Calcs Men No Intervention'!L60*HCW_cost_year</f>
        <v>0</v>
      </c>
      <c r="AP53" s="185">
        <f>M53*'Calcs Men No Intervention'!M60*HCW_cost_year</f>
        <v>0</v>
      </c>
      <c r="AQ53" s="185">
        <f>N53*'Calcs Men No Intervention'!N60*HCW_cost_year</f>
        <v>0</v>
      </c>
      <c r="AR53" s="185">
        <f>O53*'Calcs Men No Intervention'!O60*HCW_cost_year</f>
        <v>0</v>
      </c>
      <c r="AS53" s="185">
        <f>P53*'Calcs Men No Intervention'!P60*HCW_cost_year</f>
        <v>0</v>
      </c>
      <c r="AT53" s="185">
        <f>Q53*'Calcs Men No Intervention'!Q60*HCW_cost_year</f>
        <v>0</v>
      </c>
      <c r="AU53" s="185">
        <f>R53*'Calcs Men No Intervention'!R60*HCW_cost_year</f>
        <v>0</v>
      </c>
      <c r="AV53" s="185">
        <f>S53*'Calcs Men No Intervention'!S60*HCW_cost_year</f>
        <v>0</v>
      </c>
      <c r="AW53" s="185">
        <f>T53*'Calcs Men No Intervention'!T60*HCW_cost_year</f>
        <v>0</v>
      </c>
      <c r="AX53" s="185">
        <f>U53*'Calcs Men No Intervention'!U60*HCW_cost_year</f>
        <v>0</v>
      </c>
      <c r="AY53" s="185">
        <f>V53*'Calcs Men No Intervention'!V60*HCW_cost_year</f>
        <v>0</v>
      </c>
      <c r="AZ53" s="185">
        <f>W53*'Calcs Men No Intervention'!W60*HCW_cost_year</f>
        <v>0</v>
      </c>
      <c r="BA53" s="185">
        <f>X53*'Calcs Men No Intervention'!X60*HCW_cost_year</f>
        <v>0</v>
      </c>
      <c r="BB53" s="185">
        <f>Y53*'Calcs Men No Intervention'!Y60*HCW_cost_year</f>
        <v>0</v>
      </c>
      <c r="BC53" s="185">
        <f>Z53*'Calcs Men No Intervention'!Z60*HCW_cost_year</f>
        <v>0</v>
      </c>
      <c r="BD53" s="185">
        <f>AA53*'Calcs Men No Intervention'!AA60*HCW_cost_year</f>
        <v>0</v>
      </c>
      <c r="BE53" s="185">
        <f>AB53*'Calcs Men No Intervention'!AB60*HCW_cost_year</f>
        <v>0</v>
      </c>
    </row>
    <row r="54" spans="2:57" x14ac:dyDescent="0.3">
      <c r="B54" s="1">
        <v>19</v>
      </c>
      <c r="C54" s="67"/>
      <c r="D54" s="67"/>
      <c r="E54" s="67"/>
      <c r="F54" s="67"/>
      <c r="G54" s="67"/>
      <c r="H54" s="67"/>
      <c r="I54" s="67"/>
      <c r="J54" s="67"/>
      <c r="K54" s="67"/>
      <c r="L54" s="67"/>
      <c r="M54" s="67"/>
      <c r="N54" s="67"/>
      <c r="O54" s="67"/>
      <c r="P54" s="67"/>
      <c r="Q54" s="67"/>
      <c r="R54" s="67"/>
      <c r="S54" s="67"/>
      <c r="T54" s="67"/>
      <c r="U54" s="67"/>
      <c r="V54" s="67">
        <f>EXP(SUMPRODUCT(CHOOSE({1,2,3,4,5,6,7},'Calcs Men Intervention'!AX127,'Calcs Men Intervention'!AX127^2,'Calcs Men Intervention'!AX127^3,'Calcs Men Intervention'!U95,'Calcs Men Intervention'!U95^2,1,1),'Social care'!$BG$11:$BM$11))/(1+EXP(SUMPRODUCT(CHOOSE({1,2,3,4,5,6,7},'Calcs Men Intervention'!AX127,'Calcs Men Intervention'!AX127^2,'Calcs Men Intervention'!AX127^3,'Calcs Men Intervention'!U95,'Calcs Men Intervention'!U95^2,1,1),'Social care'!$BG$11:$BM$11)))</f>
        <v>9.7288180199485097E-2</v>
      </c>
      <c r="W54" s="67">
        <f>EXP(SUMPRODUCT(CHOOSE({1,2,3,4,5,6,7},'Calcs Men Intervention'!AY127,'Calcs Men Intervention'!AY127^2,'Calcs Men Intervention'!AY127^3,'Calcs Men Intervention'!V95,'Calcs Men Intervention'!V95^2,1,1),'Social care'!$BG$11:$BM$11))/(1+EXP(SUMPRODUCT(CHOOSE({1,2,3,4,5,6,7},'Calcs Men Intervention'!AY127,'Calcs Men Intervention'!AY127^2,'Calcs Men Intervention'!AY127^3,'Calcs Men Intervention'!V95,'Calcs Men Intervention'!V95^2,1,1),'Social care'!$BG$11:$BM$11)))</f>
        <v>8.8283578282126934E-2</v>
      </c>
      <c r="X54" s="67">
        <f>EXP(SUMPRODUCT(CHOOSE({1,2,3,4,5,6,7},'Calcs Men Intervention'!AZ127,'Calcs Men Intervention'!AZ127^2,'Calcs Men Intervention'!AZ127^3,'Calcs Men Intervention'!W95,'Calcs Men Intervention'!W95^2,1,1),'Social care'!$BG$11:$BM$11))/(1+EXP(SUMPRODUCT(CHOOSE({1,2,3,4,5,6,7},'Calcs Men Intervention'!AZ127,'Calcs Men Intervention'!AZ127^2,'Calcs Men Intervention'!AZ127^3,'Calcs Men Intervention'!W95,'Calcs Men Intervention'!W95^2,1,1),'Social care'!$BG$11:$BM$11)))</f>
        <v>8.8230086713263545E-2</v>
      </c>
      <c r="Y54" s="67">
        <f>EXP(SUMPRODUCT(CHOOSE({1,2,3,4,5,6,7},'Calcs Men Intervention'!BA127,'Calcs Men Intervention'!BA127^2,'Calcs Men Intervention'!BA127^3,'Calcs Men Intervention'!X95,'Calcs Men Intervention'!X95^2,1,1),'Social care'!$BG$11:$BM$11))/(1+EXP(SUMPRODUCT(CHOOSE({1,2,3,4,5,6,7},'Calcs Men Intervention'!BA127,'Calcs Men Intervention'!BA127^2,'Calcs Men Intervention'!BA127^3,'Calcs Men Intervention'!X95,'Calcs Men Intervention'!X95^2,1,1),'Social care'!$BG$11:$BM$11)))</f>
        <v>8.9298085940339639E-2</v>
      </c>
      <c r="Z54" s="67">
        <f>EXP(SUMPRODUCT(CHOOSE({1,2,3,4,5,6,7},'Calcs Men Intervention'!BB127,'Calcs Men Intervention'!BB127^2,'Calcs Men Intervention'!BB127^3,'Calcs Men Intervention'!Y95,'Calcs Men Intervention'!Y95^2,1,1),'Social care'!$BG$11:$BM$11))/(1+EXP(SUMPRODUCT(CHOOSE({1,2,3,4,5,6,7},'Calcs Men Intervention'!BB127,'Calcs Men Intervention'!BB127^2,'Calcs Men Intervention'!BB127^3,'Calcs Men Intervention'!Y95,'Calcs Men Intervention'!Y95^2,1,1),'Social care'!$BG$11:$BM$11)))</f>
        <v>9.0849424065728851E-2</v>
      </c>
      <c r="AA54" s="67">
        <f>EXP(SUMPRODUCT(CHOOSE({1,2,3,4,5,6,7},'Calcs Men Intervention'!BC127,'Calcs Men Intervention'!BC127^2,'Calcs Men Intervention'!BC127^3,'Calcs Men Intervention'!Z95,'Calcs Men Intervention'!Z95^2,1,1),'Social care'!$BG$11:$BM$11))/(1+EXP(SUMPRODUCT(CHOOSE({1,2,3,4,5,6,7},'Calcs Men Intervention'!BC127,'Calcs Men Intervention'!BC127^2,'Calcs Men Intervention'!BC127^3,'Calcs Men Intervention'!Z95,'Calcs Men Intervention'!Z95^2,1,1),'Social care'!$BG$11:$BM$11)))</f>
        <v>9.2900413407983745E-2</v>
      </c>
      <c r="AB54" s="67">
        <f>EXP(SUMPRODUCT(CHOOSE({1,2,3,4,5,6,7},'Calcs Men Intervention'!BD127,'Calcs Men Intervention'!BD127^2,'Calcs Men Intervention'!BD127^3,'Calcs Men Intervention'!AA95,'Calcs Men Intervention'!AA95^2,1,1),'Social care'!$BG$11:$BM$11))/(1+EXP(SUMPRODUCT(CHOOSE({1,2,3,4,5,6,7},'Calcs Men Intervention'!BD127,'Calcs Men Intervention'!BD127^2,'Calcs Men Intervention'!BD127^3,'Calcs Men Intervention'!AA95,'Calcs Men Intervention'!AA95^2,1,1),'Social care'!$BG$11:$BM$11)))</f>
        <v>9.547412715780923E-2</v>
      </c>
      <c r="AE54" s="1">
        <v>19</v>
      </c>
      <c r="AF54" s="185"/>
      <c r="AG54" s="185">
        <f>D54*'Calcs Men No Intervention'!D61*HCW_cost_year</f>
        <v>0</v>
      </c>
      <c r="AH54" s="185">
        <f>E54*'Calcs Men No Intervention'!E61*HCW_cost_year</f>
        <v>0</v>
      </c>
      <c r="AI54" s="185">
        <f>F54*'Calcs Men No Intervention'!F61*HCW_cost_year</f>
        <v>0</v>
      </c>
      <c r="AJ54" s="185">
        <f>G54*'Calcs Men No Intervention'!G61*HCW_cost_year</f>
        <v>0</v>
      </c>
      <c r="AK54" s="185">
        <f>H54*'Calcs Men No Intervention'!H61*HCW_cost_year</f>
        <v>0</v>
      </c>
      <c r="AL54" s="185">
        <f>I54*'Calcs Men No Intervention'!I61*HCW_cost_year</f>
        <v>0</v>
      </c>
      <c r="AM54" s="185">
        <f>J54*'Calcs Men No Intervention'!J61*HCW_cost_year</f>
        <v>0</v>
      </c>
      <c r="AN54" s="185">
        <f>K54*'Calcs Men No Intervention'!K61*HCW_cost_year</f>
        <v>0</v>
      </c>
      <c r="AO54" s="185">
        <f>L54*'Calcs Men No Intervention'!L61*HCW_cost_year</f>
        <v>0</v>
      </c>
      <c r="AP54" s="185">
        <f>M54*'Calcs Men No Intervention'!M61*HCW_cost_year</f>
        <v>0</v>
      </c>
      <c r="AQ54" s="185">
        <f>N54*'Calcs Men No Intervention'!N61*HCW_cost_year</f>
        <v>0</v>
      </c>
      <c r="AR54" s="185">
        <f>O54*'Calcs Men No Intervention'!O61*HCW_cost_year</f>
        <v>0</v>
      </c>
      <c r="AS54" s="185">
        <f>P54*'Calcs Men No Intervention'!P61*HCW_cost_year</f>
        <v>0</v>
      </c>
      <c r="AT54" s="185">
        <f>Q54*'Calcs Men No Intervention'!Q61*HCW_cost_year</f>
        <v>0</v>
      </c>
      <c r="AU54" s="185">
        <f>R54*'Calcs Men No Intervention'!R61*HCW_cost_year</f>
        <v>0</v>
      </c>
      <c r="AV54" s="185">
        <f>S54*'Calcs Men No Intervention'!S61*HCW_cost_year</f>
        <v>0</v>
      </c>
      <c r="AW54" s="185">
        <f>T54*'Calcs Men No Intervention'!T61*HCW_cost_year</f>
        <v>0</v>
      </c>
      <c r="AX54" s="185">
        <f>U54*'Calcs Men No Intervention'!U61*HCW_cost_year</f>
        <v>0</v>
      </c>
      <c r="AY54" s="185">
        <f>V54*'Calcs Men No Intervention'!V61*HCW_cost_year</f>
        <v>0</v>
      </c>
      <c r="AZ54" s="185">
        <f>W54*'Calcs Men No Intervention'!W61*HCW_cost_year</f>
        <v>0</v>
      </c>
      <c r="BA54" s="185">
        <f>X54*'Calcs Men No Intervention'!X61*HCW_cost_year</f>
        <v>0</v>
      </c>
      <c r="BB54" s="185">
        <f>Y54*'Calcs Men No Intervention'!Y61*HCW_cost_year</f>
        <v>0</v>
      </c>
      <c r="BC54" s="185">
        <f>Z54*'Calcs Men No Intervention'!Z61*HCW_cost_year</f>
        <v>0</v>
      </c>
      <c r="BD54" s="185">
        <f>AA54*'Calcs Men No Intervention'!AA61*HCW_cost_year</f>
        <v>0</v>
      </c>
      <c r="BE54" s="185">
        <f>AB54*'Calcs Men No Intervention'!AB61*HCW_cost_year</f>
        <v>0</v>
      </c>
    </row>
    <row r="55" spans="2:57" x14ac:dyDescent="0.3">
      <c r="B55" s="1">
        <v>20</v>
      </c>
      <c r="C55" s="67"/>
      <c r="D55" s="67"/>
      <c r="E55" s="67"/>
      <c r="F55" s="67"/>
      <c r="G55" s="67"/>
      <c r="H55" s="67"/>
      <c r="I55" s="67"/>
      <c r="J55" s="67"/>
      <c r="K55" s="67"/>
      <c r="L55" s="67"/>
      <c r="M55" s="67"/>
      <c r="N55" s="67"/>
      <c r="O55" s="67"/>
      <c r="P55" s="67"/>
      <c r="Q55" s="67"/>
      <c r="R55" s="67"/>
      <c r="S55" s="67"/>
      <c r="T55" s="67"/>
      <c r="U55" s="67"/>
      <c r="V55" s="67"/>
      <c r="W55" s="67">
        <f>EXP(SUMPRODUCT(CHOOSE({1,2,3,4,5,6,7},'Calcs Men Intervention'!AY128,'Calcs Men Intervention'!AY128^2,'Calcs Men Intervention'!AY128^3,'Calcs Men Intervention'!V96,'Calcs Men Intervention'!V96^2,1,1),'Social care'!$BG$11:$BM$11))/(1+EXP(SUMPRODUCT(CHOOSE({1,2,3,4,5,6,7},'Calcs Men Intervention'!AY128,'Calcs Men Intervention'!AY128^2,'Calcs Men Intervention'!AY128^3,'Calcs Men Intervention'!V96,'Calcs Men Intervention'!V96^2,1,1),'Social care'!$BG$11:$BM$11)))</f>
        <v>9.7288180199485097E-2</v>
      </c>
      <c r="X55" s="67">
        <f>EXP(SUMPRODUCT(CHOOSE({1,2,3,4,5,6,7},'Calcs Men Intervention'!AZ128,'Calcs Men Intervention'!AZ128^2,'Calcs Men Intervention'!AZ128^3,'Calcs Men Intervention'!W96,'Calcs Men Intervention'!W96^2,1,1),'Social care'!$BG$11:$BM$11))/(1+EXP(SUMPRODUCT(CHOOSE({1,2,3,4,5,6,7},'Calcs Men Intervention'!AZ128,'Calcs Men Intervention'!AZ128^2,'Calcs Men Intervention'!AZ128^3,'Calcs Men Intervention'!W96,'Calcs Men Intervention'!W96^2,1,1),'Social care'!$BG$11:$BM$11)))</f>
        <v>8.8283578282126934E-2</v>
      </c>
      <c r="Y55" s="67">
        <f>EXP(SUMPRODUCT(CHOOSE({1,2,3,4,5,6,7},'Calcs Men Intervention'!BA128,'Calcs Men Intervention'!BA128^2,'Calcs Men Intervention'!BA128^3,'Calcs Men Intervention'!X96,'Calcs Men Intervention'!X96^2,1,1),'Social care'!$BG$11:$BM$11))/(1+EXP(SUMPRODUCT(CHOOSE({1,2,3,4,5,6,7},'Calcs Men Intervention'!BA128,'Calcs Men Intervention'!BA128^2,'Calcs Men Intervention'!BA128^3,'Calcs Men Intervention'!X96,'Calcs Men Intervention'!X96^2,1,1),'Social care'!$BG$11:$BM$11)))</f>
        <v>8.8230086713263545E-2</v>
      </c>
      <c r="Z55" s="67">
        <f>EXP(SUMPRODUCT(CHOOSE({1,2,3,4,5,6,7},'Calcs Men Intervention'!BB128,'Calcs Men Intervention'!BB128^2,'Calcs Men Intervention'!BB128^3,'Calcs Men Intervention'!Y96,'Calcs Men Intervention'!Y96^2,1,1),'Social care'!$BG$11:$BM$11))/(1+EXP(SUMPRODUCT(CHOOSE({1,2,3,4,5,6,7},'Calcs Men Intervention'!BB128,'Calcs Men Intervention'!BB128^2,'Calcs Men Intervention'!BB128^3,'Calcs Men Intervention'!Y96,'Calcs Men Intervention'!Y96^2,1,1),'Social care'!$BG$11:$BM$11)))</f>
        <v>8.9298085940339639E-2</v>
      </c>
      <c r="AA55" s="67">
        <f>EXP(SUMPRODUCT(CHOOSE({1,2,3,4,5,6,7},'Calcs Men Intervention'!BC128,'Calcs Men Intervention'!BC128^2,'Calcs Men Intervention'!BC128^3,'Calcs Men Intervention'!Z96,'Calcs Men Intervention'!Z96^2,1,1),'Social care'!$BG$11:$BM$11))/(1+EXP(SUMPRODUCT(CHOOSE({1,2,3,4,5,6,7},'Calcs Men Intervention'!BC128,'Calcs Men Intervention'!BC128^2,'Calcs Men Intervention'!BC128^3,'Calcs Men Intervention'!Z96,'Calcs Men Intervention'!Z96^2,1,1),'Social care'!$BG$11:$BM$11)))</f>
        <v>9.0849424065728851E-2</v>
      </c>
      <c r="AB55" s="67">
        <f>EXP(SUMPRODUCT(CHOOSE({1,2,3,4,5,6,7},'Calcs Men Intervention'!BD128,'Calcs Men Intervention'!BD128^2,'Calcs Men Intervention'!BD128^3,'Calcs Men Intervention'!AA96,'Calcs Men Intervention'!AA96^2,1,1),'Social care'!$BG$11:$BM$11))/(1+EXP(SUMPRODUCT(CHOOSE({1,2,3,4,5,6,7},'Calcs Men Intervention'!BD128,'Calcs Men Intervention'!BD128^2,'Calcs Men Intervention'!BD128^3,'Calcs Men Intervention'!AA96,'Calcs Men Intervention'!AA96^2,1,1),'Social care'!$BG$11:$BM$11)))</f>
        <v>9.2900413407983745E-2</v>
      </c>
      <c r="AE55" s="1">
        <v>20</v>
      </c>
      <c r="AF55" s="185"/>
      <c r="AG55" s="185">
        <f>D55*'Calcs Men No Intervention'!D62*HCW_cost_year</f>
        <v>0</v>
      </c>
      <c r="AH55" s="185">
        <f>E55*'Calcs Men No Intervention'!E62*HCW_cost_year</f>
        <v>0</v>
      </c>
      <c r="AI55" s="185">
        <f>F55*'Calcs Men No Intervention'!F62*HCW_cost_year</f>
        <v>0</v>
      </c>
      <c r="AJ55" s="185">
        <f>G55*'Calcs Men No Intervention'!G62*HCW_cost_year</f>
        <v>0</v>
      </c>
      <c r="AK55" s="185">
        <f>H55*'Calcs Men No Intervention'!H62*HCW_cost_year</f>
        <v>0</v>
      </c>
      <c r="AL55" s="185">
        <f>I55*'Calcs Men No Intervention'!I62*HCW_cost_year</f>
        <v>0</v>
      </c>
      <c r="AM55" s="185">
        <f>J55*'Calcs Men No Intervention'!J62*HCW_cost_year</f>
        <v>0</v>
      </c>
      <c r="AN55" s="185">
        <f>K55*'Calcs Men No Intervention'!K62*HCW_cost_year</f>
        <v>0</v>
      </c>
      <c r="AO55" s="185">
        <f>L55*'Calcs Men No Intervention'!L62*HCW_cost_year</f>
        <v>0</v>
      </c>
      <c r="AP55" s="185">
        <f>M55*'Calcs Men No Intervention'!M62*HCW_cost_year</f>
        <v>0</v>
      </c>
      <c r="AQ55" s="185">
        <f>N55*'Calcs Men No Intervention'!N62*HCW_cost_year</f>
        <v>0</v>
      </c>
      <c r="AR55" s="185">
        <f>O55*'Calcs Men No Intervention'!O62*HCW_cost_year</f>
        <v>0</v>
      </c>
      <c r="AS55" s="185">
        <f>P55*'Calcs Men No Intervention'!P62*HCW_cost_year</f>
        <v>0</v>
      </c>
      <c r="AT55" s="185">
        <f>Q55*'Calcs Men No Intervention'!Q62*HCW_cost_year</f>
        <v>0</v>
      </c>
      <c r="AU55" s="185">
        <f>R55*'Calcs Men No Intervention'!R62*HCW_cost_year</f>
        <v>0</v>
      </c>
      <c r="AV55" s="185">
        <f>S55*'Calcs Men No Intervention'!S62*HCW_cost_year</f>
        <v>0</v>
      </c>
      <c r="AW55" s="185">
        <f>T55*'Calcs Men No Intervention'!T62*HCW_cost_year</f>
        <v>0</v>
      </c>
      <c r="AX55" s="185">
        <f>U55*'Calcs Men No Intervention'!U62*HCW_cost_year</f>
        <v>0</v>
      </c>
      <c r="AY55" s="185">
        <f>V55*'Calcs Men No Intervention'!V62*HCW_cost_year</f>
        <v>0</v>
      </c>
      <c r="AZ55" s="185">
        <f>W55*'Calcs Men No Intervention'!W62*HCW_cost_year</f>
        <v>0</v>
      </c>
      <c r="BA55" s="185">
        <f>X55*'Calcs Men No Intervention'!X62*HCW_cost_year</f>
        <v>0</v>
      </c>
      <c r="BB55" s="185">
        <f>Y55*'Calcs Men No Intervention'!Y62*HCW_cost_year</f>
        <v>0</v>
      </c>
      <c r="BC55" s="185">
        <f>Z55*'Calcs Men No Intervention'!Z62*HCW_cost_year</f>
        <v>0</v>
      </c>
      <c r="BD55" s="185">
        <f>AA55*'Calcs Men No Intervention'!AA62*HCW_cost_year</f>
        <v>0</v>
      </c>
      <c r="BE55" s="185">
        <f>AB55*'Calcs Men No Intervention'!AB62*HCW_cost_year</f>
        <v>0</v>
      </c>
    </row>
    <row r="56" spans="2:57" x14ac:dyDescent="0.3">
      <c r="B56" s="1">
        <v>21</v>
      </c>
      <c r="C56" s="67"/>
      <c r="D56" s="67"/>
      <c r="E56" s="67"/>
      <c r="F56" s="67"/>
      <c r="G56" s="67"/>
      <c r="H56" s="67"/>
      <c r="I56" s="67"/>
      <c r="J56" s="67"/>
      <c r="K56" s="67"/>
      <c r="L56" s="67"/>
      <c r="M56" s="67"/>
      <c r="N56" s="67"/>
      <c r="O56" s="67"/>
      <c r="P56" s="67"/>
      <c r="Q56" s="67"/>
      <c r="R56" s="67"/>
      <c r="S56" s="67"/>
      <c r="T56" s="67"/>
      <c r="U56" s="67"/>
      <c r="V56" s="67"/>
      <c r="W56" s="67"/>
      <c r="X56" s="67">
        <f>EXP(SUMPRODUCT(CHOOSE({1,2,3,4,5,6,7},'Calcs Men Intervention'!AZ129,'Calcs Men Intervention'!AZ129^2,'Calcs Men Intervention'!AZ129^3,'Calcs Men Intervention'!W97,'Calcs Men Intervention'!W97^2,1,1),'Social care'!$BG$11:$BM$11))/(1+EXP(SUMPRODUCT(CHOOSE({1,2,3,4,5,6,7},'Calcs Men Intervention'!AZ129,'Calcs Men Intervention'!AZ129^2,'Calcs Men Intervention'!AZ129^3,'Calcs Men Intervention'!W97,'Calcs Men Intervention'!W97^2,1,1),'Social care'!$BG$11:$BM$11)))</f>
        <v>9.7288180199485097E-2</v>
      </c>
      <c r="Y56" s="67">
        <f>EXP(SUMPRODUCT(CHOOSE({1,2,3,4,5,6,7},'Calcs Men Intervention'!BA129,'Calcs Men Intervention'!BA129^2,'Calcs Men Intervention'!BA129^3,'Calcs Men Intervention'!X97,'Calcs Men Intervention'!X97^2,1,1),'Social care'!$BG$11:$BM$11))/(1+EXP(SUMPRODUCT(CHOOSE({1,2,3,4,5,6,7},'Calcs Men Intervention'!BA129,'Calcs Men Intervention'!BA129^2,'Calcs Men Intervention'!BA129^3,'Calcs Men Intervention'!X97,'Calcs Men Intervention'!X97^2,1,1),'Social care'!$BG$11:$BM$11)))</f>
        <v>8.8283578282126934E-2</v>
      </c>
      <c r="Z56" s="67">
        <f>EXP(SUMPRODUCT(CHOOSE({1,2,3,4,5,6,7},'Calcs Men Intervention'!BB129,'Calcs Men Intervention'!BB129^2,'Calcs Men Intervention'!BB129^3,'Calcs Men Intervention'!Y97,'Calcs Men Intervention'!Y97^2,1,1),'Social care'!$BG$11:$BM$11))/(1+EXP(SUMPRODUCT(CHOOSE({1,2,3,4,5,6,7},'Calcs Men Intervention'!BB129,'Calcs Men Intervention'!BB129^2,'Calcs Men Intervention'!BB129^3,'Calcs Men Intervention'!Y97,'Calcs Men Intervention'!Y97^2,1,1),'Social care'!$BG$11:$BM$11)))</f>
        <v>8.8230086713263545E-2</v>
      </c>
      <c r="AA56" s="67">
        <f>EXP(SUMPRODUCT(CHOOSE({1,2,3,4,5,6,7},'Calcs Men Intervention'!BC129,'Calcs Men Intervention'!BC129^2,'Calcs Men Intervention'!BC129^3,'Calcs Men Intervention'!Z97,'Calcs Men Intervention'!Z97^2,1,1),'Social care'!$BG$11:$BM$11))/(1+EXP(SUMPRODUCT(CHOOSE({1,2,3,4,5,6,7},'Calcs Men Intervention'!BC129,'Calcs Men Intervention'!BC129^2,'Calcs Men Intervention'!BC129^3,'Calcs Men Intervention'!Z97,'Calcs Men Intervention'!Z97^2,1,1),'Social care'!$BG$11:$BM$11)))</f>
        <v>8.9298085940339639E-2</v>
      </c>
      <c r="AB56" s="67">
        <f>EXP(SUMPRODUCT(CHOOSE({1,2,3,4,5,6,7},'Calcs Men Intervention'!BD129,'Calcs Men Intervention'!BD129^2,'Calcs Men Intervention'!BD129^3,'Calcs Men Intervention'!AA97,'Calcs Men Intervention'!AA97^2,1,1),'Social care'!$BG$11:$BM$11))/(1+EXP(SUMPRODUCT(CHOOSE({1,2,3,4,5,6,7},'Calcs Men Intervention'!BD129,'Calcs Men Intervention'!BD129^2,'Calcs Men Intervention'!BD129^3,'Calcs Men Intervention'!AA97,'Calcs Men Intervention'!AA97^2,1,1),'Social care'!$BG$11:$BM$11)))</f>
        <v>9.0849424065728851E-2</v>
      </c>
      <c r="AE56" s="1">
        <v>21</v>
      </c>
      <c r="AF56" s="185"/>
      <c r="AG56" s="185">
        <f>D56*'Calcs Men No Intervention'!D63*HCW_cost_year</f>
        <v>0</v>
      </c>
      <c r="AH56" s="185">
        <f>E56*'Calcs Men No Intervention'!E63*HCW_cost_year</f>
        <v>0</v>
      </c>
      <c r="AI56" s="185">
        <f>F56*'Calcs Men No Intervention'!F63*HCW_cost_year</f>
        <v>0</v>
      </c>
      <c r="AJ56" s="185">
        <f>G56*'Calcs Men No Intervention'!G63*HCW_cost_year</f>
        <v>0</v>
      </c>
      <c r="AK56" s="185">
        <f>H56*'Calcs Men No Intervention'!H63*HCW_cost_year</f>
        <v>0</v>
      </c>
      <c r="AL56" s="185">
        <f>I56*'Calcs Men No Intervention'!I63*HCW_cost_year</f>
        <v>0</v>
      </c>
      <c r="AM56" s="185">
        <f>J56*'Calcs Men No Intervention'!J63*HCW_cost_year</f>
        <v>0</v>
      </c>
      <c r="AN56" s="185">
        <f>K56*'Calcs Men No Intervention'!K63*HCW_cost_year</f>
        <v>0</v>
      </c>
      <c r="AO56" s="185">
        <f>L56*'Calcs Men No Intervention'!L63*HCW_cost_year</f>
        <v>0</v>
      </c>
      <c r="AP56" s="185">
        <f>M56*'Calcs Men No Intervention'!M63*HCW_cost_year</f>
        <v>0</v>
      </c>
      <c r="AQ56" s="185">
        <f>N56*'Calcs Men No Intervention'!N63*HCW_cost_year</f>
        <v>0</v>
      </c>
      <c r="AR56" s="185">
        <f>O56*'Calcs Men No Intervention'!O63*HCW_cost_year</f>
        <v>0</v>
      </c>
      <c r="AS56" s="185">
        <f>P56*'Calcs Men No Intervention'!P63*HCW_cost_year</f>
        <v>0</v>
      </c>
      <c r="AT56" s="185">
        <f>Q56*'Calcs Men No Intervention'!Q63*HCW_cost_year</f>
        <v>0</v>
      </c>
      <c r="AU56" s="185">
        <f>R56*'Calcs Men No Intervention'!R63*HCW_cost_year</f>
        <v>0</v>
      </c>
      <c r="AV56" s="185">
        <f>S56*'Calcs Men No Intervention'!S63*HCW_cost_year</f>
        <v>0</v>
      </c>
      <c r="AW56" s="185">
        <f>T56*'Calcs Men No Intervention'!T63*HCW_cost_year</f>
        <v>0</v>
      </c>
      <c r="AX56" s="185">
        <f>U56*'Calcs Men No Intervention'!U63*HCW_cost_year</f>
        <v>0</v>
      </c>
      <c r="AY56" s="185">
        <f>V56*'Calcs Men No Intervention'!V63*HCW_cost_year</f>
        <v>0</v>
      </c>
      <c r="AZ56" s="185">
        <f>W56*'Calcs Men No Intervention'!W63*HCW_cost_year</f>
        <v>0</v>
      </c>
      <c r="BA56" s="185">
        <f>X56*'Calcs Men No Intervention'!X63*HCW_cost_year</f>
        <v>0</v>
      </c>
      <c r="BB56" s="185">
        <f>Y56*'Calcs Men No Intervention'!Y63*HCW_cost_year</f>
        <v>0</v>
      </c>
      <c r="BC56" s="185">
        <f>Z56*'Calcs Men No Intervention'!Z63*HCW_cost_year</f>
        <v>0</v>
      </c>
      <c r="BD56" s="185">
        <f>AA56*'Calcs Men No Intervention'!AA63*HCW_cost_year</f>
        <v>0</v>
      </c>
      <c r="BE56" s="185">
        <f>AB56*'Calcs Men No Intervention'!AB63*HCW_cost_year</f>
        <v>0</v>
      </c>
    </row>
    <row r="57" spans="2:57" x14ac:dyDescent="0.3">
      <c r="B57" s="1">
        <v>22</v>
      </c>
      <c r="C57" s="67"/>
      <c r="D57" s="67"/>
      <c r="E57" s="67"/>
      <c r="F57" s="67"/>
      <c r="G57" s="67"/>
      <c r="H57" s="67"/>
      <c r="I57" s="67"/>
      <c r="J57" s="67"/>
      <c r="K57" s="67"/>
      <c r="L57" s="67"/>
      <c r="M57" s="67"/>
      <c r="N57" s="67"/>
      <c r="O57" s="67"/>
      <c r="P57" s="67"/>
      <c r="Q57" s="67"/>
      <c r="R57" s="67"/>
      <c r="S57" s="67"/>
      <c r="T57" s="67"/>
      <c r="U57" s="67"/>
      <c r="V57" s="67"/>
      <c r="W57" s="67"/>
      <c r="X57" s="67"/>
      <c r="Y57" s="67">
        <f>EXP(SUMPRODUCT(CHOOSE({1,2,3,4,5,6,7},'Calcs Men Intervention'!BA130,'Calcs Men Intervention'!BA130^2,'Calcs Men Intervention'!BA130^3,'Calcs Men Intervention'!X98,'Calcs Men Intervention'!X98^2,1,1),'Social care'!$BG$11:$BM$11))/(1+EXP(SUMPRODUCT(CHOOSE({1,2,3,4,5,6,7},'Calcs Men Intervention'!BA130,'Calcs Men Intervention'!BA130^2,'Calcs Men Intervention'!BA130^3,'Calcs Men Intervention'!X98,'Calcs Men Intervention'!X98^2,1,1),'Social care'!$BG$11:$BM$11)))</f>
        <v>9.7288180199485097E-2</v>
      </c>
      <c r="Z57" s="67">
        <f>EXP(SUMPRODUCT(CHOOSE({1,2,3,4,5,6,7},'Calcs Men Intervention'!BB130,'Calcs Men Intervention'!BB130^2,'Calcs Men Intervention'!BB130^3,'Calcs Men Intervention'!Y98,'Calcs Men Intervention'!Y98^2,1,1),'Social care'!$BG$11:$BM$11))/(1+EXP(SUMPRODUCT(CHOOSE({1,2,3,4,5,6,7},'Calcs Men Intervention'!BB130,'Calcs Men Intervention'!BB130^2,'Calcs Men Intervention'!BB130^3,'Calcs Men Intervention'!Y98,'Calcs Men Intervention'!Y98^2,1,1),'Social care'!$BG$11:$BM$11)))</f>
        <v>8.8283578282126934E-2</v>
      </c>
      <c r="AA57" s="67">
        <f>EXP(SUMPRODUCT(CHOOSE({1,2,3,4,5,6,7},'Calcs Men Intervention'!BC130,'Calcs Men Intervention'!BC130^2,'Calcs Men Intervention'!BC130^3,'Calcs Men Intervention'!Z98,'Calcs Men Intervention'!Z98^2,1,1),'Social care'!$BG$11:$BM$11))/(1+EXP(SUMPRODUCT(CHOOSE({1,2,3,4,5,6,7},'Calcs Men Intervention'!BC130,'Calcs Men Intervention'!BC130^2,'Calcs Men Intervention'!BC130^3,'Calcs Men Intervention'!Z98,'Calcs Men Intervention'!Z98^2,1,1),'Social care'!$BG$11:$BM$11)))</f>
        <v>8.8230086713263545E-2</v>
      </c>
      <c r="AB57" s="67">
        <f>EXP(SUMPRODUCT(CHOOSE({1,2,3,4,5,6,7},'Calcs Men Intervention'!BD130,'Calcs Men Intervention'!BD130^2,'Calcs Men Intervention'!BD130^3,'Calcs Men Intervention'!AA98,'Calcs Men Intervention'!AA98^2,1,1),'Social care'!$BG$11:$BM$11))/(1+EXP(SUMPRODUCT(CHOOSE({1,2,3,4,5,6,7},'Calcs Men Intervention'!BD130,'Calcs Men Intervention'!BD130^2,'Calcs Men Intervention'!BD130^3,'Calcs Men Intervention'!AA98,'Calcs Men Intervention'!AA98^2,1,1),'Social care'!$BG$11:$BM$11)))</f>
        <v>8.9298085940339639E-2</v>
      </c>
      <c r="AE57" s="1">
        <v>22</v>
      </c>
      <c r="AF57" s="185"/>
      <c r="AG57" s="185">
        <f>D57*'Calcs Men No Intervention'!D64*HCW_cost_year</f>
        <v>0</v>
      </c>
      <c r="AH57" s="185">
        <f>E57*'Calcs Men No Intervention'!E64*HCW_cost_year</f>
        <v>0</v>
      </c>
      <c r="AI57" s="185">
        <f>F57*'Calcs Men No Intervention'!F64*HCW_cost_year</f>
        <v>0</v>
      </c>
      <c r="AJ57" s="185">
        <f>G57*'Calcs Men No Intervention'!G64*HCW_cost_year</f>
        <v>0</v>
      </c>
      <c r="AK57" s="185">
        <f>H57*'Calcs Men No Intervention'!H64*HCW_cost_year</f>
        <v>0</v>
      </c>
      <c r="AL57" s="185">
        <f>I57*'Calcs Men No Intervention'!I64*HCW_cost_year</f>
        <v>0</v>
      </c>
      <c r="AM57" s="185">
        <f>J57*'Calcs Men No Intervention'!J64*HCW_cost_year</f>
        <v>0</v>
      </c>
      <c r="AN57" s="185">
        <f>K57*'Calcs Men No Intervention'!K64*HCW_cost_year</f>
        <v>0</v>
      </c>
      <c r="AO57" s="185">
        <f>L57*'Calcs Men No Intervention'!L64*HCW_cost_year</f>
        <v>0</v>
      </c>
      <c r="AP57" s="185">
        <f>M57*'Calcs Men No Intervention'!M64*HCW_cost_year</f>
        <v>0</v>
      </c>
      <c r="AQ57" s="185">
        <f>N57*'Calcs Men No Intervention'!N64*HCW_cost_year</f>
        <v>0</v>
      </c>
      <c r="AR57" s="185">
        <f>O57*'Calcs Men No Intervention'!O64*HCW_cost_year</f>
        <v>0</v>
      </c>
      <c r="AS57" s="185">
        <f>P57*'Calcs Men No Intervention'!P64*HCW_cost_year</f>
        <v>0</v>
      </c>
      <c r="AT57" s="185">
        <f>Q57*'Calcs Men No Intervention'!Q64*HCW_cost_year</f>
        <v>0</v>
      </c>
      <c r="AU57" s="185">
        <f>R57*'Calcs Men No Intervention'!R64*HCW_cost_year</f>
        <v>0</v>
      </c>
      <c r="AV57" s="185">
        <f>S57*'Calcs Men No Intervention'!S64*HCW_cost_year</f>
        <v>0</v>
      </c>
      <c r="AW57" s="185">
        <f>T57*'Calcs Men No Intervention'!T64*HCW_cost_year</f>
        <v>0</v>
      </c>
      <c r="AX57" s="185">
        <f>U57*'Calcs Men No Intervention'!U64*HCW_cost_year</f>
        <v>0</v>
      </c>
      <c r="AY57" s="185">
        <f>V57*'Calcs Men No Intervention'!V64*HCW_cost_year</f>
        <v>0</v>
      </c>
      <c r="AZ57" s="185">
        <f>W57*'Calcs Men No Intervention'!W64*HCW_cost_year</f>
        <v>0</v>
      </c>
      <c r="BA57" s="185">
        <f>X57*'Calcs Men No Intervention'!X64*HCW_cost_year</f>
        <v>0</v>
      </c>
      <c r="BB57" s="185">
        <f>Y57*'Calcs Men No Intervention'!Y64*HCW_cost_year</f>
        <v>0</v>
      </c>
      <c r="BC57" s="185">
        <f>Z57*'Calcs Men No Intervention'!Z64*HCW_cost_year</f>
        <v>0</v>
      </c>
      <c r="BD57" s="185">
        <f>AA57*'Calcs Men No Intervention'!AA64*HCW_cost_year</f>
        <v>0</v>
      </c>
      <c r="BE57" s="185">
        <f>AB57*'Calcs Men No Intervention'!AB64*HCW_cost_year</f>
        <v>0</v>
      </c>
    </row>
    <row r="58" spans="2:57" x14ac:dyDescent="0.3">
      <c r="B58" s="1">
        <v>23</v>
      </c>
      <c r="C58" s="67"/>
      <c r="D58" s="67"/>
      <c r="E58" s="67"/>
      <c r="F58" s="67"/>
      <c r="G58" s="67"/>
      <c r="H58" s="67"/>
      <c r="I58" s="67"/>
      <c r="J58" s="67"/>
      <c r="K58" s="67"/>
      <c r="L58" s="67"/>
      <c r="M58" s="67"/>
      <c r="N58" s="67"/>
      <c r="O58" s="67"/>
      <c r="P58" s="67"/>
      <c r="Q58" s="67"/>
      <c r="R58" s="67"/>
      <c r="S58" s="67"/>
      <c r="T58" s="67"/>
      <c r="U58" s="67"/>
      <c r="V58" s="67"/>
      <c r="W58" s="67"/>
      <c r="X58" s="67"/>
      <c r="Y58" s="67"/>
      <c r="Z58" s="67">
        <f>EXP(SUMPRODUCT(CHOOSE({1,2,3,4,5,6,7},'Calcs Men Intervention'!BB131,'Calcs Men Intervention'!BB131^2,'Calcs Men Intervention'!BB131^3,'Calcs Men Intervention'!Y99,'Calcs Men Intervention'!Y99^2,1,1),'Social care'!$BG$11:$BM$11))/(1+EXP(SUMPRODUCT(CHOOSE({1,2,3,4,5,6,7},'Calcs Men Intervention'!BB131,'Calcs Men Intervention'!BB131^2,'Calcs Men Intervention'!BB131^3,'Calcs Men Intervention'!Y99,'Calcs Men Intervention'!Y99^2,1,1),'Social care'!$BG$11:$BM$11)))</f>
        <v>9.7288180199485097E-2</v>
      </c>
      <c r="AA58" s="67">
        <f>EXP(SUMPRODUCT(CHOOSE({1,2,3,4,5,6,7},'Calcs Men Intervention'!BC131,'Calcs Men Intervention'!BC131^2,'Calcs Men Intervention'!BC131^3,'Calcs Men Intervention'!Z99,'Calcs Men Intervention'!Z99^2,1,1),'Social care'!$BG$11:$BM$11))/(1+EXP(SUMPRODUCT(CHOOSE({1,2,3,4,5,6,7},'Calcs Men Intervention'!BC131,'Calcs Men Intervention'!BC131^2,'Calcs Men Intervention'!BC131^3,'Calcs Men Intervention'!Z99,'Calcs Men Intervention'!Z99^2,1,1),'Social care'!$BG$11:$BM$11)))</f>
        <v>8.8283578282126934E-2</v>
      </c>
      <c r="AB58" s="67">
        <f>EXP(SUMPRODUCT(CHOOSE({1,2,3,4,5,6,7},'Calcs Men Intervention'!BD131,'Calcs Men Intervention'!BD131^2,'Calcs Men Intervention'!BD131^3,'Calcs Men Intervention'!AA99,'Calcs Men Intervention'!AA99^2,1,1),'Social care'!$BG$11:$BM$11))/(1+EXP(SUMPRODUCT(CHOOSE({1,2,3,4,5,6,7},'Calcs Men Intervention'!BD131,'Calcs Men Intervention'!BD131^2,'Calcs Men Intervention'!BD131^3,'Calcs Men Intervention'!AA99,'Calcs Men Intervention'!AA99^2,1,1),'Social care'!$BG$11:$BM$11)))</f>
        <v>8.8230086713263545E-2</v>
      </c>
      <c r="AE58" s="1">
        <v>23</v>
      </c>
      <c r="AF58" s="185"/>
      <c r="AG58" s="185">
        <f>D58*'Calcs Men No Intervention'!D65*HCW_cost_year</f>
        <v>0</v>
      </c>
      <c r="AH58" s="185">
        <f>E58*'Calcs Men No Intervention'!E65*HCW_cost_year</f>
        <v>0</v>
      </c>
      <c r="AI58" s="185">
        <f>F58*'Calcs Men No Intervention'!F65*HCW_cost_year</f>
        <v>0</v>
      </c>
      <c r="AJ58" s="185">
        <f>G58*'Calcs Men No Intervention'!G65*HCW_cost_year</f>
        <v>0</v>
      </c>
      <c r="AK58" s="185">
        <f>H58*'Calcs Men No Intervention'!H65*HCW_cost_year</f>
        <v>0</v>
      </c>
      <c r="AL58" s="185">
        <f>I58*'Calcs Men No Intervention'!I65*HCW_cost_year</f>
        <v>0</v>
      </c>
      <c r="AM58" s="185">
        <f>J58*'Calcs Men No Intervention'!J65*HCW_cost_year</f>
        <v>0</v>
      </c>
      <c r="AN58" s="185">
        <f>K58*'Calcs Men No Intervention'!K65*HCW_cost_year</f>
        <v>0</v>
      </c>
      <c r="AO58" s="185">
        <f>L58*'Calcs Men No Intervention'!L65*HCW_cost_year</f>
        <v>0</v>
      </c>
      <c r="AP58" s="185">
        <f>M58*'Calcs Men No Intervention'!M65*HCW_cost_year</f>
        <v>0</v>
      </c>
      <c r="AQ58" s="185">
        <f>N58*'Calcs Men No Intervention'!N65*HCW_cost_year</f>
        <v>0</v>
      </c>
      <c r="AR58" s="185">
        <f>O58*'Calcs Men No Intervention'!O65*HCW_cost_year</f>
        <v>0</v>
      </c>
      <c r="AS58" s="185">
        <f>P58*'Calcs Men No Intervention'!P65*HCW_cost_year</f>
        <v>0</v>
      </c>
      <c r="AT58" s="185">
        <f>Q58*'Calcs Men No Intervention'!Q65*HCW_cost_year</f>
        <v>0</v>
      </c>
      <c r="AU58" s="185">
        <f>R58*'Calcs Men No Intervention'!R65*HCW_cost_year</f>
        <v>0</v>
      </c>
      <c r="AV58" s="185">
        <f>S58*'Calcs Men No Intervention'!S65*HCW_cost_year</f>
        <v>0</v>
      </c>
      <c r="AW58" s="185">
        <f>T58*'Calcs Men No Intervention'!T65*HCW_cost_year</f>
        <v>0</v>
      </c>
      <c r="AX58" s="185">
        <f>U58*'Calcs Men No Intervention'!U65*HCW_cost_year</f>
        <v>0</v>
      </c>
      <c r="AY58" s="185">
        <f>V58*'Calcs Men No Intervention'!V65*HCW_cost_year</f>
        <v>0</v>
      </c>
      <c r="AZ58" s="185">
        <f>W58*'Calcs Men No Intervention'!W65*HCW_cost_year</f>
        <v>0</v>
      </c>
      <c r="BA58" s="185">
        <f>X58*'Calcs Men No Intervention'!X65*HCW_cost_year</f>
        <v>0</v>
      </c>
      <c r="BB58" s="185">
        <f>Y58*'Calcs Men No Intervention'!Y65*HCW_cost_year</f>
        <v>0</v>
      </c>
      <c r="BC58" s="185">
        <f>Z58*'Calcs Men No Intervention'!Z65*HCW_cost_year</f>
        <v>0</v>
      </c>
      <c r="BD58" s="185">
        <f>AA58*'Calcs Men No Intervention'!AA65*HCW_cost_year</f>
        <v>0</v>
      </c>
      <c r="BE58" s="185">
        <f>AB58*'Calcs Men No Intervention'!AB65*HCW_cost_year</f>
        <v>0</v>
      </c>
    </row>
    <row r="59" spans="2:57" x14ac:dyDescent="0.3">
      <c r="B59" s="1">
        <v>24</v>
      </c>
      <c r="C59" s="67"/>
      <c r="D59" s="67"/>
      <c r="E59" s="67"/>
      <c r="F59" s="67"/>
      <c r="G59" s="67"/>
      <c r="H59" s="67"/>
      <c r="I59" s="67"/>
      <c r="J59" s="67"/>
      <c r="K59" s="67"/>
      <c r="L59" s="67"/>
      <c r="M59" s="67"/>
      <c r="N59" s="67"/>
      <c r="O59" s="67"/>
      <c r="P59" s="67"/>
      <c r="Q59" s="67"/>
      <c r="R59" s="67"/>
      <c r="S59" s="67"/>
      <c r="T59" s="67"/>
      <c r="U59" s="67"/>
      <c r="V59" s="67"/>
      <c r="W59" s="67"/>
      <c r="X59" s="67"/>
      <c r="Y59" s="67"/>
      <c r="Z59" s="67"/>
      <c r="AA59" s="67">
        <f>EXP(SUMPRODUCT(CHOOSE({1,2,3,4,5,6,7},'Calcs Men Intervention'!BC132,'Calcs Men Intervention'!BC132^2,'Calcs Men Intervention'!BC132^3,'Calcs Men Intervention'!Z100,'Calcs Men Intervention'!Z100^2,1,1),'Social care'!$BG$11:$BM$11))/(1+EXP(SUMPRODUCT(CHOOSE({1,2,3,4,5,6,7},'Calcs Men Intervention'!BC132,'Calcs Men Intervention'!BC132^2,'Calcs Men Intervention'!BC132^3,'Calcs Men Intervention'!Z100,'Calcs Men Intervention'!Z100^2,1,1),'Social care'!$BG$11:$BM$11)))</f>
        <v>9.7288180199485097E-2</v>
      </c>
      <c r="AB59" s="67">
        <f>EXP(SUMPRODUCT(CHOOSE({1,2,3,4,5,6,7},'Calcs Men Intervention'!BD132,'Calcs Men Intervention'!BD132^2,'Calcs Men Intervention'!BD132^3,'Calcs Men Intervention'!AA100,'Calcs Men Intervention'!AA100^2,1,1),'Social care'!$BG$11:$BM$11))/(1+EXP(SUMPRODUCT(CHOOSE({1,2,3,4,5,6,7},'Calcs Men Intervention'!BD132,'Calcs Men Intervention'!BD132^2,'Calcs Men Intervention'!BD132^3,'Calcs Men Intervention'!AA100,'Calcs Men Intervention'!AA100^2,1,1),'Social care'!$BG$11:$BM$11)))</f>
        <v>8.8283578282126934E-2</v>
      </c>
      <c r="AE59" s="1">
        <v>24</v>
      </c>
      <c r="AF59" s="185"/>
      <c r="AG59" s="185">
        <f>D59*'Calcs Men No Intervention'!D66*HCW_cost_year</f>
        <v>0</v>
      </c>
      <c r="AH59" s="185">
        <f>E59*'Calcs Men No Intervention'!E66*HCW_cost_year</f>
        <v>0</v>
      </c>
      <c r="AI59" s="185">
        <f>F59*'Calcs Men No Intervention'!F66*HCW_cost_year</f>
        <v>0</v>
      </c>
      <c r="AJ59" s="185">
        <f>G59*'Calcs Men No Intervention'!G66*HCW_cost_year</f>
        <v>0</v>
      </c>
      <c r="AK59" s="185">
        <f>H59*'Calcs Men No Intervention'!H66*HCW_cost_year</f>
        <v>0</v>
      </c>
      <c r="AL59" s="185">
        <f>I59*'Calcs Men No Intervention'!I66*HCW_cost_year</f>
        <v>0</v>
      </c>
      <c r="AM59" s="185">
        <f>J59*'Calcs Men No Intervention'!J66*HCW_cost_year</f>
        <v>0</v>
      </c>
      <c r="AN59" s="185">
        <f>K59*'Calcs Men No Intervention'!K66*HCW_cost_year</f>
        <v>0</v>
      </c>
      <c r="AO59" s="185">
        <f>L59*'Calcs Men No Intervention'!L66*HCW_cost_year</f>
        <v>0</v>
      </c>
      <c r="AP59" s="185">
        <f>M59*'Calcs Men No Intervention'!M66*HCW_cost_year</f>
        <v>0</v>
      </c>
      <c r="AQ59" s="185">
        <f>N59*'Calcs Men No Intervention'!N66*HCW_cost_year</f>
        <v>0</v>
      </c>
      <c r="AR59" s="185">
        <f>O59*'Calcs Men No Intervention'!O66*HCW_cost_year</f>
        <v>0</v>
      </c>
      <c r="AS59" s="185">
        <f>P59*'Calcs Men No Intervention'!P66*HCW_cost_year</f>
        <v>0</v>
      </c>
      <c r="AT59" s="185">
        <f>Q59*'Calcs Men No Intervention'!Q66*HCW_cost_year</f>
        <v>0</v>
      </c>
      <c r="AU59" s="185">
        <f>R59*'Calcs Men No Intervention'!R66*HCW_cost_year</f>
        <v>0</v>
      </c>
      <c r="AV59" s="185">
        <f>S59*'Calcs Men No Intervention'!S66*HCW_cost_year</f>
        <v>0</v>
      </c>
      <c r="AW59" s="185">
        <f>T59*'Calcs Men No Intervention'!T66*HCW_cost_year</f>
        <v>0</v>
      </c>
      <c r="AX59" s="185">
        <f>U59*'Calcs Men No Intervention'!U66*HCW_cost_year</f>
        <v>0</v>
      </c>
      <c r="AY59" s="185">
        <f>V59*'Calcs Men No Intervention'!V66*HCW_cost_year</f>
        <v>0</v>
      </c>
      <c r="AZ59" s="185">
        <f>W59*'Calcs Men No Intervention'!W66*HCW_cost_year</f>
        <v>0</v>
      </c>
      <c r="BA59" s="185">
        <f>X59*'Calcs Men No Intervention'!X66*HCW_cost_year</f>
        <v>0</v>
      </c>
      <c r="BB59" s="185">
        <f>Y59*'Calcs Men No Intervention'!Y66*HCW_cost_year</f>
        <v>0</v>
      </c>
      <c r="BC59" s="185">
        <f>Z59*'Calcs Men No Intervention'!Z66*HCW_cost_year</f>
        <v>0</v>
      </c>
      <c r="BD59" s="185">
        <f>AA59*'Calcs Men No Intervention'!AA66*HCW_cost_year</f>
        <v>0</v>
      </c>
      <c r="BE59" s="185">
        <f>AB59*'Calcs Men No Intervention'!AB66*HCW_cost_year</f>
        <v>0</v>
      </c>
    </row>
    <row r="60" spans="2:57" x14ac:dyDescent="0.3">
      <c r="B60" s="1">
        <v>25</v>
      </c>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f>EXP(SUMPRODUCT(CHOOSE({1,2,3,4,5,6,7},'Calcs Men Intervention'!BD133,'Calcs Men Intervention'!BD133^2,'Calcs Men Intervention'!BD133^3,'Calcs Men Intervention'!AA101,'Calcs Men Intervention'!AA101^2,1,1),'Social care'!$BG$11:$BM$11))/(1+EXP(SUMPRODUCT(CHOOSE({1,2,3,4,5,6,7},'Calcs Men Intervention'!BD133,'Calcs Men Intervention'!BD133^2,'Calcs Men Intervention'!BD133^3,'Calcs Men Intervention'!AA101,'Calcs Men Intervention'!AA101^2,1,1),'Social care'!$BG$11:$BM$11)))</f>
        <v>9.7288180199485097E-2</v>
      </c>
      <c r="AE60" s="1">
        <v>25</v>
      </c>
      <c r="AF60" s="185"/>
      <c r="AG60" s="185">
        <f>D60*'Calcs Men No Intervention'!D67*HCW_cost_year</f>
        <v>0</v>
      </c>
      <c r="AH60" s="185">
        <f>E60*'Calcs Men No Intervention'!E67*HCW_cost_year</f>
        <v>0</v>
      </c>
      <c r="AI60" s="185">
        <f>F60*'Calcs Men No Intervention'!F67*HCW_cost_year</f>
        <v>0</v>
      </c>
      <c r="AJ60" s="185">
        <f>G60*'Calcs Men No Intervention'!G67*HCW_cost_year</f>
        <v>0</v>
      </c>
      <c r="AK60" s="185">
        <f>H60*'Calcs Men No Intervention'!H67*HCW_cost_year</f>
        <v>0</v>
      </c>
      <c r="AL60" s="185">
        <f>I60*'Calcs Men No Intervention'!I67*HCW_cost_year</f>
        <v>0</v>
      </c>
      <c r="AM60" s="185">
        <f>J60*'Calcs Men No Intervention'!J67*HCW_cost_year</f>
        <v>0</v>
      </c>
      <c r="AN60" s="185">
        <f>K60*'Calcs Men No Intervention'!K67*HCW_cost_year</f>
        <v>0</v>
      </c>
      <c r="AO60" s="185">
        <f>L60*'Calcs Men No Intervention'!L67*HCW_cost_year</f>
        <v>0</v>
      </c>
      <c r="AP60" s="185">
        <f>M60*'Calcs Men No Intervention'!M67*HCW_cost_year</f>
        <v>0</v>
      </c>
      <c r="AQ60" s="185">
        <f>N60*'Calcs Men No Intervention'!N67*HCW_cost_year</f>
        <v>0</v>
      </c>
      <c r="AR60" s="185">
        <f>O60*'Calcs Men No Intervention'!O67*HCW_cost_year</f>
        <v>0</v>
      </c>
      <c r="AS60" s="185">
        <f>P60*'Calcs Men No Intervention'!P67*HCW_cost_year</f>
        <v>0</v>
      </c>
      <c r="AT60" s="185">
        <f>Q60*'Calcs Men No Intervention'!Q67*HCW_cost_year</f>
        <v>0</v>
      </c>
      <c r="AU60" s="185">
        <f>R60*'Calcs Men No Intervention'!R67*HCW_cost_year</f>
        <v>0</v>
      </c>
      <c r="AV60" s="185">
        <f>S60*'Calcs Men No Intervention'!S67*HCW_cost_year</f>
        <v>0</v>
      </c>
      <c r="AW60" s="185">
        <f>T60*'Calcs Men No Intervention'!T67*HCW_cost_year</f>
        <v>0</v>
      </c>
      <c r="AX60" s="185">
        <f>U60*'Calcs Men No Intervention'!U67*HCW_cost_year</f>
        <v>0</v>
      </c>
      <c r="AY60" s="185">
        <f>V60*'Calcs Men No Intervention'!V67*HCW_cost_year</f>
        <v>0</v>
      </c>
      <c r="AZ60" s="185">
        <f>W60*'Calcs Men No Intervention'!W67*HCW_cost_year</f>
        <v>0</v>
      </c>
      <c r="BA60" s="185">
        <f>X60*'Calcs Men No Intervention'!X67*HCW_cost_year</f>
        <v>0</v>
      </c>
      <c r="BB60" s="185">
        <f>Y60*'Calcs Men No Intervention'!Y67*HCW_cost_year</f>
        <v>0</v>
      </c>
      <c r="BC60" s="185">
        <f>Z60*'Calcs Men No Intervention'!Z67*HCW_cost_year</f>
        <v>0</v>
      </c>
      <c r="BD60" s="185">
        <f>AA60*'Calcs Men No Intervention'!AA67*HCW_cost_year</f>
        <v>0</v>
      </c>
      <c r="BE60" s="185">
        <f>AB60*'Calcs Men No Intervention'!AB67*HCW_cost_year</f>
        <v>0</v>
      </c>
    </row>
    <row r="62" spans="2:57" x14ac:dyDescent="0.3">
      <c r="AE62" s="5" t="s">
        <v>278</v>
      </c>
      <c r="AF62" s="186"/>
      <c r="AG62" s="186">
        <f t="shared" ref="AG62:BE62" si="1">SUM(AG36:AG60)</f>
        <v>8626.8402575079126</v>
      </c>
      <c r="AH62" s="186">
        <f t="shared" si="1"/>
        <v>7806.8844786836298</v>
      </c>
      <c r="AI62" s="186">
        <f t="shared" si="1"/>
        <v>7776.1906771082276</v>
      </c>
      <c r="AJ62" s="186">
        <f t="shared" si="1"/>
        <v>7839.8217718785681</v>
      </c>
      <c r="AK62" s="186">
        <f t="shared" si="1"/>
        <v>7941.6148661311599</v>
      </c>
      <c r="AL62" s="186">
        <f t="shared" si="1"/>
        <v>8079.7297036609943</v>
      </c>
      <c r="AM62" s="186">
        <f t="shared" si="1"/>
        <v>8255.6802769633632</v>
      </c>
      <c r="AN62" s="186">
        <f t="shared" si="1"/>
        <v>8470.3202601197663</v>
      </c>
      <c r="AO62" s="186">
        <f t="shared" si="1"/>
        <v>8726.6036977651656</v>
      </c>
      <c r="AP62" s="186">
        <f t="shared" si="1"/>
        <v>9026.9600165366337</v>
      </c>
      <c r="AQ62" s="186">
        <f t="shared" si="1"/>
        <v>9368.0243940342534</v>
      </c>
      <c r="AR62" s="186">
        <f t="shared" si="1"/>
        <v>9752.3947465341025</v>
      </c>
      <c r="AS62" s="186">
        <f t="shared" si="1"/>
        <v>10183.847392077987</v>
      </c>
      <c r="AT62" s="186">
        <f t="shared" si="1"/>
        <v>10564.967153921682</v>
      </c>
      <c r="AU62" s="186">
        <f t="shared" si="1"/>
        <v>10887.155186517879</v>
      </c>
      <c r="AV62" s="186">
        <f t="shared" si="1"/>
        <v>11245.582071865796</v>
      </c>
      <c r="AW62" s="186">
        <f t="shared" si="1"/>
        <v>11640.190495400553</v>
      </c>
      <c r="AX62" s="186">
        <f t="shared" si="1"/>
        <v>12074.806015321932</v>
      </c>
      <c r="AY62" s="186">
        <f t="shared" si="1"/>
        <v>12549.824213864586</v>
      </c>
      <c r="AZ62" s="186">
        <f t="shared" si="1"/>
        <v>13074.738330575376</v>
      </c>
      <c r="BA62" s="186">
        <f t="shared" si="1"/>
        <v>13618.457879023968</v>
      </c>
      <c r="BB62" s="186">
        <f t="shared" si="1"/>
        <v>14173.754226995963</v>
      </c>
      <c r="BC62" s="186">
        <f t="shared" si="1"/>
        <v>14745.814237891274</v>
      </c>
      <c r="BD62" s="186">
        <f t="shared" si="1"/>
        <v>15319.30248978805</v>
      </c>
      <c r="BE62" s="186">
        <f t="shared" si="1"/>
        <v>15881.002951735745</v>
      </c>
    </row>
    <row r="64" spans="2:57" x14ac:dyDescent="0.3">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row>
    <row r="65" spans="2:57" x14ac:dyDescent="0.3">
      <c r="B65" s="182" t="s">
        <v>440</v>
      </c>
      <c r="F65" s="3"/>
      <c r="AE65" t="s">
        <v>442</v>
      </c>
      <c r="AI65" s="3"/>
    </row>
    <row r="66" spans="2:57" x14ac:dyDescent="0.3">
      <c r="B66" s="11"/>
      <c r="C66" s="1" t="s">
        <v>13</v>
      </c>
      <c r="F66" s="3"/>
      <c r="AE66" s="11"/>
      <c r="AF66" s="1" t="s">
        <v>13</v>
      </c>
      <c r="AI66" s="3"/>
    </row>
    <row r="67" spans="2:57" x14ac:dyDescent="0.3">
      <c r="C67" s="1">
        <v>0</v>
      </c>
      <c r="D67" s="1">
        <v>1</v>
      </c>
      <c r="E67" s="1">
        <v>2</v>
      </c>
      <c r="F67" s="1">
        <v>3</v>
      </c>
      <c r="G67" s="1">
        <v>4</v>
      </c>
      <c r="H67" s="1">
        <v>5</v>
      </c>
      <c r="I67" s="1">
        <v>6</v>
      </c>
      <c r="J67" s="1">
        <v>7</v>
      </c>
      <c r="K67" s="1">
        <v>8</v>
      </c>
      <c r="L67" s="1">
        <v>9</v>
      </c>
      <c r="M67" s="1">
        <v>10</v>
      </c>
      <c r="N67" s="1">
        <v>11</v>
      </c>
      <c r="O67" s="1">
        <v>12</v>
      </c>
      <c r="P67" s="1">
        <v>13</v>
      </c>
      <c r="Q67" s="1">
        <v>14</v>
      </c>
      <c r="R67" s="1">
        <v>15</v>
      </c>
      <c r="S67" s="1">
        <v>16</v>
      </c>
      <c r="T67" s="1">
        <v>17</v>
      </c>
      <c r="U67" s="1">
        <v>18</v>
      </c>
      <c r="V67" s="1">
        <v>19</v>
      </c>
      <c r="W67" s="1">
        <v>20</v>
      </c>
      <c r="X67" s="1">
        <v>21</v>
      </c>
      <c r="Y67" s="1">
        <v>22</v>
      </c>
      <c r="Z67" s="1">
        <v>23</v>
      </c>
      <c r="AA67" s="1">
        <v>24</v>
      </c>
      <c r="AB67" s="1">
        <v>25</v>
      </c>
      <c r="AF67" s="1">
        <v>0</v>
      </c>
      <c r="AG67" s="1">
        <v>1</v>
      </c>
      <c r="AH67" s="1">
        <v>2</v>
      </c>
      <c r="AI67" s="1">
        <v>3</v>
      </c>
      <c r="AJ67" s="1">
        <v>4</v>
      </c>
      <c r="AK67" s="1">
        <v>5</v>
      </c>
      <c r="AL67" s="1">
        <v>6</v>
      </c>
      <c r="AM67" s="1">
        <v>7</v>
      </c>
      <c r="AN67" s="1">
        <v>8</v>
      </c>
      <c r="AO67" s="1">
        <v>9</v>
      </c>
      <c r="AP67" s="1">
        <v>10</v>
      </c>
      <c r="AQ67" s="1">
        <v>11</v>
      </c>
      <c r="AR67" s="1">
        <v>12</v>
      </c>
      <c r="AS67" s="1">
        <v>13</v>
      </c>
      <c r="AT67" s="1">
        <v>14</v>
      </c>
      <c r="AU67" s="1">
        <v>15</v>
      </c>
      <c r="AV67" s="1">
        <v>16</v>
      </c>
      <c r="AW67" s="1">
        <v>17</v>
      </c>
      <c r="AX67" s="1">
        <v>18</v>
      </c>
      <c r="AY67" s="1">
        <v>19</v>
      </c>
      <c r="AZ67" s="1">
        <v>20</v>
      </c>
      <c r="BA67" s="1">
        <v>21</v>
      </c>
      <c r="BB67" s="1">
        <v>22</v>
      </c>
      <c r="BC67" s="1">
        <v>23</v>
      </c>
      <c r="BD67" s="1">
        <v>24</v>
      </c>
      <c r="BE67" s="1">
        <v>25</v>
      </c>
    </row>
    <row r="68" spans="2:57" x14ac:dyDescent="0.3">
      <c r="B68" s="1">
        <v>1</v>
      </c>
      <c r="C68" s="67"/>
      <c r="D68" s="67">
        <f>EXP(SUMPRODUCT(CHOOSE({1,2,3,4,5,6,7},'Calcs Women No Intervention'!AF109,'Calcs Women No Intervention'!AF109^2,'Calcs Women No Intervention'!AF109^3,'Calcs Women No Intervention'!C77,'Calcs Women No Intervention'!C77^2,0,1),'Social care'!$BG$11:$BM$11))/(1+EXP(SUMPRODUCT(CHOOSE({1,2,3,4,5,6,7},'Calcs Women No Intervention'!AF109,'Calcs Women No Intervention'!AF109^2,'Calcs Women No Intervention'!AF109^3,'Calcs Women No Intervention'!C77,'Calcs Women No Intervention'!C77^2,0,1),'Social care'!$BG$11:$BM$11)))</f>
        <v>0.15070743011925705</v>
      </c>
      <c r="E68" s="67">
        <f>EXP(SUMPRODUCT(CHOOSE({1,2,3,4,5,6,7},'Calcs Women No Intervention'!AG109,'Calcs Women No Intervention'!AG109^2,'Calcs Women No Intervention'!AG109^3,'Calcs Women No Intervention'!D77,'Calcs Women No Intervention'!D77^2,0,1),'Social care'!$BG$11:$BM$11))/(1+EXP(SUMPRODUCT(CHOOSE({1,2,3,4,5,6,7},'Calcs Women No Intervention'!AG109,'Calcs Women No Intervention'!AG109^2,'Calcs Women No Intervention'!AG109^3,'Calcs Women No Intervention'!D77,'Calcs Women No Intervention'!D77^2,0,1),'Social care'!$BG$11:$BM$11)))</f>
        <v>0.14971323241148227</v>
      </c>
      <c r="F68" s="67">
        <f>EXP(SUMPRODUCT(CHOOSE({1,2,3,4,5,6,7},'Calcs Women No Intervention'!AH109,'Calcs Women No Intervention'!AH109^2,'Calcs Women No Intervention'!AH109^3,'Calcs Women No Intervention'!E77,'Calcs Women No Intervention'!E77^2,0,1),'Social care'!$BG$11:$BM$11))/(1+EXP(SUMPRODUCT(CHOOSE({1,2,3,4,5,6,7},'Calcs Women No Intervention'!AH109,'Calcs Women No Intervention'!AH109^2,'Calcs Women No Intervention'!AH109^3,'Calcs Women No Intervention'!E77,'Calcs Women No Intervention'!E77^2,0,1),'Social care'!$BG$11:$BM$11)))</f>
        <v>0.14933917473766692</v>
      </c>
      <c r="G68" s="67">
        <f>EXP(SUMPRODUCT(CHOOSE({1,2,3,4,5,6,7},'Calcs Women No Intervention'!AI109,'Calcs Women No Intervention'!AI109^2,'Calcs Women No Intervention'!AI109^3,'Calcs Women No Intervention'!F77,'Calcs Women No Intervention'!F77^2,0,1),'Social care'!$BG$11:$BM$11))/(1+EXP(SUMPRODUCT(CHOOSE({1,2,3,4,5,6,7},'Calcs Women No Intervention'!AI109,'Calcs Women No Intervention'!AI109^2,'Calcs Women No Intervention'!AI109^3,'Calcs Women No Intervention'!F77,'Calcs Women No Intervention'!F77^2,0,1),'Social care'!$BG$11:$BM$11)))</f>
        <v>0.14958008464308026</v>
      </c>
      <c r="H68" s="67">
        <f>EXP(SUMPRODUCT(CHOOSE({1,2,3,4,5,6,7},'Calcs Women No Intervention'!AJ109,'Calcs Women No Intervention'!AJ109^2,'Calcs Women No Intervention'!AJ109^3,'Calcs Women No Intervention'!G77,'Calcs Women No Intervention'!G77^2,0,1),'Social care'!$BG$11:$BM$11))/(1+EXP(SUMPRODUCT(CHOOSE({1,2,3,4,5,6,7},'Calcs Women No Intervention'!AJ109,'Calcs Women No Intervention'!AJ109^2,'Calcs Women No Intervention'!AJ109^3,'Calcs Women No Intervention'!G77,'Calcs Women No Intervention'!G77^2,0,1),'Social care'!$BG$11:$BM$11)))</f>
        <v>0.15043705275385286</v>
      </c>
      <c r="I68" s="67">
        <f>EXP(SUMPRODUCT(CHOOSE({1,2,3,4,5,6,7},'Calcs Women No Intervention'!AK109,'Calcs Women No Intervention'!AK109^2,'Calcs Women No Intervention'!AK109^3,'Calcs Women No Intervention'!H77,'Calcs Women No Intervention'!H77^2,0,1),'Social care'!$BG$11:$BM$11))/(1+EXP(SUMPRODUCT(CHOOSE({1,2,3,4,5,6,7},'Calcs Women No Intervention'!AK109,'Calcs Women No Intervention'!AK109^2,'Calcs Women No Intervention'!AK109^3,'Calcs Women No Intervention'!H77,'Calcs Women No Intervention'!H77^2,0,1),'Social care'!$BG$11:$BM$11)))</f>
        <v>0.15191740651956939</v>
      </c>
      <c r="J68" s="67">
        <f>EXP(SUMPRODUCT(CHOOSE({1,2,3,4,5,6,7},'Calcs Women No Intervention'!AL109,'Calcs Women No Intervention'!AL109^2,'Calcs Women No Intervention'!AL109^3,'Calcs Women No Intervention'!I77,'Calcs Women No Intervention'!I77^2,0,1),'Social care'!$BG$11:$BM$11))/(1+EXP(SUMPRODUCT(CHOOSE({1,2,3,4,5,6,7},'Calcs Women No Intervention'!AL109,'Calcs Women No Intervention'!AL109^2,'Calcs Women No Intervention'!AL109^3,'Calcs Women No Intervention'!I77,'Calcs Women No Intervention'!I77^2,0,1),'Social care'!$BG$11:$BM$11)))</f>
        <v>0.15403473282712382</v>
      </c>
      <c r="K68" s="67">
        <f>EXP(SUMPRODUCT(CHOOSE({1,2,3,4,5,6,7},'Calcs Women No Intervention'!AM109,'Calcs Women No Intervention'!AM109^2,'Calcs Women No Intervention'!AM109^3,'Calcs Women No Intervention'!J77,'Calcs Women No Intervention'!J77^2,0,1),'Social care'!$BG$11:$BM$11))/(1+EXP(SUMPRODUCT(CHOOSE({1,2,3,4,5,6,7},'Calcs Women No Intervention'!AM109,'Calcs Women No Intervention'!AM109^2,'Calcs Women No Intervention'!AM109^3,'Calcs Women No Intervention'!J77,'Calcs Women No Intervention'!J77^2,0,1),'Social care'!$BG$11:$BM$11)))</f>
        <v>0.15680894482266783</v>
      </c>
      <c r="L68" s="67">
        <f>EXP(SUMPRODUCT(CHOOSE({1,2,3,4,5,6,7},'Calcs Women No Intervention'!AN109,'Calcs Women No Intervention'!AN109^2,'Calcs Women No Intervention'!AN109^3,'Calcs Women No Intervention'!K77,'Calcs Women No Intervention'!K77^2,0,1),'Social care'!$BG$11:$BM$11))/(1+EXP(SUMPRODUCT(CHOOSE({1,2,3,4,5,6,7},'Calcs Women No Intervention'!AN109,'Calcs Women No Intervention'!AN109^2,'Calcs Women No Intervention'!AN109^3,'Calcs Women No Intervention'!K77,'Calcs Women No Intervention'!K77^2,0,1),'Social care'!$BG$11:$BM$11)))</f>
        <v>0.16026638515366143</v>
      </c>
      <c r="M68" s="67">
        <f>EXP(SUMPRODUCT(CHOOSE({1,2,3,4,5,6,7},'Calcs Women No Intervention'!AO109,'Calcs Women No Intervention'!AO109^2,'Calcs Women No Intervention'!AO109^3,'Calcs Women No Intervention'!L77,'Calcs Women No Intervention'!L77^2,0,1),'Social care'!$BG$11:$BM$11))/(1+EXP(SUMPRODUCT(CHOOSE({1,2,3,4,5,6,7},'Calcs Women No Intervention'!AO109,'Calcs Women No Intervention'!AO109^2,'Calcs Women No Intervention'!AO109^3,'Calcs Women No Intervention'!L77,'Calcs Women No Intervention'!L77^2,0,1),'Social care'!$BG$11:$BM$11)))</f>
        <v>0.16443995413308393</v>
      </c>
      <c r="N68" s="67">
        <f>EXP(SUMPRODUCT(CHOOSE({1,2,3,4,5,6,7},'Calcs Women No Intervention'!AP109,'Calcs Women No Intervention'!AP109^2,'Calcs Women No Intervention'!AP109^3,'Calcs Women No Intervention'!M77,'Calcs Women No Intervention'!M77^2,0,1),'Social care'!$BG$11:$BM$11))/(1+EXP(SUMPRODUCT(CHOOSE({1,2,3,4,5,6,7},'Calcs Women No Intervention'!AP109,'Calcs Women No Intervention'!AP109^2,'Calcs Women No Intervention'!AP109^3,'Calcs Women No Intervention'!M77,'Calcs Women No Intervention'!M77^2,0,1),'Social care'!$BG$11:$BM$11)))</f>
        <v>0.16936924675417903</v>
      </c>
      <c r="O68" s="67">
        <f>EXP(SUMPRODUCT(CHOOSE({1,2,3,4,5,6,7},'Calcs Women No Intervention'!AQ109,'Calcs Women No Intervention'!AQ109^2,'Calcs Women No Intervention'!AQ109^3,'Calcs Women No Intervention'!N77,'Calcs Women No Intervention'!N77^2,0,1),'Social care'!$BG$11:$BM$11))/(1+EXP(SUMPRODUCT(CHOOSE({1,2,3,4,5,6,7},'Calcs Women No Intervention'!AQ109,'Calcs Women No Intervention'!AQ109^2,'Calcs Women No Intervention'!AQ109^3,'Calcs Women No Intervention'!N77,'Calcs Women No Intervention'!N77^2,0,1),'Social care'!$BG$11:$BM$11)))</f>
        <v>0.17510067676661378</v>
      </c>
      <c r="P68" s="67">
        <f>EXP(SUMPRODUCT(CHOOSE({1,2,3,4,5,6,7},'Calcs Women No Intervention'!AR109,'Calcs Women No Intervention'!AR109^2,'Calcs Women No Intervention'!AR109^3,'Calcs Women No Intervention'!O77,'Calcs Women No Intervention'!O77^2,0,1),'Social care'!$BG$11:$BM$11))/(1+EXP(SUMPRODUCT(CHOOSE({1,2,3,4,5,6,7},'Calcs Women No Intervention'!AR109,'Calcs Women No Intervention'!AR109^2,'Calcs Women No Intervention'!AR109^3,'Calcs Women No Intervention'!O77,'Calcs Women No Intervention'!O77^2,0,1),'Social care'!$BG$11:$BM$11)))</f>
        <v>0.18168755889386332</v>
      </c>
      <c r="Q68" s="67">
        <f>EXP(SUMPRODUCT(CHOOSE({1,2,3,4,5,6,7},'Calcs Women No Intervention'!AS109,'Calcs Women No Intervention'!AS109^2,'Calcs Women No Intervention'!AS109^3,'Calcs Women No Intervention'!P77,'Calcs Women No Intervention'!P77^2,0,1),'Social care'!$BG$11:$BM$11))/(1+EXP(SUMPRODUCT(CHOOSE({1,2,3,4,5,6,7},'Calcs Women No Intervention'!AS109,'Calcs Women No Intervention'!AS109^2,'Calcs Women No Intervention'!AS109^3,'Calcs Women No Intervention'!P77,'Calcs Women No Intervention'!P77^2,0,1),'Social care'!$BG$11:$BM$11)))</f>
        <v>0.18919011149467152</v>
      </c>
      <c r="R68" s="67">
        <f>EXP(SUMPRODUCT(CHOOSE({1,2,3,4,5,6,7},'Calcs Women No Intervention'!AT109,'Calcs Women No Intervention'!AT109^2,'Calcs Women No Intervention'!AT109^3,'Calcs Women No Intervention'!Q77,'Calcs Women No Intervention'!Q77^2,0,1),'Social care'!$BG$11:$BM$11))/(1+EXP(SUMPRODUCT(CHOOSE({1,2,3,4,5,6,7},'Calcs Women No Intervention'!AT109,'Calcs Women No Intervention'!AT109^2,'Calcs Women No Intervention'!AT109^3,'Calcs Women No Intervention'!Q77,'Calcs Women No Intervention'!Q77^2,0,1),'Social care'!$BG$11:$BM$11)))</f>
        <v>0.19767533140125784</v>
      </c>
      <c r="S68" s="67">
        <f>EXP(SUMPRODUCT(CHOOSE({1,2,3,4,5,6,7},'Calcs Women No Intervention'!AU109,'Calcs Women No Intervention'!AU109^2,'Calcs Women No Intervention'!AU109^3,'Calcs Women No Intervention'!R77,'Calcs Women No Intervention'!R77^2,0,1),'Social care'!$BG$11:$BM$11))/(1+EXP(SUMPRODUCT(CHOOSE({1,2,3,4,5,6,7},'Calcs Women No Intervention'!AU109,'Calcs Women No Intervention'!AU109^2,'Calcs Women No Intervention'!AU109^3,'Calcs Women No Intervention'!R77,'Calcs Women No Intervention'!R77^2,0,1),'Social care'!$BG$11:$BM$11)))</f>
        <v>0.20721668031895199</v>
      </c>
      <c r="T68" s="67">
        <f>EXP(SUMPRODUCT(CHOOSE({1,2,3,4,5,6,7},'Calcs Women No Intervention'!AV109,'Calcs Women No Intervention'!AV109^2,'Calcs Women No Intervention'!AV109^3,'Calcs Women No Intervention'!S77,'Calcs Women No Intervention'!S77^2,0,1),'Social care'!$BG$11:$BM$11))/(1+EXP(SUMPRODUCT(CHOOSE({1,2,3,4,5,6,7},'Calcs Women No Intervention'!AV109,'Calcs Women No Intervention'!AV109^2,'Calcs Women No Intervention'!AV109^3,'Calcs Women No Intervention'!S77,'Calcs Women No Intervention'!S77^2,0,1),'Social care'!$BG$11:$BM$11)))</f>
        <v>0.21789350833926791</v>
      </c>
      <c r="U68" s="67">
        <f>EXP(SUMPRODUCT(CHOOSE({1,2,3,4,5,6,7},'Calcs Women No Intervention'!AW109,'Calcs Women No Intervention'!AW109^2,'Calcs Women No Intervention'!AW109^3,'Calcs Women No Intervention'!T77,'Calcs Women No Intervention'!T77^2,0,1),'Social care'!$BG$11:$BM$11))/(1+EXP(SUMPRODUCT(CHOOSE({1,2,3,4,5,6,7},'Calcs Women No Intervention'!AW109,'Calcs Women No Intervention'!AW109^2,'Calcs Women No Intervention'!AW109^3,'Calcs Women No Intervention'!T77,'Calcs Women No Intervention'!T77^2,0,1),'Social care'!$BG$11:$BM$11)))</f>
        <v>0.22979012553309294</v>
      </c>
      <c r="V68" s="67">
        <f>EXP(SUMPRODUCT(CHOOSE({1,2,3,4,5,6,7},'Calcs Women No Intervention'!AX109,'Calcs Women No Intervention'!AX109^2,'Calcs Women No Intervention'!AX109^3,'Calcs Women No Intervention'!U77,'Calcs Women No Intervention'!U77^2,0,1),'Social care'!$BG$11:$BM$11))/(1+EXP(SUMPRODUCT(CHOOSE({1,2,3,4,5,6,7},'Calcs Women No Intervention'!AX109,'Calcs Women No Intervention'!AX109^2,'Calcs Women No Intervention'!AX109^3,'Calcs Women No Intervention'!U77,'Calcs Women No Intervention'!U77^2,0,1),'Social care'!$BG$11:$BM$11)))</f>
        <v>0.24299441863097751</v>
      </c>
      <c r="W68" s="67">
        <f>EXP(SUMPRODUCT(CHOOSE({1,2,3,4,5,6,7},'Calcs Women No Intervention'!AY109,'Calcs Women No Intervention'!AY109^2,'Calcs Women No Intervention'!AY109^3,'Calcs Women No Intervention'!V77,'Calcs Women No Intervention'!V77^2,0,1),'Social care'!$BG$11:$BM$11))/(1+EXP(SUMPRODUCT(CHOOSE({1,2,3,4,5,6,7},'Calcs Women No Intervention'!AY109,'Calcs Women No Intervention'!AY109^2,'Calcs Women No Intervention'!AY109^3,'Calcs Women No Intervention'!V77,'Calcs Women No Intervention'!V77^2,0,1),'Social care'!$BG$11:$BM$11)))</f>
        <v>0.2575958987341353</v>
      </c>
      <c r="X68" s="67">
        <f>EXP(SUMPRODUCT(CHOOSE({1,2,3,4,5,6,7},'Calcs Women No Intervention'!AZ109,'Calcs Women No Intervention'!AZ109^2,'Calcs Women No Intervention'!AZ109^3,'Calcs Women No Intervention'!W77,'Calcs Women No Intervention'!W77^2,0,1),'Social care'!$BG$11:$BM$11))/(1+EXP(SUMPRODUCT(CHOOSE({1,2,3,4,5,6,7},'Calcs Women No Intervention'!AZ109,'Calcs Women No Intervention'!AZ109^2,'Calcs Women No Intervention'!AZ109^3,'Calcs Women No Intervention'!W77,'Calcs Women No Intervention'!W77^2,0,1),'Social care'!$BG$11:$BM$11)))</f>
        <v>0.27357685515694963</v>
      </c>
      <c r="Y68" s="67">
        <f>EXP(SUMPRODUCT(CHOOSE({1,2,3,4,5,6,7},'Calcs Women No Intervention'!BA109,'Calcs Women No Intervention'!BA109^2,'Calcs Women No Intervention'!BA109^3,'Calcs Women No Intervention'!X77,'Calcs Women No Intervention'!X77^2,0,1),'Social care'!$BG$11:$BM$11))/(1+EXP(SUMPRODUCT(CHOOSE({1,2,3,4,5,6,7},'Calcs Women No Intervention'!BA109,'Calcs Women No Intervention'!BA109^2,'Calcs Women No Intervention'!BA109^3,'Calcs Women No Intervention'!X77,'Calcs Women No Intervention'!X77^2,0,1),'Social care'!$BG$11:$BM$11)))</f>
        <v>0.29089848397742546</v>
      </c>
      <c r="Z68" s="67">
        <f>EXP(SUMPRODUCT(CHOOSE({1,2,3,4,5,6,7},'Calcs Women No Intervention'!BB109,'Calcs Women No Intervention'!BB109^2,'Calcs Women No Intervention'!BB109^3,'Calcs Women No Intervention'!Y77,'Calcs Women No Intervention'!Y77^2,0,1),'Social care'!$BG$11:$BM$11))/(1+EXP(SUMPRODUCT(CHOOSE({1,2,3,4,5,6,7},'Calcs Women No Intervention'!BB109,'Calcs Women No Intervention'!BB109^2,'Calcs Women No Intervention'!BB109^3,'Calcs Women No Intervention'!Y77,'Calcs Women No Intervention'!Y77^2,0,1),'Social care'!$BG$11:$BM$11)))</f>
        <v>0.30961166070621793</v>
      </c>
      <c r="AA68" s="67">
        <f>EXP(SUMPRODUCT(CHOOSE({1,2,3,4,5,6,7},'Calcs Women No Intervention'!BC109,'Calcs Women No Intervention'!BC109^2,'Calcs Women No Intervention'!BC109^3,'Calcs Women No Intervention'!Z77,'Calcs Women No Intervention'!Z77^2,0,1),'Social care'!$BG$11:$BM$11))/(1+EXP(SUMPRODUCT(CHOOSE({1,2,3,4,5,6,7},'Calcs Women No Intervention'!BC109,'Calcs Women No Intervention'!BC109^2,'Calcs Women No Intervention'!BC109^3,'Calcs Women No Intervention'!Z77,'Calcs Women No Intervention'!Z77^2,0,1),'Social care'!$BG$11:$BM$11)))</f>
        <v>0.3297553481668733</v>
      </c>
      <c r="AB68" s="67">
        <f>EXP(SUMPRODUCT(CHOOSE({1,2,3,4,5,6,7},'Calcs Women No Intervention'!BD109,'Calcs Women No Intervention'!BD109^2,'Calcs Women No Intervention'!BD109^3,'Calcs Women No Intervention'!AA77,'Calcs Women No Intervention'!AA77^2,0,1),'Social care'!$BG$11:$BM$11))/(1+EXP(SUMPRODUCT(CHOOSE({1,2,3,4,5,6,7},'Calcs Women No Intervention'!BD109,'Calcs Women No Intervention'!BD109^2,'Calcs Women No Intervention'!BD109^3,'Calcs Women No Intervention'!AA77,'Calcs Women No Intervention'!AA77^2,0,1),'Social care'!$BG$11:$BM$11)))</f>
        <v>0.35135250567515586</v>
      </c>
      <c r="AE68" s="1">
        <v>1</v>
      </c>
      <c r="AF68" s="185"/>
      <c r="AG68" s="185">
        <f>D68*'Calcs Women No Intervention'!D43*HCW_cost_year</f>
        <v>26748.913661108956</v>
      </c>
      <c r="AH68" s="185">
        <f>E68*'Calcs Women No Intervention'!E43*HCW_cost_year</f>
        <v>26523.177098884586</v>
      </c>
      <c r="AI68" s="185">
        <f>F68*'Calcs Women No Intervention'!F43*HCW_cost_year</f>
        <v>26399.327250794635</v>
      </c>
      <c r="AJ68" s="185">
        <f>G68*'Calcs Women No Intervention'!G43*HCW_cost_year</f>
        <v>26372.712006749134</v>
      </c>
      <c r="AK68" s="185">
        <f>H68*'Calcs Women No Intervention'!H43*HCW_cost_year</f>
        <v>26444.703746377632</v>
      </c>
      <c r="AL68" s="185">
        <f>I68*'Calcs Women No Intervention'!I43*HCW_cost_year</f>
        <v>26612.201419093126</v>
      </c>
      <c r="AM68" s="185">
        <f>J68*'Calcs Women No Intervention'!J43*HCW_cost_year</f>
        <v>26876.285816870721</v>
      </c>
      <c r="AN68" s="185">
        <f>K68*'Calcs Women No Intervention'!K43*HCW_cost_year</f>
        <v>27240.302706312064</v>
      </c>
      <c r="AO68" s="185">
        <f>L68*'Calcs Women No Intervention'!L43*HCW_cost_year</f>
        <v>27705.457547172115</v>
      </c>
      <c r="AP68" s="185">
        <f>M68*'Calcs Women No Intervention'!M43*HCW_cost_year</f>
        <v>28273.318823226946</v>
      </c>
      <c r="AQ68" s="185">
        <f>N68*'Calcs Women No Intervention'!N43*HCW_cost_year</f>
        <v>28938.888987508835</v>
      </c>
      <c r="AR68" s="185">
        <f>O68*'Calcs Women No Intervention'!O43*HCW_cost_year</f>
        <v>29705.009761144367</v>
      </c>
      <c r="AS68" s="185">
        <f>P68*'Calcs Women No Intervention'!P43*HCW_cost_year</f>
        <v>30579.333768188921</v>
      </c>
      <c r="AT68" s="185">
        <f>Q68*'Calcs Women No Intervention'!Q43*HCW_cost_year</f>
        <v>31559.631854539391</v>
      </c>
      <c r="AU68" s="185">
        <f>R68*'Calcs Women No Intervention'!R43*HCW_cost_year</f>
        <v>32659.341722741643</v>
      </c>
      <c r="AV68" s="185">
        <f>S68*'Calcs Women No Intervention'!S43*HCW_cost_year</f>
        <v>33872.665691736729</v>
      </c>
      <c r="AW68" s="185">
        <f>T68*'Calcs Women No Intervention'!T43*HCW_cost_year</f>
        <v>35203.696347639736</v>
      </c>
      <c r="AX68" s="185">
        <f>U68*'Calcs Women No Intervention'!U43*HCW_cost_year</f>
        <v>36657.332977087761</v>
      </c>
      <c r="AY68" s="185">
        <f>V68*'Calcs Women No Intervention'!V43*HCW_cost_year</f>
        <v>38238.754662497995</v>
      </c>
      <c r="AZ68" s="185">
        <f>W68*'Calcs Women No Intervention'!W43*HCW_cost_year</f>
        <v>39959.109625684789</v>
      </c>
      <c r="BA68" s="185">
        <f>X68*'Calcs Women No Intervention'!X43*HCW_cost_year</f>
        <v>41759.971038882933</v>
      </c>
      <c r="BB68" s="185">
        <f>Y68*'Calcs Women No Intervention'!Y43*HCW_cost_year</f>
        <v>43596.821662278737</v>
      </c>
      <c r="BC68" s="185">
        <f>Z68*'Calcs Women No Intervention'!Z43*HCW_cost_year</f>
        <v>45491.232840412296</v>
      </c>
      <c r="BD68" s="185">
        <f>AA68*'Calcs Women No Intervention'!AA43*HCW_cost_year</f>
        <v>47408.787337642134</v>
      </c>
      <c r="BE68" s="185">
        <f>AB68*'Calcs Women No Intervention'!AB43*HCW_cost_year</f>
        <v>49309.421620292531</v>
      </c>
    </row>
    <row r="69" spans="2:57" x14ac:dyDescent="0.3">
      <c r="B69" s="1">
        <v>2</v>
      </c>
      <c r="C69" s="67"/>
      <c r="D69" s="67"/>
      <c r="E69" s="67">
        <f>EXP(SUMPRODUCT(CHOOSE({1,2,3,4,5,6,7},'Calcs Women No Intervention'!AG110,'Calcs Women No Intervention'!AG110^2,'Calcs Women No Intervention'!AG110^3,'Calcs Women No Intervention'!D78,'Calcs Women No Intervention'!D78^2,0,1),'Social care'!$BG$11:$BM$11))/(1+EXP(SUMPRODUCT(CHOOSE({1,2,3,4,5,6,7},'Calcs Women No Intervention'!AG110,'Calcs Women No Intervention'!AG110^2,'Calcs Women No Intervention'!AG110^3,'Calcs Women No Intervention'!D78,'Calcs Women No Intervention'!D78^2,0,1),'Social care'!$BG$11:$BM$11)))</f>
        <v>0.15070743011925705</v>
      </c>
      <c r="F69" s="67">
        <f>EXP(SUMPRODUCT(CHOOSE({1,2,3,4,5,6,7},'Calcs Women No Intervention'!AH110,'Calcs Women No Intervention'!AH110^2,'Calcs Women No Intervention'!AH110^3,'Calcs Women No Intervention'!E78,'Calcs Women No Intervention'!E78^2,0,1),'Social care'!$BG$11:$BM$11))/(1+EXP(SUMPRODUCT(CHOOSE({1,2,3,4,5,6,7},'Calcs Women No Intervention'!AH110,'Calcs Women No Intervention'!AH110^2,'Calcs Women No Intervention'!AH110^3,'Calcs Women No Intervention'!E78,'Calcs Women No Intervention'!E78^2,0,1),'Social care'!$BG$11:$BM$11)))</f>
        <v>0.14971323241148227</v>
      </c>
      <c r="G69" s="67">
        <f>EXP(SUMPRODUCT(CHOOSE({1,2,3,4,5,6,7},'Calcs Women No Intervention'!AI110,'Calcs Women No Intervention'!AI110^2,'Calcs Women No Intervention'!AI110^3,'Calcs Women No Intervention'!F78,'Calcs Women No Intervention'!F78^2,0,1),'Social care'!$BG$11:$BM$11))/(1+EXP(SUMPRODUCT(CHOOSE({1,2,3,4,5,6,7},'Calcs Women No Intervention'!AI110,'Calcs Women No Intervention'!AI110^2,'Calcs Women No Intervention'!AI110^3,'Calcs Women No Intervention'!F78,'Calcs Women No Intervention'!F78^2,0,1),'Social care'!$BG$11:$BM$11)))</f>
        <v>0.14933917473766692</v>
      </c>
      <c r="H69" s="67">
        <f>EXP(SUMPRODUCT(CHOOSE({1,2,3,4,5,6,7},'Calcs Women No Intervention'!AJ110,'Calcs Women No Intervention'!AJ110^2,'Calcs Women No Intervention'!AJ110^3,'Calcs Women No Intervention'!G78,'Calcs Women No Intervention'!G78^2,0,1),'Social care'!$BG$11:$BM$11))/(1+EXP(SUMPRODUCT(CHOOSE({1,2,3,4,5,6,7},'Calcs Women No Intervention'!AJ110,'Calcs Women No Intervention'!AJ110^2,'Calcs Women No Intervention'!AJ110^3,'Calcs Women No Intervention'!G78,'Calcs Women No Intervention'!G78^2,0,1),'Social care'!$BG$11:$BM$11)))</f>
        <v>0.14958008464308026</v>
      </c>
      <c r="I69" s="67">
        <f>EXP(SUMPRODUCT(CHOOSE({1,2,3,4,5,6,7},'Calcs Women No Intervention'!AK110,'Calcs Women No Intervention'!AK110^2,'Calcs Women No Intervention'!AK110^3,'Calcs Women No Intervention'!H78,'Calcs Women No Intervention'!H78^2,0,1),'Social care'!$BG$11:$BM$11))/(1+EXP(SUMPRODUCT(CHOOSE({1,2,3,4,5,6,7},'Calcs Women No Intervention'!AK110,'Calcs Women No Intervention'!AK110^2,'Calcs Women No Intervention'!AK110^3,'Calcs Women No Intervention'!H78,'Calcs Women No Intervention'!H78^2,0,1),'Social care'!$BG$11:$BM$11)))</f>
        <v>0.15043705275385286</v>
      </c>
      <c r="J69" s="67">
        <f>EXP(SUMPRODUCT(CHOOSE({1,2,3,4,5,6,7},'Calcs Women No Intervention'!AL110,'Calcs Women No Intervention'!AL110^2,'Calcs Women No Intervention'!AL110^3,'Calcs Women No Intervention'!I78,'Calcs Women No Intervention'!I78^2,0,1),'Social care'!$BG$11:$BM$11))/(1+EXP(SUMPRODUCT(CHOOSE({1,2,3,4,5,6,7},'Calcs Women No Intervention'!AL110,'Calcs Women No Intervention'!AL110^2,'Calcs Women No Intervention'!AL110^3,'Calcs Women No Intervention'!I78,'Calcs Women No Intervention'!I78^2,0,1),'Social care'!$BG$11:$BM$11)))</f>
        <v>0.15191740651956939</v>
      </c>
      <c r="K69" s="67">
        <f>EXP(SUMPRODUCT(CHOOSE({1,2,3,4,5,6,7},'Calcs Women No Intervention'!AM110,'Calcs Women No Intervention'!AM110^2,'Calcs Women No Intervention'!AM110^3,'Calcs Women No Intervention'!J78,'Calcs Women No Intervention'!J78^2,0,1),'Social care'!$BG$11:$BM$11))/(1+EXP(SUMPRODUCT(CHOOSE({1,2,3,4,5,6,7},'Calcs Women No Intervention'!AM110,'Calcs Women No Intervention'!AM110^2,'Calcs Women No Intervention'!AM110^3,'Calcs Women No Intervention'!J78,'Calcs Women No Intervention'!J78^2,0,1),'Social care'!$BG$11:$BM$11)))</f>
        <v>0.15403473282712382</v>
      </c>
      <c r="L69" s="67">
        <f>EXP(SUMPRODUCT(CHOOSE({1,2,3,4,5,6,7},'Calcs Women No Intervention'!AN110,'Calcs Women No Intervention'!AN110^2,'Calcs Women No Intervention'!AN110^3,'Calcs Women No Intervention'!K78,'Calcs Women No Intervention'!K78^2,0,1),'Social care'!$BG$11:$BM$11))/(1+EXP(SUMPRODUCT(CHOOSE({1,2,3,4,5,6,7},'Calcs Women No Intervention'!AN110,'Calcs Women No Intervention'!AN110^2,'Calcs Women No Intervention'!AN110^3,'Calcs Women No Intervention'!K78,'Calcs Women No Intervention'!K78^2,0,1),'Social care'!$BG$11:$BM$11)))</f>
        <v>0.15680894482266783</v>
      </c>
      <c r="M69" s="67">
        <f>EXP(SUMPRODUCT(CHOOSE({1,2,3,4,5,6,7},'Calcs Women No Intervention'!AO110,'Calcs Women No Intervention'!AO110^2,'Calcs Women No Intervention'!AO110^3,'Calcs Women No Intervention'!L78,'Calcs Women No Intervention'!L78^2,0,1),'Social care'!$BG$11:$BM$11))/(1+EXP(SUMPRODUCT(CHOOSE({1,2,3,4,5,6,7},'Calcs Women No Intervention'!AO110,'Calcs Women No Intervention'!AO110^2,'Calcs Women No Intervention'!AO110^3,'Calcs Women No Intervention'!L78,'Calcs Women No Intervention'!L78^2,0,1),'Social care'!$BG$11:$BM$11)))</f>
        <v>0.16026638515366143</v>
      </c>
      <c r="N69" s="67">
        <f>EXP(SUMPRODUCT(CHOOSE({1,2,3,4,5,6,7},'Calcs Women No Intervention'!AP110,'Calcs Women No Intervention'!AP110^2,'Calcs Women No Intervention'!AP110^3,'Calcs Women No Intervention'!M78,'Calcs Women No Intervention'!M78^2,0,1),'Social care'!$BG$11:$BM$11))/(1+EXP(SUMPRODUCT(CHOOSE({1,2,3,4,5,6,7},'Calcs Women No Intervention'!AP110,'Calcs Women No Intervention'!AP110^2,'Calcs Women No Intervention'!AP110^3,'Calcs Women No Intervention'!M78,'Calcs Women No Intervention'!M78^2,0,1),'Social care'!$BG$11:$BM$11)))</f>
        <v>0.16443995413308393</v>
      </c>
      <c r="O69" s="67">
        <f>EXP(SUMPRODUCT(CHOOSE({1,2,3,4,5,6,7},'Calcs Women No Intervention'!AQ110,'Calcs Women No Intervention'!AQ110^2,'Calcs Women No Intervention'!AQ110^3,'Calcs Women No Intervention'!N78,'Calcs Women No Intervention'!N78^2,0,1),'Social care'!$BG$11:$BM$11))/(1+EXP(SUMPRODUCT(CHOOSE({1,2,3,4,5,6,7},'Calcs Women No Intervention'!AQ110,'Calcs Women No Intervention'!AQ110^2,'Calcs Women No Intervention'!AQ110^3,'Calcs Women No Intervention'!N78,'Calcs Women No Intervention'!N78^2,0,1),'Social care'!$BG$11:$BM$11)))</f>
        <v>0.16936924675417903</v>
      </c>
      <c r="P69" s="67">
        <f>EXP(SUMPRODUCT(CHOOSE({1,2,3,4,5,6,7},'Calcs Women No Intervention'!AR110,'Calcs Women No Intervention'!AR110^2,'Calcs Women No Intervention'!AR110^3,'Calcs Women No Intervention'!O78,'Calcs Women No Intervention'!O78^2,0,1),'Social care'!$BG$11:$BM$11))/(1+EXP(SUMPRODUCT(CHOOSE({1,2,3,4,5,6,7},'Calcs Women No Intervention'!AR110,'Calcs Women No Intervention'!AR110^2,'Calcs Women No Intervention'!AR110^3,'Calcs Women No Intervention'!O78,'Calcs Women No Intervention'!O78^2,0,1),'Social care'!$BG$11:$BM$11)))</f>
        <v>0.17510067676661378</v>
      </c>
      <c r="Q69" s="67">
        <f>EXP(SUMPRODUCT(CHOOSE({1,2,3,4,5,6,7},'Calcs Women No Intervention'!AS110,'Calcs Women No Intervention'!AS110^2,'Calcs Women No Intervention'!AS110^3,'Calcs Women No Intervention'!P78,'Calcs Women No Intervention'!P78^2,0,1),'Social care'!$BG$11:$BM$11))/(1+EXP(SUMPRODUCT(CHOOSE({1,2,3,4,5,6,7},'Calcs Women No Intervention'!AS110,'Calcs Women No Intervention'!AS110^2,'Calcs Women No Intervention'!AS110^3,'Calcs Women No Intervention'!P78,'Calcs Women No Intervention'!P78^2,0,1),'Social care'!$BG$11:$BM$11)))</f>
        <v>0.18168755889386332</v>
      </c>
      <c r="R69" s="67">
        <f>EXP(SUMPRODUCT(CHOOSE({1,2,3,4,5,6,7},'Calcs Women No Intervention'!AT110,'Calcs Women No Intervention'!AT110^2,'Calcs Women No Intervention'!AT110^3,'Calcs Women No Intervention'!Q78,'Calcs Women No Intervention'!Q78^2,0,1),'Social care'!$BG$11:$BM$11))/(1+EXP(SUMPRODUCT(CHOOSE({1,2,3,4,5,6,7},'Calcs Women No Intervention'!AT110,'Calcs Women No Intervention'!AT110^2,'Calcs Women No Intervention'!AT110^3,'Calcs Women No Intervention'!Q78,'Calcs Women No Intervention'!Q78^2,0,1),'Social care'!$BG$11:$BM$11)))</f>
        <v>0.18919011149467152</v>
      </c>
      <c r="S69" s="67">
        <f>EXP(SUMPRODUCT(CHOOSE({1,2,3,4,5,6,7},'Calcs Women No Intervention'!AU110,'Calcs Women No Intervention'!AU110^2,'Calcs Women No Intervention'!AU110^3,'Calcs Women No Intervention'!R78,'Calcs Women No Intervention'!R78^2,0,1),'Social care'!$BG$11:$BM$11))/(1+EXP(SUMPRODUCT(CHOOSE({1,2,3,4,5,6,7},'Calcs Women No Intervention'!AU110,'Calcs Women No Intervention'!AU110^2,'Calcs Women No Intervention'!AU110^3,'Calcs Women No Intervention'!R78,'Calcs Women No Intervention'!R78^2,0,1),'Social care'!$BG$11:$BM$11)))</f>
        <v>0.19767533140125784</v>
      </c>
      <c r="T69" s="67">
        <f>EXP(SUMPRODUCT(CHOOSE({1,2,3,4,5,6,7},'Calcs Women No Intervention'!AV110,'Calcs Women No Intervention'!AV110^2,'Calcs Women No Intervention'!AV110^3,'Calcs Women No Intervention'!S78,'Calcs Women No Intervention'!S78^2,0,1),'Social care'!$BG$11:$BM$11))/(1+EXP(SUMPRODUCT(CHOOSE({1,2,3,4,5,6,7},'Calcs Women No Intervention'!AV110,'Calcs Women No Intervention'!AV110^2,'Calcs Women No Intervention'!AV110^3,'Calcs Women No Intervention'!S78,'Calcs Women No Intervention'!S78^2,0,1),'Social care'!$BG$11:$BM$11)))</f>
        <v>0.20721668031895199</v>
      </c>
      <c r="U69" s="67">
        <f>EXP(SUMPRODUCT(CHOOSE({1,2,3,4,5,6,7},'Calcs Women No Intervention'!AW110,'Calcs Women No Intervention'!AW110^2,'Calcs Women No Intervention'!AW110^3,'Calcs Women No Intervention'!T78,'Calcs Women No Intervention'!T78^2,0,1),'Social care'!$BG$11:$BM$11))/(1+EXP(SUMPRODUCT(CHOOSE({1,2,3,4,5,6,7},'Calcs Women No Intervention'!AW110,'Calcs Women No Intervention'!AW110^2,'Calcs Women No Intervention'!AW110^3,'Calcs Women No Intervention'!T78,'Calcs Women No Intervention'!T78^2,0,1),'Social care'!$BG$11:$BM$11)))</f>
        <v>0.21789350833926791</v>
      </c>
      <c r="V69" s="67">
        <f>EXP(SUMPRODUCT(CHOOSE({1,2,3,4,5,6,7},'Calcs Women No Intervention'!AX110,'Calcs Women No Intervention'!AX110^2,'Calcs Women No Intervention'!AX110^3,'Calcs Women No Intervention'!U78,'Calcs Women No Intervention'!U78^2,0,1),'Social care'!$BG$11:$BM$11))/(1+EXP(SUMPRODUCT(CHOOSE({1,2,3,4,5,6,7},'Calcs Women No Intervention'!AX110,'Calcs Women No Intervention'!AX110^2,'Calcs Women No Intervention'!AX110^3,'Calcs Women No Intervention'!U78,'Calcs Women No Intervention'!U78^2,0,1),'Social care'!$BG$11:$BM$11)))</f>
        <v>0.22979012553309294</v>
      </c>
      <c r="W69" s="67">
        <f>EXP(SUMPRODUCT(CHOOSE({1,2,3,4,5,6,7},'Calcs Women No Intervention'!AY110,'Calcs Women No Intervention'!AY110^2,'Calcs Women No Intervention'!AY110^3,'Calcs Women No Intervention'!V78,'Calcs Women No Intervention'!V78^2,0,1),'Social care'!$BG$11:$BM$11))/(1+EXP(SUMPRODUCT(CHOOSE({1,2,3,4,5,6,7},'Calcs Women No Intervention'!AY110,'Calcs Women No Intervention'!AY110^2,'Calcs Women No Intervention'!AY110^3,'Calcs Women No Intervention'!V78,'Calcs Women No Intervention'!V78^2,0,1),'Social care'!$BG$11:$BM$11)))</f>
        <v>0.24299441863097751</v>
      </c>
      <c r="X69" s="67">
        <f>EXP(SUMPRODUCT(CHOOSE({1,2,3,4,5,6,7},'Calcs Women No Intervention'!AZ110,'Calcs Women No Intervention'!AZ110^2,'Calcs Women No Intervention'!AZ110^3,'Calcs Women No Intervention'!W78,'Calcs Women No Intervention'!W78^2,0,1),'Social care'!$BG$11:$BM$11))/(1+EXP(SUMPRODUCT(CHOOSE({1,2,3,4,5,6,7},'Calcs Women No Intervention'!AZ110,'Calcs Women No Intervention'!AZ110^2,'Calcs Women No Intervention'!AZ110^3,'Calcs Women No Intervention'!W78,'Calcs Women No Intervention'!W78^2,0,1),'Social care'!$BG$11:$BM$11)))</f>
        <v>0.2575958987341353</v>
      </c>
      <c r="Y69" s="67">
        <f>EXP(SUMPRODUCT(CHOOSE({1,2,3,4,5,6,7},'Calcs Women No Intervention'!BA110,'Calcs Women No Intervention'!BA110^2,'Calcs Women No Intervention'!BA110^3,'Calcs Women No Intervention'!X78,'Calcs Women No Intervention'!X78^2,0,1),'Social care'!$BG$11:$BM$11))/(1+EXP(SUMPRODUCT(CHOOSE({1,2,3,4,5,6,7},'Calcs Women No Intervention'!BA110,'Calcs Women No Intervention'!BA110^2,'Calcs Women No Intervention'!BA110^3,'Calcs Women No Intervention'!X78,'Calcs Women No Intervention'!X78^2,0,1),'Social care'!$BG$11:$BM$11)))</f>
        <v>0.27357685515694963</v>
      </c>
      <c r="Z69" s="67">
        <f>EXP(SUMPRODUCT(CHOOSE({1,2,3,4,5,6,7},'Calcs Women No Intervention'!BB110,'Calcs Women No Intervention'!BB110^2,'Calcs Women No Intervention'!BB110^3,'Calcs Women No Intervention'!Y78,'Calcs Women No Intervention'!Y78^2,0,1),'Social care'!$BG$11:$BM$11))/(1+EXP(SUMPRODUCT(CHOOSE({1,2,3,4,5,6,7},'Calcs Women No Intervention'!BB110,'Calcs Women No Intervention'!BB110^2,'Calcs Women No Intervention'!BB110^3,'Calcs Women No Intervention'!Y78,'Calcs Women No Intervention'!Y78^2,0,1),'Social care'!$BG$11:$BM$11)))</f>
        <v>0.29089848397742546</v>
      </c>
      <c r="AA69" s="67">
        <f>EXP(SUMPRODUCT(CHOOSE({1,2,3,4,5,6,7},'Calcs Women No Intervention'!BC110,'Calcs Women No Intervention'!BC110^2,'Calcs Women No Intervention'!BC110^3,'Calcs Women No Intervention'!Z78,'Calcs Women No Intervention'!Z78^2,0,1),'Social care'!$BG$11:$BM$11))/(1+EXP(SUMPRODUCT(CHOOSE({1,2,3,4,5,6,7},'Calcs Women No Intervention'!BC110,'Calcs Women No Intervention'!BC110^2,'Calcs Women No Intervention'!BC110^3,'Calcs Women No Intervention'!Z78,'Calcs Women No Intervention'!Z78^2,0,1),'Social care'!$BG$11:$BM$11)))</f>
        <v>0.30961166070621793</v>
      </c>
      <c r="AB69" s="67">
        <f>EXP(SUMPRODUCT(CHOOSE({1,2,3,4,5,6,7},'Calcs Women No Intervention'!BD110,'Calcs Women No Intervention'!BD110^2,'Calcs Women No Intervention'!BD110^3,'Calcs Women No Intervention'!AA78,'Calcs Women No Intervention'!AA78^2,0,1),'Social care'!$BG$11:$BM$11))/(1+EXP(SUMPRODUCT(CHOOSE({1,2,3,4,5,6,7},'Calcs Women No Intervention'!BD110,'Calcs Women No Intervention'!BD110^2,'Calcs Women No Intervention'!BD110^3,'Calcs Women No Intervention'!AA78,'Calcs Women No Intervention'!AA78^2,0,1),'Social care'!$BG$11:$BM$11)))</f>
        <v>0.3297553481668733</v>
      </c>
      <c r="AE69" s="1">
        <v>2</v>
      </c>
      <c r="AF69" s="185"/>
      <c r="AG69" s="185">
        <f>D69*'Calcs Women No Intervention'!D44*HCW_cost_year</f>
        <v>0</v>
      </c>
      <c r="AH69" s="185">
        <f>E69*'Calcs Women No Intervention'!E44*HCW_cost_year</f>
        <v>0</v>
      </c>
      <c r="AI69" s="185">
        <f>F69*'Calcs Women No Intervention'!F44*HCW_cost_year</f>
        <v>0</v>
      </c>
      <c r="AJ69" s="185">
        <f>G69*'Calcs Women No Intervention'!G44*HCW_cost_year</f>
        <v>0</v>
      </c>
      <c r="AK69" s="185">
        <f>H69*'Calcs Women No Intervention'!H44*HCW_cost_year</f>
        <v>0</v>
      </c>
      <c r="AL69" s="185">
        <f>I69*'Calcs Women No Intervention'!I44*HCW_cost_year</f>
        <v>0</v>
      </c>
      <c r="AM69" s="185">
        <f>J69*'Calcs Women No Intervention'!J44*HCW_cost_year</f>
        <v>0</v>
      </c>
      <c r="AN69" s="185">
        <f>K69*'Calcs Women No Intervention'!K44*HCW_cost_year</f>
        <v>0</v>
      </c>
      <c r="AO69" s="185">
        <f>L69*'Calcs Women No Intervention'!L44*HCW_cost_year</f>
        <v>0</v>
      </c>
      <c r="AP69" s="185">
        <f>M69*'Calcs Women No Intervention'!M44*HCW_cost_year</f>
        <v>0</v>
      </c>
      <c r="AQ69" s="185">
        <f>N69*'Calcs Women No Intervention'!N44*HCW_cost_year</f>
        <v>0</v>
      </c>
      <c r="AR69" s="185">
        <f>O69*'Calcs Women No Intervention'!O44*HCW_cost_year</f>
        <v>0</v>
      </c>
      <c r="AS69" s="185">
        <f>P69*'Calcs Women No Intervention'!P44*HCW_cost_year</f>
        <v>0</v>
      </c>
      <c r="AT69" s="185">
        <f>Q69*'Calcs Women No Intervention'!Q44*HCW_cost_year</f>
        <v>0</v>
      </c>
      <c r="AU69" s="185">
        <f>R69*'Calcs Women No Intervention'!R44*HCW_cost_year</f>
        <v>0</v>
      </c>
      <c r="AV69" s="185">
        <f>S69*'Calcs Women No Intervention'!S44*HCW_cost_year</f>
        <v>0</v>
      </c>
      <c r="AW69" s="185">
        <f>T69*'Calcs Women No Intervention'!T44*HCW_cost_year</f>
        <v>0</v>
      </c>
      <c r="AX69" s="185">
        <f>U69*'Calcs Women No Intervention'!U44*HCW_cost_year</f>
        <v>0</v>
      </c>
      <c r="AY69" s="185">
        <f>V69*'Calcs Women No Intervention'!V44*HCW_cost_year</f>
        <v>0</v>
      </c>
      <c r="AZ69" s="185">
        <f>W69*'Calcs Women No Intervention'!W44*HCW_cost_year</f>
        <v>0</v>
      </c>
      <c r="BA69" s="185">
        <f>X69*'Calcs Women No Intervention'!X44*HCW_cost_year</f>
        <v>0</v>
      </c>
      <c r="BB69" s="185">
        <f>Y69*'Calcs Women No Intervention'!Y44*HCW_cost_year</f>
        <v>0</v>
      </c>
      <c r="BC69" s="185">
        <f>Z69*'Calcs Women No Intervention'!Z44*HCW_cost_year</f>
        <v>0</v>
      </c>
      <c r="BD69" s="185">
        <f>AA69*'Calcs Women No Intervention'!AA44*HCW_cost_year</f>
        <v>0</v>
      </c>
      <c r="BE69" s="185">
        <f>AB69*'Calcs Women No Intervention'!AB44*HCW_cost_year</f>
        <v>0</v>
      </c>
    </row>
    <row r="70" spans="2:57" x14ac:dyDescent="0.3">
      <c r="B70" s="1">
        <v>3</v>
      </c>
      <c r="C70" s="67"/>
      <c r="D70" s="67"/>
      <c r="E70" s="67"/>
      <c r="F70" s="67">
        <f>EXP(SUMPRODUCT(CHOOSE({1,2,3,4,5,6,7},'Calcs Women No Intervention'!AH111,'Calcs Women No Intervention'!AH111^2,'Calcs Women No Intervention'!AH111^3,'Calcs Women No Intervention'!E79,'Calcs Women No Intervention'!E79^2,0,1),'Social care'!$BG$11:$BM$11))/(1+EXP(SUMPRODUCT(CHOOSE({1,2,3,4,5,6,7},'Calcs Women No Intervention'!AH111,'Calcs Women No Intervention'!AH111^2,'Calcs Women No Intervention'!AH111^3,'Calcs Women No Intervention'!E79,'Calcs Women No Intervention'!E79^2,0,1),'Social care'!$BG$11:$BM$11)))</f>
        <v>0.15070743011925705</v>
      </c>
      <c r="G70" s="67">
        <f>EXP(SUMPRODUCT(CHOOSE({1,2,3,4,5,6,7},'Calcs Women No Intervention'!AI111,'Calcs Women No Intervention'!AI111^2,'Calcs Women No Intervention'!AI111^3,'Calcs Women No Intervention'!F79,'Calcs Women No Intervention'!F79^2,0,1),'Social care'!$BG$11:$BM$11))/(1+EXP(SUMPRODUCT(CHOOSE({1,2,3,4,5,6,7},'Calcs Women No Intervention'!AI111,'Calcs Women No Intervention'!AI111^2,'Calcs Women No Intervention'!AI111^3,'Calcs Women No Intervention'!F79,'Calcs Women No Intervention'!F79^2,0,1),'Social care'!$BG$11:$BM$11)))</f>
        <v>0.14971323241148227</v>
      </c>
      <c r="H70" s="67">
        <f>EXP(SUMPRODUCT(CHOOSE({1,2,3,4,5,6,7},'Calcs Women No Intervention'!AJ111,'Calcs Women No Intervention'!AJ111^2,'Calcs Women No Intervention'!AJ111^3,'Calcs Women No Intervention'!G79,'Calcs Women No Intervention'!G79^2,0,1),'Social care'!$BG$11:$BM$11))/(1+EXP(SUMPRODUCT(CHOOSE({1,2,3,4,5,6,7},'Calcs Women No Intervention'!AJ111,'Calcs Women No Intervention'!AJ111^2,'Calcs Women No Intervention'!AJ111^3,'Calcs Women No Intervention'!G79,'Calcs Women No Intervention'!G79^2,0,1),'Social care'!$BG$11:$BM$11)))</f>
        <v>0.14933917473766692</v>
      </c>
      <c r="I70" s="67">
        <f>EXP(SUMPRODUCT(CHOOSE({1,2,3,4,5,6,7},'Calcs Women No Intervention'!AK111,'Calcs Women No Intervention'!AK111^2,'Calcs Women No Intervention'!AK111^3,'Calcs Women No Intervention'!H79,'Calcs Women No Intervention'!H79^2,0,1),'Social care'!$BG$11:$BM$11))/(1+EXP(SUMPRODUCT(CHOOSE({1,2,3,4,5,6,7},'Calcs Women No Intervention'!AK111,'Calcs Women No Intervention'!AK111^2,'Calcs Women No Intervention'!AK111^3,'Calcs Women No Intervention'!H79,'Calcs Women No Intervention'!H79^2,0,1),'Social care'!$BG$11:$BM$11)))</f>
        <v>0.14958008464308026</v>
      </c>
      <c r="J70" s="67">
        <f>EXP(SUMPRODUCT(CHOOSE({1,2,3,4,5,6,7},'Calcs Women No Intervention'!AL111,'Calcs Women No Intervention'!AL111^2,'Calcs Women No Intervention'!AL111^3,'Calcs Women No Intervention'!I79,'Calcs Women No Intervention'!I79^2,0,1),'Social care'!$BG$11:$BM$11))/(1+EXP(SUMPRODUCT(CHOOSE({1,2,3,4,5,6,7},'Calcs Women No Intervention'!AL111,'Calcs Women No Intervention'!AL111^2,'Calcs Women No Intervention'!AL111^3,'Calcs Women No Intervention'!I79,'Calcs Women No Intervention'!I79^2,0,1),'Social care'!$BG$11:$BM$11)))</f>
        <v>0.15043705275385286</v>
      </c>
      <c r="K70" s="67">
        <f>EXP(SUMPRODUCT(CHOOSE({1,2,3,4,5,6,7},'Calcs Women No Intervention'!AM111,'Calcs Women No Intervention'!AM111^2,'Calcs Women No Intervention'!AM111^3,'Calcs Women No Intervention'!J79,'Calcs Women No Intervention'!J79^2,0,1),'Social care'!$BG$11:$BM$11))/(1+EXP(SUMPRODUCT(CHOOSE({1,2,3,4,5,6,7},'Calcs Women No Intervention'!AM111,'Calcs Women No Intervention'!AM111^2,'Calcs Women No Intervention'!AM111^3,'Calcs Women No Intervention'!J79,'Calcs Women No Intervention'!J79^2,0,1),'Social care'!$BG$11:$BM$11)))</f>
        <v>0.15191740651956939</v>
      </c>
      <c r="L70" s="67">
        <f>EXP(SUMPRODUCT(CHOOSE({1,2,3,4,5,6,7},'Calcs Women No Intervention'!AN111,'Calcs Women No Intervention'!AN111^2,'Calcs Women No Intervention'!AN111^3,'Calcs Women No Intervention'!K79,'Calcs Women No Intervention'!K79^2,0,1),'Social care'!$BG$11:$BM$11))/(1+EXP(SUMPRODUCT(CHOOSE({1,2,3,4,5,6,7},'Calcs Women No Intervention'!AN111,'Calcs Women No Intervention'!AN111^2,'Calcs Women No Intervention'!AN111^3,'Calcs Women No Intervention'!K79,'Calcs Women No Intervention'!K79^2,0,1),'Social care'!$BG$11:$BM$11)))</f>
        <v>0.15403473282712382</v>
      </c>
      <c r="M70" s="67">
        <f>EXP(SUMPRODUCT(CHOOSE({1,2,3,4,5,6,7},'Calcs Women No Intervention'!AO111,'Calcs Women No Intervention'!AO111^2,'Calcs Women No Intervention'!AO111^3,'Calcs Women No Intervention'!L79,'Calcs Women No Intervention'!L79^2,0,1),'Social care'!$BG$11:$BM$11))/(1+EXP(SUMPRODUCT(CHOOSE({1,2,3,4,5,6,7},'Calcs Women No Intervention'!AO111,'Calcs Women No Intervention'!AO111^2,'Calcs Women No Intervention'!AO111^3,'Calcs Women No Intervention'!L79,'Calcs Women No Intervention'!L79^2,0,1),'Social care'!$BG$11:$BM$11)))</f>
        <v>0.15680894482266783</v>
      </c>
      <c r="N70" s="67">
        <f>EXP(SUMPRODUCT(CHOOSE({1,2,3,4,5,6,7},'Calcs Women No Intervention'!AP111,'Calcs Women No Intervention'!AP111^2,'Calcs Women No Intervention'!AP111^3,'Calcs Women No Intervention'!M79,'Calcs Women No Intervention'!M79^2,0,1),'Social care'!$BG$11:$BM$11))/(1+EXP(SUMPRODUCT(CHOOSE({1,2,3,4,5,6,7},'Calcs Women No Intervention'!AP111,'Calcs Women No Intervention'!AP111^2,'Calcs Women No Intervention'!AP111^3,'Calcs Women No Intervention'!M79,'Calcs Women No Intervention'!M79^2,0,1),'Social care'!$BG$11:$BM$11)))</f>
        <v>0.16026638515366143</v>
      </c>
      <c r="O70" s="67">
        <f>EXP(SUMPRODUCT(CHOOSE({1,2,3,4,5,6,7},'Calcs Women No Intervention'!AQ111,'Calcs Women No Intervention'!AQ111^2,'Calcs Women No Intervention'!AQ111^3,'Calcs Women No Intervention'!N79,'Calcs Women No Intervention'!N79^2,0,1),'Social care'!$BG$11:$BM$11))/(1+EXP(SUMPRODUCT(CHOOSE({1,2,3,4,5,6,7},'Calcs Women No Intervention'!AQ111,'Calcs Women No Intervention'!AQ111^2,'Calcs Women No Intervention'!AQ111^3,'Calcs Women No Intervention'!N79,'Calcs Women No Intervention'!N79^2,0,1),'Social care'!$BG$11:$BM$11)))</f>
        <v>0.16443995413308393</v>
      </c>
      <c r="P70" s="67">
        <f>EXP(SUMPRODUCT(CHOOSE({1,2,3,4,5,6,7},'Calcs Women No Intervention'!AR111,'Calcs Women No Intervention'!AR111^2,'Calcs Women No Intervention'!AR111^3,'Calcs Women No Intervention'!O79,'Calcs Women No Intervention'!O79^2,0,1),'Social care'!$BG$11:$BM$11))/(1+EXP(SUMPRODUCT(CHOOSE({1,2,3,4,5,6,7},'Calcs Women No Intervention'!AR111,'Calcs Women No Intervention'!AR111^2,'Calcs Women No Intervention'!AR111^3,'Calcs Women No Intervention'!O79,'Calcs Women No Intervention'!O79^2,0,1),'Social care'!$BG$11:$BM$11)))</f>
        <v>0.16936924675417903</v>
      </c>
      <c r="Q70" s="67">
        <f>EXP(SUMPRODUCT(CHOOSE({1,2,3,4,5,6,7},'Calcs Women No Intervention'!AS111,'Calcs Women No Intervention'!AS111^2,'Calcs Women No Intervention'!AS111^3,'Calcs Women No Intervention'!P79,'Calcs Women No Intervention'!P79^2,0,1),'Social care'!$BG$11:$BM$11))/(1+EXP(SUMPRODUCT(CHOOSE({1,2,3,4,5,6,7},'Calcs Women No Intervention'!AS111,'Calcs Women No Intervention'!AS111^2,'Calcs Women No Intervention'!AS111^3,'Calcs Women No Intervention'!P79,'Calcs Women No Intervention'!P79^2,0,1),'Social care'!$BG$11:$BM$11)))</f>
        <v>0.17510067676661378</v>
      </c>
      <c r="R70" s="67">
        <f>EXP(SUMPRODUCT(CHOOSE({1,2,3,4,5,6,7},'Calcs Women No Intervention'!AT111,'Calcs Women No Intervention'!AT111^2,'Calcs Women No Intervention'!AT111^3,'Calcs Women No Intervention'!Q79,'Calcs Women No Intervention'!Q79^2,0,1),'Social care'!$BG$11:$BM$11))/(1+EXP(SUMPRODUCT(CHOOSE({1,2,3,4,5,6,7},'Calcs Women No Intervention'!AT111,'Calcs Women No Intervention'!AT111^2,'Calcs Women No Intervention'!AT111^3,'Calcs Women No Intervention'!Q79,'Calcs Women No Intervention'!Q79^2,0,1),'Social care'!$BG$11:$BM$11)))</f>
        <v>0.18168755889386332</v>
      </c>
      <c r="S70" s="67">
        <f>EXP(SUMPRODUCT(CHOOSE({1,2,3,4,5,6,7},'Calcs Women No Intervention'!AU111,'Calcs Women No Intervention'!AU111^2,'Calcs Women No Intervention'!AU111^3,'Calcs Women No Intervention'!R79,'Calcs Women No Intervention'!R79^2,0,1),'Social care'!$BG$11:$BM$11))/(1+EXP(SUMPRODUCT(CHOOSE({1,2,3,4,5,6,7},'Calcs Women No Intervention'!AU111,'Calcs Women No Intervention'!AU111^2,'Calcs Women No Intervention'!AU111^3,'Calcs Women No Intervention'!R79,'Calcs Women No Intervention'!R79^2,0,1),'Social care'!$BG$11:$BM$11)))</f>
        <v>0.18919011149467152</v>
      </c>
      <c r="T70" s="67">
        <f>EXP(SUMPRODUCT(CHOOSE({1,2,3,4,5,6,7},'Calcs Women No Intervention'!AV111,'Calcs Women No Intervention'!AV111^2,'Calcs Women No Intervention'!AV111^3,'Calcs Women No Intervention'!S79,'Calcs Women No Intervention'!S79^2,0,1),'Social care'!$BG$11:$BM$11))/(1+EXP(SUMPRODUCT(CHOOSE({1,2,3,4,5,6,7},'Calcs Women No Intervention'!AV111,'Calcs Women No Intervention'!AV111^2,'Calcs Women No Intervention'!AV111^3,'Calcs Women No Intervention'!S79,'Calcs Women No Intervention'!S79^2,0,1),'Social care'!$BG$11:$BM$11)))</f>
        <v>0.19767533140125784</v>
      </c>
      <c r="U70" s="67">
        <f>EXP(SUMPRODUCT(CHOOSE({1,2,3,4,5,6,7},'Calcs Women No Intervention'!AW111,'Calcs Women No Intervention'!AW111^2,'Calcs Women No Intervention'!AW111^3,'Calcs Women No Intervention'!T79,'Calcs Women No Intervention'!T79^2,0,1),'Social care'!$BG$11:$BM$11))/(1+EXP(SUMPRODUCT(CHOOSE({1,2,3,4,5,6,7},'Calcs Women No Intervention'!AW111,'Calcs Women No Intervention'!AW111^2,'Calcs Women No Intervention'!AW111^3,'Calcs Women No Intervention'!T79,'Calcs Women No Intervention'!T79^2,0,1),'Social care'!$BG$11:$BM$11)))</f>
        <v>0.20721668031895199</v>
      </c>
      <c r="V70" s="67">
        <f>EXP(SUMPRODUCT(CHOOSE({1,2,3,4,5,6,7},'Calcs Women No Intervention'!AX111,'Calcs Women No Intervention'!AX111^2,'Calcs Women No Intervention'!AX111^3,'Calcs Women No Intervention'!U79,'Calcs Women No Intervention'!U79^2,0,1),'Social care'!$BG$11:$BM$11))/(1+EXP(SUMPRODUCT(CHOOSE({1,2,3,4,5,6,7},'Calcs Women No Intervention'!AX111,'Calcs Women No Intervention'!AX111^2,'Calcs Women No Intervention'!AX111^3,'Calcs Women No Intervention'!U79,'Calcs Women No Intervention'!U79^2,0,1),'Social care'!$BG$11:$BM$11)))</f>
        <v>0.21789350833926791</v>
      </c>
      <c r="W70" s="67">
        <f>EXP(SUMPRODUCT(CHOOSE({1,2,3,4,5,6,7},'Calcs Women No Intervention'!AY111,'Calcs Women No Intervention'!AY111^2,'Calcs Women No Intervention'!AY111^3,'Calcs Women No Intervention'!V79,'Calcs Women No Intervention'!V79^2,0,1),'Social care'!$BG$11:$BM$11))/(1+EXP(SUMPRODUCT(CHOOSE({1,2,3,4,5,6,7},'Calcs Women No Intervention'!AY111,'Calcs Women No Intervention'!AY111^2,'Calcs Women No Intervention'!AY111^3,'Calcs Women No Intervention'!V79,'Calcs Women No Intervention'!V79^2,0,1),'Social care'!$BG$11:$BM$11)))</f>
        <v>0.22979012553309294</v>
      </c>
      <c r="X70" s="67">
        <f>EXP(SUMPRODUCT(CHOOSE({1,2,3,4,5,6,7},'Calcs Women No Intervention'!AZ111,'Calcs Women No Intervention'!AZ111^2,'Calcs Women No Intervention'!AZ111^3,'Calcs Women No Intervention'!W79,'Calcs Women No Intervention'!W79^2,0,1),'Social care'!$BG$11:$BM$11))/(1+EXP(SUMPRODUCT(CHOOSE({1,2,3,4,5,6,7},'Calcs Women No Intervention'!AZ111,'Calcs Women No Intervention'!AZ111^2,'Calcs Women No Intervention'!AZ111^3,'Calcs Women No Intervention'!W79,'Calcs Women No Intervention'!W79^2,0,1),'Social care'!$BG$11:$BM$11)))</f>
        <v>0.24299441863097751</v>
      </c>
      <c r="Y70" s="67">
        <f>EXP(SUMPRODUCT(CHOOSE({1,2,3,4,5,6,7},'Calcs Women No Intervention'!BA111,'Calcs Women No Intervention'!BA111^2,'Calcs Women No Intervention'!BA111^3,'Calcs Women No Intervention'!X79,'Calcs Women No Intervention'!X79^2,0,1),'Social care'!$BG$11:$BM$11))/(1+EXP(SUMPRODUCT(CHOOSE({1,2,3,4,5,6,7},'Calcs Women No Intervention'!BA111,'Calcs Women No Intervention'!BA111^2,'Calcs Women No Intervention'!BA111^3,'Calcs Women No Intervention'!X79,'Calcs Women No Intervention'!X79^2,0,1),'Social care'!$BG$11:$BM$11)))</f>
        <v>0.2575958987341353</v>
      </c>
      <c r="Z70" s="67">
        <f>EXP(SUMPRODUCT(CHOOSE({1,2,3,4,5,6,7},'Calcs Women No Intervention'!BB111,'Calcs Women No Intervention'!BB111^2,'Calcs Women No Intervention'!BB111^3,'Calcs Women No Intervention'!Y79,'Calcs Women No Intervention'!Y79^2,0,1),'Social care'!$BG$11:$BM$11))/(1+EXP(SUMPRODUCT(CHOOSE({1,2,3,4,5,6,7},'Calcs Women No Intervention'!BB111,'Calcs Women No Intervention'!BB111^2,'Calcs Women No Intervention'!BB111^3,'Calcs Women No Intervention'!Y79,'Calcs Women No Intervention'!Y79^2,0,1),'Social care'!$BG$11:$BM$11)))</f>
        <v>0.27357685515694963</v>
      </c>
      <c r="AA70" s="67">
        <f>EXP(SUMPRODUCT(CHOOSE({1,2,3,4,5,6,7},'Calcs Women No Intervention'!BC111,'Calcs Women No Intervention'!BC111^2,'Calcs Women No Intervention'!BC111^3,'Calcs Women No Intervention'!Z79,'Calcs Women No Intervention'!Z79^2,0,1),'Social care'!$BG$11:$BM$11))/(1+EXP(SUMPRODUCT(CHOOSE({1,2,3,4,5,6,7},'Calcs Women No Intervention'!BC111,'Calcs Women No Intervention'!BC111^2,'Calcs Women No Intervention'!BC111^3,'Calcs Women No Intervention'!Z79,'Calcs Women No Intervention'!Z79^2,0,1),'Social care'!$BG$11:$BM$11)))</f>
        <v>0.29089848397742546</v>
      </c>
      <c r="AB70" s="67">
        <f>EXP(SUMPRODUCT(CHOOSE({1,2,3,4,5,6,7},'Calcs Women No Intervention'!BD111,'Calcs Women No Intervention'!BD111^2,'Calcs Women No Intervention'!BD111^3,'Calcs Women No Intervention'!AA79,'Calcs Women No Intervention'!AA79^2,0,1),'Social care'!$BG$11:$BM$11))/(1+EXP(SUMPRODUCT(CHOOSE({1,2,3,4,5,6,7},'Calcs Women No Intervention'!BD111,'Calcs Women No Intervention'!BD111^2,'Calcs Women No Intervention'!BD111^3,'Calcs Women No Intervention'!AA79,'Calcs Women No Intervention'!AA79^2,0,1),'Social care'!$BG$11:$BM$11)))</f>
        <v>0.30961166070621793</v>
      </c>
      <c r="AE70" s="1">
        <v>3</v>
      </c>
      <c r="AF70" s="185"/>
      <c r="AG70" s="185">
        <f>D70*'Calcs Women No Intervention'!D45*HCW_cost_year</f>
        <v>0</v>
      </c>
      <c r="AH70" s="185">
        <f>E70*'Calcs Women No Intervention'!E45*HCW_cost_year</f>
        <v>0</v>
      </c>
      <c r="AI70" s="185">
        <f>F70*'Calcs Women No Intervention'!F45*HCW_cost_year</f>
        <v>0</v>
      </c>
      <c r="AJ70" s="185">
        <f>G70*'Calcs Women No Intervention'!G45*HCW_cost_year</f>
        <v>0</v>
      </c>
      <c r="AK70" s="185">
        <f>H70*'Calcs Women No Intervention'!H45*HCW_cost_year</f>
        <v>0</v>
      </c>
      <c r="AL70" s="185">
        <f>I70*'Calcs Women No Intervention'!I45*HCW_cost_year</f>
        <v>0</v>
      </c>
      <c r="AM70" s="185">
        <f>J70*'Calcs Women No Intervention'!J45*HCW_cost_year</f>
        <v>0</v>
      </c>
      <c r="AN70" s="185">
        <f>K70*'Calcs Women No Intervention'!K45*HCW_cost_year</f>
        <v>0</v>
      </c>
      <c r="AO70" s="185">
        <f>L70*'Calcs Women No Intervention'!L45*HCW_cost_year</f>
        <v>0</v>
      </c>
      <c r="AP70" s="185">
        <f>M70*'Calcs Women No Intervention'!M45*HCW_cost_year</f>
        <v>0</v>
      </c>
      <c r="AQ70" s="185">
        <f>N70*'Calcs Women No Intervention'!N45*HCW_cost_year</f>
        <v>0</v>
      </c>
      <c r="AR70" s="185">
        <f>O70*'Calcs Women No Intervention'!O45*HCW_cost_year</f>
        <v>0</v>
      </c>
      <c r="AS70" s="185">
        <f>P70*'Calcs Women No Intervention'!P45*HCW_cost_year</f>
        <v>0</v>
      </c>
      <c r="AT70" s="185">
        <f>Q70*'Calcs Women No Intervention'!Q45*HCW_cost_year</f>
        <v>0</v>
      </c>
      <c r="AU70" s="185">
        <f>R70*'Calcs Women No Intervention'!R45*HCW_cost_year</f>
        <v>0</v>
      </c>
      <c r="AV70" s="185">
        <f>S70*'Calcs Women No Intervention'!S45*HCW_cost_year</f>
        <v>0</v>
      </c>
      <c r="AW70" s="185">
        <f>T70*'Calcs Women No Intervention'!T45*HCW_cost_year</f>
        <v>0</v>
      </c>
      <c r="AX70" s="185">
        <f>U70*'Calcs Women No Intervention'!U45*HCW_cost_year</f>
        <v>0</v>
      </c>
      <c r="AY70" s="185">
        <f>V70*'Calcs Women No Intervention'!V45*HCW_cost_year</f>
        <v>0</v>
      </c>
      <c r="AZ70" s="185">
        <f>W70*'Calcs Women No Intervention'!W45*HCW_cost_year</f>
        <v>0</v>
      </c>
      <c r="BA70" s="185">
        <f>X70*'Calcs Women No Intervention'!X45*HCW_cost_year</f>
        <v>0</v>
      </c>
      <c r="BB70" s="185">
        <f>Y70*'Calcs Women No Intervention'!Y45*HCW_cost_year</f>
        <v>0</v>
      </c>
      <c r="BC70" s="185">
        <f>Z70*'Calcs Women No Intervention'!Z45*HCW_cost_year</f>
        <v>0</v>
      </c>
      <c r="BD70" s="185">
        <f>AA70*'Calcs Women No Intervention'!AA45*HCW_cost_year</f>
        <v>0</v>
      </c>
      <c r="BE70" s="185">
        <f>AB70*'Calcs Women No Intervention'!AB45*HCW_cost_year</f>
        <v>0</v>
      </c>
    </row>
    <row r="71" spans="2:57" x14ac:dyDescent="0.3">
      <c r="B71" s="1">
        <v>4</v>
      </c>
      <c r="C71" s="67"/>
      <c r="D71" s="67"/>
      <c r="E71" s="67"/>
      <c r="F71" s="67"/>
      <c r="G71" s="67">
        <f>EXP(SUMPRODUCT(CHOOSE({1,2,3,4,5,6,7},'Calcs Women No Intervention'!AI112,'Calcs Women No Intervention'!AI112^2,'Calcs Women No Intervention'!AI112^3,'Calcs Women No Intervention'!F80,'Calcs Women No Intervention'!F80^2,0,1),'Social care'!$BG$11:$BM$11))/(1+EXP(SUMPRODUCT(CHOOSE({1,2,3,4,5,6,7},'Calcs Women No Intervention'!AI112,'Calcs Women No Intervention'!AI112^2,'Calcs Women No Intervention'!AI112^3,'Calcs Women No Intervention'!F80,'Calcs Women No Intervention'!F80^2,0,1),'Social care'!$BG$11:$BM$11)))</f>
        <v>0.15070743011925705</v>
      </c>
      <c r="H71" s="67">
        <f>EXP(SUMPRODUCT(CHOOSE({1,2,3,4,5,6,7},'Calcs Women No Intervention'!AJ112,'Calcs Women No Intervention'!AJ112^2,'Calcs Women No Intervention'!AJ112^3,'Calcs Women No Intervention'!G80,'Calcs Women No Intervention'!G80^2,0,1),'Social care'!$BG$11:$BM$11))/(1+EXP(SUMPRODUCT(CHOOSE({1,2,3,4,5,6,7},'Calcs Women No Intervention'!AJ112,'Calcs Women No Intervention'!AJ112^2,'Calcs Women No Intervention'!AJ112^3,'Calcs Women No Intervention'!G80,'Calcs Women No Intervention'!G80^2,0,1),'Social care'!$BG$11:$BM$11)))</f>
        <v>0.14971323241148227</v>
      </c>
      <c r="I71" s="67">
        <f>EXP(SUMPRODUCT(CHOOSE({1,2,3,4,5,6,7},'Calcs Women No Intervention'!AK112,'Calcs Women No Intervention'!AK112^2,'Calcs Women No Intervention'!AK112^3,'Calcs Women No Intervention'!H80,'Calcs Women No Intervention'!H80^2,0,1),'Social care'!$BG$11:$BM$11))/(1+EXP(SUMPRODUCT(CHOOSE({1,2,3,4,5,6,7},'Calcs Women No Intervention'!AK112,'Calcs Women No Intervention'!AK112^2,'Calcs Women No Intervention'!AK112^3,'Calcs Women No Intervention'!H80,'Calcs Women No Intervention'!H80^2,0,1),'Social care'!$BG$11:$BM$11)))</f>
        <v>0.14933917473766692</v>
      </c>
      <c r="J71" s="67">
        <f>EXP(SUMPRODUCT(CHOOSE({1,2,3,4,5,6,7},'Calcs Women No Intervention'!AL112,'Calcs Women No Intervention'!AL112^2,'Calcs Women No Intervention'!AL112^3,'Calcs Women No Intervention'!I80,'Calcs Women No Intervention'!I80^2,0,1),'Social care'!$BG$11:$BM$11))/(1+EXP(SUMPRODUCT(CHOOSE({1,2,3,4,5,6,7},'Calcs Women No Intervention'!AL112,'Calcs Women No Intervention'!AL112^2,'Calcs Women No Intervention'!AL112^3,'Calcs Women No Intervention'!I80,'Calcs Women No Intervention'!I80^2,0,1),'Social care'!$BG$11:$BM$11)))</f>
        <v>0.14958008464308026</v>
      </c>
      <c r="K71" s="67">
        <f>EXP(SUMPRODUCT(CHOOSE({1,2,3,4,5,6,7},'Calcs Women No Intervention'!AM112,'Calcs Women No Intervention'!AM112^2,'Calcs Women No Intervention'!AM112^3,'Calcs Women No Intervention'!J80,'Calcs Women No Intervention'!J80^2,0,1),'Social care'!$BG$11:$BM$11))/(1+EXP(SUMPRODUCT(CHOOSE({1,2,3,4,5,6,7},'Calcs Women No Intervention'!AM112,'Calcs Women No Intervention'!AM112^2,'Calcs Women No Intervention'!AM112^3,'Calcs Women No Intervention'!J80,'Calcs Women No Intervention'!J80^2,0,1),'Social care'!$BG$11:$BM$11)))</f>
        <v>0.15043705275385286</v>
      </c>
      <c r="L71" s="67">
        <f>EXP(SUMPRODUCT(CHOOSE({1,2,3,4,5,6,7},'Calcs Women No Intervention'!AN112,'Calcs Women No Intervention'!AN112^2,'Calcs Women No Intervention'!AN112^3,'Calcs Women No Intervention'!K80,'Calcs Women No Intervention'!K80^2,0,1),'Social care'!$BG$11:$BM$11))/(1+EXP(SUMPRODUCT(CHOOSE({1,2,3,4,5,6,7},'Calcs Women No Intervention'!AN112,'Calcs Women No Intervention'!AN112^2,'Calcs Women No Intervention'!AN112^3,'Calcs Women No Intervention'!K80,'Calcs Women No Intervention'!K80^2,0,1),'Social care'!$BG$11:$BM$11)))</f>
        <v>0.15191740651956939</v>
      </c>
      <c r="M71" s="67">
        <f>EXP(SUMPRODUCT(CHOOSE({1,2,3,4,5,6,7},'Calcs Women No Intervention'!AO112,'Calcs Women No Intervention'!AO112^2,'Calcs Women No Intervention'!AO112^3,'Calcs Women No Intervention'!L80,'Calcs Women No Intervention'!L80^2,0,1),'Social care'!$BG$11:$BM$11))/(1+EXP(SUMPRODUCT(CHOOSE({1,2,3,4,5,6,7},'Calcs Women No Intervention'!AO112,'Calcs Women No Intervention'!AO112^2,'Calcs Women No Intervention'!AO112^3,'Calcs Women No Intervention'!L80,'Calcs Women No Intervention'!L80^2,0,1),'Social care'!$BG$11:$BM$11)))</f>
        <v>0.15403473282712382</v>
      </c>
      <c r="N71" s="67">
        <f>EXP(SUMPRODUCT(CHOOSE({1,2,3,4,5,6,7},'Calcs Women No Intervention'!AP112,'Calcs Women No Intervention'!AP112^2,'Calcs Women No Intervention'!AP112^3,'Calcs Women No Intervention'!M80,'Calcs Women No Intervention'!M80^2,0,1),'Social care'!$BG$11:$BM$11))/(1+EXP(SUMPRODUCT(CHOOSE({1,2,3,4,5,6,7},'Calcs Women No Intervention'!AP112,'Calcs Women No Intervention'!AP112^2,'Calcs Women No Intervention'!AP112^3,'Calcs Women No Intervention'!M80,'Calcs Women No Intervention'!M80^2,0,1),'Social care'!$BG$11:$BM$11)))</f>
        <v>0.15680894482266783</v>
      </c>
      <c r="O71" s="67">
        <f>EXP(SUMPRODUCT(CHOOSE({1,2,3,4,5,6,7},'Calcs Women No Intervention'!AQ112,'Calcs Women No Intervention'!AQ112^2,'Calcs Women No Intervention'!AQ112^3,'Calcs Women No Intervention'!N80,'Calcs Women No Intervention'!N80^2,0,1),'Social care'!$BG$11:$BM$11))/(1+EXP(SUMPRODUCT(CHOOSE({1,2,3,4,5,6,7},'Calcs Women No Intervention'!AQ112,'Calcs Women No Intervention'!AQ112^2,'Calcs Women No Intervention'!AQ112^3,'Calcs Women No Intervention'!N80,'Calcs Women No Intervention'!N80^2,0,1),'Social care'!$BG$11:$BM$11)))</f>
        <v>0.16026638515366143</v>
      </c>
      <c r="P71" s="67">
        <f>EXP(SUMPRODUCT(CHOOSE({1,2,3,4,5,6,7},'Calcs Women No Intervention'!AR112,'Calcs Women No Intervention'!AR112^2,'Calcs Women No Intervention'!AR112^3,'Calcs Women No Intervention'!O80,'Calcs Women No Intervention'!O80^2,0,1),'Social care'!$BG$11:$BM$11))/(1+EXP(SUMPRODUCT(CHOOSE({1,2,3,4,5,6,7},'Calcs Women No Intervention'!AR112,'Calcs Women No Intervention'!AR112^2,'Calcs Women No Intervention'!AR112^3,'Calcs Women No Intervention'!O80,'Calcs Women No Intervention'!O80^2,0,1),'Social care'!$BG$11:$BM$11)))</f>
        <v>0.16443995413308393</v>
      </c>
      <c r="Q71" s="67">
        <f>EXP(SUMPRODUCT(CHOOSE({1,2,3,4,5,6,7},'Calcs Women No Intervention'!AS112,'Calcs Women No Intervention'!AS112^2,'Calcs Women No Intervention'!AS112^3,'Calcs Women No Intervention'!P80,'Calcs Women No Intervention'!P80^2,0,1),'Social care'!$BG$11:$BM$11))/(1+EXP(SUMPRODUCT(CHOOSE({1,2,3,4,5,6,7},'Calcs Women No Intervention'!AS112,'Calcs Women No Intervention'!AS112^2,'Calcs Women No Intervention'!AS112^3,'Calcs Women No Intervention'!P80,'Calcs Women No Intervention'!P80^2,0,1),'Social care'!$BG$11:$BM$11)))</f>
        <v>0.16936924675417903</v>
      </c>
      <c r="R71" s="67">
        <f>EXP(SUMPRODUCT(CHOOSE({1,2,3,4,5,6,7},'Calcs Women No Intervention'!AT112,'Calcs Women No Intervention'!AT112^2,'Calcs Women No Intervention'!AT112^3,'Calcs Women No Intervention'!Q80,'Calcs Women No Intervention'!Q80^2,0,1),'Social care'!$BG$11:$BM$11))/(1+EXP(SUMPRODUCT(CHOOSE({1,2,3,4,5,6,7},'Calcs Women No Intervention'!AT112,'Calcs Women No Intervention'!AT112^2,'Calcs Women No Intervention'!AT112^3,'Calcs Women No Intervention'!Q80,'Calcs Women No Intervention'!Q80^2,0,1),'Social care'!$BG$11:$BM$11)))</f>
        <v>0.17510067676661378</v>
      </c>
      <c r="S71" s="67">
        <f>EXP(SUMPRODUCT(CHOOSE({1,2,3,4,5,6,7},'Calcs Women No Intervention'!AU112,'Calcs Women No Intervention'!AU112^2,'Calcs Women No Intervention'!AU112^3,'Calcs Women No Intervention'!R80,'Calcs Women No Intervention'!R80^2,0,1),'Social care'!$BG$11:$BM$11))/(1+EXP(SUMPRODUCT(CHOOSE({1,2,3,4,5,6,7},'Calcs Women No Intervention'!AU112,'Calcs Women No Intervention'!AU112^2,'Calcs Women No Intervention'!AU112^3,'Calcs Women No Intervention'!R80,'Calcs Women No Intervention'!R80^2,0,1),'Social care'!$BG$11:$BM$11)))</f>
        <v>0.18168755889386332</v>
      </c>
      <c r="T71" s="67">
        <f>EXP(SUMPRODUCT(CHOOSE({1,2,3,4,5,6,7},'Calcs Women No Intervention'!AV112,'Calcs Women No Intervention'!AV112^2,'Calcs Women No Intervention'!AV112^3,'Calcs Women No Intervention'!S80,'Calcs Women No Intervention'!S80^2,0,1),'Social care'!$BG$11:$BM$11))/(1+EXP(SUMPRODUCT(CHOOSE({1,2,3,4,5,6,7},'Calcs Women No Intervention'!AV112,'Calcs Women No Intervention'!AV112^2,'Calcs Women No Intervention'!AV112^3,'Calcs Women No Intervention'!S80,'Calcs Women No Intervention'!S80^2,0,1),'Social care'!$BG$11:$BM$11)))</f>
        <v>0.18919011149467152</v>
      </c>
      <c r="U71" s="67">
        <f>EXP(SUMPRODUCT(CHOOSE({1,2,3,4,5,6,7},'Calcs Women No Intervention'!AW112,'Calcs Women No Intervention'!AW112^2,'Calcs Women No Intervention'!AW112^3,'Calcs Women No Intervention'!T80,'Calcs Women No Intervention'!T80^2,0,1),'Social care'!$BG$11:$BM$11))/(1+EXP(SUMPRODUCT(CHOOSE({1,2,3,4,5,6,7},'Calcs Women No Intervention'!AW112,'Calcs Women No Intervention'!AW112^2,'Calcs Women No Intervention'!AW112^3,'Calcs Women No Intervention'!T80,'Calcs Women No Intervention'!T80^2,0,1),'Social care'!$BG$11:$BM$11)))</f>
        <v>0.19767533140125784</v>
      </c>
      <c r="V71" s="67">
        <f>EXP(SUMPRODUCT(CHOOSE({1,2,3,4,5,6,7},'Calcs Women No Intervention'!AX112,'Calcs Women No Intervention'!AX112^2,'Calcs Women No Intervention'!AX112^3,'Calcs Women No Intervention'!U80,'Calcs Women No Intervention'!U80^2,0,1),'Social care'!$BG$11:$BM$11))/(1+EXP(SUMPRODUCT(CHOOSE({1,2,3,4,5,6,7},'Calcs Women No Intervention'!AX112,'Calcs Women No Intervention'!AX112^2,'Calcs Women No Intervention'!AX112^3,'Calcs Women No Intervention'!U80,'Calcs Women No Intervention'!U80^2,0,1),'Social care'!$BG$11:$BM$11)))</f>
        <v>0.20721668031895199</v>
      </c>
      <c r="W71" s="67">
        <f>EXP(SUMPRODUCT(CHOOSE({1,2,3,4,5,6,7},'Calcs Women No Intervention'!AY112,'Calcs Women No Intervention'!AY112^2,'Calcs Women No Intervention'!AY112^3,'Calcs Women No Intervention'!V80,'Calcs Women No Intervention'!V80^2,0,1),'Social care'!$BG$11:$BM$11))/(1+EXP(SUMPRODUCT(CHOOSE({1,2,3,4,5,6,7},'Calcs Women No Intervention'!AY112,'Calcs Women No Intervention'!AY112^2,'Calcs Women No Intervention'!AY112^3,'Calcs Women No Intervention'!V80,'Calcs Women No Intervention'!V80^2,0,1),'Social care'!$BG$11:$BM$11)))</f>
        <v>0.21789350833926791</v>
      </c>
      <c r="X71" s="67">
        <f>EXP(SUMPRODUCT(CHOOSE({1,2,3,4,5,6,7},'Calcs Women No Intervention'!AZ112,'Calcs Women No Intervention'!AZ112^2,'Calcs Women No Intervention'!AZ112^3,'Calcs Women No Intervention'!W80,'Calcs Women No Intervention'!W80^2,0,1),'Social care'!$BG$11:$BM$11))/(1+EXP(SUMPRODUCT(CHOOSE({1,2,3,4,5,6,7},'Calcs Women No Intervention'!AZ112,'Calcs Women No Intervention'!AZ112^2,'Calcs Women No Intervention'!AZ112^3,'Calcs Women No Intervention'!W80,'Calcs Women No Intervention'!W80^2,0,1),'Social care'!$BG$11:$BM$11)))</f>
        <v>0.22979012553309294</v>
      </c>
      <c r="Y71" s="67">
        <f>EXP(SUMPRODUCT(CHOOSE({1,2,3,4,5,6,7},'Calcs Women No Intervention'!BA112,'Calcs Women No Intervention'!BA112^2,'Calcs Women No Intervention'!BA112^3,'Calcs Women No Intervention'!X80,'Calcs Women No Intervention'!X80^2,0,1),'Social care'!$BG$11:$BM$11))/(1+EXP(SUMPRODUCT(CHOOSE({1,2,3,4,5,6,7},'Calcs Women No Intervention'!BA112,'Calcs Women No Intervention'!BA112^2,'Calcs Women No Intervention'!BA112^3,'Calcs Women No Intervention'!X80,'Calcs Women No Intervention'!X80^2,0,1),'Social care'!$BG$11:$BM$11)))</f>
        <v>0.24299441863097751</v>
      </c>
      <c r="Z71" s="67">
        <f>EXP(SUMPRODUCT(CHOOSE({1,2,3,4,5,6,7},'Calcs Women No Intervention'!BB112,'Calcs Women No Intervention'!BB112^2,'Calcs Women No Intervention'!BB112^3,'Calcs Women No Intervention'!Y80,'Calcs Women No Intervention'!Y80^2,0,1),'Social care'!$BG$11:$BM$11))/(1+EXP(SUMPRODUCT(CHOOSE({1,2,3,4,5,6,7},'Calcs Women No Intervention'!BB112,'Calcs Women No Intervention'!BB112^2,'Calcs Women No Intervention'!BB112^3,'Calcs Women No Intervention'!Y80,'Calcs Women No Intervention'!Y80^2,0,1),'Social care'!$BG$11:$BM$11)))</f>
        <v>0.2575958987341353</v>
      </c>
      <c r="AA71" s="67">
        <f>EXP(SUMPRODUCT(CHOOSE({1,2,3,4,5,6,7},'Calcs Women No Intervention'!BC112,'Calcs Women No Intervention'!BC112^2,'Calcs Women No Intervention'!BC112^3,'Calcs Women No Intervention'!Z80,'Calcs Women No Intervention'!Z80^2,0,1),'Social care'!$BG$11:$BM$11))/(1+EXP(SUMPRODUCT(CHOOSE({1,2,3,4,5,6,7},'Calcs Women No Intervention'!BC112,'Calcs Women No Intervention'!BC112^2,'Calcs Women No Intervention'!BC112^3,'Calcs Women No Intervention'!Z80,'Calcs Women No Intervention'!Z80^2,0,1),'Social care'!$BG$11:$BM$11)))</f>
        <v>0.27357685515694963</v>
      </c>
      <c r="AB71" s="67">
        <f>EXP(SUMPRODUCT(CHOOSE({1,2,3,4,5,6,7},'Calcs Women No Intervention'!BD112,'Calcs Women No Intervention'!BD112^2,'Calcs Women No Intervention'!BD112^3,'Calcs Women No Intervention'!AA80,'Calcs Women No Intervention'!AA80^2,0,1),'Social care'!$BG$11:$BM$11))/(1+EXP(SUMPRODUCT(CHOOSE({1,2,3,4,5,6,7},'Calcs Women No Intervention'!BD112,'Calcs Women No Intervention'!BD112^2,'Calcs Women No Intervention'!BD112^3,'Calcs Women No Intervention'!AA80,'Calcs Women No Intervention'!AA80^2,0,1),'Social care'!$BG$11:$BM$11)))</f>
        <v>0.29089848397742546</v>
      </c>
      <c r="AE71" s="1">
        <v>4</v>
      </c>
      <c r="AF71" s="185"/>
      <c r="AG71" s="185">
        <f>D71*'Calcs Women No Intervention'!D46*HCW_cost_year</f>
        <v>0</v>
      </c>
      <c r="AH71" s="185">
        <f>E71*'Calcs Women No Intervention'!E46*HCW_cost_year</f>
        <v>0</v>
      </c>
      <c r="AI71" s="185">
        <f>F71*'Calcs Women No Intervention'!F46*HCW_cost_year</f>
        <v>0</v>
      </c>
      <c r="AJ71" s="185">
        <f>G71*'Calcs Women No Intervention'!G46*HCW_cost_year</f>
        <v>0</v>
      </c>
      <c r="AK71" s="185">
        <f>H71*'Calcs Women No Intervention'!H46*HCW_cost_year</f>
        <v>0</v>
      </c>
      <c r="AL71" s="185">
        <f>I71*'Calcs Women No Intervention'!I46*HCW_cost_year</f>
        <v>0</v>
      </c>
      <c r="AM71" s="185">
        <f>J71*'Calcs Women No Intervention'!J46*HCW_cost_year</f>
        <v>0</v>
      </c>
      <c r="AN71" s="185">
        <f>K71*'Calcs Women No Intervention'!K46*HCW_cost_year</f>
        <v>0</v>
      </c>
      <c r="AO71" s="185">
        <f>L71*'Calcs Women No Intervention'!L46*HCW_cost_year</f>
        <v>0</v>
      </c>
      <c r="AP71" s="185">
        <f>M71*'Calcs Women No Intervention'!M46*HCW_cost_year</f>
        <v>0</v>
      </c>
      <c r="AQ71" s="185">
        <f>N71*'Calcs Women No Intervention'!N46*HCW_cost_year</f>
        <v>0</v>
      </c>
      <c r="AR71" s="185">
        <f>O71*'Calcs Women No Intervention'!O46*HCW_cost_year</f>
        <v>0</v>
      </c>
      <c r="AS71" s="185">
        <f>P71*'Calcs Women No Intervention'!P46*HCW_cost_year</f>
        <v>0</v>
      </c>
      <c r="AT71" s="185">
        <f>Q71*'Calcs Women No Intervention'!Q46*HCW_cost_year</f>
        <v>0</v>
      </c>
      <c r="AU71" s="185">
        <f>R71*'Calcs Women No Intervention'!R46*HCW_cost_year</f>
        <v>0</v>
      </c>
      <c r="AV71" s="185">
        <f>S71*'Calcs Women No Intervention'!S46*HCW_cost_year</f>
        <v>0</v>
      </c>
      <c r="AW71" s="185">
        <f>T71*'Calcs Women No Intervention'!T46*HCW_cost_year</f>
        <v>0</v>
      </c>
      <c r="AX71" s="185">
        <f>U71*'Calcs Women No Intervention'!U46*HCW_cost_year</f>
        <v>0</v>
      </c>
      <c r="AY71" s="185">
        <f>V71*'Calcs Women No Intervention'!V46*HCW_cost_year</f>
        <v>0</v>
      </c>
      <c r="AZ71" s="185">
        <f>W71*'Calcs Women No Intervention'!W46*HCW_cost_year</f>
        <v>0</v>
      </c>
      <c r="BA71" s="185">
        <f>X71*'Calcs Women No Intervention'!X46*HCW_cost_year</f>
        <v>0</v>
      </c>
      <c r="BB71" s="185">
        <f>Y71*'Calcs Women No Intervention'!Y46*HCW_cost_year</f>
        <v>0</v>
      </c>
      <c r="BC71" s="185">
        <f>Z71*'Calcs Women No Intervention'!Z46*HCW_cost_year</f>
        <v>0</v>
      </c>
      <c r="BD71" s="185">
        <f>AA71*'Calcs Women No Intervention'!AA46*HCW_cost_year</f>
        <v>0</v>
      </c>
      <c r="BE71" s="185">
        <f>AB71*'Calcs Women No Intervention'!AB46*HCW_cost_year</f>
        <v>0</v>
      </c>
    </row>
    <row r="72" spans="2:57" x14ac:dyDescent="0.3">
      <c r="B72" s="1">
        <v>5</v>
      </c>
      <c r="C72" s="67"/>
      <c r="D72" s="67"/>
      <c r="E72" s="67"/>
      <c r="F72" s="67"/>
      <c r="G72" s="67"/>
      <c r="H72" s="67">
        <f>EXP(SUMPRODUCT(CHOOSE({1,2,3,4,5,6,7},'Calcs Women No Intervention'!AJ113,'Calcs Women No Intervention'!AJ113^2,'Calcs Women No Intervention'!AJ113^3,'Calcs Women No Intervention'!G81,'Calcs Women No Intervention'!G81^2,0,1),'Social care'!$BG$11:$BM$11))/(1+EXP(SUMPRODUCT(CHOOSE({1,2,3,4,5,6,7},'Calcs Women No Intervention'!AJ113,'Calcs Women No Intervention'!AJ113^2,'Calcs Women No Intervention'!AJ113^3,'Calcs Women No Intervention'!G81,'Calcs Women No Intervention'!G81^2,0,1),'Social care'!$BG$11:$BM$11)))</f>
        <v>0.15070743011925705</v>
      </c>
      <c r="I72" s="67">
        <f>EXP(SUMPRODUCT(CHOOSE({1,2,3,4,5,6,7},'Calcs Women No Intervention'!AK113,'Calcs Women No Intervention'!AK113^2,'Calcs Women No Intervention'!AK113^3,'Calcs Women No Intervention'!H81,'Calcs Women No Intervention'!H81^2,0,1),'Social care'!$BG$11:$BM$11))/(1+EXP(SUMPRODUCT(CHOOSE({1,2,3,4,5,6,7},'Calcs Women No Intervention'!AK113,'Calcs Women No Intervention'!AK113^2,'Calcs Women No Intervention'!AK113^3,'Calcs Women No Intervention'!H81,'Calcs Women No Intervention'!H81^2,0,1),'Social care'!$BG$11:$BM$11)))</f>
        <v>0.14971323241148227</v>
      </c>
      <c r="J72" s="67">
        <f>EXP(SUMPRODUCT(CHOOSE({1,2,3,4,5,6,7},'Calcs Women No Intervention'!AL113,'Calcs Women No Intervention'!AL113^2,'Calcs Women No Intervention'!AL113^3,'Calcs Women No Intervention'!I81,'Calcs Women No Intervention'!I81^2,0,1),'Social care'!$BG$11:$BM$11))/(1+EXP(SUMPRODUCT(CHOOSE({1,2,3,4,5,6,7},'Calcs Women No Intervention'!AL113,'Calcs Women No Intervention'!AL113^2,'Calcs Women No Intervention'!AL113^3,'Calcs Women No Intervention'!I81,'Calcs Women No Intervention'!I81^2,0,1),'Social care'!$BG$11:$BM$11)))</f>
        <v>0.14933917473766692</v>
      </c>
      <c r="K72" s="67">
        <f>EXP(SUMPRODUCT(CHOOSE({1,2,3,4,5,6,7},'Calcs Women No Intervention'!AM113,'Calcs Women No Intervention'!AM113^2,'Calcs Women No Intervention'!AM113^3,'Calcs Women No Intervention'!J81,'Calcs Women No Intervention'!J81^2,0,1),'Social care'!$BG$11:$BM$11))/(1+EXP(SUMPRODUCT(CHOOSE({1,2,3,4,5,6,7},'Calcs Women No Intervention'!AM113,'Calcs Women No Intervention'!AM113^2,'Calcs Women No Intervention'!AM113^3,'Calcs Women No Intervention'!J81,'Calcs Women No Intervention'!J81^2,0,1),'Social care'!$BG$11:$BM$11)))</f>
        <v>0.14958008464308026</v>
      </c>
      <c r="L72" s="67">
        <f>EXP(SUMPRODUCT(CHOOSE({1,2,3,4,5,6,7},'Calcs Women No Intervention'!AN113,'Calcs Women No Intervention'!AN113^2,'Calcs Women No Intervention'!AN113^3,'Calcs Women No Intervention'!K81,'Calcs Women No Intervention'!K81^2,0,1),'Social care'!$BG$11:$BM$11))/(1+EXP(SUMPRODUCT(CHOOSE({1,2,3,4,5,6,7},'Calcs Women No Intervention'!AN113,'Calcs Women No Intervention'!AN113^2,'Calcs Women No Intervention'!AN113^3,'Calcs Women No Intervention'!K81,'Calcs Women No Intervention'!K81^2,0,1),'Social care'!$BG$11:$BM$11)))</f>
        <v>0.15043705275385286</v>
      </c>
      <c r="M72" s="67">
        <f>EXP(SUMPRODUCT(CHOOSE({1,2,3,4,5,6,7},'Calcs Women No Intervention'!AO113,'Calcs Women No Intervention'!AO113^2,'Calcs Women No Intervention'!AO113^3,'Calcs Women No Intervention'!L81,'Calcs Women No Intervention'!L81^2,0,1),'Social care'!$BG$11:$BM$11))/(1+EXP(SUMPRODUCT(CHOOSE({1,2,3,4,5,6,7},'Calcs Women No Intervention'!AO113,'Calcs Women No Intervention'!AO113^2,'Calcs Women No Intervention'!AO113^3,'Calcs Women No Intervention'!L81,'Calcs Women No Intervention'!L81^2,0,1),'Social care'!$BG$11:$BM$11)))</f>
        <v>0.15191740651956939</v>
      </c>
      <c r="N72" s="67">
        <f>EXP(SUMPRODUCT(CHOOSE({1,2,3,4,5,6,7},'Calcs Women No Intervention'!AP113,'Calcs Women No Intervention'!AP113^2,'Calcs Women No Intervention'!AP113^3,'Calcs Women No Intervention'!M81,'Calcs Women No Intervention'!M81^2,0,1),'Social care'!$BG$11:$BM$11))/(1+EXP(SUMPRODUCT(CHOOSE({1,2,3,4,5,6,7},'Calcs Women No Intervention'!AP113,'Calcs Women No Intervention'!AP113^2,'Calcs Women No Intervention'!AP113^3,'Calcs Women No Intervention'!M81,'Calcs Women No Intervention'!M81^2,0,1),'Social care'!$BG$11:$BM$11)))</f>
        <v>0.15403473282712382</v>
      </c>
      <c r="O72" s="67">
        <f>EXP(SUMPRODUCT(CHOOSE({1,2,3,4,5,6,7},'Calcs Women No Intervention'!AQ113,'Calcs Women No Intervention'!AQ113^2,'Calcs Women No Intervention'!AQ113^3,'Calcs Women No Intervention'!N81,'Calcs Women No Intervention'!N81^2,0,1),'Social care'!$BG$11:$BM$11))/(1+EXP(SUMPRODUCT(CHOOSE({1,2,3,4,5,6,7},'Calcs Women No Intervention'!AQ113,'Calcs Women No Intervention'!AQ113^2,'Calcs Women No Intervention'!AQ113^3,'Calcs Women No Intervention'!N81,'Calcs Women No Intervention'!N81^2,0,1),'Social care'!$BG$11:$BM$11)))</f>
        <v>0.15680894482266783</v>
      </c>
      <c r="P72" s="67">
        <f>EXP(SUMPRODUCT(CHOOSE({1,2,3,4,5,6,7},'Calcs Women No Intervention'!AR113,'Calcs Women No Intervention'!AR113^2,'Calcs Women No Intervention'!AR113^3,'Calcs Women No Intervention'!O81,'Calcs Women No Intervention'!O81^2,0,1),'Social care'!$BG$11:$BM$11))/(1+EXP(SUMPRODUCT(CHOOSE({1,2,3,4,5,6,7},'Calcs Women No Intervention'!AR113,'Calcs Women No Intervention'!AR113^2,'Calcs Women No Intervention'!AR113^3,'Calcs Women No Intervention'!O81,'Calcs Women No Intervention'!O81^2,0,1),'Social care'!$BG$11:$BM$11)))</f>
        <v>0.16026638515366143</v>
      </c>
      <c r="Q72" s="67">
        <f>EXP(SUMPRODUCT(CHOOSE({1,2,3,4,5,6,7},'Calcs Women No Intervention'!AS113,'Calcs Women No Intervention'!AS113^2,'Calcs Women No Intervention'!AS113^3,'Calcs Women No Intervention'!P81,'Calcs Women No Intervention'!P81^2,0,1),'Social care'!$BG$11:$BM$11))/(1+EXP(SUMPRODUCT(CHOOSE({1,2,3,4,5,6,7},'Calcs Women No Intervention'!AS113,'Calcs Women No Intervention'!AS113^2,'Calcs Women No Intervention'!AS113^3,'Calcs Women No Intervention'!P81,'Calcs Women No Intervention'!P81^2,0,1),'Social care'!$BG$11:$BM$11)))</f>
        <v>0.16443995413308393</v>
      </c>
      <c r="R72" s="67">
        <f>EXP(SUMPRODUCT(CHOOSE({1,2,3,4,5,6,7},'Calcs Women No Intervention'!AT113,'Calcs Women No Intervention'!AT113^2,'Calcs Women No Intervention'!AT113^3,'Calcs Women No Intervention'!Q81,'Calcs Women No Intervention'!Q81^2,0,1),'Social care'!$BG$11:$BM$11))/(1+EXP(SUMPRODUCT(CHOOSE({1,2,3,4,5,6,7},'Calcs Women No Intervention'!AT113,'Calcs Women No Intervention'!AT113^2,'Calcs Women No Intervention'!AT113^3,'Calcs Women No Intervention'!Q81,'Calcs Women No Intervention'!Q81^2,0,1),'Social care'!$BG$11:$BM$11)))</f>
        <v>0.16936924675417903</v>
      </c>
      <c r="S72" s="67">
        <f>EXP(SUMPRODUCT(CHOOSE({1,2,3,4,5,6,7},'Calcs Women No Intervention'!AU113,'Calcs Women No Intervention'!AU113^2,'Calcs Women No Intervention'!AU113^3,'Calcs Women No Intervention'!R81,'Calcs Women No Intervention'!R81^2,0,1),'Social care'!$BG$11:$BM$11))/(1+EXP(SUMPRODUCT(CHOOSE({1,2,3,4,5,6,7},'Calcs Women No Intervention'!AU113,'Calcs Women No Intervention'!AU113^2,'Calcs Women No Intervention'!AU113^3,'Calcs Women No Intervention'!R81,'Calcs Women No Intervention'!R81^2,0,1),'Social care'!$BG$11:$BM$11)))</f>
        <v>0.17510067676661378</v>
      </c>
      <c r="T72" s="67">
        <f>EXP(SUMPRODUCT(CHOOSE({1,2,3,4,5,6,7},'Calcs Women No Intervention'!AV113,'Calcs Women No Intervention'!AV113^2,'Calcs Women No Intervention'!AV113^3,'Calcs Women No Intervention'!S81,'Calcs Women No Intervention'!S81^2,0,1),'Social care'!$BG$11:$BM$11))/(1+EXP(SUMPRODUCT(CHOOSE({1,2,3,4,5,6,7},'Calcs Women No Intervention'!AV113,'Calcs Women No Intervention'!AV113^2,'Calcs Women No Intervention'!AV113^3,'Calcs Women No Intervention'!S81,'Calcs Women No Intervention'!S81^2,0,1),'Social care'!$BG$11:$BM$11)))</f>
        <v>0.18168755889386332</v>
      </c>
      <c r="U72" s="67">
        <f>EXP(SUMPRODUCT(CHOOSE({1,2,3,4,5,6,7},'Calcs Women No Intervention'!AW113,'Calcs Women No Intervention'!AW113^2,'Calcs Women No Intervention'!AW113^3,'Calcs Women No Intervention'!T81,'Calcs Women No Intervention'!T81^2,0,1),'Social care'!$BG$11:$BM$11))/(1+EXP(SUMPRODUCT(CHOOSE({1,2,3,4,5,6,7},'Calcs Women No Intervention'!AW113,'Calcs Women No Intervention'!AW113^2,'Calcs Women No Intervention'!AW113^3,'Calcs Women No Intervention'!T81,'Calcs Women No Intervention'!T81^2,0,1),'Social care'!$BG$11:$BM$11)))</f>
        <v>0.18919011149467152</v>
      </c>
      <c r="V72" s="67">
        <f>EXP(SUMPRODUCT(CHOOSE({1,2,3,4,5,6,7},'Calcs Women No Intervention'!AX113,'Calcs Women No Intervention'!AX113^2,'Calcs Women No Intervention'!AX113^3,'Calcs Women No Intervention'!U81,'Calcs Women No Intervention'!U81^2,0,1),'Social care'!$BG$11:$BM$11))/(1+EXP(SUMPRODUCT(CHOOSE({1,2,3,4,5,6,7},'Calcs Women No Intervention'!AX113,'Calcs Women No Intervention'!AX113^2,'Calcs Women No Intervention'!AX113^3,'Calcs Women No Intervention'!U81,'Calcs Women No Intervention'!U81^2,0,1),'Social care'!$BG$11:$BM$11)))</f>
        <v>0.19767533140125784</v>
      </c>
      <c r="W72" s="67">
        <f>EXP(SUMPRODUCT(CHOOSE({1,2,3,4,5,6,7},'Calcs Women No Intervention'!AY113,'Calcs Women No Intervention'!AY113^2,'Calcs Women No Intervention'!AY113^3,'Calcs Women No Intervention'!V81,'Calcs Women No Intervention'!V81^2,0,1),'Social care'!$BG$11:$BM$11))/(1+EXP(SUMPRODUCT(CHOOSE({1,2,3,4,5,6,7},'Calcs Women No Intervention'!AY113,'Calcs Women No Intervention'!AY113^2,'Calcs Women No Intervention'!AY113^3,'Calcs Women No Intervention'!V81,'Calcs Women No Intervention'!V81^2,0,1),'Social care'!$BG$11:$BM$11)))</f>
        <v>0.20721668031895199</v>
      </c>
      <c r="X72" s="67">
        <f>EXP(SUMPRODUCT(CHOOSE({1,2,3,4,5,6,7},'Calcs Women No Intervention'!AZ113,'Calcs Women No Intervention'!AZ113^2,'Calcs Women No Intervention'!AZ113^3,'Calcs Women No Intervention'!W81,'Calcs Women No Intervention'!W81^2,0,1),'Social care'!$BG$11:$BM$11))/(1+EXP(SUMPRODUCT(CHOOSE({1,2,3,4,5,6,7},'Calcs Women No Intervention'!AZ113,'Calcs Women No Intervention'!AZ113^2,'Calcs Women No Intervention'!AZ113^3,'Calcs Women No Intervention'!W81,'Calcs Women No Intervention'!W81^2,0,1),'Social care'!$BG$11:$BM$11)))</f>
        <v>0.21789350833926791</v>
      </c>
      <c r="Y72" s="67">
        <f>EXP(SUMPRODUCT(CHOOSE({1,2,3,4,5,6,7},'Calcs Women No Intervention'!BA113,'Calcs Women No Intervention'!BA113^2,'Calcs Women No Intervention'!BA113^3,'Calcs Women No Intervention'!X81,'Calcs Women No Intervention'!X81^2,0,1),'Social care'!$BG$11:$BM$11))/(1+EXP(SUMPRODUCT(CHOOSE({1,2,3,4,5,6,7},'Calcs Women No Intervention'!BA113,'Calcs Women No Intervention'!BA113^2,'Calcs Women No Intervention'!BA113^3,'Calcs Women No Intervention'!X81,'Calcs Women No Intervention'!X81^2,0,1),'Social care'!$BG$11:$BM$11)))</f>
        <v>0.22979012553309294</v>
      </c>
      <c r="Z72" s="67">
        <f>EXP(SUMPRODUCT(CHOOSE({1,2,3,4,5,6,7},'Calcs Women No Intervention'!BB113,'Calcs Women No Intervention'!BB113^2,'Calcs Women No Intervention'!BB113^3,'Calcs Women No Intervention'!Y81,'Calcs Women No Intervention'!Y81^2,0,1),'Social care'!$BG$11:$BM$11))/(1+EXP(SUMPRODUCT(CHOOSE({1,2,3,4,5,6,7},'Calcs Women No Intervention'!BB113,'Calcs Women No Intervention'!BB113^2,'Calcs Women No Intervention'!BB113^3,'Calcs Women No Intervention'!Y81,'Calcs Women No Intervention'!Y81^2,0,1),'Social care'!$BG$11:$BM$11)))</f>
        <v>0.24299441863097751</v>
      </c>
      <c r="AA72" s="67">
        <f>EXP(SUMPRODUCT(CHOOSE({1,2,3,4,5,6,7},'Calcs Women No Intervention'!BC113,'Calcs Women No Intervention'!BC113^2,'Calcs Women No Intervention'!BC113^3,'Calcs Women No Intervention'!Z81,'Calcs Women No Intervention'!Z81^2,0,1),'Social care'!$BG$11:$BM$11))/(1+EXP(SUMPRODUCT(CHOOSE({1,2,3,4,5,6,7},'Calcs Women No Intervention'!BC113,'Calcs Women No Intervention'!BC113^2,'Calcs Women No Intervention'!BC113^3,'Calcs Women No Intervention'!Z81,'Calcs Women No Intervention'!Z81^2,0,1),'Social care'!$BG$11:$BM$11)))</f>
        <v>0.2575958987341353</v>
      </c>
      <c r="AB72" s="67">
        <f>EXP(SUMPRODUCT(CHOOSE({1,2,3,4,5,6,7},'Calcs Women No Intervention'!BD113,'Calcs Women No Intervention'!BD113^2,'Calcs Women No Intervention'!BD113^3,'Calcs Women No Intervention'!AA81,'Calcs Women No Intervention'!AA81^2,0,1),'Social care'!$BG$11:$BM$11))/(1+EXP(SUMPRODUCT(CHOOSE({1,2,3,4,5,6,7},'Calcs Women No Intervention'!BD113,'Calcs Women No Intervention'!BD113^2,'Calcs Women No Intervention'!BD113^3,'Calcs Women No Intervention'!AA81,'Calcs Women No Intervention'!AA81^2,0,1),'Social care'!$BG$11:$BM$11)))</f>
        <v>0.27357685515694963</v>
      </c>
      <c r="AE72" s="1">
        <v>5</v>
      </c>
      <c r="AF72" s="185"/>
      <c r="AG72" s="185">
        <f>D72*'Calcs Women No Intervention'!D47*HCW_cost_year</f>
        <v>0</v>
      </c>
      <c r="AH72" s="185">
        <f>E72*'Calcs Women No Intervention'!E47*HCW_cost_year</f>
        <v>0</v>
      </c>
      <c r="AI72" s="185">
        <f>F72*'Calcs Women No Intervention'!F47*HCW_cost_year</f>
        <v>0</v>
      </c>
      <c r="AJ72" s="185">
        <f>G72*'Calcs Women No Intervention'!G47*HCW_cost_year</f>
        <v>0</v>
      </c>
      <c r="AK72" s="185">
        <f>H72*'Calcs Women No Intervention'!H47*HCW_cost_year</f>
        <v>0</v>
      </c>
      <c r="AL72" s="185">
        <f>I72*'Calcs Women No Intervention'!I47*HCW_cost_year</f>
        <v>0</v>
      </c>
      <c r="AM72" s="185">
        <f>J72*'Calcs Women No Intervention'!J47*HCW_cost_year</f>
        <v>0</v>
      </c>
      <c r="AN72" s="185">
        <f>K72*'Calcs Women No Intervention'!K47*HCW_cost_year</f>
        <v>0</v>
      </c>
      <c r="AO72" s="185">
        <f>L72*'Calcs Women No Intervention'!L47*HCW_cost_year</f>
        <v>0</v>
      </c>
      <c r="AP72" s="185">
        <f>M72*'Calcs Women No Intervention'!M47*HCW_cost_year</f>
        <v>0</v>
      </c>
      <c r="AQ72" s="185">
        <f>N72*'Calcs Women No Intervention'!N47*HCW_cost_year</f>
        <v>0</v>
      </c>
      <c r="AR72" s="185">
        <f>O72*'Calcs Women No Intervention'!O47*HCW_cost_year</f>
        <v>0</v>
      </c>
      <c r="AS72" s="185">
        <f>P72*'Calcs Women No Intervention'!P47*HCW_cost_year</f>
        <v>0</v>
      </c>
      <c r="AT72" s="185">
        <f>Q72*'Calcs Women No Intervention'!Q47*HCW_cost_year</f>
        <v>0</v>
      </c>
      <c r="AU72" s="185">
        <f>R72*'Calcs Women No Intervention'!R47*HCW_cost_year</f>
        <v>0</v>
      </c>
      <c r="AV72" s="185">
        <f>S72*'Calcs Women No Intervention'!S47*HCW_cost_year</f>
        <v>0</v>
      </c>
      <c r="AW72" s="185">
        <f>T72*'Calcs Women No Intervention'!T47*HCW_cost_year</f>
        <v>0</v>
      </c>
      <c r="AX72" s="185">
        <f>U72*'Calcs Women No Intervention'!U47*HCW_cost_year</f>
        <v>0</v>
      </c>
      <c r="AY72" s="185">
        <f>V72*'Calcs Women No Intervention'!V47*HCW_cost_year</f>
        <v>0</v>
      </c>
      <c r="AZ72" s="185">
        <f>W72*'Calcs Women No Intervention'!W47*HCW_cost_year</f>
        <v>0</v>
      </c>
      <c r="BA72" s="185">
        <f>X72*'Calcs Women No Intervention'!X47*HCW_cost_year</f>
        <v>0</v>
      </c>
      <c r="BB72" s="185">
        <f>Y72*'Calcs Women No Intervention'!Y47*HCW_cost_year</f>
        <v>0</v>
      </c>
      <c r="BC72" s="185">
        <f>Z72*'Calcs Women No Intervention'!Z47*HCW_cost_year</f>
        <v>0</v>
      </c>
      <c r="BD72" s="185">
        <f>AA72*'Calcs Women No Intervention'!AA47*HCW_cost_year</f>
        <v>0</v>
      </c>
      <c r="BE72" s="185">
        <f>AB72*'Calcs Women No Intervention'!AB47*HCW_cost_year</f>
        <v>0</v>
      </c>
    </row>
    <row r="73" spans="2:57" x14ac:dyDescent="0.3">
      <c r="B73" s="1">
        <v>6</v>
      </c>
      <c r="C73" s="67"/>
      <c r="D73" s="67"/>
      <c r="E73" s="67"/>
      <c r="F73" s="67"/>
      <c r="G73" s="67"/>
      <c r="H73" s="67"/>
      <c r="I73" s="67">
        <f>EXP(SUMPRODUCT(CHOOSE({1,2,3,4,5,6,7},'Calcs Women No Intervention'!AK114,'Calcs Women No Intervention'!AK114^2,'Calcs Women No Intervention'!AK114^3,'Calcs Women No Intervention'!H82,'Calcs Women No Intervention'!H82^2,0,1),'Social care'!$BG$11:$BM$11))/(1+EXP(SUMPRODUCT(CHOOSE({1,2,3,4,5,6,7},'Calcs Women No Intervention'!AK114,'Calcs Women No Intervention'!AK114^2,'Calcs Women No Intervention'!AK114^3,'Calcs Women No Intervention'!H82,'Calcs Women No Intervention'!H82^2,0,1),'Social care'!$BG$11:$BM$11)))</f>
        <v>0.15070743011925705</v>
      </c>
      <c r="J73" s="67">
        <f>EXP(SUMPRODUCT(CHOOSE({1,2,3,4,5,6,7},'Calcs Women No Intervention'!AL114,'Calcs Women No Intervention'!AL114^2,'Calcs Women No Intervention'!AL114^3,'Calcs Women No Intervention'!I82,'Calcs Women No Intervention'!I82^2,0,1),'Social care'!$BG$11:$BM$11))/(1+EXP(SUMPRODUCT(CHOOSE({1,2,3,4,5,6,7},'Calcs Women No Intervention'!AL114,'Calcs Women No Intervention'!AL114^2,'Calcs Women No Intervention'!AL114^3,'Calcs Women No Intervention'!I82,'Calcs Women No Intervention'!I82^2,0,1),'Social care'!$BG$11:$BM$11)))</f>
        <v>0.14971323241148227</v>
      </c>
      <c r="K73" s="67">
        <f>EXP(SUMPRODUCT(CHOOSE({1,2,3,4,5,6,7},'Calcs Women No Intervention'!AM114,'Calcs Women No Intervention'!AM114^2,'Calcs Women No Intervention'!AM114^3,'Calcs Women No Intervention'!J82,'Calcs Women No Intervention'!J82^2,0,1),'Social care'!$BG$11:$BM$11))/(1+EXP(SUMPRODUCT(CHOOSE({1,2,3,4,5,6,7},'Calcs Women No Intervention'!AM114,'Calcs Women No Intervention'!AM114^2,'Calcs Women No Intervention'!AM114^3,'Calcs Women No Intervention'!J82,'Calcs Women No Intervention'!J82^2,0,1),'Social care'!$BG$11:$BM$11)))</f>
        <v>0.14933917473766692</v>
      </c>
      <c r="L73" s="67">
        <f>EXP(SUMPRODUCT(CHOOSE({1,2,3,4,5,6,7},'Calcs Women No Intervention'!AN114,'Calcs Women No Intervention'!AN114^2,'Calcs Women No Intervention'!AN114^3,'Calcs Women No Intervention'!K82,'Calcs Women No Intervention'!K82^2,0,1),'Social care'!$BG$11:$BM$11))/(1+EXP(SUMPRODUCT(CHOOSE({1,2,3,4,5,6,7},'Calcs Women No Intervention'!AN114,'Calcs Women No Intervention'!AN114^2,'Calcs Women No Intervention'!AN114^3,'Calcs Women No Intervention'!K82,'Calcs Women No Intervention'!K82^2,0,1),'Social care'!$BG$11:$BM$11)))</f>
        <v>0.14958008464308026</v>
      </c>
      <c r="M73" s="67">
        <f>EXP(SUMPRODUCT(CHOOSE({1,2,3,4,5,6,7},'Calcs Women No Intervention'!AO114,'Calcs Women No Intervention'!AO114^2,'Calcs Women No Intervention'!AO114^3,'Calcs Women No Intervention'!L82,'Calcs Women No Intervention'!L82^2,0,1),'Social care'!$BG$11:$BM$11))/(1+EXP(SUMPRODUCT(CHOOSE({1,2,3,4,5,6,7},'Calcs Women No Intervention'!AO114,'Calcs Women No Intervention'!AO114^2,'Calcs Women No Intervention'!AO114^3,'Calcs Women No Intervention'!L82,'Calcs Women No Intervention'!L82^2,0,1),'Social care'!$BG$11:$BM$11)))</f>
        <v>0.15043705275385286</v>
      </c>
      <c r="N73" s="67">
        <f>EXP(SUMPRODUCT(CHOOSE({1,2,3,4,5,6,7},'Calcs Women No Intervention'!AP114,'Calcs Women No Intervention'!AP114^2,'Calcs Women No Intervention'!AP114^3,'Calcs Women No Intervention'!M82,'Calcs Women No Intervention'!M82^2,0,1),'Social care'!$BG$11:$BM$11))/(1+EXP(SUMPRODUCT(CHOOSE({1,2,3,4,5,6,7},'Calcs Women No Intervention'!AP114,'Calcs Women No Intervention'!AP114^2,'Calcs Women No Intervention'!AP114^3,'Calcs Women No Intervention'!M82,'Calcs Women No Intervention'!M82^2,0,1),'Social care'!$BG$11:$BM$11)))</f>
        <v>0.15191740651956939</v>
      </c>
      <c r="O73" s="67">
        <f>EXP(SUMPRODUCT(CHOOSE({1,2,3,4,5,6,7},'Calcs Women No Intervention'!AQ114,'Calcs Women No Intervention'!AQ114^2,'Calcs Women No Intervention'!AQ114^3,'Calcs Women No Intervention'!N82,'Calcs Women No Intervention'!N82^2,0,1),'Social care'!$BG$11:$BM$11))/(1+EXP(SUMPRODUCT(CHOOSE({1,2,3,4,5,6,7},'Calcs Women No Intervention'!AQ114,'Calcs Women No Intervention'!AQ114^2,'Calcs Women No Intervention'!AQ114^3,'Calcs Women No Intervention'!N82,'Calcs Women No Intervention'!N82^2,0,1),'Social care'!$BG$11:$BM$11)))</f>
        <v>0.15403473282712382</v>
      </c>
      <c r="P73" s="67">
        <f>EXP(SUMPRODUCT(CHOOSE({1,2,3,4,5,6,7},'Calcs Women No Intervention'!AR114,'Calcs Women No Intervention'!AR114^2,'Calcs Women No Intervention'!AR114^3,'Calcs Women No Intervention'!O82,'Calcs Women No Intervention'!O82^2,0,1),'Social care'!$BG$11:$BM$11))/(1+EXP(SUMPRODUCT(CHOOSE({1,2,3,4,5,6,7},'Calcs Women No Intervention'!AR114,'Calcs Women No Intervention'!AR114^2,'Calcs Women No Intervention'!AR114^3,'Calcs Women No Intervention'!O82,'Calcs Women No Intervention'!O82^2,0,1),'Social care'!$BG$11:$BM$11)))</f>
        <v>0.15680894482266783</v>
      </c>
      <c r="Q73" s="67">
        <f>EXP(SUMPRODUCT(CHOOSE({1,2,3,4,5,6,7},'Calcs Women No Intervention'!AS114,'Calcs Women No Intervention'!AS114^2,'Calcs Women No Intervention'!AS114^3,'Calcs Women No Intervention'!P82,'Calcs Women No Intervention'!P82^2,0,1),'Social care'!$BG$11:$BM$11))/(1+EXP(SUMPRODUCT(CHOOSE({1,2,3,4,5,6,7},'Calcs Women No Intervention'!AS114,'Calcs Women No Intervention'!AS114^2,'Calcs Women No Intervention'!AS114^3,'Calcs Women No Intervention'!P82,'Calcs Women No Intervention'!P82^2,0,1),'Social care'!$BG$11:$BM$11)))</f>
        <v>0.16026638515366143</v>
      </c>
      <c r="R73" s="67">
        <f>EXP(SUMPRODUCT(CHOOSE({1,2,3,4,5,6,7},'Calcs Women No Intervention'!AT114,'Calcs Women No Intervention'!AT114^2,'Calcs Women No Intervention'!AT114^3,'Calcs Women No Intervention'!Q82,'Calcs Women No Intervention'!Q82^2,0,1),'Social care'!$BG$11:$BM$11))/(1+EXP(SUMPRODUCT(CHOOSE({1,2,3,4,5,6,7},'Calcs Women No Intervention'!AT114,'Calcs Women No Intervention'!AT114^2,'Calcs Women No Intervention'!AT114^3,'Calcs Women No Intervention'!Q82,'Calcs Women No Intervention'!Q82^2,0,1),'Social care'!$BG$11:$BM$11)))</f>
        <v>0.16443995413308393</v>
      </c>
      <c r="S73" s="67">
        <f>EXP(SUMPRODUCT(CHOOSE({1,2,3,4,5,6,7},'Calcs Women No Intervention'!AU114,'Calcs Women No Intervention'!AU114^2,'Calcs Women No Intervention'!AU114^3,'Calcs Women No Intervention'!R82,'Calcs Women No Intervention'!R82^2,0,1),'Social care'!$BG$11:$BM$11))/(1+EXP(SUMPRODUCT(CHOOSE({1,2,3,4,5,6,7},'Calcs Women No Intervention'!AU114,'Calcs Women No Intervention'!AU114^2,'Calcs Women No Intervention'!AU114^3,'Calcs Women No Intervention'!R82,'Calcs Women No Intervention'!R82^2,0,1),'Social care'!$BG$11:$BM$11)))</f>
        <v>0.16936924675417903</v>
      </c>
      <c r="T73" s="67">
        <f>EXP(SUMPRODUCT(CHOOSE({1,2,3,4,5,6,7},'Calcs Women No Intervention'!AV114,'Calcs Women No Intervention'!AV114^2,'Calcs Women No Intervention'!AV114^3,'Calcs Women No Intervention'!S82,'Calcs Women No Intervention'!S82^2,0,1),'Social care'!$BG$11:$BM$11))/(1+EXP(SUMPRODUCT(CHOOSE({1,2,3,4,5,6,7},'Calcs Women No Intervention'!AV114,'Calcs Women No Intervention'!AV114^2,'Calcs Women No Intervention'!AV114^3,'Calcs Women No Intervention'!S82,'Calcs Women No Intervention'!S82^2,0,1),'Social care'!$BG$11:$BM$11)))</f>
        <v>0.17510067676661378</v>
      </c>
      <c r="U73" s="67">
        <f>EXP(SUMPRODUCT(CHOOSE({1,2,3,4,5,6,7},'Calcs Women No Intervention'!AW114,'Calcs Women No Intervention'!AW114^2,'Calcs Women No Intervention'!AW114^3,'Calcs Women No Intervention'!T82,'Calcs Women No Intervention'!T82^2,0,1),'Social care'!$BG$11:$BM$11))/(1+EXP(SUMPRODUCT(CHOOSE({1,2,3,4,5,6,7},'Calcs Women No Intervention'!AW114,'Calcs Women No Intervention'!AW114^2,'Calcs Women No Intervention'!AW114^3,'Calcs Women No Intervention'!T82,'Calcs Women No Intervention'!T82^2,0,1),'Social care'!$BG$11:$BM$11)))</f>
        <v>0.18168755889386332</v>
      </c>
      <c r="V73" s="67">
        <f>EXP(SUMPRODUCT(CHOOSE({1,2,3,4,5,6,7},'Calcs Women No Intervention'!AX114,'Calcs Women No Intervention'!AX114^2,'Calcs Women No Intervention'!AX114^3,'Calcs Women No Intervention'!U82,'Calcs Women No Intervention'!U82^2,0,1),'Social care'!$BG$11:$BM$11))/(1+EXP(SUMPRODUCT(CHOOSE({1,2,3,4,5,6,7},'Calcs Women No Intervention'!AX114,'Calcs Women No Intervention'!AX114^2,'Calcs Women No Intervention'!AX114^3,'Calcs Women No Intervention'!U82,'Calcs Women No Intervention'!U82^2,0,1),'Social care'!$BG$11:$BM$11)))</f>
        <v>0.18919011149467152</v>
      </c>
      <c r="W73" s="67">
        <f>EXP(SUMPRODUCT(CHOOSE({1,2,3,4,5,6,7},'Calcs Women No Intervention'!AY114,'Calcs Women No Intervention'!AY114^2,'Calcs Women No Intervention'!AY114^3,'Calcs Women No Intervention'!V82,'Calcs Women No Intervention'!V82^2,0,1),'Social care'!$BG$11:$BM$11))/(1+EXP(SUMPRODUCT(CHOOSE({1,2,3,4,5,6,7},'Calcs Women No Intervention'!AY114,'Calcs Women No Intervention'!AY114^2,'Calcs Women No Intervention'!AY114^3,'Calcs Women No Intervention'!V82,'Calcs Women No Intervention'!V82^2,0,1),'Social care'!$BG$11:$BM$11)))</f>
        <v>0.19767533140125784</v>
      </c>
      <c r="X73" s="67">
        <f>EXP(SUMPRODUCT(CHOOSE({1,2,3,4,5,6,7},'Calcs Women No Intervention'!AZ114,'Calcs Women No Intervention'!AZ114^2,'Calcs Women No Intervention'!AZ114^3,'Calcs Women No Intervention'!W82,'Calcs Women No Intervention'!W82^2,0,1),'Social care'!$BG$11:$BM$11))/(1+EXP(SUMPRODUCT(CHOOSE({1,2,3,4,5,6,7},'Calcs Women No Intervention'!AZ114,'Calcs Women No Intervention'!AZ114^2,'Calcs Women No Intervention'!AZ114^3,'Calcs Women No Intervention'!W82,'Calcs Women No Intervention'!W82^2,0,1),'Social care'!$BG$11:$BM$11)))</f>
        <v>0.20721668031895199</v>
      </c>
      <c r="Y73" s="67">
        <f>EXP(SUMPRODUCT(CHOOSE({1,2,3,4,5,6,7},'Calcs Women No Intervention'!BA114,'Calcs Women No Intervention'!BA114^2,'Calcs Women No Intervention'!BA114^3,'Calcs Women No Intervention'!X82,'Calcs Women No Intervention'!X82^2,0,1),'Social care'!$BG$11:$BM$11))/(1+EXP(SUMPRODUCT(CHOOSE({1,2,3,4,5,6,7},'Calcs Women No Intervention'!BA114,'Calcs Women No Intervention'!BA114^2,'Calcs Women No Intervention'!BA114^3,'Calcs Women No Intervention'!X82,'Calcs Women No Intervention'!X82^2,0,1),'Social care'!$BG$11:$BM$11)))</f>
        <v>0.21789350833926791</v>
      </c>
      <c r="Z73" s="67">
        <f>EXP(SUMPRODUCT(CHOOSE({1,2,3,4,5,6,7},'Calcs Women No Intervention'!BB114,'Calcs Women No Intervention'!BB114^2,'Calcs Women No Intervention'!BB114^3,'Calcs Women No Intervention'!Y82,'Calcs Women No Intervention'!Y82^2,0,1),'Social care'!$BG$11:$BM$11))/(1+EXP(SUMPRODUCT(CHOOSE({1,2,3,4,5,6,7},'Calcs Women No Intervention'!BB114,'Calcs Women No Intervention'!BB114^2,'Calcs Women No Intervention'!BB114^3,'Calcs Women No Intervention'!Y82,'Calcs Women No Intervention'!Y82^2,0,1),'Social care'!$BG$11:$BM$11)))</f>
        <v>0.22979012553309294</v>
      </c>
      <c r="AA73" s="67">
        <f>EXP(SUMPRODUCT(CHOOSE({1,2,3,4,5,6,7},'Calcs Women No Intervention'!BC114,'Calcs Women No Intervention'!BC114^2,'Calcs Women No Intervention'!BC114^3,'Calcs Women No Intervention'!Z82,'Calcs Women No Intervention'!Z82^2,0,1),'Social care'!$BG$11:$BM$11))/(1+EXP(SUMPRODUCT(CHOOSE({1,2,3,4,5,6,7},'Calcs Women No Intervention'!BC114,'Calcs Women No Intervention'!BC114^2,'Calcs Women No Intervention'!BC114^3,'Calcs Women No Intervention'!Z82,'Calcs Women No Intervention'!Z82^2,0,1),'Social care'!$BG$11:$BM$11)))</f>
        <v>0.24299441863097751</v>
      </c>
      <c r="AB73" s="67">
        <f>EXP(SUMPRODUCT(CHOOSE({1,2,3,4,5,6,7},'Calcs Women No Intervention'!BD114,'Calcs Women No Intervention'!BD114^2,'Calcs Women No Intervention'!BD114^3,'Calcs Women No Intervention'!AA82,'Calcs Women No Intervention'!AA82^2,0,1),'Social care'!$BG$11:$BM$11))/(1+EXP(SUMPRODUCT(CHOOSE({1,2,3,4,5,6,7},'Calcs Women No Intervention'!BD114,'Calcs Women No Intervention'!BD114^2,'Calcs Women No Intervention'!BD114^3,'Calcs Women No Intervention'!AA82,'Calcs Women No Intervention'!AA82^2,0,1),'Social care'!$BG$11:$BM$11)))</f>
        <v>0.2575958987341353</v>
      </c>
      <c r="AE73" s="1">
        <v>6</v>
      </c>
      <c r="AF73" s="185"/>
      <c r="AG73" s="185">
        <f>D73*'Calcs Women No Intervention'!D48*HCW_cost_year</f>
        <v>0</v>
      </c>
      <c r="AH73" s="185">
        <f>E73*'Calcs Women No Intervention'!E48*HCW_cost_year</f>
        <v>0</v>
      </c>
      <c r="AI73" s="185">
        <f>F73*'Calcs Women No Intervention'!F48*HCW_cost_year</f>
        <v>0</v>
      </c>
      <c r="AJ73" s="185">
        <f>G73*'Calcs Women No Intervention'!G48*HCW_cost_year</f>
        <v>0</v>
      </c>
      <c r="AK73" s="185">
        <f>H73*'Calcs Women No Intervention'!H48*HCW_cost_year</f>
        <v>0</v>
      </c>
      <c r="AL73" s="185">
        <f>I73*'Calcs Women No Intervention'!I48*HCW_cost_year</f>
        <v>0</v>
      </c>
      <c r="AM73" s="185">
        <f>J73*'Calcs Women No Intervention'!J48*HCW_cost_year</f>
        <v>0</v>
      </c>
      <c r="AN73" s="185">
        <f>K73*'Calcs Women No Intervention'!K48*HCW_cost_year</f>
        <v>0</v>
      </c>
      <c r="AO73" s="185">
        <f>L73*'Calcs Women No Intervention'!L48*HCW_cost_year</f>
        <v>0</v>
      </c>
      <c r="AP73" s="185">
        <f>M73*'Calcs Women No Intervention'!M48*HCW_cost_year</f>
        <v>0</v>
      </c>
      <c r="AQ73" s="185">
        <f>N73*'Calcs Women No Intervention'!N48*HCW_cost_year</f>
        <v>0</v>
      </c>
      <c r="AR73" s="185">
        <f>O73*'Calcs Women No Intervention'!O48*HCW_cost_year</f>
        <v>0</v>
      </c>
      <c r="AS73" s="185">
        <f>P73*'Calcs Women No Intervention'!P48*HCW_cost_year</f>
        <v>0</v>
      </c>
      <c r="AT73" s="185">
        <f>Q73*'Calcs Women No Intervention'!Q48*HCW_cost_year</f>
        <v>0</v>
      </c>
      <c r="AU73" s="185">
        <f>R73*'Calcs Women No Intervention'!R48*HCW_cost_year</f>
        <v>0</v>
      </c>
      <c r="AV73" s="185">
        <f>S73*'Calcs Women No Intervention'!S48*HCW_cost_year</f>
        <v>0</v>
      </c>
      <c r="AW73" s="185">
        <f>T73*'Calcs Women No Intervention'!T48*HCW_cost_year</f>
        <v>0</v>
      </c>
      <c r="AX73" s="185">
        <f>U73*'Calcs Women No Intervention'!U48*HCW_cost_year</f>
        <v>0</v>
      </c>
      <c r="AY73" s="185">
        <f>V73*'Calcs Women No Intervention'!V48*HCW_cost_year</f>
        <v>0</v>
      </c>
      <c r="AZ73" s="185">
        <f>W73*'Calcs Women No Intervention'!W48*HCW_cost_year</f>
        <v>0</v>
      </c>
      <c r="BA73" s="185">
        <f>X73*'Calcs Women No Intervention'!X48*HCW_cost_year</f>
        <v>0</v>
      </c>
      <c r="BB73" s="185">
        <f>Y73*'Calcs Women No Intervention'!Y48*HCW_cost_year</f>
        <v>0</v>
      </c>
      <c r="BC73" s="185">
        <f>Z73*'Calcs Women No Intervention'!Z48*HCW_cost_year</f>
        <v>0</v>
      </c>
      <c r="BD73" s="185">
        <f>AA73*'Calcs Women No Intervention'!AA48*HCW_cost_year</f>
        <v>0</v>
      </c>
      <c r="BE73" s="185">
        <f>AB73*'Calcs Women No Intervention'!AB48*HCW_cost_year</f>
        <v>0</v>
      </c>
    </row>
    <row r="74" spans="2:57" x14ac:dyDescent="0.3">
      <c r="B74" s="1">
        <v>7</v>
      </c>
      <c r="C74" s="67"/>
      <c r="D74" s="67"/>
      <c r="E74" s="67"/>
      <c r="F74" s="67"/>
      <c r="G74" s="67"/>
      <c r="H74" s="67"/>
      <c r="I74" s="67"/>
      <c r="J74" s="67">
        <f>EXP(SUMPRODUCT(CHOOSE({1,2,3,4,5,6,7},'Calcs Women No Intervention'!AL115,'Calcs Women No Intervention'!AL115^2,'Calcs Women No Intervention'!AL115^3,'Calcs Women No Intervention'!I83,'Calcs Women No Intervention'!I83^2,0,1),'Social care'!$BG$11:$BM$11))/(1+EXP(SUMPRODUCT(CHOOSE({1,2,3,4,5,6,7},'Calcs Women No Intervention'!AL115,'Calcs Women No Intervention'!AL115^2,'Calcs Women No Intervention'!AL115^3,'Calcs Women No Intervention'!I83,'Calcs Women No Intervention'!I83^2,0,1),'Social care'!$BG$11:$BM$11)))</f>
        <v>0.15070743011925705</v>
      </c>
      <c r="K74" s="67">
        <f>EXP(SUMPRODUCT(CHOOSE({1,2,3,4,5,6,7},'Calcs Women No Intervention'!AM115,'Calcs Women No Intervention'!AM115^2,'Calcs Women No Intervention'!AM115^3,'Calcs Women No Intervention'!J83,'Calcs Women No Intervention'!J83^2,0,1),'Social care'!$BG$11:$BM$11))/(1+EXP(SUMPRODUCT(CHOOSE({1,2,3,4,5,6,7},'Calcs Women No Intervention'!AM115,'Calcs Women No Intervention'!AM115^2,'Calcs Women No Intervention'!AM115^3,'Calcs Women No Intervention'!J83,'Calcs Women No Intervention'!J83^2,0,1),'Social care'!$BG$11:$BM$11)))</f>
        <v>0.14971323241148227</v>
      </c>
      <c r="L74" s="67">
        <f>EXP(SUMPRODUCT(CHOOSE({1,2,3,4,5,6,7},'Calcs Women No Intervention'!AN115,'Calcs Women No Intervention'!AN115^2,'Calcs Women No Intervention'!AN115^3,'Calcs Women No Intervention'!K83,'Calcs Women No Intervention'!K83^2,0,1),'Social care'!$BG$11:$BM$11))/(1+EXP(SUMPRODUCT(CHOOSE({1,2,3,4,5,6,7},'Calcs Women No Intervention'!AN115,'Calcs Women No Intervention'!AN115^2,'Calcs Women No Intervention'!AN115^3,'Calcs Women No Intervention'!K83,'Calcs Women No Intervention'!K83^2,0,1),'Social care'!$BG$11:$BM$11)))</f>
        <v>0.14933917473766692</v>
      </c>
      <c r="M74" s="67">
        <f>EXP(SUMPRODUCT(CHOOSE({1,2,3,4,5,6,7},'Calcs Women No Intervention'!AO115,'Calcs Women No Intervention'!AO115^2,'Calcs Women No Intervention'!AO115^3,'Calcs Women No Intervention'!L83,'Calcs Women No Intervention'!L83^2,0,1),'Social care'!$BG$11:$BM$11))/(1+EXP(SUMPRODUCT(CHOOSE({1,2,3,4,5,6,7},'Calcs Women No Intervention'!AO115,'Calcs Women No Intervention'!AO115^2,'Calcs Women No Intervention'!AO115^3,'Calcs Women No Intervention'!L83,'Calcs Women No Intervention'!L83^2,0,1),'Social care'!$BG$11:$BM$11)))</f>
        <v>0.14958008464308026</v>
      </c>
      <c r="N74" s="67">
        <f>EXP(SUMPRODUCT(CHOOSE({1,2,3,4,5,6,7},'Calcs Women No Intervention'!AP115,'Calcs Women No Intervention'!AP115^2,'Calcs Women No Intervention'!AP115^3,'Calcs Women No Intervention'!M83,'Calcs Women No Intervention'!M83^2,0,1),'Social care'!$BG$11:$BM$11))/(1+EXP(SUMPRODUCT(CHOOSE({1,2,3,4,5,6,7},'Calcs Women No Intervention'!AP115,'Calcs Women No Intervention'!AP115^2,'Calcs Women No Intervention'!AP115^3,'Calcs Women No Intervention'!M83,'Calcs Women No Intervention'!M83^2,0,1),'Social care'!$BG$11:$BM$11)))</f>
        <v>0.15043705275385286</v>
      </c>
      <c r="O74" s="67">
        <f>EXP(SUMPRODUCT(CHOOSE({1,2,3,4,5,6,7},'Calcs Women No Intervention'!AQ115,'Calcs Women No Intervention'!AQ115^2,'Calcs Women No Intervention'!AQ115^3,'Calcs Women No Intervention'!N83,'Calcs Women No Intervention'!N83^2,0,1),'Social care'!$BG$11:$BM$11))/(1+EXP(SUMPRODUCT(CHOOSE({1,2,3,4,5,6,7},'Calcs Women No Intervention'!AQ115,'Calcs Women No Intervention'!AQ115^2,'Calcs Women No Intervention'!AQ115^3,'Calcs Women No Intervention'!N83,'Calcs Women No Intervention'!N83^2,0,1),'Social care'!$BG$11:$BM$11)))</f>
        <v>0.15191740651956939</v>
      </c>
      <c r="P74" s="67">
        <f>EXP(SUMPRODUCT(CHOOSE({1,2,3,4,5,6,7},'Calcs Women No Intervention'!AR115,'Calcs Women No Intervention'!AR115^2,'Calcs Women No Intervention'!AR115^3,'Calcs Women No Intervention'!O83,'Calcs Women No Intervention'!O83^2,0,1),'Social care'!$BG$11:$BM$11))/(1+EXP(SUMPRODUCT(CHOOSE({1,2,3,4,5,6,7},'Calcs Women No Intervention'!AR115,'Calcs Women No Intervention'!AR115^2,'Calcs Women No Intervention'!AR115^3,'Calcs Women No Intervention'!O83,'Calcs Women No Intervention'!O83^2,0,1),'Social care'!$BG$11:$BM$11)))</f>
        <v>0.15403473282712382</v>
      </c>
      <c r="Q74" s="67">
        <f>EXP(SUMPRODUCT(CHOOSE({1,2,3,4,5,6,7},'Calcs Women No Intervention'!AS115,'Calcs Women No Intervention'!AS115^2,'Calcs Women No Intervention'!AS115^3,'Calcs Women No Intervention'!P83,'Calcs Women No Intervention'!P83^2,0,1),'Social care'!$BG$11:$BM$11))/(1+EXP(SUMPRODUCT(CHOOSE({1,2,3,4,5,6,7},'Calcs Women No Intervention'!AS115,'Calcs Women No Intervention'!AS115^2,'Calcs Women No Intervention'!AS115^3,'Calcs Women No Intervention'!P83,'Calcs Women No Intervention'!P83^2,0,1),'Social care'!$BG$11:$BM$11)))</f>
        <v>0.15680894482266783</v>
      </c>
      <c r="R74" s="67">
        <f>EXP(SUMPRODUCT(CHOOSE({1,2,3,4,5,6,7},'Calcs Women No Intervention'!AT115,'Calcs Women No Intervention'!AT115^2,'Calcs Women No Intervention'!AT115^3,'Calcs Women No Intervention'!Q83,'Calcs Women No Intervention'!Q83^2,0,1),'Social care'!$BG$11:$BM$11))/(1+EXP(SUMPRODUCT(CHOOSE({1,2,3,4,5,6,7},'Calcs Women No Intervention'!AT115,'Calcs Women No Intervention'!AT115^2,'Calcs Women No Intervention'!AT115^3,'Calcs Women No Intervention'!Q83,'Calcs Women No Intervention'!Q83^2,0,1),'Social care'!$BG$11:$BM$11)))</f>
        <v>0.16026638515366143</v>
      </c>
      <c r="S74" s="67">
        <f>EXP(SUMPRODUCT(CHOOSE({1,2,3,4,5,6,7},'Calcs Women No Intervention'!AU115,'Calcs Women No Intervention'!AU115^2,'Calcs Women No Intervention'!AU115^3,'Calcs Women No Intervention'!R83,'Calcs Women No Intervention'!R83^2,0,1),'Social care'!$BG$11:$BM$11))/(1+EXP(SUMPRODUCT(CHOOSE({1,2,3,4,5,6,7},'Calcs Women No Intervention'!AU115,'Calcs Women No Intervention'!AU115^2,'Calcs Women No Intervention'!AU115^3,'Calcs Women No Intervention'!R83,'Calcs Women No Intervention'!R83^2,0,1),'Social care'!$BG$11:$BM$11)))</f>
        <v>0.16443995413308393</v>
      </c>
      <c r="T74" s="67">
        <f>EXP(SUMPRODUCT(CHOOSE({1,2,3,4,5,6,7},'Calcs Women No Intervention'!AV115,'Calcs Women No Intervention'!AV115^2,'Calcs Women No Intervention'!AV115^3,'Calcs Women No Intervention'!S83,'Calcs Women No Intervention'!S83^2,0,1),'Social care'!$BG$11:$BM$11))/(1+EXP(SUMPRODUCT(CHOOSE({1,2,3,4,5,6,7},'Calcs Women No Intervention'!AV115,'Calcs Women No Intervention'!AV115^2,'Calcs Women No Intervention'!AV115^3,'Calcs Women No Intervention'!S83,'Calcs Women No Intervention'!S83^2,0,1),'Social care'!$BG$11:$BM$11)))</f>
        <v>0.16936924675417903</v>
      </c>
      <c r="U74" s="67">
        <f>EXP(SUMPRODUCT(CHOOSE({1,2,3,4,5,6,7},'Calcs Women No Intervention'!AW115,'Calcs Women No Intervention'!AW115^2,'Calcs Women No Intervention'!AW115^3,'Calcs Women No Intervention'!T83,'Calcs Women No Intervention'!T83^2,0,1),'Social care'!$BG$11:$BM$11))/(1+EXP(SUMPRODUCT(CHOOSE({1,2,3,4,5,6,7},'Calcs Women No Intervention'!AW115,'Calcs Women No Intervention'!AW115^2,'Calcs Women No Intervention'!AW115^3,'Calcs Women No Intervention'!T83,'Calcs Women No Intervention'!T83^2,0,1),'Social care'!$BG$11:$BM$11)))</f>
        <v>0.17510067676661378</v>
      </c>
      <c r="V74" s="67">
        <f>EXP(SUMPRODUCT(CHOOSE({1,2,3,4,5,6,7},'Calcs Women No Intervention'!AX115,'Calcs Women No Intervention'!AX115^2,'Calcs Women No Intervention'!AX115^3,'Calcs Women No Intervention'!U83,'Calcs Women No Intervention'!U83^2,0,1),'Social care'!$BG$11:$BM$11))/(1+EXP(SUMPRODUCT(CHOOSE({1,2,3,4,5,6,7},'Calcs Women No Intervention'!AX115,'Calcs Women No Intervention'!AX115^2,'Calcs Women No Intervention'!AX115^3,'Calcs Women No Intervention'!U83,'Calcs Women No Intervention'!U83^2,0,1),'Social care'!$BG$11:$BM$11)))</f>
        <v>0.18168755889386332</v>
      </c>
      <c r="W74" s="67">
        <f>EXP(SUMPRODUCT(CHOOSE({1,2,3,4,5,6,7},'Calcs Women No Intervention'!AY115,'Calcs Women No Intervention'!AY115^2,'Calcs Women No Intervention'!AY115^3,'Calcs Women No Intervention'!V83,'Calcs Women No Intervention'!V83^2,0,1),'Social care'!$BG$11:$BM$11))/(1+EXP(SUMPRODUCT(CHOOSE({1,2,3,4,5,6,7},'Calcs Women No Intervention'!AY115,'Calcs Women No Intervention'!AY115^2,'Calcs Women No Intervention'!AY115^3,'Calcs Women No Intervention'!V83,'Calcs Women No Intervention'!V83^2,0,1),'Social care'!$BG$11:$BM$11)))</f>
        <v>0.18919011149467152</v>
      </c>
      <c r="X74" s="67">
        <f>EXP(SUMPRODUCT(CHOOSE({1,2,3,4,5,6,7},'Calcs Women No Intervention'!AZ115,'Calcs Women No Intervention'!AZ115^2,'Calcs Women No Intervention'!AZ115^3,'Calcs Women No Intervention'!W83,'Calcs Women No Intervention'!W83^2,0,1),'Social care'!$BG$11:$BM$11))/(1+EXP(SUMPRODUCT(CHOOSE({1,2,3,4,5,6,7},'Calcs Women No Intervention'!AZ115,'Calcs Women No Intervention'!AZ115^2,'Calcs Women No Intervention'!AZ115^3,'Calcs Women No Intervention'!W83,'Calcs Women No Intervention'!W83^2,0,1),'Social care'!$BG$11:$BM$11)))</f>
        <v>0.19767533140125784</v>
      </c>
      <c r="Y74" s="67">
        <f>EXP(SUMPRODUCT(CHOOSE({1,2,3,4,5,6,7},'Calcs Women No Intervention'!BA115,'Calcs Women No Intervention'!BA115^2,'Calcs Women No Intervention'!BA115^3,'Calcs Women No Intervention'!X83,'Calcs Women No Intervention'!X83^2,0,1),'Social care'!$BG$11:$BM$11))/(1+EXP(SUMPRODUCT(CHOOSE({1,2,3,4,5,6,7},'Calcs Women No Intervention'!BA115,'Calcs Women No Intervention'!BA115^2,'Calcs Women No Intervention'!BA115^3,'Calcs Women No Intervention'!X83,'Calcs Women No Intervention'!X83^2,0,1),'Social care'!$BG$11:$BM$11)))</f>
        <v>0.20721668031895199</v>
      </c>
      <c r="Z74" s="67">
        <f>EXP(SUMPRODUCT(CHOOSE({1,2,3,4,5,6,7},'Calcs Women No Intervention'!BB115,'Calcs Women No Intervention'!BB115^2,'Calcs Women No Intervention'!BB115^3,'Calcs Women No Intervention'!Y83,'Calcs Women No Intervention'!Y83^2,0,1),'Social care'!$BG$11:$BM$11))/(1+EXP(SUMPRODUCT(CHOOSE({1,2,3,4,5,6,7},'Calcs Women No Intervention'!BB115,'Calcs Women No Intervention'!BB115^2,'Calcs Women No Intervention'!BB115^3,'Calcs Women No Intervention'!Y83,'Calcs Women No Intervention'!Y83^2,0,1),'Social care'!$BG$11:$BM$11)))</f>
        <v>0.21789350833926791</v>
      </c>
      <c r="AA74" s="67">
        <f>EXP(SUMPRODUCT(CHOOSE({1,2,3,4,5,6,7},'Calcs Women No Intervention'!BC115,'Calcs Women No Intervention'!BC115^2,'Calcs Women No Intervention'!BC115^3,'Calcs Women No Intervention'!Z83,'Calcs Women No Intervention'!Z83^2,0,1),'Social care'!$BG$11:$BM$11))/(1+EXP(SUMPRODUCT(CHOOSE({1,2,3,4,5,6,7},'Calcs Women No Intervention'!BC115,'Calcs Women No Intervention'!BC115^2,'Calcs Women No Intervention'!BC115^3,'Calcs Women No Intervention'!Z83,'Calcs Women No Intervention'!Z83^2,0,1),'Social care'!$BG$11:$BM$11)))</f>
        <v>0.22979012553309294</v>
      </c>
      <c r="AB74" s="67">
        <f>EXP(SUMPRODUCT(CHOOSE({1,2,3,4,5,6,7},'Calcs Women No Intervention'!BD115,'Calcs Women No Intervention'!BD115^2,'Calcs Women No Intervention'!BD115^3,'Calcs Women No Intervention'!AA83,'Calcs Women No Intervention'!AA83^2,0,1),'Social care'!$BG$11:$BM$11))/(1+EXP(SUMPRODUCT(CHOOSE({1,2,3,4,5,6,7},'Calcs Women No Intervention'!BD115,'Calcs Women No Intervention'!BD115^2,'Calcs Women No Intervention'!BD115^3,'Calcs Women No Intervention'!AA83,'Calcs Women No Intervention'!AA83^2,0,1),'Social care'!$BG$11:$BM$11)))</f>
        <v>0.24299441863097751</v>
      </c>
      <c r="AE74" s="1">
        <v>7</v>
      </c>
      <c r="AF74" s="185"/>
      <c r="AG74" s="185">
        <f>D74*'Calcs Women No Intervention'!D49*HCW_cost_year</f>
        <v>0</v>
      </c>
      <c r="AH74" s="185">
        <f>E74*'Calcs Women No Intervention'!E49*HCW_cost_year</f>
        <v>0</v>
      </c>
      <c r="AI74" s="185">
        <f>F74*'Calcs Women No Intervention'!F49*HCW_cost_year</f>
        <v>0</v>
      </c>
      <c r="AJ74" s="185">
        <f>G74*'Calcs Women No Intervention'!G49*HCW_cost_year</f>
        <v>0</v>
      </c>
      <c r="AK74" s="185">
        <f>H74*'Calcs Women No Intervention'!H49*HCW_cost_year</f>
        <v>0</v>
      </c>
      <c r="AL74" s="185">
        <f>I74*'Calcs Women No Intervention'!I49*HCW_cost_year</f>
        <v>0</v>
      </c>
      <c r="AM74" s="185">
        <f>J74*'Calcs Women No Intervention'!J49*HCW_cost_year</f>
        <v>0</v>
      </c>
      <c r="AN74" s="185">
        <f>K74*'Calcs Women No Intervention'!K49*HCW_cost_year</f>
        <v>0</v>
      </c>
      <c r="AO74" s="185">
        <f>L74*'Calcs Women No Intervention'!L49*HCW_cost_year</f>
        <v>0</v>
      </c>
      <c r="AP74" s="185">
        <f>M74*'Calcs Women No Intervention'!M49*HCW_cost_year</f>
        <v>0</v>
      </c>
      <c r="AQ74" s="185">
        <f>N74*'Calcs Women No Intervention'!N49*HCW_cost_year</f>
        <v>0</v>
      </c>
      <c r="AR74" s="185">
        <f>O74*'Calcs Women No Intervention'!O49*HCW_cost_year</f>
        <v>0</v>
      </c>
      <c r="AS74" s="185">
        <f>P74*'Calcs Women No Intervention'!P49*HCW_cost_year</f>
        <v>0</v>
      </c>
      <c r="AT74" s="185">
        <f>Q74*'Calcs Women No Intervention'!Q49*HCW_cost_year</f>
        <v>0</v>
      </c>
      <c r="AU74" s="185">
        <f>R74*'Calcs Women No Intervention'!R49*HCW_cost_year</f>
        <v>0</v>
      </c>
      <c r="AV74" s="185">
        <f>S74*'Calcs Women No Intervention'!S49*HCW_cost_year</f>
        <v>0</v>
      </c>
      <c r="AW74" s="185">
        <f>T74*'Calcs Women No Intervention'!T49*HCW_cost_year</f>
        <v>0</v>
      </c>
      <c r="AX74" s="185">
        <f>U74*'Calcs Women No Intervention'!U49*HCW_cost_year</f>
        <v>0</v>
      </c>
      <c r="AY74" s="185">
        <f>V74*'Calcs Women No Intervention'!V49*HCW_cost_year</f>
        <v>0</v>
      </c>
      <c r="AZ74" s="185">
        <f>W74*'Calcs Women No Intervention'!W49*HCW_cost_year</f>
        <v>0</v>
      </c>
      <c r="BA74" s="185">
        <f>X74*'Calcs Women No Intervention'!X49*HCW_cost_year</f>
        <v>0</v>
      </c>
      <c r="BB74" s="185">
        <f>Y74*'Calcs Women No Intervention'!Y49*HCW_cost_year</f>
        <v>0</v>
      </c>
      <c r="BC74" s="185">
        <f>Z74*'Calcs Women No Intervention'!Z49*HCW_cost_year</f>
        <v>0</v>
      </c>
      <c r="BD74" s="185">
        <f>AA74*'Calcs Women No Intervention'!AA49*HCW_cost_year</f>
        <v>0</v>
      </c>
      <c r="BE74" s="185">
        <f>AB74*'Calcs Women No Intervention'!AB49*HCW_cost_year</f>
        <v>0</v>
      </c>
    </row>
    <row r="75" spans="2:57" x14ac:dyDescent="0.3">
      <c r="B75" s="1">
        <v>8</v>
      </c>
      <c r="C75" s="67"/>
      <c r="D75" s="67"/>
      <c r="E75" s="67"/>
      <c r="F75" s="67"/>
      <c r="G75" s="67"/>
      <c r="H75" s="67"/>
      <c r="I75" s="67"/>
      <c r="J75" s="67"/>
      <c r="K75" s="67">
        <f>EXP(SUMPRODUCT(CHOOSE({1,2,3,4,5,6,7},'Calcs Women No Intervention'!AM116,'Calcs Women No Intervention'!AM116^2,'Calcs Women No Intervention'!AM116^3,'Calcs Women No Intervention'!J84,'Calcs Women No Intervention'!J84^2,0,1),'Social care'!$BG$11:$BM$11))/(1+EXP(SUMPRODUCT(CHOOSE({1,2,3,4,5,6,7},'Calcs Women No Intervention'!AM116,'Calcs Women No Intervention'!AM116^2,'Calcs Women No Intervention'!AM116^3,'Calcs Women No Intervention'!J84,'Calcs Women No Intervention'!J84^2,0,1),'Social care'!$BG$11:$BM$11)))</f>
        <v>0.15070743011925705</v>
      </c>
      <c r="L75" s="67">
        <f>EXP(SUMPRODUCT(CHOOSE({1,2,3,4,5,6,7},'Calcs Women No Intervention'!AN116,'Calcs Women No Intervention'!AN116^2,'Calcs Women No Intervention'!AN116^3,'Calcs Women No Intervention'!K84,'Calcs Women No Intervention'!K84^2,0,1),'Social care'!$BG$11:$BM$11))/(1+EXP(SUMPRODUCT(CHOOSE({1,2,3,4,5,6,7},'Calcs Women No Intervention'!AN116,'Calcs Women No Intervention'!AN116^2,'Calcs Women No Intervention'!AN116^3,'Calcs Women No Intervention'!K84,'Calcs Women No Intervention'!K84^2,0,1),'Social care'!$BG$11:$BM$11)))</f>
        <v>0.14971323241148227</v>
      </c>
      <c r="M75" s="67">
        <f>EXP(SUMPRODUCT(CHOOSE({1,2,3,4,5,6,7},'Calcs Women No Intervention'!AO116,'Calcs Women No Intervention'!AO116^2,'Calcs Women No Intervention'!AO116^3,'Calcs Women No Intervention'!L84,'Calcs Women No Intervention'!L84^2,0,1),'Social care'!$BG$11:$BM$11))/(1+EXP(SUMPRODUCT(CHOOSE({1,2,3,4,5,6,7},'Calcs Women No Intervention'!AO116,'Calcs Women No Intervention'!AO116^2,'Calcs Women No Intervention'!AO116^3,'Calcs Women No Intervention'!L84,'Calcs Women No Intervention'!L84^2,0,1),'Social care'!$BG$11:$BM$11)))</f>
        <v>0.14933917473766692</v>
      </c>
      <c r="N75" s="67">
        <f>EXP(SUMPRODUCT(CHOOSE({1,2,3,4,5,6,7},'Calcs Women No Intervention'!AP116,'Calcs Women No Intervention'!AP116^2,'Calcs Women No Intervention'!AP116^3,'Calcs Women No Intervention'!M84,'Calcs Women No Intervention'!M84^2,0,1),'Social care'!$BG$11:$BM$11))/(1+EXP(SUMPRODUCT(CHOOSE({1,2,3,4,5,6,7},'Calcs Women No Intervention'!AP116,'Calcs Women No Intervention'!AP116^2,'Calcs Women No Intervention'!AP116^3,'Calcs Women No Intervention'!M84,'Calcs Women No Intervention'!M84^2,0,1),'Social care'!$BG$11:$BM$11)))</f>
        <v>0.14958008464308026</v>
      </c>
      <c r="O75" s="67">
        <f>EXP(SUMPRODUCT(CHOOSE({1,2,3,4,5,6,7},'Calcs Women No Intervention'!AQ116,'Calcs Women No Intervention'!AQ116^2,'Calcs Women No Intervention'!AQ116^3,'Calcs Women No Intervention'!N84,'Calcs Women No Intervention'!N84^2,0,1),'Social care'!$BG$11:$BM$11))/(1+EXP(SUMPRODUCT(CHOOSE({1,2,3,4,5,6,7},'Calcs Women No Intervention'!AQ116,'Calcs Women No Intervention'!AQ116^2,'Calcs Women No Intervention'!AQ116^3,'Calcs Women No Intervention'!N84,'Calcs Women No Intervention'!N84^2,0,1),'Social care'!$BG$11:$BM$11)))</f>
        <v>0.15043705275385286</v>
      </c>
      <c r="P75" s="67">
        <f>EXP(SUMPRODUCT(CHOOSE({1,2,3,4,5,6,7},'Calcs Women No Intervention'!AR116,'Calcs Women No Intervention'!AR116^2,'Calcs Women No Intervention'!AR116^3,'Calcs Women No Intervention'!O84,'Calcs Women No Intervention'!O84^2,0,1),'Social care'!$BG$11:$BM$11))/(1+EXP(SUMPRODUCT(CHOOSE({1,2,3,4,5,6,7},'Calcs Women No Intervention'!AR116,'Calcs Women No Intervention'!AR116^2,'Calcs Women No Intervention'!AR116^3,'Calcs Women No Intervention'!O84,'Calcs Women No Intervention'!O84^2,0,1),'Social care'!$BG$11:$BM$11)))</f>
        <v>0.15191740651956939</v>
      </c>
      <c r="Q75" s="67">
        <f>EXP(SUMPRODUCT(CHOOSE({1,2,3,4,5,6,7},'Calcs Women No Intervention'!AS116,'Calcs Women No Intervention'!AS116^2,'Calcs Women No Intervention'!AS116^3,'Calcs Women No Intervention'!P84,'Calcs Women No Intervention'!P84^2,0,1),'Social care'!$BG$11:$BM$11))/(1+EXP(SUMPRODUCT(CHOOSE({1,2,3,4,5,6,7},'Calcs Women No Intervention'!AS116,'Calcs Women No Intervention'!AS116^2,'Calcs Women No Intervention'!AS116^3,'Calcs Women No Intervention'!P84,'Calcs Women No Intervention'!P84^2,0,1),'Social care'!$BG$11:$BM$11)))</f>
        <v>0.15403473282712382</v>
      </c>
      <c r="R75" s="67">
        <f>EXP(SUMPRODUCT(CHOOSE({1,2,3,4,5,6,7},'Calcs Women No Intervention'!AT116,'Calcs Women No Intervention'!AT116^2,'Calcs Women No Intervention'!AT116^3,'Calcs Women No Intervention'!Q84,'Calcs Women No Intervention'!Q84^2,0,1),'Social care'!$BG$11:$BM$11))/(1+EXP(SUMPRODUCT(CHOOSE({1,2,3,4,5,6,7},'Calcs Women No Intervention'!AT116,'Calcs Women No Intervention'!AT116^2,'Calcs Women No Intervention'!AT116^3,'Calcs Women No Intervention'!Q84,'Calcs Women No Intervention'!Q84^2,0,1),'Social care'!$BG$11:$BM$11)))</f>
        <v>0.15680894482266783</v>
      </c>
      <c r="S75" s="67">
        <f>EXP(SUMPRODUCT(CHOOSE({1,2,3,4,5,6,7},'Calcs Women No Intervention'!AU116,'Calcs Women No Intervention'!AU116^2,'Calcs Women No Intervention'!AU116^3,'Calcs Women No Intervention'!R84,'Calcs Women No Intervention'!R84^2,0,1),'Social care'!$BG$11:$BM$11))/(1+EXP(SUMPRODUCT(CHOOSE({1,2,3,4,5,6,7},'Calcs Women No Intervention'!AU116,'Calcs Women No Intervention'!AU116^2,'Calcs Women No Intervention'!AU116^3,'Calcs Women No Intervention'!R84,'Calcs Women No Intervention'!R84^2,0,1),'Social care'!$BG$11:$BM$11)))</f>
        <v>0.16026638515366143</v>
      </c>
      <c r="T75" s="67">
        <f>EXP(SUMPRODUCT(CHOOSE({1,2,3,4,5,6,7},'Calcs Women No Intervention'!AV116,'Calcs Women No Intervention'!AV116^2,'Calcs Women No Intervention'!AV116^3,'Calcs Women No Intervention'!S84,'Calcs Women No Intervention'!S84^2,0,1),'Social care'!$BG$11:$BM$11))/(1+EXP(SUMPRODUCT(CHOOSE({1,2,3,4,5,6,7},'Calcs Women No Intervention'!AV116,'Calcs Women No Intervention'!AV116^2,'Calcs Women No Intervention'!AV116^3,'Calcs Women No Intervention'!S84,'Calcs Women No Intervention'!S84^2,0,1),'Social care'!$BG$11:$BM$11)))</f>
        <v>0.16443995413308393</v>
      </c>
      <c r="U75" s="67">
        <f>EXP(SUMPRODUCT(CHOOSE({1,2,3,4,5,6,7},'Calcs Women No Intervention'!AW116,'Calcs Women No Intervention'!AW116^2,'Calcs Women No Intervention'!AW116^3,'Calcs Women No Intervention'!T84,'Calcs Women No Intervention'!T84^2,0,1),'Social care'!$BG$11:$BM$11))/(1+EXP(SUMPRODUCT(CHOOSE({1,2,3,4,5,6,7},'Calcs Women No Intervention'!AW116,'Calcs Women No Intervention'!AW116^2,'Calcs Women No Intervention'!AW116^3,'Calcs Women No Intervention'!T84,'Calcs Women No Intervention'!T84^2,0,1),'Social care'!$BG$11:$BM$11)))</f>
        <v>0.16936924675417903</v>
      </c>
      <c r="V75" s="67">
        <f>EXP(SUMPRODUCT(CHOOSE({1,2,3,4,5,6,7},'Calcs Women No Intervention'!AX116,'Calcs Women No Intervention'!AX116^2,'Calcs Women No Intervention'!AX116^3,'Calcs Women No Intervention'!U84,'Calcs Women No Intervention'!U84^2,0,1),'Social care'!$BG$11:$BM$11))/(1+EXP(SUMPRODUCT(CHOOSE({1,2,3,4,5,6,7},'Calcs Women No Intervention'!AX116,'Calcs Women No Intervention'!AX116^2,'Calcs Women No Intervention'!AX116^3,'Calcs Women No Intervention'!U84,'Calcs Women No Intervention'!U84^2,0,1),'Social care'!$BG$11:$BM$11)))</f>
        <v>0.17510067676661378</v>
      </c>
      <c r="W75" s="67">
        <f>EXP(SUMPRODUCT(CHOOSE({1,2,3,4,5,6,7},'Calcs Women No Intervention'!AY116,'Calcs Women No Intervention'!AY116^2,'Calcs Women No Intervention'!AY116^3,'Calcs Women No Intervention'!V84,'Calcs Women No Intervention'!V84^2,0,1),'Social care'!$BG$11:$BM$11))/(1+EXP(SUMPRODUCT(CHOOSE({1,2,3,4,5,6,7},'Calcs Women No Intervention'!AY116,'Calcs Women No Intervention'!AY116^2,'Calcs Women No Intervention'!AY116^3,'Calcs Women No Intervention'!V84,'Calcs Women No Intervention'!V84^2,0,1),'Social care'!$BG$11:$BM$11)))</f>
        <v>0.18168755889386332</v>
      </c>
      <c r="X75" s="67">
        <f>EXP(SUMPRODUCT(CHOOSE({1,2,3,4,5,6,7},'Calcs Women No Intervention'!AZ116,'Calcs Women No Intervention'!AZ116^2,'Calcs Women No Intervention'!AZ116^3,'Calcs Women No Intervention'!W84,'Calcs Women No Intervention'!W84^2,0,1),'Social care'!$BG$11:$BM$11))/(1+EXP(SUMPRODUCT(CHOOSE({1,2,3,4,5,6,7},'Calcs Women No Intervention'!AZ116,'Calcs Women No Intervention'!AZ116^2,'Calcs Women No Intervention'!AZ116^3,'Calcs Women No Intervention'!W84,'Calcs Women No Intervention'!W84^2,0,1),'Social care'!$BG$11:$BM$11)))</f>
        <v>0.18919011149467152</v>
      </c>
      <c r="Y75" s="67">
        <f>EXP(SUMPRODUCT(CHOOSE({1,2,3,4,5,6,7},'Calcs Women No Intervention'!BA116,'Calcs Women No Intervention'!BA116^2,'Calcs Women No Intervention'!BA116^3,'Calcs Women No Intervention'!X84,'Calcs Women No Intervention'!X84^2,0,1),'Social care'!$BG$11:$BM$11))/(1+EXP(SUMPRODUCT(CHOOSE({1,2,3,4,5,6,7},'Calcs Women No Intervention'!BA116,'Calcs Women No Intervention'!BA116^2,'Calcs Women No Intervention'!BA116^3,'Calcs Women No Intervention'!X84,'Calcs Women No Intervention'!X84^2,0,1),'Social care'!$BG$11:$BM$11)))</f>
        <v>0.19767533140125784</v>
      </c>
      <c r="Z75" s="67">
        <f>EXP(SUMPRODUCT(CHOOSE({1,2,3,4,5,6,7},'Calcs Women No Intervention'!BB116,'Calcs Women No Intervention'!BB116^2,'Calcs Women No Intervention'!BB116^3,'Calcs Women No Intervention'!Y84,'Calcs Women No Intervention'!Y84^2,0,1),'Social care'!$BG$11:$BM$11))/(1+EXP(SUMPRODUCT(CHOOSE({1,2,3,4,5,6,7},'Calcs Women No Intervention'!BB116,'Calcs Women No Intervention'!BB116^2,'Calcs Women No Intervention'!BB116^3,'Calcs Women No Intervention'!Y84,'Calcs Women No Intervention'!Y84^2,0,1),'Social care'!$BG$11:$BM$11)))</f>
        <v>0.20721668031895199</v>
      </c>
      <c r="AA75" s="67">
        <f>EXP(SUMPRODUCT(CHOOSE({1,2,3,4,5,6,7},'Calcs Women No Intervention'!BC116,'Calcs Women No Intervention'!BC116^2,'Calcs Women No Intervention'!BC116^3,'Calcs Women No Intervention'!Z84,'Calcs Women No Intervention'!Z84^2,0,1),'Social care'!$BG$11:$BM$11))/(1+EXP(SUMPRODUCT(CHOOSE({1,2,3,4,5,6,7},'Calcs Women No Intervention'!BC116,'Calcs Women No Intervention'!BC116^2,'Calcs Women No Intervention'!BC116^3,'Calcs Women No Intervention'!Z84,'Calcs Women No Intervention'!Z84^2,0,1),'Social care'!$BG$11:$BM$11)))</f>
        <v>0.21789350833926791</v>
      </c>
      <c r="AB75" s="67">
        <f>EXP(SUMPRODUCT(CHOOSE({1,2,3,4,5,6,7},'Calcs Women No Intervention'!BD116,'Calcs Women No Intervention'!BD116^2,'Calcs Women No Intervention'!BD116^3,'Calcs Women No Intervention'!AA84,'Calcs Women No Intervention'!AA84^2,0,1),'Social care'!$BG$11:$BM$11))/(1+EXP(SUMPRODUCT(CHOOSE({1,2,3,4,5,6,7},'Calcs Women No Intervention'!BD116,'Calcs Women No Intervention'!BD116^2,'Calcs Women No Intervention'!BD116^3,'Calcs Women No Intervention'!AA84,'Calcs Women No Intervention'!AA84^2,0,1),'Social care'!$BG$11:$BM$11)))</f>
        <v>0.22979012553309294</v>
      </c>
      <c r="AE75" s="1">
        <v>8</v>
      </c>
      <c r="AF75" s="185"/>
      <c r="AG75" s="185">
        <f>D75*'Calcs Women No Intervention'!D50*HCW_cost_year</f>
        <v>0</v>
      </c>
      <c r="AH75" s="185">
        <f>E75*'Calcs Women No Intervention'!E50*HCW_cost_year</f>
        <v>0</v>
      </c>
      <c r="AI75" s="185">
        <f>F75*'Calcs Women No Intervention'!F50*HCW_cost_year</f>
        <v>0</v>
      </c>
      <c r="AJ75" s="185">
        <f>G75*'Calcs Women No Intervention'!G50*HCW_cost_year</f>
        <v>0</v>
      </c>
      <c r="AK75" s="185">
        <f>H75*'Calcs Women No Intervention'!H50*HCW_cost_year</f>
        <v>0</v>
      </c>
      <c r="AL75" s="185">
        <f>I75*'Calcs Women No Intervention'!I50*HCW_cost_year</f>
        <v>0</v>
      </c>
      <c r="AM75" s="185">
        <f>J75*'Calcs Women No Intervention'!J50*HCW_cost_year</f>
        <v>0</v>
      </c>
      <c r="AN75" s="185">
        <f>K75*'Calcs Women No Intervention'!K50*HCW_cost_year</f>
        <v>0</v>
      </c>
      <c r="AO75" s="185">
        <f>L75*'Calcs Women No Intervention'!L50*HCW_cost_year</f>
        <v>0</v>
      </c>
      <c r="AP75" s="185">
        <f>M75*'Calcs Women No Intervention'!M50*HCW_cost_year</f>
        <v>0</v>
      </c>
      <c r="AQ75" s="185">
        <f>N75*'Calcs Women No Intervention'!N50*HCW_cost_year</f>
        <v>0</v>
      </c>
      <c r="AR75" s="185">
        <f>O75*'Calcs Women No Intervention'!O50*HCW_cost_year</f>
        <v>0</v>
      </c>
      <c r="AS75" s="185">
        <f>P75*'Calcs Women No Intervention'!P50*HCW_cost_year</f>
        <v>0</v>
      </c>
      <c r="AT75" s="185">
        <f>Q75*'Calcs Women No Intervention'!Q50*HCW_cost_year</f>
        <v>0</v>
      </c>
      <c r="AU75" s="185">
        <f>R75*'Calcs Women No Intervention'!R50*HCW_cost_year</f>
        <v>0</v>
      </c>
      <c r="AV75" s="185">
        <f>S75*'Calcs Women No Intervention'!S50*HCW_cost_year</f>
        <v>0</v>
      </c>
      <c r="AW75" s="185">
        <f>T75*'Calcs Women No Intervention'!T50*HCW_cost_year</f>
        <v>0</v>
      </c>
      <c r="AX75" s="185">
        <f>U75*'Calcs Women No Intervention'!U50*HCW_cost_year</f>
        <v>0</v>
      </c>
      <c r="AY75" s="185">
        <f>V75*'Calcs Women No Intervention'!V50*HCW_cost_year</f>
        <v>0</v>
      </c>
      <c r="AZ75" s="185">
        <f>W75*'Calcs Women No Intervention'!W50*HCW_cost_year</f>
        <v>0</v>
      </c>
      <c r="BA75" s="185">
        <f>X75*'Calcs Women No Intervention'!X50*HCW_cost_year</f>
        <v>0</v>
      </c>
      <c r="BB75" s="185">
        <f>Y75*'Calcs Women No Intervention'!Y50*HCW_cost_year</f>
        <v>0</v>
      </c>
      <c r="BC75" s="185">
        <f>Z75*'Calcs Women No Intervention'!Z50*HCW_cost_year</f>
        <v>0</v>
      </c>
      <c r="BD75" s="185">
        <f>AA75*'Calcs Women No Intervention'!AA50*HCW_cost_year</f>
        <v>0</v>
      </c>
      <c r="BE75" s="185">
        <f>AB75*'Calcs Women No Intervention'!AB50*HCW_cost_year</f>
        <v>0</v>
      </c>
    </row>
    <row r="76" spans="2:57" x14ac:dyDescent="0.3">
      <c r="B76" s="1">
        <v>9</v>
      </c>
      <c r="C76" s="67"/>
      <c r="D76" s="67"/>
      <c r="E76" s="67"/>
      <c r="F76" s="67"/>
      <c r="G76" s="67"/>
      <c r="H76" s="67"/>
      <c r="I76" s="67"/>
      <c r="J76" s="67"/>
      <c r="K76" s="67"/>
      <c r="L76" s="67">
        <f>EXP(SUMPRODUCT(CHOOSE({1,2,3,4,5,6,7},'Calcs Women No Intervention'!AN117,'Calcs Women No Intervention'!AN117^2,'Calcs Women No Intervention'!AN117^3,'Calcs Women No Intervention'!K85,'Calcs Women No Intervention'!K85^2,0,1),'Social care'!$BG$11:$BM$11))/(1+EXP(SUMPRODUCT(CHOOSE({1,2,3,4,5,6,7},'Calcs Women No Intervention'!AN117,'Calcs Women No Intervention'!AN117^2,'Calcs Women No Intervention'!AN117^3,'Calcs Women No Intervention'!K85,'Calcs Women No Intervention'!K85^2,0,1),'Social care'!$BG$11:$BM$11)))</f>
        <v>0.15070743011925705</v>
      </c>
      <c r="M76" s="67">
        <f>EXP(SUMPRODUCT(CHOOSE({1,2,3,4,5,6,7},'Calcs Women No Intervention'!AO117,'Calcs Women No Intervention'!AO117^2,'Calcs Women No Intervention'!AO117^3,'Calcs Women No Intervention'!L85,'Calcs Women No Intervention'!L85^2,0,1),'Social care'!$BG$11:$BM$11))/(1+EXP(SUMPRODUCT(CHOOSE({1,2,3,4,5,6,7},'Calcs Women No Intervention'!AO117,'Calcs Women No Intervention'!AO117^2,'Calcs Women No Intervention'!AO117^3,'Calcs Women No Intervention'!L85,'Calcs Women No Intervention'!L85^2,0,1),'Social care'!$BG$11:$BM$11)))</f>
        <v>0.14971323241148227</v>
      </c>
      <c r="N76" s="67">
        <f>EXP(SUMPRODUCT(CHOOSE({1,2,3,4,5,6,7},'Calcs Women No Intervention'!AP117,'Calcs Women No Intervention'!AP117^2,'Calcs Women No Intervention'!AP117^3,'Calcs Women No Intervention'!M85,'Calcs Women No Intervention'!M85^2,0,1),'Social care'!$BG$11:$BM$11))/(1+EXP(SUMPRODUCT(CHOOSE({1,2,3,4,5,6,7},'Calcs Women No Intervention'!AP117,'Calcs Women No Intervention'!AP117^2,'Calcs Women No Intervention'!AP117^3,'Calcs Women No Intervention'!M85,'Calcs Women No Intervention'!M85^2,0,1),'Social care'!$BG$11:$BM$11)))</f>
        <v>0.14933917473766692</v>
      </c>
      <c r="O76" s="67">
        <f>EXP(SUMPRODUCT(CHOOSE({1,2,3,4,5,6,7},'Calcs Women No Intervention'!AQ117,'Calcs Women No Intervention'!AQ117^2,'Calcs Women No Intervention'!AQ117^3,'Calcs Women No Intervention'!N85,'Calcs Women No Intervention'!N85^2,0,1),'Social care'!$BG$11:$BM$11))/(1+EXP(SUMPRODUCT(CHOOSE({1,2,3,4,5,6,7},'Calcs Women No Intervention'!AQ117,'Calcs Women No Intervention'!AQ117^2,'Calcs Women No Intervention'!AQ117^3,'Calcs Women No Intervention'!N85,'Calcs Women No Intervention'!N85^2,0,1),'Social care'!$BG$11:$BM$11)))</f>
        <v>0.14958008464308026</v>
      </c>
      <c r="P76" s="67">
        <f>EXP(SUMPRODUCT(CHOOSE({1,2,3,4,5,6,7},'Calcs Women No Intervention'!AR117,'Calcs Women No Intervention'!AR117^2,'Calcs Women No Intervention'!AR117^3,'Calcs Women No Intervention'!O85,'Calcs Women No Intervention'!O85^2,0,1),'Social care'!$BG$11:$BM$11))/(1+EXP(SUMPRODUCT(CHOOSE({1,2,3,4,5,6,7},'Calcs Women No Intervention'!AR117,'Calcs Women No Intervention'!AR117^2,'Calcs Women No Intervention'!AR117^3,'Calcs Women No Intervention'!O85,'Calcs Women No Intervention'!O85^2,0,1),'Social care'!$BG$11:$BM$11)))</f>
        <v>0.15043705275385286</v>
      </c>
      <c r="Q76" s="67">
        <f>EXP(SUMPRODUCT(CHOOSE({1,2,3,4,5,6,7},'Calcs Women No Intervention'!AS117,'Calcs Women No Intervention'!AS117^2,'Calcs Women No Intervention'!AS117^3,'Calcs Women No Intervention'!P85,'Calcs Women No Intervention'!P85^2,0,1),'Social care'!$BG$11:$BM$11))/(1+EXP(SUMPRODUCT(CHOOSE({1,2,3,4,5,6,7},'Calcs Women No Intervention'!AS117,'Calcs Women No Intervention'!AS117^2,'Calcs Women No Intervention'!AS117^3,'Calcs Women No Intervention'!P85,'Calcs Women No Intervention'!P85^2,0,1),'Social care'!$BG$11:$BM$11)))</f>
        <v>0.15191740651956939</v>
      </c>
      <c r="R76" s="67">
        <f>EXP(SUMPRODUCT(CHOOSE({1,2,3,4,5,6,7},'Calcs Women No Intervention'!AT117,'Calcs Women No Intervention'!AT117^2,'Calcs Women No Intervention'!AT117^3,'Calcs Women No Intervention'!Q85,'Calcs Women No Intervention'!Q85^2,0,1),'Social care'!$BG$11:$BM$11))/(1+EXP(SUMPRODUCT(CHOOSE({1,2,3,4,5,6,7},'Calcs Women No Intervention'!AT117,'Calcs Women No Intervention'!AT117^2,'Calcs Women No Intervention'!AT117^3,'Calcs Women No Intervention'!Q85,'Calcs Women No Intervention'!Q85^2,0,1),'Social care'!$BG$11:$BM$11)))</f>
        <v>0.15403473282712382</v>
      </c>
      <c r="S76" s="67">
        <f>EXP(SUMPRODUCT(CHOOSE({1,2,3,4,5,6,7},'Calcs Women No Intervention'!AU117,'Calcs Women No Intervention'!AU117^2,'Calcs Women No Intervention'!AU117^3,'Calcs Women No Intervention'!R85,'Calcs Women No Intervention'!R85^2,0,1),'Social care'!$BG$11:$BM$11))/(1+EXP(SUMPRODUCT(CHOOSE({1,2,3,4,5,6,7},'Calcs Women No Intervention'!AU117,'Calcs Women No Intervention'!AU117^2,'Calcs Women No Intervention'!AU117^3,'Calcs Women No Intervention'!R85,'Calcs Women No Intervention'!R85^2,0,1),'Social care'!$BG$11:$BM$11)))</f>
        <v>0.15680894482266783</v>
      </c>
      <c r="T76" s="67">
        <f>EXP(SUMPRODUCT(CHOOSE({1,2,3,4,5,6,7},'Calcs Women No Intervention'!AV117,'Calcs Women No Intervention'!AV117^2,'Calcs Women No Intervention'!AV117^3,'Calcs Women No Intervention'!S85,'Calcs Women No Intervention'!S85^2,0,1),'Social care'!$BG$11:$BM$11))/(1+EXP(SUMPRODUCT(CHOOSE({1,2,3,4,5,6,7},'Calcs Women No Intervention'!AV117,'Calcs Women No Intervention'!AV117^2,'Calcs Women No Intervention'!AV117^3,'Calcs Women No Intervention'!S85,'Calcs Women No Intervention'!S85^2,0,1),'Social care'!$BG$11:$BM$11)))</f>
        <v>0.16026638515366143</v>
      </c>
      <c r="U76" s="67">
        <f>EXP(SUMPRODUCT(CHOOSE({1,2,3,4,5,6,7},'Calcs Women No Intervention'!AW117,'Calcs Women No Intervention'!AW117^2,'Calcs Women No Intervention'!AW117^3,'Calcs Women No Intervention'!T85,'Calcs Women No Intervention'!T85^2,0,1),'Social care'!$BG$11:$BM$11))/(1+EXP(SUMPRODUCT(CHOOSE({1,2,3,4,5,6,7},'Calcs Women No Intervention'!AW117,'Calcs Women No Intervention'!AW117^2,'Calcs Women No Intervention'!AW117^3,'Calcs Women No Intervention'!T85,'Calcs Women No Intervention'!T85^2,0,1),'Social care'!$BG$11:$BM$11)))</f>
        <v>0.16443995413308393</v>
      </c>
      <c r="V76" s="67">
        <f>EXP(SUMPRODUCT(CHOOSE({1,2,3,4,5,6,7},'Calcs Women No Intervention'!AX117,'Calcs Women No Intervention'!AX117^2,'Calcs Women No Intervention'!AX117^3,'Calcs Women No Intervention'!U85,'Calcs Women No Intervention'!U85^2,0,1),'Social care'!$BG$11:$BM$11))/(1+EXP(SUMPRODUCT(CHOOSE({1,2,3,4,5,6,7},'Calcs Women No Intervention'!AX117,'Calcs Women No Intervention'!AX117^2,'Calcs Women No Intervention'!AX117^3,'Calcs Women No Intervention'!U85,'Calcs Women No Intervention'!U85^2,0,1),'Social care'!$BG$11:$BM$11)))</f>
        <v>0.16936924675417903</v>
      </c>
      <c r="W76" s="67">
        <f>EXP(SUMPRODUCT(CHOOSE({1,2,3,4,5,6,7},'Calcs Women No Intervention'!AY117,'Calcs Women No Intervention'!AY117^2,'Calcs Women No Intervention'!AY117^3,'Calcs Women No Intervention'!V85,'Calcs Women No Intervention'!V85^2,0,1),'Social care'!$BG$11:$BM$11))/(1+EXP(SUMPRODUCT(CHOOSE({1,2,3,4,5,6,7},'Calcs Women No Intervention'!AY117,'Calcs Women No Intervention'!AY117^2,'Calcs Women No Intervention'!AY117^3,'Calcs Women No Intervention'!V85,'Calcs Women No Intervention'!V85^2,0,1),'Social care'!$BG$11:$BM$11)))</f>
        <v>0.17510067676661378</v>
      </c>
      <c r="X76" s="67">
        <f>EXP(SUMPRODUCT(CHOOSE({1,2,3,4,5,6,7},'Calcs Women No Intervention'!AZ117,'Calcs Women No Intervention'!AZ117^2,'Calcs Women No Intervention'!AZ117^3,'Calcs Women No Intervention'!W85,'Calcs Women No Intervention'!W85^2,0,1),'Social care'!$BG$11:$BM$11))/(1+EXP(SUMPRODUCT(CHOOSE({1,2,3,4,5,6,7},'Calcs Women No Intervention'!AZ117,'Calcs Women No Intervention'!AZ117^2,'Calcs Women No Intervention'!AZ117^3,'Calcs Women No Intervention'!W85,'Calcs Women No Intervention'!W85^2,0,1),'Social care'!$BG$11:$BM$11)))</f>
        <v>0.18168755889386332</v>
      </c>
      <c r="Y76" s="67">
        <f>EXP(SUMPRODUCT(CHOOSE({1,2,3,4,5,6,7},'Calcs Women No Intervention'!BA117,'Calcs Women No Intervention'!BA117^2,'Calcs Women No Intervention'!BA117^3,'Calcs Women No Intervention'!X85,'Calcs Women No Intervention'!X85^2,0,1),'Social care'!$BG$11:$BM$11))/(1+EXP(SUMPRODUCT(CHOOSE({1,2,3,4,5,6,7},'Calcs Women No Intervention'!BA117,'Calcs Women No Intervention'!BA117^2,'Calcs Women No Intervention'!BA117^3,'Calcs Women No Intervention'!X85,'Calcs Women No Intervention'!X85^2,0,1),'Social care'!$BG$11:$BM$11)))</f>
        <v>0.18919011149467152</v>
      </c>
      <c r="Z76" s="67">
        <f>EXP(SUMPRODUCT(CHOOSE({1,2,3,4,5,6,7},'Calcs Women No Intervention'!BB117,'Calcs Women No Intervention'!BB117^2,'Calcs Women No Intervention'!BB117^3,'Calcs Women No Intervention'!Y85,'Calcs Women No Intervention'!Y85^2,0,1),'Social care'!$BG$11:$BM$11))/(1+EXP(SUMPRODUCT(CHOOSE({1,2,3,4,5,6,7},'Calcs Women No Intervention'!BB117,'Calcs Women No Intervention'!BB117^2,'Calcs Women No Intervention'!BB117^3,'Calcs Women No Intervention'!Y85,'Calcs Women No Intervention'!Y85^2,0,1),'Social care'!$BG$11:$BM$11)))</f>
        <v>0.19767533140125784</v>
      </c>
      <c r="AA76" s="67">
        <f>EXP(SUMPRODUCT(CHOOSE({1,2,3,4,5,6,7},'Calcs Women No Intervention'!BC117,'Calcs Women No Intervention'!BC117^2,'Calcs Women No Intervention'!BC117^3,'Calcs Women No Intervention'!Z85,'Calcs Women No Intervention'!Z85^2,0,1),'Social care'!$BG$11:$BM$11))/(1+EXP(SUMPRODUCT(CHOOSE({1,2,3,4,5,6,7},'Calcs Women No Intervention'!BC117,'Calcs Women No Intervention'!BC117^2,'Calcs Women No Intervention'!BC117^3,'Calcs Women No Intervention'!Z85,'Calcs Women No Intervention'!Z85^2,0,1),'Social care'!$BG$11:$BM$11)))</f>
        <v>0.20721668031895199</v>
      </c>
      <c r="AB76" s="67">
        <f>EXP(SUMPRODUCT(CHOOSE({1,2,3,4,5,6,7},'Calcs Women No Intervention'!BD117,'Calcs Women No Intervention'!BD117^2,'Calcs Women No Intervention'!BD117^3,'Calcs Women No Intervention'!AA85,'Calcs Women No Intervention'!AA85^2,0,1),'Social care'!$BG$11:$BM$11))/(1+EXP(SUMPRODUCT(CHOOSE({1,2,3,4,5,6,7},'Calcs Women No Intervention'!BD117,'Calcs Women No Intervention'!BD117^2,'Calcs Women No Intervention'!BD117^3,'Calcs Women No Intervention'!AA85,'Calcs Women No Intervention'!AA85^2,0,1),'Social care'!$BG$11:$BM$11)))</f>
        <v>0.21789350833926791</v>
      </c>
      <c r="AE76" s="1">
        <v>9</v>
      </c>
      <c r="AF76" s="185"/>
      <c r="AG76" s="185">
        <f>D76*'Calcs Women No Intervention'!D51*HCW_cost_year</f>
        <v>0</v>
      </c>
      <c r="AH76" s="185">
        <f>E76*'Calcs Women No Intervention'!E51*HCW_cost_year</f>
        <v>0</v>
      </c>
      <c r="AI76" s="185">
        <f>F76*'Calcs Women No Intervention'!F51*HCW_cost_year</f>
        <v>0</v>
      </c>
      <c r="AJ76" s="185">
        <f>G76*'Calcs Women No Intervention'!G51*HCW_cost_year</f>
        <v>0</v>
      </c>
      <c r="AK76" s="185">
        <f>H76*'Calcs Women No Intervention'!H51*HCW_cost_year</f>
        <v>0</v>
      </c>
      <c r="AL76" s="185">
        <f>I76*'Calcs Women No Intervention'!I51*HCW_cost_year</f>
        <v>0</v>
      </c>
      <c r="AM76" s="185">
        <f>J76*'Calcs Women No Intervention'!J51*HCW_cost_year</f>
        <v>0</v>
      </c>
      <c r="AN76" s="185">
        <f>K76*'Calcs Women No Intervention'!K51*HCW_cost_year</f>
        <v>0</v>
      </c>
      <c r="AO76" s="185">
        <f>L76*'Calcs Women No Intervention'!L51*HCW_cost_year</f>
        <v>0</v>
      </c>
      <c r="AP76" s="185">
        <f>M76*'Calcs Women No Intervention'!M51*HCW_cost_year</f>
        <v>0</v>
      </c>
      <c r="AQ76" s="185">
        <f>N76*'Calcs Women No Intervention'!N51*HCW_cost_year</f>
        <v>0</v>
      </c>
      <c r="AR76" s="185">
        <f>O76*'Calcs Women No Intervention'!O51*HCW_cost_year</f>
        <v>0</v>
      </c>
      <c r="AS76" s="185">
        <f>P76*'Calcs Women No Intervention'!P51*HCW_cost_year</f>
        <v>0</v>
      </c>
      <c r="AT76" s="185">
        <f>Q76*'Calcs Women No Intervention'!Q51*HCW_cost_year</f>
        <v>0</v>
      </c>
      <c r="AU76" s="185">
        <f>R76*'Calcs Women No Intervention'!R51*HCW_cost_year</f>
        <v>0</v>
      </c>
      <c r="AV76" s="185">
        <f>S76*'Calcs Women No Intervention'!S51*HCW_cost_year</f>
        <v>0</v>
      </c>
      <c r="AW76" s="185">
        <f>T76*'Calcs Women No Intervention'!T51*HCW_cost_year</f>
        <v>0</v>
      </c>
      <c r="AX76" s="185">
        <f>U76*'Calcs Women No Intervention'!U51*HCW_cost_year</f>
        <v>0</v>
      </c>
      <c r="AY76" s="185">
        <f>V76*'Calcs Women No Intervention'!V51*HCW_cost_year</f>
        <v>0</v>
      </c>
      <c r="AZ76" s="185">
        <f>W76*'Calcs Women No Intervention'!W51*HCW_cost_year</f>
        <v>0</v>
      </c>
      <c r="BA76" s="185">
        <f>X76*'Calcs Women No Intervention'!X51*HCW_cost_year</f>
        <v>0</v>
      </c>
      <c r="BB76" s="185">
        <f>Y76*'Calcs Women No Intervention'!Y51*HCW_cost_year</f>
        <v>0</v>
      </c>
      <c r="BC76" s="185">
        <f>Z76*'Calcs Women No Intervention'!Z51*HCW_cost_year</f>
        <v>0</v>
      </c>
      <c r="BD76" s="185">
        <f>AA76*'Calcs Women No Intervention'!AA51*HCW_cost_year</f>
        <v>0</v>
      </c>
      <c r="BE76" s="185">
        <f>AB76*'Calcs Women No Intervention'!AB51*HCW_cost_year</f>
        <v>0</v>
      </c>
    </row>
    <row r="77" spans="2:57" x14ac:dyDescent="0.3">
      <c r="B77" s="1">
        <v>10</v>
      </c>
      <c r="C77" s="67"/>
      <c r="D77" s="67"/>
      <c r="E77" s="67"/>
      <c r="F77" s="67"/>
      <c r="G77" s="67"/>
      <c r="H77" s="67"/>
      <c r="I77" s="67"/>
      <c r="J77" s="67"/>
      <c r="K77" s="67"/>
      <c r="L77" s="67"/>
      <c r="M77" s="67">
        <f>EXP(SUMPRODUCT(CHOOSE({1,2,3,4,5,6,7},'Calcs Women No Intervention'!AO118,'Calcs Women No Intervention'!AO118^2,'Calcs Women No Intervention'!AO118^3,'Calcs Women No Intervention'!L86,'Calcs Women No Intervention'!L86^2,0,1),'Social care'!$BG$11:$BM$11))/(1+EXP(SUMPRODUCT(CHOOSE({1,2,3,4,5,6,7},'Calcs Women No Intervention'!AO118,'Calcs Women No Intervention'!AO118^2,'Calcs Women No Intervention'!AO118^3,'Calcs Women No Intervention'!L86,'Calcs Women No Intervention'!L86^2,0,1),'Social care'!$BG$11:$BM$11)))</f>
        <v>0.15070743011925705</v>
      </c>
      <c r="N77" s="67">
        <f>EXP(SUMPRODUCT(CHOOSE({1,2,3,4,5,6,7},'Calcs Women No Intervention'!AP118,'Calcs Women No Intervention'!AP118^2,'Calcs Women No Intervention'!AP118^3,'Calcs Women No Intervention'!M86,'Calcs Women No Intervention'!M86^2,0,1),'Social care'!$BG$11:$BM$11))/(1+EXP(SUMPRODUCT(CHOOSE({1,2,3,4,5,6,7},'Calcs Women No Intervention'!AP118,'Calcs Women No Intervention'!AP118^2,'Calcs Women No Intervention'!AP118^3,'Calcs Women No Intervention'!M86,'Calcs Women No Intervention'!M86^2,0,1),'Social care'!$BG$11:$BM$11)))</f>
        <v>0.14971323241148227</v>
      </c>
      <c r="O77" s="67">
        <f>EXP(SUMPRODUCT(CHOOSE({1,2,3,4,5,6,7},'Calcs Women No Intervention'!AQ118,'Calcs Women No Intervention'!AQ118^2,'Calcs Women No Intervention'!AQ118^3,'Calcs Women No Intervention'!N86,'Calcs Women No Intervention'!N86^2,0,1),'Social care'!$BG$11:$BM$11))/(1+EXP(SUMPRODUCT(CHOOSE({1,2,3,4,5,6,7},'Calcs Women No Intervention'!AQ118,'Calcs Women No Intervention'!AQ118^2,'Calcs Women No Intervention'!AQ118^3,'Calcs Women No Intervention'!N86,'Calcs Women No Intervention'!N86^2,0,1),'Social care'!$BG$11:$BM$11)))</f>
        <v>0.14933917473766692</v>
      </c>
      <c r="P77" s="67">
        <f>EXP(SUMPRODUCT(CHOOSE({1,2,3,4,5,6,7},'Calcs Women No Intervention'!AR118,'Calcs Women No Intervention'!AR118^2,'Calcs Women No Intervention'!AR118^3,'Calcs Women No Intervention'!O86,'Calcs Women No Intervention'!O86^2,0,1),'Social care'!$BG$11:$BM$11))/(1+EXP(SUMPRODUCT(CHOOSE({1,2,3,4,5,6,7},'Calcs Women No Intervention'!AR118,'Calcs Women No Intervention'!AR118^2,'Calcs Women No Intervention'!AR118^3,'Calcs Women No Intervention'!O86,'Calcs Women No Intervention'!O86^2,0,1),'Social care'!$BG$11:$BM$11)))</f>
        <v>0.14958008464308026</v>
      </c>
      <c r="Q77" s="67">
        <f>EXP(SUMPRODUCT(CHOOSE({1,2,3,4,5,6,7},'Calcs Women No Intervention'!AS118,'Calcs Women No Intervention'!AS118^2,'Calcs Women No Intervention'!AS118^3,'Calcs Women No Intervention'!P86,'Calcs Women No Intervention'!P86^2,0,1),'Social care'!$BG$11:$BM$11))/(1+EXP(SUMPRODUCT(CHOOSE({1,2,3,4,5,6,7},'Calcs Women No Intervention'!AS118,'Calcs Women No Intervention'!AS118^2,'Calcs Women No Intervention'!AS118^3,'Calcs Women No Intervention'!P86,'Calcs Women No Intervention'!P86^2,0,1),'Social care'!$BG$11:$BM$11)))</f>
        <v>0.15043705275385286</v>
      </c>
      <c r="R77" s="67">
        <f>EXP(SUMPRODUCT(CHOOSE({1,2,3,4,5,6,7},'Calcs Women No Intervention'!AT118,'Calcs Women No Intervention'!AT118^2,'Calcs Women No Intervention'!AT118^3,'Calcs Women No Intervention'!Q86,'Calcs Women No Intervention'!Q86^2,0,1),'Social care'!$BG$11:$BM$11))/(1+EXP(SUMPRODUCT(CHOOSE({1,2,3,4,5,6,7},'Calcs Women No Intervention'!AT118,'Calcs Women No Intervention'!AT118^2,'Calcs Women No Intervention'!AT118^3,'Calcs Women No Intervention'!Q86,'Calcs Women No Intervention'!Q86^2,0,1),'Social care'!$BG$11:$BM$11)))</f>
        <v>0.15191740651956939</v>
      </c>
      <c r="S77" s="67">
        <f>EXP(SUMPRODUCT(CHOOSE({1,2,3,4,5,6,7},'Calcs Women No Intervention'!AU118,'Calcs Women No Intervention'!AU118^2,'Calcs Women No Intervention'!AU118^3,'Calcs Women No Intervention'!R86,'Calcs Women No Intervention'!R86^2,0,1),'Social care'!$BG$11:$BM$11))/(1+EXP(SUMPRODUCT(CHOOSE({1,2,3,4,5,6,7},'Calcs Women No Intervention'!AU118,'Calcs Women No Intervention'!AU118^2,'Calcs Women No Intervention'!AU118^3,'Calcs Women No Intervention'!R86,'Calcs Women No Intervention'!R86^2,0,1),'Social care'!$BG$11:$BM$11)))</f>
        <v>0.15403473282712382</v>
      </c>
      <c r="T77" s="67">
        <f>EXP(SUMPRODUCT(CHOOSE({1,2,3,4,5,6,7},'Calcs Women No Intervention'!AV118,'Calcs Women No Intervention'!AV118^2,'Calcs Women No Intervention'!AV118^3,'Calcs Women No Intervention'!S86,'Calcs Women No Intervention'!S86^2,0,1),'Social care'!$BG$11:$BM$11))/(1+EXP(SUMPRODUCT(CHOOSE({1,2,3,4,5,6,7},'Calcs Women No Intervention'!AV118,'Calcs Women No Intervention'!AV118^2,'Calcs Women No Intervention'!AV118^3,'Calcs Women No Intervention'!S86,'Calcs Women No Intervention'!S86^2,0,1),'Social care'!$BG$11:$BM$11)))</f>
        <v>0.15680894482266783</v>
      </c>
      <c r="U77" s="67">
        <f>EXP(SUMPRODUCT(CHOOSE({1,2,3,4,5,6,7},'Calcs Women No Intervention'!AW118,'Calcs Women No Intervention'!AW118^2,'Calcs Women No Intervention'!AW118^3,'Calcs Women No Intervention'!T86,'Calcs Women No Intervention'!T86^2,0,1),'Social care'!$BG$11:$BM$11))/(1+EXP(SUMPRODUCT(CHOOSE({1,2,3,4,5,6,7},'Calcs Women No Intervention'!AW118,'Calcs Women No Intervention'!AW118^2,'Calcs Women No Intervention'!AW118^3,'Calcs Women No Intervention'!T86,'Calcs Women No Intervention'!T86^2,0,1),'Social care'!$BG$11:$BM$11)))</f>
        <v>0.16026638515366143</v>
      </c>
      <c r="V77" s="67">
        <f>EXP(SUMPRODUCT(CHOOSE({1,2,3,4,5,6,7},'Calcs Women No Intervention'!AX118,'Calcs Women No Intervention'!AX118^2,'Calcs Women No Intervention'!AX118^3,'Calcs Women No Intervention'!U86,'Calcs Women No Intervention'!U86^2,0,1),'Social care'!$BG$11:$BM$11))/(1+EXP(SUMPRODUCT(CHOOSE({1,2,3,4,5,6,7},'Calcs Women No Intervention'!AX118,'Calcs Women No Intervention'!AX118^2,'Calcs Women No Intervention'!AX118^3,'Calcs Women No Intervention'!U86,'Calcs Women No Intervention'!U86^2,0,1),'Social care'!$BG$11:$BM$11)))</f>
        <v>0.16443995413308393</v>
      </c>
      <c r="W77" s="67">
        <f>EXP(SUMPRODUCT(CHOOSE({1,2,3,4,5,6,7},'Calcs Women No Intervention'!AY118,'Calcs Women No Intervention'!AY118^2,'Calcs Women No Intervention'!AY118^3,'Calcs Women No Intervention'!V86,'Calcs Women No Intervention'!V86^2,0,1),'Social care'!$BG$11:$BM$11))/(1+EXP(SUMPRODUCT(CHOOSE({1,2,3,4,5,6,7},'Calcs Women No Intervention'!AY118,'Calcs Women No Intervention'!AY118^2,'Calcs Women No Intervention'!AY118^3,'Calcs Women No Intervention'!V86,'Calcs Women No Intervention'!V86^2,0,1),'Social care'!$BG$11:$BM$11)))</f>
        <v>0.16936924675417903</v>
      </c>
      <c r="X77" s="67">
        <f>EXP(SUMPRODUCT(CHOOSE({1,2,3,4,5,6,7},'Calcs Women No Intervention'!AZ118,'Calcs Women No Intervention'!AZ118^2,'Calcs Women No Intervention'!AZ118^3,'Calcs Women No Intervention'!W86,'Calcs Women No Intervention'!W86^2,0,1),'Social care'!$BG$11:$BM$11))/(1+EXP(SUMPRODUCT(CHOOSE({1,2,3,4,5,6,7},'Calcs Women No Intervention'!AZ118,'Calcs Women No Intervention'!AZ118^2,'Calcs Women No Intervention'!AZ118^3,'Calcs Women No Intervention'!W86,'Calcs Women No Intervention'!W86^2,0,1),'Social care'!$BG$11:$BM$11)))</f>
        <v>0.17510067676661378</v>
      </c>
      <c r="Y77" s="67">
        <f>EXP(SUMPRODUCT(CHOOSE({1,2,3,4,5,6,7},'Calcs Women No Intervention'!BA118,'Calcs Women No Intervention'!BA118^2,'Calcs Women No Intervention'!BA118^3,'Calcs Women No Intervention'!X86,'Calcs Women No Intervention'!X86^2,0,1),'Social care'!$BG$11:$BM$11))/(1+EXP(SUMPRODUCT(CHOOSE({1,2,3,4,5,6,7},'Calcs Women No Intervention'!BA118,'Calcs Women No Intervention'!BA118^2,'Calcs Women No Intervention'!BA118^3,'Calcs Women No Intervention'!X86,'Calcs Women No Intervention'!X86^2,0,1),'Social care'!$BG$11:$BM$11)))</f>
        <v>0.18168755889386332</v>
      </c>
      <c r="Z77" s="67">
        <f>EXP(SUMPRODUCT(CHOOSE({1,2,3,4,5,6,7},'Calcs Women No Intervention'!BB118,'Calcs Women No Intervention'!BB118^2,'Calcs Women No Intervention'!BB118^3,'Calcs Women No Intervention'!Y86,'Calcs Women No Intervention'!Y86^2,0,1),'Social care'!$BG$11:$BM$11))/(1+EXP(SUMPRODUCT(CHOOSE({1,2,3,4,5,6,7},'Calcs Women No Intervention'!BB118,'Calcs Women No Intervention'!BB118^2,'Calcs Women No Intervention'!BB118^3,'Calcs Women No Intervention'!Y86,'Calcs Women No Intervention'!Y86^2,0,1),'Social care'!$BG$11:$BM$11)))</f>
        <v>0.18919011149467152</v>
      </c>
      <c r="AA77" s="67">
        <f>EXP(SUMPRODUCT(CHOOSE({1,2,3,4,5,6,7},'Calcs Women No Intervention'!BC118,'Calcs Women No Intervention'!BC118^2,'Calcs Women No Intervention'!BC118^3,'Calcs Women No Intervention'!Z86,'Calcs Women No Intervention'!Z86^2,0,1),'Social care'!$BG$11:$BM$11))/(1+EXP(SUMPRODUCT(CHOOSE({1,2,3,4,5,6,7},'Calcs Women No Intervention'!BC118,'Calcs Women No Intervention'!BC118^2,'Calcs Women No Intervention'!BC118^3,'Calcs Women No Intervention'!Z86,'Calcs Women No Intervention'!Z86^2,0,1),'Social care'!$BG$11:$BM$11)))</f>
        <v>0.19767533140125784</v>
      </c>
      <c r="AB77" s="67">
        <f>EXP(SUMPRODUCT(CHOOSE({1,2,3,4,5,6,7},'Calcs Women No Intervention'!BD118,'Calcs Women No Intervention'!BD118^2,'Calcs Women No Intervention'!BD118^3,'Calcs Women No Intervention'!AA86,'Calcs Women No Intervention'!AA86^2,0,1),'Social care'!$BG$11:$BM$11))/(1+EXP(SUMPRODUCT(CHOOSE({1,2,3,4,5,6,7},'Calcs Women No Intervention'!BD118,'Calcs Women No Intervention'!BD118^2,'Calcs Women No Intervention'!BD118^3,'Calcs Women No Intervention'!AA86,'Calcs Women No Intervention'!AA86^2,0,1),'Social care'!$BG$11:$BM$11)))</f>
        <v>0.20721668031895199</v>
      </c>
      <c r="AE77" s="1">
        <v>10</v>
      </c>
      <c r="AF77" s="185"/>
      <c r="AG77" s="185">
        <f>D77*'Calcs Women No Intervention'!D52*HCW_cost_year</f>
        <v>0</v>
      </c>
      <c r="AH77" s="185">
        <f>E77*'Calcs Women No Intervention'!E52*HCW_cost_year</f>
        <v>0</v>
      </c>
      <c r="AI77" s="185">
        <f>F77*'Calcs Women No Intervention'!F52*HCW_cost_year</f>
        <v>0</v>
      </c>
      <c r="AJ77" s="185">
        <f>G77*'Calcs Women No Intervention'!G52*HCW_cost_year</f>
        <v>0</v>
      </c>
      <c r="AK77" s="185">
        <f>H77*'Calcs Women No Intervention'!H52*HCW_cost_year</f>
        <v>0</v>
      </c>
      <c r="AL77" s="185">
        <f>I77*'Calcs Women No Intervention'!I52*HCW_cost_year</f>
        <v>0</v>
      </c>
      <c r="AM77" s="185">
        <f>J77*'Calcs Women No Intervention'!J52*HCW_cost_year</f>
        <v>0</v>
      </c>
      <c r="AN77" s="185">
        <f>K77*'Calcs Women No Intervention'!K52*HCW_cost_year</f>
        <v>0</v>
      </c>
      <c r="AO77" s="185">
        <f>L77*'Calcs Women No Intervention'!L52*HCW_cost_year</f>
        <v>0</v>
      </c>
      <c r="AP77" s="185">
        <f>M77*'Calcs Women No Intervention'!M52*HCW_cost_year</f>
        <v>0</v>
      </c>
      <c r="AQ77" s="185">
        <f>N77*'Calcs Women No Intervention'!N52*HCW_cost_year</f>
        <v>0</v>
      </c>
      <c r="AR77" s="185">
        <f>O77*'Calcs Women No Intervention'!O52*HCW_cost_year</f>
        <v>0</v>
      </c>
      <c r="AS77" s="185">
        <f>P77*'Calcs Women No Intervention'!P52*HCW_cost_year</f>
        <v>0</v>
      </c>
      <c r="AT77" s="185">
        <f>Q77*'Calcs Women No Intervention'!Q52*HCW_cost_year</f>
        <v>0</v>
      </c>
      <c r="AU77" s="185">
        <f>R77*'Calcs Women No Intervention'!R52*HCW_cost_year</f>
        <v>0</v>
      </c>
      <c r="AV77" s="185">
        <f>S77*'Calcs Women No Intervention'!S52*HCW_cost_year</f>
        <v>0</v>
      </c>
      <c r="AW77" s="185">
        <f>T77*'Calcs Women No Intervention'!T52*HCW_cost_year</f>
        <v>0</v>
      </c>
      <c r="AX77" s="185">
        <f>U77*'Calcs Women No Intervention'!U52*HCW_cost_year</f>
        <v>0</v>
      </c>
      <c r="AY77" s="185">
        <f>V77*'Calcs Women No Intervention'!V52*HCW_cost_year</f>
        <v>0</v>
      </c>
      <c r="AZ77" s="185">
        <f>W77*'Calcs Women No Intervention'!W52*HCW_cost_year</f>
        <v>0</v>
      </c>
      <c r="BA77" s="185">
        <f>X77*'Calcs Women No Intervention'!X52*HCW_cost_year</f>
        <v>0</v>
      </c>
      <c r="BB77" s="185">
        <f>Y77*'Calcs Women No Intervention'!Y52*HCW_cost_year</f>
        <v>0</v>
      </c>
      <c r="BC77" s="185">
        <f>Z77*'Calcs Women No Intervention'!Z52*HCW_cost_year</f>
        <v>0</v>
      </c>
      <c r="BD77" s="185">
        <f>AA77*'Calcs Women No Intervention'!AA52*HCW_cost_year</f>
        <v>0</v>
      </c>
      <c r="BE77" s="185">
        <f>AB77*'Calcs Women No Intervention'!AB52*HCW_cost_year</f>
        <v>0</v>
      </c>
    </row>
    <row r="78" spans="2:57" x14ac:dyDescent="0.3">
      <c r="B78" s="1">
        <v>11</v>
      </c>
      <c r="C78" s="67"/>
      <c r="D78" s="67"/>
      <c r="E78" s="67"/>
      <c r="F78" s="67"/>
      <c r="G78" s="67"/>
      <c r="H78" s="67"/>
      <c r="I78" s="67"/>
      <c r="J78" s="67"/>
      <c r="K78" s="67"/>
      <c r="L78" s="67"/>
      <c r="M78" s="67"/>
      <c r="N78" s="67">
        <f>EXP(SUMPRODUCT(CHOOSE({1,2,3,4,5,6,7},'Calcs Women No Intervention'!AP119,'Calcs Women No Intervention'!AP119^2,'Calcs Women No Intervention'!AP119^3,'Calcs Women No Intervention'!M87,'Calcs Women No Intervention'!M87^2,0,1),'Social care'!$BG$11:$BM$11))/(1+EXP(SUMPRODUCT(CHOOSE({1,2,3,4,5,6,7},'Calcs Women No Intervention'!AP119,'Calcs Women No Intervention'!AP119^2,'Calcs Women No Intervention'!AP119^3,'Calcs Women No Intervention'!M87,'Calcs Women No Intervention'!M87^2,0,1),'Social care'!$BG$11:$BM$11)))</f>
        <v>0.15070743011925705</v>
      </c>
      <c r="O78" s="67">
        <f>EXP(SUMPRODUCT(CHOOSE({1,2,3,4,5,6,7},'Calcs Women No Intervention'!AQ119,'Calcs Women No Intervention'!AQ119^2,'Calcs Women No Intervention'!AQ119^3,'Calcs Women No Intervention'!N87,'Calcs Women No Intervention'!N87^2,0,1),'Social care'!$BG$11:$BM$11))/(1+EXP(SUMPRODUCT(CHOOSE({1,2,3,4,5,6,7},'Calcs Women No Intervention'!AQ119,'Calcs Women No Intervention'!AQ119^2,'Calcs Women No Intervention'!AQ119^3,'Calcs Women No Intervention'!N87,'Calcs Women No Intervention'!N87^2,0,1),'Social care'!$BG$11:$BM$11)))</f>
        <v>0.14971323241148227</v>
      </c>
      <c r="P78" s="67">
        <f>EXP(SUMPRODUCT(CHOOSE({1,2,3,4,5,6,7},'Calcs Women No Intervention'!AR119,'Calcs Women No Intervention'!AR119^2,'Calcs Women No Intervention'!AR119^3,'Calcs Women No Intervention'!O87,'Calcs Women No Intervention'!O87^2,0,1),'Social care'!$BG$11:$BM$11))/(1+EXP(SUMPRODUCT(CHOOSE({1,2,3,4,5,6,7},'Calcs Women No Intervention'!AR119,'Calcs Women No Intervention'!AR119^2,'Calcs Women No Intervention'!AR119^3,'Calcs Women No Intervention'!O87,'Calcs Women No Intervention'!O87^2,0,1),'Social care'!$BG$11:$BM$11)))</f>
        <v>0.14933917473766692</v>
      </c>
      <c r="Q78" s="67">
        <f>EXP(SUMPRODUCT(CHOOSE({1,2,3,4,5,6,7},'Calcs Women No Intervention'!AS119,'Calcs Women No Intervention'!AS119^2,'Calcs Women No Intervention'!AS119^3,'Calcs Women No Intervention'!P87,'Calcs Women No Intervention'!P87^2,0,1),'Social care'!$BG$11:$BM$11))/(1+EXP(SUMPRODUCT(CHOOSE({1,2,3,4,5,6,7},'Calcs Women No Intervention'!AS119,'Calcs Women No Intervention'!AS119^2,'Calcs Women No Intervention'!AS119^3,'Calcs Women No Intervention'!P87,'Calcs Women No Intervention'!P87^2,0,1),'Social care'!$BG$11:$BM$11)))</f>
        <v>0.14958008464308026</v>
      </c>
      <c r="R78" s="67">
        <f>EXP(SUMPRODUCT(CHOOSE({1,2,3,4,5,6,7},'Calcs Women No Intervention'!AT119,'Calcs Women No Intervention'!AT119^2,'Calcs Women No Intervention'!AT119^3,'Calcs Women No Intervention'!Q87,'Calcs Women No Intervention'!Q87^2,0,1),'Social care'!$BG$11:$BM$11))/(1+EXP(SUMPRODUCT(CHOOSE({1,2,3,4,5,6,7},'Calcs Women No Intervention'!AT119,'Calcs Women No Intervention'!AT119^2,'Calcs Women No Intervention'!AT119^3,'Calcs Women No Intervention'!Q87,'Calcs Women No Intervention'!Q87^2,0,1),'Social care'!$BG$11:$BM$11)))</f>
        <v>0.15043705275385286</v>
      </c>
      <c r="S78" s="67">
        <f>EXP(SUMPRODUCT(CHOOSE({1,2,3,4,5,6,7},'Calcs Women No Intervention'!AU119,'Calcs Women No Intervention'!AU119^2,'Calcs Women No Intervention'!AU119^3,'Calcs Women No Intervention'!R87,'Calcs Women No Intervention'!R87^2,0,1),'Social care'!$BG$11:$BM$11))/(1+EXP(SUMPRODUCT(CHOOSE({1,2,3,4,5,6,7},'Calcs Women No Intervention'!AU119,'Calcs Women No Intervention'!AU119^2,'Calcs Women No Intervention'!AU119^3,'Calcs Women No Intervention'!R87,'Calcs Women No Intervention'!R87^2,0,1),'Social care'!$BG$11:$BM$11)))</f>
        <v>0.15191740651956939</v>
      </c>
      <c r="T78" s="67">
        <f>EXP(SUMPRODUCT(CHOOSE({1,2,3,4,5,6,7},'Calcs Women No Intervention'!AV119,'Calcs Women No Intervention'!AV119^2,'Calcs Women No Intervention'!AV119^3,'Calcs Women No Intervention'!S87,'Calcs Women No Intervention'!S87^2,0,1),'Social care'!$BG$11:$BM$11))/(1+EXP(SUMPRODUCT(CHOOSE({1,2,3,4,5,6,7},'Calcs Women No Intervention'!AV119,'Calcs Women No Intervention'!AV119^2,'Calcs Women No Intervention'!AV119^3,'Calcs Women No Intervention'!S87,'Calcs Women No Intervention'!S87^2,0,1),'Social care'!$BG$11:$BM$11)))</f>
        <v>0.15403473282712382</v>
      </c>
      <c r="U78" s="67">
        <f>EXP(SUMPRODUCT(CHOOSE({1,2,3,4,5,6,7},'Calcs Women No Intervention'!AW119,'Calcs Women No Intervention'!AW119^2,'Calcs Women No Intervention'!AW119^3,'Calcs Women No Intervention'!T87,'Calcs Women No Intervention'!T87^2,0,1),'Social care'!$BG$11:$BM$11))/(1+EXP(SUMPRODUCT(CHOOSE({1,2,3,4,5,6,7},'Calcs Women No Intervention'!AW119,'Calcs Women No Intervention'!AW119^2,'Calcs Women No Intervention'!AW119^3,'Calcs Women No Intervention'!T87,'Calcs Women No Intervention'!T87^2,0,1),'Social care'!$BG$11:$BM$11)))</f>
        <v>0.15680894482266783</v>
      </c>
      <c r="V78" s="67">
        <f>EXP(SUMPRODUCT(CHOOSE({1,2,3,4,5,6,7},'Calcs Women No Intervention'!AX119,'Calcs Women No Intervention'!AX119^2,'Calcs Women No Intervention'!AX119^3,'Calcs Women No Intervention'!U87,'Calcs Women No Intervention'!U87^2,0,1),'Social care'!$BG$11:$BM$11))/(1+EXP(SUMPRODUCT(CHOOSE({1,2,3,4,5,6,7},'Calcs Women No Intervention'!AX119,'Calcs Women No Intervention'!AX119^2,'Calcs Women No Intervention'!AX119^3,'Calcs Women No Intervention'!U87,'Calcs Women No Intervention'!U87^2,0,1),'Social care'!$BG$11:$BM$11)))</f>
        <v>0.16026638515366143</v>
      </c>
      <c r="W78" s="67">
        <f>EXP(SUMPRODUCT(CHOOSE({1,2,3,4,5,6,7},'Calcs Women No Intervention'!AY119,'Calcs Women No Intervention'!AY119^2,'Calcs Women No Intervention'!AY119^3,'Calcs Women No Intervention'!V87,'Calcs Women No Intervention'!V87^2,0,1),'Social care'!$BG$11:$BM$11))/(1+EXP(SUMPRODUCT(CHOOSE({1,2,3,4,5,6,7},'Calcs Women No Intervention'!AY119,'Calcs Women No Intervention'!AY119^2,'Calcs Women No Intervention'!AY119^3,'Calcs Women No Intervention'!V87,'Calcs Women No Intervention'!V87^2,0,1),'Social care'!$BG$11:$BM$11)))</f>
        <v>0.16443995413308393</v>
      </c>
      <c r="X78" s="67">
        <f>EXP(SUMPRODUCT(CHOOSE({1,2,3,4,5,6,7},'Calcs Women No Intervention'!AZ119,'Calcs Women No Intervention'!AZ119^2,'Calcs Women No Intervention'!AZ119^3,'Calcs Women No Intervention'!W87,'Calcs Women No Intervention'!W87^2,0,1),'Social care'!$BG$11:$BM$11))/(1+EXP(SUMPRODUCT(CHOOSE({1,2,3,4,5,6,7},'Calcs Women No Intervention'!AZ119,'Calcs Women No Intervention'!AZ119^2,'Calcs Women No Intervention'!AZ119^3,'Calcs Women No Intervention'!W87,'Calcs Women No Intervention'!W87^2,0,1),'Social care'!$BG$11:$BM$11)))</f>
        <v>0.16936924675417903</v>
      </c>
      <c r="Y78" s="67">
        <f>EXP(SUMPRODUCT(CHOOSE({1,2,3,4,5,6,7},'Calcs Women No Intervention'!BA119,'Calcs Women No Intervention'!BA119^2,'Calcs Women No Intervention'!BA119^3,'Calcs Women No Intervention'!X87,'Calcs Women No Intervention'!X87^2,0,1),'Social care'!$BG$11:$BM$11))/(1+EXP(SUMPRODUCT(CHOOSE({1,2,3,4,5,6,7},'Calcs Women No Intervention'!BA119,'Calcs Women No Intervention'!BA119^2,'Calcs Women No Intervention'!BA119^3,'Calcs Women No Intervention'!X87,'Calcs Women No Intervention'!X87^2,0,1),'Social care'!$BG$11:$BM$11)))</f>
        <v>0.17510067676661378</v>
      </c>
      <c r="Z78" s="67">
        <f>EXP(SUMPRODUCT(CHOOSE({1,2,3,4,5,6,7},'Calcs Women No Intervention'!BB119,'Calcs Women No Intervention'!BB119^2,'Calcs Women No Intervention'!BB119^3,'Calcs Women No Intervention'!Y87,'Calcs Women No Intervention'!Y87^2,0,1),'Social care'!$BG$11:$BM$11))/(1+EXP(SUMPRODUCT(CHOOSE({1,2,3,4,5,6,7},'Calcs Women No Intervention'!BB119,'Calcs Women No Intervention'!BB119^2,'Calcs Women No Intervention'!BB119^3,'Calcs Women No Intervention'!Y87,'Calcs Women No Intervention'!Y87^2,0,1),'Social care'!$BG$11:$BM$11)))</f>
        <v>0.18168755889386332</v>
      </c>
      <c r="AA78" s="67">
        <f>EXP(SUMPRODUCT(CHOOSE({1,2,3,4,5,6,7},'Calcs Women No Intervention'!BC119,'Calcs Women No Intervention'!BC119^2,'Calcs Women No Intervention'!BC119^3,'Calcs Women No Intervention'!Z87,'Calcs Women No Intervention'!Z87^2,0,1),'Social care'!$BG$11:$BM$11))/(1+EXP(SUMPRODUCT(CHOOSE({1,2,3,4,5,6,7},'Calcs Women No Intervention'!BC119,'Calcs Women No Intervention'!BC119^2,'Calcs Women No Intervention'!BC119^3,'Calcs Women No Intervention'!Z87,'Calcs Women No Intervention'!Z87^2,0,1),'Social care'!$BG$11:$BM$11)))</f>
        <v>0.18919011149467152</v>
      </c>
      <c r="AB78" s="67">
        <f>EXP(SUMPRODUCT(CHOOSE({1,2,3,4,5,6,7},'Calcs Women No Intervention'!BD119,'Calcs Women No Intervention'!BD119^2,'Calcs Women No Intervention'!BD119^3,'Calcs Women No Intervention'!AA87,'Calcs Women No Intervention'!AA87^2,0,1),'Social care'!$BG$11:$BM$11))/(1+EXP(SUMPRODUCT(CHOOSE({1,2,3,4,5,6,7},'Calcs Women No Intervention'!BD119,'Calcs Women No Intervention'!BD119^2,'Calcs Women No Intervention'!BD119^3,'Calcs Women No Intervention'!AA87,'Calcs Women No Intervention'!AA87^2,0,1),'Social care'!$BG$11:$BM$11)))</f>
        <v>0.19767533140125784</v>
      </c>
      <c r="AE78" s="1">
        <v>11</v>
      </c>
      <c r="AF78" s="185"/>
      <c r="AG78" s="185">
        <f>D78*'Calcs Women No Intervention'!D53*HCW_cost_year</f>
        <v>0</v>
      </c>
      <c r="AH78" s="185">
        <f>E78*'Calcs Women No Intervention'!E53*HCW_cost_year</f>
        <v>0</v>
      </c>
      <c r="AI78" s="185">
        <f>F78*'Calcs Women No Intervention'!F53*HCW_cost_year</f>
        <v>0</v>
      </c>
      <c r="AJ78" s="185">
        <f>G78*'Calcs Women No Intervention'!G53*HCW_cost_year</f>
        <v>0</v>
      </c>
      <c r="AK78" s="185">
        <f>H78*'Calcs Women No Intervention'!H53*HCW_cost_year</f>
        <v>0</v>
      </c>
      <c r="AL78" s="185">
        <f>I78*'Calcs Women No Intervention'!I53*HCW_cost_year</f>
        <v>0</v>
      </c>
      <c r="AM78" s="185">
        <f>J78*'Calcs Women No Intervention'!J53*HCW_cost_year</f>
        <v>0</v>
      </c>
      <c r="AN78" s="185">
        <f>K78*'Calcs Women No Intervention'!K53*HCW_cost_year</f>
        <v>0</v>
      </c>
      <c r="AO78" s="185">
        <f>L78*'Calcs Women No Intervention'!L53*HCW_cost_year</f>
        <v>0</v>
      </c>
      <c r="AP78" s="185">
        <f>M78*'Calcs Women No Intervention'!M53*HCW_cost_year</f>
        <v>0</v>
      </c>
      <c r="AQ78" s="185">
        <f>N78*'Calcs Women No Intervention'!N53*HCW_cost_year</f>
        <v>0</v>
      </c>
      <c r="AR78" s="185">
        <f>O78*'Calcs Women No Intervention'!O53*HCW_cost_year</f>
        <v>0</v>
      </c>
      <c r="AS78" s="185">
        <f>P78*'Calcs Women No Intervention'!P53*HCW_cost_year</f>
        <v>0</v>
      </c>
      <c r="AT78" s="185">
        <f>Q78*'Calcs Women No Intervention'!Q53*HCW_cost_year</f>
        <v>0</v>
      </c>
      <c r="AU78" s="185">
        <f>R78*'Calcs Women No Intervention'!R53*HCW_cost_year</f>
        <v>0</v>
      </c>
      <c r="AV78" s="185">
        <f>S78*'Calcs Women No Intervention'!S53*HCW_cost_year</f>
        <v>0</v>
      </c>
      <c r="AW78" s="185">
        <f>T78*'Calcs Women No Intervention'!T53*HCW_cost_year</f>
        <v>0</v>
      </c>
      <c r="AX78" s="185">
        <f>U78*'Calcs Women No Intervention'!U53*HCW_cost_year</f>
        <v>0</v>
      </c>
      <c r="AY78" s="185">
        <f>V78*'Calcs Women No Intervention'!V53*HCW_cost_year</f>
        <v>0</v>
      </c>
      <c r="AZ78" s="185">
        <f>W78*'Calcs Women No Intervention'!W53*HCW_cost_year</f>
        <v>0</v>
      </c>
      <c r="BA78" s="185">
        <f>X78*'Calcs Women No Intervention'!X53*HCW_cost_year</f>
        <v>0</v>
      </c>
      <c r="BB78" s="185">
        <f>Y78*'Calcs Women No Intervention'!Y53*HCW_cost_year</f>
        <v>0</v>
      </c>
      <c r="BC78" s="185">
        <f>Z78*'Calcs Women No Intervention'!Z53*HCW_cost_year</f>
        <v>0</v>
      </c>
      <c r="BD78" s="185">
        <f>AA78*'Calcs Women No Intervention'!AA53*HCW_cost_year</f>
        <v>0</v>
      </c>
      <c r="BE78" s="185">
        <f>AB78*'Calcs Women No Intervention'!AB53*HCW_cost_year</f>
        <v>0</v>
      </c>
    </row>
    <row r="79" spans="2:57" x14ac:dyDescent="0.3">
      <c r="B79" s="1">
        <v>12</v>
      </c>
      <c r="C79" s="67"/>
      <c r="D79" s="67"/>
      <c r="E79" s="67"/>
      <c r="F79" s="67"/>
      <c r="G79" s="67"/>
      <c r="H79" s="67"/>
      <c r="I79" s="67"/>
      <c r="J79" s="67"/>
      <c r="K79" s="67"/>
      <c r="L79" s="67"/>
      <c r="M79" s="67"/>
      <c r="N79" s="67"/>
      <c r="O79" s="67">
        <f>EXP(SUMPRODUCT(CHOOSE({1,2,3,4,5,6,7},'Calcs Women No Intervention'!AQ120,'Calcs Women No Intervention'!AQ120^2,'Calcs Women No Intervention'!AQ120^3,'Calcs Women No Intervention'!N88,'Calcs Women No Intervention'!N88^2,0,1),'Social care'!$BG$11:$BM$11))/(1+EXP(SUMPRODUCT(CHOOSE({1,2,3,4,5,6,7},'Calcs Women No Intervention'!AQ120,'Calcs Women No Intervention'!AQ120^2,'Calcs Women No Intervention'!AQ120^3,'Calcs Women No Intervention'!N88,'Calcs Women No Intervention'!N88^2,0,1),'Social care'!$BG$11:$BM$11)))</f>
        <v>0.15070743011925705</v>
      </c>
      <c r="P79" s="67">
        <f>EXP(SUMPRODUCT(CHOOSE({1,2,3,4,5,6,7},'Calcs Women No Intervention'!AR120,'Calcs Women No Intervention'!AR120^2,'Calcs Women No Intervention'!AR120^3,'Calcs Women No Intervention'!O88,'Calcs Women No Intervention'!O88^2,0,1),'Social care'!$BG$11:$BM$11))/(1+EXP(SUMPRODUCT(CHOOSE({1,2,3,4,5,6,7},'Calcs Women No Intervention'!AR120,'Calcs Women No Intervention'!AR120^2,'Calcs Women No Intervention'!AR120^3,'Calcs Women No Intervention'!O88,'Calcs Women No Intervention'!O88^2,0,1),'Social care'!$BG$11:$BM$11)))</f>
        <v>0.14971323241148227</v>
      </c>
      <c r="Q79" s="67">
        <f>EXP(SUMPRODUCT(CHOOSE({1,2,3,4,5,6,7},'Calcs Women No Intervention'!AS120,'Calcs Women No Intervention'!AS120^2,'Calcs Women No Intervention'!AS120^3,'Calcs Women No Intervention'!P88,'Calcs Women No Intervention'!P88^2,0,1),'Social care'!$BG$11:$BM$11))/(1+EXP(SUMPRODUCT(CHOOSE({1,2,3,4,5,6,7},'Calcs Women No Intervention'!AS120,'Calcs Women No Intervention'!AS120^2,'Calcs Women No Intervention'!AS120^3,'Calcs Women No Intervention'!P88,'Calcs Women No Intervention'!P88^2,0,1),'Social care'!$BG$11:$BM$11)))</f>
        <v>0.14933917473766692</v>
      </c>
      <c r="R79" s="67">
        <f>EXP(SUMPRODUCT(CHOOSE({1,2,3,4,5,6,7},'Calcs Women No Intervention'!AT120,'Calcs Women No Intervention'!AT120^2,'Calcs Women No Intervention'!AT120^3,'Calcs Women No Intervention'!Q88,'Calcs Women No Intervention'!Q88^2,0,1),'Social care'!$BG$11:$BM$11))/(1+EXP(SUMPRODUCT(CHOOSE({1,2,3,4,5,6,7},'Calcs Women No Intervention'!AT120,'Calcs Women No Intervention'!AT120^2,'Calcs Women No Intervention'!AT120^3,'Calcs Women No Intervention'!Q88,'Calcs Women No Intervention'!Q88^2,0,1),'Social care'!$BG$11:$BM$11)))</f>
        <v>0.14958008464308026</v>
      </c>
      <c r="S79" s="67">
        <f>EXP(SUMPRODUCT(CHOOSE({1,2,3,4,5,6,7},'Calcs Women No Intervention'!AU120,'Calcs Women No Intervention'!AU120^2,'Calcs Women No Intervention'!AU120^3,'Calcs Women No Intervention'!R88,'Calcs Women No Intervention'!R88^2,0,1),'Social care'!$BG$11:$BM$11))/(1+EXP(SUMPRODUCT(CHOOSE({1,2,3,4,5,6,7},'Calcs Women No Intervention'!AU120,'Calcs Women No Intervention'!AU120^2,'Calcs Women No Intervention'!AU120^3,'Calcs Women No Intervention'!R88,'Calcs Women No Intervention'!R88^2,0,1),'Social care'!$BG$11:$BM$11)))</f>
        <v>0.15043705275385286</v>
      </c>
      <c r="T79" s="67">
        <f>EXP(SUMPRODUCT(CHOOSE({1,2,3,4,5,6,7},'Calcs Women No Intervention'!AV120,'Calcs Women No Intervention'!AV120^2,'Calcs Women No Intervention'!AV120^3,'Calcs Women No Intervention'!S88,'Calcs Women No Intervention'!S88^2,0,1),'Social care'!$BG$11:$BM$11))/(1+EXP(SUMPRODUCT(CHOOSE({1,2,3,4,5,6,7},'Calcs Women No Intervention'!AV120,'Calcs Women No Intervention'!AV120^2,'Calcs Women No Intervention'!AV120^3,'Calcs Women No Intervention'!S88,'Calcs Women No Intervention'!S88^2,0,1),'Social care'!$BG$11:$BM$11)))</f>
        <v>0.15191740651956939</v>
      </c>
      <c r="U79" s="67">
        <f>EXP(SUMPRODUCT(CHOOSE({1,2,3,4,5,6,7},'Calcs Women No Intervention'!AW120,'Calcs Women No Intervention'!AW120^2,'Calcs Women No Intervention'!AW120^3,'Calcs Women No Intervention'!T88,'Calcs Women No Intervention'!T88^2,0,1),'Social care'!$BG$11:$BM$11))/(1+EXP(SUMPRODUCT(CHOOSE({1,2,3,4,5,6,7},'Calcs Women No Intervention'!AW120,'Calcs Women No Intervention'!AW120^2,'Calcs Women No Intervention'!AW120^3,'Calcs Women No Intervention'!T88,'Calcs Women No Intervention'!T88^2,0,1),'Social care'!$BG$11:$BM$11)))</f>
        <v>0.15403473282712382</v>
      </c>
      <c r="V79" s="67">
        <f>EXP(SUMPRODUCT(CHOOSE({1,2,3,4,5,6,7},'Calcs Women No Intervention'!AX120,'Calcs Women No Intervention'!AX120^2,'Calcs Women No Intervention'!AX120^3,'Calcs Women No Intervention'!U88,'Calcs Women No Intervention'!U88^2,0,1),'Social care'!$BG$11:$BM$11))/(1+EXP(SUMPRODUCT(CHOOSE({1,2,3,4,5,6,7},'Calcs Women No Intervention'!AX120,'Calcs Women No Intervention'!AX120^2,'Calcs Women No Intervention'!AX120^3,'Calcs Women No Intervention'!U88,'Calcs Women No Intervention'!U88^2,0,1),'Social care'!$BG$11:$BM$11)))</f>
        <v>0.15680894482266783</v>
      </c>
      <c r="W79" s="67">
        <f>EXP(SUMPRODUCT(CHOOSE({1,2,3,4,5,6,7},'Calcs Women No Intervention'!AY120,'Calcs Women No Intervention'!AY120^2,'Calcs Women No Intervention'!AY120^3,'Calcs Women No Intervention'!V88,'Calcs Women No Intervention'!V88^2,0,1),'Social care'!$BG$11:$BM$11))/(1+EXP(SUMPRODUCT(CHOOSE({1,2,3,4,5,6,7},'Calcs Women No Intervention'!AY120,'Calcs Women No Intervention'!AY120^2,'Calcs Women No Intervention'!AY120^3,'Calcs Women No Intervention'!V88,'Calcs Women No Intervention'!V88^2,0,1),'Social care'!$BG$11:$BM$11)))</f>
        <v>0.16026638515366143</v>
      </c>
      <c r="X79" s="67">
        <f>EXP(SUMPRODUCT(CHOOSE({1,2,3,4,5,6,7},'Calcs Women No Intervention'!AZ120,'Calcs Women No Intervention'!AZ120^2,'Calcs Women No Intervention'!AZ120^3,'Calcs Women No Intervention'!W88,'Calcs Women No Intervention'!W88^2,0,1),'Social care'!$BG$11:$BM$11))/(1+EXP(SUMPRODUCT(CHOOSE({1,2,3,4,5,6,7},'Calcs Women No Intervention'!AZ120,'Calcs Women No Intervention'!AZ120^2,'Calcs Women No Intervention'!AZ120^3,'Calcs Women No Intervention'!W88,'Calcs Women No Intervention'!W88^2,0,1),'Social care'!$BG$11:$BM$11)))</f>
        <v>0.16443995413308393</v>
      </c>
      <c r="Y79" s="67">
        <f>EXP(SUMPRODUCT(CHOOSE({1,2,3,4,5,6,7},'Calcs Women No Intervention'!BA120,'Calcs Women No Intervention'!BA120^2,'Calcs Women No Intervention'!BA120^3,'Calcs Women No Intervention'!X88,'Calcs Women No Intervention'!X88^2,0,1),'Social care'!$BG$11:$BM$11))/(1+EXP(SUMPRODUCT(CHOOSE({1,2,3,4,5,6,7},'Calcs Women No Intervention'!BA120,'Calcs Women No Intervention'!BA120^2,'Calcs Women No Intervention'!BA120^3,'Calcs Women No Intervention'!X88,'Calcs Women No Intervention'!X88^2,0,1),'Social care'!$BG$11:$BM$11)))</f>
        <v>0.16936924675417903</v>
      </c>
      <c r="Z79" s="67">
        <f>EXP(SUMPRODUCT(CHOOSE({1,2,3,4,5,6,7},'Calcs Women No Intervention'!BB120,'Calcs Women No Intervention'!BB120^2,'Calcs Women No Intervention'!BB120^3,'Calcs Women No Intervention'!Y88,'Calcs Women No Intervention'!Y88^2,0,1),'Social care'!$BG$11:$BM$11))/(1+EXP(SUMPRODUCT(CHOOSE({1,2,3,4,5,6,7},'Calcs Women No Intervention'!BB120,'Calcs Women No Intervention'!BB120^2,'Calcs Women No Intervention'!BB120^3,'Calcs Women No Intervention'!Y88,'Calcs Women No Intervention'!Y88^2,0,1),'Social care'!$BG$11:$BM$11)))</f>
        <v>0.17510067676661378</v>
      </c>
      <c r="AA79" s="67">
        <f>EXP(SUMPRODUCT(CHOOSE({1,2,3,4,5,6,7},'Calcs Women No Intervention'!BC120,'Calcs Women No Intervention'!BC120^2,'Calcs Women No Intervention'!BC120^3,'Calcs Women No Intervention'!Z88,'Calcs Women No Intervention'!Z88^2,0,1),'Social care'!$BG$11:$BM$11))/(1+EXP(SUMPRODUCT(CHOOSE({1,2,3,4,5,6,7},'Calcs Women No Intervention'!BC120,'Calcs Women No Intervention'!BC120^2,'Calcs Women No Intervention'!BC120^3,'Calcs Women No Intervention'!Z88,'Calcs Women No Intervention'!Z88^2,0,1),'Social care'!$BG$11:$BM$11)))</f>
        <v>0.18168755889386332</v>
      </c>
      <c r="AB79" s="67">
        <f>EXP(SUMPRODUCT(CHOOSE({1,2,3,4,5,6,7},'Calcs Women No Intervention'!BD120,'Calcs Women No Intervention'!BD120^2,'Calcs Women No Intervention'!BD120^3,'Calcs Women No Intervention'!AA88,'Calcs Women No Intervention'!AA88^2,0,1),'Social care'!$BG$11:$BM$11))/(1+EXP(SUMPRODUCT(CHOOSE({1,2,3,4,5,6,7},'Calcs Women No Intervention'!BD120,'Calcs Women No Intervention'!BD120^2,'Calcs Women No Intervention'!BD120^3,'Calcs Women No Intervention'!AA88,'Calcs Women No Intervention'!AA88^2,0,1),'Social care'!$BG$11:$BM$11)))</f>
        <v>0.18919011149467152</v>
      </c>
      <c r="AE79" s="1">
        <v>12</v>
      </c>
      <c r="AF79" s="185"/>
      <c r="AG79" s="185">
        <f>D79*'Calcs Women No Intervention'!D54*HCW_cost_year</f>
        <v>0</v>
      </c>
      <c r="AH79" s="185">
        <f>E79*'Calcs Women No Intervention'!E54*HCW_cost_year</f>
        <v>0</v>
      </c>
      <c r="AI79" s="185">
        <f>F79*'Calcs Women No Intervention'!F54*HCW_cost_year</f>
        <v>0</v>
      </c>
      <c r="AJ79" s="185">
        <f>G79*'Calcs Women No Intervention'!G54*HCW_cost_year</f>
        <v>0</v>
      </c>
      <c r="AK79" s="185">
        <f>H79*'Calcs Women No Intervention'!H54*HCW_cost_year</f>
        <v>0</v>
      </c>
      <c r="AL79" s="185">
        <f>I79*'Calcs Women No Intervention'!I54*HCW_cost_year</f>
        <v>0</v>
      </c>
      <c r="AM79" s="185">
        <f>J79*'Calcs Women No Intervention'!J54*HCW_cost_year</f>
        <v>0</v>
      </c>
      <c r="AN79" s="185">
        <f>K79*'Calcs Women No Intervention'!K54*HCW_cost_year</f>
        <v>0</v>
      </c>
      <c r="AO79" s="185">
        <f>L79*'Calcs Women No Intervention'!L54*HCW_cost_year</f>
        <v>0</v>
      </c>
      <c r="AP79" s="185">
        <f>M79*'Calcs Women No Intervention'!M54*HCW_cost_year</f>
        <v>0</v>
      </c>
      <c r="AQ79" s="185">
        <f>N79*'Calcs Women No Intervention'!N54*HCW_cost_year</f>
        <v>0</v>
      </c>
      <c r="AR79" s="185">
        <f>O79*'Calcs Women No Intervention'!O54*HCW_cost_year</f>
        <v>0</v>
      </c>
      <c r="AS79" s="185">
        <f>P79*'Calcs Women No Intervention'!P54*HCW_cost_year</f>
        <v>0</v>
      </c>
      <c r="AT79" s="185">
        <f>Q79*'Calcs Women No Intervention'!Q54*HCW_cost_year</f>
        <v>0</v>
      </c>
      <c r="AU79" s="185">
        <f>R79*'Calcs Women No Intervention'!R54*HCW_cost_year</f>
        <v>0</v>
      </c>
      <c r="AV79" s="185">
        <f>S79*'Calcs Women No Intervention'!S54*HCW_cost_year</f>
        <v>0</v>
      </c>
      <c r="AW79" s="185">
        <f>T79*'Calcs Women No Intervention'!T54*HCW_cost_year</f>
        <v>0</v>
      </c>
      <c r="AX79" s="185">
        <f>U79*'Calcs Women No Intervention'!U54*HCW_cost_year</f>
        <v>0</v>
      </c>
      <c r="AY79" s="185">
        <f>V79*'Calcs Women No Intervention'!V54*HCW_cost_year</f>
        <v>0</v>
      </c>
      <c r="AZ79" s="185">
        <f>W79*'Calcs Women No Intervention'!W54*HCW_cost_year</f>
        <v>0</v>
      </c>
      <c r="BA79" s="185">
        <f>X79*'Calcs Women No Intervention'!X54*HCW_cost_year</f>
        <v>0</v>
      </c>
      <c r="BB79" s="185">
        <f>Y79*'Calcs Women No Intervention'!Y54*HCW_cost_year</f>
        <v>0</v>
      </c>
      <c r="BC79" s="185">
        <f>Z79*'Calcs Women No Intervention'!Z54*HCW_cost_year</f>
        <v>0</v>
      </c>
      <c r="BD79" s="185">
        <f>AA79*'Calcs Women No Intervention'!AA54*HCW_cost_year</f>
        <v>0</v>
      </c>
      <c r="BE79" s="185">
        <f>AB79*'Calcs Women No Intervention'!AB54*HCW_cost_year</f>
        <v>0</v>
      </c>
    </row>
    <row r="80" spans="2:57" x14ac:dyDescent="0.3">
      <c r="B80" s="1">
        <v>13</v>
      </c>
      <c r="C80" s="67"/>
      <c r="D80" s="67"/>
      <c r="E80" s="67"/>
      <c r="F80" s="67"/>
      <c r="G80" s="67"/>
      <c r="H80" s="67"/>
      <c r="I80" s="67"/>
      <c r="J80" s="67"/>
      <c r="K80" s="67"/>
      <c r="L80" s="67"/>
      <c r="M80" s="67"/>
      <c r="N80" s="67"/>
      <c r="O80" s="67"/>
      <c r="P80" s="67">
        <f>EXP(SUMPRODUCT(CHOOSE({1,2,3,4,5,6,7},'Calcs Women No Intervention'!AR121,'Calcs Women No Intervention'!AR121^2,'Calcs Women No Intervention'!AR121^3,'Calcs Women No Intervention'!O89,'Calcs Women No Intervention'!O89^2,0,1),'Social care'!$BG$11:$BM$11))/(1+EXP(SUMPRODUCT(CHOOSE({1,2,3,4,5,6,7},'Calcs Women No Intervention'!AR121,'Calcs Women No Intervention'!AR121^2,'Calcs Women No Intervention'!AR121^3,'Calcs Women No Intervention'!O89,'Calcs Women No Intervention'!O89^2,0,1),'Social care'!$BG$11:$BM$11)))</f>
        <v>0.15070743011925705</v>
      </c>
      <c r="Q80" s="67">
        <f>EXP(SUMPRODUCT(CHOOSE({1,2,3,4,5,6,7},'Calcs Women No Intervention'!AS121,'Calcs Women No Intervention'!AS121^2,'Calcs Women No Intervention'!AS121^3,'Calcs Women No Intervention'!P89,'Calcs Women No Intervention'!P89^2,0,1),'Social care'!$BG$11:$BM$11))/(1+EXP(SUMPRODUCT(CHOOSE({1,2,3,4,5,6,7},'Calcs Women No Intervention'!AS121,'Calcs Women No Intervention'!AS121^2,'Calcs Women No Intervention'!AS121^3,'Calcs Women No Intervention'!P89,'Calcs Women No Intervention'!P89^2,0,1),'Social care'!$BG$11:$BM$11)))</f>
        <v>0.14971323241148227</v>
      </c>
      <c r="R80" s="67">
        <f>EXP(SUMPRODUCT(CHOOSE({1,2,3,4,5,6,7},'Calcs Women No Intervention'!AT121,'Calcs Women No Intervention'!AT121^2,'Calcs Women No Intervention'!AT121^3,'Calcs Women No Intervention'!Q89,'Calcs Women No Intervention'!Q89^2,0,1),'Social care'!$BG$11:$BM$11))/(1+EXP(SUMPRODUCT(CHOOSE({1,2,3,4,5,6,7},'Calcs Women No Intervention'!AT121,'Calcs Women No Intervention'!AT121^2,'Calcs Women No Intervention'!AT121^3,'Calcs Women No Intervention'!Q89,'Calcs Women No Intervention'!Q89^2,0,1),'Social care'!$BG$11:$BM$11)))</f>
        <v>0.14933917473766692</v>
      </c>
      <c r="S80" s="67">
        <f>EXP(SUMPRODUCT(CHOOSE({1,2,3,4,5,6,7},'Calcs Women No Intervention'!AU121,'Calcs Women No Intervention'!AU121^2,'Calcs Women No Intervention'!AU121^3,'Calcs Women No Intervention'!R89,'Calcs Women No Intervention'!R89^2,0,1),'Social care'!$BG$11:$BM$11))/(1+EXP(SUMPRODUCT(CHOOSE({1,2,3,4,5,6,7},'Calcs Women No Intervention'!AU121,'Calcs Women No Intervention'!AU121^2,'Calcs Women No Intervention'!AU121^3,'Calcs Women No Intervention'!R89,'Calcs Women No Intervention'!R89^2,0,1),'Social care'!$BG$11:$BM$11)))</f>
        <v>0.14958008464308026</v>
      </c>
      <c r="T80" s="67">
        <f>EXP(SUMPRODUCT(CHOOSE({1,2,3,4,5,6,7},'Calcs Women No Intervention'!AV121,'Calcs Women No Intervention'!AV121^2,'Calcs Women No Intervention'!AV121^3,'Calcs Women No Intervention'!S89,'Calcs Women No Intervention'!S89^2,0,1),'Social care'!$BG$11:$BM$11))/(1+EXP(SUMPRODUCT(CHOOSE({1,2,3,4,5,6,7},'Calcs Women No Intervention'!AV121,'Calcs Women No Intervention'!AV121^2,'Calcs Women No Intervention'!AV121^3,'Calcs Women No Intervention'!S89,'Calcs Women No Intervention'!S89^2,0,1),'Social care'!$BG$11:$BM$11)))</f>
        <v>0.15043705275385286</v>
      </c>
      <c r="U80" s="67">
        <f>EXP(SUMPRODUCT(CHOOSE({1,2,3,4,5,6,7},'Calcs Women No Intervention'!AW121,'Calcs Women No Intervention'!AW121^2,'Calcs Women No Intervention'!AW121^3,'Calcs Women No Intervention'!T89,'Calcs Women No Intervention'!T89^2,0,1),'Social care'!$BG$11:$BM$11))/(1+EXP(SUMPRODUCT(CHOOSE({1,2,3,4,5,6,7},'Calcs Women No Intervention'!AW121,'Calcs Women No Intervention'!AW121^2,'Calcs Women No Intervention'!AW121^3,'Calcs Women No Intervention'!T89,'Calcs Women No Intervention'!T89^2,0,1),'Social care'!$BG$11:$BM$11)))</f>
        <v>0.15191740651956939</v>
      </c>
      <c r="V80" s="67">
        <f>EXP(SUMPRODUCT(CHOOSE({1,2,3,4,5,6,7},'Calcs Women No Intervention'!AX121,'Calcs Women No Intervention'!AX121^2,'Calcs Women No Intervention'!AX121^3,'Calcs Women No Intervention'!U89,'Calcs Women No Intervention'!U89^2,0,1),'Social care'!$BG$11:$BM$11))/(1+EXP(SUMPRODUCT(CHOOSE({1,2,3,4,5,6,7},'Calcs Women No Intervention'!AX121,'Calcs Women No Intervention'!AX121^2,'Calcs Women No Intervention'!AX121^3,'Calcs Women No Intervention'!U89,'Calcs Women No Intervention'!U89^2,0,1),'Social care'!$BG$11:$BM$11)))</f>
        <v>0.15403473282712382</v>
      </c>
      <c r="W80" s="67">
        <f>EXP(SUMPRODUCT(CHOOSE({1,2,3,4,5,6,7},'Calcs Women No Intervention'!AY121,'Calcs Women No Intervention'!AY121^2,'Calcs Women No Intervention'!AY121^3,'Calcs Women No Intervention'!V89,'Calcs Women No Intervention'!V89^2,0,1),'Social care'!$BG$11:$BM$11))/(1+EXP(SUMPRODUCT(CHOOSE({1,2,3,4,5,6,7},'Calcs Women No Intervention'!AY121,'Calcs Women No Intervention'!AY121^2,'Calcs Women No Intervention'!AY121^3,'Calcs Women No Intervention'!V89,'Calcs Women No Intervention'!V89^2,0,1),'Social care'!$BG$11:$BM$11)))</f>
        <v>0.15680894482266783</v>
      </c>
      <c r="X80" s="67">
        <f>EXP(SUMPRODUCT(CHOOSE({1,2,3,4,5,6,7},'Calcs Women No Intervention'!AZ121,'Calcs Women No Intervention'!AZ121^2,'Calcs Women No Intervention'!AZ121^3,'Calcs Women No Intervention'!W89,'Calcs Women No Intervention'!W89^2,0,1),'Social care'!$BG$11:$BM$11))/(1+EXP(SUMPRODUCT(CHOOSE({1,2,3,4,5,6,7},'Calcs Women No Intervention'!AZ121,'Calcs Women No Intervention'!AZ121^2,'Calcs Women No Intervention'!AZ121^3,'Calcs Women No Intervention'!W89,'Calcs Women No Intervention'!W89^2,0,1),'Social care'!$BG$11:$BM$11)))</f>
        <v>0.16026638515366143</v>
      </c>
      <c r="Y80" s="67">
        <f>EXP(SUMPRODUCT(CHOOSE({1,2,3,4,5,6,7},'Calcs Women No Intervention'!BA121,'Calcs Women No Intervention'!BA121^2,'Calcs Women No Intervention'!BA121^3,'Calcs Women No Intervention'!X89,'Calcs Women No Intervention'!X89^2,0,1),'Social care'!$BG$11:$BM$11))/(1+EXP(SUMPRODUCT(CHOOSE({1,2,3,4,5,6,7},'Calcs Women No Intervention'!BA121,'Calcs Women No Intervention'!BA121^2,'Calcs Women No Intervention'!BA121^3,'Calcs Women No Intervention'!X89,'Calcs Women No Intervention'!X89^2,0,1),'Social care'!$BG$11:$BM$11)))</f>
        <v>0.16443995413308393</v>
      </c>
      <c r="Z80" s="67">
        <f>EXP(SUMPRODUCT(CHOOSE({1,2,3,4,5,6,7},'Calcs Women No Intervention'!BB121,'Calcs Women No Intervention'!BB121^2,'Calcs Women No Intervention'!BB121^3,'Calcs Women No Intervention'!Y89,'Calcs Women No Intervention'!Y89^2,0,1),'Social care'!$BG$11:$BM$11))/(1+EXP(SUMPRODUCT(CHOOSE({1,2,3,4,5,6,7},'Calcs Women No Intervention'!BB121,'Calcs Women No Intervention'!BB121^2,'Calcs Women No Intervention'!BB121^3,'Calcs Women No Intervention'!Y89,'Calcs Women No Intervention'!Y89^2,0,1),'Social care'!$BG$11:$BM$11)))</f>
        <v>0.16936924675417903</v>
      </c>
      <c r="AA80" s="67">
        <f>EXP(SUMPRODUCT(CHOOSE({1,2,3,4,5,6,7},'Calcs Women No Intervention'!BC121,'Calcs Women No Intervention'!BC121^2,'Calcs Women No Intervention'!BC121^3,'Calcs Women No Intervention'!Z89,'Calcs Women No Intervention'!Z89^2,0,1),'Social care'!$BG$11:$BM$11))/(1+EXP(SUMPRODUCT(CHOOSE({1,2,3,4,5,6,7},'Calcs Women No Intervention'!BC121,'Calcs Women No Intervention'!BC121^2,'Calcs Women No Intervention'!BC121^3,'Calcs Women No Intervention'!Z89,'Calcs Women No Intervention'!Z89^2,0,1),'Social care'!$BG$11:$BM$11)))</f>
        <v>0.17510067676661378</v>
      </c>
      <c r="AB80" s="67">
        <f>EXP(SUMPRODUCT(CHOOSE({1,2,3,4,5,6,7},'Calcs Women No Intervention'!BD121,'Calcs Women No Intervention'!BD121^2,'Calcs Women No Intervention'!BD121^3,'Calcs Women No Intervention'!AA89,'Calcs Women No Intervention'!AA89^2,0,1),'Social care'!$BG$11:$BM$11))/(1+EXP(SUMPRODUCT(CHOOSE({1,2,3,4,5,6,7},'Calcs Women No Intervention'!BD121,'Calcs Women No Intervention'!BD121^2,'Calcs Women No Intervention'!BD121^3,'Calcs Women No Intervention'!AA89,'Calcs Women No Intervention'!AA89^2,0,1),'Social care'!$BG$11:$BM$11)))</f>
        <v>0.18168755889386332</v>
      </c>
      <c r="AE80" s="1">
        <v>13</v>
      </c>
      <c r="AF80" s="185"/>
      <c r="AG80" s="185">
        <f>D80*'Calcs Women No Intervention'!D55*HCW_cost_year</f>
        <v>0</v>
      </c>
      <c r="AH80" s="185">
        <f>E80*'Calcs Women No Intervention'!E55*HCW_cost_year</f>
        <v>0</v>
      </c>
      <c r="AI80" s="185">
        <f>F80*'Calcs Women No Intervention'!F55*HCW_cost_year</f>
        <v>0</v>
      </c>
      <c r="AJ80" s="185">
        <f>G80*'Calcs Women No Intervention'!G55*HCW_cost_year</f>
        <v>0</v>
      </c>
      <c r="AK80" s="185">
        <f>H80*'Calcs Women No Intervention'!H55*HCW_cost_year</f>
        <v>0</v>
      </c>
      <c r="AL80" s="185">
        <f>I80*'Calcs Women No Intervention'!I55*HCW_cost_year</f>
        <v>0</v>
      </c>
      <c r="AM80" s="185">
        <f>J80*'Calcs Women No Intervention'!J55*HCW_cost_year</f>
        <v>0</v>
      </c>
      <c r="AN80" s="185">
        <f>K80*'Calcs Women No Intervention'!K55*HCW_cost_year</f>
        <v>0</v>
      </c>
      <c r="AO80" s="185">
        <f>L80*'Calcs Women No Intervention'!L55*HCW_cost_year</f>
        <v>0</v>
      </c>
      <c r="AP80" s="185">
        <f>M80*'Calcs Women No Intervention'!M55*HCW_cost_year</f>
        <v>0</v>
      </c>
      <c r="AQ80" s="185">
        <f>N80*'Calcs Women No Intervention'!N55*HCW_cost_year</f>
        <v>0</v>
      </c>
      <c r="AR80" s="185">
        <f>O80*'Calcs Women No Intervention'!O55*HCW_cost_year</f>
        <v>0</v>
      </c>
      <c r="AS80" s="185">
        <f>P80*'Calcs Women No Intervention'!P55*HCW_cost_year</f>
        <v>0</v>
      </c>
      <c r="AT80" s="185">
        <f>Q80*'Calcs Women No Intervention'!Q55*HCW_cost_year</f>
        <v>0</v>
      </c>
      <c r="AU80" s="185">
        <f>R80*'Calcs Women No Intervention'!R55*HCW_cost_year</f>
        <v>0</v>
      </c>
      <c r="AV80" s="185">
        <f>S80*'Calcs Women No Intervention'!S55*HCW_cost_year</f>
        <v>0</v>
      </c>
      <c r="AW80" s="185">
        <f>T80*'Calcs Women No Intervention'!T55*HCW_cost_year</f>
        <v>0</v>
      </c>
      <c r="AX80" s="185">
        <f>U80*'Calcs Women No Intervention'!U55*HCW_cost_year</f>
        <v>0</v>
      </c>
      <c r="AY80" s="185">
        <f>V80*'Calcs Women No Intervention'!V55*HCW_cost_year</f>
        <v>0</v>
      </c>
      <c r="AZ80" s="185">
        <f>W80*'Calcs Women No Intervention'!W55*HCW_cost_year</f>
        <v>0</v>
      </c>
      <c r="BA80" s="185">
        <f>X80*'Calcs Women No Intervention'!X55*HCW_cost_year</f>
        <v>0</v>
      </c>
      <c r="BB80" s="185">
        <f>Y80*'Calcs Women No Intervention'!Y55*HCW_cost_year</f>
        <v>0</v>
      </c>
      <c r="BC80" s="185">
        <f>Z80*'Calcs Women No Intervention'!Z55*HCW_cost_year</f>
        <v>0</v>
      </c>
      <c r="BD80" s="185">
        <f>AA80*'Calcs Women No Intervention'!AA55*HCW_cost_year</f>
        <v>0</v>
      </c>
      <c r="BE80" s="185">
        <f>AB80*'Calcs Women No Intervention'!AB55*HCW_cost_year</f>
        <v>0</v>
      </c>
    </row>
    <row r="81" spans="2:57" x14ac:dyDescent="0.3">
      <c r="B81" s="1">
        <v>14</v>
      </c>
      <c r="C81" s="67"/>
      <c r="D81" s="67"/>
      <c r="E81" s="67"/>
      <c r="F81" s="67"/>
      <c r="G81" s="67"/>
      <c r="H81" s="67"/>
      <c r="I81" s="67"/>
      <c r="J81" s="67"/>
      <c r="K81" s="67"/>
      <c r="L81" s="67"/>
      <c r="M81" s="67"/>
      <c r="N81" s="67"/>
      <c r="O81" s="67"/>
      <c r="P81" s="67"/>
      <c r="Q81" s="67">
        <f>EXP(SUMPRODUCT(CHOOSE({1,2,3,4,5,6,7},'Calcs Women No Intervention'!AS122,'Calcs Women No Intervention'!AS122^2,'Calcs Women No Intervention'!AS122^3,'Calcs Women No Intervention'!P90,'Calcs Women No Intervention'!P90^2,0,1),'Social care'!$BG$11:$BM$11))/(1+EXP(SUMPRODUCT(CHOOSE({1,2,3,4,5,6,7},'Calcs Women No Intervention'!AS122,'Calcs Women No Intervention'!AS122^2,'Calcs Women No Intervention'!AS122^3,'Calcs Women No Intervention'!P90,'Calcs Women No Intervention'!P90^2,0,1),'Social care'!$BG$11:$BM$11)))</f>
        <v>0.15070743011925705</v>
      </c>
      <c r="R81" s="67">
        <f>EXP(SUMPRODUCT(CHOOSE({1,2,3,4,5,6,7},'Calcs Women No Intervention'!AT122,'Calcs Women No Intervention'!AT122^2,'Calcs Women No Intervention'!AT122^3,'Calcs Women No Intervention'!Q90,'Calcs Women No Intervention'!Q90^2,0,1),'Social care'!$BG$11:$BM$11))/(1+EXP(SUMPRODUCT(CHOOSE({1,2,3,4,5,6,7},'Calcs Women No Intervention'!AT122,'Calcs Women No Intervention'!AT122^2,'Calcs Women No Intervention'!AT122^3,'Calcs Women No Intervention'!Q90,'Calcs Women No Intervention'!Q90^2,0,1),'Social care'!$BG$11:$BM$11)))</f>
        <v>0.14971323241148227</v>
      </c>
      <c r="S81" s="67">
        <f>EXP(SUMPRODUCT(CHOOSE({1,2,3,4,5,6,7},'Calcs Women No Intervention'!AU122,'Calcs Women No Intervention'!AU122^2,'Calcs Women No Intervention'!AU122^3,'Calcs Women No Intervention'!R90,'Calcs Women No Intervention'!R90^2,0,1),'Social care'!$BG$11:$BM$11))/(1+EXP(SUMPRODUCT(CHOOSE({1,2,3,4,5,6,7},'Calcs Women No Intervention'!AU122,'Calcs Women No Intervention'!AU122^2,'Calcs Women No Intervention'!AU122^3,'Calcs Women No Intervention'!R90,'Calcs Women No Intervention'!R90^2,0,1),'Social care'!$BG$11:$BM$11)))</f>
        <v>0.14933917473766692</v>
      </c>
      <c r="T81" s="67">
        <f>EXP(SUMPRODUCT(CHOOSE({1,2,3,4,5,6,7},'Calcs Women No Intervention'!AV122,'Calcs Women No Intervention'!AV122^2,'Calcs Women No Intervention'!AV122^3,'Calcs Women No Intervention'!S90,'Calcs Women No Intervention'!S90^2,0,1),'Social care'!$BG$11:$BM$11))/(1+EXP(SUMPRODUCT(CHOOSE({1,2,3,4,5,6,7},'Calcs Women No Intervention'!AV122,'Calcs Women No Intervention'!AV122^2,'Calcs Women No Intervention'!AV122^3,'Calcs Women No Intervention'!S90,'Calcs Women No Intervention'!S90^2,0,1),'Social care'!$BG$11:$BM$11)))</f>
        <v>0.14958008464308026</v>
      </c>
      <c r="U81" s="67">
        <f>EXP(SUMPRODUCT(CHOOSE({1,2,3,4,5,6,7},'Calcs Women No Intervention'!AW122,'Calcs Women No Intervention'!AW122^2,'Calcs Women No Intervention'!AW122^3,'Calcs Women No Intervention'!T90,'Calcs Women No Intervention'!T90^2,0,1),'Social care'!$BG$11:$BM$11))/(1+EXP(SUMPRODUCT(CHOOSE({1,2,3,4,5,6,7},'Calcs Women No Intervention'!AW122,'Calcs Women No Intervention'!AW122^2,'Calcs Women No Intervention'!AW122^3,'Calcs Women No Intervention'!T90,'Calcs Women No Intervention'!T90^2,0,1),'Social care'!$BG$11:$BM$11)))</f>
        <v>0.15043705275385286</v>
      </c>
      <c r="V81" s="67">
        <f>EXP(SUMPRODUCT(CHOOSE({1,2,3,4,5,6,7},'Calcs Women No Intervention'!AX122,'Calcs Women No Intervention'!AX122^2,'Calcs Women No Intervention'!AX122^3,'Calcs Women No Intervention'!U90,'Calcs Women No Intervention'!U90^2,0,1),'Social care'!$BG$11:$BM$11))/(1+EXP(SUMPRODUCT(CHOOSE({1,2,3,4,5,6,7},'Calcs Women No Intervention'!AX122,'Calcs Women No Intervention'!AX122^2,'Calcs Women No Intervention'!AX122^3,'Calcs Women No Intervention'!U90,'Calcs Women No Intervention'!U90^2,0,1),'Social care'!$BG$11:$BM$11)))</f>
        <v>0.15191740651956939</v>
      </c>
      <c r="W81" s="67">
        <f>EXP(SUMPRODUCT(CHOOSE({1,2,3,4,5,6,7},'Calcs Women No Intervention'!AY122,'Calcs Women No Intervention'!AY122^2,'Calcs Women No Intervention'!AY122^3,'Calcs Women No Intervention'!V90,'Calcs Women No Intervention'!V90^2,0,1),'Social care'!$BG$11:$BM$11))/(1+EXP(SUMPRODUCT(CHOOSE({1,2,3,4,5,6,7},'Calcs Women No Intervention'!AY122,'Calcs Women No Intervention'!AY122^2,'Calcs Women No Intervention'!AY122^3,'Calcs Women No Intervention'!V90,'Calcs Women No Intervention'!V90^2,0,1),'Social care'!$BG$11:$BM$11)))</f>
        <v>0.15403473282712382</v>
      </c>
      <c r="X81" s="67">
        <f>EXP(SUMPRODUCT(CHOOSE({1,2,3,4,5,6,7},'Calcs Women No Intervention'!AZ122,'Calcs Women No Intervention'!AZ122^2,'Calcs Women No Intervention'!AZ122^3,'Calcs Women No Intervention'!W90,'Calcs Women No Intervention'!W90^2,0,1),'Social care'!$BG$11:$BM$11))/(1+EXP(SUMPRODUCT(CHOOSE({1,2,3,4,5,6,7},'Calcs Women No Intervention'!AZ122,'Calcs Women No Intervention'!AZ122^2,'Calcs Women No Intervention'!AZ122^3,'Calcs Women No Intervention'!W90,'Calcs Women No Intervention'!W90^2,0,1),'Social care'!$BG$11:$BM$11)))</f>
        <v>0.15680894482266783</v>
      </c>
      <c r="Y81" s="67">
        <f>EXP(SUMPRODUCT(CHOOSE({1,2,3,4,5,6,7},'Calcs Women No Intervention'!BA122,'Calcs Women No Intervention'!BA122^2,'Calcs Women No Intervention'!BA122^3,'Calcs Women No Intervention'!X90,'Calcs Women No Intervention'!X90^2,0,1),'Social care'!$BG$11:$BM$11))/(1+EXP(SUMPRODUCT(CHOOSE({1,2,3,4,5,6,7},'Calcs Women No Intervention'!BA122,'Calcs Women No Intervention'!BA122^2,'Calcs Women No Intervention'!BA122^3,'Calcs Women No Intervention'!X90,'Calcs Women No Intervention'!X90^2,0,1),'Social care'!$BG$11:$BM$11)))</f>
        <v>0.16026638515366143</v>
      </c>
      <c r="Z81" s="67">
        <f>EXP(SUMPRODUCT(CHOOSE({1,2,3,4,5,6,7},'Calcs Women No Intervention'!BB122,'Calcs Women No Intervention'!BB122^2,'Calcs Women No Intervention'!BB122^3,'Calcs Women No Intervention'!Y90,'Calcs Women No Intervention'!Y90^2,0,1),'Social care'!$BG$11:$BM$11))/(1+EXP(SUMPRODUCT(CHOOSE({1,2,3,4,5,6,7},'Calcs Women No Intervention'!BB122,'Calcs Women No Intervention'!BB122^2,'Calcs Women No Intervention'!BB122^3,'Calcs Women No Intervention'!Y90,'Calcs Women No Intervention'!Y90^2,0,1),'Social care'!$BG$11:$BM$11)))</f>
        <v>0.16443995413308393</v>
      </c>
      <c r="AA81" s="67">
        <f>EXP(SUMPRODUCT(CHOOSE({1,2,3,4,5,6,7},'Calcs Women No Intervention'!BC122,'Calcs Women No Intervention'!BC122^2,'Calcs Women No Intervention'!BC122^3,'Calcs Women No Intervention'!Z90,'Calcs Women No Intervention'!Z90^2,0,1),'Social care'!$BG$11:$BM$11))/(1+EXP(SUMPRODUCT(CHOOSE({1,2,3,4,5,6,7},'Calcs Women No Intervention'!BC122,'Calcs Women No Intervention'!BC122^2,'Calcs Women No Intervention'!BC122^3,'Calcs Women No Intervention'!Z90,'Calcs Women No Intervention'!Z90^2,0,1),'Social care'!$BG$11:$BM$11)))</f>
        <v>0.16936924675417903</v>
      </c>
      <c r="AB81" s="67">
        <f>EXP(SUMPRODUCT(CHOOSE({1,2,3,4,5,6,7},'Calcs Women No Intervention'!BD122,'Calcs Women No Intervention'!BD122^2,'Calcs Women No Intervention'!BD122^3,'Calcs Women No Intervention'!AA90,'Calcs Women No Intervention'!AA90^2,0,1),'Social care'!$BG$11:$BM$11))/(1+EXP(SUMPRODUCT(CHOOSE({1,2,3,4,5,6,7},'Calcs Women No Intervention'!BD122,'Calcs Women No Intervention'!BD122^2,'Calcs Women No Intervention'!BD122^3,'Calcs Women No Intervention'!AA90,'Calcs Women No Intervention'!AA90^2,0,1),'Social care'!$BG$11:$BM$11)))</f>
        <v>0.17510067676661378</v>
      </c>
      <c r="AE81" s="1">
        <v>14</v>
      </c>
      <c r="AF81" s="185"/>
      <c r="AG81" s="185">
        <f>D81*'Calcs Women No Intervention'!D56*HCW_cost_year</f>
        <v>0</v>
      </c>
      <c r="AH81" s="185">
        <f>E81*'Calcs Women No Intervention'!E56*HCW_cost_year</f>
        <v>0</v>
      </c>
      <c r="AI81" s="185">
        <f>F81*'Calcs Women No Intervention'!F56*HCW_cost_year</f>
        <v>0</v>
      </c>
      <c r="AJ81" s="185">
        <f>G81*'Calcs Women No Intervention'!G56*HCW_cost_year</f>
        <v>0</v>
      </c>
      <c r="AK81" s="185">
        <f>H81*'Calcs Women No Intervention'!H56*HCW_cost_year</f>
        <v>0</v>
      </c>
      <c r="AL81" s="185">
        <f>I81*'Calcs Women No Intervention'!I56*HCW_cost_year</f>
        <v>0</v>
      </c>
      <c r="AM81" s="185">
        <f>J81*'Calcs Women No Intervention'!J56*HCW_cost_year</f>
        <v>0</v>
      </c>
      <c r="AN81" s="185">
        <f>K81*'Calcs Women No Intervention'!K56*HCW_cost_year</f>
        <v>0</v>
      </c>
      <c r="AO81" s="185">
        <f>L81*'Calcs Women No Intervention'!L56*HCW_cost_year</f>
        <v>0</v>
      </c>
      <c r="AP81" s="185">
        <f>M81*'Calcs Women No Intervention'!M56*HCW_cost_year</f>
        <v>0</v>
      </c>
      <c r="AQ81" s="185">
        <f>N81*'Calcs Women No Intervention'!N56*HCW_cost_year</f>
        <v>0</v>
      </c>
      <c r="AR81" s="185">
        <f>O81*'Calcs Women No Intervention'!O56*HCW_cost_year</f>
        <v>0</v>
      </c>
      <c r="AS81" s="185">
        <f>P81*'Calcs Women No Intervention'!P56*HCW_cost_year</f>
        <v>0</v>
      </c>
      <c r="AT81" s="185">
        <f>Q81*'Calcs Women No Intervention'!Q56*HCW_cost_year</f>
        <v>0</v>
      </c>
      <c r="AU81" s="185">
        <f>R81*'Calcs Women No Intervention'!R56*HCW_cost_year</f>
        <v>0</v>
      </c>
      <c r="AV81" s="185">
        <f>S81*'Calcs Women No Intervention'!S56*HCW_cost_year</f>
        <v>0</v>
      </c>
      <c r="AW81" s="185">
        <f>T81*'Calcs Women No Intervention'!T56*HCW_cost_year</f>
        <v>0</v>
      </c>
      <c r="AX81" s="185">
        <f>U81*'Calcs Women No Intervention'!U56*HCW_cost_year</f>
        <v>0</v>
      </c>
      <c r="AY81" s="185">
        <f>V81*'Calcs Women No Intervention'!V56*HCW_cost_year</f>
        <v>0</v>
      </c>
      <c r="AZ81" s="185">
        <f>W81*'Calcs Women No Intervention'!W56*HCW_cost_year</f>
        <v>0</v>
      </c>
      <c r="BA81" s="185">
        <f>X81*'Calcs Women No Intervention'!X56*HCW_cost_year</f>
        <v>0</v>
      </c>
      <c r="BB81" s="185">
        <f>Y81*'Calcs Women No Intervention'!Y56*HCW_cost_year</f>
        <v>0</v>
      </c>
      <c r="BC81" s="185">
        <f>Z81*'Calcs Women No Intervention'!Z56*HCW_cost_year</f>
        <v>0</v>
      </c>
      <c r="BD81" s="185">
        <f>AA81*'Calcs Women No Intervention'!AA56*HCW_cost_year</f>
        <v>0</v>
      </c>
      <c r="BE81" s="185">
        <f>AB81*'Calcs Women No Intervention'!AB56*HCW_cost_year</f>
        <v>0</v>
      </c>
    </row>
    <row r="82" spans="2:57" x14ac:dyDescent="0.3">
      <c r="B82" s="1">
        <v>15</v>
      </c>
      <c r="C82" s="67"/>
      <c r="D82" s="67"/>
      <c r="E82" s="67"/>
      <c r="F82" s="67"/>
      <c r="G82" s="67"/>
      <c r="H82" s="67"/>
      <c r="I82" s="67"/>
      <c r="J82" s="67"/>
      <c r="K82" s="67"/>
      <c r="L82" s="67"/>
      <c r="M82" s="67"/>
      <c r="N82" s="67"/>
      <c r="O82" s="67"/>
      <c r="P82" s="67"/>
      <c r="Q82" s="67"/>
      <c r="R82" s="67">
        <f>EXP(SUMPRODUCT(CHOOSE({1,2,3,4,5,6,7},'Calcs Women No Intervention'!AT123,'Calcs Women No Intervention'!AT123^2,'Calcs Women No Intervention'!AT123^3,'Calcs Women No Intervention'!Q91,'Calcs Women No Intervention'!Q91^2,0,1),'Social care'!$BG$11:$BM$11))/(1+EXP(SUMPRODUCT(CHOOSE({1,2,3,4,5,6,7},'Calcs Women No Intervention'!AT123,'Calcs Women No Intervention'!AT123^2,'Calcs Women No Intervention'!AT123^3,'Calcs Women No Intervention'!Q91,'Calcs Women No Intervention'!Q91^2,0,1),'Social care'!$BG$11:$BM$11)))</f>
        <v>0.15070743011925705</v>
      </c>
      <c r="S82" s="67">
        <f>EXP(SUMPRODUCT(CHOOSE({1,2,3,4,5,6,7},'Calcs Women No Intervention'!AU123,'Calcs Women No Intervention'!AU123^2,'Calcs Women No Intervention'!AU123^3,'Calcs Women No Intervention'!R91,'Calcs Women No Intervention'!R91^2,0,1),'Social care'!$BG$11:$BM$11))/(1+EXP(SUMPRODUCT(CHOOSE({1,2,3,4,5,6,7},'Calcs Women No Intervention'!AU123,'Calcs Women No Intervention'!AU123^2,'Calcs Women No Intervention'!AU123^3,'Calcs Women No Intervention'!R91,'Calcs Women No Intervention'!R91^2,0,1),'Social care'!$BG$11:$BM$11)))</f>
        <v>0.14971323241148227</v>
      </c>
      <c r="T82" s="67">
        <f>EXP(SUMPRODUCT(CHOOSE({1,2,3,4,5,6,7},'Calcs Women No Intervention'!AV123,'Calcs Women No Intervention'!AV123^2,'Calcs Women No Intervention'!AV123^3,'Calcs Women No Intervention'!S91,'Calcs Women No Intervention'!S91^2,0,1),'Social care'!$BG$11:$BM$11))/(1+EXP(SUMPRODUCT(CHOOSE({1,2,3,4,5,6,7},'Calcs Women No Intervention'!AV123,'Calcs Women No Intervention'!AV123^2,'Calcs Women No Intervention'!AV123^3,'Calcs Women No Intervention'!S91,'Calcs Women No Intervention'!S91^2,0,1),'Social care'!$BG$11:$BM$11)))</f>
        <v>0.14933917473766692</v>
      </c>
      <c r="U82" s="67">
        <f>EXP(SUMPRODUCT(CHOOSE({1,2,3,4,5,6,7},'Calcs Women No Intervention'!AW123,'Calcs Women No Intervention'!AW123^2,'Calcs Women No Intervention'!AW123^3,'Calcs Women No Intervention'!T91,'Calcs Women No Intervention'!T91^2,0,1),'Social care'!$BG$11:$BM$11))/(1+EXP(SUMPRODUCT(CHOOSE({1,2,3,4,5,6,7},'Calcs Women No Intervention'!AW123,'Calcs Women No Intervention'!AW123^2,'Calcs Women No Intervention'!AW123^3,'Calcs Women No Intervention'!T91,'Calcs Women No Intervention'!T91^2,0,1),'Social care'!$BG$11:$BM$11)))</f>
        <v>0.14958008464308026</v>
      </c>
      <c r="V82" s="67">
        <f>EXP(SUMPRODUCT(CHOOSE({1,2,3,4,5,6,7},'Calcs Women No Intervention'!AX123,'Calcs Women No Intervention'!AX123^2,'Calcs Women No Intervention'!AX123^3,'Calcs Women No Intervention'!U91,'Calcs Women No Intervention'!U91^2,0,1),'Social care'!$BG$11:$BM$11))/(1+EXP(SUMPRODUCT(CHOOSE({1,2,3,4,5,6,7},'Calcs Women No Intervention'!AX123,'Calcs Women No Intervention'!AX123^2,'Calcs Women No Intervention'!AX123^3,'Calcs Women No Intervention'!U91,'Calcs Women No Intervention'!U91^2,0,1),'Social care'!$BG$11:$BM$11)))</f>
        <v>0.15043705275385286</v>
      </c>
      <c r="W82" s="67">
        <f>EXP(SUMPRODUCT(CHOOSE({1,2,3,4,5,6,7},'Calcs Women No Intervention'!AY123,'Calcs Women No Intervention'!AY123^2,'Calcs Women No Intervention'!AY123^3,'Calcs Women No Intervention'!V91,'Calcs Women No Intervention'!V91^2,0,1),'Social care'!$BG$11:$BM$11))/(1+EXP(SUMPRODUCT(CHOOSE({1,2,3,4,5,6,7},'Calcs Women No Intervention'!AY123,'Calcs Women No Intervention'!AY123^2,'Calcs Women No Intervention'!AY123^3,'Calcs Women No Intervention'!V91,'Calcs Women No Intervention'!V91^2,0,1),'Social care'!$BG$11:$BM$11)))</f>
        <v>0.15191740651956939</v>
      </c>
      <c r="X82" s="67">
        <f>EXP(SUMPRODUCT(CHOOSE({1,2,3,4,5,6,7},'Calcs Women No Intervention'!AZ123,'Calcs Women No Intervention'!AZ123^2,'Calcs Women No Intervention'!AZ123^3,'Calcs Women No Intervention'!W91,'Calcs Women No Intervention'!W91^2,0,1),'Social care'!$BG$11:$BM$11))/(1+EXP(SUMPRODUCT(CHOOSE({1,2,3,4,5,6,7},'Calcs Women No Intervention'!AZ123,'Calcs Women No Intervention'!AZ123^2,'Calcs Women No Intervention'!AZ123^3,'Calcs Women No Intervention'!W91,'Calcs Women No Intervention'!W91^2,0,1),'Social care'!$BG$11:$BM$11)))</f>
        <v>0.15403473282712382</v>
      </c>
      <c r="Y82" s="67">
        <f>EXP(SUMPRODUCT(CHOOSE({1,2,3,4,5,6,7},'Calcs Women No Intervention'!BA123,'Calcs Women No Intervention'!BA123^2,'Calcs Women No Intervention'!BA123^3,'Calcs Women No Intervention'!X91,'Calcs Women No Intervention'!X91^2,0,1),'Social care'!$BG$11:$BM$11))/(1+EXP(SUMPRODUCT(CHOOSE({1,2,3,4,5,6,7},'Calcs Women No Intervention'!BA123,'Calcs Women No Intervention'!BA123^2,'Calcs Women No Intervention'!BA123^3,'Calcs Women No Intervention'!X91,'Calcs Women No Intervention'!X91^2,0,1),'Social care'!$BG$11:$BM$11)))</f>
        <v>0.15680894482266783</v>
      </c>
      <c r="Z82" s="67">
        <f>EXP(SUMPRODUCT(CHOOSE({1,2,3,4,5,6,7},'Calcs Women No Intervention'!BB123,'Calcs Women No Intervention'!BB123^2,'Calcs Women No Intervention'!BB123^3,'Calcs Women No Intervention'!Y91,'Calcs Women No Intervention'!Y91^2,0,1),'Social care'!$BG$11:$BM$11))/(1+EXP(SUMPRODUCT(CHOOSE({1,2,3,4,5,6,7},'Calcs Women No Intervention'!BB123,'Calcs Women No Intervention'!BB123^2,'Calcs Women No Intervention'!BB123^3,'Calcs Women No Intervention'!Y91,'Calcs Women No Intervention'!Y91^2,0,1),'Social care'!$BG$11:$BM$11)))</f>
        <v>0.16026638515366143</v>
      </c>
      <c r="AA82" s="67">
        <f>EXP(SUMPRODUCT(CHOOSE({1,2,3,4,5,6,7},'Calcs Women No Intervention'!BC123,'Calcs Women No Intervention'!BC123^2,'Calcs Women No Intervention'!BC123^3,'Calcs Women No Intervention'!Z91,'Calcs Women No Intervention'!Z91^2,0,1),'Social care'!$BG$11:$BM$11))/(1+EXP(SUMPRODUCT(CHOOSE({1,2,3,4,5,6,7},'Calcs Women No Intervention'!BC123,'Calcs Women No Intervention'!BC123^2,'Calcs Women No Intervention'!BC123^3,'Calcs Women No Intervention'!Z91,'Calcs Women No Intervention'!Z91^2,0,1),'Social care'!$BG$11:$BM$11)))</f>
        <v>0.16443995413308393</v>
      </c>
      <c r="AB82" s="67">
        <f>EXP(SUMPRODUCT(CHOOSE({1,2,3,4,5,6,7},'Calcs Women No Intervention'!BD123,'Calcs Women No Intervention'!BD123^2,'Calcs Women No Intervention'!BD123^3,'Calcs Women No Intervention'!AA91,'Calcs Women No Intervention'!AA91^2,0,1),'Social care'!$BG$11:$BM$11))/(1+EXP(SUMPRODUCT(CHOOSE({1,2,3,4,5,6,7},'Calcs Women No Intervention'!BD123,'Calcs Women No Intervention'!BD123^2,'Calcs Women No Intervention'!BD123^3,'Calcs Women No Intervention'!AA91,'Calcs Women No Intervention'!AA91^2,0,1),'Social care'!$BG$11:$BM$11)))</f>
        <v>0.16936924675417903</v>
      </c>
      <c r="AE82" s="1">
        <v>15</v>
      </c>
      <c r="AF82" s="185"/>
      <c r="AG82" s="185">
        <f>D82*'Calcs Women No Intervention'!D57*HCW_cost_year</f>
        <v>0</v>
      </c>
      <c r="AH82" s="185">
        <f>E82*'Calcs Women No Intervention'!E57*HCW_cost_year</f>
        <v>0</v>
      </c>
      <c r="AI82" s="185">
        <f>F82*'Calcs Women No Intervention'!F57*HCW_cost_year</f>
        <v>0</v>
      </c>
      <c r="AJ82" s="185">
        <f>G82*'Calcs Women No Intervention'!G57*HCW_cost_year</f>
        <v>0</v>
      </c>
      <c r="AK82" s="185">
        <f>H82*'Calcs Women No Intervention'!H57*HCW_cost_year</f>
        <v>0</v>
      </c>
      <c r="AL82" s="185">
        <f>I82*'Calcs Women No Intervention'!I57*HCW_cost_year</f>
        <v>0</v>
      </c>
      <c r="AM82" s="185">
        <f>J82*'Calcs Women No Intervention'!J57*HCW_cost_year</f>
        <v>0</v>
      </c>
      <c r="AN82" s="185">
        <f>K82*'Calcs Women No Intervention'!K57*HCW_cost_year</f>
        <v>0</v>
      </c>
      <c r="AO82" s="185">
        <f>L82*'Calcs Women No Intervention'!L57*HCW_cost_year</f>
        <v>0</v>
      </c>
      <c r="AP82" s="185">
        <f>M82*'Calcs Women No Intervention'!M57*HCW_cost_year</f>
        <v>0</v>
      </c>
      <c r="AQ82" s="185">
        <f>N82*'Calcs Women No Intervention'!N57*HCW_cost_year</f>
        <v>0</v>
      </c>
      <c r="AR82" s="185">
        <f>O82*'Calcs Women No Intervention'!O57*HCW_cost_year</f>
        <v>0</v>
      </c>
      <c r="AS82" s="185">
        <f>P82*'Calcs Women No Intervention'!P57*HCW_cost_year</f>
        <v>0</v>
      </c>
      <c r="AT82" s="185">
        <f>Q82*'Calcs Women No Intervention'!Q57*HCW_cost_year</f>
        <v>0</v>
      </c>
      <c r="AU82" s="185">
        <f>R82*'Calcs Women No Intervention'!R57*HCW_cost_year</f>
        <v>0</v>
      </c>
      <c r="AV82" s="185">
        <f>S82*'Calcs Women No Intervention'!S57*HCW_cost_year</f>
        <v>0</v>
      </c>
      <c r="AW82" s="185">
        <f>T82*'Calcs Women No Intervention'!T57*HCW_cost_year</f>
        <v>0</v>
      </c>
      <c r="AX82" s="185">
        <f>U82*'Calcs Women No Intervention'!U57*HCW_cost_year</f>
        <v>0</v>
      </c>
      <c r="AY82" s="185">
        <f>V82*'Calcs Women No Intervention'!V57*HCW_cost_year</f>
        <v>0</v>
      </c>
      <c r="AZ82" s="185">
        <f>W82*'Calcs Women No Intervention'!W57*HCW_cost_year</f>
        <v>0</v>
      </c>
      <c r="BA82" s="185">
        <f>X82*'Calcs Women No Intervention'!X57*HCW_cost_year</f>
        <v>0</v>
      </c>
      <c r="BB82" s="185">
        <f>Y82*'Calcs Women No Intervention'!Y57*HCW_cost_year</f>
        <v>0</v>
      </c>
      <c r="BC82" s="185">
        <f>Z82*'Calcs Women No Intervention'!Z57*HCW_cost_year</f>
        <v>0</v>
      </c>
      <c r="BD82" s="185">
        <f>AA82*'Calcs Women No Intervention'!AA57*HCW_cost_year</f>
        <v>0</v>
      </c>
      <c r="BE82" s="185">
        <f>AB82*'Calcs Women No Intervention'!AB57*HCW_cost_year</f>
        <v>0</v>
      </c>
    </row>
    <row r="83" spans="2:57" x14ac:dyDescent="0.3">
      <c r="B83" s="1">
        <v>16</v>
      </c>
      <c r="C83" s="67"/>
      <c r="D83" s="67"/>
      <c r="E83" s="67"/>
      <c r="F83" s="67"/>
      <c r="G83" s="67"/>
      <c r="H83" s="67"/>
      <c r="I83" s="67"/>
      <c r="J83" s="67"/>
      <c r="K83" s="67"/>
      <c r="L83" s="67"/>
      <c r="M83" s="67"/>
      <c r="N83" s="67"/>
      <c r="O83" s="67"/>
      <c r="P83" s="67"/>
      <c r="Q83" s="67"/>
      <c r="R83" s="67"/>
      <c r="S83" s="67">
        <f>EXP(SUMPRODUCT(CHOOSE({1,2,3,4,5,6,7},'Calcs Women No Intervention'!AU124,'Calcs Women No Intervention'!AU124^2,'Calcs Women No Intervention'!AU124^3,'Calcs Women No Intervention'!R92,'Calcs Women No Intervention'!R92^2,0,1),'Social care'!$BG$11:$BM$11))/(1+EXP(SUMPRODUCT(CHOOSE({1,2,3,4,5,6,7},'Calcs Women No Intervention'!AU124,'Calcs Women No Intervention'!AU124^2,'Calcs Women No Intervention'!AU124^3,'Calcs Women No Intervention'!R92,'Calcs Women No Intervention'!R92^2,0,1),'Social care'!$BG$11:$BM$11)))</f>
        <v>0.15070743011925705</v>
      </c>
      <c r="T83" s="67">
        <f>EXP(SUMPRODUCT(CHOOSE({1,2,3,4,5,6,7},'Calcs Women No Intervention'!AV124,'Calcs Women No Intervention'!AV124^2,'Calcs Women No Intervention'!AV124^3,'Calcs Women No Intervention'!S92,'Calcs Women No Intervention'!S92^2,0,1),'Social care'!$BG$11:$BM$11))/(1+EXP(SUMPRODUCT(CHOOSE({1,2,3,4,5,6,7},'Calcs Women No Intervention'!AV124,'Calcs Women No Intervention'!AV124^2,'Calcs Women No Intervention'!AV124^3,'Calcs Women No Intervention'!S92,'Calcs Women No Intervention'!S92^2,0,1),'Social care'!$BG$11:$BM$11)))</f>
        <v>0.14971323241148227</v>
      </c>
      <c r="U83" s="67">
        <f>EXP(SUMPRODUCT(CHOOSE({1,2,3,4,5,6,7},'Calcs Women No Intervention'!AW124,'Calcs Women No Intervention'!AW124^2,'Calcs Women No Intervention'!AW124^3,'Calcs Women No Intervention'!T92,'Calcs Women No Intervention'!T92^2,0,1),'Social care'!$BG$11:$BM$11))/(1+EXP(SUMPRODUCT(CHOOSE({1,2,3,4,5,6,7},'Calcs Women No Intervention'!AW124,'Calcs Women No Intervention'!AW124^2,'Calcs Women No Intervention'!AW124^3,'Calcs Women No Intervention'!T92,'Calcs Women No Intervention'!T92^2,0,1),'Social care'!$BG$11:$BM$11)))</f>
        <v>0.14933917473766692</v>
      </c>
      <c r="V83" s="67">
        <f>EXP(SUMPRODUCT(CHOOSE({1,2,3,4,5,6,7},'Calcs Women No Intervention'!AX124,'Calcs Women No Intervention'!AX124^2,'Calcs Women No Intervention'!AX124^3,'Calcs Women No Intervention'!U92,'Calcs Women No Intervention'!U92^2,0,1),'Social care'!$BG$11:$BM$11))/(1+EXP(SUMPRODUCT(CHOOSE({1,2,3,4,5,6,7},'Calcs Women No Intervention'!AX124,'Calcs Women No Intervention'!AX124^2,'Calcs Women No Intervention'!AX124^3,'Calcs Women No Intervention'!U92,'Calcs Women No Intervention'!U92^2,0,1),'Social care'!$BG$11:$BM$11)))</f>
        <v>0.14958008464308026</v>
      </c>
      <c r="W83" s="67">
        <f>EXP(SUMPRODUCT(CHOOSE({1,2,3,4,5,6,7},'Calcs Women No Intervention'!AY124,'Calcs Women No Intervention'!AY124^2,'Calcs Women No Intervention'!AY124^3,'Calcs Women No Intervention'!V92,'Calcs Women No Intervention'!V92^2,0,1),'Social care'!$BG$11:$BM$11))/(1+EXP(SUMPRODUCT(CHOOSE({1,2,3,4,5,6,7},'Calcs Women No Intervention'!AY124,'Calcs Women No Intervention'!AY124^2,'Calcs Women No Intervention'!AY124^3,'Calcs Women No Intervention'!V92,'Calcs Women No Intervention'!V92^2,0,1),'Social care'!$BG$11:$BM$11)))</f>
        <v>0.15043705275385286</v>
      </c>
      <c r="X83" s="67">
        <f>EXP(SUMPRODUCT(CHOOSE({1,2,3,4,5,6,7},'Calcs Women No Intervention'!AZ124,'Calcs Women No Intervention'!AZ124^2,'Calcs Women No Intervention'!AZ124^3,'Calcs Women No Intervention'!W92,'Calcs Women No Intervention'!W92^2,0,1),'Social care'!$BG$11:$BM$11))/(1+EXP(SUMPRODUCT(CHOOSE({1,2,3,4,5,6,7},'Calcs Women No Intervention'!AZ124,'Calcs Women No Intervention'!AZ124^2,'Calcs Women No Intervention'!AZ124^3,'Calcs Women No Intervention'!W92,'Calcs Women No Intervention'!W92^2,0,1),'Social care'!$BG$11:$BM$11)))</f>
        <v>0.15191740651956939</v>
      </c>
      <c r="Y83" s="67">
        <f>EXP(SUMPRODUCT(CHOOSE({1,2,3,4,5,6,7},'Calcs Women No Intervention'!BA124,'Calcs Women No Intervention'!BA124^2,'Calcs Women No Intervention'!BA124^3,'Calcs Women No Intervention'!X92,'Calcs Women No Intervention'!X92^2,0,1),'Social care'!$BG$11:$BM$11))/(1+EXP(SUMPRODUCT(CHOOSE({1,2,3,4,5,6,7},'Calcs Women No Intervention'!BA124,'Calcs Women No Intervention'!BA124^2,'Calcs Women No Intervention'!BA124^3,'Calcs Women No Intervention'!X92,'Calcs Women No Intervention'!X92^2,0,1),'Social care'!$BG$11:$BM$11)))</f>
        <v>0.15403473282712382</v>
      </c>
      <c r="Z83" s="67">
        <f>EXP(SUMPRODUCT(CHOOSE({1,2,3,4,5,6,7},'Calcs Women No Intervention'!BB124,'Calcs Women No Intervention'!BB124^2,'Calcs Women No Intervention'!BB124^3,'Calcs Women No Intervention'!Y92,'Calcs Women No Intervention'!Y92^2,0,1),'Social care'!$BG$11:$BM$11))/(1+EXP(SUMPRODUCT(CHOOSE({1,2,3,4,5,6,7},'Calcs Women No Intervention'!BB124,'Calcs Women No Intervention'!BB124^2,'Calcs Women No Intervention'!BB124^3,'Calcs Women No Intervention'!Y92,'Calcs Women No Intervention'!Y92^2,0,1),'Social care'!$BG$11:$BM$11)))</f>
        <v>0.15680894482266783</v>
      </c>
      <c r="AA83" s="67">
        <f>EXP(SUMPRODUCT(CHOOSE({1,2,3,4,5,6,7},'Calcs Women No Intervention'!BC124,'Calcs Women No Intervention'!BC124^2,'Calcs Women No Intervention'!BC124^3,'Calcs Women No Intervention'!Z92,'Calcs Women No Intervention'!Z92^2,0,1),'Social care'!$BG$11:$BM$11))/(1+EXP(SUMPRODUCT(CHOOSE({1,2,3,4,5,6,7},'Calcs Women No Intervention'!BC124,'Calcs Women No Intervention'!BC124^2,'Calcs Women No Intervention'!BC124^3,'Calcs Women No Intervention'!Z92,'Calcs Women No Intervention'!Z92^2,0,1),'Social care'!$BG$11:$BM$11)))</f>
        <v>0.16026638515366143</v>
      </c>
      <c r="AB83" s="67">
        <f>EXP(SUMPRODUCT(CHOOSE({1,2,3,4,5,6,7},'Calcs Women No Intervention'!BD124,'Calcs Women No Intervention'!BD124^2,'Calcs Women No Intervention'!BD124^3,'Calcs Women No Intervention'!AA92,'Calcs Women No Intervention'!AA92^2,0,1),'Social care'!$BG$11:$BM$11))/(1+EXP(SUMPRODUCT(CHOOSE({1,2,3,4,5,6,7},'Calcs Women No Intervention'!BD124,'Calcs Women No Intervention'!BD124^2,'Calcs Women No Intervention'!BD124^3,'Calcs Women No Intervention'!AA92,'Calcs Women No Intervention'!AA92^2,0,1),'Social care'!$BG$11:$BM$11)))</f>
        <v>0.16443995413308393</v>
      </c>
      <c r="AE83" s="1">
        <v>16</v>
      </c>
      <c r="AF83" s="185"/>
      <c r="AG83" s="185">
        <f>D83*'Calcs Women No Intervention'!D58*HCW_cost_year</f>
        <v>0</v>
      </c>
      <c r="AH83" s="185">
        <f>E83*'Calcs Women No Intervention'!E58*HCW_cost_year</f>
        <v>0</v>
      </c>
      <c r="AI83" s="185">
        <f>F83*'Calcs Women No Intervention'!F58*HCW_cost_year</f>
        <v>0</v>
      </c>
      <c r="AJ83" s="185">
        <f>G83*'Calcs Women No Intervention'!G58*HCW_cost_year</f>
        <v>0</v>
      </c>
      <c r="AK83" s="185">
        <f>H83*'Calcs Women No Intervention'!H58*HCW_cost_year</f>
        <v>0</v>
      </c>
      <c r="AL83" s="185">
        <f>I83*'Calcs Women No Intervention'!I58*HCW_cost_year</f>
        <v>0</v>
      </c>
      <c r="AM83" s="185">
        <f>J83*'Calcs Women No Intervention'!J58*HCW_cost_year</f>
        <v>0</v>
      </c>
      <c r="AN83" s="185">
        <f>K83*'Calcs Women No Intervention'!K58*HCW_cost_year</f>
        <v>0</v>
      </c>
      <c r="AO83" s="185">
        <f>L83*'Calcs Women No Intervention'!L58*HCW_cost_year</f>
        <v>0</v>
      </c>
      <c r="AP83" s="185">
        <f>M83*'Calcs Women No Intervention'!M58*HCW_cost_year</f>
        <v>0</v>
      </c>
      <c r="AQ83" s="185">
        <f>N83*'Calcs Women No Intervention'!N58*HCW_cost_year</f>
        <v>0</v>
      </c>
      <c r="AR83" s="185">
        <f>O83*'Calcs Women No Intervention'!O58*HCW_cost_year</f>
        <v>0</v>
      </c>
      <c r="AS83" s="185">
        <f>P83*'Calcs Women No Intervention'!P58*HCW_cost_year</f>
        <v>0</v>
      </c>
      <c r="AT83" s="185">
        <f>Q83*'Calcs Women No Intervention'!Q58*HCW_cost_year</f>
        <v>0</v>
      </c>
      <c r="AU83" s="185">
        <f>R83*'Calcs Women No Intervention'!R58*HCW_cost_year</f>
        <v>0</v>
      </c>
      <c r="AV83" s="185">
        <f>S83*'Calcs Women No Intervention'!S58*HCW_cost_year</f>
        <v>0</v>
      </c>
      <c r="AW83" s="185">
        <f>T83*'Calcs Women No Intervention'!T58*HCW_cost_year</f>
        <v>0</v>
      </c>
      <c r="AX83" s="185">
        <f>U83*'Calcs Women No Intervention'!U58*HCW_cost_year</f>
        <v>0</v>
      </c>
      <c r="AY83" s="185">
        <f>V83*'Calcs Women No Intervention'!V58*HCW_cost_year</f>
        <v>0</v>
      </c>
      <c r="AZ83" s="185">
        <f>W83*'Calcs Women No Intervention'!W58*HCW_cost_year</f>
        <v>0</v>
      </c>
      <c r="BA83" s="185">
        <f>X83*'Calcs Women No Intervention'!X58*HCW_cost_year</f>
        <v>0</v>
      </c>
      <c r="BB83" s="185">
        <f>Y83*'Calcs Women No Intervention'!Y58*HCW_cost_year</f>
        <v>0</v>
      </c>
      <c r="BC83" s="185">
        <f>Z83*'Calcs Women No Intervention'!Z58*HCW_cost_year</f>
        <v>0</v>
      </c>
      <c r="BD83" s="185">
        <f>AA83*'Calcs Women No Intervention'!AA58*HCW_cost_year</f>
        <v>0</v>
      </c>
      <c r="BE83" s="185">
        <f>AB83*'Calcs Women No Intervention'!AB58*HCW_cost_year</f>
        <v>0</v>
      </c>
    </row>
    <row r="84" spans="2:57" x14ac:dyDescent="0.3">
      <c r="B84" s="1">
        <v>17</v>
      </c>
      <c r="C84" s="67"/>
      <c r="D84" s="67"/>
      <c r="E84" s="67"/>
      <c r="F84" s="67"/>
      <c r="G84" s="67"/>
      <c r="H84" s="67"/>
      <c r="I84" s="67"/>
      <c r="J84" s="67"/>
      <c r="K84" s="67"/>
      <c r="L84" s="67"/>
      <c r="M84" s="67"/>
      <c r="N84" s="67"/>
      <c r="O84" s="67"/>
      <c r="P84" s="67"/>
      <c r="Q84" s="67"/>
      <c r="R84" s="67"/>
      <c r="S84" s="67"/>
      <c r="T84" s="67">
        <f>EXP(SUMPRODUCT(CHOOSE({1,2,3,4,5,6,7},'Calcs Women No Intervention'!AV125,'Calcs Women No Intervention'!AV125^2,'Calcs Women No Intervention'!AV125^3,'Calcs Women No Intervention'!S93,'Calcs Women No Intervention'!S93^2,0,1),'Social care'!$BG$11:$BM$11))/(1+EXP(SUMPRODUCT(CHOOSE({1,2,3,4,5,6,7},'Calcs Women No Intervention'!AV125,'Calcs Women No Intervention'!AV125^2,'Calcs Women No Intervention'!AV125^3,'Calcs Women No Intervention'!S93,'Calcs Women No Intervention'!S93^2,0,1),'Social care'!$BG$11:$BM$11)))</f>
        <v>0.15070743011925705</v>
      </c>
      <c r="U84" s="67">
        <f>EXP(SUMPRODUCT(CHOOSE({1,2,3,4,5,6,7},'Calcs Women No Intervention'!AW125,'Calcs Women No Intervention'!AW125^2,'Calcs Women No Intervention'!AW125^3,'Calcs Women No Intervention'!T93,'Calcs Women No Intervention'!T93^2,0,1),'Social care'!$BG$11:$BM$11))/(1+EXP(SUMPRODUCT(CHOOSE({1,2,3,4,5,6,7},'Calcs Women No Intervention'!AW125,'Calcs Women No Intervention'!AW125^2,'Calcs Women No Intervention'!AW125^3,'Calcs Women No Intervention'!T93,'Calcs Women No Intervention'!T93^2,0,1),'Social care'!$BG$11:$BM$11)))</f>
        <v>0.14971323241148227</v>
      </c>
      <c r="V84" s="67">
        <f>EXP(SUMPRODUCT(CHOOSE({1,2,3,4,5,6,7},'Calcs Women No Intervention'!AX125,'Calcs Women No Intervention'!AX125^2,'Calcs Women No Intervention'!AX125^3,'Calcs Women No Intervention'!U93,'Calcs Women No Intervention'!U93^2,0,1),'Social care'!$BG$11:$BM$11))/(1+EXP(SUMPRODUCT(CHOOSE({1,2,3,4,5,6,7},'Calcs Women No Intervention'!AX125,'Calcs Women No Intervention'!AX125^2,'Calcs Women No Intervention'!AX125^3,'Calcs Women No Intervention'!U93,'Calcs Women No Intervention'!U93^2,0,1),'Social care'!$BG$11:$BM$11)))</f>
        <v>0.14933917473766692</v>
      </c>
      <c r="W84" s="67">
        <f>EXP(SUMPRODUCT(CHOOSE({1,2,3,4,5,6,7},'Calcs Women No Intervention'!AY125,'Calcs Women No Intervention'!AY125^2,'Calcs Women No Intervention'!AY125^3,'Calcs Women No Intervention'!V93,'Calcs Women No Intervention'!V93^2,0,1),'Social care'!$BG$11:$BM$11))/(1+EXP(SUMPRODUCT(CHOOSE({1,2,3,4,5,6,7},'Calcs Women No Intervention'!AY125,'Calcs Women No Intervention'!AY125^2,'Calcs Women No Intervention'!AY125^3,'Calcs Women No Intervention'!V93,'Calcs Women No Intervention'!V93^2,0,1),'Social care'!$BG$11:$BM$11)))</f>
        <v>0.14958008464308026</v>
      </c>
      <c r="X84" s="67">
        <f>EXP(SUMPRODUCT(CHOOSE({1,2,3,4,5,6,7},'Calcs Women No Intervention'!AZ125,'Calcs Women No Intervention'!AZ125^2,'Calcs Women No Intervention'!AZ125^3,'Calcs Women No Intervention'!W93,'Calcs Women No Intervention'!W93^2,0,1),'Social care'!$BG$11:$BM$11))/(1+EXP(SUMPRODUCT(CHOOSE({1,2,3,4,5,6,7},'Calcs Women No Intervention'!AZ125,'Calcs Women No Intervention'!AZ125^2,'Calcs Women No Intervention'!AZ125^3,'Calcs Women No Intervention'!W93,'Calcs Women No Intervention'!W93^2,0,1),'Social care'!$BG$11:$BM$11)))</f>
        <v>0.15043705275385286</v>
      </c>
      <c r="Y84" s="67">
        <f>EXP(SUMPRODUCT(CHOOSE({1,2,3,4,5,6,7},'Calcs Women No Intervention'!BA125,'Calcs Women No Intervention'!BA125^2,'Calcs Women No Intervention'!BA125^3,'Calcs Women No Intervention'!X93,'Calcs Women No Intervention'!X93^2,0,1),'Social care'!$BG$11:$BM$11))/(1+EXP(SUMPRODUCT(CHOOSE({1,2,3,4,5,6,7},'Calcs Women No Intervention'!BA125,'Calcs Women No Intervention'!BA125^2,'Calcs Women No Intervention'!BA125^3,'Calcs Women No Intervention'!X93,'Calcs Women No Intervention'!X93^2,0,1),'Social care'!$BG$11:$BM$11)))</f>
        <v>0.15191740651956939</v>
      </c>
      <c r="Z84" s="67">
        <f>EXP(SUMPRODUCT(CHOOSE({1,2,3,4,5,6,7},'Calcs Women No Intervention'!BB125,'Calcs Women No Intervention'!BB125^2,'Calcs Women No Intervention'!BB125^3,'Calcs Women No Intervention'!Y93,'Calcs Women No Intervention'!Y93^2,0,1),'Social care'!$BG$11:$BM$11))/(1+EXP(SUMPRODUCT(CHOOSE({1,2,3,4,5,6,7},'Calcs Women No Intervention'!BB125,'Calcs Women No Intervention'!BB125^2,'Calcs Women No Intervention'!BB125^3,'Calcs Women No Intervention'!Y93,'Calcs Women No Intervention'!Y93^2,0,1),'Social care'!$BG$11:$BM$11)))</f>
        <v>0.15403473282712382</v>
      </c>
      <c r="AA84" s="67">
        <f>EXP(SUMPRODUCT(CHOOSE({1,2,3,4,5,6,7},'Calcs Women No Intervention'!BC125,'Calcs Women No Intervention'!BC125^2,'Calcs Women No Intervention'!BC125^3,'Calcs Women No Intervention'!Z93,'Calcs Women No Intervention'!Z93^2,0,1),'Social care'!$BG$11:$BM$11))/(1+EXP(SUMPRODUCT(CHOOSE({1,2,3,4,5,6,7},'Calcs Women No Intervention'!BC125,'Calcs Women No Intervention'!BC125^2,'Calcs Women No Intervention'!BC125^3,'Calcs Women No Intervention'!Z93,'Calcs Women No Intervention'!Z93^2,0,1),'Social care'!$BG$11:$BM$11)))</f>
        <v>0.15680894482266783</v>
      </c>
      <c r="AB84" s="67">
        <f>EXP(SUMPRODUCT(CHOOSE({1,2,3,4,5,6,7},'Calcs Women No Intervention'!BD125,'Calcs Women No Intervention'!BD125^2,'Calcs Women No Intervention'!BD125^3,'Calcs Women No Intervention'!AA93,'Calcs Women No Intervention'!AA93^2,0,1),'Social care'!$BG$11:$BM$11))/(1+EXP(SUMPRODUCT(CHOOSE({1,2,3,4,5,6,7},'Calcs Women No Intervention'!BD125,'Calcs Women No Intervention'!BD125^2,'Calcs Women No Intervention'!BD125^3,'Calcs Women No Intervention'!AA93,'Calcs Women No Intervention'!AA93^2,0,1),'Social care'!$BG$11:$BM$11)))</f>
        <v>0.16026638515366143</v>
      </c>
      <c r="AE84" s="1">
        <v>17</v>
      </c>
      <c r="AF84" s="185"/>
      <c r="AG84" s="185">
        <f>D84*'Calcs Women No Intervention'!D59*HCW_cost_year</f>
        <v>0</v>
      </c>
      <c r="AH84" s="185">
        <f>E84*'Calcs Women No Intervention'!E59*HCW_cost_year</f>
        <v>0</v>
      </c>
      <c r="AI84" s="185">
        <f>F84*'Calcs Women No Intervention'!F59*HCW_cost_year</f>
        <v>0</v>
      </c>
      <c r="AJ84" s="185">
        <f>G84*'Calcs Women No Intervention'!G59*HCW_cost_year</f>
        <v>0</v>
      </c>
      <c r="AK84" s="185">
        <f>H84*'Calcs Women No Intervention'!H59*HCW_cost_year</f>
        <v>0</v>
      </c>
      <c r="AL84" s="185">
        <f>I84*'Calcs Women No Intervention'!I59*HCW_cost_year</f>
        <v>0</v>
      </c>
      <c r="AM84" s="185">
        <f>J84*'Calcs Women No Intervention'!J59*HCW_cost_year</f>
        <v>0</v>
      </c>
      <c r="AN84" s="185">
        <f>K84*'Calcs Women No Intervention'!K59*HCW_cost_year</f>
        <v>0</v>
      </c>
      <c r="AO84" s="185">
        <f>L84*'Calcs Women No Intervention'!L59*HCW_cost_year</f>
        <v>0</v>
      </c>
      <c r="AP84" s="185">
        <f>M84*'Calcs Women No Intervention'!M59*HCW_cost_year</f>
        <v>0</v>
      </c>
      <c r="AQ84" s="185">
        <f>N84*'Calcs Women No Intervention'!N59*HCW_cost_year</f>
        <v>0</v>
      </c>
      <c r="AR84" s="185">
        <f>O84*'Calcs Women No Intervention'!O59*HCW_cost_year</f>
        <v>0</v>
      </c>
      <c r="AS84" s="185">
        <f>P84*'Calcs Women No Intervention'!P59*HCW_cost_year</f>
        <v>0</v>
      </c>
      <c r="AT84" s="185">
        <f>Q84*'Calcs Women No Intervention'!Q59*HCW_cost_year</f>
        <v>0</v>
      </c>
      <c r="AU84" s="185">
        <f>R84*'Calcs Women No Intervention'!R59*HCW_cost_year</f>
        <v>0</v>
      </c>
      <c r="AV84" s="185">
        <f>S84*'Calcs Women No Intervention'!S59*HCW_cost_year</f>
        <v>0</v>
      </c>
      <c r="AW84" s="185">
        <f>T84*'Calcs Women No Intervention'!T59*HCW_cost_year</f>
        <v>0</v>
      </c>
      <c r="AX84" s="185">
        <f>U84*'Calcs Women No Intervention'!U59*HCW_cost_year</f>
        <v>0</v>
      </c>
      <c r="AY84" s="185">
        <f>V84*'Calcs Women No Intervention'!V59*HCW_cost_year</f>
        <v>0</v>
      </c>
      <c r="AZ84" s="185">
        <f>W84*'Calcs Women No Intervention'!W59*HCW_cost_year</f>
        <v>0</v>
      </c>
      <c r="BA84" s="185">
        <f>X84*'Calcs Women No Intervention'!X59*HCW_cost_year</f>
        <v>0</v>
      </c>
      <c r="BB84" s="185">
        <f>Y84*'Calcs Women No Intervention'!Y59*HCW_cost_year</f>
        <v>0</v>
      </c>
      <c r="BC84" s="185">
        <f>Z84*'Calcs Women No Intervention'!Z59*HCW_cost_year</f>
        <v>0</v>
      </c>
      <c r="BD84" s="185">
        <f>AA84*'Calcs Women No Intervention'!AA59*HCW_cost_year</f>
        <v>0</v>
      </c>
      <c r="BE84" s="185">
        <f>AB84*'Calcs Women No Intervention'!AB59*HCW_cost_year</f>
        <v>0</v>
      </c>
    </row>
    <row r="85" spans="2:57" x14ac:dyDescent="0.3">
      <c r="B85" s="1">
        <v>18</v>
      </c>
      <c r="C85" s="67"/>
      <c r="D85" s="67"/>
      <c r="E85" s="67"/>
      <c r="F85" s="67"/>
      <c r="G85" s="67"/>
      <c r="H85" s="67"/>
      <c r="I85" s="67"/>
      <c r="J85" s="67"/>
      <c r="K85" s="67"/>
      <c r="L85" s="67"/>
      <c r="M85" s="67"/>
      <c r="N85" s="67"/>
      <c r="O85" s="67"/>
      <c r="P85" s="67"/>
      <c r="Q85" s="67"/>
      <c r="R85" s="67"/>
      <c r="S85" s="67"/>
      <c r="T85" s="67"/>
      <c r="U85" s="67">
        <f>EXP(SUMPRODUCT(CHOOSE({1,2,3,4,5,6,7},'Calcs Women No Intervention'!AW126,'Calcs Women No Intervention'!AW126^2,'Calcs Women No Intervention'!AW126^3,'Calcs Women No Intervention'!T94,'Calcs Women No Intervention'!T94^2,0,1),'Social care'!$BG$11:$BM$11))/(1+EXP(SUMPRODUCT(CHOOSE({1,2,3,4,5,6,7},'Calcs Women No Intervention'!AW126,'Calcs Women No Intervention'!AW126^2,'Calcs Women No Intervention'!AW126^3,'Calcs Women No Intervention'!T94,'Calcs Women No Intervention'!T94^2,0,1),'Social care'!$BG$11:$BM$11)))</f>
        <v>0.15070743011925705</v>
      </c>
      <c r="V85" s="67">
        <f>EXP(SUMPRODUCT(CHOOSE({1,2,3,4,5,6,7},'Calcs Women No Intervention'!AX126,'Calcs Women No Intervention'!AX126^2,'Calcs Women No Intervention'!AX126^3,'Calcs Women No Intervention'!U94,'Calcs Women No Intervention'!U94^2,0,1),'Social care'!$BG$11:$BM$11))/(1+EXP(SUMPRODUCT(CHOOSE({1,2,3,4,5,6,7},'Calcs Women No Intervention'!AX126,'Calcs Women No Intervention'!AX126^2,'Calcs Women No Intervention'!AX126^3,'Calcs Women No Intervention'!U94,'Calcs Women No Intervention'!U94^2,0,1),'Social care'!$BG$11:$BM$11)))</f>
        <v>0.14971323241148227</v>
      </c>
      <c r="W85" s="67">
        <f>EXP(SUMPRODUCT(CHOOSE({1,2,3,4,5,6,7},'Calcs Women No Intervention'!AY126,'Calcs Women No Intervention'!AY126^2,'Calcs Women No Intervention'!AY126^3,'Calcs Women No Intervention'!V94,'Calcs Women No Intervention'!V94^2,0,1),'Social care'!$BG$11:$BM$11))/(1+EXP(SUMPRODUCT(CHOOSE({1,2,3,4,5,6,7},'Calcs Women No Intervention'!AY126,'Calcs Women No Intervention'!AY126^2,'Calcs Women No Intervention'!AY126^3,'Calcs Women No Intervention'!V94,'Calcs Women No Intervention'!V94^2,0,1),'Social care'!$BG$11:$BM$11)))</f>
        <v>0.14933917473766692</v>
      </c>
      <c r="X85" s="67">
        <f>EXP(SUMPRODUCT(CHOOSE({1,2,3,4,5,6,7},'Calcs Women No Intervention'!AZ126,'Calcs Women No Intervention'!AZ126^2,'Calcs Women No Intervention'!AZ126^3,'Calcs Women No Intervention'!W94,'Calcs Women No Intervention'!W94^2,0,1),'Social care'!$BG$11:$BM$11))/(1+EXP(SUMPRODUCT(CHOOSE({1,2,3,4,5,6,7},'Calcs Women No Intervention'!AZ126,'Calcs Women No Intervention'!AZ126^2,'Calcs Women No Intervention'!AZ126^3,'Calcs Women No Intervention'!W94,'Calcs Women No Intervention'!W94^2,0,1),'Social care'!$BG$11:$BM$11)))</f>
        <v>0.14958008464308026</v>
      </c>
      <c r="Y85" s="67">
        <f>EXP(SUMPRODUCT(CHOOSE({1,2,3,4,5,6,7},'Calcs Women No Intervention'!BA126,'Calcs Women No Intervention'!BA126^2,'Calcs Women No Intervention'!BA126^3,'Calcs Women No Intervention'!X94,'Calcs Women No Intervention'!X94^2,0,1),'Social care'!$BG$11:$BM$11))/(1+EXP(SUMPRODUCT(CHOOSE({1,2,3,4,5,6,7},'Calcs Women No Intervention'!BA126,'Calcs Women No Intervention'!BA126^2,'Calcs Women No Intervention'!BA126^3,'Calcs Women No Intervention'!X94,'Calcs Women No Intervention'!X94^2,0,1),'Social care'!$BG$11:$BM$11)))</f>
        <v>0.15043705275385286</v>
      </c>
      <c r="Z85" s="67">
        <f>EXP(SUMPRODUCT(CHOOSE({1,2,3,4,5,6,7},'Calcs Women No Intervention'!BB126,'Calcs Women No Intervention'!BB126^2,'Calcs Women No Intervention'!BB126^3,'Calcs Women No Intervention'!Y94,'Calcs Women No Intervention'!Y94^2,0,1),'Social care'!$BG$11:$BM$11))/(1+EXP(SUMPRODUCT(CHOOSE({1,2,3,4,5,6,7},'Calcs Women No Intervention'!BB126,'Calcs Women No Intervention'!BB126^2,'Calcs Women No Intervention'!BB126^3,'Calcs Women No Intervention'!Y94,'Calcs Women No Intervention'!Y94^2,0,1),'Social care'!$BG$11:$BM$11)))</f>
        <v>0.15191740651956939</v>
      </c>
      <c r="AA85" s="67">
        <f>EXP(SUMPRODUCT(CHOOSE({1,2,3,4,5,6,7},'Calcs Women No Intervention'!BC126,'Calcs Women No Intervention'!BC126^2,'Calcs Women No Intervention'!BC126^3,'Calcs Women No Intervention'!Z94,'Calcs Women No Intervention'!Z94^2,0,1),'Social care'!$BG$11:$BM$11))/(1+EXP(SUMPRODUCT(CHOOSE({1,2,3,4,5,6,7},'Calcs Women No Intervention'!BC126,'Calcs Women No Intervention'!BC126^2,'Calcs Women No Intervention'!BC126^3,'Calcs Women No Intervention'!Z94,'Calcs Women No Intervention'!Z94^2,0,1),'Social care'!$BG$11:$BM$11)))</f>
        <v>0.15403473282712382</v>
      </c>
      <c r="AB85" s="67">
        <f>EXP(SUMPRODUCT(CHOOSE({1,2,3,4,5,6,7},'Calcs Women No Intervention'!BD126,'Calcs Women No Intervention'!BD126^2,'Calcs Women No Intervention'!BD126^3,'Calcs Women No Intervention'!AA94,'Calcs Women No Intervention'!AA94^2,0,1),'Social care'!$BG$11:$BM$11))/(1+EXP(SUMPRODUCT(CHOOSE({1,2,3,4,5,6,7},'Calcs Women No Intervention'!BD126,'Calcs Women No Intervention'!BD126^2,'Calcs Women No Intervention'!BD126^3,'Calcs Women No Intervention'!AA94,'Calcs Women No Intervention'!AA94^2,0,1),'Social care'!$BG$11:$BM$11)))</f>
        <v>0.15680894482266783</v>
      </c>
      <c r="AE85" s="1">
        <v>18</v>
      </c>
      <c r="AF85" s="185"/>
      <c r="AG85" s="185">
        <f>D85*'Calcs Women No Intervention'!D60*HCW_cost_year</f>
        <v>0</v>
      </c>
      <c r="AH85" s="185">
        <f>E85*'Calcs Women No Intervention'!E60*HCW_cost_year</f>
        <v>0</v>
      </c>
      <c r="AI85" s="185">
        <f>F85*'Calcs Women No Intervention'!F60*HCW_cost_year</f>
        <v>0</v>
      </c>
      <c r="AJ85" s="185">
        <f>G85*'Calcs Women No Intervention'!G60*HCW_cost_year</f>
        <v>0</v>
      </c>
      <c r="AK85" s="185">
        <f>H85*'Calcs Women No Intervention'!H60*HCW_cost_year</f>
        <v>0</v>
      </c>
      <c r="AL85" s="185">
        <f>I85*'Calcs Women No Intervention'!I60*HCW_cost_year</f>
        <v>0</v>
      </c>
      <c r="AM85" s="185">
        <f>J85*'Calcs Women No Intervention'!J60*HCW_cost_year</f>
        <v>0</v>
      </c>
      <c r="AN85" s="185">
        <f>K85*'Calcs Women No Intervention'!K60*HCW_cost_year</f>
        <v>0</v>
      </c>
      <c r="AO85" s="185">
        <f>L85*'Calcs Women No Intervention'!L60*HCW_cost_year</f>
        <v>0</v>
      </c>
      <c r="AP85" s="185">
        <f>M85*'Calcs Women No Intervention'!M60*HCW_cost_year</f>
        <v>0</v>
      </c>
      <c r="AQ85" s="185">
        <f>N85*'Calcs Women No Intervention'!N60*HCW_cost_year</f>
        <v>0</v>
      </c>
      <c r="AR85" s="185">
        <f>O85*'Calcs Women No Intervention'!O60*HCW_cost_year</f>
        <v>0</v>
      </c>
      <c r="AS85" s="185">
        <f>P85*'Calcs Women No Intervention'!P60*HCW_cost_year</f>
        <v>0</v>
      </c>
      <c r="AT85" s="185">
        <f>Q85*'Calcs Women No Intervention'!Q60*HCW_cost_year</f>
        <v>0</v>
      </c>
      <c r="AU85" s="185">
        <f>R85*'Calcs Women No Intervention'!R60*HCW_cost_year</f>
        <v>0</v>
      </c>
      <c r="AV85" s="185">
        <f>S85*'Calcs Women No Intervention'!S60*HCW_cost_year</f>
        <v>0</v>
      </c>
      <c r="AW85" s="185">
        <f>T85*'Calcs Women No Intervention'!T60*HCW_cost_year</f>
        <v>0</v>
      </c>
      <c r="AX85" s="185">
        <f>U85*'Calcs Women No Intervention'!U60*HCW_cost_year</f>
        <v>0</v>
      </c>
      <c r="AY85" s="185">
        <f>V85*'Calcs Women No Intervention'!V60*HCW_cost_year</f>
        <v>0</v>
      </c>
      <c r="AZ85" s="185">
        <f>W85*'Calcs Women No Intervention'!W60*HCW_cost_year</f>
        <v>0</v>
      </c>
      <c r="BA85" s="185">
        <f>X85*'Calcs Women No Intervention'!X60*HCW_cost_year</f>
        <v>0</v>
      </c>
      <c r="BB85" s="185">
        <f>Y85*'Calcs Women No Intervention'!Y60*HCW_cost_year</f>
        <v>0</v>
      </c>
      <c r="BC85" s="185">
        <f>Z85*'Calcs Women No Intervention'!Z60*HCW_cost_year</f>
        <v>0</v>
      </c>
      <c r="BD85" s="185">
        <f>AA85*'Calcs Women No Intervention'!AA60*HCW_cost_year</f>
        <v>0</v>
      </c>
      <c r="BE85" s="185">
        <f>AB85*'Calcs Women No Intervention'!AB60*HCW_cost_year</f>
        <v>0</v>
      </c>
    </row>
    <row r="86" spans="2:57" x14ac:dyDescent="0.3">
      <c r="B86" s="1">
        <v>19</v>
      </c>
      <c r="C86" s="67"/>
      <c r="D86" s="67"/>
      <c r="E86" s="67"/>
      <c r="F86" s="67"/>
      <c r="G86" s="67"/>
      <c r="H86" s="67"/>
      <c r="I86" s="67"/>
      <c r="J86" s="67"/>
      <c r="K86" s="67"/>
      <c r="L86" s="67"/>
      <c r="M86" s="67"/>
      <c r="N86" s="67"/>
      <c r="O86" s="67"/>
      <c r="P86" s="67"/>
      <c r="Q86" s="67"/>
      <c r="R86" s="67"/>
      <c r="S86" s="67"/>
      <c r="T86" s="67"/>
      <c r="U86" s="67"/>
      <c r="V86" s="67">
        <f>EXP(SUMPRODUCT(CHOOSE({1,2,3,4,5,6,7},'Calcs Women No Intervention'!AX127,'Calcs Women No Intervention'!AX127^2,'Calcs Women No Intervention'!AX127^3,'Calcs Women No Intervention'!U95,'Calcs Women No Intervention'!U95^2,0,1),'Social care'!$BG$11:$BM$11))/(1+EXP(SUMPRODUCT(CHOOSE({1,2,3,4,5,6,7},'Calcs Women No Intervention'!AX127,'Calcs Women No Intervention'!AX127^2,'Calcs Women No Intervention'!AX127^3,'Calcs Women No Intervention'!U95,'Calcs Women No Intervention'!U95^2,0,1),'Social care'!$BG$11:$BM$11)))</f>
        <v>0.15070743011925705</v>
      </c>
      <c r="W86" s="67">
        <f>EXP(SUMPRODUCT(CHOOSE({1,2,3,4,5,6,7},'Calcs Women No Intervention'!AY127,'Calcs Women No Intervention'!AY127^2,'Calcs Women No Intervention'!AY127^3,'Calcs Women No Intervention'!V95,'Calcs Women No Intervention'!V95^2,0,1),'Social care'!$BG$11:$BM$11))/(1+EXP(SUMPRODUCT(CHOOSE({1,2,3,4,5,6,7},'Calcs Women No Intervention'!AY127,'Calcs Women No Intervention'!AY127^2,'Calcs Women No Intervention'!AY127^3,'Calcs Women No Intervention'!V95,'Calcs Women No Intervention'!V95^2,0,1),'Social care'!$BG$11:$BM$11)))</f>
        <v>0.14971323241148227</v>
      </c>
      <c r="X86" s="67">
        <f>EXP(SUMPRODUCT(CHOOSE({1,2,3,4,5,6,7},'Calcs Women No Intervention'!AZ127,'Calcs Women No Intervention'!AZ127^2,'Calcs Women No Intervention'!AZ127^3,'Calcs Women No Intervention'!W95,'Calcs Women No Intervention'!W95^2,0,1),'Social care'!$BG$11:$BM$11))/(1+EXP(SUMPRODUCT(CHOOSE({1,2,3,4,5,6,7},'Calcs Women No Intervention'!AZ127,'Calcs Women No Intervention'!AZ127^2,'Calcs Women No Intervention'!AZ127^3,'Calcs Women No Intervention'!W95,'Calcs Women No Intervention'!W95^2,0,1),'Social care'!$BG$11:$BM$11)))</f>
        <v>0.14933917473766692</v>
      </c>
      <c r="Y86" s="67">
        <f>EXP(SUMPRODUCT(CHOOSE({1,2,3,4,5,6,7},'Calcs Women No Intervention'!BA127,'Calcs Women No Intervention'!BA127^2,'Calcs Women No Intervention'!BA127^3,'Calcs Women No Intervention'!X95,'Calcs Women No Intervention'!X95^2,0,1),'Social care'!$BG$11:$BM$11))/(1+EXP(SUMPRODUCT(CHOOSE({1,2,3,4,5,6,7},'Calcs Women No Intervention'!BA127,'Calcs Women No Intervention'!BA127^2,'Calcs Women No Intervention'!BA127^3,'Calcs Women No Intervention'!X95,'Calcs Women No Intervention'!X95^2,0,1),'Social care'!$BG$11:$BM$11)))</f>
        <v>0.14958008464308026</v>
      </c>
      <c r="Z86" s="67">
        <f>EXP(SUMPRODUCT(CHOOSE({1,2,3,4,5,6,7},'Calcs Women No Intervention'!BB127,'Calcs Women No Intervention'!BB127^2,'Calcs Women No Intervention'!BB127^3,'Calcs Women No Intervention'!Y95,'Calcs Women No Intervention'!Y95^2,0,1),'Social care'!$BG$11:$BM$11))/(1+EXP(SUMPRODUCT(CHOOSE({1,2,3,4,5,6,7},'Calcs Women No Intervention'!BB127,'Calcs Women No Intervention'!BB127^2,'Calcs Women No Intervention'!BB127^3,'Calcs Women No Intervention'!Y95,'Calcs Women No Intervention'!Y95^2,0,1),'Social care'!$BG$11:$BM$11)))</f>
        <v>0.15043705275385286</v>
      </c>
      <c r="AA86" s="67">
        <f>EXP(SUMPRODUCT(CHOOSE({1,2,3,4,5,6,7},'Calcs Women No Intervention'!BC127,'Calcs Women No Intervention'!BC127^2,'Calcs Women No Intervention'!BC127^3,'Calcs Women No Intervention'!Z95,'Calcs Women No Intervention'!Z95^2,0,1),'Social care'!$BG$11:$BM$11))/(1+EXP(SUMPRODUCT(CHOOSE({1,2,3,4,5,6,7},'Calcs Women No Intervention'!BC127,'Calcs Women No Intervention'!BC127^2,'Calcs Women No Intervention'!BC127^3,'Calcs Women No Intervention'!Z95,'Calcs Women No Intervention'!Z95^2,0,1),'Social care'!$BG$11:$BM$11)))</f>
        <v>0.15191740651956939</v>
      </c>
      <c r="AB86" s="67">
        <f>EXP(SUMPRODUCT(CHOOSE({1,2,3,4,5,6,7},'Calcs Women No Intervention'!BD127,'Calcs Women No Intervention'!BD127^2,'Calcs Women No Intervention'!BD127^3,'Calcs Women No Intervention'!AA95,'Calcs Women No Intervention'!AA95^2,0,1),'Social care'!$BG$11:$BM$11))/(1+EXP(SUMPRODUCT(CHOOSE({1,2,3,4,5,6,7},'Calcs Women No Intervention'!BD127,'Calcs Women No Intervention'!BD127^2,'Calcs Women No Intervention'!BD127^3,'Calcs Women No Intervention'!AA95,'Calcs Women No Intervention'!AA95^2,0,1),'Social care'!$BG$11:$BM$11)))</f>
        <v>0.15403473282712382</v>
      </c>
      <c r="AE86" s="1">
        <v>19</v>
      </c>
      <c r="AF86" s="185"/>
      <c r="AG86" s="185">
        <f>D86*'Calcs Women No Intervention'!D61*HCW_cost_year</f>
        <v>0</v>
      </c>
      <c r="AH86" s="185">
        <f>E86*'Calcs Women No Intervention'!E61*HCW_cost_year</f>
        <v>0</v>
      </c>
      <c r="AI86" s="185">
        <f>F86*'Calcs Women No Intervention'!F61*HCW_cost_year</f>
        <v>0</v>
      </c>
      <c r="AJ86" s="185">
        <f>G86*'Calcs Women No Intervention'!G61*HCW_cost_year</f>
        <v>0</v>
      </c>
      <c r="AK86" s="185">
        <f>H86*'Calcs Women No Intervention'!H61*HCW_cost_year</f>
        <v>0</v>
      </c>
      <c r="AL86" s="185">
        <f>I86*'Calcs Women No Intervention'!I61*HCW_cost_year</f>
        <v>0</v>
      </c>
      <c r="AM86" s="185">
        <f>J86*'Calcs Women No Intervention'!J61*HCW_cost_year</f>
        <v>0</v>
      </c>
      <c r="AN86" s="185">
        <f>K86*'Calcs Women No Intervention'!K61*HCW_cost_year</f>
        <v>0</v>
      </c>
      <c r="AO86" s="185">
        <f>L86*'Calcs Women No Intervention'!L61*HCW_cost_year</f>
        <v>0</v>
      </c>
      <c r="AP86" s="185">
        <f>M86*'Calcs Women No Intervention'!M61*HCW_cost_year</f>
        <v>0</v>
      </c>
      <c r="AQ86" s="185">
        <f>N86*'Calcs Women No Intervention'!N61*HCW_cost_year</f>
        <v>0</v>
      </c>
      <c r="AR86" s="185">
        <f>O86*'Calcs Women No Intervention'!O61*HCW_cost_year</f>
        <v>0</v>
      </c>
      <c r="AS86" s="185">
        <f>P86*'Calcs Women No Intervention'!P61*HCW_cost_year</f>
        <v>0</v>
      </c>
      <c r="AT86" s="185">
        <f>Q86*'Calcs Women No Intervention'!Q61*HCW_cost_year</f>
        <v>0</v>
      </c>
      <c r="AU86" s="185">
        <f>R86*'Calcs Women No Intervention'!R61*HCW_cost_year</f>
        <v>0</v>
      </c>
      <c r="AV86" s="185">
        <f>S86*'Calcs Women No Intervention'!S61*HCW_cost_year</f>
        <v>0</v>
      </c>
      <c r="AW86" s="185">
        <f>T86*'Calcs Women No Intervention'!T61*HCW_cost_year</f>
        <v>0</v>
      </c>
      <c r="AX86" s="185">
        <f>U86*'Calcs Women No Intervention'!U61*HCW_cost_year</f>
        <v>0</v>
      </c>
      <c r="AY86" s="185">
        <f>V86*'Calcs Women No Intervention'!V61*HCW_cost_year</f>
        <v>0</v>
      </c>
      <c r="AZ86" s="185">
        <f>W86*'Calcs Women No Intervention'!W61*HCW_cost_year</f>
        <v>0</v>
      </c>
      <c r="BA86" s="185">
        <f>X86*'Calcs Women No Intervention'!X61*HCW_cost_year</f>
        <v>0</v>
      </c>
      <c r="BB86" s="185">
        <f>Y86*'Calcs Women No Intervention'!Y61*HCW_cost_year</f>
        <v>0</v>
      </c>
      <c r="BC86" s="185">
        <f>Z86*'Calcs Women No Intervention'!Z61*HCW_cost_year</f>
        <v>0</v>
      </c>
      <c r="BD86" s="185">
        <f>AA86*'Calcs Women No Intervention'!AA61*HCW_cost_year</f>
        <v>0</v>
      </c>
      <c r="BE86" s="185">
        <f>AB86*'Calcs Women No Intervention'!AB61*HCW_cost_year</f>
        <v>0</v>
      </c>
    </row>
    <row r="87" spans="2:57" x14ac:dyDescent="0.3">
      <c r="B87" s="1">
        <v>20</v>
      </c>
      <c r="C87" s="67"/>
      <c r="D87" s="67"/>
      <c r="E87" s="67"/>
      <c r="F87" s="67"/>
      <c r="G87" s="67"/>
      <c r="H87" s="67"/>
      <c r="I87" s="67"/>
      <c r="J87" s="67"/>
      <c r="K87" s="67"/>
      <c r="L87" s="67"/>
      <c r="M87" s="67"/>
      <c r="N87" s="67"/>
      <c r="O87" s="67"/>
      <c r="P87" s="67"/>
      <c r="Q87" s="67"/>
      <c r="R87" s="67"/>
      <c r="S87" s="67"/>
      <c r="T87" s="67"/>
      <c r="U87" s="67"/>
      <c r="V87" s="67"/>
      <c r="W87" s="67">
        <f>EXP(SUMPRODUCT(CHOOSE({1,2,3,4,5,6,7},'Calcs Women No Intervention'!AY128,'Calcs Women No Intervention'!AY128^2,'Calcs Women No Intervention'!AY128^3,'Calcs Women No Intervention'!V96,'Calcs Women No Intervention'!V96^2,0,1),'Social care'!$BG$11:$BM$11))/(1+EXP(SUMPRODUCT(CHOOSE({1,2,3,4,5,6,7},'Calcs Women No Intervention'!AY128,'Calcs Women No Intervention'!AY128^2,'Calcs Women No Intervention'!AY128^3,'Calcs Women No Intervention'!V96,'Calcs Women No Intervention'!V96^2,0,1),'Social care'!$BG$11:$BM$11)))</f>
        <v>0.15070743011925705</v>
      </c>
      <c r="X87" s="67">
        <f>EXP(SUMPRODUCT(CHOOSE({1,2,3,4,5,6,7},'Calcs Women No Intervention'!AZ128,'Calcs Women No Intervention'!AZ128^2,'Calcs Women No Intervention'!AZ128^3,'Calcs Women No Intervention'!W96,'Calcs Women No Intervention'!W96^2,0,1),'Social care'!$BG$11:$BM$11))/(1+EXP(SUMPRODUCT(CHOOSE({1,2,3,4,5,6,7},'Calcs Women No Intervention'!AZ128,'Calcs Women No Intervention'!AZ128^2,'Calcs Women No Intervention'!AZ128^3,'Calcs Women No Intervention'!W96,'Calcs Women No Intervention'!W96^2,0,1),'Social care'!$BG$11:$BM$11)))</f>
        <v>0.14971323241148227</v>
      </c>
      <c r="Y87" s="67">
        <f>EXP(SUMPRODUCT(CHOOSE({1,2,3,4,5,6,7},'Calcs Women No Intervention'!BA128,'Calcs Women No Intervention'!BA128^2,'Calcs Women No Intervention'!BA128^3,'Calcs Women No Intervention'!X96,'Calcs Women No Intervention'!X96^2,0,1),'Social care'!$BG$11:$BM$11))/(1+EXP(SUMPRODUCT(CHOOSE({1,2,3,4,5,6,7},'Calcs Women No Intervention'!BA128,'Calcs Women No Intervention'!BA128^2,'Calcs Women No Intervention'!BA128^3,'Calcs Women No Intervention'!X96,'Calcs Women No Intervention'!X96^2,0,1),'Social care'!$BG$11:$BM$11)))</f>
        <v>0.14933917473766692</v>
      </c>
      <c r="Z87" s="67">
        <f>EXP(SUMPRODUCT(CHOOSE({1,2,3,4,5,6,7},'Calcs Women No Intervention'!BB128,'Calcs Women No Intervention'!BB128^2,'Calcs Women No Intervention'!BB128^3,'Calcs Women No Intervention'!Y96,'Calcs Women No Intervention'!Y96^2,0,1),'Social care'!$BG$11:$BM$11))/(1+EXP(SUMPRODUCT(CHOOSE({1,2,3,4,5,6,7},'Calcs Women No Intervention'!BB128,'Calcs Women No Intervention'!BB128^2,'Calcs Women No Intervention'!BB128^3,'Calcs Women No Intervention'!Y96,'Calcs Women No Intervention'!Y96^2,0,1),'Social care'!$BG$11:$BM$11)))</f>
        <v>0.14958008464308026</v>
      </c>
      <c r="AA87" s="67">
        <f>EXP(SUMPRODUCT(CHOOSE({1,2,3,4,5,6,7},'Calcs Women No Intervention'!BC128,'Calcs Women No Intervention'!BC128^2,'Calcs Women No Intervention'!BC128^3,'Calcs Women No Intervention'!Z96,'Calcs Women No Intervention'!Z96^2,0,1),'Social care'!$BG$11:$BM$11))/(1+EXP(SUMPRODUCT(CHOOSE({1,2,3,4,5,6,7},'Calcs Women No Intervention'!BC128,'Calcs Women No Intervention'!BC128^2,'Calcs Women No Intervention'!BC128^3,'Calcs Women No Intervention'!Z96,'Calcs Women No Intervention'!Z96^2,0,1),'Social care'!$BG$11:$BM$11)))</f>
        <v>0.15043705275385286</v>
      </c>
      <c r="AB87" s="67">
        <f>EXP(SUMPRODUCT(CHOOSE({1,2,3,4,5,6,7},'Calcs Women No Intervention'!BD128,'Calcs Women No Intervention'!BD128^2,'Calcs Women No Intervention'!BD128^3,'Calcs Women No Intervention'!AA96,'Calcs Women No Intervention'!AA96^2,0,1),'Social care'!$BG$11:$BM$11))/(1+EXP(SUMPRODUCT(CHOOSE({1,2,3,4,5,6,7},'Calcs Women No Intervention'!BD128,'Calcs Women No Intervention'!BD128^2,'Calcs Women No Intervention'!BD128^3,'Calcs Women No Intervention'!AA96,'Calcs Women No Intervention'!AA96^2,0,1),'Social care'!$BG$11:$BM$11)))</f>
        <v>0.15191740651956939</v>
      </c>
      <c r="AE87" s="1">
        <v>20</v>
      </c>
      <c r="AF87" s="185"/>
      <c r="AG87" s="185">
        <f>D87*'Calcs Women No Intervention'!D62*HCW_cost_year</f>
        <v>0</v>
      </c>
      <c r="AH87" s="185">
        <f>E87*'Calcs Women No Intervention'!E62*HCW_cost_year</f>
        <v>0</v>
      </c>
      <c r="AI87" s="185">
        <f>F87*'Calcs Women No Intervention'!F62*HCW_cost_year</f>
        <v>0</v>
      </c>
      <c r="AJ87" s="185">
        <f>G87*'Calcs Women No Intervention'!G62*HCW_cost_year</f>
        <v>0</v>
      </c>
      <c r="AK87" s="185">
        <f>H87*'Calcs Women No Intervention'!H62*HCW_cost_year</f>
        <v>0</v>
      </c>
      <c r="AL87" s="185">
        <f>I87*'Calcs Women No Intervention'!I62*HCW_cost_year</f>
        <v>0</v>
      </c>
      <c r="AM87" s="185">
        <f>J87*'Calcs Women No Intervention'!J62*HCW_cost_year</f>
        <v>0</v>
      </c>
      <c r="AN87" s="185">
        <f>K87*'Calcs Women No Intervention'!K62*HCW_cost_year</f>
        <v>0</v>
      </c>
      <c r="AO87" s="185">
        <f>L87*'Calcs Women No Intervention'!L62*HCW_cost_year</f>
        <v>0</v>
      </c>
      <c r="AP87" s="185">
        <f>M87*'Calcs Women No Intervention'!M62*HCW_cost_year</f>
        <v>0</v>
      </c>
      <c r="AQ87" s="185">
        <f>N87*'Calcs Women No Intervention'!N62*HCW_cost_year</f>
        <v>0</v>
      </c>
      <c r="AR87" s="185">
        <f>O87*'Calcs Women No Intervention'!O62*HCW_cost_year</f>
        <v>0</v>
      </c>
      <c r="AS87" s="185">
        <f>P87*'Calcs Women No Intervention'!P62*HCW_cost_year</f>
        <v>0</v>
      </c>
      <c r="AT87" s="185">
        <f>Q87*'Calcs Women No Intervention'!Q62*HCW_cost_year</f>
        <v>0</v>
      </c>
      <c r="AU87" s="185">
        <f>R87*'Calcs Women No Intervention'!R62*HCW_cost_year</f>
        <v>0</v>
      </c>
      <c r="AV87" s="185">
        <f>S87*'Calcs Women No Intervention'!S62*HCW_cost_year</f>
        <v>0</v>
      </c>
      <c r="AW87" s="185">
        <f>T87*'Calcs Women No Intervention'!T62*HCW_cost_year</f>
        <v>0</v>
      </c>
      <c r="AX87" s="185">
        <f>U87*'Calcs Women No Intervention'!U62*HCW_cost_year</f>
        <v>0</v>
      </c>
      <c r="AY87" s="185">
        <f>V87*'Calcs Women No Intervention'!V62*HCW_cost_year</f>
        <v>0</v>
      </c>
      <c r="AZ87" s="185">
        <f>W87*'Calcs Women No Intervention'!W62*HCW_cost_year</f>
        <v>0</v>
      </c>
      <c r="BA87" s="185">
        <f>X87*'Calcs Women No Intervention'!X62*HCW_cost_year</f>
        <v>0</v>
      </c>
      <c r="BB87" s="185">
        <f>Y87*'Calcs Women No Intervention'!Y62*HCW_cost_year</f>
        <v>0</v>
      </c>
      <c r="BC87" s="185">
        <f>Z87*'Calcs Women No Intervention'!Z62*HCW_cost_year</f>
        <v>0</v>
      </c>
      <c r="BD87" s="185">
        <f>AA87*'Calcs Women No Intervention'!AA62*HCW_cost_year</f>
        <v>0</v>
      </c>
      <c r="BE87" s="185">
        <f>AB87*'Calcs Women No Intervention'!AB62*HCW_cost_year</f>
        <v>0</v>
      </c>
    </row>
    <row r="88" spans="2:57" x14ac:dyDescent="0.3">
      <c r="B88" s="1">
        <v>21</v>
      </c>
      <c r="C88" s="67"/>
      <c r="D88" s="67"/>
      <c r="E88" s="67"/>
      <c r="F88" s="67"/>
      <c r="G88" s="67"/>
      <c r="H88" s="67"/>
      <c r="I88" s="67"/>
      <c r="J88" s="67"/>
      <c r="K88" s="67"/>
      <c r="L88" s="67"/>
      <c r="M88" s="67"/>
      <c r="N88" s="67"/>
      <c r="O88" s="67"/>
      <c r="P88" s="67"/>
      <c r="Q88" s="67"/>
      <c r="R88" s="67"/>
      <c r="S88" s="67"/>
      <c r="T88" s="67"/>
      <c r="U88" s="67"/>
      <c r="V88" s="67"/>
      <c r="W88" s="67"/>
      <c r="X88" s="67">
        <f>EXP(SUMPRODUCT(CHOOSE({1,2,3,4,5,6,7},'Calcs Women No Intervention'!AZ129,'Calcs Women No Intervention'!AZ129^2,'Calcs Women No Intervention'!AZ129^3,'Calcs Women No Intervention'!W97,'Calcs Women No Intervention'!W97^2,0,1),'Social care'!$BG$11:$BM$11))/(1+EXP(SUMPRODUCT(CHOOSE({1,2,3,4,5,6,7},'Calcs Women No Intervention'!AZ129,'Calcs Women No Intervention'!AZ129^2,'Calcs Women No Intervention'!AZ129^3,'Calcs Women No Intervention'!W97,'Calcs Women No Intervention'!W97^2,0,1),'Social care'!$BG$11:$BM$11)))</f>
        <v>0.15070743011925705</v>
      </c>
      <c r="Y88" s="67">
        <f>EXP(SUMPRODUCT(CHOOSE({1,2,3,4,5,6,7},'Calcs Women No Intervention'!BA129,'Calcs Women No Intervention'!BA129^2,'Calcs Women No Intervention'!BA129^3,'Calcs Women No Intervention'!X97,'Calcs Women No Intervention'!X97^2,0,1),'Social care'!$BG$11:$BM$11))/(1+EXP(SUMPRODUCT(CHOOSE({1,2,3,4,5,6,7},'Calcs Women No Intervention'!BA129,'Calcs Women No Intervention'!BA129^2,'Calcs Women No Intervention'!BA129^3,'Calcs Women No Intervention'!X97,'Calcs Women No Intervention'!X97^2,0,1),'Social care'!$BG$11:$BM$11)))</f>
        <v>0.14971323241148227</v>
      </c>
      <c r="Z88" s="67">
        <f>EXP(SUMPRODUCT(CHOOSE({1,2,3,4,5,6,7},'Calcs Women No Intervention'!BB129,'Calcs Women No Intervention'!BB129^2,'Calcs Women No Intervention'!BB129^3,'Calcs Women No Intervention'!Y97,'Calcs Women No Intervention'!Y97^2,0,1),'Social care'!$BG$11:$BM$11))/(1+EXP(SUMPRODUCT(CHOOSE({1,2,3,4,5,6,7},'Calcs Women No Intervention'!BB129,'Calcs Women No Intervention'!BB129^2,'Calcs Women No Intervention'!BB129^3,'Calcs Women No Intervention'!Y97,'Calcs Women No Intervention'!Y97^2,0,1),'Social care'!$BG$11:$BM$11)))</f>
        <v>0.14933917473766692</v>
      </c>
      <c r="AA88" s="67">
        <f>EXP(SUMPRODUCT(CHOOSE({1,2,3,4,5,6,7},'Calcs Women No Intervention'!BC129,'Calcs Women No Intervention'!BC129^2,'Calcs Women No Intervention'!BC129^3,'Calcs Women No Intervention'!Z97,'Calcs Women No Intervention'!Z97^2,0,1),'Social care'!$BG$11:$BM$11))/(1+EXP(SUMPRODUCT(CHOOSE({1,2,3,4,5,6,7},'Calcs Women No Intervention'!BC129,'Calcs Women No Intervention'!BC129^2,'Calcs Women No Intervention'!BC129^3,'Calcs Women No Intervention'!Z97,'Calcs Women No Intervention'!Z97^2,0,1),'Social care'!$BG$11:$BM$11)))</f>
        <v>0.14958008464308026</v>
      </c>
      <c r="AB88" s="67">
        <f>EXP(SUMPRODUCT(CHOOSE({1,2,3,4,5,6,7},'Calcs Women No Intervention'!BD129,'Calcs Women No Intervention'!BD129^2,'Calcs Women No Intervention'!BD129^3,'Calcs Women No Intervention'!AA97,'Calcs Women No Intervention'!AA97^2,0,1),'Social care'!$BG$11:$BM$11))/(1+EXP(SUMPRODUCT(CHOOSE({1,2,3,4,5,6,7},'Calcs Women No Intervention'!BD129,'Calcs Women No Intervention'!BD129^2,'Calcs Women No Intervention'!BD129^3,'Calcs Women No Intervention'!AA97,'Calcs Women No Intervention'!AA97^2,0,1),'Social care'!$BG$11:$BM$11)))</f>
        <v>0.15043705275385286</v>
      </c>
      <c r="AE88" s="1">
        <v>21</v>
      </c>
      <c r="AF88" s="185"/>
      <c r="AG88" s="185">
        <f>D88*'Calcs Women No Intervention'!D63*HCW_cost_year</f>
        <v>0</v>
      </c>
      <c r="AH88" s="185">
        <f>E88*'Calcs Women No Intervention'!E63*HCW_cost_year</f>
        <v>0</v>
      </c>
      <c r="AI88" s="185">
        <f>F88*'Calcs Women No Intervention'!F63*HCW_cost_year</f>
        <v>0</v>
      </c>
      <c r="AJ88" s="185">
        <f>G88*'Calcs Women No Intervention'!G63*HCW_cost_year</f>
        <v>0</v>
      </c>
      <c r="AK88" s="185">
        <f>H88*'Calcs Women No Intervention'!H63*HCW_cost_year</f>
        <v>0</v>
      </c>
      <c r="AL88" s="185">
        <f>I88*'Calcs Women No Intervention'!I63*HCW_cost_year</f>
        <v>0</v>
      </c>
      <c r="AM88" s="185">
        <f>J88*'Calcs Women No Intervention'!J63*HCW_cost_year</f>
        <v>0</v>
      </c>
      <c r="AN88" s="185">
        <f>K88*'Calcs Women No Intervention'!K63*HCW_cost_year</f>
        <v>0</v>
      </c>
      <c r="AO88" s="185">
        <f>L88*'Calcs Women No Intervention'!L63*HCW_cost_year</f>
        <v>0</v>
      </c>
      <c r="AP88" s="185">
        <f>M88*'Calcs Women No Intervention'!M63*HCW_cost_year</f>
        <v>0</v>
      </c>
      <c r="AQ88" s="185">
        <f>N88*'Calcs Women No Intervention'!N63*HCW_cost_year</f>
        <v>0</v>
      </c>
      <c r="AR88" s="185">
        <f>O88*'Calcs Women No Intervention'!O63*HCW_cost_year</f>
        <v>0</v>
      </c>
      <c r="AS88" s="185">
        <f>P88*'Calcs Women No Intervention'!P63*HCW_cost_year</f>
        <v>0</v>
      </c>
      <c r="AT88" s="185">
        <f>Q88*'Calcs Women No Intervention'!Q63*HCW_cost_year</f>
        <v>0</v>
      </c>
      <c r="AU88" s="185">
        <f>R88*'Calcs Women No Intervention'!R63*HCW_cost_year</f>
        <v>0</v>
      </c>
      <c r="AV88" s="185">
        <f>S88*'Calcs Women No Intervention'!S63*HCW_cost_year</f>
        <v>0</v>
      </c>
      <c r="AW88" s="185">
        <f>T88*'Calcs Women No Intervention'!T63*HCW_cost_year</f>
        <v>0</v>
      </c>
      <c r="AX88" s="185">
        <f>U88*'Calcs Women No Intervention'!U63*HCW_cost_year</f>
        <v>0</v>
      </c>
      <c r="AY88" s="185">
        <f>V88*'Calcs Women No Intervention'!V63*HCW_cost_year</f>
        <v>0</v>
      </c>
      <c r="AZ88" s="185">
        <f>W88*'Calcs Women No Intervention'!W63*HCW_cost_year</f>
        <v>0</v>
      </c>
      <c r="BA88" s="185">
        <f>X88*'Calcs Women No Intervention'!X63*HCW_cost_year</f>
        <v>0</v>
      </c>
      <c r="BB88" s="185">
        <f>Y88*'Calcs Women No Intervention'!Y63*HCW_cost_year</f>
        <v>0</v>
      </c>
      <c r="BC88" s="185">
        <f>Z88*'Calcs Women No Intervention'!Z63*HCW_cost_year</f>
        <v>0</v>
      </c>
      <c r="BD88" s="185">
        <f>AA88*'Calcs Women No Intervention'!AA63*HCW_cost_year</f>
        <v>0</v>
      </c>
      <c r="BE88" s="185">
        <f>AB88*'Calcs Women No Intervention'!AB63*HCW_cost_year</f>
        <v>0</v>
      </c>
    </row>
    <row r="89" spans="2:57" x14ac:dyDescent="0.3">
      <c r="B89" s="1">
        <v>22</v>
      </c>
      <c r="C89" s="67"/>
      <c r="D89" s="67"/>
      <c r="E89" s="67"/>
      <c r="F89" s="67"/>
      <c r="G89" s="67"/>
      <c r="H89" s="67"/>
      <c r="I89" s="67"/>
      <c r="J89" s="67"/>
      <c r="K89" s="67"/>
      <c r="L89" s="67"/>
      <c r="M89" s="67"/>
      <c r="N89" s="67"/>
      <c r="O89" s="67"/>
      <c r="P89" s="67"/>
      <c r="Q89" s="67"/>
      <c r="R89" s="67"/>
      <c r="S89" s="67"/>
      <c r="T89" s="67"/>
      <c r="U89" s="67"/>
      <c r="V89" s="67"/>
      <c r="W89" s="67"/>
      <c r="X89" s="67"/>
      <c r="Y89" s="67">
        <f>EXP(SUMPRODUCT(CHOOSE({1,2,3,4,5,6,7},'Calcs Women No Intervention'!BA130,'Calcs Women No Intervention'!BA130^2,'Calcs Women No Intervention'!BA130^3,'Calcs Women No Intervention'!X98,'Calcs Women No Intervention'!X98^2,0,1),'Social care'!$BG$11:$BM$11))/(1+EXP(SUMPRODUCT(CHOOSE({1,2,3,4,5,6,7},'Calcs Women No Intervention'!BA130,'Calcs Women No Intervention'!BA130^2,'Calcs Women No Intervention'!BA130^3,'Calcs Women No Intervention'!X98,'Calcs Women No Intervention'!X98^2,0,1),'Social care'!$BG$11:$BM$11)))</f>
        <v>0.15070743011925705</v>
      </c>
      <c r="Z89" s="67">
        <f>EXP(SUMPRODUCT(CHOOSE({1,2,3,4,5,6,7},'Calcs Women No Intervention'!BB130,'Calcs Women No Intervention'!BB130^2,'Calcs Women No Intervention'!BB130^3,'Calcs Women No Intervention'!Y98,'Calcs Women No Intervention'!Y98^2,0,1),'Social care'!$BG$11:$BM$11))/(1+EXP(SUMPRODUCT(CHOOSE({1,2,3,4,5,6,7},'Calcs Women No Intervention'!BB130,'Calcs Women No Intervention'!BB130^2,'Calcs Women No Intervention'!BB130^3,'Calcs Women No Intervention'!Y98,'Calcs Women No Intervention'!Y98^2,0,1),'Social care'!$BG$11:$BM$11)))</f>
        <v>0.14971323241148227</v>
      </c>
      <c r="AA89" s="67">
        <f>EXP(SUMPRODUCT(CHOOSE({1,2,3,4,5,6,7},'Calcs Women No Intervention'!BC130,'Calcs Women No Intervention'!BC130^2,'Calcs Women No Intervention'!BC130^3,'Calcs Women No Intervention'!Z98,'Calcs Women No Intervention'!Z98^2,0,1),'Social care'!$BG$11:$BM$11))/(1+EXP(SUMPRODUCT(CHOOSE({1,2,3,4,5,6,7},'Calcs Women No Intervention'!BC130,'Calcs Women No Intervention'!BC130^2,'Calcs Women No Intervention'!BC130^3,'Calcs Women No Intervention'!Z98,'Calcs Women No Intervention'!Z98^2,0,1),'Social care'!$BG$11:$BM$11)))</f>
        <v>0.14933917473766692</v>
      </c>
      <c r="AB89" s="67">
        <f>EXP(SUMPRODUCT(CHOOSE({1,2,3,4,5,6,7},'Calcs Women No Intervention'!BD130,'Calcs Women No Intervention'!BD130^2,'Calcs Women No Intervention'!BD130^3,'Calcs Women No Intervention'!AA98,'Calcs Women No Intervention'!AA98^2,0,1),'Social care'!$BG$11:$BM$11))/(1+EXP(SUMPRODUCT(CHOOSE({1,2,3,4,5,6,7},'Calcs Women No Intervention'!BD130,'Calcs Women No Intervention'!BD130^2,'Calcs Women No Intervention'!BD130^3,'Calcs Women No Intervention'!AA98,'Calcs Women No Intervention'!AA98^2,0,1),'Social care'!$BG$11:$BM$11)))</f>
        <v>0.14958008464308026</v>
      </c>
      <c r="AE89" s="1">
        <v>22</v>
      </c>
      <c r="AF89" s="185"/>
      <c r="AG89" s="185">
        <f>D89*'Calcs Women No Intervention'!D64*HCW_cost_year</f>
        <v>0</v>
      </c>
      <c r="AH89" s="185">
        <f>E89*'Calcs Women No Intervention'!E64*HCW_cost_year</f>
        <v>0</v>
      </c>
      <c r="AI89" s="185">
        <f>F89*'Calcs Women No Intervention'!F64*HCW_cost_year</f>
        <v>0</v>
      </c>
      <c r="AJ89" s="185">
        <f>G89*'Calcs Women No Intervention'!G64*HCW_cost_year</f>
        <v>0</v>
      </c>
      <c r="AK89" s="185">
        <f>H89*'Calcs Women No Intervention'!H64*HCW_cost_year</f>
        <v>0</v>
      </c>
      <c r="AL89" s="185">
        <f>I89*'Calcs Women No Intervention'!I64*HCW_cost_year</f>
        <v>0</v>
      </c>
      <c r="AM89" s="185">
        <f>J89*'Calcs Women No Intervention'!J64*HCW_cost_year</f>
        <v>0</v>
      </c>
      <c r="AN89" s="185">
        <f>K89*'Calcs Women No Intervention'!K64*HCW_cost_year</f>
        <v>0</v>
      </c>
      <c r="AO89" s="185">
        <f>L89*'Calcs Women No Intervention'!L64*HCW_cost_year</f>
        <v>0</v>
      </c>
      <c r="AP89" s="185">
        <f>M89*'Calcs Women No Intervention'!M64*HCW_cost_year</f>
        <v>0</v>
      </c>
      <c r="AQ89" s="185">
        <f>N89*'Calcs Women No Intervention'!N64*HCW_cost_year</f>
        <v>0</v>
      </c>
      <c r="AR89" s="185">
        <f>O89*'Calcs Women No Intervention'!O64*HCW_cost_year</f>
        <v>0</v>
      </c>
      <c r="AS89" s="185">
        <f>P89*'Calcs Women No Intervention'!P64*HCW_cost_year</f>
        <v>0</v>
      </c>
      <c r="AT89" s="185">
        <f>Q89*'Calcs Women No Intervention'!Q64*HCW_cost_year</f>
        <v>0</v>
      </c>
      <c r="AU89" s="185">
        <f>R89*'Calcs Women No Intervention'!R64*HCW_cost_year</f>
        <v>0</v>
      </c>
      <c r="AV89" s="185">
        <f>S89*'Calcs Women No Intervention'!S64*HCW_cost_year</f>
        <v>0</v>
      </c>
      <c r="AW89" s="185">
        <f>T89*'Calcs Women No Intervention'!T64*HCW_cost_year</f>
        <v>0</v>
      </c>
      <c r="AX89" s="185">
        <f>U89*'Calcs Women No Intervention'!U64*HCW_cost_year</f>
        <v>0</v>
      </c>
      <c r="AY89" s="185">
        <f>V89*'Calcs Women No Intervention'!V64*HCW_cost_year</f>
        <v>0</v>
      </c>
      <c r="AZ89" s="185">
        <f>W89*'Calcs Women No Intervention'!W64*HCW_cost_year</f>
        <v>0</v>
      </c>
      <c r="BA89" s="185">
        <f>X89*'Calcs Women No Intervention'!X64*HCW_cost_year</f>
        <v>0</v>
      </c>
      <c r="BB89" s="185">
        <f>Y89*'Calcs Women No Intervention'!Y64*HCW_cost_year</f>
        <v>0</v>
      </c>
      <c r="BC89" s="185">
        <f>Z89*'Calcs Women No Intervention'!Z64*HCW_cost_year</f>
        <v>0</v>
      </c>
      <c r="BD89" s="185">
        <f>AA89*'Calcs Women No Intervention'!AA64*HCW_cost_year</f>
        <v>0</v>
      </c>
      <c r="BE89" s="185">
        <f>AB89*'Calcs Women No Intervention'!AB64*HCW_cost_year</f>
        <v>0</v>
      </c>
    </row>
    <row r="90" spans="2:57" x14ac:dyDescent="0.3">
      <c r="B90" s="1">
        <v>23</v>
      </c>
      <c r="C90" s="67"/>
      <c r="D90" s="67"/>
      <c r="E90" s="67"/>
      <c r="F90" s="67"/>
      <c r="G90" s="67"/>
      <c r="H90" s="67"/>
      <c r="I90" s="67"/>
      <c r="J90" s="67"/>
      <c r="K90" s="67"/>
      <c r="L90" s="67"/>
      <c r="M90" s="67"/>
      <c r="N90" s="67"/>
      <c r="O90" s="67"/>
      <c r="P90" s="67"/>
      <c r="Q90" s="67"/>
      <c r="R90" s="67"/>
      <c r="S90" s="67"/>
      <c r="T90" s="67"/>
      <c r="U90" s="67"/>
      <c r="V90" s="67"/>
      <c r="W90" s="67"/>
      <c r="X90" s="67"/>
      <c r="Y90" s="67"/>
      <c r="Z90" s="67">
        <f>EXP(SUMPRODUCT(CHOOSE({1,2,3,4,5,6,7},'Calcs Women No Intervention'!BB131,'Calcs Women No Intervention'!BB131^2,'Calcs Women No Intervention'!BB131^3,'Calcs Women No Intervention'!Y99,'Calcs Women No Intervention'!Y99^2,0,1),'Social care'!$BG$11:$BM$11))/(1+EXP(SUMPRODUCT(CHOOSE({1,2,3,4,5,6,7},'Calcs Women No Intervention'!BB131,'Calcs Women No Intervention'!BB131^2,'Calcs Women No Intervention'!BB131^3,'Calcs Women No Intervention'!Y99,'Calcs Women No Intervention'!Y99^2,0,1),'Social care'!$BG$11:$BM$11)))</f>
        <v>0.15070743011925705</v>
      </c>
      <c r="AA90" s="67">
        <f>EXP(SUMPRODUCT(CHOOSE({1,2,3,4,5,6,7},'Calcs Women No Intervention'!BC131,'Calcs Women No Intervention'!BC131^2,'Calcs Women No Intervention'!BC131^3,'Calcs Women No Intervention'!Z99,'Calcs Women No Intervention'!Z99^2,0,1),'Social care'!$BG$11:$BM$11))/(1+EXP(SUMPRODUCT(CHOOSE({1,2,3,4,5,6,7},'Calcs Women No Intervention'!BC131,'Calcs Women No Intervention'!BC131^2,'Calcs Women No Intervention'!BC131^3,'Calcs Women No Intervention'!Z99,'Calcs Women No Intervention'!Z99^2,0,1),'Social care'!$BG$11:$BM$11)))</f>
        <v>0.14971323241148227</v>
      </c>
      <c r="AB90" s="67">
        <f>EXP(SUMPRODUCT(CHOOSE({1,2,3,4,5,6,7},'Calcs Women No Intervention'!BD131,'Calcs Women No Intervention'!BD131^2,'Calcs Women No Intervention'!BD131^3,'Calcs Women No Intervention'!AA99,'Calcs Women No Intervention'!AA99^2,0,1),'Social care'!$BG$11:$BM$11))/(1+EXP(SUMPRODUCT(CHOOSE({1,2,3,4,5,6,7},'Calcs Women No Intervention'!BD131,'Calcs Women No Intervention'!BD131^2,'Calcs Women No Intervention'!BD131^3,'Calcs Women No Intervention'!AA99,'Calcs Women No Intervention'!AA99^2,0,1),'Social care'!$BG$11:$BM$11)))</f>
        <v>0.14933917473766692</v>
      </c>
      <c r="AE90" s="1">
        <v>23</v>
      </c>
      <c r="AF90" s="185"/>
      <c r="AG90" s="185">
        <f>D90*'Calcs Women No Intervention'!D65*HCW_cost_year</f>
        <v>0</v>
      </c>
      <c r="AH90" s="185">
        <f>E90*'Calcs Women No Intervention'!E65*HCW_cost_year</f>
        <v>0</v>
      </c>
      <c r="AI90" s="185">
        <f>F90*'Calcs Women No Intervention'!F65*HCW_cost_year</f>
        <v>0</v>
      </c>
      <c r="AJ90" s="185">
        <f>G90*'Calcs Women No Intervention'!G65*HCW_cost_year</f>
        <v>0</v>
      </c>
      <c r="AK90" s="185">
        <f>H90*'Calcs Women No Intervention'!H65*HCW_cost_year</f>
        <v>0</v>
      </c>
      <c r="AL90" s="185">
        <f>I90*'Calcs Women No Intervention'!I65*HCW_cost_year</f>
        <v>0</v>
      </c>
      <c r="AM90" s="185">
        <f>J90*'Calcs Women No Intervention'!J65*HCW_cost_year</f>
        <v>0</v>
      </c>
      <c r="AN90" s="185">
        <f>K90*'Calcs Women No Intervention'!K65*HCW_cost_year</f>
        <v>0</v>
      </c>
      <c r="AO90" s="185">
        <f>L90*'Calcs Women No Intervention'!L65*HCW_cost_year</f>
        <v>0</v>
      </c>
      <c r="AP90" s="185">
        <f>M90*'Calcs Women No Intervention'!M65*HCW_cost_year</f>
        <v>0</v>
      </c>
      <c r="AQ90" s="185">
        <f>N90*'Calcs Women No Intervention'!N65*HCW_cost_year</f>
        <v>0</v>
      </c>
      <c r="AR90" s="185">
        <f>O90*'Calcs Women No Intervention'!O65*HCW_cost_year</f>
        <v>0</v>
      </c>
      <c r="AS90" s="185">
        <f>P90*'Calcs Women No Intervention'!P65*HCW_cost_year</f>
        <v>0</v>
      </c>
      <c r="AT90" s="185">
        <f>Q90*'Calcs Women No Intervention'!Q65*HCW_cost_year</f>
        <v>0</v>
      </c>
      <c r="AU90" s="185">
        <f>R90*'Calcs Women No Intervention'!R65*HCW_cost_year</f>
        <v>0</v>
      </c>
      <c r="AV90" s="185">
        <f>S90*'Calcs Women No Intervention'!S65*HCW_cost_year</f>
        <v>0</v>
      </c>
      <c r="AW90" s="185">
        <f>T90*'Calcs Women No Intervention'!T65*HCW_cost_year</f>
        <v>0</v>
      </c>
      <c r="AX90" s="185">
        <f>U90*'Calcs Women No Intervention'!U65*HCW_cost_year</f>
        <v>0</v>
      </c>
      <c r="AY90" s="185">
        <f>V90*'Calcs Women No Intervention'!V65*HCW_cost_year</f>
        <v>0</v>
      </c>
      <c r="AZ90" s="185">
        <f>W90*'Calcs Women No Intervention'!W65*HCW_cost_year</f>
        <v>0</v>
      </c>
      <c r="BA90" s="185">
        <f>X90*'Calcs Women No Intervention'!X65*HCW_cost_year</f>
        <v>0</v>
      </c>
      <c r="BB90" s="185">
        <f>Y90*'Calcs Women No Intervention'!Y65*HCW_cost_year</f>
        <v>0</v>
      </c>
      <c r="BC90" s="185">
        <f>Z90*'Calcs Women No Intervention'!Z65*HCW_cost_year</f>
        <v>0</v>
      </c>
      <c r="BD90" s="185">
        <f>AA90*'Calcs Women No Intervention'!AA65*HCW_cost_year</f>
        <v>0</v>
      </c>
      <c r="BE90" s="185">
        <f>AB90*'Calcs Women No Intervention'!AB65*HCW_cost_year</f>
        <v>0</v>
      </c>
    </row>
    <row r="91" spans="2:57" x14ac:dyDescent="0.3">
      <c r="B91" s="1">
        <v>24</v>
      </c>
      <c r="C91" s="67"/>
      <c r="D91" s="67"/>
      <c r="E91" s="67"/>
      <c r="F91" s="67"/>
      <c r="G91" s="67"/>
      <c r="H91" s="67"/>
      <c r="I91" s="67"/>
      <c r="J91" s="67"/>
      <c r="K91" s="67"/>
      <c r="L91" s="67"/>
      <c r="M91" s="67"/>
      <c r="N91" s="67"/>
      <c r="O91" s="67"/>
      <c r="P91" s="67"/>
      <c r="Q91" s="67"/>
      <c r="R91" s="67"/>
      <c r="S91" s="67"/>
      <c r="T91" s="67"/>
      <c r="U91" s="67"/>
      <c r="V91" s="67"/>
      <c r="W91" s="67"/>
      <c r="X91" s="67"/>
      <c r="Y91" s="67"/>
      <c r="Z91" s="67"/>
      <c r="AA91" s="67">
        <f>EXP(SUMPRODUCT(CHOOSE({1,2,3,4,5,6,7},'Calcs Women No Intervention'!BC132,'Calcs Women No Intervention'!BC132^2,'Calcs Women No Intervention'!BC132^3,'Calcs Women No Intervention'!Z100,'Calcs Women No Intervention'!Z100^2,0,1),'Social care'!$BG$11:$BM$11))/(1+EXP(SUMPRODUCT(CHOOSE({1,2,3,4,5,6,7},'Calcs Women No Intervention'!BC132,'Calcs Women No Intervention'!BC132^2,'Calcs Women No Intervention'!BC132^3,'Calcs Women No Intervention'!Z100,'Calcs Women No Intervention'!Z100^2,0,1),'Social care'!$BG$11:$BM$11)))</f>
        <v>0.15070743011925705</v>
      </c>
      <c r="AB91" s="67">
        <f>EXP(SUMPRODUCT(CHOOSE({1,2,3,4,5,6,7},'Calcs Women No Intervention'!BD132,'Calcs Women No Intervention'!BD132^2,'Calcs Women No Intervention'!BD132^3,'Calcs Women No Intervention'!AA100,'Calcs Women No Intervention'!AA100^2,0,1),'Social care'!$BG$11:$BM$11))/(1+EXP(SUMPRODUCT(CHOOSE({1,2,3,4,5,6,7},'Calcs Women No Intervention'!BD132,'Calcs Women No Intervention'!BD132^2,'Calcs Women No Intervention'!BD132^3,'Calcs Women No Intervention'!AA100,'Calcs Women No Intervention'!AA100^2,0,1),'Social care'!$BG$11:$BM$11)))</f>
        <v>0.14971323241148227</v>
      </c>
      <c r="AE91" s="1">
        <v>24</v>
      </c>
      <c r="AF91" s="185"/>
      <c r="AG91" s="185">
        <f>D91*'Calcs Women No Intervention'!D66*HCW_cost_year</f>
        <v>0</v>
      </c>
      <c r="AH91" s="185">
        <f>E91*'Calcs Women No Intervention'!E66*HCW_cost_year</f>
        <v>0</v>
      </c>
      <c r="AI91" s="185">
        <f>F91*'Calcs Women No Intervention'!F66*HCW_cost_year</f>
        <v>0</v>
      </c>
      <c r="AJ91" s="185">
        <f>G91*'Calcs Women No Intervention'!G66*HCW_cost_year</f>
        <v>0</v>
      </c>
      <c r="AK91" s="185">
        <f>H91*'Calcs Women No Intervention'!H66*HCW_cost_year</f>
        <v>0</v>
      </c>
      <c r="AL91" s="185">
        <f>I91*'Calcs Women No Intervention'!I66*HCW_cost_year</f>
        <v>0</v>
      </c>
      <c r="AM91" s="185">
        <f>J91*'Calcs Women No Intervention'!J66*HCW_cost_year</f>
        <v>0</v>
      </c>
      <c r="AN91" s="185">
        <f>K91*'Calcs Women No Intervention'!K66*HCW_cost_year</f>
        <v>0</v>
      </c>
      <c r="AO91" s="185">
        <f>L91*'Calcs Women No Intervention'!L66*HCW_cost_year</f>
        <v>0</v>
      </c>
      <c r="AP91" s="185">
        <f>M91*'Calcs Women No Intervention'!M66*HCW_cost_year</f>
        <v>0</v>
      </c>
      <c r="AQ91" s="185">
        <f>N91*'Calcs Women No Intervention'!N66*HCW_cost_year</f>
        <v>0</v>
      </c>
      <c r="AR91" s="185">
        <f>O91*'Calcs Women No Intervention'!O66*HCW_cost_year</f>
        <v>0</v>
      </c>
      <c r="AS91" s="185">
        <f>P91*'Calcs Women No Intervention'!P66*HCW_cost_year</f>
        <v>0</v>
      </c>
      <c r="AT91" s="185">
        <f>Q91*'Calcs Women No Intervention'!Q66*HCW_cost_year</f>
        <v>0</v>
      </c>
      <c r="AU91" s="185">
        <f>R91*'Calcs Women No Intervention'!R66*HCW_cost_year</f>
        <v>0</v>
      </c>
      <c r="AV91" s="185">
        <f>S91*'Calcs Women No Intervention'!S66*HCW_cost_year</f>
        <v>0</v>
      </c>
      <c r="AW91" s="185">
        <f>T91*'Calcs Women No Intervention'!T66*HCW_cost_year</f>
        <v>0</v>
      </c>
      <c r="AX91" s="185">
        <f>U91*'Calcs Women No Intervention'!U66*HCW_cost_year</f>
        <v>0</v>
      </c>
      <c r="AY91" s="185">
        <f>V91*'Calcs Women No Intervention'!V66*HCW_cost_year</f>
        <v>0</v>
      </c>
      <c r="AZ91" s="185">
        <f>W91*'Calcs Women No Intervention'!W66*HCW_cost_year</f>
        <v>0</v>
      </c>
      <c r="BA91" s="185">
        <f>X91*'Calcs Women No Intervention'!X66*HCW_cost_year</f>
        <v>0</v>
      </c>
      <c r="BB91" s="185">
        <f>Y91*'Calcs Women No Intervention'!Y66*HCW_cost_year</f>
        <v>0</v>
      </c>
      <c r="BC91" s="185">
        <f>Z91*'Calcs Women No Intervention'!Z66*HCW_cost_year</f>
        <v>0</v>
      </c>
      <c r="BD91" s="185">
        <f>AA91*'Calcs Women No Intervention'!AA66*HCW_cost_year</f>
        <v>0</v>
      </c>
      <c r="BE91" s="185">
        <f>AB91*'Calcs Women No Intervention'!AB66*HCW_cost_year</f>
        <v>0</v>
      </c>
    </row>
    <row r="92" spans="2:57" x14ac:dyDescent="0.3">
      <c r="B92" s="1">
        <v>25</v>
      </c>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f>EXP(SUMPRODUCT(CHOOSE({1,2,3,4,5,6,7},'Calcs Women No Intervention'!BD133,'Calcs Women No Intervention'!BD133^2,'Calcs Women No Intervention'!BD133^3,'Calcs Women No Intervention'!AA101,'Calcs Women No Intervention'!AA101^2,0,1),'Social care'!$BG$11:$BM$11))/(1+EXP(SUMPRODUCT(CHOOSE({1,2,3,4,5,6,7},'Calcs Women No Intervention'!BD133,'Calcs Women No Intervention'!BD133^2,'Calcs Women No Intervention'!BD133^3,'Calcs Women No Intervention'!AA101,'Calcs Women No Intervention'!AA101^2,0,1),'Social care'!$BG$11:$BM$11)))</f>
        <v>0.15070743011925705</v>
      </c>
      <c r="AE92" s="1">
        <v>25</v>
      </c>
      <c r="AF92" s="185"/>
      <c r="AG92" s="185">
        <f>D92*'Calcs Women No Intervention'!D67*HCW_cost_year</f>
        <v>0</v>
      </c>
      <c r="AH92" s="185">
        <f>E92*'Calcs Women No Intervention'!E67*HCW_cost_year</f>
        <v>0</v>
      </c>
      <c r="AI92" s="185">
        <f>F92*'Calcs Women No Intervention'!F67*HCW_cost_year</f>
        <v>0</v>
      </c>
      <c r="AJ92" s="185">
        <f>G92*'Calcs Women No Intervention'!G67*HCW_cost_year</f>
        <v>0</v>
      </c>
      <c r="AK92" s="185">
        <f>H92*'Calcs Women No Intervention'!H67*HCW_cost_year</f>
        <v>0</v>
      </c>
      <c r="AL92" s="185">
        <f>I92*'Calcs Women No Intervention'!I67*HCW_cost_year</f>
        <v>0</v>
      </c>
      <c r="AM92" s="185">
        <f>J92*'Calcs Women No Intervention'!J67*HCW_cost_year</f>
        <v>0</v>
      </c>
      <c r="AN92" s="185">
        <f>K92*'Calcs Women No Intervention'!K67*HCW_cost_year</f>
        <v>0</v>
      </c>
      <c r="AO92" s="185">
        <f>L92*'Calcs Women No Intervention'!L67*HCW_cost_year</f>
        <v>0</v>
      </c>
      <c r="AP92" s="185">
        <f>M92*'Calcs Women No Intervention'!M67*HCW_cost_year</f>
        <v>0</v>
      </c>
      <c r="AQ92" s="185">
        <f>N92*'Calcs Women No Intervention'!N67*HCW_cost_year</f>
        <v>0</v>
      </c>
      <c r="AR92" s="185">
        <f>O92*'Calcs Women No Intervention'!O67*HCW_cost_year</f>
        <v>0</v>
      </c>
      <c r="AS92" s="185">
        <f>P92*'Calcs Women No Intervention'!P67*HCW_cost_year</f>
        <v>0</v>
      </c>
      <c r="AT92" s="185">
        <f>Q92*'Calcs Women No Intervention'!Q67*HCW_cost_year</f>
        <v>0</v>
      </c>
      <c r="AU92" s="185">
        <f>R92*'Calcs Women No Intervention'!R67*HCW_cost_year</f>
        <v>0</v>
      </c>
      <c r="AV92" s="185">
        <f>S92*'Calcs Women No Intervention'!S67*HCW_cost_year</f>
        <v>0</v>
      </c>
      <c r="AW92" s="185">
        <f>T92*'Calcs Women No Intervention'!T67*HCW_cost_year</f>
        <v>0</v>
      </c>
      <c r="AX92" s="185">
        <f>U92*'Calcs Women No Intervention'!U67*HCW_cost_year</f>
        <v>0</v>
      </c>
      <c r="AY92" s="185">
        <f>V92*'Calcs Women No Intervention'!V67*HCW_cost_year</f>
        <v>0</v>
      </c>
      <c r="AZ92" s="185">
        <f>W92*'Calcs Women No Intervention'!W67*HCW_cost_year</f>
        <v>0</v>
      </c>
      <c r="BA92" s="185">
        <f>X92*'Calcs Women No Intervention'!X67*HCW_cost_year</f>
        <v>0</v>
      </c>
      <c r="BB92" s="185">
        <f>Y92*'Calcs Women No Intervention'!Y67*HCW_cost_year</f>
        <v>0</v>
      </c>
      <c r="BC92" s="185">
        <f>Z92*'Calcs Women No Intervention'!Z67*HCW_cost_year</f>
        <v>0</v>
      </c>
      <c r="BD92" s="185">
        <f>AA92*'Calcs Women No Intervention'!AA67*HCW_cost_year</f>
        <v>0</v>
      </c>
      <c r="BE92" s="185">
        <f>AB92*'Calcs Women No Intervention'!AB67*HCW_cost_year</f>
        <v>0</v>
      </c>
    </row>
    <row r="93" spans="2:57" x14ac:dyDescent="0.3">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row>
    <row r="94" spans="2:57" x14ac:dyDescent="0.3">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E94" s="5" t="s">
        <v>278</v>
      </c>
      <c r="AF94" s="186"/>
      <c r="AG94" s="186">
        <f t="shared" ref="AG94:BE94" si="2">SUM(AG68:AG92)</f>
        <v>26748.913661108956</v>
      </c>
      <c r="AH94" s="186">
        <f t="shared" si="2"/>
        <v>26523.177098884586</v>
      </c>
      <c r="AI94" s="186">
        <f t="shared" si="2"/>
        <v>26399.327250794635</v>
      </c>
      <c r="AJ94" s="186">
        <f t="shared" si="2"/>
        <v>26372.712006749134</v>
      </c>
      <c r="AK94" s="186">
        <f t="shared" si="2"/>
        <v>26444.703746377632</v>
      </c>
      <c r="AL94" s="186">
        <f t="shared" si="2"/>
        <v>26612.201419093126</v>
      </c>
      <c r="AM94" s="186">
        <f t="shared" si="2"/>
        <v>26876.285816870721</v>
      </c>
      <c r="AN94" s="186">
        <f t="shared" si="2"/>
        <v>27240.302706312064</v>
      </c>
      <c r="AO94" s="186">
        <f t="shared" si="2"/>
        <v>27705.457547172115</v>
      </c>
      <c r="AP94" s="186">
        <f t="shared" si="2"/>
        <v>28273.318823226946</v>
      </c>
      <c r="AQ94" s="186">
        <f t="shared" si="2"/>
        <v>28938.888987508835</v>
      </c>
      <c r="AR94" s="186">
        <f t="shared" si="2"/>
        <v>29705.009761144367</v>
      </c>
      <c r="AS94" s="186">
        <f t="shared" si="2"/>
        <v>30579.333768188921</v>
      </c>
      <c r="AT94" s="186">
        <f t="shared" si="2"/>
        <v>31559.631854539391</v>
      </c>
      <c r="AU94" s="186">
        <f t="shared" si="2"/>
        <v>32659.341722741643</v>
      </c>
      <c r="AV94" s="186">
        <f t="shared" si="2"/>
        <v>33872.665691736729</v>
      </c>
      <c r="AW94" s="186">
        <f t="shared" si="2"/>
        <v>35203.696347639736</v>
      </c>
      <c r="AX94" s="186">
        <f t="shared" si="2"/>
        <v>36657.332977087761</v>
      </c>
      <c r="AY94" s="186">
        <f t="shared" si="2"/>
        <v>38238.754662497995</v>
      </c>
      <c r="AZ94" s="186">
        <f t="shared" si="2"/>
        <v>39959.109625684789</v>
      </c>
      <c r="BA94" s="186">
        <f t="shared" si="2"/>
        <v>41759.971038882933</v>
      </c>
      <c r="BB94" s="186">
        <f t="shared" si="2"/>
        <v>43596.821662278737</v>
      </c>
      <c r="BC94" s="186">
        <f t="shared" si="2"/>
        <v>45491.232840412296</v>
      </c>
      <c r="BD94" s="186">
        <f t="shared" si="2"/>
        <v>47408.787337642134</v>
      </c>
      <c r="BE94" s="186">
        <f t="shared" si="2"/>
        <v>49309.421620292531</v>
      </c>
    </row>
    <row r="95" spans="2:57" x14ac:dyDescent="0.3">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row>
    <row r="96" spans="2:57" x14ac:dyDescent="0.3">
      <c r="B96" s="182" t="s">
        <v>441</v>
      </c>
      <c r="F96" s="3"/>
      <c r="AE96" s="278" t="s">
        <v>443</v>
      </c>
    </row>
    <row r="97" spans="2:57" x14ac:dyDescent="0.3">
      <c r="B97" s="11"/>
      <c r="C97" s="1" t="s">
        <v>13</v>
      </c>
      <c r="F97" s="3"/>
      <c r="AE97" s="11"/>
      <c r="AF97" s="1" t="s">
        <v>13</v>
      </c>
    </row>
    <row r="98" spans="2:57" x14ac:dyDescent="0.3">
      <c r="C98" s="1">
        <v>0</v>
      </c>
      <c r="D98" s="1">
        <v>1</v>
      </c>
      <c r="E98" s="1">
        <v>2</v>
      </c>
      <c r="F98" s="1">
        <v>3</v>
      </c>
      <c r="G98" s="1">
        <v>4</v>
      </c>
      <c r="H98" s="1">
        <v>5</v>
      </c>
      <c r="I98" s="1">
        <v>6</v>
      </c>
      <c r="J98" s="1">
        <v>7</v>
      </c>
      <c r="K98" s="1">
        <v>8</v>
      </c>
      <c r="L98" s="1">
        <v>9</v>
      </c>
      <c r="M98" s="1">
        <v>10</v>
      </c>
      <c r="N98" s="1">
        <v>11</v>
      </c>
      <c r="O98" s="1">
        <v>12</v>
      </c>
      <c r="P98" s="1">
        <v>13</v>
      </c>
      <c r="Q98" s="1">
        <v>14</v>
      </c>
      <c r="R98" s="1">
        <v>15</v>
      </c>
      <c r="S98" s="1">
        <v>16</v>
      </c>
      <c r="T98" s="1">
        <v>17</v>
      </c>
      <c r="U98" s="1">
        <v>18</v>
      </c>
      <c r="V98" s="1">
        <v>19</v>
      </c>
      <c r="W98" s="1">
        <v>20</v>
      </c>
      <c r="X98" s="1">
        <v>21</v>
      </c>
      <c r="Y98" s="1">
        <v>22</v>
      </c>
      <c r="Z98" s="1">
        <v>23</v>
      </c>
      <c r="AA98" s="1">
        <v>24</v>
      </c>
      <c r="AB98" s="1">
        <v>25</v>
      </c>
      <c r="AF98" s="1">
        <v>0</v>
      </c>
      <c r="AG98" s="1">
        <v>1</v>
      </c>
      <c r="AH98" s="1">
        <v>2</v>
      </c>
      <c r="AI98" s="1">
        <v>3</v>
      </c>
      <c r="AJ98" s="1">
        <v>4</v>
      </c>
      <c r="AK98" s="1">
        <v>5</v>
      </c>
      <c r="AL98" s="1">
        <v>6</v>
      </c>
      <c r="AM98" s="1">
        <v>7</v>
      </c>
      <c r="AN98" s="1">
        <v>8</v>
      </c>
      <c r="AO98" s="1">
        <v>9</v>
      </c>
      <c r="AP98" s="1">
        <v>10</v>
      </c>
      <c r="AQ98" s="1">
        <v>11</v>
      </c>
      <c r="AR98" s="1">
        <v>12</v>
      </c>
      <c r="AS98" s="1">
        <v>13</v>
      </c>
      <c r="AT98" s="1">
        <v>14</v>
      </c>
      <c r="AU98" s="1">
        <v>15</v>
      </c>
      <c r="AV98" s="1">
        <v>16</v>
      </c>
      <c r="AW98" s="1">
        <v>17</v>
      </c>
      <c r="AX98" s="1">
        <v>18</v>
      </c>
      <c r="AY98" s="1">
        <v>19</v>
      </c>
      <c r="AZ98" s="1">
        <v>20</v>
      </c>
      <c r="BA98" s="1">
        <v>21</v>
      </c>
      <c r="BB98" s="1">
        <v>22</v>
      </c>
      <c r="BC98" s="1">
        <v>23</v>
      </c>
      <c r="BD98" s="1">
        <v>24</v>
      </c>
      <c r="BE98" s="1">
        <v>25</v>
      </c>
    </row>
    <row r="99" spans="2:57" x14ac:dyDescent="0.3">
      <c r="B99" s="1">
        <v>1</v>
      </c>
      <c r="C99" s="67"/>
      <c r="D99" s="67">
        <f>EXP(SUMPRODUCT(CHOOSE({1,2,3,4,5,6,7},'Calcs Women Intervention'!AF109,'Calcs Women Intervention'!AF109^2,'Calcs Women Intervention'!AF109^3,'Calcs Women Intervention'!C77,'Calcs Women Intervention'!C77^2,0,1),'Social care'!$BG$11:$BM$11))/(1+EXP(SUMPRODUCT(CHOOSE({1,2,3,4,5,6,7},'Calcs Women Intervention'!AF109,'Calcs Women Intervention'!AF109^2,'Calcs Women Intervention'!AF109^3,'Calcs Women Intervention'!C77,'Calcs Women Intervention'!C77^2,0,1),'Social care'!$BG$11:$BM$11)))</f>
        <v>0.13798297405117083</v>
      </c>
      <c r="E99" s="67">
        <f>EXP(SUMPRODUCT(CHOOSE({1,2,3,4,5,6,7},'Calcs Women Intervention'!AG109,'Calcs Women Intervention'!AG109^2,'Calcs Women Intervention'!AG109^3,'Calcs Women Intervention'!D77,'Calcs Women Intervention'!D77^2,0,1),'Social care'!$BG$11:$BM$11))/(1+EXP(SUMPRODUCT(CHOOSE({1,2,3,4,5,6,7},'Calcs Women Intervention'!AG109,'Calcs Women Intervention'!AG109^2,'Calcs Women Intervention'!AG109^3,'Calcs Women Intervention'!D77,'Calcs Women Intervention'!D77^2,0,1),'Social care'!$BG$11:$BM$11)))</f>
        <v>0.12601759758485764</v>
      </c>
      <c r="F99" s="67">
        <f>EXP(SUMPRODUCT(CHOOSE({1,2,3,4,5,6,7},'Calcs Women Intervention'!AH109,'Calcs Women Intervention'!AH109^2,'Calcs Women Intervention'!AH109^3,'Calcs Women Intervention'!E77,'Calcs Women Intervention'!E77^2,0,1),'Social care'!$BG$11:$BM$11))/(1+EXP(SUMPRODUCT(CHOOSE({1,2,3,4,5,6,7},'Calcs Women Intervention'!AH109,'Calcs Women Intervention'!AH109^2,'Calcs Women Intervention'!AH109^3,'Calcs Women Intervention'!E77,'Calcs Women Intervention'!E77^2,0,1),'Social care'!$BG$11:$BM$11)))</f>
        <v>0.12626376907913231</v>
      </c>
      <c r="G99" s="67">
        <f>EXP(SUMPRODUCT(CHOOSE({1,2,3,4,5,6,7},'Calcs Women Intervention'!AI109,'Calcs Women Intervention'!AI109^2,'Calcs Women Intervention'!AI109^3,'Calcs Women Intervention'!F77,'Calcs Women Intervention'!F77^2,0,1),'Social care'!$BG$11:$BM$11))/(1+EXP(SUMPRODUCT(CHOOSE({1,2,3,4,5,6,7},'Calcs Women Intervention'!AI109,'Calcs Women Intervention'!AI109^2,'Calcs Women Intervention'!AI109^3,'Calcs Women Intervention'!F77,'Calcs Women Intervention'!F77^2,0,1),'Social care'!$BG$11:$BM$11)))</f>
        <v>0.12807915497186764</v>
      </c>
      <c r="H99" s="67">
        <f>EXP(SUMPRODUCT(CHOOSE({1,2,3,4,5,6,7},'Calcs Women Intervention'!AJ109,'Calcs Women Intervention'!AJ109^2,'Calcs Women Intervention'!AJ109^3,'Calcs Women Intervention'!G77,'Calcs Women Intervention'!G77^2,0,1),'Social care'!$BG$11:$BM$11))/(1+EXP(SUMPRODUCT(CHOOSE({1,2,3,4,5,6,7},'Calcs Women Intervention'!AJ109,'Calcs Women Intervention'!AJ109^2,'Calcs Women Intervention'!AJ109^3,'Calcs Women Intervention'!G77,'Calcs Women Intervention'!G77^2,0,1),'Social care'!$BG$11:$BM$11)))</f>
        <v>0.13058621789501618</v>
      </c>
      <c r="I99" s="67">
        <f>EXP(SUMPRODUCT(CHOOSE({1,2,3,4,5,6,7},'Calcs Women Intervention'!AK109,'Calcs Women Intervention'!AK109^2,'Calcs Women Intervention'!AK109^3,'Calcs Women Intervention'!H77,'Calcs Women Intervention'!H77^2,0,1),'Social care'!$BG$11:$BM$11))/(1+EXP(SUMPRODUCT(CHOOSE({1,2,3,4,5,6,7},'Calcs Women Intervention'!AK109,'Calcs Women Intervention'!AK109^2,'Calcs Women Intervention'!AK109^3,'Calcs Women Intervention'!H77,'Calcs Women Intervention'!H77^2,0,1),'Social care'!$BG$11:$BM$11)))</f>
        <v>0.13380787885663445</v>
      </c>
      <c r="J99" s="67">
        <f>EXP(SUMPRODUCT(CHOOSE({1,2,3,4,5,6,7},'Calcs Women Intervention'!AL109,'Calcs Women Intervention'!AL109^2,'Calcs Women Intervention'!AL109^3,'Calcs Women Intervention'!I77,'Calcs Women Intervention'!I77^2,0,1),'Social care'!$BG$11:$BM$11))/(1+EXP(SUMPRODUCT(CHOOSE({1,2,3,4,5,6,7},'Calcs Women Intervention'!AL109,'Calcs Women Intervention'!AL109^2,'Calcs Women Intervention'!AL109^3,'Calcs Women Intervention'!I77,'Calcs Women Intervention'!I77^2,0,1),'Social care'!$BG$11:$BM$11)))</f>
        <v>0.13777561481028666</v>
      </c>
      <c r="K99" s="67">
        <f>EXP(SUMPRODUCT(CHOOSE({1,2,3,4,5,6,7},'Calcs Women Intervention'!AM109,'Calcs Women Intervention'!AM109^2,'Calcs Women Intervention'!AM109^3,'Calcs Women Intervention'!J77,'Calcs Women Intervention'!J77^2,0,1),'Social care'!$BG$11:$BM$11))/(1+EXP(SUMPRODUCT(CHOOSE({1,2,3,4,5,6,7},'Calcs Women Intervention'!AM109,'Calcs Women Intervention'!AM109^2,'Calcs Women Intervention'!AM109^3,'Calcs Women Intervention'!J77,'Calcs Women Intervention'!J77^2,0,1),'Social care'!$BG$11:$BM$11)))</f>
        <v>0.14252944628879327</v>
      </c>
      <c r="L99" s="67">
        <f>EXP(SUMPRODUCT(CHOOSE({1,2,3,4,5,6,7},'Calcs Women Intervention'!AN109,'Calcs Women Intervention'!AN109^2,'Calcs Women Intervention'!AN109^3,'Calcs Women Intervention'!K77,'Calcs Women Intervention'!K77^2,0,1),'Social care'!$BG$11:$BM$11))/(1+EXP(SUMPRODUCT(CHOOSE({1,2,3,4,5,6,7},'Calcs Women Intervention'!AN109,'Calcs Women Intervention'!AN109^2,'Calcs Women Intervention'!AN109^3,'Calcs Women Intervention'!K77,'Calcs Women Intervention'!K77^2,0,1),'Social care'!$BG$11:$BM$11)))</f>
        <v>0.1481179423468392</v>
      </c>
      <c r="M99" s="67">
        <f>EXP(SUMPRODUCT(CHOOSE({1,2,3,4,5,6,7},'Calcs Women Intervention'!AO109,'Calcs Women Intervention'!AO109^2,'Calcs Women Intervention'!AO109^3,'Calcs Women Intervention'!L77,'Calcs Women Intervention'!L77^2,0,1),'Social care'!$BG$11:$BM$11))/(1+EXP(SUMPRODUCT(CHOOSE({1,2,3,4,5,6,7},'Calcs Women Intervention'!AO109,'Calcs Women Intervention'!AO109^2,'Calcs Women Intervention'!AO109^3,'Calcs Women Intervention'!L77,'Calcs Women Intervention'!L77^2,0,1),'Social care'!$BG$11:$BM$11)))</f>
        <v>0.15459820037869923</v>
      </c>
      <c r="N99" s="67">
        <f>EXP(SUMPRODUCT(CHOOSE({1,2,3,4,5,6,7},'Calcs Women Intervention'!AP109,'Calcs Women Intervention'!AP109^2,'Calcs Women Intervention'!AP109^3,'Calcs Women Intervention'!M77,'Calcs Women Intervention'!M77^2,0,1),'Social care'!$BG$11:$BM$11))/(1+EXP(SUMPRODUCT(CHOOSE({1,2,3,4,5,6,7},'Calcs Women Intervention'!AP109,'Calcs Women Intervention'!AP109^2,'Calcs Women Intervention'!AP109^3,'Calcs Women Intervention'!M77,'Calcs Women Intervention'!M77^2,0,1),'Social care'!$BG$11:$BM$11)))</f>
        <v>0.1620357480108735</v>
      </c>
      <c r="O99" s="67">
        <f>EXP(SUMPRODUCT(CHOOSE({1,2,3,4,5,6,7},'Calcs Women Intervention'!AQ109,'Calcs Women Intervention'!AQ109^2,'Calcs Women Intervention'!AQ109^3,'Calcs Women Intervention'!N77,'Calcs Women Intervention'!N77^2,0,1),'Social care'!$BG$11:$BM$11))/(1+EXP(SUMPRODUCT(CHOOSE({1,2,3,4,5,6,7},'Calcs Women Intervention'!AQ109,'Calcs Women Intervention'!AQ109^2,'Calcs Women Intervention'!AQ109^3,'Calcs Women Intervention'!N77,'Calcs Women Intervention'!N77^2,0,1),'Social care'!$BG$11:$BM$11)))</f>
        <v>0.17050430161889629</v>
      </c>
      <c r="P99" s="67">
        <f>EXP(SUMPRODUCT(CHOOSE({1,2,3,4,5,6,7},'Calcs Women Intervention'!AR109,'Calcs Women Intervention'!AR109^2,'Calcs Women Intervention'!AR109^3,'Calcs Women Intervention'!O77,'Calcs Women Intervention'!O77^2,0,1),'Social care'!$BG$11:$BM$11))/(1+EXP(SUMPRODUCT(CHOOSE({1,2,3,4,5,6,7},'Calcs Women Intervention'!AR109,'Calcs Women Intervention'!AR109^2,'Calcs Women Intervention'!AR109^3,'Calcs Women Intervention'!O77,'Calcs Women Intervention'!O77^2,0,1),'Social care'!$BG$11:$BM$11)))</f>
        <v>0.18008530124209302</v>
      </c>
      <c r="Q99" s="67">
        <f>EXP(SUMPRODUCT(CHOOSE({1,2,3,4,5,6,7},'Calcs Women Intervention'!AS109,'Calcs Women Intervention'!AS109^2,'Calcs Women Intervention'!AS109^3,'Calcs Women Intervention'!P77,'Calcs Women Intervention'!P77^2,0,1),'Social care'!$BG$11:$BM$11))/(1+EXP(SUMPRODUCT(CHOOSE({1,2,3,4,5,6,7},'Calcs Women Intervention'!AS109,'Calcs Women Intervention'!AS109^2,'Calcs Women Intervention'!AS109^3,'Calcs Women Intervention'!P77,'Calcs Women Intervention'!P77^2,0,1),'Social care'!$BG$11:$BM$11)))</f>
        <v>0.18919011149467152</v>
      </c>
      <c r="R99" s="67">
        <f>EXP(SUMPRODUCT(CHOOSE({1,2,3,4,5,6,7},'Calcs Women Intervention'!AT109,'Calcs Women Intervention'!AT109^2,'Calcs Women Intervention'!AT109^3,'Calcs Women Intervention'!Q77,'Calcs Women Intervention'!Q77^2,0,1),'Social care'!$BG$11:$BM$11))/(1+EXP(SUMPRODUCT(CHOOSE({1,2,3,4,5,6,7},'Calcs Women Intervention'!AT109,'Calcs Women Intervention'!AT109^2,'Calcs Women Intervention'!AT109^3,'Calcs Women Intervention'!Q77,'Calcs Women Intervention'!Q77^2,0,1),'Social care'!$BG$11:$BM$11)))</f>
        <v>0.19767533140125784</v>
      </c>
      <c r="S99" s="67">
        <f>EXP(SUMPRODUCT(CHOOSE({1,2,3,4,5,6,7},'Calcs Women Intervention'!AU109,'Calcs Women Intervention'!AU109^2,'Calcs Women Intervention'!AU109^3,'Calcs Women Intervention'!R77,'Calcs Women Intervention'!R77^2,0,1),'Social care'!$BG$11:$BM$11))/(1+EXP(SUMPRODUCT(CHOOSE({1,2,3,4,5,6,7},'Calcs Women Intervention'!AU109,'Calcs Women Intervention'!AU109^2,'Calcs Women Intervention'!AU109^3,'Calcs Women Intervention'!R77,'Calcs Women Intervention'!R77^2,0,1),'Social care'!$BG$11:$BM$11)))</f>
        <v>0.20721668031895199</v>
      </c>
      <c r="T99" s="67">
        <f>EXP(SUMPRODUCT(CHOOSE({1,2,3,4,5,6,7},'Calcs Women Intervention'!AV109,'Calcs Women Intervention'!AV109^2,'Calcs Women Intervention'!AV109^3,'Calcs Women Intervention'!S77,'Calcs Women Intervention'!S77^2,0,1),'Social care'!$BG$11:$BM$11))/(1+EXP(SUMPRODUCT(CHOOSE({1,2,3,4,5,6,7},'Calcs Women Intervention'!AV109,'Calcs Women Intervention'!AV109^2,'Calcs Women Intervention'!AV109^3,'Calcs Women Intervention'!S77,'Calcs Women Intervention'!S77^2,0,1),'Social care'!$BG$11:$BM$11)))</f>
        <v>0.21789350833926791</v>
      </c>
      <c r="U99" s="67">
        <f>EXP(SUMPRODUCT(CHOOSE({1,2,3,4,5,6,7},'Calcs Women Intervention'!AW109,'Calcs Women Intervention'!AW109^2,'Calcs Women Intervention'!AW109^3,'Calcs Women Intervention'!T77,'Calcs Women Intervention'!T77^2,0,1),'Social care'!$BG$11:$BM$11))/(1+EXP(SUMPRODUCT(CHOOSE({1,2,3,4,5,6,7},'Calcs Women Intervention'!AW109,'Calcs Women Intervention'!AW109^2,'Calcs Women Intervention'!AW109^3,'Calcs Women Intervention'!T77,'Calcs Women Intervention'!T77^2,0,1),'Social care'!$BG$11:$BM$11)))</f>
        <v>0.22979012553309294</v>
      </c>
      <c r="V99" s="67">
        <f>EXP(SUMPRODUCT(CHOOSE({1,2,3,4,5,6,7},'Calcs Women Intervention'!AX109,'Calcs Women Intervention'!AX109^2,'Calcs Women Intervention'!AX109^3,'Calcs Women Intervention'!U77,'Calcs Women Intervention'!U77^2,0,1),'Social care'!$BG$11:$BM$11))/(1+EXP(SUMPRODUCT(CHOOSE({1,2,3,4,5,6,7},'Calcs Women Intervention'!AX109,'Calcs Women Intervention'!AX109^2,'Calcs Women Intervention'!AX109^3,'Calcs Women Intervention'!U77,'Calcs Women Intervention'!U77^2,0,1),'Social care'!$BG$11:$BM$11)))</f>
        <v>0.24299441863097751</v>
      </c>
      <c r="W99" s="67">
        <f>EXP(SUMPRODUCT(CHOOSE({1,2,3,4,5,6,7},'Calcs Women Intervention'!AY109,'Calcs Women Intervention'!AY109^2,'Calcs Women Intervention'!AY109^3,'Calcs Women Intervention'!V77,'Calcs Women Intervention'!V77^2,0,1),'Social care'!$BG$11:$BM$11))/(1+EXP(SUMPRODUCT(CHOOSE({1,2,3,4,5,6,7},'Calcs Women Intervention'!AY109,'Calcs Women Intervention'!AY109^2,'Calcs Women Intervention'!AY109^3,'Calcs Women Intervention'!V77,'Calcs Women Intervention'!V77^2,0,1),'Social care'!$BG$11:$BM$11)))</f>
        <v>0.2575958987341353</v>
      </c>
      <c r="X99" s="67">
        <f>EXP(SUMPRODUCT(CHOOSE({1,2,3,4,5,6,7},'Calcs Women Intervention'!AZ109,'Calcs Women Intervention'!AZ109^2,'Calcs Women Intervention'!AZ109^3,'Calcs Women Intervention'!W77,'Calcs Women Intervention'!W77^2,0,1),'Social care'!$BG$11:$BM$11))/(1+EXP(SUMPRODUCT(CHOOSE({1,2,3,4,5,6,7},'Calcs Women Intervention'!AZ109,'Calcs Women Intervention'!AZ109^2,'Calcs Women Intervention'!AZ109^3,'Calcs Women Intervention'!W77,'Calcs Women Intervention'!W77^2,0,1),'Social care'!$BG$11:$BM$11)))</f>
        <v>0.27357685515694963</v>
      </c>
      <c r="Y99" s="67">
        <f>EXP(SUMPRODUCT(CHOOSE({1,2,3,4,5,6,7},'Calcs Women Intervention'!BA109,'Calcs Women Intervention'!BA109^2,'Calcs Women Intervention'!BA109^3,'Calcs Women Intervention'!X77,'Calcs Women Intervention'!X77^2,0,1),'Social care'!$BG$11:$BM$11))/(1+EXP(SUMPRODUCT(CHOOSE({1,2,3,4,5,6,7},'Calcs Women Intervention'!BA109,'Calcs Women Intervention'!BA109^2,'Calcs Women Intervention'!BA109^3,'Calcs Women Intervention'!X77,'Calcs Women Intervention'!X77^2,0,1),'Social care'!$BG$11:$BM$11)))</f>
        <v>0.29089848397742546</v>
      </c>
      <c r="Z99" s="67">
        <f>EXP(SUMPRODUCT(CHOOSE({1,2,3,4,5,6,7},'Calcs Women Intervention'!BB109,'Calcs Women Intervention'!BB109^2,'Calcs Women Intervention'!BB109^3,'Calcs Women Intervention'!Y77,'Calcs Women Intervention'!Y77^2,0,1),'Social care'!$BG$11:$BM$11))/(1+EXP(SUMPRODUCT(CHOOSE({1,2,3,4,5,6,7},'Calcs Women Intervention'!BB109,'Calcs Women Intervention'!BB109^2,'Calcs Women Intervention'!BB109^3,'Calcs Women Intervention'!Y77,'Calcs Women Intervention'!Y77^2,0,1),'Social care'!$BG$11:$BM$11)))</f>
        <v>0.30961166070621793</v>
      </c>
      <c r="AA99" s="67">
        <f>EXP(SUMPRODUCT(CHOOSE({1,2,3,4,5,6,7},'Calcs Women Intervention'!BC109,'Calcs Women Intervention'!BC109^2,'Calcs Women Intervention'!BC109^3,'Calcs Women Intervention'!Z77,'Calcs Women Intervention'!Z77^2,0,1),'Social care'!$BG$11:$BM$11))/(1+EXP(SUMPRODUCT(CHOOSE({1,2,3,4,5,6,7},'Calcs Women Intervention'!BC109,'Calcs Women Intervention'!BC109^2,'Calcs Women Intervention'!BC109^3,'Calcs Women Intervention'!Z77,'Calcs Women Intervention'!Z77^2,0,1),'Social care'!$BG$11:$BM$11)))</f>
        <v>0.3297553481668733</v>
      </c>
      <c r="AB99" s="67">
        <f>EXP(SUMPRODUCT(CHOOSE({1,2,3,4,5,6,7},'Calcs Women Intervention'!BD109,'Calcs Women Intervention'!BD109^2,'Calcs Women Intervention'!BD109^3,'Calcs Women Intervention'!AA77,'Calcs Women Intervention'!AA77^2,0,1),'Social care'!$BG$11:$BM$11))/(1+EXP(SUMPRODUCT(CHOOSE({1,2,3,4,5,6,7},'Calcs Women Intervention'!BD109,'Calcs Women Intervention'!BD109^2,'Calcs Women Intervention'!BD109^3,'Calcs Women Intervention'!AA77,'Calcs Women Intervention'!AA77^2,0,1),'Social care'!$BG$11:$BM$11)))</f>
        <v>0.35135250567515586</v>
      </c>
      <c r="AE99" s="1">
        <v>1</v>
      </c>
      <c r="AF99" s="185"/>
      <c r="AG99" s="185">
        <f>D99*'Calcs Women Intervention'!D43*HCW_cost_year</f>
        <v>24490.462458799448</v>
      </c>
      <c r="AH99" s="185">
        <f>E99*'Calcs Women Intervention'!E43*HCW_cost_year</f>
        <v>22325.434556093882</v>
      </c>
      <c r="AI99" s="185">
        <f>F99*'Calcs Women Intervention'!F43*HCW_cost_year</f>
        <v>22320.859887538209</v>
      </c>
      <c r="AJ99" s="185">
        <f>G99*'Calcs Women Intervention'!G43*HCW_cost_year</f>
        <v>22583.311188885869</v>
      </c>
      <c r="AK99" s="185">
        <f>H99*'Calcs Women Intervention'!H43*HCW_cost_year</f>
        <v>22957.716691599813</v>
      </c>
      <c r="AL99" s="185">
        <f>I99*'Calcs Women Intervention'!I43*HCW_cost_year</f>
        <v>23443.798784556755</v>
      </c>
      <c r="AM99" s="185">
        <f>J99*'Calcs Women Intervention'!J43*HCW_cost_year</f>
        <v>24045.098847753929</v>
      </c>
      <c r="AN99" s="185">
        <f>K99*'Calcs Women Intervention'!K43*HCW_cost_year</f>
        <v>24767.584480264239</v>
      </c>
      <c r="AO99" s="185">
        <f>L99*'Calcs Women Intervention'!L43*HCW_cost_year</f>
        <v>25615.668302773032</v>
      </c>
      <c r="AP99" s="185">
        <f>M99*'Calcs Women Intervention'!M43*HCW_cost_year</f>
        <v>26594.28132473681</v>
      </c>
      <c r="AQ99" s="185">
        <f>N99*'Calcs Women Intervention'!N43*HCW_cost_year</f>
        <v>27702.319226522472</v>
      </c>
      <c r="AR99" s="185">
        <f>O99*'Calcs Women Intervention'!O43*HCW_cost_year</f>
        <v>28945.512559696188</v>
      </c>
      <c r="AS99" s="185">
        <f>P99*'Calcs Women Intervention'!P43*HCW_cost_year</f>
        <v>30334.115923310223</v>
      </c>
      <c r="AT99" s="185">
        <f>Q99*'Calcs Women Intervention'!Q43*HCW_cost_year</f>
        <v>31588.393099116693</v>
      </c>
      <c r="AU99" s="185">
        <f>R99*'Calcs Women Intervention'!R43*HCW_cost_year</f>
        <v>32692.340260648514</v>
      </c>
      <c r="AV99" s="185">
        <f>S99*'Calcs Women Intervention'!S43*HCW_cost_year</f>
        <v>33910.127279693479</v>
      </c>
      <c r="AW99" s="185">
        <f>T99*'Calcs Women Intervention'!T43*HCW_cost_year</f>
        <v>35245.901452476421</v>
      </c>
      <c r="AX99" s="185">
        <f>U99*'Calcs Women Intervention'!U43*HCW_cost_year</f>
        <v>36704.606790149883</v>
      </c>
      <c r="AY99" s="185">
        <f>V99*'Calcs Women Intervention'!V43*HCW_cost_year</f>
        <v>38291.460021848943</v>
      </c>
      <c r="AZ99" s="185">
        <f>W99*'Calcs Women Intervention'!W43*HCW_cost_year</f>
        <v>40016.879451687964</v>
      </c>
      <c r="BA99" s="185">
        <f>X99*'Calcs Women Intervention'!X43*HCW_cost_year</f>
        <v>41823.114772123889</v>
      </c>
      <c r="BB99" s="185">
        <f>Y99*'Calcs Women Intervention'!Y43*HCW_cost_year</f>
        <v>43665.699217990099</v>
      </c>
      <c r="BC99" s="185">
        <f>Z99*'Calcs Women Intervention'!Z43*HCW_cost_year</f>
        <v>45566.138605949258</v>
      </c>
      <c r="BD99" s="185">
        <f>AA99*'Calcs Women Intervention'!AA43*HCW_cost_year</f>
        <v>47490.066750582278</v>
      </c>
      <c r="BE99" s="185">
        <f>AB99*'Calcs Women Intervention'!AB43*HCW_cost_year</f>
        <v>49397.451980113685</v>
      </c>
    </row>
    <row r="100" spans="2:57" x14ac:dyDescent="0.3">
      <c r="B100" s="1">
        <v>2</v>
      </c>
      <c r="C100" s="67"/>
      <c r="D100" s="67"/>
      <c r="E100" s="67">
        <f>EXP(SUMPRODUCT(CHOOSE({1,2,3,4,5,6,7},'Calcs Women Intervention'!AG110,'Calcs Women Intervention'!AG110^2,'Calcs Women Intervention'!AG110^3,'Calcs Women Intervention'!D78,'Calcs Women Intervention'!D78^2,0,1),'Social care'!$BG$11:$BM$11))/(1+EXP(SUMPRODUCT(CHOOSE({1,2,3,4,5,6,7},'Calcs Women Intervention'!AG110,'Calcs Women Intervention'!AG110^2,'Calcs Women Intervention'!AG110^3,'Calcs Women Intervention'!D78,'Calcs Women Intervention'!D78^2,0,1),'Social care'!$BG$11:$BM$11)))</f>
        <v>0.13798297405117083</v>
      </c>
      <c r="F100" s="67">
        <f>EXP(SUMPRODUCT(CHOOSE({1,2,3,4,5,6,7},'Calcs Women Intervention'!AH110,'Calcs Women Intervention'!AH110^2,'Calcs Women Intervention'!AH110^3,'Calcs Women Intervention'!E78,'Calcs Women Intervention'!E78^2,0,1),'Social care'!$BG$11:$BM$11))/(1+EXP(SUMPRODUCT(CHOOSE({1,2,3,4,5,6,7},'Calcs Women Intervention'!AH110,'Calcs Women Intervention'!AH110^2,'Calcs Women Intervention'!AH110^3,'Calcs Women Intervention'!E78,'Calcs Women Intervention'!E78^2,0,1),'Social care'!$BG$11:$BM$11)))</f>
        <v>0.12601759758485764</v>
      </c>
      <c r="G100" s="67">
        <f>EXP(SUMPRODUCT(CHOOSE({1,2,3,4,5,6,7},'Calcs Women Intervention'!AI110,'Calcs Women Intervention'!AI110^2,'Calcs Women Intervention'!AI110^3,'Calcs Women Intervention'!F78,'Calcs Women Intervention'!F78^2,0,1),'Social care'!$BG$11:$BM$11))/(1+EXP(SUMPRODUCT(CHOOSE({1,2,3,4,5,6,7},'Calcs Women Intervention'!AI110,'Calcs Women Intervention'!AI110^2,'Calcs Women Intervention'!AI110^3,'Calcs Women Intervention'!F78,'Calcs Women Intervention'!F78^2,0,1),'Social care'!$BG$11:$BM$11)))</f>
        <v>0.12626376907913231</v>
      </c>
      <c r="H100" s="67">
        <f>EXP(SUMPRODUCT(CHOOSE({1,2,3,4,5,6,7},'Calcs Women Intervention'!AJ110,'Calcs Women Intervention'!AJ110^2,'Calcs Women Intervention'!AJ110^3,'Calcs Women Intervention'!G78,'Calcs Women Intervention'!G78^2,0,1),'Social care'!$BG$11:$BM$11))/(1+EXP(SUMPRODUCT(CHOOSE({1,2,3,4,5,6,7},'Calcs Women Intervention'!AJ110,'Calcs Women Intervention'!AJ110^2,'Calcs Women Intervention'!AJ110^3,'Calcs Women Intervention'!G78,'Calcs Women Intervention'!G78^2,0,1),'Social care'!$BG$11:$BM$11)))</f>
        <v>0.12807915497186764</v>
      </c>
      <c r="I100" s="67">
        <f>EXP(SUMPRODUCT(CHOOSE({1,2,3,4,5,6,7},'Calcs Women Intervention'!AK110,'Calcs Women Intervention'!AK110^2,'Calcs Women Intervention'!AK110^3,'Calcs Women Intervention'!H78,'Calcs Women Intervention'!H78^2,0,1),'Social care'!$BG$11:$BM$11))/(1+EXP(SUMPRODUCT(CHOOSE({1,2,3,4,5,6,7},'Calcs Women Intervention'!AK110,'Calcs Women Intervention'!AK110^2,'Calcs Women Intervention'!AK110^3,'Calcs Women Intervention'!H78,'Calcs Women Intervention'!H78^2,0,1),'Social care'!$BG$11:$BM$11)))</f>
        <v>0.13058621789501618</v>
      </c>
      <c r="J100" s="67">
        <f>EXP(SUMPRODUCT(CHOOSE({1,2,3,4,5,6,7},'Calcs Women Intervention'!AL110,'Calcs Women Intervention'!AL110^2,'Calcs Women Intervention'!AL110^3,'Calcs Women Intervention'!I78,'Calcs Women Intervention'!I78^2,0,1),'Social care'!$BG$11:$BM$11))/(1+EXP(SUMPRODUCT(CHOOSE({1,2,3,4,5,6,7},'Calcs Women Intervention'!AL110,'Calcs Women Intervention'!AL110^2,'Calcs Women Intervention'!AL110^3,'Calcs Women Intervention'!I78,'Calcs Women Intervention'!I78^2,0,1),'Social care'!$BG$11:$BM$11)))</f>
        <v>0.13380787885663445</v>
      </c>
      <c r="K100" s="67">
        <f>EXP(SUMPRODUCT(CHOOSE({1,2,3,4,5,6,7},'Calcs Women Intervention'!AM110,'Calcs Women Intervention'!AM110^2,'Calcs Women Intervention'!AM110^3,'Calcs Women Intervention'!J78,'Calcs Women Intervention'!J78^2,0,1),'Social care'!$BG$11:$BM$11))/(1+EXP(SUMPRODUCT(CHOOSE({1,2,3,4,5,6,7},'Calcs Women Intervention'!AM110,'Calcs Women Intervention'!AM110^2,'Calcs Women Intervention'!AM110^3,'Calcs Women Intervention'!J78,'Calcs Women Intervention'!J78^2,0,1),'Social care'!$BG$11:$BM$11)))</f>
        <v>0.13777561481028666</v>
      </c>
      <c r="L100" s="67">
        <f>EXP(SUMPRODUCT(CHOOSE({1,2,3,4,5,6,7},'Calcs Women Intervention'!AN110,'Calcs Women Intervention'!AN110^2,'Calcs Women Intervention'!AN110^3,'Calcs Women Intervention'!K78,'Calcs Women Intervention'!K78^2,0,1),'Social care'!$BG$11:$BM$11))/(1+EXP(SUMPRODUCT(CHOOSE({1,2,3,4,5,6,7},'Calcs Women Intervention'!AN110,'Calcs Women Intervention'!AN110^2,'Calcs Women Intervention'!AN110^3,'Calcs Women Intervention'!K78,'Calcs Women Intervention'!K78^2,0,1),'Social care'!$BG$11:$BM$11)))</f>
        <v>0.14252944628879327</v>
      </c>
      <c r="M100" s="67">
        <f>EXP(SUMPRODUCT(CHOOSE({1,2,3,4,5,6,7},'Calcs Women Intervention'!AO110,'Calcs Women Intervention'!AO110^2,'Calcs Women Intervention'!AO110^3,'Calcs Women Intervention'!L78,'Calcs Women Intervention'!L78^2,0,1),'Social care'!$BG$11:$BM$11))/(1+EXP(SUMPRODUCT(CHOOSE({1,2,3,4,5,6,7},'Calcs Women Intervention'!AO110,'Calcs Women Intervention'!AO110^2,'Calcs Women Intervention'!AO110^3,'Calcs Women Intervention'!L78,'Calcs Women Intervention'!L78^2,0,1),'Social care'!$BG$11:$BM$11)))</f>
        <v>0.1481179423468392</v>
      </c>
      <c r="N100" s="67">
        <f>EXP(SUMPRODUCT(CHOOSE({1,2,3,4,5,6,7},'Calcs Women Intervention'!AP110,'Calcs Women Intervention'!AP110^2,'Calcs Women Intervention'!AP110^3,'Calcs Women Intervention'!M78,'Calcs Women Intervention'!M78^2,0,1),'Social care'!$BG$11:$BM$11))/(1+EXP(SUMPRODUCT(CHOOSE({1,2,3,4,5,6,7},'Calcs Women Intervention'!AP110,'Calcs Women Intervention'!AP110^2,'Calcs Women Intervention'!AP110^3,'Calcs Women Intervention'!M78,'Calcs Women Intervention'!M78^2,0,1),'Social care'!$BG$11:$BM$11)))</f>
        <v>0.15459820037869923</v>
      </c>
      <c r="O100" s="67">
        <f>EXP(SUMPRODUCT(CHOOSE({1,2,3,4,5,6,7},'Calcs Women Intervention'!AQ110,'Calcs Women Intervention'!AQ110^2,'Calcs Women Intervention'!AQ110^3,'Calcs Women Intervention'!N78,'Calcs Women Intervention'!N78^2,0,1),'Social care'!$BG$11:$BM$11))/(1+EXP(SUMPRODUCT(CHOOSE({1,2,3,4,5,6,7},'Calcs Women Intervention'!AQ110,'Calcs Women Intervention'!AQ110^2,'Calcs Women Intervention'!AQ110^3,'Calcs Women Intervention'!N78,'Calcs Women Intervention'!N78^2,0,1),'Social care'!$BG$11:$BM$11)))</f>
        <v>0.1620357480108735</v>
      </c>
      <c r="P100" s="67">
        <f>EXP(SUMPRODUCT(CHOOSE({1,2,3,4,5,6,7},'Calcs Women Intervention'!AR110,'Calcs Women Intervention'!AR110^2,'Calcs Women Intervention'!AR110^3,'Calcs Women Intervention'!O78,'Calcs Women Intervention'!O78^2,0,1),'Social care'!$BG$11:$BM$11))/(1+EXP(SUMPRODUCT(CHOOSE({1,2,3,4,5,6,7},'Calcs Women Intervention'!AR110,'Calcs Women Intervention'!AR110^2,'Calcs Women Intervention'!AR110^3,'Calcs Women Intervention'!O78,'Calcs Women Intervention'!O78^2,0,1),'Social care'!$BG$11:$BM$11)))</f>
        <v>0.17050430161889629</v>
      </c>
      <c r="Q100" s="67">
        <f>EXP(SUMPRODUCT(CHOOSE({1,2,3,4,5,6,7},'Calcs Women Intervention'!AS110,'Calcs Women Intervention'!AS110^2,'Calcs Women Intervention'!AS110^3,'Calcs Women Intervention'!P78,'Calcs Women Intervention'!P78^2,0,1),'Social care'!$BG$11:$BM$11))/(1+EXP(SUMPRODUCT(CHOOSE({1,2,3,4,5,6,7},'Calcs Women Intervention'!AS110,'Calcs Women Intervention'!AS110^2,'Calcs Women Intervention'!AS110^3,'Calcs Women Intervention'!P78,'Calcs Women Intervention'!P78^2,0,1),'Social care'!$BG$11:$BM$11)))</f>
        <v>0.18008530124209302</v>
      </c>
      <c r="R100" s="67">
        <f>EXP(SUMPRODUCT(CHOOSE({1,2,3,4,5,6,7},'Calcs Women Intervention'!AT110,'Calcs Women Intervention'!AT110^2,'Calcs Women Intervention'!AT110^3,'Calcs Women Intervention'!Q78,'Calcs Women Intervention'!Q78^2,0,1),'Social care'!$BG$11:$BM$11))/(1+EXP(SUMPRODUCT(CHOOSE({1,2,3,4,5,6,7},'Calcs Women Intervention'!AT110,'Calcs Women Intervention'!AT110^2,'Calcs Women Intervention'!AT110^3,'Calcs Women Intervention'!Q78,'Calcs Women Intervention'!Q78^2,0,1),'Social care'!$BG$11:$BM$11)))</f>
        <v>0.18919011149467152</v>
      </c>
      <c r="S100" s="67">
        <f>EXP(SUMPRODUCT(CHOOSE({1,2,3,4,5,6,7},'Calcs Women Intervention'!AU110,'Calcs Women Intervention'!AU110^2,'Calcs Women Intervention'!AU110^3,'Calcs Women Intervention'!R78,'Calcs Women Intervention'!R78^2,0,1),'Social care'!$BG$11:$BM$11))/(1+EXP(SUMPRODUCT(CHOOSE({1,2,3,4,5,6,7},'Calcs Women Intervention'!AU110,'Calcs Women Intervention'!AU110^2,'Calcs Women Intervention'!AU110^3,'Calcs Women Intervention'!R78,'Calcs Women Intervention'!R78^2,0,1),'Social care'!$BG$11:$BM$11)))</f>
        <v>0.19767533140125784</v>
      </c>
      <c r="T100" s="67">
        <f>EXP(SUMPRODUCT(CHOOSE({1,2,3,4,5,6,7},'Calcs Women Intervention'!AV110,'Calcs Women Intervention'!AV110^2,'Calcs Women Intervention'!AV110^3,'Calcs Women Intervention'!S78,'Calcs Women Intervention'!S78^2,0,1),'Social care'!$BG$11:$BM$11))/(1+EXP(SUMPRODUCT(CHOOSE({1,2,3,4,5,6,7},'Calcs Women Intervention'!AV110,'Calcs Women Intervention'!AV110^2,'Calcs Women Intervention'!AV110^3,'Calcs Women Intervention'!S78,'Calcs Women Intervention'!S78^2,0,1),'Social care'!$BG$11:$BM$11)))</f>
        <v>0.20721668031895199</v>
      </c>
      <c r="U100" s="67">
        <f>EXP(SUMPRODUCT(CHOOSE({1,2,3,4,5,6,7},'Calcs Women Intervention'!AW110,'Calcs Women Intervention'!AW110^2,'Calcs Women Intervention'!AW110^3,'Calcs Women Intervention'!T78,'Calcs Women Intervention'!T78^2,0,1),'Social care'!$BG$11:$BM$11))/(1+EXP(SUMPRODUCT(CHOOSE({1,2,3,4,5,6,7},'Calcs Women Intervention'!AW110,'Calcs Women Intervention'!AW110^2,'Calcs Women Intervention'!AW110^3,'Calcs Women Intervention'!T78,'Calcs Women Intervention'!T78^2,0,1),'Social care'!$BG$11:$BM$11)))</f>
        <v>0.21789350833926791</v>
      </c>
      <c r="V100" s="67">
        <f>EXP(SUMPRODUCT(CHOOSE({1,2,3,4,5,6,7},'Calcs Women Intervention'!AX110,'Calcs Women Intervention'!AX110^2,'Calcs Women Intervention'!AX110^3,'Calcs Women Intervention'!U78,'Calcs Women Intervention'!U78^2,0,1),'Social care'!$BG$11:$BM$11))/(1+EXP(SUMPRODUCT(CHOOSE({1,2,3,4,5,6,7},'Calcs Women Intervention'!AX110,'Calcs Women Intervention'!AX110^2,'Calcs Women Intervention'!AX110^3,'Calcs Women Intervention'!U78,'Calcs Women Intervention'!U78^2,0,1),'Social care'!$BG$11:$BM$11)))</f>
        <v>0.22979012553309294</v>
      </c>
      <c r="W100" s="67">
        <f>EXP(SUMPRODUCT(CHOOSE({1,2,3,4,5,6,7},'Calcs Women Intervention'!AY110,'Calcs Women Intervention'!AY110^2,'Calcs Women Intervention'!AY110^3,'Calcs Women Intervention'!V78,'Calcs Women Intervention'!V78^2,0,1),'Social care'!$BG$11:$BM$11))/(1+EXP(SUMPRODUCT(CHOOSE({1,2,3,4,5,6,7},'Calcs Women Intervention'!AY110,'Calcs Women Intervention'!AY110^2,'Calcs Women Intervention'!AY110^3,'Calcs Women Intervention'!V78,'Calcs Women Intervention'!V78^2,0,1),'Social care'!$BG$11:$BM$11)))</f>
        <v>0.24299441863097751</v>
      </c>
      <c r="X100" s="67">
        <f>EXP(SUMPRODUCT(CHOOSE({1,2,3,4,5,6,7},'Calcs Women Intervention'!AZ110,'Calcs Women Intervention'!AZ110^2,'Calcs Women Intervention'!AZ110^3,'Calcs Women Intervention'!W78,'Calcs Women Intervention'!W78^2,0,1),'Social care'!$BG$11:$BM$11))/(1+EXP(SUMPRODUCT(CHOOSE({1,2,3,4,5,6,7},'Calcs Women Intervention'!AZ110,'Calcs Women Intervention'!AZ110^2,'Calcs Women Intervention'!AZ110^3,'Calcs Women Intervention'!W78,'Calcs Women Intervention'!W78^2,0,1),'Social care'!$BG$11:$BM$11)))</f>
        <v>0.2575958987341353</v>
      </c>
      <c r="Y100" s="67">
        <f>EXP(SUMPRODUCT(CHOOSE({1,2,3,4,5,6,7},'Calcs Women Intervention'!BA110,'Calcs Women Intervention'!BA110^2,'Calcs Women Intervention'!BA110^3,'Calcs Women Intervention'!X78,'Calcs Women Intervention'!X78^2,0,1),'Social care'!$BG$11:$BM$11))/(1+EXP(SUMPRODUCT(CHOOSE({1,2,3,4,5,6,7},'Calcs Women Intervention'!BA110,'Calcs Women Intervention'!BA110^2,'Calcs Women Intervention'!BA110^3,'Calcs Women Intervention'!X78,'Calcs Women Intervention'!X78^2,0,1),'Social care'!$BG$11:$BM$11)))</f>
        <v>0.27357685515694963</v>
      </c>
      <c r="Z100" s="67">
        <f>EXP(SUMPRODUCT(CHOOSE({1,2,3,4,5,6,7},'Calcs Women Intervention'!BB110,'Calcs Women Intervention'!BB110^2,'Calcs Women Intervention'!BB110^3,'Calcs Women Intervention'!Y78,'Calcs Women Intervention'!Y78^2,0,1),'Social care'!$BG$11:$BM$11))/(1+EXP(SUMPRODUCT(CHOOSE({1,2,3,4,5,6,7},'Calcs Women Intervention'!BB110,'Calcs Women Intervention'!BB110^2,'Calcs Women Intervention'!BB110^3,'Calcs Women Intervention'!Y78,'Calcs Women Intervention'!Y78^2,0,1),'Social care'!$BG$11:$BM$11)))</f>
        <v>0.29089848397742546</v>
      </c>
      <c r="AA100" s="67">
        <f>EXP(SUMPRODUCT(CHOOSE({1,2,3,4,5,6,7},'Calcs Women Intervention'!BC110,'Calcs Women Intervention'!BC110^2,'Calcs Women Intervention'!BC110^3,'Calcs Women Intervention'!Z78,'Calcs Women Intervention'!Z78^2,0,1),'Social care'!$BG$11:$BM$11))/(1+EXP(SUMPRODUCT(CHOOSE({1,2,3,4,5,6,7},'Calcs Women Intervention'!BC110,'Calcs Women Intervention'!BC110^2,'Calcs Women Intervention'!BC110^3,'Calcs Women Intervention'!Z78,'Calcs Women Intervention'!Z78^2,0,1),'Social care'!$BG$11:$BM$11)))</f>
        <v>0.30961166070621793</v>
      </c>
      <c r="AB100" s="67">
        <f>EXP(SUMPRODUCT(CHOOSE({1,2,3,4,5,6,7},'Calcs Women Intervention'!BD110,'Calcs Women Intervention'!BD110^2,'Calcs Women Intervention'!BD110^3,'Calcs Women Intervention'!AA78,'Calcs Women Intervention'!AA78^2,0,1),'Social care'!$BG$11:$BM$11))/(1+EXP(SUMPRODUCT(CHOOSE({1,2,3,4,5,6,7},'Calcs Women Intervention'!BD110,'Calcs Women Intervention'!BD110^2,'Calcs Women Intervention'!BD110^3,'Calcs Women Intervention'!AA78,'Calcs Women Intervention'!AA78^2,0,1),'Social care'!$BG$11:$BM$11)))</f>
        <v>0.3297553481668733</v>
      </c>
      <c r="AE100" s="1">
        <v>2</v>
      </c>
      <c r="AF100" s="185"/>
      <c r="AG100" s="185">
        <f>D100*'Calcs Women Intervention'!D44*HCW_cost_year</f>
        <v>0</v>
      </c>
      <c r="AH100" s="185">
        <f>E100*'Calcs Women Intervention'!E44*HCW_cost_year</f>
        <v>0</v>
      </c>
      <c r="AI100" s="185">
        <f>F100*'Calcs Women Intervention'!F44*HCW_cost_year</f>
        <v>0</v>
      </c>
      <c r="AJ100" s="185">
        <f>G100*'Calcs Women Intervention'!G44*HCW_cost_year</f>
        <v>0</v>
      </c>
      <c r="AK100" s="185">
        <f>H100*'Calcs Women Intervention'!H44*HCW_cost_year</f>
        <v>0</v>
      </c>
      <c r="AL100" s="185">
        <f>I100*'Calcs Women Intervention'!I44*HCW_cost_year</f>
        <v>0</v>
      </c>
      <c r="AM100" s="185">
        <f>J100*'Calcs Women Intervention'!J44*HCW_cost_year</f>
        <v>0</v>
      </c>
      <c r="AN100" s="185">
        <f>K100*'Calcs Women Intervention'!K44*HCW_cost_year</f>
        <v>0</v>
      </c>
      <c r="AO100" s="185">
        <f>L100*'Calcs Women Intervention'!L44*HCW_cost_year</f>
        <v>0</v>
      </c>
      <c r="AP100" s="185">
        <f>M100*'Calcs Women Intervention'!M44*HCW_cost_year</f>
        <v>0</v>
      </c>
      <c r="AQ100" s="185">
        <f>N100*'Calcs Women Intervention'!N44*HCW_cost_year</f>
        <v>0</v>
      </c>
      <c r="AR100" s="185">
        <f>O100*'Calcs Women Intervention'!O44*HCW_cost_year</f>
        <v>0</v>
      </c>
      <c r="AS100" s="185">
        <f>P100*'Calcs Women Intervention'!P44*HCW_cost_year</f>
        <v>0</v>
      </c>
      <c r="AT100" s="185">
        <f>Q100*'Calcs Women Intervention'!Q44*HCW_cost_year</f>
        <v>0</v>
      </c>
      <c r="AU100" s="185">
        <f>R100*'Calcs Women Intervention'!R44*HCW_cost_year</f>
        <v>0</v>
      </c>
      <c r="AV100" s="185">
        <f>S100*'Calcs Women Intervention'!S44*HCW_cost_year</f>
        <v>0</v>
      </c>
      <c r="AW100" s="185">
        <f>T100*'Calcs Women Intervention'!T44*HCW_cost_year</f>
        <v>0</v>
      </c>
      <c r="AX100" s="185">
        <f>U100*'Calcs Women Intervention'!U44*HCW_cost_year</f>
        <v>0</v>
      </c>
      <c r="AY100" s="185">
        <f>V100*'Calcs Women Intervention'!V44*HCW_cost_year</f>
        <v>0</v>
      </c>
      <c r="AZ100" s="185">
        <f>W100*'Calcs Women Intervention'!W44*HCW_cost_year</f>
        <v>0</v>
      </c>
      <c r="BA100" s="185">
        <f>X100*'Calcs Women Intervention'!X44*HCW_cost_year</f>
        <v>0</v>
      </c>
      <c r="BB100" s="185">
        <f>Y100*'Calcs Women Intervention'!Y44*HCW_cost_year</f>
        <v>0</v>
      </c>
      <c r="BC100" s="185">
        <f>Z100*'Calcs Women Intervention'!Z44*HCW_cost_year</f>
        <v>0</v>
      </c>
      <c r="BD100" s="185">
        <f>AA100*'Calcs Women Intervention'!AA44*HCW_cost_year</f>
        <v>0</v>
      </c>
      <c r="BE100" s="185">
        <f>AB100*'Calcs Women Intervention'!AB44*HCW_cost_year</f>
        <v>0</v>
      </c>
    </row>
    <row r="101" spans="2:57" x14ac:dyDescent="0.3">
      <c r="B101" s="1">
        <v>3</v>
      </c>
      <c r="C101" s="67"/>
      <c r="D101" s="67"/>
      <c r="E101" s="67"/>
      <c r="F101" s="67">
        <f>EXP(SUMPRODUCT(CHOOSE({1,2,3,4,5,6,7},'Calcs Women Intervention'!AH111,'Calcs Women Intervention'!AH111^2,'Calcs Women Intervention'!AH111^3,'Calcs Women Intervention'!E79,'Calcs Women Intervention'!E79^2,0,1),'Social care'!$BG$11:$BM$11))/(1+EXP(SUMPRODUCT(CHOOSE({1,2,3,4,5,6,7},'Calcs Women Intervention'!AH111,'Calcs Women Intervention'!AH111^2,'Calcs Women Intervention'!AH111^3,'Calcs Women Intervention'!E79,'Calcs Women Intervention'!E79^2,0,1),'Social care'!$BG$11:$BM$11)))</f>
        <v>0.13798297405117083</v>
      </c>
      <c r="G101" s="67">
        <f>EXP(SUMPRODUCT(CHOOSE({1,2,3,4,5,6,7},'Calcs Women Intervention'!AI111,'Calcs Women Intervention'!AI111^2,'Calcs Women Intervention'!AI111^3,'Calcs Women Intervention'!F79,'Calcs Women Intervention'!F79^2,0,1),'Social care'!$BG$11:$BM$11))/(1+EXP(SUMPRODUCT(CHOOSE({1,2,3,4,5,6,7},'Calcs Women Intervention'!AI111,'Calcs Women Intervention'!AI111^2,'Calcs Women Intervention'!AI111^3,'Calcs Women Intervention'!F79,'Calcs Women Intervention'!F79^2,0,1),'Social care'!$BG$11:$BM$11)))</f>
        <v>0.12601759758485764</v>
      </c>
      <c r="H101" s="67">
        <f>EXP(SUMPRODUCT(CHOOSE({1,2,3,4,5,6,7},'Calcs Women Intervention'!AJ111,'Calcs Women Intervention'!AJ111^2,'Calcs Women Intervention'!AJ111^3,'Calcs Women Intervention'!G79,'Calcs Women Intervention'!G79^2,0,1),'Social care'!$BG$11:$BM$11))/(1+EXP(SUMPRODUCT(CHOOSE({1,2,3,4,5,6,7},'Calcs Women Intervention'!AJ111,'Calcs Women Intervention'!AJ111^2,'Calcs Women Intervention'!AJ111^3,'Calcs Women Intervention'!G79,'Calcs Women Intervention'!G79^2,0,1),'Social care'!$BG$11:$BM$11)))</f>
        <v>0.12626376907913231</v>
      </c>
      <c r="I101" s="67">
        <f>EXP(SUMPRODUCT(CHOOSE({1,2,3,4,5,6,7},'Calcs Women Intervention'!AK111,'Calcs Women Intervention'!AK111^2,'Calcs Women Intervention'!AK111^3,'Calcs Women Intervention'!H79,'Calcs Women Intervention'!H79^2,0,1),'Social care'!$BG$11:$BM$11))/(1+EXP(SUMPRODUCT(CHOOSE({1,2,3,4,5,6,7},'Calcs Women Intervention'!AK111,'Calcs Women Intervention'!AK111^2,'Calcs Women Intervention'!AK111^3,'Calcs Women Intervention'!H79,'Calcs Women Intervention'!H79^2,0,1),'Social care'!$BG$11:$BM$11)))</f>
        <v>0.12807915497186764</v>
      </c>
      <c r="J101" s="67">
        <f>EXP(SUMPRODUCT(CHOOSE({1,2,3,4,5,6,7},'Calcs Women Intervention'!AL111,'Calcs Women Intervention'!AL111^2,'Calcs Women Intervention'!AL111^3,'Calcs Women Intervention'!I79,'Calcs Women Intervention'!I79^2,0,1),'Social care'!$BG$11:$BM$11))/(1+EXP(SUMPRODUCT(CHOOSE({1,2,3,4,5,6,7},'Calcs Women Intervention'!AL111,'Calcs Women Intervention'!AL111^2,'Calcs Women Intervention'!AL111^3,'Calcs Women Intervention'!I79,'Calcs Women Intervention'!I79^2,0,1),'Social care'!$BG$11:$BM$11)))</f>
        <v>0.13058621789501618</v>
      </c>
      <c r="K101" s="67">
        <f>EXP(SUMPRODUCT(CHOOSE({1,2,3,4,5,6,7},'Calcs Women Intervention'!AM111,'Calcs Women Intervention'!AM111^2,'Calcs Women Intervention'!AM111^3,'Calcs Women Intervention'!J79,'Calcs Women Intervention'!J79^2,0,1),'Social care'!$BG$11:$BM$11))/(1+EXP(SUMPRODUCT(CHOOSE({1,2,3,4,5,6,7},'Calcs Women Intervention'!AM111,'Calcs Women Intervention'!AM111^2,'Calcs Women Intervention'!AM111^3,'Calcs Women Intervention'!J79,'Calcs Women Intervention'!J79^2,0,1),'Social care'!$BG$11:$BM$11)))</f>
        <v>0.13380787885663445</v>
      </c>
      <c r="L101" s="67">
        <f>EXP(SUMPRODUCT(CHOOSE({1,2,3,4,5,6,7},'Calcs Women Intervention'!AN111,'Calcs Women Intervention'!AN111^2,'Calcs Women Intervention'!AN111^3,'Calcs Women Intervention'!K79,'Calcs Women Intervention'!K79^2,0,1),'Social care'!$BG$11:$BM$11))/(1+EXP(SUMPRODUCT(CHOOSE({1,2,3,4,5,6,7},'Calcs Women Intervention'!AN111,'Calcs Women Intervention'!AN111^2,'Calcs Women Intervention'!AN111^3,'Calcs Women Intervention'!K79,'Calcs Women Intervention'!K79^2,0,1),'Social care'!$BG$11:$BM$11)))</f>
        <v>0.13777561481028666</v>
      </c>
      <c r="M101" s="67">
        <f>EXP(SUMPRODUCT(CHOOSE({1,2,3,4,5,6,7},'Calcs Women Intervention'!AO111,'Calcs Women Intervention'!AO111^2,'Calcs Women Intervention'!AO111^3,'Calcs Women Intervention'!L79,'Calcs Women Intervention'!L79^2,0,1),'Social care'!$BG$11:$BM$11))/(1+EXP(SUMPRODUCT(CHOOSE({1,2,3,4,5,6,7},'Calcs Women Intervention'!AO111,'Calcs Women Intervention'!AO111^2,'Calcs Women Intervention'!AO111^3,'Calcs Women Intervention'!L79,'Calcs Women Intervention'!L79^2,0,1),'Social care'!$BG$11:$BM$11)))</f>
        <v>0.14252944628879327</v>
      </c>
      <c r="N101" s="67">
        <f>EXP(SUMPRODUCT(CHOOSE({1,2,3,4,5,6,7},'Calcs Women Intervention'!AP111,'Calcs Women Intervention'!AP111^2,'Calcs Women Intervention'!AP111^3,'Calcs Women Intervention'!M79,'Calcs Women Intervention'!M79^2,0,1),'Social care'!$BG$11:$BM$11))/(1+EXP(SUMPRODUCT(CHOOSE({1,2,3,4,5,6,7},'Calcs Women Intervention'!AP111,'Calcs Women Intervention'!AP111^2,'Calcs Women Intervention'!AP111^3,'Calcs Women Intervention'!M79,'Calcs Women Intervention'!M79^2,0,1),'Social care'!$BG$11:$BM$11)))</f>
        <v>0.1481179423468392</v>
      </c>
      <c r="O101" s="67">
        <f>EXP(SUMPRODUCT(CHOOSE({1,2,3,4,5,6,7},'Calcs Women Intervention'!AQ111,'Calcs Women Intervention'!AQ111^2,'Calcs Women Intervention'!AQ111^3,'Calcs Women Intervention'!N79,'Calcs Women Intervention'!N79^2,0,1),'Social care'!$BG$11:$BM$11))/(1+EXP(SUMPRODUCT(CHOOSE({1,2,3,4,5,6,7},'Calcs Women Intervention'!AQ111,'Calcs Women Intervention'!AQ111^2,'Calcs Women Intervention'!AQ111^3,'Calcs Women Intervention'!N79,'Calcs Women Intervention'!N79^2,0,1),'Social care'!$BG$11:$BM$11)))</f>
        <v>0.15459820037869923</v>
      </c>
      <c r="P101" s="67">
        <f>EXP(SUMPRODUCT(CHOOSE({1,2,3,4,5,6,7},'Calcs Women Intervention'!AR111,'Calcs Women Intervention'!AR111^2,'Calcs Women Intervention'!AR111^3,'Calcs Women Intervention'!O79,'Calcs Women Intervention'!O79^2,0,1),'Social care'!$BG$11:$BM$11))/(1+EXP(SUMPRODUCT(CHOOSE({1,2,3,4,5,6,7},'Calcs Women Intervention'!AR111,'Calcs Women Intervention'!AR111^2,'Calcs Women Intervention'!AR111^3,'Calcs Women Intervention'!O79,'Calcs Women Intervention'!O79^2,0,1),'Social care'!$BG$11:$BM$11)))</f>
        <v>0.1620357480108735</v>
      </c>
      <c r="Q101" s="67">
        <f>EXP(SUMPRODUCT(CHOOSE({1,2,3,4,5,6,7},'Calcs Women Intervention'!AS111,'Calcs Women Intervention'!AS111^2,'Calcs Women Intervention'!AS111^3,'Calcs Women Intervention'!P79,'Calcs Women Intervention'!P79^2,0,1),'Social care'!$BG$11:$BM$11))/(1+EXP(SUMPRODUCT(CHOOSE({1,2,3,4,5,6,7},'Calcs Women Intervention'!AS111,'Calcs Women Intervention'!AS111^2,'Calcs Women Intervention'!AS111^3,'Calcs Women Intervention'!P79,'Calcs Women Intervention'!P79^2,0,1),'Social care'!$BG$11:$BM$11)))</f>
        <v>0.17050430161889629</v>
      </c>
      <c r="R101" s="67">
        <f>EXP(SUMPRODUCT(CHOOSE({1,2,3,4,5,6,7},'Calcs Women Intervention'!AT111,'Calcs Women Intervention'!AT111^2,'Calcs Women Intervention'!AT111^3,'Calcs Women Intervention'!Q79,'Calcs Women Intervention'!Q79^2,0,1),'Social care'!$BG$11:$BM$11))/(1+EXP(SUMPRODUCT(CHOOSE({1,2,3,4,5,6,7},'Calcs Women Intervention'!AT111,'Calcs Women Intervention'!AT111^2,'Calcs Women Intervention'!AT111^3,'Calcs Women Intervention'!Q79,'Calcs Women Intervention'!Q79^2,0,1),'Social care'!$BG$11:$BM$11)))</f>
        <v>0.18008530124209302</v>
      </c>
      <c r="S101" s="67">
        <f>EXP(SUMPRODUCT(CHOOSE({1,2,3,4,5,6,7},'Calcs Women Intervention'!AU111,'Calcs Women Intervention'!AU111^2,'Calcs Women Intervention'!AU111^3,'Calcs Women Intervention'!R79,'Calcs Women Intervention'!R79^2,0,1),'Social care'!$BG$11:$BM$11))/(1+EXP(SUMPRODUCT(CHOOSE({1,2,3,4,5,6,7},'Calcs Women Intervention'!AU111,'Calcs Women Intervention'!AU111^2,'Calcs Women Intervention'!AU111^3,'Calcs Women Intervention'!R79,'Calcs Women Intervention'!R79^2,0,1),'Social care'!$BG$11:$BM$11)))</f>
        <v>0.18919011149467152</v>
      </c>
      <c r="T101" s="67">
        <f>EXP(SUMPRODUCT(CHOOSE({1,2,3,4,5,6,7},'Calcs Women Intervention'!AV111,'Calcs Women Intervention'!AV111^2,'Calcs Women Intervention'!AV111^3,'Calcs Women Intervention'!S79,'Calcs Women Intervention'!S79^2,0,1),'Social care'!$BG$11:$BM$11))/(1+EXP(SUMPRODUCT(CHOOSE({1,2,3,4,5,6,7},'Calcs Women Intervention'!AV111,'Calcs Women Intervention'!AV111^2,'Calcs Women Intervention'!AV111^3,'Calcs Women Intervention'!S79,'Calcs Women Intervention'!S79^2,0,1),'Social care'!$BG$11:$BM$11)))</f>
        <v>0.19767533140125784</v>
      </c>
      <c r="U101" s="67">
        <f>EXP(SUMPRODUCT(CHOOSE({1,2,3,4,5,6,7},'Calcs Women Intervention'!AW111,'Calcs Women Intervention'!AW111^2,'Calcs Women Intervention'!AW111^3,'Calcs Women Intervention'!T79,'Calcs Women Intervention'!T79^2,0,1),'Social care'!$BG$11:$BM$11))/(1+EXP(SUMPRODUCT(CHOOSE({1,2,3,4,5,6,7},'Calcs Women Intervention'!AW111,'Calcs Women Intervention'!AW111^2,'Calcs Women Intervention'!AW111^3,'Calcs Women Intervention'!T79,'Calcs Women Intervention'!T79^2,0,1),'Social care'!$BG$11:$BM$11)))</f>
        <v>0.20721668031895199</v>
      </c>
      <c r="V101" s="67">
        <f>EXP(SUMPRODUCT(CHOOSE({1,2,3,4,5,6,7},'Calcs Women Intervention'!AX111,'Calcs Women Intervention'!AX111^2,'Calcs Women Intervention'!AX111^3,'Calcs Women Intervention'!U79,'Calcs Women Intervention'!U79^2,0,1),'Social care'!$BG$11:$BM$11))/(1+EXP(SUMPRODUCT(CHOOSE({1,2,3,4,5,6,7},'Calcs Women Intervention'!AX111,'Calcs Women Intervention'!AX111^2,'Calcs Women Intervention'!AX111^3,'Calcs Women Intervention'!U79,'Calcs Women Intervention'!U79^2,0,1),'Social care'!$BG$11:$BM$11)))</f>
        <v>0.21789350833926791</v>
      </c>
      <c r="W101" s="67">
        <f>EXP(SUMPRODUCT(CHOOSE({1,2,3,4,5,6,7},'Calcs Women Intervention'!AY111,'Calcs Women Intervention'!AY111^2,'Calcs Women Intervention'!AY111^3,'Calcs Women Intervention'!V79,'Calcs Women Intervention'!V79^2,0,1),'Social care'!$BG$11:$BM$11))/(1+EXP(SUMPRODUCT(CHOOSE({1,2,3,4,5,6,7},'Calcs Women Intervention'!AY111,'Calcs Women Intervention'!AY111^2,'Calcs Women Intervention'!AY111^3,'Calcs Women Intervention'!V79,'Calcs Women Intervention'!V79^2,0,1),'Social care'!$BG$11:$BM$11)))</f>
        <v>0.22979012553309294</v>
      </c>
      <c r="X101" s="67">
        <f>EXP(SUMPRODUCT(CHOOSE({1,2,3,4,5,6,7},'Calcs Women Intervention'!AZ111,'Calcs Women Intervention'!AZ111^2,'Calcs Women Intervention'!AZ111^3,'Calcs Women Intervention'!W79,'Calcs Women Intervention'!W79^2,0,1),'Social care'!$BG$11:$BM$11))/(1+EXP(SUMPRODUCT(CHOOSE({1,2,3,4,5,6,7},'Calcs Women Intervention'!AZ111,'Calcs Women Intervention'!AZ111^2,'Calcs Women Intervention'!AZ111^3,'Calcs Women Intervention'!W79,'Calcs Women Intervention'!W79^2,0,1),'Social care'!$BG$11:$BM$11)))</f>
        <v>0.24299441863097751</v>
      </c>
      <c r="Y101" s="67">
        <f>EXP(SUMPRODUCT(CHOOSE({1,2,3,4,5,6,7},'Calcs Women Intervention'!BA111,'Calcs Women Intervention'!BA111^2,'Calcs Women Intervention'!BA111^3,'Calcs Women Intervention'!X79,'Calcs Women Intervention'!X79^2,0,1),'Social care'!$BG$11:$BM$11))/(1+EXP(SUMPRODUCT(CHOOSE({1,2,3,4,5,6,7},'Calcs Women Intervention'!BA111,'Calcs Women Intervention'!BA111^2,'Calcs Women Intervention'!BA111^3,'Calcs Women Intervention'!X79,'Calcs Women Intervention'!X79^2,0,1),'Social care'!$BG$11:$BM$11)))</f>
        <v>0.2575958987341353</v>
      </c>
      <c r="Z101" s="67">
        <f>EXP(SUMPRODUCT(CHOOSE({1,2,3,4,5,6,7},'Calcs Women Intervention'!BB111,'Calcs Women Intervention'!BB111^2,'Calcs Women Intervention'!BB111^3,'Calcs Women Intervention'!Y79,'Calcs Women Intervention'!Y79^2,0,1),'Social care'!$BG$11:$BM$11))/(1+EXP(SUMPRODUCT(CHOOSE({1,2,3,4,5,6,7},'Calcs Women Intervention'!BB111,'Calcs Women Intervention'!BB111^2,'Calcs Women Intervention'!BB111^3,'Calcs Women Intervention'!Y79,'Calcs Women Intervention'!Y79^2,0,1),'Social care'!$BG$11:$BM$11)))</f>
        <v>0.27357685515694963</v>
      </c>
      <c r="AA101" s="67">
        <f>EXP(SUMPRODUCT(CHOOSE({1,2,3,4,5,6,7},'Calcs Women Intervention'!BC111,'Calcs Women Intervention'!BC111^2,'Calcs Women Intervention'!BC111^3,'Calcs Women Intervention'!Z79,'Calcs Women Intervention'!Z79^2,0,1),'Social care'!$BG$11:$BM$11))/(1+EXP(SUMPRODUCT(CHOOSE({1,2,3,4,5,6,7},'Calcs Women Intervention'!BC111,'Calcs Women Intervention'!BC111^2,'Calcs Women Intervention'!BC111^3,'Calcs Women Intervention'!Z79,'Calcs Women Intervention'!Z79^2,0,1),'Social care'!$BG$11:$BM$11)))</f>
        <v>0.29089848397742546</v>
      </c>
      <c r="AB101" s="67">
        <f>EXP(SUMPRODUCT(CHOOSE({1,2,3,4,5,6,7},'Calcs Women Intervention'!BD111,'Calcs Women Intervention'!BD111^2,'Calcs Women Intervention'!BD111^3,'Calcs Women Intervention'!AA79,'Calcs Women Intervention'!AA79^2,0,1),'Social care'!$BG$11:$BM$11))/(1+EXP(SUMPRODUCT(CHOOSE({1,2,3,4,5,6,7},'Calcs Women Intervention'!BD111,'Calcs Women Intervention'!BD111^2,'Calcs Women Intervention'!BD111^3,'Calcs Women Intervention'!AA79,'Calcs Women Intervention'!AA79^2,0,1),'Social care'!$BG$11:$BM$11)))</f>
        <v>0.30961166070621793</v>
      </c>
      <c r="AE101" s="1">
        <v>3</v>
      </c>
      <c r="AF101" s="185"/>
      <c r="AG101" s="185">
        <f>D101*'Calcs Women Intervention'!D45*HCW_cost_year</f>
        <v>0</v>
      </c>
      <c r="AH101" s="185">
        <f>E101*'Calcs Women Intervention'!E45*HCW_cost_year</f>
        <v>0</v>
      </c>
      <c r="AI101" s="185">
        <f>F101*'Calcs Women Intervention'!F45*HCW_cost_year</f>
        <v>0</v>
      </c>
      <c r="AJ101" s="185">
        <f>G101*'Calcs Women Intervention'!G45*HCW_cost_year</f>
        <v>0</v>
      </c>
      <c r="AK101" s="185">
        <f>H101*'Calcs Women Intervention'!H45*HCW_cost_year</f>
        <v>0</v>
      </c>
      <c r="AL101" s="185">
        <f>I101*'Calcs Women Intervention'!I45*HCW_cost_year</f>
        <v>0</v>
      </c>
      <c r="AM101" s="185">
        <f>J101*'Calcs Women Intervention'!J45*HCW_cost_year</f>
        <v>0</v>
      </c>
      <c r="AN101" s="185">
        <f>K101*'Calcs Women Intervention'!K45*HCW_cost_year</f>
        <v>0</v>
      </c>
      <c r="AO101" s="185">
        <f>L101*'Calcs Women Intervention'!L45*HCW_cost_year</f>
        <v>0</v>
      </c>
      <c r="AP101" s="185">
        <f>M101*'Calcs Women Intervention'!M45*HCW_cost_year</f>
        <v>0</v>
      </c>
      <c r="AQ101" s="185">
        <f>N101*'Calcs Women Intervention'!N45*HCW_cost_year</f>
        <v>0</v>
      </c>
      <c r="AR101" s="185">
        <f>O101*'Calcs Women Intervention'!O45*HCW_cost_year</f>
        <v>0</v>
      </c>
      <c r="AS101" s="185">
        <f>P101*'Calcs Women Intervention'!P45*HCW_cost_year</f>
        <v>0</v>
      </c>
      <c r="AT101" s="185">
        <f>Q101*'Calcs Women Intervention'!Q45*HCW_cost_year</f>
        <v>0</v>
      </c>
      <c r="AU101" s="185">
        <f>R101*'Calcs Women Intervention'!R45*HCW_cost_year</f>
        <v>0</v>
      </c>
      <c r="AV101" s="185">
        <f>S101*'Calcs Women Intervention'!S45*HCW_cost_year</f>
        <v>0</v>
      </c>
      <c r="AW101" s="185">
        <f>T101*'Calcs Women Intervention'!T45*HCW_cost_year</f>
        <v>0</v>
      </c>
      <c r="AX101" s="185">
        <f>U101*'Calcs Women Intervention'!U45*HCW_cost_year</f>
        <v>0</v>
      </c>
      <c r="AY101" s="185">
        <f>V101*'Calcs Women Intervention'!V45*HCW_cost_year</f>
        <v>0</v>
      </c>
      <c r="AZ101" s="185">
        <f>W101*'Calcs Women Intervention'!W45*HCW_cost_year</f>
        <v>0</v>
      </c>
      <c r="BA101" s="185">
        <f>X101*'Calcs Women Intervention'!X45*HCW_cost_year</f>
        <v>0</v>
      </c>
      <c r="BB101" s="185">
        <f>Y101*'Calcs Women Intervention'!Y45*HCW_cost_year</f>
        <v>0</v>
      </c>
      <c r="BC101" s="185">
        <f>Z101*'Calcs Women Intervention'!Z45*HCW_cost_year</f>
        <v>0</v>
      </c>
      <c r="BD101" s="185">
        <f>AA101*'Calcs Women Intervention'!AA45*HCW_cost_year</f>
        <v>0</v>
      </c>
      <c r="BE101" s="185">
        <f>AB101*'Calcs Women Intervention'!AB45*HCW_cost_year</f>
        <v>0</v>
      </c>
    </row>
    <row r="102" spans="2:57" x14ac:dyDescent="0.3">
      <c r="B102" s="1">
        <v>4</v>
      </c>
      <c r="C102" s="67"/>
      <c r="D102" s="67"/>
      <c r="E102" s="67"/>
      <c r="F102" s="67"/>
      <c r="G102" s="67">
        <f>EXP(SUMPRODUCT(CHOOSE({1,2,3,4,5,6,7},'Calcs Women Intervention'!AI112,'Calcs Women Intervention'!AI112^2,'Calcs Women Intervention'!AI112^3,'Calcs Women Intervention'!F80,'Calcs Women Intervention'!F80^2,0,1),'Social care'!$BG$11:$BM$11))/(1+EXP(SUMPRODUCT(CHOOSE({1,2,3,4,5,6,7},'Calcs Women Intervention'!AI112,'Calcs Women Intervention'!AI112^2,'Calcs Women Intervention'!AI112^3,'Calcs Women Intervention'!F80,'Calcs Women Intervention'!F80^2,0,1),'Social care'!$BG$11:$BM$11)))</f>
        <v>0.13798297405117083</v>
      </c>
      <c r="H102" s="67">
        <f>EXP(SUMPRODUCT(CHOOSE({1,2,3,4,5,6,7},'Calcs Women Intervention'!AJ112,'Calcs Women Intervention'!AJ112^2,'Calcs Women Intervention'!AJ112^3,'Calcs Women Intervention'!G80,'Calcs Women Intervention'!G80^2,0,1),'Social care'!$BG$11:$BM$11))/(1+EXP(SUMPRODUCT(CHOOSE({1,2,3,4,5,6,7},'Calcs Women Intervention'!AJ112,'Calcs Women Intervention'!AJ112^2,'Calcs Women Intervention'!AJ112^3,'Calcs Women Intervention'!G80,'Calcs Women Intervention'!G80^2,0,1),'Social care'!$BG$11:$BM$11)))</f>
        <v>0.12601759758485764</v>
      </c>
      <c r="I102" s="67">
        <f>EXP(SUMPRODUCT(CHOOSE({1,2,3,4,5,6,7},'Calcs Women Intervention'!AK112,'Calcs Women Intervention'!AK112^2,'Calcs Women Intervention'!AK112^3,'Calcs Women Intervention'!H80,'Calcs Women Intervention'!H80^2,0,1),'Social care'!$BG$11:$BM$11))/(1+EXP(SUMPRODUCT(CHOOSE({1,2,3,4,5,6,7},'Calcs Women Intervention'!AK112,'Calcs Women Intervention'!AK112^2,'Calcs Women Intervention'!AK112^3,'Calcs Women Intervention'!H80,'Calcs Women Intervention'!H80^2,0,1),'Social care'!$BG$11:$BM$11)))</f>
        <v>0.12626376907913231</v>
      </c>
      <c r="J102" s="67">
        <f>EXP(SUMPRODUCT(CHOOSE({1,2,3,4,5,6,7},'Calcs Women Intervention'!AL112,'Calcs Women Intervention'!AL112^2,'Calcs Women Intervention'!AL112^3,'Calcs Women Intervention'!I80,'Calcs Women Intervention'!I80^2,0,1),'Social care'!$BG$11:$BM$11))/(1+EXP(SUMPRODUCT(CHOOSE({1,2,3,4,5,6,7},'Calcs Women Intervention'!AL112,'Calcs Women Intervention'!AL112^2,'Calcs Women Intervention'!AL112^3,'Calcs Women Intervention'!I80,'Calcs Women Intervention'!I80^2,0,1),'Social care'!$BG$11:$BM$11)))</f>
        <v>0.12807915497186764</v>
      </c>
      <c r="K102" s="67">
        <f>EXP(SUMPRODUCT(CHOOSE({1,2,3,4,5,6,7},'Calcs Women Intervention'!AM112,'Calcs Women Intervention'!AM112^2,'Calcs Women Intervention'!AM112^3,'Calcs Women Intervention'!J80,'Calcs Women Intervention'!J80^2,0,1),'Social care'!$BG$11:$BM$11))/(1+EXP(SUMPRODUCT(CHOOSE({1,2,3,4,5,6,7},'Calcs Women Intervention'!AM112,'Calcs Women Intervention'!AM112^2,'Calcs Women Intervention'!AM112^3,'Calcs Women Intervention'!J80,'Calcs Women Intervention'!J80^2,0,1),'Social care'!$BG$11:$BM$11)))</f>
        <v>0.13058621789501618</v>
      </c>
      <c r="L102" s="67">
        <f>EXP(SUMPRODUCT(CHOOSE({1,2,3,4,5,6,7},'Calcs Women Intervention'!AN112,'Calcs Women Intervention'!AN112^2,'Calcs Women Intervention'!AN112^3,'Calcs Women Intervention'!K80,'Calcs Women Intervention'!K80^2,0,1),'Social care'!$BG$11:$BM$11))/(1+EXP(SUMPRODUCT(CHOOSE({1,2,3,4,5,6,7},'Calcs Women Intervention'!AN112,'Calcs Women Intervention'!AN112^2,'Calcs Women Intervention'!AN112^3,'Calcs Women Intervention'!K80,'Calcs Women Intervention'!K80^2,0,1),'Social care'!$BG$11:$BM$11)))</f>
        <v>0.13380787885663445</v>
      </c>
      <c r="M102" s="67">
        <f>EXP(SUMPRODUCT(CHOOSE({1,2,3,4,5,6,7},'Calcs Women Intervention'!AO112,'Calcs Women Intervention'!AO112^2,'Calcs Women Intervention'!AO112^3,'Calcs Women Intervention'!L80,'Calcs Women Intervention'!L80^2,0,1),'Social care'!$BG$11:$BM$11))/(1+EXP(SUMPRODUCT(CHOOSE({1,2,3,4,5,6,7},'Calcs Women Intervention'!AO112,'Calcs Women Intervention'!AO112^2,'Calcs Women Intervention'!AO112^3,'Calcs Women Intervention'!L80,'Calcs Women Intervention'!L80^2,0,1),'Social care'!$BG$11:$BM$11)))</f>
        <v>0.13777561481028666</v>
      </c>
      <c r="N102" s="67">
        <f>EXP(SUMPRODUCT(CHOOSE({1,2,3,4,5,6,7},'Calcs Women Intervention'!AP112,'Calcs Women Intervention'!AP112^2,'Calcs Women Intervention'!AP112^3,'Calcs Women Intervention'!M80,'Calcs Women Intervention'!M80^2,0,1),'Social care'!$BG$11:$BM$11))/(1+EXP(SUMPRODUCT(CHOOSE({1,2,3,4,5,6,7},'Calcs Women Intervention'!AP112,'Calcs Women Intervention'!AP112^2,'Calcs Women Intervention'!AP112^3,'Calcs Women Intervention'!M80,'Calcs Women Intervention'!M80^2,0,1),'Social care'!$BG$11:$BM$11)))</f>
        <v>0.14252944628879327</v>
      </c>
      <c r="O102" s="67">
        <f>EXP(SUMPRODUCT(CHOOSE({1,2,3,4,5,6,7},'Calcs Women Intervention'!AQ112,'Calcs Women Intervention'!AQ112^2,'Calcs Women Intervention'!AQ112^3,'Calcs Women Intervention'!N80,'Calcs Women Intervention'!N80^2,0,1),'Social care'!$BG$11:$BM$11))/(1+EXP(SUMPRODUCT(CHOOSE({1,2,3,4,5,6,7},'Calcs Women Intervention'!AQ112,'Calcs Women Intervention'!AQ112^2,'Calcs Women Intervention'!AQ112^3,'Calcs Women Intervention'!N80,'Calcs Women Intervention'!N80^2,0,1),'Social care'!$BG$11:$BM$11)))</f>
        <v>0.1481179423468392</v>
      </c>
      <c r="P102" s="67">
        <f>EXP(SUMPRODUCT(CHOOSE({1,2,3,4,5,6,7},'Calcs Women Intervention'!AR112,'Calcs Women Intervention'!AR112^2,'Calcs Women Intervention'!AR112^3,'Calcs Women Intervention'!O80,'Calcs Women Intervention'!O80^2,0,1),'Social care'!$BG$11:$BM$11))/(1+EXP(SUMPRODUCT(CHOOSE({1,2,3,4,5,6,7},'Calcs Women Intervention'!AR112,'Calcs Women Intervention'!AR112^2,'Calcs Women Intervention'!AR112^3,'Calcs Women Intervention'!O80,'Calcs Women Intervention'!O80^2,0,1),'Social care'!$BG$11:$BM$11)))</f>
        <v>0.15459820037869923</v>
      </c>
      <c r="Q102" s="67">
        <f>EXP(SUMPRODUCT(CHOOSE({1,2,3,4,5,6,7},'Calcs Women Intervention'!AS112,'Calcs Women Intervention'!AS112^2,'Calcs Women Intervention'!AS112^3,'Calcs Women Intervention'!P80,'Calcs Women Intervention'!P80^2,0,1),'Social care'!$BG$11:$BM$11))/(1+EXP(SUMPRODUCT(CHOOSE({1,2,3,4,5,6,7},'Calcs Women Intervention'!AS112,'Calcs Women Intervention'!AS112^2,'Calcs Women Intervention'!AS112^3,'Calcs Women Intervention'!P80,'Calcs Women Intervention'!P80^2,0,1),'Social care'!$BG$11:$BM$11)))</f>
        <v>0.1620357480108735</v>
      </c>
      <c r="R102" s="67">
        <f>EXP(SUMPRODUCT(CHOOSE({1,2,3,4,5,6,7},'Calcs Women Intervention'!AT112,'Calcs Women Intervention'!AT112^2,'Calcs Women Intervention'!AT112^3,'Calcs Women Intervention'!Q80,'Calcs Women Intervention'!Q80^2,0,1),'Social care'!$BG$11:$BM$11))/(1+EXP(SUMPRODUCT(CHOOSE({1,2,3,4,5,6,7},'Calcs Women Intervention'!AT112,'Calcs Women Intervention'!AT112^2,'Calcs Women Intervention'!AT112^3,'Calcs Women Intervention'!Q80,'Calcs Women Intervention'!Q80^2,0,1),'Social care'!$BG$11:$BM$11)))</f>
        <v>0.17050430161889629</v>
      </c>
      <c r="S102" s="67">
        <f>EXP(SUMPRODUCT(CHOOSE({1,2,3,4,5,6,7},'Calcs Women Intervention'!AU112,'Calcs Women Intervention'!AU112^2,'Calcs Women Intervention'!AU112^3,'Calcs Women Intervention'!R80,'Calcs Women Intervention'!R80^2,0,1),'Social care'!$BG$11:$BM$11))/(1+EXP(SUMPRODUCT(CHOOSE({1,2,3,4,5,6,7},'Calcs Women Intervention'!AU112,'Calcs Women Intervention'!AU112^2,'Calcs Women Intervention'!AU112^3,'Calcs Women Intervention'!R80,'Calcs Women Intervention'!R80^2,0,1),'Social care'!$BG$11:$BM$11)))</f>
        <v>0.18008530124209302</v>
      </c>
      <c r="T102" s="67">
        <f>EXP(SUMPRODUCT(CHOOSE({1,2,3,4,5,6,7},'Calcs Women Intervention'!AV112,'Calcs Women Intervention'!AV112^2,'Calcs Women Intervention'!AV112^3,'Calcs Women Intervention'!S80,'Calcs Women Intervention'!S80^2,0,1),'Social care'!$BG$11:$BM$11))/(1+EXP(SUMPRODUCT(CHOOSE({1,2,3,4,5,6,7},'Calcs Women Intervention'!AV112,'Calcs Women Intervention'!AV112^2,'Calcs Women Intervention'!AV112^3,'Calcs Women Intervention'!S80,'Calcs Women Intervention'!S80^2,0,1),'Social care'!$BG$11:$BM$11)))</f>
        <v>0.18919011149467152</v>
      </c>
      <c r="U102" s="67">
        <f>EXP(SUMPRODUCT(CHOOSE({1,2,3,4,5,6,7},'Calcs Women Intervention'!AW112,'Calcs Women Intervention'!AW112^2,'Calcs Women Intervention'!AW112^3,'Calcs Women Intervention'!T80,'Calcs Women Intervention'!T80^2,0,1),'Social care'!$BG$11:$BM$11))/(1+EXP(SUMPRODUCT(CHOOSE({1,2,3,4,5,6,7},'Calcs Women Intervention'!AW112,'Calcs Women Intervention'!AW112^2,'Calcs Women Intervention'!AW112^3,'Calcs Women Intervention'!T80,'Calcs Women Intervention'!T80^2,0,1),'Social care'!$BG$11:$BM$11)))</f>
        <v>0.19767533140125784</v>
      </c>
      <c r="V102" s="67">
        <f>EXP(SUMPRODUCT(CHOOSE({1,2,3,4,5,6,7},'Calcs Women Intervention'!AX112,'Calcs Women Intervention'!AX112^2,'Calcs Women Intervention'!AX112^3,'Calcs Women Intervention'!U80,'Calcs Women Intervention'!U80^2,0,1),'Social care'!$BG$11:$BM$11))/(1+EXP(SUMPRODUCT(CHOOSE({1,2,3,4,5,6,7},'Calcs Women Intervention'!AX112,'Calcs Women Intervention'!AX112^2,'Calcs Women Intervention'!AX112^3,'Calcs Women Intervention'!U80,'Calcs Women Intervention'!U80^2,0,1),'Social care'!$BG$11:$BM$11)))</f>
        <v>0.20721668031895199</v>
      </c>
      <c r="W102" s="67">
        <f>EXP(SUMPRODUCT(CHOOSE({1,2,3,4,5,6,7},'Calcs Women Intervention'!AY112,'Calcs Women Intervention'!AY112^2,'Calcs Women Intervention'!AY112^3,'Calcs Women Intervention'!V80,'Calcs Women Intervention'!V80^2,0,1),'Social care'!$BG$11:$BM$11))/(1+EXP(SUMPRODUCT(CHOOSE({1,2,3,4,5,6,7},'Calcs Women Intervention'!AY112,'Calcs Women Intervention'!AY112^2,'Calcs Women Intervention'!AY112^3,'Calcs Women Intervention'!V80,'Calcs Women Intervention'!V80^2,0,1),'Social care'!$BG$11:$BM$11)))</f>
        <v>0.21789350833926791</v>
      </c>
      <c r="X102" s="67">
        <f>EXP(SUMPRODUCT(CHOOSE({1,2,3,4,5,6,7},'Calcs Women Intervention'!AZ112,'Calcs Women Intervention'!AZ112^2,'Calcs Women Intervention'!AZ112^3,'Calcs Women Intervention'!W80,'Calcs Women Intervention'!W80^2,0,1),'Social care'!$BG$11:$BM$11))/(1+EXP(SUMPRODUCT(CHOOSE({1,2,3,4,5,6,7},'Calcs Women Intervention'!AZ112,'Calcs Women Intervention'!AZ112^2,'Calcs Women Intervention'!AZ112^3,'Calcs Women Intervention'!W80,'Calcs Women Intervention'!W80^2,0,1),'Social care'!$BG$11:$BM$11)))</f>
        <v>0.22979012553309294</v>
      </c>
      <c r="Y102" s="67">
        <f>EXP(SUMPRODUCT(CHOOSE({1,2,3,4,5,6,7},'Calcs Women Intervention'!BA112,'Calcs Women Intervention'!BA112^2,'Calcs Women Intervention'!BA112^3,'Calcs Women Intervention'!X80,'Calcs Women Intervention'!X80^2,0,1),'Social care'!$BG$11:$BM$11))/(1+EXP(SUMPRODUCT(CHOOSE({1,2,3,4,5,6,7},'Calcs Women Intervention'!BA112,'Calcs Women Intervention'!BA112^2,'Calcs Women Intervention'!BA112^3,'Calcs Women Intervention'!X80,'Calcs Women Intervention'!X80^2,0,1),'Social care'!$BG$11:$BM$11)))</f>
        <v>0.24299441863097751</v>
      </c>
      <c r="Z102" s="67">
        <f>EXP(SUMPRODUCT(CHOOSE({1,2,3,4,5,6,7},'Calcs Women Intervention'!BB112,'Calcs Women Intervention'!BB112^2,'Calcs Women Intervention'!BB112^3,'Calcs Women Intervention'!Y80,'Calcs Women Intervention'!Y80^2,0,1),'Social care'!$BG$11:$BM$11))/(1+EXP(SUMPRODUCT(CHOOSE({1,2,3,4,5,6,7},'Calcs Women Intervention'!BB112,'Calcs Women Intervention'!BB112^2,'Calcs Women Intervention'!BB112^3,'Calcs Women Intervention'!Y80,'Calcs Women Intervention'!Y80^2,0,1),'Social care'!$BG$11:$BM$11)))</f>
        <v>0.2575958987341353</v>
      </c>
      <c r="AA102" s="67">
        <f>EXP(SUMPRODUCT(CHOOSE({1,2,3,4,5,6,7},'Calcs Women Intervention'!BC112,'Calcs Women Intervention'!BC112^2,'Calcs Women Intervention'!BC112^3,'Calcs Women Intervention'!Z80,'Calcs Women Intervention'!Z80^2,0,1),'Social care'!$BG$11:$BM$11))/(1+EXP(SUMPRODUCT(CHOOSE({1,2,3,4,5,6,7},'Calcs Women Intervention'!BC112,'Calcs Women Intervention'!BC112^2,'Calcs Women Intervention'!BC112^3,'Calcs Women Intervention'!Z80,'Calcs Women Intervention'!Z80^2,0,1),'Social care'!$BG$11:$BM$11)))</f>
        <v>0.27357685515694963</v>
      </c>
      <c r="AB102" s="67">
        <f>EXP(SUMPRODUCT(CHOOSE({1,2,3,4,5,6,7},'Calcs Women Intervention'!BD112,'Calcs Women Intervention'!BD112^2,'Calcs Women Intervention'!BD112^3,'Calcs Women Intervention'!AA80,'Calcs Women Intervention'!AA80^2,0,1),'Social care'!$BG$11:$BM$11))/(1+EXP(SUMPRODUCT(CHOOSE({1,2,3,4,5,6,7},'Calcs Women Intervention'!BD112,'Calcs Women Intervention'!BD112^2,'Calcs Women Intervention'!BD112^3,'Calcs Women Intervention'!AA80,'Calcs Women Intervention'!AA80^2,0,1),'Social care'!$BG$11:$BM$11)))</f>
        <v>0.29089848397742546</v>
      </c>
      <c r="AE102" s="1">
        <v>4</v>
      </c>
      <c r="AF102" s="185"/>
      <c r="AG102" s="185">
        <f>D102*'Calcs Women Intervention'!D46*HCW_cost_year</f>
        <v>0</v>
      </c>
      <c r="AH102" s="185">
        <f>E102*'Calcs Women Intervention'!E46*HCW_cost_year</f>
        <v>0</v>
      </c>
      <c r="AI102" s="185">
        <f>F102*'Calcs Women Intervention'!F46*HCW_cost_year</f>
        <v>0</v>
      </c>
      <c r="AJ102" s="185">
        <f>G102*'Calcs Women Intervention'!G46*HCW_cost_year</f>
        <v>0</v>
      </c>
      <c r="AK102" s="185">
        <f>H102*'Calcs Women Intervention'!H46*HCW_cost_year</f>
        <v>0</v>
      </c>
      <c r="AL102" s="185">
        <f>I102*'Calcs Women Intervention'!I46*HCW_cost_year</f>
        <v>0</v>
      </c>
      <c r="AM102" s="185">
        <f>J102*'Calcs Women Intervention'!J46*HCW_cost_year</f>
        <v>0</v>
      </c>
      <c r="AN102" s="185">
        <f>K102*'Calcs Women Intervention'!K46*HCW_cost_year</f>
        <v>0</v>
      </c>
      <c r="AO102" s="185">
        <f>L102*'Calcs Women Intervention'!L46*HCW_cost_year</f>
        <v>0</v>
      </c>
      <c r="AP102" s="185">
        <f>M102*'Calcs Women Intervention'!M46*HCW_cost_year</f>
        <v>0</v>
      </c>
      <c r="AQ102" s="185">
        <f>N102*'Calcs Women Intervention'!N46*HCW_cost_year</f>
        <v>0</v>
      </c>
      <c r="AR102" s="185">
        <f>O102*'Calcs Women Intervention'!O46*HCW_cost_year</f>
        <v>0</v>
      </c>
      <c r="AS102" s="185">
        <f>P102*'Calcs Women Intervention'!P46*HCW_cost_year</f>
        <v>0</v>
      </c>
      <c r="AT102" s="185">
        <f>Q102*'Calcs Women Intervention'!Q46*HCW_cost_year</f>
        <v>0</v>
      </c>
      <c r="AU102" s="185">
        <f>R102*'Calcs Women Intervention'!R46*HCW_cost_year</f>
        <v>0</v>
      </c>
      <c r="AV102" s="185">
        <f>S102*'Calcs Women Intervention'!S46*HCW_cost_year</f>
        <v>0</v>
      </c>
      <c r="AW102" s="185">
        <f>T102*'Calcs Women Intervention'!T46*HCW_cost_year</f>
        <v>0</v>
      </c>
      <c r="AX102" s="185">
        <f>U102*'Calcs Women Intervention'!U46*HCW_cost_year</f>
        <v>0</v>
      </c>
      <c r="AY102" s="185">
        <f>V102*'Calcs Women Intervention'!V46*HCW_cost_year</f>
        <v>0</v>
      </c>
      <c r="AZ102" s="185">
        <f>W102*'Calcs Women Intervention'!W46*HCW_cost_year</f>
        <v>0</v>
      </c>
      <c r="BA102" s="185">
        <f>X102*'Calcs Women Intervention'!X46*HCW_cost_year</f>
        <v>0</v>
      </c>
      <c r="BB102" s="185">
        <f>Y102*'Calcs Women Intervention'!Y46*HCW_cost_year</f>
        <v>0</v>
      </c>
      <c r="BC102" s="185">
        <f>Z102*'Calcs Women Intervention'!Z46*HCW_cost_year</f>
        <v>0</v>
      </c>
      <c r="BD102" s="185">
        <f>AA102*'Calcs Women Intervention'!AA46*HCW_cost_year</f>
        <v>0</v>
      </c>
      <c r="BE102" s="185">
        <f>AB102*'Calcs Women Intervention'!AB46*HCW_cost_year</f>
        <v>0</v>
      </c>
    </row>
    <row r="103" spans="2:57" x14ac:dyDescent="0.3">
      <c r="B103" s="1">
        <v>5</v>
      </c>
      <c r="C103" s="67"/>
      <c r="D103" s="67"/>
      <c r="E103" s="67"/>
      <c r="F103" s="67"/>
      <c r="G103" s="67"/>
      <c r="H103" s="67">
        <f>EXP(SUMPRODUCT(CHOOSE({1,2,3,4,5,6,7},'Calcs Women Intervention'!AJ113,'Calcs Women Intervention'!AJ113^2,'Calcs Women Intervention'!AJ113^3,'Calcs Women Intervention'!G81,'Calcs Women Intervention'!G81^2,0,1),'Social care'!$BG$11:$BM$11))/(1+EXP(SUMPRODUCT(CHOOSE({1,2,3,4,5,6,7},'Calcs Women Intervention'!AJ113,'Calcs Women Intervention'!AJ113^2,'Calcs Women Intervention'!AJ113^3,'Calcs Women Intervention'!G81,'Calcs Women Intervention'!G81^2,0,1),'Social care'!$BG$11:$BM$11)))</f>
        <v>0.13798297405117083</v>
      </c>
      <c r="I103" s="67">
        <f>EXP(SUMPRODUCT(CHOOSE({1,2,3,4,5,6,7},'Calcs Women Intervention'!AK113,'Calcs Women Intervention'!AK113^2,'Calcs Women Intervention'!AK113^3,'Calcs Women Intervention'!H81,'Calcs Women Intervention'!H81^2,0,1),'Social care'!$BG$11:$BM$11))/(1+EXP(SUMPRODUCT(CHOOSE({1,2,3,4,5,6,7},'Calcs Women Intervention'!AK113,'Calcs Women Intervention'!AK113^2,'Calcs Women Intervention'!AK113^3,'Calcs Women Intervention'!H81,'Calcs Women Intervention'!H81^2,0,1),'Social care'!$BG$11:$BM$11)))</f>
        <v>0.12601759758485764</v>
      </c>
      <c r="J103" s="67">
        <f>EXP(SUMPRODUCT(CHOOSE({1,2,3,4,5,6,7},'Calcs Women Intervention'!AL113,'Calcs Women Intervention'!AL113^2,'Calcs Women Intervention'!AL113^3,'Calcs Women Intervention'!I81,'Calcs Women Intervention'!I81^2,0,1),'Social care'!$BG$11:$BM$11))/(1+EXP(SUMPRODUCT(CHOOSE({1,2,3,4,5,6,7},'Calcs Women Intervention'!AL113,'Calcs Women Intervention'!AL113^2,'Calcs Women Intervention'!AL113^3,'Calcs Women Intervention'!I81,'Calcs Women Intervention'!I81^2,0,1),'Social care'!$BG$11:$BM$11)))</f>
        <v>0.12626376907913231</v>
      </c>
      <c r="K103" s="67">
        <f>EXP(SUMPRODUCT(CHOOSE({1,2,3,4,5,6,7},'Calcs Women Intervention'!AM113,'Calcs Women Intervention'!AM113^2,'Calcs Women Intervention'!AM113^3,'Calcs Women Intervention'!J81,'Calcs Women Intervention'!J81^2,0,1),'Social care'!$BG$11:$BM$11))/(1+EXP(SUMPRODUCT(CHOOSE({1,2,3,4,5,6,7},'Calcs Women Intervention'!AM113,'Calcs Women Intervention'!AM113^2,'Calcs Women Intervention'!AM113^3,'Calcs Women Intervention'!J81,'Calcs Women Intervention'!J81^2,0,1),'Social care'!$BG$11:$BM$11)))</f>
        <v>0.12807915497186764</v>
      </c>
      <c r="L103" s="67">
        <f>EXP(SUMPRODUCT(CHOOSE({1,2,3,4,5,6,7},'Calcs Women Intervention'!AN113,'Calcs Women Intervention'!AN113^2,'Calcs Women Intervention'!AN113^3,'Calcs Women Intervention'!K81,'Calcs Women Intervention'!K81^2,0,1),'Social care'!$BG$11:$BM$11))/(1+EXP(SUMPRODUCT(CHOOSE({1,2,3,4,5,6,7},'Calcs Women Intervention'!AN113,'Calcs Women Intervention'!AN113^2,'Calcs Women Intervention'!AN113^3,'Calcs Women Intervention'!K81,'Calcs Women Intervention'!K81^2,0,1),'Social care'!$BG$11:$BM$11)))</f>
        <v>0.13058621789501618</v>
      </c>
      <c r="M103" s="67">
        <f>EXP(SUMPRODUCT(CHOOSE({1,2,3,4,5,6,7},'Calcs Women Intervention'!AO113,'Calcs Women Intervention'!AO113^2,'Calcs Women Intervention'!AO113^3,'Calcs Women Intervention'!L81,'Calcs Women Intervention'!L81^2,0,1),'Social care'!$BG$11:$BM$11))/(1+EXP(SUMPRODUCT(CHOOSE({1,2,3,4,5,6,7},'Calcs Women Intervention'!AO113,'Calcs Women Intervention'!AO113^2,'Calcs Women Intervention'!AO113^3,'Calcs Women Intervention'!L81,'Calcs Women Intervention'!L81^2,0,1),'Social care'!$BG$11:$BM$11)))</f>
        <v>0.13380787885663445</v>
      </c>
      <c r="N103" s="67">
        <f>EXP(SUMPRODUCT(CHOOSE({1,2,3,4,5,6,7},'Calcs Women Intervention'!AP113,'Calcs Women Intervention'!AP113^2,'Calcs Women Intervention'!AP113^3,'Calcs Women Intervention'!M81,'Calcs Women Intervention'!M81^2,0,1),'Social care'!$BG$11:$BM$11))/(1+EXP(SUMPRODUCT(CHOOSE({1,2,3,4,5,6,7},'Calcs Women Intervention'!AP113,'Calcs Women Intervention'!AP113^2,'Calcs Women Intervention'!AP113^3,'Calcs Women Intervention'!M81,'Calcs Women Intervention'!M81^2,0,1),'Social care'!$BG$11:$BM$11)))</f>
        <v>0.13777561481028666</v>
      </c>
      <c r="O103" s="67">
        <f>EXP(SUMPRODUCT(CHOOSE({1,2,3,4,5,6,7},'Calcs Women Intervention'!AQ113,'Calcs Women Intervention'!AQ113^2,'Calcs Women Intervention'!AQ113^3,'Calcs Women Intervention'!N81,'Calcs Women Intervention'!N81^2,0,1),'Social care'!$BG$11:$BM$11))/(1+EXP(SUMPRODUCT(CHOOSE({1,2,3,4,5,6,7},'Calcs Women Intervention'!AQ113,'Calcs Women Intervention'!AQ113^2,'Calcs Women Intervention'!AQ113^3,'Calcs Women Intervention'!N81,'Calcs Women Intervention'!N81^2,0,1),'Social care'!$BG$11:$BM$11)))</f>
        <v>0.14252944628879327</v>
      </c>
      <c r="P103" s="67">
        <f>EXP(SUMPRODUCT(CHOOSE({1,2,3,4,5,6,7},'Calcs Women Intervention'!AR113,'Calcs Women Intervention'!AR113^2,'Calcs Women Intervention'!AR113^3,'Calcs Women Intervention'!O81,'Calcs Women Intervention'!O81^2,0,1),'Social care'!$BG$11:$BM$11))/(1+EXP(SUMPRODUCT(CHOOSE({1,2,3,4,5,6,7},'Calcs Women Intervention'!AR113,'Calcs Women Intervention'!AR113^2,'Calcs Women Intervention'!AR113^3,'Calcs Women Intervention'!O81,'Calcs Women Intervention'!O81^2,0,1),'Social care'!$BG$11:$BM$11)))</f>
        <v>0.1481179423468392</v>
      </c>
      <c r="Q103" s="67">
        <f>EXP(SUMPRODUCT(CHOOSE({1,2,3,4,5,6,7},'Calcs Women Intervention'!AS113,'Calcs Women Intervention'!AS113^2,'Calcs Women Intervention'!AS113^3,'Calcs Women Intervention'!P81,'Calcs Women Intervention'!P81^2,0,1),'Social care'!$BG$11:$BM$11))/(1+EXP(SUMPRODUCT(CHOOSE({1,2,3,4,5,6,7},'Calcs Women Intervention'!AS113,'Calcs Women Intervention'!AS113^2,'Calcs Women Intervention'!AS113^3,'Calcs Women Intervention'!P81,'Calcs Women Intervention'!P81^2,0,1),'Social care'!$BG$11:$BM$11)))</f>
        <v>0.15459820037869923</v>
      </c>
      <c r="R103" s="67">
        <f>EXP(SUMPRODUCT(CHOOSE({1,2,3,4,5,6,7},'Calcs Women Intervention'!AT113,'Calcs Women Intervention'!AT113^2,'Calcs Women Intervention'!AT113^3,'Calcs Women Intervention'!Q81,'Calcs Women Intervention'!Q81^2,0,1),'Social care'!$BG$11:$BM$11))/(1+EXP(SUMPRODUCT(CHOOSE({1,2,3,4,5,6,7},'Calcs Women Intervention'!AT113,'Calcs Women Intervention'!AT113^2,'Calcs Women Intervention'!AT113^3,'Calcs Women Intervention'!Q81,'Calcs Women Intervention'!Q81^2,0,1),'Social care'!$BG$11:$BM$11)))</f>
        <v>0.1620357480108735</v>
      </c>
      <c r="S103" s="67">
        <f>EXP(SUMPRODUCT(CHOOSE({1,2,3,4,5,6,7},'Calcs Women Intervention'!AU113,'Calcs Women Intervention'!AU113^2,'Calcs Women Intervention'!AU113^3,'Calcs Women Intervention'!R81,'Calcs Women Intervention'!R81^2,0,1),'Social care'!$BG$11:$BM$11))/(1+EXP(SUMPRODUCT(CHOOSE({1,2,3,4,5,6,7},'Calcs Women Intervention'!AU113,'Calcs Women Intervention'!AU113^2,'Calcs Women Intervention'!AU113^3,'Calcs Women Intervention'!R81,'Calcs Women Intervention'!R81^2,0,1),'Social care'!$BG$11:$BM$11)))</f>
        <v>0.17050430161889629</v>
      </c>
      <c r="T103" s="67">
        <f>EXP(SUMPRODUCT(CHOOSE({1,2,3,4,5,6,7},'Calcs Women Intervention'!AV113,'Calcs Women Intervention'!AV113^2,'Calcs Women Intervention'!AV113^3,'Calcs Women Intervention'!S81,'Calcs Women Intervention'!S81^2,0,1),'Social care'!$BG$11:$BM$11))/(1+EXP(SUMPRODUCT(CHOOSE({1,2,3,4,5,6,7},'Calcs Women Intervention'!AV113,'Calcs Women Intervention'!AV113^2,'Calcs Women Intervention'!AV113^3,'Calcs Women Intervention'!S81,'Calcs Women Intervention'!S81^2,0,1),'Social care'!$BG$11:$BM$11)))</f>
        <v>0.18008530124209302</v>
      </c>
      <c r="U103" s="67">
        <f>EXP(SUMPRODUCT(CHOOSE({1,2,3,4,5,6,7},'Calcs Women Intervention'!AW113,'Calcs Women Intervention'!AW113^2,'Calcs Women Intervention'!AW113^3,'Calcs Women Intervention'!T81,'Calcs Women Intervention'!T81^2,0,1),'Social care'!$BG$11:$BM$11))/(1+EXP(SUMPRODUCT(CHOOSE({1,2,3,4,5,6,7},'Calcs Women Intervention'!AW113,'Calcs Women Intervention'!AW113^2,'Calcs Women Intervention'!AW113^3,'Calcs Women Intervention'!T81,'Calcs Women Intervention'!T81^2,0,1),'Social care'!$BG$11:$BM$11)))</f>
        <v>0.18919011149467152</v>
      </c>
      <c r="V103" s="67">
        <f>EXP(SUMPRODUCT(CHOOSE({1,2,3,4,5,6,7},'Calcs Women Intervention'!AX113,'Calcs Women Intervention'!AX113^2,'Calcs Women Intervention'!AX113^3,'Calcs Women Intervention'!U81,'Calcs Women Intervention'!U81^2,0,1),'Social care'!$BG$11:$BM$11))/(1+EXP(SUMPRODUCT(CHOOSE({1,2,3,4,5,6,7},'Calcs Women Intervention'!AX113,'Calcs Women Intervention'!AX113^2,'Calcs Women Intervention'!AX113^3,'Calcs Women Intervention'!U81,'Calcs Women Intervention'!U81^2,0,1),'Social care'!$BG$11:$BM$11)))</f>
        <v>0.19767533140125784</v>
      </c>
      <c r="W103" s="67">
        <f>EXP(SUMPRODUCT(CHOOSE({1,2,3,4,5,6,7},'Calcs Women Intervention'!AY113,'Calcs Women Intervention'!AY113^2,'Calcs Women Intervention'!AY113^3,'Calcs Women Intervention'!V81,'Calcs Women Intervention'!V81^2,0,1),'Social care'!$BG$11:$BM$11))/(1+EXP(SUMPRODUCT(CHOOSE({1,2,3,4,5,6,7},'Calcs Women Intervention'!AY113,'Calcs Women Intervention'!AY113^2,'Calcs Women Intervention'!AY113^3,'Calcs Women Intervention'!V81,'Calcs Women Intervention'!V81^2,0,1),'Social care'!$BG$11:$BM$11)))</f>
        <v>0.20721668031895199</v>
      </c>
      <c r="X103" s="67">
        <f>EXP(SUMPRODUCT(CHOOSE({1,2,3,4,5,6,7},'Calcs Women Intervention'!AZ113,'Calcs Women Intervention'!AZ113^2,'Calcs Women Intervention'!AZ113^3,'Calcs Women Intervention'!W81,'Calcs Women Intervention'!W81^2,0,1),'Social care'!$BG$11:$BM$11))/(1+EXP(SUMPRODUCT(CHOOSE({1,2,3,4,5,6,7},'Calcs Women Intervention'!AZ113,'Calcs Women Intervention'!AZ113^2,'Calcs Women Intervention'!AZ113^3,'Calcs Women Intervention'!W81,'Calcs Women Intervention'!W81^2,0,1),'Social care'!$BG$11:$BM$11)))</f>
        <v>0.21789350833926791</v>
      </c>
      <c r="Y103" s="67">
        <f>EXP(SUMPRODUCT(CHOOSE({1,2,3,4,5,6,7},'Calcs Women Intervention'!BA113,'Calcs Women Intervention'!BA113^2,'Calcs Women Intervention'!BA113^3,'Calcs Women Intervention'!X81,'Calcs Women Intervention'!X81^2,0,1),'Social care'!$BG$11:$BM$11))/(1+EXP(SUMPRODUCT(CHOOSE({1,2,3,4,5,6,7},'Calcs Women Intervention'!BA113,'Calcs Women Intervention'!BA113^2,'Calcs Women Intervention'!BA113^3,'Calcs Women Intervention'!X81,'Calcs Women Intervention'!X81^2,0,1),'Social care'!$BG$11:$BM$11)))</f>
        <v>0.22979012553309294</v>
      </c>
      <c r="Z103" s="67">
        <f>EXP(SUMPRODUCT(CHOOSE({1,2,3,4,5,6,7},'Calcs Women Intervention'!BB113,'Calcs Women Intervention'!BB113^2,'Calcs Women Intervention'!BB113^3,'Calcs Women Intervention'!Y81,'Calcs Women Intervention'!Y81^2,0,1),'Social care'!$BG$11:$BM$11))/(1+EXP(SUMPRODUCT(CHOOSE({1,2,3,4,5,6,7},'Calcs Women Intervention'!BB113,'Calcs Women Intervention'!BB113^2,'Calcs Women Intervention'!BB113^3,'Calcs Women Intervention'!Y81,'Calcs Women Intervention'!Y81^2,0,1),'Social care'!$BG$11:$BM$11)))</f>
        <v>0.24299441863097751</v>
      </c>
      <c r="AA103" s="67">
        <f>EXP(SUMPRODUCT(CHOOSE({1,2,3,4,5,6,7},'Calcs Women Intervention'!BC113,'Calcs Women Intervention'!BC113^2,'Calcs Women Intervention'!BC113^3,'Calcs Women Intervention'!Z81,'Calcs Women Intervention'!Z81^2,0,1),'Social care'!$BG$11:$BM$11))/(1+EXP(SUMPRODUCT(CHOOSE({1,2,3,4,5,6,7},'Calcs Women Intervention'!BC113,'Calcs Women Intervention'!BC113^2,'Calcs Women Intervention'!BC113^3,'Calcs Women Intervention'!Z81,'Calcs Women Intervention'!Z81^2,0,1),'Social care'!$BG$11:$BM$11)))</f>
        <v>0.2575958987341353</v>
      </c>
      <c r="AB103" s="67">
        <f>EXP(SUMPRODUCT(CHOOSE({1,2,3,4,5,6,7},'Calcs Women Intervention'!BD113,'Calcs Women Intervention'!BD113^2,'Calcs Women Intervention'!BD113^3,'Calcs Women Intervention'!AA81,'Calcs Women Intervention'!AA81^2,0,1),'Social care'!$BG$11:$BM$11))/(1+EXP(SUMPRODUCT(CHOOSE({1,2,3,4,5,6,7},'Calcs Women Intervention'!BD113,'Calcs Women Intervention'!BD113^2,'Calcs Women Intervention'!BD113^3,'Calcs Women Intervention'!AA81,'Calcs Women Intervention'!AA81^2,0,1),'Social care'!$BG$11:$BM$11)))</f>
        <v>0.27357685515694963</v>
      </c>
      <c r="AE103" s="1">
        <v>5</v>
      </c>
      <c r="AF103" s="185"/>
      <c r="AG103" s="185">
        <f>D103*'Calcs Women Intervention'!D47*HCW_cost_year</f>
        <v>0</v>
      </c>
      <c r="AH103" s="185">
        <f>E103*'Calcs Women Intervention'!E47*HCW_cost_year</f>
        <v>0</v>
      </c>
      <c r="AI103" s="185">
        <f>F103*'Calcs Women Intervention'!F47*HCW_cost_year</f>
        <v>0</v>
      </c>
      <c r="AJ103" s="185">
        <f>G103*'Calcs Women Intervention'!G47*HCW_cost_year</f>
        <v>0</v>
      </c>
      <c r="AK103" s="185">
        <f>H103*'Calcs Women Intervention'!H47*HCW_cost_year</f>
        <v>0</v>
      </c>
      <c r="AL103" s="185">
        <f>I103*'Calcs Women Intervention'!I47*HCW_cost_year</f>
        <v>0</v>
      </c>
      <c r="AM103" s="185">
        <f>J103*'Calcs Women Intervention'!J47*HCW_cost_year</f>
        <v>0</v>
      </c>
      <c r="AN103" s="185">
        <f>K103*'Calcs Women Intervention'!K47*HCW_cost_year</f>
        <v>0</v>
      </c>
      <c r="AO103" s="185">
        <f>L103*'Calcs Women Intervention'!L47*HCW_cost_year</f>
        <v>0</v>
      </c>
      <c r="AP103" s="185">
        <f>M103*'Calcs Women Intervention'!M47*HCW_cost_year</f>
        <v>0</v>
      </c>
      <c r="AQ103" s="185">
        <f>N103*'Calcs Women Intervention'!N47*HCW_cost_year</f>
        <v>0</v>
      </c>
      <c r="AR103" s="185">
        <f>O103*'Calcs Women Intervention'!O47*HCW_cost_year</f>
        <v>0</v>
      </c>
      <c r="AS103" s="185">
        <f>P103*'Calcs Women Intervention'!P47*HCW_cost_year</f>
        <v>0</v>
      </c>
      <c r="AT103" s="185">
        <f>Q103*'Calcs Women Intervention'!Q47*HCW_cost_year</f>
        <v>0</v>
      </c>
      <c r="AU103" s="185">
        <f>R103*'Calcs Women Intervention'!R47*HCW_cost_year</f>
        <v>0</v>
      </c>
      <c r="AV103" s="185">
        <f>S103*'Calcs Women Intervention'!S47*HCW_cost_year</f>
        <v>0</v>
      </c>
      <c r="AW103" s="185">
        <f>T103*'Calcs Women Intervention'!T47*HCW_cost_year</f>
        <v>0</v>
      </c>
      <c r="AX103" s="185">
        <f>U103*'Calcs Women Intervention'!U47*HCW_cost_year</f>
        <v>0</v>
      </c>
      <c r="AY103" s="185">
        <f>V103*'Calcs Women Intervention'!V47*HCW_cost_year</f>
        <v>0</v>
      </c>
      <c r="AZ103" s="185">
        <f>W103*'Calcs Women Intervention'!W47*HCW_cost_year</f>
        <v>0</v>
      </c>
      <c r="BA103" s="185">
        <f>X103*'Calcs Women Intervention'!X47*HCW_cost_year</f>
        <v>0</v>
      </c>
      <c r="BB103" s="185">
        <f>Y103*'Calcs Women Intervention'!Y47*HCW_cost_year</f>
        <v>0</v>
      </c>
      <c r="BC103" s="185">
        <f>Z103*'Calcs Women Intervention'!Z47*HCW_cost_year</f>
        <v>0</v>
      </c>
      <c r="BD103" s="185">
        <f>AA103*'Calcs Women Intervention'!AA47*HCW_cost_year</f>
        <v>0</v>
      </c>
      <c r="BE103" s="185">
        <f>AB103*'Calcs Women Intervention'!AB47*HCW_cost_year</f>
        <v>0</v>
      </c>
    </row>
    <row r="104" spans="2:57" x14ac:dyDescent="0.3">
      <c r="B104" s="1">
        <v>6</v>
      </c>
      <c r="C104" s="67"/>
      <c r="D104" s="67"/>
      <c r="E104" s="67"/>
      <c r="F104" s="67"/>
      <c r="G104" s="67"/>
      <c r="H104" s="67"/>
      <c r="I104" s="67">
        <f>EXP(SUMPRODUCT(CHOOSE({1,2,3,4,5,6,7},'Calcs Women Intervention'!AK114,'Calcs Women Intervention'!AK114^2,'Calcs Women Intervention'!AK114^3,'Calcs Women Intervention'!H82,'Calcs Women Intervention'!H82^2,0,1),'Social care'!$BG$11:$BM$11))/(1+EXP(SUMPRODUCT(CHOOSE({1,2,3,4,5,6,7},'Calcs Women Intervention'!AK114,'Calcs Women Intervention'!AK114^2,'Calcs Women Intervention'!AK114^3,'Calcs Women Intervention'!H82,'Calcs Women Intervention'!H82^2,0,1),'Social care'!$BG$11:$BM$11)))</f>
        <v>0.13798297405117083</v>
      </c>
      <c r="J104" s="67">
        <f>EXP(SUMPRODUCT(CHOOSE({1,2,3,4,5,6,7},'Calcs Women Intervention'!AL114,'Calcs Women Intervention'!AL114^2,'Calcs Women Intervention'!AL114^3,'Calcs Women Intervention'!I82,'Calcs Women Intervention'!I82^2,0,1),'Social care'!$BG$11:$BM$11))/(1+EXP(SUMPRODUCT(CHOOSE({1,2,3,4,5,6,7},'Calcs Women Intervention'!AL114,'Calcs Women Intervention'!AL114^2,'Calcs Women Intervention'!AL114^3,'Calcs Women Intervention'!I82,'Calcs Women Intervention'!I82^2,0,1),'Social care'!$BG$11:$BM$11)))</f>
        <v>0.12601759758485764</v>
      </c>
      <c r="K104" s="67">
        <f>EXP(SUMPRODUCT(CHOOSE({1,2,3,4,5,6,7},'Calcs Women Intervention'!AM114,'Calcs Women Intervention'!AM114^2,'Calcs Women Intervention'!AM114^3,'Calcs Women Intervention'!J82,'Calcs Women Intervention'!J82^2,0,1),'Social care'!$BG$11:$BM$11))/(1+EXP(SUMPRODUCT(CHOOSE({1,2,3,4,5,6,7},'Calcs Women Intervention'!AM114,'Calcs Women Intervention'!AM114^2,'Calcs Women Intervention'!AM114^3,'Calcs Women Intervention'!J82,'Calcs Women Intervention'!J82^2,0,1),'Social care'!$BG$11:$BM$11)))</f>
        <v>0.12626376907913231</v>
      </c>
      <c r="L104" s="67">
        <f>EXP(SUMPRODUCT(CHOOSE({1,2,3,4,5,6,7},'Calcs Women Intervention'!AN114,'Calcs Women Intervention'!AN114^2,'Calcs Women Intervention'!AN114^3,'Calcs Women Intervention'!K82,'Calcs Women Intervention'!K82^2,0,1),'Social care'!$BG$11:$BM$11))/(1+EXP(SUMPRODUCT(CHOOSE({1,2,3,4,5,6,7},'Calcs Women Intervention'!AN114,'Calcs Women Intervention'!AN114^2,'Calcs Women Intervention'!AN114^3,'Calcs Women Intervention'!K82,'Calcs Women Intervention'!K82^2,0,1),'Social care'!$BG$11:$BM$11)))</f>
        <v>0.12807915497186764</v>
      </c>
      <c r="M104" s="67">
        <f>EXP(SUMPRODUCT(CHOOSE({1,2,3,4,5,6,7},'Calcs Women Intervention'!AO114,'Calcs Women Intervention'!AO114^2,'Calcs Women Intervention'!AO114^3,'Calcs Women Intervention'!L82,'Calcs Women Intervention'!L82^2,0,1),'Social care'!$BG$11:$BM$11))/(1+EXP(SUMPRODUCT(CHOOSE({1,2,3,4,5,6,7},'Calcs Women Intervention'!AO114,'Calcs Women Intervention'!AO114^2,'Calcs Women Intervention'!AO114^3,'Calcs Women Intervention'!L82,'Calcs Women Intervention'!L82^2,0,1),'Social care'!$BG$11:$BM$11)))</f>
        <v>0.13058621789501618</v>
      </c>
      <c r="N104" s="67">
        <f>EXP(SUMPRODUCT(CHOOSE({1,2,3,4,5,6,7},'Calcs Women Intervention'!AP114,'Calcs Women Intervention'!AP114^2,'Calcs Women Intervention'!AP114^3,'Calcs Women Intervention'!M82,'Calcs Women Intervention'!M82^2,0,1),'Social care'!$BG$11:$BM$11))/(1+EXP(SUMPRODUCT(CHOOSE({1,2,3,4,5,6,7},'Calcs Women Intervention'!AP114,'Calcs Women Intervention'!AP114^2,'Calcs Women Intervention'!AP114^3,'Calcs Women Intervention'!M82,'Calcs Women Intervention'!M82^2,0,1),'Social care'!$BG$11:$BM$11)))</f>
        <v>0.13380787885663445</v>
      </c>
      <c r="O104" s="67">
        <f>EXP(SUMPRODUCT(CHOOSE({1,2,3,4,5,6,7},'Calcs Women Intervention'!AQ114,'Calcs Women Intervention'!AQ114^2,'Calcs Women Intervention'!AQ114^3,'Calcs Women Intervention'!N82,'Calcs Women Intervention'!N82^2,0,1),'Social care'!$BG$11:$BM$11))/(1+EXP(SUMPRODUCT(CHOOSE({1,2,3,4,5,6,7},'Calcs Women Intervention'!AQ114,'Calcs Women Intervention'!AQ114^2,'Calcs Women Intervention'!AQ114^3,'Calcs Women Intervention'!N82,'Calcs Women Intervention'!N82^2,0,1),'Social care'!$BG$11:$BM$11)))</f>
        <v>0.13777561481028666</v>
      </c>
      <c r="P104" s="67">
        <f>EXP(SUMPRODUCT(CHOOSE({1,2,3,4,5,6,7},'Calcs Women Intervention'!AR114,'Calcs Women Intervention'!AR114^2,'Calcs Women Intervention'!AR114^3,'Calcs Women Intervention'!O82,'Calcs Women Intervention'!O82^2,0,1),'Social care'!$BG$11:$BM$11))/(1+EXP(SUMPRODUCT(CHOOSE({1,2,3,4,5,6,7},'Calcs Women Intervention'!AR114,'Calcs Women Intervention'!AR114^2,'Calcs Women Intervention'!AR114^3,'Calcs Women Intervention'!O82,'Calcs Women Intervention'!O82^2,0,1),'Social care'!$BG$11:$BM$11)))</f>
        <v>0.14252944628879327</v>
      </c>
      <c r="Q104" s="67">
        <f>EXP(SUMPRODUCT(CHOOSE({1,2,3,4,5,6,7},'Calcs Women Intervention'!AS114,'Calcs Women Intervention'!AS114^2,'Calcs Women Intervention'!AS114^3,'Calcs Women Intervention'!P82,'Calcs Women Intervention'!P82^2,0,1),'Social care'!$BG$11:$BM$11))/(1+EXP(SUMPRODUCT(CHOOSE({1,2,3,4,5,6,7},'Calcs Women Intervention'!AS114,'Calcs Women Intervention'!AS114^2,'Calcs Women Intervention'!AS114^3,'Calcs Women Intervention'!P82,'Calcs Women Intervention'!P82^2,0,1),'Social care'!$BG$11:$BM$11)))</f>
        <v>0.1481179423468392</v>
      </c>
      <c r="R104" s="67">
        <f>EXP(SUMPRODUCT(CHOOSE({1,2,3,4,5,6,7},'Calcs Women Intervention'!AT114,'Calcs Women Intervention'!AT114^2,'Calcs Women Intervention'!AT114^3,'Calcs Women Intervention'!Q82,'Calcs Women Intervention'!Q82^2,0,1),'Social care'!$BG$11:$BM$11))/(1+EXP(SUMPRODUCT(CHOOSE({1,2,3,4,5,6,7},'Calcs Women Intervention'!AT114,'Calcs Women Intervention'!AT114^2,'Calcs Women Intervention'!AT114^3,'Calcs Women Intervention'!Q82,'Calcs Women Intervention'!Q82^2,0,1),'Social care'!$BG$11:$BM$11)))</f>
        <v>0.15459820037869923</v>
      </c>
      <c r="S104" s="67">
        <f>EXP(SUMPRODUCT(CHOOSE({1,2,3,4,5,6,7},'Calcs Women Intervention'!AU114,'Calcs Women Intervention'!AU114^2,'Calcs Women Intervention'!AU114^3,'Calcs Women Intervention'!R82,'Calcs Women Intervention'!R82^2,0,1),'Social care'!$BG$11:$BM$11))/(1+EXP(SUMPRODUCT(CHOOSE({1,2,3,4,5,6,7},'Calcs Women Intervention'!AU114,'Calcs Women Intervention'!AU114^2,'Calcs Women Intervention'!AU114^3,'Calcs Women Intervention'!R82,'Calcs Women Intervention'!R82^2,0,1),'Social care'!$BG$11:$BM$11)))</f>
        <v>0.1620357480108735</v>
      </c>
      <c r="T104" s="67">
        <f>EXP(SUMPRODUCT(CHOOSE({1,2,3,4,5,6,7},'Calcs Women Intervention'!AV114,'Calcs Women Intervention'!AV114^2,'Calcs Women Intervention'!AV114^3,'Calcs Women Intervention'!S82,'Calcs Women Intervention'!S82^2,0,1),'Social care'!$BG$11:$BM$11))/(1+EXP(SUMPRODUCT(CHOOSE({1,2,3,4,5,6,7},'Calcs Women Intervention'!AV114,'Calcs Women Intervention'!AV114^2,'Calcs Women Intervention'!AV114^3,'Calcs Women Intervention'!S82,'Calcs Women Intervention'!S82^2,0,1),'Social care'!$BG$11:$BM$11)))</f>
        <v>0.17050430161889629</v>
      </c>
      <c r="U104" s="67">
        <f>EXP(SUMPRODUCT(CHOOSE({1,2,3,4,5,6,7},'Calcs Women Intervention'!AW114,'Calcs Women Intervention'!AW114^2,'Calcs Women Intervention'!AW114^3,'Calcs Women Intervention'!T82,'Calcs Women Intervention'!T82^2,0,1),'Social care'!$BG$11:$BM$11))/(1+EXP(SUMPRODUCT(CHOOSE({1,2,3,4,5,6,7},'Calcs Women Intervention'!AW114,'Calcs Women Intervention'!AW114^2,'Calcs Women Intervention'!AW114^3,'Calcs Women Intervention'!T82,'Calcs Women Intervention'!T82^2,0,1),'Social care'!$BG$11:$BM$11)))</f>
        <v>0.18008530124209302</v>
      </c>
      <c r="V104" s="67">
        <f>EXP(SUMPRODUCT(CHOOSE({1,2,3,4,5,6,7},'Calcs Women Intervention'!AX114,'Calcs Women Intervention'!AX114^2,'Calcs Women Intervention'!AX114^3,'Calcs Women Intervention'!U82,'Calcs Women Intervention'!U82^2,0,1),'Social care'!$BG$11:$BM$11))/(1+EXP(SUMPRODUCT(CHOOSE({1,2,3,4,5,6,7},'Calcs Women Intervention'!AX114,'Calcs Women Intervention'!AX114^2,'Calcs Women Intervention'!AX114^3,'Calcs Women Intervention'!U82,'Calcs Women Intervention'!U82^2,0,1),'Social care'!$BG$11:$BM$11)))</f>
        <v>0.18919011149467152</v>
      </c>
      <c r="W104" s="67">
        <f>EXP(SUMPRODUCT(CHOOSE({1,2,3,4,5,6,7},'Calcs Women Intervention'!AY114,'Calcs Women Intervention'!AY114^2,'Calcs Women Intervention'!AY114^3,'Calcs Women Intervention'!V82,'Calcs Women Intervention'!V82^2,0,1),'Social care'!$BG$11:$BM$11))/(1+EXP(SUMPRODUCT(CHOOSE({1,2,3,4,5,6,7},'Calcs Women Intervention'!AY114,'Calcs Women Intervention'!AY114^2,'Calcs Women Intervention'!AY114^3,'Calcs Women Intervention'!V82,'Calcs Women Intervention'!V82^2,0,1),'Social care'!$BG$11:$BM$11)))</f>
        <v>0.19767533140125784</v>
      </c>
      <c r="X104" s="67">
        <f>EXP(SUMPRODUCT(CHOOSE({1,2,3,4,5,6,7},'Calcs Women Intervention'!AZ114,'Calcs Women Intervention'!AZ114^2,'Calcs Women Intervention'!AZ114^3,'Calcs Women Intervention'!W82,'Calcs Women Intervention'!W82^2,0,1),'Social care'!$BG$11:$BM$11))/(1+EXP(SUMPRODUCT(CHOOSE({1,2,3,4,5,6,7},'Calcs Women Intervention'!AZ114,'Calcs Women Intervention'!AZ114^2,'Calcs Women Intervention'!AZ114^3,'Calcs Women Intervention'!W82,'Calcs Women Intervention'!W82^2,0,1),'Social care'!$BG$11:$BM$11)))</f>
        <v>0.20721668031895199</v>
      </c>
      <c r="Y104" s="67">
        <f>EXP(SUMPRODUCT(CHOOSE({1,2,3,4,5,6,7},'Calcs Women Intervention'!BA114,'Calcs Women Intervention'!BA114^2,'Calcs Women Intervention'!BA114^3,'Calcs Women Intervention'!X82,'Calcs Women Intervention'!X82^2,0,1),'Social care'!$BG$11:$BM$11))/(1+EXP(SUMPRODUCT(CHOOSE({1,2,3,4,5,6,7},'Calcs Women Intervention'!BA114,'Calcs Women Intervention'!BA114^2,'Calcs Women Intervention'!BA114^3,'Calcs Women Intervention'!X82,'Calcs Women Intervention'!X82^2,0,1),'Social care'!$BG$11:$BM$11)))</f>
        <v>0.21789350833926791</v>
      </c>
      <c r="Z104" s="67">
        <f>EXP(SUMPRODUCT(CHOOSE({1,2,3,4,5,6,7},'Calcs Women Intervention'!BB114,'Calcs Women Intervention'!BB114^2,'Calcs Women Intervention'!BB114^3,'Calcs Women Intervention'!Y82,'Calcs Women Intervention'!Y82^2,0,1),'Social care'!$BG$11:$BM$11))/(1+EXP(SUMPRODUCT(CHOOSE({1,2,3,4,5,6,7},'Calcs Women Intervention'!BB114,'Calcs Women Intervention'!BB114^2,'Calcs Women Intervention'!BB114^3,'Calcs Women Intervention'!Y82,'Calcs Women Intervention'!Y82^2,0,1),'Social care'!$BG$11:$BM$11)))</f>
        <v>0.22979012553309294</v>
      </c>
      <c r="AA104" s="67">
        <f>EXP(SUMPRODUCT(CHOOSE({1,2,3,4,5,6,7},'Calcs Women Intervention'!BC114,'Calcs Women Intervention'!BC114^2,'Calcs Women Intervention'!BC114^3,'Calcs Women Intervention'!Z82,'Calcs Women Intervention'!Z82^2,0,1),'Social care'!$BG$11:$BM$11))/(1+EXP(SUMPRODUCT(CHOOSE({1,2,3,4,5,6,7},'Calcs Women Intervention'!BC114,'Calcs Women Intervention'!BC114^2,'Calcs Women Intervention'!BC114^3,'Calcs Women Intervention'!Z82,'Calcs Women Intervention'!Z82^2,0,1),'Social care'!$BG$11:$BM$11)))</f>
        <v>0.24299441863097751</v>
      </c>
      <c r="AB104" s="67">
        <f>EXP(SUMPRODUCT(CHOOSE({1,2,3,4,5,6,7},'Calcs Women Intervention'!BD114,'Calcs Women Intervention'!BD114^2,'Calcs Women Intervention'!BD114^3,'Calcs Women Intervention'!AA82,'Calcs Women Intervention'!AA82^2,0,1),'Social care'!$BG$11:$BM$11))/(1+EXP(SUMPRODUCT(CHOOSE({1,2,3,4,5,6,7},'Calcs Women Intervention'!BD114,'Calcs Women Intervention'!BD114^2,'Calcs Women Intervention'!BD114^3,'Calcs Women Intervention'!AA82,'Calcs Women Intervention'!AA82^2,0,1),'Social care'!$BG$11:$BM$11)))</f>
        <v>0.2575958987341353</v>
      </c>
      <c r="AE104" s="1">
        <v>6</v>
      </c>
      <c r="AF104" s="185"/>
      <c r="AG104" s="185">
        <f>D104*'Calcs Women Intervention'!D48*HCW_cost_year</f>
        <v>0</v>
      </c>
      <c r="AH104" s="185">
        <f>E104*'Calcs Women Intervention'!E48*HCW_cost_year</f>
        <v>0</v>
      </c>
      <c r="AI104" s="185">
        <f>F104*'Calcs Women Intervention'!F48*HCW_cost_year</f>
        <v>0</v>
      </c>
      <c r="AJ104" s="185">
        <f>G104*'Calcs Women Intervention'!G48*HCW_cost_year</f>
        <v>0</v>
      </c>
      <c r="AK104" s="185">
        <f>H104*'Calcs Women Intervention'!H48*HCW_cost_year</f>
        <v>0</v>
      </c>
      <c r="AL104" s="185">
        <f>I104*'Calcs Women Intervention'!I48*HCW_cost_year</f>
        <v>0</v>
      </c>
      <c r="AM104" s="185">
        <f>J104*'Calcs Women Intervention'!J48*HCW_cost_year</f>
        <v>0</v>
      </c>
      <c r="AN104" s="185">
        <f>K104*'Calcs Women Intervention'!K48*HCW_cost_year</f>
        <v>0</v>
      </c>
      <c r="AO104" s="185">
        <f>L104*'Calcs Women Intervention'!L48*HCW_cost_year</f>
        <v>0</v>
      </c>
      <c r="AP104" s="185">
        <f>M104*'Calcs Women Intervention'!M48*HCW_cost_year</f>
        <v>0</v>
      </c>
      <c r="AQ104" s="185">
        <f>N104*'Calcs Women Intervention'!N48*HCW_cost_year</f>
        <v>0</v>
      </c>
      <c r="AR104" s="185">
        <f>O104*'Calcs Women Intervention'!O48*HCW_cost_year</f>
        <v>0</v>
      </c>
      <c r="AS104" s="185">
        <f>P104*'Calcs Women Intervention'!P48*HCW_cost_year</f>
        <v>0</v>
      </c>
      <c r="AT104" s="185">
        <f>Q104*'Calcs Women Intervention'!Q48*HCW_cost_year</f>
        <v>0</v>
      </c>
      <c r="AU104" s="185">
        <f>R104*'Calcs Women Intervention'!R48*HCW_cost_year</f>
        <v>0</v>
      </c>
      <c r="AV104" s="185">
        <f>S104*'Calcs Women Intervention'!S48*HCW_cost_year</f>
        <v>0</v>
      </c>
      <c r="AW104" s="185">
        <f>T104*'Calcs Women Intervention'!T48*HCW_cost_year</f>
        <v>0</v>
      </c>
      <c r="AX104" s="185">
        <f>U104*'Calcs Women Intervention'!U48*HCW_cost_year</f>
        <v>0</v>
      </c>
      <c r="AY104" s="185">
        <f>V104*'Calcs Women Intervention'!V48*HCW_cost_year</f>
        <v>0</v>
      </c>
      <c r="AZ104" s="185">
        <f>W104*'Calcs Women Intervention'!W48*HCW_cost_year</f>
        <v>0</v>
      </c>
      <c r="BA104" s="185">
        <f>X104*'Calcs Women Intervention'!X48*HCW_cost_year</f>
        <v>0</v>
      </c>
      <c r="BB104" s="185">
        <f>Y104*'Calcs Women Intervention'!Y48*HCW_cost_year</f>
        <v>0</v>
      </c>
      <c r="BC104" s="185">
        <f>Z104*'Calcs Women Intervention'!Z48*HCW_cost_year</f>
        <v>0</v>
      </c>
      <c r="BD104" s="185">
        <f>AA104*'Calcs Women Intervention'!AA48*HCW_cost_year</f>
        <v>0</v>
      </c>
      <c r="BE104" s="185">
        <f>AB104*'Calcs Women Intervention'!AB48*HCW_cost_year</f>
        <v>0</v>
      </c>
    </row>
    <row r="105" spans="2:57" x14ac:dyDescent="0.3">
      <c r="B105" s="1">
        <v>7</v>
      </c>
      <c r="C105" s="67"/>
      <c r="D105" s="67"/>
      <c r="E105" s="67"/>
      <c r="F105" s="67"/>
      <c r="G105" s="67"/>
      <c r="H105" s="67"/>
      <c r="I105" s="67"/>
      <c r="J105" s="67">
        <f>EXP(SUMPRODUCT(CHOOSE({1,2,3,4,5,6,7},'Calcs Women Intervention'!AL115,'Calcs Women Intervention'!AL115^2,'Calcs Women Intervention'!AL115^3,'Calcs Women Intervention'!I83,'Calcs Women Intervention'!I83^2,0,1),'Social care'!$BG$11:$BM$11))/(1+EXP(SUMPRODUCT(CHOOSE({1,2,3,4,5,6,7},'Calcs Women Intervention'!AL115,'Calcs Women Intervention'!AL115^2,'Calcs Women Intervention'!AL115^3,'Calcs Women Intervention'!I83,'Calcs Women Intervention'!I83^2,0,1),'Social care'!$BG$11:$BM$11)))</f>
        <v>0.13798297405117083</v>
      </c>
      <c r="K105" s="67">
        <f>EXP(SUMPRODUCT(CHOOSE({1,2,3,4,5,6,7},'Calcs Women Intervention'!AM115,'Calcs Women Intervention'!AM115^2,'Calcs Women Intervention'!AM115^3,'Calcs Women Intervention'!J83,'Calcs Women Intervention'!J83^2,0,1),'Social care'!$BG$11:$BM$11))/(1+EXP(SUMPRODUCT(CHOOSE({1,2,3,4,5,6,7},'Calcs Women Intervention'!AM115,'Calcs Women Intervention'!AM115^2,'Calcs Women Intervention'!AM115^3,'Calcs Women Intervention'!J83,'Calcs Women Intervention'!J83^2,0,1),'Social care'!$BG$11:$BM$11)))</f>
        <v>0.12601759758485764</v>
      </c>
      <c r="L105" s="67">
        <f>EXP(SUMPRODUCT(CHOOSE({1,2,3,4,5,6,7},'Calcs Women Intervention'!AN115,'Calcs Women Intervention'!AN115^2,'Calcs Women Intervention'!AN115^3,'Calcs Women Intervention'!K83,'Calcs Women Intervention'!K83^2,0,1),'Social care'!$BG$11:$BM$11))/(1+EXP(SUMPRODUCT(CHOOSE({1,2,3,4,5,6,7},'Calcs Women Intervention'!AN115,'Calcs Women Intervention'!AN115^2,'Calcs Women Intervention'!AN115^3,'Calcs Women Intervention'!K83,'Calcs Women Intervention'!K83^2,0,1),'Social care'!$BG$11:$BM$11)))</f>
        <v>0.12626376907913231</v>
      </c>
      <c r="M105" s="67">
        <f>EXP(SUMPRODUCT(CHOOSE({1,2,3,4,5,6,7},'Calcs Women Intervention'!AO115,'Calcs Women Intervention'!AO115^2,'Calcs Women Intervention'!AO115^3,'Calcs Women Intervention'!L83,'Calcs Women Intervention'!L83^2,0,1),'Social care'!$BG$11:$BM$11))/(1+EXP(SUMPRODUCT(CHOOSE({1,2,3,4,5,6,7},'Calcs Women Intervention'!AO115,'Calcs Women Intervention'!AO115^2,'Calcs Women Intervention'!AO115^3,'Calcs Women Intervention'!L83,'Calcs Women Intervention'!L83^2,0,1),'Social care'!$BG$11:$BM$11)))</f>
        <v>0.12807915497186764</v>
      </c>
      <c r="N105" s="67">
        <f>EXP(SUMPRODUCT(CHOOSE({1,2,3,4,5,6,7},'Calcs Women Intervention'!AP115,'Calcs Women Intervention'!AP115^2,'Calcs Women Intervention'!AP115^3,'Calcs Women Intervention'!M83,'Calcs Women Intervention'!M83^2,0,1),'Social care'!$BG$11:$BM$11))/(1+EXP(SUMPRODUCT(CHOOSE({1,2,3,4,5,6,7},'Calcs Women Intervention'!AP115,'Calcs Women Intervention'!AP115^2,'Calcs Women Intervention'!AP115^3,'Calcs Women Intervention'!M83,'Calcs Women Intervention'!M83^2,0,1),'Social care'!$BG$11:$BM$11)))</f>
        <v>0.13058621789501618</v>
      </c>
      <c r="O105" s="67">
        <f>EXP(SUMPRODUCT(CHOOSE({1,2,3,4,5,6,7},'Calcs Women Intervention'!AQ115,'Calcs Women Intervention'!AQ115^2,'Calcs Women Intervention'!AQ115^3,'Calcs Women Intervention'!N83,'Calcs Women Intervention'!N83^2,0,1),'Social care'!$BG$11:$BM$11))/(1+EXP(SUMPRODUCT(CHOOSE({1,2,3,4,5,6,7},'Calcs Women Intervention'!AQ115,'Calcs Women Intervention'!AQ115^2,'Calcs Women Intervention'!AQ115^3,'Calcs Women Intervention'!N83,'Calcs Women Intervention'!N83^2,0,1),'Social care'!$BG$11:$BM$11)))</f>
        <v>0.13380787885663445</v>
      </c>
      <c r="P105" s="67">
        <f>EXP(SUMPRODUCT(CHOOSE({1,2,3,4,5,6,7},'Calcs Women Intervention'!AR115,'Calcs Women Intervention'!AR115^2,'Calcs Women Intervention'!AR115^3,'Calcs Women Intervention'!O83,'Calcs Women Intervention'!O83^2,0,1),'Social care'!$BG$11:$BM$11))/(1+EXP(SUMPRODUCT(CHOOSE({1,2,3,4,5,6,7},'Calcs Women Intervention'!AR115,'Calcs Women Intervention'!AR115^2,'Calcs Women Intervention'!AR115^3,'Calcs Women Intervention'!O83,'Calcs Women Intervention'!O83^2,0,1),'Social care'!$BG$11:$BM$11)))</f>
        <v>0.13777561481028666</v>
      </c>
      <c r="Q105" s="67">
        <f>EXP(SUMPRODUCT(CHOOSE({1,2,3,4,5,6,7},'Calcs Women Intervention'!AS115,'Calcs Women Intervention'!AS115^2,'Calcs Women Intervention'!AS115^3,'Calcs Women Intervention'!P83,'Calcs Women Intervention'!P83^2,0,1),'Social care'!$BG$11:$BM$11))/(1+EXP(SUMPRODUCT(CHOOSE({1,2,3,4,5,6,7},'Calcs Women Intervention'!AS115,'Calcs Women Intervention'!AS115^2,'Calcs Women Intervention'!AS115^3,'Calcs Women Intervention'!P83,'Calcs Women Intervention'!P83^2,0,1),'Social care'!$BG$11:$BM$11)))</f>
        <v>0.14252944628879327</v>
      </c>
      <c r="R105" s="67">
        <f>EXP(SUMPRODUCT(CHOOSE({1,2,3,4,5,6,7},'Calcs Women Intervention'!AT115,'Calcs Women Intervention'!AT115^2,'Calcs Women Intervention'!AT115^3,'Calcs Women Intervention'!Q83,'Calcs Women Intervention'!Q83^2,0,1),'Social care'!$BG$11:$BM$11))/(1+EXP(SUMPRODUCT(CHOOSE({1,2,3,4,5,6,7},'Calcs Women Intervention'!AT115,'Calcs Women Intervention'!AT115^2,'Calcs Women Intervention'!AT115^3,'Calcs Women Intervention'!Q83,'Calcs Women Intervention'!Q83^2,0,1),'Social care'!$BG$11:$BM$11)))</f>
        <v>0.1481179423468392</v>
      </c>
      <c r="S105" s="67">
        <f>EXP(SUMPRODUCT(CHOOSE({1,2,3,4,5,6,7},'Calcs Women Intervention'!AU115,'Calcs Women Intervention'!AU115^2,'Calcs Women Intervention'!AU115^3,'Calcs Women Intervention'!R83,'Calcs Women Intervention'!R83^2,0,1),'Social care'!$BG$11:$BM$11))/(1+EXP(SUMPRODUCT(CHOOSE({1,2,3,4,5,6,7},'Calcs Women Intervention'!AU115,'Calcs Women Intervention'!AU115^2,'Calcs Women Intervention'!AU115^3,'Calcs Women Intervention'!R83,'Calcs Women Intervention'!R83^2,0,1),'Social care'!$BG$11:$BM$11)))</f>
        <v>0.15459820037869923</v>
      </c>
      <c r="T105" s="67">
        <f>EXP(SUMPRODUCT(CHOOSE({1,2,3,4,5,6,7},'Calcs Women Intervention'!AV115,'Calcs Women Intervention'!AV115^2,'Calcs Women Intervention'!AV115^3,'Calcs Women Intervention'!S83,'Calcs Women Intervention'!S83^2,0,1),'Social care'!$BG$11:$BM$11))/(1+EXP(SUMPRODUCT(CHOOSE({1,2,3,4,5,6,7},'Calcs Women Intervention'!AV115,'Calcs Women Intervention'!AV115^2,'Calcs Women Intervention'!AV115^3,'Calcs Women Intervention'!S83,'Calcs Women Intervention'!S83^2,0,1),'Social care'!$BG$11:$BM$11)))</f>
        <v>0.1620357480108735</v>
      </c>
      <c r="U105" s="67">
        <f>EXP(SUMPRODUCT(CHOOSE({1,2,3,4,5,6,7},'Calcs Women Intervention'!AW115,'Calcs Women Intervention'!AW115^2,'Calcs Women Intervention'!AW115^3,'Calcs Women Intervention'!T83,'Calcs Women Intervention'!T83^2,0,1),'Social care'!$BG$11:$BM$11))/(1+EXP(SUMPRODUCT(CHOOSE({1,2,3,4,5,6,7},'Calcs Women Intervention'!AW115,'Calcs Women Intervention'!AW115^2,'Calcs Women Intervention'!AW115^3,'Calcs Women Intervention'!T83,'Calcs Women Intervention'!T83^2,0,1),'Social care'!$BG$11:$BM$11)))</f>
        <v>0.17050430161889629</v>
      </c>
      <c r="V105" s="67">
        <f>EXP(SUMPRODUCT(CHOOSE({1,2,3,4,5,6,7},'Calcs Women Intervention'!AX115,'Calcs Women Intervention'!AX115^2,'Calcs Women Intervention'!AX115^3,'Calcs Women Intervention'!U83,'Calcs Women Intervention'!U83^2,0,1),'Social care'!$BG$11:$BM$11))/(1+EXP(SUMPRODUCT(CHOOSE({1,2,3,4,5,6,7},'Calcs Women Intervention'!AX115,'Calcs Women Intervention'!AX115^2,'Calcs Women Intervention'!AX115^3,'Calcs Women Intervention'!U83,'Calcs Women Intervention'!U83^2,0,1),'Social care'!$BG$11:$BM$11)))</f>
        <v>0.18008530124209302</v>
      </c>
      <c r="W105" s="67">
        <f>EXP(SUMPRODUCT(CHOOSE({1,2,3,4,5,6,7},'Calcs Women Intervention'!AY115,'Calcs Women Intervention'!AY115^2,'Calcs Women Intervention'!AY115^3,'Calcs Women Intervention'!V83,'Calcs Women Intervention'!V83^2,0,1),'Social care'!$BG$11:$BM$11))/(1+EXP(SUMPRODUCT(CHOOSE({1,2,3,4,5,6,7},'Calcs Women Intervention'!AY115,'Calcs Women Intervention'!AY115^2,'Calcs Women Intervention'!AY115^3,'Calcs Women Intervention'!V83,'Calcs Women Intervention'!V83^2,0,1),'Social care'!$BG$11:$BM$11)))</f>
        <v>0.18919011149467152</v>
      </c>
      <c r="X105" s="67">
        <f>EXP(SUMPRODUCT(CHOOSE({1,2,3,4,5,6,7},'Calcs Women Intervention'!AZ115,'Calcs Women Intervention'!AZ115^2,'Calcs Women Intervention'!AZ115^3,'Calcs Women Intervention'!W83,'Calcs Women Intervention'!W83^2,0,1),'Social care'!$BG$11:$BM$11))/(1+EXP(SUMPRODUCT(CHOOSE({1,2,3,4,5,6,7},'Calcs Women Intervention'!AZ115,'Calcs Women Intervention'!AZ115^2,'Calcs Women Intervention'!AZ115^3,'Calcs Women Intervention'!W83,'Calcs Women Intervention'!W83^2,0,1),'Social care'!$BG$11:$BM$11)))</f>
        <v>0.19767533140125784</v>
      </c>
      <c r="Y105" s="67">
        <f>EXP(SUMPRODUCT(CHOOSE({1,2,3,4,5,6,7},'Calcs Women Intervention'!BA115,'Calcs Women Intervention'!BA115^2,'Calcs Women Intervention'!BA115^3,'Calcs Women Intervention'!X83,'Calcs Women Intervention'!X83^2,0,1),'Social care'!$BG$11:$BM$11))/(1+EXP(SUMPRODUCT(CHOOSE({1,2,3,4,5,6,7},'Calcs Women Intervention'!BA115,'Calcs Women Intervention'!BA115^2,'Calcs Women Intervention'!BA115^3,'Calcs Women Intervention'!X83,'Calcs Women Intervention'!X83^2,0,1),'Social care'!$BG$11:$BM$11)))</f>
        <v>0.20721668031895199</v>
      </c>
      <c r="Z105" s="67">
        <f>EXP(SUMPRODUCT(CHOOSE({1,2,3,4,5,6,7},'Calcs Women Intervention'!BB115,'Calcs Women Intervention'!BB115^2,'Calcs Women Intervention'!BB115^3,'Calcs Women Intervention'!Y83,'Calcs Women Intervention'!Y83^2,0,1),'Social care'!$BG$11:$BM$11))/(1+EXP(SUMPRODUCT(CHOOSE({1,2,3,4,5,6,7},'Calcs Women Intervention'!BB115,'Calcs Women Intervention'!BB115^2,'Calcs Women Intervention'!BB115^3,'Calcs Women Intervention'!Y83,'Calcs Women Intervention'!Y83^2,0,1),'Social care'!$BG$11:$BM$11)))</f>
        <v>0.21789350833926791</v>
      </c>
      <c r="AA105" s="67">
        <f>EXP(SUMPRODUCT(CHOOSE({1,2,3,4,5,6,7},'Calcs Women Intervention'!BC115,'Calcs Women Intervention'!BC115^2,'Calcs Women Intervention'!BC115^3,'Calcs Women Intervention'!Z83,'Calcs Women Intervention'!Z83^2,0,1),'Social care'!$BG$11:$BM$11))/(1+EXP(SUMPRODUCT(CHOOSE({1,2,3,4,5,6,7},'Calcs Women Intervention'!BC115,'Calcs Women Intervention'!BC115^2,'Calcs Women Intervention'!BC115^3,'Calcs Women Intervention'!Z83,'Calcs Women Intervention'!Z83^2,0,1),'Social care'!$BG$11:$BM$11)))</f>
        <v>0.22979012553309294</v>
      </c>
      <c r="AB105" s="67">
        <f>EXP(SUMPRODUCT(CHOOSE({1,2,3,4,5,6,7},'Calcs Women Intervention'!BD115,'Calcs Women Intervention'!BD115^2,'Calcs Women Intervention'!BD115^3,'Calcs Women Intervention'!AA83,'Calcs Women Intervention'!AA83^2,0,1),'Social care'!$BG$11:$BM$11))/(1+EXP(SUMPRODUCT(CHOOSE({1,2,3,4,5,6,7},'Calcs Women Intervention'!BD115,'Calcs Women Intervention'!BD115^2,'Calcs Women Intervention'!BD115^3,'Calcs Women Intervention'!AA83,'Calcs Women Intervention'!AA83^2,0,1),'Social care'!$BG$11:$BM$11)))</f>
        <v>0.24299441863097751</v>
      </c>
      <c r="AE105" s="1">
        <v>7</v>
      </c>
      <c r="AF105" s="185"/>
      <c r="AG105" s="185">
        <f>D105*'Calcs Women Intervention'!D49*HCW_cost_year</f>
        <v>0</v>
      </c>
      <c r="AH105" s="185">
        <f>E105*'Calcs Women Intervention'!E49*HCW_cost_year</f>
        <v>0</v>
      </c>
      <c r="AI105" s="185">
        <f>F105*'Calcs Women Intervention'!F49*HCW_cost_year</f>
        <v>0</v>
      </c>
      <c r="AJ105" s="185">
        <f>G105*'Calcs Women Intervention'!G49*HCW_cost_year</f>
        <v>0</v>
      </c>
      <c r="AK105" s="185">
        <f>H105*'Calcs Women Intervention'!H49*HCW_cost_year</f>
        <v>0</v>
      </c>
      <c r="AL105" s="185">
        <f>I105*'Calcs Women Intervention'!I49*HCW_cost_year</f>
        <v>0</v>
      </c>
      <c r="AM105" s="185">
        <f>J105*'Calcs Women Intervention'!J49*HCW_cost_year</f>
        <v>0</v>
      </c>
      <c r="AN105" s="185">
        <f>K105*'Calcs Women Intervention'!K49*HCW_cost_year</f>
        <v>0</v>
      </c>
      <c r="AO105" s="185">
        <f>L105*'Calcs Women Intervention'!L49*HCW_cost_year</f>
        <v>0</v>
      </c>
      <c r="AP105" s="185">
        <f>M105*'Calcs Women Intervention'!M49*HCW_cost_year</f>
        <v>0</v>
      </c>
      <c r="AQ105" s="185">
        <f>N105*'Calcs Women Intervention'!N49*HCW_cost_year</f>
        <v>0</v>
      </c>
      <c r="AR105" s="185">
        <f>O105*'Calcs Women Intervention'!O49*HCW_cost_year</f>
        <v>0</v>
      </c>
      <c r="AS105" s="185">
        <f>P105*'Calcs Women Intervention'!P49*HCW_cost_year</f>
        <v>0</v>
      </c>
      <c r="AT105" s="185">
        <f>Q105*'Calcs Women Intervention'!Q49*HCW_cost_year</f>
        <v>0</v>
      </c>
      <c r="AU105" s="185">
        <f>R105*'Calcs Women Intervention'!R49*HCW_cost_year</f>
        <v>0</v>
      </c>
      <c r="AV105" s="185">
        <f>S105*'Calcs Women Intervention'!S49*HCW_cost_year</f>
        <v>0</v>
      </c>
      <c r="AW105" s="185">
        <f>T105*'Calcs Women Intervention'!T49*HCW_cost_year</f>
        <v>0</v>
      </c>
      <c r="AX105" s="185">
        <f>U105*'Calcs Women Intervention'!U49*HCW_cost_year</f>
        <v>0</v>
      </c>
      <c r="AY105" s="185">
        <f>V105*'Calcs Women Intervention'!V49*HCW_cost_year</f>
        <v>0</v>
      </c>
      <c r="AZ105" s="185">
        <f>W105*'Calcs Women Intervention'!W49*HCW_cost_year</f>
        <v>0</v>
      </c>
      <c r="BA105" s="185">
        <f>X105*'Calcs Women Intervention'!X49*HCW_cost_year</f>
        <v>0</v>
      </c>
      <c r="BB105" s="185">
        <f>Y105*'Calcs Women Intervention'!Y49*HCW_cost_year</f>
        <v>0</v>
      </c>
      <c r="BC105" s="185">
        <f>Z105*'Calcs Women Intervention'!Z49*HCW_cost_year</f>
        <v>0</v>
      </c>
      <c r="BD105" s="185">
        <f>AA105*'Calcs Women Intervention'!AA49*HCW_cost_year</f>
        <v>0</v>
      </c>
      <c r="BE105" s="185">
        <f>AB105*'Calcs Women Intervention'!AB49*HCW_cost_year</f>
        <v>0</v>
      </c>
    </row>
    <row r="106" spans="2:57" x14ac:dyDescent="0.3">
      <c r="B106" s="1">
        <v>8</v>
      </c>
      <c r="C106" s="67"/>
      <c r="D106" s="67"/>
      <c r="E106" s="67"/>
      <c r="F106" s="67"/>
      <c r="G106" s="67"/>
      <c r="H106" s="67"/>
      <c r="I106" s="67"/>
      <c r="J106" s="67"/>
      <c r="K106" s="67">
        <f>EXP(SUMPRODUCT(CHOOSE({1,2,3,4,5,6,7},'Calcs Women Intervention'!AM116,'Calcs Women Intervention'!AM116^2,'Calcs Women Intervention'!AM116^3,'Calcs Women Intervention'!J84,'Calcs Women Intervention'!J84^2,0,1),'Social care'!$BG$11:$BM$11))/(1+EXP(SUMPRODUCT(CHOOSE({1,2,3,4,5,6,7},'Calcs Women Intervention'!AM116,'Calcs Women Intervention'!AM116^2,'Calcs Women Intervention'!AM116^3,'Calcs Women Intervention'!J84,'Calcs Women Intervention'!J84^2,0,1),'Social care'!$BG$11:$BM$11)))</f>
        <v>0.13798297405117083</v>
      </c>
      <c r="L106" s="67">
        <f>EXP(SUMPRODUCT(CHOOSE({1,2,3,4,5,6,7},'Calcs Women Intervention'!AN116,'Calcs Women Intervention'!AN116^2,'Calcs Women Intervention'!AN116^3,'Calcs Women Intervention'!K84,'Calcs Women Intervention'!K84^2,0,1),'Social care'!$BG$11:$BM$11))/(1+EXP(SUMPRODUCT(CHOOSE({1,2,3,4,5,6,7},'Calcs Women Intervention'!AN116,'Calcs Women Intervention'!AN116^2,'Calcs Women Intervention'!AN116^3,'Calcs Women Intervention'!K84,'Calcs Women Intervention'!K84^2,0,1),'Social care'!$BG$11:$BM$11)))</f>
        <v>0.12601759758485764</v>
      </c>
      <c r="M106" s="67">
        <f>EXP(SUMPRODUCT(CHOOSE({1,2,3,4,5,6,7},'Calcs Women Intervention'!AO116,'Calcs Women Intervention'!AO116^2,'Calcs Women Intervention'!AO116^3,'Calcs Women Intervention'!L84,'Calcs Women Intervention'!L84^2,0,1),'Social care'!$BG$11:$BM$11))/(1+EXP(SUMPRODUCT(CHOOSE({1,2,3,4,5,6,7},'Calcs Women Intervention'!AO116,'Calcs Women Intervention'!AO116^2,'Calcs Women Intervention'!AO116^3,'Calcs Women Intervention'!L84,'Calcs Women Intervention'!L84^2,0,1),'Social care'!$BG$11:$BM$11)))</f>
        <v>0.12626376907913231</v>
      </c>
      <c r="N106" s="67">
        <f>EXP(SUMPRODUCT(CHOOSE({1,2,3,4,5,6,7},'Calcs Women Intervention'!AP116,'Calcs Women Intervention'!AP116^2,'Calcs Women Intervention'!AP116^3,'Calcs Women Intervention'!M84,'Calcs Women Intervention'!M84^2,0,1),'Social care'!$BG$11:$BM$11))/(1+EXP(SUMPRODUCT(CHOOSE({1,2,3,4,5,6,7},'Calcs Women Intervention'!AP116,'Calcs Women Intervention'!AP116^2,'Calcs Women Intervention'!AP116^3,'Calcs Women Intervention'!M84,'Calcs Women Intervention'!M84^2,0,1),'Social care'!$BG$11:$BM$11)))</f>
        <v>0.12807915497186764</v>
      </c>
      <c r="O106" s="67">
        <f>EXP(SUMPRODUCT(CHOOSE({1,2,3,4,5,6,7},'Calcs Women Intervention'!AQ116,'Calcs Women Intervention'!AQ116^2,'Calcs Women Intervention'!AQ116^3,'Calcs Women Intervention'!N84,'Calcs Women Intervention'!N84^2,0,1),'Social care'!$BG$11:$BM$11))/(1+EXP(SUMPRODUCT(CHOOSE({1,2,3,4,5,6,7},'Calcs Women Intervention'!AQ116,'Calcs Women Intervention'!AQ116^2,'Calcs Women Intervention'!AQ116^3,'Calcs Women Intervention'!N84,'Calcs Women Intervention'!N84^2,0,1),'Social care'!$BG$11:$BM$11)))</f>
        <v>0.13058621789501618</v>
      </c>
      <c r="P106" s="67">
        <f>EXP(SUMPRODUCT(CHOOSE({1,2,3,4,5,6,7},'Calcs Women Intervention'!AR116,'Calcs Women Intervention'!AR116^2,'Calcs Women Intervention'!AR116^3,'Calcs Women Intervention'!O84,'Calcs Women Intervention'!O84^2,0,1),'Social care'!$BG$11:$BM$11))/(1+EXP(SUMPRODUCT(CHOOSE({1,2,3,4,5,6,7},'Calcs Women Intervention'!AR116,'Calcs Women Intervention'!AR116^2,'Calcs Women Intervention'!AR116^3,'Calcs Women Intervention'!O84,'Calcs Women Intervention'!O84^2,0,1),'Social care'!$BG$11:$BM$11)))</f>
        <v>0.13380787885663445</v>
      </c>
      <c r="Q106" s="67">
        <f>EXP(SUMPRODUCT(CHOOSE({1,2,3,4,5,6,7},'Calcs Women Intervention'!AS116,'Calcs Women Intervention'!AS116^2,'Calcs Women Intervention'!AS116^3,'Calcs Women Intervention'!P84,'Calcs Women Intervention'!P84^2,0,1),'Social care'!$BG$11:$BM$11))/(1+EXP(SUMPRODUCT(CHOOSE({1,2,3,4,5,6,7},'Calcs Women Intervention'!AS116,'Calcs Women Intervention'!AS116^2,'Calcs Women Intervention'!AS116^3,'Calcs Women Intervention'!P84,'Calcs Women Intervention'!P84^2,0,1),'Social care'!$BG$11:$BM$11)))</f>
        <v>0.13777561481028666</v>
      </c>
      <c r="R106" s="67">
        <f>EXP(SUMPRODUCT(CHOOSE({1,2,3,4,5,6,7},'Calcs Women Intervention'!AT116,'Calcs Women Intervention'!AT116^2,'Calcs Women Intervention'!AT116^3,'Calcs Women Intervention'!Q84,'Calcs Women Intervention'!Q84^2,0,1),'Social care'!$BG$11:$BM$11))/(1+EXP(SUMPRODUCT(CHOOSE({1,2,3,4,5,6,7},'Calcs Women Intervention'!AT116,'Calcs Women Intervention'!AT116^2,'Calcs Women Intervention'!AT116^3,'Calcs Women Intervention'!Q84,'Calcs Women Intervention'!Q84^2,0,1),'Social care'!$BG$11:$BM$11)))</f>
        <v>0.14252944628879327</v>
      </c>
      <c r="S106" s="67">
        <f>EXP(SUMPRODUCT(CHOOSE({1,2,3,4,5,6,7},'Calcs Women Intervention'!AU116,'Calcs Women Intervention'!AU116^2,'Calcs Women Intervention'!AU116^3,'Calcs Women Intervention'!R84,'Calcs Women Intervention'!R84^2,0,1),'Social care'!$BG$11:$BM$11))/(1+EXP(SUMPRODUCT(CHOOSE({1,2,3,4,5,6,7},'Calcs Women Intervention'!AU116,'Calcs Women Intervention'!AU116^2,'Calcs Women Intervention'!AU116^3,'Calcs Women Intervention'!R84,'Calcs Women Intervention'!R84^2,0,1),'Social care'!$BG$11:$BM$11)))</f>
        <v>0.1481179423468392</v>
      </c>
      <c r="T106" s="67">
        <f>EXP(SUMPRODUCT(CHOOSE({1,2,3,4,5,6,7},'Calcs Women Intervention'!AV116,'Calcs Women Intervention'!AV116^2,'Calcs Women Intervention'!AV116^3,'Calcs Women Intervention'!S84,'Calcs Women Intervention'!S84^2,0,1),'Social care'!$BG$11:$BM$11))/(1+EXP(SUMPRODUCT(CHOOSE({1,2,3,4,5,6,7},'Calcs Women Intervention'!AV116,'Calcs Women Intervention'!AV116^2,'Calcs Women Intervention'!AV116^3,'Calcs Women Intervention'!S84,'Calcs Women Intervention'!S84^2,0,1),'Social care'!$BG$11:$BM$11)))</f>
        <v>0.15459820037869923</v>
      </c>
      <c r="U106" s="67">
        <f>EXP(SUMPRODUCT(CHOOSE({1,2,3,4,5,6,7},'Calcs Women Intervention'!AW116,'Calcs Women Intervention'!AW116^2,'Calcs Women Intervention'!AW116^3,'Calcs Women Intervention'!T84,'Calcs Women Intervention'!T84^2,0,1),'Social care'!$BG$11:$BM$11))/(1+EXP(SUMPRODUCT(CHOOSE({1,2,3,4,5,6,7},'Calcs Women Intervention'!AW116,'Calcs Women Intervention'!AW116^2,'Calcs Women Intervention'!AW116^3,'Calcs Women Intervention'!T84,'Calcs Women Intervention'!T84^2,0,1),'Social care'!$BG$11:$BM$11)))</f>
        <v>0.1620357480108735</v>
      </c>
      <c r="V106" s="67">
        <f>EXP(SUMPRODUCT(CHOOSE({1,2,3,4,5,6,7},'Calcs Women Intervention'!AX116,'Calcs Women Intervention'!AX116^2,'Calcs Women Intervention'!AX116^3,'Calcs Women Intervention'!U84,'Calcs Women Intervention'!U84^2,0,1),'Social care'!$BG$11:$BM$11))/(1+EXP(SUMPRODUCT(CHOOSE({1,2,3,4,5,6,7},'Calcs Women Intervention'!AX116,'Calcs Women Intervention'!AX116^2,'Calcs Women Intervention'!AX116^3,'Calcs Women Intervention'!U84,'Calcs Women Intervention'!U84^2,0,1),'Social care'!$BG$11:$BM$11)))</f>
        <v>0.17050430161889629</v>
      </c>
      <c r="W106" s="67">
        <f>EXP(SUMPRODUCT(CHOOSE({1,2,3,4,5,6,7},'Calcs Women Intervention'!AY116,'Calcs Women Intervention'!AY116^2,'Calcs Women Intervention'!AY116^3,'Calcs Women Intervention'!V84,'Calcs Women Intervention'!V84^2,0,1),'Social care'!$BG$11:$BM$11))/(1+EXP(SUMPRODUCT(CHOOSE({1,2,3,4,5,6,7},'Calcs Women Intervention'!AY116,'Calcs Women Intervention'!AY116^2,'Calcs Women Intervention'!AY116^3,'Calcs Women Intervention'!V84,'Calcs Women Intervention'!V84^2,0,1),'Social care'!$BG$11:$BM$11)))</f>
        <v>0.18008530124209302</v>
      </c>
      <c r="X106" s="67">
        <f>EXP(SUMPRODUCT(CHOOSE({1,2,3,4,5,6,7},'Calcs Women Intervention'!AZ116,'Calcs Women Intervention'!AZ116^2,'Calcs Women Intervention'!AZ116^3,'Calcs Women Intervention'!W84,'Calcs Women Intervention'!W84^2,0,1),'Social care'!$BG$11:$BM$11))/(1+EXP(SUMPRODUCT(CHOOSE({1,2,3,4,5,6,7},'Calcs Women Intervention'!AZ116,'Calcs Women Intervention'!AZ116^2,'Calcs Women Intervention'!AZ116^3,'Calcs Women Intervention'!W84,'Calcs Women Intervention'!W84^2,0,1),'Social care'!$BG$11:$BM$11)))</f>
        <v>0.18919011149467152</v>
      </c>
      <c r="Y106" s="67">
        <f>EXP(SUMPRODUCT(CHOOSE({1,2,3,4,5,6,7},'Calcs Women Intervention'!BA116,'Calcs Women Intervention'!BA116^2,'Calcs Women Intervention'!BA116^3,'Calcs Women Intervention'!X84,'Calcs Women Intervention'!X84^2,0,1),'Social care'!$BG$11:$BM$11))/(1+EXP(SUMPRODUCT(CHOOSE({1,2,3,4,5,6,7},'Calcs Women Intervention'!BA116,'Calcs Women Intervention'!BA116^2,'Calcs Women Intervention'!BA116^3,'Calcs Women Intervention'!X84,'Calcs Women Intervention'!X84^2,0,1),'Social care'!$BG$11:$BM$11)))</f>
        <v>0.19767533140125784</v>
      </c>
      <c r="Z106" s="67">
        <f>EXP(SUMPRODUCT(CHOOSE({1,2,3,4,5,6,7},'Calcs Women Intervention'!BB116,'Calcs Women Intervention'!BB116^2,'Calcs Women Intervention'!BB116^3,'Calcs Women Intervention'!Y84,'Calcs Women Intervention'!Y84^2,0,1),'Social care'!$BG$11:$BM$11))/(1+EXP(SUMPRODUCT(CHOOSE({1,2,3,4,5,6,7},'Calcs Women Intervention'!BB116,'Calcs Women Intervention'!BB116^2,'Calcs Women Intervention'!BB116^3,'Calcs Women Intervention'!Y84,'Calcs Women Intervention'!Y84^2,0,1),'Social care'!$BG$11:$BM$11)))</f>
        <v>0.20721668031895199</v>
      </c>
      <c r="AA106" s="67">
        <f>EXP(SUMPRODUCT(CHOOSE({1,2,3,4,5,6,7},'Calcs Women Intervention'!BC116,'Calcs Women Intervention'!BC116^2,'Calcs Women Intervention'!BC116^3,'Calcs Women Intervention'!Z84,'Calcs Women Intervention'!Z84^2,0,1),'Social care'!$BG$11:$BM$11))/(1+EXP(SUMPRODUCT(CHOOSE({1,2,3,4,5,6,7},'Calcs Women Intervention'!BC116,'Calcs Women Intervention'!BC116^2,'Calcs Women Intervention'!BC116^3,'Calcs Women Intervention'!Z84,'Calcs Women Intervention'!Z84^2,0,1),'Social care'!$BG$11:$BM$11)))</f>
        <v>0.21789350833926791</v>
      </c>
      <c r="AB106" s="67">
        <f>EXP(SUMPRODUCT(CHOOSE({1,2,3,4,5,6,7},'Calcs Women Intervention'!BD116,'Calcs Women Intervention'!BD116^2,'Calcs Women Intervention'!BD116^3,'Calcs Women Intervention'!AA84,'Calcs Women Intervention'!AA84^2,0,1),'Social care'!$BG$11:$BM$11))/(1+EXP(SUMPRODUCT(CHOOSE({1,2,3,4,5,6,7},'Calcs Women Intervention'!BD116,'Calcs Women Intervention'!BD116^2,'Calcs Women Intervention'!BD116^3,'Calcs Women Intervention'!AA84,'Calcs Women Intervention'!AA84^2,0,1),'Social care'!$BG$11:$BM$11)))</f>
        <v>0.22979012553309294</v>
      </c>
      <c r="AE106" s="1">
        <v>8</v>
      </c>
      <c r="AF106" s="185"/>
      <c r="AG106" s="185">
        <f>D106*'Calcs Women Intervention'!D50*HCW_cost_year</f>
        <v>0</v>
      </c>
      <c r="AH106" s="185">
        <f>E106*'Calcs Women Intervention'!E50*HCW_cost_year</f>
        <v>0</v>
      </c>
      <c r="AI106" s="185">
        <f>F106*'Calcs Women Intervention'!F50*HCW_cost_year</f>
        <v>0</v>
      </c>
      <c r="AJ106" s="185">
        <f>G106*'Calcs Women Intervention'!G50*HCW_cost_year</f>
        <v>0</v>
      </c>
      <c r="AK106" s="185">
        <f>H106*'Calcs Women Intervention'!H50*HCW_cost_year</f>
        <v>0</v>
      </c>
      <c r="AL106" s="185">
        <f>I106*'Calcs Women Intervention'!I50*HCW_cost_year</f>
        <v>0</v>
      </c>
      <c r="AM106" s="185">
        <f>J106*'Calcs Women Intervention'!J50*HCW_cost_year</f>
        <v>0</v>
      </c>
      <c r="AN106" s="185">
        <f>K106*'Calcs Women Intervention'!K50*HCW_cost_year</f>
        <v>0</v>
      </c>
      <c r="AO106" s="185">
        <f>L106*'Calcs Women Intervention'!L50*HCW_cost_year</f>
        <v>0</v>
      </c>
      <c r="AP106" s="185">
        <f>M106*'Calcs Women Intervention'!M50*HCW_cost_year</f>
        <v>0</v>
      </c>
      <c r="AQ106" s="185">
        <f>N106*'Calcs Women Intervention'!N50*HCW_cost_year</f>
        <v>0</v>
      </c>
      <c r="AR106" s="185">
        <f>O106*'Calcs Women Intervention'!O50*HCW_cost_year</f>
        <v>0</v>
      </c>
      <c r="AS106" s="185">
        <f>P106*'Calcs Women Intervention'!P50*HCW_cost_year</f>
        <v>0</v>
      </c>
      <c r="AT106" s="185">
        <f>Q106*'Calcs Women Intervention'!Q50*HCW_cost_year</f>
        <v>0</v>
      </c>
      <c r="AU106" s="185">
        <f>R106*'Calcs Women Intervention'!R50*HCW_cost_year</f>
        <v>0</v>
      </c>
      <c r="AV106" s="185">
        <f>S106*'Calcs Women Intervention'!S50*HCW_cost_year</f>
        <v>0</v>
      </c>
      <c r="AW106" s="185">
        <f>T106*'Calcs Women Intervention'!T50*HCW_cost_year</f>
        <v>0</v>
      </c>
      <c r="AX106" s="185">
        <f>U106*'Calcs Women Intervention'!U50*HCW_cost_year</f>
        <v>0</v>
      </c>
      <c r="AY106" s="185">
        <f>V106*'Calcs Women Intervention'!V50*HCW_cost_year</f>
        <v>0</v>
      </c>
      <c r="AZ106" s="185">
        <f>W106*'Calcs Women Intervention'!W50*HCW_cost_year</f>
        <v>0</v>
      </c>
      <c r="BA106" s="185">
        <f>X106*'Calcs Women Intervention'!X50*HCW_cost_year</f>
        <v>0</v>
      </c>
      <c r="BB106" s="185">
        <f>Y106*'Calcs Women Intervention'!Y50*HCW_cost_year</f>
        <v>0</v>
      </c>
      <c r="BC106" s="185">
        <f>Z106*'Calcs Women Intervention'!Z50*HCW_cost_year</f>
        <v>0</v>
      </c>
      <c r="BD106" s="185">
        <f>AA106*'Calcs Women Intervention'!AA50*HCW_cost_year</f>
        <v>0</v>
      </c>
      <c r="BE106" s="185">
        <f>AB106*'Calcs Women Intervention'!AB50*HCW_cost_year</f>
        <v>0</v>
      </c>
    </row>
    <row r="107" spans="2:57" x14ac:dyDescent="0.3">
      <c r="B107" s="1">
        <v>9</v>
      </c>
      <c r="C107" s="67"/>
      <c r="D107" s="67"/>
      <c r="E107" s="67"/>
      <c r="F107" s="67"/>
      <c r="G107" s="67"/>
      <c r="H107" s="67"/>
      <c r="I107" s="67"/>
      <c r="J107" s="67"/>
      <c r="K107" s="67"/>
      <c r="L107" s="67">
        <f>EXP(SUMPRODUCT(CHOOSE({1,2,3,4,5,6,7},'Calcs Women Intervention'!AN117,'Calcs Women Intervention'!AN117^2,'Calcs Women Intervention'!AN117^3,'Calcs Women Intervention'!K85,'Calcs Women Intervention'!K85^2,0,1),'Social care'!$BG$11:$BM$11))/(1+EXP(SUMPRODUCT(CHOOSE({1,2,3,4,5,6,7},'Calcs Women Intervention'!AN117,'Calcs Women Intervention'!AN117^2,'Calcs Women Intervention'!AN117^3,'Calcs Women Intervention'!K85,'Calcs Women Intervention'!K85^2,0,1),'Social care'!$BG$11:$BM$11)))</f>
        <v>0.13798297405117083</v>
      </c>
      <c r="M107" s="67">
        <f>EXP(SUMPRODUCT(CHOOSE({1,2,3,4,5,6,7},'Calcs Women Intervention'!AO117,'Calcs Women Intervention'!AO117^2,'Calcs Women Intervention'!AO117^3,'Calcs Women Intervention'!L85,'Calcs Women Intervention'!L85^2,0,1),'Social care'!$BG$11:$BM$11))/(1+EXP(SUMPRODUCT(CHOOSE({1,2,3,4,5,6,7},'Calcs Women Intervention'!AO117,'Calcs Women Intervention'!AO117^2,'Calcs Women Intervention'!AO117^3,'Calcs Women Intervention'!L85,'Calcs Women Intervention'!L85^2,0,1),'Social care'!$BG$11:$BM$11)))</f>
        <v>0.12601759758485764</v>
      </c>
      <c r="N107" s="67">
        <f>EXP(SUMPRODUCT(CHOOSE({1,2,3,4,5,6,7},'Calcs Women Intervention'!AP117,'Calcs Women Intervention'!AP117^2,'Calcs Women Intervention'!AP117^3,'Calcs Women Intervention'!M85,'Calcs Women Intervention'!M85^2,0,1),'Social care'!$BG$11:$BM$11))/(1+EXP(SUMPRODUCT(CHOOSE({1,2,3,4,5,6,7},'Calcs Women Intervention'!AP117,'Calcs Women Intervention'!AP117^2,'Calcs Women Intervention'!AP117^3,'Calcs Women Intervention'!M85,'Calcs Women Intervention'!M85^2,0,1),'Social care'!$BG$11:$BM$11)))</f>
        <v>0.12626376907913231</v>
      </c>
      <c r="O107" s="67">
        <f>EXP(SUMPRODUCT(CHOOSE({1,2,3,4,5,6,7},'Calcs Women Intervention'!AQ117,'Calcs Women Intervention'!AQ117^2,'Calcs Women Intervention'!AQ117^3,'Calcs Women Intervention'!N85,'Calcs Women Intervention'!N85^2,0,1),'Social care'!$BG$11:$BM$11))/(1+EXP(SUMPRODUCT(CHOOSE({1,2,3,4,5,6,7},'Calcs Women Intervention'!AQ117,'Calcs Women Intervention'!AQ117^2,'Calcs Women Intervention'!AQ117^3,'Calcs Women Intervention'!N85,'Calcs Women Intervention'!N85^2,0,1),'Social care'!$BG$11:$BM$11)))</f>
        <v>0.12807915497186764</v>
      </c>
      <c r="P107" s="67">
        <f>EXP(SUMPRODUCT(CHOOSE({1,2,3,4,5,6,7},'Calcs Women Intervention'!AR117,'Calcs Women Intervention'!AR117^2,'Calcs Women Intervention'!AR117^3,'Calcs Women Intervention'!O85,'Calcs Women Intervention'!O85^2,0,1),'Social care'!$BG$11:$BM$11))/(1+EXP(SUMPRODUCT(CHOOSE({1,2,3,4,5,6,7},'Calcs Women Intervention'!AR117,'Calcs Women Intervention'!AR117^2,'Calcs Women Intervention'!AR117^3,'Calcs Women Intervention'!O85,'Calcs Women Intervention'!O85^2,0,1),'Social care'!$BG$11:$BM$11)))</f>
        <v>0.13058621789501618</v>
      </c>
      <c r="Q107" s="67">
        <f>EXP(SUMPRODUCT(CHOOSE({1,2,3,4,5,6,7},'Calcs Women Intervention'!AS117,'Calcs Women Intervention'!AS117^2,'Calcs Women Intervention'!AS117^3,'Calcs Women Intervention'!P85,'Calcs Women Intervention'!P85^2,0,1),'Social care'!$BG$11:$BM$11))/(1+EXP(SUMPRODUCT(CHOOSE({1,2,3,4,5,6,7},'Calcs Women Intervention'!AS117,'Calcs Women Intervention'!AS117^2,'Calcs Women Intervention'!AS117^3,'Calcs Women Intervention'!P85,'Calcs Women Intervention'!P85^2,0,1),'Social care'!$BG$11:$BM$11)))</f>
        <v>0.13380787885663445</v>
      </c>
      <c r="R107" s="67">
        <f>EXP(SUMPRODUCT(CHOOSE({1,2,3,4,5,6,7},'Calcs Women Intervention'!AT117,'Calcs Women Intervention'!AT117^2,'Calcs Women Intervention'!AT117^3,'Calcs Women Intervention'!Q85,'Calcs Women Intervention'!Q85^2,0,1),'Social care'!$BG$11:$BM$11))/(1+EXP(SUMPRODUCT(CHOOSE({1,2,3,4,5,6,7},'Calcs Women Intervention'!AT117,'Calcs Women Intervention'!AT117^2,'Calcs Women Intervention'!AT117^3,'Calcs Women Intervention'!Q85,'Calcs Women Intervention'!Q85^2,0,1),'Social care'!$BG$11:$BM$11)))</f>
        <v>0.13777561481028666</v>
      </c>
      <c r="S107" s="67">
        <f>EXP(SUMPRODUCT(CHOOSE({1,2,3,4,5,6,7},'Calcs Women Intervention'!AU117,'Calcs Women Intervention'!AU117^2,'Calcs Women Intervention'!AU117^3,'Calcs Women Intervention'!R85,'Calcs Women Intervention'!R85^2,0,1),'Social care'!$BG$11:$BM$11))/(1+EXP(SUMPRODUCT(CHOOSE({1,2,3,4,5,6,7},'Calcs Women Intervention'!AU117,'Calcs Women Intervention'!AU117^2,'Calcs Women Intervention'!AU117^3,'Calcs Women Intervention'!R85,'Calcs Women Intervention'!R85^2,0,1),'Social care'!$BG$11:$BM$11)))</f>
        <v>0.14252944628879327</v>
      </c>
      <c r="T107" s="67">
        <f>EXP(SUMPRODUCT(CHOOSE({1,2,3,4,5,6,7},'Calcs Women Intervention'!AV117,'Calcs Women Intervention'!AV117^2,'Calcs Women Intervention'!AV117^3,'Calcs Women Intervention'!S85,'Calcs Women Intervention'!S85^2,0,1),'Social care'!$BG$11:$BM$11))/(1+EXP(SUMPRODUCT(CHOOSE({1,2,3,4,5,6,7},'Calcs Women Intervention'!AV117,'Calcs Women Intervention'!AV117^2,'Calcs Women Intervention'!AV117^3,'Calcs Women Intervention'!S85,'Calcs Women Intervention'!S85^2,0,1),'Social care'!$BG$11:$BM$11)))</f>
        <v>0.1481179423468392</v>
      </c>
      <c r="U107" s="67">
        <f>EXP(SUMPRODUCT(CHOOSE({1,2,3,4,5,6,7},'Calcs Women Intervention'!AW117,'Calcs Women Intervention'!AW117^2,'Calcs Women Intervention'!AW117^3,'Calcs Women Intervention'!T85,'Calcs Women Intervention'!T85^2,0,1),'Social care'!$BG$11:$BM$11))/(1+EXP(SUMPRODUCT(CHOOSE({1,2,3,4,5,6,7},'Calcs Women Intervention'!AW117,'Calcs Women Intervention'!AW117^2,'Calcs Women Intervention'!AW117^3,'Calcs Women Intervention'!T85,'Calcs Women Intervention'!T85^2,0,1),'Social care'!$BG$11:$BM$11)))</f>
        <v>0.15459820037869923</v>
      </c>
      <c r="V107" s="67">
        <f>EXP(SUMPRODUCT(CHOOSE({1,2,3,4,5,6,7},'Calcs Women Intervention'!AX117,'Calcs Women Intervention'!AX117^2,'Calcs Women Intervention'!AX117^3,'Calcs Women Intervention'!U85,'Calcs Women Intervention'!U85^2,0,1),'Social care'!$BG$11:$BM$11))/(1+EXP(SUMPRODUCT(CHOOSE({1,2,3,4,5,6,7},'Calcs Women Intervention'!AX117,'Calcs Women Intervention'!AX117^2,'Calcs Women Intervention'!AX117^3,'Calcs Women Intervention'!U85,'Calcs Women Intervention'!U85^2,0,1),'Social care'!$BG$11:$BM$11)))</f>
        <v>0.1620357480108735</v>
      </c>
      <c r="W107" s="67">
        <f>EXP(SUMPRODUCT(CHOOSE({1,2,3,4,5,6,7},'Calcs Women Intervention'!AY117,'Calcs Women Intervention'!AY117^2,'Calcs Women Intervention'!AY117^3,'Calcs Women Intervention'!V85,'Calcs Women Intervention'!V85^2,0,1),'Social care'!$BG$11:$BM$11))/(1+EXP(SUMPRODUCT(CHOOSE({1,2,3,4,5,6,7},'Calcs Women Intervention'!AY117,'Calcs Women Intervention'!AY117^2,'Calcs Women Intervention'!AY117^3,'Calcs Women Intervention'!V85,'Calcs Women Intervention'!V85^2,0,1),'Social care'!$BG$11:$BM$11)))</f>
        <v>0.17050430161889629</v>
      </c>
      <c r="X107" s="67">
        <f>EXP(SUMPRODUCT(CHOOSE({1,2,3,4,5,6,7},'Calcs Women Intervention'!AZ117,'Calcs Women Intervention'!AZ117^2,'Calcs Women Intervention'!AZ117^3,'Calcs Women Intervention'!W85,'Calcs Women Intervention'!W85^2,0,1),'Social care'!$BG$11:$BM$11))/(1+EXP(SUMPRODUCT(CHOOSE({1,2,3,4,5,6,7},'Calcs Women Intervention'!AZ117,'Calcs Women Intervention'!AZ117^2,'Calcs Women Intervention'!AZ117^3,'Calcs Women Intervention'!W85,'Calcs Women Intervention'!W85^2,0,1),'Social care'!$BG$11:$BM$11)))</f>
        <v>0.18008530124209302</v>
      </c>
      <c r="Y107" s="67">
        <f>EXP(SUMPRODUCT(CHOOSE({1,2,3,4,5,6,7},'Calcs Women Intervention'!BA117,'Calcs Women Intervention'!BA117^2,'Calcs Women Intervention'!BA117^3,'Calcs Women Intervention'!X85,'Calcs Women Intervention'!X85^2,0,1),'Social care'!$BG$11:$BM$11))/(1+EXP(SUMPRODUCT(CHOOSE({1,2,3,4,5,6,7},'Calcs Women Intervention'!BA117,'Calcs Women Intervention'!BA117^2,'Calcs Women Intervention'!BA117^3,'Calcs Women Intervention'!X85,'Calcs Women Intervention'!X85^2,0,1),'Social care'!$BG$11:$BM$11)))</f>
        <v>0.18919011149467152</v>
      </c>
      <c r="Z107" s="67">
        <f>EXP(SUMPRODUCT(CHOOSE({1,2,3,4,5,6,7},'Calcs Women Intervention'!BB117,'Calcs Women Intervention'!BB117^2,'Calcs Women Intervention'!BB117^3,'Calcs Women Intervention'!Y85,'Calcs Women Intervention'!Y85^2,0,1),'Social care'!$BG$11:$BM$11))/(1+EXP(SUMPRODUCT(CHOOSE({1,2,3,4,5,6,7},'Calcs Women Intervention'!BB117,'Calcs Women Intervention'!BB117^2,'Calcs Women Intervention'!BB117^3,'Calcs Women Intervention'!Y85,'Calcs Women Intervention'!Y85^2,0,1),'Social care'!$BG$11:$BM$11)))</f>
        <v>0.19767533140125784</v>
      </c>
      <c r="AA107" s="67">
        <f>EXP(SUMPRODUCT(CHOOSE({1,2,3,4,5,6,7},'Calcs Women Intervention'!BC117,'Calcs Women Intervention'!BC117^2,'Calcs Women Intervention'!BC117^3,'Calcs Women Intervention'!Z85,'Calcs Women Intervention'!Z85^2,0,1),'Social care'!$BG$11:$BM$11))/(1+EXP(SUMPRODUCT(CHOOSE({1,2,3,4,5,6,7},'Calcs Women Intervention'!BC117,'Calcs Women Intervention'!BC117^2,'Calcs Women Intervention'!BC117^3,'Calcs Women Intervention'!Z85,'Calcs Women Intervention'!Z85^2,0,1),'Social care'!$BG$11:$BM$11)))</f>
        <v>0.20721668031895199</v>
      </c>
      <c r="AB107" s="67">
        <f>EXP(SUMPRODUCT(CHOOSE({1,2,3,4,5,6,7},'Calcs Women Intervention'!BD117,'Calcs Women Intervention'!BD117^2,'Calcs Women Intervention'!BD117^3,'Calcs Women Intervention'!AA85,'Calcs Women Intervention'!AA85^2,0,1),'Social care'!$BG$11:$BM$11))/(1+EXP(SUMPRODUCT(CHOOSE({1,2,3,4,5,6,7},'Calcs Women Intervention'!BD117,'Calcs Women Intervention'!BD117^2,'Calcs Women Intervention'!BD117^3,'Calcs Women Intervention'!AA85,'Calcs Women Intervention'!AA85^2,0,1),'Social care'!$BG$11:$BM$11)))</f>
        <v>0.21789350833926791</v>
      </c>
      <c r="AE107" s="1">
        <v>9</v>
      </c>
      <c r="AF107" s="185"/>
      <c r="AG107" s="185">
        <f>D107*'Calcs Women Intervention'!D51*HCW_cost_year</f>
        <v>0</v>
      </c>
      <c r="AH107" s="185">
        <f>E107*'Calcs Women Intervention'!E51*HCW_cost_year</f>
        <v>0</v>
      </c>
      <c r="AI107" s="185">
        <f>F107*'Calcs Women Intervention'!F51*HCW_cost_year</f>
        <v>0</v>
      </c>
      <c r="AJ107" s="185">
        <f>G107*'Calcs Women Intervention'!G51*HCW_cost_year</f>
        <v>0</v>
      </c>
      <c r="AK107" s="185">
        <f>H107*'Calcs Women Intervention'!H51*HCW_cost_year</f>
        <v>0</v>
      </c>
      <c r="AL107" s="185">
        <f>I107*'Calcs Women Intervention'!I51*HCW_cost_year</f>
        <v>0</v>
      </c>
      <c r="AM107" s="185">
        <f>J107*'Calcs Women Intervention'!J51*HCW_cost_year</f>
        <v>0</v>
      </c>
      <c r="AN107" s="185">
        <f>K107*'Calcs Women Intervention'!K51*HCW_cost_year</f>
        <v>0</v>
      </c>
      <c r="AO107" s="185">
        <f>L107*'Calcs Women Intervention'!L51*HCW_cost_year</f>
        <v>0</v>
      </c>
      <c r="AP107" s="185">
        <f>M107*'Calcs Women Intervention'!M51*HCW_cost_year</f>
        <v>0</v>
      </c>
      <c r="AQ107" s="185">
        <f>N107*'Calcs Women Intervention'!N51*HCW_cost_year</f>
        <v>0</v>
      </c>
      <c r="AR107" s="185">
        <f>O107*'Calcs Women Intervention'!O51*HCW_cost_year</f>
        <v>0</v>
      </c>
      <c r="AS107" s="185">
        <f>P107*'Calcs Women Intervention'!P51*HCW_cost_year</f>
        <v>0</v>
      </c>
      <c r="AT107" s="185">
        <f>Q107*'Calcs Women Intervention'!Q51*HCW_cost_year</f>
        <v>0</v>
      </c>
      <c r="AU107" s="185">
        <f>R107*'Calcs Women Intervention'!R51*HCW_cost_year</f>
        <v>0</v>
      </c>
      <c r="AV107" s="185">
        <f>S107*'Calcs Women Intervention'!S51*HCW_cost_year</f>
        <v>0</v>
      </c>
      <c r="AW107" s="185">
        <f>T107*'Calcs Women Intervention'!T51*HCW_cost_year</f>
        <v>0</v>
      </c>
      <c r="AX107" s="185">
        <f>U107*'Calcs Women Intervention'!U51*HCW_cost_year</f>
        <v>0</v>
      </c>
      <c r="AY107" s="185">
        <f>V107*'Calcs Women Intervention'!V51*HCW_cost_year</f>
        <v>0</v>
      </c>
      <c r="AZ107" s="185">
        <f>W107*'Calcs Women Intervention'!W51*HCW_cost_year</f>
        <v>0</v>
      </c>
      <c r="BA107" s="185">
        <f>X107*'Calcs Women Intervention'!X51*HCW_cost_year</f>
        <v>0</v>
      </c>
      <c r="BB107" s="185">
        <f>Y107*'Calcs Women Intervention'!Y51*HCW_cost_year</f>
        <v>0</v>
      </c>
      <c r="BC107" s="185">
        <f>Z107*'Calcs Women Intervention'!Z51*HCW_cost_year</f>
        <v>0</v>
      </c>
      <c r="BD107" s="185">
        <f>AA107*'Calcs Women Intervention'!AA51*HCW_cost_year</f>
        <v>0</v>
      </c>
      <c r="BE107" s="185">
        <f>AB107*'Calcs Women Intervention'!AB51*HCW_cost_year</f>
        <v>0</v>
      </c>
    </row>
    <row r="108" spans="2:57" x14ac:dyDescent="0.3">
      <c r="B108" s="1">
        <v>10</v>
      </c>
      <c r="C108" s="67"/>
      <c r="D108" s="67"/>
      <c r="E108" s="67"/>
      <c r="F108" s="67"/>
      <c r="G108" s="67"/>
      <c r="H108" s="67"/>
      <c r="I108" s="67"/>
      <c r="J108" s="67"/>
      <c r="K108" s="67"/>
      <c r="L108" s="67"/>
      <c r="M108" s="67">
        <f>EXP(SUMPRODUCT(CHOOSE({1,2,3,4,5,6,7},'Calcs Women Intervention'!AO118,'Calcs Women Intervention'!AO118^2,'Calcs Women Intervention'!AO118^3,'Calcs Women Intervention'!L86,'Calcs Women Intervention'!L86^2,0,1),'Social care'!$BG$11:$BM$11))/(1+EXP(SUMPRODUCT(CHOOSE({1,2,3,4,5,6,7},'Calcs Women Intervention'!AO118,'Calcs Women Intervention'!AO118^2,'Calcs Women Intervention'!AO118^3,'Calcs Women Intervention'!L86,'Calcs Women Intervention'!L86^2,0,1),'Social care'!$BG$11:$BM$11)))</f>
        <v>0.13798297405117083</v>
      </c>
      <c r="N108" s="67">
        <f>EXP(SUMPRODUCT(CHOOSE({1,2,3,4,5,6,7},'Calcs Women Intervention'!AP118,'Calcs Women Intervention'!AP118^2,'Calcs Women Intervention'!AP118^3,'Calcs Women Intervention'!M86,'Calcs Women Intervention'!M86^2,0,1),'Social care'!$BG$11:$BM$11))/(1+EXP(SUMPRODUCT(CHOOSE({1,2,3,4,5,6,7},'Calcs Women Intervention'!AP118,'Calcs Women Intervention'!AP118^2,'Calcs Women Intervention'!AP118^3,'Calcs Women Intervention'!M86,'Calcs Women Intervention'!M86^2,0,1),'Social care'!$BG$11:$BM$11)))</f>
        <v>0.12601759758485764</v>
      </c>
      <c r="O108" s="67">
        <f>EXP(SUMPRODUCT(CHOOSE({1,2,3,4,5,6,7},'Calcs Women Intervention'!AQ118,'Calcs Women Intervention'!AQ118^2,'Calcs Women Intervention'!AQ118^3,'Calcs Women Intervention'!N86,'Calcs Women Intervention'!N86^2,0,1),'Social care'!$BG$11:$BM$11))/(1+EXP(SUMPRODUCT(CHOOSE({1,2,3,4,5,6,7},'Calcs Women Intervention'!AQ118,'Calcs Women Intervention'!AQ118^2,'Calcs Women Intervention'!AQ118^3,'Calcs Women Intervention'!N86,'Calcs Women Intervention'!N86^2,0,1),'Social care'!$BG$11:$BM$11)))</f>
        <v>0.12626376907913231</v>
      </c>
      <c r="P108" s="67">
        <f>EXP(SUMPRODUCT(CHOOSE({1,2,3,4,5,6,7},'Calcs Women Intervention'!AR118,'Calcs Women Intervention'!AR118^2,'Calcs Women Intervention'!AR118^3,'Calcs Women Intervention'!O86,'Calcs Women Intervention'!O86^2,0,1),'Social care'!$BG$11:$BM$11))/(1+EXP(SUMPRODUCT(CHOOSE({1,2,3,4,5,6,7},'Calcs Women Intervention'!AR118,'Calcs Women Intervention'!AR118^2,'Calcs Women Intervention'!AR118^3,'Calcs Women Intervention'!O86,'Calcs Women Intervention'!O86^2,0,1),'Social care'!$BG$11:$BM$11)))</f>
        <v>0.12807915497186764</v>
      </c>
      <c r="Q108" s="67">
        <f>EXP(SUMPRODUCT(CHOOSE({1,2,3,4,5,6,7},'Calcs Women Intervention'!AS118,'Calcs Women Intervention'!AS118^2,'Calcs Women Intervention'!AS118^3,'Calcs Women Intervention'!P86,'Calcs Women Intervention'!P86^2,0,1),'Social care'!$BG$11:$BM$11))/(1+EXP(SUMPRODUCT(CHOOSE({1,2,3,4,5,6,7},'Calcs Women Intervention'!AS118,'Calcs Women Intervention'!AS118^2,'Calcs Women Intervention'!AS118^3,'Calcs Women Intervention'!P86,'Calcs Women Intervention'!P86^2,0,1),'Social care'!$BG$11:$BM$11)))</f>
        <v>0.13058621789501618</v>
      </c>
      <c r="R108" s="67">
        <f>EXP(SUMPRODUCT(CHOOSE({1,2,3,4,5,6,7},'Calcs Women Intervention'!AT118,'Calcs Women Intervention'!AT118^2,'Calcs Women Intervention'!AT118^3,'Calcs Women Intervention'!Q86,'Calcs Women Intervention'!Q86^2,0,1),'Social care'!$BG$11:$BM$11))/(1+EXP(SUMPRODUCT(CHOOSE({1,2,3,4,5,6,7},'Calcs Women Intervention'!AT118,'Calcs Women Intervention'!AT118^2,'Calcs Women Intervention'!AT118^3,'Calcs Women Intervention'!Q86,'Calcs Women Intervention'!Q86^2,0,1),'Social care'!$BG$11:$BM$11)))</f>
        <v>0.13380787885663445</v>
      </c>
      <c r="S108" s="67">
        <f>EXP(SUMPRODUCT(CHOOSE({1,2,3,4,5,6,7},'Calcs Women Intervention'!AU118,'Calcs Women Intervention'!AU118^2,'Calcs Women Intervention'!AU118^3,'Calcs Women Intervention'!R86,'Calcs Women Intervention'!R86^2,0,1),'Social care'!$BG$11:$BM$11))/(1+EXP(SUMPRODUCT(CHOOSE({1,2,3,4,5,6,7},'Calcs Women Intervention'!AU118,'Calcs Women Intervention'!AU118^2,'Calcs Women Intervention'!AU118^3,'Calcs Women Intervention'!R86,'Calcs Women Intervention'!R86^2,0,1),'Social care'!$BG$11:$BM$11)))</f>
        <v>0.13777561481028666</v>
      </c>
      <c r="T108" s="67">
        <f>EXP(SUMPRODUCT(CHOOSE({1,2,3,4,5,6,7},'Calcs Women Intervention'!AV118,'Calcs Women Intervention'!AV118^2,'Calcs Women Intervention'!AV118^3,'Calcs Women Intervention'!S86,'Calcs Women Intervention'!S86^2,0,1),'Social care'!$BG$11:$BM$11))/(1+EXP(SUMPRODUCT(CHOOSE({1,2,3,4,5,6,7},'Calcs Women Intervention'!AV118,'Calcs Women Intervention'!AV118^2,'Calcs Women Intervention'!AV118^3,'Calcs Women Intervention'!S86,'Calcs Women Intervention'!S86^2,0,1),'Social care'!$BG$11:$BM$11)))</f>
        <v>0.14252944628879327</v>
      </c>
      <c r="U108" s="67">
        <f>EXP(SUMPRODUCT(CHOOSE({1,2,3,4,5,6,7},'Calcs Women Intervention'!AW118,'Calcs Women Intervention'!AW118^2,'Calcs Women Intervention'!AW118^3,'Calcs Women Intervention'!T86,'Calcs Women Intervention'!T86^2,0,1),'Social care'!$BG$11:$BM$11))/(1+EXP(SUMPRODUCT(CHOOSE({1,2,3,4,5,6,7},'Calcs Women Intervention'!AW118,'Calcs Women Intervention'!AW118^2,'Calcs Women Intervention'!AW118^3,'Calcs Women Intervention'!T86,'Calcs Women Intervention'!T86^2,0,1),'Social care'!$BG$11:$BM$11)))</f>
        <v>0.1481179423468392</v>
      </c>
      <c r="V108" s="67">
        <f>EXP(SUMPRODUCT(CHOOSE({1,2,3,4,5,6,7},'Calcs Women Intervention'!AX118,'Calcs Women Intervention'!AX118^2,'Calcs Women Intervention'!AX118^3,'Calcs Women Intervention'!U86,'Calcs Women Intervention'!U86^2,0,1),'Social care'!$BG$11:$BM$11))/(1+EXP(SUMPRODUCT(CHOOSE({1,2,3,4,5,6,7},'Calcs Women Intervention'!AX118,'Calcs Women Intervention'!AX118^2,'Calcs Women Intervention'!AX118^3,'Calcs Women Intervention'!U86,'Calcs Women Intervention'!U86^2,0,1),'Social care'!$BG$11:$BM$11)))</f>
        <v>0.15459820037869923</v>
      </c>
      <c r="W108" s="67">
        <f>EXP(SUMPRODUCT(CHOOSE({1,2,3,4,5,6,7},'Calcs Women Intervention'!AY118,'Calcs Women Intervention'!AY118^2,'Calcs Women Intervention'!AY118^3,'Calcs Women Intervention'!V86,'Calcs Women Intervention'!V86^2,0,1),'Social care'!$BG$11:$BM$11))/(1+EXP(SUMPRODUCT(CHOOSE({1,2,3,4,5,6,7},'Calcs Women Intervention'!AY118,'Calcs Women Intervention'!AY118^2,'Calcs Women Intervention'!AY118^3,'Calcs Women Intervention'!V86,'Calcs Women Intervention'!V86^2,0,1),'Social care'!$BG$11:$BM$11)))</f>
        <v>0.1620357480108735</v>
      </c>
      <c r="X108" s="67">
        <f>EXP(SUMPRODUCT(CHOOSE({1,2,3,4,5,6,7},'Calcs Women Intervention'!AZ118,'Calcs Women Intervention'!AZ118^2,'Calcs Women Intervention'!AZ118^3,'Calcs Women Intervention'!W86,'Calcs Women Intervention'!W86^2,0,1),'Social care'!$BG$11:$BM$11))/(1+EXP(SUMPRODUCT(CHOOSE({1,2,3,4,5,6,7},'Calcs Women Intervention'!AZ118,'Calcs Women Intervention'!AZ118^2,'Calcs Women Intervention'!AZ118^3,'Calcs Women Intervention'!W86,'Calcs Women Intervention'!W86^2,0,1),'Social care'!$BG$11:$BM$11)))</f>
        <v>0.17050430161889629</v>
      </c>
      <c r="Y108" s="67">
        <f>EXP(SUMPRODUCT(CHOOSE({1,2,3,4,5,6,7},'Calcs Women Intervention'!BA118,'Calcs Women Intervention'!BA118^2,'Calcs Women Intervention'!BA118^3,'Calcs Women Intervention'!X86,'Calcs Women Intervention'!X86^2,0,1),'Social care'!$BG$11:$BM$11))/(1+EXP(SUMPRODUCT(CHOOSE({1,2,3,4,5,6,7},'Calcs Women Intervention'!BA118,'Calcs Women Intervention'!BA118^2,'Calcs Women Intervention'!BA118^3,'Calcs Women Intervention'!X86,'Calcs Women Intervention'!X86^2,0,1),'Social care'!$BG$11:$BM$11)))</f>
        <v>0.18008530124209302</v>
      </c>
      <c r="Z108" s="67">
        <f>EXP(SUMPRODUCT(CHOOSE({1,2,3,4,5,6,7},'Calcs Women Intervention'!BB118,'Calcs Women Intervention'!BB118^2,'Calcs Women Intervention'!BB118^3,'Calcs Women Intervention'!Y86,'Calcs Women Intervention'!Y86^2,0,1),'Social care'!$BG$11:$BM$11))/(1+EXP(SUMPRODUCT(CHOOSE({1,2,3,4,5,6,7},'Calcs Women Intervention'!BB118,'Calcs Women Intervention'!BB118^2,'Calcs Women Intervention'!BB118^3,'Calcs Women Intervention'!Y86,'Calcs Women Intervention'!Y86^2,0,1),'Social care'!$BG$11:$BM$11)))</f>
        <v>0.18919011149467152</v>
      </c>
      <c r="AA108" s="67">
        <f>EXP(SUMPRODUCT(CHOOSE({1,2,3,4,5,6,7},'Calcs Women Intervention'!BC118,'Calcs Women Intervention'!BC118^2,'Calcs Women Intervention'!BC118^3,'Calcs Women Intervention'!Z86,'Calcs Women Intervention'!Z86^2,0,1),'Social care'!$BG$11:$BM$11))/(1+EXP(SUMPRODUCT(CHOOSE({1,2,3,4,5,6,7},'Calcs Women Intervention'!BC118,'Calcs Women Intervention'!BC118^2,'Calcs Women Intervention'!BC118^3,'Calcs Women Intervention'!Z86,'Calcs Women Intervention'!Z86^2,0,1),'Social care'!$BG$11:$BM$11)))</f>
        <v>0.19767533140125784</v>
      </c>
      <c r="AB108" s="67">
        <f>EXP(SUMPRODUCT(CHOOSE({1,2,3,4,5,6,7},'Calcs Women Intervention'!BD118,'Calcs Women Intervention'!BD118^2,'Calcs Women Intervention'!BD118^3,'Calcs Women Intervention'!AA86,'Calcs Women Intervention'!AA86^2,0,1),'Social care'!$BG$11:$BM$11))/(1+EXP(SUMPRODUCT(CHOOSE({1,2,3,4,5,6,7},'Calcs Women Intervention'!BD118,'Calcs Women Intervention'!BD118^2,'Calcs Women Intervention'!BD118^3,'Calcs Women Intervention'!AA86,'Calcs Women Intervention'!AA86^2,0,1),'Social care'!$BG$11:$BM$11)))</f>
        <v>0.20721668031895199</v>
      </c>
      <c r="AE108" s="1">
        <v>10</v>
      </c>
      <c r="AF108" s="185"/>
      <c r="AG108" s="185">
        <f>D108*'Calcs Women Intervention'!D52*HCW_cost_year</f>
        <v>0</v>
      </c>
      <c r="AH108" s="185">
        <f>E108*'Calcs Women Intervention'!E52*HCW_cost_year</f>
        <v>0</v>
      </c>
      <c r="AI108" s="185">
        <f>F108*'Calcs Women Intervention'!F52*HCW_cost_year</f>
        <v>0</v>
      </c>
      <c r="AJ108" s="185">
        <f>G108*'Calcs Women Intervention'!G52*HCW_cost_year</f>
        <v>0</v>
      </c>
      <c r="AK108" s="185">
        <f>H108*'Calcs Women Intervention'!H52*HCW_cost_year</f>
        <v>0</v>
      </c>
      <c r="AL108" s="185">
        <f>I108*'Calcs Women Intervention'!I52*HCW_cost_year</f>
        <v>0</v>
      </c>
      <c r="AM108" s="185">
        <f>J108*'Calcs Women Intervention'!J52*HCW_cost_year</f>
        <v>0</v>
      </c>
      <c r="AN108" s="185">
        <f>K108*'Calcs Women Intervention'!K52*HCW_cost_year</f>
        <v>0</v>
      </c>
      <c r="AO108" s="185">
        <f>L108*'Calcs Women Intervention'!L52*HCW_cost_year</f>
        <v>0</v>
      </c>
      <c r="AP108" s="185">
        <f>M108*'Calcs Women Intervention'!M52*HCW_cost_year</f>
        <v>0</v>
      </c>
      <c r="AQ108" s="185">
        <f>N108*'Calcs Women Intervention'!N52*HCW_cost_year</f>
        <v>0</v>
      </c>
      <c r="AR108" s="185">
        <f>O108*'Calcs Women Intervention'!O52*HCW_cost_year</f>
        <v>0</v>
      </c>
      <c r="AS108" s="185">
        <f>P108*'Calcs Women Intervention'!P52*HCW_cost_year</f>
        <v>0</v>
      </c>
      <c r="AT108" s="185">
        <f>Q108*'Calcs Women Intervention'!Q52*HCW_cost_year</f>
        <v>0</v>
      </c>
      <c r="AU108" s="185">
        <f>R108*'Calcs Women Intervention'!R52*HCW_cost_year</f>
        <v>0</v>
      </c>
      <c r="AV108" s="185">
        <f>S108*'Calcs Women Intervention'!S52*HCW_cost_year</f>
        <v>0</v>
      </c>
      <c r="AW108" s="185">
        <f>T108*'Calcs Women Intervention'!T52*HCW_cost_year</f>
        <v>0</v>
      </c>
      <c r="AX108" s="185">
        <f>U108*'Calcs Women Intervention'!U52*HCW_cost_year</f>
        <v>0</v>
      </c>
      <c r="AY108" s="185">
        <f>V108*'Calcs Women Intervention'!V52*HCW_cost_year</f>
        <v>0</v>
      </c>
      <c r="AZ108" s="185">
        <f>W108*'Calcs Women Intervention'!W52*HCW_cost_year</f>
        <v>0</v>
      </c>
      <c r="BA108" s="185">
        <f>X108*'Calcs Women Intervention'!X52*HCW_cost_year</f>
        <v>0</v>
      </c>
      <c r="BB108" s="185">
        <f>Y108*'Calcs Women Intervention'!Y52*HCW_cost_year</f>
        <v>0</v>
      </c>
      <c r="BC108" s="185">
        <f>Z108*'Calcs Women Intervention'!Z52*HCW_cost_year</f>
        <v>0</v>
      </c>
      <c r="BD108" s="185">
        <f>AA108*'Calcs Women Intervention'!AA52*HCW_cost_year</f>
        <v>0</v>
      </c>
      <c r="BE108" s="185">
        <f>AB108*'Calcs Women Intervention'!AB52*HCW_cost_year</f>
        <v>0</v>
      </c>
    </row>
    <row r="109" spans="2:57" x14ac:dyDescent="0.3">
      <c r="B109" s="1">
        <v>11</v>
      </c>
      <c r="C109" s="67"/>
      <c r="D109" s="67"/>
      <c r="E109" s="67"/>
      <c r="F109" s="67"/>
      <c r="G109" s="67"/>
      <c r="H109" s="67"/>
      <c r="I109" s="67"/>
      <c r="J109" s="67"/>
      <c r="K109" s="67"/>
      <c r="L109" s="67"/>
      <c r="M109" s="67"/>
      <c r="N109" s="67">
        <f>EXP(SUMPRODUCT(CHOOSE({1,2,3,4,5,6,7},'Calcs Women Intervention'!AP119,'Calcs Women Intervention'!AP119^2,'Calcs Women Intervention'!AP119^3,'Calcs Women Intervention'!M87,'Calcs Women Intervention'!M87^2,0,1),'Social care'!$BG$11:$BM$11))/(1+EXP(SUMPRODUCT(CHOOSE({1,2,3,4,5,6,7},'Calcs Women Intervention'!AP119,'Calcs Women Intervention'!AP119^2,'Calcs Women Intervention'!AP119^3,'Calcs Women Intervention'!M87,'Calcs Women Intervention'!M87^2,0,1),'Social care'!$BG$11:$BM$11)))</f>
        <v>0.13798297405117083</v>
      </c>
      <c r="O109" s="67">
        <f>EXP(SUMPRODUCT(CHOOSE({1,2,3,4,5,6,7},'Calcs Women Intervention'!AQ119,'Calcs Women Intervention'!AQ119^2,'Calcs Women Intervention'!AQ119^3,'Calcs Women Intervention'!N87,'Calcs Women Intervention'!N87^2,0,1),'Social care'!$BG$11:$BM$11))/(1+EXP(SUMPRODUCT(CHOOSE({1,2,3,4,5,6,7},'Calcs Women Intervention'!AQ119,'Calcs Women Intervention'!AQ119^2,'Calcs Women Intervention'!AQ119^3,'Calcs Women Intervention'!N87,'Calcs Women Intervention'!N87^2,0,1),'Social care'!$BG$11:$BM$11)))</f>
        <v>0.12601759758485764</v>
      </c>
      <c r="P109" s="67">
        <f>EXP(SUMPRODUCT(CHOOSE({1,2,3,4,5,6,7},'Calcs Women Intervention'!AR119,'Calcs Women Intervention'!AR119^2,'Calcs Women Intervention'!AR119^3,'Calcs Women Intervention'!O87,'Calcs Women Intervention'!O87^2,0,1),'Social care'!$BG$11:$BM$11))/(1+EXP(SUMPRODUCT(CHOOSE({1,2,3,4,5,6,7},'Calcs Women Intervention'!AR119,'Calcs Women Intervention'!AR119^2,'Calcs Women Intervention'!AR119^3,'Calcs Women Intervention'!O87,'Calcs Women Intervention'!O87^2,0,1),'Social care'!$BG$11:$BM$11)))</f>
        <v>0.12626376907913231</v>
      </c>
      <c r="Q109" s="67">
        <f>EXP(SUMPRODUCT(CHOOSE({1,2,3,4,5,6,7},'Calcs Women Intervention'!AS119,'Calcs Women Intervention'!AS119^2,'Calcs Women Intervention'!AS119^3,'Calcs Women Intervention'!P87,'Calcs Women Intervention'!P87^2,0,1),'Social care'!$BG$11:$BM$11))/(1+EXP(SUMPRODUCT(CHOOSE({1,2,3,4,5,6,7},'Calcs Women Intervention'!AS119,'Calcs Women Intervention'!AS119^2,'Calcs Women Intervention'!AS119^3,'Calcs Women Intervention'!P87,'Calcs Women Intervention'!P87^2,0,1),'Social care'!$BG$11:$BM$11)))</f>
        <v>0.12807915497186764</v>
      </c>
      <c r="R109" s="67">
        <f>EXP(SUMPRODUCT(CHOOSE({1,2,3,4,5,6,7},'Calcs Women Intervention'!AT119,'Calcs Women Intervention'!AT119^2,'Calcs Women Intervention'!AT119^3,'Calcs Women Intervention'!Q87,'Calcs Women Intervention'!Q87^2,0,1),'Social care'!$BG$11:$BM$11))/(1+EXP(SUMPRODUCT(CHOOSE({1,2,3,4,5,6,7},'Calcs Women Intervention'!AT119,'Calcs Women Intervention'!AT119^2,'Calcs Women Intervention'!AT119^3,'Calcs Women Intervention'!Q87,'Calcs Women Intervention'!Q87^2,0,1),'Social care'!$BG$11:$BM$11)))</f>
        <v>0.13058621789501618</v>
      </c>
      <c r="S109" s="67">
        <f>EXP(SUMPRODUCT(CHOOSE({1,2,3,4,5,6,7},'Calcs Women Intervention'!AU119,'Calcs Women Intervention'!AU119^2,'Calcs Women Intervention'!AU119^3,'Calcs Women Intervention'!R87,'Calcs Women Intervention'!R87^2,0,1),'Social care'!$BG$11:$BM$11))/(1+EXP(SUMPRODUCT(CHOOSE({1,2,3,4,5,6,7},'Calcs Women Intervention'!AU119,'Calcs Women Intervention'!AU119^2,'Calcs Women Intervention'!AU119^3,'Calcs Women Intervention'!R87,'Calcs Women Intervention'!R87^2,0,1),'Social care'!$BG$11:$BM$11)))</f>
        <v>0.13380787885663445</v>
      </c>
      <c r="T109" s="67">
        <f>EXP(SUMPRODUCT(CHOOSE({1,2,3,4,5,6,7},'Calcs Women Intervention'!AV119,'Calcs Women Intervention'!AV119^2,'Calcs Women Intervention'!AV119^3,'Calcs Women Intervention'!S87,'Calcs Women Intervention'!S87^2,0,1),'Social care'!$BG$11:$BM$11))/(1+EXP(SUMPRODUCT(CHOOSE({1,2,3,4,5,6,7},'Calcs Women Intervention'!AV119,'Calcs Women Intervention'!AV119^2,'Calcs Women Intervention'!AV119^3,'Calcs Women Intervention'!S87,'Calcs Women Intervention'!S87^2,0,1),'Social care'!$BG$11:$BM$11)))</f>
        <v>0.13777561481028666</v>
      </c>
      <c r="U109" s="67">
        <f>EXP(SUMPRODUCT(CHOOSE({1,2,3,4,5,6,7},'Calcs Women Intervention'!AW119,'Calcs Women Intervention'!AW119^2,'Calcs Women Intervention'!AW119^3,'Calcs Women Intervention'!T87,'Calcs Women Intervention'!T87^2,0,1),'Social care'!$BG$11:$BM$11))/(1+EXP(SUMPRODUCT(CHOOSE({1,2,3,4,5,6,7},'Calcs Women Intervention'!AW119,'Calcs Women Intervention'!AW119^2,'Calcs Women Intervention'!AW119^3,'Calcs Women Intervention'!T87,'Calcs Women Intervention'!T87^2,0,1),'Social care'!$BG$11:$BM$11)))</f>
        <v>0.14252944628879327</v>
      </c>
      <c r="V109" s="67">
        <f>EXP(SUMPRODUCT(CHOOSE({1,2,3,4,5,6,7},'Calcs Women Intervention'!AX119,'Calcs Women Intervention'!AX119^2,'Calcs Women Intervention'!AX119^3,'Calcs Women Intervention'!U87,'Calcs Women Intervention'!U87^2,0,1),'Social care'!$BG$11:$BM$11))/(1+EXP(SUMPRODUCT(CHOOSE({1,2,3,4,5,6,7},'Calcs Women Intervention'!AX119,'Calcs Women Intervention'!AX119^2,'Calcs Women Intervention'!AX119^3,'Calcs Women Intervention'!U87,'Calcs Women Intervention'!U87^2,0,1),'Social care'!$BG$11:$BM$11)))</f>
        <v>0.1481179423468392</v>
      </c>
      <c r="W109" s="67">
        <f>EXP(SUMPRODUCT(CHOOSE({1,2,3,4,5,6,7},'Calcs Women Intervention'!AY119,'Calcs Women Intervention'!AY119^2,'Calcs Women Intervention'!AY119^3,'Calcs Women Intervention'!V87,'Calcs Women Intervention'!V87^2,0,1),'Social care'!$BG$11:$BM$11))/(1+EXP(SUMPRODUCT(CHOOSE({1,2,3,4,5,6,7},'Calcs Women Intervention'!AY119,'Calcs Women Intervention'!AY119^2,'Calcs Women Intervention'!AY119^3,'Calcs Women Intervention'!V87,'Calcs Women Intervention'!V87^2,0,1),'Social care'!$BG$11:$BM$11)))</f>
        <v>0.15459820037869923</v>
      </c>
      <c r="X109" s="67">
        <f>EXP(SUMPRODUCT(CHOOSE({1,2,3,4,5,6,7},'Calcs Women Intervention'!AZ119,'Calcs Women Intervention'!AZ119^2,'Calcs Women Intervention'!AZ119^3,'Calcs Women Intervention'!W87,'Calcs Women Intervention'!W87^2,0,1),'Social care'!$BG$11:$BM$11))/(1+EXP(SUMPRODUCT(CHOOSE({1,2,3,4,5,6,7},'Calcs Women Intervention'!AZ119,'Calcs Women Intervention'!AZ119^2,'Calcs Women Intervention'!AZ119^3,'Calcs Women Intervention'!W87,'Calcs Women Intervention'!W87^2,0,1),'Social care'!$BG$11:$BM$11)))</f>
        <v>0.1620357480108735</v>
      </c>
      <c r="Y109" s="67">
        <f>EXP(SUMPRODUCT(CHOOSE({1,2,3,4,5,6,7},'Calcs Women Intervention'!BA119,'Calcs Women Intervention'!BA119^2,'Calcs Women Intervention'!BA119^3,'Calcs Women Intervention'!X87,'Calcs Women Intervention'!X87^2,0,1),'Social care'!$BG$11:$BM$11))/(1+EXP(SUMPRODUCT(CHOOSE({1,2,3,4,5,6,7},'Calcs Women Intervention'!BA119,'Calcs Women Intervention'!BA119^2,'Calcs Women Intervention'!BA119^3,'Calcs Women Intervention'!X87,'Calcs Women Intervention'!X87^2,0,1),'Social care'!$BG$11:$BM$11)))</f>
        <v>0.17050430161889629</v>
      </c>
      <c r="Z109" s="67">
        <f>EXP(SUMPRODUCT(CHOOSE({1,2,3,4,5,6,7},'Calcs Women Intervention'!BB119,'Calcs Women Intervention'!BB119^2,'Calcs Women Intervention'!BB119^3,'Calcs Women Intervention'!Y87,'Calcs Women Intervention'!Y87^2,0,1),'Social care'!$BG$11:$BM$11))/(1+EXP(SUMPRODUCT(CHOOSE({1,2,3,4,5,6,7},'Calcs Women Intervention'!BB119,'Calcs Women Intervention'!BB119^2,'Calcs Women Intervention'!BB119^3,'Calcs Women Intervention'!Y87,'Calcs Women Intervention'!Y87^2,0,1),'Social care'!$BG$11:$BM$11)))</f>
        <v>0.18008530124209302</v>
      </c>
      <c r="AA109" s="67">
        <f>EXP(SUMPRODUCT(CHOOSE({1,2,3,4,5,6,7},'Calcs Women Intervention'!BC119,'Calcs Women Intervention'!BC119^2,'Calcs Women Intervention'!BC119^3,'Calcs Women Intervention'!Z87,'Calcs Women Intervention'!Z87^2,0,1),'Social care'!$BG$11:$BM$11))/(1+EXP(SUMPRODUCT(CHOOSE({1,2,3,4,5,6,7},'Calcs Women Intervention'!BC119,'Calcs Women Intervention'!BC119^2,'Calcs Women Intervention'!BC119^3,'Calcs Women Intervention'!Z87,'Calcs Women Intervention'!Z87^2,0,1),'Social care'!$BG$11:$BM$11)))</f>
        <v>0.18919011149467152</v>
      </c>
      <c r="AB109" s="67">
        <f>EXP(SUMPRODUCT(CHOOSE({1,2,3,4,5,6,7},'Calcs Women Intervention'!BD119,'Calcs Women Intervention'!BD119^2,'Calcs Women Intervention'!BD119^3,'Calcs Women Intervention'!AA87,'Calcs Women Intervention'!AA87^2,0,1),'Social care'!$BG$11:$BM$11))/(1+EXP(SUMPRODUCT(CHOOSE({1,2,3,4,5,6,7},'Calcs Women Intervention'!BD119,'Calcs Women Intervention'!BD119^2,'Calcs Women Intervention'!BD119^3,'Calcs Women Intervention'!AA87,'Calcs Women Intervention'!AA87^2,0,1),'Social care'!$BG$11:$BM$11)))</f>
        <v>0.19767533140125784</v>
      </c>
      <c r="AE109" s="1">
        <v>11</v>
      </c>
      <c r="AF109" s="185"/>
      <c r="AG109" s="185">
        <f>D109*'Calcs Women Intervention'!D53*HCW_cost_year</f>
        <v>0</v>
      </c>
      <c r="AH109" s="185">
        <f>E109*'Calcs Women Intervention'!E53*HCW_cost_year</f>
        <v>0</v>
      </c>
      <c r="AI109" s="185">
        <f>F109*'Calcs Women Intervention'!F53*HCW_cost_year</f>
        <v>0</v>
      </c>
      <c r="AJ109" s="185">
        <f>G109*'Calcs Women Intervention'!G53*HCW_cost_year</f>
        <v>0</v>
      </c>
      <c r="AK109" s="185">
        <f>H109*'Calcs Women Intervention'!H53*HCW_cost_year</f>
        <v>0</v>
      </c>
      <c r="AL109" s="185">
        <f>I109*'Calcs Women Intervention'!I53*HCW_cost_year</f>
        <v>0</v>
      </c>
      <c r="AM109" s="185">
        <f>J109*'Calcs Women Intervention'!J53*HCW_cost_year</f>
        <v>0</v>
      </c>
      <c r="AN109" s="185">
        <f>K109*'Calcs Women Intervention'!K53*HCW_cost_year</f>
        <v>0</v>
      </c>
      <c r="AO109" s="185">
        <f>L109*'Calcs Women Intervention'!L53*HCW_cost_year</f>
        <v>0</v>
      </c>
      <c r="AP109" s="185">
        <f>M109*'Calcs Women Intervention'!M53*HCW_cost_year</f>
        <v>0</v>
      </c>
      <c r="AQ109" s="185">
        <f>N109*'Calcs Women Intervention'!N53*HCW_cost_year</f>
        <v>0</v>
      </c>
      <c r="AR109" s="185">
        <f>O109*'Calcs Women Intervention'!O53*HCW_cost_year</f>
        <v>0</v>
      </c>
      <c r="AS109" s="185">
        <f>P109*'Calcs Women Intervention'!P53*HCW_cost_year</f>
        <v>0</v>
      </c>
      <c r="AT109" s="185">
        <f>Q109*'Calcs Women Intervention'!Q53*HCW_cost_year</f>
        <v>0</v>
      </c>
      <c r="AU109" s="185">
        <f>R109*'Calcs Women Intervention'!R53*HCW_cost_year</f>
        <v>0</v>
      </c>
      <c r="AV109" s="185">
        <f>S109*'Calcs Women Intervention'!S53*HCW_cost_year</f>
        <v>0</v>
      </c>
      <c r="AW109" s="185">
        <f>T109*'Calcs Women Intervention'!T53*HCW_cost_year</f>
        <v>0</v>
      </c>
      <c r="AX109" s="185">
        <f>U109*'Calcs Women Intervention'!U53*HCW_cost_year</f>
        <v>0</v>
      </c>
      <c r="AY109" s="185">
        <f>V109*'Calcs Women Intervention'!V53*HCW_cost_year</f>
        <v>0</v>
      </c>
      <c r="AZ109" s="185">
        <f>W109*'Calcs Women Intervention'!W53*HCW_cost_year</f>
        <v>0</v>
      </c>
      <c r="BA109" s="185">
        <f>X109*'Calcs Women Intervention'!X53*HCW_cost_year</f>
        <v>0</v>
      </c>
      <c r="BB109" s="185">
        <f>Y109*'Calcs Women Intervention'!Y53*HCW_cost_year</f>
        <v>0</v>
      </c>
      <c r="BC109" s="185">
        <f>Z109*'Calcs Women Intervention'!Z53*HCW_cost_year</f>
        <v>0</v>
      </c>
      <c r="BD109" s="185">
        <f>AA109*'Calcs Women Intervention'!AA53*HCW_cost_year</f>
        <v>0</v>
      </c>
      <c r="BE109" s="185">
        <f>AB109*'Calcs Women Intervention'!AB53*HCW_cost_year</f>
        <v>0</v>
      </c>
    </row>
    <row r="110" spans="2:57" x14ac:dyDescent="0.3">
      <c r="B110" s="1">
        <v>12</v>
      </c>
      <c r="C110" s="67"/>
      <c r="D110" s="67"/>
      <c r="E110" s="67"/>
      <c r="F110" s="67"/>
      <c r="G110" s="67"/>
      <c r="H110" s="67"/>
      <c r="I110" s="67"/>
      <c r="J110" s="67"/>
      <c r="K110" s="67"/>
      <c r="L110" s="67"/>
      <c r="M110" s="67"/>
      <c r="N110" s="67"/>
      <c r="O110" s="67">
        <f>EXP(SUMPRODUCT(CHOOSE({1,2,3,4,5,6,7},'Calcs Women Intervention'!AQ120,'Calcs Women Intervention'!AQ120^2,'Calcs Women Intervention'!AQ120^3,'Calcs Women Intervention'!N88,'Calcs Women Intervention'!N88^2,0,1),'Social care'!$BG$11:$BM$11))/(1+EXP(SUMPRODUCT(CHOOSE({1,2,3,4,5,6,7},'Calcs Women Intervention'!AQ120,'Calcs Women Intervention'!AQ120^2,'Calcs Women Intervention'!AQ120^3,'Calcs Women Intervention'!N88,'Calcs Women Intervention'!N88^2,0,1),'Social care'!$BG$11:$BM$11)))</f>
        <v>0.13798297405117083</v>
      </c>
      <c r="P110" s="67">
        <f>EXP(SUMPRODUCT(CHOOSE({1,2,3,4,5,6,7},'Calcs Women Intervention'!AR120,'Calcs Women Intervention'!AR120^2,'Calcs Women Intervention'!AR120^3,'Calcs Women Intervention'!O88,'Calcs Women Intervention'!O88^2,0,1),'Social care'!$BG$11:$BM$11))/(1+EXP(SUMPRODUCT(CHOOSE({1,2,3,4,5,6,7},'Calcs Women Intervention'!AR120,'Calcs Women Intervention'!AR120^2,'Calcs Women Intervention'!AR120^3,'Calcs Women Intervention'!O88,'Calcs Women Intervention'!O88^2,0,1),'Social care'!$BG$11:$BM$11)))</f>
        <v>0.12601759758485764</v>
      </c>
      <c r="Q110" s="67">
        <f>EXP(SUMPRODUCT(CHOOSE({1,2,3,4,5,6,7},'Calcs Women Intervention'!AS120,'Calcs Women Intervention'!AS120^2,'Calcs Women Intervention'!AS120^3,'Calcs Women Intervention'!P88,'Calcs Women Intervention'!P88^2,0,1),'Social care'!$BG$11:$BM$11))/(1+EXP(SUMPRODUCT(CHOOSE({1,2,3,4,5,6,7},'Calcs Women Intervention'!AS120,'Calcs Women Intervention'!AS120^2,'Calcs Women Intervention'!AS120^3,'Calcs Women Intervention'!P88,'Calcs Women Intervention'!P88^2,0,1),'Social care'!$BG$11:$BM$11)))</f>
        <v>0.12626376907913231</v>
      </c>
      <c r="R110" s="67">
        <f>EXP(SUMPRODUCT(CHOOSE({1,2,3,4,5,6,7},'Calcs Women Intervention'!AT120,'Calcs Women Intervention'!AT120^2,'Calcs Women Intervention'!AT120^3,'Calcs Women Intervention'!Q88,'Calcs Women Intervention'!Q88^2,0,1),'Social care'!$BG$11:$BM$11))/(1+EXP(SUMPRODUCT(CHOOSE({1,2,3,4,5,6,7},'Calcs Women Intervention'!AT120,'Calcs Women Intervention'!AT120^2,'Calcs Women Intervention'!AT120^3,'Calcs Women Intervention'!Q88,'Calcs Women Intervention'!Q88^2,0,1),'Social care'!$BG$11:$BM$11)))</f>
        <v>0.12807915497186764</v>
      </c>
      <c r="S110" s="67">
        <f>EXP(SUMPRODUCT(CHOOSE({1,2,3,4,5,6,7},'Calcs Women Intervention'!AU120,'Calcs Women Intervention'!AU120^2,'Calcs Women Intervention'!AU120^3,'Calcs Women Intervention'!R88,'Calcs Women Intervention'!R88^2,0,1),'Social care'!$BG$11:$BM$11))/(1+EXP(SUMPRODUCT(CHOOSE({1,2,3,4,5,6,7},'Calcs Women Intervention'!AU120,'Calcs Women Intervention'!AU120^2,'Calcs Women Intervention'!AU120^3,'Calcs Women Intervention'!R88,'Calcs Women Intervention'!R88^2,0,1),'Social care'!$BG$11:$BM$11)))</f>
        <v>0.13058621789501618</v>
      </c>
      <c r="T110" s="67">
        <f>EXP(SUMPRODUCT(CHOOSE({1,2,3,4,5,6,7},'Calcs Women Intervention'!AV120,'Calcs Women Intervention'!AV120^2,'Calcs Women Intervention'!AV120^3,'Calcs Women Intervention'!S88,'Calcs Women Intervention'!S88^2,0,1),'Social care'!$BG$11:$BM$11))/(1+EXP(SUMPRODUCT(CHOOSE({1,2,3,4,5,6,7},'Calcs Women Intervention'!AV120,'Calcs Women Intervention'!AV120^2,'Calcs Women Intervention'!AV120^3,'Calcs Women Intervention'!S88,'Calcs Women Intervention'!S88^2,0,1),'Social care'!$BG$11:$BM$11)))</f>
        <v>0.13380787885663445</v>
      </c>
      <c r="U110" s="67">
        <f>EXP(SUMPRODUCT(CHOOSE({1,2,3,4,5,6,7},'Calcs Women Intervention'!AW120,'Calcs Women Intervention'!AW120^2,'Calcs Women Intervention'!AW120^3,'Calcs Women Intervention'!T88,'Calcs Women Intervention'!T88^2,0,1),'Social care'!$BG$11:$BM$11))/(1+EXP(SUMPRODUCT(CHOOSE({1,2,3,4,5,6,7},'Calcs Women Intervention'!AW120,'Calcs Women Intervention'!AW120^2,'Calcs Women Intervention'!AW120^3,'Calcs Women Intervention'!T88,'Calcs Women Intervention'!T88^2,0,1),'Social care'!$BG$11:$BM$11)))</f>
        <v>0.13777561481028666</v>
      </c>
      <c r="V110" s="67">
        <f>EXP(SUMPRODUCT(CHOOSE({1,2,3,4,5,6,7},'Calcs Women Intervention'!AX120,'Calcs Women Intervention'!AX120^2,'Calcs Women Intervention'!AX120^3,'Calcs Women Intervention'!U88,'Calcs Women Intervention'!U88^2,0,1),'Social care'!$BG$11:$BM$11))/(1+EXP(SUMPRODUCT(CHOOSE({1,2,3,4,5,6,7},'Calcs Women Intervention'!AX120,'Calcs Women Intervention'!AX120^2,'Calcs Women Intervention'!AX120^3,'Calcs Women Intervention'!U88,'Calcs Women Intervention'!U88^2,0,1),'Social care'!$BG$11:$BM$11)))</f>
        <v>0.14252944628879327</v>
      </c>
      <c r="W110" s="67">
        <f>EXP(SUMPRODUCT(CHOOSE({1,2,3,4,5,6,7},'Calcs Women Intervention'!AY120,'Calcs Women Intervention'!AY120^2,'Calcs Women Intervention'!AY120^3,'Calcs Women Intervention'!V88,'Calcs Women Intervention'!V88^2,0,1),'Social care'!$BG$11:$BM$11))/(1+EXP(SUMPRODUCT(CHOOSE({1,2,3,4,5,6,7},'Calcs Women Intervention'!AY120,'Calcs Women Intervention'!AY120^2,'Calcs Women Intervention'!AY120^3,'Calcs Women Intervention'!V88,'Calcs Women Intervention'!V88^2,0,1),'Social care'!$BG$11:$BM$11)))</f>
        <v>0.1481179423468392</v>
      </c>
      <c r="X110" s="67">
        <f>EXP(SUMPRODUCT(CHOOSE({1,2,3,4,5,6,7},'Calcs Women Intervention'!AZ120,'Calcs Women Intervention'!AZ120^2,'Calcs Women Intervention'!AZ120^3,'Calcs Women Intervention'!W88,'Calcs Women Intervention'!W88^2,0,1),'Social care'!$BG$11:$BM$11))/(1+EXP(SUMPRODUCT(CHOOSE({1,2,3,4,5,6,7},'Calcs Women Intervention'!AZ120,'Calcs Women Intervention'!AZ120^2,'Calcs Women Intervention'!AZ120^3,'Calcs Women Intervention'!W88,'Calcs Women Intervention'!W88^2,0,1),'Social care'!$BG$11:$BM$11)))</f>
        <v>0.15459820037869923</v>
      </c>
      <c r="Y110" s="67">
        <f>EXP(SUMPRODUCT(CHOOSE({1,2,3,4,5,6,7},'Calcs Women Intervention'!BA120,'Calcs Women Intervention'!BA120^2,'Calcs Women Intervention'!BA120^3,'Calcs Women Intervention'!X88,'Calcs Women Intervention'!X88^2,0,1),'Social care'!$BG$11:$BM$11))/(1+EXP(SUMPRODUCT(CHOOSE({1,2,3,4,5,6,7},'Calcs Women Intervention'!BA120,'Calcs Women Intervention'!BA120^2,'Calcs Women Intervention'!BA120^3,'Calcs Women Intervention'!X88,'Calcs Women Intervention'!X88^2,0,1),'Social care'!$BG$11:$BM$11)))</f>
        <v>0.1620357480108735</v>
      </c>
      <c r="Z110" s="67">
        <f>EXP(SUMPRODUCT(CHOOSE({1,2,3,4,5,6,7},'Calcs Women Intervention'!BB120,'Calcs Women Intervention'!BB120^2,'Calcs Women Intervention'!BB120^3,'Calcs Women Intervention'!Y88,'Calcs Women Intervention'!Y88^2,0,1),'Social care'!$BG$11:$BM$11))/(1+EXP(SUMPRODUCT(CHOOSE({1,2,3,4,5,6,7},'Calcs Women Intervention'!BB120,'Calcs Women Intervention'!BB120^2,'Calcs Women Intervention'!BB120^3,'Calcs Women Intervention'!Y88,'Calcs Women Intervention'!Y88^2,0,1),'Social care'!$BG$11:$BM$11)))</f>
        <v>0.17050430161889629</v>
      </c>
      <c r="AA110" s="67">
        <f>EXP(SUMPRODUCT(CHOOSE({1,2,3,4,5,6,7},'Calcs Women Intervention'!BC120,'Calcs Women Intervention'!BC120^2,'Calcs Women Intervention'!BC120^3,'Calcs Women Intervention'!Z88,'Calcs Women Intervention'!Z88^2,0,1),'Social care'!$BG$11:$BM$11))/(1+EXP(SUMPRODUCT(CHOOSE({1,2,3,4,5,6,7},'Calcs Women Intervention'!BC120,'Calcs Women Intervention'!BC120^2,'Calcs Women Intervention'!BC120^3,'Calcs Women Intervention'!Z88,'Calcs Women Intervention'!Z88^2,0,1),'Social care'!$BG$11:$BM$11)))</f>
        <v>0.18008530124209302</v>
      </c>
      <c r="AB110" s="67">
        <f>EXP(SUMPRODUCT(CHOOSE({1,2,3,4,5,6,7},'Calcs Women Intervention'!BD120,'Calcs Women Intervention'!BD120^2,'Calcs Women Intervention'!BD120^3,'Calcs Women Intervention'!AA88,'Calcs Women Intervention'!AA88^2,0,1),'Social care'!$BG$11:$BM$11))/(1+EXP(SUMPRODUCT(CHOOSE({1,2,3,4,5,6,7},'Calcs Women Intervention'!BD120,'Calcs Women Intervention'!BD120^2,'Calcs Women Intervention'!BD120^3,'Calcs Women Intervention'!AA88,'Calcs Women Intervention'!AA88^2,0,1),'Social care'!$BG$11:$BM$11)))</f>
        <v>0.18919011149467152</v>
      </c>
      <c r="AE110" s="1">
        <v>12</v>
      </c>
      <c r="AF110" s="185"/>
      <c r="AG110" s="185">
        <f>D110*'Calcs Women Intervention'!D54*HCW_cost_year</f>
        <v>0</v>
      </c>
      <c r="AH110" s="185">
        <f>E110*'Calcs Women Intervention'!E54*HCW_cost_year</f>
        <v>0</v>
      </c>
      <c r="AI110" s="185">
        <f>F110*'Calcs Women Intervention'!F54*HCW_cost_year</f>
        <v>0</v>
      </c>
      <c r="AJ110" s="185">
        <f>G110*'Calcs Women Intervention'!G54*HCW_cost_year</f>
        <v>0</v>
      </c>
      <c r="AK110" s="185">
        <f>H110*'Calcs Women Intervention'!H54*HCW_cost_year</f>
        <v>0</v>
      </c>
      <c r="AL110" s="185">
        <f>I110*'Calcs Women Intervention'!I54*HCW_cost_year</f>
        <v>0</v>
      </c>
      <c r="AM110" s="185">
        <f>J110*'Calcs Women Intervention'!J54*HCW_cost_year</f>
        <v>0</v>
      </c>
      <c r="AN110" s="185">
        <f>K110*'Calcs Women Intervention'!K54*HCW_cost_year</f>
        <v>0</v>
      </c>
      <c r="AO110" s="185">
        <f>L110*'Calcs Women Intervention'!L54*HCW_cost_year</f>
        <v>0</v>
      </c>
      <c r="AP110" s="185">
        <f>M110*'Calcs Women Intervention'!M54*HCW_cost_year</f>
        <v>0</v>
      </c>
      <c r="AQ110" s="185">
        <f>N110*'Calcs Women Intervention'!N54*HCW_cost_year</f>
        <v>0</v>
      </c>
      <c r="AR110" s="185">
        <f>O110*'Calcs Women Intervention'!O54*HCW_cost_year</f>
        <v>0</v>
      </c>
      <c r="AS110" s="185">
        <f>P110*'Calcs Women Intervention'!P54*HCW_cost_year</f>
        <v>0</v>
      </c>
      <c r="AT110" s="185">
        <f>Q110*'Calcs Women Intervention'!Q54*HCW_cost_year</f>
        <v>0</v>
      </c>
      <c r="AU110" s="185">
        <f>R110*'Calcs Women Intervention'!R54*HCW_cost_year</f>
        <v>0</v>
      </c>
      <c r="AV110" s="185">
        <f>S110*'Calcs Women Intervention'!S54*HCW_cost_year</f>
        <v>0</v>
      </c>
      <c r="AW110" s="185">
        <f>T110*'Calcs Women Intervention'!T54*HCW_cost_year</f>
        <v>0</v>
      </c>
      <c r="AX110" s="185">
        <f>U110*'Calcs Women Intervention'!U54*HCW_cost_year</f>
        <v>0</v>
      </c>
      <c r="AY110" s="185">
        <f>V110*'Calcs Women Intervention'!V54*HCW_cost_year</f>
        <v>0</v>
      </c>
      <c r="AZ110" s="185">
        <f>W110*'Calcs Women Intervention'!W54*HCW_cost_year</f>
        <v>0</v>
      </c>
      <c r="BA110" s="185">
        <f>X110*'Calcs Women Intervention'!X54*HCW_cost_year</f>
        <v>0</v>
      </c>
      <c r="BB110" s="185">
        <f>Y110*'Calcs Women Intervention'!Y54*HCW_cost_year</f>
        <v>0</v>
      </c>
      <c r="BC110" s="185">
        <f>Z110*'Calcs Women Intervention'!Z54*HCW_cost_year</f>
        <v>0</v>
      </c>
      <c r="BD110" s="185">
        <f>AA110*'Calcs Women Intervention'!AA54*HCW_cost_year</f>
        <v>0</v>
      </c>
      <c r="BE110" s="185">
        <f>AB110*'Calcs Women Intervention'!AB54*HCW_cost_year</f>
        <v>0</v>
      </c>
    </row>
    <row r="111" spans="2:57" x14ac:dyDescent="0.3">
      <c r="B111" s="1">
        <v>13</v>
      </c>
      <c r="C111" s="67"/>
      <c r="D111" s="67"/>
      <c r="E111" s="67"/>
      <c r="F111" s="67"/>
      <c r="G111" s="67"/>
      <c r="H111" s="67"/>
      <c r="I111" s="67"/>
      <c r="J111" s="67"/>
      <c r="K111" s="67"/>
      <c r="L111" s="67"/>
      <c r="M111" s="67"/>
      <c r="N111" s="67"/>
      <c r="O111" s="67"/>
      <c r="P111" s="67">
        <f>EXP(SUMPRODUCT(CHOOSE({1,2,3,4,5,6,7},'Calcs Women Intervention'!AR121,'Calcs Women Intervention'!AR121^2,'Calcs Women Intervention'!AR121^3,'Calcs Women Intervention'!O89,'Calcs Women Intervention'!O89^2,0,1),'Social care'!$BG$11:$BM$11))/(1+EXP(SUMPRODUCT(CHOOSE({1,2,3,4,5,6,7},'Calcs Women Intervention'!AR121,'Calcs Women Intervention'!AR121^2,'Calcs Women Intervention'!AR121^3,'Calcs Women Intervention'!O89,'Calcs Women Intervention'!O89^2,0,1),'Social care'!$BG$11:$BM$11)))</f>
        <v>0.13798297405117083</v>
      </c>
      <c r="Q111" s="67">
        <f>EXP(SUMPRODUCT(CHOOSE({1,2,3,4,5,6,7},'Calcs Women Intervention'!AS121,'Calcs Women Intervention'!AS121^2,'Calcs Women Intervention'!AS121^3,'Calcs Women Intervention'!P89,'Calcs Women Intervention'!P89^2,0,1),'Social care'!$BG$11:$BM$11))/(1+EXP(SUMPRODUCT(CHOOSE({1,2,3,4,5,6,7},'Calcs Women Intervention'!AS121,'Calcs Women Intervention'!AS121^2,'Calcs Women Intervention'!AS121^3,'Calcs Women Intervention'!P89,'Calcs Women Intervention'!P89^2,0,1),'Social care'!$BG$11:$BM$11)))</f>
        <v>0.12601759758485764</v>
      </c>
      <c r="R111" s="67">
        <f>EXP(SUMPRODUCT(CHOOSE({1,2,3,4,5,6,7},'Calcs Women Intervention'!AT121,'Calcs Women Intervention'!AT121^2,'Calcs Women Intervention'!AT121^3,'Calcs Women Intervention'!Q89,'Calcs Women Intervention'!Q89^2,0,1),'Social care'!$BG$11:$BM$11))/(1+EXP(SUMPRODUCT(CHOOSE({1,2,3,4,5,6,7},'Calcs Women Intervention'!AT121,'Calcs Women Intervention'!AT121^2,'Calcs Women Intervention'!AT121^3,'Calcs Women Intervention'!Q89,'Calcs Women Intervention'!Q89^2,0,1),'Social care'!$BG$11:$BM$11)))</f>
        <v>0.12626376907913231</v>
      </c>
      <c r="S111" s="67">
        <f>EXP(SUMPRODUCT(CHOOSE({1,2,3,4,5,6,7},'Calcs Women Intervention'!AU121,'Calcs Women Intervention'!AU121^2,'Calcs Women Intervention'!AU121^3,'Calcs Women Intervention'!R89,'Calcs Women Intervention'!R89^2,0,1),'Social care'!$BG$11:$BM$11))/(1+EXP(SUMPRODUCT(CHOOSE({1,2,3,4,5,6,7},'Calcs Women Intervention'!AU121,'Calcs Women Intervention'!AU121^2,'Calcs Women Intervention'!AU121^3,'Calcs Women Intervention'!R89,'Calcs Women Intervention'!R89^2,0,1),'Social care'!$BG$11:$BM$11)))</f>
        <v>0.12807915497186764</v>
      </c>
      <c r="T111" s="67">
        <f>EXP(SUMPRODUCT(CHOOSE({1,2,3,4,5,6,7},'Calcs Women Intervention'!AV121,'Calcs Women Intervention'!AV121^2,'Calcs Women Intervention'!AV121^3,'Calcs Women Intervention'!S89,'Calcs Women Intervention'!S89^2,0,1),'Social care'!$BG$11:$BM$11))/(1+EXP(SUMPRODUCT(CHOOSE({1,2,3,4,5,6,7},'Calcs Women Intervention'!AV121,'Calcs Women Intervention'!AV121^2,'Calcs Women Intervention'!AV121^3,'Calcs Women Intervention'!S89,'Calcs Women Intervention'!S89^2,0,1),'Social care'!$BG$11:$BM$11)))</f>
        <v>0.13058621789501618</v>
      </c>
      <c r="U111" s="67">
        <f>EXP(SUMPRODUCT(CHOOSE({1,2,3,4,5,6,7},'Calcs Women Intervention'!AW121,'Calcs Women Intervention'!AW121^2,'Calcs Women Intervention'!AW121^3,'Calcs Women Intervention'!T89,'Calcs Women Intervention'!T89^2,0,1),'Social care'!$BG$11:$BM$11))/(1+EXP(SUMPRODUCT(CHOOSE({1,2,3,4,5,6,7},'Calcs Women Intervention'!AW121,'Calcs Women Intervention'!AW121^2,'Calcs Women Intervention'!AW121^3,'Calcs Women Intervention'!T89,'Calcs Women Intervention'!T89^2,0,1),'Social care'!$BG$11:$BM$11)))</f>
        <v>0.13380787885663445</v>
      </c>
      <c r="V111" s="67">
        <f>EXP(SUMPRODUCT(CHOOSE({1,2,3,4,5,6,7},'Calcs Women Intervention'!AX121,'Calcs Women Intervention'!AX121^2,'Calcs Women Intervention'!AX121^3,'Calcs Women Intervention'!U89,'Calcs Women Intervention'!U89^2,0,1),'Social care'!$BG$11:$BM$11))/(1+EXP(SUMPRODUCT(CHOOSE({1,2,3,4,5,6,7},'Calcs Women Intervention'!AX121,'Calcs Women Intervention'!AX121^2,'Calcs Women Intervention'!AX121^3,'Calcs Women Intervention'!U89,'Calcs Women Intervention'!U89^2,0,1),'Social care'!$BG$11:$BM$11)))</f>
        <v>0.13777561481028666</v>
      </c>
      <c r="W111" s="67">
        <f>EXP(SUMPRODUCT(CHOOSE({1,2,3,4,5,6,7},'Calcs Women Intervention'!AY121,'Calcs Women Intervention'!AY121^2,'Calcs Women Intervention'!AY121^3,'Calcs Women Intervention'!V89,'Calcs Women Intervention'!V89^2,0,1),'Social care'!$BG$11:$BM$11))/(1+EXP(SUMPRODUCT(CHOOSE({1,2,3,4,5,6,7},'Calcs Women Intervention'!AY121,'Calcs Women Intervention'!AY121^2,'Calcs Women Intervention'!AY121^3,'Calcs Women Intervention'!V89,'Calcs Women Intervention'!V89^2,0,1),'Social care'!$BG$11:$BM$11)))</f>
        <v>0.14252944628879327</v>
      </c>
      <c r="X111" s="67">
        <f>EXP(SUMPRODUCT(CHOOSE({1,2,3,4,5,6,7},'Calcs Women Intervention'!AZ121,'Calcs Women Intervention'!AZ121^2,'Calcs Women Intervention'!AZ121^3,'Calcs Women Intervention'!W89,'Calcs Women Intervention'!W89^2,0,1),'Social care'!$BG$11:$BM$11))/(1+EXP(SUMPRODUCT(CHOOSE({1,2,3,4,5,6,7},'Calcs Women Intervention'!AZ121,'Calcs Women Intervention'!AZ121^2,'Calcs Women Intervention'!AZ121^3,'Calcs Women Intervention'!W89,'Calcs Women Intervention'!W89^2,0,1),'Social care'!$BG$11:$BM$11)))</f>
        <v>0.1481179423468392</v>
      </c>
      <c r="Y111" s="67">
        <f>EXP(SUMPRODUCT(CHOOSE({1,2,3,4,5,6,7},'Calcs Women Intervention'!BA121,'Calcs Women Intervention'!BA121^2,'Calcs Women Intervention'!BA121^3,'Calcs Women Intervention'!X89,'Calcs Women Intervention'!X89^2,0,1),'Social care'!$BG$11:$BM$11))/(1+EXP(SUMPRODUCT(CHOOSE({1,2,3,4,5,6,7},'Calcs Women Intervention'!BA121,'Calcs Women Intervention'!BA121^2,'Calcs Women Intervention'!BA121^3,'Calcs Women Intervention'!X89,'Calcs Women Intervention'!X89^2,0,1),'Social care'!$BG$11:$BM$11)))</f>
        <v>0.15459820037869923</v>
      </c>
      <c r="Z111" s="67">
        <f>EXP(SUMPRODUCT(CHOOSE({1,2,3,4,5,6,7},'Calcs Women Intervention'!BB121,'Calcs Women Intervention'!BB121^2,'Calcs Women Intervention'!BB121^3,'Calcs Women Intervention'!Y89,'Calcs Women Intervention'!Y89^2,0,1),'Social care'!$BG$11:$BM$11))/(1+EXP(SUMPRODUCT(CHOOSE({1,2,3,4,5,6,7},'Calcs Women Intervention'!BB121,'Calcs Women Intervention'!BB121^2,'Calcs Women Intervention'!BB121^3,'Calcs Women Intervention'!Y89,'Calcs Women Intervention'!Y89^2,0,1),'Social care'!$BG$11:$BM$11)))</f>
        <v>0.1620357480108735</v>
      </c>
      <c r="AA111" s="67">
        <f>EXP(SUMPRODUCT(CHOOSE({1,2,3,4,5,6,7},'Calcs Women Intervention'!BC121,'Calcs Women Intervention'!BC121^2,'Calcs Women Intervention'!BC121^3,'Calcs Women Intervention'!Z89,'Calcs Women Intervention'!Z89^2,0,1),'Social care'!$BG$11:$BM$11))/(1+EXP(SUMPRODUCT(CHOOSE({1,2,3,4,5,6,7},'Calcs Women Intervention'!BC121,'Calcs Women Intervention'!BC121^2,'Calcs Women Intervention'!BC121^3,'Calcs Women Intervention'!Z89,'Calcs Women Intervention'!Z89^2,0,1),'Social care'!$BG$11:$BM$11)))</f>
        <v>0.17050430161889629</v>
      </c>
      <c r="AB111" s="67">
        <f>EXP(SUMPRODUCT(CHOOSE({1,2,3,4,5,6,7},'Calcs Women Intervention'!BD121,'Calcs Women Intervention'!BD121^2,'Calcs Women Intervention'!BD121^3,'Calcs Women Intervention'!AA89,'Calcs Women Intervention'!AA89^2,0,1),'Social care'!$BG$11:$BM$11))/(1+EXP(SUMPRODUCT(CHOOSE({1,2,3,4,5,6,7},'Calcs Women Intervention'!BD121,'Calcs Women Intervention'!BD121^2,'Calcs Women Intervention'!BD121^3,'Calcs Women Intervention'!AA89,'Calcs Women Intervention'!AA89^2,0,1),'Social care'!$BG$11:$BM$11)))</f>
        <v>0.18008530124209302</v>
      </c>
      <c r="AE111" s="1">
        <v>13</v>
      </c>
      <c r="AF111" s="185"/>
      <c r="AG111" s="185">
        <f>D111*'Calcs Women Intervention'!D55*HCW_cost_year</f>
        <v>0</v>
      </c>
      <c r="AH111" s="185">
        <f>E111*'Calcs Women Intervention'!E55*HCW_cost_year</f>
        <v>0</v>
      </c>
      <c r="AI111" s="185">
        <f>F111*'Calcs Women Intervention'!F55*HCW_cost_year</f>
        <v>0</v>
      </c>
      <c r="AJ111" s="185">
        <f>G111*'Calcs Women Intervention'!G55*HCW_cost_year</f>
        <v>0</v>
      </c>
      <c r="AK111" s="185">
        <f>H111*'Calcs Women Intervention'!H55*HCW_cost_year</f>
        <v>0</v>
      </c>
      <c r="AL111" s="185">
        <f>I111*'Calcs Women Intervention'!I55*HCW_cost_year</f>
        <v>0</v>
      </c>
      <c r="AM111" s="185">
        <f>J111*'Calcs Women Intervention'!J55*HCW_cost_year</f>
        <v>0</v>
      </c>
      <c r="AN111" s="185">
        <f>K111*'Calcs Women Intervention'!K55*HCW_cost_year</f>
        <v>0</v>
      </c>
      <c r="AO111" s="185">
        <f>L111*'Calcs Women Intervention'!L55*HCW_cost_year</f>
        <v>0</v>
      </c>
      <c r="AP111" s="185">
        <f>M111*'Calcs Women Intervention'!M55*HCW_cost_year</f>
        <v>0</v>
      </c>
      <c r="AQ111" s="185">
        <f>N111*'Calcs Women Intervention'!N55*HCW_cost_year</f>
        <v>0</v>
      </c>
      <c r="AR111" s="185">
        <f>O111*'Calcs Women Intervention'!O55*HCW_cost_year</f>
        <v>0</v>
      </c>
      <c r="AS111" s="185">
        <f>P111*'Calcs Women Intervention'!P55*HCW_cost_year</f>
        <v>0</v>
      </c>
      <c r="AT111" s="185">
        <f>Q111*'Calcs Women Intervention'!Q55*HCW_cost_year</f>
        <v>0</v>
      </c>
      <c r="AU111" s="185">
        <f>R111*'Calcs Women Intervention'!R55*HCW_cost_year</f>
        <v>0</v>
      </c>
      <c r="AV111" s="185">
        <f>S111*'Calcs Women Intervention'!S55*HCW_cost_year</f>
        <v>0</v>
      </c>
      <c r="AW111" s="185">
        <f>T111*'Calcs Women Intervention'!T55*HCW_cost_year</f>
        <v>0</v>
      </c>
      <c r="AX111" s="185">
        <f>U111*'Calcs Women Intervention'!U55*HCW_cost_year</f>
        <v>0</v>
      </c>
      <c r="AY111" s="185">
        <f>V111*'Calcs Women Intervention'!V55*HCW_cost_year</f>
        <v>0</v>
      </c>
      <c r="AZ111" s="185">
        <f>W111*'Calcs Women Intervention'!W55*HCW_cost_year</f>
        <v>0</v>
      </c>
      <c r="BA111" s="185">
        <f>X111*'Calcs Women Intervention'!X55*HCW_cost_year</f>
        <v>0</v>
      </c>
      <c r="BB111" s="185">
        <f>Y111*'Calcs Women Intervention'!Y55*HCW_cost_year</f>
        <v>0</v>
      </c>
      <c r="BC111" s="185">
        <f>Z111*'Calcs Women Intervention'!Z55*HCW_cost_year</f>
        <v>0</v>
      </c>
      <c r="BD111" s="185">
        <f>AA111*'Calcs Women Intervention'!AA55*HCW_cost_year</f>
        <v>0</v>
      </c>
      <c r="BE111" s="185">
        <f>AB111*'Calcs Women Intervention'!AB55*HCW_cost_year</f>
        <v>0</v>
      </c>
    </row>
    <row r="112" spans="2:57" x14ac:dyDescent="0.3">
      <c r="B112" s="1">
        <v>14</v>
      </c>
      <c r="C112" s="67"/>
      <c r="D112" s="67"/>
      <c r="E112" s="67"/>
      <c r="F112" s="67"/>
      <c r="G112" s="67"/>
      <c r="H112" s="67"/>
      <c r="I112" s="67"/>
      <c r="J112" s="67"/>
      <c r="K112" s="67"/>
      <c r="L112" s="67"/>
      <c r="M112" s="67"/>
      <c r="N112" s="67"/>
      <c r="O112" s="67"/>
      <c r="P112" s="67"/>
      <c r="Q112" s="67">
        <f>EXP(SUMPRODUCT(CHOOSE({1,2,3,4,5,6,7},'Calcs Women Intervention'!AS122,'Calcs Women Intervention'!AS122^2,'Calcs Women Intervention'!AS122^3,'Calcs Women Intervention'!P90,'Calcs Women Intervention'!P90^2,0,1),'Social care'!$BG$11:$BM$11))/(1+EXP(SUMPRODUCT(CHOOSE({1,2,3,4,5,6,7},'Calcs Women Intervention'!AS122,'Calcs Women Intervention'!AS122^2,'Calcs Women Intervention'!AS122^3,'Calcs Women Intervention'!P90,'Calcs Women Intervention'!P90^2,0,1),'Social care'!$BG$11:$BM$11)))</f>
        <v>0.13798297405117083</v>
      </c>
      <c r="R112" s="67">
        <f>EXP(SUMPRODUCT(CHOOSE({1,2,3,4,5,6,7},'Calcs Women Intervention'!AT122,'Calcs Women Intervention'!AT122^2,'Calcs Women Intervention'!AT122^3,'Calcs Women Intervention'!Q90,'Calcs Women Intervention'!Q90^2,0,1),'Social care'!$BG$11:$BM$11))/(1+EXP(SUMPRODUCT(CHOOSE({1,2,3,4,5,6,7},'Calcs Women Intervention'!AT122,'Calcs Women Intervention'!AT122^2,'Calcs Women Intervention'!AT122^3,'Calcs Women Intervention'!Q90,'Calcs Women Intervention'!Q90^2,0,1),'Social care'!$BG$11:$BM$11)))</f>
        <v>0.12601759758485764</v>
      </c>
      <c r="S112" s="67">
        <f>EXP(SUMPRODUCT(CHOOSE({1,2,3,4,5,6,7},'Calcs Women Intervention'!AU122,'Calcs Women Intervention'!AU122^2,'Calcs Women Intervention'!AU122^3,'Calcs Women Intervention'!R90,'Calcs Women Intervention'!R90^2,0,1),'Social care'!$BG$11:$BM$11))/(1+EXP(SUMPRODUCT(CHOOSE({1,2,3,4,5,6,7},'Calcs Women Intervention'!AU122,'Calcs Women Intervention'!AU122^2,'Calcs Women Intervention'!AU122^3,'Calcs Women Intervention'!R90,'Calcs Women Intervention'!R90^2,0,1),'Social care'!$BG$11:$BM$11)))</f>
        <v>0.12626376907913231</v>
      </c>
      <c r="T112" s="67">
        <f>EXP(SUMPRODUCT(CHOOSE({1,2,3,4,5,6,7},'Calcs Women Intervention'!AV122,'Calcs Women Intervention'!AV122^2,'Calcs Women Intervention'!AV122^3,'Calcs Women Intervention'!S90,'Calcs Women Intervention'!S90^2,0,1),'Social care'!$BG$11:$BM$11))/(1+EXP(SUMPRODUCT(CHOOSE({1,2,3,4,5,6,7},'Calcs Women Intervention'!AV122,'Calcs Women Intervention'!AV122^2,'Calcs Women Intervention'!AV122^3,'Calcs Women Intervention'!S90,'Calcs Women Intervention'!S90^2,0,1),'Social care'!$BG$11:$BM$11)))</f>
        <v>0.12807915497186764</v>
      </c>
      <c r="U112" s="67">
        <f>EXP(SUMPRODUCT(CHOOSE({1,2,3,4,5,6,7},'Calcs Women Intervention'!AW122,'Calcs Women Intervention'!AW122^2,'Calcs Women Intervention'!AW122^3,'Calcs Women Intervention'!T90,'Calcs Women Intervention'!T90^2,0,1),'Social care'!$BG$11:$BM$11))/(1+EXP(SUMPRODUCT(CHOOSE({1,2,3,4,5,6,7},'Calcs Women Intervention'!AW122,'Calcs Women Intervention'!AW122^2,'Calcs Women Intervention'!AW122^3,'Calcs Women Intervention'!T90,'Calcs Women Intervention'!T90^2,0,1),'Social care'!$BG$11:$BM$11)))</f>
        <v>0.13058621789501618</v>
      </c>
      <c r="V112" s="67">
        <f>EXP(SUMPRODUCT(CHOOSE({1,2,3,4,5,6,7},'Calcs Women Intervention'!AX122,'Calcs Women Intervention'!AX122^2,'Calcs Women Intervention'!AX122^3,'Calcs Women Intervention'!U90,'Calcs Women Intervention'!U90^2,0,1),'Social care'!$BG$11:$BM$11))/(1+EXP(SUMPRODUCT(CHOOSE({1,2,3,4,5,6,7},'Calcs Women Intervention'!AX122,'Calcs Women Intervention'!AX122^2,'Calcs Women Intervention'!AX122^3,'Calcs Women Intervention'!U90,'Calcs Women Intervention'!U90^2,0,1),'Social care'!$BG$11:$BM$11)))</f>
        <v>0.13380787885663445</v>
      </c>
      <c r="W112" s="67">
        <f>EXP(SUMPRODUCT(CHOOSE({1,2,3,4,5,6,7},'Calcs Women Intervention'!AY122,'Calcs Women Intervention'!AY122^2,'Calcs Women Intervention'!AY122^3,'Calcs Women Intervention'!V90,'Calcs Women Intervention'!V90^2,0,1),'Social care'!$BG$11:$BM$11))/(1+EXP(SUMPRODUCT(CHOOSE({1,2,3,4,5,6,7},'Calcs Women Intervention'!AY122,'Calcs Women Intervention'!AY122^2,'Calcs Women Intervention'!AY122^3,'Calcs Women Intervention'!V90,'Calcs Women Intervention'!V90^2,0,1),'Social care'!$BG$11:$BM$11)))</f>
        <v>0.13777561481028666</v>
      </c>
      <c r="X112" s="67">
        <f>EXP(SUMPRODUCT(CHOOSE({1,2,3,4,5,6,7},'Calcs Women Intervention'!AZ122,'Calcs Women Intervention'!AZ122^2,'Calcs Women Intervention'!AZ122^3,'Calcs Women Intervention'!W90,'Calcs Women Intervention'!W90^2,0,1),'Social care'!$BG$11:$BM$11))/(1+EXP(SUMPRODUCT(CHOOSE({1,2,3,4,5,6,7},'Calcs Women Intervention'!AZ122,'Calcs Women Intervention'!AZ122^2,'Calcs Women Intervention'!AZ122^3,'Calcs Women Intervention'!W90,'Calcs Women Intervention'!W90^2,0,1),'Social care'!$BG$11:$BM$11)))</f>
        <v>0.14252944628879327</v>
      </c>
      <c r="Y112" s="67">
        <f>EXP(SUMPRODUCT(CHOOSE({1,2,3,4,5,6,7},'Calcs Women Intervention'!BA122,'Calcs Women Intervention'!BA122^2,'Calcs Women Intervention'!BA122^3,'Calcs Women Intervention'!X90,'Calcs Women Intervention'!X90^2,0,1),'Social care'!$BG$11:$BM$11))/(1+EXP(SUMPRODUCT(CHOOSE({1,2,3,4,5,6,7},'Calcs Women Intervention'!BA122,'Calcs Women Intervention'!BA122^2,'Calcs Women Intervention'!BA122^3,'Calcs Women Intervention'!X90,'Calcs Women Intervention'!X90^2,0,1),'Social care'!$BG$11:$BM$11)))</f>
        <v>0.1481179423468392</v>
      </c>
      <c r="Z112" s="67">
        <f>EXP(SUMPRODUCT(CHOOSE({1,2,3,4,5,6,7},'Calcs Women Intervention'!BB122,'Calcs Women Intervention'!BB122^2,'Calcs Women Intervention'!BB122^3,'Calcs Women Intervention'!Y90,'Calcs Women Intervention'!Y90^2,0,1),'Social care'!$BG$11:$BM$11))/(1+EXP(SUMPRODUCT(CHOOSE({1,2,3,4,5,6,7},'Calcs Women Intervention'!BB122,'Calcs Women Intervention'!BB122^2,'Calcs Women Intervention'!BB122^3,'Calcs Women Intervention'!Y90,'Calcs Women Intervention'!Y90^2,0,1),'Social care'!$BG$11:$BM$11)))</f>
        <v>0.15459820037869923</v>
      </c>
      <c r="AA112" s="67">
        <f>EXP(SUMPRODUCT(CHOOSE({1,2,3,4,5,6,7},'Calcs Women Intervention'!BC122,'Calcs Women Intervention'!BC122^2,'Calcs Women Intervention'!BC122^3,'Calcs Women Intervention'!Z90,'Calcs Women Intervention'!Z90^2,0,1),'Social care'!$BG$11:$BM$11))/(1+EXP(SUMPRODUCT(CHOOSE({1,2,3,4,5,6,7},'Calcs Women Intervention'!BC122,'Calcs Women Intervention'!BC122^2,'Calcs Women Intervention'!BC122^3,'Calcs Women Intervention'!Z90,'Calcs Women Intervention'!Z90^2,0,1),'Social care'!$BG$11:$BM$11)))</f>
        <v>0.1620357480108735</v>
      </c>
      <c r="AB112" s="67">
        <f>EXP(SUMPRODUCT(CHOOSE({1,2,3,4,5,6,7},'Calcs Women Intervention'!BD122,'Calcs Women Intervention'!BD122^2,'Calcs Women Intervention'!BD122^3,'Calcs Women Intervention'!AA90,'Calcs Women Intervention'!AA90^2,0,1),'Social care'!$BG$11:$BM$11))/(1+EXP(SUMPRODUCT(CHOOSE({1,2,3,4,5,6,7},'Calcs Women Intervention'!BD122,'Calcs Women Intervention'!BD122^2,'Calcs Women Intervention'!BD122^3,'Calcs Women Intervention'!AA90,'Calcs Women Intervention'!AA90^2,0,1),'Social care'!$BG$11:$BM$11)))</f>
        <v>0.17050430161889629</v>
      </c>
      <c r="AE112" s="1">
        <v>14</v>
      </c>
      <c r="AF112" s="185"/>
      <c r="AG112" s="185">
        <f>D112*'Calcs Women Intervention'!D56*HCW_cost_year</f>
        <v>0</v>
      </c>
      <c r="AH112" s="185">
        <f>E112*'Calcs Women Intervention'!E56*HCW_cost_year</f>
        <v>0</v>
      </c>
      <c r="AI112" s="185">
        <f>F112*'Calcs Women Intervention'!F56*HCW_cost_year</f>
        <v>0</v>
      </c>
      <c r="AJ112" s="185">
        <f>G112*'Calcs Women Intervention'!G56*HCW_cost_year</f>
        <v>0</v>
      </c>
      <c r="AK112" s="185">
        <f>H112*'Calcs Women Intervention'!H56*HCW_cost_year</f>
        <v>0</v>
      </c>
      <c r="AL112" s="185">
        <f>I112*'Calcs Women Intervention'!I56*HCW_cost_year</f>
        <v>0</v>
      </c>
      <c r="AM112" s="185">
        <f>J112*'Calcs Women Intervention'!J56*HCW_cost_year</f>
        <v>0</v>
      </c>
      <c r="AN112" s="185">
        <f>K112*'Calcs Women Intervention'!K56*HCW_cost_year</f>
        <v>0</v>
      </c>
      <c r="AO112" s="185">
        <f>L112*'Calcs Women Intervention'!L56*HCW_cost_year</f>
        <v>0</v>
      </c>
      <c r="AP112" s="185">
        <f>M112*'Calcs Women Intervention'!M56*HCW_cost_year</f>
        <v>0</v>
      </c>
      <c r="AQ112" s="185">
        <f>N112*'Calcs Women Intervention'!N56*HCW_cost_year</f>
        <v>0</v>
      </c>
      <c r="AR112" s="185">
        <f>O112*'Calcs Women Intervention'!O56*HCW_cost_year</f>
        <v>0</v>
      </c>
      <c r="AS112" s="185">
        <f>P112*'Calcs Women Intervention'!P56*HCW_cost_year</f>
        <v>0</v>
      </c>
      <c r="AT112" s="185">
        <f>Q112*'Calcs Women Intervention'!Q56*HCW_cost_year</f>
        <v>0</v>
      </c>
      <c r="AU112" s="185">
        <f>R112*'Calcs Women Intervention'!R56*HCW_cost_year</f>
        <v>0</v>
      </c>
      <c r="AV112" s="185">
        <f>S112*'Calcs Women Intervention'!S56*HCW_cost_year</f>
        <v>0</v>
      </c>
      <c r="AW112" s="185">
        <f>T112*'Calcs Women Intervention'!T56*HCW_cost_year</f>
        <v>0</v>
      </c>
      <c r="AX112" s="185">
        <f>U112*'Calcs Women Intervention'!U56*HCW_cost_year</f>
        <v>0</v>
      </c>
      <c r="AY112" s="185">
        <f>V112*'Calcs Women Intervention'!V56*HCW_cost_year</f>
        <v>0</v>
      </c>
      <c r="AZ112" s="185">
        <f>W112*'Calcs Women Intervention'!W56*HCW_cost_year</f>
        <v>0</v>
      </c>
      <c r="BA112" s="185">
        <f>X112*'Calcs Women Intervention'!X56*HCW_cost_year</f>
        <v>0</v>
      </c>
      <c r="BB112" s="185">
        <f>Y112*'Calcs Women Intervention'!Y56*HCW_cost_year</f>
        <v>0</v>
      </c>
      <c r="BC112" s="185">
        <f>Z112*'Calcs Women Intervention'!Z56*HCW_cost_year</f>
        <v>0</v>
      </c>
      <c r="BD112" s="185">
        <f>AA112*'Calcs Women Intervention'!AA56*HCW_cost_year</f>
        <v>0</v>
      </c>
      <c r="BE112" s="185">
        <f>AB112*'Calcs Women Intervention'!AB56*HCW_cost_year</f>
        <v>0</v>
      </c>
    </row>
    <row r="113" spans="2:57" x14ac:dyDescent="0.3">
      <c r="B113" s="1">
        <v>15</v>
      </c>
      <c r="C113" s="67"/>
      <c r="D113" s="67"/>
      <c r="E113" s="67"/>
      <c r="F113" s="67"/>
      <c r="G113" s="67"/>
      <c r="H113" s="67"/>
      <c r="I113" s="67"/>
      <c r="J113" s="67"/>
      <c r="K113" s="67"/>
      <c r="L113" s="67"/>
      <c r="M113" s="67"/>
      <c r="N113" s="67"/>
      <c r="O113" s="67"/>
      <c r="P113" s="67"/>
      <c r="Q113" s="67"/>
      <c r="R113" s="67">
        <f>EXP(SUMPRODUCT(CHOOSE({1,2,3,4,5,6,7},'Calcs Women Intervention'!AT123,'Calcs Women Intervention'!AT123^2,'Calcs Women Intervention'!AT123^3,'Calcs Women Intervention'!Q91,'Calcs Women Intervention'!Q91^2,0,1),'Social care'!$BG$11:$BM$11))/(1+EXP(SUMPRODUCT(CHOOSE({1,2,3,4,5,6,7},'Calcs Women Intervention'!AT123,'Calcs Women Intervention'!AT123^2,'Calcs Women Intervention'!AT123^3,'Calcs Women Intervention'!Q91,'Calcs Women Intervention'!Q91^2,0,1),'Social care'!$BG$11:$BM$11)))</f>
        <v>0.13798297405117083</v>
      </c>
      <c r="S113" s="67">
        <f>EXP(SUMPRODUCT(CHOOSE({1,2,3,4,5,6,7},'Calcs Women Intervention'!AU123,'Calcs Women Intervention'!AU123^2,'Calcs Women Intervention'!AU123^3,'Calcs Women Intervention'!R91,'Calcs Women Intervention'!R91^2,0,1),'Social care'!$BG$11:$BM$11))/(1+EXP(SUMPRODUCT(CHOOSE({1,2,3,4,5,6,7},'Calcs Women Intervention'!AU123,'Calcs Women Intervention'!AU123^2,'Calcs Women Intervention'!AU123^3,'Calcs Women Intervention'!R91,'Calcs Women Intervention'!R91^2,0,1),'Social care'!$BG$11:$BM$11)))</f>
        <v>0.12601759758485764</v>
      </c>
      <c r="T113" s="67">
        <f>EXP(SUMPRODUCT(CHOOSE({1,2,3,4,5,6,7},'Calcs Women Intervention'!AV123,'Calcs Women Intervention'!AV123^2,'Calcs Women Intervention'!AV123^3,'Calcs Women Intervention'!S91,'Calcs Women Intervention'!S91^2,0,1),'Social care'!$BG$11:$BM$11))/(1+EXP(SUMPRODUCT(CHOOSE({1,2,3,4,5,6,7},'Calcs Women Intervention'!AV123,'Calcs Women Intervention'!AV123^2,'Calcs Women Intervention'!AV123^3,'Calcs Women Intervention'!S91,'Calcs Women Intervention'!S91^2,0,1),'Social care'!$BG$11:$BM$11)))</f>
        <v>0.12626376907913231</v>
      </c>
      <c r="U113" s="67">
        <f>EXP(SUMPRODUCT(CHOOSE({1,2,3,4,5,6,7},'Calcs Women Intervention'!AW123,'Calcs Women Intervention'!AW123^2,'Calcs Women Intervention'!AW123^3,'Calcs Women Intervention'!T91,'Calcs Women Intervention'!T91^2,0,1),'Social care'!$BG$11:$BM$11))/(1+EXP(SUMPRODUCT(CHOOSE({1,2,3,4,5,6,7},'Calcs Women Intervention'!AW123,'Calcs Women Intervention'!AW123^2,'Calcs Women Intervention'!AW123^3,'Calcs Women Intervention'!T91,'Calcs Women Intervention'!T91^2,0,1),'Social care'!$BG$11:$BM$11)))</f>
        <v>0.12807915497186764</v>
      </c>
      <c r="V113" s="67">
        <f>EXP(SUMPRODUCT(CHOOSE({1,2,3,4,5,6,7},'Calcs Women Intervention'!AX123,'Calcs Women Intervention'!AX123^2,'Calcs Women Intervention'!AX123^3,'Calcs Women Intervention'!U91,'Calcs Women Intervention'!U91^2,0,1),'Social care'!$BG$11:$BM$11))/(1+EXP(SUMPRODUCT(CHOOSE({1,2,3,4,5,6,7},'Calcs Women Intervention'!AX123,'Calcs Women Intervention'!AX123^2,'Calcs Women Intervention'!AX123^3,'Calcs Women Intervention'!U91,'Calcs Women Intervention'!U91^2,0,1),'Social care'!$BG$11:$BM$11)))</f>
        <v>0.13058621789501618</v>
      </c>
      <c r="W113" s="67">
        <f>EXP(SUMPRODUCT(CHOOSE({1,2,3,4,5,6,7},'Calcs Women Intervention'!AY123,'Calcs Women Intervention'!AY123^2,'Calcs Women Intervention'!AY123^3,'Calcs Women Intervention'!V91,'Calcs Women Intervention'!V91^2,0,1),'Social care'!$BG$11:$BM$11))/(1+EXP(SUMPRODUCT(CHOOSE({1,2,3,4,5,6,7},'Calcs Women Intervention'!AY123,'Calcs Women Intervention'!AY123^2,'Calcs Women Intervention'!AY123^3,'Calcs Women Intervention'!V91,'Calcs Women Intervention'!V91^2,0,1),'Social care'!$BG$11:$BM$11)))</f>
        <v>0.13380787885663445</v>
      </c>
      <c r="X113" s="67">
        <f>EXP(SUMPRODUCT(CHOOSE({1,2,3,4,5,6,7},'Calcs Women Intervention'!AZ123,'Calcs Women Intervention'!AZ123^2,'Calcs Women Intervention'!AZ123^3,'Calcs Women Intervention'!W91,'Calcs Women Intervention'!W91^2,0,1),'Social care'!$BG$11:$BM$11))/(1+EXP(SUMPRODUCT(CHOOSE({1,2,3,4,5,6,7},'Calcs Women Intervention'!AZ123,'Calcs Women Intervention'!AZ123^2,'Calcs Women Intervention'!AZ123^3,'Calcs Women Intervention'!W91,'Calcs Women Intervention'!W91^2,0,1),'Social care'!$BG$11:$BM$11)))</f>
        <v>0.13777561481028666</v>
      </c>
      <c r="Y113" s="67">
        <f>EXP(SUMPRODUCT(CHOOSE({1,2,3,4,5,6,7},'Calcs Women Intervention'!BA123,'Calcs Women Intervention'!BA123^2,'Calcs Women Intervention'!BA123^3,'Calcs Women Intervention'!X91,'Calcs Women Intervention'!X91^2,0,1),'Social care'!$BG$11:$BM$11))/(1+EXP(SUMPRODUCT(CHOOSE({1,2,3,4,5,6,7},'Calcs Women Intervention'!BA123,'Calcs Women Intervention'!BA123^2,'Calcs Women Intervention'!BA123^3,'Calcs Women Intervention'!X91,'Calcs Women Intervention'!X91^2,0,1),'Social care'!$BG$11:$BM$11)))</f>
        <v>0.14252944628879327</v>
      </c>
      <c r="Z113" s="67">
        <f>EXP(SUMPRODUCT(CHOOSE({1,2,3,4,5,6,7},'Calcs Women Intervention'!BB123,'Calcs Women Intervention'!BB123^2,'Calcs Women Intervention'!BB123^3,'Calcs Women Intervention'!Y91,'Calcs Women Intervention'!Y91^2,0,1),'Social care'!$BG$11:$BM$11))/(1+EXP(SUMPRODUCT(CHOOSE({1,2,3,4,5,6,7},'Calcs Women Intervention'!BB123,'Calcs Women Intervention'!BB123^2,'Calcs Women Intervention'!BB123^3,'Calcs Women Intervention'!Y91,'Calcs Women Intervention'!Y91^2,0,1),'Social care'!$BG$11:$BM$11)))</f>
        <v>0.1481179423468392</v>
      </c>
      <c r="AA113" s="67">
        <f>EXP(SUMPRODUCT(CHOOSE({1,2,3,4,5,6,7},'Calcs Women Intervention'!BC123,'Calcs Women Intervention'!BC123^2,'Calcs Women Intervention'!BC123^3,'Calcs Women Intervention'!Z91,'Calcs Women Intervention'!Z91^2,0,1),'Social care'!$BG$11:$BM$11))/(1+EXP(SUMPRODUCT(CHOOSE({1,2,3,4,5,6,7},'Calcs Women Intervention'!BC123,'Calcs Women Intervention'!BC123^2,'Calcs Women Intervention'!BC123^3,'Calcs Women Intervention'!Z91,'Calcs Women Intervention'!Z91^2,0,1),'Social care'!$BG$11:$BM$11)))</f>
        <v>0.15459820037869923</v>
      </c>
      <c r="AB113" s="67">
        <f>EXP(SUMPRODUCT(CHOOSE({1,2,3,4,5,6,7},'Calcs Women Intervention'!BD123,'Calcs Women Intervention'!BD123^2,'Calcs Women Intervention'!BD123^3,'Calcs Women Intervention'!AA91,'Calcs Women Intervention'!AA91^2,0,1),'Social care'!$BG$11:$BM$11))/(1+EXP(SUMPRODUCT(CHOOSE({1,2,3,4,5,6,7},'Calcs Women Intervention'!BD123,'Calcs Women Intervention'!BD123^2,'Calcs Women Intervention'!BD123^3,'Calcs Women Intervention'!AA91,'Calcs Women Intervention'!AA91^2,0,1),'Social care'!$BG$11:$BM$11)))</f>
        <v>0.1620357480108735</v>
      </c>
      <c r="AE113" s="1">
        <v>15</v>
      </c>
      <c r="AF113" s="185"/>
      <c r="AG113" s="185">
        <f>D113*'Calcs Women Intervention'!D57*HCW_cost_year</f>
        <v>0</v>
      </c>
      <c r="AH113" s="185">
        <f>E113*'Calcs Women Intervention'!E57*HCW_cost_year</f>
        <v>0</v>
      </c>
      <c r="AI113" s="185">
        <f>F113*'Calcs Women Intervention'!F57*HCW_cost_year</f>
        <v>0</v>
      </c>
      <c r="AJ113" s="185">
        <f>G113*'Calcs Women Intervention'!G57*HCW_cost_year</f>
        <v>0</v>
      </c>
      <c r="AK113" s="185">
        <f>H113*'Calcs Women Intervention'!H57*HCW_cost_year</f>
        <v>0</v>
      </c>
      <c r="AL113" s="185">
        <f>I113*'Calcs Women Intervention'!I57*HCW_cost_year</f>
        <v>0</v>
      </c>
      <c r="AM113" s="185">
        <f>J113*'Calcs Women Intervention'!J57*HCW_cost_year</f>
        <v>0</v>
      </c>
      <c r="AN113" s="185">
        <f>K113*'Calcs Women Intervention'!K57*HCW_cost_year</f>
        <v>0</v>
      </c>
      <c r="AO113" s="185">
        <f>L113*'Calcs Women Intervention'!L57*HCW_cost_year</f>
        <v>0</v>
      </c>
      <c r="AP113" s="185">
        <f>M113*'Calcs Women Intervention'!M57*HCW_cost_year</f>
        <v>0</v>
      </c>
      <c r="AQ113" s="185">
        <f>N113*'Calcs Women Intervention'!N57*HCW_cost_year</f>
        <v>0</v>
      </c>
      <c r="AR113" s="185">
        <f>O113*'Calcs Women Intervention'!O57*HCW_cost_year</f>
        <v>0</v>
      </c>
      <c r="AS113" s="185">
        <f>P113*'Calcs Women Intervention'!P57*HCW_cost_year</f>
        <v>0</v>
      </c>
      <c r="AT113" s="185">
        <f>Q113*'Calcs Women Intervention'!Q57*HCW_cost_year</f>
        <v>0</v>
      </c>
      <c r="AU113" s="185">
        <f>R113*'Calcs Women Intervention'!R57*HCW_cost_year</f>
        <v>0</v>
      </c>
      <c r="AV113" s="185">
        <f>S113*'Calcs Women Intervention'!S57*HCW_cost_year</f>
        <v>0</v>
      </c>
      <c r="AW113" s="185">
        <f>T113*'Calcs Women Intervention'!T57*HCW_cost_year</f>
        <v>0</v>
      </c>
      <c r="AX113" s="185">
        <f>U113*'Calcs Women Intervention'!U57*HCW_cost_year</f>
        <v>0</v>
      </c>
      <c r="AY113" s="185">
        <f>V113*'Calcs Women Intervention'!V57*HCW_cost_year</f>
        <v>0</v>
      </c>
      <c r="AZ113" s="185">
        <f>W113*'Calcs Women Intervention'!W57*HCW_cost_year</f>
        <v>0</v>
      </c>
      <c r="BA113" s="185">
        <f>X113*'Calcs Women Intervention'!X57*HCW_cost_year</f>
        <v>0</v>
      </c>
      <c r="BB113" s="185">
        <f>Y113*'Calcs Women Intervention'!Y57*HCW_cost_year</f>
        <v>0</v>
      </c>
      <c r="BC113" s="185">
        <f>Z113*'Calcs Women Intervention'!Z57*HCW_cost_year</f>
        <v>0</v>
      </c>
      <c r="BD113" s="185">
        <f>AA113*'Calcs Women Intervention'!AA57*HCW_cost_year</f>
        <v>0</v>
      </c>
      <c r="BE113" s="185">
        <f>AB113*'Calcs Women Intervention'!AB57*HCW_cost_year</f>
        <v>0</v>
      </c>
    </row>
    <row r="114" spans="2:57" x14ac:dyDescent="0.3">
      <c r="B114" s="1">
        <v>16</v>
      </c>
      <c r="C114" s="67"/>
      <c r="D114" s="67"/>
      <c r="E114" s="67"/>
      <c r="F114" s="67"/>
      <c r="G114" s="67"/>
      <c r="H114" s="67"/>
      <c r="I114" s="67"/>
      <c r="J114" s="67"/>
      <c r="K114" s="67"/>
      <c r="L114" s="67"/>
      <c r="M114" s="67"/>
      <c r="N114" s="67"/>
      <c r="O114" s="67"/>
      <c r="P114" s="67"/>
      <c r="Q114" s="67"/>
      <c r="R114" s="67"/>
      <c r="S114" s="67">
        <f>EXP(SUMPRODUCT(CHOOSE({1,2,3,4,5,6,7},'Calcs Women Intervention'!AU124,'Calcs Women Intervention'!AU124^2,'Calcs Women Intervention'!AU124^3,'Calcs Women Intervention'!R92,'Calcs Women Intervention'!R92^2,0,1),'Social care'!$BG$11:$BM$11))/(1+EXP(SUMPRODUCT(CHOOSE({1,2,3,4,5,6,7},'Calcs Women Intervention'!AU124,'Calcs Women Intervention'!AU124^2,'Calcs Women Intervention'!AU124^3,'Calcs Women Intervention'!R92,'Calcs Women Intervention'!R92^2,0,1),'Social care'!$BG$11:$BM$11)))</f>
        <v>0.13798297405117083</v>
      </c>
      <c r="T114" s="67">
        <f>EXP(SUMPRODUCT(CHOOSE({1,2,3,4,5,6,7},'Calcs Women Intervention'!AV124,'Calcs Women Intervention'!AV124^2,'Calcs Women Intervention'!AV124^3,'Calcs Women Intervention'!S92,'Calcs Women Intervention'!S92^2,0,1),'Social care'!$BG$11:$BM$11))/(1+EXP(SUMPRODUCT(CHOOSE({1,2,3,4,5,6,7},'Calcs Women Intervention'!AV124,'Calcs Women Intervention'!AV124^2,'Calcs Women Intervention'!AV124^3,'Calcs Women Intervention'!S92,'Calcs Women Intervention'!S92^2,0,1),'Social care'!$BG$11:$BM$11)))</f>
        <v>0.12601759758485764</v>
      </c>
      <c r="U114" s="67">
        <f>EXP(SUMPRODUCT(CHOOSE({1,2,3,4,5,6,7},'Calcs Women Intervention'!AW124,'Calcs Women Intervention'!AW124^2,'Calcs Women Intervention'!AW124^3,'Calcs Women Intervention'!T92,'Calcs Women Intervention'!T92^2,0,1),'Social care'!$BG$11:$BM$11))/(1+EXP(SUMPRODUCT(CHOOSE({1,2,3,4,5,6,7},'Calcs Women Intervention'!AW124,'Calcs Women Intervention'!AW124^2,'Calcs Women Intervention'!AW124^3,'Calcs Women Intervention'!T92,'Calcs Women Intervention'!T92^2,0,1),'Social care'!$BG$11:$BM$11)))</f>
        <v>0.12626376907913231</v>
      </c>
      <c r="V114" s="67">
        <f>EXP(SUMPRODUCT(CHOOSE({1,2,3,4,5,6,7},'Calcs Women Intervention'!AX124,'Calcs Women Intervention'!AX124^2,'Calcs Women Intervention'!AX124^3,'Calcs Women Intervention'!U92,'Calcs Women Intervention'!U92^2,0,1),'Social care'!$BG$11:$BM$11))/(1+EXP(SUMPRODUCT(CHOOSE({1,2,3,4,5,6,7},'Calcs Women Intervention'!AX124,'Calcs Women Intervention'!AX124^2,'Calcs Women Intervention'!AX124^3,'Calcs Women Intervention'!U92,'Calcs Women Intervention'!U92^2,0,1),'Social care'!$BG$11:$BM$11)))</f>
        <v>0.12807915497186764</v>
      </c>
      <c r="W114" s="67">
        <f>EXP(SUMPRODUCT(CHOOSE({1,2,3,4,5,6,7},'Calcs Women Intervention'!AY124,'Calcs Women Intervention'!AY124^2,'Calcs Women Intervention'!AY124^3,'Calcs Women Intervention'!V92,'Calcs Women Intervention'!V92^2,0,1),'Social care'!$BG$11:$BM$11))/(1+EXP(SUMPRODUCT(CHOOSE({1,2,3,4,5,6,7},'Calcs Women Intervention'!AY124,'Calcs Women Intervention'!AY124^2,'Calcs Women Intervention'!AY124^3,'Calcs Women Intervention'!V92,'Calcs Women Intervention'!V92^2,0,1),'Social care'!$BG$11:$BM$11)))</f>
        <v>0.13058621789501618</v>
      </c>
      <c r="X114" s="67">
        <f>EXP(SUMPRODUCT(CHOOSE({1,2,3,4,5,6,7},'Calcs Women Intervention'!AZ124,'Calcs Women Intervention'!AZ124^2,'Calcs Women Intervention'!AZ124^3,'Calcs Women Intervention'!W92,'Calcs Women Intervention'!W92^2,0,1),'Social care'!$BG$11:$BM$11))/(1+EXP(SUMPRODUCT(CHOOSE({1,2,3,4,5,6,7},'Calcs Women Intervention'!AZ124,'Calcs Women Intervention'!AZ124^2,'Calcs Women Intervention'!AZ124^3,'Calcs Women Intervention'!W92,'Calcs Women Intervention'!W92^2,0,1),'Social care'!$BG$11:$BM$11)))</f>
        <v>0.13380787885663445</v>
      </c>
      <c r="Y114" s="67">
        <f>EXP(SUMPRODUCT(CHOOSE({1,2,3,4,5,6,7},'Calcs Women Intervention'!BA124,'Calcs Women Intervention'!BA124^2,'Calcs Women Intervention'!BA124^3,'Calcs Women Intervention'!X92,'Calcs Women Intervention'!X92^2,0,1),'Social care'!$BG$11:$BM$11))/(1+EXP(SUMPRODUCT(CHOOSE({1,2,3,4,5,6,7},'Calcs Women Intervention'!BA124,'Calcs Women Intervention'!BA124^2,'Calcs Women Intervention'!BA124^3,'Calcs Women Intervention'!X92,'Calcs Women Intervention'!X92^2,0,1),'Social care'!$BG$11:$BM$11)))</f>
        <v>0.13777561481028666</v>
      </c>
      <c r="Z114" s="67">
        <f>EXP(SUMPRODUCT(CHOOSE({1,2,3,4,5,6,7},'Calcs Women Intervention'!BB124,'Calcs Women Intervention'!BB124^2,'Calcs Women Intervention'!BB124^3,'Calcs Women Intervention'!Y92,'Calcs Women Intervention'!Y92^2,0,1),'Social care'!$BG$11:$BM$11))/(1+EXP(SUMPRODUCT(CHOOSE({1,2,3,4,5,6,7},'Calcs Women Intervention'!BB124,'Calcs Women Intervention'!BB124^2,'Calcs Women Intervention'!BB124^3,'Calcs Women Intervention'!Y92,'Calcs Women Intervention'!Y92^2,0,1),'Social care'!$BG$11:$BM$11)))</f>
        <v>0.14252944628879327</v>
      </c>
      <c r="AA114" s="67">
        <f>EXP(SUMPRODUCT(CHOOSE({1,2,3,4,5,6,7},'Calcs Women Intervention'!BC124,'Calcs Women Intervention'!BC124^2,'Calcs Women Intervention'!BC124^3,'Calcs Women Intervention'!Z92,'Calcs Women Intervention'!Z92^2,0,1),'Social care'!$BG$11:$BM$11))/(1+EXP(SUMPRODUCT(CHOOSE({1,2,3,4,5,6,7},'Calcs Women Intervention'!BC124,'Calcs Women Intervention'!BC124^2,'Calcs Women Intervention'!BC124^3,'Calcs Women Intervention'!Z92,'Calcs Women Intervention'!Z92^2,0,1),'Social care'!$BG$11:$BM$11)))</f>
        <v>0.1481179423468392</v>
      </c>
      <c r="AB114" s="67">
        <f>EXP(SUMPRODUCT(CHOOSE({1,2,3,4,5,6,7},'Calcs Women Intervention'!BD124,'Calcs Women Intervention'!BD124^2,'Calcs Women Intervention'!BD124^3,'Calcs Women Intervention'!AA92,'Calcs Women Intervention'!AA92^2,0,1),'Social care'!$BG$11:$BM$11))/(1+EXP(SUMPRODUCT(CHOOSE({1,2,3,4,5,6,7},'Calcs Women Intervention'!BD124,'Calcs Women Intervention'!BD124^2,'Calcs Women Intervention'!BD124^3,'Calcs Women Intervention'!AA92,'Calcs Women Intervention'!AA92^2,0,1),'Social care'!$BG$11:$BM$11)))</f>
        <v>0.15459820037869923</v>
      </c>
      <c r="AE114" s="1">
        <v>16</v>
      </c>
      <c r="AF114" s="185"/>
      <c r="AG114" s="185">
        <f>D114*'Calcs Women Intervention'!D58*HCW_cost_year</f>
        <v>0</v>
      </c>
      <c r="AH114" s="185">
        <f>E114*'Calcs Women Intervention'!E58*HCW_cost_year</f>
        <v>0</v>
      </c>
      <c r="AI114" s="185">
        <f>F114*'Calcs Women Intervention'!F58*HCW_cost_year</f>
        <v>0</v>
      </c>
      <c r="AJ114" s="185">
        <f>G114*'Calcs Women Intervention'!G58*HCW_cost_year</f>
        <v>0</v>
      </c>
      <c r="AK114" s="185">
        <f>H114*'Calcs Women Intervention'!H58*HCW_cost_year</f>
        <v>0</v>
      </c>
      <c r="AL114" s="185">
        <f>I114*'Calcs Women Intervention'!I58*HCW_cost_year</f>
        <v>0</v>
      </c>
      <c r="AM114" s="185">
        <f>J114*'Calcs Women Intervention'!J58*HCW_cost_year</f>
        <v>0</v>
      </c>
      <c r="AN114" s="185">
        <f>K114*'Calcs Women Intervention'!K58*HCW_cost_year</f>
        <v>0</v>
      </c>
      <c r="AO114" s="185">
        <f>L114*'Calcs Women Intervention'!L58*HCW_cost_year</f>
        <v>0</v>
      </c>
      <c r="AP114" s="185">
        <f>M114*'Calcs Women Intervention'!M58*HCW_cost_year</f>
        <v>0</v>
      </c>
      <c r="AQ114" s="185">
        <f>N114*'Calcs Women Intervention'!N58*HCW_cost_year</f>
        <v>0</v>
      </c>
      <c r="AR114" s="185">
        <f>O114*'Calcs Women Intervention'!O58*HCW_cost_year</f>
        <v>0</v>
      </c>
      <c r="AS114" s="185">
        <f>P114*'Calcs Women Intervention'!P58*HCW_cost_year</f>
        <v>0</v>
      </c>
      <c r="AT114" s="185">
        <f>Q114*'Calcs Women Intervention'!Q58*HCW_cost_year</f>
        <v>0</v>
      </c>
      <c r="AU114" s="185">
        <f>R114*'Calcs Women Intervention'!R58*HCW_cost_year</f>
        <v>0</v>
      </c>
      <c r="AV114" s="185">
        <f>S114*'Calcs Women Intervention'!S58*HCW_cost_year</f>
        <v>0</v>
      </c>
      <c r="AW114" s="185">
        <f>T114*'Calcs Women Intervention'!T58*HCW_cost_year</f>
        <v>0</v>
      </c>
      <c r="AX114" s="185">
        <f>U114*'Calcs Women Intervention'!U58*HCW_cost_year</f>
        <v>0</v>
      </c>
      <c r="AY114" s="185">
        <f>V114*'Calcs Women Intervention'!V58*HCW_cost_year</f>
        <v>0</v>
      </c>
      <c r="AZ114" s="185">
        <f>W114*'Calcs Women Intervention'!W58*HCW_cost_year</f>
        <v>0</v>
      </c>
      <c r="BA114" s="185">
        <f>X114*'Calcs Women Intervention'!X58*HCW_cost_year</f>
        <v>0</v>
      </c>
      <c r="BB114" s="185">
        <f>Y114*'Calcs Women Intervention'!Y58*HCW_cost_year</f>
        <v>0</v>
      </c>
      <c r="BC114" s="185">
        <f>Z114*'Calcs Women Intervention'!Z58*HCW_cost_year</f>
        <v>0</v>
      </c>
      <c r="BD114" s="185">
        <f>AA114*'Calcs Women Intervention'!AA58*HCW_cost_year</f>
        <v>0</v>
      </c>
      <c r="BE114" s="185">
        <f>AB114*'Calcs Women Intervention'!AB58*HCW_cost_year</f>
        <v>0</v>
      </c>
    </row>
    <row r="115" spans="2:57" x14ac:dyDescent="0.3">
      <c r="B115" s="1">
        <v>17</v>
      </c>
      <c r="C115" s="67"/>
      <c r="D115" s="67"/>
      <c r="E115" s="67"/>
      <c r="F115" s="67"/>
      <c r="G115" s="67"/>
      <c r="H115" s="67"/>
      <c r="I115" s="67"/>
      <c r="J115" s="67"/>
      <c r="K115" s="67"/>
      <c r="L115" s="67"/>
      <c r="M115" s="67"/>
      <c r="N115" s="67"/>
      <c r="O115" s="67"/>
      <c r="P115" s="67"/>
      <c r="Q115" s="67"/>
      <c r="R115" s="67"/>
      <c r="S115" s="67"/>
      <c r="T115" s="67">
        <f>EXP(SUMPRODUCT(CHOOSE({1,2,3,4,5,6,7},'Calcs Women Intervention'!AV125,'Calcs Women Intervention'!AV125^2,'Calcs Women Intervention'!AV125^3,'Calcs Women Intervention'!S93,'Calcs Women Intervention'!S93^2,0,1),'Social care'!$BG$11:$BM$11))/(1+EXP(SUMPRODUCT(CHOOSE({1,2,3,4,5,6,7},'Calcs Women Intervention'!AV125,'Calcs Women Intervention'!AV125^2,'Calcs Women Intervention'!AV125^3,'Calcs Women Intervention'!S93,'Calcs Women Intervention'!S93^2,0,1),'Social care'!$BG$11:$BM$11)))</f>
        <v>0.13798297405117083</v>
      </c>
      <c r="U115" s="67">
        <f>EXP(SUMPRODUCT(CHOOSE({1,2,3,4,5,6,7},'Calcs Women Intervention'!AW125,'Calcs Women Intervention'!AW125^2,'Calcs Women Intervention'!AW125^3,'Calcs Women Intervention'!T93,'Calcs Women Intervention'!T93^2,0,1),'Social care'!$BG$11:$BM$11))/(1+EXP(SUMPRODUCT(CHOOSE({1,2,3,4,5,6,7},'Calcs Women Intervention'!AW125,'Calcs Women Intervention'!AW125^2,'Calcs Women Intervention'!AW125^3,'Calcs Women Intervention'!T93,'Calcs Women Intervention'!T93^2,0,1),'Social care'!$BG$11:$BM$11)))</f>
        <v>0.12601759758485764</v>
      </c>
      <c r="V115" s="67">
        <f>EXP(SUMPRODUCT(CHOOSE({1,2,3,4,5,6,7},'Calcs Women Intervention'!AX125,'Calcs Women Intervention'!AX125^2,'Calcs Women Intervention'!AX125^3,'Calcs Women Intervention'!U93,'Calcs Women Intervention'!U93^2,0,1),'Social care'!$BG$11:$BM$11))/(1+EXP(SUMPRODUCT(CHOOSE({1,2,3,4,5,6,7},'Calcs Women Intervention'!AX125,'Calcs Women Intervention'!AX125^2,'Calcs Women Intervention'!AX125^3,'Calcs Women Intervention'!U93,'Calcs Women Intervention'!U93^2,0,1),'Social care'!$BG$11:$BM$11)))</f>
        <v>0.12626376907913231</v>
      </c>
      <c r="W115" s="67">
        <f>EXP(SUMPRODUCT(CHOOSE({1,2,3,4,5,6,7},'Calcs Women Intervention'!AY125,'Calcs Women Intervention'!AY125^2,'Calcs Women Intervention'!AY125^3,'Calcs Women Intervention'!V93,'Calcs Women Intervention'!V93^2,0,1),'Social care'!$BG$11:$BM$11))/(1+EXP(SUMPRODUCT(CHOOSE({1,2,3,4,5,6,7},'Calcs Women Intervention'!AY125,'Calcs Women Intervention'!AY125^2,'Calcs Women Intervention'!AY125^3,'Calcs Women Intervention'!V93,'Calcs Women Intervention'!V93^2,0,1),'Social care'!$BG$11:$BM$11)))</f>
        <v>0.12807915497186764</v>
      </c>
      <c r="X115" s="67">
        <f>EXP(SUMPRODUCT(CHOOSE({1,2,3,4,5,6,7},'Calcs Women Intervention'!AZ125,'Calcs Women Intervention'!AZ125^2,'Calcs Women Intervention'!AZ125^3,'Calcs Women Intervention'!W93,'Calcs Women Intervention'!W93^2,0,1),'Social care'!$BG$11:$BM$11))/(1+EXP(SUMPRODUCT(CHOOSE({1,2,3,4,5,6,7},'Calcs Women Intervention'!AZ125,'Calcs Women Intervention'!AZ125^2,'Calcs Women Intervention'!AZ125^3,'Calcs Women Intervention'!W93,'Calcs Women Intervention'!W93^2,0,1),'Social care'!$BG$11:$BM$11)))</f>
        <v>0.13058621789501618</v>
      </c>
      <c r="Y115" s="67">
        <f>EXP(SUMPRODUCT(CHOOSE({1,2,3,4,5,6,7},'Calcs Women Intervention'!BA125,'Calcs Women Intervention'!BA125^2,'Calcs Women Intervention'!BA125^3,'Calcs Women Intervention'!X93,'Calcs Women Intervention'!X93^2,0,1),'Social care'!$BG$11:$BM$11))/(1+EXP(SUMPRODUCT(CHOOSE({1,2,3,4,5,6,7},'Calcs Women Intervention'!BA125,'Calcs Women Intervention'!BA125^2,'Calcs Women Intervention'!BA125^3,'Calcs Women Intervention'!X93,'Calcs Women Intervention'!X93^2,0,1),'Social care'!$BG$11:$BM$11)))</f>
        <v>0.13380787885663445</v>
      </c>
      <c r="Z115" s="67">
        <f>EXP(SUMPRODUCT(CHOOSE({1,2,3,4,5,6,7},'Calcs Women Intervention'!BB125,'Calcs Women Intervention'!BB125^2,'Calcs Women Intervention'!BB125^3,'Calcs Women Intervention'!Y93,'Calcs Women Intervention'!Y93^2,0,1),'Social care'!$BG$11:$BM$11))/(1+EXP(SUMPRODUCT(CHOOSE({1,2,3,4,5,6,7},'Calcs Women Intervention'!BB125,'Calcs Women Intervention'!BB125^2,'Calcs Women Intervention'!BB125^3,'Calcs Women Intervention'!Y93,'Calcs Women Intervention'!Y93^2,0,1),'Social care'!$BG$11:$BM$11)))</f>
        <v>0.13777561481028666</v>
      </c>
      <c r="AA115" s="67">
        <f>EXP(SUMPRODUCT(CHOOSE({1,2,3,4,5,6,7},'Calcs Women Intervention'!BC125,'Calcs Women Intervention'!BC125^2,'Calcs Women Intervention'!BC125^3,'Calcs Women Intervention'!Z93,'Calcs Women Intervention'!Z93^2,0,1),'Social care'!$BG$11:$BM$11))/(1+EXP(SUMPRODUCT(CHOOSE({1,2,3,4,5,6,7},'Calcs Women Intervention'!BC125,'Calcs Women Intervention'!BC125^2,'Calcs Women Intervention'!BC125^3,'Calcs Women Intervention'!Z93,'Calcs Women Intervention'!Z93^2,0,1),'Social care'!$BG$11:$BM$11)))</f>
        <v>0.14252944628879327</v>
      </c>
      <c r="AB115" s="67">
        <f>EXP(SUMPRODUCT(CHOOSE({1,2,3,4,5,6,7},'Calcs Women Intervention'!BD125,'Calcs Women Intervention'!BD125^2,'Calcs Women Intervention'!BD125^3,'Calcs Women Intervention'!AA93,'Calcs Women Intervention'!AA93^2,0,1),'Social care'!$BG$11:$BM$11))/(1+EXP(SUMPRODUCT(CHOOSE({1,2,3,4,5,6,7},'Calcs Women Intervention'!BD125,'Calcs Women Intervention'!BD125^2,'Calcs Women Intervention'!BD125^3,'Calcs Women Intervention'!AA93,'Calcs Women Intervention'!AA93^2,0,1),'Social care'!$BG$11:$BM$11)))</f>
        <v>0.1481179423468392</v>
      </c>
      <c r="AE115" s="1">
        <v>17</v>
      </c>
      <c r="AF115" s="185"/>
      <c r="AG115" s="185">
        <f>D115*'Calcs Women Intervention'!D59*HCW_cost_year</f>
        <v>0</v>
      </c>
      <c r="AH115" s="185">
        <f>E115*'Calcs Women Intervention'!E59*HCW_cost_year</f>
        <v>0</v>
      </c>
      <c r="AI115" s="185">
        <f>F115*'Calcs Women Intervention'!F59*HCW_cost_year</f>
        <v>0</v>
      </c>
      <c r="AJ115" s="185">
        <f>G115*'Calcs Women Intervention'!G59*HCW_cost_year</f>
        <v>0</v>
      </c>
      <c r="AK115" s="185">
        <f>H115*'Calcs Women Intervention'!H59*HCW_cost_year</f>
        <v>0</v>
      </c>
      <c r="AL115" s="185">
        <f>I115*'Calcs Women Intervention'!I59*HCW_cost_year</f>
        <v>0</v>
      </c>
      <c r="AM115" s="185">
        <f>J115*'Calcs Women Intervention'!J59*HCW_cost_year</f>
        <v>0</v>
      </c>
      <c r="AN115" s="185">
        <f>K115*'Calcs Women Intervention'!K59*HCW_cost_year</f>
        <v>0</v>
      </c>
      <c r="AO115" s="185">
        <f>L115*'Calcs Women Intervention'!L59*HCW_cost_year</f>
        <v>0</v>
      </c>
      <c r="AP115" s="185">
        <f>M115*'Calcs Women Intervention'!M59*HCW_cost_year</f>
        <v>0</v>
      </c>
      <c r="AQ115" s="185">
        <f>N115*'Calcs Women Intervention'!N59*HCW_cost_year</f>
        <v>0</v>
      </c>
      <c r="AR115" s="185">
        <f>O115*'Calcs Women Intervention'!O59*HCW_cost_year</f>
        <v>0</v>
      </c>
      <c r="AS115" s="185">
        <f>P115*'Calcs Women Intervention'!P59*HCW_cost_year</f>
        <v>0</v>
      </c>
      <c r="AT115" s="185">
        <f>Q115*'Calcs Women Intervention'!Q59*HCW_cost_year</f>
        <v>0</v>
      </c>
      <c r="AU115" s="185">
        <f>R115*'Calcs Women Intervention'!R59*HCW_cost_year</f>
        <v>0</v>
      </c>
      <c r="AV115" s="185">
        <f>S115*'Calcs Women Intervention'!S59*HCW_cost_year</f>
        <v>0</v>
      </c>
      <c r="AW115" s="185">
        <f>T115*'Calcs Women Intervention'!T59*HCW_cost_year</f>
        <v>0</v>
      </c>
      <c r="AX115" s="185">
        <f>U115*'Calcs Women Intervention'!U59*HCW_cost_year</f>
        <v>0</v>
      </c>
      <c r="AY115" s="185">
        <f>V115*'Calcs Women Intervention'!V59*HCW_cost_year</f>
        <v>0</v>
      </c>
      <c r="AZ115" s="185">
        <f>W115*'Calcs Women Intervention'!W59*HCW_cost_year</f>
        <v>0</v>
      </c>
      <c r="BA115" s="185">
        <f>X115*'Calcs Women Intervention'!X59*HCW_cost_year</f>
        <v>0</v>
      </c>
      <c r="BB115" s="185">
        <f>Y115*'Calcs Women Intervention'!Y59*HCW_cost_year</f>
        <v>0</v>
      </c>
      <c r="BC115" s="185">
        <f>Z115*'Calcs Women Intervention'!Z59*HCW_cost_year</f>
        <v>0</v>
      </c>
      <c r="BD115" s="185">
        <f>AA115*'Calcs Women Intervention'!AA59*HCW_cost_year</f>
        <v>0</v>
      </c>
      <c r="BE115" s="185">
        <f>AB115*'Calcs Women Intervention'!AB59*HCW_cost_year</f>
        <v>0</v>
      </c>
    </row>
    <row r="116" spans="2:57" x14ac:dyDescent="0.3">
      <c r="B116" s="1">
        <v>18</v>
      </c>
      <c r="C116" s="67"/>
      <c r="D116" s="67"/>
      <c r="E116" s="67"/>
      <c r="F116" s="67"/>
      <c r="G116" s="67"/>
      <c r="H116" s="67"/>
      <c r="I116" s="67"/>
      <c r="J116" s="67"/>
      <c r="K116" s="67"/>
      <c r="L116" s="67"/>
      <c r="M116" s="67"/>
      <c r="N116" s="67"/>
      <c r="O116" s="67"/>
      <c r="P116" s="67"/>
      <c r="Q116" s="67"/>
      <c r="R116" s="67"/>
      <c r="S116" s="67"/>
      <c r="T116" s="67"/>
      <c r="U116" s="67">
        <f>EXP(SUMPRODUCT(CHOOSE({1,2,3,4,5,6,7},'Calcs Women Intervention'!AW126,'Calcs Women Intervention'!AW126^2,'Calcs Women Intervention'!AW126^3,'Calcs Women Intervention'!T94,'Calcs Women Intervention'!T94^2,0,1),'Social care'!$BG$11:$BM$11))/(1+EXP(SUMPRODUCT(CHOOSE({1,2,3,4,5,6,7},'Calcs Women Intervention'!AW126,'Calcs Women Intervention'!AW126^2,'Calcs Women Intervention'!AW126^3,'Calcs Women Intervention'!T94,'Calcs Women Intervention'!T94^2,0,1),'Social care'!$BG$11:$BM$11)))</f>
        <v>0.13798297405117083</v>
      </c>
      <c r="V116" s="67">
        <f>EXP(SUMPRODUCT(CHOOSE({1,2,3,4,5,6,7},'Calcs Women Intervention'!AX126,'Calcs Women Intervention'!AX126^2,'Calcs Women Intervention'!AX126^3,'Calcs Women Intervention'!U94,'Calcs Women Intervention'!U94^2,0,1),'Social care'!$BG$11:$BM$11))/(1+EXP(SUMPRODUCT(CHOOSE({1,2,3,4,5,6,7},'Calcs Women Intervention'!AX126,'Calcs Women Intervention'!AX126^2,'Calcs Women Intervention'!AX126^3,'Calcs Women Intervention'!U94,'Calcs Women Intervention'!U94^2,0,1),'Social care'!$BG$11:$BM$11)))</f>
        <v>0.12601759758485764</v>
      </c>
      <c r="W116" s="67">
        <f>EXP(SUMPRODUCT(CHOOSE({1,2,3,4,5,6,7},'Calcs Women Intervention'!AY126,'Calcs Women Intervention'!AY126^2,'Calcs Women Intervention'!AY126^3,'Calcs Women Intervention'!V94,'Calcs Women Intervention'!V94^2,0,1),'Social care'!$BG$11:$BM$11))/(1+EXP(SUMPRODUCT(CHOOSE({1,2,3,4,5,6,7},'Calcs Women Intervention'!AY126,'Calcs Women Intervention'!AY126^2,'Calcs Women Intervention'!AY126^3,'Calcs Women Intervention'!V94,'Calcs Women Intervention'!V94^2,0,1),'Social care'!$BG$11:$BM$11)))</f>
        <v>0.12626376907913231</v>
      </c>
      <c r="X116" s="67">
        <f>EXP(SUMPRODUCT(CHOOSE({1,2,3,4,5,6,7},'Calcs Women Intervention'!AZ126,'Calcs Women Intervention'!AZ126^2,'Calcs Women Intervention'!AZ126^3,'Calcs Women Intervention'!W94,'Calcs Women Intervention'!W94^2,0,1),'Social care'!$BG$11:$BM$11))/(1+EXP(SUMPRODUCT(CHOOSE({1,2,3,4,5,6,7},'Calcs Women Intervention'!AZ126,'Calcs Women Intervention'!AZ126^2,'Calcs Women Intervention'!AZ126^3,'Calcs Women Intervention'!W94,'Calcs Women Intervention'!W94^2,0,1),'Social care'!$BG$11:$BM$11)))</f>
        <v>0.12807915497186764</v>
      </c>
      <c r="Y116" s="67">
        <f>EXP(SUMPRODUCT(CHOOSE({1,2,3,4,5,6,7},'Calcs Women Intervention'!BA126,'Calcs Women Intervention'!BA126^2,'Calcs Women Intervention'!BA126^3,'Calcs Women Intervention'!X94,'Calcs Women Intervention'!X94^2,0,1),'Social care'!$BG$11:$BM$11))/(1+EXP(SUMPRODUCT(CHOOSE({1,2,3,4,5,6,7},'Calcs Women Intervention'!BA126,'Calcs Women Intervention'!BA126^2,'Calcs Women Intervention'!BA126^3,'Calcs Women Intervention'!X94,'Calcs Women Intervention'!X94^2,0,1),'Social care'!$BG$11:$BM$11)))</f>
        <v>0.13058621789501618</v>
      </c>
      <c r="Z116" s="67">
        <f>EXP(SUMPRODUCT(CHOOSE({1,2,3,4,5,6,7},'Calcs Women Intervention'!BB126,'Calcs Women Intervention'!BB126^2,'Calcs Women Intervention'!BB126^3,'Calcs Women Intervention'!Y94,'Calcs Women Intervention'!Y94^2,0,1),'Social care'!$BG$11:$BM$11))/(1+EXP(SUMPRODUCT(CHOOSE({1,2,3,4,5,6,7},'Calcs Women Intervention'!BB126,'Calcs Women Intervention'!BB126^2,'Calcs Women Intervention'!BB126^3,'Calcs Women Intervention'!Y94,'Calcs Women Intervention'!Y94^2,0,1),'Social care'!$BG$11:$BM$11)))</f>
        <v>0.13380787885663445</v>
      </c>
      <c r="AA116" s="67">
        <f>EXP(SUMPRODUCT(CHOOSE({1,2,3,4,5,6,7},'Calcs Women Intervention'!BC126,'Calcs Women Intervention'!BC126^2,'Calcs Women Intervention'!BC126^3,'Calcs Women Intervention'!Z94,'Calcs Women Intervention'!Z94^2,0,1),'Social care'!$BG$11:$BM$11))/(1+EXP(SUMPRODUCT(CHOOSE({1,2,3,4,5,6,7},'Calcs Women Intervention'!BC126,'Calcs Women Intervention'!BC126^2,'Calcs Women Intervention'!BC126^3,'Calcs Women Intervention'!Z94,'Calcs Women Intervention'!Z94^2,0,1),'Social care'!$BG$11:$BM$11)))</f>
        <v>0.13777561481028666</v>
      </c>
      <c r="AB116" s="67">
        <f>EXP(SUMPRODUCT(CHOOSE({1,2,3,4,5,6,7},'Calcs Women Intervention'!BD126,'Calcs Women Intervention'!BD126^2,'Calcs Women Intervention'!BD126^3,'Calcs Women Intervention'!AA94,'Calcs Women Intervention'!AA94^2,0,1),'Social care'!$BG$11:$BM$11))/(1+EXP(SUMPRODUCT(CHOOSE({1,2,3,4,5,6,7},'Calcs Women Intervention'!BD126,'Calcs Women Intervention'!BD126^2,'Calcs Women Intervention'!BD126^3,'Calcs Women Intervention'!AA94,'Calcs Women Intervention'!AA94^2,0,1),'Social care'!$BG$11:$BM$11)))</f>
        <v>0.14252944628879327</v>
      </c>
      <c r="AE116" s="1">
        <v>18</v>
      </c>
      <c r="AF116" s="185"/>
      <c r="AG116" s="185">
        <f>D116*'Calcs Women Intervention'!D60*HCW_cost_year</f>
        <v>0</v>
      </c>
      <c r="AH116" s="185">
        <f>E116*'Calcs Women Intervention'!E60*HCW_cost_year</f>
        <v>0</v>
      </c>
      <c r="AI116" s="185">
        <f>F116*'Calcs Women Intervention'!F60*HCW_cost_year</f>
        <v>0</v>
      </c>
      <c r="AJ116" s="185">
        <f>G116*'Calcs Women Intervention'!G60*HCW_cost_year</f>
        <v>0</v>
      </c>
      <c r="AK116" s="185">
        <f>H116*'Calcs Women Intervention'!H60*HCW_cost_year</f>
        <v>0</v>
      </c>
      <c r="AL116" s="185">
        <f>I116*'Calcs Women Intervention'!I60*HCW_cost_year</f>
        <v>0</v>
      </c>
      <c r="AM116" s="185">
        <f>J116*'Calcs Women Intervention'!J60*HCW_cost_year</f>
        <v>0</v>
      </c>
      <c r="AN116" s="185">
        <f>K116*'Calcs Women Intervention'!K60*HCW_cost_year</f>
        <v>0</v>
      </c>
      <c r="AO116" s="185">
        <f>L116*'Calcs Women Intervention'!L60*HCW_cost_year</f>
        <v>0</v>
      </c>
      <c r="AP116" s="185">
        <f>M116*'Calcs Women Intervention'!M60*HCW_cost_year</f>
        <v>0</v>
      </c>
      <c r="AQ116" s="185">
        <f>N116*'Calcs Women Intervention'!N60*HCW_cost_year</f>
        <v>0</v>
      </c>
      <c r="AR116" s="185">
        <f>O116*'Calcs Women Intervention'!O60*HCW_cost_year</f>
        <v>0</v>
      </c>
      <c r="AS116" s="185">
        <f>P116*'Calcs Women Intervention'!P60*HCW_cost_year</f>
        <v>0</v>
      </c>
      <c r="AT116" s="185">
        <f>Q116*'Calcs Women Intervention'!Q60*HCW_cost_year</f>
        <v>0</v>
      </c>
      <c r="AU116" s="185">
        <f>R116*'Calcs Women Intervention'!R60*HCW_cost_year</f>
        <v>0</v>
      </c>
      <c r="AV116" s="185">
        <f>S116*'Calcs Women Intervention'!S60*HCW_cost_year</f>
        <v>0</v>
      </c>
      <c r="AW116" s="185">
        <f>T116*'Calcs Women Intervention'!T60*HCW_cost_year</f>
        <v>0</v>
      </c>
      <c r="AX116" s="185">
        <f>U116*'Calcs Women Intervention'!U60*HCW_cost_year</f>
        <v>0</v>
      </c>
      <c r="AY116" s="185">
        <f>V116*'Calcs Women Intervention'!V60*HCW_cost_year</f>
        <v>0</v>
      </c>
      <c r="AZ116" s="185">
        <f>W116*'Calcs Women Intervention'!W60*HCW_cost_year</f>
        <v>0</v>
      </c>
      <c r="BA116" s="185">
        <f>X116*'Calcs Women Intervention'!X60*HCW_cost_year</f>
        <v>0</v>
      </c>
      <c r="BB116" s="185">
        <f>Y116*'Calcs Women Intervention'!Y60*HCW_cost_year</f>
        <v>0</v>
      </c>
      <c r="BC116" s="185">
        <f>Z116*'Calcs Women Intervention'!Z60*HCW_cost_year</f>
        <v>0</v>
      </c>
      <c r="BD116" s="185">
        <f>AA116*'Calcs Women Intervention'!AA60*HCW_cost_year</f>
        <v>0</v>
      </c>
      <c r="BE116" s="185">
        <f>AB116*'Calcs Women Intervention'!AB60*HCW_cost_year</f>
        <v>0</v>
      </c>
    </row>
    <row r="117" spans="2:57" x14ac:dyDescent="0.3">
      <c r="B117" s="1">
        <v>19</v>
      </c>
      <c r="C117" s="67"/>
      <c r="D117" s="67"/>
      <c r="E117" s="67"/>
      <c r="F117" s="67"/>
      <c r="G117" s="67"/>
      <c r="H117" s="67"/>
      <c r="I117" s="67"/>
      <c r="J117" s="67"/>
      <c r="K117" s="67"/>
      <c r="L117" s="67"/>
      <c r="M117" s="67"/>
      <c r="N117" s="67"/>
      <c r="O117" s="67"/>
      <c r="P117" s="67"/>
      <c r="Q117" s="67"/>
      <c r="R117" s="67"/>
      <c r="S117" s="67"/>
      <c r="T117" s="67"/>
      <c r="U117" s="67"/>
      <c r="V117" s="67">
        <f>EXP(SUMPRODUCT(CHOOSE({1,2,3,4,5,6,7},'Calcs Women Intervention'!AX127,'Calcs Women Intervention'!AX127^2,'Calcs Women Intervention'!AX127^3,'Calcs Women Intervention'!U95,'Calcs Women Intervention'!U95^2,0,1),'Social care'!$BG$11:$BM$11))/(1+EXP(SUMPRODUCT(CHOOSE({1,2,3,4,5,6,7},'Calcs Women Intervention'!AX127,'Calcs Women Intervention'!AX127^2,'Calcs Women Intervention'!AX127^3,'Calcs Women Intervention'!U95,'Calcs Women Intervention'!U95^2,0,1),'Social care'!$BG$11:$BM$11)))</f>
        <v>0.13798297405117083</v>
      </c>
      <c r="W117" s="67">
        <f>EXP(SUMPRODUCT(CHOOSE({1,2,3,4,5,6,7},'Calcs Women Intervention'!AY127,'Calcs Women Intervention'!AY127^2,'Calcs Women Intervention'!AY127^3,'Calcs Women Intervention'!V95,'Calcs Women Intervention'!V95^2,0,1),'Social care'!$BG$11:$BM$11))/(1+EXP(SUMPRODUCT(CHOOSE({1,2,3,4,5,6,7},'Calcs Women Intervention'!AY127,'Calcs Women Intervention'!AY127^2,'Calcs Women Intervention'!AY127^3,'Calcs Women Intervention'!V95,'Calcs Women Intervention'!V95^2,0,1),'Social care'!$BG$11:$BM$11)))</f>
        <v>0.12601759758485764</v>
      </c>
      <c r="X117" s="67">
        <f>EXP(SUMPRODUCT(CHOOSE({1,2,3,4,5,6,7},'Calcs Women Intervention'!AZ127,'Calcs Women Intervention'!AZ127^2,'Calcs Women Intervention'!AZ127^3,'Calcs Women Intervention'!W95,'Calcs Women Intervention'!W95^2,0,1),'Social care'!$BG$11:$BM$11))/(1+EXP(SUMPRODUCT(CHOOSE({1,2,3,4,5,6,7},'Calcs Women Intervention'!AZ127,'Calcs Women Intervention'!AZ127^2,'Calcs Women Intervention'!AZ127^3,'Calcs Women Intervention'!W95,'Calcs Women Intervention'!W95^2,0,1),'Social care'!$BG$11:$BM$11)))</f>
        <v>0.12626376907913231</v>
      </c>
      <c r="Y117" s="67">
        <f>EXP(SUMPRODUCT(CHOOSE({1,2,3,4,5,6,7},'Calcs Women Intervention'!BA127,'Calcs Women Intervention'!BA127^2,'Calcs Women Intervention'!BA127^3,'Calcs Women Intervention'!X95,'Calcs Women Intervention'!X95^2,0,1),'Social care'!$BG$11:$BM$11))/(1+EXP(SUMPRODUCT(CHOOSE({1,2,3,4,5,6,7},'Calcs Women Intervention'!BA127,'Calcs Women Intervention'!BA127^2,'Calcs Women Intervention'!BA127^3,'Calcs Women Intervention'!X95,'Calcs Women Intervention'!X95^2,0,1),'Social care'!$BG$11:$BM$11)))</f>
        <v>0.12807915497186764</v>
      </c>
      <c r="Z117" s="67">
        <f>EXP(SUMPRODUCT(CHOOSE({1,2,3,4,5,6,7},'Calcs Women Intervention'!BB127,'Calcs Women Intervention'!BB127^2,'Calcs Women Intervention'!BB127^3,'Calcs Women Intervention'!Y95,'Calcs Women Intervention'!Y95^2,0,1),'Social care'!$BG$11:$BM$11))/(1+EXP(SUMPRODUCT(CHOOSE({1,2,3,4,5,6,7},'Calcs Women Intervention'!BB127,'Calcs Women Intervention'!BB127^2,'Calcs Women Intervention'!BB127^3,'Calcs Women Intervention'!Y95,'Calcs Women Intervention'!Y95^2,0,1),'Social care'!$BG$11:$BM$11)))</f>
        <v>0.13058621789501618</v>
      </c>
      <c r="AA117" s="67">
        <f>EXP(SUMPRODUCT(CHOOSE({1,2,3,4,5,6,7},'Calcs Women Intervention'!BC127,'Calcs Women Intervention'!BC127^2,'Calcs Women Intervention'!BC127^3,'Calcs Women Intervention'!Z95,'Calcs Women Intervention'!Z95^2,0,1),'Social care'!$BG$11:$BM$11))/(1+EXP(SUMPRODUCT(CHOOSE({1,2,3,4,5,6,7},'Calcs Women Intervention'!BC127,'Calcs Women Intervention'!BC127^2,'Calcs Women Intervention'!BC127^3,'Calcs Women Intervention'!Z95,'Calcs Women Intervention'!Z95^2,0,1),'Social care'!$BG$11:$BM$11)))</f>
        <v>0.13380787885663445</v>
      </c>
      <c r="AB117" s="67">
        <f>EXP(SUMPRODUCT(CHOOSE({1,2,3,4,5,6,7},'Calcs Women Intervention'!BD127,'Calcs Women Intervention'!BD127^2,'Calcs Women Intervention'!BD127^3,'Calcs Women Intervention'!AA95,'Calcs Women Intervention'!AA95^2,0,1),'Social care'!$BG$11:$BM$11))/(1+EXP(SUMPRODUCT(CHOOSE({1,2,3,4,5,6,7},'Calcs Women Intervention'!BD127,'Calcs Women Intervention'!BD127^2,'Calcs Women Intervention'!BD127^3,'Calcs Women Intervention'!AA95,'Calcs Women Intervention'!AA95^2,0,1),'Social care'!$BG$11:$BM$11)))</f>
        <v>0.13777561481028666</v>
      </c>
      <c r="AE117" s="1">
        <v>19</v>
      </c>
      <c r="AF117" s="185"/>
      <c r="AG117" s="185">
        <f>D117*'Calcs Women Intervention'!D61*HCW_cost_year</f>
        <v>0</v>
      </c>
      <c r="AH117" s="185">
        <f>E117*'Calcs Women Intervention'!E61*HCW_cost_year</f>
        <v>0</v>
      </c>
      <c r="AI117" s="185">
        <f>F117*'Calcs Women Intervention'!F61*HCW_cost_year</f>
        <v>0</v>
      </c>
      <c r="AJ117" s="185">
        <f>G117*'Calcs Women Intervention'!G61*HCW_cost_year</f>
        <v>0</v>
      </c>
      <c r="AK117" s="185">
        <f>H117*'Calcs Women Intervention'!H61*HCW_cost_year</f>
        <v>0</v>
      </c>
      <c r="AL117" s="185">
        <f>I117*'Calcs Women Intervention'!I61*HCW_cost_year</f>
        <v>0</v>
      </c>
      <c r="AM117" s="185">
        <f>J117*'Calcs Women Intervention'!J61*HCW_cost_year</f>
        <v>0</v>
      </c>
      <c r="AN117" s="185">
        <f>K117*'Calcs Women Intervention'!K61*HCW_cost_year</f>
        <v>0</v>
      </c>
      <c r="AO117" s="185">
        <f>L117*'Calcs Women Intervention'!L61*HCW_cost_year</f>
        <v>0</v>
      </c>
      <c r="AP117" s="185">
        <f>M117*'Calcs Women Intervention'!M61*HCW_cost_year</f>
        <v>0</v>
      </c>
      <c r="AQ117" s="185">
        <f>N117*'Calcs Women Intervention'!N61*HCW_cost_year</f>
        <v>0</v>
      </c>
      <c r="AR117" s="185">
        <f>O117*'Calcs Women Intervention'!O61*HCW_cost_year</f>
        <v>0</v>
      </c>
      <c r="AS117" s="185">
        <f>P117*'Calcs Women Intervention'!P61*HCW_cost_year</f>
        <v>0</v>
      </c>
      <c r="AT117" s="185">
        <f>Q117*'Calcs Women Intervention'!Q61*HCW_cost_year</f>
        <v>0</v>
      </c>
      <c r="AU117" s="185">
        <f>R117*'Calcs Women Intervention'!R61*HCW_cost_year</f>
        <v>0</v>
      </c>
      <c r="AV117" s="185">
        <f>S117*'Calcs Women Intervention'!S61*HCW_cost_year</f>
        <v>0</v>
      </c>
      <c r="AW117" s="185">
        <f>T117*'Calcs Women Intervention'!T61*HCW_cost_year</f>
        <v>0</v>
      </c>
      <c r="AX117" s="185">
        <f>U117*'Calcs Women Intervention'!U61*HCW_cost_year</f>
        <v>0</v>
      </c>
      <c r="AY117" s="185">
        <f>V117*'Calcs Women Intervention'!V61*HCW_cost_year</f>
        <v>0</v>
      </c>
      <c r="AZ117" s="185">
        <f>W117*'Calcs Women Intervention'!W61*HCW_cost_year</f>
        <v>0</v>
      </c>
      <c r="BA117" s="185">
        <f>X117*'Calcs Women Intervention'!X61*HCW_cost_year</f>
        <v>0</v>
      </c>
      <c r="BB117" s="185">
        <f>Y117*'Calcs Women Intervention'!Y61*HCW_cost_year</f>
        <v>0</v>
      </c>
      <c r="BC117" s="185">
        <f>Z117*'Calcs Women Intervention'!Z61*HCW_cost_year</f>
        <v>0</v>
      </c>
      <c r="BD117" s="185">
        <f>AA117*'Calcs Women Intervention'!AA61*HCW_cost_year</f>
        <v>0</v>
      </c>
      <c r="BE117" s="185">
        <f>AB117*'Calcs Women Intervention'!AB61*HCW_cost_year</f>
        <v>0</v>
      </c>
    </row>
    <row r="118" spans="2:57" x14ac:dyDescent="0.3">
      <c r="B118" s="1">
        <v>20</v>
      </c>
      <c r="C118" s="67"/>
      <c r="D118" s="67"/>
      <c r="E118" s="67"/>
      <c r="F118" s="67"/>
      <c r="G118" s="67"/>
      <c r="H118" s="67"/>
      <c r="I118" s="67"/>
      <c r="J118" s="67"/>
      <c r="K118" s="67"/>
      <c r="L118" s="67"/>
      <c r="M118" s="67"/>
      <c r="N118" s="67"/>
      <c r="O118" s="67"/>
      <c r="P118" s="67"/>
      <c r="Q118" s="67"/>
      <c r="R118" s="67"/>
      <c r="S118" s="67"/>
      <c r="T118" s="67"/>
      <c r="U118" s="67"/>
      <c r="V118" s="67"/>
      <c r="W118" s="67">
        <f>EXP(SUMPRODUCT(CHOOSE({1,2,3,4,5,6,7},'Calcs Women Intervention'!AY128,'Calcs Women Intervention'!AY128^2,'Calcs Women Intervention'!AY128^3,'Calcs Women Intervention'!V96,'Calcs Women Intervention'!V96^2,0,1),'Social care'!$BG$11:$BM$11))/(1+EXP(SUMPRODUCT(CHOOSE({1,2,3,4,5,6,7},'Calcs Women Intervention'!AY128,'Calcs Women Intervention'!AY128^2,'Calcs Women Intervention'!AY128^3,'Calcs Women Intervention'!V96,'Calcs Women Intervention'!V96^2,0,1),'Social care'!$BG$11:$BM$11)))</f>
        <v>0.13798297405117083</v>
      </c>
      <c r="X118" s="67">
        <f>EXP(SUMPRODUCT(CHOOSE({1,2,3,4,5,6,7},'Calcs Women Intervention'!AZ128,'Calcs Women Intervention'!AZ128^2,'Calcs Women Intervention'!AZ128^3,'Calcs Women Intervention'!W96,'Calcs Women Intervention'!W96^2,0,1),'Social care'!$BG$11:$BM$11))/(1+EXP(SUMPRODUCT(CHOOSE({1,2,3,4,5,6,7},'Calcs Women Intervention'!AZ128,'Calcs Women Intervention'!AZ128^2,'Calcs Women Intervention'!AZ128^3,'Calcs Women Intervention'!W96,'Calcs Women Intervention'!W96^2,0,1),'Social care'!$BG$11:$BM$11)))</f>
        <v>0.12601759758485764</v>
      </c>
      <c r="Y118" s="67">
        <f>EXP(SUMPRODUCT(CHOOSE({1,2,3,4,5,6,7},'Calcs Women Intervention'!BA128,'Calcs Women Intervention'!BA128^2,'Calcs Women Intervention'!BA128^3,'Calcs Women Intervention'!X96,'Calcs Women Intervention'!X96^2,0,1),'Social care'!$BG$11:$BM$11))/(1+EXP(SUMPRODUCT(CHOOSE({1,2,3,4,5,6,7},'Calcs Women Intervention'!BA128,'Calcs Women Intervention'!BA128^2,'Calcs Women Intervention'!BA128^3,'Calcs Women Intervention'!X96,'Calcs Women Intervention'!X96^2,0,1),'Social care'!$BG$11:$BM$11)))</f>
        <v>0.12626376907913231</v>
      </c>
      <c r="Z118" s="67">
        <f>EXP(SUMPRODUCT(CHOOSE({1,2,3,4,5,6,7},'Calcs Women Intervention'!BB128,'Calcs Women Intervention'!BB128^2,'Calcs Women Intervention'!BB128^3,'Calcs Women Intervention'!Y96,'Calcs Women Intervention'!Y96^2,0,1),'Social care'!$BG$11:$BM$11))/(1+EXP(SUMPRODUCT(CHOOSE({1,2,3,4,5,6,7},'Calcs Women Intervention'!BB128,'Calcs Women Intervention'!BB128^2,'Calcs Women Intervention'!BB128^3,'Calcs Women Intervention'!Y96,'Calcs Women Intervention'!Y96^2,0,1),'Social care'!$BG$11:$BM$11)))</f>
        <v>0.12807915497186764</v>
      </c>
      <c r="AA118" s="67">
        <f>EXP(SUMPRODUCT(CHOOSE({1,2,3,4,5,6,7},'Calcs Women Intervention'!BC128,'Calcs Women Intervention'!BC128^2,'Calcs Women Intervention'!BC128^3,'Calcs Women Intervention'!Z96,'Calcs Women Intervention'!Z96^2,0,1),'Social care'!$BG$11:$BM$11))/(1+EXP(SUMPRODUCT(CHOOSE({1,2,3,4,5,6,7},'Calcs Women Intervention'!BC128,'Calcs Women Intervention'!BC128^2,'Calcs Women Intervention'!BC128^3,'Calcs Women Intervention'!Z96,'Calcs Women Intervention'!Z96^2,0,1),'Social care'!$BG$11:$BM$11)))</f>
        <v>0.13058621789501618</v>
      </c>
      <c r="AB118" s="67">
        <f>EXP(SUMPRODUCT(CHOOSE({1,2,3,4,5,6,7},'Calcs Women Intervention'!BD128,'Calcs Women Intervention'!BD128^2,'Calcs Women Intervention'!BD128^3,'Calcs Women Intervention'!AA96,'Calcs Women Intervention'!AA96^2,0,1),'Social care'!$BG$11:$BM$11))/(1+EXP(SUMPRODUCT(CHOOSE({1,2,3,4,5,6,7},'Calcs Women Intervention'!BD128,'Calcs Women Intervention'!BD128^2,'Calcs Women Intervention'!BD128^3,'Calcs Women Intervention'!AA96,'Calcs Women Intervention'!AA96^2,0,1),'Social care'!$BG$11:$BM$11)))</f>
        <v>0.13380787885663445</v>
      </c>
      <c r="AE118" s="1">
        <v>20</v>
      </c>
      <c r="AF118" s="185"/>
      <c r="AG118" s="185">
        <f>D118*'Calcs Women Intervention'!D62*HCW_cost_year</f>
        <v>0</v>
      </c>
      <c r="AH118" s="185">
        <f>E118*'Calcs Women Intervention'!E62*HCW_cost_year</f>
        <v>0</v>
      </c>
      <c r="AI118" s="185">
        <f>F118*'Calcs Women Intervention'!F62*HCW_cost_year</f>
        <v>0</v>
      </c>
      <c r="AJ118" s="185">
        <f>G118*'Calcs Women Intervention'!G62*HCW_cost_year</f>
        <v>0</v>
      </c>
      <c r="AK118" s="185">
        <f>H118*'Calcs Women Intervention'!H62*HCW_cost_year</f>
        <v>0</v>
      </c>
      <c r="AL118" s="185">
        <f>I118*'Calcs Women Intervention'!I62*HCW_cost_year</f>
        <v>0</v>
      </c>
      <c r="AM118" s="185">
        <f>J118*'Calcs Women Intervention'!J62*HCW_cost_year</f>
        <v>0</v>
      </c>
      <c r="AN118" s="185">
        <f>K118*'Calcs Women Intervention'!K62*HCW_cost_year</f>
        <v>0</v>
      </c>
      <c r="AO118" s="185">
        <f>L118*'Calcs Women Intervention'!L62*HCW_cost_year</f>
        <v>0</v>
      </c>
      <c r="AP118" s="185">
        <f>M118*'Calcs Women Intervention'!M62*HCW_cost_year</f>
        <v>0</v>
      </c>
      <c r="AQ118" s="185">
        <f>N118*'Calcs Women Intervention'!N62*HCW_cost_year</f>
        <v>0</v>
      </c>
      <c r="AR118" s="185">
        <f>O118*'Calcs Women Intervention'!O62*HCW_cost_year</f>
        <v>0</v>
      </c>
      <c r="AS118" s="185">
        <f>P118*'Calcs Women Intervention'!P62*HCW_cost_year</f>
        <v>0</v>
      </c>
      <c r="AT118" s="185">
        <f>Q118*'Calcs Women Intervention'!Q62*HCW_cost_year</f>
        <v>0</v>
      </c>
      <c r="AU118" s="185">
        <f>R118*'Calcs Women Intervention'!R62*HCW_cost_year</f>
        <v>0</v>
      </c>
      <c r="AV118" s="185">
        <f>S118*'Calcs Women Intervention'!S62*HCW_cost_year</f>
        <v>0</v>
      </c>
      <c r="AW118" s="185">
        <f>T118*'Calcs Women Intervention'!T62*HCW_cost_year</f>
        <v>0</v>
      </c>
      <c r="AX118" s="185">
        <f>U118*'Calcs Women Intervention'!U62*HCW_cost_year</f>
        <v>0</v>
      </c>
      <c r="AY118" s="185">
        <f>V118*'Calcs Women Intervention'!V62*HCW_cost_year</f>
        <v>0</v>
      </c>
      <c r="AZ118" s="185">
        <f>W118*'Calcs Women Intervention'!W62*HCW_cost_year</f>
        <v>0</v>
      </c>
      <c r="BA118" s="185">
        <f>X118*'Calcs Women Intervention'!X62*HCW_cost_year</f>
        <v>0</v>
      </c>
      <c r="BB118" s="185">
        <f>Y118*'Calcs Women Intervention'!Y62*HCW_cost_year</f>
        <v>0</v>
      </c>
      <c r="BC118" s="185">
        <f>Z118*'Calcs Women Intervention'!Z62*HCW_cost_year</f>
        <v>0</v>
      </c>
      <c r="BD118" s="185">
        <f>AA118*'Calcs Women Intervention'!AA62*HCW_cost_year</f>
        <v>0</v>
      </c>
      <c r="BE118" s="185">
        <f>AB118*'Calcs Women Intervention'!AB62*HCW_cost_year</f>
        <v>0</v>
      </c>
    </row>
    <row r="119" spans="2:57" x14ac:dyDescent="0.3">
      <c r="B119" s="1">
        <v>21</v>
      </c>
      <c r="C119" s="67"/>
      <c r="D119" s="67"/>
      <c r="E119" s="67"/>
      <c r="F119" s="67"/>
      <c r="G119" s="67"/>
      <c r="H119" s="67"/>
      <c r="I119" s="67"/>
      <c r="J119" s="67"/>
      <c r="K119" s="67"/>
      <c r="L119" s="67"/>
      <c r="M119" s="67"/>
      <c r="N119" s="67"/>
      <c r="O119" s="67"/>
      <c r="P119" s="67"/>
      <c r="Q119" s="67"/>
      <c r="R119" s="67"/>
      <c r="S119" s="67"/>
      <c r="T119" s="67"/>
      <c r="U119" s="67"/>
      <c r="V119" s="67"/>
      <c r="W119" s="67"/>
      <c r="X119" s="67">
        <f>EXP(SUMPRODUCT(CHOOSE({1,2,3,4,5,6,7},'Calcs Women Intervention'!AZ129,'Calcs Women Intervention'!AZ129^2,'Calcs Women Intervention'!AZ129^3,'Calcs Women Intervention'!W97,'Calcs Women Intervention'!W97^2,0,1),'Social care'!$BG$11:$BM$11))/(1+EXP(SUMPRODUCT(CHOOSE({1,2,3,4,5,6,7},'Calcs Women Intervention'!AZ129,'Calcs Women Intervention'!AZ129^2,'Calcs Women Intervention'!AZ129^3,'Calcs Women Intervention'!W97,'Calcs Women Intervention'!W97^2,0,1),'Social care'!$BG$11:$BM$11)))</f>
        <v>0.13798297405117083</v>
      </c>
      <c r="Y119" s="67">
        <f>EXP(SUMPRODUCT(CHOOSE({1,2,3,4,5,6,7},'Calcs Women Intervention'!BA129,'Calcs Women Intervention'!BA129^2,'Calcs Women Intervention'!BA129^3,'Calcs Women Intervention'!X97,'Calcs Women Intervention'!X97^2,0,1),'Social care'!$BG$11:$BM$11))/(1+EXP(SUMPRODUCT(CHOOSE({1,2,3,4,5,6,7},'Calcs Women Intervention'!BA129,'Calcs Women Intervention'!BA129^2,'Calcs Women Intervention'!BA129^3,'Calcs Women Intervention'!X97,'Calcs Women Intervention'!X97^2,0,1),'Social care'!$BG$11:$BM$11)))</f>
        <v>0.12601759758485764</v>
      </c>
      <c r="Z119" s="67">
        <f>EXP(SUMPRODUCT(CHOOSE({1,2,3,4,5,6,7},'Calcs Women Intervention'!BB129,'Calcs Women Intervention'!BB129^2,'Calcs Women Intervention'!BB129^3,'Calcs Women Intervention'!Y97,'Calcs Women Intervention'!Y97^2,0,1),'Social care'!$BG$11:$BM$11))/(1+EXP(SUMPRODUCT(CHOOSE({1,2,3,4,5,6,7},'Calcs Women Intervention'!BB129,'Calcs Women Intervention'!BB129^2,'Calcs Women Intervention'!BB129^3,'Calcs Women Intervention'!Y97,'Calcs Women Intervention'!Y97^2,0,1),'Social care'!$BG$11:$BM$11)))</f>
        <v>0.12626376907913231</v>
      </c>
      <c r="AA119" s="67">
        <f>EXP(SUMPRODUCT(CHOOSE({1,2,3,4,5,6,7},'Calcs Women Intervention'!BC129,'Calcs Women Intervention'!BC129^2,'Calcs Women Intervention'!BC129^3,'Calcs Women Intervention'!Z97,'Calcs Women Intervention'!Z97^2,0,1),'Social care'!$BG$11:$BM$11))/(1+EXP(SUMPRODUCT(CHOOSE({1,2,3,4,5,6,7},'Calcs Women Intervention'!BC129,'Calcs Women Intervention'!BC129^2,'Calcs Women Intervention'!BC129^3,'Calcs Women Intervention'!Z97,'Calcs Women Intervention'!Z97^2,0,1),'Social care'!$BG$11:$BM$11)))</f>
        <v>0.12807915497186764</v>
      </c>
      <c r="AB119" s="67">
        <f>EXP(SUMPRODUCT(CHOOSE({1,2,3,4,5,6,7},'Calcs Women Intervention'!BD129,'Calcs Women Intervention'!BD129^2,'Calcs Women Intervention'!BD129^3,'Calcs Women Intervention'!AA97,'Calcs Women Intervention'!AA97^2,0,1),'Social care'!$BG$11:$BM$11))/(1+EXP(SUMPRODUCT(CHOOSE({1,2,3,4,5,6,7},'Calcs Women Intervention'!BD129,'Calcs Women Intervention'!BD129^2,'Calcs Women Intervention'!BD129^3,'Calcs Women Intervention'!AA97,'Calcs Women Intervention'!AA97^2,0,1),'Social care'!$BG$11:$BM$11)))</f>
        <v>0.13058621789501618</v>
      </c>
      <c r="AE119" s="1">
        <v>21</v>
      </c>
      <c r="AF119" s="185"/>
      <c r="AG119" s="185">
        <f>D119*'Calcs Women Intervention'!D63*HCW_cost_year</f>
        <v>0</v>
      </c>
      <c r="AH119" s="185">
        <f>E119*'Calcs Women Intervention'!E63*HCW_cost_year</f>
        <v>0</v>
      </c>
      <c r="AI119" s="185">
        <f>F119*'Calcs Women Intervention'!F63*HCW_cost_year</f>
        <v>0</v>
      </c>
      <c r="AJ119" s="185">
        <f>G119*'Calcs Women Intervention'!G63*HCW_cost_year</f>
        <v>0</v>
      </c>
      <c r="AK119" s="185">
        <f>H119*'Calcs Women Intervention'!H63*HCW_cost_year</f>
        <v>0</v>
      </c>
      <c r="AL119" s="185">
        <f>I119*'Calcs Women Intervention'!I63*HCW_cost_year</f>
        <v>0</v>
      </c>
      <c r="AM119" s="185">
        <f>J119*'Calcs Women Intervention'!J63*HCW_cost_year</f>
        <v>0</v>
      </c>
      <c r="AN119" s="185">
        <f>K119*'Calcs Women Intervention'!K63*HCW_cost_year</f>
        <v>0</v>
      </c>
      <c r="AO119" s="185">
        <f>L119*'Calcs Women Intervention'!L63*HCW_cost_year</f>
        <v>0</v>
      </c>
      <c r="AP119" s="185">
        <f>M119*'Calcs Women Intervention'!M63*HCW_cost_year</f>
        <v>0</v>
      </c>
      <c r="AQ119" s="185">
        <f>N119*'Calcs Women Intervention'!N63*HCW_cost_year</f>
        <v>0</v>
      </c>
      <c r="AR119" s="185">
        <f>O119*'Calcs Women Intervention'!O63*HCW_cost_year</f>
        <v>0</v>
      </c>
      <c r="AS119" s="185">
        <f>P119*'Calcs Women Intervention'!P63*HCW_cost_year</f>
        <v>0</v>
      </c>
      <c r="AT119" s="185">
        <f>Q119*'Calcs Women Intervention'!Q63*HCW_cost_year</f>
        <v>0</v>
      </c>
      <c r="AU119" s="185">
        <f>R119*'Calcs Women Intervention'!R63*HCW_cost_year</f>
        <v>0</v>
      </c>
      <c r="AV119" s="185">
        <f>S119*'Calcs Women Intervention'!S63*HCW_cost_year</f>
        <v>0</v>
      </c>
      <c r="AW119" s="185">
        <f>T119*'Calcs Women Intervention'!T63*HCW_cost_year</f>
        <v>0</v>
      </c>
      <c r="AX119" s="185">
        <f>U119*'Calcs Women Intervention'!U63*HCW_cost_year</f>
        <v>0</v>
      </c>
      <c r="AY119" s="185">
        <f>V119*'Calcs Women Intervention'!V63*HCW_cost_year</f>
        <v>0</v>
      </c>
      <c r="AZ119" s="185">
        <f>W119*'Calcs Women Intervention'!W63*HCW_cost_year</f>
        <v>0</v>
      </c>
      <c r="BA119" s="185">
        <f>X119*'Calcs Women Intervention'!X63*HCW_cost_year</f>
        <v>0</v>
      </c>
      <c r="BB119" s="185">
        <f>Y119*'Calcs Women Intervention'!Y63*HCW_cost_year</f>
        <v>0</v>
      </c>
      <c r="BC119" s="185">
        <f>Z119*'Calcs Women Intervention'!Z63*HCW_cost_year</f>
        <v>0</v>
      </c>
      <c r="BD119" s="185">
        <f>AA119*'Calcs Women Intervention'!AA63*HCW_cost_year</f>
        <v>0</v>
      </c>
      <c r="BE119" s="185">
        <f>AB119*'Calcs Women Intervention'!AB63*HCW_cost_year</f>
        <v>0</v>
      </c>
    </row>
    <row r="120" spans="2:57" x14ac:dyDescent="0.3">
      <c r="B120" s="1">
        <v>22</v>
      </c>
      <c r="C120" s="67"/>
      <c r="D120" s="67"/>
      <c r="E120" s="67"/>
      <c r="F120" s="67"/>
      <c r="G120" s="67"/>
      <c r="H120" s="67"/>
      <c r="I120" s="67"/>
      <c r="J120" s="67"/>
      <c r="K120" s="67"/>
      <c r="L120" s="67"/>
      <c r="M120" s="67"/>
      <c r="N120" s="67"/>
      <c r="O120" s="67"/>
      <c r="P120" s="67"/>
      <c r="Q120" s="67"/>
      <c r="R120" s="67"/>
      <c r="S120" s="67"/>
      <c r="T120" s="67"/>
      <c r="U120" s="67"/>
      <c r="V120" s="67"/>
      <c r="W120" s="67"/>
      <c r="X120" s="67"/>
      <c r="Y120" s="67">
        <f>EXP(SUMPRODUCT(CHOOSE({1,2,3,4,5,6,7},'Calcs Women Intervention'!BA130,'Calcs Women Intervention'!BA130^2,'Calcs Women Intervention'!BA130^3,'Calcs Women Intervention'!X98,'Calcs Women Intervention'!X98^2,0,1),'Social care'!$BG$11:$BM$11))/(1+EXP(SUMPRODUCT(CHOOSE({1,2,3,4,5,6,7},'Calcs Women Intervention'!BA130,'Calcs Women Intervention'!BA130^2,'Calcs Women Intervention'!BA130^3,'Calcs Women Intervention'!X98,'Calcs Women Intervention'!X98^2,0,1),'Social care'!$BG$11:$BM$11)))</f>
        <v>0.13798297405117083</v>
      </c>
      <c r="Z120" s="67">
        <f>EXP(SUMPRODUCT(CHOOSE({1,2,3,4,5,6,7},'Calcs Women Intervention'!BB130,'Calcs Women Intervention'!BB130^2,'Calcs Women Intervention'!BB130^3,'Calcs Women Intervention'!Y98,'Calcs Women Intervention'!Y98^2,0,1),'Social care'!$BG$11:$BM$11))/(1+EXP(SUMPRODUCT(CHOOSE({1,2,3,4,5,6,7},'Calcs Women Intervention'!BB130,'Calcs Women Intervention'!BB130^2,'Calcs Women Intervention'!BB130^3,'Calcs Women Intervention'!Y98,'Calcs Women Intervention'!Y98^2,0,1),'Social care'!$BG$11:$BM$11)))</f>
        <v>0.12601759758485764</v>
      </c>
      <c r="AA120" s="67">
        <f>EXP(SUMPRODUCT(CHOOSE({1,2,3,4,5,6,7},'Calcs Women Intervention'!BC130,'Calcs Women Intervention'!BC130^2,'Calcs Women Intervention'!BC130^3,'Calcs Women Intervention'!Z98,'Calcs Women Intervention'!Z98^2,0,1),'Social care'!$BG$11:$BM$11))/(1+EXP(SUMPRODUCT(CHOOSE({1,2,3,4,5,6,7},'Calcs Women Intervention'!BC130,'Calcs Women Intervention'!BC130^2,'Calcs Women Intervention'!BC130^3,'Calcs Women Intervention'!Z98,'Calcs Women Intervention'!Z98^2,0,1),'Social care'!$BG$11:$BM$11)))</f>
        <v>0.12626376907913231</v>
      </c>
      <c r="AB120" s="67">
        <f>EXP(SUMPRODUCT(CHOOSE({1,2,3,4,5,6,7},'Calcs Women Intervention'!BD130,'Calcs Women Intervention'!BD130^2,'Calcs Women Intervention'!BD130^3,'Calcs Women Intervention'!AA98,'Calcs Women Intervention'!AA98^2,0,1),'Social care'!$BG$11:$BM$11))/(1+EXP(SUMPRODUCT(CHOOSE({1,2,3,4,5,6,7},'Calcs Women Intervention'!BD130,'Calcs Women Intervention'!BD130^2,'Calcs Women Intervention'!BD130^3,'Calcs Women Intervention'!AA98,'Calcs Women Intervention'!AA98^2,0,1),'Social care'!$BG$11:$BM$11)))</f>
        <v>0.12807915497186764</v>
      </c>
      <c r="AE120" s="1">
        <v>22</v>
      </c>
      <c r="AF120" s="185"/>
      <c r="AG120" s="185">
        <f>D120*'Calcs Women Intervention'!D64*HCW_cost_year</f>
        <v>0</v>
      </c>
      <c r="AH120" s="185">
        <f>E120*'Calcs Women Intervention'!E64*HCW_cost_year</f>
        <v>0</v>
      </c>
      <c r="AI120" s="185">
        <f>F120*'Calcs Women Intervention'!F64*HCW_cost_year</f>
        <v>0</v>
      </c>
      <c r="AJ120" s="185">
        <f>G120*'Calcs Women Intervention'!G64*HCW_cost_year</f>
        <v>0</v>
      </c>
      <c r="AK120" s="185">
        <f>H120*'Calcs Women Intervention'!H64*HCW_cost_year</f>
        <v>0</v>
      </c>
      <c r="AL120" s="185">
        <f>I120*'Calcs Women Intervention'!I64*HCW_cost_year</f>
        <v>0</v>
      </c>
      <c r="AM120" s="185">
        <f>J120*'Calcs Women Intervention'!J64*HCW_cost_year</f>
        <v>0</v>
      </c>
      <c r="AN120" s="185">
        <f>K120*'Calcs Women Intervention'!K64*HCW_cost_year</f>
        <v>0</v>
      </c>
      <c r="AO120" s="185">
        <f>L120*'Calcs Women Intervention'!L64*HCW_cost_year</f>
        <v>0</v>
      </c>
      <c r="AP120" s="185">
        <f>M120*'Calcs Women Intervention'!M64*HCW_cost_year</f>
        <v>0</v>
      </c>
      <c r="AQ120" s="185">
        <f>N120*'Calcs Women Intervention'!N64*HCW_cost_year</f>
        <v>0</v>
      </c>
      <c r="AR120" s="185">
        <f>O120*'Calcs Women Intervention'!O64*HCW_cost_year</f>
        <v>0</v>
      </c>
      <c r="AS120" s="185">
        <f>P120*'Calcs Women Intervention'!P64*HCW_cost_year</f>
        <v>0</v>
      </c>
      <c r="AT120" s="185">
        <f>Q120*'Calcs Women Intervention'!Q64*HCW_cost_year</f>
        <v>0</v>
      </c>
      <c r="AU120" s="185">
        <f>R120*'Calcs Women Intervention'!R64*HCW_cost_year</f>
        <v>0</v>
      </c>
      <c r="AV120" s="185">
        <f>S120*'Calcs Women Intervention'!S64*HCW_cost_year</f>
        <v>0</v>
      </c>
      <c r="AW120" s="185">
        <f>T120*'Calcs Women Intervention'!T64*HCW_cost_year</f>
        <v>0</v>
      </c>
      <c r="AX120" s="185">
        <f>U120*'Calcs Women Intervention'!U64*HCW_cost_year</f>
        <v>0</v>
      </c>
      <c r="AY120" s="185">
        <f>V120*'Calcs Women Intervention'!V64*HCW_cost_year</f>
        <v>0</v>
      </c>
      <c r="AZ120" s="185">
        <f>W120*'Calcs Women Intervention'!W64*HCW_cost_year</f>
        <v>0</v>
      </c>
      <c r="BA120" s="185">
        <f>X120*'Calcs Women Intervention'!X64*HCW_cost_year</f>
        <v>0</v>
      </c>
      <c r="BB120" s="185">
        <f>Y120*'Calcs Women Intervention'!Y64*HCW_cost_year</f>
        <v>0</v>
      </c>
      <c r="BC120" s="185">
        <f>Z120*'Calcs Women Intervention'!Z64*HCW_cost_year</f>
        <v>0</v>
      </c>
      <c r="BD120" s="185">
        <f>AA120*'Calcs Women Intervention'!AA64*HCW_cost_year</f>
        <v>0</v>
      </c>
      <c r="BE120" s="185">
        <f>AB120*'Calcs Women Intervention'!AB64*HCW_cost_year</f>
        <v>0</v>
      </c>
    </row>
    <row r="121" spans="2:57" x14ac:dyDescent="0.3">
      <c r="B121" s="1">
        <v>23</v>
      </c>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f>EXP(SUMPRODUCT(CHOOSE({1,2,3,4,5,6,7},'Calcs Women Intervention'!BB131,'Calcs Women Intervention'!BB131^2,'Calcs Women Intervention'!BB131^3,'Calcs Women Intervention'!Y99,'Calcs Women Intervention'!Y99^2,0,1),'Social care'!$BG$11:$BM$11))/(1+EXP(SUMPRODUCT(CHOOSE({1,2,3,4,5,6,7},'Calcs Women Intervention'!BB131,'Calcs Women Intervention'!BB131^2,'Calcs Women Intervention'!BB131^3,'Calcs Women Intervention'!Y99,'Calcs Women Intervention'!Y99^2,0,1),'Social care'!$BG$11:$BM$11)))</f>
        <v>0.13798297405117083</v>
      </c>
      <c r="AA121" s="67">
        <f>EXP(SUMPRODUCT(CHOOSE({1,2,3,4,5,6,7},'Calcs Women Intervention'!BC131,'Calcs Women Intervention'!BC131^2,'Calcs Women Intervention'!BC131^3,'Calcs Women Intervention'!Z99,'Calcs Women Intervention'!Z99^2,0,1),'Social care'!$BG$11:$BM$11))/(1+EXP(SUMPRODUCT(CHOOSE({1,2,3,4,5,6,7},'Calcs Women Intervention'!BC131,'Calcs Women Intervention'!BC131^2,'Calcs Women Intervention'!BC131^3,'Calcs Women Intervention'!Z99,'Calcs Women Intervention'!Z99^2,0,1),'Social care'!$BG$11:$BM$11)))</f>
        <v>0.12601759758485764</v>
      </c>
      <c r="AB121" s="67">
        <f>EXP(SUMPRODUCT(CHOOSE({1,2,3,4,5,6,7},'Calcs Women Intervention'!BD131,'Calcs Women Intervention'!BD131^2,'Calcs Women Intervention'!BD131^3,'Calcs Women Intervention'!AA99,'Calcs Women Intervention'!AA99^2,0,1),'Social care'!$BG$11:$BM$11))/(1+EXP(SUMPRODUCT(CHOOSE({1,2,3,4,5,6,7},'Calcs Women Intervention'!BD131,'Calcs Women Intervention'!BD131^2,'Calcs Women Intervention'!BD131^3,'Calcs Women Intervention'!AA99,'Calcs Women Intervention'!AA99^2,0,1),'Social care'!$BG$11:$BM$11)))</f>
        <v>0.12626376907913231</v>
      </c>
      <c r="AE121" s="1">
        <v>23</v>
      </c>
      <c r="AF121" s="185"/>
      <c r="AG121" s="185">
        <f>D121*'Calcs Women Intervention'!D65*HCW_cost_year</f>
        <v>0</v>
      </c>
      <c r="AH121" s="185">
        <f>E121*'Calcs Women Intervention'!E65*HCW_cost_year</f>
        <v>0</v>
      </c>
      <c r="AI121" s="185">
        <f>F121*'Calcs Women Intervention'!F65*HCW_cost_year</f>
        <v>0</v>
      </c>
      <c r="AJ121" s="185">
        <f>G121*'Calcs Women Intervention'!G65*HCW_cost_year</f>
        <v>0</v>
      </c>
      <c r="AK121" s="185">
        <f>H121*'Calcs Women Intervention'!H65*HCW_cost_year</f>
        <v>0</v>
      </c>
      <c r="AL121" s="185">
        <f>I121*'Calcs Women Intervention'!I65*HCW_cost_year</f>
        <v>0</v>
      </c>
      <c r="AM121" s="185">
        <f>J121*'Calcs Women Intervention'!J65*HCW_cost_year</f>
        <v>0</v>
      </c>
      <c r="AN121" s="185">
        <f>K121*'Calcs Women Intervention'!K65*HCW_cost_year</f>
        <v>0</v>
      </c>
      <c r="AO121" s="185">
        <f>L121*'Calcs Women Intervention'!L65*HCW_cost_year</f>
        <v>0</v>
      </c>
      <c r="AP121" s="185">
        <f>M121*'Calcs Women Intervention'!M65*HCW_cost_year</f>
        <v>0</v>
      </c>
      <c r="AQ121" s="185">
        <f>N121*'Calcs Women Intervention'!N65*HCW_cost_year</f>
        <v>0</v>
      </c>
      <c r="AR121" s="185">
        <f>O121*'Calcs Women Intervention'!O65*HCW_cost_year</f>
        <v>0</v>
      </c>
      <c r="AS121" s="185">
        <f>P121*'Calcs Women Intervention'!P65*HCW_cost_year</f>
        <v>0</v>
      </c>
      <c r="AT121" s="185">
        <f>Q121*'Calcs Women Intervention'!Q65*HCW_cost_year</f>
        <v>0</v>
      </c>
      <c r="AU121" s="185">
        <f>R121*'Calcs Women Intervention'!R65*HCW_cost_year</f>
        <v>0</v>
      </c>
      <c r="AV121" s="185">
        <f>S121*'Calcs Women Intervention'!S65*HCW_cost_year</f>
        <v>0</v>
      </c>
      <c r="AW121" s="185">
        <f>T121*'Calcs Women Intervention'!T65*HCW_cost_year</f>
        <v>0</v>
      </c>
      <c r="AX121" s="185">
        <f>U121*'Calcs Women Intervention'!U65*HCW_cost_year</f>
        <v>0</v>
      </c>
      <c r="AY121" s="185">
        <f>V121*'Calcs Women Intervention'!V65*HCW_cost_year</f>
        <v>0</v>
      </c>
      <c r="AZ121" s="185">
        <f>W121*'Calcs Women Intervention'!W65*HCW_cost_year</f>
        <v>0</v>
      </c>
      <c r="BA121" s="185">
        <f>X121*'Calcs Women Intervention'!X65*HCW_cost_year</f>
        <v>0</v>
      </c>
      <c r="BB121" s="185">
        <f>Y121*'Calcs Women Intervention'!Y65*HCW_cost_year</f>
        <v>0</v>
      </c>
      <c r="BC121" s="185">
        <f>Z121*'Calcs Women Intervention'!Z65*HCW_cost_year</f>
        <v>0</v>
      </c>
      <c r="BD121" s="185">
        <f>AA121*'Calcs Women Intervention'!AA65*HCW_cost_year</f>
        <v>0</v>
      </c>
      <c r="BE121" s="185">
        <f>AB121*'Calcs Women Intervention'!AB65*HCW_cost_year</f>
        <v>0</v>
      </c>
    </row>
    <row r="122" spans="2:57" x14ac:dyDescent="0.3">
      <c r="B122" s="1">
        <v>24</v>
      </c>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f>EXP(SUMPRODUCT(CHOOSE({1,2,3,4,5,6,7},'Calcs Women Intervention'!BC132,'Calcs Women Intervention'!BC132^2,'Calcs Women Intervention'!BC132^3,'Calcs Women Intervention'!Z100,'Calcs Women Intervention'!Z100^2,0,1),'Social care'!$BG$11:$BM$11))/(1+EXP(SUMPRODUCT(CHOOSE({1,2,3,4,5,6,7},'Calcs Women Intervention'!BC132,'Calcs Women Intervention'!BC132^2,'Calcs Women Intervention'!BC132^3,'Calcs Women Intervention'!Z100,'Calcs Women Intervention'!Z100^2,0,1),'Social care'!$BG$11:$BM$11)))</f>
        <v>0.13798297405117083</v>
      </c>
      <c r="AB122" s="67">
        <f>EXP(SUMPRODUCT(CHOOSE({1,2,3,4,5,6,7},'Calcs Women Intervention'!BD132,'Calcs Women Intervention'!BD132^2,'Calcs Women Intervention'!BD132^3,'Calcs Women Intervention'!AA100,'Calcs Women Intervention'!AA100^2,0,1),'Social care'!$BG$11:$BM$11))/(1+EXP(SUMPRODUCT(CHOOSE({1,2,3,4,5,6,7},'Calcs Women Intervention'!BD132,'Calcs Women Intervention'!BD132^2,'Calcs Women Intervention'!BD132^3,'Calcs Women Intervention'!AA100,'Calcs Women Intervention'!AA100^2,0,1),'Social care'!$BG$11:$BM$11)))</f>
        <v>0.12601759758485764</v>
      </c>
      <c r="AE122" s="1">
        <v>24</v>
      </c>
      <c r="AF122" s="185"/>
      <c r="AG122" s="185">
        <f>D122*'Calcs Women Intervention'!D66*HCW_cost_year</f>
        <v>0</v>
      </c>
      <c r="AH122" s="185">
        <f>E122*'Calcs Women Intervention'!E66*HCW_cost_year</f>
        <v>0</v>
      </c>
      <c r="AI122" s="185">
        <f>F122*'Calcs Women Intervention'!F66*HCW_cost_year</f>
        <v>0</v>
      </c>
      <c r="AJ122" s="185">
        <f>G122*'Calcs Women Intervention'!G66*HCW_cost_year</f>
        <v>0</v>
      </c>
      <c r="AK122" s="185">
        <f>H122*'Calcs Women Intervention'!H66*HCW_cost_year</f>
        <v>0</v>
      </c>
      <c r="AL122" s="185">
        <f>I122*'Calcs Women Intervention'!I66*HCW_cost_year</f>
        <v>0</v>
      </c>
      <c r="AM122" s="185">
        <f>J122*'Calcs Women Intervention'!J66*HCW_cost_year</f>
        <v>0</v>
      </c>
      <c r="AN122" s="185">
        <f>K122*'Calcs Women Intervention'!K66*HCW_cost_year</f>
        <v>0</v>
      </c>
      <c r="AO122" s="185">
        <f>L122*'Calcs Women Intervention'!L66*HCW_cost_year</f>
        <v>0</v>
      </c>
      <c r="AP122" s="185">
        <f>M122*'Calcs Women Intervention'!M66*HCW_cost_year</f>
        <v>0</v>
      </c>
      <c r="AQ122" s="185">
        <f>N122*'Calcs Women Intervention'!N66*HCW_cost_year</f>
        <v>0</v>
      </c>
      <c r="AR122" s="185">
        <f>O122*'Calcs Women Intervention'!O66*HCW_cost_year</f>
        <v>0</v>
      </c>
      <c r="AS122" s="185">
        <f>P122*'Calcs Women Intervention'!P66*HCW_cost_year</f>
        <v>0</v>
      </c>
      <c r="AT122" s="185">
        <f>Q122*'Calcs Women Intervention'!Q66*HCW_cost_year</f>
        <v>0</v>
      </c>
      <c r="AU122" s="185">
        <f>R122*'Calcs Women Intervention'!R66*HCW_cost_year</f>
        <v>0</v>
      </c>
      <c r="AV122" s="185">
        <f>S122*'Calcs Women Intervention'!S66*HCW_cost_year</f>
        <v>0</v>
      </c>
      <c r="AW122" s="185">
        <f>T122*'Calcs Women Intervention'!T66*HCW_cost_year</f>
        <v>0</v>
      </c>
      <c r="AX122" s="185">
        <f>U122*'Calcs Women Intervention'!U66*HCW_cost_year</f>
        <v>0</v>
      </c>
      <c r="AY122" s="185">
        <f>V122*'Calcs Women Intervention'!V66*HCW_cost_year</f>
        <v>0</v>
      </c>
      <c r="AZ122" s="185">
        <f>W122*'Calcs Women Intervention'!W66*HCW_cost_year</f>
        <v>0</v>
      </c>
      <c r="BA122" s="185">
        <f>X122*'Calcs Women Intervention'!X66*HCW_cost_year</f>
        <v>0</v>
      </c>
      <c r="BB122" s="185">
        <f>Y122*'Calcs Women Intervention'!Y66*HCW_cost_year</f>
        <v>0</v>
      </c>
      <c r="BC122" s="185">
        <f>Z122*'Calcs Women Intervention'!Z66*HCW_cost_year</f>
        <v>0</v>
      </c>
      <c r="BD122" s="185">
        <f>AA122*'Calcs Women Intervention'!AA66*HCW_cost_year</f>
        <v>0</v>
      </c>
      <c r="BE122" s="185">
        <f>AB122*'Calcs Women Intervention'!AB66*HCW_cost_year</f>
        <v>0</v>
      </c>
    </row>
    <row r="123" spans="2:57" x14ac:dyDescent="0.3">
      <c r="B123" s="1">
        <v>25</v>
      </c>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f>EXP(SUMPRODUCT(CHOOSE({1,2,3,4,5,6,7},'Calcs Women Intervention'!BD133,'Calcs Women Intervention'!BD133^2,'Calcs Women Intervention'!BD133^3,'Calcs Women Intervention'!AA101,'Calcs Women Intervention'!AA101^2,0,1),'Social care'!$BG$11:$BM$11))/(1+EXP(SUMPRODUCT(CHOOSE({1,2,3,4,5,6,7},'Calcs Women Intervention'!BD133,'Calcs Women Intervention'!BD133^2,'Calcs Women Intervention'!BD133^3,'Calcs Women Intervention'!AA101,'Calcs Women Intervention'!AA101^2,0,1),'Social care'!$BG$11:$BM$11)))</f>
        <v>0.13798297405117083</v>
      </c>
      <c r="AE123" s="1">
        <v>25</v>
      </c>
      <c r="AF123" s="185"/>
      <c r="AG123" s="185">
        <f>D123*'Calcs Women Intervention'!D67*HCW_cost_year</f>
        <v>0</v>
      </c>
      <c r="AH123" s="185">
        <f>E123*'Calcs Women Intervention'!E67*HCW_cost_year</f>
        <v>0</v>
      </c>
      <c r="AI123" s="185">
        <f>F123*'Calcs Women Intervention'!F67*HCW_cost_year</f>
        <v>0</v>
      </c>
      <c r="AJ123" s="185">
        <f>G123*'Calcs Women Intervention'!G67*HCW_cost_year</f>
        <v>0</v>
      </c>
      <c r="AK123" s="185">
        <f>H123*'Calcs Women Intervention'!H67*HCW_cost_year</f>
        <v>0</v>
      </c>
      <c r="AL123" s="185">
        <f>I123*'Calcs Women Intervention'!I67*HCW_cost_year</f>
        <v>0</v>
      </c>
      <c r="AM123" s="185">
        <f>J123*'Calcs Women Intervention'!J67*HCW_cost_year</f>
        <v>0</v>
      </c>
      <c r="AN123" s="185">
        <f>K123*'Calcs Women Intervention'!K67*HCW_cost_year</f>
        <v>0</v>
      </c>
      <c r="AO123" s="185">
        <f>L123*'Calcs Women Intervention'!L67*HCW_cost_year</f>
        <v>0</v>
      </c>
      <c r="AP123" s="185">
        <f>M123*'Calcs Women Intervention'!M67*HCW_cost_year</f>
        <v>0</v>
      </c>
      <c r="AQ123" s="185">
        <f>N123*'Calcs Women Intervention'!N67*HCW_cost_year</f>
        <v>0</v>
      </c>
      <c r="AR123" s="185">
        <f>O123*'Calcs Women Intervention'!O67*HCW_cost_year</f>
        <v>0</v>
      </c>
      <c r="AS123" s="185">
        <f>P123*'Calcs Women Intervention'!P67*HCW_cost_year</f>
        <v>0</v>
      </c>
      <c r="AT123" s="185">
        <f>Q123*'Calcs Women Intervention'!Q67*HCW_cost_year</f>
        <v>0</v>
      </c>
      <c r="AU123" s="185">
        <f>R123*'Calcs Women Intervention'!R67*HCW_cost_year</f>
        <v>0</v>
      </c>
      <c r="AV123" s="185">
        <f>S123*'Calcs Women Intervention'!S67*HCW_cost_year</f>
        <v>0</v>
      </c>
      <c r="AW123" s="185">
        <f>T123*'Calcs Women Intervention'!T67*HCW_cost_year</f>
        <v>0</v>
      </c>
      <c r="AX123" s="185">
        <f>U123*'Calcs Women Intervention'!U67*HCW_cost_year</f>
        <v>0</v>
      </c>
      <c r="AY123" s="185">
        <f>V123*'Calcs Women Intervention'!V67*HCW_cost_year</f>
        <v>0</v>
      </c>
      <c r="AZ123" s="185">
        <f>W123*'Calcs Women Intervention'!W67*HCW_cost_year</f>
        <v>0</v>
      </c>
      <c r="BA123" s="185">
        <f>X123*'Calcs Women Intervention'!X67*HCW_cost_year</f>
        <v>0</v>
      </c>
      <c r="BB123" s="185">
        <f>Y123*'Calcs Women Intervention'!Y67*HCW_cost_year</f>
        <v>0</v>
      </c>
      <c r="BC123" s="185">
        <f>Z123*'Calcs Women Intervention'!Z67*HCW_cost_year</f>
        <v>0</v>
      </c>
      <c r="BD123" s="185">
        <f>AA123*'Calcs Women Intervention'!AA67*HCW_cost_year</f>
        <v>0</v>
      </c>
      <c r="BE123" s="185">
        <f>AB123*'Calcs Women Intervention'!AB67*HCW_cost_year</f>
        <v>0</v>
      </c>
    </row>
    <row r="125" spans="2:57" x14ac:dyDescent="0.3">
      <c r="AE125" s="5" t="s">
        <v>278</v>
      </c>
      <c r="AF125" s="186"/>
      <c r="AG125" s="186">
        <f t="shared" ref="AG125:BE125" si="3">SUM(AG99:AG123)</f>
        <v>24490.462458799448</v>
      </c>
      <c r="AH125" s="186">
        <f t="shared" si="3"/>
        <v>22325.434556093882</v>
      </c>
      <c r="AI125" s="186">
        <f t="shared" si="3"/>
        <v>22320.859887538209</v>
      </c>
      <c r="AJ125" s="186">
        <f t="shared" si="3"/>
        <v>22583.311188885869</v>
      </c>
      <c r="AK125" s="186">
        <f t="shared" si="3"/>
        <v>22957.716691599813</v>
      </c>
      <c r="AL125" s="186">
        <f t="shared" si="3"/>
        <v>23443.798784556755</v>
      </c>
      <c r="AM125" s="186">
        <f t="shared" si="3"/>
        <v>24045.098847753929</v>
      </c>
      <c r="AN125" s="186">
        <f t="shared" si="3"/>
        <v>24767.584480264239</v>
      </c>
      <c r="AO125" s="186">
        <f t="shared" si="3"/>
        <v>25615.668302773032</v>
      </c>
      <c r="AP125" s="186">
        <f t="shared" si="3"/>
        <v>26594.28132473681</v>
      </c>
      <c r="AQ125" s="186">
        <f t="shared" si="3"/>
        <v>27702.319226522472</v>
      </c>
      <c r="AR125" s="186">
        <f t="shared" si="3"/>
        <v>28945.512559696188</v>
      </c>
      <c r="AS125" s="186">
        <f t="shared" si="3"/>
        <v>30334.115923310223</v>
      </c>
      <c r="AT125" s="186">
        <f t="shared" si="3"/>
        <v>31588.393099116693</v>
      </c>
      <c r="AU125" s="186">
        <f t="shared" si="3"/>
        <v>32692.340260648514</v>
      </c>
      <c r="AV125" s="186">
        <f t="shared" si="3"/>
        <v>33910.127279693479</v>
      </c>
      <c r="AW125" s="186">
        <f t="shared" si="3"/>
        <v>35245.901452476421</v>
      </c>
      <c r="AX125" s="186">
        <f t="shared" si="3"/>
        <v>36704.606790149883</v>
      </c>
      <c r="AY125" s="186">
        <f t="shared" si="3"/>
        <v>38291.460021848943</v>
      </c>
      <c r="AZ125" s="186">
        <f t="shared" si="3"/>
        <v>40016.879451687964</v>
      </c>
      <c r="BA125" s="186">
        <f t="shared" si="3"/>
        <v>41823.114772123889</v>
      </c>
      <c r="BB125" s="186">
        <f t="shared" si="3"/>
        <v>43665.699217990099</v>
      </c>
      <c r="BC125" s="186">
        <f t="shared" si="3"/>
        <v>45566.138605949258</v>
      </c>
      <c r="BD125" s="186">
        <f t="shared" si="3"/>
        <v>47490.066750582278</v>
      </c>
      <c r="BE125" s="186">
        <f t="shared" si="3"/>
        <v>49397.451980113685</v>
      </c>
    </row>
  </sheetData>
  <sheetProtection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B1:BW123"/>
  <sheetViews>
    <sheetView zoomScale="85" zoomScaleNormal="85" workbookViewId="0">
      <selection activeCell="B1" sqref="B1"/>
    </sheetView>
  </sheetViews>
  <sheetFormatPr defaultRowHeight="14.4" x14ac:dyDescent="0.3"/>
  <cols>
    <col min="32" max="32" width="10.88671875" bestFit="1" customWidth="1"/>
    <col min="33" max="33" width="10.109375" bestFit="1" customWidth="1"/>
    <col min="34" max="39" width="10.6640625" bestFit="1" customWidth="1"/>
    <col min="40" max="57" width="11.109375" bestFit="1" customWidth="1"/>
    <col min="59" max="59" width="11.5546875" bestFit="1" customWidth="1"/>
    <col min="60" max="60" width="9.44140625" bestFit="1" customWidth="1"/>
    <col min="61" max="64" width="9.33203125" bestFit="1" customWidth="1"/>
    <col min="65" max="65" width="10.6640625" bestFit="1" customWidth="1"/>
    <col min="66" max="68" width="9.33203125" bestFit="1" customWidth="1"/>
    <col min="69" max="69" width="10.5546875" customWidth="1"/>
    <col min="70" max="70" width="9.33203125" bestFit="1" customWidth="1"/>
    <col min="71" max="71" width="9.44140625" bestFit="1" customWidth="1"/>
    <col min="72" max="72" width="9.33203125" bestFit="1" customWidth="1"/>
    <col min="73" max="73" width="10.44140625" bestFit="1" customWidth="1"/>
  </cols>
  <sheetData>
    <row r="1" spans="2:75" x14ac:dyDescent="0.3">
      <c r="B1" s="182" t="s">
        <v>352</v>
      </c>
    </row>
    <row r="2" spans="2:75" x14ac:dyDescent="0.3">
      <c r="B2" s="182" t="s">
        <v>351</v>
      </c>
      <c r="F2" s="3"/>
    </row>
    <row r="3" spans="2:75" x14ac:dyDescent="0.3">
      <c r="B3" s="11"/>
      <c r="C3" s="1" t="s">
        <v>13</v>
      </c>
      <c r="F3" s="3"/>
    </row>
    <row r="4" spans="2:75" x14ac:dyDescent="0.3">
      <c r="C4" s="1">
        <v>0</v>
      </c>
      <c r="D4" s="1">
        <v>1</v>
      </c>
      <c r="E4" s="1">
        <v>2</v>
      </c>
      <c r="F4" s="1">
        <v>3</v>
      </c>
      <c r="G4" s="1">
        <v>4</v>
      </c>
      <c r="H4" s="1">
        <v>5</v>
      </c>
      <c r="I4" s="1">
        <v>6</v>
      </c>
      <c r="J4" s="1">
        <v>7</v>
      </c>
      <c r="K4" s="1">
        <v>8</v>
      </c>
      <c r="L4" s="1">
        <v>9</v>
      </c>
      <c r="M4" s="1">
        <v>10</v>
      </c>
      <c r="N4" s="1">
        <v>11</v>
      </c>
      <c r="O4" s="1">
        <v>12</v>
      </c>
      <c r="P4" s="1">
        <v>13</v>
      </c>
      <c r="Q4" s="1">
        <v>14</v>
      </c>
      <c r="R4" s="1">
        <v>15</v>
      </c>
      <c r="S4" s="1">
        <v>16</v>
      </c>
      <c r="T4" s="1">
        <v>17</v>
      </c>
      <c r="U4" s="1">
        <v>18</v>
      </c>
      <c r="V4" s="1">
        <v>19</v>
      </c>
      <c r="W4" s="1">
        <v>20</v>
      </c>
      <c r="X4" s="1">
        <v>21</v>
      </c>
      <c r="Y4" s="1">
        <v>22</v>
      </c>
      <c r="Z4" s="1">
        <v>23</v>
      </c>
      <c r="AA4" s="1">
        <v>24</v>
      </c>
      <c r="AB4" s="1">
        <v>25</v>
      </c>
    </row>
    <row r="5" spans="2:75" x14ac:dyDescent="0.3">
      <c r="B5" s="1">
        <v>1</v>
      </c>
      <c r="C5" s="67"/>
      <c r="D5" s="67">
        <f>EXP(SUMPRODUCT(CHOOSE({1,2,3,4,5,6,7,8,9,10,11},'Calcs Men No Intervention'!C77,'Calcs Men No Intervention'!C77^2,'Calcs Men No Intervention'!C77^3,0,0,0,0,'Calcs Men No Intervention'!AF109,'Calcs Men No Intervention'!AF109^2,'Calcs Men No Intervention'!AF109^3,1),Employment!$BG$11:$BQ$11))/(1+EXP(SUMPRODUCT(CHOOSE({1,2,3,4,5,6,7,8,9,10,11},'Calcs Men No Intervention'!C77,'Calcs Men No Intervention'!C77^2,'Calcs Men No Intervention'!C77^3,0,0,0,0,'Calcs Men No Intervention'!AF109,'Calcs Men No Intervention'!AF109^2,'Calcs Men No Intervention'!AF109^3,1),Employment!$BG$11:$BQ$11)))</f>
        <v>0.93043495449122293</v>
      </c>
      <c r="E5" s="67">
        <f>EXP(SUMPRODUCT(CHOOSE({1,2,3,4,5,6,7,8,9,10,11},'Calcs Men No Intervention'!D77,'Calcs Men No Intervention'!D77^2,'Calcs Men No Intervention'!D77^3,0,0,0,0,'Calcs Men No Intervention'!AG109,'Calcs Men No Intervention'!AG109^2,'Calcs Men No Intervention'!AG109^3,1),Employment!$BG$11:$BQ$11))/(1+EXP(SUMPRODUCT(CHOOSE({1,2,3,4,5,6,7,8,9,10,11},'Calcs Men No Intervention'!D77,'Calcs Men No Intervention'!D77^2,'Calcs Men No Intervention'!D77^3,0,0,0,0,'Calcs Men No Intervention'!AG109,'Calcs Men No Intervention'!AG109^2,'Calcs Men No Intervention'!AG109^3,1),Employment!$BG$11:$BQ$11)))</f>
        <v>0.9246570023272126</v>
      </c>
      <c r="F5" s="67">
        <f>EXP(SUMPRODUCT(CHOOSE({1,2,3,4,5,6,7,8,9,10,11},'Calcs Men No Intervention'!E77,'Calcs Men No Intervention'!E77^2,'Calcs Men No Intervention'!E77^3,0,0,0,0,'Calcs Men No Intervention'!AH109,'Calcs Men No Intervention'!AH109^2,'Calcs Men No Intervention'!AH109^3,1),Employment!$BG$11:$BQ$11))/(1+EXP(SUMPRODUCT(CHOOSE({1,2,3,4,5,6,7,8,9,10,11},'Calcs Men No Intervention'!E77,'Calcs Men No Intervention'!E77^2,'Calcs Men No Intervention'!E77^3,0,0,0,0,'Calcs Men No Intervention'!AH109,'Calcs Men No Intervention'!AH109^2,'Calcs Men No Intervention'!AH109^3,1),Employment!$BG$11:$BQ$11)))</f>
        <v>0.91768683516097171</v>
      </c>
      <c r="G5" s="67">
        <f>EXP(SUMPRODUCT(CHOOSE({1,2,3,4,5,6,7,8,9,10,11},'Calcs Men No Intervention'!F77,'Calcs Men No Intervention'!F77^2,'Calcs Men No Intervention'!F77^3,0,0,0,0,'Calcs Men No Intervention'!AI109,'Calcs Men No Intervention'!AI109^2,'Calcs Men No Intervention'!AI109^3,1),Employment!$BG$11:$BQ$11))/(1+EXP(SUMPRODUCT(CHOOSE({1,2,3,4,5,6,7,8,9,10,11},'Calcs Men No Intervention'!F77,'Calcs Men No Intervention'!F77^2,'Calcs Men No Intervention'!F77^3,0,0,0,0,'Calcs Men No Intervention'!AI109,'Calcs Men No Intervention'!AI109^2,'Calcs Men No Intervention'!AI109^3,1),Employment!$BG$11:$BQ$11)))</f>
        <v>0.90934115384417968</v>
      </c>
      <c r="H5" s="67">
        <f>EXP(SUMPRODUCT(CHOOSE({1,2,3,4,5,6,7,8,9,10,11},'Calcs Men No Intervention'!G77,'Calcs Men No Intervention'!G77^2,'Calcs Men No Intervention'!G77^3,0,0,0,0,'Calcs Men No Intervention'!AJ109,'Calcs Men No Intervention'!AJ109^2,'Calcs Men No Intervention'!AJ109^3,1),Employment!$BG$11:$BQ$11))/(1+EXP(SUMPRODUCT(CHOOSE({1,2,3,4,5,6,7,8,9,10,11},'Calcs Men No Intervention'!G77,'Calcs Men No Intervention'!G77^2,'Calcs Men No Intervention'!G77^3,0,0,0,0,'Calcs Men No Intervention'!AJ109,'Calcs Men No Intervention'!AJ109^2,'Calcs Men No Intervention'!AJ109^3,1),Employment!$BG$11:$BQ$11)))</f>
        <v>0.89940346884010014</v>
      </c>
      <c r="I5" s="67">
        <f>EXP(SUMPRODUCT(CHOOSE({1,2,3,4,5,6,7,8,9,10,11},'Calcs Men No Intervention'!H77,'Calcs Men No Intervention'!H77^2,'Calcs Men No Intervention'!H77^3,0,0,0,0,'Calcs Men No Intervention'!AK109,'Calcs Men No Intervention'!AK109^2,'Calcs Men No Intervention'!AK109^3,1),Employment!$BG$11:$BQ$11))/(1+EXP(SUMPRODUCT(CHOOSE({1,2,3,4,5,6,7,8,9,10,11},'Calcs Men No Intervention'!H77,'Calcs Men No Intervention'!H77^2,'Calcs Men No Intervention'!H77^3,0,0,0,0,'Calcs Men No Intervention'!AK109,'Calcs Men No Intervention'!AK109^2,'Calcs Men No Intervention'!AK109^3,1),Employment!$BG$11:$BQ$11)))</f>
        <v>0.88762258270092609</v>
      </c>
      <c r="J5" s="67">
        <f>EXP(SUMPRODUCT(CHOOSE({1,2,3,4,5,6,7,8,9,10,11},'Calcs Men No Intervention'!I77,'Calcs Men No Intervention'!I77^2,'Calcs Men No Intervention'!I77^3,0,0,0,0,'Calcs Men No Intervention'!AL109,'Calcs Men No Intervention'!AL109^2,'Calcs Men No Intervention'!AL109^3,1),Employment!$BG$11:$BQ$11))/(1+EXP(SUMPRODUCT(CHOOSE({1,2,3,4,5,6,7,8,9,10,11},'Calcs Men No Intervention'!I77,'Calcs Men No Intervention'!I77^2,'Calcs Men No Intervention'!I77^3,0,0,0,0,'Calcs Men No Intervention'!AL109,'Calcs Men No Intervention'!AL109^2,'Calcs Men No Intervention'!AL109^3,1),Employment!$BG$11:$BQ$11)))</f>
        <v>0.87371278418671816</v>
      </c>
      <c r="K5" s="67">
        <f>EXP(SUMPRODUCT(CHOOSE({1,2,3,4,5,6,7,8,9,10,11},'Calcs Men No Intervention'!J77,'Calcs Men No Intervention'!J77^2,'Calcs Men No Intervention'!J77^3,0,0,0,0,'Calcs Men No Intervention'!AM109,'Calcs Men No Intervention'!AM109^2,'Calcs Men No Intervention'!AM109^3,1),Employment!$BG$11:$BQ$11))/(1+EXP(SUMPRODUCT(CHOOSE({1,2,3,4,5,6,7,8,9,10,11},'Calcs Men No Intervention'!J77,'Calcs Men No Intervention'!J77^2,'Calcs Men No Intervention'!J77^3,0,0,0,0,'Calcs Men No Intervention'!AM109,'Calcs Men No Intervention'!AM109^2,'Calcs Men No Intervention'!AM109^3,1),Employment!$BG$11:$BQ$11)))</f>
        <v>0.85735692914066108</v>
      </c>
      <c r="L5" s="67">
        <f>EXP(SUMPRODUCT(CHOOSE({1,2,3,4,5,6,7,8,9,10,11},'Calcs Men No Intervention'!K77,'Calcs Men No Intervention'!K77^2,'Calcs Men No Intervention'!K77^3,0,0,0,0,'Calcs Men No Intervention'!AN109,'Calcs Men No Intervention'!AN109^2,'Calcs Men No Intervention'!AN109^3,1),Employment!$BG$11:$BQ$11))/(1+EXP(SUMPRODUCT(CHOOSE({1,2,3,4,5,6,7,8,9,10,11},'Calcs Men No Intervention'!K77,'Calcs Men No Intervention'!K77^2,'Calcs Men No Intervention'!K77^3,0,0,0,0,'Calcs Men No Intervention'!AN109,'Calcs Men No Intervention'!AN109^2,'Calcs Men No Intervention'!AN109^3,1),Employment!$BG$11:$BQ$11)))</f>
        <v>0.83821393078246598</v>
      </c>
      <c r="M5" s="67">
        <f>EXP(SUMPRODUCT(CHOOSE({1,2,3,4,5,6,7,8,9,10,11},'Calcs Men No Intervention'!L77,'Calcs Men No Intervention'!L77^2,'Calcs Men No Intervention'!L77^3,0,0,0,0,'Calcs Men No Intervention'!AO109,'Calcs Men No Intervention'!AO109^2,'Calcs Men No Intervention'!AO109^3,1),Employment!$BG$11:$BQ$11))/(1+EXP(SUMPRODUCT(CHOOSE({1,2,3,4,5,6,7,8,9,10,11},'Calcs Men No Intervention'!L77,'Calcs Men No Intervention'!L77^2,'Calcs Men No Intervention'!L77^3,0,0,0,0,'Calcs Men No Intervention'!AO109,'Calcs Men No Intervention'!AO109^2,'Calcs Men No Intervention'!AO109^3,1),Employment!$BG$11:$BQ$11)))</f>
        <v>0.81593246613796433</v>
      </c>
      <c r="N5" s="67">
        <f>EXP(SUMPRODUCT(CHOOSE({1,2,3,4,5,6,7,8,9,10,11},'Calcs Men No Intervention'!M77,'Calcs Men No Intervention'!M77^2,'Calcs Men No Intervention'!M77^3,0,0,0,0,'Calcs Men No Intervention'!AP109,'Calcs Men No Intervention'!AP109^2,'Calcs Men No Intervention'!AP109^3,1),Employment!$BG$11:$BQ$11))/(1+EXP(SUMPRODUCT(CHOOSE({1,2,3,4,5,6,7,8,9,10,11},'Calcs Men No Intervention'!M77,'Calcs Men No Intervention'!M77^2,'Calcs Men No Intervention'!M77^3,0,0,0,0,'Calcs Men No Intervention'!AP109,'Calcs Men No Intervention'!AP109^2,'Calcs Men No Intervention'!AP109^3,1),Employment!$BG$11:$BQ$11)))</f>
        <v>0.79017276686678795</v>
      </c>
      <c r="O5" s="67">
        <f>EXP(SUMPRODUCT(CHOOSE({1,2,3,4,5,6,7,8,9,10,11},'Calcs Men No Intervention'!N77,'Calcs Men No Intervention'!N77^2,'Calcs Men No Intervention'!N77^3,0,0,0,0,'Calcs Men No Intervention'!AQ109,'Calcs Men No Intervention'!AQ109^2,'Calcs Men No Intervention'!AQ109^3,1),Employment!$BG$11:$BQ$11))/(1+EXP(SUMPRODUCT(CHOOSE({1,2,3,4,5,6,7,8,9,10,11},'Calcs Men No Intervention'!N77,'Calcs Men No Intervention'!N77^2,'Calcs Men No Intervention'!N77^3,0,0,0,0,'Calcs Men No Intervention'!AQ109,'Calcs Men No Intervention'!AQ109^2,'Calcs Men No Intervention'!AQ109^3,1),Employment!$BG$11:$BQ$11)))</f>
        <v>0.76063795840946657</v>
      </c>
      <c r="P5" s="67">
        <f>EXP(SUMPRODUCT(CHOOSE({1,2,3,4,5,6,7,8,9,10,11},'Calcs Men No Intervention'!O77,'Calcs Men No Intervention'!O77^2,'Calcs Men No Intervention'!O77^3,0,0,0,0,'Calcs Men No Intervention'!AR109,'Calcs Men No Intervention'!AR109^2,'Calcs Men No Intervention'!AR109^3,1),Employment!$BG$11:$BQ$11))/(1+EXP(SUMPRODUCT(CHOOSE({1,2,3,4,5,6,7,8,9,10,11},'Calcs Men No Intervention'!O77,'Calcs Men No Intervention'!O77^2,'Calcs Men No Intervention'!O77^3,0,0,0,0,'Calcs Men No Intervention'!AR109,'Calcs Men No Intervention'!AR109^2,'Calcs Men No Intervention'!AR109^3,1),Employment!$BG$11:$BQ$11)))</f>
        <v>0.72711523922530508</v>
      </c>
      <c r="Q5" s="67">
        <f>EXP(SUMPRODUCT(CHOOSE({1,2,3,4,5,6,7,8,9,10,11},'Calcs Men No Intervention'!P77,'Calcs Men No Intervention'!P77^2,'Calcs Men No Intervention'!P77^3,0,0,0,0,'Calcs Men No Intervention'!AS109,'Calcs Men No Intervention'!AS109^2,'Calcs Men No Intervention'!AS109^3,1),Employment!$BG$11:$BQ$11))/(1+EXP(SUMPRODUCT(CHOOSE({1,2,3,4,5,6,7,8,9,10,11},'Calcs Men No Intervention'!P77,'Calcs Men No Intervention'!P77^2,'Calcs Men No Intervention'!P77^3,0,0,0,0,'Calcs Men No Intervention'!AS109,'Calcs Men No Intervention'!AS109^2,'Calcs Men No Intervention'!AS109^3,1),Employment!$BG$11:$BQ$11)))</f>
        <v>0.68952499247689736</v>
      </c>
      <c r="R5" s="67">
        <f>EXP(SUMPRODUCT(CHOOSE({1,2,3,4,5,6,7,8,9,10,11},'Calcs Men No Intervention'!Q77,'Calcs Men No Intervention'!Q77^2,'Calcs Men No Intervention'!Q77^3,0,0,0,0,'Calcs Men No Intervention'!AT109,'Calcs Men No Intervention'!AT109^2,'Calcs Men No Intervention'!AT109^3,1),Employment!$BG$11:$BQ$11))/(1+EXP(SUMPRODUCT(CHOOSE({1,2,3,4,5,6,7,8,9,10,11},'Calcs Men No Intervention'!Q77,'Calcs Men No Intervention'!Q77^2,'Calcs Men No Intervention'!Q77^3,0,0,0,0,'Calcs Men No Intervention'!AT109,'Calcs Men No Intervention'!AT109^2,'Calcs Men No Intervention'!AT109^3,1),Employment!$BG$11:$BQ$11)))</f>
        <v>0.64797268395535412</v>
      </c>
      <c r="S5" s="67">
        <f>EXP(SUMPRODUCT(CHOOSE({1,2,3,4,5,6,7,8,9,10,11},'Calcs Men No Intervention'!R77,'Calcs Men No Intervention'!R77^2,'Calcs Men No Intervention'!R77^3,0,0,0,0,'Calcs Men No Intervention'!AU109,'Calcs Men No Intervention'!AU109^2,'Calcs Men No Intervention'!AU109^3,1),Employment!$BG$11:$BQ$11))/(1+EXP(SUMPRODUCT(CHOOSE({1,2,3,4,5,6,7,8,9,10,11},'Calcs Men No Intervention'!R77,'Calcs Men No Intervention'!R77^2,'Calcs Men No Intervention'!R77^3,0,0,0,0,'Calcs Men No Intervention'!AU109,'Calcs Men No Intervention'!AU109^2,'Calcs Men No Intervention'!AU109^3,1),Employment!$BG$11:$BQ$11)))</f>
        <v>0.60279463890047424</v>
      </c>
      <c r="T5" s="67">
        <f>EXP(SUMPRODUCT(CHOOSE({1,2,3,4,5,6,7,8,9,10,11},'Calcs Men No Intervention'!S77,'Calcs Men No Intervention'!S77^2,'Calcs Men No Intervention'!S77^3,0,0,0,0,'Calcs Men No Intervention'!AV109,'Calcs Men No Intervention'!AV109^2,'Calcs Men No Intervention'!AV109^3,1),Employment!$BG$11:$BQ$11))/(1+EXP(SUMPRODUCT(CHOOSE({1,2,3,4,5,6,7,8,9,10,11},'Calcs Men No Intervention'!S77,'Calcs Men No Intervention'!S77^2,'Calcs Men No Intervention'!S77^3,0,0,0,0,'Calcs Men No Intervention'!AV109,'Calcs Men No Intervention'!AV109^2,'Calcs Men No Intervention'!AV109^3,1),Employment!$BG$11:$BQ$11)))</f>
        <v>0.55458576009260097</v>
      </c>
      <c r="U5" s="67">
        <f>EXP(SUMPRODUCT(CHOOSE({1,2,3,4,5,6,7,8,9,10,11},'Calcs Men No Intervention'!T77,'Calcs Men No Intervention'!T77^2,'Calcs Men No Intervention'!T77^3,0,0,0,0,'Calcs Men No Intervention'!AW109,'Calcs Men No Intervention'!AW109^2,'Calcs Men No Intervention'!AW109^3,1),Employment!$BG$11:$BQ$11))/(1+EXP(SUMPRODUCT(CHOOSE({1,2,3,4,5,6,7,8,9,10,11},'Calcs Men No Intervention'!T77,'Calcs Men No Intervention'!T77^2,'Calcs Men No Intervention'!T77^3,0,0,0,0,'Calcs Men No Intervention'!AW109,'Calcs Men No Intervention'!AW109^2,'Calcs Men No Intervention'!AW109^3,1),Employment!$BG$11:$BQ$11)))</f>
        <v>0.50419679921293314</v>
      </c>
      <c r="V5" s="67">
        <f>EXP(SUMPRODUCT(CHOOSE({1,2,3,4,5,6,7,8,9,10,11},'Calcs Men No Intervention'!U77,'Calcs Men No Intervention'!U77^2,'Calcs Men No Intervention'!U77^3,0,0,0,0,'Calcs Men No Intervention'!AX109,'Calcs Men No Intervention'!AX109^2,'Calcs Men No Intervention'!AX109^3,1),Employment!$BG$11:$BQ$11))/(1+EXP(SUMPRODUCT(CHOOSE({1,2,3,4,5,6,7,8,9,10,11},'Calcs Men No Intervention'!U77,'Calcs Men No Intervention'!U77^2,'Calcs Men No Intervention'!U77^3,0,0,0,0,'Calcs Men No Intervention'!AX109,'Calcs Men No Intervention'!AX109^2,'Calcs Men No Intervention'!AX109^3,1),Employment!$BG$11:$BQ$11)))</f>
        <v>0.4526926236322063</v>
      </c>
      <c r="W5" s="67">
        <f>EXP(SUMPRODUCT(CHOOSE({1,2,3,4,5,6,7,8,9,10,11},'Calcs Men No Intervention'!V77,'Calcs Men No Intervention'!V77^2,'Calcs Men No Intervention'!V77^3,0,0,0,0,'Calcs Men No Intervention'!AY109,'Calcs Men No Intervention'!AY109^2,'Calcs Men No Intervention'!AY109^3,1),Employment!$BG$11:$BQ$11))/(1+EXP(SUMPRODUCT(CHOOSE({1,2,3,4,5,6,7,8,9,10,11},'Calcs Men No Intervention'!V77,'Calcs Men No Intervention'!V77^2,'Calcs Men No Intervention'!V77^3,0,0,0,0,'Calcs Men No Intervention'!AY109,'Calcs Men No Intervention'!AY109^2,'Calcs Men No Intervention'!AY109^3,1),Employment!$BG$11:$BQ$11)))</f>
        <v>0.4012713456052257</v>
      </c>
      <c r="X5" s="67">
        <f>EXP(SUMPRODUCT(CHOOSE({1,2,3,4,5,6,7,8,9,10,11},'Calcs Men No Intervention'!W77,'Calcs Men No Intervention'!W77^2,'Calcs Men No Intervention'!W77^3,0,0,0,0,'Calcs Men No Intervention'!AZ109,'Calcs Men No Intervention'!AZ109^2,'Calcs Men No Intervention'!AZ109^3,1),Employment!$BG$11:$BQ$11))/(1+EXP(SUMPRODUCT(CHOOSE({1,2,3,4,5,6,7,8,9,10,11},'Calcs Men No Intervention'!W77,'Calcs Men No Intervention'!W77^2,'Calcs Men No Intervention'!W77^3,0,0,0,0,'Calcs Men No Intervention'!AZ109,'Calcs Men No Intervention'!AZ109^2,'Calcs Men No Intervention'!AZ109^3,1),Employment!$BG$11:$BQ$11)))</f>
        <v>0.3511931294140781</v>
      </c>
      <c r="Y5" s="67">
        <f>EXP(SUMPRODUCT(CHOOSE({1,2,3,4,5,6,7,8,9,10,11},'Calcs Men No Intervention'!X77,'Calcs Men No Intervention'!X77^2,'Calcs Men No Intervention'!X77^3,0,0,0,0,'Calcs Men No Intervention'!BA109,'Calcs Men No Intervention'!BA109^2,'Calcs Men No Intervention'!BA109^3,1),Employment!$BG$11:$BQ$11))/(1+EXP(SUMPRODUCT(CHOOSE({1,2,3,4,5,6,7,8,9,10,11},'Calcs Men No Intervention'!X77,'Calcs Men No Intervention'!X77^2,'Calcs Men No Intervention'!X77^3,0,0,0,0,'Calcs Men No Intervention'!BA109,'Calcs Men No Intervention'!BA109^2,'Calcs Men No Intervention'!BA109^3,1),Employment!$BG$11:$BQ$11)))</f>
        <v>0.30361641136935186</v>
      </c>
      <c r="Z5" s="67">
        <f>EXP(SUMPRODUCT(CHOOSE({1,2,3,4,5,6,7,8,9,10,11},'Calcs Men No Intervention'!Y77,'Calcs Men No Intervention'!Y77^2,'Calcs Men No Intervention'!Y77^3,0,0,0,0,'Calcs Men No Intervention'!BB109,'Calcs Men No Intervention'!BB109^2,'Calcs Men No Intervention'!BB109^3,1),Employment!$BG$11:$BQ$11))/(1+EXP(SUMPRODUCT(CHOOSE({1,2,3,4,5,6,7,8,9,10,11},'Calcs Men No Intervention'!Y77,'Calcs Men No Intervention'!Y77^2,'Calcs Men No Intervention'!Y77^3,0,0,0,0,'Calcs Men No Intervention'!BB109,'Calcs Men No Intervention'!BB109^2,'Calcs Men No Intervention'!BB109^3,1),Employment!$BG$11:$BQ$11)))</f>
        <v>0.25945626949338763</v>
      </c>
      <c r="AA5" s="67">
        <f>EXP(SUMPRODUCT(CHOOSE({1,2,3,4,5,6,7,8,9,10,11},'Calcs Men No Intervention'!Z77,'Calcs Men No Intervention'!Z77^2,'Calcs Men No Intervention'!Z77^3,0,0,0,0,'Calcs Men No Intervention'!BC109,'Calcs Men No Intervention'!BC109^2,'Calcs Men No Intervention'!BC109^3,1),Employment!$BG$11:$BQ$11))/(1+EXP(SUMPRODUCT(CHOOSE({1,2,3,4,5,6,7,8,9,10,11},'Calcs Men No Intervention'!Z77,'Calcs Men No Intervention'!Z77^2,'Calcs Men No Intervention'!Z77^3,0,0,0,0,'Calcs Men No Intervention'!BC109,'Calcs Men No Intervention'!BC109^2,'Calcs Men No Intervention'!BC109^3,1),Employment!$BG$11:$BQ$11)))</f>
        <v>0.21936016776487191</v>
      </c>
      <c r="AB5" s="67">
        <f>EXP(SUMPRODUCT(CHOOSE({1,2,3,4,5,6,7,8,9,10,11},'Calcs Men No Intervention'!AA77,'Calcs Men No Intervention'!AA77^2,'Calcs Men No Intervention'!AA77^3,0,0,0,0,'Calcs Men No Intervention'!BD109,'Calcs Men No Intervention'!BD109^2,'Calcs Men No Intervention'!BD109^3,1),Employment!$BG$11:$BQ$11))/(1+EXP(SUMPRODUCT(CHOOSE({1,2,3,4,5,6,7,8,9,10,11},'Calcs Men No Intervention'!AA77,'Calcs Men No Intervention'!AA77^2,'Calcs Men No Intervention'!AA77^3,0,0,0,0,'Calcs Men No Intervention'!BD109,'Calcs Men No Intervention'!BD109^2,'Calcs Men No Intervention'!BD109^3,1),Employment!$BG$11:$BQ$11)))</f>
        <v>0.18368749667323989</v>
      </c>
      <c r="BG5" s="182" t="s">
        <v>434</v>
      </c>
    </row>
    <row r="6" spans="2:75" x14ac:dyDescent="0.3">
      <c r="B6" s="1">
        <v>2</v>
      </c>
      <c r="C6" s="67"/>
      <c r="D6" s="67"/>
      <c r="E6" s="67">
        <f>EXP(SUMPRODUCT(CHOOSE({1,2,3,4,5,6,7,8,9,10,11},'Calcs Men No Intervention'!D78,'Calcs Men No Intervention'!D78^2,'Calcs Men No Intervention'!D78^3,0,0,0,0,'Calcs Men No Intervention'!AG110,'Calcs Men No Intervention'!AG110^2,'Calcs Men No Intervention'!AG110^3,1),Employment!$BG$11:$BQ$11))/(1+EXP(SUMPRODUCT(CHOOSE({1,2,3,4,5,6,7,8,9,10,11},'Calcs Men No Intervention'!D78,'Calcs Men No Intervention'!D78^2,'Calcs Men No Intervention'!D78^3,0,0,0,0,'Calcs Men No Intervention'!AG110,'Calcs Men No Intervention'!AG110^2,'Calcs Men No Intervention'!AG110^3,1),Employment!$BG$11:$BQ$11)))</f>
        <v>0.93043495449122293</v>
      </c>
      <c r="F6" s="67">
        <f>EXP(SUMPRODUCT(CHOOSE({1,2,3,4,5,6,7,8,9,10,11},'Calcs Men No Intervention'!E78,'Calcs Men No Intervention'!E78^2,'Calcs Men No Intervention'!E78^3,0,0,0,0,'Calcs Men No Intervention'!AH110,'Calcs Men No Intervention'!AH110^2,'Calcs Men No Intervention'!AH110^3,1),Employment!$BG$11:$BQ$11))/(1+EXP(SUMPRODUCT(CHOOSE({1,2,3,4,5,6,7,8,9,10,11},'Calcs Men No Intervention'!E78,'Calcs Men No Intervention'!E78^2,'Calcs Men No Intervention'!E78^3,0,0,0,0,'Calcs Men No Intervention'!AH110,'Calcs Men No Intervention'!AH110^2,'Calcs Men No Intervention'!AH110^3,1),Employment!$BG$11:$BQ$11)))</f>
        <v>0.9246570023272126</v>
      </c>
      <c r="G6" s="67">
        <f>EXP(SUMPRODUCT(CHOOSE({1,2,3,4,5,6,7,8,9,10,11},'Calcs Men No Intervention'!F78,'Calcs Men No Intervention'!F78^2,'Calcs Men No Intervention'!F78^3,0,0,0,0,'Calcs Men No Intervention'!AI110,'Calcs Men No Intervention'!AI110^2,'Calcs Men No Intervention'!AI110^3,1),Employment!$BG$11:$BQ$11))/(1+EXP(SUMPRODUCT(CHOOSE({1,2,3,4,5,6,7,8,9,10,11},'Calcs Men No Intervention'!F78,'Calcs Men No Intervention'!F78^2,'Calcs Men No Intervention'!F78^3,0,0,0,0,'Calcs Men No Intervention'!AI110,'Calcs Men No Intervention'!AI110^2,'Calcs Men No Intervention'!AI110^3,1),Employment!$BG$11:$BQ$11)))</f>
        <v>0.91768683516097171</v>
      </c>
      <c r="H6" s="67">
        <f>EXP(SUMPRODUCT(CHOOSE({1,2,3,4,5,6,7,8,9,10,11},'Calcs Men No Intervention'!G78,'Calcs Men No Intervention'!G78^2,'Calcs Men No Intervention'!G78^3,0,0,0,0,'Calcs Men No Intervention'!AJ110,'Calcs Men No Intervention'!AJ110^2,'Calcs Men No Intervention'!AJ110^3,1),Employment!$BG$11:$BQ$11))/(1+EXP(SUMPRODUCT(CHOOSE({1,2,3,4,5,6,7,8,9,10,11},'Calcs Men No Intervention'!G78,'Calcs Men No Intervention'!G78^2,'Calcs Men No Intervention'!G78^3,0,0,0,0,'Calcs Men No Intervention'!AJ110,'Calcs Men No Intervention'!AJ110^2,'Calcs Men No Intervention'!AJ110^3,1),Employment!$BG$11:$BQ$11)))</f>
        <v>0.90934115384417968</v>
      </c>
      <c r="I6" s="67">
        <f>EXP(SUMPRODUCT(CHOOSE({1,2,3,4,5,6,7,8,9,10,11},'Calcs Men No Intervention'!H78,'Calcs Men No Intervention'!H78^2,'Calcs Men No Intervention'!H78^3,0,0,0,0,'Calcs Men No Intervention'!AK110,'Calcs Men No Intervention'!AK110^2,'Calcs Men No Intervention'!AK110^3,1),Employment!$BG$11:$BQ$11))/(1+EXP(SUMPRODUCT(CHOOSE({1,2,3,4,5,6,7,8,9,10,11},'Calcs Men No Intervention'!H78,'Calcs Men No Intervention'!H78^2,'Calcs Men No Intervention'!H78^3,0,0,0,0,'Calcs Men No Intervention'!AK110,'Calcs Men No Intervention'!AK110^2,'Calcs Men No Intervention'!AK110^3,1),Employment!$BG$11:$BQ$11)))</f>
        <v>0.89940346884010014</v>
      </c>
      <c r="J6" s="67">
        <f>EXP(SUMPRODUCT(CHOOSE({1,2,3,4,5,6,7,8,9,10,11},'Calcs Men No Intervention'!I78,'Calcs Men No Intervention'!I78^2,'Calcs Men No Intervention'!I78^3,0,0,0,0,'Calcs Men No Intervention'!AL110,'Calcs Men No Intervention'!AL110^2,'Calcs Men No Intervention'!AL110^3,1),Employment!$BG$11:$BQ$11))/(1+EXP(SUMPRODUCT(CHOOSE({1,2,3,4,5,6,7,8,9,10,11},'Calcs Men No Intervention'!I78,'Calcs Men No Intervention'!I78^2,'Calcs Men No Intervention'!I78^3,0,0,0,0,'Calcs Men No Intervention'!AL110,'Calcs Men No Intervention'!AL110^2,'Calcs Men No Intervention'!AL110^3,1),Employment!$BG$11:$BQ$11)))</f>
        <v>0.88762258270092609</v>
      </c>
      <c r="K6" s="67">
        <f>EXP(SUMPRODUCT(CHOOSE({1,2,3,4,5,6,7,8,9,10,11},'Calcs Men No Intervention'!J78,'Calcs Men No Intervention'!J78^2,'Calcs Men No Intervention'!J78^3,0,0,0,0,'Calcs Men No Intervention'!AM110,'Calcs Men No Intervention'!AM110^2,'Calcs Men No Intervention'!AM110^3,1),Employment!$BG$11:$BQ$11))/(1+EXP(SUMPRODUCT(CHOOSE({1,2,3,4,5,6,7,8,9,10,11},'Calcs Men No Intervention'!J78,'Calcs Men No Intervention'!J78^2,'Calcs Men No Intervention'!J78^3,0,0,0,0,'Calcs Men No Intervention'!AM110,'Calcs Men No Intervention'!AM110^2,'Calcs Men No Intervention'!AM110^3,1),Employment!$BG$11:$BQ$11)))</f>
        <v>0.87371278418671816</v>
      </c>
      <c r="L6" s="67">
        <f>EXP(SUMPRODUCT(CHOOSE({1,2,3,4,5,6,7,8,9,10,11},'Calcs Men No Intervention'!K78,'Calcs Men No Intervention'!K78^2,'Calcs Men No Intervention'!K78^3,0,0,0,0,'Calcs Men No Intervention'!AN110,'Calcs Men No Intervention'!AN110^2,'Calcs Men No Intervention'!AN110^3,1),Employment!$BG$11:$BQ$11))/(1+EXP(SUMPRODUCT(CHOOSE({1,2,3,4,5,6,7,8,9,10,11},'Calcs Men No Intervention'!K78,'Calcs Men No Intervention'!K78^2,'Calcs Men No Intervention'!K78^3,0,0,0,0,'Calcs Men No Intervention'!AN110,'Calcs Men No Intervention'!AN110^2,'Calcs Men No Intervention'!AN110^3,1),Employment!$BG$11:$BQ$11)))</f>
        <v>0.85735692914066108</v>
      </c>
      <c r="M6" s="67">
        <f>EXP(SUMPRODUCT(CHOOSE({1,2,3,4,5,6,7,8,9,10,11},'Calcs Men No Intervention'!L78,'Calcs Men No Intervention'!L78^2,'Calcs Men No Intervention'!L78^3,0,0,0,0,'Calcs Men No Intervention'!AO110,'Calcs Men No Intervention'!AO110^2,'Calcs Men No Intervention'!AO110^3,1),Employment!$BG$11:$BQ$11))/(1+EXP(SUMPRODUCT(CHOOSE({1,2,3,4,5,6,7,8,9,10,11},'Calcs Men No Intervention'!L78,'Calcs Men No Intervention'!L78^2,'Calcs Men No Intervention'!L78^3,0,0,0,0,'Calcs Men No Intervention'!AO110,'Calcs Men No Intervention'!AO110^2,'Calcs Men No Intervention'!AO110^3,1),Employment!$BG$11:$BQ$11)))</f>
        <v>0.83821393078246598</v>
      </c>
      <c r="N6" s="67">
        <f>EXP(SUMPRODUCT(CHOOSE({1,2,3,4,5,6,7,8,9,10,11},'Calcs Men No Intervention'!M78,'Calcs Men No Intervention'!M78^2,'Calcs Men No Intervention'!M78^3,0,0,0,0,'Calcs Men No Intervention'!AP110,'Calcs Men No Intervention'!AP110^2,'Calcs Men No Intervention'!AP110^3,1),Employment!$BG$11:$BQ$11))/(1+EXP(SUMPRODUCT(CHOOSE({1,2,3,4,5,6,7,8,9,10,11},'Calcs Men No Intervention'!M78,'Calcs Men No Intervention'!M78^2,'Calcs Men No Intervention'!M78^3,0,0,0,0,'Calcs Men No Intervention'!AP110,'Calcs Men No Intervention'!AP110^2,'Calcs Men No Intervention'!AP110^3,1),Employment!$BG$11:$BQ$11)))</f>
        <v>0.81593246613796433</v>
      </c>
      <c r="O6" s="67">
        <f>EXP(SUMPRODUCT(CHOOSE({1,2,3,4,5,6,7,8,9,10,11},'Calcs Men No Intervention'!N78,'Calcs Men No Intervention'!N78^2,'Calcs Men No Intervention'!N78^3,0,0,0,0,'Calcs Men No Intervention'!AQ110,'Calcs Men No Intervention'!AQ110^2,'Calcs Men No Intervention'!AQ110^3,1),Employment!$BG$11:$BQ$11))/(1+EXP(SUMPRODUCT(CHOOSE({1,2,3,4,5,6,7,8,9,10,11},'Calcs Men No Intervention'!N78,'Calcs Men No Intervention'!N78^2,'Calcs Men No Intervention'!N78^3,0,0,0,0,'Calcs Men No Intervention'!AQ110,'Calcs Men No Intervention'!AQ110^2,'Calcs Men No Intervention'!AQ110^3,1),Employment!$BG$11:$BQ$11)))</f>
        <v>0.79017276686678795</v>
      </c>
      <c r="P6" s="67">
        <f>EXP(SUMPRODUCT(CHOOSE({1,2,3,4,5,6,7,8,9,10,11},'Calcs Men No Intervention'!O78,'Calcs Men No Intervention'!O78^2,'Calcs Men No Intervention'!O78^3,0,0,0,0,'Calcs Men No Intervention'!AR110,'Calcs Men No Intervention'!AR110^2,'Calcs Men No Intervention'!AR110^3,1),Employment!$BG$11:$BQ$11))/(1+EXP(SUMPRODUCT(CHOOSE({1,2,3,4,5,6,7,8,9,10,11},'Calcs Men No Intervention'!O78,'Calcs Men No Intervention'!O78^2,'Calcs Men No Intervention'!O78^3,0,0,0,0,'Calcs Men No Intervention'!AR110,'Calcs Men No Intervention'!AR110^2,'Calcs Men No Intervention'!AR110^3,1),Employment!$BG$11:$BQ$11)))</f>
        <v>0.76063795840946657</v>
      </c>
      <c r="Q6" s="67">
        <f>EXP(SUMPRODUCT(CHOOSE({1,2,3,4,5,6,7,8,9,10,11},'Calcs Men No Intervention'!P78,'Calcs Men No Intervention'!P78^2,'Calcs Men No Intervention'!P78^3,0,0,0,0,'Calcs Men No Intervention'!AS110,'Calcs Men No Intervention'!AS110^2,'Calcs Men No Intervention'!AS110^3,1),Employment!$BG$11:$BQ$11))/(1+EXP(SUMPRODUCT(CHOOSE({1,2,3,4,5,6,7,8,9,10,11},'Calcs Men No Intervention'!P78,'Calcs Men No Intervention'!P78^2,'Calcs Men No Intervention'!P78^3,0,0,0,0,'Calcs Men No Intervention'!AS110,'Calcs Men No Intervention'!AS110^2,'Calcs Men No Intervention'!AS110^3,1),Employment!$BG$11:$BQ$11)))</f>
        <v>0.72711523922530508</v>
      </c>
      <c r="R6" s="67">
        <f>EXP(SUMPRODUCT(CHOOSE({1,2,3,4,5,6,7,8,9,10,11},'Calcs Men No Intervention'!Q78,'Calcs Men No Intervention'!Q78^2,'Calcs Men No Intervention'!Q78^3,0,0,0,0,'Calcs Men No Intervention'!AT110,'Calcs Men No Intervention'!AT110^2,'Calcs Men No Intervention'!AT110^3,1),Employment!$BG$11:$BQ$11))/(1+EXP(SUMPRODUCT(CHOOSE({1,2,3,4,5,6,7,8,9,10,11},'Calcs Men No Intervention'!Q78,'Calcs Men No Intervention'!Q78^2,'Calcs Men No Intervention'!Q78^3,0,0,0,0,'Calcs Men No Intervention'!AT110,'Calcs Men No Intervention'!AT110^2,'Calcs Men No Intervention'!AT110^3,1),Employment!$BG$11:$BQ$11)))</f>
        <v>0.68952499247689736</v>
      </c>
      <c r="S6" s="67">
        <f>EXP(SUMPRODUCT(CHOOSE({1,2,3,4,5,6,7,8,9,10,11},'Calcs Men No Intervention'!R78,'Calcs Men No Intervention'!R78^2,'Calcs Men No Intervention'!R78^3,0,0,0,0,'Calcs Men No Intervention'!AU110,'Calcs Men No Intervention'!AU110^2,'Calcs Men No Intervention'!AU110^3,1),Employment!$BG$11:$BQ$11))/(1+EXP(SUMPRODUCT(CHOOSE({1,2,3,4,5,6,7,8,9,10,11},'Calcs Men No Intervention'!R78,'Calcs Men No Intervention'!R78^2,'Calcs Men No Intervention'!R78^3,0,0,0,0,'Calcs Men No Intervention'!AU110,'Calcs Men No Intervention'!AU110^2,'Calcs Men No Intervention'!AU110^3,1),Employment!$BG$11:$BQ$11)))</f>
        <v>0.64797268395535412</v>
      </c>
      <c r="T6" s="67">
        <f>EXP(SUMPRODUCT(CHOOSE({1,2,3,4,5,6,7,8,9,10,11},'Calcs Men No Intervention'!S78,'Calcs Men No Intervention'!S78^2,'Calcs Men No Intervention'!S78^3,0,0,0,0,'Calcs Men No Intervention'!AV110,'Calcs Men No Intervention'!AV110^2,'Calcs Men No Intervention'!AV110^3,1),Employment!$BG$11:$BQ$11))/(1+EXP(SUMPRODUCT(CHOOSE({1,2,3,4,5,6,7,8,9,10,11},'Calcs Men No Intervention'!S78,'Calcs Men No Intervention'!S78^2,'Calcs Men No Intervention'!S78^3,0,0,0,0,'Calcs Men No Intervention'!AV110,'Calcs Men No Intervention'!AV110^2,'Calcs Men No Intervention'!AV110^3,1),Employment!$BG$11:$BQ$11)))</f>
        <v>0.60279463890047424</v>
      </c>
      <c r="U6" s="67">
        <f>EXP(SUMPRODUCT(CHOOSE({1,2,3,4,5,6,7,8,9,10,11},'Calcs Men No Intervention'!T78,'Calcs Men No Intervention'!T78^2,'Calcs Men No Intervention'!T78^3,0,0,0,0,'Calcs Men No Intervention'!AW110,'Calcs Men No Intervention'!AW110^2,'Calcs Men No Intervention'!AW110^3,1),Employment!$BG$11:$BQ$11))/(1+EXP(SUMPRODUCT(CHOOSE({1,2,3,4,5,6,7,8,9,10,11},'Calcs Men No Intervention'!T78,'Calcs Men No Intervention'!T78^2,'Calcs Men No Intervention'!T78^3,0,0,0,0,'Calcs Men No Intervention'!AW110,'Calcs Men No Intervention'!AW110^2,'Calcs Men No Intervention'!AW110^3,1),Employment!$BG$11:$BQ$11)))</f>
        <v>0.55458576009260097</v>
      </c>
      <c r="V6" s="67">
        <f>EXP(SUMPRODUCT(CHOOSE({1,2,3,4,5,6,7,8,9,10,11},'Calcs Men No Intervention'!U78,'Calcs Men No Intervention'!U78^2,'Calcs Men No Intervention'!U78^3,0,0,0,0,'Calcs Men No Intervention'!AX110,'Calcs Men No Intervention'!AX110^2,'Calcs Men No Intervention'!AX110^3,1),Employment!$BG$11:$BQ$11))/(1+EXP(SUMPRODUCT(CHOOSE({1,2,3,4,5,6,7,8,9,10,11},'Calcs Men No Intervention'!U78,'Calcs Men No Intervention'!U78^2,'Calcs Men No Intervention'!U78^3,0,0,0,0,'Calcs Men No Intervention'!AX110,'Calcs Men No Intervention'!AX110^2,'Calcs Men No Intervention'!AX110^3,1),Employment!$BG$11:$BQ$11)))</f>
        <v>0.50419679921293314</v>
      </c>
      <c r="W6" s="67">
        <f>EXP(SUMPRODUCT(CHOOSE({1,2,3,4,5,6,7,8,9,10,11},'Calcs Men No Intervention'!V78,'Calcs Men No Intervention'!V78^2,'Calcs Men No Intervention'!V78^3,0,0,0,0,'Calcs Men No Intervention'!AY110,'Calcs Men No Intervention'!AY110^2,'Calcs Men No Intervention'!AY110^3,1),Employment!$BG$11:$BQ$11))/(1+EXP(SUMPRODUCT(CHOOSE({1,2,3,4,5,6,7,8,9,10,11},'Calcs Men No Intervention'!V78,'Calcs Men No Intervention'!V78^2,'Calcs Men No Intervention'!V78^3,0,0,0,0,'Calcs Men No Intervention'!AY110,'Calcs Men No Intervention'!AY110^2,'Calcs Men No Intervention'!AY110^3,1),Employment!$BG$11:$BQ$11)))</f>
        <v>0.4526926236322063</v>
      </c>
      <c r="X6" s="67">
        <f>EXP(SUMPRODUCT(CHOOSE({1,2,3,4,5,6,7,8,9,10,11},'Calcs Men No Intervention'!W78,'Calcs Men No Intervention'!W78^2,'Calcs Men No Intervention'!W78^3,0,0,0,0,'Calcs Men No Intervention'!AZ110,'Calcs Men No Intervention'!AZ110^2,'Calcs Men No Intervention'!AZ110^3,1),Employment!$BG$11:$BQ$11))/(1+EXP(SUMPRODUCT(CHOOSE({1,2,3,4,5,6,7,8,9,10,11},'Calcs Men No Intervention'!W78,'Calcs Men No Intervention'!W78^2,'Calcs Men No Intervention'!W78^3,0,0,0,0,'Calcs Men No Intervention'!AZ110,'Calcs Men No Intervention'!AZ110^2,'Calcs Men No Intervention'!AZ110^3,1),Employment!$BG$11:$BQ$11)))</f>
        <v>0.4012713456052257</v>
      </c>
      <c r="Y6" s="67">
        <f>EXP(SUMPRODUCT(CHOOSE({1,2,3,4,5,6,7,8,9,10,11},'Calcs Men No Intervention'!X78,'Calcs Men No Intervention'!X78^2,'Calcs Men No Intervention'!X78^3,0,0,0,0,'Calcs Men No Intervention'!BA110,'Calcs Men No Intervention'!BA110^2,'Calcs Men No Intervention'!BA110^3,1),Employment!$BG$11:$BQ$11))/(1+EXP(SUMPRODUCT(CHOOSE({1,2,3,4,5,6,7,8,9,10,11},'Calcs Men No Intervention'!X78,'Calcs Men No Intervention'!X78^2,'Calcs Men No Intervention'!X78^3,0,0,0,0,'Calcs Men No Intervention'!BA110,'Calcs Men No Intervention'!BA110^2,'Calcs Men No Intervention'!BA110^3,1),Employment!$BG$11:$BQ$11)))</f>
        <v>0.3511931294140781</v>
      </c>
      <c r="Z6" s="67">
        <f>EXP(SUMPRODUCT(CHOOSE({1,2,3,4,5,6,7,8,9,10,11},'Calcs Men No Intervention'!Y78,'Calcs Men No Intervention'!Y78^2,'Calcs Men No Intervention'!Y78^3,0,0,0,0,'Calcs Men No Intervention'!BB110,'Calcs Men No Intervention'!BB110^2,'Calcs Men No Intervention'!BB110^3,1),Employment!$BG$11:$BQ$11))/(1+EXP(SUMPRODUCT(CHOOSE({1,2,3,4,5,6,7,8,9,10,11},'Calcs Men No Intervention'!Y78,'Calcs Men No Intervention'!Y78^2,'Calcs Men No Intervention'!Y78^3,0,0,0,0,'Calcs Men No Intervention'!BB110,'Calcs Men No Intervention'!BB110^2,'Calcs Men No Intervention'!BB110^3,1),Employment!$BG$11:$BQ$11)))</f>
        <v>0.30361641136935186</v>
      </c>
      <c r="AA6" s="67">
        <f>EXP(SUMPRODUCT(CHOOSE({1,2,3,4,5,6,7,8,9,10,11},'Calcs Men No Intervention'!Z78,'Calcs Men No Intervention'!Z78^2,'Calcs Men No Intervention'!Z78^3,0,0,0,0,'Calcs Men No Intervention'!BC110,'Calcs Men No Intervention'!BC110^2,'Calcs Men No Intervention'!BC110^3,1),Employment!$BG$11:$BQ$11))/(1+EXP(SUMPRODUCT(CHOOSE({1,2,3,4,5,6,7,8,9,10,11},'Calcs Men No Intervention'!Z78,'Calcs Men No Intervention'!Z78^2,'Calcs Men No Intervention'!Z78^3,0,0,0,0,'Calcs Men No Intervention'!BC110,'Calcs Men No Intervention'!BC110^2,'Calcs Men No Intervention'!BC110^3,1),Employment!$BG$11:$BQ$11)))</f>
        <v>0.25945626949338763</v>
      </c>
      <c r="AB6" s="67">
        <f>EXP(SUMPRODUCT(CHOOSE({1,2,3,4,5,6,7,8,9,10,11},'Calcs Men No Intervention'!AA78,'Calcs Men No Intervention'!AA78^2,'Calcs Men No Intervention'!AA78^3,0,0,0,0,'Calcs Men No Intervention'!BD110,'Calcs Men No Intervention'!BD110^2,'Calcs Men No Intervention'!BD110^3,1),Employment!$BG$11:$BQ$11))/(1+EXP(SUMPRODUCT(CHOOSE({1,2,3,4,5,6,7,8,9,10,11},'Calcs Men No Intervention'!AA78,'Calcs Men No Intervention'!AA78^2,'Calcs Men No Intervention'!AA78^3,0,0,0,0,'Calcs Men No Intervention'!BD110,'Calcs Men No Intervention'!BD110^2,'Calcs Men No Intervention'!BD110^3,1),Employment!$BG$11:$BQ$11)))</f>
        <v>0.21936016776487191</v>
      </c>
    </row>
    <row r="7" spans="2:75" x14ac:dyDescent="0.3">
      <c r="B7" s="1">
        <v>3</v>
      </c>
      <c r="C7" s="67"/>
      <c r="D7" s="67"/>
      <c r="E7" s="67"/>
      <c r="F7" s="67">
        <f>EXP(SUMPRODUCT(CHOOSE({1,2,3,4,5,6,7,8,9,10,11},'Calcs Men No Intervention'!E79,'Calcs Men No Intervention'!E79^2,'Calcs Men No Intervention'!E79^3,0,0,0,0,'Calcs Men No Intervention'!AH111,'Calcs Men No Intervention'!AH111^2,'Calcs Men No Intervention'!AH111^3,1),Employment!$BG$11:$BQ$11))/(1+EXP(SUMPRODUCT(CHOOSE({1,2,3,4,5,6,7,8,9,10,11},'Calcs Men No Intervention'!E79,'Calcs Men No Intervention'!E79^2,'Calcs Men No Intervention'!E79^3,0,0,0,0,'Calcs Men No Intervention'!AH111,'Calcs Men No Intervention'!AH111^2,'Calcs Men No Intervention'!AH111^3,1),Employment!$BG$11:$BQ$11)))</f>
        <v>0.93043495449122293</v>
      </c>
      <c r="G7" s="67">
        <f>EXP(SUMPRODUCT(CHOOSE({1,2,3,4,5,6,7,8,9,10,11},'Calcs Men No Intervention'!F79,'Calcs Men No Intervention'!F79^2,'Calcs Men No Intervention'!F79^3,0,0,0,0,'Calcs Men No Intervention'!AI111,'Calcs Men No Intervention'!AI111^2,'Calcs Men No Intervention'!AI111^3,1),Employment!$BG$11:$BQ$11))/(1+EXP(SUMPRODUCT(CHOOSE({1,2,3,4,5,6,7,8,9,10,11},'Calcs Men No Intervention'!F79,'Calcs Men No Intervention'!F79^2,'Calcs Men No Intervention'!F79^3,0,0,0,0,'Calcs Men No Intervention'!AI111,'Calcs Men No Intervention'!AI111^2,'Calcs Men No Intervention'!AI111^3,1),Employment!$BG$11:$BQ$11)))</f>
        <v>0.9246570023272126</v>
      </c>
      <c r="H7" s="67">
        <f>EXP(SUMPRODUCT(CHOOSE({1,2,3,4,5,6,7,8,9,10,11},'Calcs Men No Intervention'!G79,'Calcs Men No Intervention'!G79^2,'Calcs Men No Intervention'!G79^3,0,0,0,0,'Calcs Men No Intervention'!AJ111,'Calcs Men No Intervention'!AJ111^2,'Calcs Men No Intervention'!AJ111^3,1),Employment!$BG$11:$BQ$11))/(1+EXP(SUMPRODUCT(CHOOSE({1,2,3,4,5,6,7,8,9,10,11},'Calcs Men No Intervention'!G79,'Calcs Men No Intervention'!G79^2,'Calcs Men No Intervention'!G79^3,0,0,0,0,'Calcs Men No Intervention'!AJ111,'Calcs Men No Intervention'!AJ111^2,'Calcs Men No Intervention'!AJ111^3,1),Employment!$BG$11:$BQ$11)))</f>
        <v>0.91768683516097171</v>
      </c>
      <c r="I7" s="67">
        <f>EXP(SUMPRODUCT(CHOOSE({1,2,3,4,5,6,7,8,9,10,11},'Calcs Men No Intervention'!H79,'Calcs Men No Intervention'!H79^2,'Calcs Men No Intervention'!H79^3,0,0,0,0,'Calcs Men No Intervention'!AK111,'Calcs Men No Intervention'!AK111^2,'Calcs Men No Intervention'!AK111^3,1),Employment!$BG$11:$BQ$11))/(1+EXP(SUMPRODUCT(CHOOSE({1,2,3,4,5,6,7,8,9,10,11},'Calcs Men No Intervention'!H79,'Calcs Men No Intervention'!H79^2,'Calcs Men No Intervention'!H79^3,0,0,0,0,'Calcs Men No Intervention'!AK111,'Calcs Men No Intervention'!AK111^2,'Calcs Men No Intervention'!AK111^3,1),Employment!$BG$11:$BQ$11)))</f>
        <v>0.90934115384417968</v>
      </c>
      <c r="J7" s="67">
        <f>EXP(SUMPRODUCT(CHOOSE({1,2,3,4,5,6,7,8,9,10,11},'Calcs Men No Intervention'!I79,'Calcs Men No Intervention'!I79^2,'Calcs Men No Intervention'!I79^3,0,0,0,0,'Calcs Men No Intervention'!AL111,'Calcs Men No Intervention'!AL111^2,'Calcs Men No Intervention'!AL111^3,1),Employment!$BG$11:$BQ$11))/(1+EXP(SUMPRODUCT(CHOOSE({1,2,3,4,5,6,7,8,9,10,11},'Calcs Men No Intervention'!I79,'Calcs Men No Intervention'!I79^2,'Calcs Men No Intervention'!I79^3,0,0,0,0,'Calcs Men No Intervention'!AL111,'Calcs Men No Intervention'!AL111^2,'Calcs Men No Intervention'!AL111^3,1),Employment!$BG$11:$BQ$11)))</f>
        <v>0.89940346884010014</v>
      </c>
      <c r="K7" s="67">
        <f>EXP(SUMPRODUCT(CHOOSE({1,2,3,4,5,6,7,8,9,10,11},'Calcs Men No Intervention'!J79,'Calcs Men No Intervention'!J79^2,'Calcs Men No Intervention'!J79^3,0,0,0,0,'Calcs Men No Intervention'!AM111,'Calcs Men No Intervention'!AM111^2,'Calcs Men No Intervention'!AM111^3,1),Employment!$BG$11:$BQ$11))/(1+EXP(SUMPRODUCT(CHOOSE({1,2,3,4,5,6,7,8,9,10,11},'Calcs Men No Intervention'!J79,'Calcs Men No Intervention'!J79^2,'Calcs Men No Intervention'!J79^3,0,0,0,0,'Calcs Men No Intervention'!AM111,'Calcs Men No Intervention'!AM111^2,'Calcs Men No Intervention'!AM111^3,1),Employment!$BG$11:$BQ$11)))</f>
        <v>0.88762258270092609</v>
      </c>
      <c r="L7" s="67">
        <f>EXP(SUMPRODUCT(CHOOSE({1,2,3,4,5,6,7,8,9,10,11},'Calcs Men No Intervention'!K79,'Calcs Men No Intervention'!K79^2,'Calcs Men No Intervention'!K79^3,0,0,0,0,'Calcs Men No Intervention'!AN111,'Calcs Men No Intervention'!AN111^2,'Calcs Men No Intervention'!AN111^3,1),Employment!$BG$11:$BQ$11))/(1+EXP(SUMPRODUCT(CHOOSE({1,2,3,4,5,6,7,8,9,10,11},'Calcs Men No Intervention'!K79,'Calcs Men No Intervention'!K79^2,'Calcs Men No Intervention'!K79^3,0,0,0,0,'Calcs Men No Intervention'!AN111,'Calcs Men No Intervention'!AN111^2,'Calcs Men No Intervention'!AN111^3,1),Employment!$BG$11:$BQ$11)))</f>
        <v>0.87371278418671816</v>
      </c>
      <c r="M7" s="67">
        <f>EXP(SUMPRODUCT(CHOOSE({1,2,3,4,5,6,7,8,9,10,11},'Calcs Men No Intervention'!L79,'Calcs Men No Intervention'!L79^2,'Calcs Men No Intervention'!L79^3,0,0,0,0,'Calcs Men No Intervention'!AO111,'Calcs Men No Intervention'!AO111^2,'Calcs Men No Intervention'!AO111^3,1),Employment!$BG$11:$BQ$11))/(1+EXP(SUMPRODUCT(CHOOSE({1,2,3,4,5,6,7,8,9,10,11},'Calcs Men No Intervention'!L79,'Calcs Men No Intervention'!L79^2,'Calcs Men No Intervention'!L79^3,0,0,0,0,'Calcs Men No Intervention'!AO111,'Calcs Men No Intervention'!AO111^2,'Calcs Men No Intervention'!AO111^3,1),Employment!$BG$11:$BQ$11)))</f>
        <v>0.85735692914066108</v>
      </c>
      <c r="N7" s="67">
        <f>EXP(SUMPRODUCT(CHOOSE({1,2,3,4,5,6,7,8,9,10,11},'Calcs Men No Intervention'!M79,'Calcs Men No Intervention'!M79^2,'Calcs Men No Intervention'!M79^3,0,0,0,0,'Calcs Men No Intervention'!AP111,'Calcs Men No Intervention'!AP111^2,'Calcs Men No Intervention'!AP111^3,1),Employment!$BG$11:$BQ$11))/(1+EXP(SUMPRODUCT(CHOOSE({1,2,3,4,5,6,7,8,9,10,11},'Calcs Men No Intervention'!M79,'Calcs Men No Intervention'!M79^2,'Calcs Men No Intervention'!M79^3,0,0,0,0,'Calcs Men No Intervention'!AP111,'Calcs Men No Intervention'!AP111^2,'Calcs Men No Intervention'!AP111^3,1),Employment!$BG$11:$BQ$11)))</f>
        <v>0.83821393078246598</v>
      </c>
      <c r="O7" s="67">
        <f>EXP(SUMPRODUCT(CHOOSE({1,2,3,4,5,6,7,8,9,10,11},'Calcs Men No Intervention'!N79,'Calcs Men No Intervention'!N79^2,'Calcs Men No Intervention'!N79^3,0,0,0,0,'Calcs Men No Intervention'!AQ111,'Calcs Men No Intervention'!AQ111^2,'Calcs Men No Intervention'!AQ111^3,1),Employment!$BG$11:$BQ$11))/(1+EXP(SUMPRODUCT(CHOOSE({1,2,3,4,5,6,7,8,9,10,11},'Calcs Men No Intervention'!N79,'Calcs Men No Intervention'!N79^2,'Calcs Men No Intervention'!N79^3,0,0,0,0,'Calcs Men No Intervention'!AQ111,'Calcs Men No Intervention'!AQ111^2,'Calcs Men No Intervention'!AQ111^3,1),Employment!$BG$11:$BQ$11)))</f>
        <v>0.81593246613796433</v>
      </c>
      <c r="P7" s="67">
        <f>EXP(SUMPRODUCT(CHOOSE({1,2,3,4,5,6,7,8,9,10,11},'Calcs Men No Intervention'!O79,'Calcs Men No Intervention'!O79^2,'Calcs Men No Intervention'!O79^3,0,0,0,0,'Calcs Men No Intervention'!AR111,'Calcs Men No Intervention'!AR111^2,'Calcs Men No Intervention'!AR111^3,1),Employment!$BG$11:$BQ$11))/(1+EXP(SUMPRODUCT(CHOOSE({1,2,3,4,5,6,7,8,9,10,11},'Calcs Men No Intervention'!O79,'Calcs Men No Intervention'!O79^2,'Calcs Men No Intervention'!O79^3,0,0,0,0,'Calcs Men No Intervention'!AR111,'Calcs Men No Intervention'!AR111^2,'Calcs Men No Intervention'!AR111^3,1),Employment!$BG$11:$BQ$11)))</f>
        <v>0.79017276686678795</v>
      </c>
      <c r="Q7" s="67">
        <f>EXP(SUMPRODUCT(CHOOSE({1,2,3,4,5,6,7,8,9,10,11},'Calcs Men No Intervention'!P79,'Calcs Men No Intervention'!P79^2,'Calcs Men No Intervention'!P79^3,0,0,0,0,'Calcs Men No Intervention'!AS111,'Calcs Men No Intervention'!AS111^2,'Calcs Men No Intervention'!AS111^3,1),Employment!$BG$11:$BQ$11))/(1+EXP(SUMPRODUCT(CHOOSE({1,2,3,4,5,6,7,8,9,10,11},'Calcs Men No Intervention'!P79,'Calcs Men No Intervention'!P79^2,'Calcs Men No Intervention'!P79^3,0,0,0,0,'Calcs Men No Intervention'!AS111,'Calcs Men No Intervention'!AS111^2,'Calcs Men No Intervention'!AS111^3,1),Employment!$BG$11:$BQ$11)))</f>
        <v>0.76063795840946657</v>
      </c>
      <c r="R7" s="67">
        <f>EXP(SUMPRODUCT(CHOOSE({1,2,3,4,5,6,7,8,9,10,11},'Calcs Men No Intervention'!Q79,'Calcs Men No Intervention'!Q79^2,'Calcs Men No Intervention'!Q79^3,0,0,0,0,'Calcs Men No Intervention'!AT111,'Calcs Men No Intervention'!AT111^2,'Calcs Men No Intervention'!AT111^3,1),Employment!$BG$11:$BQ$11))/(1+EXP(SUMPRODUCT(CHOOSE({1,2,3,4,5,6,7,8,9,10,11},'Calcs Men No Intervention'!Q79,'Calcs Men No Intervention'!Q79^2,'Calcs Men No Intervention'!Q79^3,0,0,0,0,'Calcs Men No Intervention'!AT111,'Calcs Men No Intervention'!AT111^2,'Calcs Men No Intervention'!AT111^3,1),Employment!$BG$11:$BQ$11)))</f>
        <v>0.72711523922530508</v>
      </c>
      <c r="S7" s="67">
        <f>EXP(SUMPRODUCT(CHOOSE({1,2,3,4,5,6,7,8,9,10,11},'Calcs Men No Intervention'!R79,'Calcs Men No Intervention'!R79^2,'Calcs Men No Intervention'!R79^3,0,0,0,0,'Calcs Men No Intervention'!AU111,'Calcs Men No Intervention'!AU111^2,'Calcs Men No Intervention'!AU111^3,1),Employment!$BG$11:$BQ$11))/(1+EXP(SUMPRODUCT(CHOOSE({1,2,3,4,5,6,7,8,9,10,11},'Calcs Men No Intervention'!R79,'Calcs Men No Intervention'!R79^2,'Calcs Men No Intervention'!R79^3,0,0,0,0,'Calcs Men No Intervention'!AU111,'Calcs Men No Intervention'!AU111^2,'Calcs Men No Intervention'!AU111^3,1),Employment!$BG$11:$BQ$11)))</f>
        <v>0.68952499247689736</v>
      </c>
      <c r="T7" s="67">
        <f>EXP(SUMPRODUCT(CHOOSE({1,2,3,4,5,6,7,8,9,10,11},'Calcs Men No Intervention'!S79,'Calcs Men No Intervention'!S79^2,'Calcs Men No Intervention'!S79^3,0,0,0,0,'Calcs Men No Intervention'!AV111,'Calcs Men No Intervention'!AV111^2,'Calcs Men No Intervention'!AV111^3,1),Employment!$BG$11:$BQ$11))/(1+EXP(SUMPRODUCT(CHOOSE({1,2,3,4,5,6,7,8,9,10,11},'Calcs Men No Intervention'!S79,'Calcs Men No Intervention'!S79^2,'Calcs Men No Intervention'!S79^3,0,0,0,0,'Calcs Men No Intervention'!AV111,'Calcs Men No Intervention'!AV111^2,'Calcs Men No Intervention'!AV111^3,1),Employment!$BG$11:$BQ$11)))</f>
        <v>0.64797268395535412</v>
      </c>
      <c r="U7" s="67">
        <f>EXP(SUMPRODUCT(CHOOSE({1,2,3,4,5,6,7,8,9,10,11},'Calcs Men No Intervention'!T79,'Calcs Men No Intervention'!T79^2,'Calcs Men No Intervention'!T79^3,0,0,0,0,'Calcs Men No Intervention'!AW111,'Calcs Men No Intervention'!AW111^2,'Calcs Men No Intervention'!AW111^3,1),Employment!$BG$11:$BQ$11))/(1+EXP(SUMPRODUCT(CHOOSE({1,2,3,4,5,6,7,8,9,10,11},'Calcs Men No Intervention'!T79,'Calcs Men No Intervention'!T79^2,'Calcs Men No Intervention'!T79^3,0,0,0,0,'Calcs Men No Intervention'!AW111,'Calcs Men No Intervention'!AW111^2,'Calcs Men No Intervention'!AW111^3,1),Employment!$BG$11:$BQ$11)))</f>
        <v>0.60279463890047424</v>
      </c>
      <c r="V7" s="67">
        <f>EXP(SUMPRODUCT(CHOOSE({1,2,3,4,5,6,7,8,9,10,11},'Calcs Men No Intervention'!U79,'Calcs Men No Intervention'!U79^2,'Calcs Men No Intervention'!U79^3,0,0,0,0,'Calcs Men No Intervention'!AX111,'Calcs Men No Intervention'!AX111^2,'Calcs Men No Intervention'!AX111^3,1),Employment!$BG$11:$BQ$11))/(1+EXP(SUMPRODUCT(CHOOSE({1,2,3,4,5,6,7,8,9,10,11},'Calcs Men No Intervention'!U79,'Calcs Men No Intervention'!U79^2,'Calcs Men No Intervention'!U79^3,0,0,0,0,'Calcs Men No Intervention'!AX111,'Calcs Men No Intervention'!AX111^2,'Calcs Men No Intervention'!AX111^3,1),Employment!$BG$11:$BQ$11)))</f>
        <v>0.55458576009260097</v>
      </c>
      <c r="W7" s="67">
        <f>EXP(SUMPRODUCT(CHOOSE({1,2,3,4,5,6,7,8,9,10,11},'Calcs Men No Intervention'!V79,'Calcs Men No Intervention'!V79^2,'Calcs Men No Intervention'!V79^3,0,0,0,0,'Calcs Men No Intervention'!AY111,'Calcs Men No Intervention'!AY111^2,'Calcs Men No Intervention'!AY111^3,1),Employment!$BG$11:$BQ$11))/(1+EXP(SUMPRODUCT(CHOOSE({1,2,3,4,5,6,7,8,9,10,11},'Calcs Men No Intervention'!V79,'Calcs Men No Intervention'!V79^2,'Calcs Men No Intervention'!V79^3,0,0,0,0,'Calcs Men No Intervention'!AY111,'Calcs Men No Intervention'!AY111^2,'Calcs Men No Intervention'!AY111^3,1),Employment!$BG$11:$BQ$11)))</f>
        <v>0.50419679921293314</v>
      </c>
      <c r="X7" s="67">
        <f>EXP(SUMPRODUCT(CHOOSE({1,2,3,4,5,6,7,8,9,10,11},'Calcs Men No Intervention'!W79,'Calcs Men No Intervention'!W79^2,'Calcs Men No Intervention'!W79^3,0,0,0,0,'Calcs Men No Intervention'!AZ111,'Calcs Men No Intervention'!AZ111^2,'Calcs Men No Intervention'!AZ111^3,1),Employment!$BG$11:$BQ$11))/(1+EXP(SUMPRODUCT(CHOOSE({1,2,3,4,5,6,7,8,9,10,11},'Calcs Men No Intervention'!W79,'Calcs Men No Intervention'!W79^2,'Calcs Men No Intervention'!W79^3,0,0,0,0,'Calcs Men No Intervention'!AZ111,'Calcs Men No Intervention'!AZ111^2,'Calcs Men No Intervention'!AZ111^3,1),Employment!$BG$11:$BQ$11)))</f>
        <v>0.4526926236322063</v>
      </c>
      <c r="Y7" s="67">
        <f>EXP(SUMPRODUCT(CHOOSE({1,2,3,4,5,6,7,8,9,10,11},'Calcs Men No Intervention'!X79,'Calcs Men No Intervention'!X79^2,'Calcs Men No Intervention'!X79^3,0,0,0,0,'Calcs Men No Intervention'!BA111,'Calcs Men No Intervention'!BA111^2,'Calcs Men No Intervention'!BA111^3,1),Employment!$BG$11:$BQ$11))/(1+EXP(SUMPRODUCT(CHOOSE({1,2,3,4,5,6,7,8,9,10,11},'Calcs Men No Intervention'!X79,'Calcs Men No Intervention'!X79^2,'Calcs Men No Intervention'!X79^3,0,0,0,0,'Calcs Men No Intervention'!BA111,'Calcs Men No Intervention'!BA111^2,'Calcs Men No Intervention'!BA111^3,1),Employment!$BG$11:$BQ$11)))</f>
        <v>0.4012713456052257</v>
      </c>
      <c r="Z7" s="67">
        <f>EXP(SUMPRODUCT(CHOOSE({1,2,3,4,5,6,7,8,9,10,11},'Calcs Men No Intervention'!Y79,'Calcs Men No Intervention'!Y79^2,'Calcs Men No Intervention'!Y79^3,0,0,0,0,'Calcs Men No Intervention'!BB111,'Calcs Men No Intervention'!BB111^2,'Calcs Men No Intervention'!BB111^3,1),Employment!$BG$11:$BQ$11))/(1+EXP(SUMPRODUCT(CHOOSE({1,2,3,4,5,6,7,8,9,10,11},'Calcs Men No Intervention'!Y79,'Calcs Men No Intervention'!Y79^2,'Calcs Men No Intervention'!Y79^3,0,0,0,0,'Calcs Men No Intervention'!BB111,'Calcs Men No Intervention'!BB111^2,'Calcs Men No Intervention'!BB111^3,1),Employment!$BG$11:$BQ$11)))</f>
        <v>0.3511931294140781</v>
      </c>
      <c r="AA7" s="67">
        <f>EXP(SUMPRODUCT(CHOOSE({1,2,3,4,5,6,7,8,9,10,11},'Calcs Men No Intervention'!Z79,'Calcs Men No Intervention'!Z79^2,'Calcs Men No Intervention'!Z79^3,0,0,0,0,'Calcs Men No Intervention'!BC111,'Calcs Men No Intervention'!BC111^2,'Calcs Men No Intervention'!BC111^3,1),Employment!$BG$11:$BQ$11))/(1+EXP(SUMPRODUCT(CHOOSE({1,2,3,4,5,6,7,8,9,10,11},'Calcs Men No Intervention'!Z79,'Calcs Men No Intervention'!Z79^2,'Calcs Men No Intervention'!Z79^3,0,0,0,0,'Calcs Men No Intervention'!BC111,'Calcs Men No Intervention'!BC111^2,'Calcs Men No Intervention'!BC111^3,1),Employment!$BG$11:$BQ$11)))</f>
        <v>0.30361641136935186</v>
      </c>
      <c r="AB7" s="67">
        <f>EXP(SUMPRODUCT(CHOOSE({1,2,3,4,5,6,7,8,9,10,11},'Calcs Men No Intervention'!AA79,'Calcs Men No Intervention'!AA79^2,'Calcs Men No Intervention'!AA79^3,0,0,0,0,'Calcs Men No Intervention'!BD111,'Calcs Men No Intervention'!BD111^2,'Calcs Men No Intervention'!BD111^3,1),Employment!$BG$11:$BQ$11))/(1+EXP(SUMPRODUCT(CHOOSE({1,2,3,4,5,6,7,8,9,10,11},'Calcs Men No Intervention'!AA79,'Calcs Men No Intervention'!AA79^2,'Calcs Men No Intervention'!AA79^3,0,0,0,0,'Calcs Men No Intervention'!BD111,'Calcs Men No Intervention'!BD111^2,'Calcs Men No Intervention'!BD111^3,1),Employment!$BG$11:$BQ$11)))</f>
        <v>0.25945626949338763</v>
      </c>
      <c r="BG7" s="3" t="s">
        <v>435</v>
      </c>
      <c r="BH7" s="3"/>
      <c r="BI7" s="3"/>
      <c r="BJ7" s="3"/>
      <c r="BK7" s="3"/>
      <c r="BL7" s="3"/>
      <c r="BM7" s="3"/>
      <c r="BO7" s="3"/>
      <c r="BP7" s="3" t="s">
        <v>313</v>
      </c>
      <c r="BQ7" s="3"/>
    </row>
    <row r="8" spans="2:75" x14ac:dyDescent="0.3">
      <c r="B8" s="1">
        <v>4</v>
      </c>
      <c r="C8" s="67"/>
      <c r="D8" s="67"/>
      <c r="E8" s="67"/>
      <c r="F8" s="67"/>
      <c r="G8" s="67">
        <f>EXP(SUMPRODUCT(CHOOSE({1,2,3,4,5,6,7,8,9,10,11},'Calcs Men No Intervention'!F80,'Calcs Men No Intervention'!F80^2,'Calcs Men No Intervention'!F80^3,0,0,0,0,'Calcs Men No Intervention'!AI112,'Calcs Men No Intervention'!AI112^2,'Calcs Men No Intervention'!AI112^3,1),Employment!$BG$11:$BQ$11))/(1+EXP(SUMPRODUCT(CHOOSE({1,2,3,4,5,6,7,8,9,10,11},'Calcs Men No Intervention'!F80,'Calcs Men No Intervention'!F80^2,'Calcs Men No Intervention'!F80^3,0,0,0,0,'Calcs Men No Intervention'!AI112,'Calcs Men No Intervention'!AI112^2,'Calcs Men No Intervention'!AI112^3,1),Employment!$BG$11:$BQ$11)))</f>
        <v>0.93043495449122293</v>
      </c>
      <c r="H8" s="67">
        <f>EXP(SUMPRODUCT(CHOOSE({1,2,3,4,5,6,7,8,9,10,11},'Calcs Men No Intervention'!G80,'Calcs Men No Intervention'!G80^2,'Calcs Men No Intervention'!G80^3,0,0,0,0,'Calcs Men No Intervention'!AJ112,'Calcs Men No Intervention'!AJ112^2,'Calcs Men No Intervention'!AJ112^3,1),Employment!$BG$11:$BQ$11))/(1+EXP(SUMPRODUCT(CHOOSE({1,2,3,4,5,6,7,8,9,10,11},'Calcs Men No Intervention'!G80,'Calcs Men No Intervention'!G80^2,'Calcs Men No Intervention'!G80^3,0,0,0,0,'Calcs Men No Intervention'!AJ112,'Calcs Men No Intervention'!AJ112^2,'Calcs Men No Intervention'!AJ112^3,1),Employment!$BG$11:$BQ$11)))</f>
        <v>0.9246570023272126</v>
      </c>
      <c r="I8" s="67">
        <f>EXP(SUMPRODUCT(CHOOSE({1,2,3,4,5,6,7,8,9,10,11},'Calcs Men No Intervention'!H80,'Calcs Men No Intervention'!H80^2,'Calcs Men No Intervention'!H80^3,0,0,0,0,'Calcs Men No Intervention'!AK112,'Calcs Men No Intervention'!AK112^2,'Calcs Men No Intervention'!AK112^3,1),Employment!$BG$11:$BQ$11))/(1+EXP(SUMPRODUCT(CHOOSE({1,2,3,4,5,6,7,8,9,10,11},'Calcs Men No Intervention'!H80,'Calcs Men No Intervention'!H80^2,'Calcs Men No Intervention'!H80^3,0,0,0,0,'Calcs Men No Intervention'!AK112,'Calcs Men No Intervention'!AK112^2,'Calcs Men No Intervention'!AK112^3,1),Employment!$BG$11:$BQ$11)))</f>
        <v>0.91768683516097171</v>
      </c>
      <c r="J8" s="67">
        <f>EXP(SUMPRODUCT(CHOOSE({1,2,3,4,5,6,7,8,9,10,11},'Calcs Men No Intervention'!I80,'Calcs Men No Intervention'!I80^2,'Calcs Men No Intervention'!I80^3,0,0,0,0,'Calcs Men No Intervention'!AL112,'Calcs Men No Intervention'!AL112^2,'Calcs Men No Intervention'!AL112^3,1),Employment!$BG$11:$BQ$11))/(1+EXP(SUMPRODUCT(CHOOSE({1,2,3,4,5,6,7,8,9,10,11},'Calcs Men No Intervention'!I80,'Calcs Men No Intervention'!I80^2,'Calcs Men No Intervention'!I80^3,0,0,0,0,'Calcs Men No Intervention'!AL112,'Calcs Men No Intervention'!AL112^2,'Calcs Men No Intervention'!AL112^3,1),Employment!$BG$11:$BQ$11)))</f>
        <v>0.90934115384417968</v>
      </c>
      <c r="K8" s="67">
        <f>EXP(SUMPRODUCT(CHOOSE({1,2,3,4,5,6,7,8,9,10,11},'Calcs Men No Intervention'!J80,'Calcs Men No Intervention'!J80^2,'Calcs Men No Intervention'!J80^3,0,0,0,0,'Calcs Men No Intervention'!AM112,'Calcs Men No Intervention'!AM112^2,'Calcs Men No Intervention'!AM112^3,1),Employment!$BG$11:$BQ$11))/(1+EXP(SUMPRODUCT(CHOOSE({1,2,3,4,5,6,7,8,9,10,11},'Calcs Men No Intervention'!J80,'Calcs Men No Intervention'!J80^2,'Calcs Men No Intervention'!J80^3,0,0,0,0,'Calcs Men No Intervention'!AM112,'Calcs Men No Intervention'!AM112^2,'Calcs Men No Intervention'!AM112^3,1),Employment!$BG$11:$BQ$11)))</f>
        <v>0.89940346884010014</v>
      </c>
      <c r="L8" s="67">
        <f>EXP(SUMPRODUCT(CHOOSE({1,2,3,4,5,6,7,8,9,10,11},'Calcs Men No Intervention'!K80,'Calcs Men No Intervention'!K80^2,'Calcs Men No Intervention'!K80^3,0,0,0,0,'Calcs Men No Intervention'!AN112,'Calcs Men No Intervention'!AN112^2,'Calcs Men No Intervention'!AN112^3,1),Employment!$BG$11:$BQ$11))/(1+EXP(SUMPRODUCT(CHOOSE({1,2,3,4,5,6,7,8,9,10,11},'Calcs Men No Intervention'!K80,'Calcs Men No Intervention'!K80^2,'Calcs Men No Intervention'!K80^3,0,0,0,0,'Calcs Men No Intervention'!AN112,'Calcs Men No Intervention'!AN112^2,'Calcs Men No Intervention'!AN112^3,1),Employment!$BG$11:$BQ$11)))</f>
        <v>0.88762258270092609</v>
      </c>
      <c r="M8" s="67">
        <f>EXP(SUMPRODUCT(CHOOSE({1,2,3,4,5,6,7,8,9,10,11},'Calcs Men No Intervention'!L80,'Calcs Men No Intervention'!L80^2,'Calcs Men No Intervention'!L80^3,0,0,0,0,'Calcs Men No Intervention'!AO112,'Calcs Men No Intervention'!AO112^2,'Calcs Men No Intervention'!AO112^3,1),Employment!$BG$11:$BQ$11))/(1+EXP(SUMPRODUCT(CHOOSE({1,2,3,4,5,6,7,8,9,10,11},'Calcs Men No Intervention'!L80,'Calcs Men No Intervention'!L80^2,'Calcs Men No Intervention'!L80^3,0,0,0,0,'Calcs Men No Intervention'!AO112,'Calcs Men No Intervention'!AO112^2,'Calcs Men No Intervention'!AO112^3,1),Employment!$BG$11:$BQ$11)))</f>
        <v>0.87371278418671816</v>
      </c>
      <c r="N8" s="67">
        <f>EXP(SUMPRODUCT(CHOOSE({1,2,3,4,5,6,7,8,9,10,11},'Calcs Men No Intervention'!M80,'Calcs Men No Intervention'!M80^2,'Calcs Men No Intervention'!M80^3,0,0,0,0,'Calcs Men No Intervention'!AP112,'Calcs Men No Intervention'!AP112^2,'Calcs Men No Intervention'!AP112^3,1),Employment!$BG$11:$BQ$11))/(1+EXP(SUMPRODUCT(CHOOSE({1,2,3,4,5,6,7,8,9,10,11},'Calcs Men No Intervention'!M80,'Calcs Men No Intervention'!M80^2,'Calcs Men No Intervention'!M80^3,0,0,0,0,'Calcs Men No Intervention'!AP112,'Calcs Men No Intervention'!AP112^2,'Calcs Men No Intervention'!AP112^3,1),Employment!$BG$11:$BQ$11)))</f>
        <v>0.85735692914066108</v>
      </c>
      <c r="O8" s="67">
        <f>EXP(SUMPRODUCT(CHOOSE({1,2,3,4,5,6,7,8,9,10,11},'Calcs Men No Intervention'!N80,'Calcs Men No Intervention'!N80^2,'Calcs Men No Intervention'!N80^3,0,0,0,0,'Calcs Men No Intervention'!AQ112,'Calcs Men No Intervention'!AQ112^2,'Calcs Men No Intervention'!AQ112^3,1),Employment!$BG$11:$BQ$11))/(1+EXP(SUMPRODUCT(CHOOSE({1,2,3,4,5,6,7,8,9,10,11},'Calcs Men No Intervention'!N80,'Calcs Men No Intervention'!N80^2,'Calcs Men No Intervention'!N80^3,0,0,0,0,'Calcs Men No Intervention'!AQ112,'Calcs Men No Intervention'!AQ112^2,'Calcs Men No Intervention'!AQ112^3,1),Employment!$BG$11:$BQ$11)))</f>
        <v>0.83821393078246598</v>
      </c>
      <c r="P8" s="67">
        <f>EXP(SUMPRODUCT(CHOOSE({1,2,3,4,5,6,7,8,9,10,11},'Calcs Men No Intervention'!O80,'Calcs Men No Intervention'!O80^2,'Calcs Men No Intervention'!O80^3,0,0,0,0,'Calcs Men No Intervention'!AR112,'Calcs Men No Intervention'!AR112^2,'Calcs Men No Intervention'!AR112^3,1),Employment!$BG$11:$BQ$11))/(1+EXP(SUMPRODUCT(CHOOSE({1,2,3,4,5,6,7,8,9,10,11},'Calcs Men No Intervention'!O80,'Calcs Men No Intervention'!O80^2,'Calcs Men No Intervention'!O80^3,0,0,0,0,'Calcs Men No Intervention'!AR112,'Calcs Men No Intervention'!AR112^2,'Calcs Men No Intervention'!AR112^3,1),Employment!$BG$11:$BQ$11)))</f>
        <v>0.81593246613796433</v>
      </c>
      <c r="Q8" s="67">
        <f>EXP(SUMPRODUCT(CHOOSE({1,2,3,4,5,6,7,8,9,10,11},'Calcs Men No Intervention'!P80,'Calcs Men No Intervention'!P80^2,'Calcs Men No Intervention'!P80^3,0,0,0,0,'Calcs Men No Intervention'!AS112,'Calcs Men No Intervention'!AS112^2,'Calcs Men No Intervention'!AS112^3,1),Employment!$BG$11:$BQ$11))/(1+EXP(SUMPRODUCT(CHOOSE({1,2,3,4,5,6,7,8,9,10,11},'Calcs Men No Intervention'!P80,'Calcs Men No Intervention'!P80^2,'Calcs Men No Intervention'!P80^3,0,0,0,0,'Calcs Men No Intervention'!AS112,'Calcs Men No Intervention'!AS112^2,'Calcs Men No Intervention'!AS112^3,1),Employment!$BG$11:$BQ$11)))</f>
        <v>0.79017276686678795</v>
      </c>
      <c r="R8" s="67">
        <f>EXP(SUMPRODUCT(CHOOSE({1,2,3,4,5,6,7,8,9,10,11},'Calcs Men No Intervention'!Q80,'Calcs Men No Intervention'!Q80^2,'Calcs Men No Intervention'!Q80^3,0,0,0,0,'Calcs Men No Intervention'!AT112,'Calcs Men No Intervention'!AT112^2,'Calcs Men No Intervention'!AT112^3,1),Employment!$BG$11:$BQ$11))/(1+EXP(SUMPRODUCT(CHOOSE({1,2,3,4,5,6,7,8,9,10,11},'Calcs Men No Intervention'!Q80,'Calcs Men No Intervention'!Q80^2,'Calcs Men No Intervention'!Q80^3,0,0,0,0,'Calcs Men No Intervention'!AT112,'Calcs Men No Intervention'!AT112^2,'Calcs Men No Intervention'!AT112^3,1),Employment!$BG$11:$BQ$11)))</f>
        <v>0.76063795840946657</v>
      </c>
      <c r="S8" s="67">
        <f>EXP(SUMPRODUCT(CHOOSE({1,2,3,4,5,6,7,8,9,10,11},'Calcs Men No Intervention'!R80,'Calcs Men No Intervention'!R80^2,'Calcs Men No Intervention'!R80^3,0,0,0,0,'Calcs Men No Intervention'!AU112,'Calcs Men No Intervention'!AU112^2,'Calcs Men No Intervention'!AU112^3,1),Employment!$BG$11:$BQ$11))/(1+EXP(SUMPRODUCT(CHOOSE({1,2,3,4,5,6,7,8,9,10,11},'Calcs Men No Intervention'!R80,'Calcs Men No Intervention'!R80^2,'Calcs Men No Intervention'!R80^3,0,0,0,0,'Calcs Men No Intervention'!AU112,'Calcs Men No Intervention'!AU112^2,'Calcs Men No Intervention'!AU112^3,1),Employment!$BG$11:$BQ$11)))</f>
        <v>0.72711523922530508</v>
      </c>
      <c r="T8" s="67">
        <f>EXP(SUMPRODUCT(CHOOSE({1,2,3,4,5,6,7,8,9,10,11},'Calcs Men No Intervention'!S80,'Calcs Men No Intervention'!S80^2,'Calcs Men No Intervention'!S80^3,0,0,0,0,'Calcs Men No Intervention'!AV112,'Calcs Men No Intervention'!AV112^2,'Calcs Men No Intervention'!AV112^3,1),Employment!$BG$11:$BQ$11))/(1+EXP(SUMPRODUCT(CHOOSE({1,2,3,4,5,6,7,8,9,10,11},'Calcs Men No Intervention'!S80,'Calcs Men No Intervention'!S80^2,'Calcs Men No Intervention'!S80^3,0,0,0,0,'Calcs Men No Intervention'!AV112,'Calcs Men No Intervention'!AV112^2,'Calcs Men No Intervention'!AV112^3,1),Employment!$BG$11:$BQ$11)))</f>
        <v>0.68952499247689736</v>
      </c>
      <c r="U8" s="67">
        <f>EXP(SUMPRODUCT(CHOOSE({1,2,3,4,5,6,7,8,9,10,11},'Calcs Men No Intervention'!T80,'Calcs Men No Intervention'!T80^2,'Calcs Men No Intervention'!T80^3,0,0,0,0,'Calcs Men No Intervention'!AW112,'Calcs Men No Intervention'!AW112^2,'Calcs Men No Intervention'!AW112^3,1),Employment!$BG$11:$BQ$11))/(1+EXP(SUMPRODUCT(CHOOSE({1,2,3,4,5,6,7,8,9,10,11},'Calcs Men No Intervention'!T80,'Calcs Men No Intervention'!T80^2,'Calcs Men No Intervention'!T80^3,0,0,0,0,'Calcs Men No Intervention'!AW112,'Calcs Men No Intervention'!AW112^2,'Calcs Men No Intervention'!AW112^3,1),Employment!$BG$11:$BQ$11)))</f>
        <v>0.64797268395535412</v>
      </c>
      <c r="V8" s="67">
        <f>EXP(SUMPRODUCT(CHOOSE({1,2,3,4,5,6,7,8,9,10,11},'Calcs Men No Intervention'!U80,'Calcs Men No Intervention'!U80^2,'Calcs Men No Intervention'!U80^3,0,0,0,0,'Calcs Men No Intervention'!AX112,'Calcs Men No Intervention'!AX112^2,'Calcs Men No Intervention'!AX112^3,1),Employment!$BG$11:$BQ$11))/(1+EXP(SUMPRODUCT(CHOOSE({1,2,3,4,5,6,7,8,9,10,11},'Calcs Men No Intervention'!U80,'Calcs Men No Intervention'!U80^2,'Calcs Men No Intervention'!U80^3,0,0,0,0,'Calcs Men No Intervention'!AX112,'Calcs Men No Intervention'!AX112^2,'Calcs Men No Intervention'!AX112^3,1),Employment!$BG$11:$BQ$11)))</f>
        <v>0.60279463890047424</v>
      </c>
      <c r="W8" s="67">
        <f>EXP(SUMPRODUCT(CHOOSE({1,2,3,4,5,6,7,8,9,10,11},'Calcs Men No Intervention'!V80,'Calcs Men No Intervention'!V80^2,'Calcs Men No Intervention'!V80^3,0,0,0,0,'Calcs Men No Intervention'!AY112,'Calcs Men No Intervention'!AY112^2,'Calcs Men No Intervention'!AY112^3,1),Employment!$BG$11:$BQ$11))/(1+EXP(SUMPRODUCT(CHOOSE({1,2,3,4,5,6,7,8,9,10,11},'Calcs Men No Intervention'!V80,'Calcs Men No Intervention'!V80^2,'Calcs Men No Intervention'!V80^3,0,0,0,0,'Calcs Men No Intervention'!AY112,'Calcs Men No Intervention'!AY112^2,'Calcs Men No Intervention'!AY112^3,1),Employment!$BG$11:$BQ$11)))</f>
        <v>0.55458576009260097</v>
      </c>
      <c r="X8" s="67">
        <f>EXP(SUMPRODUCT(CHOOSE({1,2,3,4,5,6,7,8,9,10,11},'Calcs Men No Intervention'!W80,'Calcs Men No Intervention'!W80^2,'Calcs Men No Intervention'!W80^3,0,0,0,0,'Calcs Men No Intervention'!AZ112,'Calcs Men No Intervention'!AZ112^2,'Calcs Men No Intervention'!AZ112^3,1),Employment!$BG$11:$BQ$11))/(1+EXP(SUMPRODUCT(CHOOSE({1,2,3,4,5,6,7,8,9,10,11},'Calcs Men No Intervention'!W80,'Calcs Men No Intervention'!W80^2,'Calcs Men No Intervention'!W80^3,0,0,0,0,'Calcs Men No Intervention'!AZ112,'Calcs Men No Intervention'!AZ112^2,'Calcs Men No Intervention'!AZ112^3,1),Employment!$BG$11:$BQ$11)))</f>
        <v>0.50419679921293314</v>
      </c>
      <c r="Y8" s="67">
        <f>EXP(SUMPRODUCT(CHOOSE({1,2,3,4,5,6,7,8,9,10,11},'Calcs Men No Intervention'!X80,'Calcs Men No Intervention'!X80^2,'Calcs Men No Intervention'!X80^3,0,0,0,0,'Calcs Men No Intervention'!BA112,'Calcs Men No Intervention'!BA112^2,'Calcs Men No Intervention'!BA112^3,1),Employment!$BG$11:$BQ$11))/(1+EXP(SUMPRODUCT(CHOOSE({1,2,3,4,5,6,7,8,9,10,11},'Calcs Men No Intervention'!X80,'Calcs Men No Intervention'!X80^2,'Calcs Men No Intervention'!X80^3,0,0,0,0,'Calcs Men No Intervention'!BA112,'Calcs Men No Intervention'!BA112^2,'Calcs Men No Intervention'!BA112^3,1),Employment!$BG$11:$BQ$11)))</f>
        <v>0.4526926236322063</v>
      </c>
      <c r="Z8" s="67">
        <f>EXP(SUMPRODUCT(CHOOSE({1,2,3,4,5,6,7,8,9,10,11},'Calcs Men No Intervention'!Y80,'Calcs Men No Intervention'!Y80^2,'Calcs Men No Intervention'!Y80^3,0,0,0,0,'Calcs Men No Intervention'!BB112,'Calcs Men No Intervention'!BB112^2,'Calcs Men No Intervention'!BB112^3,1),Employment!$BG$11:$BQ$11))/(1+EXP(SUMPRODUCT(CHOOSE({1,2,3,4,5,6,7,8,9,10,11},'Calcs Men No Intervention'!Y80,'Calcs Men No Intervention'!Y80^2,'Calcs Men No Intervention'!Y80^3,0,0,0,0,'Calcs Men No Intervention'!BB112,'Calcs Men No Intervention'!BB112^2,'Calcs Men No Intervention'!BB112^3,1),Employment!$BG$11:$BQ$11)))</f>
        <v>0.4012713456052257</v>
      </c>
      <c r="AA8" s="67">
        <f>EXP(SUMPRODUCT(CHOOSE({1,2,3,4,5,6,7,8,9,10,11},'Calcs Men No Intervention'!Z80,'Calcs Men No Intervention'!Z80^2,'Calcs Men No Intervention'!Z80^3,0,0,0,0,'Calcs Men No Intervention'!BC112,'Calcs Men No Intervention'!BC112^2,'Calcs Men No Intervention'!BC112^3,1),Employment!$BG$11:$BQ$11))/(1+EXP(SUMPRODUCT(CHOOSE({1,2,3,4,5,6,7,8,9,10,11},'Calcs Men No Intervention'!Z80,'Calcs Men No Intervention'!Z80^2,'Calcs Men No Intervention'!Z80^3,0,0,0,0,'Calcs Men No Intervention'!BC112,'Calcs Men No Intervention'!BC112^2,'Calcs Men No Intervention'!BC112^3,1),Employment!$BG$11:$BQ$11)))</f>
        <v>0.3511931294140781</v>
      </c>
      <c r="AB8" s="67">
        <f>EXP(SUMPRODUCT(CHOOSE({1,2,3,4,5,6,7,8,9,10,11},'Calcs Men No Intervention'!AA80,'Calcs Men No Intervention'!AA80^2,'Calcs Men No Intervention'!AA80^3,0,0,0,0,'Calcs Men No Intervention'!BD112,'Calcs Men No Intervention'!BD112^2,'Calcs Men No Intervention'!BD112^3,1),Employment!$BG$11:$BQ$11))/(1+EXP(SUMPRODUCT(CHOOSE({1,2,3,4,5,6,7,8,9,10,11},'Calcs Men No Intervention'!AA80,'Calcs Men No Intervention'!AA80^2,'Calcs Men No Intervention'!AA80^3,0,0,0,0,'Calcs Men No Intervention'!BD112,'Calcs Men No Intervention'!BD112^2,'Calcs Men No Intervention'!BD112^3,1),Employment!$BG$11:$BQ$11)))</f>
        <v>0.30361641136935186</v>
      </c>
      <c r="BG8" s="390" t="s">
        <v>664</v>
      </c>
      <c r="BH8" s="391"/>
      <c r="BI8" s="391"/>
      <c r="BJ8" s="391"/>
      <c r="BK8" s="391"/>
      <c r="BL8" s="391"/>
      <c r="BM8" s="391"/>
      <c r="BN8" s="391"/>
      <c r="BO8" s="391"/>
      <c r="BP8" s="391"/>
      <c r="BQ8" s="391"/>
      <c r="BR8" s="391"/>
      <c r="BS8" s="391"/>
      <c r="BT8" s="391"/>
    </row>
    <row r="9" spans="2:75" x14ac:dyDescent="0.3">
      <c r="B9" s="1">
        <v>5</v>
      </c>
      <c r="C9" s="67"/>
      <c r="D9" s="67"/>
      <c r="E9" s="67"/>
      <c r="F9" s="67"/>
      <c r="G9" s="67"/>
      <c r="H9" s="67">
        <f>EXP(SUMPRODUCT(CHOOSE({1,2,3,4,5,6,7,8,9,10,11},'Calcs Men No Intervention'!G81,'Calcs Men No Intervention'!G81^2,'Calcs Men No Intervention'!G81^3,0,0,0,0,'Calcs Men No Intervention'!AJ113,'Calcs Men No Intervention'!AJ113^2,'Calcs Men No Intervention'!AJ113^3,1),Employment!$BG$11:$BQ$11))/(1+EXP(SUMPRODUCT(CHOOSE({1,2,3,4,5,6,7,8,9,10,11},'Calcs Men No Intervention'!G81,'Calcs Men No Intervention'!G81^2,'Calcs Men No Intervention'!G81^3,0,0,0,0,'Calcs Men No Intervention'!AJ113,'Calcs Men No Intervention'!AJ113^2,'Calcs Men No Intervention'!AJ113^3,1),Employment!$BG$11:$BQ$11)))</f>
        <v>0.93043495449122293</v>
      </c>
      <c r="I9" s="67">
        <f>EXP(SUMPRODUCT(CHOOSE({1,2,3,4,5,6,7,8,9,10,11},'Calcs Men No Intervention'!H81,'Calcs Men No Intervention'!H81^2,'Calcs Men No Intervention'!H81^3,0,0,0,0,'Calcs Men No Intervention'!AK113,'Calcs Men No Intervention'!AK113^2,'Calcs Men No Intervention'!AK113^3,1),Employment!$BG$11:$BQ$11))/(1+EXP(SUMPRODUCT(CHOOSE({1,2,3,4,5,6,7,8,9,10,11},'Calcs Men No Intervention'!H81,'Calcs Men No Intervention'!H81^2,'Calcs Men No Intervention'!H81^3,0,0,0,0,'Calcs Men No Intervention'!AK113,'Calcs Men No Intervention'!AK113^2,'Calcs Men No Intervention'!AK113^3,1),Employment!$BG$11:$BQ$11)))</f>
        <v>0.9246570023272126</v>
      </c>
      <c r="J9" s="67">
        <f>EXP(SUMPRODUCT(CHOOSE({1,2,3,4,5,6,7,8,9,10,11},'Calcs Men No Intervention'!I81,'Calcs Men No Intervention'!I81^2,'Calcs Men No Intervention'!I81^3,0,0,0,0,'Calcs Men No Intervention'!AL113,'Calcs Men No Intervention'!AL113^2,'Calcs Men No Intervention'!AL113^3,1),Employment!$BG$11:$BQ$11))/(1+EXP(SUMPRODUCT(CHOOSE({1,2,3,4,5,6,7,8,9,10,11},'Calcs Men No Intervention'!I81,'Calcs Men No Intervention'!I81^2,'Calcs Men No Intervention'!I81^3,0,0,0,0,'Calcs Men No Intervention'!AL113,'Calcs Men No Intervention'!AL113^2,'Calcs Men No Intervention'!AL113^3,1),Employment!$BG$11:$BQ$11)))</f>
        <v>0.91768683516097171</v>
      </c>
      <c r="K9" s="67">
        <f>EXP(SUMPRODUCT(CHOOSE({1,2,3,4,5,6,7,8,9,10,11},'Calcs Men No Intervention'!J81,'Calcs Men No Intervention'!J81^2,'Calcs Men No Intervention'!J81^3,0,0,0,0,'Calcs Men No Intervention'!AM113,'Calcs Men No Intervention'!AM113^2,'Calcs Men No Intervention'!AM113^3,1),Employment!$BG$11:$BQ$11))/(1+EXP(SUMPRODUCT(CHOOSE({1,2,3,4,5,6,7,8,9,10,11},'Calcs Men No Intervention'!J81,'Calcs Men No Intervention'!J81^2,'Calcs Men No Intervention'!J81^3,0,0,0,0,'Calcs Men No Intervention'!AM113,'Calcs Men No Intervention'!AM113^2,'Calcs Men No Intervention'!AM113^3,1),Employment!$BG$11:$BQ$11)))</f>
        <v>0.90934115384417968</v>
      </c>
      <c r="L9" s="67">
        <f>EXP(SUMPRODUCT(CHOOSE({1,2,3,4,5,6,7,8,9,10,11},'Calcs Men No Intervention'!K81,'Calcs Men No Intervention'!K81^2,'Calcs Men No Intervention'!K81^3,0,0,0,0,'Calcs Men No Intervention'!AN113,'Calcs Men No Intervention'!AN113^2,'Calcs Men No Intervention'!AN113^3,1),Employment!$BG$11:$BQ$11))/(1+EXP(SUMPRODUCT(CHOOSE({1,2,3,4,5,6,7,8,9,10,11},'Calcs Men No Intervention'!K81,'Calcs Men No Intervention'!K81^2,'Calcs Men No Intervention'!K81^3,0,0,0,0,'Calcs Men No Intervention'!AN113,'Calcs Men No Intervention'!AN113^2,'Calcs Men No Intervention'!AN113^3,1),Employment!$BG$11:$BQ$11)))</f>
        <v>0.89940346884010014</v>
      </c>
      <c r="M9" s="67">
        <f>EXP(SUMPRODUCT(CHOOSE({1,2,3,4,5,6,7,8,9,10,11},'Calcs Men No Intervention'!L81,'Calcs Men No Intervention'!L81^2,'Calcs Men No Intervention'!L81^3,0,0,0,0,'Calcs Men No Intervention'!AO113,'Calcs Men No Intervention'!AO113^2,'Calcs Men No Intervention'!AO113^3,1),Employment!$BG$11:$BQ$11))/(1+EXP(SUMPRODUCT(CHOOSE({1,2,3,4,5,6,7,8,9,10,11},'Calcs Men No Intervention'!L81,'Calcs Men No Intervention'!L81^2,'Calcs Men No Intervention'!L81^3,0,0,0,0,'Calcs Men No Intervention'!AO113,'Calcs Men No Intervention'!AO113^2,'Calcs Men No Intervention'!AO113^3,1),Employment!$BG$11:$BQ$11)))</f>
        <v>0.88762258270092609</v>
      </c>
      <c r="N9" s="67">
        <f>EXP(SUMPRODUCT(CHOOSE({1,2,3,4,5,6,7,8,9,10,11},'Calcs Men No Intervention'!M81,'Calcs Men No Intervention'!M81^2,'Calcs Men No Intervention'!M81^3,0,0,0,0,'Calcs Men No Intervention'!AP113,'Calcs Men No Intervention'!AP113^2,'Calcs Men No Intervention'!AP113^3,1),Employment!$BG$11:$BQ$11))/(1+EXP(SUMPRODUCT(CHOOSE({1,2,3,4,5,6,7,8,9,10,11},'Calcs Men No Intervention'!M81,'Calcs Men No Intervention'!M81^2,'Calcs Men No Intervention'!M81^3,0,0,0,0,'Calcs Men No Intervention'!AP113,'Calcs Men No Intervention'!AP113^2,'Calcs Men No Intervention'!AP113^3,1),Employment!$BG$11:$BQ$11)))</f>
        <v>0.87371278418671816</v>
      </c>
      <c r="O9" s="67">
        <f>EXP(SUMPRODUCT(CHOOSE({1,2,3,4,5,6,7,8,9,10,11},'Calcs Men No Intervention'!N81,'Calcs Men No Intervention'!N81^2,'Calcs Men No Intervention'!N81^3,0,0,0,0,'Calcs Men No Intervention'!AQ113,'Calcs Men No Intervention'!AQ113^2,'Calcs Men No Intervention'!AQ113^3,1),Employment!$BG$11:$BQ$11))/(1+EXP(SUMPRODUCT(CHOOSE({1,2,3,4,5,6,7,8,9,10,11},'Calcs Men No Intervention'!N81,'Calcs Men No Intervention'!N81^2,'Calcs Men No Intervention'!N81^3,0,0,0,0,'Calcs Men No Intervention'!AQ113,'Calcs Men No Intervention'!AQ113^2,'Calcs Men No Intervention'!AQ113^3,1),Employment!$BG$11:$BQ$11)))</f>
        <v>0.85735692914066108</v>
      </c>
      <c r="P9" s="67">
        <f>EXP(SUMPRODUCT(CHOOSE({1,2,3,4,5,6,7,8,9,10,11},'Calcs Men No Intervention'!O81,'Calcs Men No Intervention'!O81^2,'Calcs Men No Intervention'!O81^3,0,0,0,0,'Calcs Men No Intervention'!AR113,'Calcs Men No Intervention'!AR113^2,'Calcs Men No Intervention'!AR113^3,1),Employment!$BG$11:$BQ$11))/(1+EXP(SUMPRODUCT(CHOOSE({1,2,3,4,5,6,7,8,9,10,11},'Calcs Men No Intervention'!O81,'Calcs Men No Intervention'!O81^2,'Calcs Men No Intervention'!O81^3,0,0,0,0,'Calcs Men No Intervention'!AR113,'Calcs Men No Intervention'!AR113^2,'Calcs Men No Intervention'!AR113^3,1),Employment!$BG$11:$BQ$11)))</f>
        <v>0.83821393078246598</v>
      </c>
      <c r="Q9" s="67">
        <f>EXP(SUMPRODUCT(CHOOSE({1,2,3,4,5,6,7,8,9,10,11},'Calcs Men No Intervention'!P81,'Calcs Men No Intervention'!P81^2,'Calcs Men No Intervention'!P81^3,0,0,0,0,'Calcs Men No Intervention'!AS113,'Calcs Men No Intervention'!AS113^2,'Calcs Men No Intervention'!AS113^3,1),Employment!$BG$11:$BQ$11))/(1+EXP(SUMPRODUCT(CHOOSE({1,2,3,4,5,6,7,8,9,10,11},'Calcs Men No Intervention'!P81,'Calcs Men No Intervention'!P81^2,'Calcs Men No Intervention'!P81^3,0,0,0,0,'Calcs Men No Intervention'!AS113,'Calcs Men No Intervention'!AS113^2,'Calcs Men No Intervention'!AS113^3,1),Employment!$BG$11:$BQ$11)))</f>
        <v>0.81593246613796433</v>
      </c>
      <c r="R9" s="67">
        <f>EXP(SUMPRODUCT(CHOOSE({1,2,3,4,5,6,7,8,9,10,11},'Calcs Men No Intervention'!Q81,'Calcs Men No Intervention'!Q81^2,'Calcs Men No Intervention'!Q81^3,0,0,0,0,'Calcs Men No Intervention'!AT113,'Calcs Men No Intervention'!AT113^2,'Calcs Men No Intervention'!AT113^3,1),Employment!$BG$11:$BQ$11))/(1+EXP(SUMPRODUCT(CHOOSE({1,2,3,4,5,6,7,8,9,10,11},'Calcs Men No Intervention'!Q81,'Calcs Men No Intervention'!Q81^2,'Calcs Men No Intervention'!Q81^3,0,0,0,0,'Calcs Men No Intervention'!AT113,'Calcs Men No Intervention'!AT113^2,'Calcs Men No Intervention'!AT113^3,1),Employment!$BG$11:$BQ$11)))</f>
        <v>0.79017276686678795</v>
      </c>
      <c r="S9" s="67">
        <f>EXP(SUMPRODUCT(CHOOSE({1,2,3,4,5,6,7,8,9,10,11},'Calcs Men No Intervention'!R81,'Calcs Men No Intervention'!R81^2,'Calcs Men No Intervention'!R81^3,0,0,0,0,'Calcs Men No Intervention'!AU113,'Calcs Men No Intervention'!AU113^2,'Calcs Men No Intervention'!AU113^3,1),Employment!$BG$11:$BQ$11))/(1+EXP(SUMPRODUCT(CHOOSE({1,2,3,4,5,6,7,8,9,10,11},'Calcs Men No Intervention'!R81,'Calcs Men No Intervention'!R81^2,'Calcs Men No Intervention'!R81^3,0,0,0,0,'Calcs Men No Intervention'!AU113,'Calcs Men No Intervention'!AU113^2,'Calcs Men No Intervention'!AU113^3,1),Employment!$BG$11:$BQ$11)))</f>
        <v>0.76063795840946657</v>
      </c>
      <c r="T9" s="67">
        <f>EXP(SUMPRODUCT(CHOOSE({1,2,3,4,5,6,7,8,9,10,11},'Calcs Men No Intervention'!S81,'Calcs Men No Intervention'!S81^2,'Calcs Men No Intervention'!S81^3,0,0,0,0,'Calcs Men No Intervention'!AV113,'Calcs Men No Intervention'!AV113^2,'Calcs Men No Intervention'!AV113^3,1),Employment!$BG$11:$BQ$11))/(1+EXP(SUMPRODUCT(CHOOSE({1,2,3,4,5,6,7,8,9,10,11},'Calcs Men No Intervention'!S81,'Calcs Men No Intervention'!S81^2,'Calcs Men No Intervention'!S81^3,0,0,0,0,'Calcs Men No Intervention'!AV113,'Calcs Men No Intervention'!AV113^2,'Calcs Men No Intervention'!AV113^3,1),Employment!$BG$11:$BQ$11)))</f>
        <v>0.72711523922530508</v>
      </c>
      <c r="U9" s="67">
        <f>EXP(SUMPRODUCT(CHOOSE({1,2,3,4,5,6,7,8,9,10,11},'Calcs Men No Intervention'!T81,'Calcs Men No Intervention'!T81^2,'Calcs Men No Intervention'!T81^3,0,0,0,0,'Calcs Men No Intervention'!AW113,'Calcs Men No Intervention'!AW113^2,'Calcs Men No Intervention'!AW113^3,1),Employment!$BG$11:$BQ$11))/(1+EXP(SUMPRODUCT(CHOOSE({1,2,3,4,5,6,7,8,9,10,11},'Calcs Men No Intervention'!T81,'Calcs Men No Intervention'!T81^2,'Calcs Men No Intervention'!T81^3,0,0,0,0,'Calcs Men No Intervention'!AW113,'Calcs Men No Intervention'!AW113^2,'Calcs Men No Intervention'!AW113^3,1),Employment!$BG$11:$BQ$11)))</f>
        <v>0.68952499247689736</v>
      </c>
      <c r="V9" s="67">
        <f>EXP(SUMPRODUCT(CHOOSE({1,2,3,4,5,6,7,8,9,10,11},'Calcs Men No Intervention'!U81,'Calcs Men No Intervention'!U81^2,'Calcs Men No Intervention'!U81^3,0,0,0,0,'Calcs Men No Intervention'!AX113,'Calcs Men No Intervention'!AX113^2,'Calcs Men No Intervention'!AX113^3,1),Employment!$BG$11:$BQ$11))/(1+EXP(SUMPRODUCT(CHOOSE({1,2,3,4,5,6,7,8,9,10,11},'Calcs Men No Intervention'!U81,'Calcs Men No Intervention'!U81^2,'Calcs Men No Intervention'!U81^3,0,0,0,0,'Calcs Men No Intervention'!AX113,'Calcs Men No Intervention'!AX113^2,'Calcs Men No Intervention'!AX113^3,1),Employment!$BG$11:$BQ$11)))</f>
        <v>0.64797268395535412</v>
      </c>
      <c r="W9" s="67">
        <f>EXP(SUMPRODUCT(CHOOSE({1,2,3,4,5,6,7,8,9,10,11},'Calcs Men No Intervention'!V81,'Calcs Men No Intervention'!V81^2,'Calcs Men No Intervention'!V81^3,0,0,0,0,'Calcs Men No Intervention'!AY113,'Calcs Men No Intervention'!AY113^2,'Calcs Men No Intervention'!AY113^3,1),Employment!$BG$11:$BQ$11))/(1+EXP(SUMPRODUCT(CHOOSE({1,2,3,4,5,6,7,8,9,10,11},'Calcs Men No Intervention'!V81,'Calcs Men No Intervention'!V81^2,'Calcs Men No Intervention'!V81^3,0,0,0,0,'Calcs Men No Intervention'!AY113,'Calcs Men No Intervention'!AY113^2,'Calcs Men No Intervention'!AY113^3,1),Employment!$BG$11:$BQ$11)))</f>
        <v>0.60279463890047424</v>
      </c>
      <c r="X9" s="67">
        <f>EXP(SUMPRODUCT(CHOOSE({1,2,3,4,5,6,7,8,9,10,11},'Calcs Men No Intervention'!W81,'Calcs Men No Intervention'!W81^2,'Calcs Men No Intervention'!W81^3,0,0,0,0,'Calcs Men No Intervention'!AZ113,'Calcs Men No Intervention'!AZ113^2,'Calcs Men No Intervention'!AZ113^3,1),Employment!$BG$11:$BQ$11))/(1+EXP(SUMPRODUCT(CHOOSE({1,2,3,4,5,6,7,8,9,10,11},'Calcs Men No Intervention'!W81,'Calcs Men No Intervention'!W81^2,'Calcs Men No Intervention'!W81^3,0,0,0,0,'Calcs Men No Intervention'!AZ113,'Calcs Men No Intervention'!AZ113^2,'Calcs Men No Intervention'!AZ113^3,1),Employment!$BG$11:$BQ$11)))</f>
        <v>0.55458576009260097</v>
      </c>
      <c r="Y9" s="67">
        <f>EXP(SUMPRODUCT(CHOOSE({1,2,3,4,5,6,7,8,9,10,11},'Calcs Men No Intervention'!X81,'Calcs Men No Intervention'!X81^2,'Calcs Men No Intervention'!X81^3,0,0,0,0,'Calcs Men No Intervention'!BA113,'Calcs Men No Intervention'!BA113^2,'Calcs Men No Intervention'!BA113^3,1),Employment!$BG$11:$BQ$11))/(1+EXP(SUMPRODUCT(CHOOSE({1,2,3,4,5,6,7,8,9,10,11},'Calcs Men No Intervention'!X81,'Calcs Men No Intervention'!X81^2,'Calcs Men No Intervention'!X81^3,0,0,0,0,'Calcs Men No Intervention'!BA113,'Calcs Men No Intervention'!BA113^2,'Calcs Men No Intervention'!BA113^3,1),Employment!$BG$11:$BQ$11)))</f>
        <v>0.50419679921293314</v>
      </c>
      <c r="Z9" s="67">
        <f>EXP(SUMPRODUCT(CHOOSE({1,2,3,4,5,6,7,8,9,10,11},'Calcs Men No Intervention'!Y81,'Calcs Men No Intervention'!Y81^2,'Calcs Men No Intervention'!Y81^3,0,0,0,0,'Calcs Men No Intervention'!BB113,'Calcs Men No Intervention'!BB113^2,'Calcs Men No Intervention'!BB113^3,1),Employment!$BG$11:$BQ$11))/(1+EXP(SUMPRODUCT(CHOOSE({1,2,3,4,5,6,7,8,9,10,11},'Calcs Men No Intervention'!Y81,'Calcs Men No Intervention'!Y81^2,'Calcs Men No Intervention'!Y81^3,0,0,0,0,'Calcs Men No Intervention'!BB113,'Calcs Men No Intervention'!BB113^2,'Calcs Men No Intervention'!BB113^3,1),Employment!$BG$11:$BQ$11)))</f>
        <v>0.4526926236322063</v>
      </c>
      <c r="AA9" s="67">
        <f>EXP(SUMPRODUCT(CHOOSE({1,2,3,4,5,6,7,8,9,10,11},'Calcs Men No Intervention'!Z81,'Calcs Men No Intervention'!Z81^2,'Calcs Men No Intervention'!Z81^3,0,0,0,0,'Calcs Men No Intervention'!BC113,'Calcs Men No Intervention'!BC113^2,'Calcs Men No Intervention'!BC113^3,1),Employment!$BG$11:$BQ$11))/(1+EXP(SUMPRODUCT(CHOOSE({1,2,3,4,5,6,7,8,9,10,11},'Calcs Men No Intervention'!Z81,'Calcs Men No Intervention'!Z81^2,'Calcs Men No Intervention'!Z81^3,0,0,0,0,'Calcs Men No Intervention'!BC113,'Calcs Men No Intervention'!BC113^2,'Calcs Men No Intervention'!BC113^3,1),Employment!$BG$11:$BQ$11)))</f>
        <v>0.4012713456052257</v>
      </c>
      <c r="AB9" s="67">
        <f>EXP(SUMPRODUCT(CHOOSE({1,2,3,4,5,6,7,8,9,10,11},'Calcs Men No Intervention'!AA81,'Calcs Men No Intervention'!AA81^2,'Calcs Men No Intervention'!AA81^3,0,0,0,0,'Calcs Men No Intervention'!BD113,'Calcs Men No Intervention'!BD113^2,'Calcs Men No Intervention'!BD113^3,1),Employment!$BG$11:$BQ$11))/(1+EXP(SUMPRODUCT(CHOOSE({1,2,3,4,5,6,7,8,9,10,11},'Calcs Men No Intervention'!AA81,'Calcs Men No Intervention'!AA81^2,'Calcs Men No Intervention'!AA81^3,0,0,0,0,'Calcs Men No Intervention'!BD113,'Calcs Men No Intervention'!BD113^2,'Calcs Men No Intervention'!BD113^3,1),Employment!$BG$11:$BQ$11)))</f>
        <v>0.3511931294140781</v>
      </c>
      <c r="BG9" s="3"/>
      <c r="BH9" s="3"/>
      <c r="BI9" s="3"/>
      <c r="BJ9" s="3"/>
      <c r="BK9" s="3"/>
      <c r="BL9" s="3"/>
      <c r="BM9" s="3"/>
      <c r="BN9" s="3"/>
      <c r="BO9" s="3"/>
      <c r="BP9" s="3"/>
      <c r="BQ9" s="3"/>
    </row>
    <row r="10" spans="2:75" ht="16.2" x14ac:dyDescent="0.3">
      <c r="B10" s="1">
        <v>6</v>
      </c>
      <c r="C10" s="67"/>
      <c r="D10" s="67"/>
      <c r="E10" s="67"/>
      <c r="F10" s="67"/>
      <c r="G10" s="67"/>
      <c r="H10" s="67"/>
      <c r="I10" s="67">
        <f>EXP(SUMPRODUCT(CHOOSE({1,2,3,4,5,6,7,8,9,10,11},'Calcs Men No Intervention'!H82,'Calcs Men No Intervention'!H82^2,'Calcs Men No Intervention'!H82^3,0,0,0,0,'Calcs Men No Intervention'!AK114,'Calcs Men No Intervention'!AK114^2,'Calcs Men No Intervention'!AK114^3,1),Employment!$BG$11:$BQ$11))/(1+EXP(SUMPRODUCT(CHOOSE({1,2,3,4,5,6,7,8,9,10,11},'Calcs Men No Intervention'!H82,'Calcs Men No Intervention'!H82^2,'Calcs Men No Intervention'!H82^3,0,0,0,0,'Calcs Men No Intervention'!AK114,'Calcs Men No Intervention'!AK114^2,'Calcs Men No Intervention'!AK114^3,1),Employment!$BG$11:$BQ$11)))</f>
        <v>0.93043495449122293</v>
      </c>
      <c r="J10" s="67">
        <f>EXP(SUMPRODUCT(CHOOSE({1,2,3,4,5,6,7,8,9,10,11},'Calcs Men No Intervention'!I82,'Calcs Men No Intervention'!I82^2,'Calcs Men No Intervention'!I82^3,0,0,0,0,'Calcs Men No Intervention'!AL114,'Calcs Men No Intervention'!AL114^2,'Calcs Men No Intervention'!AL114^3,1),Employment!$BG$11:$BQ$11))/(1+EXP(SUMPRODUCT(CHOOSE({1,2,3,4,5,6,7,8,9,10,11},'Calcs Men No Intervention'!I82,'Calcs Men No Intervention'!I82^2,'Calcs Men No Intervention'!I82^3,0,0,0,0,'Calcs Men No Intervention'!AL114,'Calcs Men No Intervention'!AL114^2,'Calcs Men No Intervention'!AL114^3,1),Employment!$BG$11:$BQ$11)))</f>
        <v>0.9246570023272126</v>
      </c>
      <c r="K10" s="67">
        <f>EXP(SUMPRODUCT(CHOOSE({1,2,3,4,5,6,7,8,9,10,11},'Calcs Men No Intervention'!J82,'Calcs Men No Intervention'!J82^2,'Calcs Men No Intervention'!J82^3,0,0,0,0,'Calcs Men No Intervention'!AM114,'Calcs Men No Intervention'!AM114^2,'Calcs Men No Intervention'!AM114^3,1),Employment!$BG$11:$BQ$11))/(1+EXP(SUMPRODUCT(CHOOSE({1,2,3,4,5,6,7,8,9,10,11},'Calcs Men No Intervention'!J82,'Calcs Men No Intervention'!J82^2,'Calcs Men No Intervention'!J82^3,0,0,0,0,'Calcs Men No Intervention'!AM114,'Calcs Men No Intervention'!AM114^2,'Calcs Men No Intervention'!AM114^3,1),Employment!$BG$11:$BQ$11)))</f>
        <v>0.91768683516097171</v>
      </c>
      <c r="L10" s="67">
        <f>EXP(SUMPRODUCT(CHOOSE({1,2,3,4,5,6,7,8,9,10,11},'Calcs Men No Intervention'!K82,'Calcs Men No Intervention'!K82^2,'Calcs Men No Intervention'!K82^3,0,0,0,0,'Calcs Men No Intervention'!AN114,'Calcs Men No Intervention'!AN114^2,'Calcs Men No Intervention'!AN114^3,1),Employment!$BG$11:$BQ$11))/(1+EXP(SUMPRODUCT(CHOOSE({1,2,3,4,5,6,7,8,9,10,11},'Calcs Men No Intervention'!K82,'Calcs Men No Intervention'!K82^2,'Calcs Men No Intervention'!K82^3,0,0,0,0,'Calcs Men No Intervention'!AN114,'Calcs Men No Intervention'!AN114^2,'Calcs Men No Intervention'!AN114^3,1),Employment!$BG$11:$BQ$11)))</f>
        <v>0.90934115384417968</v>
      </c>
      <c r="M10" s="67">
        <f>EXP(SUMPRODUCT(CHOOSE({1,2,3,4,5,6,7,8,9,10,11},'Calcs Men No Intervention'!L82,'Calcs Men No Intervention'!L82^2,'Calcs Men No Intervention'!L82^3,0,0,0,0,'Calcs Men No Intervention'!AO114,'Calcs Men No Intervention'!AO114^2,'Calcs Men No Intervention'!AO114^3,1),Employment!$BG$11:$BQ$11))/(1+EXP(SUMPRODUCT(CHOOSE({1,2,3,4,5,6,7,8,9,10,11},'Calcs Men No Intervention'!L82,'Calcs Men No Intervention'!L82^2,'Calcs Men No Intervention'!L82^3,0,0,0,0,'Calcs Men No Intervention'!AO114,'Calcs Men No Intervention'!AO114^2,'Calcs Men No Intervention'!AO114^3,1),Employment!$BG$11:$BQ$11)))</f>
        <v>0.89940346884010014</v>
      </c>
      <c r="N10" s="67">
        <f>EXP(SUMPRODUCT(CHOOSE({1,2,3,4,5,6,7,8,9,10,11},'Calcs Men No Intervention'!M82,'Calcs Men No Intervention'!M82^2,'Calcs Men No Intervention'!M82^3,0,0,0,0,'Calcs Men No Intervention'!AP114,'Calcs Men No Intervention'!AP114^2,'Calcs Men No Intervention'!AP114^3,1),Employment!$BG$11:$BQ$11))/(1+EXP(SUMPRODUCT(CHOOSE({1,2,3,4,5,6,7,8,9,10,11},'Calcs Men No Intervention'!M82,'Calcs Men No Intervention'!M82^2,'Calcs Men No Intervention'!M82^3,0,0,0,0,'Calcs Men No Intervention'!AP114,'Calcs Men No Intervention'!AP114^2,'Calcs Men No Intervention'!AP114^3,1),Employment!$BG$11:$BQ$11)))</f>
        <v>0.88762258270092609</v>
      </c>
      <c r="O10" s="67">
        <f>EXP(SUMPRODUCT(CHOOSE({1,2,3,4,5,6,7,8,9,10,11},'Calcs Men No Intervention'!N82,'Calcs Men No Intervention'!N82^2,'Calcs Men No Intervention'!N82^3,0,0,0,0,'Calcs Men No Intervention'!AQ114,'Calcs Men No Intervention'!AQ114^2,'Calcs Men No Intervention'!AQ114^3,1),Employment!$BG$11:$BQ$11))/(1+EXP(SUMPRODUCT(CHOOSE({1,2,3,4,5,6,7,8,9,10,11},'Calcs Men No Intervention'!N82,'Calcs Men No Intervention'!N82^2,'Calcs Men No Intervention'!N82^3,0,0,0,0,'Calcs Men No Intervention'!AQ114,'Calcs Men No Intervention'!AQ114^2,'Calcs Men No Intervention'!AQ114^3,1),Employment!$BG$11:$BQ$11)))</f>
        <v>0.87371278418671816</v>
      </c>
      <c r="P10" s="67">
        <f>EXP(SUMPRODUCT(CHOOSE({1,2,3,4,5,6,7,8,9,10,11},'Calcs Men No Intervention'!O82,'Calcs Men No Intervention'!O82^2,'Calcs Men No Intervention'!O82^3,0,0,0,0,'Calcs Men No Intervention'!AR114,'Calcs Men No Intervention'!AR114^2,'Calcs Men No Intervention'!AR114^3,1),Employment!$BG$11:$BQ$11))/(1+EXP(SUMPRODUCT(CHOOSE({1,2,3,4,5,6,7,8,9,10,11},'Calcs Men No Intervention'!O82,'Calcs Men No Intervention'!O82^2,'Calcs Men No Intervention'!O82^3,0,0,0,0,'Calcs Men No Intervention'!AR114,'Calcs Men No Intervention'!AR114^2,'Calcs Men No Intervention'!AR114^3,1),Employment!$BG$11:$BQ$11)))</f>
        <v>0.85735692914066108</v>
      </c>
      <c r="Q10" s="67">
        <f>EXP(SUMPRODUCT(CHOOSE({1,2,3,4,5,6,7,8,9,10,11},'Calcs Men No Intervention'!P82,'Calcs Men No Intervention'!P82^2,'Calcs Men No Intervention'!P82^3,0,0,0,0,'Calcs Men No Intervention'!AS114,'Calcs Men No Intervention'!AS114^2,'Calcs Men No Intervention'!AS114^3,1),Employment!$BG$11:$BQ$11))/(1+EXP(SUMPRODUCT(CHOOSE({1,2,3,4,5,6,7,8,9,10,11},'Calcs Men No Intervention'!P82,'Calcs Men No Intervention'!P82^2,'Calcs Men No Intervention'!P82^3,0,0,0,0,'Calcs Men No Intervention'!AS114,'Calcs Men No Intervention'!AS114^2,'Calcs Men No Intervention'!AS114^3,1),Employment!$BG$11:$BQ$11)))</f>
        <v>0.83821393078246598</v>
      </c>
      <c r="R10" s="67">
        <f>EXP(SUMPRODUCT(CHOOSE({1,2,3,4,5,6,7,8,9,10,11},'Calcs Men No Intervention'!Q82,'Calcs Men No Intervention'!Q82^2,'Calcs Men No Intervention'!Q82^3,0,0,0,0,'Calcs Men No Intervention'!AT114,'Calcs Men No Intervention'!AT114^2,'Calcs Men No Intervention'!AT114^3,1),Employment!$BG$11:$BQ$11))/(1+EXP(SUMPRODUCT(CHOOSE({1,2,3,4,5,6,7,8,9,10,11},'Calcs Men No Intervention'!Q82,'Calcs Men No Intervention'!Q82^2,'Calcs Men No Intervention'!Q82^3,0,0,0,0,'Calcs Men No Intervention'!AT114,'Calcs Men No Intervention'!AT114^2,'Calcs Men No Intervention'!AT114^3,1),Employment!$BG$11:$BQ$11)))</f>
        <v>0.81593246613796433</v>
      </c>
      <c r="S10" s="67">
        <f>EXP(SUMPRODUCT(CHOOSE({1,2,3,4,5,6,7,8,9,10,11},'Calcs Men No Intervention'!R82,'Calcs Men No Intervention'!R82^2,'Calcs Men No Intervention'!R82^3,0,0,0,0,'Calcs Men No Intervention'!AU114,'Calcs Men No Intervention'!AU114^2,'Calcs Men No Intervention'!AU114^3,1),Employment!$BG$11:$BQ$11))/(1+EXP(SUMPRODUCT(CHOOSE({1,2,3,4,5,6,7,8,9,10,11},'Calcs Men No Intervention'!R82,'Calcs Men No Intervention'!R82^2,'Calcs Men No Intervention'!R82^3,0,0,0,0,'Calcs Men No Intervention'!AU114,'Calcs Men No Intervention'!AU114^2,'Calcs Men No Intervention'!AU114^3,1),Employment!$BG$11:$BQ$11)))</f>
        <v>0.79017276686678795</v>
      </c>
      <c r="T10" s="67">
        <f>EXP(SUMPRODUCT(CHOOSE({1,2,3,4,5,6,7,8,9,10,11},'Calcs Men No Intervention'!S82,'Calcs Men No Intervention'!S82^2,'Calcs Men No Intervention'!S82^3,0,0,0,0,'Calcs Men No Intervention'!AV114,'Calcs Men No Intervention'!AV114^2,'Calcs Men No Intervention'!AV114^3,1),Employment!$BG$11:$BQ$11))/(1+EXP(SUMPRODUCT(CHOOSE({1,2,3,4,5,6,7,8,9,10,11},'Calcs Men No Intervention'!S82,'Calcs Men No Intervention'!S82^2,'Calcs Men No Intervention'!S82^3,0,0,0,0,'Calcs Men No Intervention'!AV114,'Calcs Men No Intervention'!AV114^2,'Calcs Men No Intervention'!AV114^3,1),Employment!$BG$11:$BQ$11)))</f>
        <v>0.76063795840946657</v>
      </c>
      <c r="U10" s="67">
        <f>EXP(SUMPRODUCT(CHOOSE({1,2,3,4,5,6,7,8,9,10,11},'Calcs Men No Intervention'!T82,'Calcs Men No Intervention'!T82^2,'Calcs Men No Intervention'!T82^3,0,0,0,0,'Calcs Men No Intervention'!AW114,'Calcs Men No Intervention'!AW114^2,'Calcs Men No Intervention'!AW114^3,1),Employment!$BG$11:$BQ$11))/(1+EXP(SUMPRODUCT(CHOOSE({1,2,3,4,5,6,7,8,9,10,11},'Calcs Men No Intervention'!T82,'Calcs Men No Intervention'!T82^2,'Calcs Men No Intervention'!T82^3,0,0,0,0,'Calcs Men No Intervention'!AW114,'Calcs Men No Intervention'!AW114^2,'Calcs Men No Intervention'!AW114^3,1),Employment!$BG$11:$BQ$11)))</f>
        <v>0.72711523922530508</v>
      </c>
      <c r="V10" s="67">
        <f>EXP(SUMPRODUCT(CHOOSE({1,2,3,4,5,6,7,8,9,10,11},'Calcs Men No Intervention'!U82,'Calcs Men No Intervention'!U82^2,'Calcs Men No Intervention'!U82^3,0,0,0,0,'Calcs Men No Intervention'!AX114,'Calcs Men No Intervention'!AX114^2,'Calcs Men No Intervention'!AX114^3,1),Employment!$BG$11:$BQ$11))/(1+EXP(SUMPRODUCT(CHOOSE({1,2,3,4,5,6,7,8,9,10,11},'Calcs Men No Intervention'!U82,'Calcs Men No Intervention'!U82^2,'Calcs Men No Intervention'!U82^3,0,0,0,0,'Calcs Men No Intervention'!AX114,'Calcs Men No Intervention'!AX114^2,'Calcs Men No Intervention'!AX114^3,1),Employment!$BG$11:$BQ$11)))</f>
        <v>0.68952499247689736</v>
      </c>
      <c r="W10" s="67">
        <f>EXP(SUMPRODUCT(CHOOSE({1,2,3,4,5,6,7,8,9,10,11},'Calcs Men No Intervention'!V82,'Calcs Men No Intervention'!V82^2,'Calcs Men No Intervention'!V82^3,0,0,0,0,'Calcs Men No Intervention'!AY114,'Calcs Men No Intervention'!AY114^2,'Calcs Men No Intervention'!AY114^3,1),Employment!$BG$11:$BQ$11))/(1+EXP(SUMPRODUCT(CHOOSE({1,2,3,4,5,6,7,8,9,10,11},'Calcs Men No Intervention'!V82,'Calcs Men No Intervention'!V82^2,'Calcs Men No Intervention'!V82^3,0,0,0,0,'Calcs Men No Intervention'!AY114,'Calcs Men No Intervention'!AY114^2,'Calcs Men No Intervention'!AY114^3,1),Employment!$BG$11:$BQ$11)))</f>
        <v>0.64797268395535412</v>
      </c>
      <c r="X10" s="67">
        <f>EXP(SUMPRODUCT(CHOOSE({1,2,3,4,5,6,7,8,9,10,11},'Calcs Men No Intervention'!W82,'Calcs Men No Intervention'!W82^2,'Calcs Men No Intervention'!W82^3,0,0,0,0,'Calcs Men No Intervention'!AZ114,'Calcs Men No Intervention'!AZ114^2,'Calcs Men No Intervention'!AZ114^3,1),Employment!$BG$11:$BQ$11))/(1+EXP(SUMPRODUCT(CHOOSE({1,2,3,4,5,6,7,8,9,10,11},'Calcs Men No Intervention'!W82,'Calcs Men No Intervention'!W82^2,'Calcs Men No Intervention'!W82^3,0,0,0,0,'Calcs Men No Intervention'!AZ114,'Calcs Men No Intervention'!AZ114^2,'Calcs Men No Intervention'!AZ114^3,1),Employment!$BG$11:$BQ$11)))</f>
        <v>0.60279463890047424</v>
      </c>
      <c r="Y10" s="67">
        <f>EXP(SUMPRODUCT(CHOOSE({1,2,3,4,5,6,7,8,9,10,11},'Calcs Men No Intervention'!X82,'Calcs Men No Intervention'!X82^2,'Calcs Men No Intervention'!X82^3,0,0,0,0,'Calcs Men No Intervention'!BA114,'Calcs Men No Intervention'!BA114^2,'Calcs Men No Intervention'!BA114^3,1),Employment!$BG$11:$BQ$11))/(1+EXP(SUMPRODUCT(CHOOSE({1,2,3,4,5,6,7,8,9,10,11},'Calcs Men No Intervention'!X82,'Calcs Men No Intervention'!X82^2,'Calcs Men No Intervention'!X82^3,0,0,0,0,'Calcs Men No Intervention'!BA114,'Calcs Men No Intervention'!BA114^2,'Calcs Men No Intervention'!BA114^3,1),Employment!$BG$11:$BQ$11)))</f>
        <v>0.55458576009260097</v>
      </c>
      <c r="Z10" s="67">
        <f>EXP(SUMPRODUCT(CHOOSE({1,2,3,4,5,6,7,8,9,10,11},'Calcs Men No Intervention'!Y82,'Calcs Men No Intervention'!Y82^2,'Calcs Men No Intervention'!Y82^3,0,0,0,0,'Calcs Men No Intervention'!BB114,'Calcs Men No Intervention'!BB114^2,'Calcs Men No Intervention'!BB114^3,1),Employment!$BG$11:$BQ$11))/(1+EXP(SUMPRODUCT(CHOOSE({1,2,3,4,5,6,7,8,9,10,11},'Calcs Men No Intervention'!Y82,'Calcs Men No Intervention'!Y82^2,'Calcs Men No Intervention'!Y82^3,0,0,0,0,'Calcs Men No Intervention'!BB114,'Calcs Men No Intervention'!BB114^2,'Calcs Men No Intervention'!BB114^3,1),Employment!$BG$11:$BQ$11)))</f>
        <v>0.50419679921293314</v>
      </c>
      <c r="AA10" s="67">
        <f>EXP(SUMPRODUCT(CHOOSE({1,2,3,4,5,6,7,8,9,10,11},'Calcs Men No Intervention'!Z82,'Calcs Men No Intervention'!Z82^2,'Calcs Men No Intervention'!Z82^3,0,0,0,0,'Calcs Men No Intervention'!BC114,'Calcs Men No Intervention'!BC114^2,'Calcs Men No Intervention'!BC114^3,1),Employment!$BG$11:$BQ$11))/(1+EXP(SUMPRODUCT(CHOOSE({1,2,3,4,5,6,7,8,9,10,11},'Calcs Men No Intervention'!Z82,'Calcs Men No Intervention'!Z82^2,'Calcs Men No Intervention'!Z82^3,0,0,0,0,'Calcs Men No Intervention'!BC114,'Calcs Men No Intervention'!BC114^2,'Calcs Men No Intervention'!BC114^3,1),Employment!$BG$11:$BQ$11)))</f>
        <v>0.4526926236322063</v>
      </c>
      <c r="AB10" s="67">
        <f>EXP(SUMPRODUCT(CHOOSE({1,2,3,4,5,6,7,8,9,10,11},'Calcs Men No Intervention'!AA82,'Calcs Men No Intervention'!AA82^2,'Calcs Men No Intervention'!AA82^3,0,0,0,0,'Calcs Men No Intervention'!BD114,'Calcs Men No Intervention'!BD114^2,'Calcs Men No Intervention'!BD114^3,1),Employment!$BG$11:$BQ$11))/(1+EXP(SUMPRODUCT(CHOOSE({1,2,3,4,5,6,7,8,9,10,11},'Calcs Men No Intervention'!AA82,'Calcs Men No Intervention'!AA82^2,'Calcs Men No Intervention'!AA82^3,0,0,0,0,'Calcs Men No Intervention'!BD114,'Calcs Men No Intervention'!BD114^2,'Calcs Men No Intervention'!BD114^3,1),Employment!$BG$11:$BQ$11)))</f>
        <v>0.4012713456052257</v>
      </c>
      <c r="BG10" s="3" t="s">
        <v>29</v>
      </c>
      <c r="BH10" s="3" t="s">
        <v>432</v>
      </c>
      <c r="BI10" s="3" t="s">
        <v>433</v>
      </c>
      <c r="BJ10" s="3" t="s">
        <v>426</v>
      </c>
      <c r="BK10" s="3" t="s">
        <v>429</v>
      </c>
      <c r="BL10" s="3" t="s">
        <v>431</v>
      </c>
      <c r="BM10" s="3" t="s">
        <v>430</v>
      </c>
      <c r="BN10" s="3" t="s">
        <v>420</v>
      </c>
      <c r="BO10" s="3" t="s">
        <v>424</v>
      </c>
      <c r="BP10" s="3" t="s">
        <v>425</v>
      </c>
      <c r="BQ10" s="3" t="s">
        <v>427</v>
      </c>
      <c r="BT10" s="182" t="s">
        <v>524</v>
      </c>
    </row>
    <row r="11" spans="2:75" x14ac:dyDescent="0.3">
      <c r="B11" s="1">
        <v>7</v>
      </c>
      <c r="C11" s="67"/>
      <c r="D11" s="67"/>
      <c r="E11" s="67"/>
      <c r="F11" s="67"/>
      <c r="G11" s="67"/>
      <c r="H11" s="67"/>
      <c r="I11" s="67"/>
      <c r="J11" s="67">
        <f>EXP(SUMPRODUCT(CHOOSE({1,2,3,4,5,6,7,8,9,10,11},'Calcs Men No Intervention'!I83,'Calcs Men No Intervention'!I83^2,'Calcs Men No Intervention'!I83^3,0,0,0,0,'Calcs Men No Intervention'!AL115,'Calcs Men No Intervention'!AL115^2,'Calcs Men No Intervention'!AL115^3,1),Employment!$BG$11:$BQ$11))/(1+EXP(SUMPRODUCT(CHOOSE({1,2,3,4,5,6,7,8,9,10,11},'Calcs Men No Intervention'!I83,'Calcs Men No Intervention'!I83^2,'Calcs Men No Intervention'!I83^3,0,0,0,0,'Calcs Men No Intervention'!AL115,'Calcs Men No Intervention'!AL115^2,'Calcs Men No Intervention'!AL115^3,1),Employment!$BG$11:$BQ$11)))</f>
        <v>0.93043495449122293</v>
      </c>
      <c r="K11" s="67">
        <f>EXP(SUMPRODUCT(CHOOSE({1,2,3,4,5,6,7,8,9,10,11},'Calcs Men No Intervention'!J83,'Calcs Men No Intervention'!J83^2,'Calcs Men No Intervention'!J83^3,0,0,0,0,'Calcs Men No Intervention'!AM115,'Calcs Men No Intervention'!AM115^2,'Calcs Men No Intervention'!AM115^3,1),Employment!$BG$11:$BQ$11))/(1+EXP(SUMPRODUCT(CHOOSE({1,2,3,4,5,6,7,8,9,10,11},'Calcs Men No Intervention'!J83,'Calcs Men No Intervention'!J83^2,'Calcs Men No Intervention'!J83^3,0,0,0,0,'Calcs Men No Intervention'!AM115,'Calcs Men No Intervention'!AM115^2,'Calcs Men No Intervention'!AM115^3,1),Employment!$BG$11:$BQ$11)))</f>
        <v>0.9246570023272126</v>
      </c>
      <c r="L11" s="67">
        <f>EXP(SUMPRODUCT(CHOOSE({1,2,3,4,5,6,7,8,9,10,11},'Calcs Men No Intervention'!K83,'Calcs Men No Intervention'!K83^2,'Calcs Men No Intervention'!K83^3,0,0,0,0,'Calcs Men No Intervention'!AN115,'Calcs Men No Intervention'!AN115^2,'Calcs Men No Intervention'!AN115^3,1),Employment!$BG$11:$BQ$11))/(1+EXP(SUMPRODUCT(CHOOSE({1,2,3,4,5,6,7,8,9,10,11},'Calcs Men No Intervention'!K83,'Calcs Men No Intervention'!K83^2,'Calcs Men No Intervention'!K83^3,0,0,0,0,'Calcs Men No Intervention'!AN115,'Calcs Men No Intervention'!AN115^2,'Calcs Men No Intervention'!AN115^3,1),Employment!$BG$11:$BQ$11)))</f>
        <v>0.91768683516097171</v>
      </c>
      <c r="M11" s="67">
        <f>EXP(SUMPRODUCT(CHOOSE({1,2,3,4,5,6,7,8,9,10,11},'Calcs Men No Intervention'!L83,'Calcs Men No Intervention'!L83^2,'Calcs Men No Intervention'!L83^3,0,0,0,0,'Calcs Men No Intervention'!AO115,'Calcs Men No Intervention'!AO115^2,'Calcs Men No Intervention'!AO115^3,1),Employment!$BG$11:$BQ$11))/(1+EXP(SUMPRODUCT(CHOOSE({1,2,3,4,5,6,7,8,9,10,11},'Calcs Men No Intervention'!L83,'Calcs Men No Intervention'!L83^2,'Calcs Men No Intervention'!L83^3,0,0,0,0,'Calcs Men No Intervention'!AO115,'Calcs Men No Intervention'!AO115^2,'Calcs Men No Intervention'!AO115^3,1),Employment!$BG$11:$BQ$11)))</f>
        <v>0.90934115384417968</v>
      </c>
      <c r="N11" s="67">
        <f>EXP(SUMPRODUCT(CHOOSE({1,2,3,4,5,6,7,8,9,10,11},'Calcs Men No Intervention'!M83,'Calcs Men No Intervention'!M83^2,'Calcs Men No Intervention'!M83^3,0,0,0,0,'Calcs Men No Intervention'!AP115,'Calcs Men No Intervention'!AP115^2,'Calcs Men No Intervention'!AP115^3,1),Employment!$BG$11:$BQ$11))/(1+EXP(SUMPRODUCT(CHOOSE({1,2,3,4,5,6,7,8,9,10,11},'Calcs Men No Intervention'!M83,'Calcs Men No Intervention'!M83^2,'Calcs Men No Intervention'!M83^3,0,0,0,0,'Calcs Men No Intervention'!AP115,'Calcs Men No Intervention'!AP115^2,'Calcs Men No Intervention'!AP115^3,1),Employment!$BG$11:$BQ$11)))</f>
        <v>0.89940346884010014</v>
      </c>
      <c r="O11" s="67">
        <f>EXP(SUMPRODUCT(CHOOSE({1,2,3,4,5,6,7,8,9,10,11},'Calcs Men No Intervention'!N83,'Calcs Men No Intervention'!N83^2,'Calcs Men No Intervention'!N83^3,0,0,0,0,'Calcs Men No Intervention'!AQ115,'Calcs Men No Intervention'!AQ115^2,'Calcs Men No Intervention'!AQ115^3,1),Employment!$BG$11:$BQ$11))/(1+EXP(SUMPRODUCT(CHOOSE({1,2,3,4,5,6,7,8,9,10,11},'Calcs Men No Intervention'!N83,'Calcs Men No Intervention'!N83^2,'Calcs Men No Intervention'!N83^3,0,0,0,0,'Calcs Men No Intervention'!AQ115,'Calcs Men No Intervention'!AQ115^2,'Calcs Men No Intervention'!AQ115^3,1),Employment!$BG$11:$BQ$11)))</f>
        <v>0.88762258270092609</v>
      </c>
      <c r="P11" s="67">
        <f>EXP(SUMPRODUCT(CHOOSE({1,2,3,4,5,6,7,8,9,10,11},'Calcs Men No Intervention'!O83,'Calcs Men No Intervention'!O83^2,'Calcs Men No Intervention'!O83^3,0,0,0,0,'Calcs Men No Intervention'!AR115,'Calcs Men No Intervention'!AR115^2,'Calcs Men No Intervention'!AR115^3,1),Employment!$BG$11:$BQ$11))/(1+EXP(SUMPRODUCT(CHOOSE({1,2,3,4,5,6,7,8,9,10,11},'Calcs Men No Intervention'!O83,'Calcs Men No Intervention'!O83^2,'Calcs Men No Intervention'!O83^3,0,0,0,0,'Calcs Men No Intervention'!AR115,'Calcs Men No Intervention'!AR115^2,'Calcs Men No Intervention'!AR115^3,1),Employment!$BG$11:$BQ$11)))</f>
        <v>0.87371278418671816</v>
      </c>
      <c r="Q11" s="67">
        <f>EXP(SUMPRODUCT(CHOOSE({1,2,3,4,5,6,7,8,9,10,11},'Calcs Men No Intervention'!P83,'Calcs Men No Intervention'!P83^2,'Calcs Men No Intervention'!P83^3,0,0,0,0,'Calcs Men No Intervention'!AS115,'Calcs Men No Intervention'!AS115^2,'Calcs Men No Intervention'!AS115^3,1),Employment!$BG$11:$BQ$11))/(1+EXP(SUMPRODUCT(CHOOSE({1,2,3,4,5,6,7,8,9,10,11},'Calcs Men No Intervention'!P83,'Calcs Men No Intervention'!P83^2,'Calcs Men No Intervention'!P83^3,0,0,0,0,'Calcs Men No Intervention'!AS115,'Calcs Men No Intervention'!AS115^2,'Calcs Men No Intervention'!AS115^3,1),Employment!$BG$11:$BQ$11)))</f>
        <v>0.85735692914066108</v>
      </c>
      <c r="R11" s="67">
        <f>EXP(SUMPRODUCT(CHOOSE({1,2,3,4,5,6,7,8,9,10,11},'Calcs Men No Intervention'!Q83,'Calcs Men No Intervention'!Q83^2,'Calcs Men No Intervention'!Q83^3,0,0,0,0,'Calcs Men No Intervention'!AT115,'Calcs Men No Intervention'!AT115^2,'Calcs Men No Intervention'!AT115^3,1),Employment!$BG$11:$BQ$11))/(1+EXP(SUMPRODUCT(CHOOSE({1,2,3,4,5,6,7,8,9,10,11},'Calcs Men No Intervention'!Q83,'Calcs Men No Intervention'!Q83^2,'Calcs Men No Intervention'!Q83^3,0,0,0,0,'Calcs Men No Intervention'!AT115,'Calcs Men No Intervention'!AT115^2,'Calcs Men No Intervention'!AT115^3,1),Employment!$BG$11:$BQ$11)))</f>
        <v>0.83821393078246598</v>
      </c>
      <c r="S11" s="67">
        <f>EXP(SUMPRODUCT(CHOOSE({1,2,3,4,5,6,7,8,9,10,11},'Calcs Men No Intervention'!R83,'Calcs Men No Intervention'!R83^2,'Calcs Men No Intervention'!R83^3,0,0,0,0,'Calcs Men No Intervention'!AU115,'Calcs Men No Intervention'!AU115^2,'Calcs Men No Intervention'!AU115^3,1),Employment!$BG$11:$BQ$11))/(1+EXP(SUMPRODUCT(CHOOSE({1,2,3,4,5,6,7,8,9,10,11},'Calcs Men No Intervention'!R83,'Calcs Men No Intervention'!R83^2,'Calcs Men No Intervention'!R83^3,0,0,0,0,'Calcs Men No Intervention'!AU115,'Calcs Men No Intervention'!AU115^2,'Calcs Men No Intervention'!AU115^3,1),Employment!$BG$11:$BQ$11)))</f>
        <v>0.81593246613796433</v>
      </c>
      <c r="T11" s="67">
        <f>EXP(SUMPRODUCT(CHOOSE({1,2,3,4,5,6,7,8,9,10,11},'Calcs Men No Intervention'!S83,'Calcs Men No Intervention'!S83^2,'Calcs Men No Intervention'!S83^3,0,0,0,0,'Calcs Men No Intervention'!AV115,'Calcs Men No Intervention'!AV115^2,'Calcs Men No Intervention'!AV115^3,1),Employment!$BG$11:$BQ$11))/(1+EXP(SUMPRODUCT(CHOOSE({1,2,3,4,5,6,7,8,9,10,11},'Calcs Men No Intervention'!S83,'Calcs Men No Intervention'!S83^2,'Calcs Men No Intervention'!S83^3,0,0,0,0,'Calcs Men No Intervention'!AV115,'Calcs Men No Intervention'!AV115^2,'Calcs Men No Intervention'!AV115^3,1),Employment!$BG$11:$BQ$11)))</f>
        <v>0.79017276686678795</v>
      </c>
      <c r="U11" s="67">
        <f>EXP(SUMPRODUCT(CHOOSE({1,2,3,4,5,6,7,8,9,10,11},'Calcs Men No Intervention'!T83,'Calcs Men No Intervention'!T83^2,'Calcs Men No Intervention'!T83^3,0,0,0,0,'Calcs Men No Intervention'!AW115,'Calcs Men No Intervention'!AW115^2,'Calcs Men No Intervention'!AW115^3,1),Employment!$BG$11:$BQ$11))/(1+EXP(SUMPRODUCT(CHOOSE({1,2,3,4,5,6,7,8,9,10,11},'Calcs Men No Intervention'!T83,'Calcs Men No Intervention'!T83^2,'Calcs Men No Intervention'!T83^3,0,0,0,0,'Calcs Men No Intervention'!AW115,'Calcs Men No Intervention'!AW115^2,'Calcs Men No Intervention'!AW115^3,1),Employment!$BG$11:$BQ$11)))</f>
        <v>0.76063795840946657</v>
      </c>
      <c r="V11" s="67">
        <f>EXP(SUMPRODUCT(CHOOSE({1,2,3,4,5,6,7,8,9,10,11},'Calcs Men No Intervention'!U83,'Calcs Men No Intervention'!U83^2,'Calcs Men No Intervention'!U83^3,0,0,0,0,'Calcs Men No Intervention'!AX115,'Calcs Men No Intervention'!AX115^2,'Calcs Men No Intervention'!AX115^3,1),Employment!$BG$11:$BQ$11))/(1+EXP(SUMPRODUCT(CHOOSE({1,2,3,4,5,6,7,8,9,10,11},'Calcs Men No Intervention'!U83,'Calcs Men No Intervention'!U83^2,'Calcs Men No Intervention'!U83^3,0,0,0,0,'Calcs Men No Intervention'!AX115,'Calcs Men No Intervention'!AX115^2,'Calcs Men No Intervention'!AX115^3,1),Employment!$BG$11:$BQ$11)))</f>
        <v>0.72711523922530508</v>
      </c>
      <c r="W11" s="67">
        <f>EXP(SUMPRODUCT(CHOOSE({1,2,3,4,5,6,7,8,9,10,11},'Calcs Men No Intervention'!V83,'Calcs Men No Intervention'!V83^2,'Calcs Men No Intervention'!V83^3,0,0,0,0,'Calcs Men No Intervention'!AY115,'Calcs Men No Intervention'!AY115^2,'Calcs Men No Intervention'!AY115^3,1),Employment!$BG$11:$BQ$11))/(1+EXP(SUMPRODUCT(CHOOSE({1,2,3,4,5,6,7,8,9,10,11},'Calcs Men No Intervention'!V83,'Calcs Men No Intervention'!V83^2,'Calcs Men No Intervention'!V83^3,0,0,0,0,'Calcs Men No Intervention'!AY115,'Calcs Men No Intervention'!AY115^2,'Calcs Men No Intervention'!AY115^3,1),Employment!$BG$11:$BQ$11)))</f>
        <v>0.68952499247689736</v>
      </c>
      <c r="X11" s="67">
        <f>EXP(SUMPRODUCT(CHOOSE({1,2,3,4,5,6,7,8,9,10,11},'Calcs Men No Intervention'!W83,'Calcs Men No Intervention'!W83^2,'Calcs Men No Intervention'!W83^3,0,0,0,0,'Calcs Men No Intervention'!AZ115,'Calcs Men No Intervention'!AZ115^2,'Calcs Men No Intervention'!AZ115^3,1),Employment!$BG$11:$BQ$11))/(1+EXP(SUMPRODUCT(CHOOSE({1,2,3,4,5,6,7,8,9,10,11},'Calcs Men No Intervention'!W83,'Calcs Men No Intervention'!W83^2,'Calcs Men No Intervention'!W83^3,0,0,0,0,'Calcs Men No Intervention'!AZ115,'Calcs Men No Intervention'!AZ115^2,'Calcs Men No Intervention'!AZ115^3,1),Employment!$BG$11:$BQ$11)))</f>
        <v>0.64797268395535412</v>
      </c>
      <c r="Y11" s="67">
        <f>EXP(SUMPRODUCT(CHOOSE({1,2,3,4,5,6,7,8,9,10,11},'Calcs Men No Intervention'!X83,'Calcs Men No Intervention'!X83^2,'Calcs Men No Intervention'!X83^3,0,0,0,0,'Calcs Men No Intervention'!BA115,'Calcs Men No Intervention'!BA115^2,'Calcs Men No Intervention'!BA115^3,1),Employment!$BG$11:$BQ$11))/(1+EXP(SUMPRODUCT(CHOOSE({1,2,3,4,5,6,7,8,9,10,11},'Calcs Men No Intervention'!X83,'Calcs Men No Intervention'!X83^2,'Calcs Men No Intervention'!X83^3,0,0,0,0,'Calcs Men No Intervention'!BA115,'Calcs Men No Intervention'!BA115^2,'Calcs Men No Intervention'!BA115^3,1),Employment!$BG$11:$BQ$11)))</f>
        <v>0.60279463890047424</v>
      </c>
      <c r="Z11" s="67">
        <f>EXP(SUMPRODUCT(CHOOSE({1,2,3,4,5,6,7,8,9,10,11},'Calcs Men No Intervention'!Y83,'Calcs Men No Intervention'!Y83^2,'Calcs Men No Intervention'!Y83^3,0,0,0,0,'Calcs Men No Intervention'!BB115,'Calcs Men No Intervention'!BB115^2,'Calcs Men No Intervention'!BB115^3,1),Employment!$BG$11:$BQ$11))/(1+EXP(SUMPRODUCT(CHOOSE({1,2,3,4,5,6,7,8,9,10,11},'Calcs Men No Intervention'!Y83,'Calcs Men No Intervention'!Y83^2,'Calcs Men No Intervention'!Y83^3,0,0,0,0,'Calcs Men No Intervention'!BB115,'Calcs Men No Intervention'!BB115^2,'Calcs Men No Intervention'!BB115^3,1),Employment!$BG$11:$BQ$11)))</f>
        <v>0.55458576009260097</v>
      </c>
      <c r="AA11" s="67">
        <f>EXP(SUMPRODUCT(CHOOSE({1,2,3,4,5,6,7,8,9,10,11},'Calcs Men No Intervention'!Z83,'Calcs Men No Intervention'!Z83^2,'Calcs Men No Intervention'!Z83^3,0,0,0,0,'Calcs Men No Intervention'!BC115,'Calcs Men No Intervention'!BC115^2,'Calcs Men No Intervention'!BC115^3,1),Employment!$BG$11:$BQ$11))/(1+EXP(SUMPRODUCT(CHOOSE({1,2,3,4,5,6,7,8,9,10,11},'Calcs Men No Intervention'!Z83,'Calcs Men No Intervention'!Z83^2,'Calcs Men No Intervention'!Z83^3,0,0,0,0,'Calcs Men No Intervention'!BC115,'Calcs Men No Intervention'!BC115^2,'Calcs Men No Intervention'!BC115^3,1),Employment!$BG$11:$BQ$11)))</f>
        <v>0.50419679921293314</v>
      </c>
      <c r="AB11" s="67">
        <f>EXP(SUMPRODUCT(CHOOSE({1,2,3,4,5,6,7,8,9,10,11},'Calcs Men No Intervention'!AA83,'Calcs Men No Intervention'!AA83^2,'Calcs Men No Intervention'!AA83^3,0,0,0,0,'Calcs Men No Intervention'!BD115,'Calcs Men No Intervention'!BD115^2,'Calcs Men No Intervention'!BD115^3,1),Employment!$BG$11:$BQ$11))/(1+EXP(SUMPRODUCT(CHOOSE({1,2,3,4,5,6,7,8,9,10,11},'Calcs Men No Intervention'!AA83,'Calcs Men No Intervention'!AA83^2,'Calcs Men No Intervention'!AA83^3,0,0,0,0,'Calcs Men No Intervention'!BD115,'Calcs Men No Intervention'!BD115^2,'Calcs Men No Intervention'!BD115^3,1),Employment!$BG$11:$BQ$11)))</f>
        <v>0.4526926236322063</v>
      </c>
      <c r="BG11" s="172">
        <v>0.77863256999999997</v>
      </c>
      <c r="BH11" s="172">
        <v>-1.349709E-2</v>
      </c>
      <c r="BI11" s="172">
        <v>6.0779999999999997E-5</v>
      </c>
      <c r="BJ11" s="172">
        <v>4.0945258000000004</v>
      </c>
      <c r="BK11" s="172">
        <v>-0.34364845999999999</v>
      </c>
      <c r="BL11" s="172">
        <v>7.4166400000000004E-3</v>
      </c>
      <c r="BM11" s="218">
        <v>-4.8770000000000002E-5</v>
      </c>
      <c r="BN11" s="172">
        <v>0.58125444999999998</v>
      </c>
      <c r="BO11" s="172">
        <v>-1.5952129999999998E-2</v>
      </c>
      <c r="BP11" s="172">
        <v>1.3020999999999999E-4</v>
      </c>
      <c r="BQ11" s="172">
        <v>-17.17455</v>
      </c>
      <c r="BT11" s="1" t="s">
        <v>29</v>
      </c>
      <c r="BU11" s="1" t="s">
        <v>420</v>
      </c>
      <c r="BV11" s="1" t="s">
        <v>525</v>
      </c>
      <c r="BW11" s="1" t="s">
        <v>526</v>
      </c>
    </row>
    <row r="12" spans="2:75" x14ac:dyDescent="0.3">
      <c r="B12" s="1">
        <v>8</v>
      </c>
      <c r="C12" s="67"/>
      <c r="D12" s="67"/>
      <c r="E12" s="67"/>
      <c r="F12" s="67"/>
      <c r="G12" s="67"/>
      <c r="H12" s="67"/>
      <c r="I12" s="67"/>
      <c r="J12" s="67"/>
      <c r="K12" s="67">
        <f>EXP(SUMPRODUCT(CHOOSE({1,2,3,4,5,6,7,8,9,10,11},'Calcs Men No Intervention'!J84,'Calcs Men No Intervention'!J84^2,'Calcs Men No Intervention'!J84^3,0,0,0,0,'Calcs Men No Intervention'!AM116,'Calcs Men No Intervention'!AM116^2,'Calcs Men No Intervention'!AM116^3,1),Employment!$BG$11:$BQ$11))/(1+EXP(SUMPRODUCT(CHOOSE({1,2,3,4,5,6,7,8,9,10,11},'Calcs Men No Intervention'!J84,'Calcs Men No Intervention'!J84^2,'Calcs Men No Intervention'!J84^3,0,0,0,0,'Calcs Men No Intervention'!AM116,'Calcs Men No Intervention'!AM116^2,'Calcs Men No Intervention'!AM116^3,1),Employment!$BG$11:$BQ$11)))</f>
        <v>0.93043495449122293</v>
      </c>
      <c r="L12" s="67">
        <f>EXP(SUMPRODUCT(CHOOSE({1,2,3,4,5,6,7,8,9,10,11},'Calcs Men No Intervention'!K84,'Calcs Men No Intervention'!K84^2,'Calcs Men No Intervention'!K84^3,0,0,0,0,'Calcs Men No Intervention'!AN116,'Calcs Men No Intervention'!AN116^2,'Calcs Men No Intervention'!AN116^3,1),Employment!$BG$11:$BQ$11))/(1+EXP(SUMPRODUCT(CHOOSE({1,2,3,4,5,6,7,8,9,10,11},'Calcs Men No Intervention'!K84,'Calcs Men No Intervention'!K84^2,'Calcs Men No Intervention'!K84^3,0,0,0,0,'Calcs Men No Intervention'!AN116,'Calcs Men No Intervention'!AN116^2,'Calcs Men No Intervention'!AN116^3,1),Employment!$BG$11:$BQ$11)))</f>
        <v>0.9246570023272126</v>
      </c>
      <c r="M12" s="67">
        <f>EXP(SUMPRODUCT(CHOOSE({1,2,3,4,5,6,7,8,9,10,11},'Calcs Men No Intervention'!L84,'Calcs Men No Intervention'!L84^2,'Calcs Men No Intervention'!L84^3,0,0,0,0,'Calcs Men No Intervention'!AO116,'Calcs Men No Intervention'!AO116^2,'Calcs Men No Intervention'!AO116^3,1),Employment!$BG$11:$BQ$11))/(1+EXP(SUMPRODUCT(CHOOSE({1,2,3,4,5,6,7,8,9,10,11},'Calcs Men No Intervention'!L84,'Calcs Men No Intervention'!L84^2,'Calcs Men No Intervention'!L84^3,0,0,0,0,'Calcs Men No Intervention'!AO116,'Calcs Men No Intervention'!AO116^2,'Calcs Men No Intervention'!AO116^3,1),Employment!$BG$11:$BQ$11)))</f>
        <v>0.91768683516097171</v>
      </c>
      <c r="N12" s="67">
        <f>EXP(SUMPRODUCT(CHOOSE({1,2,3,4,5,6,7,8,9,10,11},'Calcs Men No Intervention'!M84,'Calcs Men No Intervention'!M84^2,'Calcs Men No Intervention'!M84^3,0,0,0,0,'Calcs Men No Intervention'!AP116,'Calcs Men No Intervention'!AP116^2,'Calcs Men No Intervention'!AP116^3,1),Employment!$BG$11:$BQ$11))/(1+EXP(SUMPRODUCT(CHOOSE({1,2,3,4,5,6,7,8,9,10,11},'Calcs Men No Intervention'!M84,'Calcs Men No Intervention'!M84^2,'Calcs Men No Intervention'!M84^3,0,0,0,0,'Calcs Men No Intervention'!AP116,'Calcs Men No Intervention'!AP116^2,'Calcs Men No Intervention'!AP116^3,1),Employment!$BG$11:$BQ$11)))</f>
        <v>0.90934115384417968</v>
      </c>
      <c r="O12" s="67">
        <f>EXP(SUMPRODUCT(CHOOSE({1,2,3,4,5,6,7,8,9,10,11},'Calcs Men No Intervention'!N84,'Calcs Men No Intervention'!N84^2,'Calcs Men No Intervention'!N84^3,0,0,0,0,'Calcs Men No Intervention'!AQ116,'Calcs Men No Intervention'!AQ116^2,'Calcs Men No Intervention'!AQ116^3,1),Employment!$BG$11:$BQ$11))/(1+EXP(SUMPRODUCT(CHOOSE({1,2,3,4,5,6,7,8,9,10,11},'Calcs Men No Intervention'!N84,'Calcs Men No Intervention'!N84^2,'Calcs Men No Intervention'!N84^3,0,0,0,0,'Calcs Men No Intervention'!AQ116,'Calcs Men No Intervention'!AQ116^2,'Calcs Men No Intervention'!AQ116^3,1),Employment!$BG$11:$BQ$11)))</f>
        <v>0.89940346884010014</v>
      </c>
      <c r="P12" s="67">
        <f>EXP(SUMPRODUCT(CHOOSE({1,2,3,4,5,6,7,8,9,10,11},'Calcs Men No Intervention'!O84,'Calcs Men No Intervention'!O84^2,'Calcs Men No Intervention'!O84^3,0,0,0,0,'Calcs Men No Intervention'!AR116,'Calcs Men No Intervention'!AR116^2,'Calcs Men No Intervention'!AR116^3,1),Employment!$BG$11:$BQ$11))/(1+EXP(SUMPRODUCT(CHOOSE({1,2,3,4,5,6,7,8,9,10,11},'Calcs Men No Intervention'!O84,'Calcs Men No Intervention'!O84^2,'Calcs Men No Intervention'!O84^3,0,0,0,0,'Calcs Men No Intervention'!AR116,'Calcs Men No Intervention'!AR116^2,'Calcs Men No Intervention'!AR116^3,1),Employment!$BG$11:$BQ$11)))</f>
        <v>0.88762258270092609</v>
      </c>
      <c r="Q12" s="67">
        <f>EXP(SUMPRODUCT(CHOOSE({1,2,3,4,5,6,7,8,9,10,11},'Calcs Men No Intervention'!P84,'Calcs Men No Intervention'!P84^2,'Calcs Men No Intervention'!P84^3,0,0,0,0,'Calcs Men No Intervention'!AS116,'Calcs Men No Intervention'!AS116^2,'Calcs Men No Intervention'!AS116^3,1),Employment!$BG$11:$BQ$11))/(1+EXP(SUMPRODUCT(CHOOSE({1,2,3,4,5,6,7,8,9,10,11},'Calcs Men No Intervention'!P84,'Calcs Men No Intervention'!P84^2,'Calcs Men No Intervention'!P84^3,0,0,0,0,'Calcs Men No Intervention'!AS116,'Calcs Men No Intervention'!AS116^2,'Calcs Men No Intervention'!AS116^3,1),Employment!$BG$11:$BQ$11)))</f>
        <v>0.87371278418671816</v>
      </c>
      <c r="R12" s="67">
        <f>EXP(SUMPRODUCT(CHOOSE({1,2,3,4,5,6,7,8,9,10,11},'Calcs Men No Intervention'!Q84,'Calcs Men No Intervention'!Q84^2,'Calcs Men No Intervention'!Q84^3,0,0,0,0,'Calcs Men No Intervention'!AT116,'Calcs Men No Intervention'!AT116^2,'Calcs Men No Intervention'!AT116^3,1),Employment!$BG$11:$BQ$11))/(1+EXP(SUMPRODUCT(CHOOSE({1,2,3,4,5,6,7,8,9,10,11},'Calcs Men No Intervention'!Q84,'Calcs Men No Intervention'!Q84^2,'Calcs Men No Intervention'!Q84^3,0,0,0,0,'Calcs Men No Intervention'!AT116,'Calcs Men No Intervention'!AT116^2,'Calcs Men No Intervention'!AT116^3,1),Employment!$BG$11:$BQ$11)))</f>
        <v>0.85735692914066108</v>
      </c>
      <c r="S12" s="67">
        <f>EXP(SUMPRODUCT(CHOOSE({1,2,3,4,5,6,7,8,9,10,11},'Calcs Men No Intervention'!R84,'Calcs Men No Intervention'!R84^2,'Calcs Men No Intervention'!R84^3,0,0,0,0,'Calcs Men No Intervention'!AU116,'Calcs Men No Intervention'!AU116^2,'Calcs Men No Intervention'!AU116^3,1),Employment!$BG$11:$BQ$11))/(1+EXP(SUMPRODUCT(CHOOSE({1,2,3,4,5,6,7,8,9,10,11},'Calcs Men No Intervention'!R84,'Calcs Men No Intervention'!R84^2,'Calcs Men No Intervention'!R84^3,0,0,0,0,'Calcs Men No Intervention'!AU116,'Calcs Men No Intervention'!AU116^2,'Calcs Men No Intervention'!AU116^3,1),Employment!$BG$11:$BQ$11)))</f>
        <v>0.83821393078246598</v>
      </c>
      <c r="T12" s="67">
        <f>EXP(SUMPRODUCT(CHOOSE({1,2,3,4,5,6,7,8,9,10,11},'Calcs Men No Intervention'!S84,'Calcs Men No Intervention'!S84^2,'Calcs Men No Intervention'!S84^3,0,0,0,0,'Calcs Men No Intervention'!AV116,'Calcs Men No Intervention'!AV116^2,'Calcs Men No Intervention'!AV116^3,1),Employment!$BG$11:$BQ$11))/(1+EXP(SUMPRODUCT(CHOOSE({1,2,3,4,5,6,7,8,9,10,11},'Calcs Men No Intervention'!S84,'Calcs Men No Intervention'!S84^2,'Calcs Men No Intervention'!S84^3,0,0,0,0,'Calcs Men No Intervention'!AV116,'Calcs Men No Intervention'!AV116^2,'Calcs Men No Intervention'!AV116^3,1),Employment!$BG$11:$BQ$11)))</f>
        <v>0.81593246613796433</v>
      </c>
      <c r="U12" s="67">
        <f>EXP(SUMPRODUCT(CHOOSE({1,2,3,4,5,6,7,8,9,10,11},'Calcs Men No Intervention'!T84,'Calcs Men No Intervention'!T84^2,'Calcs Men No Intervention'!T84^3,0,0,0,0,'Calcs Men No Intervention'!AW116,'Calcs Men No Intervention'!AW116^2,'Calcs Men No Intervention'!AW116^3,1),Employment!$BG$11:$BQ$11))/(1+EXP(SUMPRODUCT(CHOOSE({1,2,3,4,5,6,7,8,9,10,11},'Calcs Men No Intervention'!T84,'Calcs Men No Intervention'!T84^2,'Calcs Men No Intervention'!T84^3,0,0,0,0,'Calcs Men No Intervention'!AW116,'Calcs Men No Intervention'!AW116^2,'Calcs Men No Intervention'!AW116^3,1),Employment!$BG$11:$BQ$11)))</f>
        <v>0.79017276686678795</v>
      </c>
      <c r="V12" s="67">
        <f>EXP(SUMPRODUCT(CHOOSE({1,2,3,4,5,6,7,8,9,10,11},'Calcs Men No Intervention'!U84,'Calcs Men No Intervention'!U84^2,'Calcs Men No Intervention'!U84^3,0,0,0,0,'Calcs Men No Intervention'!AX116,'Calcs Men No Intervention'!AX116^2,'Calcs Men No Intervention'!AX116^3,1),Employment!$BG$11:$BQ$11))/(1+EXP(SUMPRODUCT(CHOOSE({1,2,3,4,5,6,7,8,9,10,11},'Calcs Men No Intervention'!U84,'Calcs Men No Intervention'!U84^2,'Calcs Men No Intervention'!U84^3,0,0,0,0,'Calcs Men No Intervention'!AX116,'Calcs Men No Intervention'!AX116^2,'Calcs Men No Intervention'!AX116^3,1),Employment!$BG$11:$BQ$11)))</f>
        <v>0.76063795840946657</v>
      </c>
      <c r="W12" s="67">
        <f>EXP(SUMPRODUCT(CHOOSE({1,2,3,4,5,6,7,8,9,10,11},'Calcs Men No Intervention'!V84,'Calcs Men No Intervention'!V84^2,'Calcs Men No Intervention'!V84^3,0,0,0,0,'Calcs Men No Intervention'!AY116,'Calcs Men No Intervention'!AY116^2,'Calcs Men No Intervention'!AY116^3,1),Employment!$BG$11:$BQ$11))/(1+EXP(SUMPRODUCT(CHOOSE({1,2,3,4,5,6,7,8,9,10,11},'Calcs Men No Intervention'!V84,'Calcs Men No Intervention'!V84^2,'Calcs Men No Intervention'!V84^3,0,0,0,0,'Calcs Men No Intervention'!AY116,'Calcs Men No Intervention'!AY116^2,'Calcs Men No Intervention'!AY116^3,1),Employment!$BG$11:$BQ$11)))</f>
        <v>0.72711523922530508</v>
      </c>
      <c r="X12" s="67">
        <f>EXP(SUMPRODUCT(CHOOSE({1,2,3,4,5,6,7,8,9,10,11},'Calcs Men No Intervention'!W84,'Calcs Men No Intervention'!W84^2,'Calcs Men No Intervention'!W84^3,0,0,0,0,'Calcs Men No Intervention'!AZ116,'Calcs Men No Intervention'!AZ116^2,'Calcs Men No Intervention'!AZ116^3,1),Employment!$BG$11:$BQ$11))/(1+EXP(SUMPRODUCT(CHOOSE({1,2,3,4,5,6,7,8,9,10,11},'Calcs Men No Intervention'!W84,'Calcs Men No Intervention'!W84^2,'Calcs Men No Intervention'!W84^3,0,0,0,0,'Calcs Men No Intervention'!AZ116,'Calcs Men No Intervention'!AZ116^2,'Calcs Men No Intervention'!AZ116^3,1),Employment!$BG$11:$BQ$11)))</f>
        <v>0.68952499247689736</v>
      </c>
      <c r="Y12" s="67">
        <f>EXP(SUMPRODUCT(CHOOSE({1,2,3,4,5,6,7,8,9,10,11},'Calcs Men No Intervention'!X84,'Calcs Men No Intervention'!X84^2,'Calcs Men No Intervention'!X84^3,0,0,0,0,'Calcs Men No Intervention'!BA116,'Calcs Men No Intervention'!BA116^2,'Calcs Men No Intervention'!BA116^3,1),Employment!$BG$11:$BQ$11))/(1+EXP(SUMPRODUCT(CHOOSE({1,2,3,4,5,6,7,8,9,10,11},'Calcs Men No Intervention'!X84,'Calcs Men No Intervention'!X84^2,'Calcs Men No Intervention'!X84^3,0,0,0,0,'Calcs Men No Intervention'!BA116,'Calcs Men No Intervention'!BA116^2,'Calcs Men No Intervention'!BA116^3,1),Employment!$BG$11:$BQ$11)))</f>
        <v>0.64797268395535412</v>
      </c>
      <c r="Z12" s="67">
        <f>EXP(SUMPRODUCT(CHOOSE({1,2,3,4,5,6,7,8,9,10,11},'Calcs Men No Intervention'!Y84,'Calcs Men No Intervention'!Y84^2,'Calcs Men No Intervention'!Y84^3,0,0,0,0,'Calcs Men No Intervention'!BB116,'Calcs Men No Intervention'!BB116^2,'Calcs Men No Intervention'!BB116^3,1),Employment!$BG$11:$BQ$11))/(1+EXP(SUMPRODUCT(CHOOSE({1,2,3,4,5,6,7,8,9,10,11},'Calcs Men No Intervention'!Y84,'Calcs Men No Intervention'!Y84^2,'Calcs Men No Intervention'!Y84^3,0,0,0,0,'Calcs Men No Intervention'!BB116,'Calcs Men No Intervention'!BB116^2,'Calcs Men No Intervention'!BB116^3,1),Employment!$BG$11:$BQ$11)))</f>
        <v>0.60279463890047424</v>
      </c>
      <c r="AA12" s="67">
        <f>EXP(SUMPRODUCT(CHOOSE({1,2,3,4,5,6,7,8,9,10,11},'Calcs Men No Intervention'!Z84,'Calcs Men No Intervention'!Z84^2,'Calcs Men No Intervention'!Z84^3,0,0,0,0,'Calcs Men No Intervention'!BC116,'Calcs Men No Intervention'!BC116^2,'Calcs Men No Intervention'!BC116^3,1),Employment!$BG$11:$BQ$11))/(1+EXP(SUMPRODUCT(CHOOSE({1,2,3,4,5,6,7,8,9,10,11},'Calcs Men No Intervention'!Z84,'Calcs Men No Intervention'!Z84^2,'Calcs Men No Intervention'!Z84^3,0,0,0,0,'Calcs Men No Intervention'!BC116,'Calcs Men No Intervention'!BC116^2,'Calcs Men No Intervention'!BC116^3,1),Employment!$BG$11:$BQ$11)))</f>
        <v>0.55458576009260097</v>
      </c>
      <c r="AB12" s="67">
        <f>EXP(SUMPRODUCT(CHOOSE({1,2,3,4,5,6,7,8,9,10,11},'Calcs Men No Intervention'!AA84,'Calcs Men No Intervention'!AA84^2,'Calcs Men No Intervention'!AA84^3,0,0,0,0,'Calcs Men No Intervention'!BD116,'Calcs Men No Intervention'!BD116^2,'Calcs Men No Intervention'!BD116^3,1),Employment!$BG$11:$BQ$11))/(1+EXP(SUMPRODUCT(CHOOSE({1,2,3,4,5,6,7,8,9,10,11},'Calcs Men No Intervention'!AA84,'Calcs Men No Intervention'!AA84^2,'Calcs Men No Intervention'!AA84^3,0,0,0,0,'Calcs Men No Intervention'!BD116,'Calcs Men No Intervention'!BD116^2,'Calcs Men No Intervention'!BD116^3,1),Employment!$BG$11:$BQ$11)))</f>
        <v>0.50419679921293314</v>
      </c>
      <c r="BT12">
        <v>40</v>
      </c>
      <c r="BU12">
        <v>35</v>
      </c>
      <c r="BV12">
        <f>EXP(SUMPRODUCT(CHOOSE({1,2,3,4,5,6,7,8,9,10,11},$BT12,$BT12^2,BT12^3,0,0,0,0,$BU12,$BU12^2,$BU12^3,1),Employment!$BG$11:$BQ$11))/(1+EXP(SUMPRODUCT(CHOOSE({1,2,3,4,5,6,7,8,9,10,11},$BT12,$BT12^2,BT12^3,0,0,0,0,$BU12,$BU12^2,$BU12^3,1),Employment!$BG$11:$BQ$11)))</f>
        <v>0.93404975108243649</v>
      </c>
      <c r="BW12">
        <f>EXP(SUMPRODUCT(CHOOSE({1,2,3,4,5,6,7,8,9,10,11},$BT12,$BT12^2,BT12^3,1,$BT12,$BT12^2,BT12^3,$BU12,$BU12^2,$BU12^3,1),Employment!$BG$11:$BQ$11))/(1+EXP(SUMPRODUCT(CHOOSE({1,2,3,4,5,6,7,8,9,10,11},$BT12,$BT12^2,BT12^3,1,$BT12,$BT12^2,BT12^3,$BU12,$BU12^2,$BU12^3,1),Employment!$BG$11:$BQ$11)))</f>
        <v>0.85126540143221208</v>
      </c>
    </row>
    <row r="13" spans="2:75" x14ac:dyDescent="0.3">
      <c r="B13" s="1">
        <v>9</v>
      </c>
      <c r="C13" s="67"/>
      <c r="D13" s="67"/>
      <c r="E13" s="67"/>
      <c r="F13" s="67"/>
      <c r="G13" s="67"/>
      <c r="H13" s="67"/>
      <c r="I13" s="67"/>
      <c r="J13" s="67"/>
      <c r="K13" s="67"/>
      <c r="L13" s="67">
        <f>EXP(SUMPRODUCT(CHOOSE({1,2,3,4,5,6,7,8,9,10,11},'Calcs Men No Intervention'!K85,'Calcs Men No Intervention'!K85^2,'Calcs Men No Intervention'!K85^3,0,0,0,0,'Calcs Men No Intervention'!AN117,'Calcs Men No Intervention'!AN117^2,'Calcs Men No Intervention'!AN117^3,1),Employment!$BG$11:$BQ$11))/(1+EXP(SUMPRODUCT(CHOOSE({1,2,3,4,5,6,7,8,9,10,11},'Calcs Men No Intervention'!K85,'Calcs Men No Intervention'!K85^2,'Calcs Men No Intervention'!K85^3,0,0,0,0,'Calcs Men No Intervention'!AN117,'Calcs Men No Intervention'!AN117^2,'Calcs Men No Intervention'!AN117^3,1),Employment!$BG$11:$BQ$11)))</f>
        <v>0.93043495449122293</v>
      </c>
      <c r="M13" s="67">
        <f>EXP(SUMPRODUCT(CHOOSE({1,2,3,4,5,6,7,8,9,10,11},'Calcs Men No Intervention'!L85,'Calcs Men No Intervention'!L85^2,'Calcs Men No Intervention'!L85^3,0,0,0,0,'Calcs Men No Intervention'!AO117,'Calcs Men No Intervention'!AO117^2,'Calcs Men No Intervention'!AO117^3,1),Employment!$BG$11:$BQ$11))/(1+EXP(SUMPRODUCT(CHOOSE({1,2,3,4,5,6,7,8,9,10,11},'Calcs Men No Intervention'!L85,'Calcs Men No Intervention'!L85^2,'Calcs Men No Intervention'!L85^3,0,0,0,0,'Calcs Men No Intervention'!AO117,'Calcs Men No Intervention'!AO117^2,'Calcs Men No Intervention'!AO117^3,1),Employment!$BG$11:$BQ$11)))</f>
        <v>0.9246570023272126</v>
      </c>
      <c r="N13" s="67">
        <f>EXP(SUMPRODUCT(CHOOSE({1,2,3,4,5,6,7,8,9,10,11},'Calcs Men No Intervention'!M85,'Calcs Men No Intervention'!M85^2,'Calcs Men No Intervention'!M85^3,0,0,0,0,'Calcs Men No Intervention'!AP117,'Calcs Men No Intervention'!AP117^2,'Calcs Men No Intervention'!AP117^3,1),Employment!$BG$11:$BQ$11))/(1+EXP(SUMPRODUCT(CHOOSE({1,2,3,4,5,6,7,8,9,10,11},'Calcs Men No Intervention'!M85,'Calcs Men No Intervention'!M85^2,'Calcs Men No Intervention'!M85^3,0,0,0,0,'Calcs Men No Intervention'!AP117,'Calcs Men No Intervention'!AP117^2,'Calcs Men No Intervention'!AP117^3,1),Employment!$BG$11:$BQ$11)))</f>
        <v>0.91768683516097171</v>
      </c>
      <c r="O13" s="67">
        <f>EXP(SUMPRODUCT(CHOOSE({1,2,3,4,5,6,7,8,9,10,11},'Calcs Men No Intervention'!N85,'Calcs Men No Intervention'!N85^2,'Calcs Men No Intervention'!N85^3,0,0,0,0,'Calcs Men No Intervention'!AQ117,'Calcs Men No Intervention'!AQ117^2,'Calcs Men No Intervention'!AQ117^3,1),Employment!$BG$11:$BQ$11))/(1+EXP(SUMPRODUCT(CHOOSE({1,2,3,4,5,6,7,8,9,10,11},'Calcs Men No Intervention'!N85,'Calcs Men No Intervention'!N85^2,'Calcs Men No Intervention'!N85^3,0,0,0,0,'Calcs Men No Intervention'!AQ117,'Calcs Men No Intervention'!AQ117^2,'Calcs Men No Intervention'!AQ117^3,1),Employment!$BG$11:$BQ$11)))</f>
        <v>0.90934115384417968</v>
      </c>
      <c r="P13" s="67">
        <f>EXP(SUMPRODUCT(CHOOSE({1,2,3,4,5,6,7,8,9,10,11},'Calcs Men No Intervention'!O85,'Calcs Men No Intervention'!O85^2,'Calcs Men No Intervention'!O85^3,0,0,0,0,'Calcs Men No Intervention'!AR117,'Calcs Men No Intervention'!AR117^2,'Calcs Men No Intervention'!AR117^3,1),Employment!$BG$11:$BQ$11))/(1+EXP(SUMPRODUCT(CHOOSE({1,2,3,4,5,6,7,8,9,10,11},'Calcs Men No Intervention'!O85,'Calcs Men No Intervention'!O85^2,'Calcs Men No Intervention'!O85^3,0,0,0,0,'Calcs Men No Intervention'!AR117,'Calcs Men No Intervention'!AR117^2,'Calcs Men No Intervention'!AR117^3,1),Employment!$BG$11:$BQ$11)))</f>
        <v>0.89940346884010014</v>
      </c>
      <c r="Q13" s="67">
        <f>EXP(SUMPRODUCT(CHOOSE({1,2,3,4,5,6,7,8,9,10,11},'Calcs Men No Intervention'!P85,'Calcs Men No Intervention'!P85^2,'Calcs Men No Intervention'!P85^3,0,0,0,0,'Calcs Men No Intervention'!AS117,'Calcs Men No Intervention'!AS117^2,'Calcs Men No Intervention'!AS117^3,1),Employment!$BG$11:$BQ$11))/(1+EXP(SUMPRODUCT(CHOOSE({1,2,3,4,5,6,7,8,9,10,11},'Calcs Men No Intervention'!P85,'Calcs Men No Intervention'!P85^2,'Calcs Men No Intervention'!P85^3,0,0,0,0,'Calcs Men No Intervention'!AS117,'Calcs Men No Intervention'!AS117^2,'Calcs Men No Intervention'!AS117^3,1),Employment!$BG$11:$BQ$11)))</f>
        <v>0.88762258270092609</v>
      </c>
      <c r="R13" s="67">
        <f>EXP(SUMPRODUCT(CHOOSE({1,2,3,4,5,6,7,8,9,10,11},'Calcs Men No Intervention'!Q85,'Calcs Men No Intervention'!Q85^2,'Calcs Men No Intervention'!Q85^3,0,0,0,0,'Calcs Men No Intervention'!AT117,'Calcs Men No Intervention'!AT117^2,'Calcs Men No Intervention'!AT117^3,1),Employment!$BG$11:$BQ$11))/(1+EXP(SUMPRODUCT(CHOOSE({1,2,3,4,5,6,7,8,9,10,11},'Calcs Men No Intervention'!Q85,'Calcs Men No Intervention'!Q85^2,'Calcs Men No Intervention'!Q85^3,0,0,0,0,'Calcs Men No Intervention'!AT117,'Calcs Men No Intervention'!AT117^2,'Calcs Men No Intervention'!AT117^3,1),Employment!$BG$11:$BQ$11)))</f>
        <v>0.87371278418671816</v>
      </c>
      <c r="S13" s="67">
        <f>EXP(SUMPRODUCT(CHOOSE({1,2,3,4,5,6,7,8,9,10,11},'Calcs Men No Intervention'!R85,'Calcs Men No Intervention'!R85^2,'Calcs Men No Intervention'!R85^3,0,0,0,0,'Calcs Men No Intervention'!AU117,'Calcs Men No Intervention'!AU117^2,'Calcs Men No Intervention'!AU117^3,1),Employment!$BG$11:$BQ$11))/(1+EXP(SUMPRODUCT(CHOOSE({1,2,3,4,5,6,7,8,9,10,11},'Calcs Men No Intervention'!R85,'Calcs Men No Intervention'!R85^2,'Calcs Men No Intervention'!R85^3,0,0,0,0,'Calcs Men No Intervention'!AU117,'Calcs Men No Intervention'!AU117^2,'Calcs Men No Intervention'!AU117^3,1),Employment!$BG$11:$BQ$11)))</f>
        <v>0.85735692914066108</v>
      </c>
      <c r="T13" s="67">
        <f>EXP(SUMPRODUCT(CHOOSE({1,2,3,4,5,6,7,8,9,10,11},'Calcs Men No Intervention'!S85,'Calcs Men No Intervention'!S85^2,'Calcs Men No Intervention'!S85^3,0,0,0,0,'Calcs Men No Intervention'!AV117,'Calcs Men No Intervention'!AV117^2,'Calcs Men No Intervention'!AV117^3,1),Employment!$BG$11:$BQ$11))/(1+EXP(SUMPRODUCT(CHOOSE({1,2,3,4,5,6,7,8,9,10,11},'Calcs Men No Intervention'!S85,'Calcs Men No Intervention'!S85^2,'Calcs Men No Intervention'!S85^3,0,0,0,0,'Calcs Men No Intervention'!AV117,'Calcs Men No Intervention'!AV117^2,'Calcs Men No Intervention'!AV117^3,1),Employment!$BG$11:$BQ$11)))</f>
        <v>0.83821393078246598</v>
      </c>
      <c r="U13" s="67">
        <f>EXP(SUMPRODUCT(CHOOSE({1,2,3,4,5,6,7,8,9,10,11},'Calcs Men No Intervention'!T85,'Calcs Men No Intervention'!T85^2,'Calcs Men No Intervention'!T85^3,0,0,0,0,'Calcs Men No Intervention'!AW117,'Calcs Men No Intervention'!AW117^2,'Calcs Men No Intervention'!AW117^3,1),Employment!$BG$11:$BQ$11))/(1+EXP(SUMPRODUCT(CHOOSE({1,2,3,4,5,6,7,8,9,10,11},'Calcs Men No Intervention'!T85,'Calcs Men No Intervention'!T85^2,'Calcs Men No Intervention'!T85^3,0,0,0,0,'Calcs Men No Intervention'!AW117,'Calcs Men No Intervention'!AW117^2,'Calcs Men No Intervention'!AW117^3,1),Employment!$BG$11:$BQ$11)))</f>
        <v>0.81593246613796433</v>
      </c>
      <c r="V13" s="67">
        <f>EXP(SUMPRODUCT(CHOOSE({1,2,3,4,5,6,7,8,9,10,11},'Calcs Men No Intervention'!U85,'Calcs Men No Intervention'!U85^2,'Calcs Men No Intervention'!U85^3,0,0,0,0,'Calcs Men No Intervention'!AX117,'Calcs Men No Intervention'!AX117^2,'Calcs Men No Intervention'!AX117^3,1),Employment!$BG$11:$BQ$11))/(1+EXP(SUMPRODUCT(CHOOSE({1,2,3,4,5,6,7,8,9,10,11},'Calcs Men No Intervention'!U85,'Calcs Men No Intervention'!U85^2,'Calcs Men No Intervention'!U85^3,0,0,0,0,'Calcs Men No Intervention'!AX117,'Calcs Men No Intervention'!AX117^2,'Calcs Men No Intervention'!AX117^3,1),Employment!$BG$11:$BQ$11)))</f>
        <v>0.79017276686678795</v>
      </c>
      <c r="W13" s="67">
        <f>EXP(SUMPRODUCT(CHOOSE({1,2,3,4,5,6,7,8,9,10,11},'Calcs Men No Intervention'!V85,'Calcs Men No Intervention'!V85^2,'Calcs Men No Intervention'!V85^3,0,0,0,0,'Calcs Men No Intervention'!AY117,'Calcs Men No Intervention'!AY117^2,'Calcs Men No Intervention'!AY117^3,1),Employment!$BG$11:$BQ$11))/(1+EXP(SUMPRODUCT(CHOOSE({1,2,3,4,5,6,7,8,9,10,11},'Calcs Men No Intervention'!V85,'Calcs Men No Intervention'!V85^2,'Calcs Men No Intervention'!V85^3,0,0,0,0,'Calcs Men No Intervention'!AY117,'Calcs Men No Intervention'!AY117^2,'Calcs Men No Intervention'!AY117^3,1),Employment!$BG$11:$BQ$11)))</f>
        <v>0.76063795840946657</v>
      </c>
      <c r="X13" s="67">
        <f>EXP(SUMPRODUCT(CHOOSE({1,2,3,4,5,6,7,8,9,10,11},'Calcs Men No Intervention'!W85,'Calcs Men No Intervention'!W85^2,'Calcs Men No Intervention'!W85^3,0,0,0,0,'Calcs Men No Intervention'!AZ117,'Calcs Men No Intervention'!AZ117^2,'Calcs Men No Intervention'!AZ117^3,1),Employment!$BG$11:$BQ$11))/(1+EXP(SUMPRODUCT(CHOOSE({1,2,3,4,5,6,7,8,9,10,11},'Calcs Men No Intervention'!W85,'Calcs Men No Intervention'!W85^2,'Calcs Men No Intervention'!W85^3,0,0,0,0,'Calcs Men No Intervention'!AZ117,'Calcs Men No Intervention'!AZ117^2,'Calcs Men No Intervention'!AZ117^3,1),Employment!$BG$11:$BQ$11)))</f>
        <v>0.72711523922530508</v>
      </c>
      <c r="Y13" s="67">
        <f>EXP(SUMPRODUCT(CHOOSE({1,2,3,4,5,6,7,8,9,10,11},'Calcs Men No Intervention'!X85,'Calcs Men No Intervention'!X85^2,'Calcs Men No Intervention'!X85^3,0,0,0,0,'Calcs Men No Intervention'!BA117,'Calcs Men No Intervention'!BA117^2,'Calcs Men No Intervention'!BA117^3,1),Employment!$BG$11:$BQ$11))/(1+EXP(SUMPRODUCT(CHOOSE({1,2,3,4,5,6,7,8,9,10,11},'Calcs Men No Intervention'!X85,'Calcs Men No Intervention'!X85^2,'Calcs Men No Intervention'!X85^3,0,0,0,0,'Calcs Men No Intervention'!BA117,'Calcs Men No Intervention'!BA117^2,'Calcs Men No Intervention'!BA117^3,1),Employment!$BG$11:$BQ$11)))</f>
        <v>0.68952499247689736</v>
      </c>
      <c r="Z13" s="67">
        <f>EXP(SUMPRODUCT(CHOOSE({1,2,3,4,5,6,7,8,9,10,11},'Calcs Men No Intervention'!Y85,'Calcs Men No Intervention'!Y85^2,'Calcs Men No Intervention'!Y85^3,0,0,0,0,'Calcs Men No Intervention'!BB117,'Calcs Men No Intervention'!BB117^2,'Calcs Men No Intervention'!BB117^3,1),Employment!$BG$11:$BQ$11))/(1+EXP(SUMPRODUCT(CHOOSE({1,2,3,4,5,6,7,8,9,10,11},'Calcs Men No Intervention'!Y85,'Calcs Men No Intervention'!Y85^2,'Calcs Men No Intervention'!Y85^3,0,0,0,0,'Calcs Men No Intervention'!BB117,'Calcs Men No Intervention'!BB117^2,'Calcs Men No Intervention'!BB117^3,1),Employment!$BG$11:$BQ$11)))</f>
        <v>0.64797268395535412</v>
      </c>
      <c r="AA13" s="67">
        <f>EXP(SUMPRODUCT(CHOOSE({1,2,3,4,5,6,7,8,9,10,11},'Calcs Men No Intervention'!Z85,'Calcs Men No Intervention'!Z85^2,'Calcs Men No Intervention'!Z85^3,0,0,0,0,'Calcs Men No Intervention'!BC117,'Calcs Men No Intervention'!BC117^2,'Calcs Men No Intervention'!BC117^3,1),Employment!$BG$11:$BQ$11))/(1+EXP(SUMPRODUCT(CHOOSE({1,2,3,4,5,6,7,8,9,10,11},'Calcs Men No Intervention'!Z85,'Calcs Men No Intervention'!Z85^2,'Calcs Men No Intervention'!Z85^3,0,0,0,0,'Calcs Men No Intervention'!BC117,'Calcs Men No Intervention'!BC117^2,'Calcs Men No Intervention'!BC117^3,1),Employment!$BG$11:$BQ$11)))</f>
        <v>0.60279463890047424</v>
      </c>
      <c r="AB13" s="67">
        <f>EXP(SUMPRODUCT(CHOOSE({1,2,3,4,5,6,7,8,9,10,11},'Calcs Men No Intervention'!AA85,'Calcs Men No Intervention'!AA85^2,'Calcs Men No Intervention'!AA85^3,0,0,0,0,'Calcs Men No Intervention'!BD117,'Calcs Men No Intervention'!BD117^2,'Calcs Men No Intervention'!BD117^3,1),Employment!$BG$11:$BQ$11))/(1+EXP(SUMPRODUCT(CHOOSE({1,2,3,4,5,6,7,8,9,10,11},'Calcs Men No Intervention'!AA85,'Calcs Men No Intervention'!AA85^2,'Calcs Men No Intervention'!AA85^3,0,0,0,0,'Calcs Men No Intervention'!BD117,'Calcs Men No Intervention'!BD117^2,'Calcs Men No Intervention'!BD117^3,1),Employment!$BG$11:$BQ$11)))</f>
        <v>0.55458576009260097</v>
      </c>
      <c r="BG13" s="26"/>
      <c r="BH13" s="26"/>
      <c r="BI13" s="26"/>
      <c r="BJ13" s="26"/>
      <c r="BK13" s="26"/>
      <c r="BL13" s="198"/>
      <c r="BM13" s="26"/>
      <c r="BN13" s="26"/>
      <c r="BO13" s="26"/>
      <c r="BP13" s="26"/>
      <c r="BQ13" s="26"/>
      <c r="BR13" s="26"/>
      <c r="BS13" s="26"/>
      <c r="BT13" s="26">
        <f>BT12+1</f>
        <v>41</v>
      </c>
      <c r="BU13" s="278">
        <v>35</v>
      </c>
      <c r="BV13" s="278">
        <f>EXP(SUMPRODUCT(CHOOSE({1,2,3,4,5,6,7,8,9,10,11},$BT13,$BT13^2,BT13^3,0,0,0,0,$BU13,$BU13^2,$BU13^3,1),Employment!$BG$11:$BQ$11))/(1+EXP(SUMPRODUCT(CHOOSE({1,2,3,4,5,6,7,8,9,10,11},$BT13,$BT13^2,BT13^3,0,0,0,0,$BU13,$BU13^2,$BU13^3,1),Employment!$BG$11:$BQ$11)))</f>
        <v>0.93308640898473516</v>
      </c>
      <c r="BW13" s="278">
        <f>EXP(SUMPRODUCT(CHOOSE({1,2,3,4,5,6,7,8,9,10,11},$BT13,$BT13^2,BT13^3,1,$BT13,$BT13^2,BT13^3,$BU13,$BU13^2,$BU13^3,1),Employment!$BG$11:$BQ$11))/(1+EXP(SUMPRODUCT(CHOOSE({1,2,3,4,5,6,7,8,9,10,11},$BT13,$BT13^2,BT13^3,1,$BT13,$BT13^2,BT13^3,$BU13,$BU13^2,$BU13^3,1),Employment!$BG$11:$BQ$11)))</f>
        <v>0.85146393072165449</v>
      </c>
    </row>
    <row r="14" spans="2:75" x14ac:dyDescent="0.3">
      <c r="B14" s="1">
        <v>10</v>
      </c>
      <c r="C14" s="67"/>
      <c r="D14" s="67"/>
      <c r="E14" s="67"/>
      <c r="F14" s="67"/>
      <c r="G14" s="67"/>
      <c r="H14" s="67"/>
      <c r="I14" s="67"/>
      <c r="J14" s="67"/>
      <c r="K14" s="67"/>
      <c r="L14" s="67"/>
      <c r="M14" s="67">
        <f>EXP(SUMPRODUCT(CHOOSE({1,2,3,4,5,6,7,8,9,10,11},'Calcs Men No Intervention'!L86,'Calcs Men No Intervention'!L86^2,'Calcs Men No Intervention'!L86^3,0,0,0,0,'Calcs Men No Intervention'!AO118,'Calcs Men No Intervention'!AO118^2,'Calcs Men No Intervention'!AO118^3,1),Employment!$BG$11:$BQ$11))/(1+EXP(SUMPRODUCT(CHOOSE({1,2,3,4,5,6,7,8,9,10,11},'Calcs Men No Intervention'!L86,'Calcs Men No Intervention'!L86^2,'Calcs Men No Intervention'!L86^3,0,0,0,0,'Calcs Men No Intervention'!AO118,'Calcs Men No Intervention'!AO118^2,'Calcs Men No Intervention'!AO118^3,1),Employment!$BG$11:$BQ$11)))</f>
        <v>0.93043495449122293</v>
      </c>
      <c r="N14" s="67">
        <f>EXP(SUMPRODUCT(CHOOSE({1,2,3,4,5,6,7,8,9,10,11},'Calcs Men No Intervention'!M86,'Calcs Men No Intervention'!M86^2,'Calcs Men No Intervention'!M86^3,0,0,0,0,'Calcs Men No Intervention'!AP118,'Calcs Men No Intervention'!AP118^2,'Calcs Men No Intervention'!AP118^3,1),Employment!$BG$11:$BQ$11))/(1+EXP(SUMPRODUCT(CHOOSE({1,2,3,4,5,6,7,8,9,10,11},'Calcs Men No Intervention'!M86,'Calcs Men No Intervention'!M86^2,'Calcs Men No Intervention'!M86^3,0,0,0,0,'Calcs Men No Intervention'!AP118,'Calcs Men No Intervention'!AP118^2,'Calcs Men No Intervention'!AP118^3,1),Employment!$BG$11:$BQ$11)))</f>
        <v>0.9246570023272126</v>
      </c>
      <c r="O14" s="67">
        <f>EXP(SUMPRODUCT(CHOOSE({1,2,3,4,5,6,7,8,9,10,11},'Calcs Men No Intervention'!N86,'Calcs Men No Intervention'!N86^2,'Calcs Men No Intervention'!N86^3,0,0,0,0,'Calcs Men No Intervention'!AQ118,'Calcs Men No Intervention'!AQ118^2,'Calcs Men No Intervention'!AQ118^3,1),Employment!$BG$11:$BQ$11))/(1+EXP(SUMPRODUCT(CHOOSE({1,2,3,4,5,6,7,8,9,10,11},'Calcs Men No Intervention'!N86,'Calcs Men No Intervention'!N86^2,'Calcs Men No Intervention'!N86^3,0,0,0,0,'Calcs Men No Intervention'!AQ118,'Calcs Men No Intervention'!AQ118^2,'Calcs Men No Intervention'!AQ118^3,1),Employment!$BG$11:$BQ$11)))</f>
        <v>0.91768683516097171</v>
      </c>
      <c r="P14" s="67">
        <f>EXP(SUMPRODUCT(CHOOSE({1,2,3,4,5,6,7,8,9,10,11},'Calcs Men No Intervention'!O86,'Calcs Men No Intervention'!O86^2,'Calcs Men No Intervention'!O86^3,0,0,0,0,'Calcs Men No Intervention'!AR118,'Calcs Men No Intervention'!AR118^2,'Calcs Men No Intervention'!AR118^3,1),Employment!$BG$11:$BQ$11))/(1+EXP(SUMPRODUCT(CHOOSE({1,2,3,4,5,6,7,8,9,10,11},'Calcs Men No Intervention'!O86,'Calcs Men No Intervention'!O86^2,'Calcs Men No Intervention'!O86^3,0,0,0,0,'Calcs Men No Intervention'!AR118,'Calcs Men No Intervention'!AR118^2,'Calcs Men No Intervention'!AR118^3,1),Employment!$BG$11:$BQ$11)))</f>
        <v>0.90934115384417968</v>
      </c>
      <c r="Q14" s="67">
        <f>EXP(SUMPRODUCT(CHOOSE({1,2,3,4,5,6,7,8,9,10,11},'Calcs Men No Intervention'!P86,'Calcs Men No Intervention'!P86^2,'Calcs Men No Intervention'!P86^3,0,0,0,0,'Calcs Men No Intervention'!AS118,'Calcs Men No Intervention'!AS118^2,'Calcs Men No Intervention'!AS118^3,1),Employment!$BG$11:$BQ$11))/(1+EXP(SUMPRODUCT(CHOOSE({1,2,3,4,5,6,7,8,9,10,11},'Calcs Men No Intervention'!P86,'Calcs Men No Intervention'!P86^2,'Calcs Men No Intervention'!P86^3,0,0,0,0,'Calcs Men No Intervention'!AS118,'Calcs Men No Intervention'!AS118^2,'Calcs Men No Intervention'!AS118^3,1),Employment!$BG$11:$BQ$11)))</f>
        <v>0.89940346884010014</v>
      </c>
      <c r="R14" s="67">
        <f>EXP(SUMPRODUCT(CHOOSE({1,2,3,4,5,6,7,8,9,10,11},'Calcs Men No Intervention'!Q86,'Calcs Men No Intervention'!Q86^2,'Calcs Men No Intervention'!Q86^3,0,0,0,0,'Calcs Men No Intervention'!AT118,'Calcs Men No Intervention'!AT118^2,'Calcs Men No Intervention'!AT118^3,1),Employment!$BG$11:$BQ$11))/(1+EXP(SUMPRODUCT(CHOOSE({1,2,3,4,5,6,7,8,9,10,11},'Calcs Men No Intervention'!Q86,'Calcs Men No Intervention'!Q86^2,'Calcs Men No Intervention'!Q86^3,0,0,0,0,'Calcs Men No Intervention'!AT118,'Calcs Men No Intervention'!AT118^2,'Calcs Men No Intervention'!AT118^3,1),Employment!$BG$11:$BQ$11)))</f>
        <v>0.88762258270092609</v>
      </c>
      <c r="S14" s="67">
        <f>EXP(SUMPRODUCT(CHOOSE({1,2,3,4,5,6,7,8,9,10,11},'Calcs Men No Intervention'!R86,'Calcs Men No Intervention'!R86^2,'Calcs Men No Intervention'!R86^3,0,0,0,0,'Calcs Men No Intervention'!AU118,'Calcs Men No Intervention'!AU118^2,'Calcs Men No Intervention'!AU118^3,1),Employment!$BG$11:$BQ$11))/(1+EXP(SUMPRODUCT(CHOOSE({1,2,3,4,5,6,7,8,9,10,11},'Calcs Men No Intervention'!R86,'Calcs Men No Intervention'!R86^2,'Calcs Men No Intervention'!R86^3,0,0,0,0,'Calcs Men No Intervention'!AU118,'Calcs Men No Intervention'!AU118^2,'Calcs Men No Intervention'!AU118^3,1),Employment!$BG$11:$BQ$11)))</f>
        <v>0.87371278418671816</v>
      </c>
      <c r="T14" s="67">
        <f>EXP(SUMPRODUCT(CHOOSE({1,2,3,4,5,6,7,8,9,10,11},'Calcs Men No Intervention'!S86,'Calcs Men No Intervention'!S86^2,'Calcs Men No Intervention'!S86^3,0,0,0,0,'Calcs Men No Intervention'!AV118,'Calcs Men No Intervention'!AV118^2,'Calcs Men No Intervention'!AV118^3,1),Employment!$BG$11:$BQ$11))/(1+EXP(SUMPRODUCT(CHOOSE({1,2,3,4,5,6,7,8,9,10,11},'Calcs Men No Intervention'!S86,'Calcs Men No Intervention'!S86^2,'Calcs Men No Intervention'!S86^3,0,0,0,0,'Calcs Men No Intervention'!AV118,'Calcs Men No Intervention'!AV118^2,'Calcs Men No Intervention'!AV118^3,1),Employment!$BG$11:$BQ$11)))</f>
        <v>0.85735692914066108</v>
      </c>
      <c r="U14" s="67">
        <f>EXP(SUMPRODUCT(CHOOSE({1,2,3,4,5,6,7,8,9,10,11},'Calcs Men No Intervention'!T86,'Calcs Men No Intervention'!T86^2,'Calcs Men No Intervention'!T86^3,0,0,0,0,'Calcs Men No Intervention'!AW118,'Calcs Men No Intervention'!AW118^2,'Calcs Men No Intervention'!AW118^3,1),Employment!$BG$11:$BQ$11))/(1+EXP(SUMPRODUCT(CHOOSE({1,2,3,4,5,6,7,8,9,10,11},'Calcs Men No Intervention'!T86,'Calcs Men No Intervention'!T86^2,'Calcs Men No Intervention'!T86^3,0,0,0,0,'Calcs Men No Intervention'!AW118,'Calcs Men No Intervention'!AW118^2,'Calcs Men No Intervention'!AW118^3,1),Employment!$BG$11:$BQ$11)))</f>
        <v>0.83821393078246598</v>
      </c>
      <c r="V14" s="67">
        <f>EXP(SUMPRODUCT(CHOOSE({1,2,3,4,5,6,7,8,9,10,11},'Calcs Men No Intervention'!U86,'Calcs Men No Intervention'!U86^2,'Calcs Men No Intervention'!U86^3,0,0,0,0,'Calcs Men No Intervention'!AX118,'Calcs Men No Intervention'!AX118^2,'Calcs Men No Intervention'!AX118^3,1),Employment!$BG$11:$BQ$11))/(1+EXP(SUMPRODUCT(CHOOSE({1,2,3,4,5,6,7,8,9,10,11},'Calcs Men No Intervention'!U86,'Calcs Men No Intervention'!U86^2,'Calcs Men No Intervention'!U86^3,0,0,0,0,'Calcs Men No Intervention'!AX118,'Calcs Men No Intervention'!AX118^2,'Calcs Men No Intervention'!AX118^3,1),Employment!$BG$11:$BQ$11)))</f>
        <v>0.81593246613796433</v>
      </c>
      <c r="W14" s="67">
        <f>EXP(SUMPRODUCT(CHOOSE({1,2,3,4,5,6,7,8,9,10,11},'Calcs Men No Intervention'!V86,'Calcs Men No Intervention'!V86^2,'Calcs Men No Intervention'!V86^3,0,0,0,0,'Calcs Men No Intervention'!AY118,'Calcs Men No Intervention'!AY118^2,'Calcs Men No Intervention'!AY118^3,1),Employment!$BG$11:$BQ$11))/(1+EXP(SUMPRODUCT(CHOOSE({1,2,3,4,5,6,7,8,9,10,11},'Calcs Men No Intervention'!V86,'Calcs Men No Intervention'!V86^2,'Calcs Men No Intervention'!V86^3,0,0,0,0,'Calcs Men No Intervention'!AY118,'Calcs Men No Intervention'!AY118^2,'Calcs Men No Intervention'!AY118^3,1),Employment!$BG$11:$BQ$11)))</f>
        <v>0.79017276686678795</v>
      </c>
      <c r="X14" s="67">
        <f>EXP(SUMPRODUCT(CHOOSE({1,2,3,4,5,6,7,8,9,10,11},'Calcs Men No Intervention'!W86,'Calcs Men No Intervention'!W86^2,'Calcs Men No Intervention'!W86^3,0,0,0,0,'Calcs Men No Intervention'!AZ118,'Calcs Men No Intervention'!AZ118^2,'Calcs Men No Intervention'!AZ118^3,1),Employment!$BG$11:$BQ$11))/(1+EXP(SUMPRODUCT(CHOOSE({1,2,3,4,5,6,7,8,9,10,11},'Calcs Men No Intervention'!W86,'Calcs Men No Intervention'!W86^2,'Calcs Men No Intervention'!W86^3,0,0,0,0,'Calcs Men No Intervention'!AZ118,'Calcs Men No Intervention'!AZ118^2,'Calcs Men No Intervention'!AZ118^3,1),Employment!$BG$11:$BQ$11)))</f>
        <v>0.76063795840946657</v>
      </c>
      <c r="Y14" s="67">
        <f>EXP(SUMPRODUCT(CHOOSE({1,2,3,4,5,6,7,8,9,10,11},'Calcs Men No Intervention'!X86,'Calcs Men No Intervention'!X86^2,'Calcs Men No Intervention'!X86^3,0,0,0,0,'Calcs Men No Intervention'!BA118,'Calcs Men No Intervention'!BA118^2,'Calcs Men No Intervention'!BA118^3,1),Employment!$BG$11:$BQ$11))/(1+EXP(SUMPRODUCT(CHOOSE({1,2,3,4,5,6,7,8,9,10,11},'Calcs Men No Intervention'!X86,'Calcs Men No Intervention'!X86^2,'Calcs Men No Intervention'!X86^3,0,0,0,0,'Calcs Men No Intervention'!BA118,'Calcs Men No Intervention'!BA118^2,'Calcs Men No Intervention'!BA118^3,1),Employment!$BG$11:$BQ$11)))</f>
        <v>0.72711523922530508</v>
      </c>
      <c r="Z14" s="67">
        <f>EXP(SUMPRODUCT(CHOOSE({1,2,3,4,5,6,7,8,9,10,11},'Calcs Men No Intervention'!Y86,'Calcs Men No Intervention'!Y86^2,'Calcs Men No Intervention'!Y86^3,0,0,0,0,'Calcs Men No Intervention'!BB118,'Calcs Men No Intervention'!BB118^2,'Calcs Men No Intervention'!BB118^3,1),Employment!$BG$11:$BQ$11))/(1+EXP(SUMPRODUCT(CHOOSE({1,2,3,4,5,6,7,8,9,10,11},'Calcs Men No Intervention'!Y86,'Calcs Men No Intervention'!Y86^2,'Calcs Men No Intervention'!Y86^3,0,0,0,0,'Calcs Men No Intervention'!BB118,'Calcs Men No Intervention'!BB118^2,'Calcs Men No Intervention'!BB118^3,1),Employment!$BG$11:$BQ$11)))</f>
        <v>0.68952499247689736</v>
      </c>
      <c r="AA14" s="67">
        <f>EXP(SUMPRODUCT(CHOOSE({1,2,3,4,5,6,7,8,9,10,11},'Calcs Men No Intervention'!Z86,'Calcs Men No Intervention'!Z86^2,'Calcs Men No Intervention'!Z86^3,0,0,0,0,'Calcs Men No Intervention'!BC118,'Calcs Men No Intervention'!BC118^2,'Calcs Men No Intervention'!BC118^3,1),Employment!$BG$11:$BQ$11))/(1+EXP(SUMPRODUCT(CHOOSE({1,2,3,4,5,6,7,8,9,10,11},'Calcs Men No Intervention'!Z86,'Calcs Men No Intervention'!Z86^2,'Calcs Men No Intervention'!Z86^3,0,0,0,0,'Calcs Men No Intervention'!BC118,'Calcs Men No Intervention'!BC118^2,'Calcs Men No Intervention'!BC118^3,1),Employment!$BG$11:$BQ$11)))</f>
        <v>0.64797268395535412</v>
      </c>
      <c r="AB14" s="67">
        <f>EXP(SUMPRODUCT(CHOOSE({1,2,3,4,5,6,7,8,9,10,11},'Calcs Men No Intervention'!AA86,'Calcs Men No Intervention'!AA86^2,'Calcs Men No Intervention'!AA86^3,0,0,0,0,'Calcs Men No Intervention'!BD118,'Calcs Men No Intervention'!BD118^2,'Calcs Men No Intervention'!BD118^3,1),Employment!$BG$11:$BQ$11))/(1+EXP(SUMPRODUCT(CHOOSE({1,2,3,4,5,6,7,8,9,10,11},'Calcs Men No Intervention'!AA86,'Calcs Men No Intervention'!AA86^2,'Calcs Men No Intervention'!AA86^3,0,0,0,0,'Calcs Men No Intervention'!BD118,'Calcs Men No Intervention'!BD118^2,'Calcs Men No Intervention'!BD118^3,1),Employment!$BG$11:$BQ$11)))</f>
        <v>0.60279463890047424</v>
      </c>
      <c r="BF14" s="169"/>
      <c r="BG14" s="26"/>
      <c r="BH14" s="219"/>
      <c r="BI14" s="26"/>
      <c r="BJ14" s="26"/>
      <c r="BK14" s="26"/>
      <c r="BL14" s="198"/>
      <c r="BM14" s="26"/>
      <c r="BN14" s="26"/>
      <c r="BO14" s="26"/>
      <c r="BP14" s="26"/>
      <c r="BQ14" s="26"/>
      <c r="BR14" s="26"/>
      <c r="BS14" s="26"/>
      <c r="BT14" s="26">
        <f t="shared" ref="BT14:BT52" si="0">BT13+1</f>
        <v>42</v>
      </c>
      <c r="BU14" s="278">
        <v>35</v>
      </c>
      <c r="BV14" s="278">
        <f>EXP(SUMPRODUCT(CHOOSE({1,2,3,4,5,6,7,8,9,10,11},$BT14,$BT14^2,BT14^3,0,0,0,0,$BU14,$BU14^2,$BU14^3,1),Employment!$BG$11:$BQ$11))/(1+EXP(SUMPRODUCT(CHOOSE({1,2,3,4,5,6,7,8,9,10,11},$BT14,$BT14^2,BT14^3,0,0,0,0,$BU14,$BU14^2,$BU14^3,1),Employment!$BG$11:$BQ$11)))</f>
        <v>0.93134399322544381</v>
      </c>
      <c r="BW14" s="278">
        <f>EXP(SUMPRODUCT(CHOOSE({1,2,3,4,5,6,7,8,9,10,11},$BT14,$BT14^2,BT14^3,1,$BT14,$BT14^2,BT14^3,$BU14,$BU14^2,$BU14^3,1),Employment!$BG$11:$BQ$11))/(1+EXP(SUMPRODUCT(CHOOSE({1,2,3,4,5,6,7,8,9,10,11},$BT14,$BT14^2,BT14^3,1,$BT14,$BT14^2,BT14^3,$BU14,$BU14^2,$BU14^3,1),Employment!$BG$11:$BQ$11)))</f>
        <v>0.85049538834643434</v>
      </c>
    </row>
    <row r="15" spans="2:75" x14ac:dyDescent="0.3">
      <c r="B15" s="1">
        <v>11</v>
      </c>
      <c r="C15" s="67"/>
      <c r="D15" s="67"/>
      <c r="E15" s="67"/>
      <c r="F15" s="67"/>
      <c r="G15" s="67"/>
      <c r="H15" s="67"/>
      <c r="I15" s="67"/>
      <c r="J15" s="67"/>
      <c r="K15" s="67"/>
      <c r="L15" s="67"/>
      <c r="M15" s="67"/>
      <c r="N15" s="67">
        <f>EXP(SUMPRODUCT(CHOOSE({1,2,3,4,5,6,7,8,9,10,11},'Calcs Men No Intervention'!M87,'Calcs Men No Intervention'!M87^2,'Calcs Men No Intervention'!M87^3,0,0,0,0,'Calcs Men No Intervention'!AP119,'Calcs Men No Intervention'!AP119^2,'Calcs Men No Intervention'!AP119^3,1),Employment!$BG$11:$BQ$11))/(1+EXP(SUMPRODUCT(CHOOSE({1,2,3,4,5,6,7,8,9,10,11},'Calcs Men No Intervention'!M87,'Calcs Men No Intervention'!M87^2,'Calcs Men No Intervention'!M87^3,0,0,0,0,'Calcs Men No Intervention'!AP119,'Calcs Men No Intervention'!AP119^2,'Calcs Men No Intervention'!AP119^3,1),Employment!$BG$11:$BQ$11)))</f>
        <v>0.93043495449122293</v>
      </c>
      <c r="O15" s="67">
        <f>EXP(SUMPRODUCT(CHOOSE({1,2,3,4,5,6,7,8,9,10,11},'Calcs Men No Intervention'!N87,'Calcs Men No Intervention'!N87^2,'Calcs Men No Intervention'!N87^3,0,0,0,0,'Calcs Men No Intervention'!AQ119,'Calcs Men No Intervention'!AQ119^2,'Calcs Men No Intervention'!AQ119^3,1),Employment!$BG$11:$BQ$11))/(1+EXP(SUMPRODUCT(CHOOSE({1,2,3,4,5,6,7,8,9,10,11},'Calcs Men No Intervention'!N87,'Calcs Men No Intervention'!N87^2,'Calcs Men No Intervention'!N87^3,0,0,0,0,'Calcs Men No Intervention'!AQ119,'Calcs Men No Intervention'!AQ119^2,'Calcs Men No Intervention'!AQ119^3,1),Employment!$BG$11:$BQ$11)))</f>
        <v>0.9246570023272126</v>
      </c>
      <c r="P15" s="67">
        <f>EXP(SUMPRODUCT(CHOOSE({1,2,3,4,5,6,7,8,9,10,11},'Calcs Men No Intervention'!O87,'Calcs Men No Intervention'!O87^2,'Calcs Men No Intervention'!O87^3,0,0,0,0,'Calcs Men No Intervention'!AR119,'Calcs Men No Intervention'!AR119^2,'Calcs Men No Intervention'!AR119^3,1),Employment!$BG$11:$BQ$11))/(1+EXP(SUMPRODUCT(CHOOSE({1,2,3,4,5,6,7,8,9,10,11},'Calcs Men No Intervention'!O87,'Calcs Men No Intervention'!O87^2,'Calcs Men No Intervention'!O87^3,0,0,0,0,'Calcs Men No Intervention'!AR119,'Calcs Men No Intervention'!AR119^2,'Calcs Men No Intervention'!AR119^3,1),Employment!$BG$11:$BQ$11)))</f>
        <v>0.91768683516097171</v>
      </c>
      <c r="Q15" s="67">
        <f>EXP(SUMPRODUCT(CHOOSE({1,2,3,4,5,6,7,8,9,10,11},'Calcs Men No Intervention'!P87,'Calcs Men No Intervention'!P87^2,'Calcs Men No Intervention'!P87^3,0,0,0,0,'Calcs Men No Intervention'!AS119,'Calcs Men No Intervention'!AS119^2,'Calcs Men No Intervention'!AS119^3,1),Employment!$BG$11:$BQ$11))/(1+EXP(SUMPRODUCT(CHOOSE({1,2,3,4,5,6,7,8,9,10,11},'Calcs Men No Intervention'!P87,'Calcs Men No Intervention'!P87^2,'Calcs Men No Intervention'!P87^3,0,0,0,0,'Calcs Men No Intervention'!AS119,'Calcs Men No Intervention'!AS119^2,'Calcs Men No Intervention'!AS119^3,1),Employment!$BG$11:$BQ$11)))</f>
        <v>0.90934115384417968</v>
      </c>
      <c r="R15" s="67">
        <f>EXP(SUMPRODUCT(CHOOSE({1,2,3,4,5,6,7,8,9,10,11},'Calcs Men No Intervention'!Q87,'Calcs Men No Intervention'!Q87^2,'Calcs Men No Intervention'!Q87^3,0,0,0,0,'Calcs Men No Intervention'!AT119,'Calcs Men No Intervention'!AT119^2,'Calcs Men No Intervention'!AT119^3,1),Employment!$BG$11:$BQ$11))/(1+EXP(SUMPRODUCT(CHOOSE({1,2,3,4,5,6,7,8,9,10,11},'Calcs Men No Intervention'!Q87,'Calcs Men No Intervention'!Q87^2,'Calcs Men No Intervention'!Q87^3,0,0,0,0,'Calcs Men No Intervention'!AT119,'Calcs Men No Intervention'!AT119^2,'Calcs Men No Intervention'!AT119^3,1),Employment!$BG$11:$BQ$11)))</f>
        <v>0.89940346884010014</v>
      </c>
      <c r="S15" s="67">
        <f>EXP(SUMPRODUCT(CHOOSE({1,2,3,4,5,6,7,8,9,10,11},'Calcs Men No Intervention'!R87,'Calcs Men No Intervention'!R87^2,'Calcs Men No Intervention'!R87^3,0,0,0,0,'Calcs Men No Intervention'!AU119,'Calcs Men No Intervention'!AU119^2,'Calcs Men No Intervention'!AU119^3,1),Employment!$BG$11:$BQ$11))/(1+EXP(SUMPRODUCT(CHOOSE({1,2,3,4,5,6,7,8,9,10,11},'Calcs Men No Intervention'!R87,'Calcs Men No Intervention'!R87^2,'Calcs Men No Intervention'!R87^3,0,0,0,0,'Calcs Men No Intervention'!AU119,'Calcs Men No Intervention'!AU119^2,'Calcs Men No Intervention'!AU119^3,1),Employment!$BG$11:$BQ$11)))</f>
        <v>0.88762258270092609</v>
      </c>
      <c r="T15" s="67">
        <f>EXP(SUMPRODUCT(CHOOSE({1,2,3,4,5,6,7,8,9,10,11},'Calcs Men No Intervention'!S87,'Calcs Men No Intervention'!S87^2,'Calcs Men No Intervention'!S87^3,0,0,0,0,'Calcs Men No Intervention'!AV119,'Calcs Men No Intervention'!AV119^2,'Calcs Men No Intervention'!AV119^3,1),Employment!$BG$11:$BQ$11))/(1+EXP(SUMPRODUCT(CHOOSE({1,2,3,4,5,6,7,8,9,10,11},'Calcs Men No Intervention'!S87,'Calcs Men No Intervention'!S87^2,'Calcs Men No Intervention'!S87^3,0,0,0,0,'Calcs Men No Intervention'!AV119,'Calcs Men No Intervention'!AV119^2,'Calcs Men No Intervention'!AV119^3,1),Employment!$BG$11:$BQ$11)))</f>
        <v>0.87371278418671816</v>
      </c>
      <c r="U15" s="67">
        <f>EXP(SUMPRODUCT(CHOOSE({1,2,3,4,5,6,7,8,9,10,11},'Calcs Men No Intervention'!T87,'Calcs Men No Intervention'!T87^2,'Calcs Men No Intervention'!T87^3,0,0,0,0,'Calcs Men No Intervention'!AW119,'Calcs Men No Intervention'!AW119^2,'Calcs Men No Intervention'!AW119^3,1),Employment!$BG$11:$BQ$11))/(1+EXP(SUMPRODUCT(CHOOSE({1,2,3,4,5,6,7,8,9,10,11},'Calcs Men No Intervention'!T87,'Calcs Men No Intervention'!T87^2,'Calcs Men No Intervention'!T87^3,0,0,0,0,'Calcs Men No Intervention'!AW119,'Calcs Men No Intervention'!AW119^2,'Calcs Men No Intervention'!AW119^3,1),Employment!$BG$11:$BQ$11)))</f>
        <v>0.85735692914066108</v>
      </c>
      <c r="V15" s="67">
        <f>EXP(SUMPRODUCT(CHOOSE({1,2,3,4,5,6,7,8,9,10,11},'Calcs Men No Intervention'!U87,'Calcs Men No Intervention'!U87^2,'Calcs Men No Intervention'!U87^3,0,0,0,0,'Calcs Men No Intervention'!AX119,'Calcs Men No Intervention'!AX119^2,'Calcs Men No Intervention'!AX119^3,1),Employment!$BG$11:$BQ$11))/(1+EXP(SUMPRODUCT(CHOOSE({1,2,3,4,5,6,7,8,9,10,11},'Calcs Men No Intervention'!U87,'Calcs Men No Intervention'!U87^2,'Calcs Men No Intervention'!U87^3,0,0,0,0,'Calcs Men No Intervention'!AX119,'Calcs Men No Intervention'!AX119^2,'Calcs Men No Intervention'!AX119^3,1),Employment!$BG$11:$BQ$11)))</f>
        <v>0.83821393078246598</v>
      </c>
      <c r="W15" s="67">
        <f>EXP(SUMPRODUCT(CHOOSE({1,2,3,4,5,6,7,8,9,10,11},'Calcs Men No Intervention'!V87,'Calcs Men No Intervention'!V87^2,'Calcs Men No Intervention'!V87^3,0,0,0,0,'Calcs Men No Intervention'!AY119,'Calcs Men No Intervention'!AY119^2,'Calcs Men No Intervention'!AY119^3,1),Employment!$BG$11:$BQ$11))/(1+EXP(SUMPRODUCT(CHOOSE({1,2,3,4,5,6,7,8,9,10,11},'Calcs Men No Intervention'!V87,'Calcs Men No Intervention'!V87^2,'Calcs Men No Intervention'!V87^3,0,0,0,0,'Calcs Men No Intervention'!AY119,'Calcs Men No Intervention'!AY119^2,'Calcs Men No Intervention'!AY119^3,1),Employment!$BG$11:$BQ$11)))</f>
        <v>0.81593246613796433</v>
      </c>
      <c r="X15" s="67">
        <f>EXP(SUMPRODUCT(CHOOSE({1,2,3,4,5,6,7,8,9,10,11},'Calcs Men No Intervention'!W87,'Calcs Men No Intervention'!W87^2,'Calcs Men No Intervention'!W87^3,0,0,0,0,'Calcs Men No Intervention'!AZ119,'Calcs Men No Intervention'!AZ119^2,'Calcs Men No Intervention'!AZ119^3,1),Employment!$BG$11:$BQ$11))/(1+EXP(SUMPRODUCT(CHOOSE({1,2,3,4,5,6,7,8,9,10,11},'Calcs Men No Intervention'!W87,'Calcs Men No Intervention'!W87^2,'Calcs Men No Intervention'!W87^3,0,0,0,0,'Calcs Men No Intervention'!AZ119,'Calcs Men No Intervention'!AZ119^2,'Calcs Men No Intervention'!AZ119^3,1),Employment!$BG$11:$BQ$11)))</f>
        <v>0.79017276686678795</v>
      </c>
      <c r="Y15" s="67">
        <f>EXP(SUMPRODUCT(CHOOSE({1,2,3,4,5,6,7,8,9,10,11},'Calcs Men No Intervention'!X87,'Calcs Men No Intervention'!X87^2,'Calcs Men No Intervention'!X87^3,0,0,0,0,'Calcs Men No Intervention'!BA119,'Calcs Men No Intervention'!BA119^2,'Calcs Men No Intervention'!BA119^3,1),Employment!$BG$11:$BQ$11))/(1+EXP(SUMPRODUCT(CHOOSE({1,2,3,4,5,6,7,8,9,10,11},'Calcs Men No Intervention'!X87,'Calcs Men No Intervention'!X87^2,'Calcs Men No Intervention'!X87^3,0,0,0,0,'Calcs Men No Intervention'!BA119,'Calcs Men No Intervention'!BA119^2,'Calcs Men No Intervention'!BA119^3,1),Employment!$BG$11:$BQ$11)))</f>
        <v>0.76063795840946657</v>
      </c>
      <c r="Z15" s="67">
        <f>EXP(SUMPRODUCT(CHOOSE({1,2,3,4,5,6,7,8,9,10,11},'Calcs Men No Intervention'!Y87,'Calcs Men No Intervention'!Y87^2,'Calcs Men No Intervention'!Y87^3,0,0,0,0,'Calcs Men No Intervention'!BB119,'Calcs Men No Intervention'!BB119^2,'Calcs Men No Intervention'!BB119^3,1),Employment!$BG$11:$BQ$11))/(1+EXP(SUMPRODUCT(CHOOSE({1,2,3,4,5,6,7,8,9,10,11},'Calcs Men No Intervention'!Y87,'Calcs Men No Intervention'!Y87^2,'Calcs Men No Intervention'!Y87^3,0,0,0,0,'Calcs Men No Intervention'!BB119,'Calcs Men No Intervention'!BB119^2,'Calcs Men No Intervention'!BB119^3,1),Employment!$BG$11:$BQ$11)))</f>
        <v>0.72711523922530508</v>
      </c>
      <c r="AA15" s="67">
        <f>EXP(SUMPRODUCT(CHOOSE({1,2,3,4,5,6,7,8,9,10,11},'Calcs Men No Intervention'!Z87,'Calcs Men No Intervention'!Z87^2,'Calcs Men No Intervention'!Z87^3,0,0,0,0,'Calcs Men No Intervention'!BC119,'Calcs Men No Intervention'!BC119^2,'Calcs Men No Intervention'!BC119^3,1),Employment!$BG$11:$BQ$11))/(1+EXP(SUMPRODUCT(CHOOSE({1,2,3,4,5,6,7,8,9,10,11},'Calcs Men No Intervention'!Z87,'Calcs Men No Intervention'!Z87^2,'Calcs Men No Intervention'!Z87^3,0,0,0,0,'Calcs Men No Intervention'!BC119,'Calcs Men No Intervention'!BC119^2,'Calcs Men No Intervention'!BC119^3,1),Employment!$BG$11:$BQ$11)))</f>
        <v>0.68952499247689736</v>
      </c>
      <c r="AB15" s="67">
        <f>EXP(SUMPRODUCT(CHOOSE({1,2,3,4,5,6,7,8,9,10,11},'Calcs Men No Intervention'!AA87,'Calcs Men No Intervention'!AA87^2,'Calcs Men No Intervention'!AA87^3,0,0,0,0,'Calcs Men No Intervention'!BD119,'Calcs Men No Intervention'!BD119^2,'Calcs Men No Intervention'!BD119^3,1),Employment!$BG$11:$BQ$11))/(1+EXP(SUMPRODUCT(CHOOSE({1,2,3,4,5,6,7,8,9,10,11},'Calcs Men No Intervention'!AA87,'Calcs Men No Intervention'!AA87^2,'Calcs Men No Intervention'!AA87^3,0,0,0,0,'Calcs Men No Intervention'!BD119,'Calcs Men No Intervention'!BD119^2,'Calcs Men No Intervention'!BD119^3,1),Employment!$BG$11:$BQ$11)))</f>
        <v>0.64797268395535412</v>
      </c>
      <c r="BF15" s="169"/>
      <c r="BG15" s="205">
        <v>13236</v>
      </c>
      <c r="BH15" s="26" t="s">
        <v>523</v>
      </c>
      <c r="BI15" s="26"/>
      <c r="BK15" s="26"/>
      <c r="BL15" s="198"/>
      <c r="BM15" s="26"/>
      <c r="BN15" s="26"/>
      <c r="BO15" s="26"/>
      <c r="BP15" s="26"/>
      <c r="BQ15" s="26"/>
      <c r="BR15" s="26"/>
      <c r="BS15" s="26"/>
      <c r="BT15" s="26">
        <f t="shared" si="0"/>
        <v>43</v>
      </c>
      <c r="BU15" s="278">
        <v>35</v>
      </c>
      <c r="BV15" s="278">
        <f>EXP(SUMPRODUCT(CHOOSE({1,2,3,4,5,6,7,8,9,10,11},$BT15,$BT15^2,BT15^3,0,0,0,0,$BU15,$BU15^2,$BU15^3,1),Employment!$BG$11:$BQ$11))/(1+EXP(SUMPRODUCT(CHOOSE({1,2,3,4,5,6,7,8,9,10,11},$BT15,$BT15^2,BT15^3,0,0,0,0,$BU15,$BU15^2,$BU15^3,1),Employment!$BG$11:$BQ$11)))</f>
        <v>0.92879115109338906</v>
      </c>
      <c r="BW15" s="278">
        <f>EXP(SUMPRODUCT(CHOOSE({1,2,3,4,5,6,7,8,9,10,11},$BT15,$BT15^2,BT15^3,1,$BT15,$BT15^2,BT15^3,$BU15,$BU15^2,$BU15^3,1),Employment!$BG$11:$BQ$11))/(1+EXP(SUMPRODUCT(CHOOSE({1,2,3,4,5,6,7,8,9,10,11},$BT15,$BT15^2,BT15^3,1,$BT15,$BT15^2,BT15^3,$BU15,$BU15^2,$BU15^3,1),Employment!$BG$11:$BQ$11)))</f>
        <v>0.84835022483845457</v>
      </c>
    </row>
    <row r="16" spans="2:75" x14ac:dyDescent="0.3">
      <c r="B16" s="1">
        <v>12</v>
      </c>
      <c r="C16" s="67"/>
      <c r="D16" s="67"/>
      <c r="E16" s="67"/>
      <c r="F16" s="67"/>
      <c r="G16" s="67"/>
      <c r="H16" s="67"/>
      <c r="I16" s="67"/>
      <c r="J16" s="67"/>
      <c r="K16" s="67"/>
      <c r="L16" s="67"/>
      <c r="M16" s="67"/>
      <c r="N16" s="67"/>
      <c r="O16" s="67">
        <f>EXP(SUMPRODUCT(CHOOSE({1,2,3,4,5,6,7,8,9,10,11},'Calcs Men No Intervention'!N88,'Calcs Men No Intervention'!N88^2,'Calcs Men No Intervention'!N88^3,0,0,0,0,'Calcs Men No Intervention'!AQ120,'Calcs Men No Intervention'!AQ120^2,'Calcs Men No Intervention'!AQ120^3,1),Employment!$BG$11:$BQ$11))/(1+EXP(SUMPRODUCT(CHOOSE({1,2,3,4,5,6,7,8,9,10,11},'Calcs Men No Intervention'!N88,'Calcs Men No Intervention'!N88^2,'Calcs Men No Intervention'!N88^3,0,0,0,0,'Calcs Men No Intervention'!AQ120,'Calcs Men No Intervention'!AQ120^2,'Calcs Men No Intervention'!AQ120^3,1),Employment!$BG$11:$BQ$11)))</f>
        <v>0.93043495449122293</v>
      </c>
      <c r="P16" s="67">
        <f>EXP(SUMPRODUCT(CHOOSE({1,2,3,4,5,6,7,8,9,10,11},'Calcs Men No Intervention'!O88,'Calcs Men No Intervention'!O88^2,'Calcs Men No Intervention'!O88^3,0,0,0,0,'Calcs Men No Intervention'!AR120,'Calcs Men No Intervention'!AR120^2,'Calcs Men No Intervention'!AR120^3,1),Employment!$BG$11:$BQ$11))/(1+EXP(SUMPRODUCT(CHOOSE({1,2,3,4,5,6,7,8,9,10,11},'Calcs Men No Intervention'!O88,'Calcs Men No Intervention'!O88^2,'Calcs Men No Intervention'!O88^3,0,0,0,0,'Calcs Men No Intervention'!AR120,'Calcs Men No Intervention'!AR120^2,'Calcs Men No Intervention'!AR120^3,1),Employment!$BG$11:$BQ$11)))</f>
        <v>0.9246570023272126</v>
      </c>
      <c r="Q16" s="67">
        <f>EXP(SUMPRODUCT(CHOOSE({1,2,3,4,5,6,7,8,9,10,11},'Calcs Men No Intervention'!P88,'Calcs Men No Intervention'!P88^2,'Calcs Men No Intervention'!P88^3,0,0,0,0,'Calcs Men No Intervention'!AS120,'Calcs Men No Intervention'!AS120^2,'Calcs Men No Intervention'!AS120^3,1),Employment!$BG$11:$BQ$11))/(1+EXP(SUMPRODUCT(CHOOSE({1,2,3,4,5,6,7,8,9,10,11},'Calcs Men No Intervention'!P88,'Calcs Men No Intervention'!P88^2,'Calcs Men No Intervention'!P88^3,0,0,0,0,'Calcs Men No Intervention'!AS120,'Calcs Men No Intervention'!AS120^2,'Calcs Men No Intervention'!AS120^3,1),Employment!$BG$11:$BQ$11)))</f>
        <v>0.91768683516097171</v>
      </c>
      <c r="R16" s="67">
        <f>EXP(SUMPRODUCT(CHOOSE({1,2,3,4,5,6,7,8,9,10,11},'Calcs Men No Intervention'!Q88,'Calcs Men No Intervention'!Q88^2,'Calcs Men No Intervention'!Q88^3,0,0,0,0,'Calcs Men No Intervention'!AT120,'Calcs Men No Intervention'!AT120^2,'Calcs Men No Intervention'!AT120^3,1),Employment!$BG$11:$BQ$11))/(1+EXP(SUMPRODUCT(CHOOSE({1,2,3,4,5,6,7,8,9,10,11},'Calcs Men No Intervention'!Q88,'Calcs Men No Intervention'!Q88^2,'Calcs Men No Intervention'!Q88^3,0,0,0,0,'Calcs Men No Intervention'!AT120,'Calcs Men No Intervention'!AT120^2,'Calcs Men No Intervention'!AT120^3,1),Employment!$BG$11:$BQ$11)))</f>
        <v>0.90934115384417968</v>
      </c>
      <c r="S16" s="67">
        <f>EXP(SUMPRODUCT(CHOOSE({1,2,3,4,5,6,7,8,9,10,11},'Calcs Men No Intervention'!R88,'Calcs Men No Intervention'!R88^2,'Calcs Men No Intervention'!R88^3,0,0,0,0,'Calcs Men No Intervention'!AU120,'Calcs Men No Intervention'!AU120^2,'Calcs Men No Intervention'!AU120^3,1),Employment!$BG$11:$BQ$11))/(1+EXP(SUMPRODUCT(CHOOSE({1,2,3,4,5,6,7,8,9,10,11},'Calcs Men No Intervention'!R88,'Calcs Men No Intervention'!R88^2,'Calcs Men No Intervention'!R88^3,0,0,0,0,'Calcs Men No Intervention'!AU120,'Calcs Men No Intervention'!AU120^2,'Calcs Men No Intervention'!AU120^3,1),Employment!$BG$11:$BQ$11)))</f>
        <v>0.89940346884010014</v>
      </c>
      <c r="T16" s="67">
        <f>EXP(SUMPRODUCT(CHOOSE({1,2,3,4,5,6,7,8,9,10,11},'Calcs Men No Intervention'!S88,'Calcs Men No Intervention'!S88^2,'Calcs Men No Intervention'!S88^3,0,0,0,0,'Calcs Men No Intervention'!AV120,'Calcs Men No Intervention'!AV120^2,'Calcs Men No Intervention'!AV120^3,1),Employment!$BG$11:$BQ$11))/(1+EXP(SUMPRODUCT(CHOOSE({1,2,3,4,5,6,7,8,9,10,11},'Calcs Men No Intervention'!S88,'Calcs Men No Intervention'!S88^2,'Calcs Men No Intervention'!S88^3,0,0,0,0,'Calcs Men No Intervention'!AV120,'Calcs Men No Intervention'!AV120^2,'Calcs Men No Intervention'!AV120^3,1),Employment!$BG$11:$BQ$11)))</f>
        <v>0.88762258270092609</v>
      </c>
      <c r="U16" s="67">
        <f>EXP(SUMPRODUCT(CHOOSE({1,2,3,4,5,6,7,8,9,10,11},'Calcs Men No Intervention'!T88,'Calcs Men No Intervention'!T88^2,'Calcs Men No Intervention'!T88^3,0,0,0,0,'Calcs Men No Intervention'!AW120,'Calcs Men No Intervention'!AW120^2,'Calcs Men No Intervention'!AW120^3,1),Employment!$BG$11:$BQ$11))/(1+EXP(SUMPRODUCT(CHOOSE({1,2,3,4,5,6,7,8,9,10,11},'Calcs Men No Intervention'!T88,'Calcs Men No Intervention'!T88^2,'Calcs Men No Intervention'!T88^3,0,0,0,0,'Calcs Men No Intervention'!AW120,'Calcs Men No Intervention'!AW120^2,'Calcs Men No Intervention'!AW120^3,1),Employment!$BG$11:$BQ$11)))</f>
        <v>0.87371278418671816</v>
      </c>
      <c r="V16" s="67">
        <f>EXP(SUMPRODUCT(CHOOSE({1,2,3,4,5,6,7,8,9,10,11},'Calcs Men No Intervention'!U88,'Calcs Men No Intervention'!U88^2,'Calcs Men No Intervention'!U88^3,0,0,0,0,'Calcs Men No Intervention'!AX120,'Calcs Men No Intervention'!AX120^2,'Calcs Men No Intervention'!AX120^3,1),Employment!$BG$11:$BQ$11))/(1+EXP(SUMPRODUCT(CHOOSE({1,2,3,4,5,6,7,8,9,10,11},'Calcs Men No Intervention'!U88,'Calcs Men No Intervention'!U88^2,'Calcs Men No Intervention'!U88^3,0,0,0,0,'Calcs Men No Intervention'!AX120,'Calcs Men No Intervention'!AX120^2,'Calcs Men No Intervention'!AX120^3,1),Employment!$BG$11:$BQ$11)))</f>
        <v>0.85735692914066108</v>
      </c>
      <c r="W16" s="67">
        <f>EXP(SUMPRODUCT(CHOOSE({1,2,3,4,5,6,7,8,9,10,11},'Calcs Men No Intervention'!V88,'Calcs Men No Intervention'!V88^2,'Calcs Men No Intervention'!V88^3,0,0,0,0,'Calcs Men No Intervention'!AY120,'Calcs Men No Intervention'!AY120^2,'Calcs Men No Intervention'!AY120^3,1),Employment!$BG$11:$BQ$11))/(1+EXP(SUMPRODUCT(CHOOSE({1,2,3,4,5,6,7,8,9,10,11},'Calcs Men No Intervention'!V88,'Calcs Men No Intervention'!V88^2,'Calcs Men No Intervention'!V88^3,0,0,0,0,'Calcs Men No Intervention'!AY120,'Calcs Men No Intervention'!AY120^2,'Calcs Men No Intervention'!AY120^3,1),Employment!$BG$11:$BQ$11)))</f>
        <v>0.83821393078246598</v>
      </c>
      <c r="X16" s="67">
        <f>EXP(SUMPRODUCT(CHOOSE({1,2,3,4,5,6,7,8,9,10,11},'Calcs Men No Intervention'!W88,'Calcs Men No Intervention'!W88^2,'Calcs Men No Intervention'!W88^3,0,0,0,0,'Calcs Men No Intervention'!AZ120,'Calcs Men No Intervention'!AZ120^2,'Calcs Men No Intervention'!AZ120^3,1),Employment!$BG$11:$BQ$11))/(1+EXP(SUMPRODUCT(CHOOSE({1,2,3,4,5,6,7,8,9,10,11},'Calcs Men No Intervention'!W88,'Calcs Men No Intervention'!W88^2,'Calcs Men No Intervention'!W88^3,0,0,0,0,'Calcs Men No Intervention'!AZ120,'Calcs Men No Intervention'!AZ120^2,'Calcs Men No Intervention'!AZ120^3,1),Employment!$BG$11:$BQ$11)))</f>
        <v>0.81593246613796433</v>
      </c>
      <c r="Y16" s="67">
        <f>EXP(SUMPRODUCT(CHOOSE({1,2,3,4,5,6,7,8,9,10,11},'Calcs Men No Intervention'!X88,'Calcs Men No Intervention'!X88^2,'Calcs Men No Intervention'!X88^3,0,0,0,0,'Calcs Men No Intervention'!BA120,'Calcs Men No Intervention'!BA120^2,'Calcs Men No Intervention'!BA120^3,1),Employment!$BG$11:$BQ$11))/(1+EXP(SUMPRODUCT(CHOOSE({1,2,3,4,5,6,7,8,9,10,11},'Calcs Men No Intervention'!X88,'Calcs Men No Intervention'!X88^2,'Calcs Men No Intervention'!X88^3,0,0,0,0,'Calcs Men No Intervention'!BA120,'Calcs Men No Intervention'!BA120^2,'Calcs Men No Intervention'!BA120^3,1),Employment!$BG$11:$BQ$11)))</f>
        <v>0.79017276686678795</v>
      </c>
      <c r="Z16" s="67">
        <f>EXP(SUMPRODUCT(CHOOSE({1,2,3,4,5,6,7,8,9,10,11},'Calcs Men No Intervention'!Y88,'Calcs Men No Intervention'!Y88^2,'Calcs Men No Intervention'!Y88^3,0,0,0,0,'Calcs Men No Intervention'!BB120,'Calcs Men No Intervention'!BB120^2,'Calcs Men No Intervention'!BB120^3,1),Employment!$BG$11:$BQ$11))/(1+EXP(SUMPRODUCT(CHOOSE({1,2,3,4,5,6,7,8,9,10,11},'Calcs Men No Intervention'!Y88,'Calcs Men No Intervention'!Y88^2,'Calcs Men No Intervention'!Y88^3,0,0,0,0,'Calcs Men No Intervention'!BB120,'Calcs Men No Intervention'!BB120^2,'Calcs Men No Intervention'!BB120^3,1),Employment!$BG$11:$BQ$11)))</f>
        <v>0.76063795840946657</v>
      </c>
      <c r="AA16" s="67">
        <f>EXP(SUMPRODUCT(CHOOSE({1,2,3,4,5,6,7,8,9,10,11},'Calcs Men No Intervention'!Z88,'Calcs Men No Intervention'!Z88^2,'Calcs Men No Intervention'!Z88^3,0,0,0,0,'Calcs Men No Intervention'!BC120,'Calcs Men No Intervention'!BC120^2,'Calcs Men No Intervention'!BC120^3,1),Employment!$BG$11:$BQ$11))/(1+EXP(SUMPRODUCT(CHOOSE({1,2,3,4,5,6,7,8,9,10,11},'Calcs Men No Intervention'!Z88,'Calcs Men No Intervention'!Z88^2,'Calcs Men No Intervention'!Z88^3,0,0,0,0,'Calcs Men No Intervention'!BC120,'Calcs Men No Intervention'!BC120^2,'Calcs Men No Intervention'!BC120^3,1),Employment!$BG$11:$BQ$11)))</f>
        <v>0.72711523922530508</v>
      </c>
      <c r="AB16" s="67">
        <f>EXP(SUMPRODUCT(CHOOSE({1,2,3,4,5,6,7,8,9,10,11},'Calcs Men No Intervention'!AA88,'Calcs Men No Intervention'!AA88^2,'Calcs Men No Intervention'!AA88^3,0,0,0,0,'Calcs Men No Intervention'!BD120,'Calcs Men No Intervention'!BD120^2,'Calcs Men No Intervention'!BD120^3,1),Employment!$BG$11:$BQ$11))/(1+EXP(SUMPRODUCT(CHOOSE({1,2,3,4,5,6,7,8,9,10,11},'Calcs Men No Intervention'!AA88,'Calcs Men No Intervention'!AA88^2,'Calcs Men No Intervention'!AA88^3,0,0,0,0,'Calcs Men No Intervention'!BD120,'Calcs Men No Intervention'!BD120^2,'Calcs Men No Intervention'!BD120^3,1),Employment!$BG$11:$BQ$11)))</f>
        <v>0.68952499247689736</v>
      </c>
      <c r="BG16" s="26"/>
      <c r="BH16" s="26" t="s">
        <v>362</v>
      </c>
      <c r="BI16" s="26"/>
      <c r="BJ16" s="26"/>
      <c r="BK16" s="26"/>
      <c r="BL16" s="198"/>
      <c r="BM16" s="199"/>
      <c r="BN16" s="26"/>
      <c r="BO16" s="26"/>
      <c r="BP16" s="26"/>
      <c r="BQ16" s="26"/>
      <c r="BR16" s="26"/>
      <c r="BS16" s="26"/>
      <c r="BT16" s="26">
        <f t="shared" si="0"/>
        <v>44</v>
      </c>
      <c r="BU16" s="278">
        <v>35</v>
      </c>
      <c r="BV16" s="278">
        <f>EXP(SUMPRODUCT(CHOOSE({1,2,3,4,5,6,7,8,9,10,11},$BT16,$BT16^2,BT16^3,0,0,0,0,$BU16,$BU16^2,$BU16^3,1),Employment!$BG$11:$BQ$11))/(1+EXP(SUMPRODUCT(CHOOSE({1,2,3,4,5,6,7,8,9,10,11},$BT16,$BT16^2,BT16^3,0,0,0,0,$BU16,$BU16^2,$BU16^3,1),Employment!$BG$11:$BQ$11)))</f>
        <v>0.92537342004640966</v>
      </c>
      <c r="BW16" s="278">
        <f>EXP(SUMPRODUCT(CHOOSE({1,2,3,4,5,6,7,8,9,10,11},$BT16,$BT16^2,BT16^3,1,$BT16,$BT16^2,BT16^3,$BU16,$BU16^2,$BU16^3,1),Employment!$BG$11:$BQ$11))/(1+EXP(SUMPRODUCT(CHOOSE({1,2,3,4,5,6,7,8,9,10,11},$BT16,$BT16^2,BT16^3,1,$BT16,$BT16^2,BT16^3,$BU16,$BU16^2,$BU16^3,1),Employment!$BG$11:$BQ$11)))</f>
        <v>0.84499659718164211</v>
      </c>
    </row>
    <row r="17" spans="2:75" x14ac:dyDescent="0.3">
      <c r="B17" s="1">
        <v>13</v>
      </c>
      <c r="C17" s="67"/>
      <c r="D17" s="67"/>
      <c r="E17" s="67"/>
      <c r="F17" s="67"/>
      <c r="G17" s="67"/>
      <c r="H17" s="67"/>
      <c r="I17" s="67"/>
      <c r="J17" s="67"/>
      <c r="K17" s="67"/>
      <c r="L17" s="67"/>
      <c r="M17" s="67"/>
      <c r="N17" s="67"/>
      <c r="O17" s="67"/>
      <c r="P17" s="67">
        <f>EXP(SUMPRODUCT(CHOOSE({1,2,3,4,5,6,7,8,9,10,11},'Calcs Men No Intervention'!O89,'Calcs Men No Intervention'!O89^2,'Calcs Men No Intervention'!O89^3,0,0,0,0,'Calcs Men No Intervention'!AR121,'Calcs Men No Intervention'!AR121^2,'Calcs Men No Intervention'!AR121^3,1),Employment!$BG$11:$BQ$11))/(1+EXP(SUMPRODUCT(CHOOSE({1,2,3,4,5,6,7,8,9,10,11},'Calcs Men No Intervention'!O89,'Calcs Men No Intervention'!O89^2,'Calcs Men No Intervention'!O89^3,0,0,0,0,'Calcs Men No Intervention'!AR121,'Calcs Men No Intervention'!AR121^2,'Calcs Men No Intervention'!AR121^3,1),Employment!$BG$11:$BQ$11)))</f>
        <v>0.93043495449122293</v>
      </c>
      <c r="Q17" s="67">
        <f>EXP(SUMPRODUCT(CHOOSE({1,2,3,4,5,6,7,8,9,10,11},'Calcs Men No Intervention'!P89,'Calcs Men No Intervention'!P89^2,'Calcs Men No Intervention'!P89^3,0,0,0,0,'Calcs Men No Intervention'!AS121,'Calcs Men No Intervention'!AS121^2,'Calcs Men No Intervention'!AS121^3,1),Employment!$BG$11:$BQ$11))/(1+EXP(SUMPRODUCT(CHOOSE({1,2,3,4,5,6,7,8,9,10,11},'Calcs Men No Intervention'!P89,'Calcs Men No Intervention'!P89^2,'Calcs Men No Intervention'!P89^3,0,0,0,0,'Calcs Men No Intervention'!AS121,'Calcs Men No Intervention'!AS121^2,'Calcs Men No Intervention'!AS121^3,1),Employment!$BG$11:$BQ$11)))</f>
        <v>0.9246570023272126</v>
      </c>
      <c r="R17" s="67">
        <f>EXP(SUMPRODUCT(CHOOSE({1,2,3,4,5,6,7,8,9,10,11},'Calcs Men No Intervention'!Q89,'Calcs Men No Intervention'!Q89^2,'Calcs Men No Intervention'!Q89^3,0,0,0,0,'Calcs Men No Intervention'!AT121,'Calcs Men No Intervention'!AT121^2,'Calcs Men No Intervention'!AT121^3,1),Employment!$BG$11:$BQ$11))/(1+EXP(SUMPRODUCT(CHOOSE({1,2,3,4,5,6,7,8,9,10,11},'Calcs Men No Intervention'!Q89,'Calcs Men No Intervention'!Q89^2,'Calcs Men No Intervention'!Q89^3,0,0,0,0,'Calcs Men No Intervention'!AT121,'Calcs Men No Intervention'!AT121^2,'Calcs Men No Intervention'!AT121^3,1),Employment!$BG$11:$BQ$11)))</f>
        <v>0.91768683516097171</v>
      </c>
      <c r="S17" s="67">
        <f>EXP(SUMPRODUCT(CHOOSE({1,2,3,4,5,6,7,8,9,10,11},'Calcs Men No Intervention'!R89,'Calcs Men No Intervention'!R89^2,'Calcs Men No Intervention'!R89^3,0,0,0,0,'Calcs Men No Intervention'!AU121,'Calcs Men No Intervention'!AU121^2,'Calcs Men No Intervention'!AU121^3,1),Employment!$BG$11:$BQ$11))/(1+EXP(SUMPRODUCT(CHOOSE({1,2,3,4,5,6,7,8,9,10,11},'Calcs Men No Intervention'!R89,'Calcs Men No Intervention'!R89^2,'Calcs Men No Intervention'!R89^3,0,0,0,0,'Calcs Men No Intervention'!AU121,'Calcs Men No Intervention'!AU121^2,'Calcs Men No Intervention'!AU121^3,1),Employment!$BG$11:$BQ$11)))</f>
        <v>0.90934115384417968</v>
      </c>
      <c r="T17" s="67">
        <f>EXP(SUMPRODUCT(CHOOSE({1,2,3,4,5,6,7,8,9,10,11},'Calcs Men No Intervention'!S89,'Calcs Men No Intervention'!S89^2,'Calcs Men No Intervention'!S89^3,0,0,0,0,'Calcs Men No Intervention'!AV121,'Calcs Men No Intervention'!AV121^2,'Calcs Men No Intervention'!AV121^3,1),Employment!$BG$11:$BQ$11))/(1+EXP(SUMPRODUCT(CHOOSE({1,2,3,4,5,6,7,8,9,10,11},'Calcs Men No Intervention'!S89,'Calcs Men No Intervention'!S89^2,'Calcs Men No Intervention'!S89^3,0,0,0,0,'Calcs Men No Intervention'!AV121,'Calcs Men No Intervention'!AV121^2,'Calcs Men No Intervention'!AV121^3,1),Employment!$BG$11:$BQ$11)))</f>
        <v>0.89940346884010014</v>
      </c>
      <c r="U17" s="67">
        <f>EXP(SUMPRODUCT(CHOOSE({1,2,3,4,5,6,7,8,9,10,11},'Calcs Men No Intervention'!T89,'Calcs Men No Intervention'!T89^2,'Calcs Men No Intervention'!T89^3,0,0,0,0,'Calcs Men No Intervention'!AW121,'Calcs Men No Intervention'!AW121^2,'Calcs Men No Intervention'!AW121^3,1),Employment!$BG$11:$BQ$11))/(1+EXP(SUMPRODUCT(CHOOSE({1,2,3,4,5,6,7,8,9,10,11},'Calcs Men No Intervention'!T89,'Calcs Men No Intervention'!T89^2,'Calcs Men No Intervention'!T89^3,0,0,0,0,'Calcs Men No Intervention'!AW121,'Calcs Men No Intervention'!AW121^2,'Calcs Men No Intervention'!AW121^3,1),Employment!$BG$11:$BQ$11)))</f>
        <v>0.88762258270092609</v>
      </c>
      <c r="V17" s="67">
        <f>EXP(SUMPRODUCT(CHOOSE({1,2,3,4,5,6,7,8,9,10,11},'Calcs Men No Intervention'!U89,'Calcs Men No Intervention'!U89^2,'Calcs Men No Intervention'!U89^3,0,0,0,0,'Calcs Men No Intervention'!AX121,'Calcs Men No Intervention'!AX121^2,'Calcs Men No Intervention'!AX121^3,1),Employment!$BG$11:$BQ$11))/(1+EXP(SUMPRODUCT(CHOOSE({1,2,3,4,5,6,7,8,9,10,11},'Calcs Men No Intervention'!U89,'Calcs Men No Intervention'!U89^2,'Calcs Men No Intervention'!U89^3,0,0,0,0,'Calcs Men No Intervention'!AX121,'Calcs Men No Intervention'!AX121^2,'Calcs Men No Intervention'!AX121^3,1),Employment!$BG$11:$BQ$11)))</f>
        <v>0.87371278418671816</v>
      </c>
      <c r="W17" s="67">
        <f>EXP(SUMPRODUCT(CHOOSE({1,2,3,4,5,6,7,8,9,10,11},'Calcs Men No Intervention'!V89,'Calcs Men No Intervention'!V89^2,'Calcs Men No Intervention'!V89^3,0,0,0,0,'Calcs Men No Intervention'!AY121,'Calcs Men No Intervention'!AY121^2,'Calcs Men No Intervention'!AY121^3,1),Employment!$BG$11:$BQ$11))/(1+EXP(SUMPRODUCT(CHOOSE({1,2,3,4,5,6,7,8,9,10,11},'Calcs Men No Intervention'!V89,'Calcs Men No Intervention'!V89^2,'Calcs Men No Intervention'!V89^3,0,0,0,0,'Calcs Men No Intervention'!AY121,'Calcs Men No Intervention'!AY121^2,'Calcs Men No Intervention'!AY121^3,1),Employment!$BG$11:$BQ$11)))</f>
        <v>0.85735692914066108</v>
      </c>
      <c r="X17" s="67">
        <f>EXP(SUMPRODUCT(CHOOSE({1,2,3,4,5,6,7,8,9,10,11},'Calcs Men No Intervention'!W89,'Calcs Men No Intervention'!W89^2,'Calcs Men No Intervention'!W89^3,0,0,0,0,'Calcs Men No Intervention'!AZ121,'Calcs Men No Intervention'!AZ121^2,'Calcs Men No Intervention'!AZ121^3,1),Employment!$BG$11:$BQ$11))/(1+EXP(SUMPRODUCT(CHOOSE({1,2,3,4,5,6,7,8,9,10,11},'Calcs Men No Intervention'!W89,'Calcs Men No Intervention'!W89^2,'Calcs Men No Intervention'!W89^3,0,0,0,0,'Calcs Men No Intervention'!AZ121,'Calcs Men No Intervention'!AZ121^2,'Calcs Men No Intervention'!AZ121^3,1),Employment!$BG$11:$BQ$11)))</f>
        <v>0.83821393078246598</v>
      </c>
      <c r="Y17" s="67">
        <f>EXP(SUMPRODUCT(CHOOSE({1,2,3,4,5,6,7,8,9,10,11},'Calcs Men No Intervention'!X89,'Calcs Men No Intervention'!X89^2,'Calcs Men No Intervention'!X89^3,0,0,0,0,'Calcs Men No Intervention'!BA121,'Calcs Men No Intervention'!BA121^2,'Calcs Men No Intervention'!BA121^3,1),Employment!$BG$11:$BQ$11))/(1+EXP(SUMPRODUCT(CHOOSE({1,2,3,4,5,6,7,8,9,10,11},'Calcs Men No Intervention'!X89,'Calcs Men No Intervention'!X89^2,'Calcs Men No Intervention'!X89^3,0,0,0,0,'Calcs Men No Intervention'!BA121,'Calcs Men No Intervention'!BA121^2,'Calcs Men No Intervention'!BA121^3,1),Employment!$BG$11:$BQ$11)))</f>
        <v>0.81593246613796433</v>
      </c>
      <c r="Z17" s="67">
        <f>EXP(SUMPRODUCT(CHOOSE({1,2,3,4,5,6,7,8,9,10,11},'Calcs Men No Intervention'!Y89,'Calcs Men No Intervention'!Y89^2,'Calcs Men No Intervention'!Y89^3,0,0,0,0,'Calcs Men No Intervention'!BB121,'Calcs Men No Intervention'!BB121^2,'Calcs Men No Intervention'!BB121^3,1),Employment!$BG$11:$BQ$11))/(1+EXP(SUMPRODUCT(CHOOSE({1,2,3,4,5,6,7,8,9,10,11},'Calcs Men No Intervention'!Y89,'Calcs Men No Intervention'!Y89^2,'Calcs Men No Intervention'!Y89^3,0,0,0,0,'Calcs Men No Intervention'!BB121,'Calcs Men No Intervention'!BB121^2,'Calcs Men No Intervention'!BB121^3,1),Employment!$BG$11:$BQ$11)))</f>
        <v>0.79017276686678795</v>
      </c>
      <c r="AA17" s="67">
        <f>EXP(SUMPRODUCT(CHOOSE({1,2,3,4,5,6,7,8,9,10,11},'Calcs Men No Intervention'!Z89,'Calcs Men No Intervention'!Z89^2,'Calcs Men No Intervention'!Z89^3,0,0,0,0,'Calcs Men No Intervention'!BC121,'Calcs Men No Intervention'!BC121^2,'Calcs Men No Intervention'!BC121^3,1),Employment!$BG$11:$BQ$11))/(1+EXP(SUMPRODUCT(CHOOSE({1,2,3,4,5,6,7,8,9,10,11},'Calcs Men No Intervention'!Z89,'Calcs Men No Intervention'!Z89^2,'Calcs Men No Intervention'!Z89^3,0,0,0,0,'Calcs Men No Intervention'!BC121,'Calcs Men No Intervention'!BC121^2,'Calcs Men No Intervention'!BC121^3,1),Employment!$BG$11:$BQ$11)))</f>
        <v>0.76063795840946657</v>
      </c>
      <c r="AB17" s="67">
        <f>EXP(SUMPRODUCT(CHOOSE({1,2,3,4,5,6,7,8,9,10,11},'Calcs Men No Intervention'!AA89,'Calcs Men No Intervention'!AA89^2,'Calcs Men No Intervention'!AA89^3,0,0,0,0,'Calcs Men No Intervention'!BD121,'Calcs Men No Intervention'!BD121^2,'Calcs Men No Intervention'!BD121^3,1),Employment!$BG$11:$BQ$11))/(1+EXP(SUMPRODUCT(CHOOSE({1,2,3,4,5,6,7,8,9,10,11},'Calcs Men No Intervention'!AA89,'Calcs Men No Intervention'!AA89^2,'Calcs Men No Intervention'!AA89^3,0,0,0,0,'Calcs Men No Intervention'!BD121,'Calcs Men No Intervention'!BD121^2,'Calcs Men No Intervention'!BD121^3,1),Employment!$BG$11:$BQ$11)))</f>
        <v>0.72711523922530508</v>
      </c>
      <c r="BG17" s="26"/>
      <c r="BH17" s="26" t="s">
        <v>363</v>
      </c>
      <c r="BI17" s="26"/>
      <c r="BJ17" s="26"/>
      <c r="BK17" s="26"/>
      <c r="BL17" s="26"/>
      <c r="BM17" s="26"/>
      <c r="BN17" s="26"/>
      <c r="BO17" s="26"/>
      <c r="BP17" s="26"/>
      <c r="BQ17" s="26"/>
      <c r="BR17" s="26"/>
      <c r="BS17" s="26"/>
      <c r="BT17" s="26">
        <f t="shared" si="0"/>
        <v>45</v>
      </c>
      <c r="BU17" s="278">
        <v>35</v>
      </c>
      <c r="BV17" s="278">
        <f>EXP(SUMPRODUCT(CHOOSE({1,2,3,4,5,6,7,8,9,10,11},$BT17,$BT17^2,BT17^3,0,0,0,0,$BU17,$BU17^2,$BU17^3,1),Employment!$BG$11:$BQ$11))/(1+EXP(SUMPRODUCT(CHOOSE({1,2,3,4,5,6,7,8,9,10,11},$BT17,$BT17^2,BT17^3,0,0,0,0,$BU17,$BU17^2,$BU17^3,1),Employment!$BG$11:$BQ$11)))</f>
        <v>0.92101265668059329</v>
      </c>
      <c r="BW17" s="278">
        <f>EXP(SUMPRODUCT(CHOOSE({1,2,3,4,5,6,7,8,9,10,11},$BT17,$BT17^2,BT17^3,1,$BT17,$BT17^2,BT17^3,$BU17,$BU17^2,$BU17^3,1),Employment!$BG$11:$BQ$11))/(1+EXP(SUMPRODUCT(CHOOSE({1,2,3,4,5,6,7,8,9,10,11},$BT17,$BT17^2,BT17^3,1,$BT17,$BT17^2,BT17^3,$BU17,$BU17^2,$BU17^3,1),Employment!$BG$11:$BQ$11)))</f>
        <v>0.84038037827203937</v>
      </c>
    </row>
    <row r="18" spans="2:75" x14ac:dyDescent="0.3">
      <c r="B18" s="1">
        <v>14</v>
      </c>
      <c r="C18" s="67"/>
      <c r="D18" s="67"/>
      <c r="E18" s="67"/>
      <c r="F18" s="67"/>
      <c r="G18" s="67"/>
      <c r="H18" s="67"/>
      <c r="I18" s="67"/>
      <c r="J18" s="67"/>
      <c r="K18" s="67"/>
      <c r="L18" s="67"/>
      <c r="M18" s="67"/>
      <c r="N18" s="67"/>
      <c r="O18" s="67"/>
      <c r="P18" s="67"/>
      <c r="Q18" s="67">
        <f>EXP(SUMPRODUCT(CHOOSE({1,2,3,4,5,6,7,8,9,10,11},'Calcs Men No Intervention'!P90,'Calcs Men No Intervention'!P90^2,'Calcs Men No Intervention'!P90^3,0,0,0,0,'Calcs Men No Intervention'!AS122,'Calcs Men No Intervention'!AS122^2,'Calcs Men No Intervention'!AS122^3,1),Employment!$BG$11:$BQ$11))/(1+EXP(SUMPRODUCT(CHOOSE({1,2,3,4,5,6,7,8,9,10,11},'Calcs Men No Intervention'!P90,'Calcs Men No Intervention'!P90^2,'Calcs Men No Intervention'!P90^3,0,0,0,0,'Calcs Men No Intervention'!AS122,'Calcs Men No Intervention'!AS122^2,'Calcs Men No Intervention'!AS122^3,1),Employment!$BG$11:$BQ$11)))</f>
        <v>0.93043495449122293</v>
      </c>
      <c r="R18" s="67">
        <f>EXP(SUMPRODUCT(CHOOSE({1,2,3,4,5,6,7,8,9,10,11},'Calcs Men No Intervention'!Q90,'Calcs Men No Intervention'!Q90^2,'Calcs Men No Intervention'!Q90^3,0,0,0,0,'Calcs Men No Intervention'!AT122,'Calcs Men No Intervention'!AT122^2,'Calcs Men No Intervention'!AT122^3,1),Employment!$BG$11:$BQ$11))/(1+EXP(SUMPRODUCT(CHOOSE({1,2,3,4,5,6,7,8,9,10,11},'Calcs Men No Intervention'!Q90,'Calcs Men No Intervention'!Q90^2,'Calcs Men No Intervention'!Q90^3,0,0,0,0,'Calcs Men No Intervention'!AT122,'Calcs Men No Intervention'!AT122^2,'Calcs Men No Intervention'!AT122^3,1),Employment!$BG$11:$BQ$11)))</f>
        <v>0.9246570023272126</v>
      </c>
      <c r="S18" s="67">
        <f>EXP(SUMPRODUCT(CHOOSE({1,2,3,4,5,6,7,8,9,10,11},'Calcs Men No Intervention'!R90,'Calcs Men No Intervention'!R90^2,'Calcs Men No Intervention'!R90^3,0,0,0,0,'Calcs Men No Intervention'!AU122,'Calcs Men No Intervention'!AU122^2,'Calcs Men No Intervention'!AU122^3,1),Employment!$BG$11:$BQ$11))/(1+EXP(SUMPRODUCT(CHOOSE({1,2,3,4,5,6,7,8,9,10,11},'Calcs Men No Intervention'!R90,'Calcs Men No Intervention'!R90^2,'Calcs Men No Intervention'!R90^3,0,0,0,0,'Calcs Men No Intervention'!AU122,'Calcs Men No Intervention'!AU122^2,'Calcs Men No Intervention'!AU122^3,1),Employment!$BG$11:$BQ$11)))</f>
        <v>0.91768683516097171</v>
      </c>
      <c r="T18" s="67">
        <f>EXP(SUMPRODUCT(CHOOSE({1,2,3,4,5,6,7,8,9,10,11},'Calcs Men No Intervention'!S90,'Calcs Men No Intervention'!S90^2,'Calcs Men No Intervention'!S90^3,0,0,0,0,'Calcs Men No Intervention'!AV122,'Calcs Men No Intervention'!AV122^2,'Calcs Men No Intervention'!AV122^3,1),Employment!$BG$11:$BQ$11))/(1+EXP(SUMPRODUCT(CHOOSE({1,2,3,4,5,6,7,8,9,10,11},'Calcs Men No Intervention'!S90,'Calcs Men No Intervention'!S90^2,'Calcs Men No Intervention'!S90^3,0,0,0,0,'Calcs Men No Intervention'!AV122,'Calcs Men No Intervention'!AV122^2,'Calcs Men No Intervention'!AV122^3,1),Employment!$BG$11:$BQ$11)))</f>
        <v>0.90934115384417968</v>
      </c>
      <c r="U18" s="67">
        <f>EXP(SUMPRODUCT(CHOOSE({1,2,3,4,5,6,7,8,9,10,11},'Calcs Men No Intervention'!T90,'Calcs Men No Intervention'!T90^2,'Calcs Men No Intervention'!T90^3,0,0,0,0,'Calcs Men No Intervention'!AW122,'Calcs Men No Intervention'!AW122^2,'Calcs Men No Intervention'!AW122^3,1),Employment!$BG$11:$BQ$11))/(1+EXP(SUMPRODUCT(CHOOSE({1,2,3,4,5,6,7,8,9,10,11},'Calcs Men No Intervention'!T90,'Calcs Men No Intervention'!T90^2,'Calcs Men No Intervention'!T90^3,0,0,0,0,'Calcs Men No Intervention'!AW122,'Calcs Men No Intervention'!AW122^2,'Calcs Men No Intervention'!AW122^3,1),Employment!$BG$11:$BQ$11)))</f>
        <v>0.89940346884010014</v>
      </c>
      <c r="V18" s="67">
        <f>EXP(SUMPRODUCT(CHOOSE({1,2,3,4,5,6,7,8,9,10,11},'Calcs Men No Intervention'!U90,'Calcs Men No Intervention'!U90^2,'Calcs Men No Intervention'!U90^3,0,0,0,0,'Calcs Men No Intervention'!AX122,'Calcs Men No Intervention'!AX122^2,'Calcs Men No Intervention'!AX122^3,1),Employment!$BG$11:$BQ$11))/(1+EXP(SUMPRODUCT(CHOOSE({1,2,3,4,5,6,7,8,9,10,11},'Calcs Men No Intervention'!U90,'Calcs Men No Intervention'!U90^2,'Calcs Men No Intervention'!U90^3,0,0,0,0,'Calcs Men No Intervention'!AX122,'Calcs Men No Intervention'!AX122^2,'Calcs Men No Intervention'!AX122^3,1),Employment!$BG$11:$BQ$11)))</f>
        <v>0.88762258270092609</v>
      </c>
      <c r="W18" s="67">
        <f>EXP(SUMPRODUCT(CHOOSE({1,2,3,4,5,6,7,8,9,10,11},'Calcs Men No Intervention'!V90,'Calcs Men No Intervention'!V90^2,'Calcs Men No Intervention'!V90^3,0,0,0,0,'Calcs Men No Intervention'!AY122,'Calcs Men No Intervention'!AY122^2,'Calcs Men No Intervention'!AY122^3,1),Employment!$BG$11:$BQ$11))/(1+EXP(SUMPRODUCT(CHOOSE({1,2,3,4,5,6,7,8,9,10,11},'Calcs Men No Intervention'!V90,'Calcs Men No Intervention'!V90^2,'Calcs Men No Intervention'!V90^3,0,0,0,0,'Calcs Men No Intervention'!AY122,'Calcs Men No Intervention'!AY122^2,'Calcs Men No Intervention'!AY122^3,1),Employment!$BG$11:$BQ$11)))</f>
        <v>0.87371278418671816</v>
      </c>
      <c r="X18" s="67">
        <f>EXP(SUMPRODUCT(CHOOSE({1,2,3,4,5,6,7,8,9,10,11},'Calcs Men No Intervention'!W90,'Calcs Men No Intervention'!W90^2,'Calcs Men No Intervention'!W90^3,0,0,0,0,'Calcs Men No Intervention'!AZ122,'Calcs Men No Intervention'!AZ122^2,'Calcs Men No Intervention'!AZ122^3,1),Employment!$BG$11:$BQ$11))/(1+EXP(SUMPRODUCT(CHOOSE({1,2,3,4,5,6,7,8,9,10,11},'Calcs Men No Intervention'!W90,'Calcs Men No Intervention'!W90^2,'Calcs Men No Intervention'!W90^3,0,0,0,0,'Calcs Men No Intervention'!AZ122,'Calcs Men No Intervention'!AZ122^2,'Calcs Men No Intervention'!AZ122^3,1),Employment!$BG$11:$BQ$11)))</f>
        <v>0.85735692914066108</v>
      </c>
      <c r="Y18" s="67">
        <f>EXP(SUMPRODUCT(CHOOSE({1,2,3,4,5,6,7,8,9,10,11},'Calcs Men No Intervention'!X90,'Calcs Men No Intervention'!X90^2,'Calcs Men No Intervention'!X90^3,0,0,0,0,'Calcs Men No Intervention'!BA122,'Calcs Men No Intervention'!BA122^2,'Calcs Men No Intervention'!BA122^3,1),Employment!$BG$11:$BQ$11))/(1+EXP(SUMPRODUCT(CHOOSE({1,2,3,4,5,6,7,8,9,10,11},'Calcs Men No Intervention'!X90,'Calcs Men No Intervention'!X90^2,'Calcs Men No Intervention'!X90^3,0,0,0,0,'Calcs Men No Intervention'!BA122,'Calcs Men No Intervention'!BA122^2,'Calcs Men No Intervention'!BA122^3,1),Employment!$BG$11:$BQ$11)))</f>
        <v>0.83821393078246598</v>
      </c>
      <c r="Z18" s="67">
        <f>EXP(SUMPRODUCT(CHOOSE({1,2,3,4,5,6,7,8,9,10,11},'Calcs Men No Intervention'!Y90,'Calcs Men No Intervention'!Y90^2,'Calcs Men No Intervention'!Y90^3,0,0,0,0,'Calcs Men No Intervention'!BB122,'Calcs Men No Intervention'!BB122^2,'Calcs Men No Intervention'!BB122^3,1),Employment!$BG$11:$BQ$11))/(1+EXP(SUMPRODUCT(CHOOSE({1,2,3,4,5,6,7,8,9,10,11},'Calcs Men No Intervention'!Y90,'Calcs Men No Intervention'!Y90^2,'Calcs Men No Intervention'!Y90^3,0,0,0,0,'Calcs Men No Intervention'!BB122,'Calcs Men No Intervention'!BB122^2,'Calcs Men No Intervention'!BB122^3,1),Employment!$BG$11:$BQ$11)))</f>
        <v>0.81593246613796433</v>
      </c>
      <c r="AA18" s="67">
        <f>EXP(SUMPRODUCT(CHOOSE({1,2,3,4,5,6,7,8,9,10,11},'Calcs Men No Intervention'!Z90,'Calcs Men No Intervention'!Z90^2,'Calcs Men No Intervention'!Z90^3,0,0,0,0,'Calcs Men No Intervention'!BC122,'Calcs Men No Intervention'!BC122^2,'Calcs Men No Intervention'!BC122^3,1),Employment!$BG$11:$BQ$11))/(1+EXP(SUMPRODUCT(CHOOSE({1,2,3,4,5,6,7,8,9,10,11},'Calcs Men No Intervention'!Z90,'Calcs Men No Intervention'!Z90^2,'Calcs Men No Intervention'!Z90^3,0,0,0,0,'Calcs Men No Intervention'!BC122,'Calcs Men No Intervention'!BC122^2,'Calcs Men No Intervention'!BC122^3,1),Employment!$BG$11:$BQ$11)))</f>
        <v>0.79017276686678795</v>
      </c>
      <c r="AB18" s="67">
        <f>EXP(SUMPRODUCT(CHOOSE({1,2,3,4,5,6,7,8,9,10,11},'Calcs Men No Intervention'!AA90,'Calcs Men No Intervention'!AA90^2,'Calcs Men No Intervention'!AA90^3,0,0,0,0,'Calcs Men No Intervention'!BD122,'Calcs Men No Intervention'!BD122^2,'Calcs Men No Intervention'!BD122^3,1),Employment!$BG$11:$BQ$11))/(1+EXP(SUMPRODUCT(CHOOSE({1,2,3,4,5,6,7,8,9,10,11},'Calcs Men No Intervention'!AA90,'Calcs Men No Intervention'!AA90^2,'Calcs Men No Intervention'!AA90^3,0,0,0,0,'Calcs Men No Intervention'!BD122,'Calcs Men No Intervention'!BD122^2,'Calcs Men No Intervention'!BD122^3,1),Employment!$BG$11:$BQ$11)))</f>
        <v>0.76063795840946657</v>
      </c>
      <c r="BH18" s="206" t="s">
        <v>364</v>
      </c>
      <c r="BJ18" s="26"/>
      <c r="BT18" s="26">
        <f t="shared" si="0"/>
        <v>46</v>
      </c>
      <c r="BU18" s="278">
        <v>35</v>
      </c>
      <c r="BV18" s="278">
        <f>EXP(SUMPRODUCT(CHOOSE({1,2,3,4,5,6,7,8,9,10,11},$BT18,$BT18^2,BT18^3,0,0,0,0,$BU18,$BU18^2,$BU18^3,1),Employment!$BG$11:$BQ$11))/(1+EXP(SUMPRODUCT(CHOOSE({1,2,3,4,5,6,7,8,9,10,11},$BT18,$BT18^2,BT18^3,0,0,0,0,$BU18,$BU18^2,$BU18^3,1),Employment!$BG$11:$BQ$11)))</f>
        <v>0.91560586692966572</v>
      </c>
      <c r="BW18" s="278">
        <f>EXP(SUMPRODUCT(CHOOSE({1,2,3,4,5,6,7,8,9,10,11},$BT18,$BT18^2,BT18^3,1,$BT18,$BT18^2,BT18^3,$BU18,$BU18^2,$BU18^3,1),Employment!$BG$11:$BQ$11))/(1+EXP(SUMPRODUCT(CHOOSE({1,2,3,4,5,6,7,8,9,10,11},$BT18,$BT18^2,BT18^3,1,$BT18,$BT18^2,BT18^3,$BU18,$BU18^2,$BU18^3,1),Employment!$BG$11:$BQ$11)))</f>
        <v>0.83442495433596298</v>
      </c>
    </row>
    <row r="19" spans="2:75" x14ac:dyDescent="0.3">
      <c r="B19" s="1">
        <v>15</v>
      </c>
      <c r="C19" s="67"/>
      <c r="D19" s="67"/>
      <c r="E19" s="67"/>
      <c r="F19" s="67"/>
      <c r="G19" s="67"/>
      <c r="H19" s="67"/>
      <c r="I19" s="67"/>
      <c r="J19" s="67"/>
      <c r="K19" s="67"/>
      <c r="L19" s="67"/>
      <c r="M19" s="67"/>
      <c r="N19" s="67"/>
      <c r="O19" s="67"/>
      <c r="P19" s="67"/>
      <c r="Q19" s="67"/>
      <c r="R19" s="67">
        <f>EXP(SUMPRODUCT(CHOOSE({1,2,3,4,5,6,7,8,9,10,11},'Calcs Men No Intervention'!Q91,'Calcs Men No Intervention'!Q91^2,'Calcs Men No Intervention'!Q91^3,0,0,0,0,'Calcs Men No Intervention'!AT123,'Calcs Men No Intervention'!AT123^2,'Calcs Men No Intervention'!AT123^3,1),Employment!$BG$11:$BQ$11))/(1+EXP(SUMPRODUCT(CHOOSE({1,2,3,4,5,6,7,8,9,10,11},'Calcs Men No Intervention'!Q91,'Calcs Men No Intervention'!Q91^2,'Calcs Men No Intervention'!Q91^3,0,0,0,0,'Calcs Men No Intervention'!AT123,'Calcs Men No Intervention'!AT123^2,'Calcs Men No Intervention'!AT123^3,1),Employment!$BG$11:$BQ$11)))</f>
        <v>0.93043495449122293</v>
      </c>
      <c r="S19" s="67">
        <f>EXP(SUMPRODUCT(CHOOSE({1,2,3,4,5,6,7,8,9,10,11},'Calcs Men No Intervention'!R91,'Calcs Men No Intervention'!R91^2,'Calcs Men No Intervention'!R91^3,0,0,0,0,'Calcs Men No Intervention'!AU123,'Calcs Men No Intervention'!AU123^2,'Calcs Men No Intervention'!AU123^3,1),Employment!$BG$11:$BQ$11))/(1+EXP(SUMPRODUCT(CHOOSE({1,2,3,4,5,6,7,8,9,10,11},'Calcs Men No Intervention'!R91,'Calcs Men No Intervention'!R91^2,'Calcs Men No Intervention'!R91^3,0,0,0,0,'Calcs Men No Intervention'!AU123,'Calcs Men No Intervention'!AU123^2,'Calcs Men No Intervention'!AU123^3,1),Employment!$BG$11:$BQ$11)))</f>
        <v>0.9246570023272126</v>
      </c>
      <c r="T19" s="67">
        <f>EXP(SUMPRODUCT(CHOOSE({1,2,3,4,5,6,7,8,9,10,11},'Calcs Men No Intervention'!S91,'Calcs Men No Intervention'!S91^2,'Calcs Men No Intervention'!S91^3,0,0,0,0,'Calcs Men No Intervention'!AV123,'Calcs Men No Intervention'!AV123^2,'Calcs Men No Intervention'!AV123^3,1),Employment!$BG$11:$BQ$11))/(1+EXP(SUMPRODUCT(CHOOSE({1,2,3,4,5,6,7,8,9,10,11},'Calcs Men No Intervention'!S91,'Calcs Men No Intervention'!S91^2,'Calcs Men No Intervention'!S91^3,0,0,0,0,'Calcs Men No Intervention'!AV123,'Calcs Men No Intervention'!AV123^2,'Calcs Men No Intervention'!AV123^3,1),Employment!$BG$11:$BQ$11)))</f>
        <v>0.91768683516097171</v>
      </c>
      <c r="U19" s="67">
        <f>EXP(SUMPRODUCT(CHOOSE({1,2,3,4,5,6,7,8,9,10,11},'Calcs Men No Intervention'!T91,'Calcs Men No Intervention'!T91^2,'Calcs Men No Intervention'!T91^3,0,0,0,0,'Calcs Men No Intervention'!AW123,'Calcs Men No Intervention'!AW123^2,'Calcs Men No Intervention'!AW123^3,1),Employment!$BG$11:$BQ$11))/(1+EXP(SUMPRODUCT(CHOOSE({1,2,3,4,5,6,7,8,9,10,11},'Calcs Men No Intervention'!T91,'Calcs Men No Intervention'!T91^2,'Calcs Men No Intervention'!T91^3,0,0,0,0,'Calcs Men No Intervention'!AW123,'Calcs Men No Intervention'!AW123^2,'Calcs Men No Intervention'!AW123^3,1),Employment!$BG$11:$BQ$11)))</f>
        <v>0.90934115384417968</v>
      </c>
      <c r="V19" s="67">
        <f>EXP(SUMPRODUCT(CHOOSE({1,2,3,4,5,6,7,8,9,10,11},'Calcs Men No Intervention'!U91,'Calcs Men No Intervention'!U91^2,'Calcs Men No Intervention'!U91^3,0,0,0,0,'Calcs Men No Intervention'!AX123,'Calcs Men No Intervention'!AX123^2,'Calcs Men No Intervention'!AX123^3,1),Employment!$BG$11:$BQ$11))/(1+EXP(SUMPRODUCT(CHOOSE({1,2,3,4,5,6,7,8,9,10,11},'Calcs Men No Intervention'!U91,'Calcs Men No Intervention'!U91^2,'Calcs Men No Intervention'!U91^3,0,0,0,0,'Calcs Men No Intervention'!AX123,'Calcs Men No Intervention'!AX123^2,'Calcs Men No Intervention'!AX123^3,1),Employment!$BG$11:$BQ$11)))</f>
        <v>0.89940346884010014</v>
      </c>
      <c r="W19" s="67">
        <f>EXP(SUMPRODUCT(CHOOSE({1,2,3,4,5,6,7,8,9,10,11},'Calcs Men No Intervention'!V91,'Calcs Men No Intervention'!V91^2,'Calcs Men No Intervention'!V91^3,0,0,0,0,'Calcs Men No Intervention'!AY123,'Calcs Men No Intervention'!AY123^2,'Calcs Men No Intervention'!AY123^3,1),Employment!$BG$11:$BQ$11))/(1+EXP(SUMPRODUCT(CHOOSE({1,2,3,4,5,6,7,8,9,10,11},'Calcs Men No Intervention'!V91,'Calcs Men No Intervention'!V91^2,'Calcs Men No Intervention'!V91^3,0,0,0,0,'Calcs Men No Intervention'!AY123,'Calcs Men No Intervention'!AY123^2,'Calcs Men No Intervention'!AY123^3,1),Employment!$BG$11:$BQ$11)))</f>
        <v>0.88762258270092609</v>
      </c>
      <c r="X19" s="67">
        <f>EXP(SUMPRODUCT(CHOOSE({1,2,3,4,5,6,7,8,9,10,11},'Calcs Men No Intervention'!W91,'Calcs Men No Intervention'!W91^2,'Calcs Men No Intervention'!W91^3,0,0,0,0,'Calcs Men No Intervention'!AZ123,'Calcs Men No Intervention'!AZ123^2,'Calcs Men No Intervention'!AZ123^3,1),Employment!$BG$11:$BQ$11))/(1+EXP(SUMPRODUCT(CHOOSE({1,2,3,4,5,6,7,8,9,10,11},'Calcs Men No Intervention'!W91,'Calcs Men No Intervention'!W91^2,'Calcs Men No Intervention'!W91^3,0,0,0,0,'Calcs Men No Intervention'!AZ123,'Calcs Men No Intervention'!AZ123^2,'Calcs Men No Intervention'!AZ123^3,1),Employment!$BG$11:$BQ$11)))</f>
        <v>0.87371278418671816</v>
      </c>
      <c r="Y19" s="67">
        <f>EXP(SUMPRODUCT(CHOOSE({1,2,3,4,5,6,7,8,9,10,11},'Calcs Men No Intervention'!X91,'Calcs Men No Intervention'!X91^2,'Calcs Men No Intervention'!X91^3,0,0,0,0,'Calcs Men No Intervention'!BA123,'Calcs Men No Intervention'!BA123^2,'Calcs Men No Intervention'!BA123^3,1),Employment!$BG$11:$BQ$11))/(1+EXP(SUMPRODUCT(CHOOSE({1,2,3,4,5,6,7,8,9,10,11},'Calcs Men No Intervention'!X91,'Calcs Men No Intervention'!X91^2,'Calcs Men No Intervention'!X91^3,0,0,0,0,'Calcs Men No Intervention'!BA123,'Calcs Men No Intervention'!BA123^2,'Calcs Men No Intervention'!BA123^3,1),Employment!$BG$11:$BQ$11)))</f>
        <v>0.85735692914066108</v>
      </c>
      <c r="Z19" s="67">
        <f>EXP(SUMPRODUCT(CHOOSE({1,2,3,4,5,6,7,8,9,10,11},'Calcs Men No Intervention'!Y91,'Calcs Men No Intervention'!Y91^2,'Calcs Men No Intervention'!Y91^3,0,0,0,0,'Calcs Men No Intervention'!BB123,'Calcs Men No Intervention'!BB123^2,'Calcs Men No Intervention'!BB123^3,1),Employment!$BG$11:$BQ$11))/(1+EXP(SUMPRODUCT(CHOOSE({1,2,3,4,5,6,7,8,9,10,11},'Calcs Men No Intervention'!Y91,'Calcs Men No Intervention'!Y91^2,'Calcs Men No Intervention'!Y91^3,0,0,0,0,'Calcs Men No Intervention'!BB123,'Calcs Men No Intervention'!BB123^2,'Calcs Men No Intervention'!BB123^3,1),Employment!$BG$11:$BQ$11)))</f>
        <v>0.83821393078246598</v>
      </c>
      <c r="AA19" s="67">
        <f>EXP(SUMPRODUCT(CHOOSE({1,2,3,4,5,6,7,8,9,10,11},'Calcs Men No Intervention'!Z91,'Calcs Men No Intervention'!Z91^2,'Calcs Men No Intervention'!Z91^3,0,0,0,0,'Calcs Men No Intervention'!BC123,'Calcs Men No Intervention'!BC123^2,'Calcs Men No Intervention'!BC123^3,1),Employment!$BG$11:$BQ$11))/(1+EXP(SUMPRODUCT(CHOOSE({1,2,3,4,5,6,7,8,9,10,11},'Calcs Men No Intervention'!Z91,'Calcs Men No Intervention'!Z91^2,'Calcs Men No Intervention'!Z91^3,0,0,0,0,'Calcs Men No Intervention'!BC123,'Calcs Men No Intervention'!BC123^2,'Calcs Men No Intervention'!BC123^3,1),Employment!$BG$11:$BQ$11)))</f>
        <v>0.81593246613796433</v>
      </c>
      <c r="AB19" s="67">
        <f>EXP(SUMPRODUCT(CHOOSE({1,2,3,4,5,6,7,8,9,10,11},'Calcs Men No Intervention'!AA91,'Calcs Men No Intervention'!AA91^2,'Calcs Men No Intervention'!AA91^3,0,0,0,0,'Calcs Men No Intervention'!BD123,'Calcs Men No Intervention'!BD123^2,'Calcs Men No Intervention'!BD123^3,1),Employment!$BG$11:$BQ$11))/(1+EXP(SUMPRODUCT(CHOOSE({1,2,3,4,5,6,7,8,9,10,11},'Calcs Men No Intervention'!AA91,'Calcs Men No Intervention'!AA91^2,'Calcs Men No Intervention'!AA91^3,0,0,0,0,'Calcs Men No Intervention'!BD123,'Calcs Men No Intervention'!BD123^2,'Calcs Men No Intervention'!BD123^3,1),Employment!$BG$11:$BQ$11)))</f>
        <v>0.79017276686678795</v>
      </c>
      <c r="BT19" s="26">
        <f t="shared" si="0"/>
        <v>47</v>
      </c>
      <c r="BU19" s="278">
        <v>35</v>
      </c>
      <c r="BV19" s="278">
        <f>EXP(SUMPRODUCT(CHOOSE({1,2,3,4,5,6,7,8,9,10,11},$BT19,$BT19^2,BT19^3,0,0,0,0,$BU19,$BU19^2,$BU19^3,1),Employment!$BG$11:$BQ$11))/(1+EXP(SUMPRODUCT(CHOOSE({1,2,3,4,5,6,7,8,9,10,11},$BT19,$BT19^2,BT19^3,0,0,0,0,$BU19,$BU19^2,$BU19^3,1),Employment!$BG$11:$BQ$11)))</f>
        <v>0.90902362032644035</v>
      </c>
      <c r="BW19" s="278">
        <f>EXP(SUMPRODUCT(CHOOSE({1,2,3,4,5,6,7,8,9,10,11},$BT19,$BT19^2,BT19^3,1,$BT19,$BT19^2,BT19^3,$BU19,$BU19^2,$BU19^3,1),Employment!$BG$11:$BQ$11))/(1+EXP(SUMPRODUCT(CHOOSE({1,2,3,4,5,6,7,8,9,10,11},$BT19,$BT19^2,BT19^3,1,$BT19,$BT19^2,BT19^3,$BU19,$BU19^2,$BU19^3,1),Employment!$BG$11:$BQ$11)))</f>
        <v>0.82703094399326971</v>
      </c>
    </row>
    <row r="20" spans="2:75" x14ac:dyDescent="0.3">
      <c r="B20" s="1">
        <v>16</v>
      </c>
      <c r="C20" s="67"/>
      <c r="D20" s="67"/>
      <c r="E20" s="67"/>
      <c r="F20" s="67"/>
      <c r="G20" s="67"/>
      <c r="H20" s="67"/>
      <c r="I20" s="67"/>
      <c r="J20" s="67"/>
      <c r="K20" s="67"/>
      <c r="L20" s="67"/>
      <c r="M20" s="67"/>
      <c r="N20" s="67"/>
      <c r="O20" s="67"/>
      <c r="P20" s="67"/>
      <c r="Q20" s="67"/>
      <c r="R20" s="67"/>
      <c r="S20" s="67">
        <f>EXP(SUMPRODUCT(CHOOSE({1,2,3,4,5,6,7,8,9,10,11},'Calcs Men No Intervention'!R92,'Calcs Men No Intervention'!R92^2,'Calcs Men No Intervention'!R92^3,0,0,0,0,'Calcs Men No Intervention'!AU124,'Calcs Men No Intervention'!AU124^2,'Calcs Men No Intervention'!AU124^3,1),Employment!$BG$11:$BQ$11))/(1+EXP(SUMPRODUCT(CHOOSE({1,2,3,4,5,6,7,8,9,10,11},'Calcs Men No Intervention'!R92,'Calcs Men No Intervention'!R92^2,'Calcs Men No Intervention'!R92^3,0,0,0,0,'Calcs Men No Intervention'!AU124,'Calcs Men No Intervention'!AU124^2,'Calcs Men No Intervention'!AU124^3,1),Employment!$BG$11:$BQ$11)))</f>
        <v>0.93043495449122293</v>
      </c>
      <c r="T20" s="67">
        <f>EXP(SUMPRODUCT(CHOOSE({1,2,3,4,5,6,7,8,9,10,11},'Calcs Men No Intervention'!S92,'Calcs Men No Intervention'!S92^2,'Calcs Men No Intervention'!S92^3,0,0,0,0,'Calcs Men No Intervention'!AV124,'Calcs Men No Intervention'!AV124^2,'Calcs Men No Intervention'!AV124^3,1),Employment!$BG$11:$BQ$11))/(1+EXP(SUMPRODUCT(CHOOSE({1,2,3,4,5,6,7,8,9,10,11},'Calcs Men No Intervention'!S92,'Calcs Men No Intervention'!S92^2,'Calcs Men No Intervention'!S92^3,0,0,0,0,'Calcs Men No Intervention'!AV124,'Calcs Men No Intervention'!AV124^2,'Calcs Men No Intervention'!AV124^3,1),Employment!$BG$11:$BQ$11)))</f>
        <v>0.9246570023272126</v>
      </c>
      <c r="U20" s="67">
        <f>EXP(SUMPRODUCT(CHOOSE({1,2,3,4,5,6,7,8,9,10,11},'Calcs Men No Intervention'!T92,'Calcs Men No Intervention'!T92^2,'Calcs Men No Intervention'!T92^3,0,0,0,0,'Calcs Men No Intervention'!AW124,'Calcs Men No Intervention'!AW124^2,'Calcs Men No Intervention'!AW124^3,1),Employment!$BG$11:$BQ$11))/(1+EXP(SUMPRODUCT(CHOOSE({1,2,3,4,5,6,7,8,9,10,11},'Calcs Men No Intervention'!T92,'Calcs Men No Intervention'!T92^2,'Calcs Men No Intervention'!T92^3,0,0,0,0,'Calcs Men No Intervention'!AW124,'Calcs Men No Intervention'!AW124^2,'Calcs Men No Intervention'!AW124^3,1),Employment!$BG$11:$BQ$11)))</f>
        <v>0.91768683516097171</v>
      </c>
      <c r="V20" s="67">
        <f>EXP(SUMPRODUCT(CHOOSE({1,2,3,4,5,6,7,8,9,10,11},'Calcs Men No Intervention'!U92,'Calcs Men No Intervention'!U92^2,'Calcs Men No Intervention'!U92^3,0,0,0,0,'Calcs Men No Intervention'!AX124,'Calcs Men No Intervention'!AX124^2,'Calcs Men No Intervention'!AX124^3,1),Employment!$BG$11:$BQ$11))/(1+EXP(SUMPRODUCT(CHOOSE({1,2,3,4,5,6,7,8,9,10,11},'Calcs Men No Intervention'!U92,'Calcs Men No Intervention'!U92^2,'Calcs Men No Intervention'!U92^3,0,0,0,0,'Calcs Men No Intervention'!AX124,'Calcs Men No Intervention'!AX124^2,'Calcs Men No Intervention'!AX124^3,1),Employment!$BG$11:$BQ$11)))</f>
        <v>0.90934115384417968</v>
      </c>
      <c r="W20" s="67">
        <f>EXP(SUMPRODUCT(CHOOSE({1,2,3,4,5,6,7,8,9,10,11},'Calcs Men No Intervention'!V92,'Calcs Men No Intervention'!V92^2,'Calcs Men No Intervention'!V92^3,0,0,0,0,'Calcs Men No Intervention'!AY124,'Calcs Men No Intervention'!AY124^2,'Calcs Men No Intervention'!AY124^3,1),Employment!$BG$11:$BQ$11))/(1+EXP(SUMPRODUCT(CHOOSE({1,2,3,4,5,6,7,8,9,10,11},'Calcs Men No Intervention'!V92,'Calcs Men No Intervention'!V92^2,'Calcs Men No Intervention'!V92^3,0,0,0,0,'Calcs Men No Intervention'!AY124,'Calcs Men No Intervention'!AY124^2,'Calcs Men No Intervention'!AY124^3,1),Employment!$BG$11:$BQ$11)))</f>
        <v>0.89940346884010014</v>
      </c>
      <c r="X20" s="67">
        <f>EXP(SUMPRODUCT(CHOOSE({1,2,3,4,5,6,7,8,9,10,11},'Calcs Men No Intervention'!W92,'Calcs Men No Intervention'!W92^2,'Calcs Men No Intervention'!W92^3,0,0,0,0,'Calcs Men No Intervention'!AZ124,'Calcs Men No Intervention'!AZ124^2,'Calcs Men No Intervention'!AZ124^3,1),Employment!$BG$11:$BQ$11))/(1+EXP(SUMPRODUCT(CHOOSE({1,2,3,4,5,6,7,8,9,10,11},'Calcs Men No Intervention'!W92,'Calcs Men No Intervention'!W92^2,'Calcs Men No Intervention'!W92^3,0,0,0,0,'Calcs Men No Intervention'!AZ124,'Calcs Men No Intervention'!AZ124^2,'Calcs Men No Intervention'!AZ124^3,1),Employment!$BG$11:$BQ$11)))</f>
        <v>0.88762258270092609</v>
      </c>
      <c r="Y20" s="67">
        <f>EXP(SUMPRODUCT(CHOOSE({1,2,3,4,5,6,7,8,9,10,11},'Calcs Men No Intervention'!X92,'Calcs Men No Intervention'!X92^2,'Calcs Men No Intervention'!X92^3,0,0,0,0,'Calcs Men No Intervention'!BA124,'Calcs Men No Intervention'!BA124^2,'Calcs Men No Intervention'!BA124^3,1),Employment!$BG$11:$BQ$11))/(1+EXP(SUMPRODUCT(CHOOSE({1,2,3,4,5,6,7,8,9,10,11},'Calcs Men No Intervention'!X92,'Calcs Men No Intervention'!X92^2,'Calcs Men No Intervention'!X92^3,0,0,0,0,'Calcs Men No Intervention'!BA124,'Calcs Men No Intervention'!BA124^2,'Calcs Men No Intervention'!BA124^3,1),Employment!$BG$11:$BQ$11)))</f>
        <v>0.87371278418671816</v>
      </c>
      <c r="Z20" s="67">
        <f>EXP(SUMPRODUCT(CHOOSE({1,2,3,4,5,6,7,8,9,10,11},'Calcs Men No Intervention'!Y92,'Calcs Men No Intervention'!Y92^2,'Calcs Men No Intervention'!Y92^3,0,0,0,0,'Calcs Men No Intervention'!BB124,'Calcs Men No Intervention'!BB124^2,'Calcs Men No Intervention'!BB124^3,1),Employment!$BG$11:$BQ$11))/(1+EXP(SUMPRODUCT(CHOOSE({1,2,3,4,5,6,7,8,9,10,11},'Calcs Men No Intervention'!Y92,'Calcs Men No Intervention'!Y92^2,'Calcs Men No Intervention'!Y92^3,0,0,0,0,'Calcs Men No Intervention'!BB124,'Calcs Men No Intervention'!BB124^2,'Calcs Men No Intervention'!BB124^3,1),Employment!$BG$11:$BQ$11)))</f>
        <v>0.85735692914066108</v>
      </c>
      <c r="AA20" s="67">
        <f>EXP(SUMPRODUCT(CHOOSE({1,2,3,4,5,6,7,8,9,10,11},'Calcs Men No Intervention'!Z92,'Calcs Men No Intervention'!Z92^2,'Calcs Men No Intervention'!Z92^3,0,0,0,0,'Calcs Men No Intervention'!BC124,'Calcs Men No Intervention'!BC124^2,'Calcs Men No Intervention'!BC124^3,1),Employment!$BG$11:$BQ$11))/(1+EXP(SUMPRODUCT(CHOOSE({1,2,3,4,5,6,7,8,9,10,11},'Calcs Men No Intervention'!Z92,'Calcs Men No Intervention'!Z92^2,'Calcs Men No Intervention'!Z92^3,0,0,0,0,'Calcs Men No Intervention'!BC124,'Calcs Men No Intervention'!BC124^2,'Calcs Men No Intervention'!BC124^3,1),Employment!$BG$11:$BQ$11)))</f>
        <v>0.83821393078246598</v>
      </c>
      <c r="AB20" s="67">
        <f>EXP(SUMPRODUCT(CHOOSE({1,2,3,4,5,6,7,8,9,10,11},'Calcs Men No Intervention'!AA92,'Calcs Men No Intervention'!AA92^2,'Calcs Men No Intervention'!AA92^3,0,0,0,0,'Calcs Men No Intervention'!BD124,'Calcs Men No Intervention'!BD124^2,'Calcs Men No Intervention'!BD124^3,1),Employment!$BG$11:$BQ$11))/(1+EXP(SUMPRODUCT(CHOOSE({1,2,3,4,5,6,7,8,9,10,11},'Calcs Men No Intervention'!AA92,'Calcs Men No Intervention'!AA92^2,'Calcs Men No Intervention'!AA92^3,0,0,0,0,'Calcs Men No Intervention'!BD124,'Calcs Men No Intervention'!BD124^2,'Calcs Men No Intervention'!BD124^3,1),Employment!$BG$11:$BQ$11)))</f>
        <v>0.81593246613796433</v>
      </c>
      <c r="BT20" s="26">
        <f t="shared" si="0"/>
        <v>48</v>
      </c>
      <c r="BU20" s="278">
        <v>35</v>
      </c>
      <c r="BV20" s="278">
        <f>EXP(SUMPRODUCT(CHOOSE({1,2,3,4,5,6,7,8,9,10,11},$BT20,$BT20^2,BT20^3,0,0,0,0,$BU20,$BU20^2,$BU20^3,1),Employment!$BG$11:$BQ$11))/(1+EXP(SUMPRODUCT(CHOOSE({1,2,3,4,5,6,7,8,9,10,11},$BT20,$BT20^2,BT20^3,0,0,0,0,$BU20,$BU20^2,$BU20^3,1),Employment!$BG$11:$BQ$11)))</f>
        <v>0.90110828857486713</v>
      </c>
      <c r="BW20" s="278">
        <f>EXP(SUMPRODUCT(CHOOSE({1,2,3,4,5,6,7,8,9,10,11},$BT20,$BT20^2,BT20^3,1,$BT20,$BT20^2,BT20^3,$BU20,$BU20^2,$BU20^3,1),Employment!$BG$11:$BQ$11))/(1+EXP(SUMPRODUCT(CHOOSE({1,2,3,4,5,6,7,8,9,10,11},$BT20,$BT20^2,BT20^3,1,$BT20,$BT20^2,BT20^3,$BU20,$BU20^2,$BU20^3,1),Employment!$BG$11:$BQ$11)))</f>
        <v>0.81807603357924008</v>
      </c>
    </row>
    <row r="21" spans="2:75" x14ac:dyDescent="0.3">
      <c r="B21" s="1">
        <v>17</v>
      </c>
      <c r="C21" s="67"/>
      <c r="D21" s="67"/>
      <c r="E21" s="67"/>
      <c r="F21" s="67"/>
      <c r="G21" s="67"/>
      <c r="H21" s="67"/>
      <c r="I21" s="67"/>
      <c r="J21" s="67"/>
      <c r="K21" s="67"/>
      <c r="L21" s="67"/>
      <c r="M21" s="67"/>
      <c r="N21" s="67"/>
      <c r="O21" s="67"/>
      <c r="P21" s="67"/>
      <c r="Q21" s="67"/>
      <c r="R21" s="67"/>
      <c r="S21" s="67"/>
      <c r="T21" s="67">
        <f>EXP(SUMPRODUCT(CHOOSE({1,2,3,4,5,6,7,8,9,10,11},'Calcs Men No Intervention'!S93,'Calcs Men No Intervention'!S93^2,'Calcs Men No Intervention'!S93^3,0,0,0,0,'Calcs Men No Intervention'!AV125,'Calcs Men No Intervention'!AV125^2,'Calcs Men No Intervention'!AV125^3,1),Employment!$BG$11:$BQ$11))/(1+EXP(SUMPRODUCT(CHOOSE({1,2,3,4,5,6,7,8,9,10,11},'Calcs Men No Intervention'!S93,'Calcs Men No Intervention'!S93^2,'Calcs Men No Intervention'!S93^3,0,0,0,0,'Calcs Men No Intervention'!AV125,'Calcs Men No Intervention'!AV125^2,'Calcs Men No Intervention'!AV125^3,1),Employment!$BG$11:$BQ$11)))</f>
        <v>0.93043495449122293</v>
      </c>
      <c r="U21" s="67">
        <f>EXP(SUMPRODUCT(CHOOSE({1,2,3,4,5,6,7,8,9,10,11},'Calcs Men No Intervention'!T93,'Calcs Men No Intervention'!T93^2,'Calcs Men No Intervention'!T93^3,0,0,0,0,'Calcs Men No Intervention'!AW125,'Calcs Men No Intervention'!AW125^2,'Calcs Men No Intervention'!AW125^3,1),Employment!$BG$11:$BQ$11))/(1+EXP(SUMPRODUCT(CHOOSE({1,2,3,4,5,6,7,8,9,10,11},'Calcs Men No Intervention'!T93,'Calcs Men No Intervention'!T93^2,'Calcs Men No Intervention'!T93^3,0,0,0,0,'Calcs Men No Intervention'!AW125,'Calcs Men No Intervention'!AW125^2,'Calcs Men No Intervention'!AW125^3,1),Employment!$BG$11:$BQ$11)))</f>
        <v>0.9246570023272126</v>
      </c>
      <c r="V21" s="67">
        <f>EXP(SUMPRODUCT(CHOOSE({1,2,3,4,5,6,7,8,9,10,11},'Calcs Men No Intervention'!U93,'Calcs Men No Intervention'!U93^2,'Calcs Men No Intervention'!U93^3,0,0,0,0,'Calcs Men No Intervention'!AX125,'Calcs Men No Intervention'!AX125^2,'Calcs Men No Intervention'!AX125^3,1),Employment!$BG$11:$BQ$11))/(1+EXP(SUMPRODUCT(CHOOSE({1,2,3,4,5,6,7,8,9,10,11},'Calcs Men No Intervention'!U93,'Calcs Men No Intervention'!U93^2,'Calcs Men No Intervention'!U93^3,0,0,0,0,'Calcs Men No Intervention'!AX125,'Calcs Men No Intervention'!AX125^2,'Calcs Men No Intervention'!AX125^3,1),Employment!$BG$11:$BQ$11)))</f>
        <v>0.91768683516097171</v>
      </c>
      <c r="W21" s="67">
        <f>EXP(SUMPRODUCT(CHOOSE({1,2,3,4,5,6,7,8,9,10,11},'Calcs Men No Intervention'!V93,'Calcs Men No Intervention'!V93^2,'Calcs Men No Intervention'!V93^3,0,0,0,0,'Calcs Men No Intervention'!AY125,'Calcs Men No Intervention'!AY125^2,'Calcs Men No Intervention'!AY125^3,1),Employment!$BG$11:$BQ$11))/(1+EXP(SUMPRODUCT(CHOOSE({1,2,3,4,5,6,7,8,9,10,11},'Calcs Men No Intervention'!V93,'Calcs Men No Intervention'!V93^2,'Calcs Men No Intervention'!V93^3,0,0,0,0,'Calcs Men No Intervention'!AY125,'Calcs Men No Intervention'!AY125^2,'Calcs Men No Intervention'!AY125^3,1),Employment!$BG$11:$BQ$11)))</f>
        <v>0.90934115384417968</v>
      </c>
      <c r="X21" s="67">
        <f>EXP(SUMPRODUCT(CHOOSE({1,2,3,4,5,6,7,8,9,10,11},'Calcs Men No Intervention'!W93,'Calcs Men No Intervention'!W93^2,'Calcs Men No Intervention'!W93^3,0,0,0,0,'Calcs Men No Intervention'!AZ125,'Calcs Men No Intervention'!AZ125^2,'Calcs Men No Intervention'!AZ125^3,1),Employment!$BG$11:$BQ$11))/(1+EXP(SUMPRODUCT(CHOOSE({1,2,3,4,5,6,7,8,9,10,11},'Calcs Men No Intervention'!W93,'Calcs Men No Intervention'!W93^2,'Calcs Men No Intervention'!W93^3,0,0,0,0,'Calcs Men No Intervention'!AZ125,'Calcs Men No Intervention'!AZ125^2,'Calcs Men No Intervention'!AZ125^3,1),Employment!$BG$11:$BQ$11)))</f>
        <v>0.89940346884010014</v>
      </c>
      <c r="Y21" s="67">
        <f>EXP(SUMPRODUCT(CHOOSE({1,2,3,4,5,6,7,8,9,10,11},'Calcs Men No Intervention'!X93,'Calcs Men No Intervention'!X93^2,'Calcs Men No Intervention'!X93^3,0,0,0,0,'Calcs Men No Intervention'!BA125,'Calcs Men No Intervention'!BA125^2,'Calcs Men No Intervention'!BA125^3,1),Employment!$BG$11:$BQ$11))/(1+EXP(SUMPRODUCT(CHOOSE({1,2,3,4,5,6,7,8,9,10,11},'Calcs Men No Intervention'!X93,'Calcs Men No Intervention'!X93^2,'Calcs Men No Intervention'!X93^3,0,0,0,0,'Calcs Men No Intervention'!BA125,'Calcs Men No Intervention'!BA125^2,'Calcs Men No Intervention'!BA125^3,1),Employment!$BG$11:$BQ$11)))</f>
        <v>0.88762258270092609</v>
      </c>
      <c r="Z21" s="67">
        <f>EXP(SUMPRODUCT(CHOOSE({1,2,3,4,5,6,7,8,9,10,11},'Calcs Men No Intervention'!Y93,'Calcs Men No Intervention'!Y93^2,'Calcs Men No Intervention'!Y93^3,0,0,0,0,'Calcs Men No Intervention'!BB125,'Calcs Men No Intervention'!BB125^2,'Calcs Men No Intervention'!BB125^3,1),Employment!$BG$11:$BQ$11))/(1+EXP(SUMPRODUCT(CHOOSE({1,2,3,4,5,6,7,8,9,10,11},'Calcs Men No Intervention'!Y93,'Calcs Men No Intervention'!Y93^2,'Calcs Men No Intervention'!Y93^3,0,0,0,0,'Calcs Men No Intervention'!BB125,'Calcs Men No Intervention'!BB125^2,'Calcs Men No Intervention'!BB125^3,1),Employment!$BG$11:$BQ$11)))</f>
        <v>0.87371278418671816</v>
      </c>
      <c r="AA21" s="67">
        <f>EXP(SUMPRODUCT(CHOOSE({1,2,3,4,5,6,7,8,9,10,11},'Calcs Men No Intervention'!Z93,'Calcs Men No Intervention'!Z93^2,'Calcs Men No Intervention'!Z93^3,0,0,0,0,'Calcs Men No Intervention'!BC125,'Calcs Men No Intervention'!BC125^2,'Calcs Men No Intervention'!BC125^3,1),Employment!$BG$11:$BQ$11))/(1+EXP(SUMPRODUCT(CHOOSE({1,2,3,4,5,6,7,8,9,10,11},'Calcs Men No Intervention'!Z93,'Calcs Men No Intervention'!Z93^2,'Calcs Men No Intervention'!Z93^3,0,0,0,0,'Calcs Men No Intervention'!BC125,'Calcs Men No Intervention'!BC125^2,'Calcs Men No Intervention'!BC125^3,1),Employment!$BG$11:$BQ$11)))</f>
        <v>0.85735692914066108</v>
      </c>
      <c r="AB21" s="67">
        <f>EXP(SUMPRODUCT(CHOOSE({1,2,3,4,5,6,7,8,9,10,11},'Calcs Men No Intervention'!AA93,'Calcs Men No Intervention'!AA93^2,'Calcs Men No Intervention'!AA93^3,0,0,0,0,'Calcs Men No Intervention'!BD125,'Calcs Men No Intervention'!BD125^2,'Calcs Men No Intervention'!BD125^3,1),Employment!$BG$11:$BQ$11))/(1+EXP(SUMPRODUCT(CHOOSE({1,2,3,4,5,6,7,8,9,10,11},'Calcs Men No Intervention'!AA93,'Calcs Men No Intervention'!AA93^2,'Calcs Men No Intervention'!AA93^3,0,0,0,0,'Calcs Men No Intervention'!BD125,'Calcs Men No Intervention'!BD125^2,'Calcs Men No Intervention'!BD125^3,1),Employment!$BG$11:$BQ$11)))</f>
        <v>0.83821393078246598</v>
      </c>
      <c r="BT21" s="26">
        <f t="shared" si="0"/>
        <v>49</v>
      </c>
      <c r="BU21" s="278">
        <v>35</v>
      </c>
      <c r="BV21" s="278">
        <f>EXP(SUMPRODUCT(CHOOSE({1,2,3,4,5,6,7,8,9,10,11},$BT21,$BT21^2,BT21^3,0,0,0,0,$BU21,$BU21^2,$BU21^3,1),Employment!$BG$11:$BQ$11))/(1+EXP(SUMPRODUCT(CHOOSE({1,2,3,4,5,6,7,8,9,10,11},$BT21,$BT21^2,BT21^3,0,0,0,0,$BU21,$BU21^2,$BU21^3,1),Employment!$BG$11:$BQ$11)))</f>
        <v>0.89167244623278397</v>
      </c>
      <c r="BW21" s="278">
        <f>EXP(SUMPRODUCT(CHOOSE({1,2,3,4,5,6,7,8,9,10,11},$BT21,$BT21^2,BT21^3,1,$BT21,$BT21^2,BT21^3,$BU21,$BU21^2,$BU21^3,1),Employment!$BG$11:$BQ$11))/(1+EXP(SUMPRODUCT(CHOOSE({1,2,3,4,5,6,7,8,9,10,11},$BT21,$BT21^2,BT21^3,1,$BT21,$BT21^2,BT21^3,$BU21,$BU21^2,$BU21^3,1),Employment!$BG$11:$BQ$11)))</f>
        <v>0.80741520343734741</v>
      </c>
    </row>
    <row r="22" spans="2:75" x14ac:dyDescent="0.3">
      <c r="B22" s="1">
        <v>18</v>
      </c>
      <c r="C22" s="67"/>
      <c r="D22" s="67"/>
      <c r="E22" s="67"/>
      <c r="F22" s="67"/>
      <c r="G22" s="67"/>
      <c r="H22" s="67"/>
      <c r="I22" s="67"/>
      <c r="J22" s="67"/>
      <c r="K22" s="67"/>
      <c r="L22" s="67"/>
      <c r="M22" s="67"/>
      <c r="N22" s="67"/>
      <c r="O22" s="67"/>
      <c r="P22" s="67"/>
      <c r="Q22" s="67"/>
      <c r="R22" s="67"/>
      <c r="S22" s="67"/>
      <c r="T22" s="67"/>
      <c r="U22" s="67">
        <f>EXP(SUMPRODUCT(CHOOSE({1,2,3,4,5,6,7,8,9,10,11},'Calcs Men No Intervention'!T94,'Calcs Men No Intervention'!T94^2,'Calcs Men No Intervention'!T94^3,0,0,0,0,'Calcs Men No Intervention'!AW126,'Calcs Men No Intervention'!AW126^2,'Calcs Men No Intervention'!AW126^3,1),Employment!$BG$11:$BQ$11))/(1+EXP(SUMPRODUCT(CHOOSE({1,2,3,4,5,6,7,8,9,10,11},'Calcs Men No Intervention'!T94,'Calcs Men No Intervention'!T94^2,'Calcs Men No Intervention'!T94^3,0,0,0,0,'Calcs Men No Intervention'!AW126,'Calcs Men No Intervention'!AW126^2,'Calcs Men No Intervention'!AW126^3,1),Employment!$BG$11:$BQ$11)))</f>
        <v>0.93043495449122293</v>
      </c>
      <c r="V22" s="67">
        <f>EXP(SUMPRODUCT(CHOOSE({1,2,3,4,5,6,7,8,9,10,11},'Calcs Men No Intervention'!U94,'Calcs Men No Intervention'!U94^2,'Calcs Men No Intervention'!U94^3,0,0,0,0,'Calcs Men No Intervention'!AX126,'Calcs Men No Intervention'!AX126^2,'Calcs Men No Intervention'!AX126^3,1),Employment!$BG$11:$BQ$11))/(1+EXP(SUMPRODUCT(CHOOSE({1,2,3,4,5,6,7,8,9,10,11},'Calcs Men No Intervention'!U94,'Calcs Men No Intervention'!U94^2,'Calcs Men No Intervention'!U94^3,0,0,0,0,'Calcs Men No Intervention'!AX126,'Calcs Men No Intervention'!AX126^2,'Calcs Men No Intervention'!AX126^3,1),Employment!$BG$11:$BQ$11)))</f>
        <v>0.9246570023272126</v>
      </c>
      <c r="W22" s="67">
        <f>EXP(SUMPRODUCT(CHOOSE({1,2,3,4,5,6,7,8,9,10,11},'Calcs Men No Intervention'!V94,'Calcs Men No Intervention'!V94^2,'Calcs Men No Intervention'!V94^3,0,0,0,0,'Calcs Men No Intervention'!AY126,'Calcs Men No Intervention'!AY126^2,'Calcs Men No Intervention'!AY126^3,1),Employment!$BG$11:$BQ$11))/(1+EXP(SUMPRODUCT(CHOOSE({1,2,3,4,5,6,7,8,9,10,11},'Calcs Men No Intervention'!V94,'Calcs Men No Intervention'!V94^2,'Calcs Men No Intervention'!V94^3,0,0,0,0,'Calcs Men No Intervention'!AY126,'Calcs Men No Intervention'!AY126^2,'Calcs Men No Intervention'!AY126^3,1),Employment!$BG$11:$BQ$11)))</f>
        <v>0.91768683516097171</v>
      </c>
      <c r="X22" s="67">
        <f>EXP(SUMPRODUCT(CHOOSE({1,2,3,4,5,6,7,8,9,10,11},'Calcs Men No Intervention'!W94,'Calcs Men No Intervention'!W94^2,'Calcs Men No Intervention'!W94^3,0,0,0,0,'Calcs Men No Intervention'!AZ126,'Calcs Men No Intervention'!AZ126^2,'Calcs Men No Intervention'!AZ126^3,1),Employment!$BG$11:$BQ$11))/(1+EXP(SUMPRODUCT(CHOOSE({1,2,3,4,5,6,7,8,9,10,11},'Calcs Men No Intervention'!W94,'Calcs Men No Intervention'!W94^2,'Calcs Men No Intervention'!W94^3,0,0,0,0,'Calcs Men No Intervention'!AZ126,'Calcs Men No Intervention'!AZ126^2,'Calcs Men No Intervention'!AZ126^3,1),Employment!$BG$11:$BQ$11)))</f>
        <v>0.90934115384417968</v>
      </c>
      <c r="Y22" s="67">
        <f>EXP(SUMPRODUCT(CHOOSE({1,2,3,4,5,6,7,8,9,10,11},'Calcs Men No Intervention'!X94,'Calcs Men No Intervention'!X94^2,'Calcs Men No Intervention'!X94^3,0,0,0,0,'Calcs Men No Intervention'!BA126,'Calcs Men No Intervention'!BA126^2,'Calcs Men No Intervention'!BA126^3,1),Employment!$BG$11:$BQ$11))/(1+EXP(SUMPRODUCT(CHOOSE({1,2,3,4,5,6,7,8,9,10,11},'Calcs Men No Intervention'!X94,'Calcs Men No Intervention'!X94^2,'Calcs Men No Intervention'!X94^3,0,0,0,0,'Calcs Men No Intervention'!BA126,'Calcs Men No Intervention'!BA126^2,'Calcs Men No Intervention'!BA126^3,1),Employment!$BG$11:$BQ$11)))</f>
        <v>0.89940346884010014</v>
      </c>
      <c r="Z22" s="67">
        <f>EXP(SUMPRODUCT(CHOOSE({1,2,3,4,5,6,7,8,9,10,11},'Calcs Men No Intervention'!Y94,'Calcs Men No Intervention'!Y94^2,'Calcs Men No Intervention'!Y94^3,0,0,0,0,'Calcs Men No Intervention'!BB126,'Calcs Men No Intervention'!BB126^2,'Calcs Men No Intervention'!BB126^3,1),Employment!$BG$11:$BQ$11))/(1+EXP(SUMPRODUCT(CHOOSE({1,2,3,4,5,6,7,8,9,10,11},'Calcs Men No Intervention'!Y94,'Calcs Men No Intervention'!Y94^2,'Calcs Men No Intervention'!Y94^3,0,0,0,0,'Calcs Men No Intervention'!BB126,'Calcs Men No Intervention'!BB126^2,'Calcs Men No Intervention'!BB126^3,1),Employment!$BG$11:$BQ$11)))</f>
        <v>0.88762258270092609</v>
      </c>
      <c r="AA22" s="67">
        <f>EXP(SUMPRODUCT(CHOOSE({1,2,3,4,5,6,7,8,9,10,11},'Calcs Men No Intervention'!Z94,'Calcs Men No Intervention'!Z94^2,'Calcs Men No Intervention'!Z94^3,0,0,0,0,'Calcs Men No Intervention'!BC126,'Calcs Men No Intervention'!BC126^2,'Calcs Men No Intervention'!BC126^3,1),Employment!$BG$11:$BQ$11))/(1+EXP(SUMPRODUCT(CHOOSE({1,2,3,4,5,6,7,8,9,10,11},'Calcs Men No Intervention'!Z94,'Calcs Men No Intervention'!Z94^2,'Calcs Men No Intervention'!Z94^3,0,0,0,0,'Calcs Men No Intervention'!BC126,'Calcs Men No Intervention'!BC126^2,'Calcs Men No Intervention'!BC126^3,1),Employment!$BG$11:$BQ$11)))</f>
        <v>0.87371278418671816</v>
      </c>
      <c r="AB22" s="67">
        <f>EXP(SUMPRODUCT(CHOOSE({1,2,3,4,5,6,7,8,9,10,11},'Calcs Men No Intervention'!AA94,'Calcs Men No Intervention'!AA94^2,'Calcs Men No Intervention'!AA94^3,0,0,0,0,'Calcs Men No Intervention'!BD126,'Calcs Men No Intervention'!BD126^2,'Calcs Men No Intervention'!BD126^3,1),Employment!$BG$11:$BQ$11))/(1+EXP(SUMPRODUCT(CHOOSE({1,2,3,4,5,6,7,8,9,10,11},'Calcs Men No Intervention'!AA94,'Calcs Men No Intervention'!AA94^2,'Calcs Men No Intervention'!AA94^3,0,0,0,0,'Calcs Men No Intervention'!BD126,'Calcs Men No Intervention'!BD126^2,'Calcs Men No Intervention'!BD126^3,1),Employment!$BG$11:$BQ$11)))</f>
        <v>0.85735692914066108</v>
      </c>
      <c r="BT22" s="26">
        <f t="shared" si="0"/>
        <v>50</v>
      </c>
      <c r="BU22" s="278">
        <v>35</v>
      </c>
      <c r="BV22" s="278">
        <f>EXP(SUMPRODUCT(CHOOSE({1,2,3,4,5,6,7,8,9,10,11},$BT22,$BT22^2,BT22^3,0,0,0,0,$BU22,$BU22^2,$BU22^3,1),Employment!$BG$11:$BQ$11))/(1+EXP(SUMPRODUCT(CHOOSE({1,2,3,4,5,6,7,8,9,10,11},$BT22,$BT22^2,BT22^3,0,0,0,0,$BU22,$BU22^2,$BU22^3,1),Employment!$BG$11:$BQ$11)))</f>
        <v>0.88049791594250759</v>
      </c>
      <c r="BW22" s="278">
        <f>EXP(SUMPRODUCT(CHOOSE({1,2,3,4,5,6,7,8,9,10,11},$BT22,$BT22^2,BT22^3,1,$BT22,$BT22^2,BT22^3,$BU22,$BU22^2,$BU22^3,1),Employment!$BG$11:$BQ$11))/(1+EXP(SUMPRODUCT(CHOOSE({1,2,3,4,5,6,7,8,9,10,11},$BT22,$BT22^2,BT22^3,1,$BT22,$BT22^2,BT22^3,$BU22,$BU22^2,$BU22^3,1),Employment!$BG$11:$BQ$11)))</f>
        <v>0.79488172238867638</v>
      </c>
    </row>
    <row r="23" spans="2:75" x14ac:dyDescent="0.3">
      <c r="B23" s="1">
        <v>19</v>
      </c>
      <c r="C23" s="67"/>
      <c r="D23" s="67"/>
      <c r="E23" s="67"/>
      <c r="F23" s="67"/>
      <c r="G23" s="67"/>
      <c r="H23" s="67"/>
      <c r="I23" s="67"/>
      <c r="J23" s="67"/>
      <c r="K23" s="67"/>
      <c r="L23" s="67"/>
      <c r="M23" s="67"/>
      <c r="N23" s="67"/>
      <c r="O23" s="67"/>
      <c r="P23" s="67"/>
      <c r="Q23" s="67"/>
      <c r="R23" s="67"/>
      <c r="S23" s="67"/>
      <c r="T23" s="67"/>
      <c r="U23" s="67"/>
      <c r="V23" s="67">
        <f>EXP(SUMPRODUCT(CHOOSE({1,2,3,4,5,6,7,8,9,10,11},'Calcs Men No Intervention'!U95,'Calcs Men No Intervention'!U95^2,'Calcs Men No Intervention'!U95^3,0,0,0,0,'Calcs Men No Intervention'!AX127,'Calcs Men No Intervention'!AX127^2,'Calcs Men No Intervention'!AX127^3,1),Employment!$BG$11:$BQ$11))/(1+EXP(SUMPRODUCT(CHOOSE({1,2,3,4,5,6,7,8,9,10,11},'Calcs Men No Intervention'!U95,'Calcs Men No Intervention'!U95^2,'Calcs Men No Intervention'!U95^3,0,0,0,0,'Calcs Men No Intervention'!AX127,'Calcs Men No Intervention'!AX127^2,'Calcs Men No Intervention'!AX127^3,1),Employment!$BG$11:$BQ$11)))</f>
        <v>0.93043495449122293</v>
      </c>
      <c r="W23" s="67">
        <f>EXP(SUMPRODUCT(CHOOSE({1,2,3,4,5,6,7,8,9,10,11},'Calcs Men No Intervention'!V95,'Calcs Men No Intervention'!V95^2,'Calcs Men No Intervention'!V95^3,0,0,0,0,'Calcs Men No Intervention'!AY127,'Calcs Men No Intervention'!AY127^2,'Calcs Men No Intervention'!AY127^3,1),Employment!$BG$11:$BQ$11))/(1+EXP(SUMPRODUCT(CHOOSE({1,2,3,4,5,6,7,8,9,10,11},'Calcs Men No Intervention'!V95,'Calcs Men No Intervention'!V95^2,'Calcs Men No Intervention'!V95^3,0,0,0,0,'Calcs Men No Intervention'!AY127,'Calcs Men No Intervention'!AY127^2,'Calcs Men No Intervention'!AY127^3,1),Employment!$BG$11:$BQ$11)))</f>
        <v>0.9246570023272126</v>
      </c>
      <c r="X23" s="67">
        <f>EXP(SUMPRODUCT(CHOOSE({1,2,3,4,5,6,7,8,9,10,11},'Calcs Men No Intervention'!W95,'Calcs Men No Intervention'!W95^2,'Calcs Men No Intervention'!W95^3,0,0,0,0,'Calcs Men No Intervention'!AZ127,'Calcs Men No Intervention'!AZ127^2,'Calcs Men No Intervention'!AZ127^3,1),Employment!$BG$11:$BQ$11))/(1+EXP(SUMPRODUCT(CHOOSE({1,2,3,4,5,6,7,8,9,10,11},'Calcs Men No Intervention'!W95,'Calcs Men No Intervention'!W95^2,'Calcs Men No Intervention'!W95^3,0,0,0,0,'Calcs Men No Intervention'!AZ127,'Calcs Men No Intervention'!AZ127^2,'Calcs Men No Intervention'!AZ127^3,1),Employment!$BG$11:$BQ$11)))</f>
        <v>0.91768683516097171</v>
      </c>
      <c r="Y23" s="67">
        <f>EXP(SUMPRODUCT(CHOOSE({1,2,3,4,5,6,7,8,9,10,11},'Calcs Men No Intervention'!X95,'Calcs Men No Intervention'!X95^2,'Calcs Men No Intervention'!X95^3,0,0,0,0,'Calcs Men No Intervention'!BA127,'Calcs Men No Intervention'!BA127^2,'Calcs Men No Intervention'!BA127^3,1),Employment!$BG$11:$BQ$11))/(1+EXP(SUMPRODUCT(CHOOSE({1,2,3,4,5,6,7,8,9,10,11},'Calcs Men No Intervention'!X95,'Calcs Men No Intervention'!X95^2,'Calcs Men No Intervention'!X95^3,0,0,0,0,'Calcs Men No Intervention'!BA127,'Calcs Men No Intervention'!BA127^2,'Calcs Men No Intervention'!BA127^3,1),Employment!$BG$11:$BQ$11)))</f>
        <v>0.90934115384417968</v>
      </c>
      <c r="Z23" s="67">
        <f>EXP(SUMPRODUCT(CHOOSE({1,2,3,4,5,6,7,8,9,10,11},'Calcs Men No Intervention'!Y95,'Calcs Men No Intervention'!Y95^2,'Calcs Men No Intervention'!Y95^3,0,0,0,0,'Calcs Men No Intervention'!BB127,'Calcs Men No Intervention'!BB127^2,'Calcs Men No Intervention'!BB127^3,1),Employment!$BG$11:$BQ$11))/(1+EXP(SUMPRODUCT(CHOOSE({1,2,3,4,5,6,7,8,9,10,11},'Calcs Men No Intervention'!Y95,'Calcs Men No Intervention'!Y95^2,'Calcs Men No Intervention'!Y95^3,0,0,0,0,'Calcs Men No Intervention'!BB127,'Calcs Men No Intervention'!BB127^2,'Calcs Men No Intervention'!BB127^3,1),Employment!$BG$11:$BQ$11)))</f>
        <v>0.89940346884010014</v>
      </c>
      <c r="AA23" s="67">
        <f>EXP(SUMPRODUCT(CHOOSE({1,2,3,4,5,6,7,8,9,10,11},'Calcs Men No Intervention'!Z95,'Calcs Men No Intervention'!Z95^2,'Calcs Men No Intervention'!Z95^3,0,0,0,0,'Calcs Men No Intervention'!BC127,'Calcs Men No Intervention'!BC127^2,'Calcs Men No Intervention'!BC127^3,1),Employment!$BG$11:$BQ$11))/(1+EXP(SUMPRODUCT(CHOOSE({1,2,3,4,5,6,7,8,9,10,11},'Calcs Men No Intervention'!Z95,'Calcs Men No Intervention'!Z95^2,'Calcs Men No Intervention'!Z95^3,0,0,0,0,'Calcs Men No Intervention'!BC127,'Calcs Men No Intervention'!BC127^2,'Calcs Men No Intervention'!BC127^3,1),Employment!$BG$11:$BQ$11)))</f>
        <v>0.88762258270092609</v>
      </c>
      <c r="AB23" s="67">
        <f>EXP(SUMPRODUCT(CHOOSE({1,2,3,4,5,6,7,8,9,10,11},'Calcs Men No Intervention'!AA95,'Calcs Men No Intervention'!AA95^2,'Calcs Men No Intervention'!AA95^3,0,0,0,0,'Calcs Men No Intervention'!BD127,'Calcs Men No Intervention'!BD127^2,'Calcs Men No Intervention'!BD127^3,1),Employment!$BG$11:$BQ$11))/(1+EXP(SUMPRODUCT(CHOOSE({1,2,3,4,5,6,7,8,9,10,11},'Calcs Men No Intervention'!AA95,'Calcs Men No Intervention'!AA95^2,'Calcs Men No Intervention'!AA95^3,0,0,0,0,'Calcs Men No Intervention'!BD127,'Calcs Men No Intervention'!BD127^2,'Calcs Men No Intervention'!BD127^3,1),Employment!$BG$11:$BQ$11)))</f>
        <v>0.87371278418671816</v>
      </c>
      <c r="BG23" s="94"/>
      <c r="BH23" s="94"/>
      <c r="BI23" s="94"/>
      <c r="BJ23" s="94"/>
      <c r="BK23" s="94"/>
      <c r="BL23" s="94"/>
      <c r="BM23" s="94"/>
      <c r="BN23" s="94"/>
      <c r="BO23" s="94"/>
      <c r="BP23" s="94"/>
      <c r="BQ23" s="94"/>
      <c r="BT23" s="26">
        <f t="shared" si="0"/>
        <v>51</v>
      </c>
      <c r="BU23" s="278">
        <v>35</v>
      </c>
      <c r="BV23" s="278">
        <f>EXP(SUMPRODUCT(CHOOSE({1,2,3,4,5,6,7,8,9,10,11},$BT23,$BT23^2,BT23^3,0,0,0,0,$BU23,$BU23^2,$BU23^3,1),Employment!$BG$11:$BQ$11))/(1+EXP(SUMPRODUCT(CHOOSE({1,2,3,4,5,6,7,8,9,10,11},$BT23,$BT23^2,BT23^3,0,0,0,0,$BU23,$BU23^2,$BU23^3,1),Employment!$BG$11:$BQ$11)))</f>
        <v>0.86733613588556058</v>
      </c>
      <c r="BW23" s="278">
        <f>EXP(SUMPRODUCT(CHOOSE({1,2,3,4,5,6,7,8,9,10,11},$BT23,$BT23^2,BT23^3,1,$BT23,$BT23^2,BT23^3,$BU23,$BU23^2,$BU23^3,1),Employment!$BG$11:$BQ$11))/(1+EXP(SUMPRODUCT(CHOOSE({1,2,3,4,5,6,7,8,9,10,11},$BT23,$BT23^2,BT23^3,1,$BT23,$BT23^2,BT23^3,$BU23,$BU23^2,$BU23^3,1),Employment!$BG$11:$BQ$11)))</f>
        <v>0.78028941188499679</v>
      </c>
    </row>
    <row r="24" spans="2:75" x14ac:dyDescent="0.3">
      <c r="B24" s="1">
        <v>20</v>
      </c>
      <c r="C24" s="67"/>
      <c r="D24" s="67"/>
      <c r="E24" s="67"/>
      <c r="F24" s="67"/>
      <c r="G24" s="67"/>
      <c r="H24" s="67"/>
      <c r="I24" s="67"/>
      <c r="J24" s="67"/>
      <c r="K24" s="67"/>
      <c r="L24" s="67"/>
      <c r="M24" s="67"/>
      <c r="N24" s="67"/>
      <c r="O24" s="67"/>
      <c r="P24" s="67"/>
      <c r="Q24" s="67"/>
      <c r="R24" s="67"/>
      <c r="S24" s="67"/>
      <c r="T24" s="67"/>
      <c r="U24" s="67"/>
      <c r="V24" s="67"/>
      <c r="W24" s="67">
        <f>EXP(SUMPRODUCT(CHOOSE({1,2,3,4,5,6,7,8,9,10,11},'Calcs Men No Intervention'!V96,'Calcs Men No Intervention'!V96^2,'Calcs Men No Intervention'!V96^3,0,0,0,0,'Calcs Men No Intervention'!AY128,'Calcs Men No Intervention'!AY128^2,'Calcs Men No Intervention'!AY128^3,1),Employment!$BG$11:$BQ$11))/(1+EXP(SUMPRODUCT(CHOOSE({1,2,3,4,5,6,7,8,9,10,11},'Calcs Men No Intervention'!V96,'Calcs Men No Intervention'!V96^2,'Calcs Men No Intervention'!V96^3,0,0,0,0,'Calcs Men No Intervention'!AY128,'Calcs Men No Intervention'!AY128^2,'Calcs Men No Intervention'!AY128^3,1),Employment!$BG$11:$BQ$11)))</f>
        <v>0.93043495449122293</v>
      </c>
      <c r="X24" s="67">
        <f>EXP(SUMPRODUCT(CHOOSE({1,2,3,4,5,6,7,8,9,10,11},'Calcs Men No Intervention'!W96,'Calcs Men No Intervention'!W96^2,'Calcs Men No Intervention'!W96^3,0,0,0,0,'Calcs Men No Intervention'!AZ128,'Calcs Men No Intervention'!AZ128^2,'Calcs Men No Intervention'!AZ128^3,1),Employment!$BG$11:$BQ$11))/(1+EXP(SUMPRODUCT(CHOOSE({1,2,3,4,5,6,7,8,9,10,11},'Calcs Men No Intervention'!W96,'Calcs Men No Intervention'!W96^2,'Calcs Men No Intervention'!W96^3,0,0,0,0,'Calcs Men No Intervention'!AZ128,'Calcs Men No Intervention'!AZ128^2,'Calcs Men No Intervention'!AZ128^3,1),Employment!$BG$11:$BQ$11)))</f>
        <v>0.9246570023272126</v>
      </c>
      <c r="Y24" s="67">
        <f>EXP(SUMPRODUCT(CHOOSE({1,2,3,4,5,6,7,8,9,10,11},'Calcs Men No Intervention'!X96,'Calcs Men No Intervention'!X96^2,'Calcs Men No Intervention'!X96^3,0,0,0,0,'Calcs Men No Intervention'!BA128,'Calcs Men No Intervention'!BA128^2,'Calcs Men No Intervention'!BA128^3,1),Employment!$BG$11:$BQ$11))/(1+EXP(SUMPRODUCT(CHOOSE({1,2,3,4,5,6,7,8,9,10,11},'Calcs Men No Intervention'!X96,'Calcs Men No Intervention'!X96^2,'Calcs Men No Intervention'!X96^3,0,0,0,0,'Calcs Men No Intervention'!BA128,'Calcs Men No Intervention'!BA128^2,'Calcs Men No Intervention'!BA128^3,1),Employment!$BG$11:$BQ$11)))</f>
        <v>0.91768683516097171</v>
      </c>
      <c r="Z24" s="67">
        <f>EXP(SUMPRODUCT(CHOOSE({1,2,3,4,5,6,7,8,9,10,11},'Calcs Men No Intervention'!Y96,'Calcs Men No Intervention'!Y96^2,'Calcs Men No Intervention'!Y96^3,0,0,0,0,'Calcs Men No Intervention'!BB128,'Calcs Men No Intervention'!BB128^2,'Calcs Men No Intervention'!BB128^3,1),Employment!$BG$11:$BQ$11))/(1+EXP(SUMPRODUCT(CHOOSE({1,2,3,4,5,6,7,8,9,10,11},'Calcs Men No Intervention'!Y96,'Calcs Men No Intervention'!Y96^2,'Calcs Men No Intervention'!Y96^3,0,0,0,0,'Calcs Men No Intervention'!BB128,'Calcs Men No Intervention'!BB128^2,'Calcs Men No Intervention'!BB128^3,1),Employment!$BG$11:$BQ$11)))</f>
        <v>0.90934115384417968</v>
      </c>
      <c r="AA24" s="67">
        <f>EXP(SUMPRODUCT(CHOOSE({1,2,3,4,5,6,7,8,9,10,11},'Calcs Men No Intervention'!Z96,'Calcs Men No Intervention'!Z96^2,'Calcs Men No Intervention'!Z96^3,0,0,0,0,'Calcs Men No Intervention'!BC128,'Calcs Men No Intervention'!BC128^2,'Calcs Men No Intervention'!BC128^3,1),Employment!$BG$11:$BQ$11))/(1+EXP(SUMPRODUCT(CHOOSE({1,2,3,4,5,6,7,8,9,10,11},'Calcs Men No Intervention'!Z96,'Calcs Men No Intervention'!Z96^2,'Calcs Men No Intervention'!Z96^3,0,0,0,0,'Calcs Men No Intervention'!BC128,'Calcs Men No Intervention'!BC128^2,'Calcs Men No Intervention'!BC128^3,1),Employment!$BG$11:$BQ$11)))</f>
        <v>0.89940346884010014</v>
      </c>
      <c r="AB24" s="67">
        <f>EXP(SUMPRODUCT(CHOOSE({1,2,3,4,5,6,7,8,9,10,11},'Calcs Men No Intervention'!AA96,'Calcs Men No Intervention'!AA96^2,'Calcs Men No Intervention'!AA96^3,0,0,0,0,'Calcs Men No Intervention'!BD128,'Calcs Men No Intervention'!BD128^2,'Calcs Men No Intervention'!BD128^3,1),Employment!$BG$11:$BQ$11))/(1+EXP(SUMPRODUCT(CHOOSE({1,2,3,4,5,6,7,8,9,10,11},'Calcs Men No Intervention'!AA96,'Calcs Men No Intervention'!AA96^2,'Calcs Men No Intervention'!AA96^3,0,0,0,0,'Calcs Men No Intervention'!BD128,'Calcs Men No Intervention'!BD128^2,'Calcs Men No Intervention'!BD128^3,1),Employment!$BG$11:$BQ$11)))</f>
        <v>0.88762258270092609</v>
      </c>
      <c r="BT24" s="26">
        <f t="shared" si="0"/>
        <v>52</v>
      </c>
      <c r="BU24" s="278">
        <v>35</v>
      </c>
      <c r="BV24" s="278">
        <f>EXP(SUMPRODUCT(CHOOSE({1,2,3,4,5,6,7,8,9,10,11},$BT24,$BT24^2,BT24^3,0,0,0,0,$BU24,$BU24^2,$BU24^3,1),Employment!$BG$11:$BQ$11))/(1+EXP(SUMPRODUCT(CHOOSE({1,2,3,4,5,6,7,8,9,10,11},$BT24,$BT24^2,BT24^3,0,0,0,0,$BU24,$BU24^2,$BU24^3,1),Employment!$BG$11:$BQ$11)))</f>
        <v>0.85191076699707702</v>
      </c>
      <c r="BW24" s="278">
        <f>EXP(SUMPRODUCT(CHOOSE({1,2,3,4,5,6,7,8,9,10,11},$BT24,$BT24^2,BT24^3,1,$BT24,$BT24^2,BT24^3,$BU24,$BU24^2,$BU24^3,1),Employment!$BG$11:$BQ$11))/(1+EXP(SUMPRODUCT(CHOOSE({1,2,3,4,5,6,7,8,9,10,11},$BT24,$BT24^2,BT24^3,1,$BT24,$BT24^2,BT24^3,$BU24,$BU24^2,$BU24^3,1),Employment!$BG$11:$BQ$11)))</f>
        <v>0.76343681952840414</v>
      </c>
    </row>
    <row r="25" spans="2:75" x14ac:dyDescent="0.3">
      <c r="B25" s="1">
        <v>21</v>
      </c>
      <c r="C25" s="67"/>
      <c r="D25" s="67"/>
      <c r="E25" s="67"/>
      <c r="F25" s="67"/>
      <c r="G25" s="67"/>
      <c r="H25" s="67"/>
      <c r="I25" s="67"/>
      <c r="J25" s="67"/>
      <c r="K25" s="67"/>
      <c r="L25" s="67"/>
      <c r="M25" s="67"/>
      <c r="N25" s="67"/>
      <c r="O25" s="67"/>
      <c r="P25" s="67"/>
      <c r="Q25" s="67"/>
      <c r="R25" s="67"/>
      <c r="S25" s="67"/>
      <c r="T25" s="67"/>
      <c r="U25" s="67"/>
      <c r="V25" s="67"/>
      <c r="W25" s="67"/>
      <c r="X25" s="67">
        <f>EXP(SUMPRODUCT(CHOOSE({1,2,3,4,5,6,7,8,9,10,11},'Calcs Men No Intervention'!W97,'Calcs Men No Intervention'!W97^2,'Calcs Men No Intervention'!W97^3,0,0,0,0,'Calcs Men No Intervention'!AZ129,'Calcs Men No Intervention'!AZ129^2,'Calcs Men No Intervention'!AZ129^3,1),Employment!$BG$11:$BQ$11))/(1+EXP(SUMPRODUCT(CHOOSE({1,2,3,4,5,6,7,8,9,10,11},'Calcs Men No Intervention'!W97,'Calcs Men No Intervention'!W97^2,'Calcs Men No Intervention'!W97^3,0,0,0,0,'Calcs Men No Intervention'!AZ129,'Calcs Men No Intervention'!AZ129^2,'Calcs Men No Intervention'!AZ129^3,1),Employment!$BG$11:$BQ$11)))</f>
        <v>0.93043495449122293</v>
      </c>
      <c r="Y25" s="67">
        <f>EXP(SUMPRODUCT(CHOOSE({1,2,3,4,5,6,7,8,9,10,11},'Calcs Men No Intervention'!X97,'Calcs Men No Intervention'!X97^2,'Calcs Men No Intervention'!X97^3,0,0,0,0,'Calcs Men No Intervention'!BA129,'Calcs Men No Intervention'!BA129^2,'Calcs Men No Intervention'!BA129^3,1),Employment!$BG$11:$BQ$11))/(1+EXP(SUMPRODUCT(CHOOSE({1,2,3,4,5,6,7,8,9,10,11},'Calcs Men No Intervention'!X97,'Calcs Men No Intervention'!X97^2,'Calcs Men No Intervention'!X97^3,0,0,0,0,'Calcs Men No Intervention'!BA129,'Calcs Men No Intervention'!BA129^2,'Calcs Men No Intervention'!BA129^3,1),Employment!$BG$11:$BQ$11)))</f>
        <v>0.9246570023272126</v>
      </c>
      <c r="Z25" s="67">
        <f>EXP(SUMPRODUCT(CHOOSE({1,2,3,4,5,6,7,8,9,10,11},'Calcs Men No Intervention'!Y97,'Calcs Men No Intervention'!Y97^2,'Calcs Men No Intervention'!Y97^3,0,0,0,0,'Calcs Men No Intervention'!BB129,'Calcs Men No Intervention'!BB129^2,'Calcs Men No Intervention'!BB129^3,1),Employment!$BG$11:$BQ$11))/(1+EXP(SUMPRODUCT(CHOOSE({1,2,3,4,5,6,7,8,9,10,11},'Calcs Men No Intervention'!Y97,'Calcs Men No Intervention'!Y97^2,'Calcs Men No Intervention'!Y97^3,0,0,0,0,'Calcs Men No Intervention'!BB129,'Calcs Men No Intervention'!BB129^2,'Calcs Men No Intervention'!BB129^3,1),Employment!$BG$11:$BQ$11)))</f>
        <v>0.91768683516097171</v>
      </c>
      <c r="AA25" s="67">
        <f>EXP(SUMPRODUCT(CHOOSE({1,2,3,4,5,6,7,8,9,10,11},'Calcs Men No Intervention'!Z97,'Calcs Men No Intervention'!Z97^2,'Calcs Men No Intervention'!Z97^3,0,0,0,0,'Calcs Men No Intervention'!BC129,'Calcs Men No Intervention'!BC129^2,'Calcs Men No Intervention'!BC129^3,1),Employment!$BG$11:$BQ$11))/(1+EXP(SUMPRODUCT(CHOOSE({1,2,3,4,5,6,7,8,9,10,11},'Calcs Men No Intervention'!Z97,'Calcs Men No Intervention'!Z97^2,'Calcs Men No Intervention'!Z97^3,0,0,0,0,'Calcs Men No Intervention'!BC129,'Calcs Men No Intervention'!BC129^2,'Calcs Men No Intervention'!BC129^3,1),Employment!$BG$11:$BQ$11)))</f>
        <v>0.90934115384417968</v>
      </c>
      <c r="AB25" s="67">
        <f>EXP(SUMPRODUCT(CHOOSE({1,2,3,4,5,6,7,8,9,10,11},'Calcs Men No Intervention'!AA97,'Calcs Men No Intervention'!AA97^2,'Calcs Men No Intervention'!AA97^3,0,0,0,0,'Calcs Men No Intervention'!BD129,'Calcs Men No Intervention'!BD129^2,'Calcs Men No Intervention'!BD129^3,1),Employment!$BG$11:$BQ$11))/(1+EXP(SUMPRODUCT(CHOOSE({1,2,3,4,5,6,7,8,9,10,11},'Calcs Men No Intervention'!AA97,'Calcs Men No Intervention'!AA97^2,'Calcs Men No Intervention'!AA97^3,0,0,0,0,'Calcs Men No Intervention'!BD129,'Calcs Men No Intervention'!BD129^2,'Calcs Men No Intervention'!BD129^3,1),Employment!$BG$11:$BQ$11)))</f>
        <v>0.89940346884010014</v>
      </c>
      <c r="BT25" s="26">
        <f t="shared" si="0"/>
        <v>53</v>
      </c>
      <c r="BU25" s="278">
        <v>35</v>
      </c>
      <c r="BV25" s="278">
        <f>EXP(SUMPRODUCT(CHOOSE({1,2,3,4,5,6,7,8,9,10,11},$BT25,$BT25^2,BT25^3,0,0,0,0,$BU25,$BU25^2,$BU25^3,1),Employment!$BG$11:$BQ$11))/(1+EXP(SUMPRODUCT(CHOOSE({1,2,3,4,5,6,7,8,9,10,11},$BT25,$BT25^2,BT25^3,0,0,0,0,$BU25,$BU25^2,$BU25^3,1),Employment!$BG$11:$BQ$11)))</f>
        <v>0.83392371661195674</v>
      </c>
      <c r="BW25" s="278">
        <f>EXP(SUMPRODUCT(CHOOSE({1,2,3,4,5,6,7,8,9,10,11},$BT25,$BT25^2,BT25^3,1,$BT25,$BT25^2,BT25^3,$BU25,$BU25^2,$BU25^3,1),Employment!$BG$11:$BQ$11))/(1+EXP(SUMPRODUCT(CHOOSE({1,2,3,4,5,6,7,8,9,10,11},$BT25,$BT25^2,BT25^3,1,$BT25,$BT25^2,BT25^3,$BU25,$BU25^2,$BU25^3,1),Employment!$BG$11:$BQ$11)))</f>
        <v>0.74411407309715816</v>
      </c>
    </row>
    <row r="26" spans="2:75" x14ac:dyDescent="0.3">
      <c r="B26" s="1">
        <v>22</v>
      </c>
      <c r="C26" s="67"/>
      <c r="D26" s="67"/>
      <c r="E26" s="67"/>
      <c r="F26" s="67"/>
      <c r="G26" s="67"/>
      <c r="H26" s="67"/>
      <c r="I26" s="67"/>
      <c r="J26" s="67"/>
      <c r="K26" s="67"/>
      <c r="L26" s="67"/>
      <c r="M26" s="67"/>
      <c r="N26" s="67"/>
      <c r="O26" s="67"/>
      <c r="P26" s="67"/>
      <c r="Q26" s="67"/>
      <c r="R26" s="67"/>
      <c r="S26" s="67"/>
      <c r="T26" s="67"/>
      <c r="U26" s="67"/>
      <c r="V26" s="67"/>
      <c r="W26" s="67"/>
      <c r="X26" s="67"/>
      <c r="Y26" s="67">
        <f>EXP(SUMPRODUCT(CHOOSE({1,2,3,4,5,6,7,8,9,10,11},'Calcs Men No Intervention'!X98,'Calcs Men No Intervention'!X98^2,'Calcs Men No Intervention'!X98^3,0,0,0,0,'Calcs Men No Intervention'!BA130,'Calcs Men No Intervention'!BA130^2,'Calcs Men No Intervention'!BA130^3,1),Employment!$BG$11:$BQ$11))/(1+EXP(SUMPRODUCT(CHOOSE({1,2,3,4,5,6,7,8,9,10,11},'Calcs Men No Intervention'!X98,'Calcs Men No Intervention'!X98^2,'Calcs Men No Intervention'!X98^3,0,0,0,0,'Calcs Men No Intervention'!BA130,'Calcs Men No Intervention'!BA130^2,'Calcs Men No Intervention'!BA130^3,1),Employment!$BG$11:$BQ$11)))</f>
        <v>0.93043495449122293</v>
      </c>
      <c r="Z26" s="67">
        <f>EXP(SUMPRODUCT(CHOOSE({1,2,3,4,5,6,7,8,9,10,11},'Calcs Men No Intervention'!Y98,'Calcs Men No Intervention'!Y98^2,'Calcs Men No Intervention'!Y98^3,0,0,0,0,'Calcs Men No Intervention'!BB130,'Calcs Men No Intervention'!BB130^2,'Calcs Men No Intervention'!BB130^3,1),Employment!$BG$11:$BQ$11))/(1+EXP(SUMPRODUCT(CHOOSE({1,2,3,4,5,6,7,8,9,10,11},'Calcs Men No Intervention'!Y98,'Calcs Men No Intervention'!Y98^2,'Calcs Men No Intervention'!Y98^3,0,0,0,0,'Calcs Men No Intervention'!BB130,'Calcs Men No Intervention'!BB130^2,'Calcs Men No Intervention'!BB130^3,1),Employment!$BG$11:$BQ$11)))</f>
        <v>0.9246570023272126</v>
      </c>
      <c r="AA26" s="67">
        <f>EXP(SUMPRODUCT(CHOOSE({1,2,3,4,5,6,7,8,9,10,11},'Calcs Men No Intervention'!Z98,'Calcs Men No Intervention'!Z98^2,'Calcs Men No Intervention'!Z98^3,0,0,0,0,'Calcs Men No Intervention'!BC130,'Calcs Men No Intervention'!BC130^2,'Calcs Men No Intervention'!BC130^3,1),Employment!$BG$11:$BQ$11))/(1+EXP(SUMPRODUCT(CHOOSE({1,2,3,4,5,6,7,8,9,10,11},'Calcs Men No Intervention'!Z98,'Calcs Men No Intervention'!Z98^2,'Calcs Men No Intervention'!Z98^3,0,0,0,0,'Calcs Men No Intervention'!BC130,'Calcs Men No Intervention'!BC130^2,'Calcs Men No Intervention'!BC130^3,1),Employment!$BG$11:$BQ$11)))</f>
        <v>0.91768683516097171</v>
      </c>
      <c r="AB26" s="67">
        <f>EXP(SUMPRODUCT(CHOOSE({1,2,3,4,5,6,7,8,9,10,11},'Calcs Men No Intervention'!AA98,'Calcs Men No Intervention'!AA98^2,'Calcs Men No Intervention'!AA98^3,0,0,0,0,'Calcs Men No Intervention'!BD130,'Calcs Men No Intervention'!BD130^2,'Calcs Men No Intervention'!BD130^3,1),Employment!$BG$11:$BQ$11))/(1+EXP(SUMPRODUCT(CHOOSE({1,2,3,4,5,6,7,8,9,10,11},'Calcs Men No Intervention'!AA98,'Calcs Men No Intervention'!AA98^2,'Calcs Men No Intervention'!AA98^3,0,0,0,0,'Calcs Men No Intervention'!BD130,'Calcs Men No Intervention'!BD130^2,'Calcs Men No Intervention'!BD130^3,1),Employment!$BG$11:$BQ$11)))</f>
        <v>0.90934115384417968</v>
      </c>
      <c r="BT26" s="26">
        <f t="shared" si="0"/>
        <v>54</v>
      </c>
      <c r="BU26" s="278">
        <v>35</v>
      </c>
      <c r="BV26" s="278">
        <f>EXP(SUMPRODUCT(CHOOSE({1,2,3,4,5,6,7,8,9,10,11},$BT26,$BT26^2,BT26^3,0,0,0,0,$BU26,$BU26^2,$BU26^3,1),Employment!$BG$11:$BQ$11))/(1+EXP(SUMPRODUCT(CHOOSE({1,2,3,4,5,6,7,8,9,10,11},$BT26,$BT26^2,BT26^3,0,0,0,0,$BU26,$BU26^2,$BU26^3,1),Employment!$BG$11:$BQ$11)))</f>
        <v>0.81306597512157974</v>
      </c>
      <c r="BW26" s="278">
        <f>EXP(SUMPRODUCT(CHOOSE({1,2,3,4,5,6,7,8,9,10,11},$BT26,$BT26^2,BT26^3,1,$BT26,$BT26^2,BT26^3,$BU26,$BU26^2,$BU26^3,1),Employment!$BG$11:$BQ$11))/(1+EXP(SUMPRODUCT(CHOOSE({1,2,3,4,5,6,7,8,9,10,11},$BT26,$BT26^2,BT26^3,1,$BT26,$BT26^2,BT26^3,$BU26,$BU26^2,$BU26^3,1),Employment!$BG$11:$BQ$11)))</f>
        <v>0.72211327087779009</v>
      </c>
    </row>
    <row r="27" spans="2:75" x14ac:dyDescent="0.3">
      <c r="B27" s="1">
        <v>23</v>
      </c>
      <c r="C27" s="67"/>
      <c r="D27" s="67"/>
      <c r="E27" s="67"/>
      <c r="F27" s="67"/>
      <c r="G27" s="67"/>
      <c r="H27" s="67"/>
      <c r="I27" s="67"/>
      <c r="J27" s="67"/>
      <c r="K27" s="67"/>
      <c r="L27" s="67"/>
      <c r="M27" s="67"/>
      <c r="N27" s="67"/>
      <c r="O27" s="67"/>
      <c r="P27" s="67"/>
      <c r="Q27" s="67"/>
      <c r="R27" s="67"/>
      <c r="S27" s="67"/>
      <c r="T27" s="67"/>
      <c r="U27" s="67"/>
      <c r="V27" s="67"/>
      <c r="W27" s="67"/>
      <c r="X27" s="67"/>
      <c r="Y27" s="67"/>
      <c r="Z27" s="67">
        <f>EXP(SUMPRODUCT(CHOOSE({1,2,3,4,5,6,7,8,9,10,11},'Calcs Men No Intervention'!Y99,'Calcs Men No Intervention'!Y99^2,'Calcs Men No Intervention'!Y99^3,0,0,0,0,'Calcs Men No Intervention'!BB131,'Calcs Men No Intervention'!BB131^2,'Calcs Men No Intervention'!BB131^3,1),Employment!$BG$11:$BQ$11))/(1+EXP(SUMPRODUCT(CHOOSE({1,2,3,4,5,6,7,8,9,10,11},'Calcs Men No Intervention'!Y99,'Calcs Men No Intervention'!Y99^2,'Calcs Men No Intervention'!Y99^3,0,0,0,0,'Calcs Men No Intervention'!BB131,'Calcs Men No Intervention'!BB131^2,'Calcs Men No Intervention'!BB131^3,1),Employment!$BG$11:$BQ$11)))</f>
        <v>0.93043495449122293</v>
      </c>
      <c r="AA27" s="67">
        <f>EXP(SUMPRODUCT(CHOOSE({1,2,3,4,5,6,7,8,9,10,11},'Calcs Men No Intervention'!Z99,'Calcs Men No Intervention'!Z99^2,'Calcs Men No Intervention'!Z99^3,0,0,0,0,'Calcs Men No Intervention'!BC131,'Calcs Men No Intervention'!BC131^2,'Calcs Men No Intervention'!BC131^3,1),Employment!$BG$11:$BQ$11))/(1+EXP(SUMPRODUCT(CHOOSE({1,2,3,4,5,6,7,8,9,10,11},'Calcs Men No Intervention'!Z99,'Calcs Men No Intervention'!Z99^2,'Calcs Men No Intervention'!Z99^3,0,0,0,0,'Calcs Men No Intervention'!BC131,'Calcs Men No Intervention'!BC131^2,'Calcs Men No Intervention'!BC131^3,1),Employment!$BG$11:$BQ$11)))</f>
        <v>0.9246570023272126</v>
      </c>
      <c r="AB27" s="67">
        <f>EXP(SUMPRODUCT(CHOOSE({1,2,3,4,5,6,7,8,9,10,11},'Calcs Men No Intervention'!AA99,'Calcs Men No Intervention'!AA99^2,'Calcs Men No Intervention'!AA99^3,0,0,0,0,'Calcs Men No Intervention'!BD131,'Calcs Men No Intervention'!BD131^2,'Calcs Men No Intervention'!BD131^3,1),Employment!$BG$11:$BQ$11))/(1+EXP(SUMPRODUCT(CHOOSE({1,2,3,4,5,6,7,8,9,10,11},'Calcs Men No Intervention'!AA99,'Calcs Men No Intervention'!AA99^2,'Calcs Men No Intervention'!AA99^3,0,0,0,0,'Calcs Men No Intervention'!BD131,'Calcs Men No Intervention'!BD131^2,'Calcs Men No Intervention'!BD131^3,1),Employment!$BG$11:$BQ$11)))</f>
        <v>0.91768683516097171</v>
      </c>
      <c r="BT27" s="26">
        <f t="shared" si="0"/>
        <v>55</v>
      </c>
      <c r="BU27" s="278">
        <v>35</v>
      </c>
      <c r="BV27" s="278">
        <f>EXP(SUMPRODUCT(CHOOSE({1,2,3,4,5,6,7,8,9,10,11},$BT27,$BT27^2,BT27^3,0,0,0,0,$BU27,$BU27^2,$BU27^3,1),Employment!$BG$11:$BQ$11))/(1+EXP(SUMPRODUCT(CHOOSE({1,2,3,4,5,6,7,8,9,10,11},$BT27,$BT27^2,BT27^3,0,0,0,0,$BU27,$BU27^2,$BU27^3,1),Employment!$BG$11:$BQ$11)))</f>
        <v>0.78903473585119244</v>
      </c>
      <c r="BW27" s="278">
        <f>EXP(SUMPRODUCT(CHOOSE({1,2,3,4,5,6,7,8,9,10,11},$BT27,$BT27^2,BT27^3,1,$BT27,$BT27^2,BT27^3,$BU27,$BU27^2,$BU27^3,1),Employment!$BG$11:$BQ$11))/(1+EXP(SUMPRODUCT(CHOOSE({1,2,3,4,5,6,7,8,9,10,11},$BT27,$BT27^2,BT27^3,1,$BT27,$BT27^2,BT27^3,$BU27,$BU27^2,$BU27^3,1),Employment!$BG$11:$BQ$11)))</f>
        <v>0.69724323569547286</v>
      </c>
    </row>
    <row r="28" spans="2:75" x14ac:dyDescent="0.3">
      <c r="B28" s="1">
        <v>24</v>
      </c>
      <c r="C28" s="67"/>
      <c r="D28" s="67"/>
      <c r="E28" s="67"/>
      <c r="F28" s="67"/>
      <c r="G28" s="67"/>
      <c r="H28" s="67"/>
      <c r="I28" s="67"/>
      <c r="J28" s="67"/>
      <c r="K28" s="67"/>
      <c r="L28" s="67"/>
      <c r="M28" s="67"/>
      <c r="N28" s="67"/>
      <c r="O28" s="67"/>
      <c r="P28" s="67"/>
      <c r="Q28" s="67"/>
      <c r="R28" s="67"/>
      <c r="S28" s="67"/>
      <c r="T28" s="67"/>
      <c r="U28" s="67"/>
      <c r="V28" s="67"/>
      <c r="W28" s="67"/>
      <c r="X28" s="67"/>
      <c r="Y28" s="67"/>
      <c r="Z28" s="67"/>
      <c r="AA28" s="67">
        <f>EXP(SUMPRODUCT(CHOOSE({1,2,3,4,5,6,7,8,9,10,11},'Calcs Men No Intervention'!Z100,'Calcs Men No Intervention'!Z100^2,'Calcs Men No Intervention'!Z100^3,0,0,0,0,'Calcs Men No Intervention'!BC132,'Calcs Men No Intervention'!BC132^2,'Calcs Men No Intervention'!BC132^3,1),Employment!$BG$11:$BQ$11))/(1+EXP(SUMPRODUCT(CHOOSE({1,2,3,4,5,6,7,8,9,10,11},'Calcs Men No Intervention'!Z100,'Calcs Men No Intervention'!Z100^2,'Calcs Men No Intervention'!Z100^3,0,0,0,0,'Calcs Men No Intervention'!BC132,'Calcs Men No Intervention'!BC132^2,'Calcs Men No Intervention'!BC132^3,1),Employment!$BG$11:$BQ$11)))</f>
        <v>0.93043495449122293</v>
      </c>
      <c r="AB28" s="67">
        <f>EXP(SUMPRODUCT(CHOOSE({1,2,3,4,5,6,7,8,9,10,11},'Calcs Men No Intervention'!AA100,'Calcs Men No Intervention'!AA100^2,'Calcs Men No Intervention'!AA100^3,0,0,0,0,'Calcs Men No Intervention'!BD132,'Calcs Men No Intervention'!BD132^2,'Calcs Men No Intervention'!BD132^3,1),Employment!$BG$11:$BQ$11))/(1+EXP(SUMPRODUCT(CHOOSE({1,2,3,4,5,6,7,8,9,10,11},'Calcs Men No Intervention'!AA100,'Calcs Men No Intervention'!AA100^2,'Calcs Men No Intervention'!AA100^3,0,0,0,0,'Calcs Men No Intervention'!BD132,'Calcs Men No Intervention'!BD132^2,'Calcs Men No Intervention'!BD132^3,1),Employment!$BG$11:$BQ$11)))</f>
        <v>0.9246570023272126</v>
      </c>
      <c r="BT28" s="26">
        <f t="shared" si="0"/>
        <v>56</v>
      </c>
      <c r="BU28" s="278">
        <v>35</v>
      </c>
      <c r="BV28" s="278">
        <f>EXP(SUMPRODUCT(CHOOSE({1,2,3,4,5,6,7,8,9,10,11},$BT28,$BT28^2,BT28^3,0,0,0,0,$BU28,$BU28^2,$BU28^3,1),Employment!$BG$11:$BQ$11))/(1+EXP(SUMPRODUCT(CHOOSE({1,2,3,4,5,6,7,8,9,10,11},$BT28,$BT28^2,BT28^3,0,0,0,0,$BU28,$BU28^2,$BU28^3,1),Employment!$BG$11:$BQ$11)))</f>
        <v>0.76155803073788986</v>
      </c>
      <c r="BW28" s="278">
        <f>EXP(SUMPRODUCT(CHOOSE({1,2,3,4,5,6,7,8,9,10,11},$BT28,$BT28^2,BT28^3,1,$BT28,$BT28^2,BT28^3,$BU28,$BU28^2,$BU28^3,1),Employment!$BG$11:$BQ$11))/(1+EXP(SUMPRODUCT(CHOOSE({1,2,3,4,5,6,7,8,9,10,11},$BT28,$BT28^2,BT28^3,1,$BT28,$BT28^2,BT28^3,$BU28,$BU28^2,$BU28^3,1),Employment!$BG$11:$BQ$11)))</f>
        <v>0.66934922358233173</v>
      </c>
    </row>
    <row r="29" spans="2:75" x14ac:dyDescent="0.3">
      <c r="B29" s="1">
        <v>25</v>
      </c>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f>EXP(SUMPRODUCT(CHOOSE({1,2,3,4,5,6,7,8,9,10,11},'Calcs Men No Intervention'!AA101,'Calcs Men No Intervention'!AA101^2,'Calcs Men No Intervention'!AA101^3,0,0,0,0,'Calcs Men No Intervention'!BD133,'Calcs Men No Intervention'!BD133^2,'Calcs Men No Intervention'!BD133^3,1),Employment!$BG$11:$BQ$11))/(1+EXP(SUMPRODUCT(CHOOSE({1,2,3,4,5,6,7,8,9,10,11},'Calcs Men No Intervention'!AA101,'Calcs Men No Intervention'!AA101^2,'Calcs Men No Intervention'!AA101^3,0,0,0,0,'Calcs Men No Intervention'!BD133,'Calcs Men No Intervention'!BD133^2,'Calcs Men No Intervention'!BD133^3,1),Employment!$BG$11:$BQ$11)))</f>
        <v>0.93043495449122293</v>
      </c>
      <c r="BT29" s="26">
        <f t="shared" si="0"/>
        <v>57</v>
      </c>
      <c r="BU29" s="278">
        <v>35</v>
      </c>
      <c r="BV29" s="278">
        <f>EXP(SUMPRODUCT(CHOOSE({1,2,3,4,5,6,7,8,9,10,11},$BT29,$BT29^2,BT29^3,0,0,0,0,$BU29,$BU29^2,$BU29^3,1),Employment!$BG$11:$BQ$11))/(1+EXP(SUMPRODUCT(CHOOSE({1,2,3,4,5,6,7,8,9,10,11},$BT29,$BT29^2,BT29^3,0,0,0,0,$BU29,$BU29^2,$BU29^3,1),Employment!$BG$11:$BQ$11)))</f>
        <v>0.73042735462513086</v>
      </c>
      <c r="BW29" s="278">
        <f>EXP(SUMPRODUCT(CHOOSE({1,2,3,4,5,6,7,8,9,10,11},$BT29,$BT29^2,BT29^3,1,$BT29,$BT29^2,BT29^3,$BU29,$BU29^2,$BU29^3,1),Employment!$BG$11:$BQ$11))/(1+EXP(SUMPRODUCT(CHOOSE({1,2,3,4,5,6,7,8,9,10,11},$BT29,$BT29^2,BT29^3,1,$BT29,$BT29^2,BT29^3,$BU29,$BU29^2,$BU29^3,1),Employment!$BG$11:$BQ$11)))</f>
        <v>0.63833761916262677</v>
      </c>
    </row>
    <row r="30" spans="2:75" x14ac:dyDescent="0.3">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BT30" s="26">
        <f t="shared" si="0"/>
        <v>58</v>
      </c>
      <c r="BU30" s="278">
        <v>35</v>
      </c>
      <c r="BV30" s="278">
        <f>EXP(SUMPRODUCT(CHOOSE({1,2,3,4,5,6,7,8,9,10,11},$BT30,$BT30^2,BT30^3,0,0,0,0,$BU30,$BU30^2,$BU30^3,1),Employment!$BG$11:$BQ$11))/(1+EXP(SUMPRODUCT(CHOOSE({1,2,3,4,5,6,7,8,9,10,11},$BT30,$BT30^2,BT30^3,0,0,0,0,$BU30,$BU30^2,$BU30^3,1),Employment!$BG$11:$BQ$11)))</f>
        <v>0.6955372689435152</v>
      </c>
      <c r="BW30" s="278">
        <f>EXP(SUMPRODUCT(CHOOSE({1,2,3,4,5,6,7,8,9,10,11},$BT30,$BT30^2,BT30^3,1,$BT30,$BT30^2,BT30^3,$BU30,$BU30^2,$BU30^3,1),Employment!$BG$11:$BQ$11))/(1+EXP(SUMPRODUCT(CHOOSE({1,2,3,4,5,6,7,8,9,10,11},$BT30,$BT30^2,BT30^3,1,$BT30,$BT30^2,BT30^3,$BU30,$BU30^2,$BU30^3,1),Employment!$BG$11:$BQ$11)))</f>
        <v>0.60420466666615258</v>
      </c>
    </row>
    <row r="31" spans="2:75" x14ac:dyDescent="0.3">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BT31" s="26">
        <f t="shared" si="0"/>
        <v>59</v>
      </c>
      <c r="BU31" s="278">
        <v>35</v>
      </c>
      <c r="BV31" s="278">
        <f>EXP(SUMPRODUCT(CHOOSE({1,2,3,4,5,6,7,8,9,10,11},$BT31,$BT31^2,BT31^3,0,0,0,0,$BU31,$BU31^2,$BU31^3,1),Employment!$BG$11:$BQ$11))/(1+EXP(SUMPRODUCT(CHOOSE({1,2,3,4,5,6,7,8,9,10,11},$BT31,$BT31^2,BT31^3,0,0,0,0,$BU31,$BU31^2,$BU31^3,1),Employment!$BG$11:$BQ$11)))</f>
        <v>0.65692870411989401</v>
      </c>
      <c r="BW31" s="278">
        <f>EXP(SUMPRODUCT(CHOOSE({1,2,3,4,5,6,7,8,9,10,11},$BT31,$BT31^2,BT31^3,1,$BT31,$BT31^2,BT31^3,$BU31,$BU31^2,$BU31^3,1),Employment!$BG$11:$BQ$11))/(1+EXP(SUMPRODUCT(CHOOSE({1,2,3,4,5,6,7,8,9,10,11},$BT31,$BT31^2,BT31^3,1,$BT31,$BT31^2,BT31^3,$BU31,$BU31^2,$BU31^3,1),Employment!$BG$11:$BQ$11)))</f>
        <v>0.56706685247469824</v>
      </c>
    </row>
    <row r="32" spans="2:75" x14ac:dyDescent="0.3">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BT32" s="26">
        <f t="shared" si="0"/>
        <v>60</v>
      </c>
      <c r="BU32" s="278">
        <v>35</v>
      </c>
      <c r="BV32" s="278">
        <f>EXP(SUMPRODUCT(CHOOSE({1,2,3,4,5,6,7,8,9,10,11},$BT32,$BT32^2,BT32^3,0,0,0,0,$BU32,$BU32^2,$BU32^3,1),Employment!$BG$11:$BQ$11))/(1+EXP(SUMPRODUCT(CHOOSE({1,2,3,4,5,6,7,8,9,10,11},$BT32,$BT32^2,BT32^3,0,0,0,0,$BU32,$BU32^2,$BU32^3,1),Employment!$BG$11:$BQ$11)))</f>
        <v>0.61482986701483</v>
      </c>
      <c r="BW32" s="278">
        <f>EXP(SUMPRODUCT(CHOOSE({1,2,3,4,5,6,7,8,9,10,11},$BT32,$BT32^2,BT32^3,1,$BT32,$BT32^2,BT32^3,$BU32,$BU32^2,$BU32^3,1),Employment!$BG$11:$BQ$11))/(1+EXP(SUMPRODUCT(CHOOSE({1,2,3,4,5,6,7,8,9,10,11},$BT32,$BT32^2,BT32^3,1,$BT32,$BT32^2,BT32^3,$BU32,$BU32^2,$BU32^3,1),Employment!$BG$11:$BQ$11)))</f>
        <v>0.52718881640672377</v>
      </c>
    </row>
    <row r="33" spans="2:75" x14ac:dyDescent="0.3">
      <c r="B33" s="182" t="s">
        <v>361</v>
      </c>
      <c r="F33" s="3"/>
      <c r="AE33" t="s">
        <v>365</v>
      </c>
      <c r="AI33" s="3"/>
      <c r="AJ33" s="3"/>
      <c r="AK33" s="3"/>
      <c r="BT33" s="26">
        <f t="shared" si="0"/>
        <v>61</v>
      </c>
      <c r="BU33" s="278">
        <v>35</v>
      </c>
      <c r="BV33" s="278">
        <f>EXP(SUMPRODUCT(CHOOSE({1,2,3,4,5,6,7,8,9,10,11},$BT33,$BT33^2,BT33^3,0,0,0,0,$BU33,$BU33^2,$BU33^3,1),Employment!$BG$11:$BQ$11))/(1+EXP(SUMPRODUCT(CHOOSE({1,2,3,4,5,6,7,8,9,10,11},$BT33,$BT33^2,BT33^3,0,0,0,0,$BU33,$BU33^2,$BU33^3,1),Employment!$BG$11:$BQ$11)))</f>
        <v>0.56968603748461588</v>
      </c>
      <c r="BW33" s="278">
        <f>EXP(SUMPRODUCT(CHOOSE({1,2,3,4,5,6,7,8,9,10,11},$BT33,$BT33^2,BT33^3,1,$BT33,$BT33^2,BT33^3,$BU33,$BU33^2,$BU33^3,1),Employment!$BG$11:$BQ$11))/(1+EXP(SUMPRODUCT(CHOOSE({1,2,3,4,5,6,7,8,9,10,11},$BT33,$BT33^2,BT33^3,1,$BT33,$BT33^2,BT33^3,$BU33,$BU33^2,$BU33^3,1),Employment!$BG$11:$BQ$11)))</f>
        <v>0.48500302970292553</v>
      </c>
    </row>
    <row r="34" spans="2:75" x14ac:dyDescent="0.3">
      <c r="B34" s="11"/>
      <c r="C34" s="1" t="s">
        <v>13</v>
      </c>
      <c r="F34" s="3"/>
      <c r="AE34" s="11"/>
      <c r="AF34" s="1" t="s">
        <v>13</v>
      </c>
      <c r="AI34" s="3"/>
      <c r="BT34" s="26">
        <f t="shared" si="0"/>
        <v>62</v>
      </c>
      <c r="BU34" s="278">
        <v>35</v>
      </c>
      <c r="BV34" s="278">
        <f>EXP(SUMPRODUCT(CHOOSE({1,2,3,4,5,6,7,8,9,10,11},$BT34,$BT34^2,BT34^3,0,0,0,0,$BU34,$BU34^2,$BU34^3,1),Employment!$BG$11:$BQ$11))/(1+EXP(SUMPRODUCT(CHOOSE({1,2,3,4,5,6,7,8,9,10,11},$BT34,$BT34^2,BT34^3,0,0,0,0,$BU34,$BU34^2,$BU34^3,1),Employment!$BG$11:$BQ$11)))</f>
        <v>0.52216832463415508</v>
      </c>
      <c r="BW34" s="278">
        <f>EXP(SUMPRODUCT(CHOOSE({1,2,3,4,5,6,7,8,9,10,11},$BT34,$BT34^2,BT34^3,1,$BT34,$BT34^2,BT34^3,$BU34,$BU34^2,$BU34^3,1),Employment!$BG$11:$BQ$11))/(1+EXP(SUMPRODUCT(CHOOSE({1,2,3,4,5,6,7,8,9,10,11},$BT34,$BT34^2,BT34^3,1,$BT34,$BT34^2,BT34^3,$BU34,$BU34^2,$BU34^3,1),Employment!$BG$11:$BQ$11)))</f>
        <v>0.44111462158631537</v>
      </c>
    </row>
    <row r="35" spans="2:75" x14ac:dyDescent="0.3">
      <c r="C35" s="1">
        <v>0</v>
      </c>
      <c r="D35" s="1">
        <v>1</v>
      </c>
      <c r="E35" s="1">
        <v>2</v>
      </c>
      <c r="F35" s="1">
        <v>3</v>
      </c>
      <c r="G35" s="1">
        <v>4</v>
      </c>
      <c r="H35" s="1">
        <v>5</v>
      </c>
      <c r="I35" s="1">
        <v>6</v>
      </c>
      <c r="J35" s="1">
        <v>7</v>
      </c>
      <c r="K35" s="1">
        <v>8</v>
      </c>
      <c r="L35" s="1">
        <v>9</v>
      </c>
      <c r="M35" s="1">
        <v>10</v>
      </c>
      <c r="N35" s="1">
        <v>11</v>
      </c>
      <c r="O35" s="1">
        <v>12</v>
      </c>
      <c r="P35" s="1">
        <v>13</v>
      </c>
      <c r="Q35" s="1">
        <v>14</v>
      </c>
      <c r="R35" s="1">
        <v>15</v>
      </c>
      <c r="S35" s="1">
        <v>16</v>
      </c>
      <c r="T35" s="1">
        <v>17</v>
      </c>
      <c r="U35" s="1">
        <v>18</v>
      </c>
      <c r="V35" s="1">
        <v>19</v>
      </c>
      <c r="W35" s="1">
        <v>20</v>
      </c>
      <c r="X35" s="1">
        <v>21</v>
      </c>
      <c r="Y35" s="1">
        <v>22</v>
      </c>
      <c r="Z35" s="1">
        <v>23</v>
      </c>
      <c r="AA35" s="1">
        <v>24</v>
      </c>
      <c r="AB35" s="1">
        <v>25</v>
      </c>
      <c r="AF35" s="1">
        <v>0</v>
      </c>
      <c r="AG35" s="1">
        <v>1</v>
      </c>
      <c r="AH35" s="1">
        <v>2</v>
      </c>
      <c r="AI35" s="1">
        <v>3</v>
      </c>
      <c r="AJ35" s="1">
        <v>4</v>
      </c>
      <c r="AK35" s="1">
        <v>5</v>
      </c>
      <c r="AL35" s="1">
        <v>6</v>
      </c>
      <c r="AM35" s="1">
        <v>7</v>
      </c>
      <c r="AN35" s="1">
        <v>8</v>
      </c>
      <c r="AO35" s="1">
        <v>9</v>
      </c>
      <c r="AP35" s="1">
        <v>10</v>
      </c>
      <c r="AQ35" s="1">
        <v>11</v>
      </c>
      <c r="AR35" s="1">
        <v>12</v>
      </c>
      <c r="AS35" s="1">
        <v>13</v>
      </c>
      <c r="AT35" s="1">
        <v>14</v>
      </c>
      <c r="AU35" s="1">
        <v>15</v>
      </c>
      <c r="AV35" s="1">
        <v>16</v>
      </c>
      <c r="AW35" s="1">
        <v>17</v>
      </c>
      <c r="AX35" s="1">
        <v>18</v>
      </c>
      <c r="AY35" s="1">
        <v>19</v>
      </c>
      <c r="AZ35" s="1">
        <v>20</v>
      </c>
      <c r="BA35" s="1">
        <v>21</v>
      </c>
      <c r="BB35" s="1">
        <v>22</v>
      </c>
      <c r="BC35" s="1">
        <v>23</v>
      </c>
      <c r="BD35" s="1">
        <v>24</v>
      </c>
      <c r="BE35" s="1">
        <v>25</v>
      </c>
      <c r="BT35" s="26">
        <f t="shared" si="0"/>
        <v>63</v>
      </c>
      <c r="BU35" s="278">
        <v>35</v>
      </c>
      <c r="BV35" s="278">
        <f>EXP(SUMPRODUCT(CHOOSE({1,2,3,4,5,6,7,8,9,10,11},$BT35,$BT35^2,BT35^3,0,0,0,0,$BU35,$BU35^2,$BU35^3,1),Employment!$BG$11:$BQ$11))/(1+EXP(SUMPRODUCT(CHOOSE({1,2,3,4,5,6,7,8,9,10,11},$BT35,$BT35^2,BT35^3,0,0,0,0,$BU35,$BU35^2,$BU35^3,1),Employment!$BG$11:$BQ$11)))</f>
        <v>0.47315299760463092</v>
      </c>
      <c r="BW35" s="278">
        <f>EXP(SUMPRODUCT(CHOOSE({1,2,3,4,5,6,7,8,9,10,11},$BT35,$BT35^2,BT35^3,1,$BT35,$BT35^2,BT35^3,$BU35,$BU35^2,$BU35^3,1),Employment!$BG$11:$BQ$11))/(1+EXP(SUMPRODUCT(CHOOSE({1,2,3,4,5,6,7,8,9,10,11},$BT35,$BT35^2,BT35^3,1,$BT35,$BT35^2,BT35^3,$BU35,$BU35^2,$BU35^3,1),Employment!$BG$11:$BQ$11)))</f>
        <v>0.39628547439672668</v>
      </c>
    </row>
    <row r="36" spans="2:75" x14ac:dyDescent="0.3">
      <c r="B36" s="1">
        <v>1</v>
      </c>
      <c r="C36" s="67"/>
      <c r="D36" s="67">
        <f>EXP(SUMPRODUCT(CHOOSE({1,2,3,4,5,6,7,8,9,10,11},'Calcs Men Intervention'!C77,'Calcs Men Intervention'!C77^2,'Calcs Men Intervention'!C77^3,0,0,0,0,'Calcs Men Intervention'!AF109,'Calcs Men Intervention'!AF109^2,'Calcs Men Intervention'!AF109^3,1),Employment!$BG$11:$BQ$11))/(1+EXP(SUMPRODUCT(CHOOSE({1,2,3,4,5,6,7,8,9,10,11},'Calcs Men Intervention'!C77,'Calcs Men Intervention'!C77^2,'Calcs Men Intervention'!C77^3,0,0,0,0,'Calcs Men Intervention'!AF109,'Calcs Men Intervention'!AF109^2,'Calcs Men Intervention'!AF109^3,1),Employment!$BG$11:$BQ$11)))</f>
        <v>0.93175545851764097</v>
      </c>
      <c r="E36" s="67">
        <f>EXP(SUMPRODUCT(CHOOSE({1,2,3,4,5,6,7,8,9,10,11},'Calcs Men Intervention'!D77,'Calcs Men Intervention'!D77^2,'Calcs Men Intervention'!D77^3,0,0,0,0,'Calcs Men Intervention'!AG109,'Calcs Men Intervention'!AG109^2,'Calcs Men Intervention'!AG109^3,1),Employment!$BG$11:$BQ$11))/(1+EXP(SUMPRODUCT(CHOOSE({1,2,3,4,5,6,7,8,9,10,11},'Calcs Men Intervention'!D77,'Calcs Men Intervention'!D77^2,'Calcs Men Intervention'!D77^3,0,0,0,0,'Calcs Men Intervention'!AG109,'Calcs Men Intervention'!AG109^2,'Calcs Men Intervention'!AG109^3,1),Employment!$BG$11:$BQ$11)))</f>
        <v>0.92703393959447811</v>
      </c>
      <c r="F36" s="67">
        <f>EXP(SUMPRODUCT(CHOOSE({1,2,3,4,5,6,7,8,9,10,11},'Calcs Men Intervention'!E77,'Calcs Men Intervention'!E77^2,'Calcs Men Intervention'!E77^3,0,0,0,0,'Calcs Men Intervention'!AH109,'Calcs Men Intervention'!AH109^2,'Calcs Men Intervention'!AH109^3,1),Employment!$BG$11:$BQ$11))/(1+EXP(SUMPRODUCT(CHOOSE({1,2,3,4,5,6,7,8,9,10,11},'Calcs Men Intervention'!E77,'Calcs Men Intervention'!E77^2,'Calcs Men Intervention'!E77^3,0,0,0,0,'Calcs Men Intervention'!AH109,'Calcs Men Intervention'!AH109^2,'Calcs Men Intervention'!AH109^3,1),Employment!$BG$11:$BQ$11)))</f>
        <v>0.92039096130105369</v>
      </c>
      <c r="G36" s="67">
        <f>EXP(SUMPRODUCT(CHOOSE({1,2,3,4,5,6,7,8,9,10,11},'Calcs Men Intervention'!F77,'Calcs Men Intervention'!F77^2,'Calcs Men Intervention'!F77^3,0,0,0,0,'Calcs Men Intervention'!AI109,'Calcs Men Intervention'!AI109^2,'Calcs Men Intervention'!AI109^3,1),Employment!$BG$11:$BQ$11))/(1+EXP(SUMPRODUCT(CHOOSE({1,2,3,4,5,6,7,8,9,10,11},'Calcs Men Intervention'!F77,'Calcs Men Intervention'!F77^2,'Calcs Men Intervention'!F77^3,0,0,0,0,'Calcs Men Intervention'!AI109,'Calcs Men Intervention'!AI109^2,'Calcs Men Intervention'!AI109^3,1),Employment!$BG$11:$BQ$11)))</f>
        <v>0.9123073682960412</v>
      </c>
      <c r="H36" s="67">
        <f>EXP(SUMPRODUCT(CHOOSE({1,2,3,4,5,6,7,8,9,10,11},'Calcs Men Intervention'!G77,'Calcs Men Intervention'!G77^2,'Calcs Men Intervention'!G77^3,0,0,0,0,'Calcs Men Intervention'!AJ109,'Calcs Men Intervention'!AJ109^2,'Calcs Men Intervention'!AJ109^3,1),Employment!$BG$11:$BQ$11))/(1+EXP(SUMPRODUCT(CHOOSE({1,2,3,4,5,6,7,8,9,10,11},'Calcs Men Intervention'!G77,'Calcs Men Intervention'!G77^2,'Calcs Men Intervention'!G77^3,0,0,0,0,'Calcs Men Intervention'!AJ109,'Calcs Men Intervention'!AJ109^2,'Calcs Men Intervention'!AJ109^3,1),Employment!$BG$11:$BQ$11)))</f>
        <v>0.9026020251816016</v>
      </c>
      <c r="I36" s="67">
        <f>EXP(SUMPRODUCT(CHOOSE({1,2,3,4,5,6,7,8,9,10,11},'Calcs Men Intervention'!H77,'Calcs Men Intervention'!H77^2,'Calcs Men Intervention'!H77^3,0,0,0,0,'Calcs Men Intervention'!AK109,'Calcs Men Intervention'!AK109^2,'Calcs Men Intervention'!AK109^3,1),Employment!$BG$11:$BQ$11))/(1+EXP(SUMPRODUCT(CHOOSE({1,2,3,4,5,6,7,8,9,10,11},'Calcs Men Intervention'!H77,'Calcs Men Intervention'!H77^2,'Calcs Men Intervention'!H77^3,0,0,0,0,'Calcs Men Intervention'!AK109,'Calcs Men Intervention'!AK109^2,'Calcs Men Intervention'!AK109^3,1),Employment!$BG$11:$BQ$11)))</f>
        <v>0.89100757526991359</v>
      </c>
      <c r="J36" s="67">
        <f>EXP(SUMPRODUCT(CHOOSE({1,2,3,4,5,6,7,8,9,10,11},'Calcs Men Intervention'!I77,'Calcs Men Intervention'!I77^2,'Calcs Men Intervention'!I77^3,0,0,0,0,'Calcs Men Intervention'!AL109,'Calcs Men Intervention'!AL109^2,'Calcs Men Intervention'!AL109^3,1),Employment!$BG$11:$BQ$11))/(1+EXP(SUMPRODUCT(CHOOSE({1,2,3,4,5,6,7,8,9,10,11},'Calcs Men Intervention'!I77,'Calcs Men Intervention'!I77^2,'Calcs Men Intervention'!I77^3,0,0,0,0,'Calcs Men Intervention'!AL109,'Calcs Men Intervention'!AL109^2,'Calcs Men Intervention'!AL109^3,1),Employment!$BG$11:$BQ$11)))</f>
        <v>0.87721591318736503</v>
      </c>
      <c r="K36" s="67">
        <f>EXP(SUMPRODUCT(CHOOSE({1,2,3,4,5,6,7,8,9,10,11},'Calcs Men Intervention'!J77,'Calcs Men Intervention'!J77^2,'Calcs Men Intervention'!J77^3,0,0,0,0,'Calcs Men Intervention'!AM109,'Calcs Men Intervention'!AM109^2,'Calcs Men Intervention'!AM109^3,1),Employment!$BG$11:$BQ$11))/(1+EXP(SUMPRODUCT(CHOOSE({1,2,3,4,5,6,7,8,9,10,11},'Calcs Men Intervention'!J77,'Calcs Men Intervention'!J77^2,'Calcs Men Intervention'!J77^3,0,0,0,0,'Calcs Men Intervention'!AM109,'Calcs Men Intervention'!AM109^2,'Calcs Men Intervention'!AM109^3,1),Employment!$BG$11:$BQ$11)))</f>
        <v>0.8608804286516667</v>
      </c>
      <c r="L36" s="67">
        <f>EXP(SUMPRODUCT(CHOOSE({1,2,3,4,5,6,7,8,9,10,11},'Calcs Men Intervention'!K77,'Calcs Men Intervention'!K77^2,'Calcs Men Intervention'!K77^3,0,0,0,0,'Calcs Men Intervention'!AN109,'Calcs Men Intervention'!AN109^2,'Calcs Men Intervention'!AN109^3,1),Employment!$BG$11:$BQ$11))/(1+EXP(SUMPRODUCT(CHOOSE({1,2,3,4,5,6,7,8,9,10,11},'Calcs Men Intervention'!K77,'Calcs Men Intervention'!K77^2,'Calcs Men Intervention'!K77^3,0,0,0,0,'Calcs Men Intervention'!AN109,'Calcs Men Intervention'!AN109^2,'Calcs Men Intervention'!AN109^3,1),Employment!$BG$11:$BQ$11)))</f>
        <v>0.84162311729088068</v>
      </c>
      <c r="M36" s="67">
        <f>EXP(SUMPRODUCT(CHOOSE({1,2,3,4,5,6,7,8,9,10,11},'Calcs Men Intervention'!L77,'Calcs Men Intervention'!L77^2,'Calcs Men Intervention'!L77^3,0,0,0,0,'Calcs Men Intervention'!AO109,'Calcs Men Intervention'!AO109^2,'Calcs Men Intervention'!AO109^3,1),Employment!$BG$11:$BQ$11))/(1+EXP(SUMPRODUCT(CHOOSE({1,2,3,4,5,6,7,8,9,10,11},'Calcs Men Intervention'!L77,'Calcs Men Intervention'!L77^2,'Calcs Men Intervention'!L77^3,0,0,0,0,'Calcs Men Intervention'!AO109,'Calcs Men Intervention'!AO109^2,'Calcs Men Intervention'!AO109^3,1),Employment!$BG$11:$BQ$11)))</f>
        <v>0.8190488386519269</v>
      </c>
      <c r="N36" s="67">
        <f>EXP(SUMPRODUCT(CHOOSE({1,2,3,4,5,6,7,8,9,10,11},'Calcs Men Intervention'!M77,'Calcs Men Intervention'!M77^2,'Calcs Men Intervention'!M77^3,0,0,0,0,'Calcs Men Intervention'!AP109,'Calcs Men Intervention'!AP109^2,'Calcs Men Intervention'!AP109^3,1),Employment!$BG$11:$BQ$11))/(1+EXP(SUMPRODUCT(CHOOSE({1,2,3,4,5,6,7,8,9,10,11},'Calcs Men Intervention'!M77,'Calcs Men Intervention'!M77^2,'Calcs Men Intervention'!M77^3,0,0,0,0,'Calcs Men Intervention'!AP109,'Calcs Men Intervention'!AP109^2,'Calcs Men Intervention'!AP109^3,1),Employment!$BG$11:$BQ$11)))</f>
        <v>0.7927692140421807</v>
      </c>
      <c r="O36" s="67">
        <f>EXP(SUMPRODUCT(CHOOSE({1,2,3,4,5,6,7,8,9,10,11},'Calcs Men Intervention'!N77,'Calcs Men Intervention'!N77^2,'Calcs Men Intervention'!N77^3,0,0,0,0,'Calcs Men Intervention'!AQ109,'Calcs Men Intervention'!AQ109^2,'Calcs Men Intervention'!AQ109^3,1),Employment!$BG$11:$BQ$11))/(1+EXP(SUMPRODUCT(CHOOSE({1,2,3,4,5,6,7,8,9,10,11},'Calcs Men Intervention'!N77,'Calcs Men Intervention'!N77^2,'Calcs Men Intervention'!N77^3,0,0,0,0,'Calcs Men Intervention'!AQ109,'Calcs Men Intervention'!AQ109^2,'Calcs Men Intervention'!AQ109^3,1),Employment!$BG$11:$BQ$11)))</f>
        <v>0.76243831803302764</v>
      </c>
      <c r="P36" s="67">
        <f>EXP(SUMPRODUCT(CHOOSE({1,2,3,4,5,6,7,8,9,10,11},'Calcs Men Intervention'!O77,'Calcs Men Intervention'!O77^2,'Calcs Men Intervention'!O77^3,0,0,0,0,'Calcs Men Intervention'!AR109,'Calcs Men Intervention'!AR109^2,'Calcs Men Intervention'!AR109^3,1),Employment!$BG$11:$BQ$11))/(1+EXP(SUMPRODUCT(CHOOSE({1,2,3,4,5,6,7,8,9,10,11},'Calcs Men Intervention'!O77,'Calcs Men Intervention'!O77^2,'Calcs Men Intervention'!O77^3,0,0,0,0,'Calcs Men Intervention'!AR109,'Calcs Men Intervention'!AR109^2,'Calcs Men Intervention'!AR109^3,1),Employment!$BG$11:$BQ$11)))</f>
        <v>0.7278009935497709</v>
      </c>
      <c r="Q36" s="67">
        <f>EXP(SUMPRODUCT(CHOOSE({1,2,3,4,5,6,7,8,9,10,11},'Calcs Men Intervention'!P77,'Calcs Men Intervention'!P77^2,'Calcs Men Intervention'!P77^3,0,0,0,0,'Calcs Men Intervention'!AS109,'Calcs Men Intervention'!AS109^2,'Calcs Men Intervention'!AS109^3,1),Employment!$BG$11:$BQ$11))/(1+EXP(SUMPRODUCT(CHOOSE({1,2,3,4,5,6,7,8,9,10,11},'Calcs Men Intervention'!P77,'Calcs Men Intervention'!P77^2,'Calcs Men Intervention'!P77^3,0,0,0,0,'Calcs Men Intervention'!AS109,'Calcs Men Intervention'!AS109^2,'Calcs Men Intervention'!AS109^3,1),Employment!$BG$11:$BQ$11)))</f>
        <v>0.68952499247689736</v>
      </c>
      <c r="R36" s="67">
        <f>EXP(SUMPRODUCT(CHOOSE({1,2,3,4,5,6,7,8,9,10,11},'Calcs Men Intervention'!Q77,'Calcs Men Intervention'!Q77^2,'Calcs Men Intervention'!Q77^3,0,0,0,0,'Calcs Men Intervention'!AT109,'Calcs Men Intervention'!AT109^2,'Calcs Men Intervention'!AT109^3,1),Employment!$BG$11:$BQ$11))/(1+EXP(SUMPRODUCT(CHOOSE({1,2,3,4,5,6,7,8,9,10,11},'Calcs Men Intervention'!Q77,'Calcs Men Intervention'!Q77^2,'Calcs Men Intervention'!Q77^3,0,0,0,0,'Calcs Men Intervention'!AT109,'Calcs Men Intervention'!AT109^2,'Calcs Men Intervention'!AT109^3,1),Employment!$BG$11:$BQ$11)))</f>
        <v>0.64797268395535412</v>
      </c>
      <c r="S36" s="67">
        <f>EXP(SUMPRODUCT(CHOOSE({1,2,3,4,5,6,7,8,9,10,11},'Calcs Men Intervention'!R77,'Calcs Men Intervention'!R77^2,'Calcs Men Intervention'!R77^3,0,0,0,0,'Calcs Men Intervention'!AU109,'Calcs Men Intervention'!AU109^2,'Calcs Men Intervention'!AU109^3,1),Employment!$BG$11:$BQ$11))/(1+EXP(SUMPRODUCT(CHOOSE({1,2,3,4,5,6,7,8,9,10,11},'Calcs Men Intervention'!R77,'Calcs Men Intervention'!R77^2,'Calcs Men Intervention'!R77^3,0,0,0,0,'Calcs Men Intervention'!AU109,'Calcs Men Intervention'!AU109^2,'Calcs Men Intervention'!AU109^3,1),Employment!$BG$11:$BQ$11)))</f>
        <v>0.60279463890047424</v>
      </c>
      <c r="T36" s="67">
        <f>EXP(SUMPRODUCT(CHOOSE({1,2,3,4,5,6,7,8,9,10,11},'Calcs Men Intervention'!S77,'Calcs Men Intervention'!S77^2,'Calcs Men Intervention'!S77^3,0,0,0,0,'Calcs Men Intervention'!AV109,'Calcs Men Intervention'!AV109^2,'Calcs Men Intervention'!AV109^3,1),Employment!$BG$11:$BQ$11))/(1+EXP(SUMPRODUCT(CHOOSE({1,2,3,4,5,6,7,8,9,10,11},'Calcs Men Intervention'!S77,'Calcs Men Intervention'!S77^2,'Calcs Men Intervention'!S77^3,0,0,0,0,'Calcs Men Intervention'!AV109,'Calcs Men Intervention'!AV109^2,'Calcs Men Intervention'!AV109^3,1),Employment!$BG$11:$BQ$11)))</f>
        <v>0.55458576009260097</v>
      </c>
      <c r="U36" s="67">
        <f>EXP(SUMPRODUCT(CHOOSE({1,2,3,4,5,6,7,8,9,10,11},'Calcs Men Intervention'!T77,'Calcs Men Intervention'!T77^2,'Calcs Men Intervention'!T77^3,0,0,0,0,'Calcs Men Intervention'!AW109,'Calcs Men Intervention'!AW109^2,'Calcs Men Intervention'!AW109^3,1),Employment!$BG$11:$BQ$11))/(1+EXP(SUMPRODUCT(CHOOSE({1,2,3,4,5,6,7,8,9,10,11},'Calcs Men Intervention'!T77,'Calcs Men Intervention'!T77^2,'Calcs Men Intervention'!T77^3,0,0,0,0,'Calcs Men Intervention'!AW109,'Calcs Men Intervention'!AW109^2,'Calcs Men Intervention'!AW109^3,1),Employment!$BG$11:$BQ$11)))</f>
        <v>0.50419679921293314</v>
      </c>
      <c r="V36" s="67">
        <f>EXP(SUMPRODUCT(CHOOSE({1,2,3,4,5,6,7,8,9,10,11},'Calcs Men Intervention'!U77,'Calcs Men Intervention'!U77^2,'Calcs Men Intervention'!U77^3,0,0,0,0,'Calcs Men Intervention'!AX109,'Calcs Men Intervention'!AX109^2,'Calcs Men Intervention'!AX109^3,1),Employment!$BG$11:$BQ$11))/(1+EXP(SUMPRODUCT(CHOOSE({1,2,3,4,5,6,7,8,9,10,11},'Calcs Men Intervention'!U77,'Calcs Men Intervention'!U77^2,'Calcs Men Intervention'!U77^3,0,0,0,0,'Calcs Men Intervention'!AX109,'Calcs Men Intervention'!AX109^2,'Calcs Men Intervention'!AX109^3,1),Employment!$BG$11:$BQ$11)))</f>
        <v>0.4526926236322063</v>
      </c>
      <c r="W36" s="67">
        <f>EXP(SUMPRODUCT(CHOOSE({1,2,3,4,5,6,7,8,9,10,11},'Calcs Men Intervention'!V77,'Calcs Men Intervention'!V77^2,'Calcs Men Intervention'!V77^3,0,0,0,0,'Calcs Men Intervention'!AY109,'Calcs Men Intervention'!AY109^2,'Calcs Men Intervention'!AY109^3,1),Employment!$BG$11:$BQ$11))/(1+EXP(SUMPRODUCT(CHOOSE({1,2,3,4,5,6,7,8,9,10,11},'Calcs Men Intervention'!V77,'Calcs Men Intervention'!V77^2,'Calcs Men Intervention'!V77^3,0,0,0,0,'Calcs Men Intervention'!AY109,'Calcs Men Intervention'!AY109^2,'Calcs Men Intervention'!AY109^3,1),Employment!$BG$11:$BQ$11)))</f>
        <v>0.4012713456052257</v>
      </c>
      <c r="X36" s="67">
        <f>EXP(SUMPRODUCT(CHOOSE({1,2,3,4,5,6,7,8,9,10,11},'Calcs Men Intervention'!W77,'Calcs Men Intervention'!W77^2,'Calcs Men Intervention'!W77^3,0,0,0,0,'Calcs Men Intervention'!AZ109,'Calcs Men Intervention'!AZ109^2,'Calcs Men Intervention'!AZ109^3,1),Employment!$BG$11:$BQ$11))/(1+EXP(SUMPRODUCT(CHOOSE({1,2,3,4,5,6,7,8,9,10,11},'Calcs Men Intervention'!W77,'Calcs Men Intervention'!W77^2,'Calcs Men Intervention'!W77^3,0,0,0,0,'Calcs Men Intervention'!AZ109,'Calcs Men Intervention'!AZ109^2,'Calcs Men Intervention'!AZ109^3,1),Employment!$BG$11:$BQ$11)))</f>
        <v>0.3511931294140781</v>
      </c>
      <c r="Y36" s="67">
        <f>EXP(SUMPRODUCT(CHOOSE({1,2,3,4,5,6,7,8,9,10,11},'Calcs Men Intervention'!X77,'Calcs Men Intervention'!X77^2,'Calcs Men Intervention'!X77^3,0,0,0,0,'Calcs Men Intervention'!BA109,'Calcs Men Intervention'!BA109^2,'Calcs Men Intervention'!BA109^3,1),Employment!$BG$11:$BQ$11))/(1+EXP(SUMPRODUCT(CHOOSE({1,2,3,4,5,6,7,8,9,10,11},'Calcs Men Intervention'!X77,'Calcs Men Intervention'!X77^2,'Calcs Men Intervention'!X77^3,0,0,0,0,'Calcs Men Intervention'!BA109,'Calcs Men Intervention'!BA109^2,'Calcs Men Intervention'!BA109^3,1),Employment!$BG$11:$BQ$11)))</f>
        <v>0.30361641136935186</v>
      </c>
      <c r="Z36" s="67">
        <f>EXP(SUMPRODUCT(CHOOSE({1,2,3,4,5,6,7,8,9,10,11},'Calcs Men Intervention'!Y77,'Calcs Men Intervention'!Y77^2,'Calcs Men Intervention'!Y77^3,0,0,0,0,'Calcs Men Intervention'!BB109,'Calcs Men Intervention'!BB109^2,'Calcs Men Intervention'!BB109^3,1),Employment!$BG$11:$BQ$11))/(1+EXP(SUMPRODUCT(CHOOSE({1,2,3,4,5,6,7,8,9,10,11},'Calcs Men Intervention'!Y77,'Calcs Men Intervention'!Y77^2,'Calcs Men Intervention'!Y77^3,0,0,0,0,'Calcs Men Intervention'!BB109,'Calcs Men Intervention'!BB109^2,'Calcs Men Intervention'!BB109^3,1),Employment!$BG$11:$BQ$11)))</f>
        <v>0.25945626949338763</v>
      </c>
      <c r="AA36" s="67">
        <f>EXP(SUMPRODUCT(CHOOSE({1,2,3,4,5,6,7,8,9,10,11},'Calcs Men Intervention'!Z77,'Calcs Men Intervention'!Z77^2,'Calcs Men Intervention'!Z77^3,0,0,0,0,'Calcs Men Intervention'!BC109,'Calcs Men Intervention'!BC109^2,'Calcs Men Intervention'!BC109^3,1),Employment!$BG$11:$BQ$11))/(1+EXP(SUMPRODUCT(CHOOSE({1,2,3,4,5,6,7,8,9,10,11},'Calcs Men Intervention'!Z77,'Calcs Men Intervention'!Z77^2,'Calcs Men Intervention'!Z77^3,0,0,0,0,'Calcs Men Intervention'!BC109,'Calcs Men Intervention'!BC109^2,'Calcs Men Intervention'!BC109^3,1),Employment!$BG$11:$BQ$11)))</f>
        <v>0.21936016776487191</v>
      </c>
      <c r="AB36" s="67">
        <f>EXP(SUMPRODUCT(CHOOSE({1,2,3,4,5,6,7,8,9,10,11},'Calcs Men Intervention'!AA77,'Calcs Men Intervention'!AA77^2,'Calcs Men Intervention'!AA77^3,0,0,0,0,'Calcs Men Intervention'!BD109,'Calcs Men Intervention'!BD109^2,'Calcs Men Intervention'!BD109^3,1),Employment!$BG$11:$BQ$11))/(1+EXP(SUMPRODUCT(CHOOSE({1,2,3,4,5,6,7,8,9,10,11},'Calcs Men Intervention'!AA77,'Calcs Men Intervention'!AA77^2,'Calcs Men Intervention'!AA77^3,0,0,0,0,'Calcs Men Intervention'!BD109,'Calcs Men Intervention'!BD109^2,'Calcs Men Intervention'!BD109^3,1),Employment!$BG$11:$BQ$11)))</f>
        <v>0.18368749667323989</v>
      </c>
      <c r="AE36" s="1">
        <v>1</v>
      </c>
      <c r="AF36" s="185">
        <f>(Employment!C36*'Calcs Men Intervention'!C43-C5*'Calcs Men No Intervention'!C43)*ec_ben_emp_ESA</f>
        <v>0</v>
      </c>
      <c r="AG36" s="185">
        <f>(Employment!D36*'Calcs Men Intervention'!D43-D5*'Calcs Men No Intervention'!D43)*ec_ben_emp_ESA</f>
        <v>1220.7438214224862</v>
      </c>
      <c r="AH36" s="185">
        <f>(Employment!E36*'Calcs Men Intervention'!E43-E5*'Calcs Men No Intervention'!E43)*ec_ben_emp_ESA</f>
        <v>2204.7071706097681</v>
      </c>
      <c r="AI36" s="185">
        <f>(Employment!F36*'Calcs Men Intervention'!F43-F5*'Calcs Men No Intervention'!F43)*ec_ben_emp_ESA</f>
        <v>2536.1455232184744</v>
      </c>
      <c r="AJ36" s="185">
        <f>(Employment!G36*'Calcs Men Intervention'!G43-G5*'Calcs Men No Intervention'!G43)*ec_ben_emp_ESA</f>
        <v>2824.3837979286659</v>
      </c>
      <c r="AK36" s="185">
        <f>(Employment!H36*'Calcs Men Intervention'!H43-H5*'Calcs Men No Intervention'!H43)*ec_ben_emp_ESA</f>
        <v>3096.5481907666522</v>
      </c>
      <c r="AL36" s="185">
        <f>(Employment!I36*'Calcs Men Intervention'!I43-I5*'Calcs Men No Intervention'!I43)*ec_ben_emp_ESA</f>
        <v>3341.3478970522237</v>
      </c>
      <c r="AM36" s="185">
        <f>(Employment!J36*'Calcs Men Intervention'!J43-J5*'Calcs Men No Intervention'!J43)*ec_ben_emp_ESA</f>
        <v>3532.0623488784499</v>
      </c>
      <c r="AN36" s="185">
        <f>(Employment!K36*'Calcs Men Intervention'!K43-K5*'Calcs Men No Intervention'!K43)*ec_ben_emp_ESA</f>
        <v>3636.8638250830832</v>
      </c>
      <c r="AO36" s="185">
        <f>(Employment!L36*'Calcs Men Intervention'!L43-L5*'Calcs Men No Intervention'!L43)*ec_ben_emp_ESA</f>
        <v>3618.7662381720102</v>
      </c>
      <c r="AP36" s="185">
        <f>(Employment!M36*'Calcs Men Intervention'!M43-M5*'Calcs Men No Intervention'!M43)*ec_ben_emp_ESA</f>
        <v>3436.4783589395165</v>
      </c>
      <c r="AQ36" s="185">
        <f>(Employment!N36*'Calcs Men Intervention'!N43-N5*'Calcs Men No Intervention'!N43)*ec_ben_emp_ESA</f>
        <v>3051.9430434682599</v>
      </c>
      <c r="AR36" s="185">
        <f>(Employment!O36*'Calcs Men Intervention'!O43-O5*'Calcs Men No Intervention'!O43)*ec_ben_emp_ESA</f>
        <v>2422.135085786083</v>
      </c>
      <c r="AS36" s="185">
        <f>(Employment!P36*'Calcs Men Intervention'!P43-P5*'Calcs Men No Intervention'!P43)*ec_ben_emp_ESA</f>
        <v>1513.8785862736659</v>
      </c>
      <c r="AT36" s="185">
        <f>(Employment!Q36*'Calcs Men Intervention'!Q43-Q5*'Calcs Men No Intervention'!Q43)*ec_ben_emp_ESA</f>
        <v>967.28931230950366</v>
      </c>
      <c r="AU36" s="185">
        <f>(Employment!R36*'Calcs Men Intervention'!R43-R5*'Calcs Men No Intervention'!R43)*ec_ben_emp_ESA</f>
        <v>983.78061701487343</v>
      </c>
      <c r="AV36" s="185">
        <f>(Employment!S36*'Calcs Men Intervention'!S43-S5*'Calcs Men No Intervention'!S43)*ec_ben_emp_ESA</f>
        <v>976.90951148663123</v>
      </c>
      <c r="AW36" s="185">
        <f>(Employment!T36*'Calcs Men Intervention'!T43-T5*'Calcs Men No Intervention'!T43)*ec_ben_emp_ESA</f>
        <v>949.33254830501073</v>
      </c>
      <c r="AX36" s="185">
        <f>(Employment!U36*'Calcs Men Intervention'!U43-U5*'Calcs Men No Intervention'!U43)*ec_ben_emp_ESA</f>
        <v>903.53071266016468</v>
      </c>
      <c r="AY36" s="185">
        <f>(Employment!V36*'Calcs Men Intervention'!V43-V5*'Calcs Men No Intervention'!V43)*ec_ben_emp_ESA</f>
        <v>843.15083224880675</v>
      </c>
      <c r="AZ36" s="185">
        <f>(Employment!W36*'Calcs Men Intervention'!W43-W5*'Calcs Men No Intervention'!W43)*ec_ben_emp_ESA</f>
        <v>762.17985402077443</v>
      </c>
      <c r="BA36" s="185">
        <f>(Employment!X36*'Calcs Men Intervention'!X43-X5*'Calcs Men No Intervention'!X43)*ec_ben_emp_ESA</f>
        <v>676.4257586907753</v>
      </c>
      <c r="BB36" s="185">
        <f>(Employment!Y36*'Calcs Men Intervention'!Y43-Y5*'Calcs Men No Intervention'!Y43)*ec_ben_emp_ESA</f>
        <v>590.06999978696933</v>
      </c>
      <c r="BC36" s="185">
        <f>(Employment!Z36*'Calcs Men Intervention'!Z43-Z5*'Calcs Men No Intervention'!Z43)*ec_ben_emp_ESA</f>
        <v>506.50011902590978</v>
      </c>
      <c r="BD36" s="185">
        <f>(Employment!AA36*'Calcs Men Intervention'!AA43-AA5*'Calcs Men No Intervention'!AA43)*ec_ben_emp_ESA</f>
        <v>428.44698747267864</v>
      </c>
      <c r="BE36" s="185">
        <f>(Employment!AB36*'Calcs Men Intervention'!AB43-AB5*'Calcs Men No Intervention'!AB43)*ec_ben_emp_ESA</f>
        <v>357.64436683314108</v>
      </c>
      <c r="BT36" s="26">
        <f t="shared" si="0"/>
        <v>64</v>
      </c>
      <c r="BU36" s="278">
        <v>35</v>
      </c>
      <c r="BV36" s="278">
        <f>EXP(SUMPRODUCT(CHOOSE({1,2,3,4,5,6,7,8,9,10,11},$BT36,$BT36^2,BT36^3,0,0,0,0,$BU36,$BU36^2,$BU36^3,1),Employment!$BG$11:$BQ$11))/(1+EXP(SUMPRODUCT(CHOOSE({1,2,3,4,5,6,7,8,9,10,11},$BT36,$BT36^2,BT36^3,0,0,0,0,$BU36,$BU36^2,$BU36^3,1),Employment!$BG$11:$BQ$11)))</f>
        <v>0.42366804001803843</v>
      </c>
      <c r="BW36" s="278">
        <f>EXP(SUMPRODUCT(CHOOSE({1,2,3,4,5,6,7,8,9,10,11},$BT36,$BT36^2,BT36^3,1,$BT36,$BT36^2,BT36^3,$BU36,$BU36^2,$BU36^3,1),Employment!$BG$11:$BQ$11))/(1+EXP(SUMPRODUCT(CHOOSE({1,2,3,4,5,6,7,8,9,10,11},$BT36,$BT36^2,BT36^3,1,$BT36,$BT36^2,BT36^3,$BU36,$BU36^2,$BU36^3,1),Employment!$BG$11:$BQ$11)))</f>
        <v>0.35139460932886463</v>
      </c>
    </row>
    <row r="37" spans="2:75" x14ac:dyDescent="0.3">
      <c r="B37" s="1">
        <v>2</v>
      </c>
      <c r="C37" s="67"/>
      <c r="D37" s="67"/>
      <c r="E37" s="67">
        <f>EXP(SUMPRODUCT(CHOOSE({1,2,3,4,5,6,7,8,9,10,11},'Calcs Men Intervention'!D78,'Calcs Men Intervention'!D78^2,'Calcs Men Intervention'!D78^3,0,0,0,0,'Calcs Men Intervention'!AG110,'Calcs Men Intervention'!AG110^2,'Calcs Men Intervention'!AG110^3,1),Employment!$BG$11:$BQ$11))/(1+EXP(SUMPRODUCT(CHOOSE({1,2,3,4,5,6,7,8,9,10,11},'Calcs Men Intervention'!D78,'Calcs Men Intervention'!D78^2,'Calcs Men Intervention'!D78^3,0,0,0,0,'Calcs Men Intervention'!AG110,'Calcs Men Intervention'!AG110^2,'Calcs Men Intervention'!AG110^3,1),Employment!$BG$11:$BQ$11)))</f>
        <v>0.93175545851764097</v>
      </c>
      <c r="F37" s="67">
        <f>EXP(SUMPRODUCT(CHOOSE({1,2,3,4,5,6,7,8,9,10,11},'Calcs Men Intervention'!E78,'Calcs Men Intervention'!E78^2,'Calcs Men Intervention'!E78^3,0,0,0,0,'Calcs Men Intervention'!AH110,'Calcs Men Intervention'!AH110^2,'Calcs Men Intervention'!AH110^3,1),Employment!$BG$11:$BQ$11))/(1+EXP(SUMPRODUCT(CHOOSE({1,2,3,4,5,6,7,8,9,10,11},'Calcs Men Intervention'!E78,'Calcs Men Intervention'!E78^2,'Calcs Men Intervention'!E78^3,0,0,0,0,'Calcs Men Intervention'!AH110,'Calcs Men Intervention'!AH110^2,'Calcs Men Intervention'!AH110^3,1),Employment!$BG$11:$BQ$11)))</f>
        <v>0.92703393959447811</v>
      </c>
      <c r="G37" s="67">
        <f>EXP(SUMPRODUCT(CHOOSE({1,2,3,4,5,6,7,8,9,10,11},'Calcs Men Intervention'!F78,'Calcs Men Intervention'!F78^2,'Calcs Men Intervention'!F78^3,0,0,0,0,'Calcs Men Intervention'!AI110,'Calcs Men Intervention'!AI110^2,'Calcs Men Intervention'!AI110^3,1),Employment!$BG$11:$BQ$11))/(1+EXP(SUMPRODUCT(CHOOSE({1,2,3,4,5,6,7,8,9,10,11},'Calcs Men Intervention'!F78,'Calcs Men Intervention'!F78^2,'Calcs Men Intervention'!F78^3,0,0,0,0,'Calcs Men Intervention'!AI110,'Calcs Men Intervention'!AI110^2,'Calcs Men Intervention'!AI110^3,1),Employment!$BG$11:$BQ$11)))</f>
        <v>0.92039096130105369</v>
      </c>
      <c r="H37" s="67">
        <f>EXP(SUMPRODUCT(CHOOSE({1,2,3,4,5,6,7,8,9,10,11},'Calcs Men Intervention'!G78,'Calcs Men Intervention'!G78^2,'Calcs Men Intervention'!G78^3,0,0,0,0,'Calcs Men Intervention'!AJ110,'Calcs Men Intervention'!AJ110^2,'Calcs Men Intervention'!AJ110^3,1),Employment!$BG$11:$BQ$11))/(1+EXP(SUMPRODUCT(CHOOSE({1,2,3,4,5,6,7,8,9,10,11},'Calcs Men Intervention'!G78,'Calcs Men Intervention'!G78^2,'Calcs Men Intervention'!G78^3,0,0,0,0,'Calcs Men Intervention'!AJ110,'Calcs Men Intervention'!AJ110^2,'Calcs Men Intervention'!AJ110^3,1),Employment!$BG$11:$BQ$11)))</f>
        <v>0.9123073682960412</v>
      </c>
      <c r="I37" s="67">
        <f>EXP(SUMPRODUCT(CHOOSE({1,2,3,4,5,6,7,8,9,10,11},'Calcs Men Intervention'!H78,'Calcs Men Intervention'!H78^2,'Calcs Men Intervention'!H78^3,0,0,0,0,'Calcs Men Intervention'!AK110,'Calcs Men Intervention'!AK110^2,'Calcs Men Intervention'!AK110^3,1),Employment!$BG$11:$BQ$11))/(1+EXP(SUMPRODUCT(CHOOSE({1,2,3,4,5,6,7,8,9,10,11},'Calcs Men Intervention'!H78,'Calcs Men Intervention'!H78^2,'Calcs Men Intervention'!H78^3,0,0,0,0,'Calcs Men Intervention'!AK110,'Calcs Men Intervention'!AK110^2,'Calcs Men Intervention'!AK110^3,1),Employment!$BG$11:$BQ$11)))</f>
        <v>0.9026020251816016</v>
      </c>
      <c r="J37" s="67">
        <f>EXP(SUMPRODUCT(CHOOSE({1,2,3,4,5,6,7,8,9,10,11},'Calcs Men Intervention'!I78,'Calcs Men Intervention'!I78^2,'Calcs Men Intervention'!I78^3,0,0,0,0,'Calcs Men Intervention'!AL110,'Calcs Men Intervention'!AL110^2,'Calcs Men Intervention'!AL110^3,1),Employment!$BG$11:$BQ$11))/(1+EXP(SUMPRODUCT(CHOOSE({1,2,3,4,5,6,7,8,9,10,11},'Calcs Men Intervention'!I78,'Calcs Men Intervention'!I78^2,'Calcs Men Intervention'!I78^3,0,0,0,0,'Calcs Men Intervention'!AL110,'Calcs Men Intervention'!AL110^2,'Calcs Men Intervention'!AL110^3,1),Employment!$BG$11:$BQ$11)))</f>
        <v>0.89100757526991359</v>
      </c>
      <c r="K37" s="67">
        <f>EXP(SUMPRODUCT(CHOOSE({1,2,3,4,5,6,7,8,9,10,11},'Calcs Men Intervention'!J78,'Calcs Men Intervention'!J78^2,'Calcs Men Intervention'!J78^3,0,0,0,0,'Calcs Men Intervention'!AM110,'Calcs Men Intervention'!AM110^2,'Calcs Men Intervention'!AM110^3,1),Employment!$BG$11:$BQ$11))/(1+EXP(SUMPRODUCT(CHOOSE({1,2,3,4,5,6,7,8,9,10,11},'Calcs Men Intervention'!J78,'Calcs Men Intervention'!J78^2,'Calcs Men Intervention'!J78^3,0,0,0,0,'Calcs Men Intervention'!AM110,'Calcs Men Intervention'!AM110^2,'Calcs Men Intervention'!AM110^3,1),Employment!$BG$11:$BQ$11)))</f>
        <v>0.87721591318736503</v>
      </c>
      <c r="L37" s="67">
        <f>EXP(SUMPRODUCT(CHOOSE({1,2,3,4,5,6,7,8,9,10,11},'Calcs Men Intervention'!K78,'Calcs Men Intervention'!K78^2,'Calcs Men Intervention'!K78^3,0,0,0,0,'Calcs Men Intervention'!AN110,'Calcs Men Intervention'!AN110^2,'Calcs Men Intervention'!AN110^3,1),Employment!$BG$11:$BQ$11))/(1+EXP(SUMPRODUCT(CHOOSE({1,2,3,4,5,6,7,8,9,10,11},'Calcs Men Intervention'!K78,'Calcs Men Intervention'!K78^2,'Calcs Men Intervention'!K78^3,0,0,0,0,'Calcs Men Intervention'!AN110,'Calcs Men Intervention'!AN110^2,'Calcs Men Intervention'!AN110^3,1),Employment!$BG$11:$BQ$11)))</f>
        <v>0.8608804286516667</v>
      </c>
      <c r="M37" s="67">
        <f>EXP(SUMPRODUCT(CHOOSE({1,2,3,4,5,6,7,8,9,10,11},'Calcs Men Intervention'!L78,'Calcs Men Intervention'!L78^2,'Calcs Men Intervention'!L78^3,0,0,0,0,'Calcs Men Intervention'!AO110,'Calcs Men Intervention'!AO110^2,'Calcs Men Intervention'!AO110^3,1),Employment!$BG$11:$BQ$11))/(1+EXP(SUMPRODUCT(CHOOSE({1,2,3,4,5,6,7,8,9,10,11},'Calcs Men Intervention'!L78,'Calcs Men Intervention'!L78^2,'Calcs Men Intervention'!L78^3,0,0,0,0,'Calcs Men Intervention'!AO110,'Calcs Men Intervention'!AO110^2,'Calcs Men Intervention'!AO110^3,1),Employment!$BG$11:$BQ$11)))</f>
        <v>0.84162311729088068</v>
      </c>
      <c r="N37" s="67">
        <f>EXP(SUMPRODUCT(CHOOSE({1,2,3,4,5,6,7,8,9,10,11},'Calcs Men Intervention'!M78,'Calcs Men Intervention'!M78^2,'Calcs Men Intervention'!M78^3,0,0,0,0,'Calcs Men Intervention'!AP110,'Calcs Men Intervention'!AP110^2,'Calcs Men Intervention'!AP110^3,1),Employment!$BG$11:$BQ$11))/(1+EXP(SUMPRODUCT(CHOOSE({1,2,3,4,5,6,7,8,9,10,11},'Calcs Men Intervention'!M78,'Calcs Men Intervention'!M78^2,'Calcs Men Intervention'!M78^3,0,0,0,0,'Calcs Men Intervention'!AP110,'Calcs Men Intervention'!AP110^2,'Calcs Men Intervention'!AP110^3,1),Employment!$BG$11:$BQ$11)))</f>
        <v>0.8190488386519269</v>
      </c>
      <c r="O37" s="67">
        <f>EXP(SUMPRODUCT(CHOOSE({1,2,3,4,5,6,7,8,9,10,11},'Calcs Men Intervention'!N78,'Calcs Men Intervention'!N78^2,'Calcs Men Intervention'!N78^3,0,0,0,0,'Calcs Men Intervention'!AQ110,'Calcs Men Intervention'!AQ110^2,'Calcs Men Intervention'!AQ110^3,1),Employment!$BG$11:$BQ$11))/(1+EXP(SUMPRODUCT(CHOOSE({1,2,3,4,5,6,7,8,9,10,11},'Calcs Men Intervention'!N78,'Calcs Men Intervention'!N78^2,'Calcs Men Intervention'!N78^3,0,0,0,0,'Calcs Men Intervention'!AQ110,'Calcs Men Intervention'!AQ110^2,'Calcs Men Intervention'!AQ110^3,1),Employment!$BG$11:$BQ$11)))</f>
        <v>0.7927692140421807</v>
      </c>
      <c r="P37" s="67">
        <f>EXP(SUMPRODUCT(CHOOSE({1,2,3,4,5,6,7,8,9,10,11},'Calcs Men Intervention'!O78,'Calcs Men Intervention'!O78^2,'Calcs Men Intervention'!O78^3,0,0,0,0,'Calcs Men Intervention'!AR110,'Calcs Men Intervention'!AR110^2,'Calcs Men Intervention'!AR110^3,1),Employment!$BG$11:$BQ$11))/(1+EXP(SUMPRODUCT(CHOOSE({1,2,3,4,5,6,7,8,9,10,11},'Calcs Men Intervention'!O78,'Calcs Men Intervention'!O78^2,'Calcs Men Intervention'!O78^3,0,0,0,0,'Calcs Men Intervention'!AR110,'Calcs Men Intervention'!AR110^2,'Calcs Men Intervention'!AR110^3,1),Employment!$BG$11:$BQ$11)))</f>
        <v>0.76243831803302764</v>
      </c>
      <c r="Q37" s="67">
        <f>EXP(SUMPRODUCT(CHOOSE({1,2,3,4,5,6,7,8,9,10,11},'Calcs Men Intervention'!P78,'Calcs Men Intervention'!P78^2,'Calcs Men Intervention'!P78^3,0,0,0,0,'Calcs Men Intervention'!AS110,'Calcs Men Intervention'!AS110^2,'Calcs Men Intervention'!AS110^3,1),Employment!$BG$11:$BQ$11))/(1+EXP(SUMPRODUCT(CHOOSE({1,2,3,4,5,6,7,8,9,10,11},'Calcs Men Intervention'!P78,'Calcs Men Intervention'!P78^2,'Calcs Men Intervention'!P78^3,0,0,0,0,'Calcs Men Intervention'!AS110,'Calcs Men Intervention'!AS110^2,'Calcs Men Intervention'!AS110^3,1),Employment!$BG$11:$BQ$11)))</f>
        <v>0.7278009935497709</v>
      </c>
      <c r="R37" s="67">
        <f>EXP(SUMPRODUCT(CHOOSE({1,2,3,4,5,6,7,8,9,10,11},'Calcs Men Intervention'!Q78,'Calcs Men Intervention'!Q78^2,'Calcs Men Intervention'!Q78^3,0,0,0,0,'Calcs Men Intervention'!AT110,'Calcs Men Intervention'!AT110^2,'Calcs Men Intervention'!AT110^3,1),Employment!$BG$11:$BQ$11))/(1+EXP(SUMPRODUCT(CHOOSE({1,2,3,4,5,6,7,8,9,10,11},'Calcs Men Intervention'!Q78,'Calcs Men Intervention'!Q78^2,'Calcs Men Intervention'!Q78^3,0,0,0,0,'Calcs Men Intervention'!AT110,'Calcs Men Intervention'!AT110^2,'Calcs Men Intervention'!AT110^3,1),Employment!$BG$11:$BQ$11)))</f>
        <v>0.68952499247689736</v>
      </c>
      <c r="S37" s="67">
        <f>EXP(SUMPRODUCT(CHOOSE({1,2,3,4,5,6,7,8,9,10,11},'Calcs Men Intervention'!R78,'Calcs Men Intervention'!R78^2,'Calcs Men Intervention'!R78^3,0,0,0,0,'Calcs Men Intervention'!AU110,'Calcs Men Intervention'!AU110^2,'Calcs Men Intervention'!AU110^3,1),Employment!$BG$11:$BQ$11))/(1+EXP(SUMPRODUCT(CHOOSE({1,2,3,4,5,6,7,8,9,10,11},'Calcs Men Intervention'!R78,'Calcs Men Intervention'!R78^2,'Calcs Men Intervention'!R78^3,0,0,0,0,'Calcs Men Intervention'!AU110,'Calcs Men Intervention'!AU110^2,'Calcs Men Intervention'!AU110^3,1),Employment!$BG$11:$BQ$11)))</f>
        <v>0.64797268395535412</v>
      </c>
      <c r="T37" s="67">
        <f>EXP(SUMPRODUCT(CHOOSE({1,2,3,4,5,6,7,8,9,10,11},'Calcs Men Intervention'!S78,'Calcs Men Intervention'!S78^2,'Calcs Men Intervention'!S78^3,0,0,0,0,'Calcs Men Intervention'!AV110,'Calcs Men Intervention'!AV110^2,'Calcs Men Intervention'!AV110^3,1),Employment!$BG$11:$BQ$11))/(1+EXP(SUMPRODUCT(CHOOSE({1,2,3,4,5,6,7,8,9,10,11},'Calcs Men Intervention'!S78,'Calcs Men Intervention'!S78^2,'Calcs Men Intervention'!S78^3,0,0,0,0,'Calcs Men Intervention'!AV110,'Calcs Men Intervention'!AV110^2,'Calcs Men Intervention'!AV110^3,1),Employment!$BG$11:$BQ$11)))</f>
        <v>0.60279463890047424</v>
      </c>
      <c r="U37" s="67">
        <f>EXP(SUMPRODUCT(CHOOSE({1,2,3,4,5,6,7,8,9,10,11},'Calcs Men Intervention'!T78,'Calcs Men Intervention'!T78^2,'Calcs Men Intervention'!T78^3,0,0,0,0,'Calcs Men Intervention'!AW110,'Calcs Men Intervention'!AW110^2,'Calcs Men Intervention'!AW110^3,1),Employment!$BG$11:$BQ$11))/(1+EXP(SUMPRODUCT(CHOOSE({1,2,3,4,5,6,7,8,9,10,11},'Calcs Men Intervention'!T78,'Calcs Men Intervention'!T78^2,'Calcs Men Intervention'!T78^3,0,0,0,0,'Calcs Men Intervention'!AW110,'Calcs Men Intervention'!AW110^2,'Calcs Men Intervention'!AW110^3,1),Employment!$BG$11:$BQ$11)))</f>
        <v>0.55458576009260097</v>
      </c>
      <c r="V37" s="67">
        <f>EXP(SUMPRODUCT(CHOOSE({1,2,3,4,5,6,7,8,9,10,11},'Calcs Men Intervention'!U78,'Calcs Men Intervention'!U78^2,'Calcs Men Intervention'!U78^3,0,0,0,0,'Calcs Men Intervention'!AX110,'Calcs Men Intervention'!AX110^2,'Calcs Men Intervention'!AX110^3,1),Employment!$BG$11:$BQ$11))/(1+EXP(SUMPRODUCT(CHOOSE({1,2,3,4,5,6,7,8,9,10,11},'Calcs Men Intervention'!U78,'Calcs Men Intervention'!U78^2,'Calcs Men Intervention'!U78^3,0,0,0,0,'Calcs Men Intervention'!AX110,'Calcs Men Intervention'!AX110^2,'Calcs Men Intervention'!AX110^3,1),Employment!$BG$11:$BQ$11)))</f>
        <v>0.50419679921293314</v>
      </c>
      <c r="W37" s="67">
        <f>EXP(SUMPRODUCT(CHOOSE({1,2,3,4,5,6,7,8,9,10,11},'Calcs Men Intervention'!V78,'Calcs Men Intervention'!V78^2,'Calcs Men Intervention'!V78^3,0,0,0,0,'Calcs Men Intervention'!AY110,'Calcs Men Intervention'!AY110^2,'Calcs Men Intervention'!AY110^3,1),Employment!$BG$11:$BQ$11))/(1+EXP(SUMPRODUCT(CHOOSE({1,2,3,4,5,6,7,8,9,10,11},'Calcs Men Intervention'!V78,'Calcs Men Intervention'!V78^2,'Calcs Men Intervention'!V78^3,0,0,0,0,'Calcs Men Intervention'!AY110,'Calcs Men Intervention'!AY110^2,'Calcs Men Intervention'!AY110^3,1),Employment!$BG$11:$BQ$11)))</f>
        <v>0.4526926236322063</v>
      </c>
      <c r="X37" s="67">
        <f>EXP(SUMPRODUCT(CHOOSE({1,2,3,4,5,6,7,8,9,10,11},'Calcs Men Intervention'!W78,'Calcs Men Intervention'!W78^2,'Calcs Men Intervention'!W78^3,0,0,0,0,'Calcs Men Intervention'!AZ110,'Calcs Men Intervention'!AZ110^2,'Calcs Men Intervention'!AZ110^3,1),Employment!$BG$11:$BQ$11))/(1+EXP(SUMPRODUCT(CHOOSE({1,2,3,4,5,6,7,8,9,10,11},'Calcs Men Intervention'!W78,'Calcs Men Intervention'!W78^2,'Calcs Men Intervention'!W78^3,0,0,0,0,'Calcs Men Intervention'!AZ110,'Calcs Men Intervention'!AZ110^2,'Calcs Men Intervention'!AZ110^3,1),Employment!$BG$11:$BQ$11)))</f>
        <v>0.4012713456052257</v>
      </c>
      <c r="Y37" s="67">
        <f>EXP(SUMPRODUCT(CHOOSE({1,2,3,4,5,6,7,8,9,10,11},'Calcs Men Intervention'!X78,'Calcs Men Intervention'!X78^2,'Calcs Men Intervention'!X78^3,0,0,0,0,'Calcs Men Intervention'!BA110,'Calcs Men Intervention'!BA110^2,'Calcs Men Intervention'!BA110^3,1),Employment!$BG$11:$BQ$11))/(1+EXP(SUMPRODUCT(CHOOSE({1,2,3,4,5,6,7,8,9,10,11},'Calcs Men Intervention'!X78,'Calcs Men Intervention'!X78^2,'Calcs Men Intervention'!X78^3,0,0,0,0,'Calcs Men Intervention'!BA110,'Calcs Men Intervention'!BA110^2,'Calcs Men Intervention'!BA110^3,1),Employment!$BG$11:$BQ$11)))</f>
        <v>0.3511931294140781</v>
      </c>
      <c r="Z37" s="67">
        <f>EXP(SUMPRODUCT(CHOOSE({1,2,3,4,5,6,7,8,9,10,11},'Calcs Men Intervention'!Y78,'Calcs Men Intervention'!Y78^2,'Calcs Men Intervention'!Y78^3,0,0,0,0,'Calcs Men Intervention'!BB110,'Calcs Men Intervention'!BB110^2,'Calcs Men Intervention'!BB110^3,1),Employment!$BG$11:$BQ$11))/(1+EXP(SUMPRODUCT(CHOOSE({1,2,3,4,5,6,7,8,9,10,11},'Calcs Men Intervention'!Y78,'Calcs Men Intervention'!Y78^2,'Calcs Men Intervention'!Y78^3,0,0,0,0,'Calcs Men Intervention'!BB110,'Calcs Men Intervention'!BB110^2,'Calcs Men Intervention'!BB110^3,1),Employment!$BG$11:$BQ$11)))</f>
        <v>0.30361641136935186</v>
      </c>
      <c r="AA37" s="67">
        <f>EXP(SUMPRODUCT(CHOOSE({1,2,3,4,5,6,7,8,9,10,11},'Calcs Men Intervention'!Z78,'Calcs Men Intervention'!Z78^2,'Calcs Men Intervention'!Z78^3,0,0,0,0,'Calcs Men Intervention'!BC110,'Calcs Men Intervention'!BC110^2,'Calcs Men Intervention'!BC110^3,1),Employment!$BG$11:$BQ$11))/(1+EXP(SUMPRODUCT(CHOOSE({1,2,3,4,5,6,7,8,9,10,11},'Calcs Men Intervention'!Z78,'Calcs Men Intervention'!Z78^2,'Calcs Men Intervention'!Z78^3,0,0,0,0,'Calcs Men Intervention'!BC110,'Calcs Men Intervention'!BC110^2,'Calcs Men Intervention'!BC110^3,1),Employment!$BG$11:$BQ$11)))</f>
        <v>0.25945626949338763</v>
      </c>
      <c r="AB37" s="67">
        <f>EXP(SUMPRODUCT(CHOOSE({1,2,3,4,5,6,7,8,9,10,11},'Calcs Men Intervention'!AA78,'Calcs Men Intervention'!AA78^2,'Calcs Men Intervention'!AA78^3,0,0,0,0,'Calcs Men Intervention'!BD110,'Calcs Men Intervention'!BD110^2,'Calcs Men Intervention'!BD110^3,1),Employment!$BG$11:$BQ$11))/(1+EXP(SUMPRODUCT(CHOOSE({1,2,3,4,5,6,7,8,9,10,11},'Calcs Men Intervention'!AA78,'Calcs Men Intervention'!AA78^2,'Calcs Men Intervention'!AA78^3,0,0,0,0,'Calcs Men Intervention'!BD110,'Calcs Men Intervention'!BD110^2,'Calcs Men Intervention'!BD110^3,1),Employment!$BG$11:$BQ$11)))</f>
        <v>0.21936016776487191</v>
      </c>
      <c r="AE37" s="1">
        <v>2</v>
      </c>
      <c r="AF37" s="185">
        <f>(Employment!C37*'Calcs Men Intervention'!C44-C6*'Calcs Men No Intervention'!C44)*ec_ben_emp_ESA</f>
        <v>0</v>
      </c>
      <c r="AG37" s="185">
        <f>(Employment!D37*'Calcs Men Intervention'!D44-D6*'Calcs Men No Intervention'!D44)*ec_ben_emp_ESA</f>
        <v>0</v>
      </c>
      <c r="AH37" s="185">
        <f>(Employment!E37*'Calcs Men Intervention'!E44-E6*'Calcs Men No Intervention'!E44)*ec_ben_emp_ESA</f>
        <v>0</v>
      </c>
      <c r="AI37" s="185">
        <f>(Employment!F37*'Calcs Men Intervention'!F44-F6*'Calcs Men No Intervention'!F44)*ec_ben_emp_ESA</f>
        <v>0</v>
      </c>
      <c r="AJ37" s="185">
        <f>(Employment!G37*'Calcs Men Intervention'!G44-G6*'Calcs Men No Intervention'!G44)*ec_ben_emp_ESA</f>
        <v>0</v>
      </c>
      <c r="AK37" s="185">
        <f>(Employment!H37*'Calcs Men Intervention'!H44-H6*'Calcs Men No Intervention'!H44)*ec_ben_emp_ESA</f>
        <v>0</v>
      </c>
      <c r="AL37" s="185">
        <f>(Employment!I37*'Calcs Men Intervention'!I44-I6*'Calcs Men No Intervention'!I44)*ec_ben_emp_ESA</f>
        <v>0</v>
      </c>
      <c r="AM37" s="185">
        <f>(Employment!J37*'Calcs Men Intervention'!J44-J6*'Calcs Men No Intervention'!J44)*ec_ben_emp_ESA</f>
        <v>0</v>
      </c>
      <c r="AN37" s="185">
        <f>(Employment!K37*'Calcs Men Intervention'!K44-K6*'Calcs Men No Intervention'!K44)*ec_ben_emp_ESA</f>
        <v>0</v>
      </c>
      <c r="AO37" s="185">
        <f>(Employment!L37*'Calcs Men Intervention'!L44-L6*'Calcs Men No Intervention'!L44)*ec_ben_emp_ESA</f>
        <v>0</v>
      </c>
      <c r="AP37" s="185">
        <f>(Employment!M37*'Calcs Men Intervention'!M44-M6*'Calcs Men No Intervention'!M44)*ec_ben_emp_ESA</f>
        <v>0</v>
      </c>
      <c r="AQ37" s="185">
        <f>(Employment!N37*'Calcs Men Intervention'!N44-N6*'Calcs Men No Intervention'!N44)*ec_ben_emp_ESA</f>
        <v>0</v>
      </c>
      <c r="AR37" s="185">
        <f>(Employment!O37*'Calcs Men Intervention'!O44-O6*'Calcs Men No Intervention'!O44)*ec_ben_emp_ESA</f>
        <v>0</v>
      </c>
      <c r="AS37" s="185">
        <f>(Employment!P37*'Calcs Men Intervention'!P44-P6*'Calcs Men No Intervention'!P44)*ec_ben_emp_ESA</f>
        <v>0</v>
      </c>
      <c r="AT37" s="185">
        <f>(Employment!Q37*'Calcs Men Intervention'!Q44-Q6*'Calcs Men No Intervention'!Q44)*ec_ben_emp_ESA</f>
        <v>0</v>
      </c>
      <c r="AU37" s="185">
        <f>(Employment!R37*'Calcs Men Intervention'!R44-R6*'Calcs Men No Intervention'!R44)*ec_ben_emp_ESA</f>
        <v>0</v>
      </c>
      <c r="AV37" s="185">
        <f>(Employment!S37*'Calcs Men Intervention'!S44-S6*'Calcs Men No Intervention'!S44)*ec_ben_emp_ESA</f>
        <v>0</v>
      </c>
      <c r="AW37" s="185">
        <f>(Employment!T37*'Calcs Men Intervention'!T44-T6*'Calcs Men No Intervention'!T44)*ec_ben_emp_ESA</f>
        <v>0</v>
      </c>
      <c r="AX37" s="185">
        <f>(Employment!U37*'Calcs Men Intervention'!U44-U6*'Calcs Men No Intervention'!U44)*ec_ben_emp_ESA</f>
        <v>0</v>
      </c>
      <c r="AY37" s="185">
        <f>(Employment!V37*'Calcs Men Intervention'!V44-V6*'Calcs Men No Intervention'!V44)*ec_ben_emp_ESA</f>
        <v>0</v>
      </c>
      <c r="AZ37" s="185">
        <f>(Employment!W37*'Calcs Men Intervention'!W44-W6*'Calcs Men No Intervention'!W44)*ec_ben_emp_ESA</f>
        <v>0</v>
      </c>
      <c r="BA37" s="185">
        <f>(Employment!X37*'Calcs Men Intervention'!X44-X6*'Calcs Men No Intervention'!X44)*ec_ben_emp_ESA</f>
        <v>0</v>
      </c>
      <c r="BB37" s="185">
        <f>(Employment!Y37*'Calcs Men Intervention'!Y44-Y6*'Calcs Men No Intervention'!Y44)*ec_ben_emp_ESA</f>
        <v>0</v>
      </c>
      <c r="BC37" s="185">
        <f>(Employment!Z37*'Calcs Men Intervention'!Z44-Z6*'Calcs Men No Intervention'!Z44)*ec_ben_emp_ESA</f>
        <v>0</v>
      </c>
      <c r="BD37" s="185">
        <f>(Employment!AA37*'Calcs Men Intervention'!AA44-AA6*'Calcs Men No Intervention'!AA44)*ec_ben_emp_ESA</f>
        <v>0</v>
      </c>
      <c r="BE37" s="185">
        <f>(Employment!AB37*'Calcs Men Intervention'!AB44-AB6*'Calcs Men No Intervention'!AB44)*ec_ben_emp_ESA</f>
        <v>0</v>
      </c>
      <c r="BT37" s="26">
        <f t="shared" si="0"/>
        <v>65</v>
      </c>
      <c r="BU37" s="278">
        <v>35</v>
      </c>
      <c r="BV37" s="278">
        <f>EXP(SUMPRODUCT(CHOOSE({1,2,3,4,5,6,7,8,9,10,11},$BT37,$BT37^2,BT37^3,0,0,0,0,$BU37,$BU37^2,$BU37^3,1),Employment!$BG$11:$BQ$11))/(1+EXP(SUMPRODUCT(CHOOSE({1,2,3,4,5,6,7,8,9,10,11},$BT37,$BT37^2,BT37^3,0,0,0,0,$BU37,$BU37^2,$BU37^3,1),Employment!$BG$11:$BQ$11)))</f>
        <v>0.37481138783658596</v>
      </c>
      <c r="BW37" s="278">
        <f>EXP(SUMPRODUCT(CHOOSE({1,2,3,4,5,6,7,8,9,10,11},$BT37,$BT37^2,BT37^3,1,$BT37,$BT37^2,BT37^3,$BU37,$BU37^2,$BU37^3,1),Employment!$BG$11:$BQ$11))/(1+EXP(SUMPRODUCT(CHOOSE({1,2,3,4,5,6,7,8,9,10,11},$BT37,$BT37^2,BT37^3,1,$BT37,$BT37^2,BT37^3,$BU37,$BU37^2,$BU37^3,1),Employment!$BG$11:$BQ$11)))</f>
        <v>0.30737679399994366</v>
      </c>
    </row>
    <row r="38" spans="2:75" x14ac:dyDescent="0.3">
      <c r="B38" s="1">
        <v>3</v>
      </c>
      <c r="C38" s="67"/>
      <c r="D38" s="67"/>
      <c r="E38" s="67"/>
      <c r="F38" s="67">
        <f>EXP(SUMPRODUCT(CHOOSE({1,2,3,4,5,6,7,8,9,10,11},'Calcs Men Intervention'!E79,'Calcs Men Intervention'!E79^2,'Calcs Men Intervention'!E79^3,0,0,0,0,'Calcs Men Intervention'!AH111,'Calcs Men Intervention'!AH111^2,'Calcs Men Intervention'!AH111^3,1),Employment!$BG$11:$BQ$11))/(1+EXP(SUMPRODUCT(CHOOSE({1,2,3,4,5,6,7,8,9,10,11},'Calcs Men Intervention'!E79,'Calcs Men Intervention'!E79^2,'Calcs Men Intervention'!E79^3,0,0,0,0,'Calcs Men Intervention'!AH111,'Calcs Men Intervention'!AH111^2,'Calcs Men Intervention'!AH111^3,1),Employment!$BG$11:$BQ$11)))</f>
        <v>0.93175545851764097</v>
      </c>
      <c r="G38" s="67">
        <f>EXP(SUMPRODUCT(CHOOSE({1,2,3,4,5,6,7,8,9,10,11},'Calcs Men Intervention'!F79,'Calcs Men Intervention'!F79^2,'Calcs Men Intervention'!F79^3,0,0,0,0,'Calcs Men Intervention'!AI111,'Calcs Men Intervention'!AI111^2,'Calcs Men Intervention'!AI111^3,1),Employment!$BG$11:$BQ$11))/(1+EXP(SUMPRODUCT(CHOOSE({1,2,3,4,5,6,7,8,9,10,11},'Calcs Men Intervention'!F79,'Calcs Men Intervention'!F79^2,'Calcs Men Intervention'!F79^3,0,0,0,0,'Calcs Men Intervention'!AI111,'Calcs Men Intervention'!AI111^2,'Calcs Men Intervention'!AI111^3,1),Employment!$BG$11:$BQ$11)))</f>
        <v>0.92703393959447811</v>
      </c>
      <c r="H38" s="67">
        <f>EXP(SUMPRODUCT(CHOOSE({1,2,3,4,5,6,7,8,9,10,11},'Calcs Men Intervention'!G79,'Calcs Men Intervention'!G79^2,'Calcs Men Intervention'!G79^3,0,0,0,0,'Calcs Men Intervention'!AJ111,'Calcs Men Intervention'!AJ111^2,'Calcs Men Intervention'!AJ111^3,1),Employment!$BG$11:$BQ$11))/(1+EXP(SUMPRODUCT(CHOOSE({1,2,3,4,5,6,7,8,9,10,11},'Calcs Men Intervention'!G79,'Calcs Men Intervention'!G79^2,'Calcs Men Intervention'!G79^3,0,0,0,0,'Calcs Men Intervention'!AJ111,'Calcs Men Intervention'!AJ111^2,'Calcs Men Intervention'!AJ111^3,1),Employment!$BG$11:$BQ$11)))</f>
        <v>0.92039096130105369</v>
      </c>
      <c r="I38" s="67">
        <f>EXP(SUMPRODUCT(CHOOSE({1,2,3,4,5,6,7,8,9,10,11},'Calcs Men Intervention'!H79,'Calcs Men Intervention'!H79^2,'Calcs Men Intervention'!H79^3,0,0,0,0,'Calcs Men Intervention'!AK111,'Calcs Men Intervention'!AK111^2,'Calcs Men Intervention'!AK111^3,1),Employment!$BG$11:$BQ$11))/(1+EXP(SUMPRODUCT(CHOOSE({1,2,3,4,5,6,7,8,9,10,11},'Calcs Men Intervention'!H79,'Calcs Men Intervention'!H79^2,'Calcs Men Intervention'!H79^3,0,0,0,0,'Calcs Men Intervention'!AK111,'Calcs Men Intervention'!AK111^2,'Calcs Men Intervention'!AK111^3,1),Employment!$BG$11:$BQ$11)))</f>
        <v>0.9123073682960412</v>
      </c>
      <c r="J38" s="67">
        <f>EXP(SUMPRODUCT(CHOOSE({1,2,3,4,5,6,7,8,9,10,11},'Calcs Men Intervention'!I79,'Calcs Men Intervention'!I79^2,'Calcs Men Intervention'!I79^3,0,0,0,0,'Calcs Men Intervention'!AL111,'Calcs Men Intervention'!AL111^2,'Calcs Men Intervention'!AL111^3,1),Employment!$BG$11:$BQ$11))/(1+EXP(SUMPRODUCT(CHOOSE({1,2,3,4,5,6,7,8,9,10,11},'Calcs Men Intervention'!I79,'Calcs Men Intervention'!I79^2,'Calcs Men Intervention'!I79^3,0,0,0,0,'Calcs Men Intervention'!AL111,'Calcs Men Intervention'!AL111^2,'Calcs Men Intervention'!AL111^3,1),Employment!$BG$11:$BQ$11)))</f>
        <v>0.9026020251816016</v>
      </c>
      <c r="K38" s="67">
        <f>EXP(SUMPRODUCT(CHOOSE({1,2,3,4,5,6,7,8,9,10,11},'Calcs Men Intervention'!J79,'Calcs Men Intervention'!J79^2,'Calcs Men Intervention'!J79^3,0,0,0,0,'Calcs Men Intervention'!AM111,'Calcs Men Intervention'!AM111^2,'Calcs Men Intervention'!AM111^3,1),Employment!$BG$11:$BQ$11))/(1+EXP(SUMPRODUCT(CHOOSE({1,2,3,4,5,6,7,8,9,10,11},'Calcs Men Intervention'!J79,'Calcs Men Intervention'!J79^2,'Calcs Men Intervention'!J79^3,0,0,0,0,'Calcs Men Intervention'!AM111,'Calcs Men Intervention'!AM111^2,'Calcs Men Intervention'!AM111^3,1),Employment!$BG$11:$BQ$11)))</f>
        <v>0.89100757526991359</v>
      </c>
      <c r="L38" s="67">
        <f>EXP(SUMPRODUCT(CHOOSE({1,2,3,4,5,6,7,8,9,10,11},'Calcs Men Intervention'!K79,'Calcs Men Intervention'!K79^2,'Calcs Men Intervention'!K79^3,0,0,0,0,'Calcs Men Intervention'!AN111,'Calcs Men Intervention'!AN111^2,'Calcs Men Intervention'!AN111^3,1),Employment!$BG$11:$BQ$11))/(1+EXP(SUMPRODUCT(CHOOSE({1,2,3,4,5,6,7,8,9,10,11},'Calcs Men Intervention'!K79,'Calcs Men Intervention'!K79^2,'Calcs Men Intervention'!K79^3,0,0,0,0,'Calcs Men Intervention'!AN111,'Calcs Men Intervention'!AN111^2,'Calcs Men Intervention'!AN111^3,1),Employment!$BG$11:$BQ$11)))</f>
        <v>0.87721591318736503</v>
      </c>
      <c r="M38" s="67">
        <f>EXP(SUMPRODUCT(CHOOSE({1,2,3,4,5,6,7,8,9,10,11},'Calcs Men Intervention'!L79,'Calcs Men Intervention'!L79^2,'Calcs Men Intervention'!L79^3,0,0,0,0,'Calcs Men Intervention'!AO111,'Calcs Men Intervention'!AO111^2,'Calcs Men Intervention'!AO111^3,1),Employment!$BG$11:$BQ$11))/(1+EXP(SUMPRODUCT(CHOOSE({1,2,3,4,5,6,7,8,9,10,11},'Calcs Men Intervention'!L79,'Calcs Men Intervention'!L79^2,'Calcs Men Intervention'!L79^3,0,0,0,0,'Calcs Men Intervention'!AO111,'Calcs Men Intervention'!AO111^2,'Calcs Men Intervention'!AO111^3,1),Employment!$BG$11:$BQ$11)))</f>
        <v>0.8608804286516667</v>
      </c>
      <c r="N38" s="67">
        <f>EXP(SUMPRODUCT(CHOOSE({1,2,3,4,5,6,7,8,9,10,11},'Calcs Men Intervention'!M79,'Calcs Men Intervention'!M79^2,'Calcs Men Intervention'!M79^3,0,0,0,0,'Calcs Men Intervention'!AP111,'Calcs Men Intervention'!AP111^2,'Calcs Men Intervention'!AP111^3,1),Employment!$BG$11:$BQ$11))/(1+EXP(SUMPRODUCT(CHOOSE({1,2,3,4,5,6,7,8,9,10,11},'Calcs Men Intervention'!M79,'Calcs Men Intervention'!M79^2,'Calcs Men Intervention'!M79^3,0,0,0,0,'Calcs Men Intervention'!AP111,'Calcs Men Intervention'!AP111^2,'Calcs Men Intervention'!AP111^3,1),Employment!$BG$11:$BQ$11)))</f>
        <v>0.84162311729088068</v>
      </c>
      <c r="O38" s="67">
        <f>EXP(SUMPRODUCT(CHOOSE({1,2,3,4,5,6,7,8,9,10,11},'Calcs Men Intervention'!N79,'Calcs Men Intervention'!N79^2,'Calcs Men Intervention'!N79^3,0,0,0,0,'Calcs Men Intervention'!AQ111,'Calcs Men Intervention'!AQ111^2,'Calcs Men Intervention'!AQ111^3,1),Employment!$BG$11:$BQ$11))/(1+EXP(SUMPRODUCT(CHOOSE({1,2,3,4,5,6,7,8,9,10,11},'Calcs Men Intervention'!N79,'Calcs Men Intervention'!N79^2,'Calcs Men Intervention'!N79^3,0,0,0,0,'Calcs Men Intervention'!AQ111,'Calcs Men Intervention'!AQ111^2,'Calcs Men Intervention'!AQ111^3,1),Employment!$BG$11:$BQ$11)))</f>
        <v>0.8190488386519269</v>
      </c>
      <c r="P38" s="67">
        <f>EXP(SUMPRODUCT(CHOOSE({1,2,3,4,5,6,7,8,9,10,11},'Calcs Men Intervention'!O79,'Calcs Men Intervention'!O79^2,'Calcs Men Intervention'!O79^3,0,0,0,0,'Calcs Men Intervention'!AR111,'Calcs Men Intervention'!AR111^2,'Calcs Men Intervention'!AR111^3,1),Employment!$BG$11:$BQ$11))/(1+EXP(SUMPRODUCT(CHOOSE({1,2,3,4,5,6,7,8,9,10,11},'Calcs Men Intervention'!O79,'Calcs Men Intervention'!O79^2,'Calcs Men Intervention'!O79^3,0,0,0,0,'Calcs Men Intervention'!AR111,'Calcs Men Intervention'!AR111^2,'Calcs Men Intervention'!AR111^3,1),Employment!$BG$11:$BQ$11)))</f>
        <v>0.7927692140421807</v>
      </c>
      <c r="Q38" s="67">
        <f>EXP(SUMPRODUCT(CHOOSE({1,2,3,4,5,6,7,8,9,10,11},'Calcs Men Intervention'!P79,'Calcs Men Intervention'!P79^2,'Calcs Men Intervention'!P79^3,0,0,0,0,'Calcs Men Intervention'!AS111,'Calcs Men Intervention'!AS111^2,'Calcs Men Intervention'!AS111^3,1),Employment!$BG$11:$BQ$11))/(1+EXP(SUMPRODUCT(CHOOSE({1,2,3,4,5,6,7,8,9,10,11},'Calcs Men Intervention'!P79,'Calcs Men Intervention'!P79^2,'Calcs Men Intervention'!P79^3,0,0,0,0,'Calcs Men Intervention'!AS111,'Calcs Men Intervention'!AS111^2,'Calcs Men Intervention'!AS111^3,1),Employment!$BG$11:$BQ$11)))</f>
        <v>0.76243831803302764</v>
      </c>
      <c r="R38" s="67">
        <f>EXP(SUMPRODUCT(CHOOSE({1,2,3,4,5,6,7,8,9,10,11},'Calcs Men Intervention'!Q79,'Calcs Men Intervention'!Q79^2,'Calcs Men Intervention'!Q79^3,0,0,0,0,'Calcs Men Intervention'!AT111,'Calcs Men Intervention'!AT111^2,'Calcs Men Intervention'!AT111^3,1),Employment!$BG$11:$BQ$11))/(1+EXP(SUMPRODUCT(CHOOSE({1,2,3,4,5,6,7,8,9,10,11},'Calcs Men Intervention'!Q79,'Calcs Men Intervention'!Q79^2,'Calcs Men Intervention'!Q79^3,0,0,0,0,'Calcs Men Intervention'!AT111,'Calcs Men Intervention'!AT111^2,'Calcs Men Intervention'!AT111^3,1),Employment!$BG$11:$BQ$11)))</f>
        <v>0.7278009935497709</v>
      </c>
      <c r="S38" s="67">
        <f>EXP(SUMPRODUCT(CHOOSE({1,2,3,4,5,6,7,8,9,10,11},'Calcs Men Intervention'!R79,'Calcs Men Intervention'!R79^2,'Calcs Men Intervention'!R79^3,0,0,0,0,'Calcs Men Intervention'!AU111,'Calcs Men Intervention'!AU111^2,'Calcs Men Intervention'!AU111^3,1),Employment!$BG$11:$BQ$11))/(1+EXP(SUMPRODUCT(CHOOSE({1,2,3,4,5,6,7,8,9,10,11},'Calcs Men Intervention'!R79,'Calcs Men Intervention'!R79^2,'Calcs Men Intervention'!R79^3,0,0,0,0,'Calcs Men Intervention'!AU111,'Calcs Men Intervention'!AU111^2,'Calcs Men Intervention'!AU111^3,1),Employment!$BG$11:$BQ$11)))</f>
        <v>0.68952499247689736</v>
      </c>
      <c r="T38" s="67">
        <f>EXP(SUMPRODUCT(CHOOSE({1,2,3,4,5,6,7,8,9,10,11},'Calcs Men Intervention'!S79,'Calcs Men Intervention'!S79^2,'Calcs Men Intervention'!S79^3,0,0,0,0,'Calcs Men Intervention'!AV111,'Calcs Men Intervention'!AV111^2,'Calcs Men Intervention'!AV111^3,1),Employment!$BG$11:$BQ$11))/(1+EXP(SUMPRODUCT(CHOOSE({1,2,3,4,5,6,7,8,9,10,11},'Calcs Men Intervention'!S79,'Calcs Men Intervention'!S79^2,'Calcs Men Intervention'!S79^3,0,0,0,0,'Calcs Men Intervention'!AV111,'Calcs Men Intervention'!AV111^2,'Calcs Men Intervention'!AV111^3,1),Employment!$BG$11:$BQ$11)))</f>
        <v>0.64797268395535412</v>
      </c>
      <c r="U38" s="67">
        <f>EXP(SUMPRODUCT(CHOOSE({1,2,3,4,5,6,7,8,9,10,11},'Calcs Men Intervention'!T79,'Calcs Men Intervention'!T79^2,'Calcs Men Intervention'!T79^3,0,0,0,0,'Calcs Men Intervention'!AW111,'Calcs Men Intervention'!AW111^2,'Calcs Men Intervention'!AW111^3,1),Employment!$BG$11:$BQ$11))/(1+EXP(SUMPRODUCT(CHOOSE({1,2,3,4,5,6,7,8,9,10,11},'Calcs Men Intervention'!T79,'Calcs Men Intervention'!T79^2,'Calcs Men Intervention'!T79^3,0,0,0,0,'Calcs Men Intervention'!AW111,'Calcs Men Intervention'!AW111^2,'Calcs Men Intervention'!AW111^3,1),Employment!$BG$11:$BQ$11)))</f>
        <v>0.60279463890047424</v>
      </c>
      <c r="V38" s="67">
        <f>EXP(SUMPRODUCT(CHOOSE({1,2,3,4,5,6,7,8,9,10,11},'Calcs Men Intervention'!U79,'Calcs Men Intervention'!U79^2,'Calcs Men Intervention'!U79^3,0,0,0,0,'Calcs Men Intervention'!AX111,'Calcs Men Intervention'!AX111^2,'Calcs Men Intervention'!AX111^3,1),Employment!$BG$11:$BQ$11))/(1+EXP(SUMPRODUCT(CHOOSE({1,2,3,4,5,6,7,8,9,10,11},'Calcs Men Intervention'!U79,'Calcs Men Intervention'!U79^2,'Calcs Men Intervention'!U79^3,0,0,0,0,'Calcs Men Intervention'!AX111,'Calcs Men Intervention'!AX111^2,'Calcs Men Intervention'!AX111^3,1),Employment!$BG$11:$BQ$11)))</f>
        <v>0.55458576009260097</v>
      </c>
      <c r="W38" s="67">
        <f>EXP(SUMPRODUCT(CHOOSE({1,2,3,4,5,6,7,8,9,10,11},'Calcs Men Intervention'!V79,'Calcs Men Intervention'!V79^2,'Calcs Men Intervention'!V79^3,0,0,0,0,'Calcs Men Intervention'!AY111,'Calcs Men Intervention'!AY111^2,'Calcs Men Intervention'!AY111^3,1),Employment!$BG$11:$BQ$11))/(1+EXP(SUMPRODUCT(CHOOSE({1,2,3,4,5,6,7,8,9,10,11},'Calcs Men Intervention'!V79,'Calcs Men Intervention'!V79^2,'Calcs Men Intervention'!V79^3,0,0,0,0,'Calcs Men Intervention'!AY111,'Calcs Men Intervention'!AY111^2,'Calcs Men Intervention'!AY111^3,1),Employment!$BG$11:$BQ$11)))</f>
        <v>0.50419679921293314</v>
      </c>
      <c r="X38" s="67">
        <f>EXP(SUMPRODUCT(CHOOSE({1,2,3,4,5,6,7,8,9,10,11},'Calcs Men Intervention'!W79,'Calcs Men Intervention'!W79^2,'Calcs Men Intervention'!W79^3,0,0,0,0,'Calcs Men Intervention'!AZ111,'Calcs Men Intervention'!AZ111^2,'Calcs Men Intervention'!AZ111^3,1),Employment!$BG$11:$BQ$11))/(1+EXP(SUMPRODUCT(CHOOSE({1,2,3,4,5,6,7,8,9,10,11},'Calcs Men Intervention'!W79,'Calcs Men Intervention'!W79^2,'Calcs Men Intervention'!W79^3,0,0,0,0,'Calcs Men Intervention'!AZ111,'Calcs Men Intervention'!AZ111^2,'Calcs Men Intervention'!AZ111^3,1),Employment!$BG$11:$BQ$11)))</f>
        <v>0.4526926236322063</v>
      </c>
      <c r="Y38" s="67">
        <f>EXP(SUMPRODUCT(CHOOSE({1,2,3,4,5,6,7,8,9,10,11},'Calcs Men Intervention'!X79,'Calcs Men Intervention'!X79^2,'Calcs Men Intervention'!X79^3,0,0,0,0,'Calcs Men Intervention'!BA111,'Calcs Men Intervention'!BA111^2,'Calcs Men Intervention'!BA111^3,1),Employment!$BG$11:$BQ$11))/(1+EXP(SUMPRODUCT(CHOOSE({1,2,3,4,5,6,7,8,9,10,11},'Calcs Men Intervention'!X79,'Calcs Men Intervention'!X79^2,'Calcs Men Intervention'!X79^3,0,0,0,0,'Calcs Men Intervention'!BA111,'Calcs Men Intervention'!BA111^2,'Calcs Men Intervention'!BA111^3,1),Employment!$BG$11:$BQ$11)))</f>
        <v>0.4012713456052257</v>
      </c>
      <c r="Z38" s="67">
        <f>EXP(SUMPRODUCT(CHOOSE({1,2,3,4,5,6,7,8,9,10,11},'Calcs Men Intervention'!Y79,'Calcs Men Intervention'!Y79^2,'Calcs Men Intervention'!Y79^3,0,0,0,0,'Calcs Men Intervention'!BB111,'Calcs Men Intervention'!BB111^2,'Calcs Men Intervention'!BB111^3,1),Employment!$BG$11:$BQ$11))/(1+EXP(SUMPRODUCT(CHOOSE({1,2,3,4,5,6,7,8,9,10,11},'Calcs Men Intervention'!Y79,'Calcs Men Intervention'!Y79^2,'Calcs Men Intervention'!Y79^3,0,0,0,0,'Calcs Men Intervention'!BB111,'Calcs Men Intervention'!BB111^2,'Calcs Men Intervention'!BB111^3,1),Employment!$BG$11:$BQ$11)))</f>
        <v>0.3511931294140781</v>
      </c>
      <c r="AA38" s="67">
        <f>EXP(SUMPRODUCT(CHOOSE({1,2,3,4,5,6,7,8,9,10,11},'Calcs Men Intervention'!Z79,'Calcs Men Intervention'!Z79^2,'Calcs Men Intervention'!Z79^3,0,0,0,0,'Calcs Men Intervention'!BC111,'Calcs Men Intervention'!BC111^2,'Calcs Men Intervention'!BC111^3,1),Employment!$BG$11:$BQ$11))/(1+EXP(SUMPRODUCT(CHOOSE({1,2,3,4,5,6,7,8,9,10,11},'Calcs Men Intervention'!Z79,'Calcs Men Intervention'!Z79^2,'Calcs Men Intervention'!Z79^3,0,0,0,0,'Calcs Men Intervention'!BC111,'Calcs Men Intervention'!BC111^2,'Calcs Men Intervention'!BC111^3,1),Employment!$BG$11:$BQ$11)))</f>
        <v>0.30361641136935186</v>
      </c>
      <c r="AB38" s="67">
        <f>EXP(SUMPRODUCT(CHOOSE({1,2,3,4,5,6,7,8,9,10,11},'Calcs Men Intervention'!AA79,'Calcs Men Intervention'!AA79^2,'Calcs Men Intervention'!AA79^3,0,0,0,0,'Calcs Men Intervention'!BD111,'Calcs Men Intervention'!BD111^2,'Calcs Men Intervention'!BD111^3,1),Employment!$BG$11:$BQ$11))/(1+EXP(SUMPRODUCT(CHOOSE({1,2,3,4,5,6,7,8,9,10,11},'Calcs Men Intervention'!AA79,'Calcs Men Intervention'!AA79^2,'Calcs Men Intervention'!AA79^3,0,0,0,0,'Calcs Men Intervention'!BD111,'Calcs Men Intervention'!BD111^2,'Calcs Men Intervention'!BD111^3,1),Employment!$BG$11:$BQ$11)))</f>
        <v>0.25945626949338763</v>
      </c>
      <c r="AE38" s="1">
        <v>3</v>
      </c>
      <c r="AF38" s="185">
        <f>(Employment!C38*'Calcs Men Intervention'!C45-C7*'Calcs Men No Intervention'!C45)*ec_ben_emp_ESA</f>
        <v>0</v>
      </c>
      <c r="AG38" s="185">
        <f>(Employment!D38*'Calcs Men Intervention'!D45-D7*'Calcs Men No Intervention'!D45)*ec_ben_emp_ESA</f>
        <v>0</v>
      </c>
      <c r="AH38" s="185">
        <f>(Employment!E38*'Calcs Men Intervention'!E45-E7*'Calcs Men No Intervention'!E45)*ec_ben_emp_ESA</f>
        <v>0</v>
      </c>
      <c r="AI38" s="185">
        <f>(Employment!F38*'Calcs Men Intervention'!F45-F7*'Calcs Men No Intervention'!F45)*ec_ben_emp_ESA</f>
        <v>0</v>
      </c>
      <c r="AJ38" s="185">
        <f>(Employment!G38*'Calcs Men Intervention'!G45-G7*'Calcs Men No Intervention'!G45)*ec_ben_emp_ESA</f>
        <v>0</v>
      </c>
      <c r="AK38" s="185">
        <f>(Employment!H38*'Calcs Men Intervention'!H45-H7*'Calcs Men No Intervention'!H45)*ec_ben_emp_ESA</f>
        <v>0</v>
      </c>
      <c r="AL38" s="185">
        <f>(Employment!I38*'Calcs Men Intervention'!I45-I7*'Calcs Men No Intervention'!I45)*ec_ben_emp_ESA</f>
        <v>0</v>
      </c>
      <c r="AM38" s="185">
        <f>(Employment!J38*'Calcs Men Intervention'!J45-J7*'Calcs Men No Intervention'!J45)*ec_ben_emp_ESA</f>
        <v>0</v>
      </c>
      <c r="AN38" s="185">
        <f>(Employment!K38*'Calcs Men Intervention'!K45-K7*'Calcs Men No Intervention'!K45)*ec_ben_emp_ESA</f>
        <v>0</v>
      </c>
      <c r="AO38" s="185">
        <f>(Employment!L38*'Calcs Men Intervention'!L45-L7*'Calcs Men No Intervention'!L45)*ec_ben_emp_ESA</f>
        <v>0</v>
      </c>
      <c r="AP38" s="185">
        <f>(Employment!M38*'Calcs Men Intervention'!M45-M7*'Calcs Men No Intervention'!M45)*ec_ben_emp_ESA</f>
        <v>0</v>
      </c>
      <c r="AQ38" s="185">
        <f>(Employment!N38*'Calcs Men Intervention'!N45-N7*'Calcs Men No Intervention'!N45)*ec_ben_emp_ESA</f>
        <v>0</v>
      </c>
      <c r="AR38" s="185">
        <f>(Employment!O38*'Calcs Men Intervention'!O45-O7*'Calcs Men No Intervention'!O45)*ec_ben_emp_ESA</f>
        <v>0</v>
      </c>
      <c r="AS38" s="185">
        <f>(Employment!P38*'Calcs Men Intervention'!P45-P7*'Calcs Men No Intervention'!P45)*ec_ben_emp_ESA</f>
        <v>0</v>
      </c>
      <c r="AT38" s="185">
        <f>(Employment!Q38*'Calcs Men Intervention'!Q45-Q7*'Calcs Men No Intervention'!Q45)*ec_ben_emp_ESA</f>
        <v>0</v>
      </c>
      <c r="AU38" s="185">
        <f>(Employment!R38*'Calcs Men Intervention'!R45-R7*'Calcs Men No Intervention'!R45)*ec_ben_emp_ESA</f>
        <v>0</v>
      </c>
      <c r="AV38" s="185">
        <f>(Employment!S38*'Calcs Men Intervention'!S45-S7*'Calcs Men No Intervention'!S45)*ec_ben_emp_ESA</f>
        <v>0</v>
      </c>
      <c r="AW38" s="185">
        <f>(Employment!T38*'Calcs Men Intervention'!T45-T7*'Calcs Men No Intervention'!T45)*ec_ben_emp_ESA</f>
        <v>0</v>
      </c>
      <c r="AX38" s="185">
        <f>(Employment!U38*'Calcs Men Intervention'!U45-U7*'Calcs Men No Intervention'!U45)*ec_ben_emp_ESA</f>
        <v>0</v>
      </c>
      <c r="AY38" s="185">
        <f>(Employment!V38*'Calcs Men Intervention'!V45-V7*'Calcs Men No Intervention'!V45)*ec_ben_emp_ESA</f>
        <v>0</v>
      </c>
      <c r="AZ38" s="185">
        <f>(Employment!W38*'Calcs Men Intervention'!W45-W7*'Calcs Men No Intervention'!W45)*ec_ben_emp_ESA</f>
        <v>0</v>
      </c>
      <c r="BA38" s="185">
        <f>(Employment!X38*'Calcs Men Intervention'!X45-X7*'Calcs Men No Intervention'!X45)*ec_ben_emp_ESA</f>
        <v>0</v>
      </c>
      <c r="BB38" s="185">
        <f>(Employment!Y38*'Calcs Men Intervention'!Y45-Y7*'Calcs Men No Intervention'!Y45)*ec_ben_emp_ESA</f>
        <v>0</v>
      </c>
      <c r="BC38" s="185">
        <f>(Employment!Z38*'Calcs Men Intervention'!Z45-Z7*'Calcs Men No Intervention'!Z45)*ec_ben_emp_ESA</f>
        <v>0</v>
      </c>
      <c r="BD38" s="185">
        <f>(Employment!AA38*'Calcs Men Intervention'!AA45-AA7*'Calcs Men No Intervention'!AA45)*ec_ben_emp_ESA</f>
        <v>0</v>
      </c>
      <c r="BE38" s="185">
        <f>(Employment!AB38*'Calcs Men Intervention'!AB45-AB7*'Calcs Men No Intervention'!AB45)*ec_ben_emp_ESA</f>
        <v>0</v>
      </c>
      <c r="BT38" s="26">
        <f t="shared" si="0"/>
        <v>66</v>
      </c>
      <c r="BU38" s="278">
        <v>35</v>
      </c>
      <c r="BV38" s="278">
        <f>EXP(SUMPRODUCT(CHOOSE({1,2,3,4,5,6,7,8,9,10,11},$BT38,$BT38^2,BT38^3,0,0,0,0,$BU38,$BU38^2,$BU38^3,1),Employment!$BG$11:$BQ$11))/(1+EXP(SUMPRODUCT(CHOOSE({1,2,3,4,5,6,7,8,9,10,11},$BT38,$BT38^2,BT38^3,0,0,0,0,$BU38,$BU38^2,$BU38^3,1),Employment!$BG$11:$BQ$11)))</f>
        <v>0.32765347688547569</v>
      </c>
      <c r="BW38" s="278">
        <f>EXP(SUMPRODUCT(CHOOSE({1,2,3,4,5,6,7,8,9,10,11},$BT38,$BT38^2,BT38^3,1,$BT38,$BT38^2,BT38^3,$BU38,$BU38^2,$BU38^3,1),Employment!$BG$11:$BQ$11))/(1+EXP(SUMPRODUCT(CHOOSE({1,2,3,4,5,6,7,8,9,10,11},$BT38,$BT38^2,BT38^3,1,$BT38,$BT38^2,BT38^3,$BU38,$BU38^2,$BU38^3,1),Employment!$BG$11:$BQ$11)))</f>
        <v>0.26514703118311872</v>
      </c>
    </row>
    <row r="39" spans="2:75" x14ac:dyDescent="0.3">
      <c r="B39" s="1">
        <v>4</v>
      </c>
      <c r="C39" s="67"/>
      <c r="D39" s="67"/>
      <c r="E39" s="67"/>
      <c r="F39" s="67"/>
      <c r="G39" s="67">
        <f>EXP(SUMPRODUCT(CHOOSE({1,2,3,4,5,6,7,8,9,10,11},'Calcs Men Intervention'!F80,'Calcs Men Intervention'!F80^2,'Calcs Men Intervention'!F80^3,0,0,0,0,'Calcs Men Intervention'!AI112,'Calcs Men Intervention'!AI112^2,'Calcs Men Intervention'!AI112^3,1),Employment!$BG$11:$BQ$11))/(1+EXP(SUMPRODUCT(CHOOSE({1,2,3,4,5,6,7,8,9,10,11},'Calcs Men Intervention'!F80,'Calcs Men Intervention'!F80^2,'Calcs Men Intervention'!F80^3,0,0,0,0,'Calcs Men Intervention'!AI112,'Calcs Men Intervention'!AI112^2,'Calcs Men Intervention'!AI112^3,1),Employment!$BG$11:$BQ$11)))</f>
        <v>0.93175545851764097</v>
      </c>
      <c r="H39" s="67">
        <f>EXP(SUMPRODUCT(CHOOSE({1,2,3,4,5,6,7,8,9,10,11},'Calcs Men Intervention'!G80,'Calcs Men Intervention'!G80^2,'Calcs Men Intervention'!G80^3,0,0,0,0,'Calcs Men Intervention'!AJ112,'Calcs Men Intervention'!AJ112^2,'Calcs Men Intervention'!AJ112^3,1),Employment!$BG$11:$BQ$11))/(1+EXP(SUMPRODUCT(CHOOSE({1,2,3,4,5,6,7,8,9,10,11},'Calcs Men Intervention'!G80,'Calcs Men Intervention'!G80^2,'Calcs Men Intervention'!G80^3,0,0,0,0,'Calcs Men Intervention'!AJ112,'Calcs Men Intervention'!AJ112^2,'Calcs Men Intervention'!AJ112^3,1),Employment!$BG$11:$BQ$11)))</f>
        <v>0.92703393959447811</v>
      </c>
      <c r="I39" s="67">
        <f>EXP(SUMPRODUCT(CHOOSE({1,2,3,4,5,6,7,8,9,10,11},'Calcs Men Intervention'!H80,'Calcs Men Intervention'!H80^2,'Calcs Men Intervention'!H80^3,0,0,0,0,'Calcs Men Intervention'!AK112,'Calcs Men Intervention'!AK112^2,'Calcs Men Intervention'!AK112^3,1),Employment!$BG$11:$BQ$11))/(1+EXP(SUMPRODUCT(CHOOSE({1,2,3,4,5,6,7,8,9,10,11},'Calcs Men Intervention'!H80,'Calcs Men Intervention'!H80^2,'Calcs Men Intervention'!H80^3,0,0,0,0,'Calcs Men Intervention'!AK112,'Calcs Men Intervention'!AK112^2,'Calcs Men Intervention'!AK112^3,1),Employment!$BG$11:$BQ$11)))</f>
        <v>0.92039096130105369</v>
      </c>
      <c r="J39" s="67">
        <f>EXP(SUMPRODUCT(CHOOSE({1,2,3,4,5,6,7,8,9,10,11},'Calcs Men Intervention'!I80,'Calcs Men Intervention'!I80^2,'Calcs Men Intervention'!I80^3,0,0,0,0,'Calcs Men Intervention'!AL112,'Calcs Men Intervention'!AL112^2,'Calcs Men Intervention'!AL112^3,1),Employment!$BG$11:$BQ$11))/(1+EXP(SUMPRODUCT(CHOOSE({1,2,3,4,5,6,7,8,9,10,11},'Calcs Men Intervention'!I80,'Calcs Men Intervention'!I80^2,'Calcs Men Intervention'!I80^3,0,0,0,0,'Calcs Men Intervention'!AL112,'Calcs Men Intervention'!AL112^2,'Calcs Men Intervention'!AL112^3,1),Employment!$BG$11:$BQ$11)))</f>
        <v>0.9123073682960412</v>
      </c>
      <c r="K39" s="67">
        <f>EXP(SUMPRODUCT(CHOOSE({1,2,3,4,5,6,7,8,9,10,11},'Calcs Men Intervention'!J80,'Calcs Men Intervention'!J80^2,'Calcs Men Intervention'!J80^3,0,0,0,0,'Calcs Men Intervention'!AM112,'Calcs Men Intervention'!AM112^2,'Calcs Men Intervention'!AM112^3,1),Employment!$BG$11:$BQ$11))/(1+EXP(SUMPRODUCT(CHOOSE({1,2,3,4,5,6,7,8,9,10,11},'Calcs Men Intervention'!J80,'Calcs Men Intervention'!J80^2,'Calcs Men Intervention'!J80^3,0,0,0,0,'Calcs Men Intervention'!AM112,'Calcs Men Intervention'!AM112^2,'Calcs Men Intervention'!AM112^3,1),Employment!$BG$11:$BQ$11)))</f>
        <v>0.9026020251816016</v>
      </c>
      <c r="L39" s="67">
        <f>EXP(SUMPRODUCT(CHOOSE({1,2,3,4,5,6,7,8,9,10,11},'Calcs Men Intervention'!K80,'Calcs Men Intervention'!K80^2,'Calcs Men Intervention'!K80^3,0,0,0,0,'Calcs Men Intervention'!AN112,'Calcs Men Intervention'!AN112^2,'Calcs Men Intervention'!AN112^3,1),Employment!$BG$11:$BQ$11))/(1+EXP(SUMPRODUCT(CHOOSE({1,2,3,4,5,6,7,8,9,10,11},'Calcs Men Intervention'!K80,'Calcs Men Intervention'!K80^2,'Calcs Men Intervention'!K80^3,0,0,0,0,'Calcs Men Intervention'!AN112,'Calcs Men Intervention'!AN112^2,'Calcs Men Intervention'!AN112^3,1),Employment!$BG$11:$BQ$11)))</f>
        <v>0.89100757526991359</v>
      </c>
      <c r="M39" s="67">
        <f>EXP(SUMPRODUCT(CHOOSE({1,2,3,4,5,6,7,8,9,10,11},'Calcs Men Intervention'!L80,'Calcs Men Intervention'!L80^2,'Calcs Men Intervention'!L80^3,0,0,0,0,'Calcs Men Intervention'!AO112,'Calcs Men Intervention'!AO112^2,'Calcs Men Intervention'!AO112^3,1),Employment!$BG$11:$BQ$11))/(1+EXP(SUMPRODUCT(CHOOSE({1,2,3,4,5,6,7,8,9,10,11},'Calcs Men Intervention'!L80,'Calcs Men Intervention'!L80^2,'Calcs Men Intervention'!L80^3,0,0,0,0,'Calcs Men Intervention'!AO112,'Calcs Men Intervention'!AO112^2,'Calcs Men Intervention'!AO112^3,1),Employment!$BG$11:$BQ$11)))</f>
        <v>0.87721591318736503</v>
      </c>
      <c r="N39" s="67">
        <f>EXP(SUMPRODUCT(CHOOSE({1,2,3,4,5,6,7,8,9,10,11},'Calcs Men Intervention'!M80,'Calcs Men Intervention'!M80^2,'Calcs Men Intervention'!M80^3,0,0,0,0,'Calcs Men Intervention'!AP112,'Calcs Men Intervention'!AP112^2,'Calcs Men Intervention'!AP112^3,1),Employment!$BG$11:$BQ$11))/(1+EXP(SUMPRODUCT(CHOOSE({1,2,3,4,5,6,7,8,9,10,11},'Calcs Men Intervention'!M80,'Calcs Men Intervention'!M80^2,'Calcs Men Intervention'!M80^3,0,0,0,0,'Calcs Men Intervention'!AP112,'Calcs Men Intervention'!AP112^2,'Calcs Men Intervention'!AP112^3,1),Employment!$BG$11:$BQ$11)))</f>
        <v>0.8608804286516667</v>
      </c>
      <c r="O39" s="67">
        <f>EXP(SUMPRODUCT(CHOOSE({1,2,3,4,5,6,7,8,9,10,11},'Calcs Men Intervention'!N80,'Calcs Men Intervention'!N80^2,'Calcs Men Intervention'!N80^3,0,0,0,0,'Calcs Men Intervention'!AQ112,'Calcs Men Intervention'!AQ112^2,'Calcs Men Intervention'!AQ112^3,1),Employment!$BG$11:$BQ$11))/(1+EXP(SUMPRODUCT(CHOOSE({1,2,3,4,5,6,7,8,9,10,11},'Calcs Men Intervention'!N80,'Calcs Men Intervention'!N80^2,'Calcs Men Intervention'!N80^3,0,0,0,0,'Calcs Men Intervention'!AQ112,'Calcs Men Intervention'!AQ112^2,'Calcs Men Intervention'!AQ112^3,1),Employment!$BG$11:$BQ$11)))</f>
        <v>0.84162311729088068</v>
      </c>
      <c r="P39" s="67">
        <f>EXP(SUMPRODUCT(CHOOSE({1,2,3,4,5,6,7,8,9,10,11},'Calcs Men Intervention'!O80,'Calcs Men Intervention'!O80^2,'Calcs Men Intervention'!O80^3,0,0,0,0,'Calcs Men Intervention'!AR112,'Calcs Men Intervention'!AR112^2,'Calcs Men Intervention'!AR112^3,1),Employment!$BG$11:$BQ$11))/(1+EXP(SUMPRODUCT(CHOOSE({1,2,3,4,5,6,7,8,9,10,11},'Calcs Men Intervention'!O80,'Calcs Men Intervention'!O80^2,'Calcs Men Intervention'!O80^3,0,0,0,0,'Calcs Men Intervention'!AR112,'Calcs Men Intervention'!AR112^2,'Calcs Men Intervention'!AR112^3,1),Employment!$BG$11:$BQ$11)))</f>
        <v>0.8190488386519269</v>
      </c>
      <c r="Q39" s="67">
        <f>EXP(SUMPRODUCT(CHOOSE({1,2,3,4,5,6,7,8,9,10,11},'Calcs Men Intervention'!P80,'Calcs Men Intervention'!P80^2,'Calcs Men Intervention'!P80^3,0,0,0,0,'Calcs Men Intervention'!AS112,'Calcs Men Intervention'!AS112^2,'Calcs Men Intervention'!AS112^3,1),Employment!$BG$11:$BQ$11))/(1+EXP(SUMPRODUCT(CHOOSE({1,2,3,4,5,6,7,8,9,10,11},'Calcs Men Intervention'!P80,'Calcs Men Intervention'!P80^2,'Calcs Men Intervention'!P80^3,0,0,0,0,'Calcs Men Intervention'!AS112,'Calcs Men Intervention'!AS112^2,'Calcs Men Intervention'!AS112^3,1),Employment!$BG$11:$BQ$11)))</f>
        <v>0.7927692140421807</v>
      </c>
      <c r="R39" s="67">
        <f>EXP(SUMPRODUCT(CHOOSE({1,2,3,4,5,6,7,8,9,10,11},'Calcs Men Intervention'!Q80,'Calcs Men Intervention'!Q80^2,'Calcs Men Intervention'!Q80^3,0,0,0,0,'Calcs Men Intervention'!AT112,'Calcs Men Intervention'!AT112^2,'Calcs Men Intervention'!AT112^3,1),Employment!$BG$11:$BQ$11))/(1+EXP(SUMPRODUCT(CHOOSE({1,2,3,4,5,6,7,8,9,10,11},'Calcs Men Intervention'!Q80,'Calcs Men Intervention'!Q80^2,'Calcs Men Intervention'!Q80^3,0,0,0,0,'Calcs Men Intervention'!AT112,'Calcs Men Intervention'!AT112^2,'Calcs Men Intervention'!AT112^3,1),Employment!$BG$11:$BQ$11)))</f>
        <v>0.76243831803302764</v>
      </c>
      <c r="S39" s="67">
        <f>EXP(SUMPRODUCT(CHOOSE({1,2,3,4,5,6,7,8,9,10,11},'Calcs Men Intervention'!R80,'Calcs Men Intervention'!R80^2,'Calcs Men Intervention'!R80^3,0,0,0,0,'Calcs Men Intervention'!AU112,'Calcs Men Intervention'!AU112^2,'Calcs Men Intervention'!AU112^3,1),Employment!$BG$11:$BQ$11))/(1+EXP(SUMPRODUCT(CHOOSE({1,2,3,4,5,6,7,8,9,10,11},'Calcs Men Intervention'!R80,'Calcs Men Intervention'!R80^2,'Calcs Men Intervention'!R80^3,0,0,0,0,'Calcs Men Intervention'!AU112,'Calcs Men Intervention'!AU112^2,'Calcs Men Intervention'!AU112^3,1),Employment!$BG$11:$BQ$11)))</f>
        <v>0.7278009935497709</v>
      </c>
      <c r="T39" s="67">
        <f>EXP(SUMPRODUCT(CHOOSE({1,2,3,4,5,6,7,8,9,10,11},'Calcs Men Intervention'!S80,'Calcs Men Intervention'!S80^2,'Calcs Men Intervention'!S80^3,0,0,0,0,'Calcs Men Intervention'!AV112,'Calcs Men Intervention'!AV112^2,'Calcs Men Intervention'!AV112^3,1),Employment!$BG$11:$BQ$11))/(1+EXP(SUMPRODUCT(CHOOSE({1,2,3,4,5,6,7,8,9,10,11},'Calcs Men Intervention'!S80,'Calcs Men Intervention'!S80^2,'Calcs Men Intervention'!S80^3,0,0,0,0,'Calcs Men Intervention'!AV112,'Calcs Men Intervention'!AV112^2,'Calcs Men Intervention'!AV112^3,1),Employment!$BG$11:$BQ$11)))</f>
        <v>0.68952499247689736</v>
      </c>
      <c r="U39" s="67">
        <f>EXP(SUMPRODUCT(CHOOSE({1,2,3,4,5,6,7,8,9,10,11},'Calcs Men Intervention'!T80,'Calcs Men Intervention'!T80^2,'Calcs Men Intervention'!T80^3,0,0,0,0,'Calcs Men Intervention'!AW112,'Calcs Men Intervention'!AW112^2,'Calcs Men Intervention'!AW112^3,1),Employment!$BG$11:$BQ$11))/(1+EXP(SUMPRODUCT(CHOOSE({1,2,3,4,5,6,7,8,9,10,11},'Calcs Men Intervention'!T80,'Calcs Men Intervention'!T80^2,'Calcs Men Intervention'!T80^3,0,0,0,0,'Calcs Men Intervention'!AW112,'Calcs Men Intervention'!AW112^2,'Calcs Men Intervention'!AW112^3,1),Employment!$BG$11:$BQ$11)))</f>
        <v>0.64797268395535412</v>
      </c>
      <c r="V39" s="67">
        <f>EXP(SUMPRODUCT(CHOOSE({1,2,3,4,5,6,7,8,9,10,11},'Calcs Men Intervention'!U80,'Calcs Men Intervention'!U80^2,'Calcs Men Intervention'!U80^3,0,0,0,0,'Calcs Men Intervention'!AX112,'Calcs Men Intervention'!AX112^2,'Calcs Men Intervention'!AX112^3,1),Employment!$BG$11:$BQ$11))/(1+EXP(SUMPRODUCT(CHOOSE({1,2,3,4,5,6,7,8,9,10,11},'Calcs Men Intervention'!U80,'Calcs Men Intervention'!U80^2,'Calcs Men Intervention'!U80^3,0,0,0,0,'Calcs Men Intervention'!AX112,'Calcs Men Intervention'!AX112^2,'Calcs Men Intervention'!AX112^3,1),Employment!$BG$11:$BQ$11)))</f>
        <v>0.60279463890047424</v>
      </c>
      <c r="W39" s="67">
        <f>EXP(SUMPRODUCT(CHOOSE({1,2,3,4,5,6,7,8,9,10,11},'Calcs Men Intervention'!V80,'Calcs Men Intervention'!V80^2,'Calcs Men Intervention'!V80^3,0,0,0,0,'Calcs Men Intervention'!AY112,'Calcs Men Intervention'!AY112^2,'Calcs Men Intervention'!AY112^3,1),Employment!$BG$11:$BQ$11))/(1+EXP(SUMPRODUCT(CHOOSE({1,2,3,4,5,6,7,8,9,10,11},'Calcs Men Intervention'!V80,'Calcs Men Intervention'!V80^2,'Calcs Men Intervention'!V80^3,0,0,0,0,'Calcs Men Intervention'!AY112,'Calcs Men Intervention'!AY112^2,'Calcs Men Intervention'!AY112^3,1),Employment!$BG$11:$BQ$11)))</f>
        <v>0.55458576009260097</v>
      </c>
      <c r="X39" s="67">
        <f>EXP(SUMPRODUCT(CHOOSE({1,2,3,4,5,6,7,8,9,10,11},'Calcs Men Intervention'!W80,'Calcs Men Intervention'!W80^2,'Calcs Men Intervention'!W80^3,0,0,0,0,'Calcs Men Intervention'!AZ112,'Calcs Men Intervention'!AZ112^2,'Calcs Men Intervention'!AZ112^3,1),Employment!$BG$11:$BQ$11))/(1+EXP(SUMPRODUCT(CHOOSE({1,2,3,4,5,6,7,8,9,10,11},'Calcs Men Intervention'!W80,'Calcs Men Intervention'!W80^2,'Calcs Men Intervention'!W80^3,0,0,0,0,'Calcs Men Intervention'!AZ112,'Calcs Men Intervention'!AZ112^2,'Calcs Men Intervention'!AZ112^3,1),Employment!$BG$11:$BQ$11)))</f>
        <v>0.50419679921293314</v>
      </c>
      <c r="Y39" s="67">
        <f>EXP(SUMPRODUCT(CHOOSE({1,2,3,4,5,6,7,8,9,10,11},'Calcs Men Intervention'!X80,'Calcs Men Intervention'!X80^2,'Calcs Men Intervention'!X80^3,0,0,0,0,'Calcs Men Intervention'!BA112,'Calcs Men Intervention'!BA112^2,'Calcs Men Intervention'!BA112^3,1),Employment!$BG$11:$BQ$11))/(1+EXP(SUMPRODUCT(CHOOSE({1,2,3,4,5,6,7,8,9,10,11},'Calcs Men Intervention'!X80,'Calcs Men Intervention'!X80^2,'Calcs Men Intervention'!X80^3,0,0,0,0,'Calcs Men Intervention'!BA112,'Calcs Men Intervention'!BA112^2,'Calcs Men Intervention'!BA112^3,1),Employment!$BG$11:$BQ$11)))</f>
        <v>0.4526926236322063</v>
      </c>
      <c r="Z39" s="67">
        <f>EXP(SUMPRODUCT(CHOOSE({1,2,3,4,5,6,7,8,9,10,11},'Calcs Men Intervention'!Y80,'Calcs Men Intervention'!Y80^2,'Calcs Men Intervention'!Y80^3,0,0,0,0,'Calcs Men Intervention'!BB112,'Calcs Men Intervention'!BB112^2,'Calcs Men Intervention'!BB112^3,1),Employment!$BG$11:$BQ$11))/(1+EXP(SUMPRODUCT(CHOOSE({1,2,3,4,5,6,7,8,9,10,11},'Calcs Men Intervention'!Y80,'Calcs Men Intervention'!Y80^2,'Calcs Men Intervention'!Y80^3,0,0,0,0,'Calcs Men Intervention'!BB112,'Calcs Men Intervention'!BB112^2,'Calcs Men Intervention'!BB112^3,1),Employment!$BG$11:$BQ$11)))</f>
        <v>0.4012713456052257</v>
      </c>
      <c r="AA39" s="67">
        <f>EXP(SUMPRODUCT(CHOOSE({1,2,3,4,5,6,7,8,9,10,11},'Calcs Men Intervention'!Z80,'Calcs Men Intervention'!Z80^2,'Calcs Men Intervention'!Z80^3,0,0,0,0,'Calcs Men Intervention'!BC112,'Calcs Men Intervention'!BC112^2,'Calcs Men Intervention'!BC112^3,1),Employment!$BG$11:$BQ$11))/(1+EXP(SUMPRODUCT(CHOOSE({1,2,3,4,5,6,7,8,9,10,11},'Calcs Men Intervention'!Z80,'Calcs Men Intervention'!Z80^2,'Calcs Men Intervention'!Z80^3,0,0,0,0,'Calcs Men Intervention'!BC112,'Calcs Men Intervention'!BC112^2,'Calcs Men Intervention'!BC112^3,1),Employment!$BG$11:$BQ$11)))</f>
        <v>0.3511931294140781</v>
      </c>
      <c r="AB39" s="67">
        <f>EXP(SUMPRODUCT(CHOOSE({1,2,3,4,5,6,7,8,9,10,11},'Calcs Men Intervention'!AA80,'Calcs Men Intervention'!AA80^2,'Calcs Men Intervention'!AA80^3,0,0,0,0,'Calcs Men Intervention'!BD112,'Calcs Men Intervention'!BD112^2,'Calcs Men Intervention'!BD112^3,1),Employment!$BG$11:$BQ$11))/(1+EXP(SUMPRODUCT(CHOOSE({1,2,3,4,5,6,7,8,9,10,11},'Calcs Men Intervention'!AA80,'Calcs Men Intervention'!AA80^2,'Calcs Men Intervention'!AA80^3,0,0,0,0,'Calcs Men Intervention'!BD112,'Calcs Men Intervention'!BD112^2,'Calcs Men Intervention'!BD112^3,1),Employment!$BG$11:$BQ$11)))</f>
        <v>0.30361641136935186</v>
      </c>
      <c r="AE39" s="1">
        <v>4</v>
      </c>
      <c r="AF39" s="185">
        <f>(Employment!C39*'Calcs Men Intervention'!C46-C8*'Calcs Men No Intervention'!C46)*ec_ben_emp_ESA</f>
        <v>0</v>
      </c>
      <c r="AG39" s="185">
        <f>(Employment!D39*'Calcs Men Intervention'!D46-D8*'Calcs Men No Intervention'!D46)*ec_ben_emp_ESA</f>
        <v>0</v>
      </c>
      <c r="AH39" s="185">
        <f>(Employment!E39*'Calcs Men Intervention'!E46-E8*'Calcs Men No Intervention'!E46)*ec_ben_emp_ESA</f>
        <v>0</v>
      </c>
      <c r="AI39" s="185">
        <f>(Employment!F39*'Calcs Men Intervention'!F46-F8*'Calcs Men No Intervention'!F46)*ec_ben_emp_ESA</f>
        <v>0</v>
      </c>
      <c r="AJ39" s="185">
        <f>(Employment!G39*'Calcs Men Intervention'!G46-G8*'Calcs Men No Intervention'!G46)*ec_ben_emp_ESA</f>
        <v>0</v>
      </c>
      <c r="AK39" s="185">
        <f>(Employment!H39*'Calcs Men Intervention'!H46-H8*'Calcs Men No Intervention'!H46)*ec_ben_emp_ESA</f>
        <v>0</v>
      </c>
      <c r="AL39" s="185">
        <f>(Employment!I39*'Calcs Men Intervention'!I46-I8*'Calcs Men No Intervention'!I46)*ec_ben_emp_ESA</f>
        <v>0</v>
      </c>
      <c r="AM39" s="185">
        <f>(Employment!J39*'Calcs Men Intervention'!J46-J8*'Calcs Men No Intervention'!J46)*ec_ben_emp_ESA</f>
        <v>0</v>
      </c>
      <c r="AN39" s="185">
        <f>(Employment!K39*'Calcs Men Intervention'!K46-K8*'Calcs Men No Intervention'!K46)*ec_ben_emp_ESA</f>
        <v>0</v>
      </c>
      <c r="AO39" s="185">
        <f>(Employment!L39*'Calcs Men Intervention'!L46-L8*'Calcs Men No Intervention'!L46)*ec_ben_emp_ESA</f>
        <v>0</v>
      </c>
      <c r="AP39" s="185">
        <f>(Employment!M39*'Calcs Men Intervention'!M46-M8*'Calcs Men No Intervention'!M46)*ec_ben_emp_ESA</f>
        <v>0</v>
      </c>
      <c r="AQ39" s="185">
        <f>(Employment!N39*'Calcs Men Intervention'!N46-N8*'Calcs Men No Intervention'!N46)*ec_ben_emp_ESA</f>
        <v>0</v>
      </c>
      <c r="AR39" s="185">
        <f>(Employment!O39*'Calcs Men Intervention'!O46-O8*'Calcs Men No Intervention'!O46)*ec_ben_emp_ESA</f>
        <v>0</v>
      </c>
      <c r="AS39" s="185">
        <f>(Employment!P39*'Calcs Men Intervention'!P46-P8*'Calcs Men No Intervention'!P46)*ec_ben_emp_ESA</f>
        <v>0</v>
      </c>
      <c r="AT39" s="185">
        <f>(Employment!Q39*'Calcs Men Intervention'!Q46-Q8*'Calcs Men No Intervention'!Q46)*ec_ben_emp_ESA</f>
        <v>0</v>
      </c>
      <c r="AU39" s="185">
        <f>(Employment!R39*'Calcs Men Intervention'!R46-R8*'Calcs Men No Intervention'!R46)*ec_ben_emp_ESA</f>
        <v>0</v>
      </c>
      <c r="AV39" s="185">
        <f>(Employment!S39*'Calcs Men Intervention'!S46-S8*'Calcs Men No Intervention'!S46)*ec_ben_emp_ESA</f>
        <v>0</v>
      </c>
      <c r="AW39" s="185">
        <f>(Employment!T39*'Calcs Men Intervention'!T46-T8*'Calcs Men No Intervention'!T46)*ec_ben_emp_ESA</f>
        <v>0</v>
      </c>
      <c r="AX39" s="185">
        <f>(Employment!U39*'Calcs Men Intervention'!U46-U8*'Calcs Men No Intervention'!U46)*ec_ben_emp_ESA</f>
        <v>0</v>
      </c>
      <c r="AY39" s="185">
        <f>(Employment!V39*'Calcs Men Intervention'!V46-V8*'Calcs Men No Intervention'!V46)*ec_ben_emp_ESA</f>
        <v>0</v>
      </c>
      <c r="AZ39" s="185">
        <f>(Employment!W39*'Calcs Men Intervention'!W46-W8*'Calcs Men No Intervention'!W46)*ec_ben_emp_ESA</f>
        <v>0</v>
      </c>
      <c r="BA39" s="185">
        <f>(Employment!X39*'Calcs Men Intervention'!X46-X8*'Calcs Men No Intervention'!X46)*ec_ben_emp_ESA</f>
        <v>0</v>
      </c>
      <c r="BB39" s="185">
        <f>(Employment!Y39*'Calcs Men Intervention'!Y46-Y8*'Calcs Men No Intervention'!Y46)*ec_ben_emp_ESA</f>
        <v>0</v>
      </c>
      <c r="BC39" s="185">
        <f>(Employment!Z39*'Calcs Men Intervention'!Z46-Z8*'Calcs Men No Intervention'!Z46)*ec_ben_emp_ESA</f>
        <v>0</v>
      </c>
      <c r="BD39" s="185">
        <f>(Employment!AA39*'Calcs Men Intervention'!AA46-AA8*'Calcs Men No Intervention'!AA46)*ec_ben_emp_ESA</f>
        <v>0</v>
      </c>
      <c r="BE39" s="185">
        <f>(Employment!AB39*'Calcs Men Intervention'!AB46-AB8*'Calcs Men No Intervention'!AB46)*ec_ben_emp_ESA</f>
        <v>0</v>
      </c>
      <c r="BT39" s="26">
        <f t="shared" si="0"/>
        <v>67</v>
      </c>
      <c r="BU39" s="278">
        <v>35</v>
      </c>
      <c r="BV39" s="278">
        <f>EXP(SUMPRODUCT(CHOOSE({1,2,3,4,5,6,7,8,9,10,11},$BT39,$BT39^2,BT39^3,0,0,0,0,$BU39,$BU39^2,$BU39^3,1),Employment!$BG$11:$BQ$11))/(1+EXP(SUMPRODUCT(CHOOSE({1,2,3,4,5,6,7,8,9,10,11},$BT39,$BT39^2,BT39^3,0,0,0,0,$BU39,$BU39^2,$BU39^3,1),Employment!$BG$11:$BQ$11)))</f>
        <v>0.28314196041648615</v>
      </c>
      <c r="BW39" s="278">
        <f>EXP(SUMPRODUCT(CHOOSE({1,2,3,4,5,6,7,8,9,10,11},$BT39,$BT39^2,BT39^3,1,$BT39,$BT39^2,BT39^3,$BU39,$BU39^2,$BU39^3,1),Employment!$BG$11:$BQ$11))/(1+EXP(SUMPRODUCT(CHOOSE({1,2,3,4,5,6,7,8,9,10,11},$BT39,$BT39^2,BT39^3,1,$BT39,$BT39^2,BT39^3,$BU39,$BU39^2,$BU39^3,1),Employment!$BG$11:$BQ$11)))</f>
        <v>0.22552314209321597</v>
      </c>
    </row>
    <row r="40" spans="2:75" x14ac:dyDescent="0.3">
      <c r="B40" s="1">
        <v>5</v>
      </c>
      <c r="C40" s="67"/>
      <c r="D40" s="67"/>
      <c r="E40" s="67"/>
      <c r="F40" s="67"/>
      <c r="G40" s="67"/>
      <c r="H40" s="67">
        <f>EXP(SUMPRODUCT(CHOOSE({1,2,3,4,5,6,7,8,9,10,11},'Calcs Men Intervention'!G81,'Calcs Men Intervention'!G81^2,'Calcs Men Intervention'!G81^3,0,0,0,0,'Calcs Men Intervention'!AJ113,'Calcs Men Intervention'!AJ113^2,'Calcs Men Intervention'!AJ113^3,1),Employment!$BG$11:$BQ$11))/(1+EXP(SUMPRODUCT(CHOOSE({1,2,3,4,5,6,7,8,9,10,11},'Calcs Men Intervention'!G81,'Calcs Men Intervention'!G81^2,'Calcs Men Intervention'!G81^3,0,0,0,0,'Calcs Men Intervention'!AJ113,'Calcs Men Intervention'!AJ113^2,'Calcs Men Intervention'!AJ113^3,1),Employment!$BG$11:$BQ$11)))</f>
        <v>0.93175545851764097</v>
      </c>
      <c r="I40" s="67">
        <f>EXP(SUMPRODUCT(CHOOSE({1,2,3,4,5,6,7,8,9,10,11},'Calcs Men Intervention'!H81,'Calcs Men Intervention'!H81^2,'Calcs Men Intervention'!H81^3,0,0,0,0,'Calcs Men Intervention'!AK113,'Calcs Men Intervention'!AK113^2,'Calcs Men Intervention'!AK113^3,1),Employment!$BG$11:$BQ$11))/(1+EXP(SUMPRODUCT(CHOOSE({1,2,3,4,5,6,7,8,9,10,11},'Calcs Men Intervention'!H81,'Calcs Men Intervention'!H81^2,'Calcs Men Intervention'!H81^3,0,0,0,0,'Calcs Men Intervention'!AK113,'Calcs Men Intervention'!AK113^2,'Calcs Men Intervention'!AK113^3,1),Employment!$BG$11:$BQ$11)))</f>
        <v>0.92703393959447811</v>
      </c>
      <c r="J40" s="67">
        <f>EXP(SUMPRODUCT(CHOOSE({1,2,3,4,5,6,7,8,9,10,11},'Calcs Men Intervention'!I81,'Calcs Men Intervention'!I81^2,'Calcs Men Intervention'!I81^3,0,0,0,0,'Calcs Men Intervention'!AL113,'Calcs Men Intervention'!AL113^2,'Calcs Men Intervention'!AL113^3,1),Employment!$BG$11:$BQ$11))/(1+EXP(SUMPRODUCT(CHOOSE({1,2,3,4,5,6,7,8,9,10,11},'Calcs Men Intervention'!I81,'Calcs Men Intervention'!I81^2,'Calcs Men Intervention'!I81^3,0,0,0,0,'Calcs Men Intervention'!AL113,'Calcs Men Intervention'!AL113^2,'Calcs Men Intervention'!AL113^3,1),Employment!$BG$11:$BQ$11)))</f>
        <v>0.92039096130105369</v>
      </c>
      <c r="K40" s="67">
        <f>EXP(SUMPRODUCT(CHOOSE({1,2,3,4,5,6,7,8,9,10,11},'Calcs Men Intervention'!J81,'Calcs Men Intervention'!J81^2,'Calcs Men Intervention'!J81^3,0,0,0,0,'Calcs Men Intervention'!AM113,'Calcs Men Intervention'!AM113^2,'Calcs Men Intervention'!AM113^3,1),Employment!$BG$11:$BQ$11))/(1+EXP(SUMPRODUCT(CHOOSE({1,2,3,4,5,6,7,8,9,10,11},'Calcs Men Intervention'!J81,'Calcs Men Intervention'!J81^2,'Calcs Men Intervention'!J81^3,0,0,0,0,'Calcs Men Intervention'!AM113,'Calcs Men Intervention'!AM113^2,'Calcs Men Intervention'!AM113^3,1),Employment!$BG$11:$BQ$11)))</f>
        <v>0.9123073682960412</v>
      </c>
      <c r="L40" s="67">
        <f>EXP(SUMPRODUCT(CHOOSE({1,2,3,4,5,6,7,8,9,10,11},'Calcs Men Intervention'!K81,'Calcs Men Intervention'!K81^2,'Calcs Men Intervention'!K81^3,0,0,0,0,'Calcs Men Intervention'!AN113,'Calcs Men Intervention'!AN113^2,'Calcs Men Intervention'!AN113^3,1),Employment!$BG$11:$BQ$11))/(1+EXP(SUMPRODUCT(CHOOSE({1,2,3,4,5,6,7,8,9,10,11},'Calcs Men Intervention'!K81,'Calcs Men Intervention'!K81^2,'Calcs Men Intervention'!K81^3,0,0,0,0,'Calcs Men Intervention'!AN113,'Calcs Men Intervention'!AN113^2,'Calcs Men Intervention'!AN113^3,1),Employment!$BG$11:$BQ$11)))</f>
        <v>0.9026020251816016</v>
      </c>
      <c r="M40" s="67">
        <f>EXP(SUMPRODUCT(CHOOSE({1,2,3,4,5,6,7,8,9,10,11},'Calcs Men Intervention'!L81,'Calcs Men Intervention'!L81^2,'Calcs Men Intervention'!L81^3,0,0,0,0,'Calcs Men Intervention'!AO113,'Calcs Men Intervention'!AO113^2,'Calcs Men Intervention'!AO113^3,1),Employment!$BG$11:$BQ$11))/(1+EXP(SUMPRODUCT(CHOOSE({1,2,3,4,5,6,7,8,9,10,11},'Calcs Men Intervention'!L81,'Calcs Men Intervention'!L81^2,'Calcs Men Intervention'!L81^3,0,0,0,0,'Calcs Men Intervention'!AO113,'Calcs Men Intervention'!AO113^2,'Calcs Men Intervention'!AO113^3,1),Employment!$BG$11:$BQ$11)))</f>
        <v>0.89100757526991359</v>
      </c>
      <c r="N40" s="67">
        <f>EXP(SUMPRODUCT(CHOOSE({1,2,3,4,5,6,7,8,9,10,11},'Calcs Men Intervention'!M81,'Calcs Men Intervention'!M81^2,'Calcs Men Intervention'!M81^3,0,0,0,0,'Calcs Men Intervention'!AP113,'Calcs Men Intervention'!AP113^2,'Calcs Men Intervention'!AP113^3,1),Employment!$BG$11:$BQ$11))/(1+EXP(SUMPRODUCT(CHOOSE({1,2,3,4,5,6,7,8,9,10,11},'Calcs Men Intervention'!M81,'Calcs Men Intervention'!M81^2,'Calcs Men Intervention'!M81^3,0,0,0,0,'Calcs Men Intervention'!AP113,'Calcs Men Intervention'!AP113^2,'Calcs Men Intervention'!AP113^3,1),Employment!$BG$11:$BQ$11)))</f>
        <v>0.87721591318736503</v>
      </c>
      <c r="O40" s="67">
        <f>EXP(SUMPRODUCT(CHOOSE({1,2,3,4,5,6,7,8,9,10,11},'Calcs Men Intervention'!N81,'Calcs Men Intervention'!N81^2,'Calcs Men Intervention'!N81^3,0,0,0,0,'Calcs Men Intervention'!AQ113,'Calcs Men Intervention'!AQ113^2,'Calcs Men Intervention'!AQ113^3,1),Employment!$BG$11:$BQ$11))/(1+EXP(SUMPRODUCT(CHOOSE({1,2,3,4,5,6,7,8,9,10,11},'Calcs Men Intervention'!N81,'Calcs Men Intervention'!N81^2,'Calcs Men Intervention'!N81^3,0,0,0,0,'Calcs Men Intervention'!AQ113,'Calcs Men Intervention'!AQ113^2,'Calcs Men Intervention'!AQ113^3,1),Employment!$BG$11:$BQ$11)))</f>
        <v>0.8608804286516667</v>
      </c>
      <c r="P40" s="67">
        <f>EXP(SUMPRODUCT(CHOOSE({1,2,3,4,5,6,7,8,9,10,11},'Calcs Men Intervention'!O81,'Calcs Men Intervention'!O81^2,'Calcs Men Intervention'!O81^3,0,0,0,0,'Calcs Men Intervention'!AR113,'Calcs Men Intervention'!AR113^2,'Calcs Men Intervention'!AR113^3,1),Employment!$BG$11:$BQ$11))/(1+EXP(SUMPRODUCT(CHOOSE({1,2,3,4,5,6,7,8,9,10,11},'Calcs Men Intervention'!O81,'Calcs Men Intervention'!O81^2,'Calcs Men Intervention'!O81^3,0,0,0,0,'Calcs Men Intervention'!AR113,'Calcs Men Intervention'!AR113^2,'Calcs Men Intervention'!AR113^3,1),Employment!$BG$11:$BQ$11)))</f>
        <v>0.84162311729088068</v>
      </c>
      <c r="Q40" s="67">
        <f>EXP(SUMPRODUCT(CHOOSE({1,2,3,4,5,6,7,8,9,10,11},'Calcs Men Intervention'!P81,'Calcs Men Intervention'!P81^2,'Calcs Men Intervention'!P81^3,0,0,0,0,'Calcs Men Intervention'!AS113,'Calcs Men Intervention'!AS113^2,'Calcs Men Intervention'!AS113^3,1),Employment!$BG$11:$BQ$11))/(1+EXP(SUMPRODUCT(CHOOSE({1,2,3,4,5,6,7,8,9,10,11},'Calcs Men Intervention'!P81,'Calcs Men Intervention'!P81^2,'Calcs Men Intervention'!P81^3,0,0,0,0,'Calcs Men Intervention'!AS113,'Calcs Men Intervention'!AS113^2,'Calcs Men Intervention'!AS113^3,1),Employment!$BG$11:$BQ$11)))</f>
        <v>0.8190488386519269</v>
      </c>
      <c r="R40" s="67">
        <f>EXP(SUMPRODUCT(CHOOSE({1,2,3,4,5,6,7,8,9,10,11},'Calcs Men Intervention'!Q81,'Calcs Men Intervention'!Q81^2,'Calcs Men Intervention'!Q81^3,0,0,0,0,'Calcs Men Intervention'!AT113,'Calcs Men Intervention'!AT113^2,'Calcs Men Intervention'!AT113^3,1),Employment!$BG$11:$BQ$11))/(1+EXP(SUMPRODUCT(CHOOSE({1,2,3,4,5,6,7,8,9,10,11},'Calcs Men Intervention'!Q81,'Calcs Men Intervention'!Q81^2,'Calcs Men Intervention'!Q81^3,0,0,0,0,'Calcs Men Intervention'!AT113,'Calcs Men Intervention'!AT113^2,'Calcs Men Intervention'!AT113^3,1),Employment!$BG$11:$BQ$11)))</f>
        <v>0.7927692140421807</v>
      </c>
      <c r="S40" s="67">
        <f>EXP(SUMPRODUCT(CHOOSE({1,2,3,4,5,6,7,8,9,10,11},'Calcs Men Intervention'!R81,'Calcs Men Intervention'!R81^2,'Calcs Men Intervention'!R81^3,0,0,0,0,'Calcs Men Intervention'!AU113,'Calcs Men Intervention'!AU113^2,'Calcs Men Intervention'!AU113^3,1),Employment!$BG$11:$BQ$11))/(1+EXP(SUMPRODUCT(CHOOSE({1,2,3,4,5,6,7,8,9,10,11},'Calcs Men Intervention'!R81,'Calcs Men Intervention'!R81^2,'Calcs Men Intervention'!R81^3,0,0,0,0,'Calcs Men Intervention'!AU113,'Calcs Men Intervention'!AU113^2,'Calcs Men Intervention'!AU113^3,1),Employment!$BG$11:$BQ$11)))</f>
        <v>0.76243831803302764</v>
      </c>
      <c r="T40" s="67">
        <f>EXP(SUMPRODUCT(CHOOSE({1,2,3,4,5,6,7,8,9,10,11},'Calcs Men Intervention'!S81,'Calcs Men Intervention'!S81^2,'Calcs Men Intervention'!S81^3,0,0,0,0,'Calcs Men Intervention'!AV113,'Calcs Men Intervention'!AV113^2,'Calcs Men Intervention'!AV113^3,1),Employment!$BG$11:$BQ$11))/(1+EXP(SUMPRODUCT(CHOOSE({1,2,3,4,5,6,7,8,9,10,11},'Calcs Men Intervention'!S81,'Calcs Men Intervention'!S81^2,'Calcs Men Intervention'!S81^3,0,0,0,0,'Calcs Men Intervention'!AV113,'Calcs Men Intervention'!AV113^2,'Calcs Men Intervention'!AV113^3,1),Employment!$BG$11:$BQ$11)))</f>
        <v>0.7278009935497709</v>
      </c>
      <c r="U40" s="67">
        <f>EXP(SUMPRODUCT(CHOOSE({1,2,3,4,5,6,7,8,9,10,11},'Calcs Men Intervention'!T81,'Calcs Men Intervention'!T81^2,'Calcs Men Intervention'!T81^3,0,0,0,0,'Calcs Men Intervention'!AW113,'Calcs Men Intervention'!AW113^2,'Calcs Men Intervention'!AW113^3,1),Employment!$BG$11:$BQ$11))/(1+EXP(SUMPRODUCT(CHOOSE({1,2,3,4,5,6,7,8,9,10,11},'Calcs Men Intervention'!T81,'Calcs Men Intervention'!T81^2,'Calcs Men Intervention'!T81^3,0,0,0,0,'Calcs Men Intervention'!AW113,'Calcs Men Intervention'!AW113^2,'Calcs Men Intervention'!AW113^3,1),Employment!$BG$11:$BQ$11)))</f>
        <v>0.68952499247689736</v>
      </c>
      <c r="V40" s="67">
        <f>EXP(SUMPRODUCT(CHOOSE({1,2,3,4,5,6,7,8,9,10,11},'Calcs Men Intervention'!U81,'Calcs Men Intervention'!U81^2,'Calcs Men Intervention'!U81^3,0,0,0,0,'Calcs Men Intervention'!AX113,'Calcs Men Intervention'!AX113^2,'Calcs Men Intervention'!AX113^3,1),Employment!$BG$11:$BQ$11))/(1+EXP(SUMPRODUCT(CHOOSE({1,2,3,4,5,6,7,8,9,10,11},'Calcs Men Intervention'!U81,'Calcs Men Intervention'!U81^2,'Calcs Men Intervention'!U81^3,0,0,0,0,'Calcs Men Intervention'!AX113,'Calcs Men Intervention'!AX113^2,'Calcs Men Intervention'!AX113^3,1),Employment!$BG$11:$BQ$11)))</f>
        <v>0.64797268395535412</v>
      </c>
      <c r="W40" s="67">
        <f>EXP(SUMPRODUCT(CHOOSE({1,2,3,4,5,6,7,8,9,10,11},'Calcs Men Intervention'!V81,'Calcs Men Intervention'!V81^2,'Calcs Men Intervention'!V81^3,0,0,0,0,'Calcs Men Intervention'!AY113,'Calcs Men Intervention'!AY113^2,'Calcs Men Intervention'!AY113^3,1),Employment!$BG$11:$BQ$11))/(1+EXP(SUMPRODUCT(CHOOSE({1,2,3,4,5,6,7,8,9,10,11},'Calcs Men Intervention'!V81,'Calcs Men Intervention'!V81^2,'Calcs Men Intervention'!V81^3,0,0,0,0,'Calcs Men Intervention'!AY113,'Calcs Men Intervention'!AY113^2,'Calcs Men Intervention'!AY113^3,1),Employment!$BG$11:$BQ$11)))</f>
        <v>0.60279463890047424</v>
      </c>
      <c r="X40" s="67">
        <f>EXP(SUMPRODUCT(CHOOSE({1,2,3,4,5,6,7,8,9,10,11},'Calcs Men Intervention'!W81,'Calcs Men Intervention'!W81^2,'Calcs Men Intervention'!W81^3,0,0,0,0,'Calcs Men Intervention'!AZ113,'Calcs Men Intervention'!AZ113^2,'Calcs Men Intervention'!AZ113^3,1),Employment!$BG$11:$BQ$11))/(1+EXP(SUMPRODUCT(CHOOSE({1,2,3,4,5,6,7,8,9,10,11},'Calcs Men Intervention'!W81,'Calcs Men Intervention'!W81^2,'Calcs Men Intervention'!W81^3,0,0,0,0,'Calcs Men Intervention'!AZ113,'Calcs Men Intervention'!AZ113^2,'Calcs Men Intervention'!AZ113^3,1),Employment!$BG$11:$BQ$11)))</f>
        <v>0.55458576009260097</v>
      </c>
      <c r="Y40" s="67">
        <f>EXP(SUMPRODUCT(CHOOSE({1,2,3,4,5,6,7,8,9,10,11},'Calcs Men Intervention'!X81,'Calcs Men Intervention'!X81^2,'Calcs Men Intervention'!X81^3,0,0,0,0,'Calcs Men Intervention'!BA113,'Calcs Men Intervention'!BA113^2,'Calcs Men Intervention'!BA113^3,1),Employment!$BG$11:$BQ$11))/(1+EXP(SUMPRODUCT(CHOOSE({1,2,3,4,5,6,7,8,9,10,11},'Calcs Men Intervention'!X81,'Calcs Men Intervention'!X81^2,'Calcs Men Intervention'!X81^3,0,0,0,0,'Calcs Men Intervention'!BA113,'Calcs Men Intervention'!BA113^2,'Calcs Men Intervention'!BA113^3,1),Employment!$BG$11:$BQ$11)))</f>
        <v>0.50419679921293314</v>
      </c>
      <c r="Z40" s="67">
        <f>EXP(SUMPRODUCT(CHOOSE({1,2,3,4,5,6,7,8,9,10,11},'Calcs Men Intervention'!Y81,'Calcs Men Intervention'!Y81^2,'Calcs Men Intervention'!Y81^3,0,0,0,0,'Calcs Men Intervention'!BB113,'Calcs Men Intervention'!BB113^2,'Calcs Men Intervention'!BB113^3,1),Employment!$BG$11:$BQ$11))/(1+EXP(SUMPRODUCT(CHOOSE({1,2,3,4,5,6,7,8,9,10,11},'Calcs Men Intervention'!Y81,'Calcs Men Intervention'!Y81^2,'Calcs Men Intervention'!Y81^3,0,0,0,0,'Calcs Men Intervention'!BB113,'Calcs Men Intervention'!BB113^2,'Calcs Men Intervention'!BB113^3,1),Employment!$BG$11:$BQ$11)))</f>
        <v>0.4526926236322063</v>
      </c>
      <c r="AA40" s="67">
        <f>EXP(SUMPRODUCT(CHOOSE({1,2,3,4,5,6,7,8,9,10,11},'Calcs Men Intervention'!Z81,'Calcs Men Intervention'!Z81^2,'Calcs Men Intervention'!Z81^3,0,0,0,0,'Calcs Men Intervention'!BC113,'Calcs Men Intervention'!BC113^2,'Calcs Men Intervention'!BC113^3,1),Employment!$BG$11:$BQ$11))/(1+EXP(SUMPRODUCT(CHOOSE({1,2,3,4,5,6,7,8,9,10,11},'Calcs Men Intervention'!Z81,'Calcs Men Intervention'!Z81^2,'Calcs Men Intervention'!Z81^3,0,0,0,0,'Calcs Men Intervention'!BC113,'Calcs Men Intervention'!BC113^2,'Calcs Men Intervention'!BC113^3,1),Employment!$BG$11:$BQ$11)))</f>
        <v>0.4012713456052257</v>
      </c>
      <c r="AB40" s="67">
        <f>EXP(SUMPRODUCT(CHOOSE({1,2,3,4,5,6,7,8,9,10,11},'Calcs Men Intervention'!AA81,'Calcs Men Intervention'!AA81^2,'Calcs Men Intervention'!AA81^3,0,0,0,0,'Calcs Men Intervention'!BD113,'Calcs Men Intervention'!BD113^2,'Calcs Men Intervention'!BD113^3,1),Employment!$BG$11:$BQ$11))/(1+EXP(SUMPRODUCT(CHOOSE({1,2,3,4,5,6,7,8,9,10,11},'Calcs Men Intervention'!AA81,'Calcs Men Intervention'!AA81^2,'Calcs Men Intervention'!AA81^3,0,0,0,0,'Calcs Men Intervention'!BD113,'Calcs Men Intervention'!BD113^2,'Calcs Men Intervention'!BD113^3,1),Employment!$BG$11:$BQ$11)))</f>
        <v>0.3511931294140781</v>
      </c>
      <c r="AE40" s="1">
        <v>5</v>
      </c>
      <c r="AF40" s="185">
        <f>(Employment!C40*'Calcs Men Intervention'!C47-C9*'Calcs Men No Intervention'!C47)*ec_ben_emp_ESA</f>
        <v>0</v>
      </c>
      <c r="AG40" s="185">
        <f>(Employment!D40*'Calcs Men Intervention'!D47-D9*'Calcs Men No Intervention'!D47)*ec_ben_emp_ESA</f>
        <v>0</v>
      </c>
      <c r="AH40" s="185">
        <f>(Employment!E40*'Calcs Men Intervention'!E47-E9*'Calcs Men No Intervention'!E47)*ec_ben_emp_ESA</f>
        <v>0</v>
      </c>
      <c r="AI40" s="185">
        <f>(Employment!F40*'Calcs Men Intervention'!F47-F9*'Calcs Men No Intervention'!F47)*ec_ben_emp_ESA</f>
        <v>0</v>
      </c>
      <c r="AJ40" s="185">
        <f>(Employment!G40*'Calcs Men Intervention'!G47-G9*'Calcs Men No Intervention'!G47)*ec_ben_emp_ESA</f>
        <v>0</v>
      </c>
      <c r="AK40" s="185">
        <f>(Employment!H40*'Calcs Men Intervention'!H47-H9*'Calcs Men No Intervention'!H47)*ec_ben_emp_ESA</f>
        <v>0</v>
      </c>
      <c r="AL40" s="185">
        <f>(Employment!I40*'Calcs Men Intervention'!I47-I9*'Calcs Men No Intervention'!I47)*ec_ben_emp_ESA</f>
        <v>0</v>
      </c>
      <c r="AM40" s="185">
        <f>(Employment!J40*'Calcs Men Intervention'!J47-J9*'Calcs Men No Intervention'!J47)*ec_ben_emp_ESA</f>
        <v>0</v>
      </c>
      <c r="AN40" s="185">
        <f>(Employment!K40*'Calcs Men Intervention'!K47-K9*'Calcs Men No Intervention'!K47)*ec_ben_emp_ESA</f>
        <v>0</v>
      </c>
      <c r="AO40" s="185">
        <f>(Employment!L40*'Calcs Men Intervention'!L47-L9*'Calcs Men No Intervention'!L47)*ec_ben_emp_ESA</f>
        <v>0</v>
      </c>
      <c r="AP40" s="185">
        <f>(Employment!M40*'Calcs Men Intervention'!M47-M9*'Calcs Men No Intervention'!M47)*ec_ben_emp_ESA</f>
        <v>0</v>
      </c>
      <c r="AQ40" s="185">
        <f>(Employment!N40*'Calcs Men Intervention'!N47-N9*'Calcs Men No Intervention'!N47)*ec_ben_emp_ESA</f>
        <v>0</v>
      </c>
      <c r="AR40" s="185">
        <f>(Employment!O40*'Calcs Men Intervention'!O47-O9*'Calcs Men No Intervention'!O47)*ec_ben_emp_ESA</f>
        <v>0</v>
      </c>
      <c r="AS40" s="185">
        <f>(Employment!P40*'Calcs Men Intervention'!P47-P9*'Calcs Men No Intervention'!P47)*ec_ben_emp_ESA</f>
        <v>0</v>
      </c>
      <c r="AT40" s="185">
        <f>(Employment!Q40*'Calcs Men Intervention'!Q47-Q9*'Calcs Men No Intervention'!Q47)*ec_ben_emp_ESA</f>
        <v>0</v>
      </c>
      <c r="AU40" s="185">
        <f>(Employment!R40*'Calcs Men Intervention'!R47-R9*'Calcs Men No Intervention'!R47)*ec_ben_emp_ESA</f>
        <v>0</v>
      </c>
      <c r="AV40" s="185">
        <f>(Employment!S40*'Calcs Men Intervention'!S47-S9*'Calcs Men No Intervention'!S47)*ec_ben_emp_ESA</f>
        <v>0</v>
      </c>
      <c r="AW40" s="185">
        <f>(Employment!T40*'Calcs Men Intervention'!T47-T9*'Calcs Men No Intervention'!T47)*ec_ben_emp_ESA</f>
        <v>0</v>
      </c>
      <c r="AX40" s="185">
        <f>(Employment!U40*'Calcs Men Intervention'!U47-U9*'Calcs Men No Intervention'!U47)*ec_ben_emp_ESA</f>
        <v>0</v>
      </c>
      <c r="AY40" s="185">
        <f>(Employment!V40*'Calcs Men Intervention'!V47-V9*'Calcs Men No Intervention'!V47)*ec_ben_emp_ESA</f>
        <v>0</v>
      </c>
      <c r="AZ40" s="185">
        <f>(Employment!W40*'Calcs Men Intervention'!W47-W9*'Calcs Men No Intervention'!W47)*ec_ben_emp_ESA</f>
        <v>0</v>
      </c>
      <c r="BA40" s="185">
        <f>(Employment!X40*'Calcs Men Intervention'!X47-X9*'Calcs Men No Intervention'!X47)*ec_ben_emp_ESA</f>
        <v>0</v>
      </c>
      <c r="BB40" s="185">
        <f>(Employment!Y40*'Calcs Men Intervention'!Y47-Y9*'Calcs Men No Intervention'!Y47)*ec_ben_emp_ESA</f>
        <v>0</v>
      </c>
      <c r="BC40" s="185">
        <f>(Employment!Z40*'Calcs Men Intervention'!Z47-Z9*'Calcs Men No Intervention'!Z47)*ec_ben_emp_ESA</f>
        <v>0</v>
      </c>
      <c r="BD40" s="185">
        <f>(Employment!AA40*'Calcs Men Intervention'!AA47-AA9*'Calcs Men No Intervention'!AA47)*ec_ben_emp_ESA</f>
        <v>0</v>
      </c>
      <c r="BE40" s="185">
        <f>(Employment!AB40*'Calcs Men Intervention'!AB47-AB9*'Calcs Men No Intervention'!AB47)*ec_ben_emp_ESA</f>
        <v>0</v>
      </c>
      <c r="BT40" s="26">
        <f t="shared" si="0"/>
        <v>68</v>
      </c>
      <c r="BU40" s="278">
        <v>35</v>
      </c>
      <c r="BV40" s="278">
        <f>EXP(SUMPRODUCT(CHOOSE({1,2,3,4,5,6,7,8,9,10,11},$BT40,$BT40^2,BT40^3,0,0,0,0,$BU40,$BU40^2,$BU40^3,1),Employment!$BG$11:$BQ$11))/(1+EXP(SUMPRODUCT(CHOOSE({1,2,3,4,5,6,7,8,9,10,11},$BT40,$BT40^2,BT40^3,0,0,0,0,$BU40,$BU40^2,$BU40^3,1),Employment!$BG$11:$BQ$11)))</f>
        <v>0.2420263184427095</v>
      </c>
      <c r="BW40" s="278">
        <f>EXP(SUMPRODUCT(CHOOSE({1,2,3,4,5,6,7,8,9,10,11},$BT40,$BT40^2,BT40^3,1,$BT40,$BT40^2,BT40^3,$BU40,$BU40^2,$BU40^3,1),Employment!$BG$11:$BQ$11))/(1+EXP(SUMPRODUCT(CHOOSE({1,2,3,4,5,6,7,8,9,10,11},$BT40,$BT40^2,BT40^3,1,$BT40,$BT40^2,BT40^3,$BU40,$BU40^2,$BU40^3,1),Employment!$BG$11:$BQ$11)))</f>
        <v>0.18916008889457109</v>
      </c>
    </row>
    <row r="41" spans="2:75" x14ac:dyDescent="0.3">
      <c r="B41" s="1">
        <v>6</v>
      </c>
      <c r="C41" s="67"/>
      <c r="D41" s="67"/>
      <c r="E41" s="67"/>
      <c r="F41" s="67"/>
      <c r="G41" s="67"/>
      <c r="H41" s="67"/>
      <c r="I41" s="67">
        <f>EXP(SUMPRODUCT(CHOOSE({1,2,3,4,5,6,7,8,9,10,11},'Calcs Men Intervention'!H82,'Calcs Men Intervention'!H82^2,'Calcs Men Intervention'!H82^3,0,0,0,0,'Calcs Men Intervention'!AK114,'Calcs Men Intervention'!AK114^2,'Calcs Men Intervention'!AK114^3,1),Employment!$BG$11:$BQ$11))/(1+EXP(SUMPRODUCT(CHOOSE({1,2,3,4,5,6,7,8,9,10,11},'Calcs Men Intervention'!H82,'Calcs Men Intervention'!H82^2,'Calcs Men Intervention'!H82^3,0,0,0,0,'Calcs Men Intervention'!AK114,'Calcs Men Intervention'!AK114^2,'Calcs Men Intervention'!AK114^3,1),Employment!$BG$11:$BQ$11)))</f>
        <v>0.93175545851764097</v>
      </c>
      <c r="J41" s="67">
        <f>EXP(SUMPRODUCT(CHOOSE({1,2,3,4,5,6,7,8,9,10,11},'Calcs Men Intervention'!I82,'Calcs Men Intervention'!I82^2,'Calcs Men Intervention'!I82^3,0,0,0,0,'Calcs Men Intervention'!AL114,'Calcs Men Intervention'!AL114^2,'Calcs Men Intervention'!AL114^3,1),Employment!$BG$11:$BQ$11))/(1+EXP(SUMPRODUCT(CHOOSE({1,2,3,4,5,6,7,8,9,10,11},'Calcs Men Intervention'!I82,'Calcs Men Intervention'!I82^2,'Calcs Men Intervention'!I82^3,0,0,0,0,'Calcs Men Intervention'!AL114,'Calcs Men Intervention'!AL114^2,'Calcs Men Intervention'!AL114^3,1),Employment!$BG$11:$BQ$11)))</f>
        <v>0.92703393959447811</v>
      </c>
      <c r="K41" s="67">
        <f>EXP(SUMPRODUCT(CHOOSE({1,2,3,4,5,6,7,8,9,10,11},'Calcs Men Intervention'!J82,'Calcs Men Intervention'!J82^2,'Calcs Men Intervention'!J82^3,0,0,0,0,'Calcs Men Intervention'!AM114,'Calcs Men Intervention'!AM114^2,'Calcs Men Intervention'!AM114^3,1),Employment!$BG$11:$BQ$11))/(1+EXP(SUMPRODUCT(CHOOSE({1,2,3,4,5,6,7,8,9,10,11},'Calcs Men Intervention'!J82,'Calcs Men Intervention'!J82^2,'Calcs Men Intervention'!J82^3,0,0,0,0,'Calcs Men Intervention'!AM114,'Calcs Men Intervention'!AM114^2,'Calcs Men Intervention'!AM114^3,1),Employment!$BG$11:$BQ$11)))</f>
        <v>0.92039096130105369</v>
      </c>
      <c r="L41" s="67">
        <f>EXP(SUMPRODUCT(CHOOSE({1,2,3,4,5,6,7,8,9,10,11},'Calcs Men Intervention'!K82,'Calcs Men Intervention'!K82^2,'Calcs Men Intervention'!K82^3,0,0,0,0,'Calcs Men Intervention'!AN114,'Calcs Men Intervention'!AN114^2,'Calcs Men Intervention'!AN114^3,1),Employment!$BG$11:$BQ$11))/(1+EXP(SUMPRODUCT(CHOOSE({1,2,3,4,5,6,7,8,9,10,11},'Calcs Men Intervention'!K82,'Calcs Men Intervention'!K82^2,'Calcs Men Intervention'!K82^3,0,0,0,0,'Calcs Men Intervention'!AN114,'Calcs Men Intervention'!AN114^2,'Calcs Men Intervention'!AN114^3,1),Employment!$BG$11:$BQ$11)))</f>
        <v>0.9123073682960412</v>
      </c>
      <c r="M41" s="67">
        <f>EXP(SUMPRODUCT(CHOOSE({1,2,3,4,5,6,7,8,9,10,11},'Calcs Men Intervention'!L82,'Calcs Men Intervention'!L82^2,'Calcs Men Intervention'!L82^3,0,0,0,0,'Calcs Men Intervention'!AO114,'Calcs Men Intervention'!AO114^2,'Calcs Men Intervention'!AO114^3,1),Employment!$BG$11:$BQ$11))/(1+EXP(SUMPRODUCT(CHOOSE({1,2,3,4,5,6,7,8,9,10,11},'Calcs Men Intervention'!L82,'Calcs Men Intervention'!L82^2,'Calcs Men Intervention'!L82^3,0,0,0,0,'Calcs Men Intervention'!AO114,'Calcs Men Intervention'!AO114^2,'Calcs Men Intervention'!AO114^3,1),Employment!$BG$11:$BQ$11)))</f>
        <v>0.9026020251816016</v>
      </c>
      <c r="N41" s="67">
        <f>EXP(SUMPRODUCT(CHOOSE({1,2,3,4,5,6,7,8,9,10,11},'Calcs Men Intervention'!M82,'Calcs Men Intervention'!M82^2,'Calcs Men Intervention'!M82^3,0,0,0,0,'Calcs Men Intervention'!AP114,'Calcs Men Intervention'!AP114^2,'Calcs Men Intervention'!AP114^3,1),Employment!$BG$11:$BQ$11))/(1+EXP(SUMPRODUCT(CHOOSE({1,2,3,4,5,6,7,8,9,10,11},'Calcs Men Intervention'!M82,'Calcs Men Intervention'!M82^2,'Calcs Men Intervention'!M82^3,0,0,0,0,'Calcs Men Intervention'!AP114,'Calcs Men Intervention'!AP114^2,'Calcs Men Intervention'!AP114^3,1),Employment!$BG$11:$BQ$11)))</f>
        <v>0.89100757526991359</v>
      </c>
      <c r="O41" s="67">
        <f>EXP(SUMPRODUCT(CHOOSE({1,2,3,4,5,6,7,8,9,10,11},'Calcs Men Intervention'!N82,'Calcs Men Intervention'!N82^2,'Calcs Men Intervention'!N82^3,0,0,0,0,'Calcs Men Intervention'!AQ114,'Calcs Men Intervention'!AQ114^2,'Calcs Men Intervention'!AQ114^3,1),Employment!$BG$11:$BQ$11))/(1+EXP(SUMPRODUCT(CHOOSE({1,2,3,4,5,6,7,8,9,10,11},'Calcs Men Intervention'!N82,'Calcs Men Intervention'!N82^2,'Calcs Men Intervention'!N82^3,0,0,0,0,'Calcs Men Intervention'!AQ114,'Calcs Men Intervention'!AQ114^2,'Calcs Men Intervention'!AQ114^3,1),Employment!$BG$11:$BQ$11)))</f>
        <v>0.87721591318736503</v>
      </c>
      <c r="P41" s="67">
        <f>EXP(SUMPRODUCT(CHOOSE({1,2,3,4,5,6,7,8,9,10,11},'Calcs Men Intervention'!O82,'Calcs Men Intervention'!O82^2,'Calcs Men Intervention'!O82^3,0,0,0,0,'Calcs Men Intervention'!AR114,'Calcs Men Intervention'!AR114^2,'Calcs Men Intervention'!AR114^3,1),Employment!$BG$11:$BQ$11))/(1+EXP(SUMPRODUCT(CHOOSE({1,2,3,4,5,6,7,8,9,10,11},'Calcs Men Intervention'!O82,'Calcs Men Intervention'!O82^2,'Calcs Men Intervention'!O82^3,0,0,0,0,'Calcs Men Intervention'!AR114,'Calcs Men Intervention'!AR114^2,'Calcs Men Intervention'!AR114^3,1),Employment!$BG$11:$BQ$11)))</f>
        <v>0.8608804286516667</v>
      </c>
      <c r="Q41" s="67">
        <f>EXP(SUMPRODUCT(CHOOSE({1,2,3,4,5,6,7,8,9,10,11},'Calcs Men Intervention'!P82,'Calcs Men Intervention'!P82^2,'Calcs Men Intervention'!P82^3,0,0,0,0,'Calcs Men Intervention'!AS114,'Calcs Men Intervention'!AS114^2,'Calcs Men Intervention'!AS114^3,1),Employment!$BG$11:$BQ$11))/(1+EXP(SUMPRODUCT(CHOOSE({1,2,3,4,5,6,7,8,9,10,11},'Calcs Men Intervention'!P82,'Calcs Men Intervention'!P82^2,'Calcs Men Intervention'!P82^3,0,0,0,0,'Calcs Men Intervention'!AS114,'Calcs Men Intervention'!AS114^2,'Calcs Men Intervention'!AS114^3,1),Employment!$BG$11:$BQ$11)))</f>
        <v>0.84162311729088068</v>
      </c>
      <c r="R41" s="67">
        <f>EXP(SUMPRODUCT(CHOOSE({1,2,3,4,5,6,7,8,9,10,11},'Calcs Men Intervention'!Q82,'Calcs Men Intervention'!Q82^2,'Calcs Men Intervention'!Q82^3,0,0,0,0,'Calcs Men Intervention'!AT114,'Calcs Men Intervention'!AT114^2,'Calcs Men Intervention'!AT114^3,1),Employment!$BG$11:$BQ$11))/(1+EXP(SUMPRODUCT(CHOOSE({1,2,3,4,5,6,7,8,9,10,11},'Calcs Men Intervention'!Q82,'Calcs Men Intervention'!Q82^2,'Calcs Men Intervention'!Q82^3,0,0,0,0,'Calcs Men Intervention'!AT114,'Calcs Men Intervention'!AT114^2,'Calcs Men Intervention'!AT114^3,1),Employment!$BG$11:$BQ$11)))</f>
        <v>0.8190488386519269</v>
      </c>
      <c r="S41" s="67">
        <f>EXP(SUMPRODUCT(CHOOSE({1,2,3,4,5,6,7,8,9,10,11},'Calcs Men Intervention'!R82,'Calcs Men Intervention'!R82^2,'Calcs Men Intervention'!R82^3,0,0,0,0,'Calcs Men Intervention'!AU114,'Calcs Men Intervention'!AU114^2,'Calcs Men Intervention'!AU114^3,1),Employment!$BG$11:$BQ$11))/(1+EXP(SUMPRODUCT(CHOOSE({1,2,3,4,5,6,7,8,9,10,11},'Calcs Men Intervention'!R82,'Calcs Men Intervention'!R82^2,'Calcs Men Intervention'!R82^3,0,0,0,0,'Calcs Men Intervention'!AU114,'Calcs Men Intervention'!AU114^2,'Calcs Men Intervention'!AU114^3,1),Employment!$BG$11:$BQ$11)))</f>
        <v>0.7927692140421807</v>
      </c>
      <c r="T41" s="67">
        <f>EXP(SUMPRODUCT(CHOOSE({1,2,3,4,5,6,7,8,9,10,11},'Calcs Men Intervention'!S82,'Calcs Men Intervention'!S82^2,'Calcs Men Intervention'!S82^3,0,0,0,0,'Calcs Men Intervention'!AV114,'Calcs Men Intervention'!AV114^2,'Calcs Men Intervention'!AV114^3,1),Employment!$BG$11:$BQ$11))/(1+EXP(SUMPRODUCT(CHOOSE({1,2,3,4,5,6,7,8,9,10,11},'Calcs Men Intervention'!S82,'Calcs Men Intervention'!S82^2,'Calcs Men Intervention'!S82^3,0,0,0,0,'Calcs Men Intervention'!AV114,'Calcs Men Intervention'!AV114^2,'Calcs Men Intervention'!AV114^3,1),Employment!$BG$11:$BQ$11)))</f>
        <v>0.76243831803302764</v>
      </c>
      <c r="U41" s="67">
        <f>EXP(SUMPRODUCT(CHOOSE({1,2,3,4,5,6,7,8,9,10,11},'Calcs Men Intervention'!T82,'Calcs Men Intervention'!T82^2,'Calcs Men Intervention'!T82^3,0,0,0,0,'Calcs Men Intervention'!AW114,'Calcs Men Intervention'!AW114^2,'Calcs Men Intervention'!AW114^3,1),Employment!$BG$11:$BQ$11))/(1+EXP(SUMPRODUCT(CHOOSE({1,2,3,4,5,6,7,8,9,10,11},'Calcs Men Intervention'!T82,'Calcs Men Intervention'!T82^2,'Calcs Men Intervention'!T82^3,0,0,0,0,'Calcs Men Intervention'!AW114,'Calcs Men Intervention'!AW114^2,'Calcs Men Intervention'!AW114^3,1),Employment!$BG$11:$BQ$11)))</f>
        <v>0.7278009935497709</v>
      </c>
      <c r="V41" s="67">
        <f>EXP(SUMPRODUCT(CHOOSE({1,2,3,4,5,6,7,8,9,10,11},'Calcs Men Intervention'!U82,'Calcs Men Intervention'!U82^2,'Calcs Men Intervention'!U82^3,0,0,0,0,'Calcs Men Intervention'!AX114,'Calcs Men Intervention'!AX114^2,'Calcs Men Intervention'!AX114^3,1),Employment!$BG$11:$BQ$11))/(1+EXP(SUMPRODUCT(CHOOSE({1,2,3,4,5,6,7,8,9,10,11},'Calcs Men Intervention'!U82,'Calcs Men Intervention'!U82^2,'Calcs Men Intervention'!U82^3,0,0,0,0,'Calcs Men Intervention'!AX114,'Calcs Men Intervention'!AX114^2,'Calcs Men Intervention'!AX114^3,1),Employment!$BG$11:$BQ$11)))</f>
        <v>0.68952499247689736</v>
      </c>
      <c r="W41" s="67">
        <f>EXP(SUMPRODUCT(CHOOSE({1,2,3,4,5,6,7,8,9,10,11},'Calcs Men Intervention'!V82,'Calcs Men Intervention'!V82^2,'Calcs Men Intervention'!V82^3,0,0,0,0,'Calcs Men Intervention'!AY114,'Calcs Men Intervention'!AY114^2,'Calcs Men Intervention'!AY114^3,1),Employment!$BG$11:$BQ$11))/(1+EXP(SUMPRODUCT(CHOOSE({1,2,3,4,5,6,7,8,9,10,11},'Calcs Men Intervention'!V82,'Calcs Men Intervention'!V82^2,'Calcs Men Intervention'!V82^3,0,0,0,0,'Calcs Men Intervention'!AY114,'Calcs Men Intervention'!AY114^2,'Calcs Men Intervention'!AY114^3,1),Employment!$BG$11:$BQ$11)))</f>
        <v>0.64797268395535412</v>
      </c>
      <c r="X41" s="67">
        <f>EXP(SUMPRODUCT(CHOOSE({1,2,3,4,5,6,7,8,9,10,11},'Calcs Men Intervention'!W82,'Calcs Men Intervention'!W82^2,'Calcs Men Intervention'!W82^3,0,0,0,0,'Calcs Men Intervention'!AZ114,'Calcs Men Intervention'!AZ114^2,'Calcs Men Intervention'!AZ114^3,1),Employment!$BG$11:$BQ$11))/(1+EXP(SUMPRODUCT(CHOOSE({1,2,3,4,5,6,7,8,9,10,11},'Calcs Men Intervention'!W82,'Calcs Men Intervention'!W82^2,'Calcs Men Intervention'!W82^3,0,0,0,0,'Calcs Men Intervention'!AZ114,'Calcs Men Intervention'!AZ114^2,'Calcs Men Intervention'!AZ114^3,1),Employment!$BG$11:$BQ$11)))</f>
        <v>0.60279463890047424</v>
      </c>
      <c r="Y41" s="67">
        <f>EXP(SUMPRODUCT(CHOOSE({1,2,3,4,5,6,7,8,9,10,11},'Calcs Men Intervention'!X82,'Calcs Men Intervention'!X82^2,'Calcs Men Intervention'!X82^3,0,0,0,0,'Calcs Men Intervention'!BA114,'Calcs Men Intervention'!BA114^2,'Calcs Men Intervention'!BA114^3,1),Employment!$BG$11:$BQ$11))/(1+EXP(SUMPRODUCT(CHOOSE({1,2,3,4,5,6,7,8,9,10,11},'Calcs Men Intervention'!X82,'Calcs Men Intervention'!X82^2,'Calcs Men Intervention'!X82^3,0,0,0,0,'Calcs Men Intervention'!BA114,'Calcs Men Intervention'!BA114^2,'Calcs Men Intervention'!BA114^3,1),Employment!$BG$11:$BQ$11)))</f>
        <v>0.55458576009260097</v>
      </c>
      <c r="Z41" s="67">
        <f>EXP(SUMPRODUCT(CHOOSE({1,2,3,4,5,6,7,8,9,10,11},'Calcs Men Intervention'!Y82,'Calcs Men Intervention'!Y82^2,'Calcs Men Intervention'!Y82^3,0,0,0,0,'Calcs Men Intervention'!BB114,'Calcs Men Intervention'!BB114^2,'Calcs Men Intervention'!BB114^3,1),Employment!$BG$11:$BQ$11))/(1+EXP(SUMPRODUCT(CHOOSE({1,2,3,4,5,6,7,8,9,10,11},'Calcs Men Intervention'!Y82,'Calcs Men Intervention'!Y82^2,'Calcs Men Intervention'!Y82^3,0,0,0,0,'Calcs Men Intervention'!BB114,'Calcs Men Intervention'!BB114^2,'Calcs Men Intervention'!BB114^3,1),Employment!$BG$11:$BQ$11)))</f>
        <v>0.50419679921293314</v>
      </c>
      <c r="AA41" s="67">
        <f>EXP(SUMPRODUCT(CHOOSE({1,2,3,4,5,6,7,8,9,10,11},'Calcs Men Intervention'!Z82,'Calcs Men Intervention'!Z82^2,'Calcs Men Intervention'!Z82^3,0,0,0,0,'Calcs Men Intervention'!BC114,'Calcs Men Intervention'!BC114^2,'Calcs Men Intervention'!BC114^3,1),Employment!$BG$11:$BQ$11))/(1+EXP(SUMPRODUCT(CHOOSE({1,2,3,4,5,6,7,8,9,10,11},'Calcs Men Intervention'!Z82,'Calcs Men Intervention'!Z82^2,'Calcs Men Intervention'!Z82^3,0,0,0,0,'Calcs Men Intervention'!BC114,'Calcs Men Intervention'!BC114^2,'Calcs Men Intervention'!BC114^3,1),Employment!$BG$11:$BQ$11)))</f>
        <v>0.4526926236322063</v>
      </c>
      <c r="AB41" s="67">
        <f>EXP(SUMPRODUCT(CHOOSE({1,2,3,4,5,6,7,8,9,10,11},'Calcs Men Intervention'!AA82,'Calcs Men Intervention'!AA82^2,'Calcs Men Intervention'!AA82^3,0,0,0,0,'Calcs Men Intervention'!BD114,'Calcs Men Intervention'!BD114^2,'Calcs Men Intervention'!BD114^3,1),Employment!$BG$11:$BQ$11))/(1+EXP(SUMPRODUCT(CHOOSE({1,2,3,4,5,6,7,8,9,10,11},'Calcs Men Intervention'!AA82,'Calcs Men Intervention'!AA82^2,'Calcs Men Intervention'!AA82^3,0,0,0,0,'Calcs Men Intervention'!BD114,'Calcs Men Intervention'!BD114^2,'Calcs Men Intervention'!BD114^3,1),Employment!$BG$11:$BQ$11)))</f>
        <v>0.4012713456052257</v>
      </c>
      <c r="AE41" s="1">
        <v>6</v>
      </c>
      <c r="AF41" s="185">
        <f>(Employment!C41*'Calcs Men Intervention'!C48-C10*'Calcs Men No Intervention'!C48)*ec_ben_emp_ESA</f>
        <v>0</v>
      </c>
      <c r="AG41" s="185">
        <f>(Employment!D41*'Calcs Men Intervention'!D48-D10*'Calcs Men No Intervention'!D48)*ec_ben_emp_ESA</f>
        <v>0</v>
      </c>
      <c r="AH41" s="185">
        <f>(Employment!E41*'Calcs Men Intervention'!E48-E10*'Calcs Men No Intervention'!E48)*ec_ben_emp_ESA</f>
        <v>0</v>
      </c>
      <c r="AI41" s="185">
        <f>(Employment!F41*'Calcs Men Intervention'!F48-F10*'Calcs Men No Intervention'!F48)*ec_ben_emp_ESA</f>
        <v>0</v>
      </c>
      <c r="AJ41" s="185">
        <f>(Employment!G41*'Calcs Men Intervention'!G48-G10*'Calcs Men No Intervention'!G48)*ec_ben_emp_ESA</f>
        <v>0</v>
      </c>
      <c r="AK41" s="185">
        <f>(Employment!H41*'Calcs Men Intervention'!H48-H10*'Calcs Men No Intervention'!H48)*ec_ben_emp_ESA</f>
        <v>0</v>
      </c>
      <c r="AL41" s="185">
        <f>(Employment!I41*'Calcs Men Intervention'!I48-I10*'Calcs Men No Intervention'!I48)*ec_ben_emp_ESA</f>
        <v>0</v>
      </c>
      <c r="AM41" s="185">
        <f>(Employment!J41*'Calcs Men Intervention'!J48-J10*'Calcs Men No Intervention'!J48)*ec_ben_emp_ESA</f>
        <v>0</v>
      </c>
      <c r="AN41" s="185">
        <f>(Employment!K41*'Calcs Men Intervention'!K48-K10*'Calcs Men No Intervention'!K48)*ec_ben_emp_ESA</f>
        <v>0</v>
      </c>
      <c r="AO41" s="185">
        <f>(Employment!L41*'Calcs Men Intervention'!L48-L10*'Calcs Men No Intervention'!L48)*ec_ben_emp_ESA</f>
        <v>0</v>
      </c>
      <c r="AP41" s="185">
        <f>(Employment!M41*'Calcs Men Intervention'!M48-M10*'Calcs Men No Intervention'!M48)*ec_ben_emp_ESA</f>
        <v>0</v>
      </c>
      <c r="AQ41" s="185">
        <f>(Employment!N41*'Calcs Men Intervention'!N48-N10*'Calcs Men No Intervention'!N48)*ec_ben_emp_ESA</f>
        <v>0</v>
      </c>
      <c r="AR41" s="185">
        <f>(Employment!O41*'Calcs Men Intervention'!O48-O10*'Calcs Men No Intervention'!O48)*ec_ben_emp_ESA</f>
        <v>0</v>
      </c>
      <c r="AS41" s="185">
        <f>(Employment!P41*'Calcs Men Intervention'!P48-P10*'Calcs Men No Intervention'!P48)*ec_ben_emp_ESA</f>
        <v>0</v>
      </c>
      <c r="AT41" s="185">
        <f>(Employment!Q41*'Calcs Men Intervention'!Q48-Q10*'Calcs Men No Intervention'!Q48)*ec_ben_emp_ESA</f>
        <v>0</v>
      </c>
      <c r="AU41" s="185">
        <f>(Employment!R41*'Calcs Men Intervention'!R48-R10*'Calcs Men No Intervention'!R48)*ec_ben_emp_ESA</f>
        <v>0</v>
      </c>
      <c r="AV41" s="185">
        <f>(Employment!S41*'Calcs Men Intervention'!S48-S10*'Calcs Men No Intervention'!S48)*ec_ben_emp_ESA</f>
        <v>0</v>
      </c>
      <c r="AW41" s="185">
        <f>(Employment!T41*'Calcs Men Intervention'!T48-T10*'Calcs Men No Intervention'!T48)*ec_ben_emp_ESA</f>
        <v>0</v>
      </c>
      <c r="AX41" s="185">
        <f>(Employment!U41*'Calcs Men Intervention'!U48-U10*'Calcs Men No Intervention'!U48)*ec_ben_emp_ESA</f>
        <v>0</v>
      </c>
      <c r="AY41" s="185">
        <f>(Employment!V41*'Calcs Men Intervention'!V48-V10*'Calcs Men No Intervention'!V48)*ec_ben_emp_ESA</f>
        <v>0</v>
      </c>
      <c r="AZ41" s="185">
        <f>(Employment!W41*'Calcs Men Intervention'!W48-W10*'Calcs Men No Intervention'!W48)*ec_ben_emp_ESA</f>
        <v>0</v>
      </c>
      <c r="BA41" s="185">
        <f>(Employment!X41*'Calcs Men Intervention'!X48-X10*'Calcs Men No Intervention'!X48)*ec_ben_emp_ESA</f>
        <v>0</v>
      </c>
      <c r="BB41" s="185">
        <f>(Employment!Y41*'Calcs Men Intervention'!Y48-Y10*'Calcs Men No Intervention'!Y48)*ec_ben_emp_ESA</f>
        <v>0</v>
      </c>
      <c r="BC41" s="185">
        <f>(Employment!Z41*'Calcs Men Intervention'!Z48-Z10*'Calcs Men No Intervention'!Z48)*ec_ben_emp_ESA</f>
        <v>0</v>
      </c>
      <c r="BD41" s="185">
        <f>(Employment!AA41*'Calcs Men Intervention'!AA48-AA10*'Calcs Men No Intervention'!AA48)*ec_ben_emp_ESA</f>
        <v>0</v>
      </c>
      <c r="BE41" s="185">
        <f>(Employment!AB41*'Calcs Men Intervention'!AB48-AB10*'Calcs Men No Intervention'!AB48)*ec_ben_emp_ESA</f>
        <v>0</v>
      </c>
      <c r="BT41" s="26">
        <f t="shared" si="0"/>
        <v>69</v>
      </c>
      <c r="BU41" s="278">
        <v>35</v>
      </c>
      <c r="BV41" s="278">
        <f>EXP(SUMPRODUCT(CHOOSE({1,2,3,4,5,6,7,8,9,10,11},$BT41,$BT41^2,BT41^3,0,0,0,0,$BU41,$BU41^2,$BU41^3,1),Employment!$BG$11:$BQ$11))/(1+EXP(SUMPRODUCT(CHOOSE({1,2,3,4,5,6,7,8,9,10,11},$BT41,$BT41^2,BT41^3,0,0,0,0,$BU41,$BU41^2,$BU41^3,1),Employment!$BG$11:$BQ$11)))</f>
        <v>0.20481447383228904</v>
      </c>
      <c r="BW41" s="278">
        <f>EXP(SUMPRODUCT(CHOOSE({1,2,3,4,5,6,7,8,9,10,11},$BT41,$BT41^2,BT41^3,1,$BT41,$BT41^2,BT41^3,$BU41,$BU41^2,$BU41^3,1),Employment!$BG$11:$BQ$11))/(1+EXP(SUMPRODUCT(CHOOSE({1,2,3,4,5,6,7,8,9,10,11},$BT41,$BT41^2,BT41^3,1,$BT41,$BT41^2,BT41^3,$BU41,$BU41^2,$BU41^3,1),Employment!$BG$11:$BQ$11)))</f>
        <v>0.15650715125767009</v>
      </c>
    </row>
    <row r="42" spans="2:75" x14ac:dyDescent="0.3">
      <c r="B42" s="1">
        <v>7</v>
      </c>
      <c r="C42" s="67"/>
      <c r="D42" s="67"/>
      <c r="E42" s="67"/>
      <c r="F42" s="67"/>
      <c r="G42" s="67"/>
      <c r="H42" s="67"/>
      <c r="I42" s="67"/>
      <c r="J42" s="67">
        <f>EXP(SUMPRODUCT(CHOOSE({1,2,3,4,5,6,7,8,9,10,11},'Calcs Men Intervention'!I83,'Calcs Men Intervention'!I83^2,'Calcs Men Intervention'!I83^3,0,0,0,0,'Calcs Men Intervention'!AL115,'Calcs Men Intervention'!AL115^2,'Calcs Men Intervention'!AL115^3,1),Employment!$BG$11:$BQ$11))/(1+EXP(SUMPRODUCT(CHOOSE({1,2,3,4,5,6,7,8,9,10,11},'Calcs Men Intervention'!I83,'Calcs Men Intervention'!I83^2,'Calcs Men Intervention'!I83^3,0,0,0,0,'Calcs Men Intervention'!AL115,'Calcs Men Intervention'!AL115^2,'Calcs Men Intervention'!AL115^3,1),Employment!$BG$11:$BQ$11)))</f>
        <v>0.93175545851764097</v>
      </c>
      <c r="K42" s="67">
        <f>EXP(SUMPRODUCT(CHOOSE({1,2,3,4,5,6,7,8,9,10,11},'Calcs Men Intervention'!J83,'Calcs Men Intervention'!J83^2,'Calcs Men Intervention'!J83^3,0,0,0,0,'Calcs Men Intervention'!AM115,'Calcs Men Intervention'!AM115^2,'Calcs Men Intervention'!AM115^3,1),Employment!$BG$11:$BQ$11))/(1+EXP(SUMPRODUCT(CHOOSE({1,2,3,4,5,6,7,8,9,10,11},'Calcs Men Intervention'!J83,'Calcs Men Intervention'!J83^2,'Calcs Men Intervention'!J83^3,0,0,0,0,'Calcs Men Intervention'!AM115,'Calcs Men Intervention'!AM115^2,'Calcs Men Intervention'!AM115^3,1),Employment!$BG$11:$BQ$11)))</f>
        <v>0.92703393959447811</v>
      </c>
      <c r="L42" s="67">
        <f>EXP(SUMPRODUCT(CHOOSE({1,2,3,4,5,6,7,8,9,10,11},'Calcs Men Intervention'!K83,'Calcs Men Intervention'!K83^2,'Calcs Men Intervention'!K83^3,0,0,0,0,'Calcs Men Intervention'!AN115,'Calcs Men Intervention'!AN115^2,'Calcs Men Intervention'!AN115^3,1),Employment!$BG$11:$BQ$11))/(1+EXP(SUMPRODUCT(CHOOSE({1,2,3,4,5,6,7,8,9,10,11},'Calcs Men Intervention'!K83,'Calcs Men Intervention'!K83^2,'Calcs Men Intervention'!K83^3,0,0,0,0,'Calcs Men Intervention'!AN115,'Calcs Men Intervention'!AN115^2,'Calcs Men Intervention'!AN115^3,1),Employment!$BG$11:$BQ$11)))</f>
        <v>0.92039096130105369</v>
      </c>
      <c r="M42" s="67">
        <f>EXP(SUMPRODUCT(CHOOSE({1,2,3,4,5,6,7,8,9,10,11},'Calcs Men Intervention'!L83,'Calcs Men Intervention'!L83^2,'Calcs Men Intervention'!L83^3,0,0,0,0,'Calcs Men Intervention'!AO115,'Calcs Men Intervention'!AO115^2,'Calcs Men Intervention'!AO115^3,1),Employment!$BG$11:$BQ$11))/(1+EXP(SUMPRODUCT(CHOOSE({1,2,3,4,5,6,7,8,9,10,11},'Calcs Men Intervention'!L83,'Calcs Men Intervention'!L83^2,'Calcs Men Intervention'!L83^3,0,0,0,0,'Calcs Men Intervention'!AO115,'Calcs Men Intervention'!AO115^2,'Calcs Men Intervention'!AO115^3,1),Employment!$BG$11:$BQ$11)))</f>
        <v>0.9123073682960412</v>
      </c>
      <c r="N42" s="67">
        <f>EXP(SUMPRODUCT(CHOOSE({1,2,3,4,5,6,7,8,9,10,11},'Calcs Men Intervention'!M83,'Calcs Men Intervention'!M83^2,'Calcs Men Intervention'!M83^3,0,0,0,0,'Calcs Men Intervention'!AP115,'Calcs Men Intervention'!AP115^2,'Calcs Men Intervention'!AP115^3,1),Employment!$BG$11:$BQ$11))/(1+EXP(SUMPRODUCT(CHOOSE({1,2,3,4,5,6,7,8,9,10,11},'Calcs Men Intervention'!M83,'Calcs Men Intervention'!M83^2,'Calcs Men Intervention'!M83^3,0,0,0,0,'Calcs Men Intervention'!AP115,'Calcs Men Intervention'!AP115^2,'Calcs Men Intervention'!AP115^3,1),Employment!$BG$11:$BQ$11)))</f>
        <v>0.9026020251816016</v>
      </c>
      <c r="O42" s="67">
        <f>EXP(SUMPRODUCT(CHOOSE({1,2,3,4,5,6,7,8,9,10,11},'Calcs Men Intervention'!N83,'Calcs Men Intervention'!N83^2,'Calcs Men Intervention'!N83^3,0,0,0,0,'Calcs Men Intervention'!AQ115,'Calcs Men Intervention'!AQ115^2,'Calcs Men Intervention'!AQ115^3,1),Employment!$BG$11:$BQ$11))/(1+EXP(SUMPRODUCT(CHOOSE({1,2,3,4,5,6,7,8,9,10,11},'Calcs Men Intervention'!N83,'Calcs Men Intervention'!N83^2,'Calcs Men Intervention'!N83^3,0,0,0,0,'Calcs Men Intervention'!AQ115,'Calcs Men Intervention'!AQ115^2,'Calcs Men Intervention'!AQ115^3,1),Employment!$BG$11:$BQ$11)))</f>
        <v>0.89100757526991359</v>
      </c>
      <c r="P42" s="67">
        <f>EXP(SUMPRODUCT(CHOOSE({1,2,3,4,5,6,7,8,9,10,11},'Calcs Men Intervention'!O83,'Calcs Men Intervention'!O83^2,'Calcs Men Intervention'!O83^3,0,0,0,0,'Calcs Men Intervention'!AR115,'Calcs Men Intervention'!AR115^2,'Calcs Men Intervention'!AR115^3,1),Employment!$BG$11:$BQ$11))/(1+EXP(SUMPRODUCT(CHOOSE({1,2,3,4,5,6,7,8,9,10,11},'Calcs Men Intervention'!O83,'Calcs Men Intervention'!O83^2,'Calcs Men Intervention'!O83^3,0,0,0,0,'Calcs Men Intervention'!AR115,'Calcs Men Intervention'!AR115^2,'Calcs Men Intervention'!AR115^3,1),Employment!$BG$11:$BQ$11)))</f>
        <v>0.87721591318736503</v>
      </c>
      <c r="Q42" s="67">
        <f>EXP(SUMPRODUCT(CHOOSE({1,2,3,4,5,6,7,8,9,10,11},'Calcs Men Intervention'!P83,'Calcs Men Intervention'!P83^2,'Calcs Men Intervention'!P83^3,0,0,0,0,'Calcs Men Intervention'!AS115,'Calcs Men Intervention'!AS115^2,'Calcs Men Intervention'!AS115^3,1),Employment!$BG$11:$BQ$11))/(1+EXP(SUMPRODUCT(CHOOSE({1,2,3,4,5,6,7,8,9,10,11},'Calcs Men Intervention'!P83,'Calcs Men Intervention'!P83^2,'Calcs Men Intervention'!P83^3,0,0,0,0,'Calcs Men Intervention'!AS115,'Calcs Men Intervention'!AS115^2,'Calcs Men Intervention'!AS115^3,1),Employment!$BG$11:$BQ$11)))</f>
        <v>0.8608804286516667</v>
      </c>
      <c r="R42" s="67">
        <f>EXP(SUMPRODUCT(CHOOSE({1,2,3,4,5,6,7,8,9,10,11},'Calcs Men Intervention'!Q83,'Calcs Men Intervention'!Q83^2,'Calcs Men Intervention'!Q83^3,0,0,0,0,'Calcs Men Intervention'!AT115,'Calcs Men Intervention'!AT115^2,'Calcs Men Intervention'!AT115^3,1),Employment!$BG$11:$BQ$11))/(1+EXP(SUMPRODUCT(CHOOSE({1,2,3,4,5,6,7,8,9,10,11},'Calcs Men Intervention'!Q83,'Calcs Men Intervention'!Q83^2,'Calcs Men Intervention'!Q83^3,0,0,0,0,'Calcs Men Intervention'!AT115,'Calcs Men Intervention'!AT115^2,'Calcs Men Intervention'!AT115^3,1),Employment!$BG$11:$BQ$11)))</f>
        <v>0.84162311729088068</v>
      </c>
      <c r="S42" s="67">
        <f>EXP(SUMPRODUCT(CHOOSE({1,2,3,4,5,6,7,8,9,10,11},'Calcs Men Intervention'!R83,'Calcs Men Intervention'!R83^2,'Calcs Men Intervention'!R83^3,0,0,0,0,'Calcs Men Intervention'!AU115,'Calcs Men Intervention'!AU115^2,'Calcs Men Intervention'!AU115^3,1),Employment!$BG$11:$BQ$11))/(1+EXP(SUMPRODUCT(CHOOSE({1,2,3,4,5,6,7,8,9,10,11},'Calcs Men Intervention'!R83,'Calcs Men Intervention'!R83^2,'Calcs Men Intervention'!R83^3,0,0,0,0,'Calcs Men Intervention'!AU115,'Calcs Men Intervention'!AU115^2,'Calcs Men Intervention'!AU115^3,1),Employment!$BG$11:$BQ$11)))</f>
        <v>0.8190488386519269</v>
      </c>
      <c r="T42" s="67">
        <f>EXP(SUMPRODUCT(CHOOSE({1,2,3,4,5,6,7,8,9,10,11},'Calcs Men Intervention'!S83,'Calcs Men Intervention'!S83^2,'Calcs Men Intervention'!S83^3,0,0,0,0,'Calcs Men Intervention'!AV115,'Calcs Men Intervention'!AV115^2,'Calcs Men Intervention'!AV115^3,1),Employment!$BG$11:$BQ$11))/(1+EXP(SUMPRODUCT(CHOOSE({1,2,3,4,5,6,7,8,9,10,11},'Calcs Men Intervention'!S83,'Calcs Men Intervention'!S83^2,'Calcs Men Intervention'!S83^3,0,0,0,0,'Calcs Men Intervention'!AV115,'Calcs Men Intervention'!AV115^2,'Calcs Men Intervention'!AV115^3,1),Employment!$BG$11:$BQ$11)))</f>
        <v>0.7927692140421807</v>
      </c>
      <c r="U42" s="67">
        <f>EXP(SUMPRODUCT(CHOOSE({1,2,3,4,5,6,7,8,9,10,11},'Calcs Men Intervention'!T83,'Calcs Men Intervention'!T83^2,'Calcs Men Intervention'!T83^3,0,0,0,0,'Calcs Men Intervention'!AW115,'Calcs Men Intervention'!AW115^2,'Calcs Men Intervention'!AW115^3,1),Employment!$BG$11:$BQ$11))/(1+EXP(SUMPRODUCT(CHOOSE({1,2,3,4,5,6,7,8,9,10,11},'Calcs Men Intervention'!T83,'Calcs Men Intervention'!T83^2,'Calcs Men Intervention'!T83^3,0,0,0,0,'Calcs Men Intervention'!AW115,'Calcs Men Intervention'!AW115^2,'Calcs Men Intervention'!AW115^3,1),Employment!$BG$11:$BQ$11)))</f>
        <v>0.76243831803302764</v>
      </c>
      <c r="V42" s="67">
        <f>EXP(SUMPRODUCT(CHOOSE({1,2,3,4,5,6,7,8,9,10,11},'Calcs Men Intervention'!U83,'Calcs Men Intervention'!U83^2,'Calcs Men Intervention'!U83^3,0,0,0,0,'Calcs Men Intervention'!AX115,'Calcs Men Intervention'!AX115^2,'Calcs Men Intervention'!AX115^3,1),Employment!$BG$11:$BQ$11))/(1+EXP(SUMPRODUCT(CHOOSE({1,2,3,4,5,6,7,8,9,10,11},'Calcs Men Intervention'!U83,'Calcs Men Intervention'!U83^2,'Calcs Men Intervention'!U83^3,0,0,0,0,'Calcs Men Intervention'!AX115,'Calcs Men Intervention'!AX115^2,'Calcs Men Intervention'!AX115^3,1),Employment!$BG$11:$BQ$11)))</f>
        <v>0.7278009935497709</v>
      </c>
      <c r="W42" s="67">
        <f>EXP(SUMPRODUCT(CHOOSE({1,2,3,4,5,6,7,8,9,10,11},'Calcs Men Intervention'!V83,'Calcs Men Intervention'!V83^2,'Calcs Men Intervention'!V83^3,0,0,0,0,'Calcs Men Intervention'!AY115,'Calcs Men Intervention'!AY115^2,'Calcs Men Intervention'!AY115^3,1),Employment!$BG$11:$BQ$11))/(1+EXP(SUMPRODUCT(CHOOSE({1,2,3,4,5,6,7,8,9,10,11},'Calcs Men Intervention'!V83,'Calcs Men Intervention'!V83^2,'Calcs Men Intervention'!V83^3,0,0,0,0,'Calcs Men Intervention'!AY115,'Calcs Men Intervention'!AY115^2,'Calcs Men Intervention'!AY115^3,1),Employment!$BG$11:$BQ$11)))</f>
        <v>0.68952499247689736</v>
      </c>
      <c r="X42" s="67">
        <f>EXP(SUMPRODUCT(CHOOSE({1,2,3,4,5,6,7,8,9,10,11},'Calcs Men Intervention'!W83,'Calcs Men Intervention'!W83^2,'Calcs Men Intervention'!W83^3,0,0,0,0,'Calcs Men Intervention'!AZ115,'Calcs Men Intervention'!AZ115^2,'Calcs Men Intervention'!AZ115^3,1),Employment!$BG$11:$BQ$11))/(1+EXP(SUMPRODUCT(CHOOSE({1,2,3,4,5,6,7,8,9,10,11},'Calcs Men Intervention'!W83,'Calcs Men Intervention'!W83^2,'Calcs Men Intervention'!W83^3,0,0,0,0,'Calcs Men Intervention'!AZ115,'Calcs Men Intervention'!AZ115^2,'Calcs Men Intervention'!AZ115^3,1),Employment!$BG$11:$BQ$11)))</f>
        <v>0.64797268395535412</v>
      </c>
      <c r="Y42" s="67">
        <f>EXP(SUMPRODUCT(CHOOSE({1,2,3,4,5,6,7,8,9,10,11},'Calcs Men Intervention'!X83,'Calcs Men Intervention'!X83^2,'Calcs Men Intervention'!X83^3,0,0,0,0,'Calcs Men Intervention'!BA115,'Calcs Men Intervention'!BA115^2,'Calcs Men Intervention'!BA115^3,1),Employment!$BG$11:$BQ$11))/(1+EXP(SUMPRODUCT(CHOOSE({1,2,3,4,5,6,7,8,9,10,11},'Calcs Men Intervention'!X83,'Calcs Men Intervention'!X83^2,'Calcs Men Intervention'!X83^3,0,0,0,0,'Calcs Men Intervention'!BA115,'Calcs Men Intervention'!BA115^2,'Calcs Men Intervention'!BA115^3,1),Employment!$BG$11:$BQ$11)))</f>
        <v>0.60279463890047424</v>
      </c>
      <c r="Z42" s="67">
        <f>EXP(SUMPRODUCT(CHOOSE({1,2,3,4,5,6,7,8,9,10,11},'Calcs Men Intervention'!Y83,'Calcs Men Intervention'!Y83^2,'Calcs Men Intervention'!Y83^3,0,0,0,0,'Calcs Men Intervention'!BB115,'Calcs Men Intervention'!BB115^2,'Calcs Men Intervention'!BB115^3,1),Employment!$BG$11:$BQ$11))/(1+EXP(SUMPRODUCT(CHOOSE({1,2,3,4,5,6,7,8,9,10,11},'Calcs Men Intervention'!Y83,'Calcs Men Intervention'!Y83^2,'Calcs Men Intervention'!Y83^3,0,0,0,0,'Calcs Men Intervention'!BB115,'Calcs Men Intervention'!BB115^2,'Calcs Men Intervention'!BB115^3,1),Employment!$BG$11:$BQ$11)))</f>
        <v>0.55458576009260097</v>
      </c>
      <c r="AA42" s="67">
        <f>EXP(SUMPRODUCT(CHOOSE({1,2,3,4,5,6,7,8,9,10,11},'Calcs Men Intervention'!Z83,'Calcs Men Intervention'!Z83^2,'Calcs Men Intervention'!Z83^3,0,0,0,0,'Calcs Men Intervention'!BC115,'Calcs Men Intervention'!BC115^2,'Calcs Men Intervention'!BC115^3,1),Employment!$BG$11:$BQ$11))/(1+EXP(SUMPRODUCT(CHOOSE({1,2,3,4,5,6,7,8,9,10,11},'Calcs Men Intervention'!Z83,'Calcs Men Intervention'!Z83^2,'Calcs Men Intervention'!Z83^3,0,0,0,0,'Calcs Men Intervention'!BC115,'Calcs Men Intervention'!BC115^2,'Calcs Men Intervention'!BC115^3,1),Employment!$BG$11:$BQ$11)))</f>
        <v>0.50419679921293314</v>
      </c>
      <c r="AB42" s="67">
        <f>EXP(SUMPRODUCT(CHOOSE({1,2,3,4,5,6,7,8,9,10,11},'Calcs Men Intervention'!AA83,'Calcs Men Intervention'!AA83^2,'Calcs Men Intervention'!AA83^3,0,0,0,0,'Calcs Men Intervention'!BD115,'Calcs Men Intervention'!BD115^2,'Calcs Men Intervention'!BD115^3,1),Employment!$BG$11:$BQ$11))/(1+EXP(SUMPRODUCT(CHOOSE({1,2,3,4,5,6,7,8,9,10,11},'Calcs Men Intervention'!AA83,'Calcs Men Intervention'!AA83^2,'Calcs Men Intervention'!AA83^3,0,0,0,0,'Calcs Men Intervention'!BD115,'Calcs Men Intervention'!BD115^2,'Calcs Men Intervention'!BD115^3,1),Employment!$BG$11:$BQ$11)))</f>
        <v>0.4526926236322063</v>
      </c>
      <c r="AE42" s="1">
        <v>7</v>
      </c>
      <c r="AF42" s="185">
        <f>(Employment!C42*'Calcs Men Intervention'!C49-C11*'Calcs Men No Intervention'!C49)*ec_ben_emp_ESA</f>
        <v>0</v>
      </c>
      <c r="AG42" s="185">
        <f>(Employment!D42*'Calcs Men Intervention'!D49-D11*'Calcs Men No Intervention'!D49)*ec_ben_emp_ESA</f>
        <v>0</v>
      </c>
      <c r="AH42" s="185">
        <f>(Employment!E42*'Calcs Men Intervention'!E49-E11*'Calcs Men No Intervention'!E49)*ec_ben_emp_ESA</f>
        <v>0</v>
      </c>
      <c r="AI42" s="185">
        <f>(Employment!F42*'Calcs Men Intervention'!F49-F11*'Calcs Men No Intervention'!F49)*ec_ben_emp_ESA</f>
        <v>0</v>
      </c>
      <c r="AJ42" s="185">
        <f>(Employment!G42*'Calcs Men Intervention'!G49-G11*'Calcs Men No Intervention'!G49)*ec_ben_emp_ESA</f>
        <v>0</v>
      </c>
      <c r="AK42" s="185">
        <f>(Employment!H42*'Calcs Men Intervention'!H49-H11*'Calcs Men No Intervention'!H49)*ec_ben_emp_ESA</f>
        <v>0</v>
      </c>
      <c r="AL42" s="185">
        <f>(Employment!I42*'Calcs Men Intervention'!I49-I11*'Calcs Men No Intervention'!I49)*ec_ben_emp_ESA</f>
        <v>0</v>
      </c>
      <c r="AM42" s="185">
        <f>(Employment!J42*'Calcs Men Intervention'!J49-J11*'Calcs Men No Intervention'!J49)*ec_ben_emp_ESA</f>
        <v>0</v>
      </c>
      <c r="AN42" s="185">
        <f>(Employment!K42*'Calcs Men Intervention'!K49-K11*'Calcs Men No Intervention'!K49)*ec_ben_emp_ESA</f>
        <v>0</v>
      </c>
      <c r="AO42" s="185">
        <f>(Employment!L42*'Calcs Men Intervention'!L49-L11*'Calcs Men No Intervention'!L49)*ec_ben_emp_ESA</f>
        <v>0</v>
      </c>
      <c r="AP42" s="185">
        <f>(Employment!M42*'Calcs Men Intervention'!M49-M11*'Calcs Men No Intervention'!M49)*ec_ben_emp_ESA</f>
        <v>0</v>
      </c>
      <c r="AQ42" s="185">
        <f>(Employment!N42*'Calcs Men Intervention'!N49-N11*'Calcs Men No Intervention'!N49)*ec_ben_emp_ESA</f>
        <v>0</v>
      </c>
      <c r="AR42" s="185">
        <f>(Employment!O42*'Calcs Men Intervention'!O49-O11*'Calcs Men No Intervention'!O49)*ec_ben_emp_ESA</f>
        <v>0</v>
      </c>
      <c r="AS42" s="185">
        <f>(Employment!P42*'Calcs Men Intervention'!P49-P11*'Calcs Men No Intervention'!P49)*ec_ben_emp_ESA</f>
        <v>0</v>
      </c>
      <c r="AT42" s="185">
        <f>(Employment!Q42*'Calcs Men Intervention'!Q49-Q11*'Calcs Men No Intervention'!Q49)*ec_ben_emp_ESA</f>
        <v>0</v>
      </c>
      <c r="AU42" s="185">
        <f>(Employment!R42*'Calcs Men Intervention'!R49-R11*'Calcs Men No Intervention'!R49)*ec_ben_emp_ESA</f>
        <v>0</v>
      </c>
      <c r="AV42" s="185">
        <f>(Employment!S42*'Calcs Men Intervention'!S49-S11*'Calcs Men No Intervention'!S49)*ec_ben_emp_ESA</f>
        <v>0</v>
      </c>
      <c r="AW42" s="185">
        <f>(Employment!T42*'Calcs Men Intervention'!T49-T11*'Calcs Men No Intervention'!T49)*ec_ben_emp_ESA</f>
        <v>0</v>
      </c>
      <c r="AX42" s="185">
        <f>(Employment!U42*'Calcs Men Intervention'!U49-U11*'Calcs Men No Intervention'!U49)*ec_ben_emp_ESA</f>
        <v>0</v>
      </c>
      <c r="AY42" s="185">
        <f>(Employment!V42*'Calcs Men Intervention'!V49-V11*'Calcs Men No Intervention'!V49)*ec_ben_emp_ESA</f>
        <v>0</v>
      </c>
      <c r="AZ42" s="185">
        <f>(Employment!W42*'Calcs Men Intervention'!W49-W11*'Calcs Men No Intervention'!W49)*ec_ben_emp_ESA</f>
        <v>0</v>
      </c>
      <c r="BA42" s="185">
        <f>(Employment!X42*'Calcs Men Intervention'!X49-X11*'Calcs Men No Intervention'!X49)*ec_ben_emp_ESA</f>
        <v>0</v>
      </c>
      <c r="BB42" s="185">
        <f>(Employment!Y42*'Calcs Men Intervention'!Y49-Y11*'Calcs Men No Intervention'!Y49)*ec_ben_emp_ESA</f>
        <v>0</v>
      </c>
      <c r="BC42" s="185">
        <f>(Employment!Z42*'Calcs Men Intervention'!Z49-Z11*'Calcs Men No Intervention'!Z49)*ec_ben_emp_ESA</f>
        <v>0</v>
      </c>
      <c r="BD42" s="185">
        <f>(Employment!AA42*'Calcs Men Intervention'!AA49-AA11*'Calcs Men No Intervention'!AA49)*ec_ben_emp_ESA</f>
        <v>0</v>
      </c>
      <c r="BE42" s="185">
        <f>(Employment!AB42*'Calcs Men Intervention'!AB49-AB11*'Calcs Men No Intervention'!AB49)*ec_ben_emp_ESA</f>
        <v>0</v>
      </c>
      <c r="BT42" s="26">
        <f t="shared" si="0"/>
        <v>70</v>
      </c>
      <c r="BU42" s="278">
        <v>35</v>
      </c>
      <c r="BV42" s="278">
        <f>EXP(SUMPRODUCT(CHOOSE({1,2,3,4,5,6,7,8,9,10,11},$BT42,$BT42^2,BT42^3,0,0,0,0,$BU42,$BU42^2,$BU42^3,1),Employment!$BG$11:$BQ$11))/(1+EXP(SUMPRODUCT(CHOOSE({1,2,3,4,5,6,7,8,9,10,11},$BT42,$BT42^2,BT42^3,0,0,0,0,$BU42,$BU42^2,$BU42^3,1),Employment!$BG$11:$BQ$11)))</f>
        <v>0.17176483170561235</v>
      </c>
      <c r="BW42" s="278">
        <f>EXP(SUMPRODUCT(CHOOSE({1,2,3,4,5,6,7,8,9,10,11},$BT42,$BT42^2,BT42^3,1,$BT42,$BT42^2,BT42^3,$BU42,$BU42^2,$BU42^3,1),Employment!$BG$11:$BQ$11))/(1+EXP(SUMPRODUCT(CHOOSE({1,2,3,4,5,6,7,8,9,10,11},$BT42,$BT42^2,BT42^3,1,$BT42,$BT42^2,BT42^3,$BU42,$BU42^2,$BU42^3,1),Employment!$BG$11:$BQ$11)))</f>
        <v>0.12779341950973114</v>
      </c>
    </row>
    <row r="43" spans="2:75" x14ac:dyDescent="0.3">
      <c r="B43" s="1">
        <v>8</v>
      </c>
      <c r="C43" s="67"/>
      <c r="D43" s="67"/>
      <c r="E43" s="67"/>
      <c r="F43" s="67"/>
      <c r="G43" s="67"/>
      <c r="H43" s="67"/>
      <c r="I43" s="67"/>
      <c r="J43" s="67"/>
      <c r="K43" s="67">
        <f>EXP(SUMPRODUCT(CHOOSE({1,2,3,4,5,6,7,8,9,10,11},'Calcs Men Intervention'!J84,'Calcs Men Intervention'!J84^2,'Calcs Men Intervention'!J84^3,0,0,0,0,'Calcs Men Intervention'!AM116,'Calcs Men Intervention'!AM116^2,'Calcs Men Intervention'!AM116^3,1),Employment!$BG$11:$BQ$11))/(1+EXP(SUMPRODUCT(CHOOSE({1,2,3,4,5,6,7,8,9,10,11},'Calcs Men Intervention'!J84,'Calcs Men Intervention'!J84^2,'Calcs Men Intervention'!J84^3,0,0,0,0,'Calcs Men Intervention'!AM116,'Calcs Men Intervention'!AM116^2,'Calcs Men Intervention'!AM116^3,1),Employment!$BG$11:$BQ$11)))</f>
        <v>0.93175545851764097</v>
      </c>
      <c r="L43" s="67">
        <f>EXP(SUMPRODUCT(CHOOSE({1,2,3,4,5,6,7,8,9,10,11},'Calcs Men Intervention'!K84,'Calcs Men Intervention'!K84^2,'Calcs Men Intervention'!K84^3,0,0,0,0,'Calcs Men Intervention'!AN116,'Calcs Men Intervention'!AN116^2,'Calcs Men Intervention'!AN116^3,1),Employment!$BG$11:$BQ$11))/(1+EXP(SUMPRODUCT(CHOOSE({1,2,3,4,5,6,7,8,9,10,11},'Calcs Men Intervention'!K84,'Calcs Men Intervention'!K84^2,'Calcs Men Intervention'!K84^3,0,0,0,0,'Calcs Men Intervention'!AN116,'Calcs Men Intervention'!AN116^2,'Calcs Men Intervention'!AN116^3,1),Employment!$BG$11:$BQ$11)))</f>
        <v>0.92703393959447811</v>
      </c>
      <c r="M43" s="67">
        <f>EXP(SUMPRODUCT(CHOOSE({1,2,3,4,5,6,7,8,9,10,11},'Calcs Men Intervention'!L84,'Calcs Men Intervention'!L84^2,'Calcs Men Intervention'!L84^3,0,0,0,0,'Calcs Men Intervention'!AO116,'Calcs Men Intervention'!AO116^2,'Calcs Men Intervention'!AO116^3,1),Employment!$BG$11:$BQ$11))/(1+EXP(SUMPRODUCT(CHOOSE({1,2,3,4,5,6,7,8,9,10,11},'Calcs Men Intervention'!L84,'Calcs Men Intervention'!L84^2,'Calcs Men Intervention'!L84^3,0,0,0,0,'Calcs Men Intervention'!AO116,'Calcs Men Intervention'!AO116^2,'Calcs Men Intervention'!AO116^3,1),Employment!$BG$11:$BQ$11)))</f>
        <v>0.92039096130105369</v>
      </c>
      <c r="N43" s="67">
        <f>EXP(SUMPRODUCT(CHOOSE({1,2,3,4,5,6,7,8,9,10,11},'Calcs Men Intervention'!M84,'Calcs Men Intervention'!M84^2,'Calcs Men Intervention'!M84^3,0,0,0,0,'Calcs Men Intervention'!AP116,'Calcs Men Intervention'!AP116^2,'Calcs Men Intervention'!AP116^3,1),Employment!$BG$11:$BQ$11))/(1+EXP(SUMPRODUCT(CHOOSE({1,2,3,4,5,6,7,8,9,10,11},'Calcs Men Intervention'!M84,'Calcs Men Intervention'!M84^2,'Calcs Men Intervention'!M84^3,0,0,0,0,'Calcs Men Intervention'!AP116,'Calcs Men Intervention'!AP116^2,'Calcs Men Intervention'!AP116^3,1),Employment!$BG$11:$BQ$11)))</f>
        <v>0.9123073682960412</v>
      </c>
      <c r="O43" s="67">
        <f>EXP(SUMPRODUCT(CHOOSE({1,2,3,4,5,6,7,8,9,10,11},'Calcs Men Intervention'!N84,'Calcs Men Intervention'!N84^2,'Calcs Men Intervention'!N84^3,0,0,0,0,'Calcs Men Intervention'!AQ116,'Calcs Men Intervention'!AQ116^2,'Calcs Men Intervention'!AQ116^3,1),Employment!$BG$11:$BQ$11))/(1+EXP(SUMPRODUCT(CHOOSE({1,2,3,4,5,6,7,8,9,10,11},'Calcs Men Intervention'!N84,'Calcs Men Intervention'!N84^2,'Calcs Men Intervention'!N84^3,0,0,0,0,'Calcs Men Intervention'!AQ116,'Calcs Men Intervention'!AQ116^2,'Calcs Men Intervention'!AQ116^3,1),Employment!$BG$11:$BQ$11)))</f>
        <v>0.9026020251816016</v>
      </c>
      <c r="P43" s="67">
        <f>EXP(SUMPRODUCT(CHOOSE({1,2,3,4,5,6,7,8,9,10,11},'Calcs Men Intervention'!O84,'Calcs Men Intervention'!O84^2,'Calcs Men Intervention'!O84^3,0,0,0,0,'Calcs Men Intervention'!AR116,'Calcs Men Intervention'!AR116^2,'Calcs Men Intervention'!AR116^3,1),Employment!$BG$11:$BQ$11))/(1+EXP(SUMPRODUCT(CHOOSE({1,2,3,4,5,6,7,8,9,10,11},'Calcs Men Intervention'!O84,'Calcs Men Intervention'!O84^2,'Calcs Men Intervention'!O84^3,0,0,0,0,'Calcs Men Intervention'!AR116,'Calcs Men Intervention'!AR116^2,'Calcs Men Intervention'!AR116^3,1),Employment!$BG$11:$BQ$11)))</f>
        <v>0.89100757526991359</v>
      </c>
      <c r="Q43" s="67">
        <f>EXP(SUMPRODUCT(CHOOSE({1,2,3,4,5,6,7,8,9,10,11},'Calcs Men Intervention'!P84,'Calcs Men Intervention'!P84^2,'Calcs Men Intervention'!P84^3,0,0,0,0,'Calcs Men Intervention'!AS116,'Calcs Men Intervention'!AS116^2,'Calcs Men Intervention'!AS116^3,1),Employment!$BG$11:$BQ$11))/(1+EXP(SUMPRODUCT(CHOOSE({1,2,3,4,5,6,7,8,9,10,11},'Calcs Men Intervention'!P84,'Calcs Men Intervention'!P84^2,'Calcs Men Intervention'!P84^3,0,0,0,0,'Calcs Men Intervention'!AS116,'Calcs Men Intervention'!AS116^2,'Calcs Men Intervention'!AS116^3,1),Employment!$BG$11:$BQ$11)))</f>
        <v>0.87721591318736503</v>
      </c>
      <c r="R43" s="67">
        <f>EXP(SUMPRODUCT(CHOOSE({1,2,3,4,5,6,7,8,9,10,11},'Calcs Men Intervention'!Q84,'Calcs Men Intervention'!Q84^2,'Calcs Men Intervention'!Q84^3,0,0,0,0,'Calcs Men Intervention'!AT116,'Calcs Men Intervention'!AT116^2,'Calcs Men Intervention'!AT116^3,1),Employment!$BG$11:$BQ$11))/(1+EXP(SUMPRODUCT(CHOOSE({1,2,3,4,5,6,7,8,9,10,11},'Calcs Men Intervention'!Q84,'Calcs Men Intervention'!Q84^2,'Calcs Men Intervention'!Q84^3,0,0,0,0,'Calcs Men Intervention'!AT116,'Calcs Men Intervention'!AT116^2,'Calcs Men Intervention'!AT116^3,1),Employment!$BG$11:$BQ$11)))</f>
        <v>0.8608804286516667</v>
      </c>
      <c r="S43" s="67">
        <f>EXP(SUMPRODUCT(CHOOSE({1,2,3,4,5,6,7,8,9,10,11},'Calcs Men Intervention'!R84,'Calcs Men Intervention'!R84^2,'Calcs Men Intervention'!R84^3,0,0,0,0,'Calcs Men Intervention'!AU116,'Calcs Men Intervention'!AU116^2,'Calcs Men Intervention'!AU116^3,1),Employment!$BG$11:$BQ$11))/(1+EXP(SUMPRODUCT(CHOOSE({1,2,3,4,5,6,7,8,9,10,11},'Calcs Men Intervention'!R84,'Calcs Men Intervention'!R84^2,'Calcs Men Intervention'!R84^3,0,0,0,0,'Calcs Men Intervention'!AU116,'Calcs Men Intervention'!AU116^2,'Calcs Men Intervention'!AU116^3,1),Employment!$BG$11:$BQ$11)))</f>
        <v>0.84162311729088068</v>
      </c>
      <c r="T43" s="67">
        <f>EXP(SUMPRODUCT(CHOOSE({1,2,3,4,5,6,7,8,9,10,11},'Calcs Men Intervention'!S84,'Calcs Men Intervention'!S84^2,'Calcs Men Intervention'!S84^3,0,0,0,0,'Calcs Men Intervention'!AV116,'Calcs Men Intervention'!AV116^2,'Calcs Men Intervention'!AV116^3,1),Employment!$BG$11:$BQ$11))/(1+EXP(SUMPRODUCT(CHOOSE({1,2,3,4,5,6,7,8,9,10,11},'Calcs Men Intervention'!S84,'Calcs Men Intervention'!S84^2,'Calcs Men Intervention'!S84^3,0,0,0,0,'Calcs Men Intervention'!AV116,'Calcs Men Intervention'!AV116^2,'Calcs Men Intervention'!AV116^3,1),Employment!$BG$11:$BQ$11)))</f>
        <v>0.8190488386519269</v>
      </c>
      <c r="U43" s="67">
        <f>EXP(SUMPRODUCT(CHOOSE({1,2,3,4,5,6,7,8,9,10,11},'Calcs Men Intervention'!T84,'Calcs Men Intervention'!T84^2,'Calcs Men Intervention'!T84^3,0,0,0,0,'Calcs Men Intervention'!AW116,'Calcs Men Intervention'!AW116^2,'Calcs Men Intervention'!AW116^3,1),Employment!$BG$11:$BQ$11))/(1+EXP(SUMPRODUCT(CHOOSE({1,2,3,4,5,6,7,8,9,10,11},'Calcs Men Intervention'!T84,'Calcs Men Intervention'!T84^2,'Calcs Men Intervention'!T84^3,0,0,0,0,'Calcs Men Intervention'!AW116,'Calcs Men Intervention'!AW116^2,'Calcs Men Intervention'!AW116^3,1),Employment!$BG$11:$BQ$11)))</f>
        <v>0.7927692140421807</v>
      </c>
      <c r="V43" s="67">
        <f>EXP(SUMPRODUCT(CHOOSE({1,2,3,4,5,6,7,8,9,10,11},'Calcs Men Intervention'!U84,'Calcs Men Intervention'!U84^2,'Calcs Men Intervention'!U84^3,0,0,0,0,'Calcs Men Intervention'!AX116,'Calcs Men Intervention'!AX116^2,'Calcs Men Intervention'!AX116^3,1),Employment!$BG$11:$BQ$11))/(1+EXP(SUMPRODUCT(CHOOSE({1,2,3,4,5,6,7,8,9,10,11},'Calcs Men Intervention'!U84,'Calcs Men Intervention'!U84^2,'Calcs Men Intervention'!U84^3,0,0,0,0,'Calcs Men Intervention'!AX116,'Calcs Men Intervention'!AX116^2,'Calcs Men Intervention'!AX116^3,1),Employment!$BG$11:$BQ$11)))</f>
        <v>0.76243831803302764</v>
      </c>
      <c r="W43" s="67">
        <f>EXP(SUMPRODUCT(CHOOSE({1,2,3,4,5,6,7,8,9,10,11},'Calcs Men Intervention'!V84,'Calcs Men Intervention'!V84^2,'Calcs Men Intervention'!V84^3,0,0,0,0,'Calcs Men Intervention'!AY116,'Calcs Men Intervention'!AY116^2,'Calcs Men Intervention'!AY116^3,1),Employment!$BG$11:$BQ$11))/(1+EXP(SUMPRODUCT(CHOOSE({1,2,3,4,5,6,7,8,9,10,11},'Calcs Men Intervention'!V84,'Calcs Men Intervention'!V84^2,'Calcs Men Intervention'!V84^3,0,0,0,0,'Calcs Men Intervention'!AY116,'Calcs Men Intervention'!AY116^2,'Calcs Men Intervention'!AY116^3,1),Employment!$BG$11:$BQ$11)))</f>
        <v>0.7278009935497709</v>
      </c>
      <c r="X43" s="67">
        <f>EXP(SUMPRODUCT(CHOOSE({1,2,3,4,5,6,7,8,9,10,11},'Calcs Men Intervention'!W84,'Calcs Men Intervention'!W84^2,'Calcs Men Intervention'!W84^3,0,0,0,0,'Calcs Men Intervention'!AZ116,'Calcs Men Intervention'!AZ116^2,'Calcs Men Intervention'!AZ116^3,1),Employment!$BG$11:$BQ$11))/(1+EXP(SUMPRODUCT(CHOOSE({1,2,3,4,5,6,7,8,9,10,11},'Calcs Men Intervention'!W84,'Calcs Men Intervention'!W84^2,'Calcs Men Intervention'!W84^3,0,0,0,0,'Calcs Men Intervention'!AZ116,'Calcs Men Intervention'!AZ116^2,'Calcs Men Intervention'!AZ116^3,1),Employment!$BG$11:$BQ$11)))</f>
        <v>0.68952499247689736</v>
      </c>
      <c r="Y43" s="67">
        <f>EXP(SUMPRODUCT(CHOOSE({1,2,3,4,5,6,7,8,9,10,11},'Calcs Men Intervention'!X84,'Calcs Men Intervention'!X84^2,'Calcs Men Intervention'!X84^3,0,0,0,0,'Calcs Men Intervention'!BA116,'Calcs Men Intervention'!BA116^2,'Calcs Men Intervention'!BA116^3,1),Employment!$BG$11:$BQ$11))/(1+EXP(SUMPRODUCT(CHOOSE({1,2,3,4,5,6,7,8,9,10,11},'Calcs Men Intervention'!X84,'Calcs Men Intervention'!X84^2,'Calcs Men Intervention'!X84^3,0,0,0,0,'Calcs Men Intervention'!BA116,'Calcs Men Intervention'!BA116^2,'Calcs Men Intervention'!BA116^3,1),Employment!$BG$11:$BQ$11)))</f>
        <v>0.64797268395535412</v>
      </c>
      <c r="Z43" s="67">
        <f>EXP(SUMPRODUCT(CHOOSE({1,2,3,4,5,6,7,8,9,10,11},'Calcs Men Intervention'!Y84,'Calcs Men Intervention'!Y84^2,'Calcs Men Intervention'!Y84^3,0,0,0,0,'Calcs Men Intervention'!BB116,'Calcs Men Intervention'!BB116^2,'Calcs Men Intervention'!BB116^3,1),Employment!$BG$11:$BQ$11))/(1+EXP(SUMPRODUCT(CHOOSE({1,2,3,4,5,6,7,8,9,10,11},'Calcs Men Intervention'!Y84,'Calcs Men Intervention'!Y84^2,'Calcs Men Intervention'!Y84^3,0,0,0,0,'Calcs Men Intervention'!BB116,'Calcs Men Intervention'!BB116^2,'Calcs Men Intervention'!BB116^3,1),Employment!$BG$11:$BQ$11)))</f>
        <v>0.60279463890047424</v>
      </c>
      <c r="AA43" s="67">
        <f>EXP(SUMPRODUCT(CHOOSE({1,2,3,4,5,6,7,8,9,10,11},'Calcs Men Intervention'!Z84,'Calcs Men Intervention'!Z84^2,'Calcs Men Intervention'!Z84^3,0,0,0,0,'Calcs Men Intervention'!BC116,'Calcs Men Intervention'!BC116^2,'Calcs Men Intervention'!BC116^3,1),Employment!$BG$11:$BQ$11))/(1+EXP(SUMPRODUCT(CHOOSE({1,2,3,4,5,6,7,8,9,10,11},'Calcs Men Intervention'!Z84,'Calcs Men Intervention'!Z84^2,'Calcs Men Intervention'!Z84^3,0,0,0,0,'Calcs Men Intervention'!BC116,'Calcs Men Intervention'!BC116^2,'Calcs Men Intervention'!BC116^3,1),Employment!$BG$11:$BQ$11)))</f>
        <v>0.55458576009260097</v>
      </c>
      <c r="AB43" s="67">
        <f>EXP(SUMPRODUCT(CHOOSE({1,2,3,4,5,6,7,8,9,10,11},'Calcs Men Intervention'!AA84,'Calcs Men Intervention'!AA84^2,'Calcs Men Intervention'!AA84^3,0,0,0,0,'Calcs Men Intervention'!BD116,'Calcs Men Intervention'!BD116^2,'Calcs Men Intervention'!BD116^3,1),Employment!$BG$11:$BQ$11))/(1+EXP(SUMPRODUCT(CHOOSE({1,2,3,4,5,6,7,8,9,10,11},'Calcs Men Intervention'!AA84,'Calcs Men Intervention'!AA84^2,'Calcs Men Intervention'!AA84^3,0,0,0,0,'Calcs Men Intervention'!BD116,'Calcs Men Intervention'!BD116^2,'Calcs Men Intervention'!BD116^3,1),Employment!$BG$11:$BQ$11)))</f>
        <v>0.50419679921293314</v>
      </c>
      <c r="AE43" s="1">
        <v>8</v>
      </c>
      <c r="AF43" s="185">
        <f>(Employment!C43*'Calcs Men Intervention'!C50-C12*'Calcs Men No Intervention'!C50)*ec_ben_emp_ESA</f>
        <v>0</v>
      </c>
      <c r="AG43" s="185">
        <f>(Employment!D43*'Calcs Men Intervention'!D50-D12*'Calcs Men No Intervention'!D50)*ec_ben_emp_ESA</f>
        <v>0</v>
      </c>
      <c r="AH43" s="185">
        <f>(Employment!E43*'Calcs Men Intervention'!E50-E12*'Calcs Men No Intervention'!E50)*ec_ben_emp_ESA</f>
        <v>0</v>
      </c>
      <c r="AI43" s="185">
        <f>(Employment!F43*'Calcs Men Intervention'!F50-F12*'Calcs Men No Intervention'!F50)*ec_ben_emp_ESA</f>
        <v>0</v>
      </c>
      <c r="AJ43" s="185">
        <f>(Employment!G43*'Calcs Men Intervention'!G50-G12*'Calcs Men No Intervention'!G50)*ec_ben_emp_ESA</f>
        <v>0</v>
      </c>
      <c r="AK43" s="185">
        <f>(Employment!H43*'Calcs Men Intervention'!H50-H12*'Calcs Men No Intervention'!H50)*ec_ben_emp_ESA</f>
        <v>0</v>
      </c>
      <c r="AL43" s="185">
        <f>(Employment!I43*'Calcs Men Intervention'!I50-I12*'Calcs Men No Intervention'!I50)*ec_ben_emp_ESA</f>
        <v>0</v>
      </c>
      <c r="AM43" s="185">
        <f>(Employment!J43*'Calcs Men Intervention'!J50-J12*'Calcs Men No Intervention'!J50)*ec_ben_emp_ESA</f>
        <v>0</v>
      </c>
      <c r="AN43" s="185">
        <f>(Employment!K43*'Calcs Men Intervention'!K50-K12*'Calcs Men No Intervention'!K50)*ec_ben_emp_ESA</f>
        <v>0</v>
      </c>
      <c r="AO43" s="185">
        <f>(Employment!L43*'Calcs Men Intervention'!L50-L12*'Calcs Men No Intervention'!L50)*ec_ben_emp_ESA</f>
        <v>0</v>
      </c>
      <c r="AP43" s="185">
        <f>(Employment!M43*'Calcs Men Intervention'!M50-M12*'Calcs Men No Intervention'!M50)*ec_ben_emp_ESA</f>
        <v>0</v>
      </c>
      <c r="AQ43" s="185">
        <f>(Employment!N43*'Calcs Men Intervention'!N50-N12*'Calcs Men No Intervention'!N50)*ec_ben_emp_ESA</f>
        <v>0</v>
      </c>
      <c r="AR43" s="185">
        <f>(Employment!O43*'Calcs Men Intervention'!O50-O12*'Calcs Men No Intervention'!O50)*ec_ben_emp_ESA</f>
        <v>0</v>
      </c>
      <c r="AS43" s="185">
        <f>(Employment!P43*'Calcs Men Intervention'!P50-P12*'Calcs Men No Intervention'!P50)*ec_ben_emp_ESA</f>
        <v>0</v>
      </c>
      <c r="AT43" s="185">
        <f>(Employment!Q43*'Calcs Men Intervention'!Q50-Q12*'Calcs Men No Intervention'!Q50)*ec_ben_emp_ESA</f>
        <v>0</v>
      </c>
      <c r="AU43" s="185">
        <f>(Employment!R43*'Calcs Men Intervention'!R50-R12*'Calcs Men No Intervention'!R50)*ec_ben_emp_ESA</f>
        <v>0</v>
      </c>
      <c r="AV43" s="185">
        <f>(Employment!S43*'Calcs Men Intervention'!S50-S12*'Calcs Men No Intervention'!S50)*ec_ben_emp_ESA</f>
        <v>0</v>
      </c>
      <c r="AW43" s="185">
        <f>(Employment!T43*'Calcs Men Intervention'!T50-T12*'Calcs Men No Intervention'!T50)*ec_ben_emp_ESA</f>
        <v>0</v>
      </c>
      <c r="AX43" s="185">
        <f>(Employment!U43*'Calcs Men Intervention'!U50-U12*'Calcs Men No Intervention'!U50)*ec_ben_emp_ESA</f>
        <v>0</v>
      </c>
      <c r="AY43" s="185">
        <f>(Employment!V43*'Calcs Men Intervention'!V50-V12*'Calcs Men No Intervention'!V50)*ec_ben_emp_ESA</f>
        <v>0</v>
      </c>
      <c r="AZ43" s="185">
        <f>(Employment!W43*'Calcs Men Intervention'!W50-W12*'Calcs Men No Intervention'!W50)*ec_ben_emp_ESA</f>
        <v>0</v>
      </c>
      <c r="BA43" s="185">
        <f>(Employment!X43*'Calcs Men Intervention'!X50-X12*'Calcs Men No Intervention'!X50)*ec_ben_emp_ESA</f>
        <v>0</v>
      </c>
      <c r="BB43" s="185">
        <f>(Employment!Y43*'Calcs Men Intervention'!Y50-Y12*'Calcs Men No Intervention'!Y50)*ec_ben_emp_ESA</f>
        <v>0</v>
      </c>
      <c r="BC43" s="185">
        <f>(Employment!Z43*'Calcs Men Intervention'!Z50-Z12*'Calcs Men No Intervention'!Z50)*ec_ben_emp_ESA</f>
        <v>0</v>
      </c>
      <c r="BD43" s="185">
        <f>(Employment!AA43*'Calcs Men Intervention'!AA50-AA12*'Calcs Men No Intervention'!AA50)*ec_ben_emp_ESA</f>
        <v>0</v>
      </c>
      <c r="BE43" s="185">
        <f>(Employment!AB43*'Calcs Men Intervention'!AB50-AB12*'Calcs Men No Intervention'!AB50)*ec_ben_emp_ESA</f>
        <v>0</v>
      </c>
      <c r="BT43" s="26">
        <f t="shared" si="0"/>
        <v>71</v>
      </c>
      <c r="BU43" s="278">
        <v>35</v>
      </c>
      <c r="BV43" s="278">
        <f>EXP(SUMPRODUCT(CHOOSE({1,2,3,4,5,6,7,8,9,10,11},$BT43,$BT43^2,BT43^3,0,0,0,0,$BU43,$BU43^2,$BU43^3,1),Employment!$BG$11:$BQ$11))/(1+EXP(SUMPRODUCT(CHOOSE({1,2,3,4,5,6,7,8,9,10,11},$BT43,$BT43^2,BT43^3,0,0,0,0,$BU43,$BU43^2,$BU43^3,1),Employment!$BG$11:$BQ$11)))</f>
        <v>0.14290883381918648</v>
      </c>
      <c r="BW43" s="278">
        <f>EXP(SUMPRODUCT(CHOOSE({1,2,3,4,5,6,7,8,9,10,11},$BT43,$BT43^2,BT43^3,1,$BT43,$BT43^2,BT43^3,$BU43,$BU43^2,$BU43^3,1),Employment!$BG$11:$BQ$11))/(1+EXP(SUMPRODUCT(CHOOSE({1,2,3,4,5,6,7,8,9,10,11},$BT43,$BT43^2,BT43^3,1,$BT43,$BT43^2,BT43^3,$BU43,$BU43^2,$BU43^3,1),Employment!$BG$11:$BQ$11)))</f>
        <v>0.10304041827107058</v>
      </c>
    </row>
    <row r="44" spans="2:75" x14ac:dyDescent="0.3">
      <c r="B44" s="1">
        <v>9</v>
      </c>
      <c r="C44" s="67"/>
      <c r="D44" s="67"/>
      <c r="E44" s="67"/>
      <c r="F44" s="67"/>
      <c r="G44" s="67"/>
      <c r="H44" s="67"/>
      <c r="I44" s="67"/>
      <c r="J44" s="67"/>
      <c r="K44" s="67"/>
      <c r="L44" s="67">
        <f>EXP(SUMPRODUCT(CHOOSE({1,2,3,4,5,6,7,8,9,10,11},'Calcs Men Intervention'!K85,'Calcs Men Intervention'!K85^2,'Calcs Men Intervention'!K85^3,0,0,0,0,'Calcs Men Intervention'!AN117,'Calcs Men Intervention'!AN117^2,'Calcs Men Intervention'!AN117^3,1),Employment!$BG$11:$BQ$11))/(1+EXP(SUMPRODUCT(CHOOSE({1,2,3,4,5,6,7,8,9,10,11},'Calcs Men Intervention'!K85,'Calcs Men Intervention'!K85^2,'Calcs Men Intervention'!K85^3,0,0,0,0,'Calcs Men Intervention'!AN117,'Calcs Men Intervention'!AN117^2,'Calcs Men Intervention'!AN117^3,1),Employment!$BG$11:$BQ$11)))</f>
        <v>0.93175545851764097</v>
      </c>
      <c r="M44" s="67">
        <f>EXP(SUMPRODUCT(CHOOSE({1,2,3,4,5,6,7,8,9,10,11},'Calcs Men Intervention'!L85,'Calcs Men Intervention'!L85^2,'Calcs Men Intervention'!L85^3,0,0,0,0,'Calcs Men Intervention'!AO117,'Calcs Men Intervention'!AO117^2,'Calcs Men Intervention'!AO117^3,1),Employment!$BG$11:$BQ$11))/(1+EXP(SUMPRODUCT(CHOOSE({1,2,3,4,5,6,7,8,9,10,11},'Calcs Men Intervention'!L85,'Calcs Men Intervention'!L85^2,'Calcs Men Intervention'!L85^3,0,0,0,0,'Calcs Men Intervention'!AO117,'Calcs Men Intervention'!AO117^2,'Calcs Men Intervention'!AO117^3,1),Employment!$BG$11:$BQ$11)))</f>
        <v>0.92703393959447811</v>
      </c>
      <c r="N44" s="67">
        <f>EXP(SUMPRODUCT(CHOOSE({1,2,3,4,5,6,7,8,9,10,11},'Calcs Men Intervention'!M85,'Calcs Men Intervention'!M85^2,'Calcs Men Intervention'!M85^3,0,0,0,0,'Calcs Men Intervention'!AP117,'Calcs Men Intervention'!AP117^2,'Calcs Men Intervention'!AP117^3,1),Employment!$BG$11:$BQ$11))/(1+EXP(SUMPRODUCT(CHOOSE({1,2,3,4,5,6,7,8,9,10,11},'Calcs Men Intervention'!M85,'Calcs Men Intervention'!M85^2,'Calcs Men Intervention'!M85^3,0,0,0,0,'Calcs Men Intervention'!AP117,'Calcs Men Intervention'!AP117^2,'Calcs Men Intervention'!AP117^3,1),Employment!$BG$11:$BQ$11)))</f>
        <v>0.92039096130105369</v>
      </c>
      <c r="O44" s="67">
        <f>EXP(SUMPRODUCT(CHOOSE({1,2,3,4,5,6,7,8,9,10,11},'Calcs Men Intervention'!N85,'Calcs Men Intervention'!N85^2,'Calcs Men Intervention'!N85^3,0,0,0,0,'Calcs Men Intervention'!AQ117,'Calcs Men Intervention'!AQ117^2,'Calcs Men Intervention'!AQ117^3,1),Employment!$BG$11:$BQ$11))/(1+EXP(SUMPRODUCT(CHOOSE({1,2,3,4,5,6,7,8,9,10,11},'Calcs Men Intervention'!N85,'Calcs Men Intervention'!N85^2,'Calcs Men Intervention'!N85^3,0,0,0,0,'Calcs Men Intervention'!AQ117,'Calcs Men Intervention'!AQ117^2,'Calcs Men Intervention'!AQ117^3,1),Employment!$BG$11:$BQ$11)))</f>
        <v>0.9123073682960412</v>
      </c>
      <c r="P44" s="67">
        <f>EXP(SUMPRODUCT(CHOOSE({1,2,3,4,5,6,7,8,9,10,11},'Calcs Men Intervention'!O85,'Calcs Men Intervention'!O85^2,'Calcs Men Intervention'!O85^3,0,0,0,0,'Calcs Men Intervention'!AR117,'Calcs Men Intervention'!AR117^2,'Calcs Men Intervention'!AR117^3,1),Employment!$BG$11:$BQ$11))/(1+EXP(SUMPRODUCT(CHOOSE({1,2,3,4,5,6,7,8,9,10,11},'Calcs Men Intervention'!O85,'Calcs Men Intervention'!O85^2,'Calcs Men Intervention'!O85^3,0,0,0,0,'Calcs Men Intervention'!AR117,'Calcs Men Intervention'!AR117^2,'Calcs Men Intervention'!AR117^3,1),Employment!$BG$11:$BQ$11)))</f>
        <v>0.9026020251816016</v>
      </c>
      <c r="Q44" s="67">
        <f>EXP(SUMPRODUCT(CHOOSE({1,2,3,4,5,6,7,8,9,10,11},'Calcs Men Intervention'!P85,'Calcs Men Intervention'!P85^2,'Calcs Men Intervention'!P85^3,0,0,0,0,'Calcs Men Intervention'!AS117,'Calcs Men Intervention'!AS117^2,'Calcs Men Intervention'!AS117^3,1),Employment!$BG$11:$BQ$11))/(1+EXP(SUMPRODUCT(CHOOSE({1,2,3,4,5,6,7,8,9,10,11},'Calcs Men Intervention'!P85,'Calcs Men Intervention'!P85^2,'Calcs Men Intervention'!P85^3,0,0,0,0,'Calcs Men Intervention'!AS117,'Calcs Men Intervention'!AS117^2,'Calcs Men Intervention'!AS117^3,1),Employment!$BG$11:$BQ$11)))</f>
        <v>0.89100757526991359</v>
      </c>
      <c r="R44" s="67">
        <f>EXP(SUMPRODUCT(CHOOSE({1,2,3,4,5,6,7,8,9,10,11},'Calcs Men Intervention'!Q85,'Calcs Men Intervention'!Q85^2,'Calcs Men Intervention'!Q85^3,0,0,0,0,'Calcs Men Intervention'!AT117,'Calcs Men Intervention'!AT117^2,'Calcs Men Intervention'!AT117^3,1),Employment!$BG$11:$BQ$11))/(1+EXP(SUMPRODUCT(CHOOSE({1,2,3,4,5,6,7,8,9,10,11},'Calcs Men Intervention'!Q85,'Calcs Men Intervention'!Q85^2,'Calcs Men Intervention'!Q85^3,0,0,0,0,'Calcs Men Intervention'!AT117,'Calcs Men Intervention'!AT117^2,'Calcs Men Intervention'!AT117^3,1),Employment!$BG$11:$BQ$11)))</f>
        <v>0.87721591318736503</v>
      </c>
      <c r="S44" s="67">
        <f>EXP(SUMPRODUCT(CHOOSE({1,2,3,4,5,6,7,8,9,10,11},'Calcs Men Intervention'!R85,'Calcs Men Intervention'!R85^2,'Calcs Men Intervention'!R85^3,0,0,0,0,'Calcs Men Intervention'!AU117,'Calcs Men Intervention'!AU117^2,'Calcs Men Intervention'!AU117^3,1),Employment!$BG$11:$BQ$11))/(1+EXP(SUMPRODUCT(CHOOSE({1,2,3,4,5,6,7,8,9,10,11},'Calcs Men Intervention'!R85,'Calcs Men Intervention'!R85^2,'Calcs Men Intervention'!R85^3,0,0,0,0,'Calcs Men Intervention'!AU117,'Calcs Men Intervention'!AU117^2,'Calcs Men Intervention'!AU117^3,1),Employment!$BG$11:$BQ$11)))</f>
        <v>0.8608804286516667</v>
      </c>
      <c r="T44" s="67">
        <f>EXP(SUMPRODUCT(CHOOSE({1,2,3,4,5,6,7,8,9,10,11},'Calcs Men Intervention'!S85,'Calcs Men Intervention'!S85^2,'Calcs Men Intervention'!S85^3,0,0,0,0,'Calcs Men Intervention'!AV117,'Calcs Men Intervention'!AV117^2,'Calcs Men Intervention'!AV117^3,1),Employment!$BG$11:$BQ$11))/(1+EXP(SUMPRODUCT(CHOOSE({1,2,3,4,5,6,7,8,9,10,11},'Calcs Men Intervention'!S85,'Calcs Men Intervention'!S85^2,'Calcs Men Intervention'!S85^3,0,0,0,0,'Calcs Men Intervention'!AV117,'Calcs Men Intervention'!AV117^2,'Calcs Men Intervention'!AV117^3,1),Employment!$BG$11:$BQ$11)))</f>
        <v>0.84162311729088068</v>
      </c>
      <c r="U44" s="67">
        <f>EXP(SUMPRODUCT(CHOOSE({1,2,3,4,5,6,7,8,9,10,11},'Calcs Men Intervention'!T85,'Calcs Men Intervention'!T85^2,'Calcs Men Intervention'!T85^3,0,0,0,0,'Calcs Men Intervention'!AW117,'Calcs Men Intervention'!AW117^2,'Calcs Men Intervention'!AW117^3,1),Employment!$BG$11:$BQ$11))/(1+EXP(SUMPRODUCT(CHOOSE({1,2,3,4,5,6,7,8,9,10,11},'Calcs Men Intervention'!T85,'Calcs Men Intervention'!T85^2,'Calcs Men Intervention'!T85^3,0,0,0,0,'Calcs Men Intervention'!AW117,'Calcs Men Intervention'!AW117^2,'Calcs Men Intervention'!AW117^3,1),Employment!$BG$11:$BQ$11)))</f>
        <v>0.8190488386519269</v>
      </c>
      <c r="V44" s="67">
        <f>EXP(SUMPRODUCT(CHOOSE({1,2,3,4,5,6,7,8,9,10,11},'Calcs Men Intervention'!U85,'Calcs Men Intervention'!U85^2,'Calcs Men Intervention'!U85^3,0,0,0,0,'Calcs Men Intervention'!AX117,'Calcs Men Intervention'!AX117^2,'Calcs Men Intervention'!AX117^3,1),Employment!$BG$11:$BQ$11))/(1+EXP(SUMPRODUCT(CHOOSE({1,2,3,4,5,6,7,8,9,10,11},'Calcs Men Intervention'!U85,'Calcs Men Intervention'!U85^2,'Calcs Men Intervention'!U85^3,0,0,0,0,'Calcs Men Intervention'!AX117,'Calcs Men Intervention'!AX117^2,'Calcs Men Intervention'!AX117^3,1),Employment!$BG$11:$BQ$11)))</f>
        <v>0.7927692140421807</v>
      </c>
      <c r="W44" s="67">
        <f>EXP(SUMPRODUCT(CHOOSE({1,2,3,4,5,6,7,8,9,10,11},'Calcs Men Intervention'!V85,'Calcs Men Intervention'!V85^2,'Calcs Men Intervention'!V85^3,0,0,0,0,'Calcs Men Intervention'!AY117,'Calcs Men Intervention'!AY117^2,'Calcs Men Intervention'!AY117^3,1),Employment!$BG$11:$BQ$11))/(1+EXP(SUMPRODUCT(CHOOSE({1,2,3,4,5,6,7,8,9,10,11},'Calcs Men Intervention'!V85,'Calcs Men Intervention'!V85^2,'Calcs Men Intervention'!V85^3,0,0,0,0,'Calcs Men Intervention'!AY117,'Calcs Men Intervention'!AY117^2,'Calcs Men Intervention'!AY117^3,1),Employment!$BG$11:$BQ$11)))</f>
        <v>0.76243831803302764</v>
      </c>
      <c r="X44" s="67">
        <f>EXP(SUMPRODUCT(CHOOSE({1,2,3,4,5,6,7,8,9,10,11},'Calcs Men Intervention'!W85,'Calcs Men Intervention'!W85^2,'Calcs Men Intervention'!W85^3,0,0,0,0,'Calcs Men Intervention'!AZ117,'Calcs Men Intervention'!AZ117^2,'Calcs Men Intervention'!AZ117^3,1),Employment!$BG$11:$BQ$11))/(1+EXP(SUMPRODUCT(CHOOSE({1,2,3,4,5,6,7,8,9,10,11},'Calcs Men Intervention'!W85,'Calcs Men Intervention'!W85^2,'Calcs Men Intervention'!W85^3,0,0,0,0,'Calcs Men Intervention'!AZ117,'Calcs Men Intervention'!AZ117^2,'Calcs Men Intervention'!AZ117^3,1),Employment!$BG$11:$BQ$11)))</f>
        <v>0.7278009935497709</v>
      </c>
      <c r="Y44" s="67">
        <f>EXP(SUMPRODUCT(CHOOSE({1,2,3,4,5,6,7,8,9,10,11},'Calcs Men Intervention'!X85,'Calcs Men Intervention'!X85^2,'Calcs Men Intervention'!X85^3,0,0,0,0,'Calcs Men Intervention'!BA117,'Calcs Men Intervention'!BA117^2,'Calcs Men Intervention'!BA117^3,1),Employment!$BG$11:$BQ$11))/(1+EXP(SUMPRODUCT(CHOOSE({1,2,3,4,5,6,7,8,9,10,11},'Calcs Men Intervention'!X85,'Calcs Men Intervention'!X85^2,'Calcs Men Intervention'!X85^3,0,0,0,0,'Calcs Men Intervention'!BA117,'Calcs Men Intervention'!BA117^2,'Calcs Men Intervention'!BA117^3,1),Employment!$BG$11:$BQ$11)))</f>
        <v>0.68952499247689736</v>
      </c>
      <c r="Z44" s="67">
        <f>EXP(SUMPRODUCT(CHOOSE({1,2,3,4,5,6,7,8,9,10,11},'Calcs Men Intervention'!Y85,'Calcs Men Intervention'!Y85^2,'Calcs Men Intervention'!Y85^3,0,0,0,0,'Calcs Men Intervention'!BB117,'Calcs Men Intervention'!BB117^2,'Calcs Men Intervention'!BB117^3,1),Employment!$BG$11:$BQ$11))/(1+EXP(SUMPRODUCT(CHOOSE({1,2,3,4,5,6,7,8,9,10,11},'Calcs Men Intervention'!Y85,'Calcs Men Intervention'!Y85^2,'Calcs Men Intervention'!Y85^3,0,0,0,0,'Calcs Men Intervention'!BB117,'Calcs Men Intervention'!BB117^2,'Calcs Men Intervention'!BB117^3,1),Employment!$BG$11:$BQ$11)))</f>
        <v>0.64797268395535412</v>
      </c>
      <c r="AA44" s="67">
        <f>EXP(SUMPRODUCT(CHOOSE({1,2,3,4,5,6,7,8,9,10,11},'Calcs Men Intervention'!Z85,'Calcs Men Intervention'!Z85^2,'Calcs Men Intervention'!Z85^3,0,0,0,0,'Calcs Men Intervention'!BC117,'Calcs Men Intervention'!BC117^2,'Calcs Men Intervention'!BC117^3,1),Employment!$BG$11:$BQ$11))/(1+EXP(SUMPRODUCT(CHOOSE({1,2,3,4,5,6,7,8,9,10,11},'Calcs Men Intervention'!Z85,'Calcs Men Intervention'!Z85^2,'Calcs Men Intervention'!Z85^3,0,0,0,0,'Calcs Men Intervention'!BC117,'Calcs Men Intervention'!BC117^2,'Calcs Men Intervention'!BC117^3,1),Employment!$BG$11:$BQ$11)))</f>
        <v>0.60279463890047424</v>
      </c>
      <c r="AB44" s="67">
        <f>EXP(SUMPRODUCT(CHOOSE({1,2,3,4,5,6,7,8,9,10,11},'Calcs Men Intervention'!AA85,'Calcs Men Intervention'!AA85^2,'Calcs Men Intervention'!AA85^3,0,0,0,0,'Calcs Men Intervention'!BD117,'Calcs Men Intervention'!BD117^2,'Calcs Men Intervention'!BD117^3,1),Employment!$BG$11:$BQ$11))/(1+EXP(SUMPRODUCT(CHOOSE({1,2,3,4,5,6,7,8,9,10,11},'Calcs Men Intervention'!AA85,'Calcs Men Intervention'!AA85^2,'Calcs Men Intervention'!AA85^3,0,0,0,0,'Calcs Men Intervention'!BD117,'Calcs Men Intervention'!BD117^2,'Calcs Men Intervention'!BD117^3,1),Employment!$BG$11:$BQ$11)))</f>
        <v>0.55458576009260097</v>
      </c>
      <c r="AE44" s="1">
        <v>9</v>
      </c>
      <c r="AF44" s="185">
        <f>(Employment!C44*'Calcs Men Intervention'!C51-C13*'Calcs Men No Intervention'!C51)*ec_ben_emp_ESA</f>
        <v>0</v>
      </c>
      <c r="AG44" s="185">
        <f>(Employment!D44*'Calcs Men Intervention'!D51-D13*'Calcs Men No Intervention'!D51)*ec_ben_emp_ESA</f>
        <v>0</v>
      </c>
      <c r="AH44" s="185">
        <f>(Employment!E44*'Calcs Men Intervention'!E51-E13*'Calcs Men No Intervention'!E51)*ec_ben_emp_ESA</f>
        <v>0</v>
      </c>
      <c r="AI44" s="185">
        <f>(Employment!F44*'Calcs Men Intervention'!F51-F13*'Calcs Men No Intervention'!F51)*ec_ben_emp_ESA</f>
        <v>0</v>
      </c>
      <c r="AJ44" s="185">
        <f>(Employment!G44*'Calcs Men Intervention'!G51-G13*'Calcs Men No Intervention'!G51)*ec_ben_emp_ESA</f>
        <v>0</v>
      </c>
      <c r="AK44" s="185">
        <f>(Employment!H44*'Calcs Men Intervention'!H51-H13*'Calcs Men No Intervention'!H51)*ec_ben_emp_ESA</f>
        <v>0</v>
      </c>
      <c r="AL44" s="185">
        <f>(Employment!I44*'Calcs Men Intervention'!I51-I13*'Calcs Men No Intervention'!I51)*ec_ben_emp_ESA</f>
        <v>0</v>
      </c>
      <c r="AM44" s="185">
        <f>(Employment!J44*'Calcs Men Intervention'!J51-J13*'Calcs Men No Intervention'!J51)*ec_ben_emp_ESA</f>
        <v>0</v>
      </c>
      <c r="AN44" s="185">
        <f>(Employment!K44*'Calcs Men Intervention'!K51-K13*'Calcs Men No Intervention'!K51)*ec_ben_emp_ESA</f>
        <v>0</v>
      </c>
      <c r="AO44" s="185">
        <f>(Employment!L44*'Calcs Men Intervention'!L51-L13*'Calcs Men No Intervention'!L51)*ec_ben_emp_ESA</f>
        <v>0</v>
      </c>
      <c r="AP44" s="185">
        <f>(Employment!M44*'Calcs Men Intervention'!M51-M13*'Calcs Men No Intervention'!M51)*ec_ben_emp_ESA</f>
        <v>0</v>
      </c>
      <c r="AQ44" s="185">
        <f>(Employment!N44*'Calcs Men Intervention'!N51-N13*'Calcs Men No Intervention'!N51)*ec_ben_emp_ESA</f>
        <v>0</v>
      </c>
      <c r="AR44" s="185">
        <f>(Employment!O44*'Calcs Men Intervention'!O51-O13*'Calcs Men No Intervention'!O51)*ec_ben_emp_ESA</f>
        <v>0</v>
      </c>
      <c r="AS44" s="185">
        <f>(Employment!P44*'Calcs Men Intervention'!P51-P13*'Calcs Men No Intervention'!P51)*ec_ben_emp_ESA</f>
        <v>0</v>
      </c>
      <c r="AT44" s="185">
        <f>(Employment!Q44*'Calcs Men Intervention'!Q51-Q13*'Calcs Men No Intervention'!Q51)*ec_ben_emp_ESA</f>
        <v>0</v>
      </c>
      <c r="AU44" s="185">
        <f>(Employment!R44*'Calcs Men Intervention'!R51-R13*'Calcs Men No Intervention'!R51)*ec_ben_emp_ESA</f>
        <v>0</v>
      </c>
      <c r="AV44" s="185">
        <f>(Employment!S44*'Calcs Men Intervention'!S51-S13*'Calcs Men No Intervention'!S51)*ec_ben_emp_ESA</f>
        <v>0</v>
      </c>
      <c r="AW44" s="185">
        <f>(Employment!T44*'Calcs Men Intervention'!T51-T13*'Calcs Men No Intervention'!T51)*ec_ben_emp_ESA</f>
        <v>0</v>
      </c>
      <c r="AX44" s="185">
        <f>(Employment!U44*'Calcs Men Intervention'!U51-U13*'Calcs Men No Intervention'!U51)*ec_ben_emp_ESA</f>
        <v>0</v>
      </c>
      <c r="AY44" s="185">
        <f>(Employment!V44*'Calcs Men Intervention'!V51-V13*'Calcs Men No Intervention'!V51)*ec_ben_emp_ESA</f>
        <v>0</v>
      </c>
      <c r="AZ44" s="185">
        <f>(Employment!W44*'Calcs Men Intervention'!W51-W13*'Calcs Men No Intervention'!W51)*ec_ben_emp_ESA</f>
        <v>0</v>
      </c>
      <c r="BA44" s="185">
        <f>(Employment!X44*'Calcs Men Intervention'!X51-X13*'Calcs Men No Intervention'!X51)*ec_ben_emp_ESA</f>
        <v>0</v>
      </c>
      <c r="BB44" s="185">
        <f>(Employment!Y44*'Calcs Men Intervention'!Y51-Y13*'Calcs Men No Intervention'!Y51)*ec_ben_emp_ESA</f>
        <v>0</v>
      </c>
      <c r="BC44" s="185">
        <f>(Employment!Z44*'Calcs Men Intervention'!Z51-Z13*'Calcs Men No Intervention'!Z51)*ec_ben_emp_ESA</f>
        <v>0</v>
      </c>
      <c r="BD44" s="185">
        <f>(Employment!AA44*'Calcs Men Intervention'!AA51-AA13*'Calcs Men No Intervention'!AA51)*ec_ben_emp_ESA</f>
        <v>0</v>
      </c>
      <c r="BE44" s="185">
        <f>(Employment!AB44*'Calcs Men Intervention'!AB51-AB13*'Calcs Men No Intervention'!AB51)*ec_ben_emp_ESA</f>
        <v>0</v>
      </c>
      <c r="BT44" s="26">
        <f t="shared" si="0"/>
        <v>72</v>
      </c>
      <c r="BU44" s="278">
        <v>35</v>
      </c>
      <c r="BV44" s="278">
        <f>EXP(SUMPRODUCT(CHOOSE({1,2,3,4,5,6,7,8,9,10,11},$BT44,$BT44^2,BT44^3,0,0,0,0,$BU44,$BU44^2,$BU44^3,1),Employment!$BG$11:$BQ$11))/(1+EXP(SUMPRODUCT(CHOOSE({1,2,3,4,5,6,7,8,9,10,11},$BT44,$BT44^2,BT44^3,0,0,0,0,$BU44,$BU44^2,$BU44^3,1),Employment!$BG$11:$BQ$11)))</f>
        <v>0.11809386740467574</v>
      </c>
      <c r="BW44" s="278">
        <f>EXP(SUMPRODUCT(CHOOSE({1,2,3,4,5,6,7,8,9,10,11},$BT44,$BT44^2,BT44^3,1,$BT44,$BT44^2,BT44^3,$BU44,$BU44^2,$BU44^3,1),Employment!$BG$11:$BQ$11))/(1+EXP(SUMPRODUCT(CHOOSE({1,2,3,4,5,6,7,8,9,10,11},$BT44,$BT44^2,BT44^3,1,$BT44,$BT44^2,BT44^3,$BU44,$BU44^2,$BU44^3,1),Employment!$BG$11:$BQ$11)))</f>
        <v>8.2095334289482194E-2</v>
      </c>
    </row>
    <row r="45" spans="2:75" x14ac:dyDescent="0.3">
      <c r="B45" s="1">
        <v>10</v>
      </c>
      <c r="C45" s="67"/>
      <c r="D45" s="67"/>
      <c r="E45" s="67"/>
      <c r="F45" s="67"/>
      <c r="G45" s="67"/>
      <c r="H45" s="67"/>
      <c r="I45" s="67"/>
      <c r="J45" s="67"/>
      <c r="K45" s="67"/>
      <c r="L45" s="67"/>
      <c r="M45" s="67">
        <f>EXP(SUMPRODUCT(CHOOSE({1,2,3,4,5,6,7,8,9,10,11},'Calcs Men Intervention'!L86,'Calcs Men Intervention'!L86^2,'Calcs Men Intervention'!L86^3,0,0,0,0,'Calcs Men Intervention'!AO118,'Calcs Men Intervention'!AO118^2,'Calcs Men Intervention'!AO118^3,1),Employment!$BG$11:$BQ$11))/(1+EXP(SUMPRODUCT(CHOOSE({1,2,3,4,5,6,7,8,9,10,11},'Calcs Men Intervention'!L86,'Calcs Men Intervention'!L86^2,'Calcs Men Intervention'!L86^3,0,0,0,0,'Calcs Men Intervention'!AO118,'Calcs Men Intervention'!AO118^2,'Calcs Men Intervention'!AO118^3,1),Employment!$BG$11:$BQ$11)))</f>
        <v>0.93175545851764097</v>
      </c>
      <c r="N45" s="67">
        <f>EXP(SUMPRODUCT(CHOOSE({1,2,3,4,5,6,7,8,9,10,11},'Calcs Men Intervention'!M86,'Calcs Men Intervention'!M86^2,'Calcs Men Intervention'!M86^3,0,0,0,0,'Calcs Men Intervention'!AP118,'Calcs Men Intervention'!AP118^2,'Calcs Men Intervention'!AP118^3,1),Employment!$BG$11:$BQ$11))/(1+EXP(SUMPRODUCT(CHOOSE({1,2,3,4,5,6,7,8,9,10,11},'Calcs Men Intervention'!M86,'Calcs Men Intervention'!M86^2,'Calcs Men Intervention'!M86^3,0,0,0,0,'Calcs Men Intervention'!AP118,'Calcs Men Intervention'!AP118^2,'Calcs Men Intervention'!AP118^3,1),Employment!$BG$11:$BQ$11)))</f>
        <v>0.92703393959447811</v>
      </c>
      <c r="O45" s="67">
        <f>EXP(SUMPRODUCT(CHOOSE({1,2,3,4,5,6,7,8,9,10,11},'Calcs Men Intervention'!N86,'Calcs Men Intervention'!N86^2,'Calcs Men Intervention'!N86^3,0,0,0,0,'Calcs Men Intervention'!AQ118,'Calcs Men Intervention'!AQ118^2,'Calcs Men Intervention'!AQ118^3,1),Employment!$BG$11:$BQ$11))/(1+EXP(SUMPRODUCT(CHOOSE({1,2,3,4,5,6,7,8,9,10,11},'Calcs Men Intervention'!N86,'Calcs Men Intervention'!N86^2,'Calcs Men Intervention'!N86^3,0,0,0,0,'Calcs Men Intervention'!AQ118,'Calcs Men Intervention'!AQ118^2,'Calcs Men Intervention'!AQ118^3,1),Employment!$BG$11:$BQ$11)))</f>
        <v>0.92039096130105369</v>
      </c>
      <c r="P45" s="67">
        <f>EXP(SUMPRODUCT(CHOOSE({1,2,3,4,5,6,7,8,9,10,11},'Calcs Men Intervention'!O86,'Calcs Men Intervention'!O86^2,'Calcs Men Intervention'!O86^3,0,0,0,0,'Calcs Men Intervention'!AR118,'Calcs Men Intervention'!AR118^2,'Calcs Men Intervention'!AR118^3,1),Employment!$BG$11:$BQ$11))/(1+EXP(SUMPRODUCT(CHOOSE({1,2,3,4,5,6,7,8,9,10,11},'Calcs Men Intervention'!O86,'Calcs Men Intervention'!O86^2,'Calcs Men Intervention'!O86^3,0,0,0,0,'Calcs Men Intervention'!AR118,'Calcs Men Intervention'!AR118^2,'Calcs Men Intervention'!AR118^3,1),Employment!$BG$11:$BQ$11)))</f>
        <v>0.9123073682960412</v>
      </c>
      <c r="Q45" s="67">
        <f>EXP(SUMPRODUCT(CHOOSE({1,2,3,4,5,6,7,8,9,10,11},'Calcs Men Intervention'!P86,'Calcs Men Intervention'!P86^2,'Calcs Men Intervention'!P86^3,0,0,0,0,'Calcs Men Intervention'!AS118,'Calcs Men Intervention'!AS118^2,'Calcs Men Intervention'!AS118^3,1),Employment!$BG$11:$BQ$11))/(1+EXP(SUMPRODUCT(CHOOSE({1,2,3,4,5,6,7,8,9,10,11},'Calcs Men Intervention'!P86,'Calcs Men Intervention'!P86^2,'Calcs Men Intervention'!P86^3,0,0,0,0,'Calcs Men Intervention'!AS118,'Calcs Men Intervention'!AS118^2,'Calcs Men Intervention'!AS118^3,1),Employment!$BG$11:$BQ$11)))</f>
        <v>0.9026020251816016</v>
      </c>
      <c r="R45" s="67">
        <f>EXP(SUMPRODUCT(CHOOSE({1,2,3,4,5,6,7,8,9,10,11},'Calcs Men Intervention'!Q86,'Calcs Men Intervention'!Q86^2,'Calcs Men Intervention'!Q86^3,0,0,0,0,'Calcs Men Intervention'!AT118,'Calcs Men Intervention'!AT118^2,'Calcs Men Intervention'!AT118^3,1),Employment!$BG$11:$BQ$11))/(1+EXP(SUMPRODUCT(CHOOSE({1,2,3,4,5,6,7,8,9,10,11},'Calcs Men Intervention'!Q86,'Calcs Men Intervention'!Q86^2,'Calcs Men Intervention'!Q86^3,0,0,0,0,'Calcs Men Intervention'!AT118,'Calcs Men Intervention'!AT118^2,'Calcs Men Intervention'!AT118^3,1),Employment!$BG$11:$BQ$11)))</f>
        <v>0.89100757526991359</v>
      </c>
      <c r="S45" s="67">
        <f>EXP(SUMPRODUCT(CHOOSE({1,2,3,4,5,6,7,8,9,10,11},'Calcs Men Intervention'!R86,'Calcs Men Intervention'!R86^2,'Calcs Men Intervention'!R86^3,0,0,0,0,'Calcs Men Intervention'!AU118,'Calcs Men Intervention'!AU118^2,'Calcs Men Intervention'!AU118^3,1),Employment!$BG$11:$BQ$11))/(1+EXP(SUMPRODUCT(CHOOSE({1,2,3,4,5,6,7,8,9,10,11},'Calcs Men Intervention'!R86,'Calcs Men Intervention'!R86^2,'Calcs Men Intervention'!R86^3,0,0,0,0,'Calcs Men Intervention'!AU118,'Calcs Men Intervention'!AU118^2,'Calcs Men Intervention'!AU118^3,1),Employment!$BG$11:$BQ$11)))</f>
        <v>0.87721591318736503</v>
      </c>
      <c r="T45" s="67">
        <f>EXP(SUMPRODUCT(CHOOSE({1,2,3,4,5,6,7,8,9,10,11},'Calcs Men Intervention'!S86,'Calcs Men Intervention'!S86^2,'Calcs Men Intervention'!S86^3,0,0,0,0,'Calcs Men Intervention'!AV118,'Calcs Men Intervention'!AV118^2,'Calcs Men Intervention'!AV118^3,1),Employment!$BG$11:$BQ$11))/(1+EXP(SUMPRODUCT(CHOOSE({1,2,3,4,5,6,7,8,9,10,11},'Calcs Men Intervention'!S86,'Calcs Men Intervention'!S86^2,'Calcs Men Intervention'!S86^3,0,0,0,0,'Calcs Men Intervention'!AV118,'Calcs Men Intervention'!AV118^2,'Calcs Men Intervention'!AV118^3,1),Employment!$BG$11:$BQ$11)))</f>
        <v>0.8608804286516667</v>
      </c>
      <c r="U45" s="67">
        <f>EXP(SUMPRODUCT(CHOOSE({1,2,3,4,5,6,7,8,9,10,11},'Calcs Men Intervention'!T86,'Calcs Men Intervention'!T86^2,'Calcs Men Intervention'!T86^3,0,0,0,0,'Calcs Men Intervention'!AW118,'Calcs Men Intervention'!AW118^2,'Calcs Men Intervention'!AW118^3,1),Employment!$BG$11:$BQ$11))/(1+EXP(SUMPRODUCT(CHOOSE({1,2,3,4,5,6,7,8,9,10,11},'Calcs Men Intervention'!T86,'Calcs Men Intervention'!T86^2,'Calcs Men Intervention'!T86^3,0,0,0,0,'Calcs Men Intervention'!AW118,'Calcs Men Intervention'!AW118^2,'Calcs Men Intervention'!AW118^3,1),Employment!$BG$11:$BQ$11)))</f>
        <v>0.84162311729088068</v>
      </c>
      <c r="V45" s="67">
        <f>EXP(SUMPRODUCT(CHOOSE({1,2,3,4,5,6,7,8,9,10,11},'Calcs Men Intervention'!U86,'Calcs Men Intervention'!U86^2,'Calcs Men Intervention'!U86^3,0,0,0,0,'Calcs Men Intervention'!AX118,'Calcs Men Intervention'!AX118^2,'Calcs Men Intervention'!AX118^3,1),Employment!$BG$11:$BQ$11))/(1+EXP(SUMPRODUCT(CHOOSE({1,2,3,4,5,6,7,8,9,10,11},'Calcs Men Intervention'!U86,'Calcs Men Intervention'!U86^2,'Calcs Men Intervention'!U86^3,0,0,0,0,'Calcs Men Intervention'!AX118,'Calcs Men Intervention'!AX118^2,'Calcs Men Intervention'!AX118^3,1),Employment!$BG$11:$BQ$11)))</f>
        <v>0.8190488386519269</v>
      </c>
      <c r="W45" s="67">
        <f>EXP(SUMPRODUCT(CHOOSE({1,2,3,4,5,6,7,8,9,10,11},'Calcs Men Intervention'!V86,'Calcs Men Intervention'!V86^2,'Calcs Men Intervention'!V86^3,0,0,0,0,'Calcs Men Intervention'!AY118,'Calcs Men Intervention'!AY118^2,'Calcs Men Intervention'!AY118^3,1),Employment!$BG$11:$BQ$11))/(1+EXP(SUMPRODUCT(CHOOSE({1,2,3,4,5,6,7,8,9,10,11},'Calcs Men Intervention'!V86,'Calcs Men Intervention'!V86^2,'Calcs Men Intervention'!V86^3,0,0,0,0,'Calcs Men Intervention'!AY118,'Calcs Men Intervention'!AY118^2,'Calcs Men Intervention'!AY118^3,1),Employment!$BG$11:$BQ$11)))</f>
        <v>0.7927692140421807</v>
      </c>
      <c r="X45" s="67">
        <f>EXP(SUMPRODUCT(CHOOSE({1,2,3,4,5,6,7,8,9,10,11},'Calcs Men Intervention'!W86,'Calcs Men Intervention'!W86^2,'Calcs Men Intervention'!W86^3,0,0,0,0,'Calcs Men Intervention'!AZ118,'Calcs Men Intervention'!AZ118^2,'Calcs Men Intervention'!AZ118^3,1),Employment!$BG$11:$BQ$11))/(1+EXP(SUMPRODUCT(CHOOSE({1,2,3,4,5,6,7,8,9,10,11},'Calcs Men Intervention'!W86,'Calcs Men Intervention'!W86^2,'Calcs Men Intervention'!W86^3,0,0,0,0,'Calcs Men Intervention'!AZ118,'Calcs Men Intervention'!AZ118^2,'Calcs Men Intervention'!AZ118^3,1),Employment!$BG$11:$BQ$11)))</f>
        <v>0.76243831803302764</v>
      </c>
      <c r="Y45" s="67">
        <f>EXP(SUMPRODUCT(CHOOSE({1,2,3,4,5,6,7,8,9,10,11},'Calcs Men Intervention'!X86,'Calcs Men Intervention'!X86^2,'Calcs Men Intervention'!X86^3,0,0,0,0,'Calcs Men Intervention'!BA118,'Calcs Men Intervention'!BA118^2,'Calcs Men Intervention'!BA118^3,1),Employment!$BG$11:$BQ$11))/(1+EXP(SUMPRODUCT(CHOOSE({1,2,3,4,5,6,7,8,9,10,11},'Calcs Men Intervention'!X86,'Calcs Men Intervention'!X86^2,'Calcs Men Intervention'!X86^3,0,0,0,0,'Calcs Men Intervention'!BA118,'Calcs Men Intervention'!BA118^2,'Calcs Men Intervention'!BA118^3,1),Employment!$BG$11:$BQ$11)))</f>
        <v>0.7278009935497709</v>
      </c>
      <c r="Z45" s="67">
        <f>EXP(SUMPRODUCT(CHOOSE({1,2,3,4,5,6,7,8,9,10,11},'Calcs Men Intervention'!Y86,'Calcs Men Intervention'!Y86^2,'Calcs Men Intervention'!Y86^3,0,0,0,0,'Calcs Men Intervention'!BB118,'Calcs Men Intervention'!BB118^2,'Calcs Men Intervention'!BB118^3,1),Employment!$BG$11:$BQ$11))/(1+EXP(SUMPRODUCT(CHOOSE({1,2,3,4,5,6,7,8,9,10,11},'Calcs Men Intervention'!Y86,'Calcs Men Intervention'!Y86^2,'Calcs Men Intervention'!Y86^3,0,0,0,0,'Calcs Men Intervention'!BB118,'Calcs Men Intervention'!BB118^2,'Calcs Men Intervention'!BB118^3,1),Employment!$BG$11:$BQ$11)))</f>
        <v>0.68952499247689736</v>
      </c>
      <c r="AA45" s="67">
        <f>EXP(SUMPRODUCT(CHOOSE({1,2,3,4,5,6,7,8,9,10,11},'Calcs Men Intervention'!Z86,'Calcs Men Intervention'!Z86^2,'Calcs Men Intervention'!Z86^3,0,0,0,0,'Calcs Men Intervention'!BC118,'Calcs Men Intervention'!BC118^2,'Calcs Men Intervention'!BC118^3,1),Employment!$BG$11:$BQ$11))/(1+EXP(SUMPRODUCT(CHOOSE({1,2,3,4,5,6,7,8,9,10,11},'Calcs Men Intervention'!Z86,'Calcs Men Intervention'!Z86^2,'Calcs Men Intervention'!Z86^3,0,0,0,0,'Calcs Men Intervention'!BC118,'Calcs Men Intervention'!BC118^2,'Calcs Men Intervention'!BC118^3,1),Employment!$BG$11:$BQ$11)))</f>
        <v>0.64797268395535412</v>
      </c>
      <c r="AB45" s="67">
        <f>EXP(SUMPRODUCT(CHOOSE({1,2,3,4,5,6,7,8,9,10,11},'Calcs Men Intervention'!AA86,'Calcs Men Intervention'!AA86^2,'Calcs Men Intervention'!AA86^3,0,0,0,0,'Calcs Men Intervention'!BD118,'Calcs Men Intervention'!BD118^2,'Calcs Men Intervention'!BD118^3,1),Employment!$BG$11:$BQ$11))/(1+EXP(SUMPRODUCT(CHOOSE({1,2,3,4,5,6,7,8,9,10,11},'Calcs Men Intervention'!AA86,'Calcs Men Intervention'!AA86^2,'Calcs Men Intervention'!AA86^3,0,0,0,0,'Calcs Men Intervention'!BD118,'Calcs Men Intervention'!BD118^2,'Calcs Men Intervention'!BD118^3,1),Employment!$BG$11:$BQ$11)))</f>
        <v>0.60279463890047424</v>
      </c>
      <c r="AE45" s="1">
        <v>10</v>
      </c>
      <c r="AF45" s="185">
        <f>(Employment!C45*'Calcs Men Intervention'!C52-C14*'Calcs Men No Intervention'!C52)*ec_ben_emp_ESA</f>
        <v>0</v>
      </c>
      <c r="AG45" s="185">
        <f>(Employment!D45*'Calcs Men Intervention'!D52-D14*'Calcs Men No Intervention'!D52)*ec_ben_emp_ESA</f>
        <v>0</v>
      </c>
      <c r="AH45" s="185">
        <f>(Employment!E45*'Calcs Men Intervention'!E52-E14*'Calcs Men No Intervention'!E52)*ec_ben_emp_ESA</f>
        <v>0</v>
      </c>
      <c r="AI45" s="185">
        <f>(Employment!F45*'Calcs Men Intervention'!F52-F14*'Calcs Men No Intervention'!F52)*ec_ben_emp_ESA</f>
        <v>0</v>
      </c>
      <c r="AJ45" s="185">
        <f>(Employment!G45*'Calcs Men Intervention'!G52-G14*'Calcs Men No Intervention'!G52)*ec_ben_emp_ESA</f>
        <v>0</v>
      </c>
      <c r="AK45" s="185">
        <f>(Employment!H45*'Calcs Men Intervention'!H52-H14*'Calcs Men No Intervention'!H52)*ec_ben_emp_ESA</f>
        <v>0</v>
      </c>
      <c r="AL45" s="185">
        <f>(Employment!I45*'Calcs Men Intervention'!I52-I14*'Calcs Men No Intervention'!I52)*ec_ben_emp_ESA</f>
        <v>0</v>
      </c>
      <c r="AM45" s="185">
        <f>(Employment!J45*'Calcs Men Intervention'!J52-J14*'Calcs Men No Intervention'!J52)*ec_ben_emp_ESA</f>
        <v>0</v>
      </c>
      <c r="AN45" s="185">
        <f>(Employment!K45*'Calcs Men Intervention'!K52-K14*'Calcs Men No Intervention'!K52)*ec_ben_emp_ESA</f>
        <v>0</v>
      </c>
      <c r="AO45" s="185">
        <f>(Employment!L45*'Calcs Men Intervention'!L52-L14*'Calcs Men No Intervention'!L52)*ec_ben_emp_ESA</f>
        <v>0</v>
      </c>
      <c r="AP45" s="185">
        <f>(Employment!M45*'Calcs Men Intervention'!M52-M14*'Calcs Men No Intervention'!M52)*ec_ben_emp_ESA</f>
        <v>0</v>
      </c>
      <c r="AQ45" s="185">
        <f>(Employment!N45*'Calcs Men Intervention'!N52-N14*'Calcs Men No Intervention'!N52)*ec_ben_emp_ESA</f>
        <v>0</v>
      </c>
      <c r="AR45" s="185">
        <f>(Employment!O45*'Calcs Men Intervention'!O52-O14*'Calcs Men No Intervention'!O52)*ec_ben_emp_ESA</f>
        <v>0</v>
      </c>
      <c r="AS45" s="185">
        <f>(Employment!P45*'Calcs Men Intervention'!P52-P14*'Calcs Men No Intervention'!P52)*ec_ben_emp_ESA</f>
        <v>0</v>
      </c>
      <c r="AT45" s="185">
        <f>(Employment!Q45*'Calcs Men Intervention'!Q52-Q14*'Calcs Men No Intervention'!Q52)*ec_ben_emp_ESA</f>
        <v>0</v>
      </c>
      <c r="AU45" s="185">
        <f>(Employment!R45*'Calcs Men Intervention'!R52-R14*'Calcs Men No Intervention'!R52)*ec_ben_emp_ESA</f>
        <v>0</v>
      </c>
      <c r="AV45" s="185">
        <f>(Employment!S45*'Calcs Men Intervention'!S52-S14*'Calcs Men No Intervention'!S52)*ec_ben_emp_ESA</f>
        <v>0</v>
      </c>
      <c r="AW45" s="185">
        <f>(Employment!T45*'Calcs Men Intervention'!T52-T14*'Calcs Men No Intervention'!T52)*ec_ben_emp_ESA</f>
        <v>0</v>
      </c>
      <c r="AX45" s="185">
        <f>(Employment!U45*'Calcs Men Intervention'!U52-U14*'Calcs Men No Intervention'!U52)*ec_ben_emp_ESA</f>
        <v>0</v>
      </c>
      <c r="AY45" s="185">
        <f>(Employment!V45*'Calcs Men Intervention'!V52-V14*'Calcs Men No Intervention'!V52)*ec_ben_emp_ESA</f>
        <v>0</v>
      </c>
      <c r="AZ45" s="185">
        <f>(Employment!W45*'Calcs Men Intervention'!W52-W14*'Calcs Men No Intervention'!W52)*ec_ben_emp_ESA</f>
        <v>0</v>
      </c>
      <c r="BA45" s="185">
        <f>(Employment!X45*'Calcs Men Intervention'!X52-X14*'Calcs Men No Intervention'!X52)*ec_ben_emp_ESA</f>
        <v>0</v>
      </c>
      <c r="BB45" s="185">
        <f>(Employment!Y45*'Calcs Men Intervention'!Y52-Y14*'Calcs Men No Intervention'!Y52)*ec_ben_emp_ESA</f>
        <v>0</v>
      </c>
      <c r="BC45" s="185">
        <f>(Employment!Z45*'Calcs Men Intervention'!Z52-Z14*'Calcs Men No Intervention'!Z52)*ec_ben_emp_ESA</f>
        <v>0</v>
      </c>
      <c r="BD45" s="185">
        <f>(Employment!AA45*'Calcs Men Intervention'!AA52-AA14*'Calcs Men No Intervention'!AA52)*ec_ben_emp_ESA</f>
        <v>0</v>
      </c>
      <c r="BE45" s="185">
        <f>(Employment!AB45*'Calcs Men Intervention'!AB52-AB14*'Calcs Men No Intervention'!AB52)*ec_ben_emp_ESA</f>
        <v>0</v>
      </c>
      <c r="BT45" s="26">
        <f t="shared" si="0"/>
        <v>73</v>
      </c>
      <c r="BU45" s="278">
        <v>35</v>
      </c>
      <c r="BV45" s="278">
        <f>EXP(SUMPRODUCT(CHOOSE({1,2,3,4,5,6,7,8,9,10,11},$BT45,$BT45^2,BT45^3,0,0,0,0,$BU45,$BU45^2,$BU45^3,1),Employment!$BG$11:$BQ$11))/(1+EXP(SUMPRODUCT(CHOOSE({1,2,3,4,5,6,7,8,9,10,11},$BT45,$BT45^2,BT45^3,0,0,0,0,$BU45,$BU45^2,$BU45^3,1),Employment!$BG$11:$BQ$11)))</f>
        <v>9.7035049488376657E-2</v>
      </c>
      <c r="BW45" s="278">
        <f>EXP(SUMPRODUCT(CHOOSE({1,2,3,4,5,6,7,8,9,10,11},$BT45,$BT45^2,BT45^3,1,$BT45,$BT45^2,BT45^3,$BU45,$BU45^2,$BU45^3,1),Employment!$BG$11:$BQ$11))/(1+EXP(SUMPRODUCT(CHOOSE({1,2,3,4,5,6,7,8,9,10,11},$BT45,$BT45^2,BT45^3,1,$BT45,$BT45^2,BT45^3,$BU45,$BU45^2,$BU45^3,1),Employment!$BG$11:$BQ$11)))</f>
        <v>6.4675697744264835E-2</v>
      </c>
    </row>
    <row r="46" spans="2:75" x14ac:dyDescent="0.3">
      <c r="B46" s="1">
        <v>11</v>
      </c>
      <c r="C46" s="67"/>
      <c r="D46" s="67"/>
      <c r="E46" s="67"/>
      <c r="F46" s="67"/>
      <c r="G46" s="67"/>
      <c r="H46" s="67"/>
      <c r="I46" s="67"/>
      <c r="J46" s="67"/>
      <c r="K46" s="67"/>
      <c r="L46" s="67"/>
      <c r="M46" s="67"/>
      <c r="N46" s="67">
        <f>EXP(SUMPRODUCT(CHOOSE({1,2,3,4,5,6,7,8,9,10,11},'Calcs Men Intervention'!M87,'Calcs Men Intervention'!M87^2,'Calcs Men Intervention'!M87^3,0,0,0,0,'Calcs Men Intervention'!AP119,'Calcs Men Intervention'!AP119^2,'Calcs Men Intervention'!AP119^3,1),Employment!$BG$11:$BQ$11))/(1+EXP(SUMPRODUCT(CHOOSE({1,2,3,4,5,6,7,8,9,10,11},'Calcs Men Intervention'!M87,'Calcs Men Intervention'!M87^2,'Calcs Men Intervention'!M87^3,0,0,0,0,'Calcs Men Intervention'!AP119,'Calcs Men Intervention'!AP119^2,'Calcs Men Intervention'!AP119^3,1),Employment!$BG$11:$BQ$11)))</f>
        <v>0.93175545851764097</v>
      </c>
      <c r="O46" s="67">
        <f>EXP(SUMPRODUCT(CHOOSE({1,2,3,4,5,6,7,8,9,10,11},'Calcs Men Intervention'!N87,'Calcs Men Intervention'!N87^2,'Calcs Men Intervention'!N87^3,0,0,0,0,'Calcs Men Intervention'!AQ119,'Calcs Men Intervention'!AQ119^2,'Calcs Men Intervention'!AQ119^3,1),Employment!$BG$11:$BQ$11))/(1+EXP(SUMPRODUCT(CHOOSE({1,2,3,4,5,6,7,8,9,10,11},'Calcs Men Intervention'!N87,'Calcs Men Intervention'!N87^2,'Calcs Men Intervention'!N87^3,0,0,0,0,'Calcs Men Intervention'!AQ119,'Calcs Men Intervention'!AQ119^2,'Calcs Men Intervention'!AQ119^3,1),Employment!$BG$11:$BQ$11)))</f>
        <v>0.92703393959447811</v>
      </c>
      <c r="P46" s="67">
        <f>EXP(SUMPRODUCT(CHOOSE({1,2,3,4,5,6,7,8,9,10,11},'Calcs Men Intervention'!O87,'Calcs Men Intervention'!O87^2,'Calcs Men Intervention'!O87^3,0,0,0,0,'Calcs Men Intervention'!AR119,'Calcs Men Intervention'!AR119^2,'Calcs Men Intervention'!AR119^3,1),Employment!$BG$11:$BQ$11))/(1+EXP(SUMPRODUCT(CHOOSE({1,2,3,4,5,6,7,8,9,10,11},'Calcs Men Intervention'!O87,'Calcs Men Intervention'!O87^2,'Calcs Men Intervention'!O87^3,0,0,0,0,'Calcs Men Intervention'!AR119,'Calcs Men Intervention'!AR119^2,'Calcs Men Intervention'!AR119^3,1),Employment!$BG$11:$BQ$11)))</f>
        <v>0.92039096130105369</v>
      </c>
      <c r="Q46" s="67">
        <f>EXP(SUMPRODUCT(CHOOSE({1,2,3,4,5,6,7,8,9,10,11},'Calcs Men Intervention'!P87,'Calcs Men Intervention'!P87^2,'Calcs Men Intervention'!P87^3,0,0,0,0,'Calcs Men Intervention'!AS119,'Calcs Men Intervention'!AS119^2,'Calcs Men Intervention'!AS119^3,1),Employment!$BG$11:$BQ$11))/(1+EXP(SUMPRODUCT(CHOOSE({1,2,3,4,5,6,7,8,9,10,11},'Calcs Men Intervention'!P87,'Calcs Men Intervention'!P87^2,'Calcs Men Intervention'!P87^3,0,0,0,0,'Calcs Men Intervention'!AS119,'Calcs Men Intervention'!AS119^2,'Calcs Men Intervention'!AS119^3,1),Employment!$BG$11:$BQ$11)))</f>
        <v>0.9123073682960412</v>
      </c>
      <c r="R46" s="67">
        <f>EXP(SUMPRODUCT(CHOOSE({1,2,3,4,5,6,7,8,9,10,11},'Calcs Men Intervention'!Q87,'Calcs Men Intervention'!Q87^2,'Calcs Men Intervention'!Q87^3,0,0,0,0,'Calcs Men Intervention'!AT119,'Calcs Men Intervention'!AT119^2,'Calcs Men Intervention'!AT119^3,1),Employment!$BG$11:$BQ$11))/(1+EXP(SUMPRODUCT(CHOOSE({1,2,3,4,5,6,7,8,9,10,11},'Calcs Men Intervention'!Q87,'Calcs Men Intervention'!Q87^2,'Calcs Men Intervention'!Q87^3,0,0,0,0,'Calcs Men Intervention'!AT119,'Calcs Men Intervention'!AT119^2,'Calcs Men Intervention'!AT119^3,1),Employment!$BG$11:$BQ$11)))</f>
        <v>0.9026020251816016</v>
      </c>
      <c r="S46" s="67">
        <f>EXP(SUMPRODUCT(CHOOSE({1,2,3,4,5,6,7,8,9,10,11},'Calcs Men Intervention'!R87,'Calcs Men Intervention'!R87^2,'Calcs Men Intervention'!R87^3,0,0,0,0,'Calcs Men Intervention'!AU119,'Calcs Men Intervention'!AU119^2,'Calcs Men Intervention'!AU119^3,1),Employment!$BG$11:$BQ$11))/(1+EXP(SUMPRODUCT(CHOOSE({1,2,3,4,5,6,7,8,9,10,11},'Calcs Men Intervention'!R87,'Calcs Men Intervention'!R87^2,'Calcs Men Intervention'!R87^3,0,0,0,0,'Calcs Men Intervention'!AU119,'Calcs Men Intervention'!AU119^2,'Calcs Men Intervention'!AU119^3,1),Employment!$BG$11:$BQ$11)))</f>
        <v>0.89100757526991359</v>
      </c>
      <c r="T46" s="67">
        <f>EXP(SUMPRODUCT(CHOOSE({1,2,3,4,5,6,7,8,9,10,11},'Calcs Men Intervention'!S87,'Calcs Men Intervention'!S87^2,'Calcs Men Intervention'!S87^3,0,0,0,0,'Calcs Men Intervention'!AV119,'Calcs Men Intervention'!AV119^2,'Calcs Men Intervention'!AV119^3,1),Employment!$BG$11:$BQ$11))/(1+EXP(SUMPRODUCT(CHOOSE({1,2,3,4,5,6,7,8,9,10,11},'Calcs Men Intervention'!S87,'Calcs Men Intervention'!S87^2,'Calcs Men Intervention'!S87^3,0,0,0,0,'Calcs Men Intervention'!AV119,'Calcs Men Intervention'!AV119^2,'Calcs Men Intervention'!AV119^3,1),Employment!$BG$11:$BQ$11)))</f>
        <v>0.87721591318736503</v>
      </c>
      <c r="U46" s="67">
        <f>EXP(SUMPRODUCT(CHOOSE({1,2,3,4,5,6,7,8,9,10,11},'Calcs Men Intervention'!T87,'Calcs Men Intervention'!T87^2,'Calcs Men Intervention'!T87^3,0,0,0,0,'Calcs Men Intervention'!AW119,'Calcs Men Intervention'!AW119^2,'Calcs Men Intervention'!AW119^3,1),Employment!$BG$11:$BQ$11))/(1+EXP(SUMPRODUCT(CHOOSE({1,2,3,4,5,6,7,8,9,10,11},'Calcs Men Intervention'!T87,'Calcs Men Intervention'!T87^2,'Calcs Men Intervention'!T87^3,0,0,0,0,'Calcs Men Intervention'!AW119,'Calcs Men Intervention'!AW119^2,'Calcs Men Intervention'!AW119^3,1),Employment!$BG$11:$BQ$11)))</f>
        <v>0.8608804286516667</v>
      </c>
      <c r="V46" s="67">
        <f>EXP(SUMPRODUCT(CHOOSE({1,2,3,4,5,6,7,8,9,10,11},'Calcs Men Intervention'!U87,'Calcs Men Intervention'!U87^2,'Calcs Men Intervention'!U87^3,0,0,0,0,'Calcs Men Intervention'!AX119,'Calcs Men Intervention'!AX119^2,'Calcs Men Intervention'!AX119^3,1),Employment!$BG$11:$BQ$11))/(1+EXP(SUMPRODUCT(CHOOSE({1,2,3,4,5,6,7,8,9,10,11},'Calcs Men Intervention'!U87,'Calcs Men Intervention'!U87^2,'Calcs Men Intervention'!U87^3,0,0,0,0,'Calcs Men Intervention'!AX119,'Calcs Men Intervention'!AX119^2,'Calcs Men Intervention'!AX119^3,1),Employment!$BG$11:$BQ$11)))</f>
        <v>0.84162311729088068</v>
      </c>
      <c r="W46" s="67">
        <f>EXP(SUMPRODUCT(CHOOSE({1,2,3,4,5,6,7,8,9,10,11},'Calcs Men Intervention'!V87,'Calcs Men Intervention'!V87^2,'Calcs Men Intervention'!V87^3,0,0,0,0,'Calcs Men Intervention'!AY119,'Calcs Men Intervention'!AY119^2,'Calcs Men Intervention'!AY119^3,1),Employment!$BG$11:$BQ$11))/(1+EXP(SUMPRODUCT(CHOOSE({1,2,3,4,5,6,7,8,9,10,11},'Calcs Men Intervention'!V87,'Calcs Men Intervention'!V87^2,'Calcs Men Intervention'!V87^3,0,0,0,0,'Calcs Men Intervention'!AY119,'Calcs Men Intervention'!AY119^2,'Calcs Men Intervention'!AY119^3,1),Employment!$BG$11:$BQ$11)))</f>
        <v>0.8190488386519269</v>
      </c>
      <c r="X46" s="67">
        <f>EXP(SUMPRODUCT(CHOOSE({1,2,3,4,5,6,7,8,9,10,11},'Calcs Men Intervention'!W87,'Calcs Men Intervention'!W87^2,'Calcs Men Intervention'!W87^3,0,0,0,0,'Calcs Men Intervention'!AZ119,'Calcs Men Intervention'!AZ119^2,'Calcs Men Intervention'!AZ119^3,1),Employment!$BG$11:$BQ$11))/(1+EXP(SUMPRODUCT(CHOOSE({1,2,3,4,5,6,7,8,9,10,11},'Calcs Men Intervention'!W87,'Calcs Men Intervention'!W87^2,'Calcs Men Intervention'!W87^3,0,0,0,0,'Calcs Men Intervention'!AZ119,'Calcs Men Intervention'!AZ119^2,'Calcs Men Intervention'!AZ119^3,1),Employment!$BG$11:$BQ$11)))</f>
        <v>0.7927692140421807</v>
      </c>
      <c r="Y46" s="67">
        <f>EXP(SUMPRODUCT(CHOOSE({1,2,3,4,5,6,7,8,9,10,11},'Calcs Men Intervention'!X87,'Calcs Men Intervention'!X87^2,'Calcs Men Intervention'!X87^3,0,0,0,0,'Calcs Men Intervention'!BA119,'Calcs Men Intervention'!BA119^2,'Calcs Men Intervention'!BA119^3,1),Employment!$BG$11:$BQ$11))/(1+EXP(SUMPRODUCT(CHOOSE({1,2,3,4,5,6,7,8,9,10,11},'Calcs Men Intervention'!X87,'Calcs Men Intervention'!X87^2,'Calcs Men Intervention'!X87^3,0,0,0,0,'Calcs Men Intervention'!BA119,'Calcs Men Intervention'!BA119^2,'Calcs Men Intervention'!BA119^3,1),Employment!$BG$11:$BQ$11)))</f>
        <v>0.76243831803302764</v>
      </c>
      <c r="Z46" s="67">
        <f>EXP(SUMPRODUCT(CHOOSE({1,2,3,4,5,6,7,8,9,10,11},'Calcs Men Intervention'!Y87,'Calcs Men Intervention'!Y87^2,'Calcs Men Intervention'!Y87^3,0,0,0,0,'Calcs Men Intervention'!BB119,'Calcs Men Intervention'!BB119^2,'Calcs Men Intervention'!BB119^3,1),Employment!$BG$11:$BQ$11))/(1+EXP(SUMPRODUCT(CHOOSE({1,2,3,4,5,6,7,8,9,10,11},'Calcs Men Intervention'!Y87,'Calcs Men Intervention'!Y87^2,'Calcs Men Intervention'!Y87^3,0,0,0,0,'Calcs Men Intervention'!BB119,'Calcs Men Intervention'!BB119^2,'Calcs Men Intervention'!BB119^3,1),Employment!$BG$11:$BQ$11)))</f>
        <v>0.7278009935497709</v>
      </c>
      <c r="AA46" s="67">
        <f>EXP(SUMPRODUCT(CHOOSE({1,2,3,4,5,6,7,8,9,10,11},'Calcs Men Intervention'!Z87,'Calcs Men Intervention'!Z87^2,'Calcs Men Intervention'!Z87^3,0,0,0,0,'Calcs Men Intervention'!BC119,'Calcs Men Intervention'!BC119^2,'Calcs Men Intervention'!BC119^3,1),Employment!$BG$11:$BQ$11))/(1+EXP(SUMPRODUCT(CHOOSE({1,2,3,4,5,6,7,8,9,10,11},'Calcs Men Intervention'!Z87,'Calcs Men Intervention'!Z87^2,'Calcs Men Intervention'!Z87^3,0,0,0,0,'Calcs Men Intervention'!BC119,'Calcs Men Intervention'!BC119^2,'Calcs Men Intervention'!BC119^3,1),Employment!$BG$11:$BQ$11)))</f>
        <v>0.68952499247689736</v>
      </c>
      <c r="AB46" s="67">
        <f>EXP(SUMPRODUCT(CHOOSE({1,2,3,4,5,6,7,8,9,10,11},'Calcs Men Intervention'!AA87,'Calcs Men Intervention'!AA87^2,'Calcs Men Intervention'!AA87^3,0,0,0,0,'Calcs Men Intervention'!BD119,'Calcs Men Intervention'!BD119^2,'Calcs Men Intervention'!BD119^3,1),Employment!$BG$11:$BQ$11))/(1+EXP(SUMPRODUCT(CHOOSE({1,2,3,4,5,6,7,8,9,10,11},'Calcs Men Intervention'!AA87,'Calcs Men Intervention'!AA87^2,'Calcs Men Intervention'!AA87^3,0,0,0,0,'Calcs Men Intervention'!BD119,'Calcs Men Intervention'!BD119^2,'Calcs Men Intervention'!BD119^3,1),Employment!$BG$11:$BQ$11)))</f>
        <v>0.64797268395535412</v>
      </c>
      <c r="AE46" s="1">
        <v>11</v>
      </c>
      <c r="AF46" s="185">
        <f>(Employment!C46*'Calcs Men Intervention'!C53-C15*'Calcs Men No Intervention'!C53)*ec_ben_emp_ESA</f>
        <v>0</v>
      </c>
      <c r="AG46" s="185">
        <f>(Employment!D46*'Calcs Men Intervention'!D53-D15*'Calcs Men No Intervention'!D53)*ec_ben_emp_ESA</f>
        <v>0</v>
      </c>
      <c r="AH46" s="185">
        <f>(Employment!E46*'Calcs Men Intervention'!E53-E15*'Calcs Men No Intervention'!E53)*ec_ben_emp_ESA</f>
        <v>0</v>
      </c>
      <c r="AI46" s="185">
        <f>(Employment!F46*'Calcs Men Intervention'!F53-F15*'Calcs Men No Intervention'!F53)*ec_ben_emp_ESA</f>
        <v>0</v>
      </c>
      <c r="AJ46" s="185">
        <f>(Employment!G46*'Calcs Men Intervention'!G53-G15*'Calcs Men No Intervention'!G53)*ec_ben_emp_ESA</f>
        <v>0</v>
      </c>
      <c r="AK46" s="185">
        <f>(Employment!H46*'Calcs Men Intervention'!H53-H15*'Calcs Men No Intervention'!H53)*ec_ben_emp_ESA</f>
        <v>0</v>
      </c>
      <c r="AL46" s="185">
        <f>(Employment!I46*'Calcs Men Intervention'!I53-I15*'Calcs Men No Intervention'!I53)*ec_ben_emp_ESA</f>
        <v>0</v>
      </c>
      <c r="AM46" s="185">
        <f>(Employment!J46*'Calcs Men Intervention'!J53-J15*'Calcs Men No Intervention'!J53)*ec_ben_emp_ESA</f>
        <v>0</v>
      </c>
      <c r="AN46" s="185">
        <f>(Employment!K46*'Calcs Men Intervention'!K53-K15*'Calcs Men No Intervention'!K53)*ec_ben_emp_ESA</f>
        <v>0</v>
      </c>
      <c r="AO46" s="185">
        <f>(Employment!L46*'Calcs Men Intervention'!L53-L15*'Calcs Men No Intervention'!L53)*ec_ben_emp_ESA</f>
        <v>0</v>
      </c>
      <c r="AP46" s="185">
        <f>(Employment!M46*'Calcs Men Intervention'!M53-M15*'Calcs Men No Intervention'!M53)*ec_ben_emp_ESA</f>
        <v>0</v>
      </c>
      <c r="AQ46" s="185">
        <f>(Employment!N46*'Calcs Men Intervention'!N53-N15*'Calcs Men No Intervention'!N53)*ec_ben_emp_ESA</f>
        <v>0</v>
      </c>
      <c r="AR46" s="185">
        <f>(Employment!O46*'Calcs Men Intervention'!O53-O15*'Calcs Men No Intervention'!O53)*ec_ben_emp_ESA</f>
        <v>0</v>
      </c>
      <c r="AS46" s="185">
        <f>(Employment!P46*'Calcs Men Intervention'!P53-P15*'Calcs Men No Intervention'!P53)*ec_ben_emp_ESA</f>
        <v>0</v>
      </c>
      <c r="AT46" s="185">
        <f>(Employment!Q46*'Calcs Men Intervention'!Q53-Q15*'Calcs Men No Intervention'!Q53)*ec_ben_emp_ESA</f>
        <v>0</v>
      </c>
      <c r="AU46" s="185">
        <f>(Employment!R46*'Calcs Men Intervention'!R53-R15*'Calcs Men No Intervention'!R53)*ec_ben_emp_ESA</f>
        <v>0</v>
      </c>
      <c r="AV46" s="185">
        <f>(Employment!S46*'Calcs Men Intervention'!S53-S15*'Calcs Men No Intervention'!S53)*ec_ben_emp_ESA</f>
        <v>0</v>
      </c>
      <c r="AW46" s="185">
        <f>(Employment!T46*'Calcs Men Intervention'!T53-T15*'Calcs Men No Intervention'!T53)*ec_ben_emp_ESA</f>
        <v>0</v>
      </c>
      <c r="AX46" s="185">
        <f>(Employment!U46*'Calcs Men Intervention'!U53-U15*'Calcs Men No Intervention'!U53)*ec_ben_emp_ESA</f>
        <v>0</v>
      </c>
      <c r="AY46" s="185">
        <f>(Employment!V46*'Calcs Men Intervention'!V53-V15*'Calcs Men No Intervention'!V53)*ec_ben_emp_ESA</f>
        <v>0</v>
      </c>
      <c r="AZ46" s="185">
        <f>(Employment!W46*'Calcs Men Intervention'!W53-W15*'Calcs Men No Intervention'!W53)*ec_ben_emp_ESA</f>
        <v>0</v>
      </c>
      <c r="BA46" s="185">
        <f>(Employment!X46*'Calcs Men Intervention'!X53-X15*'Calcs Men No Intervention'!X53)*ec_ben_emp_ESA</f>
        <v>0</v>
      </c>
      <c r="BB46" s="185">
        <f>(Employment!Y46*'Calcs Men Intervention'!Y53-Y15*'Calcs Men No Intervention'!Y53)*ec_ben_emp_ESA</f>
        <v>0</v>
      </c>
      <c r="BC46" s="185">
        <f>(Employment!Z46*'Calcs Men Intervention'!Z53-Z15*'Calcs Men No Intervention'!Z53)*ec_ben_emp_ESA</f>
        <v>0</v>
      </c>
      <c r="BD46" s="185">
        <f>(Employment!AA46*'Calcs Men Intervention'!AA53-AA15*'Calcs Men No Intervention'!AA53)*ec_ben_emp_ESA</f>
        <v>0</v>
      </c>
      <c r="BE46" s="185">
        <f>(Employment!AB46*'Calcs Men Intervention'!AB53-AB15*'Calcs Men No Intervention'!AB53)*ec_ben_emp_ESA</f>
        <v>0</v>
      </c>
      <c r="BT46" s="26">
        <f t="shared" si="0"/>
        <v>74</v>
      </c>
      <c r="BU46" s="278">
        <v>35</v>
      </c>
      <c r="BV46" s="278">
        <f>EXP(SUMPRODUCT(CHOOSE({1,2,3,4,5,6,7,8,9,10,11},$BT46,$BT46^2,BT46^3,0,0,0,0,$BU46,$BU46^2,$BU46^3,1),Employment!$BG$11:$BQ$11))/(1+EXP(SUMPRODUCT(CHOOSE({1,2,3,4,5,6,7,8,9,10,11},$BT46,$BT46^2,BT46^3,0,0,0,0,$BU46,$BU46^2,$BU46^3,1),Employment!$BG$11:$BQ$11)))</f>
        <v>7.9366205185570596E-2</v>
      </c>
      <c r="BW46" s="278">
        <f>EXP(SUMPRODUCT(CHOOSE({1,2,3,4,5,6,7,8,9,10,11},$BT46,$BT46^2,BT46^3,1,$BT46,$BT46^2,BT46^3,$BU46,$BU46^2,$BU46^3,1),Employment!$BG$11:$BQ$11))/(1+EXP(SUMPRODUCT(CHOOSE({1,2,3,4,5,6,7,8,9,10,11},$BT46,$BT46^2,BT46^3,1,$BT46,$BT46^2,BT46^3,$BU46,$BU46^2,$BU46^3,1),Employment!$BG$11:$BQ$11)))</f>
        <v>5.0416557208118926E-2</v>
      </c>
    </row>
    <row r="47" spans="2:75" x14ac:dyDescent="0.3">
      <c r="B47" s="1">
        <v>12</v>
      </c>
      <c r="C47" s="67"/>
      <c r="D47" s="67"/>
      <c r="E47" s="67"/>
      <c r="F47" s="67"/>
      <c r="G47" s="67"/>
      <c r="H47" s="67"/>
      <c r="I47" s="67"/>
      <c r="J47" s="67"/>
      <c r="K47" s="67"/>
      <c r="L47" s="67"/>
      <c r="M47" s="67"/>
      <c r="N47" s="67"/>
      <c r="O47" s="67">
        <f>EXP(SUMPRODUCT(CHOOSE({1,2,3,4,5,6,7,8,9,10,11},'Calcs Men Intervention'!N88,'Calcs Men Intervention'!N88^2,'Calcs Men Intervention'!N88^3,0,0,0,0,'Calcs Men Intervention'!AQ120,'Calcs Men Intervention'!AQ120^2,'Calcs Men Intervention'!AQ120^3,1),Employment!$BG$11:$BQ$11))/(1+EXP(SUMPRODUCT(CHOOSE({1,2,3,4,5,6,7,8,9,10,11},'Calcs Men Intervention'!N88,'Calcs Men Intervention'!N88^2,'Calcs Men Intervention'!N88^3,0,0,0,0,'Calcs Men Intervention'!AQ120,'Calcs Men Intervention'!AQ120^2,'Calcs Men Intervention'!AQ120^3,1),Employment!$BG$11:$BQ$11)))</f>
        <v>0.93175545851764097</v>
      </c>
      <c r="P47" s="67">
        <f>EXP(SUMPRODUCT(CHOOSE({1,2,3,4,5,6,7,8,9,10,11},'Calcs Men Intervention'!O88,'Calcs Men Intervention'!O88^2,'Calcs Men Intervention'!O88^3,0,0,0,0,'Calcs Men Intervention'!AR120,'Calcs Men Intervention'!AR120^2,'Calcs Men Intervention'!AR120^3,1),Employment!$BG$11:$BQ$11))/(1+EXP(SUMPRODUCT(CHOOSE({1,2,3,4,5,6,7,8,9,10,11},'Calcs Men Intervention'!O88,'Calcs Men Intervention'!O88^2,'Calcs Men Intervention'!O88^3,0,0,0,0,'Calcs Men Intervention'!AR120,'Calcs Men Intervention'!AR120^2,'Calcs Men Intervention'!AR120^3,1),Employment!$BG$11:$BQ$11)))</f>
        <v>0.92703393959447811</v>
      </c>
      <c r="Q47" s="67">
        <f>EXP(SUMPRODUCT(CHOOSE({1,2,3,4,5,6,7,8,9,10,11},'Calcs Men Intervention'!P88,'Calcs Men Intervention'!P88^2,'Calcs Men Intervention'!P88^3,0,0,0,0,'Calcs Men Intervention'!AS120,'Calcs Men Intervention'!AS120^2,'Calcs Men Intervention'!AS120^3,1),Employment!$BG$11:$BQ$11))/(1+EXP(SUMPRODUCT(CHOOSE({1,2,3,4,5,6,7,8,9,10,11},'Calcs Men Intervention'!P88,'Calcs Men Intervention'!P88^2,'Calcs Men Intervention'!P88^3,0,0,0,0,'Calcs Men Intervention'!AS120,'Calcs Men Intervention'!AS120^2,'Calcs Men Intervention'!AS120^3,1),Employment!$BG$11:$BQ$11)))</f>
        <v>0.92039096130105369</v>
      </c>
      <c r="R47" s="67">
        <f>EXP(SUMPRODUCT(CHOOSE({1,2,3,4,5,6,7,8,9,10,11},'Calcs Men Intervention'!Q88,'Calcs Men Intervention'!Q88^2,'Calcs Men Intervention'!Q88^3,0,0,0,0,'Calcs Men Intervention'!AT120,'Calcs Men Intervention'!AT120^2,'Calcs Men Intervention'!AT120^3,1),Employment!$BG$11:$BQ$11))/(1+EXP(SUMPRODUCT(CHOOSE({1,2,3,4,5,6,7,8,9,10,11},'Calcs Men Intervention'!Q88,'Calcs Men Intervention'!Q88^2,'Calcs Men Intervention'!Q88^3,0,0,0,0,'Calcs Men Intervention'!AT120,'Calcs Men Intervention'!AT120^2,'Calcs Men Intervention'!AT120^3,1),Employment!$BG$11:$BQ$11)))</f>
        <v>0.9123073682960412</v>
      </c>
      <c r="S47" s="67">
        <f>EXP(SUMPRODUCT(CHOOSE({1,2,3,4,5,6,7,8,9,10,11},'Calcs Men Intervention'!R88,'Calcs Men Intervention'!R88^2,'Calcs Men Intervention'!R88^3,0,0,0,0,'Calcs Men Intervention'!AU120,'Calcs Men Intervention'!AU120^2,'Calcs Men Intervention'!AU120^3,1),Employment!$BG$11:$BQ$11))/(1+EXP(SUMPRODUCT(CHOOSE({1,2,3,4,5,6,7,8,9,10,11},'Calcs Men Intervention'!R88,'Calcs Men Intervention'!R88^2,'Calcs Men Intervention'!R88^3,0,0,0,0,'Calcs Men Intervention'!AU120,'Calcs Men Intervention'!AU120^2,'Calcs Men Intervention'!AU120^3,1),Employment!$BG$11:$BQ$11)))</f>
        <v>0.9026020251816016</v>
      </c>
      <c r="T47" s="67">
        <f>EXP(SUMPRODUCT(CHOOSE({1,2,3,4,5,6,7,8,9,10,11},'Calcs Men Intervention'!S88,'Calcs Men Intervention'!S88^2,'Calcs Men Intervention'!S88^3,0,0,0,0,'Calcs Men Intervention'!AV120,'Calcs Men Intervention'!AV120^2,'Calcs Men Intervention'!AV120^3,1),Employment!$BG$11:$BQ$11))/(1+EXP(SUMPRODUCT(CHOOSE({1,2,3,4,5,6,7,8,9,10,11},'Calcs Men Intervention'!S88,'Calcs Men Intervention'!S88^2,'Calcs Men Intervention'!S88^3,0,0,0,0,'Calcs Men Intervention'!AV120,'Calcs Men Intervention'!AV120^2,'Calcs Men Intervention'!AV120^3,1),Employment!$BG$11:$BQ$11)))</f>
        <v>0.89100757526991359</v>
      </c>
      <c r="U47" s="67">
        <f>EXP(SUMPRODUCT(CHOOSE({1,2,3,4,5,6,7,8,9,10,11},'Calcs Men Intervention'!T88,'Calcs Men Intervention'!T88^2,'Calcs Men Intervention'!T88^3,0,0,0,0,'Calcs Men Intervention'!AW120,'Calcs Men Intervention'!AW120^2,'Calcs Men Intervention'!AW120^3,1),Employment!$BG$11:$BQ$11))/(1+EXP(SUMPRODUCT(CHOOSE({1,2,3,4,5,6,7,8,9,10,11},'Calcs Men Intervention'!T88,'Calcs Men Intervention'!T88^2,'Calcs Men Intervention'!T88^3,0,0,0,0,'Calcs Men Intervention'!AW120,'Calcs Men Intervention'!AW120^2,'Calcs Men Intervention'!AW120^3,1),Employment!$BG$11:$BQ$11)))</f>
        <v>0.87721591318736503</v>
      </c>
      <c r="V47" s="67">
        <f>EXP(SUMPRODUCT(CHOOSE({1,2,3,4,5,6,7,8,9,10,11},'Calcs Men Intervention'!U88,'Calcs Men Intervention'!U88^2,'Calcs Men Intervention'!U88^3,0,0,0,0,'Calcs Men Intervention'!AX120,'Calcs Men Intervention'!AX120^2,'Calcs Men Intervention'!AX120^3,1),Employment!$BG$11:$BQ$11))/(1+EXP(SUMPRODUCT(CHOOSE({1,2,3,4,5,6,7,8,9,10,11},'Calcs Men Intervention'!U88,'Calcs Men Intervention'!U88^2,'Calcs Men Intervention'!U88^3,0,0,0,0,'Calcs Men Intervention'!AX120,'Calcs Men Intervention'!AX120^2,'Calcs Men Intervention'!AX120^3,1),Employment!$BG$11:$BQ$11)))</f>
        <v>0.8608804286516667</v>
      </c>
      <c r="W47" s="67">
        <f>EXP(SUMPRODUCT(CHOOSE({1,2,3,4,5,6,7,8,9,10,11},'Calcs Men Intervention'!V88,'Calcs Men Intervention'!V88^2,'Calcs Men Intervention'!V88^3,0,0,0,0,'Calcs Men Intervention'!AY120,'Calcs Men Intervention'!AY120^2,'Calcs Men Intervention'!AY120^3,1),Employment!$BG$11:$BQ$11))/(1+EXP(SUMPRODUCT(CHOOSE({1,2,3,4,5,6,7,8,9,10,11},'Calcs Men Intervention'!V88,'Calcs Men Intervention'!V88^2,'Calcs Men Intervention'!V88^3,0,0,0,0,'Calcs Men Intervention'!AY120,'Calcs Men Intervention'!AY120^2,'Calcs Men Intervention'!AY120^3,1),Employment!$BG$11:$BQ$11)))</f>
        <v>0.84162311729088068</v>
      </c>
      <c r="X47" s="67">
        <f>EXP(SUMPRODUCT(CHOOSE({1,2,3,4,5,6,7,8,9,10,11},'Calcs Men Intervention'!W88,'Calcs Men Intervention'!W88^2,'Calcs Men Intervention'!W88^3,0,0,0,0,'Calcs Men Intervention'!AZ120,'Calcs Men Intervention'!AZ120^2,'Calcs Men Intervention'!AZ120^3,1),Employment!$BG$11:$BQ$11))/(1+EXP(SUMPRODUCT(CHOOSE({1,2,3,4,5,6,7,8,9,10,11},'Calcs Men Intervention'!W88,'Calcs Men Intervention'!W88^2,'Calcs Men Intervention'!W88^3,0,0,0,0,'Calcs Men Intervention'!AZ120,'Calcs Men Intervention'!AZ120^2,'Calcs Men Intervention'!AZ120^3,1),Employment!$BG$11:$BQ$11)))</f>
        <v>0.8190488386519269</v>
      </c>
      <c r="Y47" s="67">
        <f>EXP(SUMPRODUCT(CHOOSE({1,2,3,4,5,6,7,8,9,10,11},'Calcs Men Intervention'!X88,'Calcs Men Intervention'!X88^2,'Calcs Men Intervention'!X88^3,0,0,0,0,'Calcs Men Intervention'!BA120,'Calcs Men Intervention'!BA120^2,'Calcs Men Intervention'!BA120^3,1),Employment!$BG$11:$BQ$11))/(1+EXP(SUMPRODUCT(CHOOSE({1,2,3,4,5,6,7,8,9,10,11},'Calcs Men Intervention'!X88,'Calcs Men Intervention'!X88^2,'Calcs Men Intervention'!X88^3,0,0,0,0,'Calcs Men Intervention'!BA120,'Calcs Men Intervention'!BA120^2,'Calcs Men Intervention'!BA120^3,1),Employment!$BG$11:$BQ$11)))</f>
        <v>0.7927692140421807</v>
      </c>
      <c r="Z47" s="67">
        <f>EXP(SUMPRODUCT(CHOOSE({1,2,3,4,5,6,7,8,9,10,11},'Calcs Men Intervention'!Y88,'Calcs Men Intervention'!Y88^2,'Calcs Men Intervention'!Y88^3,0,0,0,0,'Calcs Men Intervention'!BB120,'Calcs Men Intervention'!BB120^2,'Calcs Men Intervention'!BB120^3,1),Employment!$BG$11:$BQ$11))/(1+EXP(SUMPRODUCT(CHOOSE({1,2,3,4,5,6,7,8,9,10,11},'Calcs Men Intervention'!Y88,'Calcs Men Intervention'!Y88^2,'Calcs Men Intervention'!Y88^3,0,0,0,0,'Calcs Men Intervention'!BB120,'Calcs Men Intervention'!BB120^2,'Calcs Men Intervention'!BB120^3,1),Employment!$BG$11:$BQ$11)))</f>
        <v>0.76243831803302764</v>
      </c>
      <c r="AA47" s="67">
        <f>EXP(SUMPRODUCT(CHOOSE({1,2,3,4,5,6,7,8,9,10,11},'Calcs Men Intervention'!Z88,'Calcs Men Intervention'!Z88^2,'Calcs Men Intervention'!Z88^3,0,0,0,0,'Calcs Men Intervention'!BC120,'Calcs Men Intervention'!BC120^2,'Calcs Men Intervention'!BC120^3,1),Employment!$BG$11:$BQ$11))/(1+EXP(SUMPRODUCT(CHOOSE({1,2,3,4,5,6,7,8,9,10,11},'Calcs Men Intervention'!Z88,'Calcs Men Intervention'!Z88^2,'Calcs Men Intervention'!Z88^3,0,0,0,0,'Calcs Men Intervention'!BC120,'Calcs Men Intervention'!BC120^2,'Calcs Men Intervention'!BC120^3,1),Employment!$BG$11:$BQ$11)))</f>
        <v>0.7278009935497709</v>
      </c>
      <c r="AB47" s="67">
        <f>EXP(SUMPRODUCT(CHOOSE({1,2,3,4,5,6,7,8,9,10,11},'Calcs Men Intervention'!AA88,'Calcs Men Intervention'!AA88^2,'Calcs Men Intervention'!AA88^3,0,0,0,0,'Calcs Men Intervention'!BD120,'Calcs Men Intervention'!BD120^2,'Calcs Men Intervention'!BD120^3,1),Employment!$BG$11:$BQ$11))/(1+EXP(SUMPRODUCT(CHOOSE({1,2,3,4,5,6,7,8,9,10,11},'Calcs Men Intervention'!AA88,'Calcs Men Intervention'!AA88^2,'Calcs Men Intervention'!AA88^3,0,0,0,0,'Calcs Men Intervention'!BD120,'Calcs Men Intervention'!BD120^2,'Calcs Men Intervention'!BD120^3,1),Employment!$BG$11:$BQ$11)))</f>
        <v>0.68952499247689736</v>
      </c>
      <c r="AE47" s="1">
        <v>12</v>
      </c>
      <c r="AF47" s="185">
        <f>(Employment!C47*'Calcs Men Intervention'!C54-C16*'Calcs Men No Intervention'!C54)*ec_ben_emp_ESA</f>
        <v>0</v>
      </c>
      <c r="AG47" s="185">
        <f>(Employment!D47*'Calcs Men Intervention'!D54-D16*'Calcs Men No Intervention'!D54)*ec_ben_emp_ESA</f>
        <v>0</v>
      </c>
      <c r="AH47" s="185">
        <f>(Employment!E47*'Calcs Men Intervention'!E54-E16*'Calcs Men No Intervention'!E54)*ec_ben_emp_ESA</f>
        <v>0</v>
      </c>
      <c r="AI47" s="185">
        <f>(Employment!F47*'Calcs Men Intervention'!F54-F16*'Calcs Men No Intervention'!F54)*ec_ben_emp_ESA</f>
        <v>0</v>
      </c>
      <c r="AJ47" s="185">
        <f>(Employment!G47*'Calcs Men Intervention'!G54-G16*'Calcs Men No Intervention'!G54)*ec_ben_emp_ESA</f>
        <v>0</v>
      </c>
      <c r="AK47" s="185">
        <f>(Employment!H47*'Calcs Men Intervention'!H54-H16*'Calcs Men No Intervention'!H54)*ec_ben_emp_ESA</f>
        <v>0</v>
      </c>
      <c r="AL47" s="185">
        <f>(Employment!I47*'Calcs Men Intervention'!I54-I16*'Calcs Men No Intervention'!I54)*ec_ben_emp_ESA</f>
        <v>0</v>
      </c>
      <c r="AM47" s="185">
        <f>(Employment!J47*'Calcs Men Intervention'!J54-J16*'Calcs Men No Intervention'!J54)*ec_ben_emp_ESA</f>
        <v>0</v>
      </c>
      <c r="AN47" s="185">
        <f>(Employment!K47*'Calcs Men Intervention'!K54-K16*'Calcs Men No Intervention'!K54)*ec_ben_emp_ESA</f>
        <v>0</v>
      </c>
      <c r="AO47" s="185">
        <f>(Employment!L47*'Calcs Men Intervention'!L54-L16*'Calcs Men No Intervention'!L54)*ec_ben_emp_ESA</f>
        <v>0</v>
      </c>
      <c r="AP47" s="185">
        <f>(Employment!M47*'Calcs Men Intervention'!M54-M16*'Calcs Men No Intervention'!M54)*ec_ben_emp_ESA</f>
        <v>0</v>
      </c>
      <c r="AQ47" s="185">
        <f>(Employment!N47*'Calcs Men Intervention'!N54-N16*'Calcs Men No Intervention'!N54)*ec_ben_emp_ESA</f>
        <v>0</v>
      </c>
      <c r="AR47" s="185">
        <f>(Employment!O47*'Calcs Men Intervention'!O54-O16*'Calcs Men No Intervention'!O54)*ec_ben_emp_ESA</f>
        <v>0</v>
      </c>
      <c r="AS47" s="185">
        <f>(Employment!P47*'Calcs Men Intervention'!P54-P16*'Calcs Men No Intervention'!P54)*ec_ben_emp_ESA</f>
        <v>0</v>
      </c>
      <c r="AT47" s="185">
        <f>(Employment!Q47*'Calcs Men Intervention'!Q54-Q16*'Calcs Men No Intervention'!Q54)*ec_ben_emp_ESA</f>
        <v>0</v>
      </c>
      <c r="AU47" s="185">
        <f>(Employment!R47*'Calcs Men Intervention'!R54-R16*'Calcs Men No Intervention'!R54)*ec_ben_emp_ESA</f>
        <v>0</v>
      </c>
      <c r="AV47" s="185">
        <f>(Employment!S47*'Calcs Men Intervention'!S54-S16*'Calcs Men No Intervention'!S54)*ec_ben_emp_ESA</f>
        <v>0</v>
      </c>
      <c r="AW47" s="185">
        <f>(Employment!T47*'Calcs Men Intervention'!T54-T16*'Calcs Men No Intervention'!T54)*ec_ben_emp_ESA</f>
        <v>0</v>
      </c>
      <c r="AX47" s="185">
        <f>(Employment!U47*'Calcs Men Intervention'!U54-U16*'Calcs Men No Intervention'!U54)*ec_ben_emp_ESA</f>
        <v>0</v>
      </c>
      <c r="AY47" s="185">
        <f>(Employment!V47*'Calcs Men Intervention'!V54-V16*'Calcs Men No Intervention'!V54)*ec_ben_emp_ESA</f>
        <v>0</v>
      </c>
      <c r="AZ47" s="185">
        <f>(Employment!W47*'Calcs Men Intervention'!W54-W16*'Calcs Men No Intervention'!W54)*ec_ben_emp_ESA</f>
        <v>0</v>
      </c>
      <c r="BA47" s="185">
        <f>(Employment!X47*'Calcs Men Intervention'!X54-X16*'Calcs Men No Intervention'!X54)*ec_ben_emp_ESA</f>
        <v>0</v>
      </c>
      <c r="BB47" s="185">
        <f>(Employment!Y47*'Calcs Men Intervention'!Y54-Y16*'Calcs Men No Intervention'!Y54)*ec_ben_emp_ESA</f>
        <v>0</v>
      </c>
      <c r="BC47" s="185">
        <f>(Employment!Z47*'Calcs Men Intervention'!Z54-Z16*'Calcs Men No Intervention'!Z54)*ec_ben_emp_ESA</f>
        <v>0</v>
      </c>
      <c r="BD47" s="185">
        <f>(Employment!AA47*'Calcs Men Intervention'!AA54-AA16*'Calcs Men No Intervention'!AA54)*ec_ben_emp_ESA</f>
        <v>0</v>
      </c>
      <c r="BE47" s="185">
        <f>(Employment!AB47*'Calcs Men Intervention'!AB54-AB16*'Calcs Men No Intervention'!AB54)*ec_ben_emp_ESA</f>
        <v>0</v>
      </c>
      <c r="BT47" s="26">
        <f t="shared" si="0"/>
        <v>75</v>
      </c>
      <c r="BU47" s="278">
        <v>35</v>
      </c>
      <c r="BV47" s="278">
        <f>EXP(SUMPRODUCT(CHOOSE({1,2,3,4,5,6,7,8,9,10,11},$BT47,$BT47^2,BT47^3,0,0,0,0,$BU47,$BU47^2,$BU47^3,1),Employment!$BG$11:$BQ$11))/(1+EXP(SUMPRODUCT(CHOOSE({1,2,3,4,5,6,7,8,9,10,11},$BT47,$BT47^2,BT47^3,0,0,0,0,$BU47,$BU47^2,$BU47^3,1),Employment!$BG$11:$BQ$11)))</f>
        <v>6.4683686271353374E-2</v>
      </c>
      <c r="BW47" s="278">
        <f>EXP(SUMPRODUCT(CHOOSE({1,2,3,4,5,6,7,8,9,10,11},$BT47,$BT47^2,BT47^3,1,$BT47,$BT47^2,BT47^3,$BU47,$BU47^2,$BU47^3,1),Employment!$BG$11:$BQ$11))/(1+EXP(SUMPRODUCT(CHOOSE({1,2,3,4,5,6,7,8,9,10,11},$BT47,$BT47^2,BT47^3,1,$BT47,$BT47^2,BT47^3,$BU47,$BU47^2,$BU47^3,1),Employment!$BG$11:$BQ$11)))</f>
        <v>3.8913312301316373E-2</v>
      </c>
    </row>
    <row r="48" spans="2:75" x14ac:dyDescent="0.3">
      <c r="B48" s="1">
        <v>13</v>
      </c>
      <c r="C48" s="67"/>
      <c r="D48" s="67"/>
      <c r="E48" s="67"/>
      <c r="F48" s="67"/>
      <c r="G48" s="67"/>
      <c r="H48" s="67"/>
      <c r="I48" s="67"/>
      <c r="J48" s="67"/>
      <c r="K48" s="67"/>
      <c r="L48" s="67"/>
      <c r="M48" s="67"/>
      <c r="N48" s="67"/>
      <c r="O48" s="67"/>
      <c r="P48" s="67">
        <f>EXP(SUMPRODUCT(CHOOSE({1,2,3,4,5,6,7,8,9,10,11},'Calcs Men Intervention'!O89,'Calcs Men Intervention'!O89^2,'Calcs Men Intervention'!O89^3,0,0,0,0,'Calcs Men Intervention'!AR121,'Calcs Men Intervention'!AR121^2,'Calcs Men Intervention'!AR121^3,1),Employment!$BG$11:$BQ$11))/(1+EXP(SUMPRODUCT(CHOOSE({1,2,3,4,5,6,7,8,9,10,11},'Calcs Men Intervention'!O89,'Calcs Men Intervention'!O89^2,'Calcs Men Intervention'!O89^3,0,0,0,0,'Calcs Men Intervention'!AR121,'Calcs Men Intervention'!AR121^2,'Calcs Men Intervention'!AR121^3,1),Employment!$BG$11:$BQ$11)))</f>
        <v>0.93175545851764097</v>
      </c>
      <c r="Q48" s="67">
        <f>EXP(SUMPRODUCT(CHOOSE({1,2,3,4,5,6,7,8,9,10,11},'Calcs Men Intervention'!P89,'Calcs Men Intervention'!P89^2,'Calcs Men Intervention'!P89^3,0,0,0,0,'Calcs Men Intervention'!AS121,'Calcs Men Intervention'!AS121^2,'Calcs Men Intervention'!AS121^3,1),Employment!$BG$11:$BQ$11))/(1+EXP(SUMPRODUCT(CHOOSE({1,2,3,4,5,6,7,8,9,10,11},'Calcs Men Intervention'!P89,'Calcs Men Intervention'!P89^2,'Calcs Men Intervention'!P89^3,0,0,0,0,'Calcs Men Intervention'!AS121,'Calcs Men Intervention'!AS121^2,'Calcs Men Intervention'!AS121^3,1),Employment!$BG$11:$BQ$11)))</f>
        <v>0.92703393959447811</v>
      </c>
      <c r="R48" s="67">
        <f>EXP(SUMPRODUCT(CHOOSE({1,2,3,4,5,6,7,8,9,10,11},'Calcs Men Intervention'!Q89,'Calcs Men Intervention'!Q89^2,'Calcs Men Intervention'!Q89^3,0,0,0,0,'Calcs Men Intervention'!AT121,'Calcs Men Intervention'!AT121^2,'Calcs Men Intervention'!AT121^3,1),Employment!$BG$11:$BQ$11))/(1+EXP(SUMPRODUCT(CHOOSE({1,2,3,4,5,6,7,8,9,10,11},'Calcs Men Intervention'!Q89,'Calcs Men Intervention'!Q89^2,'Calcs Men Intervention'!Q89^3,0,0,0,0,'Calcs Men Intervention'!AT121,'Calcs Men Intervention'!AT121^2,'Calcs Men Intervention'!AT121^3,1),Employment!$BG$11:$BQ$11)))</f>
        <v>0.92039096130105369</v>
      </c>
      <c r="S48" s="67">
        <f>EXP(SUMPRODUCT(CHOOSE({1,2,3,4,5,6,7,8,9,10,11},'Calcs Men Intervention'!R89,'Calcs Men Intervention'!R89^2,'Calcs Men Intervention'!R89^3,0,0,0,0,'Calcs Men Intervention'!AU121,'Calcs Men Intervention'!AU121^2,'Calcs Men Intervention'!AU121^3,1),Employment!$BG$11:$BQ$11))/(1+EXP(SUMPRODUCT(CHOOSE({1,2,3,4,5,6,7,8,9,10,11},'Calcs Men Intervention'!R89,'Calcs Men Intervention'!R89^2,'Calcs Men Intervention'!R89^3,0,0,0,0,'Calcs Men Intervention'!AU121,'Calcs Men Intervention'!AU121^2,'Calcs Men Intervention'!AU121^3,1),Employment!$BG$11:$BQ$11)))</f>
        <v>0.9123073682960412</v>
      </c>
      <c r="T48" s="67">
        <f>EXP(SUMPRODUCT(CHOOSE({1,2,3,4,5,6,7,8,9,10,11},'Calcs Men Intervention'!S89,'Calcs Men Intervention'!S89^2,'Calcs Men Intervention'!S89^3,0,0,0,0,'Calcs Men Intervention'!AV121,'Calcs Men Intervention'!AV121^2,'Calcs Men Intervention'!AV121^3,1),Employment!$BG$11:$BQ$11))/(1+EXP(SUMPRODUCT(CHOOSE({1,2,3,4,5,6,7,8,9,10,11},'Calcs Men Intervention'!S89,'Calcs Men Intervention'!S89^2,'Calcs Men Intervention'!S89^3,0,0,0,0,'Calcs Men Intervention'!AV121,'Calcs Men Intervention'!AV121^2,'Calcs Men Intervention'!AV121^3,1),Employment!$BG$11:$BQ$11)))</f>
        <v>0.9026020251816016</v>
      </c>
      <c r="U48" s="67">
        <f>EXP(SUMPRODUCT(CHOOSE({1,2,3,4,5,6,7,8,9,10,11},'Calcs Men Intervention'!T89,'Calcs Men Intervention'!T89^2,'Calcs Men Intervention'!T89^3,0,0,0,0,'Calcs Men Intervention'!AW121,'Calcs Men Intervention'!AW121^2,'Calcs Men Intervention'!AW121^3,1),Employment!$BG$11:$BQ$11))/(1+EXP(SUMPRODUCT(CHOOSE({1,2,3,4,5,6,7,8,9,10,11},'Calcs Men Intervention'!T89,'Calcs Men Intervention'!T89^2,'Calcs Men Intervention'!T89^3,0,0,0,0,'Calcs Men Intervention'!AW121,'Calcs Men Intervention'!AW121^2,'Calcs Men Intervention'!AW121^3,1),Employment!$BG$11:$BQ$11)))</f>
        <v>0.89100757526991359</v>
      </c>
      <c r="V48" s="67">
        <f>EXP(SUMPRODUCT(CHOOSE({1,2,3,4,5,6,7,8,9,10,11},'Calcs Men Intervention'!U89,'Calcs Men Intervention'!U89^2,'Calcs Men Intervention'!U89^3,0,0,0,0,'Calcs Men Intervention'!AX121,'Calcs Men Intervention'!AX121^2,'Calcs Men Intervention'!AX121^3,1),Employment!$BG$11:$BQ$11))/(1+EXP(SUMPRODUCT(CHOOSE({1,2,3,4,5,6,7,8,9,10,11},'Calcs Men Intervention'!U89,'Calcs Men Intervention'!U89^2,'Calcs Men Intervention'!U89^3,0,0,0,0,'Calcs Men Intervention'!AX121,'Calcs Men Intervention'!AX121^2,'Calcs Men Intervention'!AX121^3,1),Employment!$BG$11:$BQ$11)))</f>
        <v>0.87721591318736503</v>
      </c>
      <c r="W48" s="67">
        <f>EXP(SUMPRODUCT(CHOOSE({1,2,3,4,5,6,7,8,9,10,11},'Calcs Men Intervention'!V89,'Calcs Men Intervention'!V89^2,'Calcs Men Intervention'!V89^3,0,0,0,0,'Calcs Men Intervention'!AY121,'Calcs Men Intervention'!AY121^2,'Calcs Men Intervention'!AY121^3,1),Employment!$BG$11:$BQ$11))/(1+EXP(SUMPRODUCT(CHOOSE({1,2,3,4,5,6,7,8,9,10,11},'Calcs Men Intervention'!V89,'Calcs Men Intervention'!V89^2,'Calcs Men Intervention'!V89^3,0,0,0,0,'Calcs Men Intervention'!AY121,'Calcs Men Intervention'!AY121^2,'Calcs Men Intervention'!AY121^3,1),Employment!$BG$11:$BQ$11)))</f>
        <v>0.8608804286516667</v>
      </c>
      <c r="X48" s="67">
        <f>EXP(SUMPRODUCT(CHOOSE({1,2,3,4,5,6,7,8,9,10,11},'Calcs Men Intervention'!W89,'Calcs Men Intervention'!W89^2,'Calcs Men Intervention'!W89^3,0,0,0,0,'Calcs Men Intervention'!AZ121,'Calcs Men Intervention'!AZ121^2,'Calcs Men Intervention'!AZ121^3,1),Employment!$BG$11:$BQ$11))/(1+EXP(SUMPRODUCT(CHOOSE({1,2,3,4,5,6,7,8,9,10,11},'Calcs Men Intervention'!W89,'Calcs Men Intervention'!W89^2,'Calcs Men Intervention'!W89^3,0,0,0,0,'Calcs Men Intervention'!AZ121,'Calcs Men Intervention'!AZ121^2,'Calcs Men Intervention'!AZ121^3,1),Employment!$BG$11:$BQ$11)))</f>
        <v>0.84162311729088068</v>
      </c>
      <c r="Y48" s="67">
        <f>EXP(SUMPRODUCT(CHOOSE({1,2,3,4,5,6,7,8,9,10,11},'Calcs Men Intervention'!X89,'Calcs Men Intervention'!X89^2,'Calcs Men Intervention'!X89^3,0,0,0,0,'Calcs Men Intervention'!BA121,'Calcs Men Intervention'!BA121^2,'Calcs Men Intervention'!BA121^3,1),Employment!$BG$11:$BQ$11))/(1+EXP(SUMPRODUCT(CHOOSE({1,2,3,4,5,6,7,8,9,10,11},'Calcs Men Intervention'!X89,'Calcs Men Intervention'!X89^2,'Calcs Men Intervention'!X89^3,0,0,0,0,'Calcs Men Intervention'!BA121,'Calcs Men Intervention'!BA121^2,'Calcs Men Intervention'!BA121^3,1),Employment!$BG$11:$BQ$11)))</f>
        <v>0.8190488386519269</v>
      </c>
      <c r="Z48" s="67">
        <f>EXP(SUMPRODUCT(CHOOSE({1,2,3,4,5,6,7,8,9,10,11},'Calcs Men Intervention'!Y89,'Calcs Men Intervention'!Y89^2,'Calcs Men Intervention'!Y89^3,0,0,0,0,'Calcs Men Intervention'!BB121,'Calcs Men Intervention'!BB121^2,'Calcs Men Intervention'!BB121^3,1),Employment!$BG$11:$BQ$11))/(1+EXP(SUMPRODUCT(CHOOSE({1,2,3,4,5,6,7,8,9,10,11},'Calcs Men Intervention'!Y89,'Calcs Men Intervention'!Y89^2,'Calcs Men Intervention'!Y89^3,0,0,0,0,'Calcs Men Intervention'!BB121,'Calcs Men Intervention'!BB121^2,'Calcs Men Intervention'!BB121^3,1),Employment!$BG$11:$BQ$11)))</f>
        <v>0.7927692140421807</v>
      </c>
      <c r="AA48" s="67">
        <f>EXP(SUMPRODUCT(CHOOSE({1,2,3,4,5,6,7,8,9,10,11},'Calcs Men Intervention'!Z89,'Calcs Men Intervention'!Z89^2,'Calcs Men Intervention'!Z89^3,0,0,0,0,'Calcs Men Intervention'!BC121,'Calcs Men Intervention'!BC121^2,'Calcs Men Intervention'!BC121^3,1),Employment!$BG$11:$BQ$11))/(1+EXP(SUMPRODUCT(CHOOSE({1,2,3,4,5,6,7,8,9,10,11},'Calcs Men Intervention'!Z89,'Calcs Men Intervention'!Z89^2,'Calcs Men Intervention'!Z89^3,0,0,0,0,'Calcs Men Intervention'!BC121,'Calcs Men Intervention'!BC121^2,'Calcs Men Intervention'!BC121^3,1),Employment!$BG$11:$BQ$11)))</f>
        <v>0.76243831803302764</v>
      </c>
      <c r="AB48" s="67">
        <f>EXP(SUMPRODUCT(CHOOSE({1,2,3,4,5,6,7,8,9,10,11},'Calcs Men Intervention'!AA89,'Calcs Men Intervention'!AA89^2,'Calcs Men Intervention'!AA89^3,0,0,0,0,'Calcs Men Intervention'!BD121,'Calcs Men Intervention'!BD121^2,'Calcs Men Intervention'!BD121^3,1),Employment!$BG$11:$BQ$11))/(1+EXP(SUMPRODUCT(CHOOSE({1,2,3,4,5,6,7,8,9,10,11},'Calcs Men Intervention'!AA89,'Calcs Men Intervention'!AA89^2,'Calcs Men Intervention'!AA89^3,0,0,0,0,'Calcs Men Intervention'!BD121,'Calcs Men Intervention'!BD121^2,'Calcs Men Intervention'!BD121^3,1),Employment!$BG$11:$BQ$11)))</f>
        <v>0.7278009935497709</v>
      </c>
      <c r="AE48" s="1">
        <v>13</v>
      </c>
      <c r="AF48" s="185">
        <f>(Employment!C48*'Calcs Men Intervention'!C55-C17*'Calcs Men No Intervention'!C55)*ec_ben_emp_ESA</f>
        <v>0</v>
      </c>
      <c r="AG48" s="185">
        <f>(Employment!D48*'Calcs Men Intervention'!D55-D17*'Calcs Men No Intervention'!D55)*ec_ben_emp_ESA</f>
        <v>0</v>
      </c>
      <c r="AH48" s="185">
        <f>(Employment!E48*'Calcs Men Intervention'!E55-E17*'Calcs Men No Intervention'!E55)*ec_ben_emp_ESA</f>
        <v>0</v>
      </c>
      <c r="AI48" s="185">
        <f>(Employment!F48*'Calcs Men Intervention'!F55-F17*'Calcs Men No Intervention'!F55)*ec_ben_emp_ESA</f>
        <v>0</v>
      </c>
      <c r="AJ48" s="185">
        <f>(Employment!G48*'Calcs Men Intervention'!G55-G17*'Calcs Men No Intervention'!G55)*ec_ben_emp_ESA</f>
        <v>0</v>
      </c>
      <c r="AK48" s="185">
        <f>(Employment!H48*'Calcs Men Intervention'!H55-H17*'Calcs Men No Intervention'!H55)*ec_ben_emp_ESA</f>
        <v>0</v>
      </c>
      <c r="AL48" s="185">
        <f>(Employment!I48*'Calcs Men Intervention'!I55-I17*'Calcs Men No Intervention'!I55)*ec_ben_emp_ESA</f>
        <v>0</v>
      </c>
      <c r="AM48" s="185">
        <f>(Employment!J48*'Calcs Men Intervention'!J55-J17*'Calcs Men No Intervention'!J55)*ec_ben_emp_ESA</f>
        <v>0</v>
      </c>
      <c r="AN48" s="185">
        <f>(Employment!K48*'Calcs Men Intervention'!K55-K17*'Calcs Men No Intervention'!K55)*ec_ben_emp_ESA</f>
        <v>0</v>
      </c>
      <c r="AO48" s="185">
        <f>(Employment!L48*'Calcs Men Intervention'!L55-L17*'Calcs Men No Intervention'!L55)*ec_ben_emp_ESA</f>
        <v>0</v>
      </c>
      <c r="AP48" s="185">
        <f>(Employment!M48*'Calcs Men Intervention'!M55-M17*'Calcs Men No Intervention'!M55)*ec_ben_emp_ESA</f>
        <v>0</v>
      </c>
      <c r="AQ48" s="185">
        <f>(Employment!N48*'Calcs Men Intervention'!N55-N17*'Calcs Men No Intervention'!N55)*ec_ben_emp_ESA</f>
        <v>0</v>
      </c>
      <c r="AR48" s="185">
        <f>(Employment!O48*'Calcs Men Intervention'!O55-O17*'Calcs Men No Intervention'!O55)*ec_ben_emp_ESA</f>
        <v>0</v>
      </c>
      <c r="AS48" s="185">
        <f>(Employment!P48*'Calcs Men Intervention'!P55-P17*'Calcs Men No Intervention'!P55)*ec_ben_emp_ESA</f>
        <v>0</v>
      </c>
      <c r="AT48" s="185">
        <f>(Employment!Q48*'Calcs Men Intervention'!Q55-Q17*'Calcs Men No Intervention'!Q55)*ec_ben_emp_ESA</f>
        <v>0</v>
      </c>
      <c r="AU48" s="185">
        <f>(Employment!R48*'Calcs Men Intervention'!R55-R17*'Calcs Men No Intervention'!R55)*ec_ben_emp_ESA</f>
        <v>0</v>
      </c>
      <c r="AV48" s="185">
        <f>(Employment!S48*'Calcs Men Intervention'!S55-S17*'Calcs Men No Intervention'!S55)*ec_ben_emp_ESA</f>
        <v>0</v>
      </c>
      <c r="AW48" s="185">
        <f>(Employment!T48*'Calcs Men Intervention'!T55-T17*'Calcs Men No Intervention'!T55)*ec_ben_emp_ESA</f>
        <v>0</v>
      </c>
      <c r="AX48" s="185">
        <f>(Employment!U48*'Calcs Men Intervention'!U55-U17*'Calcs Men No Intervention'!U55)*ec_ben_emp_ESA</f>
        <v>0</v>
      </c>
      <c r="AY48" s="185">
        <f>(Employment!V48*'Calcs Men Intervention'!V55-V17*'Calcs Men No Intervention'!V55)*ec_ben_emp_ESA</f>
        <v>0</v>
      </c>
      <c r="AZ48" s="185">
        <f>(Employment!W48*'Calcs Men Intervention'!W55-W17*'Calcs Men No Intervention'!W55)*ec_ben_emp_ESA</f>
        <v>0</v>
      </c>
      <c r="BA48" s="185">
        <f>(Employment!X48*'Calcs Men Intervention'!X55-X17*'Calcs Men No Intervention'!X55)*ec_ben_emp_ESA</f>
        <v>0</v>
      </c>
      <c r="BB48" s="185">
        <f>(Employment!Y48*'Calcs Men Intervention'!Y55-Y17*'Calcs Men No Intervention'!Y55)*ec_ben_emp_ESA</f>
        <v>0</v>
      </c>
      <c r="BC48" s="185">
        <f>(Employment!Z48*'Calcs Men Intervention'!Z55-Z17*'Calcs Men No Intervention'!Z55)*ec_ben_emp_ESA</f>
        <v>0</v>
      </c>
      <c r="BD48" s="185">
        <f>(Employment!AA48*'Calcs Men Intervention'!AA55-AA17*'Calcs Men No Intervention'!AA55)*ec_ben_emp_ESA</f>
        <v>0</v>
      </c>
      <c r="BE48" s="185">
        <f>(Employment!AB48*'Calcs Men Intervention'!AB55-AB17*'Calcs Men No Intervention'!AB55)*ec_ben_emp_ESA</f>
        <v>0</v>
      </c>
      <c r="BT48" s="26">
        <f t="shared" si="0"/>
        <v>76</v>
      </c>
      <c r="BU48" s="278">
        <v>35</v>
      </c>
      <c r="BV48" s="278">
        <f>EXP(SUMPRODUCT(CHOOSE({1,2,3,4,5,6,7,8,9,10,11},$BT48,$BT48^2,BT48^3,0,0,0,0,$BU48,$BU48^2,$BU48^3,1),Employment!$BG$11:$BQ$11))/(1+EXP(SUMPRODUCT(CHOOSE({1,2,3,4,5,6,7,8,9,10,11},$BT48,$BT48^2,BT48^3,0,0,0,0,$BU48,$BU48^2,$BU48^3,1),Employment!$BG$11:$BQ$11)))</f>
        <v>5.258008425636667E-2</v>
      </c>
      <c r="BW48" s="278">
        <f>EXP(SUMPRODUCT(CHOOSE({1,2,3,4,5,6,7,8,9,10,11},$BT48,$BT48^2,BT48^3,1,$BT48,$BT48^2,BT48^3,$BU48,$BU48^2,$BU48^3,1),Employment!$BG$11:$BQ$11))/(1+EXP(SUMPRODUCT(CHOOSE({1,2,3,4,5,6,7,8,9,10,11},$BT48,$BT48^2,BT48^3,1,$BT48,$BT48^2,BT48^3,$BU48,$BU48^2,$BU48^3,1),Employment!$BG$11:$BQ$11)))</f>
        <v>2.9756224149914513E-2</v>
      </c>
    </row>
    <row r="49" spans="2:75" x14ac:dyDescent="0.3">
      <c r="B49" s="1">
        <v>14</v>
      </c>
      <c r="C49" s="67"/>
      <c r="D49" s="67"/>
      <c r="E49" s="67"/>
      <c r="F49" s="67"/>
      <c r="G49" s="67"/>
      <c r="H49" s="67"/>
      <c r="I49" s="67"/>
      <c r="J49" s="67"/>
      <c r="K49" s="67"/>
      <c r="L49" s="67"/>
      <c r="M49" s="67"/>
      <c r="N49" s="67"/>
      <c r="O49" s="67"/>
      <c r="P49" s="67"/>
      <c r="Q49" s="67">
        <f>EXP(SUMPRODUCT(CHOOSE({1,2,3,4,5,6,7,8,9,10,11},'Calcs Men Intervention'!P90,'Calcs Men Intervention'!P90^2,'Calcs Men Intervention'!P90^3,0,0,0,0,'Calcs Men Intervention'!AS122,'Calcs Men Intervention'!AS122^2,'Calcs Men Intervention'!AS122^3,1),Employment!$BG$11:$BQ$11))/(1+EXP(SUMPRODUCT(CHOOSE({1,2,3,4,5,6,7,8,9,10,11},'Calcs Men Intervention'!P90,'Calcs Men Intervention'!P90^2,'Calcs Men Intervention'!P90^3,0,0,0,0,'Calcs Men Intervention'!AS122,'Calcs Men Intervention'!AS122^2,'Calcs Men Intervention'!AS122^3,1),Employment!$BG$11:$BQ$11)))</f>
        <v>0.93175545851764097</v>
      </c>
      <c r="R49" s="67">
        <f>EXP(SUMPRODUCT(CHOOSE({1,2,3,4,5,6,7,8,9,10,11},'Calcs Men Intervention'!Q90,'Calcs Men Intervention'!Q90^2,'Calcs Men Intervention'!Q90^3,0,0,0,0,'Calcs Men Intervention'!AT122,'Calcs Men Intervention'!AT122^2,'Calcs Men Intervention'!AT122^3,1),Employment!$BG$11:$BQ$11))/(1+EXP(SUMPRODUCT(CHOOSE({1,2,3,4,5,6,7,8,9,10,11},'Calcs Men Intervention'!Q90,'Calcs Men Intervention'!Q90^2,'Calcs Men Intervention'!Q90^3,0,0,0,0,'Calcs Men Intervention'!AT122,'Calcs Men Intervention'!AT122^2,'Calcs Men Intervention'!AT122^3,1),Employment!$BG$11:$BQ$11)))</f>
        <v>0.92703393959447811</v>
      </c>
      <c r="S49" s="67">
        <f>EXP(SUMPRODUCT(CHOOSE({1,2,3,4,5,6,7,8,9,10,11},'Calcs Men Intervention'!R90,'Calcs Men Intervention'!R90^2,'Calcs Men Intervention'!R90^3,0,0,0,0,'Calcs Men Intervention'!AU122,'Calcs Men Intervention'!AU122^2,'Calcs Men Intervention'!AU122^3,1),Employment!$BG$11:$BQ$11))/(1+EXP(SUMPRODUCT(CHOOSE({1,2,3,4,5,6,7,8,9,10,11},'Calcs Men Intervention'!R90,'Calcs Men Intervention'!R90^2,'Calcs Men Intervention'!R90^3,0,0,0,0,'Calcs Men Intervention'!AU122,'Calcs Men Intervention'!AU122^2,'Calcs Men Intervention'!AU122^3,1),Employment!$BG$11:$BQ$11)))</f>
        <v>0.92039096130105369</v>
      </c>
      <c r="T49" s="67">
        <f>EXP(SUMPRODUCT(CHOOSE({1,2,3,4,5,6,7,8,9,10,11},'Calcs Men Intervention'!S90,'Calcs Men Intervention'!S90^2,'Calcs Men Intervention'!S90^3,0,0,0,0,'Calcs Men Intervention'!AV122,'Calcs Men Intervention'!AV122^2,'Calcs Men Intervention'!AV122^3,1),Employment!$BG$11:$BQ$11))/(1+EXP(SUMPRODUCT(CHOOSE({1,2,3,4,5,6,7,8,9,10,11},'Calcs Men Intervention'!S90,'Calcs Men Intervention'!S90^2,'Calcs Men Intervention'!S90^3,0,0,0,0,'Calcs Men Intervention'!AV122,'Calcs Men Intervention'!AV122^2,'Calcs Men Intervention'!AV122^3,1),Employment!$BG$11:$BQ$11)))</f>
        <v>0.9123073682960412</v>
      </c>
      <c r="U49" s="67">
        <f>EXP(SUMPRODUCT(CHOOSE({1,2,3,4,5,6,7,8,9,10,11},'Calcs Men Intervention'!T90,'Calcs Men Intervention'!T90^2,'Calcs Men Intervention'!T90^3,0,0,0,0,'Calcs Men Intervention'!AW122,'Calcs Men Intervention'!AW122^2,'Calcs Men Intervention'!AW122^3,1),Employment!$BG$11:$BQ$11))/(1+EXP(SUMPRODUCT(CHOOSE({1,2,3,4,5,6,7,8,9,10,11},'Calcs Men Intervention'!T90,'Calcs Men Intervention'!T90^2,'Calcs Men Intervention'!T90^3,0,0,0,0,'Calcs Men Intervention'!AW122,'Calcs Men Intervention'!AW122^2,'Calcs Men Intervention'!AW122^3,1),Employment!$BG$11:$BQ$11)))</f>
        <v>0.9026020251816016</v>
      </c>
      <c r="V49" s="67">
        <f>EXP(SUMPRODUCT(CHOOSE({1,2,3,4,5,6,7,8,9,10,11},'Calcs Men Intervention'!U90,'Calcs Men Intervention'!U90^2,'Calcs Men Intervention'!U90^3,0,0,0,0,'Calcs Men Intervention'!AX122,'Calcs Men Intervention'!AX122^2,'Calcs Men Intervention'!AX122^3,1),Employment!$BG$11:$BQ$11))/(1+EXP(SUMPRODUCT(CHOOSE({1,2,3,4,5,6,7,8,9,10,11},'Calcs Men Intervention'!U90,'Calcs Men Intervention'!U90^2,'Calcs Men Intervention'!U90^3,0,0,0,0,'Calcs Men Intervention'!AX122,'Calcs Men Intervention'!AX122^2,'Calcs Men Intervention'!AX122^3,1),Employment!$BG$11:$BQ$11)))</f>
        <v>0.89100757526991359</v>
      </c>
      <c r="W49" s="67">
        <f>EXP(SUMPRODUCT(CHOOSE({1,2,3,4,5,6,7,8,9,10,11},'Calcs Men Intervention'!V90,'Calcs Men Intervention'!V90^2,'Calcs Men Intervention'!V90^3,0,0,0,0,'Calcs Men Intervention'!AY122,'Calcs Men Intervention'!AY122^2,'Calcs Men Intervention'!AY122^3,1),Employment!$BG$11:$BQ$11))/(1+EXP(SUMPRODUCT(CHOOSE({1,2,3,4,5,6,7,8,9,10,11},'Calcs Men Intervention'!V90,'Calcs Men Intervention'!V90^2,'Calcs Men Intervention'!V90^3,0,0,0,0,'Calcs Men Intervention'!AY122,'Calcs Men Intervention'!AY122^2,'Calcs Men Intervention'!AY122^3,1),Employment!$BG$11:$BQ$11)))</f>
        <v>0.87721591318736503</v>
      </c>
      <c r="X49" s="67">
        <f>EXP(SUMPRODUCT(CHOOSE({1,2,3,4,5,6,7,8,9,10,11},'Calcs Men Intervention'!W90,'Calcs Men Intervention'!W90^2,'Calcs Men Intervention'!W90^3,0,0,0,0,'Calcs Men Intervention'!AZ122,'Calcs Men Intervention'!AZ122^2,'Calcs Men Intervention'!AZ122^3,1),Employment!$BG$11:$BQ$11))/(1+EXP(SUMPRODUCT(CHOOSE({1,2,3,4,5,6,7,8,9,10,11},'Calcs Men Intervention'!W90,'Calcs Men Intervention'!W90^2,'Calcs Men Intervention'!W90^3,0,0,0,0,'Calcs Men Intervention'!AZ122,'Calcs Men Intervention'!AZ122^2,'Calcs Men Intervention'!AZ122^3,1),Employment!$BG$11:$BQ$11)))</f>
        <v>0.8608804286516667</v>
      </c>
      <c r="Y49" s="67">
        <f>EXP(SUMPRODUCT(CHOOSE({1,2,3,4,5,6,7,8,9,10,11},'Calcs Men Intervention'!X90,'Calcs Men Intervention'!X90^2,'Calcs Men Intervention'!X90^3,0,0,0,0,'Calcs Men Intervention'!BA122,'Calcs Men Intervention'!BA122^2,'Calcs Men Intervention'!BA122^3,1),Employment!$BG$11:$BQ$11))/(1+EXP(SUMPRODUCT(CHOOSE({1,2,3,4,5,6,7,8,9,10,11},'Calcs Men Intervention'!X90,'Calcs Men Intervention'!X90^2,'Calcs Men Intervention'!X90^3,0,0,0,0,'Calcs Men Intervention'!BA122,'Calcs Men Intervention'!BA122^2,'Calcs Men Intervention'!BA122^3,1),Employment!$BG$11:$BQ$11)))</f>
        <v>0.84162311729088068</v>
      </c>
      <c r="Z49" s="67">
        <f>EXP(SUMPRODUCT(CHOOSE({1,2,3,4,5,6,7,8,9,10,11},'Calcs Men Intervention'!Y90,'Calcs Men Intervention'!Y90^2,'Calcs Men Intervention'!Y90^3,0,0,0,0,'Calcs Men Intervention'!BB122,'Calcs Men Intervention'!BB122^2,'Calcs Men Intervention'!BB122^3,1),Employment!$BG$11:$BQ$11))/(1+EXP(SUMPRODUCT(CHOOSE({1,2,3,4,5,6,7,8,9,10,11},'Calcs Men Intervention'!Y90,'Calcs Men Intervention'!Y90^2,'Calcs Men Intervention'!Y90^3,0,0,0,0,'Calcs Men Intervention'!BB122,'Calcs Men Intervention'!BB122^2,'Calcs Men Intervention'!BB122^3,1),Employment!$BG$11:$BQ$11)))</f>
        <v>0.8190488386519269</v>
      </c>
      <c r="AA49" s="67">
        <f>EXP(SUMPRODUCT(CHOOSE({1,2,3,4,5,6,7,8,9,10,11},'Calcs Men Intervention'!Z90,'Calcs Men Intervention'!Z90^2,'Calcs Men Intervention'!Z90^3,0,0,0,0,'Calcs Men Intervention'!BC122,'Calcs Men Intervention'!BC122^2,'Calcs Men Intervention'!BC122^3,1),Employment!$BG$11:$BQ$11))/(1+EXP(SUMPRODUCT(CHOOSE({1,2,3,4,5,6,7,8,9,10,11},'Calcs Men Intervention'!Z90,'Calcs Men Intervention'!Z90^2,'Calcs Men Intervention'!Z90^3,0,0,0,0,'Calcs Men Intervention'!BC122,'Calcs Men Intervention'!BC122^2,'Calcs Men Intervention'!BC122^3,1),Employment!$BG$11:$BQ$11)))</f>
        <v>0.7927692140421807</v>
      </c>
      <c r="AB49" s="67">
        <f>EXP(SUMPRODUCT(CHOOSE({1,2,3,4,5,6,7,8,9,10,11},'Calcs Men Intervention'!AA90,'Calcs Men Intervention'!AA90^2,'Calcs Men Intervention'!AA90^3,0,0,0,0,'Calcs Men Intervention'!BD122,'Calcs Men Intervention'!BD122^2,'Calcs Men Intervention'!BD122^3,1),Employment!$BG$11:$BQ$11))/(1+EXP(SUMPRODUCT(CHOOSE({1,2,3,4,5,6,7,8,9,10,11},'Calcs Men Intervention'!AA90,'Calcs Men Intervention'!AA90^2,'Calcs Men Intervention'!AA90^3,0,0,0,0,'Calcs Men Intervention'!BD122,'Calcs Men Intervention'!BD122^2,'Calcs Men Intervention'!BD122^3,1),Employment!$BG$11:$BQ$11)))</f>
        <v>0.76243831803302764</v>
      </c>
      <c r="AE49" s="1">
        <v>14</v>
      </c>
      <c r="AF49" s="185">
        <f>(Employment!C49*'Calcs Men Intervention'!C56-C18*'Calcs Men No Intervention'!C56)*ec_ben_emp_ESA</f>
        <v>0</v>
      </c>
      <c r="AG49" s="185">
        <f>(Employment!D49*'Calcs Men Intervention'!D56-D18*'Calcs Men No Intervention'!D56)*ec_ben_emp_ESA</f>
        <v>0</v>
      </c>
      <c r="AH49" s="185">
        <f>(Employment!E49*'Calcs Men Intervention'!E56-E18*'Calcs Men No Intervention'!E56)*ec_ben_emp_ESA</f>
        <v>0</v>
      </c>
      <c r="AI49" s="185">
        <f>(Employment!F49*'Calcs Men Intervention'!F56-F18*'Calcs Men No Intervention'!F56)*ec_ben_emp_ESA</f>
        <v>0</v>
      </c>
      <c r="AJ49" s="185">
        <f>(Employment!G49*'Calcs Men Intervention'!G56-G18*'Calcs Men No Intervention'!G56)*ec_ben_emp_ESA</f>
        <v>0</v>
      </c>
      <c r="AK49" s="185">
        <f>(Employment!H49*'Calcs Men Intervention'!H56-H18*'Calcs Men No Intervention'!H56)*ec_ben_emp_ESA</f>
        <v>0</v>
      </c>
      <c r="AL49" s="185">
        <f>(Employment!I49*'Calcs Men Intervention'!I56-I18*'Calcs Men No Intervention'!I56)*ec_ben_emp_ESA</f>
        <v>0</v>
      </c>
      <c r="AM49" s="185">
        <f>(Employment!J49*'Calcs Men Intervention'!J56-J18*'Calcs Men No Intervention'!J56)*ec_ben_emp_ESA</f>
        <v>0</v>
      </c>
      <c r="AN49" s="185">
        <f>(Employment!K49*'Calcs Men Intervention'!K56-K18*'Calcs Men No Intervention'!K56)*ec_ben_emp_ESA</f>
        <v>0</v>
      </c>
      <c r="AO49" s="185">
        <f>(Employment!L49*'Calcs Men Intervention'!L56-L18*'Calcs Men No Intervention'!L56)*ec_ben_emp_ESA</f>
        <v>0</v>
      </c>
      <c r="AP49" s="185">
        <f>(Employment!M49*'Calcs Men Intervention'!M56-M18*'Calcs Men No Intervention'!M56)*ec_ben_emp_ESA</f>
        <v>0</v>
      </c>
      <c r="AQ49" s="185">
        <f>(Employment!N49*'Calcs Men Intervention'!N56-N18*'Calcs Men No Intervention'!N56)*ec_ben_emp_ESA</f>
        <v>0</v>
      </c>
      <c r="AR49" s="185">
        <f>(Employment!O49*'Calcs Men Intervention'!O56-O18*'Calcs Men No Intervention'!O56)*ec_ben_emp_ESA</f>
        <v>0</v>
      </c>
      <c r="AS49" s="185">
        <f>(Employment!P49*'Calcs Men Intervention'!P56-P18*'Calcs Men No Intervention'!P56)*ec_ben_emp_ESA</f>
        <v>0</v>
      </c>
      <c r="AT49" s="185">
        <f>(Employment!Q49*'Calcs Men Intervention'!Q56-Q18*'Calcs Men No Intervention'!Q56)*ec_ben_emp_ESA</f>
        <v>0</v>
      </c>
      <c r="AU49" s="185">
        <f>(Employment!R49*'Calcs Men Intervention'!R56-R18*'Calcs Men No Intervention'!R56)*ec_ben_emp_ESA</f>
        <v>0</v>
      </c>
      <c r="AV49" s="185">
        <f>(Employment!S49*'Calcs Men Intervention'!S56-S18*'Calcs Men No Intervention'!S56)*ec_ben_emp_ESA</f>
        <v>0</v>
      </c>
      <c r="AW49" s="185">
        <f>(Employment!T49*'Calcs Men Intervention'!T56-T18*'Calcs Men No Intervention'!T56)*ec_ben_emp_ESA</f>
        <v>0</v>
      </c>
      <c r="AX49" s="185">
        <f>(Employment!U49*'Calcs Men Intervention'!U56-U18*'Calcs Men No Intervention'!U56)*ec_ben_emp_ESA</f>
        <v>0</v>
      </c>
      <c r="AY49" s="185">
        <f>(Employment!V49*'Calcs Men Intervention'!V56-V18*'Calcs Men No Intervention'!V56)*ec_ben_emp_ESA</f>
        <v>0</v>
      </c>
      <c r="AZ49" s="185">
        <f>(Employment!W49*'Calcs Men Intervention'!W56-W18*'Calcs Men No Intervention'!W56)*ec_ben_emp_ESA</f>
        <v>0</v>
      </c>
      <c r="BA49" s="185">
        <f>(Employment!X49*'Calcs Men Intervention'!X56-X18*'Calcs Men No Intervention'!X56)*ec_ben_emp_ESA</f>
        <v>0</v>
      </c>
      <c r="BB49" s="185">
        <f>(Employment!Y49*'Calcs Men Intervention'!Y56-Y18*'Calcs Men No Intervention'!Y56)*ec_ben_emp_ESA</f>
        <v>0</v>
      </c>
      <c r="BC49" s="185">
        <f>(Employment!Z49*'Calcs Men Intervention'!Z56-Z18*'Calcs Men No Intervention'!Z56)*ec_ben_emp_ESA</f>
        <v>0</v>
      </c>
      <c r="BD49" s="185">
        <f>(Employment!AA49*'Calcs Men Intervention'!AA56-AA18*'Calcs Men No Intervention'!AA56)*ec_ben_emp_ESA</f>
        <v>0</v>
      </c>
      <c r="BE49" s="185">
        <f>(Employment!AB49*'Calcs Men Intervention'!AB56-AB18*'Calcs Men No Intervention'!AB56)*ec_ben_emp_ESA</f>
        <v>0</v>
      </c>
      <c r="BT49" s="26">
        <f t="shared" si="0"/>
        <v>77</v>
      </c>
      <c r="BU49" s="278">
        <v>35</v>
      </c>
      <c r="BV49" s="278">
        <f>EXP(SUMPRODUCT(CHOOSE({1,2,3,4,5,6,7,8,9,10,11},$BT49,$BT49^2,BT49^3,0,0,0,0,$BU49,$BU49^2,$BU49^3,1),Employment!$BG$11:$BQ$11))/(1+EXP(SUMPRODUCT(CHOOSE({1,2,3,4,5,6,7,8,9,10,11},$BT49,$BT49^2,BT49^3,0,0,0,0,$BU49,$BU49^2,$BU49^3,1),Employment!$BG$11:$BQ$11)))</f>
        <v>4.2667521841513317E-2</v>
      </c>
      <c r="BW49" s="278">
        <f>EXP(SUMPRODUCT(CHOOSE({1,2,3,4,5,6,7,8,9,10,11},$BT49,$BT49^2,BT49^3,1,$BT49,$BT49^2,BT49^3,$BU49,$BU49^2,$BU49^3,1),Employment!$BG$11:$BQ$11))/(1+EXP(SUMPRODUCT(CHOOSE({1,2,3,4,5,6,7,8,9,10,11},$BT49,$BT49^2,BT49^3,1,$BT49,$BT49^2,BT49^3,$BU49,$BU49^2,$BU49^3,1),Employment!$BG$11:$BQ$11)))</f>
        <v>2.2555243688243545E-2</v>
      </c>
    </row>
    <row r="50" spans="2:75" x14ac:dyDescent="0.3">
      <c r="B50" s="1">
        <v>15</v>
      </c>
      <c r="C50" s="67"/>
      <c r="D50" s="67"/>
      <c r="E50" s="67"/>
      <c r="F50" s="67"/>
      <c r="G50" s="67"/>
      <c r="H50" s="67"/>
      <c r="I50" s="67"/>
      <c r="J50" s="67"/>
      <c r="K50" s="67"/>
      <c r="L50" s="67"/>
      <c r="M50" s="67"/>
      <c r="N50" s="67"/>
      <c r="O50" s="67"/>
      <c r="P50" s="67"/>
      <c r="Q50" s="67"/>
      <c r="R50" s="67">
        <f>EXP(SUMPRODUCT(CHOOSE({1,2,3,4,5,6,7,8,9,10,11},'Calcs Men Intervention'!Q91,'Calcs Men Intervention'!Q91^2,'Calcs Men Intervention'!Q91^3,0,0,0,0,'Calcs Men Intervention'!AT123,'Calcs Men Intervention'!AT123^2,'Calcs Men Intervention'!AT123^3,1),Employment!$BG$11:$BQ$11))/(1+EXP(SUMPRODUCT(CHOOSE({1,2,3,4,5,6,7,8,9,10,11},'Calcs Men Intervention'!Q91,'Calcs Men Intervention'!Q91^2,'Calcs Men Intervention'!Q91^3,0,0,0,0,'Calcs Men Intervention'!AT123,'Calcs Men Intervention'!AT123^2,'Calcs Men Intervention'!AT123^3,1),Employment!$BG$11:$BQ$11)))</f>
        <v>0.93175545851764097</v>
      </c>
      <c r="S50" s="67">
        <f>EXP(SUMPRODUCT(CHOOSE({1,2,3,4,5,6,7,8,9,10,11},'Calcs Men Intervention'!R91,'Calcs Men Intervention'!R91^2,'Calcs Men Intervention'!R91^3,0,0,0,0,'Calcs Men Intervention'!AU123,'Calcs Men Intervention'!AU123^2,'Calcs Men Intervention'!AU123^3,1),Employment!$BG$11:$BQ$11))/(1+EXP(SUMPRODUCT(CHOOSE({1,2,3,4,5,6,7,8,9,10,11},'Calcs Men Intervention'!R91,'Calcs Men Intervention'!R91^2,'Calcs Men Intervention'!R91^3,0,0,0,0,'Calcs Men Intervention'!AU123,'Calcs Men Intervention'!AU123^2,'Calcs Men Intervention'!AU123^3,1),Employment!$BG$11:$BQ$11)))</f>
        <v>0.92703393959447811</v>
      </c>
      <c r="T50" s="67">
        <f>EXP(SUMPRODUCT(CHOOSE({1,2,3,4,5,6,7,8,9,10,11},'Calcs Men Intervention'!S91,'Calcs Men Intervention'!S91^2,'Calcs Men Intervention'!S91^3,0,0,0,0,'Calcs Men Intervention'!AV123,'Calcs Men Intervention'!AV123^2,'Calcs Men Intervention'!AV123^3,1),Employment!$BG$11:$BQ$11))/(1+EXP(SUMPRODUCT(CHOOSE({1,2,3,4,5,6,7,8,9,10,11},'Calcs Men Intervention'!S91,'Calcs Men Intervention'!S91^2,'Calcs Men Intervention'!S91^3,0,0,0,0,'Calcs Men Intervention'!AV123,'Calcs Men Intervention'!AV123^2,'Calcs Men Intervention'!AV123^3,1),Employment!$BG$11:$BQ$11)))</f>
        <v>0.92039096130105369</v>
      </c>
      <c r="U50" s="67">
        <f>EXP(SUMPRODUCT(CHOOSE({1,2,3,4,5,6,7,8,9,10,11},'Calcs Men Intervention'!T91,'Calcs Men Intervention'!T91^2,'Calcs Men Intervention'!T91^3,0,0,0,0,'Calcs Men Intervention'!AW123,'Calcs Men Intervention'!AW123^2,'Calcs Men Intervention'!AW123^3,1),Employment!$BG$11:$BQ$11))/(1+EXP(SUMPRODUCT(CHOOSE({1,2,3,4,5,6,7,8,9,10,11},'Calcs Men Intervention'!T91,'Calcs Men Intervention'!T91^2,'Calcs Men Intervention'!T91^3,0,0,0,0,'Calcs Men Intervention'!AW123,'Calcs Men Intervention'!AW123^2,'Calcs Men Intervention'!AW123^3,1),Employment!$BG$11:$BQ$11)))</f>
        <v>0.9123073682960412</v>
      </c>
      <c r="V50" s="67">
        <f>EXP(SUMPRODUCT(CHOOSE({1,2,3,4,5,6,7,8,9,10,11},'Calcs Men Intervention'!U91,'Calcs Men Intervention'!U91^2,'Calcs Men Intervention'!U91^3,0,0,0,0,'Calcs Men Intervention'!AX123,'Calcs Men Intervention'!AX123^2,'Calcs Men Intervention'!AX123^3,1),Employment!$BG$11:$BQ$11))/(1+EXP(SUMPRODUCT(CHOOSE({1,2,3,4,5,6,7,8,9,10,11},'Calcs Men Intervention'!U91,'Calcs Men Intervention'!U91^2,'Calcs Men Intervention'!U91^3,0,0,0,0,'Calcs Men Intervention'!AX123,'Calcs Men Intervention'!AX123^2,'Calcs Men Intervention'!AX123^3,1),Employment!$BG$11:$BQ$11)))</f>
        <v>0.9026020251816016</v>
      </c>
      <c r="W50" s="67">
        <f>EXP(SUMPRODUCT(CHOOSE({1,2,3,4,5,6,7,8,9,10,11},'Calcs Men Intervention'!V91,'Calcs Men Intervention'!V91^2,'Calcs Men Intervention'!V91^3,0,0,0,0,'Calcs Men Intervention'!AY123,'Calcs Men Intervention'!AY123^2,'Calcs Men Intervention'!AY123^3,1),Employment!$BG$11:$BQ$11))/(1+EXP(SUMPRODUCT(CHOOSE({1,2,3,4,5,6,7,8,9,10,11},'Calcs Men Intervention'!V91,'Calcs Men Intervention'!V91^2,'Calcs Men Intervention'!V91^3,0,0,0,0,'Calcs Men Intervention'!AY123,'Calcs Men Intervention'!AY123^2,'Calcs Men Intervention'!AY123^3,1),Employment!$BG$11:$BQ$11)))</f>
        <v>0.89100757526991359</v>
      </c>
      <c r="X50" s="67">
        <f>EXP(SUMPRODUCT(CHOOSE({1,2,3,4,5,6,7,8,9,10,11},'Calcs Men Intervention'!W91,'Calcs Men Intervention'!W91^2,'Calcs Men Intervention'!W91^3,0,0,0,0,'Calcs Men Intervention'!AZ123,'Calcs Men Intervention'!AZ123^2,'Calcs Men Intervention'!AZ123^3,1),Employment!$BG$11:$BQ$11))/(1+EXP(SUMPRODUCT(CHOOSE({1,2,3,4,5,6,7,8,9,10,11},'Calcs Men Intervention'!W91,'Calcs Men Intervention'!W91^2,'Calcs Men Intervention'!W91^3,0,0,0,0,'Calcs Men Intervention'!AZ123,'Calcs Men Intervention'!AZ123^2,'Calcs Men Intervention'!AZ123^3,1),Employment!$BG$11:$BQ$11)))</f>
        <v>0.87721591318736503</v>
      </c>
      <c r="Y50" s="67">
        <f>EXP(SUMPRODUCT(CHOOSE({1,2,3,4,5,6,7,8,9,10,11},'Calcs Men Intervention'!X91,'Calcs Men Intervention'!X91^2,'Calcs Men Intervention'!X91^3,0,0,0,0,'Calcs Men Intervention'!BA123,'Calcs Men Intervention'!BA123^2,'Calcs Men Intervention'!BA123^3,1),Employment!$BG$11:$BQ$11))/(1+EXP(SUMPRODUCT(CHOOSE({1,2,3,4,5,6,7,8,9,10,11},'Calcs Men Intervention'!X91,'Calcs Men Intervention'!X91^2,'Calcs Men Intervention'!X91^3,0,0,0,0,'Calcs Men Intervention'!BA123,'Calcs Men Intervention'!BA123^2,'Calcs Men Intervention'!BA123^3,1),Employment!$BG$11:$BQ$11)))</f>
        <v>0.8608804286516667</v>
      </c>
      <c r="Z50" s="67">
        <f>EXP(SUMPRODUCT(CHOOSE({1,2,3,4,5,6,7,8,9,10,11},'Calcs Men Intervention'!Y91,'Calcs Men Intervention'!Y91^2,'Calcs Men Intervention'!Y91^3,0,0,0,0,'Calcs Men Intervention'!BB123,'Calcs Men Intervention'!BB123^2,'Calcs Men Intervention'!BB123^3,1),Employment!$BG$11:$BQ$11))/(1+EXP(SUMPRODUCT(CHOOSE({1,2,3,4,5,6,7,8,9,10,11},'Calcs Men Intervention'!Y91,'Calcs Men Intervention'!Y91^2,'Calcs Men Intervention'!Y91^3,0,0,0,0,'Calcs Men Intervention'!BB123,'Calcs Men Intervention'!BB123^2,'Calcs Men Intervention'!BB123^3,1),Employment!$BG$11:$BQ$11)))</f>
        <v>0.84162311729088068</v>
      </c>
      <c r="AA50" s="67">
        <f>EXP(SUMPRODUCT(CHOOSE({1,2,3,4,5,6,7,8,9,10,11},'Calcs Men Intervention'!Z91,'Calcs Men Intervention'!Z91^2,'Calcs Men Intervention'!Z91^3,0,0,0,0,'Calcs Men Intervention'!BC123,'Calcs Men Intervention'!BC123^2,'Calcs Men Intervention'!BC123^3,1),Employment!$BG$11:$BQ$11))/(1+EXP(SUMPRODUCT(CHOOSE({1,2,3,4,5,6,7,8,9,10,11},'Calcs Men Intervention'!Z91,'Calcs Men Intervention'!Z91^2,'Calcs Men Intervention'!Z91^3,0,0,0,0,'Calcs Men Intervention'!BC123,'Calcs Men Intervention'!BC123^2,'Calcs Men Intervention'!BC123^3,1),Employment!$BG$11:$BQ$11)))</f>
        <v>0.8190488386519269</v>
      </c>
      <c r="AB50" s="67">
        <f>EXP(SUMPRODUCT(CHOOSE({1,2,3,4,5,6,7,8,9,10,11},'Calcs Men Intervention'!AA91,'Calcs Men Intervention'!AA91^2,'Calcs Men Intervention'!AA91^3,0,0,0,0,'Calcs Men Intervention'!BD123,'Calcs Men Intervention'!BD123^2,'Calcs Men Intervention'!BD123^3,1),Employment!$BG$11:$BQ$11))/(1+EXP(SUMPRODUCT(CHOOSE({1,2,3,4,5,6,7,8,9,10,11},'Calcs Men Intervention'!AA91,'Calcs Men Intervention'!AA91^2,'Calcs Men Intervention'!AA91^3,0,0,0,0,'Calcs Men Intervention'!BD123,'Calcs Men Intervention'!BD123^2,'Calcs Men Intervention'!BD123^3,1),Employment!$BG$11:$BQ$11)))</f>
        <v>0.7927692140421807</v>
      </c>
      <c r="AE50" s="1">
        <v>15</v>
      </c>
      <c r="AF50" s="185">
        <f>(Employment!C50*'Calcs Men Intervention'!C57-C19*'Calcs Men No Intervention'!C57)*ec_ben_emp_ESA</f>
        <v>0</v>
      </c>
      <c r="AG50" s="185">
        <f>(Employment!D50*'Calcs Men Intervention'!D57-D19*'Calcs Men No Intervention'!D57)*ec_ben_emp_ESA</f>
        <v>0</v>
      </c>
      <c r="AH50" s="185">
        <f>(Employment!E50*'Calcs Men Intervention'!E57-E19*'Calcs Men No Intervention'!E57)*ec_ben_emp_ESA</f>
        <v>0</v>
      </c>
      <c r="AI50" s="185">
        <f>(Employment!F50*'Calcs Men Intervention'!F57-F19*'Calcs Men No Intervention'!F57)*ec_ben_emp_ESA</f>
        <v>0</v>
      </c>
      <c r="AJ50" s="185">
        <f>(Employment!G50*'Calcs Men Intervention'!G57-G19*'Calcs Men No Intervention'!G57)*ec_ben_emp_ESA</f>
        <v>0</v>
      </c>
      <c r="AK50" s="185">
        <f>(Employment!H50*'Calcs Men Intervention'!H57-H19*'Calcs Men No Intervention'!H57)*ec_ben_emp_ESA</f>
        <v>0</v>
      </c>
      <c r="AL50" s="185">
        <f>(Employment!I50*'Calcs Men Intervention'!I57-I19*'Calcs Men No Intervention'!I57)*ec_ben_emp_ESA</f>
        <v>0</v>
      </c>
      <c r="AM50" s="185">
        <f>(Employment!J50*'Calcs Men Intervention'!J57-J19*'Calcs Men No Intervention'!J57)*ec_ben_emp_ESA</f>
        <v>0</v>
      </c>
      <c r="AN50" s="185">
        <f>(Employment!K50*'Calcs Men Intervention'!K57-K19*'Calcs Men No Intervention'!K57)*ec_ben_emp_ESA</f>
        <v>0</v>
      </c>
      <c r="AO50" s="185">
        <f>(Employment!L50*'Calcs Men Intervention'!L57-L19*'Calcs Men No Intervention'!L57)*ec_ben_emp_ESA</f>
        <v>0</v>
      </c>
      <c r="AP50" s="185">
        <f>(Employment!M50*'Calcs Men Intervention'!M57-M19*'Calcs Men No Intervention'!M57)*ec_ben_emp_ESA</f>
        <v>0</v>
      </c>
      <c r="AQ50" s="185">
        <f>(Employment!N50*'Calcs Men Intervention'!N57-N19*'Calcs Men No Intervention'!N57)*ec_ben_emp_ESA</f>
        <v>0</v>
      </c>
      <c r="AR50" s="185">
        <f>(Employment!O50*'Calcs Men Intervention'!O57-O19*'Calcs Men No Intervention'!O57)*ec_ben_emp_ESA</f>
        <v>0</v>
      </c>
      <c r="AS50" s="185">
        <f>(Employment!P50*'Calcs Men Intervention'!P57-P19*'Calcs Men No Intervention'!P57)*ec_ben_emp_ESA</f>
        <v>0</v>
      </c>
      <c r="AT50" s="185">
        <f>(Employment!Q50*'Calcs Men Intervention'!Q57-Q19*'Calcs Men No Intervention'!Q57)*ec_ben_emp_ESA</f>
        <v>0</v>
      </c>
      <c r="AU50" s="185">
        <f>(Employment!R50*'Calcs Men Intervention'!R57-R19*'Calcs Men No Intervention'!R57)*ec_ben_emp_ESA</f>
        <v>0</v>
      </c>
      <c r="AV50" s="185">
        <f>(Employment!S50*'Calcs Men Intervention'!S57-S19*'Calcs Men No Intervention'!S57)*ec_ben_emp_ESA</f>
        <v>0</v>
      </c>
      <c r="AW50" s="185">
        <f>(Employment!T50*'Calcs Men Intervention'!T57-T19*'Calcs Men No Intervention'!T57)*ec_ben_emp_ESA</f>
        <v>0</v>
      </c>
      <c r="AX50" s="185">
        <f>(Employment!U50*'Calcs Men Intervention'!U57-U19*'Calcs Men No Intervention'!U57)*ec_ben_emp_ESA</f>
        <v>0</v>
      </c>
      <c r="AY50" s="185">
        <f>(Employment!V50*'Calcs Men Intervention'!V57-V19*'Calcs Men No Intervention'!V57)*ec_ben_emp_ESA</f>
        <v>0</v>
      </c>
      <c r="AZ50" s="185">
        <f>(Employment!W50*'Calcs Men Intervention'!W57-W19*'Calcs Men No Intervention'!W57)*ec_ben_emp_ESA</f>
        <v>0</v>
      </c>
      <c r="BA50" s="185">
        <f>(Employment!X50*'Calcs Men Intervention'!X57-X19*'Calcs Men No Intervention'!X57)*ec_ben_emp_ESA</f>
        <v>0</v>
      </c>
      <c r="BB50" s="185">
        <f>(Employment!Y50*'Calcs Men Intervention'!Y57-Y19*'Calcs Men No Intervention'!Y57)*ec_ben_emp_ESA</f>
        <v>0</v>
      </c>
      <c r="BC50" s="185">
        <f>(Employment!Z50*'Calcs Men Intervention'!Z57-Z19*'Calcs Men No Intervention'!Z57)*ec_ben_emp_ESA</f>
        <v>0</v>
      </c>
      <c r="BD50" s="185">
        <f>(Employment!AA50*'Calcs Men Intervention'!AA57-AA19*'Calcs Men No Intervention'!AA57)*ec_ben_emp_ESA</f>
        <v>0</v>
      </c>
      <c r="BE50" s="185">
        <f>(Employment!AB50*'Calcs Men Intervention'!AB57-AB19*'Calcs Men No Intervention'!AB57)*ec_ben_emp_ESA</f>
        <v>0</v>
      </c>
      <c r="BT50" s="26">
        <f t="shared" si="0"/>
        <v>78</v>
      </c>
      <c r="BU50" s="278">
        <v>35</v>
      </c>
      <c r="BV50" s="278">
        <f>EXP(SUMPRODUCT(CHOOSE({1,2,3,4,5,6,7,8,9,10,11},$BT50,$BT50^2,BT50^3,0,0,0,0,$BU50,$BU50^2,$BU50^3,1),Employment!$BG$11:$BQ$11))/(1+EXP(SUMPRODUCT(CHOOSE({1,2,3,4,5,6,7,8,9,10,11},$BT50,$BT50^2,BT50^3,0,0,0,0,$BU50,$BU50^2,$BU50^3,1),Employment!$BG$11:$BQ$11)))</f>
        <v>3.459180224824579E-2</v>
      </c>
      <c r="BW50" s="278">
        <f>EXP(SUMPRODUCT(CHOOSE({1,2,3,4,5,6,7,8,9,10,11},$BT50,$BT50^2,BT50^3,1,$BT50,$BT50^2,BT50^3,$BU50,$BU50^2,$BU50^3,1),Employment!$BG$11:$BQ$11))/(1+EXP(SUMPRODUCT(CHOOSE({1,2,3,4,5,6,7,8,9,10,11},$BT50,$BT50^2,BT50^3,1,$BT50,$BT50^2,BT50^3,$BU50,$BU50^2,$BU50^3,1),Employment!$BG$11:$BQ$11)))</f>
        <v>1.6955674577241116E-2</v>
      </c>
    </row>
    <row r="51" spans="2:75" x14ac:dyDescent="0.3">
      <c r="B51" s="1">
        <v>16</v>
      </c>
      <c r="C51" s="67"/>
      <c r="D51" s="67"/>
      <c r="E51" s="67"/>
      <c r="F51" s="67"/>
      <c r="G51" s="67"/>
      <c r="H51" s="67"/>
      <c r="I51" s="67"/>
      <c r="J51" s="67"/>
      <c r="K51" s="67"/>
      <c r="L51" s="67"/>
      <c r="M51" s="67"/>
      <c r="N51" s="67"/>
      <c r="O51" s="67"/>
      <c r="P51" s="67"/>
      <c r="Q51" s="67"/>
      <c r="R51" s="67"/>
      <c r="S51" s="67">
        <f>EXP(SUMPRODUCT(CHOOSE({1,2,3,4,5,6,7,8,9,10,11},'Calcs Men Intervention'!R92,'Calcs Men Intervention'!R92^2,'Calcs Men Intervention'!R92^3,0,0,0,0,'Calcs Men Intervention'!AU124,'Calcs Men Intervention'!AU124^2,'Calcs Men Intervention'!AU124^3,1),Employment!$BG$11:$BQ$11))/(1+EXP(SUMPRODUCT(CHOOSE({1,2,3,4,5,6,7,8,9,10,11},'Calcs Men Intervention'!R92,'Calcs Men Intervention'!R92^2,'Calcs Men Intervention'!R92^3,0,0,0,0,'Calcs Men Intervention'!AU124,'Calcs Men Intervention'!AU124^2,'Calcs Men Intervention'!AU124^3,1),Employment!$BG$11:$BQ$11)))</f>
        <v>0.93175545851764097</v>
      </c>
      <c r="T51" s="67">
        <f>EXP(SUMPRODUCT(CHOOSE({1,2,3,4,5,6,7,8,9,10,11},'Calcs Men Intervention'!S92,'Calcs Men Intervention'!S92^2,'Calcs Men Intervention'!S92^3,0,0,0,0,'Calcs Men Intervention'!AV124,'Calcs Men Intervention'!AV124^2,'Calcs Men Intervention'!AV124^3,1),Employment!$BG$11:$BQ$11))/(1+EXP(SUMPRODUCT(CHOOSE({1,2,3,4,5,6,7,8,9,10,11},'Calcs Men Intervention'!S92,'Calcs Men Intervention'!S92^2,'Calcs Men Intervention'!S92^3,0,0,0,0,'Calcs Men Intervention'!AV124,'Calcs Men Intervention'!AV124^2,'Calcs Men Intervention'!AV124^3,1),Employment!$BG$11:$BQ$11)))</f>
        <v>0.92703393959447811</v>
      </c>
      <c r="U51" s="67">
        <f>EXP(SUMPRODUCT(CHOOSE({1,2,3,4,5,6,7,8,9,10,11},'Calcs Men Intervention'!T92,'Calcs Men Intervention'!T92^2,'Calcs Men Intervention'!T92^3,0,0,0,0,'Calcs Men Intervention'!AW124,'Calcs Men Intervention'!AW124^2,'Calcs Men Intervention'!AW124^3,1),Employment!$BG$11:$BQ$11))/(1+EXP(SUMPRODUCT(CHOOSE({1,2,3,4,5,6,7,8,9,10,11},'Calcs Men Intervention'!T92,'Calcs Men Intervention'!T92^2,'Calcs Men Intervention'!T92^3,0,0,0,0,'Calcs Men Intervention'!AW124,'Calcs Men Intervention'!AW124^2,'Calcs Men Intervention'!AW124^3,1),Employment!$BG$11:$BQ$11)))</f>
        <v>0.92039096130105369</v>
      </c>
      <c r="V51" s="67">
        <f>EXP(SUMPRODUCT(CHOOSE({1,2,3,4,5,6,7,8,9,10,11},'Calcs Men Intervention'!U92,'Calcs Men Intervention'!U92^2,'Calcs Men Intervention'!U92^3,0,0,0,0,'Calcs Men Intervention'!AX124,'Calcs Men Intervention'!AX124^2,'Calcs Men Intervention'!AX124^3,1),Employment!$BG$11:$BQ$11))/(1+EXP(SUMPRODUCT(CHOOSE({1,2,3,4,5,6,7,8,9,10,11},'Calcs Men Intervention'!U92,'Calcs Men Intervention'!U92^2,'Calcs Men Intervention'!U92^3,0,0,0,0,'Calcs Men Intervention'!AX124,'Calcs Men Intervention'!AX124^2,'Calcs Men Intervention'!AX124^3,1),Employment!$BG$11:$BQ$11)))</f>
        <v>0.9123073682960412</v>
      </c>
      <c r="W51" s="67">
        <f>EXP(SUMPRODUCT(CHOOSE({1,2,3,4,5,6,7,8,9,10,11},'Calcs Men Intervention'!V92,'Calcs Men Intervention'!V92^2,'Calcs Men Intervention'!V92^3,0,0,0,0,'Calcs Men Intervention'!AY124,'Calcs Men Intervention'!AY124^2,'Calcs Men Intervention'!AY124^3,1),Employment!$BG$11:$BQ$11))/(1+EXP(SUMPRODUCT(CHOOSE({1,2,3,4,5,6,7,8,9,10,11},'Calcs Men Intervention'!V92,'Calcs Men Intervention'!V92^2,'Calcs Men Intervention'!V92^3,0,0,0,0,'Calcs Men Intervention'!AY124,'Calcs Men Intervention'!AY124^2,'Calcs Men Intervention'!AY124^3,1),Employment!$BG$11:$BQ$11)))</f>
        <v>0.9026020251816016</v>
      </c>
      <c r="X51" s="67">
        <f>EXP(SUMPRODUCT(CHOOSE({1,2,3,4,5,6,7,8,9,10,11},'Calcs Men Intervention'!W92,'Calcs Men Intervention'!W92^2,'Calcs Men Intervention'!W92^3,0,0,0,0,'Calcs Men Intervention'!AZ124,'Calcs Men Intervention'!AZ124^2,'Calcs Men Intervention'!AZ124^3,1),Employment!$BG$11:$BQ$11))/(1+EXP(SUMPRODUCT(CHOOSE({1,2,3,4,5,6,7,8,9,10,11},'Calcs Men Intervention'!W92,'Calcs Men Intervention'!W92^2,'Calcs Men Intervention'!W92^3,0,0,0,0,'Calcs Men Intervention'!AZ124,'Calcs Men Intervention'!AZ124^2,'Calcs Men Intervention'!AZ124^3,1),Employment!$BG$11:$BQ$11)))</f>
        <v>0.89100757526991359</v>
      </c>
      <c r="Y51" s="67">
        <f>EXP(SUMPRODUCT(CHOOSE({1,2,3,4,5,6,7,8,9,10,11},'Calcs Men Intervention'!X92,'Calcs Men Intervention'!X92^2,'Calcs Men Intervention'!X92^3,0,0,0,0,'Calcs Men Intervention'!BA124,'Calcs Men Intervention'!BA124^2,'Calcs Men Intervention'!BA124^3,1),Employment!$BG$11:$BQ$11))/(1+EXP(SUMPRODUCT(CHOOSE({1,2,3,4,5,6,7,8,9,10,11},'Calcs Men Intervention'!X92,'Calcs Men Intervention'!X92^2,'Calcs Men Intervention'!X92^3,0,0,0,0,'Calcs Men Intervention'!BA124,'Calcs Men Intervention'!BA124^2,'Calcs Men Intervention'!BA124^3,1),Employment!$BG$11:$BQ$11)))</f>
        <v>0.87721591318736503</v>
      </c>
      <c r="Z51" s="67">
        <f>EXP(SUMPRODUCT(CHOOSE({1,2,3,4,5,6,7,8,9,10,11},'Calcs Men Intervention'!Y92,'Calcs Men Intervention'!Y92^2,'Calcs Men Intervention'!Y92^3,0,0,0,0,'Calcs Men Intervention'!BB124,'Calcs Men Intervention'!BB124^2,'Calcs Men Intervention'!BB124^3,1),Employment!$BG$11:$BQ$11))/(1+EXP(SUMPRODUCT(CHOOSE({1,2,3,4,5,6,7,8,9,10,11},'Calcs Men Intervention'!Y92,'Calcs Men Intervention'!Y92^2,'Calcs Men Intervention'!Y92^3,0,0,0,0,'Calcs Men Intervention'!BB124,'Calcs Men Intervention'!BB124^2,'Calcs Men Intervention'!BB124^3,1),Employment!$BG$11:$BQ$11)))</f>
        <v>0.8608804286516667</v>
      </c>
      <c r="AA51" s="67">
        <f>EXP(SUMPRODUCT(CHOOSE({1,2,3,4,5,6,7,8,9,10,11},'Calcs Men Intervention'!Z92,'Calcs Men Intervention'!Z92^2,'Calcs Men Intervention'!Z92^3,0,0,0,0,'Calcs Men Intervention'!BC124,'Calcs Men Intervention'!BC124^2,'Calcs Men Intervention'!BC124^3,1),Employment!$BG$11:$BQ$11))/(1+EXP(SUMPRODUCT(CHOOSE({1,2,3,4,5,6,7,8,9,10,11},'Calcs Men Intervention'!Z92,'Calcs Men Intervention'!Z92^2,'Calcs Men Intervention'!Z92^3,0,0,0,0,'Calcs Men Intervention'!BC124,'Calcs Men Intervention'!BC124^2,'Calcs Men Intervention'!BC124^3,1),Employment!$BG$11:$BQ$11)))</f>
        <v>0.84162311729088068</v>
      </c>
      <c r="AB51" s="67">
        <f>EXP(SUMPRODUCT(CHOOSE({1,2,3,4,5,6,7,8,9,10,11},'Calcs Men Intervention'!AA92,'Calcs Men Intervention'!AA92^2,'Calcs Men Intervention'!AA92^3,0,0,0,0,'Calcs Men Intervention'!BD124,'Calcs Men Intervention'!BD124^2,'Calcs Men Intervention'!BD124^3,1),Employment!$BG$11:$BQ$11))/(1+EXP(SUMPRODUCT(CHOOSE({1,2,3,4,5,6,7,8,9,10,11},'Calcs Men Intervention'!AA92,'Calcs Men Intervention'!AA92^2,'Calcs Men Intervention'!AA92^3,0,0,0,0,'Calcs Men Intervention'!BD124,'Calcs Men Intervention'!BD124^2,'Calcs Men Intervention'!BD124^3,1),Employment!$BG$11:$BQ$11)))</f>
        <v>0.8190488386519269</v>
      </c>
      <c r="AE51" s="1">
        <v>16</v>
      </c>
      <c r="AF51" s="185">
        <f>(Employment!C51*'Calcs Men Intervention'!C58-C20*'Calcs Men No Intervention'!C58)*ec_ben_emp_ESA</f>
        <v>0</v>
      </c>
      <c r="AG51" s="185">
        <f>(Employment!D51*'Calcs Men Intervention'!D58-D20*'Calcs Men No Intervention'!D58)*ec_ben_emp_ESA</f>
        <v>0</v>
      </c>
      <c r="AH51" s="185">
        <f>(Employment!E51*'Calcs Men Intervention'!E58-E20*'Calcs Men No Intervention'!E58)*ec_ben_emp_ESA</f>
        <v>0</v>
      </c>
      <c r="AI51" s="185">
        <f>(Employment!F51*'Calcs Men Intervention'!F58-F20*'Calcs Men No Intervention'!F58)*ec_ben_emp_ESA</f>
        <v>0</v>
      </c>
      <c r="AJ51" s="185">
        <f>(Employment!G51*'Calcs Men Intervention'!G58-G20*'Calcs Men No Intervention'!G58)*ec_ben_emp_ESA</f>
        <v>0</v>
      </c>
      <c r="AK51" s="185">
        <f>(Employment!H51*'Calcs Men Intervention'!H58-H20*'Calcs Men No Intervention'!H58)*ec_ben_emp_ESA</f>
        <v>0</v>
      </c>
      <c r="AL51" s="185">
        <f>(Employment!I51*'Calcs Men Intervention'!I58-I20*'Calcs Men No Intervention'!I58)*ec_ben_emp_ESA</f>
        <v>0</v>
      </c>
      <c r="AM51" s="185">
        <f>(Employment!J51*'Calcs Men Intervention'!J58-J20*'Calcs Men No Intervention'!J58)*ec_ben_emp_ESA</f>
        <v>0</v>
      </c>
      <c r="AN51" s="185">
        <f>(Employment!K51*'Calcs Men Intervention'!K58-K20*'Calcs Men No Intervention'!K58)*ec_ben_emp_ESA</f>
        <v>0</v>
      </c>
      <c r="AO51" s="185">
        <f>(Employment!L51*'Calcs Men Intervention'!L58-L20*'Calcs Men No Intervention'!L58)*ec_ben_emp_ESA</f>
        <v>0</v>
      </c>
      <c r="AP51" s="185">
        <f>(Employment!M51*'Calcs Men Intervention'!M58-M20*'Calcs Men No Intervention'!M58)*ec_ben_emp_ESA</f>
        <v>0</v>
      </c>
      <c r="AQ51" s="185">
        <f>(Employment!N51*'Calcs Men Intervention'!N58-N20*'Calcs Men No Intervention'!N58)*ec_ben_emp_ESA</f>
        <v>0</v>
      </c>
      <c r="AR51" s="185">
        <f>(Employment!O51*'Calcs Men Intervention'!O58-O20*'Calcs Men No Intervention'!O58)*ec_ben_emp_ESA</f>
        <v>0</v>
      </c>
      <c r="AS51" s="185">
        <f>(Employment!P51*'Calcs Men Intervention'!P58-P20*'Calcs Men No Intervention'!P58)*ec_ben_emp_ESA</f>
        <v>0</v>
      </c>
      <c r="AT51" s="185">
        <f>(Employment!Q51*'Calcs Men Intervention'!Q58-Q20*'Calcs Men No Intervention'!Q58)*ec_ben_emp_ESA</f>
        <v>0</v>
      </c>
      <c r="AU51" s="185">
        <f>(Employment!R51*'Calcs Men Intervention'!R58-R20*'Calcs Men No Intervention'!R58)*ec_ben_emp_ESA</f>
        <v>0</v>
      </c>
      <c r="AV51" s="185">
        <f>(Employment!S51*'Calcs Men Intervention'!S58-S20*'Calcs Men No Intervention'!S58)*ec_ben_emp_ESA</f>
        <v>0</v>
      </c>
      <c r="AW51" s="185">
        <f>(Employment!T51*'Calcs Men Intervention'!T58-T20*'Calcs Men No Intervention'!T58)*ec_ben_emp_ESA</f>
        <v>0</v>
      </c>
      <c r="AX51" s="185">
        <f>(Employment!U51*'Calcs Men Intervention'!U58-U20*'Calcs Men No Intervention'!U58)*ec_ben_emp_ESA</f>
        <v>0</v>
      </c>
      <c r="AY51" s="185">
        <f>(Employment!V51*'Calcs Men Intervention'!V58-V20*'Calcs Men No Intervention'!V58)*ec_ben_emp_ESA</f>
        <v>0</v>
      </c>
      <c r="AZ51" s="185">
        <f>(Employment!W51*'Calcs Men Intervention'!W58-W20*'Calcs Men No Intervention'!W58)*ec_ben_emp_ESA</f>
        <v>0</v>
      </c>
      <c r="BA51" s="185">
        <f>(Employment!X51*'Calcs Men Intervention'!X58-X20*'Calcs Men No Intervention'!X58)*ec_ben_emp_ESA</f>
        <v>0</v>
      </c>
      <c r="BB51" s="185">
        <f>(Employment!Y51*'Calcs Men Intervention'!Y58-Y20*'Calcs Men No Intervention'!Y58)*ec_ben_emp_ESA</f>
        <v>0</v>
      </c>
      <c r="BC51" s="185">
        <f>(Employment!Z51*'Calcs Men Intervention'!Z58-Z20*'Calcs Men No Intervention'!Z58)*ec_ben_emp_ESA</f>
        <v>0</v>
      </c>
      <c r="BD51" s="185">
        <f>(Employment!AA51*'Calcs Men Intervention'!AA58-AA20*'Calcs Men No Intervention'!AA58)*ec_ben_emp_ESA</f>
        <v>0</v>
      </c>
      <c r="BE51" s="185">
        <f>(Employment!AB51*'Calcs Men Intervention'!AB58-AB20*'Calcs Men No Intervention'!AB58)*ec_ben_emp_ESA</f>
        <v>0</v>
      </c>
      <c r="BT51" s="26">
        <f t="shared" si="0"/>
        <v>79</v>
      </c>
      <c r="BU51" s="278">
        <v>35</v>
      </c>
      <c r="BV51" s="278">
        <f>EXP(SUMPRODUCT(CHOOSE({1,2,3,4,5,6,7,8,9,10,11},$BT51,$BT51^2,BT51^3,0,0,0,0,$BU51,$BU51^2,$BU51^3,1),Employment!$BG$11:$BQ$11))/(1+EXP(SUMPRODUCT(CHOOSE({1,2,3,4,5,6,7,8,9,10,11},$BT51,$BT51^2,BT51^3,0,0,0,0,$BU51,$BU51^2,$BU51^3,1),Employment!$BG$11:$BQ$11)))</f>
        <v>2.8039389500024464E-2</v>
      </c>
      <c r="BW51" s="278">
        <f>EXP(SUMPRODUCT(CHOOSE({1,2,3,4,5,6,7,8,9,10,11},$BT51,$BT51^2,BT51^3,1,$BT51,$BT51^2,BT51^3,$BU51,$BU51^2,$BU51^3,1),Employment!$BG$11:$BQ$11))/(1+EXP(SUMPRODUCT(CHOOSE({1,2,3,4,5,6,7,8,9,10,11},$BT51,$BT51^2,BT51^3,1,$BT51,$BT51^2,BT51^3,$BU51,$BU51^2,$BU51^3,1),Employment!$BG$11:$BQ$11)))</f>
        <v>1.2646229222819185E-2</v>
      </c>
    </row>
    <row r="52" spans="2:75" x14ac:dyDescent="0.3">
      <c r="B52" s="1">
        <v>17</v>
      </c>
      <c r="C52" s="67"/>
      <c r="D52" s="67"/>
      <c r="E52" s="67"/>
      <c r="F52" s="67"/>
      <c r="G52" s="67"/>
      <c r="H52" s="67"/>
      <c r="I52" s="67"/>
      <c r="J52" s="67"/>
      <c r="K52" s="67"/>
      <c r="L52" s="67"/>
      <c r="M52" s="67"/>
      <c r="N52" s="67"/>
      <c r="O52" s="67"/>
      <c r="P52" s="67"/>
      <c r="Q52" s="67"/>
      <c r="R52" s="67"/>
      <c r="S52" s="67"/>
      <c r="T52" s="67">
        <f>EXP(SUMPRODUCT(CHOOSE({1,2,3,4,5,6,7,8,9,10,11},'Calcs Men Intervention'!S93,'Calcs Men Intervention'!S93^2,'Calcs Men Intervention'!S93^3,0,0,0,0,'Calcs Men Intervention'!AV125,'Calcs Men Intervention'!AV125^2,'Calcs Men Intervention'!AV125^3,1),Employment!$BG$11:$BQ$11))/(1+EXP(SUMPRODUCT(CHOOSE({1,2,3,4,5,6,7,8,9,10,11},'Calcs Men Intervention'!S93,'Calcs Men Intervention'!S93^2,'Calcs Men Intervention'!S93^3,0,0,0,0,'Calcs Men Intervention'!AV125,'Calcs Men Intervention'!AV125^2,'Calcs Men Intervention'!AV125^3,1),Employment!$BG$11:$BQ$11)))</f>
        <v>0.93175545851764097</v>
      </c>
      <c r="U52" s="67">
        <f>EXP(SUMPRODUCT(CHOOSE({1,2,3,4,5,6,7,8,9,10,11},'Calcs Men Intervention'!T93,'Calcs Men Intervention'!T93^2,'Calcs Men Intervention'!T93^3,0,0,0,0,'Calcs Men Intervention'!AW125,'Calcs Men Intervention'!AW125^2,'Calcs Men Intervention'!AW125^3,1),Employment!$BG$11:$BQ$11))/(1+EXP(SUMPRODUCT(CHOOSE({1,2,3,4,5,6,7,8,9,10,11},'Calcs Men Intervention'!T93,'Calcs Men Intervention'!T93^2,'Calcs Men Intervention'!T93^3,0,0,0,0,'Calcs Men Intervention'!AW125,'Calcs Men Intervention'!AW125^2,'Calcs Men Intervention'!AW125^3,1),Employment!$BG$11:$BQ$11)))</f>
        <v>0.92703393959447811</v>
      </c>
      <c r="V52" s="67">
        <f>EXP(SUMPRODUCT(CHOOSE({1,2,3,4,5,6,7,8,9,10,11},'Calcs Men Intervention'!U93,'Calcs Men Intervention'!U93^2,'Calcs Men Intervention'!U93^3,0,0,0,0,'Calcs Men Intervention'!AX125,'Calcs Men Intervention'!AX125^2,'Calcs Men Intervention'!AX125^3,1),Employment!$BG$11:$BQ$11))/(1+EXP(SUMPRODUCT(CHOOSE({1,2,3,4,5,6,7,8,9,10,11},'Calcs Men Intervention'!U93,'Calcs Men Intervention'!U93^2,'Calcs Men Intervention'!U93^3,0,0,0,0,'Calcs Men Intervention'!AX125,'Calcs Men Intervention'!AX125^2,'Calcs Men Intervention'!AX125^3,1),Employment!$BG$11:$BQ$11)))</f>
        <v>0.92039096130105369</v>
      </c>
      <c r="W52" s="67">
        <f>EXP(SUMPRODUCT(CHOOSE({1,2,3,4,5,6,7,8,9,10,11},'Calcs Men Intervention'!V93,'Calcs Men Intervention'!V93^2,'Calcs Men Intervention'!V93^3,0,0,0,0,'Calcs Men Intervention'!AY125,'Calcs Men Intervention'!AY125^2,'Calcs Men Intervention'!AY125^3,1),Employment!$BG$11:$BQ$11))/(1+EXP(SUMPRODUCT(CHOOSE({1,2,3,4,5,6,7,8,9,10,11},'Calcs Men Intervention'!V93,'Calcs Men Intervention'!V93^2,'Calcs Men Intervention'!V93^3,0,0,0,0,'Calcs Men Intervention'!AY125,'Calcs Men Intervention'!AY125^2,'Calcs Men Intervention'!AY125^3,1),Employment!$BG$11:$BQ$11)))</f>
        <v>0.9123073682960412</v>
      </c>
      <c r="X52" s="67">
        <f>EXP(SUMPRODUCT(CHOOSE({1,2,3,4,5,6,7,8,9,10,11},'Calcs Men Intervention'!W93,'Calcs Men Intervention'!W93^2,'Calcs Men Intervention'!W93^3,0,0,0,0,'Calcs Men Intervention'!AZ125,'Calcs Men Intervention'!AZ125^2,'Calcs Men Intervention'!AZ125^3,1),Employment!$BG$11:$BQ$11))/(1+EXP(SUMPRODUCT(CHOOSE({1,2,3,4,5,6,7,8,9,10,11},'Calcs Men Intervention'!W93,'Calcs Men Intervention'!W93^2,'Calcs Men Intervention'!W93^3,0,0,0,0,'Calcs Men Intervention'!AZ125,'Calcs Men Intervention'!AZ125^2,'Calcs Men Intervention'!AZ125^3,1),Employment!$BG$11:$BQ$11)))</f>
        <v>0.9026020251816016</v>
      </c>
      <c r="Y52" s="67">
        <f>EXP(SUMPRODUCT(CHOOSE({1,2,3,4,5,6,7,8,9,10,11},'Calcs Men Intervention'!X93,'Calcs Men Intervention'!X93^2,'Calcs Men Intervention'!X93^3,0,0,0,0,'Calcs Men Intervention'!BA125,'Calcs Men Intervention'!BA125^2,'Calcs Men Intervention'!BA125^3,1),Employment!$BG$11:$BQ$11))/(1+EXP(SUMPRODUCT(CHOOSE({1,2,3,4,5,6,7,8,9,10,11},'Calcs Men Intervention'!X93,'Calcs Men Intervention'!X93^2,'Calcs Men Intervention'!X93^3,0,0,0,0,'Calcs Men Intervention'!BA125,'Calcs Men Intervention'!BA125^2,'Calcs Men Intervention'!BA125^3,1),Employment!$BG$11:$BQ$11)))</f>
        <v>0.89100757526991359</v>
      </c>
      <c r="Z52" s="67">
        <f>EXP(SUMPRODUCT(CHOOSE({1,2,3,4,5,6,7,8,9,10,11},'Calcs Men Intervention'!Y93,'Calcs Men Intervention'!Y93^2,'Calcs Men Intervention'!Y93^3,0,0,0,0,'Calcs Men Intervention'!BB125,'Calcs Men Intervention'!BB125^2,'Calcs Men Intervention'!BB125^3,1),Employment!$BG$11:$BQ$11))/(1+EXP(SUMPRODUCT(CHOOSE({1,2,3,4,5,6,7,8,9,10,11},'Calcs Men Intervention'!Y93,'Calcs Men Intervention'!Y93^2,'Calcs Men Intervention'!Y93^3,0,0,0,0,'Calcs Men Intervention'!BB125,'Calcs Men Intervention'!BB125^2,'Calcs Men Intervention'!BB125^3,1),Employment!$BG$11:$BQ$11)))</f>
        <v>0.87721591318736503</v>
      </c>
      <c r="AA52" s="67">
        <f>EXP(SUMPRODUCT(CHOOSE({1,2,3,4,5,6,7,8,9,10,11},'Calcs Men Intervention'!Z93,'Calcs Men Intervention'!Z93^2,'Calcs Men Intervention'!Z93^3,0,0,0,0,'Calcs Men Intervention'!BC125,'Calcs Men Intervention'!BC125^2,'Calcs Men Intervention'!BC125^3,1),Employment!$BG$11:$BQ$11))/(1+EXP(SUMPRODUCT(CHOOSE({1,2,3,4,5,6,7,8,9,10,11},'Calcs Men Intervention'!Z93,'Calcs Men Intervention'!Z93^2,'Calcs Men Intervention'!Z93^3,0,0,0,0,'Calcs Men Intervention'!BC125,'Calcs Men Intervention'!BC125^2,'Calcs Men Intervention'!BC125^3,1),Employment!$BG$11:$BQ$11)))</f>
        <v>0.8608804286516667</v>
      </c>
      <c r="AB52" s="67">
        <f>EXP(SUMPRODUCT(CHOOSE({1,2,3,4,5,6,7,8,9,10,11},'Calcs Men Intervention'!AA93,'Calcs Men Intervention'!AA93^2,'Calcs Men Intervention'!AA93^3,0,0,0,0,'Calcs Men Intervention'!BD125,'Calcs Men Intervention'!BD125^2,'Calcs Men Intervention'!BD125^3,1),Employment!$BG$11:$BQ$11))/(1+EXP(SUMPRODUCT(CHOOSE({1,2,3,4,5,6,7,8,9,10,11},'Calcs Men Intervention'!AA93,'Calcs Men Intervention'!AA93^2,'Calcs Men Intervention'!AA93^3,0,0,0,0,'Calcs Men Intervention'!BD125,'Calcs Men Intervention'!BD125^2,'Calcs Men Intervention'!BD125^3,1),Employment!$BG$11:$BQ$11)))</f>
        <v>0.84162311729088068</v>
      </c>
      <c r="AE52" s="1">
        <v>17</v>
      </c>
      <c r="AF52" s="185">
        <f>(Employment!C52*'Calcs Men Intervention'!C59-C21*'Calcs Men No Intervention'!C59)*ec_ben_emp_ESA</f>
        <v>0</v>
      </c>
      <c r="AG52" s="185">
        <f>(Employment!D52*'Calcs Men Intervention'!D59-D21*'Calcs Men No Intervention'!D59)*ec_ben_emp_ESA</f>
        <v>0</v>
      </c>
      <c r="AH52" s="185">
        <f>(Employment!E52*'Calcs Men Intervention'!E59-E21*'Calcs Men No Intervention'!E59)*ec_ben_emp_ESA</f>
        <v>0</v>
      </c>
      <c r="AI52" s="185">
        <f>(Employment!F52*'Calcs Men Intervention'!F59-F21*'Calcs Men No Intervention'!F59)*ec_ben_emp_ESA</f>
        <v>0</v>
      </c>
      <c r="AJ52" s="185">
        <f>(Employment!G52*'Calcs Men Intervention'!G59-G21*'Calcs Men No Intervention'!G59)*ec_ben_emp_ESA</f>
        <v>0</v>
      </c>
      <c r="AK52" s="185">
        <f>(Employment!H52*'Calcs Men Intervention'!H59-H21*'Calcs Men No Intervention'!H59)*ec_ben_emp_ESA</f>
        <v>0</v>
      </c>
      <c r="AL52" s="185">
        <f>(Employment!I52*'Calcs Men Intervention'!I59-I21*'Calcs Men No Intervention'!I59)*ec_ben_emp_ESA</f>
        <v>0</v>
      </c>
      <c r="AM52" s="185">
        <f>(Employment!J52*'Calcs Men Intervention'!J59-J21*'Calcs Men No Intervention'!J59)*ec_ben_emp_ESA</f>
        <v>0</v>
      </c>
      <c r="AN52" s="185">
        <f>(Employment!K52*'Calcs Men Intervention'!K59-K21*'Calcs Men No Intervention'!K59)*ec_ben_emp_ESA</f>
        <v>0</v>
      </c>
      <c r="AO52" s="185">
        <f>(Employment!L52*'Calcs Men Intervention'!L59-L21*'Calcs Men No Intervention'!L59)*ec_ben_emp_ESA</f>
        <v>0</v>
      </c>
      <c r="AP52" s="185">
        <f>(Employment!M52*'Calcs Men Intervention'!M59-M21*'Calcs Men No Intervention'!M59)*ec_ben_emp_ESA</f>
        <v>0</v>
      </c>
      <c r="AQ52" s="185">
        <f>(Employment!N52*'Calcs Men Intervention'!N59-N21*'Calcs Men No Intervention'!N59)*ec_ben_emp_ESA</f>
        <v>0</v>
      </c>
      <c r="AR52" s="185">
        <f>(Employment!O52*'Calcs Men Intervention'!O59-O21*'Calcs Men No Intervention'!O59)*ec_ben_emp_ESA</f>
        <v>0</v>
      </c>
      <c r="AS52" s="185">
        <f>(Employment!P52*'Calcs Men Intervention'!P59-P21*'Calcs Men No Intervention'!P59)*ec_ben_emp_ESA</f>
        <v>0</v>
      </c>
      <c r="AT52" s="185">
        <f>(Employment!Q52*'Calcs Men Intervention'!Q59-Q21*'Calcs Men No Intervention'!Q59)*ec_ben_emp_ESA</f>
        <v>0</v>
      </c>
      <c r="AU52" s="185">
        <f>(Employment!R52*'Calcs Men Intervention'!R59-R21*'Calcs Men No Intervention'!R59)*ec_ben_emp_ESA</f>
        <v>0</v>
      </c>
      <c r="AV52" s="185">
        <f>(Employment!S52*'Calcs Men Intervention'!S59-S21*'Calcs Men No Intervention'!S59)*ec_ben_emp_ESA</f>
        <v>0</v>
      </c>
      <c r="AW52" s="185">
        <f>(Employment!T52*'Calcs Men Intervention'!T59-T21*'Calcs Men No Intervention'!T59)*ec_ben_emp_ESA</f>
        <v>0</v>
      </c>
      <c r="AX52" s="185">
        <f>(Employment!U52*'Calcs Men Intervention'!U59-U21*'Calcs Men No Intervention'!U59)*ec_ben_emp_ESA</f>
        <v>0</v>
      </c>
      <c r="AY52" s="185">
        <f>(Employment!V52*'Calcs Men Intervention'!V59-V21*'Calcs Men No Intervention'!V59)*ec_ben_emp_ESA</f>
        <v>0</v>
      </c>
      <c r="AZ52" s="185">
        <f>(Employment!W52*'Calcs Men Intervention'!W59-W21*'Calcs Men No Intervention'!W59)*ec_ben_emp_ESA</f>
        <v>0</v>
      </c>
      <c r="BA52" s="185">
        <f>(Employment!X52*'Calcs Men Intervention'!X59-X21*'Calcs Men No Intervention'!X59)*ec_ben_emp_ESA</f>
        <v>0</v>
      </c>
      <c r="BB52" s="185">
        <f>(Employment!Y52*'Calcs Men Intervention'!Y59-Y21*'Calcs Men No Intervention'!Y59)*ec_ben_emp_ESA</f>
        <v>0</v>
      </c>
      <c r="BC52" s="185">
        <f>(Employment!Z52*'Calcs Men Intervention'!Z59-Z21*'Calcs Men No Intervention'!Z59)*ec_ben_emp_ESA</f>
        <v>0</v>
      </c>
      <c r="BD52" s="185">
        <f>(Employment!AA52*'Calcs Men Intervention'!AA59-AA21*'Calcs Men No Intervention'!AA59)*ec_ben_emp_ESA</f>
        <v>0</v>
      </c>
      <c r="BE52" s="185">
        <f>(Employment!AB52*'Calcs Men Intervention'!AB59-AB21*'Calcs Men No Intervention'!AB59)*ec_ben_emp_ESA</f>
        <v>0</v>
      </c>
      <c r="BT52" s="26">
        <f t="shared" si="0"/>
        <v>80</v>
      </c>
      <c r="BU52" s="278">
        <v>35</v>
      </c>
      <c r="BV52" s="278">
        <f>EXP(SUMPRODUCT(CHOOSE({1,2,3,4,5,6,7,8,9,10,11},$BT52,$BT52^2,BT52^3,0,0,0,0,$BU52,$BU52^2,$BU52^3,1),Employment!$BG$11:$BQ$11))/(1+EXP(SUMPRODUCT(CHOOSE({1,2,3,4,5,6,7,8,9,10,11},$BT52,$BT52^2,BT52^3,0,0,0,0,$BU52,$BU52^2,$BU52^3,1),Employment!$BG$11:$BQ$11)))</f>
        <v>2.2739268858196191E-2</v>
      </c>
      <c r="BW52" s="278">
        <f>EXP(SUMPRODUCT(CHOOSE({1,2,3,4,5,6,7,8,9,10,11},$BT52,$BT52^2,BT52^3,1,$BT52,$BT52^2,BT52^3,$BU52,$BU52^2,$BU52^3,1),Employment!$BG$11:$BQ$11))/(1+EXP(SUMPRODUCT(CHOOSE({1,2,3,4,5,6,7,8,9,10,11},$BT52,$BT52^2,BT52^3,1,$BT52,$BT52^2,BT52^3,$BU52,$BU52^2,$BU52^3,1),Employment!$BG$11:$BQ$11)))</f>
        <v>9.3613979943059575E-3</v>
      </c>
    </row>
    <row r="53" spans="2:75" x14ac:dyDescent="0.3">
      <c r="B53" s="1">
        <v>18</v>
      </c>
      <c r="C53" s="67"/>
      <c r="D53" s="67"/>
      <c r="E53" s="67"/>
      <c r="F53" s="67"/>
      <c r="G53" s="67"/>
      <c r="H53" s="67"/>
      <c r="I53" s="67"/>
      <c r="J53" s="67"/>
      <c r="K53" s="67"/>
      <c r="L53" s="67"/>
      <c r="M53" s="67"/>
      <c r="N53" s="67"/>
      <c r="O53" s="67"/>
      <c r="P53" s="67"/>
      <c r="Q53" s="67"/>
      <c r="R53" s="67"/>
      <c r="S53" s="67"/>
      <c r="T53" s="67"/>
      <c r="U53" s="67">
        <f>EXP(SUMPRODUCT(CHOOSE({1,2,3,4,5,6,7,8,9,10,11},'Calcs Men Intervention'!T94,'Calcs Men Intervention'!T94^2,'Calcs Men Intervention'!T94^3,0,0,0,0,'Calcs Men Intervention'!AW126,'Calcs Men Intervention'!AW126^2,'Calcs Men Intervention'!AW126^3,1),Employment!$BG$11:$BQ$11))/(1+EXP(SUMPRODUCT(CHOOSE({1,2,3,4,5,6,7,8,9,10,11},'Calcs Men Intervention'!T94,'Calcs Men Intervention'!T94^2,'Calcs Men Intervention'!T94^3,0,0,0,0,'Calcs Men Intervention'!AW126,'Calcs Men Intervention'!AW126^2,'Calcs Men Intervention'!AW126^3,1),Employment!$BG$11:$BQ$11)))</f>
        <v>0.93175545851764097</v>
      </c>
      <c r="V53" s="67">
        <f>EXP(SUMPRODUCT(CHOOSE({1,2,3,4,5,6,7,8,9,10,11},'Calcs Men Intervention'!U94,'Calcs Men Intervention'!U94^2,'Calcs Men Intervention'!U94^3,0,0,0,0,'Calcs Men Intervention'!AX126,'Calcs Men Intervention'!AX126^2,'Calcs Men Intervention'!AX126^3,1),Employment!$BG$11:$BQ$11))/(1+EXP(SUMPRODUCT(CHOOSE({1,2,3,4,5,6,7,8,9,10,11},'Calcs Men Intervention'!U94,'Calcs Men Intervention'!U94^2,'Calcs Men Intervention'!U94^3,0,0,0,0,'Calcs Men Intervention'!AX126,'Calcs Men Intervention'!AX126^2,'Calcs Men Intervention'!AX126^3,1),Employment!$BG$11:$BQ$11)))</f>
        <v>0.92703393959447811</v>
      </c>
      <c r="W53" s="67">
        <f>EXP(SUMPRODUCT(CHOOSE({1,2,3,4,5,6,7,8,9,10,11},'Calcs Men Intervention'!V94,'Calcs Men Intervention'!V94^2,'Calcs Men Intervention'!V94^3,0,0,0,0,'Calcs Men Intervention'!AY126,'Calcs Men Intervention'!AY126^2,'Calcs Men Intervention'!AY126^3,1),Employment!$BG$11:$BQ$11))/(1+EXP(SUMPRODUCT(CHOOSE({1,2,3,4,5,6,7,8,9,10,11},'Calcs Men Intervention'!V94,'Calcs Men Intervention'!V94^2,'Calcs Men Intervention'!V94^3,0,0,0,0,'Calcs Men Intervention'!AY126,'Calcs Men Intervention'!AY126^2,'Calcs Men Intervention'!AY126^3,1),Employment!$BG$11:$BQ$11)))</f>
        <v>0.92039096130105369</v>
      </c>
      <c r="X53" s="67">
        <f>EXP(SUMPRODUCT(CHOOSE({1,2,3,4,5,6,7,8,9,10,11},'Calcs Men Intervention'!W94,'Calcs Men Intervention'!W94^2,'Calcs Men Intervention'!W94^3,0,0,0,0,'Calcs Men Intervention'!AZ126,'Calcs Men Intervention'!AZ126^2,'Calcs Men Intervention'!AZ126^3,1),Employment!$BG$11:$BQ$11))/(1+EXP(SUMPRODUCT(CHOOSE({1,2,3,4,5,6,7,8,9,10,11},'Calcs Men Intervention'!W94,'Calcs Men Intervention'!W94^2,'Calcs Men Intervention'!W94^3,0,0,0,0,'Calcs Men Intervention'!AZ126,'Calcs Men Intervention'!AZ126^2,'Calcs Men Intervention'!AZ126^3,1),Employment!$BG$11:$BQ$11)))</f>
        <v>0.9123073682960412</v>
      </c>
      <c r="Y53" s="67">
        <f>EXP(SUMPRODUCT(CHOOSE({1,2,3,4,5,6,7,8,9,10,11},'Calcs Men Intervention'!X94,'Calcs Men Intervention'!X94^2,'Calcs Men Intervention'!X94^3,0,0,0,0,'Calcs Men Intervention'!BA126,'Calcs Men Intervention'!BA126^2,'Calcs Men Intervention'!BA126^3,1),Employment!$BG$11:$BQ$11))/(1+EXP(SUMPRODUCT(CHOOSE({1,2,3,4,5,6,7,8,9,10,11},'Calcs Men Intervention'!X94,'Calcs Men Intervention'!X94^2,'Calcs Men Intervention'!X94^3,0,0,0,0,'Calcs Men Intervention'!BA126,'Calcs Men Intervention'!BA126^2,'Calcs Men Intervention'!BA126^3,1),Employment!$BG$11:$BQ$11)))</f>
        <v>0.9026020251816016</v>
      </c>
      <c r="Z53" s="67">
        <f>EXP(SUMPRODUCT(CHOOSE({1,2,3,4,5,6,7,8,9,10,11},'Calcs Men Intervention'!Y94,'Calcs Men Intervention'!Y94^2,'Calcs Men Intervention'!Y94^3,0,0,0,0,'Calcs Men Intervention'!BB126,'Calcs Men Intervention'!BB126^2,'Calcs Men Intervention'!BB126^3,1),Employment!$BG$11:$BQ$11))/(1+EXP(SUMPRODUCT(CHOOSE({1,2,3,4,5,6,7,8,9,10,11},'Calcs Men Intervention'!Y94,'Calcs Men Intervention'!Y94^2,'Calcs Men Intervention'!Y94^3,0,0,0,0,'Calcs Men Intervention'!BB126,'Calcs Men Intervention'!BB126^2,'Calcs Men Intervention'!BB126^3,1),Employment!$BG$11:$BQ$11)))</f>
        <v>0.89100757526991359</v>
      </c>
      <c r="AA53" s="67">
        <f>EXP(SUMPRODUCT(CHOOSE({1,2,3,4,5,6,7,8,9,10,11},'Calcs Men Intervention'!Z94,'Calcs Men Intervention'!Z94^2,'Calcs Men Intervention'!Z94^3,0,0,0,0,'Calcs Men Intervention'!BC126,'Calcs Men Intervention'!BC126^2,'Calcs Men Intervention'!BC126^3,1),Employment!$BG$11:$BQ$11))/(1+EXP(SUMPRODUCT(CHOOSE({1,2,3,4,5,6,7,8,9,10,11},'Calcs Men Intervention'!Z94,'Calcs Men Intervention'!Z94^2,'Calcs Men Intervention'!Z94^3,0,0,0,0,'Calcs Men Intervention'!BC126,'Calcs Men Intervention'!BC126^2,'Calcs Men Intervention'!BC126^3,1),Employment!$BG$11:$BQ$11)))</f>
        <v>0.87721591318736503</v>
      </c>
      <c r="AB53" s="67">
        <f>EXP(SUMPRODUCT(CHOOSE({1,2,3,4,5,6,7,8,9,10,11},'Calcs Men Intervention'!AA94,'Calcs Men Intervention'!AA94^2,'Calcs Men Intervention'!AA94^3,0,0,0,0,'Calcs Men Intervention'!BD126,'Calcs Men Intervention'!BD126^2,'Calcs Men Intervention'!BD126^3,1),Employment!$BG$11:$BQ$11))/(1+EXP(SUMPRODUCT(CHOOSE({1,2,3,4,5,6,7,8,9,10,11},'Calcs Men Intervention'!AA94,'Calcs Men Intervention'!AA94^2,'Calcs Men Intervention'!AA94^3,0,0,0,0,'Calcs Men Intervention'!BD126,'Calcs Men Intervention'!BD126^2,'Calcs Men Intervention'!BD126^3,1),Employment!$BG$11:$BQ$11)))</f>
        <v>0.8608804286516667</v>
      </c>
      <c r="AE53" s="1">
        <v>18</v>
      </c>
      <c r="AF53" s="185">
        <f>(Employment!C53*'Calcs Men Intervention'!C60-C22*'Calcs Men No Intervention'!C60)*ec_ben_emp_ESA</f>
        <v>0</v>
      </c>
      <c r="AG53" s="185">
        <f>(Employment!D53*'Calcs Men Intervention'!D60-D22*'Calcs Men No Intervention'!D60)*ec_ben_emp_ESA</f>
        <v>0</v>
      </c>
      <c r="AH53" s="185">
        <f>(Employment!E53*'Calcs Men Intervention'!E60-E22*'Calcs Men No Intervention'!E60)*ec_ben_emp_ESA</f>
        <v>0</v>
      </c>
      <c r="AI53" s="185">
        <f>(Employment!F53*'Calcs Men Intervention'!F60-F22*'Calcs Men No Intervention'!F60)*ec_ben_emp_ESA</f>
        <v>0</v>
      </c>
      <c r="AJ53" s="185">
        <f>(Employment!G53*'Calcs Men Intervention'!G60-G22*'Calcs Men No Intervention'!G60)*ec_ben_emp_ESA</f>
        <v>0</v>
      </c>
      <c r="AK53" s="185">
        <f>(Employment!H53*'Calcs Men Intervention'!H60-H22*'Calcs Men No Intervention'!H60)*ec_ben_emp_ESA</f>
        <v>0</v>
      </c>
      <c r="AL53" s="185">
        <f>(Employment!I53*'Calcs Men Intervention'!I60-I22*'Calcs Men No Intervention'!I60)*ec_ben_emp_ESA</f>
        <v>0</v>
      </c>
      <c r="AM53" s="185">
        <f>(Employment!J53*'Calcs Men Intervention'!J60-J22*'Calcs Men No Intervention'!J60)*ec_ben_emp_ESA</f>
        <v>0</v>
      </c>
      <c r="AN53" s="185">
        <f>(Employment!K53*'Calcs Men Intervention'!K60-K22*'Calcs Men No Intervention'!K60)*ec_ben_emp_ESA</f>
        <v>0</v>
      </c>
      <c r="AO53" s="185">
        <f>(Employment!L53*'Calcs Men Intervention'!L60-L22*'Calcs Men No Intervention'!L60)*ec_ben_emp_ESA</f>
        <v>0</v>
      </c>
      <c r="AP53" s="185">
        <f>(Employment!M53*'Calcs Men Intervention'!M60-M22*'Calcs Men No Intervention'!M60)*ec_ben_emp_ESA</f>
        <v>0</v>
      </c>
      <c r="AQ53" s="185">
        <f>(Employment!N53*'Calcs Men Intervention'!N60-N22*'Calcs Men No Intervention'!N60)*ec_ben_emp_ESA</f>
        <v>0</v>
      </c>
      <c r="AR53" s="185">
        <f>(Employment!O53*'Calcs Men Intervention'!O60-O22*'Calcs Men No Intervention'!O60)*ec_ben_emp_ESA</f>
        <v>0</v>
      </c>
      <c r="AS53" s="185">
        <f>(Employment!P53*'Calcs Men Intervention'!P60-P22*'Calcs Men No Intervention'!P60)*ec_ben_emp_ESA</f>
        <v>0</v>
      </c>
      <c r="AT53" s="185">
        <f>(Employment!Q53*'Calcs Men Intervention'!Q60-Q22*'Calcs Men No Intervention'!Q60)*ec_ben_emp_ESA</f>
        <v>0</v>
      </c>
      <c r="AU53" s="185">
        <f>(Employment!R53*'Calcs Men Intervention'!R60-R22*'Calcs Men No Intervention'!R60)*ec_ben_emp_ESA</f>
        <v>0</v>
      </c>
      <c r="AV53" s="185">
        <f>(Employment!S53*'Calcs Men Intervention'!S60-S22*'Calcs Men No Intervention'!S60)*ec_ben_emp_ESA</f>
        <v>0</v>
      </c>
      <c r="AW53" s="185">
        <f>(Employment!T53*'Calcs Men Intervention'!T60-T22*'Calcs Men No Intervention'!T60)*ec_ben_emp_ESA</f>
        <v>0</v>
      </c>
      <c r="AX53" s="185">
        <f>(Employment!U53*'Calcs Men Intervention'!U60-U22*'Calcs Men No Intervention'!U60)*ec_ben_emp_ESA</f>
        <v>0</v>
      </c>
      <c r="AY53" s="185">
        <f>(Employment!V53*'Calcs Men Intervention'!V60-V22*'Calcs Men No Intervention'!V60)*ec_ben_emp_ESA</f>
        <v>0</v>
      </c>
      <c r="AZ53" s="185">
        <f>(Employment!W53*'Calcs Men Intervention'!W60-W22*'Calcs Men No Intervention'!W60)*ec_ben_emp_ESA</f>
        <v>0</v>
      </c>
      <c r="BA53" s="185">
        <f>(Employment!X53*'Calcs Men Intervention'!X60-X22*'Calcs Men No Intervention'!X60)*ec_ben_emp_ESA</f>
        <v>0</v>
      </c>
      <c r="BB53" s="185">
        <f>(Employment!Y53*'Calcs Men Intervention'!Y60-Y22*'Calcs Men No Intervention'!Y60)*ec_ben_emp_ESA</f>
        <v>0</v>
      </c>
      <c r="BC53" s="185">
        <f>(Employment!Z53*'Calcs Men Intervention'!Z60-Z22*'Calcs Men No Intervention'!Z60)*ec_ben_emp_ESA</f>
        <v>0</v>
      </c>
      <c r="BD53" s="185">
        <f>(Employment!AA53*'Calcs Men Intervention'!AA60-AA22*'Calcs Men No Intervention'!AA60)*ec_ben_emp_ESA</f>
        <v>0</v>
      </c>
      <c r="BE53" s="185">
        <f>(Employment!AB53*'Calcs Men Intervention'!AB60-AB22*'Calcs Men No Intervention'!AB60)*ec_ben_emp_ESA</f>
        <v>0</v>
      </c>
    </row>
    <row r="54" spans="2:75" x14ac:dyDescent="0.3">
      <c r="B54" s="1">
        <v>19</v>
      </c>
      <c r="C54" s="67"/>
      <c r="D54" s="67"/>
      <c r="E54" s="67"/>
      <c r="F54" s="67"/>
      <c r="G54" s="67"/>
      <c r="H54" s="67"/>
      <c r="I54" s="67"/>
      <c r="J54" s="67"/>
      <c r="K54" s="67"/>
      <c r="L54" s="67"/>
      <c r="M54" s="67"/>
      <c r="N54" s="67"/>
      <c r="O54" s="67"/>
      <c r="P54" s="67"/>
      <c r="Q54" s="67"/>
      <c r="R54" s="67"/>
      <c r="S54" s="67"/>
      <c r="T54" s="67"/>
      <c r="U54" s="67"/>
      <c r="V54" s="67">
        <f>EXP(SUMPRODUCT(CHOOSE({1,2,3,4,5,6,7,8,9,10,11},'Calcs Men Intervention'!U95,'Calcs Men Intervention'!U95^2,'Calcs Men Intervention'!U95^3,0,0,0,0,'Calcs Men Intervention'!AX127,'Calcs Men Intervention'!AX127^2,'Calcs Men Intervention'!AX127^3,1),Employment!$BG$11:$BQ$11))/(1+EXP(SUMPRODUCT(CHOOSE({1,2,3,4,5,6,7,8,9,10,11},'Calcs Men Intervention'!U95,'Calcs Men Intervention'!U95^2,'Calcs Men Intervention'!U95^3,0,0,0,0,'Calcs Men Intervention'!AX127,'Calcs Men Intervention'!AX127^2,'Calcs Men Intervention'!AX127^3,1),Employment!$BG$11:$BQ$11)))</f>
        <v>0.93175545851764097</v>
      </c>
      <c r="W54" s="67">
        <f>EXP(SUMPRODUCT(CHOOSE({1,2,3,4,5,6,7,8,9,10,11},'Calcs Men Intervention'!V95,'Calcs Men Intervention'!V95^2,'Calcs Men Intervention'!V95^3,0,0,0,0,'Calcs Men Intervention'!AY127,'Calcs Men Intervention'!AY127^2,'Calcs Men Intervention'!AY127^3,1),Employment!$BG$11:$BQ$11))/(1+EXP(SUMPRODUCT(CHOOSE({1,2,3,4,5,6,7,8,9,10,11},'Calcs Men Intervention'!V95,'Calcs Men Intervention'!V95^2,'Calcs Men Intervention'!V95^3,0,0,0,0,'Calcs Men Intervention'!AY127,'Calcs Men Intervention'!AY127^2,'Calcs Men Intervention'!AY127^3,1),Employment!$BG$11:$BQ$11)))</f>
        <v>0.92703393959447811</v>
      </c>
      <c r="X54" s="67">
        <f>EXP(SUMPRODUCT(CHOOSE({1,2,3,4,5,6,7,8,9,10,11},'Calcs Men Intervention'!W95,'Calcs Men Intervention'!W95^2,'Calcs Men Intervention'!W95^3,0,0,0,0,'Calcs Men Intervention'!AZ127,'Calcs Men Intervention'!AZ127^2,'Calcs Men Intervention'!AZ127^3,1),Employment!$BG$11:$BQ$11))/(1+EXP(SUMPRODUCT(CHOOSE({1,2,3,4,5,6,7,8,9,10,11},'Calcs Men Intervention'!W95,'Calcs Men Intervention'!W95^2,'Calcs Men Intervention'!W95^3,0,0,0,0,'Calcs Men Intervention'!AZ127,'Calcs Men Intervention'!AZ127^2,'Calcs Men Intervention'!AZ127^3,1),Employment!$BG$11:$BQ$11)))</f>
        <v>0.92039096130105369</v>
      </c>
      <c r="Y54" s="67">
        <f>EXP(SUMPRODUCT(CHOOSE({1,2,3,4,5,6,7,8,9,10,11},'Calcs Men Intervention'!X95,'Calcs Men Intervention'!X95^2,'Calcs Men Intervention'!X95^3,0,0,0,0,'Calcs Men Intervention'!BA127,'Calcs Men Intervention'!BA127^2,'Calcs Men Intervention'!BA127^3,1),Employment!$BG$11:$BQ$11))/(1+EXP(SUMPRODUCT(CHOOSE({1,2,3,4,5,6,7,8,9,10,11},'Calcs Men Intervention'!X95,'Calcs Men Intervention'!X95^2,'Calcs Men Intervention'!X95^3,0,0,0,0,'Calcs Men Intervention'!BA127,'Calcs Men Intervention'!BA127^2,'Calcs Men Intervention'!BA127^3,1),Employment!$BG$11:$BQ$11)))</f>
        <v>0.9123073682960412</v>
      </c>
      <c r="Z54" s="67">
        <f>EXP(SUMPRODUCT(CHOOSE({1,2,3,4,5,6,7,8,9,10,11},'Calcs Men Intervention'!Y95,'Calcs Men Intervention'!Y95^2,'Calcs Men Intervention'!Y95^3,0,0,0,0,'Calcs Men Intervention'!BB127,'Calcs Men Intervention'!BB127^2,'Calcs Men Intervention'!BB127^3,1),Employment!$BG$11:$BQ$11))/(1+EXP(SUMPRODUCT(CHOOSE({1,2,3,4,5,6,7,8,9,10,11},'Calcs Men Intervention'!Y95,'Calcs Men Intervention'!Y95^2,'Calcs Men Intervention'!Y95^3,0,0,0,0,'Calcs Men Intervention'!BB127,'Calcs Men Intervention'!BB127^2,'Calcs Men Intervention'!BB127^3,1),Employment!$BG$11:$BQ$11)))</f>
        <v>0.9026020251816016</v>
      </c>
      <c r="AA54" s="67">
        <f>EXP(SUMPRODUCT(CHOOSE({1,2,3,4,5,6,7,8,9,10,11},'Calcs Men Intervention'!Z95,'Calcs Men Intervention'!Z95^2,'Calcs Men Intervention'!Z95^3,0,0,0,0,'Calcs Men Intervention'!BC127,'Calcs Men Intervention'!BC127^2,'Calcs Men Intervention'!BC127^3,1),Employment!$BG$11:$BQ$11))/(1+EXP(SUMPRODUCT(CHOOSE({1,2,3,4,5,6,7,8,9,10,11},'Calcs Men Intervention'!Z95,'Calcs Men Intervention'!Z95^2,'Calcs Men Intervention'!Z95^3,0,0,0,0,'Calcs Men Intervention'!BC127,'Calcs Men Intervention'!BC127^2,'Calcs Men Intervention'!BC127^3,1),Employment!$BG$11:$BQ$11)))</f>
        <v>0.89100757526991359</v>
      </c>
      <c r="AB54" s="67">
        <f>EXP(SUMPRODUCT(CHOOSE({1,2,3,4,5,6,7,8,9,10,11},'Calcs Men Intervention'!AA95,'Calcs Men Intervention'!AA95^2,'Calcs Men Intervention'!AA95^3,0,0,0,0,'Calcs Men Intervention'!BD127,'Calcs Men Intervention'!BD127^2,'Calcs Men Intervention'!BD127^3,1),Employment!$BG$11:$BQ$11))/(1+EXP(SUMPRODUCT(CHOOSE({1,2,3,4,5,6,7,8,9,10,11},'Calcs Men Intervention'!AA95,'Calcs Men Intervention'!AA95^2,'Calcs Men Intervention'!AA95^3,0,0,0,0,'Calcs Men Intervention'!BD127,'Calcs Men Intervention'!BD127^2,'Calcs Men Intervention'!BD127^3,1),Employment!$BG$11:$BQ$11)))</f>
        <v>0.87721591318736503</v>
      </c>
      <c r="AE54" s="1">
        <v>19</v>
      </c>
      <c r="AF54" s="185">
        <f>(Employment!C54*'Calcs Men Intervention'!C61-C23*'Calcs Men No Intervention'!C61)*ec_ben_emp_ESA</f>
        <v>0</v>
      </c>
      <c r="AG54" s="185">
        <f>(Employment!D54*'Calcs Men Intervention'!D61-D23*'Calcs Men No Intervention'!D61)*ec_ben_emp_ESA</f>
        <v>0</v>
      </c>
      <c r="AH54" s="185">
        <f>(Employment!E54*'Calcs Men Intervention'!E61-E23*'Calcs Men No Intervention'!E61)*ec_ben_emp_ESA</f>
        <v>0</v>
      </c>
      <c r="AI54" s="185">
        <f>(Employment!F54*'Calcs Men Intervention'!F61-F23*'Calcs Men No Intervention'!F61)*ec_ben_emp_ESA</f>
        <v>0</v>
      </c>
      <c r="AJ54" s="185">
        <f>(Employment!G54*'Calcs Men Intervention'!G61-G23*'Calcs Men No Intervention'!G61)*ec_ben_emp_ESA</f>
        <v>0</v>
      </c>
      <c r="AK54" s="185">
        <f>(Employment!H54*'Calcs Men Intervention'!H61-H23*'Calcs Men No Intervention'!H61)*ec_ben_emp_ESA</f>
        <v>0</v>
      </c>
      <c r="AL54" s="185">
        <f>(Employment!I54*'Calcs Men Intervention'!I61-I23*'Calcs Men No Intervention'!I61)*ec_ben_emp_ESA</f>
        <v>0</v>
      </c>
      <c r="AM54" s="185">
        <f>(Employment!J54*'Calcs Men Intervention'!J61-J23*'Calcs Men No Intervention'!J61)*ec_ben_emp_ESA</f>
        <v>0</v>
      </c>
      <c r="AN54" s="185">
        <f>(Employment!K54*'Calcs Men Intervention'!K61-K23*'Calcs Men No Intervention'!K61)*ec_ben_emp_ESA</f>
        <v>0</v>
      </c>
      <c r="AO54" s="185">
        <f>(Employment!L54*'Calcs Men Intervention'!L61-L23*'Calcs Men No Intervention'!L61)*ec_ben_emp_ESA</f>
        <v>0</v>
      </c>
      <c r="AP54" s="185">
        <f>(Employment!M54*'Calcs Men Intervention'!M61-M23*'Calcs Men No Intervention'!M61)*ec_ben_emp_ESA</f>
        <v>0</v>
      </c>
      <c r="AQ54" s="185">
        <f>(Employment!N54*'Calcs Men Intervention'!N61-N23*'Calcs Men No Intervention'!N61)*ec_ben_emp_ESA</f>
        <v>0</v>
      </c>
      <c r="AR54" s="185">
        <f>(Employment!O54*'Calcs Men Intervention'!O61-O23*'Calcs Men No Intervention'!O61)*ec_ben_emp_ESA</f>
        <v>0</v>
      </c>
      <c r="AS54" s="185">
        <f>(Employment!P54*'Calcs Men Intervention'!P61-P23*'Calcs Men No Intervention'!P61)*ec_ben_emp_ESA</f>
        <v>0</v>
      </c>
      <c r="AT54" s="185">
        <f>(Employment!Q54*'Calcs Men Intervention'!Q61-Q23*'Calcs Men No Intervention'!Q61)*ec_ben_emp_ESA</f>
        <v>0</v>
      </c>
      <c r="AU54" s="185">
        <f>(Employment!R54*'Calcs Men Intervention'!R61-R23*'Calcs Men No Intervention'!R61)*ec_ben_emp_ESA</f>
        <v>0</v>
      </c>
      <c r="AV54" s="185">
        <f>(Employment!S54*'Calcs Men Intervention'!S61-S23*'Calcs Men No Intervention'!S61)*ec_ben_emp_ESA</f>
        <v>0</v>
      </c>
      <c r="AW54" s="185">
        <f>(Employment!T54*'Calcs Men Intervention'!T61-T23*'Calcs Men No Intervention'!T61)*ec_ben_emp_ESA</f>
        <v>0</v>
      </c>
      <c r="AX54" s="185">
        <f>(Employment!U54*'Calcs Men Intervention'!U61-U23*'Calcs Men No Intervention'!U61)*ec_ben_emp_ESA</f>
        <v>0</v>
      </c>
      <c r="AY54" s="185">
        <f>(Employment!V54*'Calcs Men Intervention'!V61-V23*'Calcs Men No Intervention'!V61)*ec_ben_emp_ESA</f>
        <v>0</v>
      </c>
      <c r="AZ54" s="185">
        <f>(Employment!W54*'Calcs Men Intervention'!W61-W23*'Calcs Men No Intervention'!W61)*ec_ben_emp_ESA</f>
        <v>0</v>
      </c>
      <c r="BA54" s="185">
        <f>(Employment!X54*'Calcs Men Intervention'!X61-X23*'Calcs Men No Intervention'!X61)*ec_ben_emp_ESA</f>
        <v>0</v>
      </c>
      <c r="BB54" s="185">
        <f>(Employment!Y54*'Calcs Men Intervention'!Y61-Y23*'Calcs Men No Intervention'!Y61)*ec_ben_emp_ESA</f>
        <v>0</v>
      </c>
      <c r="BC54" s="185">
        <f>(Employment!Z54*'Calcs Men Intervention'!Z61-Z23*'Calcs Men No Intervention'!Z61)*ec_ben_emp_ESA</f>
        <v>0</v>
      </c>
      <c r="BD54" s="185">
        <f>(Employment!AA54*'Calcs Men Intervention'!AA61-AA23*'Calcs Men No Intervention'!AA61)*ec_ben_emp_ESA</f>
        <v>0</v>
      </c>
      <c r="BE54" s="185">
        <f>(Employment!AB54*'Calcs Men Intervention'!AB61-AB23*'Calcs Men No Intervention'!AB61)*ec_ben_emp_ESA</f>
        <v>0</v>
      </c>
    </row>
    <row r="55" spans="2:75" x14ac:dyDescent="0.3">
      <c r="B55" s="1">
        <v>20</v>
      </c>
      <c r="C55" s="67"/>
      <c r="D55" s="67"/>
      <c r="E55" s="67"/>
      <c r="F55" s="67"/>
      <c r="G55" s="67"/>
      <c r="H55" s="67"/>
      <c r="I55" s="67"/>
      <c r="J55" s="67"/>
      <c r="K55" s="67"/>
      <c r="L55" s="67"/>
      <c r="M55" s="67"/>
      <c r="N55" s="67"/>
      <c r="O55" s="67"/>
      <c r="P55" s="67"/>
      <c r="Q55" s="67"/>
      <c r="R55" s="67"/>
      <c r="S55" s="67"/>
      <c r="T55" s="67"/>
      <c r="U55" s="67"/>
      <c r="V55" s="67"/>
      <c r="W55" s="67">
        <f>EXP(SUMPRODUCT(CHOOSE({1,2,3,4,5,6,7,8,9,10,11},'Calcs Men Intervention'!V96,'Calcs Men Intervention'!V96^2,'Calcs Men Intervention'!V96^3,0,0,0,0,'Calcs Men Intervention'!AY128,'Calcs Men Intervention'!AY128^2,'Calcs Men Intervention'!AY128^3,1),Employment!$BG$11:$BQ$11))/(1+EXP(SUMPRODUCT(CHOOSE({1,2,3,4,5,6,7,8,9,10,11},'Calcs Men Intervention'!V96,'Calcs Men Intervention'!V96^2,'Calcs Men Intervention'!V96^3,0,0,0,0,'Calcs Men Intervention'!AY128,'Calcs Men Intervention'!AY128^2,'Calcs Men Intervention'!AY128^3,1),Employment!$BG$11:$BQ$11)))</f>
        <v>0.93175545851764097</v>
      </c>
      <c r="X55" s="67">
        <f>EXP(SUMPRODUCT(CHOOSE({1,2,3,4,5,6,7,8,9,10,11},'Calcs Men Intervention'!W96,'Calcs Men Intervention'!W96^2,'Calcs Men Intervention'!W96^3,0,0,0,0,'Calcs Men Intervention'!AZ128,'Calcs Men Intervention'!AZ128^2,'Calcs Men Intervention'!AZ128^3,1),Employment!$BG$11:$BQ$11))/(1+EXP(SUMPRODUCT(CHOOSE({1,2,3,4,5,6,7,8,9,10,11},'Calcs Men Intervention'!W96,'Calcs Men Intervention'!W96^2,'Calcs Men Intervention'!W96^3,0,0,0,0,'Calcs Men Intervention'!AZ128,'Calcs Men Intervention'!AZ128^2,'Calcs Men Intervention'!AZ128^3,1),Employment!$BG$11:$BQ$11)))</f>
        <v>0.92703393959447811</v>
      </c>
      <c r="Y55" s="67">
        <f>EXP(SUMPRODUCT(CHOOSE({1,2,3,4,5,6,7,8,9,10,11},'Calcs Men Intervention'!X96,'Calcs Men Intervention'!X96^2,'Calcs Men Intervention'!X96^3,0,0,0,0,'Calcs Men Intervention'!BA128,'Calcs Men Intervention'!BA128^2,'Calcs Men Intervention'!BA128^3,1),Employment!$BG$11:$BQ$11))/(1+EXP(SUMPRODUCT(CHOOSE({1,2,3,4,5,6,7,8,9,10,11},'Calcs Men Intervention'!X96,'Calcs Men Intervention'!X96^2,'Calcs Men Intervention'!X96^3,0,0,0,0,'Calcs Men Intervention'!BA128,'Calcs Men Intervention'!BA128^2,'Calcs Men Intervention'!BA128^3,1),Employment!$BG$11:$BQ$11)))</f>
        <v>0.92039096130105369</v>
      </c>
      <c r="Z55" s="67">
        <f>EXP(SUMPRODUCT(CHOOSE({1,2,3,4,5,6,7,8,9,10,11},'Calcs Men Intervention'!Y96,'Calcs Men Intervention'!Y96^2,'Calcs Men Intervention'!Y96^3,0,0,0,0,'Calcs Men Intervention'!BB128,'Calcs Men Intervention'!BB128^2,'Calcs Men Intervention'!BB128^3,1),Employment!$BG$11:$BQ$11))/(1+EXP(SUMPRODUCT(CHOOSE({1,2,3,4,5,6,7,8,9,10,11},'Calcs Men Intervention'!Y96,'Calcs Men Intervention'!Y96^2,'Calcs Men Intervention'!Y96^3,0,0,0,0,'Calcs Men Intervention'!BB128,'Calcs Men Intervention'!BB128^2,'Calcs Men Intervention'!BB128^3,1),Employment!$BG$11:$BQ$11)))</f>
        <v>0.9123073682960412</v>
      </c>
      <c r="AA55" s="67">
        <f>EXP(SUMPRODUCT(CHOOSE({1,2,3,4,5,6,7,8,9,10,11},'Calcs Men Intervention'!Z96,'Calcs Men Intervention'!Z96^2,'Calcs Men Intervention'!Z96^3,0,0,0,0,'Calcs Men Intervention'!BC128,'Calcs Men Intervention'!BC128^2,'Calcs Men Intervention'!BC128^3,1),Employment!$BG$11:$BQ$11))/(1+EXP(SUMPRODUCT(CHOOSE({1,2,3,4,5,6,7,8,9,10,11},'Calcs Men Intervention'!Z96,'Calcs Men Intervention'!Z96^2,'Calcs Men Intervention'!Z96^3,0,0,0,0,'Calcs Men Intervention'!BC128,'Calcs Men Intervention'!BC128^2,'Calcs Men Intervention'!BC128^3,1),Employment!$BG$11:$BQ$11)))</f>
        <v>0.9026020251816016</v>
      </c>
      <c r="AB55" s="67">
        <f>EXP(SUMPRODUCT(CHOOSE({1,2,3,4,5,6,7,8,9,10,11},'Calcs Men Intervention'!AA96,'Calcs Men Intervention'!AA96^2,'Calcs Men Intervention'!AA96^3,0,0,0,0,'Calcs Men Intervention'!BD128,'Calcs Men Intervention'!BD128^2,'Calcs Men Intervention'!BD128^3,1),Employment!$BG$11:$BQ$11))/(1+EXP(SUMPRODUCT(CHOOSE({1,2,3,4,5,6,7,8,9,10,11},'Calcs Men Intervention'!AA96,'Calcs Men Intervention'!AA96^2,'Calcs Men Intervention'!AA96^3,0,0,0,0,'Calcs Men Intervention'!BD128,'Calcs Men Intervention'!BD128^2,'Calcs Men Intervention'!BD128^3,1),Employment!$BG$11:$BQ$11)))</f>
        <v>0.89100757526991359</v>
      </c>
      <c r="AE55" s="1">
        <v>20</v>
      </c>
      <c r="AF55" s="185">
        <f>(Employment!C55*'Calcs Men Intervention'!C62-C24*'Calcs Men No Intervention'!C62)*ec_ben_emp_ESA</f>
        <v>0</v>
      </c>
      <c r="AG55" s="185">
        <f>(Employment!D55*'Calcs Men Intervention'!D62-D24*'Calcs Men No Intervention'!D62)*ec_ben_emp_ESA</f>
        <v>0</v>
      </c>
      <c r="AH55" s="185">
        <f>(Employment!E55*'Calcs Men Intervention'!E62-E24*'Calcs Men No Intervention'!E62)*ec_ben_emp_ESA</f>
        <v>0</v>
      </c>
      <c r="AI55" s="185">
        <f>(Employment!F55*'Calcs Men Intervention'!F62-F24*'Calcs Men No Intervention'!F62)*ec_ben_emp_ESA</f>
        <v>0</v>
      </c>
      <c r="AJ55" s="185">
        <f>(Employment!G55*'Calcs Men Intervention'!G62-G24*'Calcs Men No Intervention'!G62)*ec_ben_emp_ESA</f>
        <v>0</v>
      </c>
      <c r="AK55" s="185">
        <f>(Employment!H55*'Calcs Men Intervention'!H62-H24*'Calcs Men No Intervention'!H62)*ec_ben_emp_ESA</f>
        <v>0</v>
      </c>
      <c r="AL55" s="185">
        <f>(Employment!I55*'Calcs Men Intervention'!I62-I24*'Calcs Men No Intervention'!I62)*ec_ben_emp_ESA</f>
        <v>0</v>
      </c>
      <c r="AM55" s="185">
        <f>(Employment!J55*'Calcs Men Intervention'!J62-J24*'Calcs Men No Intervention'!J62)*ec_ben_emp_ESA</f>
        <v>0</v>
      </c>
      <c r="AN55" s="185">
        <f>(Employment!K55*'Calcs Men Intervention'!K62-K24*'Calcs Men No Intervention'!K62)*ec_ben_emp_ESA</f>
        <v>0</v>
      </c>
      <c r="AO55" s="185">
        <f>(Employment!L55*'Calcs Men Intervention'!L62-L24*'Calcs Men No Intervention'!L62)*ec_ben_emp_ESA</f>
        <v>0</v>
      </c>
      <c r="AP55" s="185">
        <f>(Employment!M55*'Calcs Men Intervention'!M62-M24*'Calcs Men No Intervention'!M62)*ec_ben_emp_ESA</f>
        <v>0</v>
      </c>
      <c r="AQ55" s="185">
        <f>(Employment!N55*'Calcs Men Intervention'!N62-N24*'Calcs Men No Intervention'!N62)*ec_ben_emp_ESA</f>
        <v>0</v>
      </c>
      <c r="AR55" s="185">
        <f>(Employment!O55*'Calcs Men Intervention'!O62-O24*'Calcs Men No Intervention'!O62)*ec_ben_emp_ESA</f>
        <v>0</v>
      </c>
      <c r="AS55" s="185">
        <f>(Employment!P55*'Calcs Men Intervention'!P62-P24*'Calcs Men No Intervention'!P62)*ec_ben_emp_ESA</f>
        <v>0</v>
      </c>
      <c r="AT55" s="185">
        <f>(Employment!Q55*'Calcs Men Intervention'!Q62-Q24*'Calcs Men No Intervention'!Q62)*ec_ben_emp_ESA</f>
        <v>0</v>
      </c>
      <c r="AU55" s="185">
        <f>(Employment!R55*'Calcs Men Intervention'!R62-R24*'Calcs Men No Intervention'!R62)*ec_ben_emp_ESA</f>
        <v>0</v>
      </c>
      <c r="AV55" s="185">
        <f>(Employment!S55*'Calcs Men Intervention'!S62-S24*'Calcs Men No Intervention'!S62)*ec_ben_emp_ESA</f>
        <v>0</v>
      </c>
      <c r="AW55" s="185">
        <f>(Employment!T55*'Calcs Men Intervention'!T62-T24*'Calcs Men No Intervention'!T62)*ec_ben_emp_ESA</f>
        <v>0</v>
      </c>
      <c r="AX55" s="185">
        <f>(Employment!U55*'Calcs Men Intervention'!U62-U24*'Calcs Men No Intervention'!U62)*ec_ben_emp_ESA</f>
        <v>0</v>
      </c>
      <c r="AY55" s="185">
        <f>(Employment!V55*'Calcs Men Intervention'!V62-V24*'Calcs Men No Intervention'!V62)*ec_ben_emp_ESA</f>
        <v>0</v>
      </c>
      <c r="AZ55" s="185">
        <f>(Employment!W55*'Calcs Men Intervention'!W62-W24*'Calcs Men No Intervention'!W62)*ec_ben_emp_ESA</f>
        <v>0</v>
      </c>
      <c r="BA55" s="185">
        <f>(Employment!X55*'Calcs Men Intervention'!X62-X24*'Calcs Men No Intervention'!X62)*ec_ben_emp_ESA</f>
        <v>0</v>
      </c>
      <c r="BB55" s="185">
        <f>(Employment!Y55*'Calcs Men Intervention'!Y62-Y24*'Calcs Men No Intervention'!Y62)*ec_ben_emp_ESA</f>
        <v>0</v>
      </c>
      <c r="BC55" s="185">
        <f>(Employment!Z55*'Calcs Men Intervention'!Z62-Z24*'Calcs Men No Intervention'!Z62)*ec_ben_emp_ESA</f>
        <v>0</v>
      </c>
      <c r="BD55" s="185">
        <f>(Employment!AA55*'Calcs Men Intervention'!AA62-AA24*'Calcs Men No Intervention'!AA62)*ec_ben_emp_ESA</f>
        <v>0</v>
      </c>
      <c r="BE55" s="185">
        <f>(Employment!AB55*'Calcs Men Intervention'!AB62-AB24*'Calcs Men No Intervention'!AB62)*ec_ben_emp_ESA</f>
        <v>0</v>
      </c>
    </row>
    <row r="56" spans="2:75" x14ac:dyDescent="0.3">
      <c r="B56" s="1">
        <v>21</v>
      </c>
      <c r="C56" s="67"/>
      <c r="D56" s="67"/>
      <c r="E56" s="67"/>
      <c r="F56" s="67"/>
      <c r="G56" s="67"/>
      <c r="H56" s="67"/>
      <c r="I56" s="67"/>
      <c r="J56" s="67"/>
      <c r="K56" s="67"/>
      <c r="L56" s="67"/>
      <c r="M56" s="67"/>
      <c r="N56" s="67"/>
      <c r="O56" s="67"/>
      <c r="P56" s="67"/>
      <c r="Q56" s="67"/>
      <c r="R56" s="67"/>
      <c r="S56" s="67"/>
      <c r="T56" s="67"/>
      <c r="U56" s="67"/>
      <c r="V56" s="67"/>
      <c r="W56" s="67"/>
      <c r="X56" s="67">
        <f>EXP(SUMPRODUCT(CHOOSE({1,2,3,4,5,6,7,8,9,10,11},'Calcs Men Intervention'!W97,'Calcs Men Intervention'!W97^2,'Calcs Men Intervention'!W97^3,0,0,0,0,'Calcs Men Intervention'!AZ129,'Calcs Men Intervention'!AZ129^2,'Calcs Men Intervention'!AZ129^3,1),Employment!$BG$11:$BQ$11))/(1+EXP(SUMPRODUCT(CHOOSE({1,2,3,4,5,6,7,8,9,10,11},'Calcs Men Intervention'!W97,'Calcs Men Intervention'!W97^2,'Calcs Men Intervention'!W97^3,0,0,0,0,'Calcs Men Intervention'!AZ129,'Calcs Men Intervention'!AZ129^2,'Calcs Men Intervention'!AZ129^3,1),Employment!$BG$11:$BQ$11)))</f>
        <v>0.93175545851764097</v>
      </c>
      <c r="Y56" s="67">
        <f>EXP(SUMPRODUCT(CHOOSE({1,2,3,4,5,6,7,8,9,10,11},'Calcs Men Intervention'!X97,'Calcs Men Intervention'!X97^2,'Calcs Men Intervention'!X97^3,0,0,0,0,'Calcs Men Intervention'!BA129,'Calcs Men Intervention'!BA129^2,'Calcs Men Intervention'!BA129^3,1),Employment!$BG$11:$BQ$11))/(1+EXP(SUMPRODUCT(CHOOSE({1,2,3,4,5,6,7,8,9,10,11},'Calcs Men Intervention'!X97,'Calcs Men Intervention'!X97^2,'Calcs Men Intervention'!X97^3,0,0,0,0,'Calcs Men Intervention'!BA129,'Calcs Men Intervention'!BA129^2,'Calcs Men Intervention'!BA129^3,1),Employment!$BG$11:$BQ$11)))</f>
        <v>0.92703393959447811</v>
      </c>
      <c r="Z56" s="67">
        <f>EXP(SUMPRODUCT(CHOOSE({1,2,3,4,5,6,7,8,9,10,11},'Calcs Men Intervention'!Y97,'Calcs Men Intervention'!Y97^2,'Calcs Men Intervention'!Y97^3,0,0,0,0,'Calcs Men Intervention'!BB129,'Calcs Men Intervention'!BB129^2,'Calcs Men Intervention'!BB129^3,1),Employment!$BG$11:$BQ$11))/(1+EXP(SUMPRODUCT(CHOOSE({1,2,3,4,5,6,7,8,9,10,11},'Calcs Men Intervention'!Y97,'Calcs Men Intervention'!Y97^2,'Calcs Men Intervention'!Y97^3,0,0,0,0,'Calcs Men Intervention'!BB129,'Calcs Men Intervention'!BB129^2,'Calcs Men Intervention'!BB129^3,1),Employment!$BG$11:$BQ$11)))</f>
        <v>0.92039096130105369</v>
      </c>
      <c r="AA56" s="67">
        <f>EXP(SUMPRODUCT(CHOOSE({1,2,3,4,5,6,7,8,9,10,11},'Calcs Men Intervention'!Z97,'Calcs Men Intervention'!Z97^2,'Calcs Men Intervention'!Z97^3,0,0,0,0,'Calcs Men Intervention'!BC129,'Calcs Men Intervention'!BC129^2,'Calcs Men Intervention'!BC129^3,1),Employment!$BG$11:$BQ$11))/(1+EXP(SUMPRODUCT(CHOOSE({1,2,3,4,5,6,7,8,9,10,11},'Calcs Men Intervention'!Z97,'Calcs Men Intervention'!Z97^2,'Calcs Men Intervention'!Z97^3,0,0,0,0,'Calcs Men Intervention'!BC129,'Calcs Men Intervention'!BC129^2,'Calcs Men Intervention'!BC129^3,1),Employment!$BG$11:$BQ$11)))</f>
        <v>0.9123073682960412</v>
      </c>
      <c r="AB56" s="67">
        <f>EXP(SUMPRODUCT(CHOOSE({1,2,3,4,5,6,7,8,9,10,11},'Calcs Men Intervention'!AA97,'Calcs Men Intervention'!AA97^2,'Calcs Men Intervention'!AA97^3,0,0,0,0,'Calcs Men Intervention'!BD129,'Calcs Men Intervention'!BD129^2,'Calcs Men Intervention'!BD129^3,1),Employment!$BG$11:$BQ$11))/(1+EXP(SUMPRODUCT(CHOOSE({1,2,3,4,5,6,7,8,9,10,11},'Calcs Men Intervention'!AA97,'Calcs Men Intervention'!AA97^2,'Calcs Men Intervention'!AA97^3,0,0,0,0,'Calcs Men Intervention'!BD129,'Calcs Men Intervention'!BD129^2,'Calcs Men Intervention'!BD129^3,1),Employment!$BG$11:$BQ$11)))</f>
        <v>0.9026020251816016</v>
      </c>
      <c r="AE56" s="1">
        <v>21</v>
      </c>
      <c r="AF56" s="185">
        <f>(Employment!C56*'Calcs Men Intervention'!C63-C25*'Calcs Men No Intervention'!C63)*ec_ben_emp_ESA</f>
        <v>0</v>
      </c>
      <c r="AG56" s="185">
        <f>(Employment!D56*'Calcs Men Intervention'!D63-D25*'Calcs Men No Intervention'!D63)*ec_ben_emp_ESA</f>
        <v>0</v>
      </c>
      <c r="AH56" s="185">
        <f>(Employment!E56*'Calcs Men Intervention'!E63-E25*'Calcs Men No Intervention'!E63)*ec_ben_emp_ESA</f>
        <v>0</v>
      </c>
      <c r="AI56" s="185">
        <f>(Employment!F56*'Calcs Men Intervention'!F63-F25*'Calcs Men No Intervention'!F63)*ec_ben_emp_ESA</f>
        <v>0</v>
      </c>
      <c r="AJ56" s="185">
        <f>(Employment!G56*'Calcs Men Intervention'!G63-G25*'Calcs Men No Intervention'!G63)*ec_ben_emp_ESA</f>
        <v>0</v>
      </c>
      <c r="AK56" s="185">
        <f>(Employment!H56*'Calcs Men Intervention'!H63-H25*'Calcs Men No Intervention'!H63)*ec_ben_emp_ESA</f>
        <v>0</v>
      </c>
      <c r="AL56" s="185">
        <f>(Employment!I56*'Calcs Men Intervention'!I63-I25*'Calcs Men No Intervention'!I63)*ec_ben_emp_ESA</f>
        <v>0</v>
      </c>
      <c r="AM56" s="185">
        <f>(Employment!J56*'Calcs Men Intervention'!J63-J25*'Calcs Men No Intervention'!J63)*ec_ben_emp_ESA</f>
        <v>0</v>
      </c>
      <c r="AN56" s="185">
        <f>(Employment!K56*'Calcs Men Intervention'!K63-K25*'Calcs Men No Intervention'!K63)*ec_ben_emp_ESA</f>
        <v>0</v>
      </c>
      <c r="AO56" s="185">
        <f>(Employment!L56*'Calcs Men Intervention'!L63-L25*'Calcs Men No Intervention'!L63)*ec_ben_emp_ESA</f>
        <v>0</v>
      </c>
      <c r="AP56" s="185">
        <f>(Employment!M56*'Calcs Men Intervention'!M63-M25*'Calcs Men No Intervention'!M63)*ec_ben_emp_ESA</f>
        <v>0</v>
      </c>
      <c r="AQ56" s="185">
        <f>(Employment!N56*'Calcs Men Intervention'!N63-N25*'Calcs Men No Intervention'!N63)*ec_ben_emp_ESA</f>
        <v>0</v>
      </c>
      <c r="AR56" s="185">
        <f>(Employment!O56*'Calcs Men Intervention'!O63-O25*'Calcs Men No Intervention'!O63)*ec_ben_emp_ESA</f>
        <v>0</v>
      </c>
      <c r="AS56" s="185">
        <f>(Employment!P56*'Calcs Men Intervention'!P63-P25*'Calcs Men No Intervention'!P63)*ec_ben_emp_ESA</f>
        <v>0</v>
      </c>
      <c r="AT56" s="185">
        <f>(Employment!Q56*'Calcs Men Intervention'!Q63-Q25*'Calcs Men No Intervention'!Q63)*ec_ben_emp_ESA</f>
        <v>0</v>
      </c>
      <c r="AU56" s="185">
        <f>(Employment!R56*'Calcs Men Intervention'!R63-R25*'Calcs Men No Intervention'!R63)*ec_ben_emp_ESA</f>
        <v>0</v>
      </c>
      <c r="AV56" s="185">
        <f>(Employment!S56*'Calcs Men Intervention'!S63-S25*'Calcs Men No Intervention'!S63)*ec_ben_emp_ESA</f>
        <v>0</v>
      </c>
      <c r="AW56" s="185">
        <f>(Employment!T56*'Calcs Men Intervention'!T63-T25*'Calcs Men No Intervention'!T63)*ec_ben_emp_ESA</f>
        <v>0</v>
      </c>
      <c r="AX56" s="185">
        <f>(Employment!U56*'Calcs Men Intervention'!U63-U25*'Calcs Men No Intervention'!U63)*ec_ben_emp_ESA</f>
        <v>0</v>
      </c>
      <c r="AY56" s="185">
        <f>(Employment!V56*'Calcs Men Intervention'!V63-V25*'Calcs Men No Intervention'!V63)*ec_ben_emp_ESA</f>
        <v>0</v>
      </c>
      <c r="AZ56" s="185">
        <f>(Employment!W56*'Calcs Men Intervention'!W63-W25*'Calcs Men No Intervention'!W63)*ec_ben_emp_ESA</f>
        <v>0</v>
      </c>
      <c r="BA56" s="185">
        <f>(Employment!X56*'Calcs Men Intervention'!X63-X25*'Calcs Men No Intervention'!X63)*ec_ben_emp_ESA</f>
        <v>0</v>
      </c>
      <c r="BB56" s="185">
        <f>(Employment!Y56*'Calcs Men Intervention'!Y63-Y25*'Calcs Men No Intervention'!Y63)*ec_ben_emp_ESA</f>
        <v>0</v>
      </c>
      <c r="BC56" s="185">
        <f>(Employment!Z56*'Calcs Men Intervention'!Z63-Z25*'Calcs Men No Intervention'!Z63)*ec_ben_emp_ESA</f>
        <v>0</v>
      </c>
      <c r="BD56" s="185">
        <f>(Employment!AA56*'Calcs Men Intervention'!AA63-AA25*'Calcs Men No Intervention'!AA63)*ec_ben_emp_ESA</f>
        <v>0</v>
      </c>
      <c r="BE56" s="185">
        <f>(Employment!AB56*'Calcs Men Intervention'!AB63-AB25*'Calcs Men No Intervention'!AB63)*ec_ben_emp_ESA</f>
        <v>0</v>
      </c>
    </row>
    <row r="57" spans="2:75" x14ac:dyDescent="0.3">
      <c r="B57" s="1">
        <v>22</v>
      </c>
      <c r="C57" s="67"/>
      <c r="D57" s="67"/>
      <c r="E57" s="67"/>
      <c r="F57" s="67"/>
      <c r="G57" s="67"/>
      <c r="H57" s="67"/>
      <c r="I57" s="67"/>
      <c r="J57" s="67"/>
      <c r="K57" s="67"/>
      <c r="L57" s="67"/>
      <c r="M57" s="67"/>
      <c r="N57" s="67"/>
      <c r="O57" s="67"/>
      <c r="P57" s="67"/>
      <c r="Q57" s="67"/>
      <c r="R57" s="67"/>
      <c r="S57" s="67"/>
      <c r="T57" s="67"/>
      <c r="U57" s="67"/>
      <c r="V57" s="67"/>
      <c r="W57" s="67"/>
      <c r="X57" s="67"/>
      <c r="Y57" s="67">
        <f>EXP(SUMPRODUCT(CHOOSE({1,2,3,4,5,6,7,8,9,10,11},'Calcs Men Intervention'!X98,'Calcs Men Intervention'!X98^2,'Calcs Men Intervention'!X98^3,0,0,0,0,'Calcs Men Intervention'!BA130,'Calcs Men Intervention'!BA130^2,'Calcs Men Intervention'!BA130^3,1),Employment!$BG$11:$BQ$11))/(1+EXP(SUMPRODUCT(CHOOSE({1,2,3,4,5,6,7,8,9,10,11},'Calcs Men Intervention'!X98,'Calcs Men Intervention'!X98^2,'Calcs Men Intervention'!X98^3,0,0,0,0,'Calcs Men Intervention'!BA130,'Calcs Men Intervention'!BA130^2,'Calcs Men Intervention'!BA130^3,1),Employment!$BG$11:$BQ$11)))</f>
        <v>0.93175545851764097</v>
      </c>
      <c r="Z57" s="67">
        <f>EXP(SUMPRODUCT(CHOOSE({1,2,3,4,5,6,7,8,9,10,11},'Calcs Men Intervention'!Y98,'Calcs Men Intervention'!Y98^2,'Calcs Men Intervention'!Y98^3,0,0,0,0,'Calcs Men Intervention'!BB130,'Calcs Men Intervention'!BB130^2,'Calcs Men Intervention'!BB130^3,1),Employment!$BG$11:$BQ$11))/(1+EXP(SUMPRODUCT(CHOOSE({1,2,3,4,5,6,7,8,9,10,11},'Calcs Men Intervention'!Y98,'Calcs Men Intervention'!Y98^2,'Calcs Men Intervention'!Y98^3,0,0,0,0,'Calcs Men Intervention'!BB130,'Calcs Men Intervention'!BB130^2,'Calcs Men Intervention'!BB130^3,1),Employment!$BG$11:$BQ$11)))</f>
        <v>0.92703393959447811</v>
      </c>
      <c r="AA57" s="67">
        <f>EXP(SUMPRODUCT(CHOOSE({1,2,3,4,5,6,7,8,9,10,11},'Calcs Men Intervention'!Z98,'Calcs Men Intervention'!Z98^2,'Calcs Men Intervention'!Z98^3,0,0,0,0,'Calcs Men Intervention'!BC130,'Calcs Men Intervention'!BC130^2,'Calcs Men Intervention'!BC130^3,1),Employment!$BG$11:$BQ$11))/(1+EXP(SUMPRODUCT(CHOOSE({1,2,3,4,5,6,7,8,9,10,11},'Calcs Men Intervention'!Z98,'Calcs Men Intervention'!Z98^2,'Calcs Men Intervention'!Z98^3,0,0,0,0,'Calcs Men Intervention'!BC130,'Calcs Men Intervention'!BC130^2,'Calcs Men Intervention'!BC130^3,1),Employment!$BG$11:$BQ$11)))</f>
        <v>0.92039096130105369</v>
      </c>
      <c r="AB57" s="67">
        <f>EXP(SUMPRODUCT(CHOOSE({1,2,3,4,5,6,7,8,9,10,11},'Calcs Men Intervention'!AA98,'Calcs Men Intervention'!AA98^2,'Calcs Men Intervention'!AA98^3,0,0,0,0,'Calcs Men Intervention'!BD130,'Calcs Men Intervention'!BD130^2,'Calcs Men Intervention'!BD130^3,1),Employment!$BG$11:$BQ$11))/(1+EXP(SUMPRODUCT(CHOOSE({1,2,3,4,5,6,7,8,9,10,11},'Calcs Men Intervention'!AA98,'Calcs Men Intervention'!AA98^2,'Calcs Men Intervention'!AA98^3,0,0,0,0,'Calcs Men Intervention'!BD130,'Calcs Men Intervention'!BD130^2,'Calcs Men Intervention'!BD130^3,1),Employment!$BG$11:$BQ$11)))</f>
        <v>0.9123073682960412</v>
      </c>
      <c r="AE57" s="1">
        <v>22</v>
      </c>
      <c r="AF57" s="185">
        <f>(Employment!C57*'Calcs Men Intervention'!C64-C26*'Calcs Men No Intervention'!C64)*ec_ben_emp_ESA</f>
        <v>0</v>
      </c>
      <c r="AG57" s="185">
        <f>(Employment!D57*'Calcs Men Intervention'!D64-D26*'Calcs Men No Intervention'!D64)*ec_ben_emp_ESA</f>
        <v>0</v>
      </c>
      <c r="AH57" s="185">
        <f>(Employment!E57*'Calcs Men Intervention'!E64-E26*'Calcs Men No Intervention'!E64)*ec_ben_emp_ESA</f>
        <v>0</v>
      </c>
      <c r="AI57" s="185">
        <f>(Employment!F57*'Calcs Men Intervention'!F64-F26*'Calcs Men No Intervention'!F64)*ec_ben_emp_ESA</f>
        <v>0</v>
      </c>
      <c r="AJ57" s="185">
        <f>(Employment!G57*'Calcs Men Intervention'!G64-G26*'Calcs Men No Intervention'!G64)*ec_ben_emp_ESA</f>
        <v>0</v>
      </c>
      <c r="AK57" s="185">
        <f>(Employment!H57*'Calcs Men Intervention'!H64-H26*'Calcs Men No Intervention'!H64)*ec_ben_emp_ESA</f>
        <v>0</v>
      </c>
      <c r="AL57" s="185">
        <f>(Employment!I57*'Calcs Men Intervention'!I64-I26*'Calcs Men No Intervention'!I64)*ec_ben_emp_ESA</f>
        <v>0</v>
      </c>
      <c r="AM57" s="185">
        <f>(Employment!J57*'Calcs Men Intervention'!J64-J26*'Calcs Men No Intervention'!J64)*ec_ben_emp_ESA</f>
        <v>0</v>
      </c>
      <c r="AN57" s="185">
        <f>(Employment!K57*'Calcs Men Intervention'!K64-K26*'Calcs Men No Intervention'!K64)*ec_ben_emp_ESA</f>
        <v>0</v>
      </c>
      <c r="AO57" s="185">
        <f>(Employment!L57*'Calcs Men Intervention'!L64-L26*'Calcs Men No Intervention'!L64)*ec_ben_emp_ESA</f>
        <v>0</v>
      </c>
      <c r="AP57" s="185">
        <f>(Employment!M57*'Calcs Men Intervention'!M64-M26*'Calcs Men No Intervention'!M64)*ec_ben_emp_ESA</f>
        <v>0</v>
      </c>
      <c r="AQ57" s="185">
        <f>(Employment!N57*'Calcs Men Intervention'!N64-N26*'Calcs Men No Intervention'!N64)*ec_ben_emp_ESA</f>
        <v>0</v>
      </c>
      <c r="AR57" s="185">
        <f>(Employment!O57*'Calcs Men Intervention'!O64-O26*'Calcs Men No Intervention'!O64)*ec_ben_emp_ESA</f>
        <v>0</v>
      </c>
      <c r="AS57" s="185">
        <f>(Employment!P57*'Calcs Men Intervention'!P64-P26*'Calcs Men No Intervention'!P64)*ec_ben_emp_ESA</f>
        <v>0</v>
      </c>
      <c r="AT57" s="185">
        <f>(Employment!Q57*'Calcs Men Intervention'!Q64-Q26*'Calcs Men No Intervention'!Q64)*ec_ben_emp_ESA</f>
        <v>0</v>
      </c>
      <c r="AU57" s="185">
        <f>(Employment!R57*'Calcs Men Intervention'!R64-R26*'Calcs Men No Intervention'!R64)*ec_ben_emp_ESA</f>
        <v>0</v>
      </c>
      <c r="AV57" s="185">
        <f>(Employment!S57*'Calcs Men Intervention'!S64-S26*'Calcs Men No Intervention'!S64)*ec_ben_emp_ESA</f>
        <v>0</v>
      </c>
      <c r="AW57" s="185">
        <f>(Employment!T57*'Calcs Men Intervention'!T64-T26*'Calcs Men No Intervention'!T64)*ec_ben_emp_ESA</f>
        <v>0</v>
      </c>
      <c r="AX57" s="185">
        <f>(Employment!U57*'Calcs Men Intervention'!U64-U26*'Calcs Men No Intervention'!U64)*ec_ben_emp_ESA</f>
        <v>0</v>
      </c>
      <c r="AY57" s="185">
        <f>(Employment!V57*'Calcs Men Intervention'!V64-V26*'Calcs Men No Intervention'!V64)*ec_ben_emp_ESA</f>
        <v>0</v>
      </c>
      <c r="AZ57" s="185">
        <f>(Employment!W57*'Calcs Men Intervention'!W64-W26*'Calcs Men No Intervention'!W64)*ec_ben_emp_ESA</f>
        <v>0</v>
      </c>
      <c r="BA57" s="185">
        <f>(Employment!X57*'Calcs Men Intervention'!X64-X26*'Calcs Men No Intervention'!X64)*ec_ben_emp_ESA</f>
        <v>0</v>
      </c>
      <c r="BB57" s="185">
        <f>(Employment!Y57*'Calcs Men Intervention'!Y64-Y26*'Calcs Men No Intervention'!Y64)*ec_ben_emp_ESA</f>
        <v>0</v>
      </c>
      <c r="BC57" s="185">
        <f>(Employment!Z57*'Calcs Men Intervention'!Z64-Z26*'Calcs Men No Intervention'!Z64)*ec_ben_emp_ESA</f>
        <v>0</v>
      </c>
      <c r="BD57" s="185">
        <f>(Employment!AA57*'Calcs Men Intervention'!AA64-AA26*'Calcs Men No Intervention'!AA64)*ec_ben_emp_ESA</f>
        <v>0</v>
      </c>
      <c r="BE57" s="185">
        <f>(Employment!AB57*'Calcs Men Intervention'!AB64-AB26*'Calcs Men No Intervention'!AB64)*ec_ben_emp_ESA</f>
        <v>0</v>
      </c>
    </row>
    <row r="58" spans="2:75" x14ac:dyDescent="0.3">
      <c r="B58" s="1">
        <v>23</v>
      </c>
      <c r="C58" s="67"/>
      <c r="D58" s="67"/>
      <c r="E58" s="67"/>
      <c r="F58" s="67"/>
      <c r="G58" s="67"/>
      <c r="H58" s="67"/>
      <c r="I58" s="67"/>
      <c r="J58" s="67"/>
      <c r="K58" s="67"/>
      <c r="L58" s="67"/>
      <c r="M58" s="67"/>
      <c r="N58" s="67"/>
      <c r="O58" s="67"/>
      <c r="P58" s="67"/>
      <c r="Q58" s="67"/>
      <c r="R58" s="67"/>
      <c r="S58" s="67"/>
      <c r="T58" s="67"/>
      <c r="U58" s="67"/>
      <c r="V58" s="67"/>
      <c r="W58" s="67"/>
      <c r="X58" s="67"/>
      <c r="Y58" s="67"/>
      <c r="Z58" s="67">
        <f>EXP(SUMPRODUCT(CHOOSE({1,2,3,4,5,6,7,8,9,10,11},'Calcs Men Intervention'!Y99,'Calcs Men Intervention'!Y99^2,'Calcs Men Intervention'!Y99^3,0,0,0,0,'Calcs Men Intervention'!BB131,'Calcs Men Intervention'!BB131^2,'Calcs Men Intervention'!BB131^3,1),Employment!$BG$11:$BQ$11))/(1+EXP(SUMPRODUCT(CHOOSE({1,2,3,4,5,6,7,8,9,10,11},'Calcs Men Intervention'!Y99,'Calcs Men Intervention'!Y99^2,'Calcs Men Intervention'!Y99^3,0,0,0,0,'Calcs Men Intervention'!BB131,'Calcs Men Intervention'!BB131^2,'Calcs Men Intervention'!BB131^3,1),Employment!$BG$11:$BQ$11)))</f>
        <v>0.93175545851764097</v>
      </c>
      <c r="AA58" s="67">
        <f>EXP(SUMPRODUCT(CHOOSE({1,2,3,4,5,6,7,8,9,10,11},'Calcs Men Intervention'!Z99,'Calcs Men Intervention'!Z99^2,'Calcs Men Intervention'!Z99^3,0,0,0,0,'Calcs Men Intervention'!BC131,'Calcs Men Intervention'!BC131^2,'Calcs Men Intervention'!BC131^3,1),Employment!$BG$11:$BQ$11))/(1+EXP(SUMPRODUCT(CHOOSE({1,2,3,4,5,6,7,8,9,10,11},'Calcs Men Intervention'!Z99,'Calcs Men Intervention'!Z99^2,'Calcs Men Intervention'!Z99^3,0,0,0,0,'Calcs Men Intervention'!BC131,'Calcs Men Intervention'!BC131^2,'Calcs Men Intervention'!BC131^3,1),Employment!$BG$11:$BQ$11)))</f>
        <v>0.92703393959447811</v>
      </c>
      <c r="AB58" s="67">
        <f>EXP(SUMPRODUCT(CHOOSE({1,2,3,4,5,6,7,8,9,10,11},'Calcs Men Intervention'!AA99,'Calcs Men Intervention'!AA99^2,'Calcs Men Intervention'!AA99^3,0,0,0,0,'Calcs Men Intervention'!BD131,'Calcs Men Intervention'!BD131^2,'Calcs Men Intervention'!BD131^3,1),Employment!$BG$11:$BQ$11))/(1+EXP(SUMPRODUCT(CHOOSE({1,2,3,4,5,6,7,8,9,10,11},'Calcs Men Intervention'!AA99,'Calcs Men Intervention'!AA99^2,'Calcs Men Intervention'!AA99^3,0,0,0,0,'Calcs Men Intervention'!BD131,'Calcs Men Intervention'!BD131^2,'Calcs Men Intervention'!BD131^3,1),Employment!$BG$11:$BQ$11)))</f>
        <v>0.92039096130105369</v>
      </c>
      <c r="AE58" s="1">
        <v>23</v>
      </c>
      <c r="AF58" s="185">
        <f>(Employment!C58*'Calcs Men Intervention'!C65-C27*'Calcs Men No Intervention'!C65)*ec_ben_emp_ESA</f>
        <v>0</v>
      </c>
      <c r="AG58" s="185">
        <f>(Employment!D58*'Calcs Men Intervention'!D65-D27*'Calcs Men No Intervention'!D65)*ec_ben_emp_ESA</f>
        <v>0</v>
      </c>
      <c r="AH58" s="185">
        <f>(Employment!E58*'Calcs Men Intervention'!E65-E27*'Calcs Men No Intervention'!E65)*ec_ben_emp_ESA</f>
        <v>0</v>
      </c>
      <c r="AI58" s="185">
        <f>(Employment!F58*'Calcs Men Intervention'!F65-F27*'Calcs Men No Intervention'!F65)*ec_ben_emp_ESA</f>
        <v>0</v>
      </c>
      <c r="AJ58" s="185">
        <f>(Employment!G58*'Calcs Men Intervention'!G65-G27*'Calcs Men No Intervention'!G65)*ec_ben_emp_ESA</f>
        <v>0</v>
      </c>
      <c r="AK58" s="185">
        <f>(Employment!H58*'Calcs Men Intervention'!H65-H27*'Calcs Men No Intervention'!H65)*ec_ben_emp_ESA</f>
        <v>0</v>
      </c>
      <c r="AL58" s="185">
        <f>(Employment!I58*'Calcs Men Intervention'!I65-I27*'Calcs Men No Intervention'!I65)*ec_ben_emp_ESA</f>
        <v>0</v>
      </c>
      <c r="AM58" s="185">
        <f>(Employment!J58*'Calcs Men Intervention'!J65-J27*'Calcs Men No Intervention'!J65)*ec_ben_emp_ESA</f>
        <v>0</v>
      </c>
      <c r="AN58" s="185">
        <f>(Employment!K58*'Calcs Men Intervention'!K65-K27*'Calcs Men No Intervention'!K65)*ec_ben_emp_ESA</f>
        <v>0</v>
      </c>
      <c r="AO58" s="185">
        <f>(Employment!L58*'Calcs Men Intervention'!L65-L27*'Calcs Men No Intervention'!L65)*ec_ben_emp_ESA</f>
        <v>0</v>
      </c>
      <c r="AP58" s="185">
        <f>(Employment!M58*'Calcs Men Intervention'!M65-M27*'Calcs Men No Intervention'!M65)*ec_ben_emp_ESA</f>
        <v>0</v>
      </c>
      <c r="AQ58" s="185">
        <f>(Employment!N58*'Calcs Men Intervention'!N65-N27*'Calcs Men No Intervention'!N65)*ec_ben_emp_ESA</f>
        <v>0</v>
      </c>
      <c r="AR58" s="185">
        <f>(Employment!O58*'Calcs Men Intervention'!O65-O27*'Calcs Men No Intervention'!O65)*ec_ben_emp_ESA</f>
        <v>0</v>
      </c>
      <c r="AS58" s="185">
        <f>(Employment!P58*'Calcs Men Intervention'!P65-P27*'Calcs Men No Intervention'!P65)*ec_ben_emp_ESA</f>
        <v>0</v>
      </c>
      <c r="AT58" s="185">
        <f>(Employment!Q58*'Calcs Men Intervention'!Q65-Q27*'Calcs Men No Intervention'!Q65)*ec_ben_emp_ESA</f>
        <v>0</v>
      </c>
      <c r="AU58" s="185">
        <f>(Employment!R58*'Calcs Men Intervention'!R65-R27*'Calcs Men No Intervention'!R65)*ec_ben_emp_ESA</f>
        <v>0</v>
      </c>
      <c r="AV58" s="185">
        <f>(Employment!S58*'Calcs Men Intervention'!S65-S27*'Calcs Men No Intervention'!S65)*ec_ben_emp_ESA</f>
        <v>0</v>
      </c>
      <c r="AW58" s="185">
        <f>(Employment!T58*'Calcs Men Intervention'!T65-T27*'Calcs Men No Intervention'!T65)*ec_ben_emp_ESA</f>
        <v>0</v>
      </c>
      <c r="AX58" s="185">
        <f>(Employment!U58*'Calcs Men Intervention'!U65-U27*'Calcs Men No Intervention'!U65)*ec_ben_emp_ESA</f>
        <v>0</v>
      </c>
      <c r="AY58" s="185">
        <f>(Employment!V58*'Calcs Men Intervention'!V65-V27*'Calcs Men No Intervention'!V65)*ec_ben_emp_ESA</f>
        <v>0</v>
      </c>
      <c r="AZ58" s="185">
        <f>(Employment!W58*'Calcs Men Intervention'!W65-W27*'Calcs Men No Intervention'!W65)*ec_ben_emp_ESA</f>
        <v>0</v>
      </c>
      <c r="BA58" s="185">
        <f>(Employment!X58*'Calcs Men Intervention'!X65-X27*'Calcs Men No Intervention'!X65)*ec_ben_emp_ESA</f>
        <v>0</v>
      </c>
      <c r="BB58" s="185">
        <f>(Employment!Y58*'Calcs Men Intervention'!Y65-Y27*'Calcs Men No Intervention'!Y65)*ec_ben_emp_ESA</f>
        <v>0</v>
      </c>
      <c r="BC58" s="185">
        <f>(Employment!Z58*'Calcs Men Intervention'!Z65-Z27*'Calcs Men No Intervention'!Z65)*ec_ben_emp_ESA</f>
        <v>0</v>
      </c>
      <c r="BD58" s="185">
        <f>(Employment!AA58*'Calcs Men Intervention'!AA65-AA27*'Calcs Men No Intervention'!AA65)*ec_ben_emp_ESA</f>
        <v>0</v>
      </c>
      <c r="BE58" s="185">
        <f>(Employment!AB58*'Calcs Men Intervention'!AB65-AB27*'Calcs Men No Intervention'!AB65)*ec_ben_emp_ESA</f>
        <v>0</v>
      </c>
    </row>
    <row r="59" spans="2:75" x14ac:dyDescent="0.3">
      <c r="B59" s="1">
        <v>24</v>
      </c>
      <c r="C59" s="67"/>
      <c r="D59" s="67"/>
      <c r="E59" s="67"/>
      <c r="F59" s="67"/>
      <c r="G59" s="67"/>
      <c r="H59" s="67"/>
      <c r="I59" s="67"/>
      <c r="J59" s="67"/>
      <c r="K59" s="67"/>
      <c r="L59" s="67"/>
      <c r="M59" s="67"/>
      <c r="N59" s="67"/>
      <c r="O59" s="67"/>
      <c r="P59" s="67"/>
      <c r="Q59" s="67"/>
      <c r="R59" s="67"/>
      <c r="S59" s="67"/>
      <c r="T59" s="67"/>
      <c r="U59" s="67"/>
      <c r="V59" s="67"/>
      <c r="W59" s="67"/>
      <c r="X59" s="67"/>
      <c r="Y59" s="67"/>
      <c r="Z59" s="67"/>
      <c r="AA59" s="67">
        <f>EXP(SUMPRODUCT(CHOOSE({1,2,3,4,5,6,7,8,9,10,11},'Calcs Men Intervention'!Z100,'Calcs Men Intervention'!Z100^2,'Calcs Men Intervention'!Z100^3,0,0,0,0,'Calcs Men Intervention'!BC132,'Calcs Men Intervention'!BC132^2,'Calcs Men Intervention'!BC132^3,1),Employment!$BG$11:$BQ$11))/(1+EXP(SUMPRODUCT(CHOOSE({1,2,3,4,5,6,7,8,9,10,11},'Calcs Men Intervention'!Z100,'Calcs Men Intervention'!Z100^2,'Calcs Men Intervention'!Z100^3,0,0,0,0,'Calcs Men Intervention'!BC132,'Calcs Men Intervention'!BC132^2,'Calcs Men Intervention'!BC132^3,1),Employment!$BG$11:$BQ$11)))</f>
        <v>0.93175545851764097</v>
      </c>
      <c r="AB59" s="67">
        <f>EXP(SUMPRODUCT(CHOOSE({1,2,3,4,5,6,7,8,9,10,11},'Calcs Men Intervention'!AA100,'Calcs Men Intervention'!AA100^2,'Calcs Men Intervention'!AA100^3,0,0,0,0,'Calcs Men Intervention'!BD132,'Calcs Men Intervention'!BD132^2,'Calcs Men Intervention'!BD132^3,1),Employment!$BG$11:$BQ$11))/(1+EXP(SUMPRODUCT(CHOOSE({1,2,3,4,5,6,7,8,9,10,11},'Calcs Men Intervention'!AA100,'Calcs Men Intervention'!AA100^2,'Calcs Men Intervention'!AA100^3,0,0,0,0,'Calcs Men Intervention'!BD132,'Calcs Men Intervention'!BD132^2,'Calcs Men Intervention'!BD132^3,1),Employment!$BG$11:$BQ$11)))</f>
        <v>0.92703393959447811</v>
      </c>
      <c r="AE59" s="1">
        <v>24</v>
      </c>
      <c r="AF59" s="185">
        <f>(Employment!C59*'Calcs Men Intervention'!C66-C28*'Calcs Men No Intervention'!C66)*ec_ben_emp_ESA</f>
        <v>0</v>
      </c>
      <c r="AG59" s="185">
        <f>(Employment!D59*'Calcs Men Intervention'!D66-D28*'Calcs Men No Intervention'!D66)*ec_ben_emp_ESA</f>
        <v>0</v>
      </c>
      <c r="AH59" s="185">
        <f>(Employment!E59*'Calcs Men Intervention'!E66-E28*'Calcs Men No Intervention'!E66)*ec_ben_emp_ESA</f>
        <v>0</v>
      </c>
      <c r="AI59" s="185">
        <f>(Employment!F59*'Calcs Men Intervention'!F66-F28*'Calcs Men No Intervention'!F66)*ec_ben_emp_ESA</f>
        <v>0</v>
      </c>
      <c r="AJ59" s="185">
        <f>(Employment!G59*'Calcs Men Intervention'!G66-G28*'Calcs Men No Intervention'!G66)*ec_ben_emp_ESA</f>
        <v>0</v>
      </c>
      <c r="AK59" s="185">
        <f>(Employment!H59*'Calcs Men Intervention'!H66-H28*'Calcs Men No Intervention'!H66)*ec_ben_emp_ESA</f>
        <v>0</v>
      </c>
      <c r="AL59" s="185">
        <f>(Employment!I59*'Calcs Men Intervention'!I66-I28*'Calcs Men No Intervention'!I66)*ec_ben_emp_ESA</f>
        <v>0</v>
      </c>
      <c r="AM59" s="185">
        <f>(Employment!J59*'Calcs Men Intervention'!J66-J28*'Calcs Men No Intervention'!J66)*ec_ben_emp_ESA</f>
        <v>0</v>
      </c>
      <c r="AN59" s="185">
        <f>(Employment!K59*'Calcs Men Intervention'!K66-K28*'Calcs Men No Intervention'!K66)*ec_ben_emp_ESA</f>
        <v>0</v>
      </c>
      <c r="AO59" s="185">
        <f>(Employment!L59*'Calcs Men Intervention'!L66-L28*'Calcs Men No Intervention'!L66)*ec_ben_emp_ESA</f>
        <v>0</v>
      </c>
      <c r="AP59" s="185">
        <f>(Employment!M59*'Calcs Men Intervention'!M66-M28*'Calcs Men No Intervention'!M66)*ec_ben_emp_ESA</f>
        <v>0</v>
      </c>
      <c r="AQ59" s="185">
        <f>(Employment!N59*'Calcs Men Intervention'!N66-N28*'Calcs Men No Intervention'!N66)*ec_ben_emp_ESA</f>
        <v>0</v>
      </c>
      <c r="AR59" s="185">
        <f>(Employment!O59*'Calcs Men Intervention'!O66-O28*'Calcs Men No Intervention'!O66)*ec_ben_emp_ESA</f>
        <v>0</v>
      </c>
      <c r="AS59" s="185">
        <f>(Employment!P59*'Calcs Men Intervention'!P66-P28*'Calcs Men No Intervention'!P66)*ec_ben_emp_ESA</f>
        <v>0</v>
      </c>
      <c r="AT59" s="185">
        <f>(Employment!Q59*'Calcs Men Intervention'!Q66-Q28*'Calcs Men No Intervention'!Q66)*ec_ben_emp_ESA</f>
        <v>0</v>
      </c>
      <c r="AU59" s="185">
        <f>(Employment!R59*'Calcs Men Intervention'!R66-R28*'Calcs Men No Intervention'!R66)*ec_ben_emp_ESA</f>
        <v>0</v>
      </c>
      <c r="AV59" s="185">
        <f>(Employment!S59*'Calcs Men Intervention'!S66-S28*'Calcs Men No Intervention'!S66)*ec_ben_emp_ESA</f>
        <v>0</v>
      </c>
      <c r="AW59" s="185">
        <f>(Employment!T59*'Calcs Men Intervention'!T66-T28*'Calcs Men No Intervention'!T66)*ec_ben_emp_ESA</f>
        <v>0</v>
      </c>
      <c r="AX59" s="185">
        <f>(Employment!U59*'Calcs Men Intervention'!U66-U28*'Calcs Men No Intervention'!U66)*ec_ben_emp_ESA</f>
        <v>0</v>
      </c>
      <c r="AY59" s="185">
        <f>(Employment!V59*'Calcs Men Intervention'!V66-V28*'Calcs Men No Intervention'!V66)*ec_ben_emp_ESA</f>
        <v>0</v>
      </c>
      <c r="AZ59" s="185">
        <f>(Employment!W59*'Calcs Men Intervention'!W66-W28*'Calcs Men No Intervention'!W66)*ec_ben_emp_ESA</f>
        <v>0</v>
      </c>
      <c r="BA59" s="185">
        <f>(Employment!X59*'Calcs Men Intervention'!X66-X28*'Calcs Men No Intervention'!X66)*ec_ben_emp_ESA</f>
        <v>0</v>
      </c>
      <c r="BB59" s="185">
        <f>(Employment!Y59*'Calcs Men Intervention'!Y66-Y28*'Calcs Men No Intervention'!Y66)*ec_ben_emp_ESA</f>
        <v>0</v>
      </c>
      <c r="BC59" s="185">
        <f>(Employment!Z59*'Calcs Men Intervention'!Z66-Z28*'Calcs Men No Intervention'!Z66)*ec_ben_emp_ESA</f>
        <v>0</v>
      </c>
      <c r="BD59" s="185">
        <f>(Employment!AA59*'Calcs Men Intervention'!AA66-AA28*'Calcs Men No Intervention'!AA66)*ec_ben_emp_ESA</f>
        <v>0</v>
      </c>
      <c r="BE59" s="185">
        <f>(Employment!AB59*'Calcs Men Intervention'!AB66-AB28*'Calcs Men No Intervention'!AB66)*ec_ben_emp_ESA</f>
        <v>0</v>
      </c>
    </row>
    <row r="60" spans="2:75" x14ac:dyDescent="0.3">
      <c r="B60" s="1">
        <v>25</v>
      </c>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f>EXP(SUMPRODUCT(CHOOSE({1,2,3,4,5,6,7,8,9,10,11},'Calcs Men Intervention'!AA101,'Calcs Men Intervention'!AA101^2,'Calcs Men Intervention'!AA101^3,0,0,0,0,'Calcs Men Intervention'!BD133,'Calcs Men Intervention'!BD133^2,'Calcs Men Intervention'!BD133^3,1),Employment!$BG$11:$BQ$11))/(1+EXP(SUMPRODUCT(CHOOSE({1,2,3,4,5,6,7,8,9,10,11},'Calcs Men Intervention'!AA101,'Calcs Men Intervention'!AA101^2,'Calcs Men Intervention'!AA101^3,0,0,0,0,'Calcs Men Intervention'!BD133,'Calcs Men Intervention'!BD133^2,'Calcs Men Intervention'!BD133^3,1),Employment!$BG$11:$BQ$11)))</f>
        <v>0.93175545851764097</v>
      </c>
      <c r="AE60" s="1">
        <v>25</v>
      </c>
      <c r="AF60" s="185">
        <f>(Employment!C60*'Calcs Men Intervention'!C67-C29*'Calcs Men No Intervention'!C67)*ec_ben_emp_ESA</f>
        <v>0</v>
      </c>
      <c r="AG60" s="185">
        <f>(Employment!D60*'Calcs Men Intervention'!D67-D29*'Calcs Men No Intervention'!D67)*ec_ben_emp_ESA</f>
        <v>0</v>
      </c>
      <c r="AH60" s="185">
        <f>(Employment!E60*'Calcs Men Intervention'!E67-E29*'Calcs Men No Intervention'!E67)*ec_ben_emp_ESA</f>
        <v>0</v>
      </c>
      <c r="AI60" s="185">
        <f>(Employment!F60*'Calcs Men Intervention'!F67-F29*'Calcs Men No Intervention'!F67)*ec_ben_emp_ESA</f>
        <v>0</v>
      </c>
      <c r="AJ60" s="185">
        <f>(Employment!G60*'Calcs Men Intervention'!G67-G29*'Calcs Men No Intervention'!G67)*ec_ben_emp_ESA</f>
        <v>0</v>
      </c>
      <c r="AK60" s="185">
        <f>(Employment!H60*'Calcs Men Intervention'!H67-H29*'Calcs Men No Intervention'!H67)*ec_ben_emp_ESA</f>
        <v>0</v>
      </c>
      <c r="AL60" s="185">
        <f>(Employment!I60*'Calcs Men Intervention'!I67-I29*'Calcs Men No Intervention'!I67)*ec_ben_emp_ESA</f>
        <v>0</v>
      </c>
      <c r="AM60" s="185">
        <f>(Employment!J60*'Calcs Men Intervention'!J67-J29*'Calcs Men No Intervention'!J67)*ec_ben_emp_ESA</f>
        <v>0</v>
      </c>
      <c r="AN60" s="185">
        <f>(Employment!K60*'Calcs Men Intervention'!K67-K29*'Calcs Men No Intervention'!K67)*ec_ben_emp_ESA</f>
        <v>0</v>
      </c>
      <c r="AO60" s="185">
        <f>(Employment!L60*'Calcs Men Intervention'!L67-L29*'Calcs Men No Intervention'!L67)*ec_ben_emp_ESA</f>
        <v>0</v>
      </c>
      <c r="AP60" s="185">
        <f>(Employment!M60*'Calcs Men Intervention'!M67-M29*'Calcs Men No Intervention'!M67)*ec_ben_emp_ESA</f>
        <v>0</v>
      </c>
      <c r="AQ60" s="185">
        <f>(Employment!N60*'Calcs Men Intervention'!N67-N29*'Calcs Men No Intervention'!N67)*ec_ben_emp_ESA</f>
        <v>0</v>
      </c>
      <c r="AR60" s="185">
        <f>(Employment!O60*'Calcs Men Intervention'!O67-O29*'Calcs Men No Intervention'!O67)*ec_ben_emp_ESA</f>
        <v>0</v>
      </c>
      <c r="AS60" s="185">
        <f>(Employment!P60*'Calcs Men Intervention'!P67-P29*'Calcs Men No Intervention'!P67)*ec_ben_emp_ESA</f>
        <v>0</v>
      </c>
      <c r="AT60" s="185">
        <f>(Employment!Q60*'Calcs Men Intervention'!Q67-Q29*'Calcs Men No Intervention'!Q67)*ec_ben_emp_ESA</f>
        <v>0</v>
      </c>
      <c r="AU60" s="185">
        <f>(Employment!R60*'Calcs Men Intervention'!R67-R29*'Calcs Men No Intervention'!R67)*ec_ben_emp_ESA</f>
        <v>0</v>
      </c>
      <c r="AV60" s="185">
        <f>(Employment!S60*'Calcs Men Intervention'!S67-S29*'Calcs Men No Intervention'!S67)*ec_ben_emp_ESA</f>
        <v>0</v>
      </c>
      <c r="AW60" s="185">
        <f>(Employment!T60*'Calcs Men Intervention'!T67-T29*'Calcs Men No Intervention'!T67)*ec_ben_emp_ESA</f>
        <v>0</v>
      </c>
      <c r="AX60" s="185">
        <f>(Employment!U60*'Calcs Men Intervention'!U67-U29*'Calcs Men No Intervention'!U67)*ec_ben_emp_ESA</f>
        <v>0</v>
      </c>
      <c r="AY60" s="185">
        <f>(Employment!V60*'Calcs Men Intervention'!V67-V29*'Calcs Men No Intervention'!V67)*ec_ben_emp_ESA</f>
        <v>0</v>
      </c>
      <c r="AZ60" s="185">
        <f>(Employment!W60*'Calcs Men Intervention'!W67-W29*'Calcs Men No Intervention'!W67)*ec_ben_emp_ESA</f>
        <v>0</v>
      </c>
      <c r="BA60" s="185">
        <f>(Employment!X60*'Calcs Men Intervention'!X67-X29*'Calcs Men No Intervention'!X67)*ec_ben_emp_ESA</f>
        <v>0</v>
      </c>
      <c r="BB60" s="185">
        <f>(Employment!Y60*'Calcs Men Intervention'!Y67-Y29*'Calcs Men No Intervention'!Y67)*ec_ben_emp_ESA</f>
        <v>0</v>
      </c>
      <c r="BC60" s="185">
        <f>(Employment!Z60*'Calcs Men Intervention'!Z67-Z29*'Calcs Men No Intervention'!Z67)*ec_ben_emp_ESA</f>
        <v>0</v>
      </c>
      <c r="BD60" s="185">
        <f>(Employment!AA60*'Calcs Men Intervention'!AA67-AA29*'Calcs Men No Intervention'!AA67)*ec_ben_emp_ESA</f>
        <v>0</v>
      </c>
      <c r="BE60" s="185">
        <f>(Employment!AB60*'Calcs Men Intervention'!AB67-AB29*'Calcs Men No Intervention'!AB67)*ec_ben_emp_ESA</f>
        <v>0</v>
      </c>
    </row>
    <row r="62" spans="2:75" x14ac:dyDescent="0.3">
      <c r="AE62" s="5" t="s">
        <v>278</v>
      </c>
      <c r="AF62" s="186">
        <f>SUM(AF36:AF60)</f>
        <v>0</v>
      </c>
      <c r="AG62" s="186">
        <f t="shared" ref="AG62:BE62" si="1">SUM(AG36:AG60)</f>
        <v>1220.7438214224862</v>
      </c>
      <c r="AH62" s="186">
        <f t="shared" si="1"/>
        <v>2204.7071706097681</v>
      </c>
      <c r="AI62" s="186">
        <f>SUM(AI36:AI60)</f>
        <v>2536.1455232184744</v>
      </c>
      <c r="AJ62" s="186">
        <f t="shared" si="1"/>
        <v>2824.3837979286659</v>
      </c>
      <c r="AK62" s="186">
        <f t="shared" si="1"/>
        <v>3096.5481907666522</v>
      </c>
      <c r="AL62" s="186">
        <f t="shared" si="1"/>
        <v>3341.3478970522237</v>
      </c>
      <c r="AM62" s="186">
        <f t="shared" si="1"/>
        <v>3532.0623488784499</v>
      </c>
      <c r="AN62" s="186">
        <f t="shared" si="1"/>
        <v>3636.8638250830832</v>
      </c>
      <c r="AO62" s="186">
        <f t="shared" si="1"/>
        <v>3618.7662381720102</v>
      </c>
      <c r="AP62" s="186">
        <f t="shared" si="1"/>
        <v>3436.4783589395165</v>
      </c>
      <c r="AQ62" s="186">
        <f t="shared" si="1"/>
        <v>3051.9430434682599</v>
      </c>
      <c r="AR62" s="186">
        <f t="shared" si="1"/>
        <v>2422.135085786083</v>
      </c>
      <c r="AS62" s="186">
        <f t="shared" si="1"/>
        <v>1513.8785862736659</v>
      </c>
      <c r="AT62" s="186">
        <f t="shared" si="1"/>
        <v>967.28931230950366</v>
      </c>
      <c r="AU62" s="186">
        <f t="shared" si="1"/>
        <v>983.78061701487343</v>
      </c>
      <c r="AV62" s="186">
        <f t="shared" si="1"/>
        <v>976.90951148663123</v>
      </c>
      <c r="AW62" s="186">
        <f t="shared" si="1"/>
        <v>949.33254830501073</v>
      </c>
      <c r="AX62" s="186">
        <f t="shared" si="1"/>
        <v>903.53071266016468</v>
      </c>
      <c r="AY62" s="186">
        <f t="shared" si="1"/>
        <v>843.15083224880675</v>
      </c>
      <c r="AZ62" s="186">
        <f t="shared" si="1"/>
        <v>762.17985402077443</v>
      </c>
      <c r="BA62" s="186">
        <f t="shared" si="1"/>
        <v>676.4257586907753</v>
      </c>
      <c r="BB62" s="186">
        <f t="shared" si="1"/>
        <v>590.06999978696933</v>
      </c>
      <c r="BC62" s="186">
        <f t="shared" si="1"/>
        <v>506.50011902590978</v>
      </c>
      <c r="BD62" s="186">
        <f t="shared" si="1"/>
        <v>428.44698747267864</v>
      </c>
      <c r="BE62" s="186">
        <f t="shared" si="1"/>
        <v>357.64436683314108</v>
      </c>
    </row>
    <row r="63" spans="2:75" x14ac:dyDescent="0.3">
      <c r="B63" s="182" t="s">
        <v>413</v>
      </c>
      <c r="F63" s="3"/>
    </row>
    <row r="64" spans="2:75" x14ac:dyDescent="0.3">
      <c r="B64" s="11"/>
      <c r="C64" s="1" t="s">
        <v>13</v>
      </c>
      <c r="F64" s="3"/>
    </row>
    <row r="65" spans="2:28" x14ac:dyDescent="0.3">
      <c r="C65" s="1">
        <v>0</v>
      </c>
      <c r="D65" s="1">
        <v>1</v>
      </c>
      <c r="E65" s="1">
        <v>2</v>
      </c>
      <c r="F65" s="1">
        <v>3</v>
      </c>
      <c r="G65" s="1">
        <v>4</v>
      </c>
      <c r="H65" s="1">
        <v>5</v>
      </c>
      <c r="I65" s="1">
        <v>6</v>
      </c>
      <c r="J65" s="1">
        <v>7</v>
      </c>
      <c r="K65" s="1">
        <v>8</v>
      </c>
      <c r="L65" s="1">
        <v>9</v>
      </c>
      <c r="M65" s="1">
        <v>10</v>
      </c>
      <c r="N65" s="1">
        <v>11</v>
      </c>
      <c r="O65" s="1">
        <v>12</v>
      </c>
      <c r="P65" s="1">
        <v>13</v>
      </c>
      <c r="Q65" s="1">
        <v>14</v>
      </c>
      <c r="R65" s="1">
        <v>15</v>
      </c>
      <c r="S65" s="1">
        <v>16</v>
      </c>
      <c r="T65" s="1">
        <v>17</v>
      </c>
      <c r="U65" s="1">
        <v>18</v>
      </c>
      <c r="V65" s="1">
        <v>19</v>
      </c>
      <c r="W65" s="1">
        <v>20</v>
      </c>
      <c r="X65" s="1">
        <v>21</v>
      </c>
      <c r="Y65" s="1">
        <v>22</v>
      </c>
      <c r="Z65" s="1">
        <v>23</v>
      </c>
      <c r="AA65" s="1">
        <v>24</v>
      </c>
      <c r="AB65" s="1">
        <v>25</v>
      </c>
    </row>
    <row r="66" spans="2:28" x14ac:dyDescent="0.3">
      <c r="B66" s="1">
        <v>1</v>
      </c>
      <c r="C66" s="67"/>
      <c r="D66" s="67">
        <f>EXP(SUMPRODUCT(CHOOSE({1,2,3,4,5,6,7,8,9,10,11},'Calcs Women No Intervention'!C77,'Calcs Women No Intervention'!C77^2,'Calcs Women No Intervention'!C77^3,1,'Calcs Women No Intervention'!C77,'Calcs Women No Intervention'!C77^2,'Calcs Women No Intervention'!C77^3,'Calcs Women No Intervention'!AF109,'Calcs Women No Intervention'!AF109^2,'Calcs Women No Intervention'!AF109^3,1),Employment!$BG$11:$BQ$11))/(1+EXP(SUMPRODUCT(CHOOSE({1,2,3,4,5,6,7,8,9,10,11},'Calcs Women No Intervention'!C77,'Calcs Women No Intervention'!C77^2,'Calcs Women No Intervention'!C77^3,1,'Calcs Women No Intervention'!C77,'Calcs Women No Intervention'!C77^2,'Calcs Women No Intervention'!C77^3,'Calcs Women No Intervention'!AF109,'Calcs Women No Intervention'!AF109^2,'Calcs Women No Intervention'!AF109^3,1),Employment!$BG$11:$BQ$11)))</f>
        <v>0.86131383822914576</v>
      </c>
      <c r="E66" s="67">
        <f>EXP(SUMPRODUCT(CHOOSE({1,2,3,4,5,6,7,8,9,10,11},'Calcs Women No Intervention'!D77,'Calcs Women No Intervention'!D77^2,'Calcs Women No Intervention'!D77^3,1,'Calcs Women No Intervention'!D77,'Calcs Women No Intervention'!D77^2,'Calcs Women No Intervention'!D77^3,'Calcs Women No Intervention'!AG109,'Calcs Women No Intervention'!AG109^2,'Calcs Women No Intervention'!AG109^3,1),Employment!$BG$11:$BQ$11))/(1+EXP(SUMPRODUCT(CHOOSE({1,2,3,4,5,6,7,8,9,10,11},'Calcs Women No Intervention'!D77,'Calcs Women No Intervention'!D77^2,'Calcs Women No Intervention'!D77^3,1,'Calcs Women No Intervention'!D77,'Calcs Women No Intervention'!D77^2,'Calcs Women No Intervention'!D77^3,'Calcs Women No Intervention'!AG109,'Calcs Women No Intervention'!AG109^2,'Calcs Women No Intervention'!AG109^3,1),Employment!$BG$11:$BQ$11)))</f>
        <v>0.85435142228065064</v>
      </c>
      <c r="F66" s="67">
        <f>EXP(SUMPRODUCT(CHOOSE({1,2,3,4,5,6,7,8,9,10,11},'Calcs Women No Intervention'!E77,'Calcs Women No Intervention'!E77^2,'Calcs Women No Intervention'!E77^3,1,'Calcs Women No Intervention'!E77,'Calcs Women No Intervention'!E77^2,'Calcs Women No Intervention'!E77^3,'Calcs Women No Intervention'!AH109,'Calcs Women No Intervention'!AH109^2,'Calcs Women No Intervention'!AH109^3,1),Employment!$BG$11:$BQ$11))/(1+EXP(SUMPRODUCT(CHOOSE({1,2,3,4,5,6,7,8,9,10,11},'Calcs Women No Intervention'!E77,'Calcs Women No Intervention'!E77^2,'Calcs Women No Intervention'!E77^3,1,'Calcs Women No Intervention'!E77,'Calcs Women No Intervention'!E77^2,'Calcs Women No Intervention'!E77^3,'Calcs Women No Intervention'!AH109,'Calcs Women No Intervention'!AH109^2,'Calcs Women No Intervention'!AH109^3,1),Employment!$BG$11:$BQ$11)))</f>
        <v>0.84592866275042777</v>
      </c>
      <c r="G66" s="67">
        <f>EXP(SUMPRODUCT(CHOOSE({1,2,3,4,5,6,7,8,9,10,11},'Calcs Women No Intervention'!F77,'Calcs Women No Intervention'!F77^2,'Calcs Women No Intervention'!F77^3,1,'Calcs Women No Intervention'!F77,'Calcs Women No Intervention'!F77^2,'Calcs Women No Intervention'!F77^3,'Calcs Women No Intervention'!AI109,'Calcs Women No Intervention'!AI109^2,'Calcs Women No Intervention'!AI109^3,1),Employment!$BG$11:$BQ$11))/(1+EXP(SUMPRODUCT(CHOOSE({1,2,3,4,5,6,7,8,9,10,11},'Calcs Women No Intervention'!F77,'Calcs Women No Intervention'!F77^2,'Calcs Women No Intervention'!F77^3,1,'Calcs Women No Intervention'!F77,'Calcs Women No Intervention'!F77^2,'Calcs Women No Intervention'!F77^3,'Calcs Women No Intervention'!AI109,'Calcs Women No Intervention'!AI109^2,'Calcs Women No Intervention'!AI109^3,1),Employment!$BG$11:$BQ$11)))</f>
        <v>0.83588750296479086</v>
      </c>
      <c r="H66" s="67">
        <f>EXP(SUMPRODUCT(CHOOSE({1,2,3,4,5,6,7,8,9,10,11},'Calcs Women No Intervention'!G77,'Calcs Women No Intervention'!G77^2,'Calcs Women No Intervention'!G77^3,1,'Calcs Women No Intervention'!G77,'Calcs Women No Intervention'!G77^2,'Calcs Women No Intervention'!G77^3,'Calcs Women No Intervention'!AJ109,'Calcs Women No Intervention'!AJ109^2,'Calcs Women No Intervention'!AJ109^3,1),Employment!$BG$11:$BQ$11))/(1+EXP(SUMPRODUCT(CHOOSE({1,2,3,4,5,6,7,8,9,10,11},'Calcs Women No Intervention'!G77,'Calcs Women No Intervention'!G77^2,'Calcs Women No Intervention'!G77^3,1,'Calcs Women No Intervention'!G77,'Calcs Women No Intervention'!G77^2,'Calcs Women No Intervention'!G77^3,'Calcs Women No Intervention'!AJ109,'Calcs Women No Intervention'!AJ109^2,'Calcs Women No Intervention'!AJ109^3,1),Employment!$BG$11:$BQ$11)))</f>
        <v>0.82404398747646224</v>
      </c>
      <c r="I66" s="67">
        <f>EXP(SUMPRODUCT(CHOOSE({1,2,3,4,5,6,7,8,9,10,11},'Calcs Women No Intervention'!H77,'Calcs Women No Intervention'!H77^2,'Calcs Women No Intervention'!H77^3,1,'Calcs Women No Intervention'!H77,'Calcs Women No Intervention'!H77^2,'Calcs Women No Intervention'!H77^3,'Calcs Women No Intervention'!AK109,'Calcs Women No Intervention'!AK109^2,'Calcs Women No Intervention'!AK109^3,1),Employment!$BG$11:$BQ$11))/(1+EXP(SUMPRODUCT(CHOOSE({1,2,3,4,5,6,7,8,9,10,11},'Calcs Women No Intervention'!H77,'Calcs Women No Intervention'!H77^2,'Calcs Women No Intervention'!H77^3,1,'Calcs Women No Intervention'!H77,'Calcs Women No Intervention'!H77^2,'Calcs Women No Intervention'!H77^3,'Calcs Women No Intervention'!AK109,'Calcs Women No Intervention'!AK109^2,'Calcs Women No Intervention'!AK109^3,1),Employment!$BG$11:$BQ$11)))</f>
        <v>0.81018912420797518</v>
      </c>
      <c r="J66" s="67">
        <f>EXP(SUMPRODUCT(CHOOSE({1,2,3,4,5,6,7,8,9,10,11},'Calcs Women No Intervention'!I77,'Calcs Women No Intervention'!I77^2,'Calcs Women No Intervention'!I77^3,1,'Calcs Women No Intervention'!I77,'Calcs Women No Intervention'!I77^2,'Calcs Women No Intervention'!I77^3,'Calcs Women No Intervention'!AL109,'Calcs Women No Intervention'!AL109^2,'Calcs Women No Intervention'!AL109^3,1),Employment!$BG$11:$BQ$11))/(1+EXP(SUMPRODUCT(CHOOSE({1,2,3,4,5,6,7,8,9,10,11},'Calcs Women No Intervention'!I77,'Calcs Women No Intervention'!I77^2,'Calcs Women No Intervention'!I77^3,1,'Calcs Women No Intervention'!I77,'Calcs Women No Intervention'!I77^2,'Calcs Women No Intervention'!I77^3,'Calcs Women No Intervention'!AL109,'Calcs Women No Intervention'!AL109^2,'Calcs Women No Intervention'!AL109^3,1),Employment!$BG$11:$BQ$11)))</f>
        <v>0.79409154431846141</v>
      </c>
      <c r="K66" s="67">
        <f>EXP(SUMPRODUCT(CHOOSE({1,2,3,4,5,6,7,8,9,10,11},'Calcs Women No Intervention'!J77,'Calcs Women No Intervention'!J77^2,'Calcs Women No Intervention'!J77^3,1,'Calcs Women No Intervention'!J77,'Calcs Women No Intervention'!J77^2,'Calcs Women No Intervention'!J77^3,'Calcs Women No Intervention'!AM109,'Calcs Women No Intervention'!AM109^2,'Calcs Women No Intervention'!AM109^3,1),Employment!$BG$11:$BQ$11))/(1+EXP(SUMPRODUCT(CHOOSE({1,2,3,4,5,6,7,8,9,10,11},'Calcs Women No Intervention'!J77,'Calcs Women No Intervention'!J77^2,'Calcs Women No Intervention'!J77^3,1,'Calcs Women No Intervention'!J77,'Calcs Women No Intervention'!J77^2,'Calcs Women No Intervention'!J77^3,'Calcs Women No Intervention'!AM109,'Calcs Women No Intervention'!AM109^2,'Calcs Women No Intervention'!AM109^3,1),Employment!$BG$11:$BQ$11)))</f>
        <v>0.77550287143211627</v>
      </c>
      <c r="L66" s="67">
        <f>EXP(SUMPRODUCT(CHOOSE({1,2,3,4,5,6,7,8,9,10,11},'Calcs Women No Intervention'!K77,'Calcs Women No Intervention'!K77^2,'Calcs Women No Intervention'!K77^3,1,'Calcs Women No Intervention'!K77,'Calcs Women No Intervention'!K77^2,'Calcs Women No Intervention'!K77^3,'Calcs Women No Intervention'!AN109,'Calcs Women No Intervention'!AN109^2,'Calcs Women No Intervention'!AN109^3,1),Employment!$BG$11:$BQ$11))/(1+EXP(SUMPRODUCT(CHOOSE({1,2,3,4,5,6,7,8,9,10,11},'Calcs Women No Intervention'!K77,'Calcs Women No Intervention'!K77^2,'Calcs Women No Intervention'!K77^3,1,'Calcs Women No Intervention'!K77,'Calcs Women No Intervention'!K77^2,'Calcs Women No Intervention'!K77^3,'Calcs Women No Intervention'!AN109,'Calcs Women No Intervention'!AN109^2,'Calcs Women No Intervention'!AN109^3,1),Employment!$BG$11:$BQ$11)))</f>
        <v>0.75416690356584404</v>
      </c>
      <c r="M66" s="67">
        <f>EXP(SUMPRODUCT(CHOOSE({1,2,3,4,5,6,7,8,9,10,11},'Calcs Women No Intervention'!L77,'Calcs Women No Intervention'!L77^2,'Calcs Women No Intervention'!L77^3,1,'Calcs Women No Intervention'!L77,'Calcs Women No Intervention'!L77^2,'Calcs Women No Intervention'!L77^3,'Calcs Women No Intervention'!AO109,'Calcs Women No Intervention'!AO109^2,'Calcs Women No Intervention'!AO109^3,1),Employment!$BG$11:$BQ$11))/(1+EXP(SUMPRODUCT(CHOOSE({1,2,3,4,5,6,7,8,9,10,11},'Calcs Women No Intervention'!L77,'Calcs Women No Intervention'!L77^2,'Calcs Women No Intervention'!L77^3,1,'Calcs Women No Intervention'!L77,'Calcs Women No Intervention'!L77^2,'Calcs Women No Intervention'!L77^3,'Calcs Women No Intervention'!AO109,'Calcs Women No Intervention'!AO109^2,'Calcs Women No Intervention'!AO109^3,1),Employment!$BG$11:$BQ$11)))</f>
        <v>0.72983381866198938</v>
      </c>
      <c r="N66" s="67">
        <f>EXP(SUMPRODUCT(CHOOSE({1,2,3,4,5,6,7,8,9,10,11},'Calcs Women No Intervention'!M77,'Calcs Women No Intervention'!M77^2,'Calcs Women No Intervention'!M77^3,1,'Calcs Women No Intervention'!M77,'Calcs Women No Intervention'!M77^2,'Calcs Women No Intervention'!M77^3,'Calcs Women No Intervention'!AP109,'Calcs Women No Intervention'!AP109^2,'Calcs Women No Intervention'!AP109^3,1),Employment!$BG$11:$BQ$11))/(1+EXP(SUMPRODUCT(CHOOSE({1,2,3,4,5,6,7,8,9,10,11},'Calcs Women No Intervention'!M77,'Calcs Women No Intervention'!M77^2,'Calcs Women No Intervention'!M77^3,1,'Calcs Women No Intervention'!M77,'Calcs Women No Intervention'!M77^2,'Calcs Women No Intervention'!M77^3,'Calcs Women No Intervention'!AP109,'Calcs Women No Intervention'!AP109^2,'Calcs Women No Intervention'!AP109^3,1),Employment!$BG$11:$BQ$11)))</f>
        <v>0.70228052315621281</v>
      </c>
      <c r="O66" s="67">
        <f>EXP(SUMPRODUCT(CHOOSE({1,2,3,4,5,6,7,8,9,10,11},'Calcs Women No Intervention'!N77,'Calcs Women No Intervention'!N77^2,'Calcs Women No Intervention'!N77^3,1,'Calcs Women No Intervention'!N77,'Calcs Women No Intervention'!N77^2,'Calcs Women No Intervention'!N77^3,'Calcs Women No Intervention'!AQ109,'Calcs Women No Intervention'!AQ109^2,'Calcs Women No Intervention'!AQ109^3,1),Employment!$BG$11:$BQ$11))/(1+EXP(SUMPRODUCT(CHOOSE({1,2,3,4,5,6,7,8,9,10,11},'Calcs Women No Intervention'!N77,'Calcs Women No Intervention'!N77^2,'Calcs Women No Intervention'!N77^3,1,'Calcs Women No Intervention'!N77,'Calcs Women No Intervention'!N77^2,'Calcs Women No Intervention'!N77^3,'Calcs Women No Intervention'!AQ109,'Calcs Women No Intervention'!AQ109^2,'Calcs Women No Intervention'!AQ109^3,1),Employment!$BG$11:$BQ$11)))</f>
        <v>0.67133781082767729</v>
      </c>
      <c r="P66" s="67">
        <f>EXP(SUMPRODUCT(CHOOSE({1,2,3,4,5,6,7,8,9,10,11},'Calcs Women No Intervention'!O77,'Calcs Women No Intervention'!O77^2,'Calcs Women No Intervention'!O77^3,1,'Calcs Women No Intervention'!O77,'Calcs Women No Intervention'!O77^2,'Calcs Women No Intervention'!O77^3,'Calcs Women No Intervention'!AR109,'Calcs Women No Intervention'!AR109^2,'Calcs Women No Intervention'!AR109^3,1),Employment!$BG$11:$BQ$11))/(1+EXP(SUMPRODUCT(CHOOSE({1,2,3,4,5,6,7,8,9,10,11},'Calcs Women No Intervention'!O77,'Calcs Women No Intervention'!O77^2,'Calcs Women No Intervention'!O77^3,1,'Calcs Women No Intervention'!O77,'Calcs Women No Intervention'!O77^2,'Calcs Women No Intervention'!O77^3,'Calcs Women No Intervention'!AR109,'Calcs Women No Intervention'!AR109^2,'Calcs Women No Intervention'!AR109^3,1),Employment!$BG$11:$BQ$11)))</f>
        <v>0.63692400206332822</v>
      </c>
      <c r="Q66" s="67">
        <f>EXP(SUMPRODUCT(CHOOSE({1,2,3,4,5,6,7,8,9,10,11},'Calcs Women No Intervention'!P77,'Calcs Women No Intervention'!P77^2,'Calcs Women No Intervention'!P77^3,1,'Calcs Women No Intervention'!P77,'Calcs Women No Intervention'!P77^2,'Calcs Women No Intervention'!P77^3,'Calcs Women No Intervention'!AS109,'Calcs Women No Intervention'!AS109^2,'Calcs Women No Intervention'!AS109^3,1),Employment!$BG$11:$BQ$11))/(1+EXP(SUMPRODUCT(CHOOSE({1,2,3,4,5,6,7,8,9,10,11},'Calcs Women No Intervention'!P77,'Calcs Women No Intervention'!P77^2,'Calcs Women No Intervention'!P77^3,1,'Calcs Women No Intervention'!P77,'Calcs Women No Intervention'!P77^2,'Calcs Women No Intervention'!P77^3,'Calcs Women No Intervention'!AS109,'Calcs Women No Intervention'!AS109^2,'Calcs Women No Intervention'!AS109^3,1),Employment!$BG$11:$BQ$11)))</f>
        <v>0.59908305542548812</v>
      </c>
      <c r="R66" s="67">
        <f>EXP(SUMPRODUCT(CHOOSE({1,2,3,4,5,6,7,8,9,10,11},'Calcs Women No Intervention'!Q77,'Calcs Women No Intervention'!Q77^2,'Calcs Women No Intervention'!Q77^3,1,'Calcs Women No Intervention'!Q77,'Calcs Women No Intervention'!Q77^2,'Calcs Women No Intervention'!Q77^3,'Calcs Women No Intervention'!AT109,'Calcs Women No Intervention'!AT109^2,'Calcs Women No Intervention'!AT109^3,1),Employment!$BG$11:$BQ$11))/(1+EXP(SUMPRODUCT(CHOOSE({1,2,3,4,5,6,7,8,9,10,11},'Calcs Women No Intervention'!Q77,'Calcs Women No Intervention'!Q77^2,'Calcs Women No Intervention'!Q77^3,1,'Calcs Women No Intervention'!Q77,'Calcs Women No Intervention'!Q77^2,'Calcs Women No Intervention'!Q77^3,'Calcs Women No Intervention'!AT109,'Calcs Women No Intervention'!AT109^2,'Calcs Women No Intervention'!AT109^3,1),Employment!$BG$11:$BQ$11)))</f>
        <v>0.55802282623609123</v>
      </c>
      <c r="S66" s="67">
        <f>EXP(SUMPRODUCT(CHOOSE({1,2,3,4,5,6,7,8,9,10,11},'Calcs Women No Intervention'!R77,'Calcs Women No Intervention'!R77^2,'Calcs Women No Intervention'!R77^3,1,'Calcs Women No Intervention'!R77,'Calcs Women No Intervention'!R77^2,'Calcs Women No Intervention'!R77^3,'Calcs Women No Intervention'!AU109,'Calcs Women No Intervention'!AU109^2,'Calcs Women No Intervention'!AU109^3,1),Employment!$BG$11:$BQ$11))/(1+EXP(SUMPRODUCT(CHOOSE({1,2,3,4,5,6,7,8,9,10,11},'Calcs Women No Intervention'!R77,'Calcs Women No Intervention'!R77^2,'Calcs Women No Intervention'!R77^3,1,'Calcs Women No Intervention'!R77,'Calcs Women No Intervention'!R77^2,'Calcs Women No Intervention'!R77^3,'Calcs Women No Intervention'!AU109,'Calcs Women No Intervention'!AU109^2,'Calcs Women No Intervention'!AU109^3,1),Employment!$BG$11:$BQ$11)))</f>
        <v>0.51414658066708041</v>
      </c>
      <c r="T66" s="67">
        <f>EXP(SUMPRODUCT(CHOOSE({1,2,3,4,5,6,7,8,9,10,11},'Calcs Women No Intervention'!S77,'Calcs Women No Intervention'!S77^2,'Calcs Women No Intervention'!S77^3,1,'Calcs Women No Intervention'!S77,'Calcs Women No Intervention'!S77^2,'Calcs Women No Intervention'!S77^3,'Calcs Women No Intervention'!AV109,'Calcs Women No Intervention'!AV109^2,'Calcs Women No Intervention'!AV109^3,1),Employment!$BG$11:$BQ$11))/(1+EXP(SUMPRODUCT(CHOOSE({1,2,3,4,5,6,7,8,9,10,11},'Calcs Women No Intervention'!S77,'Calcs Women No Intervention'!S77^2,'Calcs Women No Intervention'!S77^3,1,'Calcs Women No Intervention'!S77,'Calcs Women No Intervention'!S77^2,'Calcs Women No Intervention'!S77^3,'Calcs Women No Intervention'!AV109,'Calcs Women No Intervention'!AV109^2,'Calcs Women No Intervention'!AV109^3,1),Employment!$BG$11:$BQ$11)))</f>
        <v>0.46806891584545174</v>
      </c>
      <c r="U66" s="67">
        <f>EXP(SUMPRODUCT(CHOOSE({1,2,3,4,5,6,7,8,9,10,11},'Calcs Women No Intervention'!T77,'Calcs Women No Intervention'!T77^2,'Calcs Women No Intervention'!T77^3,1,'Calcs Women No Intervention'!T77,'Calcs Women No Intervention'!T77^2,'Calcs Women No Intervention'!T77^3,'Calcs Women No Intervention'!AW109,'Calcs Women No Intervention'!AW109^2,'Calcs Women No Intervention'!AW109^3,1),Employment!$BG$11:$BQ$11))/(1+EXP(SUMPRODUCT(CHOOSE({1,2,3,4,5,6,7,8,9,10,11},'Calcs Women No Intervention'!T77,'Calcs Women No Intervention'!T77^2,'Calcs Women No Intervention'!T77^3,1,'Calcs Women No Intervention'!T77,'Calcs Women No Intervention'!T77^2,'Calcs Women No Intervention'!T77^3,'Calcs Women No Intervention'!AW109,'Calcs Women No Intervention'!AW109^2,'Calcs Women No Intervention'!AW109^3,1),Employment!$BG$11:$BQ$11)))</f>
        <v>0.42060712001033229</v>
      </c>
      <c r="V66" s="67">
        <f>EXP(SUMPRODUCT(CHOOSE({1,2,3,4,5,6,7,8,9,10,11},'Calcs Women No Intervention'!U77,'Calcs Women No Intervention'!U77^2,'Calcs Women No Intervention'!U77^3,1,'Calcs Women No Intervention'!U77,'Calcs Women No Intervention'!U77^2,'Calcs Women No Intervention'!U77^3,'Calcs Women No Intervention'!AX109,'Calcs Women No Intervention'!AX109^2,'Calcs Women No Intervention'!AX109^3,1),Employment!$BG$11:$BQ$11))/(1+EXP(SUMPRODUCT(CHOOSE({1,2,3,4,5,6,7,8,9,10,11},'Calcs Women No Intervention'!U77,'Calcs Women No Intervention'!U77^2,'Calcs Women No Intervention'!U77^3,1,'Calcs Women No Intervention'!U77,'Calcs Women No Intervention'!U77^2,'Calcs Women No Intervention'!U77^3,'Calcs Women No Intervention'!AX109,'Calcs Women No Intervention'!AX109^2,'Calcs Women No Intervention'!AX109^3,1),Employment!$BG$11:$BQ$11)))</f>
        <v>0.37274188411173831</v>
      </c>
      <c r="W66" s="67">
        <f>EXP(SUMPRODUCT(CHOOSE({1,2,3,4,5,6,7,8,9,10,11},'Calcs Women No Intervention'!V77,'Calcs Women No Intervention'!V77^2,'Calcs Women No Intervention'!V77^3,1,'Calcs Women No Intervention'!V77,'Calcs Women No Intervention'!V77^2,'Calcs Women No Intervention'!V77^3,'Calcs Women No Intervention'!AY109,'Calcs Women No Intervention'!AY109^2,'Calcs Women No Intervention'!AY109^3,1),Employment!$BG$11:$BQ$11))/(1+EXP(SUMPRODUCT(CHOOSE({1,2,3,4,5,6,7,8,9,10,11},'Calcs Women No Intervention'!V77,'Calcs Women No Intervention'!V77^2,'Calcs Women No Intervention'!V77^3,1,'Calcs Women No Intervention'!V77,'Calcs Women No Intervention'!V77^2,'Calcs Women No Intervention'!V77^3,'Calcs Women No Intervention'!AY109,'Calcs Women No Intervention'!AY109^2,'Calcs Women No Intervention'!AY109^3,1),Employment!$BG$11:$BQ$11)))</f>
        <v>0.32554743495911748</v>
      </c>
      <c r="X66" s="67">
        <f>EXP(SUMPRODUCT(CHOOSE({1,2,3,4,5,6,7,8,9,10,11},'Calcs Women No Intervention'!W77,'Calcs Women No Intervention'!W77^2,'Calcs Women No Intervention'!W77^3,1,'Calcs Women No Intervention'!W77,'Calcs Women No Intervention'!W77^2,'Calcs Women No Intervention'!W77^3,'Calcs Women No Intervention'!AZ109,'Calcs Women No Intervention'!AZ109^2,'Calcs Women No Intervention'!AZ109^3,1),Employment!$BG$11:$BQ$11))/(1+EXP(SUMPRODUCT(CHOOSE({1,2,3,4,5,6,7,8,9,10,11},'Calcs Women No Intervention'!W77,'Calcs Women No Intervention'!W77^2,'Calcs Women No Intervention'!W77^3,1,'Calcs Women No Intervention'!W77,'Calcs Women No Intervention'!W77^2,'Calcs Women No Intervention'!W77^3,'Calcs Women No Intervention'!AZ109,'Calcs Women No Intervention'!AZ109^2,'Calcs Women No Intervention'!AZ109^3,1),Employment!$BG$11:$BQ$11)))</f>
        <v>0.28014310924510538</v>
      </c>
      <c r="Y66" s="67">
        <f>EXP(SUMPRODUCT(CHOOSE({1,2,3,4,5,6,7,8,9,10,11},'Calcs Women No Intervention'!X77,'Calcs Women No Intervention'!X77^2,'Calcs Women No Intervention'!X77^3,1,'Calcs Women No Intervention'!X77,'Calcs Women No Intervention'!X77^2,'Calcs Women No Intervention'!X77^3,'Calcs Women No Intervention'!BA109,'Calcs Women No Intervention'!BA109^2,'Calcs Women No Intervention'!BA109^3,1),Employment!$BG$11:$BQ$11))/(1+EXP(SUMPRODUCT(CHOOSE({1,2,3,4,5,6,7,8,9,10,11},'Calcs Women No Intervention'!X77,'Calcs Women No Intervention'!X77^2,'Calcs Women No Intervention'!X77^3,1,'Calcs Women No Intervention'!X77,'Calcs Women No Intervention'!X77^2,'Calcs Women No Intervention'!X77^3,'Calcs Women No Intervention'!BA109,'Calcs Women No Intervention'!BA109^2,'Calcs Women No Intervention'!BA109^3,1),Employment!$BG$11:$BQ$11)))</f>
        <v>0.23753564309751918</v>
      </c>
      <c r="Z66" s="67">
        <f>EXP(SUMPRODUCT(CHOOSE({1,2,3,4,5,6,7,8,9,10,11},'Calcs Women No Intervention'!Y77,'Calcs Women No Intervention'!Y77^2,'Calcs Women No Intervention'!Y77^3,1,'Calcs Women No Intervention'!Y77,'Calcs Women No Intervention'!Y77^2,'Calcs Women No Intervention'!Y77^3,'Calcs Women No Intervention'!BB109,'Calcs Women No Intervention'!BB109^2,'Calcs Women No Intervention'!BB109^3,1),Employment!$BG$11:$BQ$11))/(1+EXP(SUMPRODUCT(CHOOSE({1,2,3,4,5,6,7,8,9,10,11},'Calcs Women No Intervention'!Y77,'Calcs Women No Intervention'!Y77^2,'Calcs Women No Intervention'!Y77^3,1,'Calcs Women No Intervention'!Y77,'Calcs Women No Intervention'!Y77^2,'Calcs Women No Intervention'!Y77^3,'Calcs Women No Intervention'!BB109,'Calcs Women No Intervention'!BB109^2,'Calcs Women No Intervention'!BB109^3,1),Employment!$BG$11:$BQ$11)))</f>
        <v>0.19849096995726023</v>
      </c>
      <c r="AA66" s="67">
        <f>EXP(SUMPRODUCT(CHOOSE({1,2,3,4,5,6,7,8,9,10,11},'Calcs Women No Intervention'!Z77,'Calcs Women No Intervention'!Z77^2,'Calcs Women No Intervention'!Z77^3,1,'Calcs Women No Intervention'!Z77,'Calcs Women No Intervention'!Z77^2,'Calcs Women No Intervention'!Z77^3,'Calcs Women No Intervention'!BC109,'Calcs Women No Intervention'!BC109^2,'Calcs Women No Intervention'!BC109^3,1),Employment!$BG$11:$BQ$11))/(1+EXP(SUMPRODUCT(CHOOSE({1,2,3,4,5,6,7,8,9,10,11},'Calcs Women No Intervention'!Z77,'Calcs Women No Intervention'!Z77^2,'Calcs Women No Intervention'!Z77^3,1,'Calcs Women No Intervention'!Z77,'Calcs Women No Intervention'!Z77^2,'Calcs Women No Intervention'!Z77^3,'Calcs Women No Intervention'!BC109,'Calcs Women No Intervention'!BC109^2,'Calcs Women No Intervention'!BC109^3,1),Employment!$BG$11:$BQ$11)))</f>
        <v>0.16352939576374695</v>
      </c>
      <c r="AB66" s="67">
        <f>EXP(SUMPRODUCT(CHOOSE({1,2,3,4,5,6,7,8,9,10,11},'Calcs Women No Intervention'!AA77,'Calcs Women No Intervention'!AA77^2,'Calcs Women No Intervention'!AA77^3,1,'Calcs Women No Intervention'!AA77,'Calcs Women No Intervention'!AA77^2,'Calcs Women No Intervention'!AA77^3,'Calcs Women No Intervention'!BD109,'Calcs Women No Intervention'!BD109^2,'Calcs Women No Intervention'!BD109^3,1),Employment!$BG$11:$BQ$11))/(1+EXP(SUMPRODUCT(CHOOSE({1,2,3,4,5,6,7,8,9,10,11},'Calcs Women No Intervention'!AA77,'Calcs Women No Intervention'!AA77^2,'Calcs Women No Intervention'!AA77^3,1,'Calcs Women No Intervention'!AA77,'Calcs Women No Intervention'!AA77^2,'Calcs Women No Intervention'!AA77^3,'Calcs Women No Intervention'!BD109,'Calcs Women No Intervention'!BD109^2,'Calcs Women No Intervention'!BD109^3,1),Employment!$BG$11:$BQ$11)))</f>
        <v>0.13290876718148908</v>
      </c>
    </row>
    <row r="67" spans="2:28" x14ac:dyDescent="0.3">
      <c r="B67" s="1">
        <v>2</v>
      </c>
      <c r="C67" s="67"/>
      <c r="D67" s="67"/>
      <c r="E67" s="67">
        <f>EXP(SUMPRODUCT(CHOOSE({1,2,3,4,5,6,7,8,9,10,11},'Calcs Women No Intervention'!D78,'Calcs Women No Intervention'!D78^2,'Calcs Women No Intervention'!D78^3,1,'Calcs Women No Intervention'!D78,'Calcs Women No Intervention'!D78^2,'Calcs Women No Intervention'!D78^3,'Calcs Women No Intervention'!AG110,'Calcs Women No Intervention'!AG110^2,'Calcs Women No Intervention'!AG110^3,1),Employment!$BG$11:$BQ$11))/(1+EXP(SUMPRODUCT(CHOOSE({1,2,3,4,5,6,7,8,9,10,11},'Calcs Women No Intervention'!D78,'Calcs Women No Intervention'!D78^2,'Calcs Women No Intervention'!D78^3,1,'Calcs Women No Intervention'!D78,'Calcs Women No Intervention'!D78^2,'Calcs Women No Intervention'!D78^3,'Calcs Women No Intervention'!AG110,'Calcs Women No Intervention'!AG110^2,'Calcs Women No Intervention'!AG110^3,1),Employment!$BG$11:$BQ$11)))</f>
        <v>0.86131383822914576</v>
      </c>
      <c r="F67" s="67">
        <f>EXP(SUMPRODUCT(CHOOSE({1,2,3,4,5,6,7,8,9,10,11},'Calcs Women No Intervention'!E78,'Calcs Women No Intervention'!E78^2,'Calcs Women No Intervention'!E78^3,1,'Calcs Women No Intervention'!E78,'Calcs Women No Intervention'!E78^2,'Calcs Women No Intervention'!E78^3,'Calcs Women No Intervention'!AH110,'Calcs Women No Intervention'!AH110^2,'Calcs Women No Intervention'!AH110^3,1),Employment!$BG$11:$BQ$11))/(1+EXP(SUMPRODUCT(CHOOSE({1,2,3,4,5,6,7,8,9,10,11},'Calcs Women No Intervention'!E78,'Calcs Women No Intervention'!E78^2,'Calcs Women No Intervention'!E78^3,1,'Calcs Women No Intervention'!E78,'Calcs Women No Intervention'!E78^2,'Calcs Women No Intervention'!E78^3,'Calcs Women No Intervention'!AH110,'Calcs Women No Intervention'!AH110^2,'Calcs Women No Intervention'!AH110^3,1),Employment!$BG$11:$BQ$11)))</f>
        <v>0.85435142228065064</v>
      </c>
      <c r="G67" s="67">
        <f>EXP(SUMPRODUCT(CHOOSE({1,2,3,4,5,6,7,8,9,10,11},'Calcs Women No Intervention'!F78,'Calcs Women No Intervention'!F78^2,'Calcs Women No Intervention'!F78^3,1,'Calcs Women No Intervention'!F78,'Calcs Women No Intervention'!F78^2,'Calcs Women No Intervention'!F78^3,'Calcs Women No Intervention'!AI110,'Calcs Women No Intervention'!AI110^2,'Calcs Women No Intervention'!AI110^3,1),Employment!$BG$11:$BQ$11))/(1+EXP(SUMPRODUCT(CHOOSE({1,2,3,4,5,6,7,8,9,10,11},'Calcs Women No Intervention'!F78,'Calcs Women No Intervention'!F78^2,'Calcs Women No Intervention'!F78^3,1,'Calcs Women No Intervention'!F78,'Calcs Women No Intervention'!F78^2,'Calcs Women No Intervention'!F78^3,'Calcs Women No Intervention'!AI110,'Calcs Women No Intervention'!AI110^2,'Calcs Women No Intervention'!AI110^3,1),Employment!$BG$11:$BQ$11)))</f>
        <v>0.84592866275042777</v>
      </c>
      <c r="H67" s="67">
        <f>EXP(SUMPRODUCT(CHOOSE({1,2,3,4,5,6,7,8,9,10,11},'Calcs Women No Intervention'!G78,'Calcs Women No Intervention'!G78^2,'Calcs Women No Intervention'!G78^3,1,'Calcs Women No Intervention'!G78,'Calcs Women No Intervention'!G78^2,'Calcs Women No Intervention'!G78^3,'Calcs Women No Intervention'!AJ110,'Calcs Women No Intervention'!AJ110^2,'Calcs Women No Intervention'!AJ110^3,1),Employment!$BG$11:$BQ$11))/(1+EXP(SUMPRODUCT(CHOOSE({1,2,3,4,5,6,7,8,9,10,11},'Calcs Women No Intervention'!G78,'Calcs Women No Intervention'!G78^2,'Calcs Women No Intervention'!G78^3,1,'Calcs Women No Intervention'!G78,'Calcs Women No Intervention'!G78^2,'Calcs Women No Intervention'!G78^3,'Calcs Women No Intervention'!AJ110,'Calcs Women No Intervention'!AJ110^2,'Calcs Women No Intervention'!AJ110^3,1),Employment!$BG$11:$BQ$11)))</f>
        <v>0.83588750296479086</v>
      </c>
      <c r="I67" s="67">
        <f>EXP(SUMPRODUCT(CHOOSE({1,2,3,4,5,6,7,8,9,10,11},'Calcs Women No Intervention'!H78,'Calcs Women No Intervention'!H78^2,'Calcs Women No Intervention'!H78^3,1,'Calcs Women No Intervention'!H78,'Calcs Women No Intervention'!H78^2,'Calcs Women No Intervention'!H78^3,'Calcs Women No Intervention'!AK110,'Calcs Women No Intervention'!AK110^2,'Calcs Women No Intervention'!AK110^3,1),Employment!$BG$11:$BQ$11))/(1+EXP(SUMPRODUCT(CHOOSE({1,2,3,4,5,6,7,8,9,10,11},'Calcs Women No Intervention'!H78,'Calcs Women No Intervention'!H78^2,'Calcs Women No Intervention'!H78^3,1,'Calcs Women No Intervention'!H78,'Calcs Women No Intervention'!H78^2,'Calcs Women No Intervention'!H78^3,'Calcs Women No Intervention'!AK110,'Calcs Women No Intervention'!AK110^2,'Calcs Women No Intervention'!AK110^3,1),Employment!$BG$11:$BQ$11)))</f>
        <v>0.82404398747646224</v>
      </c>
      <c r="J67" s="67">
        <f>EXP(SUMPRODUCT(CHOOSE({1,2,3,4,5,6,7,8,9,10,11},'Calcs Women No Intervention'!I78,'Calcs Women No Intervention'!I78^2,'Calcs Women No Intervention'!I78^3,1,'Calcs Women No Intervention'!I78,'Calcs Women No Intervention'!I78^2,'Calcs Women No Intervention'!I78^3,'Calcs Women No Intervention'!AL110,'Calcs Women No Intervention'!AL110^2,'Calcs Women No Intervention'!AL110^3,1),Employment!$BG$11:$BQ$11))/(1+EXP(SUMPRODUCT(CHOOSE({1,2,3,4,5,6,7,8,9,10,11},'Calcs Women No Intervention'!I78,'Calcs Women No Intervention'!I78^2,'Calcs Women No Intervention'!I78^3,1,'Calcs Women No Intervention'!I78,'Calcs Women No Intervention'!I78^2,'Calcs Women No Intervention'!I78^3,'Calcs Women No Intervention'!AL110,'Calcs Women No Intervention'!AL110^2,'Calcs Women No Intervention'!AL110^3,1),Employment!$BG$11:$BQ$11)))</f>
        <v>0.81018912420797518</v>
      </c>
      <c r="K67" s="67">
        <f>EXP(SUMPRODUCT(CHOOSE({1,2,3,4,5,6,7,8,9,10,11},'Calcs Women No Intervention'!J78,'Calcs Women No Intervention'!J78^2,'Calcs Women No Intervention'!J78^3,1,'Calcs Women No Intervention'!J78,'Calcs Women No Intervention'!J78^2,'Calcs Women No Intervention'!J78^3,'Calcs Women No Intervention'!AM110,'Calcs Women No Intervention'!AM110^2,'Calcs Women No Intervention'!AM110^3,1),Employment!$BG$11:$BQ$11))/(1+EXP(SUMPRODUCT(CHOOSE({1,2,3,4,5,6,7,8,9,10,11},'Calcs Women No Intervention'!J78,'Calcs Women No Intervention'!J78^2,'Calcs Women No Intervention'!J78^3,1,'Calcs Women No Intervention'!J78,'Calcs Women No Intervention'!J78^2,'Calcs Women No Intervention'!J78^3,'Calcs Women No Intervention'!AM110,'Calcs Women No Intervention'!AM110^2,'Calcs Women No Intervention'!AM110^3,1),Employment!$BG$11:$BQ$11)))</f>
        <v>0.79409154431846141</v>
      </c>
      <c r="L67" s="67">
        <f>EXP(SUMPRODUCT(CHOOSE({1,2,3,4,5,6,7,8,9,10,11},'Calcs Women No Intervention'!K78,'Calcs Women No Intervention'!K78^2,'Calcs Women No Intervention'!K78^3,1,'Calcs Women No Intervention'!K78,'Calcs Women No Intervention'!K78^2,'Calcs Women No Intervention'!K78^3,'Calcs Women No Intervention'!AN110,'Calcs Women No Intervention'!AN110^2,'Calcs Women No Intervention'!AN110^3,1),Employment!$BG$11:$BQ$11))/(1+EXP(SUMPRODUCT(CHOOSE({1,2,3,4,5,6,7,8,9,10,11},'Calcs Women No Intervention'!K78,'Calcs Women No Intervention'!K78^2,'Calcs Women No Intervention'!K78^3,1,'Calcs Women No Intervention'!K78,'Calcs Women No Intervention'!K78^2,'Calcs Women No Intervention'!K78^3,'Calcs Women No Intervention'!AN110,'Calcs Women No Intervention'!AN110^2,'Calcs Women No Intervention'!AN110^3,1),Employment!$BG$11:$BQ$11)))</f>
        <v>0.77550287143211627</v>
      </c>
      <c r="M67" s="67">
        <f>EXP(SUMPRODUCT(CHOOSE({1,2,3,4,5,6,7,8,9,10,11},'Calcs Women No Intervention'!L78,'Calcs Women No Intervention'!L78^2,'Calcs Women No Intervention'!L78^3,1,'Calcs Women No Intervention'!L78,'Calcs Women No Intervention'!L78^2,'Calcs Women No Intervention'!L78^3,'Calcs Women No Intervention'!AO110,'Calcs Women No Intervention'!AO110^2,'Calcs Women No Intervention'!AO110^3,1),Employment!$BG$11:$BQ$11))/(1+EXP(SUMPRODUCT(CHOOSE({1,2,3,4,5,6,7,8,9,10,11},'Calcs Women No Intervention'!L78,'Calcs Women No Intervention'!L78^2,'Calcs Women No Intervention'!L78^3,1,'Calcs Women No Intervention'!L78,'Calcs Women No Intervention'!L78^2,'Calcs Women No Intervention'!L78^3,'Calcs Women No Intervention'!AO110,'Calcs Women No Intervention'!AO110^2,'Calcs Women No Intervention'!AO110^3,1),Employment!$BG$11:$BQ$11)))</f>
        <v>0.75416690356584404</v>
      </c>
      <c r="N67" s="67">
        <f>EXP(SUMPRODUCT(CHOOSE({1,2,3,4,5,6,7,8,9,10,11},'Calcs Women No Intervention'!M78,'Calcs Women No Intervention'!M78^2,'Calcs Women No Intervention'!M78^3,1,'Calcs Women No Intervention'!M78,'Calcs Women No Intervention'!M78^2,'Calcs Women No Intervention'!M78^3,'Calcs Women No Intervention'!AP110,'Calcs Women No Intervention'!AP110^2,'Calcs Women No Intervention'!AP110^3,1),Employment!$BG$11:$BQ$11))/(1+EXP(SUMPRODUCT(CHOOSE({1,2,3,4,5,6,7,8,9,10,11},'Calcs Women No Intervention'!M78,'Calcs Women No Intervention'!M78^2,'Calcs Women No Intervention'!M78^3,1,'Calcs Women No Intervention'!M78,'Calcs Women No Intervention'!M78^2,'Calcs Women No Intervention'!M78^3,'Calcs Women No Intervention'!AP110,'Calcs Women No Intervention'!AP110^2,'Calcs Women No Intervention'!AP110^3,1),Employment!$BG$11:$BQ$11)))</f>
        <v>0.72983381866198938</v>
      </c>
      <c r="O67" s="67">
        <f>EXP(SUMPRODUCT(CHOOSE({1,2,3,4,5,6,7,8,9,10,11},'Calcs Women No Intervention'!N78,'Calcs Women No Intervention'!N78^2,'Calcs Women No Intervention'!N78^3,1,'Calcs Women No Intervention'!N78,'Calcs Women No Intervention'!N78^2,'Calcs Women No Intervention'!N78^3,'Calcs Women No Intervention'!AQ110,'Calcs Women No Intervention'!AQ110^2,'Calcs Women No Intervention'!AQ110^3,1),Employment!$BG$11:$BQ$11))/(1+EXP(SUMPRODUCT(CHOOSE({1,2,3,4,5,6,7,8,9,10,11},'Calcs Women No Intervention'!N78,'Calcs Women No Intervention'!N78^2,'Calcs Women No Intervention'!N78^3,1,'Calcs Women No Intervention'!N78,'Calcs Women No Intervention'!N78^2,'Calcs Women No Intervention'!N78^3,'Calcs Women No Intervention'!AQ110,'Calcs Women No Intervention'!AQ110^2,'Calcs Women No Intervention'!AQ110^3,1),Employment!$BG$11:$BQ$11)))</f>
        <v>0.70228052315621281</v>
      </c>
      <c r="P67" s="67">
        <f>EXP(SUMPRODUCT(CHOOSE({1,2,3,4,5,6,7,8,9,10,11},'Calcs Women No Intervention'!O78,'Calcs Women No Intervention'!O78^2,'Calcs Women No Intervention'!O78^3,1,'Calcs Women No Intervention'!O78,'Calcs Women No Intervention'!O78^2,'Calcs Women No Intervention'!O78^3,'Calcs Women No Intervention'!AR110,'Calcs Women No Intervention'!AR110^2,'Calcs Women No Intervention'!AR110^3,1),Employment!$BG$11:$BQ$11))/(1+EXP(SUMPRODUCT(CHOOSE({1,2,3,4,5,6,7,8,9,10,11},'Calcs Women No Intervention'!O78,'Calcs Women No Intervention'!O78^2,'Calcs Women No Intervention'!O78^3,1,'Calcs Women No Intervention'!O78,'Calcs Women No Intervention'!O78^2,'Calcs Women No Intervention'!O78^3,'Calcs Women No Intervention'!AR110,'Calcs Women No Intervention'!AR110^2,'Calcs Women No Intervention'!AR110^3,1),Employment!$BG$11:$BQ$11)))</f>
        <v>0.67133781082767729</v>
      </c>
      <c r="Q67" s="67">
        <f>EXP(SUMPRODUCT(CHOOSE({1,2,3,4,5,6,7,8,9,10,11},'Calcs Women No Intervention'!P78,'Calcs Women No Intervention'!P78^2,'Calcs Women No Intervention'!P78^3,1,'Calcs Women No Intervention'!P78,'Calcs Women No Intervention'!P78^2,'Calcs Women No Intervention'!P78^3,'Calcs Women No Intervention'!AS110,'Calcs Women No Intervention'!AS110^2,'Calcs Women No Intervention'!AS110^3,1),Employment!$BG$11:$BQ$11))/(1+EXP(SUMPRODUCT(CHOOSE({1,2,3,4,5,6,7,8,9,10,11},'Calcs Women No Intervention'!P78,'Calcs Women No Intervention'!P78^2,'Calcs Women No Intervention'!P78^3,1,'Calcs Women No Intervention'!P78,'Calcs Women No Intervention'!P78^2,'Calcs Women No Intervention'!P78^3,'Calcs Women No Intervention'!AS110,'Calcs Women No Intervention'!AS110^2,'Calcs Women No Intervention'!AS110^3,1),Employment!$BG$11:$BQ$11)))</f>
        <v>0.63692400206332822</v>
      </c>
      <c r="R67" s="67">
        <f>EXP(SUMPRODUCT(CHOOSE({1,2,3,4,5,6,7,8,9,10,11},'Calcs Women No Intervention'!Q78,'Calcs Women No Intervention'!Q78^2,'Calcs Women No Intervention'!Q78^3,1,'Calcs Women No Intervention'!Q78,'Calcs Women No Intervention'!Q78^2,'Calcs Women No Intervention'!Q78^3,'Calcs Women No Intervention'!AT110,'Calcs Women No Intervention'!AT110^2,'Calcs Women No Intervention'!AT110^3,1),Employment!$BG$11:$BQ$11))/(1+EXP(SUMPRODUCT(CHOOSE({1,2,3,4,5,6,7,8,9,10,11},'Calcs Women No Intervention'!Q78,'Calcs Women No Intervention'!Q78^2,'Calcs Women No Intervention'!Q78^3,1,'Calcs Women No Intervention'!Q78,'Calcs Women No Intervention'!Q78^2,'Calcs Women No Intervention'!Q78^3,'Calcs Women No Intervention'!AT110,'Calcs Women No Intervention'!AT110^2,'Calcs Women No Intervention'!AT110^3,1),Employment!$BG$11:$BQ$11)))</f>
        <v>0.59908305542548812</v>
      </c>
      <c r="S67" s="67">
        <f>EXP(SUMPRODUCT(CHOOSE({1,2,3,4,5,6,7,8,9,10,11},'Calcs Women No Intervention'!R78,'Calcs Women No Intervention'!R78^2,'Calcs Women No Intervention'!R78^3,1,'Calcs Women No Intervention'!R78,'Calcs Women No Intervention'!R78^2,'Calcs Women No Intervention'!R78^3,'Calcs Women No Intervention'!AU110,'Calcs Women No Intervention'!AU110^2,'Calcs Women No Intervention'!AU110^3,1),Employment!$BG$11:$BQ$11))/(1+EXP(SUMPRODUCT(CHOOSE({1,2,3,4,5,6,7,8,9,10,11},'Calcs Women No Intervention'!R78,'Calcs Women No Intervention'!R78^2,'Calcs Women No Intervention'!R78^3,1,'Calcs Women No Intervention'!R78,'Calcs Women No Intervention'!R78^2,'Calcs Women No Intervention'!R78^3,'Calcs Women No Intervention'!AU110,'Calcs Women No Intervention'!AU110^2,'Calcs Women No Intervention'!AU110^3,1),Employment!$BG$11:$BQ$11)))</f>
        <v>0.55802282623609123</v>
      </c>
      <c r="T67" s="67">
        <f>EXP(SUMPRODUCT(CHOOSE({1,2,3,4,5,6,7,8,9,10,11},'Calcs Women No Intervention'!S78,'Calcs Women No Intervention'!S78^2,'Calcs Women No Intervention'!S78^3,1,'Calcs Women No Intervention'!S78,'Calcs Women No Intervention'!S78^2,'Calcs Women No Intervention'!S78^3,'Calcs Women No Intervention'!AV110,'Calcs Women No Intervention'!AV110^2,'Calcs Women No Intervention'!AV110^3,1),Employment!$BG$11:$BQ$11))/(1+EXP(SUMPRODUCT(CHOOSE({1,2,3,4,5,6,7,8,9,10,11},'Calcs Women No Intervention'!S78,'Calcs Women No Intervention'!S78^2,'Calcs Women No Intervention'!S78^3,1,'Calcs Women No Intervention'!S78,'Calcs Women No Intervention'!S78^2,'Calcs Women No Intervention'!S78^3,'Calcs Women No Intervention'!AV110,'Calcs Women No Intervention'!AV110^2,'Calcs Women No Intervention'!AV110^3,1),Employment!$BG$11:$BQ$11)))</f>
        <v>0.51414658066708041</v>
      </c>
      <c r="U67" s="67">
        <f>EXP(SUMPRODUCT(CHOOSE({1,2,3,4,5,6,7,8,9,10,11},'Calcs Women No Intervention'!T78,'Calcs Women No Intervention'!T78^2,'Calcs Women No Intervention'!T78^3,1,'Calcs Women No Intervention'!T78,'Calcs Women No Intervention'!T78^2,'Calcs Women No Intervention'!T78^3,'Calcs Women No Intervention'!AW110,'Calcs Women No Intervention'!AW110^2,'Calcs Women No Intervention'!AW110^3,1),Employment!$BG$11:$BQ$11))/(1+EXP(SUMPRODUCT(CHOOSE({1,2,3,4,5,6,7,8,9,10,11},'Calcs Women No Intervention'!T78,'Calcs Women No Intervention'!T78^2,'Calcs Women No Intervention'!T78^3,1,'Calcs Women No Intervention'!T78,'Calcs Women No Intervention'!T78^2,'Calcs Women No Intervention'!T78^3,'Calcs Women No Intervention'!AW110,'Calcs Women No Intervention'!AW110^2,'Calcs Women No Intervention'!AW110^3,1),Employment!$BG$11:$BQ$11)))</f>
        <v>0.46806891584545174</v>
      </c>
      <c r="V67" s="67">
        <f>EXP(SUMPRODUCT(CHOOSE({1,2,3,4,5,6,7,8,9,10,11},'Calcs Women No Intervention'!U78,'Calcs Women No Intervention'!U78^2,'Calcs Women No Intervention'!U78^3,1,'Calcs Women No Intervention'!U78,'Calcs Women No Intervention'!U78^2,'Calcs Women No Intervention'!U78^3,'Calcs Women No Intervention'!AX110,'Calcs Women No Intervention'!AX110^2,'Calcs Women No Intervention'!AX110^3,1),Employment!$BG$11:$BQ$11))/(1+EXP(SUMPRODUCT(CHOOSE({1,2,3,4,5,6,7,8,9,10,11},'Calcs Women No Intervention'!U78,'Calcs Women No Intervention'!U78^2,'Calcs Women No Intervention'!U78^3,1,'Calcs Women No Intervention'!U78,'Calcs Women No Intervention'!U78^2,'Calcs Women No Intervention'!U78^3,'Calcs Women No Intervention'!AX110,'Calcs Women No Intervention'!AX110^2,'Calcs Women No Intervention'!AX110^3,1),Employment!$BG$11:$BQ$11)))</f>
        <v>0.42060712001033229</v>
      </c>
      <c r="W67" s="67">
        <f>EXP(SUMPRODUCT(CHOOSE({1,2,3,4,5,6,7,8,9,10,11},'Calcs Women No Intervention'!V78,'Calcs Women No Intervention'!V78^2,'Calcs Women No Intervention'!V78^3,1,'Calcs Women No Intervention'!V78,'Calcs Women No Intervention'!V78^2,'Calcs Women No Intervention'!V78^3,'Calcs Women No Intervention'!AY110,'Calcs Women No Intervention'!AY110^2,'Calcs Women No Intervention'!AY110^3,1),Employment!$BG$11:$BQ$11))/(1+EXP(SUMPRODUCT(CHOOSE({1,2,3,4,5,6,7,8,9,10,11},'Calcs Women No Intervention'!V78,'Calcs Women No Intervention'!V78^2,'Calcs Women No Intervention'!V78^3,1,'Calcs Women No Intervention'!V78,'Calcs Women No Intervention'!V78^2,'Calcs Women No Intervention'!V78^3,'Calcs Women No Intervention'!AY110,'Calcs Women No Intervention'!AY110^2,'Calcs Women No Intervention'!AY110^3,1),Employment!$BG$11:$BQ$11)))</f>
        <v>0.37274188411173831</v>
      </c>
      <c r="X67" s="67">
        <f>EXP(SUMPRODUCT(CHOOSE({1,2,3,4,5,6,7,8,9,10,11},'Calcs Women No Intervention'!W78,'Calcs Women No Intervention'!W78^2,'Calcs Women No Intervention'!W78^3,1,'Calcs Women No Intervention'!W78,'Calcs Women No Intervention'!W78^2,'Calcs Women No Intervention'!W78^3,'Calcs Women No Intervention'!AZ110,'Calcs Women No Intervention'!AZ110^2,'Calcs Women No Intervention'!AZ110^3,1),Employment!$BG$11:$BQ$11))/(1+EXP(SUMPRODUCT(CHOOSE({1,2,3,4,5,6,7,8,9,10,11},'Calcs Women No Intervention'!W78,'Calcs Women No Intervention'!W78^2,'Calcs Women No Intervention'!W78^3,1,'Calcs Women No Intervention'!W78,'Calcs Women No Intervention'!W78^2,'Calcs Women No Intervention'!W78^3,'Calcs Women No Intervention'!AZ110,'Calcs Women No Intervention'!AZ110^2,'Calcs Women No Intervention'!AZ110^3,1),Employment!$BG$11:$BQ$11)))</f>
        <v>0.32554743495911748</v>
      </c>
      <c r="Y67" s="67">
        <f>EXP(SUMPRODUCT(CHOOSE({1,2,3,4,5,6,7,8,9,10,11},'Calcs Women No Intervention'!X78,'Calcs Women No Intervention'!X78^2,'Calcs Women No Intervention'!X78^3,1,'Calcs Women No Intervention'!X78,'Calcs Women No Intervention'!X78^2,'Calcs Women No Intervention'!X78^3,'Calcs Women No Intervention'!BA110,'Calcs Women No Intervention'!BA110^2,'Calcs Women No Intervention'!BA110^3,1),Employment!$BG$11:$BQ$11))/(1+EXP(SUMPRODUCT(CHOOSE({1,2,3,4,5,6,7,8,9,10,11},'Calcs Women No Intervention'!X78,'Calcs Women No Intervention'!X78^2,'Calcs Women No Intervention'!X78^3,1,'Calcs Women No Intervention'!X78,'Calcs Women No Intervention'!X78^2,'Calcs Women No Intervention'!X78^3,'Calcs Women No Intervention'!BA110,'Calcs Women No Intervention'!BA110^2,'Calcs Women No Intervention'!BA110^3,1),Employment!$BG$11:$BQ$11)))</f>
        <v>0.28014310924510538</v>
      </c>
      <c r="Z67" s="67">
        <f>EXP(SUMPRODUCT(CHOOSE({1,2,3,4,5,6,7,8,9,10,11},'Calcs Women No Intervention'!Y78,'Calcs Women No Intervention'!Y78^2,'Calcs Women No Intervention'!Y78^3,1,'Calcs Women No Intervention'!Y78,'Calcs Women No Intervention'!Y78^2,'Calcs Women No Intervention'!Y78^3,'Calcs Women No Intervention'!BB110,'Calcs Women No Intervention'!BB110^2,'Calcs Women No Intervention'!BB110^3,1),Employment!$BG$11:$BQ$11))/(1+EXP(SUMPRODUCT(CHOOSE({1,2,3,4,5,6,7,8,9,10,11},'Calcs Women No Intervention'!Y78,'Calcs Women No Intervention'!Y78^2,'Calcs Women No Intervention'!Y78^3,1,'Calcs Women No Intervention'!Y78,'Calcs Women No Intervention'!Y78^2,'Calcs Women No Intervention'!Y78^3,'Calcs Women No Intervention'!BB110,'Calcs Women No Intervention'!BB110^2,'Calcs Women No Intervention'!BB110^3,1),Employment!$BG$11:$BQ$11)))</f>
        <v>0.23753564309751918</v>
      </c>
      <c r="AA67" s="67">
        <f>EXP(SUMPRODUCT(CHOOSE({1,2,3,4,5,6,7,8,9,10,11},'Calcs Women No Intervention'!Z78,'Calcs Women No Intervention'!Z78^2,'Calcs Women No Intervention'!Z78^3,1,'Calcs Women No Intervention'!Z78,'Calcs Women No Intervention'!Z78^2,'Calcs Women No Intervention'!Z78^3,'Calcs Women No Intervention'!BC110,'Calcs Women No Intervention'!BC110^2,'Calcs Women No Intervention'!BC110^3,1),Employment!$BG$11:$BQ$11))/(1+EXP(SUMPRODUCT(CHOOSE({1,2,3,4,5,6,7,8,9,10,11},'Calcs Women No Intervention'!Z78,'Calcs Women No Intervention'!Z78^2,'Calcs Women No Intervention'!Z78^3,1,'Calcs Women No Intervention'!Z78,'Calcs Women No Intervention'!Z78^2,'Calcs Women No Intervention'!Z78^3,'Calcs Women No Intervention'!BC110,'Calcs Women No Intervention'!BC110^2,'Calcs Women No Intervention'!BC110^3,1),Employment!$BG$11:$BQ$11)))</f>
        <v>0.19849096995726023</v>
      </c>
      <c r="AB67" s="67">
        <f>EXP(SUMPRODUCT(CHOOSE({1,2,3,4,5,6,7,8,9,10,11},'Calcs Women No Intervention'!AA78,'Calcs Women No Intervention'!AA78^2,'Calcs Women No Intervention'!AA78^3,1,'Calcs Women No Intervention'!AA78,'Calcs Women No Intervention'!AA78^2,'Calcs Women No Intervention'!AA78^3,'Calcs Women No Intervention'!BD110,'Calcs Women No Intervention'!BD110^2,'Calcs Women No Intervention'!BD110^3,1),Employment!$BG$11:$BQ$11))/(1+EXP(SUMPRODUCT(CHOOSE({1,2,3,4,5,6,7,8,9,10,11},'Calcs Women No Intervention'!AA78,'Calcs Women No Intervention'!AA78^2,'Calcs Women No Intervention'!AA78^3,1,'Calcs Women No Intervention'!AA78,'Calcs Women No Intervention'!AA78^2,'Calcs Women No Intervention'!AA78^3,'Calcs Women No Intervention'!BD110,'Calcs Women No Intervention'!BD110^2,'Calcs Women No Intervention'!BD110^3,1),Employment!$BG$11:$BQ$11)))</f>
        <v>0.16352939576374695</v>
      </c>
    </row>
    <row r="68" spans="2:28" x14ac:dyDescent="0.3">
      <c r="B68" s="1">
        <v>3</v>
      </c>
      <c r="C68" s="67"/>
      <c r="D68" s="67"/>
      <c r="E68" s="67"/>
      <c r="F68" s="67">
        <f>EXP(SUMPRODUCT(CHOOSE({1,2,3,4,5,6,7,8,9,10,11},'Calcs Women No Intervention'!E79,'Calcs Women No Intervention'!E79^2,'Calcs Women No Intervention'!E79^3,1,'Calcs Women No Intervention'!E79,'Calcs Women No Intervention'!E79^2,'Calcs Women No Intervention'!E79^3,'Calcs Women No Intervention'!AH111,'Calcs Women No Intervention'!AH111^2,'Calcs Women No Intervention'!AH111^3,1),Employment!$BG$11:$BQ$11))/(1+EXP(SUMPRODUCT(CHOOSE({1,2,3,4,5,6,7,8,9,10,11},'Calcs Women No Intervention'!E79,'Calcs Women No Intervention'!E79^2,'Calcs Women No Intervention'!E79^3,1,'Calcs Women No Intervention'!E79,'Calcs Women No Intervention'!E79^2,'Calcs Women No Intervention'!E79^3,'Calcs Women No Intervention'!AH111,'Calcs Women No Intervention'!AH111^2,'Calcs Women No Intervention'!AH111^3,1),Employment!$BG$11:$BQ$11)))</f>
        <v>0.86131383822914576</v>
      </c>
      <c r="G68" s="67">
        <f>EXP(SUMPRODUCT(CHOOSE({1,2,3,4,5,6,7,8,9,10,11},'Calcs Women No Intervention'!F79,'Calcs Women No Intervention'!F79^2,'Calcs Women No Intervention'!F79^3,1,'Calcs Women No Intervention'!F79,'Calcs Women No Intervention'!F79^2,'Calcs Women No Intervention'!F79^3,'Calcs Women No Intervention'!AI111,'Calcs Women No Intervention'!AI111^2,'Calcs Women No Intervention'!AI111^3,1),Employment!$BG$11:$BQ$11))/(1+EXP(SUMPRODUCT(CHOOSE({1,2,3,4,5,6,7,8,9,10,11},'Calcs Women No Intervention'!F79,'Calcs Women No Intervention'!F79^2,'Calcs Women No Intervention'!F79^3,1,'Calcs Women No Intervention'!F79,'Calcs Women No Intervention'!F79^2,'Calcs Women No Intervention'!F79^3,'Calcs Women No Intervention'!AI111,'Calcs Women No Intervention'!AI111^2,'Calcs Women No Intervention'!AI111^3,1),Employment!$BG$11:$BQ$11)))</f>
        <v>0.85435142228065064</v>
      </c>
      <c r="H68" s="67">
        <f>EXP(SUMPRODUCT(CHOOSE({1,2,3,4,5,6,7,8,9,10,11},'Calcs Women No Intervention'!G79,'Calcs Women No Intervention'!G79^2,'Calcs Women No Intervention'!G79^3,1,'Calcs Women No Intervention'!G79,'Calcs Women No Intervention'!G79^2,'Calcs Women No Intervention'!G79^3,'Calcs Women No Intervention'!AJ111,'Calcs Women No Intervention'!AJ111^2,'Calcs Women No Intervention'!AJ111^3,1),Employment!$BG$11:$BQ$11))/(1+EXP(SUMPRODUCT(CHOOSE({1,2,3,4,5,6,7,8,9,10,11},'Calcs Women No Intervention'!G79,'Calcs Women No Intervention'!G79^2,'Calcs Women No Intervention'!G79^3,1,'Calcs Women No Intervention'!G79,'Calcs Women No Intervention'!G79^2,'Calcs Women No Intervention'!G79^3,'Calcs Women No Intervention'!AJ111,'Calcs Women No Intervention'!AJ111^2,'Calcs Women No Intervention'!AJ111^3,1),Employment!$BG$11:$BQ$11)))</f>
        <v>0.84592866275042777</v>
      </c>
      <c r="I68" s="67">
        <f>EXP(SUMPRODUCT(CHOOSE({1,2,3,4,5,6,7,8,9,10,11},'Calcs Women No Intervention'!H79,'Calcs Women No Intervention'!H79^2,'Calcs Women No Intervention'!H79^3,1,'Calcs Women No Intervention'!H79,'Calcs Women No Intervention'!H79^2,'Calcs Women No Intervention'!H79^3,'Calcs Women No Intervention'!AK111,'Calcs Women No Intervention'!AK111^2,'Calcs Women No Intervention'!AK111^3,1),Employment!$BG$11:$BQ$11))/(1+EXP(SUMPRODUCT(CHOOSE({1,2,3,4,5,6,7,8,9,10,11},'Calcs Women No Intervention'!H79,'Calcs Women No Intervention'!H79^2,'Calcs Women No Intervention'!H79^3,1,'Calcs Women No Intervention'!H79,'Calcs Women No Intervention'!H79^2,'Calcs Women No Intervention'!H79^3,'Calcs Women No Intervention'!AK111,'Calcs Women No Intervention'!AK111^2,'Calcs Women No Intervention'!AK111^3,1),Employment!$BG$11:$BQ$11)))</f>
        <v>0.83588750296479086</v>
      </c>
      <c r="J68" s="67">
        <f>EXP(SUMPRODUCT(CHOOSE({1,2,3,4,5,6,7,8,9,10,11},'Calcs Women No Intervention'!I79,'Calcs Women No Intervention'!I79^2,'Calcs Women No Intervention'!I79^3,1,'Calcs Women No Intervention'!I79,'Calcs Women No Intervention'!I79^2,'Calcs Women No Intervention'!I79^3,'Calcs Women No Intervention'!AL111,'Calcs Women No Intervention'!AL111^2,'Calcs Women No Intervention'!AL111^3,1),Employment!$BG$11:$BQ$11))/(1+EXP(SUMPRODUCT(CHOOSE({1,2,3,4,5,6,7,8,9,10,11},'Calcs Women No Intervention'!I79,'Calcs Women No Intervention'!I79^2,'Calcs Women No Intervention'!I79^3,1,'Calcs Women No Intervention'!I79,'Calcs Women No Intervention'!I79^2,'Calcs Women No Intervention'!I79^3,'Calcs Women No Intervention'!AL111,'Calcs Women No Intervention'!AL111^2,'Calcs Women No Intervention'!AL111^3,1),Employment!$BG$11:$BQ$11)))</f>
        <v>0.82404398747646224</v>
      </c>
      <c r="K68" s="67">
        <f>EXP(SUMPRODUCT(CHOOSE({1,2,3,4,5,6,7,8,9,10,11},'Calcs Women No Intervention'!J79,'Calcs Women No Intervention'!J79^2,'Calcs Women No Intervention'!J79^3,1,'Calcs Women No Intervention'!J79,'Calcs Women No Intervention'!J79^2,'Calcs Women No Intervention'!J79^3,'Calcs Women No Intervention'!AM111,'Calcs Women No Intervention'!AM111^2,'Calcs Women No Intervention'!AM111^3,1),Employment!$BG$11:$BQ$11))/(1+EXP(SUMPRODUCT(CHOOSE({1,2,3,4,5,6,7,8,9,10,11},'Calcs Women No Intervention'!J79,'Calcs Women No Intervention'!J79^2,'Calcs Women No Intervention'!J79^3,1,'Calcs Women No Intervention'!J79,'Calcs Women No Intervention'!J79^2,'Calcs Women No Intervention'!J79^3,'Calcs Women No Intervention'!AM111,'Calcs Women No Intervention'!AM111^2,'Calcs Women No Intervention'!AM111^3,1),Employment!$BG$11:$BQ$11)))</f>
        <v>0.81018912420797518</v>
      </c>
      <c r="L68" s="67">
        <f>EXP(SUMPRODUCT(CHOOSE({1,2,3,4,5,6,7,8,9,10,11},'Calcs Women No Intervention'!K79,'Calcs Women No Intervention'!K79^2,'Calcs Women No Intervention'!K79^3,1,'Calcs Women No Intervention'!K79,'Calcs Women No Intervention'!K79^2,'Calcs Women No Intervention'!K79^3,'Calcs Women No Intervention'!AN111,'Calcs Women No Intervention'!AN111^2,'Calcs Women No Intervention'!AN111^3,1),Employment!$BG$11:$BQ$11))/(1+EXP(SUMPRODUCT(CHOOSE({1,2,3,4,5,6,7,8,9,10,11},'Calcs Women No Intervention'!K79,'Calcs Women No Intervention'!K79^2,'Calcs Women No Intervention'!K79^3,1,'Calcs Women No Intervention'!K79,'Calcs Women No Intervention'!K79^2,'Calcs Women No Intervention'!K79^3,'Calcs Women No Intervention'!AN111,'Calcs Women No Intervention'!AN111^2,'Calcs Women No Intervention'!AN111^3,1),Employment!$BG$11:$BQ$11)))</f>
        <v>0.79409154431846141</v>
      </c>
      <c r="M68" s="67">
        <f>EXP(SUMPRODUCT(CHOOSE({1,2,3,4,5,6,7,8,9,10,11},'Calcs Women No Intervention'!L79,'Calcs Women No Intervention'!L79^2,'Calcs Women No Intervention'!L79^3,1,'Calcs Women No Intervention'!L79,'Calcs Women No Intervention'!L79^2,'Calcs Women No Intervention'!L79^3,'Calcs Women No Intervention'!AO111,'Calcs Women No Intervention'!AO111^2,'Calcs Women No Intervention'!AO111^3,1),Employment!$BG$11:$BQ$11))/(1+EXP(SUMPRODUCT(CHOOSE({1,2,3,4,5,6,7,8,9,10,11},'Calcs Women No Intervention'!L79,'Calcs Women No Intervention'!L79^2,'Calcs Women No Intervention'!L79^3,1,'Calcs Women No Intervention'!L79,'Calcs Women No Intervention'!L79^2,'Calcs Women No Intervention'!L79^3,'Calcs Women No Intervention'!AO111,'Calcs Women No Intervention'!AO111^2,'Calcs Women No Intervention'!AO111^3,1),Employment!$BG$11:$BQ$11)))</f>
        <v>0.77550287143211627</v>
      </c>
      <c r="N68" s="67">
        <f>EXP(SUMPRODUCT(CHOOSE({1,2,3,4,5,6,7,8,9,10,11},'Calcs Women No Intervention'!M79,'Calcs Women No Intervention'!M79^2,'Calcs Women No Intervention'!M79^3,1,'Calcs Women No Intervention'!M79,'Calcs Women No Intervention'!M79^2,'Calcs Women No Intervention'!M79^3,'Calcs Women No Intervention'!AP111,'Calcs Women No Intervention'!AP111^2,'Calcs Women No Intervention'!AP111^3,1),Employment!$BG$11:$BQ$11))/(1+EXP(SUMPRODUCT(CHOOSE({1,2,3,4,5,6,7,8,9,10,11},'Calcs Women No Intervention'!M79,'Calcs Women No Intervention'!M79^2,'Calcs Women No Intervention'!M79^3,1,'Calcs Women No Intervention'!M79,'Calcs Women No Intervention'!M79^2,'Calcs Women No Intervention'!M79^3,'Calcs Women No Intervention'!AP111,'Calcs Women No Intervention'!AP111^2,'Calcs Women No Intervention'!AP111^3,1),Employment!$BG$11:$BQ$11)))</f>
        <v>0.75416690356584404</v>
      </c>
      <c r="O68" s="67">
        <f>EXP(SUMPRODUCT(CHOOSE({1,2,3,4,5,6,7,8,9,10,11},'Calcs Women No Intervention'!N79,'Calcs Women No Intervention'!N79^2,'Calcs Women No Intervention'!N79^3,1,'Calcs Women No Intervention'!N79,'Calcs Women No Intervention'!N79^2,'Calcs Women No Intervention'!N79^3,'Calcs Women No Intervention'!AQ111,'Calcs Women No Intervention'!AQ111^2,'Calcs Women No Intervention'!AQ111^3,1),Employment!$BG$11:$BQ$11))/(1+EXP(SUMPRODUCT(CHOOSE({1,2,3,4,5,6,7,8,9,10,11},'Calcs Women No Intervention'!N79,'Calcs Women No Intervention'!N79^2,'Calcs Women No Intervention'!N79^3,1,'Calcs Women No Intervention'!N79,'Calcs Women No Intervention'!N79^2,'Calcs Women No Intervention'!N79^3,'Calcs Women No Intervention'!AQ111,'Calcs Women No Intervention'!AQ111^2,'Calcs Women No Intervention'!AQ111^3,1),Employment!$BG$11:$BQ$11)))</f>
        <v>0.72983381866198938</v>
      </c>
      <c r="P68" s="67">
        <f>EXP(SUMPRODUCT(CHOOSE({1,2,3,4,5,6,7,8,9,10,11},'Calcs Women No Intervention'!O79,'Calcs Women No Intervention'!O79^2,'Calcs Women No Intervention'!O79^3,1,'Calcs Women No Intervention'!O79,'Calcs Women No Intervention'!O79^2,'Calcs Women No Intervention'!O79^3,'Calcs Women No Intervention'!AR111,'Calcs Women No Intervention'!AR111^2,'Calcs Women No Intervention'!AR111^3,1),Employment!$BG$11:$BQ$11))/(1+EXP(SUMPRODUCT(CHOOSE({1,2,3,4,5,6,7,8,9,10,11},'Calcs Women No Intervention'!O79,'Calcs Women No Intervention'!O79^2,'Calcs Women No Intervention'!O79^3,1,'Calcs Women No Intervention'!O79,'Calcs Women No Intervention'!O79^2,'Calcs Women No Intervention'!O79^3,'Calcs Women No Intervention'!AR111,'Calcs Women No Intervention'!AR111^2,'Calcs Women No Intervention'!AR111^3,1),Employment!$BG$11:$BQ$11)))</f>
        <v>0.70228052315621281</v>
      </c>
      <c r="Q68" s="67">
        <f>EXP(SUMPRODUCT(CHOOSE({1,2,3,4,5,6,7,8,9,10,11},'Calcs Women No Intervention'!P79,'Calcs Women No Intervention'!P79^2,'Calcs Women No Intervention'!P79^3,1,'Calcs Women No Intervention'!P79,'Calcs Women No Intervention'!P79^2,'Calcs Women No Intervention'!P79^3,'Calcs Women No Intervention'!AS111,'Calcs Women No Intervention'!AS111^2,'Calcs Women No Intervention'!AS111^3,1),Employment!$BG$11:$BQ$11))/(1+EXP(SUMPRODUCT(CHOOSE({1,2,3,4,5,6,7,8,9,10,11},'Calcs Women No Intervention'!P79,'Calcs Women No Intervention'!P79^2,'Calcs Women No Intervention'!P79^3,1,'Calcs Women No Intervention'!P79,'Calcs Women No Intervention'!P79^2,'Calcs Women No Intervention'!P79^3,'Calcs Women No Intervention'!AS111,'Calcs Women No Intervention'!AS111^2,'Calcs Women No Intervention'!AS111^3,1),Employment!$BG$11:$BQ$11)))</f>
        <v>0.67133781082767729</v>
      </c>
      <c r="R68" s="67">
        <f>EXP(SUMPRODUCT(CHOOSE({1,2,3,4,5,6,7,8,9,10,11},'Calcs Women No Intervention'!Q79,'Calcs Women No Intervention'!Q79^2,'Calcs Women No Intervention'!Q79^3,1,'Calcs Women No Intervention'!Q79,'Calcs Women No Intervention'!Q79^2,'Calcs Women No Intervention'!Q79^3,'Calcs Women No Intervention'!AT111,'Calcs Women No Intervention'!AT111^2,'Calcs Women No Intervention'!AT111^3,1),Employment!$BG$11:$BQ$11))/(1+EXP(SUMPRODUCT(CHOOSE({1,2,3,4,5,6,7,8,9,10,11},'Calcs Women No Intervention'!Q79,'Calcs Women No Intervention'!Q79^2,'Calcs Women No Intervention'!Q79^3,1,'Calcs Women No Intervention'!Q79,'Calcs Women No Intervention'!Q79^2,'Calcs Women No Intervention'!Q79^3,'Calcs Women No Intervention'!AT111,'Calcs Women No Intervention'!AT111^2,'Calcs Women No Intervention'!AT111^3,1),Employment!$BG$11:$BQ$11)))</f>
        <v>0.63692400206332822</v>
      </c>
      <c r="S68" s="67">
        <f>EXP(SUMPRODUCT(CHOOSE({1,2,3,4,5,6,7,8,9,10,11},'Calcs Women No Intervention'!R79,'Calcs Women No Intervention'!R79^2,'Calcs Women No Intervention'!R79^3,1,'Calcs Women No Intervention'!R79,'Calcs Women No Intervention'!R79^2,'Calcs Women No Intervention'!R79^3,'Calcs Women No Intervention'!AU111,'Calcs Women No Intervention'!AU111^2,'Calcs Women No Intervention'!AU111^3,1),Employment!$BG$11:$BQ$11))/(1+EXP(SUMPRODUCT(CHOOSE({1,2,3,4,5,6,7,8,9,10,11},'Calcs Women No Intervention'!R79,'Calcs Women No Intervention'!R79^2,'Calcs Women No Intervention'!R79^3,1,'Calcs Women No Intervention'!R79,'Calcs Women No Intervention'!R79^2,'Calcs Women No Intervention'!R79^3,'Calcs Women No Intervention'!AU111,'Calcs Women No Intervention'!AU111^2,'Calcs Women No Intervention'!AU111^3,1),Employment!$BG$11:$BQ$11)))</f>
        <v>0.59908305542548812</v>
      </c>
      <c r="T68" s="67">
        <f>EXP(SUMPRODUCT(CHOOSE({1,2,3,4,5,6,7,8,9,10,11},'Calcs Women No Intervention'!S79,'Calcs Women No Intervention'!S79^2,'Calcs Women No Intervention'!S79^3,1,'Calcs Women No Intervention'!S79,'Calcs Women No Intervention'!S79^2,'Calcs Women No Intervention'!S79^3,'Calcs Women No Intervention'!AV111,'Calcs Women No Intervention'!AV111^2,'Calcs Women No Intervention'!AV111^3,1),Employment!$BG$11:$BQ$11))/(1+EXP(SUMPRODUCT(CHOOSE({1,2,3,4,5,6,7,8,9,10,11},'Calcs Women No Intervention'!S79,'Calcs Women No Intervention'!S79^2,'Calcs Women No Intervention'!S79^3,1,'Calcs Women No Intervention'!S79,'Calcs Women No Intervention'!S79^2,'Calcs Women No Intervention'!S79^3,'Calcs Women No Intervention'!AV111,'Calcs Women No Intervention'!AV111^2,'Calcs Women No Intervention'!AV111^3,1),Employment!$BG$11:$BQ$11)))</f>
        <v>0.55802282623609123</v>
      </c>
      <c r="U68" s="67">
        <f>EXP(SUMPRODUCT(CHOOSE({1,2,3,4,5,6,7,8,9,10,11},'Calcs Women No Intervention'!T79,'Calcs Women No Intervention'!T79^2,'Calcs Women No Intervention'!T79^3,1,'Calcs Women No Intervention'!T79,'Calcs Women No Intervention'!T79^2,'Calcs Women No Intervention'!T79^3,'Calcs Women No Intervention'!AW111,'Calcs Women No Intervention'!AW111^2,'Calcs Women No Intervention'!AW111^3,1),Employment!$BG$11:$BQ$11))/(1+EXP(SUMPRODUCT(CHOOSE({1,2,3,4,5,6,7,8,9,10,11},'Calcs Women No Intervention'!T79,'Calcs Women No Intervention'!T79^2,'Calcs Women No Intervention'!T79^3,1,'Calcs Women No Intervention'!T79,'Calcs Women No Intervention'!T79^2,'Calcs Women No Intervention'!T79^3,'Calcs Women No Intervention'!AW111,'Calcs Women No Intervention'!AW111^2,'Calcs Women No Intervention'!AW111^3,1),Employment!$BG$11:$BQ$11)))</f>
        <v>0.51414658066708041</v>
      </c>
      <c r="V68" s="67">
        <f>EXP(SUMPRODUCT(CHOOSE({1,2,3,4,5,6,7,8,9,10,11},'Calcs Women No Intervention'!U79,'Calcs Women No Intervention'!U79^2,'Calcs Women No Intervention'!U79^3,1,'Calcs Women No Intervention'!U79,'Calcs Women No Intervention'!U79^2,'Calcs Women No Intervention'!U79^3,'Calcs Women No Intervention'!AX111,'Calcs Women No Intervention'!AX111^2,'Calcs Women No Intervention'!AX111^3,1),Employment!$BG$11:$BQ$11))/(1+EXP(SUMPRODUCT(CHOOSE({1,2,3,4,5,6,7,8,9,10,11},'Calcs Women No Intervention'!U79,'Calcs Women No Intervention'!U79^2,'Calcs Women No Intervention'!U79^3,1,'Calcs Women No Intervention'!U79,'Calcs Women No Intervention'!U79^2,'Calcs Women No Intervention'!U79^3,'Calcs Women No Intervention'!AX111,'Calcs Women No Intervention'!AX111^2,'Calcs Women No Intervention'!AX111^3,1),Employment!$BG$11:$BQ$11)))</f>
        <v>0.46806891584545174</v>
      </c>
      <c r="W68" s="67">
        <f>EXP(SUMPRODUCT(CHOOSE({1,2,3,4,5,6,7,8,9,10,11},'Calcs Women No Intervention'!V79,'Calcs Women No Intervention'!V79^2,'Calcs Women No Intervention'!V79^3,1,'Calcs Women No Intervention'!V79,'Calcs Women No Intervention'!V79^2,'Calcs Women No Intervention'!V79^3,'Calcs Women No Intervention'!AY111,'Calcs Women No Intervention'!AY111^2,'Calcs Women No Intervention'!AY111^3,1),Employment!$BG$11:$BQ$11))/(1+EXP(SUMPRODUCT(CHOOSE({1,2,3,4,5,6,7,8,9,10,11},'Calcs Women No Intervention'!V79,'Calcs Women No Intervention'!V79^2,'Calcs Women No Intervention'!V79^3,1,'Calcs Women No Intervention'!V79,'Calcs Women No Intervention'!V79^2,'Calcs Women No Intervention'!V79^3,'Calcs Women No Intervention'!AY111,'Calcs Women No Intervention'!AY111^2,'Calcs Women No Intervention'!AY111^3,1),Employment!$BG$11:$BQ$11)))</f>
        <v>0.42060712001033229</v>
      </c>
      <c r="X68" s="67">
        <f>EXP(SUMPRODUCT(CHOOSE({1,2,3,4,5,6,7,8,9,10,11},'Calcs Women No Intervention'!W79,'Calcs Women No Intervention'!W79^2,'Calcs Women No Intervention'!W79^3,1,'Calcs Women No Intervention'!W79,'Calcs Women No Intervention'!W79^2,'Calcs Women No Intervention'!W79^3,'Calcs Women No Intervention'!AZ111,'Calcs Women No Intervention'!AZ111^2,'Calcs Women No Intervention'!AZ111^3,1),Employment!$BG$11:$BQ$11))/(1+EXP(SUMPRODUCT(CHOOSE({1,2,3,4,5,6,7,8,9,10,11},'Calcs Women No Intervention'!W79,'Calcs Women No Intervention'!W79^2,'Calcs Women No Intervention'!W79^3,1,'Calcs Women No Intervention'!W79,'Calcs Women No Intervention'!W79^2,'Calcs Women No Intervention'!W79^3,'Calcs Women No Intervention'!AZ111,'Calcs Women No Intervention'!AZ111^2,'Calcs Women No Intervention'!AZ111^3,1),Employment!$BG$11:$BQ$11)))</f>
        <v>0.37274188411173831</v>
      </c>
      <c r="Y68" s="67">
        <f>EXP(SUMPRODUCT(CHOOSE({1,2,3,4,5,6,7,8,9,10,11},'Calcs Women No Intervention'!X79,'Calcs Women No Intervention'!X79^2,'Calcs Women No Intervention'!X79^3,1,'Calcs Women No Intervention'!X79,'Calcs Women No Intervention'!X79^2,'Calcs Women No Intervention'!X79^3,'Calcs Women No Intervention'!BA111,'Calcs Women No Intervention'!BA111^2,'Calcs Women No Intervention'!BA111^3,1),Employment!$BG$11:$BQ$11))/(1+EXP(SUMPRODUCT(CHOOSE({1,2,3,4,5,6,7,8,9,10,11},'Calcs Women No Intervention'!X79,'Calcs Women No Intervention'!X79^2,'Calcs Women No Intervention'!X79^3,1,'Calcs Women No Intervention'!X79,'Calcs Women No Intervention'!X79^2,'Calcs Women No Intervention'!X79^3,'Calcs Women No Intervention'!BA111,'Calcs Women No Intervention'!BA111^2,'Calcs Women No Intervention'!BA111^3,1),Employment!$BG$11:$BQ$11)))</f>
        <v>0.32554743495911748</v>
      </c>
      <c r="Z68" s="67">
        <f>EXP(SUMPRODUCT(CHOOSE({1,2,3,4,5,6,7,8,9,10,11},'Calcs Women No Intervention'!Y79,'Calcs Women No Intervention'!Y79^2,'Calcs Women No Intervention'!Y79^3,1,'Calcs Women No Intervention'!Y79,'Calcs Women No Intervention'!Y79^2,'Calcs Women No Intervention'!Y79^3,'Calcs Women No Intervention'!BB111,'Calcs Women No Intervention'!BB111^2,'Calcs Women No Intervention'!BB111^3,1),Employment!$BG$11:$BQ$11))/(1+EXP(SUMPRODUCT(CHOOSE({1,2,3,4,5,6,7,8,9,10,11},'Calcs Women No Intervention'!Y79,'Calcs Women No Intervention'!Y79^2,'Calcs Women No Intervention'!Y79^3,1,'Calcs Women No Intervention'!Y79,'Calcs Women No Intervention'!Y79^2,'Calcs Women No Intervention'!Y79^3,'Calcs Women No Intervention'!BB111,'Calcs Women No Intervention'!BB111^2,'Calcs Women No Intervention'!BB111^3,1),Employment!$BG$11:$BQ$11)))</f>
        <v>0.28014310924510538</v>
      </c>
      <c r="AA68" s="67">
        <f>EXP(SUMPRODUCT(CHOOSE({1,2,3,4,5,6,7,8,9,10,11},'Calcs Women No Intervention'!Z79,'Calcs Women No Intervention'!Z79^2,'Calcs Women No Intervention'!Z79^3,1,'Calcs Women No Intervention'!Z79,'Calcs Women No Intervention'!Z79^2,'Calcs Women No Intervention'!Z79^3,'Calcs Women No Intervention'!BC111,'Calcs Women No Intervention'!BC111^2,'Calcs Women No Intervention'!BC111^3,1),Employment!$BG$11:$BQ$11))/(1+EXP(SUMPRODUCT(CHOOSE({1,2,3,4,5,6,7,8,9,10,11},'Calcs Women No Intervention'!Z79,'Calcs Women No Intervention'!Z79^2,'Calcs Women No Intervention'!Z79^3,1,'Calcs Women No Intervention'!Z79,'Calcs Women No Intervention'!Z79^2,'Calcs Women No Intervention'!Z79^3,'Calcs Women No Intervention'!BC111,'Calcs Women No Intervention'!BC111^2,'Calcs Women No Intervention'!BC111^3,1),Employment!$BG$11:$BQ$11)))</f>
        <v>0.23753564309751918</v>
      </c>
      <c r="AB68" s="67">
        <f>EXP(SUMPRODUCT(CHOOSE({1,2,3,4,5,6,7,8,9,10,11},'Calcs Women No Intervention'!AA79,'Calcs Women No Intervention'!AA79^2,'Calcs Women No Intervention'!AA79^3,1,'Calcs Women No Intervention'!AA79,'Calcs Women No Intervention'!AA79^2,'Calcs Women No Intervention'!AA79^3,'Calcs Women No Intervention'!BD111,'Calcs Women No Intervention'!BD111^2,'Calcs Women No Intervention'!BD111^3,1),Employment!$BG$11:$BQ$11))/(1+EXP(SUMPRODUCT(CHOOSE({1,2,3,4,5,6,7,8,9,10,11},'Calcs Women No Intervention'!AA79,'Calcs Women No Intervention'!AA79^2,'Calcs Women No Intervention'!AA79^3,1,'Calcs Women No Intervention'!AA79,'Calcs Women No Intervention'!AA79^2,'Calcs Women No Intervention'!AA79^3,'Calcs Women No Intervention'!BD111,'Calcs Women No Intervention'!BD111^2,'Calcs Women No Intervention'!BD111^3,1),Employment!$BG$11:$BQ$11)))</f>
        <v>0.19849096995726023</v>
      </c>
    </row>
    <row r="69" spans="2:28" x14ac:dyDescent="0.3">
      <c r="B69" s="1">
        <v>4</v>
      </c>
      <c r="C69" s="67"/>
      <c r="D69" s="67"/>
      <c r="E69" s="67"/>
      <c r="F69" s="67"/>
      <c r="G69" s="67">
        <f>EXP(SUMPRODUCT(CHOOSE({1,2,3,4,5,6,7,8,9,10,11},'Calcs Women No Intervention'!F80,'Calcs Women No Intervention'!F80^2,'Calcs Women No Intervention'!F80^3,1,'Calcs Women No Intervention'!F80,'Calcs Women No Intervention'!F80^2,'Calcs Women No Intervention'!F80^3,'Calcs Women No Intervention'!AI112,'Calcs Women No Intervention'!AI112^2,'Calcs Women No Intervention'!AI112^3,1),Employment!$BG$11:$BQ$11))/(1+EXP(SUMPRODUCT(CHOOSE({1,2,3,4,5,6,7,8,9,10,11},'Calcs Women No Intervention'!F80,'Calcs Women No Intervention'!F80^2,'Calcs Women No Intervention'!F80^3,1,'Calcs Women No Intervention'!F80,'Calcs Women No Intervention'!F80^2,'Calcs Women No Intervention'!F80^3,'Calcs Women No Intervention'!AI112,'Calcs Women No Intervention'!AI112^2,'Calcs Women No Intervention'!AI112^3,1),Employment!$BG$11:$BQ$11)))</f>
        <v>0.86131383822914576</v>
      </c>
      <c r="H69" s="67">
        <f>EXP(SUMPRODUCT(CHOOSE({1,2,3,4,5,6,7,8,9,10,11},'Calcs Women No Intervention'!G80,'Calcs Women No Intervention'!G80^2,'Calcs Women No Intervention'!G80^3,1,'Calcs Women No Intervention'!G80,'Calcs Women No Intervention'!G80^2,'Calcs Women No Intervention'!G80^3,'Calcs Women No Intervention'!AJ112,'Calcs Women No Intervention'!AJ112^2,'Calcs Women No Intervention'!AJ112^3,1),Employment!$BG$11:$BQ$11))/(1+EXP(SUMPRODUCT(CHOOSE({1,2,3,4,5,6,7,8,9,10,11},'Calcs Women No Intervention'!G80,'Calcs Women No Intervention'!G80^2,'Calcs Women No Intervention'!G80^3,1,'Calcs Women No Intervention'!G80,'Calcs Women No Intervention'!G80^2,'Calcs Women No Intervention'!G80^3,'Calcs Women No Intervention'!AJ112,'Calcs Women No Intervention'!AJ112^2,'Calcs Women No Intervention'!AJ112^3,1),Employment!$BG$11:$BQ$11)))</f>
        <v>0.85435142228065064</v>
      </c>
      <c r="I69" s="67">
        <f>EXP(SUMPRODUCT(CHOOSE({1,2,3,4,5,6,7,8,9,10,11},'Calcs Women No Intervention'!H80,'Calcs Women No Intervention'!H80^2,'Calcs Women No Intervention'!H80^3,1,'Calcs Women No Intervention'!H80,'Calcs Women No Intervention'!H80^2,'Calcs Women No Intervention'!H80^3,'Calcs Women No Intervention'!AK112,'Calcs Women No Intervention'!AK112^2,'Calcs Women No Intervention'!AK112^3,1),Employment!$BG$11:$BQ$11))/(1+EXP(SUMPRODUCT(CHOOSE({1,2,3,4,5,6,7,8,9,10,11},'Calcs Women No Intervention'!H80,'Calcs Women No Intervention'!H80^2,'Calcs Women No Intervention'!H80^3,1,'Calcs Women No Intervention'!H80,'Calcs Women No Intervention'!H80^2,'Calcs Women No Intervention'!H80^3,'Calcs Women No Intervention'!AK112,'Calcs Women No Intervention'!AK112^2,'Calcs Women No Intervention'!AK112^3,1),Employment!$BG$11:$BQ$11)))</f>
        <v>0.84592866275042777</v>
      </c>
      <c r="J69" s="67">
        <f>EXP(SUMPRODUCT(CHOOSE({1,2,3,4,5,6,7,8,9,10,11},'Calcs Women No Intervention'!I80,'Calcs Women No Intervention'!I80^2,'Calcs Women No Intervention'!I80^3,1,'Calcs Women No Intervention'!I80,'Calcs Women No Intervention'!I80^2,'Calcs Women No Intervention'!I80^3,'Calcs Women No Intervention'!AL112,'Calcs Women No Intervention'!AL112^2,'Calcs Women No Intervention'!AL112^3,1),Employment!$BG$11:$BQ$11))/(1+EXP(SUMPRODUCT(CHOOSE({1,2,3,4,5,6,7,8,9,10,11},'Calcs Women No Intervention'!I80,'Calcs Women No Intervention'!I80^2,'Calcs Women No Intervention'!I80^3,1,'Calcs Women No Intervention'!I80,'Calcs Women No Intervention'!I80^2,'Calcs Women No Intervention'!I80^3,'Calcs Women No Intervention'!AL112,'Calcs Women No Intervention'!AL112^2,'Calcs Women No Intervention'!AL112^3,1),Employment!$BG$11:$BQ$11)))</f>
        <v>0.83588750296479086</v>
      </c>
      <c r="K69" s="67">
        <f>EXP(SUMPRODUCT(CHOOSE({1,2,3,4,5,6,7,8,9,10,11},'Calcs Women No Intervention'!J80,'Calcs Women No Intervention'!J80^2,'Calcs Women No Intervention'!J80^3,1,'Calcs Women No Intervention'!J80,'Calcs Women No Intervention'!J80^2,'Calcs Women No Intervention'!J80^3,'Calcs Women No Intervention'!AM112,'Calcs Women No Intervention'!AM112^2,'Calcs Women No Intervention'!AM112^3,1),Employment!$BG$11:$BQ$11))/(1+EXP(SUMPRODUCT(CHOOSE({1,2,3,4,5,6,7,8,9,10,11},'Calcs Women No Intervention'!J80,'Calcs Women No Intervention'!J80^2,'Calcs Women No Intervention'!J80^3,1,'Calcs Women No Intervention'!J80,'Calcs Women No Intervention'!J80^2,'Calcs Women No Intervention'!J80^3,'Calcs Women No Intervention'!AM112,'Calcs Women No Intervention'!AM112^2,'Calcs Women No Intervention'!AM112^3,1),Employment!$BG$11:$BQ$11)))</f>
        <v>0.82404398747646224</v>
      </c>
      <c r="L69" s="67">
        <f>EXP(SUMPRODUCT(CHOOSE({1,2,3,4,5,6,7,8,9,10,11},'Calcs Women No Intervention'!K80,'Calcs Women No Intervention'!K80^2,'Calcs Women No Intervention'!K80^3,1,'Calcs Women No Intervention'!K80,'Calcs Women No Intervention'!K80^2,'Calcs Women No Intervention'!K80^3,'Calcs Women No Intervention'!AN112,'Calcs Women No Intervention'!AN112^2,'Calcs Women No Intervention'!AN112^3,1),Employment!$BG$11:$BQ$11))/(1+EXP(SUMPRODUCT(CHOOSE({1,2,3,4,5,6,7,8,9,10,11},'Calcs Women No Intervention'!K80,'Calcs Women No Intervention'!K80^2,'Calcs Women No Intervention'!K80^3,1,'Calcs Women No Intervention'!K80,'Calcs Women No Intervention'!K80^2,'Calcs Women No Intervention'!K80^3,'Calcs Women No Intervention'!AN112,'Calcs Women No Intervention'!AN112^2,'Calcs Women No Intervention'!AN112^3,1),Employment!$BG$11:$BQ$11)))</f>
        <v>0.81018912420797518</v>
      </c>
      <c r="M69" s="67">
        <f>EXP(SUMPRODUCT(CHOOSE({1,2,3,4,5,6,7,8,9,10,11},'Calcs Women No Intervention'!L80,'Calcs Women No Intervention'!L80^2,'Calcs Women No Intervention'!L80^3,1,'Calcs Women No Intervention'!L80,'Calcs Women No Intervention'!L80^2,'Calcs Women No Intervention'!L80^3,'Calcs Women No Intervention'!AO112,'Calcs Women No Intervention'!AO112^2,'Calcs Women No Intervention'!AO112^3,1),Employment!$BG$11:$BQ$11))/(1+EXP(SUMPRODUCT(CHOOSE({1,2,3,4,5,6,7,8,9,10,11},'Calcs Women No Intervention'!L80,'Calcs Women No Intervention'!L80^2,'Calcs Women No Intervention'!L80^3,1,'Calcs Women No Intervention'!L80,'Calcs Women No Intervention'!L80^2,'Calcs Women No Intervention'!L80^3,'Calcs Women No Intervention'!AO112,'Calcs Women No Intervention'!AO112^2,'Calcs Women No Intervention'!AO112^3,1),Employment!$BG$11:$BQ$11)))</f>
        <v>0.79409154431846141</v>
      </c>
      <c r="N69" s="67">
        <f>EXP(SUMPRODUCT(CHOOSE({1,2,3,4,5,6,7,8,9,10,11},'Calcs Women No Intervention'!M80,'Calcs Women No Intervention'!M80^2,'Calcs Women No Intervention'!M80^3,1,'Calcs Women No Intervention'!M80,'Calcs Women No Intervention'!M80^2,'Calcs Women No Intervention'!M80^3,'Calcs Women No Intervention'!AP112,'Calcs Women No Intervention'!AP112^2,'Calcs Women No Intervention'!AP112^3,1),Employment!$BG$11:$BQ$11))/(1+EXP(SUMPRODUCT(CHOOSE({1,2,3,4,5,6,7,8,9,10,11},'Calcs Women No Intervention'!M80,'Calcs Women No Intervention'!M80^2,'Calcs Women No Intervention'!M80^3,1,'Calcs Women No Intervention'!M80,'Calcs Women No Intervention'!M80^2,'Calcs Women No Intervention'!M80^3,'Calcs Women No Intervention'!AP112,'Calcs Women No Intervention'!AP112^2,'Calcs Women No Intervention'!AP112^3,1),Employment!$BG$11:$BQ$11)))</f>
        <v>0.77550287143211627</v>
      </c>
      <c r="O69" s="67">
        <f>EXP(SUMPRODUCT(CHOOSE({1,2,3,4,5,6,7,8,9,10,11},'Calcs Women No Intervention'!N80,'Calcs Women No Intervention'!N80^2,'Calcs Women No Intervention'!N80^3,1,'Calcs Women No Intervention'!N80,'Calcs Women No Intervention'!N80^2,'Calcs Women No Intervention'!N80^3,'Calcs Women No Intervention'!AQ112,'Calcs Women No Intervention'!AQ112^2,'Calcs Women No Intervention'!AQ112^3,1),Employment!$BG$11:$BQ$11))/(1+EXP(SUMPRODUCT(CHOOSE({1,2,3,4,5,6,7,8,9,10,11},'Calcs Women No Intervention'!N80,'Calcs Women No Intervention'!N80^2,'Calcs Women No Intervention'!N80^3,1,'Calcs Women No Intervention'!N80,'Calcs Women No Intervention'!N80^2,'Calcs Women No Intervention'!N80^3,'Calcs Women No Intervention'!AQ112,'Calcs Women No Intervention'!AQ112^2,'Calcs Women No Intervention'!AQ112^3,1),Employment!$BG$11:$BQ$11)))</f>
        <v>0.75416690356584404</v>
      </c>
      <c r="P69" s="67">
        <f>EXP(SUMPRODUCT(CHOOSE({1,2,3,4,5,6,7,8,9,10,11},'Calcs Women No Intervention'!O80,'Calcs Women No Intervention'!O80^2,'Calcs Women No Intervention'!O80^3,1,'Calcs Women No Intervention'!O80,'Calcs Women No Intervention'!O80^2,'Calcs Women No Intervention'!O80^3,'Calcs Women No Intervention'!AR112,'Calcs Women No Intervention'!AR112^2,'Calcs Women No Intervention'!AR112^3,1),Employment!$BG$11:$BQ$11))/(1+EXP(SUMPRODUCT(CHOOSE({1,2,3,4,5,6,7,8,9,10,11},'Calcs Women No Intervention'!O80,'Calcs Women No Intervention'!O80^2,'Calcs Women No Intervention'!O80^3,1,'Calcs Women No Intervention'!O80,'Calcs Women No Intervention'!O80^2,'Calcs Women No Intervention'!O80^3,'Calcs Women No Intervention'!AR112,'Calcs Women No Intervention'!AR112^2,'Calcs Women No Intervention'!AR112^3,1),Employment!$BG$11:$BQ$11)))</f>
        <v>0.72983381866198938</v>
      </c>
      <c r="Q69" s="67">
        <f>EXP(SUMPRODUCT(CHOOSE({1,2,3,4,5,6,7,8,9,10,11},'Calcs Women No Intervention'!P80,'Calcs Women No Intervention'!P80^2,'Calcs Women No Intervention'!P80^3,1,'Calcs Women No Intervention'!P80,'Calcs Women No Intervention'!P80^2,'Calcs Women No Intervention'!P80^3,'Calcs Women No Intervention'!AS112,'Calcs Women No Intervention'!AS112^2,'Calcs Women No Intervention'!AS112^3,1),Employment!$BG$11:$BQ$11))/(1+EXP(SUMPRODUCT(CHOOSE({1,2,3,4,5,6,7,8,9,10,11},'Calcs Women No Intervention'!P80,'Calcs Women No Intervention'!P80^2,'Calcs Women No Intervention'!P80^3,1,'Calcs Women No Intervention'!P80,'Calcs Women No Intervention'!P80^2,'Calcs Women No Intervention'!P80^3,'Calcs Women No Intervention'!AS112,'Calcs Women No Intervention'!AS112^2,'Calcs Women No Intervention'!AS112^3,1),Employment!$BG$11:$BQ$11)))</f>
        <v>0.70228052315621281</v>
      </c>
      <c r="R69" s="67">
        <f>EXP(SUMPRODUCT(CHOOSE({1,2,3,4,5,6,7,8,9,10,11},'Calcs Women No Intervention'!Q80,'Calcs Women No Intervention'!Q80^2,'Calcs Women No Intervention'!Q80^3,1,'Calcs Women No Intervention'!Q80,'Calcs Women No Intervention'!Q80^2,'Calcs Women No Intervention'!Q80^3,'Calcs Women No Intervention'!AT112,'Calcs Women No Intervention'!AT112^2,'Calcs Women No Intervention'!AT112^3,1),Employment!$BG$11:$BQ$11))/(1+EXP(SUMPRODUCT(CHOOSE({1,2,3,4,5,6,7,8,9,10,11},'Calcs Women No Intervention'!Q80,'Calcs Women No Intervention'!Q80^2,'Calcs Women No Intervention'!Q80^3,1,'Calcs Women No Intervention'!Q80,'Calcs Women No Intervention'!Q80^2,'Calcs Women No Intervention'!Q80^3,'Calcs Women No Intervention'!AT112,'Calcs Women No Intervention'!AT112^2,'Calcs Women No Intervention'!AT112^3,1),Employment!$BG$11:$BQ$11)))</f>
        <v>0.67133781082767729</v>
      </c>
      <c r="S69" s="67">
        <f>EXP(SUMPRODUCT(CHOOSE({1,2,3,4,5,6,7,8,9,10,11},'Calcs Women No Intervention'!R80,'Calcs Women No Intervention'!R80^2,'Calcs Women No Intervention'!R80^3,1,'Calcs Women No Intervention'!R80,'Calcs Women No Intervention'!R80^2,'Calcs Women No Intervention'!R80^3,'Calcs Women No Intervention'!AU112,'Calcs Women No Intervention'!AU112^2,'Calcs Women No Intervention'!AU112^3,1),Employment!$BG$11:$BQ$11))/(1+EXP(SUMPRODUCT(CHOOSE({1,2,3,4,5,6,7,8,9,10,11},'Calcs Women No Intervention'!R80,'Calcs Women No Intervention'!R80^2,'Calcs Women No Intervention'!R80^3,1,'Calcs Women No Intervention'!R80,'Calcs Women No Intervention'!R80^2,'Calcs Women No Intervention'!R80^3,'Calcs Women No Intervention'!AU112,'Calcs Women No Intervention'!AU112^2,'Calcs Women No Intervention'!AU112^3,1),Employment!$BG$11:$BQ$11)))</f>
        <v>0.63692400206332822</v>
      </c>
      <c r="T69" s="67">
        <f>EXP(SUMPRODUCT(CHOOSE({1,2,3,4,5,6,7,8,9,10,11},'Calcs Women No Intervention'!S80,'Calcs Women No Intervention'!S80^2,'Calcs Women No Intervention'!S80^3,1,'Calcs Women No Intervention'!S80,'Calcs Women No Intervention'!S80^2,'Calcs Women No Intervention'!S80^3,'Calcs Women No Intervention'!AV112,'Calcs Women No Intervention'!AV112^2,'Calcs Women No Intervention'!AV112^3,1),Employment!$BG$11:$BQ$11))/(1+EXP(SUMPRODUCT(CHOOSE({1,2,3,4,5,6,7,8,9,10,11},'Calcs Women No Intervention'!S80,'Calcs Women No Intervention'!S80^2,'Calcs Women No Intervention'!S80^3,1,'Calcs Women No Intervention'!S80,'Calcs Women No Intervention'!S80^2,'Calcs Women No Intervention'!S80^3,'Calcs Women No Intervention'!AV112,'Calcs Women No Intervention'!AV112^2,'Calcs Women No Intervention'!AV112^3,1),Employment!$BG$11:$BQ$11)))</f>
        <v>0.59908305542548812</v>
      </c>
      <c r="U69" s="67">
        <f>EXP(SUMPRODUCT(CHOOSE({1,2,3,4,5,6,7,8,9,10,11},'Calcs Women No Intervention'!T80,'Calcs Women No Intervention'!T80^2,'Calcs Women No Intervention'!T80^3,1,'Calcs Women No Intervention'!T80,'Calcs Women No Intervention'!T80^2,'Calcs Women No Intervention'!T80^3,'Calcs Women No Intervention'!AW112,'Calcs Women No Intervention'!AW112^2,'Calcs Women No Intervention'!AW112^3,1),Employment!$BG$11:$BQ$11))/(1+EXP(SUMPRODUCT(CHOOSE({1,2,3,4,5,6,7,8,9,10,11},'Calcs Women No Intervention'!T80,'Calcs Women No Intervention'!T80^2,'Calcs Women No Intervention'!T80^3,1,'Calcs Women No Intervention'!T80,'Calcs Women No Intervention'!T80^2,'Calcs Women No Intervention'!T80^3,'Calcs Women No Intervention'!AW112,'Calcs Women No Intervention'!AW112^2,'Calcs Women No Intervention'!AW112^3,1),Employment!$BG$11:$BQ$11)))</f>
        <v>0.55802282623609123</v>
      </c>
      <c r="V69" s="67">
        <f>EXP(SUMPRODUCT(CHOOSE({1,2,3,4,5,6,7,8,9,10,11},'Calcs Women No Intervention'!U80,'Calcs Women No Intervention'!U80^2,'Calcs Women No Intervention'!U80^3,1,'Calcs Women No Intervention'!U80,'Calcs Women No Intervention'!U80^2,'Calcs Women No Intervention'!U80^3,'Calcs Women No Intervention'!AX112,'Calcs Women No Intervention'!AX112^2,'Calcs Women No Intervention'!AX112^3,1),Employment!$BG$11:$BQ$11))/(1+EXP(SUMPRODUCT(CHOOSE({1,2,3,4,5,6,7,8,9,10,11},'Calcs Women No Intervention'!U80,'Calcs Women No Intervention'!U80^2,'Calcs Women No Intervention'!U80^3,1,'Calcs Women No Intervention'!U80,'Calcs Women No Intervention'!U80^2,'Calcs Women No Intervention'!U80^3,'Calcs Women No Intervention'!AX112,'Calcs Women No Intervention'!AX112^2,'Calcs Women No Intervention'!AX112^3,1),Employment!$BG$11:$BQ$11)))</f>
        <v>0.51414658066708041</v>
      </c>
      <c r="W69" s="67">
        <f>EXP(SUMPRODUCT(CHOOSE({1,2,3,4,5,6,7,8,9,10,11},'Calcs Women No Intervention'!V80,'Calcs Women No Intervention'!V80^2,'Calcs Women No Intervention'!V80^3,1,'Calcs Women No Intervention'!V80,'Calcs Women No Intervention'!V80^2,'Calcs Women No Intervention'!V80^3,'Calcs Women No Intervention'!AY112,'Calcs Women No Intervention'!AY112^2,'Calcs Women No Intervention'!AY112^3,1),Employment!$BG$11:$BQ$11))/(1+EXP(SUMPRODUCT(CHOOSE({1,2,3,4,5,6,7,8,9,10,11},'Calcs Women No Intervention'!V80,'Calcs Women No Intervention'!V80^2,'Calcs Women No Intervention'!V80^3,1,'Calcs Women No Intervention'!V80,'Calcs Women No Intervention'!V80^2,'Calcs Women No Intervention'!V80^3,'Calcs Women No Intervention'!AY112,'Calcs Women No Intervention'!AY112^2,'Calcs Women No Intervention'!AY112^3,1),Employment!$BG$11:$BQ$11)))</f>
        <v>0.46806891584545174</v>
      </c>
      <c r="X69" s="67">
        <f>EXP(SUMPRODUCT(CHOOSE({1,2,3,4,5,6,7,8,9,10,11},'Calcs Women No Intervention'!W80,'Calcs Women No Intervention'!W80^2,'Calcs Women No Intervention'!W80^3,1,'Calcs Women No Intervention'!W80,'Calcs Women No Intervention'!W80^2,'Calcs Women No Intervention'!W80^3,'Calcs Women No Intervention'!AZ112,'Calcs Women No Intervention'!AZ112^2,'Calcs Women No Intervention'!AZ112^3,1),Employment!$BG$11:$BQ$11))/(1+EXP(SUMPRODUCT(CHOOSE({1,2,3,4,5,6,7,8,9,10,11},'Calcs Women No Intervention'!W80,'Calcs Women No Intervention'!W80^2,'Calcs Women No Intervention'!W80^3,1,'Calcs Women No Intervention'!W80,'Calcs Women No Intervention'!W80^2,'Calcs Women No Intervention'!W80^3,'Calcs Women No Intervention'!AZ112,'Calcs Women No Intervention'!AZ112^2,'Calcs Women No Intervention'!AZ112^3,1),Employment!$BG$11:$BQ$11)))</f>
        <v>0.42060712001033229</v>
      </c>
      <c r="Y69" s="67">
        <f>EXP(SUMPRODUCT(CHOOSE({1,2,3,4,5,6,7,8,9,10,11},'Calcs Women No Intervention'!X80,'Calcs Women No Intervention'!X80^2,'Calcs Women No Intervention'!X80^3,1,'Calcs Women No Intervention'!X80,'Calcs Women No Intervention'!X80^2,'Calcs Women No Intervention'!X80^3,'Calcs Women No Intervention'!BA112,'Calcs Women No Intervention'!BA112^2,'Calcs Women No Intervention'!BA112^3,1),Employment!$BG$11:$BQ$11))/(1+EXP(SUMPRODUCT(CHOOSE({1,2,3,4,5,6,7,8,9,10,11},'Calcs Women No Intervention'!X80,'Calcs Women No Intervention'!X80^2,'Calcs Women No Intervention'!X80^3,1,'Calcs Women No Intervention'!X80,'Calcs Women No Intervention'!X80^2,'Calcs Women No Intervention'!X80^3,'Calcs Women No Intervention'!BA112,'Calcs Women No Intervention'!BA112^2,'Calcs Women No Intervention'!BA112^3,1),Employment!$BG$11:$BQ$11)))</f>
        <v>0.37274188411173831</v>
      </c>
      <c r="Z69" s="67">
        <f>EXP(SUMPRODUCT(CHOOSE({1,2,3,4,5,6,7,8,9,10,11},'Calcs Women No Intervention'!Y80,'Calcs Women No Intervention'!Y80^2,'Calcs Women No Intervention'!Y80^3,1,'Calcs Women No Intervention'!Y80,'Calcs Women No Intervention'!Y80^2,'Calcs Women No Intervention'!Y80^3,'Calcs Women No Intervention'!BB112,'Calcs Women No Intervention'!BB112^2,'Calcs Women No Intervention'!BB112^3,1),Employment!$BG$11:$BQ$11))/(1+EXP(SUMPRODUCT(CHOOSE({1,2,3,4,5,6,7,8,9,10,11},'Calcs Women No Intervention'!Y80,'Calcs Women No Intervention'!Y80^2,'Calcs Women No Intervention'!Y80^3,1,'Calcs Women No Intervention'!Y80,'Calcs Women No Intervention'!Y80^2,'Calcs Women No Intervention'!Y80^3,'Calcs Women No Intervention'!BB112,'Calcs Women No Intervention'!BB112^2,'Calcs Women No Intervention'!BB112^3,1),Employment!$BG$11:$BQ$11)))</f>
        <v>0.32554743495911748</v>
      </c>
      <c r="AA69" s="67">
        <f>EXP(SUMPRODUCT(CHOOSE({1,2,3,4,5,6,7,8,9,10,11},'Calcs Women No Intervention'!Z80,'Calcs Women No Intervention'!Z80^2,'Calcs Women No Intervention'!Z80^3,1,'Calcs Women No Intervention'!Z80,'Calcs Women No Intervention'!Z80^2,'Calcs Women No Intervention'!Z80^3,'Calcs Women No Intervention'!BC112,'Calcs Women No Intervention'!BC112^2,'Calcs Women No Intervention'!BC112^3,1),Employment!$BG$11:$BQ$11))/(1+EXP(SUMPRODUCT(CHOOSE({1,2,3,4,5,6,7,8,9,10,11},'Calcs Women No Intervention'!Z80,'Calcs Women No Intervention'!Z80^2,'Calcs Women No Intervention'!Z80^3,1,'Calcs Women No Intervention'!Z80,'Calcs Women No Intervention'!Z80^2,'Calcs Women No Intervention'!Z80^3,'Calcs Women No Intervention'!BC112,'Calcs Women No Intervention'!BC112^2,'Calcs Women No Intervention'!BC112^3,1),Employment!$BG$11:$BQ$11)))</f>
        <v>0.28014310924510538</v>
      </c>
      <c r="AB69" s="67">
        <f>EXP(SUMPRODUCT(CHOOSE({1,2,3,4,5,6,7,8,9,10,11},'Calcs Women No Intervention'!AA80,'Calcs Women No Intervention'!AA80^2,'Calcs Women No Intervention'!AA80^3,1,'Calcs Women No Intervention'!AA80,'Calcs Women No Intervention'!AA80^2,'Calcs Women No Intervention'!AA80^3,'Calcs Women No Intervention'!BD112,'Calcs Women No Intervention'!BD112^2,'Calcs Women No Intervention'!BD112^3,1),Employment!$BG$11:$BQ$11))/(1+EXP(SUMPRODUCT(CHOOSE({1,2,3,4,5,6,7,8,9,10,11},'Calcs Women No Intervention'!AA80,'Calcs Women No Intervention'!AA80^2,'Calcs Women No Intervention'!AA80^3,1,'Calcs Women No Intervention'!AA80,'Calcs Women No Intervention'!AA80^2,'Calcs Women No Intervention'!AA80^3,'Calcs Women No Intervention'!BD112,'Calcs Women No Intervention'!BD112^2,'Calcs Women No Intervention'!BD112^3,1),Employment!$BG$11:$BQ$11)))</f>
        <v>0.23753564309751918</v>
      </c>
    </row>
    <row r="70" spans="2:28" x14ac:dyDescent="0.3">
      <c r="B70" s="1">
        <v>5</v>
      </c>
      <c r="C70" s="67"/>
      <c r="D70" s="67"/>
      <c r="E70" s="67"/>
      <c r="F70" s="67"/>
      <c r="G70" s="67"/>
      <c r="H70" s="67">
        <f>EXP(SUMPRODUCT(CHOOSE({1,2,3,4,5,6,7,8,9,10,11},'Calcs Women No Intervention'!G81,'Calcs Women No Intervention'!G81^2,'Calcs Women No Intervention'!G81^3,1,'Calcs Women No Intervention'!G81,'Calcs Women No Intervention'!G81^2,'Calcs Women No Intervention'!G81^3,'Calcs Women No Intervention'!AJ113,'Calcs Women No Intervention'!AJ113^2,'Calcs Women No Intervention'!AJ113^3,1),Employment!$BG$11:$BQ$11))/(1+EXP(SUMPRODUCT(CHOOSE({1,2,3,4,5,6,7,8,9,10,11},'Calcs Women No Intervention'!G81,'Calcs Women No Intervention'!G81^2,'Calcs Women No Intervention'!G81^3,1,'Calcs Women No Intervention'!G81,'Calcs Women No Intervention'!G81^2,'Calcs Women No Intervention'!G81^3,'Calcs Women No Intervention'!AJ113,'Calcs Women No Intervention'!AJ113^2,'Calcs Women No Intervention'!AJ113^3,1),Employment!$BG$11:$BQ$11)))</f>
        <v>0.86131383822914576</v>
      </c>
      <c r="I70" s="67">
        <f>EXP(SUMPRODUCT(CHOOSE({1,2,3,4,5,6,7,8,9,10,11},'Calcs Women No Intervention'!H81,'Calcs Women No Intervention'!H81^2,'Calcs Women No Intervention'!H81^3,1,'Calcs Women No Intervention'!H81,'Calcs Women No Intervention'!H81^2,'Calcs Women No Intervention'!H81^3,'Calcs Women No Intervention'!AK113,'Calcs Women No Intervention'!AK113^2,'Calcs Women No Intervention'!AK113^3,1),Employment!$BG$11:$BQ$11))/(1+EXP(SUMPRODUCT(CHOOSE({1,2,3,4,5,6,7,8,9,10,11},'Calcs Women No Intervention'!H81,'Calcs Women No Intervention'!H81^2,'Calcs Women No Intervention'!H81^3,1,'Calcs Women No Intervention'!H81,'Calcs Women No Intervention'!H81^2,'Calcs Women No Intervention'!H81^3,'Calcs Women No Intervention'!AK113,'Calcs Women No Intervention'!AK113^2,'Calcs Women No Intervention'!AK113^3,1),Employment!$BG$11:$BQ$11)))</f>
        <v>0.85435142228065064</v>
      </c>
      <c r="J70" s="67">
        <f>EXP(SUMPRODUCT(CHOOSE({1,2,3,4,5,6,7,8,9,10,11},'Calcs Women No Intervention'!I81,'Calcs Women No Intervention'!I81^2,'Calcs Women No Intervention'!I81^3,1,'Calcs Women No Intervention'!I81,'Calcs Women No Intervention'!I81^2,'Calcs Women No Intervention'!I81^3,'Calcs Women No Intervention'!AL113,'Calcs Women No Intervention'!AL113^2,'Calcs Women No Intervention'!AL113^3,1),Employment!$BG$11:$BQ$11))/(1+EXP(SUMPRODUCT(CHOOSE({1,2,3,4,5,6,7,8,9,10,11},'Calcs Women No Intervention'!I81,'Calcs Women No Intervention'!I81^2,'Calcs Women No Intervention'!I81^3,1,'Calcs Women No Intervention'!I81,'Calcs Women No Intervention'!I81^2,'Calcs Women No Intervention'!I81^3,'Calcs Women No Intervention'!AL113,'Calcs Women No Intervention'!AL113^2,'Calcs Women No Intervention'!AL113^3,1),Employment!$BG$11:$BQ$11)))</f>
        <v>0.84592866275042777</v>
      </c>
      <c r="K70" s="67">
        <f>EXP(SUMPRODUCT(CHOOSE({1,2,3,4,5,6,7,8,9,10,11},'Calcs Women No Intervention'!J81,'Calcs Women No Intervention'!J81^2,'Calcs Women No Intervention'!J81^3,1,'Calcs Women No Intervention'!J81,'Calcs Women No Intervention'!J81^2,'Calcs Women No Intervention'!J81^3,'Calcs Women No Intervention'!AM113,'Calcs Women No Intervention'!AM113^2,'Calcs Women No Intervention'!AM113^3,1),Employment!$BG$11:$BQ$11))/(1+EXP(SUMPRODUCT(CHOOSE({1,2,3,4,5,6,7,8,9,10,11},'Calcs Women No Intervention'!J81,'Calcs Women No Intervention'!J81^2,'Calcs Women No Intervention'!J81^3,1,'Calcs Women No Intervention'!J81,'Calcs Women No Intervention'!J81^2,'Calcs Women No Intervention'!J81^3,'Calcs Women No Intervention'!AM113,'Calcs Women No Intervention'!AM113^2,'Calcs Women No Intervention'!AM113^3,1),Employment!$BG$11:$BQ$11)))</f>
        <v>0.83588750296479086</v>
      </c>
      <c r="L70" s="67">
        <f>EXP(SUMPRODUCT(CHOOSE({1,2,3,4,5,6,7,8,9,10,11},'Calcs Women No Intervention'!K81,'Calcs Women No Intervention'!K81^2,'Calcs Women No Intervention'!K81^3,1,'Calcs Women No Intervention'!K81,'Calcs Women No Intervention'!K81^2,'Calcs Women No Intervention'!K81^3,'Calcs Women No Intervention'!AN113,'Calcs Women No Intervention'!AN113^2,'Calcs Women No Intervention'!AN113^3,1),Employment!$BG$11:$BQ$11))/(1+EXP(SUMPRODUCT(CHOOSE({1,2,3,4,5,6,7,8,9,10,11},'Calcs Women No Intervention'!K81,'Calcs Women No Intervention'!K81^2,'Calcs Women No Intervention'!K81^3,1,'Calcs Women No Intervention'!K81,'Calcs Women No Intervention'!K81^2,'Calcs Women No Intervention'!K81^3,'Calcs Women No Intervention'!AN113,'Calcs Women No Intervention'!AN113^2,'Calcs Women No Intervention'!AN113^3,1),Employment!$BG$11:$BQ$11)))</f>
        <v>0.82404398747646224</v>
      </c>
      <c r="M70" s="67">
        <f>EXP(SUMPRODUCT(CHOOSE({1,2,3,4,5,6,7,8,9,10,11},'Calcs Women No Intervention'!L81,'Calcs Women No Intervention'!L81^2,'Calcs Women No Intervention'!L81^3,1,'Calcs Women No Intervention'!L81,'Calcs Women No Intervention'!L81^2,'Calcs Women No Intervention'!L81^3,'Calcs Women No Intervention'!AO113,'Calcs Women No Intervention'!AO113^2,'Calcs Women No Intervention'!AO113^3,1),Employment!$BG$11:$BQ$11))/(1+EXP(SUMPRODUCT(CHOOSE({1,2,3,4,5,6,7,8,9,10,11},'Calcs Women No Intervention'!L81,'Calcs Women No Intervention'!L81^2,'Calcs Women No Intervention'!L81^3,1,'Calcs Women No Intervention'!L81,'Calcs Women No Intervention'!L81^2,'Calcs Women No Intervention'!L81^3,'Calcs Women No Intervention'!AO113,'Calcs Women No Intervention'!AO113^2,'Calcs Women No Intervention'!AO113^3,1),Employment!$BG$11:$BQ$11)))</f>
        <v>0.81018912420797518</v>
      </c>
      <c r="N70" s="67">
        <f>EXP(SUMPRODUCT(CHOOSE({1,2,3,4,5,6,7,8,9,10,11},'Calcs Women No Intervention'!M81,'Calcs Women No Intervention'!M81^2,'Calcs Women No Intervention'!M81^3,1,'Calcs Women No Intervention'!M81,'Calcs Women No Intervention'!M81^2,'Calcs Women No Intervention'!M81^3,'Calcs Women No Intervention'!AP113,'Calcs Women No Intervention'!AP113^2,'Calcs Women No Intervention'!AP113^3,1),Employment!$BG$11:$BQ$11))/(1+EXP(SUMPRODUCT(CHOOSE({1,2,3,4,5,6,7,8,9,10,11},'Calcs Women No Intervention'!M81,'Calcs Women No Intervention'!M81^2,'Calcs Women No Intervention'!M81^3,1,'Calcs Women No Intervention'!M81,'Calcs Women No Intervention'!M81^2,'Calcs Women No Intervention'!M81^3,'Calcs Women No Intervention'!AP113,'Calcs Women No Intervention'!AP113^2,'Calcs Women No Intervention'!AP113^3,1),Employment!$BG$11:$BQ$11)))</f>
        <v>0.79409154431846141</v>
      </c>
      <c r="O70" s="67">
        <f>EXP(SUMPRODUCT(CHOOSE({1,2,3,4,5,6,7,8,9,10,11},'Calcs Women No Intervention'!N81,'Calcs Women No Intervention'!N81^2,'Calcs Women No Intervention'!N81^3,1,'Calcs Women No Intervention'!N81,'Calcs Women No Intervention'!N81^2,'Calcs Women No Intervention'!N81^3,'Calcs Women No Intervention'!AQ113,'Calcs Women No Intervention'!AQ113^2,'Calcs Women No Intervention'!AQ113^3,1),Employment!$BG$11:$BQ$11))/(1+EXP(SUMPRODUCT(CHOOSE({1,2,3,4,5,6,7,8,9,10,11},'Calcs Women No Intervention'!N81,'Calcs Women No Intervention'!N81^2,'Calcs Women No Intervention'!N81^3,1,'Calcs Women No Intervention'!N81,'Calcs Women No Intervention'!N81^2,'Calcs Women No Intervention'!N81^3,'Calcs Women No Intervention'!AQ113,'Calcs Women No Intervention'!AQ113^2,'Calcs Women No Intervention'!AQ113^3,1),Employment!$BG$11:$BQ$11)))</f>
        <v>0.77550287143211627</v>
      </c>
      <c r="P70" s="67">
        <f>EXP(SUMPRODUCT(CHOOSE({1,2,3,4,5,6,7,8,9,10,11},'Calcs Women No Intervention'!O81,'Calcs Women No Intervention'!O81^2,'Calcs Women No Intervention'!O81^3,1,'Calcs Women No Intervention'!O81,'Calcs Women No Intervention'!O81^2,'Calcs Women No Intervention'!O81^3,'Calcs Women No Intervention'!AR113,'Calcs Women No Intervention'!AR113^2,'Calcs Women No Intervention'!AR113^3,1),Employment!$BG$11:$BQ$11))/(1+EXP(SUMPRODUCT(CHOOSE({1,2,3,4,5,6,7,8,9,10,11},'Calcs Women No Intervention'!O81,'Calcs Women No Intervention'!O81^2,'Calcs Women No Intervention'!O81^3,1,'Calcs Women No Intervention'!O81,'Calcs Women No Intervention'!O81^2,'Calcs Women No Intervention'!O81^3,'Calcs Women No Intervention'!AR113,'Calcs Women No Intervention'!AR113^2,'Calcs Women No Intervention'!AR113^3,1),Employment!$BG$11:$BQ$11)))</f>
        <v>0.75416690356584404</v>
      </c>
      <c r="Q70" s="67">
        <f>EXP(SUMPRODUCT(CHOOSE({1,2,3,4,5,6,7,8,9,10,11},'Calcs Women No Intervention'!P81,'Calcs Women No Intervention'!P81^2,'Calcs Women No Intervention'!P81^3,1,'Calcs Women No Intervention'!P81,'Calcs Women No Intervention'!P81^2,'Calcs Women No Intervention'!P81^3,'Calcs Women No Intervention'!AS113,'Calcs Women No Intervention'!AS113^2,'Calcs Women No Intervention'!AS113^3,1),Employment!$BG$11:$BQ$11))/(1+EXP(SUMPRODUCT(CHOOSE({1,2,3,4,5,6,7,8,9,10,11},'Calcs Women No Intervention'!P81,'Calcs Women No Intervention'!P81^2,'Calcs Women No Intervention'!P81^3,1,'Calcs Women No Intervention'!P81,'Calcs Women No Intervention'!P81^2,'Calcs Women No Intervention'!P81^3,'Calcs Women No Intervention'!AS113,'Calcs Women No Intervention'!AS113^2,'Calcs Women No Intervention'!AS113^3,1),Employment!$BG$11:$BQ$11)))</f>
        <v>0.72983381866198938</v>
      </c>
      <c r="R70" s="67">
        <f>EXP(SUMPRODUCT(CHOOSE({1,2,3,4,5,6,7,8,9,10,11},'Calcs Women No Intervention'!Q81,'Calcs Women No Intervention'!Q81^2,'Calcs Women No Intervention'!Q81^3,1,'Calcs Women No Intervention'!Q81,'Calcs Women No Intervention'!Q81^2,'Calcs Women No Intervention'!Q81^3,'Calcs Women No Intervention'!AT113,'Calcs Women No Intervention'!AT113^2,'Calcs Women No Intervention'!AT113^3,1),Employment!$BG$11:$BQ$11))/(1+EXP(SUMPRODUCT(CHOOSE({1,2,3,4,5,6,7,8,9,10,11},'Calcs Women No Intervention'!Q81,'Calcs Women No Intervention'!Q81^2,'Calcs Women No Intervention'!Q81^3,1,'Calcs Women No Intervention'!Q81,'Calcs Women No Intervention'!Q81^2,'Calcs Women No Intervention'!Q81^3,'Calcs Women No Intervention'!AT113,'Calcs Women No Intervention'!AT113^2,'Calcs Women No Intervention'!AT113^3,1),Employment!$BG$11:$BQ$11)))</f>
        <v>0.70228052315621281</v>
      </c>
      <c r="S70" s="67">
        <f>EXP(SUMPRODUCT(CHOOSE({1,2,3,4,5,6,7,8,9,10,11},'Calcs Women No Intervention'!R81,'Calcs Women No Intervention'!R81^2,'Calcs Women No Intervention'!R81^3,1,'Calcs Women No Intervention'!R81,'Calcs Women No Intervention'!R81^2,'Calcs Women No Intervention'!R81^3,'Calcs Women No Intervention'!AU113,'Calcs Women No Intervention'!AU113^2,'Calcs Women No Intervention'!AU113^3,1),Employment!$BG$11:$BQ$11))/(1+EXP(SUMPRODUCT(CHOOSE({1,2,3,4,5,6,7,8,9,10,11},'Calcs Women No Intervention'!R81,'Calcs Women No Intervention'!R81^2,'Calcs Women No Intervention'!R81^3,1,'Calcs Women No Intervention'!R81,'Calcs Women No Intervention'!R81^2,'Calcs Women No Intervention'!R81^3,'Calcs Women No Intervention'!AU113,'Calcs Women No Intervention'!AU113^2,'Calcs Women No Intervention'!AU113^3,1),Employment!$BG$11:$BQ$11)))</f>
        <v>0.67133781082767729</v>
      </c>
      <c r="T70" s="67">
        <f>EXP(SUMPRODUCT(CHOOSE({1,2,3,4,5,6,7,8,9,10,11},'Calcs Women No Intervention'!S81,'Calcs Women No Intervention'!S81^2,'Calcs Women No Intervention'!S81^3,1,'Calcs Women No Intervention'!S81,'Calcs Women No Intervention'!S81^2,'Calcs Women No Intervention'!S81^3,'Calcs Women No Intervention'!AV113,'Calcs Women No Intervention'!AV113^2,'Calcs Women No Intervention'!AV113^3,1),Employment!$BG$11:$BQ$11))/(1+EXP(SUMPRODUCT(CHOOSE({1,2,3,4,5,6,7,8,9,10,11},'Calcs Women No Intervention'!S81,'Calcs Women No Intervention'!S81^2,'Calcs Women No Intervention'!S81^3,1,'Calcs Women No Intervention'!S81,'Calcs Women No Intervention'!S81^2,'Calcs Women No Intervention'!S81^3,'Calcs Women No Intervention'!AV113,'Calcs Women No Intervention'!AV113^2,'Calcs Women No Intervention'!AV113^3,1),Employment!$BG$11:$BQ$11)))</f>
        <v>0.63692400206332822</v>
      </c>
      <c r="U70" s="67">
        <f>EXP(SUMPRODUCT(CHOOSE({1,2,3,4,5,6,7,8,9,10,11},'Calcs Women No Intervention'!T81,'Calcs Women No Intervention'!T81^2,'Calcs Women No Intervention'!T81^3,1,'Calcs Women No Intervention'!T81,'Calcs Women No Intervention'!T81^2,'Calcs Women No Intervention'!T81^3,'Calcs Women No Intervention'!AW113,'Calcs Women No Intervention'!AW113^2,'Calcs Women No Intervention'!AW113^3,1),Employment!$BG$11:$BQ$11))/(1+EXP(SUMPRODUCT(CHOOSE({1,2,3,4,5,6,7,8,9,10,11},'Calcs Women No Intervention'!T81,'Calcs Women No Intervention'!T81^2,'Calcs Women No Intervention'!T81^3,1,'Calcs Women No Intervention'!T81,'Calcs Women No Intervention'!T81^2,'Calcs Women No Intervention'!T81^3,'Calcs Women No Intervention'!AW113,'Calcs Women No Intervention'!AW113^2,'Calcs Women No Intervention'!AW113^3,1),Employment!$BG$11:$BQ$11)))</f>
        <v>0.59908305542548812</v>
      </c>
      <c r="V70" s="67">
        <f>EXP(SUMPRODUCT(CHOOSE({1,2,3,4,5,6,7,8,9,10,11},'Calcs Women No Intervention'!U81,'Calcs Women No Intervention'!U81^2,'Calcs Women No Intervention'!U81^3,1,'Calcs Women No Intervention'!U81,'Calcs Women No Intervention'!U81^2,'Calcs Women No Intervention'!U81^3,'Calcs Women No Intervention'!AX113,'Calcs Women No Intervention'!AX113^2,'Calcs Women No Intervention'!AX113^3,1),Employment!$BG$11:$BQ$11))/(1+EXP(SUMPRODUCT(CHOOSE({1,2,3,4,5,6,7,8,9,10,11},'Calcs Women No Intervention'!U81,'Calcs Women No Intervention'!U81^2,'Calcs Women No Intervention'!U81^3,1,'Calcs Women No Intervention'!U81,'Calcs Women No Intervention'!U81^2,'Calcs Women No Intervention'!U81^3,'Calcs Women No Intervention'!AX113,'Calcs Women No Intervention'!AX113^2,'Calcs Women No Intervention'!AX113^3,1),Employment!$BG$11:$BQ$11)))</f>
        <v>0.55802282623609123</v>
      </c>
      <c r="W70" s="67">
        <f>EXP(SUMPRODUCT(CHOOSE({1,2,3,4,5,6,7,8,9,10,11},'Calcs Women No Intervention'!V81,'Calcs Women No Intervention'!V81^2,'Calcs Women No Intervention'!V81^3,1,'Calcs Women No Intervention'!V81,'Calcs Women No Intervention'!V81^2,'Calcs Women No Intervention'!V81^3,'Calcs Women No Intervention'!AY113,'Calcs Women No Intervention'!AY113^2,'Calcs Women No Intervention'!AY113^3,1),Employment!$BG$11:$BQ$11))/(1+EXP(SUMPRODUCT(CHOOSE({1,2,3,4,5,6,7,8,9,10,11},'Calcs Women No Intervention'!V81,'Calcs Women No Intervention'!V81^2,'Calcs Women No Intervention'!V81^3,1,'Calcs Women No Intervention'!V81,'Calcs Women No Intervention'!V81^2,'Calcs Women No Intervention'!V81^3,'Calcs Women No Intervention'!AY113,'Calcs Women No Intervention'!AY113^2,'Calcs Women No Intervention'!AY113^3,1),Employment!$BG$11:$BQ$11)))</f>
        <v>0.51414658066708041</v>
      </c>
      <c r="X70" s="67">
        <f>EXP(SUMPRODUCT(CHOOSE({1,2,3,4,5,6,7,8,9,10,11},'Calcs Women No Intervention'!W81,'Calcs Women No Intervention'!W81^2,'Calcs Women No Intervention'!W81^3,1,'Calcs Women No Intervention'!W81,'Calcs Women No Intervention'!W81^2,'Calcs Women No Intervention'!W81^3,'Calcs Women No Intervention'!AZ113,'Calcs Women No Intervention'!AZ113^2,'Calcs Women No Intervention'!AZ113^3,1),Employment!$BG$11:$BQ$11))/(1+EXP(SUMPRODUCT(CHOOSE({1,2,3,4,5,6,7,8,9,10,11},'Calcs Women No Intervention'!W81,'Calcs Women No Intervention'!W81^2,'Calcs Women No Intervention'!W81^3,1,'Calcs Women No Intervention'!W81,'Calcs Women No Intervention'!W81^2,'Calcs Women No Intervention'!W81^3,'Calcs Women No Intervention'!AZ113,'Calcs Women No Intervention'!AZ113^2,'Calcs Women No Intervention'!AZ113^3,1),Employment!$BG$11:$BQ$11)))</f>
        <v>0.46806891584545174</v>
      </c>
      <c r="Y70" s="67">
        <f>EXP(SUMPRODUCT(CHOOSE({1,2,3,4,5,6,7,8,9,10,11},'Calcs Women No Intervention'!X81,'Calcs Women No Intervention'!X81^2,'Calcs Women No Intervention'!X81^3,1,'Calcs Women No Intervention'!X81,'Calcs Women No Intervention'!X81^2,'Calcs Women No Intervention'!X81^3,'Calcs Women No Intervention'!BA113,'Calcs Women No Intervention'!BA113^2,'Calcs Women No Intervention'!BA113^3,1),Employment!$BG$11:$BQ$11))/(1+EXP(SUMPRODUCT(CHOOSE({1,2,3,4,5,6,7,8,9,10,11},'Calcs Women No Intervention'!X81,'Calcs Women No Intervention'!X81^2,'Calcs Women No Intervention'!X81^3,1,'Calcs Women No Intervention'!X81,'Calcs Women No Intervention'!X81^2,'Calcs Women No Intervention'!X81^3,'Calcs Women No Intervention'!BA113,'Calcs Women No Intervention'!BA113^2,'Calcs Women No Intervention'!BA113^3,1),Employment!$BG$11:$BQ$11)))</f>
        <v>0.42060712001033229</v>
      </c>
      <c r="Z70" s="67">
        <f>EXP(SUMPRODUCT(CHOOSE({1,2,3,4,5,6,7,8,9,10,11},'Calcs Women No Intervention'!Y81,'Calcs Women No Intervention'!Y81^2,'Calcs Women No Intervention'!Y81^3,1,'Calcs Women No Intervention'!Y81,'Calcs Women No Intervention'!Y81^2,'Calcs Women No Intervention'!Y81^3,'Calcs Women No Intervention'!BB113,'Calcs Women No Intervention'!BB113^2,'Calcs Women No Intervention'!BB113^3,1),Employment!$BG$11:$BQ$11))/(1+EXP(SUMPRODUCT(CHOOSE({1,2,3,4,5,6,7,8,9,10,11},'Calcs Women No Intervention'!Y81,'Calcs Women No Intervention'!Y81^2,'Calcs Women No Intervention'!Y81^3,1,'Calcs Women No Intervention'!Y81,'Calcs Women No Intervention'!Y81^2,'Calcs Women No Intervention'!Y81^3,'Calcs Women No Intervention'!BB113,'Calcs Women No Intervention'!BB113^2,'Calcs Women No Intervention'!BB113^3,1),Employment!$BG$11:$BQ$11)))</f>
        <v>0.37274188411173831</v>
      </c>
      <c r="AA70" s="67">
        <f>EXP(SUMPRODUCT(CHOOSE({1,2,3,4,5,6,7,8,9,10,11},'Calcs Women No Intervention'!Z81,'Calcs Women No Intervention'!Z81^2,'Calcs Women No Intervention'!Z81^3,1,'Calcs Women No Intervention'!Z81,'Calcs Women No Intervention'!Z81^2,'Calcs Women No Intervention'!Z81^3,'Calcs Women No Intervention'!BC113,'Calcs Women No Intervention'!BC113^2,'Calcs Women No Intervention'!BC113^3,1),Employment!$BG$11:$BQ$11))/(1+EXP(SUMPRODUCT(CHOOSE({1,2,3,4,5,6,7,8,9,10,11},'Calcs Women No Intervention'!Z81,'Calcs Women No Intervention'!Z81^2,'Calcs Women No Intervention'!Z81^3,1,'Calcs Women No Intervention'!Z81,'Calcs Women No Intervention'!Z81^2,'Calcs Women No Intervention'!Z81^3,'Calcs Women No Intervention'!BC113,'Calcs Women No Intervention'!BC113^2,'Calcs Women No Intervention'!BC113^3,1),Employment!$BG$11:$BQ$11)))</f>
        <v>0.32554743495911748</v>
      </c>
      <c r="AB70" s="67">
        <f>EXP(SUMPRODUCT(CHOOSE({1,2,3,4,5,6,7,8,9,10,11},'Calcs Women No Intervention'!AA81,'Calcs Women No Intervention'!AA81^2,'Calcs Women No Intervention'!AA81^3,1,'Calcs Women No Intervention'!AA81,'Calcs Women No Intervention'!AA81^2,'Calcs Women No Intervention'!AA81^3,'Calcs Women No Intervention'!BD113,'Calcs Women No Intervention'!BD113^2,'Calcs Women No Intervention'!BD113^3,1),Employment!$BG$11:$BQ$11))/(1+EXP(SUMPRODUCT(CHOOSE({1,2,3,4,5,6,7,8,9,10,11},'Calcs Women No Intervention'!AA81,'Calcs Women No Intervention'!AA81^2,'Calcs Women No Intervention'!AA81^3,1,'Calcs Women No Intervention'!AA81,'Calcs Women No Intervention'!AA81^2,'Calcs Women No Intervention'!AA81^3,'Calcs Women No Intervention'!BD113,'Calcs Women No Intervention'!BD113^2,'Calcs Women No Intervention'!BD113^3,1),Employment!$BG$11:$BQ$11)))</f>
        <v>0.28014310924510538</v>
      </c>
    </row>
    <row r="71" spans="2:28" x14ac:dyDescent="0.3">
      <c r="B71" s="1">
        <v>6</v>
      </c>
      <c r="C71" s="67"/>
      <c r="D71" s="67"/>
      <c r="E71" s="67"/>
      <c r="F71" s="67"/>
      <c r="G71" s="67"/>
      <c r="H71" s="67"/>
      <c r="I71" s="67">
        <f>EXP(SUMPRODUCT(CHOOSE({1,2,3,4,5,6,7,8,9,10,11},'Calcs Women No Intervention'!H82,'Calcs Women No Intervention'!H82^2,'Calcs Women No Intervention'!H82^3,1,'Calcs Women No Intervention'!H82,'Calcs Women No Intervention'!H82^2,'Calcs Women No Intervention'!H82^3,'Calcs Women No Intervention'!AK114,'Calcs Women No Intervention'!AK114^2,'Calcs Women No Intervention'!AK114^3,1),Employment!$BG$11:$BQ$11))/(1+EXP(SUMPRODUCT(CHOOSE({1,2,3,4,5,6,7,8,9,10,11},'Calcs Women No Intervention'!H82,'Calcs Women No Intervention'!H82^2,'Calcs Women No Intervention'!H82^3,1,'Calcs Women No Intervention'!H82,'Calcs Women No Intervention'!H82^2,'Calcs Women No Intervention'!H82^3,'Calcs Women No Intervention'!AK114,'Calcs Women No Intervention'!AK114^2,'Calcs Women No Intervention'!AK114^3,1),Employment!$BG$11:$BQ$11)))</f>
        <v>0.86131383822914576</v>
      </c>
      <c r="J71" s="67">
        <f>EXP(SUMPRODUCT(CHOOSE({1,2,3,4,5,6,7,8,9,10,11},'Calcs Women No Intervention'!I82,'Calcs Women No Intervention'!I82^2,'Calcs Women No Intervention'!I82^3,1,'Calcs Women No Intervention'!I82,'Calcs Women No Intervention'!I82^2,'Calcs Women No Intervention'!I82^3,'Calcs Women No Intervention'!AL114,'Calcs Women No Intervention'!AL114^2,'Calcs Women No Intervention'!AL114^3,1),Employment!$BG$11:$BQ$11))/(1+EXP(SUMPRODUCT(CHOOSE({1,2,3,4,5,6,7,8,9,10,11},'Calcs Women No Intervention'!I82,'Calcs Women No Intervention'!I82^2,'Calcs Women No Intervention'!I82^3,1,'Calcs Women No Intervention'!I82,'Calcs Women No Intervention'!I82^2,'Calcs Women No Intervention'!I82^3,'Calcs Women No Intervention'!AL114,'Calcs Women No Intervention'!AL114^2,'Calcs Women No Intervention'!AL114^3,1),Employment!$BG$11:$BQ$11)))</f>
        <v>0.85435142228065064</v>
      </c>
      <c r="K71" s="67">
        <f>EXP(SUMPRODUCT(CHOOSE({1,2,3,4,5,6,7,8,9,10,11},'Calcs Women No Intervention'!J82,'Calcs Women No Intervention'!J82^2,'Calcs Women No Intervention'!J82^3,1,'Calcs Women No Intervention'!J82,'Calcs Women No Intervention'!J82^2,'Calcs Women No Intervention'!J82^3,'Calcs Women No Intervention'!AM114,'Calcs Women No Intervention'!AM114^2,'Calcs Women No Intervention'!AM114^3,1),Employment!$BG$11:$BQ$11))/(1+EXP(SUMPRODUCT(CHOOSE({1,2,3,4,5,6,7,8,9,10,11},'Calcs Women No Intervention'!J82,'Calcs Women No Intervention'!J82^2,'Calcs Women No Intervention'!J82^3,1,'Calcs Women No Intervention'!J82,'Calcs Women No Intervention'!J82^2,'Calcs Women No Intervention'!J82^3,'Calcs Women No Intervention'!AM114,'Calcs Women No Intervention'!AM114^2,'Calcs Women No Intervention'!AM114^3,1),Employment!$BG$11:$BQ$11)))</f>
        <v>0.84592866275042777</v>
      </c>
      <c r="L71" s="67">
        <f>EXP(SUMPRODUCT(CHOOSE({1,2,3,4,5,6,7,8,9,10,11},'Calcs Women No Intervention'!K82,'Calcs Women No Intervention'!K82^2,'Calcs Women No Intervention'!K82^3,1,'Calcs Women No Intervention'!K82,'Calcs Women No Intervention'!K82^2,'Calcs Women No Intervention'!K82^3,'Calcs Women No Intervention'!AN114,'Calcs Women No Intervention'!AN114^2,'Calcs Women No Intervention'!AN114^3,1),Employment!$BG$11:$BQ$11))/(1+EXP(SUMPRODUCT(CHOOSE({1,2,3,4,5,6,7,8,9,10,11},'Calcs Women No Intervention'!K82,'Calcs Women No Intervention'!K82^2,'Calcs Women No Intervention'!K82^3,1,'Calcs Women No Intervention'!K82,'Calcs Women No Intervention'!K82^2,'Calcs Women No Intervention'!K82^3,'Calcs Women No Intervention'!AN114,'Calcs Women No Intervention'!AN114^2,'Calcs Women No Intervention'!AN114^3,1),Employment!$BG$11:$BQ$11)))</f>
        <v>0.83588750296479086</v>
      </c>
      <c r="M71" s="67">
        <f>EXP(SUMPRODUCT(CHOOSE({1,2,3,4,5,6,7,8,9,10,11},'Calcs Women No Intervention'!L82,'Calcs Women No Intervention'!L82^2,'Calcs Women No Intervention'!L82^3,1,'Calcs Women No Intervention'!L82,'Calcs Women No Intervention'!L82^2,'Calcs Women No Intervention'!L82^3,'Calcs Women No Intervention'!AO114,'Calcs Women No Intervention'!AO114^2,'Calcs Women No Intervention'!AO114^3,1),Employment!$BG$11:$BQ$11))/(1+EXP(SUMPRODUCT(CHOOSE({1,2,3,4,5,6,7,8,9,10,11},'Calcs Women No Intervention'!L82,'Calcs Women No Intervention'!L82^2,'Calcs Women No Intervention'!L82^3,1,'Calcs Women No Intervention'!L82,'Calcs Women No Intervention'!L82^2,'Calcs Women No Intervention'!L82^3,'Calcs Women No Intervention'!AO114,'Calcs Women No Intervention'!AO114^2,'Calcs Women No Intervention'!AO114^3,1),Employment!$BG$11:$BQ$11)))</f>
        <v>0.82404398747646224</v>
      </c>
      <c r="N71" s="67">
        <f>EXP(SUMPRODUCT(CHOOSE({1,2,3,4,5,6,7,8,9,10,11},'Calcs Women No Intervention'!M82,'Calcs Women No Intervention'!M82^2,'Calcs Women No Intervention'!M82^3,1,'Calcs Women No Intervention'!M82,'Calcs Women No Intervention'!M82^2,'Calcs Women No Intervention'!M82^3,'Calcs Women No Intervention'!AP114,'Calcs Women No Intervention'!AP114^2,'Calcs Women No Intervention'!AP114^3,1),Employment!$BG$11:$BQ$11))/(1+EXP(SUMPRODUCT(CHOOSE({1,2,3,4,5,6,7,8,9,10,11},'Calcs Women No Intervention'!M82,'Calcs Women No Intervention'!M82^2,'Calcs Women No Intervention'!M82^3,1,'Calcs Women No Intervention'!M82,'Calcs Women No Intervention'!M82^2,'Calcs Women No Intervention'!M82^3,'Calcs Women No Intervention'!AP114,'Calcs Women No Intervention'!AP114^2,'Calcs Women No Intervention'!AP114^3,1),Employment!$BG$11:$BQ$11)))</f>
        <v>0.81018912420797518</v>
      </c>
      <c r="O71" s="67">
        <f>EXP(SUMPRODUCT(CHOOSE({1,2,3,4,5,6,7,8,9,10,11},'Calcs Women No Intervention'!N82,'Calcs Women No Intervention'!N82^2,'Calcs Women No Intervention'!N82^3,1,'Calcs Women No Intervention'!N82,'Calcs Women No Intervention'!N82^2,'Calcs Women No Intervention'!N82^3,'Calcs Women No Intervention'!AQ114,'Calcs Women No Intervention'!AQ114^2,'Calcs Women No Intervention'!AQ114^3,1),Employment!$BG$11:$BQ$11))/(1+EXP(SUMPRODUCT(CHOOSE({1,2,3,4,5,6,7,8,9,10,11},'Calcs Women No Intervention'!N82,'Calcs Women No Intervention'!N82^2,'Calcs Women No Intervention'!N82^3,1,'Calcs Women No Intervention'!N82,'Calcs Women No Intervention'!N82^2,'Calcs Women No Intervention'!N82^3,'Calcs Women No Intervention'!AQ114,'Calcs Women No Intervention'!AQ114^2,'Calcs Women No Intervention'!AQ114^3,1),Employment!$BG$11:$BQ$11)))</f>
        <v>0.79409154431846141</v>
      </c>
      <c r="P71" s="67">
        <f>EXP(SUMPRODUCT(CHOOSE({1,2,3,4,5,6,7,8,9,10,11},'Calcs Women No Intervention'!O82,'Calcs Women No Intervention'!O82^2,'Calcs Women No Intervention'!O82^3,1,'Calcs Women No Intervention'!O82,'Calcs Women No Intervention'!O82^2,'Calcs Women No Intervention'!O82^3,'Calcs Women No Intervention'!AR114,'Calcs Women No Intervention'!AR114^2,'Calcs Women No Intervention'!AR114^3,1),Employment!$BG$11:$BQ$11))/(1+EXP(SUMPRODUCT(CHOOSE({1,2,3,4,5,6,7,8,9,10,11},'Calcs Women No Intervention'!O82,'Calcs Women No Intervention'!O82^2,'Calcs Women No Intervention'!O82^3,1,'Calcs Women No Intervention'!O82,'Calcs Women No Intervention'!O82^2,'Calcs Women No Intervention'!O82^3,'Calcs Women No Intervention'!AR114,'Calcs Women No Intervention'!AR114^2,'Calcs Women No Intervention'!AR114^3,1),Employment!$BG$11:$BQ$11)))</f>
        <v>0.77550287143211627</v>
      </c>
      <c r="Q71" s="67">
        <f>EXP(SUMPRODUCT(CHOOSE({1,2,3,4,5,6,7,8,9,10,11},'Calcs Women No Intervention'!P82,'Calcs Women No Intervention'!P82^2,'Calcs Women No Intervention'!P82^3,1,'Calcs Women No Intervention'!P82,'Calcs Women No Intervention'!P82^2,'Calcs Women No Intervention'!P82^3,'Calcs Women No Intervention'!AS114,'Calcs Women No Intervention'!AS114^2,'Calcs Women No Intervention'!AS114^3,1),Employment!$BG$11:$BQ$11))/(1+EXP(SUMPRODUCT(CHOOSE({1,2,3,4,5,6,7,8,9,10,11},'Calcs Women No Intervention'!P82,'Calcs Women No Intervention'!P82^2,'Calcs Women No Intervention'!P82^3,1,'Calcs Women No Intervention'!P82,'Calcs Women No Intervention'!P82^2,'Calcs Women No Intervention'!P82^3,'Calcs Women No Intervention'!AS114,'Calcs Women No Intervention'!AS114^2,'Calcs Women No Intervention'!AS114^3,1),Employment!$BG$11:$BQ$11)))</f>
        <v>0.75416690356584404</v>
      </c>
      <c r="R71" s="67">
        <f>EXP(SUMPRODUCT(CHOOSE({1,2,3,4,5,6,7,8,9,10,11},'Calcs Women No Intervention'!Q82,'Calcs Women No Intervention'!Q82^2,'Calcs Women No Intervention'!Q82^3,1,'Calcs Women No Intervention'!Q82,'Calcs Women No Intervention'!Q82^2,'Calcs Women No Intervention'!Q82^3,'Calcs Women No Intervention'!AT114,'Calcs Women No Intervention'!AT114^2,'Calcs Women No Intervention'!AT114^3,1),Employment!$BG$11:$BQ$11))/(1+EXP(SUMPRODUCT(CHOOSE({1,2,3,4,5,6,7,8,9,10,11},'Calcs Women No Intervention'!Q82,'Calcs Women No Intervention'!Q82^2,'Calcs Women No Intervention'!Q82^3,1,'Calcs Women No Intervention'!Q82,'Calcs Women No Intervention'!Q82^2,'Calcs Women No Intervention'!Q82^3,'Calcs Women No Intervention'!AT114,'Calcs Women No Intervention'!AT114^2,'Calcs Women No Intervention'!AT114^3,1),Employment!$BG$11:$BQ$11)))</f>
        <v>0.72983381866198938</v>
      </c>
      <c r="S71" s="67">
        <f>EXP(SUMPRODUCT(CHOOSE({1,2,3,4,5,6,7,8,9,10,11},'Calcs Women No Intervention'!R82,'Calcs Women No Intervention'!R82^2,'Calcs Women No Intervention'!R82^3,1,'Calcs Women No Intervention'!R82,'Calcs Women No Intervention'!R82^2,'Calcs Women No Intervention'!R82^3,'Calcs Women No Intervention'!AU114,'Calcs Women No Intervention'!AU114^2,'Calcs Women No Intervention'!AU114^3,1),Employment!$BG$11:$BQ$11))/(1+EXP(SUMPRODUCT(CHOOSE({1,2,3,4,5,6,7,8,9,10,11},'Calcs Women No Intervention'!R82,'Calcs Women No Intervention'!R82^2,'Calcs Women No Intervention'!R82^3,1,'Calcs Women No Intervention'!R82,'Calcs Women No Intervention'!R82^2,'Calcs Women No Intervention'!R82^3,'Calcs Women No Intervention'!AU114,'Calcs Women No Intervention'!AU114^2,'Calcs Women No Intervention'!AU114^3,1),Employment!$BG$11:$BQ$11)))</f>
        <v>0.70228052315621281</v>
      </c>
      <c r="T71" s="67">
        <f>EXP(SUMPRODUCT(CHOOSE({1,2,3,4,5,6,7,8,9,10,11},'Calcs Women No Intervention'!S82,'Calcs Women No Intervention'!S82^2,'Calcs Women No Intervention'!S82^3,1,'Calcs Women No Intervention'!S82,'Calcs Women No Intervention'!S82^2,'Calcs Women No Intervention'!S82^3,'Calcs Women No Intervention'!AV114,'Calcs Women No Intervention'!AV114^2,'Calcs Women No Intervention'!AV114^3,1),Employment!$BG$11:$BQ$11))/(1+EXP(SUMPRODUCT(CHOOSE({1,2,3,4,5,6,7,8,9,10,11},'Calcs Women No Intervention'!S82,'Calcs Women No Intervention'!S82^2,'Calcs Women No Intervention'!S82^3,1,'Calcs Women No Intervention'!S82,'Calcs Women No Intervention'!S82^2,'Calcs Women No Intervention'!S82^3,'Calcs Women No Intervention'!AV114,'Calcs Women No Intervention'!AV114^2,'Calcs Women No Intervention'!AV114^3,1),Employment!$BG$11:$BQ$11)))</f>
        <v>0.67133781082767729</v>
      </c>
      <c r="U71" s="67">
        <f>EXP(SUMPRODUCT(CHOOSE({1,2,3,4,5,6,7,8,9,10,11},'Calcs Women No Intervention'!T82,'Calcs Women No Intervention'!T82^2,'Calcs Women No Intervention'!T82^3,1,'Calcs Women No Intervention'!T82,'Calcs Women No Intervention'!T82^2,'Calcs Women No Intervention'!T82^3,'Calcs Women No Intervention'!AW114,'Calcs Women No Intervention'!AW114^2,'Calcs Women No Intervention'!AW114^3,1),Employment!$BG$11:$BQ$11))/(1+EXP(SUMPRODUCT(CHOOSE({1,2,3,4,5,6,7,8,9,10,11},'Calcs Women No Intervention'!T82,'Calcs Women No Intervention'!T82^2,'Calcs Women No Intervention'!T82^3,1,'Calcs Women No Intervention'!T82,'Calcs Women No Intervention'!T82^2,'Calcs Women No Intervention'!T82^3,'Calcs Women No Intervention'!AW114,'Calcs Women No Intervention'!AW114^2,'Calcs Women No Intervention'!AW114^3,1),Employment!$BG$11:$BQ$11)))</f>
        <v>0.63692400206332822</v>
      </c>
      <c r="V71" s="67">
        <f>EXP(SUMPRODUCT(CHOOSE({1,2,3,4,5,6,7,8,9,10,11},'Calcs Women No Intervention'!U82,'Calcs Women No Intervention'!U82^2,'Calcs Women No Intervention'!U82^3,1,'Calcs Women No Intervention'!U82,'Calcs Women No Intervention'!U82^2,'Calcs Women No Intervention'!U82^3,'Calcs Women No Intervention'!AX114,'Calcs Women No Intervention'!AX114^2,'Calcs Women No Intervention'!AX114^3,1),Employment!$BG$11:$BQ$11))/(1+EXP(SUMPRODUCT(CHOOSE({1,2,3,4,5,6,7,8,9,10,11},'Calcs Women No Intervention'!U82,'Calcs Women No Intervention'!U82^2,'Calcs Women No Intervention'!U82^3,1,'Calcs Women No Intervention'!U82,'Calcs Women No Intervention'!U82^2,'Calcs Women No Intervention'!U82^3,'Calcs Women No Intervention'!AX114,'Calcs Women No Intervention'!AX114^2,'Calcs Women No Intervention'!AX114^3,1),Employment!$BG$11:$BQ$11)))</f>
        <v>0.59908305542548812</v>
      </c>
      <c r="W71" s="67">
        <f>EXP(SUMPRODUCT(CHOOSE({1,2,3,4,5,6,7,8,9,10,11},'Calcs Women No Intervention'!V82,'Calcs Women No Intervention'!V82^2,'Calcs Women No Intervention'!V82^3,1,'Calcs Women No Intervention'!V82,'Calcs Women No Intervention'!V82^2,'Calcs Women No Intervention'!V82^3,'Calcs Women No Intervention'!AY114,'Calcs Women No Intervention'!AY114^2,'Calcs Women No Intervention'!AY114^3,1),Employment!$BG$11:$BQ$11))/(1+EXP(SUMPRODUCT(CHOOSE({1,2,3,4,5,6,7,8,9,10,11},'Calcs Women No Intervention'!V82,'Calcs Women No Intervention'!V82^2,'Calcs Women No Intervention'!V82^3,1,'Calcs Women No Intervention'!V82,'Calcs Women No Intervention'!V82^2,'Calcs Women No Intervention'!V82^3,'Calcs Women No Intervention'!AY114,'Calcs Women No Intervention'!AY114^2,'Calcs Women No Intervention'!AY114^3,1),Employment!$BG$11:$BQ$11)))</f>
        <v>0.55802282623609123</v>
      </c>
      <c r="X71" s="67">
        <f>EXP(SUMPRODUCT(CHOOSE({1,2,3,4,5,6,7,8,9,10,11},'Calcs Women No Intervention'!W82,'Calcs Women No Intervention'!W82^2,'Calcs Women No Intervention'!W82^3,1,'Calcs Women No Intervention'!W82,'Calcs Women No Intervention'!W82^2,'Calcs Women No Intervention'!W82^3,'Calcs Women No Intervention'!AZ114,'Calcs Women No Intervention'!AZ114^2,'Calcs Women No Intervention'!AZ114^3,1),Employment!$BG$11:$BQ$11))/(1+EXP(SUMPRODUCT(CHOOSE({1,2,3,4,5,6,7,8,9,10,11},'Calcs Women No Intervention'!W82,'Calcs Women No Intervention'!W82^2,'Calcs Women No Intervention'!W82^3,1,'Calcs Women No Intervention'!W82,'Calcs Women No Intervention'!W82^2,'Calcs Women No Intervention'!W82^3,'Calcs Women No Intervention'!AZ114,'Calcs Women No Intervention'!AZ114^2,'Calcs Women No Intervention'!AZ114^3,1),Employment!$BG$11:$BQ$11)))</f>
        <v>0.51414658066708041</v>
      </c>
      <c r="Y71" s="67">
        <f>EXP(SUMPRODUCT(CHOOSE({1,2,3,4,5,6,7,8,9,10,11},'Calcs Women No Intervention'!X82,'Calcs Women No Intervention'!X82^2,'Calcs Women No Intervention'!X82^3,1,'Calcs Women No Intervention'!X82,'Calcs Women No Intervention'!X82^2,'Calcs Women No Intervention'!X82^3,'Calcs Women No Intervention'!BA114,'Calcs Women No Intervention'!BA114^2,'Calcs Women No Intervention'!BA114^3,1),Employment!$BG$11:$BQ$11))/(1+EXP(SUMPRODUCT(CHOOSE({1,2,3,4,5,6,7,8,9,10,11},'Calcs Women No Intervention'!X82,'Calcs Women No Intervention'!X82^2,'Calcs Women No Intervention'!X82^3,1,'Calcs Women No Intervention'!X82,'Calcs Women No Intervention'!X82^2,'Calcs Women No Intervention'!X82^3,'Calcs Women No Intervention'!BA114,'Calcs Women No Intervention'!BA114^2,'Calcs Women No Intervention'!BA114^3,1),Employment!$BG$11:$BQ$11)))</f>
        <v>0.46806891584545174</v>
      </c>
      <c r="Z71" s="67">
        <f>EXP(SUMPRODUCT(CHOOSE({1,2,3,4,5,6,7,8,9,10,11},'Calcs Women No Intervention'!Y82,'Calcs Women No Intervention'!Y82^2,'Calcs Women No Intervention'!Y82^3,1,'Calcs Women No Intervention'!Y82,'Calcs Women No Intervention'!Y82^2,'Calcs Women No Intervention'!Y82^3,'Calcs Women No Intervention'!BB114,'Calcs Women No Intervention'!BB114^2,'Calcs Women No Intervention'!BB114^3,1),Employment!$BG$11:$BQ$11))/(1+EXP(SUMPRODUCT(CHOOSE({1,2,3,4,5,6,7,8,9,10,11},'Calcs Women No Intervention'!Y82,'Calcs Women No Intervention'!Y82^2,'Calcs Women No Intervention'!Y82^3,1,'Calcs Women No Intervention'!Y82,'Calcs Women No Intervention'!Y82^2,'Calcs Women No Intervention'!Y82^3,'Calcs Women No Intervention'!BB114,'Calcs Women No Intervention'!BB114^2,'Calcs Women No Intervention'!BB114^3,1),Employment!$BG$11:$BQ$11)))</f>
        <v>0.42060712001033229</v>
      </c>
      <c r="AA71" s="67">
        <f>EXP(SUMPRODUCT(CHOOSE({1,2,3,4,5,6,7,8,9,10,11},'Calcs Women No Intervention'!Z82,'Calcs Women No Intervention'!Z82^2,'Calcs Women No Intervention'!Z82^3,1,'Calcs Women No Intervention'!Z82,'Calcs Women No Intervention'!Z82^2,'Calcs Women No Intervention'!Z82^3,'Calcs Women No Intervention'!BC114,'Calcs Women No Intervention'!BC114^2,'Calcs Women No Intervention'!BC114^3,1),Employment!$BG$11:$BQ$11))/(1+EXP(SUMPRODUCT(CHOOSE({1,2,3,4,5,6,7,8,9,10,11},'Calcs Women No Intervention'!Z82,'Calcs Women No Intervention'!Z82^2,'Calcs Women No Intervention'!Z82^3,1,'Calcs Women No Intervention'!Z82,'Calcs Women No Intervention'!Z82^2,'Calcs Women No Intervention'!Z82^3,'Calcs Women No Intervention'!BC114,'Calcs Women No Intervention'!BC114^2,'Calcs Women No Intervention'!BC114^3,1),Employment!$BG$11:$BQ$11)))</f>
        <v>0.37274188411173831</v>
      </c>
      <c r="AB71" s="67">
        <f>EXP(SUMPRODUCT(CHOOSE({1,2,3,4,5,6,7,8,9,10,11},'Calcs Women No Intervention'!AA82,'Calcs Women No Intervention'!AA82^2,'Calcs Women No Intervention'!AA82^3,1,'Calcs Women No Intervention'!AA82,'Calcs Women No Intervention'!AA82^2,'Calcs Women No Intervention'!AA82^3,'Calcs Women No Intervention'!BD114,'Calcs Women No Intervention'!BD114^2,'Calcs Women No Intervention'!BD114^3,1),Employment!$BG$11:$BQ$11))/(1+EXP(SUMPRODUCT(CHOOSE({1,2,3,4,5,6,7,8,9,10,11},'Calcs Women No Intervention'!AA82,'Calcs Women No Intervention'!AA82^2,'Calcs Women No Intervention'!AA82^3,1,'Calcs Women No Intervention'!AA82,'Calcs Women No Intervention'!AA82^2,'Calcs Women No Intervention'!AA82^3,'Calcs Women No Intervention'!BD114,'Calcs Women No Intervention'!BD114^2,'Calcs Women No Intervention'!BD114^3,1),Employment!$BG$11:$BQ$11)))</f>
        <v>0.32554743495911748</v>
      </c>
    </row>
    <row r="72" spans="2:28" x14ac:dyDescent="0.3">
      <c r="B72" s="1">
        <v>7</v>
      </c>
      <c r="C72" s="67"/>
      <c r="D72" s="67"/>
      <c r="E72" s="67"/>
      <c r="F72" s="67"/>
      <c r="G72" s="67"/>
      <c r="H72" s="67"/>
      <c r="I72" s="67"/>
      <c r="J72" s="67">
        <f>EXP(SUMPRODUCT(CHOOSE({1,2,3,4,5,6,7,8,9,10,11},'Calcs Women No Intervention'!I83,'Calcs Women No Intervention'!I83^2,'Calcs Women No Intervention'!I83^3,1,'Calcs Women No Intervention'!I83,'Calcs Women No Intervention'!I83^2,'Calcs Women No Intervention'!I83^3,'Calcs Women No Intervention'!AL115,'Calcs Women No Intervention'!AL115^2,'Calcs Women No Intervention'!AL115^3,1),Employment!$BG$11:$BQ$11))/(1+EXP(SUMPRODUCT(CHOOSE({1,2,3,4,5,6,7,8,9,10,11},'Calcs Women No Intervention'!I83,'Calcs Women No Intervention'!I83^2,'Calcs Women No Intervention'!I83^3,1,'Calcs Women No Intervention'!I83,'Calcs Women No Intervention'!I83^2,'Calcs Women No Intervention'!I83^3,'Calcs Women No Intervention'!AL115,'Calcs Women No Intervention'!AL115^2,'Calcs Women No Intervention'!AL115^3,1),Employment!$BG$11:$BQ$11)))</f>
        <v>0.86131383822914576</v>
      </c>
      <c r="K72" s="67">
        <f>EXP(SUMPRODUCT(CHOOSE({1,2,3,4,5,6,7,8,9,10,11},'Calcs Women No Intervention'!J83,'Calcs Women No Intervention'!J83^2,'Calcs Women No Intervention'!J83^3,1,'Calcs Women No Intervention'!J83,'Calcs Women No Intervention'!J83^2,'Calcs Women No Intervention'!J83^3,'Calcs Women No Intervention'!AM115,'Calcs Women No Intervention'!AM115^2,'Calcs Women No Intervention'!AM115^3,1),Employment!$BG$11:$BQ$11))/(1+EXP(SUMPRODUCT(CHOOSE({1,2,3,4,5,6,7,8,9,10,11},'Calcs Women No Intervention'!J83,'Calcs Women No Intervention'!J83^2,'Calcs Women No Intervention'!J83^3,1,'Calcs Women No Intervention'!J83,'Calcs Women No Intervention'!J83^2,'Calcs Women No Intervention'!J83^3,'Calcs Women No Intervention'!AM115,'Calcs Women No Intervention'!AM115^2,'Calcs Women No Intervention'!AM115^3,1),Employment!$BG$11:$BQ$11)))</f>
        <v>0.85435142228065064</v>
      </c>
      <c r="L72" s="67">
        <f>EXP(SUMPRODUCT(CHOOSE({1,2,3,4,5,6,7,8,9,10,11},'Calcs Women No Intervention'!K83,'Calcs Women No Intervention'!K83^2,'Calcs Women No Intervention'!K83^3,1,'Calcs Women No Intervention'!K83,'Calcs Women No Intervention'!K83^2,'Calcs Women No Intervention'!K83^3,'Calcs Women No Intervention'!AN115,'Calcs Women No Intervention'!AN115^2,'Calcs Women No Intervention'!AN115^3,1),Employment!$BG$11:$BQ$11))/(1+EXP(SUMPRODUCT(CHOOSE({1,2,3,4,5,6,7,8,9,10,11},'Calcs Women No Intervention'!K83,'Calcs Women No Intervention'!K83^2,'Calcs Women No Intervention'!K83^3,1,'Calcs Women No Intervention'!K83,'Calcs Women No Intervention'!K83^2,'Calcs Women No Intervention'!K83^3,'Calcs Women No Intervention'!AN115,'Calcs Women No Intervention'!AN115^2,'Calcs Women No Intervention'!AN115^3,1),Employment!$BG$11:$BQ$11)))</f>
        <v>0.84592866275042777</v>
      </c>
      <c r="M72" s="67">
        <f>EXP(SUMPRODUCT(CHOOSE({1,2,3,4,5,6,7,8,9,10,11},'Calcs Women No Intervention'!L83,'Calcs Women No Intervention'!L83^2,'Calcs Women No Intervention'!L83^3,1,'Calcs Women No Intervention'!L83,'Calcs Women No Intervention'!L83^2,'Calcs Women No Intervention'!L83^3,'Calcs Women No Intervention'!AO115,'Calcs Women No Intervention'!AO115^2,'Calcs Women No Intervention'!AO115^3,1),Employment!$BG$11:$BQ$11))/(1+EXP(SUMPRODUCT(CHOOSE({1,2,3,4,5,6,7,8,9,10,11},'Calcs Women No Intervention'!L83,'Calcs Women No Intervention'!L83^2,'Calcs Women No Intervention'!L83^3,1,'Calcs Women No Intervention'!L83,'Calcs Women No Intervention'!L83^2,'Calcs Women No Intervention'!L83^3,'Calcs Women No Intervention'!AO115,'Calcs Women No Intervention'!AO115^2,'Calcs Women No Intervention'!AO115^3,1),Employment!$BG$11:$BQ$11)))</f>
        <v>0.83588750296479086</v>
      </c>
      <c r="N72" s="67">
        <f>EXP(SUMPRODUCT(CHOOSE({1,2,3,4,5,6,7,8,9,10,11},'Calcs Women No Intervention'!M83,'Calcs Women No Intervention'!M83^2,'Calcs Women No Intervention'!M83^3,1,'Calcs Women No Intervention'!M83,'Calcs Women No Intervention'!M83^2,'Calcs Women No Intervention'!M83^3,'Calcs Women No Intervention'!AP115,'Calcs Women No Intervention'!AP115^2,'Calcs Women No Intervention'!AP115^3,1),Employment!$BG$11:$BQ$11))/(1+EXP(SUMPRODUCT(CHOOSE({1,2,3,4,5,6,7,8,9,10,11},'Calcs Women No Intervention'!M83,'Calcs Women No Intervention'!M83^2,'Calcs Women No Intervention'!M83^3,1,'Calcs Women No Intervention'!M83,'Calcs Women No Intervention'!M83^2,'Calcs Women No Intervention'!M83^3,'Calcs Women No Intervention'!AP115,'Calcs Women No Intervention'!AP115^2,'Calcs Women No Intervention'!AP115^3,1),Employment!$BG$11:$BQ$11)))</f>
        <v>0.82404398747646224</v>
      </c>
      <c r="O72" s="67">
        <f>EXP(SUMPRODUCT(CHOOSE({1,2,3,4,5,6,7,8,9,10,11},'Calcs Women No Intervention'!N83,'Calcs Women No Intervention'!N83^2,'Calcs Women No Intervention'!N83^3,1,'Calcs Women No Intervention'!N83,'Calcs Women No Intervention'!N83^2,'Calcs Women No Intervention'!N83^3,'Calcs Women No Intervention'!AQ115,'Calcs Women No Intervention'!AQ115^2,'Calcs Women No Intervention'!AQ115^3,1),Employment!$BG$11:$BQ$11))/(1+EXP(SUMPRODUCT(CHOOSE({1,2,3,4,5,6,7,8,9,10,11},'Calcs Women No Intervention'!N83,'Calcs Women No Intervention'!N83^2,'Calcs Women No Intervention'!N83^3,1,'Calcs Women No Intervention'!N83,'Calcs Women No Intervention'!N83^2,'Calcs Women No Intervention'!N83^3,'Calcs Women No Intervention'!AQ115,'Calcs Women No Intervention'!AQ115^2,'Calcs Women No Intervention'!AQ115^3,1),Employment!$BG$11:$BQ$11)))</f>
        <v>0.81018912420797518</v>
      </c>
      <c r="P72" s="67">
        <f>EXP(SUMPRODUCT(CHOOSE({1,2,3,4,5,6,7,8,9,10,11},'Calcs Women No Intervention'!O83,'Calcs Women No Intervention'!O83^2,'Calcs Women No Intervention'!O83^3,1,'Calcs Women No Intervention'!O83,'Calcs Women No Intervention'!O83^2,'Calcs Women No Intervention'!O83^3,'Calcs Women No Intervention'!AR115,'Calcs Women No Intervention'!AR115^2,'Calcs Women No Intervention'!AR115^3,1),Employment!$BG$11:$BQ$11))/(1+EXP(SUMPRODUCT(CHOOSE({1,2,3,4,5,6,7,8,9,10,11},'Calcs Women No Intervention'!O83,'Calcs Women No Intervention'!O83^2,'Calcs Women No Intervention'!O83^3,1,'Calcs Women No Intervention'!O83,'Calcs Women No Intervention'!O83^2,'Calcs Women No Intervention'!O83^3,'Calcs Women No Intervention'!AR115,'Calcs Women No Intervention'!AR115^2,'Calcs Women No Intervention'!AR115^3,1),Employment!$BG$11:$BQ$11)))</f>
        <v>0.79409154431846141</v>
      </c>
      <c r="Q72" s="67">
        <f>EXP(SUMPRODUCT(CHOOSE({1,2,3,4,5,6,7,8,9,10,11},'Calcs Women No Intervention'!P83,'Calcs Women No Intervention'!P83^2,'Calcs Women No Intervention'!P83^3,1,'Calcs Women No Intervention'!P83,'Calcs Women No Intervention'!P83^2,'Calcs Women No Intervention'!P83^3,'Calcs Women No Intervention'!AS115,'Calcs Women No Intervention'!AS115^2,'Calcs Women No Intervention'!AS115^3,1),Employment!$BG$11:$BQ$11))/(1+EXP(SUMPRODUCT(CHOOSE({1,2,3,4,5,6,7,8,9,10,11},'Calcs Women No Intervention'!P83,'Calcs Women No Intervention'!P83^2,'Calcs Women No Intervention'!P83^3,1,'Calcs Women No Intervention'!P83,'Calcs Women No Intervention'!P83^2,'Calcs Women No Intervention'!P83^3,'Calcs Women No Intervention'!AS115,'Calcs Women No Intervention'!AS115^2,'Calcs Women No Intervention'!AS115^3,1),Employment!$BG$11:$BQ$11)))</f>
        <v>0.77550287143211627</v>
      </c>
      <c r="R72" s="67">
        <f>EXP(SUMPRODUCT(CHOOSE({1,2,3,4,5,6,7,8,9,10,11},'Calcs Women No Intervention'!Q83,'Calcs Women No Intervention'!Q83^2,'Calcs Women No Intervention'!Q83^3,1,'Calcs Women No Intervention'!Q83,'Calcs Women No Intervention'!Q83^2,'Calcs Women No Intervention'!Q83^3,'Calcs Women No Intervention'!AT115,'Calcs Women No Intervention'!AT115^2,'Calcs Women No Intervention'!AT115^3,1),Employment!$BG$11:$BQ$11))/(1+EXP(SUMPRODUCT(CHOOSE({1,2,3,4,5,6,7,8,9,10,11},'Calcs Women No Intervention'!Q83,'Calcs Women No Intervention'!Q83^2,'Calcs Women No Intervention'!Q83^3,1,'Calcs Women No Intervention'!Q83,'Calcs Women No Intervention'!Q83^2,'Calcs Women No Intervention'!Q83^3,'Calcs Women No Intervention'!AT115,'Calcs Women No Intervention'!AT115^2,'Calcs Women No Intervention'!AT115^3,1),Employment!$BG$11:$BQ$11)))</f>
        <v>0.75416690356584404</v>
      </c>
      <c r="S72" s="67">
        <f>EXP(SUMPRODUCT(CHOOSE({1,2,3,4,5,6,7,8,9,10,11},'Calcs Women No Intervention'!R83,'Calcs Women No Intervention'!R83^2,'Calcs Women No Intervention'!R83^3,1,'Calcs Women No Intervention'!R83,'Calcs Women No Intervention'!R83^2,'Calcs Women No Intervention'!R83^3,'Calcs Women No Intervention'!AU115,'Calcs Women No Intervention'!AU115^2,'Calcs Women No Intervention'!AU115^3,1),Employment!$BG$11:$BQ$11))/(1+EXP(SUMPRODUCT(CHOOSE({1,2,3,4,5,6,7,8,9,10,11},'Calcs Women No Intervention'!R83,'Calcs Women No Intervention'!R83^2,'Calcs Women No Intervention'!R83^3,1,'Calcs Women No Intervention'!R83,'Calcs Women No Intervention'!R83^2,'Calcs Women No Intervention'!R83^3,'Calcs Women No Intervention'!AU115,'Calcs Women No Intervention'!AU115^2,'Calcs Women No Intervention'!AU115^3,1),Employment!$BG$11:$BQ$11)))</f>
        <v>0.72983381866198938</v>
      </c>
      <c r="T72" s="67">
        <f>EXP(SUMPRODUCT(CHOOSE({1,2,3,4,5,6,7,8,9,10,11},'Calcs Women No Intervention'!S83,'Calcs Women No Intervention'!S83^2,'Calcs Women No Intervention'!S83^3,1,'Calcs Women No Intervention'!S83,'Calcs Women No Intervention'!S83^2,'Calcs Women No Intervention'!S83^3,'Calcs Women No Intervention'!AV115,'Calcs Women No Intervention'!AV115^2,'Calcs Women No Intervention'!AV115^3,1),Employment!$BG$11:$BQ$11))/(1+EXP(SUMPRODUCT(CHOOSE({1,2,3,4,5,6,7,8,9,10,11},'Calcs Women No Intervention'!S83,'Calcs Women No Intervention'!S83^2,'Calcs Women No Intervention'!S83^3,1,'Calcs Women No Intervention'!S83,'Calcs Women No Intervention'!S83^2,'Calcs Women No Intervention'!S83^3,'Calcs Women No Intervention'!AV115,'Calcs Women No Intervention'!AV115^2,'Calcs Women No Intervention'!AV115^3,1),Employment!$BG$11:$BQ$11)))</f>
        <v>0.70228052315621281</v>
      </c>
      <c r="U72" s="67">
        <f>EXP(SUMPRODUCT(CHOOSE({1,2,3,4,5,6,7,8,9,10,11},'Calcs Women No Intervention'!T83,'Calcs Women No Intervention'!T83^2,'Calcs Women No Intervention'!T83^3,1,'Calcs Women No Intervention'!T83,'Calcs Women No Intervention'!T83^2,'Calcs Women No Intervention'!T83^3,'Calcs Women No Intervention'!AW115,'Calcs Women No Intervention'!AW115^2,'Calcs Women No Intervention'!AW115^3,1),Employment!$BG$11:$BQ$11))/(1+EXP(SUMPRODUCT(CHOOSE({1,2,3,4,5,6,7,8,9,10,11},'Calcs Women No Intervention'!T83,'Calcs Women No Intervention'!T83^2,'Calcs Women No Intervention'!T83^3,1,'Calcs Women No Intervention'!T83,'Calcs Women No Intervention'!T83^2,'Calcs Women No Intervention'!T83^3,'Calcs Women No Intervention'!AW115,'Calcs Women No Intervention'!AW115^2,'Calcs Women No Intervention'!AW115^3,1),Employment!$BG$11:$BQ$11)))</f>
        <v>0.67133781082767729</v>
      </c>
      <c r="V72" s="67">
        <f>EXP(SUMPRODUCT(CHOOSE({1,2,3,4,5,6,7,8,9,10,11},'Calcs Women No Intervention'!U83,'Calcs Women No Intervention'!U83^2,'Calcs Women No Intervention'!U83^3,1,'Calcs Women No Intervention'!U83,'Calcs Women No Intervention'!U83^2,'Calcs Women No Intervention'!U83^3,'Calcs Women No Intervention'!AX115,'Calcs Women No Intervention'!AX115^2,'Calcs Women No Intervention'!AX115^3,1),Employment!$BG$11:$BQ$11))/(1+EXP(SUMPRODUCT(CHOOSE({1,2,3,4,5,6,7,8,9,10,11},'Calcs Women No Intervention'!U83,'Calcs Women No Intervention'!U83^2,'Calcs Women No Intervention'!U83^3,1,'Calcs Women No Intervention'!U83,'Calcs Women No Intervention'!U83^2,'Calcs Women No Intervention'!U83^3,'Calcs Women No Intervention'!AX115,'Calcs Women No Intervention'!AX115^2,'Calcs Women No Intervention'!AX115^3,1),Employment!$BG$11:$BQ$11)))</f>
        <v>0.63692400206332822</v>
      </c>
      <c r="W72" s="67">
        <f>EXP(SUMPRODUCT(CHOOSE({1,2,3,4,5,6,7,8,9,10,11},'Calcs Women No Intervention'!V83,'Calcs Women No Intervention'!V83^2,'Calcs Women No Intervention'!V83^3,1,'Calcs Women No Intervention'!V83,'Calcs Women No Intervention'!V83^2,'Calcs Women No Intervention'!V83^3,'Calcs Women No Intervention'!AY115,'Calcs Women No Intervention'!AY115^2,'Calcs Women No Intervention'!AY115^3,1),Employment!$BG$11:$BQ$11))/(1+EXP(SUMPRODUCT(CHOOSE({1,2,3,4,5,6,7,8,9,10,11},'Calcs Women No Intervention'!V83,'Calcs Women No Intervention'!V83^2,'Calcs Women No Intervention'!V83^3,1,'Calcs Women No Intervention'!V83,'Calcs Women No Intervention'!V83^2,'Calcs Women No Intervention'!V83^3,'Calcs Women No Intervention'!AY115,'Calcs Women No Intervention'!AY115^2,'Calcs Women No Intervention'!AY115^3,1),Employment!$BG$11:$BQ$11)))</f>
        <v>0.59908305542548812</v>
      </c>
      <c r="X72" s="67">
        <f>EXP(SUMPRODUCT(CHOOSE({1,2,3,4,5,6,7,8,9,10,11},'Calcs Women No Intervention'!W83,'Calcs Women No Intervention'!W83^2,'Calcs Women No Intervention'!W83^3,1,'Calcs Women No Intervention'!W83,'Calcs Women No Intervention'!W83^2,'Calcs Women No Intervention'!W83^3,'Calcs Women No Intervention'!AZ115,'Calcs Women No Intervention'!AZ115^2,'Calcs Women No Intervention'!AZ115^3,1),Employment!$BG$11:$BQ$11))/(1+EXP(SUMPRODUCT(CHOOSE({1,2,3,4,5,6,7,8,9,10,11},'Calcs Women No Intervention'!W83,'Calcs Women No Intervention'!W83^2,'Calcs Women No Intervention'!W83^3,1,'Calcs Women No Intervention'!W83,'Calcs Women No Intervention'!W83^2,'Calcs Women No Intervention'!W83^3,'Calcs Women No Intervention'!AZ115,'Calcs Women No Intervention'!AZ115^2,'Calcs Women No Intervention'!AZ115^3,1),Employment!$BG$11:$BQ$11)))</f>
        <v>0.55802282623609123</v>
      </c>
      <c r="Y72" s="67">
        <f>EXP(SUMPRODUCT(CHOOSE({1,2,3,4,5,6,7,8,9,10,11},'Calcs Women No Intervention'!X83,'Calcs Women No Intervention'!X83^2,'Calcs Women No Intervention'!X83^3,1,'Calcs Women No Intervention'!X83,'Calcs Women No Intervention'!X83^2,'Calcs Women No Intervention'!X83^3,'Calcs Women No Intervention'!BA115,'Calcs Women No Intervention'!BA115^2,'Calcs Women No Intervention'!BA115^3,1),Employment!$BG$11:$BQ$11))/(1+EXP(SUMPRODUCT(CHOOSE({1,2,3,4,5,6,7,8,9,10,11},'Calcs Women No Intervention'!X83,'Calcs Women No Intervention'!X83^2,'Calcs Women No Intervention'!X83^3,1,'Calcs Women No Intervention'!X83,'Calcs Women No Intervention'!X83^2,'Calcs Women No Intervention'!X83^3,'Calcs Women No Intervention'!BA115,'Calcs Women No Intervention'!BA115^2,'Calcs Women No Intervention'!BA115^3,1),Employment!$BG$11:$BQ$11)))</f>
        <v>0.51414658066708041</v>
      </c>
      <c r="Z72" s="67">
        <f>EXP(SUMPRODUCT(CHOOSE({1,2,3,4,5,6,7,8,9,10,11},'Calcs Women No Intervention'!Y83,'Calcs Women No Intervention'!Y83^2,'Calcs Women No Intervention'!Y83^3,1,'Calcs Women No Intervention'!Y83,'Calcs Women No Intervention'!Y83^2,'Calcs Women No Intervention'!Y83^3,'Calcs Women No Intervention'!BB115,'Calcs Women No Intervention'!BB115^2,'Calcs Women No Intervention'!BB115^3,1),Employment!$BG$11:$BQ$11))/(1+EXP(SUMPRODUCT(CHOOSE({1,2,3,4,5,6,7,8,9,10,11},'Calcs Women No Intervention'!Y83,'Calcs Women No Intervention'!Y83^2,'Calcs Women No Intervention'!Y83^3,1,'Calcs Women No Intervention'!Y83,'Calcs Women No Intervention'!Y83^2,'Calcs Women No Intervention'!Y83^3,'Calcs Women No Intervention'!BB115,'Calcs Women No Intervention'!BB115^2,'Calcs Women No Intervention'!BB115^3,1),Employment!$BG$11:$BQ$11)))</f>
        <v>0.46806891584545174</v>
      </c>
      <c r="AA72" s="67">
        <f>EXP(SUMPRODUCT(CHOOSE({1,2,3,4,5,6,7,8,9,10,11},'Calcs Women No Intervention'!Z83,'Calcs Women No Intervention'!Z83^2,'Calcs Women No Intervention'!Z83^3,1,'Calcs Women No Intervention'!Z83,'Calcs Women No Intervention'!Z83^2,'Calcs Women No Intervention'!Z83^3,'Calcs Women No Intervention'!BC115,'Calcs Women No Intervention'!BC115^2,'Calcs Women No Intervention'!BC115^3,1),Employment!$BG$11:$BQ$11))/(1+EXP(SUMPRODUCT(CHOOSE({1,2,3,4,5,6,7,8,9,10,11},'Calcs Women No Intervention'!Z83,'Calcs Women No Intervention'!Z83^2,'Calcs Women No Intervention'!Z83^3,1,'Calcs Women No Intervention'!Z83,'Calcs Women No Intervention'!Z83^2,'Calcs Women No Intervention'!Z83^3,'Calcs Women No Intervention'!BC115,'Calcs Women No Intervention'!BC115^2,'Calcs Women No Intervention'!BC115^3,1),Employment!$BG$11:$BQ$11)))</f>
        <v>0.42060712001033229</v>
      </c>
      <c r="AB72" s="67">
        <f>EXP(SUMPRODUCT(CHOOSE({1,2,3,4,5,6,7,8,9,10,11},'Calcs Women No Intervention'!AA83,'Calcs Women No Intervention'!AA83^2,'Calcs Women No Intervention'!AA83^3,1,'Calcs Women No Intervention'!AA83,'Calcs Women No Intervention'!AA83^2,'Calcs Women No Intervention'!AA83^3,'Calcs Women No Intervention'!BD115,'Calcs Women No Intervention'!BD115^2,'Calcs Women No Intervention'!BD115^3,1),Employment!$BG$11:$BQ$11))/(1+EXP(SUMPRODUCT(CHOOSE({1,2,3,4,5,6,7,8,9,10,11},'Calcs Women No Intervention'!AA83,'Calcs Women No Intervention'!AA83^2,'Calcs Women No Intervention'!AA83^3,1,'Calcs Women No Intervention'!AA83,'Calcs Women No Intervention'!AA83^2,'Calcs Women No Intervention'!AA83^3,'Calcs Women No Intervention'!BD115,'Calcs Women No Intervention'!BD115^2,'Calcs Women No Intervention'!BD115^3,1),Employment!$BG$11:$BQ$11)))</f>
        <v>0.37274188411173831</v>
      </c>
    </row>
    <row r="73" spans="2:28" x14ac:dyDescent="0.3">
      <c r="B73" s="1">
        <v>8</v>
      </c>
      <c r="C73" s="67"/>
      <c r="D73" s="67"/>
      <c r="E73" s="67"/>
      <c r="F73" s="67"/>
      <c r="G73" s="67"/>
      <c r="H73" s="67"/>
      <c r="I73" s="67"/>
      <c r="J73" s="67"/>
      <c r="K73" s="67">
        <f>EXP(SUMPRODUCT(CHOOSE({1,2,3,4,5,6,7,8,9,10,11},'Calcs Women No Intervention'!J84,'Calcs Women No Intervention'!J84^2,'Calcs Women No Intervention'!J84^3,1,'Calcs Women No Intervention'!J84,'Calcs Women No Intervention'!J84^2,'Calcs Women No Intervention'!J84^3,'Calcs Women No Intervention'!AM116,'Calcs Women No Intervention'!AM116^2,'Calcs Women No Intervention'!AM116^3,1),Employment!$BG$11:$BQ$11))/(1+EXP(SUMPRODUCT(CHOOSE({1,2,3,4,5,6,7,8,9,10,11},'Calcs Women No Intervention'!J84,'Calcs Women No Intervention'!J84^2,'Calcs Women No Intervention'!J84^3,1,'Calcs Women No Intervention'!J84,'Calcs Women No Intervention'!J84^2,'Calcs Women No Intervention'!J84^3,'Calcs Women No Intervention'!AM116,'Calcs Women No Intervention'!AM116^2,'Calcs Women No Intervention'!AM116^3,1),Employment!$BG$11:$BQ$11)))</f>
        <v>0.86131383822914576</v>
      </c>
      <c r="L73" s="67">
        <f>EXP(SUMPRODUCT(CHOOSE({1,2,3,4,5,6,7,8,9,10,11},'Calcs Women No Intervention'!K84,'Calcs Women No Intervention'!K84^2,'Calcs Women No Intervention'!K84^3,1,'Calcs Women No Intervention'!K84,'Calcs Women No Intervention'!K84^2,'Calcs Women No Intervention'!K84^3,'Calcs Women No Intervention'!AN116,'Calcs Women No Intervention'!AN116^2,'Calcs Women No Intervention'!AN116^3,1),Employment!$BG$11:$BQ$11))/(1+EXP(SUMPRODUCT(CHOOSE({1,2,3,4,5,6,7,8,9,10,11},'Calcs Women No Intervention'!K84,'Calcs Women No Intervention'!K84^2,'Calcs Women No Intervention'!K84^3,1,'Calcs Women No Intervention'!K84,'Calcs Women No Intervention'!K84^2,'Calcs Women No Intervention'!K84^3,'Calcs Women No Intervention'!AN116,'Calcs Women No Intervention'!AN116^2,'Calcs Women No Intervention'!AN116^3,1),Employment!$BG$11:$BQ$11)))</f>
        <v>0.85435142228065064</v>
      </c>
      <c r="M73" s="67">
        <f>EXP(SUMPRODUCT(CHOOSE({1,2,3,4,5,6,7,8,9,10,11},'Calcs Women No Intervention'!L84,'Calcs Women No Intervention'!L84^2,'Calcs Women No Intervention'!L84^3,1,'Calcs Women No Intervention'!L84,'Calcs Women No Intervention'!L84^2,'Calcs Women No Intervention'!L84^3,'Calcs Women No Intervention'!AO116,'Calcs Women No Intervention'!AO116^2,'Calcs Women No Intervention'!AO116^3,1),Employment!$BG$11:$BQ$11))/(1+EXP(SUMPRODUCT(CHOOSE({1,2,3,4,5,6,7,8,9,10,11},'Calcs Women No Intervention'!L84,'Calcs Women No Intervention'!L84^2,'Calcs Women No Intervention'!L84^3,1,'Calcs Women No Intervention'!L84,'Calcs Women No Intervention'!L84^2,'Calcs Women No Intervention'!L84^3,'Calcs Women No Intervention'!AO116,'Calcs Women No Intervention'!AO116^2,'Calcs Women No Intervention'!AO116^3,1),Employment!$BG$11:$BQ$11)))</f>
        <v>0.84592866275042777</v>
      </c>
      <c r="N73" s="67">
        <f>EXP(SUMPRODUCT(CHOOSE({1,2,3,4,5,6,7,8,9,10,11},'Calcs Women No Intervention'!M84,'Calcs Women No Intervention'!M84^2,'Calcs Women No Intervention'!M84^3,1,'Calcs Women No Intervention'!M84,'Calcs Women No Intervention'!M84^2,'Calcs Women No Intervention'!M84^3,'Calcs Women No Intervention'!AP116,'Calcs Women No Intervention'!AP116^2,'Calcs Women No Intervention'!AP116^3,1),Employment!$BG$11:$BQ$11))/(1+EXP(SUMPRODUCT(CHOOSE({1,2,3,4,5,6,7,8,9,10,11},'Calcs Women No Intervention'!M84,'Calcs Women No Intervention'!M84^2,'Calcs Women No Intervention'!M84^3,1,'Calcs Women No Intervention'!M84,'Calcs Women No Intervention'!M84^2,'Calcs Women No Intervention'!M84^3,'Calcs Women No Intervention'!AP116,'Calcs Women No Intervention'!AP116^2,'Calcs Women No Intervention'!AP116^3,1),Employment!$BG$11:$BQ$11)))</f>
        <v>0.83588750296479086</v>
      </c>
      <c r="O73" s="67">
        <f>EXP(SUMPRODUCT(CHOOSE({1,2,3,4,5,6,7,8,9,10,11},'Calcs Women No Intervention'!N84,'Calcs Women No Intervention'!N84^2,'Calcs Women No Intervention'!N84^3,1,'Calcs Women No Intervention'!N84,'Calcs Women No Intervention'!N84^2,'Calcs Women No Intervention'!N84^3,'Calcs Women No Intervention'!AQ116,'Calcs Women No Intervention'!AQ116^2,'Calcs Women No Intervention'!AQ116^3,1),Employment!$BG$11:$BQ$11))/(1+EXP(SUMPRODUCT(CHOOSE({1,2,3,4,5,6,7,8,9,10,11},'Calcs Women No Intervention'!N84,'Calcs Women No Intervention'!N84^2,'Calcs Women No Intervention'!N84^3,1,'Calcs Women No Intervention'!N84,'Calcs Women No Intervention'!N84^2,'Calcs Women No Intervention'!N84^3,'Calcs Women No Intervention'!AQ116,'Calcs Women No Intervention'!AQ116^2,'Calcs Women No Intervention'!AQ116^3,1),Employment!$BG$11:$BQ$11)))</f>
        <v>0.82404398747646224</v>
      </c>
      <c r="P73" s="67">
        <f>EXP(SUMPRODUCT(CHOOSE({1,2,3,4,5,6,7,8,9,10,11},'Calcs Women No Intervention'!O84,'Calcs Women No Intervention'!O84^2,'Calcs Women No Intervention'!O84^3,1,'Calcs Women No Intervention'!O84,'Calcs Women No Intervention'!O84^2,'Calcs Women No Intervention'!O84^3,'Calcs Women No Intervention'!AR116,'Calcs Women No Intervention'!AR116^2,'Calcs Women No Intervention'!AR116^3,1),Employment!$BG$11:$BQ$11))/(1+EXP(SUMPRODUCT(CHOOSE({1,2,3,4,5,6,7,8,9,10,11},'Calcs Women No Intervention'!O84,'Calcs Women No Intervention'!O84^2,'Calcs Women No Intervention'!O84^3,1,'Calcs Women No Intervention'!O84,'Calcs Women No Intervention'!O84^2,'Calcs Women No Intervention'!O84^3,'Calcs Women No Intervention'!AR116,'Calcs Women No Intervention'!AR116^2,'Calcs Women No Intervention'!AR116^3,1),Employment!$BG$11:$BQ$11)))</f>
        <v>0.81018912420797518</v>
      </c>
      <c r="Q73" s="67">
        <f>EXP(SUMPRODUCT(CHOOSE({1,2,3,4,5,6,7,8,9,10,11},'Calcs Women No Intervention'!P84,'Calcs Women No Intervention'!P84^2,'Calcs Women No Intervention'!P84^3,1,'Calcs Women No Intervention'!P84,'Calcs Women No Intervention'!P84^2,'Calcs Women No Intervention'!P84^3,'Calcs Women No Intervention'!AS116,'Calcs Women No Intervention'!AS116^2,'Calcs Women No Intervention'!AS116^3,1),Employment!$BG$11:$BQ$11))/(1+EXP(SUMPRODUCT(CHOOSE({1,2,3,4,5,6,7,8,9,10,11},'Calcs Women No Intervention'!P84,'Calcs Women No Intervention'!P84^2,'Calcs Women No Intervention'!P84^3,1,'Calcs Women No Intervention'!P84,'Calcs Women No Intervention'!P84^2,'Calcs Women No Intervention'!P84^3,'Calcs Women No Intervention'!AS116,'Calcs Women No Intervention'!AS116^2,'Calcs Women No Intervention'!AS116^3,1),Employment!$BG$11:$BQ$11)))</f>
        <v>0.79409154431846141</v>
      </c>
      <c r="R73" s="67">
        <f>EXP(SUMPRODUCT(CHOOSE({1,2,3,4,5,6,7,8,9,10,11},'Calcs Women No Intervention'!Q84,'Calcs Women No Intervention'!Q84^2,'Calcs Women No Intervention'!Q84^3,1,'Calcs Women No Intervention'!Q84,'Calcs Women No Intervention'!Q84^2,'Calcs Women No Intervention'!Q84^3,'Calcs Women No Intervention'!AT116,'Calcs Women No Intervention'!AT116^2,'Calcs Women No Intervention'!AT116^3,1),Employment!$BG$11:$BQ$11))/(1+EXP(SUMPRODUCT(CHOOSE({1,2,3,4,5,6,7,8,9,10,11},'Calcs Women No Intervention'!Q84,'Calcs Women No Intervention'!Q84^2,'Calcs Women No Intervention'!Q84^3,1,'Calcs Women No Intervention'!Q84,'Calcs Women No Intervention'!Q84^2,'Calcs Women No Intervention'!Q84^3,'Calcs Women No Intervention'!AT116,'Calcs Women No Intervention'!AT116^2,'Calcs Women No Intervention'!AT116^3,1),Employment!$BG$11:$BQ$11)))</f>
        <v>0.77550287143211627</v>
      </c>
      <c r="S73" s="67">
        <f>EXP(SUMPRODUCT(CHOOSE({1,2,3,4,5,6,7,8,9,10,11},'Calcs Women No Intervention'!R84,'Calcs Women No Intervention'!R84^2,'Calcs Women No Intervention'!R84^3,1,'Calcs Women No Intervention'!R84,'Calcs Women No Intervention'!R84^2,'Calcs Women No Intervention'!R84^3,'Calcs Women No Intervention'!AU116,'Calcs Women No Intervention'!AU116^2,'Calcs Women No Intervention'!AU116^3,1),Employment!$BG$11:$BQ$11))/(1+EXP(SUMPRODUCT(CHOOSE({1,2,3,4,5,6,7,8,9,10,11},'Calcs Women No Intervention'!R84,'Calcs Women No Intervention'!R84^2,'Calcs Women No Intervention'!R84^3,1,'Calcs Women No Intervention'!R84,'Calcs Women No Intervention'!R84^2,'Calcs Women No Intervention'!R84^3,'Calcs Women No Intervention'!AU116,'Calcs Women No Intervention'!AU116^2,'Calcs Women No Intervention'!AU116^3,1),Employment!$BG$11:$BQ$11)))</f>
        <v>0.75416690356584404</v>
      </c>
      <c r="T73" s="67">
        <f>EXP(SUMPRODUCT(CHOOSE({1,2,3,4,5,6,7,8,9,10,11},'Calcs Women No Intervention'!S84,'Calcs Women No Intervention'!S84^2,'Calcs Women No Intervention'!S84^3,1,'Calcs Women No Intervention'!S84,'Calcs Women No Intervention'!S84^2,'Calcs Women No Intervention'!S84^3,'Calcs Women No Intervention'!AV116,'Calcs Women No Intervention'!AV116^2,'Calcs Women No Intervention'!AV116^3,1),Employment!$BG$11:$BQ$11))/(1+EXP(SUMPRODUCT(CHOOSE({1,2,3,4,5,6,7,8,9,10,11},'Calcs Women No Intervention'!S84,'Calcs Women No Intervention'!S84^2,'Calcs Women No Intervention'!S84^3,1,'Calcs Women No Intervention'!S84,'Calcs Women No Intervention'!S84^2,'Calcs Women No Intervention'!S84^3,'Calcs Women No Intervention'!AV116,'Calcs Women No Intervention'!AV116^2,'Calcs Women No Intervention'!AV116^3,1),Employment!$BG$11:$BQ$11)))</f>
        <v>0.72983381866198938</v>
      </c>
      <c r="U73" s="67">
        <f>EXP(SUMPRODUCT(CHOOSE({1,2,3,4,5,6,7,8,9,10,11},'Calcs Women No Intervention'!T84,'Calcs Women No Intervention'!T84^2,'Calcs Women No Intervention'!T84^3,1,'Calcs Women No Intervention'!T84,'Calcs Women No Intervention'!T84^2,'Calcs Women No Intervention'!T84^3,'Calcs Women No Intervention'!AW116,'Calcs Women No Intervention'!AW116^2,'Calcs Women No Intervention'!AW116^3,1),Employment!$BG$11:$BQ$11))/(1+EXP(SUMPRODUCT(CHOOSE({1,2,3,4,5,6,7,8,9,10,11},'Calcs Women No Intervention'!T84,'Calcs Women No Intervention'!T84^2,'Calcs Women No Intervention'!T84^3,1,'Calcs Women No Intervention'!T84,'Calcs Women No Intervention'!T84^2,'Calcs Women No Intervention'!T84^3,'Calcs Women No Intervention'!AW116,'Calcs Women No Intervention'!AW116^2,'Calcs Women No Intervention'!AW116^3,1),Employment!$BG$11:$BQ$11)))</f>
        <v>0.70228052315621281</v>
      </c>
      <c r="V73" s="67">
        <f>EXP(SUMPRODUCT(CHOOSE({1,2,3,4,5,6,7,8,9,10,11},'Calcs Women No Intervention'!U84,'Calcs Women No Intervention'!U84^2,'Calcs Women No Intervention'!U84^3,1,'Calcs Women No Intervention'!U84,'Calcs Women No Intervention'!U84^2,'Calcs Women No Intervention'!U84^3,'Calcs Women No Intervention'!AX116,'Calcs Women No Intervention'!AX116^2,'Calcs Women No Intervention'!AX116^3,1),Employment!$BG$11:$BQ$11))/(1+EXP(SUMPRODUCT(CHOOSE({1,2,3,4,5,6,7,8,9,10,11},'Calcs Women No Intervention'!U84,'Calcs Women No Intervention'!U84^2,'Calcs Women No Intervention'!U84^3,1,'Calcs Women No Intervention'!U84,'Calcs Women No Intervention'!U84^2,'Calcs Women No Intervention'!U84^3,'Calcs Women No Intervention'!AX116,'Calcs Women No Intervention'!AX116^2,'Calcs Women No Intervention'!AX116^3,1),Employment!$BG$11:$BQ$11)))</f>
        <v>0.67133781082767729</v>
      </c>
      <c r="W73" s="67">
        <f>EXP(SUMPRODUCT(CHOOSE({1,2,3,4,5,6,7,8,9,10,11},'Calcs Women No Intervention'!V84,'Calcs Women No Intervention'!V84^2,'Calcs Women No Intervention'!V84^3,1,'Calcs Women No Intervention'!V84,'Calcs Women No Intervention'!V84^2,'Calcs Women No Intervention'!V84^3,'Calcs Women No Intervention'!AY116,'Calcs Women No Intervention'!AY116^2,'Calcs Women No Intervention'!AY116^3,1),Employment!$BG$11:$BQ$11))/(1+EXP(SUMPRODUCT(CHOOSE({1,2,3,4,5,6,7,8,9,10,11},'Calcs Women No Intervention'!V84,'Calcs Women No Intervention'!V84^2,'Calcs Women No Intervention'!V84^3,1,'Calcs Women No Intervention'!V84,'Calcs Women No Intervention'!V84^2,'Calcs Women No Intervention'!V84^3,'Calcs Women No Intervention'!AY116,'Calcs Women No Intervention'!AY116^2,'Calcs Women No Intervention'!AY116^3,1),Employment!$BG$11:$BQ$11)))</f>
        <v>0.63692400206332822</v>
      </c>
      <c r="X73" s="67">
        <f>EXP(SUMPRODUCT(CHOOSE({1,2,3,4,5,6,7,8,9,10,11},'Calcs Women No Intervention'!W84,'Calcs Women No Intervention'!W84^2,'Calcs Women No Intervention'!W84^3,1,'Calcs Women No Intervention'!W84,'Calcs Women No Intervention'!W84^2,'Calcs Women No Intervention'!W84^3,'Calcs Women No Intervention'!AZ116,'Calcs Women No Intervention'!AZ116^2,'Calcs Women No Intervention'!AZ116^3,1),Employment!$BG$11:$BQ$11))/(1+EXP(SUMPRODUCT(CHOOSE({1,2,3,4,5,6,7,8,9,10,11},'Calcs Women No Intervention'!W84,'Calcs Women No Intervention'!W84^2,'Calcs Women No Intervention'!W84^3,1,'Calcs Women No Intervention'!W84,'Calcs Women No Intervention'!W84^2,'Calcs Women No Intervention'!W84^3,'Calcs Women No Intervention'!AZ116,'Calcs Women No Intervention'!AZ116^2,'Calcs Women No Intervention'!AZ116^3,1),Employment!$BG$11:$BQ$11)))</f>
        <v>0.59908305542548812</v>
      </c>
      <c r="Y73" s="67">
        <f>EXP(SUMPRODUCT(CHOOSE({1,2,3,4,5,6,7,8,9,10,11},'Calcs Women No Intervention'!X84,'Calcs Women No Intervention'!X84^2,'Calcs Women No Intervention'!X84^3,1,'Calcs Women No Intervention'!X84,'Calcs Women No Intervention'!X84^2,'Calcs Women No Intervention'!X84^3,'Calcs Women No Intervention'!BA116,'Calcs Women No Intervention'!BA116^2,'Calcs Women No Intervention'!BA116^3,1),Employment!$BG$11:$BQ$11))/(1+EXP(SUMPRODUCT(CHOOSE({1,2,3,4,5,6,7,8,9,10,11},'Calcs Women No Intervention'!X84,'Calcs Women No Intervention'!X84^2,'Calcs Women No Intervention'!X84^3,1,'Calcs Women No Intervention'!X84,'Calcs Women No Intervention'!X84^2,'Calcs Women No Intervention'!X84^3,'Calcs Women No Intervention'!BA116,'Calcs Women No Intervention'!BA116^2,'Calcs Women No Intervention'!BA116^3,1),Employment!$BG$11:$BQ$11)))</f>
        <v>0.55802282623609123</v>
      </c>
      <c r="Z73" s="67">
        <f>EXP(SUMPRODUCT(CHOOSE({1,2,3,4,5,6,7,8,9,10,11},'Calcs Women No Intervention'!Y84,'Calcs Women No Intervention'!Y84^2,'Calcs Women No Intervention'!Y84^3,1,'Calcs Women No Intervention'!Y84,'Calcs Women No Intervention'!Y84^2,'Calcs Women No Intervention'!Y84^3,'Calcs Women No Intervention'!BB116,'Calcs Women No Intervention'!BB116^2,'Calcs Women No Intervention'!BB116^3,1),Employment!$BG$11:$BQ$11))/(1+EXP(SUMPRODUCT(CHOOSE({1,2,3,4,5,6,7,8,9,10,11},'Calcs Women No Intervention'!Y84,'Calcs Women No Intervention'!Y84^2,'Calcs Women No Intervention'!Y84^3,1,'Calcs Women No Intervention'!Y84,'Calcs Women No Intervention'!Y84^2,'Calcs Women No Intervention'!Y84^3,'Calcs Women No Intervention'!BB116,'Calcs Women No Intervention'!BB116^2,'Calcs Women No Intervention'!BB116^3,1),Employment!$BG$11:$BQ$11)))</f>
        <v>0.51414658066708041</v>
      </c>
      <c r="AA73" s="67">
        <f>EXP(SUMPRODUCT(CHOOSE({1,2,3,4,5,6,7,8,9,10,11},'Calcs Women No Intervention'!Z84,'Calcs Women No Intervention'!Z84^2,'Calcs Women No Intervention'!Z84^3,1,'Calcs Women No Intervention'!Z84,'Calcs Women No Intervention'!Z84^2,'Calcs Women No Intervention'!Z84^3,'Calcs Women No Intervention'!BC116,'Calcs Women No Intervention'!BC116^2,'Calcs Women No Intervention'!BC116^3,1),Employment!$BG$11:$BQ$11))/(1+EXP(SUMPRODUCT(CHOOSE({1,2,3,4,5,6,7,8,9,10,11},'Calcs Women No Intervention'!Z84,'Calcs Women No Intervention'!Z84^2,'Calcs Women No Intervention'!Z84^3,1,'Calcs Women No Intervention'!Z84,'Calcs Women No Intervention'!Z84^2,'Calcs Women No Intervention'!Z84^3,'Calcs Women No Intervention'!BC116,'Calcs Women No Intervention'!BC116^2,'Calcs Women No Intervention'!BC116^3,1),Employment!$BG$11:$BQ$11)))</f>
        <v>0.46806891584545174</v>
      </c>
      <c r="AB73" s="67">
        <f>EXP(SUMPRODUCT(CHOOSE({1,2,3,4,5,6,7,8,9,10,11},'Calcs Women No Intervention'!AA84,'Calcs Women No Intervention'!AA84^2,'Calcs Women No Intervention'!AA84^3,1,'Calcs Women No Intervention'!AA84,'Calcs Women No Intervention'!AA84^2,'Calcs Women No Intervention'!AA84^3,'Calcs Women No Intervention'!BD116,'Calcs Women No Intervention'!BD116^2,'Calcs Women No Intervention'!BD116^3,1),Employment!$BG$11:$BQ$11))/(1+EXP(SUMPRODUCT(CHOOSE({1,2,3,4,5,6,7,8,9,10,11},'Calcs Women No Intervention'!AA84,'Calcs Women No Intervention'!AA84^2,'Calcs Women No Intervention'!AA84^3,1,'Calcs Women No Intervention'!AA84,'Calcs Women No Intervention'!AA84^2,'Calcs Women No Intervention'!AA84^3,'Calcs Women No Intervention'!BD116,'Calcs Women No Intervention'!BD116^2,'Calcs Women No Intervention'!BD116^3,1),Employment!$BG$11:$BQ$11)))</f>
        <v>0.42060712001033229</v>
      </c>
    </row>
    <row r="74" spans="2:28" x14ac:dyDescent="0.3">
      <c r="B74" s="1">
        <v>9</v>
      </c>
      <c r="C74" s="67"/>
      <c r="D74" s="67"/>
      <c r="E74" s="67"/>
      <c r="F74" s="67"/>
      <c r="G74" s="67"/>
      <c r="H74" s="67"/>
      <c r="I74" s="67"/>
      <c r="J74" s="67"/>
      <c r="K74" s="67"/>
      <c r="L74" s="67">
        <f>EXP(SUMPRODUCT(CHOOSE({1,2,3,4,5,6,7,8,9,10,11},'Calcs Women No Intervention'!K85,'Calcs Women No Intervention'!K85^2,'Calcs Women No Intervention'!K85^3,1,'Calcs Women No Intervention'!K85,'Calcs Women No Intervention'!K85^2,'Calcs Women No Intervention'!K85^3,'Calcs Women No Intervention'!AN117,'Calcs Women No Intervention'!AN117^2,'Calcs Women No Intervention'!AN117^3,1),Employment!$BG$11:$BQ$11))/(1+EXP(SUMPRODUCT(CHOOSE({1,2,3,4,5,6,7,8,9,10,11},'Calcs Women No Intervention'!K85,'Calcs Women No Intervention'!K85^2,'Calcs Women No Intervention'!K85^3,1,'Calcs Women No Intervention'!K85,'Calcs Women No Intervention'!K85^2,'Calcs Women No Intervention'!K85^3,'Calcs Women No Intervention'!AN117,'Calcs Women No Intervention'!AN117^2,'Calcs Women No Intervention'!AN117^3,1),Employment!$BG$11:$BQ$11)))</f>
        <v>0.86131383822914576</v>
      </c>
      <c r="M74" s="67">
        <f>EXP(SUMPRODUCT(CHOOSE({1,2,3,4,5,6,7,8,9,10,11},'Calcs Women No Intervention'!L85,'Calcs Women No Intervention'!L85^2,'Calcs Women No Intervention'!L85^3,1,'Calcs Women No Intervention'!L85,'Calcs Women No Intervention'!L85^2,'Calcs Women No Intervention'!L85^3,'Calcs Women No Intervention'!AO117,'Calcs Women No Intervention'!AO117^2,'Calcs Women No Intervention'!AO117^3,1),Employment!$BG$11:$BQ$11))/(1+EXP(SUMPRODUCT(CHOOSE({1,2,3,4,5,6,7,8,9,10,11},'Calcs Women No Intervention'!L85,'Calcs Women No Intervention'!L85^2,'Calcs Women No Intervention'!L85^3,1,'Calcs Women No Intervention'!L85,'Calcs Women No Intervention'!L85^2,'Calcs Women No Intervention'!L85^3,'Calcs Women No Intervention'!AO117,'Calcs Women No Intervention'!AO117^2,'Calcs Women No Intervention'!AO117^3,1),Employment!$BG$11:$BQ$11)))</f>
        <v>0.85435142228065064</v>
      </c>
      <c r="N74" s="67">
        <f>EXP(SUMPRODUCT(CHOOSE({1,2,3,4,5,6,7,8,9,10,11},'Calcs Women No Intervention'!M85,'Calcs Women No Intervention'!M85^2,'Calcs Women No Intervention'!M85^3,1,'Calcs Women No Intervention'!M85,'Calcs Women No Intervention'!M85^2,'Calcs Women No Intervention'!M85^3,'Calcs Women No Intervention'!AP117,'Calcs Women No Intervention'!AP117^2,'Calcs Women No Intervention'!AP117^3,1),Employment!$BG$11:$BQ$11))/(1+EXP(SUMPRODUCT(CHOOSE({1,2,3,4,5,6,7,8,9,10,11},'Calcs Women No Intervention'!M85,'Calcs Women No Intervention'!M85^2,'Calcs Women No Intervention'!M85^3,1,'Calcs Women No Intervention'!M85,'Calcs Women No Intervention'!M85^2,'Calcs Women No Intervention'!M85^3,'Calcs Women No Intervention'!AP117,'Calcs Women No Intervention'!AP117^2,'Calcs Women No Intervention'!AP117^3,1),Employment!$BG$11:$BQ$11)))</f>
        <v>0.84592866275042777</v>
      </c>
      <c r="O74" s="67">
        <f>EXP(SUMPRODUCT(CHOOSE({1,2,3,4,5,6,7,8,9,10,11},'Calcs Women No Intervention'!N85,'Calcs Women No Intervention'!N85^2,'Calcs Women No Intervention'!N85^3,1,'Calcs Women No Intervention'!N85,'Calcs Women No Intervention'!N85^2,'Calcs Women No Intervention'!N85^3,'Calcs Women No Intervention'!AQ117,'Calcs Women No Intervention'!AQ117^2,'Calcs Women No Intervention'!AQ117^3,1),Employment!$BG$11:$BQ$11))/(1+EXP(SUMPRODUCT(CHOOSE({1,2,3,4,5,6,7,8,9,10,11},'Calcs Women No Intervention'!N85,'Calcs Women No Intervention'!N85^2,'Calcs Women No Intervention'!N85^3,1,'Calcs Women No Intervention'!N85,'Calcs Women No Intervention'!N85^2,'Calcs Women No Intervention'!N85^3,'Calcs Women No Intervention'!AQ117,'Calcs Women No Intervention'!AQ117^2,'Calcs Women No Intervention'!AQ117^3,1),Employment!$BG$11:$BQ$11)))</f>
        <v>0.83588750296479086</v>
      </c>
      <c r="P74" s="67">
        <f>EXP(SUMPRODUCT(CHOOSE({1,2,3,4,5,6,7,8,9,10,11},'Calcs Women No Intervention'!O85,'Calcs Women No Intervention'!O85^2,'Calcs Women No Intervention'!O85^3,1,'Calcs Women No Intervention'!O85,'Calcs Women No Intervention'!O85^2,'Calcs Women No Intervention'!O85^3,'Calcs Women No Intervention'!AR117,'Calcs Women No Intervention'!AR117^2,'Calcs Women No Intervention'!AR117^3,1),Employment!$BG$11:$BQ$11))/(1+EXP(SUMPRODUCT(CHOOSE({1,2,3,4,5,6,7,8,9,10,11},'Calcs Women No Intervention'!O85,'Calcs Women No Intervention'!O85^2,'Calcs Women No Intervention'!O85^3,1,'Calcs Women No Intervention'!O85,'Calcs Women No Intervention'!O85^2,'Calcs Women No Intervention'!O85^3,'Calcs Women No Intervention'!AR117,'Calcs Women No Intervention'!AR117^2,'Calcs Women No Intervention'!AR117^3,1),Employment!$BG$11:$BQ$11)))</f>
        <v>0.82404398747646224</v>
      </c>
      <c r="Q74" s="67">
        <f>EXP(SUMPRODUCT(CHOOSE({1,2,3,4,5,6,7,8,9,10,11},'Calcs Women No Intervention'!P85,'Calcs Women No Intervention'!P85^2,'Calcs Women No Intervention'!P85^3,1,'Calcs Women No Intervention'!P85,'Calcs Women No Intervention'!P85^2,'Calcs Women No Intervention'!P85^3,'Calcs Women No Intervention'!AS117,'Calcs Women No Intervention'!AS117^2,'Calcs Women No Intervention'!AS117^3,1),Employment!$BG$11:$BQ$11))/(1+EXP(SUMPRODUCT(CHOOSE({1,2,3,4,5,6,7,8,9,10,11},'Calcs Women No Intervention'!P85,'Calcs Women No Intervention'!P85^2,'Calcs Women No Intervention'!P85^3,1,'Calcs Women No Intervention'!P85,'Calcs Women No Intervention'!P85^2,'Calcs Women No Intervention'!P85^3,'Calcs Women No Intervention'!AS117,'Calcs Women No Intervention'!AS117^2,'Calcs Women No Intervention'!AS117^3,1),Employment!$BG$11:$BQ$11)))</f>
        <v>0.81018912420797518</v>
      </c>
      <c r="R74" s="67">
        <f>EXP(SUMPRODUCT(CHOOSE({1,2,3,4,5,6,7,8,9,10,11},'Calcs Women No Intervention'!Q85,'Calcs Women No Intervention'!Q85^2,'Calcs Women No Intervention'!Q85^3,1,'Calcs Women No Intervention'!Q85,'Calcs Women No Intervention'!Q85^2,'Calcs Women No Intervention'!Q85^3,'Calcs Women No Intervention'!AT117,'Calcs Women No Intervention'!AT117^2,'Calcs Women No Intervention'!AT117^3,1),Employment!$BG$11:$BQ$11))/(1+EXP(SUMPRODUCT(CHOOSE({1,2,3,4,5,6,7,8,9,10,11},'Calcs Women No Intervention'!Q85,'Calcs Women No Intervention'!Q85^2,'Calcs Women No Intervention'!Q85^3,1,'Calcs Women No Intervention'!Q85,'Calcs Women No Intervention'!Q85^2,'Calcs Women No Intervention'!Q85^3,'Calcs Women No Intervention'!AT117,'Calcs Women No Intervention'!AT117^2,'Calcs Women No Intervention'!AT117^3,1),Employment!$BG$11:$BQ$11)))</f>
        <v>0.79409154431846141</v>
      </c>
      <c r="S74" s="67">
        <f>EXP(SUMPRODUCT(CHOOSE({1,2,3,4,5,6,7,8,9,10,11},'Calcs Women No Intervention'!R85,'Calcs Women No Intervention'!R85^2,'Calcs Women No Intervention'!R85^3,1,'Calcs Women No Intervention'!R85,'Calcs Women No Intervention'!R85^2,'Calcs Women No Intervention'!R85^3,'Calcs Women No Intervention'!AU117,'Calcs Women No Intervention'!AU117^2,'Calcs Women No Intervention'!AU117^3,1),Employment!$BG$11:$BQ$11))/(1+EXP(SUMPRODUCT(CHOOSE({1,2,3,4,5,6,7,8,9,10,11},'Calcs Women No Intervention'!R85,'Calcs Women No Intervention'!R85^2,'Calcs Women No Intervention'!R85^3,1,'Calcs Women No Intervention'!R85,'Calcs Women No Intervention'!R85^2,'Calcs Women No Intervention'!R85^3,'Calcs Women No Intervention'!AU117,'Calcs Women No Intervention'!AU117^2,'Calcs Women No Intervention'!AU117^3,1),Employment!$BG$11:$BQ$11)))</f>
        <v>0.77550287143211627</v>
      </c>
      <c r="T74" s="67">
        <f>EXP(SUMPRODUCT(CHOOSE({1,2,3,4,5,6,7,8,9,10,11},'Calcs Women No Intervention'!S85,'Calcs Women No Intervention'!S85^2,'Calcs Women No Intervention'!S85^3,1,'Calcs Women No Intervention'!S85,'Calcs Women No Intervention'!S85^2,'Calcs Women No Intervention'!S85^3,'Calcs Women No Intervention'!AV117,'Calcs Women No Intervention'!AV117^2,'Calcs Women No Intervention'!AV117^3,1),Employment!$BG$11:$BQ$11))/(1+EXP(SUMPRODUCT(CHOOSE({1,2,3,4,5,6,7,8,9,10,11},'Calcs Women No Intervention'!S85,'Calcs Women No Intervention'!S85^2,'Calcs Women No Intervention'!S85^3,1,'Calcs Women No Intervention'!S85,'Calcs Women No Intervention'!S85^2,'Calcs Women No Intervention'!S85^3,'Calcs Women No Intervention'!AV117,'Calcs Women No Intervention'!AV117^2,'Calcs Women No Intervention'!AV117^3,1),Employment!$BG$11:$BQ$11)))</f>
        <v>0.75416690356584404</v>
      </c>
      <c r="U74" s="67">
        <f>EXP(SUMPRODUCT(CHOOSE({1,2,3,4,5,6,7,8,9,10,11},'Calcs Women No Intervention'!T85,'Calcs Women No Intervention'!T85^2,'Calcs Women No Intervention'!T85^3,1,'Calcs Women No Intervention'!T85,'Calcs Women No Intervention'!T85^2,'Calcs Women No Intervention'!T85^3,'Calcs Women No Intervention'!AW117,'Calcs Women No Intervention'!AW117^2,'Calcs Women No Intervention'!AW117^3,1),Employment!$BG$11:$BQ$11))/(1+EXP(SUMPRODUCT(CHOOSE({1,2,3,4,5,6,7,8,9,10,11},'Calcs Women No Intervention'!T85,'Calcs Women No Intervention'!T85^2,'Calcs Women No Intervention'!T85^3,1,'Calcs Women No Intervention'!T85,'Calcs Women No Intervention'!T85^2,'Calcs Women No Intervention'!T85^3,'Calcs Women No Intervention'!AW117,'Calcs Women No Intervention'!AW117^2,'Calcs Women No Intervention'!AW117^3,1),Employment!$BG$11:$BQ$11)))</f>
        <v>0.72983381866198938</v>
      </c>
      <c r="V74" s="67">
        <f>EXP(SUMPRODUCT(CHOOSE({1,2,3,4,5,6,7,8,9,10,11},'Calcs Women No Intervention'!U85,'Calcs Women No Intervention'!U85^2,'Calcs Women No Intervention'!U85^3,1,'Calcs Women No Intervention'!U85,'Calcs Women No Intervention'!U85^2,'Calcs Women No Intervention'!U85^3,'Calcs Women No Intervention'!AX117,'Calcs Women No Intervention'!AX117^2,'Calcs Women No Intervention'!AX117^3,1),Employment!$BG$11:$BQ$11))/(1+EXP(SUMPRODUCT(CHOOSE({1,2,3,4,5,6,7,8,9,10,11},'Calcs Women No Intervention'!U85,'Calcs Women No Intervention'!U85^2,'Calcs Women No Intervention'!U85^3,1,'Calcs Women No Intervention'!U85,'Calcs Women No Intervention'!U85^2,'Calcs Women No Intervention'!U85^3,'Calcs Women No Intervention'!AX117,'Calcs Women No Intervention'!AX117^2,'Calcs Women No Intervention'!AX117^3,1),Employment!$BG$11:$BQ$11)))</f>
        <v>0.70228052315621281</v>
      </c>
      <c r="W74" s="67">
        <f>EXP(SUMPRODUCT(CHOOSE({1,2,3,4,5,6,7,8,9,10,11},'Calcs Women No Intervention'!V85,'Calcs Women No Intervention'!V85^2,'Calcs Women No Intervention'!V85^3,1,'Calcs Women No Intervention'!V85,'Calcs Women No Intervention'!V85^2,'Calcs Women No Intervention'!V85^3,'Calcs Women No Intervention'!AY117,'Calcs Women No Intervention'!AY117^2,'Calcs Women No Intervention'!AY117^3,1),Employment!$BG$11:$BQ$11))/(1+EXP(SUMPRODUCT(CHOOSE({1,2,3,4,5,6,7,8,9,10,11},'Calcs Women No Intervention'!V85,'Calcs Women No Intervention'!V85^2,'Calcs Women No Intervention'!V85^3,1,'Calcs Women No Intervention'!V85,'Calcs Women No Intervention'!V85^2,'Calcs Women No Intervention'!V85^3,'Calcs Women No Intervention'!AY117,'Calcs Women No Intervention'!AY117^2,'Calcs Women No Intervention'!AY117^3,1),Employment!$BG$11:$BQ$11)))</f>
        <v>0.67133781082767729</v>
      </c>
      <c r="X74" s="67">
        <f>EXP(SUMPRODUCT(CHOOSE({1,2,3,4,5,6,7,8,9,10,11},'Calcs Women No Intervention'!W85,'Calcs Women No Intervention'!W85^2,'Calcs Women No Intervention'!W85^3,1,'Calcs Women No Intervention'!W85,'Calcs Women No Intervention'!W85^2,'Calcs Women No Intervention'!W85^3,'Calcs Women No Intervention'!AZ117,'Calcs Women No Intervention'!AZ117^2,'Calcs Women No Intervention'!AZ117^3,1),Employment!$BG$11:$BQ$11))/(1+EXP(SUMPRODUCT(CHOOSE({1,2,3,4,5,6,7,8,9,10,11},'Calcs Women No Intervention'!W85,'Calcs Women No Intervention'!W85^2,'Calcs Women No Intervention'!W85^3,1,'Calcs Women No Intervention'!W85,'Calcs Women No Intervention'!W85^2,'Calcs Women No Intervention'!W85^3,'Calcs Women No Intervention'!AZ117,'Calcs Women No Intervention'!AZ117^2,'Calcs Women No Intervention'!AZ117^3,1),Employment!$BG$11:$BQ$11)))</f>
        <v>0.63692400206332822</v>
      </c>
      <c r="Y74" s="67">
        <f>EXP(SUMPRODUCT(CHOOSE({1,2,3,4,5,6,7,8,9,10,11},'Calcs Women No Intervention'!X85,'Calcs Women No Intervention'!X85^2,'Calcs Women No Intervention'!X85^3,1,'Calcs Women No Intervention'!X85,'Calcs Women No Intervention'!X85^2,'Calcs Women No Intervention'!X85^3,'Calcs Women No Intervention'!BA117,'Calcs Women No Intervention'!BA117^2,'Calcs Women No Intervention'!BA117^3,1),Employment!$BG$11:$BQ$11))/(1+EXP(SUMPRODUCT(CHOOSE({1,2,3,4,5,6,7,8,9,10,11},'Calcs Women No Intervention'!X85,'Calcs Women No Intervention'!X85^2,'Calcs Women No Intervention'!X85^3,1,'Calcs Women No Intervention'!X85,'Calcs Women No Intervention'!X85^2,'Calcs Women No Intervention'!X85^3,'Calcs Women No Intervention'!BA117,'Calcs Women No Intervention'!BA117^2,'Calcs Women No Intervention'!BA117^3,1),Employment!$BG$11:$BQ$11)))</f>
        <v>0.59908305542548812</v>
      </c>
      <c r="Z74" s="67">
        <f>EXP(SUMPRODUCT(CHOOSE({1,2,3,4,5,6,7,8,9,10,11},'Calcs Women No Intervention'!Y85,'Calcs Women No Intervention'!Y85^2,'Calcs Women No Intervention'!Y85^3,1,'Calcs Women No Intervention'!Y85,'Calcs Women No Intervention'!Y85^2,'Calcs Women No Intervention'!Y85^3,'Calcs Women No Intervention'!BB117,'Calcs Women No Intervention'!BB117^2,'Calcs Women No Intervention'!BB117^3,1),Employment!$BG$11:$BQ$11))/(1+EXP(SUMPRODUCT(CHOOSE({1,2,3,4,5,6,7,8,9,10,11},'Calcs Women No Intervention'!Y85,'Calcs Women No Intervention'!Y85^2,'Calcs Women No Intervention'!Y85^3,1,'Calcs Women No Intervention'!Y85,'Calcs Women No Intervention'!Y85^2,'Calcs Women No Intervention'!Y85^3,'Calcs Women No Intervention'!BB117,'Calcs Women No Intervention'!BB117^2,'Calcs Women No Intervention'!BB117^3,1),Employment!$BG$11:$BQ$11)))</f>
        <v>0.55802282623609123</v>
      </c>
      <c r="AA74" s="67">
        <f>EXP(SUMPRODUCT(CHOOSE({1,2,3,4,5,6,7,8,9,10,11},'Calcs Women No Intervention'!Z85,'Calcs Women No Intervention'!Z85^2,'Calcs Women No Intervention'!Z85^3,1,'Calcs Women No Intervention'!Z85,'Calcs Women No Intervention'!Z85^2,'Calcs Women No Intervention'!Z85^3,'Calcs Women No Intervention'!BC117,'Calcs Women No Intervention'!BC117^2,'Calcs Women No Intervention'!BC117^3,1),Employment!$BG$11:$BQ$11))/(1+EXP(SUMPRODUCT(CHOOSE({1,2,3,4,5,6,7,8,9,10,11},'Calcs Women No Intervention'!Z85,'Calcs Women No Intervention'!Z85^2,'Calcs Women No Intervention'!Z85^3,1,'Calcs Women No Intervention'!Z85,'Calcs Women No Intervention'!Z85^2,'Calcs Women No Intervention'!Z85^3,'Calcs Women No Intervention'!BC117,'Calcs Women No Intervention'!BC117^2,'Calcs Women No Intervention'!BC117^3,1),Employment!$BG$11:$BQ$11)))</f>
        <v>0.51414658066708041</v>
      </c>
      <c r="AB74" s="67">
        <f>EXP(SUMPRODUCT(CHOOSE({1,2,3,4,5,6,7,8,9,10,11},'Calcs Women No Intervention'!AA85,'Calcs Women No Intervention'!AA85^2,'Calcs Women No Intervention'!AA85^3,1,'Calcs Women No Intervention'!AA85,'Calcs Women No Intervention'!AA85^2,'Calcs Women No Intervention'!AA85^3,'Calcs Women No Intervention'!BD117,'Calcs Women No Intervention'!BD117^2,'Calcs Women No Intervention'!BD117^3,1),Employment!$BG$11:$BQ$11))/(1+EXP(SUMPRODUCT(CHOOSE({1,2,3,4,5,6,7,8,9,10,11},'Calcs Women No Intervention'!AA85,'Calcs Women No Intervention'!AA85^2,'Calcs Women No Intervention'!AA85^3,1,'Calcs Women No Intervention'!AA85,'Calcs Women No Intervention'!AA85^2,'Calcs Women No Intervention'!AA85^3,'Calcs Women No Intervention'!BD117,'Calcs Women No Intervention'!BD117^2,'Calcs Women No Intervention'!BD117^3,1),Employment!$BG$11:$BQ$11)))</f>
        <v>0.46806891584545174</v>
      </c>
    </row>
    <row r="75" spans="2:28" x14ac:dyDescent="0.3">
      <c r="B75" s="1">
        <v>10</v>
      </c>
      <c r="C75" s="67"/>
      <c r="D75" s="67"/>
      <c r="E75" s="67"/>
      <c r="F75" s="67"/>
      <c r="G75" s="67"/>
      <c r="H75" s="67"/>
      <c r="I75" s="67"/>
      <c r="J75" s="67"/>
      <c r="K75" s="67"/>
      <c r="L75" s="67"/>
      <c r="M75" s="67">
        <f>EXP(SUMPRODUCT(CHOOSE({1,2,3,4,5,6,7,8,9,10,11},'Calcs Women No Intervention'!L86,'Calcs Women No Intervention'!L86^2,'Calcs Women No Intervention'!L86^3,1,'Calcs Women No Intervention'!L86,'Calcs Women No Intervention'!L86^2,'Calcs Women No Intervention'!L86^3,'Calcs Women No Intervention'!AO118,'Calcs Women No Intervention'!AO118^2,'Calcs Women No Intervention'!AO118^3,1),Employment!$BG$11:$BQ$11))/(1+EXP(SUMPRODUCT(CHOOSE({1,2,3,4,5,6,7,8,9,10,11},'Calcs Women No Intervention'!L86,'Calcs Women No Intervention'!L86^2,'Calcs Women No Intervention'!L86^3,1,'Calcs Women No Intervention'!L86,'Calcs Women No Intervention'!L86^2,'Calcs Women No Intervention'!L86^3,'Calcs Women No Intervention'!AO118,'Calcs Women No Intervention'!AO118^2,'Calcs Women No Intervention'!AO118^3,1),Employment!$BG$11:$BQ$11)))</f>
        <v>0.86131383822914576</v>
      </c>
      <c r="N75" s="67">
        <f>EXP(SUMPRODUCT(CHOOSE({1,2,3,4,5,6,7,8,9,10,11},'Calcs Women No Intervention'!M86,'Calcs Women No Intervention'!M86^2,'Calcs Women No Intervention'!M86^3,1,'Calcs Women No Intervention'!M86,'Calcs Women No Intervention'!M86^2,'Calcs Women No Intervention'!M86^3,'Calcs Women No Intervention'!AP118,'Calcs Women No Intervention'!AP118^2,'Calcs Women No Intervention'!AP118^3,1),Employment!$BG$11:$BQ$11))/(1+EXP(SUMPRODUCT(CHOOSE({1,2,3,4,5,6,7,8,9,10,11},'Calcs Women No Intervention'!M86,'Calcs Women No Intervention'!M86^2,'Calcs Women No Intervention'!M86^3,1,'Calcs Women No Intervention'!M86,'Calcs Women No Intervention'!M86^2,'Calcs Women No Intervention'!M86^3,'Calcs Women No Intervention'!AP118,'Calcs Women No Intervention'!AP118^2,'Calcs Women No Intervention'!AP118^3,1),Employment!$BG$11:$BQ$11)))</f>
        <v>0.85435142228065064</v>
      </c>
      <c r="O75" s="67">
        <f>EXP(SUMPRODUCT(CHOOSE({1,2,3,4,5,6,7,8,9,10,11},'Calcs Women No Intervention'!N86,'Calcs Women No Intervention'!N86^2,'Calcs Women No Intervention'!N86^3,1,'Calcs Women No Intervention'!N86,'Calcs Women No Intervention'!N86^2,'Calcs Women No Intervention'!N86^3,'Calcs Women No Intervention'!AQ118,'Calcs Women No Intervention'!AQ118^2,'Calcs Women No Intervention'!AQ118^3,1),Employment!$BG$11:$BQ$11))/(1+EXP(SUMPRODUCT(CHOOSE({1,2,3,4,5,6,7,8,9,10,11},'Calcs Women No Intervention'!N86,'Calcs Women No Intervention'!N86^2,'Calcs Women No Intervention'!N86^3,1,'Calcs Women No Intervention'!N86,'Calcs Women No Intervention'!N86^2,'Calcs Women No Intervention'!N86^3,'Calcs Women No Intervention'!AQ118,'Calcs Women No Intervention'!AQ118^2,'Calcs Women No Intervention'!AQ118^3,1),Employment!$BG$11:$BQ$11)))</f>
        <v>0.84592866275042777</v>
      </c>
      <c r="P75" s="67">
        <f>EXP(SUMPRODUCT(CHOOSE({1,2,3,4,5,6,7,8,9,10,11},'Calcs Women No Intervention'!O86,'Calcs Women No Intervention'!O86^2,'Calcs Women No Intervention'!O86^3,1,'Calcs Women No Intervention'!O86,'Calcs Women No Intervention'!O86^2,'Calcs Women No Intervention'!O86^3,'Calcs Women No Intervention'!AR118,'Calcs Women No Intervention'!AR118^2,'Calcs Women No Intervention'!AR118^3,1),Employment!$BG$11:$BQ$11))/(1+EXP(SUMPRODUCT(CHOOSE({1,2,3,4,5,6,7,8,9,10,11},'Calcs Women No Intervention'!O86,'Calcs Women No Intervention'!O86^2,'Calcs Women No Intervention'!O86^3,1,'Calcs Women No Intervention'!O86,'Calcs Women No Intervention'!O86^2,'Calcs Women No Intervention'!O86^3,'Calcs Women No Intervention'!AR118,'Calcs Women No Intervention'!AR118^2,'Calcs Women No Intervention'!AR118^3,1),Employment!$BG$11:$BQ$11)))</f>
        <v>0.83588750296479086</v>
      </c>
      <c r="Q75" s="67">
        <f>EXP(SUMPRODUCT(CHOOSE({1,2,3,4,5,6,7,8,9,10,11},'Calcs Women No Intervention'!P86,'Calcs Women No Intervention'!P86^2,'Calcs Women No Intervention'!P86^3,1,'Calcs Women No Intervention'!P86,'Calcs Women No Intervention'!P86^2,'Calcs Women No Intervention'!P86^3,'Calcs Women No Intervention'!AS118,'Calcs Women No Intervention'!AS118^2,'Calcs Women No Intervention'!AS118^3,1),Employment!$BG$11:$BQ$11))/(1+EXP(SUMPRODUCT(CHOOSE({1,2,3,4,5,6,7,8,9,10,11},'Calcs Women No Intervention'!P86,'Calcs Women No Intervention'!P86^2,'Calcs Women No Intervention'!P86^3,1,'Calcs Women No Intervention'!P86,'Calcs Women No Intervention'!P86^2,'Calcs Women No Intervention'!P86^3,'Calcs Women No Intervention'!AS118,'Calcs Women No Intervention'!AS118^2,'Calcs Women No Intervention'!AS118^3,1),Employment!$BG$11:$BQ$11)))</f>
        <v>0.82404398747646224</v>
      </c>
      <c r="R75" s="67">
        <f>EXP(SUMPRODUCT(CHOOSE({1,2,3,4,5,6,7,8,9,10,11},'Calcs Women No Intervention'!Q86,'Calcs Women No Intervention'!Q86^2,'Calcs Women No Intervention'!Q86^3,1,'Calcs Women No Intervention'!Q86,'Calcs Women No Intervention'!Q86^2,'Calcs Women No Intervention'!Q86^3,'Calcs Women No Intervention'!AT118,'Calcs Women No Intervention'!AT118^2,'Calcs Women No Intervention'!AT118^3,1),Employment!$BG$11:$BQ$11))/(1+EXP(SUMPRODUCT(CHOOSE({1,2,3,4,5,6,7,8,9,10,11},'Calcs Women No Intervention'!Q86,'Calcs Women No Intervention'!Q86^2,'Calcs Women No Intervention'!Q86^3,1,'Calcs Women No Intervention'!Q86,'Calcs Women No Intervention'!Q86^2,'Calcs Women No Intervention'!Q86^3,'Calcs Women No Intervention'!AT118,'Calcs Women No Intervention'!AT118^2,'Calcs Women No Intervention'!AT118^3,1),Employment!$BG$11:$BQ$11)))</f>
        <v>0.81018912420797518</v>
      </c>
      <c r="S75" s="67">
        <f>EXP(SUMPRODUCT(CHOOSE({1,2,3,4,5,6,7,8,9,10,11},'Calcs Women No Intervention'!R86,'Calcs Women No Intervention'!R86^2,'Calcs Women No Intervention'!R86^3,1,'Calcs Women No Intervention'!R86,'Calcs Women No Intervention'!R86^2,'Calcs Women No Intervention'!R86^3,'Calcs Women No Intervention'!AU118,'Calcs Women No Intervention'!AU118^2,'Calcs Women No Intervention'!AU118^3,1),Employment!$BG$11:$BQ$11))/(1+EXP(SUMPRODUCT(CHOOSE({1,2,3,4,5,6,7,8,9,10,11},'Calcs Women No Intervention'!R86,'Calcs Women No Intervention'!R86^2,'Calcs Women No Intervention'!R86^3,1,'Calcs Women No Intervention'!R86,'Calcs Women No Intervention'!R86^2,'Calcs Women No Intervention'!R86^3,'Calcs Women No Intervention'!AU118,'Calcs Women No Intervention'!AU118^2,'Calcs Women No Intervention'!AU118^3,1),Employment!$BG$11:$BQ$11)))</f>
        <v>0.79409154431846141</v>
      </c>
      <c r="T75" s="67">
        <f>EXP(SUMPRODUCT(CHOOSE({1,2,3,4,5,6,7,8,9,10,11},'Calcs Women No Intervention'!S86,'Calcs Women No Intervention'!S86^2,'Calcs Women No Intervention'!S86^3,1,'Calcs Women No Intervention'!S86,'Calcs Women No Intervention'!S86^2,'Calcs Women No Intervention'!S86^3,'Calcs Women No Intervention'!AV118,'Calcs Women No Intervention'!AV118^2,'Calcs Women No Intervention'!AV118^3,1),Employment!$BG$11:$BQ$11))/(1+EXP(SUMPRODUCT(CHOOSE({1,2,3,4,5,6,7,8,9,10,11},'Calcs Women No Intervention'!S86,'Calcs Women No Intervention'!S86^2,'Calcs Women No Intervention'!S86^3,1,'Calcs Women No Intervention'!S86,'Calcs Women No Intervention'!S86^2,'Calcs Women No Intervention'!S86^3,'Calcs Women No Intervention'!AV118,'Calcs Women No Intervention'!AV118^2,'Calcs Women No Intervention'!AV118^3,1),Employment!$BG$11:$BQ$11)))</f>
        <v>0.77550287143211627</v>
      </c>
      <c r="U75" s="67">
        <f>EXP(SUMPRODUCT(CHOOSE({1,2,3,4,5,6,7,8,9,10,11},'Calcs Women No Intervention'!T86,'Calcs Women No Intervention'!T86^2,'Calcs Women No Intervention'!T86^3,1,'Calcs Women No Intervention'!T86,'Calcs Women No Intervention'!T86^2,'Calcs Women No Intervention'!T86^3,'Calcs Women No Intervention'!AW118,'Calcs Women No Intervention'!AW118^2,'Calcs Women No Intervention'!AW118^3,1),Employment!$BG$11:$BQ$11))/(1+EXP(SUMPRODUCT(CHOOSE({1,2,3,4,5,6,7,8,9,10,11},'Calcs Women No Intervention'!T86,'Calcs Women No Intervention'!T86^2,'Calcs Women No Intervention'!T86^3,1,'Calcs Women No Intervention'!T86,'Calcs Women No Intervention'!T86^2,'Calcs Women No Intervention'!T86^3,'Calcs Women No Intervention'!AW118,'Calcs Women No Intervention'!AW118^2,'Calcs Women No Intervention'!AW118^3,1),Employment!$BG$11:$BQ$11)))</f>
        <v>0.75416690356584404</v>
      </c>
      <c r="V75" s="67">
        <f>EXP(SUMPRODUCT(CHOOSE({1,2,3,4,5,6,7,8,9,10,11},'Calcs Women No Intervention'!U86,'Calcs Women No Intervention'!U86^2,'Calcs Women No Intervention'!U86^3,1,'Calcs Women No Intervention'!U86,'Calcs Women No Intervention'!U86^2,'Calcs Women No Intervention'!U86^3,'Calcs Women No Intervention'!AX118,'Calcs Women No Intervention'!AX118^2,'Calcs Women No Intervention'!AX118^3,1),Employment!$BG$11:$BQ$11))/(1+EXP(SUMPRODUCT(CHOOSE({1,2,3,4,5,6,7,8,9,10,11},'Calcs Women No Intervention'!U86,'Calcs Women No Intervention'!U86^2,'Calcs Women No Intervention'!U86^3,1,'Calcs Women No Intervention'!U86,'Calcs Women No Intervention'!U86^2,'Calcs Women No Intervention'!U86^3,'Calcs Women No Intervention'!AX118,'Calcs Women No Intervention'!AX118^2,'Calcs Women No Intervention'!AX118^3,1),Employment!$BG$11:$BQ$11)))</f>
        <v>0.72983381866198938</v>
      </c>
      <c r="W75" s="67">
        <f>EXP(SUMPRODUCT(CHOOSE({1,2,3,4,5,6,7,8,9,10,11},'Calcs Women No Intervention'!V86,'Calcs Women No Intervention'!V86^2,'Calcs Women No Intervention'!V86^3,1,'Calcs Women No Intervention'!V86,'Calcs Women No Intervention'!V86^2,'Calcs Women No Intervention'!V86^3,'Calcs Women No Intervention'!AY118,'Calcs Women No Intervention'!AY118^2,'Calcs Women No Intervention'!AY118^3,1),Employment!$BG$11:$BQ$11))/(1+EXP(SUMPRODUCT(CHOOSE({1,2,3,4,5,6,7,8,9,10,11},'Calcs Women No Intervention'!V86,'Calcs Women No Intervention'!V86^2,'Calcs Women No Intervention'!V86^3,1,'Calcs Women No Intervention'!V86,'Calcs Women No Intervention'!V86^2,'Calcs Women No Intervention'!V86^3,'Calcs Women No Intervention'!AY118,'Calcs Women No Intervention'!AY118^2,'Calcs Women No Intervention'!AY118^3,1),Employment!$BG$11:$BQ$11)))</f>
        <v>0.70228052315621281</v>
      </c>
      <c r="X75" s="67">
        <f>EXP(SUMPRODUCT(CHOOSE({1,2,3,4,5,6,7,8,9,10,11},'Calcs Women No Intervention'!W86,'Calcs Women No Intervention'!W86^2,'Calcs Women No Intervention'!W86^3,1,'Calcs Women No Intervention'!W86,'Calcs Women No Intervention'!W86^2,'Calcs Women No Intervention'!W86^3,'Calcs Women No Intervention'!AZ118,'Calcs Women No Intervention'!AZ118^2,'Calcs Women No Intervention'!AZ118^3,1),Employment!$BG$11:$BQ$11))/(1+EXP(SUMPRODUCT(CHOOSE({1,2,3,4,5,6,7,8,9,10,11},'Calcs Women No Intervention'!W86,'Calcs Women No Intervention'!W86^2,'Calcs Women No Intervention'!W86^3,1,'Calcs Women No Intervention'!W86,'Calcs Women No Intervention'!W86^2,'Calcs Women No Intervention'!W86^3,'Calcs Women No Intervention'!AZ118,'Calcs Women No Intervention'!AZ118^2,'Calcs Women No Intervention'!AZ118^3,1),Employment!$BG$11:$BQ$11)))</f>
        <v>0.67133781082767729</v>
      </c>
      <c r="Y75" s="67">
        <f>EXP(SUMPRODUCT(CHOOSE({1,2,3,4,5,6,7,8,9,10,11},'Calcs Women No Intervention'!X86,'Calcs Women No Intervention'!X86^2,'Calcs Women No Intervention'!X86^3,1,'Calcs Women No Intervention'!X86,'Calcs Women No Intervention'!X86^2,'Calcs Women No Intervention'!X86^3,'Calcs Women No Intervention'!BA118,'Calcs Women No Intervention'!BA118^2,'Calcs Women No Intervention'!BA118^3,1),Employment!$BG$11:$BQ$11))/(1+EXP(SUMPRODUCT(CHOOSE({1,2,3,4,5,6,7,8,9,10,11},'Calcs Women No Intervention'!X86,'Calcs Women No Intervention'!X86^2,'Calcs Women No Intervention'!X86^3,1,'Calcs Women No Intervention'!X86,'Calcs Women No Intervention'!X86^2,'Calcs Women No Intervention'!X86^3,'Calcs Women No Intervention'!BA118,'Calcs Women No Intervention'!BA118^2,'Calcs Women No Intervention'!BA118^3,1),Employment!$BG$11:$BQ$11)))</f>
        <v>0.63692400206332822</v>
      </c>
      <c r="Z75" s="67">
        <f>EXP(SUMPRODUCT(CHOOSE({1,2,3,4,5,6,7,8,9,10,11},'Calcs Women No Intervention'!Y86,'Calcs Women No Intervention'!Y86^2,'Calcs Women No Intervention'!Y86^3,1,'Calcs Women No Intervention'!Y86,'Calcs Women No Intervention'!Y86^2,'Calcs Women No Intervention'!Y86^3,'Calcs Women No Intervention'!BB118,'Calcs Women No Intervention'!BB118^2,'Calcs Women No Intervention'!BB118^3,1),Employment!$BG$11:$BQ$11))/(1+EXP(SUMPRODUCT(CHOOSE({1,2,3,4,5,6,7,8,9,10,11},'Calcs Women No Intervention'!Y86,'Calcs Women No Intervention'!Y86^2,'Calcs Women No Intervention'!Y86^3,1,'Calcs Women No Intervention'!Y86,'Calcs Women No Intervention'!Y86^2,'Calcs Women No Intervention'!Y86^3,'Calcs Women No Intervention'!BB118,'Calcs Women No Intervention'!BB118^2,'Calcs Women No Intervention'!BB118^3,1),Employment!$BG$11:$BQ$11)))</f>
        <v>0.59908305542548812</v>
      </c>
      <c r="AA75" s="67">
        <f>EXP(SUMPRODUCT(CHOOSE({1,2,3,4,5,6,7,8,9,10,11},'Calcs Women No Intervention'!Z86,'Calcs Women No Intervention'!Z86^2,'Calcs Women No Intervention'!Z86^3,1,'Calcs Women No Intervention'!Z86,'Calcs Women No Intervention'!Z86^2,'Calcs Women No Intervention'!Z86^3,'Calcs Women No Intervention'!BC118,'Calcs Women No Intervention'!BC118^2,'Calcs Women No Intervention'!BC118^3,1),Employment!$BG$11:$BQ$11))/(1+EXP(SUMPRODUCT(CHOOSE({1,2,3,4,5,6,7,8,9,10,11},'Calcs Women No Intervention'!Z86,'Calcs Women No Intervention'!Z86^2,'Calcs Women No Intervention'!Z86^3,1,'Calcs Women No Intervention'!Z86,'Calcs Women No Intervention'!Z86^2,'Calcs Women No Intervention'!Z86^3,'Calcs Women No Intervention'!BC118,'Calcs Women No Intervention'!BC118^2,'Calcs Women No Intervention'!BC118^3,1),Employment!$BG$11:$BQ$11)))</f>
        <v>0.55802282623609123</v>
      </c>
      <c r="AB75" s="67">
        <f>EXP(SUMPRODUCT(CHOOSE({1,2,3,4,5,6,7,8,9,10,11},'Calcs Women No Intervention'!AA86,'Calcs Women No Intervention'!AA86^2,'Calcs Women No Intervention'!AA86^3,1,'Calcs Women No Intervention'!AA86,'Calcs Women No Intervention'!AA86^2,'Calcs Women No Intervention'!AA86^3,'Calcs Women No Intervention'!BD118,'Calcs Women No Intervention'!BD118^2,'Calcs Women No Intervention'!BD118^3,1),Employment!$BG$11:$BQ$11))/(1+EXP(SUMPRODUCT(CHOOSE({1,2,3,4,5,6,7,8,9,10,11},'Calcs Women No Intervention'!AA86,'Calcs Women No Intervention'!AA86^2,'Calcs Women No Intervention'!AA86^3,1,'Calcs Women No Intervention'!AA86,'Calcs Women No Intervention'!AA86^2,'Calcs Women No Intervention'!AA86^3,'Calcs Women No Intervention'!BD118,'Calcs Women No Intervention'!BD118^2,'Calcs Women No Intervention'!BD118^3,1),Employment!$BG$11:$BQ$11)))</f>
        <v>0.51414658066708041</v>
      </c>
    </row>
    <row r="76" spans="2:28" x14ac:dyDescent="0.3">
      <c r="B76" s="1">
        <v>11</v>
      </c>
      <c r="C76" s="67"/>
      <c r="D76" s="67"/>
      <c r="E76" s="67"/>
      <c r="F76" s="67"/>
      <c r="G76" s="67"/>
      <c r="H76" s="67"/>
      <c r="I76" s="67"/>
      <c r="J76" s="67"/>
      <c r="K76" s="67"/>
      <c r="L76" s="67"/>
      <c r="M76" s="67"/>
      <c r="N76" s="67">
        <f>EXP(SUMPRODUCT(CHOOSE({1,2,3,4,5,6,7,8,9,10,11},'Calcs Women No Intervention'!M87,'Calcs Women No Intervention'!M87^2,'Calcs Women No Intervention'!M87^3,1,'Calcs Women No Intervention'!M87,'Calcs Women No Intervention'!M87^2,'Calcs Women No Intervention'!M87^3,'Calcs Women No Intervention'!AP119,'Calcs Women No Intervention'!AP119^2,'Calcs Women No Intervention'!AP119^3,1),Employment!$BG$11:$BQ$11))/(1+EXP(SUMPRODUCT(CHOOSE({1,2,3,4,5,6,7,8,9,10,11},'Calcs Women No Intervention'!M87,'Calcs Women No Intervention'!M87^2,'Calcs Women No Intervention'!M87^3,1,'Calcs Women No Intervention'!M87,'Calcs Women No Intervention'!M87^2,'Calcs Women No Intervention'!M87^3,'Calcs Women No Intervention'!AP119,'Calcs Women No Intervention'!AP119^2,'Calcs Women No Intervention'!AP119^3,1),Employment!$BG$11:$BQ$11)))</f>
        <v>0.86131383822914576</v>
      </c>
      <c r="O76" s="67">
        <f>EXP(SUMPRODUCT(CHOOSE({1,2,3,4,5,6,7,8,9,10,11},'Calcs Women No Intervention'!N87,'Calcs Women No Intervention'!N87^2,'Calcs Women No Intervention'!N87^3,1,'Calcs Women No Intervention'!N87,'Calcs Women No Intervention'!N87^2,'Calcs Women No Intervention'!N87^3,'Calcs Women No Intervention'!AQ119,'Calcs Women No Intervention'!AQ119^2,'Calcs Women No Intervention'!AQ119^3,1),Employment!$BG$11:$BQ$11))/(1+EXP(SUMPRODUCT(CHOOSE({1,2,3,4,5,6,7,8,9,10,11},'Calcs Women No Intervention'!N87,'Calcs Women No Intervention'!N87^2,'Calcs Women No Intervention'!N87^3,1,'Calcs Women No Intervention'!N87,'Calcs Women No Intervention'!N87^2,'Calcs Women No Intervention'!N87^3,'Calcs Women No Intervention'!AQ119,'Calcs Women No Intervention'!AQ119^2,'Calcs Women No Intervention'!AQ119^3,1),Employment!$BG$11:$BQ$11)))</f>
        <v>0.85435142228065064</v>
      </c>
      <c r="P76" s="67">
        <f>EXP(SUMPRODUCT(CHOOSE({1,2,3,4,5,6,7,8,9,10,11},'Calcs Women No Intervention'!O87,'Calcs Women No Intervention'!O87^2,'Calcs Women No Intervention'!O87^3,1,'Calcs Women No Intervention'!O87,'Calcs Women No Intervention'!O87^2,'Calcs Women No Intervention'!O87^3,'Calcs Women No Intervention'!AR119,'Calcs Women No Intervention'!AR119^2,'Calcs Women No Intervention'!AR119^3,1),Employment!$BG$11:$BQ$11))/(1+EXP(SUMPRODUCT(CHOOSE({1,2,3,4,5,6,7,8,9,10,11},'Calcs Women No Intervention'!O87,'Calcs Women No Intervention'!O87^2,'Calcs Women No Intervention'!O87^3,1,'Calcs Women No Intervention'!O87,'Calcs Women No Intervention'!O87^2,'Calcs Women No Intervention'!O87^3,'Calcs Women No Intervention'!AR119,'Calcs Women No Intervention'!AR119^2,'Calcs Women No Intervention'!AR119^3,1),Employment!$BG$11:$BQ$11)))</f>
        <v>0.84592866275042777</v>
      </c>
      <c r="Q76" s="67">
        <f>EXP(SUMPRODUCT(CHOOSE({1,2,3,4,5,6,7,8,9,10,11},'Calcs Women No Intervention'!P87,'Calcs Women No Intervention'!P87^2,'Calcs Women No Intervention'!P87^3,1,'Calcs Women No Intervention'!P87,'Calcs Women No Intervention'!P87^2,'Calcs Women No Intervention'!P87^3,'Calcs Women No Intervention'!AS119,'Calcs Women No Intervention'!AS119^2,'Calcs Women No Intervention'!AS119^3,1),Employment!$BG$11:$BQ$11))/(1+EXP(SUMPRODUCT(CHOOSE({1,2,3,4,5,6,7,8,9,10,11},'Calcs Women No Intervention'!P87,'Calcs Women No Intervention'!P87^2,'Calcs Women No Intervention'!P87^3,1,'Calcs Women No Intervention'!P87,'Calcs Women No Intervention'!P87^2,'Calcs Women No Intervention'!P87^3,'Calcs Women No Intervention'!AS119,'Calcs Women No Intervention'!AS119^2,'Calcs Women No Intervention'!AS119^3,1),Employment!$BG$11:$BQ$11)))</f>
        <v>0.83588750296479086</v>
      </c>
      <c r="R76" s="67">
        <f>EXP(SUMPRODUCT(CHOOSE({1,2,3,4,5,6,7,8,9,10,11},'Calcs Women No Intervention'!Q87,'Calcs Women No Intervention'!Q87^2,'Calcs Women No Intervention'!Q87^3,1,'Calcs Women No Intervention'!Q87,'Calcs Women No Intervention'!Q87^2,'Calcs Women No Intervention'!Q87^3,'Calcs Women No Intervention'!AT119,'Calcs Women No Intervention'!AT119^2,'Calcs Women No Intervention'!AT119^3,1),Employment!$BG$11:$BQ$11))/(1+EXP(SUMPRODUCT(CHOOSE({1,2,3,4,5,6,7,8,9,10,11},'Calcs Women No Intervention'!Q87,'Calcs Women No Intervention'!Q87^2,'Calcs Women No Intervention'!Q87^3,1,'Calcs Women No Intervention'!Q87,'Calcs Women No Intervention'!Q87^2,'Calcs Women No Intervention'!Q87^3,'Calcs Women No Intervention'!AT119,'Calcs Women No Intervention'!AT119^2,'Calcs Women No Intervention'!AT119^3,1),Employment!$BG$11:$BQ$11)))</f>
        <v>0.82404398747646224</v>
      </c>
      <c r="S76" s="67">
        <f>EXP(SUMPRODUCT(CHOOSE({1,2,3,4,5,6,7,8,9,10,11},'Calcs Women No Intervention'!R87,'Calcs Women No Intervention'!R87^2,'Calcs Women No Intervention'!R87^3,1,'Calcs Women No Intervention'!R87,'Calcs Women No Intervention'!R87^2,'Calcs Women No Intervention'!R87^3,'Calcs Women No Intervention'!AU119,'Calcs Women No Intervention'!AU119^2,'Calcs Women No Intervention'!AU119^3,1),Employment!$BG$11:$BQ$11))/(1+EXP(SUMPRODUCT(CHOOSE({1,2,3,4,5,6,7,8,9,10,11},'Calcs Women No Intervention'!R87,'Calcs Women No Intervention'!R87^2,'Calcs Women No Intervention'!R87^3,1,'Calcs Women No Intervention'!R87,'Calcs Women No Intervention'!R87^2,'Calcs Women No Intervention'!R87^3,'Calcs Women No Intervention'!AU119,'Calcs Women No Intervention'!AU119^2,'Calcs Women No Intervention'!AU119^3,1),Employment!$BG$11:$BQ$11)))</f>
        <v>0.81018912420797518</v>
      </c>
      <c r="T76" s="67">
        <f>EXP(SUMPRODUCT(CHOOSE({1,2,3,4,5,6,7,8,9,10,11},'Calcs Women No Intervention'!S87,'Calcs Women No Intervention'!S87^2,'Calcs Women No Intervention'!S87^3,1,'Calcs Women No Intervention'!S87,'Calcs Women No Intervention'!S87^2,'Calcs Women No Intervention'!S87^3,'Calcs Women No Intervention'!AV119,'Calcs Women No Intervention'!AV119^2,'Calcs Women No Intervention'!AV119^3,1),Employment!$BG$11:$BQ$11))/(1+EXP(SUMPRODUCT(CHOOSE({1,2,3,4,5,6,7,8,9,10,11},'Calcs Women No Intervention'!S87,'Calcs Women No Intervention'!S87^2,'Calcs Women No Intervention'!S87^3,1,'Calcs Women No Intervention'!S87,'Calcs Women No Intervention'!S87^2,'Calcs Women No Intervention'!S87^3,'Calcs Women No Intervention'!AV119,'Calcs Women No Intervention'!AV119^2,'Calcs Women No Intervention'!AV119^3,1),Employment!$BG$11:$BQ$11)))</f>
        <v>0.79409154431846141</v>
      </c>
      <c r="U76" s="67">
        <f>EXP(SUMPRODUCT(CHOOSE({1,2,3,4,5,6,7,8,9,10,11},'Calcs Women No Intervention'!T87,'Calcs Women No Intervention'!T87^2,'Calcs Women No Intervention'!T87^3,1,'Calcs Women No Intervention'!T87,'Calcs Women No Intervention'!T87^2,'Calcs Women No Intervention'!T87^3,'Calcs Women No Intervention'!AW119,'Calcs Women No Intervention'!AW119^2,'Calcs Women No Intervention'!AW119^3,1),Employment!$BG$11:$BQ$11))/(1+EXP(SUMPRODUCT(CHOOSE({1,2,3,4,5,6,7,8,9,10,11},'Calcs Women No Intervention'!T87,'Calcs Women No Intervention'!T87^2,'Calcs Women No Intervention'!T87^3,1,'Calcs Women No Intervention'!T87,'Calcs Women No Intervention'!T87^2,'Calcs Women No Intervention'!T87^3,'Calcs Women No Intervention'!AW119,'Calcs Women No Intervention'!AW119^2,'Calcs Women No Intervention'!AW119^3,1),Employment!$BG$11:$BQ$11)))</f>
        <v>0.77550287143211627</v>
      </c>
      <c r="V76" s="67">
        <f>EXP(SUMPRODUCT(CHOOSE({1,2,3,4,5,6,7,8,9,10,11},'Calcs Women No Intervention'!U87,'Calcs Women No Intervention'!U87^2,'Calcs Women No Intervention'!U87^3,1,'Calcs Women No Intervention'!U87,'Calcs Women No Intervention'!U87^2,'Calcs Women No Intervention'!U87^3,'Calcs Women No Intervention'!AX119,'Calcs Women No Intervention'!AX119^2,'Calcs Women No Intervention'!AX119^3,1),Employment!$BG$11:$BQ$11))/(1+EXP(SUMPRODUCT(CHOOSE({1,2,3,4,5,6,7,8,9,10,11},'Calcs Women No Intervention'!U87,'Calcs Women No Intervention'!U87^2,'Calcs Women No Intervention'!U87^3,1,'Calcs Women No Intervention'!U87,'Calcs Women No Intervention'!U87^2,'Calcs Women No Intervention'!U87^3,'Calcs Women No Intervention'!AX119,'Calcs Women No Intervention'!AX119^2,'Calcs Women No Intervention'!AX119^3,1),Employment!$BG$11:$BQ$11)))</f>
        <v>0.75416690356584404</v>
      </c>
      <c r="W76" s="67">
        <f>EXP(SUMPRODUCT(CHOOSE({1,2,3,4,5,6,7,8,9,10,11},'Calcs Women No Intervention'!V87,'Calcs Women No Intervention'!V87^2,'Calcs Women No Intervention'!V87^3,1,'Calcs Women No Intervention'!V87,'Calcs Women No Intervention'!V87^2,'Calcs Women No Intervention'!V87^3,'Calcs Women No Intervention'!AY119,'Calcs Women No Intervention'!AY119^2,'Calcs Women No Intervention'!AY119^3,1),Employment!$BG$11:$BQ$11))/(1+EXP(SUMPRODUCT(CHOOSE({1,2,3,4,5,6,7,8,9,10,11},'Calcs Women No Intervention'!V87,'Calcs Women No Intervention'!V87^2,'Calcs Women No Intervention'!V87^3,1,'Calcs Women No Intervention'!V87,'Calcs Women No Intervention'!V87^2,'Calcs Women No Intervention'!V87^3,'Calcs Women No Intervention'!AY119,'Calcs Women No Intervention'!AY119^2,'Calcs Women No Intervention'!AY119^3,1),Employment!$BG$11:$BQ$11)))</f>
        <v>0.72983381866198938</v>
      </c>
      <c r="X76" s="67">
        <f>EXP(SUMPRODUCT(CHOOSE({1,2,3,4,5,6,7,8,9,10,11},'Calcs Women No Intervention'!W87,'Calcs Women No Intervention'!W87^2,'Calcs Women No Intervention'!W87^3,1,'Calcs Women No Intervention'!W87,'Calcs Women No Intervention'!W87^2,'Calcs Women No Intervention'!W87^3,'Calcs Women No Intervention'!AZ119,'Calcs Women No Intervention'!AZ119^2,'Calcs Women No Intervention'!AZ119^3,1),Employment!$BG$11:$BQ$11))/(1+EXP(SUMPRODUCT(CHOOSE({1,2,3,4,5,6,7,8,9,10,11},'Calcs Women No Intervention'!W87,'Calcs Women No Intervention'!W87^2,'Calcs Women No Intervention'!W87^3,1,'Calcs Women No Intervention'!W87,'Calcs Women No Intervention'!W87^2,'Calcs Women No Intervention'!W87^3,'Calcs Women No Intervention'!AZ119,'Calcs Women No Intervention'!AZ119^2,'Calcs Women No Intervention'!AZ119^3,1),Employment!$BG$11:$BQ$11)))</f>
        <v>0.70228052315621281</v>
      </c>
      <c r="Y76" s="67">
        <f>EXP(SUMPRODUCT(CHOOSE({1,2,3,4,5,6,7,8,9,10,11},'Calcs Women No Intervention'!X87,'Calcs Women No Intervention'!X87^2,'Calcs Women No Intervention'!X87^3,1,'Calcs Women No Intervention'!X87,'Calcs Women No Intervention'!X87^2,'Calcs Women No Intervention'!X87^3,'Calcs Women No Intervention'!BA119,'Calcs Women No Intervention'!BA119^2,'Calcs Women No Intervention'!BA119^3,1),Employment!$BG$11:$BQ$11))/(1+EXP(SUMPRODUCT(CHOOSE({1,2,3,4,5,6,7,8,9,10,11},'Calcs Women No Intervention'!X87,'Calcs Women No Intervention'!X87^2,'Calcs Women No Intervention'!X87^3,1,'Calcs Women No Intervention'!X87,'Calcs Women No Intervention'!X87^2,'Calcs Women No Intervention'!X87^3,'Calcs Women No Intervention'!BA119,'Calcs Women No Intervention'!BA119^2,'Calcs Women No Intervention'!BA119^3,1),Employment!$BG$11:$BQ$11)))</f>
        <v>0.67133781082767729</v>
      </c>
      <c r="Z76" s="67">
        <f>EXP(SUMPRODUCT(CHOOSE({1,2,3,4,5,6,7,8,9,10,11},'Calcs Women No Intervention'!Y87,'Calcs Women No Intervention'!Y87^2,'Calcs Women No Intervention'!Y87^3,1,'Calcs Women No Intervention'!Y87,'Calcs Women No Intervention'!Y87^2,'Calcs Women No Intervention'!Y87^3,'Calcs Women No Intervention'!BB119,'Calcs Women No Intervention'!BB119^2,'Calcs Women No Intervention'!BB119^3,1),Employment!$BG$11:$BQ$11))/(1+EXP(SUMPRODUCT(CHOOSE({1,2,3,4,5,6,7,8,9,10,11},'Calcs Women No Intervention'!Y87,'Calcs Women No Intervention'!Y87^2,'Calcs Women No Intervention'!Y87^3,1,'Calcs Women No Intervention'!Y87,'Calcs Women No Intervention'!Y87^2,'Calcs Women No Intervention'!Y87^3,'Calcs Women No Intervention'!BB119,'Calcs Women No Intervention'!BB119^2,'Calcs Women No Intervention'!BB119^3,1),Employment!$BG$11:$BQ$11)))</f>
        <v>0.63692400206332822</v>
      </c>
      <c r="AA76" s="67">
        <f>EXP(SUMPRODUCT(CHOOSE({1,2,3,4,5,6,7,8,9,10,11},'Calcs Women No Intervention'!Z87,'Calcs Women No Intervention'!Z87^2,'Calcs Women No Intervention'!Z87^3,1,'Calcs Women No Intervention'!Z87,'Calcs Women No Intervention'!Z87^2,'Calcs Women No Intervention'!Z87^3,'Calcs Women No Intervention'!BC119,'Calcs Women No Intervention'!BC119^2,'Calcs Women No Intervention'!BC119^3,1),Employment!$BG$11:$BQ$11))/(1+EXP(SUMPRODUCT(CHOOSE({1,2,3,4,5,6,7,8,9,10,11},'Calcs Women No Intervention'!Z87,'Calcs Women No Intervention'!Z87^2,'Calcs Women No Intervention'!Z87^3,1,'Calcs Women No Intervention'!Z87,'Calcs Women No Intervention'!Z87^2,'Calcs Women No Intervention'!Z87^3,'Calcs Women No Intervention'!BC119,'Calcs Women No Intervention'!BC119^2,'Calcs Women No Intervention'!BC119^3,1),Employment!$BG$11:$BQ$11)))</f>
        <v>0.59908305542548812</v>
      </c>
      <c r="AB76" s="67">
        <f>EXP(SUMPRODUCT(CHOOSE({1,2,3,4,5,6,7,8,9,10,11},'Calcs Women No Intervention'!AA87,'Calcs Women No Intervention'!AA87^2,'Calcs Women No Intervention'!AA87^3,1,'Calcs Women No Intervention'!AA87,'Calcs Women No Intervention'!AA87^2,'Calcs Women No Intervention'!AA87^3,'Calcs Women No Intervention'!BD119,'Calcs Women No Intervention'!BD119^2,'Calcs Women No Intervention'!BD119^3,1),Employment!$BG$11:$BQ$11))/(1+EXP(SUMPRODUCT(CHOOSE({1,2,3,4,5,6,7,8,9,10,11},'Calcs Women No Intervention'!AA87,'Calcs Women No Intervention'!AA87^2,'Calcs Women No Intervention'!AA87^3,1,'Calcs Women No Intervention'!AA87,'Calcs Women No Intervention'!AA87^2,'Calcs Women No Intervention'!AA87^3,'Calcs Women No Intervention'!BD119,'Calcs Women No Intervention'!BD119^2,'Calcs Women No Intervention'!BD119^3,1),Employment!$BG$11:$BQ$11)))</f>
        <v>0.55802282623609123</v>
      </c>
    </row>
    <row r="77" spans="2:28" x14ac:dyDescent="0.3">
      <c r="B77" s="1">
        <v>12</v>
      </c>
      <c r="C77" s="67"/>
      <c r="D77" s="67"/>
      <c r="E77" s="67"/>
      <c r="F77" s="67"/>
      <c r="G77" s="67"/>
      <c r="H77" s="67"/>
      <c r="I77" s="67"/>
      <c r="J77" s="67"/>
      <c r="K77" s="67"/>
      <c r="L77" s="67"/>
      <c r="M77" s="67"/>
      <c r="N77" s="67"/>
      <c r="O77" s="67">
        <f>EXP(SUMPRODUCT(CHOOSE({1,2,3,4,5,6,7,8,9,10,11},'Calcs Women No Intervention'!N88,'Calcs Women No Intervention'!N88^2,'Calcs Women No Intervention'!N88^3,1,'Calcs Women No Intervention'!N88,'Calcs Women No Intervention'!N88^2,'Calcs Women No Intervention'!N88^3,'Calcs Women No Intervention'!AQ120,'Calcs Women No Intervention'!AQ120^2,'Calcs Women No Intervention'!AQ120^3,1),Employment!$BG$11:$BQ$11))/(1+EXP(SUMPRODUCT(CHOOSE({1,2,3,4,5,6,7,8,9,10,11},'Calcs Women No Intervention'!N88,'Calcs Women No Intervention'!N88^2,'Calcs Women No Intervention'!N88^3,1,'Calcs Women No Intervention'!N88,'Calcs Women No Intervention'!N88^2,'Calcs Women No Intervention'!N88^3,'Calcs Women No Intervention'!AQ120,'Calcs Women No Intervention'!AQ120^2,'Calcs Women No Intervention'!AQ120^3,1),Employment!$BG$11:$BQ$11)))</f>
        <v>0.86131383822914576</v>
      </c>
      <c r="P77" s="67">
        <f>EXP(SUMPRODUCT(CHOOSE({1,2,3,4,5,6,7,8,9,10,11},'Calcs Women No Intervention'!O88,'Calcs Women No Intervention'!O88^2,'Calcs Women No Intervention'!O88^3,1,'Calcs Women No Intervention'!O88,'Calcs Women No Intervention'!O88^2,'Calcs Women No Intervention'!O88^3,'Calcs Women No Intervention'!AR120,'Calcs Women No Intervention'!AR120^2,'Calcs Women No Intervention'!AR120^3,1),Employment!$BG$11:$BQ$11))/(1+EXP(SUMPRODUCT(CHOOSE({1,2,3,4,5,6,7,8,9,10,11},'Calcs Women No Intervention'!O88,'Calcs Women No Intervention'!O88^2,'Calcs Women No Intervention'!O88^3,1,'Calcs Women No Intervention'!O88,'Calcs Women No Intervention'!O88^2,'Calcs Women No Intervention'!O88^3,'Calcs Women No Intervention'!AR120,'Calcs Women No Intervention'!AR120^2,'Calcs Women No Intervention'!AR120^3,1),Employment!$BG$11:$BQ$11)))</f>
        <v>0.85435142228065064</v>
      </c>
      <c r="Q77" s="67">
        <f>EXP(SUMPRODUCT(CHOOSE({1,2,3,4,5,6,7,8,9,10,11},'Calcs Women No Intervention'!P88,'Calcs Women No Intervention'!P88^2,'Calcs Women No Intervention'!P88^3,1,'Calcs Women No Intervention'!P88,'Calcs Women No Intervention'!P88^2,'Calcs Women No Intervention'!P88^3,'Calcs Women No Intervention'!AS120,'Calcs Women No Intervention'!AS120^2,'Calcs Women No Intervention'!AS120^3,1),Employment!$BG$11:$BQ$11))/(1+EXP(SUMPRODUCT(CHOOSE({1,2,3,4,5,6,7,8,9,10,11},'Calcs Women No Intervention'!P88,'Calcs Women No Intervention'!P88^2,'Calcs Women No Intervention'!P88^3,1,'Calcs Women No Intervention'!P88,'Calcs Women No Intervention'!P88^2,'Calcs Women No Intervention'!P88^3,'Calcs Women No Intervention'!AS120,'Calcs Women No Intervention'!AS120^2,'Calcs Women No Intervention'!AS120^3,1),Employment!$BG$11:$BQ$11)))</f>
        <v>0.84592866275042777</v>
      </c>
      <c r="R77" s="67">
        <f>EXP(SUMPRODUCT(CHOOSE({1,2,3,4,5,6,7,8,9,10,11},'Calcs Women No Intervention'!Q88,'Calcs Women No Intervention'!Q88^2,'Calcs Women No Intervention'!Q88^3,1,'Calcs Women No Intervention'!Q88,'Calcs Women No Intervention'!Q88^2,'Calcs Women No Intervention'!Q88^3,'Calcs Women No Intervention'!AT120,'Calcs Women No Intervention'!AT120^2,'Calcs Women No Intervention'!AT120^3,1),Employment!$BG$11:$BQ$11))/(1+EXP(SUMPRODUCT(CHOOSE({1,2,3,4,5,6,7,8,9,10,11},'Calcs Women No Intervention'!Q88,'Calcs Women No Intervention'!Q88^2,'Calcs Women No Intervention'!Q88^3,1,'Calcs Women No Intervention'!Q88,'Calcs Women No Intervention'!Q88^2,'Calcs Women No Intervention'!Q88^3,'Calcs Women No Intervention'!AT120,'Calcs Women No Intervention'!AT120^2,'Calcs Women No Intervention'!AT120^3,1),Employment!$BG$11:$BQ$11)))</f>
        <v>0.83588750296479086</v>
      </c>
      <c r="S77" s="67">
        <f>EXP(SUMPRODUCT(CHOOSE({1,2,3,4,5,6,7,8,9,10,11},'Calcs Women No Intervention'!R88,'Calcs Women No Intervention'!R88^2,'Calcs Women No Intervention'!R88^3,1,'Calcs Women No Intervention'!R88,'Calcs Women No Intervention'!R88^2,'Calcs Women No Intervention'!R88^3,'Calcs Women No Intervention'!AU120,'Calcs Women No Intervention'!AU120^2,'Calcs Women No Intervention'!AU120^3,1),Employment!$BG$11:$BQ$11))/(1+EXP(SUMPRODUCT(CHOOSE({1,2,3,4,5,6,7,8,9,10,11},'Calcs Women No Intervention'!R88,'Calcs Women No Intervention'!R88^2,'Calcs Women No Intervention'!R88^3,1,'Calcs Women No Intervention'!R88,'Calcs Women No Intervention'!R88^2,'Calcs Women No Intervention'!R88^3,'Calcs Women No Intervention'!AU120,'Calcs Women No Intervention'!AU120^2,'Calcs Women No Intervention'!AU120^3,1),Employment!$BG$11:$BQ$11)))</f>
        <v>0.82404398747646224</v>
      </c>
      <c r="T77" s="67">
        <f>EXP(SUMPRODUCT(CHOOSE({1,2,3,4,5,6,7,8,9,10,11},'Calcs Women No Intervention'!S88,'Calcs Women No Intervention'!S88^2,'Calcs Women No Intervention'!S88^3,1,'Calcs Women No Intervention'!S88,'Calcs Women No Intervention'!S88^2,'Calcs Women No Intervention'!S88^3,'Calcs Women No Intervention'!AV120,'Calcs Women No Intervention'!AV120^2,'Calcs Women No Intervention'!AV120^3,1),Employment!$BG$11:$BQ$11))/(1+EXP(SUMPRODUCT(CHOOSE({1,2,3,4,5,6,7,8,9,10,11},'Calcs Women No Intervention'!S88,'Calcs Women No Intervention'!S88^2,'Calcs Women No Intervention'!S88^3,1,'Calcs Women No Intervention'!S88,'Calcs Women No Intervention'!S88^2,'Calcs Women No Intervention'!S88^3,'Calcs Women No Intervention'!AV120,'Calcs Women No Intervention'!AV120^2,'Calcs Women No Intervention'!AV120^3,1),Employment!$BG$11:$BQ$11)))</f>
        <v>0.81018912420797518</v>
      </c>
      <c r="U77" s="67">
        <f>EXP(SUMPRODUCT(CHOOSE({1,2,3,4,5,6,7,8,9,10,11},'Calcs Women No Intervention'!T88,'Calcs Women No Intervention'!T88^2,'Calcs Women No Intervention'!T88^3,1,'Calcs Women No Intervention'!T88,'Calcs Women No Intervention'!T88^2,'Calcs Women No Intervention'!T88^3,'Calcs Women No Intervention'!AW120,'Calcs Women No Intervention'!AW120^2,'Calcs Women No Intervention'!AW120^3,1),Employment!$BG$11:$BQ$11))/(1+EXP(SUMPRODUCT(CHOOSE({1,2,3,4,5,6,7,8,9,10,11},'Calcs Women No Intervention'!T88,'Calcs Women No Intervention'!T88^2,'Calcs Women No Intervention'!T88^3,1,'Calcs Women No Intervention'!T88,'Calcs Women No Intervention'!T88^2,'Calcs Women No Intervention'!T88^3,'Calcs Women No Intervention'!AW120,'Calcs Women No Intervention'!AW120^2,'Calcs Women No Intervention'!AW120^3,1),Employment!$BG$11:$BQ$11)))</f>
        <v>0.79409154431846141</v>
      </c>
      <c r="V77" s="67">
        <f>EXP(SUMPRODUCT(CHOOSE({1,2,3,4,5,6,7,8,9,10,11},'Calcs Women No Intervention'!U88,'Calcs Women No Intervention'!U88^2,'Calcs Women No Intervention'!U88^3,1,'Calcs Women No Intervention'!U88,'Calcs Women No Intervention'!U88^2,'Calcs Women No Intervention'!U88^3,'Calcs Women No Intervention'!AX120,'Calcs Women No Intervention'!AX120^2,'Calcs Women No Intervention'!AX120^3,1),Employment!$BG$11:$BQ$11))/(1+EXP(SUMPRODUCT(CHOOSE({1,2,3,4,5,6,7,8,9,10,11},'Calcs Women No Intervention'!U88,'Calcs Women No Intervention'!U88^2,'Calcs Women No Intervention'!U88^3,1,'Calcs Women No Intervention'!U88,'Calcs Women No Intervention'!U88^2,'Calcs Women No Intervention'!U88^3,'Calcs Women No Intervention'!AX120,'Calcs Women No Intervention'!AX120^2,'Calcs Women No Intervention'!AX120^3,1),Employment!$BG$11:$BQ$11)))</f>
        <v>0.77550287143211627</v>
      </c>
      <c r="W77" s="67">
        <f>EXP(SUMPRODUCT(CHOOSE({1,2,3,4,5,6,7,8,9,10,11},'Calcs Women No Intervention'!V88,'Calcs Women No Intervention'!V88^2,'Calcs Women No Intervention'!V88^3,1,'Calcs Women No Intervention'!V88,'Calcs Women No Intervention'!V88^2,'Calcs Women No Intervention'!V88^3,'Calcs Women No Intervention'!AY120,'Calcs Women No Intervention'!AY120^2,'Calcs Women No Intervention'!AY120^3,1),Employment!$BG$11:$BQ$11))/(1+EXP(SUMPRODUCT(CHOOSE({1,2,3,4,5,6,7,8,9,10,11},'Calcs Women No Intervention'!V88,'Calcs Women No Intervention'!V88^2,'Calcs Women No Intervention'!V88^3,1,'Calcs Women No Intervention'!V88,'Calcs Women No Intervention'!V88^2,'Calcs Women No Intervention'!V88^3,'Calcs Women No Intervention'!AY120,'Calcs Women No Intervention'!AY120^2,'Calcs Women No Intervention'!AY120^3,1),Employment!$BG$11:$BQ$11)))</f>
        <v>0.75416690356584404</v>
      </c>
      <c r="X77" s="67">
        <f>EXP(SUMPRODUCT(CHOOSE({1,2,3,4,5,6,7,8,9,10,11},'Calcs Women No Intervention'!W88,'Calcs Women No Intervention'!W88^2,'Calcs Women No Intervention'!W88^3,1,'Calcs Women No Intervention'!W88,'Calcs Women No Intervention'!W88^2,'Calcs Women No Intervention'!W88^3,'Calcs Women No Intervention'!AZ120,'Calcs Women No Intervention'!AZ120^2,'Calcs Women No Intervention'!AZ120^3,1),Employment!$BG$11:$BQ$11))/(1+EXP(SUMPRODUCT(CHOOSE({1,2,3,4,5,6,7,8,9,10,11},'Calcs Women No Intervention'!W88,'Calcs Women No Intervention'!W88^2,'Calcs Women No Intervention'!W88^3,1,'Calcs Women No Intervention'!W88,'Calcs Women No Intervention'!W88^2,'Calcs Women No Intervention'!W88^3,'Calcs Women No Intervention'!AZ120,'Calcs Women No Intervention'!AZ120^2,'Calcs Women No Intervention'!AZ120^3,1),Employment!$BG$11:$BQ$11)))</f>
        <v>0.72983381866198938</v>
      </c>
      <c r="Y77" s="67">
        <f>EXP(SUMPRODUCT(CHOOSE({1,2,3,4,5,6,7,8,9,10,11},'Calcs Women No Intervention'!X88,'Calcs Women No Intervention'!X88^2,'Calcs Women No Intervention'!X88^3,1,'Calcs Women No Intervention'!X88,'Calcs Women No Intervention'!X88^2,'Calcs Women No Intervention'!X88^3,'Calcs Women No Intervention'!BA120,'Calcs Women No Intervention'!BA120^2,'Calcs Women No Intervention'!BA120^3,1),Employment!$BG$11:$BQ$11))/(1+EXP(SUMPRODUCT(CHOOSE({1,2,3,4,5,6,7,8,9,10,11},'Calcs Women No Intervention'!X88,'Calcs Women No Intervention'!X88^2,'Calcs Women No Intervention'!X88^3,1,'Calcs Women No Intervention'!X88,'Calcs Women No Intervention'!X88^2,'Calcs Women No Intervention'!X88^3,'Calcs Women No Intervention'!BA120,'Calcs Women No Intervention'!BA120^2,'Calcs Women No Intervention'!BA120^3,1),Employment!$BG$11:$BQ$11)))</f>
        <v>0.70228052315621281</v>
      </c>
      <c r="Z77" s="67">
        <f>EXP(SUMPRODUCT(CHOOSE({1,2,3,4,5,6,7,8,9,10,11},'Calcs Women No Intervention'!Y88,'Calcs Women No Intervention'!Y88^2,'Calcs Women No Intervention'!Y88^3,1,'Calcs Women No Intervention'!Y88,'Calcs Women No Intervention'!Y88^2,'Calcs Women No Intervention'!Y88^3,'Calcs Women No Intervention'!BB120,'Calcs Women No Intervention'!BB120^2,'Calcs Women No Intervention'!BB120^3,1),Employment!$BG$11:$BQ$11))/(1+EXP(SUMPRODUCT(CHOOSE({1,2,3,4,5,6,7,8,9,10,11},'Calcs Women No Intervention'!Y88,'Calcs Women No Intervention'!Y88^2,'Calcs Women No Intervention'!Y88^3,1,'Calcs Women No Intervention'!Y88,'Calcs Women No Intervention'!Y88^2,'Calcs Women No Intervention'!Y88^3,'Calcs Women No Intervention'!BB120,'Calcs Women No Intervention'!BB120^2,'Calcs Women No Intervention'!BB120^3,1),Employment!$BG$11:$BQ$11)))</f>
        <v>0.67133781082767729</v>
      </c>
      <c r="AA77" s="67">
        <f>EXP(SUMPRODUCT(CHOOSE({1,2,3,4,5,6,7,8,9,10,11},'Calcs Women No Intervention'!Z88,'Calcs Women No Intervention'!Z88^2,'Calcs Women No Intervention'!Z88^3,1,'Calcs Women No Intervention'!Z88,'Calcs Women No Intervention'!Z88^2,'Calcs Women No Intervention'!Z88^3,'Calcs Women No Intervention'!BC120,'Calcs Women No Intervention'!BC120^2,'Calcs Women No Intervention'!BC120^3,1),Employment!$BG$11:$BQ$11))/(1+EXP(SUMPRODUCT(CHOOSE({1,2,3,4,5,6,7,8,9,10,11},'Calcs Women No Intervention'!Z88,'Calcs Women No Intervention'!Z88^2,'Calcs Women No Intervention'!Z88^3,1,'Calcs Women No Intervention'!Z88,'Calcs Women No Intervention'!Z88^2,'Calcs Women No Intervention'!Z88^3,'Calcs Women No Intervention'!BC120,'Calcs Women No Intervention'!BC120^2,'Calcs Women No Intervention'!BC120^3,1),Employment!$BG$11:$BQ$11)))</f>
        <v>0.63692400206332822</v>
      </c>
      <c r="AB77" s="67">
        <f>EXP(SUMPRODUCT(CHOOSE({1,2,3,4,5,6,7,8,9,10,11},'Calcs Women No Intervention'!AA88,'Calcs Women No Intervention'!AA88^2,'Calcs Women No Intervention'!AA88^3,1,'Calcs Women No Intervention'!AA88,'Calcs Women No Intervention'!AA88^2,'Calcs Women No Intervention'!AA88^3,'Calcs Women No Intervention'!BD120,'Calcs Women No Intervention'!BD120^2,'Calcs Women No Intervention'!BD120^3,1),Employment!$BG$11:$BQ$11))/(1+EXP(SUMPRODUCT(CHOOSE({1,2,3,4,5,6,7,8,9,10,11},'Calcs Women No Intervention'!AA88,'Calcs Women No Intervention'!AA88^2,'Calcs Women No Intervention'!AA88^3,1,'Calcs Women No Intervention'!AA88,'Calcs Women No Intervention'!AA88^2,'Calcs Women No Intervention'!AA88^3,'Calcs Women No Intervention'!BD120,'Calcs Women No Intervention'!BD120^2,'Calcs Women No Intervention'!BD120^3,1),Employment!$BG$11:$BQ$11)))</f>
        <v>0.59908305542548812</v>
      </c>
    </row>
    <row r="78" spans="2:28" x14ac:dyDescent="0.3">
      <c r="B78" s="1">
        <v>13</v>
      </c>
      <c r="C78" s="67"/>
      <c r="D78" s="67"/>
      <c r="E78" s="67"/>
      <c r="F78" s="67"/>
      <c r="G78" s="67"/>
      <c r="H78" s="67"/>
      <c r="I78" s="67"/>
      <c r="J78" s="67"/>
      <c r="K78" s="67"/>
      <c r="L78" s="67"/>
      <c r="M78" s="67"/>
      <c r="N78" s="67"/>
      <c r="O78" s="67"/>
      <c r="P78" s="67">
        <f>EXP(SUMPRODUCT(CHOOSE({1,2,3,4,5,6,7,8,9,10,11},'Calcs Women No Intervention'!O89,'Calcs Women No Intervention'!O89^2,'Calcs Women No Intervention'!O89^3,1,'Calcs Women No Intervention'!O89,'Calcs Women No Intervention'!O89^2,'Calcs Women No Intervention'!O89^3,'Calcs Women No Intervention'!AR121,'Calcs Women No Intervention'!AR121^2,'Calcs Women No Intervention'!AR121^3,1),Employment!$BG$11:$BQ$11))/(1+EXP(SUMPRODUCT(CHOOSE({1,2,3,4,5,6,7,8,9,10,11},'Calcs Women No Intervention'!O89,'Calcs Women No Intervention'!O89^2,'Calcs Women No Intervention'!O89^3,1,'Calcs Women No Intervention'!O89,'Calcs Women No Intervention'!O89^2,'Calcs Women No Intervention'!O89^3,'Calcs Women No Intervention'!AR121,'Calcs Women No Intervention'!AR121^2,'Calcs Women No Intervention'!AR121^3,1),Employment!$BG$11:$BQ$11)))</f>
        <v>0.86131383822914576</v>
      </c>
      <c r="Q78" s="67">
        <f>EXP(SUMPRODUCT(CHOOSE({1,2,3,4,5,6,7,8,9,10,11},'Calcs Women No Intervention'!P89,'Calcs Women No Intervention'!P89^2,'Calcs Women No Intervention'!P89^3,1,'Calcs Women No Intervention'!P89,'Calcs Women No Intervention'!P89^2,'Calcs Women No Intervention'!P89^3,'Calcs Women No Intervention'!AS121,'Calcs Women No Intervention'!AS121^2,'Calcs Women No Intervention'!AS121^3,1),Employment!$BG$11:$BQ$11))/(1+EXP(SUMPRODUCT(CHOOSE({1,2,3,4,5,6,7,8,9,10,11},'Calcs Women No Intervention'!P89,'Calcs Women No Intervention'!P89^2,'Calcs Women No Intervention'!P89^3,1,'Calcs Women No Intervention'!P89,'Calcs Women No Intervention'!P89^2,'Calcs Women No Intervention'!P89^3,'Calcs Women No Intervention'!AS121,'Calcs Women No Intervention'!AS121^2,'Calcs Women No Intervention'!AS121^3,1),Employment!$BG$11:$BQ$11)))</f>
        <v>0.85435142228065064</v>
      </c>
      <c r="R78" s="67">
        <f>EXP(SUMPRODUCT(CHOOSE({1,2,3,4,5,6,7,8,9,10,11},'Calcs Women No Intervention'!Q89,'Calcs Women No Intervention'!Q89^2,'Calcs Women No Intervention'!Q89^3,1,'Calcs Women No Intervention'!Q89,'Calcs Women No Intervention'!Q89^2,'Calcs Women No Intervention'!Q89^3,'Calcs Women No Intervention'!AT121,'Calcs Women No Intervention'!AT121^2,'Calcs Women No Intervention'!AT121^3,1),Employment!$BG$11:$BQ$11))/(1+EXP(SUMPRODUCT(CHOOSE({1,2,3,4,5,6,7,8,9,10,11},'Calcs Women No Intervention'!Q89,'Calcs Women No Intervention'!Q89^2,'Calcs Women No Intervention'!Q89^3,1,'Calcs Women No Intervention'!Q89,'Calcs Women No Intervention'!Q89^2,'Calcs Women No Intervention'!Q89^3,'Calcs Women No Intervention'!AT121,'Calcs Women No Intervention'!AT121^2,'Calcs Women No Intervention'!AT121^3,1),Employment!$BG$11:$BQ$11)))</f>
        <v>0.84592866275042777</v>
      </c>
      <c r="S78" s="67">
        <f>EXP(SUMPRODUCT(CHOOSE({1,2,3,4,5,6,7,8,9,10,11},'Calcs Women No Intervention'!R89,'Calcs Women No Intervention'!R89^2,'Calcs Women No Intervention'!R89^3,1,'Calcs Women No Intervention'!R89,'Calcs Women No Intervention'!R89^2,'Calcs Women No Intervention'!R89^3,'Calcs Women No Intervention'!AU121,'Calcs Women No Intervention'!AU121^2,'Calcs Women No Intervention'!AU121^3,1),Employment!$BG$11:$BQ$11))/(1+EXP(SUMPRODUCT(CHOOSE({1,2,3,4,5,6,7,8,9,10,11},'Calcs Women No Intervention'!R89,'Calcs Women No Intervention'!R89^2,'Calcs Women No Intervention'!R89^3,1,'Calcs Women No Intervention'!R89,'Calcs Women No Intervention'!R89^2,'Calcs Women No Intervention'!R89^3,'Calcs Women No Intervention'!AU121,'Calcs Women No Intervention'!AU121^2,'Calcs Women No Intervention'!AU121^3,1),Employment!$BG$11:$BQ$11)))</f>
        <v>0.83588750296479086</v>
      </c>
      <c r="T78" s="67">
        <f>EXP(SUMPRODUCT(CHOOSE({1,2,3,4,5,6,7,8,9,10,11},'Calcs Women No Intervention'!S89,'Calcs Women No Intervention'!S89^2,'Calcs Women No Intervention'!S89^3,1,'Calcs Women No Intervention'!S89,'Calcs Women No Intervention'!S89^2,'Calcs Women No Intervention'!S89^3,'Calcs Women No Intervention'!AV121,'Calcs Women No Intervention'!AV121^2,'Calcs Women No Intervention'!AV121^3,1),Employment!$BG$11:$BQ$11))/(1+EXP(SUMPRODUCT(CHOOSE({1,2,3,4,5,6,7,8,9,10,11},'Calcs Women No Intervention'!S89,'Calcs Women No Intervention'!S89^2,'Calcs Women No Intervention'!S89^3,1,'Calcs Women No Intervention'!S89,'Calcs Women No Intervention'!S89^2,'Calcs Women No Intervention'!S89^3,'Calcs Women No Intervention'!AV121,'Calcs Women No Intervention'!AV121^2,'Calcs Women No Intervention'!AV121^3,1),Employment!$BG$11:$BQ$11)))</f>
        <v>0.82404398747646224</v>
      </c>
      <c r="U78" s="67">
        <f>EXP(SUMPRODUCT(CHOOSE({1,2,3,4,5,6,7,8,9,10,11},'Calcs Women No Intervention'!T89,'Calcs Women No Intervention'!T89^2,'Calcs Women No Intervention'!T89^3,1,'Calcs Women No Intervention'!T89,'Calcs Women No Intervention'!T89^2,'Calcs Women No Intervention'!T89^3,'Calcs Women No Intervention'!AW121,'Calcs Women No Intervention'!AW121^2,'Calcs Women No Intervention'!AW121^3,1),Employment!$BG$11:$BQ$11))/(1+EXP(SUMPRODUCT(CHOOSE({1,2,3,4,5,6,7,8,9,10,11},'Calcs Women No Intervention'!T89,'Calcs Women No Intervention'!T89^2,'Calcs Women No Intervention'!T89^3,1,'Calcs Women No Intervention'!T89,'Calcs Women No Intervention'!T89^2,'Calcs Women No Intervention'!T89^3,'Calcs Women No Intervention'!AW121,'Calcs Women No Intervention'!AW121^2,'Calcs Women No Intervention'!AW121^3,1),Employment!$BG$11:$BQ$11)))</f>
        <v>0.81018912420797518</v>
      </c>
      <c r="V78" s="67">
        <f>EXP(SUMPRODUCT(CHOOSE({1,2,3,4,5,6,7,8,9,10,11},'Calcs Women No Intervention'!U89,'Calcs Women No Intervention'!U89^2,'Calcs Women No Intervention'!U89^3,1,'Calcs Women No Intervention'!U89,'Calcs Women No Intervention'!U89^2,'Calcs Women No Intervention'!U89^3,'Calcs Women No Intervention'!AX121,'Calcs Women No Intervention'!AX121^2,'Calcs Women No Intervention'!AX121^3,1),Employment!$BG$11:$BQ$11))/(1+EXP(SUMPRODUCT(CHOOSE({1,2,3,4,5,6,7,8,9,10,11},'Calcs Women No Intervention'!U89,'Calcs Women No Intervention'!U89^2,'Calcs Women No Intervention'!U89^3,1,'Calcs Women No Intervention'!U89,'Calcs Women No Intervention'!U89^2,'Calcs Women No Intervention'!U89^3,'Calcs Women No Intervention'!AX121,'Calcs Women No Intervention'!AX121^2,'Calcs Women No Intervention'!AX121^3,1),Employment!$BG$11:$BQ$11)))</f>
        <v>0.79409154431846141</v>
      </c>
      <c r="W78" s="67">
        <f>EXP(SUMPRODUCT(CHOOSE({1,2,3,4,5,6,7,8,9,10,11},'Calcs Women No Intervention'!V89,'Calcs Women No Intervention'!V89^2,'Calcs Women No Intervention'!V89^3,1,'Calcs Women No Intervention'!V89,'Calcs Women No Intervention'!V89^2,'Calcs Women No Intervention'!V89^3,'Calcs Women No Intervention'!AY121,'Calcs Women No Intervention'!AY121^2,'Calcs Women No Intervention'!AY121^3,1),Employment!$BG$11:$BQ$11))/(1+EXP(SUMPRODUCT(CHOOSE({1,2,3,4,5,6,7,8,9,10,11},'Calcs Women No Intervention'!V89,'Calcs Women No Intervention'!V89^2,'Calcs Women No Intervention'!V89^3,1,'Calcs Women No Intervention'!V89,'Calcs Women No Intervention'!V89^2,'Calcs Women No Intervention'!V89^3,'Calcs Women No Intervention'!AY121,'Calcs Women No Intervention'!AY121^2,'Calcs Women No Intervention'!AY121^3,1),Employment!$BG$11:$BQ$11)))</f>
        <v>0.77550287143211627</v>
      </c>
      <c r="X78" s="67">
        <f>EXP(SUMPRODUCT(CHOOSE({1,2,3,4,5,6,7,8,9,10,11},'Calcs Women No Intervention'!W89,'Calcs Women No Intervention'!W89^2,'Calcs Women No Intervention'!W89^3,1,'Calcs Women No Intervention'!W89,'Calcs Women No Intervention'!W89^2,'Calcs Women No Intervention'!W89^3,'Calcs Women No Intervention'!AZ121,'Calcs Women No Intervention'!AZ121^2,'Calcs Women No Intervention'!AZ121^3,1),Employment!$BG$11:$BQ$11))/(1+EXP(SUMPRODUCT(CHOOSE({1,2,3,4,5,6,7,8,9,10,11},'Calcs Women No Intervention'!W89,'Calcs Women No Intervention'!W89^2,'Calcs Women No Intervention'!W89^3,1,'Calcs Women No Intervention'!W89,'Calcs Women No Intervention'!W89^2,'Calcs Women No Intervention'!W89^3,'Calcs Women No Intervention'!AZ121,'Calcs Women No Intervention'!AZ121^2,'Calcs Women No Intervention'!AZ121^3,1),Employment!$BG$11:$BQ$11)))</f>
        <v>0.75416690356584404</v>
      </c>
      <c r="Y78" s="67">
        <f>EXP(SUMPRODUCT(CHOOSE({1,2,3,4,5,6,7,8,9,10,11},'Calcs Women No Intervention'!X89,'Calcs Women No Intervention'!X89^2,'Calcs Women No Intervention'!X89^3,1,'Calcs Women No Intervention'!X89,'Calcs Women No Intervention'!X89^2,'Calcs Women No Intervention'!X89^3,'Calcs Women No Intervention'!BA121,'Calcs Women No Intervention'!BA121^2,'Calcs Women No Intervention'!BA121^3,1),Employment!$BG$11:$BQ$11))/(1+EXP(SUMPRODUCT(CHOOSE({1,2,3,4,5,6,7,8,9,10,11},'Calcs Women No Intervention'!X89,'Calcs Women No Intervention'!X89^2,'Calcs Women No Intervention'!X89^3,1,'Calcs Women No Intervention'!X89,'Calcs Women No Intervention'!X89^2,'Calcs Women No Intervention'!X89^3,'Calcs Women No Intervention'!BA121,'Calcs Women No Intervention'!BA121^2,'Calcs Women No Intervention'!BA121^3,1),Employment!$BG$11:$BQ$11)))</f>
        <v>0.72983381866198938</v>
      </c>
      <c r="Z78" s="67">
        <f>EXP(SUMPRODUCT(CHOOSE({1,2,3,4,5,6,7,8,9,10,11},'Calcs Women No Intervention'!Y89,'Calcs Women No Intervention'!Y89^2,'Calcs Women No Intervention'!Y89^3,1,'Calcs Women No Intervention'!Y89,'Calcs Women No Intervention'!Y89^2,'Calcs Women No Intervention'!Y89^3,'Calcs Women No Intervention'!BB121,'Calcs Women No Intervention'!BB121^2,'Calcs Women No Intervention'!BB121^3,1),Employment!$BG$11:$BQ$11))/(1+EXP(SUMPRODUCT(CHOOSE({1,2,3,4,5,6,7,8,9,10,11},'Calcs Women No Intervention'!Y89,'Calcs Women No Intervention'!Y89^2,'Calcs Women No Intervention'!Y89^3,1,'Calcs Women No Intervention'!Y89,'Calcs Women No Intervention'!Y89^2,'Calcs Women No Intervention'!Y89^3,'Calcs Women No Intervention'!BB121,'Calcs Women No Intervention'!BB121^2,'Calcs Women No Intervention'!BB121^3,1),Employment!$BG$11:$BQ$11)))</f>
        <v>0.70228052315621281</v>
      </c>
      <c r="AA78" s="67">
        <f>EXP(SUMPRODUCT(CHOOSE({1,2,3,4,5,6,7,8,9,10,11},'Calcs Women No Intervention'!Z89,'Calcs Women No Intervention'!Z89^2,'Calcs Women No Intervention'!Z89^3,1,'Calcs Women No Intervention'!Z89,'Calcs Women No Intervention'!Z89^2,'Calcs Women No Intervention'!Z89^3,'Calcs Women No Intervention'!BC121,'Calcs Women No Intervention'!BC121^2,'Calcs Women No Intervention'!BC121^3,1),Employment!$BG$11:$BQ$11))/(1+EXP(SUMPRODUCT(CHOOSE({1,2,3,4,5,6,7,8,9,10,11},'Calcs Women No Intervention'!Z89,'Calcs Women No Intervention'!Z89^2,'Calcs Women No Intervention'!Z89^3,1,'Calcs Women No Intervention'!Z89,'Calcs Women No Intervention'!Z89^2,'Calcs Women No Intervention'!Z89^3,'Calcs Women No Intervention'!BC121,'Calcs Women No Intervention'!BC121^2,'Calcs Women No Intervention'!BC121^3,1),Employment!$BG$11:$BQ$11)))</f>
        <v>0.67133781082767729</v>
      </c>
      <c r="AB78" s="67">
        <f>EXP(SUMPRODUCT(CHOOSE({1,2,3,4,5,6,7,8,9,10,11},'Calcs Women No Intervention'!AA89,'Calcs Women No Intervention'!AA89^2,'Calcs Women No Intervention'!AA89^3,1,'Calcs Women No Intervention'!AA89,'Calcs Women No Intervention'!AA89^2,'Calcs Women No Intervention'!AA89^3,'Calcs Women No Intervention'!BD121,'Calcs Women No Intervention'!BD121^2,'Calcs Women No Intervention'!BD121^3,1),Employment!$BG$11:$BQ$11))/(1+EXP(SUMPRODUCT(CHOOSE({1,2,3,4,5,6,7,8,9,10,11},'Calcs Women No Intervention'!AA89,'Calcs Women No Intervention'!AA89^2,'Calcs Women No Intervention'!AA89^3,1,'Calcs Women No Intervention'!AA89,'Calcs Women No Intervention'!AA89^2,'Calcs Women No Intervention'!AA89^3,'Calcs Women No Intervention'!BD121,'Calcs Women No Intervention'!BD121^2,'Calcs Women No Intervention'!BD121^3,1),Employment!$BG$11:$BQ$11)))</f>
        <v>0.63692400206332822</v>
      </c>
    </row>
    <row r="79" spans="2:28" x14ac:dyDescent="0.3">
      <c r="B79" s="1">
        <v>14</v>
      </c>
      <c r="C79" s="67"/>
      <c r="D79" s="67"/>
      <c r="E79" s="67"/>
      <c r="F79" s="67"/>
      <c r="G79" s="67"/>
      <c r="H79" s="67"/>
      <c r="I79" s="67"/>
      <c r="J79" s="67"/>
      <c r="K79" s="67"/>
      <c r="L79" s="67"/>
      <c r="M79" s="67"/>
      <c r="N79" s="67"/>
      <c r="O79" s="67"/>
      <c r="P79" s="67"/>
      <c r="Q79" s="67">
        <f>EXP(SUMPRODUCT(CHOOSE({1,2,3,4,5,6,7,8,9,10,11},'Calcs Women No Intervention'!P90,'Calcs Women No Intervention'!P90^2,'Calcs Women No Intervention'!P90^3,1,'Calcs Women No Intervention'!P90,'Calcs Women No Intervention'!P90^2,'Calcs Women No Intervention'!P90^3,'Calcs Women No Intervention'!AS122,'Calcs Women No Intervention'!AS122^2,'Calcs Women No Intervention'!AS122^3,1),Employment!$BG$11:$BQ$11))/(1+EXP(SUMPRODUCT(CHOOSE({1,2,3,4,5,6,7,8,9,10,11},'Calcs Women No Intervention'!P90,'Calcs Women No Intervention'!P90^2,'Calcs Women No Intervention'!P90^3,1,'Calcs Women No Intervention'!P90,'Calcs Women No Intervention'!P90^2,'Calcs Women No Intervention'!P90^3,'Calcs Women No Intervention'!AS122,'Calcs Women No Intervention'!AS122^2,'Calcs Women No Intervention'!AS122^3,1),Employment!$BG$11:$BQ$11)))</f>
        <v>0.86131383822914576</v>
      </c>
      <c r="R79" s="67">
        <f>EXP(SUMPRODUCT(CHOOSE({1,2,3,4,5,6,7,8,9,10,11},'Calcs Women No Intervention'!Q90,'Calcs Women No Intervention'!Q90^2,'Calcs Women No Intervention'!Q90^3,1,'Calcs Women No Intervention'!Q90,'Calcs Women No Intervention'!Q90^2,'Calcs Women No Intervention'!Q90^3,'Calcs Women No Intervention'!AT122,'Calcs Women No Intervention'!AT122^2,'Calcs Women No Intervention'!AT122^3,1),Employment!$BG$11:$BQ$11))/(1+EXP(SUMPRODUCT(CHOOSE({1,2,3,4,5,6,7,8,9,10,11},'Calcs Women No Intervention'!Q90,'Calcs Women No Intervention'!Q90^2,'Calcs Women No Intervention'!Q90^3,1,'Calcs Women No Intervention'!Q90,'Calcs Women No Intervention'!Q90^2,'Calcs Women No Intervention'!Q90^3,'Calcs Women No Intervention'!AT122,'Calcs Women No Intervention'!AT122^2,'Calcs Women No Intervention'!AT122^3,1),Employment!$BG$11:$BQ$11)))</f>
        <v>0.85435142228065064</v>
      </c>
      <c r="S79" s="67">
        <f>EXP(SUMPRODUCT(CHOOSE({1,2,3,4,5,6,7,8,9,10,11},'Calcs Women No Intervention'!R90,'Calcs Women No Intervention'!R90^2,'Calcs Women No Intervention'!R90^3,1,'Calcs Women No Intervention'!R90,'Calcs Women No Intervention'!R90^2,'Calcs Women No Intervention'!R90^3,'Calcs Women No Intervention'!AU122,'Calcs Women No Intervention'!AU122^2,'Calcs Women No Intervention'!AU122^3,1),Employment!$BG$11:$BQ$11))/(1+EXP(SUMPRODUCT(CHOOSE({1,2,3,4,5,6,7,8,9,10,11},'Calcs Women No Intervention'!R90,'Calcs Women No Intervention'!R90^2,'Calcs Women No Intervention'!R90^3,1,'Calcs Women No Intervention'!R90,'Calcs Women No Intervention'!R90^2,'Calcs Women No Intervention'!R90^3,'Calcs Women No Intervention'!AU122,'Calcs Women No Intervention'!AU122^2,'Calcs Women No Intervention'!AU122^3,1),Employment!$BG$11:$BQ$11)))</f>
        <v>0.84592866275042777</v>
      </c>
      <c r="T79" s="67">
        <f>EXP(SUMPRODUCT(CHOOSE({1,2,3,4,5,6,7,8,9,10,11},'Calcs Women No Intervention'!S90,'Calcs Women No Intervention'!S90^2,'Calcs Women No Intervention'!S90^3,1,'Calcs Women No Intervention'!S90,'Calcs Women No Intervention'!S90^2,'Calcs Women No Intervention'!S90^3,'Calcs Women No Intervention'!AV122,'Calcs Women No Intervention'!AV122^2,'Calcs Women No Intervention'!AV122^3,1),Employment!$BG$11:$BQ$11))/(1+EXP(SUMPRODUCT(CHOOSE({1,2,3,4,5,6,7,8,9,10,11},'Calcs Women No Intervention'!S90,'Calcs Women No Intervention'!S90^2,'Calcs Women No Intervention'!S90^3,1,'Calcs Women No Intervention'!S90,'Calcs Women No Intervention'!S90^2,'Calcs Women No Intervention'!S90^3,'Calcs Women No Intervention'!AV122,'Calcs Women No Intervention'!AV122^2,'Calcs Women No Intervention'!AV122^3,1),Employment!$BG$11:$BQ$11)))</f>
        <v>0.83588750296479086</v>
      </c>
      <c r="U79" s="67">
        <f>EXP(SUMPRODUCT(CHOOSE({1,2,3,4,5,6,7,8,9,10,11},'Calcs Women No Intervention'!T90,'Calcs Women No Intervention'!T90^2,'Calcs Women No Intervention'!T90^3,1,'Calcs Women No Intervention'!T90,'Calcs Women No Intervention'!T90^2,'Calcs Women No Intervention'!T90^3,'Calcs Women No Intervention'!AW122,'Calcs Women No Intervention'!AW122^2,'Calcs Women No Intervention'!AW122^3,1),Employment!$BG$11:$BQ$11))/(1+EXP(SUMPRODUCT(CHOOSE({1,2,3,4,5,6,7,8,9,10,11},'Calcs Women No Intervention'!T90,'Calcs Women No Intervention'!T90^2,'Calcs Women No Intervention'!T90^3,1,'Calcs Women No Intervention'!T90,'Calcs Women No Intervention'!T90^2,'Calcs Women No Intervention'!T90^3,'Calcs Women No Intervention'!AW122,'Calcs Women No Intervention'!AW122^2,'Calcs Women No Intervention'!AW122^3,1),Employment!$BG$11:$BQ$11)))</f>
        <v>0.82404398747646224</v>
      </c>
      <c r="V79" s="67">
        <f>EXP(SUMPRODUCT(CHOOSE({1,2,3,4,5,6,7,8,9,10,11},'Calcs Women No Intervention'!U90,'Calcs Women No Intervention'!U90^2,'Calcs Women No Intervention'!U90^3,1,'Calcs Women No Intervention'!U90,'Calcs Women No Intervention'!U90^2,'Calcs Women No Intervention'!U90^3,'Calcs Women No Intervention'!AX122,'Calcs Women No Intervention'!AX122^2,'Calcs Women No Intervention'!AX122^3,1),Employment!$BG$11:$BQ$11))/(1+EXP(SUMPRODUCT(CHOOSE({1,2,3,4,5,6,7,8,9,10,11},'Calcs Women No Intervention'!U90,'Calcs Women No Intervention'!U90^2,'Calcs Women No Intervention'!U90^3,1,'Calcs Women No Intervention'!U90,'Calcs Women No Intervention'!U90^2,'Calcs Women No Intervention'!U90^3,'Calcs Women No Intervention'!AX122,'Calcs Women No Intervention'!AX122^2,'Calcs Women No Intervention'!AX122^3,1),Employment!$BG$11:$BQ$11)))</f>
        <v>0.81018912420797518</v>
      </c>
      <c r="W79" s="67">
        <f>EXP(SUMPRODUCT(CHOOSE({1,2,3,4,5,6,7,8,9,10,11},'Calcs Women No Intervention'!V90,'Calcs Women No Intervention'!V90^2,'Calcs Women No Intervention'!V90^3,1,'Calcs Women No Intervention'!V90,'Calcs Women No Intervention'!V90^2,'Calcs Women No Intervention'!V90^3,'Calcs Women No Intervention'!AY122,'Calcs Women No Intervention'!AY122^2,'Calcs Women No Intervention'!AY122^3,1),Employment!$BG$11:$BQ$11))/(1+EXP(SUMPRODUCT(CHOOSE({1,2,3,4,5,6,7,8,9,10,11},'Calcs Women No Intervention'!V90,'Calcs Women No Intervention'!V90^2,'Calcs Women No Intervention'!V90^3,1,'Calcs Women No Intervention'!V90,'Calcs Women No Intervention'!V90^2,'Calcs Women No Intervention'!V90^3,'Calcs Women No Intervention'!AY122,'Calcs Women No Intervention'!AY122^2,'Calcs Women No Intervention'!AY122^3,1),Employment!$BG$11:$BQ$11)))</f>
        <v>0.79409154431846141</v>
      </c>
      <c r="X79" s="67">
        <f>EXP(SUMPRODUCT(CHOOSE({1,2,3,4,5,6,7,8,9,10,11},'Calcs Women No Intervention'!W90,'Calcs Women No Intervention'!W90^2,'Calcs Women No Intervention'!W90^3,1,'Calcs Women No Intervention'!W90,'Calcs Women No Intervention'!W90^2,'Calcs Women No Intervention'!W90^3,'Calcs Women No Intervention'!AZ122,'Calcs Women No Intervention'!AZ122^2,'Calcs Women No Intervention'!AZ122^3,1),Employment!$BG$11:$BQ$11))/(1+EXP(SUMPRODUCT(CHOOSE({1,2,3,4,5,6,7,8,9,10,11},'Calcs Women No Intervention'!W90,'Calcs Women No Intervention'!W90^2,'Calcs Women No Intervention'!W90^3,1,'Calcs Women No Intervention'!W90,'Calcs Women No Intervention'!W90^2,'Calcs Women No Intervention'!W90^3,'Calcs Women No Intervention'!AZ122,'Calcs Women No Intervention'!AZ122^2,'Calcs Women No Intervention'!AZ122^3,1),Employment!$BG$11:$BQ$11)))</f>
        <v>0.77550287143211627</v>
      </c>
      <c r="Y79" s="67">
        <f>EXP(SUMPRODUCT(CHOOSE({1,2,3,4,5,6,7,8,9,10,11},'Calcs Women No Intervention'!X90,'Calcs Women No Intervention'!X90^2,'Calcs Women No Intervention'!X90^3,1,'Calcs Women No Intervention'!X90,'Calcs Women No Intervention'!X90^2,'Calcs Women No Intervention'!X90^3,'Calcs Women No Intervention'!BA122,'Calcs Women No Intervention'!BA122^2,'Calcs Women No Intervention'!BA122^3,1),Employment!$BG$11:$BQ$11))/(1+EXP(SUMPRODUCT(CHOOSE({1,2,3,4,5,6,7,8,9,10,11},'Calcs Women No Intervention'!X90,'Calcs Women No Intervention'!X90^2,'Calcs Women No Intervention'!X90^3,1,'Calcs Women No Intervention'!X90,'Calcs Women No Intervention'!X90^2,'Calcs Women No Intervention'!X90^3,'Calcs Women No Intervention'!BA122,'Calcs Women No Intervention'!BA122^2,'Calcs Women No Intervention'!BA122^3,1),Employment!$BG$11:$BQ$11)))</f>
        <v>0.75416690356584404</v>
      </c>
      <c r="Z79" s="67">
        <f>EXP(SUMPRODUCT(CHOOSE({1,2,3,4,5,6,7,8,9,10,11},'Calcs Women No Intervention'!Y90,'Calcs Women No Intervention'!Y90^2,'Calcs Women No Intervention'!Y90^3,1,'Calcs Women No Intervention'!Y90,'Calcs Women No Intervention'!Y90^2,'Calcs Women No Intervention'!Y90^3,'Calcs Women No Intervention'!BB122,'Calcs Women No Intervention'!BB122^2,'Calcs Women No Intervention'!BB122^3,1),Employment!$BG$11:$BQ$11))/(1+EXP(SUMPRODUCT(CHOOSE({1,2,3,4,5,6,7,8,9,10,11},'Calcs Women No Intervention'!Y90,'Calcs Women No Intervention'!Y90^2,'Calcs Women No Intervention'!Y90^3,1,'Calcs Women No Intervention'!Y90,'Calcs Women No Intervention'!Y90^2,'Calcs Women No Intervention'!Y90^3,'Calcs Women No Intervention'!BB122,'Calcs Women No Intervention'!BB122^2,'Calcs Women No Intervention'!BB122^3,1),Employment!$BG$11:$BQ$11)))</f>
        <v>0.72983381866198938</v>
      </c>
      <c r="AA79" s="67">
        <f>EXP(SUMPRODUCT(CHOOSE({1,2,3,4,5,6,7,8,9,10,11},'Calcs Women No Intervention'!Z90,'Calcs Women No Intervention'!Z90^2,'Calcs Women No Intervention'!Z90^3,1,'Calcs Women No Intervention'!Z90,'Calcs Women No Intervention'!Z90^2,'Calcs Women No Intervention'!Z90^3,'Calcs Women No Intervention'!BC122,'Calcs Women No Intervention'!BC122^2,'Calcs Women No Intervention'!BC122^3,1),Employment!$BG$11:$BQ$11))/(1+EXP(SUMPRODUCT(CHOOSE({1,2,3,4,5,6,7,8,9,10,11},'Calcs Women No Intervention'!Z90,'Calcs Women No Intervention'!Z90^2,'Calcs Women No Intervention'!Z90^3,1,'Calcs Women No Intervention'!Z90,'Calcs Women No Intervention'!Z90^2,'Calcs Women No Intervention'!Z90^3,'Calcs Women No Intervention'!BC122,'Calcs Women No Intervention'!BC122^2,'Calcs Women No Intervention'!BC122^3,1),Employment!$BG$11:$BQ$11)))</f>
        <v>0.70228052315621281</v>
      </c>
      <c r="AB79" s="67">
        <f>EXP(SUMPRODUCT(CHOOSE({1,2,3,4,5,6,7,8,9,10,11},'Calcs Women No Intervention'!AA90,'Calcs Women No Intervention'!AA90^2,'Calcs Women No Intervention'!AA90^3,1,'Calcs Women No Intervention'!AA90,'Calcs Women No Intervention'!AA90^2,'Calcs Women No Intervention'!AA90^3,'Calcs Women No Intervention'!BD122,'Calcs Women No Intervention'!BD122^2,'Calcs Women No Intervention'!BD122^3,1),Employment!$BG$11:$BQ$11))/(1+EXP(SUMPRODUCT(CHOOSE({1,2,3,4,5,6,7,8,9,10,11},'Calcs Women No Intervention'!AA90,'Calcs Women No Intervention'!AA90^2,'Calcs Women No Intervention'!AA90^3,1,'Calcs Women No Intervention'!AA90,'Calcs Women No Intervention'!AA90^2,'Calcs Women No Intervention'!AA90^3,'Calcs Women No Intervention'!BD122,'Calcs Women No Intervention'!BD122^2,'Calcs Women No Intervention'!BD122^3,1),Employment!$BG$11:$BQ$11)))</f>
        <v>0.67133781082767729</v>
      </c>
    </row>
    <row r="80" spans="2:28" x14ac:dyDescent="0.3">
      <c r="B80" s="1">
        <v>15</v>
      </c>
      <c r="C80" s="67"/>
      <c r="D80" s="67"/>
      <c r="E80" s="67"/>
      <c r="F80" s="67"/>
      <c r="G80" s="67"/>
      <c r="H80" s="67"/>
      <c r="I80" s="67"/>
      <c r="J80" s="67"/>
      <c r="K80" s="67"/>
      <c r="L80" s="67"/>
      <c r="M80" s="67"/>
      <c r="N80" s="67"/>
      <c r="O80" s="67"/>
      <c r="P80" s="67"/>
      <c r="Q80" s="67"/>
      <c r="R80" s="67">
        <f>EXP(SUMPRODUCT(CHOOSE({1,2,3,4,5,6,7,8,9,10,11},'Calcs Women No Intervention'!Q91,'Calcs Women No Intervention'!Q91^2,'Calcs Women No Intervention'!Q91^3,1,'Calcs Women No Intervention'!Q91,'Calcs Women No Intervention'!Q91^2,'Calcs Women No Intervention'!Q91^3,'Calcs Women No Intervention'!AT123,'Calcs Women No Intervention'!AT123^2,'Calcs Women No Intervention'!AT123^3,1),Employment!$BG$11:$BQ$11))/(1+EXP(SUMPRODUCT(CHOOSE({1,2,3,4,5,6,7,8,9,10,11},'Calcs Women No Intervention'!Q91,'Calcs Women No Intervention'!Q91^2,'Calcs Women No Intervention'!Q91^3,1,'Calcs Women No Intervention'!Q91,'Calcs Women No Intervention'!Q91^2,'Calcs Women No Intervention'!Q91^3,'Calcs Women No Intervention'!AT123,'Calcs Women No Intervention'!AT123^2,'Calcs Women No Intervention'!AT123^3,1),Employment!$BG$11:$BQ$11)))</f>
        <v>0.86131383822914576</v>
      </c>
      <c r="S80" s="67">
        <f>EXP(SUMPRODUCT(CHOOSE({1,2,3,4,5,6,7,8,9,10,11},'Calcs Women No Intervention'!R91,'Calcs Women No Intervention'!R91^2,'Calcs Women No Intervention'!R91^3,1,'Calcs Women No Intervention'!R91,'Calcs Women No Intervention'!R91^2,'Calcs Women No Intervention'!R91^3,'Calcs Women No Intervention'!AU123,'Calcs Women No Intervention'!AU123^2,'Calcs Women No Intervention'!AU123^3,1),Employment!$BG$11:$BQ$11))/(1+EXP(SUMPRODUCT(CHOOSE({1,2,3,4,5,6,7,8,9,10,11},'Calcs Women No Intervention'!R91,'Calcs Women No Intervention'!R91^2,'Calcs Women No Intervention'!R91^3,1,'Calcs Women No Intervention'!R91,'Calcs Women No Intervention'!R91^2,'Calcs Women No Intervention'!R91^3,'Calcs Women No Intervention'!AU123,'Calcs Women No Intervention'!AU123^2,'Calcs Women No Intervention'!AU123^3,1),Employment!$BG$11:$BQ$11)))</f>
        <v>0.85435142228065064</v>
      </c>
      <c r="T80" s="67">
        <f>EXP(SUMPRODUCT(CHOOSE({1,2,3,4,5,6,7,8,9,10,11},'Calcs Women No Intervention'!S91,'Calcs Women No Intervention'!S91^2,'Calcs Women No Intervention'!S91^3,1,'Calcs Women No Intervention'!S91,'Calcs Women No Intervention'!S91^2,'Calcs Women No Intervention'!S91^3,'Calcs Women No Intervention'!AV123,'Calcs Women No Intervention'!AV123^2,'Calcs Women No Intervention'!AV123^3,1),Employment!$BG$11:$BQ$11))/(1+EXP(SUMPRODUCT(CHOOSE({1,2,3,4,5,6,7,8,9,10,11},'Calcs Women No Intervention'!S91,'Calcs Women No Intervention'!S91^2,'Calcs Women No Intervention'!S91^3,1,'Calcs Women No Intervention'!S91,'Calcs Women No Intervention'!S91^2,'Calcs Women No Intervention'!S91^3,'Calcs Women No Intervention'!AV123,'Calcs Women No Intervention'!AV123^2,'Calcs Women No Intervention'!AV123^3,1),Employment!$BG$11:$BQ$11)))</f>
        <v>0.84592866275042777</v>
      </c>
      <c r="U80" s="67">
        <f>EXP(SUMPRODUCT(CHOOSE({1,2,3,4,5,6,7,8,9,10,11},'Calcs Women No Intervention'!T91,'Calcs Women No Intervention'!T91^2,'Calcs Women No Intervention'!T91^3,1,'Calcs Women No Intervention'!T91,'Calcs Women No Intervention'!T91^2,'Calcs Women No Intervention'!T91^3,'Calcs Women No Intervention'!AW123,'Calcs Women No Intervention'!AW123^2,'Calcs Women No Intervention'!AW123^3,1),Employment!$BG$11:$BQ$11))/(1+EXP(SUMPRODUCT(CHOOSE({1,2,3,4,5,6,7,8,9,10,11},'Calcs Women No Intervention'!T91,'Calcs Women No Intervention'!T91^2,'Calcs Women No Intervention'!T91^3,1,'Calcs Women No Intervention'!T91,'Calcs Women No Intervention'!T91^2,'Calcs Women No Intervention'!T91^3,'Calcs Women No Intervention'!AW123,'Calcs Women No Intervention'!AW123^2,'Calcs Women No Intervention'!AW123^3,1),Employment!$BG$11:$BQ$11)))</f>
        <v>0.83588750296479086</v>
      </c>
      <c r="V80" s="67">
        <f>EXP(SUMPRODUCT(CHOOSE({1,2,3,4,5,6,7,8,9,10,11},'Calcs Women No Intervention'!U91,'Calcs Women No Intervention'!U91^2,'Calcs Women No Intervention'!U91^3,1,'Calcs Women No Intervention'!U91,'Calcs Women No Intervention'!U91^2,'Calcs Women No Intervention'!U91^3,'Calcs Women No Intervention'!AX123,'Calcs Women No Intervention'!AX123^2,'Calcs Women No Intervention'!AX123^3,1),Employment!$BG$11:$BQ$11))/(1+EXP(SUMPRODUCT(CHOOSE({1,2,3,4,5,6,7,8,9,10,11},'Calcs Women No Intervention'!U91,'Calcs Women No Intervention'!U91^2,'Calcs Women No Intervention'!U91^3,1,'Calcs Women No Intervention'!U91,'Calcs Women No Intervention'!U91^2,'Calcs Women No Intervention'!U91^3,'Calcs Women No Intervention'!AX123,'Calcs Women No Intervention'!AX123^2,'Calcs Women No Intervention'!AX123^3,1),Employment!$BG$11:$BQ$11)))</f>
        <v>0.82404398747646224</v>
      </c>
      <c r="W80" s="67">
        <f>EXP(SUMPRODUCT(CHOOSE({1,2,3,4,5,6,7,8,9,10,11},'Calcs Women No Intervention'!V91,'Calcs Women No Intervention'!V91^2,'Calcs Women No Intervention'!V91^3,1,'Calcs Women No Intervention'!V91,'Calcs Women No Intervention'!V91^2,'Calcs Women No Intervention'!V91^3,'Calcs Women No Intervention'!AY123,'Calcs Women No Intervention'!AY123^2,'Calcs Women No Intervention'!AY123^3,1),Employment!$BG$11:$BQ$11))/(1+EXP(SUMPRODUCT(CHOOSE({1,2,3,4,5,6,7,8,9,10,11},'Calcs Women No Intervention'!V91,'Calcs Women No Intervention'!V91^2,'Calcs Women No Intervention'!V91^3,1,'Calcs Women No Intervention'!V91,'Calcs Women No Intervention'!V91^2,'Calcs Women No Intervention'!V91^3,'Calcs Women No Intervention'!AY123,'Calcs Women No Intervention'!AY123^2,'Calcs Women No Intervention'!AY123^3,1),Employment!$BG$11:$BQ$11)))</f>
        <v>0.81018912420797518</v>
      </c>
      <c r="X80" s="67">
        <f>EXP(SUMPRODUCT(CHOOSE({1,2,3,4,5,6,7,8,9,10,11},'Calcs Women No Intervention'!W91,'Calcs Women No Intervention'!W91^2,'Calcs Women No Intervention'!W91^3,1,'Calcs Women No Intervention'!W91,'Calcs Women No Intervention'!W91^2,'Calcs Women No Intervention'!W91^3,'Calcs Women No Intervention'!AZ123,'Calcs Women No Intervention'!AZ123^2,'Calcs Women No Intervention'!AZ123^3,1),Employment!$BG$11:$BQ$11))/(1+EXP(SUMPRODUCT(CHOOSE({1,2,3,4,5,6,7,8,9,10,11},'Calcs Women No Intervention'!W91,'Calcs Women No Intervention'!W91^2,'Calcs Women No Intervention'!W91^3,1,'Calcs Women No Intervention'!W91,'Calcs Women No Intervention'!W91^2,'Calcs Women No Intervention'!W91^3,'Calcs Women No Intervention'!AZ123,'Calcs Women No Intervention'!AZ123^2,'Calcs Women No Intervention'!AZ123^3,1),Employment!$BG$11:$BQ$11)))</f>
        <v>0.79409154431846141</v>
      </c>
      <c r="Y80" s="67">
        <f>EXP(SUMPRODUCT(CHOOSE({1,2,3,4,5,6,7,8,9,10,11},'Calcs Women No Intervention'!X91,'Calcs Women No Intervention'!X91^2,'Calcs Women No Intervention'!X91^3,1,'Calcs Women No Intervention'!X91,'Calcs Women No Intervention'!X91^2,'Calcs Women No Intervention'!X91^3,'Calcs Women No Intervention'!BA123,'Calcs Women No Intervention'!BA123^2,'Calcs Women No Intervention'!BA123^3,1),Employment!$BG$11:$BQ$11))/(1+EXP(SUMPRODUCT(CHOOSE({1,2,3,4,5,6,7,8,9,10,11},'Calcs Women No Intervention'!X91,'Calcs Women No Intervention'!X91^2,'Calcs Women No Intervention'!X91^3,1,'Calcs Women No Intervention'!X91,'Calcs Women No Intervention'!X91^2,'Calcs Women No Intervention'!X91^3,'Calcs Women No Intervention'!BA123,'Calcs Women No Intervention'!BA123^2,'Calcs Women No Intervention'!BA123^3,1),Employment!$BG$11:$BQ$11)))</f>
        <v>0.77550287143211627</v>
      </c>
      <c r="Z80" s="67">
        <f>EXP(SUMPRODUCT(CHOOSE({1,2,3,4,5,6,7,8,9,10,11},'Calcs Women No Intervention'!Y91,'Calcs Women No Intervention'!Y91^2,'Calcs Women No Intervention'!Y91^3,1,'Calcs Women No Intervention'!Y91,'Calcs Women No Intervention'!Y91^2,'Calcs Women No Intervention'!Y91^3,'Calcs Women No Intervention'!BB123,'Calcs Women No Intervention'!BB123^2,'Calcs Women No Intervention'!BB123^3,1),Employment!$BG$11:$BQ$11))/(1+EXP(SUMPRODUCT(CHOOSE({1,2,3,4,5,6,7,8,9,10,11},'Calcs Women No Intervention'!Y91,'Calcs Women No Intervention'!Y91^2,'Calcs Women No Intervention'!Y91^3,1,'Calcs Women No Intervention'!Y91,'Calcs Women No Intervention'!Y91^2,'Calcs Women No Intervention'!Y91^3,'Calcs Women No Intervention'!BB123,'Calcs Women No Intervention'!BB123^2,'Calcs Women No Intervention'!BB123^3,1),Employment!$BG$11:$BQ$11)))</f>
        <v>0.75416690356584404</v>
      </c>
      <c r="AA80" s="67">
        <f>EXP(SUMPRODUCT(CHOOSE({1,2,3,4,5,6,7,8,9,10,11},'Calcs Women No Intervention'!Z91,'Calcs Women No Intervention'!Z91^2,'Calcs Women No Intervention'!Z91^3,1,'Calcs Women No Intervention'!Z91,'Calcs Women No Intervention'!Z91^2,'Calcs Women No Intervention'!Z91^3,'Calcs Women No Intervention'!BC123,'Calcs Women No Intervention'!BC123^2,'Calcs Women No Intervention'!BC123^3,1),Employment!$BG$11:$BQ$11))/(1+EXP(SUMPRODUCT(CHOOSE({1,2,3,4,5,6,7,8,9,10,11},'Calcs Women No Intervention'!Z91,'Calcs Women No Intervention'!Z91^2,'Calcs Women No Intervention'!Z91^3,1,'Calcs Women No Intervention'!Z91,'Calcs Women No Intervention'!Z91^2,'Calcs Women No Intervention'!Z91^3,'Calcs Women No Intervention'!BC123,'Calcs Women No Intervention'!BC123^2,'Calcs Women No Intervention'!BC123^3,1),Employment!$BG$11:$BQ$11)))</f>
        <v>0.72983381866198938</v>
      </c>
      <c r="AB80" s="67">
        <f>EXP(SUMPRODUCT(CHOOSE({1,2,3,4,5,6,7,8,9,10,11},'Calcs Women No Intervention'!AA91,'Calcs Women No Intervention'!AA91^2,'Calcs Women No Intervention'!AA91^3,1,'Calcs Women No Intervention'!AA91,'Calcs Women No Intervention'!AA91^2,'Calcs Women No Intervention'!AA91^3,'Calcs Women No Intervention'!BD123,'Calcs Women No Intervention'!BD123^2,'Calcs Women No Intervention'!BD123^3,1),Employment!$BG$11:$BQ$11))/(1+EXP(SUMPRODUCT(CHOOSE({1,2,3,4,5,6,7,8,9,10,11},'Calcs Women No Intervention'!AA91,'Calcs Women No Intervention'!AA91^2,'Calcs Women No Intervention'!AA91^3,1,'Calcs Women No Intervention'!AA91,'Calcs Women No Intervention'!AA91^2,'Calcs Women No Intervention'!AA91^3,'Calcs Women No Intervention'!BD123,'Calcs Women No Intervention'!BD123^2,'Calcs Women No Intervention'!BD123^3,1),Employment!$BG$11:$BQ$11)))</f>
        <v>0.70228052315621281</v>
      </c>
    </row>
    <row r="81" spans="2:57" x14ac:dyDescent="0.3">
      <c r="B81" s="1">
        <v>16</v>
      </c>
      <c r="C81" s="67"/>
      <c r="D81" s="67"/>
      <c r="E81" s="67"/>
      <c r="F81" s="67"/>
      <c r="G81" s="67"/>
      <c r="H81" s="67"/>
      <c r="I81" s="67"/>
      <c r="J81" s="67"/>
      <c r="K81" s="67"/>
      <c r="L81" s="67"/>
      <c r="M81" s="67"/>
      <c r="N81" s="67"/>
      <c r="O81" s="67"/>
      <c r="P81" s="67"/>
      <c r="Q81" s="67"/>
      <c r="R81" s="67"/>
      <c r="S81" s="67">
        <f>EXP(SUMPRODUCT(CHOOSE({1,2,3,4,5,6,7,8,9,10,11},'Calcs Women No Intervention'!R92,'Calcs Women No Intervention'!R92^2,'Calcs Women No Intervention'!R92^3,1,'Calcs Women No Intervention'!R92,'Calcs Women No Intervention'!R92^2,'Calcs Women No Intervention'!R92^3,'Calcs Women No Intervention'!AU124,'Calcs Women No Intervention'!AU124^2,'Calcs Women No Intervention'!AU124^3,1),Employment!$BG$11:$BQ$11))/(1+EXP(SUMPRODUCT(CHOOSE({1,2,3,4,5,6,7,8,9,10,11},'Calcs Women No Intervention'!R92,'Calcs Women No Intervention'!R92^2,'Calcs Women No Intervention'!R92^3,1,'Calcs Women No Intervention'!R92,'Calcs Women No Intervention'!R92^2,'Calcs Women No Intervention'!R92^3,'Calcs Women No Intervention'!AU124,'Calcs Women No Intervention'!AU124^2,'Calcs Women No Intervention'!AU124^3,1),Employment!$BG$11:$BQ$11)))</f>
        <v>0.86131383822914576</v>
      </c>
      <c r="T81" s="67">
        <f>EXP(SUMPRODUCT(CHOOSE({1,2,3,4,5,6,7,8,9,10,11},'Calcs Women No Intervention'!S92,'Calcs Women No Intervention'!S92^2,'Calcs Women No Intervention'!S92^3,1,'Calcs Women No Intervention'!S92,'Calcs Women No Intervention'!S92^2,'Calcs Women No Intervention'!S92^3,'Calcs Women No Intervention'!AV124,'Calcs Women No Intervention'!AV124^2,'Calcs Women No Intervention'!AV124^3,1),Employment!$BG$11:$BQ$11))/(1+EXP(SUMPRODUCT(CHOOSE({1,2,3,4,5,6,7,8,9,10,11},'Calcs Women No Intervention'!S92,'Calcs Women No Intervention'!S92^2,'Calcs Women No Intervention'!S92^3,1,'Calcs Women No Intervention'!S92,'Calcs Women No Intervention'!S92^2,'Calcs Women No Intervention'!S92^3,'Calcs Women No Intervention'!AV124,'Calcs Women No Intervention'!AV124^2,'Calcs Women No Intervention'!AV124^3,1),Employment!$BG$11:$BQ$11)))</f>
        <v>0.85435142228065064</v>
      </c>
      <c r="U81" s="67">
        <f>EXP(SUMPRODUCT(CHOOSE({1,2,3,4,5,6,7,8,9,10,11},'Calcs Women No Intervention'!T92,'Calcs Women No Intervention'!T92^2,'Calcs Women No Intervention'!T92^3,1,'Calcs Women No Intervention'!T92,'Calcs Women No Intervention'!T92^2,'Calcs Women No Intervention'!T92^3,'Calcs Women No Intervention'!AW124,'Calcs Women No Intervention'!AW124^2,'Calcs Women No Intervention'!AW124^3,1),Employment!$BG$11:$BQ$11))/(1+EXP(SUMPRODUCT(CHOOSE({1,2,3,4,5,6,7,8,9,10,11},'Calcs Women No Intervention'!T92,'Calcs Women No Intervention'!T92^2,'Calcs Women No Intervention'!T92^3,1,'Calcs Women No Intervention'!T92,'Calcs Women No Intervention'!T92^2,'Calcs Women No Intervention'!T92^3,'Calcs Women No Intervention'!AW124,'Calcs Women No Intervention'!AW124^2,'Calcs Women No Intervention'!AW124^3,1),Employment!$BG$11:$BQ$11)))</f>
        <v>0.84592866275042777</v>
      </c>
      <c r="V81" s="67">
        <f>EXP(SUMPRODUCT(CHOOSE({1,2,3,4,5,6,7,8,9,10,11},'Calcs Women No Intervention'!U92,'Calcs Women No Intervention'!U92^2,'Calcs Women No Intervention'!U92^3,1,'Calcs Women No Intervention'!U92,'Calcs Women No Intervention'!U92^2,'Calcs Women No Intervention'!U92^3,'Calcs Women No Intervention'!AX124,'Calcs Women No Intervention'!AX124^2,'Calcs Women No Intervention'!AX124^3,1),Employment!$BG$11:$BQ$11))/(1+EXP(SUMPRODUCT(CHOOSE({1,2,3,4,5,6,7,8,9,10,11},'Calcs Women No Intervention'!U92,'Calcs Women No Intervention'!U92^2,'Calcs Women No Intervention'!U92^3,1,'Calcs Women No Intervention'!U92,'Calcs Women No Intervention'!U92^2,'Calcs Women No Intervention'!U92^3,'Calcs Women No Intervention'!AX124,'Calcs Women No Intervention'!AX124^2,'Calcs Women No Intervention'!AX124^3,1),Employment!$BG$11:$BQ$11)))</f>
        <v>0.83588750296479086</v>
      </c>
      <c r="W81" s="67">
        <f>EXP(SUMPRODUCT(CHOOSE({1,2,3,4,5,6,7,8,9,10,11},'Calcs Women No Intervention'!V92,'Calcs Women No Intervention'!V92^2,'Calcs Women No Intervention'!V92^3,1,'Calcs Women No Intervention'!V92,'Calcs Women No Intervention'!V92^2,'Calcs Women No Intervention'!V92^3,'Calcs Women No Intervention'!AY124,'Calcs Women No Intervention'!AY124^2,'Calcs Women No Intervention'!AY124^3,1),Employment!$BG$11:$BQ$11))/(1+EXP(SUMPRODUCT(CHOOSE({1,2,3,4,5,6,7,8,9,10,11},'Calcs Women No Intervention'!V92,'Calcs Women No Intervention'!V92^2,'Calcs Women No Intervention'!V92^3,1,'Calcs Women No Intervention'!V92,'Calcs Women No Intervention'!V92^2,'Calcs Women No Intervention'!V92^3,'Calcs Women No Intervention'!AY124,'Calcs Women No Intervention'!AY124^2,'Calcs Women No Intervention'!AY124^3,1),Employment!$BG$11:$BQ$11)))</f>
        <v>0.82404398747646224</v>
      </c>
      <c r="X81" s="67">
        <f>EXP(SUMPRODUCT(CHOOSE({1,2,3,4,5,6,7,8,9,10,11},'Calcs Women No Intervention'!W92,'Calcs Women No Intervention'!W92^2,'Calcs Women No Intervention'!W92^3,1,'Calcs Women No Intervention'!W92,'Calcs Women No Intervention'!W92^2,'Calcs Women No Intervention'!W92^3,'Calcs Women No Intervention'!AZ124,'Calcs Women No Intervention'!AZ124^2,'Calcs Women No Intervention'!AZ124^3,1),Employment!$BG$11:$BQ$11))/(1+EXP(SUMPRODUCT(CHOOSE({1,2,3,4,5,6,7,8,9,10,11},'Calcs Women No Intervention'!W92,'Calcs Women No Intervention'!W92^2,'Calcs Women No Intervention'!W92^3,1,'Calcs Women No Intervention'!W92,'Calcs Women No Intervention'!W92^2,'Calcs Women No Intervention'!W92^3,'Calcs Women No Intervention'!AZ124,'Calcs Women No Intervention'!AZ124^2,'Calcs Women No Intervention'!AZ124^3,1),Employment!$BG$11:$BQ$11)))</f>
        <v>0.81018912420797518</v>
      </c>
      <c r="Y81" s="67">
        <f>EXP(SUMPRODUCT(CHOOSE({1,2,3,4,5,6,7,8,9,10,11},'Calcs Women No Intervention'!X92,'Calcs Women No Intervention'!X92^2,'Calcs Women No Intervention'!X92^3,1,'Calcs Women No Intervention'!X92,'Calcs Women No Intervention'!X92^2,'Calcs Women No Intervention'!X92^3,'Calcs Women No Intervention'!BA124,'Calcs Women No Intervention'!BA124^2,'Calcs Women No Intervention'!BA124^3,1),Employment!$BG$11:$BQ$11))/(1+EXP(SUMPRODUCT(CHOOSE({1,2,3,4,5,6,7,8,9,10,11},'Calcs Women No Intervention'!X92,'Calcs Women No Intervention'!X92^2,'Calcs Women No Intervention'!X92^3,1,'Calcs Women No Intervention'!X92,'Calcs Women No Intervention'!X92^2,'Calcs Women No Intervention'!X92^3,'Calcs Women No Intervention'!BA124,'Calcs Women No Intervention'!BA124^2,'Calcs Women No Intervention'!BA124^3,1),Employment!$BG$11:$BQ$11)))</f>
        <v>0.79409154431846141</v>
      </c>
      <c r="Z81" s="67">
        <f>EXP(SUMPRODUCT(CHOOSE({1,2,3,4,5,6,7,8,9,10,11},'Calcs Women No Intervention'!Y92,'Calcs Women No Intervention'!Y92^2,'Calcs Women No Intervention'!Y92^3,1,'Calcs Women No Intervention'!Y92,'Calcs Women No Intervention'!Y92^2,'Calcs Women No Intervention'!Y92^3,'Calcs Women No Intervention'!BB124,'Calcs Women No Intervention'!BB124^2,'Calcs Women No Intervention'!BB124^3,1),Employment!$BG$11:$BQ$11))/(1+EXP(SUMPRODUCT(CHOOSE({1,2,3,4,5,6,7,8,9,10,11},'Calcs Women No Intervention'!Y92,'Calcs Women No Intervention'!Y92^2,'Calcs Women No Intervention'!Y92^3,1,'Calcs Women No Intervention'!Y92,'Calcs Women No Intervention'!Y92^2,'Calcs Women No Intervention'!Y92^3,'Calcs Women No Intervention'!BB124,'Calcs Women No Intervention'!BB124^2,'Calcs Women No Intervention'!BB124^3,1),Employment!$BG$11:$BQ$11)))</f>
        <v>0.77550287143211627</v>
      </c>
      <c r="AA81" s="67">
        <f>EXP(SUMPRODUCT(CHOOSE({1,2,3,4,5,6,7,8,9,10,11},'Calcs Women No Intervention'!Z92,'Calcs Women No Intervention'!Z92^2,'Calcs Women No Intervention'!Z92^3,1,'Calcs Women No Intervention'!Z92,'Calcs Women No Intervention'!Z92^2,'Calcs Women No Intervention'!Z92^3,'Calcs Women No Intervention'!BC124,'Calcs Women No Intervention'!BC124^2,'Calcs Women No Intervention'!BC124^3,1),Employment!$BG$11:$BQ$11))/(1+EXP(SUMPRODUCT(CHOOSE({1,2,3,4,5,6,7,8,9,10,11},'Calcs Women No Intervention'!Z92,'Calcs Women No Intervention'!Z92^2,'Calcs Women No Intervention'!Z92^3,1,'Calcs Women No Intervention'!Z92,'Calcs Women No Intervention'!Z92^2,'Calcs Women No Intervention'!Z92^3,'Calcs Women No Intervention'!BC124,'Calcs Women No Intervention'!BC124^2,'Calcs Women No Intervention'!BC124^3,1),Employment!$BG$11:$BQ$11)))</f>
        <v>0.75416690356584404</v>
      </c>
      <c r="AB81" s="67">
        <f>EXP(SUMPRODUCT(CHOOSE({1,2,3,4,5,6,7,8,9,10,11},'Calcs Women No Intervention'!AA92,'Calcs Women No Intervention'!AA92^2,'Calcs Women No Intervention'!AA92^3,1,'Calcs Women No Intervention'!AA92,'Calcs Women No Intervention'!AA92^2,'Calcs Women No Intervention'!AA92^3,'Calcs Women No Intervention'!BD124,'Calcs Women No Intervention'!BD124^2,'Calcs Women No Intervention'!BD124^3,1),Employment!$BG$11:$BQ$11))/(1+EXP(SUMPRODUCT(CHOOSE({1,2,3,4,5,6,7,8,9,10,11},'Calcs Women No Intervention'!AA92,'Calcs Women No Intervention'!AA92^2,'Calcs Women No Intervention'!AA92^3,1,'Calcs Women No Intervention'!AA92,'Calcs Women No Intervention'!AA92^2,'Calcs Women No Intervention'!AA92^3,'Calcs Women No Intervention'!BD124,'Calcs Women No Intervention'!BD124^2,'Calcs Women No Intervention'!BD124^3,1),Employment!$BG$11:$BQ$11)))</f>
        <v>0.72983381866198938</v>
      </c>
    </row>
    <row r="82" spans="2:57" x14ac:dyDescent="0.3">
      <c r="B82" s="1">
        <v>17</v>
      </c>
      <c r="C82" s="67"/>
      <c r="D82" s="67"/>
      <c r="E82" s="67"/>
      <c r="F82" s="67"/>
      <c r="G82" s="67"/>
      <c r="H82" s="67"/>
      <c r="I82" s="67"/>
      <c r="J82" s="67"/>
      <c r="K82" s="67"/>
      <c r="L82" s="67"/>
      <c r="M82" s="67"/>
      <c r="N82" s="67"/>
      <c r="O82" s="67"/>
      <c r="P82" s="67"/>
      <c r="Q82" s="67"/>
      <c r="R82" s="67"/>
      <c r="S82" s="67"/>
      <c r="T82" s="67">
        <f>EXP(SUMPRODUCT(CHOOSE({1,2,3,4,5,6,7,8,9,10,11},'Calcs Women No Intervention'!S93,'Calcs Women No Intervention'!S93^2,'Calcs Women No Intervention'!S93^3,1,'Calcs Women No Intervention'!S93,'Calcs Women No Intervention'!S93^2,'Calcs Women No Intervention'!S93^3,'Calcs Women No Intervention'!AV125,'Calcs Women No Intervention'!AV125^2,'Calcs Women No Intervention'!AV125^3,1),Employment!$BG$11:$BQ$11))/(1+EXP(SUMPRODUCT(CHOOSE({1,2,3,4,5,6,7,8,9,10,11},'Calcs Women No Intervention'!S93,'Calcs Women No Intervention'!S93^2,'Calcs Women No Intervention'!S93^3,1,'Calcs Women No Intervention'!S93,'Calcs Women No Intervention'!S93^2,'Calcs Women No Intervention'!S93^3,'Calcs Women No Intervention'!AV125,'Calcs Women No Intervention'!AV125^2,'Calcs Women No Intervention'!AV125^3,1),Employment!$BG$11:$BQ$11)))</f>
        <v>0.86131383822914576</v>
      </c>
      <c r="U82" s="67">
        <f>EXP(SUMPRODUCT(CHOOSE({1,2,3,4,5,6,7,8,9,10,11},'Calcs Women No Intervention'!T93,'Calcs Women No Intervention'!T93^2,'Calcs Women No Intervention'!T93^3,1,'Calcs Women No Intervention'!T93,'Calcs Women No Intervention'!T93^2,'Calcs Women No Intervention'!T93^3,'Calcs Women No Intervention'!AW125,'Calcs Women No Intervention'!AW125^2,'Calcs Women No Intervention'!AW125^3,1),Employment!$BG$11:$BQ$11))/(1+EXP(SUMPRODUCT(CHOOSE({1,2,3,4,5,6,7,8,9,10,11},'Calcs Women No Intervention'!T93,'Calcs Women No Intervention'!T93^2,'Calcs Women No Intervention'!T93^3,1,'Calcs Women No Intervention'!T93,'Calcs Women No Intervention'!T93^2,'Calcs Women No Intervention'!T93^3,'Calcs Women No Intervention'!AW125,'Calcs Women No Intervention'!AW125^2,'Calcs Women No Intervention'!AW125^3,1),Employment!$BG$11:$BQ$11)))</f>
        <v>0.85435142228065064</v>
      </c>
      <c r="V82" s="67">
        <f>EXP(SUMPRODUCT(CHOOSE({1,2,3,4,5,6,7,8,9,10,11},'Calcs Women No Intervention'!U93,'Calcs Women No Intervention'!U93^2,'Calcs Women No Intervention'!U93^3,1,'Calcs Women No Intervention'!U93,'Calcs Women No Intervention'!U93^2,'Calcs Women No Intervention'!U93^3,'Calcs Women No Intervention'!AX125,'Calcs Women No Intervention'!AX125^2,'Calcs Women No Intervention'!AX125^3,1),Employment!$BG$11:$BQ$11))/(1+EXP(SUMPRODUCT(CHOOSE({1,2,3,4,5,6,7,8,9,10,11},'Calcs Women No Intervention'!U93,'Calcs Women No Intervention'!U93^2,'Calcs Women No Intervention'!U93^3,1,'Calcs Women No Intervention'!U93,'Calcs Women No Intervention'!U93^2,'Calcs Women No Intervention'!U93^3,'Calcs Women No Intervention'!AX125,'Calcs Women No Intervention'!AX125^2,'Calcs Women No Intervention'!AX125^3,1),Employment!$BG$11:$BQ$11)))</f>
        <v>0.84592866275042777</v>
      </c>
      <c r="W82" s="67">
        <f>EXP(SUMPRODUCT(CHOOSE({1,2,3,4,5,6,7,8,9,10,11},'Calcs Women No Intervention'!V93,'Calcs Women No Intervention'!V93^2,'Calcs Women No Intervention'!V93^3,1,'Calcs Women No Intervention'!V93,'Calcs Women No Intervention'!V93^2,'Calcs Women No Intervention'!V93^3,'Calcs Women No Intervention'!AY125,'Calcs Women No Intervention'!AY125^2,'Calcs Women No Intervention'!AY125^3,1),Employment!$BG$11:$BQ$11))/(1+EXP(SUMPRODUCT(CHOOSE({1,2,3,4,5,6,7,8,9,10,11},'Calcs Women No Intervention'!V93,'Calcs Women No Intervention'!V93^2,'Calcs Women No Intervention'!V93^3,1,'Calcs Women No Intervention'!V93,'Calcs Women No Intervention'!V93^2,'Calcs Women No Intervention'!V93^3,'Calcs Women No Intervention'!AY125,'Calcs Women No Intervention'!AY125^2,'Calcs Women No Intervention'!AY125^3,1),Employment!$BG$11:$BQ$11)))</f>
        <v>0.83588750296479086</v>
      </c>
      <c r="X82" s="67">
        <f>EXP(SUMPRODUCT(CHOOSE({1,2,3,4,5,6,7,8,9,10,11},'Calcs Women No Intervention'!W93,'Calcs Women No Intervention'!W93^2,'Calcs Women No Intervention'!W93^3,1,'Calcs Women No Intervention'!W93,'Calcs Women No Intervention'!W93^2,'Calcs Women No Intervention'!W93^3,'Calcs Women No Intervention'!AZ125,'Calcs Women No Intervention'!AZ125^2,'Calcs Women No Intervention'!AZ125^3,1),Employment!$BG$11:$BQ$11))/(1+EXP(SUMPRODUCT(CHOOSE({1,2,3,4,5,6,7,8,9,10,11},'Calcs Women No Intervention'!W93,'Calcs Women No Intervention'!W93^2,'Calcs Women No Intervention'!W93^3,1,'Calcs Women No Intervention'!W93,'Calcs Women No Intervention'!W93^2,'Calcs Women No Intervention'!W93^3,'Calcs Women No Intervention'!AZ125,'Calcs Women No Intervention'!AZ125^2,'Calcs Women No Intervention'!AZ125^3,1),Employment!$BG$11:$BQ$11)))</f>
        <v>0.82404398747646224</v>
      </c>
      <c r="Y82" s="67">
        <f>EXP(SUMPRODUCT(CHOOSE({1,2,3,4,5,6,7,8,9,10,11},'Calcs Women No Intervention'!X93,'Calcs Women No Intervention'!X93^2,'Calcs Women No Intervention'!X93^3,1,'Calcs Women No Intervention'!X93,'Calcs Women No Intervention'!X93^2,'Calcs Women No Intervention'!X93^3,'Calcs Women No Intervention'!BA125,'Calcs Women No Intervention'!BA125^2,'Calcs Women No Intervention'!BA125^3,1),Employment!$BG$11:$BQ$11))/(1+EXP(SUMPRODUCT(CHOOSE({1,2,3,4,5,6,7,8,9,10,11},'Calcs Women No Intervention'!X93,'Calcs Women No Intervention'!X93^2,'Calcs Women No Intervention'!X93^3,1,'Calcs Women No Intervention'!X93,'Calcs Women No Intervention'!X93^2,'Calcs Women No Intervention'!X93^3,'Calcs Women No Intervention'!BA125,'Calcs Women No Intervention'!BA125^2,'Calcs Women No Intervention'!BA125^3,1),Employment!$BG$11:$BQ$11)))</f>
        <v>0.81018912420797518</v>
      </c>
      <c r="Z82" s="67">
        <f>EXP(SUMPRODUCT(CHOOSE({1,2,3,4,5,6,7,8,9,10,11},'Calcs Women No Intervention'!Y93,'Calcs Women No Intervention'!Y93^2,'Calcs Women No Intervention'!Y93^3,1,'Calcs Women No Intervention'!Y93,'Calcs Women No Intervention'!Y93^2,'Calcs Women No Intervention'!Y93^3,'Calcs Women No Intervention'!BB125,'Calcs Women No Intervention'!BB125^2,'Calcs Women No Intervention'!BB125^3,1),Employment!$BG$11:$BQ$11))/(1+EXP(SUMPRODUCT(CHOOSE({1,2,3,4,5,6,7,8,9,10,11},'Calcs Women No Intervention'!Y93,'Calcs Women No Intervention'!Y93^2,'Calcs Women No Intervention'!Y93^3,1,'Calcs Women No Intervention'!Y93,'Calcs Women No Intervention'!Y93^2,'Calcs Women No Intervention'!Y93^3,'Calcs Women No Intervention'!BB125,'Calcs Women No Intervention'!BB125^2,'Calcs Women No Intervention'!BB125^3,1),Employment!$BG$11:$BQ$11)))</f>
        <v>0.79409154431846141</v>
      </c>
      <c r="AA82" s="67">
        <f>EXP(SUMPRODUCT(CHOOSE({1,2,3,4,5,6,7,8,9,10,11},'Calcs Women No Intervention'!Z93,'Calcs Women No Intervention'!Z93^2,'Calcs Women No Intervention'!Z93^3,1,'Calcs Women No Intervention'!Z93,'Calcs Women No Intervention'!Z93^2,'Calcs Women No Intervention'!Z93^3,'Calcs Women No Intervention'!BC125,'Calcs Women No Intervention'!BC125^2,'Calcs Women No Intervention'!BC125^3,1),Employment!$BG$11:$BQ$11))/(1+EXP(SUMPRODUCT(CHOOSE({1,2,3,4,5,6,7,8,9,10,11},'Calcs Women No Intervention'!Z93,'Calcs Women No Intervention'!Z93^2,'Calcs Women No Intervention'!Z93^3,1,'Calcs Women No Intervention'!Z93,'Calcs Women No Intervention'!Z93^2,'Calcs Women No Intervention'!Z93^3,'Calcs Women No Intervention'!BC125,'Calcs Women No Intervention'!BC125^2,'Calcs Women No Intervention'!BC125^3,1),Employment!$BG$11:$BQ$11)))</f>
        <v>0.77550287143211627</v>
      </c>
      <c r="AB82" s="67">
        <f>EXP(SUMPRODUCT(CHOOSE({1,2,3,4,5,6,7,8,9,10,11},'Calcs Women No Intervention'!AA93,'Calcs Women No Intervention'!AA93^2,'Calcs Women No Intervention'!AA93^3,1,'Calcs Women No Intervention'!AA93,'Calcs Women No Intervention'!AA93^2,'Calcs Women No Intervention'!AA93^3,'Calcs Women No Intervention'!BD125,'Calcs Women No Intervention'!BD125^2,'Calcs Women No Intervention'!BD125^3,1),Employment!$BG$11:$BQ$11))/(1+EXP(SUMPRODUCT(CHOOSE({1,2,3,4,5,6,7,8,9,10,11},'Calcs Women No Intervention'!AA93,'Calcs Women No Intervention'!AA93^2,'Calcs Women No Intervention'!AA93^3,1,'Calcs Women No Intervention'!AA93,'Calcs Women No Intervention'!AA93^2,'Calcs Women No Intervention'!AA93^3,'Calcs Women No Intervention'!BD125,'Calcs Women No Intervention'!BD125^2,'Calcs Women No Intervention'!BD125^3,1),Employment!$BG$11:$BQ$11)))</f>
        <v>0.75416690356584404</v>
      </c>
    </row>
    <row r="83" spans="2:57" x14ac:dyDescent="0.3">
      <c r="B83" s="1">
        <v>18</v>
      </c>
      <c r="C83" s="67"/>
      <c r="D83" s="67"/>
      <c r="E83" s="67"/>
      <c r="F83" s="67"/>
      <c r="G83" s="67"/>
      <c r="H83" s="67"/>
      <c r="I83" s="67"/>
      <c r="J83" s="67"/>
      <c r="K83" s="67"/>
      <c r="L83" s="67"/>
      <c r="M83" s="67"/>
      <c r="N83" s="67"/>
      <c r="O83" s="67"/>
      <c r="P83" s="67"/>
      <c r="Q83" s="67"/>
      <c r="R83" s="67"/>
      <c r="S83" s="67"/>
      <c r="T83" s="67"/>
      <c r="U83" s="67">
        <f>EXP(SUMPRODUCT(CHOOSE({1,2,3,4,5,6,7,8,9,10,11},'Calcs Women No Intervention'!T94,'Calcs Women No Intervention'!T94^2,'Calcs Women No Intervention'!T94^3,1,'Calcs Women No Intervention'!T94,'Calcs Women No Intervention'!T94^2,'Calcs Women No Intervention'!T94^3,'Calcs Women No Intervention'!AW126,'Calcs Women No Intervention'!AW126^2,'Calcs Women No Intervention'!AW126^3,1),Employment!$BG$11:$BQ$11))/(1+EXP(SUMPRODUCT(CHOOSE({1,2,3,4,5,6,7,8,9,10,11},'Calcs Women No Intervention'!T94,'Calcs Women No Intervention'!T94^2,'Calcs Women No Intervention'!T94^3,1,'Calcs Women No Intervention'!T94,'Calcs Women No Intervention'!T94^2,'Calcs Women No Intervention'!T94^3,'Calcs Women No Intervention'!AW126,'Calcs Women No Intervention'!AW126^2,'Calcs Women No Intervention'!AW126^3,1),Employment!$BG$11:$BQ$11)))</f>
        <v>0.86131383822914576</v>
      </c>
      <c r="V83" s="67">
        <f>EXP(SUMPRODUCT(CHOOSE({1,2,3,4,5,6,7,8,9,10,11},'Calcs Women No Intervention'!U94,'Calcs Women No Intervention'!U94^2,'Calcs Women No Intervention'!U94^3,1,'Calcs Women No Intervention'!U94,'Calcs Women No Intervention'!U94^2,'Calcs Women No Intervention'!U94^3,'Calcs Women No Intervention'!AX126,'Calcs Women No Intervention'!AX126^2,'Calcs Women No Intervention'!AX126^3,1),Employment!$BG$11:$BQ$11))/(1+EXP(SUMPRODUCT(CHOOSE({1,2,3,4,5,6,7,8,9,10,11},'Calcs Women No Intervention'!U94,'Calcs Women No Intervention'!U94^2,'Calcs Women No Intervention'!U94^3,1,'Calcs Women No Intervention'!U94,'Calcs Women No Intervention'!U94^2,'Calcs Women No Intervention'!U94^3,'Calcs Women No Intervention'!AX126,'Calcs Women No Intervention'!AX126^2,'Calcs Women No Intervention'!AX126^3,1),Employment!$BG$11:$BQ$11)))</f>
        <v>0.85435142228065064</v>
      </c>
      <c r="W83" s="67">
        <f>EXP(SUMPRODUCT(CHOOSE({1,2,3,4,5,6,7,8,9,10,11},'Calcs Women No Intervention'!V94,'Calcs Women No Intervention'!V94^2,'Calcs Women No Intervention'!V94^3,1,'Calcs Women No Intervention'!V94,'Calcs Women No Intervention'!V94^2,'Calcs Women No Intervention'!V94^3,'Calcs Women No Intervention'!AY126,'Calcs Women No Intervention'!AY126^2,'Calcs Women No Intervention'!AY126^3,1),Employment!$BG$11:$BQ$11))/(1+EXP(SUMPRODUCT(CHOOSE({1,2,3,4,5,6,7,8,9,10,11},'Calcs Women No Intervention'!V94,'Calcs Women No Intervention'!V94^2,'Calcs Women No Intervention'!V94^3,1,'Calcs Women No Intervention'!V94,'Calcs Women No Intervention'!V94^2,'Calcs Women No Intervention'!V94^3,'Calcs Women No Intervention'!AY126,'Calcs Women No Intervention'!AY126^2,'Calcs Women No Intervention'!AY126^3,1),Employment!$BG$11:$BQ$11)))</f>
        <v>0.84592866275042777</v>
      </c>
      <c r="X83" s="67">
        <f>EXP(SUMPRODUCT(CHOOSE({1,2,3,4,5,6,7,8,9,10,11},'Calcs Women No Intervention'!W94,'Calcs Women No Intervention'!W94^2,'Calcs Women No Intervention'!W94^3,1,'Calcs Women No Intervention'!W94,'Calcs Women No Intervention'!W94^2,'Calcs Women No Intervention'!W94^3,'Calcs Women No Intervention'!AZ126,'Calcs Women No Intervention'!AZ126^2,'Calcs Women No Intervention'!AZ126^3,1),Employment!$BG$11:$BQ$11))/(1+EXP(SUMPRODUCT(CHOOSE({1,2,3,4,5,6,7,8,9,10,11},'Calcs Women No Intervention'!W94,'Calcs Women No Intervention'!W94^2,'Calcs Women No Intervention'!W94^3,1,'Calcs Women No Intervention'!W94,'Calcs Women No Intervention'!W94^2,'Calcs Women No Intervention'!W94^3,'Calcs Women No Intervention'!AZ126,'Calcs Women No Intervention'!AZ126^2,'Calcs Women No Intervention'!AZ126^3,1),Employment!$BG$11:$BQ$11)))</f>
        <v>0.83588750296479086</v>
      </c>
      <c r="Y83" s="67">
        <f>EXP(SUMPRODUCT(CHOOSE({1,2,3,4,5,6,7,8,9,10,11},'Calcs Women No Intervention'!X94,'Calcs Women No Intervention'!X94^2,'Calcs Women No Intervention'!X94^3,1,'Calcs Women No Intervention'!X94,'Calcs Women No Intervention'!X94^2,'Calcs Women No Intervention'!X94^3,'Calcs Women No Intervention'!BA126,'Calcs Women No Intervention'!BA126^2,'Calcs Women No Intervention'!BA126^3,1),Employment!$BG$11:$BQ$11))/(1+EXP(SUMPRODUCT(CHOOSE({1,2,3,4,5,6,7,8,9,10,11},'Calcs Women No Intervention'!X94,'Calcs Women No Intervention'!X94^2,'Calcs Women No Intervention'!X94^3,1,'Calcs Women No Intervention'!X94,'Calcs Women No Intervention'!X94^2,'Calcs Women No Intervention'!X94^3,'Calcs Women No Intervention'!BA126,'Calcs Women No Intervention'!BA126^2,'Calcs Women No Intervention'!BA126^3,1),Employment!$BG$11:$BQ$11)))</f>
        <v>0.82404398747646224</v>
      </c>
      <c r="Z83" s="67">
        <f>EXP(SUMPRODUCT(CHOOSE({1,2,3,4,5,6,7,8,9,10,11},'Calcs Women No Intervention'!Y94,'Calcs Women No Intervention'!Y94^2,'Calcs Women No Intervention'!Y94^3,1,'Calcs Women No Intervention'!Y94,'Calcs Women No Intervention'!Y94^2,'Calcs Women No Intervention'!Y94^3,'Calcs Women No Intervention'!BB126,'Calcs Women No Intervention'!BB126^2,'Calcs Women No Intervention'!BB126^3,1),Employment!$BG$11:$BQ$11))/(1+EXP(SUMPRODUCT(CHOOSE({1,2,3,4,5,6,7,8,9,10,11},'Calcs Women No Intervention'!Y94,'Calcs Women No Intervention'!Y94^2,'Calcs Women No Intervention'!Y94^3,1,'Calcs Women No Intervention'!Y94,'Calcs Women No Intervention'!Y94^2,'Calcs Women No Intervention'!Y94^3,'Calcs Women No Intervention'!BB126,'Calcs Women No Intervention'!BB126^2,'Calcs Women No Intervention'!BB126^3,1),Employment!$BG$11:$BQ$11)))</f>
        <v>0.81018912420797518</v>
      </c>
      <c r="AA83" s="67">
        <f>EXP(SUMPRODUCT(CHOOSE({1,2,3,4,5,6,7,8,9,10,11},'Calcs Women No Intervention'!Z94,'Calcs Women No Intervention'!Z94^2,'Calcs Women No Intervention'!Z94^3,1,'Calcs Women No Intervention'!Z94,'Calcs Women No Intervention'!Z94^2,'Calcs Women No Intervention'!Z94^3,'Calcs Women No Intervention'!BC126,'Calcs Women No Intervention'!BC126^2,'Calcs Women No Intervention'!BC126^3,1),Employment!$BG$11:$BQ$11))/(1+EXP(SUMPRODUCT(CHOOSE({1,2,3,4,5,6,7,8,9,10,11},'Calcs Women No Intervention'!Z94,'Calcs Women No Intervention'!Z94^2,'Calcs Women No Intervention'!Z94^3,1,'Calcs Women No Intervention'!Z94,'Calcs Women No Intervention'!Z94^2,'Calcs Women No Intervention'!Z94^3,'Calcs Women No Intervention'!BC126,'Calcs Women No Intervention'!BC126^2,'Calcs Women No Intervention'!BC126^3,1),Employment!$BG$11:$BQ$11)))</f>
        <v>0.79409154431846141</v>
      </c>
      <c r="AB83" s="67">
        <f>EXP(SUMPRODUCT(CHOOSE({1,2,3,4,5,6,7,8,9,10,11},'Calcs Women No Intervention'!AA94,'Calcs Women No Intervention'!AA94^2,'Calcs Women No Intervention'!AA94^3,1,'Calcs Women No Intervention'!AA94,'Calcs Women No Intervention'!AA94^2,'Calcs Women No Intervention'!AA94^3,'Calcs Women No Intervention'!BD126,'Calcs Women No Intervention'!BD126^2,'Calcs Women No Intervention'!BD126^3,1),Employment!$BG$11:$BQ$11))/(1+EXP(SUMPRODUCT(CHOOSE({1,2,3,4,5,6,7,8,9,10,11},'Calcs Women No Intervention'!AA94,'Calcs Women No Intervention'!AA94^2,'Calcs Women No Intervention'!AA94^3,1,'Calcs Women No Intervention'!AA94,'Calcs Women No Intervention'!AA94^2,'Calcs Women No Intervention'!AA94^3,'Calcs Women No Intervention'!BD126,'Calcs Women No Intervention'!BD126^2,'Calcs Women No Intervention'!BD126^3,1),Employment!$BG$11:$BQ$11)))</f>
        <v>0.77550287143211627</v>
      </c>
    </row>
    <row r="84" spans="2:57" x14ac:dyDescent="0.3">
      <c r="B84" s="1">
        <v>19</v>
      </c>
      <c r="C84" s="67"/>
      <c r="D84" s="67"/>
      <c r="E84" s="67"/>
      <c r="F84" s="67"/>
      <c r="G84" s="67"/>
      <c r="H84" s="67"/>
      <c r="I84" s="67"/>
      <c r="J84" s="67"/>
      <c r="K84" s="67"/>
      <c r="L84" s="67"/>
      <c r="M84" s="67"/>
      <c r="N84" s="67"/>
      <c r="O84" s="67"/>
      <c r="P84" s="67"/>
      <c r="Q84" s="67"/>
      <c r="R84" s="67"/>
      <c r="S84" s="67"/>
      <c r="T84" s="67"/>
      <c r="U84" s="67"/>
      <c r="V84" s="67">
        <f>EXP(SUMPRODUCT(CHOOSE({1,2,3,4,5,6,7,8,9,10,11},'Calcs Women No Intervention'!U95,'Calcs Women No Intervention'!U95^2,'Calcs Women No Intervention'!U95^3,1,'Calcs Women No Intervention'!U95,'Calcs Women No Intervention'!U95^2,'Calcs Women No Intervention'!U95^3,'Calcs Women No Intervention'!AX127,'Calcs Women No Intervention'!AX127^2,'Calcs Women No Intervention'!AX127^3,1),Employment!$BG$11:$BQ$11))/(1+EXP(SUMPRODUCT(CHOOSE({1,2,3,4,5,6,7,8,9,10,11},'Calcs Women No Intervention'!U95,'Calcs Women No Intervention'!U95^2,'Calcs Women No Intervention'!U95^3,1,'Calcs Women No Intervention'!U95,'Calcs Women No Intervention'!U95^2,'Calcs Women No Intervention'!U95^3,'Calcs Women No Intervention'!AX127,'Calcs Women No Intervention'!AX127^2,'Calcs Women No Intervention'!AX127^3,1),Employment!$BG$11:$BQ$11)))</f>
        <v>0.86131383822914576</v>
      </c>
      <c r="W84" s="67">
        <f>EXP(SUMPRODUCT(CHOOSE({1,2,3,4,5,6,7,8,9,10,11},'Calcs Women No Intervention'!V95,'Calcs Women No Intervention'!V95^2,'Calcs Women No Intervention'!V95^3,1,'Calcs Women No Intervention'!V95,'Calcs Women No Intervention'!V95^2,'Calcs Women No Intervention'!V95^3,'Calcs Women No Intervention'!AY127,'Calcs Women No Intervention'!AY127^2,'Calcs Women No Intervention'!AY127^3,1),Employment!$BG$11:$BQ$11))/(1+EXP(SUMPRODUCT(CHOOSE({1,2,3,4,5,6,7,8,9,10,11},'Calcs Women No Intervention'!V95,'Calcs Women No Intervention'!V95^2,'Calcs Women No Intervention'!V95^3,1,'Calcs Women No Intervention'!V95,'Calcs Women No Intervention'!V95^2,'Calcs Women No Intervention'!V95^3,'Calcs Women No Intervention'!AY127,'Calcs Women No Intervention'!AY127^2,'Calcs Women No Intervention'!AY127^3,1),Employment!$BG$11:$BQ$11)))</f>
        <v>0.85435142228065064</v>
      </c>
      <c r="X84" s="67">
        <f>EXP(SUMPRODUCT(CHOOSE({1,2,3,4,5,6,7,8,9,10,11},'Calcs Women No Intervention'!W95,'Calcs Women No Intervention'!W95^2,'Calcs Women No Intervention'!W95^3,1,'Calcs Women No Intervention'!W95,'Calcs Women No Intervention'!W95^2,'Calcs Women No Intervention'!W95^3,'Calcs Women No Intervention'!AZ127,'Calcs Women No Intervention'!AZ127^2,'Calcs Women No Intervention'!AZ127^3,1),Employment!$BG$11:$BQ$11))/(1+EXP(SUMPRODUCT(CHOOSE({1,2,3,4,5,6,7,8,9,10,11},'Calcs Women No Intervention'!W95,'Calcs Women No Intervention'!W95^2,'Calcs Women No Intervention'!W95^3,1,'Calcs Women No Intervention'!W95,'Calcs Women No Intervention'!W95^2,'Calcs Women No Intervention'!W95^3,'Calcs Women No Intervention'!AZ127,'Calcs Women No Intervention'!AZ127^2,'Calcs Women No Intervention'!AZ127^3,1),Employment!$BG$11:$BQ$11)))</f>
        <v>0.84592866275042777</v>
      </c>
      <c r="Y84" s="67">
        <f>EXP(SUMPRODUCT(CHOOSE({1,2,3,4,5,6,7,8,9,10,11},'Calcs Women No Intervention'!X95,'Calcs Women No Intervention'!X95^2,'Calcs Women No Intervention'!X95^3,1,'Calcs Women No Intervention'!X95,'Calcs Women No Intervention'!X95^2,'Calcs Women No Intervention'!X95^3,'Calcs Women No Intervention'!BA127,'Calcs Women No Intervention'!BA127^2,'Calcs Women No Intervention'!BA127^3,1),Employment!$BG$11:$BQ$11))/(1+EXP(SUMPRODUCT(CHOOSE({1,2,3,4,5,6,7,8,9,10,11},'Calcs Women No Intervention'!X95,'Calcs Women No Intervention'!X95^2,'Calcs Women No Intervention'!X95^3,1,'Calcs Women No Intervention'!X95,'Calcs Women No Intervention'!X95^2,'Calcs Women No Intervention'!X95^3,'Calcs Women No Intervention'!BA127,'Calcs Women No Intervention'!BA127^2,'Calcs Women No Intervention'!BA127^3,1),Employment!$BG$11:$BQ$11)))</f>
        <v>0.83588750296479086</v>
      </c>
      <c r="Z84" s="67">
        <f>EXP(SUMPRODUCT(CHOOSE({1,2,3,4,5,6,7,8,9,10,11},'Calcs Women No Intervention'!Y95,'Calcs Women No Intervention'!Y95^2,'Calcs Women No Intervention'!Y95^3,1,'Calcs Women No Intervention'!Y95,'Calcs Women No Intervention'!Y95^2,'Calcs Women No Intervention'!Y95^3,'Calcs Women No Intervention'!BB127,'Calcs Women No Intervention'!BB127^2,'Calcs Women No Intervention'!BB127^3,1),Employment!$BG$11:$BQ$11))/(1+EXP(SUMPRODUCT(CHOOSE({1,2,3,4,5,6,7,8,9,10,11},'Calcs Women No Intervention'!Y95,'Calcs Women No Intervention'!Y95^2,'Calcs Women No Intervention'!Y95^3,1,'Calcs Women No Intervention'!Y95,'Calcs Women No Intervention'!Y95^2,'Calcs Women No Intervention'!Y95^3,'Calcs Women No Intervention'!BB127,'Calcs Women No Intervention'!BB127^2,'Calcs Women No Intervention'!BB127^3,1),Employment!$BG$11:$BQ$11)))</f>
        <v>0.82404398747646224</v>
      </c>
      <c r="AA84" s="67">
        <f>EXP(SUMPRODUCT(CHOOSE({1,2,3,4,5,6,7,8,9,10,11},'Calcs Women No Intervention'!Z95,'Calcs Women No Intervention'!Z95^2,'Calcs Women No Intervention'!Z95^3,1,'Calcs Women No Intervention'!Z95,'Calcs Women No Intervention'!Z95^2,'Calcs Women No Intervention'!Z95^3,'Calcs Women No Intervention'!BC127,'Calcs Women No Intervention'!BC127^2,'Calcs Women No Intervention'!BC127^3,1),Employment!$BG$11:$BQ$11))/(1+EXP(SUMPRODUCT(CHOOSE({1,2,3,4,5,6,7,8,9,10,11},'Calcs Women No Intervention'!Z95,'Calcs Women No Intervention'!Z95^2,'Calcs Women No Intervention'!Z95^3,1,'Calcs Women No Intervention'!Z95,'Calcs Women No Intervention'!Z95^2,'Calcs Women No Intervention'!Z95^3,'Calcs Women No Intervention'!BC127,'Calcs Women No Intervention'!BC127^2,'Calcs Women No Intervention'!BC127^3,1),Employment!$BG$11:$BQ$11)))</f>
        <v>0.81018912420797518</v>
      </c>
      <c r="AB84" s="67">
        <f>EXP(SUMPRODUCT(CHOOSE({1,2,3,4,5,6,7,8,9,10,11},'Calcs Women No Intervention'!AA95,'Calcs Women No Intervention'!AA95^2,'Calcs Women No Intervention'!AA95^3,1,'Calcs Women No Intervention'!AA95,'Calcs Women No Intervention'!AA95^2,'Calcs Women No Intervention'!AA95^3,'Calcs Women No Intervention'!BD127,'Calcs Women No Intervention'!BD127^2,'Calcs Women No Intervention'!BD127^3,1),Employment!$BG$11:$BQ$11))/(1+EXP(SUMPRODUCT(CHOOSE({1,2,3,4,5,6,7,8,9,10,11},'Calcs Women No Intervention'!AA95,'Calcs Women No Intervention'!AA95^2,'Calcs Women No Intervention'!AA95^3,1,'Calcs Women No Intervention'!AA95,'Calcs Women No Intervention'!AA95^2,'Calcs Women No Intervention'!AA95^3,'Calcs Women No Intervention'!BD127,'Calcs Women No Intervention'!BD127^2,'Calcs Women No Intervention'!BD127^3,1),Employment!$BG$11:$BQ$11)))</f>
        <v>0.79409154431846141</v>
      </c>
    </row>
    <row r="85" spans="2:57" x14ac:dyDescent="0.3">
      <c r="B85" s="1">
        <v>20</v>
      </c>
      <c r="C85" s="67"/>
      <c r="D85" s="67"/>
      <c r="E85" s="67"/>
      <c r="F85" s="67"/>
      <c r="G85" s="67"/>
      <c r="H85" s="67"/>
      <c r="I85" s="67"/>
      <c r="J85" s="67"/>
      <c r="K85" s="67"/>
      <c r="L85" s="67"/>
      <c r="M85" s="67"/>
      <c r="N85" s="67"/>
      <c r="O85" s="67"/>
      <c r="P85" s="67"/>
      <c r="Q85" s="67"/>
      <c r="R85" s="67"/>
      <c r="S85" s="67"/>
      <c r="T85" s="67"/>
      <c r="U85" s="67"/>
      <c r="V85" s="67"/>
      <c r="W85" s="67">
        <f>EXP(SUMPRODUCT(CHOOSE({1,2,3,4,5,6,7,8,9,10,11},'Calcs Women No Intervention'!V96,'Calcs Women No Intervention'!V96^2,'Calcs Women No Intervention'!V96^3,1,'Calcs Women No Intervention'!V96,'Calcs Women No Intervention'!V96^2,'Calcs Women No Intervention'!V96^3,'Calcs Women No Intervention'!AY128,'Calcs Women No Intervention'!AY128^2,'Calcs Women No Intervention'!AY128^3,1),Employment!$BG$11:$BQ$11))/(1+EXP(SUMPRODUCT(CHOOSE({1,2,3,4,5,6,7,8,9,10,11},'Calcs Women No Intervention'!V96,'Calcs Women No Intervention'!V96^2,'Calcs Women No Intervention'!V96^3,1,'Calcs Women No Intervention'!V96,'Calcs Women No Intervention'!V96^2,'Calcs Women No Intervention'!V96^3,'Calcs Women No Intervention'!AY128,'Calcs Women No Intervention'!AY128^2,'Calcs Women No Intervention'!AY128^3,1),Employment!$BG$11:$BQ$11)))</f>
        <v>0.86131383822914576</v>
      </c>
      <c r="X85" s="67">
        <f>EXP(SUMPRODUCT(CHOOSE({1,2,3,4,5,6,7,8,9,10,11},'Calcs Women No Intervention'!W96,'Calcs Women No Intervention'!W96^2,'Calcs Women No Intervention'!W96^3,1,'Calcs Women No Intervention'!W96,'Calcs Women No Intervention'!W96^2,'Calcs Women No Intervention'!W96^3,'Calcs Women No Intervention'!AZ128,'Calcs Women No Intervention'!AZ128^2,'Calcs Women No Intervention'!AZ128^3,1),Employment!$BG$11:$BQ$11))/(1+EXP(SUMPRODUCT(CHOOSE({1,2,3,4,5,6,7,8,9,10,11},'Calcs Women No Intervention'!W96,'Calcs Women No Intervention'!W96^2,'Calcs Women No Intervention'!W96^3,1,'Calcs Women No Intervention'!W96,'Calcs Women No Intervention'!W96^2,'Calcs Women No Intervention'!W96^3,'Calcs Women No Intervention'!AZ128,'Calcs Women No Intervention'!AZ128^2,'Calcs Women No Intervention'!AZ128^3,1),Employment!$BG$11:$BQ$11)))</f>
        <v>0.85435142228065064</v>
      </c>
      <c r="Y85" s="67">
        <f>EXP(SUMPRODUCT(CHOOSE({1,2,3,4,5,6,7,8,9,10,11},'Calcs Women No Intervention'!X96,'Calcs Women No Intervention'!X96^2,'Calcs Women No Intervention'!X96^3,1,'Calcs Women No Intervention'!X96,'Calcs Women No Intervention'!X96^2,'Calcs Women No Intervention'!X96^3,'Calcs Women No Intervention'!BA128,'Calcs Women No Intervention'!BA128^2,'Calcs Women No Intervention'!BA128^3,1),Employment!$BG$11:$BQ$11))/(1+EXP(SUMPRODUCT(CHOOSE({1,2,3,4,5,6,7,8,9,10,11},'Calcs Women No Intervention'!X96,'Calcs Women No Intervention'!X96^2,'Calcs Women No Intervention'!X96^3,1,'Calcs Women No Intervention'!X96,'Calcs Women No Intervention'!X96^2,'Calcs Women No Intervention'!X96^3,'Calcs Women No Intervention'!BA128,'Calcs Women No Intervention'!BA128^2,'Calcs Women No Intervention'!BA128^3,1),Employment!$BG$11:$BQ$11)))</f>
        <v>0.84592866275042777</v>
      </c>
      <c r="Z85" s="67">
        <f>EXP(SUMPRODUCT(CHOOSE({1,2,3,4,5,6,7,8,9,10,11},'Calcs Women No Intervention'!Y96,'Calcs Women No Intervention'!Y96^2,'Calcs Women No Intervention'!Y96^3,1,'Calcs Women No Intervention'!Y96,'Calcs Women No Intervention'!Y96^2,'Calcs Women No Intervention'!Y96^3,'Calcs Women No Intervention'!BB128,'Calcs Women No Intervention'!BB128^2,'Calcs Women No Intervention'!BB128^3,1),Employment!$BG$11:$BQ$11))/(1+EXP(SUMPRODUCT(CHOOSE({1,2,3,4,5,6,7,8,9,10,11},'Calcs Women No Intervention'!Y96,'Calcs Women No Intervention'!Y96^2,'Calcs Women No Intervention'!Y96^3,1,'Calcs Women No Intervention'!Y96,'Calcs Women No Intervention'!Y96^2,'Calcs Women No Intervention'!Y96^3,'Calcs Women No Intervention'!BB128,'Calcs Women No Intervention'!BB128^2,'Calcs Women No Intervention'!BB128^3,1),Employment!$BG$11:$BQ$11)))</f>
        <v>0.83588750296479086</v>
      </c>
      <c r="AA85" s="67">
        <f>EXP(SUMPRODUCT(CHOOSE({1,2,3,4,5,6,7,8,9,10,11},'Calcs Women No Intervention'!Z96,'Calcs Women No Intervention'!Z96^2,'Calcs Women No Intervention'!Z96^3,1,'Calcs Women No Intervention'!Z96,'Calcs Women No Intervention'!Z96^2,'Calcs Women No Intervention'!Z96^3,'Calcs Women No Intervention'!BC128,'Calcs Women No Intervention'!BC128^2,'Calcs Women No Intervention'!BC128^3,1),Employment!$BG$11:$BQ$11))/(1+EXP(SUMPRODUCT(CHOOSE({1,2,3,4,5,6,7,8,9,10,11},'Calcs Women No Intervention'!Z96,'Calcs Women No Intervention'!Z96^2,'Calcs Women No Intervention'!Z96^3,1,'Calcs Women No Intervention'!Z96,'Calcs Women No Intervention'!Z96^2,'Calcs Women No Intervention'!Z96^3,'Calcs Women No Intervention'!BC128,'Calcs Women No Intervention'!BC128^2,'Calcs Women No Intervention'!BC128^3,1),Employment!$BG$11:$BQ$11)))</f>
        <v>0.82404398747646224</v>
      </c>
      <c r="AB85" s="67">
        <f>EXP(SUMPRODUCT(CHOOSE({1,2,3,4,5,6,7,8,9,10,11},'Calcs Women No Intervention'!AA96,'Calcs Women No Intervention'!AA96^2,'Calcs Women No Intervention'!AA96^3,1,'Calcs Women No Intervention'!AA96,'Calcs Women No Intervention'!AA96^2,'Calcs Women No Intervention'!AA96^3,'Calcs Women No Intervention'!BD128,'Calcs Women No Intervention'!BD128^2,'Calcs Women No Intervention'!BD128^3,1),Employment!$BG$11:$BQ$11))/(1+EXP(SUMPRODUCT(CHOOSE({1,2,3,4,5,6,7,8,9,10,11},'Calcs Women No Intervention'!AA96,'Calcs Women No Intervention'!AA96^2,'Calcs Women No Intervention'!AA96^3,1,'Calcs Women No Intervention'!AA96,'Calcs Women No Intervention'!AA96^2,'Calcs Women No Intervention'!AA96^3,'Calcs Women No Intervention'!BD128,'Calcs Women No Intervention'!BD128^2,'Calcs Women No Intervention'!BD128^3,1),Employment!$BG$11:$BQ$11)))</f>
        <v>0.81018912420797518</v>
      </c>
    </row>
    <row r="86" spans="2:57" x14ac:dyDescent="0.3">
      <c r="B86" s="1">
        <v>21</v>
      </c>
      <c r="C86" s="67"/>
      <c r="D86" s="67"/>
      <c r="E86" s="67"/>
      <c r="F86" s="67"/>
      <c r="G86" s="67"/>
      <c r="H86" s="67"/>
      <c r="I86" s="67"/>
      <c r="J86" s="67"/>
      <c r="K86" s="67"/>
      <c r="L86" s="67"/>
      <c r="M86" s="67"/>
      <c r="N86" s="67"/>
      <c r="O86" s="67"/>
      <c r="P86" s="67"/>
      <c r="Q86" s="67"/>
      <c r="R86" s="67"/>
      <c r="S86" s="67"/>
      <c r="T86" s="67"/>
      <c r="U86" s="67"/>
      <c r="V86" s="67"/>
      <c r="W86" s="67"/>
      <c r="X86" s="67">
        <f>EXP(SUMPRODUCT(CHOOSE({1,2,3,4,5,6,7,8,9,10,11},'Calcs Women No Intervention'!W97,'Calcs Women No Intervention'!W97^2,'Calcs Women No Intervention'!W97^3,1,'Calcs Women No Intervention'!W97,'Calcs Women No Intervention'!W97^2,'Calcs Women No Intervention'!W97^3,'Calcs Women No Intervention'!AZ129,'Calcs Women No Intervention'!AZ129^2,'Calcs Women No Intervention'!AZ129^3,1),Employment!$BG$11:$BQ$11))/(1+EXP(SUMPRODUCT(CHOOSE({1,2,3,4,5,6,7,8,9,10,11},'Calcs Women No Intervention'!W97,'Calcs Women No Intervention'!W97^2,'Calcs Women No Intervention'!W97^3,1,'Calcs Women No Intervention'!W97,'Calcs Women No Intervention'!W97^2,'Calcs Women No Intervention'!W97^3,'Calcs Women No Intervention'!AZ129,'Calcs Women No Intervention'!AZ129^2,'Calcs Women No Intervention'!AZ129^3,1),Employment!$BG$11:$BQ$11)))</f>
        <v>0.86131383822914576</v>
      </c>
      <c r="Y86" s="67">
        <f>EXP(SUMPRODUCT(CHOOSE({1,2,3,4,5,6,7,8,9,10,11},'Calcs Women No Intervention'!X97,'Calcs Women No Intervention'!X97^2,'Calcs Women No Intervention'!X97^3,1,'Calcs Women No Intervention'!X97,'Calcs Women No Intervention'!X97^2,'Calcs Women No Intervention'!X97^3,'Calcs Women No Intervention'!BA129,'Calcs Women No Intervention'!BA129^2,'Calcs Women No Intervention'!BA129^3,1),Employment!$BG$11:$BQ$11))/(1+EXP(SUMPRODUCT(CHOOSE({1,2,3,4,5,6,7,8,9,10,11},'Calcs Women No Intervention'!X97,'Calcs Women No Intervention'!X97^2,'Calcs Women No Intervention'!X97^3,1,'Calcs Women No Intervention'!X97,'Calcs Women No Intervention'!X97^2,'Calcs Women No Intervention'!X97^3,'Calcs Women No Intervention'!BA129,'Calcs Women No Intervention'!BA129^2,'Calcs Women No Intervention'!BA129^3,1),Employment!$BG$11:$BQ$11)))</f>
        <v>0.85435142228065064</v>
      </c>
      <c r="Z86" s="67">
        <f>EXP(SUMPRODUCT(CHOOSE({1,2,3,4,5,6,7,8,9,10,11},'Calcs Women No Intervention'!Y97,'Calcs Women No Intervention'!Y97^2,'Calcs Women No Intervention'!Y97^3,1,'Calcs Women No Intervention'!Y97,'Calcs Women No Intervention'!Y97^2,'Calcs Women No Intervention'!Y97^3,'Calcs Women No Intervention'!BB129,'Calcs Women No Intervention'!BB129^2,'Calcs Women No Intervention'!BB129^3,1),Employment!$BG$11:$BQ$11))/(1+EXP(SUMPRODUCT(CHOOSE({1,2,3,4,5,6,7,8,9,10,11},'Calcs Women No Intervention'!Y97,'Calcs Women No Intervention'!Y97^2,'Calcs Women No Intervention'!Y97^3,1,'Calcs Women No Intervention'!Y97,'Calcs Women No Intervention'!Y97^2,'Calcs Women No Intervention'!Y97^3,'Calcs Women No Intervention'!BB129,'Calcs Women No Intervention'!BB129^2,'Calcs Women No Intervention'!BB129^3,1),Employment!$BG$11:$BQ$11)))</f>
        <v>0.84592866275042777</v>
      </c>
      <c r="AA86" s="67">
        <f>EXP(SUMPRODUCT(CHOOSE({1,2,3,4,5,6,7,8,9,10,11},'Calcs Women No Intervention'!Z97,'Calcs Women No Intervention'!Z97^2,'Calcs Women No Intervention'!Z97^3,1,'Calcs Women No Intervention'!Z97,'Calcs Women No Intervention'!Z97^2,'Calcs Women No Intervention'!Z97^3,'Calcs Women No Intervention'!BC129,'Calcs Women No Intervention'!BC129^2,'Calcs Women No Intervention'!BC129^3,1),Employment!$BG$11:$BQ$11))/(1+EXP(SUMPRODUCT(CHOOSE({1,2,3,4,5,6,7,8,9,10,11},'Calcs Women No Intervention'!Z97,'Calcs Women No Intervention'!Z97^2,'Calcs Women No Intervention'!Z97^3,1,'Calcs Women No Intervention'!Z97,'Calcs Women No Intervention'!Z97^2,'Calcs Women No Intervention'!Z97^3,'Calcs Women No Intervention'!BC129,'Calcs Women No Intervention'!BC129^2,'Calcs Women No Intervention'!BC129^3,1),Employment!$BG$11:$BQ$11)))</f>
        <v>0.83588750296479086</v>
      </c>
      <c r="AB86" s="67">
        <f>EXP(SUMPRODUCT(CHOOSE({1,2,3,4,5,6,7,8,9,10,11},'Calcs Women No Intervention'!AA97,'Calcs Women No Intervention'!AA97^2,'Calcs Women No Intervention'!AA97^3,1,'Calcs Women No Intervention'!AA97,'Calcs Women No Intervention'!AA97^2,'Calcs Women No Intervention'!AA97^3,'Calcs Women No Intervention'!BD129,'Calcs Women No Intervention'!BD129^2,'Calcs Women No Intervention'!BD129^3,1),Employment!$BG$11:$BQ$11))/(1+EXP(SUMPRODUCT(CHOOSE({1,2,3,4,5,6,7,8,9,10,11},'Calcs Women No Intervention'!AA97,'Calcs Women No Intervention'!AA97^2,'Calcs Women No Intervention'!AA97^3,1,'Calcs Women No Intervention'!AA97,'Calcs Women No Intervention'!AA97^2,'Calcs Women No Intervention'!AA97^3,'Calcs Women No Intervention'!BD129,'Calcs Women No Intervention'!BD129^2,'Calcs Women No Intervention'!BD129^3,1),Employment!$BG$11:$BQ$11)))</f>
        <v>0.82404398747646224</v>
      </c>
    </row>
    <row r="87" spans="2:57" x14ac:dyDescent="0.3">
      <c r="B87" s="1">
        <v>22</v>
      </c>
      <c r="C87" s="67"/>
      <c r="D87" s="67"/>
      <c r="E87" s="67"/>
      <c r="F87" s="67"/>
      <c r="G87" s="67"/>
      <c r="H87" s="67"/>
      <c r="I87" s="67"/>
      <c r="J87" s="67"/>
      <c r="K87" s="67"/>
      <c r="L87" s="67"/>
      <c r="M87" s="67"/>
      <c r="N87" s="67"/>
      <c r="O87" s="67"/>
      <c r="P87" s="67"/>
      <c r="Q87" s="67"/>
      <c r="R87" s="67"/>
      <c r="S87" s="67"/>
      <c r="T87" s="67"/>
      <c r="U87" s="67"/>
      <c r="V87" s="67"/>
      <c r="W87" s="67"/>
      <c r="X87" s="67"/>
      <c r="Y87" s="67">
        <f>EXP(SUMPRODUCT(CHOOSE({1,2,3,4,5,6,7,8,9,10,11},'Calcs Women No Intervention'!X98,'Calcs Women No Intervention'!X98^2,'Calcs Women No Intervention'!X98^3,1,'Calcs Women No Intervention'!X98,'Calcs Women No Intervention'!X98^2,'Calcs Women No Intervention'!X98^3,'Calcs Women No Intervention'!BA130,'Calcs Women No Intervention'!BA130^2,'Calcs Women No Intervention'!BA130^3,1),Employment!$BG$11:$BQ$11))/(1+EXP(SUMPRODUCT(CHOOSE({1,2,3,4,5,6,7,8,9,10,11},'Calcs Women No Intervention'!X98,'Calcs Women No Intervention'!X98^2,'Calcs Women No Intervention'!X98^3,1,'Calcs Women No Intervention'!X98,'Calcs Women No Intervention'!X98^2,'Calcs Women No Intervention'!X98^3,'Calcs Women No Intervention'!BA130,'Calcs Women No Intervention'!BA130^2,'Calcs Women No Intervention'!BA130^3,1),Employment!$BG$11:$BQ$11)))</f>
        <v>0.86131383822914576</v>
      </c>
      <c r="Z87" s="67">
        <f>EXP(SUMPRODUCT(CHOOSE({1,2,3,4,5,6,7,8,9,10,11},'Calcs Women No Intervention'!Y98,'Calcs Women No Intervention'!Y98^2,'Calcs Women No Intervention'!Y98^3,1,'Calcs Women No Intervention'!Y98,'Calcs Women No Intervention'!Y98^2,'Calcs Women No Intervention'!Y98^3,'Calcs Women No Intervention'!BB130,'Calcs Women No Intervention'!BB130^2,'Calcs Women No Intervention'!BB130^3,1),Employment!$BG$11:$BQ$11))/(1+EXP(SUMPRODUCT(CHOOSE({1,2,3,4,5,6,7,8,9,10,11},'Calcs Women No Intervention'!Y98,'Calcs Women No Intervention'!Y98^2,'Calcs Women No Intervention'!Y98^3,1,'Calcs Women No Intervention'!Y98,'Calcs Women No Intervention'!Y98^2,'Calcs Women No Intervention'!Y98^3,'Calcs Women No Intervention'!BB130,'Calcs Women No Intervention'!BB130^2,'Calcs Women No Intervention'!BB130^3,1),Employment!$BG$11:$BQ$11)))</f>
        <v>0.85435142228065064</v>
      </c>
      <c r="AA87" s="67">
        <f>EXP(SUMPRODUCT(CHOOSE({1,2,3,4,5,6,7,8,9,10,11},'Calcs Women No Intervention'!Z98,'Calcs Women No Intervention'!Z98^2,'Calcs Women No Intervention'!Z98^3,1,'Calcs Women No Intervention'!Z98,'Calcs Women No Intervention'!Z98^2,'Calcs Women No Intervention'!Z98^3,'Calcs Women No Intervention'!BC130,'Calcs Women No Intervention'!BC130^2,'Calcs Women No Intervention'!BC130^3,1),Employment!$BG$11:$BQ$11))/(1+EXP(SUMPRODUCT(CHOOSE({1,2,3,4,5,6,7,8,9,10,11},'Calcs Women No Intervention'!Z98,'Calcs Women No Intervention'!Z98^2,'Calcs Women No Intervention'!Z98^3,1,'Calcs Women No Intervention'!Z98,'Calcs Women No Intervention'!Z98^2,'Calcs Women No Intervention'!Z98^3,'Calcs Women No Intervention'!BC130,'Calcs Women No Intervention'!BC130^2,'Calcs Women No Intervention'!BC130^3,1),Employment!$BG$11:$BQ$11)))</f>
        <v>0.84592866275042777</v>
      </c>
      <c r="AB87" s="67">
        <f>EXP(SUMPRODUCT(CHOOSE({1,2,3,4,5,6,7,8,9,10,11},'Calcs Women No Intervention'!AA98,'Calcs Women No Intervention'!AA98^2,'Calcs Women No Intervention'!AA98^3,1,'Calcs Women No Intervention'!AA98,'Calcs Women No Intervention'!AA98^2,'Calcs Women No Intervention'!AA98^3,'Calcs Women No Intervention'!BD130,'Calcs Women No Intervention'!BD130^2,'Calcs Women No Intervention'!BD130^3,1),Employment!$BG$11:$BQ$11))/(1+EXP(SUMPRODUCT(CHOOSE({1,2,3,4,5,6,7,8,9,10,11},'Calcs Women No Intervention'!AA98,'Calcs Women No Intervention'!AA98^2,'Calcs Women No Intervention'!AA98^3,1,'Calcs Women No Intervention'!AA98,'Calcs Women No Intervention'!AA98^2,'Calcs Women No Intervention'!AA98^3,'Calcs Women No Intervention'!BD130,'Calcs Women No Intervention'!BD130^2,'Calcs Women No Intervention'!BD130^3,1),Employment!$BG$11:$BQ$11)))</f>
        <v>0.83588750296479086</v>
      </c>
    </row>
    <row r="88" spans="2:57" x14ac:dyDescent="0.3">
      <c r="B88" s="1">
        <v>23</v>
      </c>
      <c r="C88" s="67"/>
      <c r="D88" s="67"/>
      <c r="E88" s="67"/>
      <c r="F88" s="67"/>
      <c r="G88" s="67"/>
      <c r="H88" s="67"/>
      <c r="I88" s="67"/>
      <c r="J88" s="67"/>
      <c r="K88" s="67"/>
      <c r="L88" s="67"/>
      <c r="M88" s="67"/>
      <c r="N88" s="67"/>
      <c r="O88" s="67"/>
      <c r="P88" s="67"/>
      <c r="Q88" s="67"/>
      <c r="R88" s="67"/>
      <c r="S88" s="67"/>
      <c r="T88" s="67"/>
      <c r="U88" s="67"/>
      <c r="V88" s="67"/>
      <c r="W88" s="67"/>
      <c r="X88" s="67"/>
      <c r="Y88" s="67"/>
      <c r="Z88" s="67">
        <f>EXP(SUMPRODUCT(CHOOSE({1,2,3,4,5,6,7,8,9,10,11},'Calcs Women No Intervention'!Y99,'Calcs Women No Intervention'!Y99^2,'Calcs Women No Intervention'!Y99^3,1,'Calcs Women No Intervention'!Y99,'Calcs Women No Intervention'!Y99^2,'Calcs Women No Intervention'!Y99^3,'Calcs Women No Intervention'!BB131,'Calcs Women No Intervention'!BB131^2,'Calcs Women No Intervention'!BB131^3,1),Employment!$BG$11:$BQ$11))/(1+EXP(SUMPRODUCT(CHOOSE({1,2,3,4,5,6,7,8,9,10,11},'Calcs Women No Intervention'!Y99,'Calcs Women No Intervention'!Y99^2,'Calcs Women No Intervention'!Y99^3,1,'Calcs Women No Intervention'!Y99,'Calcs Women No Intervention'!Y99^2,'Calcs Women No Intervention'!Y99^3,'Calcs Women No Intervention'!BB131,'Calcs Women No Intervention'!BB131^2,'Calcs Women No Intervention'!BB131^3,1),Employment!$BG$11:$BQ$11)))</f>
        <v>0.86131383822914576</v>
      </c>
      <c r="AA88" s="67">
        <f>EXP(SUMPRODUCT(CHOOSE({1,2,3,4,5,6,7,8,9,10,11},'Calcs Women No Intervention'!Z99,'Calcs Women No Intervention'!Z99^2,'Calcs Women No Intervention'!Z99^3,1,'Calcs Women No Intervention'!Z99,'Calcs Women No Intervention'!Z99^2,'Calcs Women No Intervention'!Z99^3,'Calcs Women No Intervention'!BC131,'Calcs Women No Intervention'!BC131^2,'Calcs Women No Intervention'!BC131^3,1),Employment!$BG$11:$BQ$11))/(1+EXP(SUMPRODUCT(CHOOSE({1,2,3,4,5,6,7,8,9,10,11},'Calcs Women No Intervention'!Z99,'Calcs Women No Intervention'!Z99^2,'Calcs Women No Intervention'!Z99^3,1,'Calcs Women No Intervention'!Z99,'Calcs Women No Intervention'!Z99^2,'Calcs Women No Intervention'!Z99^3,'Calcs Women No Intervention'!BC131,'Calcs Women No Intervention'!BC131^2,'Calcs Women No Intervention'!BC131^3,1),Employment!$BG$11:$BQ$11)))</f>
        <v>0.85435142228065064</v>
      </c>
      <c r="AB88" s="67">
        <f>EXP(SUMPRODUCT(CHOOSE({1,2,3,4,5,6,7,8,9,10,11},'Calcs Women No Intervention'!AA99,'Calcs Women No Intervention'!AA99^2,'Calcs Women No Intervention'!AA99^3,1,'Calcs Women No Intervention'!AA99,'Calcs Women No Intervention'!AA99^2,'Calcs Women No Intervention'!AA99^3,'Calcs Women No Intervention'!BD131,'Calcs Women No Intervention'!BD131^2,'Calcs Women No Intervention'!BD131^3,1),Employment!$BG$11:$BQ$11))/(1+EXP(SUMPRODUCT(CHOOSE({1,2,3,4,5,6,7,8,9,10,11},'Calcs Women No Intervention'!AA99,'Calcs Women No Intervention'!AA99^2,'Calcs Women No Intervention'!AA99^3,1,'Calcs Women No Intervention'!AA99,'Calcs Women No Intervention'!AA99^2,'Calcs Women No Intervention'!AA99^3,'Calcs Women No Intervention'!BD131,'Calcs Women No Intervention'!BD131^2,'Calcs Women No Intervention'!BD131^3,1),Employment!$BG$11:$BQ$11)))</f>
        <v>0.84592866275042777</v>
      </c>
    </row>
    <row r="89" spans="2:57" x14ac:dyDescent="0.3">
      <c r="B89" s="1">
        <v>24</v>
      </c>
      <c r="C89" s="67"/>
      <c r="D89" s="67"/>
      <c r="E89" s="67"/>
      <c r="F89" s="67"/>
      <c r="G89" s="67"/>
      <c r="H89" s="67"/>
      <c r="I89" s="67"/>
      <c r="J89" s="67"/>
      <c r="K89" s="67"/>
      <c r="L89" s="67"/>
      <c r="M89" s="67"/>
      <c r="N89" s="67"/>
      <c r="O89" s="67"/>
      <c r="P89" s="67"/>
      <c r="Q89" s="67"/>
      <c r="R89" s="67"/>
      <c r="S89" s="67"/>
      <c r="T89" s="67"/>
      <c r="U89" s="67"/>
      <c r="V89" s="67"/>
      <c r="W89" s="67"/>
      <c r="X89" s="67"/>
      <c r="Y89" s="67"/>
      <c r="Z89" s="67"/>
      <c r="AA89" s="67">
        <f>EXP(SUMPRODUCT(CHOOSE({1,2,3,4,5,6,7,8,9,10,11},'Calcs Women No Intervention'!Z100,'Calcs Women No Intervention'!Z100^2,'Calcs Women No Intervention'!Z100^3,1,'Calcs Women No Intervention'!Z100,'Calcs Women No Intervention'!Z100^2,'Calcs Women No Intervention'!Z100^3,'Calcs Women No Intervention'!BC132,'Calcs Women No Intervention'!BC132^2,'Calcs Women No Intervention'!BC132^3,1),Employment!$BG$11:$BQ$11))/(1+EXP(SUMPRODUCT(CHOOSE({1,2,3,4,5,6,7,8,9,10,11},'Calcs Women No Intervention'!Z100,'Calcs Women No Intervention'!Z100^2,'Calcs Women No Intervention'!Z100^3,1,'Calcs Women No Intervention'!Z100,'Calcs Women No Intervention'!Z100^2,'Calcs Women No Intervention'!Z100^3,'Calcs Women No Intervention'!BC132,'Calcs Women No Intervention'!BC132^2,'Calcs Women No Intervention'!BC132^3,1),Employment!$BG$11:$BQ$11)))</f>
        <v>0.86131383822914576</v>
      </c>
      <c r="AB89" s="67">
        <f>EXP(SUMPRODUCT(CHOOSE({1,2,3,4,5,6,7,8,9,10,11},'Calcs Women No Intervention'!AA100,'Calcs Women No Intervention'!AA100^2,'Calcs Women No Intervention'!AA100^3,1,'Calcs Women No Intervention'!AA100,'Calcs Women No Intervention'!AA100^2,'Calcs Women No Intervention'!AA100^3,'Calcs Women No Intervention'!BD132,'Calcs Women No Intervention'!BD132^2,'Calcs Women No Intervention'!BD132^3,1),Employment!$BG$11:$BQ$11))/(1+EXP(SUMPRODUCT(CHOOSE({1,2,3,4,5,6,7,8,9,10,11},'Calcs Women No Intervention'!AA100,'Calcs Women No Intervention'!AA100^2,'Calcs Women No Intervention'!AA100^3,1,'Calcs Women No Intervention'!AA100,'Calcs Women No Intervention'!AA100^2,'Calcs Women No Intervention'!AA100^3,'Calcs Women No Intervention'!BD132,'Calcs Women No Intervention'!BD132^2,'Calcs Women No Intervention'!BD132^3,1),Employment!$BG$11:$BQ$11)))</f>
        <v>0.85435142228065064</v>
      </c>
    </row>
    <row r="90" spans="2:57" x14ac:dyDescent="0.3">
      <c r="B90" s="1">
        <v>25</v>
      </c>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f>EXP(SUMPRODUCT(CHOOSE({1,2,3,4,5,6,7,8,9,10,11},'Calcs Women No Intervention'!AA101,'Calcs Women No Intervention'!AA101^2,'Calcs Women No Intervention'!AA101^3,1,'Calcs Women No Intervention'!AA101,'Calcs Women No Intervention'!AA101^2,'Calcs Women No Intervention'!AA101^3,'Calcs Women No Intervention'!BD133,'Calcs Women No Intervention'!BD133^2,'Calcs Women No Intervention'!BD133^3,1),Employment!$BG$11:$BQ$11))/(1+EXP(SUMPRODUCT(CHOOSE({1,2,3,4,5,6,7,8,9,10,11},'Calcs Women No Intervention'!AA101,'Calcs Women No Intervention'!AA101^2,'Calcs Women No Intervention'!AA101^3,1,'Calcs Women No Intervention'!AA101,'Calcs Women No Intervention'!AA101^2,'Calcs Women No Intervention'!AA101^3,'Calcs Women No Intervention'!BD133,'Calcs Women No Intervention'!BD133^2,'Calcs Women No Intervention'!BD133^3,1),Employment!$BG$11:$BQ$11)))</f>
        <v>0.86131383822914576</v>
      </c>
    </row>
    <row r="91" spans="2:57" x14ac:dyDescent="0.3">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149"/>
    </row>
    <row r="92" spans="2:57" x14ac:dyDescent="0.3">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row>
    <row r="93" spans="2:57" x14ac:dyDescent="0.3">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row>
    <row r="94" spans="2:57" x14ac:dyDescent="0.3">
      <c r="B94" s="182" t="s">
        <v>414</v>
      </c>
      <c r="F94" s="3"/>
      <c r="AE94" t="s">
        <v>415</v>
      </c>
      <c r="AI94" s="3"/>
      <c r="AJ94" s="3"/>
      <c r="AK94" s="3"/>
    </row>
    <row r="95" spans="2:57" x14ac:dyDescent="0.3">
      <c r="B95" s="11"/>
      <c r="C95" s="1" t="s">
        <v>13</v>
      </c>
      <c r="F95" s="3"/>
      <c r="AE95" s="11"/>
      <c r="AF95" s="1" t="s">
        <v>13</v>
      </c>
      <c r="AI95" s="3"/>
    </row>
    <row r="96" spans="2:57" x14ac:dyDescent="0.3">
      <c r="C96" s="1">
        <v>0</v>
      </c>
      <c r="D96" s="1">
        <v>1</v>
      </c>
      <c r="E96" s="1">
        <v>2</v>
      </c>
      <c r="F96" s="1">
        <v>3</v>
      </c>
      <c r="G96" s="1">
        <v>4</v>
      </c>
      <c r="H96" s="1">
        <v>5</v>
      </c>
      <c r="I96" s="1">
        <v>6</v>
      </c>
      <c r="J96" s="1">
        <v>7</v>
      </c>
      <c r="K96" s="1">
        <v>8</v>
      </c>
      <c r="L96" s="1">
        <v>9</v>
      </c>
      <c r="M96" s="1">
        <v>10</v>
      </c>
      <c r="N96" s="1">
        <v>11</v>
      </c>
      <c r="O96" s="1">
        <v>12</v>
      </c>
      <c r="P96" s="1">
        <v>13</v>
      </c>
      <c r="Q96" s="1">
        <v>14</v>
      </c>
      <c r="R96" s="1">
        <v>15</v>
      </c>
      <c r="S96" s="1">
        <v>16</v>
      </c>
      <c r="T96" s="1">
        <v>17</v>
      </c>
      <c r="U96" s="1">
        <v>18</v>
      </c>
      <c r="V96" s="1">
        <v>19</v>
      </c>
      <c r="W96" s="1">
        <v>20</v>
      </c>
      <c r="X96" s="1">
        <v>21</v>
      </c>
      <c r="Y96" s="1">
        <v>22</v>
      </c>
      <c r="Z96" s="1">
        <v>23</v>
      </c>
      <c r="AA96" s="1">
        <v>24</v>
      </c>
      <c r="AB96" s="1">
        <v>25</v>
      </c>
      <c r="AF96" s="1">
        <v>0</v>
      </c>
      <c r="AG96" s="1">
        <v>1</v>
      </c>
      <c r="AH96" s="1">
        <v>2</v>
      </c>
      <c r="AI96" s="1">
        <v>3</v>
      </c>
      <c r="AJ96" s="1">
        <v>4</v>
      </c>
      <c r="AK96" s="1">
        <v>5</v>
      </c>
      <c r="AL96" s="1">
        <v>6</v>
      </c>
      <c r="AM96" s="1">
        <v>7</v>
      </c>
      <c r="AN96" s="1">
        <v>8</v>
      </c>
      <c r="AO96" s="1">
        <v>9</v>
      </c>
      <c r="AP96" s="1">
        <v>10</v>
      </c>
      <c r="AQ96" s="1">
        <v>11</v>
      </c>
      <c r="AR96" s="1">
        <v>12</v>
      </c>
      <c r="AS96" s="1">
        <v>13</v>
      </c>
      <c r="AT96" s="1">
        <v>14</v>
      </c>
      <c r="AU96" s="1">
        <v>15</v>
      </c>
      <c r="AV96" s="1">
        <v>16</v>
      </c>
      <c r="AW96" s="1">
        <v>17</v>
      </c>
      <c r="AX96" s="1">
        <v>18</v>
      </c>
      <c r="AY96" s="1">
        <v>19</v>
      </c>
      <c r="AZ96" s="1">
        <v>20</v>
      </c>
      <c r="BA96" s="1">
        <v>21</v>
      </c>
      <c r="BB96" s="1">
        <v>22</v>
      </c>
      <c r="BC96" s="1">
        <v>23</v>
      </c>
      <c r="BD96" s="1">
        <v>24</v>
      </c>
      <c r="BE96" s="1">
        <v>25</v>
      </c>
    </row>
    <row r="97" spans="2:57" x14ac:dyDescent="0.3">
      <c r="B97" s="1">
        <v>1</v>
      </c>
      <c r="C97" s="67"/>
      <c r="D97" s="67">
        <f>EXP(SUMPRODUCT(CHOOSE({1,2,3,4,5,6,7,8,9,10,11},'Calcs Women Intervention'!C77,'Calcs Women Intervention'!C77^2,'Calcs Women Intervention'!C77^3,1,'Calcs Women Intervention'!C77,'Calcs Women Intervention'!C77^2,'Calcs Women Intervention'!C77^3,'Calcs Women Intervention'!AF109,'Calcs Women Intervention'!AF109^2,'Calcs Women Intervention'!AF109^3,1),Employment!$BG$11:$BQ$11))/(1+EXP(SUMPRODUCT(CHOOSE({1,2,3,4,5,6,7,8,9,10,11},'Calcs Women Intervention'!C77,'Calcs Women Intervention'!C77^2,'Calcs Women Intervention'!C77^3,1,'Calcs Women Intervention'!C77,'Calcs Women Intervention'!C77^2,'Calcs Women Intervention'!C77^3,'Calcs Women Intervention'!AF109,'Calcs Women Intervention'!AF109^2,'Calcs Women Intervention'!AF109^3,1),Employment!$BG$11:$BQ$11)))</f>
        <v>0.86376981286337973</v>
      </c>
      <c r="E97" s="67">
        <f>EXP(SUMPRODUCT(CHOOSE({1,2,3,4,5,6,7,8,9,10,11},'Calcs Women Intervention'!D77,'Calcs Women Intervention'!D77^2,'Calcs Women Intervention'!D77^3,1,'Calcs Women Intervention'!D77,'Calcs Women Intervention'!D77^2,'Calcs Women Intervention'!D77^3,'Calcs Women Intervention'!AG109,'Calcs Women Intervention'!AG109^2,'Calcs Women Intervention'!AG109^3,1),Employment!$BG$11:$BQ$11))/(1+EXP(SUMPRODUCT(CHOOSE({1,2,3,4,5,6,7,8,9,10,11},'Calcs Women Intervention'!D77,'Calcs Women Intervention'!D77^2,'Calcs Women Intervention'!D77^3,1,'Calcs Women Intervention'!D77,'Calcs Women Intervention'!D77^2,'Calcs Women Intervention'!D77^3,'Calcs Women Intervention'!AG109,'Calcs Women Intervention'!AG109^2,'Calcs Women Intervention'!AG109^3,1),Employment!$BG$11:$BQ$11)))</f>
        <v>0.85870617382105618</v>
      </c>
      <c r="F97" s="67">
        <f>EXP(SUMPRODUCT(CHOOSE({1,2,3,4,5,6,7,8,9,10,11},'Calcs Women Intervention'!E77,'Calcs Women Intervention'!E77^2,'Calcs Women Intervention'!E77^3,1,'Calcs Women Intervention'!E77,'Calcs Women Intervention'!E77^2,'Calcs Women Intervention'!E77^3,'Calcs Women Intervention'!AH109,'Calcs Women Intervention'!AH109^2,'Calcs Women Intervention'!AH109^3,1),Employment!$BG$11:$BQ$11))/(1+EXP(SUMPRODUCT(CHOOSE({1,2,3,4,5,6,7,8,9,10,11},'Calcs Women Intervention'!E77,'Calcs Women Intervention'!E77^2,'Calcs Women Intervention'!E77^3,1,'Calcs Women Intervention'!E77,'Calcs Women Intervention'!E77^2,'Calcs Women Intervention'!E77^3,'Calcs Women Intervention'!AH109,'Calcs Women Intervention'!AH109^2,'Calcs Women Intervention'!AH109^3,1),Employment!$BG$11:$BQ$11)))</f>
        <v>0.85076825619685592</v>
      </c>
      <c r="G97" s="67">
        <f>EXP(SUMPRODUCT(CHOOSE({1,2,3,4,5,6,7,8,9,10,11},'Calcs Women Intervention'!F77,'Calcs Women Intervention'!F77^2,'Calcs Women Intervention'!F77^3,1,'Calcs Women Intervention'!F77,'Calcs Women Intervention'!F77^2,'Calcs Women Intervention'!F77^3,'Calcs Women Intervention'!AI109,'Calcs Women Intervention'!AI109^2,'Calcs Women Intervention'!AI109^3,1),Employment!$BG$11:$BQ$11))/(1+EXP(SUMPRODUCT(CHOOSE({1,2,3,4,5,6,7,8,9,10,11},'Calcs Women Intervention'!F77,'Calcs Women Intervention'!F77^2,'Calcs Women Intervention'!F77^3,1,'Calcs Women Intervention'!F77,'Calcs Women Intervention'!F77^2,'Calcs Women Intervention'!F77^3,'Calcs Women Intervention'!AI109,'Calcs Women Intervention'!AI109^2,'Calcs Women Intervention'!AI109^3,1),Employment!$BG$11:$BQ$11)))</f>
        <v>0.84104749524726685</v>
      </c>
      <c r="H97" s="67">
        <f>EXP(SUMPRODUCT(CHOOSE({1,2,3,4,5,6,7,8,9,10,11},'Calcs Women Intervention'!G77,'Calcs Women Intervention'!G77^2,'Calcs Women Intervention'!G77^3,1,'Calcs Women Intervention'!G77,'Calcs Women Intervention'!G77^2,'Calcs Women Intervention'!G77^3,'Calcs Women Intervention'!AJ109,'Calcs Women Intervention'!AJ109^2,'Calcs Women Intervention'!AJ109^3,1),Employment!$BG$11:$BQ$11))/(1+EXP(SUMPRODUCT(CHOOSE({1,2,3,4,5,6,7,8,9,10,11},'Calcs Women Intervention'!G77,'Calcs Women Intervention'!G77^2,'Calcs Women Intervention'!G77^3,1,'Calcs Women Intervention'!G77,'Calcs Women Intervention'!G77^2,'Calcs Women Intervention'!G77^3,'Calcs Women Intervention'!AJ109,'Calcs Women Intervention'!AJ109^2,'Calcs Women Intervention'!AJ109^3,1),Employment!$BG$11:$BQ$11)))</f>
        <v>0.82943485137619055</v>
      </c>
      <c r="I97" s="67">
        <f>EXP(SUMPRODUCT(CHOOSE({1,2,3,4,5,6,7,8,9,10,11},'Calcs Women Intervention'!H77,'Calcs Women Intervention'!H77^2,'Calcs Women Intervention'!H77^3,1,'Calcs Women Intervention'!H77,'Calcs Women Intervention'!H77^2,'Calcs Women Intervention'!H77^3,'Calcs Women Intervention'!AK109,'Calcs Women Intervention'!AK109^2,'Calcs Women Intervention'!AK109^3,1),Employment!$BG$11:$BQ$11))/(1+EXP(SUMPRODUCT(CHOOSE({1,2,3,4,5,6,7,8,9,10,11},'Calcs Women Intervention'!H77,'Calcs Women Intervention'!H77^2,'Calcs Women Intervention'!H77^3,1,'Calcs Women Intervention'!H77,'Calcs Women Intervention'!H77^2,'Calcs Women Intervention'!H77^3,'Calcs Women Intervention'!AK109,'Calcs Women Intervention'!AK109^2,'Calcs Women Intervention'!AK109^3,1),Employment!$BG$11:$BQ$11)))</f>
        <v>0.8157028232313277</v>
      </c>
      <c r="J97" s="67">
        <f>EXP(SUMPRODUCT(CHOOSE({1,2,3,4,5,6,7,8,9,10,11},'Calcs Women Intervention'!I77,'Calcs Women Intervention'!I77^2,'Calcs Women Intervention'!I77^3,1,'Calcs Women Intervention'!I77,'Calcs Women Intervention'!I77^2,'Calcs Women Intervention'!I77^3,'Calcs Women Intervention'!AL109,'Calcs Women Intervention'!AL109^2,'Calcs Women Intervention'!AL109^3,1),Employment!$BG$11:$BQ$11))/(1+EXP(SUMPRODUCT(CHOOSE({1,2,3,4,5,6,7,8,9,10,11},'Calcs Women Intervention'!I77,'Calcs Women Intervention'!I77^2,'Calcs Women Intervention'!I77^3,1,'Calcs Women Intervention'!I77,'Calcs Women Intervention'!I77^2,'Calcs Women Intervention'!I77^3,'Calcs Women Intervention'!AL109,'Calcs Women Intervention'!AL109^2,'Calcs Women Intervention'!AL109^3,1),Employment!$BG$11:$BQ$11)))</f>
        <v>0.79959582636002002</v>
      </c>
      <c r="K97" s="67">
        <f>EXP(SUMPRODUCT(CHOOSE({1,2,3,4,5,6,7,8,9,10,11},'Calcs Women Intervention'!J77,'Calcs Women Intervention'!J77^2,'Calcs Women Intervention'!J77^3,1,'Calcs Women Intervention'!J77,'Calcs Women Intervention'!J77^2,'Calcs Women Intervention'!J77^3,'Calcs Women Intervention'!AM109,'Calcs Women Intervention'!AM109^2,'Calcs Women Intervention'!AM109^3,1),Employment!$BG$11:$BQ$11))/(1+EXP(SUMPRODUCT(CHOOSE({1,2,3,4,5,6,7,8,9,10,11},'Calcs Women Intervention'!J77,'Calcs Women Intervention'!J77^2,'Calcs Women Intervention'!J77^3,1,'Calcs Women Intervention'!J77,'Calcs Women Intervention'!J77^2,'Calcs Women Intervention'!J77^3,'Calcs Women Intervention'!AM109,'Calcs Women Intervention'!AM109^2,'Calcs Women Intervention'!AM109^3,1),Employment!$BG$11:$BQ$11)))</f>
        <v>0.78083580411770337</v>
      </c>
      <c r="L97" s="67">
        <f>EXP(SUMPRODUCT(CHOOSE({1,2,3,4,5,6,7,8,9,10,11},'Calcs Women Intervention'!K77,'Calcs Women Intervention'!K77^2,'Calcs Women Intervention'!K77^3,1,'Calcs Women Intervention'!K77,'Calcs Women Intervention'!K77^2,'Calcs Women Intervention'!K77^3,'Calcs Women Intervention'!AN109,'Calcs Women Intervention'!AN109^2,'Calcs Women Intervention'!AN109^3,1),Employment!$BG$11:$BQ$11))/(1+EXP(SUMPRODUCT(CHOOSE({1,2,3,4,5,6,7,8,9,10,11},'Calcs Women Intervention'!K77,'Calcs Women Intervention'!K77^2,'Calcs Women Intervention'!K77^3,1,'Calcs Women Intervention'!K77,'Calcs Women Intervention'!K77^2,'Calcs Women Intervention'!K77^3,'Calcs Women Intervention'!AN109,'Calcs Women Intervention'!AN109^2,'Calcs Women Intervention'!AN109^3,1),Employment!$BG$11:$BQ$11)))</f>
        <v>0.75913236568637277</v>
      </c>
      <c r="M97" s="67">
        <f>EXP(SUMPRODUCT(CHOOSE({1,2,3,4,5,6,7,8,9,10,11},'Calcs Women Intervention'!L77,'Calcs Women Intervention'!L77^2,'Calcs Women Intervention'!L77^3,1,'Calcs Women Intervention'!L77,'Calcs Women Intervention'!L77^2,'Calcs Women Intervention'!L77^3,'Calcs Women Intervention'!AO109,'Calcs Women Intervention'!AO109^2,'Calcs Women Intervention'!AO109^3,1),Employment!$BG$11:$BQ$11))/(1+EXP(SUMPRODUCT(CHOOSE({1,2,3,4,5,6,7,8,9,10,11},'Calcs Women Intervention'!L77,'Calcs Women Intervention'!L77^2,'Calcs Women Intervention'!L77^3,1,'Calcs Women Intervention'!L77,'Calcs Women Intervention'!L77^2,'Calcs Women Intervention'!L77^3,'Calcs Women Intervention'!AO109,'Calcs Women Intervention'!AO109^2,'Calcs Women Intervention'!AO109^3,1),Employment!$BG$11:$BQ$11)))</f>
        <v>0.73419905941182417</v>
      </c>
      <c r="N97" s="67">
        <f>EXP(SUMPRODUCT(CHOOSE({1,2,3,4,5,6,7,8,9,10,11},'Calcs Women Intervention'!M77,'Calcs Women Intervention'!M77^2,'Calcs Women Intervention'!M77^3,1,'Calcs Women Intervention'!M77,'Calcs Women Intervention'!M77^2,'Calcs Women Intervention'!M77^3,'Calcs Women Intervention'!AP109,'Calcs Women Intervention'!AP109^2,'Calcs Women Intervention'!AP109^3,1),Employment!$BG$11:$BQ$11))/(1+EXP(SUMPRODUCT(CHOOSE({1,2,3,4,5,6,7,8,9,10,11},'Calcs Women Intervention'!M77,'Calcs Women Intervention'!M77^2,'Calcs Women Intervention'!M77^3,1,'Calcs Women Intervention'!M77,'Calcs Women Intervention'!M77^2,'Calcs Women Intervention'!M77^3,'Calcs Women Intervention'!AP109,'Calcs Women Intervention'!AP109^2,'Calcs Women Intervention'!AP109^3,1),Employment!$BG$11:$BQ$11)))</f>
        <v>0.70577732936200388</v>
      </c>
      <c r="O97" s="67">
        <f>EXP(SUMPRODUCT(CHOOSE({1,2,3,4,5,6,7,8,9,10,11},'Calcs Women Intervention'!N77,'Calcs Women Intervention'!N77^2,'Calcs Women Intervention'!N77^3,1,'Calcs Women Intervention'!N77,'Calcs Women Intervention'!N77^2,'Calcs Women Intervention'!N77^3,'Calcs Women Intervention'!AQ109,'Calcs Women Intervention'!AQ109^2,'Calcs Women Intervention'!AQ109^3,1),Employment!$BG$11:$BQ$11))/(1+EXP(SUMPRODUCT(CHOOSE({1,2,3,4,5,6,7,8,9,10,11},'Calcs Women Intervention'!N77,'Calcs Women Intervention'!N77^2,'Calcs Women Intervention'!N77^3,1,'Calcs Women Intervention'!N77,'Calcs Women Intervention'!N77^2,'Calcs Women Intervention'!N77^3,'Calcs Women Intervention'!AQ109,'Calcs Women Intervention'!AQ109^2,'Calcs Women Intervention'!AQ109^3,1),Employment!$BG$11:$BQ$11)))</f>
        <v>0.673669162214249</v>
      </c>
      <c r="P97" s="67">
        <f>EXP(SUMPRODUCT(CHOOSE({1,2,3,4,5,6,7,8,9,10,11},'Calcs Women Intervention'!O77,'Calcs Women Intervention'!O77^2,'Calcs Women Intervention'!O77^3,1,'Calcs Women Intervention'!O77,'Calcs Women Intervention'!O77^2,'Calcs Women Intervention'!O77^3,'Calcs Women Intervention'!AR109,'Calcs Women Intervention'!AR109^2,'Calcs Women Intervention'!AR109^3,1),Employment!$BG$11:$BQ$11))/(1+EXP(SUMPRODUCT(CHOOSE({1,2,3,4,5,6,7,8,9,10,11},'Calcs Women Intervention'!O77,'Calcs Women Intervention'!O77^2,'Calcs Women Intervention'!O77^3,1,'Calcs Women Intervention'!O77,'Calcs Women Intervention'!O77^2,'Calcs Women Intervention'!O77^3,'Calcs Women Intervention'!AR109,'Calcs Women Intervention'!AR109^2,'Calcs Women Intervention'!AR109^3,1),Employment!$BG$11:$BQ$11)))</f>
        <v>0.63777813419907181</v>
      </c>
      <c r="Q97" s="67">
        <f>EXP(SUMPRODUCT(CHOOSE({1,2,3,4,5,6,7,8,9,10,11},'Calcs Women Intervention'!P77,'Calcs Women Intervention'!P77^2,'Calcs Women Intervention'!P77^3,1,'Calcs Women Intervention'!P77,'Calcs Women Intervention'!P77^2,'Calcs Women Intervention'!P77^3,'Calcs Women Intervention'!AS109,'Calcs Women Intervention'!AS109^2,'Calcs Women Intervention'!AS109^3,1),Employment!$BG$11:$BQ$11))/(1+EXP(SUMPRODUCT(CHOOSE({1,2,3,4,5,6,7,8,9,10,11},'Calcs Women Intervention'!P77,'Calcs Women Intervention'!P77^2,'Calcs Women Intervention'!P77^3,1,'Calcs Women Intervention'!P77,'Calcs Women Intervention'!P77^2,'Calcs Women Intervention'!P77^3,'Calcs Women Intervention'!AS109,'Calcs Women Intervention'!AS109^2,'Calcs Women Intervention'!AS109^3,1),Employment!$BG$11:$BQ$11)))</f>
        <v>0.59908305542548812</v>
      </c>
      <c r="R97" s="67">
        <f>EXP(SUMPRODUCT(CHOOSE({1,2,3,4,5,6,7,8,9,10,11},'Calcs Women Intervention'!Q77,'Calcs Women Intervention'!Q77^2,'Calcs Women Intervention'!Q77^3,1,'Calcs Women Intervention'!Q77,'Calcs Women Intervention'!Q77^2,'Calcs Women Intervention'!Q77^3,'Calcs Women Intervention'!AT109,'Calcs Women Intervention'!AT109^2,'Calcs Women Intervention'!AT109^3,1),Employment!$BG$11:$BQ$11))/(1+EXP(SUMPRODUCT(CHOOSE({1,2,3,4,5,6,7,8,9,10,11},'Calcs Women Intervention'!Q77,'Calcs Women Intervention'!Q77^2,'Calcs Women Intervention'!Q77^3,1,'Calcs Women Intervention'!Q77,'Calcs Women Intervention'!Q77^2,'Calcs Women Intervention'!Q77^3,'Calcs Women Intervention'!AT109,'Calcs Women Intervention'!AT109^2,'Calcs Women Intervention'!AT109^3,1),Employment!$BG$11:$BQ$11)))</f>
        <v>0.55802282623609123</v>
      </c>
      <c r="S97" s="67">
        <f>EXP(SUMPRODUCT(CHOOSE({1,2,3,4,5,6,7,8,9,10,11},'Calcs Women Intervention'!R77,'Calcs Women Intervention'!R77^2,'Calcs Women Intervention'!R77^3,1,'Calcs Women Intervention'!R77,'Calcs Women Intervention'!R77^2,'Calcs Women Intervention'!R77^3,'Calcs Women Intervention'!AU109,'Calcs Women Intervention'!AU109^2,'Calcs Women Intervention'!AU109^3,1),Employment!$BG$11:$BQ$11))/(1+EXP(SUMPRODUCT(CHOOSE({1,2,3,4,5,6,7,8,9,10,11},'Calcs Women Intervention'!R77,'Calcs Women Intervention'!R77^2,'Calcs Women Intervention'!R77^3,1,'Calcs Women Intervention'!R77,'Calcs Women Intervention'!R77^2,'Calcs Women Intervention'!R77^3,'Calcs Women Intervention'!AU109,'Calcs Women Intervention'!AU109^2,'Calcs Women Intervention'!AU109^3,1),Employment!$BG$11:$BQ$11)))</f>
        <v>0.51414658066708041</v>
      </c>
      <c r="T97" s="67">
        <f>EXP(SUMPRODUCT(CHOOSE({1,2,3,4,5,6,7,8,9,10,11},'Calcs Women Intervention'!S77,'Calcs Women Intervention'!S77^2,'Calcs Women Intervention'!S77^3,1,'Calcs Women Intervention'!S77,'Calcs Women Intervention'!S77^2,'Calcs Women Intervention'!S77^3,'Calcs Women Intervention'!AV109,'Calcs Women Intervention'!AV109^2,'Calcs Women Intervention'!AV109^3,1),Employment!$BG$11:$BQ$11))/(1+EXP(SUMPRODUCT(CHOOSE({1,2,3,4,5,6,7,8,9,10,11},'Calcs Women Intervention'!S77,'Calcs Women Intervention'!S77^2,'Calcs Women Intervention'!S77^3,1,'Calcs Women Intervention'!S77,'Calcs Women Intervention'!S77^2,'Calcs Women Intervention'!S77^3,'Calcs Women Intervention'!AV109,'Calcs Women Intervention'!AV109^2,'Calcs Women Intervention'!AV109^3,1),Employment!$BG$11:$BQ$11)))</f>
        <v>0.46806891584545174</v>
      </c>
      <c r="U97" s="67">
        <f>EXP(SUMPRODUCT(CHOOSE({1,2,3,4,5,6,7,8,9,10,11},'Calcs Women Intervention'!T77,'Calcs Women Intervention'!T77^2,'Calcs Women Intervention'!T77^3,1,'Calcs Women Intervention'!T77,'Calcs Women Intervention'!T77^2,'Calcs Women Intervention'!T77^3,'Calcs Women Intervention'!AW109,'Calcs Women Intervention'!AW109^2,'Calcs Women Intervention'!AW109^3,1),Employment!$BG$11:$BQ$11))/(1+EXP(SUMPRODUCT(CHOOSE({1,2,3,4,5,6,7,8,9,10,11},'Calcs Women Intervention'!T77,'Calcs Women Intervention'!T77^2,'Calcs Women Intervention'!T77^3,1,'Calcs Women Intervention'!T77,'Calcs Women Intervention'!T77^2,'Calcs Women Intervention'!T77^3,'Calcs Women Intervention'!AW109,'Calcs Women Intervention'!AW109^2,'Calcs Women Intervention'!AW109^3,1),Employment!$BG$11:$BQ$11)))</f>
        <v>0.42060712001033229</v>
      </c>
      <c r="V97" s="67">
        <f>EXP(SUMPRODUCT(CHOOSE({1,2,3,4,5,6,7,8,9,10,11},'Calcs Women Intervention'!U77,'Calcs Women Intervention'!U77^2,'Calcs Women Intervention'!U77^3,1,'Calcs Women Intervention'!U77,'Calcs Women Intervention'!U77^2,'Calcs Women Intervention'!U77^3,'Calcs Women Intervention'!AX109,'Calcs Women Intervention'!AX109^2,'Calcs Women Intervention'!AX109^3,1),Employment!$BG$11:$BQ$11))/(1+EXP(SUMPRODUCT(CHOOSE({1,2,3,4,5,6,7,8,9,10,11},'Calcs Women Intervention'!U77,'Calcs Women Intervention'!U77^2,'Calcs Women Intervention'!U77^3,1,'Calcs Women Intervention'!U77,'Calcs Women Intervention'!U77^2,'Calcs Women Intervention'!U77^3,'Calcs Women Intervention'!AX109,'Calcs Women Intervention'!AX109^2,'Calcs Women Intervention'!AX109^3,1),Employment!$BG$11:$BQ$11)))</f>
        <v>0.37274188411173831</v>
      </c>
      <c r="W97" s="67">
        <f>EXP(SUMPRODUCT(CHOOSE({1,2,3,4,5,6,7,8,9,10,11},'Calcs Women Intervention'!V77,'Calcs Women Intervention'!V77^2,'Calcs Women Intervention'!V77^3,1,'Calcs Women Intervention'!V77,'Calcs Women Intervention'!V77^2,'Calcs Women Intervention'!V77^3,'Calcs Women Intervention'!AY109,'Calcs Women Intervention'!AY109^2,'Calcs Women Intervention'!AY109^3,1),Employment!$BG$11:$BQ$11))/(1+EXP(SUMPRODUCT(CHOOSE({1,2,3,4,5,6,7,8,9,10,11},'Calcs Women Intervention'!V77,'Calcs Women Intervention'!V77^2,'Calcs Women Intervention'!V77^3,1,'Calcs Women Intervention'!V77,'Calcs Women Intervention'!V77^2,'Calcs Women Intervention'!V77^3,'Calcs Women Intervention'!AY109,'Calcs Women Intervention'!AY109^2,'Calcs Women Intervention'!AY109^3,1),Employment!$BG$11:$BQ$11)))</f>
        <v>0.32554743495911748</v>
      </c>
      <c r="X97" s="67">
        <f>EXP(SUMPRODUCT(CHOOSE({1,2,3,4,5,6,7,8,9,10,11},'Calcs Women Intervention'!W77,'Calcs Women Intervention'!W77^2,'Calcs Women Intervention'!W77^3,1,'Calcs Women Intervention'!W77,'Calcs Women Intervention'!W77^2,'Calcs Women Intervention'!W77^3,'Calcs Women Intervention'!AZ109,'Calcs Women Intervention'!AZ109^2,'Calcs Women Intervention'!AZ109^3,1),Employment!$BG$11:$BQ$11))/(1+EXP(SUMPRODUCT(CHOOSE({1,2,3,4,5,6,7,8,9,10,11},'Calcs Women Intervention'!W77,'Calcs Women Intervention'!W77^2,'Calcs Women Intervention'!W77^3,1,'Calcs Women Intervention'!W77,'Calcs Women Intervention'!W77^2,'Calcs Women Intervention'!W77^3,'Calcs Women Intervention'!AZ109,'Calcs Women Intervention'!AZ109^2,'Calcs Women Intervention'!AZ109^3,1),Employment!$BG$11:$BQ$11)))</f>
        <v>0.28014310924510538</v>
      </c>
      <c r="Y97" s="67">
        <f>EXP(SUMPRODUCT(CHOOSE({1,2,3,4,5,6,7,8,9,10,11},'Calcs Women Intervention'!X77,'Calcs Women Intervention'!X77^2,'Calcs Women Intervention'!X77^3,1,'Calcs Women Intervention'!X77,'Calcs Women Intervention'!X77^2,'Calcs Women Intervention'!X77^3,'Calcs Women Intervention'!BA109,'Calcs Women Intervention'!BA109^2,'Calcs Women Intervention'!BA109^3,1),Employment!$BG$11:$BQ$11))/(1+EXP(SUMPRODUCT(CHOOSE({1,2,3,4,5,6,7,8,9,10,11},'Calcs Women Intervention'!X77,'Calcs Women Intervention'!X77^2,'Calcs Women Intervention'!X77^3,1,'Calcs Women Intervention'!X77,'Calcs Women Intervention'!X77^2,'Calcs Women Intervention'!X77^3,'Calcs Women Intervention'!BA109,'Calcs Women Intervention'!BA109^2,'Calcs Women Intervention'!BA109^3,1),Employment!$BG$11:$BQ$11)))</f>
        <v>0.23753564309751918</v>
      </c>
      <c r="Z97" s="67">
        <f>EXP(SUMPRODUCT(CHOOSE({1,2,3,4,5,6,7,8,9,10,11},'Calcs Women Intervention'!Y77,'Calcs Women Intervention'!Y77^2,'Calcs Women Intervention'!Y77^3,1,'Calcs Women Intervention'!Y77,'Calcs Women Intervention'!Y77^2,'Calcs Women Intervention'!Y77^3,'Calcs Women Intervention'!BB109,'Calcs Women Intervention'!BB109^2,'Calcs Women Intervention'!BB109^3,1),Employment!$BG$11:$BQ$11))/(1+EXP(SUMPRODUCT(CHOOSE({1,2,3,4,5,6,7,8,9,10,11},'Calcs Women Intervention'!Y77,'Calcs Women Intervention'!Y77^2,'Calcs Women Intervention'!Y77^3,1,'Calcs Women Intervention'!Y77,'Calcs Women Intervention'!Y77^2,'Calcs Women Intervention'!Y77^3,'Calcs Women Intervention'!BB109,'Calcs Women Intervention'!BB109^2,'Calcs Women Intervention'!BB109^3,1),Employment!$BG$11:$BQ$11)))</f>
        <v>0.19849096995726023</v>
      </c>
      <c r="AA97" s="67">
        <f>EXP(SUMPRODUCT(CHOOSE({1,2,3,4,5,6,7,8,9,10,11},'Calcs Women Intervention'!Z77,'Calcs Women Intervention'!Z77^2,'Calcs Women Intervention'!Z77^3,1,'Calcs Women Intervention'!Z77,'Calcs Women Intervention'!Z77^2,'Calcs Women Intervention'!Z77^3,'Calcs Women Intervention'!BC109,'Calcs Women Intervention'!BC109^2,'Calcs Women Intervention'!BC109^3,1),Employment!$BG$11:$BQ$11))/(1+EXP(SUMPRODUCT(CHOOSE({1,2,3,4,5,6,7,8,9,10,11},'Calcs Women Intervention'!Z77,'Calcs Women Intervention'!Z77^2,'Calcs Women Intervention'!Z77^3,1,'Calcs Women Intervention'!Z77,'Calcs Women Intervention'!Z77^2,'Calcs Women Intervention'!Z77^3,'Calcs Women Intervention'!BC109,'Calcs Women Intervention'!BC109^2,'Calcs Women Intervention'!BC109^3,1),Employment!$BG$11:$BQ$11)))</f>
        <v>0.16352939576374695</v>
      </c>
      <c r="AB97" s="67">
        <f>EXP(SUMPRODUCT(CHOOSE({1,2,3,4,5,6,7,8,9,10,11},'Calcs Women Intervention'!AA77,'Calcs Women Intervention'!AA77^2,'Calcs Women Intervention'!AA77^3,1,'Calcs Women Intervention'!AA77,'Calcs Women Intervention'!AA77^2,'Calcs Women Intervention'!AA77^3,'Calcs Women Intervention'!BD109,'Calcs Women Intervention'!BD109^2,'Calcs Women Intervention'!BD109^3,1),Employment!$BG$11:$BQ$11))/(1+EXP(SUMPRODUCT(CHOOSE({1,2,3,4,5,6,7,8,9,10,11},'Calcs Women Intervention'!AA77,'Calcs Women Intervention'!AA77^2,'Calcs Women Intervention'!AA77^3,1,'Calcs Women Intervention'!AA77,'Calcs Women Intervention'!AA77^2,'Calcs Women Intervention'!AA77^3,'Calcs Women Intervention'!BD109,'Calcs Women Intervention'!BD109^2,'Calcs Women Intervention'!BD109^3,1),Employment!$BG$11:$BQ$11)))</f>
        <v>0.13290876718148908</v>
      </c>
      <c r="AE97" s="1">
        <v>1</v>
      </c>
      <c r="AF97" s="185">
        <f>(Employment!C97*'Calcs Women Intervention'!C43-C66*'Calcs Women No Intervention'!C43)*ec_ben_emp_ESA</f>
        <v>0</v>
      </c>
      <c r="AG97" s="185">
        <f>(Employment!D97*'Calcs Women Intervention'!D43-D66*'Calcs Women No Intervention'!D43)*ec_ben_emp_ESA</f>
        <v>4544.5249317709386</v>
      </c>
      <c r="AH97" s="185">
        <f>(Employment!E97*'Calcs Women Intervention'!E43-E66*'Calcs Women No Intervention'!E43)*ec_ben_emp_ESA</f>
        <v>8055.3668733189015</v>
      </c>
      <c r="AI97" s="185">
        <f>(Employment!F97*'Calcs Women Intervention'!F43-F66*'Calcs Women No Intervention'!F43)*ec_ben_emp_ESA</f>
        <v>8966.2507729969493</v>
      </c>
      <c r="AJ97" s="185">
        <f>(Employment!G97*'Calcs Women Intervention'!G43-G66*'Calcs Women No Intervention'!G43)*ec_ben_emp_ESA</f>
        <v>9584.8914830450103</v>
      </c>
      <c r="AK97" s="185">
        <f>(Employment!H97*'Calcs Women Intervention'!H43-H66*'Calcs Women No Intervention'!H43)*ec_ben_emp_ESA</f>
        <v>10045.627028295976</v>
      </c>
      <c r="AL97" s="185">
        <f>(Employment!I97*'Calcs Women Intervention'!I43-I66*'Calcs Women No Intervention'!I43)*ec_ben_emp_ESA</f>
        <v>10320.077763701313</v>
      </c>
      <c r="AM97" s="185">
        <f>(Employment!J97*'Calcs Women Intervention'!J43-J66*'Calcs Women No Intervention'!J43)*ec_ben_emp_ESA</f>
        <v>10359.612128911896</v>
      </c>
      <c r="AN97" s="185">
        <f>(Employment!K97*'Calcs Women Intervention'!K43-K66*'Calcs Women No Intervention'!K43)*ec_ben_emp_ESA</f>
        <v>10107.581100775338</v>
      </c>
      <c r="AO97" s="185">
        <f>(Employment!L97*'Calcs Women Intervention'!L43-L66*'Calcs Women No Intervention'!L43)*ec_ben_emp_ESA</f>
        <v>9500.8610391148304</v>
      </c>
      <c r="AP97" s="185">
        <f>(Employment!M97*'Calcs Women Intervention'!M43-M66*'Calcs Women No Intervention'!M43)*ec_ben_emp_ESA</f>
        <v>8474.5638686509701</v>
      </c>
      <c r="AQ97" s="185">
        <f>(Employment!N97*'Calcs Women Intervention'!N43-N66*'Calcs Women No Intervention'!N43)*ec_ben_emp_ESA</f>
        <v>6975.9795101085601</v>
      </c>
      <c r="AR97" s="185">
        <f>(Employment!O97*'Calcs Women Intervention'!O43-O66*'Calcs Women No Intervention'!O43)*ec_ben_emp_ESA</f>
        <v>4957.6611561902137</v>
      </c>
      <c r="AS97" s="185">
        <f>(Employment!P97*'Calcs Women Intervention'!P43-P66*'Calcs Women No Intervention'!P43)*ec_ben_emp_ESA</f>
        <v>2401.6011642260382</v>
      </c>
      <c r="AT97" s="185">
        <f>(Employment!Q97*'Calcs Women Intervention'!Q43-Q66*'Calcs Women No Intervention'!Q43)*ec_ben_emp_ESA</f>
        <v>949.48783929467083</v>
      </c>
      <c r="AU97" s="185">
        <f>(Employment!R97*'Calcs Women Intervention'!R43-R66*'Calcs Women No Intervention'!R43)*ec_ben_emp_ESA</f>
        <v>971.15223750861992</v>
      </c>
      <c r="AV97" s="185">
        <f>(Employment!S97*'Calcs Women Intervention'!S43-S66*'Calcs Women No Intervention'!S43)*ec_ben_emp_ESA</f>
        <v>969.03965891133123</v>
      </c>
      <c r="AW97" s="185">
        <f>(Employment!T97*'Calcs Women Intervention'!T43-T66*'Calcs Women No Intervention'!T43)*ec_ben_emp_ESA</f>
        <v>945.19980054164068</v>
      </c>
      <c r="AX97" s="185">
        <f>(Employment!U97*'Calcs Women Intervention'!U43-U66*'Calcs Women No Intervention'!U43)*ec_ben_emp_ESA</f>
        <v>902.10900882446094</v>
      </c>
      <c r="AY97" s="185">
        <f>(Employment!V97*'Calcs Women Intervention'!V43-V66*'Calcs Women No Intervention'!V43)*ec_ben_emp_ESA</f>
        <v>842.86846437389738</v>
      </c>
      <c r="AZ97" s="185">
        <f>(Employment!W97*'Calcs Women Intervention'!W43-W66*'Calcs Women No Intervention'!W43)*ec_ben_emp_ESA</f>
        <v>761.14872066089026</v>
      </c>
      <c r="BA97" s="185">
        <f>(Employment!X97*'Calcs Women Intervention'!X43-X66*'Calcs Women No Intervention'!X43)*ec_ben_emp_ESA</f>
        <v>674.0994538573002</v>
      </c>
      <c r="BB97" s="185">
        <f>(Employment!Y97*'Calcs Women Intervention'!Y43-Y66*'Calcs Women No Intervention'!Y43)*ec_ben_emp_ESA</f>
        <v>586.35169344369592</v>
      </c>
      <c r="BC97" s="185">
        <f>(Employment!Z97*'Calcs Women Intervention'!Z43-Z66*'Calcs Women No Intervention'!Z43)*ec_ben_emp_ESA</f>
        <v>500.64723345077863</v>
      </c>
      <c r="BD97" s="185">
        <f>(Employment!AA97*'Calcs Women Intervention'!AA43-AA66*'Calcs Women No Intervention'!AA43)*ec_ben_emp_ESA</f>
        <v>420.2209216334694</v>
      </c>
      <c r="BE97" s="185">
        <f>(Employment!AB97*'Calcs Women Intervention'!AB43-AB66*'Calcs Women No Intervention'!AB43)*ec_ben_emp_ESA</f>
        <v>347.1651963611651</v>
      </c>
    </row>
    <row r="98" spans="2:57" x14ac:dyDescent="0.3">
      <c r="B98" s="1">
        <v>2</v>
      </c>
      <c r="C98" s="67"/>
      <c r="D98" s="67"/>
      <c r="E98" s="67">
        <f>EXP(SUMPRODUCT(CHOOSE({1,2,3,4,5,6,7,8,9,10,11},'Calcs Women Intervention'!D78,'Calcs Women Intervention'!D78^2,'Calcs Women Intervention'!D78^3,1,'Calcs Women Intervention'!D78,'Calcs Women Intervention'!D78^2,'Calcs Women Intervention'!D78^3,'Calcs Women Intervention'!AG110,'Calcs Women Intervention'!AG110^2,'Calcs Women Intervention'!AG110^3,1),Employment!$BG$11:$BQ$11))/(1+EXP(SUMPRODUCT(CHOOSE({1,2,3,4,5,6,7,8,9,10,11},'Calcs Women Intervention'!D78,'Calcs Women Intervention'!D78^2,'Calcs Women Intervention'!D78^3,1,'Calcs Women Intervention'!D78,'Calcs Women Intervention'!D78^2,'Calcs Women Intervention'!D78^3,'Calcs Women Intervention'!AG110,'Calcs Women Intervention'!AG110^2,'Calcs Women Intervention'!AG110^3,1),Employment!$BG$11:$BQ$11)))</f>
        <v>0.86376981286337973</v>
      </c>
      <c r="F98" s="67">
        <f>EXP(SUMPRODUCT(CHOOSE({1,2,3,4,5,6,7,8,9,10,11},'Calcs Women Intervention'!E78,'Calcs Women Intervention'!E78^2,'Calcs Women Intervention'!E78^3,1,'Calcs Women Intervention'!E78,'Calcs Women Intervention'!E78^2,'Calcs Women Intervention'!E78^3,'Calcs Women Intervention'!AH110,'Calcs Women Intervention'!AH110^2,'Calcs Women Intervention'!AH110^3,1),Employment!$BG$11:$BQ$11))/(1+EXP(SUMPRODUCT(CHOOSE({1,2,3,4,5,6,7,8,9,10,11},'Calcs Women Intervention'!E78,'Calcs Women Intervention'!E78^2,'Calcs Women Intervention'!E78^3,1,'Calcs Women Intervention'!E78,'Calcs Women Intervention'!E78^2,'Calcs Women Intervention'!E78^3,'Calcs Women Intervention'!AH110,'Calcs Women Intervention'!AH110^2,'Calcs Women Intervention'!AH110^3,1),Employment!$BG$11:$BQ$11)))</f>
        <v>0.85870617382105618</v>
      </c>
      <c r="G98" s="67">
        <f>EXP(SUMPRODUCT(CHOOSE({1,2,3,4,5,6,7,8,9,10,11},'Calcs Women Intervention'!F78,'Calcs Women Intervention'!F78^2,'Calcs Women Intervention'!F78^3,1,'Calcs Women Intervention'!F78,'Calcs Women Intervention'!F78^2,'Calcs Women Intervention'!F78^3,'Calcs Women Intervention'!AI110,'Calcs Women Intervention'!AI110^2,'Calcs Women Intervention'!AI110^3,1),Employment!$BG$11:$BQ$11))/(1+EXP(SUMPRODUCT(CHOOSE({1,2,3,4,5,6,7,8,9,10,11},'Calcs Women Intervention'!F78,'Calcs Women Intervention'!F78^2,'Calcs Women Intervention'!F78^3,1,'Calcs Women Intervention'!F78,'Calcs Women Intervention'!F78^2,'Calcs Women Intervention'!F78^3,'Calcs Women Intervention'!AI110,'Calcs Women Intervention'!AI110^2,'Calcs Women Intervention'!AI110^3,1),Employment!$BG$11:$BQ$11)))</f>
        <v>0.85076825619685592</v>
      </c>
      <c r="H98" s="67">
        <f>EXP(SUMPRODUCT(CHOOSE({1,2,3,4,5,6,7,8,9,10,11},'Calcs Women Intervention'!G78,'Calcs Women Intervention'!G78^2,'Calcs Women Intervention'!G78^3,1,'Calcs Women Intervention'!G78,'Calcs Women Intervention'!G78^2,'Calcs Women Intervention'!G78^3,'Calcs Women Intervention'!AJ110,'Calcs Women Intervention'!AJ110^2,'Calcs Women Intervention'!AJ110^3,1),Employment!$BG$11:$BQ$11))/(1+EXP(SUMPRODUCT(CHOOSE({1,2,3,4,5,6,7,8,9,10,11},'Calcs Women Intervention'!G78,'Calcs Women Intervention'!G78^2,'Calcs Women Intervention'!G78^3,1,'Calcs Women Intervention'!G78,'Calcs Women Intervention'!G78^2,'Calcs Women Intervention'!G78^3,'Calcs Women Intervention'!AJ110,'Calcs Women Intervention'!AJ110^2,'Calcs Women Intervention'!AJ110^3,1),Employment!$BG$11:$BQ$11)))</f>
        <v>0.84104749524726685</v>
      </c>
      <c r="I98" s="67">
        <f>EXP(SUMPRODUCT(CHOOSE({1,2,3,4,5,6,7,8,9,10,11},'Calcs Women Intervention'!H78,'Calcs Women Intervention'!H78^2,'Calcs Women Intervention'!H78^3,1,'Calcs Women Intervention'!H78,'Calcs Women Intervention'!H78^2,'Calcs Women Intervention'!H78^3,'Calcs Women Intervention'!AK110,'Calcs Women Intervention'!AK110^2,'Calcs Women Intervention'!AK110^3,1),Employment!$BG$11:$BQ$11))/(1+EXP(SUMPRODUCT(CHOOSE({1,2,3,4,5,6,7,8,9,10,11},'Calcs Women Intervention'!H78,'Calcs Women Intervention'!H78^2,'Calcs Women Intervention'!H78^3,1,'Calcs Women Intervention'!H78,'Calcs Women Intervention'!H78^2,'Calcs Women Intervention'!H78^3,'Calcs Women Intervention'!AK110,'Calcs Women Intervention'!AK110^2,'Calcs Women Intervention'!AK110^3,1),Employment!$BG$11:$BQ$11)))</f>
        <v>0.82943485137619055</v>
      </c>
      <c r="J98" s="67">
        <f>EXP(SUMPRODUCT(CHOOSE({1,2,3,4,5,6,7,8,9,10,11},'Calcs Women Intervention'!I78,'Calcs Women Intervention'!I78^2,'Calcs Women Intervention'!I78^3,1,'Calcs Women Intervention'!I78,'Calcs Women Intervention'!I78^2,'Calcs Women Intervention'!I78^3,'Calcs Women Intervention'!AL110,'Calcs Women Intervention'!AL110^2,'Calcs Women Intervention'!AL110^3,1),Employment!$BG$11:$BQ$11))/(1+EXP(SUMPRODUCT(CHOOSE({1,2,3,4,5,6,7,8,9,10,11},'Calcs Women Intervention'!I78,'Calcs Women Intervention'!I78^2,'Calcs Women Intervention'!I78^3,1,'Calcs Women Intervention'!I78,'Calcs Women Intervention'!I78^2,'Calcs Women Intervention'!I78^3,'Calcs Women Intervention'!AL110,'Calcs Women Intervention'!AL110^2,'Calcs Women Intervention'!AL110^3,1),Employment!$BG$11:$BQ$11)))</f>
        <v>0.8157028232313277</v>
      </c>
      <c r="K98" s="67">
        <f>EXP(SUMPRODUCT(CHOOSE({1,2,3,4,5,6,7,8,9,10,11},'Calcs Women Intervention'!J78,'Calcs Women Intervention'!J78^2,'Calcs Women Intervention'!J78^3,1,'Calcs Women Intervention'!J78,'Calcs Women Intervention'!J78^2,'Calcs Women Intervention'!J78^3,'Calcs Women Intervention'!AM110,'Calcs Women Intervention'!AM110^2,'Calcs Women Intervention'!AM110^3,1),Employment!$BG$11:$BQ$11))/(1+EXP(SUMPRODUCT(CHOOSE({1,2,3,4,5,6,7,8,9,10,11},'Calcs Women Intervention'!J78,'Calcs Women Intervention'!J78^2,'Calcs Women Intervention'!J78^3,1,'Calcs Women Intervention'!J78,'Calcs Women Intervention'!J78^2,'Calcs Women Intervention'!J78^3,'Calcs Women Intervention'!AM110,'Calcs Women Intervention'!AM110^2,'Calcs Women Intervention'!AM110^3,1),Employment!$BG$11:$BQ$11)))</f>
        <v>0.79959582636002002</v>
      </c>
      <c r="L98" s="67">
        <f>EXP(SUMPRODUCT(CHOOSE({1,2,3,4,5,6,7,8,9,10,11},'Calcs Women Intervention'!K78,'Calcs Women Intervention'!K78^2,'Calcs Women Intervention'!K78^3,1,'Calcs Women Intervention'!K78,'Calcs Women Intervention'!K78^2,'Calcs Women Intervention'!K78^3,'Calcs Women Intervention'!AN110,'Calcs Women Intervention'!AN110^2,'Calcs Women Intervention'!AN110^3,1),Employment!$BG$11:$BQ$11))/(1+EXP(SUMPRODUCT(CHOOSE({1,2,3,4,5,6,7,8,9,10,11},'Calcs Women Intervention'!K78,'Calcs Women Intervention'!K78^2,'Calcs Women Intervention'!K78^3,1,'Calcs Women Intervention'!K78,'Calcs Women Intervention'!K78^2,'Calcs Women Intervention'!K78^3,'Calcs Women Intervention'!AN110,'Calcs Women Intervention'!AN110^2,'Calcs Women Intervention'!AN110^3,1),Employment!$BG$11:$BQ$11)))</f>
        <v>0.78083580411770337</v>
      </c>
      <c r="M98" s="67">
        <f>EXP(SUMPRODUCT(CHOOSE({1,2,3,4,5,6,7,8,9,10,11},'Calcs Women Intervention'!L78,'Calcs Women Intervention'!L78^2,'Calcs Women Intervention'!L78^3,1,'Calcs Women Intervention'!L78,'Calcs Women Intervention'!L78^2,'Calcs Women Intervention'!L78^3,'Calcs Women Intervention'!AO110,'Calcs Women Intervention'!AO110^2,'Calcs Women Intervention'!AO110^3,1),Employment!$BG$11:$BQ$11))/(1+EXP(SUMPRODUCT(CHOOSE({1,2,3,4,5,6,7,8,9,10,11},'Calcs Women Intervention'!L78,'Calcs Women Intervention'!L78^2,'Calcs Women Intervention'!L78^3,1,'Calcs Women Intervention'!L78,'Calcs Women Intervention'!L78^2,'Calcs Women Intervention'!L78^3,'Calcs Women Intervention'!AO110,'Calcs Women Intervention'!AO110^2,'Calcs Women Intervention'!AO110^3,1),Employment!$BG$11:$BQ$11)))</f>
        <v>0.75913236568637277</v>
      </c>
      <c r="N98" s="67">
        <f>EXP(SUMPRODUCT(CHOOSE({1,2,3,4,5,6,7,8,9,10,11},'Calcs Women Intervention'!M78,'Calcs Women Intervention'!M78^2,'Calcs Women Intervention'!M78^3,1,'Calcs Women Intervention'!M78,'Calcs Women Intervention'!M78^2,'Calcs Women Intervention'!M78^3,'Calcs Women Intervention'!AP110,'Calcs Women Intervention'!AP110^2,'Calcs Women Intervention'!AP110^3,1),Employment!$BG$11:$BQ$11))/(1+EXP(SUMPRODUCT(CHOOSE({1,2,3,4,5,6,7,8,9,10,11},'Calcs Women Intervention'!M78,'Calcs Women Intervention'!M78^2,'Calcs Women Intervention'!M78^3,1,'Calcs Women Intervention'!M78,'Calcs Women Intervention'!M78^2,'Calcs Women Intervention'!M78^3,'Calcs Women Intervention'!AP110,'Calcs Women Intervention'!AP110^2,'Calcs Women Intervention'!AP110^3,1),Employment!$BG$11:$BQ$11)))</f>
        <v>0.73419905941182417</v>
      </c>
      <c r="O98" s="67">
        <f>EXP(SUMPRODUCT(CHOOSE({1,2,3,4,5,6,7,8,9,10,11},'Calcs Women Intervention'!N78,'Calcs Women Intervention'!N78^2,'Calcs Women Intervention'!N78^3,1,'Calcs Women Intervention'!N78,'Calcs Women Intervention'!N78^2,'Calcs Women Intervention'!N78^3,'Calcs Women Intervention'!AQ110,'Calcs Women Intervention'!AQ110^2,'Calcs Women Intervention'!AQ110^3,1),Employment!$BG$11:$BQ$11))/(1+EXP(SUMPRODUCT(CHOOSE({1,2,3,4,5,6,7,8,9,10,11},'Calcs Women Intervention'!N78,'Calcs Women Intervention'!N78^2,'Calcs Women Intervention'!N78^3,1,'Calcs Women Intervention'!N78,'Calcs Women Intervention'!N78^2,'Calcs Women Intervention'!N78^3,'Calcs Women Intervention'!AQ110,'Calcs Women Intervention'!AQ110^2,'Calcs Women Intervention'!AQ110^3,1),Employment!$BG$11:$BQ$11)))</f>
        <v>0.70577732936200388</v>
      </c>
      <c r="P98" s="67">
        <f>EXP(SUMPRODUCT(CHOOSE({1,2,3,4,5,6,7,8,9,10,11},'Calcs Women Intervention'!O78,'Calcs Women Intervention'!O78^2,'Calcs Women Intervention'!O78^3,1,'Calcs Women Intervention'!O78,'Calcs Women Intervention'!O78^2,'Calcs Women Intervention'!O78^3,'Calcs Women Intervention'!AR110,'Calcs Women Intervention'!AR110^2,'Calcs Women Intervention'!AR110^3,1),Employment!$BG$11:$BQ$11))/(1+EXP(SUMPRODUCT(CHOOSE({1,2,3,4,5,6,7,8,9,10,11},'Calcs Women Intervention'!O78,'Calcs Women Intervention'!O78^2,'Calcs Women Intervention'!O78^3,1,'Calcs Women Intervention'!O78,'Calcs Women Intervention'!O78^2,'Calcs Women Intervention'!O78^3,'Calcs Women Intervention'!AR110,'Calcs Women Intervention'!AR110^2,'Calcs Women Intervention'!AR110^3,1),Employment!$BG$11:$BQ$11)))</f>
        <v>0.673669162214249</v>
      </c>
      <c r="Q98" s="67">
        <f>EXP(SUMPRODUCT(CHOOSE({1,2,3,4,5,6,7,8,9,10,11},'Calcs Women Intervention'!P78,'Calcs Women Intervention'!P78^2,'Calcs Women Intervention'!P78^3,1,'Calcs Women Intervention'!P78,'Calcs Women Intervention'!P78^2,'Calcs Women Intervention'!P78^3,'Calcs Women Intervention'!AS110,'Calcs Women Intervention'!AS110^2,'Calcs Women Intervention'!AS110^3,1),Employment!$BG$11:$BQ$11))/(1+EXP(SUMPRODUCT(CHOOSE({1,2,3,4,5,6,7,8,9,10,11},'Calcs Women Intervention'!P78,'Calcs Women Intervention'!P78^2,'Calcs Women Intervention'!P78^3,1,'Calcs Women Intervention'!P78,'Calcs Women Intervention'!P78^2,'Calcs Women Intervention'!P78^3,'Calcs Women Intervention'!AS110,'Calcs Women Intervention'!AS110^2,'Calcs Women Intervention'!AS110^3,1),Employment!$BG$11:$BQ$11)))</f>
        <v>0.63777813419907181</v>
      </c>
      <c r="R98" s="67">
        <f>EXP(SUMPRODUCT(CHOOSE({1,2,3,4,5,6,7,8,9,10,11},'Calcs Women Intervention'!Q78,'Calcs Women Intervention'!Q78^2,'Calcs Women Intervention'!Q78^3,1,'Calcs Women Intervention'!Q78,'Calcs Women Intervention'!Q78^2,'Calcs Women Intervention'!Q78^3,'Calcs Women Intervention'!AT110,'Calcs Women Intervention'!AT110^2,'Calcs Women Intervention'!AT110^3,1),Employment!$BG$11:$BQ$11))/(1+EXP(SUMPRODUCT(CHOOSE({1,2,3,4,5,6,7,8,9,10,11},'Calcs Women Intervention'!Q78,'Calcs Women Intervention'!Q78^2,'Calcs Women Intervention'!Q78^3,1,'Calcs Women Intervention'!Q78,'Calcs Women Intervention'!Q78^2,'Calcs Women Intervention'!Q78^3,'Calcs Women Intervention'!AT110,'Calcs Women Intervention'!AT110^2,'Calcs Women Intervention'!AT110^3,1),Employment!$BG$11:$BQ$11)))</f>
        <v>0.59908305542548812</v>
      </c>
      <c r="S98" s="67">
        <f>EXP(SUMPRODUCT(CHOOSE({1,2,3,4,5,6,7,8,9,10,11},'Calcs Women Intervention'!R78,'Calcs Women Intervention'!R78^2,'Calcs Women Intervention'!R78^3,1,'Calcs Women Intervention'!R78,'Calcs Women Intervention'!R78^2,'Calcs Women Intervention'!R78^3,'Calcs Women Intervention'!AU110,'Calcs Women Intervention'!AU110^2,'Calcs Women Intervention'!AU110^3,1),Employment!$BG$11:$BQ$11))/(1+EXP(SUMPRODUCT(CHOOSE({1,2,3,4,5,6,7,8,9,10,11},'Calcs Women Intervention'!R78,'Calcs Women Intervention'!R78^2,'Calcs Women Intervention'!R78^3,1,'Calcs Women Intervention'!R78,'Calcs Women Intervention'!R78^2,'Calcs Women Intervention'!R78^3,'Calcs Women Intervention'!AU110,'Calcs Women Intervention'!AU110^2,'Calcs Women Intervention'!AU110^3,1),Employment!$BG$11:$BQ$11)))</f>
        <v>0.55802282623609123</v>
      </c>
      <c r="T98" s="67">
        <f>EXP(SUMPRODUCT(CHOOSE({1,2,3,4,5,6,7,8,9,10,11},'Calcs Women Intervention'!S78,'Calcs Women Intervention'!S78^2,'Calcs Women Intervention'!S78^3,1,'Calcs Women Intervention'!S78,'Calcs Women Intervention'!S78^2,'Calcs Women Intervention'!S78^3,'Calcs Women Intervention'!AV110,'Calcs Women Intervention'!AV110^2,'Calcs Women Intervention'!AV110^3,1),Employment!$BG$11:$BQ$11))/(1+EXP(SUMPRODUCT(CHOOSE({1,2,3,4,5,6,7,8,9,10,11},'Calcs Women Intervention'!S78,'Calcs Women Intervention'!S78^2,'Calcs Women Intervention'!S78^3,1,'Calcs Women Intervention'!S78,'Calcs Women Intervention'!S78^2,'Calcs Women Intervention'!S78^3,'Calcs Women Intervention'!AV110,'Calcs Women Intervention'!AV110^2,'Calcs Women Intervention'!AV110^3,1),Employment!$BG$11:$BQ$11)))</f>
        <v>0.51414658066708041</v>
      </c>
      <c r="U98" s="67">
        <f>EXP(SUMPRODUCT(CHOOSE({1,2,3,4,5,6,7,8,9,10,11},'Calcs Women Intervention'!T78,'Calcs Women Intervention'!T78^2,'Calcs Women Intervention'!T78^3,1,'Calcs Women Intervention'!T78,'Calcs Women Intervention'!T78^2,'Calcs Women Intervention'!T78^3,'Calcs Women Intervention'!AW110,'Calcs Women Intervention'!AW110^2,'Calcs Women Intervention'!AW110^3,1),Employment!$BG$11:$BQ$11))/(1+EXP(SUMPRODUCT(CHOOSE({1,2,3,4,5,6,7,8,9,10,11},'Calcs Women Intervention'!T78,'Calcs Women Intervention'!T78^2,'Calcs Women Intervention'!T78^3,1,'Calcs Women Intervention'!T78,'Calcs Women Intervention'!T78^2,'Calcs Women Intervention'!T78^3,'Calcs Women Intervention'!AW110,'Calcs Women Intervention'!AW110^2,'Calcs Women Intervention'!AW110^3,1),Employment!$BG$11:$BQ$11)))</f>
        <v>0.46806891584545174</v>
      </c>
      <c r="V98" s="67">
        <f>EXP(SUMPRODUCT(CHOOSE({1,2,3,4,5,6,7,8,9,10,11},'Calcs Women Intervention'!U78,'Calcs Women Intervention'!U78^2,'Calcs Women Intervention'!U78^3,1,'Calcs Women Intervention'!U78,'Calcs Women Intervention'!U78^2,'Calcs Women Intervention'!U78^3,'Calcs Women Intervention'!AX110,'Calcs Women Intervention'!AX110^2,'Calcs Women Intervention'!AX110^3,1),Employment!$BG$11:$BQ$11))/(1+EXP(SUMPRODUCT(CHOOSE({1,2,3,4,5,6,7,8,9,10,11},'Calcs Women Intervention'!U78,'Calcs Women Intervention'!U78^2,'Calcs Women Intervention'!U78^3,1,'Calcs Women Intervention'!U78,'Calcs Women Intervention'!U78^2,'Calcs Women Intervention'!U78^3,'Calcs Women Intervention'!AX110,'Calcs Women Intervention'!AX110^2,'Calcs Women Intervention'!AX110^3,1),Employment!$BG$11:$BQ$11)))</f>
        <v>0.42060712001033229</v>
      </c>
      <c r="W98" s="67">
        <f>EXP(SUMPRODUCT(CHOOSE({1,2,3,4,5,6,7,8,9,10,11},'Calcs Women Intervention'!V78,'Calcs Women Intervention'!V78^2,'Calcs Women Intervention'!V78^3,1,'Calcs Women Intervention'!V78,'Calcs Women Intervention'!V78^2,'Calcs Women Intervention'!V78^3,'Calcs Women Intervention'!AY110,'Calcs Women Intervention'!AY110^2,'Calcs Women Intervention'!AY110^3,1),Employment!$BG$11:$BQ$11))/(1+EXP(SUMPRODUCT(CHOOSE({1,2,3,4,5,6,7,8,9,10,11},'Calcs Women Intervention'!V78,'Calcs Women Intervention'!V78^2,'Calcs Women Intervention'!V78^3,1,'Calcs Women Intervention'!V78,'Calcs Women Intervention'!V78^2,'Calcs Women Intervention'!V78^3,'Calcs Women Intervention'!AY110,'Calcs Women Intervention'!AY110^2,'Calcs Women Intervention'!AY110^3,1),Employment!$BG$11:$BQ$11)))</f>
        <v>0.37274188411173831</v>
      </c>
      <c r="X98" s="67">
        <f>EXP(SUMPRODUCT(CHOOSE({1,2,3,4,5,6,7,8,9,10,11},'Calcs Women Intervention'!W78,'Calcs Women Intervention'!W78^2,'Calcs Women Intervention'!W78^3,1,'Calcs Women Intervention'!W78,'Calcs Women Intervention'!W78^2,'Calcs Women Intervention'!W78^3,'Calcs Women Intervention'!AZ110,'Calcs Women Intervention'!AZ110^2,'Calcs Women Intervention'!AZ110^3,1),Employment!$BG$11:$BQ$11))/(1+EXP(SUMPRODUCT(CHOOSE({1,2,3,4,5,6,7,8,9,10,11},'Calcs Women Intervention'!W78,'Calcs Women Intervention'!W78^2,'Calcs Women Intervention'!W78^3,1,'Calcs Women Intervention'!W78,'Calcs Women Intervention'!W78^2,'Calcs Women Intervention'!W78^3,'Calcs Women Intervention'!AZ110,'Calcs Women Intervention'!AZ110^2,'Calcs Women Intervention'!AZ110^3,1),Employment!$BG$11:$BQ$11)))</f>
        <v>0.32554743495911748</v>
      </c>
      <c r="Y98" s="67">
        <f>EXP(SUMPRODUCT(CHOOSE({1,2,3,4,5,6,7,8,9,10,11},'Calcs Women Intervention'!X78,'Calcs Women Intervention'!X78^2,'Calcs Women Intervention'!X78^3,1,'Calcs Women Intervention'!X78,'Calcs Women Intervention'!X78^2,'Calcs Women Intervention'!X78^3,'Calcs Women Intervention'!BA110,'Calcs Women Intervention'!BA110^2,'Calcs Women Intervention'!BA110^3,1),Employment!$BG$11:$BQ$11))/(1+EXP(SUMPRODUCT(CHOOSE({1,2,3,4,5,6,7,8,9,10,11},'Calcs Women Intervention'!X78,'Calcs Women Intervention'!X78^2,'Calcs Women Intervention'!X78^3,1,'Calcs Women Intervention'!X78,'Calcs Women Intervention'!X78^2,'Calcs Women Intervention'!X78^3,'Calcs Women Intervention'!BA110,'Calcs Women Intervention'!BA110^2,'Calcs Women Intervention'!BA110^3,1),Employment!$BG$11:$BQ$11)))</f>
        <v>0.28014310924510538</v>
      </c>
      <c r="Z98" s="67">
        <f>EXP(SUMPRODUCT(CHOOSE({1,2,3,4,5,6,7,8,9,10,11},'Calcs Women Intervention'!Y78,'Calcs Women Intervention'!Y78^2,'Calcs Women Intervention'!Y78^3,1,'Calcs Women Intervention'!Y78,'Calcs Women Intervention'!Y78^2,'Calcs Women Intervention'!Y78^3,'Calcs Women Intervention'!BB110,'Calcs Women Intervention'!BB110^2,'Calcs Women Intervention'!BB110^3,1),Employment!$BG$11:$BQ$11))/(1+EXP(SUMPRODUCT(CHOOSE({1,2,3,4,5,6,7,8,9,10,11},'Calcs Women Intervention'!Y78,'Calcs Women Intervention'!Y78^2,'Calcs Women Intervention'!Y78^3,1,'Calcs Women Intervention'!Y78,'Calcs Women Intervention'!Y78^2,'Calcs Women Intervention'!Y78^3,'Calcs Women Intervention'!BB110,'Calcs Women Intervention'!BB110^2,'Calcs Women Intervention'!BB110^3,1),Employment!$BG$11:$BQ$11)))</f>
        <v>0.23753564309751918</v>
      </c>
      <c r="AA98" s="67">
        <f>EXP(SUMPRODUCT(CHOOSE({1,2,3,4,5,6,7,8,9,10,11},'Calcs Women Intervention'!Z78,'Calcs Women Intervention'!Z78^2,'Calcs Women Intervention'!Z78^3,1,'Calcs Women Intervention'!Z78,'Calcs Women Intervention'!Z78^2,'Calcs Women Intervention'!Z78^3,'Calcs Women Intervention'!BC110,'Calcs Women Intervention'!BC110^2,'Calcs Women Intervention'!BC110^3,1),Employment!$BG$11:$BQ$11))/(1+EXP(SUMPRODUCT(CHOOSE({1,2,3,4,5,6,7,8,9,10,11},'Calcs Women Intervention'!Z78,'Calcs Women Intervention'!Z78^2,'Calcs Women Intervention'!Z78^3,1,'Calcs Women Intervention'!Z78,'Calcs Women Intervention'!Z78^2,'Calcs Women Intervention'!Z78^3,'Calcs Women Intervention'!BC110,'Calcs Women Intervention'!BC110^2,'Calcs Women Intervention'!BC110^3,1),Employment!$BG$11:$BQ$11)))</f>
        <v>0.19849096995726023</v>
      </c>
      <c r="AB98" s="67">
        <f>EXP(SUMPRODUCT(CHOOSE({1,2,3,4,5,6,7,8,9,10,11},'Calcs Women Intervention'!AA78,'Calcs Women Intervention'!AA78^2,'Calcs Women Intervention'!AA78^3,1,'Calcs Women Intervention'!AA78,'Calcs Women Intervention'!AA78^2,'Calcs Women Intervention'!AA78^3,'Calcs Women Intervention'!BD110,'Calcs Women Intervention'!BD110^2,'Calcs Women Intervention'!BD110^3,1),Employment!$BG$11:$BQ$11))/(1+EXP(SUMPRODUCT(CHOOSE({1,2,3,4,5,6,7,8,9,10,11},'Calcs Women Intervention'!AA78,'Calcs Women Intervention'!AA78^2,'Calcs Women Intervention'!AA78^3,1,'Calcs Women Intervention'!AA78,'Calcs Women Intervention'!AA78^2,'Calcs Women Intervention'!AA78^3,'Calcs Women Intervention'!BD110,'Calcs Women Intervention'!BD110^2,'Calcs Women Intervention'!BD110^3,1),Employment!$BG$11:$BQ$11)))</f>
        <v>0.16352939576374695</v>
      </c>
      <c r="AE98" s="1">
        <v>2</v>
      </c>
      <c r="AF98" s="185">
        <f>(Employment!C98*'Calcs Women Intervention'!C44-C67*'Calcs Women No Intervention'!C44)*ec_ben_emp_ESA</f>
        <v>0</v>
      </c>
      <c r="AG98" s="185">
        <f>(Employment!D98*'Calcs Women Intervention'!D44-D67*'Calcs Women No Intervention'!D44)*ec_ben_emp_ESA</f>
        <v>0</v>
      </c>
      <c r="AH98" s="185">
        <f>(Employment!E98*'Calcs Women Intervention'!E44-E67*'Calcs Women No Intervention'!E44)*ec_ben_emp_ESA</f>
        <v>0</v>
      </c>
      <c r="AI98" s="185">
        <f>(Employment!F98*'Calcs Women Intervention'!F44-F67*'Calcs Women No Intervention'!F44)*ec_ben_emp_ESA</f>
        <v>0</v>
      </c>
      <c r="AJ98" s="185">
        <f>(Employment!G98*'Calcs Women Intervention'!G44-G67*'Calcs Women No Intervention'!G44)*ec_ben_emp_ESA</f>
        <v>0</v>
      </c>
      <c r="AK98" s="185">
        <f>(Employment!H98*'Calcs Women Intervention'!H44-H67*'Calcs Women No Intervention'!H44)*ec_ben_emp_ESA</f>
        <v>0</v>
      </c>
      <c r="AL98" s="185">
        <f>(Employment!I98*'Calcs Women Intervention'!I44-I67*'Calcs Women No Intervention'!I44)*ec_ben_emp_ESA</f>
        <v>0</v>
      </c>
      <c r="AM98" s="185">
        <f>(Employment!J98*'Calcs Women Intervention'!J44-J67*'Calcs Women No Intervention'!J44)*ec_ben_emp_ESA</f>
        <v>0</v>
      </c>
      <c r="AN98" s="185">
        <f>(Employment!K98*'Calcs Women Intervention'!K44-K67*'Calcs Women No Intervention'!K44)*ec_ben_emp_ESA</f>
        <v>0</v>
      </c>
      <c r="AO98" s="185">
        <f>(Employment!L98*'Calcs Women Intervention'!L44-L67*'Calcs Women No Intervention'!L44)*ec_ben_emp_ESA</f>
        <v>0</v>
      </c>
      <c r="AP98" s="185">
        <f>(Employment!M98*'Calcs Women Intervention'!M44-M67*'Calcs Women No Intervention'!M44)*ec_ben_emp_ESA</f>
        <v>0</v>
      </c>
      <c r="AQ98" s="185">
        <f>(Employment!N98*'Calcs Women Intervention'!N44-N67*'Calcs Women No Intervention'!N44)*ec_ben_emp_ESA</f>
        <v>0</v>
      </c>
      <c r="AR98" s="185">
        <f>(Employment!O98*'Calcs Women Intervention'!O44-O67*'Calcs Women No Intervention'!O44)*ec_ben_emp_ESA</f>
        <v>0</v>
      </c>
      <c r="AS98" s="185">
        <f>(Employment!P98*'Calcs Women Intervention'!P44-P67*'Calcs Women No Intervention'!P44)*ec_ben_emp_ESA</f>
        <v>0</v>
      </c>
      <c r="AT98" s="185">
        <f>(Employment!Q98*'Calcs Women Intervention'!Q44-Q67*'Calcs Women No Intervention'!Q44)*ec_ben_emp_ESA</f>
        <v>0</v>
      </c>
      <c r="AU98" s="185">
        <f>(Employment!R98*'Calcs Women Intervention'!R44-R67*'Calcs Women No Intervention'!R44)*ec_ben_emp_ESA</f>
        <v>0</v>
      </c>
      <c r="AV98" s="185">
        <f>(Employment!S98*'Calcs Women Intervention'!S44-S67*'Calcs Women No Intervention'!S44)*ec_ben_emp_ESA</f>
        <v>0</v>
      </c>
      <c r="AW98" s="185">
        <f>(Employment!T98*'Calcs Women Intervention'!T44-T67*'Calcs Women No Intervention'!T44)*ec_ben_emp_ESA</f>
        <v>0</v>
      </c>
      <c r="AX98" s="185">
        <f>(Employment!U98*'Calcs Women Intervention'!U44-U67*'Calcs Women No Intervention'!U44)*ec_ben_emp_ESA</f>
        <v>0</v>
      </c>
      <c r="AY98" s="185">
        <f>(Employment!V98*'Calcs Women Intervention'!V44-V67*'Calcs Women No Intervention'!V44)*ec_ben_emp_ESA</f>
        <v>0</v>
      </c>
      <c r="AZ98" s="185">
        <f>(Employment!W98*'Calcs Women Intervention'!W44-W67*'Calcs Women No Intervention'!W44)*ec_ben_emp_ESA</f>
        <v>0</v>
      </c>
      <c r="BA98" s="185">
        <f>(Employment!X98*'Calcs Women Intervention'!X44-X67*'Calcs Women No Intervention'!X44)*ec_ben_emp_ESA</f>
        <v>0</v>
      </c>
      <c r="BB98" s="185">
        <f>(Employment!Y98*'Calcs Women Intervention'!Y44-Y67*'Calcs Women No Intervention'!Y44)*ec_ben_emp_ESA</f>
        <v>0</v>
      </c>
      <c r="BC98" s="185">
        <f>(Employment!Z98*'Calcs Women Intervention'!Z44-Z67*'Calcs Women No Intervention'!Z44)*ec_ben_emp_ESA</f>
        <v>0</v>
      </c>
      <c r="BD98" s="185">
        <f>(Employment!AA98*'Calcs Women Intervention'!AA44-AA67*'Calcs Women No Intervention'!AA44)*ec_ben_emp_ESA</f>
        <v>0</v>
      </c>
      <c r="BE98" s="185">
        <f>(Employment!AB98*'Calcs Women Intervention'!AB44-AB67*'Calcs Women No Intervention'!AB44)*ec_ben_emp_ESA</f>
        <v>0</v>
      </c>
    </row>
    <row r="99" spans="2:57" x14ac:dyDescent="0.3">
      <c r="B99" s="1">
        <v>3</v>
      </c>
      <c r="C99" s="67"/>
      <c r="D99" s="67"/>
      <c r="E99" s="67"/>
      <c r="F99" s="67">
        <f>EXP(SUMPRODUCT(CHOOSE({1,2,3,4,5,6,7,8,9,10,11},'Calcs Women Intervention'!E79,'Calcs Women Intervention'!E79^2,'Calcs Women Intervention'!E79^3,1,'Calcs Women Intervention'!E79,'Calcs Women Intervention'!E79^2,'Calcs Women Intervention'!E79^3,'Calcs Women Intervention'!AH111,'Calcs Women Intervention'!AH111^2,'Calcs Women Intervention'!AH111^3,1),Employment!$BG$11:$BQ$11))/(1+EXP(SUMPRODUCT(CHOOSE({1,2,3,4,5,6,7,8,9,10,11},'Calcs Women Intervention'!E79,'Calcs Women Intervention'!E79^2,'Calcs Women Intervention'!E79^3,1,'Calcs Women Intervention'!E79,'Calcs Women Intervention'!E79^2,'Calcs Women Intervention'!E79^3,'Calcs Women Intervention'!AH111,'Calcs Women Intervention'!AH111^2,'Calcs Women Intervention'!AH111^3,1),Employment!$BG$11:$BQ$11)))</f>
        <v>0.86376981286337973</v>
      </c>
      <c r="G99" s="67">
        <f>EXP(SUMPRODUCT(CHOOSE({1,2,3,4,5,6,7,8,9,10,11},'Calcs Women Intervention'!F79,'Calcs Women Intervention'!F79^2,'Calcs Women Intervention'!F79^3,1,'Calcs Women Intervention'!F79,'Calcs Women Intervention'!F79^2,'Calcs Women Intervention'!F79^3,'Calcs Women Intervention'!AI111,'Calcs Women Intervention'!AI111^2,'Calcs Women Intervention'!AI111^3,1),Employment!$BG$11:$BQ$11))/(1+EXP(SUMPRODUCT(CHOOSE({1,2,3,4,5,6,7,8,9,10,11},'Calcs Women Intervention'!F79,'Calcs Women Intervention'!F79^2,'Calcs Women Intervention'!F79^3,1,'Calcs Women Intervention'!F79,'Calcs Women Intervention'!F79^2,'Calcs Women Intervention'!F79^3,'Calcs Women Intervention'!AI111,'Calcs Women Intervention'!AI111^2,'Calcs Women Intervention'!AI111^3,1),Employment!$BG$11:$BQ$11)))</f>
        <v>0.85870617382105618</v>
      </c>
      <c r="H99" s="67">
        <f>EXP(SUMPRODUCT(CHOOSE({1,2,3,4,5,6,7,8,9,10,11},'Calcs Women Intervention'!G79,'Calcs Women Intervention'!G79^2,'Calcs Women Intervention'!G79^3,1,'Calcs Women Intervention'!G79,'Calcs Women Intervention'!G79^2,'Calcs Women Intervention'!G79^3,'Calcs Women Intervention'!AJ111,'Calcs Women Intervention'!AJ111^2,'Calcs Women Intervention'!AJ111^3,1),Employment!$BG$11:$BQ$11))/(1+EXP(SUMPRODUCT(CHOOSE({1,2,3,4,5,6,7,8,9,10,11},'Calcs Women Intervention'!G79,'Calcs Women Intervention'!G79^2,'Calcs Women Intervention'!G79^3,1,'Calcs Women Intervention'!G79,'Calcs Women Intervention'!G79^2,'Calcs Women Intervention'!G79^3,'Calcs Women Intervention'!AJ111,'Calcs Women Intervention'!AJ111^2,'Calcs Women Intervention'!AJ111^3,1),Employment!$BG$11:$BQ$11)))</f>
        <v>0.85076825619685592</v>
      </c>
      <c r="I99" s="67">
        <f>EXP(SUMPRODUCT(CHOOSE({1,2,3,4,5,6,7,8,9,10,11},'Calcs Women Intervention'!H79,'Calcs Women Intervention'!H79^2,'Calcs Women Intervention'!H79^3,1,'Calcs Women Intervention'!H79,'Calcs Women Intervention'!H79^2,'Calcs Women Intervention'!H79^3,'Calcs Women Intervention'!AK111,'Calcs Women Intervention'!AK111^2,'Calcs Women Intervention'!AK111^3,1),Employment!$BG$11:$BQ$11))/(1+EXP(SUMPRODUCT(CHOOSE({1,2,3,4,5,6,7,8,9,10,11},'Calcs Women Intervention'!H79,'Calcs Women Intervention'!H79^2,'Calcs Women Intervention'!H79^3,1,'Calcs Women Intervention'!H79,'Calcs Women Intervention'!H79^2,'Calcs Women Intervention'!H79^3,'Calcs Women Intervention'!AK111,'Calcs Women Intervention'!AK111^2,'Calcs Women Intervention'!AK111^3,1),Employment!$BG$11:$BQ$11)))</f>
        <v>0.84104749524726685</v>
      </c>
      <c r="J99" s="67">
        <f>EXP(SUMPRODUCT(CHOOSE({1,2,3,4,5,6,7,8,9,10,11},'Calcs Women Intervention'!I79,'Calcs Women Intervention'!I79^2,'Calcs Women Intervention'!I79^3,1,'Calcs Women Intervention'!I79,'Calcs Women Intervention'!I79^2,'Calcs Women Intervention'!I79^3,'Calcs Women Intervention'!AL111,'Calcs Women Intervention'!AL111^2,'Calcs Women Intervention'!AL111^3,1),Employment!$BG$11:$BQ$11))/(1+EXP(SUMPRODUCT(CHOOSE({1,2,3,4,5,6,7,8,9,10,11},'Calcs Women Intervention'!I79,'Calcs Women Intervention'!I79^2,'Calcs Women Intervention'!I79^3,1,'Calcs Women Intervention'!I79,'Calcs Women Intervention'!I79^2,'Calcs Women Intervention'!I79^3,'Calcs Women Intervention'!AL111,'Calcs Women Intervention'!AL111^2,'Calcs Women Intervention'!AL111^3,1),Employment!$BG$11:$BQ$11)))</f>
        <v>0.82943485137619055</v>
      </c>
      <c r="K99" s="67">
        <f>EXP(SUMPRODUCT(CHOOSE({1,2,3,4,5,6,7,8,9,10,11},'Calcs Women Intervention'!J79,'Calcs Women Intervention'!J79^2,'Calcs Women Intervention'!J79^3,1,'Calcs Women Intervention'!J79,'Calcs Women Intervention'!J79^2,'Calcs Women Intervention'!J79^3,'Calcs Women Intervention'!AM111,'Calcs Women Intervention'!AM111^2,'Calcs Women Intervention'!AM111^3,1),Employment!$BG$11:$BQ$11))/(1+EXP(SUMPRODUCT(CHOOSE({1,2,3,4,5,6,7,8,9,10,11},'Calcs Women Intervention'!J79,'Calcs Women Intervention'!J79^2,'Calcs Women Intervention'!J79^3,1,'Calcs Women Intervention'!J79,'Calcs Women Intervention'!J79^2,'Calcs Women Intervention'!J79^3,'Calcs Women Intervention'!AM111,'Calcs Women Intervention'!AM111^2,'Calcs Women Intervention'!AM111^3,1),Employment!$BG$11:$BQ$11)))</f>
        <v>0.8157028232313277</v>
      </c>
      <c r="L99" s="67">
        <f>EXP(SUMPRODUCT(CHOOSE({1,2,3,4,5,6,7,8,9,10,11},'Calcs Women Intervention'!K79,'Calcs Women Intervention'!K79^2,'Calcs Women Intervention'!K79^3,1,'Calcs Women Intervention'!K79,'Calcs Women Intervention'!K79^2,'Calcs Women Intervention'!K79^3,'Calcs Women Intervention'!AN111,'Calcs Women Intervention'!AN111^2,'Calcs Women Intervention'!AN111^3,1),Employment!$BG$11:$BQ$11))/(1+EXP(SUMPRODUCT(CHOOSE({1,2,3,4,5,6,7,8,9,10,11},'Calcs Women Intervention'!K79,'Calcs Women Intervention'!K79^2,'Calcs Women Intervention'!K79^3,1,'Calcs Women Intervention'!K79,'Calcs Women Intervention'!K79^2,'Calcs Women Intervention'!K79^3,'Calcs Women Intervention'!AN111,'Calcs Women Intervention'!AN111^2,'Calcs Women Intervention'!AN111^3,1),Employment!$BG$11:$BQ$11)))</f>
        <v>0.79959582636002002</v>
      </c>
      <c r="M99" s="67">
        <f>EXP(SUMPRODUCT(CHOOSE({1,2,3,4,5,6,7,8,9,10,11},'Calcs Women Intervention'!L79,'Calcs Women Intervention'!L79^2,'Calcs Women Intervention'!L79^3,1,'Calcs Women Intervention'!L79,'Calcs Women Intervention'!L79^2,'Calcs Women Intervention'!L79^3,'Calcs Women Intervention'!AO111,'Calcs Women Intervention'!AO111^2,'Calcs Women Intervention'!AO111^3,1),Employment!$BG$11:$BQ$11))/(1+EXP(SUMPRODUCT(CHOOSE({1,2,3,4,5,6,7,8,9,10,11},'Calcs Women Intervention'!L79,'Calcs Women Intervention'!L79^2,'Calcs Women Intervention'!L79^3,1,'Calcs Women Intervention'!L79,'Calcs Women Intervention'!L79^2,'Calcs Women Intervention'!L79^3,'Calcs Women Intervention'!AO111,'Calcs Women Intervention'!AO111^2,'Calcs Women Intervention'!AO111^3,1),Employment!$BG$11:$BQ$11)))</f>
        <v>0.78083580411770337</v>
      </c>
      <c r="N99" s="67">
        <f>EXP(SUMPRODUCT(CHOOSE({1,2,3,4,5,6,7,8,9,10,11},'Calcs Women Intervention'!M79,'Calcs Women Intervention'!M79^2,'Calcs Women Intervention'!M79^3,1,'Calcs Women Intervention'!M79,'Calcs Women Intervention'!M79^2,'Calcs Women Intervention'!M79^3,'Calcs Women Intervention'!AP111,'Calcs Women Intervention'!AP111^2,'Calcs Women Intervention'!AP111^3,1),Employment!$BG$11:$BQ$11))/(1+EXP(SUMPRODUCT(CHOOSE({1,2,3,4,5,6,7,8,9,10,11},'Calcs Women Intervention'!M79,'Calcs Women Intervention'!M79^2,'Calcs Women Intervention'!M79^3,1,'Calcs Women Intervention'!M79,'Calcs Women Intervention'!M79^2,'Calcs Women Intervention'!M79^3,'Calcs Women Intervention'!AP111,'Calcs Women Intervention'!AP111^2,'Calcs Women Intervention'!AP111^3,1),Employment!$BG$11:$BQ$11)))</f>
        <v>0.75913236568637277</v>
      </c>
      <c r="O99" s="67">
        <f>EXP(SUMPRODUCT(CHOOSE({1,2,3,4,5,6,7,8,9,10,11},'Calcs Women Intervention'!N79,'Calcs Women Intervention'!N79^2,'Calcs Women Intervention'!N79^3,1,'Calcs Women Intervention'!N79,'Calcs Women Intervention'!N79^2,'Calcs Women Intervention'!N79^3,'Calcs Women Intervention'!AQ111,'Calcs Women Intervention'!AQ111^2,'Calcs Women Intervention'!AQ111^3,1),Employment!$BG$11:$BQ$11))/(1+EXP(SUMPRODUCT(CHOOSE({1,2,3,4,5,6,7,8,9,10,11},'Calcs Women Intervention'!N79,'Calcs Women Intervention'!N79^2,'Calcs Women Intervention'!N79^3,1,'Calcs Women Intervention'!N79,'Calcs Women Intervention'!N79^2,'Calcs Women Intervention'!N79^3,'Calcs Women Intervention'!AQ111,'Calcs Women Intervention'!AQ111^2,'Calcs Women Intervention'!AQ111^3,1),Employment!$BG$11:$BQ$11)))</f>
        <v>0.73419905941182417</v>
      </c>
      <c r="P99" s="67">
        <f>EXP(SUMPRODUCT(CHOOSE({1,2,3,4,5,6,7,8,9,10,11},'Calcs Women Intervention'!O79,'Calcs Women Intervention'!O79^2,'Calcs Women Intervention'!O79^3,1,'Calcs Women Intervention'!O79,'Calcs Women Intervention'!O79^2,'Calcs Women Intervention'!O79^3,'Calcs Women Intervention'!AR111,'Calcs Women Intervention'!AR111^2,'Calcs Women Intervention'!AR111^3,1),Employment!$BG$11:$BQ$11))/(1+EXP(SUMPRODUCT(CHOOSE({1,2,3,4,5,6,7,8,9,10,11},'Calcs Women Intervention'!O79,'Calcs Women Intervention'!O79^2,'Calcs Women Intervention'!O79^3,1,'Calcs Women Intervention'!O79,'Calcs Women Intervention'!O79^2,'Calcs Women Intervention'!O79^3,'Calcs Women Intervention'!AR111,'Calcs Women Intervention'!AR111^2,'Calcs Women Intervention'!AR111^3,1),Employment!$BG$11:$BQ$11)))</f>
        <v>0.70577732936200388</v>
      </c>
      <c r="Q99" s="67">
        <f>EXP(SUMPRODUCT(CHOOSE({1,2,3,4,5,6,7,8,9,10,11},'Calcs Women Intervention'!P79,'Calcs Women Intervention'!P79^2,'Calcs Women Intervention'!P79^3,1,'Calcs Women Intervention'!P79,'Calcs Women Intervention'!P79^2,'Calcs Women Intervention'!P79^3,'Calcs Women Intervention'!AS111,'Calcs Women Intervention'!AS111^2,'Calcs Women Intervention'!AS111^3,1),Employment!$BG$11:$BQ$11))/(1+EXP(SUMPRODUCT(CHOOSE({1,2,3,4,5,6,7,8,9,10,11},'Calcs Women Intervention'!P79,'Calcs Women Intervention'!P79^2,'Calcs Women Intervention'!P79^3,1,'Calcs Women Intervention'!P79,'Calcs Women Intervention'!P79^2,'Calcs Women Intervention'!P79^3,'Calcs Women Intervention'!AS111,'Calcs Women Intervention'!AS111^2,'Calcs Women Intervention'!AS111^3,1),Employment!$BG$11:$BQ$11)))</f>
        <v>0.673669162214249</v>
      </c>
      <c r="R99" s="67">
        <f>EXP(SUMPRODUCT(CHOOSE({1,2,3,4,5,6,7,8,9,10,11},'Calcs Women Intervention'!Q79,'Calcs Women Intervention'!Q79^2,'Calcs Women Intervention'!Q79^3,1,'Calcs Women Intervention'!Q79,'Calcs Women Intervention'!Q79^2,'Calcs Women Intervention'!Q79^3,'Calcs Women Intervention'!AT111,'Calcs Women Intervention'!AT111^2,'Calcs Women Intervention'!AT111^3,1),Employment!$BG$11:$BQ$11))/(1+EXP(SUMPRODUCT(CHOOSE({1,2,3,4,5,6,7,8,9,10,11},'Calcs Women Intervention'!Q79,'Calcs Women Intervention'!Q79^2,'Calcs Women Intervention'!Q79^3,1,'Calcs Women Intervention'!Q79,'Calcs Women Intervention'!Q79^2,'Calcs Women Intervention'!Q79^3,'Calcs Women Intervention'!AT111,'Calcs Women Intervention'!AT111^2,'Calcs Women Intervention'!AT111^3,1),Employment!$BG$11:$BQ$11)))</f>
        <v>0.63777813419907181</v>
      </c>
      <c r="S99" s="67">
        <f>EXP(SUMPRODUCT(CHOOSE({1,2,3,4,5,6,7,8,9,10,11},'Calcs Women Intervention'!R79,'Calcs Women Intervention'!R79^2,'Calcs Women Intervention'!R79^3,1,'Calcs Women Intervention'!R79,'Calcs Women Intervention'!R79^2,'Calcs Women Intervention'!R79^3,'Calcs Women Intervention'!AU111,'Calcs Women Intervention'!AU111^2,'Calcs Women Intervention'!AU111^3,1),Employment!$BG$11:$BQ$11))/(1+EXP(SUMPRODUCT(CHOOSE({1,2,3,4,5,6,7,8,9,10,11},'Calcs Women Intervention'!R79,'Calcs Women Intervention'!R79^2,'Calcs Women Intervention'!R79^3,1,'Calcs Women Intervention'!R79,'Calcs Women Intervention'!R79^2,'Calcs Women Intervention'!R79^3,'Calcs Women Intervention'!AU111,'Calcs Women Intervention'!AU111^2,'Calcs Women Intervention'!AU111^3,1),Employment!$BG$11:$BQ$11)))</f>
        <v>0.59908305542548812</v>
      </c>
      <c r="T99" s="67">
        <f>EXP(SUMPRODUCT(CHOOSE({1,2,3,4,5,6,7,8,9,10,11},'Calcs Women Intervention'!S79,'Calcs Women Intervention'!S79^2,'Calcs Women Intervention'!S79^3,1,'Calcs Women Intervention'!S79,'Calcs Women Intervention'!S79^2,'Calcs Women Intervention'!S79^3,'Calcs Women Intervention'!AV111,'Calcs Women Intervention'!AV111^2,'Calcs Women Intervention'!AV111^3,1),Employment!$BG$11:$BQ$11))/(1+EXP(SUMPRODUCT(CHOOSE({1,2,3,4,5,6,7,8,9,10,11},'Calcs Women Intervention'!S79,'Calcs Women Intervention'!S79^2,'Calcs Women Intervention'!S79^3,1,'Calcs Women Intervention'!S79,'Calcs Women Intervention'!S79^2,'Calcs Women Intervention'!S79^3,'Calcs Women Intervention'!AV111,'Calcs Women Intervention'!AV111^2,'Calcs Women Intervention'!AV111^3,1),Employment!$BG$11:$BQ$11)))</f>
        <v>0.55802282623609123</v>
      </c>
      <c r="U99" s="67">
        <f>EXP(SUMPRODUCT(CHOOSE({1,2,3,4,5,6,7,8,9,10,11},'Calcs Women Intervention'!T79,'Calcs Women Intervention'!T79^2,'Calcs Women Intervention'!T79^3,1,'Calcs Women Intervention'!T79,'Calcs Women Intervention'!T79^2,'Calcs Women Intervention'!T79^3,'Calcs Women Intervention'!AW111,'Calcs Women Intervention'!AW111^2,'Calcs Women Intervention'!AW111^3,1),Employment!$BG$11:$BQ$11))/(1+EXP(SUMPRODUCT(CHOOSE({1,2,3,4,5,6,7,8,9,10,11},'Calcs Women Intervention'!T79,'Calcs Women Intervention'!T79^2,'Calcs Women Intervention'!T79^3,1,'Calcs Women Intervention'!T79,'Calcs Women Intervention'!T79^2,'Calcs Women Intervention'!T79^3,'Calcs Women Intervention'!AW111,'Calcs Women Intervention'!AW111^2,'Calcs Women Intervention'!AW111^3,1),Employment!$BG$11:$BQ$11)))</f>
        <v>0.51414658066708041</v>
      </c>
      <c r="V99" s="67">
        <f>EXP(SUMPRODUCT(CHOOSE({1,2,3,4,5,6,7,8,9,10,11},'Calcs Women Intervention'!U79,'Calcs Women Intervention'!U79^2,'Calcs Women Intervention'!U79^3,1,'Calcs Women Intervention'!U79,'Calcs Women Intervention'!U79^2,'Calcs Women Intervention'!U79^3,'Calcs Women Intervention'!AX111,'Calcs Women Intervention'!AX111^2,'Calcs Women Intervention'!AX111^3,1),Employment!$BG$11:$BQ$11))/(1+EXP(SUMPRODUCT(CHOOSE({1,2,3,4,5,6,7,8,9,10,11},'Calcs Women Intervention'!U79,'Calcs Women Intervention'!U79^2,'Calcs Women Intervention'!U79^3,1,'Calcs Women Intervention'!U79,'Calcs Women Intervention'!U79^2,'Calcs Women Intervention'!U79^3,'Calcs Women Intervention'!AX111,'Calcs Women Intervention'!AX111^2,'Calcs Women Intervention'!AX111^3,1),Employment!$BG$11:$BQ$11)))</f>
        <v>0.46806891584545174</v>
      </c>
      <c r="W99" s="67">
        <f>EXP(SUMPRODUCT(CHOOSE({1,2,3,4,5,6,7,8,9,10,11},'Calcs Women Intervention'!V79,'Calcs Women Intervention'!V79^2,'Calcs Women Intervention'!V79^3,1,'Calcs Women Intervention'!V79,'Calcs Women Intervention'!V79^2,'Calcs Women Intervention'!V79^3,'Calcs Women Intervention'!AY111,'Calcs Women Intervention'!AY111^2,'Calcs Women Intervention'!AY111^3,1),Employment!$BG$11:$BQ$11))/(1+EXP(SUMPRODUCT(CHOOSE({1,2,3,4,5,6,7,8,9,10,11},'Calcs Women Intervention'!V79,'Calcs Women Intervention'!V79^2,'Calcs Women Intervention'!V79^3,1,'Calcs Women Intervention'!V79,'Calcs Women Intervention'!V79^2,'Calcs Women Intervention'!V79^3,'Calcs Women Intervention'!AY111,'Calcs Women Intervention'!AY111^2,'Calcs Women Intervention'!AY111^3,1),Employment!$BG$11:$BQ$11)))</f>
        <v>0.42060712001033229</v>
      </c>
      <c r="X99" s="67">
        <f>EXP(SUMPRODUCT(CHOOSE({1,2,3,4,5,6,7,8,9,10,11},'Calcs Women Intervention'!W79,'Calcs Women Intervention'!W79^2,'Calcs Women Intervention'!W79^3,1,'Calcs Women Intervention'!W79,'Calcs Women Intervention'!W79^2,'Calcs Women Intervention'!W79^3,'Calcs Women Intervention'!AZ111,'Calcs Women Intervention'!AZ111^2,'Calcs Women Intervention'!AZ111^3,1),Employment!$BG$11:$BQ$11))/(1+EXP(SUMPRODUCT(CHOOSE({1,2,3,4,5,6,7,8,9,10,11},'Calcs Women Intervention'!W79,'Calcs Women Intervention'!W79^2,'Calcs Women Intervention'!W79^3,1,'Calcs Women Intervention'!W79,'Calcs Women Intervention'!W79^2,'Calcs Women Intervention'!W79^3,'Calcs Women Intervention'!AZ111,'Calcs Women Intervention'!AZ111^2,'Calcs Women Intervention'!AZ111^3,1),Employment!$BG$11:$BQ$11)))</f>
        <v>0.37274188411173831</v>
      </c>
      <c r="Y99" s="67">
        <f>EXP(SUMPRODUCT(CHOOSE({1,2,3,4,5,6,7,8,9,10,11},'Calcs Women Intervention'!X79,'Calcs Women Intervention'!X79^2,'Calcs Women Intervention'!X79^3,1,'Calcs Women Intervention'!X79,'Calcs Women Intervention'!X79^2,'Calcs Women Intervention'!X79^3,'Calcs Women Intervention'!BA111,'Calcs Women Intervention'!BA111^2,'Calcs Women Intervention'!BA111^3,1),Employment!$BG$11:$BQ$11))/(1+EXP(SUMPRODUCT(CHOOSE({1,2,3,4,5,6,7,8,9,10,11},'Calcs Women Intervention'!X79,'Calcs Women Intervention'!X79^2,'Calcs Women Intervention'!X79^3,1,'Calcs Women Intervention'!X79,'Calcs Women Intervention'!X79^2,'Calcs Women Intervention'!X79^3,'Calcs Women Intervention'!BA111,'Calcs Women Intervention'!BA111^2,'Calcs Women Intervention'!BA111^3,1),Employment!$BG$11:$BQ$11)))</f>
        <v>0.32554743495911748</v>
      </c>
      <c r="Z99" s="67">
        <f>EXP(SUMPRODUCT(CHOOSE({1,2,3,4,5,6,7,8,9,10,11},'Calcs Women Intervention'!Y79,'Calcs Women Intervention'!Y79^2,'Calcs Women Intervention'!Y79^3,1,'Calcs Women Intervention'!Y79,'Calcs Women Intervention'!Y79^2,'Calcs Women Intervention'!Y79^3,'Calcs Women Intervention'!BB111,'Calcs Women Intervention'!BB111^2,'Calcs Women Intervention'!BB111^3,1),Employment!$BG$11:$BQ$11))/(1+EXP(SUMPRODUCT(CHOOSE({1,2,3,4,5,6,7,8,9,10,11},'Calcs Women Intervention'!Y79,'Calcs Women Intervention'!Y79^2,'Calcs Women Intervention'!Y79^3,1,'Calcs Women Intervention'!Y79,'Calcs Women Intervention'!Y79^2,'Calcs Women Intervention'!Y79^3,'Calcs Women Intervention'!BB111,'Calcs Women Intervention'!BB111^2,'Calcs Women Intervention'!BB111^3,1),Employment!$BG$11:$BQ$11)))</f>
        <v>0.28014310924510538</v>
      </c>
      <c r="AA99" s="67">
        <f>EXP(SUMPRODUCT(CHOOSE({1,2,3,4,5,6,7,8,9,10,11},'Calcs Women Intervention'!Z79,'Calcs Women Intervention'!Z79^2,'Calcs Women Intervention'!Z79^3,1,'Calcs Women Intervention'!Z79,'Calcs Women Intervention'!Z79^2,'Calcs Women Intervention'!Z79^3,'Calcs Women Intervention'!BC111,'Calcs Women Intervention'!BC111^2,'Calcs Women Intervention'!BC111^3,1),Employment!$BG$11:$BQ$11))/(1+EXP(SUMPRODUCT(CHOOSE({1,2,3,4,5,6,7,8,9,10,11},'Calcs Women Intervention'!Z79,'Calcs Women Intervention'!Z79^2,'Calcs Women Intervention'!Z79^3,1,'Calcs Women Intervention'!Z79,'Calcs Women Intervention'!Z79^2,'Calcs Women Intervention'!Z79^3,'Calcs Women Intervention'!BC111,'Calcs Women Intervention'!BC111^2,'Calcs Women Intervention'!BC111^3,1),Employment!$BG$11:$BQ$11)))</f>
        <v>0.23753564309751918</v>
      </c>
      <c r="AB99" s="67">
        <f>EXP(SUMPRODUCT(CHOOSE({1,2,3,4,5,6,7,8,9,10,11},'Calcs Women Intervention'!AA79,'Calcs Women Intervention'!AA79^2,'Calcs Women Intervention'!AA79^3,1,'Calcs Women Intervention'!AA79,'Calcs Women Intervention'!AA79^2,'Calcs Women Intervention'!AA79^3,'Calcs Women Intervention'!BD111,'Calcs Women Intervention'!BD111^2,'Calcs Women Intervention'!BD111^3,1),Employment!$BG$11:$BQ$11))/(1+EXP(SUMPRODUCT(CHOOSE({1,2,3,4,5,6,7,8,9,10,11},'Calcs Women Intervention'!AA79,'Calcs Women Intervention'!AA79^2,'Calcs Women Intervention'!AA79^3,1,'Calcs Women Intervention'!AA79,'Calcs Women Intervention'!AA79^2,'Calcs Women Intervention'!AA79^3,'Calcs Women Intervention'!BD111,'Calcs Women Intervention'!BD111^2,'Calcs Women Intervention'!BD111^3,1),Employment!$BG$11:$BQ$11)))</f>
        <v>0.19849096995726023</v>
      </c>
      <c r="AE99" s="1">
        <v>3</v>
      </c>
      <c r="AF99" s="185">
        <f>(Employment!C99*'Calcs Women Intervention'!C45-C68*'Calcs Women No Intervention'!C45)*ec_ben_emp_ESA</f>
        <v>0</v>
      </c>
      <c r="AG99" s="185">
        <f>(Employment!D99*'Calcs Women Intervention'!D45-D68*'Calcs Women No Intervention'!D45)*ec_ben_emp_ESA</f>
        <v>0</v>
      </c>
      <c r="AH99" s="185">
        <f>(Employment!E99*'Calcs Women Intervention'!E45-E68*'Calcs Women No Intervention'!E45)*ec_ben_emp_ESA</f>
        <v>0</v>
      </c>
      <c r="AI99" s="185">
        <f>(Employment!F99*'Calcs Women Intervention'!F45-F68*'Calcs Women No Intervention'!F45)*ec_ben_emp_ESA</f>
        <v>0</v>
      </c>
      <c r="AJ99" s="185">
        <f>(Employment!G99*'Calcs Women Intervention'!G45-G68*'Calcs Women No Intervention'!G45)*ec_ben_emp_ESA</f>
        <v>0</v>
      </c>
      <c r="AK99" s="185">
        <f>(Employment!H99*'Calcs Women Intervention'!H45-H68*'Calcs Women No Intervention'!H45)*ec_ben_emp_ESA</f>
        <v>0</v>
      </c>
      <c r="AL99" s="185">
        <f>(Employment!I99*'Calcs Women Intervention'!I45-I68*'Calcs Women No Intervention'!I45)*ec_ben_emp_ESA</f>
        <v>0</v>
      </c>
      <c r="AM99" s="185">
        <f>(Employment!J99*'Calcs Women Intervention'!J45-J68*'Calcs Women No Intervention'!J45)*ec_ben_emp_ESA</f>
        <v>0</v>
      </c>
      <c r="AN99" s="185">
        <f>(Employment!K99*'Calcs Women Intervention'!K45-K68*'Calcs Women No Intervention'!K45)*ec_ben_emp_ESA</f>
        <v>0</v>
      </c>
      <c r="AO99" s="185">
        <f>(Employment!L99*'Calcs Women Intervention'!L45-L68*'Calcs Women No Intervention'!L45)*ec_ben_emp_ESA</f>
        <v>0</v>
      </c>
      <c r="AP99" s="185">
        <f>(Employment!M99*'Calcs Women Intervention'!M45-M68*'Calcs Women No Intervention'!M45)*ec_ben_emp_ESA</f>
        <v>0</v>
      </c>
      <c r="AQ99" s="185">
        <f>(Employment!N99*'Calcs Women Intervention'!N45-N68*'Calcs Women No Intervention'!N45)*ec_ben_emp_ESA</f>
        <v>0</v>
      </c>
      <c r="AR99" s="185">
        <f>(Employment!O99*'Calcs Women Intervention'!O45-O68*'Calcs Women No Intervention'!O45)*ec_ben_emp_ESA</f>
        <v>0</v>
      </c>
      <c r="AS99" s="185">
        <f>(Employment!P99*'Calcs Women Intervention'!P45-P68*'Calcs Women No Intervention'!P45)*ec_ben_emp_ESA</f>
        <v>0</v>
      </c>
      <c r="AT99" s="185">
        <f>(Employment!Q99*'Calcs Women Intervention'!Q45-Q68*'Calcs Women No Intervention'!Q45)*ec_ben_emp_ESA</f>
        <v>0</v>
      </c>
      <c r="AU99" s="185">
        <f>(Employment!R99*'Calcs Women Intervention'!R45-R68*'Calcs Women No Intervention'!R45)*ec_ben_emp_ESA</f>
        <v>0</v>
      </c>
      <c r="AV99" s="185">
        <f>(Employment!S99*'Calcs Women Intervention'!S45-S68*'Calcs Women No Intervention'!S45)*ec_ben_emp_ESA</f>
        <v>0</v>
      </c>
      <c r="AW99" s="185">
        <f>(Employment!T99*'Calcs Women Intervention'!T45-T68*'Calcs Women No Intervention'!T45)*ec_ben_emp_ESA</f>
        <v>0</v>
      </c>
      <c r="AX99" s="185">
        <f>(Employment!U99*'Calcs Women Intervention'!U45-U68*'Calcs Women No Intervention'!U45)*ec_ben_emp_ESA</f>
        <v>0</v>
      </c>
      <c r="AY99" s="185">
        <f>(Employment!V99*'Calcs Women Intervention'!V45-V68*'Calcs Women No Intervention'!V45)*ec_ben_emp_ESA</f>
        <v>0</v>
      </c>
      <c r="AZ99" s="185">
        <f>(Employment!W99*'Calcs Women Intervention'!W45-W68*'Calcs Women No Intervention'!W45)*ec_ben_emp_ESA</f>
        <v>0</v>
      </c>
      <c r="BA99" s="185">
        <f>(Employment!X99*'Calcs Women Intervention'!X45-X68*'Calcs Women No Intervention'!X45)*ec_ben_emp_ESA</f>
        <v>0</v>
      </c>
      <c r="BB99" s="185">
        <f>(Employment!Y99*'Calcs Women Intervention'!Y45-Y68*'Calcs Women No Intervention'!Y45)*ec_ben_emp_ESA</f>
        <v>0</v>
      </c>
      <c r="BC99" s="185">
        <f>(Employment!Z99*'Calcs Women Intervention'!Z45-Z68*'Calcs Women No Intervention'!Z45)*ec_ben_emp_ESA</f>
        <v>0</v>
      </c>
      <c r="BD99" s="185">
        <f>(Employment!AA99*'Calcs Women Intervention'!AA45-AA68*'Calcs Women No Intervention'!AA45)*ec_ben_emp_ESA</f>
        <v>0</v>
      </c>
      <c r="BE99" s="185">
        <f>(Employment!AB99*'Calcs Women Intervention'!AB45-AB68*'Calcs Women No Intervention'!AB45)*ec_ben_emp_ESA</f>
        <v>0</v>
      </c>
    </row>
    <row r="100" spans="2:57" x14ac:dyDescent="0.3">
      <c r="B100" s="1">
        <v>4</v>
      </c>
      <c r="C100" s="67"/>
      <c r="D100" s="67"/>
      <c r="E100" s="67"/>
      <c r="F100" s="67"/>
      <c r="G100" s="67">
        <f>EXP(SUMPRODUCT(CHOOSE({1,2,3,4,5,6,7,8,9,10,11},'Calcs Women Intervention'!F80,'Calcs Women Intervention'!F80^2,'Calcs Women Intervention'!F80^3,1,'Calcs Women Intervention'!F80,'Calcs Women Intervention'!F80^2,'Calcs Women Intervention'!F80^3,'Calcs Women Intervention'!AI112,'Calcs Women Intervention'!AI112^2,'Calcs Women Intervention'!AI112^3,1),Employment!$BG$11:$BQ$11))/(1+EXP(SUMPRODUCT(CHOOSE({1,2,3,4,5,6,7,8,9,10,11},'Calcs Women Intervention'!F80,'Calcs Women Intervention'!F80^2,'Calcs Women Intervention'!F80^3,1,'Calcs Women Intervention'!F80,'Calcs Women Intervention'!F80^2,'Calcs Women Intervention'!F80^3,'Calcs Women Intervention'!AI112,'Calcs Women Intervention'!AI112^2,'Calcs Women Intervention'!AI112^3,1),Employment!$BG$11:$BQ$11)))</f>
        <v>0.86376981286337973</v>
      </c>
      <c r="H100" s="67">
        <f>EXP(SUMPRODUCT(CHOOSE({1,2,3,4,5,6,7,8,9,10,11},'Calcs Women Intervention'!G80,'Calcs Women Intervention'!G80^2,'Calcs Women Intervention'!G80^3,1,'Calcs Women Intervention'!G80,'Calcs Women Intervention'!G80^2,'Calcs Women Intervention'!G80^3,'Calcs Women Intervention'!AJ112,'Calcs Women Intervention'!AJ112^2,'Calcs Women Intervention'!AJ112^3,1),Employment!$BG$11:$BQ$11))/(1+EXP(SUMPRODUCT(CHOOSE({1,2,3,4,5,6,7,8,9,10,11},'Calcs Women Intervention'!G80,'Calcs Women Intervention'!G80^2,'Calcs Women Intervention'!G80^3,1,'Calcs Women Intervention'!G80,'Calcs Women Intervention'!G80^2,'Calcs Women Intervention'!G80^3,'Calcs Women Intervention'!AJ112,'Calcs Women Intervention'!AJ112^2,'Calcs Women Intervention'!AJ112^3,1),Employment!$BG$11:$BQ$11)))</f>
        <v>0.85870617382105618</v>
      </c>
      <c r="I100" s="67">
        <f>EXP(SUMPRODUCT(CHOOSE({1,2,3,4,5,6,7,8,9,10,11},'Calcs Women Intervention'!H80,'Calcs Women Intervention'!H80^2,'Calcs Women Intervention'!H80^3,1,'Calcs Women Intervention'!H80,'Calcs Women Intervention'!H80^2,'Calcs Women Intervention'!H80^3,'Calcs Women Intervention'!AK112,'Calcs Women Intervention'!AK112^2,'Calcs Women Intervention'!AK112^3,1),Employment!$BG$11:$BQ$11))/(1+EXP(SUMPRODUCT(CHOOSE({1,2,3,4,5,6,7,8,9,10,11},'Calcs Women Intervention'!H80,'Calcs Women Intervention'!H80^2,'Calcs Women Intervention'!H80^3,1,'Calcs Women Intervention'!H80,'Calcs Women Intervention'!H80^2,'Calcs Women Intervention'!H80^3,'Calcs Women Intervention'!AK112,'Calcs Women Intervention'!AK112^2,'Calcs Women Intervention'!AK112^3,1),Employment!$BG$11:$BQ$11)))</f>
        <v>0.85076825619685592</v>
      </c>
      <c r="J100" s="67">
        <f>EXP(SUMPRODUCT(CHOOSE({1,2,3,4,5,6,7,8,9,10,11},'Calcs Women Intervention'!I80,'Calcs Women Intervention'!I80^2,'Calcs Women Intervention'!I80^3,1,'Calcs Women Intervention'!I80,'Calcs Women Intervention'!I80^2,'Calcs Women Intervention'!I80^3,'Calcs Women Intervention'!AL112,'Calcs Women Intervention'!AL112^2,'Calcs Women Intervention'!AL112^3,1),Employment!$BG$11:$BQ$11))/(1+EXP(SUMPRODUCT(CHOOSE({1,2,3,4,5,6,7,8,9,10,11},'Calcs Women Intervention'!I80,'Calcs Women Intervention'!I80^2,'Calcs Women Intervention'!I80^3,1,'Calcs Women Intervention'!I80,'Calcs Women Intervention'!I80^2,'Calcs Women Intervention'!I80^3,'Calcs Women Intervention'!AL112,'Calcs Women Intervention'!AL112^2,'Calcs Women Intervention'!AL112^3,1),Employment!$BG$11:$BQ$11)))</f>
        <v>0.84104749524726685</v>
      </c>
      <c r="K100" s="67">
        <f>EXP(SUMPRODUCT(CHOOSE({1,2,3,4,5,6,7,8,9,10,11},'Calcs Women Intervention'!J80,'Calcs Women Intervention'!J80^2,'Calcs Women Intervention'!J80^3,1,'Calcs Women Intervention'!J80,'Calcs Women Intervention'!J80^2,'Calcs Women Intervention'!J80^3,'Calcs Women Intervention'!AM112,'Calcs Women Intervention'!AM112^2,'Calcs Women Intervention'!AM112^3,1),Employment!$BG$11:$BQ$11))/(1+EXP(SUMPRODUCT(CHOOSE({1,2,3,4,5,6,7,8,9,10,11},'Calcs Women Intervention'!J80,'Calcs Women Intervention'!J80^2,'Calcs Women Intervention'!J80^3,1,'Calcs Women Intervention'!J80,'Calcs Women Intervention'!J80^2,'Calcs Women Intervention'!J80^3,'Calcs Women Intervention'!AM112,'Calcs Women Intervention'!AM112^2,'Calcs Women Intervention'!AM112^3,1),Employment!$BG$11:$BQ$11)))</f>
        <v>0.82943485137619055</v>
      </c>
      <c r="L100" s="67">
        <f>EXP(SUMPRODUCT(CHOOSE({1,2,3,4,5,6,7,8,9,10,11},'Calcs Women Intervention'!K80,'Calcs Women Intervention'!K80^2,'Calcs Women Intervention'!K80^3,1,'Calcs Women Intervention'!K80,'Calcs Women Intervention'!K80^2,'Calcs Women Intervention'!K80^3,'Calcs Women Intervention'!AN112,'Calcs Women Intervention'!AN112^2,'Calcs Women Intervention'!AN112^3,1),Employment!$BG$11:$BQ$11))/(1+EXP(SUMPRODUCT(CHOOSE({1,2,3,4,5,6,7,8,9,10,11},'Calcs Women Intervention'!K80,'Calcs Women Intervention'!K80^2,'Calcs Women Intervention'!K80^3,1,'Calcs Women Intervention'!K80,'Calcs Women Intervention'!K80^2,'Calcs Women Intervention'!K80^3,'Calcs Women Intervention'!AN112,'Calcs Women Intervention'!AN112^2,'Calcs Women Intervention'!AN112^3,1),Employment!$BG$11:$BQ$11)))</f>
        <v>0.8157028232313277</v>
      </c>
      <c r="M100" s="67">
        <f>EXP(SUMPRODUCT(CHOOSE({1,2,3,4,5,6,7,8,9,10,11},'Calcs Women Intervention'!L80,'Calcs Women Intervention'!L80^2,'Calcs Women Intervention'!L80^3,1,'Calcs Women Intervention'!L80,'Calcs Women Intervention'!L80^2,'Calcs Women Intervention'!L80^3,'Calcs Women Intervention'!AO112,'Calcs Women Intervention'!AO112^2,'Calcs Women Intervention'!AO112^3,1),Employment!$BG$11:$BQ$11))/(1+EXP(SUMPRODUCT(CHOOSE({1,2,3,4,5,6,7,8,9,10,11},'Calcs Women Intervention'!L80,'Calcs Women Intervention'!L80^2,'Calcs Women Intervention'!L80^3,1,'Calcs Women Intervention'!L80,'Calcs Women Intervention'!L80^2,'Calcs Women Intervention'!L80^3,'Calcs Women Intervention'!AO112,'Calcs Women Intervention'!AO112^2,'Calcs Women Intervention'!AO112^3,1),Employment!$BG$11:$BQ$11)))</f>
        <v>0.79959582636002002</v>
      </c>
      <c r="N100" s="67">
        <f>EXP(SUMPRODUCT(CHOOSE({1,2,3,4,5,6,7,8,9,10,11},'Calcs Women Intervention'!M80,'Calcs Women Intervention'!M80^2,'Calcs Women Intervention'!M80^3,1,'Calcs Women Intervention'!M80,'Calcs Women Intervention'!M80^2,'Calcs Women Intervention'!M80^3,'Calcs Women Intervention'!AP112,'Calcs Women Intervention'!AP112^2,'Calcs Women Intervention'!AP112^3,1),Employment!$BG$11:$BQ$11))/(1+EXP(SUMPRODUCT(CHOOSE({1,2,3,4,5,6,7,8,9,10,11},'Calcs Women Intervention'!M80,'Calcs Women Intervention'!M80^2,'Calcs Women Intervention'!M80^3,1,'Calcs Women Intervention'!M80,'Calcs Women Intervention'!M80^2,'Calcs Women Intervention'!M80^3,'Calcs Women Intervention'!AP112,'Calcs Women Intervention'!AP112^2,'Calcs Women Intervention'!AP112^3,1),Employment!$BG$11:$BQ$11)))</f>
        <v>0.78083580411770337</v>
      </c>
      <c r="O100" s="67">
        <f>EXP(SUMPRODUCT(CHOOSE({1,2,3,4,5,6,7,8,9,10,11},'Calcs Women Intervention'!N80,'Calcs Women Intervention'!N80^2,'Calcs Women Intervention'!N80^3,1,'Calcs Women Intervention'!N80,'Calcs Women Intervention'!N80^2,'Calcs Women Intervention'!N80^3,'Calcs Women Intervention'!AQ112,'Calcs Women Intervention'!AQ112^2,'Calcs Women Intervention'!AQ112^3,1),Employment!$BG$11:$BQ$11))/(1+EXP(SUMPRODUCT(CHOOSE({1,2,3,4,5,6,7,8,9,10,11},'Calcs Women Intervention'!N80,'Calcs Women Intervention'!N80^2,'Calcs Women Intervention'!N80^3,1,'Calcs Women Intervention'!N80,'Calcs Women Intervention'!N80^2,'Calcs Women Intervention'!N80^3,'Calcs Women Intervention'!AQ112,'Calcs Women Intervention'!AQ112^2,'Calcs Women Intervention'!AQ112^3,1),Employment!$BG$11:$BQ$11)))</f>
        <v>0.75913236568637277</v>
      </c>
      <c r="P100" s="67">
        <f>EXP(SUMPRODUCT(CHOOSE({1,2,3,4,5,6,7,8,9,10,11},'Calcs Women Intervention'!O80,'Calcs Women Intervention'!O80^2,'Calcs Women Intervention'!O80^3,1,'Calcs Women Intervention'!O80,'Calcs Women Intervention'!O80^2,'Calcs Women Intervention'!O80^3,'Calcs Women Intervention'!AR112,'Calcs Women Intervention'!AR112^2,'Calcs Women Intervention'!AR112^3,1),Employment!$BG$11:$BQ$11))/(1+EXP(SUMPRODUCT(CHOOSE({1,2,3,4,5,6,7,8,9,10,11},'Calcs Women Intervention'!O80,'Calcs Women Intervention'!O80^2,'Calcs Women Intervention'!O80^3,1,'Calcs Women Intervention'!O80,'Calcs Women Intervention'!O80^2,'Calcs Women Intervention'!O80^3,'Calcs Women Intervention'!AR112,'Calcs Women Intervention'!AR112^2,'Calcs Women Intervention'!AR112^3,1),Employment!$BG$11:$BQ$11)))</f>
        <v>0.73419905941182417</v>
      </c>
      <c r="Q100" s="67">
        <f>EXP(SUMPRODUCT(CHOOSE({1,2,3,4,5,6,7,8,9,10,11},'Calcs Women Intervention'!P80,'Calcs Women Intervention'!P80^2,'Calcs Women Intervention'!P80^3,1,'Calcs Women Intervention'!P80,'Calcs Women Intervention'!P80^2,'Calcs Women Intervention'!P80^3,'Calcs Women Intervention'!AS112,'Calcs Women Intervention'!AS112^2,'Calcs Women Intervention'!AS112^3,1),Employment!$BG$11:$BQ$11))/(1+EXP(SUMPRODUCT(CHOOSE({1,2,3,4,5,6,7,8,9,10,11},'Calcs Women Intervention'!P80,'Calcs Women Intervention'!P80^2,'Calcs Women Intervention'!P80^3,1,'Calcs Women Intervention'!P80,'Calcs Women Intervention'!P80^2,'Calcs Women Intervention'!P80^3,'Calcs Women Intervention'!AS112,'Calcs Women Intervention'!AS112^2,'Calcs Women Intervention'!AS112^3,1),Employment!$BG$11:$BQ$11)))</f>
        <v>0.70577732936200388</v>
      </c>
      <c r="R100" s="67">
        <f>EXP(SUMPRODUCT(CHOOSE({1,2,3,4,5,6,7,8,9,10,11},'Calcs Women Intervention'!Q80,'Calcs Women Intervention'!Q80^2,'Calcs Women Intervention'!Q80^3,1,'Calcs Women Intervention'!Q80,'Calcs Women Intervention'!Q80^2,'Calcs Women Intervention'!Q80^3,'Calcs Women Intervention'!AT112,'Calcs Women Intervention'!AT112^2,'Calcs Women Intervention'!AT112^3,1),Employment!$BG$11:$BQ$11))/(1+EXP(SUMPRODUCT(CHOOSE({1,2,3,4,5,6,7,8,9,10,11},'Calcs Women Intervention'!Q80,'Calcs Women Intervention'!Q80^2,'Calcs Women Intervention'!Q80^3,1,'Calcs Women Intervention'!Q80,'Calcs Women Intervention'!Q80^2,'Calcs Women Intervention'!Q80^3,'Calcs Women Intervention'!AT112,'Calcs Women Intervention'!AT112^2,'Calcs Women Intervention'!AT112^3,1),Employment!$BG$11:$BQ$11)))</f>
        <v>0.673669162214249</v>
      </c>
      <c r="S100" s="67">
        <f>EXP(SUMPRODUCT(CHOOSE({1,2,3,4,5,6,7,8,9,10,11},'Calcs Women Intervention'!R80,'Calcs Women Intervention'!R80^2,'Calcs Women Intervention'!R80^3,1,'Calcs Women Intervention'!R80,'Calcs Women Intervention'!R80^2,'Calcs Women Intervention'!R80^3,'Calcs Women Intervention'!AU112,'Calcs Women Intervention'!AU112^2,'Calcs Women Intervention'!AU112^3,1),Employment!$BG$11:$BQ$11))/(1+EXP(SUMPRODUCT(CHOOSE({1,2,3,4,5,6,7,8,9,10,11},'Calcs Women Intervention'!R80,'Calcs Women Intervention'!R80^2,'Calcs Women Intervention'!R80^3,1,'Calcs Women Intervention'!R80,'Calcs Women Intervention'!R80^2,'Calcs Women Intervention'!R80^3,'Calcs Women Intervention'!AU112,'Calcs Women Intervention'!AU112^2,'Calcs Women Intervention'!AU112^3,1),Employment!$BG$11:$BQ$11)))</f>
        <v>0.63777813419907181</v>
      </c>
      <c r="T100" s="67">
        <f>EXP(SUMPRODUCT(CHOOSE({1,2,3,4,5,6,7,8,9,10,11},'Calcs Women Intervention'!S80,'Calcs Women Intervention'!S80^2,'Calcs Women Intervention'!S80^3,1,'Calcs Women Intervention'!S80,'Calcs Women Intervention'!S80^2,'Calcs Women Intervention'!S80^3,'Calcs Women Intervention'!AV112,'Calcs Women Intervention'!AV112^2,'Calcs Women Intervention'!AV112^3,1),Employment!$BG$11:$BQ$11))/(1+EXP(SUMPRODUCT(CHOOSE({1,2,3,4,5,6,7,8,9,10,11},'Calcs Women Intervention'!S80,'Calcs Women Intervention'!S80^2,'Calcs Women Intervention'!S80^3,1,'Calcs Women Intervention'!S80,'Calcs Women Intervention'!S80^2,'Calcs Women Intervention'!S80^3,'Calcs Women Intervention'!AV112,'Calcs Women Intervention'!AV112^2,'Calcs Women Intervention'!AV112^3,1),Employment!$BG$11:$BQ$11)))</f>
        <v>0.59908305542548812</v>
      </c>
      <c r="U100" s="67">
        <f>EXP(SUMPRODUCT(CHOOSE({1,2,3,4,5,6,7,8,9,10,11},'Calcs Women Intervention'!T80,'Calcs Women Intervention'!T80^2,'Calcs Women Intervention'!T80^3,1,'Calcs Women Intervention'!T80,'Calcs Women Intervention'!T80^2,'Calcs Women Intervention'!T80^3,'Calcs Women Intervention'!AW112,'Calcs Women Intervention'!AW112^2,'Calcs Women Intervention'!AW112^3,1),Employment!$BG$11:$BQ$11))/(1+EXP(SUMPRODUCT(CHOOSE({1,2,3,4,5,6,7,8,9,10,11},'Calcs Women Intervention'!T80,'Calcs Women Intervention'!T80^2,'Calcs Women Intervention'!T80^3,1,'Calcs Women Intervention'!T80,'Calcs Women Intervention'!T80^2,'Calcs Women Intervention'!T80^3,'Calcs Women Intervention'!AW112,'Calcs Women Intervention'!AW112^2,'Calcs Women Intervention'!AW112^3,1),Employment!$BG$11:$BQ$11)))</f>
        <v>0.55802282623609123</v>
      </c>
      <c r="V100" s="67">
        <f>EXP(SUMPRODUCT(CHOOSE({1,2,3,4,5,6,7,8,9,10,11},'Calcs Women Intervention'!U80,'Calcs Women Intervention'!U80^2,'Calcs Women Intervention'!U80^3,1,'Calcs Women Intervention'!U80,'Calcs Women Intervention'!U80^2,'Calcs Women Intervention'!U80^3,'Calcs Women Intervention'!AX112,'Calcs Women Intervention'!AX112^2,'Calcs Women Intervention'!AX112^3,1),Employment!$BG$11:$BQ$11))/(1+EXP(SUMPRODUCT(CHOOSE({1,2,3,4,5,6,7,8,9,10,11},'Calcs Women Intervention'!U80,'Calcs Women Intervention'!U80^2,'Calcs Women Intervention'!U80^3,1,'Calcs Women Intervention'!U80,'Calcs Women Intervention'!U80^2,'Calcs Women Intervention'!U80^3,'Calcs Women Intervention'!AX112,'Calcs Women Intervention'!AX112^2,'Calcs Women Intervention'!AX112^3,1),Employment!$BG$11:$BQ$11)))</f>
        <v>0.51414658066708041</v>
      </c>
      <c r="W100" s="67">
        <f>EXP(SUMPRODUCT(CHOOSE({1,2,3,4,5,6,7,8,9,10,11},'Calcs Women Intervention'!V80,'Calcs Women Intervention'!V80^2,'Calcs Women Intervention'!V80^3,1,'Calcs Women Intervention'!V80,'Calcs Women Intervention'!V80^2,'Calcs Women Intervention'!V80^3,'Calcs Women Intervention'!AY112,'Calcs Women Intervention'!AY112^2,'Calcs Women Intervention'!AY112^3,1),Employment!$BG$11:$BQ$11))/(1+EXP(SUMPRODUCT(CHOOSE({1,2,3,4,5,6,7,8,9,10,11},'Calcs Women Intervention'!V80,'Calcs Women Intervention'!V80^2,'Calcs Women Intervention'!V80^3,1,'Calcs Women Intervention'!V80,'Calcs Women Intervention'!V80^2,'Calcs Women Intervention'!V80^3,'Calcs Women Intervention'!AY112,'Calcs Women Intervention'!AY112^2,'Calcs Women Intervention'!AY112^3,1),Employment!$BG$11:$BQ$11)))</f>
        <v>0.46806891584545174</v>
      </c>
      <c r="X100" s="67">
        <f>EXP(SUMPRODUCT(CHOOSE({1,2,3,4,5,6,7,8,9,10,11},'Calcs Women Intervention'!W80,'Calcs Women Intervention'!W80^2,'Calcs Women Intervention'!W80^3,1,'Calcs Women Intervention'!W80,'Calcs Women Intervention'!W80^2,'Calcs Women Intervention'!W80^3,'Calcs Women Intervention'!AZ112,'Calcs Women Intervention'!AZ112^2,'Calcs Women Intervention'!AZ112^3,1),Employment!$BG$11:$BQ$11))/(1+EXP(SUMPRODUCT(CHOOSE({1,2,3,4,5,6,7,8,9,10,11},'Calcs Women Intervention'!W80,'Calcs Women Intervention'!W80^2,'Calcs Women Intervention'!W80^3,1,'Calcs Women Intervention'!W80,'Calcs Women Intervention'!W80^2,'Calcs Women Intervention'!W80^3,'Calcs Women Intervention'!AZ112,'Calcs Women Intervention'!AZ112^2,'Calcs Women Intervention'!AZ112^3,1),Employment!$BG$11:$BQ$11)))</f>
        <v>0.42060712001033229</v>
      </c>
      <c r="Y100" s="67">
        <f>EXP(SUMPRODUCT(CHOOSE({1,2,3,4,5,6,7,8,9,10,11},'Calcs Women Intervention'!X80,'Calcs Women Intervention'!X80^2,'Calcs Women Intervention'!X80^3,1,'Calcs Women Intervention'!X80,'Calcs Women Intervention'!X80^2,'Calcs Women Intervention'!X80^3,'Calcs Women Intervention'!BA112,'Calcs Women Intervention'!BA112^2,'Calcs Women Intervention'!BA112^3,1),Employment!$BG$11:$BQ$11))/(1+EXP(SUMPRODUCT(CHOOSE({1,2,3,4,5,6,7,8,9,10,11},'Calcs Women Intervention'!X80,'Calcs Women Intervention'!X80^2,'Calcs Women Intervention'!X80^3,1,'Calcs Women Intervention'!X80,'Calcs Women Intervention'!X80^2,'Calcs Women Intervention'!X80^3,'Calcs Women Intervention'!BA112,'Calcs Women Intervention'!BA112^2,'Calcs Women Intervention'!BA112^3,1),Employment!$BG$11:$BQ$11)))</f>
        <v>0.37274188411173831</v>
      </c>
      <c r="Z100" s="67">
        <f>EXP(SUMPRODUCT(CHOOSE({1,2,3,4,5,6,7,8,9,10,11},'Calcs Women Intervention'!Y80,'Calcs Women Intervention'!Y80^2,'Calcs Women Intervention'!Y80^3,1,'Calcs Women Intervention'!Y80,'Calcs Women Intervention'!Y80^2,'Calcs Women Intervention'!Y80^3,'Calcs Women Intervention'!BB112,'Calcs Women Intervention'!BB112^2,'Calcs Women Intervention'!BB112^3,1),Employment!$BG$11:$BQ$11))/(1+EXP(SUMPRODUCT(CHOOSE({1,2,3,4,5,6,7,8,9,10,11},'Calcs Women Intervention'!Y80,'Calcs Women Intervention'!Y80^2,'Calcs Women Intervention'!Y80^3,1,'Calcs Women Intervention'!Y80,'Calcs Women Intervention'!Y80^2,'Calcs Women Intervention'!Y80^3,'Calcs Women Intervention'!BB112,'Calcs Women Intervention'!BB112^2,'Calcs Women Intervention'!BB112^3,1),Employment!$BG$11:$BQ$11)))</f>
        <v>0.32554743495911748</v>
      </c>
      <c r="AA100" s="67">
        <f>EXP(SUMPRODUCT(CHOOSE({1,2,3,4,5,6,7,8,9,10,11},'Calcs Women Intervention'!Z80,'Calcs Women Intervention'!Z80^2,'Calcs Women Intervention'!Z80^3,1,'Calcs Women Intervention'!Z80,'Calcs Women Intervention'!Z80^2,'Calcs Women Intervention'!Z80^3,'Calcs Women Intervention'!BC112,'Calcs Women Intervention'!BC112^2,'Calcs Women Intervention'!BC112^3,1),Employment!$BG$11:$BQ$11))/(1+EXP(SUMPRODUCT(CHOOSE({1,2,3,4,5,6,7,8,9,10,11},'Calcs Women Intervention'!Z80,'Calcs Women Intervention'!Z80^2,'Calcs Women Intervention'!Z80^3,1,'Calcs Women Intervention'!Z80,'Calcs Women Intervention'!Z80^2,'Calcs Women Intervention'!Z80^3,'Calcs Women Intervention'!BC112,'Calcs Women Intervention'!BC112^2,'Calcs Women Intervention'!BC112^3,1),Employment!$BG$11:$BQ$11)))</f>
        <v>0.28014310924510538</v>
      </c>
      <c r="AB100" s="67">
        <f>EXP(SUMPRODUCT(CHOOSE({1,2,3,4,5,6,7,8,9,10,11},'Calcs Women Intervention'!AA80,'Calcs Women Intervention'!AA80^2,'Calcs Women Intervention'!AA80^3,1,'Calcs Women Intervention'!AA80,'Calcs Women Intervention'!AA80^2,'Calcs Women Intervention'!AA80^3,'Calcs Women Intervention'!BD112,'Calcs Women Intervention'!BD112^2,'Calcs Women Intervention'!BD112^3,1),Employment!$BG$11:$BQ$11))/(1+EXP(SUMPRODUCT(CHOOSE({1,2,3,4,5,6,7,8,9,10,11},'Calcs Women Intervention'!AA80,'Calcs Women Intervention'!AA80^2,'Calcs Women Intervention'!AA80^3,1,'Calcs Women Intervention'!AA80,'Calcs Women Intervention'!AA80^2,'Calcs Women Intervention'!AA80^3,'Calcs Women Intervention'!BD112,'Calcs Women Intervention'!BD112^2,'Calcs Women Intervention'!BD112^3,1),Employment!$BG$11:$BQ$11)))</f>
        <v>0.23753564309751918</v>
      </c>
      <c r="AE100" s="1">
        <v>4</v>
      </c>
      <c r="AF100" s="185">
        <f>(Employment!C100*'Calcs Women Intervention'!C46-C69*'Calcs Women No Intervention'!C46)*ec_ben_emp_ESA</f>
        <v>0</v>
      </c>
      <c r="AG100" s="185">
        <f>(Employment!D100*'Calcs Women Intervention'!D46-D69*'Calcs Women No Intervention'!D46)*ec_ben_emp_ESA</f>
        <v>0</v>
      </c>
      <c r="AH100" s="185">
        <f>(Employment!E100*'Calcs Women Intervention'!E46-E69*'Calcs Women No Intervention'!E46)*ec_ben_emp_ESA</f>
        <v>0</v>
      </c>
      <c r="AI100" s="185">
        <f>(Employment!F100*'Calcs Women Intervention'!F46-F69*'Calcs Women No Intervention'!F46)*ec_ben_emp_ESA</f>
        <v>0</v>
      </c>
      <c r="AJ100" s="185">
        <f>(Employment!G100*'Calcs Women Intervention'!G46-G69*'Calcs Women No Intervention'!G46)*ec_ben_emp_ESA</f>
        <v>0</v>
      </c>
      <c r="AK100" s="185">
        <f>(Employment!H100*'Calcs Women Intervention'!H46-H69*'Calcs Women No Intervention'!H46)*ec_ben_emp_ESA</f>
        <v>0</v>
      </c>
      <c r="AL100" s="185">
        <f>(Employment!I100*'Calcs Women Intervention'!I46-I69*'Calcs Women No Intervention'!I46)*ec_ben_emp_ESA</f>
        <v>0</v>
      </c>
      <c r="AM100" s="185">
        <f>(Employment!J100*'Calcs Women Intervention'!J46-J69*'Calcs Women No Intervention'!J46)*ec_ben_emp_ESA</f>
        <v>0</v>
      </c>
      <c r="AN100" s="185">
        <f>(Employment!K100*'Calcs Women Intervention'!K46-K69*'Calcs Women No Intervention'!K46)*ec_ben_emp_ESA</f>
        <v>0</v>
      </c>
      <c r="AO100" s="185">
        <f>(Employment!L100*'Calcs Women Intervention'!L46-L69*'Calcs Women No Intervention'!L46)*ec_ben_emp_ESA</f>
        <v>0</v>
      </c>
      <c r="AP100" s="185">
        <f>(Employment!M100*'Calcs Women Intervention'!M46-M69*'Calcs Women No Intervention'!M46)*ec_ben_emp_ESA</f>
        <v>0</v>
      </c>
      <c r="AQ100" s="185">
        <f>(Employment!N100*'Calcs Women Intervention'!N46-N69*'Calcs Women No Intervention'!N46)*ec_ben_emp_ESA</f>
        <v>0</v>
      </c>
      <c r="AR100" s="185">
        <f>(Employment!O100*'Calcs Women Intervention'!O46-O69*'Calcs Women No Intervention'!O46)*ec_ben_emp_ESA</f>
        <v>0</v>
      </c>
      <c r="AS100" s="185">
        <f>(Employment!P100*'Calcs Women Intervention'!P46-P69*'Calcs Women No Intervention'!P46)*ec_ben_emp_ESA</f>
        <v>0</v>
      </c>
      <c r="AT100" s="185">
        <f>(Employment!Q100*'Calcs Women Intervention'!Q46-Q69*'Calcs Women No Intervention'!Q46)*ec_ben_emp_ESA</f>
        <v>0</v>
      </c>
      <c r="AU100" s="185">
        <f>(Employment!R100*'Calcs Women Intervention'!R46-R69*'Calcs Women No Intervention'!R46)*ec_ben_emp_ESA</f>
        <v>0</v>
      </c>
      <c r="AV100" s="185">
        <f>(Employment!S100*'Calcs Women Intervention'!S46-S69*'Calcs Women No Intervention'!S46)*ec_ben_emp_ESA</f>
        <v>0</v>
      </c>
      <c r="AW100" s="185">
        <f>(Employment!T100*'Calcs Women Intervention'!T46-T69*'Calcs Women No Intervention'!T46)*ec_ben_emp_ESA</f>
        <v>0</v>
      </c>
      <c r="AX100" s="185">
        <f>(Employment!U100*'Calcs Women Intervention'!U46-U69*'Calcs Women No Intervention'!U46)*ec_ben_emp_ESA</f>
        <v>0</v>
      </c>
      <c r="AY100" s="185">
        <f>(Employment!V100*'Calcs Women Intervention'!V46-V69*'Calcs Women No Intervention'!V46)*ec_ben_emp_ESA</f>
        <v>0</v>
      </c>
      <c r="AZ100" s="185">
        <f>(Employment!W100*'Calcs Women Intervention'!W46-W69*'Calcs Women No Intervention'!W46)*ec_ben_emp_ESA</f>
        <v>0</v>
      </c>
      <c r="BA100" s="185">
        <f>(Employment!X100*'Calcs Women Intervention'!X46-X69*'Calcs Women No Intervention'!X46)*ec_ben_emp_ESA</f>
        <v>0</v>
      </c>
      <c r="BB100" s="185">
        <f>(Employment!Y100*'Calcs Women Intervention'!Y46-Y69*'Calcs Women No Intervention'!Y46)*ec_ben_emp_ESA</f>
        <v>0</v>
      </c>
      <c r="BC100" s="185">
        <f>(Employment!Z100*'Calcs Women Intervention'!Z46-Z69*'Calcs Women No Intervention'!Z46)*ec_ben_emp_ESA</f>
        <v>0</v>
      </c>
      <c r="BD100" s="185">
        <f>(Employment!AA100*'Calcs Women Intervention'!AA46-AA69*'Calcs Women No Intervention'!AA46)*ec_ben_emp_ESA</f>
        <v>0</v>
      </c>
      <c r="BE100" s="185">
        <f>(Employment!AB100*'Calcs Women Intervention'!AB46-AB69*'Calcs Women No Intervention'!AB46)*ec_ben_emp_ESA</f>
        <v>0</v>
      </c>
    </row>
    <row r="101" spans="2:57" x14ac:dyDescent="0.3">
      <c r="B101" s="1">
        <v>5</v>
      </c>
      <c r="C101" s="67"/>
      <c r="D101" s="67"/>
      <c r="E101" s="67"/>
      <c r="F101" s="67"/>
      <c r="G101" s="67"/>
      <c r="H101" s="67">
        <f>EXP(SUMPRODUCT(CHOOSE({1,2,3,4,5,6,7,8,9,10,11},'Calcs Women Intervention'!G81,'Calcs Women Intervention'!G81^2,'Calcs Women Intervention'!G81^3,1,'Calcs Women Intervention'!G81,'Calcs Women Intervention'!G81^2,'Calcs Women Intervention'!G81^3,'Calcs Women Intervention'!AJ113,'Calcs Women Intervention'!AJ113^2,'Calcs Women Intervention'!AJ113^3,1),Employment!$BG$11:$BQ$11))/(1+EXP(SUMPRODUCT(CHOOSE({1,2,3,4,5,6,7,8,9,10,11},'Calcs Women Intervention'!G81,'Calcs Women Intervention'!G81^2,'Calcs Women Intervention'!G81^3,1,'Calcs Women Intervention'!G81,'Calcs Women Intervention'!G81^2,'Calcs Women Intervention'!G81^3,'Calcs Women Intervention'!AJ113,'Calcs Women Intervention'!AJ113^2,'Calcs Women Intervention'!AJ113^3,1),Employment!$BG$11:$BQ$11)))</f>
        <v>0.86376981286337973</v>
      </c>
      <c r="I101" s="67">
        <f>EXP(SUMPRODUCT(CHOOSE({1,2,3,4,5,6,7,8,9,10,11},'Calcs Women Intervention'!H81,'Calcs Women Intervention'!H81^2,'Calcs Women Intervention'!H81^3,1,'Calcs Women Intervention'!H81,'Calcs Women Intervention'!H81^2,'Calcs Women Intervention'!H81^3,'Calcs Women Intervention'!AK113,'Calcs Women Intervention'!AK113^2,'Calcs Women Intervention'!AK113^3,1),Employment!$BG$11:$BQ$11))/(1+EXP(SUMPRODUCT(CHOOSE({1,2,3,4,5,6,7,8,9,10,11},'Calcs Women Intervention'!H81,'Calcs Women Intervention'!H81^2,'Calcs Women Intervention'!H81^3,1,'Calcs Women Intervention'!H81,'Calcs Women Intervention'!H81^2,'Calcs Women Intervention'!H81^3,'Calcs Women Intervention'!AK113,'Calcs Women Intervention'!AK113^2,'Calcs Women Intervention'!AK113^3,1),Employment!$BG$11:$BQ$11)))</f>
        <v>0.85870617382105618</v>
      </c>
      <c r="J101" s="67">
        <f>EXP(SUMPRODUCT(CHOOSE({1,2,3,4,5,6,7,8,9,10,11},'Calcs Women Intervention'!I81,'Calcs Women Intervention'!I81^2,'Calcs Women Intervention'!I81^3,1,'Calcs Women Intervention'!I81,'Calcs Women Intervention'!I81^2,'Calcs Women Intervention'!I81^3,'Calcs Women Intervention'!AL113,'Calcs Women Intervention'!AL113^2,'Calcs Women Intervention'!AL113^3,1),Employment!$BG$11:$BQ$11))/(1+EXP(SUMPRODUCT(CHOOSE({1,2,3,4,5,6,7,8,9,10,11},'Calcs Women Intervention'!I81,'Calcs Women Intervention'!I81^2,'Calcs Women Intervention'!I81^3,1,'Calcs Women Intervention'!I81,'Calcs Women Intervention'!I81^2,'Calcs Women Intervention'!I81^3,'Calcs Women Intervention'!AL113,'Calcs Women Intervention'!AL113^2,'Calcs Women Intervention'!AL113^3,1),Employment!$BG$11:$BQ$11)))</f>
        <v>0.85076825619685592</v>
      </c>
      <c r="K101" s="67">
        <f>EXP(SUMPRODUCT(CHOOSE({1,2,3,4,5,6,7,8,9,10,11},'Calcs Women Intervention'!J81,'Calcs Women Intervention'!J81^2,'Calcs Women Intervention'!J81^3,1,'Calcs Women Intervention'!J81,'Calcs Women Intervention'!J81^2,'Calcs Women Intervention'!J81^3,'Calcs Women Intervention'!AM113,'Calcs Women Intervention'!AM113^2,'Calcs Women Intervention'!AM113^3,1),Employment!$BG$11:$BQ$11))/(1+EXP(SUMPRODUCT(CHOOSE({1,2,3,4,5,6,7,8,9,10,11},'Calcs Women Intervention'!J81,'Calcs Women Intervention'!J81^2,'Calcs Women Intervention'!J81^3,1,'Calcs Women Intervention'!J81,'Calcs Women Intervention'!J81^2,'Calcs Women Intervention'!J81^3,'Calcs Women Intervention'!AM113,'Calcs Women Intervention'!AM113^2,'Calcs Women Intervention'!AM113^3,1),Employment!$BG$11:$BQ$11)))</f>
        <v>0.84104749524726685</v>
      </c>
      <c r="L101" s="67">
        <f>EXP(SUMPRODUCT(CHOOSE({1,2,3,4,5,6,7,8,9,10,11},'Calcs Women Intervention'!K81,'Calcs Women Intervention'!K81^2,'Calcs Women Intervention'!K81^3,1,'Calcs Women Intervention'!K81,'Calcs Women Intervention'!K81^2,'Calcs Women Intervention'!K81^3,'Calcs Women Intervention'!AN113,'Calcs Women Intervention'!AN113^2,'Calcs Women Intervention'!AN113^3,1),Employment!$BG$11:$BQ$11))/(1+EXP(SUMPRODUCT(CHOOSE({1,2,3,4,5,6,7,8,9,10,11},'Calcs Women Intervention'!K81,'Calcs Women Intervention'!K81^2,'Calcs Women Intervention'!K81^3,1,'Calcs Women Intervention'!K81,'Calcs Women Intervention'!K81^2,'Calcs Women Intervention'!K81^3,'Calcs Women Intervention'!AN113,'Calcs Women Intervention'!AN113^2,'Calcs Women Intervention'!AN113^3,1),Employment!$BG$11:$BQ$11)))</f>
        <v>0.82943485137619055</v>
      </c>
      <c r="M101" s="67">
        <f>EXP(SUMPRODUCT(CHOOSE({1,2,3,4,5,6,7,8,9,10,11},'Calcs Women Intervention'!L81,'Calcs Women Intervention'!L81^2,'Calcs Women Intervention'!L81^3,1,'Calcs Women Intervention'!L81,'Calcs Women Intervention'!L81^2,'Calcs Women Intervention'!L81^3,'Calcs Women Intervention'!AO113,'Calcs Women Intervention'!AO113^2,'Calcs Women Intervention'!AO113^3,1),Employment!$BG$11:$BQ$11))/(1+EXP(SUMPRODUCT(CHOOSE({1,2,3,4,5,6,7,8,9,10,11},'Calcs Women Intervention'!L81,'Calcs Women Intervention'!L81^2,'Calcs Women Intervention'!L81^3,1,'Calcs Women Intervention'!L81,'Calcs Women Intervention'!L81^2,'Calcs Women Intervention'!L81^3,'Calcs Women Intervention'!AO113,'Calcs Women Intervention'!AO113^2,'Calcs Women Intervention'!AO113^3,1),Employment!$BG$11:$BQ$11)))</f>
        <v>0.8157028232313277</v>
      </c>
      <c r="N101" s="67">
        <f>EXP(SUMPRODUCT(CHOOSE({1,2,3,4,5,6,7,8,9,10,11},'Calcs Women Intervention'!M81,'Calcs Women Intervention'!M81^2,'Calcs Women Intervention'!M81^3,1,'Calcs Women Intervention'!M81,'Calcs Women Intervention'!M81^2,'Calcs Women Intervention'!M81^3,'Calcs Women Intervention'!AP113,'Calcs Women Intervention'!AP113^2,'Calcs Women Intervention'!AP113^3,1),Employment!$BG$11:$BQ$11))/(1+EXP(SUMPRODUCT(CHOOSE({1,2,3,4,5,6,7,8,9,10,11},'Calcs Women Intervention'!M81,'Calcs Women Intervention'!M81^2,'Calcs Women Intervention'!M81^3,1,'Calcs Women Intervention'!M81,'Calcs Women Intervention'!M81^2,'Calcs Women Intervention'!M81^3,'Calcs Women Intervention'!AP113,'Calcs Women Intervention'!AP113^2,'Calcs Women Intervention'!AP113^3,1),Employment!$BG$11:$BQ$11)))</f>
        <v>0.79959582636002002</v>
      </c>
      <c r="O101" s="67">
        <f>EXP(SUMPRODUCT(CHOOSE({1,2,3,4,5,6,7,8,9,10,11},'Calcs Women Intervention'!N81,'Calcs Women Intervention'!N81^2,'Calcs Women Intervention'!N81^3,1,'Calcs Women Intervention'!N81,'Calcs Women Intervention'!N81^2,'Calcs Women Intervention'!N81^3,'Calcs Women Intervention'!AQ113,'Calcs Women Intervention'!AQ113^2,'Calcs Women Intervention'!AQ113^3,1),Employment!$BG$11:$BQ$11))/(1+EXP(SUMPRODUCT(CHOOSE({1,2,3,4,5,6,7,8,9,10,11},'Calcs Women Intervention'!N81,'Calcs Women Intervention'!N81^2,'Calcs Women Intervention'!N81^3,1,'Calcs Women Intervention'!N81,'Calcs Women Intervention'!N81^2,'Calcs Women Intervention'!N81^3,'Calcs Women Intervention'!AQ113,'Calcs Women Intervention'!AQ113^2,'Calcs Women Intervention'!AQ113^3,1),Employment!$BG$11:$BQ$11)))</f>
        <v>0.78083580411770337</v>
      </c>
      <c r="P101" s="67">
        <f>EXP(SUMPRODUCT(CHOOSE({1,2,3,4,5,6,7,8,9,10,11},'Calcs Women Intervention'!O81,'Calcs Women Intervention'!O81^2,'Calcs Women Intervention'!O81^3,1,'Calcs Women Intervention'!O81,'Calcs Women Intervention'!O81^2,'Calcs Women Intervention'!O81^3,'Calcs Women Intervention'!AR113,'Calcs Women Intervention'!AR113^2,'Calcs Women Intervention'!AR113^3,1),Employment!$BG$11:$BQ$11))/(1+EXP(SUMPRODUCT(CHOOSE({1,2,3,4,5,6,7,8,9,10,11},'Calcs Women Intervention'!O81,'Calcs Women Intervention'!O81^2,'Calcs Women Intervention'!O81^3,1,'Calcs Women Intervention'!O81,'Calcs Women Intervention'!O81^2,'Calcs Women Intervention'!O81^3,'Calcs Women Intervention'!AR113,'Calcs Women Intervention'!AR113^2,'Calcs Women Intervention'!AR113^3,1),Employment!$BG$11:$BQ$11)))</f>
        <v>0.75913236568637277</v>
      </c>
      <c r="Q101" s="67">
        <f>EXP(SUMPRODUCT(CHOOSE({1,2,3,4,5,6,7,8,9,10,11},'Calcs Women Intervention'!P81,'Calcs Women Intervention'!P81^2,'Calcs Women Intervention'!P81^3,1,'Calcs Women Intervention'!P81,'Calcs Women Intervention'!P81^2,'Calcs Women Intervention'!P81^3,'Calcs Women Intervention'!AS113,'Calcs Women Intervention'!AS113^2,'Calcs Women Intervention'!AS113^3,1),Employment!$BG$11:$BQ$11))/(1+EXP(SUMPRODUCT(CHOOSE({1,2,3,4,5,6,7,8,9,10,11},'Calcs Women Intervention'!P81,'Calcs Women Intervention'!P81^2,'Calcs Women Intervention'!P81^3,1,'Calcs Women Intervention'!P81,'Calcs Women Intervention'!P81^2,'Calcs Women Intervention'!P81^3,'Calcs Women Intervention'!AS113,'Calcs Women Intervention'!AS113^2,'Calcs Women Intervention'!AS113^3,1),Employment!$BG$11:$BQ$11)))</f>
        <v>0.73419905941182417</v>
      </c>
      <c r="R101" s="67">
        <f>EXP(SUMPRODUCT(CHOOSE({1,2,3,4,5,6,7,8,9,10,11},'Calcs Women Intervention'!Q81,'Calcs Women Intervention'!Q81^2,'Calcs Women Intervention'!Q81^3,1,'Calcs Women Intervention'!Q81,'Calcs Women Intervention'!Q81^2,'Calcs Women Intervention'!Q81^3,'Calcs Women Intervention'!AT113,'Calcs Women Intervention'!AT113^2,'Calcs Women Intervention'!AT113^3,1),Employment!$BG$11:$BQ$11))/(1+EXP(SUMPRODUCT(CHOOSE({1,2,3,4,5,6,7,8,9,10,11},'Calcs Women Intervention'!Q81,'Calcs Women Intervention'!Q81^2,'Calcs Women Intervention'!Q81^3,1,'Calcs Women Intervention'!Q81,'Calcs Women Intervention'!Q81^2,'Calcs Women Intervention'!Q81^3,'Calcs Women Intervention'!AT113,'Calcs Women Intervention'!AT113^2,'Calcs Women Intervention'!AT113^3,1),Employment!$BG$11:$BQ$11)))</f>
        <v>0.70577732936200388</v>
      </c>
      <c r="S101" s="67">
        <f>EXP(SUMPRODUCT(CHOOSE({1,2,3,4,5,6,7,8,9,10,11},'Calcs Women Intervention'!R81,'Calcs Women Intervention'!R81^2,'Calcs Women Intervention'!R81^3,1,'Calcs Women Intervention'!R81,'Calcs Women Intervention'!R81^2,'Calcs Women Intervention'!R81^3,'Calcs Women Intervention'!AU113,'Calcs Women Intervention'!AU113^2,'Calcs Women Intervention'!AU113^3,1),Employment!$BG$11:$BQ$11))/(1+EXP(SUMPRODUCT(CHOOSE({1,2,3,4,5,6,7,8,9,10,11},'Calcs Women Intervention'!R81,'Calcs Women Intervention'!R81^2,'Calcs Women Intervention'!R81^3,1,'Calcs Women Intervention'!R81,'Calcs Women Intervention'!R81^2,'Calcs Women Intervention'!R81^3,'Calcs Women Intervention'!AU113,'Calcs Women Intervention'!AU113^2,'Calcs Women Intervention'!AU113^3,1),Employment!$BG$11:$BQ$11)))</f>
        <v>0.673669162214249</v>
      </c>
      <c r="T101" s="67">
        <f>EXP(SUMPRODUCT(CHOOSE({1,2,3,4,5,6,7,8,9,10,11},'Calcs Women Intervention'!S81,'Calcs Women Intervention'!S81^2,'Calcs Women Intervention'!S81^3,1,'Calcs Women Intervention'!S81,'Calcs Women Intervention'!S81^2,'Calcs Women Intervention'!S81^3,'Calcs Women Intervention'!AV113,'Calcs Women Intervention'!AV113^2,'Calcs Women Intervention'!AV113^3,1),Employment!$BG$11:$BQ$11))/(1+EXP(SUMPRODUCT(CHOOSE({1,2,3,4,5,6,7,8,9,10,11},'Calcs Women Intervention'!S81,'Calcs Women Intervention'!S81^2,'Calcs Women Intervention'!S81^3,1,'Calcs Women Intervention'!S81,'Calcs Women Intervention'!S81^2,'Calcs Women Intervention'!S81^3,'Calcs Women Intervention'!AV113,'Calcs Women Intervention'!AV113^2,'Calcs Women Intervention'!AV113^3,1),Employment!$BG$11:$BQ$11)))</f>
        <v>0.63777813419907181</v>
      </c>
      <c r="U101" s="67">
        <f>EXP(SUMPRODUCT(CHOOSE({1,2,3,4,5,6,7,8,9,10,11},'Calcs Women Intervention'!T81,'Calcs Women Intervention'!T81^2,'Calcs Women Intervention'!T81^3,1,'Calcs Women Intervention'!T81,'Calcs Women Intervention'!T81^2,'Calcs Women Intervention'!T81^3,'Calcs Women Intervention'!AW113,'Calcs Women Intervention'!AW113^2,'Calcs Women Intervention'!AW113^3,1),Employment!$BG$11:$BQ$11))/(1+EXP(SUMPRODUCT(CHOOSE({1,2,3,4,5,6,7,8,9,10,11},'Calcs Women Intervention'!T81,'Calcs Women Intervention'!T81^2,'Calcs Women Intervention'!T81^3,1,'Calcs Women Intervention'!T81,'Calcs Women Intervention'!T81^2,'Calcs Women Intervention'!T81^3,'Calcs Women Intervention'!AW113,'Calcs Women Intervention'!AW113^2,'Calcs Women Intervention'!AW113^3,1),Employment!$BG$11:$BQ$11)))</f>
        <v>0.59908305542548812</v>
      </c>
      <c r="V101" s="67">
        <f>EXP(SUMPRODUCT(CHOOSE({1,2,3,4,5,6,7,8,9,10,11},'Calcs Women Intervention'!U81,'Calcs Women Intervention'!U81^2,'Calcs Women Intervention'!U81^3,1,'Calcs Women Intervention'!U81,'Calcs Women Intervention'!U81^2,'Calcs Women Intervention'!U81^3,'Calcs Women Intervention'!AX113,'Calcs Women Intervention'!AX113^2,'Calcs Women Intervention'!AX113^3,1),Employment!$BG$11:$BQ$11))/(1+EXP(SUMPRODUCT(CHOOSE({1,2,3,4,5,6,7,8,9,10,11},'Calcs Women Intervention'!U81,'Calcs Women Intervention'!U81^2,'Calcs Women Intervention'!U81^3,1,'Calcs Women Intervention'!U81,'Calcs Women Intervention'!U81^2,'Calcs Women Intervention'!U81^3,'Calcs Women Intervention'!AX113,'Calcs Women Intervention'!AX113^2,'Calcs Women Intervention'!AX113^3,1),Employment!$BG$11:$BQ$11)))</f>
        <v>0.55802282623609123</v>
      </c>
      <c r="W101" s="67">
        <f>EXP(SUMPRODUCT(CHOOSE({1,2,3,4,5,6,7,8,9,10,11},'Calcs Women Intervention'!V81,'Calcs Women Intervention'!V81^2,'Calcs Women Intervention'!V81^3,1,'Calcs Women Intervention'!V81,'Calcs Women Intervention'!V81^2,'Calcs Women Intervention'!V81^3,'Calcs Women Intervention'!AY113,'Calcs Women Intervention'!AY113^2,'Calcs Women Intervention'!AY113^3,1),Employment!$BG$11:$BQ$11))/(1+EXP(SUMPRODUCT(CHOOSE({1,2,3,4,5,6,7,8,9,10,11},'Calcs Women Intervention'!V81,'Calcs Women Intervention'!V81^2,'Calcs Women Intervention'!V81^3,1,'Calcs Women Intervention'!V81,'Calcs Women Intervention'!V81^2,'Calcs Women Intervention'!V81^3,'Calcs Women Intervention'!AY113,'Calcs Women Intervention'!AY113^2,'Calcs Women Intervention'!AY113^3,1),Employment!$BG$11:$BQ$11)))</f>
        <v>0.51414658066708041</v>
      </c>
      <c r="X101" s="67">
        <f>EXP(SUMPRODUCT(CHOOSE({1,2,3,4,5,6,7,8,9,10,11},'Calcs Women Intervention'!W81,'Calcs Women Intervention'!W81^2,'Calcs Women Intervention'!W81^3,1,'Calcs Women Intervention'!W81,'Calcs Women Intervention'!W81^2,'Calcs Women Intervention'!W81^3,'Calcs Women Intervention'!AZ113,'Calcs Women Intervention'!AZ113^2,'Calcs Women Intervention'!AZ113^3,1),Employment!$BG$11:$BQ$11))/(1+EXP(SUMPRODUCT(CHOOSE({1,2,3,4,5,6,7,8,9,10,11},'Calcs Women Intervention'!W81,'Calcs Women Intervention'!W81^2,'Calcs Women Intervention'!W81^3,1,'Calcs Women Intervention'!W81,'Calcs Women Intervention'!W81^2,'Calcs Women Intervention'!W81^3,'Calcs Women Intervention'!AZ113,'Calcs Women Intervention'!AZ113^2,'Calcs Women Intervention'!AZ113^3,1),Employment!$BG$11:$BQ$11)))</f>
        <v>0.46806891584545174</v>
      </c>
      <c r="Y101" s="67">
        <f>EXP(SUMPRODUCT(CHOOSE({1,2,3,4,5,6,7,8,9,10,11},'Calcs Women Intervention'!X81,'Calcs Women Intervention'!X81^2,'Calcs Women Intervention'!X81^3,1,'Calcs Women Intervention'!X81,'Calcs Women Intervention'!X81^2,'Calcs Women Intervention'!X81^3,'Calcs Women Intervention'!BA113,'Calcs Women Intervention'!BA113^2,'Calcs Women Intervention'!BA113^3,1),Employment!$BG$11:$BQ$11))/(1+EXP(SUMPRODUCT(CHOOSE({1,2,3,4,5,6,7,8,9,10,11},'Calcs Women Intervention'!X81,'Calcs Women Intervention'!X81^2,'Calcs Women Intervention'!X81^3,1,'Calcs Women Intervention'!X81,'Calcs Women Intervention'!X81^2,'Calcs Women Intervention'!X81^3,'Calcs Women Intervention'!BA113,'Calcs Women Intervention'!BA113^2,'Calcs Women Intervention'!BA113^3,1),Employment!$BG$11:$BQ$11)))</f>
        <v>0.42060712001033229</v>
      </c>
      <c r="Z101" s="67">
        <f>EXP(SUMPRODUCT(CHOOSE({1,2,3,4,5,6,7,8,9,10,11},'Calcs Women Intervention'!Y81,'Calcs Women Intervention'!Y81^2,'Calcs Women Intervention'!Y81^3,1,'Calcs Women Intervention'!Y81,'Calcs Women Intervention'!Y81^2,'Calcs Women Intervention'!Y81^3,'Calcs Women Intervention'!BB113,'Calcs Women Intervention'!BB113^2,'Calcs Women Intervention'!BB113^3,1),Employment!$BG$11:$BQ$11))/(1+EXP(SUMPRODUCT(CHOOSE({1,2,3,4,5,6,7,8,9,10,11},'Calcs Women Intervention'!Y81,'Calcs Women Intervention'!Y81^2,'Calcs Women Intervention'!Y81^3,1,'Calcs Women Intervention'!Y81,'Calcs Women Intervention'!Y81^2,'Calcs Women Intervention'!Y81^3,'Calcs Women Intervention'!BB113,'Calcs Women Intervention'!BB113^2,'Calcs Women Intervention'!BB113^3,1),Employment!$BG$11:$BQ$11)))</f>
        <v>0.37274188411173831</v>
      </c>
      <c r="AA101" s="67">
        <f>EXP(SUMPRODUCT(CHOOSE({1,2,3,4,5,6,7,8,9,10,11},'Calcs Women Intervention'!Z81,'Calcs Women Intervention'!Z81^2,'Calcs Women Intervention'!Z81^3,1,'Calcs Women Intervention'!Z81,'Calcs Women Intervention'!Z81^2,'Calcs Women Intervention'!Z81^3,'Calcs Women Intervention'!BC113,'Calcs Women Intervention'!BC113^2,'Calcs Women Intervention'!BC113^3,1),Employment!$BG$11:$BQ$11))/(1+EXP(SUMPRODUCT(CHOOSE({1,2,3,4,5,6,7,8,9,10,11},'Calcs Women Intervention'!Z81,'Calcs Women Intervention'!Z81^2,'Calcs Women Intervention'!Z81^3,1,'Calcs Women Intervention'!Z81,'Calcs Women Intervention'!Z81^2,'Calcs Women Intervention'!Z81^3,'Calcs Women Intervention'!BC113,'Calcs Women Intervention'!BC113^2,'Calcs Women Intervention'!BC113^3,1),Employment!$BG$11:$BQ$11)))</f>
        <v>0.32554743495911748</v>
      </c>
      <c r="AB101" s="67">
        <f>EXP(SUMPRODUCT(CHOOSE({1,2,3,4,5,6,7,8,9,10,11},'Calcs Women Intervention'!AA81,'Calcs Women Intervention'!AA81^2,'Calcs Women Intervention'!AA81^3,1,'Calcs Women Intervention'!AA81,'Calcs Women Intervention'!AA81^2,'Calcs Women Intervention'!AA81^3,'Calcs Women Intervention'!BD113,'Calcs Women Intervention'!BD113^2,'Calcs Women Intervention'!BD113^3,1),Employment!$BG$11:$BQ$11))/(1+EXP(SUMPRODUCT(CHOOSE({1,2,3,4,5,6,7,8,9,10,11},'Calcs Women Intervention'!AA81,'Calcs Women Intervention'!AA81^2,'Calcs Women Intervention'!AA81^3,1,'Calcs Women Intervention'!AA81,'Calcs Women Intervention'!AA81^2,'Calcs Women Intervention'!AA81^3,'Calcs Women Intervention'!BD113,'Calcs Women Intervention'!BD113^2,'Calcs Women Intervention'!BD113^3,1),Employment!$BG$11:$BQ$11)))</f>
        <v>0.28014310924510538</v>
      </c>
      <c r="AE101" s="1">
        <v>5</v>
      </c>
      <c r="AF101" s="185">
        <f>(Employment!C101*'Calcs Women Intervention'!C47-C70*'Calcs Women No Intervention'!C47)*ec_ben_emp_ESA</f>
        <v>0</v>
      </c>
      <c r="AG101" s="185">
        <f>(Employment!D101*'Calcs Women Intervention'!D47-D70*'Calcs Women No Intervention'!D47)*ec_ben_emp_ESA</f>
        <v>0</v>
      </c>
      <c r="AH101" s="185">
        <f>(Employment!E101*'Calcs Women Intervention'!E47-E70*'Calcs Women No Intervention'!E47)*ec_ben_emp_ESA</f>
        <v>0</v>
      </c>
      <c r="AI101" s="185">
        <f>(Employment!F101*'Calcs Women Intervention'!F47-F70*'Calcs Women No Intervention'!F47)*ec_ben_emp_ESA</f>
        <v>0</v>
      </c>
      <c r="AJ101" s="185">
        <f>(Employment!G101*'Calcs Women Intervention'!G47-G70*'Calcs Women No Intervention'!G47)*ec_ben_emp_ESA</f>
        <v>0</v>
      </c>
      <c r="AK101" s="185">
        <f>(Employment!H101*'Calcs Women Intervention'!H47-H70*'Calcs Women No Intervention'!H47)*ec_ben_emp_ESA</f>
        <v>0</v>
      </c>
      <c r="AL101" s="185">
        <f>(Employment!I101*'Calcs Women Intervention'!I47-I70*'Calcs Women No Intervention'!I47)*ec_ben_emp_ESA</f>
        <v>0</v>
      </c>
      <c r="AM101" s="185">
        <f>(Employment!J101*'Calcs Women Intervention'!J47-J70*'Calcs Women No Intervention'!J47)*ec_ben_emp_ESA</f>
        <v>0</v>
      </c>
      <c r="AN101" s="185">
        <f>(Employment!K101*'Calcs Women Intervention'!K47-K70*'Calcs Women No Intervention'!K47)*ec_ben_emp_ESA</f>
        <v>0</v>
      </c>
      <c r="AO101" s="185">
        <f>(Employment!L101*'Calcs Women Intervention'!L47-L70*'Calcs Women No Intervention'!L47)*ec_ben_emp_ESA</f>
        <v>0</v>
      </c>
      <c r="AP101" s="185">
        <f>(Employment!M101*'Calcs Women Intervention'!M47-M70*'Calcs Women No Intervention'!M47)*ec_ben_emp_ESA</f>
        <v>0</v>
      </c>
      <c r="AQ101" s="185">
        <f>(Employment!N101*'Calcs Women Intervention'!N47-N70*'Calcs Women No Intervention'!N47)*ec_ben_emp_ESA</f>
        <v>0</v>
      </c>
      <c r="AR101" s="185">
        <f>(Employment!O101*'Calcs Women Intervention'!O47-O70*'Calcs Women No Intervention'!O47)*ec_ben_emp_ESA</f>
        <v>0</v>
      </c>
      <c r="AS101" s="185">
        <f>(Employment!P101*'Calcs Women Intervention'!P47-P70*'Calcs Women No Intervention'!P47)*ec_ben_emp_ESA</f>
        <v>0</v>
      </c>
      <c r="AT101" s="185">
        <f>(Employment!Q101*'Calcs Women Intervention'!Q47-Q70*'Calcs Women No Intervention'!Q47)*ec_ben_emp_ESA</f>
        <v>0</v>
      </c>
      <c r="AU101" s="185">
        <f>(Employment!R101*'Calcs Women Intervention'!R47-R70*'Calcs Women No Intervention'!R47)*ec_ben_emp_ESA</f>
        <v>0</v>
      </c>
      <c r="AV101" s="185">
        <f>(Employment!S101*'Calcs Women Intervention'!S47-S70*'Calcs Women No Intervention'!S47)*ec_ben_emp_ESA</f>
        <v>0</v>
      </c>
      <c r="AW101" s="185">
        <f>(Employment!T101*'Calcs Women Intervention'!T47-T70*'Calcs Women No Intervention'!T47)*ec_ben_emp_ESA</f>
        <v>0</v>
      </c>
      <c r="AX101" s="185">
        <f>(Employment!U101*'Calcs Women Intervention'!U47-U70*'Calcs Women No Intervention'!U47)*ec_ben_emp_ESA</f>
        <v>0</v>
      </c>
      <c r="AY101" s="185">
        <f>(Employment!V101*'Calcs Women Intervention'!V47-V70*'Calcs Women No Intervention'!V47)*ec_ben_emp_ESA</f>
        <v>0</v>
      </c>
      <c r="AZ101" s="185">
        <f>(Employment!W101*'Calcs Women Intervention'!W47-W70*'Calcs Women No Intervention'!W47)*ec_ben_emp_ESA</f>
        <v>0</v>
      </c>
      <c r="BA101" s="185">
        <f>(Employment!X101*'Calcs Women Intervention'!X47-X70*'Calcs Women No Intervention'!X47)*ec_ben_emp_ESA</f>
        <v>0</v>
      </c>
      <c r="BB101" s="185">
        <f>(Employment!Y101*'Calcs Women Intervention'!Y47-Y70*'Calcs Women No Intervention'!Y47)*ec_ben_emp_ESA</f>
        <v>0</v>
      </c>
      <c r="BC101" s="185">
        <f>(Employment!Z101*'Calcs Women Intervention'!Z47-Z70*'Calcs Women No Intervention'!Z47)*ec_ben_emp_ESA</f>
        <v>0</v>
      </c>
      <c r="BD101" s="185">
        <f>(Employment!AA101*'Calcs Women Intervention'!AA47-AA70*'Calcs Women No Intervention'!AA47)*ec_ben_emp_ESA</f>
        <v>0</v>
      </c>
      <c r="BE101" s="185">
        <f>(Employment!AB101*'Calcs Women Intervention'!AB47-AB70*'Calcs Women No Intervention'!AB47)*ec_ben_emp_ESA</f>
        <v>0</v>
      </c>
    </row>
    <row r="102" spans="2:57" x14ac:dyDescent="0.3">
      <c r="B102" s="1">
        <v>6</v>
      </c>
      <c r="C102" s="67"/>
      <c r="D102" s="67"/>
      <c r="E102" s="67"/>
      <c r="F102" s="67"/>
      <c r="G102" s="67"/>
      <c r="H102" s="67"/>
      <c r="I102" s="67">
        <f>EXP(SUMPRODUCT(CHOOSE({1,2,3,4,5,6,7,8,9,10,11},'Calcs Women Intervention'!H82,'Calcs Women Intervention'!H82^2,'Calcs Women Intervention'!H82^3,1,'Calcs Women Intervention'!H82,'Calcs Women Intervention'!H82^2,'Calcs Women Intervention'!H82^3,'Calcs Women Intervention'!AK114,'Calcs Women Intervention'!AK114^2,'Calcs Women Intervention'!AK114^3,1),Employment!$BG$11:$BQ$11))/(1+EXP(SUMPRODUCT(CHOOSE({1,2,3,4,5,6,7,8,9,10,11},'Calcs Women Intervention'!H82,'Calcs Women Intervention'!H82^2,'Calcs Women Intervention'!H82^3,1,'Calcs Women Intervention'!H82,'Calcs Women Intervention'!H82^2,'Calcs Women Intervention'!H82^3,'Calcs Women Intervention'!AK114,'Calcs Women Intervention'!AK114^2,'Calcs Women Intervention'!AK114^3,1),Employment!$BG$11:$BQ$11)))</f>
        <v>0.86376981286337973</v>
      </c>
      <c r="J102" s="67">
        <f>EXP(SUMPRODUCT(CHOOSE({1,2,3,4,5,6,7,8,9,10,11},'Calcs Women Intervention'!I82,'Calcs Women Intervention'!I82^2,'Calcs Women Intervention'!I82^3,1,'Calcs Women Intervention'!I82,'Calcs Women Intervention'!I82^2,'Calcs Women Intervention'!I82^3,'Calcs Women Intervention'!AL114,'Calcs Women Intervention'!AL114^2,'Calcs Women Intervention'!AL114^3,1),Employment!$BG$11:$BQ$11))/(1+EXP(SUMPRODUCT(CHOOSE({1,2,3,4,5,6,7,8,9,10,11},'Calcs Women Intervention'!I82,'Calcs Women Intervention'!I82^2,'Calcs Women Intervention'!I82^3,1,'Calcs Women Intervention'!I82,'Calcs Women Intervention'!I82^2,'Calcs Women Intervention'!I82^3,'Calcs Women Intervention'!AL114,'Calcs Women Intervention'!AL114^2,'Calcs Women Intervention'!AL114^3,1),Employment!$BG$11:$BQ$11)))</f>
        <v>0.85870617382105618</v>
      </c>
      <c r="K102" s="67">
        <f>EXP(SUMPRODUCT(CHOOSE({1,2,3,4,5,6,7,8,9,10,11},'Calcs Women Intervention'!J82,'Calcs Women Intervention'!J82^2,'Calcs Women Intervention'!J82^3,1,'Calcs Women Intervention'!J82,'Calcs Women Intervention'!J82^2,'Calcs Women Intervention'!J82^3,'Calcs Women Intervention'!AM114,'Calcs Women Intervention'!AM114^2,'Calcs Women Intervention'!AM114^3,1),Employment!$BG$11:$BQ$11))/(1+EXP(SUMPRODUCT(CHOOSE({1,2,3,4,5,6,7,8,9,10,11},'Calcs Women Intervention'!J82,'Calcs Women Intervention'!J82^2,'Calcs Women Intervention'!J82^3,1,'Calcs Women Intervention'!J82,'Calcs Women Intervention'!J82^2,'Calcs Women Intervention'!J82^3,'Calcs Women Intervention'!AM114,'Calcs Women Intervention'!AM114^2,'Calcs Women Intervention'!AM114^3,1),Employment!$BG$11:$BQ$11)))</f>
        <v>0.85076825619685592</v>
      </c>
      <c r="L102" s="67">
        <f>EXP(SUMPRODUCT(CHOOSE({1,2,3,4,5,6,7,8,9,10,11},'Calcs Women Intervention'!K82,'Calcs Women Intervention'!K82^2,'Calcs Women Intervention'!K82^3,1,'Calcs Women Intervention'!K82,'Calcs Women Intervention'!K82^2,'Calcs Women Intervention'!K82^3,'Calcs Women Intervention'!AN114,'Calcs Women Intervention'!AN114^2,'Calcs Women Intervention'!AN114^3,1),Employment!$BG$11:$BQ$11))/(1+EXP(SUMPRODUCT(CHOOSE({1,2,3,4,5,6,7,8,9,10,11},'Calcs Women Intervention'!K82,'Calcs Women Intervention'!K82^2,'Calcs Women Intervention'!K82^3,1,'Calcs Women Intervention'!K82,'Calcs Women Intervention'!K82^2,'Calcs Women Intervention'!K82^3,'Calcs Women Intervention'!AN114,'Calcs Women Intervention'!AN114^2,'Calcs Women Intervention'!AN114^3,1),Employment!$BG$11:$BQ$11)))</f>
        <v>0.84104749524726685</v>
      </c>
      <c r="M102" s="67">
        <f>EXP(SUMPRODUCT(CHOOSE({1,2,3,4,5,6,7,8,9,10,11},'Calcs Women Intervention'!L82,'Calcs Women Intervention'!L82^2,'Calcs Women Intervention'!L82^3,1,'Calcs Women Intervention'!L82,'Calcs Women Intervention'!L82^2,'Calcs Women Intervention'!L82^3,'Calcs Women Intervention'!AO114,'Calcs Women Intervention'!AO114^2,'Calcs Women Intervention'!AO114^3,1),Employment!$BG$11:$BQ$11))/(1+EXP(SUMPRODUCT(CHOOSE({1,2,3,4,5,6,7,8,9,10,11},'Calcs Women Intervention'!L82,'Calcs Women Intervention'!L82^2,'Calcs Women Intervention'!L82^3,1,'Calcs Women Intervention'!L82,'Calcs Women Intervention'!L82^2,'Calcs Women Intervention'!L82^3,'Calcs Women Intervention'!AO114,'Calcs Women Intervention'!AO114^2,'Calcs Women Intervention'!AO114^3,1),Employment!$BG$11:$BQ$11)))</f>
        <v>0.82943485137619055</v>
      </c>
      <c r="N102" s="67">
        <f>EXP(SUMPRODUCT(CHOOSE({1,2,3,4,5,6,7,8,9,10,11},'Calcs Women Intervention'!M82,'Calcs Women Intervention'!M82^2,'Calcs Women Intervention'!M82^3,1,'Calcs Women Intervention'!M82,'Calcs Women Intervention'!M82^2,'Calcs Women Intervention'!M82^3,'Calcs Women Intervention'!AP114,'Calcs Women Intervention'!AP114^2,'Calcs Women Intervention'!AP114^3,1),Employment!$BG$11:$BQ$11))/(1+EXP(SUMPRODUCT(CHOOSE({1,2,3,4,5,6,7,8,9,10,11},'Calcs Women Intervention'!M82,'Calcs Women Intervention'!M82^2,'Calcs Women Intervention'!M82^3,1,'Calcs Women Intervention'!M82,'Calcs Women Intervention'!M82^2,'Calcs Women Intervention'!M82^3,'Calcs Women Intervention'!AP114,'Calcs Women Intervention'!AP114^2,'Calcs Women Intervention'!AP114^3,1),Employment!$BG$11:$BQ$11)))</f>
        <v>0.8157028232313277</v>
      </c>
      <c r="O102" s="67">
        <f>EXP(SUMPRODUCT(CHOOSE({1,2,3,4,5,6,7,8,9,10,11},'Calcs Women Intervention'!N82,'Calcs Women Intervention'!N82^2,'Calcs Women Intervention'!N82^3,1,'Calcs Women Intervention'!N82,'Calcs Women Intervention'!N82^2,'Calcs Women Intervention'!N82^3,'Calcs Women Intervention'!AQ114,'Calcs Women Intervention'!AQ114^2,'Calcs Women Intervention'!AQ114^3,1),Employment!$BG$11:$BQ$11))/(1+EXP(SUMPRODUCT(CHOOSE({1,2,3,4,5,6,7,8,9,10,11},'Calcs Women Intervention'!N82,'Calcs Women Intervention'!N82^2,'Calcs Women Intervention'!N82^3,1,'Calcs Women Intervention'!N82,'Calcs Women Intervention'!N82^2,'Calcs Women Intervention'!N82^3,'Calcs Women Intervention'!AQ114,'Calcs Women Intervention'!AQ114^2,'Calcs Women Intervention'!AQ114^3,1),Employment!$BG$11:$BQ$11)))</f>
        <v>0.79959582636002002</v>
      </c>
      <c r="P102" s="67">
        <f>EXP(SUMPRODUCT(CHOOSE({1,2,3,4,5,6,7,8,9,10,11},'Calcs Women Intervention'!O82,'Calcs Women Intervention'!O82^2,'Calcs Women Intervention'!O82^3,1,'Calcs Women Intervention'!O82,'Calcs Women Intervention'!O82^2,'Calcs Women Intervention'!O82^3,'Calcs Women Intervention'!AR114,'Calcs Women Intervention'!AR114^2,'Calcs Women Intervention'!AR114^3,1),Employment!$BG$11:$BQ$11))/(1+EXP(SUMPRODUCT(CHOOSE({1,2,3,4,5,6,7,8,9,10,11},'Calcs Women Intervention'!O82,'Calcs Women Intervention'!O82^2,'Calcs Women Intervention'!O82^3,1,'Calcs Women Intervention'!O82,'Calcs Women Intervention'!O82^2,'Calcs Women Intervention'!O82^3,'Calcs Women Intervention'!AR114,'Calcs Women Intervention'!AR114^2,'Calcs Women Intervention'!AR114^3,1),Employment!$BG$11:$BQ$11)))</f>
        <v>0.78083580411770337</v>
      </c>
      <c r="Q102" s="67">
        <f>EXP(SUMPRODUCT(CHOOSE({1,2,3,4,5,6,7,8,9,10,11},'Calcs Women Intervention'!P82,'Calcs Women Intervention'!P82^2,'Calcs Women Intervention'!P82^3,1,'Calcs Women Intervention'!P82,'Calcs Women Intervention'!P82^2,'Calcs Women Intervention'!P82^3,'Calcs Women Intervention'!AS114,'Calcs Women Intervention'!AS114^2,'Calcs Women Intervention'!AS114^3,1),Employment!$BG$11:$BQ$11))/(1+EXP(SUMPRODUCT(CHOOSE({1,2,3,4,5,6,7,8,9,10,11},'Calcs Women Intervention'!P82,'Calcs Women Intervention'!P82^2,'Calcs Women Intervention'!P82^3,1,'Calcs Women Intervention'!P82,'Calcs Women Intervention'!P82^2,'Calcs Women Intervention'!P82^3,'Calcs Women Intervention'!AS114,'Calcs Women Intervention'!AS114^2,'Calcs Women Intervention'!AS114^3,1),Employment!$BG$11:$BQ$11)))</f>
        <v>0.75913236568637277</v>
      </c>
      <c r="R102" s="67">
        <f>EXP(SUMPRODUCT(CHOOSE({1,2,3,4,5,6,7,8,9,10,11},'Calcs Women Intervention'!Q82,'Calcs Women Intervention'!Q82^2,'Calcs Women Intervention'!Q82^3,1,'Calcs Women Intervention'!Q82,'Calcs Women Intervention'!Q82^2,'Calcs Women Intervention'!Q82^3,'Calcs Women Intervention'!AT114,'Calcs Women Intervention'!AT114^2,'Calcs Women Intervention'!AT114^3,1),Employment!$BG$11:$BQ$11))/(1+EXP(SUMPRODUCT(CHOOSE({1,2,3,4,5,6,7,8,9,10,11},'Calcs Women Intervention'!Q82,'Calcs Women Intervention'!Q82^2,'Calcs Women Intervention'!Q82^3,1,'Calcs Women Intervention'!Q82,'Calcs Women Intervention'!Q82^2,'Calcs Women Intervention'!Q82^3,'Calcs Women Intervention'!AT114,'Calcs Women Intervention'!AT114^2,'Calcs Women Intervention'!AT114^3,1),Employment!$BG$11:$BQ$11)))</f>
        <v>0.73419905941182417</v>
      </c>
      <c r="S102" s="67">
        <f>EXP(SUMPRODUCT(CHOOSE({1,2,3,4,5,6,7,8,9,10,11},'Calcs Women Intervention'!R82,'Calcs Women Intervention'!R82^2,'Calcs Women Intervention'!R82^3,1,'Calcs Women Intervention'!R82,'Calcs Women Intervention'!R82^2,'Calcs Women Intervention'!R82^3,'Calcs Women Intervention'!AU114,'Calcs Women Intervention'!AU114^2,'Calcs Women Intervention'!AU114^3,1),Employment!$BG$11:$BQ$11))/(1+EXP(SUMPRODUCT(CHOOSE({1,2,3,4,5,6,7,8,9,10,11},'Calcs Women Intervention'!R82,'Calcs Women Intervention'!R82^2,'Calcs Women Intervention'!R82^3,1,'Calcs Women Intervention'!R82,'Calcs Women Intervention'!R82^2,'Calcs Women Intervention'!R82^3,'Calcs Women Intervention'!AU114,'Calcs Women Intervention'!AU114^2,'Calcs Women Intervention'!AU114^3,1),Employment!$BG$11:$BQ$11)))</f>
        <v>0.70577732936200388</v>
      </c>
      <c r="T102" s="67">
        <f>EXP(SUMPRODUCT(CHOOSE({1,2,3,4,5,6,7,8,9,10,11},'Calcs Women Intervention'!S82,'Calcs Women Intervention'!S82^2,'Calcs Women Intervention'!S82^3,1,'Calcs Women Intervention'!S82,'Calcs Women Intervention'!S82^2,'Calcs Women Intervention'!S82^3,'Calcs Women Intervention'!AV114,'Calcs Women Intervention'!AV114^2,'Calcs Women Intervention'!AV114^3,1),Employment!$BG$11:$BQ$11))/(1+EXP(SUMPRODUCT(CHOOSE({1,2,3,4,5,6,7,8,9,10,11},'Calcs Women Intervention'!S82,'Calcs Women Intervention'!S82^2,'Calcs Women Intervention'!S82^3,1,'Calcs Women Intervention'!S82,'Calcs Women Intervention'!S82^2,'Calcs Women Intervention'!S82^3,'Calcs Women Intervention'!AV114,'Calcs Women Intervention'!AV114^2,'Calcs Women Intervention'!AV114^3,1),Employment!$BG$11:$BQ$11)))</f>
        <v>0.673669162214249</v>
      </c>
      <c r="U102" s="67">
        <f>EXP(SUMPRODUCT(CHOOSE({1,2,3,4,5,6,7,8,9,10,11},'Calcs Women Intervention'!T82,'Calcs Women Intervention'!T82^2,'Calcs Women Intervention'!T82^3,1,'Calcs Women Intervention'!T82,'Calcs Women Intervention'!T82^2,'Calcs Women Intervention'!T82^3,'Calcs Women Intervention'!AW114,'Calcs Women Intervention'!AW114^2,'Calcs Women Intervention'!AW114^3,1),Employment!$BG$11:$BQ$11))/(1+EXP(SUMPRODUCT(CHOOSE({1,2,3,4,5,6,7,8,9,10,11},'Calcs Women Intervention'!T82,'Calcs Women Intervention'!T82^2,'Calcs Women Intervention'!T82^3,1,'Calcs Women Intervention'!T82,'Calcs Women Intervention'!T82^2,'Calcs Women Intervention'!T82^3,'Calcs Women Intervention'!AW114,'Calcs Women Intervention'!AW114^2,'Calcs Women Intervention'!AW114^3,1),Employment!$BG$11:$BQ$11)))</f>
        <v>0.63777813419907181</v>
      </c>
      <c r="V102" s="67">
        <f>EXP(SUMPRODUCT(CHOOSE({1,2,3,4,5,6,7,8,9,10,11},'Calcs Women Intervention'!U82,'Calcs Women Intervention'!U82^2,'Calcs Women Intervention'!U82^3,1,'Calcs Women Intervention'!U82,'Calcs Women Intervention'!U82^2,'Calcs Women Intervention'!U82^3,'Calcs Women Intervention'!AX114,'Calcs Women Intervention'!AX114^2,'Calcs Women Intervention'!AX114^3,1),Employment!$BG$11:$BQ$11))/(1+EXP(SUMPRODUCT(CHOOSE({1,2,3,4,5,6,7,8,9,10,11},'Calcs Women Intervention'!U82,'Calcs Women Intervention'!U82^2,'Calcs Women Intervention'!U82^3,1,'Calcs Women Intervention'!U82,'Calcs Women Intervention'!U82^2,'Calcs Women Intervention'!U82^3,'Calcs Women Intervention'!AX114,'Calcs Women Intervention'!AX114^2,'Calcs Women Intervention'!AX114^3,1),Employment!$BG$11:$BQ$11)))</f>
        <v>0.59908305542548812</v>
      </c>
      <c r="W102" s="67">
        <f>EXP(SUMPRODUCT(CHOOSE({1,2,3,4,5,6,7,8,9,10,11},'Calcs Women Intervention'!V82,'Calcs Women Intervention'!V82^2,'Calcs Women Intervention'!V82^3,1,'Calcs Women Intervention'!V82,'Calcs Women Intervention'!V82^2,'Calcs Women Intervention'!V82^3,'Calcs Women Intervention'!AY114,'Calcs Women Intervention'!AY114^2,'Calcs Women Intervention'!AY114^3,1),Employment!$BG$11:$BQ$11))/(1+EXP(SUMPRODUCT(CHOOSE({1,2,3,4,5,6,7,8,9,10,11},'Calcs Women Intervention'!V82,'Calcs Women Intervention'!V82^2,'Calcs Women Intervention'!V82^3,1,'Calcs Women Intervention'!V82,'Calcs Women Intervention'!V82^2,'Calcs Women Intervention'!V82^3,'Calcs Women Intervention'!AY114,'Calcs Women Intervention'!AY114^2,'Calcs Women Intervention'!AY114^3,1),Employment!$BG$11:$BQ$11)))</f>
        <v>0.55802282623609123</v>
      </c>
      <c r="X102" s="67">
        <f>EXP(SUMPRODUCT(CHOOSE({1,2,3,4,5,6,7,8,9,10,11},'Calcs Women Intervention'!W82,'Calcs Women Intervention'!W82^2,'Calcs Women Intervention'!W82^3,1,'Calcs Women Intervention'!W82,'Calcs Women Intervention'!W82^2,'Calcs Women Intervention'!W82^3,'Calcs Women Intervention'!AZ114,'Calcs Women Intervention'!AZ114^2,'Calcs Women Intervention'!AZ114^3,1),Employment!$BG$11:$BQ$11))/(1+EXP(SUMPRODUCT(CHOOSE({1,2,3,4,5,6,7,8,9,10,11},'Calcs Women Intervention'!W82,'Calcs Women Intervention'!W82^2,'Calcs Women Intervention'!W82^3,1,'Calcs Women Intervention'!W82,'Calcs Women Intervention'!W82^2,'Calcs Women Intervention'!W82^3,'Calcs Women Intervention'!AZ114,'Calcs Women Intervention'!AZ114^2,'Calcs Women Intervention'!AZ114^3,1),Employment!$BG$11:$BQ$11)))</f>
        <v>0.51414658066708041</v>
      </c>
      <c r="Y102" s="67">
        <f>EXP(SUMPRODUCT(CHOOSE({1,2,3,4,5,6,7,8,9,10,11},'Calcs Women Intervention'!X82,'Calcs Women Intervention'!X82^2,'Calcs Women Intervention'!X82^3,1,'Calcs Women Intervention'!X82,'Calcs Women Intervention'!X82^2,'Calcs Women Intervention'!X82^3,'Calcs Women Intervention'!BA114,'Calcs Women Intervention'!BA114^2,'Calcs Women Intervention'!BA114^3,1),Employment!$BG$11:$BQ$11))/(1+EXP(SUMPRODUCT(CHOOSE({1,2,3,4,5,6,7,8,9,10,11},'Calcs Women Intervention'!X82,'Calcs Women Intervention'!X82^2,'Calcs Women Intervention'!X82^3,1,'Calcs Women Intervention'!X82,'Calcs Women Intervention'!X82^2,'Calcs Women Intervention'!X82^3,'Calcs Women Intervention'!BA114,'Calcs Women Intervention'!BA114^2,'Calcs Women Intervention'!BA114^3,1),Employment!$BG$11:$BQ$11)))</f>
        <v>0.46806891584545174</v>
      </c>
      <c r="Z102" s="67">
        <f>EXP(SUMPRODUCT(CHOOSE({1,2,3,4,5,6,7,8,9,10,11},'Calcs Women Intervention'!Y82,'Calcs Women Intervention'!Y82^2,'Calcs Women Intervention'!Y82^3,1,'Calcs Women Intervention'!Y82,'Calcs Women Intervention'!Y82^2,'Calcs Women Intervention'!Y82^3,'Calcs Women Intervention'!BB114,'Calcs Women Intervention'!BB114^2,'Calcs Women Intervention'!BB114^3,1),Employment!$BG$11:$BQ$11))/(1+EXP(SUMPRODUCT(CHOOSE({1,2,3,4,5,6,7,8,9,10,11},'Calcs Women Intervention'!Y82,'Calcs Women Intervention'!Y82^2,'Calcs Women Intervention'!Y82^3,1,'Calcs Women Intervention'!Y82,'Calcs Women Intervention'!Y82^2,'Calcs Women Intervention'!Y82^3,'Calcs Women Intervention'!BB114,'Calcs Women Intervention'!BB114^2,'Calcs Women Intervention'!BB114^3,1),Employment!$BG$11:$BQ$11)))</f>
        <v>0.42060712001033229</v>
      </c>
      <c r="AA102" s="67">
        <f>EXP(SUMPRODUCT(CHOOSE({1,2,3,4,5,6,7,8,9,10,11},'Calcs Women Intervention'!Z82,'Calcs Women Intervention'!Z82^2,'Calcs Women Intervention'!Z82^3,1,'Calcs Women Intervention'!Z82,'Calcs Women Intervention'!Z82^2,'Calcs Women Intervention'!Z82^3,'Calcs Women Intervention'!BC114,'Calcs Women Intervention'!BC114^2,'Calcs Women Intervention'!BC114^3,1),Employment!$BG$11:$BQ$11))/(1+EXP(SUMPRODUCT(CHOOSE({1,2,3,4,5,6,7,8,9,10,11},'Calcs Women Intervention'!Z82,'Calcs Women Intervention'!Z82^2,'Calcs Women Intervention'!Z82^3,1,'Calcs Women Intervention'!Z82,'Calcs Women Intervention'!Z82^2,'Calcs Women Intervention'!Z82^3,'Calcs Women Intervention'!BC114,'Calcs Women Intervention'!BC114^2,'Calcs Women Intervention'!BC114^3,1),Employment!$BG$11:$BQ$11)))</f>
        <v>0.37274188411173831</v>
      </c>
      <c r="AB102" s="67">
        <f>EXP(SUMPRODUCT(CHOOSE({1,2,3,4,5,6,7,8,9,10,11},'Calcs Women Intervention'!AA82,'Calcs Women Intervention'!AA82^2,'Calcs Women Intervention'!AA82^3,1,'Calcs Women Intervention'!AA82,'Calcs Women Intervention'!AA82^2,'Calcs Women Intervention'!AA82^3,'Calcs Women Intervention'!BD114,'Calcs Women Intervention'!BD114^2,'Calcs Women Intervention'!BD114^3,1),Employment!$BG$11:$BQ$11))/(1+EXP(SUMPRODUCT(CHOOSE({1,2,3,4,5,6,7,8,9,10,11},'Calcs Women Intervention'!AA82,'Calcs Women Intervention'!AA82^2,'Calcs Women Intervention'!AA82^3,1,'Calcs Women Intervention'!AA82,'Calcs Women Intervention'!AA82^2,'Calcs Women Intervention'!AA82^3,'Calcs Women Intervention'!BD114,'Calcs Women Intervention'!BD114^2,'Calcs Women Intervention'!BD114^3,1),Employment!$BG$11:$BQ$11)))</f>
        <v>0.32554743495911748</v>
      </c>
      <c r="AE102" s="1">
        <v>6</v>
      </c>
      <c r="AF102" s="185">
        <f>(Employment!C102*'Calcs Women Intervention'!C48-C71*'Calcs Women No Intervention'!C48)*ec_ben_emp_ESA</f>
        <v>0</v>
      </c>
      <c r="AG102" s="185">
        <f>(Employment!D102*'Calcs Women Intervention'!D48-D71*'Calcs Women No Intervention'!D48)*ec_ben_emp_ESA</f>
        <v>0</v>
      </c>
      <c r="AH102" s="185">
        <f>(Employment!E102*'Calcs Women Intervention'!E48-E71*'Calcs Women No Intervention'!E48)*ec_ben_emp_ESA</f>
        <v>0</v>
      </c>
      <c r="AI102" s="185">
        <f>(Employment!F102*'Calcs Women Intervention'!F48-F71*'Calcs Women No Intervention'!F48)*ec_ben_emp_ESA</f>
        <v>0</v>
      </c>
      <c r="AJ102" s="185">
        <f>(Employment!G102*'Calcs Women Intervention'!G48-G71*'Calcs Women No Intervention'!G48)*ec_ben_emp_ESA</f>
        <v>0</v>
      </c>
      <c r="AK102" s="185">
        <f>(Employment!H102*'Calcs Women Intervention'!H48-H71*'Calcs Women No Intervention'!H48)*ec_ben_emp_ESA</f>
        <v>0</v>
      </c>
      <c r="AL102" s="185">
        <f>(Employment!I102*'Calcs Women Intervention'!I48-I71*'Calcs Women No Intervention'!I48)*ec_ben_emp_ESA</f>
        <v>0</v>
      </c>
      <c r="AM102" s="185">
        <f>(Employment!J102*'Calcs Women Intervention'!J48-J71*'Calcs Women No Intervention'!J48)*ec_ben_emp_ESA</f>
        <v>0</v>
      </c>
      <c r="AN102" s="185">
        <f>(Employment!K102*'Calcs Women Intervention'!K48-K71*'Calcs Women No Intervention'!K48)*ec_ben_emp_ESA</f>
        <v>0</v>
      </c>
      <c r="AO102" s="185">
        <f>(Employment!L102*'Calcs Women Intervention'!L48-L71*'Calcs Women No Intervention'!L48)*ec_ben_emp_ESA</f>
        <v>0</v>
      </c>
      <c r="AP102" s="185">
        <f>(Employment!M102*'Calcs Women Intervention'!M48-M71*'Calcs Women No Intervention'!M48)*ec_ben_emp_ESA</f>
        <v>0</v>
      </c>
      <c r="AQ102" s="185">
        <f>(Employment!N102*'Calcs Women Intervention'!N48-N71*'Calcs Women No Intervention'!N48)*ec_ben_emp_ESA</f>
        <v>0</v>
      </c>
      <c r="AR102" s="185">
        <f>(Employment!O102*'Calcs Women Intervention'!O48-O71*'Calcs Women No Intervention'!O48)*ec_ben_emp_ESA</f>
        <v>0</v>
      </c>
      <c r="AS102" s="185">
        <f>(Employment!P102*'Calcs Women Intervention'!P48-P71*'Calcs Women No Intervention'!P48)*ec_ben_emp_ESA</f>
        <v>0</v>
      </c>
      <c r="AT102" s="185">
        <f>(Employment!Q102*'Calcs Women Intervention'!Q48-Q71*'Calcs Women No Intervention'!Q48)*ec_ben_emp_ESA</f>
        <v>0</v>
      </c>
      <c r="AU102" s="185">
        <f>(Employment!R102*'Calcs Women Intervention'!R48-R71*'Calcs Women No Intervention'!R48)*ec_ben_emp_ESA</f>
        <v>0</v>
      </c>
      <c r="AV102" s="185">
        <f>(Employment!S102*'Calcs Women Intervention'!S48-S71*'Calcs Women No Intervention'!S48)*ec_ben_emp_ESA</f>
        <v>0</v>
      </c>
      <c r="AW102" s="185">
        <f>(Employment!T102*'Calcs Women Intervention'!T48-T71*'Calcs Women No Intervention'!T48)*ec_ben_emp_ESA</f>
        <v>0</v>
      </c>
      <c r="AX102" s="185">
        <f>(Employment!U102*'Calcs Women Intervention'!U48-U71*'Calcs Women No Intervention'!U48)*ec_ben_emp_ESA</f>
        <v>0</v>
      </c>
      <c r="AY102" s="185">
        <f>(Employment!V102*'Calcs Women Intervention'!V48-V71*'Calcs Women No Intervention'!V48)*ec_ben_emp_ESA</f>
        <v>0</v>
      </c>
      <c r="AZ102" s="185">
        <f>(Employment!W102*'Calcs Women Intervention'!W48-W71*'Calcs Women No Intervention'!W48)*ec_ben_emp_ESA</f>
        <v>0</v>
      </c>
      <c r="BA102" s="185">
        <f>(Employment!X102*'Calcs Women Intervention'!X48-X71*'Calcs Women No Intervention'!X48)*ec_ben_emp_ESA</f>
        <v>0</v>
      </c>
      <c r="BB102" s="185">
        <f>(Employment!Y102*'Calcs Women Intervention'!Y48-Y71*'Calcs Women No Intervention'!Y48)*ec_ben_emp_ESA</f>
        <v>0</v>
      </c>
      <c r="BC102" s="185">
        <f>(Employment!Z102*'Calcs Women Intervention'!Z48-Z71*'Calcs Women No Intervention'!Z48)*ec_ben_emp_ESA</f>
        <v>0</v>
      </c>
      <c r="BD102" s="185">
        <f>(Employment!AA102*'Calcs Women Intervention'!AA48-AA71*'Calcs Women No Intervention'!AA48)*ec_ben_emp_ESA</f>
        <v>0</v>
      </c>
      <c r="BE102" s="185">
        <f>(Employment!AB102*'Calcs Women Intervention'!AB48-AB71*'Calcs Women No Intervention'!AB48)*ec_ben_emp_ESA</f>
        <v>0</v>
      </c>
    </row>
    <row r="103" spans="2:57" x14ac:dyDescent="0.3">
      <c r="B103" s="1">
        <v>7</v>
      </c>
      <c r="C103" s="67"/>
      <c r="D103" s="67"/>
      <c r="E103" s="67"/>
      <c r="F103" s="67"/>
      <c r="G103" s="67"/>
      <c r="H103" s="67"/>
      <c r="I103" s="67"/>
      <c r="J103" s="67">
        <f>EXP(SUMPRODUCT(CHOOSE({1,2,3,4,5,6,7,8,9,10,11},'Calcs Women Intervention'!I83,'Calcs Women Intervention'!I83^2,'Calcs Women Intervention'!I83^3,1,'Calcs Women Intervention'!I83,'Calcs Women Intervention'!I83^2,'Calcs Women Intervention'!I83^3,'Calcs Women Intervention'!AL115,'Calcs Women Intervention'!AL115^2,'Calcs Women Intervention'!AL115^3,1),Employment!$BG$11:$BQ$11))/(1+EXP(SUMPRODUCT(CHOOSE({1,2,3,4,5,6,7,8,9,10,11},'Calcs Women Intervention'!I83,'Calcs Women Intervention'!I83^2,'Calcs Women Intervention'!I83^3,1,'Calcs Women Intervention'!I83,'Calcs Women Intervention'!I83^2,'Calcs Women Intervention'!I83^3,'Calcs Women Intervention'!AL115,'Calcs Women Intervention'!AL115^2,'Calcs Women Intervention'!AL115^3,1),Employment!$BG$11:$BQ$11)))</f>
        <v>0.86376981286337973</v>
      </c>
      <c r="K103" s="67">
        <f>EXP(SUMPRODUCT(CHOOSE({1,2,3,4,5,6,7,8,9,10,11},'Calcs Women Intervention'!J83,'Calcs Women Intervention'!J83^2,'Calcs Women Intervention'!J83^3,1,'Calcs Women Intervention'!J83,'Calcs Women Intervention'!J83^2,'Calcs Women Intervention'!J83^3,'Calcs Women Intervention'!AM115,'Calcs Women Intervention'!AM115^2,'Calcs Women Intervention'!AM115^3,1),Employment!$BG$11:$BQ$11))/(1+EXP(SUMPRODUCT(CHOOSE({1,2,3,4,5,6,7,8,9,10,11},'Calcs Women Intervention'!J83,'Calcs Women Intervention'!J83^2,'Calcs Women Intervention'!J83^3,1,'Calcs Women Intervention'!J83,'Calcs Women Intervention'!J83^2,'Calcs Women Intervention'!J83^3,'Calcs Women Intervention'!AM115,'Calcs Women Intervention'!AM115^2,'Calcs Women Intervention'!AM115^3,1),Employment!$BG$11:$BQ$11)))</f>
        <v>0.85870617382105618</v>
      </c>
      <c r="L103" s="67">
        <f>EXP(SUMPRODUCT(CHOOSE({1,2,3,4,5,6,7,8,9,10,11},'Calcs Women Intervention'!K83,'Calcs Women Intervention'!K83^2,'Calcs Women Intervention'!K83^3,1,'Calcs Women Intervention'!K83,'Calcs Women Intervention'!K83^2,'Calcs Women Intervention'!K83^3,'Calcs Women Intervention'!AN115,'Calcs Women Intervention'!AN115^2,'Calcs Women Intervention'!AN115^3,1),Employment!$BG$11:$BQ$11))/(1+EXP(SUMPRODUCT(CHOOSE({1,2,3,4,5,6,7,8,9,10,11},'Calcs Women Intervention'!K83,'Calcs Women Intervention'!K83^2,'Calcs Women Intervention'!K83^3,1,'Calcs Women Intervention'!K83,'Calcs Women Intervention'!K83^2,'Calcs Women Intervention'!K83^3,'Calcs Women Intervention'!AN115,'Calcs Women Intervention'!AN115^2,'Calcs Women Intervention'!AN115^3,1),Employment!$BG$11:$BQ$11)))</f>
        <v>0.85076825619685592</v>
      </c>
      <c r="M103" s="67">
        <f>EXP(SUMPRODUCT(CHOOSE({1,2,3,4,5,6,7,8,9,10,11},'Calcs Women Intervention'!L83,'Calcs Women Intervention'!L83^2,'Calcs Women Intervention'!L83^3,1,'Calcs Women Intervention'!L83,'Calcs Women Intervention'!L83^2,'Calcs Women Intervention'!L83^3,'Calcs Women Intervention'!AO115,'Calcs Women Intervention'!AO115^2,'Calcs Women Intervention'!AO115^3,1),Employment!$BG$11:$BQ$11))/(1+EXP(SUMPRODUCT(CHOOSE({1,2,3,4,5,6,7,8,9,10,11},'Calcs Women Intervention'!L83,'Calcs Women Intervention'!L83^2,'Calcs Women Intervention'!L83^3,1,'Calcs Women Intervention'!L83,'Calcs Women Intervention'!L83^2,'Calcs Women Intervention'!L83^3,'Calcs Women Intervention'!AO115,'Calcs Women Intervention'!AO115^2,'Calcs Women Intervention'!AO115^3,1),Employment!$BG$11:$BQ$11)))</f>
        <v>0.84104749524726685</v>
      </c>
      <c r="N103" s="67">
        <f>EXP(SUMPRODUCT(CHOOSE({1,2,3,4,5,6,7,8,9,10,11},'Calcs Women Intervention'!M83,'Calcs Women Intervention'!M83^2,'Calcs Women Intervention'!M83^3,1,'Calcs Women Intervention'!M83,'Calcs Women Intervention'!M83^2,'Calcs Women Intervention'!M83^3,'Calcs Women Intervention'!AP115,'Calcs Women Intervention'!AP115^2,'Calcs Women Intervention'!AP115^3,1),Employment!$BG$11:$BQ$11))/(1+EXP(SUMPRODUCT(CHOOSE({1,2,3,4,5,6,7,8,9,10,11},'Calcs Women Intervention'!M83,'Calcs Women Intervention'!M83^2,'Calcs Women Intervention'!M83^3,1,'Calcs Women Intervention'!M83,'Calcs Women Intervention'!M83^2,'Calcs Women Intervention'!M83^3,'Calcs Women Intervention'!AP115,'Calcs Women Intervention'!AP115^2,'Calcs Women Intervention'!AP115^3,1),Employment!$BG$11:$BQ$11)))</f>
        <v>0.82943485137619055</v>
      </c>
      <c r="O103" s="67">
        <f>EXP(SUMPRODUCT(CHOOSE({1,2,3,4,5,6,7,8,9,10,11},'Calcs Women Intervention'!N83,'Calcs Women Intervention'!N83^2,'Calcs Women Intervention'!N83^3,1,'Calcs Women Intervention'!N83,'Calcs Women Intervention'!N83^2,'Calcs Women Intervention'!N83^3,'Calcs Women Intervention'!AQ115,'Calcs Women Intervention'!AQ115^2,'Calcs Women Intervention'!AQ115^3,1),Employment!$BG$11:$BQ$11))/(1+EXP(SUMPRODUCT(CHOOSE({1,2,3,4,5,6,7,8,9,10,11},'Calcs Women Intervention'!N83,'Calcs Women Intervention'!N83^2,'Calcs Women Intervention'!N83^3,1,'Calcs Women Intervention'!N83,'Calcs Women Intervention'!N83^2,'Calcs Women Intervention'!N83^3,'Calcs Women Intervention'!AQ115,'Calcs Women Intervention'!AQ115^2,'Calcs Women Intervention'!AQ115^3,1),Employment!$BG$11:$BQ$11)))</f>
        <v>0.8157028232313277</v>
      </c>
      <c r="P103" s="67">
        <f>EXP(SUMPRODUCT(CHOOSE({1,2,3,4,5,6,7,8,9,10,11},'Calcs Women Intervention'!O83,'Calcs Women Intervention'!O83^2,'Calcs Women Intervention'!O83^3,1,'Calcs Women Intervention'!O83,'Calcs Women Intervention'!O83^2,'Calcs Women Intervention'!O83^3,'Calcs Women Intervention'!AR115,'Calcs Women Intervention'!AR115^2,'Calcs Women Intervention'!AR115^3,1),Employment!$BG$11:$BQ$11))/(1+EXP(SUMPRODUCT(CHOOSE({1,2,3,4,5,6,7,8,9,10,11},'Calcs Women Intervention'!O83,'Calcs Women Intervention'!O83^2,'Calcs Women Intervention'!O83^3,1,'Calcs Women Intervention'!O83,'Calcs Women Intervention'!O83^2,'Calcs Women Intervention'!O83^3,'Calcs Women Intervention'!AR115,'Calcs Women Intervention'!AR115^2,'Calcs Women Intervention'!AR115^3,1),Employment!$BG$11:$BQ$11)))</f>
        <v>0.79959582636002002</v>
      </c>
      <c r="Q103" s="67">
        <f>EXP(SUMPRODUCT(CHOOSE({1,2,3,4,5,6,7,8,9,10,11},'Calcs Women Intervention'!P83,'Calcs Women Intervention'!P83^2,'Calcs Women Intervention'!P83^3,1,'Calcs Women Intervention'!P83,'Calcs Women Intervention'!P83^2,'Calcs Women Intervention'!P83^3,'Calcs Women Intervention'!AS115,'Calcs Women Intervention'!AS115^2,'Calcs Women Intervention'!AS115^3,1),Employment!$BG$11:$BQ$11))/(1+EXP(SUMPRODUCT(CHOOSE({1,2,3,4,5,6,7,8,9,10,11},'Calcs Women Intervention'!P83,'Calcs Women Intervention'!P83^2,'Calcs Women Intervention'!P83^3,1,'Calcs Women Intervention'!P83,'Calcs Women Intervention'!P83^2,'Calcs Women Intervention'!P83^3,'Calcs Women Intervention'!AS115,'Calcs Women Intervention'!AS115^2,'Calcs Women Intervention'!AS115^3,1),Employment!$BG$11:$BQ$11)))</f>
        <v>0.78083580411770337</v>
      </c>
      <c r="R103" s="67">
        <f>EXP(SUMPRODUCT(CHOOSE({1,2,3,4,5,6,7,8,9,10,11},'Calcs Women Intervention'!Q83,'Calcs Women Intervention'!Q83^2,'Calcs Women Intervention'!Q83^3,1,'Calcs Women Intervention'!Q83,'Calcs Women Intervention'!Q83^2,'Calcs Women Intervention'!Q83^3,'Calcs Women Intervention'!AT115,'Calcs Women Intervention'!AT115^2,'Calcs Women Intervention'!AT115^3,1),Employment!$BG$11:$BQ$11))/(1+EXP(SUMPRODUCT(CHOOSE({1,2,3,4,5,6,7,8,9,10,11},'Calcs Women Intervention'!Q83,'Calcs Women Intervention'!Q83^2,'Calcs Women Intervention'!Q83^3,1,'Calcs Women Intervention'!Q83,'Calcs Women Intervention'!Q83^2,'Calcs Women Intervention'!Q83^3,'Calcs Women Intervention'!AT115,'Calcs Women Intervention'!AT115^2,'Calcs Women Intervention'!AT115^3,1),Employment!$BG$11:$BQ$11)))</f>
        <v>0.75913236568637277</v>
      </c>
      <c r="S103" s="67">
        <f>EXP(SUMPRODUCT(CHOOSE({1,2,3,4,5,6,7,8,9,10,11},'Calcs Women Intervention'!R83,'Calcs Women Intervention'!R83^2,'Calcs Women Intervention'!R83^3,1,'Calcs Women Intervention'!R83,'Calcs Women Intervention'!R83^2,'Calcs Women Intervention'!R83^3,'Calcs Women Intervention'!AU115,'Calcs Women Intervention'!AU115^2,'Calcs Women Intervention'!AU115^3,1),Employment!$BG$11:$BQ$11))/(1+EXP(SUMPRODUCT(CHOOSE({1,2,3,4,5,6,7,8,9,10,11},'Calcs Women Intervention'!R83,'Calcs Women Intervention'!R83^2,'Calcs Women Intervention'!R83^3,1,'Calcs Women Intervention'!R83,'Calcs Women Intervention'!R83^2,'Calcs Women Intervention'!R83^3,'Calcs Women Intervention'!AU115,'Calcs Women Intervention'!AU115^2,'Calcs Women Intervention'!AU115^3,1),Employment!$BG$11:$BQ$11)))</f>
        <v>0.73419905941182417</v>
      </c>
      <c r="T103" s="67">
        <f>EXP(SUMPRODUCT(CHOOSE({1,2,3,4,5,6,7,8,9,10,11},'Calcs Women Intervention'!S83,'Calcs Women Intervention'!S83^2,'Calcs Women Intervention'!S83^3,1,'Calcs Women Intervention'!S83,'Calcs Women Intervention'!S83^2,'Calcs Women Intervention'!S83^3,'Calcs Women Intervention'!AV115,'Calcs Women Intervention'!AV115^2,'Calcs Women Intervention'!AV115^3,1),Employment!$BG$11:$BQ$11))/(1+EXP(SUMPRODUCT(CHOOSE({1,2,3,4,5,6,7,8,9,10,11},'Calcs Women Intervention'!S83,'Calcs Women Intervention'!S83^2,'Calcs Women Intervention'!S83^3,1,'Calcs Women Intervention'!S83,'Calcs Women Intervention'!S83^2,'Calcs Women Intervention'!S83^3,'Calcs Women Intervention'!AV115,'Calcs Women Intervention'!AV115^2,'Calcs Women Intervention'!AV115^3,1),Employment!$BG$11:$BQ$11)))</f>
        <v>0.70577732936200388</v>
      </c>
      <c r="U103" s="67">
        <f>EXP(SUMPRODUCT(CHOOSE({1,2,3,4,5,6,7,8,9,10,11},'Calcs Women Intervention'!T83,'Calcs Women Intervention'!T83^2,'Calcs Women Intervention'!T83^3,1,'Calcs Women Intervention'!T83,'Calcs Women Intervention'!T83^2,'Calcs Women Intervention'!T83^3,'Calcs Women Intervention'!AW115,'Calcs Women Intervention'!AW115^2,'Calcs Women Intervention'!AW115^3,1),Employment!$BG$11:$BQ$11))/(1+EXP(SUMPRODUCT(CHOOSE({1,2,3,4,5,6,7,8,9,10,11},'Calcs Women Intervention'!T83,'Calcs Women Intervention'!T83^2,'Calcs Women Intervention'!T83^3,1,'Calcs Women Intervention'!T83,'Calcs Women Intervention'!T83^2,'Calcs Women Intervention'!T83^3,'Calcs Women Intervention'!AW115,'Calcs Women Intervention'!AW115^2,'Calcs Women Intervention'!AW115^3,1),Employment!$BG$11:$BQ$11)))</f>
        <v>0.673669162214249</v>
      </c>
      <c r="V103" s="67">
        <f>EXP(SUMPRODUCT(CHOOSE({1,2,3,4,5,6,7,8,9,10,11},'Calcs Women Intervention'!U83,'Calcs Women Intervention'!U83^2,'Calcs Women Intervention'!U83^3,1,'Calcs Women Intervention'!U83,'Calcs Women Intervention'!U83^2,'Calcs Women Intervention'!U83^3,'Calcs Women Intervention'!AX115,'Calcs Women Intervention'!AX115^2,'Calcs Women Intervention'!AX115^3,1),Employment!$BG$11:$BQ$11))/(1+EXP(SUMPRODUCT(CHOOSE({1,2,3,4,5,6,7,8,9,10,11},'Calcs Women Intervention'!U83,'Calcs Women Intervention'!U83^2,'Calcs Women Intervention'!U83^3,1,'Calcs Women Intervention'!U83,'Calcs Women Intervention'!U83^2,'Calcs Women Intervention'!U83^3,'Calcs Women Intervention'!AX115,'Calcs Women Intervention'!AX115^2,'Calcs Women Intervention'!AX115^3,1),Employment!$BG$11:$BQ$11)))</f>
        <v>0.63777813419907181</v>
      </c>
      <c r="W103" s="67">
        <f>EXP(SUMPRODUCT(CHOOSE({1,2,3,4,5,6,7,8,9,10,11},'Calcs Women Intervention'!V83,'Calcs Women Intervention'!V83^2,'Calcs Women Intervention'!V83^3,1,'Calcs Women Intervention'!V83,'Calcs Women Intervention'!V83^2,'Calcs Women Intervention'!V83^3,'Calcs Women Intervention'!AY115,'Calcs Women Intervention'!AY115^2,'Calcs Women Intervention'!AY115^3,1),Employment!$BG$11:$BQ$11))/(1+EXP(SUMPRODUCT(CHOOSE({1,2,3,4,5,6,7,8,9,10,11},'Calcs Women Intervention'!V83,'Calcs Women Intervention'!V83^2,'Calcs Women Intervention'!V83^3,1,'Calcs Women Intervention'!V83,'Calcs Women Intervention'!V83^2,'Calcs Women Intervention'!V83^3,'Calcs Women Intervention'!AY115,'Calcs Women Intervention'!AY115^2,'Calcs Women Intervention'!AY115^3,1),Employment!$BG$11:$BQ$11)))</f>
        <v>0.59908305542548812</v>
      </c>
      <c r="X103" s="67">
        <f>EXP(SUMPRODUCT(CHOOSE({1,2,3,4,5,6,7,8,9,10,11},'Calcs Women Intervention'!W83,'Calcs Women Intervention'!W83^2,'Calcs Women Intervention'!W83^3,1,'Calcs Women Intervention'!W83,'Calcs Women Intervention'!W83^2,'Calcs Women Intervention'!W83^3,'Calcs Women Intervention'!AZ115,'Calcs Women Intervention'!AZ115^2,'Calcs Women Intervention'!AZ115^3,1),Employment!$BG$11:$BQ$11))/(1+EXP(SUMPRODUCT(CHOOSE({1,2,3,4,5,6,7,8,9,10,11},'Calcs Women Intervention'!W83,'Calcs Women Intervention'!W83^2,'Calcs Women Intervention'!W83^3,1,'Calcs Women Intervention'!W83,'Calcs Women Intervention'!W83^2,'Calcs Women Intervention'!W83^3,'Calcs Women Intervention'!AZ115,'Calcs Women Intervention'!AZ115^2,'Calcs Women Intervention'!AZ115^3,1),Employment!$BG$11:$BQ$11)))</f>
        <v>0.55802282623609123</v>
      </c>
      <c r="Y103" s="67">
        <f>EXP(SUMPRODUCT(CHOOSE({1,2,3,4,5,6,7,8,9,10,11},'Calcs Women Intervention'!X83,'Calcs Women Intervention'!X83^2,'Calcs Women Intervention'!X83^3,1,'Calcs Women Intervention'!X83,'Calcs Women Intervention'!X83^2,'Calcs Women Intervention'!X83^3,'Calcs Women Intervention'!BA115,'Calcs Women Intervention'!BA115^2,'Calcs Women Intervention'!BA115^3,1),Employment!$BG$11:$BQ$11))/(1+EXP(SUMPRODUCT(CHOOSE({1,2,3,4,5,6,7,8,9,10,11},'Calcs Women Intervention'!X83,'Calcs Women Intervention'!X83^2,'Calcs Women Intervention'!X83^3,1,'Calcs Women Intervention'!X83,'Calcs Women Intervention'!X83^2,'Calcs Women Intervention'!X83^3,'Calcs Women Intervention'!BA115,'Calcs Women Intervention'!BA115^2,'Calcs Women Intervention'!BA115^3,1),Employment!$BG$11:$BQ$11)))</f>
        <v>0.51414658066708041</v>
      </c>
      <c r="Z103" s="67">
        <f>EXP(SUMPRODUCT(CHOOSE({1,2,3,4,5,6,7,8,9,10,11},'Calcs Women Intervention'!Y83,'Calcs Women Intervention'!Y83^2,'Calcs Women Intervention'!Y83^3,1,'Calcs Women Intervention'!Y83,'Calcs Women Intervention'!Y83^2,'Calcs Women Intervention'!Y83^3,'Calcs Women Intervention'!BB115,'Calcs Women Intervention'!BB115^2,'Calcs Women Intervention'!BB115^3,1),Employment!$BG$11:$BQ$11))/(1+EXP(SUMPRODUCT(CHOOSE({1,2,3,4,5,6,7,8,9,10,11},'Calcs Women Intervention'!Y83,'Calcs Women Intervention'!Y83^2,'Calcs Women Intervention'!Y83^3,1,'Calcs Women Intervention'!Y83,'Calcs Women Intervention'!Y83^2,'Calcs Women Intervention'!Y83^3,'Calcs Women Intervention'!BB115,'Calcs Women Intervention'!BB115^2,'Calcs Women Intervention'!BB115^3,1),Employment!$BG$11:$BQ$11)))</f>
        <v>0.46806891584545174</v>
      </c>
      <c r="AA103" s="67">
        <f>EXP(SUMPRODUCT(CHOOSE({1,2,3,4,5,6,7,8,9,10,11},'Calcs Women Intervention'!Z83,'Calcs Women Intervention'!Z83^2,'Calcs Women Intervention'!Z83^3,1,'Calcs Women Intervention'!Z83,'Calcs Women Intervention'!Z83^2,'Calcs Women Intervention'!Z83^3,'Calcs Women Intervention'!BC115,'Calcs Women Intervention'!BC115^2,'Calcs Women Intervention'!BC115^3,1),Employment!$BG$11:$BQ$11))/(1+EXP(SUMPRODUCT(CHOOSE({1,2,3,4,5,6,7,8,9,10,11},'Calcs Women Intervention'!Z83,'Calcs Women Intervention'!Z83^2,'Calcs Women Intervention'!Z83^3,1,'Calcs Women Intervention'!Z83,'Calcs Women Intervention'!Z83^2,'Calcs Women Intervention'!Z83^3,'Calcs Women Intervention'!BC115,'Calcs Women Intervention'!BC115^2,'Calcs Women Intervention'!BC115^3,1),Employment!$BG$11:$BQ$11)))</f>
        <v>0.42060712001033229</v>
      </c>
      <c r="AB103" s="67">
        <f>EXP(SUMPRODUCT(CHOOSE({1,2,3,4,5,6,7,8,9,10,11},'Calcs Women Intervention'!AA83,'Calcs Women Intervention'!AA83^2,'Calcs Women Intervention'!AA83^3,1,'Calcs Women Intervention'!AA83,'Calcs Women Intervention'!AA83^2,'Calcs Women Intervention'!AA83^3,'Calcs Women Intervention'!BD115,'Calcs Women Intervention'!BD115^2,'Calcs Women Intervention'!BD115^3,1),Employment!$BG$11:$BQ$11))/(1+EXP(SUMPRODUCT(CHOOSE({1,2,3,4,5,6,7,8,9,10,11},'Calcs Women Intervention'!AA83,'Calcs Women Intervention'!AA83^2,'Calcs Women Intervention'!AA83^3,1,'Calcs Women Intervention'!AA83,'Calcs Women Intervention'!AA83^2,'Calcs Women Intervention'!AA83^3,'Calcs Women Intervention'!BD115,'Calcs Women Intervention'!BD115^2,'Calcs Women Intervention'!BD115^3,1),Employment!$BG$11:$BQ$11)))</f>
        <v>0.37274188411173831</v>
      </c>
      <c r="AE103" s="1">
        <v>7</v>
      </c>
      <c r="AF103" s="185">
        <f>(Employment!C103*'Calcs Women Intervention'!C49-C72*'Calcs Women No Intervention'!C49)*ec_ben_emp_ESA</f>
        <v>0</v>
      </c>
      <c r="AG103" s="185">
        <f>(Employment!D103*'Calcs Women Intervention'!D49-D72*'Calcs Women No Intervention'!D49)*ec_ben_emp_ESA</f>
        <v>0</v>
      </c>
      <c r="AH103" s="185">
        <f>(Employment!E103*'Calcs Women Intervention'!E49-E72*'Calcs Women No Intervention'!E49)*ec_ben_emp_ESA</f>
        <v>0</v>
      </c>
      <c r="AI103" s="185">
        <f>(Employment!F103*'Calcs Women Intervention'!F49-F72*'Calcs Women No Intervention'!F49)*ec_ben_emp_ESA</f>
        <v>0</v>
      </c>
      <c r="AJ103" s="185">
        <f>(Employment!G103*'Calcs Women Intervention'!G49-G72*'Calcs Women No Intervention'!G49)*ec_ben_emp_ESA</f>
        <v>0</v>
      </c>
      <c r="AK103" s="185">
        <f>(Employment!H103*'Calcs Women Intervention'!H49-H72*'Calcs Women No Intervention'!H49)*ec_ben_emp_ESA</f>
        <v>0</v>
      </c>
      <c r="AL103" s="185">
        <f>(Employment!I103*'Calcs Women Intervention'!I49-I72*'Calcs Women No Intervention'!I49)*ec_ben_emp_ESA</f>
        <v>0</v>
      </c>
      <c r="AM103" s="185">
        <f>(Employment!J103*'Calcs Women Intervention'!J49-J72*'Calcs Women No Intervention'!J49)*ec_ben_emp_ESA</f>
        <v>0</v>
      </c>
      <c r="AN103" s="185">
        <f>(Employment!K103*'Calcs Women Intervention'!K49-K72*'Calcs Women No Intervention'!K49)*ec_ben_emp_ESA</f>
        <v>0</v>
      </c>
      <c r="AO103" s="185">
        <f>(Employment!L103*'Calcs Women Intervention'!L49-L72*'Calcs Women No Intervention'!L49)*ec_ben_emp_ESA</f>
        <v>0</v>
      </c>
      <c r="AP103" s="185">
        <f>(Employment!M103*'Calcs Women Intervention'!M49-M72*'Calcs Women No Intervention'!M49)*ec_ben_emp_ESA</f>
        <v>0</v>
      </c>
      <c r="AQ103" s="185">
        <f>(Employment!N103*'Calcs Women Intervention'!N49-N72*'Calcs Women No Intervention'!N49)*ec_ben_emp_ESA</f>
        <v>0</v>
      </c>
      <c r="AR103" s="185">
        <f>(Employment!O103*'Calcs Women Intervention'!O49-O72*'Calcs Women No Intervention'!O49)*ec_ben_emp_ESA</f>
        <v>0</v>
      </c>
      <c r="AS103" s="185">
        <f>(Employment!P103*'Calcs Women Intervention'!P49-P72*'Calcs Women No Intervention'!P49)*ec_ben_emp_ESA</f>
        <v>0</v>
      </c>
      <c r="AT103" s="185">
        <f>(Employment!Q103*'Calcs Women Intervention'!Q49-Q72*'Calcs Women No Intervention'!Q49)*ec_ben_emp_ESA</f>
        <v>0</v>
      </c>
      <c r="AU103" s="185">
        <f>(Employment!R103*'Calcs Women Intervention'!R49-R72*'Calcs Women No Intervention'!R49)*ec_ben_emp_ESA</f>
        <v>0</v>
      </c>
      <c r="AV103" s="185">
        <f>(Employment!S103*'Calcs Women Intervention'!S49-S72*'Calcs Women No Intervention'!S49)*ec_ben_emp_ESA</f>
        <v>0</v>
      </c>
      <c r="AW103" s="185">
        <f>(Employment!T103*'Calcs Women Intervention'!T49-T72*'Calcs Women No Intervention'!T49)*ec_ben_emp_ESA</f>
        <v>0</v>
      </c>
      <c r="AX103" s="185">
        <f>(Employment!U103*'Calcs Women Intervention'!U49-U72*'Calcs Women No Intervention'!U49)*ec_ben_emp_ESA</f>
        <v>0</v>
      </c>
      <c r="AY103" s="185">
        <f>(Employment!V103*'Calcs Women Intervention'!V49-V72*'Calcs Women No Intervention'!V49)*ec_ben_emp_ESA</f>
        <v>0</v>
      </c>
      <c r="AZ103" s="185">
        <f>(Employment!W103*'Calcs Women Intervention'!W49-W72*'Calcs Women No Intervention'!W49)*ec_ben_emp_ESA</f>
        <v>0</v>
      </c>
      <c r="BA103" s="185">
        <f>(Employment!X103*'Calcs Women Intervention'!X49-X72*'Calcs Women No Intervention'!X49)*ec_ben_emp_ESA</f>
        <v>0</v>
      </c>
      <c r="BB103" s="185">
        <f>(Employment!Y103*'Calcs Women Intervention'!Y49-Y72*'Calcs Women No Intervention'!Y49)*ec_ben_emp_ESA</f>
        <v>0</v>
      </c>
      <c r="BC103" s="185">
        <f>(Employment!Z103*'Calcs Women Intervention'!Z49-Z72*'Calcs Women No Intervention'!Z49)*ec_ben_emp_ESA</f>
        <v>0</v>
      </c>
      <c r="BD103" s="185">
        <f>(Employment!AA103*'Calcs Women Intervention'!AA49-AA72*'Calcs Women No Intervention'!AA49)*ec_ben_emp_ESA</f>
        <v>0</v>
      </c>
      <c r="BE103" s="185">
        <f>(Employment!AB103*'Calcs Women Intervention'!AB49-AB72*'Calcs Women No Intervention'!AB49)*ec_ben_emp_ESA</f>
        <v>0</v>
      </c>
    </row>
    <row r="104" spans="2:57" x14ac:dyDescent="0.3">
      <c r="B104" s="1">
        <v>8</v>
      </c>
      <c r="C104" s="67"/>
      <c r="D104" s="67"/>
      <c r="E104" s="67"/>
      <c r="F104" s="67"/>
      <c r="G104" s="67"/>
      <c r="H104" s="67"/>
      <c r="I104" s="67"/>
      <c r="J104" s="67"/>
      <c r="K104" s="67">
        <f>EXP(SUMPRODUCT(CHOOSE({1,2,3,4,5,6,7,8,9,10,11},'Calcs Women Intervention'!J84,'Calcs Women Intervention'!J84^2,'Calcs Women Intervention'!J84^3,1,'Calcs Women Intervention'!J84,'Calcs Women Intervention'!J84^2,'Calcs Women Intervention'!J84^3,'Calcs Women Intervention'!AM116,'Calcs Women Intervention'!AM116^2,'Calcs Women Intervention'!AM116^3,1),Employment!$BG$11:$BQ$11))/(1+EXP(SUMPRODUCT(CHOOSE({1,2,3,4,5,6,7,8,9,10,11},'Calcs Women Intervention'!J84,'Calcs Women Intervention'!J84^2,'Calcs Women Intervention'!J84^3,1,'Calcs Women Intervention'!J84,'Calcs Women Intervention'!J84^2,'Calcs Women Intervention'!J84^3,'Calcs Women Intervention'!AM116,'Calcs Women Intervention'!AM116^2,'Calcs Women Intervention'!AM116^3,1),Employment!$BG$11:$BQ$11)))</f>
        <v>0.86376981286337973</v>
      </c>
      <c r="L104" s="67">
        <f>EXP(SUMPRODUCT(CHOOSE({1,2,3,4,5,6,7,8,9,10,11},'Calcs Women Intervention'!K84,'Calcs Women Intervention'!K84^2,'Calcs Women Intervention'!K84^3,1,'Calcs Women Intervention'!K84,'Calcs Women Intervention'!K84^2,'Calcs Women Intervention'!K84^3,'Calcs Women Intervention'!AN116,'Calcs Women Intervention'!AN116^2,'Calcs Women Intervention'!AN116^3,1),Employment!$BG$11:$BQ$11))/(1+EXP(SUMPRODUCT(CHOOSE({1,2,3,4,5,6,7,8,9,10,11},'Calcs Women Intervention'!K84,'Calcs Women Intervention'!K84^2,'Calcs Women Intervention'!K84^3,1,'Calcs Women Intervention'!K84,'Calcs Women Intervention'!K84^2,'Calcs Women Intervention'!K84^3,'Calcs Women Intervention'!AN116,'Calcs Women Intervention'!AN116^2,'Calcs Women Intervention'!AN116^3,1),Employment!$BG$11:$BQ$11)))</f>
        <v>0.85870617382105618</v>
      </c>
      <c r="M104" s="67">
        <f>EXP(SUMPRODUCT(CHOOSE({1,2,3,4,5,6,7,8,9,10,11},'Calcs Women Intervention'!L84,'Calcs Women Intervention'!L84^2,'Calcs Women Intervention'!L84^3,1,'Calcs Women Intervention'!L84,'Calcs Women Intervention'!L84^2,'Calcs Women Intervention'!L84^3,'Calcs Women Intervention'!AO116,'Calcs Women Intervention'!AO116^2,'Calcs Women Intervention'!AO116^3,1),Employment!$BG$11:$BQ$11))/(1+EXP(SUMPRODUCT(CHOOSE({1,2,3,4,5,6,7,8,9,10,11},'Calcs Women Intervention'!L84,'Calcs Women Intervention'!L84^2,'Calcs Women Intervention'!L84^3,1,'Calcs Women Intervention'!L84,'Calcs Women Intervention'!L84^2,'Calcs Women Intervention'!L84^3,'Calcs Women Intervention'!AO116,'Calcs Women Intervention'!AO116^2,'Calcs Women Intervention'!AO116^3,1),Employment!$BG$11:$BQ$11)))</f>
        <v>0.85076825619685592</v>
      </c>
      <c r="N104" s="67">
        <f>EXP(SUMPRODUCT(CHOOSE({1,2,3,4,5,6,7,8,9,10,11},'Calcs Women Intervention'!M84,'Calcs Women Intervention'!M84^2,'Calcs Women Intervention'!M84^3,1,'Calcs Women Intervention'!M84,'Calcs Women Intervention'!M84^2,'Calcs Women Intervention'!M84^3,'Calcs Women Intervention'!AP116,'Calcs Women Intervention'!AP116^2,'Calcs Women Intervention'!AP116^3,1),Employment!$BG$11:$BQ$11))/(1+EXP(SUMPRODUCT(CHOOSE({1,2,3,4,5,6,7,8,9,10,11},'Calcs Women Intervention'!M84,'Calcs Women Intervention'!M84^2,'Calcs Women Intervention'!M84^3,1,'Calcs Women Intervention'!M84,'Calcs Women Intervention'!M84^2,'Calcs Women Intervention'!M84^3,'Calcs Women Intervention'!AP116,'Calcs Women Intervention'!AP116^2,'Calcs Women Intervention'!AP116^3,1),Employment!$BG$11:$BQ$11)))</f>
        <v>0.84104749524726685</v>
      </c>
      <c r="O104" s="67">
        <f>EXP(SUMPRODUCT(CHOOSE({1,2,3,4,5,6,7,8,9,10,11},'Calcs Women Intervention'!N84,'Calcs Women Intervention'!N84^2,'Calcs Women Intervention'!N84^3,1,'Calcs Women Intervention'!N84,'Calcs Women Intervention'!N84^2,'Calcs Women Intervention'!N84^3,'Calcs Women Intervention'!AQ116,'Calcs Women Intervention'!AQ116^2,'Calcs Women Intervention'!AQ116^3,1),Employment!$BG$11:$BQ$11))/(1+EXP(SUMPRODUCT(CHOOSE({1,2,3,4,5,6,7,8,9,10,11},'Calcs Women Intervention'!N84,'Calcs Women Intervention'!N84^2,'Calcs Women Intervention'!N84^3,1,'Calcs Women Intervention'!N84,'Calcs Women Intervention'!N84^2,'Calcs Women Intervention'!N84^3,'Calcs Women Intervention'!AQ116,'Calcs Women Intervention'!AQ116^2,'Calcs Women Intervention'!AQ116^3,1),Employment!$BG$11:$BQ$11)))</f>
        <v>0.82943485137619055</v>
      </c>
      <c r="P104" s="67">
        <f>EXP(SUMPRODUCT(CHOOSE({1,2,3,4,5,6,7,8,9,10,11},'Calcs Women Intervention'!O84,'Calcs Women Intervention'!O84^2,'Calcs Women Intervention'!O84^3,1,'Calcs Women Intervention'!O84,'Calcs Women Intervention'!O84^2,'Calcs Women Intervention'!O84^3,'Calcs Women Intervention'!AR116,'Calcs Women Intervention'!AR116^2,'Calcs Women Intervention'!AR116^3,1),Employment!$BG$11:$BQ$11))/(1+EXP(SUMPRODUCT(CHOOSE({1,2,3,4,5,6,7,8,9,10,11},'Calcs Women Intervention'!O84,'Calcs Women Intervention'!O84^2,'Calcs Women Intervention'!O84^3,1,'Calcs Women Intervention'!O84,'Calcs Women Intervention'!O84^2,'Calcs Women Intervention'!O84^3,'Calcs Women Intervention'!AR116,'Calcs Women Intervention'!AR116^2,'Calcs Women Intervention'!AR116^3,1),Employment!$BG$11:$BQ$11)))</f>
        <v>0.8157028232313277</v>
      </c>
      <c r="Q104" s="67">
        <f>EXP(SUMPRODUCT(CHOOSE({1,2,3,4,5,6,7,8,9,10,11},'Calcs Women Intervention'!P84,'Calcs Women Intervention'!P84^2,'Calcs Women Intervention'!P84^3,1,'Calcs Women Intervention'!P84,'Calcs Women Intervention'!P84^2,'Calcs Women Intervention'!P84^3,'Calcs Women Intervention'!AS116,'Calcs Women Intervention'!AS116^2,'Calcs Women Intervention'!AS116^3,1),Employment!$BG$11:$BQ$11))/(1+EXP(SUMPRODUCT(CHOOSE({1,2,3,4,5,6,7,8,9,10,11},'Calcs Women Intervention'!P84,'Calcs Women Intervention'!P84^2,'Calcs Women Intervention'!P84^3,1,'Calcs Women Intervention'!P84,'Calcs Women Intervention'!P84^2,'Calcs Women Intervention'!P84^3,'Calcs Women Intervention'!AS116,'Calcs Women Intervention'!AS116^2,'Calcs Women Intervention'!AS116^3,1),Employment!$BG$11:$BQ$11)))</f>
        <v>0.79959582636002002</v>
      </c>
      <c r="R104" s="67">
        <f>EXP(SUMPRODUCT(CHOOSE({1,2,3,4,5,6,7,8,9,10,11},'Calcs Women Intervention'!Q84,'Calcs Women Intervention'!Q84^2,'Calcs Women Intervention'!Q84^3,1,'Calcs Women Intervention'!Q84,'Calcs Women Intervention'!Q84^2,'Calcs Women Intervention'!Q84^3,'Calcs Women Intervention'!AT116,'Calcs Women Intervention'!AT116^2,'Calcs Women Intervention'!AT116^3,1),Employment!$BG$11:$BQ$11))/(1+EXP(SUMPRODUCT(CHOOSE({1,2,3,4,5,6,7,8,9,10,11},'Calcs Women Intervention'!Q84,'Calcs Women Intervention'!Q84^2,'Calcs Women Intervention'!Q84^3,1,'Calcs Women Intervention'!Q84,'Calcs Women Intervention'!Q84^2,'Calcs Women Intervention'!Q84^3,'Calcs Women Intervention'!AT116,'Calcs Women Intervention'!AT116^2,'Calcs Women Intervention'!AT116^3,1),Employment!$BG$11:$BQ$11)))</f>
        <v>0.78083580411770337</v>
      </c>
      <c r="S104" s="67">
        <f>EXP(SUMPRODUCT(CHOOSE({1,2,3,4,5,6,7,8,9,10,11},'Calcs Women Intervention'!R84,'Calcs Women Intervention'!R84^2,'Calcs Women Intervention'!R84^3,1,'Calcs Women Intervention'!R84,'Calcs Women Intervention'!R84^2,'Calcs Women Intervention'!R84^3,'Calcs Women Intervention'!AU116,'Calcs Women Intervention'!AU116^2,'Calcs Women Intervention'!AU116^3,1),Employment!$BG$11:$BQ$11))/(1+EXP(SUMPRODUCT(CHOOSE({1,2,3,4,5,6,7,8,9,10,11},'Calcs Women Intervention'!R84,'Calcs Women Intervention'!R84^2,'Calcs Women Intervention'!R84^3,1,'Calcs Women Intervention'!R84,'Calcs Women Intervention'!R84^2,'Calcs Women Intervention'!R84^3,'Calcs Women Intervention'!AU116,'Calcs Women Intervention'!AU116^2,'Calcs Women Intervention'!AU116^3,1),Employment!$BG$11:$BQ$11)))</f>
        <v>0.75913236568637277</v>
      </c>
      <c r="T104" s="67">
        <f>EXP(SUMPRODUCT(CHOOSE({1,2,3,4,5,6,7,8,9,10,11},'Calcs Women Intervention'!S84,'Calcs Women Intervention'!S84^2,'Calcs Women Intervention'!S84^3,1,'Calcs Women Intervention'!S84,'Calcs Women Intervention'!S84^2,'Calcs Women Intervention'!S84^3,'Calcs Women Intervention'!AV116,'Calcs Women Intervention'!AV116^2,'Calcs Women Intervention'!AV116^3,1),Employment!$BG$11:$BQ$11))/(1+EXP(SUMPRODUCT(CHOOSE({1,2,3,4,5,6,7,8,9,10,11},'Calcs Women Intervention'!S84,'Calcs Women Intervention'!S84^2,'Calcs Women Intervention'!S84^3,1,'Calcs Women Intervention'!S84,'Calcs Women Intervention'!S84^2,'Calcs Women Intervention'!S84^3,'Calcs Women Intervention'!AV116,'Calcs Women Intervention'!AV116^2,'Calcs Women Intervention'!AV116^3,1),Employment!$BG$11:$BQ$11)))</f>
        <v>0.73419905941182417</v>
      </c>
      <c r="U104" s="67">
        <f>EXP(SUMPRODUCT(CHOOSE({1,2,3,4,5,6,7,8,9,10,11},'Calcs Women Intervention'!T84,'Calcs Women Intervention'!T84^2,'Calcs Women Intervention'!T84^3,1,'Calcs Women Intervention'!T84,'Calcs Women Intervention'!T84^2,'Calcs Women Intervention'!T84^3,'Calcs Women Intervention'!AW116,'Calcs Women Intervention'!AW116^2,'Calcs Women Intervention'!AW116^3,1),Employment!$BG$11:$BQ$11))/(1+EXP(SUMPRODUCT(CHOOSE({1,2,3,4,5,6,7,8,9,10,11},'Calcs Women Intervention'!T84,'Calcs Women Intervention'!T84^2,'Calcs Women Intervention'!T84^3,1,'Calcs Women Intervention'!T84,'Calcs Women Intervention'!T84^2,'Calcs Women Intervention'!T84^3,'Calcs Women Intervention'!AW116,'Calcs Women Intervention'!AW116^2,'Calcs Women Intervention'!AW116^3,1),Employment!$BG$11:$BQ$11)))</f>
        <v>0.70577732936200388</v>
      </c>
      <c r="V104" s="67">
        <f>EXP(SUMPRODUCT(CHOOSE({1,2,3,4,5,6,7,8,9,10,11},'Calcs Women Intervention'!U84,'Calcs Women Intervention'!U84^2,'Calcs Women Intervention'!U84^3,1,'Calcs Women Intervention'!U84,'Calcs Women Intervention'!U84^2,'Calcs Women Intervention'!U84^3,'Calcs Women Intervention'!AX116,'Calcs Women Intervention'!AX116^2,'Calcs Women Intervention'!AX116^3,1),Employment!$BG$11:$BQ$11))/(1+EXP(SUMPRODUCT(CHOOSE({1,2,3,4,5,6,7,8,9,10,11},'Calcs Women Intervention'!U84,'Calcs Women Intervention'!U84^2,'Calcs Women Intervention'!U84^3,1,'Calcs Women Intervention'!U84,'Calcs Women Intervention'!U84^2,'Calcs Women Intervention'!U84^3,'Calcs Women Intervention'!AX116,'Calcs Women Intervention'!AX116^2,'Calcs Women Intervention'!AX116^3,1),Employment!$BG$11:$BQ$11)))</f>
        <v>0.673669162214249</v>
      </c>
      <c r="W104" s="67">
        <f>EXP(SUMPRODUCT(CHOOSE({1,2,3,4,5,6,7,8,9,10,11},'Calcs Women Intervention'!V84,'Calcs Women Intervention'!V84^2,'Calcs Women Intervention'!V84^3,1,'Calcs Women Intervention'!V84,'Calcs Women Intervention'!V84^2,'Calcs Women Intervention'!V84^3,'Calcs Women Intervention'!AY116,'Calcs Women Intervention'!AY116^2,'Calcs Women Intervention'!AY116^3,1),Employment!$BG$11:$BQ$11))/(1+EXP(SUMPRODUCT(CHOOSE({1,2,3,4,5,6,7,8,9,10,11},'Calcs Women Intervention'!V84,'Calcs Women Intervention'!V84^2,'Calcs Women Intervention'!V84^3,1,'Calcs Women Intervention'!V84,'Calcs Women Intervention'!V84^2,'Calcs Women Intervention'!V84^3,'Calcs Women Intervention'!AY116,'Calcs Women Intervention'!AY116^2,'Calcs Women Intervention'!AY116^3,1),Employment!$BG$11:$BQ$11)))</f>
        <v>0.63777813419907181</v>
      </c>
      <c r="X104" s="67">
        <f>EXP(SUMPRODUCT(CHOOSE({1,2,3,4,5,6,7,8,9,10,11},'Calcs Women Intervention'!W84,'Calcs Women Intervention'!W84^2,'Calcs Women Intervention'!W84^3,1,'Calcs Women Intervention'!W84,'Calcs Women Intervention'!W84^2,'Calcs Women Intervention'!W84^3,'Calcs Women Intervention'!AZ116,'Calcs Women Intervention'!AZ116^2,'Calcs Women Intervention'!AZ116^3,1),Employment!$BG$11:$BQ$11))/(1+EXP(SUMPRODUCT(CHOOSE({1,2,3,4,5,6,7,8,9,10,11},'Calcs Women Intervention'!W84,'Calcs Women Intervention'!W84^2,'Calcs Women Intervention'!W84^3,1,'Calcs Women Intervention'!W84,'Calcs Women Intervention'!W84^2,'Calcs Women Intervention'!W84^3,'Calcs Women Intervention'!AZ116,'Calcs Women Intervention'!AZ116^2,'Calcs Women Intervention'!AZ116^3,1),Employment!$BG$11:$BQ$11)))</f>
        <v>0.59908305542548812</v>
      </c>
      <c r="Y104" s="67">
        <f>EXP(SUMPRODUCT(CHOOSE({1,2,3,4,5,6,7,8,9,10,11},'Calcs Women Intervention'!X84,'Calcs Women Intervention'!X84^2,'Calcs Women Intervention'!X84^3,1,'Calcs Women Intervention'!X84,'Calcs Women Intervention'!X84^2,'Calcs Women Intervention'!X84^3,'Calcs Women Intervention'!BA116,'Calcs Women Intervention'!BA116^2,'Calcs Women Intervention'!BA116^3,1),Employment!$BG$11:$BQ$11))/(1+EXP(SUMPRODUCT(CHOOSE({1,2,3,4,5,6,7,8,9,10,11},'Calcs Women Intervention'!X84,'Calcs Women Intervention'!X84^2,'Calcs Women Intervention'!X84^3,1,'Calcs Women Intervention'!X84,'Calcs Women Intervention'!X84^2,'Calcs Women Intervention'!X84^3,'Calcs Women Intervention'!BA116,'Calcs Women Intervention'!BA116^2,'Calcs Women Intervention'!BA116^3,1),Employment!$BG$11:$BQ$11)))</f>
        <v>0.55802282623609123</v>
      </c>
      <c r="Z104" s="67">
        <f>EXP(SUMPRODUCT(CHOOSE({1,2,3,4,5,6,7,8,9,10,11},'Calcs Women Intervention'!Y84,'Calcs Women Intervention'!Y84^2,'Calcs Women Intervention'!Y84^3,1,'Calcs Women Intervention'!Y84,'Calcs Women Intervention'!Y84^2,'Calcs Women Intervention'!Y84^3,'Calcs Women Intervention'!BB116,'Calcs Women Intervention'!BB116^2,'Calcs Women Intervention'!BB116^3,1),Employment!$BG$11:$BQ$11))/(1+EXP(SUMPRODUCT(CHOOSE({1,2,3,4,5,6,7,8,9,10,11},'Calcs Women Intervention'!Y84,'Calcs Women Intervention'!Y84^2,'Calcs Women Intervention'!Y84^3,1,'Calcs Women Intervention'!Y84,'Calcs Women Intervention'!Y84^2,'Calcs Women Intervention'!Y84^3,'Calcs Women Intervention'!BB116,'Calcs Women Intervention'!BB116^2,'Calcs Women Intervention'!BB116^3,1),Employment!$BG$11:$BQ$11)))</f>
        <v>0.51414658066708041</v>
      </c>
      <c r="AA104" s="67">
        <f>EXP(SUMPRODUCT(CHOOSE({1,2,3,4,5,6,7,8,9,10,11},'Calcs Women Intervention'!Z84,'Calcs Women Intervention'!Z84^2,'Calcs Women Intervention'!Z84^3,1,'Calcs Women Intervention'!Z84,'Calcs Women Intervention'!Z84^2,'Calcs Women Intervention'!Z84^3,'Calcs Women Intervention'!BC116,'Calcs Women Intervention'!BC116^2,'Calcs Women Intervention'!BC116^3,1),Employment!$BG$11:$BQ$11))/(1+EXP(SUMPRODUCT(CHOOSE({1,2,3,4,5,6,7,8,9,10,11},'Calcs Women Intervention'!Z84,'Calcs Women Intervention'!Z84^2,'Calcs Women Intervention'!Z84^3,1,'Calcs Women Intervention'!Z84,'Calcs Women Intervention'!Z84^2,'Calcs Women Intervention'!Z84^3,'Calcs Women Intervention'!BC116,'Calcs Women Intervention'!BC116^2,'Calcs Women Intervention'!BC116^3,1),Employment!$BG$11:$BQ$11)))</f>
        <v>0.46806891584545174</v>
      </c>
      <c r="AB104" s="67">
        <f>EXP(SUMPRODUCT(CHOOSE({1,2,3,4,5,6,7,8,9,10,11},'Calcs Women Intervention'!AA84,'Calcs Women Intervention'!AA84^2,'Calcs Women Intervention'!AA84^3,1,'Calcs Women Intervention'!AA84,'Calcs Women Intervention'!AA84^2,'Calcs Women Intervention'!AA84^3,'Calcs Women Intervention'!BD116,'Calcs Women Intervention'!BD116^2,'Calcs Women Intervention'!BD116^3,1),Employment!$BG$11:$BQ$11))/(1+EXP(SUMPRODUCT(CHOOSE({1,2,3,4,5,6,7,8,9,10,11},'Calcs Women Intervention'!AA84,'Calcs Women Intervention'!AA84^2,'Calcs Women Intervention'!AA84^3,1,'Calcs Women Intervention'!AA84,'Calcs Women Intervention'!AA84^2,'Calcs Women Intervention'!AA84^3,'Calcs Women Intervention'!BD116,'Calcs Women Intervention'!BD116^2,'Calcs Women Intervention'!BD116^3,1),Employment!$BG$11:$BQ$11)))</f>
        <v>0.42060712001033229</v>
      </c>
      <c r="AE104" s="1">
        <v>8</v>
      </c>
      <c r="AF104" s="185">
        <f>(Employment!C104*'Calcs Women Intervention'!C50-C73*'Calcs Women No Intervention'!C50)*ec_ben_emp_ESA</f>
        <v>0</v>
      </c>
      <c r="AG104" s="185">
        <f>(Employment!D104*'Calcs Women Intervention'!D50-D73*'Calcs Women No Intervention'!D50)*ec_ben_emp_ESA</f>
        <v>0</v>
      </c>
      <c r="AH104" s="185">
        <f>(Employment!E104*'Calcs Women Intervention'!E50-E73*'Calcs Women No Intervention'!E50)*ec_ben_emp_ESA</f>
        <v>0</v>
      </c>
      <c r="AI104" s="185">
        <f>(Employment!F104*'Calcs Women Intervention'!F50-F73*'Calcs Women No Intervention'!F50)*ec_ben_emp_ESA</f>
        <v>0</v>
      </c>
      <c r="AJ104" s="185">
        <f>(Employment!G104*'Calcs Women Intervention'!G50-G73*'Calcs Women No Intervention'!G50)*ec_ben_emp_ESA</f>
        <v>0</v>
      </c>
      <c r="AK104" s="185">
        <f>(Employment!H104*'Calcs Women Intervention'!H50-H73*'Calcs Women No Intervention'!H50)*ec_ben_emp_ESA</f>
        <v>0</v>
      </c>
      <c r="AL104" s="185">
        <f>(Employment!I104*'Calcs Women Intervention'!I50-I73*'Calcs Women No Intervention'!I50)*ec_ben_emp_ESA</f>
        <v>0</v>
      </c>
      <c r="AM104" s="185">
        <f>(Employment!J104*'Calcs Women Intervention'!J50-J73*'Calcs Women No Intervention'!J50)*ec_ben_emp_ESA</f>
        <v>0</v>
      </c>
      <c r="AN104" s="185">
        <f>(Employment!K104*'Calcs Women Intervention'!K50-K73*'Calcs Women No Intervention'!K50)*ec_ben_emp_ESA</f>
        <v>0</v>
      </c>
      <c r="AO104" s="185">
        <f>(Employment!L104*'Calcs Women Intervention'!L50-L73*'Calcs Women No Intervention'!L50)*ec_ben_emp_ESA</f>
        <v>0</v>
      </c>
      <c r="AP104" s="185">
        <f>(Employment!M104*'Calcs Women Intervention'!M50-M73*'Calcs Women No Intervention'!M50)*ec_ben_emp_ESA</f>
        <v>0</v>
      </c>
      <c r="AQ104" s="185">
        <f>(Employment!N104*'Calcs Women Intervention'!N50-N73*'Calcs Women No Intervention'!N50)*ec_ben_emp_ESA</f>
        <v>0</v>
      </c>
      <c r="AR104" s="185">
        <f>(Employment!O104*'Calcs Women Intervention'!O50-O73*'Calcs Women No Intervention'!O50)*ec_ben_emp_ESA</f>
        <v>0</v>
      </c>
      <c r="AS104" s="185">
        <f>(Employment!P104*'Calcs Women Intervention'!P50-P73*'Calcs Women No Intervention'!P50)*ec_ben_emp_ESA</f>
        <v>0</v>
      </c>
      <c r="AT104" s="185">
        <f>(Employment!Q104*'Calcs Women Intervention'!Q50-Q73*'Calcs Women No Intervention'!Q50)*ec_ben_emp_ESA</f>
        <v>0</v>
      </c>
      <c r="AU104" s="185">
        <f>(Employment!R104*'Calcs Women Intervention'!R50-R73*'Calcs Women No Intervention'!R50)*ec_ben_emp_ESA</f>
        <v>0</v>
      </c>
      <c r="AV104" s="185">
        <f>(Employment!S104*'Calcs Women Intervention'!S50-S73*'Calcs Women No Intervention'!S50)*ec_ben_emp_ESA</f>
        <v>0</v>
      </c>
      <c r="AW104" s="185">
        <f>(Employment!T104*'Calcs Women Intervention'!T50-T73*'Calcs Women No Intervention'!T50)*ec_ben_emp_ESA</f>
        <v>0</v>
      </c>
      <c r="AX104" s="185">
        <f>(Employment!U104*'Calcs Women Intervention'!U50-U73*'Calcs Women No Intervention'!U50)*ec_ben_emp_ESA</f>
        <v>0</v>
      </c>
      <c r="AY104" s="185">
        <f>(Employment!V104*'Calcs Women Intervention'!V50-V73*'Calcs Women No Intervention'!V50)*ec_ben_emp_ESA</f>
        <v>0</v>
      </c>
      <c r="AZ104" s="185">
        <f>(Employment!W104*'Calcs Women Intervention'!W50-W73*'Calcs Women No Intervention'!W50)*ec_ben_emp_ESA</f>
        <v>0</v>
      </c>
      <c r="BA104" s="185">
        <f>(Employment!X104*'Calcs Women Intervention'!X50-X73*'Calcs Women No Intervention'!X50)*ec_ben_emp_ESA</f>
        <v>0</v>
      </c>
      <c r="BB104" s="185">
        <f>(Employment!Y104*'Calcs Women Intervention'!Y50-Y73*'Calcs Women No Intervention'!Y50)*ec_ben_emp_ESA</f>
        <v>0</v>
      </c>
      <c r="BC104" s="185">
        <f>(Employment!Z104*'Calcs Women Intervention'!Z50-Z73*'Calcs Women No Intervention'!Z50)*ec_ben_emp_ESA</f>
        <v>0</v>
      </c>
      <c r="BD104" s="185">
        <f>(Employment!AA104*'Calcs Women Intervention'!AA50-AA73*'Calcs Women No Intervention'!AA50)*ec_ben_emp_ESA</f>
        <v>0</v>
      </c>
      <c r="BE104" s="185">
        <f>(Employment!AB104*'Calcs Women Intervention'!AB50-AB73*'Calcs Women No Intervention'!AB50)*ec_ben_emp_ESA</f>
        <v>0</v>
      </c>
    </row>
    <row r="105" spans="2:57" x14ac:dyDescent="0.3">
      <c r="B105" s="1">
        <v>9</v>
      </c>
      <c r="C105" s="67"/>
      <c r="D105" s="67"/>
      <c r="E105" s="67"/>
      <c r="F105" s="67"/>
      <c r="G105" s="67"/>
      <c r="H105" s="67"/>
      <c r="I105" s="67"/>
      <c r="J105" s="67"/>
      <c r="K105" s="67"/>
      <c r="L105" s="67">
        <f>EXP(SUMPRODUCT(CHOOSE({1,2,3,4,5,6,7,8,9,10,11},'Calcs Women Intervention'!K85,'Calcs Women Intervention'!K85^2,'Calcs Women Intervention'!K85^3,1,'Calcs Women Intervention'!K85,'Calcs Women Intervention'!K85^2,'Calcs Women Intervention'!K85^3,'Calcs Women Intervention'!AN117,'Calcs Women Intervention'!AN117^2,'Calcs Women Intervention'!AN117^3,1),Employment!$BG$11:$BQ$11))/(1+EXP(SUMPRODUCT(CHOOSE({1,2,3,4,5,6,7,8,9,10,11},'Calcs Women Intervention'!K85,'Calcs Women Intervention'!K85^2,'Calcs Women Intervention'!K85^3,1,'Calcs Women Intervention'!K85,'Calcs Women Intervention'!K85^2,'Calcs Women Intervention'!K85^3,'Calcs Women Intervention'!AN117,'Calcs Women Intervention'!AN117^2,'Calcs Women Intervention'!AN117^3,1),Employment!$BG$11:$BQ$11)))</f>
        <v>0.86376981286337973</v>
      </c>
      <c r="M105" s="67">
        <f>EXP(SUMPRODUCT(CHOOSE({1,2,3,4,5,6,7,8,9,10,11},'Calcs Women Intervention'!L85,'Calcs Women Intervention'!L85^2,'Calcs Women Intervention'!L85^3,1,'Calcs Women Intervention'!L85,'Calcs Women Intervention'!L85^2,'Calcs Women Intervention'!L85^3,'Calcs Women Intervention'!AO117,'Calcs Women Intervention'!AO117^2,'Calcs Women Intervention'!AO117^3,1),Employment!$BG$11:$BQ$11))/(1+EXP(SUMPRODUCT(CHOOSE({1,2,3,4,5,6,7,8,9,10,11},'Calcs Women Intervention'!L85,'Calcs Women Intervention'!L85^2,'Calcs Women Intervention'!L85^3,1,'Calcs Women Intervention'!L85,'Calcs Women Intervention'!L85^2,'Calcs Women Intervention'!L85^3,'Calcs Women Intervention'!AO117,'Calcs Women Intervention'!AO117^2,'Calcs Women Intervention'!AO117^3,1),Employment!$BG$11:$BQ$11)))</f>
        <v>0.85870617382105618</v>
      </c>
      <c r="N105" s="67">
        <f>EXP(SUMPRODUCT(CHOOSE({1,2,3,4,5,6,7,8,9,10,11},'Calcs Women Intervention'!M85,'Calcs Women Intervention'!M85^2,'Calcs Women Intervention'!M85^3,1,'Calcs Women Intervention'!M85,'Calcs Women Intervention'!M85^2,'Calcs Women Intervention'!M85^3,'Calcs Women Intervention'!AP117,'Calcs Women Intervention'!AP117^2,'Calcs Women Intervention'!AP117^3,1),Employment!$BG$11:$BQ$11))/(1+EXP(SUMPRODUCT(CHOOSE({1,2,3,4,5,6,7,8,9,10,11},'Calcs Women Intervention'!M85,'Calcs Women Intervention'!M85^2,'Calcs Women Intervention'!M85^3,1,'Calcs Women Intervention'!M85,'Calcs Women Intervention'!M85^2,'Calcs Women Intervention'!M85^3,'Calcs Women Intervention'!AP117,'Calcs Women Intervention'!AP117^2,'Calcs Women Intervention'!AP117^3,1),Employment!$BG$11:$BQ$11)))</f>
        <v>0.85076825619685592</v>
      </c>
      <c r="O105" s="67">
        <f>EXP(SUMPRODUCT(CHOOSE({1,2,3,4,5,6,7,8,9,10,11},'Calcs Women Intervention'!N85,'Calcs Women Intervention'!N85^2,'Calcs Women Intervention'!N85^3,1,'Calcs Women Intervention'!N85,'Calcs Women Intervention'!N85^2,'Calcs Women Intervention'!N85^3,'Calcs Women Intervention'!AQ117,'Calcs Women Intervention'!AQ117^2,'Calcs Women Intervention'!AQ117^3,1),Employment!$BG$11:$BQ$11))/(1+EXP(SUMPRODUCT(CHOOSE({1,2,3,4,5,6,7,8,9,10,11},'Calcs Women Intervention'!N85,'Calcs Women Intervention'!N85^2,'Calcs Women Intervention'!N85^3,1,'Calcs Women Intervention'!N85,'Calcs Women Intervention'!N85^2,'Calcs Women Intervention'!N85^3,'Calcs Women Intervention'!AQ117,'Calcs Women Intervention'!AQ117^2,'Calcs Women Intervention'!AQ117^3,1),Employment!$BG$11:$BQ$11)))</f>
        <v>0.84104749524726685</v>
      </c>
      <c r="P105" s="67">
        <f>EXP(SUMPRODUCT(CHOOSE({1,2,3,4,5,6,7,8,9,10,11},'Calcs Women Intervention'!O85,'Calcs Women Intervention'!O85^2,'Calcs Women Intervention'!O85^3,1,'Calcs Women Intervention'!O85,'Calcs Women Intervention'!O85^2,'Calcs Women Intervention'!O85^3,'Calcs Women Intervention'!AR117,'Calcs Women Intervention'!AR117^2,'Calcs Women Intervention'!AR117^3,1),Employment!$BG$11:$BQ$11))/(1+EXP(SUMPRODUCT(CHOOSE({1,2,3,4,5,6,7,8,9,10,11},'Calcs Women Intervention'!O85,'Calcs Women Intervention'!O85^2,'Calcs Women Intervention'!O85^3,1,'Calcs Women Intervention'!O85,'Calcs Women Intervention'!O85^2,'Calcs Women Intervention'!O85^3,'Calcs Women Intervention'!AR117,'Calcs Women Intervention'!AR117^2,'Calcs Women Intervention'!AR117^3,1),Employment!$BG$11:$BQ$11)))</f>
        <v>0.82943485137619055</v>
      </c>
      <c r="Q105" s="67">
        <f>EXP(SUMPRODUCT(CHOOSE({1,2,3,4,5,6,7,8,9,10,11},'Calcs Women Intervention'!P85,'Calcs Women Intervention'!P85^2,'Calcs Women Intervention'!P85^3,1,'Calcs Women Intervention'!P85,'Calcs Women Intervention'!P85^2,'Calcs Women Intervention'!P85^3,'Calcs Women Intervention'!AS117,'Calcs Women Intervention'!AS117^2,'Calcs Women Intervention'!AS117^3,1),Employment!$BG$11:$BQ$11))/(1+EXP(SUMPRODUCT(CHOOSE({1,2,3,4,5,6,7,8,9,10,11},'Calcs Women Intervention'!P85,'Calcs Women Intervention'!P85^2,'Calcs Women Intervention'!P85^3,1,'Calcs Women Intervention'!P85,'Calcs Women Intervention'!P85^2,'Calcs Women Intervention'!P85^3,'Calcs Women Intervention'!AS117,'Calcs Women Intervention'!AS117^2,'Calcs Women Intervention'!AS117^3,1),Employment!$BG$11:$BQ$11)))</f>
        <v>0.8157028232313277</v>
      </c>
      <c r="R105" s="67">
        <f>EXP(SUMPRODUCT(CHOOSE({1,2,3,4,5,6,7,8,9,10,11},'Calcs Women Intervention'!Q85,'Calcs Women Intervention'!Q85^2,'Calcs Women Intervention'!Q85^3,1,'Calcs Women Intervention'!Q85,'Calcs Women Intervention'!Q85^2,'Calcs Women Intervention'!Q85^3,'Calcs Women Intervention'!AT117,'Calcs Women Intervention'!AT117^2,'Calcs Women Intervention'!AT117^3,1),Employment!$BG$11:$BQ$11))/(1+EXP(SUMPRODUCT(CHOOSE({1,2,3,4,5,6,7,8,9,10,11},'Calcs Women Intervention'!Q85,'Calcs Women Intervention'!Q85^2,'Calcs Women Intervention'!Q85^3,1,'Calcs Women Intervention'!Q85,'Calcs Women Intervention'!Q85^2,'Calcs Women Intervention'!Q85^3,'Calcs Women Intervention'!AT117,'Calcs Women Intervention'!AT117^2,'Calcs Women Intervention'!AT117^3,1),Employment!$BG$11:$BQ$11)))</f>
        <v>0.79959582636002002</v>
      </c>
      <c r="S105" s="67">
        <f>EXP(SUMPRODUCT(CHOOSE({1,2,3,4,5,6,7,8,9,10,11},'Calcs Women Intervention'!R85,'Calcs Women Intervention'!R85^2,'Calcs Women Intervention'!R85^3,1,'Calcs Women Intervention'!R85,'Calcs Women Intervention'!R85^2,'Calcs Women Intervention'!R85^3,'Calcs Women Intervention'!AU117,'Calcs Women Intervention'!AU117^2,'Calcs Women Intervention'!AU117^3,1),Employment!$BG$11:$BQ$11))/(1+EXP(SUMPRODUCT(CHOOSE({1,2,3,4,5,6,7,8,9,10,11},'Calcs Women Intervention'!R85,'Calcs Women Intervention'!R85^2,'Calcs Women Intervention'!R85^3,1,'Calcs Women Intervention'!R85,'Calcs Women Intervention'!R85^2,'Calcs Women Intervention'!R85^3,'Calcs Women Intervention'!AU117,'Calcs Women Intervention'!AU117^2,'Calcs Women Intervention'!AU117^3,1),Employment!$BG$11:$BQ$11)))</f>
        <v>0.78083580411770337</v>
      </c>
      <c r="T105" s="67">
        <f>EXP(SUMPRODUCT(CHOOSE({1,2,3,4,5,6,7,8,9,10,11},'Calcs Women Intervention'!S85,'Calcs Women Intervention'!S85^2,'Calcs Women Intervention'!S85^3,1,'Calcs Women Intervention'!S85,'Calcs Women Intervention'!S85^2,'Calcs Women Intervention'!S85^3,'Calcs Women Intervention'!AV117,'Calcs Women Intervention'!AV117^2,'Calcs Women Intervention'!AV117^3,1),Employment!$BG$11:$BQ$11))/(1+EXP(SUMPRODUCT(CHOOSE({1,2,3,4,5,6,7,8,9,10,11},'Calcs Women Intervention'!S85,'Calcs Women Intervention'!S85^2,'Calcs Women Intervention'!S85^3,1,'Calcs Women Intervention'!S85,'Calcs Women Intervention'!S85^2,'Calcs Women Intervention'!S85^3,'Calcs Women Intervention'!AV117,'Calcs Women Intervention'!AV117^2,'Calcs Women Intervention'!AV117^3,1),Employment!$BG$11:$BQ$11)))</f>
        <v>0.75913236568637277</v>
      </c>
      <c r="U105" s="67">
        <f>EXP(SUMPRODUCT(CHOOSE({1,2,3,4,5,6,7,8,9,10,11},'Calcs Women Intervention'!T85,'Calcs Women Intervention'!T85^2,'Calcs Women Intervention'!T85^3,1,'Calcs Women Intervention'!T85,'Calcs Women Intervention'!T85^2,'Calcs Women Intervention'!T85^3,'Calcs Women Intervention'!AW117,'Calcs Women Intervention'!AW117^2,'Calcs Women Intervention'!AW117^3,1),Employment!$BG$11:$BQ$11))/(1+EXP(SUMPRODUCT(CHOOSE({1,2,3,4,5,6,7,8,9,10,11},'Calcs Women Intervention'!T85,'Calcs Women Intervention'!T85^2,'Calcs Women Intervention'!T85^3,1,'Calcs Women Intervention'!T85,'Calcs Women Intervention'!T85^2,'Calcs Women Intervention'!T85^3,'Calcs Women Intervention'!AW117,'Calcs Women Intervention'!AW117^2,'Calcs Women Intervention'!AW117^3,1),Employment!$BG$11:$BQ$11)))</f>
        <v>0.73419905941182417</v>
      </c>
      <c r="V105" s="67">
        <f>EXP(SUMPRODUCT(CHOOSE({1,2,3,4,5,6,7,8,9,10,11},'Calcs Women Intervention'!U85,'Calcs Women Intervention'!U85^2,'Calcs Women Intervention'!U85^3,1,'Calcs Women Intervention'!U85,'Calcs Women Intervention'!U85^2,'Calcs Women Intervention'!U85^3,'Calcs Women Intervention'!AX117,'Calcs Women Intervention'!AX117^2,'Calcs Women Intervention'!AX117^3,1),Employment!$BG$11:$BQ$11))/(1+EXP(SUMPRODUCT(CHOOSE({1,2,3,4,5,6,7,8,9,10,11},'Calcs Women Intervention'!U85,'Calcs Women Intervention'!U85^2,'Calcs Women Intervention'!U85^3,1,'Calcs Women Intervention'!U85,'Calcs Women Intervention'!U85^2,'Calcs Women Intervention'!U85^3,'Calcs Women Intervention'!AX117,'Calcs Women Intervention'!AX117^2,'Calcs Women Intervention'!AX117^3,1),Employment!$BG$11:$BQ$11)))</f>
        <v>0.70577732936200388</v>
      </c>
      <c r="W105" s="67">
        <f>EXP(SUMPRODUCT(CHOOSE({1,2,3,4,5,6,7,8,9,10,11},'Calcs Women Intervention'!V85,'Calcs Women Intervention'!V85^2,'Calcs Women Intervention'!V85^3,1,'Calcs Women Intervention'!V85,'Calcs Women Intervention'!V85^2,'Calcs Women Intervention'!V85^3,'Calcs Women Intervention'!AY117,'Calcs Women Intervention'!AY117^2,'Calcs Women Intervention'!AY117^3,1),Employment!$BG$11:$BQ$11))/(1+EXP(SUMPRODUCT(CHOOSE({1,2,3,4,5,6,7,8,9,10,11},'Calcs Women Intervention'!V85,'Calcs Women Intervention'!V85^2,'Calcs Women Intervention'!V85^3,1,'Calcs Women Intervention'!V85,'Calcs Women Intervention'!V85^2,'Calcs Women Intervention'!V85^3,'Calcs Women Intervention'!AY117,'Calcs Women Intervention'!AY117^2,'Calcs Women Intervention'!AY117^3,1),Employment!$BG$11:$BQ$11)))</f>
        <v>0.673669162214249</v>
      </c>
      <c r="X105" s="67">
        <f>EXP(SUMPRODUCT(CHOOSE({1,2,3,4,5,6,7,8,9,10,11},'Calcs Women Intervention'!W85,'Calcs Women Intervention'!W85^2,'Calcs Women Intervention'!W85^3,1,'Calcs Women Intervention'!W85,'Calcs Women Intervention'!W85^2,'Calcs Women Intervention'!W85^3,'Calcs Women Intervention'!AZ117,'Calcs Women Intervention'!AZ117^2,'Calcs Women Intervention'!AZ117^3,1),Employment!$BG$11:$BQ$11))/(1+EXP(SUMPRODUCT(CHOOSE({1,2,3,4,5,6,7,8,9,10,11},'Calcs Women Intervention'!W85,'Calcs Women Intervention'!W85^2,'Calcs Women Intervention'!W85^3,1,'Calcs Women Intervention'!W85,'Calcs Women Intervention'!W85^2,'Calcs Women Intervention'!W85^3,'Calcs Women Intervention'!AZ117,'Calcs Women Intervention'!AZ117^2,'Calcs Women Intervention'!AZ117^3,1),Employment!$BG$11:$BQ$11)))</f>
        <v>0.63777813419907181</v>
      </c>
      <c r="Y105" s="67">
        <f>EXP(SUMPRODUCT(CHOOSE({1,2,3,4,5,6,7,8,9,10,11},'Calcs Women Intervention'!X85,'Calcs Women Intervention'!X85^2,'Calcs Women Intervention'!X85^3,1,'Calcs Women Intervention'!X85,'Calcs Women Intervention'!X85^2,'Calcs Women Intervention'!X85^3,'Calcs Women Intervention'!BA117,'Calcs Women Intervention'!BA117^2,'Calcs Women Intervention'!BA117^3,1),Employment!$BG$11:$BQ$11))/(1+EXP(SUMPRODUCT(CHOOSE({1,2,3,4,5,6,7,8,9,10,11},'Calcs Women Intervention'!X85,'Calcs Women Intervention'!X85^2,'Calcs Women Intervention'!X85^3,1,'Calcs Women Intervention'!X85,'Calcs Women Intervention'!X85^2,'Calcs Women Intervention'!X85^3,'Calcs Women Intervention'!BA117,'Calcs Women Intervention'!BA117^2,'Calcs Women Intervention'!BA117^3,1),Employment!$BG$11:$BQ$11)))</f>
        <v>0.59908305542548812</v>
      </c>
      <c r="Z105" s="67">
        <f>EXP(SUMPRODUCT(CHOOSE({1,2,3,4,5,6,7,8,9,10,11},'Calcs Women Intervention'!Y85,'Calcs Women Intervention'!Y85^2,'Calcs Women Intervention'!Y85^3,1,'Calcs Women Intervention'!Y85,'Calcs Women Intervention'!Y85^2,'Calcs Women Intervention'!Y85^3,'Calcs Women Intervention'!BB117,'Calcs Women Intervention'!BB117^2,'Calcs Women Intervention'!BB117^3,1),Employment!$BG$11:$BQ$11))/(1+EXP(SUMPRODUCT(CHOOSE({1,2,3,4,5,6,7,8,9,10,11},'Calcs Women Intervention'!Y85,'Calcs Women Intervention'!Y85^2,'Calcs Women Intervention'!Y85^3,1,'Calcs Women Intervention'!Y85,'Calcs Women Intervention'!Y85^2,'Calcs Women Intervention'!Y85^3,'Calcs Women Intervention'!BB117,'Calcs Women Intervention'!BB117^2,'Calcs Women Intervention'!BB117^3,1),Employment!$BG$11:$BQ$11)))</f>
        <v>0.55802282623609123</v>
      </c>
      <c r="AA105" s="67">
        <f>EXP(SUMPRODUCT(CHOOSE({1,2,3,4,5,6,7,8,9,10,11},'Calcs Women Intervention'!Z85,'Calcs Women Intervention'!Z85^2,'Calcs Women Intervention'!Z85^3,1,'Calcs Women Intervention'!Z85,'Calcs Women Intervention'!Z85^2,'Calcs Women Intervention'!Z85^3,'Calcs Women Intervention'!BC117,'Calcs Women Intervention'!BC117^2,'Calcs Women Intervention'!BC117^3,1),Employment!$BG$11:$BQ$11))/(1+EXP(SUMPRODUCT(CHOOSE({1,2,3,4,5,6,7,8,9,10,11},'Calcs Women Intervention'!Z85,'Calcs Women Intervention'!Z85^2,'Calcs Women Intervention'!Z85^3,1,'Calcs Women Intervention'!Z85,'Calcs Women Intervention'!Z85^2,'Calcs Women Intervention'!Z85^3,'Calcs Women Intervention'!BC117,'Calcs Women Intervention'!BC117^2,'Calcs Women Intervention'!BC117^3,1),Employment!$BG$11:$BQ$11)))</f>
        <v>0.51414658066708041</v>
      </c>
      <c r="AB105" s="67">
        <f>EXP(SUMPRODUCT(CHOOSE({1,2,3,4,5,6,7,8,9,10,11},'Calcs Women Intervention'!AA85,'Calcs Women Intervention'!AA85^2,'Calcs Women Intervention'!AA85^3,1,'Calcs Women Intervention'!AA85,'Calcs Women Intervention'!AA85^2,'Calcs Women Intervention'!AA85^3,'Calcs Women Intervention'!BD117,'Calcs Women Intervention'!BD117^2,'Calcs Women Intervention'!BD117^3,1),Employment!$BG$11:$BQ$11))/(1+EXP(SUMPRODUCT(CHOOSE({1,2,3,4,5,6,7,8,9,10,11},'Calcs Women Intervention'!AA85,'Calcs Women Intervention'!AA85^2,'Calcs Women Intervention'!AA85^3,1,'Calcs Women Intervention'!AA85,'Calcs Women Intervention'!AA85^2,'Calcs Women Intervention'!AA85^3,'Calcs Women Intervention'!BD117,'Calcs Women Intervention'!BD117^2,'Calcs Women Intervention'!BD117^3,1),Employment!$BG$11:$BQ$11)))</f>
        <v>0.46806891584545174</v>
      </c>
      <c r="AE105" s="1">
        <v>9</v>
      </c>
      <c r="AF105" s="185">
        <f>(Employment!C105*'Calcs Women Intervention'!C51-C74*'Calcs Women No Intervention'!C51)*ec_ben_emp_ESA</f>
        <v>0</v>
      </c>
      <c r="AG105" s="185">
        <f>(Employment!D105*'Calcs Women Intervention'!D51-D74*'Calcs Women No Intervention'!D51)*ec_ben_emp_ESA</f>
        <v>0</v>
      </c>
      <c r="AH105" s="185">
        <f>(Employment!E105*'Calcs Women Intervention'!E51-E74*'Calcs Women No Intervention'!E51)*ec_ben_emp_ESA</f>
        <v>0</v>
      </c>
      <c r="AI105" s="185">
        <f>(Employment!F105*'Calcs Women Intervention'!F51-F74*'Calcs Women No Intervention'!F51)*ec_ben_emp_ESA</f>
        <v>0</v>
      </c>
      <c r="AJ105" s="185">
        <f>(Employment!G105*'Calcs Women Intervention'!G51-G74*'Calcs Women No Intervention'!G51)*ec_ben_emp_ESA</f>
        <v>0</v>
      </c>
      <c r="AK105" s="185">
        <f>(Employment!H105*'Calcs Women Intervention'!H51-H74*'Calcs Women No Intervention'!H51)*ec_ben_emp_ESA</f>
        <v>0</v>
      </c>
      <c r="AL105" s="185">
        <f>(Employment!I105*'Calcs Women Intervention'!I51-I74*'Calcs Women No Intervention'!I51)*ec_ben_emp_ESA</f>
        <v>0</v>
      </c>
      <c r="AM105" s="185">
        <f>(Employment!J105*'Calcs Women Intervention'!J51-J74*'Calcs Women No Intervention'!J51)*ec_ben_emp_ESA</f>
        <v>0</v>
      </c>
      <c r="AN105" s="185">
        <f>(Employment!K105*'Calcs Women Intervention'!K51-K74*'Calcs Women No Intervention'!K51)*ec_ben_emp_ESA</f>
        <v>0</v>
      </c>
      <c r="AO105" s="185">
        <f>(Employment!L105*'Calcs Women Intervention'!L51-L74*'Calcs Women No Intervention'!L51)*ec_ben_emp_ESA</f>
        <v>0</v>
      </c>
      <c r="AP105" s="185">
        <f>(Employment!M105*'Calcs Women Intervention'!M51-M74*'Calcs Women No Intervention'!M51)*ec_ben_emp_ESA</f>
        <v>0</v>
      </c>
      <c r="AQ105" s="185">
        <f>(Employment!N105*'Calcs Women Intervention'!N51-N74*'Calcs Women No Intervention'!N51)*ec_ben_emp_ESA</f>
        <v>0</v>
      </c>
      <c r="AR105" s="185">
        <f>(Employment!O105*'Calcs Women Intervention'!O51-O74*'Calcs Women No Intervention'!O51)*ec_ben_emp_ESA</f>
        <v>0</v>
      </c>
      <c r="AS105" s="185">
        <f>(Employment!P105*'Calcs Women Intervention'!P51-P74*'Calcs Women No Intervention'!P51)*ec_ben_emp_ESA</f>
        <v>0</v>
      </c>
      <c r="AT105" s="185">
        <f>(Employment!Q105*'Calcs Women Intervention'!Q51-Q74*'Calcs Women No Intervention'!Q51)*ec_ben_emp_ESA</f>
        <v>0</v>
      </c>
      <c r="AU105" s="185">
        <f>(Employment!R105*'Calcs Women Intervention'!R51-R74*'Calcs Women No Intervention'!R51)*ec_ben_emp_ESA</f>
        <v>0</v>
      </c>
      <c r="AV105" s="185">
        <f>(Employment!S105*'Calcs Women Intervention'!S51-S74*'Calcs Women No Intervention'!S51)*ec_ben_emp_ESA</f>
        <v>0</v>
      </c>
      <c r="AW105" s="185">
        <f>(Employment!T105*'Calcs Women Intervention'!T51-T74*'Calcs Women No Intervention'!T51)*ec_ben_emp_ESA</f>
        <v>0</v>
      </c>
      <c r="AX105" s="185">
        <f>(Employment!U105*'Calcs Women Intervention'!U51-U74*'Calcs Women No Intervention'!U51)*ec_ben_emp_ESA</f>
        <v>0</v>
      </c>
      <c r="AY105" s="185">
        <f>(Employment!V105*'Calcs Women Intervention'!V51-V74*'Calcs Women No Intervention'!V51)*ec_ben_emp_ESA</f>
        <v>0</v>
      </c>
      <c r="AZ105" s="185">
        <f>(Employment!W105*'Calcs Women Intervention'!W51-W74*'Calcs Women No Intervention'!W51)*ec_ben_emp_ESA</f>
        <v>0</v>
      </c>
      <c r="BA105" s="185">
        <f>(Employment!X105*'Calcs Women Intervention'!X51-X74*'Calcs Women No Intervention'!X51)*ec_ben_emp_ESA</f>
        <v>0</v>
      </c>
      <c r="BB105" s="185">
        <f>(Employment!Y105*'Calcs Women Intervention'!Y51-Y74*'Calcs Women No Intervention'!Y51)*ec_ben_emp_ESA</f>
        <v>0</v>
      </c>
      <c r="BC105" s="185">
        <f>(Employment!Z105*'Calcs Women Intervention'!Z51-Z74*'Calcs Women No Intervention'!Z51)*ec_ben_emp_ESA</f>
        <v>0</v>
      </c>
      <c r="BD105" s="185">
        <f>(Employment!AA105*'Calcs Women Intervention'!AA51-AA74*'Calcs Women No Intervention'!AA51)*ec_ben_emp_ESA</f>
        <v>0</v>
      </c>
      <c r="BE105" s="185">
        <f>(Employment!AB105*'Calcs Women Intervention'!AB51-AB74*'Calcs Women No Intervention'!AB51)*ec_ben_emp_ESA</f>
        <v>0</v>
      </c>
    </row>
    <row r="106" spans="2:57" x14ac:dyDescent="0.3">
      <c r="B106" s="1">
        <v>10</v>
      </c>
      <c r="C106" s="67"/>
      <c r="D106" s="67"/>
      <c r="E106" s="67"/>
      <c r="F106" s="67"/>
      <c r="G106" s="67"/>
      <c r="H106" s="67"/>
      <c r="I106" s="67"/>
      <c r="J106" s="67"/>
      <c r="K106" s="67"/>
      <c r="L106" s="67"/>
      <c r="M106" s="67">
        <f>EXP(SUMPRODUCT(CHOOSE({1,2,3,4,5,6,7,8,9,10,11},'Calcs Women Intervention'!L86,'Calcs Women Intervention'!L86^2,'Calcs Women Intervention'!L86^3,1,'Calcs Women Intervention'!L86,'Calcs Women Intervention'!L86^2,'Calcs Women Intervention'!L86^3,'Calcs Women Intervention'!AO118,'Calcs Women Intervention'!AO118^2,'Calcs Women Intervention'!AO118^3,1),Employment!$BG$11:$BQ$11))/(1+EXP(SUMPRODUCT(CHOOSE({1,2,3,4,5,6,7,8,9,10,11},'Calcs Women Intervention'!L86,'Calcs Women Intervention'!L86^2,'Calcs Women Intervention'!L86^3,1,'Calcs Women Intervention'!L86,'Calcs Women Intervention'!L86^2,'Calcs Women Intervention'!L86^3,'Calcs Women Intervention'!AO118,'Calcs Women Intervention'!AO118^2,'Calcs Women Intervention'!AO118^3,1),Employment!$BG$11:$BQ$11)))</f>
        <v>0.86376981286337973</v>
      </c>
      <c r="N106" s="67">
        <f>EXP(SUMPRODUCT(CHOOSE({1,2,3,4,5,6,7,8,9,10,11},'Calcs Women Intervention'!M86,'Calcs Women Intervention'!M86^2,'Calcs Women Intervention'!M86^3,1,'Calcs Women Intervention'!M86,'Calcs Women Intervention'!M86^2,'Calcs Women Intervention'!M86^3,'Calcs Women Intervention'!AP118,'Calcs Women Intervention'!AP118^2,'Calcs Women Intervention'!AP118^3,1),Employment!$BG$11:$BQ$11))/(1+EXP(SUMPRODUCT(CHOOSE({1,2,3,4,5,6,7,8,9,10,11},'Calcs Women Intervention'!M86,'Calcs Women Intervention'!M86^2,'Calcs Women Intervention'!M86^3,1,'Calcs Women Intervention'!M86,'Calcs Women Intervention'!M86^2,'Calcs Women Intervention'!M86^3,'Calcs Women Intervention'!AP118,'Calcs Women Intervention'!AP118^2,'Calcs Women Intervention'!AP118^3,1),Employment!$BG$11:$BQ$11)))</f>
        <v>0.85870617382105618</v>
      </c>
      <c r="O106" s="67">
        <f>EXP(SUMPRODUCT(CHOOSE({1,2,3,4,5,6,7,8,9,10,11},'Calcs Women Intervention'!N86,'Calcs Women Intervention'!N86^2,'Calcs Women Intervention'!N86^3,1,'Calcs Women Intervention'!N86,'Calcs Women Intervention'!N86^2,'Calcs Women Intervention'!N86^3,'Calcs Women Intervention'!AQ118,'Calcs Women Intervention'!AQ118^2,'Calcs Women Intervention'!AQ118^3,1),Employment!$BG$11:$BQ$11))/(1+EXP(SUMPRODUCT(CHOOSE({1,2,3,4,5,6,7,8,9,10,11},'Calcs Women Intervention'!N86,'Calcs Women Intervention'!N86^2,'Calcs Women Intervention'!N86^3,1,'Calcs Women Intervention'!N86,'Calcs Women Intervention'!N86^2,'Calcs Women Intervention'!N86^3,'Calcs Women Intervention'!AQ118,'Calcs Women Intervention'!AQ118^2,'Calcs Women Intervention'!AQ118^3,1),Employment!$BG$11:$BQ$11)))</f>
        <v>0.85076825619685592</v>
      </c>
      <c r="P106" s="67">
        <f>EXP(SUMPRODUCT(CHOOSE({1,2,3,4,5,6,7,8,9,10,11},'Calcs Women Intervention'!O86,'Calcs Women Intervention'!O86^2,'Calcs Women Intervention'!O86^3,1,'Calcs Women Intervention'!O86,'Calcs Women Intervention'!O86^2,'Calcs Women Intervention'!O86^3,'Calcs Women Intervention'!AR118,'Calcs Women Intervention'!AR118^2,'Calcs Women Intervention'!AR118^3,1),Employment!$BG$11:$BQ$11))/(1+EXP(SUMPRODUCT(CHOOSE({1,2,3,4,5,6,7,8,9,10,11},'Calcs Women Intervention'!O86,'Calcs Women Intervention'!O86^2,'Calcs Women Intervention'!O86^3,1,'Calcs Women Intervention'!O86,'Calcs Women Intervention'!O86^2,'Calcs Women Intervention'!O86^3,'Calcs Women Intervention'!AR118,'Calcs Women Intervention'!AR118^2,'Calcs Women Intervention'!AR118^3,1),Employment!$BG$11:$BQ$11)))</f>
        <v>0.84104749524726685</v>
      </c>
      <c r="Q106" s="67">
        <f>EXP(SUMPRODUCT(CHOOSE({1,2,3,4,5,6,7,8,9,10,11},'Calcs Women Intervention'!P86,'Calcs Women Intervention'!P86^2,'Calcs Women Intervention'!P86^3,1,'Calcs Women Intervention'!P86,'Calcs Women Intervention'!P86^2,'Calcs Women Intervention'!P86^3,'Calcs Women Intervention'!AS118,'Calcs Women Intervention'!AS118^2,'Calcs Women Intervention'!AS118^3,1),Employment!$BG$11:$BQ$11))/(1+EXP(SUMPRODUCT(CHOOSE({1,2,3,4,5,6,7,8,9,10,11},'Calcs Women Intervention'!P86,'Calcs Women Intervention'!P86^2,'Calcs Women Intervention'!P86^3,1,'Calcs Women Intervention'!P86,'Calcs Women Intervention'!P86^2,'Calcs Women Intervention'!P86^3,'Calcs Women Intervention'!AS118,'Calcs Women Intervention'!AS118^2,'Calcs Women Intervention'!AS118^3,1),Employment!$BG$11:$BQ$11)))</f>
        <v>0.82943485137619055</v>
      </c>
      <c r="R106" s="67">
        <f>EXP(SUMPRODUCT(CHOOSE({1,2,3,4,5,6,7,8,9,10,11},'Calcs Women Intervention'!Q86,'Calcs Women Intervention'!Q86^2,'Calcs Women Intervention'!Q86^3,1,'Calcs Women Intervention'!Q86,'Calcs Women Intervention'!Q86^2,'Calcs Women Intervention'!Q86^3,'Calcs Women Intervention'!AT118,'Calcs Women Intervention'!AT118^2,'Calcs Women Intervention'!AT118^3,1),Employment!$BG$11:$BQ$11))/(1+EXP(SUMPRODUCT(CHOOSE({1,2,3,4,5,6,7,8,9,10,11},'Calcs Women Intervention'!Q86,'Calcs Women Intervention'!Q86^2,'Calcs Women Intervention'!Q86^3,1,'Calcs Women Intervention'!Q86,'Calcs Women Intervention'!Q86^2,'Calcs Women Intervention'!Q86^3,'Calcs Women Intervention'!AT118,'Calcs Women Intervention'!AT118^2,'Calcs Women Intervention'!AT118^3,1),Employment!$BG$11:$BQ$11)))</f>
        <v>0.8157028232313277</v>
      </c>
      <c r="S106" s="67">
        <f>EXP(SUMPRODUCT(CHOOSE({1,2,3,4,5,6,7,8,9,10,11},'Calcs Women Intervention'!R86,'Calcs Women Intervention'!R86^2,'Calcs Women Intervention'!R86^3,1,'Calcs Women Intervention'!R86,'Calcs Women Intervention'!R86^2,'Calcs Women Intervention'!R86^3,'Calcs Women Intervention'!AU118,'Calcs Women Intervention'!AU118^2,'Calcs Women Intervention'!AU118^3,1),Employment!$BG$11:$BQ$11))/(1+EXP(SUMPRODUCT(CHOOSE({1,2,3,4,5,6,7,8,9,10,11},'Calcs Women Intervention'!R86,'Calcs Women Intervention'!R86^2,'Calcs Women Intervention'!R86^3,1,'Calcs Women Intervention'!R86,'Calcs Women Intervention'!R86^2,'Calcs Women Intervention'!R86^3,'Calcs Women Intervention'!AU118,'Calcs Women Intervention'!AU118^2,'Calcs Women Intervention'!AU118^3,1),Employment!$BG$11:$BQ$11)))</f>
        <v>0.79959582636002002</v>
      </c>
      <c r="T106" s="67">
        <f>EXP(SUMPRODUCT(CHOOSE({1,2,3,4,5,6,7,8,9,10,11},'Calcs Women Intervention'!S86,'Calcs Women Intervention'!S86^2,'Calcs Women Intervention'!S86^3,1,'Calcs Women Intervention'!S86,'Calcs Women Intervention'!S86^2,'Calcs Women Intervention'!S86^3,'Calcs Women Intervention'!AV118,'Calcs Women Intervention'!AV118^2,'Calcs Women Intervention'!AV118^3,1),Employment!$BG$11:$BQ$11))/(1+EXP(SUMPRODUCT(CHOOSE({1,2,3,4,5,6,7,8,9,10,11},'Calcs Women Intervention'!S86,'Calcs Women Intervention'!S86^2,'Calcs Women Intervention'!S86^3,1,'Calcs Women Intervention'!S86,'Calcs Women Intervention'!S86^2,'Calcs Women Intervention'!S86^3,'Calcs Women Intervention'!AV118,'Calcs Women Intervention'!AV118^2,'Calcs Women Intervention'!AV118^3,1),Employment!$BG$11:$BQ$11)))</f>
        <v>0.78083580411770337</v>
      </c>
      <c r="U106" s="67">
        <f>EXP(SUMPRODUCT(CHOOSE({1,2,3,4,5,6,7,8,9,10,11},'Calcs Women Intervention'!T86,'Calcs Women Intervention'!T86^2,'Calcs Women Intervention'!T86^3,1,'Calcs Women Intervention'!T86,'Calcs Women Intervention'!T86^2,'Calcs Women Intervention'!T86^3,'Calcs Women Intervention'!AW118,'Calcs Women Intervention'!AW118^2,'Calcs Women Intervention'!AW118^3,1),Employment!$BG$11:$BQ$11))/(1+EXP(SUMPRODUCT(CHOOSE({1,2,3,4,5,6,7,8,9,10,11},'Calcs Women Intervention'!T86,'Calcs Women Intervention'!T86^2,'Calcs Women Intervention'!T86^3,1,'Calcs Women Intervention'!T86,'Calcs Women Intervention'!T86^2,'Calcs Women Intervention'!T86^3,'Calcs Women Intervention'!AW118,'Calcs Women Intervention'!AW118^2,'Calcs Women Intervention'!AW118^3,1),Employment!$BG$11:$BQ$11)))</f>
        <v>0.75913236568637277</v>
      </c>
      <c r="V106" s="67">
        <f>EXP(SUMPRODUCT(CHOOSE({1,2,3,4,5,6,7,8,9,10,11},'Calcs Women Intervention'!U86,'Calcs Women Intervention'!U86^2,'Calcs Women Intervention'!U86^3,1,'Calcs Women Intervention'!U86,'Calcs Women Intervention'!U86^2,'Calcs Women Intervention'!U86^3,'Calcs Women Intervention'!AX118,'Calcs Women Intervention'!AX118^2,'Calcs Women Intervention'!AX118^3,1),Employment!$BG$11:$BQ$11))/(1+EXP(SUMPRODUCT(CHOOSE({1,2,3,4,5,6,7,8,9,10,11},'Calcs Women Intervention'!U86,'Calcs Women Intervention'!U86^2,'Calcs Women Intervention'!U86^3,1,'Calcs Women Intervention'!U86,'Calcs Women Intervention'!U86^2,'Calcs Women Intervention'!U86^3,'Calcs Women Intervention'!AX118,'Calcs Women Intervention'!AX118^2,'Calcs Women Intervention'!AX118^3,1),Employment!$BG$11:$BQ$11)))</f>
        <v>0.73419905941182417</v>
      </c>
      <c r="W106" s="67">
        <f>EXP(SUMPRODUCT(CHOOSE({1,2,3,4,5,6,7,8,9,10,11},'Calcs Women Intervention'!V86,'Calcs Women Intervention'!V86^2,'Calcs Women Intervention'!V86^3,1,'Calcs Women Intervention'!V86,'Calcs Women Intervention'!V86^2,'Calcs Women Intervention'!V86^3,'Calcs Women Intervention'!AY118,'Calcs Women Intervention'!AY118^2,'Calcs Women Intervention'!AY118^3,1),Employment!$BG$11:$BQ$11))/(1+EXP(SUMPRODUCT(CHOOSE({1,2,3,4,5,6,7,8,9,10,11},'Calcs Women Intervention'!V86,'Calcs Women Intervention'!V86^2,'Calcs Women Intervention'!V86^3,1,'Calcs Women Intervention'!V86,'Calcs Women Intervention'!V86^2,'Calcs Women Intervention'!V86^3,'Calcs Women Intervention'!AY118,'Calcs Women Intervention'!AY118^2,'Calcs Women Intervention'!AY118^3,1),Employment!$BG$11:$BQ$11)))</f>
        <v>0.70577732936200388</v>
      </c>
      <c r="X106" s="67">
        <f>EXP(SUMPRODUCT(CHOOSE({1,2,3,4,5,6,7,8,9,10,11},'Calcs Women Intervention'!W86,'Calcs Women Intervention'!W86^2,'Calcs Women Intervention'!W86^3,1,'Calcs Women Intervention'!W86,'Calcs Women Intervention'!W86^2,'Calcs Women Intervention'!W86^3,'Calcs Women Intervention'!AZ118,'Calcs Women Intervention'!AZ118^2,'Calcs Women Intervention'!AZ118^3,1),Employment!$BG$11:$BQ$11))/(1+EXP(SUMPRODUCT(CHOOSE({1,2,3,4,5,6,7,8,9,10,11},'Calcs Women Intervention'!W86,'Calcs Women Intervention'!W86^2,'Calcs Women Intervention'!W86^3,1,'Calcs Women Intervention'!W86,'Calcs Women Intervention'!W86^2,'Calcs Women Intervention'!W86^3,'Calcs Women Intervention'!AZ118,'Calcs Women Intervention'!AZ118^2,'Calcs Women Intervention'!AZ118^3,1),Employment!$BG$11:$BQ$11)))</f>
        <v>0.673669162214249</v>
      </c>
      <c r="Y106" s="67">
        <f>EXP(SUMPRODUCT(CHOOSE({1,2,3,4,5,6,7,8,9,10,11},'Calcs Women Intervention'!X86,'Calcs Women Intervention'!X86^2,'Calcs Women Intervention'!X86^3,1,'Calcs Women Intervention'!X86,'Calcs Women Intervention'!X86^2,'Calcs Women Intervention'!X86^3,'Calcs Women Intervention'!BA118,'Calcs Women Intervention'!BA118^2,'Calcs Women Intervention'!BA118^3,1),Employment!$BG$11:$BQ$11))/(1+EXP(SUMPRODUCT(CHOOSE({1,2,3,4,5,6,7,8,9,10,11},'Calcs Women Intervention'!X86,'Calcs Women Intervention'!X86^2,'Calcs Women Intervention'!X86^3,1,'Calcs Women Intervention'!X86,'Calcs Women Intervention'!X86^2,'Calcs Women Intervention'!X86^3,'Calcs Women Intervention'!BA118,'Calcs Women Intervention'!BA118^2,'Calcs Women Intervention'!BA118^3,1),Employment!$BG$11:$BQ$11)))</f>
        <v>0.63777813419907181</v>
      </c>
      <c r="Z106" s="67">
        <f>EXP(SUMPRODUCT(CHOOSE({1,2,3,4,5,6,7,8,9,10,11},'Calcs Women Intervention'!Y86,'Calcs Women Intervention'!Y86^2,'Calcs Women Intervention'!Y86^3,1,'Calcs Women Intervention'!Y86,'Calcs Women Intervention'!Y86^2,'Calcs Women Intervention'!Y86^3,'Calcs Women Intervention'!BB118,'Calcs Women Intervention'!BB118^2,'Calcs Women Intervention'!BB118^3,1),Employment!$BG$11:$BQ$11))/(1+EXP(SUMPRODUCT(CHOOSE({1,2,3,4,5,6,7,8,9,10,11},'Calcs Women Intervention'!Y86,'Calcs Women Intervention'!Y86^2,'Calcs Women Intervention'!Y86^3,1,'Calcs Women Intervention'!Y86,'Calcs Women Intervention'!Y86^2,'Calcs Women Intervention'!Y86^3,'Calcs Women Intervention'!BB118,'Calcs Women Intervention'!BB118^2,'Calcs Women Intervention'!BB118^3,1),Employment!$BG$11:$BQ$11)))</f>
        <v>0.59908305542548812</v>
      </c>
      <c r="AA106" s="67">
        <f>EXP(SUMPRODUCT(CHOOSE({1,2,3,4,5,6,7,8,9,10,11},'Calcs Women Intervention'!Z86,'Calcs Women Intervention'!Z86^2,'Calcs Women Intervention'!Z86^3,1,'Calcs Women Intervention'!Z86,'Calcs Women Intervention'!Z86^2,'Calcs Women Intervention'!Z86^3,'Calcs Women Intervention'!BC118,'Calcs Women Intervention'!BC118^2,'Calcs Women Intervention'!BC118^3,1),Employment!$BG$11:$BQ$11))/(1+EXP(SUMPRODUCT(CHOOSE({1,2,3,4,5,6,7,8,9,10,11},'Calcs Women Intervention'!Z86,'Calcs Women Intervention'!Z86^2,'Calcs Women Intervention'!Z86^3,1,'Calcs Women Intervention'!Z86,'Calcs Women Intervention'!Z86^2,'Calcs Women Intervention'!Z86^3,'Calcs Women Intervention'!BC118,'Calcs Women Intervention'!BC118^2,'Calcs Women Intervention'!BC118^3,1),Employment!$BG$11:$BQ$11)))</f>
        <v>0.55802282623609123</v>
      </c>
      <c r="AB106" s="67">
        <f>EXP(SUMPRODUCT(CHOOSE({1,2,3,4,5,6,7,8,9,10,11},'Calcs Women Intervention'!AA86,'Calcs Women Intervention'!AA86^2,'Calcs Women Intervention'!AA86^3,1,'Calcs Women Intervention'!AA86,'Calcs Women Intervention'!AA86^2,'Calcs Women Intervention'!AA86^3,'Calcs Women Intervention'!BD118,'Calcs Women Intervention'!BD118^2,'Calcs Women Intervention'!BD118^3,1),Employment!$BG$11:$BQ$11))/(1+EXP(SUMPRODUCT(CHOOSE({1,2,3,4,5,6,7,8,9,10,11},'Calcs Women Intervention'!AA86,'Calcs Women Intervention'!AA86^2,'Calcs Women Intervention'!AA86^3,1,'Calcs Women Intervention'!AA86,'Calcs Women Intervention'!AA86^2,'Calcs Women Intervention'!AA86^3,'Calcs Women Intervention'!BD118,'Calcs Women Intervention'!BD118^2,'Calcs Women Intervention'!BD118^3,1),Employment!$BG$11:$BQ$11)))</f>
        <v>0.51414658066708041</v>
      </c>
      <c r="AE106" s="1">
        <v>10</v>
      </c>
      <c r="AF106" s="185">
        <f>(Employment!C106*'Calcs Women Intervention'!C52-C75*'Calcs Women No Intervention'!C52)*ec_ben_emp_ESA</f>
        <v>0</v>
      </c>
      <c r="AG106" s="185">
        <f>(Employment!D106*'Calcs Women Intervention'!D52-D75*'Calcs Women No Intervention'!D52)*ec_ben_emp_ESA</f>
        <v>0</v>
      </c>
      <c r="AH106" s="185">
        <f>(Employment!E106*'Calcs Women Intervention'!E52-E75*'Calcs Women No Intervention'!E52)*ec_ben_emp_ESA</f>
        <v>0</v>
      </c>
      <c r="AI106" s="185">
        <f>(Employment!F106*'Calcs Women Intervention'!F52-F75*'Calcs Women No Intervention'!F52)*ec_ben_emp_ESA</f>
        <v>0</v>
      </c>
      <c r="AJ106" s="185">
        <f>(Employment!G106*'Calcs Women Intervention'!G52-G75*'Calcs Women No Intervention'!G52)*ec_ben_emp_ESA</f>
        <v>0</v>
      </c>
      <c r="AK106" s="185">
        <f>(Employment!H106*'Calcs Women Intervention'!H52-H75*'Calcs Women No Intervention'!H52)*ec_ben_emp_ESA</f>
        <v>0</v>
      </c>
      <c r="AL106" s="185">
        <f>(Employment!I106*'Calcs Women Intervention'!I52-I75*'Calcs Women No Intervention'!I52)*ec_ben_emp_ESA</f>
        <v>0</v>
      </c>
      <c r="AM106" s="185">
        <f>(Employment!J106*'Calcs Women Intervention'!J52-J75*'Calcs Women No Intervention'!J52)*ec_ben_emp_ESA</f>
        <v>0</v>
      </c>
      <c r="AN106" s="185">
        <f>(Employment!K106*'Calcs Women Intervention'!K52-K75*'Calcs Women No Intervention'!K52)*ec_ben_emp_ESA</f>
        <v>0</v>
      </c>
      <c r="AO106" s="185">
        <f>(Employment!L106*'Calcs Women Intervention'!L52-L75*'Calcs Women No Intervention'!L52)*ec_ben_emp_ESA</f>
        <v>0</v>
      </c>
      <c r="AP106" s="185">
        <f>(Employment!M106*'Calcs Women Intervention'!M52-M75*'Calcs Women No Intervention'!M52)*ec_ben_emp_ESA</f>
        <v>0</v>
      </c>
      <c r="AQ106" s="185">
        <f>(Employment!N106*'Calcs Women Intervention'!N52-N75*'Calcs Women No Intervention'!N52)*ec_ben_emp_ESA</f>
        <v>0</v>
      </c>
      <c r="AR106" s="185">
        <f>(Employment!O106*'Calcs Women Intervention'!O52-O75*'Calcs Women No Intervention'!O52)*ec_ben_emp_ESA</f>
        <v>0</v>
      </c>
      <c r="AS106" s="185">
        <f>(Employment!P106*'Calcs Women Intervention'!P52-P75*'Calcs Women No Intervention'!P52)*ec_ben_emp_ESA</f>
        <v>0</v>
      </c>
      <c r="AT106" s="185">
        <f>(Employment!Q106*'Calcs Women Intervention'!Q52-Q75*'Calcs Women No Intervention'!Q52)*ec_ben_emp_ESA</f>
        <v>0</v>
      </c>
      <c r="AU106" s="185">
        <f>(Employment!R106*'Calcs Women Intervention'!R52-R75*'Calcs Women No Intervention'!R52)*ec_ben_emp_ESA</f>
        <v>0</v>
      </c>
      <c r="AV106" s="185">
        <f>(Employment!S106*'Calcs Women Intervention'!S52-S75*'Calcs Women No Intervention'!S52)*ec_ben_emp_ESA</f>
        <v>0</v>
      </c>
      <c r="AW106" s="185">
        <f>(Employment!T106*'Calcs Women Intervention'!T52-T75*'Calcs Women No Intervention'!T52)*ec_ben_emp_ESA</f>
        <v>0</v>
      </c>
      <c r="AX106" s="185">
        <f>(Employment!U106*'Calcs Women Intervention'!U52-U75*'Calcs Women No Intervention'!U52)*ec_ben_emp_ESA</f>
        <v>0</v>
      </c>
      <c r="AY106" s="185">
        <f>(Employment!V106*'Calcs Women Intervention'!V52-V75*'Calcs Women No Intervention'!V52)*ec_ben_emp_ESA</f>
        <v>0</v>
      </c>
      <c r="AZ106" s="185">
        <f>(Employment!W106*'Calcs Women Intervention'!W52-W75*'Calcs Women No Intervention'!W52)*ec_ben_emp_ESA</f>
        <v>0</v>
      </c>
      <c r="BA106" s="185">
        <f>(Employment!X106*'Calcs Women Intervention'!X52-X75*'Calcs Women No Intervention'!X52)*ec_ben_emp_ESA</f>
        <v>0</v>
      </c>
      <c r="BB106" s="185">
        <f>(Employment!Y106*'Calcs Women Intervention'!Y52-Y75*'Calcs Women No Intervention'!Y52)*ec_ben_emp_ESA</f>
        <v>0</v>
      </c>
      <c r="BC106" s="185">
        <f>(Employment!Z106*'Calcs Women Intervention'!Z52-Z75*'Calcs Women No Intervention'!Z52)*ec_ben_emp_ESA</f>
        <v>0</v>
      </c>
      <c r="BD106" s="185">
        <f>(Employment!AA106*'Calcs Women Intervention'!AA52-AA75*'Calcs Women No Intervention'!AA52)*ec_ben_emp_ESA</f>
        <v>0</v>
      </c>
      <c r="BE106" s="185">
        <f>(Employment!AB106*'Calcs Women Intervention'!AB52-AB75*'Calcs Women No Intervention'!AB52)*ec_ben_emp_ESA</f>
        <v>0</v>
      </c>
    </row>
    <row r="107" spans="2:57" x14ac:dyDescent="0.3">
      <c r="B107" s="1">
        <v>11</v>
      </c>
      <c r="C107" s="67"/>
      <c r="D107" s="67"/>
      <c r="E107" s="67"/>
      <c r="F107" s="67"/>
      <c r="G107" s="67"/>
      <c r="H107" s="67"/>
      <c r="I107" s="67"/>
      <c r="J107" s="67"/>
      <c r="K107" s="67"/>
      <c r="L107" s="67"/>
      <c r="M107" s="67"/>
      <c r="N107" s="67">
        <f>EXP(SUMPRODUCT(CHOOSE({1,2,3,4,5,6,7,8,9,10,11},'Calcs Women Intervention'!M87,'Calcs Women Intervention'!M87^2,'Calcs Women Intervention'!M87^3,1,'Calcs Women Intervention'!M87,'Calcs Women Intervention'!M87^2,'Calcs Women Intervention'!M87^3,'Calcs Women Intervention'!AP119,'Calcs Women Intervention'!AP119^2,'Calcs Women Intervention'!AP119^3,1),Employment!$BG$11:$BQ$11))/(1+EXP(SUMPRODUCT(CHOOSE({1,2,3,4,5,6,7,8,9,10,11},'Calcs Women Intervention'!M87,'Calcs Women Intervention'!M87^2,'Calcs Women Intervention'!M87^3,1,'Calcs Women Intervention'!M87,'Calcs Women Intervention'!M87^2,'Calcs Women Intervention'!M87^3,'Calcs Women Intervention'!AP119,'Calcs Women Intervention'!AP119^2,'Calcs Women Intervention'!AP119^3,1),Employment!$BG$11:$BQ$11)))</f>
        <v>0.86376981286337973</v>
      </c>
      <c r="O107" s="67">
        <f>EXP(SUMPRODUCT(CHOOSE({1,2,3,4,5,6,7,8,9,10,11},'Calcs Women Intervention'!N87,'Calcs Women Intervention'!N87^2,'Calcs Women Intervention'!N87^3,1,'Calcs Women Intervention'!N87,'Calcs Women Intervention'!N87^2,'Calcs Women Intervention'!N87^3,'Calcs Women Intervention'!AQ119,'Calcs Women Intervention'!AQ119^2,'Calcs Women Intervention'!AQ119^3,1),Employment!$BG$11:$BQ$11))/(1+EXP(SUMPRODUCT(CHOOSE({1,2,3,4,5,6,7,8,9,10,11},'Calcs Women Intervention'!N87,'Calcs Women Intervention'!N87^2,'Calcs Women Intervention'!N87^3,1,'Calcs Women Intervention'!N87,'Calcs Women Intervention'!N87^2,'Calcs Women Intervention'!N87^3,'Calcs Women Intervention'!AQ119,'Calcs Women Intervention'!AQ119^2,'Calcs Women Intervention'!AQ119^3,1),Employment!$BG$11:$BQ$11)))</f>
        <v>0.85870617382105618</v>
      </c>
      <c r="P107" s="67">
        <f>EXP(SUMPRODUCT(CHOOSE({1,2,3,4,5,6,7,8,9,10,11},'Calcs Women Intervention'!O87,'Calcs Women Intervention'!O87^2,'Calcs Women Intervention'!O87^3,1,'Calcs Women Intervention'!O87,'Calcs Women Intervention'!O87^2,'Calcs Women Intervention'!O87^3,'Calcs Women Intervention'!AR119,'Calcs Women Intervention'!AR119^2,'Calcs Women Intervention'!AR119^3,1),Employment!$BG$11:$BQ$11))/(1+EXP(SUMPRODUCT(CHOOSE({1,2,3,4,5,6,7,8,9,10,11},'Calcs Women Intervention'!O87,'Calcs Women Intervention'!O87^2,'Calcs Women Intervention'!O87^3,1,'Calcs Women Intervention'!O87,'Calcs Women Intervention'!O87^2,'Calcs Women Intervention'!O87^3,'Calcs Women Intervention'!AR119,'Calcs Women Intervention'!AR119^2,'Calcs Women Intervention'!AR119^3,1),Employment!$BG$11:$BQ$11)))</f>
        <v>0.85076825619685592</v>
      </c>
      <c r="Q107" s="67">
        <f>EXP(SUMPRODUCT(CHOOSE({1,2,3,4,5,6,7,8,9,10,11},'Calcs Women Intervention'!P87,'Calcs Women Intervention'!P87^2,'Calcs Women Intervention'!P87^3,1,'Calcs Women Intervention'!P87,'Calcs Women Intervention'!P87^2,'Calcs Women Intervention'!P87^3,'Calcs Women Intervention'!AS119,'Calcs Women Intervention'!AS119^2,'Calcs Women Intervention'!AS119^3,1),Employment!$BG$11:$BQ$11))/(1+EXP(SUMPRODUCT(CHOOSE({1,2,3,4,5,6,7,8,9,10,11},'Calcs Women Intervention'!P87,'Calcs Women Intervention'!P87^2,'Calcs Women Intervention'!P87^3,1,'Calcs Women Intervention'!P87,'Calcs Women Intervention'!P87^2,'Calcs Women Intervention'!P87^3,'Calcs Women Intervention'!AS119,'Calcs Women Intervention'!AS119^2,'Calcs Women Intervention'!AS119^3,1),Employment!$BG$11:$BQ$11)))</f>
        <v>0.84104749524726685</v>
      </c>
      <c r="R107" s="67">
        <f>EXP(SUMPRODUCT(CHOOSE({1,2,3,4,5,6,7,8,9,10,11},'Calcs Women Intervention'!Q87,'Calcs Women Intervention'!Q87^2,'Calcs Women Intervention'!Q87^3,1,'Calcs Women Intervention'!Q87,'Calcs Women Intervention'!Q87^2,'Calcs Women Intervention'!Q87^3,'Calcs Women Intervention'!AT119,'Calcs Women Intervention'!AT119^2,'Calcs Women Intervention'!AT119^3,1),Employment!$BG$11:$BQ$11))/(1+EXP(SUMPRODUCT(CHOOSE({1,2,3,4,5,6,7,8,9,10,11},'Calcs Women Intervention'!Q87,'Calcs Women Intervention'!Q87^2,'Calcs Women Intervention'!Q87^3,1,'Calcs Women Intervention'!Q87,'Calcs Women Intervention'!Q87^2,'Calcs Women Intervention'!Q87^3,'Calcs Women Intervention'!AT119,'Calcs Women Intervention'!AT119^2,'Calcs Women Intervention'!AT119^3,1),Employment!$BG$11:$BQ$11)))</f>
        <v>0.82943485137619055</v>
      </c>
      <c r="S107" s="67">
        <f>EXP(SUMPRODUCT(CHOOSE({1,2,3,4,5,6,7,8,9,10,11},'Calcs Women Intervention'!R87,'Calcs Women Intervention'!R87^2,'Calcs Women Intervention'!R87^3,1,'Calcs Women Intervention'!R87,'Calcs Women Intervention'!R87^2,'Calcs Women Intervention'!R87^3,'Calcs Women Intervention'!AU119,'Calcs Women Intervention'!AU119^2,'Calcs Women Intervention'!AU119^3,1),Employment!$BG$11:$BQ$11))/(1+EXP(SUMPRODUCT(CHOOSE({1,2,3,4,5,6,7,8,9,10,11},'Calcs Women Intervention'!R87,'Calcs Women Intervention'!R87^2,'Calcs Women Intervention'!R87^3,1,'Calcs Women Intervention'!R87,'Calcs Women Intervention'!R87^2,'Calcs Women Intervention'!R87^3,'Calcs Women Intervention'!AU119,'Calcs Women Intervention'!AU119^2,'Calcs Women Intervention'!AU119^3,1),Employment!$BG$11:$BQ$11)))</f>
        <v>0.8157028232313277</v>
      </c>
      <c r="T107" s="67">
        <f>EXP(SUMPRODUCT(CHOOSE({1,2,3,4,5,6,7,8,9,10,11},'Calcs Women Intervention'!S87,'Calcs Women Intervention'!S87^2,'Calcs Women Intervention'!S87^3,1,'Calcs Women Intervention'!S87,'Calcs Women Intervention'!S87^2,'Calcs Women Intervention'!S87^3,'Calcs Women Intervention'!AV119,'Calcs Women Intervention'!AV119^2,'Calcs Women Intervention'!AV119^3,1),Employment!$BG$11:$BQ$11))/(1+EXP(SUMPRODUCT(CHOOSE({1,2,3,4,5,6,7,8,9,10,11},'Calcs Women Intervention'!S87,'Calcs Women Intervention'!S87^2,'Calcs Women Intervention'!S87^3,1,'Calcs Women Intervention'!S87,'Calcs Women Intervention'!S87^2,'Calcs Women Intervention'!S87^3,'Calcs Women Intervention'!AV119,'Calcs Women Intervention'!AV119^2,'Calcs Women Intervention'!AV119^3,1),Employment!$BG$11:$BQ$11)))</f>
        <v>0.79959582636002002</v>
      </c>
      <c r="U107" s="67">
        <f>EXP(SUMPRODUCT(CHOOSE({1,2,3,4,5,6,7,8,9,10,11},'Calcs Women Intervention'!T87,'Calcs Women Intervention'!T87^2,'Calcs Women Intervention'!T87^3,1,'Calcs Women Intervention'!T87,'Calcs Women Intervention'!T87^2,'Calcs Women Intervention'!T87^3,'Calcs Women Intervention'!AW119,'Calcs Women Intervention'!AW119^2,'Calcs Women Intervention'!AW119^3,1),Employment!$BG$11:$BQ$11))/(1+EXP(SUMPRODUCT(CHOOSE({1,2,3,4,5,6,7,8,9,10,11},'Calcs Women Intervention'!T87,'Calcs Women Intervention'!T87^2,'Calcs Women Intervention'!T87^3,1,'Calcs Women Intervention'!T87,'Calcs Women Intervention'!T87^2,'Calcs Women Intervention'!T87^3,'Calcs Women Intervention'!AW119,'Calcs Women Intervention'!AW119^2,'Calcs Women Intervention'!AW119^3,1),Employment!$BG$11:$BQ$11)))</f>
        <v>0.78083580411770337</v>
      </c>
      <c r="V107" s="67">
        <f>EXP(SUMPRODUCT(CHOOSE({1,2,3,4,5,6,7,8,9,10,11},'Calcs Women Intervention'!U87,'Calcs Women Intervention'!U87^2,'Calcs Women Intervention'!U87^3,1,'Calcs Women Intervention'!U87,'Calcs Women Intervention'!U87^2,'Calcs Women Intervention'!U87^3,'Calcs Women Intervention'!AX119,'Calcs Women Intervention'!AX119^2,'Calcs Women Intervention'!AX119^3,1),Employment!$BG$11:$BQ$11))/(1+EXP(SUMPRODUCT(CHOOSE({1,2,3,4,5,6,7,8,9,10,11},'Calcs Women Intervention'!U87,'Calcs Women Intervention'!U87^2,'Calcs Women Intervention'!U87^3,1,'Calcs Women Intervention'!U87,'Calcs Women Intervention'!U87^2,'Calcs Women Intervention'!U87^3,'Calcs Women Intervention'!AX119,'Calcs Women Intervention'!AX119^2,'Calcs Women Intervention'!AX119^3,1),Employment!$BG$11:$BQ$11)))</f>
        <v>0.75913236568637277</v>
      </c>
      <c r="W107" s="67">
        <f>EXP(SUMPRODUCT(CHOOSE({1,2,3,4,5,6,7,8,9,10,11},'Calcs Women Intervention'!V87,'Calcs Women Intervention'!V87^2,'Calcs Women Intervention'!V87^3,1,'Calcs Women Intervention'!V87,'Calcs Women Intervention'!V87^2,'Calcs Women Intervention'!V87^3,'Calcs Women Intervention'!AY119,'Calcs Women Intervention'!AY119^2,'Calcs Women Intervention'!AY119^3,1),Employment!$BG$11:$BQ$11))/(1+EXP(SUMPRODUCT(CHOOSE({1,2,3,4,5,6,7,8,9,10,11},'Calcs Women Intervention'!V87,'Calcs Women Intervention'!V87^2,'Calcs Women Intervention'!V87^3,1,'Calcs Women Intervention'!V87,'Calcs Women Intervention'!V87^2,'Calcs Women Intervention'!V87^3,'Calcs Women Intervention'!AY119,'Calcs Women Intervention'!AY119^2,'Calcs Women Intervention'!AY119^3,1),Employment!$BG$11:$BQ$11)))</f>
        <v>0.73419905941182417</v>
      </c>
      <c r="X107" s="67">
        <f>EXP(SUMPRODUCT(CHOOSE({1,2,3,4,5,6,7,8,9,10,11},'Calcs Women Intervention'!W87,'Calcs Women Intervention'!W87^2,'Calcs Women Intervention'!W87^3,1,'Calcs Women Intervention'!W87,'Calcs Women Intervention'!W87^2,'Calcs Women Intervention'!W87^3,'Calcs Women Intervention'!AZ119,'Calcs Women Intervention'!AZ119^2,'Calcs Women Intervention'!AZ119^3,1),Employment!$BG$11:$BQ$11))/(1+EXP(SUMPRODUCT(CHOOSE({1,2,3,4,5,6,7,8,9,10,11},'Calcs Women Intervention'!W87,'Calcs Women Intervention'!W87^2,'Calcs Women Intervention'!W87^3,1,'Calcs Women Intervention'!W87,'Calcs Women Intervention'!W87^2,'Calcs Women Intervention'!W87^3,'Calcs Women Intervention'!AZ119,'Calcs Women Intervention'!AZ119^2,'Calcs Women Intervention'!AZ119^3,1),Employment!$BG$11:$BQ$11)))</f>
        <v>0.70577732936200388</v>
      </c>
      <c r="Y107" s="67">
        <f>EXP(SUMPRODUCT(CHOOSE({1,2,3,4,5,6,7,8,9,10,11},'Calcs Women Intervention'!X87,'Calcs Women Intervention'!X87^2,'Calcs Women Intervention'!X87^3,1,'Calcs Women Intervention'!X87,'Calcs Women Intervention'!X87^2,'Calcs Women Intervention'!X87^3,'Calcs Women Intervention'!BA119,'Calcs Women Intervention'!BA119^2,'Calcs Women Intervention'!BA119^3,1),Employment!$BG$11:$BQ$11))/(1+EXP(SUMPRODUCT(CHOOSE({1,2,3,4,5,6,7,8,9,10,11},'Calcs Women Intervention'!X87,'Calcs Women Intervention'!X87^2,'Calcs Women Intervention'!X87^3,1,'Calcs Women Intervention'!X87,'Calcs Women Intervention'!X87^2,'Calcs Women Intervention'!X87^3,'Calcs Women Intervention'!BA119,'Calcs Women Intervention'!BA119^2,'Calcs Women Intervention'!BA119^3,1),Employment!$BG$11:$BQ$11)))</f>
        <v>0.673669162214249</v>
      </c>
      <c r="Z107" s="67">
        <f>EXP(SUMPRODUCT(CHOOSE({1,2,3,4,5,6,7,8,9,10,11},'Calcs Women Intervention'!Y87,'Calcs Women Intervention'!Y87^2,'Calcs Women Intervention'!Y87^3,1,'Calcs Women Intervention'!Y87,'Calcs Women Intervention'!Y87^2,'Calcs Women Intervention'!Y87^3,'Calcs Women Intervention'!BB119,'Calcs Women Intervention'!BB119^2,'Calcs Women Intervention'!BB119^3,1),Employment!$BG$11:$BQ$11))/(1+EXP(SUMPRODUCT(CHOOSE({1,2,3,4,5,6,7,8,9,10,11},'Calcs Women Intervention'!Y87,'Calcs Women Intervention'!Y87^2,'Calcs Women Intervention'!Y87^3,1,'Calcs Women Intervention'!Y87,'Calcs Women Intervention'!Y87^2,'Calcs Women Intervention'!Y87^3,'Calcs Women Intervention'!BB119,'Calcs Women Intervention'!BB119^2,'Calcs Women Intervention'!BB119^3,1),Employment!$BG$11:$BQ$11)))</f>
        <v>0.63777813419907181</v>
      </c>
      <c r="AA107" s="67">
        <f>EXP(SUMPRODUCT(CHOOSE({1,2,3,4,5,6,7,8,9,10,11},'Calcs Women Intervention'!Z87,'Calcs Women Intervention'!Z87^2,'Calcs Women Intervention'!Z87^3,1,'Calcs Women Intervention'!Z87,'Calcs Women Intervention'!Z87^2,'Calcs Women Intervention'!Z87^3,'Calcs Women Intervention'!BC119,'Calcs Women Intervention'!BC119^2,'Calcs Women Intervention'!BC119^3,1),Employment!$BG$11:$BQ$11))/(1+EXP(SUMPRODUCT(CHOOSE({1,2,3,4,5,6,7,8,9,10,11},'Calcs Women Intervention'!Z87,'Calcs Women Intervention'!Z87^2,'Calcs Women Intervention'!Z87^3,1,'Calcs Women Intervention'!Z87,'Calcs Women Intervention'!Z87^2,'Calcs Women Intervention'!Z87^3,'Calcs Women Intervention'!BC119,'Calcs Women Intervention'!BC119^2,'Calcs Women Intervention'!BC119^3,1),Employment!$BG$11:$BQ$11)))</f>
        <v>0.59908305542548812</v>
      </c>
      <c r="AB107" s="67">
        <f>EXP(SUMPRODUCT(CHOOSE({1,2,3,4,5,6,7,8,9,10,11},'Calcs Women Intervention'!AA87,'Calcs Women Intervention'!AA87^2,'Calcs Women Intervention'!AA87^3,1,'Calcs Women Intervention'!AA87,'Calcs Women Intervention'!AA87^2,'Calcs Women Intervention'!AA87^3,'Calcs Women Intervention'!BD119,'Calcs Women Intervention'!BD119^2,'Calcs Women Intervention'!BD119^3,1),Employment!$BG$11:$BQ$11))/(1+EXP(SUMPRODUCT(CHOOSE({1,2,3,4,5,6,7,8,9,10,11},'Calcs Women Intervention'!AA87,'Calcs Women Intervention'!AA87^2,'Calcs Women Intervention'!AA87^3,1,'Calcs Women Intervention'!AA87,'Calcs Women Intervention'!AA87^2,'Calcs Women Intervention'!AA87^3,'Calcs Women Intervention'!BD119,'Calcs Women Intervention'!BD119^2,'Calcs Women Intervention'!BD119^3,1),Employment!$BG$11:$BQ$11)))</f>
        <v>0.55802282623609123</v>
      </c>
      <c r="AE107" s="1">
        <v>11</v>
      </c>
      <c r="AF107" s="185">
        <f>(Employment!C107*'Calcs Women Intervention'!C53-C76*'Calcs Women No Intervention'!C53)*ec_ben_emp_ESA</f>
        <v>0</v>
      </c>
      <c r="AG107" s="185">
        <f>(Employment!D107*'Calcs Women Intervention'!D53-D76*'Calcs Women No Intervention'!D53)*ec_ben_emp_ESA</f>
        <v>0</v>
      </c>
      <c r="AH107" s="185">
        <f>(Employment!E107*'Calcs Women Intervention'!E53-E76*'Calcs Women No Intervention'!E53)*ec_ben_emp_ESA</f>
        <v>0</v>
      </c>
      <c r="AI107" s="185">
        <f>(Employment!F107*'Calcs Women Intervention'!F53-F76*'Calcs Women No Intervention'!F53)*ec_ben_emp_ESA</f>
        <v>0</v>
      </c>
      <c r="AJ107" s="185">
        <f>(Employment!G107*'Calcs Women Intervention'!G53-G76*'Calcs Women No Intervention'!G53)*ec_ben_emp_ESA</f>
        <v>0</v>
      </c>
      <c r="AK107" s="185">
        <f>(Employment!H107*'Calcs Women Intervention'!H53-H76*'Calcs Women No Intervention'!H53)*ec_ben_emp_ESA</f>
        <v>0</v>
      </c>
      <c r="AL107" s="185">
        <f>(Employment!I107*'Calcs Women Intervention'!I53-I76*'Calcs Women No Intervention'!I53)*ec_ben_emp_ESA</f>
        <v>0</v>
      </c>
      <c r="AM107" s="185">
        <f>(Employment!J107*'Calcs Women Intervention'!J53-J76*'Calcs Women No Intervention'!J53)*ec_ben_emp_ESA</f>
        <v>0</v>
      </c>
      <c r="AN107" s="185">
        <f>(Employment!K107*'Calcs Women Intervention'!K53-K76*'Calcs Women No Intervention'!K53)*ec_ben_emp_ESA</f>
        <v>0</v>
      </c>
      <c r="AO107" s="185">
        <f>(Employment!L107*'Calcs Women Intervention'!L53-L76*'Calcs Women No Intervention'!L53)*ec_ben_emp_ESA</f>
        <v>0</v>
      </c>
      <c r="AP107" s="185">
        <f>(Employment!M107*'Calcs Women Intervention'!M53-M76*'Calcs Women No Intervention'!M53)*ec_ben_emp_ESA</f>
        <v>0</v>
      </c>
      <c r="AQ107" s="185">
        <f>(Employment!N107*'Calcs Women Intervention'!N53-N76*'Calcs Women No Intervention'!N53)*ec_ben_emp_ESA</f>
        <v>0</v>
      </c>
      <c r="AR107" s="185">
        <f>(Employment!O107*'Calcs Women Intervention'!O53-O76*'Calcs Women No Intervention'!O53)*ec_ben_emp_ESA</f>
        <v>0</v>
      </c>
      <c r="AS107" s="185">
        <f>(Employment!P107*'Calcs Women Intervention'!P53-P76*'Calcs Women No Intervention'!P53)*ec_ben_emp_ESA</f>
        <v>0</v>
      </c>
      <c r="AT107" s="185">
        <f>(Employment!Q107*'Calcs Women Intervention'!Q53-Q76*'Calcs Women No Intervention'!Q53)*ec_ben_emp_ESA</f>
        <v>0</v>
      </c>
      <c r="AU107" s="185">
        <f>(Employment!R107*'Calcs Women Intervention'!R53-R76*'Calcs Women No Intervention'!R53)*ec_ben_emp_ESA</f>
        <v>0</v>
      </c>
      <c r="AV107" s="185">
        <f>(Employment!S107*'Calcs Women Intervention'!S53-S76*'Calcs Women No Intervention'!S53)*ec_ben_emp_ESA</f>
        <v>0</v>
      </c>
      <c r="AW107" s="185">
        <f>(Employment!T107*'Calcs Women Intervention'!T53-T76*'Calcs Women No Intervention'!T53)*ec_ben_emp_ESA</f>
        <v>0</v>
      </c>
      <c r="AX107" s="185">
        <f>(Employment!U107*'Calcs Women Intervention'!U53-U76*'Calcs Women No Intervention'!U53)*ec_ben_emp_ESA</f>
        <v>0</v>
      </c>
      <c r="AY107" s="185">
        <f>(Employment!V107*'Calcs Women Intervention'!V53-V76*'Calcs Women No Intervention'!V53)*ec_ben_emp_ESA</f>
        <v>0</v>
      </c>
      <c r="AZ107" s="185">
        <f>(Employment!W107*'Calcs Women Intervention'!W53-W76*'Calcs Women No Intervention'!W53)*ec_ben_emp_ESA</f>
        <v>0</v>
      </c>
      <c r="BA107" s="185">
        <f>(Employment!X107*'Calcs Women Intervention'!X53-X76*'Calcs Women No Intervention'!X53)*ec_ben_emp_ESA</f>
        <v>0</v>
      </c>
      <c r="BB107" s="185">
        <f>(Employment!Y107*'Calcs Women Intervention'!Y53-Y76*'Calcs Women No Intervention'!Y53)*ec_ben_emp_ESA</f>
        <v>0</v>
      </c>
      <c r="BC107" s="185">
        <f>(Employment!Z107*'Calcs Women Intervention'!Z53-Z76*'Calcs Women No Intervention'!Z53)*ec_ben_emp_ESA</f>
        <v>0</v>
      </c>
      <c r="BD107" s="185">
        <f>(Employment!AA107*'Calcs Women Intervention'!AA53-AA76*'Calcs Women No Intervention'!AA53)*ec_ben_emp_ESA</f>
        <v>0</v>
      </c>
      <c r="BE107" s="185">
        <f>(Employment!AB107*'Calcs Women Intervention'!AB53-AB76*'Calcs Women No Intervention'!AB53)*ec_ben_emp_ESA</f>
        <v>0</v>
      </c>
    </row>
    <row r="108" spans="2:57" x14ac:dyDescent="0.3">
      <c r="B108" s="1">
        <v>12</v>
      </c>
      <c r="C108" s="67"/>
      <c r="D108" s="67"/>
      <c r="E108" s="67"/>
      <c r="F108" s="67"/>
      <c r="G108" s="67"/>
      <c r="H108" s="67"/>
      <c r="I108" s="67"/>
      <c r="J108" s="67"/>
      <c r="K108" s="67"/>
      <c r="L108" s="67"/>
      <c r="M108" s="67"/>
      <c r="N108" s="67"/>
      <c r="O108" s="67">
        <f>EXP(SUMPRODUCT(CHOOSE({1,2,3,4,5,6,7,8,9,10,11},'Calcs Women Intervention'!N88,'Calcs Women Intervention'!N88^2,'Calcs Women Intervention'!N88^3,1,'Calcs Women Intervention'!N88,'Calcs Women Intervention'!N88^2,'Calcs Women Intervention'!N88^3,'Calcs Women Intervention'!AQ120,'Calcs Women Intervention'!AQ120^2,'Calcs Women Intervention'!AQ120^3,1),Employment!$BG$11:$BQ$11))/(1+EXP(SUMPRODUCT(CHOOSE({1,2,3,4,5,6,7,8,9,10,11},'Calcs Women Intervention'!N88,'Calcs Women Intervention'!N88^2,'Calcs Women Intervention'!N88^3,1,'Calcs Women Intervention'!N88,'Calcs Women Intervention'!N88^2,'Calcs Women Intervention'!N88^3,'Calcs Women Intervention'!AQ120,'Calcs Women Intervention'!AQ120^2,'Calcs Women Intervention'!AQ120^3,1),Employment!$BG$11:$BQ$11)))</f>
        <v>0.86376981286337973</v>
      </c>
      <c r="P108" s="67">
        <f>EXP(SUMPRODUCT(CHOOSE({1,2,3,4,5,6,7,8,9,10,11},'Calcs Women Intervention'!O88,'Calcs Women Intervention'!O88^2,'Calcs Women Intervention'!O88^3,1,'Calcs Women Intervention'!O88,'Calcs Women Intervention'!O88^2,'Calcs Women Intervention'!O88^3,'Calcs Women Intervention'!AR120,'Calcs Women Intervention'!AR120^2,'Calcs Women Intervention'!AR120^3,1),Employment!$BG$11:$BQ$11))/(1+EXP(SUMPRODUCT(CHOOSE({1,2,3,4,5,6,7,8,9,10,11},'Calcs Women Intervention'!O88,'Calcs Women Intervention'!O88^2,'Calcs Women Intervention'!O88^3,1,'Calcs Women Intervention'!O88,'Calcs Women Intervention'!O88^2,'Calcs Women Intervention'!O88^3,'Calcs Women Intervention'!AR120,'Calcs Women Intervention'!AR120^2,'Calcs Women Intervention'!AR120^3,1),Employment!$BG$11:$BQ$11)))</f>
        <v>0.85870617382105618</v>
      </c>
      <c r="Q108" s="67">
        <f>EXP(SUMPRODUCT(CHOOSE({1,2,3,4,5,6,7,8,9,10,11},'Calcs Women Intervention'!P88,'Calcs Women Intervention'!P88^2,'Calcs Women Intervention'!P88^3,1,'Calcs Women Intervention'!P88,'Calcs Women Intervention'!P88^2,'Calcs Women Intervention'!P88^3,'Calcs Women Intervention'!AS120,'Calcs Women Intervention'!AS120^2,'Calcs Women Intervention'!AS120^3,1),Employment!$BG$11:$BQ$11))/(1+EXP(SUMPRODUCT(CHOOSE({1,2,3,4,5,6,7,8,9,10,11},'Calcs Women Intervention'!P88,'Calcs Women Intervention'!P88^2,'Calcs Women Intervention'!P88^3,1,'Calcs Women Intervention'!P88,'Calcs Women Intervention'!P88^2,'Calcs Women Intervention'!P88^3,'Calcs Women Intervention'!AS120,'Calcs Women Intervention'!AS120^2,'Calcs Women Intervention'!AS120^3,1),Employment!$BG$11:$BQ$11)))</f>
        <v>0.85076825619685592</v>
      </c>
      <c r="R108" s="67">
        <f>EXP(SUMPRODUCT(CHOOSE({1,2,3,4,5,6,7,8,9,10,11},'Calcs Women Intervention'!Q88,'Calcs Women Intervention'!Q88^2,'Calcs Women Intervention'!Q88^3,1,'Calcs Women Intervention'!Q88,'Calcs Women Intervention'!Q88^2,'Calcs Women Intervention'!Q88^3,'Calcs Women Intervention'!AT120,'Calcs Women Intervention'!AT120^2,'Calcs Women Intervention'!AT120^3,1),Employment!$BG$11:$BQ$11))/(1+EXP(SUMPRODUCT(CHOOSE({1,2,3,4,5,6,7,8,9,10,11},'Calcs Women Intervention'!Q88,'Calcs Women Intervention'!Q88^2,'Calcs Women Intervention'!Q88^3,1,'Calcs Women Intervention'!Q88,'Calcs Women Intervention'!Q88^2,'Calcs Women Intervention'!Q88^3,'Calcs Women Intervention'!AT120,'Calcs Women Intervention'!AT120^2,'Calcs Women Intervention'!AT120^3,1),Employment!$BG$11:$BQ$11)))</f>
        <v>0.84104749524726685</v>
      </c>
      <c r="S108" s="67">
        <f>EXP(SUMPRODUCT(CHOOSE({1,2,3,4,5,6,7,8,9,10,11},'Calcs Women Intervention'!R88,'Calcs Women Intervention'!R88^2,'Calcs Women Intervention'!R88^3,1,'Calcs Women Intervention'!R88,'Calcs Women Intervention'!R88^2,'Calcs Women Intervention'!R88^3,'Calcs Women Intervention'!AU120,'Calcs Women Intervention'!AU120^2,'Calcs Women Intervention'!AU120^3,1),Employment!$BG$11:$BQ$11))/(1+EXP(SUMPRODUCT(CHOOSE({1,2,3,4,5,6,7,8,9,10,11},'Calcs Women Intervention'!R88,'Calcs Women Intervention'!R88^2,'Calcs Women Intervention'!R88^3,1,'Calcs Women Intervention'!R88,'Calcs Women Intervention'!R88^2,'Calcs Women Intervention'!R88^3,'Calcs Women Intervention'!AU120,'Calcs Women Intervention'!AU120^2,'Calcs Women Intervention'!AU120^3,1),Employment!$BG$11:$BQ$11)))</f>
        <v>0.82943485137619055</v>
      </c>
      <c r="T108" s="67">
        <f>EXP(SUMPRODUCT(CHOOSE({1,2,3,4,5,6,7,8,9,10,11},'Calcs Women Intervention'!S88,'Calcs Women Intervention'!S88^2,'Calcs Women Intervention'!S88^3,1,'Calcs Women Intervention'!S88,'Calcs Women Intervention'!S88^2,'Calcs Women Intervention'!S88^3,'Calcs Women Intervention'!AV120,'Calcs Women Intervention'!AV120^2,'Calcs Women Intervention'!AV120^3,1),Employment!$BG$11:$BQ$11))/(1+EXP(SUMPRODUCT(CHOOSE({1,2,3,4,5,6,7,8,9,10,11},'Calcs Women Intervention'!S88,'Calcs Women Intervention'!S88^2,'Calcs Women Intervention'!S88^3,1,'Calcs Women Intervention'!S88,'Calcs Women Intervention'!S88^2,'Calcs Women Intervention'!S88^3,'Calcs Women Intervention'!AV120,'Calcs Women Intervention'!AV120^2,'Calcs Women Intervention'!AV120^3,1),Employment!$BG$11:$BQ$11)))</f>
        <v>0.8157028232313277</v>
      </c>
      <c r="U108" s="67">
        <f>EXP(SUMPRODUCT(CHOOSE({1,2,3,4,5,6,7,8,9,10,11},'Calcs Women Intervention'!T88,'Calcs Women Intervention'!T88^2,'Calcs Women Intervention'!T88^3,1,'Calcs Women Intervention'!T88,'Calcs Women Intervention'!T88^2,'Calcs Women Intervention'!T88^3,'Calcs Women Intervention'!AW120,'Calcs Women Intervention'!AW120^2,'Calcs Women Intervention'!AW120^3,1),Employment!$BG$11:$BQ$11))/(1+EXP(SUMPRODUCT(CHOOSE({1,2,3,4,5,6,7,8,9,10,11},'Calcs Women Intervention'!T88,'Calcs Women Intervention'!T88^2,'Calcs Women Intervention'!T88^3,1,'Calcs Women Intervention'!T88,'Calcs Women Intervention'!T88^2,'Calcs Women Intervention'!T88^3,'Calcs Women Intervention'!AW120,'Calcs Women Intervention'!AW120^2,'Calcs Women Intervention'!AW120^3,1),Employment!$BG$11:$BQ$11)))</f>
        <v>0.79959582636002002</v>
      </c>
      <c r="V108" s="67">
        <f>EXP(SUMPRODUCT(CHOOSE({1,2,3,4,5,6,7,8,9,10,11},'Calcs Women Intervention'!U88,'Calcs Women Intervention'!U88^2,'Calcs Women Intervention'!U88^3,1,'Calcs Women Intervention'!U88,'Calcs Women Intervention'!U88^2,'Calcs Women Intervention'!U88^3,'Calcs Women Intervention'!AX120,'Calcs Women Intervention'!AX120^2,'Calcs Women Intervention'!AX120^3,1),Employment!$BG$11:$BQ$11))/(1+EXP(SUMPRODUCT(CHOOSE({1,2,3,4,5,6,7,8,9,10,11},'Calcs Women Intervention'!U88,'Calcs Women Intervention'!U88^2,'Calcs Women Intervention'!U88^3,1,'Calcs Women Intervention'!U88,'Calcs Women Intervention'!U88^2,'Calcs Women Intervention'!U88^3,'Calcs Women Intervention'!AX120,'Calcs Women Intervention'!AX120^2,'Calcs Women Intervention'!AX120^3,1),Employment!$BG$11:$BQ$11)))</f>
        <v>0.78083580411770337</v>
      </c>
      <c r="W108" s="67">
        <f>EXP(SUMPRODUCT(CHOOSE({1,2,3,4,5,6,7,8,9,10,11},'Calcs Women Intervention'!V88,'Calcs Women Intervention'!V88^2,'Calcs Women Intervention'!V88^3,1,'Calcs Women Intervention'!V88,'Calcs Women Intervention'!V88^2,'Calcs Women Intervention'!V88^3,'Calcs Women Intervention'!AY120,'Calcs Women Intervention'!AY120^2,'Calcs Women Intervention'!AY120^3,1),Employment!$BG$11:$BQ$11))/(1+EXP(SUMPRODUCT(CHOOSE({1,2,3,4,5,6,7,8,9,10,11},'Calcs Women Intervention'!V88,'Calcs Women Intervention'!V88^2,'Calcs Women Intervention'!V88^3,1,'Calcs Women Intervention'!V88,'Calcs Women Intervention'!V88^2,'Calcs Women Intervention'!V88^3,'Calcs Women Intervention'!AY120,'Calcs Women Intervention'!AY120^2,'Calcs Women Intervention'!AY120^3,1),Employment!$BG$11:$BQ$11)))</f>
        <v>0.75913236568637277</v>
      </c>
      <c r="X108" s="67">
        <f>EXP(SUMPRODUCT(CHOOSE({1,2,3,4,5,6,7,8,9,10,11},'Calcs Women Intervention'!W88,'Calcs Women Intervention'!W88^2,'Calcs Women Intervention'!W88^3,1,'Calcs Women Intervention'!W88,'Calcs Women Intervention'!W88^2,'Calcs Women Intervention'!W88^3,'Calcs Women Intervention'!AZ120,'Calcs Women Intervention'!AZ120^2,'Calcs Women Intervention'!AZ120^3,1),Employment!$BG$11:$BQ$11))/(1+EXP(SUMPRODUCT(CHOOSE({1,2,3,4,5,6,7,8,9,10,11},'Calcs Women Intervention'!W88,'Calcs Women Intervention'!W88^2,'Calcs Women Intervention'!W88^3,1,'Calcs Women Intervention'!W88,'Calcs Women Intervention'!W88^2,'Calcs Women Intervention'!W88^3,'Calcs Women Intervention'!AZ120,'Calcs Women Intervention'!AZ120^2,'Calcs Women Intervention'!AZ120^3,1),Employment!$BG$11:$BQ$11)))</f>
        <v>0.73419905941182417</v>
      </c>
      <c r="Y108" s="67">
        <f>EXP(SUMPRODUCT(CHOOSE({1,2,3,4,5,6,7,8,9,10,11},'Calcs Women Intervention'!X88,'Calcs Women Intervention'!X88^2,'Calcs Women Intervention'!X88^3,1,'Calcs Women Intervention'!X88,'Calcs Women Intervention'!X88^2,'Calcs Women Intervention'!X88^3,'Calcs Women Intervention'!BA120,'Calcs Women Intervention'!BA120^2,'Calcs Women Intervention'!BA120^3,1),Employment!$BG$11:$BQ$11))/(1+EXP(SUMPRODUCT(CHOOSE({1,2,3,4,5,6,7,8,9,10,11},'Calcs Women Intervention'!X88,'Calcs Women Intervention'!X88^2,'Calcs Women Intervention'!X88^3,1,'Calcs Women Intervention'!X88,'Calcs Women Intervention'!X88^2,'Calcs Women Intervention'!X88^3,'Calcs Women Intervention'!BA120,'Calcs Women Intervention'!BA120^2,'Calcs Women Intervention'!BA120^3,1),Employment!$BG$11:$BQ$11)))</f>
        <v>0.70577732936200388</v>
      </c>
      <c r="Z108" s="67">
        <f>EXP(SUMPRODUCT(CHOOSE({1,2,3,4,5,6,7,8,9,10,11},'Calcs Women Intervention'!Y88,'Calcs Women Intervention'!Y88^2,'Calcs Women Intervention'!Y88^3,1,'Calcs Women Intervention'!Y88,'Calcs Women Intervention'!Y88^2,'Calcs Women Intervention'!Y88^3,'Calcs Women Intervention'!BB120,'Calcs Women Intervention'!BB120^2,'Calcs Women Intervention'!BB120^3,1),Employment!$BG$11:$BQ$11))/(1+EXP(SUMPRODUCT(CHOOSE({1,2,3,4,5,6,7,8,9,10,11},'Calcs Women Intervention'!Y88,'Calcs Women Intervention'!Y88^2,'Calcs Women Intervention'!Y88^3,1,'Calcs Women Intervention'!Y88,'Calcs Women Intervention'!Y88^2,'Calcs Women Intervention'!Y88^3,'Calcs Women Intervention'!BB120,'Calcs Women Intervention'!BB120^2,'Calcs Women Intervention'!BB120^3,1),Employment!$BG$11:$BQ$11)))</f>
        <v>0.673669162214249</v>
      </c>
      <c r="AA108" s="67">
        <f>EXP(SUMPRODUCT(CHOOSE({1,2,3,4,5,6,7,8,9,10,11},'Calcs Women Intervention'!Z88,'Calcs Women Intervention'!Z88^2,'Calcs Women Intervention'!Z88^3,1,'Calcs Women Intervention'!Z88,'Calcs Women Intervention'!Z88^2,'Calcs Women Intervention'!Z88^3,'Calcs Women Intervention'!BC120,'Calcs Women Intervention'!BC120^2,'Calcs Women Intervention'!BC120^3,1),Employment!$BG$11:$BQ$11))/(1+EXP(SUMPRODUCT(CHOOSE({1,2,3,4,5,6,7,8,9,10,11},'Calcs Women Intervention'!Z88,'Calcs Women Intervention'!Z88^2,'Calcs Women Intervention'!Z88^3,1,'Calcs Women Intervention'!Z88,'Calcs Women Intervention'!Z88^2,'Calcs Women Intervention'!Z88^3,'Calcs Women Intervention'!BC120,'Calcs Women Intervention'!BC120^2,'Calcs Women Intervention'!BC120^3,1),Employment!$BG$11:$BQ$11)))</f>
        <v>0.63777813419907181</v>
      </c>
      <c r="AB108" s="67">
        <f>EXP(SUMPRODUCT(CHOOSE({1,2,3,4,5,6,7,8,9,10,11},'Calcs Women Intervention'!AA88,'Calcs Women Intervention'!AA88^2,'Calcs Women Intervention'!AA88^3,1,'Calcs Women Intervention'!AA88,'Calcs Women Intervention'!AA88^2,'Calcs Women Intervention'!AA88^3,'Calcs Women Intervention'!BD120,'Calcs Women Intervention'!BD120^2,'Calcs Women Intervention'!BD120^3,1),Employment!$BG$11:$BQ$11))/(1+EXP(SUMPRODUCT(CHOOSE({1,2,3,4,5,6,7,8,9,10,11},'Calcs Women Intervention'!AA88,'Calcs Women Intervention'!AA88^2,'Calcs Women Intervention'!AA88^3,1,'Calcs Women Intervention'!AA88,'Calcs Women Intervention'!AA88^2,'Calcs Women Intervention'!AA88^3,'Calcs Women Intervention'!BD120,'Calcs Women Intervention'!BD120^2,'Calcs Women Intervention'!BD120^3,1),Employment!$BG$11:$BQ$11)))</f>
        <v>0.59908305542548812</v>
      </c>
      <c r="AE108" s="1">
        <v>12</v>
      </c>
      <c r="AF108" s="185">
        <f>(Employment!C108*'Calcs Women Intervention'!C54-C77*'Calcs Women No Intervention'!C54)*ec_ben_emp_ESA</f>
        <v>0</v>
      </c>
      <c r="AG108" s="185">
        <f>(Employment!D108*'Calcs Women Intervention'!D54-D77*'Calcs Women No Intervention'!D54)*ec_ben_emp_ESA</f>
        <v>0</v>
      </c>
      <c r="AH108" s="185">
        <f>(Employment!E108*'Calcs Women Intervention'!E54-E77*'Calcs Women No Intervention'!E54)*ec_ben_emp_ESA</f>
        <v>0</v>
      </c>
      <c r="AI108" s="185">
        <f>(Employment!F108*'Calcs Women Intervention'!F54-F77*'Calcs Women No Intervention'!F54)*ec_ben_emp_ESA</f>
        <v>0</v>
      </c>
      <c r="AJ108" s="185">
        <f>(Employment!G108*'Calcs Women Intervention'!G54-G77*'Calcs Women No Intervention'!G54)*ec_ben_emp_ESA</f>
        <v>0</v>
      </c>
      <c r="AK108" s="185">
        <f>(Employment!H108*'Calcs Women Intervention'!H54-H77*'Calcs Women No Intervention'!H54)*ec_ben_emp_ESA</f>
        <v>0</v>
      </c>
      <c r="AL108" s="185">
        <f>(Employment!I108*'Calcs Women Intervention'!I54-I77*'Calcs Women No Intervention'!I54)*ec_ben_emp_ESA</f>
        <v>0</v>
      </c>
      <c r="AM108" s="185">
        <f>(Employment!J108*'Calcs Women Intervention'!J54-J77*'Calcs Women No Intervention'!J54)*ec_ben_emp_ESA</f>
        <v>0</v>
      </c>
      <c r="AN108" s="185">
        <f>(Employment!K108*'Calcs Women Intervention'!K54-K77*'Calcs Women No Intervention'!K54)*ec_ben_emp_ESA</f>
        <v>0</v>
      </c>
      <c r="AO108" s="185">
        <f>(Employment!L108*'Calcs Women Intervention'!L54-L77*'Calcs Women No Intervention'!L54)*ec_ben_emp_ESA</f>
        <v>0</v>
      </c>
      <c r="AP108" s="185">
        <f>(Employment!M108*'Calcs Women Intervention'!M54-M77*'Calcs Women No Intervention'!M54)*ec_ben_emp_ESA</f>
        <v>0</v>
      </c>
      <c r="AQ108" s="185">
        <f>(Employment!N108*'Calcs Women Intervention'!N54-N77*'Calcs Women No Intervention'!N54)*ec_ben_emp_ESA</f>
        <v>0</v>
      </c>
      <c r="AR108" s="185">
        <f>(Employment!O108*'Calcs Women Intervention'!O54-O77*'Calcs Women No Intervention'!O54)*ec_ben_emp_ESA</f>
        <v>0</v>
      </c>
      <c r="AS108" s="185">
        <f>(Employment!P108*'Calcs Women Intervention'!P54-P77*'Calcs Women No Intervention'!P54)*ec_ben_emp_ESA</f>
        <v>0</v>
      </c>
      <c r="AT108" s="185">
        <f>(Employment!Q108*'Calcs Women Intervention'!Q54-Q77*'Calcs Women No Intervention'!Q54)*ec_ben_emp_ESA</f>
        <v>0</v>
      </c>
      <c r="AU108" s="185">
        <f>(Employment!R108*'Calcs Women Intervention'!R54-R77*'Calcs Women No Intervention'!R54)*ec_ben_emp_ESA</f>
        <v>0</v>
      </c>
      <c r="AV108" s="185">
        <f>(Employment!S108*'Calcs Women Intervention'!S54-S77*'Calcs Women No Intervention'!S54)*ec_ben_emp_ESA</f>
        <v>0</v>
      </c>
      <c r="AW108" s="185">
        <f>(Employment!T108*'Calcs Women Intervention'!T54-T77*'Calcs Women No Intervention'!T54)*ec_ben_emp_ESA</f>
        <v>0</v>
      </c>
      <c r="AX108" s="185">
        <f>(Employment!U108*'Calcs Women Intervention'!U54-U77*'Calcs Women No Intervention'!U54)*ec_ben_emp_ESA</f>
        <v>0</v>
      </c>
      <c r="AY108" s="185">
        <f>(Employment!V108*'Calcs Women Intervention'!V54-V77*'Calcs Women No Intervention'!V54)*ec_ben_emp_ESA</f>
        <v>0</v>
      </c>
      <c r="AZ108" s="185">
        <f>(Employment!W108*'Calcs Women Intervention'!W54-W77*'Calcs Women No Intervention'!W54)*ec_ben_emp_ESA</f>
        <v>0</v>
      </c>
      <c r="BA108" s="185">
        <f>(Employment!X108*'Calcs Women Intervention'!X54-X77*'Calcs Women No Intervention'!X54)*ec_ben_emp_ESA</f>
        <v>0</v>
      </c>
      <c r="BB108" s="185">
        <f>(Employment!Y108*'Calcs Women Intervention'!Y54-Y77*'Calcs Women No Intervention'!Y54)*ec_ben_emp_ESA</f>
        <v>0</v>
      </c>
      <c r="BC108" s="185">
        <f>(Employment!Z108*'Calcs Women Intervention'!Z54-Z77*'Calcs Women No Intervention'!Z54)*ec_ben_emp_ESA</f>
        <v>0</v>
      </c>
      <c r="BD108" s="185">
        <f>(Employment!AA108*'Calcs Women Intervention'!AA54-AA77*'Calcs Women No Intervention'!AA54)*ec_ben_emp_ESA</f>
        <v>0</v>
      </c>
      <c r="BE108" s="185">
        <f>(Employment!AB108*'Calcs Women Intervention'!AB54-AB77*'Calcs Women No Intervention'!AB54)*ec_ben_emp_ESA</f>
        <v>0</v>
      </c>
    </row>
    <row r="109" spans="2:57" x14ac:dyDescent="0.3">
      <c r="B109" s="1">
        <v>13</v>
      </c>
      <c r="C109" s="67"/>
      <c r="D109" s="67"/>
      <c r="E109" s="67"/>
      <c r="F109" s="67"/>
      <c r="G109" s="67"/>
      <c r="H109" s="67"/>
      <c r="I109" s="67"/>
      <c r="J109" s="67"/>
      <c r="K109" s="67"/>
      <c r="L109" s="67"/>
      <c r="M109" s="67"/>
      <c r="N109" s="67"/>
      <c r="O109" s="67"/>
      <c r="P109" s="67">
        <f>EXP(SUMPRODUCT(CHOOSE({1,2,3,4,5,6,7,8,9,10,11},'Calcs Women Intervention'!O89,'Calcs Women Intervention'!O89^2,'Calcs Women Intervention'!O89^3,1,'Calcs Women Intervention'!O89,'Calcs Women Intervention'!O89^2,'Calcs Women Intervention'!O89^3,'Calcs Women Intervention'!AR121,'Calcs Women Intervention'!AR121^2,'Calcs Women Intervention'!AR121^3,1),Employment!$BG$11:$BQ$11))/(1+EXP(SUMPRODUCT(CHOOSE({1,2,3,4,5,6,7,8,9,10,11},'Calcs Women Intervention'!O89,'Calcs Women Intervention'!O89^2,'Calcs Women Intervention'!O89^3,1,'Calcs Women Intervention'!O89,'Calcs Women Intervention'!O89^2,'Calcs Women Intervention'!O89^3,'Calcs Women Intervention'!AR121,'Calcs Women Intervention'!AR121^2,'Calcs Women Intervention'!AR121^3,1),Employment!$BG$11:$BQ$11)))</f>
        <v>0.86376981286337973</v>
      </c>
      <c r="Q109" s="67">
        <f>EXP(SUMPRODUCT(CHOOSE({1,2,3,4,5,6,7,8,9,10,11},'Calcs Women Intervention'!P89,'Calcs Women Intervention'!P89^2,'Calcs Women Intervention'!P89^3,1,'Calcs Women Intervention'!P89,'Calcs Women Intervention'!P89^2,'Calcs Women Intervention'!P89^3,'Calcs Women Intervention'!AS121,'Calcs Women Intervention'!AS121^2,'Calcs Women Intervention'!AS121^3,1),Employment!$BG$11:$BQ$11))/(1+EXP(SUMPRODUCT(CHOOSE({1,2,3,4,5,6,7,8,9,10,11},'Calcs Women Intervention'!P89,'Calcs Women Intervention'!P89^2,'Calcs Women Intervention'!P89^3,1,'Calcs Women Intervention'!P89,'Calcs Women Intervention'!P89^2,'Calcs Women Intervention'!P89^3,'Calcs Women Intervention'!AS121,'Calcs Women Intervention'!AS121^2,'Calcs Women Intervention'!AS121^3,1),Employment!$BG$11:$BQ$11)))</f>
        <v>0.85870617382105618</v>
      </c>
      <c r="R109" s="67">
        <f>EXP(SUMPRODUCT(CHOOSE({1,2,3,4,5,6,7,8,9,10,11},'Calcs Women Intervention'!Q89,'Calcs Women Intervention'!Q89^2,'Calcs Women Intervention'!Q89^3,1,'Calcs Women Intervention'!Q89,'Calcs Women Intervention'!Q89^2,'Calcs Women Intervention'!Q89^3,'Calcs Women Intervention'!AT121,'Calcs Women Intervention'!AT121^2,'Calcs Women Intervention'!AT121^3,1),Employment!$BG$11:$BQ$11))/(1+EXP(SUMPRODUCT(CHOOSE({1,2,3,4,5,6,7,8,9,10,11},'Calcs Women Intervention'!Q89,'Calcs Women Intervention'!Q89^2,'Calcs Women Intervention'!Q89^3,1,'Calcs Women Intervention'!Q89,'Calcs Women Intervention'!Q89^2,'Calcs Women Intervention'!Q89^3,'Calcs Women Intervention'!AT121,'Calcs Women Intervention'!AT121^2,'Calcs Women Intervention'!AT121^3,1),Employment!$BG$11:$BQ$11)))</f>
        <v>0.85076825619685592</v>
      </c>
      <c r="S109" s="67">
        <f>EXP(SUMPRODUCT(CHOOSE({1,2,3,4,5,6,7,8,9,10,11},'Calcs Women Intervention'!R89,'Calcs Women Intervention'!R89^2,'Calcs Women Intervention'!R89^3,1,'Calcs Women Intervention'!R89,'Calcs Women Intervention'!R89^2,'Calcs Women Intervention'!R89^3,'Calcs Women Intervention'!AU121,'Calcs Women Intervention'!AU121^2,'Calcs Women Intervention'!AU121^3,1),Employment!$BG$11:$BQ$11))/(1+EXP(SUMPRODUCT(CHOOSE({1,2,3,4,5,6,7,8,9,10,11},'Calcs Women Intervention'!R89,'Calcs Women Intervention'!R89^2,'Calcs Women Intervention'!R89^3,1,'Calcs Women Intervention'!R89,'Calcs Women Intervention'!R89^2,'Calcs Women Intervention'!R89^3,'Calcs Women Intervention'!AU121,'Calcs Women Intervention'!AU121^2,'Calcs Women Intervention'!AU121^3,1),Employment!$BG$11:$BQ$11)))</f>
        <v>0.84104749524726685</v>
      </c>
      <c r="T109" s="67">
        <f>EXP(SUMPRODUCT(CHOOSE({1,2,3,4,5,6,7,8,9,10,11},'Calcs Women Intervention'!S89,'Calcs Women Intervention'!S89^2,'Calcs Women Intervention'!S89^3,1,'Calcs Women Intervention'!S89,'Calcs Women Intervention'!S89^2,'Calcs Women Intervention'!S89^3,'Calcs Women Intervention'!AV121,'Calcs Women Intervention'!AV121^2,'Calcs Women Intervention'!AV121^3,1),Employment!$BG$11:$BQ$11))/(1+EXP(SUMPRODUCT(CHOOSE({1,2,3,4,5,6,7,8,9,10,11},'Calcs Women Intervention'!S89,'Calcs Women Intervention'!S89^2,'Calcs Women Intervention'!S89^3,1,'Calcs Women Intervention'!S89,'Calcs Women Intervention'!S89^2,'Calcs Women Intervention'!S89^3,'Calcs Women Intervention'!AV121,'Calcs Women Intervention'!AV121^2,'Calcs Women Intervention'!AV121^3,1),Employment!$BG$11:$BQ$11)))</f>
        <v>0.82943485137619055</v>
      </c>
      <c r="U109" s="67">
        <f>EXP(SUMPRODUCT(CHOOSE({1,2,3,4,5,6,7,8,9,10,11},'Calcs Women Intervention'!T89,'Calcs Women Intervention'!T89^2,'Calcs Women Intervention'!T89^3,1,'Calcs Women Intervention'!T89,'Calcs Women Intervention'!T89^2,'Calcs Women Intervention'!T89^3,'Calcs Women Intervention'!AW121,'Calcs Women Intervention'!AW121^2,'Calcs Women Intervention'!AW121^3,1),Employment!$BG$11:$BQ$11))/(1+EXP(SUMPRODUCT(CHOOSE({1,2,3,4,5,6,7,8,9,10,11},'Calcs Women Intervention'!T89,'Calcs Women Intervention'!T89^2,'Calcs Women Intervention'!T89^3,1,'Calcs Women Intervention'!T89,'Calcs Women Intervention'!T89^2,'Calcs Women Intervention'!T89^3,'Calcs Women Intervention'!AW121,'Calcs Women Intervention'!AW121^2,'Calcs Women Intervention'!AW121^3,1),Employment!$BG$11:$BQ$11)))</f>
        <v>0.8157028232313277</v>
      </c>
      <c r="V109" s="67">
        <f>EXP(SUMPRODUCT(CHOOSE({1,2,3,4,5,6,7,8,9,10,11},'Calcs Women Intervention'!U89,'Calcs Women Intervention'!U89^2,'Calcs Women Intervention'!U89^3,1,'Calcs Women Intervention'!U89,'Calcs Women Intervention'!U89^2,'Calcs Women Intervention'!U89^3,'Calcs Women Intervention'!AX121,'Calcs Women Intervention'!AX121^2,'Calcs Women Intervention'!AX121^3,1),Employment!$BG$11:$BQ$11))/(1+EXP(SUMPRODUCT(CHOOSE({1,2,3,4,5,6,7,8,9,10,11},'Calcs Women Intervention'!U89,'Calcs Women Intervention'!U89^2,'Calcs Women Intervention'!U89^3,1,'Calcs Women Intervention'!U89,'Calcs Women Intervention'!U89^2,'Calcs Women Intervention'!U89^3,'Calcs Women Intervention'!AX121,'Calcs Women Intervention'!AX121^2,'Calcs Women Intervention'!AX121^3,1),Employment!$BG$11:$BQ$11)))</f>
        <v>0.79959582636002002</v>
      </c>
      <c r="W109" s="67">
        <f>EXP(SUMPRODUCT(CHOOSE({1,2,3,4,5,6,7,8,9,10,11},'Calcs Women Intervention'!V89,'Calcs Women Intervention'!V89^2,'Calcs Women Intervention'!V89^3,1,'Calcs Women Intervention'!V89,'Calcs Women Intervention'!V89^2,'Calcs Women Intervention'!V89^3,'Calcs Women Intervention'!AY121,'Calcs Women Intervention'!AY121^2,'Calcs Women Intervention'!AY121^3,1),Employment!$BG$11:$BQ$11))/(1+EXP(SUMPRODUCT(CHOOSE({1,2,3,4,5,6,7,8,9,10,11},'Calcs Women Intervention'!V89,'Calcs Women Intervention'!V89^2,'Calcs Women Intervention'!V89^3,1,'Calcs Women Intervention'!V89,'Calcs Women Intervention'!V89^2,'Calcs Women Intervention'!V89^3,'Calcs Women Intervention'!AY121,'Calcs Women Intervention'!AY121^2,'Calcs Women Intervention'!AY121^3,1),Employment!$BG$11:$BQ$11)))</f>
        <v>0.78083580411770337</v>
      </c>
      <c r="X109" s="67">
        <f>EXP(SUMPRODUCT(CHOOSE({1,2,3,4,5,6,7,8,9,10,11},'Calcs Women Intervention'!W89,'Calcs Women Intervention'!W89^2,'Calcs Women Intervention'!W89^3,1,'Calcs Women Intervention'!W89,'Calcs Women Intervention'!W89^2,'Calcs Women Intervention'!W89^3,'Calcs Women Intervention'!AZ121,'Calcs Women Intervention'!AZ121^2,'Calcs Women Intervention'!AZ121^3,1),Employment!$BG$11:$BQ$11))/(1+EXP(SUMPRODUCT(CHOOSE({1,2,3,4,5,6,7,8,9,10,11},'Calcs Women Intervention'!W89,'Calcs Women Intervention'!W89^2,'Calcs Women Intervention'!W89^3,1,'Calcs Women Intervention'!W89,'Calcs Women Intervention'!W89^2,'Calcs Women Intervention'!W89^3,'Calcs Women Intervention'!AZ121,'Calcs Women Intervention'!AZ121^2,'Calcs Women Intervention'!AZ121^3,1),Employment!$BG$11:$BQ$11)))</f>
        <v>0.75913236568637277</v>
      </c>
      <c r="Y109" s="67">
        <f>EXP(SUMPRODUCT(CHOOSE({1,2,3,4,5,6,7,8,9,10,11},'Calcs Women Intervention'!X89,'Calcs Women Intervention'!X89^2,'Calcs Women Intervention'!X89^3,1,'Calcs Women Intervention'!X89,'Calcs Women Intervention'!X89^2,'Calcs Women Intervention'!X89^3,'Calcs Women Intervention'!BA121,'Calcs Women Intervention'!BA121^2,'Calcs Women Intervention'!BA121^3,1),Employment!$BG$11:$BQ$11))/(1+EXP(SUMPRODUCT(CHOOSE({1,2,3,4,5,6,7,8,9,10,11},'Calcs Women Intervention'!X89,'Calcs Women Intervention'!X89^2,'Calcs Women Intervention'!X89^3,1,'Calcs Women Intervention'!X89,'Calcs Women Intervention'!X89^2,'Calcs Women Intervention'!X89^3,'Calcs Women Intervention'!BA121,'Calcs Women Intervention'!BA121^2,'Calcs Women Intervention'!BA121^3,1),Employment!$BG$11:$BQ$11)))</f>
        <v>0.73419905941182417</v>
      </c>
      <c r="Z109" s="67">
        <f>EXP(SUMPRODUCT(CHOOSE({1,2,3,4,5,6,7,8,9,10,11},'Calcs Women Intervention'!Y89,'Calcs Women Intervention'!Y89^2,'Calcs Women Intervention'!Y89^3,1,'Calcs Women Intervention'!Y89,'Calcs Women Intervention'!Y89^2,'Calcs Women Intervention'!Y89^3,'Calcs Women Intervention'!BB121,'Calcs Women Intervention'!BB121^2,'Calcs Women Intervention'!BB121^3,1),Employment!$BG$11:$BQ$11))/(1+EXP(SUMPRODUCT(CHOOSE({1,2,3,4,5,6,7,8,9,10,11},'Calcs Women Intervention'!Y89,'Calcs Women Intervention'!Y89^2,'Calcs Women Intervention'!Y89^3,1,'Calcs Women Intervention'!Y89,'Calcs Women Intervention'!Y89^2,'Calcs Women Intervention'!Y89^3,'Calcs Women Intervention'!BB121,'Calcs Women Intervention'!BB121^2,'Calcs Women Intervention'!BB121^3,1),Employment!$BG$11:$BQ$11)))</f>
        <v>0.70577732936200388</v>
      </c>
      <c r="AA109" s="67">
        <f>EXP(SUMPRODUCT(CHOOSE({1,2,3,4,5,6,7,8,9,10,11},'Calcs Women Intervention'!Z89,'Calcs Women Intervention'!Z89^2,'Calcs Women Intervention'!Z89^3,1,'Calcs Women Intervention'!Z89,'Calcs Women Intervention'!Z89^2,'Calcs Women Intervention'!Z89^3,'Calcs Women Intervention'!BC121,'Calcs Women Intervention'!BC121^2,'Calcs Women Intervention'!BC121^3,1),Employment!$BG$11:$BQ$11))/(1+EXP(SUMPRODUCT(CHOOSE({1,2,3,4,5,6,7,8,9,10,11},'Calcs Women Intervention'!Z89,'Calcs Women Intervention'!Z89^2,'Calcs Women Intervention'!Z89^3,1,'Calcs Women Intervention'!Z89,'Calcs Women Intervention'!Z89^2,'Calcs Women Intervention'!Z89^3,'Calcs Women Intervention'!BC121,'Calcs Women Intervention'!BC121^2,'Calcs Women Intervention'!BC121^3,1),Employment!$BG$11:$BQ$11)))</f>
        <v>0.673669162214249</v>
      </c>
      <c r="AB109" s="67">
        <f>EXP(SUMPRODUCT(CHOOSE({1,2,3,4,5,6,7,8,9,10,11},'Calcs Women Intervention'!AA89,'Calcs Women Intervention'!AA89^2,'Calcs Women Intervention'!AA89^3,1,'Calcs Women Intervention'!AA89,'Calcs Women Intervention'!AA89^2,'Calcs Women Intervention'!AA89^3,'Calcs Women Intervention'!BD121,'Calcs Women Intervention'!BD121^2,'Calcs Women Intervention'!BD121^3,1),Employment!$BG$11:$BQ$11))/(1+EXP(SUMPRODUCT(CHOOSE({1,2,3,4,5,6,7,8,9,10,11},'Calcs Women Intervention'!AA89,'Calcs Women Intervention'!AA89^2,'Calcs Women Intervention'!AA89^3,1,'Calcs Women Intervention'!AA89,'Calcs Women Intervention'!AA89^2,'Calcs Women Intervention'!AA89^3,'Calcs Women Intervention'!BD121,'Calcs Women Intervention'!BD121^2,'Calcs Women Intervention'!BD121^3,1),Employment!$BG$11:$BQ$11)))</f>
        <v>0.63777813419907181</v>
      </c>
      <c r="AE109" s="1">
        <v>13</v>
      </c>
      <c r="AF109" s="185">
        <f>(Employment!C109*'Calcs Women Intervention'!C55-C78*'Calcs Women No Intervention'!C55)*ec_ben_emp_ESA</f>
        <v>0</v>
      </c>
      <c r="AG109" s="185">
        <f>(Employment!D109*'Calcs Women Intervention'!D55-D78*'Calcs Women No Intervention'!D55)*ec_ben_emp_ESA</f>
        <v>0</v>
      </c>
      <c r="AH109" s="185">
        <f>(Employment!E109*'Calcs Women Intervention'!E55-E78*'Calcs Women No Intervention'!E55)*ec_ben_emp_ESA</f>
        <v>0</v>
      </c>
      <c r="AI109" s="185">
        <f>(Employment!F109*'Calcs Women Intervention'!F55-F78*'Calcs Women No Intervention'!F55)*ec_ben_emp_ESA</f>
        <v>0</v>
      </c>
      <c r="AJ109" s="185">
        <f>(Employment!G109*'Calcs Women Intervention'!G55-G78*'Calcs Women No Intervention'!G55)*ec_ben_emp_ESA</f>
        <v>0</v>
      </c>
      <c r="AK109" s="185">
        <f>(Employment!H109*'Calcs Women Intervention'!H55-H78*'Calcs Women No Intervention'!H55)*ec_ben_emp_ESA</f>
        <v>0</v>
      </c>
      <c r="AL109" s="185">
        <f>(Employment!I109*'Calcs Women Intervention'!I55-I78*'Calcs Women No Intervention'!I55)*ec_ben_emp_ESA</f>
        <v>0</v>
      </c>
      <c r="AM109" s="185">
        <f>(Employment!J109*'Calcs Women Intervention'!J55-J78*'Calcs Women No Intervention'!J55)*ec_ben_emp_ESA</f>
        <v>0</v>
      </c>
      <c r="AN109" s="185">
        <f>(Employment!K109*'Calcs Women Intervention'!K55-K78*'Calcs Women No Intervention'!K55)*ec_ben_emp_ESA</f>
        <v>0</v>
      </c>
      <c r="AO109" s="185">
        <f>(Employment!L109*'Calcs Women Intervention'!L55-L78*'Calcs Women No Intervention'!L55)*ec_ben_emp_ESA</f>
        <v>0</v>
      </c>
      <c r="AP109" s="185">
        <f>(Employment!M109*'Calcs Women Intervention'!M55-M78*'Calcs Women No Intervention'!M55)*ec_ben_emp_ESA</f>
        <v>0</v>
      </c>
      <c r="AQ109" s="185">
        <f>(Employment!N109*'Calcs Women Intervention'!N55-N78*'Calcs Women No Intervention'!N55)*ec_ben_emp_ESA</f>
        <v>0</v>
      </c>
      <c r="AR109" s="185">
        <f>(Employment!O109*'Calcs Women Intervention'!O55-O78*'Calcs Women No Intervention'!O55)*ec_ben_emp_ESA</f>
        <v>0</v>
      </c>
      <c r="AS109" s="185">
        <f>(Employment!P109*'Calcs Women Intervention'!P55-P78*'Calcs Women No Intervention'!P55)*ec_ben_emp_ESA</f>
        <v>0</v>
      </c>
      <c r="AT109" s="185">
        <f>(Employment!Q109*'Calcs Women Intervention'!Q55-Q78*'Calcs Women No Intervention'!Q55)*ec_ben_emp_ESA</f>
        <v>0</v>
      </c>
      <c r="AU109" s="185">
        <f>(Employment!R109*'Calcs Women Intervention'!R55-R78*'Calcs Women No Intervention'!R55)*ec_ben_emp_ESA</f>
        <v>0</v>
      </c>
      <c r="AV109" s="185">
        <f>(Employment!S109*'Calcs Women Intervention'!S55-S78*'Calcs Women No Intervention'!S55)*ec_ben_emp_ESA</f>
        <v>0</v>
      </c>
      <c r="AW109" s="185">
        <f>(Employment!T109*'Calcs Women Intervention'!T55-T78*'Calcs Women No Intervention'!T55)*ec_ben_emp_ESA</f>
        <v>0</v>
      </c>
      <c r="AX109" s="185">
        <f>(Employment!U109*'Calcs Women Intervention'!U55-U78*'Calcs Women No Intervention'!U55)*ec_ben_emp_ESA</f>
        <v>0</v>
      </c>
      <c r="AY109" s="185">
        <f>(Employment!V109*'Calcs Women Intervention'!V55-V78*'Calcs Women No Intervention'!V55)*ec_ben_emp_ESA</f>
        <v>0</v>
      </c>
      <c r="AZ109" s="185">
        <f>(Employment!W109*'Calcs Women Intervention'!W55-W78*'Calcs Women No Intervention'!W55)*ec_ben_emp_ESA</f>
        <v>0</v>
      </c>
      <c r="BA109" s="185">
        <f>(Employment!X109*'Calcs Women Intervention'!X55-X78*'Calcs Women No Intervention'!X55)*ec_ben_emp_ESA</f>
        <v>0</v>
      </c>
      <c r="BB109" s="185">
        <f>(Employment!Y109*'Calcs Women Intervention'!Y55-Y78*'Calcs Women No Intervention'!Y55)*ec_ben_emp_ESA</f>
        <v>0</v>
      </c>
      <c r="BC109" s="185">
        <f>(Employment!Z109*'Calcs Women Intervention'!Z55-Z78*'Calcs Women No Intervention'!Z55)*ec_ben_emp_ESA</f>
        <v>0</v>
      </c>
      <c r="BD109" s="185">
        <f>(Employment!AA109*'Calcs Women Intervention'!AA55-AA78*'Calcs Women No Intervention'!AA55)*ec_ben_emp_ESA</f>
        <v>0</v>
      </c>
      <c r="BE109" s="185">
        <f>(Employment!AB109*'Calcs Women Intervention'!AB55-AB78*'Calcs Women No Intervention'!AB55)*ec_ben_emp_ESA</f>
        <v>0</v>
      </c>
    </row>
    <row r="110" spans="2:57" x14ac:dyDescent="0.3">
      <c r="B110" s="1">
        <v>14</v>
      </c>
      <c r="C110" s="67"/>
      <c r="D110" s="67"/>
      <c r="E110" s="67"/>
      <c r="F110" s="67"/>
      <c r="G110" s="67"/>
      <c r="H110" s="67"/>
      <c r="I110" s="67"/>
      <c r="J110" s="67"/>
      <c r="K110" s="67"/>
      <c r="L110" s="67"/>
      <c r="M110" s="67"/>
      <c r="N110" s="67"/>
      <c r="O110" s="67"/>
      <c r="P110" s="67"/>
      <c r="Q110" s="67">
        <f>EXP(SUMPRODUCT(CHOOSE({1,2,3,4,5,6,7,8,9,10,11},'Calcs Women Intervention'!P90,'Calcs Women Intervention'!P90^2,'Calcs Women Intervention'!P90^3,1,'Calcs Women Intervention'!P90,'Calcs Women Intervention'!P90^2,'Calcs Women Intervention'!P90^3,'Calcs Women Intervention'!AS122,'Calcs Women Intervention'!AS122^2,'Calcs Women Intervention'!AS122^3,1),Employment!$BG$11:$BQ$11))/(1+EXP(SUMPRODUCT(CHOOSE({1,2,3,4,5,6,7,8,9,10,11},'Calcs Women Intervention'!P90,'Calcs Women Intervention'!P90^2,'Calcs Women Intervention'!P90^3,1,'Calcs Women Intervention'!P90,'Calcs Women Intervention'!P90^2,'Calcs Women Intervention'!P90^3,'Calcs Women Intervention'!AS122,'Calcs Women Intervention'!AS122^2,'Calcs Women Intervention'!AS122^3,1),Employment!$BG$11:$BQ$11)))</f>
        <v>0.86376981286337973</v>
      </c>
      <c r="R110" s="67">
        <f>EXP(SUMPRODUCT(CHOOSE({1,2,3,4,5,6,7,8,9,10,11},'Calcs Women Intervention'!Q90,'Calcs Women Intervention'!Q90^2,'Calcs Women Intervention'!Q90^3,1,'Calcs Women Intervention'!Q90,'Calcs Women Intervention'!Q90^2,'Calcs Women Intervention'!Q90^3,'Calcs Women Intervention'!AT122,'Calcs Women Intervention'!AT122^2,'Calcs Women Intervention'!AT122^3,1),Employment!$BG$11:$BQ$11))/(1+EXP(SUMPRODUCT(CHOOSE({1,2,3,4,5,6,7,8,9,10,11},'Calcs Women Intervention'!Q90,'Calcs Women Intervention'!Q90^2,'Calcs Women Intervention'!Q90^3,1,'Calcs Women Intervention'!Q90,'Calcs Women Intervention'!Q90^2,'Calcs Women Intervention'!Q90^3,'Calcs Women Intervention'!AT122,'Calcs Women Intervention'!AT122^2,'Calcs Women Intervention'!AT122^3,1),Employment!$BG$11:$BQ$11)))</f>
        <v>0.85870617382105618</v>
      </c>
      <c r="S110" s="67">
        <f>EXP(SUMPRODUCT(CHOOSE({1,2,3,4,5,6,7,8,9,10,11},'Calcs Women Intervention'!R90,'Calcs Women Intervention'!R90^2,'Calcs Women Intervention'!R90^3,1,'Calcs Women Intervention'!R90,'Calcs Women Intervention'!R90^2,'Calcs Women Intervention'!R90^3,'Calcs Women Intervention'!AU122,'Calcs Women Intervention'!AU122^2,'Calcs Women Intervention'!AU122^3,1),Employment!$BG$11:$BQ$11))/(1+EXP(SUMPRODUCT(CHOOSE({1,2,3,4,5,6,7,8,9,10,11},'Calcs Women Intervention'!R90,'Calcs Women Intervention'!R90^2,'Calcs Women Intervention'!R90^3,1,'Calcs Women Intervention'!R90,'Calcs Women Intervention'!R90^2,'Calcs Women Intervention'!R90^3,'Calcs Women Intervention'!AU122,'Calcs Women Intervention'!AU122^2,'Calcs Women Intervention'!AU122^3,1),Employment!$BG$11:$BQ$11)))</f>
        <v>0.85076825619685592</v>
      </c>
      <c r="T110" s="67">
        <f>EXP(SUMPRODUCT(CHOOSE({1,2,3,4,5,6,7,8,9,10,11},'Calcs Women Intervention'!S90,'Calcs Women Intervention'!S90^2,'Calcs Women Intervention'!S90^3,1,'Calcs Women Intervention'!S90,'Calcs Women Intervention'!S90^2,'Calcs Women Intervention'!S90^3,'Calcs Women Intervention'!AV122,'Calcs Women Intervention'!AV122^2,'Calcs Women Intervention'!AV122^3,1),Employment!$BG$11:$BQ$11))/(1+EXP(SUMPRODUCT(CHOOSE({1,2,3,4,5,6,7,8,9,10,11},'Calcs Women Intervention'!S90,'Calcs Women Intervention'!S90^2,'Calcs Women Intervention'!S90^3,1,'Calcs Women Intervention'!S90,'Calcs Women Intervention'!S90^2,'Calcs Women Intervention'!S90^3,'Calcs Women Intervention'!AV122,'Calcs Women Intervention'!AV122^2,'Calcs Women Intervention'!AV122^3,1),Employment!$BG$11:$BQ$11)))</f>
        <v>0.84104749524726685</v>
      </c>
      <c r="U110" s="67">
        <f>EXP(SUMPRODUCT(CHOOSE({1,2,3,4,5,6,7,8,9,10,11},'Calcs Women Intervention'!T90,'Calcs Women Intervention'!T90^2,'Calcs Women Intervention'!T90^3,1,'Calcs Women Intervention'!T90,'Calcs Women Intervention'!T90^2,'Calcs Women Intervention'!T90^3,'Calcs Women Intervention'!AW122,'Calcs Women Intervention'!AW122^2,'Calcs Women Intervention'!AW122^3,1),Employment!$BG$11:$BQ$11))/(1+EXP(SUMPRODUCT(CHOOSE({1,2,3,4,5,6,7,8,9,10,11},'Calcs Women Intervention'!T90,'Calcs Women Intervention'!T90^2,'Calcs Women Intervention'!T90^3,1,'Calcs Women Intervention'!T90,'Calcs Women Intervention'!T90^2,'Calcs Women Intervention'!T90^3,'Calcs Women Intervention'!AW122,'Calcs Women Intervention'!AW122^2,'Calcs Women Intervention'!AW122^3,1),Employment!$BG$11:$BQ$11)))</f>
        <v>0.82943485137619055</v>
      </c>
      <c r="V110" s="67">
        <f>EXP(SUMPRODUCT(CHOOSE({1,2,3,4,5,6,7,8,9,10,11},'Calcs Women Intervention'!U90,'Calcs Women Intervention'!U90^2,'Calcs Women Intervention'!U90^3,1,'Calcs Women Intervention'!U90,'Calcs Women Intervention'!U90^2,'Calcs Women Intervention'!U90^3,'Calcs Women Intervention'!AX122,'Calcs Women Intervention'!AX122^2,'Calcs Women Intervention'!AX122^3,1),Employment!$BG$11:$BQ$11))/(1+EXP(SUMPRODUCT(CHOOSE({1,2,3,4,5,6,7,8,9,10,11},'Calcs Women Intervention'!U90,'Calcs Women Intervention'!U90^2,'Calcs Women Intervention'!U90^3,1,'Calcs Women Intervention'!U90,'Calcs Women Intervention'!U90^2,'Calcs Women Intervention'!U90^3,'Calcs Women Intervention'!AX122,'Calcs Women Intervention'!AX122^2,'Calcs Women Intervention'!AX122^3,1),Employment!$BG$11:$BQ$11)))</f>
        <v>0.8157028232313277</v>
      </c>
      <c r="W110" s="67">
        <f>EXP(SUMPRODUCT(CHOOSE({1,2,3,4,5,6,7,8,9,10,11},'Calcs Women Intervention'!V90,'Calcs Women Intervention'!V90^2,'Calcs Women Intervention'!V90^3,1,'Calcs Women Intervention'!V90,'Calcs Women Intervention'!V90^2,'Calcs Women Intervention'!V90^3,'Calcs Women Intervention'!AY122,'Calcs Women Intervention'!AY122^2,'Calcs Women Intervention'!AY122^3,1),Employment!$BG$11:$BQ$11))/(1+EXP(SUMPRODUCT(CHOOSE({1,2,3,4,5,6,7,8,9,10,11},'Calcs Women Intervention'!V90,'Calcs Women Intervention'!V90^2,'Calcs Women Intervention'!V90^3,1,'Calcs Women Intervention'!V90,'Calcs Women Intervention'!V90^2,'Calcs Women Intervention'!V90^3,'Calcs Women Intervention'!AY122,'Calcs Women Intervention'!AY122^2,'Calcs Women Intervention'!AY122^3,1),Employment!$BG$11:$BQ$11)))</f>
        <v>0.79959582636002002</v>
      </c>
      <c r="X110" s="67">
        <f>EXP(SUMPRODUCT(CHOOSE({1,2,3,4,5,6,7,8,9,10,11},'Calcs Women Intervention'!W90,'Calcs Women Intervention'!W90^2,'Calcs Women Intervention'!W90^3,1,'Calcs Women Intervention'!W90,'Calcs Women Intervention'!W90^2,'Calcs Women Intervention'!W90^3,'Calcs Women Intervention'!AZ122,'Calcs Women Intervention'!AZ122^2,'Calcs Women Intervention'!AZ122^3,1),Employment!$BG$11:$BQ$11))/(1+EXP(SUMPRODUCT(CHOOSE({1,2,3,4,5,6,7,8,9,10,11},'Calcs Women Intervention'!W90,'Calcs Women Intervention'!W90^2,'Calcs Women Intervention'!W90^3,1,'Calcs Women Intervention'!W90,'Calcs Women Intervention'!W90^2,'Calcs Women Intervention'!W90^3,'Calcs Women Intervention'!AZ122,'Calcs Women Intervention'!AZ122^2,'Calcs Women Intervention'!AZ122^3,1),Employment!$BG$11:$BQ$11)))</f>
        <v>0.78083580411770337</v>
      </c>
      <c r="Y110" s="67">
        <f>EXP(SUMPRODUCT(CHOOSE({1,2,3,4,5,6,7,8,9,10,11},'Calcs Women Intervention'!X90,'Calcs Women Intervention'!X90^2,'Calcs Women Intervention'!X90^3,1,'Calcs Women Intervention'!X90,'Calcs Women Intervention'!X90^2,'Calcs Women Intervention'!X90^3,'Calcs Women Intervention'!BA122,'Calcs Women Intervention'!BA122^2,'Calcs Women Intervention'!BA122^3,1),Employment!$BG$11:$BQ$11))/(1+EXP(SUMPRODUCT(CHOOSE({1,2,3,4,5,6,7,8,9,10,11},'Calcs Women Intervention'!X90,'Calcs Women Intervention'!X90^2,'Calcs Women Intervention'!X90^3,1,'Calcs Women Intervention'!X90,'Calcs Women Intervention'!X90^2,'Calcs Women Intervention'!X90^3,'Calcs Women Intervention'!BA122,'Calcs Women Intervention'!BA122^2,'Calcs Women Intervention'!BA122^3,1),Employment!$BG$11:$BQ$11)))</f>
        <v>0.75913236568637277</v>
      </c>
      <c r="Z110" s="67">
        <f>EXP(SUMPRODUCT(CHOOSE({1,2,3,4,5,6,7,8,9,10,11},'Calcs Women Intervention'!Y90,'Calcs Women Intervention'!Y90^2,'Calcs Women Intervention'!Y90^3,1,'Calcs Women Intervention'!Y90,'Calcs Women Intervention'!Y90^2,'Calcs Women Intervention'!Y90^3,'Calcs Women Intervention'!BB122,'Calcs Women Intervention'!BB122^2,'Calcs Women Intervention'!BB122^3,1),Employment!$BG$11:$BQ$11))/(1+EXP(SUMPRODUCT(CHOOSE({1,2,3,4,5,6,7,8,9,10,11},'Calcs Women Intervention'!Y90,'Calcs Women Intervention'!Y90^2,'Calcs Women Intervention'!Y90^3,1,'Calcs Women Intervention'!Y90,'Calcs Women Intervention'!Y90^2,'Calcs Women Intervention'!Y90^3,'Calcs Women Intervention'!BB122,'Calcs Women Intervention'!BB122^2,'Calcs Women Intervention'!BB122^3,1),Employment!$BG$11:$BQ$11)))</f>
        <v>0.73419905941182417</v>
      </c>
      <c r="AA110" s="67">
        <f>EXP(SUMPRODUCT(CHOOSE({1,2,3,4,5,6,7,8,9,10,11},'Calcs Women Intervention'!Z90,'Calcs Women Intervention'!Z90^2,'Calcs Women Intervention'!Z90^3,1,'Calcs Women Intervention'!Z90,'Calcs Women Intervention'!Z90^2,'Calcs Women Intervention'!Z90^3,'Calcs Women Intervention'!BC122,'Calcs Women Intervention'!BC122^2,'Calcs Women Intervention'!BC122^3,1),Employment!$BG$11:$BQ$11))/(1+EXP(SUMPRODUCT(CHOOSE({1,2,3,4,5,6,7,8,9,10,11},'Calcs Women Intervention'!Z90,'Calcs Women Intervention'!Z90^2,'Calcs Women Intervention'!Z90^3,1,'Calcs Women Intervention'!Z90,'Calcs Women Intervention'!Z90^2,'Calcs Women Intervention'!Z90^3,'Calcs Women Intervention'!BC122,'Calcs Women Intervention'!BC122^2,'Calcs Women Intervention'!BC122^3,1),Employment!$BG$11:$BQ$11)))</f>
        <v>0.70577732936200388</v>
      </c>
      <c r="AB110" s="67">
        <f>EXP(SUMPRODUCT(CHOOSE({1,2,3,4,5,6,7,8,9,10,11},'Calcs Women Intervention'!AA90,'Calcs Women Intervention'!AA90^2,'Calcs Women Intervention'!AA90^3,1,'Calcs Women Intervention'!AA90,'Calcs Women Intervention'!AA90^2,'Calcs Women Intervention'!AA90^3,'Calcs Women Intervention'!BD122,'Calcs Women Intervention'!BD122^2,'Calcs Women Intervention'!BD122^3,1),Employment!$BG$11:$BQ$11))/(1+EXP(SUMPRODUCT(CHOOSE({1,2,3,4,5,6,7,8,9,10,11},'Calcs Women Intervention'!AA90,'Calcs Women Intervention'!AA90^2,'Calcs Women Intervention'!AA90^3,1,'Calcs Women Intervention'!AA90,'Calcs Women Intervention'!AA90^2,'Calcs Women Intervention'!AA90^3,'Calcs Women Intervention'!BD122,'Calcs Women Intervention'!BD122^2,'Calcs Women Intervention'!BD122^3,1),Employment!$BG$11:$BQ$11)))</f>
        <v>0.673669162214249</v>
      </c>
      <c r="AE110" s="1">
        <v>14</v>
      </c>
      <c r="AF110" s="185">
        <f>(Employment!C110*'Calcs Women Intervention'!C56-C79*'Calcs Women No Intervention'!C56)*ec_ben_emp_ESA</f>
        <v>0</v>
      </c>
      <c r="AG110" s="185">
        <f>(Employment!D110*'Calcs Women Intervention'!D56-D79*'Calcs Women No Intervention'!D56)*ec_ben_emp_ESA</f>
        <v>0</v>
      </c>
      <c r="AH110" s="185">
        <f>(Employment!E110*'Calcs Women Intervention'!E56-E79*'Calcs Women No Intervention'!E56)*ec_ben_emp_ESA</f>
        <v>0</v>
      </c>
      <c r="AI110" s="185">
        <f>(Employment!F110*'Calcs Women Intervention'!F56-F79*'Calcs Women No Intervention'!F56)*ec_ben_emp_ESA</f>
        <v>0</v>
      </c>
      <c r="AJ110" s="185">
        <f>(Employment!G110*'Calcs Women Intervention'!G56-G79*'Calcs Women No Intervention'!G56)*ec_ben_emp_ESA</f>
        <v>0</v>
      </c>
      <c r="AK110" s="185">
        <f>(Employment!H110*'Calcs Women Intervention'!H56-H79*'Calcs Women No Intervention'!H56)*ec_ben_emp_ESA</f>
        <v>0</v>
      </c>
      <c r="AL110" s="185">
        <f>(Employment!I110*'Calcs Women Intervention'!I56-I79*'Calcs Women No Intervention'!I56)*ec_ben_emp_ESA</f>
        <v>0</v>
      </c>
      <c r="AM110" s="185">
        <f>(Employment!J110*'Calcs Women Intervention'!J56-J79*'Calcs Women No Intervention'!J56)*ec_ben_emp_ESA</f>
        <v>0</v>
      </c>
      <c r="AN110" s="185">
        <f>(Employment!K110*'Calcs Women Intervention'!K56-K79*'Calcs Women No Intervention'!K56)*ec_ben_emp_ESA</f>
        <v>0</v>
      </c>
      <c r="AO110" s="185">
        <f>(Employment!L110*'Calcs Women Intervention'!L56-L79*'Calcs Women No Intervention'!L56)*ec_ben_emp_ESA</f>
        <v>0</v>
      </c>
      <c r="AP110" s="185">
        <f>(Employment!M110*'Calcs Women Intervention'!M56-M79*'Calcs Women No Intervention'!M56)*ec_ben_emp_ESA</f>
        <v>0</v>
      </c>
      <c r="AQ110" s="185">
        <f>(Employment!N110*'Calcs Women Intervention'!N56-N79*'Calcs Women No Intervention'!N56)*ec_ben_emp_ESA</f>
        <v>0</v>
      </c>
      <c r="AR110" s="185">
        <f>(Employment!O110*'Calcs Women Intervention'!O56-O79*'Calcs Women No Intervention'!O56)*ec_ben_emp_ESA</f>
        <v>0</v>
      </c>
      <c r="AS110" s="185">
        <f>(Employment!P110*'Calcs Women Intervention'!P56-P79*'Calcs Women No Intervention'!P56)*ec_ben_emp_ESA</f>
        <v>0</v>
      </c>
      <c r="AT110" s="185">
        <f>(Employment!Q110*'Calcs Women Intervention'!Q56-Q79*'Calcs Women No Intervention'!Q56)*ec_ben_emp_ESA</f>
        <v>0</v>
      </c>
      <c r="AU110" s="185">
        <f>(Employment!R110*'Calcs Women Intervention'!R56-R79*'Calcs Women No Intervention'!R56)*ec_ben_emp_ESA</f>
        <v>0</v>
      </c>
      <c r="AV110" s="185">
        <f>(Employment!S110*'Calcs Women Intervention'!S56-S79*'Calcs Women No Intervention'!S56)*ec_ben_emp_ESA</f>
        <v>0</v>
      </c>
      <c r="AW110" s="185">
        <f>(Employment!T110*'Calcs Women Intervention'!T56-T79*'Calcs Women No Intervention'!T56)*ec_ben_emp_ESA</f>
        <v>0</v>
      </c>
      <c r="AX110" s="185">
        <f>(Employment!U110*'Calcs Women Intervention'!U56-U79*'Calcs Women No Intervention'!U56)*ec_ben_emp_ESA</f>
        <v>0</v>
      </c>
      <c r="AY110" s="185">
        <f>(Employment!V110*'Calcs Women Intervention'!V56-V79*'Calcs Women No Intervention'!V56)*ec_ben_emp_ESA</f>
        <v>0</v>
      </c>
      <c r="AZ110" s="185">
        <f>(Employment!W110*'Calcs Women Intervention'!W56-W79*'Calcs Women No Intervention'!W56)*ec_ben_emp_ESA</f>
        <v>0</v>
      </c>
      <c r="BA110" s="185">
        <f>(Employment!X110*'Calcs Women Intervention'!X56-X79*'Calcs Women No Intervention'!X56)*ec_ben_emp_ESA</f>
        <v>0</v>
      </c>
      <c r="BB110" s="185">
        <f>(Employment!Y110*'Calcs Women Intervention'!Y56-Y79*'Calcs Women No Intervention'!Y56)*ec_ben_emp_ESA</f>
        <v>0</v>
      </c>
      <c r="BC110" s="185">
        <f>(Employment!Z110*'Calcs Women Intervention'!Z56-Z79*'Calcs Women No Intervention'!Z56)*ec_ben_emp_ESA</f>
        <v>0</v>
      </c>
      <c r="BD110" s="185">
        <f>(Employment!AA110*'Calcs Women Intervention'!AA56-AA79*'Calcs Women No Intervention'!AA56)*ec_ben_emp_ESA</f>
        <v>0</v>
      </c>
      <c r="BE110" s="185">
        <f>(Employment!AB110*'Calcs Women Intervention'!AB56-AB79*'Calcs Women No Intervention'!AB56)*ec_ben_emp_ESA</f>
        <v>0</v>
      </c>
    </row>
    <row r="111" spans="2:57" x14ac:dyDescent="0.3">
      <c r="B111" s="1">
        <v>15</v>
      </c>
      <c r="C111" s="67"/>
      <c r="D111" s="67"/>
      <c r="E111" s="67"/>
      <c r="F111" s="67"/>
      <c r="G111" s="67"/>
      <c r="H111" s="67"/>
      <c r="I111" s="67"/>
      <c r="J111" s="67"/>
      <c r="K111" s="67"/>
      <c r="L111" s="67"/>
      <c r="M111" s="67"/>
      <c r="N111" s="67"/>
      <c r="O111" s="67"/>
      <c r="P111" s="67"/>
      <c r="Q111" s="67"/>
      <c r="R111" s="67">
        <f>EXP(SUMPRODUCT(CHOOSE({1,2,3,4,5,6,7,8,9,10,11},'Calcs Women Intervention'!Q91,'Calcs Women Intervention'!Q91^2,'Calcs Women Intervention'!Q91^3,1,'Calcs Women Intervention'!Q91,'Calcs Women Intervention'!Q91^2,'Calcs Women Intervention'!Q91^3,'Calcs Women Intervention'!AT123,'Calcs Women Intervention'!AT123^2,'Calcs Women Intervention'!AT123^3,1),Employment!$BG$11:$BQ$11))/(1+EXP(SUMPRODUCT(CHOOSE({1,2,3,4,5,6,7,8,9,10,11},'Calcs Women Intervention'!Q91,'Calcs Women Intervention'!Q91^2,'Calcs Women Intervention'!Q91^3,1,'Calcs Women Intervention'!Q91,'Calcs Women Intervention'!Q91^2,'Calcs Women Intervention'!Q91^3,'Calcs Women Intervention'!AT123,'Calcs Women Intervention'!AT123^2,'Calcs Women Intervention'!AT123^3,1),Employment!$BG$11:$BQ$11)))</f>
        <v>0.86376981286337973</v>
      </c>
      <c r="S111" s="67">
        <f>EXP(SUMPRODUCT(CHOOSE({1,2,3,4,5,6,7,8,9,10,11},'Calcs Women Intervention'!R91,'Calcs Women Intervention'!R91^2,'Calcs Women Intervention'!R91^3,1,'Calcs Women Intervention'!R91,'Calcs Women Intervention'!R91^2,'Calcs Women Intervention'!R91^3,'Calcs Women Intervention'!AU123,'Calcs Women Intervention'!AU123^2,'Calcs Women Intervention'!AU123^3,1),Employment!$BG$11:$BQ$11))/(1+EXP(SUMPRODUCT(CHOOSE({1,2,3,4,5,6,7,8,9,10,11},'Calcs Women Intervention'!R91,'Calcs Women Intervention'!R91^2,'Calcs Women Intervention'!R91^3,1,'Calcs Women Intervention'!R91,'Calcs Women Intervention'!R91^2,'Calcs Women Intervention'!R91^3,'Calcs Women Intervention'!AU123,'Calcs Women Intervention'!AU123^2,'Calcs Women Intervention'!AU123^3,1),Employment!$BG$11:$BQ$11)))</f>
        <v>0.85870617382105618</v>
      </c>
      <c r="T111" s="67">
        <f>EXP(SUMPRODUCT(CHOOSE({1,2,3,4,5,6,7,8,9,10,11},'Calcs Women Intervention'!S91,'Calcs Women Intervention'!S91^2,'Calcs Women Intervention'!S91^3,1,'Calcs Women Intervention'!S91,'Calcs Women Intervention'!S91^2,'Calcs Women Intervention'!S91^3,'Calcs Women Intervention'!AV123,'Calcs Women Intervention'!AV123^2,'Calcs Women Intervention'!AV123^3,1),Employment!$BG$11:$BQ$11))/(1+EXP(SUMPRODUCT(CHOOSE({1,2,3,4,5,6,7,8,9,10,11},'Calcs Women Intervention'!S91,'Calcs Women Intervention'!S91^2,'Calcs Women Intervention'!S91^3,1,'Calcs Women Intervention'!S91,'Calcs Women Intervention'!S91^2,'Calcs Women Intervention'!S91^3,'Calcs Women Intervention'!AV123,'Calcs Women Intervention'!AV123^2,'Calcs Women Intervention'!AV123^3,1),Employment!$BG$11:$BQ$11)))</f>
        <v>0.85076825619685592</v>
      </c>
      <c r="U111" s="67">
        <f>EXP(SUMPRODUCT(CHOOSE({1,2,3,4,5,6,7,8,9,10,11},'Calcs Women Intervention'!T91,'Calcs Women Intervention'!T91^2,'Calcs Women Intervention'!T91^3,1,'Calcs Women Intervention'!T91,'Calcs Women Intervention'!T91^2,'Calcs Women Intervention'!T91^3,'Calcs Women Intervention'!AW123,'Calcs Women Intervention'!AW123^2,'Calcs Women Intervention'!AW123^3,1),Employment!$BG$11:$BQ$11))/(1+EXP(SUMPRODUCT(CHOOSE({1,2,3,4,5,6,7,8,9,10,11},'Calcs Women Intervention'!T91,'Calcs Women Intervention'!T91^2,'Calcs Women Intervention'!T91^3,1,'Calcs Women Intervention'!T91,'Calcs Women Intervention'!T91^2,'Calcs Women Intervention'!T91^3,'Calcs Women Intervention'!AW123,'Calcs Women Intervention'!AW123^2,'Calcs Women Intervention'!AW123^3,1),Employment!$BG$11:$BQ$11)))</f>
        <v>0.84104749524726685</v>
      </c>
      <c r="V111" s="67">
        <f>EXP(SUMPRODUCT(CHOOSE({1,2,3,4,5,6,7,8,9,10,11},'Calcs Women Intervention'!U91,'Calcs Women Intervention'!U91^2,'Calcs Women Intervention'!U91^3,1,'Calcs Women Intervention'!U91,'Calcs Women Intervention'!U91^2,'Calcs Women Intervention'!U91^3,'Calcs Women Intervention'!AX123,'Calcs Women Intervention'!AX123^2,'Calcs Women Intervention'!AX123^3,1),Employment!$BG$11:$BQ$11))/(1+EXP(SUMPRODUCT(CHOOSE({1,2,3,4,5,6,7,8,9,10,11},'Calcs Women Intervention'!U91,'Calcs Women Intervention'!U91^2,'Calcs Women Intervention'!U91^3,1,'Calcs Women Intervention'!U91,'Calcs Women Intervention'!U91^2,'Calcs Women Intervention'!U91^3,'Calcs Women Intervention'!AX123,'Calcs Women Intervention'!AX123^2,'Calcs Women Intervention'!AX123^3,1),Employment!$BG$11:$BQ$11)))</f>
        <v>0.82943485137619055</v>
      </c>
      <c r="W111" s="67">
        <f>EXP(SUMPRODUCT(CHOOSE({1,2,3,4,5,6,7,8,9,10,11},'Calcs Women Intervention'!V91,'Calcs Women Intervention'!V91^2,'Calcs Women Intervention'!V91^3,1,'Calcs Women Intervention'!V91,'Calcs Women Intervention'!V91^2,'Calcs Women Intervention'!V91^3,'Calcs Women Intervention'!AY123,'Calcs Women Intervention'!AY123^2,'Calcs Women Intervention'!AY123^3,1),Employment!$BG$11:$BQ$11))/(1+EXP(SUMPRODUCT(CHOOSE({1,2,3,4,5,6,7,8,9,10,11},'Calcs Women Intervention'!V91,'Calcs Women Intervention'!V91^2,'Calcs Women Intervention'!V91^3,1,'Calcs Women Intervention'!V91,'Calcs Women Intervention'!V91^2,'Calcs Women Intervention'!V91^3,'Calcs Women Intervention'!AY123,'Calcs Women Intervention'!AY123^2,'Calcs Women Intervention'!AY123^3,1),Employment!$BG$11:$BQ$11)))</f>
        <v>0.8157028232313277</v>
      </c>
      <c r="X111" s="67">
        <f>EXP(SUMPRODUCT(CHOOSE({1,2,3,4,5,6,7,8,9,10,11},'Calcs Women Intervention'!W91,'Calcs Women Intervention'!W91^2,'Calcs Women Intervention'!W91^3,1,'Calcs Women Intervention'!W91,'Calcs Women Intervention'!W91^2,'Calcs Women Intervention'!W91^3,'Calcs Women Intervention'!AZ123,'Calcs Women Intervention'!AZ123^2,'Calcs Women Intervention'!AZ123^3,1),Employment!$BG$11:$BQ$11))/(1+EXP(SUMPRODUCT(CHOOSE({1,2,3,4,5,6,7,8,9,10,11},'Calcs Women Intervention'!W91,'Calcs Women Intervention'!W91^2,'Calcs Women Intervention'!W91^3,1,'Calcs Women Intervention'!W91,'Calcs Women Intervention'!W91^2,'Calcs Women Intervention'!W91^3,'Calcs Women Intervention'!AZ123,'Calcs Women Intervention'!AZ123^2,'Calcs Women Intervention'!AZ123^3,1),Employment!$BG$11:$BQ$11)))</f>
        <v>0.79959582636002002</v>
      </c>
      <c r="Y111" s="67">
        <f>EXP(SUMPRODUCT(CHOOSE({1,2,3,4,5,6,7,8,9,10,11},'Calcs Women Intervention'!X91,'Calcs Women Intervention'!X91^2,'Calcs Women Intervention'!X91^3,1,'Calcs Women Intervention'!X91,'Calcs Women Intervention'!X91^2,'Calcs Women Intervention'!X91^3,'Calcs Women Intervention'!BA123,'Calcs Women Intervention'!BA123^2,'Calcs Women Intervention'!BA123^3,1),Employment!$BG$11:$BQ$11))/(1+EXP(SUMPRODUCT(CHOOSE({1,2,3,4,5,6,7,8,9,10,11},'Calcs Women Intervention'!X91,'Calcs Women Intervention'!X91^2,'Calcs Women Intervention'!X91^3,1,'Calcs Women Intervention'!X91,'Calcs Women Intervention'!X91^2,'Calcs Women Intervention'!X91^3,'Calcs Women Intervention'!BA123,'Calcs Women Intervention'!BA123^2,'Calcs Women Intervention'!BA123^3,1),Employment!$BG$11:$BQ$11)))</f>
        <v>0.78083580411770337</v>
      </c>
      <c r="Z111" s="67">
        <f>EXP(SUMPRODUCT(CHOOSE({1,2,3,4,5,6,7,8,9,10,11},'Calcs Women Intervention'!Y91,'Calcs Women Intervention'!Y91^2,'Calcs Women Intervention'!Y91^3,1,'Calcs Women Intervention'!Y91,'Calcs Women Intervention'!Y91^2,'Calcs Women Intervention'!Y91^3,'Calcs Women Intervention'!BB123,'Calcs Women Intervention'!BB123^2,'Calcs Women Intervention'!BB123^3,1),Employment!$BG$11:$BQ$11))/(1+EXP(SUMPRODUCT(CHOOSE({1,2,3,4,5,6,7,8,9,10,11},'Calcs Women Intervention'!Y91,'Calcs Women Intervention'!Y91^2,'Calcs Women Intervention'!Y91^3,1,'Calcs Women Intervention'!Y91,'Calcs Women Intervention'!Y91^2,'Calcs Women Intervention'!Y91^3,'Calcs Women Intervention'!BB123,'Calcs Women Intervention'!BB123^2,'Calcs Women Intervention'!BB123^3,1),Employment!$BG$11:$BQ$11)))</f>
        <v>0.75913236568637277</v>
      </c>
      <c r="AA111" s="67">
        <f>EXP(SUMPRODUCT(CHOOSE({1,2,3,4,5,6,7,8,9,10,11},'Calcs Women Intervention'!Z91,'Calcs Women Intervention'!Z91^2,'Calcs Women Intervention'!Z91^3,1,'Calcs Women Intervention'!Z91,'Calcs Women Intervention'!Z91^2,'Calcs Women Intervention'!Z91^3,'Calcs Women Intervention'!BC123,'Calcs Women Intervention'!BC123^2,'Calcs Women Intervention'!BC123^3,1),Employment!$BG$11:$BQ$11))/(1+EXP(SUMPRODUCT(CHOOSE({1,2,3,4,5,6,7,8,9,10,11},'Calcs Women Intervention'!Z91,'Calcs Women Intervention'!Z91^2,'Calcs Women Intervention'!Z91^3,1,'Calcs Women Intervention'!Z91,'Calcs Women Intervention'!Z91^2,'Calcs Women Intervention'!Z91^3,'Calcs Women Intervention'!BC123,'Calcs Women Intervention'!BC123^2,'Calcs Women Intervention'!BC123^3,1),Employment!$BG$11:$BQ$11)))</f>
        <v>0.73419905941182417</v>
      </c>
      <c r="AB111" s="67">
        <f>EXP(SUMPRODUCT(CHOOSE({1,2,3,4,5,6,7,8,9,10,11},'Calcs Women Intervention'!AA91,'Calcs Women Intervention'!AA91^2,'Calcs Women Intervention'!AA91^3,1,'Calcs Women Intervention'!AA91,'Calcs Women Intervention'!AA91^2,'Calcs Women Intervention'!AA91^3,'Calcs Women Intervention'!BD123,'Calcs Women Intervention'!BD123^2,'Calcs Women Intervention'!BD123^3,1),Employment!$BG$11:$BQ$11))/(1+EXP(SUMPRODUCT(CHOOSE({1,2,3,4,5,6,7,8,9,10,11},'Calcs Women Intervention'!AA91,'Calcs Women Intervention'!AA91^2,'Calcs Women Intervention'!AA91^3,1,'Calcs Women Intervention'!AA91,'Calcs Women Intervention'!AA91^2,'Calcs Women Intervention'!AA91^3,'Calcs Women Intervention'!BD123,'Calcs Women Intervention'!BD123^2,'Calcs Women Intervention'!BD123^3,1),Employment!$BG$11:$BQ$11)))</f>
        <v>0.70577732936200388</v>
      </c>
      <c r="AE111" s="1">
        <v>15</v>
      </c>
      <c r="AF111" s="185">
        <f>(Employment!C111*'Calcs Women Intervention'!C57-C80*'Calcs Women No Intervention'!C57)*ec_ben_emp_ESA</f>
        <v>0</v>
      </c>
      <c r="AG111" s="185">
        <f>(Employment!D111*'Calcs Women Intervention'!D57-D80*'Calcs Women No Intervention'!D57)*ec_ben_emp_ESA</f>
        <v>0</v>
      </c>
      <c r="AH111" s="185">
        <f>(Employment!E111*'Calcs Women Intervention'!E57-E80*'Calcs Women No Intervention'!E57)*ec_ben_emp_ESA</f>
        <v>0</v>
      </c>
      <c r="AI111" s="185">
        <f>(Employment!F111*'Calcs Women Intervention'!F57-F80*'Calcs Women No Intervention'!F57)*ec_ben_emp_ESA</f>
        <v>0</v>
      </c>
      <c r="AJ111" s="185">
        <f>(Employment!G111*'Calcs Women Intervention'!G57-G80*'Calcs Women No Intervention'!G57)*ec_ben_emp_ESA</f>
        <v>0</v>
      </c>
      <c r="AK111" s="185">
        <f>(Employment!H111*'Calcs Women Intervention'!H57-H80*'Calcs Women No Intervention'!H57)*ec_ben_emp_ESA</f>
        <v>0</v>
      </c>
      <c r="AL111" s="185">
        <f>(Employment!I111*'Calcs Women Intervention'!I57-I80*'Calcs Women No Intervention'!I57)*ec_ben_emp_ESA</f>
        <v>0</v>
      </c>
      <c r="AM111" s="185">
        <f>(Employment!J111*'Calcs Women Intervention'!J57-J80*'Calcs Women No Intervention'!J57)*ec_ben_emp_ESA</f>
        <v>0</v>
      </c>
      <c r="AN111" s="185">
        <f>(Employment!K111*'Calcs Women Intervention'!K57-K80*'Calcs Women No Intervention'!K57)*ec_ben_emp_ESA</f>
        <v>0</v>
      </c>
      <c r="AO111" s="185">
        <f>(Employment!L111*'Calcs Women Intervention'!L57-L80*'Calcs Women No Intervention'!L57)*ec_ben_emp_ESA</f>
        <v>0</v>
      </c>
      <c r="AP111" s="185">
        <f>(Employment!M111*'Calcs Women Intervention'!M57-M80*'Calcs Women No Intervention'!M57)*ec_ben_emp_ESA</f>
        <v>0</v>
      </c>
      <c r="AQ111" s="185">
        <f>(Employment!N111*'Calcs Women Intervention'!N57-N80*'Calcs Women No Intervention'!N57)*ec_ben_emp_ESA</f>
        <v>0</v>
      </c>
      <c r="AR111" s="185">
        <f>(Employment!O111*'Calcs Women Intervention'!O57-O80*'Calcs Women No Intervention'!O57)*ec_ben_emp_ESA</f>
        <v>0</v>
      </c>
      <c r="AS111" s="185">
        <f>(Employment!P111*'Calcs Women Intervention'!P57-P80*'Calcs Women No Intervention'!P57)*ec_ben_emp_ESA</f>
        <v>0</v>
      </c>
      <c r="AT111" s="185">
        <f>(Employment!Q111*'Calcs Women Intervention'!Q57-Q80*'Calcs Women No Intervention'!Q57)*ec_ben_emp_ESA</f>
        <v>0</v>
      </c>
      <c r="AU111" s="185">
        <f>(Employment!R111*'Calcs Women Intervention'!R57-R80*'Calcs Women No Intervention'!R57)*ec_ben_emp_ESA</f>
        <v>0</v>
      </c>
      <c r="AV111" s="185">
        <f>(Employment!S111*'Calcs Women Intervention'!S57-S80*'Calcs Women No Intervention'!S57)*ec_ben_emp_ESA</f>
        <v>0</v>
      </c>
      <c r="AW111" s="185">
        <f>(Employment!T111*'Calcs Women Intervention'!T57-T80*'Calcs Women No Intervention'!T57)*ec_ben_emp_ESA</f>
        <v>0</v>
      </c>
      <c r="AX111" s="185">
        <f>(Employment!U111*'Calcs Women Intervention'!U57-U80*'Calcs Women No Intervention'!U57)*ec_ben_emp_ESA</f>
        <v>0</v>
      </c>
      <c r="AY111" s="185">
        <f>(Employment!V111*'Calcs Women Intervention'!V57-V80*'Calcs Women No Intervention'!V57)*ec_ben_emp_ESA</f>
        <v>0</v>
      </c>
      <c r="AZ111" s="185">
        <f>(Employment!W111*'Calcs Women Intervention'!W57-W80*'Calcs Women No Intervention'!W57)*ec_ben_emp_ESA</f>
        <v>0</v>
      </c>
      <c r="BA111" s="185">
        <f>(Employment!X111*'Calcs Women Intervention'!X57-X80*'Calcs Women No Intervention'!X57)*ec_ben_emp_ESA</f>
        <v>0</v>
      </c>
      <c r="BB111" s="185">
        <f>(Employment!Y111*'Calcs Women Intervention'!Y57-Y80*'Calcs Women No Intervention'!Y57)*ec_ben_emp_ESA</f>
        <v>0</v>
      </c>
      <c r="BC111" s="185">
        <f>(Employment!Z111*'Calcs Women Intervention'!Z57-Z80*'Calcs Women No Intervention'!Z57)*ec_ben_emp_ESA</f>
        <v>0</v>
      </c>
      <c r="BD111" s="185">
        <f>(Employment!AA111*'Calcs Women Intervention'!AA57-AA80*'Calcs Women No Intervention'!AA57)*ec_ben_emp_ESA</f>
        <v>0</v>
      </c>
      <c r="BE111" s="185">
        <f>(Employment!AB111*'Calcs Women Intervention'!AB57-AB80*'Calcs Women No Intervention'!AB57)*ec_ben_emp_ESA</f>
        <v>0</v>
      </c>
    </row>
    <row r="112" spans="2:57" x14ac:dyDescent="0.3">
      <c r="B112" s="1">
        <v>16</v>
      </c>
      <c r="C112" s="67"/>
      <c r="D112" s="67"/>
      <c r="E112" s="67"/>
      <c r="F112" s="67"/>
      <c r="G112" s="67"/>
      <c r="H112" s="67"/>
      <c r="I112" s="67"/>
      <c r="J112" s="67"/>
      <c r="K112" s="67"/>
      <c r="L112" s="67"/>
      <c r="M112" s="67"/>
      <c r="N112" s="67"/>
      <c r="O112" s="67"/>
      <c r="P112" s="67"/>
      <c r="Q112" s="67"/>
      <c r="R112" s="67"/>
      <c r="S112" s="67">
        <f>EXP(SUMPRODUCT(CHOOSE({1,2,3,4,5,6,7,8,9,10,11},'Calcs Women Intervention'!R92,'Calcs Women Intervention'!R92^2,'Calcs Women Intervention'!R92^3,1,'Calcs Women Intervention'!R92,'Calcs Women Intervention'!R92^2,'Calcs Women Intervention'!R92^3,'Calcs Women Intervention'!AU124,'Calcs Women Intervention'!AU124^2,'Calcs Women Intervention'!AU124^3,1),Employment!$BG$11:$BQ$11))/(1+EXP(SUMPRODUCT(CHOOSE({1,2,3,4,5,6,7,8,9,10,11},'Calcs Women Intervention'!R92,'Calcs Women Intervention'!R92^2,'Calcs Women Intervention'!R92^3,1,'Calcs Women Intervention'!R92,'Calcs Women Intervention'!R92^2,'Calcs Women Intervention'!R92^3,'Calcs Women Intervention'!AU124,'Calcs Women Intervention'!AU124^2,'Calcs Women Intervention'!AU124^3,1),Employment!$BG$11:$BQ$11)))</f>
        <v>0.86376981286337973</v>
      </c>
      <c r="T112" s="67">
        <f>EXP(SUMPRODUCT(CHOOSE({1,2,3,4,5,6,7,8,9,10,11},'Calcs Women Intervention'!S92,'Calcs Women Intervention'!S92^2,'Calcs Women Intervention'!S92^3,1,'Calcs Women Intervention'!S92,'Calcs Women Intervention'!S92^2,'Calcs Women Intervention'!S92^3,'Calcs Women Intervention'!AV124,'Calcs Women Intervention'!AV124^2,'Calcs Women Intervention'!AV124^3,1),Employment!$BG$11:$BQ$11))/(1+EXP(SUMPRODUCT(CHOOSE({1,2,3,4,5,6,7,8,9,10,11},'Calcs Women Intervention'!S92,'Calcs Women Intervention'!S92^2,'Calcs Women Intervention'!S92^3,1,'Calcs Women Intervention'!S92,'Calcs Women Intervention'!S92^2,'Calcs Women Intervention'!S92^3,'Calcs Women Intervention'!AV124,'Calcs Women Intervention'!AV124^2,'Calcs Women Intervention'!AV124^3,1),Employment!$BG$11:$BQ$11)))</f>
        <v>0.85870617382105618</v>
      </c>
      <c r="U112" s="67">
        <f>EXP(SUMPRODUCT(CHOOSE({1,2,3,4,5,6,7,8,9,10,11},'Calcs Women Intervention'!T92,'Calcs Women Intervention'!T92^2,'Calcs Women Intervention'!T92^3,1,'Calcs Women Intervention'!T92,'Calcs Women Intervention'!T92^2,'Calcs Women Intervention'!T92^3,'Calcs Women Intervention'!AW124,'Calcs Women Intervention'!AW124^2,'Calcs Women Intervention'!AW124^3,1),Employment!$BG$11:$BQ$11))/(1+EXP(SUMPRODUCT(CHOOSE({1,2,3,4,5,6,7,8,9,10,11},'Calcs Women Intervention'!T92,'Calcs Women Intervention'!T92^2,'Calcs Women Intervention'!T92^3,1,'Calcs Women Intervention'!T92,'Calcs Women Intervention'!T92^2,'Calcs Women Intervention'!T92^3,'Calcs Women Intervention'!AW124,'Calcs Women Intervention'!AW124^2,'Calcs Women Intervention'!AW124^3,1),Employment!$BG$11:$BQ$11)))</f>
        <v>0.85076825619685592</v>
      </c>
      <c r="V112" s="67">
        <f>EXP(SUMPRODUCT(CHOOSE({1,2,3,4,5,6,7,8,9,10,11},'Calcs Women Intervention'!U92,'Calcs Women Intervention'!U92^2,'Calcs Women Intervention'!U92^3,1,'Calcs Women Intervention'!U92,'Calcs Women Intervention'!U92^2,'Calcs Women Intervention'!U92^3,'Calcs Women Intervention'!AX124,'Calcs Women Intervention'!AX124^2,'Calcs Women Intervention'!AX124^3,1),Employment!$BG$11:$BQ$11))/(1+EXP(SUMPRODUCT(CHOOSE({1,2,3,4,5,6,7,8,9,10,11},'Calcs Women Intervention'!U92,'Calcs Women Intervention'!U92^2,'Calcs Women Intervention'!U92^3,1,'Calcs Women Intervention'!U92,'Calcs Women Intervention'!U92^2,'Calcs Women Intervention'!U92^3,'Calcs Women Intervention'!AX124,'Calcs Women Intervention'!AX124^2,'Calcs Women Intervention'!AX124^3,1),Employment!$BG$11:$BQ$11)))</f>
        <v>0.84104749524726685</v>
      </c>
      <c r="W112" s="67">
        <f>EXP(SUMPRODUCT(CHOOSE({1,2,3,4,5,6,7,8,9,10,11},'Calcs Women Intervention'!V92,'Calcs Women Intervention'!V92^2,'Calcs Women Intervention'!V92^3,1,'Calcs Women Intervention'!V92,'Calcs Women Intervention'!V92^2,'Calcs Women Intervention'!V92^3,'Calcs Women Intervention'!AY124,'Calcs Women Intervention'!AY124^2,'Calcs Women Intervention'!AY124^3,1),Employment!$BG$11:$BQ$11))/(1+EXP(SUMPRODUCT(CHOOSE({1,2,3,4,5,6,7,8,9,10,11},'Calcs Women Intervention'!V92,'Calcs Women Intervention'!V92^2,'Calcs Women Intervention'!V92^3,1,'Calcs Women Intervention'!V92,'Calcs Women Intervention'!V92^2,'Calcs Women Intervention'!V92^3,'Calcs Women Intervention'!AY124,'Calcs Women Intervention'!AY124^2,'Calcs Women Intervention'!AY124^3,1),Employment!$BG$11:$BQ$11)))</f>
        <v>0.82943485137619055</v>
      </c>
      <c r="X112" s="67">
        <f>EXP(SUMPRODUCT(CHOOSE({1,2,3,4,5,6,7,8,9,10,11},'Calcs Women Intervention'!W92,'Calcs Women Intervention'!W92^2,'Calcs Women Intervention'!W92^3,1,'Calcs Women Intervention'!W92,'Calcs Women Intervention'!W92^2,'Calcs Women Intervention'!W92^3,'Calcs Women Intervention'!AZ124,'Calcs Women Intervention'!AZ124^2,'Calcs Women Intervention'!AZ124^3,1),Employment!$BG$11:$BQ$11))/(1+EXP(SUMPRODUCT(CHOOSE({1,2,3,4,5,6,7,8,9,10,11},'Calcs Women Intervention'!W92,'Calcs Women Intervention'!W92^2,'Calcs Women Intervention'!W92^3,1,'Calcs Women Intervention'!W92,'Calcs Women Intervention'!W92^2,'Calcs Women Intervention'!W92^3,'Calcs Women Intervention'!AZ124,'Calcs Women Intervention'!AZ124^2,'Calcs Women Intervention'!AZ124^3,1),Employment!$BG$11:$BQ$11)))</f>
        <v>0.8157028232313277</v>
      </c>
      <c r="Y112" s="67">
        <f>EXP(SUMPRODUCT(CHOOSE({1,2,3,4,5,6,7,8,9,10,11},'Calcs Women Intervention'!X92,'Calcs Women Intervention'!X92^2,'Calcs Women Intervention'!X92^3,1,'Calcs Women Intervention'!X92,'Calcs Women Intervention'!X92^2,'Calcs Women Intervention'!X92^3,'Calcs Women Intervention'!BA124,'Calcs Women Intervention'!BA124^2,'Calcs Women Intervention'!BA124^3,1),Employment!$BG$11:$BQ$11))/(1+EXP(SUMPRODUCT(CHOOSE({1,2,3,4,5,6,7,8,9,10,11},'Calcs Women Intervention'!X92,'Calcs Women Intervention'!X92^2,'Calcs Women Intervention'!X92^3,1,'Calcs Women Intervention'!X92,'Calcs Women Intervention'!X92^2,'Calcs Women Intervention'!X92^3,'Calcs Women Intervention'!BA124,'Calcs Women Intervention'!BA124^2,'Calcs Women Intervention'!BA124^3,1),Employment!$BG$11:$BQ$11)))</f>
        <v>0.79959582636002002</v>
      </c>
      <c r="Z112" s="67">
        <f>EXP(SUMPRODUCT(CHOOSE({1,2,3,4,5,6,7,8,9,10,11},'Calcs Women Intervention'!Y92,'Calcs Women Intervention'!Y92^2,'Calcs Women Intervention'!Y92^3,1,'Calcs Women Intervention'!Y92,'Calcs Women Intervention'!Y92^2,'Calcs Women Intervention'!Y92^3,'Calcs Women Intervention'!BB124,'Calcs Women Intervention'!BB124^2,'Calcs Women Intervention'!BB124^3,1),Employment!$BG$11:$BQ$11))/(1+EXP(SUMPRODUCT(CHOOSE({1,2,3,4,5,6,7,8,9,10,11},'Calcs Women Intervention'!Y92,'Calcs Women Intervention'!Y92^2,'Calcs Women Intervention'!Y92^3,1,'Calcs Women Intervention'!Y92,'Calcs Women Intervention'!Y92^2,'Calcs Women Intervention'!Y92^3,'Calcs Women Intervention'!BB124,'Calcs Women Intervention'!BB124^2,'Calcs Women Intervention'!BB124^3,1),Employment!$BG$11:$BQ$11)))</f>
        <v>0.78083580411770337</v>
      </c>
      <c r="AA112" s="67">
        <f>EXP(SUMPRODUCT(CHOOSE({1,2,3,4,5,6,7,8,9,10,11},'Calcs Women Intervention'!Z92,'Calcs Women Intervention'!Z92^2,'Calcs Women Intervention'!Z92^3,1,'Calcs Women Intervention'!Z92,'Calcs Women Intervention'!Z92^2,'Calcs Women Intervention'!Z92^3,'Calcs Women Intervention'!BC124,'Calcs Women Intervention'!BC124^2,'Calcs Women Intervention'!BC124^3,1),Employment!$BG$11:$BQ$11))/(1+EXP(SUMPRODUCT(CHOOSE({1,2,3,4,5,6,7,8,9,10,11},'Calcs Women Intervention'!Z92,'Calcs Women Intervention'!Z92^2,'Calcs Women Intervention'!Z92^3,1,'Calcs Women Intervention'!Z92,'Calcs Women Intervention'!Z92^2,'Calcs Women Intervention'!Z92^3,'Calcs Women Intervention'!BC124,'Calcs Women Intervention'!BC124^2,'Calcs Women Intervention'!BC124^3,1),Employment!$BG$11:$BQ$11)))</f>
        <v>0.75913236568637277</v>
      </c>
      <c r="AB112" s="67">
        <f>EXP(SUMPRODUCT(CHOOSE({1,2,3,4,5,6,7,8,9,10,11},'Calcs Women Intervention'!AA92,'Calcs Women Intervention'!AA92^2,'Calcs Women Intervention'!AA92^3,1,'Calcs Women Intervention'!AA92,'Calcs Women Intervention'!AA92^2,'Calcs Women Intervention'!AA92^3,'Calcs Women Intervention'!BD124,'Calcs Women Intervention'!BD124^2,'Calcs Women Intervention'!BD124^3,1),Employment!$BG$11:$BQ$11))/(1+EXP(SUMPRODUCT(CHOOSE({1,2,3,4,5,6,7,8,9,10,11},'Calcs Women Intervention'!AA92,'Calcs Women Intervention'!AA92^2,'Calcs Women Intervention'!AA92^3,1,'Calcs Women Intervention'!AA92,'Calcs Women Intervention'!AA92^2,'Calcs Women Intervention'!AA92^3,'Calcs Women Intervention'!BD124,'Calcs Women Intervention'!BD124^2,'Calcs Women Intervention'!BD124^3,1),Employment!$BG$11:$BQ$11)))</f>
        <v>0.73419905941182417</v>
      </c>
      <c r="AE112" s="1">
        <v>16</v>
      </c>
      <c r="AF112" s="185">
        <f>(Employment!C112*'Calcs Women Intervention'!C58-C81*'Calcs Women No Intervention'!C58)*ec_ben_emp_ESA</f>
        <v>0</v>
      </c>
      <c r="AG112" s="185">
        <f>(Employment!D112*'Calcs Women Intervention'!D58-D81*'Calcs Women No Intervention'!D58)*ec_ben_emp_ESA</f>
        <v>0</v>
      </c>
      <c r="AH112" s="185">
        <f>(Employment!E112*'Calcs Women Intervention'!E58-E81*'Calcs Women No Intervention'!E58)*ec_ben_emp_ESA</f>
        <v>0</v>
      </c>
      <c r="AI112" s="185">
        <f>(Employment!F112*'Calcs Women Intervention'!F58-F81*'Calcs Women No Intervention'!F58)*ec_ben_emp_ESA</f>
        <v>0</v>
      </c>
      <c r="AJ112" s="185">
        <f>(Employment!G112*'Calcs Women Intervention'!G58-G81*'Calcs Women No Intervention'!G58)*ec_ben_emp_ESA</f>
        <v>0</v>
      </c>
      <c r="AK112" s="185">
        <f>(Employment!H112*'Calcs Women Intervention'!H58-H81*'Calcs Women No Intervention'!H58)*ec_ben_emp_ESA</f>
        <v>0</v>
      </c>
      <c r="AL112" s="185">
        <f>(Employment!I112*'Calcs Women Intervention'!I58-I81*'Calcs Women No Intervention'!I58)*ec_ben_emp_ESA</f>
        <v>0</v>
      </c>
      <c r="AM112" s="185">
        <f>(Employment!J112*'Calcs Women Intervention'!J58-J81*'Calcs Women No Intervention'!J58)*ec_ben_emp_ESA</f>
        <v>0</v>
      </c>
      <c r="AN112" s="185">
        <f>(Employment!K112*'Calcs Women Intervention'!K58-K81*'Calcs Women No Intervention'!K58)*ec_ben_emp_ESA</f>
        <v>0</v>
      </c>
      <c r="AO112" s="185">
        <f>(Employment!L112*'Calcs Women Intervention'!L58-L81*'Calcs Women No Intervention'!L58)*ec_ben_emp_ESA</f>
        <v>0</v>
      </c>
      <c r="AP112" s="185">
        <f>(Employment!M112*'Calcs Women Intervention'!M58-M81*'Calcs Women No Intervention'!M58)*ec_ben_emp_ESA</f>
        <v>0</v>
      </c>
      <c r="AQ112" s="185">
        <f>(Employment!N112*'Calcs Women Intervention'!N58-N81*'Calcs Women No Intervention'!N58)*ec_ben_emp_ESA</f>
        <v>0</v>
      </c>
      <c r="AR112" s="185">
        <f>(Employment!O112*'Calcs Women Intervention'!O58-O81*'Calcs Women No Intervention'!O58)*ec_ben_emp_ESA</f>
        <v>0</v>
      </c>
      <c r="AS112" s="185">
        <f>(Employment!P112*'Calcs Women Intervention'!P58-P81*'Calcs Women No Intervention'!P58)*ec_ben_emp_ESA</f>
        <v>0</v>
      </c>
      <c r="AT112" s="185">
        <f>(Employment!Q112*'Calcs Women Intervention'!Q58-Q81*'Calcs Women No Intervention'!Q58)*ec_ben_emp_ESA</f>
        <v>0</v>
      </c>
      <c r="AU112" s="185">
        <f>(Employment!R112*'Calcs Women Intervention'!R58-R81*'Calcs Women No Intervention'!R58)*ec_ben_emp_ESA</f>
        <v>0</v>
      </c>
      <c r="AV112" s="185">
        <f>(Employment!S112*'Calcs Women Intervention'!S58-S81*'Calcs Women No Intervention'!S58)*ec_ben_emp_ESA</f>
        <v>0</v>
      </c>
      <c r="AW112" s="185">
        <f>(Employment!T112*'Calcs Women Intervention'!T58-T81*'Calcs Women No Intervention'!T58)*ec_ben_emp_ESA</f>
        <v>0</v>
      </c>
      <c r="AX112" s="185">
        <f>(Employment!U112*'Calcs Women Intervention'!U58-U81*'Calcs Women No Intervention'!U58)*ec_ben_emp_ESA</f>
        <v>0</v>
      </c>
      <c r="AY112" s="185">
        <f>(Employment!V112*'Calcs Women Intervention'!V58-V81*'Calcs Women No Intervention'!V58)*ec_ben_emp_ESA</f>
        <v>0</v>
      </c>
      <c r="AZ112" s="185">
        <f>(Employment!W112*'Calcs Women Intervention'!W58-W81*'Calcs Women No Intervention'!W58)*ec_ben_emp_ESA</f>
        <v>0</v>
      </c>
      <c r="BA112" s="185">
        <f>(Employment!X112*'Calcs Women Intervention'!X58-X81*'Calcs Women No Intervention'!X58)*ec_ben_emp_ESA</f>
        <v>0</v>
      </c>
      <c r="BB112" s="185">
        <f>(Employment!Y112*'Calcs Women Intervention'!Y58-Y81*'Calcs Women No Intervention'!Y58)*ec_ben_emp_ESA</f>
        <v>0</v>
      </c>
      <c r="BC112" s="185">
        <f>(Employment!Z112*'Calcs Women Intervention'!Z58-Z81*'Calcs Women No Intervention'!Z58)*ec_ben_emp_ESA</f>
        <v>0</v>
      </c>
      <c r="BD112" s="185">
        <f>(Employment!AA112*'Calcs Women Intervention'!AA58-AA81*'Calcs Women No Intervention'!AA58)*ec_ben_emp_ESA</f>
        <v>0</v>
      </c>
      <c r="BE112" s="185">
        <f>(Employment!AB112*'Calcs Women Intervention'!AB58-AB81*'Calcs Women No Intervention'!AB58)*ec_ben_emp_ESA</f>
        <v>0</v>
      </c>
    </row>
    <row r="113" spans="2:57" x14ac:dyDescent="0.3">
      <c r="B113" s="1">
        <v>17</v>
      </c>
      <c r="C113" s="67"/>
      <c r="D113" s="67"/>
      <c r="E113" s="67"/>
      <c r="F113" s="67"/>
      <c r="G113" s="67"/>
      <c r="H113" s="67"/>
      <c r="I113" s="67"/>
      <c r="J113" s="67"/>
      <c r="K113" s="67"/>
      <c r="L113" s="67"/>
      <c r="M113" s="67"/>
      <c r="N113" s="67"/>
      <c r="O113" s="67"/>
      <c r="P113" s="67"/>
      <c r="Q113" s="67"/>
      <c r="R113" s="67"/>
      <c r="S113" s="67"/>
      <c r="T113" s="67">
        <f>EXP(SUMPRODUCT(CHOOSE({1,2,3,4,5,6,7,8,9,10,11},'Calcs Women Intervention'!S93,'Calcs Women Intervention'!S93^2,'Calcs Women Intervention'!S93^3,1,'Calcs Women Intervention'!S93,'Calcs Women Intervention'!S93^2,'Calcs Women Intervention'!S93^3,'Calcs Women Intervention'!AV125,'Calcs Women Intervention'!AV125^2,'Calcs Women Intervention'!AV125^3,1),Employment!$BG$11:$BQ$11))/(1+EXP(SUMPRODUCT(CHOOSE({1,2,3,4,5,6,7,8,9,10,11},'Calcs Women Intervention'!S93,'Calcs Women Intervention'!S93^2,'Calcs Women Intervention'!S93^3,1,'Calcs Women Intervention'!S93,'Calcs Women Intervention'!S93^2,'Calcs Women Intervention'!S93^3,'Calcs Women Intervention'!AV125,'Calcs Women Intervention'!AV125^2,'Calcs Women Intervention'!AV125^3,1),Employment!$BG$11:$BQ$11)))</f>
        <v>0.86376981286337973</v>
      </c>
      <c r="U113" s="67">
        <f>EXP(SUMPRODUCT(CHOOSE({1,2,3,4,5,6,7,8,9,10,11},'Calcs Women Intervention'!T93,'Calcs Women Intervention'!T93^2,'Calcs Women Intervention'!T93^3,1,'Calcs Women Intervention'!T93,'Calcs Women Intervention'!T93^2,'Calcs Women Intervention'!T93^3,'Calcs Women Intervention'!AW125,'Calcs Women Intervention'!AW125^2,'Calcs Women Intervention'!AW125^3,1),Employment!$BG$11:$BQ$11))/(1+EXP(SUMPRODUCT(CHOOSE({1,2,3,4,5,6,7,8,9,10,11},'Calcs Women Intervention'!T93,'Calcs Women Intervention'!T93^2,'Calcs Women Intervention'!T93^3,1,'Calcs Women Intervention'!T93,'Calcs Women Intervention'!T93^2,'Calcs Women Intervention'!T93^3,'Calcs Women Intervention'!AW125,'Calcs Women Intervention'!AW125^2,'Calcs Women Intervention'!AW125^3,1),Employment!$BG$11:$BQ$11)))</f>
        <v>0.85870617382105618</v>
      </c>
      <c r="V113" s="67">
        <f>EXP(SUMPRODUCT(CHOOSE({1,2,3,4,5,6,7,8,9,10,11},'Calcs Women Intervention'!U93,'Calcs Women Intervention'!U93^2,'Calcs Women Intervention'!U93^3,1,'Calcs Women Intervention'!U93,'Calcs Women Intervention'!U93^2,'Calcs Women Intervention'!U93^3,'Calcs Women Intervention'!AX125,'Calcs Women Intervention'!AX125^2,'Calcs Women Intervention'!AX125^3,1),Employment!$BG$11:$BQ$11))/(1+EXP(SUMPRODUCT(CHOOSE({1,2,3,4,5,6,7,8,9,10,11},'Calcs Women Intervention'!U93,'Calcs Women Intervention'!U93^2,'Calcs Women Intervention'!U93^3,1,'Calcs Women Intervention'!U93,'Calcs Women Intervention'!U93^2,'Calcs Women Intervention'!U93^3,'Calcs Women Intervention'!AX125,'Calcs Women Intervention'!AX125^2,'Calcs Women Intervention'!AX125^3,1),Employment!$BG$11:$BQ$11)))</f>
        <v>0.85076825619685592</v>
      </c>
      <c r="W113" s="67">
        <f>EXP(SUMPRODUCT(CHOOSE({1,2,3,4,5,6,7,8,9,10,11},'Calcs Women Intervention'!V93,'Calcs Women Intervention'!V93^2,'Calcs Women Intervention'!V93^3,1,'Calcs Women Intervention'!V93,'Calcs Women Intervention'!V93^2,'Calcs Women Intervention'!V93^3,'Calcs Women Intervention'!AY125,'Calcs Women Intervention'!AY125^2,'Calcs Women Intervention'!AY125^3,1),Employment!$BG$11:$BQ$11))/(1+EXP(SUMPRODUCT(CHOOSE({1,2,3,4,5,6,7,8,9,10,11},'Calcs Women Intervention'!V93,'Calcs Women Intervention'!V93^2,'Calcs Women Intervention'!V93^3,1,'Calcs Women Intervention'!V93,'Calcs Women Intervention'!V93^2,'Calcs Women Intervention'!V93^3,'Calcs Women Intervention'!AY125,'Calcs Women Intervention'!AY125^2,'Calcs Women Intervention'!AY125^3,1),Employment!$BG$11:$BQ$11)))</f>
        <v>0.84104749524726685</v>
      </c>
      <c r="X113" s="67">
        <f>EXP(SUMPRODUCT(CHOOSE({1,2,3,4,5,6,7,8,9,10,11},'Calcs Women Intervention'!W93,'Calcs Women Intervention'!W93^2,'Calcs Women Intervention'!W93^3,1,'Calcs Women Intervention'!W93,'Calcs Women Intervention'!W93^2,'Calcs Women Intervention'!W93^3,'Calcs Women Intervention'!AZ125,'Calcs Women Intervention'!AZ125^2,'Calcs Women Intervention'!AZ125^3,1),Employment!$BG$11:$BQ$11))/(1+EXP(SUMPRODUCT(CHOOSE({1,2,3,4,5,6,7,8,9,10,11},'Calcs Women Intervention'!W93,'Calcs Women Intervention'!W93^2,'Calcs Women Intervention'!W93^3,1,'Calcs Women Intervention'!W93,'Calcs Women Intervention'!W93^2,'Calcs Women Intervention'!W93^3,'Calcs Women Intervention'!AZ125,'Calcs Women Intervention'!AZ125^2,'Calcs Women Intervention'!AZ125^3,1),Employment!$BG$11:$BQ$11)))</f>
        <v>0.82943485137619055</v>
      </c>
      <c r="Y113" s="67">
        <f>EXP(SUMPRODUCT(CHOOSE({1,2,3,4,5,6,7,8,9,10,11},'Calcs Women Intervention'!X93,'Calcs Women Intervention'!X93^2,'Calcs Women Intervention'!X93^3,1,'Calcs Women Intervention'!X93,'Calcs Women Intervention'!X93^2,'Calcs Women Intervention'!X93^3,'Calcs Women Intervention'!BA125,'Calcs Women Intervention'!BA125^2,'Calcs Women Intervention'!BA125^3,1),Employment!$BG$11:$BQ$11))/(1+EXP(SUMPRODUCT(CHOOSE({1,2,3,4,5,6,7,8,9,10,11},'Calcs Women Intervention'!X93,'Calcs Women Intervention'!X93^2,'Calcs Women Intervention'!X93^3,1,'Calcs Women Intervention'!X93,'Calcs Women Intervention'!X93^2,'Calcs Women Intervention'!X93^3,'Calcs Women Intervention'!BA125,'Calcs Women Intervention'!BA125^2,'Calcs Women Intervention'!BA125^3,1),Employment!$BG$11:$BQ$11)))</f>
        <v>0.8157028232313277</v>
      </c>
      <c r="Z113" s="67">
        <f>EXP(SUMPRODUCT(CHOOSE({1,2,3,4,5,6,7,8,9,10,11},'Calcs Women Intervention'!Y93,'Calcs Women Intervention'!Y93^2,'Calcs Women Intervention'!Y93^3,1,'Calcs Women Intervention'!Y93,'Calcs Women Intervention'!Y93^2,'Calcs Women Intervention'!Y93^3,'Calcs Women Intervention'!BB125,'Calcs Women Intervention'!BB125^2,'Calcs Women Intervention'!BB125^3,1),Employment!$BG$11:$BQ$11))/(1+EXP(SUMPRODUCT(CHOOSE({1,2,3,4,5,6,7,8,9,10,11},'Calcs Women Intervention'!Y93,'Calcs Women Intervention'!Y93^2,'Calcs Women Intervention'!Y93^3,1,'Calcs Women Intervention'!Y93,'Calcs Women Intervention'!Y93^2,'Calcs Women Intervention'!Y93^3,'Calcs Women Intervention'!BB125,'Calcs Women Intervention'!BB125^2,'Calcs Women Intervention'!BB125^3,1),Employment!$BG$11:$BQ$11)))</f>
        <v>0.79959582636002002</v>
      </c>
      <c r="AA113" s="67">
        <f>EXP(SUMPRODUCT(CHOOSE({1,2,3,4,5,6,7,8,9,10,11},'Calcs Women Intervention'!Z93,'Calcs Women Intervention'!Z93^2,'Calcs Women Intervention'!Z93^3,1,'Calcs Women Intervention'!Z93,'Calcs Women Intervention'!Z93^2,'Calcs Women Intervention'!Z93^3,'Calcs Women Intervention'!BC125,'Calcs Women Intervention'!BC125^2,'Calcs Women Intervention'!BC125^3,1),Employment!$BG$11:$BQ$11))/(1+EXP(SUMPRODUCT(CHOOSE({1,2,3,4,5,6,7,8,9,10,11},'Calcs Women Intervention'!Z93,'Calcs Women Intervention'!Z93^2,'Calcs Women Intervention'!Z93^3,1,'Calcs Women Intervention'!Z93,'Calcs Women Intervention'!Z93^2,'Calcs Women Intervention'!Z93^3,'Calcs Women Intervention'!BC125,'Calcs Women Intervention'!BC125^2,'Calcs Women Intervention'!BC125^3,1),Employment!$BG$11:$BQ$11)))</f>
        <v>0.78083580411770337</v>
      </c>
      <c r="AB113" s="67">
        <f>EXP(SUMPRODUCT(CHOOSE({1,2,3,4,5,6,7,8,9,10,11},'Calcs Women Intervention'!AA93,'Calcs Women Intervention'!AA93^2,'Calcs Women Intervention'!AA93^3,1,'Calcs Women Intervention'!AA93,'Calcs Women Intervention'!AA93^2,'Calcs Women Intervention'!AA93^3,'Calcs Women Intervention'!BD125,'Calcs Women Intervention'!BD125^2,'Calcs Women Intervention'!BD125^3,1),Employment!$BG$11:$BQ$11))/(1+EXP(SUMPRODUCT(CHOOSE({1,2,3,4,5,6,7,8,9,10,11},'Calcs Women Intervention'!AA93,'Calcs Women Intervention'!AA93^2,'Calcs Women Intervention'!AA93^3,1,'Calcs Women Intervention'!AA93,'Calcs Women Intervention'!AA93^2,'Calcs Women Intervention'!AA93^3,'Calcs Women Intervention'!BD125,'Calcs Women Intervention'!BD125^2,'Calcs Women Intervention'!BD125^3,1),Employment!$BG$11:$BQ$11)))</f>
        <v>0.75913236568637277</v>
      </c>
      <c r="AE113" s="1">
        <v>17</v>
      </c>
      <c r="AF113" s="185">
        <f>(Employment!C113*'Calcs Women Intervention'!C59-C82*'Calcs Women No Intervention'!C59)*ec_ben_emp_ESA</f>
        <v>0</v>
      </c>
      <c r="AG113" s="185">
        <f>(Employment!D113*'Calcs Women Intervention'!D59-D82*'Calcs Women No Intervention'!D59)*ec_ben_emp_ESA</f>
        <v>0</v>
      </c>
      <c r="AH113" s="185">
        <f>(Employment!E113*'Calcs Women Intervention'!E59-E82*'Calcs Women No Intervention'!E59)*ec_ben_emp_ESA</f>
        <v>0</v>
      </c>
      <c r="AI113" s="185">
        <f>(Employment!F113*'Calcs Women Intervention'!F59-F82*'Calcs Women No Intervention'!F59)*ec_ben_emp_ESA</f>
        <v>0</v>
      </c>
      <c r="AJ113" s="185">
        <f>(Employment!G113*'Calcs Women Intervention'!G59-G82*'Calcs Women No Intervention'!G59)*ec_ben_emp_ESA</f>
        <v>0</v>
      </c>
      <c r="AK113" s="185">
        <f>(Employment!H113*'Calcs Women Intervention'!H59-H82*'Calcs Women No Intervention'!H59)*ec_ben_emp_ESA</f>
        <v>0</v>
      </c>
      <c r="AL113" s="185">
        <f>(Employment!I113*'Calcs Women Intervention'!I59-I82*'Calcs Women No Intervention'!I59)*ec_ben_emp_ESA</f>
        <v>0</v>
      </c>
      <c r="AM113" s="185">
        <f>(Employment!J113*'Calcs Women Intervention'!J59-J82*'Calcs Women No Intervention'!J59)*ec_ben_emp_ESA</f>
        <v>0</v>
      </c>
      <c r="AN113" s="185">
        <f>(Employment!K113*'Calcs Women Intervention'!K59-K82*'Calcs Women No Intervention'!K59)*ec_ben_emp_ESA</f>
        <v>0</v>
      </c>
      <c r="AO113" s="185">
        <f>(Employment!L113*'Calcs Women Intervention'!L59-L82*'Calcs Women No Intervention'!L59)*ec_ben_emp_ESA</f>
        <v>0</v>
      </c>
      <c r="AP113" s="185">
        <f>(Employment!M113*'Calcs Women Intervention'!M59-M82*'Calcs Women No Intervention'!M59)*ec_ben_emp_ESA</f>
        <v>0</v>
      </c>
      <c r="AQ113" s="185">
        <f>(Employment!N113*'Calcs Women Intervention'!N59-N82*'Calcs Women No Intervention'!N59)*ec_ben_emp_ESA</f>
        <v>0</v>
      </c>
      <c r="AR113" s="185">
        <f>(Employment!O113*'Calcs Women Intervention'!O59-O82*'Calcs Women No Intervention'!O59)*ec_ben_emp_ESA</f>
        <v>0</v>
      </c>
      <c r="AS113" s="185">
        <f>(Employment!P113*'Calcs Women Intervention'!P59-P82*'Calcs Women No Intervention'!P59)*ec_ben_emp_ESA</f>
        <v>0</v>
      </c>
      <c r="AT113" s="185">
        <f>(Employment!Q113*'Calcs Women Intervention'!Q59-Q82*'Calcs Women No Intervention'!Q59)*ec_ben_emp_ESA</f>
        <v>0</v>
      </c>
      <c r="AU113" s="185">
        <f>(Employment!R113*'Calcs Women Intervention'!R59-R82*'Calcs Women No Intervention'!R59)*ec_ben_emp_ESA</f>
        <v>0</v>
      </c>
      <c r="AV113" s="185">
        <f>(Employment!S113*'Calcs Women Intervention'!S59-S82*'Calcs Women No Intervention'!S59)*ec_ben_emp_ESA</f>
        <v>0</v>
      </c>
      <c r="AW113" s="185">
        <f>(Employment!T113*'Calcs Women Intervention'!T59-T82*'Calcs Women No Intervention'!T59)*ec_ben_emp_ESA</f>
        <v>0</v>
      </c>
      <c r="AX113" s="185">
        <f>(Employment!U113*'Calcs Women Intervention'!U59-U82*'Calcs Women No Intervention'!U59)*ec_ben_emp_ESA</f>
        <v>0</v>
      </c>
      <c r="AY113" s="185">
        <f>(Employment!V113*'Calcs Women Intervention'!V59-V82*'Calcs Women No Intervention'!V59)*ec_ben_emp_ESA</f>
        <v>0</v>
      </c>
      <c r="AZ113" s="185">
        <f>(Employment!W113*'Calcs Women Intervention'!W59-W82*'Calcs Women No Intervention'!W59)*ec_ben_emp_ESA</f>
        <v>0</v>
      </c>
      <c r="BA113" s="185">
        <f>(Employment!X113*'Calcs Women Intervention'!X59-X82*'Calcs Women No Intervention'!X59)*ec_ben_emp_ESA</f>
        <v>0</v>
      </c>
      <c r="BB113" s="185">
        <f>(Employment!Y113*'Calcs Women Intervention'!Y59-Y82*'Calcs Women No Intervention'!Y59)*ec_ben_emp_ESA</f>
        <v>0</v>
      </c>
      <c r="BC113" s="185">
        <f>(Employment!Z113*'Calcs Women Intervention'!Z59-Z82*'Calcs Women No Intervention'!Z59)*ec_ben_emp_ESA</f>
        <v>0</v>
      </c>
      <c r="BD113" s="185">
        <f>(Employment!AA113*'Calcs Women Intervention'!AA59-AA82*'Calcs Women No Intervention'!AA59)*ec_ben_emp_ESA</f>
        <v>0</v>
      </c>
      <c r="BE113" s="185">
        <f>(Employment!AB113*'Calcs Women Intervention'!AB59-AB82*'Calcs Women No Intervention'!AB59)*ec_ben_emp_ESA</f>
        <v>0</v>
      </c>
    </row>
    <row r="114" spans="2:57" x14ac:dyDescent="0.3">
      <c r="B114" s="1">
        <v>18</v>
      </c>
      <c r="C114" s="67"/>
      <c r="D114" s="67"/>
      <c r="E114" s="67"/>
      <c r="F114" s="67"/>
      <c r="G114" s="67"/>
      <c r="H114" s="67"/>
      <c r="I114" s="67"/>
      <c r="J114" s="67"/>
      <c r="K114" s="67"/>
      <c r="L114" s="67"/>
      <c r="M114" s="67"/>
      <c r="N114" s="67"/>
      <c r="O114" s="67"/>
      <c r="P114" s="67"/>
      <c r="Q114" s="67"/>
      <c r="R114" s="67"/>
      <c r="S114" s="67"/>
      <c r="T114" s="67"/>
      <c r="U114" s="67">
        <f>EXP(SUMPRODUCT(CHOOSE({1,2,3,4,5,6,7,8,9,10,11},'Calcs Women Intervention'!T94,'Calcs Women Intervention'!T94^2,'Calcs Women Intervention'!T94^3,1,'Calcs Women Intervention'!T94,'Calcs Women Intervention'!T94^2,'Calcs Women Intervention'!T94^3,'Calcs Women Intervention'!AW126,'Calcs Women Intervention'!AW126^2,'Calcs Women Intervention'!AW126^3,1),Employment!$BG$11:$BQ$11))/(1+EXP(SUMPRODUCT(CHOOSE({1,2,3,4,5,6,7,8,9,10,11},'Calcs Women Intervention'!T94,'Calcs Women Intervention'!T94^2,'Calcs Women Intervention'!T94^3,1,'Calcs Women Intervention'!T94,'Calcs Women Intervention'!T94^2,'Calcs Women Intervention'!T94^3,'Calcs Women Intervention'!AW126,'Calcs Women Intervention'!AW126^2,'Calcs Women Intervention'!AW126^3,1),Employment!$BG$11:$BQ$11)))</f>
        <v>0.86376981286337973</v>
      </c>
      <c r="V114" s="67">
        <f>EXP(SUMPRODUCT(CHOOSE({1,2,3,4,5,6,7,8,9,10,11},'Calcs Women Intervention'!U94,'Calcs Women Intervention'!U94^2,'Calcs Women Intervention'!U94^3,1,'Calcs Women Intervention'!U94,'Calcs Women Intervention'!U94^2,'Calcs Women Intervention'!U94^3,'Calcs Women Intervention'!AX126,'Calcs Women Intervention'!AX126^2,'Calcs Women Intervention'!AX126^3,1),Employment!$BG$11:$BQ$11))/(1+EXP(SUMPRODUCT(CHOOSE({1,2,3,4,5,6,7,8,9,10,11},'Calcs Women Intervention'!U94,'Calcs Women Intervention'!U94^2,'Calcs Women Intervention'!U94^3,1,'Calcs Women Intervention'!U94,'Calcs Women Intervention'!U94^2,'Calcs Women Intervention'!U94^3,'Calcs Women Intervention'!AX126,'Calcs Women Intervention'!AX126^2,'Calcs Women Intervention'!AX126^3,1),Employment!$BG$11:$BQ$11)))</f>
        <v>0.85870617382105618</v>
      </c>
      <c r="W114" s="67">
        <f>EXP(SUMPRODUCT(CHOOSE({1,2,3,4,5,6,7,8,9,10,11},'Calcs Women Intervention'!V94,'Calcs Women Intervention'!V94^2,'Calcs Women Intervention'!V94^3,1,'Calcs Women Intervention'!V94,'Calcs Women Intervention'!V94^2,'Calcs Women Intervention'!V94^3,'Calcs Women Intervention'!AY126,'Calcs Women Intervention'!AY126^2,'Calcs Women Intervention'!AY126^3,1),Employment!$BG$11:$BQ$11))/(1+EXP(SUMPRODUCT(CHOOSE({1,2,3,4,5,6,7,8,9,10,11},'Calcs Women Intervention'!V94,'Calcs Women Intervention'!V94^2,'Calcs Women Intervention'!V94^3,1,'Calcs Women Intervention'!V94,'Calcs Women Intervention'!V94^2,'Calcs Women Intervention'!V94^3,'Calcs Women Intervention'!AY126,'Calcs Women Intervention'!AY126^2,'Calcs Women Intervention'!AY126^3,1),Employment!$BG$11:$BQ$11)))</f>
        <v>0.85076825619685592</v>
      </c>
      <c r="X114" s="67">
        <f>EXP(SUMPRODUCT(CHOOSE({1,2,3,4,5,6,7,8,9,10,11},'Calcs Women Intervention'!W94,'Calcs Women Intervention'!W94^2,'Calcs Women Intervention'!W94^3,1,'Calcs Women Intervention'!W94,'Calcs Women Intervention'!W94^2,'Calcs Women Intervention'!W94^3,'Calcs Women Intervention'!AZ126,'Calcs Women Intervention'!AZ126^2,'Calcs Women Intervention'!AZ126^3,1),Employment!$BG$11:$BQ$11))/(1+EXP(SUMPRODUCT(CHOOSE({1,2,3,4,5,6,7,8,9,10,11},'Calcs Women Intervention'!W94,'Calcs Women Intervention'!W94^2,'Calcs Women Intervention'!W94^3,1,'Calcs Women Intervention'!W94,'Calcs Women Intervention'!W94^2,'Calcs Women Intervention'!W94^3,'Calcs Women Intervention'!AZ126,'Calcs Women Intervention'!AZ126^2,'Calcs Women Intervention'!AZ126^3,1),Employment!$BG$11:$BQ$11)))</f>
        <v>0.84104749524726685</v>
      </c>
      <c r="Y114" s="67">
        <f>EXP(SUMPRODUCT(CHOOSE({1,2,3,4,5,6,7,8,9,10,11},'Calcs Women Intervention'!X94,'Calcs Women Intervention'!X94^2,'Calcs Women Intervention'!X94^3,1,'Calcs Women Intervention'!X94,'Calcs Women Intervention'!X94^2,'Calcs Women Intervention'!X94^3,'Calcs Women Intervention'!BA126,'Calcs Women Intervention'!BA126^2,'Calcs Women Intervention'!BA126^3,1),Employment!$BG$11:$BQ$11))/(1+EXP(SUMPRODUCT(CHOOSE({1,2,3,4,5,6,7,8,9,10,11},'Calcs Women Intervention'!X94,'Calcs Women Intervention'!X94^2,'Calcs Women Intervention'!X94^3,1,'Calcs Women Intervention'!X94,'Calcs Women Intervention'!X94^2,'Calcs Women Intervention'!X94^3,'Calcs Women Intervention'!BA126,'Calcs Women Intervention'!BA126^2,'Calcs Women Intervention'!BA126^3,1),Employment!$BG$11:$BQ$11)))</f>
        <v>0.82943485137619055</v>
      </c>
      <c r="Z114" s="67">
        <f>EXP(SUMPRODUCT(CHOOSE({1,2,3,4,5,6,7,8,9,10,11},'Calcs Women Intervention'!Y94,'Calcs Women Intervention'!Y94^2,'Calcs Women Intervention'!Y94^3,1,'Calcs Women Intervention'!Y94,'Calcs Women Intervention'!Y94^2,'Calcs Women Intervention'!Y94^3,'Calcs Women Intervention'!BB126,'Calcs Women Intervention'!BB126^2,'Calcs Women Intervention'!BB126^3,1),Employment!$BG$11:$BQ$11))/(1+EXP(SUMPRODUCT(CHOOSE({1,2,3,4,5,6,7,8,9,10,11},'Calcs Women Intervention'!Y94,'Calcs Women Intervention'!Y94^2,'Calcs Women Intervention'!Y94^3,1,'Calcs Women Intervention'!Y94,'Calcs Women Intervention'!Y94^2,'Calcs Women Intervention'!Y94^3,'Calcs Women Intervention'!BB126,'Calcs Women Intervention'!BB126^2,'Calcs Women Intervention'!BB126^3,1),Employment!$BG$11:$BQ$11)))</f>
        <v>0.8157028232313277</v>
      </c>
      <c r="AA114" s="67">
        <f>EXP(SUMPRODUCT(CHOOSE({1,2,3,4,5,6,7,8,9,10,11},'Calcs Women Intervention'!Z94,'Calcs Women Intervention'!Z94^2,'Calcs Women Intervention'!Z94^3,1,'Calcs Women Intervention'!Z94,'Calcs Women Intervention'!Z94^2,'Calcs Women Intervention'!Z94^3,'Calcs Women Intervention'!BC126,'Calcs Women Intervention'!BC126^2,'Calcs Women Intervention'!BC126^3,1),Employment!$BG$11:$BQ$11))/(1+EXP(SUMPRODUCT(CHOOSE({1,2,3,4,5,6,7,8,9,10,11},'Calcs Women Intervention'!Z94,'Calcs Women Intervention'!Z94^2,'Calcs Women Intervention'!Z94^3,1,'Calcs Women Intervention'!Z94,'Calcs Women Intervention'!Z94^2,'Calcs Women Intervention'!Z94^3,'Calcs Women Intervention'!BC126,'Calcs Women Intervention'!BC126^2,'Calcs Women Intervention'!BC126^3,1),Employment!$BG$11:$BQ$11)))</f>
        <v>0.79959582636002002</v>
      </c>
      <c r="AB114" s="67">
        <f>EXP(SUMPRODUCT(CHOOSE({1,2,3,4,5,6,7,8,9,10,11},'Calcs Women Intervention'!AA94,'Calcs Women Intervention'!AA94^2,'Calcs Women Intervention'!AA94^3,1,'Calcs Women Intervention'!AA94,'Calcs Women Intervention'!AA94^2,'Calcs Women Intervention'!AA94^3,'Calcs Women Intervention'!BD126,'Calcs Women Intervention'!BD126^2,'Calcs Women Intervention'!BD126^3,1),Employment!$BG$11:$BQ$11))/(1+EXP(SUMPRODUCT(CHOOSE({1,2,3,4,5,6,7,8,9,10,11},'Calcs Women Intervention'!AA94,'Calcs Women Intervention'!AA94^2,'Calcs Women Intervention'!AA94^3,1,'Calcs Women Intervention'!AA94,'Calcs Women Intervention'!AA94^2,'Calcs Women Intervention'!AA94^3,'Calcs Women Intervention'!BD126,'Calcs Women Intervention'!BD126^2,'Calcs Women Intervention'!BD126^3,1),Employment!$BG$11:$BQ$11)))</f>
        <v>0.78083580411770337</v>
      </c>
      <c r="AE114" s="1">
        <v>18</v>
      </c>
      <c r="AF114" s="185">
        <f>(Employment!C114*'Calcs Women Intervention'!C60-C83*'Calcs Women No Intervention'!C60)*ec_ben_emp_ESA</f>
        <v>0</v>
      </c>
      <c r="AG114" s="185">
        <f>(Employment!D114*'Calcs Women Intervention'!D60-D83*'Calcs Women No Intervention'!D60)*ec_ben_emp_ESA</f>
        <v>0</v>
      </c>
      <c r="AH114" s="185">
        <f>(Employment!E114*'Calcs Women Intervention'!E60-E83*'Calcs Women No Intervention'!E60)*ec_ben_emp_ESA</f>
        <v>0</v>
      </c>
      <c r="AI114" s="185">
        <f>(Employment!F114*'Calcs Women Intervention'!F60-F83*'Calcs Women No Intervention'!F60)*ec_ben_emp_ESA</f>
        <v>0</v>
      </c>
      <c r="AJ114" s="185">
        <f>(Employment!G114*'Calcs Women Intervention'!G60-G83*'Calcs Women No Intervention'!G60)*ec_ben_emp_ESA</f>
        <v>0</v>
      </c>
      <c r="AK114" s="185">
        <f>(Employment!H114*'Calcs Women Intervention'!H60-H83*'Calcs Women No Intervention'!H60)*ec_ben_emp_ESA</f>
        <v>0</v>
      </c>
      <c r="AL114" s="185">
        <f>(Employment!I114*'Calcs Women Intervention'!I60-I83*'Calcs Women No Intervention'!I60)*ec_ben_emp_ESA</f>
        <v>0</v>
      </c>
      <c r="AM114" s="185">
        <f>(Employment!J114*'Calcs Women Intervention'!J60-J83*'Calcs Women No Intervention'!J60)*ec_ben_emp_ESA</f>
        <v>0</v>
      </c>
      <c r="AN114" s="185">
        <f>(Employment!K114*'Calcs Women Intervention'!K60-K83*'Calcs Women No Intervention'!K60)*ec_ben_emp_ESA</f>
        <v>0</v>
      </c>
      <c r="AO114" s="185">
        <f>(Employment!L114*'Calcs Women Intervention'!L60-L83*'Calcs Women No Intervention'!L60)*ec_ben_emp_ESA</f>
        <v>0</v>
      </c>
      <c r="AP114" s="185">
        <f>(Employment!M114*'Calcs Women Intervention'!M60-M83*'Calcs Women No Intervention'!M60)*ec_ben_emp_ESA</f>
        <v>0</v>
      </c>
      <c r="AQ114" s="185">
        <f>(Employment!N114*'Calcs Women Intervention'!N60-N83*'Calcs Women No Intervention'!N60)*ec_ben_emp_ESA</f>
        <v>0</v>
      </c>
      <c r="AR114" s="185">
        <f>(Employment!O114*'Calcs Women Intervention'!O60-O83*'Calcs Women No Intervention'!O60)*ec_ben_emp_ESA</f>
        <v>0</v>
      </c>
      <c r="AS114" s="185">
        <f>(Employment!P114*'Calcs Women Intervention'!P60-P83*'Calcs Women No Intervention'!P60)*ec_ben_emp_ESA</f>
        <v>0</v>
      </c>
      <c r="AT114" s="185">
        <f>(Employment!Q114*'Calcs Women Intervention'!Q60-Q83*'Calcs Women No Intervention'!Q60)*ec_ben_emp_ESA</f>
        <v>0</v>
      </c>
      <c r="AU114" s="185">
        <f>(Employment!R114*'Calcs Women Intervention'!R60-R83*'Calcs Women No Intervention'!R60)*ec_ben_emp_ESA</f>
        <v>0</v>
      </c>
      <c r="AV114" s="185">
        <f>(Employment!S114*'Calcs Women Intervention'!S60-S83*'Calcs Women No Intervention'!S60)*ec_ben_emp_ESA</f>
        <v>0</v>
      </c>
      <c r="AW114" s="185">
        <f>(Employment!T114*'Calcs Women Intervention'!T60-T83*'Calcs Women No Intervention'!T60)*ec_ben_emp_ESA</f>
        <v>0</v>
      </c>
      <c r="AX114" s="185">
        <f>(Employment!U114*'Calcs Women Intervention'!U60-U83*'Calcs Women No Intervention'!U60)*ec_ben_emp_ESA</f>
        <v>0</v>
      </c>
      <c r="AY114" s="185">
        <f>(Employment!V114*'Calcs Women Intervention'!V60-V83*'Calcs Women No Intervention'!V60)*ec_ben_emp_ESA</f>
        <v>0</v>
      </c>
      <c r="AZ114" s="185">
        <f>(Employment!W114*'Calcs Women Intervention'!W60-W83*'Calcs Women No Intervention'!W60)*ec_ben_emp_ESA</f>
        <v>0</v>
      </c>
      <c r="BA114" s="185">
        <f>(Employment!X114*'Calcs Women Intervention'!X60-X83*'Calcs Women No Intervention'!X60)*ec_ben_emp_ESA</f>
        <v>0</v>
      </c>
      <c r="BB114" s="185">
        <f>(Employment!Y114*'Calcs Women Intervention'!Y60-Y83*'Calcs Women No Intervention'!Y60)*ec_ben_emp_ESA</f>
        <v>0</v>
      </c>
      <c r="BC114" s="185">
        <f>(Employment!Z114*'Calcs Women Intervention'!Z60-Z83*'Calcs Women No Intervention'!Z60)*ec_ben_emp_ESA</f>
        <v>0</v>
      </c>
      <c r="BD114" s="185">
        <f>(Employment!AA114*'Calcs Women Intervention'!AA60-AA83*'Calcs Women No Intervention'!AA60)*ec_ben_emp_ESA</f>
        <v>0</v>
      </c>
      <c r="BE114" s="185">
        <f>(Employment!AB114*'Calcs Women Intervention'!AB60-AB83*'Calcs Women No Intervention'!AB60)*ec_ben_emp_ESA</f>
        <v>0</v>
      </c>
    </row>
    <row r="115" spans="2:57" x14ac:dyDescent="0.3">
      <c r="B115" s="1">
        <v>19</v>
      </c>
      <c r="C115" s="67"/>
      <c r="D115" s="67"/>
      <c r="E115" s="67"/>
      <c r="F115" s="67"/>
      <c r="G115" s="67"/>
      <c r="H115" s="67"/>
      <c r="I115" s="67"/>
      <c r="J115" s="67"/>
      <c r="K115" s="67"/>
      <c r="L115" s="67"/>
      <c r="M115" s="67"/>
      <c r="N115" s="67"/>
      <c r="O115" s="67"/>
      <c r="P115" s="67"/>
      <c r="Q115" s="67"/>
      <c r="R115" s="67"/>
      <c r="S115" s="67"/>
      <c r="T115" s="67"/>
      <c r="U115" s="67"/>
      <c r="V115" s="67">
        <f>EXP(SUMPRODUCT(CHOOSE({1,2,3,4,5,6,7,8,9,10,11},'Calcs Women Intervention'!U95,'Calcs Women Intervention'!U95^2,'Calcs Women Intervention'!U95^3,1,'Calcs Women Intervention'!U95,'Calcs Women Intervention'!U95^2,'Calcs Women Intervention'!U95^3,'Calcs Women Intervention'!AX127,'Calcs Women Intervention'!AX127^2,'Calcs Women Intervention'!AX127^3,1),Employment!$BG$11:$BQ$11))/(1+EXP(SUMPRODUCT(CHOOSE({1,2,3,4,5,6,7,8,9,10,11},'Calcs Women Intervention'!U95,'Calcs Women Intervention'!U95^2,'Calcs Women Intervention'!U95^3,1,'Calcs Women Intervention'!U95,'Calcs Women Intervention'!U95^2,'Calcs Women Intervention'!U95^3,'Calcs Women Intervention'!AX127,'Calcs Women Intervention'!AX127^2,'Calcs Women Intervention'!AX127^3,1),Employment!$BG$11:$BQ$11)))</f>
        <v>0.86376981286337973</v>
      </c>
      <c r="W115" s="67">
        <f>EXP(SUMPRODUCT(CHOOSE({1,2,3,4,5,6,7,8,9,10,11},'Calcs Women Intervention'!V95,'Calcs Women Intervention'!V95^2,'Calcs Women Intervention'!V95^3,1,'Calcs Women Intervention'!V95,'Calcs Women Intervention'!V95^2,'Calcs Women Intervention'!V95^3,'Calcs Women Intervention'!AY127,'Calcs Women Intervention'!AY127^2,'Calcs Women Intervention'!AY127^3,1),Employment!$BG$11:$BQ$11))/(1+EXP(SUMPRODUCT(CHOOSE({1,2,3,4,5,6,7,8,9,10,11},'Calcs Women Intervention'!V95,'Calcs Women Intervention'!V95^2,'Calcs Women Intervention'!V95^3,1,'Calcs Women Intervention'!V95,'Calcs Women Intervention'!V95^2,'Calcs Women Intervention'!V95^3,'Calcs Women Intervention'!AY127,'Calcs Women Intervention'!AY127^2,'Calcs Women Intervention'!AY127^3,1),Employment!$BG$11:$BQ$11)))</f>
        <v>0.85870617382105618</v>
      </c>
      <c r="X115" s="67">
        <f>EXP(SUMPRODUCT(CHOOSE({1,2,3,4,5,6,7,8,9,10,11},'Calcs Women Intervention'!W95,'Calcs Women Intervention'!W95^2,'Calcs Women Intervention'!W95^3,1,'Calcs Women Intervention'!W95,'Calcs Women Intervention'!W95^2,'Calcs Women Intervention'!W95^3,'Calcs Women Intervention'!AZ127,'Calcs Women Intervention'!AZ127^2,'Calcs Women Intervention'!AZ127^3,1),Employment!$BG$11:$BQ$11))/(1+EXP(SUMPRODUCT(CHOOSE({1,2,3,4,5,6,7,8,9,10,11},'Calcs Women Intervention'!W95,'Calcs Women Intervention'!W95^2,'Calcs Women Intervention'!W95^3,1,'Calcs Women Intervention'!W95,'Calcs Women Intervention'!W95^2,'Calcs Women Intervention'!W95^3,'Calcs Women Intervention'!AZ127,'Calcs Women Intervention'!AZ127^2,'Calcs Women Intervention'!AZ127^3,1),Employment!$BG$11:$BQ$11)))</f>
        <v>0.85076825619685592</v>
      </c>
      <c r="Y115" s="67">
        <f>EXP(SUMPRODUCT(CHOOSE({1,2,3,4,5,6,7,8,9,10,11},'Calcs Women Intervention'!X95,'Calcs Women Intervention'!X95^2,'Calcs Women Intervention'!X95^3,1,'Calcs Women Intervention'!X95,'Calcs Women Intervention'!X95^2,'Calcs Women Intervention'!X95^3,'Calcs Women Intervention'!BA127,'Calcs Women Intervention'!BA127^2,'Calcs Women Intervention'!BA127^3,1),Employment!$BG$11:$BQ$11))/(1+EXP(SUMPRODUCT(CHOOSE({1,2,3,4,5,6,7,8,9,10,11},'Calcs Women Intervention'!X95,'Calcs Women Intervention'!X95^2,'Calcs Women Intervention'!X95^3,1,'Calcs Women Intervention'!X95,'Calcs Women Intervention'!X95^2,'Calcs Women Intervention'!X95^3,'Calcs Women Intervention'!BA127,'Calcs Women Intervention'!BA127^2,'Calcs Women Intervention'!BA127^3,1),Employment!$BG$11:$BQ$11)))</f>
        <v>0.84104749524726685</v>
      </c>
      <c r="Z115" s="67">
        <f>EXP(SUMPRODUCT(CHOOSE({1,2,3,4,5,6,7,8,9,10,11},'Calcs Women Intervention'!Y95,'Calcs Women Intervention'!Y95^2,'Calcs Women Intervention'!Y95^3,1,'Calcs Women Intervention'!Y95,'Calcs Women Intervention'!Y95^2,'Calcs Women Intervention'!Y95^3,'Calcs Women Intervention'!BB127,'Calcs Women Intervention'!BB127^2,'Calcs Women Intervention'!BB127^3,1),Employment!$BG$11:$BQ$11))/(1+EXP(SUMPRODUCT(CHOOSE({1,2,3,4,5,6,7,8,9,10,11},'Calcs Women Intervention'!Y95,'Calcs Women Intervention'!Y95^2,'Calcs Women Intervention'!Y95^3,1,'Calcs Women Intervention'!Y95,'Calcs Women Intervention'!Y95^2,'Calcs Women Intervention'!Y95^3,'Calcs Women Intervention'!BB127,'Calcs Women Intervention'!BB127^2,'Calcs Women Intervention'!BB127^3,1),Employment!$BG$11:$BQ$11)))</f>
        <v>0.82943485137619055</v>
      </c>
      <c r="AA115" s="67">
        <f>EXP(SUMPRODUCT(CHOOSE({1,2,3,4,5,6,7,8,9,10,11},'Calcs Women Intervention'!Z95,'Calcs Women Intervention'!Z95^2,'Calcs Women Intervention'!Z95^3,1,'Calcs Women Intervention'!Z95,'Calcs Women Intervention'!Z95^2,'Calcs Women Intervention'!Z95^3,'Calcs Women Intervention'!BC127,'Calcs Women Intervention'!BC127^2,'Calcs Women Intervention'!BC127^3,1),Employment!$BG$11:$BQ$11))/(1+EXP(SUMPRODUCT(CHOOSE({1,2,3,4,5,6,7,8,9,10,11},'Calcs Women Intervention'!Z95,'Calcs Women Intervention'!Z95^2,'Calcs Women Intervention'!Z95^3,1,'Calcs Women Intervention'!Z95,'Calcs Women Intervention'!Z95^2,'Calcs Women Intervention'!Z95^3,'Calcs Women Intervention'!BC127,'Calcs Women Intervention'!BC127^2,'Calcs Women Intervention'!BC127^3,1),Employment!$BG$11:$BQ$11)))</f>
        <v>0.8157028232313277</v>
      </c>
      <c r="AB115" s="67">
        <f>EXP(SUMPRODUCT(CHOOSE({1,2,3,4,5,6,7,8,9,10,11},'Calcs Women Intervention'!AA95,'Calcs Women Intervention'!AA95^2,'Calcs Women Intervention'!AA95^3,1,'Calcs Women Intervention'!AA95,'Calcs Women Intervention'!AA95^2,'Calcs Women Intervention'!AA95^3,'Calcs Women Intervention'!BD127,'Calcs Women Intervention'!BD127^2,'Calcs Women Intervention'!BD127^3,1),Employment!$BG$11:$BQ$11))/(1+EXP(SUMPRODUCT(CHOOSE({1,2,3,4,5,6,7,8,9,10,11},'Calcs Women Intervention'!AA95,'Calcs Women Intervention'!AA95^2,'Calcs Women Intervention'!AA95^3,1,'Calcs Women Intervention'!AA95,'Calcs Women Intervention'!AA95^2,'Calcs Women Intervention'!AA95^3,'Calcs Women Intervention'!BD127,'Calcs Women Intervention'!BD127^2,'Calcs Women Intervention'!BD127^3,1),Employment!$BG$11:$BQ$11)))</f>
        <v>0.79959582636002002</v>
      </c>
      <c r="AE115" s="1">
        <v>19</v>
      </c>
      <c r="AF115" s="185">
        <f>(Employment!C115*'Calcs Women Intervention'!C61-C84*'Calcs Women No Intervention'!C61)*ec_ben_emp_ESA</f>
        <v>0</v>
      </c>
      <c r="AG115" s="185">
        <f>(Employment!D115*'Calcs Women Intervention'!D61-D84*'Calcs Women No Intervention'!D61)*ec_ben_emp_ESA</f>
        <v>0</v>
      </c>
      <c r="AH115" s="185">
        <f>(Employment!E115*'Calcs Women Intervention'!E61-E84*'Calcs Women No Intervention'!E61)*ec_ben_emp_ESA</f>
        <v>0</v>
      </c>
      <c r="AI115" s="185">
        <f>(Employment!F115*'Calcs Women Intervention'!F61-F84*'Calcs Women No Intervention'!F61)*ec_ben_emp_ESA</f>
        <v>0</v>
      </c>
      <c r="AJ115" s="185">
        <f>(Employment!G115*'Calcs Women Intervention'!G61-G84*'Calcs Women No Intervention'!G61)*ec_ben_emp_ESA</f>
        <v>0</v>
      </c>
      <c r="AK115" s="185">
        <f>(Employment!H115*'Calcs Women Intervention'!H61-H84*'Calcs Women No Intervention'!H61)*ec_ben_emp_ESA</f>
        <v>0</v>
      </c>
      <c r="AL115" s="185">
        <f>(Employment!I115*'Calcs Women Intervention'!I61-I84*'Calcs Women No Intervention'!I61)*ec_ben_emp_ESA</f>
        <v>0</v>
      </c>
      <c r="AM115" s="185">
        <f>(Employment!J115*'Calcs Women Intervention'!J61-J84*'Calcs Women No Intervention'!J61)*ec_ben_emp_ESA</f>
        <v>0</v>
      </c>
      <c r="AN115" s="185">
        <f>(Employment!K115*'Calcs Women Intervention'!K61-K84*'Calcs Women No Intervention'!K61)*ec_ben_emp_ESA</f>
        <v>0</v>
      </c>
      <c r="AO115" s="185">
        <f>(Employment!L115*'Calcs Women Intervention'!L61-L84*'Calcs Women No Intervention'!L61)*ec_ben_emp_ESA</f>
        <v>0</v>
      </c>
      <c r="AP115" s="185">
        <f>(Employment!M115*'Calcs Women Intervention'!M61-M84*'Calcs Women No Intervention'!M61)*ec_ben_emp_ESA</f>
        <v>0</v>
      </c>
      <c r="AQ115" s="185">
        <f>(Employment!N115*'Calcs Women Intervention'!N61-N84*'Calcs Women No Intervention'!N61)*ec_ben_emp_ESA</f>
        <v>0</v>
      </c>
      <c r="AR115" s="185">
        <f>(Employment!O115*'Calcs Women Intervention'!O61-O84*'Calcs Women No Intervention'!O61)*ec_ben_emp_ESA</f>
        <v>0</v>
      </c>
      <c r="AS115" s="185">
        <f>(Employment!P115*'Calcs Women Intervention'!P61-P84*'Calcs Women No Intervention'!P61)*ec_ben_emp_ESA</f>
        <v>0</v>
      </c>
      <c r="AT115" s="185">
        <f>(Employment!Q115*'Calcs Women Intervention'!Q61-Q84*'Calcs Women No Intervention'!Q61)*ec_ben_emp_ESA</f>
        <v>0</v>
      </c>
      <c r="AU115" s="185">
        <f>(Employment!R115*'Calcs Women Intervention'!R61-R84*'Calcs Women No Intervention'!R61)*ec_ben_emp_ESA</f>
        <v>0</v>
      </c>
      <c r="AV115" s="185">
        <f>(Employment!S115*'Calcs Women Intervention'!S61-S84*'Calcs Women No Intervention'!S61)*ec_ben_emp_ESA</f>
        <v>0</v>
      </c>
      <c r="AW115" s="185">
        <f>(Employment!T115*'Calcs Women Intervention'!T61-T84*'Calcs Women No Intervention'!T61)*ec_ben_emp_ESA</f>
        <v>0</v>
      </c>
      <c r="AX115" s="185">
        <f>(Employment!U115*'Calcs Women Intervention'!U61-U84*'Calcs Women No Intervention'!U61)*ec_ben_emp_ESA</f>
        <v>0</v>
      </c>
      <c r="AY115" s="185">
        <f>(Employment!V115*'Calcs Women Intervention'!V61-V84*'Calcs Women No Intervention'!V61)*ec_ben_emp_ESA</f>
        <v>0</v>
      </c>
      <c r="AZ115" s="185">
        <f>(Employment!W115*'Calcs Women Intervention'!W61-W84*'Calcs Women No Intervention'!W61)*ec_ben_emp_ESA</f>
        <v>0</v>
      </c>
      <c r="BA115" s="185">
        <f>(Employment!X115*'Calcs Women Intervention'!X61-X84*'Calcs Women No Intervention'!X61)*ec_ben_emp_ESA</f>
        <v>0</v>
      </c>
      <c r="BB115" s="185">
        <f>(Employment!Y115*'Calcs Women Intervention'!Y61-Y84*'Calcs Women No Intervention'!Y61)*ec_ben_emp_ESA</f>
        <v>0</v>
      </c>
      <c r="BC115" s="185">
        <f>(Employment!Z115*'Calcs Women Intervention'!Z61-Z84*'Calcs Women No Intervention'!Z61)*ec_ben_emp_ESA</f>
        <v>0</v>
      </c>
      <c r="BD115" s="185">
        <f>(Employment!AA115*'Calcs Women Intervention'!AA61-AA84*'Calcs Women No Intervention'!AA61)*ec_ben_emp_ESA</f>
        <v>0</v>
      </c>
      <c r="BE115" s="185">
        <f>(Employment!AB115*'Calcs Women Intervention'!AB61-AB84*'Calcs Women No Intervention'!AB61)*ec_ben_emp_ESA</f>
        <v>0</v>
      </c>
    </row>
    <row r="116" spans="2:57" x14ac:dyDescent="0.3">
      <c r="B116" s="1">
        <v>20</v>
      </c>
      <c r="C116" s="67"/>
      <c r="D116" s="67"/>
      <c r="E116" s="67"/>
      <c r="F116" s="67"/>
      <c r="G116" s="67"/>
      <c r="H116" s="67"/>
      <c r="I116" s="67"/>
      <c r="J116" s="67"/>
      <c r="K116" s="67"/>
      <c r="L116" s="67"/>
      <c r="M116" s="67"/>
      <c r="N116" s="67"/>
      <c r="O116" s="67"/>
      <c r="P116" s="67"/>
      <c r="Q116" s="67"/>
      <c r="R116" s="67"/>
      <c r="S116" s="67"/>
      <c r="T116" s="67"/>
      <c r="U116" s="67"/>
      <c r="V116" s="67"/>
      <c r="W116" s="67">
        <f>EXP(SUMPRODUCT(CHOOSE({1,2,3,4,5,6,7,8,9,10,11},'Calcs Women Intervention'!V96,'Calcs Women Intervention'!V96^2,'Calcs Women Intervention'!V96^3,1,'Calcs Women Intervention'!V96,'Calcs Women Intervention'!V96^2,'Calcs Women Intervention'!V96^3,'Calcs Women Intervention'!AY128,'Calcs Women Intervention'!AY128^2,'Calcs Women Intervention'!AY128^3,1),Employment!$BG$11:$BQ$11))/(1+EXP(SUMPRODUCT(CHOOSE({1,2,3,4,5,6,7,8,9,10,11},'Calcs Women Intervention'!V96,'Calcs Women Intervention'!V96^2,'Calcs Women Intervention'!V96^3,1,'Calcs Women Intervention'!V96,'Calcs Women Intervention'!V96^2,'Calcs Women Intervention'!V96^3,'Calcs Women Intervention'!AY128,'Calcs Women Intervention'!AY128^2,'Calcs Women Intervention'!AY128^3,1),Employment!$BG$11:$BQ$11)))</f>
        <v>0.86376981286337973</v>
      </c>
      <c r="X116" s="67">
        <f>EXP(SUMPRODUCT(CHOOSE({1,2,3,4,5,6,7,8,9,10,11},'Calcs Women Intervention'!W96,'Calcs Women Intervention'!W96^2,'Calcs Women Intervention'!W96^3,1,'Calcs Women Intervention'!W96,'Calcs Women Intervention'!W96^2,'Calcs Women Intervention'!W96^3,'Calcs Women Intervention'!AZ128,'Calcs Women Intervention'!AZ128^2,'Calcs Women Intervention'!AZ128^3,1),Employment!$BG$11:$BQ$11))/(1+EXP(SUMPRODUCT(CHOOSE({1,2,3,4,5,6,7,8,9,10,11},'Calcs Women Intervention'!W96,'Calcs Women Intervention'!W96^2,'Calcs Women Intervention'!W96^3,1,'Calcs Women Intervention'!W96,'Calcs Women Intervention'!W96^2,'Calcs Women Intervention'!W96^3,'Calcs Women Intervention'!AZ128,'Calcs Women Intervention'!AZ128^2,'Calcs Women Intervention'!AZ128^3,1),Employment!$BG$11:$BQ$11)))</f>
        <v>0.85870617382105618</v>
      </c>
      <c r="Y116" s="67">
        <f>EXP(SUMPRODUCT(CHOOSE({1,2,3,4,5,6,7,8,9,10,11},'Calcs Women Intervention'!X96,'Calcs Women Intervention'!X96^2,'Calcs Women Intervention'!X96^3,1,'Calcs Women Intervention'!X96,'Calcs Women Intervention'!X96^2,'Calcs Women Intervention'!X96^3,'Calcs Women Intervention'!BA128,'Calcs Women Intervention'!BA128^2,'Calcs Women Intervention'!BA128^3,1),Employment!$BG$11:$BQ$11))/(1+EXP(SUMPRODUCT(CHOOSE({1,2,3,4,5,6,7,8,9,10,11},'Calcs Women Intervention'!X96,'Calcs Women Intervention'!X96^2,'Calcs Women Intervention'!X96^3,1,'Calcs Women Intervention'!X96,'Calcs Women Intervention'!X96^2,'Calcs Women Intervention'!X96^3,'Calcs Women Intervention'!BA128,'Calcs Women Intervention'!BA128^2,'Calcs Women Intervention'!BA128^3,1),Employment!$BG$11:$BQ$11)))</f>
        <v>0.85076825619685592</v>
      </c>
      <c r="Z116" s="67">
        <f>EXP(SUMPRODUCT(CHOOSE({1,2,3,4,5,6,7,8,9,10,11},'Calcs Women Intervention'!Y96,'Calcs Women Intervention'!Y96^2,'Calcs Women Intervention'!Y96^3,1,'Calcs Women Intervention'!Y96,'Calcs Women Intervention'!Y96^2,'Calcs Women Intervention'!Y96^3,'Calcs Women Intervention'!BB128,'Calcs Women Intervention'!BB128^2,'Calcs Women Intervention'!BB128^3,1),Employment!$BG$11:$BQ$11))/(1+EXP(SUMPRODUCT(CHOOSE({1,2,3,4,5,6,7,8,9,10,11},'Calcs Women Intervention'!Y96,'Calcs Women Intervention'!Y96^2,'Calcs Women Intervention'!Y96^3,1,'Calcs Women Intervention'!Y96,'Calcs Women Intervention'!Y96^2,'Calcs Women Intervention'!Y96^3,'Calcs Women Intervention'!BB128,'Calcs Women Intervention'!BB128^2,'Calcs Women Intervention'!BB128^3,1),Employment!$BG$11:$BQ$11)))</f>
        <v>0.84104749524726685</v>
      </c>
      <c r="AA116" s="67">
        <f>EXP(SUMPRODUCT(CHOOSE({1,2,3,4,5,6,7,8,9,10,11},'Calcs Women Intervention'!Z96,'Calcs Women Intervention'!Z96^2,'Calcs Women Intervention'!Z96^3,1,'Calcs Women Intervention'!Z96,'Calcs Women Intervention'!Z96^2,'Calcs Women Intervention'!Z96^3,'Calcs Women Intervention'!BC128,'Calcs Women Intervention'!BC128^2,'Calcs Women Intervention'!BC128^3,1),Employment!$BG$11:$BQ$11))/(1+EXP(SUMPRODUCT(CHOOSE({1,2,3,4,5,6,7,8,9,10,11},'Calcs Women Intervention'!Z96,'Calcs Women Intervention'!Z96^2,'Calcs Women Intervention'!Z96^3,1,'Calcs Women Intervention'!Z96,'Calcs Women Intervention'!Z96^2,'Calcs Women Intervention'!Z96^3,'Calcs Women Intervention'!BC128,'Calcs Women Intervention'!BC128^2,'Calcs Women Intervention'!BC128^3,1),Employment!$BG$11:$BQ$11)))</f>
        <v>0.82943485137619055</v>
      </c>
      <c r="AB116" s="67">
        <f>EXP(SUMPRODUCT(CHOOSE({1,2,3,4,5,6,7,8,9,10,11},'Calcs Women Intervention'!AA96,'Calcs Women Intervention'!AA96^2,'Calcs Women Intervention'!AA96^3,1,'Calcs Women Intervention'!AA96,'Calcs Women Intervention'!AA96^2,'Calcs Women Intervention'!AA96^3,'Calcs Women Intervention'!BD128,'Calcs Women Intervention'!BD128^2,'Calcs Women Intervention'!BD128^3,1),Employment!$BG$11:$BQ$11))/(1+EXP(SUMPRODUCT(CHOOSE({1,2,3,4,5,6,7,8,9,10,11},'Calcs Women Intervention'!AA96,'Calcs Women Intervention'!AA96^2,'Calcs Women Intervention'!AA96^3,1,'Calcs Women Intervention'!AA96,'Calcs Women Intervention'!AA96^2,'Calcs Women Intervention'!AA96^3,'Calcs Women Intervention'!BD128,'Calcs Women Intervention'!BD128^2,'Calcs Women Intervention'!BD128^3,1),Employment!$BG$11:$BQ$11)))</f>
        <v>0.8157028232313277</v>
      </c>
      <c r="AE116" s="1">
        <v>20</v>
      </c>
      <c r="AF116" s="185">
        <f>(Employment!C116*'Calcs Women Intervention'!C62-C85*'Calcs Women No Intervention'!C62)*ec_ben_emp_ESA</f>
        <v>0</v>
      </c>
      <c r="AG116" s="185">
        <f>(Employment!D116*'Calcs Women Intervention'!D62-D85*'Calcs Women No Intervention'!D62)*ec_ben_emp_ESA</f>
        <v>0</v>
      </c>
      <c r="AH116" s="185">
        <f>(Employment!E116*'Calcs Women Intervention'!E62-E85*'Calcs Women No Intervention'!E62)*ec_ben_emp_ESA</f>
        <v>0</v>
      </c>
      <c r="AI116" s="185">
        <f>(Employment!F116*'Calcs Women Intervention'!F62-F85*'Calcs Women No Intervention'!F62)*ec_ben_emp_ESA</f>
        <v>0</v>
      </c>
      <c r="AJ116" s="185">
        <f>(Employment!G116*'Calcs Women Intervention'!G62-G85*'Calcs Women No Intervention'!G62)*ec_ben_emp_ESA</f>
        <v>0</v>
      </c>
      <c r="AK116" s="185">
        <f>(Employment!H116*'Calcs Women Intervention'!H62-H85*'Calcs Women No Intervention'!H62)*ec_ben_emp_ESA</f>
        <v>0</v>
      </c>
      <c r="AL116" s="185">
        <f>(Employment!I116*'Calcs Women Intervention'!I62-I85*'Calcs Women No Intervention'!I62)*ec_ben_emp_ESA</f>
        <v>0</v>
      </c>
      <c r="AM116" s="185">
        <f>(Employment!J116*'Calcs Women Intervention'!J62-J85*'Calcs Women No Intervention'!J62)*ec_ben_emp_ESA</f>
        <v>0</v>
      </c>
      <c r="AN116" s="185">
        <f>(Employment!K116*'Calcs Women Intervention'!K62-K85*'Calcs Women No Intervention'!K62)*ec_ben_emp_ESA</f>
        <v>0</v>
      </c>
      <c r="AO116" s="185">
        <f>(Employment!L116*'Calcs Women Intervention'!L62-L85*'Calcs Women No Intervention'!L62)*ec_ben_emp_ESA</f>
        <v>0</v>
      </c>
      <c r="AP116" s="185">
        <f>(Employment!M116*'Calcs Women Intervention'!M62-M85*'Calcs Women No Intervention'!M62)*ec_ben_emp_ESA</f>
        <v>0</v>
      </c>
      <c r="AQ116" s="185">
        <f>(Employment!N116*'Calcs Women Intervention'!N62-N85*'Calcs Women No Intervention'!N62)*ec_ben_emp_ESA</f>
        <v>0</v>
      </c>
      <c r="AR116" s="185">
        <f>(Employment!O116*'Calcs Women Intervention'!O62-O85*'Calcs Women No Intervention'!O62)*ec_ben_emp_ESA</f>
        <v>0</v>
      </c>
      <c r="AS116" s="185">
        <f>(Employment!P116*'Calcs Women Intervention'!P62-P85*'Calcs Women No Intervention'!P62)*ec_ben_emp_ESA</f>
        <v>0</v>
      </c>
      <c r="AT116" s="185">
        <f>(Employment!Q116*'Calcs Women Intervention'!Q62-Q85*'Calcs Women No Intervention'!Q62)*ec_ben_emp_ESA</f>
        <v>0</v>
      </c>
      <c r="AU116" s="185">
        <f>(Employment!R116*'Calcs Women Intervention'!R62-R85*'Calcs Women No Intervention'!R62)*ec_ben_emp_ESA</f>
        <v>0</v>
      </c>
      <c r="AV116" s="185">
        <f>(Employment!S116*'Calcs Women Intervention'!S62-S85*'Calcs Women No Intervention'!S62)*ec_ben_emp_ESA</f>
        <v>0</v>
      </c>
      <c r="AW116" s="185">
        <f>(Employment!T116*'Calcs Women Intervention'!T62-T85*'Calcs Women No Intervention'!T62)*ec_ben_emp_ESA</f>
        <v>0</v>
      </c>
      <c r="AX116" s="185">
        <f>(Employment!U116*'Calcs Women Intervention'!U62-U85*'Calcs Women No Intervention'!U62)*ec_ben_emp_ESA</f>
        <v>0</v>
      </c>
      <c r="AY116" s="185">
        <f>(Employment!V116*'Calcs Women Intervention'!V62-V85*'Calcs Women No Intervention'!V62)*ec_ben_emp_ESA</f>
        <v>0</v>
      </c>
      <c r="AZ116" s="185">
        <f>(Employment!W116*'Calcs Women Intervention'!W62-W85*'Calcs Women No Intervention'!W62)*ec_ben_emp_ESA</f>
        <v>0</v>
      </c>
      <c r="BA116" s="185">
        <f>(Employment!X116*'Calcs Women Intervention'!X62-X85*'Calcs Women No Intervention'!X62)*ec_ben_emp_ESA</f>
        <v>0</v>
      </c>
      <c r="BB116" s="185">
        <f>(Employment!Y116*'Calcs Women Intervention'!Y62-Y85*'Calcs Women No Intervention'!Y62)*ec_ben_emp_ESA</f>
        <v>0</v>
      </c>
      <c r="BC116" s="185">
        <f>(Employment!Z116*'Calcs Women Intervention'!Z62-Z85*'Calcs Women No Intervention'!Z62)*ec_ben_emp_ESA</f>
        <v>0</v>
      </c>
      <c r="BD116" s="185">
        <f>(Employment!AA116*'Calcs Women Intervention'!AA62-AA85*'Calcs Women No Intervention'!AA62)*ec_ben_emp_ESA</f>
        <v>0</v>
      </c>
      <c r="BE116" s="185">
        <f>(Employment!AB116*'Calcs Women Intervention'!AB62-AB85*'Calcs Women No Intervention'!AB62)*ec_ben_emp_ESA</f>
        <v>0</v>
      </c>
    </row>
    <row r="117" spans="2:57" x14ac:dyDescent="0.3">
      <c r="B117" s="1">
        <v>21</v>
      </c>
      <c r="C117" s="67"/>
      <c r="D117" s="67"/>
      <c r="E117" s="67"/>
      <c r="F117" s="67"/>
      <c r="G117" s="67"/>
      <c r="H117" s="67"/>
      <c r="I117" s="67"/>
      <c r="J117" s="67"/>
      <c r="K117" s="67"/>
      <c r="L117" s="67"/>
      <c r="M117" s="67"/>
      <c r="N117" s="67"/>
      <c r="O117" s="67"/>
      <c r="P117" s="67"/>
      <c r="Q117" s="67"/>
      <c r="R117" s="67"/>
      <c r="S117" s="67"/>
      <c r="T117" s="67"/>
      <c r="U117" s="67"/>
      <c r="V117" s="67"/>
      <c r="W117" s="67"/>
      <c r="X117" s="67">
        <f>EXP(SUMPRODUCT(CHOOSE({1,2,3,4,5,6,7,8,9,10,11},'Calcs Women Intervention'!W97,'Calcs Women Intervention'!W97^2,'Calcs Women Intervention'!W97^3,1,'Calcs Women Intervention'!W97,'Calcs Women Intervention'!W97^2,'Calcs Women Intervention'!W97^3,'Calcs Women Intervention'!AZ129,'Calcs Women Intervention'!AZ129^2,'Calcs Women Intervention'!AZ129^3,1),Employment!$BG$11:$BQ$11))/(1+EXP(SUMPRODUCT(CHOOSE({1,2,3,4,5,6,7,8,9,10,11},'Calcs Women Intervention'!W97,'Calcs Women Intervention'!W97^2,'Calcs Women Intervention'!W97^3,1,'Calcs Women Intervention'!W97,'Calcs Women Intervention'!W97^2,'Calcs Women Intervention'!W97^3,'Calcs Women Intervention'!AZ129,'Calcs Women Intervention'!AZ129^2,'Calcs Women Intervention'!AZ129^3,1),Employment!$BG$11:$BQ$11)))</f>
        <v>0.86376981286337973</v>
      </c>
      <c r="Y117" s="67">
        <f>EXP(SUMPRODUCT(CHOOSE({1,2,3,4,5,6,7,8,9,10,11},'Calcs Women Intervention'!X97,'Calcs Women Intervention'!X97^2,'Calcs Women Intervention'!X97^3,1,'Calcs Women Intervention'!X97,'Calcs Women Intervention'!X97^2,'Calcs Women Intervention'!X97^3,'Calcs Women Intervention'!BA129,'Calcs Women Intervention'!BA129^2,'Calcs Women Intervention'!BA129^3,1),Employment!$BG$11:$BQ$11))/(1+EXP(SUMPRODUCT(CHOOSE({1,2,3,4,5,6,7,8,9,10,11},'Calcs Women Intervention'!X97,'Calcs Women Intervention'!X97^2,'Calcs Women Intervention'!X97^3,1,'Calcs Women Intervention'!X97,'Calcs Women Intervention'!X97^2,'Calcs Women Intervention'!X97^3,'Calcs Women Intervention'!BA129,'Calcs Women Intervention'!BA129^2,'Calcs Women Intervention'!BA129^3,1),Employment!$BG$11:$BQ$11)))</f>
        <v>0.85870617382105618</v>
      </c>
      <c r="Z117" s="67">
        <f>EXP(SUMPRODUCT(CHOOSE({1,2,3,4,5,6,7,8,9,10,11},'Calcs Women Intervention'!Y97,'Calcs Women Intervention'!Y97^2,'Calcs Women Intervention'!Y97^3,1,'Calcs Women Intervention'!Y97,'Calcs Women Intervention'!Y97^2,'Calcs Women Intervention'!Y97^3,'Calcs Women Intervention'!BB129,'Calcs Women Intervention'!BB129^2,'Calcs Women Intervention'!BB129^3,1),Employment!$BG$11:$BQ$11))/(1+EXP(SUMPRODUCT(CHOOSE({1,2,3,4,5,6,7,8,9,10,11},'Calcs Women Intervention'!Y97,'Calcs Women Intervention'!Y97^2,'Calcs Women Intervention'!Y97^3,1,'Calcs Women Intervention'!Y97,'Calcs Women Intervention'!Y97^2,'Calcs Women Intervention'!Y97^3,'Calcs Women Intervention'!BB129,'Calcs Women Intervention'!BB129^2,'Calcs Women Intervention'!BB129^3,1),Employment!$BG$11:$BQ$11)))</f>
        <v>0.85076825619685592</v>
      </c>
      <c r="AA117" s="67">
        <f>EXP(SUMPRODUCT(CHOOSE({1,2,3,4,5,6,7,8,9,10,11},'Calcs Women Intervention'!Z97,'Calcs Women Intervention'!Z97^2,'Calcs Women Intervention'!Z97^3,1,'Calcs Women Intervention'!Z97,'Calcs Women Intervention'!Z97^2,'Calcs Women Intervention'!Z97^3,'Calcs Women Intervention'!BC129,'Calcs Women Intervention'!BC129^2,'Calcs Women Intervention'!BC129^3,1),Employment!$BG$11:$BQ$11))/(1+EXP(SUMPRODUCT(CHOOSE({1,2,3,4,5,6,7,8,9,10,11},'Calcs Women Intervention'!Z97,'Calcs Women Intervention'!Z97^2,'Calcs Women Intervention'!Z97^3,1,'Calcs Women Intervention'!Z97,'Calcs Women Intervention'!Z97^2,'Calcs Women Intervention'!Z97^3,'Calcs Women Intervention'!BC129,'Calcs Women Intervention'!BC129^2,'Calcs Women Intervention'!BC129^3,1),Employment!$BG$11:$BQ$11)))</f>
        <v>0.84104749524726685</v>
      </c>
      <c r="AB117" s="67">
        <f>EXP(SUMPRODUCT(CHOOSE({1,2,3,4,5,6,7,8,9,10,11},'Calcs Women Intervention'!AA97,'Calcs Women Intervention'!AA97^2,'Calcs Women Intervention'!AA97^3,1,'Calcs Women Intervention'!AA97,'Calcs Women Intervention'!AA97^2,'Calcs Women Intervention'!AA97^3,'Calcs Women Intervention'!BD129,'Calcs Women Intervention'!BD129^2,'Calcs Women Intervention'!BD129^3,1),Employment!$BG$11:$BQ$11))/(1+EXP(SUMPRODUCT(CHOOSE({1,2,3,4,5,6,7,8,9,10,11},'Calcs Women Intervention'!AA97,'Calcs Women Intervention'!AA97^2,'Calcs Women Intervention'!AA97^3,1,'Calcs Women Intervention'!AA97,'Calcs Women Intervention'!AA97^2,'Calcs Women Intervention'!AA97^3,'Calcs Women Intervention'!BD129,'Calcs Women Intervention'!BD129^2,'Calcs Women Intervention'!BD129^3,1),Employment!$BG$11:$BQ$11)))</f>
        <v>0.82943485137619055</v>
      </c>
      <c r="AE117" s="1">
        <v>21</v>
      </c>
      <c r="AF117" s="185">
        <f>(Employment!C117*'Calcs Women Intervention'!C63-C86*'Calcs Women No Intervention'!C63)*ec_ben_emp_ESA</f>
        <v>0</v>
      </c>
      <c r="AG117" s="185">
        <f>(Employment!D117*'Calcs Women Intervention'!D63-D86*'Calcs Women No Intervention'!D63)*ec_ben_emp_ESA</f>
        <v>0</v>
      </c>
      <c r="AH117" s="185">
        <f>(Employment!E117*'Calcs Women Intervention'!E63-E86*'Calcs Women No Intervention'!E63)*ec_ben_emp_ESA</f>
        <v>0</v>
      </c>
      <c r="AI117" s="185">
        <f>(Employment!F117*'Calcs Women Intervention'!F63-F86*'Calcs Women No Intervention'!F63)*ec_ben_emp_ESA</f>
        <v>0</v>
      </c>
      <c r="AJ117" s="185">
        <f>(Employment!G117*'Calcs Women Intervention'!G63-G86*'Calcs Women No Intervention'!G63)*ec_ben_emp_ESA</f>
        <v>0</v>
      </c>
      <c r="AK117" s="185">
        <f>(Employment!H117*'Calcs Women Intervention'!H63-H86*'Calcs Women No Intervention'!H63)*ec_ben_emp_ESA</f>
        <v>0</v>
      </c>
      <c r="AL117" s="185">
        <f>(Employment!I117*'Calcs Women Intervention'!I63-I86*'Calcs Women No Intervention'!I63)*ec_ben_emp_ESA</f>
        <v>0</v>
      </c>
      <c r="AM117" s="185">
        <f>(Employment!J117*'Calcs Women Intervention'!J63-J86*'Calcs Women No Intervention'!J63)*ec_ben_emp_ESA</f>
        <v>0</v>
      </c>
      <c r="AN117" s="185">
        <f>(Employment!K117*'Calcs Women Intervention'!K63-K86*'Calcs Women No Intervention'!K63)*ec_ben_emp_ESA</f>
        <v>0</v>
      </c>
      <c r="AO117" s="185">
        <f>(Employment!L117*'Calcs Women Intervention'!L63-L86*'Calcs Women No Intervention'!L63)*ec_ben_emp_ESA</f>
        <v>0</v>
      </c>
      <c r="AP117" s="185">
        <f>(Employment!M117*'Calcs Women Intervention'!M63-M86*'Calcs Women No Intervention'!M63)*ec_ben_emp_ESA</f>
        <v>0</v>
      </c>
      <c r="AQ117" s="185">
        <f>(Employment!N117*'Calcs Women Intervention'!N63-N86*'Calcs Women No Intervention'!N63)*ec_ben_emp_ESA</f>
        <v>0</v>
      </c>
      <c r="AR117" s="185">
        <f>(Employment!O117*'Calcs Women Intervention'!O63-O86*'Calcs Women No Intervention'!O63)*ec_ben_emp_ESA</f>
        <v>0</v>
      </c>
      <c r="AS117" s="185">
        <f>(Employment!P117*'Calcs Women Intervention'!P63-P86*'Calcs Women No Intervention'!P63)*ec_ben_emp_ESA</f>
        <v>0</v>
      </c>
      <c r="AT117" s="185">
        <f>(Employment!Q117*'Calcs Women Intervention'!Q63-Q86*'Calcs Women No Intervention'!Q63)*ec_ben_emp_ESA</f>
        <v>0</v>
      </c>
      <c r="AU117" s="185">
        <f>(Employment!R117*'Calcs Women Intervention'!R63-R86*'Calcs Women No Intervention'!R63)*ec_ben_emp_ESA</f>
        <v>0</v>
      </c>
      <c r="AV117" s="185">
        <f>(Employment!S117*'Calcs Women Intervention'!S63-S86*'Calcs Women No Intervention'!S63)*ec_ben_emp_ESA</f>
        <v>0</v>
      </c>
      <c r="AW117" s="185">
        <f>(Employment!T117*'Calcs Women Intervention'!T63-T86*'Calcs Women No Intervention'!T63)*ec_ben_emp_ESA</f>
        <v>0</v>
      </c>
      <c r="AX117" s="185">
        <f>(Employment!U117*'Calcs Women Intervention'!U63-U86*'Calcs Women No Intervention'!U63)*ec_ben_emp_ESA</f>
        <v>0</v>
      </c>
      <c r="AY117" s="185">
        <f>(Employment!V117*'Calcs Women Intervention'!V63-V86*'Calcs Women No Intervention'!V63)*ec_ben_emp_ESA</f>
        <v>0</v>
      </c>
      <c r="AZ117" s="185">
        <f>(Employment!W117*'Calcs Women Intervention'!W63-W86*'Calcs Women No Intervention'!W63)*ec_ben_emp_ESA</f>
        <v>0</v>
      </c>
      <c r="BA117" s="185">
        <f>(Employment!X117*'Calcs Women Intervention'!X63-X86*'Calcs Women No Intervention'!X63)*ec_ben_emp_ESA</f>
        <v>0</v>
      </c>
      <c r="BB117" s="185">
        <f>(Employment!Y117*'Calcs Women Intervention'!Y63-Y86*'Calcs Women No Intervention'!Y63)*ec_ben_emp_ESA</f>
        <v>0</v>
      </c>
      <c r="BC117" s="185">
        <f>(Employment!Z117*'Calcs Women Intervention'!Z63-Z86*'Calcs Women No Intervention'!Z63)*ec_ben_emp_ESA</f>
        <v>0</v>
      </c>
      <c r="BD117" s="185">
        <f>(Employment!AA117*'Calcs Women Intervention'!AA63-AA86*'Calcs Women No Intervention'!AA63)*ec_ben_emp_ESA</f>
        <v>0</v>
      </c>
      <c r="BE117" s="185">
        <f>(Employment!AB117*'Calcs Women Intervention'!AB63-AB86*'Calcs Women No Intervention'!AB63)*ec_ben_emp_ESA</f>
        <v>0</v>
      </c>
    </row>
    <row r="118" spans="2:57" x14ac:dyDescent="0.3">
      <c r="B118" s="1">
        <v>22</v>
      </c>
      <c r="C118" s="67"/>
      <c r="D118" s="67"/>
      <c r="E118" s="67"/>
      <c r="F118" s="67"/>
      <c r="G118" s="67"/>
      <c r="H118" s="67"/>
      <c r="I118" s="67"/>
      <c r="J118" s="67"/>
      <c r="K118" s="67"/>
      <c r="L118" s="67"/>
      <c r="M118" s="67"/>
      <c r="N118" s="67"/>
      <c r="O118" s="67"/>
      <c r="P118" s="67"/>
      <c r="Q118" s="67"/>
      <c r="R118" s="67"/>
      <c r="S118" s="67"/>
      <c r="T118" s="67"/>
      <c r="U118" s="67"/>
      <c r="V118" s="67"/>
      <c r="W118" s="67"/>
      <c r="X118" s="67"/>
      <c r="Y118" s="67">
        <f>EXP(SUMPRODUCT(CHOOSE({1,2,3,4,5,6,7,8,9,10,11},'Calcs Women Intervention'!X98,'Calcs Women Intervention'!X98^2,'Calcs Women Intervention'!X98^3,1,'Calcs Women Intervention'!X98,'Calcs Women Intervention'!X98^2,'Calcs Women Intervention'!X98^3,'Calcs Women Intervention'!BA130,'Calcs Women Intervention'!BA130^2,'Calcs Women Intervention'!BA130^3,1),Employment!$BG$11:$BQ$11))/(1+EXP(SUMPRODUCT(CHOOSE({1,2,3,4,5,6,7,8,9,10,11},'Calcs Women Intervention'!X98,'Calcs Women Intervention'!X98^2,'Calcs Women Intervention'!X98^3,1,'Calcs Women Intervention'!X98,'Calcs Women Intervention'!X98^2,'Calcs Women Intervention'!X98^3,'Calcs Women Intervention'!BA130,'Calcs Women Intervention'!BA130^2,'Calcs Women Intervention'!BA130^3,1),Employment!$BG$11:$BQ$11)))</f>
        <v>0.86376981286337973</v>
      </c>
      <c r="Z118" s="67">
        <f>EXP(SUMPRODUCT(CHOOSE({1,2,3,4,5,6,7,8,9,10,11},'Calcs Women Intervention'!Y98,'Calcs Women Intervention'!Y98^2,'Calcs Women Intervention'!Y98^3,1,'Calcs Women Intervention'!Y98,'Calcs Women Intervention'!Y98^2,'Calcs Women Intervention'!Y98^3,'Calcs Women Intervention'!BB130,'Calcs Women Intervention'!BB130^2,'Calcs Women Intervention'!BB130^3,1),Employment!$BG$11:$BQ$11))/(1+EXP(SUMPRODUCT(CHOOSE({1,2,3,4,5,6,7,8,9,10,11},'Calcs Women Intervention'!Y98,'Calcs Women Intervention'!Y98^2,'Calcs Women Intervention'!Y98^3,1,'Calcs Women Intervention'!Y98,'Calcs Women Intervention'!Y98^2,'Calcs Women Intervention'!Y98^3,'Calcs Women Intervention'!BB130,'Calcs Women Intervention'!BB130^2,'Calcs Women Intervention'!BB130^3,1),Employment!$BG$11:$BQ$11)))</f>
        <v>0.85870617382105618</v>
      </c>
      <c r="AA118" s="67">
        <f>EXP(SUMPRODUCT(CHOOSE({1,2,3,4,5,6,7,8,9,10,11},'Calcs Women Intervention'!Z98,'Calcs Women Intervention'!Z98^2,'Calcs Women Intervention'!Z98^3,1,'Calcs Women Intervention'!Z98,'Calcs Women Intervention'!Z98^2,'Calcs Women Intervention'!Z98^3,'Calcs Women Intervention'!BC130,'Calcs Women Intervention'!BC130^2,'Calcs Women Intervention'!BC130^3,1),Employment!$BG$11:$BQ$11))/(1+EXP(SUMPRODUCT(CHOOSE({1,2,3,4,5,6,7,8,9,10,11},'Calcs Women Intervention'!Z98,'Calcs Women Intervention'!Z98^2,'Calcs Women Intervention'!Z98^3,1,'Calcs Women Intervention'!Z98,'Calcs Women Intervention'!Z98^2,'Calcs Women Intervention'!Z98^3,'Calcs Women Intervention'!BC130,'Calcs Women Intervention'!BC130^2,'Calcs Women Intervention'!BC130^3,1),Employment!$BG$11:$BQ$11)))</f>
        <v>0.85076825619685592</v>
      </c>
      <c r="AB118" s="67">
        <f>EXP(SUMPRODUCT(CHOOSE({1,2,3,4,5,6,7,8,9,10,11},'Calcs Women Intervention'!AA98,'Calcs Women Intervention'!AA98^2,'Calcs Women Intervention'!AA98^3,1,'Calcs Women Intervention'!AA98,'Calcs Women Intervention'!AA98^2,'Calcs Women Intervention'!AA98^3,'Calcs Women Intervention'!BD130,'Calcs Women Intervention'!BD130^2,'Calcs Women Intervention'!BD130^3,1),Employment!$BG$11:$BQ$11))/(1+EXP(SUMPRODUCT(CHOOSE({1,2,3,4,5,6,7,8,9,10,11},'Calcs Women Intervention'!AA98,'Calcs Women Intervention'!AA98^2,'Calcs Women Intervention'!AA98^3,1,'Calcs Women Intervention'!AA98,'Calcs Women Intervention'!AA98^2,'Calcs Women Intervention'!AA98^3,'Calcs Women Intervention'!BD130,'Calcs Women Intervention'!BD130^2,'Calcs Women Intervention'!BD130^3,1),Employment!$BG$11:$BQ$11)))</f>
        <v>0.84104749524726685</v>
      </c>
      <c r="AE118" s="1">
        <v>22</v>
      </c>
      <c r="AF118" s="185">
        <f>(Employment!C118*'Calcs Women Intervention'!C64-C87*'Calcs Women No Intervention'!C64)*ec_ben_emp_ESA</f>
        <v>0</v>
      </c>
      <c r="AG118" s="185">
        <f>(Employment!D118*'Calcs Women Intervention'!D64-D87*'Calcs Women No Intervention'!D64)*ec_ben_emp_ESA</f>
        <v>0</v>
      </c>
      <c r="AH118" s="185">
        <f>(Employment!E118*'Calcs Women Intervention'!E64-E87*'Calcs Women No Intervention'!E64)*ec_ben_emp_ESA</f>
        <v>0</v>
      </c>
      <c r="AI118" s="185">
        <f>(Employment!F118*'Calcs Women Intervention'!F64-F87*'Calcs Women No Intervention'!F64)*ec_ben_emp_ESA</f>
        <v>0</v>
      </c>
      <c r="AJ118" s="185">
        <f>(Employment!G118*'Calcs Women Intervention'!G64-G87*'Calcs Women No Intervention'!G64)*ec_ben_emp_ESA</f>
        <v>0</v>
      </c>
      <c r="AK118" s="185">
        <f>(Employment!H118*'Calcs Women Intervention'!H64-H87*'Calcs Women No Intervention'!H64)*ec_ben_emp_ESA</f>
        <v>0</v>
      </c>
      <c r="AL118" s="185">
        <f>(Employment!I118*'Calcs Women Intervention'!I64-I87*'Calcs Women No Intervention'!I64)*ec_ben_emp_ESA</f>
        <v>0</v>
      </c>
      <c r="AM118" s="185">
        <f>(Employment!J118*'Calcs Women Intervention'!J64-J87*'Calcs Women No Intervention'!J64)*ec_ben_emp_ESA</f>
        <v>0</v>
      </c>
      <c r="AN118" s="185">
        <f>(Employment!K118*'Calcs Women Intervention'!K64-K87*'Calcs Women No Intervention'!K64)*ec_ben_emp_ESA</f>
        <v>0</v>
      </c>
      <c r="AO118" s="185">
        <f>(Employment!L118*'Calcs Women Intervention'!L64-L87*'Calcs Women No Intervention'!L64)*ec_ben_emp_ESA</f>
        <v>0</v>
      </c>
      <c r="AP118" s="185">
        <f>(Employment!M118*'Calcs Women Intervention'!M64-M87*'Calcs Women No Intervention'!M64)*ec_ben_emp_ESA</f>
        <v>0</v>
      </c>
      <c r="AQ118" s="185">
        <f>(Employment!N118*'Calcs Women Intervention'!N64-N87*'Calcs Women No Intervention'!N64)*ec_ben_emp_ESA</f>
        <v>0</v>
      </c>
      <c r="AR118" s="185">
        <f>(Employment!O118*'Calcs Women Intervention'!O64-O87*'Calcs Women No Intervention'!O64)*ec_ben_emp_ESA</f>
        <v>0</v>
      </c>
      <c r="AS118" s="185">
        <f>(Employment!P118*'Calcs Women Intervention'!P64-P87*'Calcs Women No Intervention'!P64)*ec_ben_emp_ESA</f>
        <v>0</v>
      </c>
      <c r="AT118" s="185">
        <f>(Employment!Q118*'Calcs Women Intervention'!Q64-Q87*'Calcs Women No Intervention'!Q64)*ec_ben_emp_ESA</f>
        <v>0</v>
      </c>
      <c r="AU118" s="185">
        <f>(Employment!R118*'Calcs Women Intervention'!R64-R87*'Calcs Women No Intervention'!R64)*ec_ben_emp_ESA</f>
        <v>0</v>
      </c>
      <c r="AV118" s="185">
        <f>(Employment!S118*'Calcs Women Intervention'!S64-S87*'Calcs Women No Intervention'!S64)*ec_ben_emp_ESA</f>
        <v>0</v>
      </c>
      <c r="AW118" s="185">
        <f>(Employment!T118*'Calcs Women Intervention'!T64-T87*'Calcs Women No Intervention'!T64)*ec_ben_emp_ESA</f>
        <v>0</v>
      </c>
      <c r="AX118" s="185">
        <f>(Employment!U118*'Calcs Women Intervention'!U64-U87*'Calcs Women No Intervention'!U64)*ec_ben_emp_ESA</f>
        <v>0</v>
      </c>
      <c r="AY118" s="185">
        <f>(Employment!V118*'Calcs Women Intervention'!V64-V87*'Calcs Women No Intervention'!V64)*ec_ben_emp_ESA</f>
        <v>0</v>
      </c>
      <c r="AZ118" s="185">
        <f>(Employment!W118*'Calcs Women Intervention'!W64-W87*'Calcs Women No Intervention'!W64)*ec_ben_emp_ESA</f>
        <v>0</v>
      </c>
      <c r="BA118" s="185">
        <f>(Employment!X118*'Calcs Women Intervention'!X64-X87*'Calcs Women No Intervention'!X64)*ec_ben_emp_ESA</f>
        <v>0</v>
      </c>
      <c r="BB118" s="185">
        <f>(Employment!Y118*'Calcs Women Intervention'!Y64-Y87*'Calcs Women No Intervention'!Y64)*ec_ben_emp_ESA</f>
        <v>0</v>
      </c>
      <c r="BC118" s="185">
        <f>(Employment!Z118*'Calcs Women Intervention'!Z64-Z87*'Calcs Women No Intervention'!Z64)*ec_ben_emp_ESA</f>
        <v>0</v>
      </c>
      <c r="BD118" s="185">
        <f>(Employment!AA118*'Calcs Women Intervention'!AA64-AA87*'Calcs Women No Intervention'!AA64)*ec_ben_emp_ESA</f>
        <v>0</v>
      </c>
      <c r="BE118" s="185">
        <f>(Employment!AB118*'Calcs Women Intervention'!AB64-AB87*'Calcs Women No Intervention'!AB64)*ec_ben_emp_ESA</f>
        <v>0</v>
      </c>
    </row>
    <row r="119" spans="2:57" x14ac:dyDescent="0.3">
      <c r="B119" s="1">
        <v>23</v>
      </c>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f>EXP(SUMPRODUCT(CHOOSE({1,2,3,4,5,6,7,8,9,10,11},'Calcs Women Intervention'!Y99,'Calcs Women Intervention'!Y99^2,'Calcs Women Intervention'!Y99^3,1,'Calcs Women Intervention'!Y99,'Calcs Women Intervention'!Y99^2,'Calcs Women Intervention'!Y99^3,'Calcs Women Intervention'!BB131,'Calcs Women Intervention'!BB131^2,'Calcs Women Intervention'!BB131^3,1),Employment!$BG$11:$BQ$11))/(1+EXP(SUMPRODUCT(CHOOSE({1,2,3,4,5,6,7,8,9,10,11},'Calcs Women Intervention'!Y99,'Calcs Women Intervention'!Y99^2,'Calcs Women Intervention'!Y99^3,1,'Calcs Women Intervention'!Y99,'Calcs Women Intervention'!Y99^2,'Calcs Women Intervention'!Y99^3,'Calcs Women Intervention'!BB131,'Calcs Women Intervention'!BB131^2,'Calcs Women Intervention'!BB131^3,1),Employment!$BG$11:$BQ$11)))</f>
        <v>0.86376981286337973</v>
      </c>
      <c r="AA119" s="67">
        <f>EXP(SUMPRODUCT(CHOOSE({1,2,3,4,5,6,7,8,9,10,11},'Calcs Women Intervention'!Z99,'Calcs Women Intervention'!Z99^2,'Calcs Women Intervention'!Z99^3,1,'Calcs Women Intervention'!Z99,'Calcs Women Intervention'!Z99^2,'Calcs Women Intervention'!Z99^3,'Calcs Women Intervention'!BC131,'Calcs Women Intervention'!BC131^2,'Calcs Women Intervention'!BC131^3,1),Employment!$BG$11:$BQ$11))/(1+EXP(SUMPRODUCT(CHOOSE({1,2,3,4,5,6,7,8,9,10,11},'Calcs Women Intervention'!Z99,'Calcs Women Intervention'!Z99^2,'Calcs Women Intervention'!Z99^3,1,'Calcs Women Intervention'!Z99,'Calcs Women Intervention'!Z99^2,'Calcs Women Intervention'!Z99^3,'Calcs Women Intervention'!BC131,'Calcs Women Intervention'!BC131^2,'Calcs Women Intervention'!BC131^3,1),Employment!$BG$11:$BQ$11)))</f>
        <v>0.85870617382105618</v>
      </c>
      <c r="AB119" s="67">
        <f>EXP(SUMPRODUCT(CHOOSE({1,2,3,4,5,6,7,8,9,10,11},'Calcs Women Intervention'!AA99,'Calcs Women Intervention'!AA99^2,'Calcs Women Intervention'!AA99^3,1,'Calcs Women Intervention'!AA99,'Calcs Women Intervention'!AA99^2,'Calcs Women Intervention'!AA99^3,'Calcs Women Intervention'!BD131,'Calcs Women Intervention'!BD131^2,'Calcs Women Intervention'!BD131^3,1),Employment!$BG$11:$BQ$11))/(1+EXP(SUMPRODUCT(CHOOSE({1,2,3,4,5,6,7,8,9,10,11},'Calcs Women Intervention'!AA99,'Calcs Women Intervention'!AA99^2,'Calcs Women Intervention'!AA99^3,1,'Calcs Women Intervention'!AA99,'Calcs Women Intervention'!AA99^2,'Calcs Women Intervention'!AA99^3,'Calcs Women Intervention'!BD131,'Calcs Women Intervention'!BD131^2,'Calcs Women Intervention'!BD131^3,1),Employment!$BG$11:$BQ$11)))</f>
        <v>0.85076825619685592</v>
      </c>
      <c r="AE119" s="1">
        <v>23</v>
      </c>
      <c r="AF119" s="185">
        <f>(Employment!C119*'Calcs Women Intervention'!C65-C88*'Calcs Women No Intervention'!C65)*ec_ben_emp_ESA</f>
        <v>0</v>
      </c>
      <c r="AG119" s="185">
        <f>(Employment!D119*'Calcs Women Intervention'!D65-D88*'Calcs Women No Intervention'!D65)*ec_ben_emp_ESA</f>
        <v>0</v>
      </c>
      <c r="AH119" s="185">
        <f>(Employment!E119*'Calcs Women Intervention'!E65-E88*'Calcs Women No Intervention'!E65)*ec_ben_emp_ESA</f>
        <v>0</v>
      </c>
      <c r="AI119" s="185">
        <f>(Employment!F119*'Calcs Women Intervention'!F65-F88*'Calcs Women No Intervention'!F65)*ec_ben_emp_ESA</f>
        <v>0</v>
      </c>
      <c r="AJ119" s="185">
        <f>(Employment!G119*'Calcs Women Intervention'!G65-G88*'Calcs Women No Intervention'!G65)*ec_ben_emp_ESA</f>
        <v>0</v>
      </c>
      <c r="AK119" s="185">
        <f>(Employment!H119*'Calcs Women Intervention'!H65-H88*'Calcs Women No Intervention'!H65)*ec_ben_emp_ESA</f>
        <v>0</v>
      </c>
      <c r="AL119" s="185">
        <f>(Employment!I119*'Calcs Women Intervention'!I65-I88*'Calcs Women No Intervention'!I65)*ec_ben_emp_ESA</f>
        <v>0</v>
      </c>
      <c r="AM119" s="185">
        <f>(Employment!J119*'Calcs Women Intervention'!J65-J88*'Calcs Women No Intervention'!J65)*ec_ben_emp_ESA</f>
        <v>0</v>
      </c>
      <c r="AN119" s="185">
        <f>(Employment!K119*'Calcs Women Intervention'!K65-K88*'Calcs Women No Intervention'!K65)*ec_ben_emp_ESA</f>
        <v>0</v>
      </c>
      <c r="AO119" s="185">
        <f>(Employment!L119*'Calcs Women Intervention'!L65-L88*'Calcs Women No Intervention'!L65)*ec_ben_emp_ESA</f>
        <v>0</v>
      </c>
      <c r="AP119" s="185">
        <f>(Employment!M119*'Calcs Women Intervention'!M65-M88*'Calcs Women No Intervention'!M65)*ec_ben_emp_ESA</f>
        <v>0</v>
      </c>
      <c r="AQ119" s="185">
        <f>(Employment!N119*'Calcs Women Intervention'!N65-N88*'Calcs Women No Intervention'!N65)*ec_ben_emp_ESA</f>
        <v>0</v>
      </c>
      <c r="AR119" s="185">
        <f>(Employment!O119*'Calcs Women Intervention'!O65-O88*'Calcs Women No Intervention'!O65)*ec_ben_emp_ESA</f>
        <v>0</v>
      </c>
      <c r="AS119" s="185">
        <f>(Employment!P119*'Calcs Women Intervention'!P65-P88*'Calcs Women No Intervention'!P65)*ec_ben_emp_ESA</f>
        <v>0</v>
      </c>
      <c r="AT119" s="185">
        <f>(Employment!Q119*'Calcs Women Intervention'!Q65-Q88*'Calcs Women No Intervention'!Q65)*ec_ben_emp_ESA</f>
        <v>0</v>
      </c>
      <c r="AU119" s="185">
        <f>(Employment!R119*'Calcs Women Intervention'!R65-R88*'Calcs Women No Intervention'!R65)*ec_ben_emp_ESA</f>
        <v>0</v>
      </c>
      <c r="AV119" s="185">
        <f>(Employment!S119*'Calcs Women Intervention'!S65-S88*'Calcs Women No Intervention'!S65)*ec_ben_emp_ESA</f>
        <v>0</v>
      </c>
      <c r="AW119" s="185">
        <f>(Employment!T119*'Calcs Women Intervention'!T65-T88*'Calcs Women No Intervention'!T65)*ec_ben_emp_ESA</f>
        <v>0</v>
      </c>
      <c r="AX119" s="185">
        <f>(Employment!U119*'Calcs Women Intervention'!U65-U88*'Calcs Women No Intervention'!U65)*ec_ben_emp_ESA</f>
        <v>0</v>
      </c>
      <c r="AY119" s="185">
        <f>(Employment!V119*'Calcs Women Intervention'!V65-V88*'Calcs Women No Intervention'!V65)*ec_ben_emp_ESA</f>
        <v>0</v>
      </c>
      <c r="AZ119" s="185">
        <f>(Employment!W119*'Calcs Women Intervention'!W65-W88*'Calcs Women No Intervention'!W65)*ec_ben_emp_ESA</f>
        <v>0</v>
      </c>
      <c r="BA119" s="185">
        <f>(Employment!X119*'Calcs Women Intervention'!X65-X88*'Calcs Women No Intervention'!X65)*ec_ben_emp_ESA</f>
        <v>0</v>
      </c>
      <c r="BB119" s="185">
        <f>(Employment!Y119*'Calcs Women Intervention'!Y65-Y88*'Calcs Women No Intervention'!Y65)*ec_ben_emp_ESA</f>
        <v>0</v>
      </c>
      <c r="BC119" s="185">
        <f>(Employment!Z119*'Calcs Women Intervention'!Z65-Z88*'Calcs Women No Intervention'!Z65)*ec_ben_emp_ESA</f>
        <v>0</v>
      </c>
      <c r="BD119" s="185">
        <f>(Employment!AA119*'Calcs Women Intervention'!AA65-AA88*'Calcs Women No Intervention'!AA65)*ec_ben_emp_ESA</f>
        <v>0</v>
      </c>
      <c r="BE119" s="185">
        <f>(Employment!AB119*'Calcs Women Intervention'!AB65-AB88*'Calcs Women No Intervention'!AB65)*ec_ben_emp_ESA</f>
        <v>0</v>
      </c>
    </row>
    <row r="120" spans="2:57" x14ac:dyDescent="0.3">
      <c r="B120" s="1">
        <v>24</v>
      </c>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f>EXP(SUMPRODUCT(CHOOSE({1,2,3,4,5,6,7,8,9,10,11},'Calcs Women Intervention'!Z100,'Calcs Women Intervention'!Z100^2,'Calcs Women Intervention'!Z100^3,1,'Calcs Women Intervention'!Z100,'Calcs Women Intervention'!Z100^2,'Calcs Women Intervention'!Z100^3,'Calcs Women Intervention'!BC132,'Calcs Women Intervention'!BC132^2,'Calcs Women Intervention'!BC132^3,1),Employment!$BG$11:$BQ$11))/(1+EXP(SUMPRODUCT(CHOOSE({1,2,3,4,5,6,7,8,9,10,11},'Calcs Women Intervention'!Z100,'Calcs Women Intervention'!Z100^2,'Calcs Women Intervention'!Z100^3,1,'Calcs Women Intervention'!Z100,'Calcs Women Intervention'!Z100^2,'Calcs Women Intervention'!Z100^3,'Calcs Women Intervention'!BC132,'Calcs Women Intervention'!BC132^2,'Calcs Women Intervention'!BC132^3,1),Employment!$BG$11:$BQ$11)))</f>
        <v>0.86376981286337973</v>
      </c>
      <c r="AB120" s="67">
        <f>EXP(SUMPRODUCT(CHOOSE({1,2,3,4,5,6,7,8,9,10,11},'Calcs Women Intervention'!AA100,'Calcs Women Intervention'!AA100^2,'Calcs Women Intervention'!AA100^3,1,'Calcs Women Intervention'!AA100,'Calcs Women Intervention'!AA100^2,'Calcs Women Intervention'!AA100^3,'Calcs Women Intervention'!BD132,'Calcs Women Intervention'!BD132^2,'Calcs Women Intervention'!BD132^3,1),Employment!$BG$11:$BQ$11))/(1+EXP(SUMPRODUCT(CHOOSE({1,2,3,4,5,6,7,8,9,10,11},'Calcs Women Intervention'!AA100,'Calcs Women Intervention'!AA100^2,'Calcs Women Intervention'!AA100^3,1,'Calcs Women Intervention'!AA100,'Calcs Women Intervention'!AA100^2,'Calcs Women Intervention'!AA100^3,'Calcs Women Intervention'!BD132,'Calcs Women Intervention'!BD132^2,'Calcs Women Intervention'!BD132^3,1),Employment!$BG$11:$BQ$11)))</f>
        <v>0.85870617382105618</v>
      </c>
      <c r="AE120" s="1">
        <v>24</v>
      </c>
      <c r="AF120" s="185">
        <f>(Employment!C120*'Calcs Women Intervention'!C66-C89*'Calcs Women No Intervention'!C66)*ec_ben_emp_ESA</f>
        <v>0</v>
      </c>
      <c r="AG120" s="185">
        <f>(Employment!D120*'Calcs Women Intervention'!D66-D89*'Calcs Women No Intervention'!D66)*ec_ben_emp_ESA</f>
        <v>0</v>
      </c>
      <c r="AH120" s="185">
        <f>(Employment!E120*'Calcs Women Intervention'!E66-E89*'Calcs Women No Intervention'!E66)*ec_ben_emp_ESA</f>
        <v>0</v>
      </c>
      <c r="AI120" s="185">
        <f>(Employment!F120*'Calcs Women Intervention'!F66-F89*'Calcs Women No Intervention'!F66)*ec_ben_emp_ESA</f>
        <v>0</v>
      </c>
      <c r="AJ120" s="185">
        <f>(Employment!G120*'Calcs Women Intervention'!G66-G89*'Calcs Women No Intervention'!G66)*ec_ben_emp_ESA</f>
        <v>0</v>
      </c>
      <c r="AK120" s="185">
        <f>(Employment!H120*'Calcs Women Intervention'!H66-H89*'Calcs Women No Intervention'!H66)*ec_ben_emp_ESA</f>
        <v>0</v>
      </c>
      <c r="AL120" s="185">
        <f>(Employment!I120*'Calcs Women Intervention'!I66-I89*'Calcs Women No Intervention'!I66)*ec_ben_emp_ESA</f>
        <v>0</v>
      </c>
      <c r="AM120" s="185">
        <f>(Employment!J120*'Calcs Women Intervention'!J66-J89*'Calcs Women No Intervention'!J66)*ec_ben_emp_ESA</f>
        <v>0</v>
      </c>
      <c r="AN120" s="185">
        <f>(Employment!K120*'Calcs Women Intervention'!K66-K89*'Calcs Women No Intervention'!K66)*ec_ben_emp_ESA</f>
        <v>0</v>
      </c>
      <c r="AO120" s="185">
        <f>(Employment!L120*'Calcs Women Intervention'!L66-L89*'Calcs Women No Intervention'!L66)*ec_ben_emp_ESA</f>
        <v>0</v>
      </c>
      <c r="AP120" s="185">
        <f>(Employment!M120*'Calcs Women Intervention'!M66-M89*'Calcs Women No Intervention'!M66)*ec_ben_emp_ESA</f>
        <v>0</v>
      </c>
      <c r="AQ120" s="185">
        <f>(Employment!N120*'Calcs Women Intervention'!N66-N89*'Calcs Women No Intervention'!N66)*ec_ben_emp_ESA</f>
        <v>0</v>
      </c>
      <c r="AR120" s="185">
        <f>(Employment!O120*'Calcs Women Intervention'!O66-O89*'Calcs Women No Intervention'!O66)*ec_ben_emp_ESA</f>
        <v>0</v>
      </c>
      <c r="AS120" s="185">
        <f>(Employment!P120*'Calcs Women Intervention'!P66-P89*'Calcs Women No Intervention'!P66)*ec_ben_emp_ESA</f>
        <v>0</v>
      </c>
      <c r="AT120" s="185">
        <f>(Employment!Q120*'Calcs Women Intervention'!Q66-Q89*'Calcs Women No Intervention'!Q66)*ec_ben_emp_ESA</f>
        <v>0</v>
      </c>
      <c r="AU120" s="185">
        <f>(Employment!R120*'Calcs Women Intervention'!R66-R89*'Calcs Women No Intervention'!R66)*ec_ben_emp_ESA</f>
        <v>0</v>
      </c>
      <c r="AV120" s="185">
        <f>(Employment!S120*'Calcs Women Intervention'!S66-S89*'Calcs Women No Intervention'!S66)*ec_ben_emp_ESA</f>
        <v>0</v>
      </c>
      <c r="AW120" s="185">
        <f>(Employment!T120*'Calcs Women Intervention'!T66-T89*'Calcs Women No Intervention'!T66)*ec_ben_emp_ESA</f>
        <v>0</v>
      </c>
      <c r="AX120" s="185">
        <f>(Employment!U120*'Calcs Women Intervention'!U66-U89*'Calcs Women No Intervention'!U66)*ec_ben_emp_ESA</f>
        <v>0</v>
      </c>
      <c r="AY120" s="185">
        <f>(Employment!V120*'Calcs Women Intervention'!V66-V89*'Calcs Women No Intervention'!V66)*ec_ben_emp_ESA</f>
        <v>0</v>
      </c>
      <c r="AZ120" s="185">
        <f>(Employment!W120*'Calcs Women Intervention'!W66-W89*'Calcs Women No Intervention'!W66)*ec_ben_emp_ESA</f>
        <v>0</v>
      </c>
      <c r="BA120" s="185">
        <f>(Employment!X120*'Calcs Women Intervention'!X66-X89*'Calcs Women No Intervention'!X66)*ec_ben_emp_ESA</f>
        <v>0</v>
      </c>
      <c r="BB120" s="185">
        <f>(Employment!Y120*'Calcs Women Intervention'!Y66-Y89*'Calcs Women No Intervention'!Y66)*ec_ben_emp_ESA</f>
        <v>0</v>
      </c>
      <c r="BC120" s="185">
        <f>(Employment!Z120*'Calcs Women Intervention'!Z66-Z89*'Calcs Women No Intervention'!Z66)*ec_ben_emp_ESA</f>
        <v>0</v>
      </c>
      <c r="BD120" s="185">
        <f>(Employment!AA120*'Calcs Women Intervention'!AA66-AA89*'Calcs Women No Intervention'!AA66)*ec_ben_emp_ESA</f>
        <v>0</v>
      </c>
      <c r="BE120" s="185">
        <f>(Employment!AB120*'Calcs Women Intervention'!AB66-AB89*'Calcs Women No Intervention'!AB66)*ec_ben_emp_ESA</f>
        <v>0</v>
      </c>
    </row>
    <row r="121" spans="2:57" x14ac:dyDescent="0.3">
      <c r="B121" s="1">
        <v>25</v>
      </c>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f>EXP(SUMPRODUCT(CHOOSE({1,2,3,4,5,6,7,8,9,10,11},'Calcs Women Intervention'!AA101,'Calcs Women Intervention'!AA101^2,'Calcs Women Intervention'!AA101^3,1,'Calcs Women Intervention'!AA101,'Calcs Women Intervention'!AA101^2,'Calcs Women Intervention'!AA101^3,'Calcs Women Intervention'!BD133,'Calcs Women Intervention'!BD133^2,'Calcs Women Intervention'!BD133^3,1),Employment!$BG$11:$BQ$11))/(1+EXP(SUMPRODUCT(CHOOSE({1,2,3,4,5,6,7,8,9,10,11},'Calcs Women Intervention'!AA101,'Calcs Women Intervention'!AA101^2,'Calcs Women Intervention'!AA101^3,1,'Calcs Women Intervention'!AA101,'Calcs Women Intervention'!AA101^2,'Calcs Women Intervention'!AA101^3,'Calcs Women Intervention'!BD133,'Calcs Women Intervention'!BD133^2,'Calcs Women Intervention'!BD133^3,1),Employment!$BG$11:$BQ$11)))</f>
        <v>0.86376981286337973</v>
      </c>
      <c r="AE121" s="1">
        <v>25</v>
      </c>
      <c r="AF121" s="185">
        <f>(Employment!C121*'Calcs Women Intervention'!C67-C90*'Calcs Women No Intervention'!C67)*ec_ben_emp_ESA</f>
        <v>0</v>
      </c>
      <c r="AG121" s="185">
        <f>(Employment!D121*'Calcs Women Intervention'!D67-D90*'Calcs Women No Intervention'!D67)*ec_ben_emp_ESA</f>
        <v>0</v>
      </c>
      <c r="AH121" s="185">
        <f>(Employment!E121*'Calcs Women Intervention'!E67-E90*'Calcs Women No Intervention'!E67)*ec_ben_emp_ESA</f>
        <v>0</v>
      </c>
      <c r="AI121" s="185">
        <f>(Employment!F121*'Calcs Women Intervention'!F67-F90*'Calcs Women No Intervention'!F67)*ec_ben_emp_ESA</f>
        <v>0</v>
      </c>
      <c r="AJ121" s="185">
        <f>(Employment!G121*'Calcs Women Intervention'!G67-G90*'Calcs Women No Intervention'!G67)*ec_ben_emp_ESA</f>
        <v>0</v>
      </c>
      <c r="AK121" s="185">
        <f>(Employment!H121*'Calcs Women Intervention'!H67-H90*'Calcs Women No Intervention'!H67)*ec_ben_emp_ESA</f>
        <v>0</v>
      </c>
      <c r="AL121" s="185">
        <f>(Employment!I121*'Calcs Women Intervention'!I67-I90*'Calcs Women No Intervention'!I67)*ec_ben_emp_ESA</f>
        <v>0</v>
      </c>
      <c r="AM121" s="185">
        <f>(Employment!J121*'Calcs Women Intervention'!J67-J90*'Calcs Women No Intervention'!J67)*ec_ben_emp_ESA</f>
        <v>0</v>
      </c>
      <c r="AN121" s="185">
        <f>(Employment!K121*'Calcs Women Intervention'!K67-K90*'Calcs Women No Intervention'!K67)*ec_ben_emp_ESA</f>
        <v>0</v>
      </c>
      <c r="AO121" s="185">
        <f>(Employment!L121*'Calcs Women Intervention'!L67-L90*'Calcs Women No Intervention'!L67)*ec_ben_emp_ESA</f>
        <v>0</v>
      </c>
      <c r="AP121" s="185">
        <f>(Employment!M121*'Calcs Women Intervention'!M67-M90*'Calcs Women No Intervention'!M67)*ec_ben_emp_ESA</f>
        <v>0</v>
      </c>
      <c r="AQ121" s="185">
        <f>(Employment!N121*'Calcs Women Intervention'!N67-N90*'Calcs Women No Intervention'!N67)*ec_ben_emp_ESA</f>
        <v>0</v>
      </c>
      <c r="AR121" s="185">
        <f>(Employment!O121*'Calcs Women Intervention'!O67-O90*'Calcs Women No Intervention'!O67)*ec_ben_emp_ESA</f>
        <v>0</v>
      </c>
      <c r="AS121" s="185">
        <f>(Employment!P121*'Calcs Women Intervention'!P67-P90*'Calcs Women No Intervention'!P67)*ec_ben_emp_ESA</f>
        <v>0</v>
      </c>
      <c r="AT121" s="185">
        <f>(Employment!Q121*'Calcs Women Intervention'!Q67-Q90*'Calcs Women No Intervention'!Q67)*ec_ben_emp_ESA</f>
        <v>0</v>
      </c>
      <c r="AU121" s="185">
        <f>(Employment!R121*'Calcs Women Intervention'!R67-R90*'Calcs Women No Intervention'!R67)*ec_ben_emp_ESA</f>
        <v>0</v>
      </c>
      <c r="AV121" s="185">
        <f>(Employment!S121*'Calcs Women Intervention'!S67-S90*'Calcs Women No Intervention'!S67)*ec_ben_emp_ESA</f>
        <v>0</v>
      </c>
      <c r="AW121" s="185">
        <f>(Employment!T121*'Calcs Women Intervention'!T67-T90*'Calcs Women No Intervention'!T67)*ec_ben_emp_ESA</f>
        <v>0</v>
      </c>
      <c r="AX121" s="185">
        <f>(Employment!U121*'Calcs Women Intervention'!U67-U90*'Calcs Women No Intervention'!U67)*ec_ben_emp_ESA</f>
        <v>0</v>
      </c>
      <c r="AY121" s="185">
        <f>(Employment!V121*'Calcs Women Intervention'!V67-V90*'Calcs Women No Intervention'!V67)*ec_ben_emp_ESA</f>
        <v>0</v>
      </c>
      <c r="AZ121" s="185">
        <f>(Employment!W121*'Calcs Women Intervention'!W67-W90*'Calcs Women No Intervention'!W67)*ec_ben_emp_ESA</f>
        <v>0</v>
      </c>
      <c r="BA121" s="185">
        <f>(Employment!X121*'Calcs Women Intervention'!X67-X90*'Calcs Women No Intervention'!X67)*ec_ben_emp_ESA</f>
        <v>0</v>
      </c>
      <c r="BB121" s="185">
        <f>(Employment!Y121*'Calcs Women Intervention'!Y67-Y90*'Calcs Women No Intervention'!Y67)*ec_ben_emp_ESA</f>
        <v>0</v>
      </c>
      <c r="BC121" s="185">
        <f>(Employment!Z121*'Calcs Women Intervention'!Z67-Z90*'Calcs Women No Intervention'!Z67)*ec_ben_emp_ESA</f>
        <v>0</v>
      </c>
      <c r="BD121" s="185">
        <f>(Employment!AA121*'Calcs Women Intervention'!AA67-AA90*'Calcs Women No Intervention'!AA67)*ec_ben_emp_ESA</f>
        <v>0</v>
      </c>
      <c r="BE121" s="185">
        <f>(Employment!AB121*'Calcs Women Intervention'!AB67-AB90*'Calcs Women No Intervention'!AB67)*ec_ben_emp_ESA</f>
        <v>0</v>
      </c>
    </row>
    <row r="123" spans="2:57" x14ac:dyDescent="0.3">
      <c r="AE123" s="5" t="s">
        <v>278</v>
      </c>
      <c r="AF123" s="186">
        <f>SUM(AF97:AF121)</f>
        <v>0</v>
      </c>
      <c r="AG123" s="186">
        <f t="shared" ref="AG123:BE123" si="2">SUM(AG97:AG121)</f>
        <v>4544.5249317709386</v>
      </c>
      <c r="AH123" s="186">
        <f>SUM(AH97:AH121)</f>
        <v>8055.3668733189015</v>
      </c>
      <c r="AI123" s="186">
        <f>SUM(AI97:AI121)</f>
        <v>8966.2507729969493</v>
      </c>
      <c r="AJ123" s="186">
        <f t="shared" si="2"/>
        <v>9584.8914830450103</v>
      </c>
      <c r="AK123" s="186">
        <f t="shared" si="2"/>
        <v>10045.627028295976</v>
      </c>
      <c r="AL123" s="186">
        <f t="shared" si="2"/>
        <v>10320.077763701313</v>
      </c>
      <c r="AM123" s="186">
        <f t="shared" si="2"/>
        <v>10359.612128911896</v>
      </c>
      <c r="AN123" s="186">
        <f t="shared" si="2"/>
        <v>10107.581100775338</v>
      </c>
      <c r="AO123" s="186">
        <f t="shared" si="2"/>
        <v>9500.8610391148304</v>
      </c>
      <c r="AP123" s="186">
        <f t="shared" si="2"/>
        <v>8474.5638686509701</v>
      </c>
      <c r="AQ123" s="186">
        <f t="shared" si="2"/>
        <v>6975.9795101085601</v>
      </c>
      <c r="AR123" s="186">
        <f t="shared" si="2"/>
        <v>4957.6611561902137</v>
      </c>
      <c r="AS123" s="186">
        <f t="shared" si="2"/>
        <v>2401.6011642260382</v>
      </c>
      <c r="AT123" s="186">
        <f t="shared" si="2"/>
        <v>949.48783929467083</v>
      </c>
      <c r="AU123" s="186">
        <f t="shared" si="2"/>
        <v>971.15223750861992</v>
      </c>
      <c r="AV123" s="186">
        <f t="shared" si="2"/>
        <v>969.03965891133123</v>
      </c>
      <c r="AW123" s="186">
        <f t="shared" si="2"/>
        <v>945.19980054164068</v>
      </c>
      <c r="AX123" s="186">
        <f t="shared" si="2"/>
        <v>902.10900882446094</v>
      </c>
      <c r="AY123" s="186">
        <f t="shared" si="2"/>
        <v>842.86846437389738</v>
      </c>
      <c r="AZ123" s="186">
        <f t="shared" si="2"/>
        <v>761.14872066089026</v>
      </c>
      <c r="BA123" s="186">
        <f t="shared" si="2"/>
        <v>674.0994538573002</v>
      </c>
      <c r="BB123" s="186">
        <f t="shared" si="2"/>
        <v>586.35169344369592</v>
      </c>
      <c r="BC123" s="186">
        <f t="shared" si="2"/>
        <v>500.64723345077863</v>
      </c>
      <c r="BD123" s="186">
        <f t="shared" si="2"/>
        <v>420.2209216334694</v>
      </c>
      <c r="BE123" s="186">
        <f t="shared" si="2"/>
        <v>347.1651963611651</v>
      </c>
    </row>
  </sheetData>
  <sheetProtection sheet="1" objects="1" scenarios="1"/>
  <mergeCells count="1">
    <mergeCell ref="BG8:BT8"/>
  </mergeCells>
  <hyperlinks>
    <hyperlink ref="BH18" r:id="rId1"/>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3:BD3414"/>
  <sheetViews>
    <sheetView zoomScale="70" zoomScaleNormal="70" workbookViewId="0">
      <selection activeCell="A10" sqref="A10"/>
    </sheetView>
  </sheetViews>
  <sheetFormatPr defaultRowHeight="14.4" x14ac:dyDescent="0.3"/>
  <cols>
    <col min="1" max="1" width="16.44140625" customWidth="1"/>
    <col min="2" max="2" width="18.44140625" customWidth="1"/>
    <col min="3" max="3" width="11" customWidth="1"/>
    <col min="4" max="9" width="12.6640625" bestFit="1" customWidth="1"/>
    <col min="10" max="10" width="12.88671875" bestFit="1" customWidth="1"/>
    <col min="11" max="12" width="12.6640625" bestFit="1" customWidth="1"/>
    <col min="13" max="28" width="13.88671875" bestFit="1" customWidth="1"/>
    <col min="30" max="30" width="42.44140625" bestFit="1" customWidth="1"/>
    <col min="31" max="56" width="6.5546875" customWidth="1"/>
  </cols>
  <sheetData>
    <row r="3" spans="2:10" x14ac:dyDescent="0.3">
      <c r="B3" s="182" t="s">
        <v>321</v>
      </c>
    </row>
    <row r="5" spans="2:10" x14ac:dyDescent="0.3">
      <c r="B5" s="182" t="s">
        <v>322</v>
      </c>
    </row>
    <row r="7" spans="2:10" x14ac:dyDescent="0.3">
      <c r="C7" t="s">
        <v>420</v>
      </c>
      <c r="D7" t="s">
        <v>421</v>
      </c>
      <c r="E7" t="s">
        <v>29</v>
      </c>
      <c r="F7" t="s">
        <v>422</v>
      </c>
      <c r="G7" t="s">
        <v>328</v>
      </c>
      <c r="H7" t="s">
        <v>427</v>
      </c>
      <c r="J7" s="3"/>
    </row>
    <row r="8" spans="2:10" x14ac:dyDescent="0.3">
      <c r="C8" s="187">
        <v>0.25022891000000003</v>
      </c>
      <c r="D8" s="187">
        <v>-2.0073500000000002E-3</v>
      </c>
      <c r="E8" s="187">
        <v>0.13811677999999999</v>
      </c>
      <c r="F8" s="187">
        <v>-7.4178999999999998E-4</v>
      </c>
      <c r="G8" s="187">
        <v>0.42621598999999999</v>
      </c>
      <c r="H8" s="187">
        <v>-13.753226</v>
      </c>
    </row>
    <row r="11" spans="2:10" x14ac:dyDescent="0.3">
      <c r="C11" t="s">
        <v>323</v>
      </c>
    </row>
    <row r="12" spans="2:10" x14ac:dyDescent="0.3">
      <c r="C12" t="s">
        <v>324</v>
      </c>
    </row>
    <row r="13" spans="2:10" x14ac:dyDescent="0.3">
      <c r="C13" t="s">
        <v>325</v>
      </c>
    </row>
    <row r="14" spans="2:10" x14ac:dyDescent="0.3">
      <c r="C14" t="s">
        <v>326</v>
      </c>
    </row>
    <row r="15" spans="2:10" x14ac:dyDescent="0.3">
      <c r="C15" t="s">
        <v>327</v>
      </c>
    </row>
    <row r="19" spans="1:28" x14ac:dyDescent="0.3">
      <c r="E19" s="67"/>
    </row>
    <row r="20" spans="1:28" x14ac:dyDescent="0.3">
      <c r="E20" s="67"/>
    </row>
    <row r="21" spans="1:28" x14ac:dyDescent="0.3">
      <c r="A21" s="217" t="s">
        <v>406</v>
      </c>
      <c r="E21" s="67"/>
    </row>
    <row r="22" spans="1:28" x14ac:dyDescent="0.3">
      <c r="E22" s="67"/>
    </row>
    <row r="23" spans="1:28" x14ac:dyDescent="0.3">
      <c r="C23" t="s">
        <v>13</v>
      </c>
      <c r="E23" s="67"/>
    </row>
    <row r="24" spans="1:28" x14ac:dyDescent="0.3">
      <c r="B24" t="s">
        <v>12</v>
      </c>
      <c r="C24" s="1">
        <v>0</v>
      </c>
      <c r="D24" s="1">
        <v>1</v>
      </c>
      <c r="E24" s="1">
        <v>2</v>
      </c>
      <c r="F24" s="1">
        <v>3</v>
      </c>
      <c r="G24" s="1">
        <v>4</v>
      </c>
      <c r="H24" s="1">
        <v>5</v>
      </c>
      <c r="I24" s="1">
        <v>6</v>
      </c>
      <c r="J24" s="1">
        <v>7</v>
      </c>
      <c r="K24" s="1">
        <v>8</v>
      </c>
      <c r="L24" s="1">
        <v>9</v>
      </c>
      <c r="M24" s="1">
        <v>10</v>
      </c>
      <c r="N24" s="1">
        <v>11</v>
      </c>
      <c r="O24" s="1">
        <v>12</v>
      </c>
      <c r="P24" s="1">
        <v>13</v>
      </c>
      <c r="Q24" s="1">
        <v>14</v>
      </c>
      <c r="R24" s="1">
        <v>15</v>
      </c>
      <c r="S24" s="1">
        <v>16</v>
      </c>
      <c r="T24" s="1">
        <v>17</v>
      </c>
      <c r="U24" s="1">
        <v>18</v>
      </c>
      <c r="V24" s="1">
        <v>19</v>
      </c>
      <c r="W24" s="1">
        <v>20</v>
      </c>
      <c r="X24" s="1">
        <v>21</v>
      </c>
      <c r="Y24" s="1">
        <v>22</v>
      </c>
      <c r="Z24" s="1">
        <v>23</v>
      </c>
      <c r="AA24" s="1">
        <v>24</v>
      </c>
      <c r="AB24" s="1">
        <v>25</v>
      </c>
    </row>
    <row r="25" spans="1:28" x14ac:dyDescent="0.3">
      <c r="A25" t="s">
        <v>330</v>
      </c>
      <c r="B25" s="1">
        <v>1</v>
      </c>
      <c r="C25" s="67">
        <f>EXP(SUMPRODUCT(CHOOSE({1,2,3,4,5,6},BaselineBMI,BaselineBMI^2,'Calcs Men No Intervention'!C77,'Calcs Men No Intervention'!C77^2,1,1),Diabetes_model!$C$8:$H$8))/(1+EXP(SUMPRODUCT(CHOOSE({1,2,3,4,5,6},BaselineBMI,BaselineBMI^2,'Calcs Men No Intervention'!C77,'Calcs Men No Intervention'!C77^2,1,1),Diabetes_model!$C$8:$H$8)))</f>
        <v>1.7814155454613657E-2</v>
      </c>
      <c r="D25" s="67">
        <f>EXP(SUMPRODUCT(CHOOSE({1,2,3,4,5,6},BaselineBMI,BaselineBMI^2,'Calcs Men No Intervention'!D77,'Calcs Men No Intervention'!D77^2,1,1),Diabetes_model!$C$8:$H$8))/(1+EXP(SUMPRODUCT(CHOOSE({1,2,3,4,5,6},BaselineBMI,BaselineBMI^2,'Calcs Men No Intervention'!D77,'Calcs Men No Intervention'!D77^2,1,1),Diabetes_model!$C$8:$H$8)))</f>
        <v>1.9064909580972771E-2</v>
      </c>
      <c r="E25" s="67">
        <f>EXP(SUMPRODUCT(CHOOSE({1,2,3,4,5,6},BaselineBMI,BaselineBMI^2,'Calcs Men No Intervention'!E77,'Calcs Men No Intervention'!E77^2,1,1),Diabetes_model!$C$8:$H$8))/(1+EXP(SUMPRODUCT(CHOOSE({1,2,3,4,5,6},BaselineBMI,BaselineBMI^2,'Calcs Men No Intervention'!E77,'Calcs Men No Intervention'!E77^2,1,1),Diabetes_model!$C$8:$H$8)))</f>
        <v>2.0372027715123121E-2</v>
      </c>
      <c r="F25" s="67">
        <f>EXP(SUMPRODUCT(CHOOSE({1,2,3,4,5,6},BaselineBMI,BaselineBMI^2,'Calcs Men No Intervention'!F77,'Calcs Men No Intervention'!F77^2,1,1),Diabetes_model!$C$8:$H$8))/(1+EXP(SUMPRODUCT(CHOOSE({1,2,3,4,5,6},BaselineBMI,BaselineBMI^2,'Calcs Men No Intervention'!F77,'Calcs Men No Intervention'!F77^2,1,1),Diabetes_model!$C$8:$H$8)))</f>
        <v>2.1735207737236445E-2</v>
      </c>
      <c r="G25" s="67">
        <f>EXP(SUMPRODUCT(CHOOSE({1,2,3,4,5,6},BaselineBMI,BaselineBMI^2,'Calcs Men No Intervention'!G77,'Calcs Men No Intervention'!G77^2,1,1),Diabetes_model!$C$8:$H$8))/(1+EXP(SUMPRODUCT(CHOOSE({1,2,3,4,5,6},BaselineBMI,BaselineBMI^2,'Calcs Men No Intervention'!G77,'Calcs Men No Intervention'!G77^2,1,1),Diabetes_model!$C$8:$H$8)))</f>
        <v>2.3153865931719385E-2</v>
      </c>
      <c r="H25" s="67">
        <f>EXP(SUMPRODUCT(CHOOSE({1,2,3,4,5,6},BaselineBMI,BaselineBMI^2,'Calcs Men No Intervention'!H77,'Calcs Men No Intervention'!H77^2,1,1),Diabetes_model!$C$8:$H$8))/(1+EXP(SUMPRODUCT(CHOOSE({1,2,3,4,5,6},BaselineBMI,BaselineBMI^2,'Calcs Men No Intervention'!H77,'Calcs Men No Intervention'!H77^2,1,1),Diabetes_model!$C$8:$H$8)))</f>
        <v>2.4627123943910634E-2</v>
      </c>
      <c r="I25" s="67">
        <f>EXP(SUMPRODUCT(CHOOSE({1,2,3,4,5,6},BaselineBMI,BaselineBMI^2,'Calcs Men No Intervention'!I77,'Calcs Men No Intervention'!I77^2,1,1),Diabetes_model!$C$8:$H$8))/(1+EXP(SUMPRODUCT(CHOOSE({1,2,3,4,5,6},BaselineBMI,BaselineBMI^2,'Calcs Men No Intervention'!I77,'Calcs Men No Intervention'!I77^2,1,1),Diabetes_model!$C$8:$H$8)))</f>
        <v>2.6153797457830013E-2</v>
      </c>
      <c r="J25" s="67">
        <f>EXP(SUMPRODUCT(CHOOSE({1,2,3,4,5,6},BaselineBMI,BaselineBMI^2,'Calcs Men No Intervention'!J77,'Calcs Men No Intervention'!J77^2,1,1),Diabetes_model!$C$8:$H$8))/(1+EXP(SUMPRODUCT(CHOOSE({1,2,3,4,5,6},BaselineBMI,BaselineBMI^2,'Calcs Men No Intervention'!J77,'Calcs Men No Intervention'!J77^2,1,1),Diabetes_model!$C$8:$H$8)))</f>
        <v>2.7732386800526483E-2</v>
      </c>
      <c r="K25" s="67">
        <f>EXP(SUMPRODUCT(CHOOSE({1,2,3,4,5,6},BaselineBMI,BaselineBMI^2,'Calcs Men No Intervention'!K77,'Calcs Men No Intervention'!K77^2,1,1),Diabetes_model!$C$8:$H$8))/(1+EXP(SUMPRODUCT(CHOOSE({1,2,3,4,5,6},BaselineBMI,BaselineBMI^2,'Calcs Men No Intervention'!K77,'Calcs Men No Intervention'!K77^2,1,1),Diabetes_model!$C$8:$H$8)))</f>
        <v>2.9361069662390247E-2</v>
      </c>
      <c r="L25" s="67">
        <f>EXP(SUMPRODUCT(CHOOSE({1,2,3,4,5,6},BaselineBMI,BaselineBMI^2,'Calcs Men No Intervention'!L77,'Calcs Men No Intervention'!L77^2,1,1),Diabetes_model!$C$8:$H$8))/(1+EXP(SUMPRODUCT(CHOOSE({1,2,3,4,5,6},BaselineBMI,BaselineBMI^2,'Calcs Men No Intervention'!L77,'Calcs Men No Intervention'!L77^2,1,1),Diabetes_model!$C$8:$H$8)))</f>
        <v>3.1037696102774074E-2</v>
      </c>
      <c r="M25" s="67">
        <f>EXP(SUMPRODUCT(CHOOSE({1,2,3,4,5,6},BaselineBMI,BaselineBMI^2,'Calcs Men No Intervention'!M77,'Calcs Men No Intervention'!M77^2,1,1),Diabetes_model!$C$8:$H$8))/(1+EXP(SUMPRODUCT(CHOOSE({1,2,3,4,5,6},BaselineBMI,BaselineBMI^2,'Calcs Men No Intervention'!M77,'Calcs Men No Intervention'!M77^2,1,1),Diabetes_model!$C$8:$H$8)))</f>
        <v>3.2759785986674443E-2</v>
      </c>
      <c r="N25" s="67">
        <f>EXP(SUMPRODUCT(CHOOSE({1,2,3,4,5,6},BaselineBMI,BaselineBMI^2,'Calcs Men No Intervention'!N77,'Calcs Men No Intervention'!N77^2,1,1),Diabetes_model!$C$8:$H$8))/(1+EXP(SUMPRODUCT(CHOOSE({1,2,3,4,5,6},BaselineBMI,BaselineBMI^2,'Calcs Men No Intervention'!N77,'Calcs Men No Intervention'!N77^2,1,1),Diabetes_model!$C$8:$H$8)))</f>
        <v>3.4524528971412616E-2</v>
      </c>
      <c r="O25" s="67">
        <f>EXP(SUMPRODUCT(CHOOSE({1,2,3,4,5,6},BaselineBMI,BaselineBMI^2,'Calcs Men No Intervention'!O77,'Calcs Men No Intervention'!O77^2,1,1),Diabetes_model!$C$8:$H$8))/(1+EXP(SUMPRODUCT(CHOOSE({1,2,3,4,5,6},BaselineBMI,BaselineBMI^2,'Calcs Men No Intervention'!O77,'Calcs Men No Intervention'!O77^2,1,1),Diabetes_model!$C$8:$H$8)))</f>
        <v>3.6328787132697465E-2</v>
      </c>
      <c r="P25" s="67">
        <f>EXP(SUMPRODUCT(CHOOSE({1,2,3,4,5,6},BaselineBMI,BaselineBMI^2,'Calcs Men No Intervention'!P77,'Calcs Men No Intervention'!P77^2,1,1),Diabetes_model!$C$8:$H$8))/(1+EXP(SUMPRODUCT(CHOOSE({1,2,3,4,5,6},BaselineBMI,BaselineBMI^2,'Calcs Men No Intervention'!P77,'Calcs Men No Intervention'!P77^2,1,1),Diabetes_model!$C$8:$H$8)))</f>
        <v>3.8169100287694227E-2</v>
      </c>
      <c r="Q25" s="67">
        <f>EXP(SUMPRODUCT(CHOOSE({1,2,3,4,5,6},BaselineBMI,BaselineBMI^2,'Calcs Men No Intervention'!Q77,'Calcs Men No Intervention'!Q77^2,1,1),Diabetes_model!$C$8:$H$8))/(1+EXP(SUMPRODUCT(CHOOSE({1,2,3,4,5,6},BaselineBMI,BaselineBMI^2,'Calcs Men No Intervention'!Q77,'Calcs Men No Intervention'!Q77^2,1,1),Diabetes_model!$C$8:$H$8)))</f>
        <v>4.0041694039373792E-2</v>
      </c>
      <c r="R25" s="67">
        <f>EXP(SUMPRODUCT(CHOOSE({1,2,3,4,5,6},BaselineBMI,BaselineBMI^2,'Calcs Men No Intervention'!R77,'Calcs Men No Intervention'!R77^2,1,1),Diabetes_model!$C$8:$H$8))/(1+EXP(SUMPRODUCT(CHOOSE({1,2,3,4,5,6},BaselineBMI,BaselineBMI^2,'Calcs Men No Intervention'!R77,'Calcs Men No Intervention'!R77^2,1,1),Diabetes_model!$C$8:$H$8)))</f>
        <v>4.1942490532169821E-2</v>
      </c>
      <c r="S25" s="67">
        <f>EXP(SUMPRODUCT(CHOOSE({1,2,3,4,5,6},BaselineBMI,BaselineBMI^2,'Calcs Men No Intervention'!S77,'Calcs Men No Intervention'!S77^2,1,1),Diabetes_model!$C$8:$H$8))/(1+EXP(SUMPRODUCT(CHOOSE({1,2,3,4,5,6},BaselineBMI,BaselineBMI^2,'Calcs Men No Intervention'!S77,'Calcs Men No Intervention'!S77^2,1,1),Diabetes_model!$C$8:$H$8)))</f>
        <v>4.386712187451014E-2</v>
      </c>
      <c r="T25" s="67">
        <f>EXP(SUMPRODUCT(CHOOSE({1,2,3,4,5,6},BaselineBMI,BaselineBMI^2,'Calcs Men No Intervention'!T77,'Calcs Men No Intervention'!T77^2,1,1),Diabetes_model!$C$8:$H$8))/(1+EXP(SUMPRODUCT(CHOOSE({1,2,3,4,5,6},BaselineBMI,BaselineBMI^2,'Calcs Men No Intervention'!T77,'Calcs Men No Intervention'!T77^2,1,1),Diabetes_model!$C$8:$H$8)))</f>
        <v>4.5810946149851997E-2</v>
      </c>
      <c r="U25" s="67">
        <f>EXP(SUMPRODUCT(CHOOSE({1,2,3,4,5,6},BaselineBMI,BaselineBMI^2,'Calcs Men No Intervention'!U77,'Calcs Men No Intervention'!U77^2,1,1),Diabetes_model!$C$8:$H$8))/(1+EXP(SUMPRODUCT(CHOOSE({1,2,3,4,5,6},BaselineBMI,BaselineBMI^2,'Calcs Men No Intervention'!U77,'Calcs Men No Intervention'!U77^2,1,1),Diabetes_model!$C$8:$H$8)))</f>
        <v>4.7769065905141295E-2</v>
      </c>
      <c r="V25" s="67">
        <f>EXP(SUMPRODUCT(CHOOSE({1,2,3,4,5,6},BaselineBMI,BaselineBMI^2,'Calcs Men No Intervention'!V77,'Calcs Men No Intervention'!V77^2,1,1),Diabetes_model!$C$8:$H$8))/(1+EXP(SUMPRODUCT(CHOOSE({1,2,3,4,5,6},BaselineBMI,BaselineBMI^2,'Calcs Men No Intervention'!V77,'Calcs Men No Intervention'!V77^2,1,1),Diabetes_model!$C$8:$H$8)))</f>
        <v>4.9736348974807609E-2</v>
      </c>
      <c r="W25" s="67">
        <f>EXP(SUMPRODUCT(CHOOSE({1,2,3,4,5,6},BaselineBMI,BaselineBMI^2,'Calcs Men No Intervention'!W77,'Calcs Men No Intervention'!W77^2,1,1),Diabetes_model!$C$8:$H$8))/(1+EXP(SUMPRODUCT(CHOOSE({1,2,3,4,5,6},BaselineBMI,BaselineBMI^2,'Calcs Men No Intervention'!W77,'Calcs Men No Intervention'!W77^2,1,1),Diabetes_model!$C$8:$H$8)))</f>
        <v>5.1707451470130929E-2</v>
      </c>
      <c r="X25" s="67">
        <f>EXP(SUMPRODUCT(CHOOSE({1,2,3,4,5,6},BaselineBMI,BaselineBMI^2,'Calcs Men No Intervention'!X77,'Calcs Men No Intervention'!X77^2,1,1),Diabetes_model!$C$8:$H$8))/(1+EXP(SUMPRODUCT(CHOOSE({1,2,3,4,5,6},BaselineBMI,BaselineBMI^2,'Calcs Men No Intervention'!X77,'Calcs Men No Intervention'!X77^2,1,1),Diabetes_model!$C$8:$H$8)))</f>
        <v>5.3676842738614866E-2</v>
      </c>
      <c r="Y25" s="67">
        <f>EXP(SUMPRODUCT(CHOOSE({1,2,3,4,5,6},BaselineBMI,BaselineBMI^2,'Calcs Men No Intervention'!Y77,'Calcs Men No Intervention'!Y77^2,1,1),Diabetes_model!$C$8:$H$8))/(1+EXP(SUMPRODUCT(CHOOSE({1,2,3,4,5,6},BaselineBMI,BaselineBMI^2,'Calcs Men No Intervention'!Y77,'Calcs Men No Intervention'!Y77^2,1,1),Diabetes_model!$C$8:$H$8)))</f>
        <v>5.5638832076336318E-2</v>
      </c>
      <c r="Z25" s="67">
        <f>EXP(SUMPRODUCT(CHOOSE({1,2,3,4,5,6},BaselineBMI,BaselineBMI^2,'Calcs Men No Intervention'!Z77,'Calcs Men No Intervention'!Z77^2,1,1),Diabetes_model!$C$8:$H$8))/(1+EXP(SUMPRODUCT(CHOOSE({1,2,3,4,5,6},BaselineBMI,BaselineBMI^2,'Calcs Men No Intervention'!Z77,'Calcs Men No Intervention'!Z77^2,1,1),Diabetes_model!$C$8:$H$8)))</f>
        <v>5.7587596958476095E-2</v>
      </c>
      <c r="AA25" s="67">
        <f>EXP(SUMPRODUCT(CHOOSE({1,2,3,4,5,6},BaselineBMI,BaselineBMI^2,'Calcs Men No Intervention'!AA77,'Calcs Men No Intervention'!AA77^2,1,1),Diabetes_model!$C$8:$H$8))/(1+EXP(SUMPRODUCT(CHOOSE({1,2,3,4,5,6},BaselineBMI,BaselineBMI^2,'Calcs Men No Intervention'!AA77,'Calcs Men No Intervention'!AA77^2,1,1),Diabetes_model!$C$8:$H$8)))</f>
        <v>5.95172125395955E-2</v>
      </c>
      <c r="AB25" s="67">
        <f>EXP(SUMPRODUCT(CHOOSE({1,2,3,4,5,6},BaselineBMI,BaselineBMI^2,'Calcs Men No Intervention'!AB77,'Calcs Men No Intervention'!AB77^2,1,1),Diabetes_model!$C$8:$H$8))/(1+EXP(SUMPRODUCT(CHOOSE({1,2,3,4,5,6},BaselineBMI,BaselineBMI^2,'Calcs Men No Intervention'!AB77,'Calcs Men No Intervention'!AB77^2,1,1),Diabetes_model!$C$8:$H$8)))</f>
        <v>6.1421682165856806E-2</v>
      </c>
    </row>
    <row r="26" spans="1:28" x14ac:dyDescent="0.3">
      <c r="A26" t="s">
        <v>30</v>
      </c>
      <c r="B26" s="1">
        <v>2</v>
      </c>
      <c r="C26" s="67"/>
      <c r="D26" s="67">
        <f>EXP(SUMPRODUCT(CHOOSE({1,2,3,4,5,6},BaselineBMI,BaselineBMI^2,'Calcs Men No Intervention'!D78,'Calcs Men No Intervention'!D78^2,1,1),Diabetes_model!$C$8:$H$8))/(1+EXP(SUMPRODUCT(CHOOSE({1,2,3,4,5,6},BaselineBMI,BaselineBMI^2,'Calcs Men No Intervention'!D78,'Calcs Men No Intervention'!D78^2,1,1),Diabetes_model!$C$8:$H$8)))</f>
        <v>1.7814155454613657E-2</v>
      </c>
      <c r="E26" s="67">
        <f>EXP(SUMPRODUCT(CHOOSE({1,2,3,4,5,6},BaselineBMI,BaselineBMI^2,'Calcs Men No Intervention'!E78,'Calcs Men No Intervention'!E78^2,1,1),Diabetes_model!$C$8:$H$8))/(1+EXP(SUMPRODUCT(CHOOSE({1,2,3,4,5,6},BaselineBMI,BaselineBMI^2,'Calcs Men No Intervention'!E78,'Calcs Men No Intervention'!E78^2,1,1),Diabetes_model!$C$8:$H$8)))</f>
        <v>1.9064909580972771E-2</v>
      </c>
      <c r="F26" s="67">
        <f>EXP(SUMPRODUCT(CHOOSE({1,2,3,4,5,6},BaselineBMI,BaselineBMI^2,'Calcs Men No Intervention'!F78,'Calcs Men No Intervention'!F78^2,1,1),Diabetes_model!$C$8:$H$8))/(1+EXP(SUMPRODUCT(CHOOSE({1,2,3,4,5,6},BaselineBMI,BaselineBMI^2,'Calcs Men No Intervention'!F78,'Calcs Men No Intervention'!F78^2,1,1),Diabetes_model!$C$8:$H$8)))</f>
        <v>2.0372027715123121E-2</v>
      </c>
      <c r="G26" s="67">
        <f>EXP(SUMPRODUCT(CHOOSE({1,2,3,4,5,6},BaselineBMI,BaselineBMI^2,'Calcs Men No Intervention'!G78,'Calcs Men No Intervention'!G78^2,1,1),Diabetes_model!$C$8:$H$8))/(1+EXP(SUMPRODUCT(CHOOSE({1,2,3,4,5,6},BaselineBMI,BaselineBMI^2,'Calcs Men No Intervention'!G78,'Calcs Men No Intervention'!G78^2,1,1),Diabetes_model!$C$8:$H$8)))</f>
        <v>2.1735207737236445E-2</v>
      </c>
      <c r="H26" s="67">
        <f>EXP(SUMPRODUCT(CHOOSE({1,2,3,4,5,6},BaselineBMI,BaselineBMI^2,'Calcs Men No Intervention'!H78,'Calcs Men No Intervention'!H78^2,1,1),Diabetes_model!$C$8:$H$8))/(1+EXP(SUMPRODUCT(CHOOSE({1,2,3,4,5,6},BaselineBMI,BaselineBMI^2,'Calcs Men No Intervention'!H78,'Calcs Men No Intervention'!H78^2,1,1),Diabetes_model!$C$8:$H$8)))</f>
        <v>2.3153865931719385E-2</v>
      </c>
      <c r="I26" s="67">
        <f>EXP(SUMPRODUCT(CHOOSE({1,2,3,4,5,6},BaselineBMI,BaselineBMI^2,'Calcs Men No Intervention'!I78,'Calcs Men No Intervention'!I78^2,1,1),Diabetes_model!$C$8:$H$8))/(1+EXP(SUMPRODUCT(CHOOSE({1,2,3,4,5,6},BaselineBMI,BaselineBMI^2,'Calcs Men No Intervention'!I78,'Calcs Men No Intervention'!I78^2,1,1),Diabetes_model!$C$8:$H$8)))</f>
        <v>2.4627123943910634E-2</v>
      </c>
      <c r="J26" s="67">
        <f>EXP(SUMPRODUCT(CHOOSE({1,2,3,4,5,6},BaselineBMI,BaselineBMI^2,'Calcs Men No Intervention'!J78,'Calcs Men No Intervention'!J78^2,1,1),Diabetes_model!$C$8:$H$8))/(1+EXP(SUMPRODUCT(CHOOSE({1,2,3,4,5,6},BaselineBMI,BaselineBMI^2,'Calcs Men No Intervention'!J78,'Calcs Men No Intervention'!J78^2,1,1),Diabetes_model!$C$8:$H$8)))</f>
        <v>2.6153797457830013E-2</v>
      </c>
      <c r="K26" s="67">
        <f>EXP(SUMPRODUCT(CHOOSE({1,2,3,4,5,6},BaselineBMI,BaselineBMI^2,'Calcs Men No Intervention'!K78,'Calcs Men No Intervention'!K78^2,1,1),Diabetes_model!$C$8:$H$8))/(1+EXP(SUMPRODUCT(CHOOSE({1,2,3,4,5,6},BaselineBMI,BaselineBMI^2,'Calcs Men No Intervention'!K78,'Calcs Men No Intervention'!K78^2,1,1),Diabetes_model!$C$8:$H$8)))</f>
        <v>2.7732386800526483E-2</v>
      </c>
      <c r="L26" s="67">
        <f>EXP(SUMPRODUCT(CHOOSE({1,2,3,4,5,6},BaselineBMI,BaselineBMI^2,'Calcs Men No Intervention'!L78,'Calcs Men No Intervention'!L78^2,1,1),Diabetes_model!$C$8:$H$8))/(1+EXP(SUMPRODUCT(CHOOSE({1,2,3,4,5,6},BaselineBMI,BaselineBMI^2,'Calcs Men No Intervention'!L78,'Calcs Men No Intervention'!L78^2,1,1),Diabetes_model!$C$8:$H$8)))</f>
        <v>2.9361069662390247E-2</v>
      </c>
      <c r="M26" s="67">
        <f>EXP(SUMPRODUCT(CHOOSE({1,2,3,4,5,6},BaselineBMI,BaselineBMI^2,'Calcs Men No Intervention'!M78,'Calcs Men No Intervention'!M78^2,1,1),Diabetes_model!$C$8:$H$8))/(1+EXP(SUMPRODUCT(CHOOSE({1,2,3,4,5,6},BaselineBMI,BaselineBMI^2,'Calcs Men No Intervention'!M78,'Calcs Men No Intervention'!M78^2,1,1),Diabetes_model!$C$8:$H$8)))</f>
        <v>3.1037696102774074E-2</v>
      </c>
      <c r="N26" s="67">
        <f>EXP(SUMPRODUCT(CHOOSE({1,2,3,4,5,6},BaselineBMI,BaselineBMI^2,'Calcs Men No Intervention'!N78,'Calcs Men No Intervention'!N78^2,1,1),Diabetes_model!$C$8:$H$8))/(1+EXP(SUMPRODUCT(CHOOSE({1,2,3,4,5,6},BaselineBMI,BaselineBMI^2,'Calcs Men No Intervention'!N78,'Calcs Men No Intervention'!N78^2,1,1),Diabetes_model!$C$8:$H$8)))</f>
        <v>3.2759785986674443E-2</v>
      </c>
      <c r="O26" s="67">
        <f>EXP(SUMPRODUCT(CHOOSE({1,2,3,4,5,6},BaselineBMI,BaselineBMI^2,'Calcs Men No Intervention'!O78,'Calcs Men No Intervention'!O78^2,1,1),Diabetes_model!$C$8:$H$8))/(1+EXP(SUMPRODUCT(CHOOSE({1,2,3,4,5,6},BaselineBMI,BaselineBMI^2,'Calcs Men No Intervention'!O78,'Calcs Men No Intervention'!O78^2,1,1),Diabetes_model!$C$8:$H$8)))</f>
        <v>3.4524528971412616E-2</v>
      </c>
      <c r="P26" s="67">
        <f>EXP(SUMPRODUCT(CHOOSE({1,2,3,4,5,6},BaselineBMI,BaselineBMI^2,'Calcs Men No Intervention'!P78,'Calcs Men No Intervention'!P78^2,1,1),Diabetes_model!$C$8:$H$8))/(1+EXP(SUMPRODUCT(CHOOSE({1,2,3,4,5,6},BaselineBMI,BaselineBMI^2,'Calcs Men No Intervention'!P78,'Calcs Men No Intervention'!P78^2,1,1),Diabetes_model!$C$8:$H$8)))</f>
        <v>3.6328787132697465E-2</v>
      </c>
      <c r="Q26" s="67">
        <f>EXP(SUMPRODUCT(CHOOSE({1,2,3,4,5,6},BaselineBMI,BaselineBMI^2,'Calcs Men No Intervention'!Q78,'Calcs Men No Intervention'!Q78^2,1,1),Diabetes_model!$C$8:$H$8))/(1+EXP(SUMPRODUCT(CHOOSE({1,2,3,4,5,6},BaselineBMI,BaselineBMI^2,'Calcs Men No Intervention'!Q78,'Calcs Men No Intervention'!Q78^2,1,1),Diabetes_model!$C$8:$H$8)))</f>
        <v>3.8169100287694227E-2</v>
      </c>
      <c r="R26" s="67">
        <f>EXP(SUMPRODUCT(CHOOSE({1,2,3,4,5,6},BaselineBMI,BaselineBMI^2,'Calcs Men No Intervention'!R78,'Calcs Men No Intervention'!R78^2,1,1),Diabetes_model!$C$8:$H$8))/(1+EXP(SUMPRODUCT(CHOOSE({1,2,3,4,5,6},BaselineBMI,BaselineBMI^2,'Calcs Men No Intervention'!R78,'Calcs Men No Intervention'!R78^2,1,1),Diabetes_model!$C$8:$H$8)))</f>
        <v>4.0041694039373792E-2</v>
      </c>
      <c r="S26" s="67">
        <f>EXP(SUMPRODUCT(CHOOSE({1,2,3,4,5,6},BaselineBMI,BaselineBMI^2,'Calcs Men No Intervention'!S78,'Calcs Men No Intervention'!S78^2,1,1),Diabetes_model!$C$8:$H$8))/(1+EXP(SUMPRODUCT(CHOOSE({1,2,3,4,5,6},BaselineBMI,BaselineBMI^2,'Calcs Men No Intervention'!S78,'Calcs Men No Intervention'!S78^2,1,1),Diabetes_model!$C$8:$H$8)))</f>
        <v>4.1942490532169821E-2</v>
      </c>
      <c r="T26" s="67">
        <f>EXP(SUMPRODUCT(CHOOSE({1,2,3,4,5,6},BaselineBMI,BaselineBMI^2,'Calcs Men No Intervention'!T78,'Calcs Men No Intervention'!T78^2,1,1),Diabetes_model!$C$8:$H$8))/(1+EXP(SUMPRODUCT(CHOOSE({1,2,3,4,5,6},BaselineBMI,BaselineBMI^2,'Calcs Men No Intervention'!T78,'Calcs Men No Intervention'!T78^2,1,1),Diabetes_model!$C$8:$H$8)))</f>
        <v>4.386712187451014E-2</v>
      </c>
      <c r="U26" s="67">
        <f>EXP(SUMPRODUCT(CHOOSE({1,2,3,4,5,6},BaselineBMI,BaselineBMI^2,'Calcs Men No Intervention'!U78,'Calcs Men No Intervention'!U78^2,1,1),Diabetes_model!$C$8:$H$8))/(1+EXP(SUMPRODUCT(CHOOSE({1,2,3,4,5,6},BaselineBMI,BaselineBMI^2,'Calcs Men No Intervention'!U78,'Calcs Men No Intervention'!U78^2,1,1),Diabetes_model!$C$8:$H$8)))</f>
        <v>4.5810946149851997E-2</v>
      </c>
      <c r="V26" s="67">
        <f>EXP(SUMPRODUCT(CHOOSE({1,2,3,4,5,6},BaselineBMI,BaselineBMI^2,'Calcs Men No Intervention'!V78,'Calcs Men No Intervention'!V78^2,1,1),Diabetes_model!$C$8:$H$8))/(1+EXP(SUMPRODUCT(CHOOSE({1,2,3,4,5,6},BaselineBMI,BaselineBMI^2,'Calcs Men No Intervention'!V78,'Calcs Men No Intervention'!V78^2,1,1),Diabetes_model!$C$8:$H$8)))</f>
        <v>4.7769065905141295E-2</v>
      </c>
      <c r="W26" s="67">
        <f>EXP(SUMPRODUCT(CHOOSE({1,2,3,4,5,6},BaselineBMI,BaselineBMI^2,'Calcs Men No Intervention'!W78,'Calcs Men No Intervention'!W78^2,1,1),Diabetes_model!$C$8:$H$8))/(1+EXP(SUMPRODUCT(CHOOSE({1,2,3,4,5,6},BaselineBMI,BaselineBMI^2,'Calcs Men No Intervention'!W78,'Calcs Men No Intervention'!W78^2,1,1),Diabetes_model!$C$8:$H$8)))</f>
        <v>4.9736348974807609E-2</v>
      </c>
      <c r="X26" s="67">
        <f>EXP(SUMPRODUCT(CHOOSE({1,2,3,4,5,6},BaselineBMI,BaselineBMI^2,'Calcs Men No Intervention'!X78,'Calcs Men No Intervention'!X78^2,1,1),Diabetes_model!$C$8:$H$8))/(1+EXP(SUMPRODUCT(CHOOSE({1,2,3,4,5,6},BaselineBMI,BaselineBMI^2,'Calcs Men No Intervention'!X78,'Calcs Men No Intervention'!X78^2,1,1),Diabetes_model!$C$8:$H$8)))</f>
        <v>5.1707451470130929E-2</v>
      </c>
      <c r="Y26" s="67">
        <f>EXP(SUMPRODUCT(CHOOSE({1,2,3,4,5,6},BaselineBMI,BaselineBMI^2,'Calcs Men No Intervention'!Y78,'Calcs Men No Intervention'!Y78^2,1,1),Diabetes_model!$C$8:$H$8))/(1+EXP(SUMPRODUCT(CHOOSE({1,2,3,4,5,6},BaselineBMI,BaselineBMI^2,'Calcs Men No Intervention'!Y78,'Calcs Men No Intervention'!Y78^2,1,1),Diabetes_model!$C$8:$H$8)))</f>
        <v>5.3676842738614866E-2</v>
      </c>
      <c r="Z26" s="67">
        <f>EXP(SUMPRODUCT(CHOOSE({1,2,3,4,5,6},BaselineBMI,BaselineBMI^2,'Calcs Men No Intervention'!Z78,'Calcs Men No Intervention'!Z78^2,1,1),Diabetes_model!$C$8:$H$8))/(1+EXP(SUMPRODUCT(CHOOSE({1,2,3,4,5,6},BaselineBMI,BaselineBMI^2,'Calcs Men No Intervention'!Z78,'Calcs Men No Intervention'!Z78^2,1,1),Diabetes_model!$C$8:$H$8)))</f>
        <v>5.5638832076336318E-2</v>
      </c>
      <c r="AA26" s="67">
        <f>EXP(SUMPRODUCT(CHOOSE({1,2,3,4,5,6},BaselineBMI,BaselineBMI^2,'Calcs Men No Intervention'!AA78,'Calcs Men No Intervention'!AA78^2,1,1),Diabetes_model!$C$8:$H$8))/(1+EXP(SUMPRODUCT(CHOOSE({1,2,3,4,5,6},BaselineBMI,BaselineBMI^2,'Calcs Men No Intervention'!AA78,'Calcs Men No Intervention'!AA78^2,1,1),Diabetes_model!$C$8:$H$8)))</f>
        <v>5.7587596958476095E-2</v>
      </c>
      <c r="AB26" s="67">
        <f>EXP(SUMPRODUCT(CHOOSE({1,2,3,4,5,6},BaselineBMI,BaselineBMI^2,'Calcs Men No Intervention'!AB78,'Calcs Men No Intervention'!AB78^2,1,1),Diabetes_model!$C$8:$H$8))/(1+EXP(SUMPRODUCT(CHOOSE({1,2,3,4,5,6},BaselineBMI,BaselineBMI^2,'Calcs Men No Intervention'!AB78,'Calcs Men No Intervention'!AB78^2,1,1),Diabetes_model!$C$8:$H$8)))</f>
        <v>5.95172125395955E-2</v>
      </c>
    </row>
    <row r="27" spans="1:28" x14ac:dyDescent="0.3">
      <c r="B27" s="1">
        <v>3</v>
      </c>
      <c r="C27" s="67"/>
      <c r="D27" s="67"/>
      <c r="E27" s="67">
        <f>EXP(SUMPRODUCT(CHOOSE({1,2,3,4,5,6},BaselineBMI,BaselineBMI^2,'Calcs Men No Intervention'!E79,'Calcs Men No Intervention'!E79^2,1,1),Diabetes_model!$C$8:$H$8))/(1+EXP(SUMPRODUCT(CHOOSE({1,2,3,4,5,6},BaselineBMI,BaselineBMI^2,'Calcs Men No Intervention'!E79,'Calcs Men No Intervention'!E79^2,1,1),Diabetes_model!$C$8:$H$8)))</f>
        <v>1.7814155454613657E-2</v>
      </c>
      <c r="F27" s="67">
        <f>EXP(SUMPRODUCT(CHOOSE({1,2,3,4,5,6},BaselineBMI,BaselineBMI^2,'Calcs Men No Intervention'!F79,'Calcs Men No Intervention'!F79^2,1,1),Diabetes_model!$C$8:$H$8))/(1+EXP(SUMPRODUCT(CHOOSE({1,2,3,4,5,6},BaselineBMI,BaselineBMI^2,'Calcs Men No Intervention'!F79,'Calcs Men No Intervention'!F79^2,1,1),Diabetes_model!$C$8:$H$8)))</f>
        <v>1.9064909580972771E-2</v>
      </c>
      <c r="G27" s="67">
        <f>EXP(SUMPRODUCT(CHOOSE({1,2,3,4,5,6},BaselineBMI,BaselineBMI^2,'Calcs Men No Intervention'!G79,'Calcs Men No Intervention'!G79^2,1,1),Diabetes_model!$C$8:$H$8))/(1+EXP(SUMPRODUCT(CHOOSE({1,2,3,4,5,6},BaselineBMI,BaselineBMI^2,'Calcs Men No Intervention'!G79,'Calcs Men No Intervention'!G79^2,1,1),Diabetes_model!$C$8:$H$8)))</f>
        <v>2.0372027715123121E-2</v>
      </c>
      <c r="H27" s="67">
        <f>EXP(SUMPRODUCT(CHOOSE({1,2,3,4,5,6},BaselineBMI,BaselineBMI^2,'Calcs Men No Intervention'!H79,'Calcs Men No Intervention'!H79^2,1,1),Diabetes_model!$C$8:$H$8))/(1+EXP(SUMPRODUCT(CHOOSE({1,2,3,4,5,6},BaselineBMI,BaselineBMI^2,'Calcs Men No Intervention'!H79,'Calcs Men No Intervention'!H79^2,1,1),Diabetes_model!$C$8:$H$8)))</f>
        <v>2.1735207737236445E-2</v>
      </c>
      <c r="I27" s="67">
        <f>EXP(SUMPRODUCT(CHOOSE({1,2,3,4,5,6},BaselineBMI,BaselineBMI^2,'Calcs Men No Intervention'!I79,'Calcs Men No Intervention'!I79^2,1,1),Diabetes_model!$C$8:$H$8))/(1+EXP(SUMPRODUCT(CHOOSE({1,2,3,4,5,6},BaselineBMI,BaselineBMI^2,'Calcs Men No Intervention'!I79,'Calcs Men No Intervention'!I79^2,1,1),Diabetes_model!$C$8:$H$8)))</f>
        <v>2.3153865931719385E-2</v>
      </c>
      <c r="J27" s="67">
        <f>EXP(SUMPRODUCT(CHOOSE({1,2,3,4,5,6},BaselineBMI,BaselineBMI^2,'Calcs Men No Intervention'!J79,'Calcs Men No Intervention'!J79^2,1,1),Diabetes_model!$C$8:$H$8))/(1+EXP(SUMPRODUCT(CHOOSE({1,2,3,4,5,6},BaselineBMI,BaselineBMI^2,'Calcs Men No Intervention'!J79,'Calcs Men No Intervention'!J79^2,1,1),Diabetes_model!$C$8:$H$8)))</f>
        <v>2.4627123943910634E-2</v>
      </c>
      <c r="K27" s="67">
        <f>EXP(SUMPRODUCT(CHOOSE({1,2,3,4,5,6},BaselineBMI,BaselineBMI^2,'Calcs Men No Intervention'!K79,'Calcs Men No Intervention'!K79^2,1,1),Diabetes_model!$C$8:$H$8))/(1+EXP(SUMPRODUCT(CHOOSE({1,2,3,4,5,6},BaselineBMI,BaselineBMI^2,'Calcs Men No Intervention'!K79,'Calcs Men No Intervention'!K79^2,1,1),Diabetes_model!$C$8:$H$8)))</f>
        <v>2.6153797457830013E-2</v>
      </c>
      <c r="L27" s="67">
        <f>EXP(SUMPRODUCT(CHOOSE({1,2,3,4,5,6},BaselineBMI,BaselineBMI^2,'Calcs Men No Intervention'!L79,'Calcs Men No Intervention'!L79^2,1,1),Diabetes_model!$C$8:$H$8))/(1+EXP(SUMPRODUCT(CHOOSE({1,2,3,4,5,6},BaselineBMI,BaselineBMI^2,'Calcs Men No Intervention'!L79,'Calcs Men No Intervention'!L79^2,1,1),Diabetes_model!$C$8:$H$8)))</f>
        <v>2.7732386800526483E-2</v>
      </c>
      <c r="M27" s="67">
        <f>EXP(SUMPRODUCT(CHOOSE({1,2,3,4,5,6},BaselineBMI,BaselineBMI^2,'Calcs Men No Intervention'!M79,'Calcs Men No Intervention'!M79^2,1,1),Diabetes_model!$C$8:$H$8))/(1+EXP(SUMPRODUCT(CHOOSE({1,2,3,4,5,6},BaselineBMI,BaselineBMI^2,'Calcs Men No Intervention'!M79,'Calcs Men No Intervention'!M79^2,1,1),Diabetes_model!$C$8:$H$8)))</f>
        <v>2.9361069662390247E-2</v>
      </c>
      <c r="N27" s="67">
        <f>EXP(SUMPRODUCT(CHOOSE({1,2,3,4,5,6},BaselineBMI,BaselineBMI^2,'Calcs Men No Intervention'!N79,'Calcs Men No Intervention'!N79^2,1,1),Diabetes_model!$C$8:$H$8))/(1+EXP(SUMPRODUCT(CHOOSE({1,2,3,4,5,6},BaselineBMI,BaselineBMI^2,'Calcs Men No Intervention'!N79,'Calcs Men No Intervention'!N79^2,1,1),Diabetes_model!$C$8:$H$8)))</f>
        <v>3.1037696102774074E-2</v>
      </c>
      <c r="O27" s="67">
        <f>EXP(SUMPRODUCT(CHOOSE({1,2,3,4,5,6},BaselineBMI,BaselineBMI^2,'Calcs Men No Intervention'!O79,'Calcs Men No Intervention'!O79^2,1,1),Diabetes_model!$C$8:$H$8))/(1+EXP(SUMPRODUCT(CHOOSE({1,2,3,4,5,6},BaselineBMI,BaselineBMI^2,'Calcs Men No Intervention'!O79,'Calcs Men No Intervention'!O79^2,1,1),Diabetes_model!$C$8:$H$8)))</f>
        <v>3.2759785986674443E-2</v>
      </c>
      <c r="P27" s="67">
        <f>EXP(SUMPRODUCT(CHOOSE({1,2,3,4,5,6},BaselineBMI,BaselineBMI^2,'Calcs Men No Intervention'!P79,'Calcs Men No Intervention'!P79^2,1,1),Diabetes_model!$C$8:$H$8))/(1+EXP(SUMPRODUCT(CHOOSE({1,2,3,4,5,6},BaselineBMI,BaselineBMI^2,'Calcs Men No Intervention'!P79,'Calcs Men No Intervention'!P79^2,1,1),Diabetes_model!$C$8:$H$8)))</f>
        <v>3.4524528971412616E-2</v>
      </c>
      <c r="Q27" s="67">
        <f>EXP(SUMPRODUCT(CHOOSE({1,2,3,4,5,6},BaselineBMI,BaselineBMI^2,'Calcs Men No Intervention'!Q79,'Calcs Men No Intervention'!Q79^2,1,1),Diabetes_model!$C$8:$H$8))/(1+EXP(SUMPRODUCT(CHOOSE({1,2,3,4,5,6},BaselineBMI,BaselineBMI^2,'Calcs Men No Intervention'!Q79,'Calcs Men No Intervention'!Q79^2,1,1),Diabetes_model!$C$8:$H$8)))</f>
        <v>3.6328787132697465E-2</v>
      </c>
      <c r="R27" s="67">
        <f>EXP(SUMPRODUCT(CHOOSE({1,2,3,4,5,6},BaselineBMI,BaselineBMI^2,'Calcs Men No Intervention'!R79,'Calcs Men No Intervention'!R79^2,1,1),Diabetes_model!$C$8:$H$8))/(1+EXP(SUMPRODUCT(CHOOSE({1,2,3,4,5,6},BaselineBMI,BaselineBMI^2,'Calcs Men No Intervention'!R79,'Calcs Men No Intervention'!R79^2,1,1),Diabetes_model!$C$8:$H$8)))</f>
        <v>3.8169100287694227E-2</v>
      </c>
      <c r="S27" s="67">
        <f>EXP(SUMPRODUCT(CHOOSE({1,2,3,4,5,6},BaselineBMI,BaselineBMI^2,'Calcs Men No Intervention'!S79,'Calcs Men No Intervention'!S79^2,1,1),Diabetes_model!$C$8:$H$8))/(1+EXP(SUMPRODUCT(CHOOSE({1,2,3,4,5,6},BaselineBMI,BaselineBMI^2,'Calcs Men No Intervention'!S79,'Calcs Men No Intervention'!S79^2,1,1),Diabetes_model!$C$8:$H$8)))</f>
        <v>4.0041694039373792E-2</v>
      </c>
      <c r="T27" s="67">
        <f>EXP(SUMPRODUCT(CHOOSE({1,2,3,4,5,6},BaselineBMI,BaselineBMI^2,'Calcs Men No Intervention'!T79,'Calcs Men No Intervention'!T79^2,1,1),Diabetes_model!$C$8:$H$8))/(1+EXP(SUMPRODUCT(CHOOSE({1,2,3,4,5,6},BaselineBMI,BaselineBMI^2,'Calcs Men No Intervention'!T79,'Calcs Men No Intervention'!T79^2,1,1),Diabetes_model!$C$8:$H$8)))</f>
        <v>4.1942490532169821E-2</v>
      </c>
      <c r="U27" s="67">
        <f>EXP(SUMPRODUCT(CHOOSE({1,2,3,4,5,6},BaselineBMI,BaselineBMI^2,'Calcs Men No Intervention'!U79,'Calcs Men No Intervention'!U79^2,1,1),Diabetes_model!$C$8:$H$8))/(1+EXP(SUMPRODUCT(CHOOSE({1,2,3,4,5,6},BaselineBMI,BaselineBMI^2,'Calcs Men No Intervention'!U79,'Calcs Men No Intervention'!U79^2,1,1),Diabetes_model!$C$8:$H$8)))</f>
        <v>4.386712187451014E-2</v>
      </c>
      <c r="V27" s="67">
        <f>EXP(SUMPRODUCT(CHOOSE({1,2,3,4,5,6},BaselineBMI,BaselineBMI^2,'Calcs Men No Intervention'!V79,'Calcs Men No Intervention'!V79^2,1,1),Diabetes_model!$C$8:$H$8))/(1+EXP(SUMPRODUCT(CHOOSE({1,2,3,4,5,6},BaselineBMI,BaselineBMI^2,'Calcs Men No Intervention'!V79,'Calcs Men No Intervention'!V79^2,1,1),Diabetes_model!$C$8:$H$8)))</f>
        <v>4.5810946149851997E-2</v>
      </c>
      <c r="W27" s="67">
        <f>EXP(SUMPRODUCT(CHOOSE({1,2,3,4,5,6},BaselineBMI,BaselineBMI^2,'Calcs Men No Intervention'!W79,'Calcs Men No Intervention'!W79^2,1,1),Diabetes_model!$C$8:$H$8))/(1+EXP(SUMPRODUCT(CHOOSE({1,2,3,4,5,6},BaselineBMI,BaselineBMI^2,'Calcs Men No Intervention'!W79,'Calcs Men No Intervention'!W79^2,1,1),Diabetes_model!$C$8:$H$8)))</f>
        <v>4.7769065905141295E-2</v>
      </c>
      <c r="X27" s="67">
        <f>EXP(SUMPRODUCT(CHOOSE({1,2,3,4,5,6},BaselineBMI,BaselineBMI^2,'Calcs Men No Intervention'!X79,'Calcs Men No Intervention'!X79^2,1,1),Diabetes_model!$C$8:$H$8))/(1+EXP(SUMPRODUCT(CHOOSE({1,2,3,4,5,6},BaselineBMI,BaselineBMI^2,'Calcs Men No Intervention'!X79,'Calcs Men No Intervention'!X79^2,1,1),Diabetes_model!$C$8:$H$8)))</f>
        <v>4.9736348974807609E-2</v>
      </c>
      <c r="Y27" s="67">
        <f>EXP(SUMPRODUCT(CHOOSE({1,2,3,4,5,6},BaselineBMI,BaselineBMI^2,'Calcs Men No Intervention'!Y79,'Calcs Men No Intervention'!Y79^2,1,1),Diabetes_model!$C$8:$H$8))/(1+EXP(SUMPRODUCT(CHOOSE({1,2,3,4,5,6},BaselineBMI,BaselineBMI^2,'Calcs Men No Intervention'!Y79,'Calcs Men No Intervention'!Y79^2,1,1),Diabetes_model!$C$8:$H$8)))</f>
        <v>5.1707451470130929E-2</v>
      </c>
      <c r="Z27" s="67">
        <f>EXP(SUMPRODUCT(CHOOSE({1,2,3,4,5,6},BaselineBMI,BaselineBMI^2,'Calcs Men No Intervention'!Z79,'Calcs Men No Intervention'!Z79^2,1,1),Diabetes_model!$C$8:$H$8))/(1+EXP(SUMPRODUCT(CHOOSE({1,2,3,4,5,6},BaselineBMI,BaselineBMI^2,'Calcs Men No Intervention'!Z79,'Calcs Men No Intervention'!Z79^2,1,1),Diabetes_model!$C$8:$H$8)))</f>
        <v>5.3676842738614866E-2</v>
      </c>
      <c r="AA27" s="67">
        <f>EXP(SUMPRODUCT(CHOOSE({1,2,3,4,5,6},BaselineBMI,BaselineBMI^2,'Calcs Men No Intervention'!AA79,'Calcs Men No Intervention'!AA79^2,1,1),Diabetes_model!$C$8:$H$8))/(1+EXP(SUMPRODUCT(CHOOSE({1,2,3,4,5,6},BaselineBMI,BaselineBMI^2,'Calcs Men No Intervention'!AA79,'Calcs Men No Intervention'!AA79^2,1,1),Diabetes_model!$C$8:$H$8)))</f>
        <v>5.5638832076336318E-2</v>
      </c>
      <c r="AB27" s="67">
        <f>EXP(SUMPRODUCT(CHOOSE({1,2,3,4,5,6},BaselineBMI,BaselineBMI^2,'Calcs Men No Intervention'!AB79,'Calcs Men No Intervention'!AB79^2,1,1),Diabetes_model!$C$8:$H$8))/(1+EXP(SUMPRODUCT(CHOOSE({1,2,3,4,5,6},BaselineBMI,BaselineBMI^2,'Calcs Men No Intervention'!AB79,'Calcs Men No Intervention'!AB79^2,1,1),Diabetes_model!$C$8:$H$8)))</f>
        <v>5.7587596958476095E-2</v>
      </c>
    </row>
    <row r="28" spans="1:28" x14ac:dyDescent="0.3">
      <c r="B28" s="1">
        <v>4</v>
      </c>
      <c r="C28" s="67"/>
      <c r="D28" s="67"/>
      <c r="E28" s="67"/>
      <c r="F28" s="67">
        <f>EXP(SUMPRODUCT(CHOOSE({1,2,3,4,5,6},BaselineBMI,BaselineBMI^2,'Calcs Men No Intervention'!F80,'Calcs Men No Intervention'!F80^2,1,1),Diabetes_model!$C$8:$H$8))/(1+EXP(SUMPRODUCT(CHOOSE({1,2,3,4,5,6},BaselineBMI,BaselineBMI^2,'Calcs Men No Intervention'!F80,'Calcs Men No Intervention'!F80^2,1,1),Diabetes_model!$C$8:$H$8)))</f>
        <v>1.7814155454613657E-2</v>
      </c>
      <c r="G28" s="67">
        <f>EXP(SUMPRODUCT(CHOOSE({1,2,3,4,5,6},BaselineBMI,BaselineBMI^2,'Calcs Men No Intervention'!G80,'Calcs Men No Intervention'!G80^2,1,1),Diabetes_model!$C$8:$H$8))/(1+EXP(SUMPRODUCT(CHOOSE({1,2,3,4,5,6},BaselineBMI,BaselineBMI^2,'Calcs Men No Intervention'!G80,'Calcs Men No Intervention'!G80^2,1,1),Diabetes_model!$C$8:$H$8)))</f>
        <v>1.9064909580972771E-2</v>
      </c>
      <c r="H28" s="67">
        <f>EXP(SUMPRODUCT(CHOOSE({1,2,3,4,5,6},BaselineBMI,BaselineBMI^2,'Calcs Men No Intervention'!H80,'Calcs Men No Intervention'!H80^2,1,1),Diabetes_model!$C$8:$H$8))/(1+EXP(SUMPRODUCT(CHOOSE({1,2,3,4,5,6},BaselineBMI,BaselineBMI^2,'Calcs Men No Intervention'!H80,'Calcs Men No Intervention'!H80^2,1,1),Diabetes_model!$C$8:$H$8)))</f>
        <v>2.0372027715123121E-2</v>
      </c>
      <c r="I28" s="67">
        <f>EXP(SUMPRODUCT(CHOOSE({1,2,3,4,5,6},BaselineBMI,BaselineBMI^2,'Calcs Men No Intervention'!I80,'Calcs Men No Intervention'!I80^2,1,1),Diabetes_model!$C$8:$H$8))/(1+EXP(SUMPRODUCT(CHOOSE({1,2,3,4,5,6},BaselineBMI,BaselineBMI^2,'Calcs Men No Intervention'!I80,'Calcs Men No Intervention'!I80^2,1,1),Diabetes_model!$C$8:$H$8)))</f>
        <v>2.1735207737236445E-2</v>
      </c>
      <c r="J28" s="67">
        <f>EXP(SUMPRODUCT(CHOOSE({1,2,3,4,5,6},BaselineBMI,BaselineBMI^2,'Calcs Men No Intervention'!J80,'Calcs Men No Intervention'!J80^2,1,1),Diabetes_model!$C$8:$H$8))/(1+EXP(SUMPRODUCT(CHOOSE({1,2,3,4,5,6},BaselineBMI,BaselineBMI^2,'Calcs Men No Intervention'!J80,'Calcs Men No Intervention'!J80^2,1,1),Diabetes_model!$C$8:$H$8)))</f>
        <v>2.3153865931719385E-2</v>
      </c>
      <c r="K28" s="67">
        <f>EXP(SUMPRODUCT(CHOOSE({1,2,3,4,5,6},BaselineBMI,BaselineBMI^2,'Calcs Men No Intervention'!K80,'Calcs Men No Intervention'!K80^2,1,1),Diabetes_model!$C$8:$H$8))/(1+EXP(SUMPRODUCT(CHOOSE({1,2,3,4,5,6},BaselineBMI,BaselineBMI^2,'Calcs Men No Intervention'!K80,'Calcs Men No Intervention'!K80^2,1,1),Diabetes_model!$C$8:$H$8)))</f>
        <v>2.4627123943910634E-2</v>
      </c>
      <c r="L28" s="67">
        <f>EXP(SUMPRODUCT(CHOOSE({1,2,3,4,5,6},BaselineBMI,BaselineBMI^2,'Calcs Men No Intervention'!L80,'Calcs Men No Intervention'!L80^2,1,1),Diabetes_model!$C$8:$H$8))/(1+EXP(SUMPRODUCT(CHOOSE({1,2,3,4,5,6},BaselineBMI,BaselineBMI^2,'Calcs Men No Intervention'!L80,'Calcs Men No Intervention'!L80^2,1,1),Diabetes_model!$C$8:$H$8)))</f>
        <v>2.6153797457830013E-2</v>
      </c>
      <c r="M28" s="67">
        <f>EXP(SUMPRODUCT(CHOOSE({1,2,3,4,5,6},BaselineBMI,BaselineBMI^2,'Calcs Men No Intervention'!M80,'Calcs Men No Intervention'!M80^2,1,1),Diabetes_model!$C$8:$H$8))/(1+EXP(SUMPRODUCT(CHOOSE({1,2,3,4,5,6},BaselineBMI,BaselineBMI^2,'Calcs Men No Intervention'!M80,'Calcs Men No Intervention'!M80^2,1,1),Diabetes_model!$C$8:$H$8)))</f>
        <v>2.7732386800526483E-2</v>
      </c>
      <c r="N28" s="67">
        <f>EXP(SUMPRODUCT(CHOOSE({1,2,3,4,5,6},BaselineBMI,BaselineBMI^2,'Calcs Men No Intervention'!N80,'Calcs Men No Intervention'!N80^2,1,1),Diabetes_model!$C$8:$H$8))/(1+EXP(SUMPRODUCT(CHOOSE({1,2,3,4,5,6},BaselineBMI,BaselineBMI^2,'Calcs Men No Intervention'!N80,'Calcs Men No Intervention'!N80^2,1,1),Diabetes_model!$C$8:$H$8)))</f>
        <v>2.9361069662390247E-2</v>
      </c>
      <c r="O28" s="67">
        <f>EXP(SUMPRODUCT(CHOOSE({1,2,3,4,5,6},BaselineBMI,BaselineBMI^2,'Calcs Men No Intervention'!O80,'Calcs Men No Intervention'!O80^2,1,1),Diabetes_model!$C$8:$H$8))/(1+EXP(SUMPRODUCT(CHOOSE({1,2,3,4,5,6},BaselineBMI,BaselineBMI^2,'Calcs Men No Intervention'!O80,'Calcs Men No Intervention'!O80^2,1,1),Diabetes_model!$C$8:$H$8)))</f>
        <v>3.1037696102774074E-2</v>
      </c>
      <c r="P28" s="67">
        <f>EXP(SUMPRODUCT(CHOOSE({1,2,3,4,5,6},BaselineBMI,BaselineBMI^2,'Calcs Men No Intervention'!P80,'Calcs Men No Intervention'!P80^2,1,1),Diabetes_model!$C$8:$H$8))/(1+EXP(SUMPRODUCT(CHOOSE({1,2,3,4,5,6},BaselineBMI,BaselineBMI^2,'Calcs Men No Intervention'!P80,'Calcs Men No Intervention'!P80^2,1,1),Diabetes_model!$C$8:$H$8)))</f>
        <v>3.2759785986674443E-2</v>
      </c>
      <c r="Q28" s="67">
        <f>EXP(SUMPRODUCT(CHOOSE({1,2,3,4,5,6},BaselineBMI,BaselineBMI^2,'Calcs Men No Intervention'!Q80,'Calcs Men No Intervention'!Q80^2,1,1),Diabetes_model!$C$8:$H$8))/(1+EXP(SUMPRODUCT(CHOOSE({1,2,3,4,5,6},BaselineBMI,BaselineBMI^2,'Calcs Men No Intervention'!Q80,'Calcs Men No Intervention'!Q80^2,1,1),Diabetes_model!$C$8:$H$8)))</f>
        <v>3.4524528971412616E-2</v>
      </c>
      <c r="R28" s="67">
        <f>EXP(SUMPRODUCT(CHOOSE({1,2,3,4,5,6},BaselineBMI,BaselineBMI^2,'Calcs Men No Intervention'!R80,'Calcs Men No Intervention'!R80^2,1,1),Diabetes_model!$C$8:$H$8))/(1+EXP(SUMPRODUCT(CHOOSE({1,2,3,4,5,6},BaselineBMI,BaselineBMI^2,'Calcs Men No Intervention'!R80,'Calcs Men No Intervention'!R80^2,1,1),Diabetes_model!$C$8:$H$8)))</f>
        <v>3.6328787132697465E-2</v>
      </c>
      <c r="S28" s="67">
        <f>EXP(SUMPRODUCT(CHOOSE({1,2,3,4,5,6},BaselineBMI,BaselineBMI^2,'Calcs Men No Intervention'!S80,'Calcs Men No Intervention'!S80^2,1,1),Diabetes_model!$C$8:$H$8))/(1+EXP(SUMPRODUCT(CHOOSE({1,2,3,4,5,6},BaselineBMI,BaselineBMI^2,'Calcs Men No Intervention'!S80,'Calcs Men No Intervention'!S80^2,1,1),Diabetes_model!$C$8:$H$8)))</f>
        <v>3.8169100287694227E-2</v>
      </c>
      <c r="T28" s="67">
        <f>EXP(SUMPRODUCT(CHOOSE({1,2,3,4,5,6},BaselineBMI,BaselineBMI^2,'Calcs Men No Intervention'!T80,'Calcs Men No Intervention'!T80^2,1,1),Diabetes_model!$C$8:$H$8))/(1+EXP(SUMPRODUCT(CHOOSE({1,2,3,4,5,6},BaselineBMI,BaselineBMI^2,'Calcs Men No Intervention'!T80,'Calcs Men No Intervention'!T80^2,1,1),Diabetes_model!$C$8:$H$8)))</f>
        <v>4.0041694039373792E-2</v>
      </c>
      <c r="U28" s="67">
        <f>EXP(SUMPRODUCT(CHOOSE({1,2,3,4,5,6},BaselineBMI,BaselineBMI^2,'Calcs Men No Intervention'!U80,'Calcs Men No Intervention'!U80^2,1,1),Diabetes_model!$C$8:$H$8))/(1+EXP(SUMPRODUCT(CHOOSE({1,2,3,4,5,6},BaselineBMI,BaselineBMI^2,'Calcs Men No Intervention'!U80,'Calcs Men No Intervention'!U80^2,1,1),Diabetes_model!$C$8:$H$8)))</f>
        <v>4.1942490532169821E-2</v>
      </c>
      <c r="V28" s="67">
        <f>EXP(SUMPRODUCT(CHOOSE({1,2,3,4,5,6},BaselineBMI,BaselineBMI^2,'Calcs Men No Intervention'!V80,'Calcs Men No Intervention'!V80^2,1,1),Diabetes_model!$C$8:$H$8))/(1+EXP(SUMPRODUCT(CHOOSE({1,2,3,4,5,6},BaselineBMI,BaselineBMI^2,'Calcs Men No Intervention'!V80,'Calcs Men No Intervention'!V80^2,1,1),Diabetes_model!$C$8:$H$8)))</f>
        <v>4.386712187451014E-2</v>
      </c>
      <c r="W28" s="67">
        <f>EXP(SUMPRODUCT(CHOOSE({1,2,3,4,5,6},BaselineBMI,BaselineBMI^2,'Calcs Men No Intervention'!W80,'Calcs Men No Intervention'!W80^2,1,1),Diabetes_model!$C$8:$H$8))/(1+EXP(SUMPRODUCT(CHOOSE({1,2,3,4,5,6},BaselineBMI,BaselineBMI^2,'Calcs Men No Intervention'!W80,'Calcs Men No Intervention'!W80^2,1,1),Diabetes_model!$C$8:$H$8)))</f>
        <v>4.5810946149851997E-2</v>
      </c>
      <c r="X28" s="67">
        <f>EXP(SUMPRODUCT(CHOOSE({1,2,3,4,5,6},BaselineBMI,BaselineBMI^2,'Calcs Men No Intervention'!X80,'Calcs Men No Intervention'!X80^2,1,1),Diabetes_model!$C$8:$H$8))/(1+EXP(SUMPRODUCT(CHOOSE({1,2,3,4,5,6},BaselineBMI,BaselineBMI^2,'Calcs Men No Intervention'!X80,'Calcs Men No Intervention'!X80^2,1,1),Diabetes_model!$C$8:$H$8)))</f>
        <v>4.7769065905141295E-2</v>
      </c>
      <c r="Y28" s="67">
        <f>EXP(SUMPRODUCT(CHOOSE({1,2,3,4,5,6},BaselineBMI,BaselineBMI^2,'Calcs Men No Intervention'!Y80,'Calcs Men No Intervention'!Y80^2,1,1),Diabetes_model!$C$8:$H$8))/(1+EXP(SUMPRODUCT(CHOOSE({1,2,3,4,5,6},BaselineBMI,BaselineBMI^2,'Calcs Men No Intervention'!Y80,'Calcs Men No Intervention'!Y80^2,1,1),Diabetes_model!$C$8:$H$8)))</f>
        <v>4.9736348974807609E-2</v>
      </c>
      <c r="Z28" s="67">
        <f>EXP(SUMPRODUCT(CHOOSE({1,2,3,4,5,6},BaselineBMI,BaselineBMI^2,'Calcs Men No Intervention'!Z80,'Calcs Men No Intervention'!Z80^2,1,1),Diabetes_model!$C$8:$H$8))/(1+EXP(SUMPRODUCT(CHOOSE({1,2,3,4,5,6},BaselineBMI,BaselineBMI^2,'Calcs Men No Intervention'!Z80,'Calcs Men No Intervention'!Z80^2,1,1),Diabetes_model!$C$8:$H$8)))</f>
        <v>5.1707451470130929E-2</v>
      </c>
      <c r="AA28" s="67">
        <f>EXP(SUMPRODUCT(CHOOSE({1,2,3,4,5,6},BaselineBMI,BaselineBMI^2,'Calcs Men No Intervention'!AA80,'Calcs Men No Intervention'!AA80^2,1,1),Diabetes_model!$C$8:$H$8))/(1+EXP(SUMPRODUCT(CHOOSE({1,2,3,4,5,6},BaselineBMI,BaselineBMI^2,'Calcs Men No Intervention'!AA80,'Calcs Men No Intervention'!AA80^2,1,1),Diabetes_model!$C$8:$H$8)))</f>
        <v>5.3676842738614866E-2</v>
      </c>
      <c r="AB28" s="67">
        <f>EXP(SUMPRODUCT(CHOOSE({1,2,3,4,5,6},BaselineBMI,BaselineBMI^2,'Calcs Men No Intervention'!AB80,'Calcs Men No Intervention'!AB80^2,1,1),Diabetes_model!$C$8:$H$8))/(1+EXP(SUMPRODUCT(CHOOSE({1,2,3,4,5,6},BaselineBMI,BaselineBMI^2,'Calcs Men No Intervention'!AB80,'Calcs Men No Intervention'!AB80^2,1,1),Diabetes_model!$C$8:$H$8)))</f>
        <v>5.5638832076336318E-2</v>
      </c>
    </row>
    <row r="29" spans="1:28" x14ac:dyDescent="0.3">
      <c r="B29" s="1">
        <v>5</v>
      </c>
      <c r="C29" s="67"/>
      <c r="D29" s="67"/>
      <c r="E29" s="67"/>
      <c r="F29" s="67"/>
      <c r="G29" s="67">
        <f>EXP(SUMPRODUCT(CHOOSE({1,2,3,4,5,6},BaselineBMI,BaselineBMI^2,'Calcs Men No Intervention'!G81,'Calcs Men No Intervention'!G81^2,1,1),Diabetes_model!$C$8:$H$8))/(1+EXP(SUMPRODUCT(CHOOSE({1,2,3,4,5,6},BaselineBMI,BaselineBMI^2,'Calcs Men No Intervention'!G81,'Calcs Men No Intervention'!G81^2,1,1),Diabetes_model!$C$8:$H$8)))</f>
        <v>1.7814155454613657E-2</v>
      </c>
      <c r="H29" s="67">
        <f>EXP(SUMPRODUCT(CHOOSE({1,2,3,4,5,6},BaselineBMI,BaselineBMI^2,'Calcs Men No Intervention'!H81,'Calcs Men No Intervention'!H81^2,1,1),Diabetes_model!$C$8:$H$8))/(1+EXP(SUMPRODUCT(CHOOSE({1,2,3,4,5,6},BaselineBMI,BaselineBMI^2,'Calcs Men No Intervention'!H81,'Calcs Men No Intervention'!H81^2,1,1),Diabetes_model!$C$8:$H$8)))</f>
        <v>1.9064909580972771E-2</v>
      </c>
      <c r="I29" s="67">
        <f>EXP(SUMPRODUCT(CHOOSE({1,2,3,4,5,6},BaselineBMI,BaselineBMI^2,'Calcs Men No Intervention'!I81,'Calcs Men No Intervention'!I81^2,1,1),Diabetes_model!$C$8:$H$8))/(1+EXP(SUMPRODUCT(CHOOSE({1,2,3,4,5,6},BaselineBMI,BaselineBMI^2,'Calcs Men No Intervention'!I81,'Calcs Men No Intervention'!I81^2,1,1),Diabetes_model!$C$8:$H$8)))</f>
        <v>2.0372027715123121E-2</v>
      </c>
      <c r="J29" s="67">
        <f>EXP(SUMPRODUCT(CHOOSE({1,2,3,4,5,6},BaselineBMI,BaselineBMI^2,'Calcs Men No Intervention'!J81,'Calcs Men No Intervention'!J81^2,1,1),Diabetes_model!$C$8:$H$8))/(1+EXP(SUMPRODUCT(CHOOSE({1,2,3,4,5,6},BaselineBMI,BaselineBMI^2,'Calcs Men No Intervention'!J81,'Calcs Men No Intervention'!J81^2,1,1),Diabetes_model!$C$8:$H$8)))</f>
        <v>2.1735207737236445E-2</v>
      </c>
      <c r="K29" s="67">
        <f>EXP(SUMPRODUCT(CHOOSE({1,2,3,4,5,6},BaselineBMI,BaselineBMI^2,'Calcs Men No Intervention'!K81,'Calcs Men No Intervention'!K81^2,1,1),Diabetes_model!$C$8:$H$8))/(1+EXP(SUMPRODUCT(CHOOSE({1,2,3,4,5,6},BaselineBMI,BaselineBMI^2,'Calcs Men No Intervention'!K81,'Calcs Men No Intervention'!K81^2,1,1),Diabetes_model!$C$8:$H$8)))</f>
        <v>2.3153865931719385E-2</v>
      </c>
      <c r="L29" s="67">
        <f>EXP(SUMPRODUCT(CHOOSE({1,2,3,4,5,6},BaselineBMI,BaselineBMI^2,'Calcs Men No Intervention'!L81,'Calcs Men No Intervention'!L81^2,1,1),Diabetes_model!$C$8:$H$8))/(1+EXP(SUMPRODUCT(CHOOSE({1,2,3,4,5,6},BaselineBMI,BaselineBMI^2,'Calcs Men No Intervention'!L81,'Calcs Men No Intervention'!L81^2,1,1),Diabetes_model!$C$8:$H$8)))</f>
        <v>2.4627123943910634E-2</v>
      </c>
      <c r="M29" s="67">
        <f>EXP(SUMPRODUCT(CHOOSE({1,2,3,4,5,6},BaselineBMI,BaselineBMI^2,'Calcs Men No Intervention'!M81,'Calcs Men No Intervention'!M81^2,1,1),Diabetes_model!$C$8:$H$8))/(1+EXP(SUMPRODUCT(CHOOSE({1,2,3,4,5,6},BaselineBMI,BaselineBMI^2,'Calcs Men No Intervention'!M81,'Calcs Men No Intervention'!M81^2,1,1),Diabetes_model!$C$8:$H$8)))</f>
        <v>2.6153797457830013E-2</v>
      </c>
      <c r="N29" s="67">
        <f>EXP(SUMPRODUCT(CHOOSE({1,2,3,4,5,6},BaselineBMI,BaselineBMI^2,'Calcs Men No Intervention'!N81,'Calcs Men No Intervention'!N81^2,1,1),Diabetes_model!$C$8:$H$8))/(1+EXP(SUMPRODUCT(CHOOSE({1,2,3,4,5,6},BaselineBMI,BaselineBMI^2,'Calcs Men No Intervention'!N81,'Calcs Men No Intervention'!N81^2,1,1),Diabetes_model!$C$8:$H$8)))</f>
        <v>2.7732386800526483E-2</v>
      </c>
      <c r="O29" s="67">
        <f>EXP(SUMPRODUCT(CHOOSE({1,2,3,4,5,6},BaselineBMI,BaselineBMI^2,'Calcs Men No Intervention'!O81,'Calcs Men No Intervention'!O81^2,1,1),Diabetes_model!$C$8:$H$8))/(1+EXP(SUMPRODUCT(CHOOSE({1,2,3,4,5,6},BaselineBMI,BaselineBMI^2,'Calcs Men No Intervention'!O81,'Calcs Men No Intervention'!O81^2,1,1),Diabetes_model!$C$8:$H$8)))</f>
        <v>2.9361069662390247E-2</v>
      </c>
      <c r="P29" s="67">
        <f>EXP(SUMPRODUCT(CHOOSE({1,2,3,4,5,6},BaselineBMI,BaselineBMI^2,'Calcs Men No Intervention'!P81,'Calcs Men No Intervention'!P81^2,1,1),Diabetes_model!$C$8:$H$8))/(1+EXP(SUMPRODUCT(CHOOSE({1,2,3,4,5,6},BaselineBMI,BaselineBMI^2,'Calcs Men No Intervention'!P81,'Calcs Men No Intervention'!P81^2,1,1),Diabetes_model!$C$8:$H$8)))</f>
        <v>3.1037696102774074E-2</v>
      </c>
      <c r="Q29" s="67">
        <f>EXP(SUMPRODUCT(CHOOSE({1,2,3,4,5,6},BaselineBMI,BaselineBMI^2,'Calcs Men No Intervention'!Q81,'Calcs Men No Intervention'!Q81^2,1,1),Diabetes_model!$C$8:$H$8))/(1+EXP(SUMPRODUCT(CHOOSE({1,2,3,4,5,6},BaselineBMI,BaselineBMI^2,'Calcs Men No Intervention'!Q81,'Calcs Men No Intervention'!Q81^2,1,1),Diabetes_model!$C$8:$H$8)))</f>
        <v>3.2759785986674443E-2</v>
      </c>
      <c r="R29" s="67">
        <f>EXP(SUMPRODUCT(CHOOSE({1,2,3,4,5,6},BaselineBMI,BaselineBMI^2,'Calcs Men No Intervention'!R81,'Calcs Men No Intervention'!R81^2,1,1),Diabetes_model!$C$8:$H$8))/(1+EXP(SUMPRODUCT(CHOOSE({1,2,3,4,5,6},BaselineBMI,BaselineBMI^2,'Calcs Men No Intervention'!R81,'Calcs Men No Intervention'!R81^2,1,1),Diabetes_model!$C$8:$H$8)))</f>
        <v>3.4524528971412616E-2</v>
      </c>
      <c r="S29" s="67">
        <f>EXP(SUMPRODUCT(CHOOSE({1,2,3,4,5,6},BaselineBMI,BaselineBMI^2,'Calcs Men No Intervention'!S81,'Calcs Men No Intervention'!S81^2,1,1),Diabetes_model!$C$8:$H$8))/(1+EXP(SUMPRODUCT(CHOOSE({1,2,3,4,5,6},BaselineBMI,BaselineBMI^2,'Calcs Men No Intervention'!S81,'Calcs Men No Intervention'!S81^2,1,1),Diabetes_model!$C$8:$H$8)))</f>
        <v>3.6328787132697465E-2</v>
      </c>
      <c r="T29" s="67">
        <f>EXP(SUMPRODUCT(CHOOSE({1,2,3,4,5,6},BaselineBMI,BaselineBMI^2,'Calcs Men No Intervention'!T81,'Calcs Men No Intervention'!T81^2,1,1),Diabetes_model!$C$8:$H$8))/(1+EXP(SUMPRODUCT(CHOOSE({1,2,3,4,5,6},BaselineBMI,BaselineBMI^2,'Calcs Men No Intervention'!T81,'Calcs Men No Intervention'!T81^2,1,1),Diabetes_model!$C$8:$H$8)))</f>
        <v>3.8169100287694227E-2</v>
      </c>
      <c r="U29" s="67">
        <f>EXP(SUMPRODUCT(CHOOSE({1,2,3,4,5,6},BaselineBMI,BaselineBMI^2,'Calcs Men No Intervention'!U81,'Calcs Men No Intervention'!U81^2,1,1),Diabetes_model!$C$8:$H$8))/(1+EXP(SUMPRODUCT(CHOOSE({1,2,3,4,5,6},BaselineBMI,BaselineBMI^2,'Calcs Men No Intervention'!U81,'Calcs Men No Intervention'!U81^2,1,1),Diabetes_model!$C$8:$H$8)))</f>
        <v>4.0041694039373792E-2</v>
      </c>
      <c r="V29" s="67">
        <f>EXP(SUMPRODUCT(CHOOSE({1,2,3,4,5,6},BaselineBMI,BaselineBMI^2,'Calcs Men No Intervention'!V81,'Calcs Men No Intervention'!V81^2,1,1),Diabetes_model!$C$8:$H$8))/(1+EXP(SUMPRODUCT(CHOOSE({1,2,3,4,5,6},BaselineBMI,BaselineBMI^2,'Calcs Men No Intervention'!V81,'Calcs Men No Intervention'!V81^2,1,1),Diabetes_model!$C$8:$H$8)))</f>
        <v>4.1942490532169821E-2</v>
      </c>
      <c r="W29" s="67">
        <f>EXP(SUMPRODUCT(CHOOSE({1,2,3,4,5,6},BaselineBMI,BaselineBMI^2,'Calcs Men No Intervention'!W81,'Calcs Men No Intervention'!W81^2,1,1),Diabetes_model!$C$8:$H$8))/(1+EXP(SUMPRODUCT(CHOOSE({1,2,3,4,5,6},BaselineBMI,BaselineBMI^2,'Calcs Men No Intervention'!W81,'Calcs Men No Intervention'!W81^2,1,1),Diabetes_model!$C$8:$H$8)))</f>
        <v>4.386712187451014E-2</v>
      </c>
      <c r="X29" s="67">
        <f>EXP(SUMPRODUCT(CHOOSE({1,2,3,4,5,6},BaselineBMI,BaselineBMI^2,'Calcs Men No Intervention'!X81,'Calcs Men No Intervention'!X81^2,1,1),Diabetes_model!$C$8:$H$8))/(1+EXP(SUMPRODUCT(CHOOSE({1,2,3,4,5,6},BaselineBMI,BaselineBMI^2,'Calcs Men No Intervention'!X81,'Calcs Men No Intervention'!X81^2,1,1),Diabetes_model!$C$8:$H$8)))</f>
        <v>4.5810946149851997E-2</v>
      </c>
      <c r="Y29" s="67">
        <f>EXP(SUMPRODUCT(CHOOSE({1,2,3,4,5,6},BaselineBMI,BaselineBMI^2,'Calcs Men No Intervention'!Y81,'Calcs Men No Intervention'!Y81^2,1,1),Diabetes_model!$C$8:$H$8))/(1+EXP(SUMPRODUCT(CHOOSE({1,2,3,4,5,6},BaselineBMI,BaselineBMI^2,'Calcs Men No Intervention'!Y81,'Calcs Men No Intervention'!Y81^2,1,1),Diabetes_model!$C$8:$H$8)))</f>
        <v>4.7769065905141295E-2</v>
      </c>
      <c r="Z29" s="67">
        <f>EXP(SUMPRODUCT(CHOOSE({1,2,3,4,5,6},BaselineBMI,BaselineBMI^2,'Calcs Men No Intervention'!Z81,'Calcs Men No Intervention'!Z81^2,1,1),Diabetes_model!$C$8:$H$8))/(1+EXP(SUMPRODUCT(CHOOSE({1,2,3,4,5,6},BaselineBMI,BaselineBMI^2,'Calcs Men No Intervention'!Z81,'Calcs Men No Intervention'!Z81^2,1,1),Diabetes_model!$C$8:$H$8)))</f>
        <v>4.9736348974807609E-2</v>
      </c>
      <c r="AA29" s="67">
        <f>EXP(SUMPRODUCT(CHOOSE({1,2,3,4,5,6},BaselineBMI,BaselineBMI^2,'Calcs Men No Intervention'!AA81,'Calcs Men No Intervention'!AA81^2,1,1),Diabetes_model!$C$8:$H$8))/(1+EXP(SUMPRODUCT(CHOOSE({1,2,3,4,5,6},BaselineBMI,BaselineBMI^2,'Calcs Men No Intervention'!AA81,'Calcs Men No Intervention'!AA81^2,1,1),Diabetes_model!$C$8:$H$8)))</f>
        <v>5.1707451470130929E-2</v>
      </c>
      <c r="AB29" s="67">
        <f>EXP(SUMPRODUCT(CHOOSE({1,2,3,4,5,6},BaselineBMI,BaselineBMI^2,'Calcs Men No Intervention'!AB81,'Calcs Men No Intervention'!AB81^2,1,1),Diabetes_model!$C$8:$H$8))/(1+EXP(SUMPRODUCT(CHOOSE({1,2,3,4,5,6},BaselineBMI,BaselineBMI^2,'Calcs Men No Intervention'!AB81,'Calcs Men No Intervention'!AB81^2,1,1),Diabetes_model!$C$8:$H$8)))</f>
        <v>5.3676842738614866E-2</v>
      </c>
    </row>
    <row r="30" spans="1:28" x14ac:dyDescent="0.3">
      <c r="B30" s="1">
        <v>6</v>
      </c>
      <c r="C30" s="67"/>
      <c r="D30" s="67"/>
      <c r="E30" s="67"/>
      <c r="F30" s="67"/>
      <c r="G30" s="67"/>
      <c r="H30" s="67">
        <f>EXP(SUMPRODUCT(CHOOSE({1,2,3,4,5,6},BaselineBMI,BaselineBMI^2,'Calcs Men No Intervention'!H82,'Calcs Men No Intervention'!H82^2,1,1),Diabetes_model!$C$8:$H$8))/(1+EXP(SUMPRODUCT(CHOOSE({1,2,3,4,5,6},BaselineBMI,BaselineBMI^2,'Calcs Men No Intervention'!H82,'Calcs Men No Intervention'!H82^2,1,1),Diabetes_model!$C$8:$H$8)))</f>
        <v>1.7814155454613657E-2</v>
      </c>
      <c r="I30" s="67">
        <f>EXP(SUMPRODUCT(CHOOSE({1,2,3,4,5,6},BaselineBMI,BaselineBMI^2,'Calcs Men No Intervention'!I82,'Calcs Men No Intervention'!I82^2,1,1),Diabetes_model!$C$8:$H$8))/(1+EXP(SUMPRODUCT(CHOOSE({1,2,3,4,5,6},BaselineBMI,BaselineBMI^2,'Calcs Men No Intervention'!I82,'Calcs Men No Intervention'!I82^2,1,1),Diabetes_model!$C$8:$H$8)))</f>
        <v>1.9064909580972771E-2</v>
      </c>
      <c r="J30" s="67">
        <f>EXP(SUMPRODUCT(CHOOSE({1,2,3,4,5,6},BaselineBMI,BaselineBMI^2,'Calcs Men No Intervention'!J82,'Calcs Men No Intervention'!J82^2,1,1),Diabetes_model!$C$8:$H$8))/(1+EXP(SUMPRODUCT(CHOOSE({1,2,3,4,5,6},BaselineBMI,BaselineBMI^2,'Calcs Men No Intervention'!J82,'Calcs Men No Intervention'!J82^2,1,1),Diabetes_model!$C$8:$H$8)))</f>
        <v>2.0372027715123121E-2</v>
      </c>
      <c r="K30" s="67">
        <f>EXP(SUMPRODUCT(CHOOSE({1,2,3,4,5,6},BaselineBMI,BaselineBMI^2,'Calcs Men No Intervention'!K82,'Calcs Men No Intervention'!K82^2,1,1),Diabetes_model!$C$8:$H$8))/(1+EXP(SUMPRODUCT(CHOOSE({1,2,3,4,5,6},BaselineBMI,BaselineBMI^2,'Calcs Men No Intervention'!K82,'Calcs Men No Intervention'!K82^2,1,1),Diabetes_model!$C$8:$H$8)))</f>
        <v>2.1735207737236445E-2</v>
      </c>
      <c r="L30" s="67">
        <f>EXP(SUMPRODUCT(CHOOSE({1,2,3,4,5,6},BaselineBMI,BaselineBMI^2,'Calcs Men No Intervention'!L82,'Calcs Men No Intervention'!L82^2,1,1),Diabetes_model!$C$8:$H$8))/(1+EXP(SUMPRODUCT(CHOOSE({1,2,3,4,5,6},BaselineBMI,BaselineBMI^2,'Calcs Men No Intervention'!L82,'Calcs Men No Intervention'!L82^2,1,1),Diabetes_model!$C$8:$H$8)))</f>
        <v>2.3153865931719385E-2</v>
      </c>
      <c r="M30" s="67">
        <f>EXP(SUMPRODUCT(CHOOSE({1,2,3,4,5,6},BaselineBMI,BaselineBMI^2,'Calcs Men No Intervention'!M82,'Calcs Men No Intervention'!M82^2,1,1),Diabetes_model!$C$8:$H$8))/(1+EXP(SUMPRODUCT(CHOOSE({1,2,3,4,5,6},BaselineBMI,BaselineBMI^2,'Calcs Men No Intervention'!M82,'Calcs Men No Intervention'!M82^2,1,1),Diabetes_model!$C$8:$H$8)))</f>
        <v>2.4627123943910634E-2</v>
      </c>
      <c r="N30" s="67">
        <f>EXP(SUMPRODUCT(CHOOSE({1,2,3,4,5,6},BaselineBMI,BaselineBMI^2,'Calcs Men No Intervention'!N82,'Calcs Men No Intervention'!N82^2,1,1),Diabetes_model!$C$8:$H$8))/(1+EXP(SUMPRODUCT(CHOOSE({1,2,3,4,5,6},BaselineBMI,BaselineBMI^2,'Calcs Men No Intervention'!N82,'Calcs Men No Intervention'!N82^2,1,1),Diabetes_model!$C$8:$H$8)))</f>
        <v>2.6153797457830013E-2</v>
      </c>
      <c r="O30" s="67">
        <f>EXP(SUMPRODUCT(CHOOSE({1,2,3,4,5,6},BaselineBMI,BaselineBMI^2,'Calcs Men No Intervention'!O82,'Calcs Men No Intervention'!O82^2,1,1),Diabetes_model!$C$8:$H$8))/(1+EXP(SUMPRODUCT(CHOOSE({1,2,3,4,5,6},BaselineBMI,BaselineBMI^2,'Calcs Men No Intervention'!O82,'Calcs Men No Intervention'!O82^2,1,1),Diabetes_model!$C$8:$H$8)))</f>
        <v>2.7732386800526483E-2</v>
      </c>
      <c r="P30" s="67">
        <f>EXP(SUMPRODUCT(CHOOSE({1,2,3,4,5,6},BaselineBMI,BaselineBMI^2,'Calcs Men No Intervention'!P82,'Calcs Men No Intervention'!P82^2,1,1),Diabetes_model!$C$8:$H$8))/(1+EXP(SUMPRODUCT(CHOOSE({1,2,3,4,5,6},BaselineBMI,BaselineBMI^2,'Calcs Men No Intervention'!P82,'Calcs Men No Intervention'!P82^2,1,1),Diabetes_model!$C$8:$H$8)))</f>
        <v>2.9361069662390247E-2</v>
      </c>
      <c r="Q30" s="67">
        <f>EXP(SUMPRODUCT(CHOOSE({1,2,3,4,5,6},BaselineBMI,BaselineBMI^2,'Calcs Men No Intervention'!Q82,'Calcs Men No Intervention'!Q82^2,1,1),Diabetes_model!$C$8:$H$8))/(1+EXP(SUMPRODUCT(CHOOSE({1,2,3,4,5,6},BaselineBMI,BaselineBMI^2,'Calcs Men No Intervention'!Q82,'Calcs Men No Intervention'!Q82^2,1,1),Diabetes_model!$C$8:$H$8)))</f>
        <v>3.1037696102774074E-2</v>
      </c>
      <c r="R30" s="67">
        <f>EXP(SUMPRODUCT(CHOOSE({1,2,3,4,5,6},BaselineBMI,BaselineBMI^2,'Calcs Men No Intervention'!R82,'Calcs Men No Intervention'!R82^2,1,1),Diabetes_model!$C$8:$H$8))/(1+EXP(SUMPRODUCT(CHOOSE({1,2,3,4,5,6},BaselineBMI,BaselineBMI^2,'Calcs Men No Intervention'!R82,'Calcs Men No Intervention'!R82^2,1,1),Diabetes_model!$C$8:$H$8)))</f>
        <v>3.2759785986674443E-2</v>
      </c>
      <c r="S30" s="67">
        <f>EXP(SUMPRODUCT(CHOOSE({1,2,3,4,5,6},BaselineBMI,BaselineBMI^2,'Calcs Men No Intervention'!S82,'Calcs Men No Intervention'!S82^2,1,1),Diabetes_model!$C$8:$H$8))/(1+EXP(SUMPRODUCT(CHOOSE({1,2,3,4,5,6},BaselineBMI,BaselineBMI^2,'Calcs Men No Intervention'!S82,'Calcs Men No Intervention'!S82^2,1,1),Diabetes_model!$C$8:$H$8)))</f>
        <v>3.4524528971412616E-2</v>
      </c>
      <c r="T30" s="67">
        <f>EXP(SUMPRODUCT(CHOOSE({1,2,3,4,5,6},BaselineBMI,BaselineBMI^2,'Calcs Men No Intervention'!T82,'Calcs Men No Intervention'!T82^2,1,1),Diabetes_model!$C$8:$H$8))/(1+EXP(SUMPRODUCT(CHOOSE({1,2,3,4,5,6},BaselineBMI,BaselineBMI^2,'Calcs Men No Intervention'!T82,'Calcs Men No Intervention'!T82^2,1,1),Diabetes_model!$C$8:$H$8)))</f>
        <v>3.6328787132697465E-2</v>
      </c>
      <c r="U30" s="67">
        <f>EXP(SUMPRODUCT(CHOOSE({1,2,3,4,5,6},BaselineBMI,BaselineBMI^2,'Calcs Men No Intervention'!U82,'Calcs Men No Intervention'!U82^2,1,1),Diabetes_model!$C$8:$H$8))/(1+EXP(SUMPRODUCT(CHOOSE({1,2,3,4,5,6},BaselineBMI,BaselineBMI^2,'Calcs Men No Intervention'!U82,'Calcs Men No Intervention'!U82^2,1,1),Diabetes_model!$C$8:$H$8)))</f>
        <v>3.8169100287694227E-2</v>
      </c>
      <c r="V30" s="67">
        <f>EXP(SUMPRODUCT(CHOOSE({1,2,3,4,5,6},BaselineBMI,BaselineBMI^2,'Calcs Men No Intervention'!V82,'Calcs Men No Intervention'!V82^2,1,1),Diabetes_model!$C$8:$H$8))/(1+EXP(SUMPRODUCT(CHOOSE({1,2,3,4,5,6},BaselineBMI,BaselineBMI^2,'Calcs Men No Intervention'!V82,'Calcs Men No Intervention'!V82^2,1,1),Diabetes_model!$C$8:$H$8)))</f>
        <v>4.0041694039373792E-2</v>
      </c>
      <c r="W30" s="67">
        <f>EXP(SUMPRODUCT(CHOOSE({1,2,3,4,5,6},BaselineBMI,BaselineBMI^2,'Calcs Men No Intervention'!W82,'Calcs Men No Intervention'!W82^2,1,1),Diabetes_model!$C$8:$H$8))/(1+EXP(SUMPRODUCT(CHOOSE({1,2,3,4,5,6},BaselineBMI,BaselineBMI^2,'Calcs Men No Intervention'!W82,'Calcs Men No Intervention'!W82^2,1,1),Diabetes_model!$C$8:$H$8)))</f>
        <v>4.1942490532169821E-2</v>
      </c>
      <c r="X30" s="67">
        <f>EXP(SUMPRODUCT(CHOOSE({1,2,3,4,5,6},BaselineBMI,BaselineBMI^2,'Calcs Men No Intervention'!X82,'Calcs Men No Intervention'!X82^2,1,1),Diabetes_model!$C$8:$H$8))/(1+EXP(SUMPRODUCT(CHOOSE({1,2,3,4,5,6},BaselineBMI,BaselineBMI^2,'Calcs Men No Intervention'!X82,'Calcs Men No Intervention'!X82^2,1,1),Diabetes_model!$C$8:$H$8)))</f>
        <v>4.386712187451014E-2</v>
      </c>
      <c r="Y30" s="67">
        <f>EXP(SUMPRODUCT(CHOOSE({1,2,3,4,5,6},BaselineBMI,BaselineBMI^2,'Calcs Men No Intervention'!Y82,'Calcs Men No Intervention'!Y82^2,1,1),Diabetes_model!$C$8:$H$8))/(1+EXP(SUMPRODUCT(CHOOSE({1,2,3,4,5,6},BaselineBMI,BaselineBMI^2,'Calcs Men No Intervention'!Y82,'Calcs Men No Intervention'!Y82^2,1,1),Diabetes_model!$C$8:$H$8)))</f>
        <v>4.5810946149851997E-2</v>
      </c>
      <c r="Z30" s="67">
        <f>EXP(SUMPRODUCT(CHOOSE({1,2,3,4,5,6},BaselineBMI,BaselineBMI^2,'Calcs Men No Intervention'!Z82,'Calcs Men No Intervention'!Z82^2,1,1),Diabetes_model!$C$8:$H$8))/(1+EXP(SUMPRODUCT(CHOOSE({1,2,3,4,5,6},BaselineBMI,BaselineBMI^2,'Calcs Men No Intervention'!Z82,'Calcs Men No Intervention'!Z82^2,1,1),Diabetes_model!$C$8:$H$8)))</f>
        <v>4.7769065905141295E-2</v>
      </c>
      <c r="AA30" s="67">
        <f>EXP(SUMPRODUCT(CHOOSE({1,2,3,4,5,6},BaselineBMI,BaselineBMI^2,'Calcs Men No Intervention'!AA82,'Calcs Men No Intervention'!AA82^2,1,1),Diabetes_model!$C$8:$H$8))/(1+EXP(SUMPRODUCT(CHOOSE({1,2,3,4,5,6},BaselineBMI,BaselineBMI^2,'Calcs Men No Intervention'!AA82,'Calcs Men No Intervention'!AA82^2,1,1),Diabetes_model!$C$8:$H$8)))</f>
        <v>4.9736348974807609E-2</v>
      </c>
      <c r="AB30" s="67">
        <f>EXP(SUMPRODUCT(CHOOSE({1,2,3,4,5,6},BaselineBMI,BaselineBMI^2,'Calcs Men No Intervention'!AB82,'Calcs Men No Intervention'!AB82^2,1,1),Diabetes_model!$C$8:$H$8))/(1+EXP(SUMPRODUCT(CHOOSE({1,2,3,4,5,6},BaselineBMI,BaselineBMI^2,'Calcs Men No Intervention'!AB82,'Calcs Men No Intervention'!AB82^2,1,1),Diabetes_model!$C$8:$H$8)))</f>
        <v>5.1707451470130929E-2</v>
      </c>
    </row>
    <row r="31" spans="1:28" x14ac:dyDescent="0.3">
      <c r="B31" s="1">
        <v>7</v>
      </c>
      <c r="C31" s="67"/>
      <c r="D31" s="67"/>
      <c r="E31" s="67"/>
      <c r="F31" s="67"/>
      <c r="G31" s="67"/>
      <c r="H31" s="67"/>
      <c r="I31" s="67">
        <f>EXP(SUMPRODUCT(CHOOSE({1,2,3,4,5,6},BaselineBMI,BaselineBMI^2,'Calcs Men No Intervention'!I83,'Calcs Men No Intervention'!I83^2,1,1),Diabetes_model!$C$8:$H$8))/(1+EXP(SUMPRODUCT(CHOOSE({1,2,3,4,5,6},BaselineBMI,BaselineBMI^2,'Calcs Men No Intervention'!I83,'Calcs Men No Intervention'!I83^2,1,1),Diabetes_model!$C$8:$H$8)))</f>
        <v>1.7814155454613657E-2</v>
      </c>
      <c r="J31" s="67">
        <f>EXP(SUMPRODUCT(CHOOSE({1,2,3,4,5,6},BaselineBMI,BaselineBMI^2,'Calcs Men No Intervention'!J83,'Calcs Men No Intervention'!J83^2,1,1),Diabetes_model!$C$8:$H$8))/(1+EXP(SUMPRODUCT(CHOOSE({1,2,3,4,5,6},BaselineBMI,BaselineBMI^2,'Calcs Men No Intervention'!J83,'Calcs Men No Intervention'!J83^2,1,1),Diabetes_model!$C$8:$H$8)))</f>
        <v>1.9064909580972771E-2</v>
      </c>
      <c r="K31" s="67">
        <f>EXP(SUMPRODUCT(CHOOSE({1,2,3,4,5,6},BaselineBMI,BaselineBMI^2,'Calcs Men No Intervention'!K83,'Calcs Men No Intervention'!K83^2,1,1),Diabetes_model!$C$8:$H$8))/(1+EXP(SUMPRODUCT(CHOOSE({1,2,3,4,5,6},BaselineBMI,BaselineBMI^2,'Calcs Men No Intervention'!K83,'Calcs Men No Intervention'!K83^2,1,1),Diabetes_model!$C$8:$H$8)))</f>
        <v>2.0372027715123121E-2</v>
      </c>
      <c r="L31" s="67">
        <f>EXP(SUMPRODUCT(CHOOSE({1,2,3,4,5,6},BaselineBMI,BaselineBMI^2,'Calcs Men No Intervention'!L83,'Calcs Men No Intervention'!L83^2,1,1),Diabetes_model!$C$8:$H$8))/(1+EXP(SUMPRODUCT(CHOOSE({1,2,3,4,5,6},BaselineBMI,BaselineBMI^2,'Calcs Men No Intervention'!L83,'Calcs Men No Intervention'!L83^2,1,1),Diabetes_model!$C$8:$H$8)))</f>
        <v>2.1735207737236445E-2</v>
      </c>
      <c r="M31" s="67">
        <f>EXP(SUMPRODUCT(CHOOSE({1,2,3,4,5,6},BaselineBMI,BaselineBMI^2,'Calcs Men No Intervention'!M83,'Calcs Men No Intervention'!M83^2,1,1),Diabetes_model!$C$8:$H$8))/(1+EXP(SUMPRODUCT(CHOOSE({1,2,3,4,5,6},BaselineBMI,BaselineBMI^2,'Calcs Men No Intervention'!M83,'Calcs Men No Intervention'!M83^2,1,1),Diabetes_model!$C$8:$H$8)))</f>
        <v>2.3153865931719385E-2</v>
      </c>
      <c r="N31" s="67">
        <f>EXP(SUMPRODUCT(CHOOSE({1,2,3,4,5,6},BaselineBMI,BaselineBMI^2,'Calcs Men No Intervention'!N83,'Calcs Men No Intervention'!N83^2,1,1),Diabetes_model!$C$8:$H$8))/(1+EXP(SUMPRODUCT(CHOOSE({1,2,3,4,5,6},BaselineBMI,BaselineBMI^2,'Calcs Men No Intervention'!N83,'Calcs Men No Intervention'!N83^2,1,1),Diabetes_model!$C$8:$H$8)))</f>
        <v>2.4627123943910634E-2</v>
      </c>
      <c r="O31" s="67">
        <f>EXP(SUMPRODUCT(CHOOSE({1,2,3,4,5,6},BaselineBMI,BaselineBMI^2,'Calcs Men No Intervention'!O83,'Calcs Men No Intervention'!O83^2,1,1),Diabetes_model!$C$8:$H$8))/(1+EXP(SUMPRODUCT(CHOOSE({1,2,3,4,5,6},BaselineBMI,BaselineBMI^2,'Calcs Men No Intervention'!O83,'Calcs Men No Intervention'!O83^2,1,1),Diabetes_model!$C$8:$H$8)))</f>
        <v>2.6153797457830013E-2</v>
      </c>
      <c r="P31" s="67">
        <f>EXP(SUMPRODUCT(CHOOSE({1,2,3,4,5,6},BaselineBMI,BaselineBMI^2,'Calcs Men No Intervention'!P83,'Calcs Men No Intervention'!P83^2,1,1),Diabetes_model!$C$8:$H$8))/(1+EXP(SUMPRODUCT(CHOOSE({1,2,3,4,5,6},BaselineBMI,BaselineBMI^2,'Calcs Men No Intervention'!P83,'Calcs Men No Intervention'!P83^2,1,1),Diabetes_model!$C$8:$H$8)))</f>
        <v>2.7732386800526483E-2</v>
      </c>
      <c r="Q31" s="67">
        <f>EXP(SUMPRODUCT(CHOOSE({1,2,3,4,5,6},BaselineBMI,BaselineBMI^2,'Calcs Men No Intervention'!Q83,'Calcs Men No Intervention'!Q83^2,1,1),Diabetes_model!$C$8:$H$8))/(1+EXP(SUMPRODUCT(CHOOSE({1,2,3,4,5,6},BaselineBMI,BaselineBMI^2,'Calcs Men No Intervention'!Q83,'Calcs Men No Intervention'!Q83^2,1,1),Diabetes_model!$C$8:$H$8)))</f>
        <v>2.9361069662390247E-2</v>
      </c>
      <c r="R31" s="67">
        <f>EXP(SUMPRODUCT(CHOOSE({1,2,3,4,5,6},BaselineBMI,BaselineBMI^2,'Calcs Men No Intervention'!R83,'Calcs Men No Intervention'!R83^2,1,1),Diabetes_model!$C$8:$H$8))/(1+EXP(SUMPRODUCT(CHOOSE({1,2,3,4,5,6},BaselineBMI,BaselineBMI^2,'Calcs Men No Intervention'!R83,'Calcs Men No Intervention'!R83^2,1,1),Diabetes_model!$C$8:$H$8)))</f>
        <v>3.1037696102774074E-2</v>
      </c>
      <c r="S31" s="67">
        <f>EXP(SUMPRODUCT(CHOOSE({1,2,3,4,5,6},BaselineBMI,BaselineBMI^2,'Calcs Men No Intervention'!S83,'Calcs Men No Intervention'!S83^2,1,1),Diabetes_model!$C$8:$H$8))/(1+EXP(SUMPRODUCT(CHOOSE({1,2,3,4,5,6},BaselineBMI,BaselineBMI^2,'Calcs Men No Intervention'!S83,'Calcs Men No Intervention'!S83^2,1,1),Diabetes_model!$C$8:$H$8)))</f>
        <v>3.2759785986674443E-2</v>
      </c>
      <c r="T31" s="67">
        <f>EXP(SUMPRODUCT(CHOOSE({1,2,3,4,5,6},BaselineBMI,BaselineBMI^2,'Calcs Men No Intervention'!T83,'Calcs Men No Intervention'!T83^2,1,1),Diabetes_model!$C$8:$H$8))/(1+EXP(SUMPRODUCT(CHOOSE({1,2,3,4,5,6},BaselineBMI,BaselineBMI^2,'Calcs Men No Intervention'!T83,'Calcs Men No Intervention'!T83^2,1,1),Diabetes_model!$C$8:$H$8)))</f>
        <v>3.4524528971412616E-2</v>
      </c>
      <c r="U31" s="67">
        <f>EXP(SUMPRODUCT(CHOOSE({1,2,3,4,5,6},BaselineBMI,BaselineBMI^2,'Calcs Men No Intervention'!U83,'Calcs Men No Intervention'!U83^2,1,1),Diabetes_model!$C$8:$H$8))/(1+EXP(SUMPRODUCT(CHOOSE({1,2,3,4,5,6},BaselineBMI,BaselineBMI^2,'Calcs Men No Intervention'!U83,'Calcs Men No Intervention'!U83^2,1,1),Diabetes_model!$C$8:$H$8)))</f>
        <v>3.6328787132697465E-2</v>
      </c>
      <c r="V31" s="67">
        <f>EXP(SUMPRODUCT(CHOOSE({1,2,3,4,5,6},BaselineBMI,BaselineBMI^2,'Calcs Men No Intervention'!V83,'Calcs Men No Intervention'!V83^2,1,1),Diabetes_model!$C$8:$H$8))/(1+EXP(SUMPRODUCT(CHOOSE({1,2,3,4,5,6},BaselineBMI,BaselineBMI^2,'Calcs Men No Intervention'!V83,'Calcs Men No Intervention'!V83^2,1,1),Diabetes_model!$C$8:$H$8)))</f>
        <v>3.8169100287694227E-2</v>
      </c>
      <c r="W31" s="67">
        <f>EXP(SUMPRODUCT(CHOOSE({1,2,3,4,5,6},BaselineBMI,BaselineBMI^2,'Calcs Men No Intervention'!W83,'Calcs Men No Intervention'!W83^2,1,1),Diabetes_model!$C$8:$H$8))/(1+EXP(SUMPRODUCT(CHOOSE({1,2,3,4,5,6},BaselineBMI,BaselineBMI^2,'Calcs Men No Intervention'!W83,'Calcs Men No Intervention'!W83^2,1,1),Diabetes_model!$C$8:$H$8)))</f>
        <v>4.0041694039373792E-2</v>
      </c>
      <c r="X31" s="67">
        <f>EXP(SUMPRODUCT(CHOOSE({1,2,3,4,5,6},BaselineBMI,BaselineBMI^2,'Calcs Men No Intervention'!X83,'Calcs Men No Intervention'!X83^2,1,1),Diabetes_model!$C$8:$H$8))/(1+EXP(SUMPRODUCT(CHOOSE({1,2,3,4,5,6},BaselineBMI,BaselineBMI^2,'Calcs Men No Intervention'!X83,'Calcs Men No Intervention'!X83^2,1,1),Diabetes_model!$C$8:$H$8)))</f>
        <v>4.1942490532169821E-2</v>
      </c>
      <c r="Y31" s="67">
        <f>EXP(SUMPRODUCT(CHOOSE({1,2,3,4,5,6},BaselineBMI,BaselineBMI^2,'Calcs Men No Intervention'!Y83,'Calcs Men No Intervention'!Y83^2,1,1),Diabetes_model!$C$8:$H$8))/(1+EXP(SUMPRODUCT(CHOOSE({1,2,3,4,5,6},BaselineBMI,BaselineBMI^2,'Calcs Men No Intervention'!Y83,'Calcs Men No Intervention'!Y83^2,1,1),Diabetes_model!$C$8:$H$8)))</f>
        <v>4.386712187451014E-2</v>
      </c>
      <c r="Z31" s="67">
        <f>EXP(SUMPRODUCT(CHOOSE({1,2,3,4,5,6},BaselineBMI,BaselineBMI^2,'Calcs Men No Intervention'!Z83,'Calcs Men No Intervention'!Z83^2,1,1),Diabetes_model!$C$8:$H$8))/(1+EXP(SUMPRODUCT(CHOOSE({1,2,3,4,5,6},BaselineBMI,BaselineBMI^2,'Calcs Men No Intervention'!Z83,'Calcs Men No Intervention'!Z83^2,1,1),Diabetes_model!$C$8:$H$8)))</f>
        <v>4.5810946149851997E-2</v>
      </c>
      <c r="AA31" s="67">
        <f>EXP(SUMPRODUCT(CHOOSE({1,2,3,4,5,6},BaselineBMI,BaselineBMI^2,'Calcs Men No Intervention'!AA83,'Calcs Men No Intervention'!AA83^2,1,1),Diabetes_model!$C$8:$H$8))/(1+EXP(SUMPRODUCT(CHOOSE({1,2,3,4,5,6},BaselineBMI,BaselineBMI^2,'Calcs Men No Intervention'!AA83,'Calcs Men No Intervention'!AA83^2,1,1),Diabetes_model!$C$8:$H$8)))</f>
        <v>4.7769065905141295E-2</v>
      </c>
      <c r="AB31" s="67">
        <f>EXP(SUMPRODUCT(CHOOSE({1,2,3,4,5,6},BaselineBMI,BaselineBMI^2,'Calcs Men No Intervention'!AB83,'Calcs Men No Intervention'!AB83^2,1,1),Diabetes_model!$C$8:$H$8))/(1+EXP(SUMPRODUCT(CHOOSE({1,2,3,4,5,6},BaselineBMI,BaselineBMI^2,'Calcs Men No Intervention'!AB83,'Calcs Men No Intervention'!AB83^2,1,1),Diabetes_model!$C$8:$H$8)))</f>
        <v>4.9736348974807609E-2</v>
      </c>
    </row>
    <row r="32" spans="1:28" x14ac:dyDescent="0.3">
      <c r="B32" s="1">
        <v>8</v>
      </c>
      <c r="C32" s="67"/>
      <c r="D32" s="67"/>
      <c r="E32" s="67"/>
      <c r="F32" s="67"/>
      <c r="G32" s="67"/>
      <c r="H32" s="67"/>
      <c r="I32" s="67"/>
      <c r="J32" s="67">
        <f>EXP(SUMPRODUCT(CHOOSE({1,2,3,4,5,6},BaselineBMI,BaselineBMI^2,'Calcs Men No Intervention'!J84,'Calcs Men No Intervention'!J84^2,1,1),Diabetes_model!$C$8:$H$8))/(1+EXP(SUMPRODUCT(CHOOSE({1,2,3,4,5,6},BaselineBMI,BaselineBMI^2,'Calcs Men No Intervention'!J84,'Calcs Men No Intervention'!J84^2,1,1),Diabetes_model!$C$8:$H$8)))</f>
        <v>1.7814155454613657E-2</v>
      </c>
      <c r="K32" s="67">
        <f>EXP(SUMPRODUCT(CHOOSE({1,2,3,4,5,6},BaselineBMI,BaselineBMI^2,'Calcs Men No Intervention'!K84,'Calcs Men No Intervention'!K84^2,1,1),Diabetes_model!$C$8:$H$8))/(1+EXP(SUMPRODUCT(CHOOSE({1,2,3,4,5,6},BaselineBMI,BaselineBMI^2,'Calcs Men No Intervention'!K84,'Calcs Men No Intervention'!K84^2,1,1),Diabetes_model!$C$8:$H$8)))</f>
        <v>1.9064909580972771E-2</v>
      </c>
      <c r="L32" s="67">
        <f>EXP(SUMPRODUCT(CHOOSE({1,2,3,4,5,6},BaselineBMI,BaselineBMI^2,'Calcs Men No Intervention'!L84,'Calcs Men No Intervention'!L84^2,1,1),Diabetes_model!$C$8:$H$8))/(1+EXP(SUMPRODUCT(CHOOSE({1,2,3,4,5,6},BaselineBMI,BaselineBMI^2,'Calcs Men No Intervention'!L84,'Calcs Men No Intervention'!L84^2,1,1),Diabetes_model!$C$8:$H$8)))</f>
        <v>2.0372027715123121E-2</v>
      </c>
      <c r="M32" s="67">
        <f>EXP(SUMPRODUCT(CHOOSE({1,2,3,4,5,6},BaselineBMI,BaselineBMI^2,'Calcs Men No Intervention'!M84,'Calcs Men No Intervention'!M84^2,1,1),Diabetes_model!$C$8:$H$8))/(1+EXP(SUMPRODUCT(CHOOSE({1,2,3,4,5,6},BaselineBMI,BaselineBMI^2,'Calcs Men No Intervention'!M84,'Calcs Men No Intervention'!M84^2,1,1),Diabetes_model!$C$8:$H$8)))</f>
        <v>2.1735207737236445E-2</v>
      </c>
      <c r="N32" s="67">
        <f>EXP(SUMPRODUCT(CHOOSE({1,2,3,4,5,6},BaselineBMI,BaselineBMI^2,'Calcs Men No Intervention'!N84,'Calcs Men No Intervention'!N84^2,1,1),Diabetes_model!$C$8:$H$8))/(1+EXP(SUMPRODUCT(CHOOSE({1,2,3,4,5,6},BaselineBMI,BaselineBMI^2,'Calcs Men No Intervention'!N84,'Calcs Men No Intervention'!N84^2,1,1),Diabetes_model!$C$8:$H$8)))</f>
        <v>2.3153865931719385E-2</v>
      </c>
      <c r="O32" s="67">
        <f>EXP(SUMPRODUCT(CHOOSE({1,2,3,4,5,6},BaselineBMI,BaselineBMI^2,'Calcs Men No Intervention'!O84,'Calcs Men No Intervention'!O84^2,1,1),Diabetes_model!$C$8:$H$8))/(1+EXP(SUMPRODUCT(CHOOSE({1,2,3,4,5,6},BaselineBMI,BaselineBMI^2,'Calcs Men No Intervention'!O84,'Calcs Men No Intervention'!O84^2,1,1),Diabetes_model!$C$8:$H$8)))</f>
        <v>2.4627123943910634E-2</v>
      </c>
      <c r="P32" s="67">
        <f>EXP(SUMPRODUCT(CHOOSE({1,2,3,4,5,6},BaselineBMI,BaselineBMI^2,'Calcs Men No Intervention'!P84,'Calcs Men No Intervention'!P84^2,1,1),Diabetes_model!$C$8:$H$8))/(1+EXP(SUMPRODUCT(CHOOSE({1,2,3,4,5,6},BaselineBMI,BaselineBMI^2,'Calcs Men No Intervention'!P84,'Calcs Men No Intervention'!P84^2,1,1),Diabetes_model!$C$8:$H$8)))</f>
        <v>2.6153797457830013E-2</v>
      </c>
      <c r="Q32" s="67">
        <f>EXP(SUMPRODUCT(CHOOSE({1,2,3,4,5,6},BaselineBMI,BaselineBMI^2,'Calcs Men No Intervention'!Q84,'Calcs Men No Intervention'!Q84^2,1,1),Diabetes_model!$C$8:$H$8))/(1+EXP(SUMPRODUCT(CHOOSE({1,2,3,4,5,6},BaselineBMI,BaselineBMI^2,'Calcs Men No Intervention'!Q84,'Calcs Men No Intervention'!Q84^2,1,1),Diabetes_model!$C$8:$H$8)))</f>
        <v>2.7732386800526483E-2</v>
      </c>
      <c r="R32" s="67">
        <f>EXP(SUMPRODUCT(CHOOSE({1,2,3,4,5,6},BaselineBMI,BaselineBMI^2,'Calcs Men No Intervention'!R84,'Calcs Men No Intervention'!R84^2,1,1),Diabetes_model!$C$8:$H$8))/(1+EXP(SUMPRODUCT(CHOOSE({1,2,3,4,5,6},BaselineBMI,BaselineBMI^2,'Calcs Men No Intervention'!R84,'Calcs Men No Intervention'!R84^2,1,1),Diabetes_model!$C$8:$H$8)))</f>
        <v>2.9361069662390247E-2</v>
      </c>
      <c r="S32" s="67">
        <f>EXP(SUMPRODUCT(CHOOSE({1,2,3,4,5,6},BaselineBMI,BaselineBMI^2,'Calcs Men No Intervention'!S84,'Calcs Men No Intervention'!S84^2,1,1),Diabetes_model!$C$8:$H$8))/(1+EXP(SUMPRODUCT(CHOOSE({1,2,3,4,5,6},BaselineBMI,BaselineBMI^2,'Calcs Men No Intervention'!S84,'Calcs Men No Intervention'!S84^2,1,1),Diabetes_model!$C$8:$H$8)))</f>
        <v>3.1037696102774074E-2</v>
      </c>
      <c r="T32" s="67">
        <f>EXP(SUMPRODUCT(CHOOSE({1,2,3,4,5,6},BaselineBMI,BaselineBMI^2,'Calcs Men No Intervention'!T84,'Calcs Men No Intervention'!T84^2,1,1),Diabetes_model!$C$8:$H$8))/(1+EXP(SUMPRODUCT(CHOOSE({1,2,3,4,5,6},BaselineBMI,BaselineBMI^2,'Calcs Men No Intervention'!T84,'Calcs Men No Intervention'!T84^2,1,1),Diabetes_model!$C$8:$H$8)))</f>
        <v>3.2759785986674443E-2</v>
      </c>
      <c r="U32" s="67">
        <f>EXP(SUMPRODUCT(CHOOSE({1,2,3,4,5,6},BaselineBMI,BaselineBMI^2,'Calcs Men No Intervention'!U84,'Calcs Men No Intervention'!U84^2,1,1),Diabetes_model!$C$8:$H$8))/(1+EXP(SUMPRODUCT(CHOOSE({1,2,3,4,5,6},BaselineBMI,BaselineBMI^2,'Calcs Men No Intervention'!U84,'Calcs Men No Intervention'!U84^2,1,1),Diabetes_model!$C$8:$H$8)))</f>
        <v>3.4524528971412616E-2</v>
      </c>
      <c r="V32" s="67">
        <f>EXP(SUMPRODUCT(CHOOSE({1,2,3,4,5,6},BaselineBMI,BaselineBMI^2,'Calcs Men No Intervention'!V84,'Calcs Men No Intervention'!V84^2,1,1),Diabetes_model!$C$8:$H$8))/(1+EXP(SUMPRODUCT(CHOOSE({1,2,3,4,5,6},BaselineBMI,BaselineBMI^2,'Calcs Men No Intervention'!V84,'Calcs Men No Intervention'!V84^2,1,1),Diabetes_model!$C$8:$H$8)))</f>
        <v>3.6328787132697465E-2</v>
      </c>
      <c r="W32" s="67">
        <f>EXP(SUMPRODUCT(CHOOSE({1,2,3,4,5,6},BaselineBMI,BaselineBMI^2,'Calcs Men No Intervention'!W84,'Calcs Men No Intervention'!W84^2,1,1),Diabetes_model!$C$8:$H$8))/(1+EXP(SUMPRODUCT(CHOOSE({1,2,3,4,5,6},BaselineBMI,BaselineBMI^2,'Calcs Men No Intervention'!W84,'Calcs Men No Intervention'!W84^2,1,1),Diabetes_model!$C$8:$H$8)))</f>
        <v>3.8169100287694227E-2</v>
      </c>
      <c r="X32" s="67">
        <f>EXP(SUMPRODUCT(CHOOSE({1,2,3,4,5,6},BaselineBMI,BaselineBMI^2,'Calcs Men No Intervention'!X84,'Calcs Men No Intervention'!X84^2,1,1),Diabetes_model!$C$8:$H$8))/(1+EXP(SUMPRODUCT(CHOOSE({1,2,3,4,5,6},BaselineBMI,BaselineBMI^2,'Calcs Men No Intervention'!X84,'Calcs Men No Intervention'!X84^2,1,1),Diabetes_model!$C$8:$H$8)))</f>
        <v>4.0041694039373792E-2</v>
      </c>
      <c r="Y32" s="67">
        <f>EXP(SUMPRODUCT(CHOOSE({1,2,3,4,5,6},BaselineBMI,BaselineBMI^2,'Calcs Men No Intervention'!Y84,'Calcs Men No Intervention'!Y84^2,1,1),Diabetes_model!$C$8:$H$8))/(1+EXP(SUMPRODUCT(CHOOSE({1,2,3,4,5,6},BaselineBMI,BaselineBMI^2,'Calcs Men No Intervention'!Y84,'Calcs Men No Intervention'!Y84^2,1,1),Diabetes_model!$C$8:$H$8)))</f>
        <v>4.1942490532169821E-2</v>
      </c>
      <c r="Z32" s="67">
        <f>EXP(SUMPRODUCT(CHOOSE({1,2,3,4,5,6},BaselineBMI,BaselineBMI^2,'Calcs Men No Intervention'!Z84,'Calcs Men No Intervention'!Z84^2,1,1),Diabetes_model!$C$8:$H$8))/(1+EXP(SUMPRODUCT(CHOOSE({1,2,3,4,5,6},BaselineBMI,BaselineBMI^2,'Calcs Men No Intervention'!Z84,'Calcs Men No Intervention'!Z84^2,1,1),Diabetes_model!$C$8:$H$8)))</f>
        <v>4.386712187451014E-2</v>
      </c>
      <c r="AA32" s="67">
        <f>EXP(SUMPRODUCT(CHOOSE({1,2,3,4,5,6},BaselineBMI,BaselineBMI^2,'Calcs Men No Intervention'!AA84,'Calcs Men No Intervention'!AA84^2,1,1),Diabetes_model!$C$8:$H$8))/(1+EXP(SUMPRODUCT(CHOOSE({1,2,3,4,5,6},BaselineBMI,BaselineBMI^2,'Calcs Men No Intervention'!AA84,'Calcs Men No Intervention'!AA84^2,1,1),Diabetes_model!$C$8:$H$8)))</f>
        <v>4.5810946149851997E-2</v>
      </c>
      <c r="AB32" s="67">
        <f>EXP(SUMPRODUCT(CHOOSE({1,2,3,4,5,6},BaselineBMI,BaselineBMI^2,'Calcs Men No Intervention'!AB84,'Calcs Men No Intervention'!AB84^2,1,1),Diabetes_model!$C$8:$H$8))/(1+EXP(SUMPRODUCT(CHOOSE({1,2,3,4,5,6},BaselineBMI,BaselineBMI^2,'Calcs Men No Intervention'!AB84,'Calcs Men No Intervention'!AB84^2,1,1),Diabetes_model!$C$8:$H$8)))</f>
        <v>4.7769065905141295E-2</v>
      </c>
    </row>
    <row r="33" spans="2:28" x14ac:dyDescent="0.3">
      <c r="B33" s="1">
        <v>9</v>
      </c>
      <c r="C33" s="67"/>
      <c r="D33" s="67"/>
      <c r="E33" s="67"/>
      <c r="F33" s="67"/>
      <c r="G33" s="67"/>
      <c r="H33" s="67"/>
      <c r="I33" s="67"/>
      <c r="J33" s="67"/>
      <c r="K33" s="67">
        <f>EXP(SUMPRODUCT(CHOOSE({1,2,3,4,5,6},BaselineBMI,BaselineBMI^2,'Calcs Men No Intervention'!K85,'Calcs Men No Intervention'!K85^2,1,1),Diabetes_model!$C$8:$H$8))/(1+EXP(SUMPRODUCT(CHOOSE({1,2,3,4,5,6},BaselineBMI,BaselineBMI^2,'Calcs Men No Intervention'!K85,'Calcs Men No Intervention'!K85^2,1,1),Diabetes_model!$C$8:$H$8)))</f>
        <v>1.7814155454613657E-2</v>
      </c>
      <c r="L33" s="67">
        <f>EXP(SUMPRODUCT(CHOOSE({1,2,3,4,5,6},BaselineBMI,BaselineBMI^2,'Calcs Men No Intervention'!L85,'Calcs Men No Intervention'!L85^2,1,1),Diabetes_model!$C$8:$H$8))/(1+EXP(SUMPRODUCT(CHOOSE({1,2,3,4,5,6},BaselineBMI,BaselineBMI^2,'Calcs Men No Intervention'!L85,'Calcs Men No Intervention'!L85^2,1,1),Diabetes_model!$C$8:$H$8)))</f>
        <v>1.9064909580972771E-2</v>
      </c>
      <c r="M33" s="67">
        <f>EXP(SUMPRODUCT(CHOOSE({1,2,3,4,5,6},BaselineBMI,BaselineBMI^2,'Calcs Men No Intervention'!M85,'Calcs Men No Intervention'!M85^2,1,1),Diabetes_model!$C$8:$H$8))/(1+EXP(SUMPRODUCT(CHOOSE({1,2,3,4,5,6},BaselineBMI,BaselineBMI^2,'Calcs Men No Intervention'!M85,'Calcs Men No Intervention'!M85^2,1,1),Diabetes_model!$C$8:$H$8)))</f>
        <v>2.0372027715123121E-2</v>
      </c>
      <c r="N33" s="67">
        <f>EXP(SUMPRODUCT(CHOOSE({1,2,3,4,5,6},BaselineBMI,BaselineBMI^2,'Calcs Men No Intervention'!N85,'Calcs Men No Intervention'!N85^2,1,1),Diabetes_model!$C$8:$H$8))/(1+EXP(SUMPRODUCT(CHOOSE({1,2,3,4,5,6},BaselineBMI,BaselineBMI^2,'Calcs Men No Intervention'!N85,'Calcs Men No Intervention'!N85^2,1,1),Diabetes_model!$C$8:$H$8)))</f>
        <v>2.1735207737236445E-2</v>
      </c>
      <c r="O33" s="67">
        <f>EXP(SUMPRODUCT(CHOOSE({1,2,3,4,5,6},BaselineBMI,BaselineBMI^2,'Calcs Men No Intervention'!O85,'Calcs Men No Intervention'!O85^2,1,1),Diabetes_model!$C$8:$H$8))/(1+EXP(SUMPRODUCT(CHOOSE({1,2,3,4,5,6},BaselineBMI,BaselineBMI^2,'Calcs Men No Intervention'!O85,'Calcs Men No Intervention'!O85^2,1,1),Diabetes_model!$C$8:$H$8)))</f>
        <v>2.3153865931719385E-2</v>
      </c>
      <c r="P33" s="67">
        <f>EXP(SUMPRODUCT(CHOOSE({1,2,3,4,5,6},BaselineBMI,BaselineBMI^2,'Calcs Men No Intervention'!P85,'Calcs Men No Intervention'!P85^2,1,1),Diabetes_model!$C$8:$H$8))/(1+EXP(SUMPRODUCT(CHOOSE({1,2,3,4,5,6},BaselineBMI,BaselineBMI^2,'Calcs Men No Intervention'!P85,'Calcs Men No Intervention'!P85^2,1,1),Diabetes_model!$C$8:$H$8)))</f>
        <v>2.4627123943910634E-2</v>
      </c>
      <c r="Q33" s="67">
        <f>EXP(SUMPRODUCT(CHOOSE({1,2,3,4,5,6},BaselineBMI,BaselineBMI^2,'Calcs Men No Intervention'!Q85,'Calcs Men No Intervention'!Q85^2,1,1),Diabetes_model!$C$8:$H$8))/(1+EXP(SUMPRODUCT(CHOOSE({1,2,3,4,5,6},BaselineBMI,BaselineBMI^2,'Calcs Men No Intervention'!Q85,'Calcs Men No Intervention'!Q85^2,1,1),Diabetes_model!$C$8:$H$8)))</f>
        <v>2.6153797457830013E-2</v>
      </c>
      <c r="R33" s="67">
        <f>EXP(SUMPRODUCT(CHOOSE({1,2,3,4,5,6},BaselineBMI,BaselineBMI^2,'Calcs Men No Intervention'!R85,'Calcs Men No Intervention'!R85^2,1,1),Diabetes_model!$C$8:$H$8))/(1+EXP(SUMPRODUCT(CHOOSE({1,2,3,4,5,6},BaselineBMI,BaselineBMI^2,'Calcs Men No Intervention'!R85,'Calcs Men No Intervention'!R85^2,1,1),Diabetes_model!$C$8:$H$8)))</f>
        <v>2.7732386800526483E-2</v>
      </c>
      <c r="S33" s="67">
        <f>EXP(SUMPRODUCT(CHOOSE({1,2,3,4,5,6},BaselineBMI,BaselineBMI^2,'Calcs Men No Intervention'!S85,'Calcs Men No Intervention'!S85^2,1,1),Diabetes_model!$C$8:$H$8))/(1+EXP(SUMPRODUCT(CHOOSE({1,2,3,4,5,6},BaselineBMI,BaselineBMI^2,'Calcs Men No Intervention'!S85,'Calcs Men No Intervention'!S85^2,1,1),Diabetes_model!$C$8:$H$8)))</f>
        <v>2.9361069662390247E-2</v>
      </c>
      <c r="T33" s="67">
        <f>EXP(SUMPRODUCT(CHOOSE({1,2,3,4,5,6},BaselineBMI,BaselineBMI^2,'Calcs Men No Intervention'!T85,'Calcs Men No Intervention'!T85^2,1,1),Diabetes_model!$C$8:$H$8))/(1+EXP(SUMPRODUCT(CHOOSE({1,2,3,4,5,6},BaselineBMI,BaselineBMI^2,'Calcs Men No Intervention'!T85,'Calcs Men No Intervention'!T85^2,1,1),Diabetes_model!$C$8:$H$8)))</f>
        <v>3.1037696102774074E-2</v>
      </c>
      <c r="U33" s="67">
        <f>EXP(SUMPRODUCT(CHOOSE({1,2,3,4,5,6},BaselineBMI,BaselineBMI^2,'Calcs Men No Intervention'!U85,'Calcs Men No Intervention'!U85^2,1,1),Diabetes_model!$C$8:$H$8))/(1+EXP(SUMPRODUCT(CHOOSE({1,2,3,4,5,6},BaselineBMI,BaselineBMI^2,'Calcs Men No Intervention'!U85,'Calcs Men No Intervention'!U85^2,1,1),Diabetes_model!$C$8:$H$8)))</f>
        <v>3.2759785986674443E-2</v>
      </c>
      <c r="V33" s="67">
        <f>EXP(SUMPRODUCT(CHOOSE({1,2,3,4,5,6},BaselineBMI,BaselineBMI^2,'Calcs Men No Intervention'!V85,'Calcs Men No Intervention'!V85^2,1,1),Diabetes_model!$C$8:$H$8))/(1+EXP(SUMPRODUCT(CHOOSE({1,2,3,4,5,6},BaselineBMI,BaselineBMI^2,'Calcs Men No Intervention'!V85,'Calcs Men No Intervention'!V85^2,1,1),Diabetes_model!$C$8:$H$8)))</f>
        <v>3.4524528971412616E-2</v>
      </c>
      <c r="W33" s="67">
        <f>EXP(SUMPRODUCT(CHOOSE({1,2,3,4,5,6},BaselineBMI,BaselineBMI^2,'Calcs Men No Intervention'!W85,'Calcs Men No Intervention'!W85^2,1,1),Diabetes_model!$C$8:$H$8))/(1+EXP(SUMPRODUCT(CHOOSE({1,2,3,4,5,6},BaselineBMI,BaselineBMI^2,'Calcs Men No Intervention'!W85,'Calcs Men No Intervention'!W85^2,1,1),Diabetes_model!$C$8:$H$8)))</f>
        <v>3.6328787132697465E-2</v>
      </c>
      <c r="X33" s="67">
        <f>EXP(SUMPRODUCT(CHOOSE({1,2,3,4,5,6},BaselineBMI,BaselineBMI^2,'Calcs Men No Intervention'!X85,'Calcs Men No Intervention'!X85^2,1,1),Diabetes_model!$C$8:$H$8))/(1+EXP(SUMPRODUCT(CHOOSE({1,2,3,4,5,6},BaselineBMI,BaselineBMI^2,'Calcs Men No Intervention'!X85,'Calcs Men No Intervention'!X85^2,1,1),Diabetes_model!$C$8:$H$8)))</f>
        <v>3.8169100287694227E-2</v>
      </c>
      <c r="Y33" s="67">
        <f>EXP(SUMPRODUCT(CHOOSE({1,2,3,4,5,6},BaselineBMI,BaselineBMI^2,'Calcs Men No Intervention'!Y85,'Calcs Men No Intervention'!Y85^2,1,1),Diabetes_model!$C$8:$H$8))/(1+EXP(SUMPRODUCT(CHOOSE({1,2,3,4,5,6},BaselineBMI,BaselineBMI^2,'Calcs Men No Intervention'!Y85,'Calcs Men No Intervention'!Y85^2,1,1),Diabetes_model!$C$8:$H$8)))</f>
        <v>4.0041694039373792E-2</v>
      </c>
      <c r="Z33" s="67">
        <f>EXP(SUMPRODUCT(CHOOSE({1,2,3,4,5,6},BaselineBMI,BaselineBMI^2,'Calcs Men No Intervention'!Z85,'Calcs Men No Intervention'!Z85^2,1,1),Diabetes_model!$C$8:$H$8))/(1+EXP(SUMPRODUCT(CHOOSE({1,2,3,4,5,6},BaselineBMI,BaselineBMI^2,'Calcs Men No Intervention'!Z85,'Calcs Men No Intervention'!Z85^2,1,1),Diabetes_model!$C$8:$H$8)))</f>
        <v>4.1942490532169821E-2</v>
      </c>
      <c r="AA33" s="67">
        <f>EXP(SUMPRODUCT(CHOOSE({1,2,3,4,5,6},BaselineBMI,BaselineBMI^2,'Calcs Men No Intervention'!AA85,'Calcs Men No Intervention'!AA85^2,1,1),Diabetes_model!$C$8:$H$8))/(1+EXP(SUMPRODUCT(CHOOSE({1,2,3,4,5,6},BaselineBMI,BaselineBMI^2,'Calcs Men No Intervention'!AA85,'Calcs Men No Intervention'!AA85^2,1,1),Diabetes_model!$C$8:$H$8)))</f>
        <v>4.386712187451014E-2</v>
      </c>
      <c r="AB33" s="67">
        <f>EXP(SUMPRODUCT(CHOOSE({1,2,3,4,5,6},BaselineBMI,BaselineBMI^2,'Calcs Men No Intervention'!AB85,'Calcs Men No Intervention'!AB85^2,1,1),Diabetes_model!$C$8:$H$8))/(1+EXP(SUMPRODUCT(CHOOSE({1,2,3,4,5,6},BaselineBMI,BaselineBMI^2,'Calcs Men No Intervention'!AB85,'Calcs Men No Intervention'!AB85^2,1,1),Diabetes_model!$C$8:$H$8)))</f>
        <v>4.5810946149851997E-2</v>
      </c>
    </row>
    <row r="34" spans="2:28" x14ac:dyDescent="0.3">
      <c r="B34" s="1">
        <v>10</v>
      </c>
      <c r="C34" s="67"/>
      <c r="D34" s="67"/>
      <c r="E34" s="67"/>
      <c r="F34" s="67"/>
      <c r="G34" s="67"/>
      <c r="H34" s="67"/>
      <c r="I34" s="67"/>
      <c r="J34" s="67"/>
      <c r="K34" s="67"/>
      <c r="L34" s="67">
        <f>EXP(SUMPRODUCT(CHOOSE({1,2,3,4,5,6},BaselineBMI,BaselineBMI^2,'Calcs Men No Intervention'!L86,'Calcs Men No Intervention'!L86^2,1,1),Diabetes_model!$C$8:$H$8))/(1+EXP(SUMPRODUCT(CHOOSE({1,2,3,4,5,6},BaselineBMI,BaselineBMI^2,'Calcs Men No Intervention'!L86,'Calcs Men No Intervention'!L86^2,1,1),Diabetes_model!$C$8:$H$8)))</f>
        <v>1.7814155454613657E-2</v>
      </c>
      <c r="M34" s="67">
        <f>EXP(SUMPRODUCT(CHOOSE({1,2,3,4,5,6},BaselineBMI,BaselineBMI^2,'Calcs Men No Intervention'!M86,'Calcs Men No Intervention'!M86^2,1,1),Diabetes_model!$C$8:$H$8))/(1+EXP(SUMPRODUCT(CHOOSE({1,2,3,4,5,6},BaselineBMI,BaselineBMI^2,'Calcs Men No Intervention'!M86,'Calcs Men No Intervention'!M86^2,1,1),Diabetes_model!$C$8:$H$8)))</f>
        <v>1.9064909580972771E-2</v>
      </c>
      <c r="N34" s="67">
        <f>EXP(SUMPRODUCT(CHOOSE({1,2,3,4,5,6},BaselineBMI,BaselineBMI^2,'Calcs Men No Intervention'!N86,'Calcs Men No Intervention'!N86^2,1,1),Diabetes_model!$C$8:$H$8))/(1+EXP(SUMPRODUCT(CHOOSE({1,2,3,4,5,6},BaselineBMI,BaselineBMI^2,'Calcs Men No Intervention'!N86,'Calcs Men No Intervention'!N86^2,1,1),Diabetes_model!$C$8:$H$8)))</f>
        <v>2.0372027715123121E-2</v>
      </c>
      <c r="O34" s="67">
        <f>EXP(SUMPRODUCT(CHOOSE({1,2,3,4,5,6},BaselineBMI,BaselineBMI^2,'Calcs Men No Intervention'!O86,'Calcs Men No Intervention'!O86^2,1,1),Diabetes_model!$C$8:$H$8))/(1+EXP(SUMPRODUCT(CHOOSE({1,2,3,4,5,6},BaselineBMI,BaselineBMI^2,'Calcs Men No Intervention'!O86,'Calcs Men No Intervention'!O86^2,1,1),Diabetes_model!$C$8:$H$8)))</f>
        <v>2.1735207737236445E-2</v>
      </c>
      <c r="P34" s="67">
        <f>EXP(SUMPRODUCT(CHOOSE({1,2,3,4,5,6},BaselineBMI,BaselineBMI^2,'Calcs Men No Intervention'!P86,'Calcs Men No Intervention'!P86^2,1,1),Diabetes_model!$C$8:$H$8))/(1+EXP(SUMPRODUCT(CHOOSE({1,2,3,4,5,6},BaselineBMI,BaselineBMI^2,'Calcs Men No Intervention'!P86,'Calcs Men No Intervention'!P86^2,1,1),Diabetes_model!$C$8:$H$8)))</f>
        <v>2.3153865931719385E-2</v>
      </c>
      <c r="Q34" s="67">
        <f>EXP(SUMPRODUCT(CHOOSE({1,2,3,4,5,6},BaselineBMI,BaselineBMI^2,'Calcs Men No Intervention'!Q86,'Calcs Men No Intervention'!Q86^2,1,1),Diabetes_model!$C$8:$H$8))/(1+EXP(SUMPRODUCT(CHOOSE({1,2,3,4,5,6},BaselineBMI,BaselineBMI^2,'Calcs Men No Intervention'!Q86,'Calcs Men No Intervention'!Q86^2,1,1),Diabetes_model!$C$8:$H$8)))</f>
        <v>2.4627123943910634E-2</v>
      </c>
      <c r="R34" s="67">
        <f>EXP(SUMPRODUCT(CHOOSE({1,2,3,4,5,6},BaselineBMI,BaselineBMI^2,'Calcs Men No Intervention'!R86,'Calcs Men No Intervention'!R86^2,1,1),Diabetes_model!$C$8:$H$8))/(1+EXP(SUMPRODUCT(CHOOSE({1,2,3,4,5,6},BaselineBMI,BaselineBMI^2,'Calcs Men No Intervention'!R86,'Calcs Men No Intervention'!R86^2,1,1),Diabetes_model!$C$8:$H$8)))</f>
        <v>2.6153797457830013E-2</v>
      </c>
      <c r="S34" s="67">
        <f>EXP(SUMPRODUCT(CHOOSE({1,2,3,4,5,6},BaselineBMI,BaselineBMI^2,'Calcs Men No Intervention'!S86,'Calcs Men No Intervention'!S86^2,1,1),Diabetes_model!$C$8:$H$8))/(1+EXP(SUMPRODUCT(CHOOSE({1,2,3,4,5,6},BaselineBMI,BaselineBMI^2,'Calcs Men No Intervention'!S86,'Calcs Men No Intervention'!S86^2,1,1),Diabetes_model!$C$8:$H$8)))</f>
        <v>2.7732386800526483E-2</v>
      </c>
      <c r="T34" s="67">
        <f>EXP(SUMPRODUCT(CHOOSE({1,2,3,4,5,6},BaselineBMI,BaselineBMI^2,'Calcs Men No Intervention'!T86,'Calcs Men No Intervention'!T86^2,1,1),Diabetes_model!$C$8:$H$8))/(1+EXP(SUMPRODUCT(CHOOSE({1,2,3,4,5,6},BaselineBMI,BaselineBMI^2,'Calcs Men No Intervention'!T86,'Calcs Men No Intervention'!T86^2,1,1),Diabetes_model!$C$8:$H$8)))</f>
        <v>2.9361069662390247E-2</v>
      </c>
      <c r="U34" s="67">
        <f>EXP(SUMPRODUCT(CHOOSE({1,2,3,4,5,6},BaselineBMI,BaselineBMI^2,'Calcs Men No Intervention'!U86,'Calcs Men No Intervention'!U86^2,1,1),Diabetes_model!$C$8:$H$8))/(1+EXP(SUMPRODUCT(CHOOSE({1,2,3,4,5,6},BaselineBMI,BaselineBMI^2,'Calcs Men No Intervention'!U86,'Calcs Men No Intervention'!U86^2,1,1),Diabetes_model!$C$8:$H$8)))</f>
        <v>3.1037696102774074E-2</v>
      </c>
      <c r="V34" s="67">
        <f>EXP(SUMPRODUCT(CHOOSE({1,2,3,4,5,6},BaselineBMI,BaselineBMI^2,'Calcs Men No Intervention'!V86,'Calcs Men No Intervention'!V86^2,1,1),Diabetes_model!$C$8:$H$8))/(1+EXP(SUMPRODUCT(CHOOSE({1,2,3,4,5,6},BaselineBMI,BaselineBMI^2,'Calcs Men No Intervention'!V86,'Calcs Men No Intervention'!V86^2,1,1),Diabetes_model!$C$8:$H$8)))</f>
        <v>3.2759785986674443E-2</v>
      </c>
      <c r="W34" s="67">
        <f>EXP(SUMPRODUCT(CHOOSE({1,2,3,4,5,6},BaselineBMI,BaselineBMI^2,'Calcs Men No Intervention'!W86,'Calcs Men No Intervention'!W86^2,1,1),Diabetes_model!$C$8:$H$8))/(1+EXP(SUMPRODUCT(CHOOSE({1,2,3,4,5,6},BaselineBMI,BaselineBMI^2,'Calcs Men No Intervention'!W86,'Calcs Men No Intervention'!W86^2,1,1),Diabetes_model!$C$8:$H$8)))</f>
        <v>3.4524528971412616E-2</v>
      </c>
      <c r="X34" s="67">
        <f>EXP(SUMPRODUCT(CHOOSE({1,2,3,4,5,6},BaselineBMI,BaselineBMI^2,'Calcs Men No Intervention'!X86,'Calcs Men No Intervention'!X86^2,1,1),Diabetes_model!$C$8:$H$8))/(1+EXP(SUMPRODUCT(CHOOSE({1,2,3,4,5,6},BaselineBMI,BaselineBMI^2,'Calcs Men No Intervention'!X86,'Calcs Men No Intervention'!X86^2,1,1),Diabetes_model!$C$8:$H$8)))</f>
        <v>3.6328787132697465E-2</v>
      </c>
      <c r="Y34" s="67">
        <f>EXP(SUMPRODUCT(CHOOSE({1,2,3,4,5,6},BaselineBMI,BaselineBMI^2,'Calcs Men No Intervention'!Y86,'Calcs Men No Intervention'!Y86^2,1,1),Diabetes_model!$C$8:$H$8))/(1+EXP(SUMPRODUCT(CHOOSE({1,2,3,4,5,6},BaselineBMI,BaselineBMI^2,'Calcs Men No Intervention'!Y86,'Calcs Men No Intervention'!Y86^2,1,1),Diabetes_model!$C$8:$H$8)))</f>
        <v>3.8169100287694227E-2</v>
      </c>
      <c r="Z34" s="67">
        <f>EXP(SUMPRODUCT(CHOOSE({1,2,3,4,5,6},BaselineBMI,BaselineBMI^2,'Calcs Men No Intervention'!Z86,'Calcs Men No Intervention'!Z86^2,1,1),Diabetes_model!$C$8:$H$8))/(1+EXP(SUMPRODUCT(CHOOSE({1,2,3,4,5,6},BaselineBMI,BaselineBMI^2,'Calcs Men No Intervention'!Z86,'Calcs Men No Intervention'!Z86^2,1,1),Diabetes_model!$C$8:$H$8)))</f>
        <v>4.0041694039373792E-2</v>
      </c>
      <c r="AA34" s="67">
        <f>EXP(SUMPRODUCT(CHOOSE({1,2,3,4,5,6},BaselineBMI,BaselineBMI^2,'Calcs Men No Intervention'!AA86,'Calcs Men No Intervention'!AA86^2,1,1),Diabetes_model!$C$8:$H$8))/(1+EXP(SUMPRODUCT(CHOOSE({1,2,3,4,5,6},BaselineBMI,BaselineBMI^2,'Calcs Men No Intervention'!AA86,'Calcs Men No Intervention'!AA86^2,1,1),Diabetes_model!$C$8:$H$8)))</f>
        <v>4.1942490532169821E-2</v>
      </c>
      <c r="AB34" s="67">
        <f>EXP(SUMPRODUCT(CHOOSE({1,2,3,4,5,6},BaselineBMI,BaselineBMI^2,'Calcs Men No Intervention'!AB86,'Calcs Men No Intervention'!AB86^2,1,1),Diabetes_model!$C$8:$H$8))/(1+EXP(SUMPRODUCT(CHOOSE({1,2,3,4,5,6},BaselineBMI,BaselineBMI^2,'Calcs Men No Intervention'!AB86,'Calcs Men No Intervention'!AB86^2,1,1),Diabetes_model!$C$8:$H$8)))</f>
        <v>4.386712187451014E-2</v>
      </c>
    </row>
    <row r="35" spans="2:28" x14ac:dyDescent="0.3">
      <c r="B35" s="1">
        <v>11</v>
      </c>
      <c r="C35" s="67"/>
      <c r="D35" s="67"/>
      <c r="E35" s="67"/>
      <c r="F35" s="67"/>
      <c r="G35" s="67"/>
      <c r="H35" s="67"/>
      <c r="I35" s="67"/>
      <c r="J35" s="67"/>
      <c r="K35" s="67"/>
      <c r="L35" s="67"/>
      <c r="M35" s="67">
        <f>EXP(SUMPRODUCT(CHOOSE({1,2,3,4,5,6},BaselineBMI,BaselineBMI^2,'Calcs Men No Intervention'!M87,'Calcs Men No Intervention'!M87^2,1,1),Diabetes_model!$C$8:$H$8))/(1+EXP(SUMPRODUCT(CHOOSE({1,2,3,4,5,6},BaselineBMI,BaselineBMI^2,'Calcs Men No Intervention'!M87,'Calcs Men No Intervention'!M87^2,1,1),Diabetes_model!$C$8:$H$8)))</f>
        <v>1.7814155454613657E-2</v>
      </c>
      <c r="N35" s="67">
        <f>EXP(SUMPRODUCT(CHOOSE({1,2,3,4,5,6},BaselineBMI,BaselineBMI^2,'Calcs Men No Intervention'!N87,'Calcs Men No Intervention'!N87^2,1,1),Diabetes_model!$C$8:$H$8))/(1+EXP(SUMPRODUCT(CHOOSE({1,2,3,4,5,6},BaselineBMI,BaselineBMI^2,'Calcs Men No Intervention'!N87,'Calcs Men No Intervention'!N87^2,1,1),Diabetes_model!$C$8:$H$8)))</f>
        <v>1.9064909580972771E-2</v>
      </c>
      <c r="O35" s="67">
        <f>EXP(SUMPRODUCT(CHOOSE({1,2,3,4,5,6},BaselineBMI,BaselineBMI^2,'Calcs Men No Intervention'!O87,'Calcs Men No Intervention'!O87^2,1,1),Diabetes_model!$C$8:$H$8))/(1+EXP(SUMPRODUCT(CHOOSE({1,2,3,4,5,6},BaselineBMI,BaselineBMI^2,'Calcs Men No Intervention'!O87,'Calcs Men No Intervention'!O87^2,1,1),Diabetes_model!$C$8:$H$8)))</f>
        <v>2.0372027715123121E-2</v>
      </c>
      <c r="P35" s="67">
        <f>EXP(SUMPRODUCT(CHOOSE({1,2,3,4,5,6},BaselineBMI,BaselineBMI^2,'Calcs Men No Intervention'!P87,'Calcs Men No Intervention'!P87^2,1,1),Diabetes_model!$C$8:$H$8))/(1+EXP(SUMPRODUCT(CHOOSE({1,2,3,4,5,6},BaselineBMI,BaselineBMI^2,'Calcs Men No Intervention'!P87,'Calcs Men No Intervention'!P87^2,1,1),Diabetes_model!$C$8:$H$8)))</f>
        <v>2.1735207737236445E-2</v>
      </c>
      <c r="Q35" s="67">
        <f>EXP(SUMPRODUCT(CHOOSE({1,2,3,4,5,6},BaselineBMI,BaselineBMI^2,'Calcs Men No Intervention'!Q87,'Calcs Men No Intervention'!Q87^2,1,1),Diabetes_model!$C$8:$H$8))/(1+EXP(SUMPRODUCT(CHOOSE({1,2,3,4,5,6},BaselineBMI,BaselineBMI^2,'Calcs Men No Intervention'!Q87,'Calcs Men No Intervention'!Q87^2,1,1),Diabetes_model!$C$8:$H$8)))</f>
        <v>2.3153865931719385E-2</v>
      </c>
      <c r="R35" s="67">
        <f>EXP(SUMPRODUCT(CHOOSE({1,2,3,4,5,6},BaselineBMI,BaselineBMI^2,'Calcs Men No Intervention'!R87,'Calcs Men No Intervention'!R87^2,1,1),Diabetes_model!$C$8:$H$8))/(1+EXP(SUMPRODUCT(CHOOSE({1,2,3,4,5,6},BaselineBMI,BaselineBMI^2,'Calcs Men No Intervention'!R87,'Calcs Men No Intervention'!R87^2,1,1),Diabetes_model!$C$8:$H$8)))</f>
        <v>2.4627123943910634E-2</v>
      </c>
      <c r="S35" s="67">
        <f>EXP(SUMPRODUCT(CHOOSE({1,2,3,4,5,6},BaselineBMI,BaselineBMI^2,'Calcs Men No Intervention'!S87,'Calcs Men No Intervention'!S87^2,1,1),Diabetes_model!$C$8:$H$8))/(1+EXP(SUMPRODUCT(CHOOSE({1,2,3,4,5,6},BaselineBMI,BaselineBMI^2,'Calcs Men No Intervention'!S87,'Calcs Men No Intervention'!S87^2,1,1),Diabetes_model!$C$8:$H$8)))</f>
        <v>2.6153797457830013E-2</v>
      </c>
      <c r="T35" s="67">
        <f>EXP(SUMPRODUCT(CHOOSE({1,2,3,4,5,6},BaselineBMI,BaselineBMI^2,'Calcs Men No Intervention'!T87,'Calcs Men No Intervention'!T87^2,1,1),Diabetes_model!$C$8:$H$8))/(1+EXP(SUMPRODUCT(CHOOSE({1,2,3,4,5,6},BaselineBMI,BaselineBMI^2,'Calcs Men No Intervention'!T87,'Calcs Men No Intervention'!T87^2,1,1),Diabetes_model!$C$8:$H$8)))</f>
        <v>2.7732386800526483E-2</v>
      </c>
      <c r="U35" s="67">
        <f>EXP(SUMPRODUCT(CHOOSE({1,2,3,4,5,6},BaselineBMI,BaselineBMI^2,'Calcs Men No Intervention'!U87,'Calcs Men No Intervention'!U87^2,1,1),Diabetes_model!$C$8:$H$8))/(1+EXP(SUMPRODUCT(CHOOSE({1,2,3,4,5,6},BaselineBMI,BaselineBMI^2,'Calcs Men No Intervention'!U87,'Calcs Men No Intervention'!U87^2,1,1),Diabetes_model!$C$8:$H$8)))</f>
        <v>2.9361069662390247E-2</v>
      </c>
      <c r="V35" s="67">
        <f>EXP(SUMPRODUCT(CHOOSE({1,2,3,4,5,6},BaselineBMI,BaselineBMI^2,'Calcs Men No Intervention'!V87,'Calcs Men No Intervention'!V87^2,1,1),Diabetes_model!$C$8:$H$8))/(1+EXP(SUMPRODUCT(CHOOSE({1,2,3,4,5,6},BaselineBMI,BaselineBMI^2,'Calcs Men No Intervention'!V87,'Calcs Men No Intervention'!V87^2,1,1),Diabetes_model!$C$8:$H$8)))</f>
        <v>3.1037696102774074E-2</v>
      </c>
      <c r="W35" s="67">
        <f>EXP(SUMPRODUCT(CHOOSE({1,2,3,4,5,6},BaselineBMI,BaselineBMI^2,'Calcs Men No Intervention'!W87,'Calcs Men No Intervention'!W87^2,1,1),Diabetes_model!$C$8:$H$8))/(1+EXP(SUMPRODUCT(CHOOSE({1,2,3,4,5,6},BaselineBMI,BaselineBMI^2,'Calcs Men No Intervention'!W87,'Calcs Men No Intervention'!W87^2,1,1),Diabetes_model!$C$8:$H$8)))</f>
        <v>3.2759785986674443E-2</v>
      </c>
      <c r="X35" s="67">
        <f>EXP(SUMPRODUCT(CHOOSE({1,2,3,4,5,6},BaselineBMI,BaselineBMI^2,'Calcs Men No Intervention'!X87,'Calcs Men No Intervention'!X87^2,1,1),Diabetes_model!$C$8:$H$8))/(1+EXP(SUMPRODUCT(CHOOSE({1,2,3,4,5,6},BaselineBMI,BaselineBMI^2,'Calcs Men No Intervention'!X87,'Calcs Men No Intervention'!X87^2,1,1),Diabetes_model!$C$8:$H$8)))</f>
        <v>3.4524528971412616E-2</v>
      </c>
      <c r="Y35" s="67">
        <f>EXP(SUMPRODUCT(CHOOSE({1,2,3,4,5,6},BaselineBMI,BaselineBMI^2,'Calcs Men No Intervention'!Y87,'Calcs Men No Intervention'!Y87^2,1,1),Diabetes_model!$C$8:$H$8))/(1+EXP(SUMPRODUCT(CHOOSE({1,2,3,4,5,6},BaselineBMI,BaselineBMI^2,'Calcs Men No Intervention'!Y87,'Calcs Men No Intervention'!Y87^2,1,1),Diabetes_model!$C$8:$H$8)))</f>
        <v>3.6328787132697465E-2</v>
      </c>
      <c r="Z35" s="67">
        <f>EXP(SUMPRODUCT(CHOOSE({1,2,3,4,5,6},BaselineBMI,BaselineBMI^2,'Calcs Men No Intervention'!Z87,'Calcs Men No Intervention'!Z87^2,1,1),Diabetes_model!$C$8:$H$8))/(1+EXP(SUMPRODUCT(CHOOSE({1,2,3,4,5,6},BaselineBMI,BaselineBMI^2,'Calcs Men No Intervention'!Z87,'Calcs Men No Intervention'!Z87^2,1,1),Diabetes_model!$C$8:$H$8)))</f>
        <v>3.8169100287694227E-2</v>
      </c>
      <c r="AA35" s="67">
        <f>EXP(SUMPRODUCT(CHOOSE({1,2,3,4,5,6},BaselineBMI,BaselineBMI^2,'Calcs Men No Intervention'!AA87,'Calcs Men No Intervention'!AA87^2,1,1),Diabetes_model!$C$8:$H$8))/(1+EXP(SUMPRODUCT(CHOOSE({1,2,3,4,5,6},BaselineBMI,BaselineBMI^2,'Calcs Men No Intervention'!AA87,'Calcs Men No Intervention'!AA87^2,1,1),Diabetes_model!$C$8:$H$8)))</f>
        <v>4.0041694039373792E-2</v>
      </c>
      <c r="AB35" s="67">
        <f>EXP(SUMPRODUCT(CHOOSE({1,2,3,4,5,6},BaselineBMI,BaselineBMI^2,'Calcs Men No Intervention'!AB87,'Calcs Men No Intervention'!AB87^2,1,1),Diabetes_model!$C$8:$H$8))/(1+EXP(SUMPRODUCT(CHOOSE({1,2,3,4,5,6},BaselineBMI,BaselineBMI^2,'Calcs Men No Intervention'!AB87,'Calcs Men No Intervention'!AB87^2,1,1),Diabetes_model!$C$8:$H$8)))</f>
        <v>4.1942490532169821E-2</v>
      </c>
    </row>
    <row r="36" spans="2:28" x14ac:dyDescent="0.3">
      <c r="B36" s="1">
        <v>12</v>
      </c>
      <c r="C36" s="67"/>
      <c r="D36" s="67"/>
      <c r="E36" s="67"/>
      <c r="F36" s="67"/>
      <c r="G36" s="67"/>
      <c r="H36" s="67"/>
      <c r="I36" s="67"/>
      <c r="J36" s="67"/>
      <c r="K36" s="67"/>
      <c r="L36" s="67"/>
      <c r="M36" s="67"/>
      <c r="N36" s="67">
        <f>EXP(SUMPRODUCT(CHOOSE({1,2,3,4,5,6},BaselineBMI,BaselineBMI^2,'Calcs Men No Intervention'!N88,'Calcs Men No Intervention'!N88^2,1,1),Diabetes_model!$C$8:$H$8))/(1+EXP(SUMPRODUCT(CHOOSE({1,2,3,4,5,6},BaselineBMI,BaselineBMI^2,'Calcs Men No Intervention'!N88,'Calcs Men No Intervention'!N88^2,1,1),Diabetes_model!$C$8:$H$8)))</f>
        <v>1.7814155454613657E-2</v>
      </c>
      <c r="O36" s="67">
        <f>EXP(SUMPRODUCT(CHOOSE({1,2,3,4,5,6},BaselineBMI,BaselineBMI^2,'Calcs Men No Intervention'!O88,'Calcs Men No Intervention'!O88^2,1,1),Diabetes_model!$C$8:$H$8))/(1+EXP(SUMPRODUCT(CHOOSE({1,2,3,4,5,6},BaselineBMI,BaselineBMI^2,'Calcs Men No Intervention'!O88,'Calcs Men No Intervention'!O88^2,1,1),Diabetes_model!$C$8:$H$8)))</f>
        <v>1.9064909580972771E-2</v>
      </c>
      <c r="P36" s="67">
        <f>EXP(SUMPRODUCT(CHOOSE({1,2,3,4,5,6},BaselineBMI,BaselineBMI^2,'Calcs Men No Intervention'!P88,'Calcs Men No Intervention'!P88^2,1,1),Diabetes_model!$C$8:$H$8))/(1+EXP(SUMPRODUCT(CHOOSE({1,2,3,4,5,6},BaselineBMI,BaselineBMI^2,'Calcs Men No Intervention'!P88,'Calcs Men No Intervention'!P88^2,1,1),Diabetes_model!$C$8:$H$8)))</f>
        <v>2.0372027715123121E-2</v>
      </c>
      <c r="Q36" s="67">
        <f>EXP(SUMPRODUCT(CHOOSE({1,2,3,4,5,6},BaselineBMI,BaselineBMI^2,'Calcs Men No Intervention'!Q88,'Calcs Men No Intervention'!Q88^2,1,1),Diabetes_model!$C$8:$H$8))/(1+EXP(SUMPRODUCT(CHOOSE({1,2,3,4,5,6},BaselineBMI,BaselineBMI^2,'Calcs Men No Intervention'!Q88,'Calcs Men No Intervention'!Q88^2,1,1),Diabetes_model!$C$8:$H$8)))</f>
        <v>2.1735207737236445E-2</v>
      </c>
      <c r="R36" s="67">
        <f>EXP(SUMPRODUCT(CHOOSE({1,2,3,4,5,6},BaselineBMI,BaselineBMI^2,'Calcs Men No Intervention'!R88,'Calcs Men No Intervention'!R88^2,1,1),Diabetes_model!$C$8:$H$8))/(1+EXP(SUMPRODUCT(CHOOSE({1,2,3,4,5,6},BaselineBMI,BaselineBMI^2,'Calcs Men No Intervention'!R88,'Calcs Men No Intervention'!R88^2,1,1),Diabetes_model!$C$8:$H$8)))</f>
        <v>2.3153865931719385E-2</v>
      </c>
      <c r="S36" s="67">
        <f>EXP(SUMPRODUCT(CHOOSE({1,2,3,4,5,6},BaselineBMI,BaselineBMI^2,'Calcs Men No Intervention'!S88,'Calcs Men No Intervention'!S88^2,1,1),Diabetes_model!$C$8:$H$8))/(1+EXP(SUMPRODUCT(CHOOSE({1,2,3,4,5,6},BaselineBMI,BaselineBMI^2,'Calcs Men No Intervention'!S88,'Calcs Men No Intervention'!S88^2,1,1),Diabetes_model!$C$8:$H$8)))</f>
        <v>2.4627123943910634E-2</v>
      </c>
      <c r="T36" s="67">
        <f>EXP(SUMPRODUCT(CHOOSE({1,2,3,4,5,6},BaselineBMI,BaselineBMI^2,'Calcs Men No Intervention'!T88,'Calcs Men No Intervention'!T88^2,1,1),Diabetes_model!$C$8:$H$8))/(1+EXP(SUMPRODUCT(CHOOSE({1,2,3,4,5,6},BaselineBMI,BaselineBMI^2,'Calcs Men No Intervention'!T88,'Calcs Men No Intervention'!T88^2,1,1),Diabetes_model!$C$8:$H$8)))</f>
        <v>2.6153797457830013E-2</v>
      </c>
      <c r="U36" s="67">
        <f>EXP(SUMPRODUCT(CHOOSE({1,2,3,4,5,6},BaselineBMI,BaselineBMI^2,'Calcs Men No Intervention'!U88,'Calcs Men No Intervention'!U88^2,1,1),Diabetes_model!$C$8:$H$8))/(1+EXP(SUMPRODUCT(CHOOSE({1,2,3,4,5,6},BaselineBMI,BaselineBMI^2,'Calcs Men No Intervention'!U88,'Calcs Men No Intervention'!U88^2,1,1),Diabetes_model!$C$8:$H$8)))</f>
        <v>2.7732386800526483E-2</v>
      </c>
      <c r="V36" s="67">
        <f>EXP(SUMPRODUCT(CHOOSE({1,2,3,4,5,6},BaselineBMI,BaselineBMI^2,'Calcs Men No Intervention'!V88,'Calcs Men No Intervention'!V88^2,1,1),Diabetes_model!$C$8:$H$8))/(1+EXP(SUMPRODUCT(CHOOSE({1,2,3,4,5,6},BaselineBMI,BaselineBMI^2,'Calcs Men No Intervention'!V88,'Calcs Men No Intervention'!V88^2,1,1),Diabetes_model!$C$8:$H$8)))</f>
        <v>2.9361069662390247E-2</v>
      </c>
      <c r="W36" s="67">
        <f>EXP(SUMPRODUCT(CHOOSE({1,2,3,4,5,6},BaselineBMI,BaselineBMI^2,'Calcs Men No Intervention'!W88,'Calcs Men No Intervention'!W88^2,1,1),Diabetes_model!$C$8:$H$8))/(1+EXP(SUMPRODUCT(CHOOSE({1,2,3,4,5,6},BaselineBMI,BaselineBMI^2,'Calcs Men No Intervention'!W88,'Calcs Men No Intervention'!W88^2,1,1),Diabetes_model!$C$8:$H$8)))</f>
        <v>3.1037696102774074E-2</v>
      </c>
      <c r="X36" s="67">
        <f>EXP(SUMPRODUCT(CHOOSE({1,2,3,4,5,6},BaselineBMI,BaselineBMI^2,'Calcs Men No Intervention'!X88,'Calcs Men No Intervention'!X88^2,1,1),Diabetes_model!$C$8:$H$8))/(1+EXP(SUMPRODUCT(CHOOSE({1,2,3,4,5,6},BaselineBMI,BaselineBMI^2,'Calcs Men No Intervention'!X88,'Calcs Men No Intervention'!X88^2,1,1),Diabetes_model!$C$8:$H$8)))</f>
        <v>3.2759785986674443E-2</v>
      </c>
      <c r="Y36" s="67">
        <f>EXP(SUMPRODUCT(CHOOSE({1,2,3,4,5,6},BaselineBMI,BaselineBMI^2,'Calcs Men No Intervention'!Y88,'Calcs Men No Intervention'!Y88^2,1,1),Diabetes_model!$C$8:$H$8))/(1+EXP(SUMPRODUCT(CHOOSE({1,2,3,4,5,6},BaselineBMI,BaselineBMI^2,'Calcs Men No Intervention'!Y88,'Calcs Men No Intervention'!Y88^2,1,1),Diabetes_model!$C$8:$H$8)))</f>
        <v>3.4524528971412616E-2</v>
      </c>
      <c r="Z36" s="67">
        <f>EXP(SUMPRODUCT(CHOOSE({1,2,3,4,5,6},BaselineBMI,BaselineBMI^2,'Calcs Men No Intervention'!Z88,'Calcs Men No Intervention'!Z88^2,1,1),Diabetes_model!$C$8:$H$8))/(1+EXP(SUMPRODUCT(CHOOSE({1,2,3,4,5,6},BaselineBMI,BaselineBMI^2,'Calcs Men No Intervention'!Z88,'Calcs Men No Intervention'!Z88^2,1,1),Diabetes_model!$C$8:$H$8)))</f>
        <v>3.6328787132697465E-2</v>
      </c>
      <c r="AA36" s="67">
        <f>EXP(SUMPRODUCT(CHOOSE({1,2,3,4,5,6},BaselineBMI,BaselineBMI^2,'Calcs Men No Intervention'!AA88,'Calcs Men No Intervention'!AA88^2,1,1),Diabetes_model!$C$8:$H$8))/(1+EXP(SUMPRODUCT(CHOOSE({1,2,3,4,5,6},BaselineBMI,BaselineBMI^2,'Calcs Men No Intervention'!AA88,'Calcs Men No Intervention'!AA88^2,1,1),Diabetes_model!$C$8:$H$8)))</f>
        <v>3.8169100287694227E-2</v>
      </c>
      <c r="AB36" s="67">
        <f>EXP(SUMPRODUCT(CHOOSE({1,2,3,4,5,6},BaselineBMI,BaselineBMI^2,'Calcs Men No Intervention'!AB88,'Calcs Men No Intervention'!AB88^2,1,1),Diabetes_model!$C$8:$H$8))/(1+EXP(SUMPRODUCT(CHOOSE({1,2,3,4,5,6},BaselineBMI,BaselineBMI^2,'Calcs Men No Intervention'!AB88,'Calcs Men No Intervention'!AB88^2,1,1),Diabetes_model!$C$8:$H$8)))</f>
        <v>4.0041694039373792E-2</v>
      </c>
    </row>
    <row r="37" spans="2:28" x14ac:dyDescent="0.3">
      <c r="B37" s="1">
        <v>13</v>
      </c>
      <c r="C37" s="67"/>
      <c r="D37" s="67"/>
      <c r="E37" s="67"/>
      <c r="F37" s="67"/>
      <c r="G37" s="67"/>
      <c r="H37" s="67"/>
      <c r="I37" s="67"/>
      <c r="J37" s="67"/>
      <c r="K37" s="67"/>
      <c r="L37" s="67"/>
      <c r="M37" s="67"/>
      <c r="N37" s="67"/>
      <c r="O37" s="67">
        <f>EXP(SUMPRODUCT(CHOOSE({1,2,3,4,5,6},BaselineBMI,BaselineBMI^2,'Calcs Men No Intervention'!O89,'Calcs Men No Intervention'!O89^2,1,1),Diabetes_model!$C$8:$H$8))/(1+EXP(SUMPRODUCT(CHOOSE({1,2,3,4,5,6},BaselineBMI,BaselineBMI^2,'Calcs Men No Intervention'!O89,'Calcs Men No Intervention'!O89^2,1,1),Diabetes_model!$C$8:$H$8)))</f>
        <v>1.7814155454613657E-2</v>
      </c>
      <c r="P37" s="67">
        <f>EXP(SUMPRODUCT(CHOOSE({1,2,3,4,5,6},BaselineBMI,BaselineBMI^2,'Calcs Men No Intervention'!P89,'Calcs Men No Intervention'!P89^2,1,1),Diabetes_model!$C$8:$H$8))/(1+EXP(SUMPRODUCT(CHOOSE({1,2,3,4,5,6},BaselineBMI,BaselineBMI^2,'Calcs Men No Intervention'!P89,'Calcs Men No Intervention'!P89^2,1,1),Diabetes_model!$C$8:$H$8)))</f>
        <v>1.9064909580972771E-2</v>
      </c>
      <c r="Q37" s="67">
        <f>EXP(SUMPRODUCT(CHOOSE({1,2,3,4,5,6},BaselineBMI,BaselineBMI^2,'Calcs Men No Intervention'!Q89,'Calcs Men No Intervention'!Q89^2,1,1),Diabetes_model!$C$8:$H$8))/(1+EXP(SUMPRODUCT(CHOOSE({1,2,3,4,5,6},BaselineBMI,BaselineBMI^2,'Calcs Men No Intervention'!Q89,'Calcs Men No Intervention'!Q89^2,1,1),Diabetes_model!$C$8:$H$8)))</f>
        <v>2.0372027715123121E-2</v>
      </c>
      <c r="R37" s="67">
        <f>EXP(SUMPRODUCT(CHOOSE({1,2,3,4,5,6},BaselineBMI,BaselineBMI^2,'Calcs Men No Intervention'!R89,'Calcs Men No Intervention'!R89^2,1,1),Diabetes_model!$C$8:$H$8))/(1+EXP(SUMPRODUCT(CHOOSE({1,2,3,4,5,6},BaselineBMI,BaselineBMI^2,'Calcs Men No Intervention'!R89,'Calcs Men No Intervention'!R89^2,1,1),Diabetes_model!$C$8:$H$8)))</f>
        <v>2.1735207737236445E-2</v>
      </c>
      <c r="S37" s="67">
        <f>EXP(SUMPRODUCT(CHOOSE({1,2,3,4,5,6},BaselineBMI,BaselineBMI^2,'Calcs Men No Intervention'!S89,'Calcs Men No Intervention'!S89^2,1,1),Diabetes_model!$C$8:$H$8))/(1+EXP(SUMPRODUCT(CHOOSE({1,2,3,4,5,6},BaselineBMI,BaselineBMI^2,'Calcs Men No Intervention'!S89,'Calcs Men No Intervention'!S89^2,1,1),Diabetes_model!$C$8:$H$8)))</f>
        <v>2.3153865931719385E-2</v>
      </c>
      <c r="T37" s="67">
        <f>EXP(SUMPRODUCT(CHOOSE({1,2,3,4,5,6},BaselineBMI,BaselineBMI^2,'Calcs Men No Intervention'!T89,'Calcs Men No Intervention'!T89^2,1,1),Diabetes_model!$C$8:$H$8))/(1+EXP(SUMPRODUCT(CHOOSE({1,2,3,4,5,6},BaselineBMI,BaselineBMI^2,'Calcs Men No Intervention'!T89,'Calcs Men No Intervention'!T89^2,1,1),Diabetes_model!$C$8:$H$8)))</f>
        <v>2.4627123943910634E-2</v>
      </c>
      <c r="U37" s="67">
        <f>EXP(SUMPRODUCT(CHOOSE({1,2,3,4,5,6},BaselineBMI,BaselineBMI^2,'Calcs Men No Intervention'!U89,'Calcs Men No Intervention'!U89^2,1,1),Diabetes_model!$C$8:$H$8))/(1+EXP(SUMPRODUCT(CHOOSE({1,2,3,4,5,6},BaselineBMI,BaselineBMI^2,'Calcs Men No Intervention'!U89,'Calcs Men No Intervention'!U89^2,1,1),Diabetes_model!$C$8:$H$8)))</f>
        <v>2.6153797457830013E-2</v>
      </c>
      <c r="V37" s="67">
        <f>EXP(SUMPRODUCT(CHOOSE({1,2,3,4,5,6},BaselineBMI,BaselineBMI^2,'Calcs Men No Intervention'!V89,'Calcs Men No Intervention'!V89^2,1,1),Diabetes_model!$C$8:$H$8))/(1+EXP(SUMPRODUCT(CHOOSE({1,2,3,4,5,6},BaselineBMI,BaselineBMI^2,'Calcs Men No Intervention'!V89,'Calcs Men No Intervention'!V89^2,1,1),Diabetes_model!$C$8:$H$8)))</f>
        <v>2.7732386800526483E-2</v>
      </c>
      <c r="W37" s="67">
        <f>EXP(SUMPRODUCT(CHOOSE({1,2,3,4,5,6},BaselineBMI,BaselineBMI^2,'Calcs Men No Intervention'!W89,'Calcs Men No Intervention'!W89^2,1,1),Diabetes_model!$C$8:$H$8))/(1+EXP(SUMPRODUCT(CHOOSE({1,2,3,4,5,6},BaselineBMI,BaselineBMI^2,'Calcs Men No Intervention'!W89,'Calcs Men No Intervention'!W89^2,1,1),Diabetes_model!$C$8:$H$8)))</f>
        <v>2.9361069662390247E-2</v>
      </c>
      <c r="X37" s="67">
        <f>EXP(SUMPRODUCT(CHOOSE({1,2,3,4,5,6},BaselineBMI,BaselineBMI^2,'Calcs Men No Intervention'!X89,'Calcs Men No Intervention'!X89^2,1,1),Diabetes_model!$C$8:$H$8))/(1+EXP(SUMPRODUCT(CHOOSE({1,2,3,4,5,6},BaselineBMI,BaselineBMI^2,'Calcs Men No Intervention'!X89,'Calcs Men No Intervention'!X89^2,1,1),Diabetes_model!$C$8:$H$8)))</f>
        <v>3.1037696102774074E-2</v>
      </c>
      <c r="Y37" s="67">
        <f>EXP(SUMPRODUCT(CHOOSE({1,2,3,4,5,6},BaselineBMI,BaselineBMI^2,'Calcs Men No Intervention'!Y89,'Calcs Men No Intervention'!Y89^2,1,1),Diabetes_model!$C$8:$H$8))/(1+EXP(SUMPRODUCT(CHOOSE({1,2,3,4,5,6},BaselineBMI,BaselineBMI^2,'Calcs Men No Intervention'!Y89,'Calcs Men No Intervention'!Y89^2,1,1),Diabetes_model!$C$8:$H$8)))</f>
        <v>3.2759785986674443E-2</v>
      </c>
      <c r="Z37" s="67">
        <f>EXP(SUMPRODUCT(CHOOSE({1,2,3,4,5,6},BaselineBMI,BaselineBMI^2,'Calcs Men No Intervention'!Z89,'Calcs Men No Intervention'!Z89^2,1,1),Diabetes_model!$C$8:$H$8))/(1+EXP(SUMPRODUCT(CHOOSE({1,2,3,4,5,6},BaselineBMI,BaselineBMI^2,'Calcs Men No Intervention'!Z89,'Calcs Men No Intervention'!Z89^2,1,1),Diabetes_model!$C$8:$H$8)))</f>
        <v>3.4524528971412616E-2</v>
      </c>
      <c r="AA37" s="67">
        <f>EXP(SUMPRODUCT(CHOOSE({1,2,3,4,5,6},BaselineBMI,BaselineBMI^2,'Calcs Men No Intervention'!AA89,'Calcs Men No Intervention'!AA89^2,1,1),Diabetes_model!$C$8:$H$8))/(1+EXP(SUMPRODUCT(CHOOSE({1,2,3,4,5,6},BaselineBMI,BaselineBMI^2,'Calcs Men No Intervention'!AA89,'Calcs Men No Intervention'!AA89^2,1,1),Diabetes_model!$C$8:$H$8)))</f>
        <v>3.6328787132697465E-2</v>
      </c>
      <c r="AB37" s="67">
        <f>EXP(SUMPRODUCT(CHOOSE({1,2,3,4,5,6},BaselineBMI,BaselineBMI^2,'Calcs Men No Intervention'!AB89,'Calcs Men No Intervention'!AB89^2,1,1),Diabetes_model!$C$8:$H$8))/(1+EXP(SUMPRODUCT(CHOOSE({1,2,3,4,5,6},BaselineBMI,BaselineBMI^2,'Calcs Men No Intervention'!AB89,'Calcs Men No Intervention'!AB89^2,1,1),Diabetes_model!$C$8:$H$8)))</f>
        <v>3.8169100287694227E-2</v>
      </c>
    </row>
    <row r="38" spans="2:28" x14ac:dyDescent="0.3">
      <c r="B38" s="1">
        <v>14</v>
      </c>
      <c r="C38" s="67"/>
      <c r="D38" s="67"/>
      <c r="E38" s="67"/>
      <c r="F38" s="67"/>
      <c r="G38" s="67"/>
      <c r="H38" s="67"/>
      <c r="I38" s="67"/>
      <c r="J38" s="67"/>
      <c r="K38" s="67"/>
      <c r="L38" s="67"/>
      <c r="M38" s="67"/>
      <c r="N38" s="67"/>
      <c r="O38" s="67"/>
      <c r="P38" s="67">
        <f>EXP(SUMPRODUCT(CHOOSE({1,2,3,4,5,6},BaselineBMI,BaselineBMI^2,'Calcs Men No Intervention'!P90,'Calcs Men No Intervention'!P90^2,1,1),Diabetes_model!$C$8:$H$8))/(1+EXP(SUMPRODUCT(CHOOSE({1,2,3,4,5,6},BaselineBMI,BaselineBMI^2,'Calcs Men No Intervention'!P90,'Calcs Men No Intervention'!P90^2,1,1),Diabetes_model!$C$8:$H$8)))</f>
        <v>1.7814155454613657E-2</v>
      </c>
      <c r="Q38" s="67">
        <f>EXP(SUMPRODUCT(CHOOSE({1,2,3,4,5,6},BaselineBMI,BaselineBMI^2,'Calcs Men No Intervention'!Q90,'Calcs Men No Intervention'!Q90^2,1,1),Diabetes_model!$C$8:$H$8))/(1+EXP(SUMPRODUCT(CHOOSE({1,2,3,4,5,6},BaselineBMI,BaselineBMI^2,'Calcs Men No Intervention'!Q90,'Calcs Men No Intervention'!Q90^2,1,1),Diabetes_model!$C$8:$H$8)))</f>
        <v>1.9064909580972771E-2</v>
      </c>
      <c r="R38" s="67">
        <f>EXP(SUMPRODUCT(CHOOSE({1,2,3,4,5,6},BaselineBMI,BaselineBMI^2,'Calcs Men No Intervention'!R90,'Calcs Men No Intervention'!R90^2,1,1),Diabetes_model!$C$8:$H$8))/(1+EXP(SUMPRODUCT(CHOOSE({1,2,3,4,5,6},BaselineBMI,BaselineBMI^2,'Calcs Men No Intervention'!R90,'Calcs Men No Intervention'!R90^2,1,1),Diabetes_model!$C$8:$H$8)))</f>
        <v>2.0372027715123121E-2</v>
      </c>
      <c r="S38" s="67">
        <f>EXP(SUMPRODUCT(CHOOSE({1,2,3,4,5,6},BaselineBMI,BaselineBMI^2,'Calcs Men No Intervention'!S90,'Calcs Men No Intervention'!S90^2,1,1),Diabetes_model!$C$8:$H$8))/(1+EXP(SUMPRODUCT(CHOOSE({1,2,3,4,5,6},BaselineBMI,BaselineBMI^2,'Calcs Men No Intervention'!S90,'Calcs Men No Intervention'!S90^2,1,1),Diabetes_model!$C$8:$H$8)))</f>
        <v>2.1735207737236445E-2</v>
      </c>
      <c r="T38" s="67">
        <f>EXP(SUMPRODUCT(CHOOSE({1,2,3,4,5,6},BaselineBMI,BaselineBMI^2,'Calcs Men No Intervention'!T90,'Calcs Men No Intervention'!T90^2,1,1),Diabetes_model!$C$8:$H$8))/(1+EXP(SUMPRODUCT(CHOOSE({1,2,3,4,5,6},BaselineBMI,BaselineBMI^2,'Calcs Men No Intervention'!T90,'Calcs Men No Intervention'!T90^2,1,1),Diabetes_model!$C$8:$H$8)))</f>
        <v>2.3153865931719385E-2</v>
      </c>
      <c r="U38" s="67">
        <f>EXP(SUMPRODUCT(CHOOSE({1,2,3,4,5,6},BaselineBMI,BaselineBMI^2,'Calcs Men No Intervention'!U90,'Calcs Men No Intervention'!U90^2,1,1),Diabetes_model!$C$8:$H$8))/(1+EXP(SUMPRODUCT(CHOOSE({1,2,3,4,5,6},BaselineBMI,BaselineBMI^2,'Calcs Men No Intervention'!U90,'Calcs Men No Intervention'!U90^2,1,1),Diabetes_model!$C$8:$H$8)))</f>
        <v>2.4627123943910634E-2</v>
      </c>
      <c r="V38" s="67">
        <f>EXP(SUMPRODUCT(CHOOSE({1,2,3,4,5,6},BaselineBMI,BaselineBMI^2,'Calcs Men No Intervention'!V90,'Calcs Men No Intervention'!V90^2,1,1),Diabetes_model!$C$8:$H$8))/(1+EXP(SUMPRODUCT(CHOOSE({1,2,3,4,5,6},BaselineBMI,BaselineBMI^2,'Calcs Men No Intervention'!V90,'Calcs Men No Intervention'!V90^2,1,1),Diabetes_model!$C$8:$H$8)))</f>
        <v>2.6153797457830013E-2</v>
      </c>
      <c r="W38" s="67">
        <f>EXP(SUMPRODUCT(CHOOSE({1,2,3,4,5,6},BaselineBMI,BaselineBMI^2,'Calcs Men No Intervention'!W90,'Calcs Men No Intervention'!W90^2,1,1),Diabetes_model!$C$8:$H$8))/(1+EXP(SUMPRODUCT(CHOOSE({1,2,3,4,5,6},BaselineBMI,BaselineBMI^2,'Calcs Men No Intervention'!W90,'Calcs Men No Intervention'!W90^2,1,1),Diabetes_model!$C$8:$H$8)))</f>
        <v>2.7732386800526483E-2</v>
      </c>
      <c r="X38" s="67">
        <f>EXP(SUMPRODUCT(CHOOSE({1,2,3,4,5,6},BaselineBMI,BaselineBMI^2,'Calcs Men No Intervention'!X90,'Calcs Men No Intervention'!X90^2,1,1),Diabetes_model!$C$8:$H$8))/(1+EXP(SUMPRODUCT(CHOOSE({1,2,3,4,5,6},BaselineBMI,BaselineBMI^2,'Calcs Men No Intervention'!X90,'Calcs Men No Intervention'!X90^2,1,1),Diabetes_model!$C$8:$H$8)))</f>
        <v>2.9361069662390247E-2</v>
      </c>
      <c r="Y38" s="67">
        <f>EXP(SUMPRODUCT(CHOOSE({1,2,3,4,5,6},BaselineBMI,BaselineBMI^2,'Calcs Men No Intervention'!Y90,'Calcs Men No Intervention'!Y90^2,1,1),Diabetes_model!$C$8:$H$8))/(1+EXP(SUMPRODUCT(CHOOSE({1,2,3,4,5,6},BaselineBMI,BaselineBMI^2,'Calcs Men No Intervention'!Y90,'Calcs Men No Intervention'!Y90^2,1,1),Diabetes_model!$C$8:$H$8)))</f>
        <v>3.1037696102774074E-2</v>
      </c>
      <c r="Z38" s="67">
        <f>EXP(SUMPRODUCT(CHOOSE({1,2,3,4,5,6},BaselineBMI,BaselineBMI^2,'Calcs Men No Intervention'!Z90,'Calcs Men No Intervention'!Z90^2,1,1),Diabetes_model!$C$8:$H$8))/(1+EXP(SUMPRODUCT(CHOOSE({1,2,3,4,5,6},BaselineBMI,BaselineBMI^2,'Calcs Men No Intervention'!Z90,'Calcs Men No Intervention'!Z90^2,1,1),Diabetes_model!$C$8:$H$8)))</f>
        <v>3.2759785986674443E-2</v>
      </c>
      <c r="AA38" s="67">
        <f>EXP(SUMPRODUCT(CHOOSE({1,2,3,4,5,6},BaselineBMI,BaselineBMI^2,'Calcs Men No Intervention'!AA90,'Calcs Men No Intervention'!AA90^2,1,1),Diabetes_model!$C$8:$H$8))/(1+EXP(SUMPRODUCT(CHOOSE({1,2,3,4,5,6},BaselineBMI,BaselineBMI^2,'Calcs Men No Intervention'!AA90,'Calcs Men No Intervention'!AA90^2,1,1),Diabetes_model!$C$8:$H$8)))</f>
        <v>3.4524528971412616E-2</v>
      </c>
      <c r="AB38" s="67">
        <f>EXP(SUMPRODUCT(CHOOSE({1,2,3,4,5,6},BaselineBMI,BaselineBMI^2,'Calcs Men No Intervention'!AB90,'Calcs Men No Intervention'!AB90^2,1,1),Diabetes_model!$C$8:$H$8))/(1+EXP(SUMPRODUCT(CHOOSE({1,2,3,4,5,6},BaselineBMI,BaselineBMI^2,'Calcs Men No Intervention'!AB90,'Calcs Men No Intervention'!AB90^2,1,1),Diabetes_model!$C$8:$H$8)))</f>
        <v>3.6328787132697465E-2</v>
      </c>
    </row>
    <row r="39" spans="2:28" x14ac:dyDescent="0.3">
      <c r="B39" s="1">
        <v>15</v>
      </c>
      <c r="C39" s="67"/>
      <c r="D39" s="67"/>
      <c r="E39" s="67"/>
      <c r="F39" s="67"/>
      <c r="G39" s="67"/>
      <c r="H39" s="67"/>
      <c r="I39" s="67"/>
      <c r="J39" s="67"/>
      <c r="K39" s="67"/>
      <c r="L39" s="67"/>
      <c r="M39" s="67"/>
      <c r="N39" s="67"/>
      <c r="O39" s="67"/>
      <c r="P39" s="67"/>
      <c r="Q39" s="67">
        <f>EXP(SUMPRODUCT(CHOOSE({1,2,3,4,5,6},BaselineBMI,BaselineBMI^2,'Calcs Men No Intervention'!Q91,'Calcs Men No Intervention'!Q91^2,1,1),Diabetes_model!$C$8:$H$8))/(1+EXP(SUMPRODUCT(CHOOSE({1,2,3,4,5,6},BaselineBMI,BaselineBMI^2,'Calcs Men No Intervention'!Q91,'Calcs Men No Intervention'!Q91^2,1,1),Diabetes_model!$C$8:$H$8)))</f>
        <v>1.7814155454613657E-2</v>
      </c>
      <c r="R39" s="67">
        <f>EXP(SUMPRODUCT(CHOOSE({1,2,3,4,5,6},BaselineBMI,BaselineBMI^2,'Calcs Men No Intervention'!R91,'Calcs Men No Intervention'!R91^2,1,1),Diabetes_model!$C$8:$H$8))/(1+EXP(SUMPRODUCT(CHOOSE({1,2,3,4,5,6},BaselineBMI,BaselineBMI^2,'Calcs Men No Intervention'!R91,'Calcs Men No Intervention'!R91^2,1,1),Diabetes_model!$C$8:$H$8)))</f>
        <v>1.9064909580972771E-2</v>
      </c>
      <c r="S39" s="67">
        <f>EXP(SUMPRODUCT(CHOOSE({1,2,3,4,5,6},BaselineBMI,BaselineBMI^2,'Calcs Men No Intervention'!S91,'Calcs Men No Intervention'!S91^2,1,1),Diabetes_model!$C$8:$H$8))/(1+EXP(SUMPRODUCT(CHOOSE({1,2,3,4,5,6},BaselineBMI,BaselineBMI^2,'Calcs Men No Intervention'!S91,'Calcs Men No Intervention'!S91^2,1,1),Diabetes_model!$C$8:$H$8)))</f>
        <v>2.0372027715123121E-2</v>
      </c>
      <c r="T39" s="67">
        <f>EXP(SUMPRODUCT(CHOOSE({1,2,3,4,5,6},BaselineBMI,BaselineBMI^2,'Calcs Men No Intervention'!T91,'Calcs Men No Intervention'!T91^2,1,1),Diabetes_model!$C$8:$H$8))/(1+EXP(SUMPRODUCT(CHOOSE({1,2,3,4,5,6},BaselineBMI,BaselineBMI^2,'Calcs Men No Intervention'!T91,'Calcs Men No Intervention'!T91^2,1,1),Diabetes_model!$C$8:$H$8)))</f>
        <v>2.1735207737236445E-2</v>
      </c>
      <c r="U39" s="67">
        <f>EXP(SUMPRODUCT(CHOOSE({1,2,3,4,5,6},BaselineBMI,BaselineBMI^2,'Calcs Men No Intervention'!U91,'Calcs Men No Intervention'!U91^2,1,1),Diabetes_model!$C$8:$H$8))/(1+EXP(SUMPRODUCT(CHOOSE({1,2,3,4,5,6},BaselineBMI,BaselineBMI^2,'Calcs Men No Intervention'!U91,'Calcs Men No Intervention'!U91^2,1,1),Diabetes_model!$C$8:$H$8)))</f>
        <v>2.3153865931719385E-2</v>
      </c>
      <c r="V39" s="67">
        <f>EXP(SUMPRODUCT(CHOOSE({1,2,3,4,5,6},BaselineBMI,BaselineBMI^2,'Calcs Men No Intervention'!V91,'Calcs Men No Intervention'!V91^2,1,1),Diabetes_model!$C$8:$H$8))/(1+EXP(SUMPRODUCT(CHOOSE({1,2,3,4,5,6},BaselineBMI,BaselineBMI^2,'Calcs Men No Intervention'!V91,'Calcs Men No Intervention'!V91^2,1,1),Diabetes_model!$C$8:$H$8)))</f>
        <v>2.4627123943910634E-2</v>
      </c>
      <c r="W39" s="67">
        <f>EXP(SUMPRODUCT(CHOOSE({1,2,3,4,5,6},BaselineBMI,BaselineBMI^2,'Calcs Men No Intervention'!W91,'Calcs Men No Intervention'!W91^2,1,1),Diabetes_model!$C$8:$H$8))/(1+EXP(SUMPRODUCT(CHOOSE({1,2,3,4,5,6},BaselineBMI,BaselineBMI^2,'Calcs Men No Intervention'!W91,'Calcs Men No Intervention'!W91^2,1,1),Diabetes_model!$C$8:$H$8)))</f>
        <v>2.6153797457830013E-2</v>
      </c>
      <c r="X39" s="67">
        <f>EXP(SUMPRODUCT(CHOOSE({1,2,3,4,5,6},BaselineBMI,BaselineBMI^2,'Calcs Men No Intervention'!X91,'Calcs Men No Intervention'!X91^2,1,1),Diabetes_model!$C$8:$H$8))/(1+EXP(SUMPRODUCT(CHOOSE({1,2,3,4,5,6},BaselineBMI,BaselineBMI^2,'Calcs Men No Intervention'!X91,'Calcs Men No Intervention'!X91^2,1,1),Diabetes_model!$C$8:$H$8)))</f>
        <v>2.7732386800526483E-2</v>
      </c>
      <c r="Y39" s="67">
        <f>EXP(SUMPRODUCT(CHOOSE({1,2,3,4,5,6},BaselineBMI,BaselineBMI^2,'Calcs Men No Intervention'!Y91,'Calcs Men No Intervention'!Y91^2,1,1),Diabetes_model!$C$8:$H$8))/(1+EXP(SUMPRODUCT(CHOOSE({1,2,3,4,5,6},BaselineBMI,BaselineBMI^2,'Calcs Men No Intervention'!Y91,'Calcs Men No Intervention'!Y91^2,1,1),Diabetes_model!$C$8:$H$8)))</f>
        <v>2.9361069662390247E-2</v>
      </c>
      <c r="Z39" s="67">
        <f>EXP(SUMPRODUCT(CHOOSE({1,2,3,4,5,6},BaselineBMI,BaselineBMI^2,'Calcs Men No Intervention'!Z91,'Calcs Men No Intervention'!Z91^2,1,1),Diabetes_model!$C$8:$H$8))/(1+EXP(SUMPRODUCT(CHOOSE({1,2,3,4,5,6},BaselineBMI,BaselineBMI^2,'Calcs Men No Intervention'!Z91,'Calcs Men No Intervention'!Z91^2,1,1),Diabetes_model!$C$8:$H$8)))</f>
        <v>3.1037696102774074E-2</v>
      </c>
      <c r="AA39" s="67">
        <f>EXP(SUMPRODUCT(CHOOSE({1,2,3,4,5,6},BaselineBMI,BaselineBMI^2,'Calcs Men No Intervention'!AA91,'Calcs Men No Intervention'!AA91^2,1,1),Diabetes_model!$C$8:$H$8))/(1+EXP(SUMPRODUCT(CHOOSE({1,2,3,4,5,6},BaselineBMI,BaselineBMI^2,'Calcs Men No Intervention'!AA91,'Calcs Men No Intervention'!AA91^2,1,1),Diabetes_model!$C$8:$H$8)))</f>
        <v>3.2759785986674443E-2</v>
      </c>
      <c r="AB39" s="67">
        <f>EXP(SUMPRODUCT(CHOOSE({1,2,3,4,5,6},BaselineBMI,BaselineBMI^2,'Calcs Men No Intervention'!AB91,'Calcs Men No Intervention'!AB91^2,1,1),Diabetes_model!$C$8:$H$8))/(1+EXP(SUMPRODUCT(CHOOSE({1,2,3,4,5,6},BaselineBMI,BaselineBMI^2,'Calcs Men No Intervention'!AB91,'Calcs Men No Intervention'!AB91^2,1,1),Diabetes_model!$C$8:$H$8)))</f>
        <v>3.4524528971412616E-2</v>
      </c>
    </row>
    <row r="40" spans="2:28" x14ac:dyDescent="0.3">
      <c r="B40" s="1">
        <v>16</v>
      </c>
      <c r="C40" s="67"/>
      <c r="D40" s="67"/>
      <c r="E40" s="67"/>
      <c r="F40" s="67"/>
      <c r="G40" s="67"/>
      <c r="H40" s="67"/>
      <c r="I40" s="67"/>
      <c r="J40" s="67"/>
      <c r="K40" s="67"/>
      <c r="L40" s="67"/>
      <c r="M40" s="67"/>
      <c r="N40" s="67"/>
      <c r="O40" s="67"/>
      <c r="P40" s="67"/>
      <c r="Q40" s="67"/>
      <c r="R40" s="67">
        <f>EXP(SUMPRODUCT(CHOOSE({1,2,3,4,5,6},BaselineBMI,BaselineBMI^2,'Calcs Men No Intervention'!R92,'Calcs Men No Intervention'!R92^2,1,1),Diabetes_model!$C$8:$H$8))/(1+EXP(SUMPRODUCT(CHOOSE({1,2,3,4,5,6},BaselineBMI,BaselineBMI^2,'Calcs Men No Intervention'!R92,'Calcs Men No Intervention'!R92^2,1,1),Diabetes_model!$C$8:$H$8)))</f>
        <v>1.7814155454613657E-2</v>
      </c>
      <c r="S40" s="67">
        <f>EXP(SUMPRODUCT(CHOOSE({1,2,3,4,5,6},BaselineBMI,BaselineBMI^2,'Calcs Men No Intervention'!S92,'Calcs Men No Intervention'!S92^2,1,1),Diabetes_model!$C$8:$H$8))/(1+EXP(SUMPRODUCT(CHOOSE({1,2,3,4,5,6},BaselineBMI,BaselineBMI^2,'Calcs Men No Intervention'!S92,'Calcs Men No Intervention'!S92^2,1,1),Diabetes_model!$C$8:$H$8)))</f>
        <v>1.9064909580972771E-2</v>
      </c>
      <c r="T40" s="67">
        <f>EXP(SUMPRODUCT(CHOOSE({1,2,3,4,5,6},BaselineBMI,BaselineBMI^2,'Calcs Men No Intervention'!T92,'Calcs Men No Intervention'!T92^2,1,1),Diabetes_model!$C$8:$H$8))/(1+EXP(SUMPRODUCT(CHOOSE({1,2,3,4,5,6},BaselineBMI,BaselineBMI^2,'Calcs Men No Intervention'!T92,'Calcs Men No Intervention'!T92^2,1,1),Diabetes_model!$C$8:$H$8)))</f>
        <v>2.0372027715123121E-2</v>
      </c>
      <c r="U40" s="67">
        <f>EXP(SUMPRODUCT(CHOOSE({1,2,3,4,5,6},BaselineBMI,BaselineBMI^2,'Calcs Men No Intervention'!U92,'Calcs Men No Intervention'!U92^2,1,1),Diabetes_model!$C$8:$H$8))/(1+EXP(SUMPRODUCT(CHOOSE({1,2,3,4,5,6},BaselineBMI,BaselineBMI^2,'Calcs Men No Intervention'!U92,'Calcs Men No Intervention'!U92^2,1,1),Diabetes_model!$C$8:$H$8)))</f>
        <v>2.1735207737236445E-2</v>
      </c>
      <c r="V40" s="67">
        <f>EXP(SUMPRODUCT(CHOOSE({1,2,3,4,5,6},BaselineBMI,BaselineBMI^2,'Calcs Men No Intervention'!V92,'Calcs Men No Intervention'!V92^2,1,1),Diabetes_model!$C$8:$H$8))/(1+EXP(SUMPRODUCT(CHOOSE({1,2,3,4,5,6},BaselineBMI,BaselineBMI^2,'Calcs Men No Intervention'!V92,'Calcs Men No Intervention'!V92^2,1,1),Diabetes_model!$C$8:$H$8)))</f>
        <v>2.3153865931719385E-2</v>
      </c>
      <c r="W40" s="67">
        <f>EXP(SUMPRODUCT(CHOOSE({1,2,3,4,5,6},BaselineBMI,BaselineBMI^2,'Calcs Men No Intervention'!W92,'Calcs Men No Intervention'!W92^2,1,1),Diabetes_model!$C$8:$H$8))/(1+EXP(SUMPRODUCT(CHOOSE({1,2,3,4,5,6},BaselineBMI,BaselineBMI^2,'Calcs Men No Intervention'!W92,'Calcs Men No Intervention'!W92^2,1,1),Diabetes_model!$C$8:$H$8)))</f>
        <v>2.4627123943910634E-2</v>
      </c>
      <c r="X40" s="67">
        <f>EXP(SUMPRODUCT(CHOOSE({1,2,3,4,5,6},BaselineBMI,BaselineBMI^2,'Calcs Men No Intervention'!X92,'Calcs Men No Intervention'!X92^2,1,1),Diabetes_model!$C$8:$H$8))/(1+EXP(SUMPRODUCT(CHOOSE({1,2,3,4,5,6},BaselineBMI,BaselineBMI^2,'Calcs Men No Intervention'!X92,'Calcs Men No Intervention'!X92^2,1,1),Diabetes_model!$C$8:$H$8)))</f>
        <v>2.6153797457830013E-2</v>
      </c>
      <c r="Y40" s="67">
        <f>EXP(SUMPRODUCT(CHOOSE({1,2,3,4,5,6},BaselineBMI,BaselineBMI^2,'Calcs Men No Intervention'!Y92,'Calcs Men No Intervention'!Y92^2,1,1),Diabetes_model!$C$8:$H$8))/(1+EXP(SUMPRODUCT(CHOOSE({1,2,3,4,5,6},BaselineBMI,BaselineBMI^2,'Calcs Men No Intervention'!Y92,'Calcs Men No Intervention'!Y92^2,1,1),Diabetes_model!$C$8:$H$8)))</f>
        <v>2.7732386800526483E-2</v>
      </c>
      <c r="Z40" s="67">
        <f>EXP(SUMPRODUCT(CHOOSE({1,2,3,4,5,6},BaselineBMI,BaselineBMI^2,'Calcs Men No Intervention'!Z92,'Calcs Men No Intervention'!Z92^2,1,1),Diabetes_model!$C$8:$H$8))/(1+EXP(SUMPRODUCT(CHOOSE({1,2,3,4,5,6},BaselineBMI,BaselineBMI^2,'Calcs Men No Intervention'!Z92,'Calcs Men No Intervention'!Z92^2,1,1),Diabetes_model!$C$8:$H$8)))</f>
        <v>2.9361069662390247E-2</v>
      </c>
      <c r="AA40" s="67">
        <f>EXP(SUMPRODUCT(CHOOSE({1,2,3,4,5,6},BaselineBMI,BaselineBMI^2,'Calcs Men No Intervention'!AA92,'Calcs Men No Intervention'!AA92^2,1,1),Diabetes_model!$C$8:$H$8))/(1+EXP(SUMPRODUCT(CHOOSE({1,2,3,4,5,6},BaselineBMI,BaselineBMI^2,'Calcs Men No Intervention'!AA92,'Calcs Men No Intervention'!AA92^2,1,1),Diabetes_model!$C$8:$H$8)))</f>
        <v>3.1037696102774074E-2</v>
      </c>
      <c r="AB40" s="67">
        <f>EXP(SUMPRODUCT(CHOOSE({1,2,3,4,5,6},BaselineBMI,BaselineBMI^2,'Calcs Men No Intervention'!AB92,'Calcs Men No Intervention'!AB92^2,1,1),Diabetes_model!$C$8:$H$8))/(1+EXP(SUMPRODUCT(CHOOSE({1,2,3,4,5,6},BaselineBMI,BaselineBMI^2,'Calcs Men No Intervention'!AB92,'Calcs Men No Intervention'!AB92^2,1,1),Diabetes_model!$C$8:$H$8)))</f>
        <v>3.2759785986674443E-2</v>
      </c>
    </row>
    <row r="41" spans="2:28" x14ac:dyDescent="0.3">
      <c r="B41" s="1">
        <v>17</v>
      </c>
      <c r="C41" s="67"/>
      <c r="D41" s="67"/>
      <c r="E41" s="67"/>
      <c r="F41" s="67"/>
      <c r="G41" s="67"/>
      <c r="H41" s="67"/>
      <c r="I41" s="67"/>
      <c r="J41" s="67"/>
      <c r="K41" s="67"/>
      <c r="L41" s="67"/>
      <c r="M41" s="67"/>
      <c r="N41" s="67"/>
      <c r="O41" s="67"/>
      <c r="P41" s="67"/>
      <c r="Q41" s="67"/>
      <c r="R41" s="67"/>
      <c r="S41" s="67">
        <f>EXP(SUMPRODUCT(CHOOSE({1,2,3,4,5,6},BaselineBMI,BaselineBMI^2,'Calcs Men No Intervention'!S93,'Calcs Men No Intervention'!S93^2,1,1),Diabetes_model!$C$8:$H$8))/(1+EXP(SUMPRODUCT(CHOOSE({1,2,3,4,5,6},BaselineBMI,BaselineBMI^2,'Calcs Men No Intervention'!S93,'Calcs Men No Intervention'!S93^2,1,1),Diabetes_model!$C$8:$H$8)))</f>
        <v>1.7814155454613657E-2</v>
      </c>
      <c r="T41" s="67">
        <f>EXP(SUMPRODUCT(CHOOSE({1,2,3,4,5,6},BaselineBMI,BaselineBMI^2,'Calcs Men No Intervention'!T93,'Calcs Men No Intervention'!T93^2,1,1),Diabetes_model!$C$8:$H$8))/(1+EXP(SUMPRODUCT(CHOOSE({1,2,3,4,5,6},BaselineBMI,BaselineBMI^2,'Calcs Men No Intervention'!T93,'Calcs Men No Intervention'!T93^2,1,1),Diabetes_model!$C$8:$H$8)))</f>
        <v>1.9064909580972771E-2</v>
      </c>
      <c r="U41" s="67">
        <f>EXP(SUMPRODUCT(CHOOSE({1,2,3,4,5,6},BaselineBMI,BaselineBMI^2,'Calcs Men No Intervention'!U93,'Calcs Men No Intervention'!U93^2,1,1),Diabetes_model!$C$8:$H$8))/(1+EXP(SUMPRODUCT(CHOOSE({1,2,3,4,5,6},BaselineBMI,BaselineBMI^2,'Calcs Men No Intervention'!U93,'Calcs Men No Intervention'!U93^2,1,1),Diabetes_model!$C$8:$H$8)))</f>
        <v>2.0372027715123121E-2</v>
      </c>
      <c r="V41" s="67">
        <f>EXP(SUMPRODUCT(CHOOSE({1,2,3,4,5,6},BaselineBMI,BaselineBMI^2,'Calcs Men No Intervention'!V93,'Calcs Men No Intervention'!V93^2,1,1),Diabetes_model!$C$8:$H$8))/(1+EXP(SUMPRODUCT(CHOOSE({1,2,3,4,5,6},BaselineBMI,BaselineBMI^2,'Calcs Men No Intervention'!V93,'Calcs Men No Intervention'!V93^2,1,1),Diabetes_model!$C$8:$H$8)))</f>
        <v>2.1735207737236445E-2</v>
      </c>
      <c r="W41" s="67">
        <f>EXP(SUMPRODUCT(CHOOSE({1,2,3,4,5,6},BaselineBMI,BaselineBMI^2,'Calcs Men No Intervention'!W93,'Calcs Men No Intervention'!W93^2,1,1),Diabetes_model!$C$8:$H$8))/(1+EXP(SUMPRODUCT(CHOOSE({1,2,3,4,5,6},BaselineBMI,BaselineBMI^2,'Calcs Men No Intervention'!W93,'Calcs Men No Intervention'!W93^2,1,1),Diabetes_model!$C$8:$H$8)))</f>
        <v>2.3153865931719385E-2</v>
      </c>
      <c r="X41" s="67">
        <f>EXP(SUMPRODUCT(CHOOSE({1,2,3,4,5,6},BaselineBMI,BaselineBMI^2,'Calcs Men No Intervention'!X93,'Calcs Men No Intervention'!X93^2,1,1),Diabetes_model!$C$8:$H$8))/(1+EXP(SUMPRODUCT(CHOOSE({1,2,3,4,5,6},BaselineBMI,BaselineBMI^2,'Calcs Men No Intervention'!X93,'Calcs Men No Intervention'!X93^2,1,1),Diabetes_model!$C$8:$H$8)))</f>
        <v>2.4627123943910634E-2</v>
      </c>
      <c r="Y41" s="67">
        <f>EXP(SUMPRODUCT(CHOOSE({1,2,3,4,5,6},BaselineBMI,BaselineBMI^2,'Calcs Men No Intervention'!Y93,'Calcs Men No Intervention'!Y93^2,1,1),Diabetes_model!$C$8:$H$8))/(1+EXP(SUMPRODUCT(CHOOSE({1,2,3,4,5,6},BaselineBMI,BaselineBMI^2,'Calcs Men No Intervention'!Y93,'Calcs Men No Intervention'!Y93^2,1,1),Diabetes_model!$C$8:$H$8)))</f>
        <v>2.6153797457830013E-2</v>
      </c>
      <c r="Z41" s="67">
        <f>EXP(SUMPRODUCT(CHOOSE({1,2,3,4,5,6},BaselineBMI,BaselineBMI^2,'Calcs Men No Intervention'!Z93,'Calcs Men No Intervention'!Z93^2,1,1),Diabetes_model!$C$8:$H$8))/(1+EXP(SUMPRODUCT(CHOOSE({1,2,3,4,5,6},BaselineBMI,BaselineBMI^2,'Calcs Men No Intervention'!Z93,'Calcs Men No Intervention'!Z93^2,1,1),Diabetes_model!$C$8:$H$8)))</f>
        <v>2.7732386800526483E-2</v>
      </c>
      <c r="AA41" s="67">
        <f>EXP(SUMPRODUCT(CHOOSE({1,2,3,4,5,6},BaselineBMI,BaselineBMI^2,'Calcs Men No Intervention'!AA93,'Calcs Men No Intervention'!AA93^2,1,1),Diabetes_model!$C$8:$H$8))/(1+EXP(SUMPRODUCT(CHOOSE({1,2,3,4,5,6},BaselineBMI,BaselineBMI^2,'Calcs Men No Intervention'!AA93,'Calcs Men No Intervention'!AA93^2,1,1),Diabetes_model!$C$8:$H$8)))</f>
        <v>2.9361069662390247E-2</v>
      </c>
      <c r="AB41" s="67">
        <f>EXP(SUMPRODUCT(CHOOSE({1,2,3,4,5,6},BaselineBMI,BaselineBMI^2,'Calcs Men No Intervention'!AB93,'Calcs Men No Intervention'!AB93^2,1,1),Diabetes_model!$C$8:$H$8))/(1+EXP(SUMPRODUCT(CHOOSE({1,2,3,4,5,6},BaselineBMI,BaselineBMI^2,'Calcs Men No Intervention'!AB93,'Calcs Men No Intervention'!AB93^2,1,1),Diabetes_model!$C$8:$H$8)))</f>
        <v>3.1037696102774074E-2</v>
      </c>
    </row>
    <row r="42" spans="2:28" x14ac:dyDescent="0.3">
      <c r="B42" s="1">
        <v>18</v>
      </c>
      <c r="C42" s="67"/>
      <c r="D42" s="67"/>
      <c r="E42" s="67"/>
      <c r="F42" s="67"/>
      <c r="G42" s="67"/>
      <c r="H42" s="67"/>
      <c r="I42" s="67"/>
      <c r="J42" s="67"/>
      <c r="K42" s="67"/>
      <c r="L42" s="67"/>
      <c r="M42" s="67"/>
      <c r="N42" s="67"/>
      <c r="O42" s="67"/>
      <c r="P42" s="67"/>
      <c r="Q42" s="67"/>
      <c r="R42" s="67"/>
      <c r="S42" s="67"/>
      <c r="T42" s="67">
        <f>EXP(SUMPRODUCT(CHOOSE({1,2,3,4,5,6},BaselineBMI,BaselineBMI^2,'Calcs Men No Intervention'!T94,'Calcs Men No Intervention'!T94^2,1,1),Diabetes_model!$C$8:$H$8))/(1+EXP(SUMPRODUCT(CHOOSE({1,2,3,4,5,6},BaselineBMI,BaselineBMI^2,'Calcs Men No Intervention'!T94,'Calcs Men No Intervention'!T94^2,1,1),Diabetes_model!$C$8:$H$8)))</f>
        <v>1.7814155454613657E-2</v>
      </c>
      <c r="U42" s="67">
        <f>EXP(SUMPRODUCT(CHOOSE({1,2,3,4,5,6},BaselineBMI,BaselineBMI^2,'Calcs Men No Intervention'!U94,'Calcs Men No Intervention'!U94^2,1,1),Diabetes_model!$C$8:$H$8))/(1+EXP(SUMPRODUCT(CHOOSE({1,2,3,4,5,6},BaselineBMI,BaselineBMI^2,'Calcs Men No Intervention'!U94,'Calcs Men No Intervention'!U94^2,1,1),Diabetes_model!$C$8:$H$8)))</f>
        <v>1.9064909580972771E-2</v>
      </c>
      <c r="V42" s="67">
        <f>EXP(SUMPRODUCT(CHOOSE({1,2,3,4,5,6},BaselineBMI,BaselineBMI^2,'Calcs Men No Intervention'!V94,'Calcs Men No Intervention'!V94^2,1,1),Diabetes_model!$C$8:$H$8))/(1+EXP(SUMPRODUCT(CHOOSE({1,2,3,4,5,6},BaselineBMI,BaselineBMI^2,'Calcs Men No Intervention'!V94,'Calcs Men No Intervention'!V94^2,1,1),Diabetes_model!$C$8:$H$8)))</f>
        <v>2.0372027715123121E-2</v>
      </c>
      <c r="W42" s="67">
        <f>EXP(SUMPRODUCT(CHOOSE({1,2,3,4,5,6},BaselineBMI,BaselineBMI^2,'Calcs Men No Intervention'!W94,'Calcs Men No Intervention'!W94^2,1,1),Diabetes_model!$C$8:$H$8))/(1+EXP(SUMPRODUCT(CHOOSE({1,2,3,4,5,6},BaselineBMI,BaselineBMI^2,'Calcs Men No Intervention'!W94,'Calcs Men No Intervention'!W94^2,1,1),Diabetes_model!$C$8:$H$8)))</f>
        <v>2.1735207737236445E-2</v>
      </c>
      <c r="X42" s="67">
        <f>EXP(SUMPRODUCT(CHOOSE({1,2,3,4,5,6},BaselineBMI,BaselineBMI^2,'Calcs Men No Intervention'!X94,'Calcs Men No Intervention'!X94^2,1,1),Diabetes_model!$C$8:$H$8))/(1+EXP(SUMPRODUCT(CHOOSE({1,2,3,4,5,6},BaselineBMI,BaselineBMI^2,'Calcs Men No Intervention'!X94,'Calcs Men No Intervention'!X94^2,1,1),Diabetes_model!$C$8:$H$8)))</f>
        <v>2.3153865931719385E-2</v>
      </c>
      <c r="Y42" s="67">
        <f>EXP(SUMPRODUCT(CHOOSE({1,2,3,4,5,6},BaselineBMI,BaselineBMI^2,'Calcs Men No Intervention'!Y94,'Calcs Men No Intervention'!Y94^2,1,1),Diabetes_model!$C$8:$H$8))/(1+EXP(SUMPRODUCT(CHOOSE({1,2,3,4,5,6},BaselineBMI,BaselineBMI^2,'Calcs Men No Intervention'!Y94,'Calcs Men No Intervention'!Y94^2,1,1),Diabetes_model!$C$8:$H$8)))</f>
        <v>2.4627123943910634E-2</v>
      </c>
      <c r="Z42" s="67">
        <f>EXP(SUMPRODUCT(CHOOSE({1,2,3,4,5,6},BaselineBMI,BaselineBMI^2,'Calcs Men No Intervention'!Z94,'Calcs Men No Intervention'!Z94^2,1,1),Diabetes_model!$C$8:$H$8))/(1+EXP(SUMPRODUCT(CHOOSE({1,2,3,4,5,6},BaselineBMI,BaselineBMI^2,'Calcs Men No Intervention'!Z94,'Calcs Men No Intervention'!Z94^2,1,1),Diabetes_model!$C$8:$H$8)))</f>
        <v>2.6153797457830013E-2</v>
      </c>
      <c r="AA42" s="67">
        <f>EXP(SUMPRODUCT(CHOOSE({1,2,3,4,5,6},BaselineBMI,BaselineBMI^2,'Calcs Men No Intervention'!AA94,'Calcs Men No Intervention'!AA94^2,1,1),Diabetes_model!$C$8:$H$8))/(1+EXP(SUMPRODUCT(CHOOSE({1,2,3,4,5,6},BaselineBMI,BaselineBMI^2,'Calcs Men No Intervention'!AA94,'Calcs Men No Intervention'!AA94^2,1,1),Diabetes_model!$C$8:$H$8)))</f>
        <v>2.7732386800526483E-2</v>
      </c>
      <c r="AB42" s="67">
        <f>EXP(SUMPRODUCT(CHOOSE({1,2,3,4,5,6},BaselineBMI,BaselineBMI^2,'Calcs Men No Intervention'!AB94,'Calcs Men No Intervention'!AB94^2,1,1),Diabetes_model!$C$8:$H$8))/(1+EXP(SUMPRODUCT(CHOOSE({1,2,3,4,5,6},BaselineBMI,BaselineBMI^2,'Calcs Men No Intervention'!AB94,'Calcs Men No Intervention'!AB94^2,1,1),Diabetes_model!$C$8:$H$8)))</f>
        <v>2.9361069662390247E-2</v>
      </c>
    </row>
    <row r="43" spans="2:28" x14ac:dyDescent="0.3">
      <c r="B43" s="1">
        <v>19</v>
      </c>
      <c r="C43" s="67"/>
      <c r="D43" s="67"/>
      <c r="E43" s="67"/>
      <c r="F43" s="67"/>
      <c r="G43" s="67"/>
      <c r="H43" s="67"/>
      <c r="I43" s="67"/>
      <c r="J43" s="67"/>
      <c r="K43" s="67"/>
      <c r="L43" s="67"/>
      <c r="M43" s="67"/>
      <c r="N43" s="67"/>
      <c r="O43" s="67"/>
      <c r="P43" s="67"/>
      <c r="Q43" s="67"/>
      <c r="R43" s="67"/>
      <c r="S43" s="67"/>
      <c r="T43" s="67"/>
      <c r="U43" s="67">
        <f>EXP(SUMPRODUCT(CHOOSE({1,2,3,4,5,6},BaselineBMI,BaselineBMI^2,'Calcs Men No Intervention'!U95,'Calcs Men No Intervention'!U95^2,1,1),Diabetes_model!$C$8:$H$8))/(1+EXP(SUMPRODUCT(CHOOSE({1,2,3,4,5,6},BaselineBMI,BaselineBMI^2,'Calcs Men No Intervention'!U95,'Calcs Men No Intervention'!U95^2,1,1),Diabetes_model!$C$8:$H$8)))</f>
        <v>1.7814155454613657E-2</v>
      </c>
      <c r="V43" s="67">
        <f>EXP(SUMPRODUCT(CHOOSE({1,2,3,4,5,6},BaselineBMI,BaselineBMI^2,'Calcs Men No Intervention'!V95,'Calcs Men No Intervention'!V95^2,1,1),Diabetes_model!$C$8:$H$8))/(1+EXP(SUMPRODUCT(CHOOSE({1,2,3,4,5,6},BaselineBMI,BaselineBMI^2,'Calcs Men No Intervention'!V95,'Calcs Men No Intervention'!V95^2,1,1),Diabetes_model!$C$8:$H$8)))</f>
        <v>1.9064909580972771E-2</v>
      </c>
      <c r="W43" s="67">
        <f>EXP(SUMPRODUCT(CHOOSE({1,2,3,4,5,6},BaselineBMI,BaselineBMI^2,'Calcs Men No Intervention'!W95,'Calcs Men No Intervention'!W95^2,1,1),Diabetes_model!$C$8:$H$8))/(1+EXP(SUMPRODUCT(CHOOSE({1,2,3,4,5,6},BaselineBMI,BaselineBMI^2,'Calcs Men No Intervention'!W95,'Calcs Men No Intervention'!W95^2,1,1),Diabetes_model!$C$8:$H$8)))</f>
        <v>2.0372027715123121E-2</v>
      </c>
      <c r="X43" s="67">
        <f>EXP(SUMPRODUCT(CHOOSE({1,2,3,4,5,6},BaselineBMI,BaselineBMI^2,'Calcs Men No Intervention'!X95,'Calcs Men No Intervention'!X95^2,1,1),Diabetes_model!$C$8:$H$8))/(1+EXP(SUMPRODUCT(CHOOSE({1,2,3,4,5,6},BaselineBMI,BaselineBMI^2,'Calcs Men No Intervention'!X95,'Calcs Men No Intervention'!X95^2,1,1),Diabetes_model!$C$8:$H$8)))</f>
        <v>2.1735207737236445E-2</v>
      </c>
      <c r="Y43" s="67">
        <f>EXP(SUMPRODUCT(CHOOSE({1,2,3,4,5,6},BaselineBMI,BaselineBMI^2,'Calcs Men No Intervention'!Y95,'Calcs Men No Intervention'!Y95^2,1,1),Diabetes_model!$C$8:$H$8))/(1+EXP(SUMPRODUCT(CHOOSE({1,2,3,4,5,6},BaselineBMI,BaselineBMI^2,'Calcs Men No Intervention'!Y95,'Calcs Men No Intervention'!Y95^2,1,1),Diabetes_model!$C$8:$H$8)))</f>
        <v>2.3153865931719385E-2</v>
      </c>
      <c r="Z43" s="67">
        <f>EXP(SUMPRODUCT(CHOOSE({1,2,3,4,5,6},BaselineBMI,BaselineBMI^2,'Calcs Men No Intervention'!Z95,'Calcs Men No Intervention'!Z95^2,1,1),Diabetes_model!$C$8:$H$8))/(1+EXP(SUMPRODUCT(CHOOSE({1,2,3,4,5,6},BaselineBMI,BaselineBMI^2,'Calcs Men No Intervention'!Z95,'Calcs Men No Intervention'!Z95^2,1,1),Diabetes_model!$C$8:$H$8)))</f>
        <v>2.4627123943910634E-2</v>
      </c>
      <c r="AA43" s="67">
        <f>EXP(SUMPRODUCT(CHOOSE({1,2,3,4,5,6},BaselineBMI,BaselineBMI^2,'Calcs Men No Intervention'!AA95,'Calcs Men No Intervention'!AA95^2,1,1),Diabetes_model!$C$8:$H$8))/(1+EXP(SUMPRODUCT(CHOOSE({1,2,3,4,5,6},BaselineBMI,BaselineBMI^2,'Calcs Men No Intervention'!AA95,'Calcs Men No Intervention'!AA95^2,1,1),Diabetes_model!$C$8:$H$8)))</f>
        <v>2.6153797457830013E-2</v>
      </c>
      <c r="AB43" s="67">
        <f>EXP(SUMPRODUCT(CHOOSE({1,2,3,4,5,6},BaselineBMI,BaselineBMI^2,'Calcs Men No Intervention'!AB95,'Calcs Men No Intervention'!AB95^2,1,1),Diabetes_model!$C$8:$H$8))/(1+EXP(SUMPRODUCT(CHOOSE({1,2,3,4,5,6},BaselineBMI,BaselineBMI^2,'Calcs Men No Intervention'!AB95,'Calcs Men No Intervention'!AB95^2,1,1),Diabetes_model!$C$8:$H$8)))</f>
        <v>2.7732386800526483E-2</v>
      </c>
    </row>
    <row r="44" spans="2:28" x14ac:dyDescent="0.3">
      <c r="B44" s="1">
        <v>20</v>
      </c>
      <c r="C44" s="67"/>
      <c r="D44" s="67"/>
      <c r="E44" s="67"/>
      <c r="F44" s="67"/>
      <c r="G44" s="67"/>
      <c r="H44" s="67"/>
      <c r="I44" s="67"/>
      <c r="J44" s="67"/>
      <c r="K44" s="67"/>
      <c r="L44" s="67"/>
      <c r="M44" s="67"/>
      <c r="N44" s="67"/>
      <c r="O44" s="67"/>
      <c r="P44" s="67"/>
      <c r="Q44" s="67"/>
      <c r="R44" s="67"/>
      <c r="S44" s="67"/>
      <c r="T44" s="67"/>
      <c r="U44" s="67"/>
      <c r="V44" s="67">
        <f>EXP(SUMPRODUCT(CHOOSE({1,2,3,4,5,6},BaselineBMI,BaselineBMI^2,'Calcs Men No Intervention'!V96,'Calcs Men No Intervention'!V96^2,1,1),Diabetes_model!$C$8:$H$8))/(1+EXP(SUMPRODUCT(CHOOSE({1,2,3,4,5,6},BaselineBMI,BaselineBMI^2,'Calcs Men No Intervention'!V96,'Calcs Men No Intervention'!V96^2,1,1),Diabetes_model!$C$8:$H$8)))</f>
        <v>1.7814155454613657E-2</v>
      </c>
      <c r="W44" s="67">
        <f>EXP(SUMPRODUCT(CHOOSE({1,2,3,4,5,6},BaselineBMI,BaselineBMI^2,'Calcs Men No Intervention'!W96,'Calcs Men No Intervention'!W96^2,1,1),Diabetes_model!$C$8:$H$8))/(1+EXP(SUMPRODUCT(CHOOSE({1,2,3,4,5,6},BaselineBMI,BaselineBMI^2,'Calcs Men No Intervention'!W96,'Calcs Men No Intervention'!W96^2,1,1),Diabetes_model!$C$8:$H$8)))</f>
        <v>1.9064909580972771E-2</v>
      </c>
      <c r="X44" s="67">
        <f>EXP(SUMPRODUCT(CHOOSE({1,2,3,4,5,6},BaselineBMI,BaselineBMI^2,'Calcs Men No Intervention'!X96,'Calcs Men No Intervention'!X96^2,1,1),Diabetes_model!$C$8:$H$8))/(1+EXP(SUMPRODUCT(CHOOSE({1,2,3,4,5,6},BaselineBMI,BaselineBMI^2,'Calcs Men No Intervention'!X96,'Calcs Men No Intervention'!X96^2,1,1),Diabetes_model!$C$8:$H$8)))</f>
        <v>2.0372027715123121E-2</v>
      </c>
      <c r="Y44" s="67">
        <f>EXP(SUMPRODUCT(CHOOSE({1,2,3,4,5,6},BaselineBMI,BaselineBMI^2,'Calcs Men No Intervention'!Y96,'Calcs Men No Intervention'!Y96^2,1,1),Diabetes_model!$C$8:$H$8))/(1+EXP(SUMPRODUCT(CHOOSE({1,2,3,4,5,6},BaselineBMI,BaselineBMI^2,'Calcs Men No Intervention'!Y96,'Calcs Men No Intervention'!Y96^2,1,1),Diabetes_model!$C$8:$H$8)))</f>
        <v>2.1735207737236445E-2</v>
      </c>
      <c r="Z44" s="67">
        <f>EXP(SUMPRODUCT(CHOOSE({1,2,3,4,5,6},BaselineBMI,BaselineBMI^2,'Calcs Men No Intervention'!Z96,'Calcs Men No Intervention'!Z96^2,1,1),Diabetes_model!$C$8:$H$8))/(1+EXP(SUMPRODUCT(CHOOSE({1,2,3,4,5,6},BaselineBMI,BaselineBMI^2,'Calcs Men No Intervention'!Z96,'Calcs Men No Intervention'!Z96^2,1,1),Diabetes_model!$C$8:$H$8)))</f>
        <v>2.3153865931719385E-2</v>
      </c>
      <c r="AA44" s="67">
        <f>EXP(SUMPRODUCT(CHOOSE({1,2,3,4,5,6},BaselineBMI,BaselineBMI^2,'Calcs Men No Intervention'!AA96,'Calcs Men No Intervention'!AA96^2,1,1),Diabetes_model!$C$8:$H$8))/(1+EXP(SUMPRODUCT(CHOOSE({1,2,3,4,5,6},BaselineBMI,BaselineBMI^2,'Calcs Men No Intervention'!AA96,'Calcs Men No Intervention'!AA96^2,1,1),Diabetes_model!$C$8:$H$8)))</f>
        <v>2.4627123943910634E-2</v>
      </c>
      <c r="AB44" s="67">
        <f>EXP(SUMPRODUCT(CHOOSE({1,2,3,4,5,6},BaselineBMI,BaselineBMI^2,'Calcs Men No Intervention'!AB96,'Calcs Men No Intervention'!AB96^2,1,1),Diabetes_model!$C$8:$H$8))/(1+EXP(SUMPRODUCT(CHOOSE({1,2,3,4,5,6},BaselineBMI,BaselineBMI^2,'Calcs Men No Intervention'!AB96,'Calcs Men No Intervention'!AB96^2,1,1),Diabetes_model!$C$8:$H$8)))</f>
        <v>2.6153797457830013E-2</v>
      </c>
    </row>
    <row r="45" spans="2:28" x14ac:dyDescent="0.3">
      <c r="B45" s="1">
        <v>21</v>
      </c>
      <c r="C45" s="67"/>
      <c r="D45" s="67"/>
      <c r="E45" s="67"/>
      <c r="F45" s="67"/>
      <c r="G45" s="67"/>
      <c r="H45" s="67"/>
      <c r="I45" s="67"/>
      <c r="J45" s="67"/>
      <c r="K45" s="67"/>
      <c r="L45" s="67"/>
      <c r="M45" s="67"/>
      <c r="N45" s="67"/>
      <c r="O45" s="67"/>
      <c r="P45" s="67"/>
      <c r="Q45" s="67"/>
      <c r="R45" s="67"/>
      <c r="S45" s="67"/>
      <c r="T45" s="67"/>
      <c r="U45" s="67"/>
      <c r="V45" s="67"/>
      <c r="W45" s="67">
        <f>EXP(SUMPRODUCT(CHOOSE({1,2,3,4,5,6},BaselineBMI,BaselineBMI^2,'Calcs Men No Intervention'!W97,'Calcs Men No Intervention'!W97^2,1,1),Diabetes_model!$C$8:$H$8))/(1+EXP(SUMPRODUCT(CHOOSE({1,2,3,4,5,6},BaselineBMI,BaselineBMI^2,'Calcs Men No Intervention'!W97,'Calcs Men No Intervention'!W97^2,1,1),Diabetes_model!$C$8:$H$8)))</f>
        <v>1.7814155454613657E-2</v>
      </c>
      <c r="X45" s="67">
        <f>EXP(SUMPRODUCT(CHOOSE({1,2,3,4,5,6},BaselineBMI,BaselineBMI^2,'Calcs Men No Intervention'!X97,'Calcs Men No Intervention'!X97^2,1,1),Diabetes_model!$C$8:$H$8))/(1+EXP(SUMPRODUCT(CHOOSE({1,2,3,4,5,6},BaselineBMI,BaselineBMI^2,'Calcs Men No Intervention'!X97,'Calcs Men No Intervention'!X97^2,1,1),Diabetes_model!$C$8:$H$8)))</f>
        <v>1.9064909580972771E-2</v>
      </c>
      <c r="Y45" s="67">
        <f>EXP(SUMPRODUCT(CHOOSE({1,2,3,4,5,6},BaselineBMI,BaselineBMI^2,'Calcs Men No Intervention'!Y97,'Calcs Men No Intervention'!Y97^2,1,1),Diabetes_model!$C$8:$H$8))/(1+EXP(SUMPRODUCT(CHOOSE({1,2,3,4,5,6},BaselineBMI,BaselineBMI^2,'Calcs Men No Intervention'!Y97,'Calcs Men No Intervention'!Y97^2,1,1),Diabetes_model!$C$8:$H$8)))</f>
        <v>2.0372027715123121E-2</v>
      </c>
      <c r="Z45" s="67">
        <f>EXP(SUMPRODUCT(CHOOSE({1,2,3,4,5,6},BaselineBMI,BaselineBMI^2,'Calcs Men No Intervention'!Z97,'Calcs Men No Intervention'!Z97^2,1,1),Diabetes_model!$C$8:$H$8))/(1+EXP(SUMPRODUCT(CHOOSE({1,2,3,4,5,6},BaselineBMI,BaselineBMI^2,'Calcs Men No Intervention'!Z97,'Calcs Men No Intervention'!Z97^2,1,1),Diabetes_model!$C$8:$H$8)))</f>
        <v>2.1735207737236445E-2</v>
      </c>
      <c r="AA45" s="67">
        <f>EXP(SUMPRODUCT(CHOOSE({1,2,3,4,5,6},BaselineBMI,BaselineBMI^2,'Calcs Men No Intervention'!AA97,'Calcs Men No Intervention'!AA97^2,1,1),Diabetes_model!$C$8:$H$8))/(1+EXP(SUMPRODUCT(CHOOSE({1,2,3,4,5,6},BaselineBMI,BaselineBMI^2,'Calcs Men No Intervention'!AA97,'Calcs Men No Intervention'!AA97^2,1,1),Diabetes_model!$C$8:$H$8)))</f>
        <v>2.3153865931719385E-2</v>
      </c>
      <c r="AB45" s="67">
        <f>EXP(SUMPRODUCT(CHOOSE({1,2,3,4,5,6},BaselineBMI,BaselineBMI^2,'Calcs Men No Intervention'!AB97,'Calcs Men No Intervention'!AB97^2,1,1),Diabetes_model!$C$8:$H$8))/(1+EXP(SUMPRODUCT(CHOOSE({1,2,3,4,5,6},BaselineBMI,BaselineBMI^2,'Calcs Men No Intervention'!AB97,'Calcs Men No Intervention'!AB97^2,1,1),Diabetes_model!$C$8:$H$8)))</f>
        <v>2.4627123943910634E-2</v>
      </c>
    </row>
    <row r="46" spans="2:28" x14ac:dyDescent="0.3">
      <c r="B46" s="1">
        <v>22</v>
      </c>
      <c r="C46" s="67"/>
      <c r="D46" s="67"/>
      <c r="E46" s="67"/>
      <c r="F46" s="67"/>
      <c r="G46" s="67"/>
      <c r="H46" s="67"/>
      <c r="I46" s="67"/>
      <c r="J46" s="67"/>
      <c r="K46" s="67"/>
      <c r="L46" s="67"/>
      <c r="M46" s="67"/>
      <c r="N46" s="67"/>
      <c r="O46" s="67"/>
      <c r="P46" s="67"/>
      <c r="Q46" s="67"/>
      <c r="R46" s="67"/>
      <c r="S46" s="67"/>
      <c r="T46" s="67"/>
      <c r="U46" s="67"/>
      <c r="V46" s="67"/>
      <c r="W46" s="67"/>
      <c r="X46" s="67">
        <f>EXP(SUMPRODUCT(CHOOSE({1,2,3,4,5,6},BaselineBMI,BaselineBMI^2,'Calcs Men No Intervention'!X98,'Calcs Men No Intervention'!X98^2,1,1),Diabetes_model!$C$8:$H$8))/(1+EXP(SUMPRODUCT(CHOOSE({1,2,3,4,5,6},BaselineBMI,BaselineBMI^2,'Calcs Men No Intervention'!X98,'Calcs Men No Intervention'!X98^2,1,1),Diabetes_model!$C$8:$H$8)))</f>
        <v>1.7814155454613657E-2</v>
      </c>
      <c r="Y46" s="67">
        <f>EXP(SUMPRODUCT(CHOOSE({1,2,3,4,5,6},BaselineBMI,BaselineBMI^2,'Calcs Men No Intervention'!Y98,'Calcs Men No Intervention'!Y98^2,1,1),Diabetes_model!$C$8:$H$8))/(1+EXP(SUMPRODUCT(CHOOSE({1,2,3,4,5,6},BaselineBMI,BaselineBMI^2,'Calcs Men No Intervention'!Y98,'Calcs Men No Intervention'!Y98^2,1,1),Diabetes_model!$C$8:$H$8)))</f>
        <v>1.9064909580972771E-2</v>
      </c>
      <c r="Z46" s="67">
        <f>EXP(SUMPRODUCT(CHOOSE({1,2,3,4,5,6},BaselineBMI,BaselineBMI^2,'Calcs Men No Intervention'!Z98,'Calcs Men No Intervention'!Z98^2,1,1),Diabetes_model!$C$8:$H$8))/(1+EXP(SUMPRODUCT(CHOOSE({1,2,3,4,5,6},BaselineBMI,BaselineBMI^2,'Calcs Men No Intervention'!Z98,'Calcs Men No Intervention'!Z98^2,1,1),Diabetes_model!$C$8:$H$8)))</f>
        <v>2.0372027715123121E-2</v>
      </c>
      <c r="AA46" s="67">
        <f>EXP(SUMPRODUCT(CHOOSE({1,2,3,4,5,6},BaselineBMI,BaselineBMI^2,'Calcs Men No Intervention'!AA98,'Calcs Men No Intervention'!AA98^2,1,1),Diabetes_model!$C$8:$H$8))/(1+EXP(SUMPRODUCT(CHOOSE({1,2,3,4,5,6},BaselineBMI,BaselineBMI^2,'Calcs Men No Intervention'!AA98,'Calcs Men No Intervention'!AA98^2,1,1),Diabetes_model!$C$8:$H$8)))</f>
        <v>2.1735207737236445E-2</v>
      </c>
      <c r="AB46" s="67">
        <f>EXP(SUMPRODUCT(CHOOSE({1,2,3,4,5,6},BaselineBMI,BaselineBMI^2,'Calcs Men No Intervention'!AB98,'Calcs Men No Intervention'!AB98^2,1,1),Diabetes_model!$C$8:$H$8))/(1+EXP(SUMPRODUCT(CHOOSE({1,2,3,4,5,6},BaselineBMI,BaselineBMI^2,'Calcs Men No Intervention'!AB98,'Calcs Men No Intervention'!AB98^2,1,1),Diabetes_model!$C$8:$H$8)))</f>
        <v>2.3153865931719385E-2</v>
      </c>
    </row>
    <row r="47" spans="2:28" x14ac:dyDescent="0.3">
      <c r="B47" s="1">
        <v>23</v>
      </c>
      <c r="C47" s="67"/>
      <c r="D47" s="67"/>
      <c r="E47" s="67"/>
      <c r="F47" s="67"/>
      <c r="G47" s="67"/>
      <c r="H47" s="67"/>
      <c r="I47" s="67"/>
      <c r="J47" s="67"/>
      <c r="K47" s="67"/>
      <c r="L47" s="67"/>
      <c r="M47" s="67"/>
      <c r="N47" s="67"/>
      <c r="O47" s="67"/>
      <c r="P47" s="67"/>
      <c r="Q47" s="67"/>
      <c r="R47" s="67"/>
      <c r="S47" s="67"/>
      <c r="T47" s="67"/>
      <c r="U47" s="67"/>
      <c r="V47" s="67"/>
      <c r="W47" s="67"/>
      <c r="X47" s="67"/>
      <c r="Y47" s="67">
        <f>EXP(SUMPRODUCT(CHOOSE({1,2,3,4,5,6},BaselineBMI,BaselineBMI^2,'Calcs Men No Intervention'!Y99,'Calcs Men No Intervention'!Y99^2,1,1),Diabetes_model!$C$8:$H$8))/(1+EXP(SUMPRODUCT(CHOOSE({1,2,3,4,5,6},BaselineBMI,BaselineBMI^2,'Calcs Men No Intervention'!Y99,'Calcs Men No Intervention'!Y99^2,1,1),Diabetes_model!$C$8:$H$8)))</f>
        <v>1.7814155454613657E-2</v>
      </c>
      <c r="Z47" s="67">
        <f>EXP(SUMPRODUCT(CHOOSE({1,2,3,4,5,6},BaselineBMI,BaselineBMI^2,'Calcs Men No Intervention'!Z99,'Calcs Men No Intervention'!Z99^2,1,1),Diabetes_model!$C$8:$H$8))/(1+EXP(SUMPRODUCT(CHOOSE({1,2,3,4,5,6},BaselineBMI,BaselineBMI^2,'Calcs Men No Intervention'!Z99,'Calcs Men No Intervention'!Z99^2,1,1),Diabetes_model!$C$8:$H$8)))</f>
        <v>1.9064909580972771E-2</v>
      </c>
      <c r="AA47" s="67">
        <f>EXP(SUMPRODUCT(CHOOSE({1,2,3,4,5,6},BaselineBMI,BaselineBMI^2,'Calcs Men No Intervention'!AA99,'Calcs Men No Intervention'!AA99^2,1,1),Diabetes_model!$C$8:$H$8))/(1+EXP(SUMPRODUCT(CHOOSE({1,2,3,4,5,6},BaselineBMI,BaselineBMI^2,'Calcs Men No Intervention'!AA99,'Calcs Men No Intervention'!AA99^2,1,1),Diabetes_model!$C$8:$H$8)))</f>
        <v>2.0372027715123121E-2</v>
      </c>
      <c r="AB47" s="67">
        <f>EXP(SUMPRODUCT(CHOOSE({1,2,3,4,5,6},BaselineBMI,BaselineBMI^2,'Calcs Men No Intervention'!AB99,'Calcs Men No Intervention'!AB99^2,1,1),Diabetes_model!$C$8:$H$8))/(1+EXP(SUMPRODUCT(CHOOSE({1,2,3,4,5,6},BaselineBMI,BaselineBMI^2,'Calcs Men No Intervention'!AB99,'Calcs Men No Intervention'!AB99^2,1,1),Diabetes_model!$C$8:$H$8)))</f>
        <v>2.1735207737236445E-2</v>
      </c>
    </row>
    <row r="48" spans="2:28" x14ac:dyDescent="0.3">
      <c r="B48" s="1">
        <v>24</v>
      </c>
      <c r="C48" s="67"/>
      <c r="D48" s="67"/>
      <c r="E48" s="67"/>
      <c r="F48" s="67"/>
      <c r="G48" s="67"/>
      <c r="H48" s="67"/>
      <c r="I48" s="67"/>
      <c r="J48" s="67"/>
      <c r="K48" s="67"/>
      <c r="L48" s="67"/>
      <c r="M48" s="67"/>
      <c r="N48" s="67"/>
      <c r="O48" s="67"/>
      <c r="P48" s="67"/>
      <c r="Q48" s="67"/>
      <c r="R48" s="67"/>
      <c r="S48" s="67"/>
      <c r="T48" s="67"/>
      <c r="U48" s="67"/>
      <c r="V48" s="67"/>
      <c r="W48" s="67"/>
      <c r="X48" s="67"/>
      <c r="Y48" s="67"/>
      <c r="Z48" s="67">
        <f>EXP(SUMPRODUCT(CHOOSE({1,2,3,4,5,6},BaselineBMI,BaselineBMI^2,'Calcs Men No Intervention'!Z100,'Calcs Men No Intervention'!Z100^2,1,1),Diabetes_model!$C$8:$H$8))/(1+EXP(SUMPRODUCT(CHOOSE({1,2,3,4,5,6},BaselineBMI,BaselineBMI^2,'Calcs Men No Intervention'!Z100,'Calcs Men No Intervention'!Z100^2,1,1),Diabetes_model!$C$8:$H$8)))</f>
        <v>1.7814155454613657E-2</v>
      </c>
      <c r="AA48" s="67">
        <f>EXP(SUMPRODUCT(CHOOSE({1,2,3,4,5,6},BaselineBMI,BaselineBMI^2,'Calcs Men No Intervention'!AA100,'Calcs Men No Intervention'!AA100^2,1,1),Diabetes_model!$C$8:$H$8))/(1+EXP(SUMPRODUCT(CHOOSE({1,2,3,4,5,6},BaselineBMI,BaselineBMI^2,'Calcs Men No Intervention'!AA100,'Calcs Men No Intervention'!AA100^2,1,1),Diabetes_model!$C$8:$H$8)))</f>
        <v>1.9064909580972771E-2</v>
      </c>
      <c r="AB48" s="67">
        <f>EXP(SUMPRODUCT(CHOOSE({1,2,3,4,5,6},BaselineBMI,BaselineBMI^2,'Calcs Men No Intervention'!AB100,'Calcs Men No Intervention'!AB100^2,1,1),Diabetes_model!$C$8:$H$8))/(1+EXP(SUMPRODUCT(CHOOSE({1,2,3,4,5,6},BaselineBMI,BaselineBMI^2,'Calcs Men No Intervention'!AB100,'Calcs Men No Intervention'!AB100^2,1,1),Diabetes_model!$C$8:$H$8)))</f>
        <v>2.0372027715123121E-2</v>
      </c>
    </row>
    <row r="49" spans="1:56" x14ac:dyDescent="0.3">
      <c r="B49" s="1">
        <v>25</v>
      </c>
      <c r="C49" s="67"/>
      <c r="D49" s="67"/>
      <c r="E49" s="67"/>
      <c r="F49" s="67"/>
      <c r="G49" s="67"/>
      <c r="H49" s="67"/>
      <c r="I49" s="67"/>
      <c r="J49" s="67"/>
      <c r="K49" s="67"/>
      <c r="L49" s="67"/>
      <c r="M49" s="67"/>
      <c r="N49" s="67"/>
      <c r="O49" s="67"/>
      <c r="P49" s="67"/>
      <c r="Q49" s="67"/>
      <c r="R49" s="67"/>
      <c r="S49" s="67"/>
      <c r="T49" s="67"/>
      <c r="U49" s="67"/>
      <c r="V49" s="67"/>
      <c r="W49" s="67"/>
      <c r="X49" s="67"/>
      <c r="Y49" s="67"/>
      <c r="Z49" s="67"/>
      <c r="AA49" s="67">
        <f>EXP(SUMPRODUCT(CHOOSE({1,2,3,4,5,6},BaselineBMI,BaselineBMI^2,'Calcs Men No Intervention'!AA101,'Calcs Men No Intervention'!AA101^2,1,1),Diabetes_model!$C$8:$H$8))/(1+EXP(SUMPRODUCT(CHOOSE({1,2,3,4,5,6},BaselineBMI,BaselineBMI^2,'Calcs Men No Intervention'!AA101,'Calcs Men No Intervention'!AA101^2,1,1),Diabetes_model!$C$8:$H$8)))</f>
        <v>1.7814155454613657E-2</v>
      </c>
      <c r="AB49" s="67">
        <f>EXP(SUMPRODUCT(CHOOSE({1,2,3,4,5,6},BaselineBMI,BaselineBMI^2,'Calcs Men No Intervention'!AB101,'Calcs Men No Intervention'!AB101^2,1,1),Diabetes_model!$C$8:$H$8))/(1+EXP(SUMPRODUCT(CHOOSE({1,2,3,4,5,6},BaselineBMI,BaselineBMI^2,'Calcs Men No Intervention'!AB101,'Calcs Men No Intervention'!AB101^2,1,1),Diabetes_model!$C$8:$H$8)))</f>
        <v>1.9064909580972771E-2</v>
      </c>
    </row>
    <row r="50" spans="1:56" x14ac:dyDescent="0.3">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D50" s="182" t="s">
        <v>332</v>
      </c>
    </row>
    <row r="51" spans="1:56" x14ac:dyDescent="0.3">
      <c r="C51" s="67" t="s">
        <v>13</v>
      </c>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E51" t="s">
        <v>13</v>
      </c>
      <c r="AG51" s="67"/>
    </row>
    <row r="52" spans="1:56" x14ac:dyDescent="0.3">
      <c r="B52" t="s">
        <v>12</v>
      </c>
      <c r="C52" s="1">
        <v>0</v>
      </c>
      <c r="D52" s="1">
        <v>1</v>
      </c>
      <c r="E52" s="1">
        <v>2</v>
      </c>
      <c r="F52" s="1">
        <v>3</v>
      </c>
      <c r="G52" s="1">
        <v>4</v>
      </c>
      <c r="H52" s="1">
        <v>5</v>
      </c>
      <c r="I52" s="1">
        <v>6</v>
      </c>
      <c r="J52" s="1">
        <v>7</v>
      </c>
      <c r="K52" s="1">
        <v>8</v>
      </c>
      <c r="L52" s="1">
        <v>9</v>
      </c>
      <c r="M52" s="1">
        <v>10</v>
      </c>
      <c r="N52" s="1">
        <v>11</v>
      </c>
      <c r="O52" s="1">
        <v>12</v>
      </c>
      <c r="P52" s="1">
        <v>13</v>
      </c>
      <c r="Q52" s="1">
        <v>14</v>
      </c>
      <c r="R52" s="1">
        <v>15</v>
      </c>
      <c r="S52" s="1">
        <v>16</v>
      </c>
      <c r="T52" s="1">
        <v>17</v>
      </c>
      <c r="U52" s="1">
        <v>18</v>
      </c>
      <c r="V52" s="1">
        <v>19</v>
      </c>
      <c r="W52" s="1">
        <v>20</v>
      </c>
      <c r="X52" s="1">
        <v>21</v>
      </c>
      <c r="Y52" s="1">
        <v>22</v>
      </c>
      <c r="Z52" s="1">
        <v>23</v>
      </c>
      <c r="AA52" s="1">
        <v>24</v>
      </c>
      <c r="AB52" s="1">
        <v>25</v>
      </c>
      <c r="AE52">
        <v>0</v>
      </c>
      <c r="AF52">
        <v>1</v>
      </c>
      <c r="AG52">
        <v>2</v>
      </c>
      <c r="AH52">
        <v>3</v>
      </c>
      <c r="AI52">
        <v>4</v>
      </c>
      <c r="AJ52">
        <v>5</v>
      </c>
      <c r="AK52">
        <v>6</v>
      </c>
      <c r="AL52">
        <v>7</v>
      </c>
      <c r="AM52">
        <v>8</v>
      </c>
      <c r="AN52">
        <v>9</v>
      </c>
      <c r="AO52">
        <v>10</v>
      </c>
      <c r="AP52">
        <v>11</v>
      </c>
      <c r="AQ52">
        <v>12</v>
      </c>
      <c r="AR52">
        <v>13</v>
      </c>
      <c r="AS52">
        <v>14</v>
      </c>
      <c r="AT52">
        <v>15</v>
      </c>
      <c r="AU52">
        <v>16</v>
      </c>
      <c r="AV52">
        <v>17</v>
      </c>
      <c r="AW52">
        <v>18</v>
      </c>
      <c r="AX52">
        <v>19</v>
      </c>
      <c r="AY52">
        <v>20</v>
      </c>
      <c r="AZ52">
        <v>21</v>
      </c>
      <c r="BA52">
        <v>22</v>
      </c>
      <c r="BB52">
        <v>23</v>
      </c>
      <c r="BC52">
        <v>24</v>
      </c>
      <c r="BD52">
        <v>25</v>
      </c>
    </row>
    <row r="53" spans="1:56" x14ac:dyDescent="0.3">
      <c r="A53" t="s">
        <v>331</v>
      </c>
      <c r="B53" s="1">
        <v>1</v>
      </c>
      <c r="C53" s="67">
        <f>EXP(SUMPRODUCT(CHOOSE({1,2,3,4,5,6},'Calcs Men No Intervention'!AF109,'Calcs Men No Intervention'!AF109^2,'Calcs Men No Intervention'!C77,'Calcs Men No Intervention'!C77^2,1,1),Diabetes_model!$C$8:$H$8))/(1+EXP(SUMPRODUCT(CHOOSE({1,2,3,4,5,6},'Calcs Men No Intervention'!AF109,'Calcs Men No Intervention'!AF109^2,'Calcs Men No Intervention'!C77,'Calcs Men No Intervention'!C77^2,1,1),Diabetes_model!$C$8:$H$8)))</f>
        <v>5.5534516370070092E-2</v>
      </c>
      <c r="D53" s="67">
        <f>EXP(SUMPRODUCT(CHOOSE({1,2,3,4,5,6},'Calcs Men No Intervention'!AG109,'Calcs Men No Intervention'!AG109^2,'Calcs Men No Intervention'!D77,'Calcs Men No Intervention'!D77^2,1,1),Diabetes_model!$C$8:$H$8))/(1+EXP(SUMPRODUCT(CHOOSE({1,2,3,4,5,6},'Calcs Men No Intervention'!AG109,'Calcs Men No Intervention'!AG109^2,'Calcs Men No Intervention'!D77,'Calcs Men No Intervention'!D77^2,1,1),Diabetes_model!$C$8:$H$8)))</f>
        <v>6.0327165976788326E-2</v>
      </c>
      <c r="E53" s="67">
        <f>EXP(SUMPRODUCT(CHOOSE({1,2,3,4,5,6},'Calcs Men No Intervention'!AH109,'Calcs Men No Intervention'!AH109^2,'Calcs Men No Intervention'!E77,'Calcs Men No Intervention'!E77^2,1,1),Diabetes_model!$C$8:$H$8))/(1+EXP(SUMPRODUCT(CHOOSE({1,2,3,4,5,6},'Calcs Men No Intervention'!AH109,'Calcs Men No Intervention'!AH109^2,'Calcs Men No Intervention'!E77,'Calcs Men No Intervention'!E77^2,1,1),Diabetes_model!$C$8:$H$8)))</f>
        <v>6.5408819407835814E-2</v>
      </c>
      <c r="F53" s="67">
        <f>EXP(SUMPRODUCT(CHOOSE({1,2,3,4,5,6},'Calcs Men No Intervention'!AI109,'Calcs Men No Intervention'!AI109^2,'Calcs Men No Intervention'!F77,'Calcs Men No Intervention'!F77^2,1,1),Diabetes_model!$C$8:$H$8))/(1+EXP(SUMPRODUCT(CHOOSE({1,2,3,4,5,6},'Calcs Men No Intervention'!AI109,'Calcs Men No Intervention'!AI109^2,'Calcs Men No Intervention'!F77,'Calcs Men No Intervention'!F77^2,1,1),Diabetes_model!$C$8:$H$8)))</f>
        <v>7.0783033935444759E-2</v>
      </c>
      <c r="G53" s="67">
        <f>EXP(SUMPRODUCT(CHOOSE({1,2,3,4,5,6},'Calcs Men No Intervention'!AJ109,'Calcs Men No Intervention'!AJ109^2,'Calcs Men No Intervention'!G77,'Calcs Men No Intervention'!G77^2,1,1),Diabetes_model!$C$8:$H$8))/(1+EXP(SUMPRODUCT(CHOOSE({1,2,3,4,5,6},'Calcs Men No Intervention'!AJ109,'Calcs Men No Intervention'!AJ109^2,'Calcs Men No Intervention'!G77,'Calcs Men No Intervention'!G77^2,1,1),Diabetes_model!$C$8:$H$8)))</f>
        <v>7.6451854620857448E-2</v>
      </c>
      <c r="H53" s="67">
        <f>EXP(SUMPRODUCT(CHOOSE({1,2,3,4,5,6},'Calcs Men No Intervention'!AK109,'Calcs Men No Intervention'!AK109^2,'Calcs Men No Intervention'!H77,'Calcs Men No Intervention'!H77^2,1,1),Diabetes_model!$C$8:$H$8))/(1+EXP(SUMPRODUCT(CHOOSE({1,2,3,4,5,6},'Calcs Men No Intervention'!AK109,'Calcs Men No Intervention'!AK109^2,'Calcs Men No Intervention'!H77,'Calcs Men No Intervention'!H77^2,1,1),Diabetes_model!$C$8:$H$8)))</f>
        <v>8.2415696532619862E-2</v>
      </c>
      <c r="I53" s="67">
        <f>EXP(SUMPRODUCT(CHOOSE({1,2,3,4,5,6},'Calcs Men No Intervention'!AL109,'Calcs Men No Intervention'!AL109^2,'Calcs Men No Intervention'!I77,'Calcs Men No Intervention'!I77^2,1,1),Diabetes_model!$C$8:$H$8))/(1+EXP(SUMPRODUCT(CHOOSE({1,2,3,4,5,6},'Calcs Men No Intervention'!AL109,'Calcs Men No Intervention'!AL109^2,'Calcs Men No Intervention'!I77,'Calcs Men No Intervention'!I77^2,1,1),Diabetes_model!$C$8:$H$8)))</f>
        <v>8.8673241344269529E-2</v>
      </c>
      <c r="J53" s="67">
        <f>EXP(SUMPRODUCT(CHOOSE({1,2,3,4,5,6},'Calcs Men No Intervention'!AM109,'Calcs Men No Intervention'!AM109^2,'Calcs Men No Intervention'!J77,'Calcs Men No Intervention'!J77^2,1,1),Diabetes_model!$C$8:$H$8))/(1+EXP(SUMPRODUCT(CHOOSE({1,2,3,4,5,6},'Calcs Men No Intervention'!AM109,'Calcs Men No Intervention'!AM109^2,'Calcs Men No Intervention'!J77,'Calcs Men No Intervention'!J77^2,1,1),Diabetes_model!$C$8:$H$8)))</f>
        <v>9.5221351196730128E-2</v>
      </c>
      <c r="K53" s="67">
        <f>EXP(SUMPRODUCT(CHOOSE({1,2,3,4,5,6},'Calcs Men No Intervention'!AN109,'Calcs Men No Intervention'!AN109^2,'Calcs Men No Intervention'!K77,'Calcs Men No Intervention'!K77^2,1,1),Diabetes_model!$C$8:$H$8))/(1+EXP(SUMPRODUCT(CHOOSE({1,2,3,4,5,6},'Calcs Men No Intervention'!AN109,'Calcs Men No Intervention'!AN109^2,'Calcs Men No Intervention'!K77,'Calcs Men No Intervention'!K77^2,1,1),Diabetes_model!$C$8:$H$8)))</f>
        <v>0.10205500248124168</v>
      </c>
      <c r="L53" s="67">
        <f>EXP(SUMPRODUCT(CHOOSE({1,2,3,4,5,6},'Calcs Men No Intervention'!AO109,'Calcs Men No Intervention'!AO109^2,'Calcs Men No Intervention'!L77,'Calcs Men No Intervention'!L77^2,1,1),Diabetes_model!$C$8:$H$8))/(1+EXP(SUMPRODUCT(CHOOSE({1,2,3,4,5,6},'Calcs Men No Intervention'!AO109,'Calcs Men No Intervention'!AO109^2,'Calcs Men No Intervention'!L77,'Calcs Men No Intervention'!L77^2,1,1),Diabetes_model!$C$8:$H$8)))</f>
        <v>0.10916724186631996</v>
      </c>
      <c r="M53" s="67">
        <f>EXP(SUMPRODUCT(CHOOSE({1,2,3,4,5,6},'Calcs Men No Intervention'!AP109,'Calcs Men No Intervention'!AP109^2,'Calcs Men No Intervention'!M77,'Calcs Men No Intervention'!M77^2,1,1),Diabetes_model!$C$8:$H$8))/(1+EXP(SUMPRODUCT(CHOOSE({1,2,3,4,5,6},'Calcs Men No Intervention'!AP109,'Calcs Men No Intervention'!AP109^2,'Calcs Men No Intervention'!M77,'Calcs Men No Intervention'!M77^2,1,1),Diabetes_model!$C$8:$H$8)))</f>
        <v>0.11654916646216325</v>
      </c>
      <c r="N53" s="67">
        <f>EXP(SUMPRODUCT(CHOOSE({1,2,3,4,5,6},'Calcs Men No Intervention'!AQ109,'Calcs Men No Intervention'!AQ109^2,'Calcs Men No Intervention'!N77,'Calcs Men No Intervention'!N77^2,1,1),Diabetes_model!$C$8:$H$8))/(1+EXP(SUMPRODUCT(CHOOSE({1,2,3,4,5,6},'Calcs Men No Intervention'!AQ109,'Calcs Men No Intervention'!AQ109^2,'Calcs Men No Intervention'!N77,'Calcs Men No Intervention'!N77^2,1,1),Diabetes_model!$C$8:$H$8)))</f>
        <v>0.12418992949851576</v>
      </c>
      <c r="O53" s="67">
        <f>EXP(SUMPRODUCT(CHOOSE({1,2,3,4,5,6},'Calcs Men No Intervention'!AR109,'Calcs Men No Intervention'!AR109^2,'Calcs Men No Intervention'!O77,'Calcs Men No Intervention'!O77^2,1,1),Diabetes_model!$C$8:$H$8))/(1+EXP(SUMPRODUCT(CHOOSE({1,2,3,4,5,6},'Calcs Men No Intervention'!AR109,'Calcs Men No Intervention'!AR109^2,'Calcs Men No Intervention'!O77,'Calcs Men No Intervention'!O77^2,1,1),Diabetes_model!$C$8:$H$8)))</f>
        <v>0.13207677230273451</v>
      </c>
      <c r="P53" s="67">
        <f>EXP(SUMPRODUCT(CHOOSE({1,2,3,4,5,6},'Calcs Men No Intervention'!AS109,'Calcs Men No Intervention'!AS109^2,'Calcs Men No Intervention'!P77,'Calcs Men No Intervention'!P77^2,1,1),Diabetes_model!$C$8:$H$8))/(1+EXP(SUMPRODUCT(CHOOSE({1,2,3,4,5,6},'Calcs Men No Intervention'!AS109,'Calcs Men No Intervention'!AS109^2,'Calcs Men No Intervention'!P77,'Calcs Men No Intervention'!P77^2,1,1),Diabetes_model!$C$8:$H$8)))</f>
        <v>0.1401950827237092</v>
      </c>
      <c r="Q53" s="67">
        <f>EXP(SUMPRODUCT(CHOOSE({1,2,3,4,5,6},'Calcs Men No Intervention'!AT109,'Calcs Men No Intervention'!AT109^2,'Calcs Men No Intervention'!Q77,'Calcs Men No Intervention'!Q77^2,1,1),Diabetes_model!$C$8:$H$8))/(1+EXP(SUMPRODUCT(CHOOSE({1,2,3,4,5,6},'Calcs Men No Intervention'!AT109,'Calcs Men No Intervention'!AT109^2,'Calcs Men No Intervention'!Q77,'Calcs Men No Intervention'!Q77^2,1,1),Diabetes_model!$C$8:$H$8)))</f>
        <v>0.14852847947803213</v>
      </c>
      <c r="R53" s="67">
        <f>EXP(SUMPRODUCT(CHOOSE({1,2,3,4,5,6},'Calcs Men No Intervention'!AU109,'Calcs Men No Intervention'!AU109^2,'Calcs Men No Intervention'!R77,'Calcs Men No Intervention'!R77^2,1,1),Diabetes_model!$C$8:$H$8))/(1+EXP(SUMPRODUCT(CHOOSE({1,2,3,4,5,6},'Calcs Men No Intervention'!AU109,'Calcs Men No Intervention'!AU109^2,'Calcs Men No Intervention'!R77,'Calcs Men No Intervention'!R77^2,1,1),Diabetes_model!$C$8:$H$8)))</f>
        <v>0.15705892122359286</v>
      </c>
      <c r="S53" s="67">
        <f>EXP(SUMPRODUCT(CHOOSE({1,2,3,4,5,6},'Calcs Men No Intervention'!AV109,'Calcs Men No Intervention'!AV109^2,'Calcs Men No Intervention'!S77,'Calcs Men No Intervention'!S77^2,1,1),Diabetes_model!$C$8:$H$8))/(1+EXP(SUMPRODUCT(CHOOSE({1,2,3,4,5,6},'Calcs Men No Intervention'!AV109,'Calcs Men No Intervention'!AV109^2,'Calcs Men No Intervention'!S77,'Calcs Men No Intervention'!S77^2,1,1),Diabetes_model!$C$8:$H$8)))</f>
        <v>0.16576683851964685</v>
      </c>
      <c r="T53" s="67">
        <f>EXP(SUMPRODUCT(CHOOSE({1,2,3,4,5,6},'Calcs Men No Intervention'!AW109,'Calcs Men No Intervention'!AW109^2,'Calcs Men No Intervention'!T77,'Calcs Men No Intervention'!T77^2,1,1),Diabetes_model!$C$8:$H$8))/(1+EXP(SUMPRODUCT(CHOOSE({1,2,3,4,5,6},'Calcs Men No Intervention'!AW109,'Calcs Men No Intervention'!AW109^2,'Calcs Men No Intervention'!T77,'Calcs Men No Intervention'!T77^2,1,1),Diabetes_model!$C$8:$H$8)))</f>
        <v>0.17463128623806515</v>
      </c>
      <c r="U53" s="67">
        <f>EXP(SUMPRODUCT(CHOOSE({1,2,3,4,5,6},'Calcs Men No Intervention'!AX109,'Calcs Men No Intervention'!AX109^2,'Calcs Men No Intervention'!U77,'Calcs Men No Intervention'!U77^2,1,1),Diabetes_model!$C$8:$H$8))/(1+EXP(SUMPRODUCT(CHOOSE({1,2,3,4,5,6},'Calcs Men No Intervention'!AX109,'Calcs Men No Intervention'!AX109^2,'Calcs Men No Intervention'!U77,'Calcs Men No Intervention'!U77^2,1,1),Diabetes_model!$C$8:$H$8)))</f>
        <v>0.1836301134722739</v>
      </c>
      <c r="V53" s="67">
        <f>EXP(SUMPRODUCT(CHOOSE({1,2,3,4,5,6},'Calcs Men No Intervention'!AY109,'Calcs Men No Intervention'!AY109^2,'Calcs Men No Intervention'!V77,'Calcs Men No Intervention'!V77^2,1,1),Diabetes_model!$C$8:$H$8))/(1+EXP(SUMPRODUCT(CHOOSE({1,2,3,4,5,6},'Calcs Men No Intervention'!AY109,'Calcs Men No Intervention'!AY109^2,'Calcs Men No Intervention'!V77,'Calcs Men No Intervention'!V77^2,1,1),Diabetes_model!$C$8:$H$8)))</f>
        <v>0.19274014756923874</v>
      </c>
      <c r="W53" s="67">
        <f>EXP(SUMPRODUCT(CHOOSE({1,2,3,4,5,6},'Calcs Men No Intervention'!AZ109,'Calcs Men No Intervention'!AZ109^2,'Calcs Men No Intervention'!W77,'Calcs Men No Intervention'!W77^2,1,1),Diabetes_model!$C$8:$H$8))/(1+EXP(SUMPRODUCT(CHOOSE({1,2,3,4,5,6},'Calcs Men No Intervention'!AZ109,'Calcs Men No Intervention'!AZ109^2,'Calcs Men No Intervention'!W77,'Calcs Men No Intervention'!W77^2,1,1),Diabetes_model!$C$8:$H$8)))</f>
        <v>0.20186854266189735</v>
      </c>
      <c r="X53" s="67">
        <f>EXP(SUMPRODUCT(CHOOSE({1,2,3,4,5,6},'Calcs Men No Intervention'!BA109,'Calcs Men No Intervention'!BA109^2,'Calcs Men No Intervention'!X77,'Calcs Men No Intervention'!X77^2,1,1),Diabetes_model!$C$8:$H$8))/(1+EXP(SUMPRODUCT(CHOOSE({1,2,3,4,5,6},'Calcs Men No Intervention'!BA109,'Calcs Men No Intervention'!BA109^2,'Calcs Men No Intervention'!X77,'Calcs Men No Intervention'!X77^2,1,1),Diabetes_model!$C$8:$H$8)))</f>
        <v>0.21091399711065342</v>
      </c>
      <c r="Y53" s="67">
        <f>EXP(SUMPRODUCT(CHOOSE({1,2,3,4,5,6},'Calcs Men No Intervention'!BB109,'Calcs Men No Intervention'!BB109^2,'Calcs Men No Intervention'!Y77,'Calcs Men No Intervention'!Y77^2,1,1),Diabetes_model!$C$8:$H$8))/(1+EXP(SUMPRODUCT(CHOOSE({1,2,3,4,5,6},'Calcs Men No Intervention'!BB109,'Calcs Men No Intervention'!BB109^2,'Calcs Men No Intervention'!Y77,'Calcs Men No Intervention'!Y77^2,1,1),Diabetes_model!$C$8:$H$8)))</f>
        <v>0.21984055787554066</v>
      </c>
      <c r="Z53" s="67">
        <f>EXP(SUMPRODUCT(CHOOSE({1,2,3,4,5,6},'Calcs Men No Intervention'!BC109,'Calcs Men No Intervention'!BC109^2,'Calcs Men No Intervention'!Z77,'Calcs Men No Intervention'!Z77^2,1,1),Diabetes_model!$C$8:$H$8))/(1+EXP(SUMPRODUCT(CHOOSE({1,2,3,4,5,6},'Calcs Men No Intervention'!BC109,'Calcs Men No Intervention'!BC109^2,'Calcs Men No Intervention'!Z77,'Calcs Men No Intervention'!Z77^2,1,1),Diabetes_model!$C$8:$H$8)))</f>
        <v>0.22861323609827711</v>
      </c>
      <c r="AA53" s="67">
        <f>EXP(SUMPRODUCT(CHOOSE({1,2,3,4,5,6},'Calcs Men No Intervention'!BD109,'Calcs Men No Intervention'!BD109^2,'Calcs Men No Intervention'!AA77,'Calcs Men No Intervention'!AA77^2,1,1),Diabetes_model!$C$8:$H$8))/(1+EXP(SUMPRODUCT(CHOOSE({1,2,3,4,5,6},'Calcs Men No Intervention'!BD109,'Calcs Men No Intervention'!BD109^2,'Calcs Men No Intervention'!AA77,'Calcs Men No Intervention'!AA77^2,1,1),Diabetes_model!$C$8:$H$8)))</f>
        <v>0.23719825828589916</v>
      </c>
      <c r="AB53" s="67">
        <f>EXP(SUMPRODUCT(CHOOSE({1,2,3,4,5,6},'Calcs Men No Intervention'!BE109,'Calcs Men No Intervention'!BE109^2,'Calcs Men No Intervention'!AB77,'Calcs Men No Intervention'!AB77^2,1,1),Diabetes_model!$C$8:$H$8))/(1+EXP(SUMPRODUCT(CHOOSE({1,2,3,4,5,6},'Calcs Men No Intervention'!BE109,'Calcs Men No Intervention'!BE109^2,'Calcs Men No Intervention'!AB77,'Calcs Men No Intervention'!AB77^2,1,1),Diabetes_model!$C$8:$H$8)))</f>
        <v>0.24447831228122308</v>
      </c>
      <c r="AE53" s="53">
        <f>MAX(1,C53/C25)</f>
        <v>3.1174375070184595</v>
      </c>
      <c r="AF53" s="53">
        <f t="shared" ref="AF53:BD53" si="0">MAX(1,D53/D25)</f>
        <v>3.1643038075038268</v>
      </c>
      <c r="AG53" s="53">
        <f t="shared" si="0"/>
        <v>3.210717181543973</v>
      </c>
      <c r="AH53" s="53">
        <f t="shared" si="0"/>
        <v>3.2566071965431589</v>
      </c>
      <c r="AI53" s="53">
        <f t="shared" si="0"/>
        <v>3.3019045219624887</v>
      </c>
      <c r="AJ53" s="53">
        <f t="shared" si="0"/>
        <v>3.3465416717082053</v>
      </c>
      <c r="AK53" s="53">
        <f t="shared" si="0"/>
        <v>3.3904537758711681</v>
      </c>
      <c r="AL53" s="53">
        <f t="shared" si="0"/>
        <v>3.4335793699128128</v>
      </c>
      <c r="AM53" s="53">
        <f t="shared" si="0"/>
        <v>3.4758611881217649</v>
      </c>
      <c r="AN53" s="53">
        <f t="shared" si="0"/>
        <v>3.517246947223085</v>
      </c>
      <c r="AO53" s="53">
        <f t="shared" si="0"/>
        <v>3.5576901054717345</v>
      </c>
      <c r="AP53" s="53">
        <f t="shared" si="0"/>
        <v>3.5971505824554155</v>
      </c>
      <c r="AQ53" s="53">
        <f t="shared" si="0"/>
        <v>3.6355954252009628</v>
      </c>
      <c r="AR53" s="53">
        <f t="shared" si="0"/>
        <v>3.67299940703366</v>
      </c>
      <c r="AS53" s="53">
        <f t="shared" si="0"/>
        <v>3.7093455469686454</v>
      </c>
      <c r="AT53" s="53">
        <f t="shared" si="0"/>
        <v>3.7446255391803431</v>
      </c>
      <c r="AU53" s="53">
        <f t="shared" si="0"/>
        <v>3.7788400842401506</v>
      </c>
      <c r="AV53" s="53">
        <f t="shared" si="0"/>
        <v>3.8119991162555227</v>
      </c>
      <c r="AW53" s="53">
        <f t="shared" si="0"/>
        <v>3.8441219226878398</v>
      </c>
      <c r="AX53" s="53">
        <f t="shared" si="0"/>
        <v>3.8752371563675738</v>
      </c>
      <c r="AY53" s="53">
        <f t="shared" si="0"/>
        <v>3.9040512909151546</v>
      </c>
      <c r="AZ53" s="53">
        <f t="shared" si="0"/>
        <v>3.9293294156238234</v>
      </c>
      <c r="BA53" s="53">
        <f t="shared" si="0"/>
        <v>3.9512072714596171</v>
      </c>
      <c r="BB53" s="53">
        <f t="shared" si="0"/>
        <v>3.9698346201721204</v>
      </c>
      <c r="BC53" s="53">
        <f t="shared" si="0"/>
        <v>3.9853724353790319</v>
      </c>
      <c r="BD53" s="53">
        <f t="shared" si="0"/>
        <v>3.9803258989400345</v>
      </c>
    </row>
    <row r="54" spans="1:56" x14ac:dyDescent="0.3">
      <c r="A54" t="s">
        <v>30</v>
      </c>
      <c r="B54" s="1">
        <v>2</v>
      </c>
      <c r="C54" s="67"/>
      <c r="D54" s="67">
        <f>EXP(SUMPRODUCT(CHOOSE({1,2,3,4,5,6},'Calcs Men No Intervention'!AG110,'Calcs Men No Intervention'!AG110^2,'Calcs Men No Intervention'!D78,'Calcs Men No Intervention'!D78^2,1,1),Diabetes_model!$C$8:$H$8))/(1+EXP(SUMPRODUCT(CHOOSE({1,2,3,4,5,6},'Calcs Men No Intervention'!AG110,'Calcs Men No Intervention'!AG110^2,'Calcs Men No Intervention'!D78,'Calcs Men No Intervention'!D78^2,1,1),Diabetes_model!$C$8:$H$8)))</f>
        <v>5.5534516370070092E-2</v>
      </c>
      <c r="E54" s="67">
        <f>EXP(SUMPRODUCT(CHOOSE({1,2,3,4,5,6},'Calcs Men No Intervention'!AH110,'Calcs Men No Intervention'!AH110^2,'Calcs Men No Intervention'!E78,'Calcs Men No Intervention'!E78^2,1,1),Diabetes_model!$C$8:$H$8))/(1+EXP(SUMPRODUCT(CHOOSE({1,2,3,4,5,6},'Calcs Men No Intervention'!AH110,'Calcs Men No Intervention'!AH110^2,'Calcs Men No Intervention'!E78,'Calcs Men No Intervention'!E78^2,1,1),Diabetes_model!$C$8:$H$8)))</f>
        <v>6.0327165976788326E-2</v>
      </c>
      <c r="F54" s="67">
        <f>EXP(SUMPRODUCT(CHOOSE({1,2,3,4,5,6},'Calcs Men No Intervention'!AI110,'Calcs Men No Intervention'!AI110^2,'Calcs Men No Intervention'!F78,'Calcs Men No Intervention'!F78^2,1,1),Diabetes_model!$C$8:$H$8))/(1+EXP(SUMPRODUCT(CHOOSE({1,2,3,4,5,6},'Calcs Men No Intervention'!AI110,'Calcs Men No Intervention'!AI110^2,'Calcs Men No Intervention'!F78,'Calcs Men No Intervention'!F78^2,1,1),Diabetes_model!$C$8:$H$8)))</f>
        <v>6.5408819407835814E-2</v>
      </c>
      <c r="G54" s="67">
        <f>EXP(SUMPRODUCT(CHOOSE({1,2,3,4,5,6},'Calcs Men No Intervention'!AJ110,'Calcs Men No Intervention'!AJ110^2,'Calcs Men No Intervention'!G78,'Calcs Men No Intervention'!G78^2,1,1),Diabetes_model!$C$8:$H$8))/(1+EXP(SUMPRODUCT(CHOOSE({1,2,3,4,5,6},'Calcs Men No Intervention'!AJ110,'Calcs Men No Intervention'!AJ110^2,'Calcs Men No Intervention'!G78,'Calcs Men No Intervention'!G78^2,1,1),Diabetes_model!$C$8:$H$8)))</f>
        <v>7.0783033935444759E-2</v>
      </c>
      <c r="H54" s="67">
        <f>EXP(SUMPRODUCT(CHOOSE({1,2,3,4,5,6},'Calcs Men No Intervention'!AK110,'Calcs Men No Intervention'!AK110^2,'Calcs Men No Intervention'!H78,'Calcs Men No Intervention'!H78^2,1,1),Diabetes_model!$C$8:$H$8))/(1+EXP(SUMPRODUCT(CHOOSE({1,2,3,4,5,6},'Calcs Men No Intervention'!AK110,'Calcs Men No Intervention'!AK110^2,'Calcs Men No Intervention'!H78,'Calcs Men No Intervention'!H78^2,1,1),Diabetes_model!$C$8:$H$8)))</f>
        <v>7.6451854620857448E-2</v>
      </c>
      <c r="I54" s="67">
        <f>EXP(SUMPRODUCT(CHOOSE({1,2,3,4,5,6},'Calcs Men No Intervention'!AL110,'Calcs Men No Intervention'!AL110^2,'Calcs Men No Intervention'!I78,'Calcs Men No Intervention'!I78^2,1,1),Diabetes_model!$C$8:$H$8))/(1+EXP(SUMPRODUCT(CHOOSE({1,2,3,4,5,6},'Calcs Men No Intervention'!AL110,'Calcs Men No Intervention'!AL110^2,'Calcs Men No Intervention'!I78,'Calcs Men No Intervention'!I78^2,1,1),Diabetes_model!$C$8:$H$8)))</f>
        <v>8.2415696532619862E-2</v>
      </c>
      <c r="J54" s="67">
        <f>EXP(SUMPRODUCT(CHOOSE({1,2,3,4,5,6},'Calcs Men No Intervention'!AM110,'Calcs Men No Intervention'!AM110^2,'Calcs Men No Intervention'!J78,'Calcs Men No Intervention'!J78^2,1,1),Diabetes_model!$C$8:$H$8))/(1+EXP(SUMPRODUCT(CHOOSE({1,2,3,4,5,6},'Calcs Men No Intervention'!AM110,'Calcs Men No Intervention'!AM110^2,'Calcs Men No Intervention'!J78,'Calcs Men No Intervention'!J78^2,1,1),Diabetes_model!$C$8:$H$8)))</f>
        <v>8.8673241344269529E-2</v>
      </c>
      <c r="K54" s="67">
        <f>EXP(SUMPRODUCT(CHOOSE({1,2,3,4,5,6},'Calcs Men No Intervention'!AN110,'Calcs Men No Intervention'!AN110^2,'Calcs Men No Intervention'!K78,'Calcs Men No Intervention'!K78^2,1,1),Diabetes_model!$C$8:$H$8))/(1+EXP(SUMPRODUCT(CHOOSE({1,2,3,4,5,6},'Calcs Men No Intervention'!AN110,'Calcs Men No Intervention'!AN110^2,'Calcs Men No Intervention'!K78,'Calcs Men No Intervention'!K78^2,1,1),Diabetes_model!$C$8:$H$8)))</f>
        <v>9.5221351196730128E-2</v>
      </c>
      <c r="L54" s="67">
        <f>EXP(SUMPRODUCT(CHOOSE({1,2,3,4,5,6},'Calcs Men No Intervention'!AO110,'Calcs Men No Intervention'!AO110^2,'Calcs Men No Intervention'!L78,'Calcs Men No Intervention'!L78^2,1,1),Diabetes_model!$C$8:$H$8))/(1+EXP(SUMPRODUCT(CHOOSE({1,2,3,4,5,6},'Calcs Men No Intervention'!AO110,'Calcs Men No Intervention'!AO110^2,'Calcs Men No Intervention'!L78,'Calcs Men No Intervention'!L78^2,1,1),Diabetes_model!$C$8:$H$8)))</f>
        <v>0.10205500248124168</v>
      </c>
      <c r="M54" s="67">
        <f>EXP(SUMPRODUCT(CHOOSE({1,2,3,4,5,6},'Calcs Men No Intervention'!AP110,'Calcs Men No Intervention'!AP110^2,'Calcs Men No Intervention'!M78,'Calcs Men No Intervention'!M78^2,1,1),Diabetes_model!$C$8:$H$8))/(1+EXP(SUMPRODUCT(CHOOSE({1,2,3,4,5,6},'Calcs Men No Intervention'!AP110,'Calcs Men No Intervention'!AP110^2,'Calcs Men No Intervention'!M78,'Calcs Men No Intervention'!M78^2,1,1),Diabetes_model!$C$8:$H$8)))</f>
        <v>0.10916724186631996</v>
      </c>
      <c r="N54" s="67">
        <f>EXP(SUMPRODUCT(CHOOSE({1,2,3,4,5,6},'Calcs Men No Intervention'!AQ110,'Calcs Men No Intervention'!AQ110^2,'Calcs Men No Intervention'!N78,'Calcs Men No Intervention'!N78^2,1,1),Diabetes_model!$C$8:$H$8))/(1+EXP(SUMPRODUCT(CHOOSE({1,2,3,4,5,6},'Calcs Men No Intervention'!AQ110,'Calcs Men No Intervention'!AQ110^2,'Calcs Men No Intervention'!N78,'Calcs Men No Intervention'!N78^2,1,1),Diabetes_model!$C$8:$H$8)))</f>
        <v>0.11654916646216325</v>
      </c>
      <c r="O54" s="67">
        <f>EXP(SUMPRODUCT(CHOOSE({1,2,3,4,5,6},'Calcs Men No Intervention'!AR110,'Calcs Men No Intervention'!AR110^2,'Calcs Men No Intervention'!O78,'Calcs Men No Intervention'!O78^2,1,1),Diabetes_model!$C$8:$H$8))/(1+EXP(SUMPRODUCT(CHOOSE({1,2,3,4,5,6},'Calcs Men No Intervention'!AR110,'Calcs Men No Intervention'!AR110^2,'Calcs Men No Intervention'!O78,'Calcs Men No Intervention'!O78^2,1,1),Diabetes_model!$C$8:$H$8)))</f>
        <v>0.12418992949851576</v>
      </c>
      <c r="P54" s="67">
        <f>EXP(SUMPRODUCT(CHOOSE({1,2,3,4,5,6},'Calcs Men No Intervention'!AS110,'Calcs Men No Intervention'!AS110^2,'Calcs Men No Intervention'!P78,'Calcs Men No Intervention'!P78^2,1,1),Diabetes_model!$C$8:$H$8))/(1+EXP(SUMPRODUCT(CHOOSE({1,2,3,4,5,6},'Calcs Men No Intervention'!AS110,'Calcs Men No Intervention'!AS110^2,'Calcs Men No Intervention'!P78,'Calcs Men No Intervention'!P78^2,1,1),Diabetes_model!$C$8:$H$8)))</f>
        <v>0.13207677230273451</v>
      </c>
      <c r="Q54" s="67">
        <f>EXP(SUMPRODUCT(CHOOSE({1,2,3,4,5,6},'Calcs Men No Intervention'!AT110,'Calcs Men No Intervention'!AT110^2,'Calcs Men No Intervention'!Q78,'Calcs Men No Intervention'!Q78^2,1,1),Diabetes_model!$C$8:$H$8))/(1+EXP(SUMPRODUCT(CHOOSE({1,2,3,4,5,6},'Calcs Men No Intervention'!AT110,'Calcs Men No Intervention'!AT110^2,'Calcs Men No Intervention'!Q78,'Calcs Men No Intervention'!Q78^2,1,1),Diabetes_model!$C$8:$H$8)))</f>
        <v>0.1401950827237092</v>
      </c>
      <c r="R54" s="67">
        <f>EXP(SUMPRODUCT(CHOOSE({1,2,3,4,5,6},'Calcs Men No Intervention'!AU110,'Calcs Men No Intervention'!AU110^2,'Calcs Men No Intervention'!R78,'Calcs Men No Intervention'!R78^2,1,1),Diabetes_model!$C$8:$H$8))/(1+EXP(SUMPRODUCT(CHOOSE({1,2,3,4,5,6},'Calcs Men No Intervention'!AU110,'Calcs Men No Intervention'!AU110^2,'Calcs Men No Intervention'!R78,'Calcs Men No Intervention'!R78^2,1,1),Diabetes_model!$C$8:$H$8)))</f>
        <v>0.14852847947803213</v>
      </c>
      <c r="S54" s="67">
        <f>EXP(SUMPRODUCT(CHOOSE({1,2,3,4,5,6},'Calcs Men No Intervention'!AV110,'Calcs Men No Intervention'!AV110^2,'Calcs Men No Intervention'!S78,'Calcs Men No Intervention'!S78^2,1,1),Diabetes_model!$C$8:$H$8))/(1+EXP(SUMPRODUCT(CHOOSE({1,2,3,4,5,6},'Calcs Men No Intervention'!AV110,'Calcs Men No Intervention'!AV110^2,'Calcs Men No Intervention'!S78,'Calcs Men No Intervention'!S78^2,1,1),Diabetes_model!$C$8:$H$8)))</f>
        <v>0.15705892122359286</v>
      </c>
      <c r="T54" s="67">
        <f>EXP(SUMPRODUCT(CHOOSE({1,2,3,4,5,6},'Calcs Men No Intervention'!AW110,'Calcs Men No Intervention'!AW110^2,'Calcs Men No Intervention'!T78,'Calcs Men No Intervention'!T78^2,1,1),Diabetes_model!$C$8:$H$8))/(1+EXP(SUMPRODUCT(CHOOSE({1,2,3,4,5,6},'Calcs Men No Intervention'!AW110,'Calcs Men No Intervention'!AW110^2,'Calcs Men No Intervention'!T78,'Calcs Men No Intervention'!T78^2,1,1),Diabetes_model!$C$8:$H$8)))</f>
        <v>0.16576683851964685</v>
      </c>
      <c r="U54" s="67">
        <f>EXP(SUMPRODUCT(CHOOSE({1,2,3,4,5,6},'Calcs Men No Intervention'!AX110,'Calcs Men No Intervention'!AX110^2,'Calcs Men No Intervention'!U78,'Calcs Men No Intervention'!U78^2,1,1),Diabetes_model!$C$8:$H$8))/(1+EXP(SUMPRODUCT(CHOOSE({1,2,3,4,5,6},'Calcs Men No Intervention'!AX110,'Calcs Men No Intervention'!AX110^2,'Calcs Men No Intervention'!U78,'Calcs Men No Intervention'!U78^2,1,1),Diabetes_model!$C$8:$H$8)))</f>
        <v>0.17463128623806515</v>
      </c>
      <c r="V54" s="67">
        <f>EXP(SUMPRODUCT(CHOOSE({1,2,3,4,5,6},'Calcs Men No Intervention'!AY110,'Calcs Men No Intervention'!AY110^2,'Calcs Men No Intervention'!V78,'Calcs Men No Intervention'!V78^2,1,1),Diabetes_model!$C$8:$H$8))/(1+EXP(SUMPRODUCT(CHOOSE({1,2,3,4,5,6},'Calcs Men No Intervention'!AY110,'Calcs Men No Intervention'!AY110^2,'Calcs Men No Intervention'!V78,'Calcs Men No Intervention'!V78^2,1,1),Diabetes_model!$C$8:$H$8)))</f>
        <v>0.1836301134722739</v>
      </c>
      <c r="W54" s="67">
        <f>EXP(SUMPRODUCT(CHOOSE({1,2,3,4,5,6},'Calcs Men No Intervention'!AZ110,'Calcs Men No Intervention'!AZ110^2,'Calcs Men No Intervention'!W78,'Calcs Men No Intervention'!W78^2,1,1),Diabetes_model!$C$8:$H$8))/(1+EXP(SUMPRODUCT(CHOOSE({1,2,3,4,5,6},'Calcs Men No Intervention'!AZ110,'Calcs Men No Intervention'!AZ110^2,'Calcs Men No Intervention'!W78,'Calcs Men No Intervention'!W78^2,1,1),Diabetes_model!$C$8:$H$8)))</f>
        <v>0.19274014756923874</v>
      </c>
      <c r="X54" s="67">
        <f>EXP(SUMPRODUCT(CHOOSE({1,2,3,4,5,6},'Calcs Men No Intervention'!BA110,'Calcs Men No Intervention'!BA110^2,'Calcs Men No Intervention'!X78,'Calcs Men No Intervention'!X78^2,1,1),Diabetes_model!$C$8:$H$8))/(1+EXP(SUMPRODUCT(CHOOSE({1,2,3,4,5,6},'Calcs Men No Intervention'!BA110,'Calcs Men No Intervention'!BA110^2,'Calcs Men No Intervention'!X78,'Calcs Men No Intervention'!X78^2,1,1),Diabetes_model!$C$8:$H$8)))</f>
        <v>0.20186854266189735</v>
      </c>
      <c r="Y54" s="67">
        <f>EXP(SUMPRODUCT(CHOOSE({1,2,3,4,5,6},'Calcs Men No Intervention'!BB110,'Calcs Men No Intervention'!BB110^2,'Calcs Men No Intervention'!Y78,'Calcs Men No Intervention'!Y78^2,1,1),Diabetes_model!$C$8:$H$8))/(1+EXP(SUMPRODUCT(CHOOSE({1,2,3,4,5,6},'Calcs Men No Intervention'!BB110,'Calcs Men No Intervention'!BB110^2,'Calcs Men No Intervention'!Y78,'Calcs Men No Intervention'!Y78^2,1,1),Diabetes_model!$C$8:$H$8)))</f>
        <v>0.21091399711065342</v>
      </c>
      <c r="Z54" s="67">
        <f>EXP(SUMPRODUCT(CHOOSE({1,2,3,4,5,6},'Calcs Men No Intervention'!BC110,'Calcs Men No Intervention'!BC110^2,'Calcs Men No Intervention'!Z78,'Calcs Men No Intervention'!Z78^2,1,1),Diabetes_model!$C$8:$H$8))/(1+EXP(SUMPRODUCT(CHOOSE({1,2,3,4,5,6},'Calcs Men No Intervention'!BC110,'Calcs Men No Intervention'!BC110^2,'Calcs Men No Intervention'!Z78,'Calcs Men No Intervention'!Z78^2,1,1),Diabetes_model!$C$8:$H$8)))</f>
        <v>0.21984055787554066</v>
      </c>
      <c r="AA54" s="67">
        <f>EXP(SUMPRODUCT(CHOOSE({1,2,3,4,5,6},'Calcs Men No Intervention'!BD110,'Calcs Men No Intervention'!BD110^2,'Calcs Men No Intervention'!AA78,'Calcs Men No Intervention'!AA78^2,1,1),Diabetes_model!$C$8:$H$8))/(1+EXP(SUMPRODUCT(CHOOSE({1,2,3,4,5,6},'Calcs Men No Intervention'!BD110,'Calcs Men No Intervention'!BD110^2,'Calcs Men No Intervention'!AA78,'Calcs Men No Intervention'!AA78^2,1,1),Diabetes_model!$C$8:$H$8)))</f>
        <v>0.22861323609827711</v>
      </c>
      <c r="AB54" s="67">
        <f>EXP(SUMPRODUCT(CHOOSE({1,2,3,4,5,6},'Calcs Men No Intervention'!BE110,'Calcs Men No Intervention'!BE110^2,'Calcs Men No Intervention'!AB78,'Calcs Men No Intervention'!AB78^2,1,1),Diabetes_model!$C$8:$H$8))/(1+EXP(SUMPRODUCT(CHOOSE({1,2,3,4,5,6},'Calcs Men No Intervention'!BE110,'Calcs Men No Intervention'!BE110^2,'Calcs Men No Intervention'!AB78,'Calcs Men No Intervention'!AB78^2,1,1),Diabetes_model!$C$8:$H$8)))</f>
        <v>0.23605891467161522</v>
      </c>
      <c r="AE54" s="53"/>
      <c r="AF54" s="53">
        <f>MAX(1,D54/D26)</f>
        <v>3.1174375070184595</v>
      </c>
      <c r="AG54" s="53">
        <f>MAX(1,E54/E26)</f>
        <v>3.1643038075038268</v>
      </c>
      <c r="AH54" s="53">
        <f>MAX(1,F54/F26)</f>
        <v>3.210717181543973</v>
      </c>
      <c r="AI54" s="53">
        <f>MAX(1,G54/G26)</f>
        <v>3.2566071965431589</v>
      </c>
      <c r="AJ54" s="53">
        <f>MAX(1,H54/H26)</f>
        <v>3.3019045219624887</v>
      </c>
      <c r="AK54" s="53">
        <f t="shared" ref="AK54:AK59" si="1">MAX(1,I54/I26)</f>
        <v>3.3465416717082053</v>
      </c>
      <c r="AL54" s="53">
        <f t="shared" ref="AL54:AL60" si="2">MAX(1,J54/J26)</f>
        <v>3.3904537758711681</v>
      </c>
      <c r="AM54" s="53">
        <f t="shared" ref="AM54:AM61" si="3">MAX(1,K54/K26)</f>
        <v>3.4335793699128128</v>
      </c>
      <c r="AN54" s="53">
        <f t="shared" ref="AN54:AN62" si="4">MAX(1,L54/L26)</f>
        <v>3.4758611881217649</v>
      </c>
      <c r="AO54" s="53">
        <f t="shared" ref="AO54:AO63" si="5">MAX(1,M54/M26)</f>
        <v>3.517246947223085</v>
      </c>
      <c r="AP54" s="53">
        <f t="shared" ref="AP54:AP64" si="6">MAX(1,N54/N26)</f>
        <v>3.5576901054717345</v>
      </c>
      <c r="AQ54" s="53">
        <f t="shared" ref="AQ54:AQ65" si="7">MAX(1,O54/O26)</f>
        <v>3.5971505824554155</v>
      </c>
      <c r="AR54" s="53">
        <f t="shared" ref="AR54:AR66" si="8">MAX(1,P54/P26)</f>
        <v>3.6355954252009628</v>
      </c>
      <c r="AS54" s="53">
        <f t="shared" ref="AS54:AS67" si="9">MAX(1,Q54/Q26)</f>
        <v>3.67299940703366</v>
      </c>
      <c r="AT54" s="53">
        <f t="shared" ref="AT54:AT68" si="10">MAX(1,R54/R26)</f>
        <v>3.7093455469686454</v>
      </c>
      <c r="AU54" s="53">
        <f t="shared" ref="AU54:AU69" si="11">MAX(1,S54/S26)</f>
        <v>3.7446255391803431</v>
      </c>
      <c r="AV54" s="53">
        <f t="shared" ref="AV54:AV70" si="12">MAX(1,T54/T26)</f>
        <v>3.7788400842401506</v>
      </c>
      <c r="AW54" s="53">
        <f t="shared" ref="AW54:AW71" si="13">MAX(1,U54/U26)</f>
        <v>3.8119991162555227</v>
      </c>
      <c r="AX54" s="53">
        <f t="shared" ref="AX54:AX72" si="14">MAX(1,V54/V26)</f>
        <v>3.8441219226878398</v>
      </c>
      <c r="AY54" s="53">
        <f t="shared" ref="AY54:AY73" si="15">MAX(1,W54/W26)</f>
        <v>3.8752371563675738</v>
      </c>
      <c r="AZ54" s="53">
        <f t="shared" ref="AZ54:AZ74" si="16">MAX(1,X54/X26)</f>
        <v>3.9040512909151546</v>
      </c>
      <c r="BA54" s="53">
        <f t="shared" ref="BA54:BA75" si="17">MAX(1,Y54/Y26)</f>
        <v>3.9293294156238234</v>
      </c>
      <c r="BB54" s="53">
        <f t="shared" ref="BB54:BB76" si="18">MAX(1,Z54/Z26)</f>
        <v>3.9512072714596171</v>
      </c>
      <c r="BC54" s="53">
        <f t="shared" ref="BC54:BC77" si="19">MAX(1,AA54/AA26)</f>
        <v>3.9698346201721204</v>
      </c>
      <c r="BD54" s="53">
        <f t="shared" ref="BD54:BD77" si="20">MAX(1,AB54/AB26)</f>
        <v>3.9662293410426503</v>
      </c>
    </row>
    <row r="55" spans="1:56" x14ac:dyDescent="0.3">
      <c r="B55" s="1">
        <v>3</v>
      </c>
      <c r="C55" s="67"/>
      <c r="D55" s="67"/>
      <c r="E55" s="67">
        <f>EXP(SUMPRODUCT(CHOOSE({1,2,3,4,5,6},'Calcs Men No Intervention'!AH111,'Calcs Men No Intervention'!AH111^2,'Calcs Men No Intervention'!E79,'Calcs Men No Intervention'!E79^2,1,1),Diabetes_model!$C$8:$H$8))/(1+EXP(SUMPRODUCT(CHOOSE({1,2,3,4,5,6},'Calcs Men No Intervention'!AH111,'Calcs Men No Intervention'!AH111^2,'Calcs Men No Intervention'!E79,'Calcs Men No Intervention'!E79^2,1,1),Diabetes_model!$C$8:$H$8)))</f>
        <v>5.5534516370070092E-2</v>
      </c>
      <c r="F55" s="67">
        <f>EXP(SUMPRODUCT(CHOOSE({1,2,3,4,5,6},'Calcs Men No Intervention'!AI111,'Calcs Men No Intervention'!AI111^2,'Calcs Men No Intervention'!F79,'Calcs Men No Intervention'!F79^2,1,1),Diabetes_model!$C$8:$H$8))/(1+EXP(SUMPRODUCT(CHOOSE({1,2,3,4,5,6},'Calcs Men No Intervention'!AI111,'Calcs Men No Intervention'!AI111^2,'Calcs Men No Intervention'!F79,'Calcs Men No Intervention'!F79^2,1,1),Diabetes_model!$C$8:$H$8)))</f>
        <v>6.0327165976788326E-2</v>
      </c>
      <c r="G55" s="67">
        <f>EXP(SUMPRODUCT(CHOOSE({1,2,3,4,5,6},'Calcs Men No Intervention'!AJ111,'Calcs Men No Intervention'!AJ111^2,'Calcs Men No Intervention'!G79,'Calcs Men No Intervention'!G79^2,1,1),Diabetes_model!$C$8:$H$8))/(1+EXP(SUMPRODUCT(CHOOSE({1,2,3,4,5,6},'Calcs Men No Intervention'!AJ111,'Calcs Men No Intervention'!AJ111^2,'Calcs Men No Intervention'!G79,'Calcs Men No Intervention'!G79^2,1,1),Diabetes_model!$C$8:$H$8)))</f>
        <v>6.5408819407835814E-2</v>
      </c>
      <c r="H55" s="67">
        <f>EXP(SUMPRODUCT(CHOOSE({1,2,3,4,5,6},'Calcs Men No Intervention'!AK111,'Calcs Men No Intervention'!AK111^2,'Calcs Men No Intervention'!H79,'Calcs Men No Intervention'!H79^2,1,1),Diabetes_model!$C$8:$H$8))/(1+EXP(SUMPRODUCT(CHOOSE({1,2,3,4,5,6},'Calcs Men No Intervention'!AK111,'Calcs Men No Intervention'!AK111^2,'Calcs Men No Intervention'!H79,'Calcs Men No Intervention'!H79^2,1,1),Diabetes_model!$C$8:$H$8)))</f>
        <v>7.0783033935444759E-2</v>
      </c>
      <c r="I55" s="67">
        <f>EXP(SUMPRODUCT(CHOOSE({1,2,3,4,5,6},'Calcs Men No Intervention'!AL111,'Calcs Men No Intervention'!AL111^2,'Calcs Men No Intervention'!I79,'Calcs Men No Intervention'!I79^2,1,1),Diabetes_model!$C$8:$H$8))/(1+EXP(SUMPRODUCT(CHOOSE({1,2,3,4,5,6},'Calcs Men No Intervention'!AL111,'Calcs Men No Intervention'!AL111^2,'Calcs Men No Intervention'!I79,'Calcs Men No Intervention'!I79^2,1,1),Diabetes_model!$C$8:$H$8)))</f>
        <v>7.6451854620857448E-2</v>
      </c>
      <c r="J55" s="67">
        <f>EXP(SUMPRODUCT(CHOOSE({1,2,3,4,5,6},'Calcs Men No Intervention'!AM111,'Calcs Men No Intervention'!AM111^2,'Calcs Men No Intervention'!J79,'Calcs Men No Intervention'!J79^2,1,1),Diabetes_model!$C$8:$H$8))/(1+EXP(SUMPRODUCT(CHOOSE({1,2,3,4,5,6},'Calcs Men No Intervention'!AM111,'Calcs Men No Intervention'!AM111^2,'Calcs Men No Intervention'!J79,'Calcs Men No Intervention'!J79^2,1,1),Diabetes_model!$C$8:$H$8)))</f>
        <v>8.2415696532619862E-2</v>
      </c>
      <c r="K55" s="67">
        <f>EXP(SUMPRODUCT(CHOOSE({1,2,3,4,5,6},'Calcs Men No Intervention'!AN111,'Calcs Men No Intervention'!AN111^2,'Calcs Men No Intervention'!K79,'Calcs Men No Intervention'!K79^2,1,1),Diabetes_model!$C$8:$H$8))/(1+EXP(SUMPRODUCT(CHOOSE({1,2,3,4,5,6},'Calcs Men No Intervention'!AN111,'Calcs Men No Intervention'!AN111^2,'Calcs Men No Intervention'!K79,'Calcs Men No Intervention'!K79^2,1,1),Diabetes_model!$C$8:$H$8)))</f>
        <v>8.8673241344269529E-2</v>
      </c>
      <c r="L55" s="67">
        <f>EXP(SUMPRODUCT(CHOOSE({1,2,3,4,5,6},'Calcs Men No Intervention'!AO111,'Calcs Men No Intervention'!AO111^2,'Calcs Men No Intervention'!L79,'Calcs Men No Intervention'!L79^2,1,1),Diabetes_model!$C$8:$H$8))/(1+EXP(SUMPRODUCT(CHOOSE({1,2,3,4,5,6},'Calcs Men No Intervention'!AO111,'Calcs Men No Intervention'!AO111^2,'Calcs Men No Intervention'!L79,'Calcs Men No Intervention'!L79^2,1,1),Diabetes_model!$C$8:$H$8)))</f>
        <v>9.5221351196730128E-2</v>
      </c>
      <c r="M55" s="67">
        <f>EXP(SUMPRODUCT(CHOOSE({1,2,3,4,5,6},'Calcs Men No Intervention'!AP111,'Calcs Men No Intervention'!AP111^2,'Calcs Men No Intervention'!M79,'Calcs Men No Intervention'!M79^2,1,1),Diabetes_model!$C$8:$H$8))/(1+EXP(SUMPRODUCT(CHOOSE({1,2,3,4,5,6},'Calcs Men No Intervention'!AP111,'Calcs Men No Intervention'!AP111^2,'Calcs Men No Intervention'!M79,'Calcs Men No Intervention'!M79^2,1,1),Diabetes_model!$C$8:$H$8)))</f>
        <v>0.10205500248124168</v>
      </c>
      <c r="N55" s="67">
        <f>EXP(SUMPRODUCT(CHOOSE({1,2,3,4,5,6},'Calcs Men No Intervention'!AQ111,'Calcs Men No Intervention'!AQ111^2,'Calcs Men No Intervention'!N79,'Calcs Men No Intervention'!N79^2,1,1),Diabetes_model!$C$8:$H$8))/(1+EXP(SUMPRODUCT(CHOOSE({1,2,3,4,5,6},'Calcs Men No Intervention'!AQ111,'Calcs Men No Intervention'!AQ111^2,'Calcs Men No Intervention'!N79,'Calcs Men No Intervention'!N79^2,1,1),Diabetes_model!$C$8:$H$8)))</f>
        <v>0.10916724186631996</v>
      </c>
      <c r="O55" s="67">
        <f>EXP(SUMPRODUCT(CHOOSE({1,2,3,4,5,6},'Calcs Men No Intervention'!AR111,'Calcs Men No Intervention'!AR111^2,'Calcs Men No Intervention'!O79,'Calcs Men No Intervention'!O79^2,1,1),Diabetes_model!$C$8:$H$8))/(1+EXP(SUMPRODUCT(CHOOSE({1,2,3,4,5,6},'Calcs Men No Intervention'!AR111,'Calcs Men No Intervention'!AR111^2,'Calcs Men No Intervention'!O79,'Calcs Men No Intervention'!O79^2,1,1),Diabetes_model!$C$8:$H$8)))</f>
        <v>0.11654916646216325</v>
      </c>
      <c r="P55" s="67">
        <f>EXP(SUMPRODUCT(CHOOSE({1,2,3,4,5,6},'Calcs Men No Intervention'!AS111,'Calcs Men No Intervention'!AS111^2,'Calcs Men No Intervention'!P79,'Calcs Men No Intervention'!P79^2,1,1),Diabetes_model!$C$8:$H$8))/(1+EXP(SUMPRODUCT(CHOOSE({1,2,3,4,5,6},'Calcs Men No Intervention'!AS111,'Calcs Men No Intervention'!AS111^2,'Calcs Men No Intervention'!P79,'Calcs Men No Intervention'!P79^2,1,1),Diabetes_model!$C$8:$H$8)))</f>
        <v>0.12418992949851576</v>
      </c>
      <c r="Q55" s="67">
        <f>EXP(SUMPRODUCT(CHOOSE({1,2,3,4,5,6},'Calcs Men No Intervention'!AT111,'Calcs Men No Intervention'!AT111^2,'Calcs Men No Intervention'!Q79,'Calcs Men No Intervention'!Q79^2,1,1),Diabetes_model!$C$8:$H$8))/(1+EXP(SUMPRODUCT(CHOOSE({1,2,3,4,5,6},'Calcs Men No Intervention'!AT111,'Calcs Men No Intervention'!AT111^2,'Calcs Men No Intervention'!Q79,'Calcs Men No Intervention'!Q79^2,1,1),Diabetes_model!$C$8:$H$8)))</f>
        <v>0.13207677230273451</v>
      </c>
      <c r="R55" s="67">
        <f>EXP(SUMPRODUCT(CHOOSE({1,2,3,4,5,6},'Calcs Men No Intervention'!AU111,'Calcs Men No Intervention'!AU111^2,'Calcs Men No Intervention'!R79,'Calcs Men No Intervention'!R79^2,1,1),Diabetes_model!$C$8:$H$8))/(1+EXP(SUMPRODUCT(CHOOSE({1,2,3,4,5,6},'Calcs Men No Intervention'!AU111,'Calcs Men No Intervention'!AU111^2,'Calcs Men No Intervention'!R79,'Calcs Men No Intervention'!R79^2,1,1),Diabetes_model!$C$8:$H$8)))</f>
        <v>0.1401950827237092</v>
      </c>
      <c r="S55" s="67">
        <f>EXP(SUMPRODUCT(CHOOSE({1,2,3,4,5,6},'Calcs Men No Intervention'!AV111,'Calcs Men No Intervention'!AV111^2,'Calcs Men No Intervention'!S79,'Calcs Men No Intervention'!S79^2,1,1),Diabetes_model!$C$8:$H$8))/(1+EXP(SUMPRODUCT(CHOOSE({1,2,3,4,5,6},'Calcs Men No Intervention'!AV111,'Calcs Men No Intervention'!AV111^2,'Calcs Men No Intervention'!S79,'Calcs Men No Intervention'!S79^2,1,1),Diabetes_model!$C$8:$H$8)))</f>
        <v>0.14852847947803213</v>
      </c>
      <c r="T55" s="67">
        <f>EXP(SUMPRODUCT(CHOOSE({1,2,3,4,5,6},'Calcs Men No Intervention'!AW111,'Calcs Men No Intervention'!AW111^2,'Calcs Men No Intervention'!T79,'Calcs Men No Intervention'!T79^2,1,1),Diabetes_model!$C$8:$H$8))/(1+EXP(SUMPRODUCT(CHOOSE({1,2,3,4,5,6},'Calcs Men No Intervention'!AW111,'Calcs Men No Intervention'!AW111^2,'Calcs Men No Intervention'!T79,'Calcs Men No Intervention'!T79^2,1,1),Diabetes_model!$C$8:$H$8)))</f>
        <v>0.15705892122359286</v>
      </c>
      <c r="U55" s="67">
        <f>EXP(SUMPRODUCT(CHOOSE({1,2,3,4,5,6},'Calcs Men No Intervention'!AX111,'Calcs Men No Intervention'!AX111^2,'Calcs Men No Intervention'!U79,'Calcs Men No Intervention'!U79^2,1,1),Diabetes_model!$C$8:$H$8))/(1+EXP(SUMPRODUCT(CHOOSE({1,2,3,4,5,6},'Calcs Men No Intervention'!AX111,'Calcs Men No Intervention'!AX111^2,'Calcs Men No Intervention'!U79,'Calcs Men No Intervention'!U79^2,1,1),Diabetes_model!$C$8:$H$8)))</f>
        <v>0.16576683851964685</v>
      </c>
      <c r="V55" s="67">
        <f>EXP(SUMPRODUCT(CHOOSE({1,2,3,4,5,6},'Calcs Men No Intervention'!AY111,'Calcs Men No Intervention'!AY111^2,'Calcs Men No Intervention'!V79,'Calcs Men No Intervention'!V79^2,1,1),Diabetes_model!$C$8:$H$8))/(1+EXP(SUMPRODUCT(CHOOSE({1,2,3,4,5,6},'Calcs Men No Intervention'!AY111,'Calcs Men No Intervention'!AY111^2,'Calcs Men No Intervention'!V79,'Calcs Men No Intervention'!V79^2,1,1),Diabetes_model!$C$8:$H$8)))</f>
        <v>0.17463128623806515</v>
      </c>
      <c r="W55" s="67">
        <f>EXP(SUMPRODUCT(CHOOSE({1,2,3,4,5,6},'Calcs Men No Intervention'!AZ111,'Calcs Men No Intervention'!AZ111^2,'Calcs Men No Intervention'!W79,'Calcs Men No Intervention'!W79^2,1,1),Diabetes_model!$C$8:$H$8))/(1+EXP(SUMPRODUCT(CHOOSE({1,2,3,4,5,6},'Calcs Men No Intervention'!AZ111,'Calcs Men No Intervention'!AZ111^2,'Calcs Men No Intervention'!W79,'Calcs Men No Intervention'!W79^2,1,1),Diabetes_model!$C$8:$H$8)))</f>
        <v>0.1836301134722739</v>
      </c>
      <c r="X55" s="67">
        <f>EXP(SUMPRODUCT(CHOOSE({1,2,3,4,5,6},'Calcs Men No Intervention'!BA111,'Calcs Men No Intervention'!BA111^2,'Calcs Men No Intervention'!X79,'Calcs Men No Intervention'!X79^2,1,1),Diabetes_model!$C$8:$H$8))/(1+EXP(SUMPRODUCT(CHOOSE({1,2,3,4,5,6},'Calcs Men No Intervention'!BA111,'Calcs Men No Intervention'!BA111^2,'Calcs Men No Intervention'!X79,'Calcs Men No Intervention'!X79^2,1,1),Diabetes_model!$C$8:$H$8)))</f>
        <v>0.19274014756923874</v>
      </c>
      <c r="Y55" s="67">
        <f>EXP(SUMPRODUCT(CHOOSE({1,2,3,4,5,6},'Calcs Men No Intervention'!BB111,'Calcs Men No Intervention'!BB111^2,'Calcs Men No Intervention'!Y79,'Calcs Men No Intervention'!Y79^2,1,1),Diabetes_model!$C$8:$H$8))/(1+EXP(SUMPRODUCT(CHOOSE({1,2,3,4,5,6},'Calcs Men No Intervention'!BB111,'Calcs Men No Intervention'!BB111^2,'Calcs Men No Intervention'!Y79,'Calcs Men No Intervention'!Y79^2,1,1),Diabetes_model!$C$8:$H$8)))</f>
        <v>0.20186854266189735</v>
      </c>
      <c r="Z55" s="67">
        <f>EXP(SUMPRODUCT(CHOOSE({1,2,3,4,5,6},'Calcs Men No Intervention'!BC111,'Calcs Men No Intervention'!BC111^2,'Calcs Men No Intervention'!Z79,'Calcs Men No Intervention'!Z79^2,1,1),Diabetes_model!$C$8:$H$8))/(1+EXP(SUMPRODUCT(CHOOSE({1,2,3,4,5,6},'Calcs Men No Intervention'!BC111,'Calcs Men No Intervention'!BC111^2,'Calcs Men No Intervention'!Z79,'Calcs Men No Intervention'!Z79^2,1,1),Diabetes_model!$C$8:$H$8)))</f>
        <v>0.21091399711065342</v>
      </c>
      <c r="AA55" s="67">
        <f>EXP(SUMPRODUCT(CHOOSE({1,2,3,4,5,6},'Calcs Men No Intervention'!BD111,'Calcs Men No Intervention'!BD111^2,'Calcs Men No Intervention'!AA79,'Calcs Men No Intervention'!AA79^2,1,1),Diabetes_model!$C$8:$H$8))/(1+EXP(SUMPRODUCT(CHOOSE({1,2,3,4,5,6},'Calcs Men No Intervention'!BD111,'Calcs Men No Intervention'!BD111^2,'Calcs Men No Intervention'!AA79,'Calcs Men No Intervention'!AA79^2,1,1),Diabetes_model!$C$8:$H$8)))</f>
        <v>0.21984055787554066</v>
      </c>
      <c r="AB55" s="67">
        <f>EXP(SUMPRODUCT(CHOOSE({1,2,3,4,5,6},'Calcs Men No Intervention'!BE111,'Calcs Men No Intervention'!BE111^2,'Calcs Men No Intervention'!AB79,'Calcs Men No Intervention'!AB79^2,1,1),Diabetes_model!$C$8:$H$8))/(1+EXP(SUMPRODUCT(CHOOSE({1,2,3,4,5,6},'Calcs Men No Intervention'!BE111,'Calcs Men No Intervention'!BE111^2,'Calcs Men No Intervention'!AB79,'Calcs Men No Intervention'!AB79^2,1,1),Diabetes_model!$C$8:$H$8)))</f>
        <v>0.22742426719664779</v>
      </c>
      <c r="AE55" s="53"/>
      <c r="AF55" s="53"/>
      <c r="AG55" s="53">
        <f>MAX(1,E55/E27)</f>
        <v>3.1174375070184595</v>
      </c>
      <c r="AH55" s="53">
        <f>MAX(1,F55/F27)</f>
        <v>3.1643038075038268</v>
      </c>
      <c r="AI55" s="53">
        <f>MAX(1,G55/G27)</f>
        <v>3.210717181543973</v>
      </c>
      <c r="AJ55" s="53">
        <f>MAX(1,H55/H27)</f>
        <v>3.2566071965431589</v>
      </c>
      <c r="AK55" s="53">
        <f t="shared" si="1"/>
        <v>3.3019045219624887</v>
      </c>
      <c r="AL55" s="53">
        <f t="shared" si="2"/>
        <v>3.3465416717082053</v>
      </c>
      <c r="AM55" s="53">
        <f t="shared" si="3"/>
        <v>3.3904537758711681</v>
      </c>
      <c r="AN55" s="53">
        <f t="shared" si="4"/>
        <v>3.4335793699128128</v>
      </c>
      <c r="AO55" s="53">
        <f t="shared" si="5"/>
        <v>3.4758611881217649</v>
      </c>
      <c r="AP55" s="53">
        <f t="shared" si="6"/>
        <v>3.517246947223085</v>
      </c>
      <c r="AQ55" s="53">
        <f t="shared" si="7"/>
        <v>3.5576901054717345</v>
      </c>
      <c r="AR55" s="53">
        <f t="shared" si="8"/>
        <v>3.5971505824554155</v>
      </c>
      <c r="AS55" s="53">
        <f t="shared" si="9"/>
        <v>3.6355954252009628</v>
      </c>
      <c r="AT55" s="53">
        <f t="shared" si="10"/>
        <v>3.67299940703366</v>
      </c>
      <c r="AU55" s="53">
        <f t="shared" si="11"/>
        <v>3.7093455469686454</v>
      </c>
      <c r="AV55" s="53">
        <f t="shared" si="12"/>
        <v>3.7446255391803431</v>
      </c>
      <c r="AW55" s="53">
        <f t="shared" si="13"/>
        <v>3.7788400842401506</v>
      </c>
      <c r="AX55" s="53">
        <f t="shared" si="14"/>
        <v>3.8119991162555227</v>
      </c>
      <c r="AY55" s="53">
        <f t="shared" si="15"/>
        <v>3.8441219226878398</v>
      </c>
      <c r="AZ55" s="53">
        <f t="shared" si="16"/>
        <v>3.8752371563675738</v>
      </c>
      <c r="BA55" s="53">
        <f t="shared" si="17"/>
        <v>3.9040512909151546</v>
      </c>
      <c r="BB55" s="53">
        <f t="shared" si="18"/>
        <v>3.9293294156238234</v>
      </c>
      <c r="BC55" s="53">
        <f t="shared" si="19"/>
        <v>3.9512072714596171</v>
      </c>
      <c r="BD55" s="53">
        <f t="shared" si="20"/>
        <v>3.9491883531905927</v>
      </c>
    </row>
    <row r="56" spans="1:56" x14ac:dyDescent="0.3">
      <c r="B56" s="1">
        <v>4</v>
      </c>
      <c r="C56" s="67"/>
      <c r="D56" s="67"/>
      <c r="E56" s="67"/>
      <c r="F56" s="67">
        <f>EXP(SUMPRODUCT(CHOOSE({1,2,3,4,5,6},'Calcs Men No Intervention'!AI112,'Calcs Men No Intervention'!AI112^2,'Calcs Men No Intervention'!F80,'Calcs Men No Intervention'!F80^2,1,1),Diabetes_model!$C$8:$H$8))/(1+EXP(SUMPRODUCT(CHOOSE({1,2,3,4,5,6},'Calcs Men No Intervention'!AI112,'Calcs Men No Intervention'!AI112^2,'Calcs Men No Intervention'!F80,'Calcs Men No Intervention'!F80^2,1,1),Diabetes_model!$C$8:$H$8)))</f>
        <v>5.5534516370070092E-2</v>
      </c>
      <c r="G56" s="67">
        <f>EXP(SUMPRODUCT(CHOOSE({1,2,3,4,5,6},'Calcs Men No Intervention'!AJ112,'Calcs Men No Intervention'!AJ112^2,'Calcs Men No Intervention'!G80,'Calcs Men No Intervention'!G80^2,1,1),Diabetes_model!$C$8:$H$8))/(1+EXP(SUMPRODUCT(CHOOSE({1,2,3,4,5,6},'Calcs Men No Intervention'!AJ112,'Calcs Men No Intervention'!AJ112^2,'Calcs Men No Intervention'!G80,'Calcs Men No Intervention'!G80^2,1,1),Diabetes_model!$C$8:$H$8)))</f>
        <v>6.0327165976788326E-2</v>
      </c>
      <c r="H56" s="67">
        <f>EXP(SUMPRODUCT(CHOOSE({1,2,3,4,5,6},'Calcs Men No Intervention'!AK112,'Calcs Men No Intervention'!AK112^2,'Calcs Men No Intervention'!H80,'Calcs Men No Intervention'!H80^2,1,1),Diabetes_model!$C$8:$H$8))/(1+EXP(SUMPRODUCT(CHOOSE({1,2,3,4,5,6},'Calcs Men No Intervention'!AK112,'Calcs Men No Intervention'!AK112^2,'Calcs Men No Intervention'!H80,'Calcs Men No Intervention'!H80^2,1,1),Diabetes_model!$C$8:$H$8)))</f>
        <v>6.5408819407835814E-2</v>
      </c>
      <c r="I56" s="67">
        <f>EXP(SUMPRODUCT(CHOOSE({1,2,3,4,5,6},'Calcs Men No Intervention'!AL112,'Calcs Men No Intervention'!AL112^2,'Calcs Men No Intervention'!I80,'Calcs Men No Intervention'!I80^2,1,1),Diabetes_model!$C$8:$H$8))/(1+EXP(SUMPRODUCT(CHOOSE({1,2,3,4,5,6},'Calcs Men No Intervention'!AL112,'Calcs Men No Intervention'!AL112^2,'Calcs Men No Intervention'!I80,'Calcs Men No Intervention'!I80^2,1,1),Diabetes_model!$C$8:$H$8)))</f>
        <v>7.0783033935444759E-2</v>
      </c>
      <c r="J56" s="67">
        <f>EXP(SUMPRODUCT(CHOOSE({1,2,3,4,5,6},'Calcs Men No Intervention'!AM112,'Calcs Men No Intervention'!AM112^2,'Calcs Men No Intervention'!J80,'Calcs Men No Intervention'!J80^2,1,1),Diabetes_model!$C$8:$H$8))/(1+EXP(SUMPRODUCT(CHOOSE({1,2,3,4,5,6},'Calcs Men No Intervention'!AM112,'Calcs Men No Intervention'!AM112^2,'Calcs Men No Intervention'!J80,'Calcs Men No Intervention'!J80^2,1,1),Diabetes_model!$C$8:$H$8)))</f>
        <v>7.6451854620857448E-2</v>
      </c>
      <c r="K56" s="67">
        <f>EXP(SUMPRODUCT(CHOOSE({1,2,3,4,5,6},'Calcs Men No Intervention'!AN112,'Calcs Men No Intervention'!AN112^2,'Calcs Men No Intervention'!K80,'Calcs Men No Intervention'!K80^2,1,1),Diabetes_model!$C$8:$H$8))/(1+EXP(SUMPRODUCT(CHOOSE({1,2,3,4,5,6},'Calcs Men No Intervention'!AN112,'Calcs Men No Intervention'!AN112^2,'Calcs Men No Intervention'!K80,'Calcs Men No Intervention'!K80^2,1,1),Diabetes_model!$C$8:$H$8)))</f>
        <v>8.2415696532619862E-2</v>
      </c>
      <c r="L56" s="67">
        <f>EXP(SUMPRODUCT(CHOOSE({1,2,3,4,5,6},'Calcs Men No Intervention'!AO112,'Calcs Men No Intervention'!AO112^2,'Calcs Men No Intervention'!L80,'Calcs Men No Intervention'!L80^2,1,1),Diabetes_model!$C$8:$H$8))/(1+EXP(SUMPRODUCT(CHOOSE({1,2,3,4,5,6},'Calcs Men No Intervention'!AO112,'Calcs Men No Intervention'!AO112^2,'Calcs Men No Intervention'!L80,'Calcs Men No Intervention'!L80^2,1,1),Diabetes_model!$C$8:$H$8)))</f>
        <v>8.8673241344269529E-2</v>
      </c>
      <c r="M56" s="67">
        <f>EXP(SUMPRODUCT(CHOOSE({1,2,3,4,5,6},'Calcs Men No Intervention'!AP112,'Calcs Men No Intervention'!AP112^2,'Calcs Men No Intervention'!M80,'Calcs Men No Intervention'!M80^2,1,1),Diabetes_model!$C$8:$H$8))/(1+EXP(SUMPRODUCT(CHOOSE({1,2,3,4,5,6},'Calcs Men No Intervention'!AP112,'Calcs Men No Intervention'!AP112^2,'Calcs Men No Intervention'!M80,'Calcs Men No Intervention'!M80^2,1,1),Diabetes_model!$C$8:$H$8)))</f>
        <v>9.5221351196730128E-2</v>
      </c>
      <c r="N56" s="67">
        <f>EXP(SUMPRODUCT(CHOOSE({1,2,3,4,5,6},'Calcs Men No Intervention'!AQ112,'Calcs Men No Intervention'!AQ112^2,'Calcs Men No Intervention'!N80,'Calcs Men No Intervention'!N80^2,1,1),Diabetes_model!$C$8:$H$8))/(1+EXP(SUMPRODUCT(CHOOSE({1,2,3,4,5,6},'Calcs Men No Intervention'!AQ112,'Calcs Men No Intervention'!AQ112^2,'Calcs Men No Intervention'!N80,'Calcs Men No Intervention'!N80^2,1,1),Diabetes_model!$C$8:$H$8)))</f>
        <v>0.10205500248124168</v>
      </c>
      <c r="O56" s="67">
        <f>EXP(SUMPRODUCT(CHOOSE({1,2,3,4,5,6},'Calcs Men No Intervention'!AR112,'Calcs Men No Intervention'!AR112^2,'Calcs Men No Intervention'!O80,'Calcs Men No Intervention'!O80^2,1,1),Diabetes_model!$C$8:$H$8))/(1+EXP(SUMPRODUCT(CHOOSE({1,2,3,4,5,6},'Calcs Men No Intervention'!AR112,'Calcs Men No Intervention'!AR112^2,'Calcs Men No Intervention'!O80,'Calcs Men No Intervention'!O80^2,1,1),Diabetes_model!$C$8:$H$8)))</f>
        <v>0.10916724186631996</v>
      </c>
      <c r="P56" s="67">
        <f>EXP(SUMPRODUCT(CHOOSE({1,2,3,4,5,6},'Calcs Men No Intervention'!AS112,'Calcs Men No Intervention'!AS112^2,'Calcs Men No Intervention'!P80,'Calcs Men No Intervention'!P80^2,1,1),Diabetes_model!$C$8:$H$8))/(1+EXP(SUMPRODUCT(CHOOSE({1,2,3,4,5,6},'Calcs Men No Intervention'!AS112,'Calcs Men No Intervention'!AS112^2,'Calcs Men No Intervention'!P80,'Calcs Men No Intervention'!P80^2,1,1),Diabetes_model!$C$8:$H$8)))</f>
        <v>0.11654916646216325</v>
      </c>
      <c r="Q56" s="67">
        <f>EXP(SUMPRODUCT(CHOOSE({1,2,3,4,5,6},'Calcs Men No Intervention'!AT112,'Calcs Men No Intervention'!AT112^2,'Calcs Men No Intervention'!Q80,'Calcs Men No Intervention'!Q80^2,1,1),Diabetes_model!$C$8:$H$8))/(1+EXP(SUMPRODUCT(CHOOSE({1,2,3,4,5,6},'Calcs Men No Intervention'!AT112,'Calcs Men No Intervention'!AT112^2,'Calcs Men No Intervention'!Q80,'Calcs Men No Intervention'!Q80^2,1,1),Diabetes_model!$C$8:$H$8)))</f>
        <v>0.12418992949851576</v>
      </c>
      <c r="R56" s="67">
        <f>EXP(SUMPRODUCT(CHOOSE({1,2,3,4,5,6},'Calcs Men No Intervention'!AU112,'Calcs Men No Intervention'!AU112^2,'Calcs Men No Intervention'!R80,'Calcs Men No Intervention'!R80^2,1,1),Diabetes_model!$C$8:$H$8))/(1+EXP(SUMPRODUCT(CHOOSE({1,2,3,4,5,6},'Calcs Men No Intervention'!AU112,'Calcs Men No Intervention'!AU112^2,'Calcs Men No Intervention'!R80,'Calcs Men No Intervention'!R80^2,1,1),Diabetes_model!$C$8:$H$8)))</f>
        <v>0.13207677230273451</v>
      </c>
      <c r="S56" s="67">
        <f>EXP(SUMPRODUCT(CHOOSE({1,2,3,4,5,6},'Calcs Men No Intervention'!AV112,'Calcs Men No Intervention'!AV112^2,'Calcs Men No Intervention'!S80,'Calcs Men No Intervention'!S80^2,1,1),Diabetes_model!$C$8:$H$8))/(1+EXP(SUMPRODUCT(CHOOSE({1,2,3,4,5,6},'Calcs Men No Intervention'!AV112,'Calcs Men No Intervention'!AV112^2,'Calcs Men No Intervention'!S80,'Calcs Men No Intervention'!S80^2,1,1),Diabetes_model!$C$8:$H$8)))</f>
        <v>0.1401950827237092</v>
      </c>
      <c r="T56" s="67">
        <f>EXP(SUMPRODUCT(CHOOSE({1,2,3,4,5,6},'Calcs Men No Intervention'!AW112,'Calcs Men No Intervention'!AW112^2,'Calcs Men No Intervention'!T80,'Calcs Men No Intervention'!T80^2,1,1),Diabetes_model!$C$8:$H$8))/(1+EXP(SUMPRODUCT(CHOOSE({1,2,3,4,5,6},'Calcs Men No Intervention'!AW112,'Calcs Men No Intervention'!AW112^2,'Calcs Men No Intervention'!T80,'Calcs Men No Intervention'!T80^2,1,1),Diabetes_model!$C$8:$H$8)))</f>
        <v>0.14852847947803213</v>
      </c>
      <c r="U56" s="67">
        <f>EXP(SUMPRODUCT(CHOOSE({1,2,3,4,5,6},'Calcs Men No Intervention'!AX112,'Calcs Men No Intervention'!AX112^2,'Calcs Men No Intervention'!U80,'Calcs Men No Intervention'!U80^2,1,1),Diabetes_model!$C$8:$H$8))/(1+EXP(SUMPRODUCT(CHOOSE({1,2,3,4,5,6},'Calcs Men No Intervention'!AX112,'Calcs Men No Intervention'!AX112^2,'Calcs Men No Intervention'!U80,'Calcs Men No Intervention'!U80^2,1,1),Diabetes_model!$C$8:$H$8)))</f>
        <v>0.15705892122359286</v>
      </c>
      <c r="V56" s="67">
        <f>EXP(SUMPRODUCT(CHOOSE({1,2,3,4,5,6},'Calcs Men No Intervention'!AY112,'Calcs Men No Intervention'!AY112^2,'Calcs Men No Intervention'!V80,'Calcs Men No Intervention'!V80^2,1,1),Diabetes_model!$C$8:$H$8))/(1+EXP(SUMPRODUCT(CHOOSE({1,2,3,4,5,6},'Calcs Men No Intervention'!AY112,'Calcs Men No Intervention'!AY112^2,'Calcs Men No Intervention'!V80,'Calcs Men No Intervention'!V80^2,1,1),Diabetes_model!$C$8:$H$8)))</f>
        <v>0.16576683851964685</v>
      </c>
      <c r="W56" s="67">
        <f>EXP(SUMPRODUCT(CHOOSE({1,2,3,4,5,6},'Calcs Men No Intervention'!AZ112,'Calcs Men No Intervention'!AZ112^2,'Calcs Men No Intervention'!W80,'Calcs Men No Intervention'!W80^2,1,1),Diabetes_model!$C$8:$H$8))/(1+EXP(SUMPRODUCT(CHOOSE({1,2,3,4,5,6},'Calcs Men No Intervention'!AZ112,'Calcs Men No Intervention'!AZ112^2,'Calcs Men No Intervention'!W80,'Calcs Men No Intervention'!W80^2,1,1),Diabetes_model!$C$8:$H$8)))</f>
        <v>0.17463128623806515</v>
      </c>
      <c r="X56" s="67">
        <f>EXP(SUMPRODUCT(CHOOSE({1,2,3,4,5,6},'Calcs Men No Intervention'!BA112,'Calcs Men No Intervention'!BA112^2,'Calcs Men No Intervention'!X80,'Calcs Men No Intervention'!X80^2,1,1),Diabetes_model!$C$8:$H$8))/(1+EXP(SUMPRODUCT(CHOOSE({1,2,3,4,5,6},'Calcs Men No Intervention'!BA112,'Calcs Men No Intervention'!BA112^2,'Calcs Men No Intervention'!X80,'Calcs Men No Intervention'!X80^2,1,1),Diabetes_model!$C$8:$H$8)))</f>
        <v>0.1836301134722739</v>
      </c>
      <c r="Y56" s="67">
        <f>EXP(SUMPRODUCT(CHOOSE({1,2,3,4,5,6},'Calcs Men No Intervention'!BB112,'Calcs Men No Intervention'!BB112^2,'Calcs Men No Intervention'!Y80,'Calcs Men No Intervention'!Y80^2,1,1),Diabetes_model!$C$8:$H$8))/(1+EXP(SUMPRODUCT(CHOOSE({1,2,3,4,5,6},'Calcs Men No Intervention'!BB112,'Calcs Men No Intervention'!BB112^2,'Calcs Men No Intervention'!Y80,'Calcs Men No Intervention'!Y80^2,1,1),Diabetes_model!$C$8:$H$8)))</f>
        <v>0.19274014756923874</v>
      </c>
      <c r="Z56" s="67">
        <f>EXP(SUMPRODUCT(CHOOSE({1,2,3,4,5,6},'Calcs Men No Intervention'!BC112,'Calcs Men No Intervention'!BC112^2,'Calcs Men No Intervention'!Z80,'Calcs Men No Intervention'!Z80^2,1,1),Diabetes_model!$C$8:$H$8))/(1+EXP(SUMPRODUCT(CHOOSE({1,2,3,4,5,6},'Calcs Men No Intervention'!BC112,'Calcs Men No Intervention'!BC112^2,'Calcs Men No Intervention'!Z80,'Calcs Men No Intervention'!Z80^2,1,1),Diabetes_model!$C$8:$H$8)))</f>
        <v>0.20186854266189735</v>
      </c>
      <c r="AA56" s="67">
        <f>EXP(SUMPRODUCT(CHOOSE({1,2,3,4,5,6},'Calcs Men No Intervention'!BD112,'Calcs Men No Intervention'!BD112^2,'Calcs Men No Intervention'!AA80,'Calcs Men No Intervention'!AA80^2,1,1),Diabetes_model!$C$8:$H$8))/(1+EXP(SUMPRODUCT(CHOOSE({1,2,3,4,5,6},'Calcs Men No Intervention'!BD112,'Calcs Men No Intervention'!BD112^2,'Calcs Men No Intervention'!AA80,'Calcs Men No Intervention'!AA80^2,1,1),Diabetes_model!$C$8:$H$8)))</f>
        <v>0.21091399711065342</v>
      </c>
      <c r="AB56" s="67">
        <f>EXP(SUMPRODUCT(CHOOSE({1,2,3,4,5,6},'Calcs Men No Intervention'!BE112,'Calcs Men No Intervention'!BE112^2,'Calcs Men No Intervention'!AB80,'Calcs Men No Intervention'!AB80^2,1,1),Diabetes_model!$C$8:$H$8))/(1+EXP(SUMPRODUCT(CHOOSE({1,2,3,4,5,6},'Calcs Men No Intervention'!BE112,'Calcs Men No Intervention'!BE112^2,'Calcs Men No Intervention'!AB80,'Calcs Men No Intervention'!AB80^2,1,1),Diabetes_model!$C$8:$H$8)))</f>
        <v>0.218607025444435</v>
      </c>
      <c r="AE56" s="53"/>
      <c r="AF56" s="53"/>
      <c r="AG56" s="53"/>
      <c r="AH56" s="53">
        <f>MAX(1,F56/F28)</f>
        <v>3.1174375070184595</v>
      </c>
      <c r="AI56" s="53">
        <f>MAX(1,G56/G28)</f>
        <v>3.1643038075038268</v>
      </c>
      <c r="AJ56" s="53">
        <f>MAX(1,H56/H28)</f>
        <v>3.210717181543973</v>
      </c>
      <c r="AK56" s="53">
        <f t="shared" si="1"/>
        <v>3.2566071965431589</v>
      </c>
      <c r="AL56" s="53">
        <f t="shared" si="2"/>
        <v>3.3019045219624887</v>
      </c>
      <c r="AM56" s="53">
        <f t="shared" si="3"/>
        <v>3.3465416717082053</v>
      </c>
      <c r="AN56" s="53">
        <f t="shared" si="4"/>
        <v>3.3904537758711681</v>
      </c>
      <c r="AO56" s="53">
        <f t="shared" si="5"/>
        <v>3.4335793699128128</v>
      </c>
      <c r="AP56" s="53">
        <f t="shared" si="6"/>
        <v>3.4758611881217649</v>
      </c>
      <c r="AQ56" s="53">
        <f t="shared" si="7"/>
        <v>3.517246947223085</v>
      </c>
      <c r="AR56" s="53">
        <f t="shared" si="8"/>
        <v>3.5576901054717345</v>
      </c>
      <c r="AS56" s="53">
        <f t="shared" si="9"/>
        <v>3.5971505824554155</v>
      </c>
      <c r="AT56" s="53">
        <f t="shared" si="10"/>
        <v>3.6355954252009628</v>
      </c>
      <c r="AU56" s="53">
        <f t="shared" si="11"/>
        <v>3.67299940703366</v>
      </c>
      <c r="AV56" s="53">
        <f t="shared" si="12"/>
        <v>3.7093455469686454</v>
      </c>
      <c r="AW56" s="53">
        <f t="shared" si="13"/>
        <v>3.7446255391803431</v>
      </c>
      <c r="AX56" s="53">
        <f t="shared" si="14"/>
        <v>3.7788400842401506</v>
      </c>
      <c r="AY56" s="53">
        <f t="shared" si="15"/>
        <v>3.8119991162555227</v>
      </c>
      <c r="AZ56" s="53">
        <f t="shared" si="16"/>
        <v>3.8441219226878398</v>
      </c>
      <c r="BA56" s="53">
        <f t="shared" si="17"/>
        <v>3.8752371563675738</v>
      </c>
      <c r="BB56" s="53">
        <f t="shared" si="18"/>
        <v>3.9040512909151546</v>
      </c>
      <c r="BC56" s="53">
        <f t="shared" si="19"/>
        <v>3.9293294156238234</v>
      </c>
      <c r="BD56" s="53">
        <f t="shared" si="20"/>
        <v>3.9290369205540978</v>
      </c>
    </row>
    <row r="57" spans="1:56" x14ac:dyDescent="0.3">
      <c r="B57" s="1">
        <v>5</v>
      </c>
      <c r="C57" s="67"/>
      <c r="D57" s="67"/>
      <c r="E57" s="67"/>
      <c r="F57" s="67"/>
      <c r="G57" s="67">
        <f>EXP(SUMPRODUCT(CHOOSE({1,2,3,4,5,6},'Calcs Men No Intervention'!AJ113,'Calcs Men No Intervention'!AJ113^2,'Calcs Men No Intervention'!G81,'Calcs Men No Intervention'!G81^2,1,1),Diabetes_model!$C$8:$H$8))/(1+EXP(SUMPRODUCT(CHOOSE({1,2,3,4,5,6},'Calcs Men No Intervention'!AJ113,'Calcs Men No Intervention'!AJ113^2,'Calcs Men No Intervention'!G81,'Calcs Men No Intervention'!G81^2,1,1),Diabetes_model!$C$8:$H$8)))</f>
        <v>5.5534516370070092E-2</v>
      </c>
      <c r="H57" s="67">
        <f>EXP(SUMPRODUCT(CHOOSE({1,2,3,4,5,6},'Calcs Men No Intervention'!AK113,'Calcs Men No Intervention'!AK113^2,'Calcs Men No Intervention'!H81,'Calcs Men No Intervention'!H81^2,1,1),Diabetes_model!$C$8:$H$8))/(1+EXP(SUMPRODUCT(CHOOSE({1,2,3,4,5,6},'Calcs Men No Intervention'!AK113,'Calcs Men No Intervention'!AK113^2,'Calcs Men No Intervention'!H81,'Calcs Men No Intervention'!H81^2,1,1),Diabetes_model!$C$8:$H$8)))</f>
        <v>6.0327165976788326E-2</v>
      </c>
      <c r="I57" s="67">
        <f>EXP(SUMPRODUCT(CHOOSE({1,2,3,4,5,6},'Calcs Men No Intervention'!AL113,'Calcs Men No Intervention'!AL113^2,'Calcs Men No Intervention'!I81,'Calcs Men No Intervention'!I81^2,1,1),Diabetes_model!$C$8:$H$8))/(1+EXP(SUMPRODUCT(CHOOSE({1,2,3,4,5,6},'Calcs Men No Intervention'!AL113,'Calcs Men No Intervention'!AL113^2,'Calcs Men No Intervention'!I81,'Calcs Men No Intervention'!I81^2,1,1),Diabetes_model!$C$8:$H$8)))</f>
        <v>6.5408819407835814E-2</v>
      </c>
      <c r="J57" s="67">
        <f>EXP(SUMPRODUCT(CHOOSE({1,2,3,4,5,6},'Calcs Men No Intervention'!AM113,'Calcs Men No Intervention'!AM113^2,'Calcs Men No Intervention'!J81,'Calcs Men No Intervention'!J81^2,1,1),Diabetes_model!$C$8:$H$8))/(1+EXP(SUMPRODUCT(CHOOSE({1,2,3,4,5,6},'Calcs Men No Intervention'!AM113,'Calcs Men No Intervention'!AM113^2,'Calcs Men No Intervention'!J81,'Calcs Men No Intervention'!J81^2,1,1),Diabetes_model!$C$8:$H$8)))</f>
        <v>7.0783033935444759E-2</v>
      </c>
      <c r="K57" s="67">
        <f>EXP(SUMPRODUCT(CHOOSE({1,2,3,4,5,6},'Calcs Men No Intervention'!AN113,'Calcs Men No Intervention'!AN113^2,'Calcs Men No Intervention'!K81,'Calcs Men No Intervention'!K81^2,1,1),Diabetes_model!$C$8:$H$8))/(1+EXP(SUMPRODUCT(CHOOSE({1,2,3,4,5,6},'Calcs Men No Intervention'!AN113,'Calcs Men No Intervention'!AN113^2,'Calcs Men No Intervention'!K81,'Calcs Men No Intervention'!K81^2,1,1),Diabetes_model!$C$8:$H$8)))</f>
        <v>7.6451854620857448E-2</v>
      </c>
      <c r="L57" s="67">
        <f>EXP(SUMPRODUCT(CHOOSE({1,2,3,4,5,6},'Calcs Men No Intervention'!AO113,'Calcs Men No Intervention'!AO113^2,'Calcs Men No Intervention'!L81,'Calcs Men No Intervention'!L81^2,1,1),Diabetes_model!$C$8:$H$8))/(1+EXP(SUMPRODUCT(CHOOSE({1,2,3,4,5,6},'Calcs Men No Intervention'!AO113,'Calcs Men No Intervention'!AO113^2,'Calcs Men No Intervention'!L81,'Calcs Men No Intervention'!L81^2,1,1),Diabetes_model!$C$8:$H$8)))</f>
        <v>8.2415696532619862E-2</v>
      </c>
      <c r="M57" s="67">
        <f>EXP(SUMPRODUCT(CHOOSE({1,2,3,4,5,6},'Calcs Men No Intervention'!AP113,'Calcs Men No Intervention'!AP113^2,'Calcs Men No Intervention'!M81,'Calcs Men No Intervention'!M81^2,1,1),Diabetes_model!$C$8:$H$8))/(1+EXP(SUMPRODUCT(CHOOSE({1,2,3,4,5,6},'Calcs Men No Intervention'!AP113,'Calcs Men No Intervention'!AP113^2,'Calcs Men No Intervention'!M81,'Calcs Men No Intervention'!M81^2,1,1),Diabetes_model!$C$8:$H$8)))</f>
        <v>8.8673241344269529E-2</v>
      </c>
      <c r="N57" s="67">
        <f>EXP(SUMPRODUCT(CHOOSE({1,2,3,4,5,6},'Calcs Men No Intervention'!AQ113,'Calcs Men No Intervention'!AQ113^2,'Calcs Men No Intervention'!N81,'Calcs Men No Intervention'!N81^2,1,1),Diabetes_model!$C$8:$H$8))/(1+EXP(SUMPRODUCT(CHOOSE({1,2,3,4,5,6},'Calcs Men No Intervention'!AQ113,'Calcs Men No Intervention'!AQ113^2,'Calcs Men No Intervention'!N81,'Calcs Men No Intervention'!N81^2,1,1),Diabetes_model!$C$8:$H$8)))</f>
        <v>9.5221351196730128E-2</v>
      </c>
      <c r="O57" s="67">
        <f>EXP(SUMPRODUCT(CHOOSE({1,2,3,4,5,6},'Calcs Men No Intervention'!AR113,'Calcs Men No Intervention'!AR113^2,'Calcs Men No Intervention'!O81,'Calcs Men No Intervention'!O81^2,1,1),Diabetes_model!$C$8:$H$8))/(1+EXP(SUMPRODUCT(CHOOSE({1,2,3,4,5,6},'Calcs Men No Intervention'!AR113,'Calcs Men No Intervention'!AR113^2,'Calcs Men No Intervention'!O81,'Calcs Men No Intervention'!O81^2,1,1),Diabetes_model!$C$8:$H$8)))</f>
        <v>0.10205500248124168</v>
      </c>
      <c r="P57" s="67">
        <f>EXP(SUMPRODUCT(CHOOSE({1,2,3,4,5,6},'Calcs Men No Intervention'!AS113,'Calcs Men No Intervention'!AS113^2,'Calcs Men No Intervention'!P81,'Calcs Men No Intervention'!P81^2,1,1),Diabetes_model!$C$8:$H$8))/(1+EXP(SUMPRODUCT(CHOOSE({1,2,3,4,5,6},'Calcs Men No Intervention'!AS113,'Calcs Men No Intervention'!AS113^2,'Calcs Men No Intervention'!P81,'Calcs Men No Intervention'!P81^2,1,1),Diabetes_model!$C$8:$H$8)))</f>
        <v>0.10916724186631996</v>
      </c>
      <c r="Q57" s="67">
        <f>EXP(SUMPRODUCT(CHOOSE({1,2,3,4,5,6},'Calcs Men No Intervention'!AT113,'Calcs Men No Intervention'!AT113^2,'Calcs Men No Intervention'!Q81,'Calcs Men No Intervention'!Q81^2,1,1),Diabetes_model!$C$8:$H$8))/(1+EXP(SUMPRODUCT(CHOOSE({1,2,3,4,5,6},'Calcs Men No Intervention'!AT113,'Calcs Men No Intervention'!AT113^2,'Calcs Men No Intervention'!Q81,'Calcs Men No Intervention'!Q81^2,1,1),Diabetes_model!$C$8:$H$8)))</f>
        <v>0.11654916646216325</v>
      </c>
      <c r="R57" s="67">
        <f>EXP(SUMPRODUCT(CHOOSE({1,2,3,4,5,6},'Calcs Men No Intervention'!AU113,'Calcs Men No Intervention'!AU113^2,'Calcs Men No Intervention'!R81,'Calcs Men No Intervention'!R81^2,1,1),Diabetes_model!$C$8:$H$8))/(1+EXP(SUMPRODUCT(CHOOSE({1,2,3,4,5,6},'Calcs Men No Intervention'!AU113,'Calcs Men No Intervention'!AU113^2,'Calcs Men No Intervention'!R81,'Calcs Men No Intervention'!R81^2,1,1),Diabetes_model!$C$8:$H$8)))</f>
        <v>0.12418992949851576</v>
      </c>
      <c r="S57" s="67">
        <f>EXP(SUMPRODUCT(CHOOSE({1,2,3,4,5,6},'Calcs Men No Intervention'!AV113,'Calcs Men No Intervention'!AV113^2,'Calcs Men No Intervention'!S81,'Calcs Men No Intervention'!S81^2,1,1),Diabetes_model!$C$8:$H$8))/(1+EXP(SUMPRODUCT(CHOOSE({1,2,3,4,5,6},'Calcs Men No Intervention'!AV113,'Calcs Men No Intervention'!AV113^2,'Calcs Men No Intervention'!S81,'Calcs Men No Intervention'!S81^2,1,1),Diabetes_model!$C$8:$H$8)))</f>
        <v>0.13207677230273451</v>
      </c>
      <c r="T57" s="67">
        <f>EXP(SUMPRODUCT(CHOOSE({1,2,3,4,5,6},'Calcs Men No Intervention'!AW113,'Calcs Men No Intervention'!AW113^2,'Calcs Men No Intervention'!T81,'Calcs Men No Intervention'!T81^2,1,1),Diabetes_model!$C$8:$H$8))/(1+EXP(SUMPRODUCT(CHOOSE({1,2,3,4,5,6},'Calcs Men No Intervention'!AW113,'Calcs Men No Intervention'!AW113^2,'Calcs Men No Intervention'!T81,'Calcs Men No Intervention'!T81^2,1,1),Diabetes_model!$C$8:$H$8)))</f>
        <v>0.1401950827237092</v>
      </c>
      <c r="U57" s="67">
        <f>EXP(SUMPRODUCT(CHOOSE({1,2,3,4,5,6},'Calcs Men No Intervention'!AX113,'Calcs Men No Intervention'!AX113^2,'Calcs Men No Intervention'!U81,'Calcs Men No Intervention'!U81^2,1,1),Diabetes_model!$C$8:$H$8))/(1+EXP(SUMPRODUCT(CHOOSE({1,2,3,4,5,6},'Calcs Men No Intervention'!AX113,'Calcs Men No Intervention'!AX113^2,'Calcs Men No Intervention'!U81,'Calcs Men No Intervention'!U81^2,1,1),Diabetes_model!$C$8:$H$8)))</f>
        <v>0.14852847947803213</v>
      </c>
      <c r="V57" s="67">
        <f>EXP(SUMPRODUCT(CHOOSE({1,2,3,4,5,6},'Calcs Men No Intervention'!AY113,'Calcs Men No Intervention'!AY113^2,'Calcs Men No Intervention'!V81,'Calcs Men No Intervention'!V81^2,1,1),Diabetes_model!$C$8:$H$8))/(1+EXP(SUMPRODUCT(CHOOSE({1,2,3,4,5,6},'Calcs Men No Intervention'!AY113,'Calcs Men No Intervention'!AY113^2,'Calcs Men No Intervention'!V81,'Calcs Men No Intervention'!V81^2,1,1),Diabetes_model!$C$8:$H$8)))</f>
        <v>0.15705892122359286</v>
      </c>
      <c r="W57" s="67">
        <f>EXP(SUMPRODUCT(CHOOSE({1,2,3,4,5,6},'Calcs Men No Intervention'!AZ113,'Calcs Men No Intervention'!AZ113^2,'Calcs Men No Intervention'!W81,'Calcs Men No Intervention'!W81^2,1,1),Diabetes_model!$C$8:$H$8))/(1+EXP(SUMPRODUCT(CHOOSE({1,2,3,4,5,6},'Calcs Men No Intervention'!AZ113,'Calcs Men No Intervention'!AZ113^2,'Calcs Men No Intervention'!W81,'Calcs Men No Intervention'!W81^2,1,1),Diabetes_model!$C$8:$H$8)))</f>
        <v>0.16576683851964685</v>
      </c>
      <c r="X57" s="67">
        <f>EXP(SUMPRODUCT(CHOOSE({1,2,3,4,5,6},'Calcs Men No Intervention'!BA113,'Calcs Men No Intervention'!BA113^2,'Calcs Men No Intervention'!X81,'Calcs Men No Intervention'!X81^2,1,1),Diabetes_model!$C$8:$H$8))/(1+EXP(SUMPRODUCT(CHOOSE({1,2,3,4,5,6},'Calcs Men No Intervention'!BA113,'Calcs Men No Intervention'!BA113^2,'Calcs Men No Intervention'!X81,'Calcs Men No Intervention'!X81^2,1,1),Diabetes_model!$C$8:$H$8)))</f>
        <v>0.17463128623806515</v>
      </c>
      <c r="Y57" s="67">
        <f>EXP(SUMPRODUCT(CHOOSE({1,2,3,4,5,6},'Calcs Men No Intervention'!BB113,'Calcs Men No Intervention'!BB113^2,'Calcs Men No Intervention'!Y81,'Calcs Men No Intervention'!Y81^2,1,1),Diabetes_model!$C$8:$H$8))/(1+EXP(SUMPRODUCT(CHOOSE({1,2,3,4,5,6},'Calcs Men No Intervention'!BB113,'Calcs Men No Intervention'!BB113^2,'Calcs Men No Intervention'!Y81,'Calcs Men No Intervention'!Y81^2,1,1),Diabetes_model!$C$8:$H$8)))</f>
        <v>0.1836301134722739</v>
      </c>
      <c r="Z57" s="67">
        <f>EXP(SUMPRODUCT(CHOOSE({1,2,3,4,5,6},'Calcs Men No Intervention'!BC113,'Calcs Men No Intervention'!BC113^2,'Calcs Men No Intervention'!Z81,'Calcs Men No Intervention'!Z81^2,1,1),Diabetes_model!$C$8:$H$8))/(1+EXP(SUMPRODUCT(CHOOSE({1,2,3,4,5,6},'Calcs Men No Intervention'!BC113,'Calcs Men No Intervention'!BC113^2,'Calcs Men No Intervention'!Z81,'Calcs Men No Intervention'!Z81^2,1,1),Diabetes_model!$C$8:$H$8)))</f>
        <v>0.19274014756923874</v>
      </c>
      <c r="AA57" s="67">
        <f>EXP(SUMPRODUCT(CHOOSE({1,2,3,4,5,6},'Calcs Men No Intervention'!BD113,'Calcs Men No Intervention'!BD113^2,'Calcs Men No Intervention'!AA81,'Calcs Men No Intervention'!AA81^2,1,1),Diabetes_model!$C$8:$H$8))/(1+EXP(SUMPRODUCT(CHOOSE({1,2,3,4,5,6},'Calcs Men No Intervention'!BD113,'Calcs Men No Intervention'!BD113^2,'Calcs Men No Intervention'!AA81,'Calcs Men No Intervention'!AA81^2,1,1),Diabetes_model!$C$8:$H$8)))</f>
        <v>0.20186854266189735</v>
      </c>
      <c r="AB57" s="67">
        <f>EXP(SUMPRODUCT(CHOOSE({1,2,3,4,5,6},'Calcs Men No Intervention'!BE113,'Calcs Men No Intervention'!BE113^2,'Calcs Men No Intervention'!AB81,'Calcs Men No Intervention'!AB81^2,1,1),Diabetes_model!$C$8:$H$8))/(1+EXP(SUMPRODUCT(CHOOSE({1,2,3,4,5,6},'Calcs Men No Intervention'!BE113,'Calcs Men No Intervention'!BE113^2,'Calcs Men No Intervention'!AB81,'Calcs Men No Intervention'!AB81^2,1,1),Diabetes_model!$C$8:$H$8)))</f>
        <v>0.20964125132820896</v>
      </c>
      <c r="AE57" s="53"/>
      <c r="AF57" s="53"/>
      <c r="AG57" s="53"/>
      <c r="AH57" s="53"/>
      <c r="AI57" s="53">
        <f>MAX(1,G57/G29)</f>
        <v>3.1174375070184595</v>
      </c>
      <c r="AJ57" s="53">
        <f>MAX(1,H57/H29)</f>
        <v>3.1643038075038268</v>
      </c>
      <c r="AK57" s="53">
        <f t="shared" si="1"/>
        <v>3.210717181543973</v>
      </c>
      <c r="AL57" s="53">
        <f t="shared" si="2"/>
        <v>3.2566071965431589</v>
      </c>
      <c r="AM57" s="53">
        <f t="shared" si="3"/>
        <v>3.3019045219624887</v>
      </c>
      <c r="AN57" s="53">
        <f t="shared" si="4"/>
        <v>3.3465416717082053</v>
      </c>
      <c r="AO57" s="53">
        <f t="shared" si="5"/>
        <v>3.3904537758711681</v>
      </c>
      <c r="AP57" s="53">
        <f t="shared" si="6"/>
        <v>3.4335793699128128</v>
      </c>
      <c r="AQ57" s="53">
        <f t="shared" si="7"/>
        <v>3.4758611881217649</v>
      </c>
      <c r="AR57" s="53">
        <f t="shared" si="8"/>
        <v>3.517246947223085</v>
      </c>
      <c r="AS57" s="53">
        <f t="shared" si="9"/>
        <v>3.5576901054717345</v>
      </c>
      <c r="AT57" s="53">
        <f t="shared" si="10"/>
        <v>3.5971505824554155</v>
      </c>
      <c r="AU57" s="53">
        <f t="shared" si="11"/>
        <v>3.6355954252009628</v>
      </c>
      <c r="AV57" s="53">
        <f t="shared" si="12"/>
        <v>3.67299940703366</v>
      </c>
      <c r="AW57" s="53">
        <f t="shared" si="13"/>
        <v>3.7093455469686454</v>
      </c>
      <c r="AX57" s="53">
        <f t="shared" si="14"/>
        <v>3.7446255391803431</v>
      </c>
      <c r="AY57" s="53">
        <f t="shared" si="15"/>
        <v>3.7788400842401506</v>
      </c>
      <c r="AZ57" s="53">
        <f t="shared" si="16"/>
        <v>3.8119991162555227</v>
      </c>
      <c r="BA57" s="53">
        <f t="shared" si="17"/>
        <v>3.8441219226878398</v>
      </c>
      <c r="BB57" s="53">
        <f t="shared" si="18"/>
        <v>3.8752371563675738</v>
      </c>
      <c r="BC57" s="53">
        <f t="shared" si="19"/>
        <v>3.9040512909151546</v>
      </c>
      <c r="BD57" s="53">
        <f t="shared" si="20"/>
        <v>3.9056181517433783</v>
      </c>
    </row>
    <row r="58" spans="1:56" x14ac:dyDescent="0.3">
      <c r="B58" s="1">
        <v>6</v>
      </c>
      <c r="C58" s="67"/>
      <c r="D58" s="67"/>
      <c r="E58" s="67"/>
      <c r="F58" s="67"/>
      <c r="G58" s="67"/>
      <c r="H58" s="67">
        <f>EXP(SUMPRODUCT(CHOOSE({1,2,3,4,5,6},'Calcs Men No Intervention'!AK114,'Calcs Men No Intervention'!AK114^2,'Calcs Men No Intervention'!H82,'Calcs Men No Intervention'!H82^2,1,1),Diabetes_model!$C$8:$H$8))/(1+EXP(SUMPRODUCT(CHOOSE({1,2,3,4,5,6},'Calcs Men No Intervention'!AK114,'Calcs Men No Intervention'!AK114^2,'Calcs Men No Intervention'!H82,'Calcs Men No Intervention'!H82^2,1,1),Diabetes_model!$C$8:$H$8)))</f>
        <v>5.5534516370070092E-2</v>
      </c>
      <c r="I58" s="67">
        <f>EXP(SUMPRODUCT(CHOOSE({1,2,3,4,5,6},'Calcs Men No Intervention'!AL114,'Calcs Men No Intervention'!AL114^2,'Calcs Men No Intervention'!I82,'Calcs Men No Intervention'!I82^2,1,1),Diabetes_model!$C$8:$H$8))/(1+EXP(SUMPRODUCT(CHOOSE({1,2,3,4,5,6},'Calcs Men No Intervention'!AL114,'Calcs Men No Intervention'!AL114^2,'Calcs Men No Intervention'!I82,'Calcs Men No Intervention'!I82^2,1,1),Diabetes_model!$C$8:$H$8)))</f>
        <v>6.0327165976788326E-2</v>
      </c>
      <c r="J58" s="67">
        <f>EXP(SUMPRODUCT(CHOOSE({1,2,3,4,5,6},'Calcs Men No Intervention'!AM114,'Calcs Men No Intervention'!AM114^2,'Calcs Men No Intervention'!J82,'Calcs Men No Intervention'!J82^2,1,1),Diabetes_model!$C$8:$H$8))/(1+EXP(SUMPRODUCT(CHOOSE({1,2,3,4,5,6},'Calcs Men No Intervention'!AM114,'Calcs Men No Intervention'!AM114^2,'Calcs Men No Intervention'!J82,'Calcs Men No Intervention'!J82^2,1,1),Diabetes_model!$C$8:$H$8)))</f>
        <v>6.5408819407835814E-2</v>
      </c>
      <c r="K58" s="67">
        <f>EXP(SUMPRODUCT(CHOOSE({1,2,3,4,5,6},'Calcs Men No Intervention'!AN114,'Calcs Men No Intervention'!AN114^2,'Calcs Men No Intervention'!K82,'Calcs Men No Intervention'!K82^2,1,1),Diabetes_model!$C$8:$H$8))/(1+EXP(SUMPRODUCT(CHOOSE({1,2,3,4,5,6},'Calcs Men No Intervention'!AN114,'Calcs Men No Intervention'!AN114^2,'Calcs Men No Intervention'!K82,'Calcs Men No Intervention'!K82^2,1,1),Diabetes_model!$C$8:$H$8)))</f>
        <v>7.0783033935444759E-2</v>
      </c>
      <c r="L58" s="67">
        <f>EXP(SUMPRODUCT(CHOOSE({1,2,3,4,5,6},'Calcs Men No Intervention'!AO114,'Calcs Men No Intervention'!AO114^2,'Calcs Men No Intervention'!L82,'Calcs Men No Intervention'!L82^2,1,1),Diabetes_model!$C$8:$H$8))/(1+EXP(SUMPRODUCT(CHOOSE({1,2,3,4,5,6},'Calcs Men No Intervention'!AO114,'Calcs Men No Intervention'!AO114^2,'Calcs Men No Intervention'!L82,'Calcs Men No Intervention'!L82^2,1,1),Diabetes_model!$C$8:$H$8)))</f>
        <v>7.6451854620857448E-2</v>
      </c>
      <c r="M58" s="67">
        <f>EXP(SUMPRODUCT(CHOOSE({1,2,3,4,5,6},'Calcs Men No Intervention'!AP114,'Calcs Men No Intervention'!AP114^2,'Calcs Men No Intervention'!M82,'Calcs Men No Intervention'!M82^2,1,1),Diabetes_model!$C$8:$H$8))/(1+EXP(SUMPRODUCT(CHOOSE({1,2,3,4,5,6},'Calcs Men No Intervention'!AP114,'Calcs Men No Intervention'!AP114^2,'Calcs Men No Intervention'!M82,'Calcs Men No Intervention'!M82^2,1,1),Diabetes_model!$C$8:$H$8)))</f>
        <v>8.2415696532619862E-2</v>
      </c>
      <c r="N58" s="67">
        <f>EXP(SUMPRODUCT(CHOOSE({1,2,3,4,5,6},'Calcs Men No Intervention'!AQ114,'Calcs Men No Intervention'!AQ114^2,'Calcs Men No Intervention'!N82,'Calcs Men No Intervention'!N82^2,1,1),Diabetes_model!$C$8:$H$8))/(1+EXP(SUMPRODUCT(CHOOSE({1,2,3,4,5,6},'Calcs Men No Intervention'!AQ114,'Calcs Men No Intervention'!AQ114^2,'Calcs Men No Intervention'!N82,'Calcs Men No Intervention'!N82^2,1,1),Diabetes_model!$C$8:$H$8)))</f>
        <v>8.8673241344269529E-2</v>
      </c>
      <c r="O58" s="67">
        <f>EXP(SUMPRODUCT(CHOOSE({1,2,3,4,5,6},'Calcs Men No Intervention'!AR114,'Calcs Men No Intervention'!AR114^2,'Calcs Men No Intervention'!O82,'Calcs Men No Intervention'!O82^2,1,1),Diabetes_model!$C$8:$H$8))/(1+EXP(SUMPRODUCT(CHOOSE({1,2,3,4,5,6},'Calcs Men No Intervention'!AR114,'Calcs Men No Intervention'!AR114^2,'Calcs Men No Intervention'!O82,'Calcs Men No Intervention'!O82^2,1,1),Diabetes_model!$C$8:$H$8)))</f>
        <v>9.5221351196730128E-2</v>
      </c>
      <c r="P58" s="67">
        <f>EXP(SUMPRODUCT(CHOOSE({1,2,3,4,5,6},'Calcs Men No Intervention'!AS114,'Calcs Men No Intervention'!AS114^2,'Calcs Men No Intervention'!P82,'Calcs Men No Intervention'!P82^2,1,1),Diabetes_model!$C$8:$H$8))/(1+EXP(SUMPRODUCT(CHOOSE({1,2,3,4,5,6},'Calcs Men No Intervention'!AS114,'Calcs Men No Intervention'!AS114^2,'Calcs Men No Intervention'!P82,'Calcs Men No Intervention'!P82^2,1,1),Diabetes_model!$C$8:$H$8)))</f>
        <v>0.10205500248124168</v>
      </c>
      <c r="Q58" s="67">
        <f>EXP(SUMPRODUCT(CHOOSE({1,2,3,4,5,6},'Calcs Men No Intervention'!AT114,'Calcs Men No Intervention'!AT114^2,'Calcs Men No Intervention'!Q82,'Calcs Men No Intervention'!Q82^2,1,1),Diabetes_model!$C$8:$H$8))/(1+EXP(SUMPRODUCT(CHOOSE({1,2,3,4,5,6},'Calcs Men No Intervention'!AT114,'Calcs Men No Intervention'!AT114^2,'Calcs Men No Intervention'!Q82,'Calcs Men No Intervention'!Q82^2,1,1),Diabetes_model!$C$8:$H$8)))</f>
        <v>0.10916724186631996</v>
      </c>
      <c r="R58" s="67">
        <f>EXP(SUMPRODUCT(CHOOSE({1,2,3,4,5,6},'Calcs Men No Intervention'!AU114,'Calcs Men No Intervention'!AU114^2,'Calcs Men No Intervention'!R82,'Calcs Men No Intervention'!R82^2,1,1),Diabetes_model!$C$8:$H$8))/(1+EXP(SUMPRODUCT(CHOOSE({1,2,3,4,5,6},'Calcs Men No Intervention'!AU114,'Calcs Men No Intervention'!AU114^2,'Calcs Men No Intervention'!R82,'Calcs Men No Intervention'!R82^2,1,1),Diabetes_model!$C$8:$H$8)))</f>
        <v>0.11654916646216325</v>
      </c>
      <c r="S58" s="67">
        <f>EXP(SUMPRODUCT(CHOOSE({1,2,3,4,5,6},'Calcs Men No Intervention'!AV114,'Calcs Men No Intervention'!AV114^2,'Calcs Men No Intervention'!S82,'Calcs Men No Intervention'!S82^2,1,1),Diabetes_model!$C$8:$H$8))/(1+EXP(SUMPRODUCT(CHOOSE({1,2,3,4,5,6},'Calcs Men No Intervention'!AV114,'Calcs Men No Intervention'!AV114^2,'Calcs Men No Intervention'!S82,'Calcs Men No Intervention'!S82^2,1,1),Diabetes_model!$C$8:$H$8)))</f>
        <v>0.12418992949851576</v>
      </c>
      <c r="T58" s="67">
        <f>EXP(SUMPRODUCT(CHOOSE({1,2,3,4,5,6},'Calcs Men No Intervention'!AW114,'Calcs Men No Intervention'!AW114^2,'Calcs Men No Intervention'!T82,'Calcs Men No Intervention'!T82^2,1,1),Diabetes_model!$C$8:$H$8))/(1+EXP(SUMPRODUCT(CHOOSE({1,2,3,4,5,6},'Calcs Men No Intervention'!AW114,'Calcs Men No Intervention'!AW114^2,'Calcs Men No Intervention'!T82,'Calcs Men No Intervention'!T82^2,1,1),Diabetes_model!$C$8:$H$8)))</f>
        <v>0.13207677230273451</v>
      </c>
      <c r="U58" s="67">
        <f>EXP(SUMPRODUCT(CHOOSE({1,2,3,4,5,6},'Calcs Men No Intervention'!AX114,'Calcs Men No Intervention'!AX114^2,'Calcs Men No Intervention'!U82,'Calcs Men No Intervention'!U82^2,1,1),Diabetes_model!$C$8:$H$8))/(1+EXP(SUMPRODUCT(CHOOSE({1,2,3,4,5,6},'Calcs Men No Intervention'!AX114,'Calcs Men No Intervention'!AX114^2,'Calcs Men No Intervention'!U82,'Calcs Men No Intervention'!U82^2,1,1),Diabetes_model!$C$8:$H$8)))</f>
        <v>0.1401950827237092</v>
      </c>
      <c r="V58" s="67">
        <f>EXP(SUMPRODUCT(CHOOSE({1,2,3,4,5,6},'Calcs Men No Intervention'!AY114,'Calcs Men No Intervention'!AY114^2,'Calcs Men No Intervention'!V82,'Calcs Men No Intervention'!V82^2,1,1),Diabetes_model!$C$8:$H$8))/(1+EXP(SUMPRODUCT(CHOOSE({1,2,3,4,5,6},'Calcs Men No Intervention'!AY114,'Calcs Men No Intervention'!AY114^2,'Calcs Men No Intervention'!V82,'Calcs Men No Intervention'!V82^2,1,1),Diabetes_model!$C$8:$H$8)))</f>
        <v>0.14852847947803213</v>
      </c>
      <c r="W58" s="67">
        <f>EXP(SUMPRODUCT(CHOOSE({1,2,3,4,5,6},'Calcs Men No Intervention'!AZ114,'Calcs Men No Intervention'!AZ114^2,'Calcs Men No Intervention'!W82,'Calcs Men No Intervention'!W82^2,1,1),Diabetes_model!$C$8:$H$8))/(1+EXP(SUMPRODUCT(CHOOSE({1,2,3,4,5,6},'Calcs Men No Intervention'!AZ114,'Calcs Men No Intervention'!AZ114^2,'Calcs Men No Intervention'!W82,'Calcs Men No Intervention'!W82^2,1,1),Diabetes_model!$C$8:$H$8)))</f>
        <v>0.15705892122359286</v>
      </c>
      <c r="X58" s="67">
        <f>EXP(SUMPRODUCT(CHOOSE({1,2,3,4,5,6},'Calcs Men No Intervention'!BA114,'Calcs Men No Intervention'!BA114^2,'Calcs Men No Intervention'!X82,'Calcs Men No Intervention'!X82^2,1,1),Diabetes_model!$C$8:$H$8))/(1+EXP(SUMPRODUCT(CHOOSE({1,2,3,4,5,6},'Calcs Men No Intervention'!BA114,'Calcs Men No Intervention'!BA114^2,'Calcs Men No Intervention'!X82,'Calcs Men No Intervention'!X82^2,1,1),Diabetes_model!$C$8:$H$8)))</f>
        <v>0.16576683851964685</v>
      </c>
      <c r="Y58" s="67">
        <f>EXP(SUMPRODUCT(CHOOSE({1,2,3,4,5,6},'Calcs Men No Intervention'!BB114,'Calcs Men No Intervention'!BB114^2,'Calcs Men No Intervention'!Y82,'Calcs Men No Intervention'!Y82^2,1,1),Diabetes_model!$C$8:$H$8))/(1+EXP(SUMPRODUCT(CHOOSE({1,2,3,4,5,6},'Calcs Men No Intervention'!BB114,'Calcs Men No Intervention'!BB114^2,'Calcs Men No Intervention'!Y82,'Calcs Men No Intervention'!Y82^2,1,1),Diabetes_model!$C$8:$H$8)))</f>
        <v>0.17463128623806515</v>
      </c>
      <c r="Z58" s="67">
        <f>EXP(SUMPRODUCT(CHOOSE({1,2,3,4,5,6},'Calcs Men No Intervention'!BC114,'Calcs Men No Intervention'!BC114^2,'Calcs Men No Intervention'!Z82,'Calcs Men No Intervention'!Z82^2,1,1),Diabetes_model!$C$8:$H$8))/(1+EXP(SUMPRODUCT(CHOOSE({1,2,3,4,5,6},'Calcs Men No Intervention'!BC114,'Calcs Men No Intervention'!BC114^2,'Calcs Men No Intervention'!Z82,'Calcs Men No Intervention'!Z82^2,1,1),Diabetes_model!$C$8:$H$8)))</f>
        <v>0.1836301134722739</v>
      </c>
      <c r="AA58" s="67">
        <f>EXP(SUMPRODUCT(CHOOSE({1,2,3,4,5,6},'Calcs Men No Intervention'!BD114,'Calcs Men No Intervention'!BD114^2,'Calcs Men No Intervention'!AA82,'Calcs Men No Intervention'!AA82^2,1,1),Diabetes_model!$C$8:$H$8))/(1+EXP(SUMPRODUCT(CHOOSE({1,2,3,4,5,6},'Calcs Men No Intervention'!BD114,'Calcs Men No Intervention'!BD114^2,'Calcs Men No Intervention'!AA82,'Calcs Men No Intervention'!AA82^2,1,1),Diabetes_model!$C$8:$H$8)))</f>
        <v>0.19274014756923874</v>
      </c>
      <c r="AB58" s="67">
        <f>EXP(SUMPRODUCT(CHOOSE({1,2,3,4,5,6},'Calcs Men No Intervention'!BE114,'Calcs Men No Intervention'!BE114^2,'Calcs Men No Intervention'!AB82,'Calcs Men No Intervention'!AB82^2,1,1),Diabetes_model!$C$8:$H$8))/(1+EXP(SUMPRODUCT(CHOOSE({1,2,3,4,5,6},'Calcs Men No Intervention'!BE114,'Calcs Men No Intervention'!BE114^2,'Calcs Men No Intervention'!AB82,'Calcs Men No Intervention'!AB82^2,1,1),Diabetes_model!$C$8:$H$8)))</f>
        <v>0.20056219407515088</v>
      </c>
      <c r="AE58" s="53"/>
      <c r="AF58" s="53"/>
      <c r="AG58" s="53"/>
      <c r="AH58" s="53"/>
      <c r="AI58" s="53"/>
      <c r="AJ58" s="53">
        <f>MAX(1,H58/H30)</f>
        <v>3.1174375070184595</v>
      </c>
      <c r="AK58" s="53">
        <f t="shared" si="1"/>
        <v>3.1643038075038268</v>
      </c>
      <c r="AL58" s="53">
        <f t="shared" si="2"/>
        <v>3.210717181543973</v>
      </c>
      <c r="AM58" s="53">
        <f t="shared" si="3"/>
        <v>3.2566071965431589</v>
      </c>
      <c r="AN58" s="53">
        <f t="shared" si="4"/>
        <v>3.3019045219624887</v>
      </c>
      <c r="AO58" s="53">
        <f t="shared" si="5"/>
        <v>3.3465416717082053</v>
      </c>
      <c r="AP58" s="53">
        <f t="shared" si="6"/>
        <v>3.3904537758711681</v>
      </c>
      <c r="AQ58" s="53">
        <f t="shared" si="7"/>
        <v>3.4335793699128128</v>
      </c>
      <c r="AR58" s="53">
        <f t="shared" si="8"/>
        <v>3.4758611881217649</v>
      </c>
      <c r="AS58" s="53">
        <f t="shared" si="9"/>
        <v>3.517246947223085</v>
      </c>
      <c r="AT58" s="53">
        <f t="shared" si="10"/>
        <v>3.5576901054717345</v>
      </c>
      <c r="AU58" s="53">
        <f t="shared" si="11"/>
        <v>3.5971505824554155</v>
      </c>
      <c r="AV58" s="53">
        <f t="shared" si="12"/>
        <v>3.6355954252009628</v>
      </c>
      <c r="AW58" s="53">
        <f t="shared" si="13"/>
        <v>3.67299940703366</v>
      </c>
      <c r="AX58" s="53">
        <f t="shared" si="14"/>
        <v>3.7093455469686454</v>
      </c>
      <c r="AY58" s="53">
        <f t="shared" si="15"/>
        <v>3.7446255391803431</v>
      </c>
      <c r="AZ58" s="53">
        <f t="shared" si="16"/>
        <v>3.7788400842401506</v>
      </c>
      <c r="BA58" s="53">
        <f t="shared" si="17"/>
        <v>3.8119991162555227</v>
      </c>
      <c r="BB58" s="53">
        <f t="shared" si="18"/>
        <v>3.8441219226878398</v>
      </c>
      <c r="BC58" s="53">
        <f t="shared" si="19"/>
        <v>3.8752371563675738</v>
      </c>
      <c r="BD58" s="53">
        <f t="shared" si="20"/>
        <v>3.8787870678756358</v>
      </c>
    </row>
    <row r="59" spans="1:56" x14ac:dyDescent="0.3">
      <c r="B59" s="1">
        <v>7</v>
      </c>
      <c r="C59" s="67"/>
      <c r="D59" s="67"/>
      <c r="E59" s="67"/>
      <c r="F59" s="67"/>
      <c r="G59" s="67"/>
      <c r="H59" s="67"/>
      <c r="I59" s="67">
        <f>EXP(SUMPRODUCT(CHOOSE({1,2,3,4,5,6},'Calcs Men No Intervention'!AL115,'Calcs Men No Intervention'!AL115^2,'Calcs Men No Intervention'!I83,'Calcs Men No Intervention'!I83^2,1,1),Diabetes_model!$C$8:$H$8))/(1+EXP(SUMPRODUCT(CHOOSE({1,2,3,4,5,6},'Calcs Men No Intervention'!AL115,'Calcs Men No Intervention'!AL115^2,'Calcs Men No Intervention'!I83,'Calcs Men No Intervention'!I83^2,1,1),Diabetes_model!$C$8:$H$8)))</f>
        <v>5.5534516370070092E-2</v>
      </c>
      <c r="J59" s="67">
        <f>EXP(SUMPRODUCT(CHOOSE({1,2,3,4,5,6},'Calcs Men No Intervention'!AM115,'Calcs Men No Intervention'!AM115^2,'Calcs Men No Intervention'!J83,'Calcs Men No Intervention'!J83^2,1,1),Diabetes_model!$C$8:$H$8))/(1+EXP(SUMPRODUCT(CHOOSE({1,2,3,4,5,6},'Calcs Men No Intervention'!AM115,'Calcs Men No Intervention'!AM115^2,'Calcs Men No Intervention'!J83,'Calcs Men No Intervention'!J83^2,1,1),Diabetes_model!$C$8:$H$8)))</f>
        <v>6.0327165976788326E-2</v>
      </c>
      <c r="K59" s="67">
        <f>EXP(SUMPRODUCT(CHOOSE({1,2,3,4,5,6},'Calcs Men No Intervention'!AN115,'Calcs Men No Intervention'!AN115^2,'Calcs Men No Intervention'!K83,'Calcs Men No Intervention'!K83^2,1,1),Diabetes_model!$C$8:$H$8))/(1+EXP(SUMPRODUCT(CHOOSE({1,2,3,4,5,6},'Calcs Men No Intervention'!AN115,'Calcs Men No Intervention'!AN115^2,'Calcs Men No Intervention'!K83,'Calcs Men No Intervention'!K83^2,1,1),Diabetes_model!$C$8:$H$8)))</f>
        <v>6.5408819407835814E-2</v>
      </c>
      <c r="L59" s="67">
        <f>EXP(SUMPRODUCT(CHOOSE({1,2,3,4,5,6},'Calcs Men No Intervention'!AO115,'Calcs Men No Intervention'!AO115^2,'Calcs Men No Intervention'!L83,'Calcs Men No Intervention'!L83^2,1,1),Diabetes_model!$C$8:$H$8))/(1+EXP(SUMPRODUCT(CHOOSE({1,2,3,4,5,6},'Calcs Men No Intervention'!AO115,'Calcs Men No Intervention'!AO115^2,'Calcs Men No Intervention'!L83,'Calcs Men No Intervention'!L83^2,1,1),Diabetes_model!$C$8:$H$8)))</f>
        <v>7.0783033935444759E-2</v>
      </c>
      <c r="M59" s="67">
        <f>EXP(SUMPRODUCT(CHOOSE({1,2,3,4,5,6},'Calcs Men No Intervention'!AP115,'Calcs Men No Intervention'!AP115^2,'Calcs Men No Intervention'!M83,'Calcs Men No Intervention'!M83^2,1,1),Diabetes_model!$C$8:$H$8))/(1+EXP(SUMPRODUCT(CHOOSE({1,2,3,4,5,6},'Calcs Men No Intervention'!AP115,'Calcs Men No Intervention'!AP115^2,'Calcs Men No Intervention'!M83,'Calcs Men No Intervention'!M83^2,1,1),Diabetes_model!$C$8:$H$8)))</f>
        <v>7.6451854620857448E-2</v>
      </c>
      <c r="N59" s="67">
        <f>EXP(SUMPRODUCT(CHOOSE({1,2,3,4,5,6},'Calcs Men No Intervention'!AQ115,'Calcs Men No Intervention'!AQ115^2,'Calcs Men No Intervention'!N83,'Calcs Men No Intervention'!N83^2,1,1),Diabetes_model!$C$8:$H$8))/(1+EXP(SUMPRODUCT(CHOOSE({1,2,3,4,5,6},'Calcs Men No Intervention'!AQ115,'Calcs Men No Intervention'!AQ115^2,'Calcs Men No Intervention'!N83,'Calcs Men No Intervention'!N83^2,1,1),Diabetes_model!$C$8:$H$8)))</f>
        <v>8.2415696532619862E-2</v>
      </c>
      <c r="O59" s="67">
        <f>EXP(SUMPRODUCT(CHOOSE({1,2,3,4,5,6},'Calcs Men No Intervention'!AR115,'Calcs Men No Intervention'!AR115^2,'Calcs Men No Intervention'!O83,'Calcs Men No Intervention'!O83^2,1,1),Diabetes_model!$C$8:$H$8))/(1+EXP(SUMPRODUCT(CHOOSE({1,2,3,4,5,6},'Calcs Men No Intervention'!AR115,'Calcs Men No Intervention'!AR115^2,'Calcs Men No Intervention'!O83,'Calcs Men No Intervention'!O83^2,1,1),Diabetes_model!$C$8:$H$8)))</f>
        <v>8.8673241344269529E-2</v>
      </c>
      <c r="P59" s="67">
        <f>EXP(SUMPRODUCT(CHOOSE({1,2,3,4,5,6},'Calcs Men No Intervention'!AS115,'Calcs Men No Intervention'!AS115^2,'Calcs Men No Intervention'!P83,'Calcs Men No Intervention'!P83^2,1,1),Diabetes_model!$C$8:$H$8))/(1+EXP(SUMPRODUCT(CHOOSE({1,2,3,4,5,6},'Calcs Men No Intervention'!AS115,'Calcs Men No Intervention'!AS115^2,'Calcs Men No Intervention'!P83,'Calcs Men No Intervention'!P83^2,1,1),Diabetes_model!$C$8:$H$8)))</f>
        <v>9.5221351196730128E-2</v>
      </c>
      <c r="Q59" s="67">
        <f>EXP(SUMPRODUCT(CHOOSE({1,2,3,4,5,6},'Calcs Men No Intervention'!AT115,'Calcs Men No Intervention'!AT115^2,'Calcs Men No Intervention'!Q83,'Calcs Men No Intervention'!Q83^2,1,1),Diabetes_model!$C$8:$H$8))/(1+EXP(SUMPRODUCT(CHOOSE({1,2,3,4,5,6},'Calcs Men No Intervention'!AT115,'Calcs Men No Intervention'!AT115^2,'Calcs Men No Intervention'!Q83,'Calcs Men No Intervention'!Q83^2,1,1),Diabetes_model!$C$8:$H$8)))</f>
        <v>0.10205500248124168</v>
      </c>
      <c r="R59" s="67">
        <f>EXP(SUMPRODUCT(CHOOSE({1,2,3,4,5,6},'Calcs Men No Intervention'!AU115,'Calcs Men No Intervention'!AU115^2,'Calcs Men No Intervention'!R83,'Calcs Men No Intervention'!R83^2,1,1),Diabetes_model!$C$8:$H$8))/(1+EXP(SUMPRODUCT(CHOOSE({1,2,3,4,5,6},'Calcs Men No Intervention'!AU115,'Calcs Men No Intervention'!AU115^2,'Calcs Men No Intervention'!R83,'Calcs Men No Intervention'!R83^2,1,1),Diabetes_model!$C$8:$H$8)))</f>
        <v>0.10916724186631996</v>
      </c>
      <c r="S59" s="67">
        <f>EXP(SUMPRODUCT(CHOOSE({1,2,3,4,5,6},'Calcs Men No Intervention'!AV115,'Calcs Men No Intervention'!AV115^2,'Calcs Men No Intervention'!S83,'Calcs Men No Intervention'!S83^2,1,1),Diabetes_model!$C$8:$H$8))/(1+EXP(SUMPRODUCT(CHOOSE({1,2,3,4,5,6},'Calcs Men No Intervention'!AV115,'Calcs Men No Intervention'!AV115^2,'Calcs Men No Intervention'!S83,'Calcs Men No Intervention'!S83^2,1,1),Diabetes_model!$C$8:$H$8)))</f>
        <v>0.11654916646216325</v>
      </c>
      <c r="T59" s="67">
        <f>EXP(SUMPRODUCT(CHOOSE({1,2,3,4,5,6},'Calcs Men No Intervention'!AW115,'Calcs Men No Intervention'!AW115^2,'Calcs Men No Intervention'!T83,'Calcs Men No Intervention'!T83^2,1,1),Diabetes_model!$C$8:$H$8))/(1+EXP(SUMPRODUCT(CHOOSE({1,2,3,4,5,6},'Calcs Men No Intervention'!AW115,'Calcs Men No Intervention'!AW115^2,'Calcs Men No Intervention'!T83,'Calcs Men No Intervention'!T83^2,1,1),Diabetes_model!$C$8:$H$8)))</f>
        <v>0.12418992949851576</v>
      </c>
      <c r="U59" s="67">
        <f>EXP(SUMPRODUCT(CHOOSE({1,2,3,4,5,6},'Calcs Men No Intervention'!AX115,'Calcs Men No Intervention'!AX115^2,'Calcs Men No Intervention'!U83,'Calcs Men No Intervention'!U83^2,1,1),Diabetes_model!$C$8:$H$8))/(1+EXP(SUMPRODUCT(CHOOSE({1,2,3,4,5,6},'Calcs Men No Intervention'!AX115,'Calcs Men No Intervention'!AX115^2,'Calcs Men No Intervention'!U83,'Calcs Men No Intervention'!U83^2,1,1),Diabetes_model!$C$8:$H$8)))</f>
        <v>0.13207677230273451</v>
      </c>
      <c r="V59" s="67">
        <f>EXP(SUMPRODUCT(CHOOSE({1,2,3,4,5,6},'Calcs Men No Intervention'!AY115,'Calcs Men No Intervention'!AY115^2,'Calcs Men No Intervention'!V83,'Calcs Men No Intervention'!V83^2,1,1),Diabetes_model!$C$8:$H$8))/(1+EXP(SUMPRODUCT(CHOOSE({1,2,3,4,5,6},'Calcs Men No Intervention'!AY115,'Calcs Men No Intervention'!AY115^2,'Calcs Men No Intervention'!V83,'Calcs Men No Intervention'!V83^2,1,1),Diabetes_model!$C$8:$H$8)))</f>
        <v>0.1401950827237092</v>
      </c>
      <c r="W59" s="67">
        <f>EXP(SUMPRODUCT(CHOOSE({1,2,3,4,5,6},'Calcs Men No Intervention'!AZ115,'Calcs Men No Intervention'!AZ115^2,'Calcs Men No Intervention'!W83,'Calcs Men No Intervention'!W83^2,1,1),Diabetes_model!$C$8:$H$8))/(1+EXP(SUMPRODUCT(CHOOSE({1,2,3,4,5,6},'Calcs Men No Intervention'!AZ115,'Calcs Men No Intervention'!AZ115^2,'Calcs Men No Intervention'!W83,'Calcs Men No Intervention'!W83^2,1,1),Diabetes_model!$C$8:$H$8)))</f>
        <v>0.14852847947803213</v>
      </c>
      <c r="X59" s="67">
        <f>EXP(SUMPRODUCT(CHOOSE({1,2,3,4,5,6},'Calcs Men No Intervention'!BA115,'Calcs Men No Intervention'!BA115^2,'Calcs Men No Intervention'!X83,'Calcs Men No Intervention'!X83^2,1,1),Diabetes_model!$C$8:$H$8))/(1+EXP(SUMPRODUCT(CHOOSE({1,2,3,4,5,6},'Calcs Men No Intervention'!BA115,'Calcs Men No Intervention'!BA115^2,'Calcs Men No Intervention'!X83,'Calcs Men No Intervention'!X83^2,1,1),Diabetes_model!$C$8:$H$8)))</f>
        <v>0.15705892122359286</v>
      </c>
      <c r="Y59" s="67">
        <f>EXP(SUMPRODUCT(CHOOSE({1,2,3,4,5,6},'Calcs Men No Intervention'!BB115,'Calcs Men No Intervention'!BB115^2,'Calcs Men No Intervention'!Y83,'Calcs Men No Intervention'!Y83^2,1,1),Diabetes_model!$C$8:$H$8))/(1+EXP(SUMPRODUCT(CHOOSE({1,2,3,4,5,6},'Calcs Men No Intervention'!BB115,'Calcs Men No Intervention'!BB115^2,'Calcs Men No Intervention'!Y83,'Calcs Men No Intervention'!Y83^2,1,1),Diabetes_model!$C$8:$H$8)))</f>
        <v>0.16576683851964685</v>
      </c>
      <c r="Z59" s="67">
        <f>EXP(SUMPRODUCT(CHOOSE({1,2,3,4,5,6},'Calcs Men No Intervention'!BC115,'Calcs Men No Intervention'!BC115^2,'Calcs Men No Intervention'!Z83,'Calcs Men No Intervention'!Z83^2,1,1),Diabetes_model!$C$8:$H$8))/(1+EXP(SUMPRODUCT(CHOOSE({1,2,3,4,5,6},'Calcs Men No Intervention'!BC115,'Calcs Men No Intervention'!BC115^2,'Calcs Men No Intervention'!Z83,'Calcs Men No Intervention'!Z83^2,1,1),Diabetes_model!$C$8:$H$8)))</f>
        <v>0.17463128623806515</v>
      </c>
      <c r="AA59" s="67">
        <f>EXP(SUMPRODUCT(CHOOSE({1,2,3,4,5,6},'Calcs Men No Intervention'!BD115,'Calcs Men No Intervention'!BD115^2,'Calcs Men No Intervention'!AA83,'Calcs Men No Intervention'!AA83^2,1,1),Diabetes_model!$C$8:$H$8))/(1+EXP(SUMPRODUCT(CHOOSE({1,2,3,4,5,6},'Calcs Men No Intervention'!BD115,'Calcs Men No Intervention'!BD115^2,'Calcs Men No Intervention'!AA83,'Calcs Men No Intervention'!AA83^2,1,1),Diabetes_model!$C$8:$H$8)))</f>
        <v>0.1836301134722739</v>
      </c>
      <c r="AB59" s="67">
        <f>EXP(SUMPRODUCT(CHOOSE({1,2,3,4,5,6},'Calcs Men No Intervention'!BE115,'Calcs Men No Intervention'!BE115^2,'Calcs Men No Intervention'!AB83,'Calcs Men No Intervention'!AB83^2,1,1),Diabetes_model!$C$8:$H$8))/(1+EXP(SUMPRODUCT(CHOOSE({1,2,3,4,5,6},'Calcs Men No Intervention'!BE115,'Calcs Men No Intervention'!BE115^2,'Calcs Men No Intervention'!AB83,'Calcs Men No Intervention'!AB83^2,1,1),Diabetes_model!$C$8:$H$8)))</f>
        <v>0.19140603185517352</v>
      </c>
      <c r="AE59" s="53"/>
      <c r="AF59" s="53"/>
      <c r="AG59" s="53"/>
      <c r="AH59" s="53"/>
      <c r="AI59" s="53"/>
      <c r="AJ59" s="53"/>
      <c r="AK59" s="53">
        <f t="shared" si="1"/>
        <v>3.1174375070184595</v>
      </c>
      <c r="AL59" s="53">
        <f t="shared" si="2"/>
        <v>3.1643038075038268</v>
      </c>
      <c r="AM59" s="53">
        <f t="shared" si="3"/>
        <v>3.210717181543973</v>
      </c>
      <c r="AN59" s="53">
        <f t="shared" si="4"/>
        <v>3.2566071965431589</v>
      </c>
      <c r="AO59" s="53">
        <f t="shared" si="5"/>
        <v>3.3019045219624887</v>
      </c>
      <c r="AP59" s="53">
        <f t="shared" si="6"/>
        <v>3.3465416717082053</v>
      </c>
      <c r="AQ59" s="53">
        <f t="shared" si="7"/>
        <v>3.3904537758711681</v>
      </c>
      <c r="AR59" s="53">
        <f t="shared" si="8"/>
        <v>3.4335793699128128</v>
      </c>
      <c r="AS59" s="53">
        <f t="shared" si="9"/>
        <v>3.4758611881217649</v>
      </c>
      <c r="AT59" s="53">
        <f t="shared" si="10"/>
        <v>3.517246947223085</v>
      </c>
      <c r="AU59" s="53">
        <f t="shared" si="11"/>
        <v>3.5576901054717345</v>
      </c>
      <c r="AV59" s="53">
        <f t="shared" si="12"/>
        <v>3.5971505824554155</v>
      </c>
      <c r="AW59" s="53">
        <f t="shared" si="13"/>
        <v>3.6355954252009628</v>
      </c>
      <c r="AX59" s="53">
        <f t="shared" si="14"/>
        <v>3.67299940703366</v>
      </c>
      <c r="AY59" s="53">
        <f t="shared" si="15"/>
        <v>3.7093455469686454</v>
      </c>
      <c r="AZ59" s="53">
        <f t="shared" si="16"/>
        <v>3.7446255391803431</v>
      </c>
      <c r="BA59" s="53">
        <f t="shared" si="17"/>
        <v>3.7788400842401506</v>
      </c>
      <c r="BB59" s="53">
        <f t="shared" si="18"/>
        <v>3.8119991162555227</v>
      </c>
      <c r="BC59" s="53">
        <f t="shared" si="19"/>
        <v>3.8441219226878398</v>
      </c>
      <c r="BD59" s="53">
        <f t="shared" si="20"/>
        <v>3.8484133998682584</v>
      </c>
    </row>
    <row r="60" spans="1:56" x14ac:dyDescent="0.3">
      <c r="B60" s="1">
        <v>8</v>
      </c>
      <c r="C60" s="67"/>
      <c r="D60" s="67"/>
      <c r="E60" s="67"/>
      <c r="F60" s="67"/>
      <c r="G60" s="67"/>
      <c r="H60" s="67"/>
      <c r="I60" s="67"/>
      <c r="J60" s="67">
        <f>EXP(SUMPRODUCT(CHOOSE({1,2,3,4,5,6},'Calcs Men No Intervention'!AM116,'Calcs Men No Intervention'!AM116^2,'Calcs Men No Intervention'!J84,'Calcs Men No Intervention'!J84^2,1,1),Diabetes_model!$C$8:$H$8))/(1+EXP(SUMPRODUCT(CHOOSE({1,2,3,4,5,6},'Calcs Men No Intervention'!AM116,'Calcs Men No Intervention'!AM116^2,'Calcs Men No Intervention'!J84,'Calcs Men No Intervention'!J84^2,1,1),Diabetes_model!$C$8:$H$8)))</f>
        <v>5.5534516370070092E-2</v>
      </c>
      <c r="K60" s="67">
        <f>EXP(SUMPRODUCT(CHOOSE({1,2,3,4,5,6},'Calcs Men No Intervention'!AN116,'Calcs Men No Intervention'!AN116^2,'Calcs Men No Intervention'!K84,'Calcs Men No Intervention'!K84^2,1,1),Diabetes_model!$C$8:$H$8))/(1+EXP(SUMPRODUCT(CHOOSE({1,2,3,4,5,6},'Calcs Men No Intervention'!AN116,'Calcs Men No Intervention'!AN116^2,'Calcs Men No Intervention'!K84,'Calcs Men No Intervention'!K84^2,1,1),Diabetes_model!$C$8:$H$8)))</f>
        <v>6.0327165976788326E-2</v>
      </c>
      <c r="L60" s="67">
        <f>EXP(SUMPRODUCT(CHOOSE({1,2,3,4,5,6},'Calcs Men No Intervention'!AO116,'Calcs Men No Intervention'!AO116^2,'Calcs Men No Intervention'!L84,'Calcs Men No Intervention'!L84^2,1,1),Diabetes_model!$C$8:$H$8))/(1+EXP(SUMPRODUCT(CHOOSE({1,2,3,4,5,6},'Calcs Men No Intervention'!AO116,'Calcs Men No Intervention'!AO116^2,'Calcs Men No Intervention'!L84,'Calcs Men No Intervention'!L84^2,1,1),Diabetes_model!$C$8:$H$8)))</f>
        <v>6.5408819407835814E-2</v>
      </c>
      <c r="M60" s="67">
        <f>EXP(SUMPRODUCT(CHOOSE({1,2,3,4,5,6},'Calcs Men No Intervention'!AP116,'Calcs Men No Intervention'!AP116^2,'Calcs Men No Intervention'!M84,'Calcs Men No Intervention'!M84^2,1,1),Diabetes_model!$C$8:$H$8))/(1+EXP(SUMPRODUCT(CHOOSE({1,2,3,4,5,6},'Calcs Men No Intervention'!AP116,'Calcs Men No Intervention'!AP116^2,'Calcs Men No Intervention'!M84,'Calcs Men No Intervention'!M84^2,1,1),Diabetes_model!$C$8:$H$8)))</f>
        <v>7.0783033935444759E-2</v>
      </c>
      <c r="N60" s="67">
        <f>EXP(SUMPRODUCT(CHOOSE({1,2,3,4,5,6},'Calcs Men No Intervention'!AQ116,'Calcs Men No Intervention'!AQ116^2,'Calcs Men No Intervention'!N84,'Calcs Men No Intervention'!N84^2,1,1),Diabetes_model!$C$8:$H$8))/(1+EXP(SUMPRODUCT(CHOOSE({1,2,3,4,5,6},'Calcs Men No Intervention'!AQ116,'Calcs Men No Intervention'!AQ116^2,'Calcs Men No Intervention'!N84,'Calcs Men No Intervention'!N84^2,1,1),Diabetes_model!$C$8:$H$8)))</f>
        <v>7.6451854620857448E-2</v>
      </c>
      <c r="O60" s="67">
        <f>EXP(SUMPRODUCT(CHOOSE({1,2,3,4,5,6},'Calcs Men No Intervention'!AR116,'Calcs Men No Intervention'!AR116^2,'Calcs Men No Intervention'!O84,'Calcs Men No Intervention'!O84^2,1,1),Diabetes_model!$C$8:$H$8))/(1+EXP(SUMPRODUCT(CHOOSE({1,2,3,4,5,6},'Calcs Men No Intervention'!AR116,'Calcs Men No Intervention'!AR116^2,'Calcs Men No Intervention'!O84,'Calcs Men No Intervention'!O84^2,1,1),Diabetes_model!$C$8:$H$8)))</f>
        <v>8.2415696532619862E-2</v>
      </c>
      <c r="P60" s="67">
        <f>EXP(SUMPRODUCT(CHOOSE({1,2,3,4,5,6},'Calcs Men No Intervention'!AS116,'Calcs Men No Intervention'!AS116^2,'Calcs Men No Intervention'!P84,'Calcs Men No Intervention'!P84^2,1,1),Diabetes_model!$C$8:$H$8))/(1+EXP(SUMPRODUCT(CHOOSE({1,2,3,4,5,6},'Calcs Men No Intervention'!AS116,'Calcs Men No Intervention'!AS116^2,'Calcs Men No Intervention'!P84,'Calcs Men No Intervention'!P84^2,1,1),Diabetes_model!$C$8:$H$8)))</f>
        <v>8.8673241344269529E-2</v>
      </c>
      <c r="Q60" s="67">
        <f>EXP(SUMPRODUCT(CHOOSE({1,2,3,4,5,6},'Calcs Men No Intervention'!AT116,'Calcs Men No Intervention'!AT116^2,'Calcs Men No Intervention'!Q84,'Calcs Men No Intervention'!Q84^2,1,1),Diabetes_model!$C$8:$H$8))/(1+EXP(SUMPRODUCT(CHOOSE({1,2,3,4,5,6},'Calcs Men No Intervention'!AT116,'Calcs Men No Intervention'!AT116^2,'Calcs Men No Intervention'!Q84,'Calcs Men No Intervention'!Q84^2,1,1),Diabetes_model!$C$8:$H$8)))</f>
        <v>9.5221351196730128E-2</v>
      </c>
      <c r="R60" s="67">
        <f>EXP(SUMPRODUCT(CHOOSE({1,2,3,4,5,6},'Calcs Men No Intervention'!AU116,'Calcs Men No Intervention'!AU116^2,'Calcs Men No Intervention'!R84,'Calcs Men No Intervention'!R84^2,1,1),Diabetes_model!$C$8:$H$8))/(1+EXP(SUMPRODUCT(CHOOSE({1,2,3,4,5,6},'Calcs Men No Intervention'!AU116,'Calcs Men No Intervention'!AU116^2,'Calcs Men No Intervention'!R84,'Calcs Men No Intervention'!R84^2,1,1),Diabetes_model!$C$8:$H$8)))</f>
        <v>0.10205500248124168</v>
      </c>
      <c r="S60" s="67">
        <f>EXP(SUMPRODUCT(CHOOSE({1,2,3,4,5,6},'Calcs Men No Intervention'!AV116,'Calcs Men No Intervention'!AV116^2,'Calcs Men No Intervention'!S84,'Calcs Men No Intervention'!S84^2,1,1),Diabetes_model!$C$8:$H$8))/(1+EXP(SUMPRODUCT(CHOOSE({1,2,3,4,5,6},'Calcs Men No Intervention'!AV116,'Calcs Men No Intervention'!AV116^2,'Calcs Men No Intervention'!S84,'Calcs Men No Intervention'!S84^2,1,1),Diabetes_model!$C$8:$H$8)))</f>
        <v>0.10916724186631996</v>
      </c>
      <c r="T60" s="67">
        <f>EXP(SUMPRODUCT(CHOOSE({1,2,3,4,5,6},'Calcs Men No Intervention'!AW116,'Calcs Men No Intervention'!AW116^2,'Calcs Men No Intervention'!T84,'Calcs Men No Intervention'!T84^2,1,1),Diabetes_model!$C$8:$H$8))/(1+EXP(SUMPRODUCT(CHOOSE({1,2,3,4,5,6},'Calcs Men No Intervention'!AW116,'Calcs Men No Intervention'!AW116^2,'Calcs Men No Intervention'!T84,'Calcs Men No Intervention'!T84^2,1,1),Diabetes_model!$C$8:$H$8)))</f>
        <v>0.11654916646216325</v>
      </c>
      <c r="U60" s="67">
        <f>EXP(SUMPRODUCT(CHOOSE({1,2,3,4,5,6},'Calcs Men No Intervention'!AX116,'Calcs Men No Intervention'!AX116^2,'Calcs Men No Intervention'!U84,'Calcs Men No Intervention'!U84^2,1,1),Diabetes_model!$C$8:$H$8))/(1+EXP(SUMPRODUCT(CHOOSE({1,2,3,4,5,6},'Calcs Men No Intervention'!AX116,'Calcs Men No Intervention'!AX116^2,'Calcs Men No Intervention'!U84,'Calcs Men No Intervention'!U84^2,1,1),Diabetes_model!$C$8:$H$8)))</f>
        <v>0.12418992949851576</v>
      </c>
      <c r="V60" s="67">
        <f>EXP(SUMPRODUCT(CHOOSE({1,2,3,4,5,6},'Calcs Men No Intervention'!AY116,'Calcs Men No Intervention'!AY116^2,'Calcs Men No Intervention'!V84,'Calcs Men No Intervention'!V84^2,1,1),Diabetes_model!$C$8:$H$8))/(1+EXP(SUMPRODUCT(CHOOSE({1,2,3,4,5,6},'Calcs Men No Intervention'!AY116,'Calcs Men No Intervention'!AY116^2,'Calcs Men No Intervention'!V84,'Calcs Men No Intervention'!V84^2,1,1),Diabetes_model!$C$8:$H$8)))</f>
        <v>0.13207677230273451</v>
      </c>
      <c r="W60" s="67">
        <f>EXP(SUMPRODUCT(CHOOSE({1,2,3,4,5,6},'Calcs Men No Intervention'!AZ116,'Calcs Men No Intervention'!AZ116^2,'Calcs Men No Intervention'!W84,'Calcs Men No Intervention'!W84^2,1,1),Diabetes_model!$C$8:$H$8))/(1+EXP(SUMPRODUCT(CHOOSE({1,2,3,4,5,6},'Calcs Men No Intervention'!AZ116,'Calcs Men No Intervention'!AZ116^2,'Calcs Men No Intervention'!W84,'Calcs Men No Intervention'!W84^2,1,1),Diabetes_model!$C$8:$H$8)))</f>
        <v>0.1401950827237092</v>
      </c>
      <c r="X60" s="67">
        <f>EXP(SUMPRODUCT(CHOOSE({1,2,3,4,5,6},'Calcs Men No Intervention'!BA116,'Calcs Men No Intervention'!BA116^2,'Calcs Men No Intervention'!X84,'Calcs Men No Intervention'!X84^2,1,1),Diabetes_model!$C$8:$H$8))/(1+EXP(SUMPRODUCT(CHOOSE({1,2,3,4,5,6},'Calcs Men No Intervention'!BA116,'Calcs Men No Intervention'!BA116^2,'Calcs Men No Intervention'!X84,'Calcs Men No Intervention'!X84^2,1,1),Diabetes_model!$C$8:$H$8)))</f>
        <v>0.14852847947803213</v>
      </c>
      <c r="Y60" s="67">
        <f>EXP(SUMPRODUCT(CHOOSE({1,2,3,4,5,6},'Calcs Men No Intervention'!BB116,'Calcs Men No Intervention'!BB116^2,'Calcs Men No Intervention'!Y84,'Calcs Men No Intervention'!Y84^2,1,1),Diabetes_model!$C$8:$H$8))/(1+EXP(SUMPRODUCT(CHOOSE({1,2,3,4,5,6},'Calcs Men No Intervention'!BB116,'Calcs Men No Intervention'!BB116^2,'Calcs Men No Intervention'!Y84,'Calcs Men No Intervention'!Y84^2,1,1),Diabetes_model!$C$8:$H$8)))</f>
        <v>0.15705892122359286</v>
      </c>
      <c r="Z60" s="67">
        <f>EXP(SUMPRODUCT(CHOOSE({1,2,3,4,5,6},'Calcs Men No Intervention'!BC116,'Calcs Men No Intervention'!BC116^2,'Calcs Men No Intervention'!Z84,'Calcs Men No Intervention'!Z84^2,1,1),Diabetes_model!$C$8:$H$8))/(1+EXP(SUMPRODUCT(CHOOSE({1,2,3,4,5,6},'Calcs Men No Intervention'!BC116,'Calcs Men No Intervention'!BC116^2,'Calcs Men No Intervention'!Z84,'Calcs Men No Intervention'!Z84^2,1,1),Diabetes_model!$C$8:$H$8)))</f>
        <v>0.16576683851964685</v>
      </c>
      <c r="AA60" s="67">
        <f>EXP(SUMPRODUCT(CHOOSE({1,2,3,4,5,6},'Calcs Men No Intervention'!BD116,'Calcs Men No Intervention'!BD116^2,'Calcs Men No Intervention'!AA84,'Calcs Men No Intervention'!AA84^2,1,1),Diabetes_model!$C$8:$H$8))/(1+EXP(SUMPRODUCT(CHOOSE({1,2,3,4,5,6},'Calcs Men No Intervention'!BD116,'Calcs Men No Intervention'!BD116^2,'Calcs Men No Intervention'!AA84,'Calcs Men No Intervention'!AA84^2,1,1),Diabetes_model!$C$8:$H$8)))</f>
        <v>0.17463128623806515</v>
      </c>
      <c r="AB60" s="67">
        <f>EXP(SUMPRODUCT(CHOOSE({1,2,3,4,5,6},'Calcs Men No Intervention'!BE116,'Calcs Men No Intervention'!BE116^2,'Calcs Men No Intervention'!AB84,'Calcs Men No Intervention'!AB84^2,1,1),Diabetes_model!$C$8:$H$8))/(1+EXP(SUMPRODUCT(CHOOSE({1,2,3,4,5,6},'Calcs Men No Intervention'!BE116,'Calcs Men No Intervention'!BE116^2,'Calcs Men No Intervention'!AB84,'Calcs Men No Intervention'!AB84^2,1,1),Diabetes_model!$C$8:$H$8)))</f>
        <v>0.18233851986035277</v>
      </c>
      <c r="AE60" s="53"/>
      <c r="AF60" s="53"/>
      <c r="AG60" s="53"/>
      <c r="AH60" s="53"/>
      <c r="AI60" s="53"/>
      <c r="AJ60" s="53"/>
      <c r="AK60" s="53"/>
      <c r="AL60" s="53">
        <f t="shared" si="2"/>
        <v>3.1174375070184595</v>
      </c>
      <c r="AM60" s="53">
        <f t="shared" si="3"/>
        <v>3.1643038075038268</v>
      </c>
      <c r="AN60" s="53">
        <f t="shared" si="4"/>
        <v>3.210717181543973</v>
      </c>
      <c r="AO60" s="53">
        <f t="shared" si="5"/>
        <v>3.2566071965431589</v>
      </c>
      <c r="AP60" s="53">
        <f t="shared" si="6"/>
        <v>3.3019045219624887</v>
      </c>
      <c r="AQ60" s="53">
        <f t="shared" si="7"/>
        <v>3.3465416717082053</v>
      </c>
      <c r="AR60" s="53">
        <f t="shared" si="8"/>
        <v>3.3904537758711681</v>
      </c>
      <c r="AS60" s="53">
        <f t="shared" si="9"/>
        <v>3.4335793699128128</v>
      </c>
      <c r="AT60" s="53">
        <f t="shared" si="10"/>
        <v>3.4758611881217649</v>
      </c>
      <c r="AU60" s="53">
        <f t="shared" si="11"/>
        <v>3.517246947223085</v>
      </c>
      <c r="AV60" s="53">
        <f t="shared" si="12"/>
        <v>3.5576901054717345</v>
      </c>
      <c r="AW60" s="53">
        <f t="shared" si="13"/>
        <v>3.5971505824554155</v>
      </c>
      <c r="AX60" s="53">
        <f t="shared" si="14"/>
        <v>3.6355954252009628</v>
      </c>
      <c r="AY60" s="53">
        <f t="shared" si="15"/>
        <v>3.67299940703366</v>
      </c>
      <c r="AZ60" s="53">
        <f t="shared" si="16"/>
        <v>3.7093455469686454</v>
      </c>
      <c r="BA60" s="53">
        <f t="shared" si="17"/>
        <v>3.7446255391803431</v>
      </c>
      <c r="BB60" s="53">
        <f t="shared" si="18"/>
        <v>3.7788400842401506</v>
      </c>
      <c r="BC60" s="53">
        <f t="shared" si="19"/>
        <v>3.8119991162555227</v>
      </c>
      <c r="BD60" s="53">
        <f t="shared" si="20"/>
        <v>3.8170836378177539</v>
      </c>
    </row>
    <row r="61" spans="1:56" x14ac:dyDescent="0.3">
      <c r="B61" s="1">
        <v>9</v>
      </c>
      <c r="C61" s="67"/>
      <c r="D61" s="67"/>
      <c r="E61" s="67"/>
      <c r="F61" s="67"/>
      <c r="G61" s="67"/>
      <c r="H61" s="67"/>
      <c r="I61" s="67"/>
      <c r="J61" s="67"/>
      <c r="K61" s="67">
        <f>EXP(SUMPRODUCT(CHOOSE({1,2,3,4,5,6},'Calcs Men No Intervention'!AN117,'Calcs Men No Intervention'!AN117^2,'Calcs Men No Intervention'!K85,'Calcs Men No Intervention'!K85^2,1,1),Diabetes_model!$C$8:$H$8))/(1+EXP(SUMPRODUCT(CHOOSE({1,2,3,4,5,6},'Calcs Men No Intervention'!AN117,'Calcs Men No Intervention'!AN117^2,'Calcs Men No Intervention'!K85,'Calcs Men No Intervention'!K85^2,1,1),Diabetes_model!$C$8:$H$8)))</f>
        <v>5.5534516370070092E-2</v>
      </c>
      <c r="L61" s="67">
        <f>EXP(SUMPRODUCT(CHOOSE({1,2,3,4,5,6},'Calcs Men No Intervention'!AO117,'Calcs Men No Intervention'!AO117^2,'Calcs Men No Intervention'!L85,'Calcs Men No Intervention'!L85^2,1,1),Diabetes_model!$C$8:$H$8))/(1+EXP(SUMPRODUCT(CHOOSE({1,2,3,4,5,6},'Calcs Men No Intervention'!AO117,'Calcs Men No Intervention'!AO117^2,'Calcs Men No Intervention'!L85,'Calcs Men No Intervention'!L85^2,1,1),Diabetes_model!$C$8:$H$8)))</f>
        <v>6.0327165976788326E-2</v>
      </c>
      <c r="M61" s="67">
        <f>EXP(SUMPRODUCT(CHOOSE({1,2,3,4,5,6},'Calcs Men No Intervention'!AP117,'Calcs Men No Intervention'!AP117^2,'Calcs Men No Intervention'!M85,'Calcs Men No Intervention'!M85^2,1,1),Diabetes_model!$C$8:$H$8))/(1+EXP(SUMPRODUCT(CHOOSE({1,2,3,4,5,6},'Calcs Men No Intervention'!AP117,'Calcs Men No Intervention'!AP117^2,'Calcs Men No Intervention'!M85,'Calcs Men No Intervention'!M85^2,1,1),Diabetes_model!$C$8:$H$8)))</f>
        <v>6.5408819407835814E-2</v>
      </c>
      <c r="N61" s="67">
        <f>EXP(SUMPRODUCT(CHOOSE({1,2,3,4,5,6},'Calcs Men No Intervention'!AQ117,'Calcs Men No Intervention'!AQ117^2,'Calcs Men No Intervention'!N85,'Calcs Men No Intervention'!N85^2,1,1),Diabetes_model!$C$8:$H$8))/(1+EXP(SUMPRODUCT(CHOOSE({1,2,3,4,5,6},'Calcs Men No Intervention'!AQ117,'Calcs Men No Intervention'!AQ117^2,'Calcs Men No Intervention'!N85,'Calcs Men No Intervention'!N85^2,1,1),Diabetes_model!$C$8:$H$8)))</f>
        <v>7.0783033935444759E-2</v>
      </c>
      <c r="O61" s="67">
        <f>EXP(SUMPRODUCT(CHOOSE({1,2,3,4,5,6},'Calcs Men No Intervention'!AR117,'Calcs Men No Intervention'!AR117^2,'Calcs Men No Intervention'!O85,'Calcs Men No Intervention'!O85^2,1,1),Diabetes_model!$C$8:$H$8))/(1+EXP(SUMPRODUCT(CHOOSE({1,2,3,4,5,6},'Calcs Men No Intervention'!AR117,'Calcs Men No Intervention'!AR117^2,'Calcs Men No Intervention'!O85,'Calcs Men No Intervention'!O85^2,1,1),Diabetes_model!$C$8:$H$8)))</f>
        <v>7.6451854620857448E-2</v>
      </c>
      <c r="P61" s="67">
        <f>EXP(SUMPRODUCT(CHOOSE({1,2,3,4,5,6},'Calcs Men No Intervention'!AS117,'Calcs Men No Intervention'!AS117^2,'Calcs Men No Intervention'!P85,'Calcs Men No Intervention'!P85^2,1,1),Diabetes_model!$C$8:$H$8))/(1+EXP(SUMPRODUCT(CHOOSE({1,2,3,4,5,6},'Calcs Men No Intervention'!AS117,'Calcs Men No Intervention'!AS117^2,'Calcs Men No Intervention'!P85,'Calcs Men No Intervention'!P85^2,1,1),Diabetes_model!$C$8:$H$8)))</f>
        <v>8.2415696532619862E-2</v>
      </c>
      <c r="Q61" s="67">
        <f>EXP(SUMPRODUCT(CHOOSE({1,2,3,4,5,6},'Calcs Men No Intervention'!AT117,'Calcs Men No Intervention'!AT117^2,'Calcs Men No Intervention'!Q85,'Calcs Men No Intervention'!Q85^2,1,1),Diabetes_model!$C$8:$H$8))/(1+EXP(SUMPRODUCT(CHOOSE({1,2,3,4,5,6},'Calcs Men No Intervention'!AT117,'Calcs Men No Intervention'!AT117^2,'Calcs Men No Intervention'!Q85,'Calcs Men No Intervention'!Q85^2,1,1),Diabetes_model!$C$8:$H$8)))</f>
        <v>8.8673241344269529E-2</v>
      </c>
      <c r="R61" s="67">
        <f>EXP(SUMPRODUCT(CHOOSE({1,2,3,4,5,6},'Calcs Men No Intervention'!AU117,'Calcs Men No Intervention'!AU117^2,'Calcs Men No Intervention'!R85,'Calcs Men No Intervention'!R85^2,1,1),Diabetes_model!$C$8:$H$8))/(1+EXP(SUMPRODUCT(CHOOSE({1,2,3,4,5,6},'Calcs Men No Intervention'!AU117,'Calcs Men No Intervention'!AU117^2,'Calcs Men No Intervention'!R85,'Calcs Men No Intervention'!R85^2,1,1),Diabetes_model!$C$8:$H$8)))</f>
        <v>9.5221351196730128E-2</v>
      </c>
      <c r="S61" s="67">
        <f>EXP(SUMPRODUCT(CHOOSE({1,2,3,4,5,6},'Calcs Men No Intervention'!AV117,'Calcs Men No Intervention'!AV117^2,'Calcs Men No Intervention'!S85,'Calcs Men No Intervention'!S85^2,1,1),Diabetes_model!$C$8:$H$8))/(1+EXP(SUMPRODUCT(CHOOSE({1,2,3,4,5,6},'Calcs Men No Intervention'!AV117,'Calcs Men No Intervention'!AV117^2,'Calcs Men No Intervention'!S85,'Calcs Men No Intervention'!S85^2,1,1),Diabetes_model!$C$8:$H$8)))</f>
        <v>0.10205500248124168</v>
      </c>
      <c r="T61" s="67">
        <f>EXP(SUMPRODUCT(CHOOSE({1,2,3,4,5,6},'Calcs Men No Intervention'!AW117,'Calcs Men No Intervention'!AW117^2,'Calcs Men No Intervention'!T85,'Calcs Men No Intervention'!T85^2,1,1),Diabetes_model!$C$8:$H$8))/(1+EXP(SUMPRODUCT(CHOOSE({1,2,3,4,5,6},'Calcs Men No Intervention'!AW117,'Calcs Men No Intervention'!AW117^2,'Calcs Men No Intervention'!T85,'Calcs Men No Intervention'!T85^2,1,1),Diabetes_model!$C$8:$H$8)))</f>
        <v>0.10916724186631996</v>
      </c>
      <c r="U61" s="67">
        <f>EXP(SUMPRODUCT(CHOOSE({1,2,3,4,5,6},'Calcs Men No Intervention'!AX117,'Calcs Men No Intervention'!AX117^2,'Calcs Men No Intervention'!U85,'Calcs Men No Intervention'!U85^2,1,1),Diabetes_model!$C$8:$H$8))/(1+EXP(SUMPRODUCT(CHOOSE({1,2,3,4,5,6},'Calcs Men No Intervention'!AX117,'Calcs Men No Intervention'!AX117^2,'Calcs Men No Intervention'!U85,'Calcs Men No Intervention'!U85^2,1,1),Diabetes_model!$C$8:$H$8)))</f>
        <v>0.11654916646216325</v>
      </c>
      <c r="V61" s="67">
        <f>EXP(SUMPRODUCT(CHOOSE({1,2,3,4,5,6},'Calcs Men No Intervention'!AY117,'Calcs Men No Intervention'!AY117^2,'Calcs Men No Intervention'!V85,'Calcs Men No Intervention'!V85^2,1,1),Diabetes_model!$C$8:$H$8))/(1+EXP(SUMPRODUCT(CHOOSE({1,2,3,4,5,6},'Calcs Men No Intervention'!AY117,'Calcs Men No Intervention'!AY117^2,'Calcs Men No Intervention'!V85,'Calcs Men No Intervention'!V85^2,1,1),Diabetes_model!$C$8:$H$8)))</f>
        <v>0.12418992949851576</v>
      </c>
      <c r="W61" s="67">
        <f>EXP(SUMPRODUCT(CHOOSE({1,2,3,4,5,6},'Calcs Men No Intervention'!AZ117,'Calcs Men No Intervention'!AZ117^2,'Calcs Men No Intervention'!W85,'Calcs Men No Intervention'!W85^2,1,1),Diabetes_model!$C$8:$H$8))/(1+EXP(SUMPRODUCT(CHOOSE({1,2,3,4,5,6},'Calcs Men No Intervention'!AZ117,'Calcs Men No Intervention'!AZ117^2,'Calcs Men No Intervention'!W85,'Calcs Men No Intervention'!W85^2,1,1),Diabetes_model!$C$8:$H$8)))</f>
        <v>0.13207677230273451</v>
      </c>
      <c r="X61" s="67">
        <f>EXP(SUMPRODUCT(CHOOSE({1,2,3,4,5,6},'Calcs Men No Intervention'!BA117,'Calcs Men No Intervention'!BA117^2,'Calcs Men No Intervention'!X85,'Calcs Men No Intervention'!X85^2,1,1),Diabetes_model!$C$8:$H$8))/(1+EXP(SUMPRODUCT(CHOOSE({1,2,3,4,5,6},'Calcs Men No Intervention'!BA117,'Calcs Men No Intervention'!BA117^2,'Calcs Men No Intervention'!X85,'Calcs Men No Intervention'!X85^2,1,1),Diabetes_model!$C$8:$H$8)))</f>
        <v>0.1401950827237092</v>
      </c>
      <c r="Y61" s="67">
        <f>EXP(SUMPRODUCT(CHOOSE({1,2,3,4,5,6},'Calcs Men No Intervention'!BB117,'Calcs Men No Intervention'!BB117^2,'Calcs Men No Intervention'!Y85,'Calcs Men No Intervention'!Y85^2,1,1),Diabetes_model!$C$8:$H$8))/(1+EXP(SUMPRODUCT(CHOOSE({1,2,3,4,5,6},'Calcs Men No Intervention'!BB117,'Calcs Men No Intervention'!BB117^2,'Calcs Men No Intervention'!Y85,'Calcs Men No Intervention'!Y85^2,1,1),Diabetes_model!$C$8:$H$8)))</f>
        <v>0.14852847947803213</v>
      </c>
      <c r="Z61" s="67">
        <f>EXP(SUMPRODUCT(CHOOSE({1,2,3,4,5,6},'Calcs Men No Intervention'!BC117,'Calcs Men No Intervention'!BC117^2,'Calcs Men No Intervention'!Z85,'Calcs Men No Intervention'!Z85^2,1,1),Diabetes_model!$C$8:$H$8))/(1+EXP(SUMPRODUCT(CHOOSE({1,2,3,4,5,6},'Calcs Men No Intervention'!BC117,'Calcs Men No Intervention'!BC117^2,'Calcs Men No Intervention'!Z85,'Calcs Men No Intervention'!Z85^2,1,1),Diabetes_model!$C$8:$H$8)))</f>
        <v>0.15705892122359286</v>
      </c>
      <c r="AA61" s="67">
        <f>EXP(SUMPRODUCT(CHOOSE({1,2,3,4,5,6},'Calcs Men No Intervention'!BD117,'Calcs Men No Intervention'!BD117^2,'Calcs Men No Intervention'!AA85,'Calcs Men No Intervention'!AA85^2,1,1),Diabetes_model!$C$8:$H$8))/(1+EXP(SUMPRODUCT(CHOOSE({1,2,3,4,5,6},'Calcs Men No Intervention'!BD117,'Calcs Men No Intervention'!BD117^2,'Calcs Men No Intervention'!AA85,'Calcs Men No Intervention'!AA85^2,1,1),Diabetes_model!$C$8:$H$8)))</f>
        <v>0.16576683851964685</v>
      </c>
      <c r="AB61" s="67">
        <f>EXP(SUMPRODUCT(CHOOSE({1,2,3,4,5,6},'Calcs Men No Intervention'!BE117,'Calcs Men No Intervention'!BE117^2,'Calcs Men No Intervention'!AB85,'Calcs Men No Intervention'!AB85^2,1,1),Diabetes_model!$C$8:$H$8))/(1+EXP(SUMPRODUCT(CHOOSE({1,2,3,4,5,6},'Calcs Men No Intervention'!BE117,'Calcs Men No Intervention'!BE117^2,'Calcs Men No Intervention'!AB85,'Calcs Men No Intervention'!AB85^2,1,1),Diabetes_model!$C$8:$H$8)))</f>
        <v>0.1733834952635562</v>
      </c>
      <c r="AE61" s="53"/>
      <c r="AF61" s="53"/>
      <c r="AG61" s="53"/>
      <c r="AH61" s="53"/>
      <c r="AI61" s="53"/>
      <c r="AJ61" s="53"/>
      <c r="AK61" s="53"/>
      <c r="AL61" s="53"/>
      <c r="AM61" s="53">
        <f t="shared" si="3"/>
        <v>3.1174375070184595</v>
      </c>
      <c r="AN61" s="53">
        <f t="shared" si="4"/>
        <v>3.1643038075038268</v>
      </c>
      <c r="AO61" s="53">
        <f t="shared" si="5"/>
        <v>3.210717181543973</v>
      </c>
      <c r="AP61" s="53">
        <f t="shared" si="6"/>
        <v>3.2566071965431589</v>
      </c>
      <c r="AQ61" s="53">
        <f t="shared" si="7"/>
        <v>3.3019045219624887</v>
      </c>
      <c r="AR61" s="53">
        <f t="shared" si="8"/>
        <v>3.3465416717082053</v>
      </c>
      <c r="AS61" s="53">
        <f t="shared" si="9"/>
        <v>3.3904537758711681</v>
      </c>
      <c r="AT61" s="53">
        <f t="shared" si="10"/>
        <v>3.4335793699128128</v>
      </c>
      <c r="AU61" s="53">
        <f t="shared" si="11"/>
        <v>3.4758611881217649</v>
      </c>
      <c r="AV61" s="53">
        <f t="shared" si="12"/>
        <v>3.517246947223085</v>
      </c>
      <c r="AW61" s="53">
        <f t="shared" si="13"/>
        <v>3.5576901054717345</v>
      </c>
      <c r="AX61" s="53">
        <f t="shared" si="14"/>
        <v>3.5971505824554155</v>
      </c>
      <c r="AY61" s="53">
        <f t="shared" si="15"/>
        <v>3.6355954252009628</v>
      </c>
      <c r="AZ61" s="53">
        <f t="shared" si="16"/>
        <v>3.67299940703366</v>
      </c>
      <c r="BA61" s="53">
        <f t="shared" si="17"/>
        <v>3.7093455469686454</v>
      </c>
      <c r="BB61" s="53">
        <f t="shared" si="18"/>
        <v>3.7446255391803431</v>
      </c>
      <c r="BC61" s="53">
        <f t="shared" si="19"/>
        <v>3.7788400842401506</v>
      </c>
      <c r="BD61" s="53">
        <f t="shared" si="20"/>
        <v>3.7847612816465777</v>
      </c>
    </row>
    <row r="62" spans="1:56" x14ac:dyDescent="0.3">
      <c r="B62" s="1">
        <v>10</v>
      </c>
      <c r="C62" s="67"/>
      <c r="D62" s="67"/>
      <c r="E62" s="67"/>
      <c r="F62" s="67"/>
      <c r="G62" s="67"/>
      <c r="H62" s="67"/>
      <c r="I62" s="67"/>
      <c r="J62" s="67"/>
      <c r="K62" s="67"/>
      <c r="L62" s="67">
        <f>EXP(SUMPRODUCT(CHOOSE({1,2,3,4,5,6},'Calcs Men No Intervention'!AO118,'Calcs Men No Intervention'!AO118^2,'Calcs Men No Intervention'!L86,'Calcs Men No Intervention'!L86^2,1,1),Diabetes_model!$C$8:$H$8))/(1+EXP(SUMPRODUCT(CHOOSE({1,2,3,4,5,6},'Calcs Men No Intervention'!AO118,'Calcs Men No Intervention'!AO118^2,'Calcs Men No Intervention'!L86,'Calcs Men No Intervention'!L86^2,1,1),Diabetes_model!$C$8:$H$8)))</f>
        <v>5.5534516370070092E-2</v>
      </c>
      <c r="M62" s="67">
        <f>EXP(SUMPRODUCT(CHOOSE({1,2,3,4,5,6},'Calcs Men No Intervention'!AP118,'Calcs Men No Intervention'!AP118^2,'Calcs Men No Intervention'!M86,'Calcs Men No Intervention'!M86^2,1,1),Diabetes_model!$C$8:$H$8))/(1+EXP(SUMPRODUCT(CHOOSE({1,2,3,4,5,6},'Calcs Men No Intervention'!AP118,'Calcs Men No Intervention'!AP118^2,'Calcs Men No Intervention'!M86,'Calcs Men No Intervention'!M86^2,1,1),Diabetes_model!$C$8:$H$8)))</f>
        <v>6.0327165976788326E-2</v>
      </c>
      <c r="N62" s="67">
        <f>EXP(SUMPRODUCT(CHOOSE({1,2,3,4,5,6},'Calcs Men No Intervention'!AQ118,'Calcs Men No Intervention'!AQ118^2,'Calcs Men No Intervention'!N86,'Calcs Men No Intervention'!N86^2,1,1),Diabetes_model!$C$8:$H$8))/(1+EXP(SUMPRODUCT(CHOOSE({1,2,3,4,5,6},'Calcs Men No Intervention'!AQ118,'Calcs Men No Intervention'!AQ118^2,'Calcs Men No Intervention'!N86,'Calcs Men No Intervention'!N86^2,1,1),Diabetes_model!$C$8:$H$8)))</f>
        <v>6.5408819407835814E-2</v>
      </c>
      <c r="O62" s="67">
        <f>EXP(SUMPRODUCT(CHOOSE({1,2,3,4,5,6},'Calcs Men No Intervention'!AR118,'Calcs Men No Intervention'!AR118^2,'Calcs Men No Intervention'!O86,'Calcs Men No Intervention'!O86^2,1,1),Diabetes_model!$C$8:$H$8))/(1+EXP(SUMPRODUCT(CHOOSE({1,2,3,4,5,6},'Calcs Men No Intervention'!AR118,'Calcs Men No Intervention'!AR118^2,'Calcs Men No Intervention'!O86,'Calcs Men No Intervention'!O86^2,1,1),Diabetes_model!$C$8:$H$8)))</f>
        <v>7.0783033935444759E-2</v>
      </c>
      <c r="P62" s="67">
        <f>EXP(SUMPRODUCT(CHOOSE({1,2,3,4,5,6},'Calcs Men No Intervention'!AS118,'Calcs Men No Intervention'!AS118^2,'Calcs Men No Intervention'!P86,'Calcs Men No Intervention'!P86^2,1,1),Diabetes_model!$C$8:$H$8))/(1+EXP(SUMPRODUCT(CHOOSE({1,2,3,4,5,6},'Calcs Men No Intervention'!AS118,'Calcs Men No Intervention'!AS118^2,'Calcs Men No Intervention'!P86,'Calcs Men No Intervention'!P86^2,1,1),Diabetes_model!$C$8:$H$8)))</f>
        <v>7.6451854620857448E-2</v>
      </c>
      <c r="Q62" s="67">
        <f>EXP(SUMPRODUCT(CHOOSE({1,2,3,4,5,6},'Calcs Men No Intervention'!AT118,'Calcs Men No Intervention'!AT118^2,'Calcs Men No Intervention'!Q86,'Calcs Men No Intervention'!Q86^2,1,1),Diabetes_model!$C$8:$H$8))/(1+EXP(SUMPRODUCT(CHOOSE({1,2,3,4,5,6},'Calcs Men No Intervention'!AT118,'Calcs Men No Intervention'!AT118^2,'Calcs Men No Intervention'!Q86,'Calcs Men No Intervention'!Q86^2,1,1),Diabetes_model!$C$8:$H$8)))</f>
        <v>8.2415696532619862E-2</v>
      </c>
      <c r="R62" s="67">
        <f>EXP(SUMPRODUCT(CHOOSE({1,2,3,4,5,6},'Calcs Men No Intervention'!AU118,'Calcs Men No Intervention'!AU118^2,'Calcs Men No Intervention'!R86,'Calcs Men No Intervention'!R86^2,1,1),Diabetes_model!$C$8:$H$8))/(1+EXP(SUMPRODUCT(CHOOSE({1,2,3,4,5,6},'Calcs Men No Intervention'!AU118,'Calcs Men No Intervention'!AU118^2,'Calcs Men No Intervention'!R86,'Calcs Men No Intervention'!R86^2,1,1),Diabetes_model!$C$8:$H$8)))</f>
        <v>8.8673241344269529E-2</v>
      </c>
      <c r="S62" s="67">
        <f>EXP(SUMPRODUCT(CHOOSE({1,2,3,4,5,6},'Calcs Men No Intervention'!AV118,'Calcs Men No Intervention'!AV118^2,'Calcs Men No Intervention'!S86,'Calcs Men No Intervention'!S86^2,1,1),Diabetes_model!$C$8:$H$8))/(1+EXP(SUMPRODUCT(CHOOSE({1,2,3,4,5,6},'Calcs Men No Intervention'!AV118,'Calcs Men No Intervention'!AV118^2,'Calcs Men No Intervention'!S86,'Calcs Men No Intervention'!S86^2,1,1),Diabetes_model!$C$8:$H$8)))</f>
        <v>9.5221351196730128E-2</v>
      </c>
      <c r="T62" s="67">
        <f>EXP(SUMPRODUCT(CHOOSE({1,2,3,4,5,6},'Calcs Men No Intervention'!AW118,'Calcs Men No Intervention'!AW118^2,'Calcs Men No Intervention'!T86,'Calcs Men No Intervention'!T86^2,1,1),Diabetes_model!$C$8:$H$8))/(1+EXP(SUMPRODUCT(CHOOSE({1,2,3,4,5,6},'Calcs Men No Intervention'!AW118,'Calcs Men No Intervention'!AW118^2,'Calcs Men No Intervention'!T86,'Calcs Men No Intervention'!T86^2,1,1),Diabetes_model!$C$8:$H$8)))</f>
        <v>0.10205500248124168</v>
      </c>
      <c r="U62" s="67">
        <f>EXP(SUMPRODUCT(CHOOSE({1,2,3,4,5,6},'Calcs Men No Intervention'!AX118,'Calcs Men No Intervention'!AX118^2,'Calcs Men No Intervention'!U86,'Calcs Men No Intervention'!U86^2,1,1),Diabetes_model!$C$8:$H$8))/(1+EXP(SUMPRODUCT(CHOOSE({1,2,3,4,5,6},'Calcs Men No Intervention'!AX118,'Calcs Men No Intervention'!AX118^2,'Calcs Men No Intervention'!U86,'Calcs Men No Intervention'!U86^2,1,1),Diabetes_model!$C$8:$H$8)))</f>
        <v>0.10916724186631996</v>
      </c>
      <c r="V62" s="67">
        <f>EXP(SUMPRODUCT(CHOOSE({1,2,3,4,5,6},'Calcs Men No Intervention'!AY118,'Calcs Men No Intervention'!AY118^2,'Calcs Men No Intervention'!V86,'Calcs Men No Intervention'!V86^2,1,1),Diabetes_model!$C$8:$H$8))/(1+EXP(SUMPRODUCT(CHOOSE({1,2,3,4,5,6},'Calcs Men No Intervention'!AY118,'Calcs Men No Intervention'!AY118^2,'Calcs Men No Intervention'!V86,'Calcs Men No Intervention'!V86^2,1,1),Diabetes_model!$C$8:$H$8)))</f>
        <v>0.11654916646216325</v>
      </c>
      <c r="W62" s="67">
        <f>EXP(SUMPRODUCT(CHOOSE({1,2,3,4,5,6},'Calcs Men No Intervention'!AZ118,'Calcs Men No Intervention'!AZ118^2,'Calcs Men No Intervention'!W86,'Calcs Men No Intervention'!W86^2,1,1),Diabetes_model!$C$8:$H$8))/(1+EXP(SUMPRODUCT(CHOOSE({1,2,3,4,5,6},'Calcs Men No Intervention'!AZ118,'Calcs Men No Intervention'!AZ118^2,'Calcs Men No Intervention'!W86,'Calcs Men No Intervention'!W86^2,1,1),Diabetes_model!$C$8:$H$8)))</f>
        <v>0.12418992949851576</v>
      </c>
      <c r="X62" s="67">
        <f>EXP(SUMPRODUCT(CHOOSE({1,2,3,4,5,6},'Calcs Men No Intervention'!BA118,'Calcs Men No Intervention'!BA118^2,'Calcs Men No Intervention'!X86,'Calcs Men No Intervention'!X86^2,1,1),Diabetes_model!$C$8:$H$8))/(1+EXP(SUMPRODUCT(CHOOSE({1,2,3,4,5,6},'Calcs Men No Intervention'!BA118,'Calcs Men No Intervention'!BA118^2,'Calcs Men No Intervention'!X86,'Calcs Men No Intervention'!X86^2,1,1),Diabetes_model!$C$8:$H$8)))</f>
        <v>0.13207677230273451</v>
      </c>
      <c r="Y62" s="67">
        <f>EXP(SUMPRODUCT(CHOOSE({1,2,3,4,5,6},'Calcs Men No Intervention'!BB118,'Calcs Men No Intervention'!BB118^2,'Calcs Men No Intervention'!Y86,'Calcs Men No Intervention'!Y86^2,1,1),Diabetes_model!$C$8:$H$8))/(1+EXP(SUMPRODUCT(CHOOSE({1,2,3,4,5,6},'Calcs Men No Intervention'!BB118,'Calcs Men No Intervention'!BB118^2,'Calcs Men No Intervention'!Y86,'Calcs Men No Intervention'!Y86^2,1,1),Diabetes_model!$C$8:$H$8)))</f>
        <v>0.1401950827237092</v>
      </c>
      <c r="Z62" s="67">
        <f>EXP(SUMPRODUCT(CHOOSE({1,2,3,4,5,6},'Calcs Men No Intervention'!BC118,'Calcs Men No Intervention'!BC118^2,'Calcs Men No Intervention'!Z86,'Calcs Men No Intervention'!Z86^2,1,1),Diabetes_model!$C$8:$H$8))/(1+EXP(SUMPRODUCT(CHOOSE({1,2,3,4,5,6},'Calcs Men No Intervention'!BC118,'Calcs Men No Intervention'!BC118^2,'Calcs Men No Intervention'!Z86,'Calcs Men No Intervention'!Z86^2,1,1),Diabetes_model!$C$8:$H$8)))</f>
        <v>0.14852847947803213</v>
      </c>
      <c r="AA62" s="67">
        <f>EXP(SUMPRODUCT(CHOOSE({1,2,3,4,5,6},'Calcs Men No Intervention'!BD118,'Calcs Men No Intervention'!BD118^2,'Calcs Men No Intervention'!AA86,'Calcs Men No Intervention'!AA86^2,1,1),Diabetes_model!$C$8:$H$8))/(1+EXP(SUMPRODUCT(CHOOSE({1,2,3,4,5,6},'Calcs Men No Intervention'!BD118,'Calcs Men No Intervention'!BD118^2,'Calcs Men No Intervention'!AA86,'Calcs Men No Intervention'!AA86^2,1,1),Diabetes_model!$C$8:$H$8)))</f>
        <v>0.15705892122359286</v>
      </c>
      <c r="AB62" s="67">
        <f>EXP(SUMPRODUCT(CHOOSE({1,2,3,4,5,6},'Calcs Men No Intervention'!BE118,'Calcs Men No Intervention'!BE118^2,'Calcs Men No Intervention'!AB86,'Calcs Men No Intervention'!AB86^2,1,1),Diabetes_model!$C$8:$H$8))/(1+EXP(SUMPRODUCT(CHOOSE({1,2,3,4,5,6},'Calcs Men No Intervention'!BE118,'Calcs Men No Intervention'!BE118^2,'Calcs Men No Intervention'!AB86,'Calcs Men No Intervention'!AB86^2,1,1),Diabetes_model!$C$8:$H$8)))</f>
        <v>0.16456395497865714</v>
      </c>
      <c r="AE62" s="53"/>
      <c r="AF62" s="53"/>
      <c r="AG62" s="53"/>
      <c r="AH62" s="53"/>
      <c r="AI62" s="53"/>
      <c r="AJ62" s="53"/>
      <c r="AK62" s="53"/>
      <c r="AL62" s="53"/>
      <c r="AM62" s="53"/>
      <c r="AN62" s="53">
        <f t="shared" si="4"/>
        <v>3.1174375070184595</v>
      </c>
      <c r="AO62" s="53">
        <f t="shared" si="5"/>
        <v>3.1643038075038268</v>
      </c>
      <c r="AP62" s="53">
        <f t="shared" si="6"/>
        <v>3.210717181543973</v>
      </c>
      <c r="AQ62" s="53">
        <f t="shared" si="7"/>
        <v>3.2566071965431589</v>
      </c>
      <c r="AR62" s="53">
        <f t="shared" si="8"/>
        <v>3.3019045219624887</v>
      </c>
      <c r="AS62" s="53">
        <f t="shared" si="9"/>
        <v>3.3465416717082053</v>
      </c>
      <c r="AT62" s="53">
        <f t="shared" si="10"/>
        <v>3.3904537758711681</v>
      </c>
      <c r="AU62" s="53">
        <f t="shared" si="11"/>
        <v>3.4335793699128128</v>
      </c>
      <c r="AV62" s="53">
        <f t="shared" si="12"/>
        <v>3.4758611881217649</v>
      </c>
      <c r="AW62" s="53">
        <f t="shared" si="13"/>
        <v>3.517246947223085</v>
      </c>
      <c r="AX62" s="53">
        <f t="shared" si="14"/>
        <v>3.5576901054717345</v>
      </c>
      <c r="AY62" s="53">
        <f t="shared" si="15"/>
        <v>3.5971505824554155</v>
      </c>
      <c r="AZ62" s="53">
        <f t="shared" si="16"/>
        <v>3.6355954252009628</v>
      </c>
      <c r="BA62" s="53">
        <f t="shared" si="17"/>
        <v>3.67299940703366</v>
      </c>
      <c r="BB62" s="53">
        <f t="shared" si="18"/>
        <v>3.7093455469686454</v>
      </c>
      <c r="BC62" s="53">
        <f t="shared" si="19"/>
        <v>3.7446255391803431</v>
      </c>
      <c r="BD62" s="53">
        <f t="shared" si="20"/>
        <v>3.7514190114733807</v>
      </c>
    </row>
    <row r="63" spans="1:56" x14ac:dyDescent="0.3">
      <c r="B63" s="1">
        <v>11</v>
      </c>
      <c r="C63" s="67"/>
      <c r="D63" s="67"/>
      <c r="E63" s="67"/>
      <c r="F63" s="67"/>
      <c r="G63" s="67"/>
      <c r="H63" s="67"/>
      <c r="I63" s="67"/>
      <c r="J63" s="67"/>
      <c r="K63" s="67"/>
      <c r="L63" s="67"/>
      <c r="M63" s="67">
        <f>EXP(SUMPRODUCT(CHOOSE({1,2,3,4,5,6},'Calcs Men No Intervention'!AP119,'Calcs Men No Intervention'!AP119^2,'Calcs Men No Intervention'!M87,'Calcs Men No Intervention'!M87^2,1,1),Diabetes_model!$C$8:$H$8))/(1+EXP(SUMPRODUCT(CHOOSE({1,2,3,4,5,6},'Calcs Men No Intervention'!AP119,'Calcs Men No Intervention'!AP119^2,'Calcs Men No Intervention'!M87,'Calcs Men No Intervention'!M87^2,1,1),Diabetes_model!$C$8:$H$8)))</f>
        <v>5.5534516370070092E-2</v>
      </c>
      <c r="N63" s="67">
        <f>EXP(SUMPRODUCT(CHOOSE({1,2,3,4,5,6},'Calcs Men No Intervention'!AQ119,'Calcs Men No Intervention'!AQ119^2,'Calcs Men No Intervention'!N87,'Calcs Men No Intervention'!N87^2,1,1),Diabetes_model!$C$8:$H$8))/(1+EXP(SUMPRODUCT(CHOOSE({1,2,3,4,5,6},'Calcs Men No Intervention'!AQ119,'Calcs Men No Intervention'!AQ119^2,'Calcs Men No Intervention'!N87,'Calcs Men No Intervention'!N87^2,1,1),Diabetes_model!$C$8:$H$8)))</f>
        <v>6.0327165976788326E-2</v>
      </c>
      <c r="O63" s="67">
        <f>EXP(SUMPRODUCT(CHOOSE({1,2,3,4,5,6},'Calcs Men No Intervention'!AR119,'Calcs Men No Intervention'!AR119^2,'Calcs Men No Intervention'!O87,'Calcs Men No Intervention'!O87^2,1,1),Diabetes_model!$C$8:$H$8))/(1+EXP(SUMPRODUCT(CHOOSE({1,2,3,4,5,6},'Calcs Men No Intervention'!AR119,'Calcs Men No Intervention'!AR119^2,'Calcs Men No Intervention'!O87,'Calcs Men No Intervention'!O87^2,1,1),Diabetes_model!$C$8:$H$8)))</f>
        <v>6.5408819407835814E-2</v>
      </c>
      <c r="P63" s="67">
        <f>EXP(SUMPRODUCT(CHOOSE({1,2,3,4,5,6},'Calcs Men No Intervention'!AS119,'Calcs Men No Intervention'!AS119^2,'Calcs Men No Intervention'!P87,'Calcs Men No Intervention'!P87^2,1,1),Diabetes_model!$C$8:$H$8))/(1+EXP(SUMPRODUCT(CHOOSE({1,2,3,4,5,6},'Calcs Men No Intervention'!AS119,'Calcs Men No Intervention'!AS119^2,'Calcs Men No Intervention'!P87,'Calcs Men No Intervention'!P87^2,1,1),Diabetes_model!$C$8:$H$8)))</f>
        <v>7.0783033935444759E-2</v>
      </c>
      <c r="Q63" s="67">
        <f>EXP(SUMPRODUCT(CHOOSE({1,2,3,4,5,6},'Calcs Men No Intervention'!AT119,'Calcs Men No Intervention'!AT119^2,'Calcs Men No Intervention'!Q87,'Calcs Men No Intervention'!Q87^2,1,1),Diabetes_model!$C$8:$H$8))/(1+EXP(SUMPRODUCT(CHOOSE({1,2,3,4,5,6},'Calcs Men No Intervention'!AT119,'Calcs Men No Intervention'!AT119^2,'Calcs Men No Intervention'!Q87,'Calcs Men No Intervention'!Q87^2,1,1),Diabetes_model!$C$8:$H$8)))</f>
        <v>7.6451854620857448E-2</v>
      </c>
      <c r="R63" s="67">
        <f>EXP(SUMPRODUCT(CHOOSE({1,2,3,4,5,6},'Calcs Men No Intervention'!AU119,'Calcs Men No Intervention'!AU119^2,'Calcs Men No Intervention'!R87,'Calcs Men No Intervention'!R87^2,1,1),Diabetes_model!$C$8:$H$8))/(1+EXP(SUMPRODUCT(CHOOSE({1,2,3,4,5,6},'Calcs Men No Intervention'!AU119,'Calcs Men No Intervention'!AU119^2,'Calcs Men No Intervention'!R87,'Calcs Men No Intervention'!R87^2,1,1),Diabetes_model!$C$8:$H$8)))</f>
        <v>8.2415696532619862E-2</v>
      </c>
      <c r="S63" s="67">
        <f>EXP(SUMPRODUCT(CHOOSE({1,2,3,4,5,6},'Calcs Men No Intervention'!AV119,'Calcs Men No Intervention'!AV119^2,'Calcs Men No Intervention'!S87,'Calcs Men No Intervention'!S87^2,1,1),Diabetes_model!$C$8:$H$8))/(1+EXP(SUMPRODUCT(CHOOSE({1,2,3,4,5,6},'Calcs Men No Intervention'!AV119,'Calcs Men No Intervention'!AV119^2,'Calcs Men No Intervention'!S87,'Calcs Men No Intervention'!S87^2,1,1),Diabetes_model!$C$8:$H$8)))</f>
        <v>8.8673241344269529E-2</v>
      </c>
      <c r="T63" s="67">
        <f>EXP(SUMPRODUCT(CHOOSE({1,2,3,4,5,6},'Calcs Men No Intervention'!AW119,'Calcs Men No Intervention'!AW119^2,'Calcs Men No Intervention'!T87,'Calcs Men No Intervention'!T87^2,1,1),Diabetes_model!$C$8:$H$8))/(1+EXP(SUMPRODUCT(CHOOSE({1,2,3,4,5,6},'Calcs Men No Intervention'!AW119,'Calcs Men No Intervention'!AW119^2,'Calcs Men No Intervention'!T87,'Calcs Men No Intervention'!T87^2,1,1),Diabetes_model!$C$8:$H$8)))</f>
        <v>9.5221351196730128E-2</v>
      </c>
      <c r="U63" s="67">
        <f>EXP(SUMPRODUCT(CHOOSE({1,2,3,4,5,6},'Calcs Men No Intervention'!AX119,'Calcs Men No Intervention'!AX119^2,'Calcs Men No Intervention'!U87,'Calcs Men No Intervention'!U87^2,1,1),Diabetes_model!$C$8:$H$8))/(1+EXP(SUMPRODUCT(CHOOSE({1,2,3,4,5,6},'Calcs Men No Intervention'!AX119,'Calcs Men No Intervention'!AX119^2,'Calcs Men No Intervention'!U87,'Calcs Men No Intervention'!U87^2,1,1),Diabetes_model!$C$8:$H$8)))</f>
        <v>0.10205500248124168</v>
      </c>
      <c r="V63" s="67">
        <f>EXP(SUMPRODUCT(CHOOSE({1,2,3,4,5,6},'Calcs Men No Intervention'!AY119,'Calcs Men No Intervention'!AY119^2,'Calcs Men No Intervention'!V87,'Calcs Men No Intervention'!V87^2,1,1),Diabetes_model!$C$8:$H$8))/(1+EXP(SUMPRODUCT(CHOOSE({1,2,3,4,5,6},'Calcs Men No Intervention'!AY119,'Calcs Men No Intervention'!AY119^2,'Calcs Men No Intervention'!V87,'Calcs Men No Intervention'!V87^2,1,1),Diabetes_model!$C$8:$H$8)))</f>
        <v>0.10916724186631996</v>
      </c>
      <c r="W63" s="67">
        <f>EXP(SUMPRODUCT(CHOOSE({1,2,3,4,5,6},'Calcs Men No Intervention'!AZ119,'Calcs Men No Intervention'!AZ119^2,'Calcs Men No Intervention'!W87,'Calcs Men No Intervention'!W87^2,1,1),Diabetes_model!$C$8:$H$8))/(1+EXP(SUMPRODUCT(CHOOSE({1,2,3,4,5,6},'Calcs Men No Intervention'!AZ119,'Calcs Men No Intervention'!AZ119^2,'Calcs Men No Intervention'!W87,'Calcs Men No Intervention'!W87^2,1,1),Diabetes_model!$C$8:$H$8)))</f>
        <v>0.11654916646216325</v>
      </c>
      <c r="X63" s="67">
        <f>EXP(SUMPRODUCT(CHOOSE({1,2,3,4,5,6},'Calcs Men No Intervention'!BA119,'Calcs Men No Intervention'!BA119^2,'Calcs Men No Intervention'!X87,'Calcs Men No Intervention'!X87^2,1,1),Diabetes_model!$C$8:$H$8))/(1+EXP(SUMPRODUCT(CHOOSE({1,2,3,4,5,6},'Calcs Men No Intervention'!BA119,'Calcs Men No Intervention'!BA119^2,'Calcs Men No Intervention'!X87,'Calcs Men No Intervention'!X87^2,1,1),Diabetes_model!$C$8:$H$8)))</f>
        <v>0.12418992949851576</v>
      </c>
      <c r="Y63" s="67">
        <f>EXP(SUMPRODUCT(CHOOSE({1,2,3,4,5,6},'Calcs Men No Intervention'!BB119,'Calcs Men No Intervention'!BB119^2,'Calcs Men No Intervention'!Y87,'Calcs Men No Intervention'!Y87^2,1,1),Diabetes_model!$C$8:$H$8))/(1+EXP(SUMPRODUCT(CHOOSE({1,2,3,4,5,6},'Calcs Men No Intervention'!BB119,'Calcs Men No Intervention'!BB119^2,'Calcs Men No Intervention'!Y87,'Calcs Men No Intervention'!Y87^2,1,1),Diabetes_model!$C$8:$H$8)))</f>
        <v>0.13207677230273451</v>
      </c>
      <c r="Z63" s="67">
        <f>EXP(SUMPRODUCT(CHOOSE({1,2,3,4,5,6},'Calcs Men No Intervention'!BC119,'Calcs Men No Intervention'!BC119^2,'Calcs Men No Intervention'!Z87,'Calcs Men No Intervention'!Z87^2,1,1),Diabetes_model!$C$8:$H$8))/(1+EXP(SUMPRODUCT(CHOOSE({1,2,3,4,5,6},'Calcs Men No Intervention'!BC119,'Calcs Men No Intervention'!BC119^2,'Calcs Men No Intervention'!Z87,'Calcs Men No Intervention'!Z87^2,1,1),Diabetes_model!$C$8:$H$8)))</f>
        <v>0.1401950827237092</v>
      </c>
      <c r="AA63" s="67">
        <f>EXP(SUMPRODUCT(CHOOSE({1,2,3,4,5,6},'Calcs Men No Intervention'!BD119,'Calcs Men No Intervention'!BD119^2,'Calcs Men No Intervention'!AA87,'Calcs Men No Intervention'!AA87^2,1,1),Diabetes_model!$C$8:$H$8))/(1+EXP(SUMPRODUCT(CHOOSE({1,2,3,4,5,6},'Calcs Men No Intervention'!BD119,'Calcs Men No Intervention'!BD119^2,'Calcs Men No Intervention'!AA87,'Calcs Men No Intervention'!AA87^2,1,1),Diabetes_model!$C$8:$H$8)))</f>
        <v>0.14852847947803213</v>
      </c>
      <c r="AB63" s="67">
        <f>EXP(SUMPRODUCT(CHOOSE({1,2,3,4,5,6},'Calcs Men No Intervention'!BE119,'Calcs Men No Intervention'!BE119^2,'Calcs Men No Intervention'!AB87,'Calcs Men No Intervention'!AB87^2,1,1),Diabetes_model!$C$8:$H$8))/(1+EXP(SUMPRODUCT(CHOOSE({1,2,3,4,5,6},'Calcs Men No Intervention'!BE119,'Calcs Men No Intervention'!BE119^2,'Calcs Men No Intervention'!AB87,'Calcs Men No Intervention'!AB87^2,1,1),Diabetes_model!$C$8:$H$8)))</f>
        <v>0.1559018632761896</v>
      </c>
      <c r="AE63" s="53"/>
      <c r="AF63" s="53"/>
      <c r="AG63" s="53"/>
      <c r="AH63" s="53"/>
      <c r="AI63" s="53"/>
      <c r="AJ63" s="53"/>
      <c r="AK63" s="53"/>
      <c r="AL63" s="53"/>
      <c r="AM63" s="53"/>
      <c r="AN63" s="53"/>
      <c r="AO63" s="53">
        <f t="shared" si="5"/>
        <v>3.1174375070184595</v>
      </c>
      <c r="AP63" s="53">
        <f t="shared" si="6"/>
        <v>3.1643038075038268</v>
      </c>
      <c r="AQ63" s="53">
        <f t="shared" si="7"/>
        <v>3.210717181543973</v>
      </c>
      <c r="AR63" s="53">
        <f t="shared" si="8"/>
        <v>3.2566071965431589</v>
      </c>
      <c r="AS63" s="53">
        <f t="shared" si="9"/>
        <v>3.3019045219624887</v>
      </c>
      <c r="AT63" s="53">
        <f t="shared" si="10"/>
        <v>3.3465416717082053</v>
      </c>
      <c r="AU63" s="53">
        <f t="shared" si="11"/>
        <v>3.3904537758711681</v>
      </c>
      <c r="AV63" s="53">
        <f t="shared" si="12"/>
        <v>3.4335793699128128</v>
      </c>
      <c r="AW63" s="53">
        <f t="shared" si="13"/>
        <v>3.4758611881217649</v>
      </c>
      <c r="AX63" s="53">
        <f t="shared" si="14"/>
        <v>3.517246947223085</v>
      </c>
      <c r="AY63" s="53">
        <f t="shared" si="15"/>
        <v>3.5576901054717345</v>
      </c>
      <c r="AZ63" s="53">
        <f t="shared" si="16"/>
        <v>3.5971505824554155</v>
      </c>
      <c r="BA63" s="53">
        <f t="shared" si="17"/>
        <v>3.6355954252009628</v>
      </c>
      <c r="BB63" s="53">
        <f t="shared" si="18"/>
        <v>3.67299940703366</v>
      </c>
      <c r="BC63" s="53">
        <f t="shared" si="19"/>
        <v>3.7093455469686454</v>
      </c>
      <c r="BD63" s="53">
        <f t="shared" si="20"/>
        <v>3.7170387666086051</v>
      </c>
    </row>
    <row r="64" spans="1:56" x14ac:dyDescent="0.3">
      <c r="B64" s="1">
        <v>12</v>
      </c>
      <c r="C64" s="67"/>
      <c r="D64" s="67"/>
      <c r="E64" s="67"/>
      <c r="F64" s="67"/>
      <c r="G64" s="67"/>
      <c r="H64" s="67"/>
      <c r="I64" s="67"/>
      <c r="J64" s="67"/>
      <c r="K64" s="67"/>
      <c r="L64" s="67"/>
      <c r="M64" s="67"/>
      <c r="N64" s="67">
        <f>EXP(SUMPRODUCT(CHOOSE({1,2,3,4,5,6},'Calcs Men No Intervention'!AQ120,'Calcs Men No Intervention'!AQ120^2,'Calcs Men No Intervention'!N88,'Calcs Men No Intervention'!N88^2,1,1),Diabetes_model!$C$8:$H$8))/(1+EXP(SUMPRODUCT(CHOOSE({1,2,3,4,5,6},'Calcs Men No Intervention'!AQ120,'Calcs Men No Intervention'!AQ120^2,'Calcs Men No Intervention'!N88,'Calcs Men No Intervention'!N88^2,1,1),Diabetes_model!$C$8:$H$8)))</f>
        <v>5.5534516370070092E-2</v>
      </c>
      <c r="O64" s="67">
        <f>EXP(SUMPRODUCT(CHOOSE({1,2,3,4,5,6},'Calcs Men No Intervention'!AR120,'Calcs Men No Intervention'!AR120^2,'Calcs Men No Intervention'!O88,'Calcs Men No Intervention'!O88^2,1,1),Diabetes_model!$C$8:$H$8))/(1+EXP(SUMPRODUCT(CHOOSE({1,2,3,4,5,6},'Calcs Men No Intervention'!AR120,'Calcs Men No Intervention'!AR120^2,'Calcs Men No Intervention'!O88,'Calcs Men No Intervention'!O88^2,1,1),Diabetes_model!$C$8:$H$8)))</f>
        <v>6.0327165976788326E-2</v>
      </c>
      <c r="P64" s="67">
        <f>EXP(SUMPRODUCT(CHOOSE({1,2,3,4,5,6},'Calcs Men No Intervention'!AS120,'Calcs Men No Intervention'!AS120^2,'Calcs Men No Intervention'!P88,'Calcs Men No Intervention'!P88^2,1,1),Diabetes_model!$C$8:$H$8))/(1+EXP(SUMPRODUCT(CHOOSE({1,2,3,4,5,6},'Calcs Men No Intervention'!AS120,'Calcs Men No Intervention'!AS120^2,'Calcs Men No Intervention'!P88,'Calcs Men No Intervention'!P88^2,1,1),Diabetes_model!$C$8:$H$8)))</f>
        <v>6.5408819407835814E-2</v>
      </c>
      <c r="Q64" s="67">
        <f>EXP(SUMPRODUCT(CHOOSE({1,2,3,4,5,6},'Calcs Men No Intervention'!AT120,'Calcs Men No Intervention'!AT120^2,'Calcs Men No Intervention'!Q88,'Calcs Men No Intervention'!Q88^2,1,1),Diabetes_model!$C$8:$H$8))/(1+EXP(SUMPRODUCT(CHOOSE({1,2,3,4,5,6},'Calcs Men No Intervention'!AT120,'Calcs Men No Intervention'!AT120^2,'Calcs Men No Intervention'!Q88,'Calcs Men No Intervention'!Q88^2,1,1),Diabetes_model!$C$8:$H$8)))</f>
        <v>7.0783033935444759E-2</v>
      </c>
      <c r="R64" s="67">
        <f>EXP(SUMPRODUCT(CHOOSE({1,2,3,4,5,6},'Calcs Men No Intervention'!AU120,'Calcs Men No Intervention'!AU120^2,'Calcs Men No Intervention'!R88,'Calcs Men No Intervention'!R88^2,1,1),Diabetes_model!$C$8:$H$8))/(1+EXP(SUMPRODUCT(CHOOSE({1,2,3,4,5,6},'Calcs Men No Intervention'!AU120,'Calcs Men No Intervention'!AU120^2,'Calcs Men No Intervention'!R88,'Calcs Men No Intervention'!R88^2,1,1),Diabetes_model!$C$8:$H$8)))</f>
        <v>7.6451854620857448E-2</v>
      </c>
      <c r="S64" s="67">
        <f>EXP(SUMPRODUCT(CHOOSE({1,2,3,4,5,6},'Calcs Men No Intervention'!AV120,'Calcs Men No Intervention'!AV120^2,'Calcs Men No Intervention'!S88,'Calcs Men No Intervention'!S88^2,1,1),Diabetes_model!$C$8:$H$8))/(1+EXP(SUMPRODUCT(CHOOSE({1,2,3,4,5,6},'Calcs Men No Intervention'!AV120,'Calcs Men No Intervention'!AV120^2,'Calcs Men No Intervention'!S88,'Calcs Men No Intervention'!S88^2,1,1),Diabetes_model!$C$8:$H$8)))</f>
        <v>8.2415696532619862E-2</v>
      </c>
      <c r="T64" s="67">
        <f>EXP(SUMPRODUCT(CHOOSE({1,2,3,4,5,6},'Calcs Men No Intervention'!AW120,'Calcs Men No Intervention'!AW120^2,'Calcs Men No Intervention'!T88,'Calcs Men No Intervention'!T88^2,1,1),Diabetes_model!$C$8:$H$8))/(1+EXP(SUMPRODUCT(CHOOSE({1,2,3,4,5,6},'Calcs Men No Intervention'!AW120,'Calcs Men No Intervention'!AW120^2,'Calcs Men No Intervention'!T88,'Calcs Men No Intervention'!T88^2,1,1),Diabetes_model!$C$8:$H$8)))</f>
        <v>8.8673241344269529E-2</v>
      </c>
      <c r="U64" s="67">
        <f>EXP(SUMPRODUCT(CHOOSE({1,2,3,4,5,6},'Calcs Men No Intervention'!AX120,'Calcs Men No Intervention'!AX120^2,'Calcs Men No Intervention'!U88,'Calcs Men No Intervention'!U88^2,1,1),Diabetes_model!$C$8:$H$8))/(1+EXP(SUMPRODUCT(CHOOSE({1,2,3,4,5,6},'Calcs Men No Intervention'!AX120,'Calcs Men No Intervention'!AX120^2,'Calcs Men No Intervention'!U88,'Calcs Men No Intervention'!U88^2,1,1),Diabetes_model!$C$8:$H$8)))</f>
        <v>9.5221351196730128E-2</v>
      </c>
      <c r="V64" s="67">
        <f>EXP(SUMPRODUCT(CHOOSE({1,2,3,4,5,6},'Calcs Men No Intervention'!AY120,'Calcs Men No Intervention'!AY120^2,'Calcs Men No Intervention'!V88,'Calcs Men No Intervention'!V88^2,1,1),Diabetes_model!$C$8:$H$8))/(1+EXP(SUMPRODUCT(CHOOSE({1,2,3,4,5,6},'Calcs Men No Intervention'!AY120,'Calcs Men No Intervention'!AY120^2,'Calcs Men No Intervention'!V88,'Calcs Men No Intervention'!V88^2,1,1),Diabetes_model!$C$8:$H$8)))</f>
        <v>0.10205500248124168</v>
      </c>
      <c r="W64" s="67">
        <f>EXP(SUMPRODUCT(CHOOSE({1,2,3,4,5,6},'Calcs Men No Intervention'!AZ120,'Calcs Men No Intervention'!AZ120^2,'Calcs Men No Intervention'!W88,'Calcs Men No Intervention'!W88^2,1,1),Diabetes_model!$C$8:$H$8))/(1+EXP(SUMPRODUCT(CHOOSE({1,2,3,4,5,6},'Calcs Men No Intervention'!AZ120,'Calcs Men No Intervention'!AZ120^2,'Calcs Men No Intervention'!W88,'Calcs Men No Intervention'!W88^2,1,1),Diabetes_model!$C$8:$H$8)))</f>
        <v>0.10916724186631996</v>
      </c>
      <c r="X64" s="67">
        <f>EXP(SUMPRODUCT(CHOOSE({1,2,3,4,5,6},'Calcs Men No Intervention'!BA120,'Calcs Men No Intervention'!BA120^2,'Calcs Men No Intervention'!X88,'Calcs Men No Intervention'!X88^2,1,1),Diabetes_model!$C$8:$H$8))/(1+EXP(SUMPRODUCT(CHOOSE({1,2,3,4,5,6},'Calcs Men No Intervention'!BA120,'Calcs Men No Intervention'!BA120^2,'Calcs Men No Intervention'!X88,'Calcs Men No Intervention'!X88^2,1,1),Diabetes_model!$C$8:$H$8)))</f>
        <v>0.11654916646216325</v>
      </c>
      <c r="Y64" s="67">
        <f>EXP(SUMPRODUCT(CHOOSE({1,2,3,4,5,6},'Calcs Men No Intervention'!BB120,'Calcs Men No Intervention'!BB120^2,'Calcs Men No Intervention'!Y88,'Calcs Men No Intervention'!Y88^2,1,1),Diabetes_model!$C$8:$H$8))/(1+EXP(SUMPRODUCT(CHOOSE({1,2,3,4,5,6},'Calcs Men No Intervention'!BB120,'Calcs Men No Intervention'!BB120^2,'Calcs Men No Intervention'!Y88,'Calcs Men No Intervention'!Y88^2,1,1),Diabetes_model!$C$8:$H$8)))</f>
        <v>0.12418992949851576</v>
      </c>
      <c r="Z64" s="67">
        <f>EXP(SUMPRODUCT(CHOOSE({1,2,3,4,5,6},'Calcs Men No Intervention'!BC120,'Calcs Men No Intervention'!BC120^2,'Calcs Men No Intervention'!Z88,'Calcs Men No Intervention'!Z88^2,1,1),Diabetes_model!$C$8:$H$8))/(1+EXP(SUMPRODUCT(CHOOSE({1,2,3,4,5,6},'Calcs Men No Intervention'!BC120,'Calcs Men No Intervention'!BC120^2,'Calcs Men No Intervention'!Z88,'Calcs Men No Intervention'!Z88^2,1,1),Diabetes_model!$C$8:$H$8)))</f>
        <v>0.13207677230273451</v>
      </c>
      <c r="AA64" s="67">
        <f>EXP(SUMPRODUCT(CHOOSE({1,2,3,4,5,6},'Calcs Men No Intervention'!BD120,'Calcs Men No Intervention'!BD120^2,'Calcs Men No Intervention'!AA88,'Calcs Men No Intervention'!AA88^2,1,1),Diabetes_model!$C$8:$H$8))/(1+EXP(SUMPRODUCT(CHOOSE({1,2,3,4,5,6},'Calcs Men No Intervention'!BD120,'Calcs Men No Intervention'!BD120^2,'Calcs Men No Intervention'!AA88,'Calcs Men No Intervention'!AA88^2,1,1),Diabetes_model!$C$8:$H$8)))</f>
        <v>0.1401950827237092</v>
      </c>
      <c r="AB64" s="67">
        <f>EXP(SUMPRODUCT(CHOOSE({1,2,3,4,5,6},'Calcs Men No Intervention'!BE120,'Calcs Men No Intervention'!BE120^2,'Calcs Men No Intervention'!AB88,'Calcs Men No Intervention'!AB88^2,1,1),Diabetes_model!$C$8:$H$8))/(1+EXP(SUMPRODUCT(CHOOSE({1,2,3,4,5,6},'Calcs Men No Intervention'!BE120,'Calcs Men No Intervention'!BE120^2,'Calcs Men No Intervention'!AB88,'Calcs Men No Intervention'!AB88^2,1,1),Diabetes_model!$C$8:$H$8)))</f>
        <v>0.1474179700756065</v>
      </c>
      <c r="AE64" s="53"/>
      <c r="AF64" s="53"/>
      <c r="AG64" s="53"/>
      <c r="AH64" s="53"/>
      <c r="AI64" s="53"/>
      <c r="AJ64" s="53"/>
      <c r="AK64" s="53"/>
      <c r="AL64" s="53"/>
      <c r="AM64" s="53"/>
      <c r="AN64" s="53"/>
      <c r="AO64" s="53"/>
      <c r="AP64" s="53">
        <f t="shared" si="6"/>
        <v>3.1174375070184595</v>
      </c>
      <c r="AQ64" s="53">
        <f t="shared" si="7"/>
        <v>3.1643038075038268</v>
      </c>
      <c r="AR64" s="53">
        <f t="shared" si="8"/>
        <v>3.210717181543973</v>
      </c>
      <c r="AS64" s="53">
        <f t="shared" si="9"/>
        <v>3.2566071965431589</v>
      </c>
      <c r="AT64" s="53">
        <f t="shared" si="10"/>
        <v>3.3019045219624887</v>
      </c>
      <c r="AU64" s="53">
        <f t="shared" si="11"/>
        <v>3.3465416717082053</v>
      </c>
      <c r="AV64" s="53">
        <f t="shared" si="12"/>
        <v>3.3904537758711681</v>
      </c>
      <c r="AW64" s="53">
        <f t="shared" si="13"/>
        <v>3.4335793699128128</v>
      </c>
      <c r="AX64" s="53">
        <f t="shared" si="14"/>
        <v>3.4758611881217649</v>
      </c>
      <c r="AY64" s="53">
        <f t="shared" si="15"/>
        <v>3.517246947223085</v>
      </c>
      <c r="AZ64" s="53">
        <f t="shared" si="16"/>
        <v>3.5576901054717345</v>
      </c>
      <c r="BA64" s="53">
        <f t="shared" si="17"/>
        <v>3.5971505824554155</v>
      </c>
      <c r="BB64" s="53">
        <f t="shared" si="18"/>
        <v>3.6355954252009628</v>
      </c>
      <c r="BC64" s="53">
        <f t="shared" si="19"/>
        <v>3.67299940703366</v>
      </c>
      <c r="BD64" s="53">
        <f t="shared" si="20"/>
        <v>3.6816117202895433</v>
      </c>
    </row>
    <row r="65" spans="2:56" x14ac:dyDescent="0.3">
      <c r="B65" s="1">
        <v>13</v>
      </c>
      <c r="C65" s="67"/>
      <c r="D65" s="67"/>
      <c r="E65" s="67"/>
      <c r="F65" s="67"/>
      <c r="G65" s="67"/>
      <c r="H65" s="67"/>
      <c r="I65" s="67"/>
      <c r="J65" s="67"/>
      <c r="K65" s="67"/>
      <c r="L65" s="67"/>
      <c r="M65" s="67"/>
      <c r="N65" s="67"/>
      <c r="O65" s="67">
        <f>EXP(SUMPRODUCT(CHOOSE({1,2,3,4,5,6},'Calcs Men No Intervention'!AR121,'Calcs Men No Intervention'!AR121^2,'Calcs Men No Intervention'!O89,'Calcs Men No Intervention'!O89^2,1,1),Diabetes_model!$C$8:$H$8))/(1+EXP(SUMPRODUCT(CHOOSE({1,2,3,4,5,6},'Calcs Men No Intervention'!AR121,'Calcs Men No Intervention'!AR121^2,'Calcs Men No Intervention'!O89,'Calcs Men No Intervention'!O89^2,1,1),Diabetes_model!$C$8:$H$8)))</f>
        <v>5.5534516370070092E-2</v>
      </c>
      <c r="P65" s="67">
        <f>EXP(SUMPRODUCT(CHOOSE({1,2,3,4,5,6},'Calcs Men No Intervention'!AS121,'Calcs Men No Intervention'!AS121^2,'Calcs Men No Intervention'!P89,'Calcs Men No Intervention'!P89^2,1,1),Diabetes_model!$C$8:$H$8))/(1+EXP(SUMPRODUCT(CHOOSE({1,2,3,4,5,6},'Calcs Men No Intervention'!AS121,'Calcs Men No Intervention'!AS121^2,'Calcs Men No Intervention'!P89,'Calcs Men No Intervention'!P89^2,1,1),Diabetes_model!$C$8:$H$8)))</f>
        <v>6.0327165976788326E-2</v>
      </c>
      <c r="Q65" s="67">
        <f>EXP(SUMPRODUCT(CHOOSE({1,2,3,4,5,6},'Calcs Men No Intervention'!AT121,'Calcs Men No Intervention'!AT121^2,'Calcs Men No Intervention'!Q89,'Calcs Men No Intervention'!Q89^2,1,1),Diabetes_model!$C$8:$H$8))/(1+EXP(SUMPRODUCT(CHOOSE({1,2,3,4,5,6},'Calcs Men No Intervention'!AT121,'Calcs Men No Intervention'!AT121^2,'Calcs Men No Intervention'!Q89,'Calcs Men No Intervention'!Q89^2,1,1),Diabetes_model!$C$8:$H$8)))</f>
        <v>6.5408819407835814E-2</v>
      </c>
      <c r="R65" s="67">
        <f>EXP(SUMPRODUCT(CHOOSE({1,2,3,4,5,6},'Calcs Men No Intervention'!AU121,'Calcs Men No Intervention'!AU121^2,'Calcs Men No Intervention'!R89,'Calcs Men No Intervention'!R89^2,1,1),Diabetes_model!$C$8:$H$8))/(1+EXP(SUMPRODUCT(CHOOSE({1,2,3,4,5,6},'Calcs Men No Intervention'!AU121,'Calcs Men No Intervention'!AU121^2,'Calcs Men No Intervention'!R89,'Calcs Men No Intervention'!R89^2,1,1),Diabetes_model!$C$8:$H$8)))</f>
        <v>7.0783033935444759E-2</v>
      </c>
      <c r="S65" s="67">
        <f>EXP(SUMPRODUCT(CHOOSE({1,2,3,4,5,6},'Calcs Men No Intervention'!AV121,'Calcs Men No Intervention'!AV121^2,'Calcs Men No Intervention'!S89,'Calcs Men No Intervention'!S89^2,1,1),Diabetes_model!$C$8:$H$8))/(1+EXP(SUMPRODUCT(CHOOSE({1,2,3,4,5,6},'Calcs Men No Intervention'!AV121,'Calcs Men No Intervention'!AV121^2,'Calcs Men No Intervention'!S89,'Calcs Men No Intervention'!S89^2,1,1),Diabetes_model!$C$8:$H$8)))</f>
        <v>7.6451854620857448E-2</v>
      </c>
      <c r="T65" s="67">
        <f>EXP(SUMPRODUCT(CHOOSE({1,2,3,4,5,6},'Calcs Men No Intervention'!AW121,'Calcs Men No Intervention'!AW121^2,'Calcs Men No Intervention'!T89,'Calcs Men No Intervention'!T89^2,1,1),Diabetes_model!$C$8:$H$8))/(1+EXP(SUMPRODUCT(CHOOSE({1,2,3,4,5,6},'Calcs Men No Intervention'!AW121,'Calcs Men No Intervention'!AW121^2,'Calcs Men No Intervention'!T89,'Calcs Men No Intervention'!T89^2,1,1),Diabetes_model!$C$8:$H$8)))</f>
        <v>8.2415696532619862E-2</v>
      </c>
      <c r="U65" s="67">
        <f>EXP(SUMPRODUCT(CHOOSE({1,2,3,4,5,6},'Calcs Men No Intervention'!AX121,'Calcs Men No Intervention'!AX121^2,'Calcs Men No Intervention'!U89,'Calcs Men No Intervention'!U89^2,1,1),Diabetes_model!$C$8:$H$8))/(1+EXP(SUMPRODUCT(CHOOSE({1,2,3,4,5,6},'Calcs Men No Intervention'!AX121,'Calcs Men No Intervention'!AX121^2,'Calcs Men No Intervention'!U89,'Calcs Men No Intervention'!U89^2,1,1),Diabetes_model!$C$8:$H$8)))</f>
        <v>8.8673241344269529E-2</v>
      </c>
      <c r="V65" s="67">
        <f>EXP(SUMPRODUCT(CHOOSE({1,2,3,4,5,6},'Calcs Men No Intervention'!AY121,'Calcs Men No Intervention'!AY121^2,'Calcs Men No Intervention'!V89,'Calcs Men No Intervention'!V89^2,1,1),Diabetes_model!$C$8:$H$8))/(1+EXP(SUMPRODUCT(CHOOSE({1,2,3,4,5,6},'Calcs Men No Intervention'!AY121,'Calcs Men No Intervention'!AY121^2,'Calcs Men No Intervention'!V89,'Calcs Men No Intervention'!V89^2,1,1),Diabetes_model!$C$8:$H$8)))</f>
        <v>9.5221351196730128E-2</v>
      </c>
      <c r="W65" s="67">
        <f>EXP(SUMPRODUCT(CHOOSE({1,2,3,4,5,6},'Calcs Men No Intervention'!AZ121,'Calcs Men No Intervention'!AZ121^2,'Calcs Men No Intervention'!W89,'Calcs Men No Intervention'!W89^2,1,1),Diabetes_model!$C$8:$H$8))/(1+EXP(SUMPRODUCT(CHOOSE({1,2,3,4,5,6},'Calcs Men No Intervention'!AZ121,'Calcs Men No Intervention'!AZ121^2,'Calcs Men No Intervention'!W89,'Calcs Men No Intervention'!W89^2,1,1),Diabetes_model!$C$8:$H$8)))</f>
        <v>0.10205500248124168</v>
      </c>
      <c r="X65" s="67">
        <f>EXP(SUMPRODUCT(CHOOSE({1,2,3,4,5,6},'Calcs Men No Intervention'!BA121,'Calcs Men No Intervention'!BA121^2,'Calcs Men No Intervention'!X89,'Calcs Men No Intervention'!X89^2,1,1),Diabetes_model!$C$8:$H$8))/(1+EXP(SUMPRODUCT(CHOOSE({1,2,3,4,5,6},'Calcs Men No Intervention'!BA121,'Calcs Men No Intervention'!BA121^2,'Calcs Men No Intervention'!X89,'Calcs Men No Intervention'!X89^2,1,1),Diabetes_model!$C$8:$H$8)))</f>
        <v>0.10916724186631996</v>
      </c>
      <c r="Y65" s="67">
        <f>EXP(SUMPRODUCT(CHOOSE({1,2,3,4,5,6},'Calcs Men No Intervention'!BB121,'Calcs Men No Intervention'!BB121^2,'Calcs Men No Intervention'!Y89,'Calcs Men No Intervention'!Y89^2,1,1),Diabetes_model!$C$8:$H$8))/(1+EXP(SUMPRODUCT(CHOOSE({1,2,3,4,5,6},'Calcs Men No Intervention'!BB121,'Calcs Men No Intervention'!BB121^2,'Calcs Men No Intervention'!Y89,'Calcs Men No Intervention'!Y89^2,1,1),Diabetes_model!$C$8:$H$8)))</f>
        <v>0.11654916646216325</v>
      </c>
      <c r="Z65" s="67">
        <f>EXP(SUMPRODUCT(CHOOSE({1,2,3,4,5,6},'Calcs Men No Intervention'!BC121,'Calcs Men No Intervention'!BC121^2,'Calcs Men No Intervention'!Z89,'Calcs Men No Intervention'!Z89^2,1,1),Diabetes_model!$C$8:$H$8))/(1+EXP(SUMPRODUCT(CHOOSE({1,2,3,4,5,6},'Calcs Men No Intervention'!BC121,'Calcs Men No Intervention'!BC121^2,'Calcs Men No Intervention'!Z89,'Calcs Men No Intervention'!Z89^2,1,1),Diabetes_model!$C$8:$H$8)))</f>
        <v>0.12418992949851576</v>
      </c>
      <c r="AA65" s="67">
        <f>EXP(SUMPRODUCT(CHOOSE({1,2,3,4,5,6},'Calcs Men No Intervention'!BD121,'Calcs Men No Intervention'!BD121^2,'Calcs Men No Intervention'!AA89,'Calcs Men No Intervention'!AA89^2,1,1),Diabetes_model!$C$8:$H$8))/(1+EXP(SUMPRODUCT(CHOOSE({1,2,3,4,5,6},'Calcs Men No Intervention'!BD121,'Calcs Men No Intervention'!BD121^2,'Calcs Men No Intervention'!AA89,'Calcs Men No Intervention'!AA89^2,1,1),Diabetes_model!$C$8:$H$8)))</f>
        <v>0.13207677230273451</v>
      </c>
      <c r="AB65" s="67">
        <f>EXP(SUMPRODUCT(CHOOSE({1,2,3,4,5,6},'Calcs Men No Intervention'!BE121,'Calcs Men No Intervention'!BE121^2,'Calcs Men No Intervention'!AB89,'Calcs Men No Intervention'!AB89^2,1,1),Diabetes_model!$C$8:$H$8))/(1+EXP(SUMPRODUCT(CHOOSE({1,2,3,4,5,6},'Calcs Men No Intervention'!BE121,'Calcs Men No Intervention'!BE121^2,'Calcs Men No Intervention'!AB89,'Calcs Men No Intervention'!AB89^2,1,1),Diabetes_model!$C$8:$H$8)))</f>
        <v>0.13913164354262803</v>
      </c>
      <c r="AE65" s="53"/>
      <c r="AF65" s="53"/>
      <c r="AG65" s="53"/>
      <c r="AH65" s="53"/>
      <c r="AI65" s="53"/>
      <c r="AJ65" s="53"/>
      <c r="AK65" s="53"/>
      <c r="AL65" s="53"/>
      <c r="AM65" s="53"/>
      <c r="AN65" s="53"/>
      <c r="AO65" s="53"/>
      <c r="AP65" s="53"/>
      <c r="AQ65" s="53">
        <f t="shared" si="7"/>
        <v>3.1174375070184595</v>
      </c>
      <c r="AR65" s="53">
        <f t="shared" si="8"/>
        <v>3.1643038075038268</v>
      </c>
      <c r="AS65" s="53">
        <f t="shared" si="9"/>
        <v>3.210717181543973</v>
      </c>
      <c r="AT65" s="53">
        <f t="shared" si="10"/>
        <v>3.2566071965431589</v>
      </c>
      <c r="AU65" s="53">
        <f t="shared" si="11"/>
        <v>3.3019045219624887</v>
      </c>
      <c r="AV65" s="53">
        <f t="shared" si="12"/>
        <v>3.3465416717082053</v>
      </c>
      <c r="AW65" s="53">
        <f t="shared" si="13"/>
        <v>3.3904537758711681</v>
      </c>
      <c r="AX65" s="53">
        <f t="shared" si="14"/>
        <v>3.4335793699128128</v>
      </c>
      <c r="AY65" s="53">
        <f t="shared" si="15"/>
        <v>3.4758611881217649</v>
      </c>
      <c r="AZ65" s="53">
        <f t="shared" si="16"/>
        <v>3.517246947223085</v>
      </c>
      <c r="BA65" s="53">
        <f t="shared" si="17"/>
        <v>3.5576901054717345</v>
      </c>
      <c r="BB65" s="53">
        <f t="shared" si="18"/>
        <v>3.5971505824554155</v>
      </c>
      <c r="BC65" s="53">
        <f t="shared" si="19"/>
        <v>3.6355954252009628</v>
      </c>
      <c r="BD65" s="53">
        <f t="shared" si="20"/>
        <v>3.6451381482388325</v>
      </c>
    </row>
    <row r="66" spans="2:56" x14ac:dyDescent="0.3">
      <c r="B66" s="1">
        <v>14</v>
      </c>
      <c r="C66" s="67"/>
      <c r="D66" s="67"/>
      <c r="E66" s="67"/>
      <c r="F66" s="67"/>
      <c r="G66" s="67"/>
      <c r="H66" s="67"/>
      <c r="I66" s="67"/>
      <c r="J66" s="67"/>
      <c r="K66" s="67"/>
      <c r="L66" s="67"/>
      <c r="M66" s="67"/>
      <c r="N66" s="67"/>
      <c r="O66" s="67"/>
      <c r="P66" s="67">
        <f>EXP(SUMPRODUCT(CHOOSE({1,2,3,4,5,6},'Calcs Men No Intervention'!AS122,'Calcs Men No Intervention'!AS122^2,'Calcs Men No Intervention'!P90,'Calcs Men No Intervention'!P90^2,1,1),Diabetes_model!$C$8:$H$8))/(1+EXP(SUMPRODUCT(CHOOSE({1,2,3,4,5,6},'Calcs Men No Intervention'!AS122,'Calcs Men No Intervention'!AS122^2,'Calcs Men No Intervention'!P90,'Calcs Men No Intervention'!P90^2,1,1),Diabetes_model!$C$8:$H$8)))</f>
        <v>5.5534516370070092E-2</v>
      </c>
      <c r="Q66" s="67">
        <f>EXP(SUMPRODUCT(CHOOSE({1,2,3,4,5,6},'Calcs Men No Intervention'!AT122,'Calcs Men No Intervention'!AT122^2,'Calcs Men No Intervention'!Q90,'Calcs Men No Intervention'!Q90^2,1,1),Diabetes_model!$C$8:$H$8))/(1+EXP(SUMPRODUCT(CHOOSE({1,2,3,4,5,6},'Calcs Men No Intervention'!AT122,'Calcs Men No Intervention'!AT122^2,'Calcs Men No Intervention'!Q90,'Calcs Men No Intervention'!Q90^2,1,1),Diabetes_model!$C$8:$H$8)))</f>
        <v>6.0327165976788326E-2</v>
      </c>
      <c r="R66" s="67">
        <f>EXP(SUMPRODUCT(CHOOSE({1,2,3,4,5,6},'Calcs Men No Intervention'!AU122,'Calcs Men No Intervention'!AU122^2,'Calcs Men No Intervention'!R90,'Calcs Men No Intervention'!R90^2,1,1),Diabetes_model!$C$8:$H$8))/(1+EXP(SUMPRODUCT(CHOOSE({1,2,3,4,5,6},'Calcs Men No Intervention'!AU122,'Calcs Men No Intervention'!AU122^2,'Calcs Men No Intervention'!R90,'Calcs Men No Intervention'!R90^2,1,1),Diabetes_model!$C$8:$H$8)))</f>
        <v>6.5408819407835814E-2</v>
      </c>
      <c r="S66" s="67">
        <f>EXP(SUMPRODUCT(CHOOSE({1,2,3,4,5,6},'Calcs Men No Intervention'!AV122,'Calcs Men No Intervention'!AV122^2,'Calcs Men No Intervention'!S90,'Calcs Men No Intervention'!S90^2,1,1),Diabetes_model!$C$8:$H$8))/(1+EXP(SUMPRODUCT(CHOOSE({1,2,3,4,5,6},'Calcs Men No Intervention'!AV122,'Calcs Men No Intervention'!AV122^2,'Calcs Men No Intervention'!S90,'Calcs Men No Intervention'!S90^2,1,1),Diabetes_model!$C$8:$H$8)))</f>
        <v>7.0783033935444759E-2</v>
      </c>
      <c r="T66" s="67">
        <f>EXP(SUMPRODUCT(CHOOSE({1,2,3,4,5,6},'Calcs Men No Intervention'!AW122,'Calcs Men No Intervention'!AW122^2,'Calcs Men No Intervention'!T90,'Calcs Men No Intervention'!T90^2,1,1),Diabetes_model!$C$8:$H$8))/(1+EXP(SUMPRODUCT(CHOOSE({1,2,3,4,5,6},'Calcs Men No Intervention'!AW122,'Calcs Men No Intervention'!AW122^2,'Calcs Men No Intervention'!T90,'Calcs Men No Intervention'!T90^2,1,1),Diabetes_model!$C$8:$H$8)))</f>
        <v>7.6451854620857448E-2</v>
      </c>
      <c r="U66" s="67">
        <f>EXP(SUMPRODUCT(CHOOSE({1,2,3,4,5,6},'Calcs Men No Intervention'!AX122,'Calcs Men No Intervention'!AX122^2,'Calcs Men No Intervention'!U90,'Calcs Men No Intervention'!U90^2,1,1),Diabetes_model!$C$8:$H$8))/(1+EXP(SUMPRODUCT(CHOOSE({1,2,3,4,5,6},'Calcs Men No Intervention'!AX122,'Calcs Men No Intervention'!AX122^2,'Calcs Men No Intervention'!U90,'Calcs Men No Intervention'!U90^2,1,1),Diabetes_model!$C$8:$H$8)))</f>
        <v>8.2415696532619862E-2</v>
      </c>
      <c r="V66" s="67">
        <f>EXP(SUMPRODUCT(CHOOSE({1,2,3,4,5,6},'Calcs Men No Intervention'!AY122,'Calcs Men No Intervention'!AY122^2,'Calcs Men No Intervention'!V90,'Calcs Men No Intervention'!V90^2,1,1),Diabetes_model!$C$8:$H$8))/(1+EXP(SUMPRODUCT(CHOOSE({1,2,3,4,5,6},'Calcs Men No Intervention'!AY122,'Calcs Men No Intervention'!AY122^2,'Calcs Men No Intervention'!V90,'Calcs Men No Intervention'!V90^2,1,1),Diabetes_model!$C$8:$H$8)))</f>
        <v>8.8673241344269529E-2</v>
      </c>
      <c r="W66" s="67">
        <f>EXP(SUMPRODUCT(CHOOSE({1,2,3,4,5,6},'Calcs Men No Intervention'!AZ122,'Calcs Men No Intervention'!AZ122^2,'Calcs Men No Intervention'!W90,'Calcs Men No Intervention'!W90^2,1,1),Diabetes_model!$C$8:$H$8))/(1+EXP(SUMPRODUCT(CHOOSE({1,2,3,4,5,6},'Calcs Men No Intervention'!AZ122,'Calcs Men No Intervention'!AZ122^2,'Calcs Men No Intervention'!W90,'Calcs Men No Intervention'!W90^2,1,1),Diabetes_model!$C$8:$H$8)))</f>
        <v>9.5221351196730128E-2</v>
      </c>
      <c r="X66" s="67">
        <f>EXP(SUMPRODUCT(CHOOSE({1,2,3,4,5,6},'Calcs Men No Intervention'!BA122,'Calcs Men No Intervention'!BA122^2,'Calcs Men No Intervention'!X90,'Calcs Men No Intervention'!X90^2,1,1),Diabetes_model!$C$8:$H$8))/(1+EXP(SUMPRODUCT(CHOOSE({1,2,3,4,5,6},'Calcs Men No Intervention'!BA122,'Calcs Men No Intervention'!BA122^2,'Calcs Men No Intervention'!X90,'Calcs Men No Intervention'!X90^2,1,1),Diabetes_model!$C$8:$H$8)))</f>
        <v>0.10205500248124168</v>
      </c>
      <c r="Y66" s="67">
        <f>EXP(SUMPRODUCT(CHOOSE({1,2,3,4,5,6},'Calcs Men No Intervention'!BB122,'Calcs Men No Intervention'!BB122^2,'Calcs Men No Intervention'!Y90,'Calcs Men No Intervention'!Y90^2,1,1),Diabetes_model!$C$8:$H$8))/(1+EXP(SUMPRODUCT(CHOOSE({1,2,3,4,5,6},'Calcs Men No Intervention'!BB122,'Calcs Men No Intervention'!BB122^2,'Calcs Men No Intervention'!Y90,'Calcs Men No Intervention'!Y90^2,1,1),Diabetes_model!$C$8:$H$8)))</f>
        <v>0.10916724186631996</v>
      </c>
      <c r="Z66" s="67">
        <f>EXP(SUMPRODUCT(CHOOSE({1,2,3,4,5,6},'Calcs Men No Intervention'!BC122,'Calcs Men No Intervention'!BC122^2,'Calcs Men No Intervention'!Z90,'Calcs Men No Intervention'!Z90^2,1,1),Diabetes_model!$C$8:$H$8))/(1+EXP(SUMPRODUCT(CHOOSE({1,2,3,4,5,6},'Calcs Men No Intervention'!BC122,'Calcs Men No Intervention'!BC122^2,'Calcs Men No Intervention'!Z90,'Calcs Men No Intervention'!Z90^2,1,1),Diabetes_model!$C$8:$H$8)))</f>
        <v>0.11654916646216325</v>
      </c>
      <c r="AA66" s="67">
        <f>EXP(SUMPRODUCT(CHOOSE({1,2,3,4,5,6},'Calcs Men No Intervention'!BD122,'Calcs Men No Intervention'!BD122^2,'Calcs Men No Intervention'!AA90,'Calcs Men No Intervention'!AA90^2,1,1),Diabetes_model!$C$8:$H$8))/(1+EXP(SUMPRODUCT(CHOOSE({1,2,3,4,5,6},'Calcs Men No Intervention'!BD122,'Calcs Men No Intervention'!BD122^2,'Calcs Men No Intervention'!AA90,'Calcs Men No Intervention'!AA90^2,1,1),Diabetes_model!$C$8:$H$8)))</f>
        <v>0.12418992949851576</v>
      </c>
      <c r="AB66" s="67">
        <f>EXP(SUMPRODUCT(CHOOSE({1,2,3,4,5,6},'Calcs Men No Intervention'!BE122,'Calcs Men No Intervention'!BE122^2,'Calcs Men No Intervention'!AB90,'Calcs Men No Intervention'!AB90^2,1,1),Diabetes_model!$C$8:$H$8))/(1+EXP(SUMPRODUCT(CHOOSE({1,2,3,4,5,6},'Calcs Men No Intervention'!BE122,'Calcs Men No Intervention'!BE122^2,'Calcs Men No Intervention'!AB90,'Calcs Men No Intervention'!AB90^2,1,1),Diabetes_model!$C$8:$H$8)))</f>
        <v>0.13106072030556434</v>
      </c>
      <c r="AE66" s="53"/>
      <c r="AF66" s="53"/>
      <c r="AG66" s="53"/>
      <c r="AH66" s="53"/>
      <c r="AI66" s="53"/>
      <c r="AJ66" s="53"/>
      <c r="AK66" s="53"/>
      <c r="AL66" s="53"/>
      <c r="AM66" s="53"/>
      <c r="AN66" s="53"/>
      <c r="AO66" s="53"/>
      <c r="AP66" s="53"/>
      <c r="AQ66" s="53"/>
      <c r="AR66" s="53">
        <f t="shared" si="8"/>
        <v>3.1174375070184595</v>
      </c>
      <c r="AS66" s="53">
        <f t="shared" si="9"/>
        <v>3.1643038075038268</v>
      </c>
      <c r="AT66" s="53">
        <f t="shared" si="10"/>
        <v>3.210717181543973</v>
      </c>
      <c r="AU66" s="53">
        <f t="shared" si="11"/>
        <v>3.2566071965431589</v>
      </c>
      <c r="AV66" s="53">
        <f t="shared" si="12"/>
        <v>3.3019045219624887</v>
      </c>
      <c r="AW66" s="53">
        <f t="shared" si="13"/>
        <v>3.3465416717082053</v>
      </c>
      <c r="AX66" s="53">
        <f t="shared" si="14"/>
        <v>3.3904537758711681</v>
      </c>
      <c r="AY66" s="53">
        <f t="shared" si="15"/>
        <v>3.4335793699128128</v>
      </c>
      <c r="AZ66" s="53">
        <f t="shared" si="16"/>
        <v>3.4758611881217649</v>
      </c>
      <c r="BA66" s="53">
        <f t="shared" si="17"/>
        <v>3.517246947223085</v>
      </c>
      <c r="BB66" s="53">
        <f t="shared" si="18"/>
        <v>3.5576901054717345</v>
      </c>
      <c r="BC66" s="53">
        <f t="shared" si="19"/>
        <v>3.5971505824554155</v>
      </c>
      <c r="BD66" s="53">
        <f t="shared" si="20"/>
        <v>3.607627191814617</v>
      </c>
    </row>
    <row r="67" spans="2:56" x14ac:dyDescent="0.3">
      <c r="B67" s="1">
        <v>15</v>
      </c>
      <c r="C67" s="67"/>
      <c r="D67" s="67"/>
      <c r="E67" s="67"/>
      <c r="F67" s="67"/>
      <c r="G67" s="67"/>
      <c r="H67" s="67"/>
      <c r="I67" s="67"/>
      <c r="J67" s="67"/>
      <c r="K67" s="67"/>
      <c r="L67" s="67"/>
      <c r="M67" s="67"/>
      <c r="N67" s="67"/>
      <c r="O67" s="67"/>
      <c r="P67" s="67"/>
      <c r="Q67" s="67">
        <f>EXP(SUMPRODUCT(CHOOSE({1,2,3,4,5,6},'Calcs Men No Intervention'!AT123,'Calcs Men No Intervention'!AT123^2,'Calcs Men No Intervention'!Q91,'Calcs Men No Intervention'!Q91^2,1,1),Diabetes_model!$C$8:$H$8))/(1+EXP(SUMPRODUCT(CHOOSE({1,2,3,4,5,6},'Calcs Men No Intervention'!AT123,'Calcs Men No Intervention'!AT123^2,'Calcs Men No Intervention'!Q91,'Calcs Men No Intervention'!Q91^2,1,1),Diabetes_model!$C$8:$H$8)))</f>
        <v>5.5534516370070092E-2</v>
      </c>
      <c r="R67" s="67">
        <f>EXP(SUMPRODUCT(CHOOSE({1,2,3,4,5,6},'Calcs Men No Intervention'!AU123,'Calcs Men No Intervention'!AU123^2,'Calcs Men No Intervention'!R91,'Calcs Men No Intervention'!R91^2,1,1),Diabetes_model!$C$8:$H$8))/(1+EXP(SUMPRODUCT(CHOOSE({1,2,3,4,5,6},'Calcs Men No Intervention'!AU123,'Calcs Men No Intervention'!AU123^2,'Calcs Men No Intervention'!R91,'Calcs Men No Intervention'!R91^2,1,1),Diabetes_model!$C$8:$H$8)))</f>
        <v>6.0327165976788326E-2</v>
      </c>
      <c r="S67" s="67">
        <f>EXP(SUMPRODUCT(CHOOSE({1,2,3,4,5,6},'Calcs Men No Intervention'!AV123,'Calcs Men No Intervention'!AV123^2,'Calcs Men No Intervention'!S91,'Calcs Men No Intervention'!S91^2,1,1),Diabetes_model!$C$8:$H$8))/(1+EXP(SUMPRODUCT(CHOOSE({1,2,3,4,5,6},'Calcs Men No Intervention'!AV123,'Calcs Men No Intervention'!AV123^2,'Calcs Men No Intervention'!S91,'Calcs Men No Intervention'!S91^2,1,1),Diabetes_model!$C$8:$H$8)))</f>
        <v>6.5408819407835814E-2</v>
      </c>
      <c r="T67" s="67">
        <f>EXP(SUMPRODUCT(CHOOSE({1,2,3,4,5,6},'Calcs Men No Intervention'!AW123,'Calcs Men No Intervention'!AW123^2,'Calcs Men No Intervention'!T91,'Calcs Men No Intervention'!T91^2,1,1),Diabetes_model!$C$8:$H$8))/(1+EXP(SUMPRODUCT(CHOOSE({1,2,3,4,5,6},'Calcs Men No Intervention'!AW123,'Calcs Men No Intervention'!AW123^2,'Calcs Men No Intervention'!T91,'Calcs Men No Intervention'!T91^2,1,1),Diabetes_model!$C$8:$H$8)))</f>
        <v>7.0783033935444759E-2</v>
      </c>
      <c r="U67" s="67">
        <f>EXP(SUMPRODUCT(CHOOSE({1,2,3,4,5,6},'Calcs Men No Intervention'!AX123,'Calcs Men No Intervention'!AX123^2,'Calcs Men No Intervention'!U91,'Calcs Men No Intervention'!U91^2,1,1),Diabetes_model!$C$8:$H$8))/(1+EXP(SUMPRODUCT(CHOOSE({1,2,3,4,5,6},'Calcs Men No Intervention'!AX123,'Calcs Men No Intervention'!AX123^2,'Calcs Men No Intervention'!U91,'Calcs Men No Intervention'!U91^2,1,1),Diabetes_model!$C$8:$H$8)))</f>
        <v>7.6451854620857448E-2</v>
      </c>
      <c r="V67" s="67">
        <f>EXP(SUMPRODUCT(CHOOSE({1,2,3,4,5,6},'Calcs Men No Intervention'!AY123,'Calcs Men No Intervention'!AY123^2,'Calcs Men No Intervention'!V91,'Calcs Men No Intervention'!V91^2,1,1),Diabetes_model!$C$8:$H$8))/(1+EXP(SUMPRODUCT(CHOOSE({1,2,3,4,5,6},'Calcs Men No Intervention'!AY123,'Calcs Men No Intervention'!AY123^2,'Calcs Men No Intervention'!V91,'Calcs Men No Intervention'!V91^2,1,1),Diabetes_model!$C$8:$H$8)))</f>
        <v>8.2415696532619862E-2</v>
      </c>
      <c r="W67" s="67">
        <f>EXP(SUMPRODUCT(CHOOSE({1,2,3,4,5,6},'Calcs Men No Intervention'!AZ123,'Calcs Men No Intervention'!AZ123^2,'Calcs Men No Intervention'!W91,'Calcs Men No Intervention'!W91^2,1,1),Diabetes_model!$C$8:$H$8))/(1+EXP(SUMPRODUCT(CHOOSE({1,2,3,4,5,6},'Calcs Men No Intervention'!AZ123,'Calcs Men No Intervention'!AZ123^2,'Calcs Men No Intervention'!W91,'Calcs Men No Intervention'!W91^2,1,1),Diabetes_model!$C$8:$H$8)))</f>
        <v>8.8673241344269529E-2</v>
      </c>
      <c r="X67" s="67">
        <f>EXP(SUMPRODUCT(CHOOSE({1,2,3,4,5,6},'Calcs Men No Intervention'!BA123,'Calcs Men No Intervention'!BA123^2,'Calcs Men No Intervention'!X91,'Calcs Men No Intervention'!X91^2,1,1),Diabetes_model!$C$8:$H$8))/(1+EXP(SUMPRODUCT(CHOOSE({1,2,3,4,5,6},'Calcs Men No Intervention'!BA123,'Calcs Men No Intervention'!BA123^2,'Calcs Men No Intervention'!X91,'Calcs Men No Intervention'!X91^2,1,1),Diabetes_model!$C$8:$H$8)))</f>
        <v>9.5221351196730128E-2</v>
      </c>
      <c r="Y67" s="67">
        <f>EXP(SUMPRODUCT(CHOOSE({1,2,3,4,5,6},'Calcs Men No Intervention'!BB123,'Calcs Men No Intervention'!BB123^2,'Calcs Men No Intervention'!Y91,'Calcs Men No Intervention'!Y91^2,1,1),Diabetes_model!$C$8:$H$8))/(1+EXP(SUMPRODUCT(CHOOSE({1,2,3,4,5,6},'Calcs Men No Intervention'!BB123,'Calcs Men No Intervention'!BB123^2,'Calcs Men No Intervention'!Y91,'Calcs Men No Intervention'!Y91^2,1,1),Diabetes_model!$C$8:$H$8)))</f>
        <v>0.10205500248124168</v>
      </c>
      <c r="Z67" s="67">
        <f>EXP(SUMPRODUCT(CHOOSE({1,2,3,4,5,6},'Calcs Men No Intervention'!BC123,'Calcs Men No Intervention'!BC123^2,'Calcs Men No Intervention'!Z91,'Calcs Men No Intervention'!Z91^2,1,1),Diabetes_model!$C$8:$H$8))/(1+EXP(SUMPRODUCT(CHOOSE({1,2,3,4,5,6},'Calcs Men No Intervention'!BC123,'Calcs Men No Intervention'!BC123^2,'Calcs Men No Intervention'!Z91,'Calcs Men No Intervention'!Z91^2,1,1),Diabetes_model!$C$8:$H$8)))</f>
        <v>0.10916724186631996</v>
      </c>
      <c r="AA67" s="67">
        <f>EXP(SUMPRODUCT(CHOOSE({1,2,3,4,5,6},'Calcs Men No Intervention'!BD123,'Calcs Men No Intervention'!BD123^2,'Calcs Men No Intervention'!AA91,'Calcs Men No Intervention'!AA91^2,1,1),Diabetes_model!$C$8:$H$8))/(1+EXP(SUMPRODUCT(CHOOSE({1,2,3,4,5,6},'Calcs Men No Intervention'!BD123,'Calcs Men No Intervention'!BD123^2,'Calcs Men No Intervention'!AA91,'Calcs Men No Intervention'!AA91^2,1,1),Diabetes_model!$C$8:$H$8)))</f>
        <v>0.11654916646216325</v>
      </c>
      <c r="AB67" s="67">
        <f>EXP(SUMPRODUCT(CHOOSE({1,2,3,4,5,6},'Calcs Men No Intervention'!BE123,'Calcs Men No Intervention'!BE123^2,'Calcs Men No Intervention'!AB91,'Calcs Men No Intervention'!AB91^2,1,1),Diabetes_model!$C$8:$H$8))/(1+EXP(SUMPRODUCT(CHOOSE({1,2,3,4,5,6},'Calcs Men No Intervention'!BE123,'Calcs Men No Intervention'!BE123^2,'Calcs Men No Intervention'!AB91,'Calcs Men No Intervention'!AB91^2,1,1),Diabetes_model!$C$8:$H$8)))</f>
        <v>0.12322137617916497</v>
      </c>
      <c r="AE67" s="53"/>
      <c r="AF67" s="53"/>
      <c r="AG67" s="53"/>
      <c r="AH67" s="53"/>
      <c r="AI67" s="53"/>
      <c r="AJ67" s="53"/>
      <c r="AK67" s="53"/>
      <c r="AL67" s="53"/>
      <c r="AM67" s="53"/>
      <c r="AN67" s="53"/>
      <c r="AO67" s="53"/>
      <c r="AP67" s="53"/>
      <c r="AQ67" s="53"/>
      <c r="AR67" s="53"/>
      <c r="AS67" s="53">
        <f t="shared" si="9"/>
        <v>3.1174375070184595</v>
      </c>
      <c r="AT67" s="53">
        <f t="shared" si="10"/>
        <v>3.1643038075038268</v>
      </c>
      <c r="AU67" s="53">
        <f t="shared" si="11"/>
        <v>3.210717181543973</v>
      </c>
      <c r="AV67" s="53">
        <f t="shared" si="12"/>
        <v>3.2566071965431589</v>
      </c>
      <c r="AW67" s="53">
        <f t="shared" si="13"/>
        <v>3.3019045219624887</v>
      </c>
      <c r="AX67" s="53">
        <f t="shared" si="14"/>
        <v>3.3465416717082053</v>
      </c>
      <c r="AY67" s="53">
        <f t="shared" si="15"/>
        <v>3.3904537758711681</v>
      </c>
      <c r="AZ67" s="53">
        <f t="shared" si="16"/>
        <v>3.4335793699128128</v>
      </c>
      <c r="BA67" s="53">
        <f t="shared" si="17"/>
        <v>3.4758611881217649</v>
      </c>
      <c r="BB67" s="53">
        <f t="shared" si="18"/>
        <v>3.517246947223085</v>
      </c>
      <c r="BC67" s="53">
        <f t="shared" si="19"/>
        <v>3.5576901054717345</v>
      </c>
      <c r="BD67" s="53">
        <f t="shared" si="20"/>
        <v>3.5690965192080131</v>
      </c>
    </row>
    <row r="68" spans="2:56" x14ac:dyDescent="0.3">
      <c r="B68" s="1">
        <v>16</v>
      </c>
      <c r="C68" s="67"/>
      <c r="D68" s="67"/>
      <c r="E68" s="67"/>
      <c r="F68" s="67"/>
      <c r="G68" s="67"/>
      <c r="H68" s="67"/>
      <c r="I68" s="67"/>
      <c r="J68" s="67"/>
      <c r="K68" s="67"/>
      <c r="L68" s="67"/>
      <c r="M68" s="67"/>
      <c r="N68" s="67"/>
      <c r="O68" s="67"/>
      <c r="P68" s="67"/>
      <c r="Q68" s="67"/>
      <c r="R68" s="67">
        <f>EXP(SUMPRODUCT(CHOOSE({1,2,3,4,5,6},'Calcs Men No Intervention'!AU124,'Calcs Men No Intervention'!AU124^2,'Calcs Men No Intervention'!R92,'Calcs Men No Intervention'!R92^2,1,1),Diabetes_model!$C$8:$H$8))/(1+EXP(SUMPRODUCT(CHOOSE({1,2,3,4,5,6},'Calcs Men No Intervention'!AU124,'Calcs Men No Intervention'!AU124^2,'Calcs Men No Intervention'!R92,'Calcs Men No Intervention'!R92^2,1,1),Diabetes_model!$C$8:$H$8)))</f>
        <v>5.5534516370070092E-2</v>
      </c>
      <c r="S68" s="67">
        <f>EXP(SUMPRODUCT(CHOOSE({1,2,3,4,5,6},'Calcs Men No Intervention'!AV124,'Calcs Men No Intervention'!AV124^2,'Calcs Men No Intervention'!S92,'Calcs Men No Intervention'!S92^2,1,1),Diabetes_model!$C$8:$H$8))/(1+EXP(SUMPRODUCT(CHOOSE({1,2,3,4,5,6},'Calcs Men No Intervention'!AV124,'Calcs Men No Intervention'!AV124^2,'Calcs Men No Intervention'!S92,'Calcs Men No Intervention'!S92^2,1,1),Diabetes_model!$C$8:$H$8)))</f>
        <v>6.0327165976788326E-2</v>
      </c>
      <c r="T68" s="67">
        <f>EXP(SUMPRODUCT(CHOOSE({1,2,3,4,5,6},'Calcs Men No Intervention'!AW124,'Calcs Men No Intervention'!AW124^2,'Calcs Men No Intervention'!T92,'Calcs Men No Intervention'!T92^2,1,1),Diabetes_model!$C$8:$H$8))/(1+EXP(SUMPRODUCT(CHOOSE({1,2,3,4,5,6},'Calcs Men No Intervention'!AW124,'Calcs Men No Intervention'!AW124^2,'Calcs Men No Intervention'!T92,'Calcs Men No Intervention'!T92^2,1,1),Diabetes_model!$C$8:$H$8)))</f>
        <v>6.5408819407835814E-2</v>
      </c>
      <c r="U68" s="67">
        <f>EXP(SUMPRODUCT(CHOOSE({1,2,3,4,5,6},'Calcs Men No Intervention'!AX124,'Calcs Men No Intervention'!AX124^2,'Calcs Men No Intervention'!U92,'Calcs Men No Intervention'!U92^2,1,1),Diabetes_model!$C$8:$H$8))/(1+EXP(SUMPRODUCT(CHOOSE({1,2,3,4,5,6},'Calcs Men No Intervention'!AX124,'Calcs Men No Intervention'!AX124^2,'Calcs Men No Intervention'!U92,'Calcs Men No Intervention'!U92^2,1,1),Diabetes_model!$C$8:$H$8)))</f>
        <v>7.0783033935444759E-2</v>
      </c>
      <c r="V68" s="67">
        <f>EXP(SUMPRODUCT(CHOOSE({1,2,3,4,5,6},'Calcs Men No Intervention'!AY124,'Calcs Men No Intervention'!AY124^2,'Calcs Men No Intervention'!V92,'Calcs Men No Intervention'!V92^2,1,1),Diabetes_model!$C$8:$H$8))/(1+EXP(SUMPRODUCT(CHOOSE({1,2,3,4,5,6},'Calcs Men No Intervention'!AY124,'Calcs Men No Intervention'!AY124^2,'Calcs Men No Intervention'!V92,'Calcs Men No Intervention'!V92^2,1,1),Diabetes_model!$C$8:$H$8)))</f>
        <v>7.6451854620857448E-2</v>
      </c>
      <c r="W68" s="67">
        <f>EXP(SUMPRODUCT(CHOOSE({1,2,3,4,5,6},'Calcs Men No Intervention'!AZ124,'Calcs Men No Intervention'!AZ124^2,'Calcs Men No Intervention'!W92,'Calcs Men No Intervention'!W92^2,1,1),Diabetes_model!$C$8:$H$8))/(1+EXP(SUMPRODUCT(CHOOSE({1,2,3,4,5,6},'Calcs Men No Intervention'!AZ124,'Calcs Men No Intervention'!AZ124^2,'Calcs Men No Intervention'!W92,'Calcs Men No Intervention'!W92^2,1,1),Diabetes_model!$C$8:$H$8)))</f>
        <v>8.2415696532619862E-2</v>
      </c>
      <c r="X68" s="67">
        <f>EXP(SUMPRODUCT(CHOOSE({1,2,3,4,5,6},'Calcs Men No Intervention'!BA124,'Calcs Men No Intervention'!BA124^2,'Calcs Men No Intervention'!X92,'Calcs Men No Intervention'!X92^2,1,1),Diabetes_model!$C$8:$H$8))/(1+EXP(SUMPRODUCT(CHOOSE({1,2,3,4,5,6},'Calcs Men No Intervention'!BA124,'Calcs Men No Intervention'!BA124^2,'Calcs Men No Intervention'!X92,'Calcs Men No Intervention'!X92^2,1,1),Diabetes_model!$C$8:$H$8)))</f>
        <v>8.8673241344269529E-2</v>
      </c>
      <c r="Y68" s="67">
        <f>EXP(SUMPRODUCT(CHOOSE({1,2,3,4,5,6},'Calcs Men No Intervention'!BB124,'Calcs Men No Intervention'!BB124^2,'Calcs Men No Intervention'!Y92,'Calcs Men No Intervention'!Y92^2,1,1),Diabetes_model!$C$8:$H$8))/(1+EXP(SUMPRODUCT(CHOOSE({1,2,3,4,5,6},'Calcs Men No Intervention'!BB124,'Calcs Men No Intervention'!BB124^2,'Calcs Men No Intervention'!Y92,'Calcs Men No Intervention'!Y92^2,1,1),Diabetes_model!$C$8:$H$8)))</f>
        <v>9.5221351196730128E-2</v>
      </c>
      <c r="Z68" s="67">
        <f>EXP(SUMPRODUCT(CHOOSE({1,2,3,4,5,6},'Calcs Men No Intervention'!BC124,'Calcs Men No Intervention'!BC124^2,'Calcs Men No Intervention'!Z92,'Calcs Men No Intervention'!Z92^2,1,1),Diabetes_model!$C$8:$H$8))/(1+EXP(SUMPRODUCT(CHOOSE({1,2,3,4,5,6},'Calcs Men No Intervention'!BC124,'Calcs Men No Intervention'!BC124^2,'Calcs Men No Intervention'!Z92,'Calcs Men No Intervention'!Z92^2,1,1),Diabetes_model!$C$8:$H$8)))</f>
        <v>0.10205500248124168</v>
      </c>
      <c r="AA68" s="67">
        <f>EXP(SUMPRODUCT(CHOOSE({1,2,3,4,5,6},'Calcs Men No Intervention'!BD124,'Calcs Men No Intervention'!BD124^2,'Calcs Men No Intervention'!AA92,'Calcs Men No Intervention'!AA92^2,1,1),Diabetes_model!$C$8:$H$8))/(1+EXP(SUMPRODUCT(CHOOSE({1,2,3,4,5,6},'Calcs Men No Intervention'!BD124,'Calcs Men No Intervention'!BD124^2,'Calcs Men No Intervention'!AA92,'Calcs Men No Intervention'!AA92^2,1,1),Diabetes_model!$C$8:$H$8)))</f>
        <v>0.10916724186631996</v>
      </c>
      <c r="AB68" s="67">
        <f>EXP(SUMPRODUCT(CHOOSE({1,2,3,4,5,6},'Calcs Men No Intervention'!BE124,'Calcs Men No Intervention'!BE124^2,'Calcs Men No Intervention'!AB92,'Calcs Men No Intervention'!AB92^2,1,1),Diabetes_model!$C$8:$H$8))/(1+EXP(SUMPRODUCT(CHOOSE({1,2,3,4,5,6},'Calcs Men No Intervention'!BE124,'Calcs Men No Intervention'!BE124^2,'Calcs Men No Intervention'!AB92,'Calcs Men No Intervention'!AB92^2,1,1),Diabetes_model!$C$8:$H$8)))</f>
        <v>0.11562801976474149</v>
      </c>
      <c r="AE68" s="53"/>
      <c r="AF68" s="53"/>
      <c r="AG68" s="53"/>
      <c r="AH68" s="53"/>
      <c r="AI68" s="53"/>
      <c r="AJ68" s="53"/>
      <c r="AK68" s="53"/>
      <c r="AL68" s="53"/>
      <c r="AM68" s="53"/>
      <c r="AN68" s="53"/>
      <c r="AO68" s="53"/>
      <c r="AP68" s="53"/>
      <c r="AQ68" s="53"/>
      <c r="AR68" s="53"/>
      <c r="AS68" s="53"/>
      <c r="AT68" s="53">
        <f t="shared" si="10"/>
        <v>3.1174375070184595</v>
      </c>
      <c r="AU68" s="53">
        <f t="shared" si="11"/>
        <v>3.1643038075038268</v>
      </c>
      <c r="AV68" s="53">
        <f t="shared" si="12"/>
        <v>3.210717181543973</v>
      </c>
      <c r="AW68" s="53">
        <f t="shared" si="13"/>
        <v>3.2566071965431589</v>
      </c>
      <c r="AX68" s="53">
        <f t="shared" si="14"/>
        <v>3.3019045219624887</v>
      </c>
      <c r="AY68" s="53">
        <f t="shared" si="15"/>
        <v>3.3465416717082053</v>
      </c>
      <c r="AZ68" s="53">
        <f t="shared" si="16"/>
        <v>3.3904537758711681</v>
      </c>
      <c r="BA68" s="53">
        <f t="shared" si="17"/>
        <v>3.4335793699128128</v>
      </c>
      <c r="BB68" s="53">
        <f t="shared" si="18"/>
        <v>3.4758611881217649</v>
      </c>
      <c r="BC68" s="53">
        <f t="shared" si="19"/>
        <v>3.517246947223085</v>
      </c>
      <c r="BD68" s="53">
        <f t="shared" si="20"/>
        <v>3.5295718907252631</v>
      </c>
    </row>
    <row r="69" spans="2:56" x14ac:dyDescent="0.3">
      <c r="B69" s="1">
        <v>17</v>
      </c>
      <c r="C69" s="67"/>
      <c r="D69" s="67"/>
      <c r="E69" s="67"/>
      <c r="F69" s="67"/>
      <c r="G69" s="67"/>
      <c r="H69" s="67"/>
      <c r="I69" s="67"/>
      <c r="J69" s="67"/>
      <c r="K69" s="67"/>
      <c r="L69" s="67"/>
      <c r="M69" s="67"/>
      <c r="N69" s="67"/>
      <c r="O69" s="67"/>
      <c r="P69" s="67"/>
      <c r="Q69" s="67"/>
      <c r="R69" s="67"/>
      <c r="S69" s="67">
        <f>EXP(SUMPRODUCT(CHOOSE({1,2,3,4,5,6},'Calcs Men No Intervention'!AV125,'Calcs Men No Intervention'!AV125^2,'Calcs Men No Intervention'!S93,'Calcs Men No Intervention'!S93^2,1,1),Diabetes_model!$C$8:$H$8))/(1+EXP(SUMPRODUCT(CHOOSE({1,2,3,4,5,6},'Calcs Men No Intervention'!AV125,'Calcs Men No Intervention'!AV125^2,'Calcs Men No Intervention'!S93,'Calcs Men No Intervention'!S93^2,1,1),Diabetes_model!$C$8:$H$8)))</f>
        <v>5.5534516370070092E-2</v>
      </c>
      <c r="T69" s="67">
        <f>EXP(SUMPRODUCT(CHOOSE({1,2,3,4,5,6},'Calcs Men No Intervention'!AW125,'Calcs Men No Intervention'!AW125^2,'Calcs Men No Intervention'!T93,'Calcs Men No Intervention'!T93^2,1,1),Diabetes_model!$C$8:$H$8))/(1+EXP(SUMPRODUCT(CHOOSE({1,2,3,4,5,6},'Calcs Men No Intervention'!AW125,'Calcs Men No Intervention'!AW125^2,'Calcs Men No Intervention'!T93,'Calcs Men No Intervention'!T93^2,1,1),Diabetes_model!$C$8:$H$8)))</f>
        <v>6.0327165976788326E-2</v>
      </c>
      <c r="U69" s="67">
        <f>EXP(SUMPRODUCT(CHOOSE({1,2,3,4,5,6},'Calcs Men No Intervention'!AX125,'Calcs Men No Intervention'!AX125^2,'Calcs Men No Intervention'!U93,'Calcs Men No Intervention'!U93^2,1,1),Diabetes_model!$C$8:$H$8))/(1+EXP(SUMPRODUCT(CHOOSE({1,2,3,4,5,6},'Calcs Men No Intervention'!AX125,'Calcs Men No Intervention'!AX125^2,'Calcs Men No Intervention'!U93,'Calcs Men No Intervention'!U93^2,1,1),Diabetes_model!$C$8:$H$8)))</f>
        <v>6.5408819407835814E-2</v>
      </c>
      <c r="V69" s="67">
        <f>EXP(SUMPRODUCT(CHOOSE({1,2,3,4,5,6},'Calcs Men No Intervention'!AY125,'Calcs Men No Intervention'!AY125^2,'Calcs Men No Intervention'!V93,'Calcs Men No Intervention'!V93^2,1,1),Diabetes_model!$C$8:$H$8))/(1+EXP(SUMPRODUCT(CHOOSE({1,2,3,4,5,6},'Calcs Men No Intervention'!AY125,'Calcs Men No Intervention'!AY125^2,'Calcs Men No Intervention'!V93,'Calcs Men No Intervention'!V93^2,1,1),Diabetes_model!$C$8:$H$8)))</f>
        <v>7.0783033935444759E-2</v>
      </c>
      <c r="W69" s="67">
        <f>EXP(SUMPRODUCT(CHOOSE({1,2,3,4,5,6},'Calcs Men No Intervention'!AZ125,'Calcs Men No Intervention'!AZ125^2,'Calcs Men No Intervention'!W93,'Calcs Men No Intervention'!W93^2,1,1),Diabetes_model!$C$8:$H$8))/(1+EXP(SUMPRODUCT(CHOOSE({1,2,3,4,5,6},'Calcs Men No Intervention'!AZ125,'Calcs Men No Intervention'!AZ125^2,'Calcs Men No Intervention'!W93,'Calcs Men No Intervention'!W93^2,1,1),Diabetes_model!$C$8:$H$8)))</f>
        <v>7.6451854620857448E-2</v>
      </c>
      <c r="X69" s="67">
        <f>EXP(SUMPRODUCT(CHOOSE({1,2,3,4,5,6},'Calcs Men No Intervention'!BA125,'Calcs Men No Intervention'!BA125^2,'Calcs Men No Intervention'!X93,'Calcs Men No Intervention'!X93^2,1,1),Diabetes_model!$C$8:$H$8))/(1+EXP(SUMPRODUCT(CHOOSE({1,2,3,4,5,6},'Calcs Men No Intervention'!BA125,'Calcs Men No Intervention'!BA125^2,'Calcs Men No Intervention'!X93,'Calcs Men No Intervention'!X93^2,1,1),Diabetes_model!$C$8:$H$8)))</f>
        <v>8.2415696532619862E-2</v>
      </c>
      <c r="Y69" s="67">
        <f>EXP(SUMPRODUCT(CHOOSE({1,2,3,4,5,6},'Calcs Men No Intervention'!BB125,'Calcs Men No Intervention'!BB125^2,'Calcs Men No Intervention'!Y93,'Calcs Men No Intervention'!Y93^2,1,1),Diabetes_model!$C$8:$H$8))/(1+EXP(SUMPRODUCT(CHOOSE({1,2,3,4,5,6},'Calcs Men No Intervention'!BB125,'Calcs Men No Intervention'!BB125^2,'Calcs Men No Intervention'!Y93,'Calcs Men No Intervention'!Y93^2,1,1),Diabetes_model!$C$8:$H$8)))</f>
        <v>8.8673241344269529E-2</v>
      </c>
      <c r="Z69" s="67">
        <f>EXP(SUMPRODUCT(CHOOSE({1,2,3,4,5,6},'Calcs Men No Intervention'!BC125,'Calcs Men No Intervention'!BC125^2,'Calcs Men No Intervention'!Z93,'Calcs Men No Intervention'!Z93^2,1,1),Diabetes_model!$C$8:$H$8))/(1+EXP(SUMPRODUCT(CHOOSE({1,2,3,4,5,6},'Calcs Men No Intervention'!BC125,'Calcs Men No Intervention'!BC125^2,'Calcs Men No Intervention'!Z93,'Calcs Men No Intervention'!Z93^2,1,1),Diabetes_model!$C$8:$H$8)))</f>
        <v>9.5221351196730128E-2</v>
      </c>
      <c r="AA69" s="67">
        <f>EXP(SUMPRODUCT(CHOOSE({1,2,3,4,5,6},'Calcs Men No Intervention'!BD125,'Calcs Men No Intervention'!BD125^2,'Calcs Men No Intervention'!AA93,'Calcs Men No Intervention'!AA93^2,1,1),Diabetes_model!$C$8:$H$8))/(1+EXP(SUMPRODUCT(CHOOSE({1,2,3,4,5,6},'Calcs Men No Intervention'!BD125,'Calcs Men No Intervention'!BD125^2,'Calcs Men No Intervention'!AA93,'Calcs Men No Intervention'!AA93^2,1,1),Diabetes_model!$C$8:$H$8)))</f>
        <v>0.10205500248124168</v>
      </c>
      <c r="AB69" s="67">
        <f>EXP(SUMPRODUCT(CHOOSE({1,2,3,4,5,6},'Calcs Men No Intervention'!BE125,'Calcs Men No Intervention'!BE125^2,'Calcs Men No Intervention'!AB93,'Calcs Men No Intervention'!AB93^2,1,1),Diabetes_model!$C$8:$H$8))/(1+EXP(SUMPRODUCT(CHOOSE({1,2,3,4,5,6},'Calcs Men No Intervention'!BE125,'Calcs Men No Intervention'!BE125^2,'Calcs Men No Intervention'!AB93,'Calcs Men No Intervention'!AB93^2,1,1),Diabetes_model!$C$8:$H$8)))</f>
        <v>0.10829321070198196</v>
      </c>
      <c r="AE69" s="53"/>
      <c r="AF69" s="53"/>
      <c r="AG69" s="53"/>
      <c r="AH69" s="53"/>
      <c r="AI69" s="53"/>
      <c r="AJ69" s="53"/>
      <c r="AK69" s="53"/>
      <c r="AL69" s="53"/>
      <c r="AM69" s="53"/>
      <c r="AN69" s="53"/>
      <c r="AO69" s="53"/>
      <c r="AP69" s="53"/>
      <c r="AQ69" s="53"/>
      <c r="AR69" s="53"/>
      <c r="AS69" s="53"/>
      <c r="AT69" s="53"/>
      <c r="AU69" s="53">
        <f t="shared" si="11"/>
        <v>3.1174375070184595</v>
      </c>
      <c r="AV69" s="53">
        <f t="shared" si="12"/>
        <v>3.1643038075038268</v>
      </c>
      <c r="AW69" s="53">
        <f t="shared" si="13"/>
        <v>3.210717181543973</v>
      </c>
      <c r="AX69" s="53">
        <f t="shared" si="14"/>
        <v>3.2566071965431589</v>
      </c>
      <c r="AY69" s="53">
        <f t="shared" si="15"/>
        <v>3.3019045219624887</v>
      </c>
      <c r="AZ69" s="53">
        <f t="shared" si="16"/>
        <v>3.3465416717082053</v>
      </c>
      <c r="BA69" s="53">
        <f t="shared" si="17"/>
        <v>3.3904537758711681</v>
      </c>
      <c r="BB69" s="53">
        <f t="shared" si="18"/>
        <v>3.4335793699128128</v>
      </c>
      <c r="BC69" s="53">
        <f t="shared" si="19"/>
        <v>3.4758611881217649</v>
      </c>
      <c r="BD69" s="53">
        <f t="shared" si="20"/>
        <v>3.4890866365658812</v>
      </c>
    </row>
    <row r="70" spans="2:56" x14ac:dyDescent="0.3">
      <c r="B70" s="1">
        <v>18</v>
      </c>
      <c r="C70" s="67"/>
      <c r="D70" s="67"/>
      <c r="E70" s="67"/>
      <c r="F70" s="67"/>
      <c r="G70" s="67"/>
      <c r="H70" s="67"/>
      <c r="I70" s="67"/>
      <c r="J70" s="67"/>
      <c r="K70" s="67"/>
      <c r="L70" s="67"/>
      <c r="M70" s="67"/>
      <c r="N70" s="67"/>
      <c r="O70" s="67"/>
      <c r="P70" s="67"/>
      <c r="Q70" s="67"/>
      <c r="R70" s="67"/>
      <c r="S70" s="67"/>
      <c r="T70" s="67">
        <f>EXP(SUMPRODUCT(CHOOSE({1,2,3,4,5,6},'Calcs Men No Intervention'!AW126,'Calcs Men No Intervention'!AW126^2,'Calcs Men No Intervention'!T94,'Calcs Men No Intervention'!T94^2,1,1),Diabetes_model!$C$8:$H$8))/(1+EXP(SUMPRODUCT(CHOOSE({1,2,3,4,5,6},'Calcs Men No Intervention'!AW126,'Calcs Men No Intervention'!AW126^2,'Calcs Men No Intervention'!T94,'Calcs Men No Intervention'!T94^2,1,1),Diabetes_model!$C$8:$H$8)))</f>
        <v>5.5534516370070092E-2</v>
      </c>
      <c r="U70" s="67">
        <f>EXP(SUMPRODUCT(CHOOSE({1,2,3,4,5,6},'Calcs Men No Intervention'!AX126,'Calcs Men No Intervention'!AX126^2,'Calcs Men No Intervention'!U94,'Calcs Men No Intervention'!U94^2,1,1),Diabetes_model!$C$8:$H$8))/(1+EXP(SUMPRODUCT(CHOOSE({1,2,3,4,5,6},'Calcs Men No Intervention'!AX126,'Calcs Men No Intervention'!AX126^2,'Calcs Men No Intervention'!U94,'Calcs Men No Intervention'!U94^2,1,1),Diabetes_model!$C$8:$H$8)))</f>
        <v>6.0327165976788326E-2</v>
      </c>
      <c r="V70" s="67">
        <f>EXP(SUMPRODUCT(CHOOSE({1,2,3,4,5,6},'Calcs Men No Intervention'!AY126,'Calcs Men No Intervention'!AY126^2,'Calcs Men No Intervention'!V94,'Calcs Men No Intervention'!V94^2,1,1),Diabetes_model!$C$8:$H$8))/(1+EXP(SUMPRODUCT(CHOOSE({1,2,3,4,5,6},'Calcs Men No Intervention'!AY126,'Calcs Men No Intervention'!AY126^2,'Calcs Men No Intervention'!V94,'Calcs Men No Intervention'!V94^2,1,1),Diabetes_model!$C$8:$H$8)))</f>
        <v>6.5408819407835814E-2</v>
      </c>
      <c r="W70" s="67">
        <f>EXP(SUMPRODUCT(CHOOSE({1,2,3,4,5,6},'Calcs Men No Intervention'!AZ126,'Calcs Men No Intervention'!AZ126^2,'Calcs Men No Intervention'!W94,'Calcs Men No Intervention'!W94^2,1,1),Diabetes_model!$C$8:$H$8))/(1+EXP(SUMPRODUCT(CHOOSE({1,2,3,4,5,6},'Calcs Men No Intervention'!AZ126,'Calcs Men No Intervention'!AZ126^2,'Calcs Men No Intervention'!W94,'Calcs Men No Intervention'!W94^2,1,1),Diabetes_model!$C$8:$H$8)))</f>
        <v>7.0783033935444759E-2</v>
      </c>
      <c r="X70" s="67">
        <f>EXP(SUMPRODUCT(CHOOSE({1,2,3,4,5,6},'Calcs Men No Intervention'!BA126,'Calcs Men No Intervention'!BA126^2,'Calcs Men No Intervention'!X94,'Calcs Men No Intervention'!X94^2,1,1),Diabetes_model!$C$8:$H$8))/(1+EXP(SUMPRODUCT(CHOOSE({1,2,3,4,5,6},'Calcs Men No Intervention'!BA126,'Calcs Men No Intervention'!BA126^2,'Calcs Men No Intervention'!X94,'Calcs Men No Intervention'!X94^2,1,1),Diabetes_model!$C$8:$H$8)))</f>
        <v>7.6451854620857448E-2</v>
      </c>
      <c r="Y70" s="67">
        <f>EXP(SUMPRODUCT(CHOOSE({1,2,3,4,5,6},'Calcs Men No Intervention'!BB126,'Calcs Men No Intervention'!BB126^2,'Calcs Men No Intervention'!Y94,'Calcs Men No Intervention'!Y94^2,1,1),Diabetes_model!$C$8:$H$8))/(1+EXP(SUMPRODUCT(CHOOSE({1,2,3,4,5,6},'Calcs Men No Intervention'!BB126,'Calcs Men No Intervention'!BB126^2,'Calcs Men No Intervention'!Y94,'Calcs Men No Intervention'!Y94^2,1,1),Diabetes_model!$C$8:$H$8)))</f>
        <v>8.2415696532619862E-2</v>
      </c>
      <c r="Z70" s="67">
        <f>EXP(SUMPRODUCT(CHOOSE({1,2,3,4,5,6},'Calcs Men No Intervention'!BC126,'Calcs Men No Intervention'!BC126^2,'Calcs Men No Intervention'!Z94,'Calcs Men No Intervention'!Z94^2,1,1),Diabetes_model!$C$8:$H$8))/(1+EXP(SUMPRODUCT(CHOOSE({1,2,3,4,5,6},'Calcs Men No Intervention'!BC126,'Calcs Men No Intervention'!BC126^2,'Calcs Men No Intervention'!Z94,'Calcs Men No Intervention'!Z94^2,1,1),Diabetes_model!$C$8:$H$8)))</f>
        <v>8.8673241344269529E-2</v>
      </c>
      <c r="AA70" s="67">
        <f>EXP(SUMPRODUCT(CHOOSE({1,2,3,4,5,6},'Calcs Men No Intervention'!BD126,'Calcs Men No Intervention'!BD126^2,'Calcs Men No Intervention'!AA94,'Calcs Men No Intervention'!AA94^2,1,1),Diabetes_model!$C$8:$H$8))/(1+EXP(SUMPRODUCT(CHOOSE({1,2,3,4,5,6},'Calcs Men No Intervention'!BD126,'Calcs Men No Intervention'!BD126^2,'Calcs Men No Intervention'!AA94,'Calcs Men No Intervention'!AA94^2,1,1),Diabetes_model!$C$8:$H$8)))</f>
        <v>9.5221351196730128E-2</v>
      </c>
      <c r="AB70" s="67">
        <f>EXP(SUMPRODUCT(CHOOSE({1,2,3,4,5,6},'Calcs Men No Intervention'!BE126,'Calcs Men No Intervention'!BE126^2,'Calcs Men No Intervention'!AB94,'Calcs Men No Intervention'!AB94^2,1,1),Diabetes_model!$C$8:$H$8))/(1+EXP(SUMPRODUCT(CHOOSE({1,2,3,4,5,6},'Calcs Men No Intervention'!BE126,'Calcs Men No Intervention'!BE126^2,'Calcs Men No Intervention'!AB94,'Calcs Men No Intervention'!AB94^2,1,1),Diabetes_model!$C$8:$H$8)))</f>
        <v>0.10122760370534487</v>
      </c>
      <c r="AE70" s="53"/>
      <c r="AF70" s="53"/>
      <c r="AG70" s="53"/>
      <c r="AH70" s="53"/>
      <c r="AI70" s="53"/>
      <c r="AJ70" s="53"/>
      <c r="AK70" s="53"/>
      <c r="AL70" s="53"/>
      <c r="AM70" s="53"/>
      <c r="AN70" s="53"/>
      <c r="AO70" s="53"/>
      <c r="AP70" s="53"/>
      <c r="AQ70" s="53"/>
      <c r="AR70" s="53"/>
      <c r="AS70" s="53"/>
      <c r="AT70" s="53"/>
      <c r="AU70" s="53"/>
      <c r="AV70" s="53">
        <f t="shared" si="12"/>
        <v>3.1174375070184595</v>
      </c>
      <c r="AW70" s="53">
        <f t="shared" si="13"/>
        <v>3.1643038075038268</v>
      </c>
      <c r="AX70" s="53">
        <f t="shared" si="14"/>
        <v>3.210717181543973</v>
      </c>
      <c r="AY70" s="53">
        <f t="shared" si="15"/>
        <v>3.2566071965431589</v>
      </c>
      <c r="AZ70" s="53">
        <f t="shared" si="16"/>
        <v>3.3019045219624887</v>
      </c>
      <c r="BA70" s="53">
        <f t="shared" si="17"/>
        <v>3.3465416717082053</v>
      </c>
      <c r="BB70" s="53">
        <f t="shared" si="18"/>
        <v>3.3904537758711681</v>
      </c>
      <c r="BC70" s="53">
        <f t="shared" si="19"/>
        <v>3.4335793699128128</v>
      </c>
      <c r="BD70" s="53">
        <f t="shared" si="20"/>
        <v>3.4476810575811991</v>
      </c>
    </row>
    <row r="71" spans="2:56" x14ac:dyDescent="0.3">
      <c r="B71" s="1">
        <v>19</v>
      </c>
      <c r="C71" s="67"/>
      <c r="D71" s="67"/>
      <c r="E71" s="67"/>
      <c r="F71" s="67"/>
      <c r="G71" s="67"/>
      <c r="H71" s="67"/>
      <c r="I71" s="67"/>
      <c r="J71" s="67"/>
      <c r="K71" s="67"/>
      <c r="L71" s="67"/>
      <c r="M71" s="67"/>
      <c r="N71" s="67"/>
      <c r="O71" s="67"/>
      <c r="P71" s="67"/>
      <c r="Q71" s="67"/>
      <c r="R71" s="67"/>
      <c r="S71" s="67"/>
      <c r="T71" s="67"/>
      <c r="U71" s="67">
        <f>EXP(SUMPRODUCT(CHOOSE({1,2,3,4,5,6},'Calcs Men No Intervention'!AX127,'Calcs Men No Intervention'!AX127^2,'Calcs Men No Intervention'!U95,'Calcs Men No Intervention'!U95^2,1,1),Diabetes_model!$C$8:$H$8))/(1+EXP(SUMPRODUCT(CHOOSE({1,2,3,4,5,6},'Calcs Men No Intervention'!AX127,'Calcs Men No Intervention'!AX127^2,'Calcs Men No Intervention'!U95,'Calcs Men No Intervention'!U95^2,1,1),Diabetes_model!$C$8:$H$8)))</f>
        <v>5.5534516370070092E-2</v>
      </c>
      <c r="V71" s="67">
        <f>EXP(SUMPRODUCT(CHOOSE({1,2,3,4,5,6},'Calcs Men No Intervention'!AY127,'Calcs Men No Intervention'!AY127^2,'Calcs Men No Intervention'!V95,'Calcs Men No Intervention'!V95^2,1,1),Diabetes_model!$C$8:$H$8))/(1+EXP(SUMPRODUCT(CHOOSE({1,2,3,4,5,6},'Calcs Men No Intervention'!AY127,'Calcs Men No Intervention'!AY127^2,'Calcs Men No Intervention'!V95,'Calcs Men No Intervention'!V95^2,1,1),Diabetes_model!$C$8:$H$8)))</f>
        <v>6.0327165976788326E-2</v>
      </c>
      <c r="W71" s="67">
        <f>EXP(SUMPRODUCT(CHOOSE({1,2,3,4,5,6},'Calcs Men No Intervention'!AZ127,'Calcs Men No Intervention'!AZ127^2,'Calcs Men No Intervention'!W95,'Calcs Men No Intervention'!W95^2,1,1),Diabetes_model!$C$8:$H$8))/(1+EXP(SUMPRODUCT(CHOOSE({1,2,3,4,5,6},'Calcs Men No Intervention'!AZ127,'Calcs Men No Intervention'!AZ127^2,'Calcs Men No Intervention'!W95,'Calcs Men No Intervention'!W95^2,1,1),Diabetes_model!$C$8:$H$8)))</f>
        <v>6.5408819407835814E-2</v>
      </c>
      <c r="X71" s="67">
        <f>EXP(SUMPRODUCT(CHOOSE({1,2,3,4,5,6},'Calcs Men No Intervention'!BA127,'Calcs Men No Intervention'!BA127^2,'Calcs Men No Intervention'!X95,'Calcs Men No Intervention'!X95^2,1,1),Diabetes_model!$C$8:$H$8))/(1+EXP(SUMPRODUCT(CHOOSE({1,2,3,4,5,6},'Calcs Men No Intervention'!BA127,'Calcs Men No Intervention'!BA127^2,'Calcs Men No Intervention'!X95,'Calcs Men No Intervention'!X95^2,1,1),Diabetes_model!$C$8:$H$8)))</f>
        <v>7.0783033935444759E-2</v>
      </c>
      <c r="Y71" s="67">
        <f>EXP(SUMPRODUCT(CHOOSE({1,2,3,4,5,6},'Calcs Men No Intervention'!BB127,'Calcs Men No Intervention'!BB127^2,'Calcs Men No Intervention'!Y95,'Calcs Men No Intervention'!Y95^2,1,1),Diabetes_model!$C$8:$H$8))/(1+EXP(SUMPRODUCT(CHOOSE({1,2,3,4,5,6},'Calcs Men No Intervention'!BB127,'Calcs Men No Intervention'!BB127^2,'Calcs Men No Intervention'!Y95,'Calcs Men No Intervention'!Y95^2,1,1),Diabetes_model!$C$8:$H$8)))</f>
        <v>7.6451854620857448E-2</v>
      </c>
      <c r="Z71" s="67">
        <f>EXP(SUMPRODUCT(CHOOSE({1,2,3,4,5,6},'Calcs Men No Intervention'!BC127,'Calcs Men No Intervention'!BC127^2,'Calcs Men No Intervention'!Z95,'Calcs Men No Intervention'!Z95^2,1,1),Diabetes_model!$C$8:$H$8))/(1+EXP(SUMPRODUCT(CHOOSE({1,2,3,4,5,6},'Calcs Men No Intervention'!BC127,'Calcs Men No Intervention'!BC127^2,'Calcs Men No Intervention'!Z95,'Calcs Men No Intervention'!Z95^2,1,1),Diabetes_model!$C$8:$H$8)))</f>
        <v>8.2415696532619862E-2</v>
      </c>
      <c r="AA71" s="67">
        <f>EXP(SUMPRODUCT(CHOOSE({1,2,3,4,5,6},'Calcs Men No Intervention'!BD127,'Calcs Men No Intervention'!BD127^2,'Calcs Men No Intervention'!AA95,'Calcs Men No Intervention'!AA95^2,1,1),Diabetes_model!$C$8:$H$8))/(1+EXP(SUMPRODUCT(CHOOSE({1,2,3,4,5,6},'Calcs Men No Intervention'!BD127,'Calcs Men No Intervention'!BD127^2,'Calcs Men No Intervention'!AA95,'Calcs Men No Intervention'!AA95^2,1,1),Diabetes_model!$C$8:$H$8)))</f>
        <v>8.8673241344269529E-2</v>
      </c>
      <c r="AB71" s="67">
        <f>EXP(SUMPRODUCT(CHOOSE({1,2,3,4,5,6},'Calcs Men No Intervention'!BE127,'Calcs Men No Intervention'!BE127^2,'Calcs Men No Intervention'!AB95,'Calcs Men No Intervention'!AB95^2,1,1),Diabetes_model!$C$8:$H$8))/(1+EXP(SUMPRODUCT(CHOOSE({1,2,3,4,5,6},'Calcs Men No Intervention'!BE127,'Calcs Men No Intervention'!BE127^2,'Calcs Men No Intervention'!AB95,'Calcs Men No Intervention'!AB95^2,1,1),Diabetes_model!$C$8:$H$8)))</f>
        <v>9.4439918852582252E-2</v>
      </c>
      <c r="AE71" s="53"/>
      <c r="AF71" s="53"/>
      <c r="AG71" s="53"/>
      <c r="AH71" s="53"/>
      <c r="AI71" s="53"/>
      <c r="AJ71" s="53"/>
      <c r="AK71" s="53"/>
      <c r="AL71" s="53"/>
      <c r="AM71" s="53"/>
      <c r="AN71" s="53"/>
      <c r="AO71" s="53"/>
      <c r="AP71" s="53"/>
      <c r="AQ71" s="53"/>
      <c r="AR71" s="53"/>
      <c r="AS71" s="53"/>
      <c r="AT71" s="53"/>
      <c r="AU71" s="53"/>
      <c r="AV71" s="53"/>
      <c r="AW71" s="53">
        <f t="shared" si="13"/>
        <v>3.1174375070184595</v>
      </c>
      <c r="AX71" s="53">
        <f t="shared" si="14"/>
        <v>3.1643038075038268</v>
      </c>
      <c r="AY71" s="53">
        <f t="shared" si="15"/>
        <v>3.210717181543973</v>
      </c>
      <c r="AZ71" s="53">
        <f t="shared" si="16"/>
        <v>3.2566071965431589</v>
      </c>
      <c r="BA71" s="53">
        <f t="shared" si="17"/>
        <v>3.3019045219624887</v>
      </c>
      <c r="BB71" s="53">
        <f t="shared" si="18"/>
        <v>3.3465416717082053</v>
      </c>
      <c r="BC71" s="53">
        <f t="shared" si="19"/>
        <v>3.3904537758711681</v>
      </c>
      <c r="BD71" s="53">
        <f t="shared" si="20"/>
        <v>3.4054017611924179</v>
      </c>
    </row>
    <row r="72" spans="2:56" x14ac:dyDescent="0.3">
      <c r="B72" s="1">
        <v>20</v>
      </c>
      <c r="C72" s="67"/>
      <c r="D72" s="67"/>
      <c r="E72" s="67"/>
      <c r="F72" s="67"/>
      <c r="G72" s="67"/>
      <c r="H72" s="67"/>
      <c r="I72" s="67"/>
      <c r="J72" s="67"/>
      <c r="K72" s="67"/>
      <c r="L72" s="67"/>
      <c r="M72" s="67"/>
      <c r="N72" s="67"/>
      <c r="O72" s="67"/>
      <c r="P72" s="67"/>
      <c r="Q72" s="67"/>
      <c r="R72" s="67"/>
      <c r="S72" s="67"/>
      <c r="T72" s="67"/>
      <c r="U72" s="67"/>
      <c r="V72" s="67">
        <f>EXP(SUMPRODUCT(CHOOSE({1,2,3,4,5,6},'Calcs Men No Intervention'!AY128,'Calcs Men No Intervention'!AY128^2,'Calcs Men No Intervention'!V96,'Calcs Men No Intervention'!V96^2,1,1),Diabetes_model!$C$8:$H$8))/(1+EXP(SUMPRODUCT(CHOOSE({1,2,3,4,5,6},'Calcs Men No Intervention'!AY128,'Calcs Men No Intervention'!AY128^2,'Calcs Men No Intervention'!V96,'Calcs Men No Intervention'!V96^2,1,1),Diabetes_model!$C$8:$H$8)))</f>
        <v>5.5534516370070092E-2</v>
      </c>
      <c r="W72" s="67">
        <f>EXP(SUMPRODUCT(CHOOSE({1,2,3,4,5,6},'Calcs Men No Intervention'!AZ128,'Calcs Men No Intervention'!AZ128^2,'Calcs Men No Intervention'!W96,'Calcs Men No Intervention'!W96^2,1,1),Diabetes_model!$C$8:$H$8))/(1+EXP(SUMPRODUCT(CHOOSE({1,2,3,4,5,6},'Calcs Men No Intervention'!AZ128,'Calcs Men No Intervention'!AZ128^2,'Calcs Men No Intervention'!W96,'Calcs Men No Intervention'!W96^2,1,1),Diabetes_model!$C$8:$H$8)))</f>
        <v>6.0327165976788326E-2</v>
      </c>
      <c r="X72" s="67">
        <f>EXP(SUMPRODUCT(CHOOSE({1,2,3,4,5,6},'Calcs Men No Intervention'!BA128,'Calcs Men No Intervention'!BA128^2,'Calcs Men No Intervention'!X96,'Calcs Men No Intervention'!X96^2,1,1),Diabetes_model!$C$8:$H$8))/(1+EXP(SUMPRODUCT(CHOOSE({1,2,3,4,5,6},'Calcs Men No Intervention'!BA128,'Calcs Men No Intervention'!BA128^2,'Calcs Men No Intervention'!X96,'Calcs Men No Intervention'!X96^2,1,1),Diabetes_model!$C$8:$H$8)))</f>
        <v>6.5408819407835814E-2</v>
      </c>
      <c r="Y72" s="67">
        <f>EXP(SUMPRODUCT(CHOOSE({1,2,3,4,5,6},'Calcs Men No Intervention'!BB128,'Calcs Men No Intervention'!BB128^2,'Calcs Men No Intervention'!Y96,'Calcs Men No Intervention'!Y96^2,1,1),Diabetes_model!$C$8:$H$8))/(1+EXP(SUMPRODUCT(CHOOSE({1,2,3,4,5,6},'Calcs Men No Intervention'!BB128,'Calcs Men No Intervention'!BB128^2,'Calcs Men No Intervention'!Y96,'Calcs Men No Intervention'!Y96^2,1,1),Diabetes_model!$C$8:$H$8)))</f>
        <v>7.0783033935444759E-2</v>
      </c>
      <c r="Z72" s="67">
        <f>EXP(SUMPRODUCT(CHOOSE({1,2,3,4,5,6},'Calcs Men No Intervention'!BC128,'Calcs Men No Intervention'!BC128^2,'Calcs Men No Intervention'!Z96,'Calcs Men No Intervention'!Z96^2,1,1),Diabetes_model!$C$8:$H$8))/(1+EXP(SUMPRODUCT(CHOOSE({1,2,3,4,5,6},'Calcs Men No Intervention'!BC128,'Calcs Men No Intervention'!BC128^2,'Calcs Men No Intervention'!Z96,'Calcs Men No Intervention'!Z96^2,1,1),Diabetes_model!$C$8:$H$8)))</f>
        <v>7.6451854620857448E-2</v>
      </c>
      <c r="AA72" s="67">
        <f>EXP(SUMPRODUCT(CHOOSE({1,2,3,4,5,6},'Calcs Men No Intervention'!BD128,'Calcs Men No Intervention'!BD128^2,'Calcs Men No Intervention'!AA96,'Calcs Men No Intervention'!AA96^2,1,1),Diabetes_model!$C$8:$H$8))/(1+EXP(SUMPRODUCT(CHOOSE({1,2,3,4,5,6},'Calcs Men No Intervention'!BD128,'Calcs Men No Intervention'!BD128^2,'Calcs Men No Intervention'!AA96,'Calcs Men No Intervention'!AA96^2,1,1),Diabetes_model!$C$8:$H$8)))</f>
        <v>8.2415696532619862E-2</v>
      </c>
      <c r="AB72" s="67">
        <f>EXP(SUMPRODUCT(CHOOSE({1,2,3,4,5,6},'Calcs Men No Intervention'!BE128,'Calcs Men No Intervention'!BE128^2,'Calcs Men No Intervention'!AB96,'Calcs Men No Intervention'!AB96^2,1,1),Diabetes_model!$C$8:$H$8))/(1+EXP(SUMPRODUCT(CHOOSE({1,2,3,4,5,6},'Calcs Men No Intervention'!BE128,'Calcs Men No Intervention'!BE128^2,'Calcs Men No Intervention'!AB96,'Calcs Men No Intervention'!AB96^2,1,1),Diabetes_model!$C$8:$H$8)))</f>
        <v>8.7936937931590936E-2</v>
      </c>
      <c r="AE72" s="53"/>
      <c r="AF72" s="53"/>
      <c r="AG72" s="53"/>
      <c r="AH72" s="53"/>
      <c r="AI72" s="53"/>
      <c r="AJ72" s="53"/>
      <c r="AK72" s="53"/>
      <c r="AL72" s="53"/>
      <c r="AM72" s="53"/>
      <c r="AN72" s="53"/>
      <c r="AO72" s="53"/>
      <c r="AP72" s="53"/>
      <c r="AQ72" s="53"/>
      <c r="AR72" s="53"/>
      <c r="AS72" s="53"/>
      <c r="AT72" s="53"/>
      <c r="AU72" s="53"/>
      <c r="AV72" s="53"/>
      <c r="AW72" s="53"/>
      <c r="AX72" s="53">
        <f t="shared" si="14"/>
        <v>3.1174375070184595</v>
      </c>
      <c r="AY72" s="53">
        <f t="shared" si="15"/>
        <v>3.1643038075038268</v>
      </c>
      <c r="AZ72" s="53">
        <f t="shared" si="16"/>
        <v>3.210717181543973</v>
      </c>
      <c r="BA72" s="53">
        <f t="shared" si="17"/>
        <v>3.2566071965431589</v>
      </c>
      <c r="BB72" s="53">
        <f t="shared" si="18"/>
        <v>3.3019045219624887</v>
      </c>
      <c r="BC72" s="53">
        <f t="shared" si="19"/>
        <v>3.3465416717082053</v>
      </c>
      <c r="BD72" s="53">
        <f t="shared" si="20"/>
        <v>3.362300945909638</v>
      </c>
    </row>
    <row r="73" spans="2:56" x14ac:dyDescent="0.3">
      <c r="B73" s="1">
        <v>21</v>
      </c>
      <c r="C73" s="67"/>
      <c r="D73" s="67"/>
      <c r="E73" s="67"/>
      <c r="F73" s="67"/>
      <c r="G73" s="67"/>
      <c r="H73" s="67"/>
      <c r="I73" s="67"/>
      <c r="J73" s="67"/>
      <c r="K73" s="67"/>
      <c r="L73" s="67"/>
      <c r="M73" s="67"/>
      <c r="N73" s="67"/>
      <c r="O73" s="67"/>
      <c r="P73" s="67"/>
      <c r="Q73" s="67"/>
      <c r="R73" s="67"/>
      <c r="S73" s="67"/>
      <c r="T73" s="67"/>
      <c r="U73" s="67"/>
      <c r="V73" s="67"/>
      <c r="W73" s="67">
        <f>EXP(SUMPRODUCT(CHOOSE({1,2,3,4,5,6},'Calcs Men No Intervention'!AZ129,'Calcs Men No Intervention'!AZ129^2,'Calcs Men No Intervention'!W97,'Calcs Men No Intervention'!W97^2,1,1),Diabetes_model!$C$8:$H$8))/(1+EXP(SUMPRODUCT(CHOOSE({1,2,3,4,5,6},'Calcs Men No Intervention'!AZ129,'Calcs Men No Intervention'!AZ129^2,'Calcs Men No Intervention'!W97,'Calcs Men No Intervention'!W97^2,1,1),Diabetes_model!$C$8:$H$8)))</f>
        <v>5.5534516370070092E-2</v>
      </c>
      <c r="X73" s="67">
        <f>EXP(SUMPRODUCT(CHOOSE({1,2,3,4,5,6},'Calcs Men No Intervention'!BA129,'Calcs Men No Intervention'!BA129^2,'Calcs Men No Intervention'!X97,'Calcs Men No Intervention'!X97^2,1,1),Diabetes_model!$C$8:$H$8))/(1+EXP(SUMPRODUCT(CHOOSE({1,2,3,4,5,6},'Calcs Men No Intervention'!BA129,'Calcs Men No Intervention'!BA129^2,'Calcs Men No Intervention'!X97,'Calcs Men No Intervention'!X97^2,1,1),Diabetes_model!$C$8:$H$8)))</f>
        <v>6.0327165976788326E-2</v>
      </c>
      <c r="Y73" s="67">
        <f>EXP(SUMPRODUCT(CHOOSE({1,2,3,4,5,6},'Calcs Men No Intervention'!BB129,'Calcs Men No Intervention'!BB129^2,'Calcs Men No Intervention'!Y97,'Calcs Men No Intervention'!Y97^2,1,1),Diabetes_model!$C$8:$H$8))/(1+EXP(SUMPRODUCT(CHOOSE({1,2,3,4,5,6},'Calcs Men No Intervention'!BB129,'Calcs Men No Intervention'!BB129^2,'Calcs Men No Intervention'!Y97,'Calcs Men No Intervention'!Y97^2,1,1),Diabetes_model!$C$8:$H$8)))</f>
        <v>6.5408819407835814E-2</v>
      </c>
      <c r="Z73" s="67">
        <f>EXP(SUMPRODUCT(CHOOSE({1,2,3,4,5,6},'Calcs Men No Intervention'!BC129,'Calcs Men No Intervention'!BC129^2,'Calcs Men No Intervention'!Z97,'Calcs Men No Intervention'!Z97^2,1,1),Diabetes_model!$C$8:$H$8))/(1+EXP(SUMPRODUCT(CHOOSE({1,2,3,4,5,6},'Calcs Men No Intervention'!BC129,'Calcs Men No Intervention'!BC129^2,'Calcs Men No Intervention'!Z97,'Calcs Men No Intervention'!Z97^2,1,1),Diabetes_model!$C$8:$H$8)))</f>
        <v>7.0783033935444759E-2</v>
      </c>
      <c r="AA73" s="67">
        <f>EXP(SUMPRODUCT(CHOOSE({1,2,3,4,5,6},'Calcs Men No Intervention'!BD129,'Calcs Men No Intervention'!BD129^2,'Calcs Men No Intervention'!AA97,'Calcs Men No Intervention'!AA97^2,1,1),Diabetes_model!$C$8:$H$8))/(1+EXP(SUMPRODUCT(CHOOSE({1,2,3,4,5,6},'Calcs Men No Intervention'!BD129,'Calcs Men No Intervention'!BD129^2,'Calcs Men No Intervention'!AA97,'Calcs Men No Intervention'!AA97^2,1,1),Diabetes_model!$C$8:$H$8)))</f>
        <v>7.6451854620857448E-2</v>
      </c>
      <c r="AB73" s="67">
        <f>EXP(SUMPRODUCT(CHOOSE({1,2,3,4,5,6},'Calcs Men No Intervention'!BE129,'Calcs Men No Intervention'!BE129^2,'Calcs Men No Intervention'!AB97,'Calcs Men No Intervention'!AB97^2,1,1),Diabetes_model!$C$8:$H$8))/(1+EXP(SUMPRODUCT(CHOOSE({1,2,3,4,5,6},'Calcs Men No Intervention'!BE129,'Calcs Men No Intervention'!BE129^2,'Calcs Men No Intervention'!AB97,'Calcs Men No Intervention'!AB97^2,1,1),Diabetes_model!$C$8:$H$8)))</f>
        <v>8.1723526020101786E-2</v>
      </c>
      <c r="AE73" s="53"/>
      <c r="AF73" s="53"/>
      <c r="AG73" s="53"/>
      <c r="AH73" s="53"/>
      <c r="AI73" s="53"/>
      <c r="AJ73" s="53"/>
      <c r="AK73" s="53"/>
      <c r="AL73" s="53"/>
      <c r="AM73" s="53"/>
      <c r="AN73" s="53"/>
      <c r="AO73" s="53"/>
      <c r="AP73" s="53"/>
      <c r="AQ73" s="53"/>
      <c r="AR73" s="53"/>
      <c r="AS73" s="53"/>
      <c r="AT73" s="53"/>
      <c r="AU73" s="53"/>
      <c r="AV73" s="53"/>
      <c r="AW73" s="53"/>
      <c r="AX73" s="53"/>
      <c r="AY73" s="53">
        <f t="shared" si="15"/>
        <v>3.1174375070184595</v>
      </c>
      <c r="AZ73" s="53">
        <f t="shared" si="16"/>
        <v>3.1643038075038268</v>
      </c>
      <c r="BA73" s="53">
        <f t="shared" si="17"/>
        <v>3.210717181543973</v>
      </c>
      <c r="BB73" s="53">
        <f t="shared" si="18"/>
        <v>3.2566071965431589</v>
      </c>
      <c r="BC73" s="53">
        <f t="shared" si="19"/>
        <v>3.3019045219624887</v>
      </c>
      <c r="BD73" s="53">
        <f t="shared" si="20"/>
        <v>3.3184356486868194</v>
      </c>
    </row>
    <row r="74" spans="2:56" x14ac:dyDescent="0.3">
      <c r="B74" s="1">
        <v>22</v>
      </c>
      <c r="C74" s="67"/>
      <c r="D74" s="67"/>
      <c r="E74" s="67"/>
      <c r="F74" s="67"/>
      <c r="G74" s="67"/>
      <c r="H74" s="67"/>
      <c r="I74" s="67"/>
      <c r="J74" s="67"/>
      <c r="K74" s="67"/>
      <c r="L74" s="67"/>
      <c r="M74" s="67"/>
      <c r="N74" s="67"/>
      <c r="O74" s="67"/>
      <c r="P74" s="67"/>
      <c r="Q74" s="67"/>
      <c r="R74" s="67"/>
      <c r="S74" s="67"/>
      <c r="T74" s="67"/>
      <c r="U74" s="67"/>
      <c r="V74" s="67"/>
      <c r="W74" s="67"/>
      <c r="X74" s="67">
        <f>EXP(SUMPRODUCT(CHOOSE({1,2,3,4,5,6},'Calcs Men No Intervention'!BA130,'Calcs Men No Intervention'!BA130^2,'Calcs Men No Intervention'!X98,'Calcs Men No Intervention'!X98^2,1,1),Diabetes_model!$C$8:$H$8))/(1+EXP(SUMPRODUCT(CHOOSE({1,2,3,4,5,6},'Calcs Men No Intervention'!BA130,'Calcs Men No Intervention'!BA130^2,'Calcs Men No Intervention'!X98,'Calcs Men No Intervention'!X98^2,1,1),Diabetes_model!$C$8:$H$8)))</f>
        <v>5.5534516370070092E-2</v>
      </c>
      <c r="Y74" s="67">
        <f>EXP(SUMPRODUCT(CHOOSE({1,2,3,4,5,6},'Calcs Men No Intervention'!BB130,'Calcs Men No Intervention'!BB130^2,'Calcs Men No Intervention'!Y98,'Calcs Men No Intervention'!Y98^2,1,1),Diabetes_model!$C$8:$H$8))/(1+EXP(SUMPRODUCT(CHOOSE({1,2,3,4,5,6},'Calcs Men No Intervention'!BB130,'Calcs Men No Intervention'!BB130^2,'Calcs Men No Intervention'!Y98,'Calcs Men No Intervention'!Y98^2,1,1),Diabetes_model!$C$8:$H$8)))</f>
        <v>6.0327165976788326E-2</v>
      </c>
      <c r="Z74" s="67">
        <f>EXP(SUMPRODUCT(CHOOSE({1,2,3,4,5,6},'Calcs Men No Intervention'!BC130,'Calcs Men No Intervention'!BC130^2,'Calcs Men No Intervention'!Z98,'Calcs Men No Intervention'!Z98^2,1,1),Diabetes_model!$C$8:$H$8))/(1+EXP(SUMPRODUCT(CHOOSE({1,2,3,4,5,6},'Calcs Men No Intervention'!BC130,'Calcs Men No Intervention'!BC130^2,'Calcs Men No Intervention'!Z98,'Calcs Men No Intervention'!Z98^2,1,1),Diabetes_model!$C$8:$H$8)))</f>
        <v>6.5408819407835814E-2</v>
      </c>
      <c r="AA74" s="67">
        <f>EXP(SUMPRODUCT(CHOOSE({1,2,3,4,5,6},'Calcs Men No Intervention'!BD130,'Calcs Men No Intervention'!BD130^2,'Calcs Men No Intervention'!AA98,'Calcs Men No Intervention'!AA98^2,1,1),Diabetes_model!$C$8:$H$8))/(1+EXP(SUMPRODUCT(CHOOSE({1,2,3,4,5,6},'Calcs Men No Intervention'!BD130,'Calcs Men No Intervention'!BD130^2,'Calcs Men No Intervention'!AA98,'Calcs Men No Intervention'!AA98^2,1,1),Diabetes_model!$C$8:$H$8)))</f>
        <v>7.0783033935444759E-2</v>
      </c>
      <c r="AB74" s="67">
        <f>EXP(SUMPRODUCT(CHOOSE({1,2,3,4,5,6},'Calcs Men No Intervention'!BE130,'Calcs Men No Intervention'!BE130^2,'Calcs Men No Intervention'!AB98,'Calcs Men No Intervention'!AB98^2,1,1),Diabetes_model!$C$8:$H$8))/(1+EXP(SUMPRODUCT(CHOOSE({1,2,3,4,5,6},'Calcs Men No Intervention'!BE130,'Calcs Men No Intervention'!BE130^2,'Calcs Men No Intervention'!AB98,'Calcs Men No Intervention'!AB98^2,1,1),Diabetes_model!$C$8:$H$8)))</f>
        <v>7.5802676893891141E-2</v>
      </c>
      <c r="AE74" s="53"/>
      <c r="AF74" s="53"/>
      <c r="AG74" s="53"/>
      <c r="AH74" s="53"/>
      <c r="AI74" s="53"/>
      <c r="AJ74" s="53"/>
      <c r="AK74" s="53"/>
      <c r="AL74" s="53"/>
      <c r="AM74" s="53"/>
      <c r="AN74" s="53"/>
      <c r="AO74" s="53"/>
      <c r="AP74" s="53"/>
      <c r="AQ74" s="53"/>
      <c r="AR74" s="53"/>
      <c r="AS74" s="53"/>
      <c r="AT74" s="53"/>
      <c r="AU74" s="53"/>
      <c r="AV74" s="53"/>
      <c r="AW74" s="53"/>
      <c r="AX74" s="53"/>
      <c r="AY74" s="53"/>
      <c r="AZ74" s="53">
        <f t="shared" si="16"/>
        <v>3.1174375070184595</v>
      </c>
      <c r="BA74" s="53">
        <f t="shared" si="17"/>
        <v>3.1643038075038268</v>
      </c>
      <c r="BB74" s="53">
        <f t="shared" si="18"/>
        <v>3.210717181543973</v>
      </c>
      <c r="BC74" s="53">
        <f t="shared" si="19"/>
        <v>3.2566071965431589</v>
      </c>
      <c r="BD74" s="53">
        <f t="shared" si="20"/>
        <v>3.2738669696642795</v>
      </c>
    </row>
    <row r="75" spans="2:56" x14ac:dyDescent="0.3">
      <c r="B75" s="1">
        <v>23</v>
      </c>
      <c r="C75" s="67"/>
      <c r="D75" s="67"/>
      <c r="E75" s="67"/>
      <c r="F75" s="67"/>
      <c r="G75" s="67"/>
      <c r="H75" s="67"/>
      <c r="I75" s="67"/>
      <c r="J75" s="67"/>
      <c r="K75" s="67"/>
      <c r="L75" s="67"/>
      <c r="M75" s="67"/>
      <c r="N75" s="67"/>
      <c r="O75" s="67"/>
      <c r="P75" s="67"/>
      <c r="Q75" s="67"/>
      <c r="R75" s="67"/>
      <c r="S75" s="67"/>
      <c r="T75" s="67"/>
      <c r="U75" s="67"/>
      <c r="V75" s="67"/>
      <c r="W75" s="67"/>
      <c r="X75" s="67"/>
      <c r="Y75" s="67">
        <f>EXP(SUMPRODUCT(CHOOSE({1,2,3,4,5,6},'Calcs Men No Intervention'!BB131,'Calcs Men No Intervention'!BB131^2,'Calcs Men No Intervention'!Y99,'Calcs Men No Intervention'!Y99^2,1,1),Diabetes_model!$C$8:$H$8))/(1+EXP(SUMPRODUCT(CHOOSE({1,2,3,4,5,6},'Calcs Men No Intervention'!BB131,'Calcs Men No Intervention'!BB131^2,'Calcs Men No Intervention'!Y99,'Calcs Men No Intervention'!Y99^2,1,1),Diabetes_model!$C$8:$H$8)))</f>
        <v>5.5534516370070092E-2</v>
      </c>
      <c r="Z75" s="67">
        <f>EXP(SUMPRODUCT(CHOOSE({1,2,3,4,5,6},'Calcs Men No Intervention'!BC131,'Calcs Men No Intervention'!BC131^2,'Calcs Men No Intervention'!Z99,'Calcs Men No Intervention'!Z99^2,1,1),Diabetes_model!$C$8:$H$8))/(1+EXP(SUMPRODUCT(CHOOSE({1,2,3,4,5,6},'Calcs Men No Intervention'!BC131,'Calcs Men No Intervention'!BC131^2,'Calcs Men No Intervention'!Z99,'Calcs Men No Intervention'!Z99^2,1,1),Diabetes_model!$C$8:$H$8)))</f>
        <v>6.0327165976788326E-2</v>
      </c>
      <c r="AA75" s="67">
        <f>EXP(SUMPRODUCT(CHOOSE({1,2,3,4,5,6},'Calcs Men No Intervention'!BD131,'Calcs Men No Intervention'!BD131^2,'Calcs Men No Intervention'!AA99,'Calcs Men No Intervention'!AA99^2,1,1),Diabetes_model!$C$8:$H$8))/(1+EXP(SUMPRODUCT(CHOOSE({1,2,3,4,5,6},'Calcs Men No Intervention'!BD131,'Calcs Men No Intervention'!BD131^2,'Calcs Men No Intervention'!AA99,'Calcs Men No Intervention'!AA99^2,1,1),Diabetes_model!$C$8:$H$8)))</f>
        <v>6.5408819407835814E-2</v>
      </c>
      <c r="AB75" s="67">
        <f>EXP(SUMPRODUCT(CHOOSE({1,2,3,4,5,6},'Calcs Men No Intervention'!BE131,'Calcs Men No Intervention'!BE131^2,'Calcs Men No Intervention'!AB99,'Calcs Men No Intervention'!AB99^2,1,1),Diabetes_model!$C$8:$H$8))/(1+EXP(SUMPRODUCT(CHOOSE({1,2,3,4,5,6},'Calcs Men No Intervention'!BE131,'Calcs Men No Intervention'!BE131^2,'Calcs Men No Intervention'!AB99,'Calcs Men No Intervention'!AB99^2,1,1),Diabetes_model!$C$8:$H$8)))</f>
        <v>7.0175580352683301E-2</v>
      </c>
      <c r="AE75" s="53"/>
      <c r="AF75" s="53"/>
      <c r="AG75" s="53"/>
      <c r="AH75" s="53"/>
      <c r="AI75" s="53"/>
      <c r="AJ75" s="53"/>
      <c r="AK75" s="53"/>
      <c r="AL75" s="53"/>
      <c r="AM75" s="53"/>
      <c r="AN75" s="53"/>
      <c r="AO75" s="53"/>
      <c r="AP75" s="53"/>
      <c r="AQ75" s="53"/>
      <c r="AR75" s="53"/>
      <c r="AS75" s="53"/>
      <c r="AT75" s="53"/>
      <c r="AU75" s="53"/>
      <c r="AV75" s="53"/>
      <c r="AW75" s="53"/>
      <c r="AX75" s="53"/>
      <c r="AY75" s="53"/>
      <c r="AZ75" s="53"/>
      <c r="BA75" s="53">
        <f t="shared" si="17"/>
        <v>3.1174375070184595</v>
      </c>
      <c r="BB75" s="53">
        <f t="shared" si="18"/>
        <v>3.1643038075038268</v>
      </c>
      <c r="BC75" s="53">
        <f t="shared" si="19"/>
        <v>3.210717181543973</v>
      </c>
      <c r="BD75" s="53">
        <f t="shared" si="20"/>
        <v>3.2286592887014143</v>
      </c>
    </row>
    <row r="76" spans="2:56" x14ac:dyDescent="0.3">
      <c r="B76" s="1">
        <v>24</v>
      </c>
      <c r="C76" s="67"/>
      <c r="D76" s="67"/>
      <c r="E76" s="67"/>
      <c r="F76" s="67"/>
      <c r="G76" s="67"/>
      <c r="H76" s="67"/>
      <c r="I76" s="67"/>
      <c r="J76" s="67"/>
      <c r="K76" s="67"/>
      <c r="L76" s="67"/>
      <c r="M76" s="67"/>
      <c r="N76" s="67"/>
      <c r="O76" s="67"/>
      <c r="P76" s="67"/>
      <c r="Q76" s="67"/>
      <c r="R76" s="67"/>
      <c r="S76" s="67"/>
      <c r="T76" s="67"/>
      <c r="U76" s="67"/>
      <c r="V76" s="67"/>
      <c r="W76" s="67"/>
      <c r="X76" s="67"/>
      <c r="Y76" s="67"/>
      <c r="Z76" s="67">
        <f>EXP(SUMPRODUCT(CHOOSE({1,2,3,4,5,6},'Calcs Men No Intervention'!BC132,'Calcs Men No Intervention'!BC132^2,'Calcs Men No Intervention'!Z100,'Calcs Men No Intervention'!Z100^2,1,1),Diabetes_model!$C$8:$H$8))/(1+EXP(SUMPRODUCT(CHOOSE({1,2,3,4,5,6},'Calcs Men No Intervention'!BC132,'Calcs Men No Intervention'!BC132^2,'Calcs Men No Intervention'!Z100,'Calcs Men No Intervention'!Z100^2,1,1),Diabetes_model!$C$8:$H$8)))</f>
        <v>5.5534516370070092E-2</v>
      </c>
      <c r="AA76" s="67">
        <f>EXP(SUMPRODUCT(CHOOSE({1,2,3,4,5,6},'Calcs Men No Intervention'!BD132,'Calcs Men No Intervention'!BD132^2,'Calcs Men No Intervention'!AA100,'Calcs Men No Intervention'!AA100^2,1,1),Diabetes_model!$C$8:$H$8))/(1+EXP(SUMPRODUCT(CHOOSE({1,2,3,4,5,6},'Calcs Men No Intervention'!BD132,'Calcs Men No Intervention'!BD132^2,'Calcs Men No Intervention'!AA100,'Calcs Men No Intervention'!AA100^2,1,1),Diabetes_model!$C$8:$H$8)))</f>
        <v>6.0327165976788326E-2</v>
      </c>
      <c r="AB76" s="67">
        <f>EXP(SUMPRODUCT(CHOOSE({1,2,3,4,5,6},'Calcs Men No Intervention'!BE132,'Calcs Men No Intervention'!BE132^2,'Calcs Men No Intervention'!AB100,'Calcs Men No Intervention'!AB100^2,1,1),Diabetes_model!$C$8:$H$8))/(1+EXP(SUMPRODUCT(CHOOSE({1,2,3,4,5,6},'Calcs Men No Intervention'!BE132,'Calcs Men No Intervention'!BE132^2,'Calcs Men No Intervention'!AB100,'Calcs Men No Intervention'!AB100^2,1,1),Diabetes_model!$C$8:$H$8)))</f>
        <v>6.484170913370442E-2</v>
      </c>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f t="shared" si="18"/>
        <v>3.1174375070184595</v>
      </c>
      <c r="BC76" s="53">
        <f t="shared" si="19"/>
        <v>3.1643038075038268</v>
      </c>
      <c r="BD76" s="53">
        <f t="shared" si="20"/>
        <v>3.1828794875224595</v>
      </c>
    </row>
    <row r="77" spans="2:56" x14ac:dyDescent="0.3">
      <c r="B77" s="1">
        <v>25</v>
      </c>
      <c r="C77" s="67"/>
      <c r="D77" s="67"/>
      <c r="E77" s="67"/>
      <c r="F77" s="67"/>
      <c r="G77" s="67"/>
      <c r="H77" s="67"/>
      <c r="I77" s="67"/>
      <c r="J77" s="67"/>
      <c r="K77" s="67"/>
      <c r="L77" s="67"/>
      <c r="M77" s="67"/>
      <c r="N77" s="67"/>
      <c r="O77" s="67"/>
      <c r="P77" s="67"/>
      <c r="Q77" s="67"/>
      <c r="R77" s="67"/>
      <c r="S77" s="67"/>
      <c r="T77" s="67"/>
      <c r="U77" s="67"/>
      <c r="V77" s="67"/>
      <c r="W77" s="67"/>
      <c r="X77" s="67"/>
      <c r="Y77" s="67"/>
      <c r="Z77" s="67"/>
      <c r="AA77" s="67">
        <f>EXP(SUMPRODUCT(CHOOSE({1,2,3,4,5,6},'Calcs Men No Intervention'!BD133,'Calcs Men No Intervention'!BD133^2,'Calcs Men No Intervention'!AA101,'Calcs Men No Intervention'!AA101^2,1,1),Diabetes_model!$C$8:$H$8))/(1+EXP(SUMPRODUCT(CHOOSE({1,2,3,4,5,6},'Calcs Men No Intervention'!BD133,'Calcs Men No Intervention'!BD133^2,'Calcs Men No Intervention'!AA101,'Calcs Men No Intervention'!AA101^2,1,1),Diabetes_model!$C$8:$H$8)))</f>
        <v>5.5534516370070092E-2</v>
      </c>
      <c r="AB77" s="67">
        <f>EXP(SUMPRODUCT(CHOOSE({1,2,3,4,5,6},'Calcs Men No Intervention'!BE133,'Calcs Men No Intervention'!BE133^2,'Calcs Men No Intervention'!AB101,'Calcs Men No Intervention'!AB101^2,1,1),Diabetes_model!$C$8:$H$8))/(1+EXP(SUMPRODUCT(CHOOSE({1,2,3,4,5,6},'Calcs Men No Intervention'!BE133,'Calcs Men No Intervention'!BE133^2,'Calcs Men No Intervention'!AB101,'Calcs Men No Intervention'!AB101^2,1,1),Diabetes_model!$C$8:$H$8)))</f>
        <v>5.9798922760806075E-2</v>
      </c>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f t="shared" si="19"/>
        <v>3.1174375070184595</v>
      </c>
      <c r="BD77" s="53">
        <f t="shared" si="20"/>
        <v>3.1365961903373938</v>
      </c>
    </row>
    <row r="78" spans="2:56" x14ac:dyDescent="0.3">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row>
    <row r="79" spans="2:56" x14ac:dyDescent="0.3">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D79" s="182" t="s">
        <v>354</v>
      </c>
    </row>
    <row r="80" spans="2:56" x14ac:dyDescent="0.3">
      <c r="C80" s="67" t="s">
        <v>13</v>
      </c>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E80" t="s">
        <v>13</v>
      </c>
      <c r="AG80" s="67"/>
    </row>
    <row r="81" spans="1:56" x14ac:dyDescent="0.3">
      <c r="B81" t="s">
        <v>12</v>
      </c>
      <c r="C81" s="1">
        <v>0</v>
      </c>
      <c r="D81" s="1">
        <v>1</v>
      </c>
      <c r="E81" s="1">
        <v>2</v>
      </c>
      <c r="F81" s="1">
        <v>3</v>
      </c>
      <c r="G81" s="1">
        <v>4</v>
      </c>
      <c r="H81" s="1">
        <v>5</v>
      </c>
      <c r="I81" s="1">
        <v>6</v>
      </c>
      <c r="J81" s="1">
        <v>7</v>
      </c>
      <c r="K81" s="1">
        <v>8</v>
      </c>
      <c r="L81" s="1">
        <v>9</v>
      </c>
      <c r="M81" s="1">
        <v>10</v>
      </c>
      <c r="N81" s="1">
        <v>11</v>
      </c>
      <c r="O81" s="1">
        <v>12</v>
      </c>
      <c r="P81" s="1">
        <v>13</v>
      </c>
      <c r="Q81" s="1">
        <v>14</v>
      </c>
      <c r="R81" s="1">
        <v>15</v>
      </c>
      <c r="S81" s="1">
        <v>16</v>
      </c>
      <c r="T81" s="1">
        <v>17</v>
      </c>
      <c r="U81" s="1">
        <v>18</v>
      </c>
      <c r="V81" s="1">
        <v>19</v>
      </c>
      <c r="W81" s="1">
        <v>20</v>
      </c>
      <c r="X81" s="1">
        <v>21</v>
      </c>
      <c r="Y81" s="1">
        <v>22</v>
      </c>
      <c r="Z81" s="1">
        <v>23</v>
      </c>
      <c r="AA81" s="1">
        <v>24</v>
      </c>
      <c r="AB81" s="1">
        <v>25</v>
      </c>
      <c r="AE81">
        <v>0</v>
      </c>
      <c r="AF81">
        <v>1</v>
      </c>
      <c r="AG81">
        <v>2</v>
      </c>
      <c r="AH81">
        <v>3</v>
      </c>
      <c r="AI81">
        <v>4</v>
      </c>
      <c r="AJ81">
        <v>5</v>
      </c>
      <c r="AK81">
        <v>6</v>
      </c>
      <c r="AL81">
        <v>7</v>
      </c>
      <c r="AM81">
        <v>8</v>
      </c>
      <c r="AN81">
        <v>9</v>
      </c>
      <c r="AO81">
        <v>10</v>
      </c>
      <c r="AP81">
        <v>11</v>
      </c>
      <c r="AQ81">
        <v>12</v>
      </c>
      <c r="AR81">
        <v>13</v>
      </c>
      <c r="AS81">
        <v>14</v>
      </c>
      <c r="AT81">
        <v>15</v>
      </c>
      <c r="AU81">
        <v>16</v>
      </c>
      <c r="AV81">
        <v>17</v>
      </c>
      <c r="AW81">
        <v>18</v>
      </c>
      <c r="AX81">
        <v>19</v>
      </c>
      <c r="AY81">
        <v>20</v>
      </c>
      <c r="AZ81">
        <v>21</v>
      </c>
      <c r="BA81">
        <v>22</v>
      </c>
      <c r="BB81">
        <v>23</v>
      </c>
      <c r="BC81">
        <v>24</v>
      </c>
      <c r="BD81">
        <v>25</v>
      </c>
    </row>
    <row r="82" spans="1:56" x14ac:dyDescent="0.3">
      <c r="A82" t="s">
        <v>355</v>
      </c>
      <c r="B82" s="1">
        <v>1</v>
      </c>
      <c r="C82" s="67">
        <f>EXP(SUMPRODUCT(CHOOSE({1,2,3,4,5,6},'Calcs Men Intervention'!AF109,'Calcs Men Intervention'!AF109^2,'Calcs Men Intervention'!C77,'Calcs Men Intervention'!C77^2,1,1),Diabetes_model!$C$8:$H$8))/(1+EXP(SUMPRODUCT(CHOOSE({1,2,3,4,5,6},'Calcs Men Intervention'!AF109,'Calcs Men Intervention'!AF109^2,'Calcs Men Intervention'!C77,'Calcs Men Intervention'!C77^2,1,1),Diabetes_model!$C$8:$H$8)))</f>
        <v>4.9026809418253596E-2</v>
      </c>
      <c r="D82" s="67">
        <f>EXP(SUMPRODUCT(CHOOSE({1,2,3,4,5,6},'Calcs Men Intervention'!AG109,'Calcs Men Intervention'!AG109^2,'Calcs Men Intervention'!D77,'Calcs Men Intervention'!D77^2,1,1),Diabetes_model!$C$8:$H$8))/(1+EXP(SUMPRODUCT(CHOOSE({1,2,3,4,5,6},'Calcs Men Intervention'!AG109,'Calcs Men Intervention'!AG109^2,'Calcs Men Intervention'!D77,'Calcs Men Intervention'!D77^2,1,1),Diabetes_model!$C$8:$H$8)))</f>
        <v>4.6904205556888082E-2</v>
      </c>
      <c r="E82" s="67">
        <f>EXP(SUMPRODUCT(CHOOSE({1,2,3,4,5,6},'Calcs Men Intervention'!AH109,'Calcs Men Intervention'!AH109^2,'Calcs Men Intervention'!E77,'Calcs Men Intervention'!E77^2,1,1),Diabetes_model!$C$8:$H$8))/(1+EXP(SUMPRODUCT(CHOOSE({1,2,3,4,5,6},'Calcs Men Intervention'!AH109,'Calcs Men Intervention'!AH109^2,'Calcs Men Intervention'!E77,'Calcs Men Intervention'!E77^2,1,1),Diabetes_model!$C$8:$H$8)))</f>
        <v>5.1574948917664516E-2</v>
      </c>
      <c r="F82" s="67">
        <f>EXP(SUMPRODUCT(CHOOSE({1,2,3,4,5,6},'Calcs Men Intervention'!AI109,'Calcs Men Intervention'!AI109^2,'Calcs Men Intervention'!F77,'Calcs Men Intervention'!F77^2,1,1),Diabetes_model!$C$8:$H$8))/(1+EXP(SUMPRODUCT(CHOOSE({1,2,3,4,5,6},'Calcs Men Intervention'!AI109,'Calcs Men Intervention'!AI109^2,'Calcs Men Intervention'!F77,'Calcs Men Intervention'!F77^2,1,1),Diabetes_model!$C$8:$H$8)))</f>
        <v>5.7250098989822799E-2</v>
      </c>
      <c r="G82" s="67">
        <f>EXP(SUMPRODUCT(CHOOSE({1,2,3,4,5,6},'Calcs Men Intervention'!AJ109,'Calcs Men Intervention'!AJ109^2,'Calcs Men Intervention'!G77,'Calcs Men Intervention'!G77^2,1,1),Diabetes_model!$C$8:$H$8))/(1+EXP(SUMPRODUCT(CHOOSE({1,2,3,4,5,6},'Calcs Men Intervention'!AJ109,'Calcs Men Intervention'!AJ109^2,'Calcs Men Intervention'!G77,'Calcs Men Intervention'!G77^2,1,1),Diabetes_model!$C$8:$H$8)))</f>
        <v>6.3394265565870356E-2</v>
      </c>
      <c r="H82" s="67">
        <f>EXP(SUMPRODUCT(CHOOSE({1,2,3,4,5,6},'Calcs Men Intervention'!AK109,'Calcs Men Intervention'!AK109^2,'Calcs Men Intervention'!H77,'Calcs Men Intervention'!H77^2,1,1),Diabetes_model!$C$8:$H$8))/(1+EXP(SUMPRODUCT(CHOOSE({1,2,3,4,5,6},'Calcs Men Intervention'!AK109,'Calcs Men Intervention'!AK109^2,'Calcs Men Intervention'!H77,'Calcs Men Intervention'!H77^2,1,1),Diabetes_model!$C$8:$H$8)))</f>
        <v>7.0024129395174273E-2</v>
      </c>
      <c r="I82" s="67">
        <f>EXP(SUMPRODUCT(CHOOSE({1,2,3,4,5,6},'Calcs Men Intervention'!AL109,'Calcs Men Intervention'!AL109^2,'Calcs Men Intervention'!I77,'Calcs Men Intervention'!I77^2,1,1),Diabetes_model!$C$8:$H$8))/(1+EXP(SUMPRODUCT(CHOOSE({1,2,3,4,5,6},'Calcs Men Intervention'!AL109,'Calcs Men Intervention'!AL109^2,'Calcs Men Intervention'!I77,'Calcs Men Intervention'!I77^2,1,1),Diabetes_model!$C$8:$H$8)))</f>
        <v>7.7153862214512148E-2</v>
      </c>
      <c r="J82" s="67">
        <f>EXP(SUMPRODUCT(CHOOSE({1,2,3,4,5,6},'Calcs Men Intervention'!AM109,'Calcs Men Intervention'!AM109^2,'Calcs Men Intervention'!J77,'Calcs Men Intervention'!J77^2,1,1),Diabetes_model!$C$8:$H$8))/(1+EXP(SUMPRODUCT(CHOOSE({1,2,3,4,5,6},'Calcs Men Intervention'!AM109,'Calcs Men Intervention'!AM109^2,'Calcs Men Intervention'!J77,'Calcs Men Intervention'!J77^2,1,1),Diabetes_model!$C$8:$H$8)))</f>
        <v>8.4794697221725293E-2</v>
      </c>
      <c r="K82" s="67">
        <f>EXP(SUMPRODUCT(CHOOSE({1,2,3,4,5,6},'Calcs Men Intervention'!AN109,'Calcs Men Intervention'!AN109^2,'Calcs Men Intervention'!K77,'Calcs Men Intervention'!K77^2,1,1),Diabetes_model!$C$8:$H$8))/(1+EXP(SUMPRODUCT(CHOOSE({1,2,3,4,5,6},'Calcs Men Intervention'!AN109,'Calcs Men Intervention'!AN109^2,'Calcs Men Intervention'!K77,'Calcs Men Intervention'!K77^2,1,1),Diabetes_model!$C$8:$H$8)))</f>
        <v>9.295451418162895E-2</v>
      </c>
      <c r="L82" s="67">
        <f>EXP(SUMPRODUCT(CHOOSE({1,2,3,4,5,6},'Calcs Men Intervention'!AO109,'Calcs Men Intervention'!AO109^2,'Calcs Men Intervention'!L77,'Calcs Men Intervention'!L77^2,1,1),Diabetes_model!$C$8:$H$8))/(1+EXP(SUMPRODUCT(CHOOSE({1,2,3,4,5,6},'Calcs Men Intervention'!AO109,'Calcs Men Intervention'!AO109^2,'Calcs Men Intervention'!L77,'Calcs Men Intervention'!L77^2,1,1),Diabetes_model!$C$8:$H$8)))</f>
        <v>0.10163745218765756</v>
      </c>
      <c r="M82" s="67">
        <f>EXP(SUMPRODUCT(CHOOSE({1,2,3,4,5,6},'Calcs Men Intervention'!AP109,'Calcs Men Intervention'!AP109^2,'Calcs Men Intervention'!M77,'Calcs Men Intervention'!M77^2,1,1),Diabetes_model!$C$8:$H$8))/(1+EXP(SUMPRODUCT(CHOOSE({1,2,3,4,5,6},'Calcs Men Intervention'!AP109,'Calcs Men Intervention'!AP109^2,'Calcs Men Intervention'!M77,'Calcs Men Intervention'!M77^2,1,1),Diabetes_model!$C$8:$H$8)))</f>
        <v>0.11084356363897731</v>
      </c>
      <c r="N82" s="67">
        <f>EXP(SUMPRODUCT(CHOOSE({1,2,3,4,5,6},'Calcs Men Intervention'!AQ109,'Calcs Men Intervention'!AQ109^2,'Calcs Men Intervention'!N77,'Calcs Men Intervention'!N77^2,1,1),Diabetes_model!$C$8:$H$8))/(1+EXP(SUMPRODUCT(CHOOSE({1,2,3,4,5,6},'Calcs Men Intervention'!AQ109,'Calcs Men Intervention'!AQ109^2,'Calcs Men Intervention'!N77,'Calcs Men Intervention'!N77^2,1,1),Diabetes_model!$C$8:$H$8)))</f>
        <v>0.12056852295469869</v>
      </c>
      <c r="O82" s="67">
        <f>EXP(SUMPRODUCT(CHOOSE({1,2,3,4,5,6},'Calcs Men Intervention'!AR109,'Calcs Men Intervention'!AR109^2,'Calcs Men Intervention'!O77,'Calcs Men Intervention'!O77^2,1,1),Diabetes_model!$C$8:$H$8))/(1+EXP(SUMPRODUCT(CHOOSE({1,2,3,4,5,6},'Calcs Men Intervention'!AR109,'Calcs Men Intervention'!AR109^2,'Calcs Men Intervention'!O77,'Calcs Men Intervention'!O77^2,1,1),Diabetes_model!$C$8:$H$8)))</f>
        <v>0.13080340285700301</v>
      </c>
      <c r="P82" s="67">
        <f>EXP(SUMPRODUCT(CHOOSE({1,2,3,4,5,6},'Calcs Men Intervention'!AS109,'Calcs Men Intervention'!AS109^2,'Calcs Men Intervention'!P77,'Calcs Men Intervention'!P77^2,1,1),Diabetes_model!$C$8:$H$8))/(1+EXP(SUMPRODUCT(CHOOSE({1,2,3,4,5,6},'Calcs Men Intervention'!AS109,'Calcs Men Intervention'!AS109^2,'Calcs Men Intervention'!P77,'Calcs Men Intervention'!P77^2,1,1),Diabetes_model!$C$8:$H$8)))</f>
        <v>0.1401950827237092</v>
      </c>
      <c r="Q82" s="67">
        <f>EXP(SUMPRODUCT(CHOOSE({1,2,3,4,5,6},'Calcs Men Intervention'!AT109,'Calcs Men Intervention'!AT109^2,'Calcs Men Intervention'!Q77,'Calcs Men Intervention'!Q77^2,1,1),Diabetes_model!$C$8:$H$8))/(1+EXP(SUMPRODUCT(CHOOSE({1,2,3,4,5,6},'Calcs Men Intervention'!AT109,'Calcs Men Intervention'!AT109^2,'Calcs Men Intervention'!Q77,'Calcs Men Intervention'!Q77^2,1,1),Diabetes_model!$C$8:$H$8)))</f>
        <v>0.14852847947803213</v>
      </c>
      <c r="R82" s="67">
        <f>EXP(SUMPRODUCT(CHOOSE({1,2,3,4,5,6},'Calcs Men Intervention'!AU109,'Calcs Men Intervention'!AU109^2,'Calcs Men Intervention'!R77,'Calcs Men Intervention'!R77^2,1,1),Diabetes_model!$C$8:$H$8))/(1+EXP(SUMPRODUCT(CHOOSE({1,2,3,4,5,6},'Calcs Men Intervention'!AU109,'Calcs Men Intervention'!AU109^2,'Calcs Men Intervention'!R77,'Calcs Men Intervention'!R77^2,1,1),Diabetes_model!$C$8:$H$8)))</f>
        <v>0.15705892122359286</v>
      </c>
      <c r="S82" s="67">
        <f>EXP(SUMPRODUCT(CHOOSE({1,2,3,4,5,6},'Calcs Men Intervention'!AV109,'Calcs Men Intervention'!AV109^2,'Calcs Men Intervention'!S77,'Calcs Men Intervention'!S77^2,1,1),Diabetes_model!$C$8:$H$8))/(1+EXP(SUMPRODUCT(CHOOSE({1,2,3,4,5,6},'Calcs Men Intervention'!AV109,'Calcs Men Intervention'!AV109^2,'Calcs Men Intervention'!S77,'Calcs Men Intervention'!S77^2,1,1),Diabetes_model!$C$8:$H$8)))</f>
        <v>0.16576683851964685</v>
      </c>
      <c r="T82" s="67">
        <f>EXP(SUMPRODUCT(CHOOSE({1,2,3,4,5,6},'Calcs Men Intervention'!AW109,'Calcs Men Intervention'!AW109^2,'Calcs Men Intervention'!T77,'Calcs Men Intervention'!T77^2,1,1),Diabetes_model!$C$8:$H$8))/(1+EXP(SUMPRODUCT(CHOOSE({1,2,3,4,5,6},'Calcs Men Intervention'!AW109,'Calcs Men Intervention'!AW109^2,'Calcs Men Intervention'!T77,'Calcs Men Intervention'!T77^2,1,1),Diabetes_model!$C$8:$H$8)))</f>
        <v>0.17463128623806515</v>
      </c>
      <c r="U82" s="67">
        <f>EXP(SUMPRODUCT(CHOOSE({1,2,3,4,5,6},'Calcs Men Intervention'!AX109,'Calcs Men Intervention'!AX109^2,'Calcs Men Intervention'!U77,'Calcs Men Intervention'!U77^2,1,1),Diabetes_model!$C$8:$H$8))/(1+EXP(SUMPRODUCT(CHOOSE({1,2,3,4,5,6},'Calcs Men Intervention'!AX109,'Calcs Men Intervention'!AX109^2,'Calcs Men Intervention'!U77,'Calcs Men Intervention'!U77^2,1,1),Diabetes_model!$C$8:$H$8)))</f>
        <v>0.1836301134722739</v>
      </c>
      <c r="V82" s="67">
        <f>EXP(SUMPRODUCT(CHOOSE({1,2,3,4,5,6},'Calcs Men Intervention'!AY109,'Calcs Men Intervention'!AY109^2,'Calcs Men Intervention'!V77,'Calcs Men Intervention'!V77^2,1,1),Diabetes_model!$C$8:$H$8))/(1+EXP(SUMPRODUCT(CHOOSE({1,2,3,4,5,6},'Calcs Men Intervention'!AY109,'Calcs Men Intervention'!AY109^2,'Calcs Men Intervention'!V77,'Calcs Men Intervention'!V77^2,1,1),Diabetes_model!$C$8:$H$8)))</f>
        <v>0.19274014756923874</v>
      </c>
      <c r="W82" s="67">
        <f>EXP(SUMPRODUCT(CHOOSE({1,2,3,4,5,6},'Calcs Men Intervention'!AZ109,'Calcs Men Intervention'!AZ109^2,'Calcs Men Intervention'!W77,'Calcs Men Intervention'!W77^2,1,1),Diabetes_model!$C$8:$H$8))/(1+EXP(SUMPRODUCT(CHOOSE({1,2,3,4,5,6},'Calcs Men Intervention'!AZ109,'Calcs Men Intervention'!AZ109^2,'Calcs Men Intervention'!W77,'Calcs Men Intervention'!W77^2,1,1),Diabetes_model!$C$8:$H$8)))</f>
        <v>0.20186854266189735</v>
      </c>
      <c r="X82" s="67">
        <f>EXP(SUMPRODUCT(CHOOSE({1,2,3,4,5,6},'Calcs Men Intervention'!BA109,'Calcs Men Intervention'!BA109^2,'Calcs Men Intervention'!X77,'Calcs Men Intervention'!X77^2,1,1),Diabetes_model!$C$8:$H$8))/(1+EXP(SUMPRODUCT(CHOOSE({1,2,3,4,5,6},'Calcs Men Intervention'!BA109,'Calcs Men Intervention'!BA109^2,'Calcs Men Intervention'!X77,'Calcs Men Intervention'!X77^2,1,1),Diabetes_model!$C$8:$H$8)))</f>
        <v>0.21091399711065342</v>
      </c>
      <c r="Y82" s="67">
        <f>EXP(SUMPRODUCT(CHOOSE({1,2,3,4,5,6},'Calcs Men Intervention'!BB109,'Calcs Men Intervention'!BB109^2,'Calcs Men Intervention'!Y77,'Calcs Men Intervention'!Y77^2,1,1),Diabetes_model!$C$8:$H$8))/(1+EXP(SUMPRODUCT(CHOOSE({1,2,3,4,5,6},'Calcs Men Intervention'!BB109,'Calcs Men Intervention'!BB109^2,'Calcs Men Intervention'!Y77,'Calcs Men Intervention'!Y77^2,1,1),Diabetes_model!$C$8:$H$8)))</f>
        <v>0.21984055787554066</v>
      </c>
      <c r="Z82" s="67">
        <f>EXP(SUMPRODUCT(CHOOSE({1,2,3,4,5,6},'Calcs Men Intervention'!BC109,'Calcs Men Intervention'!BC109^2,'Calcs Men Intervention'!Z77,'Calcs Men Intervention'!Z77^2,1,1),Diabetes_model!$C$8:$H$8))/(1+EXP(SUMPRODUCT(CHOOSE({1,2,3,4,5,6},'Calcs Men Intervention'!BC109,'Calcs Men Intervention'!BC109^2,'Calcs Men Intervention'!Z77,'Calcs Men Intervention'!Z77^2,1,1),Diabetes_model!$C$8:$H$8)))</f>
        <v>0.22861323609827711</v>
      </c>
      <c r="AA82" s="67">
        <f>EXP(SUMPRODUCT(CHOOSE({1,2,3,4,5,6},'Calcs Men Intervention'!BD109,'Calcs Men Intervention'!BD109^2,'Calcs Men Intervention'!AA77,'Calcs Men Intervention'!AA77^2,1,1),Diabetes_model!$C$8:$H$8))/(1+EXP(SUMPRODUCT(CHOOSE({1,2,3,4,5,6},'Calcs Men Intervention'!BD109,'Calcs Men Intervention'!BD109^2,'Calcs Men Intervention'!AA77,'Calcs Men Intervention'!AA77^2,1,1),Diabetes_model!$C$8:$H$8)))</f>
        <v>0.23719825828589916</v>
      </c>
      <c r="AB82" s="67">
        <f>EXP(SUMPRODUCT(CHOOSE({1,2,3,4,5,6},'Calcs Men Intervention'!BE109,'Calcs Men Intervention'!BE109^2,'Calcs Men Intervention'!AB77,'Calcs Men Intervention'!AB77^2,1,1),Diabetes_model!$C$8:$H$8))/(1+EXP(SUMPRODUCT(CHOOSE({1,2,3,4,5,6},'Calcs Men Intervention'!BE109,'Calcs Men Intervention'!BE109^2,'Calcs Men Intervention'!AB77,'Calcs Men Intervention'!AB77^2,1,1),Diabetes_model!$C$8:$H$8)))</f>
        <v>0.24447831228122308</v>
      </c>
      <c r="AE82" s="53">
        <f>MAX(1,C82/C25)</f>
        <v>2.752126506539283</v>
      </c>
      <c r="AF82" s="53">
        <f t="shared" ref="AF82:BD82" si="21">MAX(1,D82/D25)</f>
        <v>2.4602375037592408</v>
      </c>
      <c r="AG82" s="53">
        <f t="shared" si="21"/>
        <v>2.5316551518029788</v>
      </c>
      <c r="AH82" s="53">
        <f t="shared" si="21"/>
        <v>2.6339798396195109</v>
      </c>
      <c r="AI82" s="53">
        <f t="shared" si="21"/>
        <v>2.7379559747309443</v>
      </c>
      <c r="AJ82" s="53">
        <f t="shared" si="21"/>
        <v>2.8433742224490901</v>
      </c>
      <c r="AK82" s="53">
        <f t="shared" si="21"/>
        <v>2.9500061067198318</v>
      </c>
      <c r="AL82" s="53">
        <f t="shared" si="21"/>
        <v>3.0576054571731097</v>
      </c>
      <c r="AM82" s="53">
        <f t="shared" si="21"/>
        <v>3.1659103449047041</v>
      </c>
      <c r="AN82" s="53">
        <f t="shared" si="21"/>
        <v>3.2746455101277139</v>
      </c>
      <c r="AO82" s="53">
        <f t="shared" si="21"/>
        <v>3.3835252673526215</v>
      </c>
      <c r="AP82" s="53">
        <f t="shared" si="21"/>
        <v>3.4922568546708685</v>
      </c>
      <c r="AQ82" s="53">
        <f t="shared" si="21"/>
        <v>3.6005441739417261</v>
      </c>
      <c r="AR82" s="53">
        <f t="shared" si="21"/>
        <v>3.67299940703366</v>
      </c>
      <c r="AS82" s="53">
        <f t="shared" si="21"/>
        <v>3.7093455469686454</v>
      </c>
      <c r="AT82" s="53">
        <f t="shared" si="21"/>
        <v>3.7446255391803431</v>
      </c>
      <c r="AU82" s="53">
        <f t="shared" si="21"/>
        <v>3.7788400842401506</v>
      </c>
      <c r="AV82" s="53">
        <f t="shared" si="21"/>
        <v>3.8119991162555227</v>
      </c>
      <c r="AW82" s="53">
        <f t="shared" si="21"/>
        <v>3.8441219226878398</v>
      </c>
      <c r="AX82" s="53">
        <f t="shared" si="21"/>
        <v>3.8752371563675738</v>
      </c>
      <c r="AY82" s="53">
        <f t="shared" si="21"/>
        <v>3.9040512909151546</v>
      </c>
      <c r="AZ82" s="53">
        <f t="shared" si="21"/>
        <v>3.9293294156238234</v>
      </c>
      <c r="BA82" s="53">
        <f t="shared" si="21"/>
        <v>3.9512072714596171</v>
      </c>
      <c r="BB82" s="53">
        <f t="shared" si="21"/>
        <v>3.9698346201721204</v>
      </c>
      <c r="BC82" s="53">
        <f t="shared" si="21"/>
        <v>3.9853724353790319</v>
      </c>
      <c r="BD82" s="53">
        <f t="shared" si="21"/>
        <v>3.9803258989400345</v>
      </c>
    </row>
    <row r="83" spans="1:56" x14ac:dyDescent="0.3">
      <c r="A83" t="s">
        <v>30</v>
      </c>
      <c r="B83" s="1">
        <v>2</v>
      </c>
      <c r="C83" s="67"/>
      <c r="D83" s="67">
        <f>EXP(SUMPRODUCT(CHOOSE({1,2,3,4,5,6},'Calcs Men Intervention'!AG110,'Calcs Men Intervention'!AG110^2,'Calcs Men Intervention'!D78,'Calcs Men Intervention'!D78^2,1,1),Diabetes_model!$C$8:$H$8))/(1+EXP(SUMPRODUCT(CHOOSE({1,2,3,4,5,6},'Calcs Men Intervention'!AG110,'Calcs Men Intervention'!AG110^2,'Calcs Men Intervention'!D78,'Calcs Men Intervention'!D78^2,1,1),Diabetes_model!$C$8:$H$8)))</f>
        <v>4.9026809418253596E-2</v>
      </c>
      <c r="E83" s="67">
        <f>EXP(SUMPRODUCT(CHOOSE({1,2,3,4,5,6},'Calcs Men Intervention'!AH110,'Calcs Men Intervention'!AH110^2,'Calcs Men Intervention'!E78,'Calcs Men Intervention'!E78^2,1,1),Diabetes_model!$C$8:$H$8))/(1+EXP(SUMPRODUCT(CHOOSE({1,2,3,4,5,6},'Calcs Men Intervention'!AH110,'Calcs Men Intervention'!AH110^2,'Calcs Men Intervention'!E78,'Calcs Men Intervention'!E78^2,1,1),Diabetes_model!$C$8:$H$8)))</f>
        <v>4.6904205556888082E-2</v>
      </c>
      <c r="F83" s="67">
        <f>EXP(SUMPRODUCT(CHOOSE({1,2,3,4,5,6},'Calcs Men Intervention'!AI110,'Calcs Men Intervention'!AI110^2,'Calcs Men Intervention'!F78,'Calcs Men Intervention'!F78^2,1,1),Diabetes_model!$C$8:$H$8))/(1+EXP(SUMPRODUCT(CHOOSE({1,2,3,4,5,6},'Calcs Men Intervention'!AI110,'Calcs Men Intervention'!AI110^2,'Calcs Men Intervention'!F78,'Calcs Men Intervention'!F78^2,1,1),Diabetes_model!$C$8:$H$8)))</f>
        <v>5.1574948917664516E-2</v>
      </c>
      <c r="G83" s="67">
        <f>EXP(SUMPRODUCT(CHOOSE({1,2,3,4,5,6},'Calcs Men Intervention'!AJ110,'Calcs Men Intervention'!AJ110^2,'Calcs Men Intervention'!G78,'Calcs Men Intervention'!G78^2,1,1),Diabetes_model!$C$8:$H$8))/(1+EXP(SUMPRODUCT(CHOOSE({1,2,3,4,5,6},'Calcs Men Intervention'!AJ110,'Calcs Men Intervention'!AJ110^2,'Calcs Men Intervention'!G78,'Calcs Men Intervention'!G78^2,1,1),Diabetes_model!$C$8:$H$8)))</f>
        <v>5.7250098989822799E-2</v>
      </c>
      <c r="H83" s="67">
        <f>EXP(SUMPRODUCT(CHOOSE({1,2,3,4,5,6},'Calcs Men Intervention'!AK110,'Calcs Men Intervention'!AK110^2,'Calcs Men Intervention'!H78,'Calcs Men Intervention'!H78^2,1,1),Diabetes_model!$C$8:$H$8))/(1+EXP(SUMPRODUCT(CHOOSE({1,2,3,4,5,6},'Calcs Men Intervention'!AK110,'Calcs Men Intervention'!AK110^2,'Calcs Men Intervention'!H78,'Calcs Men Intervention'!H78^2,1,1),Diabetes_model!$C$8:$H$8)))</f>
        <v>6.3394265565870356E-2</v>
      </c>
      <c r="I83" s="67">
        <f>EXP(SUMPRODUCT(CHOOSE({1,2,3,4,5,6},'Calcs Men Intervention'!AL110,'Calcs Men Intervention'!AL110^2,'Calcs Men Intervention'!I78,'Calcs Men Intervention'!I78^2,1,1),Diabetes_model!$C$8:$H$8))/(1+EXP(SUMPRODUCT(CHOOSE({1,2,3,4,5,6},'Calcs Men Intervention'!AL110,'Calcs Men Intervention'!AL110^2,'Calcs Men Intervention'!I78,'Calcs Men Intervention'!I78^2,1,1),Diabetes_model!$C$8:$H$8)))</f>
        <v>7.0024129395174273E-2</v>
      </c>
      <c r="J83" s="67">
        <f>EXP(SUMPRODUCT(CHOOSE({1,2,3,4,5,6},'Calcs Men Intervention'!AM110,'Calcs Men Intervention'!AM110^2,'Calcs Men Intervention'!J78,'Calcs Men Intervention'!J78^2,1,1),Diabetes_model!$C$8:$H$8))/(1+EXP(SUMPRODUCT(CHOOSE({1,2,3,4,5,6},'Calcs Men Intervention'!AM110,'Calcs Men Intervention'!AM110^2,'Calcs Men Intervention'!J78,'Calcs Men Intervention'!J78^2,1,1),Diabetes_model!$C$8:$H$8)))</f>
        <v>7.7153862214512148E-2</v>
      </c>
      <c r="K83" s="67">
        <f>EXP(SUMPRODUCT(CHOOSE({1,2,3,4,5,6},'Calcs Men Intervention'!AN110,'Calcs Men Intervention'!AN110^2,'Calcs Men Intervention'!K78,'Calcs Men Intervention'!K78^2,1,1),Diabetes_model!$C$8:$H$8))/(1+EXP(SUMPRODUCT(CHOOSE({1,2,3,4,5,6},'Calcs Men Intervention'!AN110,'Calcs Men Intervention'!AN110^2,'Calcs Men Intervention'!K78,'Calcs Men Intervention'!K78^2,1,1),Diabetes_model!$C$8:$H$8)))</f>
        <v>8.4794697221725293E-2</v>
      </c>
      <c r="L83" s="67">
        <f>EXP(SUMPRODUCT(CHOOSE({1,2,3,4,5,6},'Calcs Men Intervention'!AO110,'Calcs Men Intervention'!AO110^2,'Calcs Men Intervention'!L78,'Calcs Men Intervention'!L78^2,1,1),Diabetes_model!$C$8:$H$8))/(1+EXP(SUMPRODUCT(CHOOSE({1,2,3,4,5,6},'Calcs Men Intervention'!AO110,'Calcs Men Intervention'!AO110^2,'Calcs Men Intervention'!L78,'Calcs Men Intervention'!L78^2,1,1),Diabetes_model!$C$8:$H$8)))</f>
        <v>9.295451418162895E-2</v>
      </c>
      <c r="M83" s="67">
        <f>EXP(SUMPRODUCT(CHOOSE({1,2,3,4,5,6},'Calcs Men Intervention'!AP110,'Calcs Men Intervention'!AP110^2,'Calcs Men Intervention'!M78,'Calcs Men Intervention'!M78^2,1,1),Diabetes_model!$C$8:$H$8))/(1+EXP(SUMPRODUCT(CHOOSE({1,2,3,4,5,6},'Calcs Men Intervention'!AP110,'Calcs Men Intervention'!AP110^2,'Calcs Men Intervention'!M78,'Calcs Men Intervention'!M78^2,1,1),Diabetes_model!$C$8:$H$8)))</f>
        <v>0.10163745218765756</v>
      </c>
      <c r="N83" s="67">
        <f>EXP(SUMPRODUCT(CHOOSE({1,2,3,4,5,6},'Calcs Men Intervention'!AQ110,'Calcs Men Intervention'!AQ110^2,'Calcs Men Intervention'!N78,'Calcs Men Intervention'!N78^2,1,1),Diabetes_model!$C$8:$H$8))/(1+EXP(SUMPRODUCT(CHOOSE({1,2,3,4,5,6},'Calcs Men Intervention'!AQ110,'Calcs Men Intervention'!AQ110^2,'Calcs Men Intervention'!N78,'Calcs Men Intervention'!N78^2,1,1),Diabetes_model!$C$8:$H$8)))</f>
        <v>0.11084356363897731</v>
      </c>
      <c r="O83" s="67">
        <f>EXP(SUMPRODUCT(CHOOSE({1,2,3,4,5,6},'Calcs Men Intervention'!AR110,'Calcs Men Intervention'!AR110^2,'Calcs Men Intervention'!O78,'Calcs Men Intervention'!O78^2,1,1),Diabetes_model!$C$8:$H$8))/(1+EXP(SUMPRODUCT(CHOOSE({1,2,3,4,5,6},'Calcs Men Intervention'!AR110,'Calcs Men Intervention'!AR110^2,'Calcs Men Intervention'!O78,'Calcs Men Intervention'!O78^2,1,1),Diabetes_model!$C$8:$H$8)))</f>
        <v>0.12056852295469869</v>
      </c>
      <c r="P83" s="67">
        <f>EXP(SUMPRODUCT(CHOOSE({1,2,3,4,5,6},'Calcs Men Intervention'!AS110,'Calcs Men Intervention'!AS110^2,'Calcs Men Intervention'!P78,'Calcs Men Intervention'!P78^2,1,1),Diabetes_model!$C$8:$H$8))/(1+EXP(SUMPRODUCT(CHOOSE({1,2,3,4,5,6},'Calcs Men Intervention'!AS110,'Calcs Men Intervention'!AS110^2,'Calcs Men Intervention'!P78,'Calcs Men Intervention'!P78^2,1,1),Diabetes_model!$C$8:$H$8)))</f>
        <v>0.13080340285700301</v>
      </c>
      <c r="Q83" s="67">
        <f>EXP(SUMPRODUCT(CHOOSE({1,2,3,4,5,6},'Calcs Men Intervention'!AT110,'Calcs Men Intervention'!AT110^2,'Calcs Men Intervention'!Q78,'Calcs Men Intervention'!Q78^2,1,1),Diabetes_model!$C$8:$H$8))/(1+EXP(SUMPRODUCT(CHOOSE({1,2,3,4,5,6},'Calcs Men Intervention'!AT110,'Calcs Men Intervention'!AT110^2,'Calcs Men Intervention'!Q78,'Calcs Men Intervention'!Q78^2,1,1),Diabetes_model!$C$8:$H$8)))</f>
        <v>0.1401950827237092</v>
      </c>
      <c r="R83" s="67">
        <f>EXP(SUMPRODUCT(CHOOSE({1,2,3,4,5,6},'Calcs Men Intervention'!AU110,'Calcs Men Intervention'!AU110^2,'Calcs Men Intervention'!R78,'Calcs Men Intervention'!R78^2,1,1),Diabetes_model!$C$8:$H$8))/(1+EXP(SUMPRODUCT(CHOOSE({1,2,3,4,5,6},'Calcs Men Intervention'!AU110,'Calcs Men Intervention'!AU110^2,'Calcs Men Intervention'!R78,'Calcs Men Intervention'!R78^2,1,1),Diabetes_model!$C$8:$H$8)))</f>
        <v>0.14852847947803213</v>
      </c>
      <c r="S83" s="67">
        <f>EXP(SUMPRODUCT(CHOOSE({1,2,3,4,5,6},'Calcs Men Intervention'!AV110,'Calcs Men Intervention'!AV110^2,'Calcs Men Intervention'!S78,'Calcs Men Intervention'!S78^2,1,1),Diabetes_model!$C$8:$H$8))/(1+EXP(SUMPRODUCT(CHOOSE({1,2,3,4,5,6},'Calcs Men Intervention'!AV110,'Calcs Men Intervention'!AV110^2,'Calcs Men Intervention'!S78,'Calcs Men Intervention'!S78^2,1,1),Diabetes_model!$C$8:$H$8)))</f>
        <v>0.15705892122359286</v>
      </c>
      <c r="T83" s="67">
        <f>EXP(SUMPRODUCT(CHOOSE({1,2,3,4,5,6},'Calcs Men Intervention'!AW110,'Calcs Men Intervention'!AW110^2,'Calcs Men Intervention'!T78,'Calcs Men Intervention'!T78^2,1,1),Diabetes_model!$C$8:$H$8))/(1+EXP(SUMPRODUCT(CHOOSE({1,2,3,4,5,6},'Calcs Men Intervention'!AW110,'Calcs Men Intervention'!AW110^2,'Calcs Men Intervention'!T78,'Calcs Men Intervention'!T78^2,1,1),Diabetes_model!$C$8:$H$8)))</f>
        <v>0.16576683851964685</v>
      </c>
      <c r="U83" s="67">
        <f>EXP(SUMPRODUCT(CHOOSE({1,2,3,4,5,6},'Calcs Men Intervention'!AX110,'Calcs Men Intervention'!AX110^2,'Calcs Men Intervention'!U78,'Calcs Men Intervention'!U78^2,1,1),Diabetes_model!$C$8:$H$8))/(1+EXP(SUMPRODUCT(CHOOSE({1,2,3,4,5,6},'Calcs Men Intervention'!AX110,'Calcs Men Intervention'!AX110^2,'Calcs Men Intervention'!U78,'Calcs Men Intervention'!U78^2,1,1),Diabetes_model!$C$8:$H$8)))</f>
        <v>0.17463128623806515</v>
      </c>
      <c r="V83" s="67">
        <f>EXP(SUMPRODUCT(CHOOSE({1,2,3,4,5,6},'Calcs Men Intervention'!AY110,'Calcs Men Intervention'!AY110^2,'Calcs Men Intervention'!V78,'Calcs Men Intervention'!V78^2,1,1),Diabetes_model!$C$8:$H$8))/(1+EXP(SUMPRODUCT(CHOOSE({1,2,3,4,5,6},'Calcs Men Intervention'!AY110,'Calcs Men Intervention'!AY110^2,'Calcs Men Intervention'!V78,'Calcs Men Intervention'!V78^2,1,1),Diabetes_model!$C$8:$H$8)))</f>
        <v>0.1836301134722739</v>
      </c>
      <c r="W83" s="67">
        <f>EXP(SUMPRODUCT(CHOOSE({1,2,3,4,5,6},'Calcs Men Intervention'!AZ110,'Calcs Men Intervention'!AZ110^2,'Calcs Men Intervention'!W78,'Calcs Men Intervention'!W78^2,1,1),Diabetes_model!$C$8:$H$8))/(1+EXP(SUMPRODUCT(CHOOSE({1,2,3,4,5,6},'Calcs Men Intervention'!AZ110,'Calcs Men Intervention'!AZ110^2,'Calcs Men Intervention'!W78,'Calcs Men Intervention'!W78^2,1,1),Diabetes_model!$C$8:$H$8)))</f>
        <v>0.19274014756923874</v>
      </c>
      <c r="X83" s="67">
        <f>EXP(SUMPRODUCT(CHOOSE({1,2,3,4,5,6},'Calcs Men Intervention'!BA110,'Calcs Men Intervention'!BA110^2,'Calcs Men Intervention'!X78,'Calcs Men Intervention'!X78^2,1,1),Diabetes_model!$C$8:$H$8))/(1+EXP(SUMPRODUCT(CHOOSE({1,2,3,4,5,6},'Calcs Men Intervention'!BA110,'Calcs Men Intervention'!BA110^2,'Calcs Men Intervention'!X78,'Calcs Men Intervention'!X78^2,1,1),Diabetes_model!$C$8:$H$8)))</f>
        <v>0.20186854266189735</v>
      </c>
      <c r="Y83" s="67">
        <f>EXP(SUMPRODUCT(CHOOSE({1,2,3,4,5,6},'Calcs Men Intervention'!BB110,'Calcs Men Intervention'!BB110^2,'Calcs Men Intervention'!Y78,'Calcs Men Intervention'!Y78^2,1,1),Diabetes_model!$C$8:$H$8))/(1+EXP(SUMPRODUCT(CHOOSE({1,2,3,4,5,6},'Calcs Men Intervention'!BB110,'Calcs Men Intervention'!BB110^2,'Calcs Men Intervention'!Y78,'Calcs Men Intervention'!Y78^2,1,1),Diabetes_model!$C$8:$H$8)))</f>
        <v>0.21091399711065342</v>
      </c>
      <c r="Z83" s="67">
        <f>EXP(SUMPRODUCT(CHOOSE({1,2,3,4,5,6},'Calcs Men Intervention'!BC110,'Calcs Men Intervention'!BC110^2,'Calcs Men Intervention'!Z78,'Calcs Men Intervention'!Z78^2,1,1),Diabetes_model!$C$8:$H$8))/(1+EXP(SUMPRODUCT(CHOOSE({1,2,3,4,5,6},'Calcs Men Intervention'!BC110,'Calcs Men Intervention'!BC110^2,'Calcs Men Intervention'!Z78,'Calcs Men Intervention'!Z78^2,1,1),Diabetes_model!$C$8:$H$8)))</f>
        <v>0.21984055787554066</v>
      </c>
      <c r="AA83" s="67">
        <f>EXP(SUMPRODUCT(CHOOSE({1,2,3,4,5,6},'Calcs Men Intervention'!BD110,'Calcs Men Intervention'!BD110^2,'Calcs Men Intervention'!AA78,'Calcs Men Intervention'!AA78^2,1,1),Diabetes_model!$C$8:$H$8))/(1+EXP(SUMPRODUCT(CHOOSE({1,2,3,4,5,6},'Calcs Men Intervention'!BD110,'Calcs Men Intervention'!BD110^2,'Calcs Men Intervention'!AA78,'Calcs Men Intervention'!AA78^2,1,1),Diabetes_model!$C$8:$H$8)))</f>
        <v>0.22861323609827711</v>
      </c>
      <c r="AB83" s="67">
        <f>EXP(SUMPRODUCT(CHOOSE({1,2,3,4,5,6},'Calcs Men Intervention'!BE110,'Calcs Men Intervention'!BE110^2,'Calcs Men Intervention'!AB78,'Calcs Men Intervention'!AB78^2,1,1),Diabetes_model!$C$8:$H$8))/(1+EXP(SUMPRODUCT(CHOOSE({1,2,3,4,5,6},'Calcs Men Intervention'!BE110,'Calcs Men Intervention'!BE110^2,'Calcs Men Intervention'!AB78,'Calcs Men Intervention'!AB78^2,1,1),Diabetes_model!$C$8:$H$8)))</f>
        <v>0.23605891467161522</v>
      </c>
      <c r="AE83" s="53"/>
      <c r="AF83" s="53">
        <f>MAX(1,D83/D26)</f>
        <v>2.752126506539283</v>
      </c>
      <c r="AG83" s="53">
        <f>MAX(1,E83/E26)</f>
        <v>2.4602375037592408</v>
      </c>
      <c r="AH83" s="53">
        <f>MAX(1,F83/F26)</f>
        <v>2.5316551518029788</v>
      </c>
      <c r="AI83" s="53">
        <f>MAX(1,G83/G26)</f>
        <v>2.6339798396195109</v>
      </c>
      <c r="AJ83" s="53">
        <f>MAX(1,H83/H26)</f>
        <v>2.7379559747309443</v>
      </c>
      <c r="AK83" s="53">
        <f t="shared" ref="AK83:AK88" si="22">MAX(1,I83/I26)</f>
        <v>2.8433742224490901</v>
      </c>
      <c r="AL83" s="53">
        <f t="shared" ref="AL83:AL89" si="23">MAX(1,J83/J26)</f>
        <v>2.9500061067198318</v>
      </c>
      <c r="AM83" s="53">
        <f t="shared" ref="AM83:AM90" si="24">MAX(1,K83/K26)</f>
        <v>3.0576054571731097</v>
      </c>
      <c r="AN83" s="53">
        <f t="shared" ref="AN83:AN91" si="25">MAX(1,L83/L26)</f>
        <v>3.1659103449047041</v>
      </c>
      <c r="AO83" s="53">
        <f t="shared" ref="AO83:AO92" si="26">MAX(1,M83/M26)</f>
        <v>3.2746455101277139</v>
      </c>
      <c r="AP83" s="53">
        <f t="shared" ref="AP83:AP93" si="27">MAX(1,N83/N26)</f>
        <v>3.3835252673526215</v>
      </c>
      <c r="AQ83" s="53">
        <f t="shared" ref="AQ83:AQ94" si="28">MAX(1,O83/O26)</f>
        <v>3.4922568546708685</v>
      </c>
      <c r="AR83" s="53">
        <f t="shared" ref="AR83:AR95" si="29">MAX(1,P83/P26)</f>
        <v>3.6005441739417261</v>
      </c>
      <c r="AS83" s="53">
        <f t="shared" ref="AS83:AS96" si="30">MAX(1,Q83/Q26)</f>
        <v>3.67299940703366</v>
      </c>
      <c r="AT83" s="53">
        <f t="shared" ref="AT83:AT97" si="31">MAX(1,R83/R26)</f>
        <v>3.7093455469686454</v>
      </c>
      <c r="AU83" s="53">
        <f t="shared" ref="AU83:AU98" si="32">MAX(1,S83/S26)</f>
        <v>3.7446255391803431</v>
      </c>
      <c r="AV83" s="53">
        <f t="shared" ref="AV83:AV99" si="33">MAX(1,T83/T26)</f>
        <v>3.7788400842401506</v>
      </c>
      <c r="AW83" s="53">
        <f t="shared" ref="AW83:AW100" si="34">MAX(1,U83/U26)</f>
        <v>3.8119991162555227</v>
      </c>
      <c r="AX83" s="53">
        <f t="shared" ref="AX83:AX101" si="35">MAX(1,V83/V26)</f>
        <v>3.8441219226878398</v>
      </c>
      <c r="AY83" s="53">
        <f t="shared" ref="AY83:AY102" si="36">MAX(1,W83/W26)</f>
        <v>3.8752371563675738</v>
      </c>
      <c r="AZ83" s="53">
        <f t="shared" ref="AZ83:AZ103" si="37">MAX(1,X83/X26)</f>
        <v>3.9040512909151546</v>
      </c>
      <c r="BA83" s="53">
        <f t="shared" ref="BA83:BA104" si="38">MAX(1,Y83/Y26)</f>
        <v>3.9293294156238234</v>
      </c>
      <c r="BB83" s="53">
        <f t="shared" ref="BB83:BB105" si="39">MAX(1,Z83/Z26)</f>
        <v>3.9512072714596171</v>
      </c>
      <c r="BC83" s="53">
        <f t="shared" ref="BC83:BC106" si="40">MAX(1,AA83/AA26)</f>
        <v>3.9698346201721204</v>
      </c>
      <c r="BD83" s="53">
        <f t="shared" ref="BD83:BD106" si="41">MAX(1,AB83/AB26)</f>
        <v>3.9662293410426503</v>
      </c>
    </row>
    <row r="84" spans="1:56" x14ac:dyDescent="0.3">
      <c r="B84" s="1">
        <v>3</v>
      </c>
      <c r="C84" s="67"/>
      <c r="D84" s="67"/>
      <c r="E84" s="67">
        <f>EXP(SUMPRODUCT(CHOOSE({1,2,3,4,5,6},'Calcs Men Intervention'!AH111,'Calcs Men Intervention'!AH111^2,'Calcs Men Intervention'!E79,'Calcs Men Intervention'!E79^2,1,1),Diabetes_model!$C$8:$H$8))/(1+EXP(SUMPRODUCT(CHOOSE({1,2,3,4,5,6},'Calcs Men Intervention'!AH111,'Calcs Men Intervention'!AH111^2,'Calcs Men Intervention'!E79,'Calcs Men Intervention'!E79^2,1,1),Diabetes_model!$C$8:$H$8)))</f>
        <v>4.9026809418253596E-2</v>
      </c>
      <c r="F84" s="67">
        <f>EXP(SUMPRODUCT(CHOOSE({1,2,3,4,5,6},'Calcs Men Intervention'!AI111,'Calcs Men Intervention'!AI111^2,'Calcs Men Intervention'!F79,'Calcs Men Intervention'!F79^2,1,1),Diabetes_model!$C$8:$H$8))/(1+EXP(SUMPRODUCT(CHOOSE({1,2,3,4,5,6},'Calcs Men Intervention'!AI111,'Calcs Men Intervention'!AI111^2,'Calcs Men Intervention'!F79,'Calcs Men Intervention'!F79^2,1,1),Diabetes_model!$C$8:$H$8)))</f>
        <v>4.6904205556888082E-2</v>
      </c>
      <c r="G84" s="67">
        <f>EXP(SUMPRODUCT(CHOOSE({1,2,3,4,5,6},'Calcs Men Intervention'!AJ111,'Calcs Men Intervention'!AJ111^2,'Calcs Men Intervention'!G79,'Calcs Men Intervention'!G79^2,1,1),Diabetes_model!$C$8:$H$8))/(1+EXP(SUMPRODUCT(CHOOSE({1,2,3,4,5,6},'Calcs Men Intervention'!AJ111,'Calcs Men Intervention'!AJ111^2,'Calcs Men Intervention'!G79,'Calcs Men Intervention'!G79^2,1,1),Diabetes_model!$C$8:$H$8)))</f>
        <v>5.1574948917664516E-2</v>
      </c>
      <c r="H84" s="67">
        <f>EXP(SUMPRODUCT(CHOOSE({1,2,3,4,5,6},'Calcs Men Intervention'!AK111,'Calcs Men Intervention'!AK111^2,'Calcs Men Intervention'!H79,'Calcs Men Intervention'!H79^2,1,1),Diabetes_model!$C$8:$H$8))/(1+EXP(SUMPRODUCT(CHOOSE({1,2,3,4,5,6},'Calcs Men Intervention'!AK111,'Calcs Men Intervention'!AK111^2,'Calcs Men Intervention'!H79,'Calcs Men Intervention'!H79^2,1,1),Diabetes_model!$C$8:$H$8)))</f>
        <v>5.7250098989822799E-2</v>
      </c>
      <c r="I84" s="67">
        <f>EXP(SUMPRODUCT(CHOOSE({1,2,3,4,5,6},'Calcs Men Intervention'!AL111,'Calcs Men Intervention'!AL111^2,'Calcs Men Intervention'!I79,'Calcs Men Intervention'!I79^2,1,1),Diabetes_model!$C$8:$H$8))/(1+EXP(SUMPRODUCT(CHOOSE({1,2,3,4,5,6},'Calcs Men Intervention'!AL111,'Calcs Men Intervention'!AL111^2,'Calcs Men Intervention'!I79,'Calcs Men Intervention'!I79^2,1,1),Diabetes_model!$C$8:$H$8)))</f>
        <v>6.3394265565870356E-2</v>
      </c>
      <c r="J84" s="67">
        <f>EXP(SUMPRODUCT(CHOOSE({1,2,3,4,5,6},'Calcs Men Intervention'!AM111,'Calcs Men Intervention'!AM111^2,'Calcs Men Intervention'!J79,'Calcs Men Intervention'!J79^2,1,1),Diabetes_model!$C$8:$H$8))/(1+EXP(SUMPRODUCT(CHOOSE({1,2,3,4,5,6},'Calcs Men Intervention'!AM111,'Calcs Men Intervention'!AM111^2,'Calcs Men Intervention'!J79,'Calcs Men Intervention'!J79^2,1,1),Diabetes_model!$C$8:$H$8)))</f>
        <v>7.0024129395174273E-2</v>
      </c>
      <c r="K84" s="67">
        <f>EXP(SUMPRODUCT(CHOOSE({1,2,3,4,5,6},'Calcs Men Intervention'!AN111,'Calcs Men Intervention'!AN111^2,'Calcs Men Intervention'!K79,'Calcs Men Intervention'!K79^2,1,1),Diabetes_model!$C$8:$H$8))/(1+EXP(SUMPRODUCT(CHOOSE({1,2,3,4,5,6},'Calcs Men Intervention'!AN111,'Calcs Men Intervention'!AN111^2,'Calcs Men Intervention'!K79,'Calcs Men Intervention'!K79^2,1,1),Diabetes_model!$C$8:$H$8)))</f>
        <v>7.7153862214512148E-2</v>
      </c>
      <c r="L84" s="67">
        <f>EXP(SUMPRODUCT(CHOOSE({1,2,3,4,5,6},'Calcs Men Intervention'!AO111,'Calcs Men Intervention'!AO111^2,'Calcs Men Intervention'!L79,'Calcs Men Intervention'!L79^2,1,1),Diabetes_model!$C$8:$H$8))/(1+EXP(SUMPRODUCT(CHOOSE({1,2,3,4,5,6},'Calcs Men Intervention'!AO111,'Calcs Men Intervention'!AO111^2,'Calcs Men Intervention'!L79,'Calcs Men Intervention'!L79^2,1,1),Diabetes_model!$C$8:$H$8)))</f>
        <v>8.4794697221725293E-2</v>
      </c>
      <c r="M84" s="67">
        <f>EXP(SUMPRODUCT(CHOOSE({1,2,3,4,5,6},'Calcs Men Intervention'!AP111,'Calcs Men Intervention'!AP111^2,'Calcs Men Intervention'!M79,'Calcs Men Intervention'!M79^2,1,1),Diabetes_model!$C$8:$H$8))/(1+EXP(SUMPRODUCT(CHOOSE({1,2,3,4,5,6},'Calcs Men Intervention'!AP111,'Calcs Men Intervention'!AP111^2,'Calcs Men Intervention'!M79,'Calcs Men Intervention'!M79^2,1,1),Diabetes_model!$C$8:$H$8)))</f>
        <v>9.295451418162895E-2</v>
      </c>
      <c r="N84" s="67">
        <f>EXP(SUMPRODUCT(CHOOSE({1,2,3,4,5,6},'Calcs Men Intervention'!AQ111,'Calcs Men Intervention'!AQ111^2,'Calcs Men Intervention'!N79,'Calcs Men Intervention'!N79^2,1,1),Diabetes_model!$C$8:$H$8))/(1+EXP(SUMPRODUCT(CHOOSE({1,2,3,4,5,6},'Calcs Men Intervention'!AQ111,'Calcs Men Intervention'!AQ111^2,'Calcs Men Intervention'!N79,'Calcs Men Intervention'!N79^2,1,1),Diabetes_model!$C$8:$H$8)))</f>
        <v>0.10163745218765756</v>
      </c>
      <c r="O84" s="67">
        <f>EXP(SUMPRODUCT(CHOOSE({1,2,3,4,5,6},'Calcs Men Intervention'!AR111,'Calcs Men Intervention'!AR111^2,'Calcs Men Intervention'!O79,'Calcs Men Intervention'!O79^2,1,1),Diabetes_model!$C$8:$H$8))/(1+EXP(SUMPRODUCT(CHOOSE({1,2,3,4,5,6},'Calcs Men Intervention'!AR111,'Calcs Men Intervention'!AR111^2,'Calcs Men Intervention'!O79,'Calcs Men Intervention'!O79^2,1,1),Diabetes_model!$C$8:$H$8)))</f>
        <v>0.11084356363897731</v>
      </c>
      <c r="P84" s="67">
        <f>EXP(SUMPRODUCT(CHOOSE({1,2,3,4,5,6},'Calcs Men Intervention'!AS111,'Calcs Men Intervention'!AS111^2,'Calcs Men Intervention'!P79,'Calcs Men Intervention'!P79^2,1,1),Diabetes_model!$C$8:$H$8))/(1+EXP(SUMPRODUCT(CHOOSE({1,2,3,4,5,6},'Calcs Men Intervention'!AS111,'Calcs Men Intervention'!AS111^2,'Calcs Men Intervention'!P79,'Calcs Men Intervention'!P79^2,1,1),Diabetes_model!$C$8:$H$8)))</f>
        <v>0.12056852295469869</v>
      </c>
      <c r="Q84" s="67">
        <f>EXP(SUMPRODUCT(CHOOSE({1,2,3,4,5,6},'Calcs Men Intervention'!AT111,'Calcs Men Intervention'!AT111^2,'Calcs Men Intervention'!Q79,'Calcs Men Intervention'!Q79^2,1,1),Diabetes_model!$C$8:$H$8))/(1+EXP(SUMPRODUCT(CHOOSE({1,2,3,4,5,6},'Calcs Men Intervention'!AT111,'Calcs Men Intervention'!AT111^2,'Calcs Men Intervention'!Q79,'Calcs Men Intervention'!Q79^2,1,1),Diabetes_model!$C$8:$H$8)))</f>
        <v>0.13080340285700301</v>
      </c>
      <c r="R84" s="67">
        <f>EXP(SUMPRODUCT(CHOOSE({1,2,3,4,5,6},'Calcs Men Intervention'!AU111,'Calcs Men Intervention'!AU111^2,'Calcs Men Intervention'!R79,'Calcs Men Intervention'!R79^2,1,1),Diabetes_model!$C$8:$H$8))/(1+EXP(SUMPRODUCT(CHOOSE({1,2,3,4,5,6},'Calcs Men Intervention'!AU111,'Calcs Men Intervention'!AU111^2,'Calcs Men Intervention'!R79,'Calcs Men Intervention'!R79^2,1,1),Diabetes_model!$C$8:$H$8)))</f>
        <v>0.1401950827237092</v>
      </c>
      <c r="S84" s="67">
        <f>EXP(SUMPRODUCT(CHOOSE({1,2,3,4,5,6},'Calcs Men Intervention'!AV111,'Calcs Men Intervention'!AV111^2,'Calcs Men Intervention'!S79,'Calcs Men Intervention'!S79^2,1,1),Diabetes_model!$C$8:$H$8))/(1+EXP(SUMPRODUCT(CHOOSE({1,2,3,4,5,6},'Calcs Men Intervention'!AV111,'Calcs Men Intervention'!AV111^2,'Calcs Men Intervention'!S79,'Calcs Men Intervention'!S79^2,1,1),Diabetes_model!$C$8:$H$8)))</f>
        <v>0.14852847947803213</v>
      </c>
      <c r="T84" s="67">
        <f>EXP(SUMPRODUCT(CHOOSE({1,2,3,4,5,6},'Calcs Men Intervention'!AW111,'Calcs Men Intervention'!AW111^2,'Calcs Men Intervention'!T79,'Calcs Men Intervention'!T79^2,1,1),Diabetes_model!$C$8:$H$8))/(1+EXP(SUMPRODUCT(CHOOSE({1,2,3,4,5,6},'Calcs Men Intervention'!AW111,'Calcs Men Intervention'!AW111^2,'Calcs Men Intervention'!T79,'Calcs Men Intervention'!T79^2,1,1),Diabetes_model!$C$8:$H$8)))</f>
        <v>0.15705892122359286</v>
      </c>
      <c r="U84" s="67">
        <f>EXP(SUMPRODUCT(CHOOSE({1,2,3,4,5,6},'Calcs Men Intervention'!AX111,'Calcs Men Intervention'!AX111^2,'Calcs Men Intervention'!U79,'Calcs Men Intervention'!U79^2,1,1),Diabetes_model!$C$8:$H$8))/(1+EXP(SUMPRODUCT(CHOOSE({1,2,3,4,5,6},'Calcs Men Intervention'!AX111,'Calcs Men Intervention'!AX111^2,'Calcs Men Intervention'!U79,'Calcs Men Intervention'!U79^2,1,1),Diabetes_model!$C$8:$H$8)))</f>
        <v>0.16576683851964685</v>
      </c>
      <c r="V84" s="67">
        <f>EXP(SUMPRODUCT(CHOOSE({1,2,3,4,5,6},'Calcs Men Intervention'!AY111,'Calcs Men Intervention'!AY111^2,'Calcs Men Intervention'!V79,'Calcs Men Intervention'!V79^2,1,1),Diabetes_model!$C$8:$H$8))/(1+EXP(SUMPRODUCT(CHOOSE({1,2,3,4,5,6},'Calcs Men Intervention'!AY111,'Calcs Men Intervention'!AY111^2,'Calcs Men Intervention'!V79,'Calcs Men Intervention'!V79^2,1,1),Diabetes_model!$C$8:$H$8)))</f>
        <v>0.17463128623806515</v>
      </c>
      <c r="W84" s="67">
        <f>EXP(SUMPRODUCT(CHOOSE({1,2,3,4,5,6},'Calcs Men Intervention'!AZ111,'Calcs Men Intervention'!AZ111^2,'Calcs Men Intervention'!W79,'Calcs Men Intervention'!W79^2,1,1),Diabetes_model!$C$8:$H$8))/(1+EXP(SUMPRODUCT(CHOOSE({1,2,3,4,5,6},'Calcs Men Intervention'!AZ111,'Calcs Men Intervention'!AZ111^2,'Calcs Men Intervention'!W79,'Calcs Men Intervention'!W79^2,1,1),Diabetes_model!$C$8:$H$8)))</f>
        <v>0.1836301134722739</v>
      </c>
      <c r="X84" s="67">
        <f>EXP(SUMPRODUCT(CHOOSE({1,2,3,4,5,6},'Calcs Men Intervention'!BA111,'Calcs Men Intervention'!BA111^2,'Calcs Men Intervention'!X79,'Calcs Men Intervention'!X79^2,1,1),Diabetes_model!$C$8:$H$8))/(1+EXP(SUMPRODUCT(CHOOSE({1,2,3,4,5,6},'Calcs Men Intervention'!BA111,'Calcs Men Intervention'!BA111^2,'Calcs Men Intervention'!X79,'Calcs Men Intervention'!X79^2,1,1),Diabetes_model!$C$8:$H$8)))</f>
        <v>0.19274014756923874</v>
      </c>
      <c r="Y84" s="67">
        <f>EXP(SUMPRODUCT(CHOOSE({1,2,3,4,5,6},'Calcs Men Intervention'!BB111,'Calcs Men Intervention'!BB111^2,'Calcs Men Intervention'!Y79,'Calcs Men Intervention'!Y79^2,1,1),Diabetes_model!$C$8:$H$8))/(1+EXP(SUMPRODUCT(CHOOSE({1,2,3,4,5,6},'Calcs Men Intervention'!BB111,'Calcs Men Intervention'!BB111^2,'Calcs Men Intervention'!Y79,'Calcs Men Intervention'!Y79^2,1,1),Diabetes_model!$C$8:$H$8)))</f>
        <v>0.20186854266189735</v>
      </c>
      <c r="Z84" s="67">
        <f>EXP(SUMPRODUCT(CHOOSE({1,2,3,4,5,6},'Calcs Men Intervention'!BC111,'Calcs Men Intervention'!BC111^2,'Calcs Men Intervention'!Z79,'Calcs Men Intervention'!Z79^2,1,1),Diabetes_model!$C$8:$H$8))/(1+EXP(SUMPRODUCT(CHOOSE({1,2,3,4,5,6},'Calcs Men Intervention'!BC111,'Calcs Men Intervention'!BC111^2,'Calcs Men Intervention'!Z79,'Calcs Men Intervention'!Z79^2,1,1),Diabetes_model!$C$8:$H$8)))</f>
        <v>0.21091399711065342</v>
      </c>
      <c r="AA84" s="67">
        <f>EXP(SUMPRODUCT(CHOOSE({1,2,3,4,5,6},'Calcs Men Intervention'!BD111,'Calcs Men Intervention'!BD111^2,'Calcs Men Intervention'!AA79,'Calcs Men Intervention'!AA79^2,1,1),Diabetes_model!$C$8:$H$8))/(1+EXP(SUMPRODUCT(CHOOSE({1,2,3,4,5,6},'Calcs Men Intervention'!BD111,'Calcs Men Intervention'!BD111^2,'Calcs Men Intervention'!AA79,'Calcs Men Intervention'!AA79^2,1,1),Diabetes_model!$C$8:$H$8)))</f>
        <v>0.21984055787554066</v>
      </c>
      <c r="AB84" s="67">
        <f>EXP(SUMPRODUCT(CHOOSE({1,2,3,4,5,6},'Calcs Men Intervention'!BE111,'Calcs Men Intervention'!BE111^2,'Calcs Men Intervention'!AB79,'Calcs Men Intervention'!AB79^2,1,1),Diabetes_model!$C$8:$H$8))/(1+EXP(SUMPRODUCT(CHOOSE({1,2,3,4,5,6},'Calcs Men Intervention'!BE111,'Calcs Men Intervention'!BE111^2,'Calcs Men Intervention'!AB79,'Calcs Men Intervention'!AB79^2,1,1),Diabetes_model!$C$8:$H$8)))</f>
        <v>0.22742426719664779</v>
      </c>
      <c r="AE84" s="53"/>
      <c r="AF84" s="53"/>
      <c r="AG84" s="53">
        <f>MAX(1,E84/E27)</f>
        <v>2.752126506539283</v>
      </c>
      <c r="AH84" s="53">
        <f>MAX(1,F84/F27)</f>
        <v>2.4602375037592408</v>
      </c>
      <c r="AI84" s="53">
        <f>MAX(1,G84/G27)</f>
        <v>2.5316551518029788</v>
      </c>
      <c r="AJ84" s="53">
        <f>MAX(1,H84/H27)</f>
        <v>2.6339798396195109</v>
      </c>
      <c r="AK84" s="53">
        <f t="shared" si="22"/>
        <v>2.7379559747309443</v>
      </c>
      <c r="AL84" s="53">
        <f t="shared" si="23"/>
        <v>2.8433742224490901</v>
      </c>
      <c r="AM84" s="53">
        <f t="shared" si="24"/>
        <v>2.9500061067198318</v>
      </c>
      <c r="AN84" s="53">
        <f t="shared" si="25"/>
        <v>3.0576054571731097</v>
      </c>
      <c r="AO84" s="53">
        <f t="shared" si="26"/>
        <v>3.1659103449047041</v>
      </c>
      <c r="AP84" s="53">
        <f t="shared" si="27"/>
        <v>3.2746455101277139</v>
      </c>
      <c r="AQ84" s="53">
        <f t="shared" si="28"/>
        <v>3.3835252673526215</v>
      </c>
      <c r="AR84" s="53">
        <f t="shared" si="29"/>
        <v>3.4922568546708685</v>
      </c>
      <c r="AS84" s="53">
        <f t="shared" si="30"/>
        <v>3.6005441739417261</v>
      </c>
      <c r="AT84" s="53">
        <f t="shared" si="31"/>
        <v>3.67299940703366</v>
      </c>
      <c r="AU84" s="53">
        <f t="shared" si="32"/>
        <v>3.7093455469686454</v>
      </c>
      <c r="AV84" s="53">
        <f t="shared" si="33"/>
        <v>3.7446255391803431</v>
      </c>
      <c r="AW84" s="53">
        <f t="shared" si="34"/>
        <v>3.7788400842401506</v>
      </c>
      <c r="AX84" s="53">
        <f t="shared" si="35"/>
        <v>3.8119991162555227</v>
      </c>
      <c r="AY84" s="53">
        <f t="shared" si="36"/>
        <v>3.8441219226878398</v>
      </c>
      <c r="AZ84" s="53">
        <f t="shared" si="37"/>
        <v>3.8752371563675738</v>
      </c>
      <c r="BA84" s="53">
        <f t="shared" si="38"/>
        <v>3.9040512909151546</v>
      </c>
      <c r="BB84" s="53">
        <f t="shared" si="39"/>
        <v>3.9293294156238234</v>
      </c>
      <c r="BC84" s="53">
        <f t="shared" si="40"/>
        <v>3.9512072714596171</v>
      </c>
      <c r="BD84" s="53">
        <f t="shared" si="41"/>
        <v>3.9491883531905927</v>
      </c>
    </row>
    <row r="85" spans="1:56" x14ac:dyDescent="0.3">
      <c r="B85" s="1">
        <v>4</v>
      </c>
      <c r="C85" s="67"/>
      <c r="D85" s="67"/>
      <c r="E85" s="67"/>
      <c r="F85" s="67">
        <f>EXP(SUMPRODUCT(CHOOSE({1,2,3,4,5,6},'Calcs Men Intervention'!AI112,'Calcs Men Intervention'!AI112^2,'Calcs Men Intervention'!F80,'Calcs Men Intervention'!F80^2,1,1),Diabetes_model!$C$8:$H$8))/(1+EXP(SUMPRODUCT(CHOOSE({1,2,3,4,5,6},'Calcs Men Intervention'!AI112,'Calcs Men Intervention'!AI112^2,'Calcs Men Intervention'!F80,'Calcs Men Intervention'!F80^2,1,1),Diabetes_model!$C$8:$H$8)))</f>
        <v>4.9026809418253596E-2</v>
      </c>
      <c r="G85" s="67">
        <f>EXP(SUMPRODUCT(CHOOSE({1,2,3,4,5,6},'Calcs Men Intervention'!AJ112,'Calcs Men Intervention'!AJ112^2,'Calcs Men Intervention'!G80,'Calcs Men Intervention'!G80^2,1,1),Diabetes_model!$C$8:$H$8))/(1+EXP(SUMPRODUCT(CHOOSE({1,2,3,4,5,6},'Calcs Men Intervention'!AJ112,'Calcs Men Intervention'!AJ112^2,'Calcs Men Intervention'!G80,'Calcs Men Intervention'!G80^2,1,1),Diabetes_model!$C$8:$H$8)))</f>
        <v>4.6904205556888082E-2</v>
      </c>
      <c r="H85" s="67">
        <f>EXP(SUMPRODUCT(CHOOSE({1,2,3,4,5,6},'Calcs Men Intervention'!AK112,'Calcs Men Intervention'!AK112^2,'Calcs Men Intervention'!H80,'Calcs Men Intervention'!H80^2,1,1),Diabetes_model!$C$8:$H$8))/(1+EXP(SUMPRODUCT(CHOOSE({1,2,3,4,5,6},'Calcs Men Intervention'!AK112,'Calcs Men Intervention'!AK112^2,'Calcs Men Intervention'!H80,'Calcs Men Intervention'!H80^2,1,1),Diabetes_model!$C$8:$H$8)))</f>
        <v>5.1574948917664516E-2</v>
      </c>
      <c r="I85" s="67">
        <f>EXP(SUMPRODUCT(CHOOSE({1,2,3,4,5,6},'Calcs Men Intervention'!AL112,'Calcs Men Intervention'!AL112^2,'Calcs Men Intervention'!I80,'Calcs Men Intervention'!I80^2,1,1),Diabetes_model!$C$8:$H$8))/(1+EXP(SUMPRODUCT(CHOOSE({1,2,3,4,5,6},'Calcs Men Intervention'!AL112,'Calcs Men Intervention'!AL112^2,'Calcs Men Intervention'!I80,'Calcs Men Intervention'!I80^2,1,1),Diabetes_model!$C$8:$H$8)))</f>
        <v>5.7250098989822799E-2</v>
      </c>
      <c r="J85" s="67">
        <f>EXP(SUMPRODUCT(CHOOSE({1,2,3,4,5,6},'Calcs Men Intervention'!AM112,'Calcs Men Intervention'!AM112^2,'Calcs Men Intervention'!J80,'Calcs Men Intervention'!J80^2,1,1),Diabetes_model!$C$8:$H$8))/(1+EXP(SUMPRODUCT(CHOOSE({1,2,3,4,5,6},'Calcs Men Intervention'!AM112,'Calcs Men Intervention'!AM112^2,'Calcs Men Intervention'!J80,'Calcs Men Intervention'!J80^2,1,1),Diabetes_model!$C$8:$H$8)))</f>
        <v>6.3394265565870356E-2</v>
      </c>
      <c r="K85" s="67">
        <f>EXP(SUMPRODUCT(CHOOSE({1,2,3,4,5,6},'Calcs Men Intervention'!AN112,'Calcs Men Intervention'!AN112^2,'Calcs Men Intervention'!K80,'Calcs Men Intervention'!K80^2,1,1),Diabetes_model!$C$8:$H$8))/(1+EXP(SUMPRODUCT(CHOOSE({1,2,3,4,5,6},'Calcs Men Intervention'!AN112,'Calcs Men Intervention'!AN112^2,'Calcs Men Intervention'!K80,'Calcs Men Intervention'!K80^2,1,1),Diabetes_model!$C$8:$H$8)))</f>
        <v>7.0024129395174273E-2</v>
      </c>
      <c r="L85" s="67">
        <f>EXP(SUMPRODUCT(CHOOSE({1,2,3,4,5,6},'Calcs Men Intervention'!AO112,'Calcs Men Intervention'!AO112^2,'Calcs Men Intervention'!L80,'Calcs Men Intervention'!L80^2,1,1),Diabetes_model!$C$8:$H$8))/(1+EXP(SUMPRODUCT(CHOOSE({1,2,3,4,5,6},'Calcs Men Intervention'!AO112,'Calcs Men Intervention'!AO112^2,'Calcs Men Intervention'!L80,'Calcs Men Intervention'!L80^2,1,1),Diabetes_model!$C$8:$H$8)))</f>
        <v>7.7153862214512148E-2</v>
      </c>
      <c r="M85" s="67">
        <f>EXP(SUMPRODUCT(CHOOSE({1,2,3,4,5,6},'Calcs Men Intervention'!AP112,'Calcs Men Intervention'!AP112^2,'Calcs Men Intervention'!M80,'Calcs Men Intervention'!M80^2,1,1),Diabetes_model!$C$8:$H$8))/(1+EXP(SUMPRODUCT(CHOOSE({1,2,3,4,5,6},'Calcs Men Intervention'!AP112,'Calcs Men Intervention'!AP112^2,'Calcs Men Intervention'!M80,'Calcs Men Intervention'!M80^2,1,1),Diabetes_model!$C$8:$H$8)))</f>
        <v>8.4794697221725293E-2</v>
      </c>
      <c r="N85" s="67">
        <f>EXP(SUMPRODUCT(CHOOSE({1,2,3,4,5,6},'Calcs Men Intervention'!AQ112,'Calcs Men Intervention'!AQ112^2,'Calcs Men Intervention'!N80,'Calcs Men Intervention'!N80^2,1,1),Diabetes_model!$C$8:$H$8))/(1+EXP(SUMPRODUCT(CHOOSE({1,2,3,4,5,6},'Calcs Men Intervention'!AQ112,'Calcs Men Intervention'!AQ112^2,'Calcs Men Intervention'!N80,'Calcs Men Intervention'!N80^2,1,1),Diabetes_model!$C$8:$H$8)))</f>
        <v>9.295451418162895E-2</v>
      </c>
      <c r="O85" s="67">
        <f>EXP(SUMPRODUCT(CHOOSE({1,2,3,4,5,6},'Calcs Men Intervention'!AR112,'Calcs Men Intervention'!AR112^2,'Calcs Men Intervention'!O80,'Calcs Men Intervention'!O80^2,1,1),Diabetes_model!$C$8:$H$8))/(1+EXP(SUMPRODUCT(CHOOSE({1,2,3,4,5,6},'Calcs Men Intervention'!AR112,'Calcs Men Intervention'!AR112^2,'Calcs Men Intervention'!O80,'Calcs Men Intervention'!O80^2,1,1),Diabetes_model!$C$8:$H$8)))</f>
        <v>0.10163745218765756</v>
      </c>
      <c r="P85" s="67">
        <f>EXP(SUMPRODUCT(CHOOSE({1,2,3,4,5,6},'Calcs Men Intervention'!AS112,'Calcs Men Intervention'!AS112^2,'Calcs Men Intervention'!P80,'Calcs Men Intervention'!P80^2,1,1),Diabetes_model!$C$8:$H$8))/(1+EXP(SUMPRODUCT(CHOOSE({1,2,3,4,5,6},'Calcs Men Intervention'!AS112,'Calcs Men Intervention'!AS112^2,'Calcs Men Intervention'!P80,'Calcs Men Intervention'!P80^2,1,1),Diabetes_model!$C$8:$H$8)))</f>
        <v>0.11084356363897731</v>
      </c>
      <c r="Q85" s="67">
        <f>EXP(SUMPRODUCT(CHOOSE({1,2,3,4,5,6},'Calcs Men Intervention'!AT112,'Calcs Men Intervention'!AT112^2,'Calcs Men Intervention'!Q80,'Calcs Men Intervention'!Q80^2,1,1),Diabetes_model!$C$8:$H$8))/(1+EXP(SUMPRODUCT(CHOOSE({1,2,3,4,5,6},'Calcs Men Intervention'!AT112,'Calcs Men Intervention'!AT112^2,'Calcs Men Intervention'!Q80,'Calcs Men Intervention'!Q80^2,1,1),Diabetes_model!$C$8:$H$8)))</f>
        <v>0.12056852295469869</v>
      </c>
      <c r="R85" s="67">
        <f>EXP(SUMPRODUCT(CHOOSE({1,2,3,4,5,6},'Calcs Men Intervention'!AU112,'Calcs Men Intervention'!AU112^2,'Calcs Men Intervention'!R80,'Calcs Men Intervention'!R80^2,1,1),Diabetes_model!$C$8:$H$8))/(1+EXP(SUMPRODUCT(CHOOSE({1,2,3,4,5,6},'Calcs Men Intervention'!AU112,'Calcs Men Intervention'!AU112^2,'Calcs Men Intervention'!R80,'Calcs Men Intervention'!R80^2,1,1),Diabetes_model!$C$8:$H$8)))</f>
        <v>0.13080340285700301</v>
      </c>
      <c r="S85" s="67">
        <f>EXP(SUMPRODUCT(CHOOSE({1,2,3,4,5,6},'Calcs Men Intervention'!AV112,'Calcs Men Intervention'!AV112^2,'Calcs Men Intervention'!S80,'Calcs Men Intervention'!S80^2,1,1),Diabetes_model!$C$8:$H$8))/(1+EXP(SUMPRODUCT(CHOOSE({1,2,3,4,5,6},'Calcs Men Intervention'!AV112,'Calcs Men Intervention'!AV112^2,'Calcs Men Intervention'!S80,'Calcs Men Intervention'!S80^2,1,1),Diabetes_model!$C$8:$H$8)))</f>
        <v>0.1401950827237092</v>
      </c>
      <c r="T85" s="67">
        <f>EXP(SUMPRODUCT(CHOOSE({1,2,3,4,5,6},'Calcs Men Intervention'!AW112,'Calcs Men Intervention'!AW112^2,'Calcs Men Intervention'!T80,'Calcs Men Intervention'!T80^2,1,1),Diabetes_model!$C$8:$H$8))/(1+EXP(SUMPRODUCT(CHOOSE({1,2,3,4,5,6},'Calcs Men Intervention'!AW112,'Calcs Men Intervention'!AW112^2,'Calcs Men Intervention'!T80,'Calcs Men Intervention'!T80^2,1,1),Diabetes_model!$C$8:$H$8)))</f>
        <v>0.14852847947803213</v>
      </c>
      <c r="U85" s="67">
        <f>EXP(SUMPRODUCT(CHOOSE({1,2,3,4,5,6},'Calcs Men Intervention'!AX112,'Calcs Men Intervention'!AX112^2,'Calcs Men Intervention'!U80,'Calcs Men Intervention'!U80^2,1,1),Diabetes_model!$C$8:$H$8))/(1+EXP(SUMPRODUCT(CHOOSE({1,2,3,4,5,6},'Calcs Men Intervention'!AX112,'Calcs Men Intervention'!AX112^2,'Calcs Men Intervention'!U80,'Calcs Men Intervention'!U80^2,1,1),Diabetes_model!$C$8:$H$8)))</f>
        <v>0.15705892122359286</v>
      </c>
      <c r="V85" s="67">
        <f>EXP(SUMPRODUCT(CHOOSE({1,2,3,4,5,6},'Calcs Men Intervention'!AY112,'Calcs Men Intervention'!AY112^2,'Calcs Men Intervention'!V80,'Calcs Men Intervention'!V80^2,1,1),Diabetes_model!$C$8:$H$8))/(1+EXP(SUMPRODUCT(CHOOSE({1,2,3,4,5,6},'Calcs Men Intervention'!AY112,'Calcs Men Intervention'!AY112^2,'Calcs Men Intervention'!V80,'Calcs Men Intervention'!V80^2,1,1),Diabetes_model!$C$8:$H$8)))</f>
        <v>0.16576683851964685</v>
      </c>
      <c r="W85" s="67">
        <f>EXP(SUMPRODUCT(CHOOSE({1,2,3,4,5,6},'Calcs Men Intervention'!AZ112,'Calcs Men Intervention'!AZ112^2,'Calcs Men Intervention'!W80,'Calcs Men Intervention'!W80^2,1,1),Diabetes_model!$C$8:$H$8))/(1+EXP(SUMPRODUCT(CHOOSE({1,2,3,4,5,6},'Calcs Men Intervention'!AZ112,'Calcs Men Intervention'!AZ112^2,'Calcs Men Intervention'!W80,'Calcs Men Intervention'!W80^2,1,1),Diabetes_model!$C$8:$H$8)))</f>
        <v>0.17463128623806515</v>
      </c>
      <c r="X85" s="67">
        <f>EXP(SUMPRODUCT(CHOOSE({1,2,3,4,5,6},'Calcs Men Intervention'!BA112,'Calcs Men Intervention'!BA112^2,'Calcs Men Intervention'!X80,'Calcs Men Intervention'!X80^2,1,1),Diabetes_model!$C$8:$H$8))/(1+EXP(SUMPRODUCT(CHOOSE({1,2,3,4,5,6},'Calcs Men Intervention'!BA112,'Calcs Men Intervention'!BA112^2,'Calcs Men Intervention'!X80,'Calcs Men Intervention'!X80^2,1,1),Diabetes_model!$C$8:$H$8)))</f>
        <v>0.1836301134722739</v>
      </c>
      <c r="Y85" s="67">
        <f>EXP(SUMPRODUCT(CHOOSE({1,2,3,4,5,6},'Calcs Men Intervention'!BB112,'Calcs Men Intervention'!BB112^2,'Calcs Men Intervention'!Y80,'Calcs Men Intervention'!Y80^2,1,1),Diabetes_model!$C$8:$H$8))/(1+EXP(SUMPRODUCT(CHOOSE({1,2,3,4,5,6},'Calcs Men Intervention'!BB112,'Calcs Men Intervention'!BB112^2,'Calcs Men Intervention'!Y80,'Calcs Men Intervention'!Y80^2,1,1),Diabetes_model!$C$8:$H$8)))</f>
        <v>0.19274014756923874</v>
      </c>
      <c r="Z85" s="67">
        <f>EXP(SUMPRODUCT(CHOOSE({1,2,3,4,5,6},'Calcs Men Intervention'!BC112,'Calcs Men Intervention'!BC112^2,'Calcs Men Intervention'!Z80,'Calcs Men Intervention'!Z80^2,1,1),Diabetes_model!$C$8:$H$8))/(1+EXP(SUMPRODUCT(CHOOSE({1,2,3,4,5,6},'Calcs Men Intervention'!BC112,'Calcs Men Intervention'!BC112^2,'Calcs Men Intervention'!Z80,'Calcs Men Intervention'!Z80^2,1,1),Diabetes_model!$C$8:$H$8)))</f>
        <v>0.20186854266189735</v>
      </c>
      <c r="AA85" s="67">
        <f>EXP(SUMPRODUCT(CHOOSE({1,2,3,4,5,6},'Calcs Men Intervention'!BD112,'Calcs Men Intervention'!BD112^2,'Calcs Men Intervention'!AA80,'Calcs Men Intervention'!AA80^2,1,1),Diabetes_model!$C$8:$H$8))/(1+EXP(SUMPRODUCT(CHOOSE({1,2,3,4,5,6},'Calcs Men Intervention'!BD112,'Calcs Men Intervention'!BD112^2,'Calcs Men Intervention'!AA80,'Calcs Men Intervention'!AA80^2,1,1),Diabetes_model!$C$8:$H$8)))</f>
        <v>0.21091399711065342</v>
      </c>
      <c r="AB85" s="67">
        <f>EXP(SUMPRODUCT(CHOOSE({1,2,3,4,5,6},'Calcs Men Intervention'!BE112,'Calcs Men Intervention'!BE112^2,'Calcs Men Intervention'!AB80,'Calcs Men Intervention'!AB80^2,1,1),Diabetes_model!$C$8:$H$8))/(1+EXP(SUMPRODUCT(CHOOSE({1,2,3,4,5,6},'Calcs Men Intervention'!BE112,'Calcs Men Intervention'!BE112^2,'Calcs Men Intervention'!AB80,'Calcs Men Intervention'!AB80^2,1,1),Diabetes_model!$C$8:$H$8)))</f>
        <v>0.218607025444435</v>
      </c>
      <c r="AE85" s="53"/>
      <c r="AF85" s="53"/>
      <c r="AG85" s="53"/>
      <c r="AH85" s="53">
        <f>MAX(1,F85/F28)</f>
        <v>2.752126506539283</v>
      </c>
      <c r="AI85" s="53">
        <f>MAX(1,G85/G28)</f>
        <v>2.4602375037592408</v>
      </c>
      <c r="AJ85" s="53">
        <f>MAX(1,H85/H28)</f>
        <v>2.5316551518029788</v>
      </c>
      <c r="AK85" s="53">
        <f t="shared" si="22"/>
        <v>2.6339798396195109</v>
      </c>
      <c r="AL85" s="53">
        <f t="shared" si="23"/>
        <v>2.7379559747309443</v>
      </c>
      <c r="AM85" s="53">
        <f t="shared" si="24"/>
        <v>2.8433742224490901</v>
      </c>
      <c r="AN85" s="53">
        <f t="shared" si="25"/>
        <v>2.9500061067198318</v>
      </c>
      <c r="AO85" s="53">
        <f t="shared" si="26"/>
        <v>3.0576054571731097</v>
      </c>
      <c r="AP85" s="53">
        <f t="shared" si="27"/>
        <v>3.1659103449047041</v>
      </c>
      <c r="AQ85" s="53">
        <f t="shared" si="28"/>
        <v>3.2746455101277139</v>
      </c>
      <c r="AR85" s="53">
        <f t="shared" si="29"/>
        <v>3.3835252673526215</v>
      </c>
      <c r="AS85" s="53">
        <f t="shared" si="30"/>
        <v>3.4922568546708685</v>
      </c>
      <c r="AT85" s="53">
        <f t="shared" si="31"/>
        <v>3.6005441739417261</v>
      </c>
      <c r="AU85" s="53">
        <f t="shared" si="32"/>
        <v>3.67299940703366</v>
      </c>
      <c r="AV85" s="53">
        <f t="shared" si="33"/>
        <v>3.7093455469686454</v>
      </c>
      <c r="AW85" s="53">
        <f t="shared" si="34"/>
        <v>3.7446255391803431</v>
      </c>
      <c r="AX85" s="53">
        <f t="shared" si="35"/>
        <v>3.7788400842401506</v>
      </c>
      <c r="AY85" s="53">
        <f t="shared" si="36"/>
        <v>3.8119991162555227</v>
      </c>
      <c r="AZ85" s="53">
        <f t="shared" si="37"/>
        <v>3.8441219226878398</v>
      </c>
      <c r="BA85" s="53">
        <f t="shared" si="38"/>
        <v>3.8752371563675738</v>
      </c>
      <c r="BB85" s="53">
        <f t="shared" si="39"/>
        <v>3.9040512909151546</v>
      </c>
      <c r="BC85" s="53">
        <f t="shared" si="40"/>
        <v>3.9293294156238234</v>
      </c>
      <c r="BD85" s="53">
        <f t="shared" si="41"/>
        <v>3.9290369205540978</v>
      </c>
    </row>
    <row r="86" spans="1:56" x14ac:dyDescent="0.3">
      <c r="B86" s="1">
        <v>5</v>
      </c>
      <c r="C86" s="67"/>
      <c r="D86" s="67"/>
      <c r="E86" s="67"/>
      <c r="F86" s="67"/>
      <c r="G86" s="67">
        <f>EXP(SUMPRODUCT(CHOOSE({1,2,3,4,5,6},'Calcs Men Intervention'!AJ113,'Calcs Men Intervention'!AJ113^2,'Calcs Men Intervention'!G81,'Calcs Men Intervention'!G81^2,1,1),Diabetes_model!$C$8:$H$8))/(1+EXP(SUMPRODUCT(CHOOSE({1,2,3,4,5,6},'Calcs Men Intervention'!AJ113,'Calcs Men Intervention'!AJ113^2,'Calcs Men Intervention'!G81,'Calcs Men Intervention'!G81^2,1,1),Diabetes_model!$C$8:$H$8)))</f>
        <v>4.9026809418253596E-2</v>
      </c>
      <c r="H86" s="67">
        <f>EXP(SUMPRODUCT(CHOOSE({1,2,3,4,5,6},'Calcs Men Intervention'!AK113,'Calcs Men Intervention'!AK113^2,'Calcs Men Intervention'!H81,'Calcs Men Intervention'!H81^2,1,1),Diabetes_model!$C$8:$H$8))/(1+EXP(SUMPRODUCT(CHOOSE({1,2,3,4,5,6},'Calcs Men Intervention'!AK113,'Calcs Men Intervention'!AK113^2,'Calcs Men Intervention'!H81,'Calcs Men Intervention'!H81^2,1,1),Diabetes_model!$C$8:$H$8)))</f>
        <v>4.6904205556888082E-2</v>
      </c>
      <c r="I86" s="67">
        <f>EXP(SUMPRODUCT(CHOOSE({1,2,3,4,5,6},'Calcs Men Intervention'!AL113,'Calcs Men Intervention'!AL113^2,'Calcs Men Intervention'!I81,'Calcs Men Intervention'!I81^2,1,1),Diabetes_model!$C$8:$H$8))/(1+EXP(SUMPRODUCT(CHOOSE({1,2,3,4,5,6},'Calcs Men Intervention'!AL113,'Calcs Men Intervention'!AL113^2,'Calcs Men Intervention'!I81,'Calcs Men Intervention'!I81^2,1,1),Diabetes_model!$C$8:$H$8)))</f>
        <v>5.1574948917664516E-2</v>
      </c>
      <c r="J86" s="67">
        <f>EXP(SUMPRODUCT(CHOOSE({1,2,3,4,5,6},'Calcs Men Intervention'!AM113,'Calcs Men Intervention'!AM113^2,'Calcs Men Intervention'!J81,'Calcs Men Intervention'!J81^2,1,1),Diabetes_model!$C$8:$H$8))/(1+EXP(SUMPRODUCT(CHOOSE({1,2,3,4,5,6},'Calcs Men Intervention'!AM113,'Calcs Men Intervention'!AM113^2,'Calcs Men Intervention'!J81,'Calcs Men Intervention'!J81^2,1,1),Diabetes_model!$C$8:$H$8)))</f>
        <v>5.7250098989822799E-2</v>
      </c>
      <c r="K86" s="67">
        <f>EXP(SUMPRODUCT(CHOOSE({1,2,3,4,5,6},'Calcs Men Intervention'!AN113,'Calcs Men Intervention'!AN113^2,'Calcs Men Intervention'!K81,'Calcs Men Intervention'!K81^2,1,1),Diabetes_model!$C$8:$H$8))/(1+EXP(SUMPRODUCT(CHOOSE({1,2,3,4,5,6},'Calcs Men Intervention'!AN113,'Calcs Men Intervention'!AN113^2,'Calcs Men Intervention'!K81,'Calcs Men Intervention'!K81^2,1,1),Diabetes_model!$C$8:$H$8)))</f>
        <v>6.3394265565870356E-2</v>
      </c>
      <c r="L86" s="67">
        <f>EXP(SUMPRODUCT(CHOOSE({1,2,3,4,5,6},'Calcs Men Intervention'!AO113,'Calcs Men Intervention'!AO113^2,'Calcs Men Intervention'!L81,'Calcs Men Intervention'!L81^2,1,1),Diabetes_model!$C$8:$H$8))/(1+EXP(SUMPRODUCT(CHOOSE({1,2,3,4,5,6},'Calcs Men Intervention'!AO113,'Calcs Men Intervention'!AO113^2,'Calcs Men Intervention'!L81,'Calcs Men Intervention'!L81^2,1,1),Diabetes_model!$C$8:$H$8)))</f>
        <v>7.0024129395174273E-2</v>
      </c>
      <c r="M86" s="67">
        <f>EXP(SUMPRODUCT(CHOOSE({1,2,3,4,5,6},'Calcs Men Intervention'!AP113,'Calcs Men Intervention'!AP113^2,'Calcs Men Intervention'!M81,'Calcs Men Intervention'!M81^2,1,1),Diabetes_model!$C$8:$H$8))/(1+EXP(SUMPRODUCT(CHOOSE({1,2,3,4,5,6},'Calcs Men Intervention'!AP113,'Calcs Men Intervention'!AP113^2,'Calcs Men Intervention'!M81,'Calcs Men Intervention'!M81^2,1,1),Diabetes_model!$C$8:$H$8)))</f>
        <v>7.7153862214512148E-2</v>
      </c>
      <c r="N86" s="67">
        <f>EXP(SUMPRODUCT(CHOOSE({1,2,3,4,5,6},'Calcs Men Intervention'!AQ113,'Calcs Men Intervention'!AQ113^2,'Calcs Men Intervention'!N81,'Calcs Men Intervention'!N81^2,1,1),Diabetes_model!$C$8:$H$8))/(1+EXP(SUMPRODUCT(CHOOSE({1,2,3,4,5,6},'Calcs Men Intervention'!AQ113,'Calcs Men Intervention'!AQ113^2,'Calcs Men Intervention'!N81,'Calcs Men Intervention'!N81^2,1,1),Diabetes_model!$C$8:$H$8)))</f>
        <v>8.4794697221725293E-2</v>
      </c>
      <c r="O86" s="67">
        <f>EXP(SUMPRODUCT(CHOOSE({1,2,3,4,5,6},'Calcs Men Intervention'!AR113,'Calcs Men Intervention'!AR113^2,'Calcs Men Intervention'!O81,'Calcs Men Intervention'!O81^2,1,1),Diabetes_model!$C$8:$H$8))/(1+EXP(SUMPRODUCT(CHOOSE({1,2,3,4,5,6},'Calcs Men Intervention'!AR113,'Calcs Men Intervention'!AR113^2,'Calcs Men Intervention'!O81,'Calcs Men Intervention'!O81^2,1,1),Diabetes_model!$C$8:$H$8)))</f>
        <v>9.295451418162895E-2</v>
      </c>
      <c r="P86" s="67">
        <f>EXP(SUMPRODUCT(CHOOSE({1,2,3,4,5,6},'Calcs Men Intervention'!AS113,'Calcs Men Intervention'!AS113^2,'Calcs Men Intervention'!P81,'Calcs Men Intervention'!P81^2,1,1),Diabetes_model!$C$8:$H$8))/(1+EXP(SUMPRODUCT(CHOOSE({1,2,3,4,5,6},'Calcs Men Intervention'!AS113,'Calcs Men Intervention'!AS113^2,'Calcs Men Intervention'!P81,'Calcs Men Intervention'!P81^2,1,1),Diabetes_model!$C$8:$H$8)))</f>
        <v>0.10163745218765756</v>
      </c>
      <c r="Q86" s="67">
        <f>EXP(SUMPRODUCT(CHOOSE({1,2,3,4,5,6},'Calcs Men Intervention'!AT113,'Calcs Men Intervention'!AT113^2,'Calcs Men Intervention'!Q81,'Calcs Men Intervention'!Q81^2,1,1),Diabetes_model!$C$8:$H$8))/(1+EXP(SUMPRODUCT(CHOOSE({1,2,3,4,5,6},'Calcs Men Intervention'!AT113,'Calcs Men Intervention'!AT113^2,'Calcs Men Intervention'!Q81,'Calcs Men Intervention'!Q81^2,1,1),Diabetes_model!$C$8:$H$8)))</f>
        <v>0.11084356363897731</v>
      </c>
      <c r="R86" s="67">
        <f>EXP(SUMPRODUCT(CHOOSE({1,2,3,4,5,6},'Calcs Men Intervention'!AU113,'Calcs Men Intervention'!AU113^2,'Calcs Men Intervention'!R81,'Calcs Men Intervention'!R81^2,1,1),Diabetes_model!$C$8:$H$8))/(1+EXP(SUMPRODUCT(CHOOSE({1,2,3,4,5,6},'Calcs Men Intervention'!AU113,'Calcs Men Intervention'!AU113^2,'Calcs Men Intervention'!R81,'Calcs Men Intervention'!R81^2,1,1),Diabetes_model!$C$8:$H$8)))</f>
        <v>0.12056852295469869</v>
      </c>
      <c r="S86" s="67">
        <f>EXP(SUMPRODUCT(CHOOSE({1,2,3,4,5,6},'Calcs Men Intervention'!AV113,'Calcs Men Intervention'!AV113^2,'Calcs Men Intervention'!S81,'Calcs Men Intervention'!S81^2,1,1),Diabetes_model!$C$8:$H$8))/(1+EXP(SUMPRODUCT(CHOOSE({1,2,3,4,5,6},'Calcs Men Intervention'!AV113,'Calcs Men Intervention'!AV113^2,'Calcs Men Intervention'!S81,'Calcs Men Intervention'!S81^2,1,1),Diabetes_model!$C$8:$H$8)))</f>
        <v>0.13080340285700301</v>
      </c>
      <c r="T86" s="67">
        <f>EXP(SUMPRODUCT(CHOOSE({1,2,3,4,5,6},'Calcs Men Intervention'!AW113,'Calcs Men Intervention'!AW113^2,'Calcs Men Intervention'!T81,'Calcs Men Intervention'!T81^2,1,1),Diabetes_model!$C$8:$H$8))/(1+EXP(SUMPRODUCT(CHOOSE({1,2,3,4,5,6},'Calcs Men Intervention'!AW113,'Calcs Men Intervention'!AW113^2,'Calcs Men Intervention'!T81,'Calcs Men Intervention'!T81^2,1,1),Diabetes_model!$C$8:$H$8)))</f>
        <v>0.1401950827237092</v>
      </c>
      <c r="U86" s="67">
        <f>EXP(SUMPRODUCT(CHOOSE({1,2,3,4,5,6},'Calcs Men Intervention'!AX113,'Calcs Men Intervention'!AX113^2,'Calcs Men Intervention'!U81,'Calcs Men Intervention'!U81^2,1,1),Diabetes_model!$C$8:$H$8))/(1+EXP(SUMPRODUCT(CHOOSE({1,2,3,4,5,6},'Calcs Men Intervention'!AX113,'Calcs Men Intervention'!AX113^2,'Calcs Men Intervention'!U81,'Calcs Men Intervention'!U81^2,1,1),Diabetes_model!$C$8:$H$8)))</f>
        <v>0.14852847947803213</v>
      </c>
      <c r="V86" s="67">
        <f>EXP(SUMPRODUCT(CHOOSE({1,2,3,4,5,6},'Calcs Men Intervention'!AY113,'Calcs Men Intervention'!AY113^2,'Calcs Men Intervention'!V81,'Calcs Men Intervention'!V81^2,1,1),Diabetes_model!$C$8:$H$8))/(1+EXP(SUMPRODUCT(CHOOSE({1,2,3,4,5,6},'Calcs Men Intervention'!AY113,'Calcs Men Intervention'!AY113^2,'Calcs Men Intervention'!V81,'Calcs Men Intervention'!V81^2,1,1),Diabetes_model!$C$8:$H$8)))</f>
        <v>0.15705892122359286</v>
      </c>
      <c r="W86" s="67">
        <f>EXP(SUMPRODUCT(CHOOSE({1,2,3,4,5,6},'Calcs Men Intervention'!AZ113,'Calcs Men Intervention'!AZ113^2,'Calcs Men Intervention'!W81,'Calcs Men Intervention'!W81^2,1,1),Diabetes_model!$C$8:$H$8))/(1+EXP(SUMPRODUCT(CHOOSE({1,2,3,4,5,6},'Calcs Men Intervention'!AZ113,'Calcs Men Intervention'!AZ113^2,'Calcs Men Intervention'!W81,'Calcs Men Intervention'!W81^2,1,1),Diabetes_model!$C$8:$H$8)))</f>
        <v>0.16576683851964685</v>
      </c>
      <c r="X86" s="67">
        <f>EXP(SUMPRODUCT(CHOOSE({1,2,3,4,5,6},'Calcs Men Intervention'!BA113,'Calcs Men Intervention'!BA113^2,'Calcs Men Intervention'!X81,'Calcs Men Intervention'!X81^2,1,1),Diabetes_model!$C$8:$H$8))/(1+EXP(SUMPRODUCT(CHOOSE({1,2,3,4,5,6},'Calcs Men Intervention'!BA113,'Calcs Men Intervention'!BA113^2,'Calcs Men Intervention'!X81,'Calcs Men Intervention'!X81^2,1,1),Diabetes_model!$C$8:$H$8)))</f>
        <v>0.17463128623806515</v>
      </c>
      <c r="Y86" s="67">
        <f>EXP(SUMPRODUCT(CHOOSE({1,2,3,4,5,6},'Calcs Men Intervention'!BB113,'Calcs Men Intervention'!BB113^2,'Calcs Men Intervention'!Y81,'Calcs Men Intervention'!Y81^2,1,1),Diabetes_model!$C$8:$H$8))/(1+EXP(SUMPRODUCT(CHOOSE({1,2,3,4,5,6},'Calcs Men Intervention'!BB113,'Calcs Men Intervention'!BB113^2,'Calcs Men Intervention'!Y81,'Calcs Men Intervention'!Y81^2,1,1),Diabetes_model!$C$8:$H$8)))</f>
        <v>0.1836301134722739</v>
      </c>
      <c r="Z86" s="67">
        <f>EXP(SUMPRODUCT(CHOOSE({1,2,3,4,5,6},'Calcs Men Intervention'!BC113,'Calcs Men Intervention'!BC113^2,'Calcs Men Intervention'!Z81,'Calcs Men Intervention'!Z81^2,1,1),Diabetes_model!$C$8:$H$8))/(1+EXP(SUMPRODUCT(CHOOSE({1,2,3,4,5,6},'Calcs Men Intervention'!BC113,'Calcs Men Intervention'!BC113^2,'Calcs Men Intervention'!Z81,'Calcs Men Intervention'!Z81^2,1,1),Diabetes_model!$C$8:$H$8)))</f>
        <v>0.19274014756923874</v>
      </c>
      <c r="AA86" s="67">
        <f>EXP(SUMPRODUCT(CHOOSE({1,2,3,4,5,6},'Calcs Men Intervention'!BD113,'Calcs Men Intervention'!BD113^2,'Calcs Men Intervention'!AA81,'Calcs Men Intervention'!AA81^2,1,1),Diabetes_model!$C$8:$H$8))/(1+EXP(SUMPRODUCT(CHOOSE({1,2,3,4,5,6},'Calcs Men Intervention'!BD113,'Calcs Men Intervention'!BD113^2,'Calcs Men Intervention'!AA81,'Calcs Men Intervention'!AA81^2,1,1),Diabetes_model!$C$8:$H$8)))</f>
        <v>0.20186854266189735</v>
      </c>
      <c r="AB86" s="67">
        <f>EXP(SUMPRODUCT(CHOOSE({1,2,3,4,5,6},'Calcs Men Intervention'!BE113,'Calcs Men Intervention'!BE113^2,'Calcs Men Intervention'!AB81,'Calcs Men Intervention'!AB81^2,1,1),Diabetes_model!$C$8:$H$8))/(1+EXP(SUMPRODUCT(CHOOSE({1,2,3,4,5,6},'Calcs Men Intervention'!BE113,'Calcs Men Intervention'!BE113^2,'Calcs Men Intervention'!AB81,'Calcs Men Intervention'!AB81^2,1,1),Diabetes_model!$C$8:$H$8)))</f>
        <v>0.20964125132820896</v>
      </c>
      <c r="AE86" s="53"/>
      <c r="AF86" s="53"/>
      <c r="AG86" s="53"/>
      <c r="AH86" s="53"/>
      <c r="AI86" s="53">
        <f>MAX(1,G86/G29)</f>
        <v>2.752126506539283</v>
      </c>
      <c r="AJ86" s="53">
        <f>MAX(1,H86/H29)</f>
        <v>2.4602375037592408</v>
      </c>
      <c r="AK86" s="53">
        <f t="shared" si="22"/>
        <v>2.5316551518029788</v>
      </c>
      <c r="AL86" s="53">
        <f t="shared" si="23"/>
        <v>2.6339798396195109</v>
      </c>
      <c r="AM86" s="53">
        <f t="shared" si="24"/>
        <v>2.7379559747309443</v>
      </c>
      <c r="AN86" s="53">
        <f t="shared" si="25"/>
        <v>2.8433742224490901</v>
      </c>
      <c r="AO86" s="53">
        <f t="shared" si="26"/>
        <v>2.9500061067198318</v>
      </c>
      <c r="AP86" s="53">
        <f t="shared" si="27"/>
        <v>3.0576054571731097</v>
      </c>
      <c r="AQ86" s="53">
        <f t="shared" si="28"/>
        <v>3.1659103449047041</v>
      </c>
      <c r="AR86" s="53">
        <f t="shared" si="29"/>
        <v>3.2746455101277139</v>
      </c>
      <c r="AS86" s="53">
        <f t="shared" si="30"/>
        <v>3.3835252673526215</v>
      </c>
      <c r="AT86" s="53">
        <f t="shared" si="31"/>
        <v>3.4922568546708685</v>
      </c>
      <c r="AU86" s="53">
        <f t="shared" si="32"/>
        <v>3.6005441739417261</v>
      </c>
      <c r="AV86" s="53">
        <f t="shared" si="33"/>
        <v>3.67299940703366</v>
      </c>
      <c r="AW86" s="53">
        <f t="shared" si="34"/>
        <v>3.7093455469686454</v>
      </c>
      <c r="AX86" s="53">
        <f t="shared" si="35"/>
        <v>3.7446255391803431</v>
      </c>
      <c r="AY86" s="53">
        <f t="shared" si="36"/>
        <v>3.7788400842401506</v>
      </c>
      <c r="AZ86" s="53">
        <f t="shared" si="37"/>
        <v>3.8119991162555227</v>
      </c>
      <c r="BA86" s="53">
        <f t="shared" si="38"/>
        <v>3.8441219226878398</v>
      </c>
      <c r="BB86" s="53">
        <f t="shared" si="39"/>
        <v>3.8752371563675738</v>
      </c>
      <c r="BC86" s="53">
        <f t="shared" si="40"/>
        <v>3.9040512909151546</v>
      </c>
      <c r="BD86" s="53">
        <f t="shared" si="41"/>
        <v>3.9056181517433783</v>
      </c>
    </row>
    <row r="87" spans="1:56" x14ac:dyDescent="0.3">
      <c r="B87" s="1">
        <v>6</v>
      </c>
      <c r="C87" s="67"/>
      <c r="D87" s="67"/>
      <c r="E87" s="67"/>
      <c r="F87" s="67"/>
      <c r="G87" s="67"/>
      <c r="H87" s="67">
        <f>EXP(SUMPRODUCT(CHOOSE({1,2,3,4,5,6},'Calcs Men Intervention'!AK114,'Calcs Men Intervention'!AK114^2,'Calcs Men Intervention'!H82,'Calcs Men Intervention'!H82^2,1,1),Diabetes_model!$C$8:$H$8))/(1+EXP(SUMPRODUCT(CHOOSE({1,2,3,4,5,6},'Calcs Men Intervention'!AK114,'Calcs Men Intervention'!AK114^2,'Calcs Men Intervention'!H82,'Calcs Men Intervention'!H82^2,1,1),Diabetes_model!$C$8:$H$8)))</f>
        <v>4.9026809418253596E-2</v>
      </c>
      <c r="I87" s="67">
        <f>EXP(SUMPRODUCT(CHOOSE({1,2,3,4,5,6},'Calcs Men Intervention'!AL114,'Calcs Men Intervention'!AL114^2,'Calcs Men Intervention'!I82,'Calcs Men Intervention'!I82^2,1,1),Diabetes_model!$C$8:$H$8))/(1+EXP(SUMPRODUCT(CHOOSE({1,2,3,4,5,6},'Calcs Men Intervention'!AL114,'Calcs Men Intervention'!AL114^2,'Calcs Men Intervention'!I82,'Calcs Men Intervention'!I82^2,1,1),Diabetes_model!$C$8:$H$8)))</f>
        <v>4.6904205556888082E-2</v>
      </c>
      <c r="J87" s="67">
        <f>EXP(SUMPRODUCT(CHOOSE({1,2,3,4,5,6},'Calcs Men Intervention'!AM114,'Calcs Men Intervention'!AM114^2,'Calcs Men Intervention'!J82,'Calcs Men Intervention'!J82^2,1,1),Diabetes_model!$C$8:$H$8))/(1+EXP(SUMPRODUCT(CHOOSE({1,2,3,4,5,6},'Calcs Men Intervention'!AM114,'Calcs Men Intervention'!AM114^2,'Calcs Men Intervention'!J82,'Calcs Men Intervention'!J82^2,1,1),Diabetes_model!$C$8:$H$8)))</f>
        <v>5.1574948917664516E-2</v>
      </c>
      <c r="K87" s="67">
        <f>EXP(SUMPRODUCT(CHOOSE({1,2,3,4,5,6},'Calcs Men Intervention'!AN114,'Calcs Men Intervention'!AN114^2,'Calcs Men Intervention'!K82,'Calcs Men Intervention'!K82^2,1,1),Diabetes_model!$C$8:$H$8))/(1+EXP(SUMPRODUCT(CHOOSE({1,2,3,4,5,6},'Calcs Men Intervention'!AN114,'Calcs Men Intervention'!AN114^2,'Calcs Men Intervention'!K82,'Calcs Men Intervention'!K82^2,1,1),Diabetes_model!$C$8:$H$8)))</f>
        <v>5.7250098989822799E-2</v>
      </c>
      <c r="L87" s="67">
        <f>EXP(SUMPRODUCT(CHOOSE({1,2,3,4,5,6},'Calcs Men Intervention'!AO114,'Calcs Men Intervention'!AO114^2,'Calcs Men Intervention'!L82,'Calcs Men Intervention'!L82^2,1,1),Diabetes_model!$C$8:$H$8))/(1+EXP(SUMPRODUCT(CHOOSE({1,2,3,4,5,6},'Calcs Men Intervention'!AO114,'Calcs Men Intervention'!AO114^2,'Calcs Men Intervention'!L82,'Calcs Men Intervention'!L82^2,1,1),Diabetes_model!$C$8:$H$8)))</f>
        <v>6.3394265565870356E-2</v>
      </c>
      <c r="M87" s="67">
        <f>EXP(SUMPRODUCT(CHOOSE({1,2,3,4,5,6},'Calcs Men Intervention'!AP114,'Calcs Men Intervention'!AP114^2,'Calcs Men Intervention'!M82,'Calcs Men Intervention'!M82^2,1,1),Diabetes_model!$C$8:$H$8))/(1+EXP(SUMPRODUCT(CHOOSE({1,2,3,4,5,6},'Calcs Men Intervention'!AP114,'Calcs Men Intervention'!AP114^2,'Calcs Men Intervention'!M82,'Calcs Men Intervention'!M82^2,1,1),Diabetes_model!$C$8:$H$8)))</f>
        <v>7.0024129395174273E-2</v>
      </c>
      <c r="N87" s="67">
        <f>EXP(SUMPRODUCT(CHOOSE({1,2,3,4,5,6},'Calcs Men Intervention'!AQ114,'Calcs Men Intervention'!AQ114^2,'Calcs Men Intervention'!N82,'Calcs Men Intervention'!N82^2,1,1),Diabetes_model!$C$8:$H$8))/(1+EXP(SUMPRODUCT(CHOOSE({1,2,3,4,5,6},'Calcs Men Intervention'!AQ114,'Calcs Men Intervention'!AQ114^2,'Calcs Men Intervention'!N82,'Calcs Men Intervention'!N82^2,1,1),Diabetes_model!$C$8:$H$8)))</f>
        <v>7.7153862214512148E-2</v>
      </c>
      <c r="O87" s="67">
        <f>EXP(SUMPRODUCT(CHOOSE({1,2,3,4,5,6},'Calcs Men Intervention'!AR114,'Calcs Men Intervention'!AR114^2,'Calcs Men Intervention'!O82,'Calcs Men Intervention'!O82^2,1,1),Diabetes_model!$C$8:$H$8))/(1+EXP(SUMPRODUCT(CHOOSE({1,2,3,4,5,6},'Calcs Men Intervention'!AR114,'Calcs Men Intervention'!AR114^2,'Calcs Men Intervention'!O82,'Calcs Men Intervention'!O82^2,1,1),Diabetes_model!$C$8:$H$8)))</f>
        <v>8.4794697221725293E-2</v>
      </c>
      <c r="P87" s="67">
        <f>EXP(SUMPRODUCT(CHOOSE({1,2,3,4,5,6},'Calcs Men Intervention'!AS114,'Calcs Men Intervention'!AS114^2,'Calcs Men Intervention'!P82,'Calcs Men Intervention'!P82^2,1,1),Diabetes_model!$C$8:$H$8))/(1+EXP(SUMPRODUCT(CHOOSE({1,2,3,4,5,6},'Calcs Men Intervention'!AS114,'Calcs Men Intervention'!AS114^2,'Calcs Men Intervention'!P82,'Calcs Men Intervention'!P82^2,1,1),Diabetes_model!$C$8:$H$8)))</f>
        <v>9.295451418162895E-2</v>
      </c>
      <c r="Q87" s="67">
        <f>EXP(SUMPRODUCT(CHOOSE({1,2,3,4,5,6},'Calcs Men Intervention'!AT114,'Calcs Men Intervention'!AT114^2,'Calcs Men Intervention'!Q82,'Calcs Men Intervention'!Q82^2,1,1),Diabetes_model!$C$8:$H$8))/(1+EXP(SUMPRODUCT(CHOOSE({1,2,3,4,5,6},'Calcs Men Intervention'!AT114,'Calcs Men Intervention'!AT114^2,'Calcs Men Intervention'!Q82,'Calcs Men Intervention'!Q82^2,1,1),Diabetes_model!$C$8:$H$8)))</f>
        <v>0.10163745218765756</v>
      </c>
      <c r="R87" s="67">
        <f>EXP(SUMPRODUCT(CHOOSE({1,2,3,4,5,6},'Calcs Men Intervention'!AU114,'Calcs Men Intervention'!AU114^2,'Calcs Men Intervention'!R82,'Calcs Men Intervention'!R82^2,1,1),Diabetes_model!$C$8:$H$8))/(1+EXP(SUMPRODUCT(CHOOSE({1,2,3,4,5,6},'Calcs Men Intervention'!AU114,'Calcs Men Intervention'!AU114^2,'Calcs Men Intervention'!R82,'Calcs Men Intervention'!R82^2,1,1),Diabetes_model!$C$8:$H$8)))</f>
        <v>0.11084356363897731</v>
      </c>
      <c r="S87" s="67">
        <f>EXP(SUMPRODUCT(CHOOSE({1,2,3,4,5,6},'Calcs Men Intervention'!AV114,'Calcs Men Intervention'!AV114^2,'Calcs Men Intervention'!S82,'Calcs Men Intervention'!S82^2,1,1),Diabetes_model!$C$8:$H$8))/(1+EXP(SUMPRODUCT(CHOOSE({1,2,3,4,5,6},'Calcs Men Intervention'!AV114,'Calcs Men Intervention'!AV114^2,'Calcs Men Intervention'!S82,'Calcs Men Intervention'!S82^2,1,1),Diabetes_model!$C$8:$H$8)))</f>
        <v>0.12056852295469869</v>
      </c>
      <c r="T87" s="67">
        <f>EXP(SUMPRODUCT(CHOOSE({1,2,3,4,5,6},'Calcs Men Intervention'!AW114,'Calcs Men Intervention'!AW114^2,'Calcs Men Intervention'!T82,'Calcs Men Intervention'!T82^2,1,1),Diabetes_model!$C$8:$H$8))/(1+EXP(SUMPRODUCT(CHOOSE({1,2,3,4,5,6},'Calcs Men Intervention'!AW114,'Calcs Men Intervention'!AW114^2,'Calcs Men Intervention'!T82,'Calcs Men Intervention'!T82^2,1,1),Diabetes_model!$C$8:$H$8)))</f>
        <v>0.13080340285700301</v>
      </c>
      <c r="U87" s="67">
        <f>EXP(SUMPRODUCT(CHOOSE({1,2,3,4,5,6},'Calcs Men Intervention'!AX114,'Calcs Men Intervention'!AX114^2,'Calcs Men Intervention'!U82,'Calcs Men Intervention'!U82^2,1,1),Diabetes_model!$C$8:$H$8))/(1+EXP(SUMPRODUCT(CHOOSE({1,2,3,4,5,6},'Calcs Men Intervention'!AX114,'Calcs Men Intervention'!AX114^2,'Calcs Men Intervention'!U82,'Calcs Men Intervention'!U82^2,1,1),Diabetes_model!$C$8:$H$8)))</f>
        <v>0.1401950827237092</v>
      </c>
      <c r="V87" s="67">
        <f>EXP(SUMPRODUCT(CHOOSE({1,2,3,4,5,6},'Calcs Men Intervention'!AY114,'Calcs Men Intervention'!AY114^2,'Calcs Men Intervention'!V82,'Calcs Men Intervention'!V82^2,1,1),Diabetes_model!$C$8:$H$8))/(1+EXP(SUMPRODUCT(CHOOSE({1,2,3,4,5,6},'Calcs Men Intervention'!AY114,'Calcs Men Intervention'!AY114^2,'Calcs Men Intervention'!V82,'Calcs Men Intervention'!V82^2,1,1),Diabetes_model!$C$8:$H$8)))</f>
        <v>0.14852847947803213</v>
      </c>
      <c r="W87" s="67">
        <f>EXP(SUMPRODUCT(CHOOSE({1,2,3,4,5,6},'Calcs Men Intervention'!AZ114,'Calcs Men Intervention'!AZ114^2,'Calcs Men Intervention'!W82,'Calcs Men Intervention'!W82^2,1,1),Diabetes_model!$C$8:$H$8))/(1+EXP(SUMPRODUCT(CHOOSE({1,2,3,4,5,6},'Calcs Men Intervention'!AZ114,'Calcs Men Intervention'!AZ114^2,'Calcs Men Intervention'!W82,'Calcs Men Intervention'!W82^2,1,1),Diabetes_model!$C$8:$H$8)))</f>
        <v>0.15705892122359286</v>
      </c>
      <c r="X87" s="67">
        <f>EXP(SUMPRODUCT(CHOOSE({1,2,3,4,5,6},'Calcs Men Intervention'!BA114,'Calcs Men Intervention'!BA114^2,'Calcs Men Intervention'!X82,'Calcs Men Intervention'!X82^2,1,1),Diabetes_model!$C$8:$H$8))/(1+EXP(SUMPRODUCT(CHOOSE({1,2,3,4,5,6},'Calcs Men Intervention'!BA114,'Calcs Men Intervention'!BA114^2,'Calcs Men Intervention'!X82,'Calcs Men Intervention'!X82^2,1,1),Diabetes_model!$C$8:$H$8)))</f>
        <v>0.16576683851964685</v>
      </c>
      <c r="Y87" s="67">
        <f>EXP(SUMPRODUCT(CHOOSE({1,2,3,4,5,6},'Calcs Men Intervention'!BB114,'Calcs Men Intervention'!BB114^2,'Calcs Men Intervention'!Y82,'Calcs Men Intervention'!Y82^2,1,1),Diabetes_model!$C$8:$H$8))/(1+EXP(SUMPRODUCT(CHOOSE({1,2,3,4,5,6},'Calcs Men Intervention'!BB114,'Calcs Men Intervention'!BB114^2,'Calcs Men Intervention'!Y82,'Calcs Men Intervention'!Y82^2,1,1),Diabetes_model!$C$8:$H$8)))</f>
        <v>0.17463128623806515</v>
      </c>
      <c r="Z87" s="67">
        <f>EXP(SUMPRODUCT(CHOOSE({1,2,3,4,5,6},'Calcs Men Intervention'!BC114,'Calcs Men Intervention'!BC114^2,'Calcs Men Intervention'!Z82,'Calcs Men Intervention'!Z82^2,1,1),Diabetes_model!$C$8:$H$8))/(1+EXP(SUMPRODUCT(CHOOSE({1,2,3,4,5,6},'Calcs Men Intervention'!BC114,'Calcs Men Intervention'!BC114^2,'Calcs Men Intervention'!Z82,'Calcs Men Intervention'!Z82^2,1,1),Diabetes_model!$C$8:$H$8)))</f>
        <v>0.1836301134722739</v>
      </c>
      <c r="AA87" s="67">
        <f>EXP(SUMPRODUCT(CHOOSE({1,2,3,4,5,6},'Calcs Men Intervention'!BD114,'Calcs Men Intervention'!BD114^2,'Calcs Men Intervention'!AA82,'Calcs Men Intervention'!AA82^2,1,1),Diabetes_model!$C$8:$H$8))/(1+EXP(SUMPRODUCT(CHOOSE({1,2,3,4,5,6},'Calcs Men Intervention'!BD114,'Calcs Men Intervention'!BD114^2,'Calcs Men Intervention'!AA82,'Calcs Men Intervention'!AA82^2,1,1),Diabetes_model!$C$8:$H$8)))</f>
        <v>0.19274014756923874</v>
      </c>
      <c r="AB87" s="67">
        <f>EXP(SUMPRODUCT(CHOOSE({1,2,3,4,5,6},'Calcs Men Intervention'!BE114,'Calcs Men Intervention'!BE114^2,'Calcs Men Intervention'!AB82,'Calcs Men Intervention'!AB82^2,1,1),Diabetes_model!$C$8:$H$8))/(1+EXP(SUMPRODUCT(CHOOSE({1,2,3,4,5,6},'Calcs Men Intervention'!BE114,'Calcs Men Intervention'!BE114^2,'Calcs Men Intervention'!AB82,'Calcs Men Intervention'!AB82^2,1,1),Diabetes_model!$C$8:$H$8)))</f>
        <v>0.20056219407515088</v>
      </c>
      <c r="AE87" s="53"/>
      <c r="AF87" s="53"/>
      <c r="AG87" s="53"/>
      <c r="AH87" s="53"/>
      <c r="AI87" s="53"/>
      <c r="AJ87" s="53">
        <f>MAX(1,H87/H30)</f>
        <v>2.752126506539283</v>
      </c>
      <c r="AK87" s="53">
        <f t="shared" si="22"/>
        <v>2.4602375037592408</v>
      </c>
      <c r="AL87" s="53">
        <f t="shared" si="23"/>
        <v>2.5316551518029788</v>
      </c>
      <c r="AM87" s="53">
        <f t="shared" si="24"/>
        <v>2.6339798396195109</v>
      </c>
      <c r="AN87" s="53">
        <f t="shared" si="25"/>
        <v>2.7379559747309443</v>
      </c>
      <c r="AO87" s="53">
        <f t="shared" si="26"/>
        <v>2.8433742224490901</v>
      </c>
      <c r="AP87" s="53">
        <f t="shared" si="27"/>
        <v>2.9500061067198318</v>
      </c>
      <c r="AQ87" s="53">
        <f t="shared" si="28"/>
        <v>3.0576054571731097</v>
      </c>
      <c r="AR87" s="53">
        <f t="shared" si="29"/>
        <v>3.1659103449047041</v>
      </c>
      <c r="AS87" s="53">
        <f t="shared" si="30"/>
        <v>3.2746455101277139</v>
      </c>
      <c r="AT87" s="53">
        <f t="shared" si="31"/>
        <v>3.3835252673526215</v>
      </c>
      <c r="AU87" s="53">
        <f t="shared" si="32"/>
        <v>3.4922568546708685</v>
      </c>
      <c r="AV87" s="53">
        <f t="shared" si="33"/>
        <v>3.6005441739417261</v>
      </c>
      <c r="AW87" s="53">
        <f t="shared" si="34"/>
        <v>3.67299940703366</v>
      </c>
      <c r="AX87" s="53">
        <f t="shared" si="35"/>
        <v>3.7093455469686454</v>
      </c>
      <c r="AY87" s="53">
        <f t="shared" si="36"/>
        <v>3.7446255391803431</v>
      </c>
      <c r="AZ87" s="53">
        <f t="shared" si="37"/>
        <v>3.7788400842401506</v>
      </c>
      <c r="BA87" s="53">
        <f t="shared" si="38"/>
        <v>3.8119991162555227</v>
      </c>
      <c r="BB87" s="53">
        <f t="shared" si="39"/>
        <v>3.8441219226878398</v>
      </c>
      <c r="BC87" s="53">
        <f t="shared" si="40"/>
        <v>3.8752371563675738</v>
      </c>
      <c r="BD87" s="53">
        <f t="shared" si="41"/>
        <v>3.8787870678756358</v>
      </c>
    </row>
    <row r="88" spans="1:56" x14ac:dyDescent="0.3">
      <c r="B88" s="1">
        <v>7</v>
      </c>
      <c r="C88" s="67"/>
      <c r="D88" s="67"/>
      <c r="E88" s="67"/>
      <c r="F88" s="67"/>
      <c r="G88" s="67"/>
      <c r="H88" s="67"/>
      <c r="I88" s="67">
        <f>EXP(SUMPRODUCT(CHOOSE({1,2,3,4,5,6},'Calcs Men Intervention'!AL115,'Calcs Men Intervention'!AL115^2,'Calcs Men Intervention'!I83,'Calcs Men Intervention'!I83^2,1,1),Diabetes_model!$C$8:$H$8))/(1+EXP(SUMPRODUCT(CHOOSE({1,2,3,4,5,6},'Calcs Men Intervention'!AL115,'Calcs Men Intervention'!AL115^2,'Calcs Men Intervention'!I83,'Calcs Men Intervention'!I83^2,1,1),Diabetes_model!$C$8:$H$8)))</f>
        <v>4.9026809418253596E-2</v>
      </c>
      <c r="J88" s="67">
        <f>EXP(SUMPRODUCT(CHOOSE({1,2,3,4,5,6},'Calcs Men Intervention'!AM115,'Calcs Men Intervention'!AM115^2,'Calcs Men Intervention'!J83,'Calcs Men Intervention'!J83^2,1,1),Diabetes_model!$C$8:$H$8))/(1+EXP(SUMPRODUCT(CHOOSE({1,2,3,4,5,6},'Calcs Men Intervention'!AM115,'Calcs Men Intervention'!AM115^2,'Calcs Men Intervention'!J83,'Calcs Men Intervention'!J83^2,1,1),Diabetes_model!$C$8:$H$8)))</f>
        <v>4.6904205556888082E-2</v>
      </c>
      <c r="K88" s="67">
        <f>EXP(SUMPRODUCT(CHOOSE({1,2,3,4,5,6},'Calcs Men Intervention'!AN115,'Calcs Men Intervention'!AN115^2,'Calcs Men Intervention'!K83,'Calcs Men Intervention'!K83^2,1,1),Diabetes_model!$C$8:$H$8))/(1+EXP(SUMPRODUCT(CHOOSE({1,2,3,4,5,6},'Calcs Men Intervention'!AN115,'Calcs Men Intervention'!AN115^2,'Calcs Men Intervention'!K83,'Calcs Men Intervention'!K83^2,1,1),Diabetes_model!$C$8:$H$8)))</f>
        <v>5.1574948917664516E-2</v>
      </c>
      <c r="L88" s="67">
        <f>EXP(SUMPRODUCT(CHOOSE({1,2,3,4,5,6},'Calcs Men Intervention'!AO115,'Calcs Men Intervention'!AO115^2,'Calcs Men Intervention'!L83,'Calcs Men Intervention'!L83^2,1,1),Diabetes_model!$C$8:$H$8))/(1+EXP(SUMPRODUCT(CHOOSE({1,2,3,4,5,6},'Calcs Men Intervention'!AO115,'Calcs Men Intervention'!AO115^2,'Calcs Men Intervention'!L83,'Calcs Men Intervention'!L83^2,1,1),Diabetes_model!$C$8:$H$8)))</f>
        <v>5.7250098989822799E-2</v>
      </c>
      <c r="M88" s="67">
        <f>EXP(SUMPRODUCT(CHOOSE({1,2,3,4,5,6},'Calcs Men Intervention'!AP115,'Calcs Men Intervention'!AP115^2,'Calcs Men Intervention'!M83,'Calcs Men Intervention'!M83^2,1,1),Diabetes_model!$C$8:$H$8))/(1+EXP(SUMPRODUCT(CHOOSE({1,2,3,4,5,6},'Calcs Men Intervention'!AP115,'Calcs Men Intervention'!AP115^2,'Calcs Men Intervention'!M83,'Calcs Men Intervention'!M83^2,1,1),Diabetes_model!$C$8:$H$8)))</f>
        <v>6.3394265565870356E-2</v>
      </c>
      <c r="N88" s="67">
        <f>EXP(SUMPRODUCT(CHOOSE({1,2,3,4,5,6},'Calcs Men Intervention'!AQ115,'Calcs Men Intervention'!AQ115^2,'Calcs Men Intervention'!N83,'Calcs Men Intervention'!N83^2,1,1),Diabetes_model!$C$8:$H$8))/(1+EXP(SUMPRODUCT(CHOOSE({1,2,3,4,5,6},'Calcs Men Intervention'!AQ115,'Calcs Men Intervention'!AQ115^2,'Calcs Men Intervention'!N83,'Calcs Men Intervention'!N83^2,1,1),Diabetes_model!$C$8:$H$8)))</f>
        <v>7.0024129395174273E-2</v>
      </c>
      <c r="O88" s="67">
        <f>EXP(SUMPRODUCT(CHOOSE({1,2,3,4,5,6},'Calcs Men Intervention'!AR115,'Calcs Men Intervention'!AR115^2,'Calcs Men Intervention'!O83,'Calcs Men Intervention'!O83^2,1,1),Diabetes_model!$C$8:$H$8))/(1+EXP(SUMPRODUCT(CHOOSE({1,2,3,4,5,6},'Calcs Men Intervention'!AR115,'Calcs Men Intervention'!AR115^2,'Calcs Men Intervention'!O83,'Calcs Men Intervention'!O83^2,1,1),Diabetes_model!$C$8:$H$8)))</f>
        <v>7.7153862214512148E-2</v>
      </c>
      <c r="P88" s="67">
        <f>EXP(SUMPRODUCT(CHOOSE({1,2,3,4,5,6},'Calcs Men Intervention'!AS115,'Calcs Men Intervention'!AS115^2,'Calcs Men Intervention'!P83,'Calcs Men Intervention'!P83^2,1,1),Diabetes_model!$C$8:$H$8))/(1+EXP(SUMPRODUCT(CHOOSE({1,2,3,4,5,6},'Calcs Men Intervention'!AS115,'Calcs Men Intervention'!AS115^2,'Calcs Men Intervention'!P83,'Calcs Men Intervention'!P83^2,1,1),Diabetes_model!$C$8:$H$8)))</f>
        <v>8.4794697221725293E-2</v>
      </c>
      <c r="Q88" s="67">
        <f>EXP(SUMPRODUCT(CHOOSE({1,2,3,4,5,6},'Calcs Men Intervention'!AT115,'Calcs Men Intervention'!AT115^2,'Calcs Men Intervention'!Q83,'Calcs Men Intervention'!Q83^2,1,1),Diabetes_model!$C$8:$H$8))/(1+EXP(SUMPRODUCT(CHOOSE({1,2,3,4,5,6},'Calcs Men Intervention'!AT115,'Calcs Men Intervention'!AT115^2,'Calcs Men Intervention'!Q83,'Calcs Men Intervention'!Q83^2,1,1),Diabetes_model!$C$8:$H$8)))</f>
        <v>9.295451418162895E-2</v>
      </c>
      <c r="R88" s="67">
        <f>EXP(SUMPRODUCT(CHOOSE({1,2,3,4,5,6},'Calcs Men Intervention'!AU115,'Calcs Men Intervention'!AU115^2,'Calcs Men Intervention'!R83,'Calcs Men Intervention'!R83^2,1,1),Diabetes_model!$C$8:$H$8))/(1+EXP(SUMPRODUCT(CHOOSE({1,2,3,4,5,6},'Calcs Men Intervention'!AU115,'Calcs Men Intervention'!AU115^2,'Calcs Men Intervention'!R83,'Calcs Men Intervention'!R83^2,1,1),Diabetes_model!$C$8:$H$8)))</f>
        <v>0.10163745218765756</v>
      </c>
      <c r="S88" s="67">
        <f>EXP(SUMPRODUCT(CHOOSE({1,2,3,4,5,6},'Calcs Men Intervention'!AV115,'Calcs Men Intervention'!AV115^2,'Calcs Men Intervention'!S83,'Calcs Men Intervention'!S83^2,1,1),Diabetes_model!$C$8:$H$8))/(1+EXP(SUMPRODUCT(CHOOSE({1,2,3,4,5,6},'Calcs Men Intervention'!AV115,'Calcs Men Intervention'!AV115^2,'Calcs Men Intervention'!S83,'Calcs Men Intervention'!S83^2,1,1),Diabetes_model!$C$8:$H$8)))</f>
        <v>0.11084356363897731</v>
      </c>
      <c r="T88" s="67">
        <f>EXP(SUMPRODUCT(CHOOSE({1,2,3,4,5,6},'Calcs Men Intervention'!AW115,'Calcs Men Intervention'!AW115^2,'Calcs Men Intervention'!T83,'Calcs Men Intervention'!T83^2,1,1),Diabetes_model!$C$8:$H$8))/(1+EXP(SUMPRODUCT(CHOOSE({1,2,3,4,5,6},'Calcs Men Intervention'!AW115,'Calcs Men Intervention'!AW115^2,'Calcs Men Intervention'!T83,'Calcs Men Intervention'!T83^2,1,1),Diabetes_model!$C$8:$H$8)))</f>
        <v>0.12056852295469869</v>
      </c>
      <c r="U88" s="67">
        <f>EXP(SUMPRODUCT(CHOOSE({1,2,3,4,5,6},'Calcs Men Intervention'!AX115,'Calcs Men Intervention'!AX115^2,'Calcs Men Intervention'!U83,'Calcs Men Intervention'!U83^2,1,1),Diabetes_model!$C$8:$H$8))/(1+EXP(SUMPRODUCT(CHOOSE({1,2,3,4,5,6},'Calcs Men Intervention'!AX115,'Calcs Men Intervention'!AX115^2,'Calcs Men Intervention'!U83,'Calcs Men Intervention'!U83^2,1,1),Diabetes_model!$C$8:$H$8)))</f>
        <v>0.13080340285700301</v>
      </c>
      <c r="V88" s="67">
        <f>EXP(SUMPRODUCT(CHOOSE({1,2,3,4,5,6},'Calcs Men Intervention'!AY115,'Calcs Men Intervention'!AY115^2,'Calcs Men Intervention'!V83,'Calcs Men Intervention'!V83^2,1,1),Diabetes_model!$C$8:$H$8))/(1+EXP(SUMPRODUCT(CHOOSE({1,2,3,4,5,6},'Calcs Men Intervention'!AY115,'Calcs Men Intervention'!AY115^2,'Calcs Men Intervention'!V83,'Calcs Men Intervention'!V83^2,1,1),Diabetes_model!$C$8:$H$8)))</f>
        <v>0.1401950827237092</v>
      </c>
      <c r="W88" s="67">
        <f>EXP(SUMPRODUCT(CHOOSE({1,2,3,4,5,6},'Calcs Men Intervention'!AZ115,'Calcs Men Intervention'!AZ115^2,'Calcs Men Intervention'!W83,'Calcs Men Intervention'!W83^2,1,1),Diabetes_model!$C$8:$H$8))/(1+EXP(SUMPRODUCT(CHOOSE({1,2,3,4,5,6},'Calcs Men Intervention'!AZ115,'Calcs Men Intervention'!AZ115^2,'Calcs Men Intervention'!W83,'Calcs Men Intervention'!W83^2,1,1),Diabetes_model!$C$8:$H$8)))</f>
        <v>0.14852847947803213</v>
      </c>
      <c r="X88" s="67">
        <f>EXP(SUMPRODUCT(CHOOSE({1,2,3,4,5,6},'Calcs Men Intervention'!BA115,'Calcs Men Intervention'!BA115^2,'Calcs Men Intervention'!X83,'Calcs Men Intervention'!X83^2,1,1),Diabetes_model!$C$8:$H$8))/(1+EXP(SUMPRODUCT(CHOOSE({1,2,3,4,5,6},'Calcs Men Intervention'!BA115,'Calcs Men Intervention'!BA115^2,'Calcs Men Intervention'!X83,'Calcs Men Intervention'!X83^2,1,1),Diabetes_model!$C$8:$H$8)))</f>
        <v>0.15705892122359286</v>
      </c>
      <c r="Y88" s="67">
        <f>EXP(SUMPRODUCT(CHOOSE({1,2,3,4,5,6},'Calcs Men Intervention'!BB115,'Calcs Men Intervention'!BB115^2,'Calcs Men Intervention'!Y83,'Calcs Men Intervention'!Y83^2,1,1),Diabetes_model!$C$8:$H$8))/(1+EXP(SUMPRODUCT(CHOOSE({1,2,3,4,5,6},'Calcs Men Intervention'!BB115,'Calcs Men Intervention'!BB115^2,'Calcs Men Intervention'!Y83,'Calcs Men Intervention'!Y83^2,1,1),Diabetes_model!$C$8:$H$8)))</f>
        <v>0.16576683851964685</v>
      </c>
      <c r="Z88" s="67">
        <f>EXP(SUMPRODUCT(CHOOSE({1,2,3,4,5,6},'Calcs Men Intervention'!BC115,'Calcs Men Intervention'!BC115^2,'Calcs Men Intervention'!Z83,'Calcs Men Intervention'!Z83^2,1,1),Diabetes_model!$C$8:$H$8))/(1+EXP(SUMPRODUCT(CHOOSE({1,2,3,4,5,6},'Calcs Men Intervention'!BC115,'Calcs Men Intervention'!BC115^2,'Calcs Men Intervention'!Z83,'Calcs Men Intervention'!Z83^2,1,1),Diabetes_model!$C$8:$H$8)))</f>
        <v>0.17463128623806515</v>
      </c>
      <c r="AA88" s="67">
        <f>EXP(SUMPRODUCT(CHOOSE({1,2,3,4,5,6},'Calcs Men Intervention'!BD115,'Calcs Men Intervention'!BD115^2,'Calcs Men Intervention'!AA83,'Calcs Men Intervention'!AA83^2,1,1),Diabetes_model!$C$8:$H$8))/(1+EXP(SUMPRODUCT(CHOOSE({1,2,3,4,5,6},'Calcs Men Intervention'!BD115,'Calcs Men Intervention'!BD115^2,'Calcs Men Intervention'!AA83,'Calcs Men Intervention'!AA83^2,1,1),Diabetes_model!$C$8:$H$8)))</f>
        <v>0.1836301134722739</v>
      </c>
      <c r="AB88" s="67">
        <f>EXP(SUMPRODUCT(CHOOSE({1,2,3,4,5,6},'Calcs Men Intervention'!BE115,'Calcs Men Intervention'!BE115^2,'Calcs Men Intervention'!AB83,'Calcs Men Intervention'!AB83^2,1,1),Diabetes_model!$C$8:$H$8))/(1+EXP(SUMPRODUCT(CHOOSE({1,2,3,4,5,6},'Calcs Men Intervention'!BE115,'Calcs Men Intervention'!BE115^2,'Calcs Men Intervention'!AB83,'Calcs Men Intervention'!AB83^2,1,1),Diabetes_model!$C$8:$H$8)))</f>
        <v>0.19140603185517352</v>
      </c>
      <c r="AE88" s="53"/>
      <c r="AF88" s="53"/>
      <c r="AG88" s="53"/>
      <c r="AH88" s="53"/>
      <c r="AI88" s="53"/>
      <c r="AJ88" s="53"/>
      <c r="AK88" s="53">
        <f t="shared" si="22"/>
        <v>2.752126506539283</v>
      </c>
      <c r="AL88" s="53">
        <f t="shared" si="23"/>
        <v>2.4602375037592408</v>
      </c>
      <c r="AM88" s="53">
        <f t="shared" si="24"/>
        <v>2.5316551518029788</v>
      </c>
      <c r="AN88" s="53">
        <f t="shared" si="25"/>
        <v>2.6339798396195109</v>
      </c>
      <c r="AO88" s="53">
        <f t="shared" si="26"/>
        <v>2.7379559747309443</v>
      </c>
      <c r="AP88" s="53">
        <f t="shared" si="27"/>
        <v>2.8433742224490901</v>
      </c>
      <c r="AQ88" s="53">
        <f t="shared" si="28"/>
        <v>2.9500061067198318</v>
      </c>
      <c r="AR88" s="53">
        <f t="shared" si="29"/>
        <v>3.0576054571731097</v>
      </c>
      <c r="AS88" s="53">
        <f t="shared" si="30"/>
        <v>3.1659103449047041</v>
      </c>
      <c r="AT88" s="53">
        <f t="shared" si="31"/>
        <v>3.2746455101277139</v>
      </c>
      <c r="AU88" s="53">
        <f t="shared" si="32"/>
        <v>3.3835252673526215</v>
      </c>
      <c r="AV88" s="53">
        <f t="shared" si="33"/>
        <v>3.4922568546708685</v>
      </c>
      <c r="AW88" s="53">
        <f t="shared" si="34"/>
        <v>3.6005441739417261</v>
      </c>
      <c r="AX88" s="53">
        <f t="shared" si="35"/>
        <v>3.67299940703366</v>
      </c>
      <c r="AY88" s="53">
        <f t="shared" si="36"/>
        <v>3.7093455469686454</v>
      </c>
      <c r="AZ88" s="53">
        <f t="shared" si="37"/>
        <v>3.7446255391803431</v>
      </c>
      <c r="BA88" s="53">
        <f t="shared" si="38"/>
        <v>3.7788400842401506</v>
      </c>
      <c r="BB88" s="53">
        <f t="shared" si="39"/>
        <v>3.8119991162555227</v>
      </c>
      <c r="BC88" s="53">
        <f t="shared" si="40"/>
        <v>3.8441219226878398</v>
      </c>
      <c r="BD88" s="53">
        <f t="shared" si="41"/>
        <v>3.8484133998682584</v>
      </c>
    </row>
    <row r="89" spans="1:56" x14ac:dyDescent="0.3">
      <c r="B89" s="1">
        <v>8</v>
      </c>
      <c r="C89" s="67"/>
      <c r="D89" s="67"/>
      <c r="E89" s="67"/>
      <c r="F89" s="67"/>
      <c r="G89" s="67"/>
      <c r="H89" s="67"/>
      <c r="I89" s="67"/>
      <c r="J89" s="67">
        <f>EXP(SUMPRODUCT(CHOOSE({1,2,3,4,5,6},'Calcs Men Intervention'!AM116,'Calcs Men Intervention'!AM116^2,'Calcs Men Intervention'!J84,'Calcs Men Intervention'!J84^2,1,1),Diabetes_model!$C$8:$H$8))/(1+EXP(SUMPRODUCT(CHOOSE({1,2,3,4,5,6},'Calcs Men Intervention'!AM116,'Calcs Men Intervention'!AM116^2,'Calcs Men Intervention'!J84,'Calcs Men Intervention'!J84^2,1,1),Diabetes_model!$C$8:$H$8)))</f>
        <v>4.9026809418253596E-2</v>
      </c>
      <c r="K89" s="67">
        <f>EXP(SUMPRODUCT(CHOOSE({1,2,3,4,5,6},'Calcs Men Intervention'!AN116,'Calcs Men Intervention'!AN116^2,'Calcs Men Intervention'!K84,'Calcs Men Intervention'!K84^2,1,1),Diabetes_model!$C$8:$H$8))/(1+EXP(SUMPRODUCT(CHOOSE({1,2,3,4,5,6},'Calcs Men Intervention'!AN116,'Calcs Men Intervention'!AN116^2,'Calcs Men Intervention'!K84,'Calcs Men Intervention'!K84^2,1,1),Diabetes_model!$C$8:$H$8)))</f>
        <v>4.6904205556888082E-2</v>
      </c>
      <c r="L89" s="67">
        <f>EXP(SUMPRODUCT(CHOOSE({1,2,3,4,5,6},'Calcs Men Intervention'!AO116,'Calcs Men Intervention'!AO116^2,'Calcs Men Intervention'!L84,'Calcs Men Intervention'!L84^2,1,1),Diabetes_model!$C$8:$H$8))/(1+EXP(SUMPRODUCT(CHOOSE({1,2,3,4,5,6},'Calcs Men Intervention'!AO116,'Calcs Men Intervention'!AO116^2,'Calcs Men Intervention'!L84,'Calcs Men Intervention'!L84^2,1,1),Diabetes_model!$C$8:$H$8)))</f>
        <v>5.1574948917664516E-2</v>
      </c>
      <c r="M89" s="67">
        <f>EXP(SUMPRODUCT(CHOOSE({1,2,3,4,5,6},'Calcs Men Intervention'!AP116,'Calcs Men Intervention'!AP116^2,'Calcs Men Intervention'!M84,'Calcs Men Intervention'!M84^2,1,1),Diabetes_model!$C$8:$H$8))/(1+EXP(SUMPRODUCT(CHOOSE({1,2,3,4,5,6},'Calcs Men Intervention'!AP116,'Calcs Men Intervention'!AP116^2,'Calcs Men Intervention'!M84,'Calcs Men Intervention'!M84^2,1,1),Diabetes_model!$C$8:$H$8)))</f>
        <v>5.7250098989822799E-2</v>
      </c>
      <c r="N89" s="67">
        <f>EXP(SUMPRODUCT(CHOOSE({1,2,3,4,5,6},'Calcs Men Intervention'!AQ116,'Calcs Men Intervention'!AQ116^2,'Calcs Men Intervention'!N84,'Calcs Men Intervention'!N84^2,1,1),Diabetes_model!$C$8:$H$8))/(1+EXP(SUMPRODUCT(CHOOSE({1,2,3,4,5,6},'Calcs Men Intervention'!AQ116,'Calcs Men Intervention'!AQ116^2,'Calcs Men Intervention'!N84,'Calcs Men Intervention'!N84^2,1,1),Diabetes_model!$C$8:$H$8)))</f>
        <v>6.3394265565870356E-2</v>
      </c>
      <c r="O89" s="67">
        <f>EXP(SUMPRODUCT(CHOOSE({1,2,3,4,5,6},'Calcs Men Intervention'!AR116,'Calcs Men Intervention'!AR116^2,'Calcs Men Intervention'!O84,'Calcs Men Intervention'!O84^2,1,1),Diabetes_model!$C$8:$H$8))/(1+EXP(SUMPRODUCT(CHOOSE({1,2,3,4,5,6},'Calcs Men Intervention'!AR116,'Calcs Men Intervention'!AR116^2,'Calcs Men Intervention'!O84,'Calcs Men Intervention'!O84^2,1,1),Diabetes_model!$C$8:$H$8)))</f>
        <v>7.0024129395174273E-2</v>
      </c>
      <c r="P89" s="67">
        <f>EXP(SUMPRODUCT(CHOOSE({1,2,3,4,5,6},'Calcs Men Intervention'!AS116,'Calcs Men Intervention'!AS116^2,'Calcs Men Intervention'!P84,'Calcs Men Intervention'!P84^2,1,1),Diabetes_model!$C$8:$H$8))/(1+EXP(SUMPRODUCT(CHOOSE({1,2,3,4,5,6},'Calcs Men Intervention'!AS116,'Calcs Men Intervention'!AS116^2,'Calcs Men Intervention'!P84,'Calcs Men Intervention'!P84^2,1,1),Diabetes_model!$C$8:$H$8)))</f>
        <v>7.7153862214512148E-2</v>
      </c>
      <c r="Q89" s="67">
        <f>EXP(SUMPRODUCT(CHOOSE({1,2,3,4,5,6},'Calcs Men Intervention'!AT116,'Calcs Men Intervention'!AT116^2,'Calcs Men Intervention'!Q84,'Calcs Men Intervention'!Q84^2,1,1),Diabetes_model!$C$8:$H$8))/(1+EXP(SUMPRODUCT(CHOOSE({1,2,3,4,5,6},'Calcs Men Intervention'!AT116,'Calcs Men Intervention'!AT116^2,'Calcs Men Intervention'!Q84,'Calcs Men Intervention'!Q84^2,1,1),Diabetes_model!$C$8:$H$8)))</f>
        <v>8.4794697221725293E-2</v>
      </c>
      <c r="R89" s="67">
        <f>EXP(SUMPRODUCT(CHOOSE({1,2,3,4,5,6},'Calcs Men Intervention'!AU116,'Calcs Men Intervention'!AU116^2,'Calcs Men Intervention'!R84,'Calcs Men Intervention'!R84^2,1,1),Diabetes_model!$C$8:$H$8))/(1+EXP(SUMPRODUCT(CHOOSE({1,2,3,4,5,6},'Calcs Men Intervention'!AU116,'Calcs Men Intervention'!AU116^2,'Calcs Men Intervention'!R84,'Calcs Men Intervention'!R84^2,1,1),Diabetes_model!$C$8:$H$8)))</f>
        <v>9.295451418162895E-2</v>
      </c>
      <c r="S89" s="67">
        <f>EXP(SUMPRODUCT(CHOOSE({1,2,3,4,5,6},'Calcs Men Intervention'!AV116,'Calcs Men Intervention'!AV116^2,'Calcs Men Intervention'!S84,'Calcs Men Intervention'!S84^2,1,1),Diabetes_model!$C$8:$H$8))/(1+EXP(SUMPRODUCT(CHOOSE({1,2,3,4,5,6},'Calcs Men Intervention'!AV116,'Calcs Men Intervention'!AV116^2,'Calcs Men Intervention'!S84,'Calcs Men Intervention'!S84^2,1,1),Diabetes_model!$C$8:$H$8)))</f>
        <v>0.10163745218765756</v>
      </c>
      <c r="T89" s="67">
        <f>EXP(SUMPRODUCT(CHOOSE({1,2,3,4,5,6},'Calcs Men Intervention'!AW116,'Calcs Men Intervention'!AW116^2,'Calcs Men Intervention'!T84,'Calcs Men Intervention'!T84^2,1,1),Diabetes_model!$C$8:$H$8))/(1+EXP(SUMPRODUCT(CHOOSE({1,2,3,4,5,6},'Calcs Men Intervention'!AW116,'Calcs Men Intervention'!AW116^2,'Calcs Men Intervention'!T84,'Calcs Men Intervention'!T84^2,1,1),Diabetes_model!$C$8:$H$8)))</f>
        <v>0.11084356363897731</v>
      </c>
      <c r="U89" s="67">
        <f>EXP(SUMPRODUCT(CHOOSE({1,2,3,4,5,6},'Calcs Men Intervention'!AX116,'Calcs Men Intervention'!AX116^2,'Calcs Men Intervention'!U84,'Calcs Men Intervention'!U84^2,1,1),Diabetes_model!$C$8:$H$8))/(1+EXP(SUMPRODUCT(CHOOSE({1,2,3,4,5,6},'Calcs Men Intervention'!AX116,'Calcs Men Intervention'!AX116^2,'Calcs Men Intervention'!U84,'Calcs Men Intervention'!U84^2,1,1),Diabetes_model!$C$8:$H$8)))</f>
        <v>0.12056852295469869</v>
      </c>
      <c r="V89" s="67">
        <f>EXP(SUMPRODUCT(CHOOSE({1,2,3,4,5,6},'Calcs Men Intervention'!AY116,'Calcs Men Intervention'!AY116^2,'Calcs Men Intervention'!V84,'Calcs Men Intervention'!V84^2,1,1),Diabetes_model!$C$8:$H$8))/(1+EXP(SUMPRODUCT(CHOOSE({1,2,3,4,5,6},'Calcs Men Intervention'!AY116,'Calcs Men Intervention'!AY116^2,'Calcs Men Intervention'!V84,'Calcs Men Intervention'!V84^2,1,1),Diabetes_model!$C$8:$H$8)))</f>
        <v>0.13080340285700301</v>
      </c>
      <c r="W89" s="67">
        <f>EXP(SUMPRODUCT(CHOOSE({1,2,3,4,5,6},'Calcs Men Intervention'!AZ116,'Calcs Men Intervention'!AZ116^2,'Calcs Men Intervention'!W84,'Calcs Men Intervention'!W84^2,1,1),Diabetes_model!$C$8:$H$8))/(1+EXP(SUMPRODUCT(CHOOSE({1,2,3,4,5,6},'Calcs Men Intervention'!AZ116,'Calcs Men Intervention'!AZ116^2,'Calcs Men Intervention'!W84,'Calcs Men Intervention'!W84^2,1,1),Diabetes_model!$C$8:$H$8)))</f>
        <v>0.1401950827237092</v>
      </c>
      <c r="X89" s="67">
        <f>EXP(SUMPRODUCT(CHOOSE({1,2,3,4,5,6},'Calcs Men Intervention'!BA116,'Calcs Men Intervention'!BA116^2,'Calcs Men Intervention'!X84,'Calcs Men Intervention'!X84^2,1,1),Diabetes_model!$C$8:$H$8))/(1+EXP(SUMPRODUCT(CHOOSE({1,2,3,4,5,6},'Calcs Men Intervention'!BA116,'Calcs Men Intervention'!BA116^2,'Calcs Men Intervention'!X84,'Calcs Men Intervention'!X84^2,1,1),Diabetes_model!$C$8:$H$8)))</f>
        <v>0.14852847947803213</v>
      </c>
      <c r="Y89" s="67">
        <f>EXP(SUMPRODUCT(CHOOSE({1,2,3,4,5,6},'Calcs Men Intervention'!BB116,'Calcs Men Intervention'!BB116^2,'Calcs Men Intervention'!Y84,'Calcs Men Intervention'!Y84^2,1,1),Diabetes_model!$C$8:$H$8))/(1+EXP(SUMPRODUCT(CHOOSE({1,2,3,4,5,6},'Calcs Men Intervention'!BB116,'Calcs Men Intervention'!BB116^2,'Calcs Men Intervention'!Y84,'Calcs Men Intervention'!Y84^2,1,1),Diabetes_model!$C$8:$H$8)))</f>
        <v>0.15705892122359286</v>
      </c>
      <c r="Z89" s="67">
        <f>EXP(SUMPRODUCT(CHOOSE({1,2,3,4,5,6},'Calcs Men Intervention'!BC116,'Calcs Men Intervention'!BC116^2,'Calcs Men Intervention'!Z84,'Calcs Men Intervention'!Z84^2,1,1),Diabetes_model!$C$8:$H$8))/(1+EXP(SUMPRODUCT(CHOOSE({1,2,3,4,5,6},'Calcs Men Intervention'!BC116,'Calcs Men Intervention'!BC116^2,'Calcs Men Intervention'!Z84,'Calcs Men Intervention'!Z84^2,1,1),Diabetes_model!$C$8:$H$8)))</f>
        <v>0.16576683851964685</v>
      </c>
      <c r="AA89" s="67">
        <f>EXP(SUMPRODUCT(CHOOSE({1,2,3,4,5,6},'Calcs Men Intervention'!BD116,'Calcs Men Intervention'!BD116^2,'Calcs Men Intervention'!AA84,'Calcs Men Intervention'!AA84^2,1,1),Diabetes_model!$C$8:$H$8))/(1+EXP(SUMPRODUCT(CHOOSE({1,2,3,4,5,6},'Calcs Men Intervention'!BD116,'Calcs Men Intervention'!BD116^2,'Calcs Men Intervention'!AA84,'Calcs Men Intervention'!AA84^2,1,1),Diabetes_model!$C$8:$H$8)))</f>
        <v>0.17463128623806515</v>
      </c>
      <c r="AB89" s="67">
        <f>EXP(SUMPRODUCT(CHOOSE({1,2,3,4,5,6},'Calcs Men Intervention'!BE116,'Calcs Men Intervention'!BE116^2,'Calcs Men Intervention'!AB84,'Calcs Men Intervention'!AB84^2,1,1),Diabetes_model!$C$8:$H$8))/(1+EXP(SUMPRODUCT(CHOOSE({1,2,3,4,5,6},'Calcs Men Intervention'!BE116,'Calcs Men Intervention'!BE116^2,'Calcs Men Intervention'!AB84,'Calcs Men Intervention'!AB84^2,1,1),Diabetes_model!$C$8:$H$8)))</f>
        <v>0.18233851986035277</v>
      </c>
      <c r="AE89" s="53"/>
      <c r="AF89" s="53"/>
      <c r="AG89" s="53"/>
      <c r="AH89" s="53"/>
      <c r="AI89" s="53"/>
      <c r="AJ89" s="53"/>
      <c r="AK89" s="53"/>
      <c r="AL89" s="53">
        <f t="shared" si="23"/>
        <v>2.752126506539283</v>
      </c>
      <c r="AM89" s="53">
        <f t="shared" si="24"/>
        <v>2.4602375037592408</v>
      </c>
      <c r="AN89" s="53">
        <f t="shared" si="25"/>
        <v>2.5316551518029788</v>
      </c>
      <c r="AO89" s="53">
        <f t="shared" si="26"/>
        <v>2.6339798396195109</v>
      </c>
      <c r="AP89" s="53">
        <f t="shared" si="27"/>
        <v>2.7379559747309443</v>
      </c>
      <c r="AQ89" s="53">
        <f t="shared" si="28"/>
        <v>2.8433742224490901</v>
      </c>
      <c r="AR89" s="53">
        <f t="shared" si="29"/>
        <v>2.9500061067198318</v>
      </c>
      <c r="AS89" s="53">
        <f t="shared" si="30"/>
        <v>3.0576054571731097</v>
      </c>
      <c r="AT89" s="53">
        <f t="shared" si="31"/>
        <v>3.1659103449047041</v>
      </c>
      <c r="AU89" s="53">
        <f t="shared" si="32"/>
        <v>3.2746455101277139</v>
      </c>
      <c r="AV89" s="53">
        <f t="shared" si="33"/>
        <v>3.3835252673526215</v>
      </c>
      <c r="AW89" s="53">
        <f t="shared" si="34"/>
        <v>3.4922568546708685</v>
      </c>
      <c r="AX89" s="53">
        <f t="shared" si="35"/>
        <v>3.6005441739417261</v>
      </c>
      <c r="AY89" s="53">
        <f t="shared" si="36"/>
        <v>3.67299940703366</v>
      </c>
      <c r="AZ89" s="53">
        <f t="shared" si="37"/>
        <v>3.7093455469686454</v>
      </c>
      <c r="BA89" s="53">
        <f t="shared" si="38"/>
        <v>3.7446255391803431</v>
      </c>
      <c r="BB89" s="53">
        <f t="shared" si="39"/>
        <v>3.7788400842401506</v>
      </c>
      <c r="BC89" s="53">
        <f t="shared" si="40"/>
        <v>3.8119991162555227</v>
      </c>
      <c r="BD89" s="53">
        <f t="shared" si="41"/>
        <v>3.8170836378177539</v>
      </c>
    </row>
    <row r="90" spans="1:56" x14ac:dyDescent="0.3">
      <c r="B90" s="1">
        <v>9</v>
      </c>
      <c r="C90" s="67"/>
      <c r="D90" s="67"/>
      <c r="E90" s="67"/>
      <c r="F90" s="67"/>
      <c r="G90" s="67"/>
      <c r="H90" s="67"/>
      <c r="I90" s="67"/>
      <c r="J90" s="67"/>
      <c r="K90" s="67">
        <f>EXP(SUMPRODUCT(CHOOSE({1,2,3,4,5,6},'Calcs Men Intervention'!AN117,'Calcs Men Intervention'!AN117^2,'Calcs Men Intervention'!K85,'Calcs Men Intervention'!K85^2,1,1),Diabetes_model!$C$8:$H$8))/(1+EXP(SUMPRODUCT(CHOOSE({1,2,3,4,5,6},'Calcs Men Intervention'!AN117,'Calcs Men Intervention'!AN117^2,'Calcs Men Intervention'!K85,'Calcs Men Intervention'!K85^2,1,1),Diabetes_model!$C$8:$H$8)))</f>
        <v>4.9026809418253596E-2</v>
      </c>
      <c r="L90" s="67">
        <f>EXP(SUMPRODUCT(CHOOSE({1,2,3,4,5,6},'Calcs Men Intervention'!AO117,'Calcs Men Intervention'!AO117^2,'Calcs Men Intervention'!L85,'Calcs Men Intervention'!L85^2,1,1),Diabetes_model!$C$8:$H$8))/(1+EXP(SUMPRODUCT(CHOOSE({1,2,3,4,5,6},'Calcs Men Intervention'!AO117,'Calcs Men Intervention'!AO117^2,'Calcs Men Intervention'!L85,'Calcs Men Intervention'!L85^2,1,1),Diabetes_model!$C$8:$H$8)))</f>
        <v>4.6904205556888082E-2</v>
      </c>
      <c r="M90" s="67">
        <f>EXP(SUMPRODUCT(CHOOSE({1,2,3,4,5,6},'Calcs Men Intervention'!AP117,'Calcs Men Intervention'!AP117^2,'Calcs Men Intervention'!M85,'Calcs Men Intervention'!M85^2,1,1),Diabetes_model!$C$8:$H$8))/(1+EXP(SUMPRODUCT(CHOOSE({1,2,3,4,5,6},'Calcs Men Intervention'!AP117,'Calcs Men Intervention'!AP117^2,'Calcs Men Intervention'!M85,'Calcs Men Intervention'!M85^2,1,1),Diabetes_model!$C$8:$H$8)))</f>
        <v>5.1574948917664516E-2</v>
      </c>
      <c r="N90" s="67">
        <f>EXP(SUMPRODUCT(CHOOSE({1,2,3,4,5,6},'Calcs Men Intervention'!AQ117,'Calcs Men Intervention'!AQ117^2,'Calcs Men Intervention'!N85,'Calcs Men Intervention'!N85^2,1,1),Diabetes_model!$C$8:$H$8))/(1+EXP(SUMPRODUCT(CHOOSE({1,2,3,4,5,6},'Calcs Men Intervention'!AQ117,'Calcs Men Intervention'!AQ117^2,'Calcs Men Intervention'!N85,'Calcs Men Intervention'!N85^2,1,1),Diabetes_model!$C$8:$H$8)))</f>
        <v>5.7250098989822799E-2</v>
      </c>
      <c r="O90" s="67">
        <f>EXP(SUMPRODUCT(CHOOSE({1,2,3,4,5,6},'Calcs Men Intervention'!AR117,'Calcs Men Intervention'!AR117^2,'Calcs Men Intervention'!O85,'Calcs Men Intervention'!O85^2,1,1),Diabetes_model!$C$8:$H$8))/(1+EXP(SUMPRODUCT(CHOOSE({1,2,3,4,5,6},'Calcs Men Intervention'!AR117,'Calcs Men Intervention'!AR117^2,'Calcs Men Intervention'!O85,'Calcs Men Intervention'!O85^2,1,1),Diabetes_model!$C$8:$H$8)))</f>
        <v>6.3394265565870356E-2</v>
      </c>
      <c r="P90" s="67">
        <f>EXP(SUMPRODUCT(CHOOSE({1,2,3,4,5,6},'Calcs Men Intervention'!AS117,'Calcs Men Intervention'!AS117^2,'Calcs Men Intervention'!P85,'Calcs Men Intervention'!P85^2,1,1),Diabetes_model!$C$8:$H$8))/(1+EXP(SUMPRODUCT(CHOOSE({1,2,3,4,5,6},'Calcs Men Intervention'!AS117,'Calcs Men Intervention'!AS117^2,'Calcs Men Intervention'!P85,'Calcs Men Intervention'!P85^2,1,1),Diabetes_model!$C$8:$H$8)))</f>
        <v>7.0024129395174273E-2</v>
      </c>
      <c r="Q90" s="67">
        <f>EXP(SUMPRODUCT(CHOOSE({1,2,3,4,5,6},'Calcs Men Intervention'!AT117,'Calcs Men Intervention'!AT117^2,'Calcs Men Intervention'!Q85,'Calcs Men Intervention'!Q85^2,1,1),Diabetes_model!$C$8:$H$8))/(1+EXP(SUMPRODUCT(CHOOSE({1,2,3,4,5,6},'Calcs Men Intervention'!AT117,'Calcs Men Intervention'!AT117^2,'Calcs Men Intervention'!Q85,'Calcs Men Intervention'!Q85^2,1,1),Diabetes_model!$C$8:$H$8)))</f>
        <v>7.7153862214512148E-2</v>
      </c>
      <c r="R90" s="67">
        <f>EXP(SUMPRODUCT(CHOOSE({1,2,3,4,5,6},'Calcs Men Intervention'!AU117,'Calcs Men Intervention'!AU117^2,'Calcs Men Intervention'!R85,'Calcs Men Intervention'!R85^2,1,1),Diabetes_model!$C$8:$H$8))/(1+EXP(SUMPRODUCT(CHOOSE({1,2,3,4,5,6},'Calcs Men Intervention'!AU117,'Calcs Men Intervention'!AU117^2,'Calcs Men Intervention'!R85,'Calcs Men Intervention'!R85^2,1,1),Diabetes_model!$C$8:$H$8)))</f>
        <v>8.4794697221725293E-2</v>
      </c>
      <c r="S90" s="67">
        <f>EXP(SUMPRODUCT(CHOOSE({1,2,3,4,5,6},'Calcs Men Intervention'!AV117,'Calcs Men Intervention'!AV117^2,'Calcs Men Intervention'!S85,'Calcs Men Intervention'!S85^2,1,1),Diabetes_model!$C$8:$H$8))/(1+EXP(SUMPRODUCT(CHOOSE({1,2,3,4,5,6},'Calcs Men Intervention'!AV117,'Calcs Men Intervention'!AV117^2,'Calcs Men Intervention'!S85,'Calcs Men Intervention'!S85^2,1,1),Diabetes_model!$C$8:$H$8)))</f>
        <v>9.295451418162895E-2</v>
      </c>
      <c r="T90" s="67">
        <f>EXP(SUMPRODUCT(CHOOSE({1,2,3,4,5,6},'Calcs Men Intervention'!AW117,'Calcs Men Intervention'!AW117^2,'Calcs Men Intervention'!T85,'Calcs Men Intervention'!T85^2,1,1),Diabetes_model!$C$8:$H$8))/(1+EXP(SUMPRODUCT(CHOOSE({1,2,3,4,5,6},'Calcs Men Intervention'!AW117,'Calcs Men Intervention'!AW117^2,'Calcs Men Intervention'!T85,'Calcs Men Intervention'!T85^2,1,1),Diabetes_model!$C$8:$H$8)))</f>
        <v>0.10163745218765756</v>
      </c>
      <c r="U90" s="67">
        <f>EXP(SUMPRODUCT(CHOOSE({1,2,3,4,5,6},'Calcs Men Intervention'!AX117,'Calcs Men Intervention'!AX117^2,'Calcs Men Intervention'!U85,'Calcs Men Intervention'!U85^2,1,1),Diabetes_model!$C$8:$H$8))/(1+EXP(SUMPRODUCT(CHOOSE({1,2,3,4,5,6},'Calcs Men Intervention'!AX117,'Calcs Men Intervention'!AX117^2,'Calcs Men Intervention'!U85,'Calcs Men Intervention'!U85^2,1,1),Diabetes_model!$C$8:$H$8)))</f>
        <v>0.11084356363897731</v>
      </c>
      <c r="V90" s="67">
        <f>EXP(SUMPRODUCT(CHOOSE({1,2,3,4,5,6},'Calcs Men Intervention'!AY117,'Calcs Men Intervention'!AY117^2,'Calcs Men Intervention'!V85,'Calcs Men Intervention'!V85^2,1,1),Diabetes_model!$C$8:$H$8))/(1+EXP(SUMPRODUCT(CHOOSE({1,2,3,4,5,6},'Calcs Men Intervention'!AY117,'Calcs Men Intervention'!AY117^2,'Calcs Men Intervention'!V85,'Calcs Men Intervention'!V85^2,1,1),Diabetes_model!$C$8:$H$8)))</f>
        <v>0.12056852295469869</v>
      </c>
      <c r="W90" s="67">
        <f>EXP(SUMPRODUCT(CHOOSE({1,2,3,4,5,6},'Calcs Men Intervention'!AZ117,'Calcs Men Intervention'!AZ117^2,'Calcs Men Intervention'!W85,'Calcs Men Intervention'!W85^2,1,1),Diabetes_model!$C$8:$H$8))/(1+EXP(SUMPRODUCT(CHOOSE({1,2,3,4,5,6},'Calcs Men Intervention'!AZ117,'Calcs Men Intervention'!AZ117^2,'Calcs Men Intervention'!W85,'Calcs Men Intervention'!W85^2,1,1),Diabetes_model!$C$8:$H$8)))</f>
        <v>0.13080340285700301</v>
      </c>
      <c r="X90" s="67">
        <f>EXP(SUMPRODUCT(CHOOSE({1,2,3,4,5,6},'Calcs Men Intervention'!BA117,'Calcs Men Intervention'!BA117^2,'Calcs Men Intervention'!X85,'Calcs Men Intervention'!X85^2,1,1),Diabetes_model!$C$8:$H$8))/(1+EXP(SUMPRODUCT(CHOOSE({1,2,3,4,5,6},'Calcs Men Intervention'!BA117,'Calcs Men Intervention'!BA117^2,'Calcs Men Intervention'!X85,'Calcs Men Intervention'!X85^2,1,1),Diabetes_model!$C$8:$H$8)))</f>
        <v>0.1401950827237092</v>
      </c>
      <c r="Y90" s="67">
        <f>EXP(SUMPRODUCT(CHOOSE({1,2,3,4,5,6},'Calcs Men Intervention'!BB117,'Calcs Men Intervention'!BB117^2,'Calcs Men Intervention'!Y85,'Calcs Men Intervention'!Y85^2,1,1),Diabetes_model!$C$8:$H$8))/(1+EXP(SUMPRODUCT(CHOOSE({1,2,3,4,5,6},'Calcs Men Intervention'!BB117,'Calcs Men Intervention'!BB117^2,'Calcs Men Intervention'!Y85,'Calcs Men Intervention'!Y85^2,1,1),Diabetes_model!$C$8:$H$8)))</f>
        <v>0.14852847947803213</v>
      </c>
      <c r="Z90" s="67">
        <f>EXP(SUMPRODUCT(CHOOSE({1,2,3,4,5,6},'Calcs Men Intervention'!BC117,'Calcs Men Intervention'!BC117^2,'Calcs Men Intervention'!Z85,'Calcs Men Intervention'!Z85^2,1,1),Diabetes_model!$C$8:$H$8))/(1+EXP(SUMPRODUCT(CHOOSE({1,2,3,4,5,6},'Calcs Men Intervention'!BC117,'Calcs Men Intervention'!BC117^2,'Calcs Men Intervention'!Z85,'Calcs Men Intervention'!Z85^2,1,1),Diabetes_model!$C$8:$H$8)))</f>
        <v>0.15705892122359286</v>
      </c>
      <c r="AA90" s="67">
        <f>EXP(SUMPRODUCT(CHOOSE({1,2,3,4,5,6},'Calcs Men Intervention'!BD117,'Calcs Men Intervention'!BD117^2,'Calcs Men Intervention'!AA85,'Calcs Men Intervention'!AA85^2,1,1),Diabetes_model!$C$8:$H$8))/(1+EXP(SUMPRODUCT(CHOOSE({1,2,3,4,5,6},'Calcs Men Intervention'!BD117,'Calcs Men Intervention'!BD117^2,'Calcs Men Intervention'!AA85,'Calcs Men Intervention'!AA85^2,1,1),Diabetes_model!$C$8:$H$8)))</f>
        <v>0.16576683851964685</v>
      </c>
      <c r="AB90" s="67">
        <f>EXP(SUMPRODUCT(CHOOSE({1,2,3,4,5,6},'Calcs Men Intervention'!BE117,'Calcs Men Intervention'!BE117^2,'Calcs Men Intervention'!AB85,'Calcs Men Intervention'!AB85^2,1,1),Diabetes_model!$C$8:$H$8))/(1+EXP(SUMPRODUCT(CHOOSE({1,2,3,4,5,6},'Calcs Men Intervention'!BE117,'Calcs Men Intervention'!BE117^2,'Calcs Men Intervention'!AB85,'Calcs Men Intervention'!AB85^2,1,1),Diabetes_model!$C$8:$H$8)))</f>
        <v>0.1733834952635562</v>
      </c>
      <c r="AE90" s="53"/>
      <c r="AF90" s="53"/>
      <c r="AG90" s="53"/>
      <c r="AH90" s="53"/>
      <c r="AI90" s="53"/>
      <c r="AJ90" s="53"/>
      <c r="AK90" s="53"/>
      <c r="AL90" s="53"/>
      <c r="AM90" s="53">
        <f t="shared" si="24"/>
        <v>2.752126506539283</v>
      </c>
      <c r="AN90" s="53">
        <f t="shared" si="25"/>
        <v>2.4602375037592408</v>
      </c>
      <c r="AO90" s="53">
        <f t="shared" si="26"/>
        <v>2.5316551518029788</v>
      </c>
      <c r="AP90" s="53">
        <f t="shared" si="27"/>
        <v>2.6339798396195109</v>
      </c>
      <c r="AQ90" s="53">
        <f t="shared" si="28"/>
        <v>2.7379559747309443</v>
      </c>
      <c r="AR90" s="53">
        <f t="shared" si="29"/>
        <v>2.8433742224490901</v>
      </c>
      <c r="AS90" s="53">
        <f t="shared" si="30"/>
        <v>2.9500061067198318</v>
      </c>
      <c r="AT90" s="53">
        <f t="shared" si="31"/>
        <v>3.0576054571731097</v>
      </c>
      <c r="AU90" s="53">
        <f t="shared" si="32"/>
        <v>3.1659103449047041</v>
      </c>
      <c r="AV90" s="53">
        <f t="shared" si="33"/>
        <v>3.2746455101277139</v>
      </c>
      <c r="AW90" s="53">
        <f t="shared" si="34"/>
        <v>3.3835252673526215</v>
      </c>
      <c r="AX90" s="53">
        <f t="shared" si="35"/>
        <v>3.4922568546708685</v>
      </c>
      <c r="AY90" s="53">
        <f t="shared" si="36"/>
        <v>3.6005441739417261</v>
      </c>
      <c r="AZ90" s="53">
        <f t="shared" si="37"/>
        <v>3.67299940703366</v>
      </c>
      <c r="BA90" s="53">
        <f t="shared" si="38"/>
        <v>3.7093455469686454</v>
      </c>
      <c r="BB90" s="53">
        <f t="shared" si="39"/>
        <v>3.7446255391803431</v>
      </c>
      <c r="BC90" s="53">
        <f t="shared" si="40"/>
        <v>3.7788400842401506</v>
      </c>
      <c r="BD90" s="53">
        <f t="shared" si="41"/>
        <v>3.7847612816465777</v>
      </c>
    </row>
    <row r="91" spans="1:56" x14ac:dyDescent="0.3">
      <c r="B91" s="1">
        <v>10</v>
      </c>
      <c r="C91" s="67"/>
      <c r="D91" s="67"/>
      <c r="E91" s="67"/>
      <c r="F91" s="67"/>
      <c r="G91" s="67"/>
      <c r="H91" s="67"/>
      <c r="I91" s="67"/>
      <c r="J91" s="67"/>
      <c r="K91" s="67"/>
      <c r="L91" s="67">
        <f>EXP(SUMPRODUCT(CHOOSE({1,2,3,4,5,6},'Calcs Men Intervention'!AO118,'Calcs Men Intervention'!AO118^2,'Calcs Men Intervention'!L86,'Calcs Men Intervention'!L86^2,1,1),Diabetes_model!$C$8:$H$8))/(1+EXP(SUMPRODUCT(CHOOSE({1,2,3,4,5,6},'Calcs Men Intervention'!AO118,'Calcs Men Intervention'!AO118^2,'Calcs Men Intervention'!L86,'Calcs Men Intervention'!L86^2,1,1),Diabetes_model!$C$8:$H$8)))</f>
        <v>4.9026809418253596E-2</v>
      </c>
      <c r="M91" s="67">
        <f>EXP(SUMPRODUCT(CHOOSE({1,2,3,4,5,6},'Calcs Men Intervention'!AP118,'Calcs Men Intervention'!AP118^2,'Calcs Men Intervention'!M86,'Calcs Men Intervention'!M86^2,1,1),Diabetes_model!$C$8:$H$8))/(1+EXP(SUMPRODUCT(CHOOSE({1,2,3,4,5,6},'Calcs Men Intervention'!AP118,'Calcs Men Intervention'!AP118^2,'Calcs Men Intervention'!M86,'Calcs Men Intervention'!M86^2,1,1),Diabetes_model!$C$8:$H$8)))</f>
        <v>4.6904205556888082E-2</v>
      </c>
      <c r="N91" s="67">
        <f>EXP(SUMPRODUCT(CHOOSE({1,2,3,4,5,6},'Calcs Men Intervention'!AQ118,'Calcs Men Intervention'!AQ118^2,'Calcs Men Intervention'!N86,'Calcs Men Intervention'!N86^2,1,1),Diabetes_model!$C$8:$H$8))/(1+EXP(SUMPRODUCT(CHOOSE({1,2,3,4,5,6},'Calcs Men Intervention'!AQ118,'Calcs Men Intervention'!AQ118^2,'Calcs Men Intervention'!N86,'Calcs Men Intervention'!N86^2,1,1),Diabetes_model!$C$8:$H$8)))</f>
        <v>5.1574948917664516E-2</v>
      </c>
      <c r="O91" s="67">
        <f>EXP(SUMPRODUCT(CHOOSE({1,2,3,4,5,6},'Calcs Men Intervention'!AR118,'Calcs Men Intervention'!AR118^2,'Calcs Men Intervention'!O86,'Calcs Men Intervention'!O86^2,1,1),Diabetes_model!$C$8:$H$8))/(1+EXP(SUMPRODUCT(CHOOSE({1,2,3,4,5,6},'Calcs Men Intervention'!AR118,'Calcs Men Intervention'!AR118^2,'Calcs Men Intervention'!O86,'Calcs Men Intervention'!O86^2,1,1),Diabetes_model!$C$8:$H$8)))</f>
        <v>5.7250098989822799E-2</v>
      </c>
      <c r="P91" s="67">
        <f>EXP(SUMPRODUCT(CHOOSE({1,2,3,4,5,6},'Calcs Men Intervention'!AS118,'Calcs Men Intervention'!AS118^2,'Calcs Men Intervention'!P86,'Calcs Men Intervention'!P86^2,1,1),Diabetes_model!$C$8:$H$8))/(1+EXP(SUMPRODUCT(CHOOSE({1,2,3,4,5,6},'Calcs Men Intervention'!AS118,'Calcs Men Intervention'!AS118^2,'Calcs Men Intervention'!P86,'Calcs Men Intervention'!P86^2,1,1),Diabetes_model!$C$8:$H$8)))</f>
        <v>6.3394265565870356E-2</v>
      </c>
      <c r="Q91" s="67">
        <f>EXP(SUMPRODUCT(CHOOSE({1,2,3,4,5,6},'Calcs Men Intervention'!AT118,'Calcs Men Intervention'!AT118^2,'Calcs Men Intervention'!Q86,'Calcs Men Intervention'!Q86^2,1,1),Diabetes_model!$C$8:$H$8))/(1+EXP(SUMPRODUCT(CHOOSE({1,2,3,4,5,6},'Calcs Men Intervention'!AT118,'Calcs Men Intervention'!AT118^2,'Calcs Men Intervention'!Q86,'Calcs Men Intervention'!Q86^2,1,1),Diabetes_model!$C$8:$H$8)))</f>
        <v>7.0024129395174273E-2</v>
      </c>
      <c r="R91" s="67">
        <f>EXP(SUMPRODUCT(CHOOSE({1,2,3,4,5,6},'Calcs Men Intervention'!AU118,'Calcs Men Intervention'!AU118^2,'Calcs Men Intervention'!R86,'Calcs Men Intervention'!R86^2,1,1),Diabetes_model!$C$8:$H$8))/(1+EXP(SUMPRODUCT(CHOOSE({1,2,3,4,5,6},'Calcs Men Intervention'!AU118,'Calcs Men Intervention'!AU118^2,'Calcs Men Intervention'!R86,'Calcs Men Intervention'!R86^2,1,1),Diabetes_model!$C$8:$H$8)))</f>
        <v>7.7153862214512148E-2</v>
      </c>
      <c r="S91" s="67">
        <f>EXP(SUMPRODUCT(CHOOSE({1,2,3,4,5,6},'Calcs Men Intervention'!AV118,'Calcs Men Intervention'!AV118^2,'Calcs Men Intervention'!S86,'Calcs Men Intervention'!S86^2,1,1),Diabetes_model!$C$8:$H$8))/(1+EXP(SUMPRODUCT(CHOOSE({1,2,3,4,5,6},'Calcs Men Intervention'!AV118,'Calcs Men Intervention'!AV118^2,'Calcs Men Intervention'!S86,'Calcs Men Intervention'!S86^2,1,1),Diabetes_model!$C$8:$H$8)))</f>
        <v>8.4794697221725293E-2</v>
      </c>
      <c r="T91" s="67">
        <f>EXP(SUMPRODUCT(CHOOSE({1,2,3,4,5,6},'Calcs Men Intervention'!AW118,'Calcs Men Intervention'!AW118^2,'Calcs Men Intervention'!T86,'Calcs Men Intervention'!T86^2,1,1),Diabetes_model!$C$8:$H$8))/(1+EXP(SUMPRODUCT(CHOOSE({1,2,3,4,5,6},'Calcs Men Intervention'!AW118,'Calcs Men Intervention'!AW118^2,'Calcs Men Intervention'!T86,'Calcs Men Intervention'!T86^2,1,1),Diabetes_model!$C$8:$H$8)))</f>
        <v>9.295451418162895E-2</v>
      </c>
      <c r="U91" s="67">
        <f>EXP(SUMPRODUCT(CHOOSE({1,2,3,4,5,6},'Calcs Men Intervention'!AX118,'Calcs Men Intervention'!AX118^2,'Calcs Men Intervention'!U86,'Calcs Men Intervention'!U86^2,1,1),Diabetes_model!$C$8:$H$8))/(1+EXP(SUMPRODUCT(CHOOSE({1,2,3,4,5,6},'Calcs Men Intervention'!AX118,'Calcs Men Intervention'!AX118^2,'Calcs Men Intervention'!U86,'Calcs Men Intervention'!U86^2,1,1),Diabetes_model!$C$8:$H$8)))</f>
        <v>0.10163745218765756</v>
      </c>
      <c r="V91" s="67">
        <f>EXP(SUMPRODUCT(CHOOSE({1,2,3,4,5,6},'Calcs Men Intervention'!AY118,'Calcs Men Intervention'!AY118^2,'Calcs Men Intervention'!V86,'Calcs Men Intervention'!V86^2,1,1),Diabetes_model!$C$8:$H$8))/(1+EXP(SUMPRODUCT(CHOOSE({1,2,3,4,5,6},'Calcs Men Intervention'!AY118,'Calcs Men Intervention'!AY118^2,'Calcs Men Intervention'!V86,'Calcs Men Intervention'!V86^2,1,1),Diabetes_model!$C$8:$H$8)))</f>
        <v>0.11084356363897731</v>
      </c>
      <c r="W91" s="67">
        <f>EXP(SUMPRODUCT(CHOOSE({1,2,3,4,5,6},'Calcs Men Intervention'!AZ118,'Calcs Men Intervention'!AZ118^2,'Calcs Men Intervention'!W86,'Calcs Men Intervention'!W86^2,1,1),Diabetes_model!$C$8:$H$8))/(1+EXP(SUMPRODUCT(CHOOSE({1,2,3,4,5,6},'Calcs Men Intervention'!AZ118,'Calcs Men Intervention'!AZ118^2,'Calcs Men Intervention'!W86,'Calcs Men Intervention'!W86^2,1,1),Diabetes_model!$C$8:$H$8)))</f>
        <v>0.12056852295469869</v>
      </c>
      <c r="X91" s="67">
        <f>EXP(SUMPRODUCT(CHOOSE({1,2,3,4,5,6},'Calcs Men Intervention'!BA118,'Calcs Men Intervention'!BA118^2,'Calcs Men Intervention'!X86,'Calcs Men Intervention'!X86^2,1,1),Diabetes_model!$C$8:$H$8))/(1+EXP(SUMPRODUCT(CHOOSE({1,2,3,4,5,6},'Calcs Men Intervention'!BA118,'Calcs Men Intervention'!BA118^2,'Calcs Men Intervention'!X86,'Calcs Men Intervention'!X86^2,1,1),Diabetes_model!$C$8:$H$8)))</f>
        <v>0.13080340285700301</v>
      </c>
      <c r="Y91" s="67">
        <f>EXP(SUMPRODUCT(CHOOSE({1,2,3,4,5,6},'Calcs Men Intervention'!BB118,'Calcs Men Intervention'!BB118^2,'Calcs Men Intervention'!Y86,'Calcs Men Intervention'!Y86^2,1,1),Diabetes_model!$C$8:$H$8))/(1+EXP(SUMPRODUCT(CHOOSE({1,2,3,4,5,6},'Calcs Men Intervention'!BB118,'Calcs Men Intervention'!BB118^2,'Calcs Men Intervention'!Y86,'Calcs Men Intervention'!Y86^2,1,1),Diabetes_model!$C$8:$H$8)))</f>
        <v>0.1401950827237092</v>
      </c>
      <c r="Z91" s="67">
        <f>EXP(SUMPRODUCT(CHOOSE({1,2,3,4,5,6},'Calcs Men Intervention'!BC118,'Calcs Men Intervention'!BC118^2,'Calcs Men Intervention'!Z86,'Calcs Men Intervention'!Z86^2,1,1),Diabetes_model!$C$8:$H$8))/(1+EXP(SUMPRODUCT(CHOOSE({1,2,3,4,5,6},'Calcs Men Intervention'!BC118,'Calcs Men Intervention'!BC118^2,'Calcs Men Intervention'!Z86,'Calcs Men Intervention'!Z86^2,1,1),Diabetes_model!$C$8:$H$8)))</f>
        <v>0.14852847947803213</v>
      </c>
      <c r="AA91" s="67">
        <f>EXP(SUMPRODUCT(CHOOSE({1,2,3,4,5,6},'Calcs Men Intervention'!BD118,'Calcs Men Intervention'!BD118^2,'Calcs Men Intervention'!AA86,'Calcs Men Intervention'!AA86^2,1,1),Diabetes_model!$C$8:$H$8))/(1+EXP(SUMPRODUCT(CHOOSE({1,2,3,4,5,6},'Calcs Men Intervention'!BD118,'Calcs Men Intervention'!BD118^2,'Calcs Men Intervention'!AA86,'Calcs Men Intervention'!AA86^2,1,1),Diabetes_model!$C$8:$H$8)))</f>
        <v>0.15705892122359286</v>
      </c>
      <c r="AB91" s="67">
        <f>EXP(SUMPRODUCT(CHOOSE({1,2,3,4,5,6},'Calcs Men Intervention'!BE118,'Calcs Men Intervention'!BE118^2,'Calcs Men Intervention'!AB86,'Calcs Men Intervention'!AB86^2,1,1),Diabetes_model!$C$8:$H$8))/(1+EXP(SUMPRODUCT(CHOOSE({1,2,3,4,5,6},'Calcs Men Intervention'!BE118,'Calcs Men Intervention'!BE118^2,'Calcs Men Intervention'!AB86,'Calcs Men Intervention'!AB86^2,1,1),Diabetes_model!$C$8:$H$8)))</f>
        <v>0.16456395497865714</v>
      </c>
      <c r="AE91" s="53"/>
      <c r="AF91" s="53"/>
      <c r="AG91" s="53"/>
      <c r="AH91" s="53"/>
      <c r="AI91" s="53"/>
      <c r="AJ91" s="53"/>
      <c r="AK91" s="53"/>
      <c r="AL91" s="53"/>
      <c r="AM91" s="53"/>
      <c r="AN91" s="53">
        <f t="shared" si="25"/>
        <v>2.752126506539283</v>
      </c>
      <c r="AO91" s="53">
        <f t="shared" si="26"/>
        <v>2.4602375037592408</v>
      </c>
      <c r="AP91" s="53">
        <f t="shared" si="27"/>
        <v>2.5316551518029788</v>
      </c>
      <c r="AQ91" s="53">
        <f t="shared" si="28"/>
        <v>2.6339798396195109</v>
      </c>
      <c r="AR91" s="53">
        <f t="shared" si="29"/>
        <v>2.7379559747309443</v>
      </c>
      <c r="AS91" s="53">
        <f t="shared" si="30"/>
        <v>2.8433742224490901</v>
      </c>
      <c r="AT91" s="53">
        <f t="shared" si="31"/>
        <v>2.9500061067198318</v>
      </c>
      <c r="AU91" s="53">
        <f t="shared" si="32"/>
        <v>3.0576054571731097</v>
      </c>
      <c r="AV91" s="53">
        <f t="shared" si="33"/>
        <v>3.1659103449047041</v>
      </c>
      <c r="AW91" s="53">
        <f t="shared" si="34"/>
        <v>3.2746455101277139</v>
      </c>
      <c r="AX91" s="53">
        <f t="shared" si="35"/>
        <v>3.3835252673526215</v>
      </c>
      <c r="AY91" s="53">
        <f t="shared" si="36"/>
        <v>3.4922568546708685</v>
      </c>
      <c r="AZ91" s="53">
        <f t="shared" si="37"/>
        <v>3.6005441739417261</v>
      </c>
      <c r="BA91" s="53">
        <f t="shared" si="38"/>
        <v>3.67299940703366</v>
      </c>
      <c r="BB91" s="53">
        <f t="shared" si="39"/>
        <v>3.7093455469686454</v>
      </c>
      <c r="BC91" s="53">
        <f t="shared" si="40"/>
        <v>3.7446255391803431</v>
      </c>
      <c r="BD91" s="53">
        <f t="shared" si="41"/>
        <v>3.7514190114733807</v>
      </c>
    </row>
    <row r="92" spans="1:56" x14ac:dyDescent="0.3">
      <c r="B92" s="1">
        <v>11</v>
      </c>
      <c r="C92" s="67"/>
      <c r="D92" s="67"/>
      <c r="E92" s="67"/>
      <c r="F92" s="67"/>
      <c r="G92" s="67"/>
      <c r="H92" s="67"/>
      <c r="I92" s="67"/>
      <c r="J92" s="67"/>
      <c r="K92" s="67"/>
      <c r="L92" s="67"/>
      <c r="M92" s="67">
        <f>EXP(SUMPRODUCT(CHOOSE({1,2,3,4,5,6},'Calcs Men Intervention'!AP119,'Calcs Men Intervention'!AP119^2,'Calcs Men Intervention'!M87,'Calcs Men Intervention'!M87^2,1,1),Diabetes_model!$C$8:$H$8))/(1+EXP(SUMPRODUCT(CHOOSE({1,2,3,4,5,6},'Calcs Men Intervention'!AP119,'Calcs Men Intervention'!AP119^2,'Calcs Men Intervention'!M87,'Calcs Men Intervention'!M87^2,1,1),Diabetes_model!$C$8:$H$8)))</f>
        <v>4.9026809418253596E-2</v>
      </c>
      <c r="N92" s="67">
        <f>EXP(SUMPRODUCT(CHOOSE({1,2,3,4,5,6},'Calcs Men Intervention'!AQ119,'Calcs Men Intervention'!AQ119^2,'Calcs Men Intervention'!N87,'Calcs Men Intervention'!N87^2,1,1),Diabetes_model!$C$8:$H$8))/(1+EXP(SUMPRODUCT(CHOOSE({1,2,3,4,5,6},'Calcs Men Intervention'!AQ119,'Calcs Men Intervention'!AQ119^2,'Calcs Men Intervention'!N87,'Calcs Men Intervention'!N87^2,1,1),Diabetes_model!$C$8:$H$8)))</f>
        <v>4.6904205556888082E-2</v>
      </c>
      <c r="O92" s="67">
        <f>EXP(SUMPRODUCT(CHOOSE({1,2,3,4,5,6},'Calcs Men Intervention'!AR119,'Calcs Men Intervention'!AR119^2,'Calcs Men Intervention'!O87,'Calcs Men Intervention'!O87^2,1,1),Diabetes_model!$C$8:$H$8))/(1+EXP(SUMPRODUCT(CHOOSE({1,2,3,4,5,6},'Calcs Men Intervention'!AR119,'Calcs Men Intervention'!AR119^2,'Calcs Men Intervention'!O87,'Calcs Men Intervention'!O87^2,1,1),Diabetes_model!$C$8:$H$8)))</f>
        <v>5.1574948917664516E-2</v>
      </c>
      <c r="P92" s="67">
        <f>EXP(SUMPRODUCT(CHOOSE({1,2,3,4,5,6},'Calcs Men Intervention'!AS119,'Calcs Men Intervention'!AS119^2,'Calcs Men Intervention'!P87,'Calcs Men Intervention'!P87^2,1,1),Diabetes_model!$C$8:$H$8))/(1+EXP(SUMPRODUCT(CHOOSE({1,2,3,4,5,6},'Calcs Men Intervention'!AS119,'Calcs Men Intervention'!AS119^2,'Calcs Men Intervention'!P87,'Calcs Men Intervention'!P87^2,1,1),Diabetes_model!$C$8:$H$8)))</f>
        <v>5.7250098989822799E-2</v>
      </c>
      <c r="Q92" s="67">
        <f>EXP(SUMPRODUCT(CHOOSE({1,2,3,4,5,6},'Calcs Men Intervention'!AT119,'Calcs Men Intervention'!AT119^2,'Calcs Men Intervention'!Q87,'Calcs Men Intervention'!Q87^2,1,1),Diabetes_model!$C$8:$H$8))/(1+EXP(SUMPRODUCT(CHOOSE({1,2,3,4,5,6},'Calcs Men Intervention'!AT119,'Calcs Men Intervention'!AT119^2,'Calcs Men Intervention'!Q87,'Calcs Men Intervention'!Q87^2,1,1),Diabetes_model!$C$8:$H$8)))</f>
        <v>6.3394265565870356E-2</v>
      </c>
      <c r="R92" s="67">
        <f>EXP(SUMPRODUCT(CHOOSE({1,2,3,4,5,6},'Calcs Men Intervention'!AU119,'Calcs Men Intervention'!AU119^2,'Calcs Men Intervention'!R87,'Calcs Men Intervention'!R87^2,1,1),Diabetes_model!$C$8:$H$8))/(1+EXP(SUMPRODUCT(CHOOSE({1,2,3,4,5,6},'Calcs Men Intervention'!AU119,'Calcs Men Intervention'!AU119^2,'Calcs Men Intervention'!R87,'Calcs Men Intervention'!R87^2,1,1),Diabetes_model!$C$8:$H$8)))</f>
        <v>7.0024129395174273E-2</v>
      </c>
      <c r="S92" s="67">
        <f>EXP(SUMPRODUCT(CHOOSE({1,2,3,4,5,6},'Calcs Men Intervention'!AV119,'Calcs Men Intervention'!AV119^2,'Calcs Men Intervention'!S87,'Calcs Men Intervention'!S87^2,1,1),Diabetes_model!$C$8:$H$8))/(1+EXP(SUMPRODUCT(CHOOSE({1,2,3,4,5,6},'Calcs Men Intervention'!AV119,'Calcs Men Intervention'!AV119^2,'Calcs Men Intervention'!S87,'Calcs Men Intervention'!S87^2,1,1),Diabetes_model!$C$8:$H$8)))</f>
        <v>7.7153862214512148E-2</v>
      </c>
      <c r="T92" s="67">
        <f>EXP(SUMPRODUCT(CHOOSE({1,2,3,4,5,6},'Calcs Men Intervention'!AW119,'Calcs Men Intervention'!AW119^2,'Calcs Men Intervention'!T87,'Calcs Men Intervention'!T87^2,1,1),Diabetes_model!$C$8:$H$8))/(1+EXP(SUMPRODUCT(CHOOSE({1,2,3,4,5,6},'Calcs Men Intervention'!AW119,'Calcs Men Intervention'!AW119^2,'Calcs Men Intervention'!T87,'Calcs Men Intervention'!T87^2,1,1),Diabetes_model!$C$8:$H$8)))</f>
        <v>8.4794697221725293E-2</v>
      </c>
      <c r="U92" s="67">
        <f>EXP(SUMPRODUCT(CHOOSE({1,2,3,4,5,6},'Calcs Men Intervention'!AX119,'Calcs Men Intervention'!AX119^2,'Calcs Men Intervention'!U87,'Calcs Men Intervention'!U87^2,1,1),Diabetes_model!$C$8:$H$8))/(1+EXP(SUMPRODUCT(CHOOSE({1,2,3,4,5,6},'Calcs Men Intervention'!AX119,'Calcs Men Intervention'!AX119^2,'Calcs Men Intervention'!U87,'Calcs Men Intervention'!U87^2,1,1),Diabetes_model!$C$8:$H$8)))</f>
        <v>9.295451418162895E-2</v>
      </c>
      <c r="V92" s="67">
        <f>EXP(SUMPRODUCT(CHOOSE({1,2,3,4,5,6},'Calcs Men Intervention'!AY119,'Calcs Men Intervention'!AY119^2,'Calcs Men Intervention'!V87,'Calcs Men Intervention'!V87^2,1,1),Diabetes_model!$C$8:$H$8))/(1+EXP(SUMPRODUCT(CHOOSE({1,2,3,4,5,6},'Calcs Men Intervention'!AY119,'Calcs Men Intervention'!AY119^2,'Calcs Men Intervention'!V87,'Calcs Men Intervention'!V87^2,1,1),Diabetes_model!$C$8:$H$8)))</f>
        <v>0.10163745218765756</v>
      </c>
      <c r="W92" s="67">
        <f>EXP(SUMPRODUCT(CHOOSE({1,2,3,4,5,6},'Calcs Men Intervention'!AZ119,'Calcs Men Intervention'!AZ119^2,'Calcs Men Intervention'!W87,'Calcs Men Intervention'!W87^2,1,1),Diabetes_model!$C$8:$H$8))/(1+EXP(SUMPRODUCT(CHOOSE({1,2,3,4,5,6},'Calcs Men Intervention'!AZ119,'Calcs Men Intervention'!AZ119^2,'Calcs Men Intervention'!W87,'Calcs Men Intervention'!W87^2,1,1),Diabetes_model!$C$8:$H$8)))</f>
        <v>0.11084356363897731</v>
      </c>
      <c r="X92" s="67">
        <f>EXP(SUMPRODUCT(CHOOSE({1,2,3,4,5,6},'Calcs Men Intervention'!BA119,'Calcs Men Intervention'!BA119^2,'Calcs Men Intervention'!X87,'Calcs Men Intervention'!X87^2,1,1),Diabetes_model!$C$8:$H$8))/(1+EXP(SUMPRODUCT(CHOOSE({1,2,3,4,5,6},'Calcs Men Intervention'!BA119,'Calcs Men Intervention'!BA119^2,'Calcs Men Intervention'!X87,'Calcs Men Intervention'!X87^2,1,1),Diabetes_model!$C$8:$H$8)))</f>
        <v>0.12056852295469869</v>
      </c>
      <c r="Y92" s="67">
        <f>EXP(SUMPRODUCT(CHOOSE({1,2,3,4,5,6},'Calcs Men Intervention'!BB119,'Calcs Men Intervention'!BB119^2,'Calcs Men Intervention'!Y87,'Calcs Men Intervention'!Y87^2,1,1),Diabetes_model!$C$8:$H$8))/(1+EXP(SUMPRODUCT(CHOOSE({1,2,3,4,5,6},'Calcs Men Intervention'!BB119,'Calcs Men Intervention'!BB119^2,'Calcs Men Intervention'!Y87,'Calcs Men Intervention'!Y87^2,1,1),Diabetes_model!$C$8:$H$8)))</f>
        <v>0.13080340285700301</v>
      </c>
      <c r="Z92" s="67">
        <f>EXP(SUMPRODUCT(CHOOSE({1,2,3,4,5,6},'Calcs Men Intervention'!BC119,'Calcs Men Intervention'!BC119^2,'Calcs Men Intervention'!Z87,'Calcs Men Intervention'!Z87^2,1,1),Diabetes_model!$C$8:$H$8))/(1+EXP(SUMPRODUCT(CHOOSE({1,2,3,4,5,6},'Calcs Men Intervention'!BC119,'Calcs Men Intervention'!BC119^2,'Calcs Men Intervention'!Z87,'Calcs Men Intervention'!Z87^2,1,1),Diabetes_model!$C$8:$H$8)))</f>
        <v>0.1401950827237092</v>
      </c>
      <c r="AA92" s="67">
        <f>EXP(SUMPRODUCT(CHOOSE({1,2,3,4,5,6},'Calcs Men Intervention'!BD119,'Calcs Men Intervention'!BD119^2,'Calcs Men Intervention'!AA87,'Calcs Men Intervention'!AA87^2,1,1),Diabetes_model!$C$8:$H$8))/(1+EXP(SUMPRODUCT(CHOOSE({1,2,3,4,5,6},'Calcs Men Intervention'!BD119,'Calcs Men Intervention'!BD119^2,'Calcs Men Intervention'!AA87,'Calcs Men Intervention'!AA87^2,1,1),Diabetes_model!$C$8:$H$8)))</f>
        <v>0.14852847947803213</v>
      </c>
      <c r="AB92" s="67">
        <f>EXP(SUMPRODUCT(CHOOSE({1,2,3,4,5,6},'Calcs Men Intervention'!BE119,'Calcs Men Intervention'!BE119^2,'Calcs Men Intervention'!AB87,'Calcs Men Intervention'!AB87^2,1,1),Diabetes_model!$C$8:$H$8))/(1+EXP(SUMPRODUCT(CHOOSE({1,2,3,4,5,6},'Calcs Men Intervention'!BE119,'Calcs Men Intervention'!BE119^2,'Calcs Men Intervention'!AB87,'Calcs Men Intervention'!AB87^2,1,1),Diabetes_model!$C$8:$H$8)))</f>
        <v>0.1559018632761896</v>
      </c>
      <c r="AE92" s="53"/>
      <c r="AF92" s="53"/>
      <c r="AG92" s="53"/>
      <c r="AH92" s="53"/>
      <c r="AI92" s="53"/>
      <c r="AJ92" s="53"/>
      <c r="AK92" s="53"/>
      <c r="AL92" s="53"/>
      <c r="AM92" s="53"/>
      <c r="AN92" s="53"/>
      <c r="AO92" s="53">
        <f t="shared" si="26"/>
        <v>2.752126506539283</v>
      </c>
      <c r="AP92" s="53">
        <f t="shared" si="27"/>
        <v>2.4602375037592408</v>
      </c>
      <c r="AQ92" s="53">
        <f t="shared" si="28"/>
        <v>2.5316551518029788</v>
      </c>
      <c r="AR92" s="53">
        <f t="shared" si="29"/>
        <v>2.6339798396195109</v>
      </c>
      <c r="AS92" s="53">
        <f t="shared" si="30"/>
        <v>2.7379559747309443</v>
      </c>
      <c r="AT92" s="53">
        <f t="shared" si="31"/>
        <v>2.8433742224490901</v>
      </c>
      <c r="AU92" s="53">
        <f t="shared" si="32"/>
        <v>2.9500061067198318</v>
      </c>
      <c r="AV92" s="53">
        <f t="shared" si="33"/>
        <v>3.0576054571731097</v>
      </c>
      <c r="AW92" s="53">
        <f t="shared" si="34"/>
        <v>3.1659103449047041</v>
      </c>
      <c r="AX92" s="53">
        <f t="shared" si="35"/>
        <v>3.2746455101277139</v>
      </c>
      <c r="AY92" s="53">
        <f t="shared" si="36"/>
        <v>3.3835252673526215</v>
      </c>
      <c r="AZ92" s="53">
        <f t="shared" si="37"/>
        <v>3.4922568546708685</v>
      </c>
      <c r="BA92" s="53">
        <f t="shared" si="38"/>
        <v>3.6005441739417261</v>
      </c>
      <c r="BB92" s="53">
        <f t="shared" si="39"/>
        <v>3.67299940703366</v>
      </c>
      <c r="BC92" s="53">
        <f t="shared" si="40"/>
        <v>3.7093455469686454</v>
      </c>
      <c r="BD92" s="53">
        <f t="shared" si="41"/>
        <v>3.7170387666086051</v>
      </c>
    </row>
    <row r="93" spans="1:56" x14ac:dyDescent="0.3">
      <c r="B93" s="1">
        <v>12</v>
      </c>
      <c r="C93" s="67"/>
      <c r="D93" s="67"/>
      <c r="E93" s="67"/>
      <c r="F93" s="67"/>
      <c r="G93" s="67"/>
      <c r="H93" s="67"/>
      <c r="I93" s="67"/>
      <c r="J93" s="67"/>
      <c r="K93" s="67"/>
      <c r="L93" s="67"/>
      <c r="M93" s="67"/>
      <c r="N93" s="67">
        <f>EXP(SUMPRODUCT(CHOOSE({1,2,3,4,5,6},'Calcs Men Intervention'!AQ120,'Calcs Men Intervention'!AQ120^2,'Calcs Men Intervention'!N88,'Calcs Men Intervention'!N88^2,1,1),Diabetes_model!$C$8:$H$8))/(1+EXP(SUMPRODUCT(CHOOSE({1,2,3,4,5,6},'Calcs Men Intervention'!AQ120,'Calcs Men Intervention'!AQ120^2,'Calcs Men Intervention'!N88,'Calcs Men Intervention'!N88^2,1,1),Diabetes_model!$C$8:$H$8)))</f>
        <v>4.9026809418253596E-2</v>
      </c>
      <c r="O93" s="67">
        <f>EXP(SUMPRODUCT(CHOOSE({1,2,3,4,5,6},'Calcs Men Intervention'!AR120,'Calcs Men Intervention'!AR120^2,'Calcs Men Intervention'!O88,'Calcs Men Intervention'!O88^2,1,1),Diabetes_model!$C$8:$H$8))/(1+EXP(SUMPRODUCT(CHOOSE({1,2,3,4,5,6},'Calcs Men Intervention'!AR120,'Calcs Men Intervention'!AR120^2,'Calcs Men Intervention'!O88,'Calcs Men Intervention'!O88^2,1,1),Diabetes_model!$C$8:$H$8)))</f>
        <v>4.6904205556888082E-2</v>
      </c>
      <c r="P93" s="67">
        <f>EXP(SUMPRODUCT(CHOOSE({1,2,3,4,5,6},'Calcs Men Intervention'!AS120,'Calcs Men Intervention'!AS120^2,'Calcs Men Intervention'!P88,'Calcs Men Intervention'!P88^2,1,1),Diabetes_model!$C$8:$H$8))/(1+EXP(SUMPRODUCT(CHOOSE({1,2,3,4,5,6},'Calcs Men Intervention'!AS120,'Calcs Men Intervention'!AS120^2,'Calcs Men Intervention'!P88,'Calcs Men Intervention'!P88^2,1,1),Diabetes_model!$C$8:$H$8)))</f>
        <v>5.1574948917664516E-2</v>
      </c>
      <c r="Q93" s="67">
        <f>EXP(SUMPRODUCT(CHOOSE({1,2,3,4,5,6},'Calcs Men Intervention'!AT120,'Calcs Men Intervention'!AT120^2,'Calcs Men Intervention'!Q88,'Calcs Men Intervention'!Q88^2,1,1),Diabetes_model!$C$8:$H$8))/(1+EXP(SUMPRODUCT(CHOOSE({1,2,3,4,5,6},'Calcs Men Intervention'!AT120,'Calcs Men Intervention'!AT120^2,'Calcs Men Intervention'!Q88,'Calcs Men Intervention'!Q88^2,1,1),Diabetes_model!$C$8:$H$8)))</f>
        <v>5.7250098989822799E-2</v>
      </c>
      <c r="R93" s="67">
        <f>EXP(SUMPRODUCT(CHOOSE({1,2,3,4,5,6},'Calcs Men Intervention'!AU120,'Calcs Men Intervention'!AU120^2,'Calcs Men Intervention'!R88,'Calcs Men Intervention'!R88^2,1,1),Diabetes_model!$C$8:$H$8))/(1+EXP(SUMPRODUCT(CHOOSE({1,2,3,4,5,6},'Calcs Men Intervention'!AU120,'Calcs Men Intervention'!AU120^2,'Calcs Men Intervention'!R88,'Calcs Men Intervention'!R88^2,1,1),Diabetes_model!$C$8:$H$8)))</f>
        <v>6.3394265565870356E-2</v>
      </c>
      <c r="S93" s="67">
        <f>EXP(SUMPRODUCT(CHOOSE({1,2,3,4,5,6},'Calcs Men Intervention'!AV120,'Calcs Men Intervention'!AV120^2,'Calcs Men Intervention'!S88,'Calcs Men Intervention'!S88^2,1,1),Diabetes_model!$C$8:$H$8))/(1+EXP(SUMPRODUCT(CHOOSE({1,2,3,4,5,6},'Calcs Men Intervention'!AV120,'Calcs Men Intervention'!AV120^2,'Calcs Men Intervention'!S88,'Calcs Men Intervention'!S88^2,1,1),Diabetes_model!$C$8:$H$8)))</f>
        <v>7.0024129395174273E-2</v>
      </c>
      <c r="T93" s="67">
        <f>EXP(SUMPRODUCT(CHOOSE({1,2,3,4,5,6},'Calcs Men Intervention'!AW120,'Calcs Men Intervention'!AW120^2,'Calcs Men Intervention'!T88,'Calcs Men Intervention'!T88^2,1,1),Diabetes_model!$C$8:$H$8))/(1+EXP(SUMPRODUCT(CHOOSE({1,2,3,4,5,6},'Calcs Men Intervention'!AW120,'Calcs Men Intervention'!AW120^2,'Calcs Men Intervention'!T88,'Calcs Men Intervention'!T88^2,1,1),Diabetes_model!$C$8:$H$8)))</f>
        <v>7.7153862214512148E-2</v>
      </c>
      <c r="U93" s="67">
        <f>EXP(SUMPRODUCT(CHOOSE({1,2,3,4,5,6},'Calcs Men Intervention'!AX120,'Calcs Men Intervention'!AX120^2,'Calcs Men Intervention'!U88,'Calcs Men Intervention'!U88^2,1,1),Diabetes_model!$C$8:$H$8))/(1+EXP(SUMPRODUCT(CHOOSE({1,2,3,4,5,6},'Calcs Men Intervention'!AX120,'Calcs Men Intervention'!AX120^2,'Calcs Men Intervention'!U88,'Calcs Men Intervention'!U88^2,1,1),Diabetes_model!$C$8:$H$8)))</f>
        <v>8.4794697221725293E-2</v>
      </c>
      <c r="V93" s="67">
        <f>EXP(SUMPRODUCT(CHOOSE({1,2,3,4,5,6},'Calcs Men Intervention'!AY120,'Calcs Men Intervention'!AY120^2,'Calcs Men Intervention'!V88,'Calcs Men Intervention'!V88^2,1,1),Diabetes_model!$C$8:$H$8))/(1+EXP(SUMPRODUCT(CHOOSE({1,2,3,4,5,6},'Calcs Men Intervention'!AY120,'Calcs Men Intervention'!AY120^2,'Calcs Men Intervention'!V88,'Calcs Men Intervention'!V88^2,1,1),Diabetes_model!$C$8:$H$8)))</f>
        <v>9.295451418162895E-2</v>
      </c>
      <c r="W93" s="67">
        <f>EXP(SUMPRODUCT(CHOOSE({1,2,3,4,5,6},'Calcs Men Intervention'!AZ120,'Calcs Men Intervention'!AZ120^2,'Calcs Men Intervention'!W88,'Calcs Men Intervention'!W88^2,1,1),Diabetes_model!$C$8:$H$8))/(1+EXP(SUMPRODUCT(CHOOSE({1,2,3,4,5,6},'Calcs Men Intervention'!AZ120,'Calcs Men Intervention'!AZ120^2,'Calcs Men Intervention'!W88,'Calcs Men Intervention'!W88^2,1,1),Diabetes_model!$C$8:$H$8)))</f>
        <v>0.10163745218765756</v>
      </c>
      <c r="X93" s="67">
        <f>EXP(SUMPRODUCT(CHOOSE({1,2,3,4,5,6},'Calcs Men Intervention'!BA120,'Calcs Men Intervention'!BA120^2,'Calcs Men Intervention'!X88,'Calcs Men Intervention'!X88^2,1,1),Diabetes_model!$C$8:$H$8))/(1+EXP(SUMPRODUCT(CHOOSE({1,2,3,4,5,6},'Calcs Men Intervention'!BA120,'Calcs Men Intervention'!BA120^2,'Calcs Men Intervention'!X88,'Calcs Men Intervention'!X88^2,1,1),Diabetes_model!$C$8:$H$8)))</f>
        <v>0.11084356363897731</v>
      </c>
      <c r="Y93" s="67">
        <f>EXP(SUMPRODUCT(CHOOSE({1,2,3,4,5,6},'Calcs Men Intervention'!BB120,'Calcs Men Intervention'!BB120^2,'Calcs Men Intervention'!Y88,'Calcs Men Intervention'!Y88^2,1,1),Diabetes_model!$C$8:$H$8))/(1+EXP(SUMPRODUCT(CHOOSE({1,2,3,4,5,6},'Calcs Men Intervention'!BB120,'Calcs Men Intervention'!BB120^2,'Calcs Men Intervention'!Y88,'Calcs Men Intervention'!Y88^2,1,1),Diabetes_model!$C$8:$H$8)))</f>
        <v>0.12056852295469869</v>
      </c>
      <c r="Z93" s="67">
        <f>EXP(SUMPRODUCT(CHOOSE({1,2,3,4,5,6},'Calcs Men Intervention'!BC120,'Calcs Men Intervention'!BC120^2,'Calcs Men Intervention'!Z88,'Calcs Men Intervention'!Z88^2,1,1),Diabetes_model!$C$8:$H$8))/(1+EXP(SUMPRODUCT(CHOOSE({1,2,3,4,5,6},'Calcs Men Intervention'!BC120,'Calcs Men Intervention'!BC120^2,'Calcs Men Intervention'!Z88,'Calcs Men Intervention'!Z88^2,1,1),Diabetes_model!$C$8:$H$8)))</f>
        <v>0.13080340285700301</v>
      </c>
      <c r="AA93" s="67">
        <f>EXP(SUMPRODUCT(CHOOSE({1,2,3,4,5,6},'Calcs Men Intervention'!BD120,'Calcs Men Intervention'!BD120^2,'Calcs Men Intervention'!AA88,'Calcs Men Intervention'!AA88^2,1,1),Diabetes_model!$C$8:$H$8))/(1+EXP(SUMPRODUCT(CHOOSE({1,2,3,4,5,6},'Calcs Men Intervention'!BD120,'Calcs Men Intervention'!BD120^2,'Calcs Men Intervention'!AA88,'Calcs Men Intervention'!AA88^2,1,1),Diabetes_model!$C$8:$H$8)))</f>
        <v>0.1401950827237092</v>
      </c>
      <c r="AB93" s="67">
        <f>EXP(SUMPRODUCT(CHOOSE({1,2,3,4,5,6},'Calcs Men Intervention'!BE120,'Calcs Men Intervention'!BE120^2,'Calcs Men Intervention'!AB88,'Calcs Men Intervention'!AB88^2,1,1),Diabetes_model!$C$8:$H$8))/(1+EXP(SUMPRODUCT(CHOOSE({1,2,3,4,5,6},'Calcs Men Intervention'!BE120,'Calcs Men Intervention'!BE120^2,'Calcs Men Intervention'!AB88,'Calcs Men Intervention'!AB88^2,1,1),Diabetes_model!$C$8:$H$8)))</f>
        <v>0.1474179700756065</v>
      </c>
      <c r="AE93" s="53"/>
      <c r="AF93" s="53"/>
      <c r="AG93" s="53"/>
      <c r="AH93" s="53"/>
      <c r="AI93" s="53"/>
      <c r="AJ93" s="53"/>
      <c r="AK93" s="53"/>
      <c r="AL93" s="53"/>
      <c r="AM93" s="53"/>
      <c r="AN93" s="53"/>
      <c r="AO93" s="53"/>
      <c r="AP93" s="53">
        <f t="shared" si="27"/>
        <v>2.752126506539283</v>
      </c>
      <c r="AQ93" s="53">
        <f t="shared" si="28"/>
        <v>2.4602375037592408</v>
      </c>
      <c r="AR93" s="53">
        <f t="shared" si="29"/>
        <v>2.5316551518029788</v>
      </c>
      <c r="AS93" s="53">
        <f t="shared" si="30"/>
        <v>2.6339798396195109</v>
      </c>
      <c r="AT93" s="53">
        <f t="shared" si="31"/>
        <v>2.7379559747309443</v>
      </c>
      <c r="AU93" s="53">
        <f t="shared" si="32"/>
        <v>2.8433742224490901</v>
      </c>
      <c r="AV93" s="53">
        <f t="shared" si="33"/>
        <v>2.9500061067198318</v>
      </c>
      <c r="AW93" s="53">
        <f t="shared" si="34"/>
        <v>3.0576054571731097</v>
      </c>
      <c r="AX93" s="53">
        <f t="shared" si="35"/>
        <v>3.1659103449047041</v>
      </c>
      <c r="AY93" s="53">
        <f t="shared" si="36"/>
        <v>3.2746455101277139</v>
      </c>
      <c r="AZ93" s="53">
        <f t="shared" si="37"/>
        <v>3.3835252673526215</v>
      </c>
      <c r="BA93" s="53">
        <f t="shared" si="38"/>
        <v>3.4922568546708685</v>
      </c>
      <c r="BB93" s="53">
        <f t="shared" si="39"/>
        <v>3.6005441739417261</v>
      </c>
      <c r="BC93" s="53">
        <f t="shared" si="40"/>
        <v>3.67299940703366</v>
      </c>
      <c r="BD93" s="53">
        <f t="shared" si="41"/>
        <v>3.6816117202895433</v>
      </c>
    </row>
    <row r="94" spans="1:56" x14ac:dyDescent="0.3">
      <c r="B94" s="1">
        <v>13</v>
      </c>
      <c r="C94" s="67"/>
      <c r="D94" s="67"/>
      <c r="E94" s="67"/>
      <c r="F94" s="67"/>
      <c r="G94" s="67"/>
      <c r="H94" s="67"/>
      <c r="I94" s="67"/>
      <c r="J94" s="67"/>
      <c r="K94" s="67"/>
      <c r="L94" s="67"/>
      <c r="M94" s="67"/>
      <c r="N94" s="67"/>
      <c r="O94" s="67">
        <f>EXP(SUMPRODUCT(CHOOSE({1,2,3,4,5,6},'Calcs Men Intervention'!AR121,'Calcs Men Intervention'!AR121^2,'Calcs Men Intervention'!O89,'Calcs Men Intervention'!O89^2,1,1),Diabetes_model!$C$8:$H$8))/(1+EXP(SUMPRODUCT(CHOOSE({1,2,3,4,5,6},'Calcs Men Intervention'!AR121,'Calcs Men Intervention'!AR121^2,'Calcs Men Intervention'!O89,'Calcs Men Intervention'!O89^2,1,1),Diabetes_model!$C$8:$H$8)))</f>
        <v>4.9026809418253596E-2</v>
      </c>
      <c r="P94" s="67">
        <f>EXP(SUMPRODUCT(CHOOSE({1,2,3,4,5,6},'Calcs Men Intervention'!AS121,'Calcs Men Intervention'!AS121^2,'Calcs Men Intervention'!P89,'Calcs Men Intervention'!P89^2,1,1),Diabetes_model!$C$8:$H$8))/(1+EXP(SUMPRODUCT(CHOOSE({1,2,3,4,5,6},'Calcs Men Intervention'!AS121,'Calcs Men Intervention'!AS121^2,'Calcs Men Intervention'!P89,'Calcs Men Intervention'!P89^2,1,1),Diabetes_model!$C$8:$H$8)))</f>
        <v>4.6904205556888082E-2</v>
      </c>
      <c r="Q94" s="67">
        <f>EXP(SUMPRODUCT(CHOOSE({1,2,3,4,5,6},'Calcs Men Intervention'!AT121,'Calcs Men Intervention'!AT121^2,'Calcs Men Intervention'!Q89,'Calcs Men Intervention'!Q89^2,1,1),Diabetes_model!$C$8:$H$8))/(1+EXP(SUMPRODUCT(CHOOSE({1,2,3,4,5,6},'Calcs Men Intervention'!AT121,'Calcs Men Intervention'!AT121^2,'Calcs Men Intervention'!Q89,'Calcs Men Intervention'!Q89^2,1,1),Diabetes_model!$C$8:$H$8)))</f>
        <v>5.1574948917664516E-2</v>
      </c>
      <c r="R94" s="67">
        <f>EXP(SUMPRODUCT(CHOOSE({1,2,3,4,5,6},'Calcs Men Intervention'!AU121,'Calcs Men Intervention'!AU121^2,'Calcs Men Intervention'!R89,'Calcs Men Intervention'!R89^2,1,1),Diabetes_model!$C$8:$H$8))/(1+EXP(SUMPRODUCT(CHOOSE({1,2,3,4,5,6},'Calcs Men Intervention'!AU121,'Calcs Men Intervention'!AU121^2,'Calcs Men Intervention'!R89,'Calcs Men Intervention'!R89^2,1,1),Diabetes_model!$C$8:$H$8)))</f>
        <v>5.7250098989822799E-2</v>
      </c>
      <c r="S94" s="67">
        <f>EXP(SUMPRODUCT(CHOOSE({1,2,3,4,5,6},'Calcs Men Intervention'!AV121,'Calcs Men Intervention'!AV121^2,'Calcs Men Intervention'!S89,'Calcs Men Intervention'!S89^2,1,1),Diabetes_model!$C$8:$H$8))/(1+EXP(SUMPRODUCT(CHOOSE({1,2,3,4,5,6},'Calcs Men Intervention'!AV121,'Calcs Men Intervention'!AV121^2,'Calcs Men Intervention'!S89,'Calcs Men Intervention'!S89^2,1,1),Diabetes_model!$C$8:$H$8)))</f>
        <v>6.3394265565870356E-2</v>
      </c>
      <c r="T94" s="67">
        <f>EXP(SUMPRODUCT(CHOOSE({1,2,3,4,5,6},'Calcs Men Intervention'!AW121,'Calcs Men Intervention'!AW121^2,'Calcs Men Intervention'!T89,'Calcs Men Intervention'!T89^2,1,1),Diabetes_model!$C$8:$H$8))/(1+EXP(SUMPRODUCT(CHOOSE({1,2,3,4,5,6},'Calcs Men Intervention'!AW121,'Calcs Men Intervention'!AW121^2,'Calcs Men Intervention'!T89,'Calcs Men Intervention'!T89^2,1,1),Diabetes_model!$C$8:$H$8)))</f>
        <v>7.0024129395174273E-2</v>
      </c>
      <c r="U94" s="67">
        <f>EXP(SUMPRODUCT(CHOOSE({1,2,3,4,5,6},'Calcs Men Intervention'!AX121,'Calcs Men Intervention'!AX121^2,'Calcs Men Intervention'!U89,'Calcs Men Intervention'!U89^2,1,1),Diabetes_model!$C$8:$H$8))/(1+EXP(SUMPRODUCT(CHOOSE({1,2,3,4,5,6},'Calcs Men Intervention'!AX121,'Calcs Men Intervention'!AX121^2,'Calcs Men Intervention'!U89,'Calcs Men Intervention'!U89^2,1,1),Diabetes_model!$C$8:$H$8)))</f>
        <v>7.7153862214512148E-2</v>
      </c>
      <c r="V94" s="67">
        <f>EXP(SUMPRODUCT(CHOOSE({1,2,3,4,5,6},'Calcs Men Intervention'!AY121,'Calcs Men Intervention'!AY121^2,'Calcs Men Intervention'!V89,'Calcs Men Intervention'!V89^2,1,1),Diabetes_model!$C$8:$H$8))/(1+EXP(SUMPRODUCT(CHOOSE({1,2,3,4,5,6},'Calcs Men Intervention'!AY121,'Calcs Men Intervention'!AY121^2,'Calcs Men Intervention'!V89,'Calcs Men Intervention'!V89^2,1,1),Diabetes_model!$C$8:$H$8)))</f>
        <v>8.4794697221725293E-2</v>
      </c>
      <c r="W94" s="67">
        <f>EXP(SUMPRODUCT(CHOOSE({1,2,3,4,5,6},'Calcs Men Intervention'!AZ121,'Calcs Men Intervention'!AZ121^2,'Calcs Men Intervention'!W89,'Calcs Men Intervention'!W89^2,1,1),Diabetes_model!$C$8:$H$8))/(1+EXP(SUMPRODUCT(CHOOSE({1,2,3,4,5,6},'Calcs Men Intervention'!AZ121,'Calcs Men Intervention'!AZ121^2,'Calcs Men Intervention'!W89,'Calcs Men Intervention'!W89^2,1,1),Diabetes_model!$C$8:$H$8)))</f>
        <v>9.295451418162895E-2</v>
      </c>
      <c r="X94" s="67">
        <f>EXP(SUMPRODUCT(CHOOSE({1,2,3,4,5,6},'Calcs Men Intervention'!BA121,'Calcs Men Intervention'!BA121^2,'Calcs Men Intervention'!X89,'Calcs Men Intervention'!X89^2,1,1),Diabetes_model!$C$8:$H$8))/(1+EXP(SUMPRODUCT(CHOOSE({1,2,3,4,5,6},'Calcs Men Intervention'!BA121,'Calcs Men Intervention'!BA121^2,'Calcs Men Intervention'!X89,'Calcs Men Intervention'!X89^2,1,1),Diabetes_model!$C$8:$H$8)))</f>
        <v>0.10163745218765756</v>
      </c>
      <c r="Y94" s="67">
        <f>EXP(SUMPRODUCT(CHOOSE({1,2,3,4,5,6},'Calcs Men Intervention'!BB121,'Calcs Men Intervention'!BB121^2,'Calcs Men Intervention'!Y89,'Calcs Men Intervention'!Y89^2,1,1),Diabetes_model!$C$8:$H$8))/(1+EXP(SUMPRODUCT(CHOOSE({1,2,3,4,5,6},'Calcs Men Intervention'!BB121,'Calcs Men Intervention'!BB121^2,'Calcs Men Intervention'!Y89,'Calcs Men Intervention'!Y89^2,1,1),Diabetes_model!$C$8:$H$8)))</f>
        <v>0.11084356363897731</v>
      </c>
      <c r="Z94" s="67">
        <f>EXP(SUMPRODUCT(CHOOSE({1,2,3,4,5,6},'Calcs Men Intervention'!BC121,'Calcs Men Intervention'!BC121^2,'Calcs Men Intervention'!Z89,'Calcs Men Intervention'!Z89^2,1,1),Diabetes_model!$C$8:$H$8))/(1+EXP(SUMPRODUCT(CHOOSE({1,2,3,4,5,6},'Calcs Men Intervention'!BC121,'Calcs Men Intervention'!BC121^2,'Calcs Men Intervention'!Z89,'Calcs Men Intervention'!Z89^2,1,1),Diabetes_model!$C$8:$H$8)))</f>
        <v>0.12056852295469869</v>
      </c>
      <c r="AA94" s="67">
        <f>EXP(SUMPRODUCT(CHOOSE({1,2,3,4,5,6},'Calcs Men Intervention'!BD121,'Calcs Men Intervention'!BD121^2,'Calcs Men Intervention'!AA89,'Calcs Men Intervention'!AA89^2,1,1),Diabetes_model!$C$8:$H$8))/(1+EXP(SUMPRODUCT(CHOOSE({1,2,3,4,5,6},'Calcs Men Intervention'!BD121,'Calcs Men Intervention'!BD121^2,'Calcs Men Intervention'!AA89,'Calcs Men Intervention'!AA89^2,1,1),Diabetes_model!$C$8:$H$8)))</f>
        <v>0.13080340285700301</v>
      </c>
      <c r="AB94" s="67">
        <f>EXP(SUMPRODUCT(CHOOSE({1,2,3,4,5,6},'Calcs Men Intervention'!BE121,'Calcs Men Intervention'!BE121^2,'Calcs Men Intervention'!AB89,'Calcs Men Intervention'!AB89^2,1,1),Diabetes_model!$C$8:$H$8))/(1+EXP(SUMPRODUCT(CHOOSE({1,2,3,4,5,6},'Calcs Men Intervention'!BE121,'Calcs Men Intervention'!BE121^2,'Calcs Men Intervention'!AB89,'Calcs Men Intervention'!AB89^2,1,1),Diabetes_model!$C$8:$H$8)))</f>
        <v>0.13913164354262803</v>
      </c>
      <c r="AE94" s="53"/>
      <c r="AF94" s="53"/>
      <c r="AG94" s="53"/>
      <c r="AH94" s="53"/>
      <c r="AI94" s="53"/>
      <c r="AJ94" s="53"/>
      <c r="AK94" s="53"/>
      <c r="AL94" s="53"/>
      <c r="AM94" s="53"/>
      <c r="AN94" s="53"/>
      <c r="AO94" s="53"/>
      <c r="AP94" s="53"/>
      <c r="AQ94" s="53">
        <f t="shared" si="28"/>
        <v>2.752126506539283</v>
      </c>
      <c r="AR94" s="53">
        <f t="shared" si="29"/>
        <v>2.4602375037592408</v>
      </c>
      <c r="AS94" s="53">
        <f t="shared" si="30"/>
        <v>2.5316551518029788</v>
      </c>
      <c r="AT94" s="53">
        <f t="shared" si="31"/>
        <v>2.6339798396195109</v>
      </c>
      <c r="AU94" s="53">
        <f t="shared" si="32"/>
        <v>2.7379559747309443</v>
      </c>
      <c r="AV94" s="53">
        <f t="shared" si="33"/>
        <v>2.8433742224490901</v>
      </c>
      <c r="AW94" s="53">
        <f t="shared" si="34"/>
        <v>2.9500061067198318</v>
      </c>
      <c r="AX94" s="53">
        <f t="shared" si="35"/>
        <v>3.0576054571731097</v>
      </c>
      <c r="AY94" s="53">
        <f t="shared" si="36"/>
        <v>3.1659103449047041</v>
      </c>
      <c r="AZ94" s="53">
        <f t="shared" si="37"/>
        <v>3.2746455101277139</v>
      </c>
      <c r="BA94" s="53">
        <f t="shared" si="38"/>
        <v>3.3835252673526215</v>
      </c>
      <c r="BB94" s="53">
        <f t="shared" si="39"/>
        <v>3.4922568546708685</v>
      </c>
      <c r="BC94" s="53">
        <f t="shared" si="40"/>
        <v>3.6005441739417261</v>
      </c>
      <c r="BD94" s="53">
        <f t="shared" si="41"/>
        <v>3.6451381482388325</v>
      </c>
    </row>
    <row r="95" spans="1:56" x14ac:dyDescent="0.3">
      <c r="B95" s="1">
        <v>14</v>
      </c>
      <c r="C95" s="67"/>
      <c r="D95" s="67"/>
      <c r="E95" s="67"/>
      <c r="F95" s="67"/>
      <c r="G95" s="67"/>
      <c r="H95" s="67"/>
      <c r="I95" s="67"/>
      <c r="J95" s="67"/>
      <c r="K95" s="67"/>
      <c r="L95" s="67"/>
      <c r="M95" s="67"/>
      <c r="N95" s="67"/>
      <c r="O95" s="67"/>
      <c r="P95" s="67">
        <f>EXP(SUMPRODUCT(CHOOSE({1,2,3,4,5,6},'Calcs Men Intervention'!AS122,'Calcs Men Intervention'!AS122^2,'Calcs Men Intervention'!P90,'Calcs Men Intervention'!P90^2,1,1),Diabetes_model!$C$8:$H$8))/(1+EXP(SUMPRODUCT(CHOOSE({1,2,3,4,5,6},'Calcs Men Intervention'!AS122,'Calcs Men Intervention'!AS122^2,'Calcs Men Intervention'!P90,'Calcs Men Intervention'!P90^2,1,1),Diabetes_model!$C$8:$H$8)))</f>
        <v>4.9026809418253596E-2</v>
      </c>
      <c r="Q95" s="67">
        <f>EXP(SUMPRODUCT(CHOOSE({1,2,3,4,5,6},'Calcs Men Intervention'!AT122,'Calcs Men Intervention'!AT122^2,'Calcs Men Intervention'!Q90,'Calcs Men Intervention'!Q90^2,1,1),Diabetes_model!$C$8:$H$8))/(1+EXP(SUMPRODUCT(CHOOSE({1,2,3,4,5,6},'Calcs Men Intervention'!AT122,'Calcs Men Intervention'!AT122^2,'Calcs Men Intervention'!Q90,'Calcs Men Intervention'!Q90^2,1,1),Diabetes_model!$C$8:$H$8)))</f>
        <v>4.6904205556888082E-2</v>
      </c>
      <c r="R95" s="67">
        <f>EXP(SUMPRODUCT(CHOOSE({1,2,3,4,5,6},'Calcs Men Intervention'!AU122,'Calcs Men Intervention'!AU122^2,'Calcs Men Intervention'!R90,'Calcs Men Intervention'!R90^2,1,1),Diabetes_model!$C$8:$H$8))/(1+EXP(SUMPRODUCT(CHOOSE({1,2,3,4,5,6},'Calcs Men Intervention'!AU122,'Calcs Men Intervention'!AU122^2,'Calcs Men Intervention'!R90,'Calcs Men Intervention'!R90^2,1,1),Diabetes_model!$C$8:$H$8)))</f>
        <v>5.1574948917664516E-2</v>
      </c>
      <c r="S95" s="67">
        <f>EXP(SUMPRODUCT(CHOOSE({1,2,3,4,5,6},'Calcs Men Intervention'!AV122,'Calcs Men Intervention'!AV122^2,'Calcs Men Intervention'!S90,'Calcs Men Intervention'!S90^2,1,1),Diabetes_model!$C$8:$H$8))/(1+EXP(SUMPRODUCT(CHOOSE({1,2,3,4,5,6},'Calcs Men Intervention'!AV122,'Calcs Men Intervention'!AV122^2,'Calcs Men Intervention'!S90,'Calcs Men Intervention'!S90^2,1,1),Diabetes_model!$C$8:$H$8)))</f>
        <v>5.7250098989822799E-2</v>
      </c>
      <c r="T95" s="67">
        <f>EXP(SUMPRODUCT(CHOOSE({1,2,3,4,5,6},'Calcs Men Intervention'!AW122,'Calcs Men Intervention'!AW122^2,'Calcs Men Intervention'!T90,'Calcs Men Intervention'!T90^2,1,1),Diabetes_model!$C$8:$H$8))/(1+EXP(SUMPRODUCT(CHOOSE({1,2,3,4,5,6},'Calcs Men Intervention'!AW122,'Calcs Men Intervention'!AW122^2,'Calcs Men Intervention'!T90,'Calcs Men Intervention'!T90^2,1,1),Diabetes_model!$C$8:$H$8)))</f>
        <v>6.3394265565870356E-2</v>
      </c>
      <c r="U95" s="67">
        <f>EXP(SUMPRODUCT(CHOOSE({1,2,3,4,5,6},'Calcs Men Intervention'!AX122,'Calcs Men Intervention'!AX122^2,'Calcs Men Intervention'!U90,'Calcs Men Intervention'!U90^2,1,1),Diabetes_model!$C$8:$H$8))/(1+EXP(SUMPRODUCT(CHOOSE({1,2,3,4,5,6},'Calcs Men Intervention'!AX122,'Calcs Men Intervention'!AX122^2,'Calcs Men Intervention'!U90,'Calcs Men Intervention'!U90^2,1,1),Diabetes_model!$C$8:$H$8)))</f>
        <v>7.0024129395174273E-2</v>
      </c>
      <c r="V95" s="67">
        <f>EXP(SUMPRODUCT(CHOOSE({1,2,3,4,5,6},'Calcs Men Intervention'!AY122,'Calcs Men Intervention'!AY122^2,'Calcs Men Intervention'!V90,'Calcs Men Intervention'!V90^2,1,1),Diabetes_model!$C$8:$H$8))/(1+EXP(SUMPRODUCT(CHOOSE({1,2,3,4,5,6},'Calcs Men Intervention'!AY122,'Calcs Men Intervention'!AY122^2,'Calcs Men Intervention'!V90,'Calcs Men Intervention'!V90^2,1,1),Diabetes_model!$C$8:$H$8)))</f>
        <v>7.7153862214512148E-2</v>
      </c>
      <c r="W95" s="67">
        <f>EXP(SUMPRODUCT(CHOOSE({1,2,3,4,5,6},'Calcs Men Intervention'!AZ122,'Calcs Men Intervention'!AZ122^2,'Calcs Men Intervention'!W90,'Calcs Men Intervention'!W90^2,1,1),Diabetes_model!$C$8:$H$8))/(1+EXP(SUMPRODUCT(CHOOSE({1,2,3,4,5,6},'Calcs Men Intervention'!AZ122,'Calcs Men Intervention'!AZ122^2,'Calcs Men Intervention'!W90,'Calcs Men Intervention'!W90^2,1,1),Diabetes_model!$C$8:$H$8)))</f>
        <v>8.4794697221725293E-2</v>
      </c>
      <c r="X95" s="67">
        <f>EXP(SUMPRODUCT(CHOOSE({1,2,3,4,5,6},'Calcs Men Intervention'!BA122,'Calcs Men Intervention'!BA122^2,'Calcs Men Intervention'!X90,'Calcs Men Intervention'!X90^2,1,1),Diabetes_model!$C$8:$H$8))/(1+EXP(SUMPRODUCT(CHOOSE({1,2,3,4,5,6},'Calcs Men Intervention'!BA122,'Calcs Men Intervention'!BA122^2,'Calcs Men Intervention'!X90,'Calcs Men Intervention'!X90^2,1,1),Diabetes_model!$C$8:$H$8)))</f>
        <v>9.295451418162895E-2</v>
      </c>
      <c r="Y95" s="67">
        <f>EXP(SUMPRODUCT(CHOOSE({1,2,3,4,5,6},'Calcs Men Intervention'!BB122,'Calcs Men Intervention'!BB122^2,'Calcs Men Intervention'!Y90,'Calcs Men Intervention'!Y90^2,1,1),Diabetes_model!$C$8:$H$8))/(1+EXP(SUMPRODUCT(CHOOSE({1,2,3,4,5,6},'Calcs Men Intervention'!BB122,'Calcs Men Intervention'!BB122^2,'Calcs Men Intervention'!Y90,'Calcs Men Intervention'!Y90^2,1,1),Diabetes_model!$C$8:$H$8)))</f>
        <v>0.10163745218765756</v>
      </c>
      <c r="Z95" s="67">
        <f>EXP(SUMPRODUCT(CHOOSE({1,2,3,4,5,6},'Calcs Men Intervention'!BC122,'Calcs Men Intervention'!BC122^2,'Calcs Men Intervention'!Z90,'Calcs Men Intervention'!Z90^2,1,1),Diabetes_model!$C$8:$H$8))/(1+EXP(SUMPRODUCT(CHOOSE({1,2,3,4,5,6},'Calcs Men Intervention'!BC122,'Calcs Men Intervention'!BC122^2,'Calcs Men Intervention'!Z90,'Calcs Men Intervention'!Z90^2,1,1),Diabetes_model!$C$8:$H$8)))</f>
        <v>0.11084356363897731</v>
      </c>
      <c r="AA95" s="67">
        <f>EXP(SUMPRODUCT(CHOOSE({1,2,3,4,5,6},'Calcs Men Intervention'!BD122,'Calcs Men Intervention'!BD122^2,'Calcs Men Intervention'!AA90,'Calcs Men Intervention'!AA90^2,1,1),Diabetes_model!$C$8:$H$8))/(1+EXP(SUMPRODUCT(CHOOSE({1,2,3,4,5,6},'Calcs Men Intervention'!BD122,'Calcs Men Intervention'!BD122^2,'Calcs Men Intervention'!AA90,'Calcs Men Intervention'!AA90^2,1,1),Diabetes_model!$C$8:$H$8)))</f>
        <v>0.12056852295469869</v>
      </c>
      <c r="AB95" s="67">
        <f>EXP(SUMPRODUCT(CHOOSE({1,2,3,4,5,6},'Calcs Men Intervention'!BE122,'Calcs Men Intervention'!BE122^2,'Calcs Men Intervention'!AB90,'Calcs Men Intervention'!AB90^2,1,1),Diabetes_model!$C$8:$H$8))/(1+EXP(SUMPRODUCT(CHOOSE({1,2,3,4,5,6},'Calcs Men Intervention'!BE122,'Calcs Men Intervention'!BE122^2,'Calcs Men Intervention'!AB90,'Calcs Men Intervention'!AB90^2,1,1),Diabetes_model!$C$8:$H$8)))</f>
        <v>0.12853140304121566</v>
      </c>
      <c r="AE95" s="53"/>
      <c r="AF95" s="53"/>
      <c r="AG95" s="53"/>
      <c r="AH95" s="53"/>
      <c r="AI95" s="53"/>
      <c r="AJ95" s="53"/>
      <c r="AK95" s="53"/>
      <c r="AL95" s="53"/>
      <c r="AM95" s="53"/>
      <c r="AN95" s="53"/>
      <c r="AO95" s="53"/>
      <c r="AP95" s="53"/>
      <c r="AQ95" s="53"/>
      <c r="AR95" s="53">
        <f t="shared" si="29"/>
        <v>2.752126506539283</v>
      </c>
      <c r="AS95" s="53">
        <f t="shared" si="30"/>
        <v>2.4602375037592408</v>
      </c>
      <c r="AT95" s="53">
        <f t="shared" si="31"/>
        <v>2.5316551518029788</v>
      </c>
      <c r="AU95" s="53">
        <f t="shared" si="32"/>
        <v>2.6339798396195109</v>
      </c>
      <c r="AV95" s="53">
        <f t="shared" si="33"/>
        <v>2.7379559747309443</v>
      </c>
      <c r="AW95" s="53">
        <f t="shared" si="34"/>
        <v>2.8433742224490901</v>
      </c>
      <c r="AX95" s="53">
        <f t="shared" si="35"/>
        <v>2.9500061067198318</v>
      </c>
      <c r="AY95" s="53">
        <f t="shared" si="36"/>
        <v>3.0576054571731097</v>
      </c>
      <c r="AZ95" s="53">
        <f t="shared" si="37"/>
        <v>3.1659103449047041</v>
      </c>
      <c r="BA95" s="53">
        <f t="shared" si="38"/>
        <v>3.2746455101277139</v>
      </c>
      <c r="BB95" s="53">
        <f t="shared" si="39"/>
        <v>3.3835252673526215</v>
      </c>
      <c r="BC95" s="53">
        <f t="shared" si="40"/>
        <v>3.4922568546708685</v>
      </c>
      <c r="BD95" s="53">
        <f t="shared" si="41"/>
        <v>3.5380042436245245</v>
      </c>
    </row>
    <row r="96" spans="1:56" x14ac:dyDescent="0.3">
      <c r="B96" s="1">
        <v>15</v>
      </c>
      <c r="C96" s="67"/>
      <c r="D96" s="67"/>
      <c r="E96" s="67"/>
      <c r="F96" s="67"/>
      <c r="G96" s="67"/>
      <c r="H96" s="67"/>
      <c r="I96" s="67"/>
      <c r="J96" s="67"/>
      <c r="K96" s="67"/>
      <c r="L96" s="67"/>
      <c r="M96" s="67"/>
      <c r="N96" s="67"/>
      <c r="O96" s="67"/>
      <c r="P96" s="67"/>
      <c r="Q96" s="67">
        <f>EXP(SUMPRODUCT(CHOOSE({1,2,3,4,5,6},'Calcs Men Intervention'!AT123,'Calcs Men Intervention'!AT123^2,'Calcs Men Intervention'!Q91,'Calcs Men Intervention'!Q91^2,1,1),Diabetes_model!$C$8:$H$8))/(1+EXP(SUMPRODUCT(CHOOSE({1,2,3,4,5,6},'Calcs Men Intervention'!AT123,'Calcs Men Intervention'!AT123^2,'Calcs Men Intervention'!Q91,'Calcs Men Intervention'!Q91^2,1,1),Diabetes_model!$C$8:$H$8)))</f>
        <v>4.9026809418253596E-2</v>
      </c>
      <c r="R96" s="67">
        <f>EXP(SUMPRODUCT(CHOOSE({1,2,3,4,5,6},'Calcs Men Intervention'!AU123,'Calcs Men Intervention'!AU123^2,'Calcs Men Intervention'!R91,'Calcs Men Intervention'!R91^2,1,1),Diabetes_model!$C$8:$H$8))/(1+EXP(SUMPRODUCT(CHOOSE({1,2,3,4,5,6},'Calcs Men Intervention'!AU123,'Calcs Men Intervention'!AU123^2,'Calcs Men Intervention'!R91,'Calcs Men Intervention'!R91^2,1,1),Diabetes_model!$C$8:$H$8)))</f>
        <v>4.6904205556888082E-2</v>
      </c>
      <c r="S96" s="67">
        <f>EXP(SUMPRODUCT(CHOOSE({1,2,3,4,5,6},'Calcs Men Intervention'!AV123,'Calcs Men Intervention'!AV123^2,'Calcs Men Intervention'!S91,'Calcs Men Intervention'!S91^2,1,1),Diabetes_model!$C$8:$H$8))/(1+EXP(SUMPRODUCT(CHOOSE({1,2,3,4,5,6},'Calcs Men Intervention'!AV123,'Calcs Men Intervention'!AV123^2,'Calcs Men Intervention'!S91,'Calcs Men Intervention'!S91^2,1,1),Diabetes_model!$C$8:$H$8)))</f>
        <v>5.1574948917664516E-2</v>
      </c>
      <c r="T96" s="67">
        <f>EXP(SUMPRODUCT(CHOOSE({1,2,3,4,5,6},'Calcs Men Intervention'!AW123,'Calcs Men Intervention'!AW123^2,'Calcs Men Intervention'!T91,'Calcs Men Intervention'!T91^2,1,1),Diabetes_model!$C$8:$H$8))/(1+EXP(SUMPRODUCT(CHOOSE({1,2,3,4,5,6},'Calcs Men Intervention'!AW123,'Calcs Men Intervention'!AW123^2,'Calcs Men Intervention'!T91,'Calcs Men Intervention'!T91^2,1,1),Diabetes_model!$C$8:$H$8)))</f>
        <v>5.7250098989822799E-2</v>
      </c>
      <c r="U96" s="67">
        <f>EXP(SUMPRODUCT(CHOOSE({1,2,3,4,5,6},'Calcs Men Intervention'!AX123,'Calcs Men Intervention'!AX123^2,'Calcs Men Intervention'!U91,'Calcs Men Intervention'!U91^2,1,1),Diabetes_model!$C$8:$H$8))/(1+EXP(SUMPRODUCT(CHOOSE({1,2,3,4,5,6},'Calcs Men Intervention'!AX123,'Calcs Men Intervention'!AX123^2,'Calcs Men Intervention'!U91,'Calcs Men Intervention'!U91^2,1,1),Diabetes_model!$C$8:$H$8)))</f>
        <v>6.3394265565870356E-2</v>
      </c>
      <c r="V96" s="67">
        <f>EXP(SUMPRODUCT(CHOOSE({1,2,3,4,5,6},'Calcs Men Intervention'!AY123,'Calcs Men Intervention'!AY123^2,'Calcs Men Intervention'!V91,'Calcs Men Intervention'!V91^2,1,1),Diabetes_model!$C$8:$H$8))/(1+EXP(SUMPRODUCT(CHOOSE({1,2,3,4,5,6},'Calcs Men Intervention'!AY123,'Calcs Men Intervention'!AY123^2,'Calcs Men Intervention'!V91,'Calcs Men Intervention'!V91^2,1,1),Diabetes_model!$C$8:$H$8)))</f>
        <v>7.0024129395174273E-2</v>
      </c>
      <c r="W96" s="67">
        <f>EXP(SUMPRODUCT(CHOOSE({1,2,3,4,5,6},'Calcs Men Intervention'!AZ123,'Calcs Men Intervention'!AZ123^2,'Calcs Men Intervention'!W91,'Calcs Men Intervention'!W91^2,1,1),Diabetes_model!$C$8:$H$8))/(1+EXP(SUMPRODUCT(CHOOSE({1,2,3,4,5,6},'Calcs Men Intervention'!AZ123,'Calcs Men Intervention'!AZ123^2,'Calcs Men Intervention'!W91,'Calcs Men Intervention'!W91^2,1,1),Diabetes_model!$C$8:$H$8)))</f>
        <v>7.7153862214512148E-2</v>
      </c>
      <c r="X96" s="67">
        <f>EXP(SUMPRODUCT(CHOOSE({1,2,3,4,5,6},'Calcs Men Intervention'!BA123,'Calcs Men Intervention'!BA123^2,'Calcs Men Intervention'!X91,'Calcs Men Intervention'!X91^2,1,1),Diabetes_model!$C$8:$H$8))/(1+EXP(SUMPRODUCT(CHOOSE({1,2,3,4,5,6},'Calcs Men Intervention'!BA123,'Calcs Men Intervention'!BA123^2,'Calcs Men Intervention'!X91,'Calcs Men Intervention'!X91^2,1,1),Diabetes_model!$C$8:$H$8)))</f>
        <v>8.4794697221725293E-2</v>
      </c>
      <c r="Y96" s="67">
        <f>EXP(SUMPRODUCT(CHOOSE({1,2,3,4,5,6},'Calcs Men Intervention'!BB123,'Calcs Men Intervention'!BB123^2,'Calcs Men Intervention'!Y91,'Calcs Men Intervention'!Y91^2,1,1),Diabetes_model!$C$8:$H$8))/(1+EXP(SUMPRODUCT(CHOOSE({1,2,3,4,5,6},'Calcs Men Intervention'!BB123,'Calcs Men Intervention'!BB123^2,'Calcs Men Intervention'!Y91,'Calcs Men Intervention'!Y91^2,1,1),Diabetes_model!$C$8:$H$8)))</f>
        <v>9.295451418162895E-2</v>
      </c>
      <c r="Z96" s="67">
        <f>EXP(SUMPRODUCT(CHOOSE({1,2,3,4,5,6},'Calcs Men Intervention'!BC123,'Calcs Men Intervention'!BC123^2,'Calcs Men Intervention'!Z91,'Calcs Men Intervention'!Z91^2,1,1),Diabetes_model!$C$8:$H$8))/(1+EXP(SUMPRODUCT(CHOOSE({1,2,3,4,5,6},'Calcs Men Intervention'!BC123,'Calcs Men Intervention'!BC123^2,'Calcs Men Intervention'!Z91,'Calcs Men Intervention'!Z91^2,1,1),Diabetes_model!$C$8:$H$8)))</f>
        <v>0.10163745218765756</v>
      </c>
      <c r="AA96" s="67">
        <f>EXP(SUMPRODUCT(CHOOSE({1,2,3,4,5,6},'Calcs Men Intervention'!BD123,'Calcs Men Intervention'!BD123^2,'Calcs Men Intervention'!AA91,'Calcs Men Intervention'!AA91^2,1,1),Diabetes_model!$C$8:$H$8))/(1+EXP(SUMPRODUCT(CHOOSE({1,2,3,4,5,6},'Calcs Men Intervention'!BD123,'Calcs Men Intervention'!BD123^2,'Calcs Men Intervention'!AA91,'Calcs Men Intervention'!AA91^2,1,1),Diabetes_model!$C$8:$H$8)))</f>
        <v>0.11084356363897731</v>
      </c>
      <c r="AB96" s="67">
        <f>EXP(SUMPRODUCT(CHOOSE({1,2,3,4,5,6},'Calcs Men Intervention'!BE123,'Calcs Men Intervention'!BE123^2,'Calcs Men Intervention'!AB91,'Calcs Men Intervention'!AB91^2,1,1),Diabetes_model!$C$8:$H$8))/(1+EXP(SUMPRODUCT(CHOOSE({1,2,3,4,5,6},'Calcs Men Intervention'!BE123,'Calcs Men Intervention'!BE123^2,'Calcs Men Intervention'!AB91,'Calcs Men Intervention'!AB91^2,1,1),Diabetes_model!$C$8:$H$8)))</f>
        <v>0.11842768595670908</v>
      </c>
      <c r="AE96" s="53"/>
      <c r="AF96" s="53"/>
      <c r="AG96" s="53"/>
      <c r="AH96" s="53"/>
      <c r="AI96" s="53"/>
      <c r="AJ96" s="53"/>
      <c r="AK96" s="53"/>
      <c r="AL96" s="53"/>
      <c r="AM96" s="53"/>
      <c r="AN96" s="53"/>
      <c r="AO96" s="53"/>
      <c r="AP96" s="53"/>
      <c r="AQ96" s="53"/>
      <c r="AR96" s="53"/>
      <c r="AS96" s="53">
        <f t="shared" si="30"/>
        <v>2.752126506539283</v>
      </c>
      <c r="AT96" s="53">
        <f t="shared" si="31"/>
        <v>2.4602375037592408</v>
      </c>
      <c r="AU96" s="53">
        <f t="shared" si="32"/>
        <v>2.5316551518029788</v>
      </c>
      <c r="AV96" s="53">
        <f t="shared" si="33"/>
        <v>2.6339798396195109</v>
      </c>
      <c r="AW96" s="53">
        <f t="shared" si="34"/>
        <v>2.7379559747309443</v>
      </c>
      <c r="AX96" s="53">
        <f t="shared" si="35"/>
        <v>2.8433742224490901</v>
      </c>
      <c r="AY96" s="53">
        <f t="shared" si="36"/>
        <v>2.9500061067198318</v>
      </c>
      <c r="AZ96" s="53">
        <f t="shared" si="37"/>
        <v>3.0576054571731097</v>
      </c>
      <c r="BA96" s="53">
        <f t="shared" si="38"/>
        <v>3.1659103449047041</v>
      </c>
      <c r="BB96" s="53">
        <f t="shared" si="39"/>
        <v>3.2746455101277139</v>
      </c>
      <c r="BC96" s="53">
        <f t="shared" si="40"/>
        <v>3.3835252673526215</v>
      </c>
      <c r="BD96" s="53">
        <f t="shared" si="41"/>
        <v>3.4302476959141392</v>
      </c>
    </row>
    <row r="97" spans="1:56" x14ac:dyDescent="0.3">
      <c r="B97" s="1">
        <v>16</v>
      </c>
      <c r="C97" s="67"/>
      <c r="D97" s="67"/>
      <c r="E97" s="67"/>
      <c r="F97" s="67"/>
      <c r="G97" s="67"/>
      <c r="H97" s="67"/>
      <c r="I97" s="67"/>
      <c r="J97" s="67"/>
      <c r="K97" s="67"/>
      <c r="L97" s="67"/>
      <c r="M97" s="67"/>
      <c r="N97" s="67"/>
      <c r="O97" s="67"/>
      <c r="P97" s="67"/>
      <c r="Q97" s="67"/>
      <c r="R97" s="67">
        <f>EXP(SUMPRODUCT(CHOOSE({1,2,3,4,5,6},'Calcs Men Intervention'!AU124,'Calcs Men Intervention'!AU124^2,'Calcs Men Intervention'!R92,'Calcs Men Intervention'!R92^2,1,1),Diabetes_model!$C$8:$H$8))/(1+EXP(SUMPRODUCT(CHOOSE({1,2,3,4,5,6},'Calcs Men Intervention'!AU124,'Calcs Men Intervention'!AU124^2,'Calcs Men Intervention'!R92,'Calcs Men Intervention'!R92^2,1,1),Diabetes_model!$C$8:$H$8)))</f>
        <v>4.9026809418253596E-2</v>
      </c>
      <c r="S97" s="67">
        <f>EXP(SUMPRODUCT(CHOOSE({1,2,3,4,5,6},'Calcs Men Intervention'!AV124,'Calcs Men Intervention'!AV124^2,'Calcs Men Intervention'!S92,'Calcs Men Intervention'!S92^2,1,1),Diabetes_model!$C$8:$H$8))/(1+EXP(SUMPRODUCT(CHOOSE({1,2,3,4,5,6},'Calcs Men Intervention'!AV124,'Calcs Men Intervention'!AV124^2,'Calcs Men Intervention'!S92,'Calcs Men Intervention'!S92^2,1,1),Diabetes_model!$C$8:$H$8)))</f>
        <v>4.6904205556888082E-2</v>
      </c>
      <c r="T97" s="67">
        <f>EXP(SUMPRODUCT(CHOOSE({1,2,3,4,5,6},'Calcs Men Intervention'!AW124,'Calcs Men Intervention'!AW124^2,'Calcs Men Intervention'!T92,'Calcs Men Intervention'!T92^2,1,1),Diabetes_model!$C$8:$H$8))/(1+EXP(SUMPRODUCT(CHOOSE({1,2,3,4,5,6},'Calcs Men Intervention'!AW124,'Calcs Men Intervention'!AW124^2,'Calcs Men Intervention'!T92,'Calcs Men Intervention'!T92^2,1,1),Diabetes_model!$C$8:$H$8)))</f>
        <v>5.1574948917664516E-2</v>
      </c>
      <c r="U97" s="67">
        <f>EXP(SUMPRODUCT(CHOOSE({1,2,3,4,5,6},'Calcs Men Intervention'!AX124,'Calcs Men Intervention'!AX124^2,'Calcs Men Intervention'!U92,'Calcs Men Intervention'!U92^2,1,1),Diabetes_model!$C$8:$H$8))/(1+EXP(SUMPRODUCT(CHOOSE({1,2,3,4,5,6},'Calcs Men Intervention'!AX124,'Calcs Men Intervention'!AX124^2,'Calcs Men Intervention'!U92,'Calcs Men Intervention'!U92^2,1,1),Diabetes_model!$C$8:$H$8)))</f>
        <v>5.7250098989822799E-2</v>
      </c>
      <c r="V97" s="67">
        <f>EXP(SUMPRODUCT(CHOOSE({1,2,3,4,5,6},'Calcs Men Intervention'!AY124,'Calcs Men Intervention'!AY124^2,'Calcs Men Intervention'!V92,'Calcs Men Intervention'!V92^2,1,1),Diabetes_model!$C$8:$H$8))/(1+EXP(SUMPRODUCT(CHOOSE({1,2,3,4,5,6},'Calcs Men Intervention'!AY124,'Calcs Men Intervention'!AY124^2,'Calcs Men Intervention'!V92,'Calcs Men Intervention'!V92^2,1,1),Diabetes_model!$C$8:$H$8)))</f>
        <v>6.3394265565870356E-2</v>
      </c>
      <c r="W97" s="67">
        <f>EXP(SUMPRODUCT(CHOOSE({1,2,3,4,5,6},'Calcs Men Intervention'!AZ124,'Calcs Men Intervention'!AZ124^2,'Calcs Men Intervention'!W92,'Calcs Men Intervention'!W92^2,1,1),Diabetes_model!$C$8:$H$8))/(1+EXP(SUMPRODUCT(CHOOSE({1,2,3,4,5,6},'Calcs Men Intervention'!AZ124,'Calcs Men Intervention'!AZ124^2,'Calcs Men Intervention'!W92,'Calcs Men Intervention'!W92^2,1,1),Diabetes_model!$C$8:$H$8)))</f>
        <v>7.0024129395174273E-2</v>
      </c>
      <c r="X97" s="67">
        <f>EXP(SUMPRODUCT(CHOOSE({1,2,3,4,5,6},'Calcs Men Intervention'!BA124,'Calcs Men Intervention'!BA124^2,'Calcs Men Intervention'!X92,'Calcs Men Intervention'!X92^2,1,1),Diabetes_model!$C$8:$H$8))/(1+EXP(SUMPRODUCT(CHOOSE({1,2,3,4,5,6},'Calcs Men Intervention'!BA124,'Calcs Men Intervention'!BA124^2,'Calcs Men Intervention'!X92,'Calcs Men Intervention'!X92^2,1,1),Diabetes_model!$C$8:$H$8)))</f>
        <v>7.7153862214512148E-2</v>
      </c>
      <c r="Y97" s="67">
        <f>EXP(SUMPRODUCT(CHOOSE({1,2,3,4,5,6},'Calcs Men Intervention'!BB124,'Calcs Men Intervention'!BB124^2,'Calcs Men Intervention'!Y92,'Calcs Men Intervention'!Y92^2,1,1),Diabetes_model!$C$8:$H$8))/(1+EXP(SUMPRODUCT(CHOOSE({1,2,3,4,5,6},'Calcs Men Intervention'!BB124,'Calcs Men Intervention'!BB124^2,'Calcs Men Intervention'!Y92,'Calcs Men Intervention'!Y92^2,1,1),Diabetes_model!$C$8:$H$8)))</f>
        <v>8.4794697221725293E-2</v>
      </c>
      <c r="Z97" s="67">
        <f>EXP(SUMPRODUCT(CHOOSE({1,2,3,4,5,6},'Calcs Men Intervention'!BC124,'Calcs Men Intervention'!BC124^2,'Calcs Men Intervention'!Z92,'Calcs Men Intervention'!Z92^2,1,1),Diabetes_model!$C$8:$H$8))/(1+EXP(SUMPRODUCT(CHOOSE({1,2,3,4,5,6},'Calcs Men Intervention'!BC124,'Calcs Men Intervention'!BC124^2,'Calcs Men Intervention'!Z92,'Calcs Men Intervention'!Z92^2,1,1),Diabetes_model!$C$8:$H$8)))</f>
        <v>9.295451418162895E-2</v>
      </c>
      <c r="AA97" s="67">
        <f>EXP(SUMPRODUCT(CHOOSE({1,2,3,4,5,6},'Calcs Men Intervention'!BD124,'Calcs Men Intervention'!BD124^2,'Calcs Men Intervention'!AA92,'Calcs Men Intervention'!AA92^2,1,1),Diabetes_model!$C$8:$H$8))/(1+EXP(SUMPRODUCT(CHOOSE({1,2,3,4,5,6},'Calcs Men Intervention'!BD124,'Calcs Men Intervention'!BD124^2,'Calcs Men Intervention'!AA92,'Calcs Men Intervention'!AA92^2,1,1),Diabetes_model!$C$8:$H$8)))</f>
        <v>0.10163745218765756</v>
      </c>
      <c r="AB97" s="67">
        <f>EXP(SUMPRODUCT(CHOOSE({1,2,3,4,5,6},'Calcs Men Intervention'!BE124,'Calcs Men Intervention'!BE124^2,'Calcs Men Intervention'!AB92,'Calcs Men Intervention'!AB92^2,1,1),Diabetes_model!$C$8:$H$8))/(1+EXP(SUMPRODUCT(CHOOSE({1,2,3,4,5,6},'Calcs Men Intervention'!BE124,'Calcs Men Intervention'!BE124^2,'Calcs Men Intervention'!AB92,'Calcs Men Intervention'!AB92^2,1,1),Diabetes_model!$C$8:$H$8)))</f>
        <v>0.10883323449912279</v>
      </c>
      <c r="AE97" s="53"/>
      <c r="AF97" s="53"/>
      <c r="AG97" s="53"/>
      <c r="AH97" s="53"/>
      <c r="AI97" s="53"/>
      <c r="AJ97" s="53"/>
      <c r="AK97" s="53"/>
      <c r="AL97" s="53"/>
      <c r="AM97" s="53"/>
      <c r="AN97" s="53"/>
      <c r="AO97" s="53"/>
      <c r="AP97" s="53"/>
      <c r="AQ97" s="53"/>
      <c r="AR97" s="53"/>
      <c r="AS97" s="53"/>
      <c r="AT97" s="53">
        <f t="shared" si="31"/>
        <v>2.752126506539283</v>
      </c>
      <c r="AU97" s="53">
        <f t="shared" si="32"/>
        <v>2.4602375037592408</v>
      </c>
      <c r="AV97" s="53">
        <f t="shared" si="33"/>
        <v>2.5316551518029788</v>
      </c>
      <c r="AW97" s="53">
        <f t="shared" si="34"/>
        <v>2.6339798396195109</v>
      </c>
      <c r="AX97" s="53">
        <f t="shared" si="35"/>
        <v>2.7379559747309443</v>
      </c>
      <c r="AY97" s="53">
        <f t="shared" si="36"/>
        <v>2.8433742224490901</v>
      </c>
      <c r="AZ97" s="53">
        <f t="shared" si="37"/>
        <v>2.9500061067198318</v>
      </c>
      <c r="BA97" s="53">
        <f t="shared" si="38"/>
        <v>3.0576054571731097</v>
      </c>
      <c r="BB97" s="53">
        <f t="shared" si="39"/>
        <v>3.1659103449047041</v>
      </c>
      <c r="BC97" s="53">
        <f t="shared" si="40"/>
        <v>3.2746455101277139</v>
      </c>
      <c r="BD97" s="53">
        <f t="shared" si="41"/>
        <v>3.3221595081052242</v>
      </c>
    </row>
    <row r="98" spans="1:56" x14ac:dyDescent="0.3">
      <c r="B98" s="1">
        <v>17</v>
      </c>
      <c r="C98" s="67"/>
      <c r="D98" s="67"/>
      <c r="E98" s="67"/>
      <c r="F98" s="67"/>
      <c r="G98" s="67"/>
      <c r="H98" s="67"/>
      <c r="I98" s="67"/>
      <c r="J98" s="67"/>
      <c r="K98" s="67"/>
      <c r="L98" s="67"/>
      <c r="M98" s="67"/>
      <c r="N98" s="67"/>
      <c r="O98" s="67"/>
      <c r="P98" s="67"/>
      <c r="Q98" s="67"/>
      <c r="R98" s="67"/>
      <c r="S98" s="67">
        <f>EXP(SUMPRODUCT(CHOOSE({1,2,3,4,5,6},'Calcs Men Intervention'!AV125,'Calcs Men Intervention'!AV125^2,'Calcs Men Intervention'!S93,'Calcs Men Intervention'!S93^2,1,1),Diabetes_model!$C$8:$H$8))/(1+EXP(SUMPRODUCT(CHOOSE({1,2,3,4,5,6},'Calcs Men Intervention'!AV125,'Calcs Men Intervention'!AV125^2,'Calcs Men Intervention'!S93,'Calcs Men Intervention'!S93^2,1,1),Diabetes_model!$C$8:$H$8)))</f>
        <v>4.9026809418253596E-2</v>
      </c>
      <c r="T98" s="67">
        <f>EXP(SUMPRODUCT(CHOOSE({1,2,3,4,5,6},'Calcs Men Intervention'!AW125,'Calcs Men Intervention'!AW125^2,'Calcs Men Intervention'!T93,'Calcs Men Intervention'!T93^2,1,1),Diabetes_model!$C$8:$H$8))/(1+EXP(SUMPRODUCT(CHOOSE({1,2,3,4,5,6},'Calcs Men Intervention'!AW125,'Calcs Men Intervention'!AW125^2,'Calcs Men Intervention'!T93,'Calcs Men Intervention'!T93^2,1,1),Diabetes_model!$C$8:$H$8)))</f>
        <v>4.6904205556888082E-2</v>
      </c>
      <c r="U98" s="67">
        <f>EXP(SUMPRODUCT(CHOOSE({1,2,3,4,5,6},'Calcs Men Intervention'!AX125,'Calcs Men Intervention'!AX125^2,'Calcs Men Intervention'!U93,'Calcs Men Intervention'!U93^2,1,1),Diabetes_model!$C$8:$H$8))/(1+EXP(SUMPRODUCT(CHOOSE({1,2,3,4,5,6},'Calcs Men Intervention'!AX125,'Calcs Men Intervention'!AX125^2,'Calcs Men Intervention'!U93,'Calcs Men Intervention'!U93^2,1,1),Diabetes_model!$C$8:$H$8)))</f>
        <v>5.1574948917664516E-2</v>
      </c>
      <c r="V98" s="67">
        <f>EXP(SUMPRODUCT(CHOOSE({1,2,3,4,5,6},'Calcs Men Intervention'!AY125,'Calcs Men Intervention'!AY125^2,'Calcs Men Intervention'!V93,'Calcs Men Intervention'!V93^2,1,1),Diabetes_model!$C$8:$H$8))/(1+EXP(SUMPRODUCT(CHOOSE({1,2,3,4,5,6},'Calcs Men Intervention'!AY125,'Calcs Men Intervention'!AY125^2,'Calcs Men Intervention'!V93,'Calcs Men Intervention'!V93^2,1,1),Diabetes_model!$C$8:$H$8)))</f>
        <v>5.7250098989822799E-2</v>
      </c>
      <c r="W98" s="67">
        <f>EXP(SUMPRODUCT(CHOOSE({1,2,3,4,5,6},'Calcs Men Intervention'!AZ125,'Calcs Men Intervention'!AZ125^2,'Calcs Men Intervention'!W93,'Calcs Men Intervention'!W93^2,1,1),Diabetes_model!$C$8:$H$8))/(1+EXP(SUMPRODUCT(CHOOSE({1,2,3,4,5,6},'Calcs Men Intervention'!AZ125,'Calcs Men Intervention'!AZ125^2,'Calcs Men Intervention'!W93,'Calcs Men Intervention'!W93^2,1,1),Diabetes_model!$C$8:$H$8)))</f>
        <v>6.3394265565870356E-2</v>
      </c>
      <c r="X98" s="67">
        <f>EXP(SUMPRODUCT(CHOOSE({1,2,3,4,5,6},'Calcs Men Intervention'!BA125,'Calcs Men Intervention'!BA125^2,'Calcs Men Intervention'!X93,'Calcs Men Intervention'!X93^2,1,1),Diabetes_model!$C$8:$H$8))/(1+EXP(SUMPRODUCT(CHOOSE({1,2,3,4,5,6},'Calcs Men Intervention'!BA125,'Calcs Men Intervention'!BA125^2,'Calcs Men Intervention'!X93,'Calcs Men Intervention'!X93^2,1,1),Diabetes_model!$C$8:$H$8)))</f>
        <v>7.0024129395174273E-2</v>
      </c>
      <c r="Y98" s="67">
        <f>EXP(SUMPRODUCT(CHOOSE({1,2,3,4,5,6},'Calcs Men Intervention'!BB125,'Calcs Men Intervention'!BB125^2,'Calcs Men Intervention'!Y93,'Calcs Men Intervention'!Y93^2,1,1),Diabetes_model!$C$8:$H$8))/(1+EXP(SUMPRODUCT(CHOOSE({1,2,3,4,5,6},'Calcs Men Intervention'!BB125,'Calcs Men Intervention'!BB125^2,'Calcs Men Intervention'!Y93,'Calcs Men Intervention'!Y93^2,1,1),Diabetes_model!$C$8:$H$8)))</f>
        <v>7.7153862214512148E-2</v>
      </c>
      <c r="Z98" s="67">
        <f>EXP(SUMPRODUCT(CHOOSE({1,2,3,4,5,6},'Calcs Men Intervention'!BC125,'Calcs Men Intervention'!BC125^2,'Calcs Men Intervention'!Z93,'Calcs Men Intervention'!Z93^2,1,1),Diabetes_model!$C$8:$H$8))/(1+EXP(SUMPRODUCT(CHOOSE({1,2,3,4,5,6},'Calcs Men Intervention'!BC125,'Calcs Men Intervention'!BC125^2,'Calcs Men Intervention'!Z93,'Calcs Men Intervention'!Z93^2,1,1),Diabetes_model!$C$8:$H$8)))</f>
        <v>8.4794697221725293E-2</v>
      </c>
      <c r="AA98" s="67">
        <f>EXP(SUMPRODUCT(CHOOSE({1,2,3,4,5,6},'Calcs Men Intervention'!BD125,'Calcs Men Intervention'!BD125^2,'Calcs Men Intervention'!AA93,'Calcs Men Intervention'!AA93^2,1,1),Diabetes_model!$C$8:$H$8))/(1+EXP(SUMPRODUCT(CHOOSE({1,2,3,4,5,6},'Calcs Men Intervention'!BD125,'Calcs Men Intervention'!BD125^2,'Calcs Men Intervention'!AA93,'Calcs Men Intervention'!AA93^2,1,1),Diabetes_model!$C$8:$H$8)))</f>
        <v>9.295451418162895E-2</v>
      </c>
      <c r="AB98" s="67">
        <f>EXP(SUMPRODUCT(CHOOSE({1,2,3,4,5,6},'Calcs Men Intervention'!BE125,'Calcs Men Intervention'!BE125^2,'Calcs Men Intervention'!AB93,'Calcs Men Intervention'!AB93^2,1,1),Diabetes_model!$C$8:$H$8))/(1+EXP(SUMPRODUCT(CHOOSE({1,2,3,4,5,6},'Calcs Men Intervention'!BE125,'Calcs Men Intervention'!BE125^2,'Calcs Men Intervention'!AB93,'Calcs Men Intervention'!AB93^2,1,1),Diabetes_model!$C$8:$H$8)))</f>
        <v>9.9756098590181155E-2</v>
      </c>
      <c r="AE98" s="53"/>
      <c r="AF98" s="53"/>
      <c r="AG98" s="53"/>
      <c r="AH98" s="53"/>
      <c r="AI98" s="53"/>
      <c r="AJ98" s="53"/>
      <c r="AK98" s="53"/>
      <c r="AL98" s="53"/>
      <c r="AM98" s="53"/>
      <c r="AN98" s="53"/>
      <c r="AO98" s="53"/>
      <c r="AP98" s="53"/>
      <c r="AQ98" s="53"/>
      <c r="AR98" s="53"/>
      <c r="AS98" s="53"/>
      <c r="AT98" s="53"/>
      <c r="AU98" s="53">
        <f t="shared" si="32"/>
        <v>2.752126506539283</v>
      </c>
      <c r="AV98" s="53">
        <f t="shared" si="33"/>
        <v>2.4602375037592408</v>
      </c>
      <c r="AW98" s="53">
        <f t="shared" si="34"/>
        <v>2.5316551518029788</v>
      </c>
      <c r="AX98" s="53">
        <f t="shared" si="35"/>
        <v>2.6339798396195109</v>
      </c>
      <c r="AY98" s="53">
        <f t="shared" si="36"/>
        <v>2.7379559747309443</v>
      </c>
      <c r="AZ98" s="53">
        <f t="shared" si="37"/>
        <v>2.8433742224490901</v>
      </c>
      <c r="BA98" s="53">
        <f t="shared" si="38"/>
        <v>2.9500061067198318</v>
      </c>
      <c r="BB98" s="53">
        <f t="shared" si="39"/>
        <v>3.0576054571731097</v>
      </c>
      <c r="BC98" s="53">
        <f t="shared" si="40"/>
        <v>3.1659103449047041</v>
      </c>
      <c r="BD98" s="53">
        <f t="shared" si="41"/>
        <v>3.2140303925865554</v>
      </c>
    </row>
    <row r="99" spans="1:56" x14ac:dyDescent="0.3">
      <c r="B99" s="1">
        <v>18</v>
      </c>
      <c r="C99" s="67"/>
      <c r="D99" s="67"/>
      <c r="E99" s="67"/>
      <c r="F99" s="67"/>
      <c r="G99" s="67"/>
      <c r="H99" s="67"/>
      <c r="I99" s="67"/>
      <c r="J99" s="67"/>
      <c r="K99" s="67"/>
      <c r="L99" s="67"/>
      <c r="M99" s="67"/>
      <c r="N99" s="67"/>
      <c r="O99" s="67"/>
      <c r="P99" s="67"/>
      <c r="Q99" s="67"/>
      <c r="R99" s="67"/>
      <c r="S99" s="67"/>
      <c r="T99" s="67">
        <f>EXP(SUMPRODUCT(CHOOSE({1,2,3,4,5,6},'Calcs Men Intervention'!AW126,'Calcs Men Intervention'!AW126^2,'Calcs Men Intervention'!T94,'Calcs Men Intervention'!T94^2,1,1),Diabetes_model!$C$8:$H$8))/(1+EXP(SUMPRODUCT(CHOOSE({1,2,3,4,5,6},'Calcs Men Intervention'!AW126,'Calcs Men Intervention'!AW126^2,'Calcs Men Intervention'!T94,'Calcs Men Intervention'!T94^2,1,1),Diabetes_model!$C$8:$H$8)))</f>
        <v>4.9026809418253596E-2</v>
      </c>
      <c r="U99" s="67">
        <f>EXP(SUMPRODUCT(CHOOSE({1,2,3,4,5,6},'Calcs Men Intervention'!AX126,'Calcs Men Intervention'!AX126^2,'Calcs Men Intervention'!U94,'Calcs Men Intervention'!U94^2,1,1),Diabetes_model!$C$8:$H$8))/(1+EXP(SUMPRODUCT(CHOOSE({1,2,3,4,5,6},'Calcs Men Intervention'!AX126,'Calcs Men Intervention'!AX126^2,'Calcs Men Intervention'!U94,'Calcs Men Intervention'!U94^2,1,1),Diabetes_model!$C$8:$H$8)))</f>
        <v>4.6904205556888082E-2</v>
      </c>
      <c r="V99" s="67">
        <f>EXP(SUMPRODUCT(CHOOSE({1,2,3,4,5,6},'Calcs Men Intervention'!AY126,'Calcs Men Intervention'!AY126^2,'Calcs Men Intervention'!V94,'Calcs Men Intervention'!V94^2,1,1),Diabetes_model!$C$8:$H$8))/(1+EXP(SUMPRODUCT(CHOOSE({1,2,3,4,5,6},'Calcs Men Intervention'!AY126,'Calcs Men Intervention'!AY126^2,'Calcs Men Intervention'!V94,'Calcs Men Intervention'!V94^2,1,1),Diabetes_model!$C$8:$H$8)))</f>
        <v>5.1574948917664516E-2</v>
      </c>
      <c r="W99" s="67">
        <f>EXP(SUMPRODUCT(CHOOSE({1,2,3,4,5,6},'Calcs Men Intervention'!AZ126,'Calcs Men Intervention'!AZ126^2,'Calcs Men Intervention'!W94,'Calcs Men Intervention'!W94^2,1,1),Diabetes_model!$C$8:$H$8))/(1+EXP(SUMPRODUCT(CHOOSE({1,2,3,4,5,6},'Calcs Men Intervention'!AZ126,'Calcs Men Intervention'!AZ126^2,'Calcs Men Intervention'!W94,'Calcs Men Intervention'!W94^2,1,1),Diabetes_model!$C$8:$H$8)))</f>
        <v>5.7250098989822799E-2</v>
      </c>
      <c r="X99" s="67">
        <f>EXP(SUMPRODUCT(CHOOSE({1,2,3,4,5,6},'Calcs Men Intervention'!BA126,'Calcs Men Intervention'!BA126^2,'Calcs Men Intervention'!X94,'Calcs Men Intervention'!X94^2,1,1),Diabetes_model!$C$8:$H$8))/(1+EXP(SUMPRODUCT(CHOOSE({1,2,3,4,5,6},'Calcs Men Intervention'!BA126,'Calcs Men Intervention'!BA126^2,'Calcs Men Intervention'!X94,'Calcs Men Intervention'!X94^2,1,1),Diabetes_model!$C$8:$H$8)))</f>
        <v>6.3394265565870356E-2</v>
      </c>
      <c r="Y99" s="67">
        <f>EXP(SUMPRODUCT(CHOOSE({1,2,3,4,5,6},'Calcs Men Intervention'!BB126,'Calcs Men Intervention'!BB126^2,'Calcs Men Intervention'!Y94,'Calcs Men Intervention'!Y94^2,1,1),Diabetes_model!$C$8:$H$8))/(1+EXP(SUMPRODUCT(CHOOSE({1,2,3,4,5,6},'Calcs Men Intervention'!BB126,'Calcs Men Intervention'!BB126^2,'Calcs Men Intervention'!Y94,'Calcs Men Intervention'!Y94^2,1,1),Diabetes_model!$C$8:$H$8)))</f>
        <v>7.0024129395174273E-2</v>
      </c>
      <c r="Z99" s="67">
        <f>EXP(SUMPRODUCT(CHOOSE({1,2,3,4,5,6},'Calcs Men Intervention'!BC126,'Calcs Men Intervention'!BC126^2,'Calcs Men Intervention'!Z94,'Calcs Men Intervention'!Z94^2,1,1),Diabetes_model!$C$8:$H$8))/(1+EXP(SUMPRODUCT(CHOOSE({1,2,3,4,5,6},'Calcs Men Intervention'!BC126,'Calcs Men Intervention'!BC126^2,'Calcs Men Intervention'!Z94,'Calcs Men Intervention'!Z94^2,1,1),Diabetes_model!$C$8:$H$8)))</f>
        <v>7.7153862214512148E-2</v>
      </c>
      <c r="AA99" s="67">
        <f>EXP(SUMPRODUCT(CHOOSE({1,2,3,4,5,6},'Calcs Men Intervention'!BD126,'Calcs Men Intervention'!BD126^2,'Calcs Men Intervention'!AA94,'Calcs Men Intervention'!AA94^2,1,1),Diabetes_model!$C$8:$H$8))/(1+EXP(SUMPRODUCT(CHOOSE({1,2,3,4,5,6},'Calcs Men Intervention'!BD126,'Calcs Men Intervention'!BD126^2,'Calcs Men Intervention'!AA94,'Calcs Men Intervention'!AA94^2,1,1),Diabetes_model!$C$8:$H$8)))</f>
        <v>8.4794697221725293E-2</v>
      </c>
      <c r="AB99" s="67">
        <f>EXP(SUMPRODUCT(CHOOSE({1,2,3,4,5,6},'Calcs Men Intervention'!BE126,'Calcs Men Intervention'!BE126^2,'Calcs Men Intervention'!AB94,'Calcs Men Intervention'!AB94^2,1,1),Diabetes_model!$C$8:$H$8))/(1+EXP(SUMPRODUCT(CHOOSE({1,2,3,4,5,6},'Calcs Men Intervention'!BE126,'Calcs Men Intervention'!BE126^2,'Calcs Men Intervention'!AB94,'Calcs Men Intervention'!AB94^2,1,1),Diabetes_model!$C$8:$H$8)))</f>
        <v>9.1199793948355756E-2</v>
      </c>
      <c r="AE99" s="53"/>
      <c r="AF99" s="53"/>
      <c r="AG99" s="53"/>
      <c r="AH99" s="53"/>
      <c r="AI99" s="53"/>
      <c r="AJ99" s="53"/>
      <c r="AK99" s="53"/>
      <c r="AL99" s="53"/>
      <c r="AM99" s="53"/>
      <c r="AN99" s="53"/>
      <c r="AO99" s="53"/>
      <c r="AP99" s="53"/>
      <c r="AQ99" s="53"/>
      <c r="AR99" s="53"/>
      <c r="AS99" s="53"/>
      <c r="AT99" s="53"/>
      <c r="AU99" s="53"/>
      <c r="AV99" s="53">
        <f t="shared" si="33"/>
        <v>2.752126506539283</v>
      </c>
      <c r="AW99" s="53">
        <f t="shared" si="34"/>
        <v>2.4602375037592408</v>
      </c>
      <c r="AX99" s="53">
        <f t="shared" si="35"/>
        <v>2.5316551518029788</v>
      </c>
      <c r="AY99" s="53">
        <f t="shared" si="36"/>
        <v>2.6339798396195109</v>
      </c>
      <c r="AZ99" s="53">
        <f t="shared" si="37"/>
        <v>2.7379559747309443</v>
      </c>
      <c r="BA99" s="53">
        <f t="shared" si="38"/>
        <v>2.8433742224490901</v>
      </c>
      <c r="BB99" s="53">
        <f t="shared" si="39"/>
        <v>2.9500061067198318</v>
      </c>
      <c r="BC99" s="53">
        <f t="shared" si="40"/>
        <v>3.0576054571731097</v>
      </c>
      <c r="BD99" s="53">
        <f t="shared" si="41"/>
        <v>3.1061468467266766</v>
      </c>
    </row>
    <row r="100" spans="1:56" x14ac:dyDescent="0.3">
      <c r="B100" s="1">
        <v>19</v>
      </c>
      <c r="C100" s="67"/>
      <c r="D100" s="67"/>
      <c r="E100" s="67"/>
      <c r="F100" s="67"/>
      <c r="G100" s="67"/>
      <c r="H100" s="67"/>
      <c r="I100" s="67"/>
      <c r="J100" s="67"/>
      <c r="K100" s="67"/>
      <c r="L100" s="67"/>
      <c r="M100" s="67"/>
      <c r="N100" s="67"/>
      <c r="O100" s="67"/>
      <c r="P100" s="67"/>
      <c r="Q100" s="67"/>
      <c r="R100" s="67"/>
      <c r="S100" s="67"/>
      <c r="T100" s="67"/>
      <c r="U100" s="67">
        <f>EXP(SUMPRODUCT(CHOOSE({1,2,3,4,5,6},'Calcs Men Intervention'!AX127,'Calcs Men Intervention'!AX127^2,'Calcs Men Intervention'!U95,'Calcs Men Intervention'!U95^2,1,1),Diabetes_model!$C$8:$H$8))/(1+EXP(SUMPRODUCT(CHOOSE({1,2,3,4,5,6},'Calcs Men Intervention'!AX127,'Calcs Men Intervention'!AX127^2,'Calcs Men Intervention'!U95,'Calcs Men Intervention'!U95^2,1,1),Diabetes_model!$C$8:$H$8)))</f>
        <v>4.9026809418253596E-2</v>
      </c>
      <c r="V100" s="67">
        <f>EXP(SUMPRODUCT(CHOOSE({1,2,3,4,5,6},'Calcs Men Intervention'!AY127,'Calcs Men Intervention'!AY127^2,'Calcs Men Intervention'!V95,'Calcs Men Intervention'!V95^2,1,1),Diabetes_model!$C$8:$H$8))/(1+EXP(SUMPRODUCT(CHOOSE({1,2,3,4,5,6},'Calcs Men Intervention'!AY127,'Calcs Men Intervention'!AY127^2,'Calcs Men Intervention'!V95,'Calcs Men Intervention'!V95^2,1,1),Diabetes_model!$C$8:$H$8)))</f>
        <v>4.6904205556888082E-2</v>
      </c>
      <c r="W100" s="67">
        <f>EXP(SUMPRODUCT(CHOOSE({1,2,3,4,5,6},'Calcs Men Intervention'!AZ127,'Calcs Men Intervention'!AZ127^2,'Calcs Men Intervention'!W95,'Calcs Men Intervention'!W95^2,1,1),Diabetes_model!$C$8:$H$8))/(1+EXP(SUMPRODUCT(CHOOSE({1,2,3,4,5,6},'Calcs Men Intervention'!AZ127,'Calcs Men Intervention'!AZ127^2,'Calcs Men Intervention'!W95,'Calcs Men Intervention'!W95^2,1,1),Diabetes_model!$C$8:$H$8)))</f>
        <v>5.1574948917664516E-2</v>
      </c>
      <c r="X100" s="67">
        <f>EXP(SUMPRODUCT(CHOOSE({1,2,3,4,5,6},'Calcs Men Intervention'!BA127,'Calcs Men Intervention'!BA127^2,'Calcs Men Intervention'!X95,'Calcs Men Intervention'!X95^2,1,1),Diabetes_model!$C$8:$H$8))/(1+EXP(SUMPRODUCT(CHOOSE({1,2,3,4,5,6},'Calcs Men Intervention'!BA127,'Calcs Men Intervention'!BA127^2,'Calcs Men Intervention'!X95,'Calcs Men Intervention'!X95^2,1,1),Diabetes_model!$C$8:$H$8)))</f>
        <v>5.7250098989822799E-2</v>
      </c>
      <c r="Y100" s="67">
        <f>EXP(SUMPRODUCT(CHOOSE({1,2,3,4,5,6},'Calcs Men Intervention'!BB127,'Calcs Men Intervention'!BB127^2,'Calcs Men Intervention'!Y95,'Calcs Men Intervention'!Y95^2,1,1),Diabetes_model!$C$8:$H$8))/(1+EXP(SUMPRODUCT(CHOOSE({1,2,3,4,5,6},'Calcs Men Intervention'!BB127,'Calcs Men Intervention'!BB127^2,'Calcs Men Intervention'!Y95,'Calcs Men Intervention'!Y95^2,1,1),Diabetes_model!$C$8:$H$8)))</f>
        <v>6.3394265565870356E-2</v>
      </c>
      <c r="Z100" s="67">
        <f>EXP(SUMPRODUCT(CHOOSE({1,2,3,4,5,6},'Calcs Men Intervention'!BC127,'Calcs Men Intervention'!BC127^2,'Calcs Men Intervention'!Z95,'Calcs Men Intervention'!Z95^2,1,1),Diabetes_model!$C$8:$H$8))/(1+EXP(SUMPRODUCT(CHOOSE({1,2,3,4,5,6},'Calcs Men Intervention'!BC127,'Calcs Men Intervention'!BC127^2,'Calcs Men Intervention'!Z95,'Calcs Men Intervention'!Z95^2,1,1),Diabetes_model!$C$8:$H$8)))</f>
        <v>7.0024129395174273E-2</v>
      </c>
      <c r="AA100" s="67">
        <f>EXP(SUMPRODUCT(CHOOSE({1,2,3,4,5,6},'Calcs Men Intervention'!BD127,'Calcs Men Intervention'!BD127^2,'Calcs Men Intervention'!AA95,'Calcs Men Intervention'!AA95^2,1,1),Diabetes_model!$C$8:$H$8))/(1+EXP(SUMPRODUCT(CHOOSE({1,2,3,4,5,6},'Calcs Men Intervention'!BD127,'Calcs Men Intervention'!BD127^2,'Calcs Men Intervention'!AA95,'Calcs Men Intervention'!AA95^2,1,1),Diabetes_model!$C$8:$H$8)))</f>
        <v>7.7153862214512148E-2</v>
      </c>
      <c r="AB100" s="67">
        <f>EXP(SUMPRODUCT(CHOOSE({1,2,3,4,5,6},'Calcs Men Intervention'!BE127,'Calcs Men Intervention'!BE127^2,'Calcs Men Intervention'!AB95,'Calcs Men Intervention'!AB95^2,1,1),Diabetes_model!$C$8:$H$8))/(1+EXP(SUMPRODUCT(CHOOSE({1,2,3,4,5,6},'Calcs Men Intervention'!BE127,'Calcs Men Intervention'!BE127^2,'Calcs Men Intervention'!AB95,'Calcs Men Intervention'!AB95^2,1,1),Diabetes_model!$C$8:$H$8)))</f>
        <v>8.3163536516479397E-2</v>
      </c>
      <c r="AE100" s="53"/>
      <c r="AF100" s="53"/>
      <c r="AG100" s="53"/>
      <c r="AH100" s="53"/>
      <c r="AI100" s="53"/>
      <c r="AJ100" s="53"/>
      <c r="AK100" s="53"/>
      <c r="AL100" s="53"/>
      <c r="AM100" s="53"/>
      <c r="AN100" s="53"/>
      <c r="AO100" s="53"/>
      <c r="AP100" s="53"/>
      <c r="AQ100" s="53"/>
      <c r="AR100" s="53"/>
      <c r="AS100" s="53"/>
      <c r="AT100" s="53"/>
      <c r="AU100" s="53"/>
      <c r="AV100" s="53"/>
      <c r="AW100" s="53">
        <f t="shared" si="34"/>
        <v>2.752126506539283</v>
      </c>
      <c r="AX100" s="53">
        <f t="shared" si="35"/>
        <v>2.4602375037592408</v>
      </c>
      <c r="AY100" s="53">
        <f t="shared" si="36"/>
        <v>2.5316551518029788</v>
      </c>
      <c r="AZ100" s="53">
        <f t="shared" si="37"/>
        <v>2.6339798396195109</v>
      </c>
      <c r="BA100" s="53">
        <f t="shared" si="38"/>
        <v>2.7379559747309443</v>
      </c>
      <c r="BB100" s="53">
        <f t="shared" si="39"/>
        <v>2.8433742224490901</v>
      </c>
      <c r="BC100" s="53">
        <f t="shared" si="40"/>
        <v>2.9500061067198318</v>
      </c>
      <c r="BD100" s="53">
        <f t="shared" si="41"/>
        <v>2.9987875589165149</v>
      </c>
    </row>
    <row r="101" spans="1:56" x14ac:dyDescent="0.3">
      <c r="B101" s="1">
        <v>20</v>
      </c>
      <c r="C101" s="67"/>
      <c r="D101" s="67"/>
      <c r="E101" s="67"/>
      <c r="F101" s="67"/>
      <c r="G101" s="67"/>
      <c r="H101" s="67"/>
      <c r="I101" s="67"/>
      <c r="J101" s="67"/>
      <c r="K101" s="67"/>
      <c r="L101" s="67"/>
      <c r="M101" s="67"/>
      <c r="N101" s="67"/>
      <c r="O101" s="67"/>
      <c r="P101" s="67"/>
      <c r="Q101" s="67"/>
      <c r="R101" s="67"/>
      <c r="S101" s="67"/>
      <c r="T101" s="67"/>
      <c r="U101" s="67"/>
      <c r="V101" s="67">
        <f>EXP(SUMPRODUCT(CHOOSE({1,2,3,4,5,6},'Calcs Men Intervention'!AY128,'Calcs Men Intervention'!AY128^2,'Calcs Men Intervention'!V96,'Calcs Men Intervention'!V96^2,1,1),Diabetes_model!$C$8:$H$8))/(1+EXP(SUMPRODUCT(CHOOSE({1,2,3,4,5,6},'Calcs Men Intervention'!AY128,'Calcs Men Intervention'!AY128^2,'Calcs Men Intervention'!V96,'Calcs Men Intervention'!V96^2,1,1),Diabetes_model!$C$8:$H$8)))</f>
        <v>4.9026809418253596E-2</v>
      </c>
      <c r="W101" s="67">
        <f>EXP(SUMPRODUCT(CHOOSE({1,2,3,4,5,6},'Calcs Men Intervention'!AZ128,'Calcs Men Intervention'!AZ128^2,'Calcs Men Intervention'!W96,'Calcs Men Intervention'!W96^2,1,1),Diabetes_model!$C$8:$H$8))/(1+EXP(SUMPRODUCT(CHOOSE({1,2,3,4,5,6},'Calcs Men Intervention'!AZ128,'Calcs Men Intervention'!AZ128^2,'Calcs Men Intervention'!W96,'Calcs Men Intervention'!W96^2,1,1),Diabetes_model!$C$8:$H$8)))</f>
        <v>4.6904205556888082E-2</v>
      </c>
      <c r="X101" s="67">
        <f>EXP(SUMPRODUCT(CHOOSE({1,2,3,4,5,6},'Calcs Men Intervention'!BA128,'Calcs Men Intervention'!BA128^2,'Calcs Men Intervention'!X96,'Calcs Men Intervention'!X96^2,1,1),Diabetes_model!$C$8:$H$8))/(1+EXP(SUMPRODUCT(CHOOSE({1,2,3,4,5,6},'Calcs Men Intervention'!BA128,'Calcs Men Intervention'!BA128^2,'Calcs Men Intervention'!X96,'Calcs Men Intervention'!X96^2,1,1),Diabetes_model!$C$8:$H$8)))</f>
        <v>5.1574948917664516E-2</v>
      </c>
      <c r="Y101" s="67">
        <f>EXP(SUMPRODUCT(CHOOSE({1,2,3,4,5,6},'Calcs Men Intervention'!BB128,'Calcs Men Intervention'!BB128^2,'Calcs Men Intervention'!Y96,'Calcs Men Intervention'!Y96^2,1,1),Diabetes_model!$C$8:$H$8))/(1+EXP(SUMPRODUCT(CHOOSE({1,2,3,4,5,6},'Calcs Men Intervention'!BB128,'Calcs Men Intervention'!BB128^2,'Calcs Men Intervention'!Y96,'Calcs Men Intervention'!Y96^2,1,1),Diabetes_model!$C$8:$H$8)))</f>
        <v>5.7250098989822799E-2</v>
      </c>
      <c r="Z101" s="67">
        <f>EXP(SUMPRODUCT(CHOOSE({1,2,3,4,5,6},'Calcs Men Intervention'!BC128,'Calcs Men Intervention'!BC128^2,'Calcs Men Intervention'!Z96,'Calcs Men Intervention'!Z96^2,1,1),Diabetes_model!$C$8:$H$8))/(1+EXP(SUMPRODUCT(CHOOSE({1,2,3,4,5,6},'Calcs Men Intervention'!BC128,'Calcs Men Intervention'!BC128^2,'Calcs Men Intervention'!Z96,'Calcs Men Intervention'!Z96^2,1,1),Diabetes_model!$C$8:$H$8)))</f>
        <v>6.3394265565870356E-2</v>
      </c>
      <c r="AA101" s="67">
        <f>EXP(SUMPRODUCT(CHOOSE({1,2,3,4,5,6},'Calcs Men Intervention'!BD128,'Calcs Men Intervention'!BD128^2,'Calcs Men Intervention'!AA96,'Calcs Men Intervention'!AA96^2,1,1),Diabetes_model!$C$8:$H$8))/(1+EXP(SUMPRODUCT(CHOOSE({1,2,3,4,5,6},'Calcs Men Intervention'!BD128,'Calcs Men Intervention'!BD128^2,'Calcs Men Intervention'!AA96,'Calcs Men Intervention'!AA96^2,1,1),Diabetes_model!$C$8:$H$8)))</f>
        <v>7.0024129395174273E-2</v>
      </c>
      <c r="AB101" s="67">
        <f>EXP(SUMPRODUCT(CHOOSE({1,2,3,4,5,6},'Calcs Men Intervention'!BE128,'Calcs Men Intervention'!BE128^2,'Calcs Men Intervention'!AB96,'Calcs Men Intervention'!AB96^2,1,1),Diabetes_model!$C$8:$H$8))/(1+EXP(SUMPRODUCT(CHOOSE({1,2,3,4,5,6},'Calcs Men Intervention'!BE128,'Calcs Men Intervention'!BE128^2,'Calcs Men Intervention'!AB96,'Calcs Men Intervention'!AB96^2,1,1),Diabetes_model!$C$8:$H$8)))</f>
        <v>7.5642541631141938E-2</v>
      </c>
      <c r="AE101" s="53"/>
      <c r="AF101" s="53"/>
      <c r="AG101" s="53"/>
      <c r="AH101" s="53"/>
      <c r="AI101" s="53"/>
      <c r="AJ101" s="53"/>
      <c r="AK101" s="53"/>
      <c r="AL101" s="53"/>
      <c r="AM101" s="53"/>
      <c r="AN101" s="53"/>
      <c r="AO101" s="53"/>
      <c r="AP101" s="53"/>
      <c r="AQ101" s="53"/>
      <c r="AR101" s="53"/>
      <c r="AS101" s="53"/>
      <c r="AT101" s="53"/>
      <c r="AU101" s="53"/>
      <c r="AV101" s="53"/>
      <c r="AW101" s="53"/>
      <c r="AX101" s="53">
        <f t="shared" si="35"/>
        <v>2.752126506539283</v>
      </c>
      <c r="AY101" s="53">
        <f t="shared" si="36"/>
        <v>2.4602375037592408</v>
      </c>
      <c r="AZ101" s="53">
        <f t="shared" si="37"/>
        <v>2.5316551518029788</v>
      </c>
      <c r="BA101" s="53">
        <f t="shared" si="38"/>
        <v>2.6339798396195109</v>
      </c>
      <c r="BB101" s="53">
        <f t="shared" si="39"/>
        <v>2.7379559747309443</v>
      </c>
      <c r="BC101" s="53">
        <f t="shared" si="40"/>
        <v>2.8433742224490901</v>
      </c>
      <c r="BD101" s="53">
        <f t="shared" si="41"/>
        <v>2.8922202121166851</v>
      </c>
    </row>
    <row r="102" spans="1:56" x14ac:dyDescent="0.3">
      <c r="B102" s="1">
        <v>21</v>
      </c>
      <c r="C102" s="67"/>
      <c r="D102" s="67"/>
      <c r="E102" s="67"/>
      <c r="F102" s="67"/>
      <c r="G102" s="67"/>
      <c r="H102" s="67"/>
      <c r="I102" s="67"/>
      <c r="J102" s="67"/>
      <c r="K102" s="67"/>
      <c r="L102" s="67"/>
      <c r="M102" s="67"/>
      <c r="N102" s="67"/>
      <c r="O102" s="67"/>
      <c r="P102" s="67"/>
      <c r="Q102" s="67"/>
      <c r="R102" s="67"/>
      <c r="S102" s="67"/>
      <c r="T102" s="67"/>
      <c r="U102" s="67"/>
      <c r="V102" s="67"/>
      <c r="W102" s="67">
        <f>EXP(SUMPRODUCT(CHOOSE({1,2,3,4,5,6},'Calcs Men Intervention'!AZ129,'Calcs Men Intervention'!AZ129^2,'Calcs Men Intervention'!W97,'Calcs Men Intervention'!W97^2,1,1),Diabetes_model!$C$8:$H$8))/(1+EXP(SUMPRODUCT(CHOOSE({1,2,3,4,5,6},'Calcs Men Intervention'!AZ129,'Calcs Men Intervention'!AZ129^2,'Calcs Men Intervention'!W97,'Calcs Men Intervention'!W97^2,1,1),Diabetes_model!$C$8:$H$8)))</f>
        <v>4.9026809418253596E-2</v>
      </c>
      <c r="X102" s="67">
        <f>EXP(SUMPRODUCT(CHOOSE({1,2,3,4,5,6},'Calcs Men Intervention'!BA129,'Calcs Men Intervention'!BA129^2,'Calcs Men Intervention'!X97,'Calcs Men Intervention'!X97^2,1,1),Diabetes_model!$C$8:$H$8))/(1+EXP(SUMPRODUCT(CHOOSE({1,2,3,4,5,6},'Calcs Men Intervention'!BA129,'Calcs Men Intervention'!BA129^2,'Calcs Men Intervention'!X97,'Calcs Men Intervention'!X97^2,1,1),Diabetes_model!$C$8:$H$8)))</f>
        <v>4.6904205556888082E-2</v>
      </c>
      <c r="Y102" s="67">
        <f>EXP(SUMPRODUCT(CHOOSE({1,2,3,4,5,6},'Calcs Men Intervention'!BB129,'Calcs Men Intervention'!BB129^2,'Calcs Men Intervention'!Y97,'Calcs Men Intervention'!Y97^2,1,1),Diabetes_model!$C$8:$H$8))/(1+EXP(SUMPRODUCT(CHOOSE({1,2,3,4,5,6},'Calcs Men Intervention'!BB129,'Calcs Men Intervention'!BB129^2,'Calcs Men Intervention'!Y97,'Calcs Men Intervention'!Y97^2,1,1),Diabetes_model!$C$8:$H$8)))</f>
        <v>5.1574948917664516E-2</v>
      </c>
      <c r="Z102" s="67">
        <f>EXP(SUMPRODUCT(CHOOSE({1,2,3,4,5,6},'Calcs Men Intervention'!BC129,'Calcs Men Intervention'!BC129^2,'Calcs Men Intervention'!Z97,'Calcs Men Intervention'!Z97^2,1,1),Diabetes_model!$C$8:$H$8))/(1+EXP(SUMPRODUCT(CHOOSE({1,2,3,4,5,6},'Calcs Men Intervention'!BC129,'Calcs Men Intervention'!BC129^2,'Calcs Men Intervention'!Z97,'Calcs Men Intervention'!Z97^2,1,1),Diabetes_model!$C$8:$H$8)))</f>
        <v>5.7250098989822799E-2</v>
      </c>
      <c r="AA102" s="67">
        <f>EXP(SUMPRODUCT(CHOOSE({1,2,3,4,5,6},'Calcs Men Intervention'!BD129,'Calcs Men Intervention'!BD129^2,'Calcs Men Intervention'!AA97,'Calcs Men Intervention'!AA97^2,1,1),Diabetes_model!$C$8:$H$8))/(1+EXP(SUMPRODUCT(CHOOSE({1,2,3,4,5,6},'Calcs Men Intervention'!BD129,'Calcs Men Intervention'!BD129^2,'Calcs Men Intervention'!AA97,'Calcs Men Intervention'!AA97^2,1,1),Diabetes_model!$C$8:$H$8)))</f>
        <v>6.3394265565870356E-2</v>
      </c>
      <c r="AB102" s="67">
        <f>EXP(SUMPRODUCT(CHOOSE({1,2,3,4,5,6},'Calcs Men Intervention'!BE129,'Calcs Men Intervention'!BE129^2,'Calcs Men Intervention'!AB97,'Calcs Men Intervention'!AB97^2,1,1),Diabetes_model!$C$8:$H$8))/(1+EXP(SUMPRODUCT(CHOOSE({1,2,3,4,5,6},'Calcs Men Intervention'!BE129,'Calcs Men Intervention'!BE129^2,'Calcs Men Intervention'!AB97,'Calcs Men Intervention'!AB97^2,1,1),Diabetes_model!$C$8:$H$8)))</f>
        <v>6.8628375087546462E-2</v>
      </c>
      <c r="AE102" s="53"/>
      <c r="AF102" s="53"/>
      <c r="AG102" s="53"/>
      <c r="AH102" s="53"/>
      <c r="AI102" s="53"/>
      <c r="AJ102" s="53"/>
      <c r="AK102" s="53"/>
      <c r="AL102" s="53"/>
      <c r="AM102" s="53"/>
      <c r="AN102" s="53"/>
      <c r="AO102" s="53"/>
      <c r="AP102" s="53"/>
      <c r="AQ102" s="53"/>
      <c r="AR102" s="53"/>
      <c r="AS102" s="53"/>
      <c r="AT102" s="53"/>
      <c r="AU102" s="53"/>
      <c r="AV102" s="53"/>
      <c r="AW102" s="53"/>
      <c r="AX102" s="53"/>
      <c r="AY102" s="53">
        <f t="shared" si="36"/>
        <v>2.752126506539283</v>
      </c>
      <c r="AZ102" s="53">
        <f t="shared" si="37"/>
        <v>2.4602375037592408</v>
      </c>
      <c r="BA102" s="53">
        <f t="shared" si="38"/>
        <v>2.5316551518029788</v>
      </c>
      <c r="BB102" s="53">
        <f t="shared" si="39"/>
        <v>2.6339798396195109</v>
      </c>
      <c r="BC102" s="53">
        <f t="shared" si="40"/>
        <v>2.7379559747309443</v>
      </c>
      <c r="BD102" s="53">
        <f t="shared" si="41"/>
        <v>2.7866987328220145</v>
      </c>
    </row>
    <row r="103" spans="1:56" x14ac:dyDescent="0.3">
      <c r="B103" s="1">
        <v>22</v>
      </c>
      <c r="C103" s="67"/>
      <c r="D103" s="67"/>
      <c r="E103" s="67"/>
      <c r="F103" s="67"/>
      <c r="G103" s="67"/>
      <c r="H103" s="67"/>
      <c r="I103" s="67"/>
      <c r="J103" s="67"/>
      <c r="K103" s="67"/>
      <c r="L103" s="67"/>
      <c r="M103" s="67"/>
      <c r="N103" s="67"/>
      <c r="O103" s="67"/>
      <c r="P103" s="67"/>
      <c r="Q103" s="67"/>
      <c r="R103" s="67"/>
      <c r="S103" s="67"/>
      <c r="T103" s="67"/>
      <c r="U103" s="67"/>
      <c r="V103" s="67"/>
      <c r="W103" s="67"/>
      <c r="X103" s="67">
        <f>EXP(SUMPRODUCT(CHOOSE({1,2,3,4,5,6},'Calcs Men Intervention'!BA130,'Calcs Men Intervention'!BA130^2,'Calcs Men Intervention'!X98,'Calcs Men Intervention'!X98^2,1,1),Diabetes_model!$C$8:$H$8))/(1+EXP(SUMPRODUCT(CHOOSE({1,2,3,4,5,6},'Calcs Men Intervention'!BA130,'Calcs Men Intervention'!BA130^2,'Calcs Men Intervention'!X98,'Calcs Men Intervention'!X98^2,1,1),Diabetes_model!$C$8:$H$8)))</f>
        <v>4.9026809418253596E-2</v>
      </c>
      <c r="Y103" s="67">
        <f>EXP(SUMPRODUCT(CHOOSE({1,2,3,4,5,6},'Calcs Men Intervention'!BB130,'Calcs Men Intervention'!BB130^2,'Calcs Men Intervention'!Y98,'Calcs Men Intervention'!Y98^2,1,1),Diabetes_model!$C$8:$H$8))/(1+EXP(SUMPRODUCT(CHOOSE({1,2,3,4,5,6},'Calcs Men Intervention'!BB130,'Calcs Men Intervention'!BB130^2,'Calcs Men Intervention'!Y98,'Calcs Men Intervention'!Y98^2,1,1),Diabetes_model!$C$8:$H$8)))</f>
        <v>4.6904205556888082E-2</v>
      </c>
      <c r="Z103" s="67">
        <f>EXP(SUMPRODUCT(CHOOSE({1,2,3,4,5,6},'Calcs Men Intervention'!BC130,'Calcs Men Intervention'!BC130^2,'Calcs Men Intervention'!Z98,'Calcs Men Intervention'!Z98^2,1,1),Diabetes_model!$C$8:$H$8))/(1+EXP(SUMPRODUCT(CHOOSE({1,2,3,4,5,6},'Calcs Men Intervention'!BC130,'Calcs Men Intervention'!BC130^2,'Calcs Men Intervention'!Z98,'Calcs Men Intervention'!Z98^2,1,1),Diabetes_model!$C$8:$H$8)))</f>
        <v>5.1574948917664516E-2</v>
      </c>
      <c r="AA103" s="67">
        <f>EXP(SUMPRODUCT(CHOOSE({1,2,3,4,5,6},'Calcs Men Intervention'!BD130,'Calcs Men Intervention'!BD130^2,'Calcs Men Intervention'!AA98,'Calcs Men Intervention'!AA98^2,1,1),Diabetes_model!$C$8:$H$8))/(1+EXP(SUMPRODUCT(CHOOSE({1,2,3,4,5,6},'Calcs Men Intervention'!BD130,'Calcs Men Intervention'!BD130^2,'Calcs Men Intervention'!AA98,'Calcs Men Intervention'!AA98^2,1,1),Diabetes_model!$C$8:$H$8)))</f>
        <v>5.7250098989822799E-2</v>
      </c>
      <c r="AB103" s="67">
        <f>EXP(SUMPRODUCT(CHOOSE({1,2,3,4,5,6},'Calcs Men Intervention'!BE130,'Calcs Men Intervention'!BE130^2,'Calcs Men Intervention'!AB98,'Calcs Men Intervention'!AB98^2,1,1),Diabetes_model!$C$8:$H$8))/(1+EXP(SUMPRODUCT(CHOOSE({1,2,3,4,5,6},'Calcs Men Intervention'!BE130,'Calcs Men Intervention'!BE130^2,'Calcs Men Intervention'!AB98,'Calcs Men Intervention'!AB98^2,1,1),Diabetes_model!$C$8:$H$8)))</f>
        <v>6.2109342686426351E-2</v>
      </c>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f t="shared" si="37"/>
        <v>2.752126506539283</v>
      </c>
      <c r="BA103" s="53">
        <f t="shared" si="38"/>
        <v>2.4602375037592408</v>
      </c>
      <c r="BB103" s="53">
        <f t="shared" si="39"/>
        <v>2.5316551518029788</v>
      </c>
      <c r="BC103" s="53">
        <f t="shared" si="40"/>
        <v>2.6339798396195109</v>
      </c>
      <c r="BD103" s="53">
        <f t="shared" si="41"/>
        <v>2.6824610140520999</v>
      </c>
    </row>
    <row r="104" spans="1:56" x14ac:dyDescent="0.3">
      <c r="B104" s="1">
        <v>23</v>
      </c>
      <c r="C104" s="67"/>
      <c r="D104" s="67"/>
      <c r="E104" s="67"/>
      <c r="F104" s="67"/>
      <c r="G104" s="67"/>
      <c r="H104" s="67"/>
      <c r="I104" s="67"/>
      <c r="J104" s="67"/>
      <c r="K104" s="67"/>
      <c r="L104" s="67"/>
      <c r="M104" s="67"/>
      <c r="N104" s="67"/>
      <c r="O104" s="67"/>
      <c r="P104" s="67"/>
      <c r="Q104" s="67"/>
      <c r="R104" s="67"/>
      <c r="S104" s="67"/>
      <c r="T104" s="67"/>
      <c r="U104" s="67"/>
      <c r="V104" s="67"/>
      <c r="W104" s="67"/>
      <c r="X104" s="67"/>
      <c r="Y104" s="67">
        <f>EXP(SUMPRODUCT(CHOOSE({1,2,3,4,5,6},'Calcs Men Intervention'!BB131,'Calcs Men Intervention'!BB131^2,'Calcs Men Intervention'!Y99,'Calcs Men Intervention'!Y99^2,1,1),Diabetes_model!$C$8:$H$8))/(1+EXP(SUMPRODUCT(CHOOSE({1,2,3,4,5,6},'Calcs Men Intervention'!BB131,'Calcs Men Intervention'!BB131^2,'Calcs Men Intervention'!Y99,'Calcs Men Intervention'!Y99^2,1,1),Diabetes_model!$C$8:$H$8)))</f>
        <v>4.9026809418253596E-2</v>
      </c>
      <c r="Z104" s="67">
        <f>EXP(SUMPRODUCT(CHOOSE({1,2,3,4,5,6},'Calcs Men Intervention'!BC131,'Calcs Men Intervention'!BC131^2,'Calcs Men Intervention'!Z99,'Calcs Men Intervention'!Z99^2,1,1),Diabetes_model!$C$8:$H$8))/(1+EXP(SUMPRODUCT(CHOOSE({1,2,3,4,5,6},'Calcs Men Intervention'!BC131,'Calcs Men Intervention'!BC131^2,'Calcs Men Intervention'!Z99,'Calcs Men Intervention'!Z99^2,1,1),Diabetes_model!$C$8:$H$8)))</f>
        <v>4.6904205556888082E-2</v>
      </c>
      <c r="AA104" s="67">
        <f>EXP(SUMPRODUCT(CHOOSE({1,2,3,4,5,6},'Calcs Men Intervention'!BD131,'Calcs Men Intervention'!BD131^2,'Calcs Men Intervention'!AA99,'Calcs Men Intervention'!AA99^2,1,1),Diabetes_model!$C$8:$H$8))/(1+EXP(SUMPRODUCT(CHOOSE({1,2,3,4,5,6},'Calcs Men Intervention'!BD131,'Calcs Men Intervention'!BD131^2,'Calcs Men Intervention'!AA99,'Calcs Men Intervention'!AA99^2,1,1),Diabetes_model!$C$8:$H$8)))</f>
        <v>5.1574948917664516E-2</v>
      </c>
      <c r="AB104" s="67">
        <f>EXP(SUMPRODUCT(CHOOSE({1,2,3,4,5,6},'Calcs Men Intervention'!BE131,'Calcs Men Intervention'!BE131^2,'Calcs Men Intervention'!AB99,'Calcs Men Intervention'!AB99^2,1,1),Diabetes_model!$C$8:$H$8))/(1+EXP(SUMPRODUCT(CHOOSE({1,2,3,4,5,6},'Calcs Men Intervention'!BE131,'Calcs Men Intervention'!BE131^2,'Calcs Men Intervention'!AB99,'Calcs Men Intervention'!AB99^2,1,1),Diabetes_model!$C$8:$H$8)))</f>
        <v>5.6070904913986835E-2</v>
      </c>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f t="shared" si="38"/>
        <v>2.752126506539283</v>
      </c>
      <c r="BB104" s="53">
        <f t="shared" si="39"/>
        <v>2.4602375037592408</v>
      </c>
      <c r="BC104" s="53">
        <f t="shared" si="40"/>
        <v>2.5316551518029788</v>
      </c>
      <c r="BD104" s="53">
        <f t="shared" si="41"/>
        <v>2.5797271225490506</v>
      </c>
    </row>
    <row r="105" spans="1:56" x14ac:dyDescent="0.3">
      <c r="B105" s="1">
        <v>24</v>
      </c>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f>EXP(SUMPRODUCT(CHOOSE({1,2,3,4,5,6},'Calcs Men Intervention'!BC132,'Calcs Men Intervention'!BC132^2,'Calcs Men Intervention'!Z100,'Calcs Men Intervention'!Z100^2,1,1),Diabetes_model!$C$8:$H$8))/(1+EXP(SUMPRODUCT(CHOOSE({1,2,3,4,5,6},'Calcs Men Intervention'!BC132,'Calcs Men Intervention'!BC132^2,'Calcs Men Intervention'!Z100,'Calcs Men Intervention'!Z100^2,1,1),Diabetes_model!$C$8:$H$8)))</f>
        <v>4.9026809418253596E-2</v>
      </c>
      <c r="AA105" s="67">
        <f>EXP(SUMPRODUCT(CHOOSE({1,2,3,4,5,6},'Calcs Men Intervention'!BD132,'Calcs Men Intervention'!BD132^2,'Calcs Men Intervention'!AA100,'Calcs Men Intervention'!AA100^2,1,1),Diabetes_model!$C$8:$H$8))/(1+EXP(SUMPRODUCT(CHOOSE({1,2,3,4,5,6},'Calcs Men Intervention'!BD132,'Calcs Men Intervention'!BD132^2,'Calcs Men Intervention'!AA100,'Calcs Men Intervention'!AA100^2,1,1),Diabetes_model!$C$8:$H$8)))</f>
        <v>4.6904205556888082E-2</v>
      </c>
      <c r="AB105" s="67">
        <f>EXP(SUMPRODUCT(CHOOSE({1,2,3,4,5,6},'Calcs Men Intervention'!BE132,'Calcs Men Intervention'!BE132^2,'Calcs Men Intervention'!AB100,'Calcs Men Intervention'!AB100^2,1,1),Diabetes_model!$C$8:$H$8))/(1+EXP(SUMPRODUCT(CHOOSE({1,2,3,4,5,6},'Calcs Men Intervention'!BE132,'Calcs Men Intervention'!BE132^2,'Calcs Men Intervention'!AB100,'Calcs Men Intervention'!AB100^2,1,1),Diabetes_model!$C$8:$H$8)))</f>
        <v>5.0496104020654103E-2</v>
      </c>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f t="shared" si="39"/>
        <v>2.752126506539283</v>
      </c>
      <c r="BC105" s="53">
        <f t="shared" si="40"/>
        <v>2.4602375037592408</v>
      </c>
      <c r="BD105" s="53">
        <f t="shared" si="41"/>
        <v>2.4786979836655365</v>
      </c>
    </row>
    <row r="106" spans="1:56" x14ac:dyDescent="0.3">
      <c r="B106" s="1">
        <v>25</v>
      </c>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f>EXP(SUMPRODUCT(CHOOSE({1,2,3,4,5,6},'Calcs Men Intervention'!BD133,'Calcs Men Intervention'!BD133^2,'Calcs Men Intervention'!AA101,'Calcs Men Intervention'!AA101^2,1,1),Diabetes_model!$C$8:$H$8))/(1+EXP(SUMPRODUCT(CHOOSE({1,2,3,4,5,6},'Calcs Men Intervention'!BD133,'Calcs Men Intervention'!BD133^2,'Calcs Men Intervention'!AA101,'Calcs Men Intervention'!AA101^2,1,1),Diabetes_model!$C$8:$H$8)))</f>
        <v>4.9026809418253596E-2</v>
      </c>
      <c r="AB106" s="67">
        <f>EXP(SUMPRODUCT(CHOOSE({1,2,3,4,5,6},'Calcs Men Intervention'!BE133,'Calcs Men Intervention'!BE133^2,'Calcs Men Intervention'!AB101,'Calcs Men Intervention'!AB101^2,1,1),Diabetes_model!$C$8:$H$8))/(1+EXP(SUMPRODUCT(CHOOSE({1,2,3,4,5,6},'Calcs Men Intervention'!BE133,'Calcs Men Intervention'!BE133^2,'Calcs Men Intervention'!AB101,'Calcs Men Intervention'!AB101^2,1,1),Diabetes_model!$C$8:$H$8)))</f>
        <v>4.646188608028276E-2</v>
      </c>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f t="shared" si="40"/>
        <v>2.752126506539283</v>
      </c>
      <c r="BD106" s="53">
        <f t="shared" si="41"/>
        <v>2.4370367917534117</v>
      </c>
    </row>
    <row r="107" spans="1:56" x14ac:dyDescent="0.3">
      <c r="E107" s="67"/>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row>
    <row r="108" spans="1:56" x14ac:dyDescent="0.3">
      <c r="A108" s="217" t="s">
        <v>407</v>
      </c>
      <c r="E108" s="67"/>
    </row>
    <row r="109" spans="1:56" x14ac:dyDescent="0.3">
      <c r="E109" s="67"/>
    </row>
    <row r="110" spans="1:56" x14ac:dyDescent="0.3">
      <c r="C110" t="s">
        <v>13</v>
      </c>
      <c r="E110" s="67"/>
    </row>
    <row r="111" spans="1:56" x14ac:dyDescent="0.3">
      <c r="B111" t="s">
        <v>12</v>
      </c>
      <c r="C111" s="1">
        <v>0</v>
      </c>
      <c r="D111" s="1">
        <v>1</v>
      </c>
      <c r="E111" s="1">
        <v>2</v>
      </c>
      <c r="F111" s="1">
        <v>3</v>
      </c>
      <c r="G111" s="1">
        <v>4</v>
      </c>
      <c r="H111" s="1">
        <v>5</v>
      </c>
      <c r="I111" s="1">
        <v>6</v>
      </c>
      <c r="J111" s="1">
        <v>7</v>
      </c>
      <c r="K111" s="1">
        <v>8</v>
      </c>
      <c r="L111" s="1">
        <v>9</v>
      </c>
      <c r="M111" s="1">
        <v>10</v>
      </c>
      <c r="N111" s="1">
        <v>11</v>
      </c>
      <c r="O111" s="1">
        <v>12</v>
      </c>
      <c r="P111" s="1">
        <v>13</v>
      </c>
      <c r="Q111" s="1">
        <v>14</v>
      </c>
      <c r="R111" s="1">
        <v>15</v>
      </c>
      <c r="S111" s="1">
        <v>16</v>
      </c>
      <c r="T111" s="1">
        <v>17</v>
      </c>
      <c r="U111" s="1">
        <v>18</v>
      </c>
      <c r="V111" s="1">
        <v>19</v>
      </c>
      <c r="W111" s="1">
        <v>20</v>
      </c>
      <c r="X111" s="1">
        <v>21</v>
      </c>
      <c r="Y111" s="1">
        <v>22</v>
      </c>
      <c r="Z111" s="1">
        <v>23</v>
      </c>
      <c r="AA111" s="1">
        <v>24</v>
      </c>
      <c r="AB111" s="1">
        <v>25</v>
      </c>
    </row>
    <row r="112" spans="1:56" x14ac:dyDescent="0.3">
      <c r="A112" t="s">
        <v>330</v>
      </c>
      <c r="B112" s="1">
        <v>1</v>
      </c>
      <c r="C112" s="67">
        <f>EXP(SUMPRODUCT(CHOOSE({1,2,3,4,5,6},BaselineBMI,BaselineBMI^2,'Calcs Women No Intervention'!C77,'Calcs Women No Intervention'!C77^2,0,1),Diabetes_model!$C$8:$H$8))/(1+EXP(SUMPRODUCT(CHOOSE({1,2,3,4,5,6},BaselineBMI,BaselineBMI^2,'Calcs Women No Intervention'!C77,'Calcs Women No Intervention'!C77^2,0,1),Diabetes_model!$C$8:$H$8)))</f>
        <v>1.1704560369291428E-2</v>
      </c>
      <c r="D112" s="67">
        <f>EXP(SUMPRODUCT(CHOOSE({1,2,3,4,5,6},BaselineBMI,BaselineBMI^2,'Calcs Women No Intervention'!D77,'Calcs Women No Intervention'!D77^2,0,1),Diabetes_model!$C$8:$H$8))/(1+EXP(SUMPRODUCT(CHOOSE({1,2,3,4,5,6},BaselineBMI,BaselineBMI^2,'Calcs Women No Intervention'!D77,'Calcs Women No Intervention'!D77^2,0,1),Diabetes_model!$C$8:$H$8)))</f>
        <v>1.2531825367121555E-2</v>
      </c>
      <c r="E112" s="67">
        <f>EXP(SUMPRODUCT(CHOOSE({1,2,3,4,5,6},BaselineBMI,BaselineBMI^2,'Calcs Women No Intervention'!E77,'Calcs Women No Intervention'!E77^2,0,1),Diabetes_model!$C$8:$H$8))/(1+EXP(SUMPRODUCT(CHOOSE({1,2,3,4,5,6},BaselineBMI,BaselineBMI^2,'Calcs Women No Intervention'!E77,'Calcs Women No Intervention'!E77^2,0,1),Diabetes_model!$C$8:$H$8)))</f>
        <v>1.3397143123318569E-2</v>
      </c>
      <c r="F112" s="67">
        <f>EXP(SUMPRODUCT(CHOOSE({1,2,3,4,5,6},BaselineBMI,BaselineBMI^2,'Calcs Women No Intervention'!F77,'Calcs Women No Intervention'!F77^2,0,1),Diabetes_model!$C$8:$H$8))/(1+EXP(SUMPRODUCT(CHOOSE({1,2,3,4,5,6},BaselineBMI,BaselineBMI^2,'Calcs Women No Intervention'!F77,'Calcs Women No Intervention'!F77^2,0,1),Diabetes_model!$C$8:$H$8)))</f>
        <v>1.4300416689070082E-2</v>
      </c>
      <c r="G112" s="67">
        <f>EXP(SUMPRODUCT(CHOOSE({1,2,3,4,5,6},BaselineBMI,BaselineBMI^2,'Calcs Women No Intervention'!G77,'Calcs Women No Intervention'!G77^2,0,1),Diabetes_model!$C$8:$H$8))/(1+EXP(SUMPRODUCT(CHOOSE({1,2,3,4,5,6},BaselineBMI,BaselineBMI^2,'Calcs Women No Intervention'!G77,'Calcs Women No Intervention'!G77^2,0,1),Diabetes_model!$C$8:$H$8)))</f>
        <v>1.5241366161083968E-2</v>
      </c>
      <c r="H112" s="67">
        <f>EXP(SUMPRODUCT(CHOOSE({1,2,3,4,5,6},BaselineBMI,BaselineBMI^2,'Calcs Women No Intervention'!H77,'Calcs Women No Intervention'!H77^2,0,1),Diabetes_model!$C$8:$H$8))/(1+EXP(SUMPRODUCT(CHOOSE({1,2,3,4,5,6},BaselineBMI,BaselineBMI^2,'Calcs Women No Intervention'!H77,'Calcs Women No Intervention'!H77^2,0,1),Diabetes_model!$C$8:$H$8)))</f>
        <v>1.621951900397902E-2</v>
      </c>
      <c r="I112" s="67">
        <f>EXP(SUMPRODUCT(CHOOSE({1,2,3,4,5,6},BaselineBMI,BaselineBMI^2,'Calcs Women No Intervention'!I77,'Calcs Women No Intervention'!I77^2,0,1),Diabetes_model!$C$8:$H$8))/(1+EXP(SUMPRODUCT(CHOOSE({1,2,3,4,5,6},BaselineBMI,BaselineBMI^2,'Calcs Women No Intervention'!I77,'Calcs Women No Intervention'!I77^2,0,1),Diabetes_model!$C$8:$H$8)))</f>
        <v>1.7234201351410711E-2</v>
      </c>
      <c r="J112" s="67">
        <f>EXP(SUMPRODUCT(CHOOSE({1,2,3,4,5,6},BaselineBMI,BaselineBMI^2,'Calcs Women No Intervention'!J77,'Calcs Women No Intervention'!J77^2,0,1),Diabetes_model!$C$8:$H$8))/(1+EXP(SUMPRODUCT(CHOOSE({1,2,3,4,5,6},BaselineBMI,BaselineBMI^2,'Calcs Women No Intervention'!J77,'Calcs Women No Intervention'!J77^2,0,1),Diabetes_model!$C$8:$H$8)))</f>
        <v>1.8284530427407256E-2</v>
      </c>
      <c r="K112" s="67">
        <f>EXP(SUMPRODUCT(CHOOSE({1,2,3,4,5,6},BaselineBMI,BaselineBMI^2,'Calcs Women No Intervention'!K77,'Calcs Women No Intervention'!K77^2,0,1),Diabetes_model!$C$8:$H$8))/(1+EXP(SUMPRODUCT(CHOOSE({1,2,3,4,5,6},BaselineBMI,BaselineBMI^2,'Calcs Women No Intervention'!K77,'Calcs Women No Intervention'!K77^2,0,1),Diabetes_model!$C$8:$H$8)))</f>
        <v>1.9369408222815802E-2</v>
      </c>
      <c r="L112" s="67">
        <f>EXP(SUMPRODUCT(CHOOSE({1,2,3,4,5,6},BaselineBMI,BaselineBMI^2,'Calcs Women No Intervention'!L77,'Calcs Women No Intervention'!L77^2,0,1),Diabetes_model!$C$8:$H$8))/(1+EXP(SUMPRODUCT(CHOOSE({1,2,3,4,5,6},BaselineBMI,BaselineBMI^2,'Calcs Women No Intervention'!L77,'Calcs Women No Intervention'!L77^2,0,1),Diabetes_model!$C$8:$H$8)))</f>
        <v>2.0487516552825814E-2</v>
      </c>
      <c r="M112" s="67">
        <f>EXP(SUMPRODUCT(CHOOSE({1,2,3,4,5,6},BaselineBMI,BaselineBMI^2,'Calcs Women No Intervention'!M77,'Calcs Women No Intervention'!M77^2,0,1),Diabetes_model!$C$8:$H$8))/(1+EXP(SUMPRODUCT(CHOOSE({1,2,3,4,5,6},BaselineBMI,BaselineBMI^2,'Calcs Women No Intervention'!M77,'Calcs Women No Intervention'!M77^2,0,1),Diabetes_model!$C$8:$H$8)))</f>
        <v>2.1637313610308573E-2</v>
      </c>
      <c r="N112" s="67">
        <f>EXP(SUMPRODUCT(CHOOSE({1,2,3,4,5,6},BaselineBMI,BaselineBMI^2,'Calcs Women No Intervention'!N77,'Calcs Women No Intervention'!N77^2,0,1),Diabetes_model!$C$8:$H$8))/(1+EXP(SUMPRODUCT(CHOOSE({1,2,3,4,5,6},BaselineBMI,BaselineBMI^2,'Calcs Women No Intervention'!N77,'Calcs Women No Intervention'!N77^2,0,1),Diabetes_model!$C$8:$H$8)))</f>
        <v>2.2817032116299738E-2</v>
      </c>
      <c r="O112" s="67">
        <f>EXP(SUMPRODUCT(CHOOSE({1,2,3,4,5,6},BaselineBMI,BaselineBMI^2,'Calcs Women No Intervention'!O77,'Calcs Women No Intervention'!O77^2,0,1),Diabetes_model!$C$8:$H$8))/(1+EXP(SUMPRODUCT(CHOOSE({1,2,3,4,5,6},BaselineBMI,BaselineBMI^2,'Calcs Women No Intervention'!O77,'Calcs Women No Intervention'!O77^2,0,1),Diabetes_model!$C$8:$H$8)))</f>
        <v>2.4024679153530747E-2</v>
      </c>
      <c r="P112" s="67">
        <f>EXP(SUMPRODUCT(CHOOSE({1,2,3,4,5,6},BaselineBMI,BaselineBMI^2,'Calcs Women No Intervention'!P77,'Calcs Women No Intervention'!P77^2,0,1),Diabetes_model!$C$8:$H$8))/(1+EXP(SUMPRODUCT(CHOOSE({1,2,3,4,5,6},BaselineBMI,BaselineBMI^2,'Calcs Women No Intervention'!P77,'Calcs Women No Intervention'!P77^2,0,1),Diabetes_model!$C$8:$H$8)))</f>
        <v>2.5258037751707867E-2</v>
      </c>
      <c r="Q112" s="67">
        <f>EXP(SUMPRODUCT(CHOOSE({1,2,3,4,5,6},BaselineBMI,BaselineBMI^2,'Calcs Women No Intervention'!Q77,'Calcs Women No Intervention'!Q77^2,0,1),Diabetes_model!$C$8:$H$8))/(1+EXP(SUMPRODUCT(CHOOSE({1,2,3,4,5,6},BaselineBMI,BaselineBMI^2,'Calcs Women No Intervention'!Q77,'Calcs Women No Intervention'!Q77^2,0,1),Diabetes_model!$C$8:$H$8)))</f>
        <v>2.6514670274507598E-2</v>
      </c>
      <c r="R112" s="67">
        <f>EXP(SUMPRODUCT(CHOOSE({1,2,3,4,5,6},BaselineBMI,BaselineBMI^2,'Calcs Women No Intervention'!R77,'Calcs Women No Intervention'!R77^2,0,1),Diabetes_model!$C$8:$H$8))/(1+EXP(SUMPRODUCT(CHOOSE({1,2,3,4,5,6},BaselineBMI,BaselineBMI^2,'Calcs Women No Intervention'!R77,'Calcs Women No Intervention'!R77^2,0,1),Diabetes_model!$C$8:$H$8)))</f>
        <v>2.7791923638328889E-2</v>
      </c>
      <c r="S112" s="67">
        <f>EXP(SUMPRODUCT(CHOOSE({1,2,3,4,5,6},BaselineBMI,BaselineBMI^2,'Calcs Women No Intervention'!S77,'Calcs Women No Intervention'!S77^2,0,1),Diabetes_model!$C$8:$H$8))/(1+EXP(SUMPRODUCT(CHOOSE({1,2,3,4,5,6},BaselineBMI,BaselineBMI^2,'Calcs Women No Intervention'!S77,'Calcs Women No Intervention'!S77^2,0,1),Diabetes_model!$C$8:$H$8)))</f>
        <v>2.9086936372047879E-2</v>
      </c>
      <c r="T112" s="67">
        <f>EXP(SUMPRODUCT(CHOOSE({1,2,3,4,5,6},BaselineBMI,BaselineBMI^2,'Calcs Women No Intervention'!T77,'Calcs Women No Intervention'!T77^2,0,1),Diabetes_model!$C$8:$H$8))/(1+EXP(SUMPRODUCT(CHOOSE({1,2,3,4,5,6},BaselineBMI,BaselineBMI^2,'Calcs Women No Intervention'!T77,'Calcs Women No Intervention'!T77^2,0,1),Diabetes_model!$C$8:$H$8)))</f>
        <v>3.0396647505740924E-2</v>
      </c>
      <c r="U112" s="67">
        <f>EXP(SUMPRODUCT(CHOOSE({1,2,3,4,5,6},BaselineBMI,BaselineBMI^2,'Calcs Women No Intervention'!U77,'Calcs Women No Intervention'!U77^2,0,1),Diabetes_model!$C$8:$H$8))/(1+EXP(SUMPRODUCT(CHOOSE({1,2,3,4,5,6},BaselineBMI,BaselineBMI^2,'Calcs Women No Intervention'!U77,'Calcs Women No Intervention'!U77^2,0,1),Diabetes_model!$C$8:$H$8)))</f>
        <v>3.1717807254958395E-2</v>
      </c>
      <c r="V112" s="67">
        <f>EXP(SUMPRODUCT(CHOOSE({1,2,3,4,5,6},BaselineBMI,BaselineBMI^2,'Calcs Women No Intervention'!V77,'Calcs Women No Intervention'!V77^2,0,1),Diabetes_model!$C$8:$H$8))/(1+EXP(SUMPRODUCT(CHOOSE({1,2,3,4,5,6},BaselineBMI,BaselineBMI^2,'Calcs Women No Intervention'!V77,'Calcs Women No Intervention'!V77^2,0,1),Diabetes_model!$C$8:$H$8)))</f>
        <v>3.304698944603271E-2</v>
      </c>
      <c r="W112" s="67">
        <f>EXP(SUMPRODUCT(CHOOSE({1,2,3,4,5,6},BaselineBMI,BaselineBMI^2,'Calcs Women No Intervention'!W77,'Calcs Women No Intervention'!W77^2,0,1),Diabetes_model!$C$8:$H$8))/(1+EXP(SUMPRODUCT(CHOOSE({1,2,3,4,5,6},BaselineBMI,BaselineBMI^2,'Calcs Women No Intervention'!W77,'Calcs Women No Intervention'!W77^2,0,1),Diabetes_model!$C$8:$H$8)))</f>
        <v>3.4380605607476786E-2</v>
      </c>
      <c r="X112" s="67">
        <f>EXP(SUMPRODUCT(CHOOSE({1,2,3,4,5,6},BaselineBMI,BaselineBMI^2,'Calcs Women No Intervention'!X77,'Calcs Women No Intervention'!X77^2,0,1),Diabetes_model!$C$8:$H$8))/(1+EXP(SUMPRODUCT(CHOOSE({1,2,3,4,5,6},BaselineBMI,BaselineBMI^2,'Calcs Women No Intervention'!X77,'Calcs Women No Intervention'!X77^2,0,1),Diabetes_model!$C$8:$H$8)))</f>
        <v>3.5714920633134764E-2</v>
      </c>
      <c r="Y112" s="67">
        <f>EXP(SUMPRODUCT(CHOOSE({1,2,3,4,5,6},BaselineBMI,BaselineBMI^2,'Calcs Women No Intervention'!Y77,'Calcs Women No Intervention'!Y77^2,0,1),Diabetes_model!$C$8:$H$8))/(1+EXP(SUMPRODUCT(CHOOSE({1,2,3,4,5,6},BaselineBMI,BaselineBMI^2,'Calcs Women No Intervention'!Y77,'Calcs Women No Intervention'!Y77^2,0,1),Diabetes_model!$C$8:$H$8)))</f>
        <v>3.7046069904722881E-2</v>
      </c>
      <c r="Z112" s="67">
        <f>EXP(SUMPRODUCT(CHOOSE({1,2,3,4,5,6},BaselineBMI,BaselineBMI^2,'Calcs Women No Intervention'!Z77,'Calcs Women No Intervention'!Z77^2,0,1),Diabetes_model!$C$8:$H$8))/(1+EXP(SUMPRODUCT(CHOOSE({1,2,3,4,5,6},BaselineBMI,BaselineBMI^2,'Calcs Women No Intervention'!Z77,'Calcs Women No Intervention'!Z77^2,0,1),Diabetes_model!$C$8:$H$8)))</f>
        <v>3.8370077745050565E-2</v>
      </c>
      <c r="AA112" s="67">
        <f>EXP(SUMPRODUCT(CHOOSE({1,2,3,4,5,6},BaselineBMI,BaselineBMI^2,'Calcs Women No Intervention'!AA77,'Calcs Women No Intervention'!AA77^2,0,1),Diabetes_model!$C$8:$H$8))/(1+EXP(SUMPRODUCT(CHOOSE({1,2,3,4,5,6},BaselineBMI,BaselineBMI^2,'Calcs Women No Intervention'!AA77,'Calcs Women No Intervention'!AA77^2,0,1),Diabetes_model!$C$8:$H$8)))</f>
        <v>3.9682877058782172E-2</v>
      </c>
      <c r="AB112" s="67">
        <f>EXP(SUMPRODUCT(CHOOSE({1,2,3,4,5,6},BaselineBMI,BaselineBMI^2,'Calcs Women No Intervention'!AB77,'Calcs Women No Intervention'!AB77^2,0,1),Diabetes_model!$C$8:$H$8))/(1+EXP(SUMPRODUCT(CHOOSE({1,2,3,4,5,6},BaselineBMI,BaselineBMI^2,'Calcs Women No Intervention'!AB77,'Calcs Women No Intervention'!AB77^2,0,1),Diabetes_model!$C$8:$H$8)))</f>
        <v>4.098033000530673E-2</v>
      </c>
    </row>
    <row r="113" spans="1:28" x14ac:dyDescent="0.3">
      <c r="A113" t="s">
        <v>31</v>
      </c>
      <c r="B113" s="1">
        <v>2</v>
      </c>
      <c r="C113" s="67"/>
      <c r="D113" s="67">
        <f>EXP(SUMPRODUCT(CHOOSE({1,2,3,4,5,6},BaselineBMI,BaselineBMI^2,'Calcs Women No Intervention'!D78,'Calcs Women No Intervention'!D78^2,0,1),Diabetes_model!$C$8:$H$8))/(1+EXP(SUMPRODUCT(CHOOSE({1,2,3,4,5,6},BaselineBMI,BaselineBMI^2,'Calcs Women No Intervention'!D78,'Calcs Women No Intervention'!D78^2,0,1),Diabetes_model!$C$8:$H$8)))</f>
        <v>1.1704560369291428E-2</v>
      </c>
      <c r="E113" s="67">
        <f>EXP(SUMPRODUCT(CHOOSE({1,2,3,4,5,6},BaselineBMI,BaselineBMI^2,'Calcs Women No Intervention'!E78,'Calcs Women No Intervention'!E78^2,0,1),Diabetes_model!$C$8:$H$8))/(1+EXP(SUMPRODUCT(CHOOSE({1,2,3,4,5,6},BaselineBMI,BaselineBMI^2,'Calcs Women No Intervention'!E78,'Calcs Women No Intervention'!E78^2,0,1),Diabetes_model!$C$8:$H$8)))</f>
        <v>1.2531825367121555E-2</v>
      </c>
      <c r="F113" s="67">
        <f>EXP(SUMPRODUCT(CHOOSE({1,2,3,4,5,6},BaselineBMI,BaselineBMI^2,'Calcs Women No Intervention'!F78,'Calcs Women No Intervention'!F78^2,0,1),Diabetes_model!$C$8:$H$8))/(1+EXP(SUMPRODUCT(CHOOSE({1,2,3,4,5,6},BaselineBMI,BaselineBMI^2,'Calcs Women No Intervention'!F78,'Calcs Women No Intervention'!F78^2,0,1),Diabetes_model!$C$8:$H$8)))</f>
        <v>1.3397143123318569E-2</v>
      </c>
      <c r="G113" s="67">
        <f>EXP(SUMPRODUCT(CHOOSE({1,2,3,4,5,6},BaselineBMI,BaselineBMI^2,'Calcs Women No Intervention'!G78,'Calcs Women No Intervention'!G78^2,0,1),Diabetes_model!$C$8:$H$8))/(1+EXP(SUMPRODUCT(CHOOSE({1,2,3,4,5,6},BaselineBMI,BaselineBMI^2,'Calcs Women No Intervention'!G78,'Calcs Women No Intervention'!G78^2,0,1),Diabetes_model!$C$8:$H$8)))</f>
        <v>1.4300416689070082E-2</v>
      </c>
      <c r="H113" s="67">
        <f>EXP(SUMPRODUCT(CHOOSE({1,2,3,4,5,6},BaselineBMI,BaselineBMI^2,'Calcs Women No Intervention'!H78,'Calcs Women No Intervention'!H78^2,0,1),Diabetes_model!$C$8:$H$8))/(1+EXP(SUMPRODUCT(CHOOSE({1,2,3,4,5,6},BaselineBMI,BaselineBMI^2,'Calcs Women No Intervention'!H78,'Calcs Women No Intervention'!H78^2,0,1),Diabetes_model!$C$8:$H$8)))</f>
        <v>1.5241366161083968E-2</v>
      </c>
      <c r="I113" s="67">
        <f>EXP(SUMPRODUCT(CHOOSE({1,2,3,4,5,6},BaselineBMI,BaselineBMI^2,'Calcs Women No Intervention'!I78,'Calcs Women No Intervention'!I78^2,0,1),Diabetes_model!$C$8:$H$8))/(1+EXP(SUMPRODUCT(CHOOSE({1,2,3,4,5,6},BaselineBMI,BaselineBMI^2,'Calcs Women No Intervention'!I78,'Calcs Women No Intervention'!I78^2,0,1),Diabetes_model!$C$8:$H$8)))</f>
        <v>1.621951900397902E-2</v>
      </c>
      <c r="J113" s="67">
        <f>EXP(SUMPRODUCT(CHOOSE({1,2,3,4,5,6},BaselineBMI,BaselineBMI^2,'Calcs Women No Intervention'!J78,'Calcs Women No Intervention'!J78^2,0,1),Diabetes_model!$C$8:$H$8))/(1+EXP(SUMPRODUCT(CHOOSE({1,2,3,4,5,6},BaselineBMI,BaselineBMI^2,'Calcs Women No Intervention'!J78,'Calcs Women No Intervention'!J78^2,0,1),Diabetes_model!$C$8:$H$8)))</f>
        <v>1.7234201351410711E-2</v>
      </c>
      <c r="K113" s="67">
        <f>EXP(SUMPRODUCT(CHOOSE({1,2,3,4,5,6},BaselineBMI,BaselineBMI^2,'Calcs Women No Intervention'!K78,'Calcs Women No Intervention'!K78^2,0,1),Diabetes_model!$C$8:$H$8))/(1+EXP(SUMPRODUCT(CHOOSE({1,2,3,4,5,6},BaselineBMI,BaselineBMI^2,'Calcs Women No Intervention'!K78,'Calcs Women No Intervention'!K78^2,0,1),Diabetes_model!$C$8:$H$8)))</f>
        <v>1.8284530427407256E-2</v>
      </c>
      <c r="L113" s="67">
        <f>EXP(SUMPRODUCT(CHOOSE({1,2,3,4,5,6},BaselineBMI,BaselineBMI^2,'Calcs Women No Intervention'!L78,'Calcs Women No Intervention'!L78^2,0,1),Diabetes_model!$C$8:$H$8))/(1+EXP(SUMPRODUCT(CHOOSE({1,2,3,4,5,6},BaselineBMI,BaselineBMI^2,'Calcs Women No Intervention'!L78,'Calcs Women No Intervention'!L78^2,0,1),Diabetes_model!$C$8:$H$8)))</f>
        <v>1.9369408222815802E-2</v>
      </c>
      <c r="M113" s="67">
        <f>EXP(SUMPRODUCT(CHOOSE({1,2,3,4,5,6},BaselineBMI,BaselineBMI^2,'Calcs Women No Intervention'!M78,'Calcs Women No Intervention'!M78^2,0,1),Diabetes_model!$C$8:$H$8))/(1+EXP(SUMPRODUCT(CHOOSE({1,2,3,4,5,6},BaselineBMI,BaselineBMI^2,'Calcs Women No Intervention'!M78,'Calcs Women No Intervention'!M78^2,0,1),Diabetes_model!$C$8:$H$8)))</f>
        <v>2.0487516552825814E-2</v>
      </c>
      <c r="N113" s="67">
        <f>EXP(SUMPRODUCT(CHOOSE({1,2,3,4,5,6},BaselineBMI,BaselineBMI^2,'Calcs Women No Intervention'!N78,'Calcs Women No Intervention'!N78^2,0,1),Diabetes_model!$C$8:$H$8))/(1+EXP(SUMPRODUCT(CHOOSE({1,2,3,4,5,6},BaselineBMI,BaselineBMI^2,'Calcs Women No Intervention'!N78,'Calcs Women No Intervention'!N78^2,0,1),Diabetes_model!$C$8:$H$8)))</f>
        <v>2.1637313610308573E-2</v>
      </c>
      <c r="O113" s="67">
        <f>EXP(SUMPRODUCT(CHOOSE({1,2,3,4,5,6},BaselineBMI,BaselineBMI^2,'Calcs Women No Intervention'!O78,'Calcs Women No Intervention'!O78^2,0,1),Diabetes_model!$C$8:$H$8))/(1+EXP(SUMPRODUCT(CHOOSE({1,2,3,4,5,6},BaselineBMI,BaselineBMI^2,'Calcs Women No Intervention'!O78,'Calcs Women No Intervention'!O78^2,0,1),Diabetes_model!$C$8:$H$8)))</f>
        <v>2.2817032116299738E-2</v>
      </c>
      <c r="P113" s="67">
        <f>EXP(SUMPRODUCT(CHOOSE({1,2,3,4,5,6},BaselineBMI,BaselineBMI^2,'Calcs Women No Intervention'!P78,'Calcs Women No Intervention'!P78^2,0,1),Diabetes_model!$C$8:$H$8))/(1+EXP(SUMPRODUCT(CHOOSE({1,2,3,4,5,6},BaselineBMI,BaselineBMI^2,'Calcs Women No Intervention'!P78,'Calcs Women No Intervention'!P78^2,0,1),Diabetes_model!$C$8:$H$8)))</f>
        <v>2.4024679153530747E-2</v>
      </c>
      <c r="Q113" s="67">
        <f>EXP(SUMPRODUCT(CHOOSE({1,2,3,4,5,6},BaselineBMI,BaselineBMI^2,'Calcs Women No Intervention'!Q78,'Calcs Women No Intervention'!Q78^2,0,1),Diabetes_model!$C$8:$H$8))/(1+EXP(SUMPRODUCT(CHOOSE({1,2,3,4,5,6},BaselineBMI,BaselineBMI^2,'Calcs Women No Intervention'!Q78,'Calcs Women No Intervention'!Q78^2,0,1),Diabetes_model!$C$8:$H$8)))</f>
        <v>2.5258037751707867E-2</v>
      </c>
      <c r="R113" s="67">
        <f>EXP(SUMPRODUCT(CHOOSE({1,2,3,4,5,6},BaselineBMI,BaselineBMI^2,'Calcs Women No Intervention'!R78,'Calcs Women No Intervention'!R78^2,0,1),Diabetes_model!$C$8:$H$8))/(1+EXP(SUMPRODUCT(CHOOSE({1,2,3,4,5,6},BaselineBMI,BaselineBMI^2,'Calcs Women No Intervention'!R78,'Calcs Women No Intervention'!R78^2,0,1),Diabetes_model!$C$8:$H$8)))</f>
        <v>2.6514670274507598E-2</v>
      </c>
      <c r="S113" s="67">
        <f>EXP(SUMPRODUCT(CHOOSE({1,2,3,4,5,6},BaselineBMI,BaselineBMI^2,'Calcs Women No Intervention'!S78,'Calcs Women No Intervention'!S78^2,0,1),Diabetes_model!$C$8:$H$8))/(1+EXP(SUMPRODUCT(CHOOSE({1,2,3,4,5,6},BaselineBMI,BaselineBMI^2,'Calcs Women No Intervention'!S78,'Calcs Women No Intervention'!S78^2,0,1),Diabetes_model!$C$8:$H$8)))</f>
        <v>2.7791923638328889E-2</v>
      </c>
      <c r="T113" s="67">
        <f>EXP(SUMPRODUCT(CHOOSE({1,2,3,4,5,6},BaselineBMI,BaselineBMI^2,'Calcs Women No Intervention'!T78,'Calcs Women No Intervention'!T78^2,0,1),Diabetes_model!$C$8:$H$8))/(1+EXP(SUMPRODUCT(CHOOSE({1,2,3,4,5,6},BaselineBMI,BaselineBMI^2,'Calcs Women No Intervention'!T78,'Calcs Women No Intervention'!T78^2,0,1),Diabetes_model!$C$8:$H$8)))</f>
        <v>2.9086936372047879E-2</v>
      </c>
      <c r="U113" s="67">
        <f>EXP(SUMPRODUCT(CHOOSE({1,2,3,4,5,6},BaselineBMI,BaselineBMI^2,'Calcs Women No Intervention'!U78,'Calcs Women No Intervention'!U78^2,0,1),Diabetes_model!$C$8:$H$8))/(1+EXP(SUMPRODUCT(CHOOSE({1,2,3,4,5,6},BaselineBMI,BaselineBMI^2,'Calcs Women No Intervention'!U78,'Calcs Women No Intervention'!U78^2,0,1),Diabetes_model!$C$8:$H$8)))</f>
        <v>3.0396647505740924E-2</v>
      </c>
      <c r="V113" s="67">
        <f>EXP(SUMPRODUCT(CHOOSE({1,2,3,4,5,6},BaselineBMI,BaselineBMI^2,'Calcs Women No Intervention'!V78,'Calcs Women No Intervention'!V78^2,0,1),Diabetes_model!$C$8:$H$8))/(1+EXP(SUMPRODUCT(CHOOSE({1,2,3,4,5,6},BaselineBMI,BaselineBMI^2,'Calcs Women No Intervention'!V78,'Calcs Women No Intervention'!V78^2,0,1),Diabetes_model!$C$8:$H$8)))</f>
        <v>3.1717807254958395E-2</v>
      </c>
      <c r="W113" s="67">
        <f>EXP(SUMPRODUCT(CHOOSE({1,2,3,4,5,6},BaselineBMI,BaselineBMI^2,'Calcs Women No Intervention'!W78,'Calcs Women No Intervention'!W78^2,0,1),Diabetes_model!$C$8:$H$8))/(1+EXP(SUMPRODUCT(CHOOSE({1,2,3,4,5,6},BaselineBMI,BaselineBMI^2,'Calcs Women No Intervention'!W78,'Calcs Women No Intervention'!W78^2,0,1),Diabetes_model!$C$8:$H$8)))</f>
        <v>3.304698944603271E-2</v>
      </c>
      <c r="X113" s="67">
        <f>EXP(SUMPRODUCT(CHOOSE({1,2,3,4,5,6},BaselineBMI,BaselineBMI^2,'Calcs Women No Intervention'!X78,'Calcs Women No Intervention'!X78^2,0,1),Diabetes_model!$C$8:$H$8))/(1+EXP(SUMPRODUCT(CHOOSE({1,2,3,4,5,6},BaselineBMI,BaselineBMI^2,'Calcs Women No Intervention'!X78,'Calcs Women No Intervention'!X78^2,0,1),Diabetes_model!$C$8:$H$8)))</f>
        <v>3.4380605607476786E-2</v>
      </c>
      <c r="Y113" s="67">
        <f>EXP(SUMPRODUCT(CHOOSE({1,2,3,4,5,6},BaselineBMI,BaselineBMI^2,'Calcs Women No Intervention'!Y78,'Calcs Women No Intervention'!Y78^2,0,1),Diabetes_model!$C$8:$H$8))/(1+EXP(SUMPRODUCT(CHOOSE({1,2,3,4,5,6},BaselineBMI,BaselineBMI^2,'Calcs Women No Intervention'!Y78,'Calcs Women No Intervention'!Y78^2,0,1),Diabetes_model!$C$8:$H$8)))</f>
        <v>3.5714920633134764E-2</v>
      </c>
      <c r="Z113" s="67">
        <f>EXP(SUMPRODUCT(CHOOSE({1,2,3,4,5,6},BaselineBMI,BaselineBMI^2,'Calcs Women No Intervention'!Z78,'Calcs Women No Intervention'!Z78^2,0,1),Diabetes_model!$C$8:$H$8))/(1+EXP(SUMPRODUCT(CHOOSE({1,2,3,4,5,6},BaselineBMI,BaselineBMI^2,'Calcs Women No Intervention'!Z78,'Calcs Women No Intervention'!Z78^2,0,1),Diabetes_model!$C$8:$H$8)))</f>
        <v>3.7046069904722881E-2</v>
      </c>
      <c r="AA113" s="67">
        <f>EXP(SUMPRODUCT(CHOOSE({1,2,3,4,5,6},BaselineBMI,BaselineBMI^2,'Calcs Women No Intervention'!AA78,'Calcs Women No Intervention'!AA78^2,0,1),Diabetes_model!$C$8:$H$8))/(1+EXP(SUMPRODUCT(CHOOSE({1,2,3,4,5,6},BaselineBMI,BaselineBMI^2,'Calcs Women No Intervention'!AA78,'Calcs Women No Intervention'!AA78^2,0,1),Diabetes_model!$C$8:$H$8)))</f>
        <v>3.8370077745050565E-2</v>
      </c>
      <c r="AB113" s="67">
        <f>EXP(SUMPRODUCT(CHOOSE({1,2,3,4,5,6},BaselineBMI,BaselineBMI^2,'Calcs Women No Intervention'!AB78,'Calcs Women No Intervention'!AB78^2,0,1),Diabetes_model!$C$8:$H$8))/(1+EXP(SUMPRODUCT(CHOOSE({1,2,3,4,5,6},BaselineBMI,BaselineBMI^2,'Calcs Women No Intervention'!AB78,'Calcs Women No Intervention'!AB78^2,0,1),Diabetes_model!$C$8:$H$8)))</f>
        <v>3.9682877058782172E-2</v>
      </c>
    </row>
    <row r="114" spans="1:28" x14ac:dyDescent="0.3">
      <c r="B114" s="1">
        <v>3</v>
      </c>
      <c r="C114" s="67"/>
      <c r="D114" s="67"/>
      <c r="E114" s="67">
        <f>EXP(SUMPRODUCT(CHOOSE({1,2,3,4,5,6},BaselineBMI,BaselineBMI^2,'Calcs Women No Intervention'!E79,'Calcs Women No Intervention'!E79^2,0,1),Diabetes_model!$C$8:$H$8))/(1+EXP(SUMPRODUCT(CHOOSE({1,2,3,4,5,6},BaselineBMI,BaselineBMI^2,'Calcs Women No Intervention'!E79,'Calcs Women No Intervention'!E79^2,0,1),Diabetes_model!$C$8:$H$8)))</f>
        <v>1.1704560369291428E-2</v>
      </c>
      <c r="F114" s="67">
        <f>EXP(SUMPRODUCT(CHOOSE({1,2,3,4,5,6},BaselineBMI,BaselineBMI^2,'Calcs Women No Intervention'!F79,'Calcs Women No Intervention'!F79^2,0,1),Diabetes_model!$C$8:$H$8))/(1+EXP(SUMPRODUCT(CHOOSE({1,2,3,4,5,6},BaselineBMI,BaselineBMI^2,'Calcs Women No Intervention'!F79,'Calcs Women No Intervention'!F79^2,0,1),Diabetes_model!$C$8:$H$8)))</f>
        <v>1.2531825367121555E-2</v>
      </c>
      <c r="G114" s="67">
        <f>EXP(SUMPRODUCT(CHOOSE({1,2,3,4,5,6},BaselineBMI,BaselineBMI^2,'Calcs Women No Intervention'!G79,'Calcs Women No Intervention'!G79^2,0,1),Diabetes_model!$C$8:$H$8))/(1+EXP(SUMPRODUCT(CHOOSE({1,2,3,4,5,6},BaselineBMI,BaselineBMI^2,'Calcs Women No Intervention'!G79,'Calcs Women No Intervention'!G79^2,0,1),Diabetes_model!$C$8:$H$8)))</f>
        <v>1.3397143123318569E-2</v>
      </c>
      <c r="H114" s="67">
        <f>EXP(SUMPRODUCT(CHOOSE({1,2,3,4,5,6},BaselineBMI,BaselineBMI^2,'Calcs Women No Intervention'!H79,'Calcs Women No Intervention'!H79^2,0,1),Diabetes_model!$C$8:$H$8))/(1+EXP(SUMPRODUCT(CHOOSE({1,2,3,4,5,6},BaselineBMI,BaselineBMI^2,'Calcs Women No Intervention'!H79,'Calcs Women No Intervention'!H79^2,0,1),Diabetes_model!$C$8:$H$8)))</f>
        <v>1.4300416689070082E-2</v>
      </c>
      <c r="I114" s="67">
        <f>EXP(SUMPRODUCT(CHOOSE({1,2,3,4,5,6},BaselineBMI,BaselineBMI^2,'Calcs Women No Intervention'!I79,'Calcs Women No Intervention'!I79^2,0,1),Diabetes_model!$C$8:$H$8))/(1+EXP(SUMPRODUCT(CHOOSE({1,2,3,4,5,6},BaselineBMI,BaselineBMI^2,'Calcs Women No Intervention'!I79,'Calcs Women No Intervention'!I79^2,0,1),Diabetes_model!$C$8:$H$8)))</f>
        <v>1.5241366161083968E-2</v>
      </c>
      <c r="J114" s="67">
        <f>EXP(SUMPRODUCT(CHOOSE({1,2,3,4,5,6},BaselineBMI,BaselineBMI^2,'Calcs Women No Intervention'!J79,'Calcs Women No Intervention'!J79^2,0,1),Diabetes_model!$C$8:$H$8))/(1+EXP(SUMPRODUCT(CHOOSE({1,2,3,4,5,6},BaselineBMI,BaselineBMI^2,'Calcs Women No Intervention'!J79,'Calcs Women No Intervention'!J79^2,0,1),Diabetes_model!$C$8:$H$8)))</f>
        <v>1.621951900397902E-2</v>
      </c>
      <c r="K114" s="67">
        <f>EXP(SUMPRODUCT(CHOOSE({1,2,3,4,5,6},BaselineBMI,BaselineBMI^2,'Calcs Women No Intervention'!K79,'Calcs Women No Intervention'!K79^2,0,1),Diabetes_model!$C$8:$H$8))/(1+EXP(SUMPRODUCT(CHOOSE({1,2,3,4,5,6},BaselineBMI,BaselineBMI^2,'Calcs Women No Intervention'!K79,'Calcs Women No Intervention'!K79^2,0,1),Diabetes_model!$C$8:$H$8)))</f>
        <v>1.7234201351410711E-2</v>
      </c>
      <c r="L114" s="67">
        <f>EXP(SUMPRODUCT(CHOOSE({1,2,3,4,5,6},BaselineBMI,BaselineBMI^2,'Calcs Women No Intervention'!L79,'Calcs Women No Intervention'!L79^2,0,1),Diabetes_model!$C$8:$H$8))/(1+EXP(SUMPRODUCT(CHOOSE({1,2,3,4,5,6},BaselineBMI,BaselineBMI^2,'Calcs Women No Intervention'!L79,'Calcs Women No Intervention'!L79^2,0,1),Diabetes_model!$C$8:$H$8)))</f>
        <v>1.8284530427407256E-2</v>
      </c>
      <c r="M114" s="67">
        <f>EXP(SUMPRODUCT(CHOOSE({1,2,3,4,5,6},BaselineBMI,BaselineBMI^2,'Calcs Women No Intervention'!M79,'Calcs Women No Intervention'!M79^2,0,1),Diabetes_model!$C$8:$H$8))/(1+EXP(SUMPRODUCT(CHOOSE({1,2,3,4,5,6},BaselineBMI,BaselineBMI^2,'Calcs Women No Intervention'!M79,'Calcs Women No Intervention'!M79^2,0,1),Diabetes_model!$C$8:$H$8)))</f>
        <v>1.9369408222815802E-2</v>
      </c>
      <c r="N114" s="67">
        <f>EXP(SUMPRODUCT(CHOOSE({1,2,3,4,5,6},BaselineBMI,BaselineBMI^2,'Calcs Women No Intervention'!N79,'Calcs Women No Intervention'!N79^2,0,1),Diabetes_model!$C$8:$H$8))/(1+EXP(SUMPRODUCT(CHOOSE({1,2,3,4,5,6},BaselineBMI,BaselineBMI^2,'Calcs Women No Intervention'!N79,'Calcs Women No Intervention'!N79^2,0,1),Diabetes_model!$C$8:$H$8)))</f>
        <v>2.0487516552825814E-2</v>
      </c>
      <c r="O114" s="67">
        <f>EXP(SUMPRODUCT(CHOOSE({1,2,3,4,5,6},BaselineBMI,BaselineBMI^2,'Calcs Women No Intervention'!O79,'Calcs Women No Intervention'!O79^2,0,1),Diabetes_model!$C$8:$H$8))/(1+EXP(SUMPRODUCT(CHOOSE({1,2,3,4,5,6},BaselineBMI,BaselineBMI^2,'Calcs Women No Intervention'!O79,'Calcs Women No Intervention'!O79^2,0,1),Diabetes_model!$C$8:$H$8)))</f>
        <v>2.1637313610308573E-2</v>
      </c>
      <c r="P114" s="67">
        <f>EXP(SUMPRODUCT(CHOOSE({1,2,3,4,5,6},BaselineBMI,BaselineBMI^2,'Calcs Women No Intervention'!P79,'Calcs Women No Intervention'!P79^2,0,1),Diabetes_model!$C$8:$H$8))/(1+EXP(SUMPRODUCT(CHOOSE({1,2,3,4,5,6},BaselineBMI,BaselineBMI^2,'Calcs Women No Intervention'!P79,'Calcs Women No Intervention'!P79^2,0,1),Diabetes_model!$C$8:$H$8)))</f>
        <v>2.2817032116299738E-2</v>
      </c>
      <c r="Q114" s="67">
        <f>EXP(SUMPRODUCT(CHOOSE({1,2,3,4,5,6},BaselineBMI,BaselineBMI^2,'Calcs Women No Intervention'!Q79,'Calcs Women No Intervention'!Q79^2,0,1),Diabetes_model!$C$8:$H$8))/(1+EXP(SUMPRODUCT(CHOOSE({1,2,3,4,5,6},BaselineBMI,BaselineBMI^2,'Calcs Women No Intervention'!Q79,'Calcs Women No Intervention'!Q79^2,0,1),Diabetes_model!$C$8:$H$8)))</f>
        <v>2.4024679153530747E-2</v>
      </c>
      <c r="R114" s="67">
        <f>EXP(SUMPRODUCT(CHOOSE({1,2,3,4,5,6},BaselineBMI,BaselineBMI^2,'Calcs Women No Intervention'!R79,'Calcs Women No Intervention'!R79^2,0,1),Diabetes_model!$C$8:$H$8))/(1+EXP(SUMPRODUCT(CHOOSE({1,2,3,4,5,6},BaselineBMI,BaselineBMI^2,'Calcs Women No Intervention'!R79,'Calcs Women No Intervention'!R79^2,0,1),Diabetes_model!$C$8:$H$8)))</f>
        <v>2.5258037751707867E-2</v>
      </c>
      <c r="S114" s="67">
        <f>EXP(SUMPRODUCT(CHOOSE({1,2,3,4,5,6},BaselineBMI,BaselineBMI^2,'Calcs Women No Intervention'!S79,'Calcs Women No Intervention'!S79^2,0,1),Diabetes_model!$C$8:$H$8))/(1+EXP(SUMPRODUCT(CHOOSE({1,2,3,4,5,6},BaselineBMI,BaselineBMI^2,'Calcs Women No Intervention'!S79,'Calcs Women No Intervention'!S79^2,0,1),Diabetes_model!$C$8:$H$8)))</f>
        <v>2.6514670274507598E-2</v>
      </c>
      <c r="T114" s="67">
        <f>EXP(SUMPRODUCT(CHOOSE({1,2,3,4,5,6},BaselineBMI,BaselineBMI^2,'Calcs Women No Intervention'!T79,'Calcs Women No Intervention'!T79^2,0,1),Diabetes_model!$C$8:$H$8))/(1+EXP(SUMPRODUCT(CHOOSE({1,2,3,4,5,6},BaselineBMI,BaselineBMI^2,'Calcs Women No Intervention'!T79,'Calcs Women No Intervention'!T79^2,0,1),Diabetes_model!$C$8:$H$8)))</f>
        <v>2.7791923638328889E-2</v>
      </c>
      <c r="U114" s="67">
        <f>EXP(SUMPRODUCT(CHOOSE({1,2,3,4,5,6},BaselineBMI,BaselineBMI^2,'Calcs Women No Intervention'!U79,'Calcs Women No Intervention'!U79^2,0,1),Diabetes_model!$C$8:$H$8))/(1+EXP(SUMPRODUCT(CHOOSE({1,2,3,4,5,6},BaselineBMI,BaselineBMI^2,'Calcs Women No Intervention'!U79,'Calcs Women No Intervention'!U79^2,0,1),Diabetes_model!$C$8:$H$8)))</f>
        <v>2.9086936372047879E-2</v>
      </c>
      <c r="V114" s="67">
        <f>EXP(SUMPRODUCT(CHOOSE({1,2,3,4,5,6},BaselineBMI,BaselineBMI^2,'Calcs Women No Intervention'!V79,'Calcs Women No Intervention'!V79^2,0,1),Diabetes_model!$C$8:$H$8))/(1+EXP(SUMPRODUCT(CHOOSE({1,2,3,4,5,6},BaselineBMI,BaselineBMI^2,'Calcs Women No Intervention'!V79,'Calcs Women No Intervention'!V79^2,0,1),Diabetes_model!$C$8:$H$8)))</f>
        <v>3.0396647505740924E-2</v>
      </c>
      <c r="W114" s="67">
        <f>EXP(SUMPRODUCT(CHOOSE({1,2,3,4,5,6},BaselineBMI,BaselineBMI^2,'Calcs Women No Intervention'!W79,'Calcs Women No Intervention'!W79^2,0,1),Diabetes_model!$C$8:$H$8))/(1+EXP(SUMPRODUCT(CHOOSE({1,2,3,4,5,6},BaselineBMI,BaselineBMI^2,'Calcs Women No Intervention'!W79,'Calcs Women No Intervention'!W79^2,0,1),Diabetes_model!$C$8:$H$8)))</f>
        <v>3.1717807254958395E-2</v>
      </c>
      <c r="X114" s="67">
        <f>EXP(SUMPRODUCT(CHOOSE({1,2,3,4,5,6},BaselineBMI,BaselineBMI^2,'Calcs Women No Intervention'!X79,'Calcs Women No Intervention'!X79^2,0,1),Diabetes_model!$C$8:$H$8))/(1+EXP(SUMPRODUCT(CHOOSE({1,2,3,4,5,6},BaselineBMI,BaselineBMI^2,'Calcs Women No Intervention'!X79,'Calcs Women No Intervention'!X79^2,0,1),Diabetes_model!$C$8:$H$8)))</f>
        <v>3.304698944603271E-2</v>
      </c>
      <c r="Y114" s="67">
        <f>EXP(SUMPRODUCT(CHOOSE({1,2,3,4,5,6},BaselineBMI,BaselineBMI^2,'Calcs Women No Intervention'!Y79,'Calcs Women No Intervention'!Y79^2,0,1),Diabetes_model!$C$8:$H$8))/(1+EXP(SUMPRODUCT(CHOOSE({1,2,3,4,5,6},BaselineBMI,BaselineBMI^2,'Calcs Women No Intervention'!Y79,'Calcs Women No Intervention'!Y79^2,0,1),Diabetes_model!$C$8:$H$8)))</f>
        <v>3.4380605607476786E-2</v>
      </c>
      <c r="Z114" s="67">
        <f>EXP(SUMPRODUCT(CHOOSE({1,2,3,4,5,6},BaselineBMI,BaselineBMI^2,'Calcs Women No Intervention'!Z79,'Calcs Women No Intervention'!Z79^2,0,1),Diabetes_model!$C$8:$H$8))/(1+EXP(SUMPRODUCT(CHOOSE({1,2,3,4,5,6},BaselineBMI,BaselineBMI^2,'Calcs Women No Intervention'!Z79,'Calcs Women No Intervention'!Z79^2,0,1),Diabetes_model!$C$8:$H$8)))</f>
        <v>3.5714920633134764E-2</v>
      </c>
      <c r="AA114" s="67">
        <f>EXP(SUMPRODUCT(CHOOSE({1,2,3,4,5,6},BaselineBMI,BaselineBMI^2,'Calcs Women No Intervention'!AA79,'Calcs Women No Intervention'!AA79^2,0,1),Diabetes_model!$C$8:$H$8))/(1+EXP(SUMPRODUCT(CHOOSE({1,2,3,4,5,6},BaselineBMI,BaselineBMI^2,'Calcs Women No Intervention'!AA79,'Calcs Women No Intervention'!AA79^2,0,1),Diabetes_model!$C$8:$H$8)))</f>
        <v>3.7046069904722881E-2</v>
      </c>
      <c r="AB114" s="67">
        <f>EXP(SUMPRODUCT(CHOOSE({1,2,3,4,5,6},BaselineBMI,BaselineBMI^2,'Calcs Women No Intervention'!AB79,'Calcs Women No Intervention'!AB79^2,0,1),Diabetes_model!$C$8:$H$8))/(1+EXP(SUMPRODUCT(CHOOSE({1,2,3,4,5,6},BaselineBMI,BaselineBMI^2,'Calcs Women No Intervention'!AB79,'Calcs Women No Intervention'!AB79^2,0,1),Diabetes_model!$C$8:$H$8)))</f>
        <v>3.8370077745050565E-2</v>
      </c>
    </row>
    <row r="115" spans="1:28" x14ac:dyDescent="0.3">
      <c r="B115" s="1">
        <v>4</v>
      </c>
      <c r="C115" s="67"/>
      <c r="D115" s="67"/>
      <c r="E115" s="67"/>
      <c r="F115" s="67">
        <f>EXP(SUMPRODUCT(CHOOSE({1,2,3,4,5,6},BaselineBMI,BaselineBMI^2,'Calcs Women No Intervention'!F80,'Calcs Women No Intervention'!F80^2,0,1),Diabetes_model!$C$8:$H$8))/(1+EXP(SUMPRODUCT(CHOOSE({1,2,3,4,5,6},BaselineBMI,BaselineBMI^2,'Calcs Women No Intervention'!F80,'Calcs Women No Intervention'!F80^2,0,1),Diabetes_model!$C$8:$H$8)))</f>
        <v>1.1704560369291428E-2</v>
      </c>
      <c r="G115" s="67">
        <f>EXP(SUMPRODUCT(CHOOSE({1,2,3,4,5,6},BaselineBMI,BaselineBMI^2,'Calcs Women No Intervention'!G80,'Calcs Women No Intervention'!G80^2,0,1),Diabetes_model!$C$8:$H$8))/(1+EXP(SUMPRODUCT(CHOOSE({1,2,3,4,5,6},BaselineBMI,BaselineBMI^2,'Calcs Women No Intervention'!G80,'Calcs Women No Intervention'!G80^2,0,1),Diabetes_model!$C$8:$H$8)))</f>
        <v>1.2531825367121555E-2</v>
      </c>
      <c r="H115" s="67">
        <f>EXP(SUMPRODUCT(CHOOSE({1,2,3,4,5,6},BaselineBMI,BaselineBMI^2,'Calcs Women No Intervention'!H80,'Calcs Women No Intervention'!H80^2,0,1),Diabetes_model!$C$8:$H$8))/(1+EXP(SUMPRODUCT(CHOOSE({1,2,3,4,5,6},BaselineBMI,BaselineBMI^2,'Calcs Women No Intervention'!H80,'Calcs Women No Intervention'!H80^2,0,1),Diabetes_model!$C$8:$H$8)))</f>
        <v>1.3397143123318569E-2</v>
      </c>
      <c r="I115" s="67">
        <f>EXP(SUMPRODUCT(CHOOSE({1,2,3,4,5,6},BaselineBMI,BaselineBMI^2,'Calcs Women No Intervention'!I80,'Calcs Women No Intervention'!I80^2,0,1),Diabetes_model!$C$8:$H$8))/(1+EXP(SUMPRODUCT(CHOOSE({1,2,3,4,5,6},BaselineBMI,BaselineBMI^2,'Calcs Women No Intervention'!I80,'Calcs Women No Intervention'!I80^2,0,1),Diabetes_model!$C$8:$H$8)))</f>
        <v>1.4300416689070082E-2</v>
      </c>
      <c r="J115" s="67">
        <f>EXP(SUMPRODUCT(CHOOSE({1,2,3,4,5,6},BaselineBMI,BaselineBMI^2,'Calcs Women No Intervention'!J80,'Calcs Women No Intervention'!J80^2,0,1),Diabetes_model!$C$8:$H$8))/(1+EXP(SUMPRODUCT(CHOOSE({1,2,3,4,5,6},BaselineBMI,BaselineBMI^2,'Calcs Women No Intervention'!J80,'Calcs Women No Intervention'!J80^2,0,1),Diabetes_model!$C$8:$H$8)))</f>
        <v>1.5241366161083968E-2</v>
      </c>
      <c r="K115" s="67">
        <f>EXP(SUMPRODUCT(CHOOSE({1,2,3,4,5,6},BaselineBMI,BaselineBMI^2,'Calcs Women No Intervention'!K80,'Calcs Women No Intervention'!K80^2,0,1),Diabetes_model!$C$8:$H$8))/(1+EXP(SUMPRODUCT(CHOOSE({1,2,3,4,5,6},BaselineBMI,BaselineBMI^2,'Calcs Women No Intervention'!K80,'Calcs Women No Intervention'!K80^2,0,1),Diabetes_model!$C$8:$H$8)))</f>
        <v>1.621951900397902E-2</v>
      </c>
      <c r="L115" s="67">
        <f>EXP(SUMPRODUCT(CHOOSE({1,2,3,4,5,6},BaselineBMI,BaselineBMI^2,'Calcs Women No Intervention'!L80,'Calcs Women No Intervention'!L80^2,0,1),Diabetes_model!$C$8:$H$8))/(1+EXP(SUMPRODUCT(CHOOSE({1,2,3,4,5,6},BaselineBMI,BaselineBMI^2,'Calcs Women No Intervention'!L80,'Calcs Women No Intervention'!L80^2,0,1),Diabetes_model!$C$8:$H$8)))</f>
        <v>1.7234201351410711E-2</v>
      </c>
      <c r="M115" s="67">
        <f>EXP(SUMPRODUCT(CHOOSE({1,2,3,4,5,6},BaselineBMI,BaselineBMI^2,'Calcs Women No Intervention'!M80,'Calcs Women No Intervention'!M80^2,0,1),Diabetes_model!$C$8:$H$8))/(1+EXP(SUMPRODUCT(CHOOSE({1,2,3,4,5,6},BaselineBMI,BaselineBMI^2,'Calcs Women No Intervention'!M80,'Calcs Women No Intervention'!M80^2,0,1),Diabetes_model!$C$8:$H$8)))</f>
        <v>1.8284530427407256E-2</v>
      </c>
      <c r="N115" s="67">
        <f>EXP(SUMPRODUCT(CHOOSE({1,2,3,4,5,6},BaselineBMI,BaselineBMI^2,'Calcs Women No Intervention'!N80,'Calcs Women No Intervention'!N80^2,0,1),Diabetes_model!$C$8:$H$8))/(1+EXP(SUMPRODUCT(CHOOSE({1,2,3,4,5,6},BaselineBMI,BaselineBMI^2,'Calcs Women No Intervention'!N80,'Calcs Women No Intervention'!N80^2,0,1),Diabetes_model!$C$8:$H$8)))</f>
        <v>1.9369408222815802E-2</v>
      </c>
      <c r="O115" s="67">
        <f>EXP(SUMPRODUCT(CHOOSE({1,2,3,4,5,6},BaselineBMI,BaselineBMI^2,'Calcs Women No Intervention'!O80,'Calcs Women No Intervention'!O80^2,0,1),Diabetes_model!$C$8:$H$8))/(1+EXP(SUMPRODUCT(CHOOSE({1,2,3,4,5,6},BaselineBMI,BaselineBMI^2,'Calcs Women No Intervention'!O80,'Calcs Women No Intervention'!O80^2,0,1),Diabetes_model!$C$8:$H$8)))</f>
        <v>2.0487516552825814E-2</v>
      </c>
      <c r="P115" s="67">
        <f>EXP(SUMPRODUCT(CHOOSE({1,2,3,4,5,6},BaselineBMI,BaselineBMI^2,'Calcs Women No Intervention'!P80,'Calcs Women No Intervention'!P80^2,0,1),Diabetes_model!$C$8:$H$8))/(1+EXP(SUMPRODUCT(CHOOSE({1,2,3,4,5,6},BaselineBMI,BaselineBMI^2,'Calcs Women No Intervention'!P80,'Calcs Women No Intervention'!P80^2,0,1),Diabetes_model!$C$8:$H$8)))</f>
        <v>2.1637313610308573E-2</v>
      </c>
      <c r="Q115" s="67">
        <f>EXP(SUMPRODUCT(CHOOSE({1,2,3,4,5,6},BaselineBMI,BaselineBMI^2,'Calcs Women No Intervention'!Q80,'Calcs Women No Intervention'!Q80^2,0,1),Diabetes_model!$C$8:$H$8))/(1+EXP(SUMPRODUCT(CHOOSE({1,2,3,4,5,6},BaselineBMI,BaselineBMI^2,'Calcs Women No Intervention'!Q80,'Calcs Women No Intervention'!Q80^2,0,1),Diabetes_model!$C$8:$H$8)))</f>
        <v>2.2817032116299738E-2</v>
      </c>
      <c r="R115" s="67">
        <f>EXP(SUMPRODUCT(CHOOSE({1,2,3,4,5,6},BaselineBMI,BaselineBMI^2,'Calcs Women No Intervention'!R80,'Calcs Women No Intervention'!R80^2,0,1),Diabetes_model!$C$8:$H$8))/(1+EXP(SUMPRODUCT(CHOOSE({1,2,3,4,5,6},BaselineBMI,BaselineBMI^2,'Calcs Women No Intervention'!R80,'Calcs Women No Intervention'!R80^2,0,1),Diabetes_model!$C$8:$H$8)))</f>
        <v>2.4024679153530747E-2</v>
      </c>
      <c r="S115" s="67">
        <f>EXP(SUMPRODUCT(CHOOSE({1,2,3,4,5,6},BaselineBMI,BaselineBMI^2,'Calcs Women No Intervention'!S80,'Calcs Women No Intervention'!S80^2,0,1),Diabetes_model!$C$8:$H$8))/(1+EXP(SUMPRODUCT(CHOOSE({1,2,3,4,5,6},BaselineBMI,BaselineBMI^2,'Calcs Women No Intervention'!S80,'Calcs Women No Intervention'!S80^2,0,1),Diabetes_model!$C$8:$H$8)))</f>
        <v>2.5258037751707867E-2</v>
      </c>
      <c r="T115" s="67">
        <f>EXP(SUMPRODUCT(CHOOSE({1,2,3,4,5,6},BaselineBMI,BaselineBMI^2,'Calcs Women No Intervention'!T80,'Calcs Women No Intervention'!T80^2,0,1),Diabetes_model!$C$8:$H$8))/(1+EXP(SUMPRODUCT(CHOOSE({1,2,3,4,5,6},BaselineBMI,BaselineBMI^2,'Calcs Women No Intervention'!T80,'Calcs Women No Intervention'!T80^2,0,1),Diabetes_model!$C$8:$H$8)))</f>
        <v>2.6514670274507598E-2</v>
      </c>
      <c r="U115" s="67">
        <f>EXP(SUMPRODUCT(CHOOSE({1,2,3,4,5,6},BaselineBMI,BaselineBMI^2,'Calcs Women No Intervention'!U80,'Calcs Women No Intervention'!U80^2,0,1),Diabetes_model!$C$8:$H$8))/(1+EXP(SUMPRODUCT(CHOOSE({1,2,3,4,5,6},BaselineBMI,BaselineBMI^2,'Calcs Women No Intervention'!U80,'Calcs Women No Intervention'!U80^2,0,1),Diabetes_model!$C$8:$H$8)))</f>
        <v>2.7791923638328889E-2</v>
      </c>
      <c r="V115" s="67">
        <f>EXP(SUMPRODUCT(CHOOSE({1,2,3,4,5,6},BaselineBMI,BaselineBMI^2,'Calcs Women No Intervention'!V80,'Calcs Women No Intervention'!V80^2,0,1),Diabetes_model!$C$8:$H$8))/(1+EXP(SUMPRODUCT(CHOOSE({1,2,3,4,5,6},BaselineBMI,BaselineBMI^2,'Calcs Women No Intervention'!V80,'Calcs Women No Intervention'!V80^2,0,1),Diabetes_model!$C$8:$H$8)))</f>
        <v>2.9086936372047879E-2</v>
      </c>
      <c r="W115" s="67">
        <f>EXP(SUMPRODUCT(CHOOSE({1,2,3,4,5,6},BaselineBMI,BaselineBMI^2,'Calcs Women No Intervention'!W80,'Calcs Women No Intervention'!W80^2,0,1),Diabetes_model!$C$8:$H$8))/(1+EXP(SUMPRODUCT(CHOOSE({1,2,3,4,5,6},BaselineBMI,BaselineBMI^2,'Calcs Women No Intervention'!W80,'Calcs Women No Intervention'!W80^2,0,1),Diabetes_model!$C$8:$H$8)))</f>
        <v>3.0396647505740924E-2</v>
      </c>
      <c r="X115" s="67">
        <f>EXP(SUMPRODUCT(CHOOSE({1,2,3,4,5,6},BaselineBMI,BaselineBMI^2,'Calcs Women No Intervention'!X80,'Calcs Women No Intervention'!X80^2,0,1),Diabetes_model!$C$8:$H$8))/(1+EXP(SUMPRODUCT(CHOOSE({1,2,3,4,5,6},BaselineBMI,BaselineBMI^2,'Calcs Women No Intervention'!X80,'Calcs Women No Intervention'!X80^2,0,1),Diabetes_model!$C$8:$H$8)))</f>
        <v>3.1717807254958395E-2</v>
      </c>
      <c r="Y115" s="67">
        <f>EXP(SUMPRODUCT(CHOOSE({1,2,3,4,5,6},BaselineBMI,BaselineBMI^2,'Calcs Women No Intervention'!Y80,'Calcs Women No Intervention'!Y80^2,0,1),Diabetes_model!$C$8:$H$8))/(1+EXP(SUMPRODUCT(CHOOSE({1,2,3,4,5,6},BaselineBMI,BaselineBMI^2,'Calcs Women No Intervention'!Y80,'Calcs Women No Intervention'!Y80^2,0,1),Diabetes_model!$C$8:$H$8)))</f>
        <v>3.304698944603271E-2</v>
      </c>
      <c r="Z115" s="67">
        <f>EXP(SUMPRODUCT(CHOOSE({1,2,3,4,5,6},BaselineBMI,BaselineBMI^2,'Calcs Women No Intervention'!Z80,'Calcs Women No Intervention'!Z80^2,0,1),Diabetes_model!$C$8:$H$8))/(1+EXP(SUMPRODUCT(CHOOSE({1,2,3,4,5,6},BaselineBMI,BaselineBMI^2,'Calcs Women No Intervention'!Z80,'Calcs Women No Intervention'!Z80^2,0,1),Diabetes_model!$C$8:$H$8)))</f>
        <v>3.4380605607476786E-2</v>
      </c>
      <c r="AA115" s="67">
        <f>EXP(SUMPRODUCT(CHOOSE({1,2,3,4,5,6},BaselineBMI,BaselineBMI^2,'Calcs Women No Intervention'!AA80,'Calcs Women No Intervention'!AA80^2,0,1),Diabetes_model!$C$8:$H$8))/(1+EXP(SUMPRODUCT(CHOOSE({1,2,3,4,5,6},BaselineBMI,BaselineBMI^2,'Calcs Women No Intervention'!AA80,'Calcs Women No Intervention'!AA80^2,0,1),Diabetes_model!$C$8:$H$8)))</f>
        <v>3.5714920633134764E-2</v>
      </c>
      <c r="AB115" s="67">
        <f>EXP(SUMPRODUCT(CHOOSE({1,2,3,4,5,6},BaselineBMI,BaselineBMI^2,'Calcs Women No Intervention'!AB80,'Calcs Women No Intervention'!AB80^2,0,1),Diabetes_model!$C$8:$H$8))/(1+EXP(SUMPRODUCT(CHOOSE({1,2,3,4,5,6},BaselineBMI,BaselineBMI^2,'Calcs Women No Intervention'!AB80,'Calcs Women No Intervention'!AB80^2,0,1),Diabetes_model!$C$8:$H$8)))</f>
        <v>3.7046069904722881E-2</v>
      </c>
    </row>
    <row r="116" spans="1:28" x14ac:dyDescent="0.3">
      <c r="B116" s="1">
        <v>5</v>
      </c>
      <c r="C116" s="67"/>
      <c r="D116" s="67"/>
      <c r="E116" s="67"/>
      <c r="F116" s="67"/>
      <c r="G116" s="67">
        <f>EXP(SUMPRODUCT(CHOOSE({1,2,3,4,5,6},BaselineBMI,BaselineBMI^2,'Calcs Women No Intervention'!G81,'Calcs Women No Intervention'!G81^2,0,1),Diabetes_model!$C$8:$H$8))/(1+EXP(SUMPRODUCT(CHOOSE({1,2,3,4,5,6},BaselineBMI,BaselineBMI^2,'Calcs Women No Intervention'!G81,'Calcs Women No Intervention'!G81^2,0,1),Diabetes_model!$C$8:$H$8)))</f>
        <v>1.1704560369291428E-2</v>
      </c>
      <c r="H116" s="67">
        <f>EXP(SUMPRODUCT(CHOOSE({1,2,3,4,5,6},BaselineBMI,BaselineBMI^2,'Calcs Women No Intervention'!H81,'Calcs Women No Intervention'!H81^2,0,1),Diabetes_model!$C$8:$H$8))/(1+EXP(SUMPRODUCT(CHOOSE({1,2,3,4,5,6},BaselineBMI,BaselineBMI^2,'Calcs Women No Intervention'!H81,'Calcs Women No Intervention'!H81^2,0,1),Diabetes_model!$C$8:$H$8)))</f>
        <v>1.2531825367121555E-2</v>
      </c>
      <c r="I116" s="67">
        <f>EXP(SUMPRODUCT(CHOOSE({1,2,3,4,5,6},BaselineBMI,BaselineBMI^2,'Calcs Women No Intervention'!I81,'Calcs Women No Intervention'!I81^2,0,1),Diabetes_model!$C$8:$H$8))/(1+EXP(SUMPRODUCT(CHOOSE({1,2,3,4,5,6},BaselineBMI,BaselineBMI^2,'Calcs Women No Intervention'!I81,'Calcs Women No Intervention'!I81^2,0,1),Diabetes_model!$C$8:$H$8)))</f>
        <v>1.3397143123318569E-2</v>
      </c>
      <c r="J116" s="67">
        <f>EXP(SUMPRODUCT(CHOOSE({1,2,3,4,5,6},BaselineBMI,BaselineBMI^2,'Calcs Women No Intervention'!J81,'Calcs Women No Intervention'!J81^2,0,1),Diabetes_model!$C$8:$H$8))/(1+EXP(SUMPRODUCT(CHOOSE({1,2,3,4,5,6},BaselineBMI,BaselineBMI^2,'Calcs Women No Intervention'!J81,'Calcs Women No Intervention'!J81^2,0,1),Diabetes_model!$C$8:$H$8)))</f>
        <v>1.4300416689070082E-2</v>
      </c>
      <c r="K116" s="67">
        <f>EXP(SUMPRODUCT(CHOOSE({1,2,3,4,5,6},BaselineBMI,BaselineBMI^2,'Calcs Women No Intervention'!K81,'Calcs Women No Intervention'!K81^2,0,1),Diabetes_model!$C$8:$H$8))/(1+EXP(SUMPRODUCT(CHOOSE({1,2,3,4,5,6},BaselineBMI,BaselineBMI^2,'Calcs Women No Intervention'!K81,'Calcs Women No Intervention'!K81^2,0,1),Diabetes_model!$C$8:$H$8)))</f>
        <v>1.5241366161083968E-2</v>
      </c>
      <c r="L116" s="67">
        <f>EXP(SUMPRODUCT(CHOOSE({1,2,3,4,5,6},BaselineBMI,BaselineBMI^2,'Calcs Women No Intervention'!L81,'Calcs Women No Intervention'!L81^2,0,1),Diabetes_model!$C$8:$H$8))/(1+EXP(SUMPRODUCT(CHOOSE({1,2,3,4,5,6},BaselineBMI,BaselineBMI^2,'Calcs Women No Intervention'!L81,'Calcs Women No Intervention'!L81^2,0,1),Diabetes_model!$C$8:$H$8)))</f>
        <v>1.621951900397902E-2</v>
      </c>
      <c r="M116" s="67">
        <f>EXP(SUMPRODUCT(CHOOSE({1,2,3,4,5,6},BaselineBMI,BaselineBMI^2,'Calcs Women No Intervention'!M81,'Calcs Women No Intervention'!M81^2,0,1),Diabetes_model!$C$8:$H$8))/(1+EXP(SUMPRODUCT(CHOOSE({1,2,3,4,5,6},BaselineBMI,BaselineBMI^2,'Calcs Women No Intervention'!M81,'Calcs Women No Intervention'!M81^2,0,1),Diabetes_model!$C$8:$H$8)))</f>
        <v>1.7234201351410711E-2</v>
      </c>
      <c r="N116" s="67">
        <f>EXP(SUMPRODUCT(CHOOSE({1,2,3,4,5,6},BaselineBMI,BaselineBMI^2,'Calcs Women No Intervention'!N81,'Calcs Women No Intervention'!N81^2,0,1),Diabetes_model!$C$8:$H$8))/(1+EXP(SUMPRODUCT(CHOOSE({1,2,3,4,5,6},BaselineBMI,BaselineBMI^2,'Calcs Women No Intervention'!N81,'Calcs Women No Intervention'!N81^2,0,1),Diabetes_model!$C$8:$H$8)))</f>
        <v>1.8284530427407256E-2</v>
      </c>
      <c r="O116" s="67">
        <f>EXP(SUMPRODUCT(CHOOSE({1,2,3,4,5,6},BaselineBMI,BaselineBMI^2,'Calcs Women No Intervention'!O81,'Calcs Women No Intervention'!O81^2,0,1),Diabetes_model!$C$8:$H$8))/(1+EXP(SUMPRODUCT(CHOOSE({1,2,3,4,5,6},BaselineBMI,BaselineBMI^2,'Calcs Women No Intervention'!O81,'Calcs Women No Intervention'!O81^2,0,1),Diabetes_model!$C$8:$H$8)))</f>
        <v>1.9369408222815802E-2</v>
      </c>
      <c r="P116" s="67">
        <f>EXP(SUMPRODUCT(CHOOSE({1,2,3,4,5,6},BaselineBMI,BaselineBMI^2,'Calcs Women No Intervention'!P81,'Calcs Women No Intervention'!P81^2,0,1),Diabetes_model!$C$8:$H$8))/(1+EXP(SUMPRODUCT(CHOOSE({1,2,3,4,5,6},BaselineBMI,BaselineBMI^2,'Calcs Women No Intervention'!P81,'Calcs Women No Intervention'!P81^2,0,1),Diabetes_model!$C$8:$H$8)))</f>
        <v>2.0487516552825814E-2</v>
      </c>
      <c r="Q116" s="67">
        <f>EXP(SUMPRODUCT(CHOOSE({1,2,3,4,5,6},BaselineBMI,BaselineBMI^2,'Calcs Women No Intervention'!Q81,'Calcs Women No Intervention'!Q81^2,0,1),Diabetes_model!$C$8:$H$8))/(1+EXP(SUMPRODUCT(CHOOSE({1,2,3,4,5,6},BaselineBMI,BaselineBMI^2,'Calcs Women No Intervention'!Q81,'Calcs Women No Intervention'!Q81^2,0,1),Diabetes_model!$C$8:$H$8)))</f>
        <v>2.1637313610308573E-2</v>
      </c>
      <c r="R116" s="67">
        <f>EXP(SUMPRODUCT(CHOOSE({1,2,3,4,5,6},BaselineBMI,BaselineBMI^2,'Calcs Women No Intervention'!R81,'Calcs Women No Intervention'!R81^2,0,1),Diabetes_model!$C$8:$H$8))/(1+EXP(SUMPRODUCT(CHOOSE({1,2,3,4,5,6},BaselineBMI,BaselineBMI^2,'Calcs Women No Intervention'!R81,'Calcs Women No Intervention'!R81^2,0,1),Diabetes_model!$C$8:$H$8)))</f>
        <v>2.2817032116299738E-2</v>
      </c>
      <c r="S116" s="67">
        <f>EXP(SUMPRODUCT(CHOOSE({1,2,3,4,5,6},BaselineBMI,BaselineBMI^2,'Calcs Women No Intervention'!S81,'Calcs Women No Intervention'!S81^2,0,1),Diabetes_model!$C$8:$H$8))/(1+EXP(SUMPRODUCT(CHOOSE({1,2,3,4,5,6},BaselineBMI,BaselineBMI^2,'Calcs Women No Intervention'!S81,'Calcs Women No Intervention'!S81^2,0,1),Diabetes_model!$C$8:$H$8)))</f>
        <v>2.4024679153530747E-2</v>
      </c>
      <c r="T116" s="67">
        <f>EXP(SUMPRODUCT(CHOOSE({1,2,3,4,5,6},BaselineBMI,BaselineBMI^2,'Calcs Women No Intervention'!T81,'Calcs Women No Intervention'!T81^2,0,1),Diabetes_model!$C$8:$H$8))/(1+EXP(SUMPRODUCT(CHOOSE({1,2,3,4,5,6},BaselineBMI,BaselineBMI^2,'Calcs Women No Intervention'!T81,'Calcs Women No Intervention'!T81^2,0,1),Diabetes_model!$C$8:$H$8)))</f>
        <v>2.5258037751707867E-2</v>
      </c>
      <c r="U116" s="67">
        <f>EXP(SUMPRODUCT(CHOOSE({1,2,3,4,5,6},BaselineBMI,BaselineBMI^2,'Calcs Women No Intervention'!U81,'Calcs Women No Intervention'!U81^2,0,1),Diabetes_model!$C$8:$H$8))/(1+EXP(SUMPRODUCT(CHOOSE({1,2,3,4,5,6},BaselineBMI,BaselineBMI^2,'Calcs Women No Intervention'!U81,'Calcs Women No Intervention'!U81^2,0,1),Diabetes_model!$C$8:$H$8)))</f>
        <v>2.6514670274507598E-2</v>
      </c>
      <c r="V116" s="67">
        <f>EXP(SUMPRODUCT(CHOOSE({1,2,3,4,5,6},BaselineBMI,BaselineBMI^2,'Calcs Women No Intervention'!V81,'Calcs Women No Intervention'!V81^2,0,1),Diabetes_model!$C$8:$H$8))/(1+EXP(SUMPRODUCT(CHOOSE({1,2,3,4,5,6},BaselineBMI,BaselineBMI^2,'Calcs Women No Intervention'!V81,'Calcs Women No Intervention'!V81^2,0,1),Diabetes_model!$C$8:$H$8)))</f>
        <v>2.7791923638328889E-2</v>
      </c>
      <c r="W116" s="67">
        <f>EXP(SUMPRODUCT(CHOOSE({1,2,3,4,5,6},BaselineBMI,BaselineBMI^2,'Calcs Women No Intervention'!W81,'Calcs Women No Intervention'!W81^2,0,1),Diabetes_model!$C$8:$H$8))/(1+EXP(SUMPRODUCT(CHOOSE({1,2,3,4,5,6},BaselineBMI,BaselineBMI^2,'Calcs Women No Intervention'!W81,'Calcs Women No Intervention'!W81^2,0,1),Diabetes_model!$C$8:$H$8)))</f>
        <v>2.9086936372047879E-2</v>
      </c>
      <c r="X116" s="67">
        <f>EXP(SUMPRODUCT(CHOOSE({1,2,3,4,5,6},BaselineBMI,BaselineBMI^2,'Calcs Women No Intervention'!X81,'Calcs Women No Intervention'!X81^2,0,1),Diabetes_model!$C$8:$H$8))/(1+EXP(SUMPRODUCT(CHOOSE({1,2,3,4,5,6},BaselineBMI,BaselineBMI^2,'Calcs Women No Intervention'!X81,'Calcs Women No Intervention'!X81^2,0,1),Diabetes_model!$C$8:$H$8)))</f>
        <v>3.0396647505740924E-2</v>
      </c>
      <c r="Y116" s="67">
        <f>EXP(SUMPRODUCT(CHOOSE({1,2,3,4,5,6},BaselineBMI,BaselineBMI^2,'Calcs Women No Intervention'!Y81,'Calcs Women No Intervention'!Y81^2,0,1),Diabetes_model!$C$8:$H$8))/(1+EXP(SUMPRODUCT(CHOOSE({1,2,3,4,5,6},BaselineBMI,BaselineBMI^2,'Calcs Women No Intervention'!Y81,'Calcs Women No Intervention'!Y81^2,0,1),Diabetes_model!$C$8:$H$8)))</f>
        <v>3.1717807254958395E-2</v>
      </c>
      <c r="Z116" s="67">
        <f>EXP(SUMPRODUCT(CHOOSE({1,2,3,4,5,6},BaselineBMI,BaselineBMI^2,'Calcs Women No Intervention'!Z81,'Calcs Women No Intervention'!Z81^2,0,1),Diabetes_model!$C$8:$H$8))/(1+EXP(SUMPRODUCT(CHOOSE({1,2,3,4,5,6},BaselineBMI,BaselineBMI^2,'Calcs Women No Intervention'!Z81,'Calcs Women No Intervention'!Z81^2,0,1),Diabetes_model!$C$8:$H$8)))</f>
        <v>3.304698944603271E-2</v>
      </c>
      <c r="AA116" s="67">
        <f>EXP(SUMPRODUCT(CHOOSE({1,2,3,4,5,6},BaselineBMI,BaselineBMI^2,'Calcs Women No Intervention'!AA81,'Calcs Women No Intervention'!AA81^2,0,1),Diabetes_model!$C$8:$H$8))/(1+EXP(SUMPRODUCT(CHOOSE({1,2,3,4,5,6},BaselineBMI,BaselineBMI^2,'Calcs Women No Intervention'!AA81,'Calcs Women No Intervention'!AA81^2,0,1),Diabetes_model!$C$8:$H$8)))</f>
        <v>3.4380605607476786E-2</v>
      </c>
      <c r="AB116" s="67">
        <f>EXP(SUMPRODUCT(CHOOSE({1,2,3,4,5,6},BaselineBMI,BaselineBMI^2,'Calcs Women No Intervention'!AB81,'Calcs Women No Intervention'!AB81^2,0,1),Diabetes_model!$C$8:$H$8))/(1+EXP(SUMPRODUCT(CHOOSE({1,2,3,4,5,6},BaselineBMI,BaselineBMI^2,'Calcs Women No Intervention'!AB81,'Calcs Women No Intervention'!AB81^2,0,1),Diabetes_model!$C$8:$H$8)))</f>
        <v>3.5714920633134764E-2</v>
      </c>
    </row>
    <row r="117" spans="1:28" x14ac:dyDescent="0.3">
      <c r="B117" s="1">
        <v>6</v>
      </c>
      <c r="C117" s="67"/>
      <c r="D117" s="67"/>
      <c r="E117" s="67"/>
      <c r="F117" s="67"/>
      <c r="G117" s="67"/>
      <c r="H117" s="67">
        <f>EXP(SUMPRODUCT(CHOOSE({1,2,3,4,5,6},BaselineBMI,BaselineBMI^2,'Calcs Women No Intervention'!H82,'Calcs Women No Intervention'!H82^2,0,1),Diabetes_model!$C$8:$H$8))/(1+EXP(SUMPRODUCT(CHOOSE({1,2,3,4,5,6},BaselineBMI,BaselineBMI^2,'Calcs Women No Intervention'!H82,'Calcs Women No Intervention'!H82^2,0,1),Diabetes_model!$C$8:$H$8)))</f>
        <v>1.1704560369291428E-2</v>
      </c>
      <c r="I117" s="67">
        <f>EXP(SUMPRODUCT(CHOOSE({1,2,3,4,5,6},BaselineBMI,BaselineBMI^2,'Calcs Women No Intervention'!I82,'Calcs Women No Intervention'!I82^2,0,1),Diabetes_model!$C$8:$H$8))/(1+EXP(SUMPRODUCT(CHOOSE({1,2,3,4,5,6},BaselineBMI,BaselineBMI^2,'Calcs Women No Intervention'!I82,'Calcs Women No Intervention'!I82^2,0,1),Diabetes_model!$C$8:$H$8)))</f>
        <v>1.2531825367121555E-2</v>
      </c>
      <c r="J117" s="67">
        <f>EXP(SUMPRODUCT(CHOOSE({1,2,3,4,5,6},BaselineBMI,BaselineBMI^2,'Calcs Women No Intervention'!J82,'Calcs Women No Intervention'!J82^2,0,1),Diabetes_model!$C$8:$H$8))/(1+EXP(SUMPRODUCT(CHOOSE({1,2,3,4,5,6},BaselineBMI,BaselineBMI^2,'Calcs Women No Intervention'!J82,'Calcs Women No Intervention'!J82^2,0,1),Diabetes_model!$C$8:$H$8)))</f>
        <v>1.3397143123318569E-2</v>
      </c>
      <c r="K117" s="67">
        <f>EXP(SUMPRODUCT(CHOOSE({1,2,3,4,5,6},BaselineBMI,BaselineBMI^2,'Calcs Women No Intervention'!K82,'Calcs Women No Intervention'!K82^2,0,1),Diabetes_model!$C$8:$H$8))/(1+EXP(SUMPRODUCT(CHOOSE({1,2,3,4,5,6},BaselineBMI,BaselineBMI^2,'Calcs Women No Intervention'!K82,'Calcs Women No Intervention'!K82^2,0,1),Diabetes_model!$C$8:$H$8)))</f>
        <v>1.4300416689070082E-2</v>
      </c>
      <c r="L117" s="67">
        <f>EXP(SUMPRODUCT(CHOOSE({1,2,3,4,5,6},BaselineBMI,BaselineBMI^2,'Calcs Women No Intervention'!L82,'Calcs Women No Intervention'!L82^2,0,1),Diabetes_model!$C$8:$H$8))/(1+EXP(SUMPRODUCT(CHOOSE({1,2,3,4,5,6},BaselineBMI,BaselineBMI^2,'Calcs Women No Intervention'!L82,'Calcs Women No Intervention'!L82^2,0,1),Diabetes_model!$C$8:$H$8)))</f>
        <v>1.5241366161083968E-2</v>
      </c>
      <c r="M117" s="67">
        <f>EXP(SUMPRODUCT(CHOOSE({1,2,3,4,5,6},BaselineBMI,BaselineBMI^2,'Calcs Women No Intervention'!M82,'Calcs Women No Intervention'!M82^2,0,1),Diabetes_model!$C$8:$H$8))/(1+EXP(SUMPRODUCT(CHOOSE({1,2,3,4,5,6},BaselineBMI,BaselineBMI^2,'Calcs Women No Intervention'!M82,'Calcs Women No Intervention'!M82^2,0,1),Diabetes_model!$C$8:$H$8)))</f>
        <v>1.621951900397902E-2</v>
      </c>
      <c r="N117" s="67">
        <f>EXP(SUMPRODUCT(CHOOSE({1,2,3,4,5,6},BaselineBMI,BaselineBMI^2,'Calcs Women No Intervention'!N82,'Calcs Women No Intervention'!N82^2,0,1),Diabetes_model!$C$8:$H$8))/(1+EXP(SUMPRODUCT(CHOOSE({1,2,3,4,5,6},BaselineBMI,BaselineBMI^2,'Calcs Women No Intervention'!N82,'Calcs Women No Intervention'!N82^2,0,1),Diabetes_model!$C$8:$H$8)))</f>
        <v>1.7234201351410711E-2</v>
      </c>
      <c r="O117" s="67">
        <f>EXP(SUMPRODUCT(CHOOSE({1,2,3,4,5,6},BaselineBMI,BaselineBMI^2,'Calcs Women No Intervention'!O82,'Calcs Women No Intervention'!O82^2,0,1),Diabetes_model!$C$8:$H$8))/(1+EXP(SUMPRODUCT(CHOOSE({1,2,3,4,5,6},BaselineBMI,BaselineBMI^2,'Calcs Women No Intervention'!O82,'Calcs Women No Intervention'!O82^2,0,1),Diabetes_model!$C$8:$H$8)))</f>
        <v>1.8284530427407256E-2</v>
      </c>
      <c r="P117" s="67">
        <f>EXP(SUMPRODUCT(CHOOSE({1,2,3,4,5,6},BaselineBMI,BaselineBMI^2,'Calcs Women No Intervention'!P82,'Calcs Women No Intervention'!P82^2,0,1),Diabetes_model!$C$8:$H$8))/(1+EXP(SUMPRODUCT(CHOOSE({1,2,3,4,5,6},BaselineBMI,BaselineBMI^2,'Calcs Women No Intervention'!P82,'Calcs Women No Intervention'!P82^2,0,1),Diabetes_model!$C$8:$H$8)))</f>
        <v>1.9369408222815802E-2</v>
      </c>
      <c r="Q117" s="67">
        <f>EXP(SUMPRODUCT(CHOOSE({1,2,3,4,5,6},BaselineBMI,BaselineBMI^2,'Calcs Women No Intervention'!Q82,'Calcs Women No Intervention'!Q82^2,0,1),Diabetes_model!$C$8:$H$8))/(1+EXP(SUMPRODUCT(CHOOSE({1,2,3,4,5,6},BaselineBMI,BaselineBMI^2,'Calcs Women No Intervention'!Q82,'Calcs Women No Intervention'!Q82^2,0,1),Diabetes_model!$C$8:$H$8)))</f>
        <v>2.0487516552825814E-2</v>
      </c>
      <c r="R117" s="67">
        <f>EXP(SUMPRODUCT(CHOOSE({1,2,3,4,5,6},BaselineBMI,BaselineBMI^2,'Calcs Women No Intervention'!R82,'Calcs Women No Intervention'!R82^2,0,1),Diabetes_model!$C$8:$H$8))/(1+EXP(SUMPRODUCT(CHOOSE({1,2,3,4,5,6},BaselineBMI,BaselineBMI^2,'Calcs Women No Intervention'!R82,'Calcs Women No Intervention'!R82^2,0,1),Diabetes_model!$C$8:$H$8)))</f>
        <v>2.1637313610308573E-2</v>
      </c>
      <c r="S117" s="67">
        <f>EXP(SUMPRODUCT(CHOOSE({1,2,3,4,5,6},BaselineBMI,BaselineBMI^2,'Calcs Women No Intervention'!S82,'Calcs Women No Intervention'!S82^2,0,1),Diabetes_model!$C$8:$H$8))/(1+EXP(SUMPRODUCT(CHOOSE({1,2,3,4,5,6},BaselineBMI,BaselineBMI^2,'Calcs Women No Intervention'!S82,'Calcs Women No Intervention'!S82^2,0,1),Diabetes_model!$C$8:$H$8)))</f>
        <v>2.2817032116299738E-2</v>
      </c>
      <c r="T117" s="67">
        <f>EXP(SUMPRODUCT(CHOOSE({1,2,3,4,5,6},BaselineBMI,BaselineBMI^2,'Calcs Women No Intervention'!T82,'Calcs Women No Intervention'!T82^2,0,1),Diabetes_model!$C$8:$H$8))/(1+EXP(SUMPRODUCT(CHOOSE({1,2,3,4,5,6},BaselineBMI,BaselineBMI^2,'Calcs Women No Intervention'!T82,'Calcs Women No Intervention'!T82^2,0,1),Diabetes_model!$C$8:$H$8)))</f>
        <v>2.4024679153530747E-2</v>
      </c>
      <c r="U117" s="67">
        <f>EXP(SUMPRODUCT(CHOOSE({1,2,3,4,5,6},BaselineBMI,BaselineBMI^2,'Calcs Women No Intervention'!U82,'Calcs Women No Intervention'!U82^2,0,1),Diabetes_model!$C$8:$H$8))/(1+EXP(SUMPRODUCT(CHOOSE({1,2,3,4,5,6},BaselineBMI,BaselineBMI^2,'Calcs Women No Intervention'!U82,'Calcs Women No Intervention'!U82^2,0,1),Diabetes_model!$C$8:$H$8)))</f>
        <v>2.5258037751707867E-2</v>
      </c>
      <c r="V117" s="67">
        <f>EXP(SUMPRODUCT(CHOOSE({1,2,3,4,5,6},BaselineBMI,BaselineBMI^2,'Calcs Women No Intervention'!V82,'Calcs Women No Intervention'!V82^2,0,1),Diabetes_model!$C$8:$H$8))/(1+EXP(SUMPRODUCT(CHOOSE({1,2,3,4,5,6},BaselineBMI,BaselineBMI^2,'Calcs Women No Intervention'!V82,'Calcs Women No Intervention'!V82^2,0,1),Diabetes_model!$C$8:$H$8)))</f>
        <v>2.6514670274507598E-2</v>
      </c>
      <c r="W117" s="67">
        <f>EXP(SUMPRODUCT(CHOOSE({1,2,3,4,5,6},BaselineBMI,BaselineBMI^2,'Calcs Women No Intervention'!W82,'Calcs Women No Intervention'!W82^2,0,1),Diabetes_model!$C$8:$H$8))/(1+EXP(SUMPRODUCT(CHOOSE({1,2,3,4,5,6},BaselineBMI,BaselineBMI^2,'Calcs Women No Intervention'!W82,'Calcs Women No Intervention'!W82^2,0,1),Diabetes_model!$C$8:$H$8)))</f>
        <v>2.7791923638328889E-2</v>
      </c>
      <c r="X117" s="67">
        <f>EXP(SUMPRODUCT(CHOOSE({1,2,3,4,5,6},BaselineBMI,BaselineBMI^2,'Calcs Women No Intervention'!X82,'Calcs Women No Intervention'!X82^2,0,1),Diabetes_model!$C$8:$H$8))/(1+EXP(SUMPRODUCT(CHOOSE({1,2,3,4,5,6},BaselineBMI,BaselineBMI^2,'Calcs Women No Intervention'!X82,'Calcs Women No Intervention'!X82^2,0,1),Diabetes_model!$C$8:$H$8)))</f>
        <v>2.9086936372047879E-2</v>
      </c>
      <c r="Y117" s="67">
        <f>EXP(SUMPRODUCT(CHOOSE({1,2,3,4,5,6},BaselineBMI,BaselineBMI^2,'Calcs Women No Intervention'!Y82,'Calcs Women No Intervention'!Y82^2,0,1),Diabetes_model!$C$8:$H$8))/(1+EXP(SUMPRODUCT(CHOOSE({1,2,3,4,5,6},BaselineBMI,BaselineBMI^2,'Calcs Women No Intervention'!Y82,'Calcs Women No Intervention'!Y82^2,0,1),Diabetes_model!$C$8:$H$8)))</f>
        <v>3.0396647505740924E-2</v>
      </c>
      <c r="Z117" s="67">
        <f>EXP(SUMPRODUCT(CHOOSE({1,2,3,4,5,6},BaselineBMI,BaselineBMI^2,'Calcs Women No Intervention'!Z82,'Calcs Women No Intervention'!Z82^2,0,1),Diabetes_model!$C$8:$H$8))/(1+EXP(SUMPRODUCT(CHOOSE({1,2,3,4,5,6},BaselineBMI,BaselineBMI^2,'Calcs Women No Intervention'!Z82,'Calcs Women No Intervention'!Z82^2,0,1),Diabetes_model!$C$8:$H$8)))</f>
        <v>3.1717807254958395E-2</v>
      </c>
      <c r="AA117" s="67">
        <f>EXP(SUMPRODUCT(CHOOSE({1,2,3,4,5,6},BaselineBMI,BaselineBMI^2,'Calcs Women No Intervention'!AA82,'Calcs Women No Intervention'!AA82^2,0,1),Diabetes_model!$C$8:$H$8))/(1+EXP(SUMPRODUCT(CHOOSE({1,2,3,4,5,6},BaselineBMI,BaselineBMI^2,'Calcs Women No Intervention'!AA82,'Calcs Women No Intervention'!AA82^2,0,1),Diabetes_model!$C$8:$H$8)))</f>
        <v>3.304698944603271E-2</v>
      </c>
      <c r="AB117" s="67">
        <f>EXP(SUMPRODUCT(CHOOSE({1,2,3,4,5,6},BaselineBMI,BaselineBMI^2,'Calcs Women No Intervention'!AB82,'Calcs Women No Intervention'!AB82^2,0,1),Diabetes_model!$C$8:$H$8))/(1+EXP(SUMPRODUCT(CHOOSE({1,2,3,4,5,6},BaselineBMI,BaselineBMI^2,'Calcs Women No Intervention'!AB82,'Calcs Women No Intervention'!AB82^2,0,1),Diabetes_model!$C$8:$H$8)))</f>
        <v>3.4380605607476786E-2</v>
      </c>
    </row>
    <row r="118" spans="1:28" x14ac:dyDescent="0.3">
      <c r="B118" s="1">
        <v>7</v>
      </c>
      <c r="C118" s="67"/>
      <c r="D118" s="67"/>
      <c r="E118" s="67"/>
      <c r="F118" s="67"/>
      <c r="G118" s="67"/>
      <c r="H118" s="67"/>
      <c r="I118" s="67">
        <f>EXP(SUMPRODUCT(CHOOSE({1,2,3,4,5,6},BaselineBMI,BaselineBMI^2,'Calcs Women No Intervention'!I83,'Calcs Women No Intervention'!I83^2,0,1),Diabetes_model!$C$8:$H$8))/(1+EXP(SUMPRODUCT(CHOOSE({1,2,3,4,5,6},BaselineBMI,BaselineBMI^2,'Calcs Women No Intervention'!I83,'Calcs Women No Intervention'!I83^2,0,1),Diabetes_model!$C$8:$H$8)))</f>
        <v>1.1704560369291428E-2</v>
      </c>
      <c r="J118" s="67">
        <f>EXP(SUMPRODUCT(CHOOSE({1,2,3,4,5,6},BaselineBMI,BaselineBMI^2,'Calcs Women No Intervention'!J83,'Calcs Women No Intervention'!J83^2,0,1),Diabetes_model!$C$8:$H$8))/(1+EXP(SUMPRODUCT(CHOOSE({1,2,3,4,5,6},BaselineBMI,BaselineBMI^2,'Calcs Women No Intervention'!J83,'Calcs Women No Intervention'!J83^2,0,1),Diabetes_model!$C$8:$H$8)))</f>
        <v>1.2531825367121555E-2</v>
      </c>
      <c r="K118" s="67">
        <f>EXP(SUMPRODUCT(CHOOSE({1,2,3,4,5,6},BaselineBMI,BaselineBMI^2,'Calcs Women No Intervention'!K83,'Calcs Women No Intervention'!K83^2,0,1),Diabetes_model!$C$8:$H$8))/(1+EXP(SUMPRODUCT(CHOOSE({1,2,3,4,5,6},BaselineBMI,BaselineBMI^2,'Calcs Women No Intervention'!K83,'Calcs Women No Intervention'!K83^2,0,1),Diabetes_model!$C$8:$H$8)))</f>
        <v>1.3397143123318569E-2</v>
      </c>
      <c r="L118" s="67">
        <f>EXP(SUMPRODUCT(CHOOSE({1,2,3,4,5,6},BaselineBMI,BaselineBMI^2,'Calcs Women No Intervention'!L83,'Calcs Women No Intervention'!L83^2,0,1),Diabetes_model!$C$8:$H$8))/(1+EXP(SUMPRODUCT(CHOOSE({1,2,3,4,5,6},BaselineBMI,BaselineBMI^2,'Calcs Women No Intervention'!L83,'Calcs Women No Intervention'!L83^2,0,1),Diabetes_model!$C$8:$H$8)))</f>
        <v>1.4300416689070082E-2</v>
      </c>
      <c r="M118" s="67">
        <f>EXP(SUMPRODUCT(CHOOSE({1,2,3,4,5,6},BaselineBMI,BaselineBMI^2,'Calcs Women No Intervention'!M83,'Calcs Women No Intervention'!M83^2,0,1),Diabetes_model!$C$8:$H$8))/(1+EXP(SUMPRODUCT(CHOOSE({1,2,3,4,5,6},BaselineBMI,BaselineBMI^2,'Calcs Women No Intervention'!M83,'Calcs Women No Intervention'!M83^2,0,1),Diabetes_model!$C$8:$H$8)))</f>
        <v>1.5241366161083968E-2</v>
      </c>
      <c r="N118" s="67">
        <f>EXP(SUMPRODUCT(CHOOSE({1,2,3,4,5,6},BaselineBMI,BaselineBMI^2,'Calcs Women No Intervention'!N83,'Calcs Women No Intervention'!N83^2,0,1),Diabetes_model!$C$8:$H$8))/(1+EXP(SUMPRODUCT(CHOOSE({1,2,3,4,5,6},BaselineBMI,BaselineBMI^2,'Calcs Women No Intervention'!N83,'Calcs Women No Intervention'!N83^2,0,1),Diabetes_model!$C$8:$H$8)))</f>
        <v>1.621951900397902E-2</v>
      </c>
      <c r="O118" s="67">
        <f>EXP(SUMPRODUCT(CHOOSE({1,2,3,4,5,6},BaselineBMI,BaselineBMI^2,'Calcs Women No Intervention'!O83,'Calcs Women No Intervention'!O83^2,0,1),Diabetes_model!$C$8:$H$8))/(1+EXP(SUMPRODUCT(CHOOSE({1,2,3,4,5,6},BaselineBMI,BaselineBMI^2,'Calcs Women No Intervention'!O83,'Calcs Women No Intervention'!O83^2,0,1),Diabetes_model!$C$8:$H$8)))</f>
        <v>1.7234201351410711E-2</v>
      </c>
      <c r="P118" s="67">
        <f>EXP(SUMPRODUCT(CHOOSE({1,2,3,4,5,6},BaselineBMI,BaselineBMI^2,'Calcs Women No Intervention'!P83,'Calcs Women No Intervention'!P83^2,0,1),Diabetes_model!$C$8:$H$8))/(1+EXP(SUMPRODUCT(CHOOSE({1,2,3,4,5,6},BaselineBMI,BaselineBMI^2,'Calcs Women No Intervention'!P83,'Calcs Women No Intervention'!P83^2,0,1),Diabetes_model!$C$8:$H$8)))</f>
        <v>1.8284530427407256E-2</v>
      </c>
      <c r="Q118" s="67">
        <f>EXP(SUMPRODUCT(CHOOSE({1,2,3,4,5,6},BaselineBMI,BaselineBMI^2,'Calcs Women No Intervention'!Q83,'Calcs Women No Intervention'!Q83^2,0,1),Diabetes_model!$C$8:$H$8))/(1+EXP(SUMPRODUCT(CHOOSE({1,2,3,4,5,6},BaselineBMI,BaselineBMI^2,'Calcs Women No Intervention'!Q83,'Calcs Women No Intervention'!Q83^2,0,1),Diabetes_model!$C$8:$H$8)))</f>
        <v>1.9369408222815802E-2</v>
      </c>
      <c r="R118" s="67">
        <f>EXP(SUMPRODUCT(CHOOSE({1,2,3,4,5,6},BaselineBMI,BaselineBMI^2,'Calcs Women No Intervention'!R83,'Calcs Women No Intervention'!R83^2,0,1),Diabetes_model!$C$8:$H$8))/(1+EXP(SUMPRODUCT(CHOOSE({1,2,3,4,5,6},BaselineBMI,BaselineBMI^2,'Calcs Women No Intervention'!R83,'Calcs Women No Intervention'!R83^2,0,1),Diabetes_model!$C$8:$H$8)))</f>
        <v>2.0487516552825814E-2</v>
      </c>
      <c r="S118" s="67">
        <f>EXP(SUMPRODUCT(CHOOSE({1,2,3,4,5,6},BaselineBMI,BaselineBMI^2,'Calcs Women No Intervention'!S83,'Calcs Women No Intervention'!S83^2,0,1),Diabetes_model!$C$8:$H$8))/(1+EXP(SUMPRODUCT(CHOOSE({1,2,3,4,5,6},BaselineBMI,BaselineBMI^2,'Calcs Women No Intervention'!S83,'Calcs Women No Intervention'!S83^2,0,1),Diabetes_model!$C$8:$H$8)))</f>
        <v>2.1637313610308573E-2</v>
      </c>
      <c r="T118" s="67">
        <f>EXP(SUMPRODUCT(CHOOSE({1,2,3,4,5,6},BaselineBMI,BaselineBMI^2,'Calcs Women No Intervention'!T83,'Calcs Women No Intervention'!T83^2,0,1),Diabetes_model!$C$8:$H$8))/(1+EXP(SUMPRODUCT(CHOOSE({1,2,3,4,5,6},BaselineBMI,BaselineBMI^2,'Calcs Women No Intervention'!T83,'Calcs Women No Intervention'!T83^2,0,1),Diabetes_model!$C$8:$H$8)))</f>
        <v>2.2817032116299738E-2</v>
      </c>
      <c r="U118" s="67">
        <f>EXP(SUMPRODUCT(CHOOSE({1,2,3,4,5,6},BaselineBMI,BaselineBMI^2,'Calcs Women No Intervention'!U83,'Calcs Women No Intervention'!U83^2,0,1),Diabetes_model!$C$8:$H$8))/(1+EXP(SUMPRODUCT(CHOOSE({1,2,3,4,5,6},BaselineBMI,BaselineBMI^2,'Calcs Women No Intervention'!U83,'Calcs Women No Intervention'!U83^2,0,1),Diabetes_model!$C$8:$H$8)))</f>
        <v>2.4024679153530747E-2</v>
      </c>
      <c r="V118" s="67">
        <f>EXP(SUMPRODUCT(CHOOSE({1,2,3,4,5,6},BaselineBMI,BaselineBMI^2,'Calcs Women No Intervention'!V83,'Calcs Women No Intervention'!V83^2,0,1),Diabetes_model!$C$8:$H$8))/(1+EXP(SUMPRODUCT(CHOOSE({1,2,3,4,5,6},BaselineBMI,BaselineBMI^2,'Calcs Women No Intervention'!V83,'Calcs Women No Intervention'!V83^2,0,1),Diabetes_model!$C$8:$H$8)))</f>
        <v>2.5258037751707867E-2</v>
      </c>
      <c r="W118" s="67">
        <f>EXP(SUMPRODUCT(CHOOSE({1,2,3,4,5,6},BaselineBMI,BaselineBMI^2,'Calcs Women No Intervention'!W83,'Calcs Women No Intervention'!W83^2,0,1),Diabetes_model!$C$8:$H$8))/(1+EXP(SUMPRODUCT(CHOOSE({1,2,3,4,5,6},BaselineBMI,BaselineBMI^2,'Calcs Women No Intervention'!W83,'Calcs Women No Intervention'!W83^2,0,1),Diabetes_model!$C$8:$H$8)))</f>
        <v>2.6514670274507598E-2</v>
      </c>
      <c r="X118" s="67">
        <f>EXP(SUMPRODUCT(CHOOSE({1,2,3,4,5,6},BaselineBMI,BaselineBMI^2,'Calcs Women No Intervention'!X83,'Calcs Women No Intervention'!X83^2,0,1),Diabetes_model!$C$8:$H$8))/(1+EXP(SUMPRODUCT(CHOOSE({1,2,3,4,5,6},BaselineBMI,BaselineBMI^2,'Calcs Women No Intervention'!X83,'Calcs Women No Intervention'!X83^2,0,1),Diabetes_model!$C$8:$H$8)))</f>
        <v>2.7791923638328889E-2</v>
      </c>
      <c r="Y118" s="67">
        <f>EXP(SUMPRODUCT(CHOOSE({1,2,3,4,5,6},BaselineBMI,BaselineBMI^2,'Calcs Women No Intervention'!Y83,'Calcs Women No Intervention'!Y83^2,0,1),Diabetes_model!$C$8:$H$8))/(1+EXP(SUMPRODUCT(CHOOSE({1,2,3,4,5,6},BaselineBMI,BaselineBMI^2,'Calcs Women No Intervention'!Y83,'Calcs Women No Intervention'!Y83^2,0,1),Diabetes_model!$C$8:$H$8)))</f>
        <v>2.9086936372047879E-2</v>
      </c>
      <c r="Z118" s="67">
        <f>EXP(SUMPRODUCT(CHOOSE({1,2,3,4,5,6},BaselineBMI,BaselineBMI^2,'Calcs Women No Intervention'!Z83,'Calcs Women No Intervention'!Z83^2,0,1),Diabetes_model!$C$8:$H$8))/(1+EXP(SUMPRODUCT(CHOOSE({1,2,3,4,5,6},BaselineBMI,BaselineBMI^2,'Calcs Women No Intervention'!Z83,'Calcs Women No Intervention'!Z83^2,0,1),Diabetes_model!$C$8:$H$8)))</f>
        <v>3.0396647505740924E-2</v>
      </c>
      <c r="AA118" s="67">
        <f>EXP(SUMPRODUCT(CHOOSE({1,2,3,4,5,6},BaselineBMI,BaselineBMI^2,'Calcs Women No Intervention'!AA83,'Calcs Women No Intervention'!AA83^2,0,1),Diabetes_model!$C$8:$H$8))/(1+EXP(SUMPRODUCT(CHOOSE({1,2,3,4,5,6},BaselineBMI,BaselineBMI^2,'Calcs Women No Intervention'!AA83,'Calcs Women No Intervention'!AA83^2,0,1),Diabetes_model!$C$8:$H$8)))</f>
        <v>3.1717807254958395E-2</v>
      </c>
      <c r="AB118" s="67">
        <f>EXP(SUMPRODUCT(CHOOSE({1,2,3,4,5,6},BaselineBMI,BaselineBMI^2,'Calcs Women No Intervention'!AB83,'Calcs Women No Intervention'!AB83^2,0,1),Diabetes_model!$C$8:$H$8))/(1+EXP(SUMPRODUCT(CHOOSE({1,2,3,4,5,6},BaselineBMI,BaselineBMI^2,'Calcs Women No Intervention'!AB83,'Calcs Women No Intervention'!AB83^2,0,1),Diabetes_model!$C$8:$H$8)))</f>
        <v>3.304698944603271E-2</v>
      </c>
    </row>
    <row r="119" spans="1:28" x14ac:dyDescent="0.3">
      <c r="B119" s="1">
        <v>8</v>
      </c>
      <c r="C119" s="67"/>
      <c r="D119" s="67"/>
      <c r="E119" s="67"/>
      <c r="F119" s="67"/>
      <c r="G119" s="67"/>
      <c r="H119" s="67"/>
      <c r="I119" s="67"/>
      <c r="J119" s="67">
        <f>EXP(SUMPRODUCT(CHOOSE({1,2,3,4,5,6},BaselineBMI,BaselineBMI^2,'Calcs Women No Intervention'!J84,'Calcs Women No Intervention'!J84^2,0,1),Diabetes_model!$C$8:$H$8))/(1+EXP(SUMPRODUCT(CHOOSE({1,2,3,4,5,6},BaselineBMI,BaselineBMI^2,'Calcs Women No Intervention'!J84,'Calcs Women No Intervention'!J84^2,0,1),Diabetes_model!$C$8:$H$8)))</f>
        <v>1.1704560369291428E-2</v>
      </c>
      <c r="K119" s="67">
        <f>EXP(SUMPRODUCT(CHOOSE({1,2,3,4,5,6},BaselineBMI,BaselineBMI^2,'Calcs Women No Intervention'!K84,'Calcs Women No Intervention'!K84^2,0,1),Diabetes_model!$C$8:$H$8))/(1+EXP(SUMPRODUCT(CHOOSE({1,2,3,4,5,6},BaselineBMI,BaselineBMI^2,'Calcs Women No Intervention'!K84,'Calcs Women No Intervention'!K84^2,0,1),Diabetes_model!$C$8:$H$8)))</f>
        <v>1.2531825367121555E-2</v>
      </c>
      <c r="L119" s="67">
        <f>EXP(SUMPRODUCT(CHOOSE({1,2,3,4,5,6},BaselineBMI,BaselineBMI^2,'Calcs Women No Intervention'!L84,'Calcs Women No Intervention'!L84^2,0,1),Diabetes_model!$C$8:$H$8))/(1+EXP(SUMPRODUCT(CHOOSE({1,2,3,4,5,6},BaselineBMI,BaselineBMI^2,'Calcs Women No Intervention'!L84,'Calcs Women No Intervention'!L84^2,0,1),Diabetes_model!$C$8:$H$8)))</f>
        <v>1.3397143123318569E-2</v>
      </c>
      <c r="M119" s="67">
        <f>EXP(SUMPRODUCT(CHOOSE({1,2,3,4,5,6},BaselineBMI,BaselineBMI^2,'Calcs Women No Intervention'!M84,'Calcs Women No Intervention'!M84^2,0,1),Diabetes_model!$C$8:$H$8))/(1+EXP(SUMPRODUCT(CHOOSE({1,2,3,4,5,6},BaselineBMI,BaselineBMI^2,'Calcs Women No Intervention'!M84,'Calcs Women No Intervention'!M84^2,0,1),Diabetes_model!$C$8:$H$8)))</f>
        <v>1.4300416689070082E-2</v>
      </c>
      <c r="N119" s="67">
        <f>EXP(SUMPRODUCT(CHOOSE({1,2,3,4,5,6},BaselineBMI,BaselineBMI^2,'Calcs Women No Intervention'!N84,'Calcs Women No Intervention'!N84^2,0,1),Diabetes_model!$C$8:$H$8))/(1+EXP(SUMPRODUCT(CHOOSE({1,2,3,4,5,6},BaselineBMI,BaselineBMI^2,'Calcs Women No Intervention'!N84,'Calcs Women No Intervention'!N84^2,0,1),Diabetes_model!$C$8:$H$8)))</f>
        <v>1.5241366161083968E-2</v>
      </c>
      <c r="O119" s="67">
        <f>EXP(SUMPRODUCT(CHOOSE({1,2,3,4,5,6},BaselineBMI,BaselineBMI^2,'Calcs Women No Intervention'!O84,'Calcs Women No Intervention'!O84^2,0,1),Diabetes_model!$C$8:$H$8))/(1+EXP(SUMPRODUCT(CHOOSE({1,2,3,4,5,6},BaselineBMI,BaselineBMI^2,'Calcs Women No Intervention'!O84,'Calcs Women No Intervention'!O84^2,0,1),Diabetes_model!$C$8:$H$8)))</f>
        <v>1.621951900397902E-2</v>
      </c>
      <c r="P119" s="67">
        <f>EXP(SUMPRODUCT(CHOOSE({1,2,3,4,5,6},BaselineBMI,BaselineBMI^2,'Calcs Women No Intervention'!P84,'Calcs Women No Intervention'!P84^2,0,1),Diabetes_model!$C$8:$H$8))/(1+EXP(SUMPRODUCT(CHOOSE({1,2,3,4,5,6},BaselineBMI,BaselineBMI^2,'Calcs Women No Intervention'!P84,'Calcs Women No Intervention'!P84^2,0,1),Diabetes_model!$C$8:$H$8)))</f>
        <v>1.7234201351410711E-2</v>
      </c>
      <c r="Q119" s="67">
        <f>EXP(SUMPRODUCT(CHOOSE({1,2,3,4,5,6},BaselineBMI,BaselineBMI^2,'Calcs Women No Intervention'!Q84,'Calcs Women No Intervention'!Q84^2,0,1),Diabetes_model!$C$8:$H$8))/(1+EXP(SUMPRODUCT(CHOOSE({1,2,3,4,5,6},BaselineBMI,BaselineBMI^2,'Calcs Women No Intervention'!Q84,'Calcs Women No Intervention'!Q84^2,0,1),Diabetes_model!$C$8:$H$8)))</f>
        <v>1.8284530427407256E-2</v>
      </c>
      <c r="R119" s="67">
        <f>EXP(SUMPRODUCT(CHOOSE({1,2,3,4,5,6},BaselineBMI,BaselineBMI^2,'Calcs Women No Intervention'!R84,'Calcs Women No Intervention'!R84^2,0,1),Diabetes_model!$C$8:$H$8))/(1+EXP(SUMPRODUCT(CHOOSE({1,2,3,4,5,6},BaselineBMI,BaselineBMI^2,'Calcs Women No Intervention'!R84,'Calcs Women No Intervention'!R84^2,0,1),Diabetes_model!$C$8:$H$8)))</f>
        <v>1.9369408222815802E-2</v>
      </c>
      <c r="S119" s="67">
        <f>EXP(SUMPRODUCT(CHOOSE({1,2,3,4,5,6},BaselineBMI,BaselineBMI^2,'Calcs Women No Intervention'!S84,'Calcs Women No Intervention'!S84^2,0,1),Diabetes_model!$C$8:$H$8))/(1+EXP(SUMPRODUCT(CHOOSE({1,2,3,4,5,6},BaselineBMI,BaselineBMI^2,'Calcs Women No Intervention'!S84,'Calcs Women No Intervention'!S84^2,0,1),Diabetes_model!$C$8:$H$8)))</f>
        <v>2.0487516552825814E-2</v>
      </c>
      <c r="T119" s="67">
        <f>EXP(SUMPRODUCT(CHOOSE({1,2,3,4,5,6},BaselineBMI,BaselineBMI^2,'Calcs Women No Intervention'!T84,'Calcs Women No Intervention'!T84^2,0,1),Diabetes_model!$C$8:$H$8))/(1+EXP(SUMPRODUCT(CHOOSE({1,2,3,4,5,6},BaselineBMI,BaselineBMI^2,'Calcs Women No Intervention'!T84,'Calcs Women No Intervention'!T84^2,0,1),Diabetes_model!$C$8:$H$8)))</f>
        <v>2.1637313610308573E-2</v>
      </c>
      <c r="U119" s="67">
        <f>EXP(SUMPRODUCT(CHOOSE({1,2,3,4,5,6},BaselineBMI,BaselineBMI^2,'Calcs Women No Intervention'!U84,'Calcs Women No Intervention'!U84^2,0,1),Diabetes_model!$C$8:$H$8))/(1+EXP(SUMPRODUCT(CHOOSE({1,2,3,4,5,6},BaselineBMI,BaselineBMI^2,'Calcs Women No Intervention'!U84,'Calcs Women No Intervention'!U84^2,0,1),Diabetes_model!$C$8:$H$8)))</f>
        <v>2.2817032116299738E-2</v>
      </c>
      <c r="V119" s="67">
        <f>EXP(SUMPRODUCT(CHOOSE({1,2,3,4,5,6},BaselineBMI,BaselineBMI^2,'Calcs Women No Intervention'!V84,'Calcs Women No Intervention'!V84^2,0,1),Diabetes_model!$C$8:$H$8))/(1+EXP(SUMPRODUCT(CHOOSE({1,2,3,4,5,6},BaselineBMI,BaselineBMI^2,'Calcs Women No Intervention'!V84,'Calcs Women No Intervention'!V84^2,0,1),Diabetes_model!$C$8:$H$8)))</f>
        <v>2.4024679153530747E-2</v>
      </c>
      <c r="W119" s="67">
        <f>EXP(SUMPRODUCT(CHOOSE({1,2,3,4,5,6},BaselineBMI,BaselineBMI^2,'Calcs Women No Intervention'!W84,'Calcs Women No Intervention'!W84^2,0,1),Diabetes_model!$C$8:$H$8))/(1+EXP(SUMPRODUCT(CHOOSE({1,2,3,4,5,6},BaselineBMI,BaselineBMI^2,'Calcs Women No Intervention'!W84,'Calcs Women No Intervention'!W84^2,0,1),Diabetes_model!$C$8:$H$8)))</f>
        <v>2.5258037751707867E-2</v>
      </c>
      <c r="X119" s="67">
        <f>EXP(SUMPRODUCT(CHOOSE({1,2,3,4,5,6},BaselineBMI,BaselineBMI^2,'Calcs Women No Intervention'!X84,'Calcs Women No Intervention'!X84^2,0,1),Diabetes_model!$C$8:$H$8))/(1+EXP(SUMPRODUCT(CHOOSE({1,2,3,4,5,6},BaselineBMI,BaselineBMI^2,'Calcs Women No Intervention'!X84,'Calcs Women No Intervention'!X84^2,0,1),Diabetes_model!$C$8:$H$8)))</f>
        <v>2.6514670274507598E-2</v>
      </c>
      <c r="Y119" s="67">
        <f>EXP(SUMPRODUCT(CHOOSE({1,2,3,4,5,6},BaselineBMI,BaselineBMI^2,'Calcs Women No Intervention'!Y84,'Calcs Women No Intervention'!Y84^2,0,1),Diabetes_model!$C$8:$H$8))/(1+EXP(SUMPRODUCT(CHOOSE({1,2,3,4,5,6},BaselineBMI,BaselineBMI^2,'Calcs Women No Intervention'!Y84,'Calcs Women No Intervention'!Y84^2,0,1),Diabetes_model!$C$8:$H$8)))</f>
        <v>2.7791923638328889E-2</v>
      </c>
      <c r="Z119" s="67">
        <f>EXP(SUMPRODUCT(CHOOSE({1,2,3,4,5,6},BaselineBMI,BaselineBMI^2,'Calcs Women No Intervention'!Z84,'Calcs Women No Intervention'!Z84^2,0,1),Diabetes_model!$C$8:$H$8))/(1+EXP(SUMPRODUCT(CHOOSE({1,2,3,4,5,6},BaselineBMI,BaselineBMI^2,'Calcs Women No Intervention'!Z84,'Calcs Women No Intervention'!Z84^2,0,1),Diabetes_model!$C$8:$H$8)))</f>
        <v>2.9086936372047879E-2</v>
      </c>
      <c r="AA119" s="67">
        <f>EXP(SUMPRODUCT(CHOOSE({1,2,3,4,5,6},BaselineBMI,BaselineBMI^2,'Calcs Women No Intervention'!AA84,'Calcs Women No Intervention'!AA84^2,0,1),Diabetes_model!$C$8:$H$8))/(1+EXP(SUMPRODUCT(CHOOSE({1,2,3,4,5,6},BaselineBMI,BaselineBMI^2,'Calcs Women No Intervention'!AA84,'Calcs Women No Intervention'!AA84^2,0,1),Diabetes_model!$C$8:$H$8)))</f>
        <v>3.0396647505740924E-2</v>
      </c>
      <c r="AB119" s="67">
        <f>EXP(SUMPRODUCT(CHOOSE({1,2,3,4,5,6},BaselineBMI,BaselineBMI^2,'Calcs Women No Intervention'!AB84,'Calcs Women No Intervention'!AB84^2,0,1),Diabetes_model!$C$8:$H$8))/(1+EXP(SUMPRODUCT(CHOOSE({1,2,3,4,5,6},BaselineBMI,BaselineBMI^2,'Calcs Women No Intervention'!AB84,'Calcs Women No Intervention'!AB84^2,0,1),Diabetes_model!$C$8:$H$8)))</f>
        <v>3.1717807254958395E-2</v>
      </c>
    </row>
    <row r="120" spans="1:28" x14ac:dyDescent="0.3">
      <c r="B120" s="1">
        <v>9</v>
      </c>
      <c r="C120" s="67"/>
      <c r="D120" s="67"/>
      <c r="E120" s="67"/>
      <c r="F120" s="67"/>
      <c r="G120" s="67"/>
      <c r="H120" s="67"/>
      <c r="I120" s="67"/>
      <c r="J120" s="67"/>
      <c r="K120" s="67">
        <f>EXP(SUMPRODUCT(CHOOSE({1,2,3,4,5,6},BaselineBMI,BaselineBMI^2,'Calcs Women No Intervention'!K85,'Calcs Women No Intervention'!K85^2,0,1),Diabetes_model!$C$8:$H$8))/(1+EXP(SUMPRODUCT(CHOOSE({1,2,3,4,5,6},BaselineBMI,BaselineBMI^2,'Calcs Women No Intervention'!K85,'Calcs Women No Intervention'!K85^2,0,1),Diabetes_model!$C$8:$H$8)))</f>
        <v>1.1704560369291428E-2</v>
      </c>
      <c r="L120" s="67">
        <f>EXP(SUMPRODUCT(CHOOSE({1,2,3,4,5,6},BaselineBMI,BaselineBMI^2,'Calcs Women No Intervention'!L85,'Calcs Women No Intervention'!L85^2,0,1),Diabetes_model!$C$8:$H$8))/(1+EXP(SUMPRODUCT(CHOOSE({1,2,3,4,5,6},BaselineBMI,BaselineBMI^2,'Calcs Women No Intervention'!L85,'Calcs Women No Intervention'!L85^2,0,1),Diabetes_model!$C$8:$H$8)))</f>
        <v>1.2531825367121555E-2</v>
      </c>
      <c r="M120" s="67">
        <f>EXP(SUMPRODUCT(CHOOSE({1,2,3,4,5,6},BaselineBMI,BaselineBMI^2,'Calcs Women No Intervention'!M85,'Calcs Women No Intervention'!M85^2,0,1),Diabetes_model!$C$8:$H$8))/(1+EXP(SUMPRODUCT(CHOOSE({1,2,3,4,5,6},BaselineBMI,BaselineBMI^2,'Calcs Women No Intervention'!M85,'Calcs Women No Intervention'!M85^2,0,1),Diabetes_model!$C$8:$H$8)))</f>
        <v>1.3397143123318569E-2</v>
      </c>
      <c r="N120" s="67">
        <f>EXP(SUMPRODUCT(CHOOSE({1,2,3,4,5,6},BaselineBMI,BaselineBMI^2,'Calcs Women No Intervention'!N85,'Calcs Women No Intervention'!N85^2,0,1),Diabetes_model!$C$8:$H$8))/(1+EXP(SUMPRODUCT(CHOOSE({1,2,3,4,5,6},BaselineBMI,BaselineBMI^2,'Calcs Women No Intervention'!N85,'Calcs Women No Intervention'!N85^2,0,1),Diabetes_model!$C$8:$H$8)))</f>
        <v>1.4300416689070082E-2</v>
      </c>
      <c r="O120" s="67">
        <f>EXP(SUMPRODUCT(CHOOSE({1,2,3,4,5,6},BaselineBMI,BaselineBMI^2,'Calcs Women No Intervention'!O85,'Calcs Women No Intervention'!O85^2,0,1),Diabetes_model!$C$8:$H$8))/(1+EXP(SUMPRODUCT(CHOOSE({1,2,3,4,5,6},BaselineBMI,BaselineBMI^2,'Calcs Women No Intervention'!O85,'Calcs Women No Intervention'!O85^2,0,1),Diabetes_model!$C$8:$H$8)))</f>
        <v>1.5241366161083968E-2</v>
      </c>
      <c r="P120" s="67">
        <f>EXP(SUMPRODUCT(CHOOSE({1,2,3,4,5,6},BaselineBMI,BaselineBMI^2,'Calcs Women No Intervention'!P85,'Calcs Women No Intervention'!P85^2,0,1),Diabetes_model!$C$8:$H$8))/(1+EXP(SUMPRODUCT(CHOOSE({1,2,3,4,5,6},BaselineBMI,BaselineBMI^2,'Calcs Women No Intervention'!P85,'Calcs Women No Intervention'!P85^2,0,1),Diabetes_model!$C$8:$H$8)))</f>
        <v>1.621951900397902E-2</v>
      </c>
      <c r="Q120" s="67">
        <f>EXP(SUMPRODUCT(CHOOSE({1,2,3,4,5,6},BaselineBMI,BaselineBMI^2,'Calcs Women No Intervention'!Q85,'Calcs Women No Intervention'!Q85^2,0,1),Diabetes_model!$C$8:$H$8))/(1+EXP(SUMPRODUCT(CHOOSE({1,2,3,4,5,6},BaselineBMI,BaselineBMI^2,'Calcs Women No Intervention'!Q85,'Calcs Women No Intervention'!Q85^2,0,1),Diabetes_model!$C$8:$H$8)))</f>
        <v>1.7234201351410711E-2</v>
      </c>
      <c r="R120" s="67">
        <f>EXP(SUMPRODUCT(CHOOSE({1,2,3,4,5,6},BaselineBMI,BaselineBMI^2,'Calcs Women No Intervention'!R85,'Calcs Women No Intervention'!R85^2,0,1),Diabetes_model!$C$8:$H$8))/(1+EXP(SUMPRODUCT(CHOOSE({1,2,3,4,5,6},BaselineBMI,BaselineBMI^2,'Calcs Women No Intervention'!R85,'Calcs Women No Intervention'!R85^2,0,1),Diabetes_model!$C$8:$H$8)))</f>
        <v>1.8284530427407256E-2</v>
      </c>
      <c r="S120" s="67">
        <f>EXP(SUMPRODUCT(CHOOSE({1,2,3,4,5,6},BaselineBMI,BaselineBMI^2,'Calcs Women No Intervention'!S85,'Calcs Women No Intervention'!S85^2,0,1),Diabetes_model!$C$8:$H$8))/(1+EXP(SUMPRODUCT(CHOOSE({1,2,3,4,5,6},BaselineBMI,BaselineBMI^2,'Calcs Women No Intervention'!S85,'Calcs Women No Intervention'!S85^2,0,1),Diabetes_model!$C$8:$H$8)))</f>
        <v>1.9369408222815802E-2</v>
      </c>
      <c r="T120" s="67">
        <f>EXP(SUMPRODUCT(CHOOSE({1,2,3,4,5,6},BaselineBMI,BaselineBMI^2,'Calcs Women No Intervention'!T85,'Calcs Women No Intervention'!T85^2,0,1),Diabetes_model!$C$8:$H$8))/(1+EXP(SUMPRODUCT(CHOOSE({1,2,3,4,5,6},BaselineBMI,BaselineBMI^2,'Calcs Women No Intervention'!T85,'Calcs Women No Intervention'!T85^2,0,1),Diabetes_model!$C$8:$H$8)))</f>
        <v>2.0487516552825814E-2</v>
      </c>
      <c r="U120" s="67">
        <f>EXP(SUMPRODUCT(CHOOSE({1,2,3,4,5,6},BaselineBMI,BaselineBMI^2,'Calcs Women No Intervention'!U85,'Calcs Women No Intervention'!U85^2,0,1),Diabetes_model!$C$8:$H$8))/(1+EXP(SUMPRODUCT(CHOOSE({1,2,3,4,5,6},BaselineBMI,BaselineBMI^2,'Calcs Women No Intervention'!U85,'Calcs Women No Intervention'!U85^2,0,1),Diabetes_model!$C$8:$H$8)))</f>
        <v>2.1637313610308573E-2</v>
      </c>
      <c r="V120" s="67">
        <f>EXP(SUMPRODUCT(CHOOSE({1,2,3,4,5,6},BaselineBMI,BaselineBMI^2,'Calcs Women No Intervention'!V85,'Calcs Women No Intervention'!V85^2,0,1),Diabetes_model!$C$8:$H$8))/(1+EXP(SUMPRODUCT(CHOOSE({1,2,3,4,5,6},BaselineBMI,BaselineBMI^2,'Calcs Women No Intervention'!V85,'Calcs Women No Intervention'!V85^2,0,1),Diabetes_model!$C$8:$H$8)))</f>
        <v>2.2817032116299738E-2</v>
      </c>
      <c r="W120" s="67">
        <f>EXP(SUMPRODUCT(CHOOSE({1,2,3,4,5,6},BaselineBMI,BaselineBMI^2,'Calcs Women No Intervention'!W85,'Calcs Women No Intervention'!W85^2,0,1),Diabetes_model!$C$8:$H$8))/(1+EXP(SUMPRODUCT(CHOOSE({1,2,3,4,5,6},BaselineBMI,BaselineBMI^2,'Calcs Women No Intervention'!W85,'Calcs Women No Intervention'!W85^2,0,1),Diabetes_model!$C$8:$H$8)))</f>
        <v>2.4024679153530747E-2</v>
      </c>
      <c r="X120" s="67">
        <f>EXP(SUMPRODUCT(CHOOSE({1,2,3,4,5,6},BaselineBMI,BaselineBMI^2,'Calcs Women No Intervention'!X85,'Calcs Women No Intervention'!X85^2,0,1),Diabetes_model!$C$8:$H$8))/(1+EXP(SUMPRODUCT(CHOOSE({1,2,3,4,5,6},BaselineBMI,BaselineBMI^2,'Calcs Women No Intervention'!X85,'Calcs Women No Intervention'!X85^2,0,1),Diabetes_model!$C$8:$H$8)))</f>
        <v>2.5258037751707867E-2</v>
      </c>
      <c r="Y120" s="67">
        <f>EXP(SUMPRODUCT(CHOOSE({1,2,3,4,5,6},BaselineBMI,BaselineBMI^2,'Calcs Women No Intervention'!Y85,'Calcs Women No Intervention'!Y85^2,0,1),Diabetes_model!$C$8:$H$8))/(1+EXP(SUMPRODUCT(CHOOSE({1,2,3,4,5,6},BaselineBMI,BaselineBMI^2,'Calcs Women No Intervention'!Y85,'Calcs Women No Intervention'!Y85^2,0,1),Diabetes_model!$C$8:$H$8)))</f>
        <v>2.6514670274507598E-2</v>
      </c>
      <c r="Z120" s="67">
        <f>EXP(SUMPRODUCT(CHOOSE({1,2,3,4,5,6},BaselineBMI,BaselineBMI^2,'Calcs Women No Intervention'!Z85,'Calcs Women No Intervention'!Z85^2,0,1),Diabetes_model!$C$8:$H$8))/(1+EXP(SUMPRODUCT(CHOOSE({1,2,3,4,5,6},BaselineBMI,BaselineBMI^2,'Calcs Women No Intervention'!Z85,'Calcs Women No Intervention'!Z85^2,0,1),Diabetes_model!$C$8:$H$8)))</f>
        <v>2.7791923638328889E-2</v>
      </c>
      <c r="AA120" s="67">
        <f>EXP(SUMPRODUCT(CHOOSE({1,2,3,4,5,6},BaselineBMI,BaselineBMI^2,'Calcs Women No Intervention'!AA85,'Calcs Women No Intervention'!AA85^2,0,1),Diabetes_model!$C$8:$H$8))/(1+EXP(SUMPRODUCT(CHOOSE({1,2,3,4,5,6},BaselineBMI,BaselineBMI^2,'Calcs Women No Intervention'!AA85,'Calcs Women No Intervention'!AA85^2,0,1),Diabetes_model!$C$8:$H$8)))</f>
        <v>2.9086936372047879E-2</v>
      </c>
      <c r="AB120" s="67">
        <f>EXP(SUMPRODUCT(CHOOSE({1,2,3,4,5,6},BaselineBMI,BaselineBMI^2,'Calcs Women No Intervention'!AB85,'Calcs Women No Intervention'!AB85^2,0,1),Diabetes_model!$C$8:$H$8))/(1+EXP(SUMPRODUCT(CHOOSE({1,2,3,4,5,6},BaselineBMI,BaselineBMI^2,'Calcs Women No Intervention'!AB85,'Calcs Women No Intervention'!AB85^2,0,1),Diabetes_model!$C$8:$H$8)))</f>
        <v>3.0396647505740924E-2</v>
      </c>
    </row>
    <row r="121" spans="1:28" x14ac:dyDescent="0.3">
      <c r="B121" s="1">
        <v>10</v>
      </c>
      <c r="C121" s="67"/>
      <c r="D121" s="67"/>
      <c r="E121" s="67"/>
      <c r="F121" s="67"/>
      <c r="G121" s="67"/>
      <c r="H121" s="67"/>
      <c r="I121" s="67"/>
      <c r="J121" s="67"/>
      <c r="K121" s="67"/>
      <c r="L121" s="67">
        <f>EXP(SUMPRODUCT(CHOOSE({1,2,3,4,5,6},BaselineBMI,BaselineBMI^2,'Calcs Women No Intervention'!L86,'Calcs Women No Intervention'!L86^2,0,1),Diabetes_model!$C$8:$H$8))/(1+EXP(SUMPRODUCT(CHOOSE({1,2,3,4,5,6},BaselineBMI,BaselineBMI^2,'Calcs Women No Intervention'!L86,'Calcs Women No Intervention'!L86^2,0,1),Diabetes_model!$C$8:$H$8)))</f>
        <v>1.1704560369291428E-2</v>
      </c>
      <c r="M121" s="67">
        <f>EXP(SUMPRODUCT(CHOOSE({1,2,3,4,5,6},BaselineBMI,BaselineBMI^2,'Calcs Women No Intervention'!M86,'Calcs Women No Intervention'!M86^2,0,1),Diabetes_model!$C$8:$H$8))/(1+EXP(SUMPRODUCT(CHOOSE({1,2,3,4,5,6},BaselineBMI,BaselineBMI^2,'Calcs Women No Intervention'!M86,'Calcs Women No Intervention'!M86^2,0,1),Diabetes_model!$C$8:$H$8)))</f>
        <v>1.2531825367121555E-2</v>
      </c>
      <c r="N121" s="67">
        <f>EXP(SUMPRODUCT(CHOOSE({1,2,3,4,5,6},BaselineBMI,BaselineBMI^2,'Calcs Women No Intervention'!N86,'Calcs Women No Intervention'!N86^2,0,1),Diabetes_model!$C$8:$H$8))/(1+EXP(SUMPRODUCT(CHOOSE({1,2,3,4,5,6},BaselineBMI,BaselineBMI^2,'Calcs Women No Intervention'!N86,'Calcs Women No Intervention'!N86^2,0,1),Diabetes_model!$C$8:$H$8)))</f>
        <v>1.3397143123318569E-2</v>
      </c>
      <c r="O121" s="67">
        <f>EXP(SUMPRODUCT(CHOOSE({1,2,3,4,5,6},BaselineBMI,BaselineBMI^2,'Calcs Women No Intervention'!O86,'Calcs Women No Intervention'!O86^2,0,1),Diabetes_model!$C$8:$H$8))/(1+EXP(SUMPRODUCT(CHOOSE({1,2,3,4,5,6},BaselineBMI,BaselineBMI^2,'Calcs Women No Intervention'!O86,'Calcs Women No Intervention'!O86^2,0,1),Diabetes_model!$C$8:$H$8)))</f>
        <v>1.4300416689070082E-2</v>
      </c>
      <c r="P121" s="67">
        <f>EXP(SUMPRODUCT(CHOOSE({1,2,3,4,5,6},BaselineBMI,BaselineBMI^2,'Calcs Women No Intervention'!P86,'Calcs Women No Intervention'!P86^2,0,1),Diabetes_model!$C$8:$H$8))/(1+EXP(SUMPRODUCT(CHOOSE({1,2,3,4,5,6},BaselineBMI,BaselineBMI^2,'Calcs Women No Intervention'!P86,'Calcs Women No Intervention'!P86^2,0,1),Diabetes_model!$C$8:$H$8)))</f>
        <v>1.5241366161083968E-2</v>
      </c>
      <c r="Q121" s="67">
        <f>EXP(SUMPRODUCT(CHOOSE({1,2,3,4,5,6},BaselineBMI,BaselineBMI^2,'Calcs Women No Intervention'!Q86,'Calcs Women No Intervention'!Q86^2,0,1),Diabetes_model!$C$8:$H$8))/(1+EXP(SUMPRODUCT(CHOOSE({1,2,3,4,5,6},BaselineBMI,BaselineBMI^2,'Calcs Women No Intervention'!Q86,'Calcs Women No Intervention'!Q86^2,0,1),Diabetes_model!$C$8:$H$8)))</f>
        <v>1.621951900397902E-2</v>
      </c>
      <c r="R121" s="67">
        <f>EXP(SUMPRODUCT(CHOOSE({1,2,3,4,5,6},BaselineBMI,BaselineBMI^2,'Calcs Women No Intervention'!R86,'Calcs Women No Intervention'!R86^2,0,1),Diabetes_model!$C$8:$H$8))/(1+EXP(SUMPRODUCT(CHOOSE({1,2,3,4,5,6},BaselineBMI,BaselineBMI^2,'Calcs Women No Intervention'!R86,'Calcs Women No Intervention'!R86^2,0,1),Diabetes_model!$C$8:$H$8)))</f>
        <v>1.7234201351410711E-2</v>
      </c>
      <c r="S121" s="67">
        <f>EXP(SUMPRODUCT(CHOOSE({1,2,3,4,5,6},BaselineBMI,BaselineBMI^2,'Calcs Women No Intervention'!S86,'Calcs Women No Intervention'!S86^2,0,1),Diabetes_model!$C$8:$H$8))/(1+EXP(SUMPRODUCT(CHOOSE({1,2,3,4,5,6},BaselineBMI,BaselineBMI^2,'Calcs Women No Intervention'!S86,'Calcs Women No Intervention'!S86^2,0,1),Diabetes_model!$C$8:$H$8)))</f>
        <v>1.8284530427407256E-2</v>
      </c>
      <c r="T121" s="67">
        <f>EXP(SUMPRODUCT(CHOOSE({1,2,3,4,5,6},BaselineBMI,BaselineBMI^2,'Calcs Women No Intervention'!T86,'Calcs Women No Intervention'!T86^2,0,1),Diabetes_model!$C$8:$H$8))/(1+EXP(SUMPRODUCT(CHOOSE({1,2,3,4,5,6},BaselineBMI,BaselineBMI^2,'Calcs Women No Intervention'!T86,'Calcs Women No Intervention'!T86^2,0,1),Diabetes_model!$C$8:$H$8)))</f>
        <v>1.9369408222815802E-2</v>
      </c>
      <c r="U121" s="67">
        <f>EXP(SUMPRODUCT(CHOOSE({1,2,3,4,5,6},BaselineBMI,BaselineBMI^2,'Calcs Women No Intervention'!U86,'Calcs Women No Intervention'!U86^2,0,1),Diabetes_model!$C$8:$H$8))/(1+EXP(SUMPRODUCT(CHOOSE({1,2,3,4,5,6},BaselineBMI,BaselineBMI^2,'Calcs Women No Intervention'!U86,'Calcs Women No Intervention'!U86^2,0,1),Diabetes_model!$C$8:$H$8)))</f>
        <v>2.0487516552825814E-2</v>
      </c>
      <c r="V121" s="67">
        <f>EXP(SUMPRODUCT(CHOOSE({1,2,3,4,5,6},BaselineBMI,BaselineBMI^2,'Calcs Women No Intervention'!V86,'Calcs Women No Intervention'!V86^2,0,1),Diabetes_model!$C$8:$H$8))/(1+EXP(SUMPRODUCT(CHOOSE({1,2,3,4,5,6},BaselineBMI,BaselineBMI^2,'Calcs Women No Intervention'!V86,'Calcs Women No Intervention'!V86^2,0,1),Diabetes_model!$C$8:$H$8)))</f>
        <v>2.1637313610308573E-2</v>
      </c>
      <c r="W121" s="67">
        <f>EXP(SUMPRODUCT(CHOOSE({1,2,3,4,5,6},BaselineBMI,BaselineBMI^2,'Calcs Women No Intervention'!W86,'Calcs Women No Intervention'!W86^2,0,1),Diabetes_model!$C$8:$H$8))/(1+EXP(SUMPRODUCT(CHOOSE({1,2,3,4,5,6},BaselineBMI,BaselineBMI^2,'Calcs Women No Intervention'!W86,'Calcs Women No Intervention'!W86^2,0,1),Diabetes_model!$C$8:$H$8)))</f>
        <v>2.2817032116299738E-2</v>
      </c>
      <c r="X121" s="67">
        <f>EXP(SUMPRODUCT(CHOOSE({1,2,3,4,5,6},BaselineBMI,BaselineBMI^2,'Calcs Women No Intervention'!X86,'Calcs Women No Intervention'!X86^2,0,1),Diabetes_model!$C$8:$H$8))/(1+EXP(SUMPRODUCT(CHOOSE({1,2,3,4,5,6},BaselineBMI,BaselineBMI^2,'Calcs Women No Intervention'!X86,'Calcs Women No Intervention'!X86^2,0,1),Diabetes_model!$C$8:$H$8)))</f>
        <v>2.4024679153530747E-2</v>
      </c>
      <c r="Y121" s="67">
        <f>EXP(SUMPRODUCT(CHOOSE({1,2,3,4,5,6},BaselineBMI,BaselineBMI^2,'Calcs Women No Intervention'!Y86,'Calcs Women No Intervention'!Y86^2,0,1),Diabetes_model!$C$8:$H$8))/(1+EXP(SUMPRODUCT(CHOOSE({1,2,3,4,5,6},BaselineBMI,BaselineBMI^2,'Calcs Women No Intervention'!Y86,'Calcs Women No Intervention'!Y86^2,0,1),Diabetes_model!$C$8:$H$8)))</f>
        <v>2.5258037751707867E-2</v>
      </c>
      <c r="Z121" s="67">
        <f>EXP(SUMPRODUCT(CHOOSE({1,2,3,4,5,6},BaselineBMI,BaselineBMI^2,'Calcs Women No Intervention'!Z86,'Calcs Women No Intervention'!Z86^2,0,1),Diabetes_model!$C$8:$H$8))/(1+EXP(SUMPRODUCT(CHOOSE({1,2,3,4,5,6},BaselineBMI,BaselineBMI^2,'Calcs Women No Intervention'!Z86,'Calcs Women No Intervention'!Z86^2,0,1),Diabetes_model!$C$8:$H$8)))</f>
        <v>2.6514670274507598E-2</v>
      </c>
      <c r="AA121" s="67">
        <f>EXP(SUMPRODUCT(CHOOSE({1,2,3,4,5,6},BaselineBMI,BaselineBMI^2,'Calcs Women No Intervention'!AA86,'Calcs Women No Intervention'!AA86^2,0,1),Diabetes_model!$C$8:$H$8))/(1+EXP(SUMPRODUCT(CHOOSE({1,2,3,4,5,6},BaselineBMI,BaselineBMI^2,'Calcs Women No Intervention'!AA86,'Calcs Women No Intervention'!AA86^2,0,1),Diabetes_model!$C$8:$H$8)))</f>
        <v>2.7791923638328889E-2</v>
      </c>
      <c r="AB121" s="67">
        <f>EXP(SUMPRODUCT(CHOOSE({1,2,3,4,5,6},BaselineBMI,BaselineBMI^2,'Calcs Women No Intervention'!AB86,'Calcs Women No Intervention'!AB86^2,0,1),Diabetes_model!$C$8:$H$8))/(1+EXP(SUMPRODUCT(CHOOSE({1,2,3,4,5,6},BaselineBMI,BaselineBMI^2,'Calcs Women No Intervention'!AB86,'Calcs Women No Intervention'!AB86^2,0,1),Diabetes_model!$C$8:$H$8)))</f>
        <v>2.9086936372047879E-2</v>
      </c>
    </row>
    <row r="122" spans="1:28" x14ac:dyDescent="0.3">
      <c r="B122" s="1">
        <v>11</v>
      </c>
      <c r="C122" s="67"/>
      <c r="D122" s="67"/>
      <c r="E122" s="67"/>
      <c r="F122" s="67"/>
      <c r="G122" s="67"/>
      <c r="H122" s="67"/>
      <c r="I122" s="67"/>
      <c r="J122" s="67"/>
      <c r="K122" s="67"/>
      <c r="L122" s="67"/>
      <c r="M122" s="67">
        <f>EXP(SUMPRODUCT(CHOOSE({1,2,3,4,5,6},BaselineBMI,BaselineBMI^2,'Calcs Women No Intervention'!M87,'Calcs Women No Intervention'!M87^2,0,1),Diabetes_model!$C$8:$H$8))/(1+EXP(SUMPRODUCT(CHOOSE({1,2,3,4,5,6},BaselineBMI,BaselineBMI^2,'Calcs Women No Intervention'!M87,'Calcs Women No Intervention'!M87^2,0,1),Diabetes_model!$C$8:$H$8)))</f>
        <v>1.1704560369291428E-2</v>
      </c>
      <c r="N122" s="67">
        <f>EXP(SUMPRODUCT(CHOOSE({1,2,3,4,5,6},BaselineBMI,BaselineBMI^2,'Calcs Women No Intervention'!N87,'Calcs Women No Intervention'!N87^2,0,1),Diabetes_model!$C$8:$H$8))/(1+EXP(SUMPRODUCT(CHOOSE({1,2,3,4,5,6},BaselineBMI,BaselineBMI^2,'Calcs Women No Intervention'!N87,'Calcs Women No Intervention'!N87^2,0,1),Diabetes_model!$C$8:$H$8)))</f>
        <v>1.2531825367121555E-2</v>
      </c>
      <c r="O122" s="67">
        <f>EXP(SUMPRODUCT(CHOOSE({1,2,3,4,5,6},BaselineBMI,BaselineBMI^2,'Calcs Women No Intervention'!O87,'Calcs Women No Intervention'!O87^2,0,1),Diabetes_model!$C$8:$H$8))/(1+EXP(SUMPRODUCT(CHOOSE({1,2,3,4,5,6},BaselineBMI,BaselineBMI^2,'Calcs Women No Intervention'!O87,'Calcs Women No Intervention'!O87^2,0,1),Diabetes_model!$C$8:$H$8)))</f>
        <v>1.3397143123318569E-2</v>
      </c>
      <c r="P122" s="67">
        <f>EXP(SUMPRODUCT(CHOOSE({1,2,3,4,5,6},BaselineBMI,BaselineBMI^2,'Calcs Women No Intervention'!P87,'Calcs Women No Intervention'!P87^2,0,1),Diabetes_model!$C$8:$H$8))/(1+EXP(SUMPRODUCT(CHOOSE({1,2,3,4,5,6},BaselineBMI,BaselineBMI^2,'Calcs Women No Intervention'!P87,'Calcs Women No Intervention'!P87^2,0,1),Diabetes_model!$C$8:$H$8)))</f>
        <v>1.4300416689070082E-2</v>
      </c>
      <c r="Q122" s="67">
        <f>EXP(SUMPRODUCT(CHOOSE({1,2,3,4,5,6},BaselineBMI,BaselineBMI^2,'Calcs Women No Intervention'!Q87,'Calcs Women No Intervention'!Q87^2,0,1),Diabetes_model!$C$8:$H$8))/(1+EXP(SUMPRODUCT(CHOOSE({1,2,3,4,5,6},BaselineBMI,BaselineBMI^2,'Calcs Women No Intervention'!Q87,'Calcs Women No Intervention'!Q87^2,0,1),Diabetes_model!$C$8:$H$8)))</f>
        <v>1.5241366161083968E-2</v>
      </c>
      <c r="R122" s="67">
        <f>EXP(SUMPRODUCT(CHOOSE({1,2,3,4,5,6},BaselineBMI,BaselineBMI^2,'Calcs Women No Intervention'!R87,'Calcs Women No Intervention'!R87^2,0,1),Diabetes_model!$C$8:$H$8))/(1+EXP(SUMPRODUCT(CHOOSE({1,2,3,4,5,6},BaselineBMI,BaselineBMI^2,'Calcs Women No Intervention'!R87,'Calcs Women No Intervention'!R87^2,0,1),Diabetes_model!$C$8:$H$8)))</f>
        <v>1.621951900397902E-2</v>
      </c>
      <c r="S122" s="67">
        <f>EXP(SUMPRODUCT(CHOOSE({1,2,3,4,5,6},BaselineBMI,BaselineBMI^2,'Calcs Women No Intervention'!S87,'Calcs Women No Intervention'!S87^2,0,1),Diabetes_model!$C$8:$H$8))/(1+EXP(SUMPRODUCT(CHOOSE({1,2,3,4,5,6},BaselineBMI,BaselineBMI^2,'Calcs Women No Intervention'!S87,'Calcs Women No Intervention'!S87^2,0,1),Diabetes_model!$C$8:$H$8)))</f>
        <v>1.7234201351410711E-2</v>
      </c>
      <c r="T122" s="67">
        <f>EXP(SUMPRODUCT(CHOOSE({1,2,3,4,5,6},BaselineBMI,BaselineBMI^2,'Calcs Women No Intervention'!T87,'Calcs Women No Intervention'!T87^2,0,1),Diabetes_model!$C$8:$H$8))/(1+EXP(SUMPRODUCT(CHOOSE({1,2,3,4,5,6},BaselineBMI,BaselineBMI^2,'Calcs Women No Intervention'!T87,'Calcs Women No Intervention'!T87^2,0,1),Diabetes_model!$C$8:$H$8)))</f>
        <v>1.8284530427407256E-2</v>
      </c>
      <c r="U122" s="67">
        <f>EXP(SUMPRODUCT(CHOOSE({1,2,3,4,5,6},BaselineBMI,BaselineBMI^2,'Calcs Women No Intervention'!U87,'Calcs Women No Intervention'!U87^2,0,1),Diabetes_model!$C$8:$H$8))/(1+EXP(SUMPRODUCT(CHOOSE({1,2,3,4,5,6},BaselineBMI,BaselineBMI^2,'Calcs Women No Intervention'!U87,'Calcs Women No Intervention'!U87^2,0,1),Diabetes_model!$C$8:$H$8)))</f>
        <v>1.9369408222815802E-2</v>
      </c>
      <c r="V122" s="67">
        <f>EXP(SUMPRODUCT(CHOOSE({1,2,3,4,5,6},BaselineBMI,BaselineBMI^2,'Calcs Women No Intervention'!V87,'Calcs Women No Intervention'!V87^2,0,1),Diabetes_model!$C$8:$H$8))/(1+EXP(SUMPRODUCT(CHOOSE({1,2,3,4,5,6},BaselineBMI,BaselineBMI^2,'Calcs Women No Intervention'!V87,'Calcs Women No Intervention'!V87^2,0,1),Diabetes_model!$C$8:$H$8)))</f>
        <v>2.0487516552825814E-2</v>
      </c>
      <c r="W122" s="67">
        <f>EXP(SUMPRODUCT(CHOOSE({1,2,3,4,5,6},BaselineBMI,BaselineBMI^2,'Calcs Women No Intervention'!W87,'Calcs Women No Intervention'!W87^2,0,1),Diabetes_model!$C$8:$H$8))/(1+EXP(SUMPRODUCT(CHOOSE({1,2,3,4,5,6},BaselineBMI,BaselineBMI^2,'Calcs Women No Intervention'!W87,'Calcs Women No Intervention'!W87^2,0,1),Diabetes_model!$C$8:$H$8)))</f>
        <v>2.1637313610308573E-2</v>
      </c>
      <c r="X122" s="67">
        <f>EXP(SUMPRODUCT(CHOOSE({1,2,3,4,5,6},BaselineBMI,BaselineBMI^2,'Calcs Women No Intervention'!X87,'Calcs Women No Intervention'!X87^2,0,1),Diabetes_model!$C$8:$H$8))/(1+EXP(SUMPRODUCT(CHOOSE({1,2,3,4,5,6},BaselineBMI,BaselineBMI^2,'Calcs Women No Intervention'!X87,'Calcs Women No Intervention'!X87^2,0,1),Diabetes_model!$C$8:$H$8)))</f>
        <v>2.2817032116299738E-2</v>
      </c>
      <c r="Y122" s="67">
        <f>EXP(SUMPRODUCT(CHOOSE({1,2,3,4,5,6},BaselineBMI,BaselineBMI^2,'Calcs Women No Intervention'!Y87,'Calcs Women No Intervention'!Y87^2,0,1),Diabetes_model!$C$8:$H$8))/(1+EXP(SUMPRODUCT(CHOOSE({1,2,3,4,5,6},BaselineBMI,BaselineBMI^2,'Calcs Women No Intervention'!Y87,'Calcs Women No Intervention'!Y87^2,0,1),Diabetes_model!$C$8:$H$8)))</f>
        <v>2.4024679153530747E-2</v>
      </c>
      <c r="Z122" s="67">
        <f>EXP(SUMPRODUCT(CHOOSE({1,2,3,4,5,6},BaselineBMI,BaselineBMI^2,'Calcs Women No Intervention'!Z87,'Calcs Women No Intervention'!Z87^2,0,1),Diabetes_model!$C$8:$H$8))/(1+EXP(SUMPRODUCT(CHOOSE({1,2,3,4,5,6},BaselineBMI,BaselineBMI^2,'Calcs Women No Intervention'!Z87,'Calcs Women No Intervention'!Z87^2,0,1),Diabetes_model!$C$8:$H$8)))</f>
        <v>2.5258037751707867E-2</v>
      </c>
      <c r="AA122" s="67">
        <f>EXP(SUMPRODUCT(CHOOSE({1,2,3,4,5,6},BaselineBMI,BaselineBMI^2,'Calcs Women No Intervention'!AA87,'Calcs Women No Intervention'!AA87^2,0,1),Diabetes_model!$C$8:$H$8))/(1+EXP(SUMPRODUCT(CHOOSE({1,2,3,4,5,6},BaselineBMI,BaselineBMI^2,'Calcs Women No Intervention'!AA87,'Calcs Women No Intervention'!AA87^2,0,1),Diabetes_model!$C$8:$H$8)))</f>
        <v>2.6514670274507598E-2</v>
      </c>
      <c r="AB122" s="67">
        <f>EXP(SUMPRODUCT(CHOOSE({1,2,3,4,5,6},BaselineBMI,BaselineBMI^2,'Calcs Women No Intervention'!AB87,'Calcs Women No Intervention'!AB87^2,0,1),Diabetes_model!$C$8:$H$8))/(1+EXP(SUMPRODUCT(CHOOSE({1,2,3,4,5,6},BaselineBMI,BaselineBMI^2,'Calcs Women No Intervention'!AB87,'Calcs Women No Intervention'!AB87^2,0,1),Diabetes_model!$C$8:$H$8)))</f>
        <v>2.7791923638328889E-2</v>
      </c>
    </row>
    <row r="123" spans="1:28" x14ac:dyDescent="0.3">
      <c r="B123" s="1">
        <v>12</v>
      </c>
      <c r="C123" s="67"/>
      <c r="D123" s="67"/>
      <c r="E123" s="67"/>
      <c r="F123" s="67"/>
      <c r="G123" s="67"/>
      <c r="H123" s="67"/>
      <c r="I123" s="67"/>
      <c r="J123" s="67"/>
      <c r="K123" s="67"/>
      <c r="L123" s="67"/>
      <c r="M123" s="67"/>
      <c r="N123" s="67">
        <f>EXP(SUMPRODUCT(CHOOSE({1,2,3,4,5,6},BaselineBMI,BaselineBMI^2,'Calcs Women No Intervention'!N88,'Calcs Women No Intervention'!N88^2,0,1),Diabetes_model!$C$8:$H$8))/(1+EXP(SUMPRODUCT(CHOOSE({1,2,3,4,5,6},BaselineBMI,BaselineBMI^2,'Calcs Women No Intervention'!N88,'Calcs Women No Intervention'!N88^2,0,1),Diabetes_model!$C$8:$H$8)))</f>
        <v>1.1704560369291428E-2</v>
      </c>
      <c r="O123" s="67">
        <f>EXP(SUMPRODUCT(CHOOSE({1,2,3,4,5,6},BaselineBMI,BaselineBMI^2,'Calcs Women No Intervention'!O88,'Calcs Women No Intervention'!O88^2,0,1),Diabetes_model!$C$8:$H$8))/(1+EXP(SUMPRODUCT(CHOOSE({1,2,3,4,5,6},BaselineBMI,BaselineBMI^2,'Calcs Women No Intervention'!O88,'Calcs Women No Intervention'!O88^2,0,1),Diabetes_model!$C$8:$H$8)))</f>
        <v>1.2531825367121555E-2</v>
      </c>
      <c r="P123" s="67">
        <f>EXP(SUMPRODUCT(CHOOSE({1,2,3,4,5,6},BaselineBMI,BaselineBMI^2,'Calcs Women No Intervention'!P88,'Calcs Women No Intervention'!P88^2,0,1),Diabetes_model!$C$8:$H$8))/(1+EXP(SUMPRODUCT(CHOOSE({1,2,3,4,5,6},BaselineBMI,BaselineBMI^2,'Calcs Women No Intervention'!P88,'Calcs Women No Intervention'!P88^2,0,1),Diabetes_model!$C$8:$H$8)))</f>
        <v>1.3397143123318569E-2</v>
      </c>
      <c r="Q123" s="67">
        <f>EXP(SUMPRODUCT(CHOOSE({1,2,3,4,5,6},BaselineBMI,BaselineBMI^2,'Calcs Women No Intervention'!Q88,'Calcs Women No Intervention'!Q88^2,0,1),Diabetes_model!$C$8:$H$8))/(1+EXP(SUMPRODUCT(CHOOSE({1,2,3,4,5,6},BaselineBMI,BaselineBMI^2,'Calcs Women No Intervention'!Q88,'Calcs Women No Intervention'!Q88^2,0,1),Diabetes_model!$C$8:$H$8)))</f>
        <v>1.4300416689070082E-2</v>
      </c>
      <c r="R123" s="67">
        <f>EXP(SUMPRODUCT(CHOOSE({1,2,3,4,5,6},BaselineBMI,BaselineBMI^2,'Calcs Women No Intervention'!R88,'Calcs Women No Intervention'!R88^2,0,1),Diabetes_model!$C$8:$H$8))/(1+EXP(SUMPRODUCT(CHOOSE({1,2,3,4,5,6},BaselineBMI,BaselineBMI^2,'Calcs Women No Intervention'!R88,'Calcs Women No Intervention'!R88^2,0,1),Diabetes_model!$C$8:$H$8)))</f>
        <v>1.5241366161083968E-2</v>
      </c>
      <c r="S123" s="67">
        <f>EXP(SUMPRODUCT(CHOOSE({1,2,3,4,5,6},BaselineBMI,BaselineBMI^2,'Calcs Women No Intervention'!S88,'Calcs Women No Intervention'!S88^2,0,1),Diabetes_model!$C$8:$H$8))/(1+EXP(SUMPRODUCT(CHOOSE({1,2,3,4,5,6},BaselineBMI,BaselineBMI^2,'Calcs Women No Intervention'!S88,'Calcs Women No Intervention'!S88^2,0,1),Diabetes_model!$C$8:$H$8)))</f>
        <v>1.621951900397902E-2</v>
      </c>
      <c r="T123" s="67">
        <f>EXP(SUMPRODUCT(CHOOSE({1,2,3,4,5,6},BaselineBMI,BaselineBMI^2,'Calcs Women No Intervention'!T88,'Calcs Women No Intervention'!T88^2,0,1),Diabetes_model!$C$8:$H$8))/(1+EXP(SUMPRODUCT(CHOOSE({1,2,3,4,5,6},BaselineBMI,BaselineBMI^2,'Calcs Women No Intervention'!T88,'Calcs Women No Intervention'!T88^2,0,1),Diabetes_model!$C$8:$H$8)))</f>
        <v>1.7234201351410711E-2</v>
      </c>
      <c r="U123" s="67">
        <f>EXP(SUMPRODUCT(CHOOSE({1,2,3,4,5,6},BaselineBMI,BaselineBMI^2,'Calcs Women No Intervention'!U88,'Calcs Women No Intervention'!U88^2,0,1),Diabetes_model!$C$8:$H$8))/(1+EXP(SUMPRODUCT(CHOOSE({1,2,3,4,5,6},BaselineBMI,BaselineBMI^2,'Calcs Women No Intervention'!U88,'Calcs Women No Intervention'!U88^2,0,1),Diabetes_model!$C$8:$H$8)))</f>
        <v>1.8284530427407256E-2</v>
      </c>
      <c r="V123" s="67">
        <f>EXP(SUMPRODUCT(CHOOSE({1,2,3,4,5,6},BaselineBMI,BaselineBMI^2,'Calcs Women No Intervention'!V88,'Calcs Women No Intervention'!V88^2,0,1),Diabetes_model!$C$8:$H$8))/(1+EXP(SUMPRODUCT(CHOOSE({1,2,3,4,5,6},BaselineBMI,BaselineBMI^2,'Calcs Women No Intervention'!V88,'Calcs Women No Intervention'!V88^2,0,1),Diabetes_model!$C$8:$H$8)))</f>
        <v>1.9369408222815802E-2</v>
      </c>
      <c r="W123" s="67">
        <f>EXP(SUMPRODUCT(CHOOSE({1,2,3,4,5,6},BaselineBMI,BaselineBMI^2,'Calcs Women No Intervention'!W88,'Calcs Women No Intervention'!W88^2,0,1),Diabetes_model!$C$8:$H$8))/(1+EXP(SUMPRODUCT(CHOOSE({1,2,3,4,5,6},BaselineBMI,BaselineBMI^2,'Calcs Women No Intervention'!W88,'Calcs Women No Intervention'!W88^2,0,1),Diabetes_model!$C$8:$H$8)))</f>
        <v>2.0487516552825814E-2</v>
      </c>
      <c r="X123" s="67">
        <f>EXP(SUMPRODUCT(CHOOSE({1,2,3,4,5,6},BaselineBMI,BaselineBMI^2,'Calcs Women No Intervention'!X88,'Calcs Women No Intervention'!X88^2,0,1),Diabetes_model!$C$8:$H$8))/(1+EXP(SUMPRODUCT(CHOOSE({1,2,3,4,5,6},BaselineBMI,BaselineBMI^2,'Calcs Women No Intervention'!X88,'Calcs Women No Intervention'!X88^2,0,1),Diabetes_model!$C$8:$H$8)))</f>
        <v>2.1637313610308573E-2</v>
      </c>
      <c r="Y123" s="67">
        <f>EXP(SUMPRODUCT(CHOOSE({1,2,3,4,5,6},BaselineBMI,BaselineBMI^2,'Calcs Women No Intervention'!Y88,'Calcs Women No Intervention'!Y88^2,0,1),Diabetes_model!$C$8:$H$8))/(1+EXP(SUMPRODUCT(CHOOSE({1,2,3,4,5,6},BaselineBMI,BaselineBMI^2,'Calcs Women No Intervention'!Y88,'Calcs Women No Intervention'!Y88^2,0,1),Diabetes_model!$C$8:$H$8)))</f>
        <v>2.2817032116299738E-2</v>
      </c>
      <c r="Z123" s="67">
        <f>EXP(SUMPRODUCT(CHOOSE({1,2,3,4,5,6},BaselineBMI,BaselineBMI^2,'Calcs Women No Intervention'!Z88,'Calcs Women No Intervention'!Z88^2,0,1),Diabetes_model!$C$8:$H$8))/(1+EXP(SUMPRODUCT(CHOOSE({1,2,3,4,5,6},BaselineBMI,BaselineBMI^2,'Calcs Women No Intervention'!Z88,'Calcs Women No Intervention'!Z88^2,0,1),Diabetes_model!$C$8:$H$8)))</f>
        <v>2.4024679153530747E-2</v>
      </c>
      <c r="AA123" s="67">
        <f>EXP(SUMPRODUCT(CHOOSE({1,2,3,4,5,6},BaselineBMI,BaselineBMI^2,'Calcs Women No Intervention'!AA88,'Calcs Women No Intervention'!AA88^2,0,1),Diabetes_model!$C$8:$H$8))/(1+EXP(SUMPRODUCT(CHOOSE({1,2,3,4,5,6},BaselineBMI,BaselineBMI^2,'Calcs Women No Intervention'!AA88,'Calcs Women No Intervention'!AA88^2,0,1),Diabetes_model!$C$8:$H$8)))</f>
        <v>2.5258037751707867E-2</v>
      </c>
      <c r="AB123" s="67">
        <f>EXP(SUMPRODUCT(CHOOSE({1,2,3,4,5,6},BaselineBMI,BaselineBMI^2,'Calcs Women No Intervention'!AB88,'Calcs Women No Intervention'!AB88^2,0,1),Diabetes_model!$C$8:$H$8))/(1+EXP(SUMPRODUCT(CHOOSE({1,2,3,4,5,6},BaselineBMI,BaselineBMI^2,'Calcs Women No Intervention'!AB88,'Calcs Women No Intervention'!AB88^2,0,1),Diabetes_model!$C$8:$H$8)))</f>
        <v>2.6514670274507598E-2</v>
      </c>
    </row>
    <row r="124" spans="1:28" x14ac:dyDescent="0.3">
      <c r="B124" s="1">
        <v>13</v>
      </c>
      <c r="C124" s="67"/>
      <c r="D124" s="67"/>
      <c r="E124" s="67"/>
      <c r="F124" s="67"/>
      <c r="G124" s="67"/>
      <c r="H124" s="67"/>
      <c r="I124" s="67"/>
      <c r="J124" s="67"/>
      <c r="K124" s="67"/>
      <c r="L124" s="67"/>
      <c r="M124" s="67"/>
      <c r="N124" s="67"/>
      <c r="O124" s="67">
        <f>EXP(SUMPRODUCT(CHOOSE({1,2,3,4,5,6},BaselineBMI,BaselineBMI^2,'Calcs Women No Intervention'!O89,'Calcs Women No Intervention'!O89^2,0,1),Diabetes_model!$C$8:$H$8))/(1+EXP(SUMPRODUCT(CHOOSE({1,2,3,4,5,6},BaselineBMI,BaselineBMI^2,'Calcs Women No Intervention'!O89,'Calcs Women No Intervention'!O89^2,0,1),Diabetes_model!$C$8:$H$8)))</f>
        <v>1.1704560369291428E-2</v>
      </c>
      <c r="P124" s="67">
        <f>EXP(SUMPRODUCT(CHOOSE({1,2,3,4,5,6},BaselineBMI,BaselineBMI^2,'Calcs Women No Intervention'!P89,'Calcs Women No Intervention'!P89^2,0,1),Diabetes_model!$C$8:$H$8))/(1+EXP(SUMPRODUCT(CHOOSE({1,2,3,4,5,6},BaselineBMI,BaselineBMI^2,'Calcs Women No Intervention'!P89,'Calcs Women No Intervention'!P89^2,0,1),Diabetes_model!$C$8:$H$8)))</f>
        <v>1.2531825367121555E-2</v>
      </c>
      <c r="Q124" s="67">
        <f>EXP(SUMPRODUCT(CHOOSE({1,2,3,4,5,6},BaselineBMI,BaselineBMI^2,'Calcs Women No Intervention'!Q89,'Calcs Women No Intervention'!Q89^2,0,1),Diabetes_model!$C$8:$H$8))/(1+EXP(SUMPRODUCT(CHOOSE({1,2,3,4,5,6},BaselineBMI,BaselineBMI^2,'Calcs Women No Intervention'!Q89,'Calcs Women No Intervention'!Q89^2,0,1),Diabetes_model!$C$8:$H$8)))</f>
        <v>1.3397143123318569E-2</v>
      </c>
      <c r="R124" s="67">
        <f>EXP(SUMPRODUCT(CHOOSE({1,2,3,4,5,6},BaselineBMI,BaselineBMI^2,'Calcs Women No Intervention'!R89,'Calcs Women No Intervention'!R89^2,0,1),Diabetes_model!$C$8:$H$8))/(1+EXP(SUMPRODUCT(CHOOSE({1,2,3,4,5,6},BaselineBMI,BaselineBMI^2,'Calcs Women No Intervention'!R89,'Calcs Women No Intervention'!R89^2,0,1),Diabetes_model!$C$8:$H$8)))</f>
        <v>1.4300416689070082E-2</v>
      </c>
      <c r="S124" s="67">
        <f>EXP(SUMPRODUCT(CHOOSE({1,2,3,4,5,6},BaselineBMI,BaselineBMI^2,'Calcs Women No Intervention'!S89,'Calcs Women No Intervention'!S89^2,0,1),Diabetes_model!$C$8:$H$8))/(1+EXP(SUMPRODUCT(CHOOSE({1,2,3,4,5,6},BaselineBMI,BaselineBMI^2,'Calcs Women No Intervention'!S89,'Calcs Women No Intervention'!S89^2,0,1),Diabetes_model!$C$8:$H$8)))</f>
        <v>1.5241366161083968E-2</v>
      </c>
      <c r="T124" s="67">
        <f>EXP(SUMPRODUCT(CHOOSE({1,2,3,4,5,6},BaselineBMI,BaselineBMI^2,'Calcs Women No Intervention'!T89,'Calcs Women No Intervention'!T89^2,0,1),Diabetes_model!$C$8:$H$8))/(1+EXP(SUMPRODUCT(CHOOSE({1,2,3,4,5,6},BaselineBMI,BaselineBMI^2,'Calcs Women No Intervention'!T89,'Calcs Women No Intervention'!T89^2,0,1),Diabetes_model!$C$8:$H$8)))</f>
        <v>1.621951900397902E-2</v>
      </c>
      <c r="U124" s="67">
        <f>EXP(SUMPRODUCT(CHOOSE({1,2,3,4,5,6},BaselineBMI,BaselineBMI^2,'Calcs Women No Intervention'!U89,'Calcs Women No Intervention'!U89^2,0,1),Diabetes_model!$C$8:$H$8))/(1+EXP(SUMPRODUCT(CHOOSE({1,2,3,4,5,6},BaselineBMI,BaselineBMI^2,'Calcs Women No Intervention'!U89,'Calcs Women No Intervention'!U89^2,0,1),Diabetes_model!$C$8:$H$8)))</f>
        <v>1.7234201351410711E-2</v>
      </c>
      <c r="V124" s="67">
        <f>EXP(SUMPRODUCT(CHOOSE({1,2,3,4,5,6},BaselineBMI,BaselineBMI^2,'Calcs Women No Intervention'!V89,'Calcs Women No Intervention'!V89^2,0,1),Diabetes_model!$C$8:$H$8))/(1+EXP(SUMPRODUCT(CHOOSE({1,2,3,4,5,6},BaselineBMI,BaselineBMI^2,'Calcs Women No Intervention'!V89,'Calcs Women No Intervention'!V89^2,0,1),Diabetes_model!$C$8:$H$8)))</f>
        <v>1.8284530427407256E-2</v>
      </c>
      <c r="W124" s="67">
        <f>EXP(SUMPRODUCT(CHOOSE({1,2,3,4,5,6},BaselineBMI,BaselineBMI^2,'Calcs Women No Intervention'!W89,'Calcs Women No Intervention'!W89^2,0,1),Diabetes_model!$C$8:$H$8))/(1+EXP(SUMPRODUCT(CHOOSE({1,2,3,4,5,6},BaselineBMI,BaselineBMI^2,'Calcs Women No Intervention'!W89,'Calcs Women No Intervention'!W89^2,0,1),Diabetes_model!$C$8:$H$8)))</f>
        <v>1.9369408222815802E-2</v>
      </c>
      <c r="X124" s="67">
        <f>EXP(SUMPRODUCT(CHOOSE({1,2,3,4,5,6},BaselineBMI,BaselineBMI^2,'Calcs Women No Intervention'!X89,'Calcs Women No Intervention'!X89^2,0,1),Diabetes_model!$C$8:$H$8))/(1+EXP(SUMPRODUCT(CHOOSE({1,2,3,4,5,6},BaselineBMI,BaselineBMI^2,'Calcs Women No Intervention'!X89,'Calcs Women No Intervention'!X89^2,0,1),Diabetes_model!$C$8:$H$8)))</f>
        <v>2.0487516552825814E-2</v>
      </c>
      <c r="Y124" s="67">
        <f>EXP(SUMPRODUCT(CHOOSE({1,2,3,4,5,6},BaselineBMI,BaselineBMI^2,'Calcs Women No Intervention'!Y89,'Calcs Women No Intervention'!Y89^2,0,1),Diabetes_model!$C$8:$H$8))/(1+EXP(SUMPRODUCT(CHOOSE({1,2,3,4,5,6},BaselineBMI,BaselineBMI^2,'Calcs Women No Intervention'!Y89,'Calcs Women No Intervention'!Y89^2,0,1),Diabetes_model!$C$8:$H$8)))</f>
        <v>2.1637313610308573E-2</v>
      </c>
      <c r="Z124" s="67">
        <f>EXP(SUMPRODUCT(CHOOSE({1,2,3,4,5,6},BaselineBMI,BaselineBMI^2,'Calcs Women No Intervention'!Z89,'Calcs Women No Intervention'!Z89^2,0,1),Diabetes_model!$C$8:$H$8))/(1+EXP(SUMPRODUCT(CHOOSE({1,2,3,4,5,6},BaselineBMI,BaselineBMI^2,'Calcs Women No Intervention'!Z89,'Calcs Women No Intervention'!Z89^2,0,1),Diabetes_model!$C$8:$H$8)))</f>
        <v>2.2817032116299738E-2</v>
      </c>
      <c r="AA124" s="67">
        <f>EXP(SUMPRODUCT(CHOOSE({1,2,3,4,5,6},BaselineBMI,BaselineBMI^2,'Calcs Women No Intervention'!AA89,'Calcs Women No Intervention'!AA89^2,0,1),Diabetes_model!$C$8:$H$8))/(1+EXP(SUMPRODUCT(CHOOSE({1,2,3,4,5,6},BaselineBMI,BaselineBMI^2,'Calcs Women No Intervention'!AA89,'Calcs Women No Intervention'!AA89^2,0,1),Diabetes_model!$C$8:$H$8)))</f>
        <v>2.4024679153530747E-2</v>
      </c>
      <c r="AB124" s="67">
        <f>EXP(SUMPRODUCT(CHOOSE({1,2,3,4,5,6},BaselineBMI,BaselineBMI^2,'Calcs Women No Intervention'!AB89,'Calcs Women No Intervention'!AB89^2,0,1),Diabetes_model!$C$8:$H$8))/(1+EXP(SUMPRODUCT(CHOOSE({1,2,3,4,5,6},BaselineBMI,BaselineBMI^2,'Calcs Women No Intervention'!AB89,'Calcs Women No Intervention'!AB89^2,0,1),Diabetes_model!$C$8:$H$8)))</f>
        <v>2.5258037751707867E-2</v>
      </c>
    </row>
    <row r="125" spans="1:28" x14ac:dyDescent="0.3">
      <c r="B125" s="1">
        <v>14</v>
      </c>
      <c r="C125" s="67"/>
      <c r="D125" s="67"/>
      <c r="E125" s="67"/>
      <c r="F125" s="67"/>
      <c r="G125" s="67"/>
      <c r="H125" s="67"/>
      <c r="I125" s="67"/>
      <c r="J125" s="67"/>
      <c r="K125" s="67"/>
      <c r="L125" s="67"/>
      <c r="M125" s="67"/>
      <c r="N125" s="67"/>
      <c r="O125" s="67"/>
      <c r="P125" s="67">
        <f>EXP(SUMPRODUCT(CHOOSE({1,2,3,4,5,6},BaselineBMI,BaselineBMI^2,'Calcs Women No Intervention'!P90,'Calcs Women No Intervention'!P90^2,0,1),Diabetes_model!$C$8:$H$8))/(1+EXP(SUMPRODUCT(CHOOSE({1,2,3,4,5,6},BaselineBMI,BaselineBMI^2,'Calcs Women No Intervention'!P90,'Calcs Women No Intervention'!P90^2,0,1),Diabetes_model!$C$8:$H$8)))</f>
        <v>1.1704560369291428E-2</v>
      </c>
      <c r="Q125" s="67">
        <f>EXP(SUMPRODUCT(CHOOSE({1,2,3,4,5,6},BaselineBMI,BaselineBMI^2,'Calcs Women No Intervention'!Q90,'Calcs Women No Intervention'!Q90^2,0,1),Diabetes_model!$C$8:$H$8))/(1+EXP(SUMPRODUCT(CHOOSE({1,2,3,4,5,6},BaselineBMI,BaselineBMI^2,'Calcs Women No Intervention'!Q90,'Calcs Women No Intervention'!Q90^2,0,1),Diabetes_model!$C$8:$H$8)))</f>
        <v>1.2531825367121555E-2</v>
      </c>
      <c r="R125" s="67">
        <f>EXP(SUMPRODUCT(CHOOSE({1,2,3,4,5,6},BaselineBMI,BaselineBMI^2,'Calcs Women No Intervention'!R90,'Calcs Women No Intervention'!R90^2,0,1),Diabetes_model!$C$8:$H$8))/(1+EXP(SUMPRODUCT(CHOOSE({1,2,3,4,5,6},BaselineBMI,BaselineBMI^2,'Calcs Women No Intervention'!R90,'Calcs Women No Intervention'!R90^2,0,1),Diabetes_model!$C$8:$H$8)))</f>
        <v>1.3397143123318569E-2</v>
      </c>
      <c r="S125" s="67">
        <f>EXP(SUMPRODUCT(CHOOSE({1,2,3,4,5,6},BaselineBMI,BaselineBMI^2,'Calcs Women No Intervention'!S90,'Calcs Women No Intervention'!S90^2,0,1),Diabetes_model!$C$8:$H$8))/(1+EXP(SUMPRODUCT(CHOOSE({1,2,3,4,5,6},BaselineBMI,BaselineBMI^2,'Calcs Women No Intervention'!S90,'Calcs Women No Intervention'!S90^2,0,1),Diabetes_model!$C$8:$H$8)))</f>
        <v>1.4300416689070082E-2</v>
      </c>
      <c r="T125" s="67">
        <f>EXP(SUMPRODUCT(CHOOSE({1,2,3,4,5,6},BaselineBMI,BaselineBMI^2,'Calcs Women No Intervention'!T90,'Calcs Women No Intervention'!T90^2,0,1),Diabetes_model!$C$8:$H$8))/(1+EXP(SUMPRODUCT(CHOOSE({1,2,3,4,5,6},BaselineBMI,BaselineBMI^2,'Calcs Women No Intervention'!T90,'Calcs Women No Intervention'!T90^2,0,1),Diabetes_model!$C$8:$H$8)))</f>
        <v>1.5241366161083968E-2</v>
      </c>
      <c r="U125" s="67">
        <f>EXP(SUMPRODUCT(CHOOSE({1,2,3,4,5,6},BaselineBMI,BaselineBMI^2,'Calcs Women No Intervention'!U90,'Calcs Women No Intervention'!U90^2,0,1),Diabetes_model!$C$8:$H$8))/(1+EXP(SUMPRODUCT(CHOOSE({1,2,3,4,5,6},BaselineBMI,BaselineBMI^2,'Calcs Women No Intervention'!U90,'Calcs Women No Intervention'!U90^2,0,1),Diabetes_model!$C$8:$H$8)))</f>
        <v>1.621951900397902E-2</v>
      </c>
      <c r="V125" s="67">
        <f>EXP(SUMPRODUCT(CHOOSE({1,2,3,4,5,6},BaselineBMI,BaselineBMI^2,'Calcs Women No Intervention'!V90,'Calcs Women No Intervention'!V90^2,0,1),Diabetes_model!$C$8:$H$8))/(1+EXP(SUMPRODUCT(CHOOSE({1,2,3,4,5,6},BaselineBMI,BaselineBMI^2,'Calcs Women No Intervention'!V90,'Calcs Women No Intervention'!V90^2,0,1),Diabetes_model!$C$8:$H$8)))</f>
        <v>1.7234201351410711E-2</v>
      </c>
      <c r="W125" s="67">
        <f>EXP(SUMPRODUCT(CHOOSE({1,2,3,4,5,6},BaselineBMI,BaselineBMI^2,'Calcs Women No Intervention'!W90,'Calcs Women No Intervention'!W90^2,0,1),Diabetes_model!$C$8:$H$8))/(1+EXP(SUMPRODUCT(CHOOSE({1,2,3,4,5,6},BaselineBMI,BaselineBMI^2,'Calcs Women No Intervention'!W90,'Calcs Women No Intervention'!W90^2,0,1),Diabetes_model!$C$8:$H$8)))</f>
        <v>1.8284530427407256E-2</v>
      </c>
      <c r="X125" s="67">
        <f>EXP(SUMPRODUCT(CHOOSE({1,2,3,4,5,6},BaselineBMI,BaselineBMI^2,'Calcs Women No Intervention'!X90,'Calcs Women No Intervention'!X90^2,0,1),Diabetes_model!$C$8:$H$8))/(1+EXP(SUMPRODUCT(CHOOSE({1,2,3,4,5,6},BaselineBMI,BaselineBMI^2,'Calcs Women No Intervention'!X90,'Calcs Women No Intervention'!X90^2,0,1),Diabetes_model!$C$8:$H$8)))</f>
        <v>1.9369408222815802E-2</v>
      </c>
      <c r="Y125" s="67">
        <f>EXP(SUMPRODUCT(CHOOSE({1,2,3,4,5,6},BaselineBMI,BaselineBMI^2,'Calcs Women No Intervention'!Y90,'Calcs Women No Intervention'!Y90^2,0,1),Diabetes_model!$C$8:$H$8))/(1+EXP(SUMPRODUCT(CHOOSE({1,2,3,4,5,6},BaselineBMI,BaselineBMI^2,'Calcs Women No Intervention'!Y90,'Calcs Women No Intervention'!Y90^2,0,1),Diabetes_model!$C$8:$H$8)))</f>
        <v>2.0487516552825814E-2</v>
      </c>
      <c r="Z125" s="67">
        <f>EXP(SUMPRODUCT(CHOOSE({1,2,3,4,5,6},BaselineBMI,BaselineBMI^2,'Calcs Women No Intervention'!Z90,'Calcs Women No Intervention'!Z90^2,0,1),Diabetes_model!$C$8:$H$8))/(1+EXP(SUMPRODUCT(CHOOSE({1,2,3,4,5,6},BaselineBMI,BaselineBMI^2,'Calcs Women No Intervention'!Z90,'Calcs Women No Intervention'!Z90^2,0,1),Diabetes_model!$C$8:$H$8)))</f>
        <v>2.1637313610308573E-2</v>
      </c>
      <c r="AA125" s="67">
        <f>EXP(SUMPRODUCT(CHOOSE({1,2,3,4,5,6},BaselineBMI,BaselineBMI^2,'Calcs Women No Intervention'!AA90,'Calcs Women No Intervention'!AA90^2,0,1),Diabetes_model!$C$8:$H$8))/(1+EXP(SUMPRODUCT(CHOOSE({1,2,3,4,5,6},BaselineBMI,BaselineBMI^2,'Calcs Women No Intervention'!AA90,'Calcs Women No Intervention'!AA90^2,0,1),Diabetes_model!$C$8:$H$8)))</f>
        <v>2.2817032116299738E-2</v>
      </c>
      <c r="AB125" s="67">
        <f>EXP(SUMPRODUCT(CHOOSE({1,2,3,4,5,6},BaselineBMI,BaselineBMI^2,'Calcs Women No Intervention'!AB90,'Calcs Women No Intervention'!AB90^2,0,1),Diabetes_model!$C$8:$H$8))/(1+EXP(SUMPRODUCT(CHOOSE({1,2,3,4,5,6},BaselineBMI,BaselineBMI^2,'Calcs Women No Intervention'!AB90,'Calcs Women No Intervention'!AB90^2,0,1),Diabetes_model!$C$8:$H$8)))</f>
        <v>2.4024679153530747E-2</v>
      </c>
    </row>
    <row r="126" spans="1:28" x14ac:dyDescent="0.3">
      <c r="B126" s="1">
        <v>15</v>
      </c>
      <c r="C126" s="67"/>
      <c r="D126" s="67"/>
      <c r="E126" s="67"/>
      <c r="F126" s="67"/>
      <c r="G126" s="67"/>
      <c r="H126" s="67"/>
      <c r="I126" s="67"/>
      <c r="J126" s="67"/>
      <c r="K126" s="67"/>
      <c r="L126" s="67"/>
      <c r="M126" s="67"/>
      <c r="N126" s="67"/>
      <c r="O126" s="67"/>
      <c r="P126" s="67"/>
      <c r="Q126" s="67">
        <f>EXP(SUMPRODUCT(CHOOSE({1,2,3,4,5,6},BaselineBMI,BaselineBMI^2,'Calcs Women No Intervention'!Q91,'Calcs Women No Intervention'!Q91^2,0,1),Diabetes_model!$C$8:$H$8))/(1+EXP(SUMPRODUCT(CHOOSE({1,2,3,4,5,6},BaselineBMI,BaselineBMI^2,'Calcs Women No Intervention'!Q91,'Calcs Women No Intervention'!Q91^2,0,1),Diabetes_model!$C$8:$H$8)))</f>
        <v>1.1704560369291428E-2</v>
      </c>
      <c r="R126" s="67">
        <f>EXP(SUMPRODUCT(CHOOSE({1,2,3,4,5,6},BaselineBMI,BaselineBMI^2,'Calcs Women No Intervention'!R91,'Calcs Women No Intervention'!R91^2,0,1),Diabetes_model!$C$8:$H$8))/(1+EXP(SUMPRODUCT(CHOOSE({1,2,3,4,5,6},BaselineBMI,BaselineBMI^2,'Calcs Women No Intervention'!R91,'Calcs Women No Intervention'!R91^2,0,1),Diabetes_model!$C$8:$H$8)))</f>
        <v>1.2531825367121555E-2</v>
      </c>
      <c r="S126" s="67">
        <f>EXP(SUMPRODUCT(CHOOSE({1,2,3,4,5,6},BaselineBMI,BaselineBMI^2,'Calcs Women No Intervention'!S91,'Calcs Women No Intervention'!S91^2,0,1),Diabetes_model!$C$8:$H$8))/(1+EXP(SUMPRODUCT(CHOOSE({1,2,3,4,5,6},BaselineBMI,BaselineBMI^2,'Calcs Women No Intervention'!S91,'Calcs Women No Intervention'!S91^2,0,1),Diabetes_model!$C$8:$H$8)))</f>
        <v>1.3397143123318569E-2</v>
      </c>
      <c r="T126" s="67">
        <f>EXP(SUMPRODUCT(CHOOSE({1,2,3,4,5,6},BaselineBMI,BaselineBMI^2,'Calcs Women No Intervention'!T91,'Calcs Women No Intervention'!T91^2,0,1),Diabetes_model!$C$8:$H$8))/(1+EXP(SUMPRODUCT(CHOOSE({1,2,3,4,5,6},BaselineBMI,BaselineBMI^2,'Calcs Women No Intervention'!T91,'Calcs Women No Intervention'!T91^2,0,1),Diabetes_model!$C$8:$H$8)))</f>
        <v>1.4300416689070082E-2</v>
      </c>
      <c r="U126" s="67">
        <f>EXP(SUMPRODUCT(CHOOSE({1,2,3,4,5,6},BaselineBMI,BaselineBMI^2,'Calcs Women No Intervention'!U91,'Calcs Women No Intervention'!U91^2,0,1),Diabetes_model!$C$8:$H$8))/(1+EXP(SUMPRODUCT(CHOOSE({1,2,3,4,5,6},BaselineBMI,BaselineBMI^2,'Calcs Women No Intervention'!U91,'Calcs Women No Intervention'!U91^2,0,1),Diabetes_model!$C$8:$H$8)))</f>
        <v>1.5241366161083968E-2</v>
      </c>
      <c r="V126" s="67">
        <f>EXP(SUMPRODUCT(CHOOSE({1,2,3,4,5,6},BaselineBMI,BaselineBMI^2,'Calcs Women No Intervention'!V91,'Calcs Women No Intervention'!V91^2,0,1),Diabetes_model!$C$8:$H$8))/(1+EXP(SUMPRODUCT(CHOOSE({1,2,3,4,5,6},BaselineBMI,BaselineBMI^2,'Calcs Women No Intervention'!V91,'Calcs Women No Intervention'!V91^2,0,1),Diabetes_model!$C$8:$H$8)))</f>
        <v>1.621951900397902E-2</v>
      </c>
      <c r="W126" s="67">
        <f>EXP(SUMPRODUCT(CHOOSE({1,2,3,4,5,6},BaselineBMI,BaselineBMI^2,'Calcs Women No Intervention'!W91,'Calcs Women No Intervention'!W91^2,0,1),Diabetes_model!$C$8:$H$8))/(1+EXP(SUMPRODUCT(CHOOSE({1,2,3,4,5,6},BaselineBMI,BaselineBMI^2,'Calcs Women No Intervention'!W91,'Calcs Women No Intervention'!W91^2,0,1),Diabetes_model!$C$8:$H$8)))</f>
        <v>1.7234201351410711E-2</v>
      </c>
      <c r="X126" s="67">
        <f>EXP(SUMPRODUCT(CHOOSE({1,2,3,4,5,6},BaselineBMI,BaselineBMI^2,'Calcs Women No Intervention'!X91,'Calcs Women No Intervention'!X91^2,0,1),Diabetes_model!$C$8:$H$8))/(1+EXP(SUMPRODUCT(CHOOSE({1,2,3,4,5,6},BaselineBMI,BaselineBMI^2,'Calcs Women No Intervention'!X91,'Calcs Women No Intervention'!X91^2,0,1),Diabetes_model!$C$8:$H$8)))</f>
        <v>1.8284530427407256E-2</v>
      </c>
      <c r="Y126" s="67">
        <f>EXP(SUMPRODUCT(CHOOSE({1,2,3,4,5,6},BaselineBMI,BaselineBMI^2,'Calcs Women No Intervention'!Y91,'Calcs Women No Intervention'!Y91^2,0,1),Diabetes_model!$C$8:$H$8))/(1+EXP(SUMPRODUCT(CHOOSE({1,2,3,4,5,6},BaselineBMI,BaselineBMI^2,'Calcs Women No Intervention'!Y91,'Calcs Women No Intervention'!Y91^2,0,1),Diabetes_model!$C$8:$H$8)))</f>
        <v>1.9369408222815802E-2</v>
      </c>
      <c r="Z126" s="67">
        <f>EXP(SUMPRODUCT(CHOOSE({1,2,3,4,5,6},BaselineBMI,BaselineBMI^2,'Calcs Women No Intervention'!Z91,'Calcs Women No Intervention'!Z91^2,0,1),Diabetes_model!$C$8:$H$8))/(1+EXP(SUMPRODUCT(CHOOSE({1,2,3,4,5,6},BaselineBMI,BaselineBMI^2,'Calcs Women No Intervention'!Z91,'Calcs Women No Intervention'!Z91^2,0,1),Diabetes_model!$C$8:$H$8)))</f>
        <v>2.0487516552825814E-2</v>
      </c>
      <c r="AA126" s="67">
        <f>EXP(SUMPRODUCT(CHOOSE({1,2,3,4,5,6},BaselineBMI,BaselineBMI^2,'Calcs Women No Intervention'!AA91,'Calcs Women No Intervention'!AA91^2,0,1),Diabetes_model!$C$8:$H$8))/(1+EXP(SUMPRODUCT(CHOOSE({1,2,3,4,5,6},BaselineBMI,BaselineBMI^2,'Calcs Women No Intervention'!AA91,'Calcs Women No Intervention'!AA91^2,0,1),Diabetes_model!$C$8:$H$8)))</f>
        <v>2.1637313610308573E-2</v>
      </c>
      <c r="AB126" s="67">
        <f>EXP(SUMPRODUCT(CHOOSE({1,2,3,4,5,6},BaselineBMI,BaselineBMI^2,'Calcs Women No Intervention'!AB91,'Calcs Women No Intervention'!AB91^2,0,1),Diabetes_model!$C$8:$H$8))/(1+EXP(SUMPRODUCT(CHOOSE({1,2,3,4,5,6},BaselineBMI,BaselineBMI^2,'Calcs Women No Intervention'!AB91,'Calcs Women No Intervention'!AB91^2,0,1),Diabetes_model!$C$8:$H$8)))</f>
        <v>2.2817032116299738E-2</v>
      </c>
    </row>
    <row r="127" spans="1:28" x14ac:dyDescent="0.3">
      <c r="B127" s="1">
        <v>16</v>
      </c>
      <c r="C127" s="67"/>
      <c r="D127" s="67"/>
      <c r="E127" s="67"/>
      <c r="F127" s="67"/>
      <c r="G127" s="67"/>
      <c r="H127" s="67"/>
      <c r="I127" s="67"/>
      <c r="J127" s="67"/>
      <c r="K127" s="67"/>
      <c r="L127" s="67"/>
      <c r="M127" s="67"/>
      <c r="N127" s="67"/>
      <c r="O127" s="67"/>
      <c r="P127" s="67"/>
      <c r="Q127" s="67"/>
      <c r="R127" s="67">
        <f>EXP(SUMPRODUCT(CHOOSE({1,2,3,4,5,6},BaselineBMI,BaselineBMI^2,'Calcs Women No Intervention'!R92,'Calcs Women No Intervention'!R92^2,0,1),Diabetes_model!$C$8:$H$8))/(1+EXP(SUMPRODUCT(CHOOSE({1,2,3,4,5,6},BaselineBMI,BaselineBMI^2,'Calcs Women No Intervention'!R92,'Calcs Women No Intervention'!R92^2,0,1),Diabetes_model!$C$8:$H$8)))</f>
        <v>1.1704560369291428E-2</v>
      </c>
      <c r="S127" s="67">
        <f>EXP(SUMPRODUCT(CHOOSE({1,2,3,4,5,6},BaselineBMI,BaselineBMI^2,'Calcs Women No Intervention'!S92,'Calcs Women No Intervention'!S92^2,0,1),Diabetes_model!$C$8:$H$8))/(1+EXP(SUMPRODUCT(CHOOSE({1,2,3,4,5,6},BaselineBMI,BaselineBMI^2,'Calcs Women No Intervention'!S92,'Calcs Women No Intervention'!S92^2,0,1),Diabetes_model!$C$8:$H$8)))</f>
        <v>1.2531825367121555E-2</v>
      </c>
      <c r="T127" s="67">
        <f>EXP(SUMPRODUCT(CHOOSE({1,2,3,4,5,6},BaselineBMI,BaselineBMI^2,'Calcs Women No Intervention'!T92,'Calcs Women No Intervention'!T92^2,0,1),Diabetes_model!$C$8:$H$8))/(1+EXP(SUMPRODUCT(CHOOSE({1,2,3,4,5,6},BaselineBMI,BaselineBMI^2,'Calcs Women No Intervention'!T92,'Calcs Women No Intervention'!T92^2,0,1),Diabetes_model!$C$8:$H$8)))</f>
        <v>1.3397143123318569E-2</v>
      </c>
      <c r="U127" s="67">
        <f>EXP(SUMPRODUCT(CHOOSE({1,2,3,4,5,6},BaselineBMI,BaselineBMI^2,'Calcs Women No Intervention'!U92,'Calcs Women No Intervention'!U92^2,0,1),Diabetes_model!$C$8:$H$8))/(1+EXP(SUMPRODUCT(CHOOSE({1,2,3,4,5,6},BaselineBMI,BaselineBMI^2,'Calcs Women No Intervention'!U92,'Calcs Women No Intervention'!U92^2,0,1),Diabetes_model!$C$8:$H$8)))</f>
        <v>1.4300416689070082E-2</v>
      </c>
      <c r="V127" s="67">
        <f>EXP(SUMPRODUCT(CHOOSE({1,2,3,4,5,6},BaselineBMI,BaselineBMI^2,'Calcs Women No Intervention'!V92,'Calcs Women No Intervention'!V92^2,0,1),Diabetes_model!$C$8:$H$8))/(1+EXP(SUMPRODUCT(CHOOSE({1,2,3,4,5,6},BaselineBMI,BaselineBMI^2,'Calcs Women No Intervention'!V92,'Calcs Women No Intervention'!V92^2,0,1),Diabetes_model!$C$8:$H$8)))</f>
        <v>1.5241366161083968E-2</v>
      </c>
      <c r="W127" s="67">
        <f>EXP(SUMPRODUCT(CHOOSE({1,2,3,4,5,6},BaselineBMI,BaselineBMI^2,'Calcs Women No Intervention'!W92,'Calcs Women No Intervention'!W92^2,0,1),Diabetes_model!$C$8:$H$8))/(1+EXP(SUMPRODUCT(CHOOSE({1,2,3,4,5,6},BaselineBMI,BaselineBMI^2,'Calcs Women No Intervention'!W92,'Calcs Women No Intervention'!W92^2,0,1),Diabetes_model!$C$8:$H$8)))</f>
        <v>1.621951900397902E-2</v>
      </c>
      <c r="X127" s="67">
        <f>EXP(SUMPRODUCT(CHOOSE({1,2,3,4,5,6},BaselineBMI,BaselineBMI^2,'Calcs Women No Intervention'!X92,'Calcs Women No Intervention'!X92^2,0,1),Diabetes_model!$C$8:$H$8))/(1+EXP(SUMPRODUCT(CHOOSE({1,2,3,4,5,6},BaselineBMI,BaselineBMI^2,'Calcs Women No Intervention'!X92,'Calcs Women No Intervention'!X92^2,0,1),Diabetes_model!$C$8:$H$8)))</f>
        <v>1.7234201351410711E-2</v>
      </c>
      <c r="Y127" s="67">
        <f>EXP(SUMPRODUCT(CHOOSE({1,2,3,4,5,6},BaselineBMI,BaselineBMI^2,'Calcs Women No Intervention'!Y92,'Calcs Women No Intervention'!Y92^2,0,1),Diabetes_model!$C$8:$H$8))/(1+EXP(SUMPRODUCT(CHOOSE({1,2,3,4,5,6},BaselineBMI,BaselineBMI^2,'Calcs Women No Intervention'!Y92,'Calcs Women No Intervention'!Y92^2,0,1),Diabetes_model!$C$8:$H$8)))</f>
        <v>1.8284530427407256E-2</v>
      </c>
      <c r="Z127" s="67">
        <f>EXP(SUMPRODUCT(CHOOSE({1,2,3,4,5,6},BaselineBMI,BaselineBMI^2,'Calcs Women No Intervention'!Z92,'Calcs Women No Intervention'!Z92^2,0,1),Diabetes_model!$C$8:$H$8))/(1+EXP(SUMPRODUCT(CHOOSE({1,2,3,4,5,6},BaselineBMI,BaselineBMI^2,'Calcs Women No Intervention'!Z92,'Calcs Women No Intervention'!Z92^2,0,1),Diabetes_model!$C$8:$H$8)))</f>
        <v>1.9369408222815802E-2</v>
      </c>
      <c r="AA127" s="67">
        <f>EXP(SUMPRODUCT(CHOOSE({1,2,3,4,5,6},BaselineBMI,BaselineBMI^2,'Calcs Women No Intervention'!AA92,'Calcs Women No Intervention'!AA92^2,0,1),Diabetes_model!$C$8:$H$8))/(1+EXP(SUMPRODUCT(CHOOSE({1,2,3,4,5,6},BaselineBMI,BaselineBMI^2,'Calcs Women No Intervention'!AA92,'Calcs Women No Intervention'!AA92^2,0,1),Diabetes_model!$C$8:$H$8)))</f>
        <v>2.0487516552825814E-2</v>
      </c>
      <c r="AB127" s="67">
        <f>EXP(SUMPRODUCT(CHOOSE({1,2,3,4,5,6},BaselineBMI,BaselineBMI^2,'Calcs Women No Intervention'!AB92,'Calcs Women No Intervention'!AB92^2,0,1),Diabetes_model!$C$8:$H$8))/(1+EXP(SUMPRODUCT(CHOOSE({1,2,3,4,5,6},BaselineBMI,BaselineBMI^2,'Calcs Women No Intervention'!AB92,'Calcs Women No Intervention'!AB92^2,0,1),Diabetes_model!$C$8:$H$8)))</f>
        <v>2.1637313610308573E-2</v>
      </c>
    </row>
    <row r="128" spans="1:28" x14ac:dyDescent="0.3">
      <c r="B128" s="1">
        <v>17</v>
      </c>
      <c r="C128" s="67"/>
      <c r="D128" s="67"/>
      <c r="E128" s="67"/>
      <c r="F128" s="67"/>
      <c r="G128" s="67"/>
      <c r="H128" s="67"/>
      <c r="I128" s="67"/>
      <c r="J128" s="67"/>
      <c r="K128" s="67"/>
      <c r="L128" s="67"/>
      <c r="M128" s="67"/>
      <c r="N128" s="67"/>
      <c r="O128" s="67"/>
      <c r="P128" s="67"/>
      <c r="Q128" s="67"/>
      <c r="R128" s="67"/>
      <c r="S128" s="67">
        <f>EXP(SUMPRODUCT(CHOOSE({1,2,3,4,5,6},BaselineBMI,BaselineBMI^2,'Calcs Women No Intervention'!S93,'Calcs Women No Intervention'!S93^2,0,1),Diabetes_model!$C$8:$H$8))/(1+EXP(SUMPRODUCT(CHOOSE({1,2,3,4,5,6},BaselineBMI,BaselineBMI^2,'Calcs Women No Intervention'!S93,'Calcs Women No Intervention'!S93^2,0,1),Diabetes_model!$C$8:$H$8)))</f>
        <v>1.1704560369291428E-2</v>
      </c>
      <c r="T128" s="67">
        <f>EXP(SUMPRODUCT(CHOOSE({1,2,3,4,5,6},BaselineBMI,BaselineBMI^2,'Calcs Women No Intervention'!T93,'Calcs Women No Intervention'!T93^2,0,1),Diabetes_model!$C$8:$H$8))/(1+EXP(SUMPRODUCT(CHOOSE({1,2,3,4,5,6},BaselineBMI,BaselineBMI^2,'Calcs Women No Intervention'!T93,'Calcs Women No Intervention'!T93^2,0,1),Diabetes_model!$C$8:$H$8)))</f>
        <v>1.2531825367121555E-2</v>
      </c>
      <c r="U128" s="67">
        <f>EXP(SUMPRODUCT(CHOOSE({1,2,3,4,5,6},BaselineBMI,BaselineBMI^2,'Calcs Women No Intervention'!U93,'Calcs Women No Intervention'!U93^2,0,1),Diabetes_model!$C$8:$H$8))/(1+EXP(SUMPRODUCT(CHOOSE({1,2,3,4,5,6},BaselineBMI,BaselineBMI^2,'Calcs Women No Intervention'!U93,'Calcs Women No Intervention'!U93^2,0,1),Diabetes_model!$C$8:$H$8)))</f>
        <v>1.3397143123318569E-2</v>
      </c>
      <c r="V128" s="67">
        <f>EXP(SUMPRODUCT(CHOOSE({1,2,3,4,5,6},BaselineBMI,BaselineBMI^2,'Calcs Women No Intervention'!V93,'Calcs Women No Intervention'!V93^2,0,1),Diabetes_model!$C$8:$H$8))/(1+EXP(SUMPRODUCT(CHOOSE({1,2,3,4,5,6},BaselineBMI,BaselineBMI^2,'Calcs Women No Intervention'!V93,'Calcs Women No Intervention'!V93^2,0,1),Diabetes_model!$C$8:$H$8)))</f>
        <v>1.4300416689070082E-2</v>
      </c>
      <c r="W128" s="67">
        <f>EXP(SUMPRODUCT(CHOOSE({1,2,3,4,5,6},BaselineBMI,BaselineBMI^2,'Calcs Women No Intervention'!W93,'Calcs Women No Intervention'!W93^2,0,1),Diabetes_model!$C$8:$H$8))/(1+EXP(SUMPRODUCT(CHOOSE({1,2,3,4,5,6},BaselineBMI,BaselineBMI^2,'Calcs Women No Intervention'!W93,'Calcs Women No Intervention'!W93^2,0,1),Diabetes_model!$C$8:$H$8)))</f>
        <v>1.5241366161083968E-2</v>
      </c>
      <c r="X128" s="67">
        <f>EXP(SUMPRODUCT(CHOOSE({1,2,3,4,5,6},BaselineBMI,BaselineBMI^2,'Calcs Women No Intervention'!X93,'Calcs Women No Intervention'!X93^2,0,1),Diabetes_model!$C$8:$H$8))/(1+EXP(SUMPRODUCT(CHOOSE({1,2,3,4,5,6},BaselineBMI,BaselineBMI^2,'Calcs Women No Intervention'!X93,'Calcs Women No Intervention'!X93^2,0,1),Diabetes_model!$C$8:$H$8)))</f>
        <v>1.621951900397902E-2</v>
      </c>
      <c r="Y128" s="67">
        <f>EXP(SUMPRODUCT(CHOOSE({1,2,3,4,5,6},BaselineBMI,BaselineBMI^2,'Calcs Women No Intervention'!Y93,'Calcs Women No Intervention'!Y93^2,0,1),Diabetes_model!$C$8:$H$8))/(1+EXP(SUMPRODUCT(CHOOSE({1,2,3,4,5,6},BaselineBMI,BaselineBMI^2,'Calcs Women No Intervention'!Y93,'Calcs Women No Intervention'!Y93^2,0,1),Diabetes_model!$C$8:$H$8)))</f>
        <v>1.7234201351410711E-2</v>
      </c>
      <c r="Z128" s="67">
        <f>EXP(SUMPRODUCT(CHOOSE({1,2,3,4,5,6},BaselineBMI,BaselineBMI^2,'Calcs Women No Intervention'!Z93,'Calcs Women No Intervention'!Z93^2,0,1),Diabetes_model!$C$8:$H$8))/(1+EXP(SUMPRODUCT(CHOOSE({1,2,3,4,5,6},BaselineBMI,BaselineBMI^2,'Calcs Women No Intervention'!Z93,'Calcs Women No Intervention'!Z93^2,0,1),Diabetes_model!$C$8:$H$8)))</f>
        <v>1.8284530427407256E-2</v>
      </c>
      <c r="AA128" s="67">
        <f>EXP(SUMPRODUCT(CHOOSE({1,2,3,4,5,6},BaselineBMI,BaselineBMI^2,'Calcs Women No Intervention'!AA93,'Calcs Women No Intervention'!AA93^2,0,1),Diabetes_model!$C$8:$H$8))/(1+EXP(SUMPRODUCT(CHOOSE({1,2,3,4,5,6},BaselineBMI,BaselineBMI^2,'Calcs Women No Intervention'!AA93,'Calcs Women No Intervention'!AA93^2,0,1),Diabetes_model!$C$8:$H$8)))</f>
        <v>1.9369408222815802E-2</v>
      </c>
      <c r="AB128" s="67">
        <f>EXP(SUMPRODUCT(CHOOSE({1,2,3,4,5,6},BaselineBMI,BaselineBMI^2,'Calcs Women No Intervention'!AB93,'Calcs Women No Intervention'!AB93^2,0,1),Diabetes_model!$C$8:$H$8))/(1+EXP(SUMPRODUCT(CHOOSE({1,2,3,4,5,6},BaselineBMI,BaselineBMI^2,'Calcs Women No Intervention'!AB93,'Calcs Women No Intervention'!AB93^2,0,1),Diabetes_model!$C$8:$H$8)))</f>
        <v>2.0487516552825814E-2</v>
      </c>
    </row>
    <row r="129" spans="1:56" x14ac:dyDescent="0.3">
      <c r="B129" s="1">
        <v>18</v>
      </c>
      <c r="C129" s="67"/>
      <c r="D129" s="67"/>
      <c r="E129" s="67"/>
      <c r="F129" s="67"/>
      <c r="G129" s="67"/>
      <c r="H129" s="67"/>
      <c r="I129" s="67"/>
      <c r="J129" s="67"/>
      <c r="K129" s="67"/>
      <c r="L129" s="67"/>
      <c r="M129" s="67"/>
      <c r="N129" s="67"/>
      <c r="O129" s="67"/>
      <c r="P129" s="67"/>
      <c r="Q129" s="67"/>
      <c r="R129" s="67"/>
      <c r="S129" s="67"/>
      <c r="T129" s="67">
        <f>EXP(SUMPRODUCT(CHOOSE({1,2,3,4,5,6},BaselineBMI,BaselineBMI^2,'Calcs Women No Intervention'!T94,'Calcs Women No Intervention'!T94^2,0,1),Diabetes_model!$C$8:$H$8))/(1+EXP(SUMPRODUCT(CHOOSE({1,2,3,4,5,6},BaselineBMI,BaselineBMI^2,'Calcs Women No Intervention'!T94,'Calcs Women No Intervention'!T94^2,0,1),Diabetes_model!$C$8:$H$8)))</f>
        <v>1.1704560369291428E-2</v>
      </c>
      <c r="U129" s="67">
        <f>EXP(SUMPRODUCT(CHOOSE({1,2,3,4,5,6},BaselineBMI,BaselineBMI^2,'Calcs Women No Intervention'!U94,'Calcs Women No Intervention'!U94^2,0,1),Diabetes_model!$C$8:$H$8))/(1+EXP(SUMPRODUCT(CHOOSE({1,2,3,4,5,6},BaselineBMI,BaselineBMI^2,'Calcs Women No Intervention'!U94,'Calcs Women No Intervention'!U94^2,0,1),Diabetes_model!$C$8:$H$8)))</f>
        <v>1.2531825367121555E-2</v>
      </c>
      <c r="V129" s="67">
        <f>EXP(SUMPRODUCT(CHOOSE({1,2,3,4,5,6},BaselineBMI,BaselineBMI^2,'Calcs Women No Intervention'!V94,'Calcs Women No Intervention'!V94^2,0,1),Diabetes_model!$C$8:$H$8))/(1+EXP(SUMPRODUCT(CHOOSE({1,2,3,4,5,6},BaselineBMI,BaselineBMI^2,'Calcs Women No Intervention'!V94,'Calcs Women No Intervention'!V94^2,0,1),Diabetes_model!$C$8:$H$8)))</f>
        <v>1.3397143123318569E-2</v>
      </c>
      <c r="W129" s="67">
        <f>EXP(SUMPRODUCT(CHOOSE({1,2,3,4,5,6},BaselineBMI,BaselineBMI^2,'Calcs Women No Intervention'!W94,'Calcs Women No Intervention'!W94^2,0,1),Diabetes_model!$C$8:$H$8))/(1+EXP(SUMPRODUCT(CHOOSE({1,2,3,4,5,6},BaselineBMI,BaselineBMI^2,'Calcs Women No Intervention'!W94,'Calcs Women No Intervention'!W94^2,0,1),Diabetes_model!$C$8:$H$8)))</f>
        <v>1.4300416689070082E-2</v>
      </c>
      <c r="X129" s="67">
        <f>EXP(SUMPRODUCT(CHOOSE({1,2,3,4,5,6},BaselineBMI,BaselineBMI^2,'Calcs Women No Intervention'!X94,'Calcs Women No Intervention'!X94^2,0,1),Diabetes_model!$C$8:$H$8))/(1+EXP(SUMPRODUCT(CHOOSE({1,2,3,4,5,6},BaselineBMI,BaselineBMI^2,'Calcs Women No Intervention'!X94,'Calcs Women No Intervention'!X94^2,0,1),Diabetes_model!$C$8:$H$8)))</f>
        <v>1.5241366161083968E-2</v>
      </c>
      <c r="Y129" s="67">
        <f>EXP(SUMPRODUCT(CHOOSE({1,2,3,4,5,6},BaselineBMI,BaselineBMI^2,'Calcs Women No Intervention'!Y94,'Calcs Women No Intervention'!Y94^2,0,1),Diabetes_model!$C$8:$H$8))/(1+EXP(SUMPRODUCT(CHOOSE({1,2,3,4,5,6},BaselineBMI,BaselineBMI^2,'Calcs Women No Intervention'!Y94,'Calcs Women No Intervention'!Y94^2,0,1),Diabetes_model!$C$8:$H$8)))</f>
        <v>1.621951900397902E-2</v>
      </c>
      <c r="Z129" s="67">
        <f>EXP(SUMPRODUCT(CHOOSE({1,2,3,4,5,6},BaselineBMI,BaselineBMI^2,'Calcs Women No Intervention'!Z94,'Calcs Women No Intervention'!Z94^2,0,1),Diabetes_model!$C$8:$H$8))/(1+EXP(SUMPRODUCT(CHOOSE({1,2,3,4,5,6},BaselineBMI,BaselineBMI^2,'Calcs Women No Intervention'!Z94,'Calcs Women No Intervention'!Z94^2,0,1),Diabetes_model!$C$8:$H$8)))</f>
        <v>1.7234201351410711E-2</v>
      </c>
      <c r="AA129" s="67">
        <f>EXP(SUMPRODUCT(CHOOSE({1,2,3,4,5,6},BaselineBMI,BaselineBMI^2,'Calcs Women No Intervention'!AA94,'Calcs Women No Intervention'!AA94^2,0,1),Diabetes_model!$C$8:$H$8))/(1+EXP(SUMPRODUCT(CHOOSE({1,2,3,4,5,6},BaselineBMI,BaselineBMI^2,'Calcs Women No Intervention'!AA94,'Calcs Women No Intervention'!AA94^2,0,1),Diabetes_model!$C$8:$H$8)))</f>
        <v>1.8284530427407256E-2</v>
      </c>
      <c r="AB129" s="67">
        <f>EXP(SUMPRODUCT(CHOOSE({1,2,3,4,5,6},BaselineBMI,BaselineBMI^2,'Calcs Women No Intervention'!AB94,'Calcs Women No Intervention'!AB94^2,0,1),Diabetes_model!$C$8:$H$8))/(1+EXP(SUMPRODUCT(CHOOSE({1,2,3,4,5,6},BaselineBMI,BaselineBMI^2,'Calcs Women No Intervention'!AB94,'Calcs Women No Intervention'!AB94^2,0,1),Diabetes_model!$C$8:$H$8)))</f>
        <v>1.9369408222815802E-2</v>
      </c>
    </row>
    <row r="130" spans="1:56" x14ac:dyDescent="0.3">
      <c r="B130" s="1">
        <v>19</v>
      </c>
      <c r="C130" s="67"/>
      <c r="D130" s="67"/>
      <c r="E130" s="67"/>
      <c r="F130" s="67"/>
      <c r="G130" s="67"/>
      <c r="H130" s="67"/>
      <c r="I130" s="67"/>
      <c r="J130" s="67"/>
      <c r="K130" s="67"/>
      <c r="L130" s="67"/>
      <c r="M130" s="67"/>
      <c r="N130" s="67"/>
      <c r="O130" s="67"/>
      <c r="P130" s="67"/>
      <c r="Q130" s="67"/>
      <c r="R130" s="67"/>
      <c r="S130" s="67"/>
      <c r="T130" s="67"/>
      <c r="U130" s="67">
        <f>EXP(SUMPRODUCT(CHOOSE({1,2,3,4,5,6},BaselineBMI,BaselineBMI^2,'Calcs Women No Intervention'!U95,'Calcs Women No Intervention'!U95^2,0,1),Diabetes_model!$C$8:$H$8))/(1+EXP(SUMPRODUCT(CHOOSE({1,2,3,4,5,6},BaselineBMI,BaselineBMI^2,'Calcs Women No Intervention'!U95,'Calcs Women No Intervention'!U95^2,0,1),Diabetes_model!$C$8:$H$8)))</f>
        <v>1.1704560369291428E-2</v>
      </c>
      <c r="V130" s="67">
        <f>EXP(SUMPRODUCT(CHOOSE({1,2,3,4,5,6},BaselineBMI,BaselineBMI^2,'Calcs Women No Intervention'!V95,'Calcs Women No Intervention'!V95^2,0,1),Diabetes_model!$C$8:$H$8))/(1+EXP(SUMPRODUCT(CHOOSE({1,2,3,4,5,6},BaselineBMI,BaselineBMI^2,'Calcs Women No Intervention'!V95,'Calcs Women No Intervention'!V95^2,0,1),Diabetes_model!$C$8:$H$8)))</f>
        <v>1.2531825367121555E-2</v>
      </c>
      <c r="W130" s="67">
        <f>EXP(SUMPRODUCT(CHOOSE({1,2,3,4,5,6},BaselineBMI,BaselineBMI^2,'Calcs Women No Intervention'!W95,'Calcs Women No Intervention'!W95^2,0,1),Diabetes_model!$C$8:$H$8))/(1+EXP(SUMPRODUCT(CHOOSE({1,2,3,4,5,6},BaselineBMI,BaselineBMI^2,'Calcs Women No Intervention'!W95,'Calcs Women No Intervention'!W95^2,0,1),Diabetes_model!$C$8:$H$8)))</f>
        <v>1.3397143123318569E-2</v>
      </c>
      <c r="X130" s="67">
        <f>EXP(SUMPRODUCT(CHOOSE({1,2,3,4,5,6},BaselineBMI,BaselineBMI^2,'Calcs Women No Intervention'!X95,'Calcs Women No Intervention'!X95^2,0,1),Diabetes_model!$C$8:$H$8))/(1+EXP(SUMPRODUCT(CHOOSE({1,2,3,4,5,6},BaselineBMI,BaselineBMI^2,'Calcs Women No Intervention'!X95,'Calcs Women No Intervention'!X95^2,0,1),Diabetes_model!$C$8:$H$8)))</f>
        <v>1.4300416689070082E-2</v>
      </c>
      <c r="Y130" s="67">
        <f>EXP(SUMPRODUCT(CHOOSE({1,2,3,4,5,6},BaselineBMI,BaselineBMI^2,'Calcs Women No Intervention'!Y95,'Calcs Women No Intervention'!Y95^2,0,1),Diabetes_model!$C$8:$H$8))/(1+EXP(SUMPRODUCT(CHOOSE({1,2,3,4,5,6},BaselineBMI,BaselineBMI^2,'Calcs Women No Intervention'!Y95,'Calcs Women No Intervention'!Y95^2,0,1),Diabetes_model!$C$8:$H$8)))</f>
        <v>1.5241366161083968E-2</v>
      </c>
      <c r="Z130" s="67">
        <f>EXP(SUMPRODUCT(CHOOSE({1,2,3,4,5,6},BaselineBMI,BaselineBMI^2,'Calcs Women No Intervention'!Z95,'Calcs Women No Intervention'!Z95^2,0,1),Diabetes_model!$C$8:$H$8))/(1+EXP(SUMPRODUCT(CHOOSE({1,2,3,4,5,6},BaselineBMI,BaselineBMI^2,'Calcs Women No Intervention'!Z95,'Calcs Women No Intervention'!Z95^2,0,1),Diabetes_model!$C$8:$H$8)))</f>
        <v>1.621951900397902E-2</v>
      </c>
      <c r="AA130" s="67">
        <f>EXP(SUMPRODUCT(CHOOSE({1,2,3,4,5,6},BaselineBMI,BaselineBMI^2,'Calcs Women No Intervention'!AA95,'Calcs Women No Intervention'!AA95^2,0,1),Diabetes_model!$C$8:$H$8))/(1+EXP(SUMPRODUCT(CHOOSE({1,2,3,4,5,6},BaselineBMI,BaselineBMI^2,'Calcs Women No Intervention'!AA95,'Calcs Women No Intervention'!AA95^2,0,1),Diabetes_model!$C$8:$H$8)))</f>
        <v>1.7234201351410711E-2</v>
      </c>
      <c r="AB130" s="67">
        <f>EXP(SUMPRODUCT(CHOOSE({1,2,3,4,5,6},BaselineBMI,BaselineBMI^2,'Calcs Women No Intervention'!AB95,'Calcs Women No Intervention'!AB95^2,0,1),Diabetes_model!$C$8:$H$8))/(1+EXP(SUMPRODUCT(CHOOSE({1,2,3,4,5,6},BaselineBMI,BaselineBMI^2,'Calcs Women No Intervention'!AB95,'Calcs Women No Intervention'!AB95^2,0,1),Diabetes_model!$C$8:$H$8)))</f>
        <v>1.8284530427407256E-2</v>
      </c>
    </row>
    <row r="131" spans="1:56" x14ac:dyDescent="0.3">
      <c r="B131" s="1">
        <v>20</v>
      </c>
      <c r="C131" s="67"/>
      <c r="D131" s="67"/>
      <c r="E131" s="67"/>
      <c r="F131" s="67"/>
      <c r="G131" s="67"/>
      <c r="H131" s="67"/>
      <c r="I131" s="67"/>
      <c r="J131" s="67"/>
      <c r="K131" s="67"/>
      <c r="L131" s="67"/>
      <c r="M131" s="67"/>
      <c r="N131" s="67"/>
      <c r="O131" s="67"/>
      <c r="P131" s="67"/>
      <c r="Q131" s="67"/>
      <c r="R131" s="67"/>
      <c r="S131" s="67"/>
      <c r="T131" s="67"/>
      <c r="U131" s="67"/>
      <c r="V131" s="67">
        <f>EXP(SUMPRODUCT(CHOOSE({1,2,3,4,5,6},BaselineBMI,BaselineBMI^2,'Calcs Women No Intervention'!V96,'Calcs Women No Intervention'!V96^2,0,1),Diabetes_model!$C$8:$H$8))/(1+EXP(SUMPRODUCT(CHOOSE({1,2,3,4,5,6},BaselineBMI,BaselineBMI^2,'Calcs Women No Intervention'!V96,'Calcs Women No Intervention'!V96^2,0,1),Diabetes_model!$C$8:$H$8)))</f>
        <v>1.1704560369291428E-2</v>
      </c>
      <c r="W131" s="67">
        <f>EXP(SUMPRODUCT(CHOOSE({1,2,3,4,5,6},BaselineBMI,BaselineBMI^2,'Calcs Women No Intervention'!W96,'Calcs Women No Intervention'!W96^2,0,1),Diabetes_model!$C$8:$H$8))/(1+EXP(SUMPRODUCT(CHOOSE({1,2,3,4,5,6},BaselineBMI,BaselineBMI^2,'Calcs Women No Intervention'!W96,'Calcs Women No Intervention'!W96^2,0,1),Diabetes_model!$C$8:$H$8)))</f>
        <v>1.2531825367121555E-2</v>
      </c>
      <c r="X131" s="67">
        <f>EXP(SUMPRODUCT(CHOOSE({1,2,3,4,5,6},BaselineBMI,BaselineBMI^2,'Calcs Women No Intervention'!X96,'Calcs Women No Intervention'!X96^2,0,1),Diabetes_model!$C$8:$H$8))/(1+EXP(SUMPRODUCT(CHOOSE({1,2,3,4,5,6},BaselineBMI,BaselineBMI^2,'Calcs Women No Intervention'!X96,'Calcs Women No Intervention'!X96^2,0,1),Diabetes_model!$C$8:$H$8)))</f>
        <v>1.3397143123318569E-2</v>
      </c>
      <c r="Y131" s="67">
        <f>EXP(SUMPRODUCT(CHOOSE({1,2,3,4,5,6},BaselineBMI,BaselineBMI^2,'Calcs Women No Intervention'!Y96,'Calcs Women No Intervention'!Y96^2,0,1),Diabetes_model!$C$8:$H$8))/(1+EXP(SUMPRODUCT(CHOOSE({1,2,3,4,5,6},BaselineBMI,BaselineBMI^2,'Calcs Women No Intervention'!Y96,'Calcs Women No Intervention'!Y96^2,0,1),Diabetes_model!$C$8:$H$8)))</f>
        <v>1.4300416689070082E-2</v>
      </c>
      <c r="Z131" s="67">
        <f>EXP(SUMPRODUCT(CHOOSE({1,2,3,4,5,6},BaselineBMI,BaselineBMI^2,'Calcs Women No Intervention'!Z96,'Calcs Women No Intervention'!Z96^2,0,1),Diabetes_model!$C$8:$H$8))/(1+EXP(SUMPRODUCT(CHOOSE({1,2,3,4,5,6},BaselineBMI,BaselineBMI^2,'Calcs Women No Intervention'!Z96,'Calcs Women No Intervention'!Z96^2,0,1),Diabetes_model!$C$8:$H$8)))</f>
        <v>1.5241366161083968E-2</v>
      </c>
      <c r="AA131" s="67">
        <f>EXP(SUMPRODUCT(CHOOSE({1,2,3,4,5,6},BaselineBMI,BaselineBMI^2,'Calcs Women No Intervention'!AA96,'Calcs Women No Intervention'!AA96^2,0,1),Diabetes_model!$C$8:$H$8))/(1+EXP(SUMPRODUCT(CHOOSE({1,2,3,4,5,6},BaselineBMI,BaselineBMI^2,'Calcs Women No Intervention'!AA96,'Calcs Women No Intervention'!AA96^2,0,1),Diabetes_model!$C$8:$H$8)))</f>
        <v>1.621951900397902E-2</v>
      </c>
      <c r="AB131" s="67">
        <f>EXP(SUMPRODUCT(CHOOSE({1,2,3,4,5,6},BaselineBMI,BaselineBMI^2,'Calcs Women No Intervention'!AB96,'Calcs Women No Intervention'!AB96^2,0,1),Diabetes_model!$C$8:$H$8))/(1+EXP(SUMPRODUCT(CHOOSE({1,2,3,4,5,6},BaselineBMI,BaselineBMI^2,'Calcs Women No Intervention'!AB96,'Calcs Women No Intervention'!AB96^2,0,1),Diabetes_model!$C$8:$H$8)))</f>
        <v>1.7234201351410711E-2</v>
      </c>
    </row>
    <row r="132" spans="1:56" x14ac:dyDescent="0.3">
      <c r="B132" s="1">
        <v>21</v>
      </c>
      <c r="C132" s="67"/>
      <c r="D132" s="67"/>
      <c r="E132" s="67"/>
      <c r="F132" s="67"/>
      <c r="G132" s="67"/>
      <c r="H132" s="67"/>
      <c r="I132" s="67"/>
      <c r="J132" s="67"/>
      <c r="K132" s="67"/>
      <c r="L132" s="67"/>
      <c r="M132" s="67"/>
      <c r="N132" s="67"/>
      <c r="O132" s="67"/>
      <c r="P132" s="67"/>
      <c r="Q132" s="67"/>
      <c r="R132" s="67"/>
      <c r="S132" s="67"/>
      <c r="T132" s="67"/>
      <c r="U132" s="67"/>
      <c r="V132" s="67"/>
      <c r="W132" s="67">
        <f>EXP(SUMPRODUCT(CHOOSE({1,2,3,4,5,6},BaselineBMI,BaselineBMI^2,'Calcs Women No Intervention'!W97,'Calcs Women No Intervention'!W97^2,0,1),Diabetes_model!$C$8:$H$8))/(1+EXP(SUMPRODUCT(CHOOSE({1,2,3,4,5,6},BaselineBMI,BaselineBMI^2,'Calcs Women No Intervention'!W97,'Calcs Women No Intervention'!W97^2,0,1),Diabetes_model!$C$8:$H$8)))</f>
        <v>1.1704560369291428E-2</v>
      </c>
      <c r="X132" s="67">
        <f>EXP(SUMPRODUCT(CHOOSE({1,2,3,4,5,6},BaselineBMI,BaselineBMI^2,'Calcs Women No Intervention'!X97,'Calcs Women No Intervention'!X97^2,0,1),Diabetes_model!$C$8:$H$8))/(1+EXP(SUMPRODUCT(CHOOSE({1,2,3,4,5,6},BaselineBMI,BaselineBMI^2,'Calcs Women No Intervention'!X97,'Calcs Women No Intervention'!X97^2,0,1),Diabetes_model!$C$8:$H$8)))</f>
        <v>1.2531825367121555E-2</v>
      </c>
      <c r="Y132" s="67">
        <f>EXP(SUMPRODUCT(CHOOSE({1,2,3,4,5,6},BaselineBMI,BaselineBMI^2,'Calcs Women No Intervention'!Y97,'Calcs Women No Intervention'!Y97^2,0,1),Diabetes_model!$C$8:$H$8))/(1+EXP(SUMPRODUCT(CHOOSE({1,2,3,4,5,6},BaselineBMI,BaselineBMI^2,'Calcs Women No Intervention'!Y97,'Calcs Women No Intervention'!Y97^2,0,1),Diabetes_model!$C$8:$H$8)))</f>
        <v>1.3397143123318569E-2</v>
      </c>
      <c r="Z132" s="67">
        <f>EXP(SUMPRODUCT(CHOOSE({1,2,3,4,5,6},BaselineBMI,BaselineBMI^2,'Calcs Women No Intervention'!Z97,'Calcs Women No Intervention'!Z97^2,0,1),Diabetes_model!$C$8:$H$8))/(1+EXP(SUMPRODUCT(CHOOSE({1,2,3,4,5,6},BaselineBMI,BaselineBMI^2,'Calcs Women No Intervention'!Z97,'Calcs Women No Intervention'!Z97^2,0,1),Diabetes_model!$C$8:$H$8)))</f>
        <v>1.4300416689070082E-2</v>
      </c>
      <c r="AA132" s="67">
        <f>EXP(SUMPRODUCT(CHOOSE({1,2,3,4,5,6},BaselineBMI,BaselineBMI^2,'Calcs Women No Intervention'!AA97,'Calcs Women No Intervention'!AA97^2,0,1),Diabetes_model!$C$8:$H$8))/(1+EXP(SUMPRODUCT(CHOOSE({1,2,3,4,5,6},BaselineBMI,BaselineBMI^2,'Calcs Women No Intervention'!AA97,'Calcs Women No Intervention'!AA97^2,0,1),Diabetes_model!$C$8:$H$8)))</f>
        <v>1.5241366161083968E-2</v>
      </c>
      <c r="AB132" s="67">
        <f>EXP(SUMPRODUCT(CHOOSE({1,2,3,4,5,6},BaselineBMI,BaselineBMI^2,'Calcs Women No Intervention'!AB97,'Calcs Women No Intervention'!AB97^2,0,1),Diabetes_model!$C$8:$H$8))/(1+EXP(SUMPRODUCT(CHOOSE({1,2,3,4,5,6},BaselineBMI,BaselineBMI^2,'Calcs Women No Intervention'!AB97,'Calcs Women No Intervention'!AB97^2,0,1),Diabetes_model!$C$8:$H$8)))</f>
        <v>1.621951900397902E-2</v>
      </c>
    </row>
    <row r="133" spans="1:56" x14ac:dyDescent="0.3">
      <c r="B133" s="1">
        <v>22</v>
      </c>
      <c r="C133" s="67"/>
      <c r="D133" s="67"/>
      <c r="E133" s="67"/>
      <c r="F133" s="67"/>
      <c r="G133" s="67"/>
      <c r="H133" s="67"/>
      <c r="I133" s="67"/>
      <c r="J133" s="67"/>
      <c r="K133" s="67"/>
      <c r="L133" s="67"/>
      <c r="M133" s="67"/>
      <c r="N133" s="67"/>
      <c r="O133" s="67"/>
      <c r="P133" s="67"/>
      <c r="Q133" s="67"/>
      <c r="R133" s="67"/>
      <c r="S133" s="67"/>
      <c r="T133" s="67"/>
      <c r="U133" s="67"/>
      <c r="V133" s="67"/>
      <c r="W133" s="67"/>
      <c r="X133" s="67">
        <f>EXP(SUMPRODUCT(CHOOSE({1,2,3,4,5,6},BaselineBMI,BaselineBMI^2,'Calcs Women No Intervention'!X98,'Calcs Women No Intervention'!X98^2,0,1),Diabetes_model!$C$8:$H$8))/(1+EXP(SUMPRODUCT(CHOOSE({1,2,3,4,5,6},BaselineBMI,BaselineBMI^2,'Calcs Women No Intervention'!X98,'Calcs Women No Intervention'!X98^2,0,1),Diabetes_model!$C$8:$H$8)))</f>
        <v>1.1704560369291428E-2</v>
      </c>
      <c r="Y133" s="67">
        <f>EXP(SUMPRODUCT(CHOOSE({1,2,3,4,5,6},BaselineBMI,BaselineBMI^2,'Calcs Women No Intervention'!Y98,'Calcs Women No Intervention'!Y98^2,0,1),Diabetes_model!$C$8:$H$8))/(1+EXP(SUMPRODUCT(CHOOSE({1,2,3,4,5,6},BaselineBMI,BaselineBMI^2,'Calcs Women No Intervention'!Y98,'Calcs Women No Intervention'!Y98^2,0,1),Diabetes_model!$C$8:$H$8)))</f>
        <v>1.2531825367121555E-2</v>
      </c>
      <c r="Z133" s="67">
        <f>EXP(SUMPRODUCT(CHOOSE({1,2,3,4,5,6},BaselineBMI,BaselineBMI^2,'Calcs Women No Intervention'!Z98,'Calcs Women No Intervention'!Z98^2,0,1),Diabetes_model!$C$8:$H$8))/(1+EXP(SUMPRODUCT(CHOOSE({1,2,3,4,5,6},BaselineBMI,BaselineBMI^2,'Calcs Women No Intervention'!Z98,'Calcs Women No Intervention'!Z98^2,0,1),Diabetes_model!$C$8:$H$8)))</f>
        <v>1.3397143123318569E-2</v>
      </c>
      <c r="AA133" s="67">
        <f>EXP(SUMPRODUCT(CHOOSE({1,2,3,4,5,6},BaselineBMI,BaselineBMI^2,'Calcs Women No Intervention'!AA98,'Calcs Women No Intervention'!AA98^2,0,1),Diabetes_model!$C$8:$H$8))/(1+EXP(SUMPRODUCT(CHOOSE({1,2,3,4,5,6},BaselineBMI,BaselineBMI^2,'Calcs Women No Intervention'!AA98,'Calcs Women No Intervention'!AA98^2,0,1),Diabetes_model!$C$8:$H$8)))</f>
        <v>1.4300416689070082E-2</v>
      </c>
      <c r="AB133" s="67">
        <f>EXP(SUMPRODUCT(CHOOSE({1,2,3,4,5,6},BaselineBMI,BaselineBMI^2,'Calcs Women No Intervention'!AB98,'Calcs Women No Intervention'!AB98^2,0,1),Diabetes_model!$C$8:$H$8))/(1+EXP(SUMPRODUCT(CHOOSE({1,2,3,4,5,6},BaselineBMI,BaselineBMI^2,'Calcs Women No Intervention'!AB98,'Calcs Women No Intervention'!AB98^2,0,1),Diabetes_model!$C$8:$H$8)))</f>
        <v>1.5241366161083968E-2</v>
      </c>
    </row>
    <row r="134" spans="1:56" x14ac:dyDescent="0.3">
      <c r="B134" s="1">
        <v>23</v>
      </c>
      <c r="C134" s="67"/>
      <c r="D134" s="67"/>
      <c r="E134" s="67"/>
      <c r="F134" s="67"/>
      <c r="G134" s="67"/>
      <c r="H134" s="67"/>
      <c r="I134" s="67"/>
      <c r="J134" s="67"/>
      <c r="K134" s="67"/>
      <c r="L134" s="67"/>
      <c r="M134" s="67"/>
      <c r="N134" s="67"/>
      <c r="O134" s="67"/>
      <c r="P134" s="67"/>
      <c r="Q134" s="67"/>
      <c r="R134" s="67"/>
      <c r="S134" s="67"/>
      <c r="T134" s="67"/>
      <c r="U134" s="67"/>
      <c r="V134" s="67"/>
      <c r="W134" s="67"/>
      <c r="X134" s="67"/>
      <c r="Y134" s="67">
        <f>EXP(SUMPRODUCT(CHOOSE({1,2,3,4,5,6},BaselineBMI,BaselineBMI^2,'Calcs Women No Intervention'!Y99,'Calcs Women No Intervention'!Y99^2,0,1),Diabetes_model!$C$8:$H$8))/(1+EXP(SUMPRODUCT(CHOOSE({1,2,3,4,5,6},BaselineBMI,BaselineBMI^2,'Calcs Women No Intervention'!Y99,'Calcs Women No Intervention'!Y99^2,0,1),Diabetes_model!$C$8:$H$8)))</f>
        <v>1.1704560369291428E-2</v>
      </c>
      <c r="Z134" s="67">
        <f>EXP(SUMPRODUCT(CHOOSE({1,2,3,4,5,6},BaselineBMI,BaselineBMI^2,'Calcs Women No Intervention'!Z99,'Calcs Women No Intervention'!Z99^2,0,1),Diabetes_model!$C$8:$H$8))/(1+EXP(SUMPRODUCT(CHOOSE({1,2,3,4,5,6},BaselineBMI,BaselineBMI^2,'Calcs Women No Intervention'!Z99,'Calcs Women No Intervention'!Z99^2,0,1),Diabetes_model!$C$8:$H$8)))</f>
        <v>1.2531825367121555E-2</v>
      </c>
      <c r="AA134" s="67">
        <f>EXP(SUMPRODUCT(CHOOSE({1,2,3,4,5,6},BaselineBMI,BaselineBMI^2,'Calcs Women No Intervention'!AA99,'Calcs Women No Intervention'!AA99^2,0,1),Diabetes_model!$C$8:$H$8))/(1+EXP(SUMPRODUCT(CHOOSE({1,2,3,4,5,6},BaselineBMI,BaselineBMI^2,'Calcs Women No Intervention'!AA99,'Calcs Women No Intervention'!AA99^2,0,1),Diabetes_model!$C$8:$H$8)))</f>
        <v>1.3397143123318569E-2</v>
      </c>
      <c r="AB134" s="67">
        <f>EXP(SUMPRODUCT(CHOOSE({1,2,3,4,5,6},BaselineBMI,BaselineBMI^2,'Calcs Women No Intervention'!AB99,'Calcs Women No Intervention'!AB99^2,0,1),Diabetes_model!$C$8:$H$8))/(1+EXP(SUMPRODUCT(CHOOSE({1,2,3,4,5,6},BaselineBMI,BaselineBMI^2,'Calcs Women No Intervention'!AB99,'Calcs Women No Intervention'!AB99^2,0,1),Diabetes_model!$C$8:$H$8)))</f>
        <v>1.4300416689070082E-2</v>
      </c>
    </row>
    <row r="135" spans="1:56" x14ac:dyDescent="0.3">
      <c r="B135" s="1">
        <v>24</v>
      </c>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f>EXP(SUMPRODUCT(CHOOSE({1,2,3,4,5,6},BaselineBMI,BaselineBMI^2,'Calcs Women No Intervention'!Z100,'Calcs Women No Intervention'!Z100^2,0,1),Diabetes_model!$C$8:$H$8))/(1+EXP(SUMPRODUCT(CHOOSE({1,2,3,4,5,6},BaselineBMI,BaselineBMI^2,'Calcs Women No Intervention'!Z100,'Calcs Women No Intervention'!Z100^2,0,1),Diabetes_model!$C$8:$H$8)))</f>
        <v>1.1704560369291428E-2</v>
      </c>
      <c r="AA135" s="67">
        <f>EXP(SUMPRODUCT(CHOOSE({1,2,3,4,5,6},BaselineBMI,BaselineBMI^2,'Calcs Women No Intervention'!AA100,'Calcs Women No Intervention'!AA100^2,0,1),Diabetes_model!$C$8:$H$8))/(1+EXP(SUMPRODUCT(CHOOSE({1,2,3,4,5,6},BaselineBMI,BaselineBMI^2,'Calcs Women No Intervention'!AA100,'Calcs Women No Intervention'!AA100^2,0,1),Diabetes_model!$C$8:$H$8)))</f>
        <v>1.2531825367121555E-2</v>
      </c>
      <c r="AB135" s="67">
        <f>EXP(SUMPRODUCT(CHOOSE({1,2,3,4,5,6},BaselineBMI,BaselineBMI^2,'Calcs Women No Intervention'!AB100,'Calcs Women No Intervention'!AB100^2,0,1),Diabetes_model!$C$8:$H$8))/(1+EXP(SUMPRODUCT(CHOOSE({1,2,3,4,5,6},BaselineBMI,BaselineBMI^2,'Calcs Women No Intervention'!AB100,'Calcs Women No Intervention'!AB100^2,0,1),Diabetes_model!$C$8:$H$8)))</f>
        <v>1.3397143123318569E-2</v>
      </c>
    </row>
    <row r="136" spans="1:56" x14ac:dyDescent="0.3">
      <c r="B136" s="1">
        <v>25</v>
      </c>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f>EXP(SUMPRODUCT(CHOOSE({1,2,3,4,5,6},BaselineBMI,BaselineBMI^2,'Calcs Women No Intervention'!AA101,'Calcs Women No Intervention'!AA101^2,0,1),Diabetes_model!$C$8:$H$8))/(1+EXP(SUMPRODUCT(CHOOSE({1,2,3,4,5,6},BaselineBMI,BaselineBMI^2,'Calcs Women No Intervention'!AA101,'Calcs Women No Intervention'!AA101^2,0,1),Diabetes_model!$C$8:$H$8)))</f>
        <v>1.1704560369291428E-2</v>
      </c>
      <c r="AB136" s="67">
        <f>EXP(SUMPRODUCT(CHOOSE({1,2,3,4,5,6},BaselineBMI,BaselineBMI^2,'Calcs Women No Intervention'!AB101,'Calcs Women No Intervention'!AB101^2,0,1),Diabetes_model!$C$8:$H$8))/(1+EXP(SUMPRODUCT(CHOOSE({1,2,3,4,5,6},BaselineBMI,BaselineBMI^2,'Calcs Women No Intervention'!AB101,'Calcs Women No Intervention'!AB101^2,0,1),Diabetes_model!$C$8:$H$8)))</f>
        <v>1.2531825367121555E-2</v>
      </c>
    </row>
    <row r="137" spans="1:56" x14ac:dyDescent="0.3">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D137" s="182" t="s">
        <v>408</v>
      </c>
    </row>
    <row r="138" spans="1:56" x14ac:dyDescent="0.3">
      <c r="C138" s="67" t="s">
        <v>13</v>
      </c>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E138" t="s">
        <v>13</v>
      </c>
      <c r="AG138" s="67"/>
    </row>
    <row r="139" spans="1:56" x14ac:dyDescent="0.3">
      <c r="B139" t="s">
        <v>12</v>
      </c>
      <c r="C139" s="1">
        <v>0</v>
      </c>
      <c r="D139" s="1">
        <v>1</v>
      </c>
      <c r="E139" s="1">
        <v>2</v>
      </c>
      <c r="F139" s="1">
        <v>3</v>
      </c>
      <c r="G139" s="1">
        <v>4</v>
      </c>
      <c r="H139" s="1">
        <v>5</v>
      </c>
      <c r="I139" s="1">
        <v>6</v>
      </c>
      <c r="J139" s="1">
        <v>7</v>
      </c>
      <c r="K139" s="1">
        <v>8</v>
      </c>
      <c r="L139" s="1">
        <v>9</v>
      </c>
      <c r="M139" s="1">
        <v>10</v>
      </c>
      <c r="N139" s="1">
        <v>11</v>
      </c>
      <c r="O139" s="1">
        <v>12</v>
      </c>
      <c r="P139" s="1">
        <v>13</v>
      </c>
      <c r="Q139" s="1">
        <v>14</v>
      </c>
      <c r="R139" s="1">
        <v>15</v>
      </c>
      <c r="S139" s="1">
        <v>16</v>
      </c>
      <c r="T139" s="1">
        <v>17</v>
      </c>
      <c r="U139" s="1">
        <v>18</v>
      </c>
      <c r="V139" s="1">
        <v>19</v>
      </c>
      <c r="W139" s="1">
        <v>20</v>
      </c>
      <c r="X139" s="1">
        <v>21</v>
      </c>
      <c r="Y139" s="1">
        <v>22</v>
      </c>
      <c r="Z139" s="1">
        <v>23</v>
      </c>
      <c r="AA139" s="1">
        <v>24</v>
      </c>
      <c r="AB139" s="1">
        <v>25</v>
      </c>
      <c r="AE139">
        <v>0</v>
      </c>
      <c r="AF139">
        <v>1</v>
      </c>
      <c r="AG139">
        <v>2</v>
      </c>
      <c r="AH139">
        <v>3</v>
      </c>
      <c r="AI139">
        <v>4</v>
      </c>
      <c r="AJ139">
        <v>5</v>
      </c>
      <c r="AK139">
        <v>6</v>
      </c>
      <c r="AL139">
        <v>7</v>
      </c>
      <c r="AM139">
        <v>8</v>
      </c>
      <c r="AN139">
        <v>9</v>
      </c>
      <c r="AO139">
        <v>10</v>
      </c>
      <c r="AP139">
        <v>11</v>
      </c>
      <c r="AQ139">
        <v>12</v>
      </c>
      <c r="AR139">
        <v>13</v>
      </c>
      <c r="AS139">
        <v>14</v>
      </c>
      <c r="AT139">
        <v>15</v>
      </c>
      <c r="AU139">
        <v>16</v>
      </c>
      <c r="AV139">
        <v>17</v>
      </c>
      <c r="AW139">
        <v>18</v>
      </c>
      <c r="AX139">
        <v>19</v>
      </c>
      <c r="AY139">
        <v>20</v>
      </c>
      <c r="AZ139">
        <v>21</v>
      </c>
      <c r="BA139">
        <v>22</v>
      </c>
      <c r="BB139">
        <v>23</v>
      </c>
      <c r="BC139">
        <v>24</v>
      </c>
      <c r="BD139">
        <v>25</v>
      </c>
    </row>
    <row r="140" spans="1:56" x14ac:dyDescent="0.3">
      <c r="A140" t="s">
        <v>331</v>
      </c>
      <c r="B140" s="1">
        <v>1</v>
      </c>
      <c r="C140" s="67">
        <f>EXP(SUMPRODUCT(CHOOSE({1,2,3,4,5,6},'Calcs Women No Intervention'!AF109,'Calcs Women No Intervention'!AF109^2,'Calcs Women No Intervention'!C77,'Calcs Women No Intervention'!C77^2,0,1),Diabetes_model!$C$8:$H$8))/(1+EXP(SUMPRODUCT(CHOOSE({1,2,3,4,5,6},'Calcs Women No Intervention'!AF109,'Calcs Women No Intervention'!AF109^2,'Calcs Women No Intervention'!C77,'Calcs Women No Intervention'!C77^2,0,1),Diabetes_model!$C$8:$H$8)))</f>
        <v>3.7044461532590556E-2</v>
      </c>
      <c r="D140" s="67">
        <f>EXP(SUMPRODUCT(CHOOSE({1,2,3,4,5,6},'Calcs Women No Intervention'!AG109,'Calcs Women No Intervention'!AG109^2,'Calcs Women No Intervention'!D77,'Calcs Women No Intervention'!D77^2,0,1),Diabetes_model!$C$8:$H$8))/(1+EXP(SUMPRODUCT(CHOOSE({1,2,3,4,5,6},'Calcs Women No Intervention'!AG109,'Calcs Women No Intervention'!AG109^2,'Calcs Women No Intervention'!D77,'Calcs Women No Intervention'!D77^2,0,1),Diabetes_model!$C$8:$H$8)))</f>
        <v>4.0458914081888113E-2</v>
      </c>
      <c r="E140" s="67">
        <f>EXP(SUMPRODUCT(CHOOSE({1,2,3,4,5,6},'Calcs Women No Intervention'!AH109,'Calcs Women No Intervention'!AH109^2,'Calcs Women No Intervention'!E77,'Calcs Women No Intervention'!E77^2,0,1),Diabetes_model!$C$8:$H$8))/(1+EXP(SUMPRODUCT(CHOOSE({1,2,3,4,5,6},'Calcs Women No Intervention'!AH109,'Calcs Women No Intervention'!AH109^2,'Calcs Women No Intervention'!E77,'Calcs Women No Intervention'!E77^2,0,1),Diabetes_model!$C$8:$H$8)))</f>
        <v>4.4105863901872017E-2</v>
      </c>
      <c r="F140" s="67">
        <f>EXP(SUMPRODUCT(CHOOSE({1,2,3,4,5,6},'Calcs Women No Intervention'!AI109,'Calcs Women No Intervention'!AI109^2,'Calcs Women No Intervention'!F77,'Calcs Women No Intervention'!F77^2,0,1),Diabetes_model!$C$8:$H$8))/(1+EXP(SUMPRODUCT(CHOOSE({1,2,3,4,5,6},'Calcs Women No Intervention'!AI109,'Calcs Women No Intervention'!AI109^2,'Calcs Women No Intervention'!F77,'Calcs Women No Intervention'!F77^2,0,1),Diabetes_model!$C$8:$H$8)))</f>
        <v>4.7991628220128625E-2</v>
      </c>
      <c r="G140" s="67">
        <f>EXP(SUMPRODUCT(CHOOSE({1,2,3,4,5,6},'Calcs Women No Intervention'!AJ109,'Calcs Women No Intervention'!AJ109^2,'Calcs Women No Intervention'!G77,'Calcs Women No Intervention'!G77^2,0,1),Diabetes_model!$C$8:$H$8))/(1+EXP(SUMPRODUCT(CHOOSE({1,2,3,4,5,6},'Calcs Women No Intervention'!AJ109,'Calcs Women No Intervention'!AJ109^2,'Calcs Women No Intervention'!G77,'Calcs Women No Intervention'!G77^2,0,1),Diabetes_model!$C$8:$H$8)))</f>
        <v>5.2121609005942586E-2</v>
      </c>
      <c r="H140" s="67">
        <f>EXP(SUMPRODUCT(CHOOSE({1,2,3,4,5,6},'Calcs Women No Intervention'!AK109,'Calcs Women No Intervention'!AK109^2,'Calcs Women No Intervention'!H77,'Calcs Women No Intervention'!H77^2,0,1),Diabetes_model!$C$8:$H$8))/(1+EXP(SUMPRODUCT(CHOOSE({1,2,3,4,5,6},'Calcs Women No Intervention'!AK109,'Calcs Women No Intervention'!AK109^2,'Calcs Women No Intervention'!H77,'Calcs Women No Intervention'!H77^2,0,1),Diabetes_model!$C$8:$H$8)))</f>
        <v>5.6500173700636973E-2</v>
      </c>
      <c r="I140" s="67">
        <f>EXP(SUMPRODUCT(CHOOSE({1,2,3,4,5,6},'Calcs Women No Intervention'!AL109,'Calcs Women No Intervention'!AL109^2,'Calcs Women No Intervention'!I77,'Calcs Women No Intervention'!I77^2,0,1),Diabetes_model!$C$8:$H$8))/(1+EXP(SUMPRODUCT(CHOOSE({1,2,3,4,5,6},'Calcs Women No Intervention'!AL109,'Calcs Women No Intervention'!AL109^2,'Calcs Women No Intervention'!I77,'Calcs Women No Intervention'!I77^2,0,1),Diabetes_model!$C$8:$H$8)))</f>
        <v>6.1130539804228591E-2</v>
      </c>
      <c r="J140" s="67">
        <f>EXP(SUMPRODUCT(CHOOSE({1,2,3,4,5,6},'Calcs Women No Intervention'!AM109,'Calcs Women No Intervention'!AM109^2,'Calcs Women No Intervention'!J77,'Calcs Women No Intervention'!J77^2,0,1),Diabetes_model!$C$8:$H$8))/(1+EXP(SUMPRODUCT(CHOOSE({1,2,3,4,5,6},'Calcs Women No Intervention'!AM109,'Calcs Women No Intervention'!AM109^2,'Calcs Women No Intervention'!J77,'Calcs Women No Intervention'!J77^2,0,1),Diabetes_model!$C$8:$H$8)))</f>
        <v>6.6014665638659542E-2</v>
      </c>
      <c r="K140" s="67">
        <f>EXP(SUMPRODUCT(CHOOSE({1,2,3,4,5,6},'Calcs Women No Intervention'!AN109,'Calcs Women No Intervention'!AN109^2,'Calcs Women No Intervention'!K77,'Calcs Women No Intervention'!K77^2,0,1),Diabetes_model!$C$8:$H$8))/(1+EXP(SUMPRODUCT(CHOOSE({1,2,3,4,5,6},'Calcs Women No Intervention'!AN109,'Calcs Women No Intervention'!AN109^2,'Calcs Women No Intervention'!K77,'Calcs Women No Intervention'!K77^2,0,1),Diabetes_model!$C$8:$H$8)))</f>
        <v>7.1153149664503854E-2</v>
      </c>
      <c r="L140" s="67">
        <f>EXP(SUMPRODUCT(CHOOSE({1,2,3,4,5,6},'Calcs Women No Intervention'!AO109,'Calcs Women No Intervention'!AO109^2,'Calcs Women No Intervention'!L77,'Calcs Women No Intervention'!L77^2,0,1),Diabetes_model!$C$8:$H$8))/(1+EXP(SUMPRODUCT(CHOOSE({1,2,3,4,5,6},'Calcs Women No Intervention'!AO109,'Calcs Women No Intervention'!AO109^2,'Calcs Women No Intervention'!L77,'Calcs Women No Intervention'!L77^2,0,1),Diabetes_model!$C$8:$H$8)))</f>
        <v>7.65451407191029E-2</v>
      </c>
      <c r="M140" s="67">
        <f>EXP(SUMPRODUCT(CHOOSE({1,2,3,4,5,6},'Calcs Women No Intervention'!AP109,'Calcs Women No Intervention'!AP109^2,'Calcs Women No Intervention'!M77,'Calcs Women No Intervention'!M77^2,0,1),Diabetes_model!$C$8:$H$8))/(1+EXP(SUMPRODUCT(CHOOSE({1,2,3,4,5,6},'Calcs Women No Intervention'!AP109,'Calcs Women No Intervention'!AP109^2,'Calcs Women No Intervention'!M77,'Calcs Women No Intervention'!M77^2,0,1),Diabetes_model!$C$8:$H$8)))</f>
        <v>8.2188261463271364E-2</v>
      </c>
      <c r="N140" s="67">
        <f>EXP(SUMPRODUCT(CHOOSE({1,2,3,4,5,6},'Calcs Women No Intervention'!AQ109,'Calcs Women No Intervention'!AQ109^2,'Calcs Women No Intervention'!N77,'Calcs Women No Intervention'!N77^2,0,1),Diabetes_model!$C$8:$H$8))/(1+EXP(SUMPRODUCT(CHOOSE({1,2,3,4,5,6},'Calcs Women No Intervention'!AQ109,'Calcs Women No Intervention'!AQ109^2,'Calcs Women No Intervention'!N77,'Calcs Women No Intervention'!N77^2,0,1),Diabetes_model!$C$8:$H$8)))</f>
        <v>8.8078547167382004E-2</v>
      </c>
      <c r="O140" s="67">
        <f>EXP(SUMPRODUCT(CHOOSE({1,2,3,4,5,6},'Calcs Women No Intervention'!AR109,'Calcs Women No Intervention'!AR109^2,'Calcs Women No Intervention'!O77,'Calcs Women No Intervention'!O77^2,0,1),Diabetes_model!$C$8:$H$8))/(1+EXP(SUMPRODUCT(CHOOSE({1,2,3,4,5,6},'Calcs Women No Intervention'!AR109,'Calcs Women No Intervention'!AR109^2,'Calcs Women No Intervention'!O77,'Calcs Women No Intervention'!O77^2,0,1),Diabetes_model!$C$8:$H$8)))</f>
        <v>9.4210401735212057E-2</v>
      </c>
      <c r="P140" s="67">
        <f>EXP(SUMPRODUCT(CHOOSE({1,2,3,4,5,6},'Calcs Women No Intervention'!AS109,'Calcs Women No Intervention'!AS109^2,'Calcs Women No Intervention'!P77,'Calcs Women No Intervention'!P77^2,0,1),Diabetes_model!$C$8:$H$8))/(1+EXP(SUMPRODUCT(CHOOSE({1,2,3,4,5,6},'Calcs Women No Intervention'!AS109,'Calcs Women No Intervention'!AS109^2,'Calcs Women No Intervention'!P77,'Calcs Women No Intervention'!P77^2,0,1),Diabetes_model!$C$8:$H$8)))</f>
        <v>0.10057657255838852</v>
      </c>
      <c r="Q140" s="67">
        <f>EXP(SUMPRODUCT(CHOOSE({1,2,3,4,5,6},'Calcs Women No Intervention'!AT109,'Calcs Women No Intervention'!AT109^2,'Calcs Women No Intervention'!Q77,'Calcs Women No Intervention'!Q77^2,0,1),Diabetes_model!$C$8:$H$8))/(1+EXP(SUMPRODUCT(CHOOSE({1,2,3,4,5,6},'Calcs Women No Intervention'!AT109,'Calcs Women No Intervention'!AT109^2,'Calcs Women No Intervention'!Q77,'Calcs Women No Intervention'!Q77^2,0,1),Diabetes_model!$C$8:$H$8)))</f>
        <v>0.10716814542209724</v>
      </c>
      <c r="R140" s="67">
        <f>EXP(SUMPRODUCT(CHOOSE({1,2,3,4,5,6},'Calcs Women No Intervention'!AU109,'Calcs Women No Intervention'!AU109^2,'Calcs Women No Intervention'!R77,'Calcs Women No Intervention'!R77^2,0,1),Diabetes_model!$C$8:$H$8))/(1+EXP(SUMPRODUCT(CHOOSE({1,2,3,4,5,6},'Calcs Women No Intervention'!AU109,'Calcs Women No Intervention'!AU109^2,'Calcs Women No Intervention'!R77,'Calcs Women No Intervention'!R77^2,0,1),Diabetes_model!$C$8:$H$8)))</f>
        <v>0.11397456025411462</v>
      </c>
      <c r="S140" s="67">
        <f>EXP(SUMPRODUCT(CHOOSE({1,2,3,4,5,6},'Calcs Women No Intervention'!AV109,'Calcs Women No Intervention'!AV109^2,'Calcs Women No Intervention'!S77,'Calcs Women No Intervention'!S77^2,0,1),Diabetes_model!$C$8:$H$8))/(1+EXP(SUMPRODUCT(CHOOSE({1,2,3,4,5,6},'Calcs Women No Intervention'!AV109,'Calcs Women No Intervention'!AV109^2,'Calcs Women No Intervention'!S77,'Calcs Women No Intervention'!S77^2,0,1),Diabetes_model!$C$8:$H$8)))</f>
        <v>0.12098364803754477</v>
      </c>
      <c r="T140" s="67">
        <f>EXP(SUMPRODUCT(CHOOSE({1,2,3,4,5,6},'Calcs Women No Intervention'!AW109,'Calcs Women No Intervention'!AW109^2,'Calcs Women No Intervention'!T77,'Calcs Women No Intervention'!T77^2,0,1),Diabetes_model!$C$8:$H$8))/(1+EXP(SUMPRODUCT(CHOOSE({1,2,3,4,5,6},'Calcs Women No Intervention'!AW109,'Calcs Women No Intervention'!AW109^2,'Calcs Women No Intervention'!T77,'Calcs Women No Intervention'!T77^2,0,1),Diabetes_model!$C$8:$H$8)))</f>
        <v>0.12818168870904817</v>
      </c>
      <c r="U140" s="67">
        <f>EXP(SUMPRODUCT(CHOOSE({1,2,3,4,5,6},'Calcs Women No Intervention'!AX109,'Calcs Women No Intervention'!AX109^2,'Calcs Women No Intervention'!U77,'Calcs Women No Intervention'!U77^2,0,1),Diabetes_model!$C$8:$H$8))/(1+EXP(SUMPRODUCT(CHOOSE({1,2,3,4,5,6},'Calcs Women No Intervention'!AX109,'Calcs Women No Intervention'!AX109^2,'Calcs Women No Intervention'!U77,'Calcs Women No Intervention'!U77^2,0,1),Diabetes_model!$C$8:$H$8)))</f>
        <v>0.13555348935698275</v>
      </c>
      <c r="V140" s="67">
        <f>EXP(SUMPRODUCT(CHOOSE({1,2,3,4,5,6},'Calcs Women No Intervention'!AY109,'Calcs Women No Intervention'!AY109^2,'Calcs Women No Intervention'!V77,'Calcs Women No Intervention'!V77^2,0,1),Diabetes_model!$C$8:$H$8))/(1+EXP(SUMPRODUCT(CHOOSE({1,2,3,4,5,6},'Calcs Women No Intervention'!AY109,'Calcs Women No Intervention'!AY109^2,'Calcs Women No Intervention'!V77,'Calcs Women No Intervention'!V77^2,0,1),Diabetes_model!$C$8:$H$8)))</f>
        <v>0.14308248153684294</v>
      </c>
      <c r="W140" s="67">
        <f>EXP(SUMPRODUCT(CHOOSE({1,2,3,4,5,6},'Calcs Women No Intervention'!AZ109,'Calcs Women No Intervention'!AZ109^2,'Calcs Women No Intervention'!W77,'Calcs Women No Intervention'!W77^2,0,1),Diabetes_model!$C$8:$H$8))/(1+EXP(SUMPRODUCT(CHOOSE({1,2,3,4,5,6},'Calcs Women No Intervention'!AZ109,'Calcs Women No Intervention'!AZ109^2,'Calcs Women No Intervention'!W77,'Calcs Women No Intervention'!W77^2,0,1),Diabetes_model!$C$8:$H$8)))</f>
        <v>0.15068621420196546</v>
      </c>
      <c r="X140" s="67">
        <f>EXP(SUMPRODUCT(CHOOSE({1,2,3,4,5,6},'Calcs Women No Intervention'!BA109,'Calcs Women No Intervention'!BA109^2,'Calcs Women No Intervention'!X77,'Calcs Women No Intervention'!X77^2,0,1),Diabetes_model!$C$8:$H$8))/(1+EXP(SUMPRODUCT(CHOOSE({1,2,3,4,5,6},'Calcs Women No Intervention'!BA109,'Calcs Women No Intervention'!BA109^2,'Calcs Women No Intervention'!X77,'Calcs Women No Intervention'!X77^2,0,1),Diabetes_model!$C$8:$H$8)))</f>
        <v>0.15827195854009971</v>
      </c>
      <c r="Y140" s="67">
        <f>EXP(SUMPRODUCT(CHOOSE({1,2,3,4,5,6},'Calcs Women No Intervention'!BB109,'Calcs Women No Intervention'!BB109^2,'Calcs Women No Intervention'!Y77,'Calcs Women No Intervention'!Y77^2,0,1),Diabetes_model!$C$8:$H$8))/(1+EXP(SUMPRODUCT(CHOOSE({1,2,3,4,5,6},'Calcs Women No Intervention'!BB109,'Calcs Women No Intervention'!BB109^2,'Calcs Women No Intervention'!Y77,'Calcs Women No Intervention'!Y77^2,0,1),Diabetes_model!$C$8:$H$8)))</f>
        <v>0.16580669054915398</v>
      </c>
      <c r="Z140" s="67">
        <f>EXP(SUMPRODUCT(CHOOSE({1,2,3,4,5,6},'Calcs Women No Intervention'!BC109,'Calcs Women No Intervention'!BC109^2,'Calcs Women No Intervention'!Z77,'Calcs Women No Intervention'!Z77^2,0,1),Diabetes_model!$C$8:$H$8))/(1+EXP(SUMPRODUCT(CHOOSE({1,2,3,4,5,6},'Calcs Women No Intervention'!BC109,'Calcs Women No Intervention'!BC109^2,'Calcs Women No Intervention'!Z77,'Calcs Women No Intervention'!Z77^2,0,1),Diabetes_model!$C$8:$H$8)))</f>
        <v>0.17325752641008912</v>
      </c>
      <c r="AA140" s="67">
        <f>EXP(SUMPRODUCT(CHOOSE({1,2,3,4,5,6},'Calcs Women No Intervention'!BD109,'Calcs Women No Intervention'!BD109^2,'Calcs Women No Intervention'!AA77,'Calcs Women No Intervention'!AA77^2,0,1),Diabetes_model!$C$8:$H$8))/(1+EXP(SUMPRODUCT(CHOOSE({1,2,3,4,5,6},'Calcs Women No Intervention'!BD109,'Calcs Women No Intervention'!BD109^2,'Calcs Women No Intervention'!AA77,'Calcs Women No Intervention'!AA77^2,0,1),Diabetes_model!$C$8:$H$8)))</f>
        <v>0.18059200482057031</v>
      </c>
      <c r="AB140" s="67">
        <f>EXP(SUMPRODUCT(CHOOSE({1,2,3,4,5,6},'Calcs Women No Intervention'!BE109,'Calcs Women No Intervention'!BE109^2,'Calcs Women No Intervention'!AB77,'Calcs Women No Intervention'!AB77^2,0,1),Diabetes_model!$C$8:$H$8))/(1+EXP(SUMPRODUCT(CHOOSE({1,2,3,4,5,6},'Calcs Women No Intervention'!BE109,'Calcs Women No Intervention'!BE109^2,'Calcs Women No Intervention'!AB77,'Calcs Women No Intervention'!AB77^2,0,1),Diabetes_model!$C$8:$H$8)))</f>
        <v>0.18672847686750313</v>
      </c>
      <c r="AE140" s="53">
        <f>MAX(1,C140/C112)</f>
        <v>3.1649596707435461</v>
      </c>
      <c r="AF140" s="53">
        <f>MAX(1,D140/D112)</f>
        <v>3.2284932878203003</v>
      </c>
      <c r="AG140" s="53">
        <f>MAX(1,E140/E112)</f>
        <v>3.2921842736085272</v>
      </c>
      <c r="AH140" s="53">
        <f>MAX(1,F140/F112)</f>
        <v>3.3559601278478124</v>
      </c>
      <c r="AI140" s="53">
        <f>MAX(1,G140/G112)</f>
        <v>3.4197465276456351</v>
      </c>
      <c r="AJ140" s="53">
        <f t="shared" ref="AJ140:AJ145" si="42">MAX(1,H140/H112)</f>
        <v>3.4834678936395207</v>
      </c>
      <c r="AK140" s="53">
        <f t="shared" ref="AK140:AK146" si="43">MAX(1,I140/I112)</f>
        <v>3.5470480214172926</v>
      </c>
      <c r="AL140" s="53">
        <f t="shared" ref="AL140:AL147" si="44">MAX(1,J140/J112)</f>
        <v>3.6104107732352859</v>
      </c>
      <c r="AM140" s="53">
        <f t="shared" ref="AM140:AM148" si="45">MAX(1,K140/K112)</f>
        <v>3.6734808232649279</v>
      </c>
      <c r="AN140" s="53">
        <f t="shared" ref="AN140:AN149" si="46">MAX(1,L140/L112)</f>
        <v>3.7361844478190371</v>
      </c>
      <c r="AO140" s="53">
        <f t="shared" ref="AO140:AO150" si="47">MAX(1,M140/M112)</f>
        <v>3.7984503503297544</v>
      </c>
      <c r="AP140" s="53">
        <f t="shared" ref="AP140:AP151" si="48">MAX(1,N140/N112)</f>
        <v>3.8602105093440957</v>
      </c>
      <c r="AQ140" s="53">
        <f t="shared" ref="AQ140:AQ152" si="49">MAX(1,O140/O112)</f>
        <v>3.9214010365406518</v>
      </c>
      <c r="AR140" s="53">
        <f t="shared" ref="AR140:AR153" si="50">MAX(1,P140/P112)</f>
        <v>3.9819630308212624</v>
      </c>
      <c r="AS140" s="53">
        <f t="shared" ref="AS140:AS154" si="51">MAX(1,Q140/Q112)</f>
        <v>4.0418434139508621</v>
      </c>
      <c r="AT140" s="53">
        <f t="shared" ref="AT140:AT155" si="52">MAX(1,R140/R112)</f>
        <v>4.1009957330527493</v>
      </c>
      <c r="AU140" s="53">
        <f t="shared" ref="AU140:AU156" si="53">MAX(1,S140/S112)</f>
        <v>4.1593809155442125</v>
      </c>
      <c r="AV140" s="53">
        <f t="shared" ref="AV140:AV157" si="54">MAX(1,T140/T112)</f>
        <v>4.2169679628267849</v>
      </c>
      <c r="AW140" s="53">
        <f t="shared" ref="AW140:AW158" si="55">MAX(1,U140/U112)</f>
        <v>4.2737345702166056</v>
      </c>
      <c r="AX140" s="53">
        <f t="shared" ref="AX140:AX159" si="56">MAX(1,V140/V112)</f>
        <v>4.3296676621785286</v>
      </c>
      <c r="AY140" s="53">
        <f t="shared" ref="AY140:AY160" si="57">MAX(1,W140/W112)</f>
        <v>4.3828842319518531</v>
      </c>
      <c r="AZ140" s="53">
        <f t="shared" ref="AZ140:AZ161" si="58">MAX(1,X140/X112)</f>
        <v>4.4315360564811614</v>
      </c>
      <c r="BA140" s="53">
        <f t="shared" ref="BA140:BA162" si="59">MAX(1,Y140/Y112)</f>
        <v>4.4756890805309375</v>
      </c>
      <c r="BB140" s="53">
        <f t="shared" ref="BB140:BB163" si="60">MAX(1,Z140/Z112)</f>
        <v>4.5154332905264436</v>
      </c>
      <c r="BC140" s="53">
        <f t="shared" ref="BC140:BC164" si="61">MAX(1,AA140/AA112)</f>
        <v>4.5508798304381939</v>
      </c>
      <c r="BD140" s="53">
        <f t="shared" ref="BD140:BD164" si="62">MAX(1,AB140/AB112)</f>
        <v>4.5565391211667352</v>
      </c>
    </row>
    <row r="141" spans="1:56" x14ac:dyDescent="0.3">
      <c r="A141" t="s">
        <v>31</v>
      </c>
      <c r="B141" s="1">
        <v>2</v>
      </c>
      <c r="C141" s="67"/>
      <c r="D141" s="67">
        <f>EXP(SUMPRODUCT(CHOOSE({1,2,3,4,5,6},'Calcs Women No Intervention'!AG110,'Calcs Women No Intervention'!AG110^2,'Calcs Women No Intervention'!D78,'Calcs Women No Intervention'!D78^2,0,1),Diabetes_model!$C$8:$H$8))/(1+EXP(SUMPRODUCT(CHOOSE({1,2,3,4,5,6},'Calcs Women No Intervention'!AG110,'Calcs Women No Intervention'!AG110^2,'Calcs Women No Intervention'!D78,'Calcs Women No Intervention'!D78^2,0,1),Diabetes_model!$C$8:$H$8)))</f>
        <v>3.7044461532590556E-2</v>
      </c>
      <c r="E141" s="67">
        <f>EXP(SUMPRODUCT(CHOOSE({1,2,3,4,5,6},'Calcs Women No Intervention'!AH110,'Calcs Women No Intervention'!AH110^2,'Calcs Women No Intervention'!E78,'Calcs Women No Intervention'!E78^2,0,1),Diabetes_model!$C$8:$H$8))/(1+EXP(SUMPRODUCT(CHOOSE({1,2,3,4,5,6},'Calcs Women No Intervention'!AH110,'Calcs Women No Intervention'!AH110^2,'Calcs Women No Intervention'!E78,'Calcs Women No Intervention'!E78^2,0,1),Diabetes_model!$C$8:$H$8)))</f>
        <v>4.0458914081888113E-2</v>
      </c>
      <c r="F141" s="67">
        <f>EXP(SUMPRODUCT(CHOOSE({1,2,3,4,5,6},'Calcs Women No Intervention'!AI110,'Calcs Women No Intervention'!AI110^2,'Calcs Women No Intervention'!F78,'Calcs Women No Intervention'!F78^2,0,1),Diabetes_model!$C$8:$H$8))/(1+EXP(SUMPRODUCT(CHOOSE({1,2,3,4,5,6},'Calcs Women No Intervention'!AI110,'Calcs Women No Intervention'!AI110^2,'Calcs Women No Intervention'!F78,'Calcs Women No Intervention'!F78^2,0,1),Diabetes_model!$C$8:$H$8)))</f>
        <v>4.4105863901872017E-2</v>
      </c>
      <c r="G141" s="67">
        <f>EXP(SUMPRODUCT(CHOOSE({1,2,3,4,5,6},'Calcs Women No Intervention'!AJ110,'Calcs Women No Intervention'!AJ110^2,'Calcs Women No Intervention'!G78,'Calcs Women No Intervention'!G78^2,0,1),Diabetes_model!$C$8:$H$8))/(1+EXP(SUMPRODUCT(CHOOSE({1,2,3,4,5,6},'Calcs Women No Intervention'!AJ110,'Calcs Women No Intervention'!AJ110^2,'Calcs Women No Intervention'!G78,'Calcs Women No Intervention'!G78^2,0,1),Diabetes_model!$C$8:$H$8)))</f>
        <v>4.7991628220128625E-2</v>
      </c>
      <c r="H141" s="67">
        <f>EXP(SUMPRODUCT(CHOOSE({1,2,3,4,5,6},'Calcs Women No Intervention'!AK110,'Calcs Women No Intervention'!AK110^2,'Calcs Women No Intervention'!H78,'Calcs Women No Intervention'!H78^2,0,1),Diabetes_model!$C$8:$H$8))/(1+EXP(SUMPRODUCT(CHOOSE({1,2,3,4,5,6},'Calcs Women No Intervention'!AK110,'Calcs Women No Intervention'!AK110^2,'Calcs Women No Intervention'!H78,'Calcs Women No Intervention'!H78^2,0,1),Diabetes_model!$C$8:$H$8)))</f>
        <v>5.2121609005942586E-2</v>
      </c>
      <c r="I141" s="67">
        <f>EXP(SUMPRODUCT(CHOOSE({1,2,3,4,5,6},'Calcs Women No Intervention'!AL110,'Calcs Women No Intervention'!AL110^2,'Calcs Women No Intervention'!I78,'Calcs Women No Intervention'!I78^2,0,1),Diabetes_model!$C$8:$H$8))/(1+EXP(SUMPRODUCT(CHOOSE({1,2,3,4,5,6},'Calcs Women No Intervention'!AL110,'Calcs Women No Intervention'!AL110^2,'Calcs Women No Intervention'!I78,'Calcs Women No Intervention'!I78^2,0,1),Diabetes_model!$C$8:$H$8)))</f>
        <v>5.6500173700636973E-2</v>
      </c>
      <c r="J141" s="67">
        <f>EXP(SUMPRODUCT(CHOOSE({1,2,3,4,5,6},'Calcs Women No Intervention'!AM110,'Calcs Women No Intervention'!AM110^2,'Calcs Women No Intervention'!J78,'Calcs Women No Intervention'!J78^2,0,1),Diabetes_model!$C$8:$H$8))/(1+EXP(SUMPRODUCT(CHOOSE({1,2,3,4,5,6},'Calcs Women No Intervention'!AM110,'Calcs Women No Intervention'!AM110^2,'Calcs Women No Intervention'!J78,'Calcs Women No Intervention'!J78^2,0,1),Diabetes_model!$C$8:$H$8)))</f>
        <v>6.1130539804228591E-2</v>
      </c>
      <c r="K141" s="67">
        <f>EXP(SUMPRODUCT(CHOOSE({1,2,3,4,5,6},'Calcs Women No Intervention'!AN110,'Calcs Women No Intervention'!AN110^2,'Calcs Women No Intervention'!K78,'Calcs Women No Intervention'!K78^2,0,1),Diabetes_model!$C$8:$H$8))/(1+EXP(SUMPRODUCT(CHOOSE({1,2,3,4,5,6},'Calcs Women No Intervention'!AN110,'Calcs Women No Intervention'!AN110^2,'Calcs Women No Intervention'!K78,'Calcs Women No Intervention'!K78^2,0,1),Diabetes_model!$C$8:$H$8)))</f>
        <v>6.6014665638659542E-2</v>
      </c>
      <c r="L141" s="67">
        <f>EXP(SUMPRODUCT(CHOOSE({1,2,3,4,5,6},'Calcs Women No Intervention'!AO110,'Calcs Women No Intervention'!AO110^2,'Calcs Women No Intervention'!L78,'Calcs Women No Intervention'!L78^2,0,1),Diabetes_model!$C$8:$H$8))/(1+EXP(SUMPRODUCT(CHOOSE({1,2,3,4,5,6},'Calcs Women No Intervention'!AO110,'Calcs Women No Intervention'!AO110^2,'Calcs Women No Intervention'!L78,'Calcs Women No Intervention'!L78^2,0,1),Diabetes_model!$C$8:$H$8)))</f>
        <v>7.1153149664503854E-2</v>
      </c>
      <c r="M141" s="67">
        <f>EXP(SUMPRODUCT(CHOOSE({1,2,3,4,5,6},'Calcs Women No Intervention'!AP110,'Calcs Women No Intervention'!AP110^2,'Calcs Women No Intervention'!M78,'Calcs Women No Intervention'!M78^2,0,1),Diabetes_model!$C$8:$H$8))/(1+EXP(SUMPRODUCT(CHOOSE({1,2,3,4,5,6},'Calcs Women No Intervention'!AP110,'Calcs Women No Intervention'!AP110^2,'Calcs Women No Intervention'!M78,'Calcs Women No Intervention'!M78^2,0,1),Diabetes_model!$C$8:$H$8)))</f>
        <v>7.65451407191029E-2</v>
      </c>
      <c r="N141" s="67">
        <f>EXP(SUMPRODUCT(CHOOSE({1,2,3,4,5,6},'Calcs Women No Intervention'!AQ110,'Calcs Women No Intervention'!AQ110^2,'Calcs Women No Intervention'!N78,'Calcs Women No Intervention'!N78^2,0,1),Diabetes_model!$C$8:$H$8))/(1+EXP(SUMPRODUCT(CHOOSE({1,2,3,4,5,6},'Calcs Women No Intervention'!AQ110,'Calcs Women No Intervention'!AQ110^2,'Calcs Women No Intervention'!N78,'Calcs Women No Intervention'!N78^2,0,1),Diabetes_model!$C$8:$H$8)))</f>
        <v>8.2188261463271364E-2</v>
      </c>
      <c r="O141" s="67">
        <f>EXP(SUMPRODUCT(CHOOSE({1,2,3,4,5,6},'Calcs Women No Intervention'!AR110,'Calcs Women No Intervention'!AR110^2,'Calcs Women No Intervention'!O78,'Calcs Women No Intervention'!O78^2,0,1),Diabetes_model!$C$8:$H$8))/(1+EXP(SUMPRODUCT(CHOOSE({1,2,3,4,5,6},'Calcs Women No Intervention'!AR110,'Calcs Women No Intervention'!AR110^2,'Calcs Women No Intervention'!O78,'Calcs Women No Intervention'!O78^2,0,1),Diabetes_model!$C$8:$H$8)))</f>
        <v>8.8078547167382004E-2</v>
      </c>
      <c r="P141" s="67">
        <f>EXP(SUMPRODUCT(CHOOSE({1,2,3,4,5,6},'Calcs Women No Intervention'!AS110,'Calcs Women No Intervention'!AS110^2,'Calcs Women No Intervention'!P78,'Calcs Women No Intervention'!P78^2,0,1),Diabetes_model!$C$8:$H$8))/(1+EXP(SUMPRODUCT(CHOOSE({1,2,3,4,5,6},'Calcs Women No Intervention'!AS110,'Calcs Women No Intervention'!AS110^2,'Calcs Women No Intervention'!P78,'Calcs Women No Intervention'!P78^2,0,1),Diabetes_model!$C$8:$H$8)))</f>
        <v>9.4210401735212057E-2</v>
      </c>
      <c r="Q141" s="67">
        <f>EXP(SUMPRODUCT(CHOOSE({1,2,3,4,5,6},'Calcs Women No Intervention'!AT110,'Calcs Women No Intervention'!AT110^2,'Calcs Women No Intervention'!Q78,'Calcs Women No Intervention'!Q78^2,0,1),Diabetes_model!$C$8:$H$8))/(1+EXP(SUMPRODUCT(CHOOSE({1,2,3,4,5,6},'Calcs Women No Intervention'!AT110,'Calcs Women No Intervention'!AT110^2,'Calcs Women No Intervention'!Q78,'Calcs Women No Intervention'!Q78^2,0,1),Diabetes_model!$C$8:$H$8)))</f>
        <v>0.10057657255838852</v>
      </c>
      <c r="R141" s="67">
        <f>EXP(SUMPRODUCT(CHOOSE({1,2,3,4,5,6},'Calcs Women No Intervention'!AU110,'Calcs Women No Intervention'!AU110^2,'Calcs Women No Intervention'!R78,'Calcs Women No Intervention'!R78^2,0,1),Diabetes_model!$C$8:$H$8))/(1+EXP(SUMPRODUCT(CHOOSE({1,2,3,4,5,6},'Calcs Women No Intervention'!AU110,'Calcs Women No Intervention'!AU110^2,'Calcs Women No Intervention'!R78,'Calcs Women No Intervention'!R78^2,0,1),Diabetes_model!$C$8:$H$8)))</f>
        <v>0.10716814542209724</v>
      </c>
      <c r="S141" s="67">
        <f>EXP(SUMPRODUCT(CHOOSE({1,2,3,4,5,6},'Calcs Women No Intervention'!AV110,'Calcs Women No Intervention'!AV110^2,'Calcs Women No Intervention'!S78,'Calcs Women No Intervention'!S78^2,0,1),Diabetes_model!$C$8:$H$8))/(1+EXP(SUMPRODUCT(CHOOSE({1,2,3,4,5,6},'Calcs Women No Intervention'!AV110,'Calcs Women No Intervention'!AV110^2,'Calcs Women No Intervention'!S78,'Calcs Women No Intervention'!S78^2,0,1),Diabetes_model!$C$8:$H$8)))</f>
        <v>0.11397456025411462</v>
      </c>
      <c r="T141" s="67">
        <f>EXP(SUMPRODUCT(CHOOSE({1,2,3,4,5,6},'Calcs Women No Intervention'!AW110,'Calcs Women No Intervention'!AW110^2,'Calcs Women No Intervention'!T78,'Calcs Women No Intervention'!T78^2,0,1),Diabetes_model!$C$8:$H$8))/(1+EXP(SUMPRODUCT(CHOOSE({1,2,3,4,5,6},'Calcs Women No Intervention'!AW110,'Calcs Women No Intervention'!AW110^2,'Calcs Women No Intervention'!T78,'Calcs Women No Intervention'!T78^2,0,1),Diabetes_model!$C$8:$H$8)))</f>
        <v>0.12098364803754477</v>
      </c>
      <c r="U141" s="67">
        <f>EXP(SUMPRODUCT(CHOOSE({1,2,3,4,5,6},'Calcs Women No Intervention'!AX110,'Calcs Women No Intervention'!AX110^2,'Calcs Women No Intervention'!U78,'Calcs Women No Intervention'!U78^2,0,1),Diabetes_model!$C$8:$H$8))/(1+EXP(SUMPRODUCT(CHOOSE({1,2,3,4,5,6},'Calcs Women No Intervention'!AX110,'Calcs Women No Intervention'!AX110^2,'Calcs Women No Intervention'!U78,'Calcs Women No Intervention'!U78^2,0,1),Diabetes_model!$C$8:$H$8)))</f>
        <v>0.12818168870904817</v>
      </c>
      <c r="V141" s="67">
        <f>EXP(SUMPRODUCT(CHOOSE({1,2,3,4,5,6},'Calcs Women No Intervention'!AY110,'Calcs Women No Intervention'!AY110^2,'Calcs Women No Intervention'!V78,'Calcs Women No Intervention'!V78^2,0,1),Diabetes_model!$C$8:$H$8))/(1+EXP(SUMPRODUCT(CHOOSE({1,2,3,4,5,6},'Calcs Women No Intervention'!AY110,'Calcs Women No Intervention'!AY110^2,'Calcs Women No Intervention'!V78,'Calcs Women No Intervention'!V78^2,0,1),Diabetes_model!$C$8:$H$8)))</f>
        <v>0.13555348935698275</v>
      </c>
      <c r="W141" s="67">
        <f>EXP(SUMPRODUCT(CHOOSE({1,2,3,4,5,6},'Calcs Women No Intervention'!AZ110,'Calcs Women No Intervention'!AZ110^2,'Calcs Women No Intervention'!W78,'Calcs Women No Intervention'!W78^2,0,1),Diabetes_model!$C$8:$H$8))/(1+EXP(SUMPRODUCT(CHOOSE({1,2,3,4,5,6},'Calcs Women No Intervention'!AZ110,'Calcs Women No Intervention'!AZ110^2,'Calcs Women No Intervention'!W78,'Calcs Women No Intervention'!W78^2,0,1),Diabetes_model!$C$8:$H$8)))</f>
        <v>0.14308248153684294</v>
      </c>
      <c r="X141" s="67">
        <f>EXP(SUMPRODUCT(CHOOSE({1,2,3,4,5,6},'Calcs Women No Intervention'!BA110,'Calcs Women No Intervention'!BA110^2,'Calcs Women No Intervention'!X78,'Calcs Women No Intervention'!X78^2,0,1),Diabetes_model!$C$8:$H$8))/(1+EXP(SUMPRODUCT(CHOOSE({1,2,3,4,5,6},'Calcs Women No Intervention'!BA110,'Calcs Women No Intervention'!BA110^2,'Calcs Women No Intervention'!X78,'Calcs Women No Intervention'!X78^2,0,1),Diabetes_model!$C$8:$H$8)))</f>
        <v>0.15068621420196546</v>
      </c>
      <c r="Y141" s="67">
        <f>EXP(SUMPRODUCT(CHOOSE({1,2,3,4,5,6},'Calcs Women No Intervention'!BB110,'Calcs Women No Intervention'!BB110^2,'Calcs Women No Intervention'!Y78,'Calcs Women No Intervention'!Y78^2,0,1),Diabetes_model!$C$8:$H$8))/(1+EXP(SUMPRODUCT(CHOOSE({1,2,3,4,5,6},'Calcs Women No Intervention'!BB110,'Calcs Women No Intervention'!BB110^2,'Calcs Women No Intervention'!Y78,'Calcs Women No Intervention'!Y78^2,0,1),Diabetes_model!$C$8:$H$8)))</f>
        <v>0.15827195854009971</v>
      </c>
      <c r="Z141" s="67">
        <f>EXP(SUMPRODUCT(CHOOSE({1,2,3,4,5,6},'Calcs Women No Intervention'!BC110,'Calcs Women No Intervention'!BC110^2,'Calcs Women No Intervention'!Z78,'Calcs Women No Intervention'!Z78^2,0,1),Diabetes_model!$C$8:$H$8))/(1+EXP(SUMPRODUCT(CHOOSE({1,2,3,4,5,6},'Calcs Women No Intervention'!BC110,'Calcs Women No Intervention'!BC110^2,'Calcs Women No Intervention'!Z78,'Calcs Women No Intervention'!Z78^2,0,1),Diabetes_model!$C$8:$H$8)))</f>
        <v>0.16580669054915398</v>
      </c>
      <c r="AA141" s="67">
        <f>EXP(SUMPRODUCT(CHOOSE({1,2,3,4,5,6},'Calcs Women No Intervention'!BD110,'Calcs Women No Intervention'!BD110^2,'Calcs Women No Intervention'!AA78,'Calcs Women No Intervention'!AA78^2,0,1),Diabetes_model!$C$8:$H$8))/(1+EXP(SUMPRODUCT(CHOOSE({1,2,3,4,5,6},'Calcs Women No Intervention'!BD110,'Calcs Women No Intervention'!BD110^2,'Calcs Women No Intervention'!AA78,'Calcs Women No Intervention'!AA78^2,0,1),Diabetes_model!$C$8:$H$8)))</f>
        <v>0.17325752641008912</v>
      </c>
      <c r="AB141" s="67">
        <f>EXP(SUMPRODUCT(CHOOSE({1,2,3,4,5,6},'Calcs Women No Intervention'!BE110,'Calcs Women No Intervention'!BE110^2,'Calcs Women No Intervention'!AB78,'Calcs Women No Intervention'!AB78^2,0,1),Diabetes_model!$C$8:$H$8))/(1+EXP(SUMPRODUCT(CHOOSE({1,2,3,4,5,6},'Calcs Women No Intervention'!BE110,'Calcs Women No Intervention'!BE110^2,'Calcs Women No Intervention'!AB78,'Calcs Women No Intervention'!AB78^2,0,1),Diabetes_model!$C$8:$H$8)))</f>
        <v>0.17949584114519132</v>
      </c>
      <c r="AE141" s="53"/>
      <c r="AF141" s="53">
        <f>MAX(1,D141/D113)</f>
        <v>3.1649596707435461</v>
      </c>
      <c r="AG141" s="53">
        <f>MAX(1,E141/E113)</f>
        <v>3.2284932878203003</v>
      </c>
      <c r="AH141" s="53">
        <f>MAX(1,F141/F113)</f>
        <v>3.2921842736085272</v>
      </c>
      <c r="AI141" s="53">
        <f>MAX(1,G141/G113)</f>
        <v>3.3559601278478124</v>
      </c>
      <c r="AJ141" s="53">
        <f t="shared" si="42"/>
        <v>3.4197465276456351</v>
      </c>
      <c r="AK141" s="53">
        <f t="shared" si="43"/>
        <v>3.4834678936395207</v>
      </c>
      <c r="AL141" s="53">
        <f t="shared" si="44"/>
        <v>3.5470480214172926</v>
      </c>
      <c r="AM141" s="53">
        <f t="shared" si="45"/>
        <v>3.6104107732352859</v>
      </c>
      <c r="AN141" s="53">
        <f t="shared" si="46"/>
        <v>3.6734808232649279</v>
      </c>
      <c r="AO141" s="53">
        <f t="shared" si="47"/>
        <v>3.7361844478190371</v>
      </c>
      <c r="AP141" s="53">
        <f t="shared" si="48"/>
        <v>3.7984503503297544</v>
      </c>
      <c r="AQ141" s="53">
        <f t="shared" si="49"/>
        <v>3.8602105093440957</v>
      </c>
      <c r="AR141" s="53">
        <f t="shared" si="50"/>
        <v>3.9214010365406518</v>
      </c>
      <c r="AS141" s="53">
        <f t="shared" si="51"/>
        <v>3.9819630308212624</v>
      </c>
      <c r="AT141" s="53">
        <f t="shared" si="52"/>
        <v>4.0418434139508621</v>
      </c>
      <c r="AU141" s="53">
        <f t="shared" si="53"/>
        <v>4.1009957330527493</v>
      </c>
      <c r="AV141" s="53">
        <f t="shared" si="54"/>
        <v>4.1593809155442125</v>
      </c>
      <c r="AW141" s="53">
        <f t="shared" si="55"/>
        <v>4.2169679628267849</v>
      </c>
      <c r="AX141" s="53">
        <f t="shared" si="56"/>
        <v>4.2737345702166056</v>
      </c>
      <c r="AY141" s="53">
        <f t="shared" si="57"/>
        <v>4.3296676621785286</v>
      </c>
      <c r="AZ141" s="53">
        <f t="shared" si="58"/>
        <v>4.3828842319518531</v>
      </c>
      <c r="BA141" s="53">
        <f t="shared" si="59"/>
        <v>4.4315360564811614</v>
      </c>
      <c r="BB141" s="53">
        <f t="shared" si="60"/>
        <v>4.4756890805309375</v>
      </c>
      <c r="BC141" s="53">
        <f t="shared" si="61"/>
        <v>4.5154332905264436</v>
      </c>
      <c r="BD141" s="53">
        <f t="shared" si="62"/>
        <v>4.5232567406668744</v>
      </c>
    </row>
    <row r="142" spans="1:56" x14ac:dyDescent="0.3">
      <c r="B142" s="1">
        <v>3</v>
      </c>
      <c r="C142" s="67"/>
      <c r="D142" s="67"/>
      <c r="E142" s="67">
        <f>EXP(SUMPRODUCT(CHOOSE({1,2,3,4,5,6},'Calcs Women No Intervention'!AH111,'Calcs Women No Intervention'!AH111^2,'Calcs Women No Intervention'!E79,'Calcs Women No Intervention'!E79^2,0,1),Diabetes_model!$C$8:$H$8))/(1+EXP(SUMPRODUCT(CHOOSE({1,2,3,4,5,6},'Calcs Women No Intervention'!AH111,'Calcs Women No Intervention'!AH111^2,'Calcs Women No Intervention'!E79,'Calcs Women No Intervention'!E79^2,0,1),Diabetes_model!$C$8:$H$8)))</f>
        <v>3.7044461532590556E-2</v>
      </c>
      <c r="F142" s="67">
        <f>EXP(SUMPRODUCT(CHOOSE({1,2,3,4,5,6},'Calcs Women No Intervention'!AI111,'Calcs Women No Intervention'!AI111^2,'Calcs Women No Intervention'!F79,'Calcs Women No Intervention'!F79^2,0,1),Diabetes_model!$C$8:$H$8))/(1+EXP(SUMPRODUCT(CHOOSE({1,2,3,4,5,6},'Calcs Women No Intervention'!AI111,'Calcs Women No Intervention'!AI111^2,'Calcs Women No Intervention'!F79,'Calcs Women No Intervention'!F79^2,0,1),Diabetes_model!$C$8:$H$8)))</f>
        <v>4.0458914081888113E-2</v>
      </c>
      <c r="G142" s="67">
        <f>EXP(SUMPRODUCT(CHOOSE({1,2,3,4,5,6},'Calcs Women No Intervention'!AJ111,'Calcs Women No Intervention'!AJ111^2,'Calcs Women No Intervention'!G79,'Calcs Women No Intervention'!G79^2,0,1),Diabetes_model!$C$8:$H$8))/(1+EXP(SUMPRODUCT(CHOOSE({1,2,3,4,5,6},'Calcs Women No Intervention'!AJ111,'Calcs Women No Intervention'!AJ111^2,'Calcs Women No Intervention'!G79,'Calcs Women No Intervention'!G79^2,0,1),Diabetes_model!$C$8:$H$8)))</f>
        <v>4.4105863901872017E-2</v>
      </c>
      <c r="H142" s="67">
        <f>EXP(SUMPRODUCT(CHOOSE({1,2,3,4,5,6},'Calcs Women No Intervention'!AK111,'Calcs Women No Intervention'!AK111^2,'Calcs Women No Intervention'!H79,'Calcs Women No Intervention'!H79^2,0,1),Diabetes_model!$C$8:$H$8))/(1+EXP(SUMPRODUCT(CHOOSE({1,2,3,4,5,6},'Calcs Women No Intervention'!AK111,'Calcs Women No Intervention'!AK111^2,'Calcs Women No Intervention'!H79,'Calcs Women No Intervention'!H79^2,0,1),Diabetes_model!$C$8:$H$8)))</f>
        <v>4.7991628220128625E-2</v>
      </c>
      <c r="I142" s="67">
        <f>EXP(SUMPRODUCT(CHOOSE({1,2,3,4,5,6},'Calcs Women No Intervention'!AL111,'Calcs Women No Intervention'!AL111^2,'Calcs Women No Intervention'!I79,'Calcs Women No Intervention'!I79^2,0,1),Diabetes_model!$C$8:$H$8))/(1+EXP(SUMPRODUCT(CHOOSE({1,2,3,4,5,6},'Calcs Women No Intervention'!AL111,'Calcs Women No Intervention'!AL111^2,'Calcs Women No Intervention'!I79,'Calcs Women No Intervention'!I79^2,0,1),Diabetes_model!$C$8:$H$8)))</f>
        <v>5.2121609005942586E-2</v>
      </c>
      <c r="J142" s="67">
        <f>EXP(SUMPRODUCT(CHOOSE({1,2,3,4,5,6},'Calcs Women No Intervention'!AM111,'Calcs Women No Intervention'!AM111^2,'Calcs Women No Intervention'!J79,'Calcs Women No Intervention'!J79^2,0,1),Diabetes_model!$C$8:$H$8))/(1+EXP(SUMPRODUCT(CHOOSE({1,2,3,4,5,6},'Calcs Women No Intervention'!AM111,'Calcs Women No Intervention'!AM111^2,'Calcs Women No Intervention'!J79,'Calcs Women No Intervention'!J79^2,0,1),Diabetes_model!$C$8:$H$8)))</f>
        <v>5.6500173700636973E-2</v>
      </c>
      <c r="K142" s="67">
        <f>EXP(SUMPRODUCT(CHOOSE({1,2,3,4,5,6},'Calcs Women No Intervention'!AN111,'Calcs Women No Intervention'!AN111^2,'Calcs Women No Intervention'!K79,'Calcs Women No Intervention'!K79^2,0,1),Diabetes_model!$C$8:$H$8))/(1+EXP(SUMPRODUCT(CHOOSE({1,2,3,4,5,6},'Calcs Women No Intervention'!AN111,'Calcs Women No Intervention'!AN111^2,'Calcs Women No Intervention'!K79,'Calcs Women No Intervention'!K79^2,0,1),Diabetes_model!$C$8:$H$8)))</f>
        <v>6.1130539804228591E-2</v>
      </c>
      <c r="L142" s="67">
        <f>EXP(SUMPRODUCT(CHOOSE({1,2,3,4,5,6},'Calcs Women No Intervention'!AO111,'Calcs Women No Intervention'!AO111^2,'Calcs Women No Intervention'!L79,'Calcs Women No Intervention'!L79^2,0,1),Diabetes_model!$C$8:$H$8))/(1+EXP(SUMPRODUCT(CHOOSE({1,2,3,4,5,6},'Calcs Women No Intervention'!AO111,'Calcs Women No Intervention'!AO111^2,'Calcs Women No Intervention'!L79,'Calcs Women No Intervention'!L79^2,0,1),Diabetes_model!$C$8:$H$8)))</f>
        <v>6.6014665638659542E-2</v>
      </c>
      <c r="M142" s="67">
        <f>EXP(SUMPRODUCT(CHOOSE({1,2,3,4,5,6},'Calcs Women No Intervention'!AP111,'Calcs Women No Intervention'!AP111^2,'Calcs Women No Intervention'!M79,'Calcs Women No Intervention'!M79^2,0,1),Diabetes_model!$C$8:$H$8))/(1+EXP(SUMPRODUCT(CHOOSE({1,2,3,4,5,6},'Calcs Women No Intervention'!AP111,'Calcs Women No Intervention'!AP111^2,'Calcs Women No Intervention'!M79,'Calcs Women No Intervention'!M79^2,0,1),Diabetes_model!$C$8:$H$8)))</f>
        <v>7.1153149664503854E-2</v>
      </c>
      <c r="N142" s="67">
        <f>EXP(SUMPRODUCT(CHOOSE({1,2,3,4,5,6},'Calcs Women No Intervention'!AQ111,'Calcs Women No Intervention'!AQ111^2,'Calcs Women No Intervention'!N79,'Calcs Women No Intervention'!N79^2,0,1),Diabetes_model!$C$8:$H$8))/(1+EXP(SUMPRODUCT(CHOOSE({1,2,3,4,5,6},'Calcs Women No Intervention'!AQ111,'Calcs Women No Intervention'!AQ111^2,'Calcs Women No Intervention'!N79,'Calcs Women No Intervention'!N79^2,0,1),Diabetes_model!$C$8:$H$8)))</f>
        <v>7.65451407191029E-2</v>
      </c>
      <c r="O142" s="67">
        <f>EXP(SUMPRODUCT(CHOOSE({1,2,3,4,5,6},'Calcs Women No Intervention'!AR111,'Calcs Women No Intervention'!AR111^2,'Calcs Women No Intervention'!O79,'Calcs Women No Intervention'!O79^2,0,1),Diabetes_model!$C$8:$H$8))/(1+EXP(SUMPRODUCT(CHOOSE({1,2,3,4,5,6},'Calcs Women No Intervention'!AR111,'Calcs Women No Intervention'!AR111^2,'Calcs Women No Intervention'!O79,'Calcs Women No Intervention'!O79^2,0,1),Diabetes_model!$C$8:$H$8)))</f>
        <v>8.2188261463271364E-2</v>
      </c>
      <c r="P142" s="67">
        <f>EXP(SUMPRODUCT(CHOOSE({1,2,3,4,5,6},'Calcs Women No Intervention'!AS111,'Calcs Women No Intervention'!AS111^2,'Calcs Women No Intervention'!P79,'Calcs Women No Intervention'!P79^2,0,1),Diabetes_model!$C$8:$H$8))/(1+EXP(SUMPRODUCT(CHOOSE({1,2,3,4,5,6},'Calcs Women No Intervention'!AS111,'Calcs Women No Intervention'!AS111^2,'Calcs Women No Intervention'!P79,'Calcs Women No Intervention'!P79^2,0,1),Diabetes_model!$C$8:$H$8)))</f>
        <v>8.8078547167382004E-2</v>
      </c>
      <c r="Q142" s="67">
        <f>EXP(SUMPRODUCT(CHOOSE({1,2,3,4,5,6},'Calcs Women No Intervention'!AT111,'Calcs Women No Intervention'!AT111^2,'Calcs Women No Intervention'!Q79,'Calcs Women No Intervention'!Q79^2,0,1),Diabetes_model!$C$8:$H$8))/(1+EXP(SUMPRODUCT(CHOOSE({1,2,3,4,5,6},'Calcs Women No Intervention'!AT111,'Calcs Women No Intervention'!AT111^2,'Calcs Women No Intervention'!Q79,'Calcs Women No Intervention'!Q79^2,0,1),Diabetes_model!$C$8:$H$8)))</f>
        <v>9.4210401735212057E-2</v>
      </c>
      <c r="R142" s="67">
        <f>EXP(SUMPRODUCT(CHOOSE({1,2,3,4,5,6},'Calcs Women No Intervention'!AU111,'Calcs Women No Intervention'!AU111^2,'Calcs Women No Intervention'!R79,'Calcs Women No Intervention'!R79^2,0,1),Diabetes_model!$C$8:$H$8))/(1+EXP(SUMPRODUCT(CHOOSE({1,2,3,4,5,6},'Calcs Women No Intervention'!AU111,'Calcs Women No Intervention'!AU111^2,'Calcs Women No Intervention'!R79,'Calcs Women No Intervention'!R79^2,0,1),Diabetes_model!$C$8:$H$8)))</f>
        <v>0.10057657255838852</v>
      </c>
      <c r="S142" s="67">
        <f>EXP(SUMPRODUCT(CHOOSE({1,2,3,4,5,6},'Calcs Women No Intervention'!AV111,'Calcs Women No Intervention'!AV111^2,'Calcs Women No Intervention'!S79,'Calcs Women No Intervention'!S79^2,0,1),Diabetes_model!$C$8:$H$8))/(1+EXP(SUMPRODUCT(CHOOSE({1,2,3,4,5,6},'Calcs Women No Intervention'!AV111,'Calcs Women No Intervention'!AV111^2,'Calcs Women No Intervention'!S79,'Calcs Women No Intervention'!S79^2,0,1),Diabetes_model!$C$8:$H$8)))</f>
        <v>0.10716814542209724</v>
      </c>
      <c r="T142" s="67">
        <f>EXP(SUMPRODUCT(CHOOSE({1,2,3,4,5,6},'Calcs Women No Intervention'!AW111,'Calcs Women No Intervention'!AW111^2,'Calcs Women No Intervention'!T79,'Calcs Women No Intervention'!T79^2,0,1),Diabetes_model!$C$8:$H$8))/(1+EXP(SUMPRODUCT(CHOOSE({1,2,3,4,5,6},'Calcs Women No Intervention'!AW111,'Calcs Women No Intervention'!AW111^2,'Calcs Women No Intervention'!T79,'Calcs Women No Intervention'!T79^2,0,1),Diabetes_model!$C$8:$H$8)))</f>
        <v>0.11397456025411462</v>
      </c>
      <c r="U142" s="67">
        <f>EXP(SUMPRODUCT(CHOOSE({1,2,3,4,5,6},'Calcs Women No Intervention'!AX111,'Calcs Women No Intervention'!AX111^2,'Calcs Women No Intervention'!U79,'Calcs Women No Intervention'!U79^2,0,1),Diabetes_model!$C$8:$H$8))/(1+EXP(SUMPRODUCT(CHOOSE({1,2,3,4,5,6},'Calcs Women No Intervention'!AX111,'Calcs Women No Intervention'!AX111^2,'Calcs Women No Intervention'!U79,'Calcs Women No Intervention'!U79^2,0,1),Diabetes_model!$C$8:$H$8)))</f>
        <v>0.12098364803754477</v>
      </c>
      <c r="V142" s="67">
        <f>EXP(SUMPRODUCT(CHOOSE({1,2,3,4,5,6},'Calcs Women No Intervention'!AY111,'Calcs Women No Intervention'!AY111^2,'Calcs Women No Intervention'!V79,'Calcs Women No Intervention'!V79^2,0,1),Diabetes_model!$C$8:$H$8))/(1+EXP(SUMPRODUCT(CHOOSE({1,2,3,4,5,6},'Calcs Women No Intervention'!AY111,'Calcs Women No Intervention'!AY111^2,'Calcs Women No Intervention'!V79,'Calcs Women No Intervention'!V79^2,0,1),Diabetes_model!$C$8:$H$8)))</f>
        <v>0.12818168870904817</v>
      </c>
      <c r="W142" s="67">
        <f>EXP(SUMPRODUCT(CHOOSE({1,2,3,4,5,6},'Calcs Women No Intervention'!AZ111,'Calcs Women No Intervention'!AZ111^2,'Calcs Women No Intervention'!W79,'Calcs Women No Intervention'!W79^2,0,1),Diabetes_model!$C$8:$H$8))/(1+EXP(SUMPRODUCT(CHOOSE({1,2,3,4,5,6},'Calcs Women No Intervention'!AZ111,'Calcs Women No Intervention'!AZ111^2,'Calcs Women No Intervention'!W79,'Calcs Women No Intervention'!W79^2,0,1),Diabetes_model!$C$8:$H$8)))</f>
        <v>0.13555348935698275</v>
      </c>
      <c r="X142" s="67">
        <f>EXP(SUMPRODUCT(CHOOSE({1,2,3,4,5,6},'Calcs Women No Intervention'!BA111,'Calcs Women No Intervention'!BA111^2,'Calcs Women No Intervention'!X79,'Calcs Women No Intervention'!X79^2,0,1),Diabetes_model!$C$8:$H$8))/(1+EXP(SUMPRODUCT(CHOOSE({1,2,3,4,5,6},'Calcs Women No Intervention'!BA111,'Calcs Women No Intervention'!BA111^2,'Calcs Women No Intervention'!X79,'Calcs Women No Intervention'!X79^2,0,1),Diabetes_model!$C$8:$H$8)))</f>
        <v>0.14308248153684294</v>
      </c>
      <c r="Y142" s="67">
        <f>EXP(SUMPRODUCT(CHOOSE({1,2,3,4,5,6},'Calcs Women No Intervention'!BB111,'Calcs Women No Intervention'!BB111^2,'Calcs Women No Intervention'!Y79,'Calcs Women No Intervention'!Y79^2,0,1),Diabetes_model!$C$8:$H$8))/(1+EXP(SUMPRODUCT(CHOOSE({1,2,3,4,5,6},'Calcs Women No Intervention'!BB111,'Calcs Women No Intervention'!BB111^2,'Calcs Women No Intervention'!Y79,'Calcs Women No Intervention'!Y79^2,0,1),Diabetes_model!$C$8:$H$8)))</f>
        <v>0.15068621420196546</v>
      </c>
      <c r="Z142" s="67">
        <f>EXP(SUMPRODUCT(CHOOSE({1,2,3,4,5,6},'Calcs Women No Intervention'!BC111,'Calcs Women No Intervention'!BC111^2,'Calcs Women No Intervention'!Z79,'Calcs Women No Intervention'!Z79^2,0,1),Diabetes_model!$C$8:$H$8))/(1+EXP(SUMPRODUCT(CHOOSE({1,2,3,4,5,6},'Calcs Women No Intervention'!BC111,'Calcs Women No Intervention'!BC111^2,'Calcs Women No Intervention'!Z79,'Calcs Women No Intervention'!Z79^2,0,1),Diabetes_model!$C$8:$H$8)))</f>
        <v>0.15827195854009971</v>
      </c>
      <c r="AA142" s="67">
        <f>EXP(SUMPRODUCT(CHOOSE({1,2,3,4,5,6},'Calcs Women No Intervention'!BD111,'Calcs Women No Intervention'!BD111^2,'Calcs Women No Intervention'!AA79,'Calcs Women No Intervention'!AA79^2,0,1),Diabetes_model!$C$8:$H$8))/(1+EXP(SUMPRODUCT(CHOOSE({1,2,3,4,5,6},'Calcs Women No Intervention'!BD111,'Calcs Women No Intervention'!BD111^2,'Calcs Women No Intervention'!AA79,'Calcs Women No Intervention'!AA79^2,0,1),Diabetes_model!$C$8:$H$8)))</f>
        <v>0.16580669054915398</v>
      </c>
      <c r="AB142" s="67">
        <f>EXP(SUMPRODUCT(CHOOSE({1,2,3,4,5,6},'Calcs Women No Intervention'!BE111,'Calcs Women No Intervention'!BE111^2,'Calcs Women No Intervention'!AB79,'Calcs Women No Intervention'!AB79^2,0,1),Diabetes_model!$C$8:$H$8))/(1+EXP(SUMPRODUCT(CHOOSE({1,2,3,4,5,6},'Calcs Women No Intervention'!BE111,'Calcs Women No Intervention'!BE111^2,'Calcs Women No Intervention'!AB79,'Calcs Women No Intervention'!AB79^2,0,1),Diabetes_model!$C$8:$H$8)))</f>
        <v>0.17212045737887302</v>
      </c>
      <c r="AE142" s="53"/>
      <c r="AF142" s="53"/>
      <c r="AG142" s="53">
        <f>MAX(1,E142/E114)</f>
        <v>3.1649596707435461</v>
      </c>
      <c r="AH142" s="53">
        <f>MAX(1,F142/F114)</f>
        <v>3.2284932878203003</v>
      </c>
      <c r="AI142" s="53">
        <f>MAX(1,G142/G114)</f>
        <v>3.2921842736085272</v>
      </c>
      <c r="AJ142" s="53">
        <f t="shared" si="42"/>
        <v>3.3559601278478124</v>
      </c>
      <c r="AK142" s="53">
        <f t="shared" si="43"/>
        <v>3.4197465276456351</v>
      </c>
      <c r="AL142" s="53">
        <f t="shared" si="44"/>
        <v>3.4834678936395207</v>
      </c>
      <c r="AM142" s="53">
        <f t="shared" si="45"/>
        <v>3.5470480214172926</v>
      </c>
      <c r="AN142" s="53">
        <f t="shared" si="46"/>
        <v>3.6104107732352859</v>
      </c>
      <c r="AO142" s="53">
        <f t="shared" si="47"/>
        <v>3.6734808232649279</v>
      </c>
      <c r="AP142" s="53">
        <f t="shared" si="48"/>
        <v>3.7361844478190371</v>
      </c>
      <c r="AQ142" s="53">
        <f t="shared" si="49"/>
        <v>3.7984503503297544</v>
      </c>
      <c r="AR142" s="53">
        <f t="shared" si="50"/>
        <v>3.8602105093440957</v>
      </c>
      <c r="AS142" s="53">
        <f t="shared" si="51"/>
        <v>3.9214010365406518</v>
      </c>
      <c r="AT142" s="53">
        <f t="shared" si="52"/>
        <v>3.9819630308212624</v>
      </c>
      <c r="AU142" s="53">
        <f t="shared" si="53"/>
        <v>4.0418434139508621</v>
      </c>
      <c r="AV142" s="53">
        <f t="shared" si="54"/>
        <v>4.1009957330527493</v>
      </c>
      <c r="AW142" s="53">
        <f t="shared" si="55"/>
        <v>4.1593809155442125</v>
      </c>
      <c r="AX142" s="53">
        <f t="shared" si="56"/>
        <v>4.2169679628267849</v>
      </c>
      <c r="AY142" s="53">
        <f t="shared" si="57"/>
        <v>4.2737345702166056</v>
      </c>
      <c r="AZ142" s="53">
        <f t="shared" si="58"/>
        <v>4.3296676621785286</v>
      </c>
      <c r="BA142" s="53">
        <f t="shared" si="59"/>
        <v>4.3828842319518531</v>
      </c>
      <c r="BB142" s="53">
        <f t="shared" si="60"/>
        <v>4.4315360564811614</v>
      </c>
      <c r="BC142" s="53">
        <f t="shared" si="61"/>
        <v>4.4756890805309375</v>
      </c>
      <c r="BD142" s="53">
        <f t="shared" si="62"/>
        <v>4.485799026067264</v>
      </c>
    </row>
    <row r="143" spans="1:56" x14ac:dyDescent="0.3">
      <c r="B143" s="1">
        <v>4</v>
      </c>
      <c r="C143" s="67"/>
      <c r="D143" s="67"/>
      <c r="E143" s="67"/>
      <c r="F143" s="67">
        <f>EXP(SUMPRODUCT(CHOOSE({1,2,3,4,5,6},'Calcs Women No Intervention'!AI112,'Calcs Women No Intervention'!AI112^2,'Calcs Women No Intervention'!F80,'Calcs Women No Intervention'!F80^2,0,1),Diabetes_model!$C$8:$H$8))/(1+EXP(SUMPRODUCT(CHOOSE({1,2,3,4,5,6},'Calcs Women No Intervention'!AI112,'Calcs Women No Intervention'!AI112^2,'Calcs Women No Intervention'!F80,'Calcs Women No Intervention'!F80^2,0,1),Diabetes_model!$C$8:$H$8)))</f>
        <v>3.7044461532590556E-2</v>
      </c>
      <c r="G143" s="67">
        <f>EXP(SUMPRODUCT(CHOOSE({1,2,3,4,5,6},'Calcs Women No Intervention'!AJ112,'Calcs Women No Intervention'!AJ112^2,'Calcs Women No Intervention'!G80,'Calcs Women No Intervention'!G80^2,0,1),Diabetes_model!$C$8:$H$8))/(1+EXP(SUMPRODUCT(CHOOSE({1,2,3,4,5,6},'Calcs Women No Intervention'!AJ112,'Calcs Women No Intervention'!AJ112^2,'Calcs Women No Intervention'!G80,'Calcs Women No Intervention'!G80^2,0,1),Diabetes_model!$C$8:$H$8)))</f>
        <v>4.0458914081888113E-2</v>
      </c>
      <c r="H143" s="67">
        <f>EXP(SUMPRODUCT(CHOOSE({1,2,3,4,5,6},'Calcs Women No Intervention'!AK112,'Calcs Women No Intervention'!AK112^2,'Calcs Women No Intervention'!H80,'Calcs Women No Intervention'!H80^2,0,1),Diabetes_model!$C$8:$H$8))/(1+EXP(SUMPRODUCT(CHOOSE({1,2,3,4,5,6},'Calcs Women No Intervention'!AK112,'Calcs Women No Intervention'!AK112^2,'Calcs Women No Intervention'!H80,'Calcs Women No Intervention'!H80^2,0,1),Diabetes_model!$C$8:$H$8)))</f>
        <v>4.4105863901872017E-2</v>
      </c>
      <c r="I143" s="67">
        <f>EXP(SUMPRODUCT(CHOOSE({1,2,3,4,5,6},'Calcs Women No Intervention'!AL112,'Calcs Women No Intervention'!AL112^2,'Calcs Women No Intervention'!I80,'Calcs Women No Intervention'!I80^2,0,1),Diabetes_model!$C$8:$H$8))/(1+EXP(SUMPRODUCT(CHOOSE({1,2,3,4,5,6},'Calcs Women No Intervention'!AL112,'Calcs Women No Intervention'!AL112^2,'Calcs Women No Intervention'!I80,'Calcs Women No Intervention'!I80^2,0,1),Diabetes_model!$C$8:$H$8)))</f>
        <v>4.7991628220128625E-2</v>
      </c>
      <c r="J143" s="67">
        <f>EXP(SUMPRODUCT(CHOOSE({1,2,3,4,5,6},'Calcs Women No Intervention'!AM112,'Calcs Women No Intervention'!AM112^2,'Calcs Women No Intervention'!J80,'Calcs Women No Intervention'!J80^2,0,1),Diabetes_model!$C$8:$H$8))/(1+EXP(SUMPRODUCT(CHOOSE({1,2,3,4,5,6},'Calcs Women No Intervention'!AM112,'Calcs Women No Intervention'!AM112^2,'Calcs Women No Intervention'!J80,'Calcs Women No Intervention'!J80^2,0,1),Diabetes_model!$C$8:$H$8)))</f>
        <v>5.2121609005942586E-2</v>
      </c>
      <c r="K143" s="67">
        <f>EXP(SUMPRODUCT(CHOOSE({1,2,3,4,5,6},'Calcs Women No Intervention'!AN112,'Calcs Women No Intervention'!AN112^2,'Calcs Women No Intervention'!K80,'Calcs Women No Intervention'!K80^2,0,1),Diabetes_model!$C$8:$H$8))/(1+EXP(SUMPRODUCT(CHOOSE({1,2,3,4,5,6},'Calcs Women No Intervention'!AN112,'Calcs Women No Intervention'!AN112^2,'Calcs Women No Intervention'!K80,'Calcs Women No Intervention'!K80^2,0,1),Diabetes_model!$C$8:$H$8)))</f>
        <v>5.6500173700636973E-2</v>
      </c>
      <c r="L143" s="67">
        <f>EXP(SUMPRODUCT(CHOOSE({1,2,3,4,5,6},'Calcs Women No Intervention'!AO112,'Calcs Women No Intervention'!AO112^2,'Calcs Women No Intervention'!L80,'Calcs Women No Intervention'!L80^2,0,1),Diabetes_model!$C$8:$H$8))/(1+EXP(SUMPRODUCT(CHOOSE({1,2,3,4,5,6},'Calcs Women No Intervention'!AO112,'Calcs Women No Intervention'!AO112^2,'Calcs Women No Intervention'!L80,'Calcs Women No Intervention'!L80^2,0,1),Diabetes_model!$C$8:$H$8)))</f>
        <v>6.1130539804228591E-2</v>
      </c>
      <c r="M143" s="67">
        <f>EXP(SUMPRODUCT(CHOOSE({1,2,3,4,5,6},'Calcs Women No Intervention'!AP112,'Calcs Women No Intervention'!AP112^2,'Calcs Women No Intervention'!M80,'Calcs Women No Intervention'!M80^2,0,1),Diabetes_model!$C$8:$H$8))/(1+EXP(SUMPRODUCT(CHOOSE({1,2,3,4,5,6},'Calcs Women No Intervention'!AP112,'Calcs Women No Intervention'!AP112^2,'Calcs Women No Intervention'!M80,'Calcs Women No Intervention'!M80^2,0,1),Diabetes_model!$C$8:$H$8)))</f>
        <v>6.6014665638659542E-2</v>
      </c>
      <c r="N143" s="67">
        <f>EXP(SUMPRODUCT(CHOOSE({1,2,3,4,5,6},'Calcs Women No Intervention'!AQ112,'Calcs Women No Intervention'!AQ112^2,'Calcs Women No Intervention'!N80,'Calcs Women No Intervention'!N80^2,0,1),Diabetes_model!$C$8:$H$8))/(1+EXP(SUMPRODUCT(CHOOSE({1,2,3,4,5,6},'Calcs Women No Intervention'!AQ112,'Calcs Women No Intervention'!AQ112^2,'Calcs Women No Intervention'!N80,'Calcs Women No Intervention'!N80^2,0,1),Diabetes_model!$C$8:$H$8)))</f>
        <v>7.1153149664503854E-2</v>
      </c>
      <c r="O143" s="67">
        <f>EXP(SUMPRODUCT(CHOOSE({1,2,3,4,5,6},'Calcs Women No Intervention'!AR112,'Calcs Women No Intervention'!AR112^2,'Calcs Women No Intervention'!O80,'Calcs Women No Intervention'!O80^2,0,1),Diabetes_model!$C$8:$H$8))/(1+EXP(SUMPRODUCT(CHOOSE({1,2,3,4,5,6},'Calcs Women No Intervention'!AR112,'Calcs Women No Intervention'!AR112^2,'Calcs Women No Intervention'!O80,'Calcs Women No Intervention'!O80^2,0,1),Diabetes_model!$C$8:$H$8)))</f>
        <v>7.65451407191029E-2</v>
      </c>
      <c r="P143" s="67">
        <f>EXP(SUMPRODUCT(CHOOSE({1,2,3,4,5,6},'Calcs Women No Intervention'!AS112,'Calcs Women No Intervention'!AS112^2,'Calcs Women No Intervention'!P80,'Calcs Women No Intervention'!P80^2,0,1),Diabetes_model!$C$8:$H$8))/(1+EXP(SUMPRODUCT(CHOOSE({1,2,3,4,5,6},'Calcs Women No Intervention'!AS112,'Calcs Women No Intervention'!AS112^2,'Calcs Women No Intervention'!P80,'Calcs Women No Intervention'!P80^2,0,1),Diabetes_model!$C$8:$H$8)))</f>
        <v>8.2188261463271364E-2</v>
      </c>
      <c r="Q143" s="67">
        <f>EXP(SUMPRODUCT(CHOOSE({1,2,3,4,5,6},'Calcs Women No Intervention'!AT112,'Calcs Women No Intervention'!AT112^2,'Calcs Women No Intervention'!Q80,'Calcs Women No Intervention'!Q80^2,0,1),Diabetes_model!$C$8:$H$8))/(1+EXP(SUMPRODUCT(CHOOSE({1,2,3,4,5,6},'Calcs Women No Intervention'!AT112,'Calcs Women No Intervention'!AT112^2,'Calcs Women No Intervention'!Q80,'Calcs Women No Intervention'!Q80^2,0,1),Diabetes_model!$C$8:$H$8)))</f>
        <v>8.8078547167382004E-2</v>
      </c>
      <c r="R143" s="67">
        <f>EXP(SUMPRODUCT(CHOOSE({1,2,3,4,5,6},'Calcs Women No Intervention'!AU112,'Calcs Women No Intervention'!AU112^2,'Calcs Women No Intervention'!R80,'Calcs Women No Intervention'!R80^2,0,1),Diabetes_model!$C$8:$H$8))/(1+EXP(SUMPRODUCT(CHOOSE({1,2,3,4,5,6},'Calcs Women No Intervention'!AU112,'Calcs Women No Intervention'!AU112^2,'Calcs Women No Intervention'!R80,'Calcs Women No Intervention'!R80^2,0,1),Diabetes_model!$C$8:$H$8)))</f>
        <v>9.4210401735212057E-2</v>
      </c>
      <c r="S143" s="67">
        <f>EXP(SUMPRODUCT(CHOOSE({1,2,3,4,5,6},'Calcs Women No Intervention'!AV112,'Calcs Women No Intervention'!AV112^2,'Calcs Women No Intervention'!S80,'Calcs Women No Intervention'!S80^2,0,1),Diabetes_model!$C$8:$H$8))/(1+EXP(SUMPRODUCT(CHOOSE({1,2,3,4,5,6},'Calcs Women No Intervention'!AV112,'Calcs Women No Intervention'!AV112^2,'Calcs Women No Intervention'!S80,'Calcs Women No Intervention'!S80^2,0,1),Diabetes_model!$C$8:$H$8)))</f>
        <v>0.10057657255838852</v>
      </c>
      <c r="T143" s="67">
        <f>EXP(SUMPRODUCT(CHOOSE({1,2,3,4,5,6},'Calcs Women No Intervention'!AW112,'Calcs Women No Intervention'!AW112^2,'Calcs Women No Intervention'!T80,'Calcs Women No Intervention'!T80^2,0,1),Diabetes_model!$C$8:$H$8))/(1+EXP(SUMPRODUCT(CHOOSE({1,2,3,4,5,6},'Calcs Women No Intervention'!AW112,'Calcs Women No Intervention'!AW112^2,'Calcs Women No Intervention'!T80,'Calcs Women No Intervention'!T80^2,0,1),Diabetes_model!$C$8:$H$8)))</f>
        <v>0.10716814542209724</v>
      </c>
      <c r="U143" s="67">
        <f>EXP(SUMPRODUCT(CHOOSE({1,2,3,4,5,6},'Calcs Women No Intervention'!AX112,'Calcs Women No Intervention'!AX112^2,'Calcs Women No Intervention'!U80,'Calcs Women No Intervention'!U80^2,0,1),Diabetes_model!$C$8:$H$8))/(1+EXP(SUMPRODUCT(CHOOSE({1,2,3,4,5,6},'Calcs Women No Intervention'!AX112,'Calcs Women No Intervention'!AX112^2,'Calcs Women No Intervention'!U80,'Calcs Women No Intervention'!U80^2,0,1),Diabetes_model!$C$8:$H$8)))</f>
        <v>0.11397456025411462</v>
      </c>
      <c r="V143" s="67">
        <f>EXP(SUMPRODUCT(CHOOSE({1,2,3,4,5,6},'Calcs Women No Intervention'!AY112,'Calcs Women No Intervention'!AY112^2,'Calcs Women No Intervention'!V80,'Calcs Women No Intervention'!V80^2,0,1),Diabetes_model!$C$8:$H$8))/(1+EXP(SUMPRODUCT(CHOOSE({1,2,3,4,5,6},'Calcs Women No Intervention'!AY112,'Calcs Women No Intervention'!AY112^2,'Calcs Women No Intervention'!V80,'Calcs Women No Intervention'!V80^2,0,1),Diabetes_model!$C$8:$H$8)))</f>
        <v>0.12098364803754477</v>
      </c>
      <c r="W143" s="67">
        <f>EXP(SUMPRODUCT(CHOOSE({1,2,3,4,5,6},'Calcs Women No Intervention'!AZ112,'Calcs Women No Intervention'!AZ112^2,'Calcs Women No Intervention'!W80,'Calcs Women No Intervention'!W80^2,0,1),Diabetes_model!$C$8:$H$8))/(1+EXP(SUMPRODUCT(CHOOSE({1,2,3,4,5,6},'Calcs Women No Intervention'!AZ112,'Calcs Women No Intervention'!AZ112^2,'Calcs Women No Intervention'!W80,'Calcs Women No Intervention'!W80^2,0,1),Diabetes_model!$C$8:$H$8)))</f>
        <v>0.12818168870904817</v>
      </c>
      <c r="X143" s="67">
        <f>EXP(SUMPRODUCT(CHOOSE({1,2,3,4,5,6},'Calcs Women No Intervention'!BA112,'Calcs Women No Intervention'!BA112^2,'Calcs Women No Intervention'!X80,'Calcs Women No Intervention'!X80^2,0,1),Diabetes_model!$C$8:$H$8))/(1+EXP(SUMPRODUCT(CHOOSE({1,2,3,4,5,6},'Calcs Women No Intervention'!BA112,'Calcs Women No Intervention'!BA112^2,'Calcs Women No Intervention'!X80,'Calcs Women No Intervention'!X80^2,0,1),Diabetes_model!$C$8:$H$8)))</f>
        <v>0.13555348935698275</v>
      </c>
      <c r="Y143" s="67">
        <f>EXP(SUMPRODUCT(CHOOSE({1,2,3,4,5,6},'Calcs Women No Intervention'!BB112,'Calcs Women No Intervention'!BB112^2,'Calcs Women No Intervention'!Y80,'Calcs Women No Intervention'!Y80^2,0,1),Diabetes_model!$C$8:$H$8))/(1+EXP(SUMPRODUCT(CHOOSE({1,2,3,4,5,6},'Calcs Women No Intervention'!BB112,'Calcs Women No Intervention'!BB112^2,'Calcs Women No Intervention'!Y80,'Calcs Women No Intervention'!Y80^2,0,1),Diabetes_model!$C$8:$H$8)))</f>
        <v>0.14308248153684294</v>
      </c>
      <c r="Z143" s="67">
        <f>EXP(SUMPRODUCT(CHOOSE({1,2,3,4,5,6},'Calcs Women No Intervention'!BC112,'Calcs Women No Intervention'!BC112^2,'Calcs Women No Intervention'!Z80,'Calcs Women No Intervention'!Z80^2,0,1),Diabetes_model!$C$8:$H$8))/(1+EXP(SUMPRODUCT(CHOOSE({1,2,3,4,5,6},'Calcs Women No Intervention'!BC112,'Calcs Women No Intervention'!BC112^2,'Calcs Women No Intervention'!Z80,'Calcs Women No Intervention'!Z80^2,0,1),Diabetes_model!$C$8:$H$8)))</f>
        <v>0.15068621420196546</v>
      </c>
      <c r="AA143" s="67">
        <f>EXP(SUMPRODUCT(CHOOSE({1,2,3,4,5,6},'Calcs Women No Intervention'!BD112,'Calcs Women No Intervention'!BD112^2,'Calcs Women No Intervention'!AA80,'Calcs Women No Intervention'!AA80^2,0,1),Diabetes_model!$C$8:$H$8))/(1+EXP(SUMPRODUCT(CHOOSE({1,2,3,4,5,6},'Calcs Women No Intervention'!BD112,'Calcs Women No Intervention'!BD112^2,'Calcs Women No Intervention'!AA80,'Calcs Women No Intervention'!AA80^2,0,1),Diabetes_model!$C$8:$H$8)))</f>
        <v>0.15827195854009971</v>
      </c>
      <c r="AB143" s="67">
        <f>EXP(SUMPRODUCT(CHOOSE({1,2,3,4,5,6},'Calcs Women No Intervention'!BE112,'Calcs Women No Intervention'!BE112^2,'Calcs Women No Intervention'!AB80,'Calcs Women No Intervention'!AB80^2,0,1),Diabetes_model!$C$8:$H$8))/(1+EXP(SUMPRODUCT(CHOOSE({1,2,3,4,5,6},'Calcs Women No Intervention'!BE112,'Calcs Women No Intervention'!BE112^2,'Calcs Women No Intervention'!AB80,'Calcs Women No Intervention'!AB80^2,0,1),Diabetes_model!$C$8:$H$8)))</f>
        <v>0.16463433444654169</v>
      </c>
      <c r="AE143" s="53"/>
      <c r="AF143" s="53"/>
      <c r="AG143" s="53"/>
      <c r="AH143" s="53">
        <f>MAX(1,F143/F115)</f>
        <v>3.1649596707435461</v>
      </c>
      <c r="AI143" s="53">
        <f>MAX(1,G143/G115)</f>
        <v>3.2284932878203003</v>
      </c>
      <c r="AJ143" s="53">
        <f t="shared" si="42"/>
        <v>3.2921842736085272</v>
      </c>
      <c r="AK143" s="53">
        <f t="shared" si="43"/>
        <v>3.3559601278478124</v>
      </c>
      <c r="AL143" s="53">
        <f t="shared" si="44"/>
        <v>3.4197465276456351</v>
      </c>
      <c r="AM143" s="53">
        <f t="shared" si="45"/>
        <v>3.4834678936395207</v>
      </c>
      <c r="AN143" s="53">
        <f t="shared" si="46"/>
        <v>3.5470480214172926</v>
      </c>
      <c r="AO143" s="53">
        <f t="shared" si="47"/>
        <v>3.6104107732352859</v>
      </c>
      <c r="AP143" s="53">
        <f t="shared" si="48"/>
        <v>3.6734808232649279</v>
      </c>
      <c r="AQ143" s="53">
        <f t="shared" si="49"/>
        <v>3.7361844478190371</v>
      </c>
      <c r="AR143" s="53">
        <f t="shared" si="50"/>
        <v>3.7984503503297544</v>
      </c>
      <c r="AS143" s="53">
        <f t="shared" si="51"/>
        <v>3.8602105093440957</v>
      </c>
      <c r="AT143" s="53">
        <f t="shared" si="52"/>
        <v>3.9214010365406518</v>
      </c>
      <c r="AU143" s="53">
        <f t="shared" si="53"/>
        <v>3.9819630308212624</v>
      </c>
      <c r="AV143" s="53">
        <f t="shared" si="54"/>
        <v>4.0418434139508621</v>
      </c>
      <c r="AW143" s="53">
        <f t="shared" si="55"/>
        <v>4.1009957330527493</v>
      </c>
      <c r="AX143" s="53">
        <f t="shared" si="56"/>
        <v>4.1593809155442125</v>
      </c>
      <c r="AY143" s="53">
        <f t="shared" si="57"/>
        <v>4.2169679628267849</v>
      </c>
      <c r="AZ143" s="53">
        <f t="shared" si="58"/>
        <v>4.2737345702166056</v>
      </c>
      <c r="BA143" s="53">
        <f t="shared" si="59"/>
        <v>4.3296676621785286</v>
      </c>
      <c r="BB143" s="53">
        <f t="shared" si="60"/>
        <v>4.3828842319518531</v>
      </c>
      <c r="BC143" s="53">
        <f t="shared" si="61"/>
        <v>4.4315360564811614</v>
      </c>
      <c r="BD143" s="53">
        <f t="shared" si="62"/>
        <v>4.4440431837967518</v>
      </c>
    </row>
    <row r="144" spans="1:56" x14ac:dyDescent="0.3">
      <c r="B144" s="1">
        <v>5</v>
      </c>
      <c r="C144" s="67"/>
      <c r="D144" s="67"/>
      <c r="E144" s="67"/>
      <c r="F144" s="67"/>
      <c r="G144" s="67">
        <f>EXP(SUMPRODUCT(CHOOSE({1,2,3,4,5,6},'Calcs Women No Intervention'!AJ113,'Calcs Women No Intervention'!AJ113^2,'Calcs Women No Intervention'!G81,'Calcs Women No Intervention'!G81^2,0,1),Diabetes_model!$C$8:$H$8))/(1+EXP(SUMPRODUCT(CHOOSE({1,2,3,4,5,6},'Calcs Women No Intervention'!AJ113,'Calcs Women No Intervention'!AJ113^2,'Calcs Women No Intervention'!G81,'Calcs Women No Intervention'!G81^2,0,1),Diabetes_model!$C$8:$H$8)))</f>
        <v>3.7044461532590556E-2</v>
      </c>
      <c r="H144" s="67">
        <f>EXP(SUMPRODUCT(CHOOSE({1,2,3,4,5,6},'Calcs Women No Intervention'!AK113,'Calcs Women No Intervention'!AK113^2,'Calcs Women No Intervention'!H81,'Calcs Women No Intervention'!H81^2,0,1),Diabetes_model!$C$8:$H$8))/(1+EXP(SUMPRODUCT(CHOOSE({1,2,3,4,5,6},'Calcs Women No Intervention'!AK113,'Calcs Women No Intervention'!AK113^2,'Calcs Women No Intervention'!H81,'Calcs Women No Intervention'!H81^2,0,1),Diabetes_model!$C$8:$H$8)))</f>
        <v>4.0458914081888113E-2</v>
      </c>
      <c r="I144" s="67">
        <f>EXP(SUMPRODUCT(CHOOSE({1,2,3,4,5,6},'Calcs Women No Intervention'!AL113,'Calcs Women No Intervention'!AL113^2,'Calcs Women No Intervention'!I81,'Calcs Women No Intervention'!I81^2,0,1),Diabetes_model!$C$8:$H$8))/(1+EXP(SUMPRODUCT(CHOOSE({1,2,3,4,5,6},'Calcs Women No Intervention'!AL113,'Calcs Women No Intervention'!AL113^2,'Calcs Women No Intervention'!I81,'Calcs Women No Intervention'!I81^2,0,1),Diabetes_model!$C$8:$H$8)))</f>
        <v>4.4105863901872017E-2</v>
      </c>
      <c r="J144" s="67">
        <f>EXP(SUMPRODUCT(CHOOSE({1,2,3,4,5,6},'Calcs Women No Intervention'!AM113,'Calcs Women No Intervention'!AM113^2,'Calcs Women No Intervention'!J81,'Calcs Women No Intervention'!J81^2,0,1),Diabetes_model!$C$8:$H$8))/(1+EXP(SUMPRODUCT(CHOOSE({1,2,3,4,5,6},'Calcs Women No Intervention'!AM113,'Calcs Women No Intervention'!AM113^2,'Calcs Women No Intervention'!J81,'Calcs Women No Intervention'!J81^2,0,1),Diabetes_model!$C$8:$H$8)))</f>
        <v>4.7991628220128625E-2</v>
      </c>
      <c r="K144" s="67">
        <f>EXP(SUMPRODUCT(CHOOSE({1,2,3,4,5,6},'Calcs Women No Intervention'!AN113,'Calcs Women No Intervention'!AN113^2,'Calcs Women No Intervention'!K81,'Calcs Women No Intervention'!K81^2,0,1),Diabetes_model!$C$8:$H$8))/(1+EXP(SUMPRODUCT(CHOOSE({1,2,3,4,5,6},'Calcs Women No Intervention'!AN113,'Calcs Women No Intervention'!AN113^2,'Calcs Women No Intervention'!K81,'Calcs Women No Intervention'!K81^2,0,1),Diabetes_model!$C$8:$H$8)))</f>
        <v>5.2121609005942586E-2</v>
      </c>
      <c r="L144" s="67">
        <f>EXP(SUMPRODUCT(CHOOSE({1,2,3,4,5,6},'Calcs Women No Intervention'!AO113,'Calcs Women No Intervention'!AO113^2,'Calcs Women No Intervention'!L81,'Calcs Women No Intervention'!L81^2,0,1),Diabetes_model!$C$8:$H$8))/(1+EXP(SUMPRODUCT(CHOOSE({1,2,3,4,5,6},'Calcs Women No Intervention'!AO113,'Calcs Women No Intervention'!AO113^2,'Calcs Women No Intervention'!L81,'Calcs Women No Intervention'!L81^2,0,1),Diabetes_model!$C$8:$H$8)))</f>
        <v>5.6500173700636973E-2</v>
      </c>
      <c r="M144" s="67">
        <f>EXP(SUMPRODUCT(CHOOSE({1,2,3,4,5,6},'Calcs Women No Intervention'!AP113,'Calcs Women No Intervention'!AP113^2,'Calcs Women No Intervention'!M81,'Calcs Women No Intervention'!M81^2,0,1),Diabetes_model!$C$8:$H$8))/(1+EXP(SUMPRODUCT(CHOOSE({1,2,3,4,5,6},'Calcs Women No Intervention'!AP113,'Calcs Women No Intervention'!AP113^2,'Calcs Women No Intervention'!M81,'Calcs Women No Intervention'!M81^2,0,1),Diabetes_model!$C$8:$H$8)))</f>
        <v>6.1130539804228591E-2</v>
      </c>
      <c r="N144" s="67">
        <f>EXP(SUMPRODUCT(CHOOSE({1,2,3,4,5,6},'Calcs Women No Intervention'!AQ113,'Calcs Women No Intervention'!AQ113^2,'Calcs Women No Intervention'!N81,'Calcs Women No Intervention'!N81^2,0,1),Diabetes_model!$C$8:$H$8))/(1+EXP(SUMPRODUCT(CHOOSE({1,2,3,4,5,6},'Calcs Women No Intervention'!AQ113,'Calcs Women No Intervention'!AQ113^2,'Calcs Women No Intervention'!N81,'Calcs Women No Intervention'!N81^2,0,1),Diabetes_model!$C$8:$H$8)))</f>
        <v>6.6014665638659542E-2</v>
      </c>
      <c r="O144" s="67">
        <f>EXP(SUMPRODUCT(CHOOSE({1,2,3,4,5,6},'Calcs Women No Intervention'!AR113,'Calcs Women No Intervention'!AR113^2,'Calcs Women No Intervention'!O81,'Calcs Women No Intervention'!O81^2,0,1),Diabetes_model!$C$8:$H$8))/(1+EXP(SUMPRODUCT(CHOOSE({1,2,3,4,5,6},'Calcs Women No Intervention'!AR113,'Calcs Women No Intervention'!AR113^2,'Calcs Women No Intervention'!O81,'Calcs Women No Intervention'!O81^2,0,1),Diabetes_model!$C$8:$H$8)))</f>
        <v>7.1153149664503854E-2</v>
      </c>
      <c r="P144" s="67">
        <f>EXP(SUMPRODUCT(CHOOSE({1,2,3,4,5,6},'Calcs Women No Intervention'!AS113,'Calcs Women No Intervention'!AS113^2,'Calcs Women No Intervention'!P81,'Calcs Women No Intervention'!P81^2,0,1),Diabetes_model!$C$8:$H$8))/(1+EXP(SUMPRODUCT(CHOOSE({1,2,3,4,5,6},'Calcs Women No Intervention'!AS113,'Calcs Women No Intervention'!AS113^2,'Calcs Women No Intervention'!P81,'Calcs Women No Intervention'!P81^2,0,1),Diabetes_model!$C$8:$H$8)))</f>
        <v>7.65451407191029E-2</v>
      </c>
      <c r="Q144" s="67">
        <f>EXP(SUMPRODUCT(CHOOSE({1,2,3,4,5,6},'Calcs Women No Intervention'!AT113,'Calcs Women No Intervention'!AT113^2,'Calcs Women No Intervention'!Q81,'Calcs Women No Intervention'!Q81^2,0,1),Diabetes_model!$C$8:$H$8))/(1+EXP(SUMPRODUCT(CHOOSE({1,2,3,4,5,6},'Calcs Women No Intervention'!AT113,'Calcs Women No Intervention'!AT113^2,'Calcs Women No Intervention'!Q81,'Calcs Women No Intervention'!Q81^2,0,1),Diabetes_model!$C$8:$H$8)))</f>
        <v>8.2188261463271364E-2</v>
      </c>
      <c r="R144" s="67">
        <f>EXP(SUMPRODUCT(CHOOSE({1,2,3,4,5,6},'Calcs Women No Intervention'!AU113,'Calcs Women No Intervention'!AU113^2,'Calcs Women No Intervention'!R81,'Calcs Women No Intervention'!R81^2,0,1),Diabetes_model!$C$8:$H$8))/(1+EXP(SUMPRODUCT(CHOOSE({1,2,3,4,5,6},'Calcs Women No Intervention'!AU113,'Calcs Women No Intervention'!AU113^2,'Calcs Women No Intervention'!R81,'Calcs Women No Intervention'!R81^2,0,1),Diabetes_model!$C$8:$H$8)))</f>
        <v>8.8078547167382004E-2</v>
      </c>
      <c r="S144" s="67">
        <f>EXP(SUMPRODUCT(CHOOSE({1,2,3,4,5,6},'Calcs Women No Intervention'!AV113,'Calcs Women No Intervention'!AV113^2,'Calcs Women No Intervention'!S81,'Calcs Women No Intervention'!S81^2,0,1),Diabetes_model!$C$8:$H$8))/(1+EXP(SUMPRODUCT(CHOOSE({1,2,3,4,5,6},'Calcs Women No Intervention'!AV113,'Calcs Women No Intervention'!AV113^2,'Calcs Women No Intervention'!S81,'Calcs Women No Intervention'!S81^2,0,1),Diabetes_model!$C$8:$H$8)))</f>
        <v>9.4210401735212057E-2</v>
      </c>
      <c r="T144" s="67">
        <f>EXP(SUMPRODUCT(CHOOSE({1,2,3,4,5,6},'Calcs Women No Intervention'!AW113,'Calcs Women No Intervention'!AW113^2,'Calcs Women No Intervention'!T81,'Calcs Women No Intervention'!T81^2,0,1),Diabetes_model!$C$8:$H$8))/(1+EXP(SUMPRODUCT(CHOOSE({1,2,3,4,5,6},'Calcs Women No Intervention'!AW113,'Calcs Women No Intervention'!AW113^2,'Calcs Women No Intervention'!T81,'Calcs Women No Intervention'!T81^2,0,1),Diabetes_model!$C$8:$H$8)))</f>
        <v>0.10057657255838852</v>
      </c>
      <c r="U144" s="67">
        <f>EXP(SUMPRODUCT(CHOOSE({1,2,3,4,5,6},'Calcs Women No Intervention'!AX113,'Calcs Women No Intervention'!AX113^2,'Calcs Women No Intervention'!U81,'Calcs Women No Intervention'!U81^2,0,1),Diabetes_model!$C$8:$H$8))/(1+EXP(SUMPRODUCT(CHOOSE({1,2,3,4,5,6},'Calcs Women No Intervention'!AX113,'Calcs Women No Intervention'!AX113^2,'Calcs Women No Intervention'!U81,'Calcs Women No Intervention'!U81^2,0,1),Diabetes_model!$C$8:$H$8)))</f>
        <v>0.10716814542209724</v>
      </c>
      <c r="V144" s="67">
        <f>EXP(SUMPRODUCT(CHOOSE({1,2,3,4,5,6},'Calcs Women No Intervention'!AY113,'Calcs Women No Intervention'!AY113^2,'Calcs Women No Intervention'!V81,'Calcs Women No Intervention'!V81^2,0,1),Diabetes_model!$C$8:$H$8))/(1+EXP(SUMPRODUCT(CHOOSE({1,2,3,4,5,6},'Calcs Women No Intervention'!AY113,'Calcs Women No Intervention'!AY113^2,'Calcs Women No Intervention'!V81,'Calcs Women No Intervention'!V81^2,0,1),Diabetes_model!$C$8:$H$8)))</f>
        <v>0.11397456025411462</v>
      </c>
      <c r="W144" s="67">
        <f>EXP(SUMPRODUCT(CHOOSE({1,2,3,4,5,6},'Calcs Women No Intervention'!AZ113,'Calcs Women No Intervention'!AZ113^2,'Calcs Women No Intervention'!W81,'Calcs Women No Intervention'!W81^2,0,1),Diabetes_model!$C$8:$H$8))/(1+EXP(SUMPRODUCT(CHOOSE({1,2,3,4,5,6},'Calcs Women No Intervention'!AZ113,'Calcs Women No Intervention'!AZ113^2,'Calcs Women No Intervention'!W81,'Calcs Women No Intervention'!W81^2,0,1),Diabetes_model!$C$8:$H$8)))</f>
        <v>0.12098364803754477</v>
      </c>
      <c r="X144" s="67">
        <f>EXP(SUMPRODUCT(CHOOSE({1,2,3,4,5,6},'Calcs Women No Intervention'!BA113,'Calcs Women No Intervention'!BA113^2,'Calcs Women No Intervention'!X81,'Calcs Women No Intervention'!X81^2,0,1),Diabetes_model!$C$8:$H$8))/(1+EXP(SUMPRODUCT(CHOOSE({1,2,3,4,5,6},'Calcs Women No Intervention'!BA113,'Calcs Women No Intervention'!BA113^2,'Calcs Women No Intervention'!X81,'Calcs Women No Intervention'!X81^2,0,1),Diabetes_model!$C$8:$H$8)))</f>
        <v>0.12818168870904817</v>
      </c>
      <c r="Y144" s="67">
        <f>EXP(SUMPRODUCT(CHOOSE({1,2,3,4,5,6},'Calcs Women No Intervention'!BB113,'Calcs Women No Intervention'!BB113^2,'Calcs Women No Intervention'!Y81,'Calcs Women No Intervention'!Y81^2,0,1),Diabetes_model!$C$8:$H$8))/(1+EXP(SUMPRODUCT(CHOOSE({1,2,3,4,5,6},'Calcs Women No Intervention'!BB113,'Calcs Women No Intervention'!BB113^2,'Calcs Women No Intervention'!Y81,'Calcs Women No Intervention'!Y81^2,0,1),Diabetes_model!$C$8:$H$8)))</f>
        <v>0.13555348935698275</v>
      </c>
      <c r="Z144" s="67">
        <f>EXP(SUMPRODUCT(CHOOSE({1,2,3,4,5,6},'Calcs Women No Intervention'!BC113,'Calcs Women No Intervention'!BC113^2,'Calcs Women No Intervention'!Z81,'Calcs Women No Intervention'!Z81^2,0,1),Diabetes_model!$C$8:$H$8))/(1+EXP(SUMPRODUCT(CHOOSE({1,2,3,4,5,6},'Calcs Women No Intervention'!BC113,'Calcs Women No Intervention'!BC113^2,'Calcs Women No Intervention'!Z81,'Calcs Women No Intervention'!Z81^2,0,1),Diabetes_model!$C$8:$H$8)))</f>
        <v>0.14308248153684294</v>
      </c>
      <c r="AA144" s="67">
        <f>EXP(SUMPRODUCT(CHOOSE({1,2,3,4,5,6},'Calcs Women No Intervention'!BD113,'Calcs Women No Intervention'!BD113^2,'Calcs Women No Intervention'!AA81,'Calcs Women No Intervention'!AA81^2,0,1),Diabetes_model!$C$8:$H$8))/(1+EXP(SUMPRODUCT(CHOOSE({1,2,3,4,5,6},'Calcs Women No Intervention'!BD113,'Calcs Women No Intervention'!BD113^2,'Calcs Women No Intervention'!AA81,'Calcs Women No Intervention'!AA81^2,0,1),Diabetes_model!$C$8:$H$8)))</f>
        <v>0.15068621420196546</v>
      </c>
      <c r="AB144" s="67">
        <f>EXP(SUMPRODUCT(CHOOSE({1,2,3,4,5,6},'Calcs Women No Intervention'!BE113,'Calcs Women No Intervention'!BE113^2,'Calcs Women No Intervention'!AB81,'Calcs Women No Intervention'!AB81^2,0,1),Diabetes_model!$C$8:$H$8))/(1+EXP(SUMPRODUCT(CHOOSE({1,2,3,4,5,6},'Calcs Women No Intervention'!BE113,'Calcs Women No Intervention'!BE113^2,'Calcs Women No Intervention'!AB81,'Calcs Women No Intervention'!AB81^2,0,1),Diabetes_model!$C$8:$H$8)))</f>
        <v>0.15707012639193216</v>
      </c>
      <c r="AE144" s="53"/>
      <c r="AF144" s="53"/>
      <c r="AG144" s="53"/>
      <c r="AH144" s="53"/>
      <c r="AI144" s="53">
        <f>MAX(1,G144/G116)</f>
        <v>3.1649596707435461</v>
      </c>
      <c r="AJ144" s="53">
        <f t="shared" si="42"/>
        <v>3.2284932878203003</v>
      </c>
      <c r="AK144" s="53">
        <f t="shared" si="43"/>
        <v>3.2921842736085272</v>
      </c>
      <c r="AL144" s="53">
        <f t="shared" si="44"/>
        <v>3.3559601278478124</v>
      </c>
      <c r="AM144" s="53">
        <f t="shared" si="45"/>
        <v>3.4197465276456351</v>
      </c>
      <c r="AN144" s="53">
        <f t="shared" si="46"/>
        <v>3.4834678936395207</v>
      </c>
      <c r="AO144" s="53">
        <f t="shared" si="47"/>
        <v>3.5470480214172926</v>
      </c>
      <c r="AP144" s="53">
        <f t="shared" si="48"/>
        <v>3.6104107732352859</v>
      </c>
      <c r="AQ144" s="53">
        <f t="shared" si="49"/>
        <v>3.6734808232649279</v>
      </c>
      <c r="AR144" s="53">
        <f t="shared" si="50"/>
        <v>3.7361844478190371</v>
      </c>
      <c r="AS144" s="53">
        <f t="shared" si="51"/>
        <v>3.7984503503297544</v>
      </c>
      <c r="AT144" s="53">
        <f t="shared" si="52"/>
        <v>3.8602105093440957</v>
      </c>
      <c r="AU144" s="53">
        <f t="shared" si="53"/>
        <v>3.9214010365406518</v>
      </c>
      <c r="AV144" s="53">
        <f t="shared" si="54"/>
        <v>3.9819630308212624</v>
      </c>
      <c r="AW144" s="53">
        <f t="shared" si="55"/>
        <v>4.0418434139508621</v>
      </c>
      <c r="AX144" s="53">
        <f t="shared" si="56"/>
        <v>4.1009957330527493</v>
      </c>
      <c r="AY144" s="53">
        <f t="shared" si="57"/>
        <v>4.1593809155442125</v>
      </c>
      <c r="AZ144" s="53">
        <f t="shared" si="58"/>
        <v>4.2169679628267849</v>
      </c>
      <c r="BA144" s="53">
        <f t="shared" si="59"/>
        <v>4.2737345702166056</v>
      </c>
      <c r="BB144" s="53">
        <f t="shared" si="60"/>
        <v>4.3296676621785286</v>
      </c>
      <c r="BC144" s="53">
        <f t="shared" si="61"/>
        <v>4.3828842319518531</v>
      </c>
      <c r="BD144" s="53">
        <f t="shared" si="62"/>
        <v>4.3978853545654886</v>
      </c>
    </row>
    <row r="145" spans="2:56" x14ac:dyDescent="0.3">
      <c r="B145" s="1">
        <v>6</v>
      </c>
      <c r="C145" s="67"/>
      <c r="D145" s="67"/>
      <c r="E145" s="67"/>
      <c r="F145" s="67"/>
      <c r="G145" s="67"/>
      <c r="H145" s="67">
        <f>EXP(SUMPRODUCT(CHOOSE({1,2,3,4,5,6},'Calcs Women No Intervention'!AK114,'Calcs Women No Intervention'!AK114^2,'Calcs Women No Intervention'!H82,'Calcs Women No Intervention'!H82^2,0,1),Diabetes_model!$C$8:$H$8))/(1+EXP(SUMPRODUCT(CHOOSE({1,2,3,4,5,6},'Calcs Women No Intervention'!AK114,'Calcs Women No Intervention'!AK114^2,'Calcs Women No Intervention'!H82,'Calcs Women No Intervention'!H82^2,0,1),Diabetes_model!$C$8:$H$8)))</f>
        <v>3.7044461532590556E-2</v>
      </c>
      <c r="I145" s="67">
        <f>EXP(SUMPRODUCT(CHOOSE({1,2,3,4,5,6},'Calcs Women No Intervention'!AL114,'Calcs Women No Intervention'!AL114^2,'Calcs Women No Intervention'!I82,'Calcs Women No Intervention'!I82^2,0,1),Diabetes_model!$C$8:$H$8))/(1+EXP(SUMPRODUCT(CHOOSE({1,2,3,4,5,6},'Calcs Women No Intervention'!AL114,'Calcs Women No Intervention'!AL114^2,'Calcs Women No Intervention'!I82,'Calcs Women No Intervention'!I82^2,0,1),Diabetes_model!$C$8:$H$8)))</f>
        <v>4.0458914081888113E-2</v>
      </c>
      <c r="J145" s="67">
        <f>EXP(SUMPRODUCT(CHOOSE({1,2,3,4,5,6},'Calcs Women No Intervention'!AM114,'Calcs Women No Intervention'!AM114^2,'Calcs Women No Intervention'!J82,'Calcs Women No Intervention'!J82^2,0,1),Diabetes_model!$C$8:$H$8))/(1+EXP(SUMPRODUCT(CHOOSE({1,2,3,4,5,6},'Calcs Women No Intervention'!AM114,'Calcs Women No Intervention'!AM114^2,'Calcs Women No Intervention'!J82,'Calcs Women No Intervention'!J82^2,0,1),Diabetes_model!$C$8:$H$8)))</f>
        <v>4.4105863901872017E-2</v>
      </c>
      <c r="K145" s="67">
        <f>EXP(SUMPRODUCT(CHOOSE({1,2,3,4,5,6},'Calcs Women No Intervention'!AN114,'Calcs Women No Intervention'!AN114^2,'Calcs Women No Intervention'!K82,'Calcs Women No Intervention'!K82^2,0,1),Diabetes_model!$C$8:$H$8))/(1+EXP(SUMPRODUCT(CHOOSE({1,2,3,4,5,6},'Calcs Women No Intervention'!AN114,'Calcs Women No Intervention'!AN114^2,'Calcs Women No Intervention'!K82,'Calcs Women No Intervention'!K82^2,0,1),Diabetes_model!$C$8:$H$8)))</f>
        <v>4.7991628220128625E-2</v>
      </c>
      <c r="L145" s="67">
        <f>EXP(SUMPRODUCT(CHOOSE({1,2,3,4,5,6},'Calcs Women No Intervention'!AO114,'Calcs Women No Intervention'!AO114^2,'Calcs Women No Intervention'!L82,'Calcs Women No Intervention'!L82^2,0,1),Diabetes_model!$C$8:$H$8))/(1+EXP(SUMPRODUCT(CHOOSE({1,2,3,4,5,6},'Calcs Women No Intervention'!AO114,'Calcs Women No Intervention'!AO114^2,'Calcs Women No Intervention'!L82,'Calcs Women No Intervention'!L82^2,0,1),Diabetes_model!$C$8:$H$8)))</f>
        <v>5.2121609005942586E-2</v>
      </c>
      <c r="M145" s="67">
        <f>EXP(SUMPRODUCT(CHOOSE({1,2,3,4,5,6},'Calcs Women No Intervention'!AP114,'Calcs Women No Intervention'!AP114^2,'Calcs Women No Intervention'!M82,'Calcs Women No Intervention'!M82^2,0,1),Diabetes_model!$C$8:$H$8))/(1+EXP(SUMPRODUCT(CHOOSE({1,2,3,4,5,6},'Calcs Women No Intervention'!AP114,'Calcs Women No Intervention'!AP114^2,'Calcs Women No Intervention'!M82,'Calcs Women No Intervention'!M82^2,0,1),Diabetes_model!$C$8:$H$8)))</f>
        <v>5.6500173700636973E-2</v>
      </c>
      <c r="N145" s="67">
        <f>EXP(SUMPRODUCT(CHOOSE({1,2,3,4,5,6},'Calcs Women No Intervention'!AQ114,'Calcs Women No Intervention'!AQ114^2,'Calcs Women No Intervention'!N82,'Calcs Women No Intervention'!N82^2,0,1),Diabetes_model!$C$8:$H$8))/(1+EXP(SUMPRODUCT(CHOOSE({1,2,3,4,5,6},'Calcs Women No Intervention'!AQ114,'Calcs Women No Intervention'!AQ114^2,'Calcs Women No Intervention'!N82,'Calcs Women No Intervention'!N82^2,0,1),Diabetes_model!$C$8:$H$8)))</f>
        <v>6.1130539804228591E-2</v>
      </c>
      <c r="O145" s="67">
        <f>EXP(SUMPRODUCT(CHOOSE({1,2,3,4,5,6},'Calcs Women No Intervention'!AR114,'Calcs Women No Intervention'!AR114^2,'Calcs Women No Intervention'!O82,'Calcs Women No Intervention'!O82^2,0,1),Diabetes_model!$C$8:$H$8))/(1+EXP(SUMPRODUCT(CHOOSE({1,2,3,4,5,6},'Calcs Women No Intervention'!AR114,'Calcs Women No Intervention'!AR114^2,'Calcs Women No Intervention'!O82,'Calcs Women No Intervention'!O82^2,0,1),Diabetes_model!$C$8:$H$8)))</f>
        <v>6.6014665638659542E-2</v>
      </c>
      <c r="P145" s="67">
        <f>EXP(SUMPRODUCT(CHOOSE({1,2,3,4,5,6},'Calcs Women No Intervention'!AS114,'Calcs Women No Intervention'!AS114^2,'Calcs Women No Intervention'!P82,'Calcs Women No Intervention'!P82^2,0,1),Diabetes_model!$C$8:$H$8))/(1+EXP(SUMPRODUCT(CHOOSE({1,2,3,4,5,6},'Calcs Women No Intervention'!AS114,'Calcs Women No Intervention'!AS114^2,'Calcs Women No Intervention'!P82,'Calcs Women No Intervention'!P82^2,0,1),Diabetes_model!$C$8:$H$8)))</f>
        <v>7.1153149664503854E-2</v>
      </c>
      <c r="Q145" s="67">
        <f>EXP(SUMPRODUCT(CHOOSE({1,2,3,4,5,6},'Calcs Women No Intervention'!AT114,'Calcs Women No Intervention'!AT114^2,'Calcs Women No Intervention'!Q82,'Calcs Women No Intervention'!Q82^2,0,1),Diabetes_model!$C$8:$H$8))/(1+EXP(SUMPRODUCT(CHOOSE({1,2,3,4,5,6},'Calcs Women No Intervention'!AT114,'Calcs Women No Intervention'!AT114^2,'Calcs Women No Intervention'!Q82,'Calcs Women No Intervention'!Q82^2,0,1),Diabetes_model!$C$8:$H$8)))</f>
        <v>7.65451407191029E-2</v>
      </c>
      <c r="R145" s="67">
        <f>EXP(SUMPRODUCT(CHOOSE({1,2,3,4,5,6},'Calcs Women No Intervention'!AU114,'Calcs Women No Intervention'!AU114^2,'Calcs Women No Intervention'!R82,'Calcs Women No Intervention'!R82^2,0,1),Diabetes_model!$C$8:$H$8))/(1+EXP(SUMPRODUCT(CHOOSE({1,2,3,4,5,6},'Calcs Women No Intervention'!AU114,'Calcs Women No Intervention'!AU114^2,'Calcs Women No Intervention'!R82,'Calcs Women No Intervention'!R82^2,0,1),Diabetes_model!$C$8:$H$8)))</f>
        <v>8.2188261463271364E-2</v>
      </c>
      <c r="S145" s="67">
        <f>EXP(SUMPRODUCT(CHOOSE({1,2,3,4,5,6},'Calcs Women No Intervention'!AV114,'Calcs Women No Intervention'!AV114^2,'Calcs Women No Intervention'!S82,'Calcs Women No Intervention'!S82^2,0,1),Diabetes_model!$C$8:$H$8))/(1+EXP(SUMPRODUCT(CHOOSE({1,2,3,4,5,6},'Calcs Women No Intervention'!AV114,'Calcs Women No Intervention'!AV114^2,'Calcs Women No Intervention'!S82,'Calcs Women No Intervention'!S82^2,0,1),Diabetes_model!$C$8:$H$8)))</f>
        <v>8.8078547167382004E-2</v>
      </c>
      <c r="T145" s="67">
        <f>EXP(SUMPRODUCT(CHOOSE({1,2,3,4,5,6},'Calcs Women No Intervention'!AW114,'Calcs Women No Intervention'!AW114^2,'Calcs Women No Intervention'!T82,'Calcs Women No Intervention'!T82^2,0,1),Diabetes_model!$C$8:$H$8))/(1+EXP(SUMPRODUCT(CHOOSE({1,2,3,4,5,6},'Calcs Women No Intervention'!AW114,'Calcs Women No Intervention'!AW114^2,'Calcs Women No Intervention'!T82,'Calcs Women No Intervention'!T82^2,0,1),Diabetes_model!$C$8:$H$8)))</f>
        <v>9.4210401735212057E-2</v>
      </c>
      <c r="U145" s="67">
        <f>EXP(SUMPRODUCT(CHOOSE({1,2,3,4,5,6},'Calcs Women No Intervention'!AX114,'Calcs Women No Intervention'!AX114^2,'Calcs Women No Intervention'!U82,'Calcs Women No Intervention'!U82^2,0,1),Diabetes_model!$C$8:$H$8))/(1+EXP(SUMPRODUCT(CHOOSE({1,2,3,4,5,6},'Calcs Women No Intervention'!AX114,'Calcs Women No Intervention'!AX114^2,'Calcs Women No Intervention'!U82,'Calcs Women No Intervention'!U82^2,0,1),Diabetes_model!$C$8:$H$8)))</f>
        <v>0.10057657255838852</v>
      </c>
      <c r="V145" s="67">
        <f>EXP(SUMPRODUCT(CHOOSE({1,2,3,4,5,6},'Calcs Women No Intervention'!AY114,'Calcs Women No Intervention'!AY114^2,'Calcs Women No Intervention'!V82,'Calcs Women No Intervention'!V82^2,0,1),Diabetes_model!$C$8:$H$8))/(1+EXP(SUMPRODUCT(CHOOSE({1,2,3,4,5,6},'Calcs Women No Intervention'!AY114,'Calcs Women No Intervention'!AY114^2,'Calcs Women No Intervention'!V82,'Calcs Women No Intervention'!V82^2,0,1),Diabetes_model!$C$8:$H$8)))</f>
        <v>0.10716814542209724</v>
      </c>
      <c r="W145" s="67">
        <f>EXP(SUMPRODUCT(CHOOSE({1,2,3,4,5,6},'Calcs Women No Intervention'!AZ114,'Calcs Women No Intervention'!AZ114^2,'Calcs Women No Intervention'!W82,'Calcs Women No Intervention'!W82^2,0,1),Diabetes_model!$C$8:$H$8))/(1+EXP(SUMPRODUCT(CHOOSE({1,2,3,4,5,6},'Calcs Women No Intervention'!AZ114,'Calcs Women No Intervention'!AZ114^2,'Calcs Women No Intervention'!W82,'Calcs Women No Intervention'!W82^2,0,1),Diabetes_model!$C$8:$H$8)))</f>
        <v>0.11397456025411462</v>
      </c>
      <c r="X145" s="67">
        <f>EXP(SUMPRODUCT(CHOOSE({1,2,3,4,5,6},'Calcs Women No Intervention'!BA114,'Calcs Women No Intervention'!BA114^2,'Calcs Women No Intervention'!X82,'Calcs Women No Intervention'!X82^2,0,1),Diabetes_model!$C$8:$H$8))/(1+EXP(SUMPRODUCT(CHOOSE({1,2,3,4,5,6},'Calcs Women No Intervention'!BA114,'Calcs Women No Intervention'!BA114^2,'Calcs Women No Intervention'!X82,'Calcs Women No Intervention'!X82^2,0,1),Diabetes_model!$C$8:$H$8)))</f>
        <v>0.12098364803754477</v>
      </c>
      <c r="Y145" s="67">
        <f>EXP(SUMPRODUCT(CHOOSE({1,2,3,4,5,6},'Calcs Women No Intervention'!BB114,'Calcs Women No Intervention'!BB114^2,'Calcs Women No Intervention'!Y82,'Calcs Women No Intervention'!Y82^2,0,1),Diabetes_model!$C$8:$H$8))/(1+EXP(SUMPRODUCT(CHOOSE({1,2,3,4,5,6},'Calcs Women No Intervention'!BB114,'Calcs Women No Intervention'!BB114^2,'Calcs Women No Intervention'!Y82,'Calcs Women No Intervention'!Y82^2,0,1),Diabetes_model!$C$8:$H$8)))</f>
        <v>0.12818168870904817</v>
      </c>
      <c r="Z145" s="67">
        <f>EXP(SUMPRODUCT(CHOOSE({1,2,3,4,5,6},'Calcs Women No Intervention'!BC114,'Calcs Women No Intervention'!BC114^2,'Calcs Women No Intervention'!Z82,'Calcs Women No Intervention'!Z82^2,0,1),Diabetes_model!$C$8:$H$8))/(1+EXP(SUMPRODUCT(CHOOSE({1,2,3,4,5,6},'Calcs Women No Intervention'!BC114,'Calcs Women No Intervention'!BC114^2,'Calcs Women No Intervention'!Z82,'Calcs Women No Intervention'!Z82^2,0,1),Diabetes_model!$C$8:$H$8)))</f>
        <v>0.13555348935698275</v>
      </c>
      <c r="AA145" s="67">
        <f>EXP(SUMPRODUCT(CHOOSE({1,2,3,4,5,6},'Calcs Women No Intervention'!BD114,'Calcs Women No Intervention'!BD114^2,'Calcs Women No Intervention'!AA82,'Calcs Women No Intervention'!AA82^2,0,1),Diabetes_model!$C$8:$H$8))/(1+EXP(SUMPRODUCT(CHOOSE({1,2,3,4,5,6},'Calcs Women No Intervention'!BD114,'Calcs Women No Intervention'!BD114^2,'Calcs Women No Intervention'!AA82,'Calcs Women No Intervention'!AA82^2,0,1),Diabetes_model!$C$8:$H$8)))</f>
        <v>0.14308248153684294</v>
      </c>
      <c r="AB145" s="67">
        <f>EXP(SUMPRODUCT(CHOOSE({1,2,3,4,5,6},'Calcs Women No Intervention'!BE114,'Calcs Women No Intervention'!BE114^2,'Calcs Women No Intervention'!AB82,'Calcs Women No Intervention'!AB82^2,0,1),Diabetes_model!$C$8:$H$8))/(1+EXP(SUMPRODUCT(CHOOSE({1,2,3,4,5,6},'Calcs Women No Intervention'!BE114,'Calcs Women No Intervention'!BE114^2,'Calcs Women No Intervention'!AB82,'Calcs Women No Intervention'!AB82^2,0,1),Diabetes_model!$C$8:$H$8)))</f>
        <v>0.1494608683559753</v>
      </c>
      <c r="AE145" s="53"/>
      <c r="AF145" s="53"/>
      <c r="AG145" s="53"/>
      <c r="AH145" s="53"/>
      <c r="AI145" s="53"/>
      <c r="AJ145" s="53">
        <f t="shared" si="42"/>
        <v>3.1649596707435461</v>
      </c>
      <c r="AK145" s="53">
        <f t="shared" si="43"/>
        <v>3.2284932878203003</v>
      </c>
      <c r="AL145" s="53">
        <f t="shared" si="44"/>
        <v>3.2921842736085272</v>
      </c>
      <c r="AM145" s="53">
        <f t="shared" si="45"/>
        <v>3.3559601278478124</v>
      </c>
      <c r="AN145" s="53">
        <f t="shared" si="46"/>
        <v>3.4197465276456351</v>
      </c>
      <c r="AO145" s="53">
        <f t="shared" si="47"/>
        <v>3.4834678936395207</v>
      </c>
      <c r="AP145" s="53">
        <f t="shared" si="48"/>
        <v>3.5470480214172926</v>
      </c>
      <c r="AQ145" s="53">
        <f t="shared" si="49"/>
        <v>3.6104107732352859</v>
      </c>
      <c r="AR145" s="53">
        <f t="shared" si="50"/>
        <v>3.6734808232649279</v>
      </c>
      <c r="AS145" s="53">
        <f t="shared" si="51"/>
        <v>3.7361844478190371</v>
      </c>
      <c r="AT145" s="53">
        <f t="shared" si="52"/>
        <v>3.7984503503297544</v>
      </c>
      <c r="AU145" s="53">
        <f t="shared" si="53"/>
        <v>3.8602105093440957</v>
      </c>
      <c r="AV145" s="53">
        <f t="shared" si="54"/>
        <v>3.9214010365406518</v>
      </c>
      <c r="AW145" s="53">
        <f t="shared" si="55"/>
        <v>3.9819630308212624</v>
      </c>
      <c r="AX145" s="53">
        <f t="shared" si="56"/>
        <v>4.0418434139508621</v>
      </c>
      <c r="AY145" s="53">
        <f t="shared" si="57"/>
        <v>4.1009957330527493</v>
      </c>
      <c r="AZ145" s="53">
        <f t="shared" si="58"/>
        <v>4.1593809155442125</v>
      </c>
      <c r="BA145" s="53">
        <f t="shared" si="59"/>
        <v>4.2169679628267849</v>
      </c>
      <c r="BB145" s="53">
        <f t="shared" si="60"/>
        <v>4.2737345702166056</v>
      </c>
      <c r="BC145" s="53">
        <f t="shared" si="61"/>
        <v>4.3296676621785286</v>
      </c>
      <c r="BD145" s="53">
        <f t="shared" si="62"/>
        <v>4.3472436193349626</v>
      </c>
    </row>
    <row r="146" spans="2:56" x14ac:dyDescent="0.3">
      <c r="B146" s="1">
        <v>7</v>
      </c>
      <c r="C146" s="67"/>
      <c r="D146" s="67"/>
      <c r="E146" s="67"/>
      <c r="F146" s="67"/>
      <c r="G146" s="67"/>
      <c r="H146" s="67"/>
      <c r="I146" s="67">
        <f>EXP(SUMPRODUCT(CHOOSE({1,2,3,4,5,6},'Calcs Women No Intervention'!AL115,'Calcs Women No Intervention'!AL115^2,'Calcs Women No Intervention'!I83,'Calcs Women No Intervention'!I83^2,0,1),Diabetes_model!$C$8:$H$8))/(1+EXP(SUMPRODUCT(CHOOSE({1,2,3,4,5,6},'Calcs Women No Intervention'!AL115,'Calcs Women No Intervention'!AL115^2,'Calcs Women No Intervention'!I83,'Calcs Women No Intervention'!I83^2,0,1),Diabetes_model!$C$8:$H$8)))</f>
        <v>3.7044461532590556E-2</v>
      </c>
      <c r="J146" s="67">
        <f>EXP(SUMPRODUCT(CHOOSE({1,2,3,4,5,6},'Calcs Women No Intervention'!AM115,'Calcs Women No Intervention'!AM115^2,'Calcs Women No Intervention'!J83,'Calcs Women No Intervention'!J83^2,0,1),Diabetes_model!$C$8:$H$8))/(1+EXP(SUMPRODUCT(CHOOSE({1,2,3,4,5,6},'Calcs Women No Intervention'!AM115,'Calcs Women No Intervention'!AM115^2,'Calcs Women No Intervention'!J83,'Calcs Women No Intervention'!J83^2,0,1),Diabetes_model!$C$8:$H$8)))</f>
        <v>4.0458914081888113E-2</v>
      </c>
      <c r="K146" s="67">
        <f>EXP(SUMPRODUCT(CHOOSE({1,2,3,4,5,6},'Calcs Women No Intervention'!AN115,'Calcs Women No Intervention'!AN115^2,'Calcs Women No Intervention'!K83,'Calcs Women No Intervention'!K83^2,0,1),Diabetes_model!$C$8:$H$8))/(1+EXP(SUMPRODUCT(CHOOSE({1,2,3,4,5,6},'Calcs Women No Intervention'!AN115,'Calcs Women No Intervention'!AN115^2,'Calcs Women No Intervention'!K83,'Calcs Women No Intervention'!K83^2,0,1),Diabetes_model!$C$8:$H$8)))</f>
        <v>4.4105863901872017E-2</v>
      </c>
      <c r="L146" s="67">
        <f>EXP(SUMPRODUCT(CHOOSE({1,2,3,4,5,6},'Calcs Women No Intervention'!AO115,'Calcs Women No Intervention'!AO115^2,'Calcs Women No Intervention'!L83,'Calcs Women No Intervention'!L83^2,0,1),Diabetes_model!$C$8:$H$8))/(1+EXP(SUMPRODUCT(CHOOSE({1,2,3,4,5,6},'Calcs Women No Intervention'!AO115,'Calcs Women No Intervention'!AO115^2,'Calcs Women No Intervention'!L83,'Calcs Women No Intervention'!L83^2,0,1),Diabetes_model!$C$8:$H$8)))</f>
        <v>4.7991628220128625E-2</v>
      </c>
      <c r="M146" s="67">
        <f>EXP(SUMPRODUCT(CHOOSE({1,2,3,4,5,6},'Calcs Women No Intervention'!AP115,'Calcs Women No Intervention'!AP115^2,'Calcs Women No Intervention'!M83,'Calcs Women No Intervention'!M83^2,0,1),Diabetes_model!$C$8:$H$8))/(1+EXP(SUMPRODUCT(CHOOSE({1,2,3,4,5,6},'Calcs Women No Intervention'!AP115,'Calcs Women No Intervention'!AP115^2,'Calcs Women No Intervention'!M83,'Calcs Women No Intervention'!M83^2,0,1),Diabetes_model!$C$8:$H$8)))</f>
        <v>5.2121609005942586E-2</v>
      </c>
      <c r="N146" s="67">
        <f>EXP(SUMPRODUCT(CHOOSE({1,2,3,4,5,6},'Calcs Women No Intervention'!AQ115,'Calcs Women No Intervention'!AQ115^2,'Calcs Women No Intervention'!N83,'Calcs Women No Intervention'!N83^2,0,1),Diabetes_model!$C$8:$H$8))/(1+EXP(SUMPRODUCT(CHOOSE({1,2,3,4,5,6},'Calcs Women No Intervention'!AQ115,'Calcs Women No Intervention'!AQ115^2,'Calcs Women No Intervention'!N83,'Calcs Women No Intervention'!N83^2,0,1),Diabetes_model!$C$8:$H$8)))</f>
        <v>5.6500173700636973E-2</v>
      </c>
      <c r="O146" s="67">
        <f>EXP(SUMPRODUCT(CHOOSE({1,2,3,4,5,6},'Calcs Women No Intervention'!AR115,'Calcs Women No Intervention'!AR115^2,'Calcs Women No Intervention'!O83,'Calcs Women No Intervention'!O83^2,0,1),Diabetes_model!$C$8:$H$8))/(1+EXP(SUMPRODUCT(CHOOSE({1,2,3,4,5,6},'Calcs Women No Intervention'!AR115,'Calcs Women No Intervention'!AR115^2,'Calcs Women No Intervention'!O83,'Calcs Women No Intervention'!O83^2,0,1),Diabetes_model!$C$8:$H$8)))</f>
        <v>6.1130539804228591E-2</v>
      </c>
      <c r="P146" s="67">
        <f>EXP(SUMPRODUCT(CHOOSE({1,2,3,4,5,6},'Calcs Women No Intervention'!AS115,'Calcs Women No Intervention'!AS115^2,'Calcs Women No Intervention'!P83,'Calcs Women No Intervention'!P83^2,0,1),Diabetes_model!$C$8:$H$8))/(1+EXP(SUMPRODUCT(CHOOSE({1,2,3,4,5,6},'Calcs Women No Intervention'!AS115,'Calcs Women No Intervention'!AS115^2,'Calcs Women No Intervention'!P83,'Calcs Women No Intervention'!P83^2,0,1),Diabetes_model!$C$8:$H$8)))</f>
        <v>6.6014665638659542E-2</v>
      </c>
      <c r="Q146" s="67">
        <f>EXP(SUMPRODUCT(CHOOSE({1,2,3,4,5,6},'Calcs Women No Intervention'!AT115,'Calcs Women No Intervention'!AT115^2,'Calcs Women No Intervention'!Q83,'Calcs Women No Intervention'!Q83^2,0,1),Diabetes_model!$C$8:$H$8))/(1+EXP(SUMPRODUCT(CHOOSE({1,2,3,4,5,6},'Calcs Women No Intervention'!AT115,'Calcs Women No Intervention'!AT115^2,'Calcs Women No Intervention'!Q83,'Calcs Women No Intervention'!Q83^2,0,1),Diabetes_model!$C$8:$H$8)))</f>
        <v>7.1153149664503854E-2</v>
      </c>
      <c r="R146" s="67">
        <f>EXP(SUMPRODUCT(CHOOSE({1,2,3,4,5,6},'Calcs Women No Intervention'!AU115,'Calcs Women No Intervention'!AU115^2,'Calcs Women No Intervention'!R83,'Calcs Women No Intervention'!R83^2,0,1),Diabetes_model!$C$8:$H$8))/(1+EXP(SUMPRODUCT(CHOOSE({1,2,3,4,5,6},'Calcs Women No Intervention'!AU115,'Calcs Women No Intervention'!AU115^2,'Calcs Women No Intervention'!R83,'Calcs Women No Intervention'!R83^2,0,1),Diabetes_model!$C$8:$H$8)))</f>
        <v>7.65451407191029E-2</v>
      </c>
      <c r="S146" s="67">
        <f>EXP(SUMPRODUCT(CHOOSE({1,2,3,4,5,6},'Calcs Women No Intervention'!AV115,'Calcs Women No Intervention'!AV115^2,'Calcs Women No Intervention'!S83,'Calcs Women No Intervention'!S83^2,0,1),Diabetes_model!$C$8:$H$8))/(1+EXP(SUMPRODUCT(CHOOSE({1,2,3,4,5,6},'Calcs Women No Intervention'!AV115,'Calcs Women No Intervention'!AV115^2,'Calcs Women No Intervention'!S83,'Calcs Women No Intervention'!S83^2,0,1),Diabetes_model!$C$8:$H$8)))</f>
        <v>8.2188261463271364E-2</v>
      </c>
      <c r="T146" s="67">
        <f>EXP(SUMPRODUCT(CHOOSE({1,2,3,4,5,6},'Calcs Women No Intervention'!AW115,'Calcs Women No Intervention'!AW115^2,'Calcs Women No Intervention'!T83,'Calcs Women No Intervention'!T83^2,0,1),Diabetes_model!$C$8:$H$8))/(1+EXP(SUMPRODUCT(CHOOSE({1,2,3,4,5,6},'Calcs Women No Intervention'!AW115,'Calcs Women No Intervention'!AW115^2,'Calcs Women No Intervention'!T83,'Calcs Women No Intervention'!T83^2,0,1),Diabetes_model!$C$8:$H$8)))</f>
        <v>8.8078547167382004E-2</v>
      </c>
      <c r="U146" s="67">
        <f>EXP(SUMPRODUCT(CHOOSE({1,2,3,4,5,6},'Calcs Women No Intervention'!AX115,'Calcs Women No Intervention'!AX115^2,'Calcs Women No Intervention'!U83,'Calcs Women No Intervention'!U83^2,0,1),Diabetes_model!$C$8:$H$8))/(1+EXP(SUMPRODUCT(CHOOSE({1,2,3,4,5,6},'Calcs Women No Intervention'!AX115,'Calcs Women No Intervention'!AX115^2,'Calcs Women No Intervention'!U83,'Calcs Women No Intervention'!U83^2,0,1),Diabetes_model!$C$8:$H$8)))</f>
        <v>9.4210401735212057E-2</v>
      </c>
      <c r="V146" s="67">
        <f>EXP(SUMPRODUCT(CHOOSE({1,2,3,4,5,6},'Calcs Women No Intervention'!AY115,'Calcs Women No Intervention'!AY115^2,'Calcs Women No Intervention'!V83,'Calcs Women No Intervention'!V83^2,0,1),Diabetes_model!$C$8:$H$8))/(1+EXP(SUMPRODUCT(CHOOSE({1,2,3,4,5,6},'Calcs Women No Intervention'!AY115,'Calcs Women No Intervention'!AY115^2,'Calcs Women No Intervention'!V83,'Calcs Women No Intervention'!V83^2,0,1),Diabetes_model!$C$8:$H$8)))</f>
        <v>0.10057657255838852</v>
      </c>
      <c r="W146" s="67">
        <f>EXP(SUMPRODUCT(CHOOSE({1,2,3,4,5,6},'Calcs Women No Intervention'!AZ115,'Calcs Women No Intervention'!AZ115^2,'Calcs Women No Intervention'!W83,'Calcs Women No Intervention'!W83^2,0,1),Diabetes_model!$C$8:$H$8))/(1+EXP(SUMPRODUCT(CHOOSE({1,2,3,4,5,6},'Calcs Women No Intervention'!AZ115,'Calcs Women No Intervention'!AZ115^2,'Calcs Women No Intervention'!W83,'Calcs Women No Intervention'!W83^2,0,1),Diabetes_model!$C$8:$H$8)))</f>
        <v>0.10716814542209724</v>
      </c>
      <c r="X146" s="67">
        <f>EXP(SUMPRODUCT(CHOOSE({1,2,3,4,5,6},'Calcs Women No Intervention'!BA115,'Calcs Women No Intervention'!BA115^2,'Calcs Women No Intervention'!X83,'Calcs Women No Intervention'!X83^2,0,1),Diabetes_model!$C$8:$H$8))/(1+EXP(SUMPRODUCT(CHOOSE({1,2,3,4,5,6},'Calcs Women No Intervention'!BA115,'Calcs Women No Intervention'!BA115^2,'Calcs Women No Intervention'!X83,'Calcs Women No Intervention'!X83^2,0,1),Diabetes_model!$C$8:$H$8)))</f>
        <v>0.11397456025411462</v>
      </c>
      <c r="Y146" s="67">
        <f>EXP(SUMPRODUCT(CHOOSE({1,2,3,4,5,6},'Calcs Women No Intervention'!BB115,'Calcs Women No Intervention'!BB115^2,'Calcs Women No Intervention'!Y83,'Calcs Women No Intervention'!Y83^2,0,1),Diabetes_model!$C$8:$H$8))/(1+EXP(SUMPRODUCT(CHOOSE({1,2,3,4,5,6},'Calcs Women No Intervention'!BB115,'Calcs Women No Intervention'!BB115^2,'Calcs Women No Intervention'!Y83,'Calcs Women No Intervention'!Y83^2,0,1),Diabetes_model!$C$8:$H$8)))</f>
        <v>0.12098364803754477</v>
      </c>
      <c r="Z146" s="67">
        <f>EXP(SUMPRODUCT(CHOOSE({1,2,3,4,5,6},'Calcs Women No Intervention'!BC115,'Calcs Women No Intervention'!BC115^2,'Calcs Women No Intervention'!Z83,'Calcs Women No Intervention'!Z83^2,0,1),Diabetes_model!$C$8:$H$8))/(1+EXP(SUMPRODUCT(CHOOSE({1,2,3,4,5,6},'Calcs Women No Intervention'!BC115,'Calcs Women No Intervention'!BC115^2,'Calcs Women No Intervention'!Z83,'Calcs Women No Intervention'!Z83^2,0,1),Diabetes_model!$C$8:$H$8)))</f>
        <v>0.12818168870904817</v>
      </c>
      <c r="AA146" s="67">
        <f>EXP(SUMPRODUCT(CHOOSE({1,2,3,4,5,6},'Calcs Women No Intervention'!BD115,'Calcs Women No Intervention'!BD115^2,'Calcs Women No Intervention'!AA83,'Calcs Women No Intervention'!AA83^2,0,1),Diabetes_model!$C$8:$H$8))/(1+EXP(SUMPRODUCT(CHOOSE({1,2,3,4,5,6},'Calcs Women No Intervention'!BD115,'Calcs Women No Intervention'!BD115^2,'Calcs Women No Intervention'!AA83,'Calcs Women No Intervention'!AA83^2,0,1),Diabetes_model!$C$8:$H$8)))</f>
        <v>0.13555348935698275</v>
      </c>
      <c r="AB146" s="67">
        <f>EXP(SUMPRODUCT(CHOOSE({1,2,3,4,5,6},'Calcs Women No Intervention'!BE115,'Calcs Women No Intervention'!BE115^2,'Calcs Women No Intervention'!AB83,'Calcs Women No Intervention'!AB83^2,0,1),Diabetes_model!$C$8:$H$8))/(1+EXP(SUMPRODUCT(CHOOSE({1,2,3,4,5,6},'Calcs Women No Intervention'!BE115,'Calcs Women No Intervention'!BE115^2,'Calcs Women No Intervention'!AB83,'Calcs Women No Intervention'!AB83^2,0,1),Diabetes_model!$C$8:$H$8)))</f>
        <v>0.14183968868918298</v>
      </c>
      <c r="AE146" s="53"/>
      <c r="AF146" s="53"/>
      <c r="AG146" s="53"/>
      <c r="AH146" s="53"/>
      <c r="AI146" s="53"/>
      <c r="AJ146" s="53"/>
      <c r="AK146" s="53">
        <f t="shared" si="43"/>
        <v>3.1649596707435461</v>
      </c>
      <c r="AL146" s="53">
        <f t="shared" si="44"/>
        <v>3.2284932878203003</v>
      </c>
      <c r="AM146" s="53">
        <f t="shared" si="45"/>
        <v>3.2921842736085272</v>
      </c>
      <c r="AN146" s="53">
        <f t="shared" si="46"/>
        <v>3.3559601278478124</v>
      </c>
      <c r="AO146" s="53">
        <f t="shared" si="47"/>
        <v>3.4197465276456351</v>
      </c>
      <c r="AP146" s="53">
        <f t="shared" si="48"/>
        <v>3.4834678936395207</v>
      </c>
      <c r="AQ146" s="53">
        <f t="shared" si="49"/>
        <v>3.5470480214172926</v>
      </c>
      <c r="AR146" s="53">
        <f t="shared" si="50"/>
        <v>3.6104107732352859</v>
      </c>
      <c r="AS146" s="53">
        <f t="shared" si="51"/>
        <v>3.6734808232649279</v>
      </c>
      <c r="AT146" s="53">
        <f t="shared" si="52"/>
        <v>3.7361844478190371</v>
      </c>
      <c r="AU146" s="53">
        <f t="shared" si="53"/>
        <v>3.7984503503297544</v>
      </c>
      <c r="AV146" s="53">
        <f t="shared" si="54"/>
        <v>3.8602105093440957</v>
      </c>
      <c r="AW146" s="53">
        <f t="shared" si="55"/>
        <v>3.9214010365406518</v>
      </c>
      <c r="AX146" s="53">
        <f t="shared" si="56"/>
        <v>3.9819630308212624</v>
      </c>
      <c r="AY146" s="53">
        <f t="shared" si="57"/>
        <v>4.0418434139508621</v>
      </c>
      <c r="AZ146" s="53">
        <f t="shared" si="58"/>
        <v>4.1009957330527493</v>
      </c>
      <c r="BA146" s="53">
        <f t="shared" si="59"/>
        <v>4.1593809155442125</v>
      </c>
      <c r="BB146" s="53">
        <f t="shared" si="60"/>
        <v>4.2169679628267849</v>
      </c>
      <c r="BC146" s="53">
        <f t="shared" si="61"/>
        <v>4.2737345702166056</v>
      </c>
      <c r="BD146" s="53">
        <f t="shared" si="62"/>
        <v>4.2920608220852881</v>
      </c>
    </row>
    <row r="147" spans="2:56" x14ac:dyDescent="0.3">
      <c r="B147" s="1">
        <v>8</v>
      </c>
      <c r="C147" s="67"/>
      <c r="D147" s="67"/>
      <c r="E147" s="67"/>
      <c r="F147" s="67"/>
      <c r="G147" s="67"/>
      <c r="H147" s="67"/>
      <c r="I147" s="67"/>
      <c r="J147" s="67">
        <f>EXP(SUMPRODUCT(CHOOSE({1,2,3,4,5,6},'Calcs Women No Intervention'!AM116,'Calcs Women No Intervention'!AM116^2,'Calcs Women No Intervention'!J84,'Calcs Women No Intervention'!J84^2,0,1),Diabetes_model!$C$8:$H$8))/(1+EXP(SUMPRODUCT(CHOOSE({1,2,3,4,5,6},'Calcs Women No Intervention'!AM116,'Calcs Women No Intervention'!AM116^2,'Calcs Women No Intervention'!J84,'Calcs Women No Intervention'!J84^2,0,1),Diabetes_model!$C$8:$H$8)))</f>
        <v>3.7044461532590556E-2</v>
      </c>
      <c r="K147" s="67">
        <f>EXP(SUMPRODUCT(CHOOSE({1,2,3,4,5,6},'Calcs Women No Intervention'!AN116,'Calcs Women No Intervention'!AN116^2,'Calcs Women No Intervention'!K84,'Calcs Women No Intervention'!K84^2,0,1),Diabetes_model!$C$8:$H$8))/(1+EXP(SUMPRODUCT(CHOOSE({1,2,3,4,5,6},'Calcs Women No Intervention'!AN116,'Calcs Women No Intervention'!AN116^2,'Calcs Women No Intervention'!K84,'Calcs Women No Intervention'!K84^2,0,1),Diabetes_model!$C$8:$H$8)))</f>
        <v>4.0458914081888113E-2</v>
      </c>
      <c r="L147" s="67">
        <f>EXP(SUMPRODUCT(CHOOSE({1,2,3,4,5,6},'Calcs Women No Intervention'!AO116,'Calcs Women No Intervention'!AO116^2,'Calcs Women No Intervention'!L84,'Calcs Women No Intervention'!L84^2,0,1),Diabetes_model!$C$8:$H$8))/(1+EXP(SUMPRODUCT(CHOOSE({1,2,3,4,5,6},'Calcs Women No Intervention'!AO116,'Calcs Women No Intervention'!AO116^2,'Calcs Women No Intervention'!L84,'Calcs Women No Intervention'!L84^2,0,1),Diabetes_model!$C$8:$H$8)))</f>
        <v>4.4105863901872017E-2</v>
      </c>
      <c r="M147" s="67">
        <f>EXP(SUMPRODUCT(CHOOSE({1,2,3,4,5,6},'Calcs Women No Intervention'!AP116,'Calcs Women No Intervention'!AP116^2,'Calcs Women No Intervention'!M84,'Calcs Women No Intervention'!M84^2,0,1),Diabetes_model!$C$8:$H$8))/(1+EXP(SUMPRODUCT(CHOOSE({1,2,3,4,5,6},'Calcs Women No Intervention'!AP116,'Calcs Women No Intervention'!AP116^2,'Calcs Women No Intervention'!M84,'Calcs Women No Intervention'!M84^2,0,1),Diabetes_model!$C$8:$H$8)))</f>
        <v>4.7991628220128625E-2</v>
      </c>
      <c r="N147" s="67">
        <f>EXP(SUMPRODUCT(CHOOSE({1,2,3,4,5,6},'Calcs Women No Intervention'!AQ116,'Calcs Women No Intervention'!AQ116^2,'Calcs Women No Intervention'!N84,'Calcs Women No Intervention'!N84^2,0,1),Diabetes_model!$C$8:$H$8))/(1+EXP(SUMPRODUCT(CHOOSE({1,2,3,4,5,6},'Calcs Women No Intervention'!AQ116,'Calcs Women No Intervention'!AQ116^2,'Calcs Women No Intervention'!N84,'Calcs Women No Intervention'!N84^2,0,1),Diabetes_model!$C$8:$H$8)))</f>
        <v>5.2121609005942586E-2</v>
      </c>
      <c r="O147" s="67">
        <f>EXP(SUMPRODUCT(CHOOSE({1,2,3,4,5,6},'Calcs Women No Intervention'!AR116,'Calcs Women No Intervention'!AR116^2,'Calcs Women No Intervention'!O84,'Calcs Women No Intervention'!O84^2,0,1),Diabetes_model!$C$8:$H$8))/(1+EXP(SUMPRODUCT(CHOOSE({1,2,3,4,5,6},'Calcs Women No Intervention'!AR116,'Calcs Women No Intervention'!AR116^2,'Calcs Women No Intervention'!O84,'Calcs Women No Intervention'!O84^2,0,1),Diabetes_model!$C$8:$H$8)))</f>
        <v>5.6500173700636973E-2</v>
      </c>
      <c r="P147" s="67">
        <f>EXP(SUMPRODUCT(CHOOSE({1,2,3,4,5,6},'Calcs Women No Intervention'!AS116,'Calcs Women No Intervention'!AS116^2,'Calcs Women No Intervention'!P84,'Calcs Women No Intervention'!P84^2,0,1),Diabetes_model!$C$8:$H$8))/(1+EXP(SUMPRODUCT(CHOOSE({1,2,3,4,5,6},'Calcs Women No Intervention'!AS116,'Calcs Women No Intervention'!AS116^2,'Calcs Women No Intervention'!P84,'Calcs Women No Intervention'!P84^2,0,1),Diabetes_model!$C$8:$H$8)))</f>
        <v>6.1130539804228591E-2</v>
      </c>
      <c r="Q147" s="67">
        <f>EXP(SUMPRODUCT(CHOOSE({1,2,3,4,5,6},'Calcs Women No Intervention'!AT116,'Calcs Women No Intervention'!AT116^2,'Calcs Women No Intervention'!Q84,'Calcs Women No Intervention'!Q84^2,0,1),Diabetes_model!$C$8:$H$8))/(1+EXP(SUMPRODUCT(CHOOSE({1,2,3,4,5,6},'Calcs Women No Intervention'!AT116,'Calcs Women No Intervention'!AT116^2,'Calcs Women No Intervention'!Q84,'Calcs Women No Intervention'!Q84^2,0,1),Diabetes_model!$C$8:$H$8)))</f>
        <v>6.6014665638659542E-2</v>
      </c>
      <c r="R147" s="67">
        <f>EXP(SUMPRODUCT(CHOOSE({1,2,3,4,5,6},'Calcs Women No Intervention'!AU116,'Calcs Women No Intervention'!AU116^2,'Calcs Women No Intervention'!R84,'Calcs Women No Intervention'!R84^2,0,1),Diabetes_model!$C$8:$H$8))/(1+EXP(SUMPRODUCT(CHOOSE({1,2,3,4,5,6},'Calcs Women No Intervention'!AU116,'Calcs Women No Intervention'!AU116^2,'Calcs Women No Intervention'!R84,'Calcs Women No Intervention'!R84^2,0,1),Diabetes_model!$C$8:$H$8)))</f>
        <v>7.1153149664503854E-2</v>
      </c>
      <c r="S147" s="67">
        <f>EXP(SUMPRODUCT(CHOOSE({1,2,3,4,5,6},'Calcs Women No Intervention'!AV116,'Calcs Women No Intervention'!AV116^2,'Calcs Women No Intervention'!S84,'Calcs Women No Intervention'!S84^2,0,1),Diabetes_model!$C$8:$H$8))/(1+EXP(SUMPRODUCT(CHOOSE({1,2,3,4,5,6},'Calcs Women No Intervention'!AV116,'Calcs Women No Intervention'!AV116^2,'Calcs Women No Intervention'!S84,'Calcs Women No Intervention'!S84^2,0,1),Diabetes_model!$C$8:$H$8)))</f>
        <v>7.65451407191029E-2</v>
      </c>
      <c r="T147" s="67">
        <f>EXP(SUMPRODUCT(CHOOSE({1,2,3,4,5,6},'Calcs Women No Intervention'!AW116,'Calcs Women No Intervention'!AW116^2,'Calcs Women No Intervention'!T84,'Calcs Women No Intervention'!T84^2,0,1),Diabetes_model!$C$8:$H$8))/(1+EXP(SUMPRODUCT(CHOOSE({1,2,3,4,5,6},'Calcs Women No Intervention'!AW116,'Calcs Women No Intervention'!AW116^2,'Calcs Women No Intervention'!T84,'Calcs Women No Intervention'!T84^2,0,1),Diabetes_model!$C$8:$H$8)))</f>
        <v>8.2188261463271364E-2</v>
      </c>
      <c r="U147" s="67">
        <f>EXP(SUMPRODUCT(CHOOSE({1,2,3,4,5,6},'Calcs Women No Intervention'!AX116,'Calcs Women No Intervention'!AX116^2,'Calcs Women No Intervention'!U84,'Calcs Women No Intervention'!U84^2,0,1),Diabetes_model!$C$8:$H$8))/(1+EXP(SUMPRODUCT(CHOOSE({1,2,3,4,5,6},'Calcs Women No Intervention'!AX116,'Calcs Women No Intervention'!AX116^2,'Calcs Women No Intervention'!U84,'Calcs Women No Intervention'!U84^2,0,1),Diabetes_model!$C$8:$H$8)))</f>
        <v>8.8078547167382004E-2</v>
      </c>
      <c r="V147" s="67">
        <f>EXP(SUMPRODUCT(CHOOSE({1,2,3,4,5,6},'Calcs Women No Intervention'!AY116,'Calcs Women No Intervention'!AY116^2,'Calcs Women No Intervention'!V84,'Calcs Women No Intervention'!V84^2,0,1),Diabetes_model!$C$8:$H$8))/(1+EXP(SUMPRODUCT(CHOOSE({1,2,3,4,5,6},'Calcs Women No Intervention'!AY116,'Calcs Women No Intervention'!AY116^2,'Calcs Women No Intervention'!V84,'Calcs Women No Intervention'!V84^2,0,1),Diabetes_model!$C$8:$H$8)))</f>
        <v>9.4210401735212057E-2</v>
      </c>
      <c r="W147" s="67">
        <f>EXP(SUMPRODUCT(CHOOSE({1,2,3,4,5,6},'Calcs Women No Intervention'!AZ116,'Calcs Women No Intervention'!AZ116^2,'Calcs Women No Intervention'!W84,'Calcs Women No Intervention'!W84^2,0,1),Diabetes_model!$C$8:$H$8))/(1+EXP(SUMPRODUCT(CHOOSE({1,2,3,4,5,6},'Calcs Women No Intervention'!AZ116,'Calcs Women No Intervention'!AZ116^2,'Calcs Women No Intervention'!W84,'Calcs Women No Intervention'!W84^2,0,1),Diabetes_model!$C$8:$H$8)))</f>
        <v>0.10057657255838852</v>
      </c>
      <c r="X147" s="67">
        <f>EXP(SUMPRODUCT(CHOOSE({1,2,3,4,5,6},'Calcs Women No Intervention'!BA116,'Calcs Women No Intervention'!BA116^2,'Calcs Women No Intervention'!X84,'Calcs Women No Intervention'!X84^2,0,1),Diabetes_model!$C$8:$H$8))/(1+EXP(SUMPRODUCT(CHOOSE({1,2,3,4,5,6},'Calcs Women No Intervention'!BA116,'Calcs Women No Intervention'!BA116^2,'Calcs Women No Intervention'!X84,'Calcs Women No Intervention'!X84^2,0,1),Diabetes_model!$C$8:$H$8)))</f>
        <v>0.10716814542209724</v>
      </c>
      <c r="Y147" s="67">
        <f>EXP(SUMPRODUCT(CHOOSE({1,2,3,4,5,6},'Calcs Women No Intervention'!BB116,'Calcs Women No Intervention'!BB116^2,'Calcs Women No Intervention'!Y84,'Calcs Women No Intervention'!Y84^2,0,1),Diabetes_model!$C$8:$H$8))/(1+EXP(SUMPRODUCT(CHOOSE({1,2,3,4,5,6},'Calcs Women No Intervention'!BB116,'Calcs Women No Intervention'!BB116^2,'Calcs Women No Intervention'!Y84,'Calcs Women No Intervention'!Y84^2,0,1),Diabetes_model!$C$8:$H$8)))</f>
        <v>0.11397456025411462</v>
      </c>
      <c r="Z147" s="67">
        <f>EXP(SUMPRODUCT(CHOOSE({1,2,3,4,5,6},'Calcs Women No Intervention'!BC116,'Calcs Women No Intervention'!BC116^2,'Calcs Women No Intervention'!Z84,'Calcs Women No Intervention'!Z84^2,0,1),Diabetes_model!$C$8:$H$8))/(1+EXP(SUMPRODUCT(CHOOSE({1,2,3,4,5,6},'Calcs Women No Intervention'!BC116,'Calcs Women No Intervention'!BC116^2,'Calcs Women No Intervention'!Z84,'Calcs Women No Intervention'!Z84^2,0,1),Diabetes_model!$C$8:$H$8)))</f>
        <v>0.12098364803754477</v>
      </c>
      <c r="AA147" s="67">
        <f>EXP(SUMPRODUCT(CHOOSE({1,2,3,4,5,6},'Calcs Women No Intervention'!BD116,'Calcs Women No Intervention'!BD116^2,'Calcs Women No Intervention'!AA84,'Calcs Women No Intervention'!AA84^2,0,1),Diabetes_model!$C$8:$H$8))/(1+EXP(SUMPRODUCT(CHOOSE({1,2,3,4,5,6},'Calcs Women No Intervention'!BD116,'Calcs Women No Intervention'!BD116^2,'Calcs Women No Intervention'!AA84,'Calcs Women No Intervention'!AA84^2,0,1),Diabetes_model!$C$8:$H$8)))</f>
        <v>0.12818168870904817</v>
      </c>
      <c r="AB147" s="67">
        <f>EXP(SUMPRODUCT(CHOOSE({1,2,3,4,5,6},'Calcs Women No Intervention'!BE116,'Calcs Women No Intervention'!BE116^2,'Calcs Women No Intervention'!AB84,'Calcs Women No Intervention'!AB84^2,0,1),Diabetes_model!$C$8:$H$8))/(1+EXP(SUMPRODUCT(CHOOSE({1,2,3,4,5,6},'Calcs Women No Intervention'!BE116,'Calcs Women No Intervention'!BE116^2,'Calcs Women No Intervention'!AB84,'Calcs Women No Intervention'!AB84^2,0,1),Diabetes_model!$C$8:$H$8)))</f>
        <v>0.13435868795643383</v>
      </c>
      <c r="AE147" s="53"/>
      <c r="AF147" s="53"/>
      <c r="AG147" s="53"/>
      <c r="AH147" s="53"/>
      <c r="AI147" s="53"/>
      <c r="AJ147" s="53"/>
      <c r="AK147" s="53"/>
      <c r="AL147" s="53">
        <f t="shared" si="44"/>
        <v>3.1649596707435461</v>
      </c>
      <c r="AM147" s="53">
        <f t="shared" si="45"/>
        <v>3.2284932878203003</v>
      </c>
      <c r="AN147" s="53">
        <f t="shared" si="46"/>
        <v>3.2921842736085272</v>
      </c>
      <c r="AO147" s="53">
        <f t="shared" si="47"/>
        <v>3.3559601278478124</v>
      </c>
      <c r="AP147" s="53">
        <f t="shared" si="48"/>
        <v>3.4197465276456351</v>
      </c>
      <c r="AQ147" s="53">
        <f t="shared" si="49"/>
        <v>3.4834678936395207</v>
      </c>
      <c r="AR147" s="53">
        <f t="shared" si="50"/>
        <v>3.5470480214172926</v>
      </c>
      <c r="AS147" s="53">
        <f t="shared" si="51"/>
        <v>3.6104107732352859</v>
      </c>
      <c r="AT147" s="53">
        <f t="shared" si="52"/>
        <v>3.6734808232649279</v>
      </c>
      <c r="AU147" s="53">
        <f t="shared" si="53"/>
        <v>3.7361844478190371</v>
      </c>
      <c r="AV147" s="53">
        <f t="shared" si="54"/>
        <v>3.7984503503297544</v>
      </c>
      <c r="AW147" s="53">
        <f t="shared" si="55"/>
        <v>3.8602105093440957</v>
      </c>
      <c r="AX147" s="53">
        <f t="shared" si="56"/>
        <v>3.9214010365406518</v>
      </c>
      <c r="AY147" s="53">
        <f t="shared" si="57"/>
        <v>3.9819630308212624</v>
      </c>
      <c r="AZ147" s="53">
        <f t="shared" si="58"/>
        <v>4.0418434139508621</v>
      </c>
      <c r="BA147" s="53">
        <f t="shared" si="59"/>
        <v>4.1009957330527493</v>
      </c>
      <c r="BB147" s="53">
        <f t="shared" si="60"/>
        <v>4.1593809155442125</v>
      </c>
      <c r="BC147" s="53">
        <f t="shared" si="61"/>
        <v>4.2169679628267849</v>
      </c>
      <c r="BD147" s="53">
        <f t="shared" si="62"/>
        <v>4.236064835012507</v>
      </c>
    </row>
    <row r="148" spans="2:56" x14ac:dyDescent="0.3">
      <c r="B148" s="1">
        <v>9</v>
      </c>
      <c r="C148" s="67"/>
      <c r="D148" s="67"/>
      <c r="E148" s="67"/>
      <c r="F148" s="67"/>
      <c r="G148" s="67"/>
      <c r="H148" s="67"/>
      <c r="I148" s="67"/>
      <c r="J148" s="67"/>
      <c r="K148" s="67">
        <f>EXP(SUMPRODUCT(CHOOSE({1,2,3,4,5,6},'Calcs Women No Intervention'!AN117,'Calcs Women No Intervention'!AN117^2,'Calcs Women No Intervention'!K85,'Calcs Women No Intervention'!K85^2,0,1),Diabetes_model!$C$8:$H$8))/(1+EXP(SUMPRODUCT(CHOOSE({1,2,3,4,5,6},'Calcs Women No Intervention'!AN117,'Calcs Women No Intervention'!AN117^2,'Calcs Women No Intervention'!K85,'Calcs Women No Intervention'!K85^2,0,1),Diabetes_model!$C$8:$H$8)))</f>
        <v>3.7044461532590556E-2</v>
      </c>
      <c r="L148" s="67">
        <f>EXP(SUMPRODUCT(CHOOSE({1,2,3,4,5,6},'Calcs Women No Intervention'!AO117,'Calcs Women No Intervention'!AO117^2,'Calcs Women No Intervention'!L85,'Calcs Women No Intervention'!L85^2,0,1),Diabetes_model!$C$8:$H$8))/(1+EXP(SUMPRODUCT(CHOOSE({1,2,3,4,5,6},'Calcs Women No Intervention'!AO117,'Calcs Women No Intervention'!AO117^2,'Calcs Women No Intervention'!L85,'Calcs Women No Intervention'!L85^2,0,1),Diabetes_model!$C$8:$H$8)))</f>
        <v>4.0458914081888113E-2</v>
      </c>
      <c r="M148" s="67">
        <f>EXP(SUMPRODUCT(CHOOSE({1,2,3,4,5,6},'Calcs Women No Intervention'!AP117,'Calcs Women No Intervention'!AP117^2,'Calcs Women No Intervention'!M85,'Calcs Women No Intervention'!M85^2,0,1),Diabetes_model!$C$8:$H$8))/(1+EXP(SUMPRODUCT(CHOOSE({1,2,3,4,5,6},'Calcs Women No Intervention'!AP117,'Calcs Women No Intervention'!AP117^2,'Calcs Women No Intervention'!M85,'Calcs Women No Intervention'!M85^2,0,1),Diabetes_model!$C$8:$H$8)))</f>
        <v>4.4105863901872017E-2</v>
      </c>
      <c r="N148" s="67">
        <f>EXP(SUMPRODUCT(CHOOSE({1,2,3,4,5,6},'Calcs Women No Intervention'!AQ117,'Calcs Women No Intervention'!AQ117^2,'Calcs Women No Intervention'!N85,'Calcs Women No Intervention'!N85^2,0,1),Diabetes_model!$C$8:$H$8))/(1+EXP(SUMPRODUCT(CHOOSE({1,2,3,4,5,6},'Calcs Women No Intervention'!AQ117,'Calcs Women No Intervention'!AQ117^2,'Calcs Women No Intervention'!N85,'Calcs Women No Intervention'!N85^2,0,1),Diabetes_model!$C$8:$H$8)))</f>
        <v>4.7991628220128625E-2</v>
      </c>
      <c r="O148" s="67">
        <f>EXP(SUMPRODUCT(CHOOSE({1,2,3,4,5,6},'Calcs Women No Intervention'!AR117,'Calcs Women No Intervention'!AR117^2,'Calcs Women No Intervention'!O85,'Calcs Women No Intervention'!O85^2,0,1),Diabetes_model!$C$8:$H$8))/(1+EXP(SUMPRODUCT(CHOOSE({1,2,3,4,5,6},'Calcs Women No Intervention'!AR117,'Calcs Women No Intervention'!AR117^2,'Calcs Women No Intervention'!O85,'Calcs Women No Intervention'!O85^2,0,1),Diabetes_model!$C$8:$H$8)))</f>
        <v>5.2121609005942586E-2</v>
      </c>
      <c r="P148" s="67">
        <f>EXP(SUMPRODUCT(CHOOSE({1,2,3,4,5,6},'Calcs Women No Intervention'!AS117,'Calcs Women No Intervention'!AS117^2,'Calcs Women No Intervention'!P85,'Calcs Women No Intervention'!P85^2,0,1),Diabetes_model!$C$8:$H$8))/(1+EXP(SUMPRODUCT(CHOOSE({1,2,3,4,5,6},'Calcs Women No Intervention'!AS117,'Calcs Women No Intervention'!AS117^2,'Calcs Women No Intervention'!P85,'Calcs Women No Intervention'!P85^2,0,1),Diabetes_model!$C$8:$H$8)))</f>
        <v>5.6500173700636973E-2</v>
      </c>
      <c r="Q148" s="67">
        <f>EXP(SUMPRODUCT(CHOOSE({1,2,3,4,5,6},'Calcs Women No Intervention'!AT117,'Calcs Women No Intervention'!AT117^2,'Calcs Women No Intervention'!Q85,'Calcs Women No Intervention'!Q85^2,0,1),Diabetes_model!$C$8:$H$8))/(1+EXP(SUMPRODUCT(CHOOSE({1,2,3,4,5,6},'Calcs Women No Intervention'!AT117,'Calcs Women No Intervention'!AT117^2,'Calcs Women No Intervention'!Q85,'Calcs Women No Intervention'!Q85^2,0,1),Diabetes_model!$C$8:$H$8)))</f>
        <v>6.1130539804228591E-2</v>
      </c>
      <c r="R148" s="67">
        <f>EXP(SUMPRODUCT(CHOOSE({1,2,3,4,5,6},'Calcs Women No Intervention'!AU117,'Calcs Women No Intervention'!AU117^2,'Calcs Women No Intervention'!R85,'Calcs Women No Intervention'!R85^2,0,1),Diabetes_model!$C$8:$H$8))/(1+EXP(SUMPRODUCT(CHOOSE({1,2,3,4,5,6},'Calcs Women No Intervention'!AU117,'Calcs Women No Intervention'!AU117^2,'Calcs Women No Intervention'!R85,'Calcs Women No Intervention'!R85^2,0,1),Diabetes_model!$C$8:$H$8)))</f>
        <v>6.6014665638659542E-2</v>
      </c>
      <c r="S148" s="67">
        <f>EXP(SUMPRODUCT(CHOOSE({1,2,3,4,5,6},'Calcs Women No Intervention'!AV117,'Calcs Women No Intervention'!AV117^2,'Calcs Women No Intervention'!S85,'Calcs Women No Intervention'!S85^2,0,1),Diabetes_model!$C$8:$H$8))/(1+EXP(SUMPRODUCT(CHOOSE({1,2,3,4,5,6},'Calcs Women No Intervention'!AV117,'Calcs Women No Intervention'!AV117^2,'Calcs Women No Intervention'!S85,'Calcs Women No Intervention'!S85^2,0,1),Diabetes_model!$C$8:$H$8)))</f>
        <v>7.1153149664503854E-2</v>
      </c>
      <c r="T148" s="67">
        <f>EXP(SUMPRODUCT(CHOOSE({1,2,3,4,5,6},'Calcs Women No Intervention'!AW117,'Calcs Women No Intervention'!AW117^2,'Calcs Women No Intervention'!T85,'Calcs Women No Intervention'!T85^2,0,1),Diabetes_model!$C$8:$H$8))/(1+EXP(SUMPRODUCT(CHOOSE({1,2,3,4,5,6},'Calcs Women No Intervention'!AW117,'Calcs Women No Intervention'!AW117^2,'Calcs Women No Intervention'!T85,'Calcs Women No Intervention'!T85^2,0,1),Diabetes_model!$C$8:$H$8)))</f>
        <v>7.65451407191029E-2</v>
      </c>
      <c r="U148" s="67">
        <f>EXP(SUMPRODUCT(CHOOSE({1,2,3,4,5,6},'Calcs Women No Intervention'!AX117,'Calcs Women No Intervention'!AX117^2,'Calcs Women No Intervention'!U85,'Calcs Women No Intervention'!U85^2,0,1),Diabetes_model!$C$8:$H$8))/(1+EXP(SUMPRODUCT(CHOOSE({1,2,3,4,5,6},'Calcs Women No Intervention'!AX117,'Calcs Women No Intervention'!AX117^2,'Calcs Women No Intervention'!U85,'Calcs Women No Intervention'!U85^2,0,1),Diabetes_model!$C$8:$H$8)))</f>
        <v>8.2188261463271364E-2</v>
      </c>
      <c r="V148" s="67">
        <f>EXP(SUMPRODUCT(CHOOSE({1,2,3,4,5,6},'Calcs Women No Intervention'!AY117,'Calcs Women No Intervention'!AY117^2,'Calcs Women No Intervention'!V85,'Calcs Women No Intervention'!V85^2,0,1),Diabetes_model!$C$8:$H$8))/(1+EXP(SUMPRODUCT(CHOOSE({1,2,3,4,5,6},'Calcs Women No Intervention'!AY117,'Calcs Women No Intervention'!AY117^2,'Calcs Women No Intervention'!V85,'Calcs Women No Intervention'!V85^2,0,1),Diabetes_model!$C$8:$H$8)))</f>
        <v>8.8078547167382004E-2</v>
      </c>
      <c r="W148" s="67">
        <f>EXP(SUMPRODUCT(CHOOSE({1,2,3,4,5,6},'Calcs Women No Intervention'!AZ117,'Calcs Women No Intervention'!AZ117^2,'Calcs Women No Intervention'!W85,'Calcs Women No Intervention'!W85^2,0,1),Diabetes_model!$C$8:$H$8))/(1+EXP(SUMPRODUCT(CHOOSE({1,2,3,4,5,6},'Calcs Women No Intervention'!AZ117,'Calcs Women No Intervention'!AZ117^2,'Calcs Women No Intervention'!W85,'Calcs Women No Intervention'!W85^2,0,1),Diabetes_model!$C$8:$H$8)))</f>
        <v>9.4210401735212057E-2</v>
      </c>
      <c r="X148" s="67">
        <f>EXP(SUMPRODUCT(CHOOSE({1,2,3,4,5,6},'Calcs Women No Intervention'!BA117,'Calcs Women No Intervention'!BA117^2,'Calcs Women No Intervention'!X85,'Calcs Women No Intervention'!X85^2,0,1),Diabetes_model!$C$8:$H$8))/(1+EXP(SUMPRODUCT(CHOOSE({1,2,3,4,5,6},'Calcs Women No Intervention'!BA117,'Calcs Women No Intervention'!BA117^2,'Calcs Women No Intervention'!X85,'Calcs Women No Intervention'!X85^2,0,1),Diabetes_model!$C$8:$H$8)))</f>
        <v>0.10057657255838852</v>
      </c>
      <c r="Y148" s="67">
        <f>EXP(SUMPRODUCT(CHOOSE({1,2,3,4,5,6},'Calcs Women No Intervention'!BB117,'Calcs Women No Intervention'!BB117^2,'Calcs Women No Intervention'!Y85,'Calcs Women No Intervention'!Y85^2,0,1),Diabetes_model!$C$8:$H$8))/(1+EXP(SUMPRODUCT(CHOOSE({1,2,3,4,5,6},'Calcs Women No Intervention'!BB117,'Calcs Women No Intervention'!BB117^2,'Calcs Women No Intervention'!Y85,'Calcs Women No Intervention'!Y85^2,0,1),Diabetes_model!$C$8:$H$8)))</f>
        <v>0.10716814542209724</v>
      </c>
      <c r="Z148" s="67">
        <f>EXP(SUMPRODUCT(CHOOSE({1,2,3,4,5,6},'Calcs Women No Intervention'!BC117,'Calcs Women No Intervention'!BC117^2,'Calcs Women No Intervention'!Z85,'Calcs Women No Intervention'!Z85^2,0,1),Diabetes_model!$C$8:$H$8))/(1+EXP(SUMPRODUCT(CHOOSE({1,2,3,4,5,6},'Calcs Women No Intervention'!BC117,'Calcs Women No Intervention'!BC117^2,'Calcs Women No Intervention'!Z85,'Calcs Women No Intervention'!Z85^2,0,1),Diabetes_model!$C$8:$H$8)))</f>
        <v>0.11397456025411462</v>
      </c>
      <c r="AA148" s="67">
        <f>EXP(SUMPRODUCT(CHOOSE({1,2,3,4,5,6},'Calcs Women No Intervention'!BD117,'Calcs Women No Intervention'!BD117^2,'Calcs Women No Intervention'!AA85,'Calcs Women No Intervention'!AA85^2,0,1),Diabetes_model!$C$8:$H$8))/(1+EXP(SUMPRODUCT(CHOOSE({1,2,3,4,5,6},'Calcs Women No Intervention'!BD117,'Calcs Women No Intervention'!BD117^2,'Calcs Women No Intervention'!AA85,'Calcs Women No Intervention'!AA85^2,0,1),Diabetes_model!$C$8:$H$8)))</f>
        <v>0.12098364803754477</v>
      </c>
      <c r="AB148" s="67">
        <f>EXP(SUMPRODUCT(CHOOSE({1,2,3,4,5,6},'Calcs Women No Intervention'!BE117,'Calcs Women No Intervention'!BE117^2,'Calcs Women No Intervention'!AB85,'Calcs Women No Intervention'!AB85^2,0,1),Diabetes_model!$C$8:$H$8))/(1+EXP(SUMPRODUCT(CHOOSE({1,2,3,4,5,6},'Calcs Women No Intervention'!BE117,'Calcs Women No Intervention'!BE117^2,'Calcs Women No Intervention'!AB85,'Calcs Women No Intervention'!AB85^2,0,1),Diabetes_model!$C$8:$H$8)))</f>
        <v>0.12703549732029776</v>
      </c>
      <c r="AE148" s="53"/>
      <c r="AF148" s="53"/>
      <c r="AG148" s="53"/>
      <c r="AH148" s="53"/>
      <c r="AI148" s="53"/>
      <c r="AJ148" s="53"/>
      <c r="AK148" s="53"/>
      <c r="AL148" s="53"/>
      <c r="AM148" s="53">
        <f t="shared" si="45"/>
        <v>3.1649596707435461</v>
      </c>
      <c r="AN148" s="53">
        <f t="shared" si="46"/>
        <v>3.2284932878203003</v>
      </c>
      <c r="AO148" s="53">
        <f t="shared" si="47"/>
        <v>3.2921842736085272</v>
      </c>
      <c r="AP148" s="53">
        <f t="shared" si="48"/>
        <v>3.3559601278478124</v>
      </c>
      <c r="AQ148" s="53">
        <f t="shared" si="49"/>
        <v>3.4197465276456351</v>
      </c>
      <c r="AR148" s="53">
        <f t="shared" si="50"/>
        <v>3.4834678936395207</v>
      </c>
      <c r="AS148" s="53">
        <f t="shared" si="51"/>
        <v>3.5470480214172926</v>
      </c>
      <c r="AT148" s="53">
        <f t="shared" si="52"/>
        <v>3.6104107732352859</v>
      </c>
      <c r="AU148" s="53">
        <f t="shared" si="53"/>
        <v>3.6734808232649279</v>
      </c>
      <c r="AV148" s="53">
        <f t="shared" si="54"/>
        <v>3.7361844478190371</v>
      </c>
      <c r="AW148" s="53">
        <f t="shared" si="55"/>
        <v>3.7984503503297544</v>
      </c>
      <c r="AX148" s="53">
        <f t="shared" si="56"/>
        <v>3.8602105093440957</v>
      </c>
      <c r="AY148" s="53">
        <f t="shared" si="57"/>
        <v>3.9214010365406518</v>
      </c>
      <c r="AZ148" s="53">
        <f t="shared" si="58"/>
        <v>3.9819630308212624</v>
      </c>
      <c r="BA148" s="53">
        <f t="shared" si="59"/>
        <v>4.0418434139508621</v>
      </c>
      <c r="BB148" s="53">
        <f t="shared" si="60"/>
        <v>4.1009957330527493</v>
      </c>
      <c r="BC148" s="53">
        <f t="shared" si="61"/>
        <v>4.1593809155442125</v>
      </c>
      <c r="BD148" s="53">
        <f t="shared" si="62"/>
        <v>4.1792601403264928</v>
      </c>
    </row>
    <row r="149" spans="2:56" x14ac:dyDescent="0.3">
      <c r="B149" s="1">
        <v>10</v>
      </c>
      <c r="C149" s="67"/>
      <c r="D149" s="67"/>
      <c r="E149" s="67"/>
      <c r="F149" s="67"/>
      <c r="G149" s="67"/>
      <c r="H149" s="67"/>
      <c r="I149" s="67"/>
      <c r="J149" s="67"/>
      <c r="K149" s="67"/>
      <c r="L149" s="67">
        <f>EXP(SUMPRODUCT(CHOOSE({1,2,3,4,5,6},'Calcs Women No Intervention'!AO118,'Calcs Women No Intervention'!AO118^2,'Calcs Women No Intervention'!L86,'Calcs Women No Intervention'!L86^2,0,1),Diabetes_model!$C$8:$H$8))/(1+EXP(SUMPRODUCT(CHOOSE({1,2,3,4,5,6},'Calcs Women No Intervention'!AO118,'Calcs Women No Intervention'!AO118^2,'Calcs Women No Intervention'!L86,'Calcs Women No Intervention'!L86^2,0,1),Diabetes_model!$C$8:$H$8)))</f>
        <v>3.7044461532590556E-2</v>
      </c>
      <c r="M149" s="67">
        <f>EXP(SUMPRODUCT(CHOOSE({1,2,3,4,5,6},'Calcs Women No Intervention'!AP118,'Calcs Women No Intervention'!AP118^2,'Calcs Women No Intervention'!M86,'Calcs Women No Intervention'!M86^2,0,1),Diabetes_model!$C$8:$H$8))/(1+EXP(SUMPRODUCT(CHOOSE({1,2,3,4,5,6},'Calcs Women No Intervention'!AP118,'Calcs Women No Intervention'!AP118^2,'Calcs Women No Intervention'!M86,'Calcs Women No Intervention'!M86^2,0,1),Diabetes_model!$C$8:$H$8)))</f>
        <v>4.0458914081888113E-2</v>
      </c>
      <c r="N149" s="67">
        <f>EXP(SUMPRODUCT(CHOOSE({1,2,3,4,5,6},'Calcs Women No Intervention'!AQ118,'Calcs Women No Intervention'!AQ118^2,'Calcs Women No Intervention'!N86,'Calcs Women No Intervention'!N86^2,0,1),Diabetes_model!$C$8:$H$8))/(1+EXP(SUMPRODUCT(CHOOSE({1,2,3,4,5,6},'Calcs Women No Intervention'!AQ118,'Calcs Women No Intervention'!AQ118^2,'Calcs Women No Intervention'!N86,'Calcs Women No Intervention'!N86^2,0,1),Diabetes_model!$C$8:$H$8)))</f>
        <v>4.4105863901872017E-2</v>
      </c>
      <c r="O149" s="67">
        <f>EXP(SUMPRODUCT(CHOOSE({1,2,3,4,5,6},'Calcs Women No Intervention'!AR118,'Calcs Women No Intervention'!AR118^2,'Calcs Women No Intervention'!O86,'Calcs Women No Intervention'!O86^2,0,1),Diabetes_model!$C$8:$H$8))/(1+EXP(SUMPRODUCT(CHOOSE({1,2,3,4,5,6},'Calcs Women No Intervention'!AR118,'Calcs Women No Intervention'!AR118^2,'Calcs Women No Intervention'!O86,'Calcs Women No Intervention'!O86^2,0,1),Diabetes_model!$C$8:$H$8)))</f>
        <v>4.7991628220128625E-2</v>
      </c>
      <c r="P149" s="67">
        <f>EXP(SUMPRODUCT(CHOOSE({1,2,3,4,5,6},'Calcs Women No Intervention'!AS118,'Calcs Women No Intervention'!AS118^2,'Calcs Women No Intervention'!P86,'Calcs Women No Intervention'!P86^2,0,1),Diabetes_model!$C$8:$H$8))/(1+EXP(SUMPRODUCT(CHOOSE({1,2,3,4,5,6},'Calcs Women No Intervention'!AS118,'Calcs Women No Intervention'!AS118^2,'Calcs Women No Intervention'!P86,'Calcs Women No Intervention'!P86^2,0,1),Diabetes_model!$C$8:$H$8)))</f>
        <v>5.2121609005942586E-2</v>
      </c>
      <c r="Q149" s="67">
        <f>EXP(SUMPRODUCT(CHOOSE({1,2,3,4,5,6},'Calcs Women No Intervention'!AT118,'Calcs Women No Intervention'!AT118^2,'Calcs Women No Intervention'!Q86,'Calcs Women No Intervention'!Q86^2,0,1),Diabetes_model!$C$8:$H$8))/(1+EXP(SUMPRODUCT(CHOOSE({1,2,3,4,5,6},'Calcs Women No Intervention'!AT118,'Calcs Women No Intervention'!AT118^2,'Calcs Women No Intervention'!Q86,'Calcs Women No Intervention'!Q86^2,0,1),Diabetes_model!$C$8:$H$8)))</f>
        <v>5.6500173700636973E-2</v>
      </c>
      <c r="R149" s="67">
        <f>EXP(SUMPRODUCT(CHOOSE({1,2,3,4,5,6},'Calcs Women No Intervention'!AU118,'Calcs Women No Intervention'!AU118^2,'Calcs Women No Intervention'!R86,'Calcs Women No Intervention'!R86^2,0,1),Diabetes_model!$C$8:$H$8))/(1+EXP(SUMPRODUCT(CHOOSE({1,2,3,4,5,6},'Calcs Women No Intervention'!AU118,'Calcs Women No Intervention'!AU118^2,'Calcs Women No Intervention'!R86,'Calcs Women No Intervention'!R86^2,0,1),Diabetes_model!$C$8:$H$8)))</f>
        <v>6.1130539804228591E-2</v>
      </c>
      <c r="S149" s="67">
        <f>EXP(SUMPRODUCT(CHOOSE({1,2,3,4,5,6},'Calcs Women No Intervention'!AV118,'Calcs Women No Intervention'!AV118^2,'Calcs Women No Intervention'!S86,'Calcs Women No Intervention'!S86^2,0,1),Diabetes_model!$C$8:$H$8))/(1+EXP(SUMPRODUCT(CHOOSE({1,2,3,4,5,6},'Calcs Women No Intervention'!AV118,'Calcs Women No Intervention'!AV118^2,'Calcs Women No Intervention'!S86,'Calcs Women No Intervention'!S86^2,0,1),Diabetes_model!$C$8:$H$8)))</f>
        <v>6.6014665638659542E-2</v>
      </c>
      <c r="T149" s="67">
        <f>EXP(SUMPRODUCT(CHOOSE({1,2,3,4,5,6},'Calcs Women No Intervention'!AW118,'Calcs Women No Intervention'!AW118^2,'Calcs Women No Intervention'!T86,'Calcs Women No Intervention'!T86^2,0,1),Diabetes_model!$C$8:$H$8))/(1+EXP(SUMPRODUCT(CHOOSE({1,2,3,4,5,6},'Calcs Women No Intervention'!AW118,'Calcs Women No Intervention'!AW118^2,'Calcs Women No Intervention'!T86,'Calcs Women No Intervention'!T86^2,0,1),Diabetes_model!$C$8:$H$8)))</f>
        <v>7.1153149664503854E-2</v>
      </c>
      <c r="U149" s="67">
        <f>EXP(SUMPRODUCT(CHOOSE({1,2,3,4,5,6},'Calcs Women No Intervention'!AX118,'Calcs Women No Intervention'!AX118^2,'Calcs Women No Intervention'!U86,'Calcs Women No Intervention'!U86^2,0,1),Diabetes_model!$C$8:$H$8))/(1+EXP(SUMPRODUCT(CHOOSE({1,2,3,4,5,6},'Calcs Women No Intervention'!AX118,'Calcs Women No Intervention'!AX118^2,'Calcs Women No Intervention'!U86,'Calcs Women No Intervention'!U86^2,0,1),Diabetes_model!$C$8:$H$8)))</f>
        <v>7.65451407191029E-2</v>
      </c>
      <c r="V149" s="67">
        <f>EXP(SUMPRODUCT(CHOOSE({1,2,3,4,5,6},'Calcs Women No Intervention'!AY118,'Calcs Women No Intervention'!AY118^2,'Calcs Women No Intervention'!V86,'Calcs Women No Intervention'!V86^2,0,1),Diabetes_model!$C$8:$H$8))/(1+EXP(SUMPRODUCT(CHOOSE({1,2,3,4,5,6},'Calcs Women No Intervention'!AY118,'Calcs Women No Intervention'!AY118^2,'Calcs Women No Intervention'!V86,'Calcs Women No Intervention'!V86^2,0,1),Diabetes_model!$C$8:$H$8)))</f>
        <v>8.2188261463271364E-2</v>
      </c>
      <c r="W149" s="67">
        <f>EXP(SUMPRODUCT(CHOOSE({1,2,3,4,5,6},'Calcs Women No Intervention'!AZ118,'Calcs Women No Intervention'!AZ118^2,'Calcs Women No Intervention'!W86,'Calcs Women No Intervention'!W86^2,0,1),Diabetes_model!$C$8:$H$8))/(1+EXP(SUMPRODUCT(CHOOSE({1,2,3,4,5,6},'Calcs Women No Intervention'!AZ118,'Calcs Women No Intervention'!AZ118^2,'Calcs Women No Intervention'!W86,'Calcs Women No Intervention'!W86^2,0,1),Diabetes_model!$C$8:$H$8)))</f>
        <v>8.8078547167382004E-2</v>
      </c>
      <c r="X149" s="67">
        <f>EXP(SUMPRODUCT(CHOOSE({1,2,3,4,5,6},'Calcs Women No Intervention'!BA118,'Calcs Women No Intervention'!BA118^2,'Calcs Women No Intervention'!X86,'Calcs Women No Intervention'!X86^2,0,1),Diabetes_model!$C$8:$H$8))/(1+EXP(SUMPRODUCT(CHOOSE({1,2,3,4,5,6},'Calcs Women No Intervention'!BA118,'Calcs Women No Intervention'!BA118^2,'Calcs Women No Intervention'!X86,'Calcs Women No Intervention'!X86^2,0,1),Diabetes_model!$C$8:$H$8)))</f>
        <v>9.4210401735212057E-2</v>
      </c>
      <c r="Y149" s="67">
        <f>EXP(SUMPRODUCT(CHOOSE({1,2,3,4,5,6},'Calcs Women No Intervention'!BB118,'Calcs Women No Intervention'!BB118^2,'Calcs Women No Intervention'!Y86,'Calcs Women No Intervention'!Y86^2,0,1),Diabetes_model!$C$8:$H$8))/(1+EXP(SUMPRODUCT(CHOOSE({1,2,3,4,5,6},'Calcs Women No Intervention'!BB118,'Calcs Women No Intervention'!BB118^2,'Calcs Women No Intervention'!Y86,'Calcs Women No Intervention'!Y86^2,0,1),Diabetes_model!$C$8:$H$8)))</f>
        <v>0.10057657255838852</v>
      </c>
      <c r="Z149" s="67">
        <f>EXP(SUMPRODUCT(CHOOSE({1,2,3,4,5,6},'Calcs Women No Intervention'!BC118,'Calcs Women No Intervention'!BC118^2,'Calcs Women No Intervention'!Z86,'Calcs Women No Intervention'!Z86^2,0,1),Diabetes_model!$C$8:$H$8))/(1+EXP(SUMPRODUCT(CHOOSE({1,2,3,4,5,6},'Calcs Women No Intervention'!BC118,'Calcs Women No Intervention'!BC118^2,'Calcs Women No Intervention'!Z86,'Calcs Women No Intervention'!Z86^2,0,1),Diabetes_model!$C$8:$H$8)))</f>
        <v>0.10716814542209724</v>
      </c>
      <c r="AA149" s="67">
        <f>EXP(SUMPRODUCT(CHOOSE({1,2,3,4,5,6},'Calcs Women No Intervention'!BD118,'Calcs Women No Intervention'!BD118^2,'Calcs Women No Intervention'!AA86,'Calcs Women No Intervention'!AA86^2,0,1),Diabetes_model!$C$8:$H$8))/(1+EXP(SUMPRODUCT(CHOOSE({1,2,3,4,5,6},'Calcs Women No Intervention'!BD118,'Calcs Women No Intervention'!BD118^2,'Calcs Women No Intervention'!AA86,'Calcs Women No Intervention'!AA86^2,0,1),Diabetes_model!$C$8:$H$8)))</f>
        <v>0.11397456025411462</v>
      </c>
      <c r="AB149" s="67">
        <f>EXP(SUMPRODUCT(CHOOSE({1,2,3,4,5,6},'Calcs Women No Intervention'!BE118,'Calcs Women No Intervention'!BE118^2,'Calcs Women No Intervention'!AB86,'Calcs Women No Intervention'!AB86^2,0,1),Diabetes_model!$C$8:$H$8))/(1+EXP(SUMPRODUCT(CHOOSE({1,2,3,4,5,6},'Calcs Women No Intervention'!BE118,'Calcs Women No Intervention'!BE118^2,'Calcs Women No Intervention'!AB86,'Calcs Women No Intervention'!AB86^2,0,1),Diabetes_model!$C$8:$H$8)))</f>
        <v>0.11988648296607701</v>
      </c>
      <c r="AE149" s="53"/>
      <c r="AF149" s="53"/>
      <c r="AG149" s="53"/>
      <c r="AH149" s="53"/>
      <c r="AI149" s="53"/>
      <c r="AJ149" s="53"/>
      <c r="AK149" s="53"/>
      <c r="AL149" s="53"/>
      <c r="AM149" s="53"/>
      <c r="AN149" s="53">
        <f t="shared" si="46"/>
        <v>3.1649596707435461</v>
      </c>
      <c r="AO149" s="53">
        <f t="shared" si="47"/>
        <v>3.2284932878203003</v>
      </c>
      <c r="AP149" s="53">
        <f t="shared" si="48"/>
        <v>3.2921842736085272</v>
      </c>
      <c r="AQ149" s="53">
        <f t="shared" si="49"/>
        <v>3.3559601278478124</v>
      </c>
      <c r="AR149" s="53">
        <f t="shared" si="50"/>
        <v>3.4197465276456351</v>
      </c>
      <c r="AS149" s="53">
        <f t="shared" si="51"/>
        <v>3.4834678936395207</v>
      </c>
      <c r="AT149" s="53">
        <f t="shared" si="52"/>
        <v>3.5470480214172926</v>
      </c>
      <c r="AU149" s="53">
        <f t="shared" si="53"/>
        <v>3.6104107732352859</v>
      </c>
      <c r="AV149" s="53">
        <f t="shared" si="54"/>
        <v>3.6734808232649279</v>
      </c>
      <c r="AW149" s="53">
        <f t="shared" si="55"/>
        <v>3.7361844478190371</v>
      </c>
      <c r="AX149" s="53">
        <f t="shared" si="56"/>
        <v>3.7984503503297544</v>
      </c>
      <c r="AY149" s="53">
        <f t="shared" si="57"/>
        <v>3.8602105093440957</v>
      </c>
      <c r="AZ149" s="53">
        <f t="shared" si="58"/>
        <v>3.9214010365406518</v>
      </c>
      <c r="BA149" s="53">
        <f t="shared" si="59"/>
        <v>3.9819630308212624</v>
      </c>
      <c r="BB149" s="53">
        <f t="shared" si="60"/>
        <v>4.0418434139508621</v>
      </c>
      <c r="BC149" s="53">
        <f t="shared" si="61"/>
        <v>4.1009957330527493</v>
      </c>
      <c r="BD149" s="53">
        <f t="shared" si="62"/>
        <v>4.1216607150585363</v>
      </c>
    </row>
    <row r="150" spans="2:56" x14ac:dyDescent="0.3">
      <c r="B150" s="1">
        <v>11</v>
      </c>
      <c r="C150" s="67"/>
      <c r="D150" s="67"/>
      <c r="E150" s="67"/>
      <c r="F150" s="67"/>
      <c r="G150" s="67"/>
      <c r="H150" s="67"/>
      <c r="I150" s="67"/>
      <c r="J150" s="67"/>
      <c r="K150" s="67"/>
      <c r="L150" s="67"/>
      <c r="M150" s="67">
        <f>EXP(SUMPRODUCT(CHOOSE({1,2,3,4,5,6},'Calcs Women No Intervention'!AP119,'Calcs Women No Intervention'!AP119^2,'Calcs Women No Intervention'!M87,'Calcs Women No Intervention'!M87^2,0,1),Diabetes_model!$C$8:$H$8))/(1+EXP(SUMPRODUCT(CHOOSE({1,2,3,4,5,6},'Calcs Women No Intervention'!AP119,'Calcs Women No Intervention'!AP119^2,'Calcs Women No Intervention'!M87,'Calcs Women No Intervention'!M87^2,0,1),Diabetes_model!$C$8:$H$8)))</f>
        <v>3.7044461532590556E-2</v>
      </c>
      <c r="N150" s="67">
        <f>EXP(SUMPRODUCT(CHOOSE({1,2,3,4,5,6},'Calcs Women No Intervention'!AQ119,'Calcs Women No Intervention'!AQ119^2,'Calcs Women No Intervention'!N87,'Calcs Women No Intervention'!N87^2,0,1),Diabetes_model!$C$8:$H$8))/(1+EXP(SUMPRODUCT(CHOOSE({1,2,3,4,5,6},'Calcs Women No Intervention'!AQ119,'Calcs Women No Intervention'!AQ119^2,'Calcs Women No Intervention'!N87,'Calcs Women No Intervention'!N87^2,0,1),Diabetes_model!$C$8:$H$8)))</f>
        <v>4.0458914081888113E-2</v>
      </c>
      <c r="O150" s="67">
        <f>EXP(SUMPRODUCT(CHOOSE({1,2,3,4,5,6},'Calcs Women No Intervention'!AR119,'Calcs Women No Intervention'!AR119^2,'Calcs Women No Intervention'!O87,'Calcs Women No Intervention'!O87^2,0,1),Diabetes_model!$C$8:$H$8))/(1+EXP(SUMPRODUCT(CHOOSE({1,2,3,4,5,6},'Calcs Women No Intervention'!AR119,'Calcs Women No Intervention'!AR119^2,'Calcs Women No Intervention'!O87,'Calcs Women No Intervention'!O87^2,0,1),Diabetes_model!$C$8:$H$8)))</f>
        <v>4.4105863901872017E-2</v>
      </c>
      <c r="P150" s="67">
        <f>EXP(SUMPRODUCT(CHOOSE({1,2,3,4,5,6},'Calcs Women No Intervention'!AS119,'Calcs Women No Intervention'!AS119^2,'Calcs Women No Intervention'!P87,'Calcs Women No Intervention'!P87^2,0,1),Diabetes_model!$C$8:$H$8))/(1+EXP(SUMPRODUCT(CHOOSE({1,2,3,4,5,6},'Calcs Women No Intervention'!AS119,'Calcs Women No Intervention'!AS119^2,'Calcs Women No Intervention'!P87,'Calcs Women No Intervention'!P87^2,0,1),Diabetes_model!$C$8:$H$8)))</f>
        <v>4.7991628220128625E-2</v>
      </c>
      <c r="Q150" s="67">
        <f>EXP(SUMPRODUCT(CHOOSE({1,2,3,4,5,6},'Calcs Women No Intervention'!AT119,'Calcs Women No Intervention'!AT119^2,'Calcs Women No Intervention'!Q87,'Calcs Women No Intervention'!Q87^2,0,1),Diabetes_model!$C$8:$H$8))/(1+EXP(SUMPRODUCT(CHOOSE({1,2,3,4,5,6},'Calcs Women No Intervention'!AT119,'Calcs Women No Intervention'!AT119^2,'Calcs Women No Intervention'!Q87,'Calcs Women No Intervention'!Q87^2,0,1),Diabetes_model!$C$8:$H$8)))</f>
        <v>5.2121609005942586E-2</v>
      </c>
      <c r="R150" s="67">
        <f>EXP(SUMPRODUCT(CHOOSE({1,2,3,4,5,6},'Calcs Women No Intervention'!AU119,'Calcs Women No Intervention'!AU119^2,'Calcs Women No Intervention'!R87,'Calcs Women No Intervention'!R87^2,0,1),Diabetes_model!$C$8:$H$8))/(1+EXP(SUMPRODUCT(CHOOSE({1,2,3,4,5,6},'Calcs Women No Intervention'!AU119,'Calcs Women No Intervention'!AU119^2,'Calcs Women No Intervention'!R87,'Calcs Women No Intervention'!R87^2,0,1),Diabetes_model!$C$8:$H$8)))</f>
        <v>5.6500173700636973E-2</v>
      </c>
      <c r="S150" s="67">
        <f>EXP(SUMPRODUCT(CHOOSE({1,2,3,4,5,6},'Calcs Women No Intervention'!AV119,'Calcs Women No Intervention'!AV119^2,'Calcs Women No Intervention'!S87,'Calcs Women No Intervention'!S87^2,0,1),Diabetes_model!$C$8:$H$8))/(1+EXP(SUMPRODUCT(CHOOSE({1,2,3,4,5,6},'Calcs Women No Intervention'!AV119,'Calcs Women No Intervention'!AV119^2,'Calcs Women No Intervention'!S87,'Calcs Women No Intervention'!S87^2,0,1),Diabetes_model!$C$8:$H$8)))</f>
        <v>6.1130539804228591E-2</v>
      </c>
      <c r="T150" s="67">
        <f>EXP(SUMPRODUCT(CHOOSE({1,2,3,4,5,6},'Calcs Women No Intervention'!AW119,'Calcs Women No Intervention'!AW119^2,'Calcs Women No Intervention'!T87,'Calcs Women No Intervention'!T87^2,0,1),Diabetes_model!$C$8:$H$8))/(1+EXP(SUMPRODUCT(CHOOSE({1,2,3,4,5,6},'Calcs Women No Intervention'!AW119,'Calcs Women No Intervention'!AW119^2,'Calcs Women No Intervention'!T87,'Calcs Women No Intervention'!T87^2,0,1),Diabetes_model!$C$8:$H$8)))</f>
        <v>6.6014665638659542E-2</v>
      </c>
      <c r="U150" s="67">
        <f>EXP(SUMPRODUCT(CHOOSE({1,2,3,4,5,6},'Calcs Women No Intervention'!AX119,'Calcs Women No Intervention'!AX119^2,'Calcs Women No Intervention'!U87,'Calcs Women No Intervention'!U87^2,0,1),Diabetes_model!$C$8:$H$8))/(1+EXP(SUMPRODUCT(CHOOSE({1,2,3,4,5,6},'Calcs Women No Intervention'!AX119,'Calcs Women No Intervention'!AX119^2,'Calcs Women No Intervention'!U87,'Calcs Women No Intervention'!U87^2,0,1),Diabetes_model!$C$8:$H$8)))</f>
        <v>7.1153149664503854E-2</v>
      </c>
      <c r="V150" s="67">
        <f>EXP(SUMPRODUCT(CHOOSE({1,2,3,4,5,6},'Calcs Women No Intervention'!AY119,'Calcs Women No Intervention'!AY119^2,'Calcs Women No Intervention'!V87,'Calcs Women No Intervention'!V87^2,0,1),Diabetes_model!$C$8:$H$8))/(1+EXP(SUMPRODUCT(CHOOSE({1,2,3,4,5,6},'Calcs Women No Intervention'!AY119,'Calcs Women No Intervention'!AY119^2,'Calcs Women No Intervention'!V87,'Calcs Women No Intervention'!V87^2,0,1),Diabetes_model!$C$8:$H$8)))</f>
        <v>7.65451407191029E-2</v>
      </c>
      <c r="W150" s="67">
        <f>EXP(SUMPRODUCT(CHOOSE({1,2,3,4,5,6},'Calcs Women No Intervention'!AZ119,'Calcs Women No Intervention'!AZ119^2,'Calcs Women No Intervention'!W87,'Calcs Women No Intervention'!W87^2,0,1),Diabetes_model!$C$8:$H$8))/(1+EXP(SUMPRODUCT(CHOOSE({1,2,3,4,5,6},'Calcs Women No Intervention'!AZ119,'Calcs Women No Intervention'!AZ119^2,'Calcs Women No Intervention'!W87,'Calcs Women No Intervention'!W87^2,0,1),Diabetes_model!$C$8:$H$8)))</f>
        <v>8.2188261463271364E-2</v>
      </c>
      <c r="X150" s="67">
        <f>EXP(SUMPRODUCT(CHOOSE({1,2,3,4,5,6},'Calcs Women No Intervention'!BA119,'Calcs Women No Intervention'!BA119^2,'Calcs Women No Intervention'!X87,'Calcs Women No Intervention'!X87^2,0,1),Diabetes_model!$C$8:$H$8))/(1+EXP(SUMPRODUCT(CHOOSE({1,2,3,4,5,6},'Calcs Women No Intervention'!BA119,'Calcs Women No Intervention'!BA119^2,'Calcs Women No Intervention'!X87,'Calcs Women No Intervention'!X87^2,0,1),Diabetes_model!$C$8:$H$8)))</f>
        <v>8.8078547167382004E-2</v>
      </c>
      <c r="Y150" s="67">
        <f>EXP(SUMPRODUCT(CHOOSE({1,2,3,4,5,6},'Calcs Women No Intervention'!BB119,'Calcs Women No Intervention'!BB119^2,'Calcs Women No Intervention'!Y87,'Calcs Women No Intervention'!Y87^2,0,1),Diabetes_model!$C$8:$H$8))/(1+EXP(SUMPRODUCT(CHOOSE({1,2,3,4,5,6},'Calcs Women No Intervention'!BB119,'Calcs Women No Intervention'!BB119^2,'Calcs Women No Intervention'!Y87,'Calcs Women No Intervention'!Y87^2,0,1),Diabetes_model!$C$8:$H$8)))</f>
        <v>9.4210401735212057E-2</v>
      </c>
      <c r="Z150" s="67">
        <f>EXP(SUMPRODUCT(CHOOSE({1,2,3,4,5,6},'Calcs Women No Intervention'!BC119,'Calcs Women No Intervention'!BC119^2,'Calcs Women No Intervention'!Z87,'Calcs Women No Intervention'!Z87^2,0,1),Diabetes_model!$C$8:$H$8))/(1+EXP(SUMPRODUCT(CHOOSE({1,2,3,4,5,6},'Calcs Women No Intervention'!BC119,'Calcs Women No Intervention'!BC119^2,'Calcs Women No Intervention'!Z87,'Calcs Women No Intervention'!Z87^2,0,1),Diabetes_model!$C$8:$H$8)))</f>
        <v>0.10057657255838852</v>
      </c>
      <c r="AA150" s="67">
        <f>EXP(SUMPRODUCT(CHOOSE({1,2,3,4,5,6},'Calcs Women No Intervention'!BD119,'Calcs Women No Intervention'!BD119^2,'Calcs Women No Intervention'!AA87,'Calcs Women No Intervention'!AA87^2,0,1),Diabetes_model!$C$8:$H$8))/(1+EXP(SUMPRODUCT(CHOOSE({1,2,3,4,5,6},'Calcs Women No Intervention'!BD119,'Calcs Women No Intervention'!BD119^2,'Calcs Women No Intervention'!AA87,'Calcs Women No Intervention'!AA87^2,0,1),Diabetes_model!$C$8:$H$8)))</f>
        <v>0.10716814542209724</v>
      </c>
      <c r="AB150" s="67">
        <f>EXP(SUMPRODUCT(CHOOSE({1,2,3,4,5,6},'Calcs Women No Intervention'!BE119,'Calcs Women No Intervention'!BE119^2,'Calcs Women No Intervention'!AB87,'Calcs Women No Intervention'!AB87^2,0,1),Diabetes_model!$C$8:$H$8))/(1+EXP(SUMPRODUCT(CHOOSE({1,2,3,4,5,6},'Calcs Women No Intervention'!BE119,'Calcs Women No Intervention'!BE119^2,'Calcs Women No Intervention'!AB87,'Calcs Women No Intervention'!AB87^2,0,1),Diabetes_model!$C$8:$H$8)))</f>
        <v>0.11292663378388638</v>
      </c>
      <c r="AE150" s="53"/>
      <c r="AF150" s="53"/>
      <c r="AG150" s="53"/>
      <c r="AH150" s="53"/>
      <c r="AI150" s="53"/>
      <c r="AJ150" s="53"/>
      <c r="AK150" s="53"/>
      <c r="AL150" s="53"/>
      <c r="AM150" s="53"/>
      <c r="AN150" s="53"/>
      <c r="AO150" s="53">
        <f t="shared" si="47"/>
        <v>3.1649596707435461</v>
      </c>
      <c r="AP150" s="53">
        <f t="shared" si="48"/>
        <v>3.2284932878203003</v>
      </c>
      <c r="AQ150" s="53">
        <f t="shared" si="49"/>
        <v>3.2921842736085272</v>
      </c>
      <c r="AR150" s="53">
        <f t="shared" si="50"/>
        <v>3.3559601278478124</v>
      </c>
      <c r="AS150" s="53">
        <f t="shared" si="51"/>
        <v>3.4197465276456351</v>
      </c>
      <c r="AT150" s="53">
        <f t="shared" si="52"/>
        <v>3.4834678936395207</v>
      </c>
      <c r="AU150" s="53">
        <f t="shared" si="53"/>
        <v>3.5470480214172926</v>
      </c>
      <c r="AV150" s="53">
        <f t="shared" si="54"/>
        <v>3.6104107732352859</v>
      </c>
      <c r="AW150" s="53">
        <f t="shared" si="55"/>
        <v>3.6734808232649279</v>
      </c>
      <c r="AX150" s="53">
        <f t="shared" si="56"/>
        <v>3.7361844478190371</v>
      </c>
      <c r="AY150" s="53">
        <f t="shared" si="57"/>
        <v>3.7984503503297544</v>
      </c>
      <c r="AZ150" s="53">
        <f t="shared" si="58"/>
        <v>3.8602105093440957</v>
      </c>
      <c r="BA150" s="53">
        <f t="shared" si="59"/>
        <v>3.9214010365406518</v>
      </c>
      <c r="BB150" s="53">
        <f t="shared" si="60"/>
        <v>3.9819630308212624</v>
      </c>
      <c r="BC150" s="53">
        <f t="shared" si="61"/>
        <v>4.0418434139508621</v>
      </c>
      <c r="BD150" s="53">
        <f t="shared" si="62"/>
        <v>4.0632895820188928</v>
      </c>
    </row>
    <row r="151" spans="2:56" x14ac:dyDescent="0.3">
      <c r="B151" s="1">
        <v>12</v>
      </c>
      <c r="C151" s="67"/>
      <c r="D151" s="67"/>
      <c r="E151" s="67"/>
      <c r="F151" s="67"/>
      <c r="G151" s="67"/>
      <c r="H151" s="67"/>
      <c r="I151" s="67"/>
      <c r="J151" s="67"/>
      <c r="K151" s="67"/>
      <c r="L151" s="67"/>
      <c r="M151" s="67"/>
      <c r="N151" s="67">
        <f>EXP(SUMPRODUCT(CHOOSE({1,2,3,4,5,6},'Calcs Women No Intervention'!AQ120,'Calcs Women No Intervention'!AQ120^2,'Calcs Women No Intervention'!N88,'Calcs Women No Intervention'!N88^2,0,1),Diabetes_model!$C$8:$H$8))/(1+EXP(SUMPRODUCT(CHOOSE({1,2,3,4,5,6},'Calcs Women No Intervention'!AQ120,'Calcs Women No Intervention'!AQ120^2,'Calcs Women No Intervention'!N88,'Calcs Women No Intervention'!N88^2,0,1),Diabetes_model!$C$8:$H$8)))</f>
        <v>3.7044461532590556E-2</v>
      </c>
      <c r="O151" s="67">
        <f>EXP(SUMPRODUCT(CHOOSE({1,2,3,4,5,6},'Calcs Women No Intervention'!AR120,'Calcs Women No Intervention'!AR120^2,'Calcs Women No Intervention'!O88,'Calcs Women No Intervention'!O88^2,0,1),Diabetes_model!$C$8:$H$8))/(1+EXP(SUMPRODUCT(CHOOSE({1,2,3,4,5,6},'Calcs Women No Intervention'!AR120,'Calcs Women No Intervention'!AR120^2,'Calcs Women No Intervention'!O88,'Calcs Women No Intervention'!O88^2,0,1),Diabetes_model!$C$8:$H$8)))</f>
        <v>4.0458914081888113E-2</v>
      </c>
      <c r="P151" s="67">
        <f>EXP(SUMPRODUCT(CHOOSE({1,2,3,4,5,6},'Calcs Women No Intervention'!AS120,'Calcs Women No Intervention'!AS120^2,'Calcs Women No Intervention'!P88,'Calcs Women No Intervention'!P88^2,0,1),Diabetes_model!$C$8:$H$8))/(1+EXP(SUMPRODUCT(CHOOSE({1,2,3,4,5,6},'Calcs Women No Intervention'!AS120,'Calcs Women No Intervention'!AS120^2,'Calcs Women No Intervention'!P88,'Calcs Women No Intervention'!P88^2,0,1),Diabetes_model!$C$8:$H$8)))</f>
        <v>4.4105863901872017E-2</v>
      </c>
      <c r="Q151" s="67">
        <f>EXP(SUMPRODUCT(CHOOSE({1,2,3,4,5,6},'Calcs Women No Intervention'!AT120,'Calcs Women No Intervention'!AT120^2,'Calcs Women No Intervention'!Q88,'Calcs Women No Intervention'!Q88^2,0,1),Diabetes_model!$C$8:$H$8))/(1+EXP(SUMPRODUCT(CHOOSE({1,2,3,4,5,6},'Calcs Women No Intervention'!AT120,'Calcs Women No Intervention'!AT120^2,'Calcs Women No Intervention'!Q88,'Calcs Women No Intervention'!Q88^2,0,1),Diabetes_model!$C$8:$H$8)))</f>
        <v>4.7991628220128625E-2</v>
      </c>
      <c r="R151" s="67">
        <f>EXP(SUMPRODUCT(CHOOSE({1,2,3,4,5,6},'Calcs Women No Intervention'!AU120,'Calcs Women No Intervention'!AU120^2,'Calcs Women No Intervention'!R88,'Calcs Women No Intervention'!R88^2,0,1),Diabetes_model!$C$8:$H$8))/(1+EXP(SUMPRODUCT(CHOOSE({1,2,3,4,5,6},'Calcs Women No Intervention'!AU120,'Calcs Women No Intervention'!AU120^2,'Calcs Women No Intervention'!R88,'Calcs Women No Intervention'!R88^2,0,1),Diabetes_model!$C$8:$H$8)))</f>
        <v>5.2121609005942586E-2</v>
      </c>
      <c r="S151" s="67">
        <f>EXP(SUMPRODUCT(CHOOSE({1,2,3,4,5,6},'Calcs Women No Intervention'!AV120,'Calcs Women No Intervention'!AV120^2,'Calcs Women No Intervention'!S88,'Calcs Women No Intervention'!S88^2,0,1),Diabetes_model!$C$8:$H$8))/(1+EXP(SUMPRODUCT(CHOOSE({1,2,3,4,5,6},'Calcs Women No Intervention'!AV120,'Calcs Women No Intervention'!AV120^2,'Calcs Women No Intervention'!S88,'Calcs Women No Intervention'!S88^2,0,1),Diabetes_model!$C$8:$H$8)))</f>
        <v>5.6500173700636973E-2</v>
      </c>
      <c r="T151" s="67">
        <f>EXP(SUMPRODUCT(CHOOSE({1,2,3,4,5,6},'Calcs Women No Intervention'!AW120,'Calcs Women No Intervention'!AW120^2,'Calcs Women No Intervention'!T88,'Calcs Women No Intervention'!T88^2,0,1),Diabetes_model!$C$8:$H$8))/(1+EXP(SUMPRODUCT(CHOOSE({1,2,3,4,5,6},'Calcs Women No Intervention'!AW120,'Calcs Women No Intervention'!AW120^2,'Calcs Women No Intervention'!T88,'Calcs Women No Intervention'!T88^2,0,1),Diabetes_model!$C$8:$H$8)))</f>
        <v>6.1130539804228591E-2</v>
      </c>
      <c r="U151" s="67">
        <f>EXP(SUMPRODUCT(CHOOSE({1,2,3,4,5,6},'Calcs Women No Intervention'!AX120,'Calcs Women No Intervention'!AX120^2,'Calcs Women No Intervention'!U88,'Calcs Women No Intervention'!U88^2,0,1),Diabetes_model!$C$8:$H$8))/(1+EXP(SUMPRODUCT(CHOOSE({1,2,3,4,5,6},'Calcs Women No Intervention'!AX120,'Calcs Women No Intervention'!AX120^2,'Calcs Women No Intervention'!U88,'Calcs Women No Intervention'!U88^2,0,1),Diabetes_model!$C$8:$H$8)))</f>
        <v>6.6014665638659542E-2</v>
      </c>
      <c r="V151" s="67">
        <f>EXP(SUMPRODUCT(CHOOSE({1,2,3,4,5,6},'Calcs Women No Intervention'!AY120,'Calcs Women No Intervention'!AY120^2,'Calcs Women No Intervention'!V88,'Calcs Women No Intervention'!V88^2,0,1),Diabetes_model!$C$8:$H$8))/(1+EXP(SUMPRODUCT(CHOOSE({1,2,3,4,5,6},'Calcs Women No Intervention'!AY120,'Calcs Women No Intervention'!AY120^2,'Calcs Women No Intervention'!V88,'Calcs Women No Intervention'!V88^2,0,1),Diabetes_model!$C$8:$H$8)))</f>
        <v>7.1153149664503854E-2</v>
      </c>
      <c r="W151" s="67">
        <f>EXP(SUMPRODUCT(CHOOSE({1,2,3,4,5,6},'Calcs Women No Intervention'!AZ120,'Calcs Women No Intervention'!AZ120^2,'Calcs Women No Intervention'!W88,'Calcs Women No Intervention'!W88^2,0,1),Diabetes_model!$C$8:$H$8))/(1+EXP(SUMPRODUCT(CHOOSE({1,2,3,4,5,6},'Calcs Women No Intervention'!AZ120,'Calcs Women No Intervention'!AZ120^2,'Calcs Women No Intervention'!W88,'Calcs Women No Intervention'!W88^2,0,1),Diabetes_model!$C$8:$H$8)))</f>
        <v>7.65451407191029E-2</v>
      </c>
      <c r="X151" s="67">
        <f>EXP(SUMPRODUCT(CHOOSE({1,2,3,4,5,6},'Calcs Women No Intervention'!BA120,'Calcs Women No Intervention'!BA120^2,'Calcs Women No Intervention'!X88,'Calcs Women No Intervention'!X88^2,0,1),Diabetes_model!$C$8:$H$8))/(1+EXP(SUMPRODUCT(CHOOSE({1,2,3,4,5,6},'Calcs Women No Intervention'!BA120,'Calcs Women No Intervention'!BA120^2,'Calcs Women No Intervention'!X88,'Calcs Women No Intervention'!X88^2,0,1),Diabetes_model!$C$8:$H$8)))</f>
        <v>8.2188261463271364E-2</v>
      </c>
      <c r="Y151" s="67">
        <f>EXP(SUMPRODUCT(CHOOSE({1,2,3,4,5,6},'Calcs Women No Intervention'!BB120,'Calcs Women No Intervention'!BB120^2,'Calcs Women No Intervention'!Y88,'Calcs Women No Intervention'!Y88^2,0,1),Diabetes_model!$C$8:$H$8))/(1+EXP(SUMPRODUCT(CHOOSE({1,2,3,4,5,6},'Calcs Women No Intervention'!BB120,'Calcs Women No Intervention'!BB120^2,'Calcs Women No Intervention'!Y88,'Calcs Women No Intervention'!Y88^2,0,1),Diabetes_model!$C$8:$H$8)))</f>
        <v>8.8078547167382004E-2</v>
      </c>
      <c r="Z151" s="67">
        <f>EXP(SUMPRODUCT(CHOOSE({1,2,3,4,5,6},'Calcs Women No Intervention'!BC120,'Calcs Women No Intervention'!BC120^2,'Calcs Women No Intervention'!Z88,'Calcs Women No Intervention'!Z88^2,0,1),Diabetes_model!$C$8:$H$8))/(1+EXP(SUMPRODUCT(CHOOSE({1,2,3,4,5,6},'Calcs Women No Intervention'!BC120,'Calcs Women No Intervention'!BC120^2,'Calcs Women No Intervention'!Z88,'Calcs Women No Intervention'!Z88^2,0,1),Diabetes_model!$C$8:$H$8)))</f>
        <v>9.4210401735212057E-2</v>
      </c>
      <c r="AA151" s="67">
        <f>EXP(SUMPRODUCT(CHOOSE({1,2,3,4,5,6},'Calcs Women No Intervention'!BD120,'Calcs Women No Intervention'!BD120^2,'Calcs Women No Intervention'!AA88,'Calcs Women No Intervention'!AA88^2,0,1),Diabetes_model!$C$8:$H$8))/(1+EXP(SUMPRODUCT(CHOOSE({1,2,3,4,5,6},'Calcs Women No Intervention'!BD120,'Calcs Women No Intervention'!BD120^2,'Calcs Women No Intervention'!AA88,'Calcs Women No Intervention'!AA88^2,0,1),Diabetes_model!$C$8:$H$8)))</f>
        <v>0.10057657255838852</v>
      </c>
      <c r="AB151" s="67">
        <f>EXP(SUMPRODUCT(CHOOSE({1,2,3,4,5,6},'Calcs Women No Intervention'!BE120,'Calcs Women No Intervention'!BE120^2,'Calcs Women No Intervention'!AB88,'Calcs Women No Intervention'!AB88^2,0,1),Diabetes_model!$C$8:$H$8))/(1+EXP(SUMPRODUCT(CHOOSE({1,2,3,4,5,6},'Calcs Women No Intervention'!BE120,'Calcs Women No Intervention'!BE120^2,'Calcs Women No Intervention'!AB88,'Calcs Women No Intervention'!AB88^2,0,1),Diabetes_model!$C$8:$H$8)))</f>
        <v>0.10616946654113717</v>
      </c>
      <c r="AE151" s="53"/>
      <c r="AF151" s="53"/>
      <c r="AG151" s="53"/>
      <c r="AH151" s="53"/>
      <c r="AI151" s="53"/>
      <c r="AJ151" s="53"/>
      <c r="AK151" s="53"/>
      <c r="AL151" s="53"/>
      <c r="AM151" s="53"/>
      <c r="AN151" s="53"/>
      <c r="AO151" s="53"/>
      <c r="AP151" s="53">
        <f t="shared" si="48"/>
        <v>3.1649596707435461</v>
      </c>
      <c r="AQ151" s="53">
        <f t="shared" si="49"/>
        <v>3.2284932878203003</v>
      </c>
      <c r="AR151" s="53">
        <f t="shared" si="50"/>
        <v>3.2921842736085272</v>
      </c>
      <c r="AS151" s="53">
        <f t="shared" si="51"/>
        <v>3.3559601278478124</v>
      </c>
      <c r="AT151" s="53">
        <f t="shared" si="52"/>
        <v>3.4197465276456351</v>
      </c>
      <c r="AU151" s="53">
        <f t="shared" si="53"/>
        <v>3.4834678936395207</v>
      </c>
      <c r="AV151" s="53">
        <f t="shared" si="54"/>
        <v>3.5470480214172926</v>
      </c>
      <c r="AW151" s="53">
        <f t="shared" si="55"/>
        <v>3.6104107732352859</v>
      </c>
      <c r="AX151" s="53">
        <f t="shared" si="56"/>
        <v>3.6734808232649279</v>
      </c>
      <c r="AY151" s="53">
        <f t="shared" si="57"/>
        <v>3.7361844478190371</v>
      </c>
      <c r="AZ151" s="53">
        <f t="shared" si="58"/>
        <v>3.7984503503297544</v>
      </c>
      <c r="BA151" s="53">
        <f t="shared" si="59"/>
        <v>3.8602105093440957</v>
      </c>
      <c r="BB151" s="53">
        <f t="shared" si="60"/>
        <v>3.9214010365406518</v>
      </c>
      <c r="BC151" s="53">
        <f t="shared" si="61"/>
        <v>3.9819630308212624</v>
      </c>
      <c r="BD151" s="53">
        <f t="shared" si="62"/>
        <v>4.0041782696884329</v>
      </c>
    </row>
    <row r="152" spans="2:56" x14ac:dyDescent="0.3">
      <c r="B152" s="1">
        <v>13</v>
      </c>
      <c r="C152" s="67"/>
      <c r="D152" s="67"/>
      <c r="E152" s="67"/>
      <c r="F152" s="67"/>
      <c r="G152" s="67"/>
      <c r="H152" s="67"/>
      <c r="I152" s="67"/>
      <c r="J152" s="67"/>
      <c r="K152" s="67"/>
      <c r="L152" s="67"/>
      <c r="M152" s="67"/>
      <c r="N152" s="67"/>
      <c r="O152" s="67">
        <f>EXP(SUMPRODUCT(CHOOSE({1,2,3,4,5,6},'Calcs Women No Intervention'!AR121,'Calcs Women No Intervention'!AR121^2,'Calcs Women No Intervention'!O89,'Calcs Women No Intervention'!O89^2,0,1),Diabetes_model!$C$8:$H$8))/(1+EXP(SUMPRODUCT(CHOOSE({1,2,3,4,5,6},'Calcs Women No Intervention'!AR121,'Calcs Women No Intervention'!AR121^2,'Calcs Women No Intervention'!O89,'Calcs Women No Intervention'!O89^2,0,1),Diabetes_model!$C$8:$H$8)))</f>
        <v>3.7044461532590556E-2</v>
      </c>
      <c r="P152" s="67">
        <f>EXP(SUMPRODUCT(CHOOSE({1,2,3,4,5,6},'Calcs Women No Intervention'!AS121,'Calcs Women No Intervention'!AS121^2,'Calcs Women No Intervention'!P89,'Calcs Women No Intervention'!P89^2,0,1),Diabetes_model!$C$8:$H$8))/(1+EXP(SUMPRODUCT(CHOOSE({1,2,3,4,5,6},'Calcs Women No Intervention'!AS121,'Calcs Women No Intervention'!AS121^2,'Calcs Women No Intervention'!P89,'Calcs Women No Intervention'!P89^2,0,1),Diabetes_model!$C$8:$H$8)))</f>
        <v>4.0458914081888113E-2</v>
      </c>
      <c r="Q152" s="67">
        <f>EXP(SUMPRODUCT(CHOOSE({1,2,3,4,5,6},'Calcs Women No Intervention'!AT121,'Calcs Women No Intervention'!AT121^2,'Calcs Women No Intervention'!Q89,'Calcs Women No Intervention'!Q89^2,0,1),Diabetes_model!$C$8:$H$8))/(1+EXP(SUMPRODUCT(CHOOSE({1,2,3,4,5,6},'Calcs Women No Intervention'!AT121,'Calcs Women No Intervention'!AT121^2,'Calcs Women No Intervention'!Q89,'Calcs Women No Intervention'!Q89^2,0,1),Diabetes_model!$C$8:$H$8)))</f>
        <v>4.4105863901872017E-2</v>
      </c>
      <c r="R152" s="67">
        <f>EXP(SUMPRODUCT(CHOOSE({1,2,3,4,5,6},'Calcs Women No Intervention'!AU121,'Calcs Women No Intervention'!AU121^2,'Calcs Women No Intervention'!R89,'Calcs Women No Intervention'!R89^2,0,1),Diabetes_model!$C$8:$H$8))/(1+EXP(SUMPRODUCT(CHOOSE({1,2,3,4,5,6},'Calcs Women No Intervention'!AU121,'Calcs Women No Intervention'!AU121^2,'Calcs Women No Intervention'!R89,'Calcs Women No Intervention'!R89^2,0,1),Diabetes_model!$C$8:$H$8)))</f>
        <v>4.7991628220128625E-2</v>
      </c>
      <c r="S152" s="67">
        <f>EXP(SUMPRODUCT(CHOOSE({1,2,3,4,5,6},'Calcs Women No Intervention'!AV121,'Calcs Women No Intervention'!AV121^2,'Calcs Women No Intervention'!S89,'Calcs Women No Intervention'!S89^2,0,1),Diabetes_model!$C$8:$H$8))/(1+EXP(SUMPRODUCT(CHOOSE({1,2,3,4,5,6},'Calcs Women No Intervention'!AV121,'Calcs Women No Intervention'!AV121^2,'Calcs Women No Intervention'!S89,'Calcs Women No Intervention'!S89^2,0,1),Diabetes_model!$C$8:$H$8)))</f>
        <v>5.2121609005942586E-2</v>
      </c>
      <c r="T152" s="67">
        <f>EXP(SUMPRODUCT(CHOOSE({1,2,3,4,5,6},'Calcs Women No Intervention'!AW121,'Calcs Women No Intervention'!AW121^2,'Calcs Women No Intervention'!T89,'Calcs Women No Intervention'!T89^2,0,1),Diabetes_model!$C$8:$H$8))/(1+EXP(SUMPRODUCT(CHOOSE({1,2,3,4,5,6},'Calcs Women No Intervention'!AW121,'Calcs Women No Intervention'!AW121^2,'Calcs Women No Intervention'!T89,'Calcs Women No Intervention'!T89^2,0,1),Diabetes_model!$C$8:$H$8)))</f>
        <v>5.6500173700636973E-2</v>
      </c>
      <c r="U152" s="67">
        <f>EXP(SUMPRODUCT(CHOOSE({1,2,3,4,5,6},'Calcs Women No Intervention'!AX121,'Calcs Women No Intervention'!AX121^2,'Calcs Women No Intervention'!U89,'Calcs Women No Intervention'!U89^2,0,1),Diabetes_model!$C$8:$H$8))/(1+EXP(SUMPRODUCT(CHOOSE({1,2,3,4,5,6},'Calcs Women No Intervention'!AX121,'Calcs Women No Intervention'!AX121^2,'Calcs Women No Intervention'!U89,'Calcs Women No Intervention'!U89^2,0,1),Diabetes_model!$C$8:$H$8)))</f>
        <v>6.1130539804228591E-2</v>
      </c>
      <c r="V152" s="67">
        <f>EXP(SUMPRODUCT(CHOOSE({1,2,3,4,5,6},'Calcs Women No Intervention'!AY121,'Calcs Women No Intervention'!AY121^2,'Calcs Women No Intervention'!V89,'Calcs Women No Intervention'!V89^2,0,1),Diabetes_model!$C$8:$H$8))/(1+EXP(SUMPRODUCT(CHOOSE({1,2,3,4,5,6},'Calcs Women No Intervention'!AY121,'Calcs Women No Intervention'!AY121^2,'Calcs Women No Intervention'!V89,'Calcs Women No Intervention'!V89^2,0,1),Diabetes_model!$C$8:$H$8)))</f>
        <v>6.6014665638659542E-2</v>
      </c>
      <c r="W152" s="67">
        <f>EXP(SUMPRODUCT(CHOOSE({1,2,3,4,5,6},'Calcs Women No Intervention'!AZ121,'Calcs Women No Intervention'!AZ121^2,'Calcs Women No Intervention'!W89,'Calcs Women No Intervention'!W89^2,0,1),Diabetes_model!$C$8:$H$8))/(1+EXP(SUMPRODUCT(CHOOSE({1,2,3,4,5,6},'Calcs Women No Intervention'!AZ121,'Calcs Women No Intervention'!AZ121^2,'Calcs Women No Intervention'!W89,'Calcs Women No Intervention'!W89^2,0,1),Diabetes_model!$C$8:$H$8)))</f>
        <v>7.1153149664503854E-2</v>
      </c>
      <c r="X152" s="67">
        <f>EXP(SUMPRODUCT(CHOOSE({1,2,3,4,5,6},'Calcs Women No Intervention'!BA121,'Calcs Women No Intervention'!BA121^2,'Calcs Women No Intervention'!X89,'Calcs Women No Intervention'!X89^2,0,1),Diabetes_model!$C$8:$H$8))/(1+EXP(SUMPRODUCT(CHOOSE({1,2,3,4,5,6},'Calcs Women No Intervention'!BA121,'Calcs Women No Intervention'!BA121^2,'Calcs Women No Intervention'!X89,'Calcs Women No Intervention'!X89^2,0,1),Diabetes_model!$C$8:$H$8)))</f>
        <v>7.65451407191029E-2</v>
      </c>
      <c r="Y152" s="67">
        <f>EXP(SUMPRODUCT(CHOOSE({1,2,3,4,5,6},'Calcs Women No Intervention'!BB121,'Calcs Women No Intervention'!BB121^2,'Calcs Women No Intervention'!Y89,'Calcs Women No Intervention'!Y89^2,0,1),Diabetes_model!$C$8:$H$8))/(1+EXP(SUMPRODUCT(CHOOSE({1,2,3,4,5,6},'Calcs Women No Intervention'!BB121,'Calcs Women No Intervention'!BB121^2,'Calcs Women No Intervention'!Y89,'Calcs Women No Intervention'!Y89^2,0,1),Diabetes_model!$C$8:$H$8)))</f>
        <v>8.2188261463271364E-2</v>
      </c>
      <c r="Z152" s="67">
        <f>EXP(SUMPRODUCT(CHOOSE({1,2,3,4,5,6},'Calcs Women No Intervention'!BC121,'Calcs Women No Intervention'!BC121^2,'Calcs Women No Intervention'!Z89,'Calcs Women No Intervention'!Z89^2,0,1),Diabetes_model!$C$8:$H$8))/(1+EXP(SUMPRODUCT(CHOOSE({1,2,3,4,5,6},'Calcs Women No Intervention'!BC121,'Calcs Women No Intervention'!BC121^2,'Calcs Women No Intervention'!Z89,'Calcs Women No Intervention'!Z89^2,0,1),Diabetes_model!$C$8:$H$8)))</f>
        <v>8.8078547167382004E-2</v>
      </c>
      <c r="AA152" s="67">
        <f>EXP(SUMPRODUCT(CHOOSE({1,2,3,4,5,6},'Calcs Women No Intervention'!BD121,'Calcs Women No Intervention'!BD121^2,'Calcs Women No Intervention'!AA89,'Calcs Women No Intervention'!AA89^2,0,1),Diabetes_model!$C$8:$H$8))/(1+EXP(SUMPRODUCT(CHOOSE({1,2,3,4,5,6},'Calcs Women No Intervention'!BD121,'Calcs Women No Intervention'!BD121^2,'Calcs Women No Intervention'!AA89,'Calcs Women No Intervention'!AA89^2,0,1),Diabetes_model!$C$8:$H$8)))</f>
        <v>9.4210401735212057E-2</v>
      </c>
      <c r="AB152" s="67">
        <f>EXP(SUMPRODUCT(CHOOSE({1,2,3,4,5,6},'Calcs Women No Intervention'!BE121,'Calcs Women No Intervention'!BE121^2,'Calcs Women No Intervention'!AB89,'Calcs Women No Intervention'!AB89^2,0,1),Diabetes_model!$C$8:$H$8))/(1+EXP(SUMPRODUCT(CHOOSE({1,2,3,4,5,6},'Calcs Women No Intervention'!BE121,'Calcs Women No Intervention'!BE121^2,'Calcs Women No Intervention'!AB89,'Calcs Women No Intervention'!AB89^2,0,1),Diabetes_model!$C$8:$H$8)))</f>
        <v>9.9626950137251535E-2</v>
      </c>
      <c r="AE152" s="53"/>
      <c r="AF152" s="53"/>
      <c r="AG152" s="53"/>
      <c r="AH152" s="53"/>
      <c r="AI152" s="53"/>
      <c r="AJ152" s="53"/>
      <c r="AK152" s="53"/>
      <c r="AL152" s="53"/>
      <c r="AM152" s="53"/>
      <c r="AN152" s="53"/>
      <c r="AO152" s="53"/>
      <c r="AP152" s="53"/>
      <c r="AQ152" s="53">
        <f t="shared" si="49"/>
        <v>3.1649596707435461</v>
      </c>
      <c r="AR152" s="53">
        <f t="shared" si="50"/>
        <v>3.2284932878203003</v>
      </c>
      <c r="AS152" s="53">
        <f t="shared" si="51"/>
        <v>3.2921842736085272</v>
      </c>
      <c r="AT152" s="53">
        <f t="shared" si="52"/>
        <v>3.3559601278478124</v>
      </c>
      <c r="AU152" s="53">
        <f t="shared" si="53"/>
        <v>3.4197465276456351</v>
      </c>
      <c r="AV152" s="53">
        <f t="shared" si="54"/>
        <v>3.4834678936395207</v>
      </c>
      <c r="AW152" s="53">
        <f t="shared" si="55"/>
        <v>3.5470480214172926</v>
      </c>
      <c r="AX152" s="53">
        <f t="shared" si="56"/>
        <v>3.6104107732352859</v>
      </c>
      <c r="AY152" s="53">
        <f t="shared" si="57"/>
        <v>3.6734808232649279</v>
      </c>
      <c r="AZ152" s="53">
        <f t="shared" si="58"/>
        <v>3.7361844478190371</v>
      </c>
      <c r="BA152" s="53">
        <f t="shared" si="59"/>
        <v>3.7984503503297544</v>
      </c>
      <c r="BB152" s="53">
        <f t="shared" si="60"/>
        <v>3.8602105093440957</v>
      </c>
      <c r="BC152" s="53">
        <f t="shared" si="61"/>
        <v>3.9214010365406518</v>
      </c>
      <c r="BD152" s="53">
        <f t="shared" si="62"/>
        <v>3.9443661901453559</v>
      </c>
    </row>
    <row r="153" spans="2:56" x14ac:dyDescent="0.3">
      <c r="B153" s="1">
        <v>14</v>
      </c>
      <c r="C153" s="67"/>
      <c r="D153" s="67"/>
      <c r="E153" s="67"/>
      <c r="F153" s="67"/>
      <c r="G153" s="67"/>
      <c r="H153" s="67"/>
      <c r="I153" s="67"/>
      <c r="J153" s="67"/>
      <c r="K153" s="67"/>
      <c r="L153" s="67"/>
      <c r="M153" s="67"/>
      <c r="N153" s="67"/>
      <c r="O153" s="67"/>
      <c r="P153" s="67">
        <f>EXP(SUMPRODUCT(CHOOSE({1,2,3,4,5,6},'Calcs Women No Intervention'!AS122,'Calcs Women No Intervention'!AS122^2,'Calcs Women No Intervention'!P90,'Calcs Women No Intervention'!P90^2,0,1),Diabetes_model!$C$8:$H$8))/(1+EXP(SUMPRODUCT(CHOOSE({1,2,3,4,5,6},'Calcs Women No Intervention'!AS122,'Calcs Women No Intervention'!AS122^2,'Calcs Women No Intervention'!P90,'Calcs Women No Intervention'!P90^2,0,1),Diabetes_model!$C$8:$H$8)))</f>
        <v>3.7044461532590556E-2</v>
      </c>
      <c r="Q153" s="67">
        <f>EXP(SUMPRODUCT(CHOOSE({1,2,3,4,5,6},'Calcs Women No Intervention'!AT122,'Calcs Women No Intervention'!AT122^2,'Calcs Women No Intervention'!Q90,'Calcs Women No Intervention'!Q90^2,0,1),Diabetes_model!$C$8:$H$8))/(1+EXP(SUMPRODUCT(CHOOSE({1,2,3,4,5,6},'Calcs Women No Intervention'!AT122,'Calcs Women No Intervention'!AT122^2,'Calcs Women No Intervention'!Q90,'Calcs Women No Intervention'!Q90^2,0,1),Diabetes_model!$C$8:$H$8)))</f>
        <v>4.0458914081888113E-2</v>
      </c>
      <c r="R153" s="67">
        <f>EXP(SUMPRODUCT(CHOOSE({1,2,3,4,5,6},'Calcs Women No Intervention'!AU122,'Calcs Women No Intervention'!AU122^2,'Calcs Women No Intervention'!R90,'Calcs Women No Intervention'!R90^2,0,1),Diabetes_model!$C$8:$H$8))/(1+EXP(SUMPRODUCT(CHOOSE({1,2,3,4,5,6},'Calcs Women No Intervention'!AU122,'Calcs Women No Intervention'!AU122^2,'Calcs Women No Intervention'!R90,'Calcs Women No Intervention'!R90^2,0,1),Diabetes_model!$C$8:$H$8)))</f>
        <v>4.4105863901872017E-2</v>
      </c>
      <c r="S153" s="67">
        <f>EXP(SUMPRODUCT(CHOOSE({1,2,3,4,5,6},'Calcs Women No Intervention'!AV122,'Calcs Women No Intervention'!AV122^2,'Calcs Women No Intervention'!S90,'Calcs Women No Intervention'!S90^2,0,1),Diabetes_model!$C$8:$H$8))/(1+EXP(SUMPRODUCT(CHOOSE({1,2,3,4,5,6},'Calcs Women No Intervention'!AV122,'Calcs Women No Intervention'!AV122^2,'Calcs Women No Intervention'!S90,'Calcs Women No Intervention'!S90^2,0,1),Diabetes_model!$C$8:$H$8)))</f>
        <v>4.7991628220128625E-2</v>
      </c>
      <c r="T153" s="67">
        <f>EXP(SUMPRODUCT(CHOOSE({1,2,3,4,5,6},'Calcs Women No Intervention'!AW122,'Calcs Women No Intervention'!AW122^2,'Calcs Women No Intervention'!T90,'Calcs Women No Intervention'!T90^2,0,1),Diabetes_model!$C$8:$H$8))/(1+EXP(SUMPRODUCT(CHOOSE({1,2,3,4,5,6},'Calcs Women No Intervention'!AW122,'Calcs Women No Intervention'!AW122^2,'Calcs Women No Intervention'!T90,'Calcs Women No Intervention'!T90^2,0,1),Diabetes_model!$C$8:$H$8)))</f>
        <v>5.2121609005942586E-2</v>
      </c>
      <c r="U153" s="67">
        <f>EXP(SUMPRODUCT(CHOOSE({1,2,3,4,5,6},'Calcs Women No Intervention'!AX122,'Calcs Women No Intervention'!AX122^2,'Calcs Women No Intervention'!U90,'Calcs Women No Intervention'!U90^2,0,1),Diabetes_model!$C$8:$H$8))/(1+EXP(SUMPRODUCT(CHOOSE({1,2,3,4,5,6},'Calcs Women No Intervention'!AX122,'Calcs Women No Intervention'!AX122^2,'Calcs Women No Intervention'!U90,'Calcs Women No Intervention'!U90^2,0,1),Diabetes_model!$C$8:$H$8)))</f>
        <v>5.6500173700636973E-2</v>
      </c>
      <c r="V153" s="67">
        <f>EXP(SUMPRODUCT(CHOOSE({1,2,3,4,5,6},'Calcs Women No Intervention'!AY122,'Calcs Women No Intervention'!AY122^2,'Calcs Women No Intervention'!V90,'Calcs Women No Intervention'!V90^2,0,1),Diabetes_model!$C$8:$H$8))/(1+EXP(SUMPRODUCT(CHOOSE({1,2,3,4,5,6},'Calcs Women No Intervention'!AY122,'Calcs Women No Intervention'!AY122^2,'Calcs Women No Intervention'!V90,'Calcs Women No Intervention'!V90^2,0,1),Diabetes_model!$C$8:$H$8)))</f>
        <v>6.1130539804228591E-2</v>
      </c>
      <c r="W153" s="67">
        <f>EXP(SUMPRODUCT(CHOOSE({1,2,3,4,5,6},'Calcs Women No Intervention'!AZ122,'Calcs Women No Intervention'!AZ122^2,'Calcs Women No Intervention'!W90,'Calcs Women No Intervention'!W90^2,0,1),Diabetes_model!$C$8:$H$8))/(1+EXP(SUMPRODUCT(CHOOSE({1,2,3,4,5,6},'Calcs Women No Intervention'!AZ122,'Calcs Women No Intervention'!AZ122^2,'Calcs Women No Intervention'!W90,'Calcs Women No Intervention'!W90^2,0,1),Diabetes_model!$C$8:$H$8)))</f>
        <v>6.6014665638659542E-2</v>
      </c>
      <c r="X153" s="67">
        <f>EXP(SUMPRODUCT(CHOOSE({1,2,3,4,5,6},'Calcs Women No Intervention'!BA122,'Calcs Women No Intervention'!BA122^2,'Calcs Women No Intervention'!X90,'Calcs Women No Intervention'!X90^2,0,1),Diabetes_model!$C$8:$H$8))/(1+EXP(SUMPRODUCT(CHOOSE({1,2,3,4,5,6},'Calcs Women No Intervention'!BA122,'Calcs Women No Intervention'!BA122^2,'Calcs Women No Intervention'!X90,'Calcs Women No Intervention'!X90^2,0,1),Diabetes_model!$C$8:$H$8)))</f>
        <v>7.1153149664503854E-2</v>
      </c>
      <c r="Y153" s="67">
        <f>EXP(SUMPRODUCT(CHOOSE({1,2,3,4,5,6},'Calcs Women No Intervention'!BB122,'Calcs Women No Intervention'!BB122^2,'Calcs Women No Intervention'!Y90,'Calcs Women No Intervention'!Y90^2,0,1),Diabetes_model!$C$8:$H$8))/(1+EXP(SUMPRODUCT(CHOOSE({1,2,3,4,5,6},'Calcs Women No Intervention'!BB122,'Calcs Women No Intervention'!BB122^2,'Calcs Women No Intervention'!Y90,'Calcs Women No Intervention'!Y90^2,0,1),Diabetes_model!$C$8:$H$8)))</f>
        <v>7.65451407191029E-2</v>
      </c>
      <c r="Z153" s="67">
        <f>EXP(SUMPRODUCT(CHOOSE({1,2,3,4,5,6},'Calcs Women No Intervention'!BC122,'Calcs Women No Intervention'!BC122^2,'Calcs Women No Intervention'!Z90,'Calcs Women No Intervention'!Z90^2,0,1),Diabetes_model!$C$8:$H$8))/(1+EXP(SUMPRODUCT(CHOOSE({1,2,3,4,5,6},'Calcs Women No Intervention'!BC122,'Calcs Women No Intervention'!BC122^2,'Calcs Women No Intervention'!Z90,'Calcs Women No Intervention'!Z90^2,0,1),Diabetes_model!$C$8:$H$8)))</f>
        <v>8.2188261463271364E-2</v>
      </c>
      <c r="AA153" s="67">
        <f>EXP(SUMPRODUCT(CHOOSE({1,2,3,4,5,6},'Calcs Women No Intervention'!BD122,'Calcs Women No Intervention'!BD122^2,'Calcs Women No Intervention'!AA90,'Calcs Women No Intervention'!AA90^2,0,1),Diabetes_model!$C$8:$H$8))/(1+EXP(SUMPRODUCT(CHOOSE({1,2,3,4,5,6},'Calcs Women No Intervention'!BD122,'Calcs Women No Intervention'!BD122^2,'Calcs Women No Intervention'!AA90,'Calcs Women No Intervention'!AA90^2,0,1),Diabetes_model!$C$8:$H$8)))</f>
        <v>8.8078547167382004E-2</v>
      </c>
      <c r="AB153" s="67">
        <f>EXP(SUMPRODUCT(CHOOSE({1,2,3,4,5,6},'Calcs Women No Intervention'!BE122,'Calcs Women No Intervention'!BE122^2,'Calcs Women No Intervention'!AB90,'Calcs Women No Intervention'!AB90^2,0,1),Diabetes_model!$C$8:$H$8))/(1+EXP(SUMPRODUCT(CHOOSE({1,2,3,4,5,6},'Calcs Women No Intervention'!BE122,'Calcs Women No Intervention'!BE122^2,'Calcs Women No Intervention'!AB90,'Calcs Women No Intervention'!AB90^2,0,1),Diabetes_model!$C$8:$H$8)))</f>
        <v>9.330945006674507E-2</v>
      </c>
      <c r="AE153" s="53"/>
      <c r="AF153" s="53"/>
      <c r="AG153" s="53"/>
      <c r="AH153" s="53"/>
      <c r="AI153" s="53"/>
      <c r="AJ153" s="53"/>
      <c r="AK153" s="53"/>
      <c r="AL153" s="53"/>
      <c r="AM153" s="53"/>
      <c r="AN153" s="53"/>
      <c r="AO153" s="53"/>
      <c r="AP153" s="53"/>
      <c r="AQ153" s="53"/>
      <c r="AR153" s="53">
        <f t="shared" si="50"/>
        <v>3.1649596707435461</v>
      </c>
      <c r="AS153" s="53">
        <f t="shared" si="51"/>
        <v>3.2284932878203003</v>
      </c>
      <c r="AT153" s="53">
        <f t="shared" si="52"/>
        <v>3.2921842736085272</v>
      </c>
      <c r="AU153" s="53">
        <f t="shared" si="53"/>
        <v>3.3559601278478124</v>
      </c>
      <c r="AV153" s="53">
        <f t="shared" si="54"/>
        <v>3.4197465276456351</v>
      </c>
      <c r="AW153" s="53">
        <f t="shared" si="55"/>
        <v>3.4834678936395207</v>
      </c>
      <c r="AX153" s="53">
        <f t="shared" si="56"/>
        <v>3.5470480214172926</v>
      </c>
      <c r="AY153" s="53">
        <f t="shared" si="57"/>
        <v>3.6104107732352859</v>
      </c>
      <c r="AZ153" s="53">
        <f t="shared" si="58"/>
        <v>3.6734808232649279</v>
      </c>
      <c r="BA153" s="53">
        <f t="shared" si="59"/>
        <v>3.7361844478190371</v>
      </c>
      <c r="BB153" s="53">
        <f t="shared" si="60"/>
        <v>3.7984503503297544</v>
      </c>
      <c r="BC153" s="53">
        <f t="shared" si="61"/>
        <v>3.8602105093440957</v>
      </c>
      <c r="BD153" s="53">
        <f t="shared" si="62"/>
        <v>3.8838999459866668</v>
      </c>
    </row>
    <row r="154" spans="2:56" x14ac:dyDescent="0.3">
      <c r="B154" s="1">
        <v>15</v>
      </c>
      <c r="C154" s="67"/>
      <c r="D154" s="67"/>
      <c r="E154" s="67"/>
      <c r="F154" s="67"/>
      <c r="G154" s="67"/>
      <c r="H154" s="67"/>
      <c r="I154" s="67"/>
      <c r="J154" s="67"/>
      <c r="K154" s="67"/>
      <c r="L154" s="67"/>
      <c r="M154" s="67"/>
      <c r="N154" s="67"/>
      <c r="O154" s="67"/>
      <c r="P154" s="67"/>
      <c r="Q154" s="67">
        <f>EXP(SUMPRODUCT(CHOOSE({1,2,3,4,5,6},'Calcs Women No Intervention'!AT123,'Calcs Women No Intervention'!AT123^2,'Calcs Women No Intervention'!Q91,'Calcs Women No Intervention'!Q91^2,0,1),Diabetes_model!$C$8:$H$8))/(1+EXP(SUMPRODUCT(CHOOSE({1,2,3,4,5,6},'Calcs Women No Intervention'!AT123,'Calcs Women No Intervention'!AT123^2,'Calcs Women No Intervention'!Q91,'Calcs Women No Intervention'!Q91^2,0,1),Diabetes_model!$C$8:$H$8)))</f>
        <v>3.7044461532590556E-2</v>
      </c>
      <c r="R154" s="67">
        <f>EXP(SUMPRODUCT(CHOOSE({1,2,3,4,5,6},'Calcs Women No Intervention'!AU123,'Calcs Women No Intervention'!AU123^2,'Calcs Women No Intervention'!R91,'Calcs Women No Intervention'!R91^2,0,1),Diabetes_model!$C$8:$H$8))/(1+EXP(SUMPRODUCT(CHOOSE({1,2,3,4,5,6},'Calcs Women No Intervention'!AU123,'Calcs Women No Intervention'!AU123^2,'Calcs Women No Intervention'!R91,'Calcs Women No Intervention'!R91^2,0,1),Diabetes_model!$C$8:$H$8)))</f>
        <v>4.0458914081888113E-2</v>
      </c>
      <c r="S154" s="67">
        <f>EXP(SUMPRODUCT(CHOOSE({1,2,3,4,5,6},'Calcs Women No Intervention'!AV123,'Calcs Women No Intervention'!AV123^2,'Calcs Women No Intervention'!S91,'Calcs Women No Intervention'!S91^2,0,1),Diabetes_model!$C$8:$H$8))/(1+EXP(SUMPRODUCT(CHOOSE({1,2,3,4,5,6},'Calcs Women No Intervention'!AV123,'Calcs Women No Intervention'!AV123^2,'Calcs Women No Intervention'!S91,'Calcs Women No Intervention'!S91^2,0,1),Diabetes_model!$C$8:$H$8)))</f>
        <v>4.4105863901872017E-2</v>
      </c>
      <c r="T154" s="67">
        <f>EXP(SUMPRODUCT(CHOOSE({1,2,3,4,5,6},'Calcs Women No Intervention'!AW123,'Calcs Women No Intervention'!AW123^2,'Calcs Women No Intervention'!T91,'Calcs Women No Intervention'!T91^2,0,1),Diabetes_model!$C$8:$H$8))/(1+EXP(SUMPRODUCT(CHOOSE({1,2,3,4,5,6},'Calcs Women No Intervention'!AW123,'Calcs Women No Intervention'!AW123^2,'Calcs Women No Intervention'!T91,'Calcs Women No Intervention'!T91^2,0,1),Diabetes_model!$C$8:$H$8)))</f>
        <v>4.7991628220128625E-2</v>
      </c>
      <c r="U154" s="67">
        <f>EXP(SUMPRODUCT(CHOOSE({1,2,3,4,5,6},'Calcs Women No Intervention'!AX123,'Calcs Women No Intervention'!AX123^2,'Calcs Women No Intervention'!U91,'Calcs Women No Intervention'!U91^2,0,1),Diabetes_model!$C$8:$H$8))/(1+EXP(SUMPRODUCT(CHOOSE({1,2,3,4,5,6},'Calcs Women No Intervention'!AX123,'Calcs Women No Intervention'!AX123^2,'Calcs Women No Intervention'!U91,'Calcs Women No Intervention'!U91^2,0,1),Diabetes_model!$C$8:$H$8)))</f>
        <v>5.2121609005942586E-2</v>
      </c>
      <c r="V154" s="67">
        <f>EXP(SUMPRODUCT(CHOOSE({1,2,3,4,5,6},'Calcs Women No Intervention'!AY123,'Calcs Women No Intervention'!AY123^2,'Calcs Women No Intervention'!V91,'Calcs Women No Intervention'!V91^2,0,1),Diabetes_model!$C$8:$H$8))/(1+EXP(SUMPRODUCT(CHOOSE({1,2,3,4,5,6},'Calcs Women No Intervention'!AY123,'Calcs Women No Intervention'!AY123^2,'Calcs Women No Intervention'!V91,'Calcs Women No Intervention'!V91^2,0,1),Diabetes_model!$C$8:$H$8)))</f>
        <v>5.6500173700636973E-2</v>
      </c>
      <c r="W154" s="67">
        <f>EXP(SUMPRODUCT(CHOOSE({1,2,3,4,5,6},'Calcs Women No Intervention'!AZ123,'Calcs Women No Intervention'!AZ123^2,'Calcs Women No Intervention'!W91,'Calcs Women No Intervention'!W91^2,0,1),Diabetes_model!$C$8:$H$8))/(1+EXP(SUMPRODUCT(CHOOSE({1,2,3,4,5,6},'Calcs Women No Intervention'!AZ123,'Calcs Women No Intervention'!AZ123^2,'Calcs Women No Intervention'!W91,'Calcs Women No Intervention'!W91^2,0,1),Diabetes_model!$C$8:$H$8)))</f>
        <v>6.1130539804228591E-2</v>
      </c>
      <c r="X154" s="67">
        <f>EXP(SUMPRODUCT(CHOOSE({1,2,3,4,5,6},'Calcs Women No Intervention'!BA123,'Calcs Women No Intervention'!BA123^2,'Calcs Women No Intervention'!X91,'Calcs Women No Intervention'!X91^2,0,1),Diabetes_model!$C$8:$H$8))/(1+EXP(SUMPRODUCT(CHOOSE({1,2,3,4,5,6},'Calcs Women No Intervention'!BA123,'Calcs Women No Intervention'!BA123^2,'Calcs Women No Intervention'!X91,'Calcs Women No Intervention'!X91^2,0,1),Diabetes_model!$C$8:$H$8)))</f>
        <v>6.6014665638659542E-2</v>
      </c>
      <c r="Y154" s="67">
        <f>EXP(SUMPRODUCT(CHOOSE({1,2,3,4,5,6},'Calcs Women No Intervention'!BB123,'Calcs Women No Intervention'!BB123^2,'Calcs Women No Intervention'!Y91,'Calcs Women No Intervention'!Y91^2,0,1),Diabetes_model!$C$8:$H$8))/(1+EXP(SUMPRODUCT(CHOOSE({1,2,3,4,5,6},'Calcs Women No Intervention'!BB123,'Calcs Women No Intervention'!BB123^2,'Calcs Women No Intervention'!Y91,'Calcs Women No Intervention'!Y91^2,0,1),Diabetes_model!$C$8:$H$8)))</f>
        <v>7.1153149664503854E-2</v>
      </c>
      <c r="Z154" s="67">
        <f>EXP(SUMPRODUCT(CHOOSE({1,2,3,4,5,6},'Calcs Women No Intervention'!BC123,'Calcs Women No Intervention'!BC123^2,'Calcs Women No Intervention'!Z91,'Calcs Women No Intervention'!Z91^2,0,1),Diabetes_model!$C$8:$H$8))/(1+EXP(SUMPRODUCT(CHOOSE({1,2,3,4,5,6},'Calcs Women No Intervention'!BC123,'Calcs Women No Intervention'!BC123^2,'Calcs Women No Intervention'!Z91,'Calcs Women No Intervention'!Z91^2,0,1),Diabetes_model!$C$8:$H$8)))</f>
        <v>7.65451407191029E-2</v>
      </c>
      <c r="AA154" s="67">
        <f>EXP(SUMPRODUCT(CHOOSE({1,2,3,4,5,6},'Calcs Women No Intervention'!BD123,'Calcs Women No Intervention'!BD123^2,'Calcs Women No Intervention'!AA91,'Calcs Women No Intervention'!AA91^2,0,1),Diabetes_model!$C$8:$H$8))/(1+EXP(SUMPRODUCT(CHOOSE({1,2,3,4,5,6},'Calcs Women No Intervention'!BD123,'Calcs Women No Intervention'!BD123^2,'Calcs Women No Intervention'!AA91,'Calcs Women No Intervention'!AA91^2,0,1),Diabetes_model!$C$8:$H$8)))</f>
        <v>8.2188261463271364E-2</v>
      </c>
      <c r="AB154" s="67">
        <f>EXP(SUMPRODUCT(CHOOSE({1,2,3,4,5,6},'Calcs Women No Intervention'!BE123,'Calcs Women No Intervention'!BE123^2,'Calcs Women No Intervention'!AB91,'Calcs Women No Intervention'!AB91^2,0,1),Diabetes_model!$C$8:$H$8))/(1+EXP(SUMPRODUCT(CHOOSE({1,2,3,4,5,6},'Calcs Women No Intervention'!BE123,'Calcs Women No Intervention'!BE123^2,'Calcs Women No Intervention'!AB91,'Calcs Women No Intervention'!AB91^2,0,1),Diabetes_model!$C$8:$H$8)))</f>
        <v>8.7225693723595912E-2</v>
      </c>
      <c r="AE154" s="53"/>
      <c r="AF154" s="53"/>
      <c r="AG154" s="53"/>
      <c r="AH154" s="53"/>
      <c r="AI154" s="53"/>
      <c r="AJ154" s="53"/>
      <c r="AK154" s="53"/>
      <c r="AL154" s="53"/>
      <c r="AM154" s="53"/>
      <c r="AN154" s="53"/>
      <c r="AO154" s="53"/>
      <c r="AP154" s="53"/>
      <c r="AQ154" s="53"/>
      <c r="AR154" s="53"/>
      <c r="AS154" s="53">
        <f t="shared" si="51"/>
        <v>3.1649596707435461</v>
      </c>
      <c r="AT154" s="53">
        <f t="shared" si="52"/>
        <v>3.2284932878203003</v>
      </c>
      <c r="AU154" s="53">
        <f t="shared" si="53"/>
        <v>3.2921842736085272</v>
      </c>
      <c r="AV154" s="53">
        <f t="shared" si="54"/>
        <v>3.3559601278478124</v>
      </c>
      <c r="AW154" s="53">
        <f t="shared" si="55"/>
        <v>3.4197465276456351</v>
      </c>
      <c r="AX154" s="53">
        <f t="shared" si="56"/>
        <v>3.4834678936395207</v>
      </c>
      <c r="AY154" s="53">
        <f t="shared" si="57"/>
        <v>3.5470480214172926</v>
      </c>
      <c r="AZ154" s="53">
        <f t="shared" si="58"/>
        <v>3.6104107732352859</v>
      </c>
      <c r="BA154" s="53">
        <f t="shared" si="59"/>
        <v>3.6734808232649279</v>
      </c>
      <c r="BB154" s="53">
        <f t="shared" si="60"/>
        <v>3.7361844478190371</v>
      </c>
      <c r="BC154" s="53">
        <f t="shared" si="61"/>
        <v>3.7984503503297544</v>
      </c>
      <c r="BD154" s="53">
        <f t="shared" si="62"/>
        <v>3.8228325787070592</v>
      </c>
    </row>
    <row r="155" spans="2:56" x14ac:dyDescent="0.3">
      <c r="B155" s="1">
        <v>16</v>
      </c>
      <c r="C155" s="67"/>
      <c r="D155" s="67"/>
      <c r="E155" s="67"/>
      <c r="F155" s="67"/>
      <c r="G155" s="67"/>
      <c r="H155" s="67"/>
      <c r="I155" s="67"/>
      <c r="J155" s="67"/>
      <c r="K155" s="67"/>
      <c r="L155" s="67"/>
      <c r="M155" s="67"/>
      <c r="N155" s="67"/>
      <c r="O155" s="67"/>
      <c r="P155" s="67"/>
      <c r="Q155" s="67"/>
      <c r="R155" s="67">
        <f>EXP(SUMPRODUCT(CHOOSE({1,2,3,4,5,6},'Calcs Women No Intervention'!AU124,'Calcs Women No Intervention'!AU124^2,'Calcs Women No Intervention'!R92,'Calcs Women No Intervention'!R92^2,0,1),Diabetes_model!$C$8:$H$8))/(1+EXP(SUMPRODUCT(CHOOSE({1,2,3,4,5,6},'Calcs Women No Intervention'!AU124,'Calcs Women No Intervention'!AU124^2,'Calcs Women No Intervention'!R92,'Calcs Women No Intervention'!R92^2,0,1),Diabetes_model!$C$8:$H$8)))</f>
        <v>3.7044461532590556E-2</v>
      </c>
      <c r="S155" s="67">
        <f>EXP(SUMPRODUCT(CHOOSE({1,2,3,4,5,6},'Calcs Women No Intervention'!AV124,'Calcs Women No Intervention'!AV124^2,'Calcs Women No Intervention'!S92,'Calcs Women No Intervention'!S92^2,0,1),Diabetes_model!$C$8:$H$8))/(1+EXP(SUMPRODUCT(CHOOSE({1,2,3,4,5,6},'Calcs Women No Intervention'!AV124,'Calcs Women No Intervention'!AV124^2,'Calcs Women No Intervention'!S92,'Calcs Women No Intervention'!S92^2,0,1),Diabetes_model!$C$8:$H$8)))</f>
        <v>4.0458914081888113E-2</v>
      </c>
      <c r="T155" s="67">
        <f>EXP(SUMPRODUCT(CHOOSE({1,2,3,4,5,6},'Calcs Women No Intervention'!AW124,'Calcs Women No Intervention'!AW124^2,'Calcs Women No Intervention'!T92,'Calcs Women No Intervention'!T92^2,0,1),Diabetes_model!$C$8:$H$8))/(1+EXP(SUMPRODUCT(CHOOSE({1,2,3,4,5,6},'Calcs Women No Intervention'!AW124,'Calcs Women No Intervention'!AW124^2,'Calcs Women No Intervention'!T92,'Calcs Women No Intervention'!T92^2,0,1),Diabetes_model!$C$8:$H$8)))</f>
        <v>4.4105863901872017E-2</v>
      </c>
      <c r="U155" s="67">
        <f>EXP(SUMPRODUCT(CHOOSE({1,2,3,4,5,6},'Calcs Women No Intervention'!AX124,'Calcs Women No Intervention'!AX124^2,'Calcs Women No Intervention'!U92,'Calcs Women No Intervention'!U92^2,0,1),Diabetes_model!$C$8:$H$8))/(1+EXP(SUMPRODUCT(CHOOSE({1,2,3,4,5,6},'Calcs Women No Intervention'!AX124,'Calcs Women No Intervention'!AX124^2,'Calcs Women No Intervention'!U92,'Calcs Women No Intervention'!U92^2,0,1),Diabetes_model!$C$8:$H$8)))</f>
        <v>4.7991628220128625E-2</v>
      </c>
      <c r="V155" s="67">
        <f>EXP(SUMPRODUCT(CHOOSE({1,2,3,4,5,6},'Calcs Women No Intervention'!AY124,'Calcs Women No Intervention'!AY124^2,'Calcs Women No Intervention'!V92,'Calcs Women No Intervention'!V92^2,0,1),Diabetes_model!$C$8:$H$8))/(1+EXP(SUMPRODUCT(CHOOSE({1,2,3,4,5,6},'Calcs Women No Intervention'!AY124,'Calcs Women No Intervention'!AY124^2,'Calcs Women No Intervention'!V92,'Calcs Women No Intervention'!V92^2,0,1),Diabetes_model!$C$8:$H$8)))</f>
        <v>5.2121609005942586E-2</v>
      </c>
      <c r="W155" s="67">
        <f>EXP(SUMPRODUCT(CHOOSE({1,2,3,4,5,6},'Calcs Women No Intervention'!AZ124,'Calcs Women No Intervention'!AZ124^2,'Calcs Women No Intervention'!W92,'Calcs Women No Intervention'!W92^2,0,1),Diabetes_model!$C$8:$H$8))/(1+EXP(SUMPRODUCT(CHOOSE({1,2,3,4,5,6},'Calcs Women No Intervention'!AZ124,'Calcs Women No Intervention'!AZ124^2,'Calcs Women No Intervention'!W92,'Calcs Women No Intervention'!W92^2,0,1),Diabetes_model!$C$8:$H$8)))</f>
        <v>5.6500173700636973E-2</v>
      </c>
      <c r="X155" s="67">
        <f>EXP(SUMPRODUCT(CHOOSE({1,2,3,4,5,6},'Calcs Women No Intervention'!BA124,'Calcs Women No Intervention'!BA124^2,'Calcs Women No Intervention'!X92,'Calcs Women No Intervention'!X92^2,0,1),Diabetes_model!$C$8:$H$8))/(1+EXP(SUMPRODUCT(CHOOSE({1,2,3,4,5,6},'Calcs Women No Intervention'!BA124,'Calcs Women No Intervention'!BA124^2,'Calcs Women No Intervention'!X92,'Calcs Women No Intervention'!X92^2,0,1),Diabetes_model!$C$8:$H$8)))</f>
        <v>6.1130539804228591E-2</v>
      </c>
      <c r="Y155" s="67">
        <f>EXP(SUMPRODUCT(CHOOSE({1,2,3,4,5,6},'Calcs Women No Intervention'!BB124,'Calcs Women No Intervention'!BB124^2,'Calcs Women No Intervention'!Y92,'Calcs Women No Intervention'!Y92^2,0,1),Diabetes_model!$C$8:$H$8))/(1+EXP(SUMPRODUCT(CHOOSE({1,2,3,4,5,6},'Calcs Women No Intervention'!BB124,'Calcs Women No Intervention'!BB124^2,'Calcs Women No Intervention'!Y92,'Calcs Women No Intervention'!Y92^2,0,1),Diabetes_model!$C$8:$H$8)))</f>
        <v>6.6014665638659542E-2</v>
      </c>
      <c r="Z155" s="67">
        <f>EXP(SUMPRODUCT(CHOOSE({1,2,3,4,5,6},'Calcs Women No Intervention'!BC124,'Calcs Women No Intervention'!BC124^2,'Calcs Women No Intervention'!Z92,'Calcs Women No Intervention'!Z92^2,0,1),Diabetes_model!$C$8:$H$8))/(1+EXP(SUMPRODUCT(CHOOSE({1,2,3,4,5,6},'Calcs Women No Intervention'!BC124,'Calcs Women No Intervention'!BC124^2,'Calcs Women No Intervention'!Z92,'Calcs Women No Intervention'!Z92^2,0,1),Diabetes_model!$C$8:$H$8)))</f>
        <v>7.1153149664503854E-2</v>
      </c>
      <c r="AA155" s="67">
        <f>EXP(SUMPRODUCT(CHOOSE({1,2,3,4,5,6},'Calcs Women No Intervention'!BD124,'Calcs Women No Intervention'!BD124^2,'Calcs Women No Intervention'!AA92,'Calcs Women No Intervention'!AA92^2,0,1),Diabetes_model!$C$8:$H$8))/(1+EXP(SUMPRODUCT(CHOOSE({1,2,3,4,5,6},'Calcs Women No Intervention'!BD124,'Calcs Women No Intervention'!BD124^2,'Calcs Women No Intervention'!AA92,'Calcs Women No Intervention'!AA92^2,0,1),Diabetes_model!$C$8:$H$8)))</f>
        <v>7.65451407191029E-2</v>
      </c>
      <c r="AB155" s="67">
        <f>EXP(SUMPRODUCT(CHOOSE({1,2,3,4,5,6},'Calcs Women No Intervention'!BE124,'Calcs Women No Intervention'!BE124^2,'Calcs Women No Intervention'!AB92,'Calcs Women No Intervention'!AB92^2,0,1),Diabetes_model!$C$8:$H$8))/(1+EXP(SUMPRODUCT(CHOOSE({1,2,3,4,5,6},'Calcs Women No Intervention'!BE124,'Calcs Women No Intervention'!BE124^2,'Calcs Women No Intervention'!AB92,'Calcs Women No Intervention'!AB92^2,0,1),Diabetes_model!$C$8:$H$8)))</f>
        <v>8.1382756678077733E-2</v>
      </c>
      <c r="AE155" s="53"/>
      <c r="AF155" s="53"/>
      <c r="AG155" s="53"/>
      <c r="AH155" s="53"/>
      <c r="AI155" s="53"/>
      <c r="AJ155" s="53"/>
      <c r="AK155" s="53"/>
      <c r="AL155" s="53"/>
      <c r="AM155" s="53"/>
      <c r="AN155" s="53"/>
      <c r="AO155" s="53"/>
      <c r="AP155" s="53"/>
      <c r="AQ155" s="53"/>
      <c r="AR155" s="53"/>
      <c r="AS155" s="53"/>
      <c r="AT155" s="53">
        <f t="shared" si="52"/>
        <v>3.1649596707435461</v>
      </c>
      <c r="AU155" s="53">
        <f t="shared" si="53"/>
        <v>3.2284932878203003</v>
      </c>
      <c r="AV155" s="53">
        <f t="shared" si="54"/>
        <v>3.2921842736085272</v>
      </c>
      <c r="AW155" s="53">
        <f t="shared" si="55"/>
        <v>3.3559601278478124</v>
      </c>
      <c r="AX155" s="53">
        <f t="shared" si="56"/>
        <v>3.4197465276456351</v>
      </c>
      <c r="AY155" s="53">
        <f t="shared" si="57"/>
        <v>3.4834678936395207</v>
      </c>
      <c r="AZ155" s="53">
        <f t="shared" si="58"/>
        <v>3.5470480214172926</v>
      </c>
      <c r="BA155" s="53">
        <f t="shared" si="59"/>
        <v>3.6104107732352859</v>
      </c>
      <c r="BB155" s="53">
        <f t="shared" si="60"/>
        <v>3.6734808232649279</v>
      </c>
      <c r="BC155" s="53">
        <f t="shared" si="61"/>
        <v>3.7361844478190371</v>
      </c>
      <c r="BD155" s="53">
        <f t="shared" si="62"/>
        <v>3.7612227720961116</v>
      </c>
    </row>
    <row r="156" spans="2:56" x14ac:dyDescent="0.3">
      <c r="B156" s="1">
        <v>17</v>
      </c>
      <c r="C156" s="67"/>
      <c r="D156" s="67"/>
      <c r="E156" s="67"/>
      <c r="F156" s="67"/>
      <c r="G156" s="67"/>
      <c r="H156" s="67"/>
      <c r="I156" s="67"/>
      <c r="J156" s="67"/>
      <c r="K156" s="67"/>
      <c r="L156" s="67"/>
      <c r="M156" s="67"/>
      <c r="N156" s="67"/>
      <c r="O156" s="67"/>
      <c r="P156" s="67"/>
      <c r="Q156" s="67"/>
      <c r="R156" s="67"/>
      <c r="S156" s="67">
        <f>EXP(SUMPRODUCT(CHOOSE({1,2,3,4,5,6},'Calcs Women No Intervention'!AV125,'Calcs Women No Intervention'!AV125^2,'Calcs Women No Intervention'!S93,'Calcs Women No Intervention'!S93^2,0,1),Diabetes_model!$C$8:$H$8))/(1+EXP(SUMPRODUCT(CHOOSE({1,2,3,4,5,6},'Calcs Women No Intervention'!AV125,'Calcs Women No Intervention'!AV125^2,'Calcs Women No Intervention'!S93,'Calcs Women No Intervention'!S93^2,0,1),Diabetes_model!$C$8:$H$8)))</f>
        <v>3.7044461532590556E-2</v>
      </c>
      <c r="T156" s="67">
        <f>EXP(SUMPRODUCT(CHOOSE({1,2,3,4,5,6},'Calcs Women No Intervention'!AW125,'Calcs Women No Intervention'!AW125^2,'Calcs Women No Intervention'!T93,'Calcs Women No Intervention'!T93^2,0,1),Diabetes_model!$C$8:$H$8))/(1+EXP(SUMPRODUCT(CHOOSE({1,2,3,4,5,6},'Calcs Women No Intervention'!AW125,'Calcs Women No Intervention'!AW125^2,'Calcs Women No Intervention'!T93,'Calcs Women No Intervention'!T93^2,0,1),Diabetes_model!$C$8:$H$8)))</f>
        <v>4.0458914081888113E-2</v>
      </c>
      <c r="U156" s="67">
        <f>EXP(SUMPRODUCT(CHOOSE({1,2,3,4,5,6},'Calcs Women No Intervention'!AX125,'Calcs Women No Intervention'!AX125^2,'Calcs Women No Intervention'!U93,'Calcs Women No Intervention'!U93^2,0,1),Diabetes_model!$C$8:$H$8))/(1+EXP(SUMPRODUCT(CHOOSE({1,2,3,4,5,6},'Calcs Women No Intervention'!AX125,'Calcs Women No Intervention'!AX125^2,'Calcs Women No Intervention'!U93,'Calcs Women No Intervention'!U93^2,0,1),Diabetes_model!$C$8:$H$8)))</f>
        <v>4.4105863901872017E-2</v>
      </c>
      <c r="V156" s="67">
        <f>EXP(SUMPRODUCT(CHOOSE({1,2,3,4,5,6},'Calcs Women No Intervention'!AY125,'Calcs Women No Intervention'!AY125^2,'Calcs Women No Intervention'!V93,'Calcs Women No Intervention'!V93^2,0,1),Diabetes_model!$C$8:$H$8))/(1+EXP(SUMPRODUCT(CHOOSE({1,2,3,4,5,6},'Calcs Women No Intervention'!AY125,'Calcs Women No Intervention'!AY125^2,'Calcs Women No Intervention'!V93,'Calcs Women No Intervention'!V93^2,0,1),Diabetes_model!$C$8:$H$8)))</f>
        <v>4.7991628220128625E-2</v>
      </c>
      <c r="W156" s="67">
        <f>EXP(SUMPRODUCT(CHOOSE({1,2,3,4,5,6},'Calcs Women No Intervention'!AZ125,'Calcs Women No Intervention'!AZ125^2,'Calcs Women No Intervention'!W93,'Calcs Women No Intervention'!W93^2,0,1),Diabetes_model!$C$8:$H$8))/(1+EXP(SUMPRODUCT(CHOOSE({1,2,3,4,5,6},'Calcs Women No Intervention'!AZ125,'Calcs Women No Intervention'!AZ125^2,'Calcs Women No Intervention'!W93,'Calcs Women No Intervention'!W93^2,0,1),Diabetes_model!$C$8:$H$8)))</f>
        <v>5.2121609005942586E-2</v>
      </c>
      <c r="X156" s="67">
        <f>EXP(SUMPRODUCT(CHOOSE({1,2,3,4,5,6},'Calcs Women No Intervention'!BA125,'Calcs Women No Intervention'!BA125^2,'Calcs Women No Intervention'!X93,'Calcs Women No Intervention'!X93^2,0,1),Diabetes_model!$C$8:$H$8))/(1+EXP(SUMPRODUCT(CHOOSE({1,2,3,4,5,6},'Calcs Women No Intervention'!BA125,'Calcs Women No Intervention'!BA125^2,'Calcs Women No Intervention'!X93,'Calcs Women No Intervention'!X93^2,0,1),Diabetes_model!$C$8:$H$8)))</f>
        <v>5.6500173700636973E-2</v>
      </c>
      <c r="Y156" s="67">
        <f>EXP(SUMPRODUCT(CHOOSE({1,2,3,4,5,6},'Calcs Women No Intervention'!BB125,'Calcs Women No Intervention'!BB125^2,'Calcs Women No Intervention'!Y93,'Calcs Women No Intervention'!Y93^2,0,1),Diabetes_model!$C$8:$H$8))/(1+EXP(SUMPRODUCT(CHOOSE({1,2,3,4,5,6},'Calcs Women No Intervention'!BB125,'Calcs Women No Intervention'!BB125^2,'Calcs Women No Intervention'!Y93,'Calcs Women No Intervention'!Y93^2,0,1),Diabetes_model!$C$8:$H$8)))</f>
        <v>6.1130539804228591E-2</v>
      </c>
      <c r="Z156" s="67">
        <f>EXP(SUMPRODUCT(CHOOSE({1,2,3,4,5,6},'Calcs Women No Intervention'!BC125,'Calcs Women No Intervention'!BC125^2,'Calcs Women No Intervention'!Z93,'Calcs Women No Intervention'!Z93^2,0,1),Diabetes_model!$C$8:$H$8))/(1+EXP(SUMPRODUCT(CHOOSE({1,2,3,4,5,6},'Calcs Women No Intervention'!BC125,'Calcs Women No Intervention'!BC125^2,'Calcs Women No Intervention'!Z93,'Calcs Women No Intervention'!Z93^2,0,1),Diabetes_model!$C$8:$H$8)))</f>
        <v>6.6014665638659542E-2</v>
      </c>
      <c r="AA156" s="67">
        <f>EXP(SUMPRODUCT(CHOOSE({1,2,3,4,5,6},'Calcs Women No Intervention'!BD125,'Calcs Women No Intervention'!BD125^2,'Calcs Women No Intervention'!AA93,'Calcs Women No Intervention'!AA93^2,0,1),Diabetes_model!$C$8:$H$8))/(1+EXP(SUMPRODUCT(CHOOSE({1,2,3,4,5,6},'Calcs Women No Intervention'!BD125,'Calcs Women No Intervention'!BD125^2,'Calcs Women No Intervention'!AA93,'Calcs Women No Intervention'!AA93^2,0,1),Diabetes_model!$C$8:$H$8)))</f>
        <v>7.1153149664503854E-2</v>
      </c>
      <c r="AB156" s="67">
        <f>EXP(SUMPRODUCT(CHOOSE({1,2,3,4,5,6},'Calcs Women No Intervention'!BE125,'Calcs Women No Intervention'!BE125^2,'Calcs Women No Intervention'!AB93,'Calcs Women No Intervention'!AB93^2,0,1),Diabetes_model!$C$8:$H$8))/(1+EXP(SUMPRODUCT(CHOOSE({1,2,3,4,5,6},'Calcs Women No Intervention'!BE125,'Calcs Women No Intervention'!BE125^2,'Calcs Women No Intervention'!AB93,'Calcs Women No Intervention'!AB93^2,0,1),Diabetes_model!$C$8:$H$8)))</f>
        <v>7.5786069565809661E-2</v>
      </c>
      <c r="AE156" s="53"/>
      <c r="AF156" s="53"/>
      <c r="AG156" s="53"/>
      <c r="AH156" s="53"/>
      <c r="AI156" s="53"/>
      <c r="AJ156" s="53"/>
      <c r="AK156" s="53"/>
      <c r="AL156" s="53"/>
      <c r="AM156" s="53"/>
      <c r="AN156" s="53"/>
      <c r="AO156" s="53"/>
      <c r="AP156" s="53"/>
      <c r="AQ156" s="53"/>
      <c r="AR156" s="53"/>
      <c r="AS156" s="53"/>
      <c r="AT156" s="53"/>
      <c r="AU156" s="53">
        <f t="shared" si="53"/>
        <v>3.1649596707435461</v>
      </c>
      <c r="AV156" s="53">
        <f t="shared" si="54"/>
        <v>3.2284932878203003</v>
      </c>
      <c r="AW156" s="53">
        <f t="shared" si="55"/>
        <v>3.2921842736085272</v>
      </c>
      <c r="AX156" s="53">
        <f t="shared" si="56"/>
        <v>3.3559601278478124</v>
      </c>
      <c r="AY156" s="53">
        <f t="shared" si="57"/>
        <v>3.4197465276456351</v>
      </c>
      <c r="AZ156" s="53">
        <f t="shared" si="58"/>
        <v>3.4834678936395207</v>
      </c>
      <c r="BA156" s="53">
        <f t="shared" si="59"/>
        <v>3.5470480214172926</v>
      </c>
      <c r="BB156" s="53">
        <f t="shared" si="60"/>
        <v>3.6104107732352859</v>
      </c>
      <c r="BC156" s="53">
        <f t="shared" si="61"/>
        <v>3.6734808232649279</v>
      </c>
      <c r="BD156" s="53">
        <f t="shared" si="62"/>
        <v>3.6991340248780227</v>
      </c>
    </row>
    <row r="157" spans="2:56" x14ac:dyDescent="0.3">
      <c r="B157" s="1">
        <v>18</v>
      </c>
      <c r="C157" s="67"/>
      <c r="D157" s="67"/>
      <c r="E157" s="67"/>
      <c r="F157" s="67"/>
      <c r="G157" s="67"/>
      <c r="H157" s="67"/>
      <c r="I157" s="67"/>
      <c r="J157" s="67"/>
      <c r="K157" s="67"/>
      <c r="L157" s="67"/>
      <c r="M157" s="67"/>
      <c r="N157" s="67"/>
      <c r="O157" s="67"/>
      <c r="P157" s="67"/>
      <c r="Q157" s="67"/>
      <c r="R157" s="67"/>
      <c r="S157" s="67"/>
      <c r="T157" s="67">
        <f>EXP(SUMPRODUCT(CHOOSE({1,2,3,4,5,6},'Calcs Women No Intervention'!AW126,'Calcs Women No Intervention'!AW126^2,'Calcs Women No Intervention'!T94,'Calcs Women No Intervention'!T94^2,0,1),Diabetes_model!$C$8:$H$8))/(1+EXP(SUMPRODUCT(CHOOSE({1,2,3,4,5,6},'Calcs Women No Intervention'!AW126,'Calcs Women No Intervention'!AW126^2,'Calcs Women No Intervention'!T94,'Calcs Women No Intervention'!T94^2,0,1),Diabetes_model!$C$8:$H$8)))</f>
        <v>3.7044461532590556E-2</v>
      </c>
      <c r="U157" s="67">
        <f>EXP(SUMPRODUCT(CHOOSE({1,2,3,4,5,6},'Calcs Women No Intervention'!AX126,'Calcs Women No Intervention'!AX126^2,'Calcs Women No Intervention'!U94,'Calcs Women No Intervention'!U94^2,0,1),Diabetes_model!$C$8:$H$8))/(1+EXP(SUMPRODUCT(CHOOSE({1,2,3,4,5,6},'Calcs Women No Intervention'!AX126,'Calcs Women No Intervention'!AX126^2,'Calcs Women No Intervention'!U94,'Calcs Women No Intervention'!U94^2,0,1),Diabetes_model!$C$8:$H$8)))</f>
        <v>4.0458914081888113E-2</v>
      </c>
      <c r="V157" s="67">
        <f>EXP(SUMPRODUCT(CHOOSE({1,2,3,4,5,6},'Calcs Women No Intervention'!AY126,'Calcs Women No Intervention'!AY126^2,'Calcs Women No Intervention'!V94,'Calcs Women No Intervention'!V94^2,0,1),Diabetes_model!$C$8:$H$8))/(1+EXP(SUMPRODUCT(CHOOSE({1,2,3,4,5,6},'Calcs Women No Intervention'!AY126,'Calcs Women No Intervention'!AY126^2,'Calcs Women No Intervention'!V94,'Calcs Women No Intervention'!V94^2,0,1),Diabetes_model!$C$8:$H$8)))</f>
        <v>4.4105863901872017E-2</v>
      </c>
      <c r="W157" s="67">
        <f>EXP(SUMPRODUCT(CHOOSE({1,2,3,4,5,6},'Calcs Women No Intervention'!AZ126,'Calcs Women No Intervention'!AZ126^2,'Calcs Women No Intervention'!W94,'Calcs Women No Intervention'!W94^2,0,1),Diabetes_model!$C$8:$H$8))/(1+EXP(SUMPRODUCT(CHOOSE({1,2,3,4,5,6},'Calcs Women No Intervention'!AZ126,'Calcs Women No Intervention'!AZ126^2,'Calcs Women No Intervention'!W94,'Calcs Women No Intervention'!W94^2,0,1),Diabetes_model!$C$8:$H$8)))</f>
        <v>4.7991628220128625E-2</v>
      </c>
      <c r="X157" s="67">
        <f>EXP(SUMPRODUCT(CHOOSE({1,2,3,4,5,6},'Calcs Women No Intervention'!BA126,'Calcs Women No Intervention'!BA126^2,'Calcs Women No Intervention'!X94,'Calcs Women No Intervention'!X94^2,0,1),Diabetes_model!$C$8:$H$8))/(1+EXP(SUMPRODUCT(CHOOSE({1,2,3,4,5,6},'Calcs Women No Intervention'!BA126,'Calcs Women No Intervention'!BA126^2,'Calcs Women No Intervention'!X94,'Calcs Women No Intervention'!X94^2,0,1),Diabetes_model!$C$8:$H$8)))</f>
        <v>5.2121609005942586E-2</v>
      </c>
      <c r="Y157" s="67">
        <f>EXP(SUMPRODUCT(CHOOSE({1,2,3,4,5,6},'Calcs Women No Intervention'!BB126,'Calcs Women No Intervention'!BB126^2,'Calcs Women No Intervention'!Y94,'Calcs Women No Intervention'!Y94^2,0,1),Diabetes_model!$C$8:$H$8))/(1+EXP(SUMPRODUCT(CHOOSE({1,2,3,4,5,6},'Calcs Women No Intervention'!BB126,'Calcs Women No Intervention'!BB126^2,'Calcs Women No Intervention'!Y94,'Calcs Women No Intervention'!Y94^2,0,1),Diabetes_model!$C$8:$H$8)))</f>
        <v>5.6500173700636973E-2</v>
      </c>
      <c r="Z157" s="67">
        <f>EXP(SUMPRODUCT(CHOOSE({1,2,3,4,5,6},'Calcs Women No Intervention'!BC126,'Calcs Women No Intervention'!BC126^2,'Calcs Women No Intervention'!Z94,'Calcs Women No Intervention'!Z94^2,0,1),Diabetes_model!$C$8:$H$8))/(1+EXP(SUMPRODUCT(CHOOSE({1,2,3,4,5,6},'Calcs Women No Intervention'!BC126,'Calcs Women No Intervention'!BC126^2,'Calcs Women No Intervention'!Z94,'Calcs Women No Intervention'!Z94^2,0,1),Diabetes_model!$C$8:$H$8)))</f>
        <v>6.1130539804228591E-2</v>
      </c>
      <c r="AA157" s="67">
        <f>EXP(SUMPRODUCT(CHOOSE({1,2,3,4,5,6},'Calcs Women No Intervention'!BD126,'Calcs Women No Intervention'!BD126^2,'Calcs Women No Intervention'!AA94,'Calcs Women No Intervention'!AA94^2,0,1),Diabetes_model!$C$8:$H$8))/(1+EXP(SUMPRODUCT(CHOOSE({1,2,3,4,5,6},'Calcs Women No Intervention'!BD126,'Calcs Women No Intervention'!BD126^2,'Calcs Women No Intervention'!AA94,'Calcs Women No Intervention'!AA94^2,0,1),Diabetes_model!$C$8:$H$8)))</f>
        <v>6.6014665638659542E-2</v>
      </c>
      <c r="AB157" s="67">
        <f>EXP(SUMPRODUCT(CHOOSE({1,2,3,4,5,6},'Calcs Women No Intervention'!BE126,'Calcs Women No Intervention'!BE126^2,'Calcs Women No Intervention'!AB94,'Calcs Women No Intervention'!AB94^2,0,1),Diabetes_model!$C$8:$H$8))/(1+EXP(SUMPRODUCT(CHOOSE({1,2,3,4,5,6},'Calcs Women No Intervention'!BE126,'Calcs Women No Intervention'!BE126^2,'Calcs Women No Intervention'!AB94,'Calcs Women No Intervention'!AB94^2,0,1),Diabetes_model!$C$8:$H$8)))</f>
        <v>7.0439444765425421E-2</v>
      </c>
      <c r="AE157" s="53"/>
      <c r="AF157" s="53"/>
      <c r="AG157" s="53"/>
      <c r="AH157" s="53"/>
      <c r="AI157" s="53"/>
      <c r="AJ157" s="53"/>
      <c r="AK157" s="53"/>
      <c r="AL157" s="53"/>
      <c r="AM157" s="53"/>
      <c r="AN157" s="53"/>
      <c r="AO157" s="53"/>
      <c r="AP157" s="53"/>
      <c r="AQ157" s="53"/>
      <c r="AR157" s="53"/>
      <c r="AS157" s="53"/>
      <c r="AT157" s="53"/>
      <c r="AU157" s="53"/>
      <c r="AV157" s="53">
        <f t="shared" si="54"/>
        <v>3.1649596707435461</v>
      </c>
      <c r="AW157" s="53">
        <f t="shared" si="55"/>
        <v>3.2284932878203003</v>
      </c>
      <c r="AX157" s="53">
        <f t="shared" si="56"/>
        <v>3.2921842736085272</v>
      </c>
      <c r="AY157" s="53">
        <f t="shared" si="57"/>
        <v>3.3559601278478124</v>
      </c>
      <c r="AZ157" s="53">
        <f t="shared" si="58"/>
        <v>3.4197465276456351</v>
      </c>
      <c r="BA157" s="53">
        <f t="shared" si="59"/>
        <v>3.4834678936395207</v>
      </c>
      <c r="BB157" s="53">
        <f t="shared" si="60"/>
        <v>3.5470480214172926</v>
      </c>
      <c r="BC157" s="53">
        <f t="shared" si="61"/>
        <v>3.6104107732352859</v>
      </c>
      <c r="BD157" s="53">
        <f t="shared" si="62"/>
        <v>3.6366338070387045</v>
      </c>
    </row>
    <row r="158" spans="2:56" x14ac:dyDescent="0.3">
      <c r="B158" s="1">
        <v>19</v>
      </c>
      <c r="C158" s="67"/>
      <c r="D158" s="67"/>
      <c r="E158" s="67"/>
      <c r="F158" s="67"/>
      <c r="G158" s="67"/>
      <c r="H158" s="67"/>
      <c r="I158" s="67"/>
      <c r="J158" s="67"/>
      <c r="K158" s="67"/>
      <c r="L158" s="67"/>
      <c r="M158" s="67"/>
      <c r="N158" s="67"/>
      <c r="O158" s="67"/>
      <c r="P158" s="67"/>
      <c r="Q158" s="67"/>
      <c r="R158" s="67"/>
      <c r="S158" s="67"/>
      <c r="T158" s="67"/>
      <c r="U158" s="67">
        <f>EXP(SUMPRODUCT(CHOOSE({1,2,3,4,5,6},'Calcs Women No Intervention'!AX127,'Calcs Women No Intervention'!AX127^2,'Calcs Women No Intervention'!U95,'Calcs Women No Intervention'!U95^2,0,1),Diabetes_model!$C$8:$H$8))/(1+EXP(SUMPRODUCT(CHOOSE({1,2,3,4,5,6},'Calcs Women No Intervention'!AX127,'Calcs Women No Intervention'!AX127^2,'Calcs Women No Intervention'!U95,'Calcs Women No Intervention'!U95^2,0,1),Diabetes_model!$C$8:$H$8)))</f>
        <v>3.7044461532590556E-2</v>
      </c>
      <c r="V158" s="67">
        <f>EXP(SUMPRODUCT(CHOOSE({1,2,3,4,5,6},'Calcs Women No Intervention'!AY127,'Calcs Women No Intervention'!AY127^2,'Calcs Women No Intervention'!V95,'Calcs Women No Intervention'!V95^2,0,1),Diabetes_model!$C$8:$H$8))/(1+EXP(SUMPRODUCT(CHOOSE({1,2,3,4,5,6},'Calcs Women No Intervention'!AY127,'Calcs Women No Intervention'!AY127^2,'Calcs Women No Intervention'!V95,'Calcs Women No Intervention'!V95^2,0,1),Diabetes_model!$C$8:$H$8)))</f>
        <v>4.0458914081888113E-2</v>
      </c>
      <c r="W158" s="67">
        <f>EXP(SUMPRODUCT(CHOOSE({1,2,3,4,5,6},'Calcs Women No Intervention'!AZ127,'Calcs Women No Intervention'!AZ127^2,'Calcs Women No Intervention'!W95,'Calcs Women No Intervention'!W95^2,0,1),Diabetes_model!$C$8:$H$8))/(1+EXP(SUMPRODUCT(CHOOSE({1,2,3,4,5,6},'Calcs Women No Intervention'!AZ127,'Calcs Women No Intervention'!AZ127^2,'Calcs Women No Intervention'!W95,'Calcs Women No Intervention'!W95^2,0,1),Diabetes_model!$C$8:$H$8)))</f>
        <v>4.4105863901872017E-2</v>
      </c>
      <c r="X158" s="67">
        <f>EXP(SUMPRODUCT(CHOOSE({1,2,3,4,5,6},'Calcs Women No Intervention'!BA127,'Calcs Women No Intervention'!BA127^2,'Calcs Women No Intervention'!X95,'Calcs Women No Intervention'!X95^2,0,1),Diabetes_model!$C$8:$H$8))/(1+EXP(SUMPRODUCT(CHOOSE({1,2,3,4,5,6},'Calcs Women No Intervention'!BA127,'Calcs Women No Intervention'!BA127^2,'Calcs Women No Intervention'!X95,'Calcs Women No Intervention'!X95^2,0,1),Diabetes_model!$C$8:$H$8)))</f>
        <v>4.7991628220128625E-2</v>
      </c>
      <c r="Y158" s="67">
        <f>EXP(SUMPRODUCT(CHOOSE({1,2,3,4,5,6},'Calcs Women No Intervention'!BB127,'Calcs Women No Intervention'!BB127^2,'Calcs Women No Intervention'!Y95,'Calcs Women No Intervention'!Y95^2,0,1),Diabetes_model!$C$8:$H$8))/(1+EXP(SUMPRODUCT(CHOOSE({1,2,3,4,5,6},'Calcs Women No Intervention'!BB127,'Calcs Women No Intervention'!BB127^2,'Calcs Women No Intervention'!Y95,'Calcs Women No Intervention'!Y95^2,0,1),Diabetes_model!$C$8:$H$8)))</f>
        <v>5.2121609005942586E-2</v>
      </c>
      <c r="Z158" s="67">
        <f>EXP(SUMPRODUCT(CHOOSE({1,2,3,4,5,6},'Calcs Women No Intervention'!BC127,'Calcs Women No Intervention'!BC127^2,'Calcs Women No Intervention'!Z95,'Calcs Women No Intervention'!Z95^2,0,1),Diabetes_model!$C$8:$H$8))/(1+EXP(SUMPRODUCT(CHOOSE({1,2,3,4,5,6},'Calcs Women No Intervention'!BC127,'Calcs Women No Intervention'!BC127^2,'Calcs Women No Intervention'!Z95,'Calcs Women No Intervention'!Z95^2,0,1),Diabetes_model!$C$8:$H$8)))</f>
        <v>5.6500173700636973E-2</v>
      </c>
      <c r="AA158" s="67">
        <f>EXP(SUMPRODUCT(CHOOSE({1,2,3,4,5,6},'Calcs Women No Intervention'!BD127,'Calcs Women No Intervention'!BD127^2,'Calcs Women No Intervention'!AA95,'Calcs Women No Intervention'!AA95^2,0,1),Diabetes_model!$C$8:$H$8))/(1+EXP(SUMPRODUCT(CHOOSE({1,2,3,4,5,6},'Calcs Women No Intervention'!BD127,'Calcs Women No Intervention'!BD127^2,'Calcs Women No Intervention'!AA95,'Calcs Women No Intervention'!AA95^2,0,1),Diabetes_model!$C$8:$H$8)))</f>
        <v>6.1130539804228591E-2</v>
      </c>
      <c r="AB158" s="67">
        <f>EXP(SUMPRODUCT(CHOOSE({1,2,3,4,5,6},'Calcs Women No Intervention'!BE127,'Calcs Women No Intervention'!BE127^2,'Calcs Women No Intervention'!AB95,'Calcs Women No Intervention'!AB95^2,0,1),Diabetes_model!$C$8:$H$8))/(1+EXP(SUMPRODUCT(CHOOSE({1,2,3,4,5,6},'Calcs Women No Intervention'!BE127,'Calcs Women No Intervention'!BE127^2,'Calcs Women No Intervention'!AB95,'Calcs Women No Intervention'!AB95^2,0,1),Diabetes_model!$C$8:$H$8)))</f>
        <v>6.5345121621708677E-2</v>
      </c>
      <c r="AE158" s="53"/>
      <c r="AF158" s="53"/>
      <c r="AG158" s="53"/>
      <c r="AH158" s="53"/>
      <c r="AI158" s="53"/>
      <c r="AJ158" s="53"/>
      <c r="AK158" s="53"/>
      <c r="AL158" s="53"/>
      <c r="AM158" s="53"/>
      <c r="AN158" s="53"/>
      <c r="AO158" s="53"/>
      <c r="AP158" s="53"/>
      <c r="AQ158" s="53"/>
      <c r="AR158" s="53"/>
      <c r="AS158" s="53"/>
      <c r="AT158" s="53"/>
      <c r="AU158" s="53"/>
      <c r="AV158" s="53"/>
      <c r="AW158" s="53">
        <f t="shared" si="55"/>
        <v>3.1649596707435461</v>
      </c>
      <c r="AX158" s="53">
        <f t="shared" si="56"/>
        <v>3.2284932878203003</v>
      </c>
      <c r="AY158" s="53">
        <f t="shared" si="57"/>
        <v>3.2921842736085272</v>
      </c>
      <c r="AZ158" s="53">
        <f t="shared" si="58"/>
        <v>3.3559601278478124</v>
      </c>
      <c r="BA158" s="53">
        <f t="shared" si="59"/>
        <v>3.4197465276456351</v>
      </c>
      <c r="BB158" s="53">
        <f t="shared" si="60"/>
        <v>3.4834678936395207</v>
      </c>
      <c r="BC158" s="53">
        <f t="shared" si="61"/>
        <v>3.5470480214172926</v>
      </c>
      <c r="BD158" s="53">
        <f t="shared" si="62"/>
        <v>3.5737927140727019</v>
      </c>
    </row>
    <row r="159" spans="2:56" x14ac:dyDescent="0.3">
      <c r="B159" s="1">
        <v>20</v>
      </c>
      <c r="C159" s="67"/>
      <c r="D159" s="67"/>
      <c r="E159" s="67"/>
      <c r="F159" s="67"/>
      <c r="G159" s="67"/>
      <c r="H159" s="67"/>
      <c r="I159" s="67"/>
      <c r="J159" s="67"/>
      <c r="K159" s="67"/>
      <c r="L159" s="67"/>
      <c r="M159" s="67"/>
      <c r="N159" s="67"/>
      <c r="O159" s="67"/>
      <c r="P159" s="67"/>
      <c r="Q159" s="67"/>
      <c r="R159" s="67"/>
      <c r="S159" s="67"/>
      <c r="T159" s="67"/>
      <c r="U159" s="67"/>
      <c r="V159" s="67">
        <f>EXP(SUMPRODUCT(CHOOSE({1,2,3,4,5,6},'Calcs Women No Intervention'!AY128,'Calcs Women No Intervention'!AY128^2,'Calcs Women No Intervention'!V96,'Calcs Women No Intervention'!V96^2,0,1),Diabetes_model!$C$8:$H$8))/(1+EXP(SUMPRODUCT(CHOOSE({1,2,3,4,5,6},'Calcs Women No Intervention'!AY128,'Calcs Women No Intervention'!AY128^2,'Calcs Women No Intervention'!V96,'Calcs Women No Intervention'!V96^2,0,1),Diabetes_model!$C$8:$H$8)))</f>
        <v>3.7044461532590556E-2</v>
      </c>
      <c r="W159" s="67">
        <f>EXP(SUMPRODUCT(CHOOSE({1,2,3,4,5,6},'Calcs Women No Intervention'!AZ128,'Calcs Women No Intervention'!AZ128^2,'Calcs Women No Intervention'!W96,'Calcs Women No Intervention'!W96^2,0,1),Diabetes_model!$C$8:$H$8))/(1+EXP(SUMPRODUCT(CHOOSE({1,2,3,4,5,6},'Calcs Women No Intervention'!AZ128,'Calcs Women No Intervention'!AZ128^2,'Calcs Women No Intervention'!W96,'Calcs Women No Intervention'!W96^2,0,1),Diabetes_model!$C$8:$H$8)))</f>
        <v>4.0458914081888113E-2</v>
      </c>
      <c r="X159" s="67">
        <f>EXP(SUMPRODUCT(CHOOSE({1,2,3,4,5,6},'Calcs Women No Intervention'!BA128,'Calcs Women No Intervention'!BA128^2,'Calcs Women No Intervention'!X96,'Calcs Women No Intervention'!X96^2,0,1),Diabetes_model!$C$8:$H$8))/(1+EXP(SUMPRODUCT(CHOOSE({1,2,3,4,5,6},'Calcs Women No Intervention'!BA128,'Calcs Women No Intervention'!BA128^2,'Calcs Women No Intervention'!X96,'Calcs Women No Intervention'!X96^2,0,1),Diabetes_model!$C$8:$H$8)))</f>
        <v>4.4105863901872017E-2</v>
      </c>
      <c r="Y159" s="67">
        <f>EXP(SUMPRODUCT(CHOOSE({1,2,3,4,5,6},'Calcs Women No Intervention'!BB128,'Calcs Women No Intervention'!BB128^2,'Calcs Women No Intervention'!Y96,'Calcs Women No Intervention'!Y96^2,0,1),Diabetes_model!$C$8:$H$8))/(1+EXP(SUMPRODUCT(CHOOSE({1,2,3,4,5,6},'Calcs Women No Intervention'!BB128,'Calcs Women No Intervention'!BB128^2,'Calcs Women No Intervention'!Y96,'Calcs Women No Intervention'!Y96^2,0,1),Diabetes_model!$C$8:$H$8)))</f>
        <v>4.7991628220128625E-2</v>
      </c>
      <c r="Z159" s="67">
        <f>EXP(SUMPRODUCT(CHOOSE({1,2,3,4,5,6},'Calcs Women No Intervention'!BC128,'Calcs Women No Intervention'!BC128^2,'Calcs Women No Intervention'!Z96,'Calcs Women No Intervention'!Z96^2,0,1),Diabetes_model!$C$8:$H$8))/(1+EXP(SUMPRODUCT(CHOOSE({1,2,3,4,5,6},'Calcs Women No Intervention'!BC128,'Calcs Women No Intervention'!BC128^2,'Calcs Women No Intervention'!Z96,'Calcs Women No Intervention'!Z96^2,0,1),Diabetes_model!$C$8:$H$8)))</f>
        <v>5.2121609005942586E-2</v>
      </c>
      <c r="AA159" s="67">
        <f>EXP(SUMPRODUCT(CHOOSE({1,2,3,4,5,6},'Calcs Women No Intervention'!BD128,'Calcs Women No Intervention'!BD128^2,'Calcs Women No Intervention'!AA96,'Calcs Women No Intervention'!AA96^2,0,1),Diabetes_model!$C$8:$H$8))/(1+EXP(SUMPRODUCT(CHOOSE({1,2,3,4,5,6},'Calcs Women No Intervention'!BD128,'Calcs Women No Intervention'!BD128^2,'Calcs Women No Intervention'!AA96,'Calcs Women No Intervention'!AA96^2,0,1),Diabetes_model!$C$8:$H$8)))</f>
        <v>5.6500173700636973E-2</v>
      </c>
      <c r="AB159" s="67">
        <f>EXP(SUMPRODUCT(CHOOSE({1,2,3,4,5,6},'Calcs Women No Intervention'!BE128,'Calcs Women No Intervention'!BE128^2,'Calcs Women No Intervention'!AB96,'Calcs Women No Intervention'!AB96^2,0,1),Diabetes_model!$C$8:$H$8))/(1+EXP(SUMPRODUCT(CHOOSE({1,2,3,4,5,6},'Calcs Women No Intervention'!BE128,'Calcs Women No Intervention'!BE128^2,'Calcs Women No Intervention'!AB96,'Calcs Women No Intervention'!AB96^2,0,1),Diabetes_model!$C$8:$H$8)))</f>
        <v>6.0503828608225278E-2</v>
      </c>
      <c r="AE159" s="53"/>
      <c r="AF159" s="53"/>
      <c r="AG159" s="53"/>
      <c r="AH159" s="53"/>
      <c r="AI159" s="53"/>
      <c r="AJ159" s="53"/>
      <c r="AK159" s="53"/>
      <c r="AL159" s="53"/>
      <c r="AM159" s="53"/>
      <c r="AN159" s="53"/>
      <c r="AO159" s="53"/>
      <c r="AP159" s="53"/>
      <c r="AQ159" s="53"/>
      <c r="AR159" s="53"/>
      <c r="AS159" s="53"/>
      <c r="AT159" s="53"/>
      <c r="AU159" s="53"/>
      <c r="AV159" s="53"/>
      <c r="AW159" s="53"/>
      <c r="AX159" s="53">
        <f t="shared" si="56"/>
        <v>3.1649596707435461</v>
      </c>
      <c r="AY159" s="53">
        <f t="shared" si="57"/>
        <v>3.2284932878203003</v>
      </c>
      <c r="AZ159" s="53">
        <f t="shared" si="58"/>
        <v>3.2921842736085272</v>
      </c>
      <c r="BA159" s="53">
        <f t="shared" si="59"/>
        <v>3.3559601278478124</v>
      </c>
      <c r="BB159" s="53">
        <f t="shared" si="60"/>
        <v>3.4197465276456351</v>
      </c>
      <c r="BC159" s="53">
        <f t="shared" si="61"/>
        <v>3.4834678936395207</v>
      </c>
      <c r="BD159" s="53">
        <f t="shared" si="62"/>
        <v>3.5106836327679738</v>
      </c>
    </row>
    <row r="160" spans="2:56" x14ac:dyDescent="0.3">
      <c r="B160" s="1">
        <v>21</v>
      </c>
      <c r="C160" s="67"/>
      <c r="D160" s="67"/>
      <c r="E160" s="67"/>
      <c r="F160" s="67"/>
      <c r="G160" s="67"/>
      <c r="H160" s="67"/>
      <c r="I160" s="67"/>
      <c r="J160" s="67"/>
      <c r="K160" s="67"/>
      <c r="L160" s="67"/>
      <c r="M160" s="67"/>
      <c r="N160" s="67"/>
      <c r="O160" s="67"/>
      <c r="P160" s="67"/>
      <c r="Q160" s="67"/>
      <c r="R160" s="67"/>
      <c r="S160" s="67"/>
      <c r="T160" s="67"/>
      <c r="U160" s="67"/>
      <c r="V160" s="67"/>
      <c r="W160" s="67">
        <f>EXP(SUMPRODUCT(CHOOSE({1,2,3,4,5,6},'Calcs Women No Intervention'!AZ129,'Calcs Women No Intervention'!AZ129^2,'Calcs Women No Intervention'!W97,'Calcs Women No Intervention'!W97^2,0,1),Diabetes_model!$C$8:$H$8))/(1+EXP(SUMPRODUCT(CHOOSE({1,2,3,4,5,6},'Calcs Women No Intervention'!AZ129,'Calcs Women No Intervention'!AZ129^2,'Calcs Women No Intervention'!W97,'Calcs Women No Intervention'!W97^2,0,1),Diabetes_model!$C$8:$H$8)))</f>
        <v>3.7044461532590556E-2</v>
      </c>
      <c r="X160" s="67">
        <f>EXP(SUMPRODUCT(CHOOSE({1,2,3,4,5,6},'Calcs Women No Intervention'!BA129,'Calcs Women No Intervention'!BA129^2,'Calcs Women No Intervention'!X97,'Calcs Women No Intervention'!X97^2,0,1),Diabetes_model!$C$8:$H$8))/(1+EXP(SUMPRODUCT(CHOOSE({1,2,3,4,5,6},'Calcs Women No Intervention'!BA129,'Calcs Women No Intervention'!BA129^2,'Calcs Women No Intervention'!X97,'Calcs Women No Intervention'!X97^2,0,1),Diabetes_model!$C$8:$H$8)))</f>
        <v>4.0458914081888113E-2</v>
      </c>
      <c r="Y160" s="67">
        <f>EXP(SUMPRODUCT(CHOOSE({1,2,3,4,5,6},'Calcs Women No Intervention'!BB129,'Calcs Women No Intervention'!BB129^2,'Calcs Women No Intervention'!Y97,'Calcs Women No Intervention'!Y97^2,0,1),Diabetes_model!$C$8:$H$8))/(1+EXP(SUMPRODUCT(CHOOSE({1,2,3,4,5,6},'Calcs Women No Intervention'!BB129,'Calcs Women No Intervention'!BB129^2,'Calcs Women No Intervention'!Y97,'Calcs Women No Intervention'!Y97^2,0,1),Diabetes_model!$C$8:$H$8)))</f>
        <v>4.4105863901872017E-2</v>
      </c>
      <c r="Z160" s="67">
        <f>EXP(SUMPRODUCT(CHOOSE({1,2,3,4,5,6},'Calcs Women No Intervention'!BC129,'Calcs Women No Intervention'!BC129^2,'Calcs Women No Intervention'!Z97,'Calcs Women No Intervention'!Z97^2,0,1),Diabetes_model!$C$8:$H$8))/(1+EXP(SUMPRODUCT(CHOOSE({1,2,3,4,5,6},'Calcs Women No Intervention'!BC129,'Calcs Women No Intervention'!BC129^2,'Calcs Women No Intervention'!Z97,'Calcs Women No Intervention'!Z97^2,0,1),Diabetes_model!$C$8:$H$8)))</f>
        <v>4.7991628220128625E-2</v>
      </c>
      <c r="AA160" s="67">
        <f>EXP(SUMPRODUCT(CHOOSE({1,2,3,4,5,6},'Calcs Women No Intervention'!BD129,'Calcs Women No Intervention'!BD129^2,'Calcs Women No Intervention'!AA97,'Calcs Women No Intervention'!AA97^2,0,1),Diabetes_model!$C$8:$H$8))/(1+EXP(SUMPRODUCT(CHOOSE({1,2,3,4,5,6},'Calcs Women No Intervention'!BD129,'Calcs Women No Intervention'!BD129^2,'Calcs Women No Intervention'!AA97,'Calcs Women No Intervention'!AA97^2,0,1),Diabetes_model!$C$8:$H$8)))</f>
        <v>5.2121609005942586E-2</v>
      </c>
      <c r="AB160" s="67">
        <f>EXP(SUMPRODUCT(CHOOSE({1,2,3,4,5,6},'Calcs Women No Intervention'!BE129,'Calcs Women No Intervention'!BE129^2,'Calcs Women No Intervention'!AB97,'Calcs Women No Intervention'!AB97^2,0,1),Diabetes_model!$C$8:$H$8))/(1+EXP(SUMPRODUCT(CHOOSE({1,2,3,4,5,6},'Calcs Women No Intervention'!BE129,'Calcs Women No Intervention'!BE129^2,'Calcs Women No Intervention'!AB97,'Calcs Women No Intervention'!AB97^2,0,1),Diabetes_model!$C$8:$H$8)))</f>
        <v>5.5914860527154171E-2</v>
      </c>
      <c r="AE160" s="53"/>
      <c r="AF160" s="53"/>
      <c r="AG160" s="53"/>
      <c r="AH160" s="53"/>
      <c r="AI160" s="53"/>
      <c r="AJ160" s="53"/>
      <c r="AK160" s="53"/>
      <c r="AL160" s="53"/>
      <c r="AM160" s="53"/>
      <c r="AN160" s="53"/>
      <c r="AO160" s="53"/>
      <c r="AP160" s="53"/>
      <c r="AQ160" s="53"/>
      <c r="AR160" s="53"/>
      <c r="AS160" s="53"/>
      <c r="AT160" s="53"/>
      <c r="AU160" s="53"/>
      <c r="AV160" s="53"/>
      <c r="AW160" s="53"/>
      <c r="AX160" s="53"/>
      <c r="AY160" s="53">
        <f t="shared" si="57"/>
        <v>3.1649596707435461</v>
      </c>
      <c r="AZ160" s="53">
        <f t="shared" si="58"/>
        <v>3.2284932878203003</v>
      </c>
      <c r="BA160" s="53">
        <f t="shared" si="59"/>
        <v>3.2921842736085272</v>
      </c>
      <c r="BB160" s="53">
        <f t="shared" si="60"/>
        <v>3.3559601278478124</v>
      </c>
      <c r="BC160" s="53">
        <f t="shared" si="61"/>
        <v>3.4197465276456351</v>
      </c>
      <c r="BD160" s="53">
        <f t="shared" si="62"/>
        <v>3.4473809311753927</v>
      </c>
    </row>
    <row r="161" spans="1:56" x14ac:dyDescent="0.3">
      <c r="B161" s="1">
        <v>22</v>
      </c>
      <c r="C161" s="67"/>
      <c r="D161" s="67"/>
      <c r="E161" s="67"/>
      <c r="F161" s="67"/>
      <c r="G161" s="67"/>
      <c r="H161" s="67"/>
      <c r="I161" s="67"/>
      <c r="J161" s="67"/>
      <c r="K161" s="67"/>
      <c r="L161" s="67"/>
      <c r="M161" s="67"/>
      <c r="N161" s="67"/>
      <c r="O161" s="67"/>
      <c r="P161" s="67"/>
      <c r="Q161" s="67"/>
      <c r="R161" s="67"/>
      <c r="S161" s="67"/>
      <c r="T161" s="67"/>
      <c r="U161" s="67"/>
      <c r="V161" s="67"/>
      <c r="W161" s="67"/>
      <c r="X161" s="67">
        <f>EXP(SUMPRODUCT(CHOOSE({1,2,3,4,5,6},'Calcs Women No Intervention'!BA130,'Calcs Women No Intervention'!BA130^2,'Calcs Women No Intervention'!X98,'Calcs Women No Intervention'!X98^2,0,1),Diabetes_model!$C$8:$H$8))/(1+EXP(SUMPRODUCT(CHOOSE({1,2,3,4,5,6},'Calcs Women No Intervention'!BA130,'Calcs Women No Intervention'!BA130^2,'Calcs Women No Intervention'!X98,'Calcs Women No Intervention'!X98^2,0,1),Diabetes_model!$C$8:$H$8)))</f>
        <v>3.7044461532590556E-2</v>
      </c>
      <c r="Y161" s="67">
        <f>EXP(SUMPRODUCT(CHOOSE({1,2,3,4,5,6},'Calcs Women No Intervention'!BB130,'Calcs Women No Intervention'!BB130^2,'Calcs Women No Intervention'!Y98,'Calcs Women No Intervention'!Y98^2,0,1),Diabetes_model!$C$8:$H$8))/(1+EXP(SUMPRODUCT(CHOOSE({1,2,3,4,5,6},'Calcs Women No Intervention'!BB130,'Calcs Women No Intervention'!BB130^2,'Calcs Women No Intervention'!Y98,'Calcs Women No Intervention'!Y98^2,0,1),Diabetes_model!$C$8:$H$8)))</f>
        <v>4.0458914081888113E-2</v>
      </c>
      <c r="Z161" s="67">
        <f>EXP(SUMPRODUCT(CHOOSE({1,2,3,4,5,6},'Calcs Women No Intervention'!BC130,'Calcs Women No Intervention'!BC130^2,'Calcs Women No Intervention'!Z98,'Calcs Women No Intervention'!Z98^2,0,1),Diabetes_model!$C$8:$H$8))/(1+EXP(SUMPRODUCT(CHOOSE({1,2,3,4,5,6},'Calcs Women No Intervention'!BC130,'Calcs Women No Intervention'!BC130^2,'Calcs Women No Intervention'!Z98,'Calcs Women No Intervention'!Z98^2,0,1),Diabetes_model!$C$8:$H$8)))</f>
        <v>4.4105863901872017E-2</v>
      </c>
      <c r="AA161" s="67">
        <f>EXP(SUMPRODUCT(CHOOSE({1,2,3,4,5,6},'Calcs Women No Intervention'!BD130,'Calcs Women No Intervention'!BD130^2,'Calcs Women No Intervention'!AA98,'Calcs Women No Intervention'!AA98^2,0,1),Diabetes_model!$C$8:$H$8))/(1+EXP(SUMPRODUCT(CHOOSE({1,2,3,4,5,6},'Calcs Women No Intervention'!BD130,'Calcs Women No Intervention'!BD130^2,'Calcs Women No Intervention'!AA98,'Calcs Women No Intervention'!AA98^2,0,1),Diabetes_model!$C$8:$H$8)))</f>
        <v>4.7991628220128625E-2</v>
      </c>
      <c r="AB161" s="67">
        <f>EXP(SUMPRODUCT(CHOOSE({1,2,3,4,5,6},'Calcs Women No Intervention'!BE130,'Calcs Women No Intervention'!BE130^2,'Calcs Women No Intervention'!AB98,'Calcs Women No Intervention'!AB98^2,0,1),Diabetes_model!$C$8:$H$8))/(1+EXP(SUMPRODUCT(CHOOSE({1,2,3,4,5,6},'Calcs Women No Intervention'!BE130,'Calcs Women No Intervention'!BE130^2,'Calcs Women No Intervention'!AB98,'Calcs Women No Intervention'!AB98^2,0,1),Diabetes_model!$C$8:$H$8)))</f>
        <v>5.157616862031611E-2</v>
      </c>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f t="shared" si="58"/>
        <v>3.1649596707435461</v>
      </c>
      <c r="BA161" s="53">
        <f t="shared" si="59"/>
        <v>3.2284932878203003</v>
      </c>
      <c r="BB161" s="53">
        <f t="shared" si="60"/>
        <v>3.2921842736085272</v>
      </c>
      <c r="BC161" s="53">
        <f t="shared" si="61"/>
        <v>3.3559601278478124</v>
      </c>
      <c r="BD161" s="53">
        <f t="shared" si="62"/>
        <v>3.3839596841394961</v>
      </c>
    </row>
    <row r="162" spans="1:56" x14ac:dyDescent="0.3">
      <c r="B162" s="1">
        <v>23</v>
      </c>
      <c r="C162" s="67"/>
      <c r="D162" s="67"/>
      <c r="E162" s="67"/>
      <c r="F162" s="67"/>
      <c r="G162" s="67"/>
      <c r="H162" s="67"/>
      <c r="I162" s="67"/>
      <c r="J162" s="67"/>
      <c r="K162" s="67"/>
      <c r="L162" s="67"/>
      <c r="M162" s="67"/>
      <c r="N162" s="67"/>
      <c r="O162" s="67"/>
      <c r="P162" s="67"/>
      <c r="Q162" s="67"/>
      <c r="R162" s="67"/>
      <c r="S162" s="67"/>
      <c r="T162" s="67"/>
      <c r="U162" s="67"/>
      <c r="V162" s="67"/>
      <c r="W162" s="67"/>
      <c r="X162" s="67"/>
      <c r="Y162" s="67">
        <f>EXP(SUMPRODUCT(CHOOSE({1,2,3,4,5,6},'Calcs Women No Intervention'!BB131,'Calcs Women No Intervention'!BB131^2,'Calcs Women No Intervention'!Y99,'Calcs Women No Intervention'!Y99^2,0,1),Diabetes_model!$C$8:$H$8))/(1+EXP(SUMPRODUCT(CHOOSE({1,2,3,4,5,6},'Calcs Women No Intervention'!BB131,'Calcs Women No Intervention'!BB131^2,'Calcs Women No Intervention'!Y99,'Calcs Women No Intervention'!Y99^2,0,1),Diabetes_model!$C$8:$H$8)))</f>
        <v>3.7044461532590556E-2</v>
      </c>
      <c r="Z162" s="67">
        <f>EXP(SUMPRODUCT(CHOOSE({1,2,3,4,5,6},'Calcs Women No Intervention'!BC131,'Calcs Women No Intervention'!BC131^2,'Calcs Women No Intervention'!Z99,'Calcs Women No Intervention'!Z99^2,0,1),Diabetes_model!$C$8:$H$8))/(1+EXP(SUMPRODUCT(CHOOSE({1,2,3,4,5,6},'Calcs Women No Intervention'!BC131,'Calcs Women No Intervention'!BC131^2,'Calcs Women No Intervention'!Z99,'Calcs Women No Intervention'!Z99^2,0,1),Diabetes_model!$C$8:$H$8)))</f>
        <v>4.0458914081888113E-2</v>
      </c>
      <c r="AA162" s="67">
        <f>EXP(SUMPRODUCT(CHOOSE({1,2,3,4,5,6},'Calcs Women No Intervention'!BD131,'Calcs Women No Intervention'!BD131^2,'Calcs Women No Intervention'!AA99,'Calcs Women No Intervention'!AA99^2,0,1),Diabetes_model!$C$8:$H$8))/(1+EXP(SUMPRODUCT(CHOOSE({1,2,3,4,5,6},'Calcs Women No Intervention'!BD131,'Calcs Women No Intervention'!BD131^2,'Calcs Women No Intervention'!AA99,'Calcs Women No Intervention'!AA99^2,0,1),Diabetes_model!$C$8:$H$8)))</f>
        <v>4.4105863901872017E-2</v>
      </c>
      <c r="AB162" s="67">
        <f>EXP(SUMPRODUCT(CHOOSE({1,2,3,4,5,6},'Calcs Women No Intervention'!BE131,'Calcs Women No Intervention'!BE131^2,'Calcs Women No Intervention'!AB99,'Calcs Women No Intervention'!AB99^2,0,1),Diabetes_model!$C$8:$H$8))/(1+EXP(SUMPRODUCT(CHOOSE({1,2,3,4,5,6},'Calcs Women No Intervention'!BE131,'Calcs Women No Intervention'!BE131^2,'Calcs Women No Intervention'!AB99,'Calcs Women No Intervention'!AB99^2,0,1),Diabetes_model!$C$8:$H$8)))</f>
        <v>4.7484461316935136E-2</v>
      </c>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f t="shared" si="59"/>
        <v>3.1649596707435461</v>
      </c>
      <c r="BB162" s="53">
        <f t="shared" si="60"/>
        <v>3.2284932878203003</v>
      </c>
      <c r="BC162" s="53">
        <f t="shared" si="61"/>
        <v>3.2921842736085272</v>
      </c>
      <c r="BD162" s="53">
        <f t="shared" si="62"/>
        <v>3.3204949442646572</v>
      </c>
    </row>
    <row r="163" spans="1:56" x14ac:dyDescent="0.3">
      <c r="B163" s="1">
        <v>24</v>
      </c>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f>EXP(SUMPRODUCT(CHOOSE({1,2,3,4,5,6},'Calcs Women No Intervention'!BC132,'Calcs Women No Intervention'!BC132^2,'Calcs Women No Intervention'!Z100,'Calcs Women No Intervention'!Z100^2,0,1),Diabetes_model!$C$8:$H$8))/(1+EXP(SUMPRODUCT(CHOOSE({1,2,3,4,5,6},'Calcs Women No Intervention'!BC132,'Calcs Women No Intervention'!BC132^2,'Calcs Women No Intervention'!Z100,'Calcs Women No Intervention'!Z100^2,0,1),Diabetes_model!$C$8:$H$8)))</f>
        <v>3.7044461532590556E-2</v>
      </c>
      <c r="AA163" s="67">
        <f>EXP(SUMPRODUCT(CHOOSE({1,2,3,4,5,6},'Calcs Women No Intervention'!BD132,'Calcs Women No Intervention'!BD132^2,'Calcs Women No Intervention'!AA100,'Calcs Women No Intervention'!AA100^2,0,1),Diabetes_model!$C$8:$H$8))/(1+EXP(SUMPRODUCT(CHOOSE({1,2,3,4,5,6},'Calcs Women No Intervention'!BD132,'Calcs Women No Intervention'!BD132^2,'Calcs Women No Intervention'!AA100,'Calcs Women No Intervention'!AA100^2,0,1),Diabetes_model!$C$8:$H$8)))</f>
        <v>4.0458914081888113E-2</v>
      </c>
      <c r="AB163" s="67">
        <f>EXP(SUMPRODUCT(CHOOSE({1,2,3,4,5,6},'Calcs Women No Intervention'!BE132,'Calcs Women No Intervention'!BE132^2,'Calcs Women No Intervention'!AB100,'Calcs Women No Intervention'!AB100^2,0,1),Diabetes_model!$C$8:$H$8))/(1+EXP(SUMPRODUCT(CHOOSE({1,2,3,4,5,6},'Calcs Women No Intervention'!BE132,'Calcs Women No Intervention'!BE132^2,'Calcs Women No Intervention'!AB100,'Calcs Women No Intervention'!AB100^2,0,1),Diabetes_model!$C$8:$H$8)))</f>
        <v>4.3635313269646564E-2</v>
      </c>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f t="shared" si="60"/>
        <v>3.1649596707435461</v>
      </c>
      <c r="BC163" s="53">
        <f t="shared" si="61"/>
        <v>3.2284932878203003</v>
      </c>
      <c r="BD163" s="53">
        <f t="shared" si="62"/>
        <v>3.2570610665266808</v>
      </c>
    </row>
    <row r="164" spans="1:56" x14ac:dyDescent="0.3">
      <c r="B164" s="1">
        <v>25</v>
      </c>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f>EXP(SUMPRODUCT(CHOOSE({1,2,3,4,5,6},'Calcs Women No Intervention'!BD133,'Calcs Women No Intervention'!BD133^2,'Calcs Women No Intervention'!AA101,'Calcs Women No Intervention'!AA101^2,0,1),Diabetes_model!$C$8:$H$8))/(1+EXP(SUMPRODUCT(CHOOSE({1,2,3,4,5,6},'Calcs Women No Intervention'!BD133,'Calcs Women No Intervention'!BD133^2,'Calcs Women No Intervention'!AA101,'Calcs Women No Intervention'!AA101^2,0,1),Diabetes_model!$C$8:$H$8)))</f>
        <v>3.7044461532590556E-2</v>
      </c>
      <c r="AB164" s="67">
        <f>EXP(SUMPRODUCT(CHOOSE({1,2,3,4,5,6},'Calcs Women No Intervention'!BE133,'Calcs Women No Intervention'!BE133^2,'Calcs Women No Intervention'!AB101,'Calcs Women No Intervention'!AB101^2,0,1),Diabetes_model!$C$8:$H$8))/(1+EXP(SUMPRODUCT(CHOOSE({1,2,3,4,5,6},'Calcs Women No Intervention'!BE133,'Calcs Women No Intervention'!BE133^2,'Calcs Women No Intervention'!AB101,'Calcs Women No Intervention'!AB101^2,0,1),Diabetes_model!$C$8:$H$8)))</f>
        <v>4.0023280326830862E-2</v>
      </c>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f t="shared" si="61"/>
        <v>3.1649596707435461</v>
      </c>
      <c r="BD164" s="53">
        <f t="shared" si="62"/>
        <v>3.1937310929847276</v>
      </c>
    </row>
    <row r="165" spans="1:56" x14ac:dyDescent="0.3">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row>
    <row r="166" spans="1:56" x14ac:dyDescent="0.3">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D166" s="182" t="s">
        <v>409</v>
      </c>
    </row>
    <row r="167" spans="1:56" x14ac:dyDescent="0.3">
      <c r="C167" s="67" t="s">
        <v>13</v>
      </c>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E167" t="s">
        <v>13</v>
      </c>
      <c r="AG167" s="67"/>
    </row>
    <row r="168" spans="1:56" x14ac:dyDescent="0.3">
      <c r="B168" t="s">
        <v>12</v>
      </c>
      <c r="C168" s="1">
        <v>0</v>
      </c>
      <c r="D168" s="1">
        <v>1</v>
      </c>
      <c r="E168" s="1">
        <v>2</v>
      </c>
      <c r="F168" s="1">
        <v>3</v>
      </c>
      <c r="G168" s="1">
        <v>4</v>
      </c>
      <c r="H168" s="1">
        <v>5</v>
      </c>
      <c r="I168" s="1">
        <v>6</v>
      </c>
      <c r="J168" s="1">
        <v>7</v>
      </c>
      <c r="K168" s="1">
        <v>8</v>
      </c>
      <c r="L168" s="1">
        <v>9</v>
      </c>
      <c r="M168" s="1">
        <v>10</v>
      </c>
      <c r="N168" s="1">
        <v>11</v>
      </c>
      <c r="O168" s="1">
        <v>12</v>
      </c>
      <c r="P168" s="1">
        <v>13</v>
      </c>
      <c r="Q168" s="1">
        <v>14</v>
      </c>
      <c r="R168" s="1">
        <v>15</v>
      </c>
      <c r="S168" s="1">
        <v>16</v>
      </c>
      <c r="T168" s="1">
        <v>17</v>
      </c>
      <c r="U168" s="1">
        <v>18</v>
      </c>
      <c r="V168" s="1">
        <v>19</v>
      </c>
      <c r="W168" s="1">
        <v>20</v>
      </c>
      <c r="X168" s="1">
        <v>21</v>
      </c>
      <c r="Y168" s="1">
        <v>22</v>
      </c>
      <c r="Z168" s="1">
        <v>23</v>
      </c>
      <c r="AA168" s="1">
        <v>24</v>
      </c>
      <c r="AB168" s="1">
        <v>25</v>
      </c>
      <c r="AE168">
        <v>0</v>
      </c>
      <c r="AF168">
        <v>1</v>
      </c>
      <c r="AG168">
        <v>2</v>
      </c>
      <c r="AH168">
        <v>3</v>
      </c>
      <c r="AI168">
        <v>4</v>
      </c>
      <c r="AJ168">
        <v>5</v>
      </c>
      <c r="AK168">
        <v>6</v>
      </c>
      <c r="AL168">
        <v>7</v>
      </c>
      <c r="AM168">
        <v>8</v>
      </c>
      <c r="AN168">
        <v>9</v>
      </c>
      <c r="AO168">
        <v>10</v>
      </c>
      <c r="AP168">
        <v>11</v>
      </c>
      <c r="AQ168">
        <v>12</v>
      </c>
      <c r="AR168">
        <v>13</v>
      </c>
      <c r="AS168">
        <v>14</v>
      </c>
      <c r="AT168">
        <v>15</v>
      </c>
      <c r="AU168">
        <v>16</v>
      </c>
      <c r="AV168">
        <v>17</v>
      </c>
      <c r="AW168">
        <v>18</v>
      </c>
      <c r="AX168">
        <v>19</v>
      </c>
      <c r="AY168">
        <v>20</v>
      </c>
      <c r="AZ168">
        <v>21</v>
      </c>
      <c r="BA168">
        <v>22</v>
      </c>
      <c r="BB168">
        <v>23</v>
      </c>
      <c r="BC168">
        <v>24</v>
      </c>
      <c r="BD168">
        <v>25</v>
      </c>
    </row>
    <row r="169" spans="1:56" x14ac:dyDescent="0.3">
      <c r="A169" t="s">
        <v>355</v>
      </c>
      <c r="B169" s="1">
        <v>1</v>
      </c>
      <c r="C169" s="67">
        <f>EXP(SUMPRODUCT(CHOOSE({1,2,3,4,5,6},'Calcs Women Intervention'!AF109,'Calcs Women Intervention'!AF109^2,'Calcs Women Intervention'!C77,'Calcs Women Intervention'!C77^2,0,1),Diabetes_model!$C$8:$H$8))/(1+EXP(SUMPRODUCT(CHOOSE({1,2,3,4,5,6},'Calcs Women Intervention'!AF109,'Calcs Women Intervention'!AF109^2,'Calcs Women Intervention'!C77,'Calcs Women Intervention'!C77^2,0,1),Diabetes_model!$C$8:$H$8)))</f>
        <v>3.2630523291649886E-2</v>
      </c>
      <c r="D169" s="67">
        <f>EXP(SUMPRODUCT(CHOOSE({1,2,3,4,5,6},'Calcs Women Intervention'!AG109,'Calcs Women Intervention'!AG109^2,'Calcs Women Intervention'!D77,'Calcs Women Intervention'!D77^2,0,1),Diabetes_model!$C$8:$H$8))/(1+EXP(SUMPRODUCT(CHOOSE({1,2,3,4,5,6},'Calcs Women Intervention'!AG109,'Calcs Women Intervention'!AG109^2,'Calcs Women Intervention'!D77,'Calcs Women Intervention'!D77^2,0,1),Diabetes_model!$C$8:$H$8)))</f>
        <v>3.1320358117656606E-2</v>
      </c>
      <c r="E169" s="67">
        <f>EXP(SUMPRODUCT(CHOOSE({1,2,3,4,5,6},'Calcs Women Intervention'!AH109,'Calcs Women Intervention'!AH109^2,'Calcs Women Intervention'!E77,'Calcs Women Intervention'!E77^2,0,1),Diabetes_model!$C$8:$H$8))/(1+EXP(SUMPRODUCT(CHOOSE({1,2,3,4,5,6},'Calcs Women Intervention'!AH109,'Calcs Women Intervention'!AH109^2,'Calcs Women Intervention'!E77,'Calcs Women Intervention'!E77^2,0,1),Diabetes_model!$C$8:$H$8)))</f>
        <v>3.4629895831308238E-2</v>
      </c>
      <c r="F169" s="67">
        <f>EXP(SUMPRODUCT(CHOOSE({1,2,3,4,5,6},'Calcs Women Intervention'!AI109,'Calcs Women Intervention'!AI109^2,'Calcs Women Intervention'!F77,'Calcs Women Intervention'!F77^2,0,1),Diabetes_model!$C$8:$H$8))/(1+EXP(SUMPRODUCT(CHOOSE({1,2,3,4,5,6},'Calcs Women Intervention'!AI109,'Calcs Women Intervention'!AI109^2,'Calcs Women Intervention'!F77,'Calcs Women Intervention'!F77^2,0,1),Diabetes_model!$C$8:$H$8)))</f>
        <v>3.8662037009331789E-2</v>
      </c>
      <c r="G169" s="67">
        <f>EXP(SUMPRODUCT(CHOOSE({1,2,3,4,5,6},'Calcs Women Intervention'!AJ109,'Calcs Women Intervention'!AJ109^2,'Calcs Women Intervention'!G77,'Calcs Women Intervention'!G77^2,0,1),Diabetes_model!$C$8:$H$8))/(1+EXP(SUMPRODUCT(CHOOSE({1,2,3,4,5,6},'Calcs Women Intervention'!AJ109,'Calcs Women Intervention'!AJ109^2,'Calcs Women Intervention'!G77,'Calcs Women Intervention'!G77^2,0,1),Diabetes_model!$C$8:$H$8)))</f>
        <v>4.3060410105921598E-2</v>
      </c>
      <c r="H169" s="67">
        <f>EXP(SUMPRODUCT(CHOOSE({1,2,3,4,5,6},'Calcs Women Intervention'!AK109,'Calcs Women Intervention'!AK109^2,'Calcs Women Intervention'!H77,'Calcs Women Intervention'!H77^2,0,1),Diabetes_model!$C$8:$H$8))/(1+EXP(SUMPRODUCT(CHOOSE({1,2,3,4,5,6},'Calcs Women Intervention'!AK109,'Calcs Women Intervention'!AK109^2,'Calcs Women Intervention'!H77,'Calcs Women Intervention'!H77^2,0,1),Diabetes_model!$C$8:$H$8)))</f>
        <v>4.784326224335822E-2</v>
      </c>
      <c r="I169" s="67">
        <f>EXP(SUMPRODUCT(CHOOSE({1,2,3,4,5,6},'Calcs Women Intervention'!AL109,'Calcs Women Intervention'!AL109^2,'Calcs Women Intervention'!I77,'Calcs Women Intervention'!I77^2,0,1),Diabetes_model!$C$8:$H$8))/(1+EXP(SUMPRODUCT(CHOOSE({1,2,3,4,5,6},'Calcs Women Intervention'!AL109,'Calcs Women Intervention'!AL109^2,'Calcs Women Intervention'!I77,'Calcs Women Intervention'!I77^2,0,1),Diabetes_model!$C$8:$H$8)))</f>
        <v>5.3027610471915745E-2</v>
      </c>
      <c r="J169" s="67">
        <f>EXP(SUMPRODUCT(CHOOSE({1,2,3,4,5,6},'Calcs Women Intervention'!AM109,'Calcs Women Intervention'!AM109^2,'Calcs Women Intervention'!J77,'Calcs Women Intervention'!J77^2,0,1),Diabetes_model!$C$8:$H$8))/(1+EXP(SUMPRODUCT(CHOOSE({1,2,3,4,5,6},'Calcs Women Intervention'!AM109,'Calcs Women Intervention'!AM109^2,'Calcs Women Intervention'!J77,'Calcs Women Intervention'!J77^2,0,1),Diabetes_model!$C$8:$H$8)))</f>
        <v>5.8628894594779338E-2</v>
      </c>
      <c r="K169" s="67">
        <f>EXP(SUMPRODUCT(CHOOSE({1,2,3,4,5,6},'Calcs Women Intervention'!AN109,'Calcs Women Intervention'!AN109^2,'Calcs Women Intervention'!K77,'Calcs Women Intervention'!K77^2,0,1),Diabetes_model!$C$8:$H$8))/(1+EXP(SUMPRODUCT(CHOOSE({1,2,3,4,5,6},'Calcs Women Intervention'!AN109,'Calcs Women Intervention'!AN109^2,'Calcs Women Intervention'!K77,'Calcs Women Intervention'!K77^2,0,1),Diabetes_model!$C$8:$H$8)))</f>
        <v>6.4660619843123629E-2</v>
      </c>
      <c r="L169" s="67">
        <f>EXP(SUMPRODUCT(CHOOSE({1,2,3,4,5,6},'Calcs Women Intervention'!AO109,'Calcs Women Intervention'!AO109^2,'Calcs Women Intervention'!L77,'Calcs Women Intervention'!L77^2,0,1),Diabetes_model!$C$8:$H$8))/(1+EXP(SUMPRODUCT(CHOOSE({1,2,3,4,5,6},'Calcs Women Intervention'!AO109,'Calcs Women Intervention'!AO109^2,'Calcs Women Intervention'!L77,'Calcs Women Intervention'!L77^2,0,1),Diabetes_model!$C$8:$H$8)))</f>
        <v>7.1133997236533686E-2</v>
      </c>
      <c r="M169" s="67">
        <f>EXP(SUMPRODUCT(CHOOSE({1,2,3,4,5,6},'Calcs Women Intervention'!AP109,'Calcs Women Intervention'!AP109^2,'Calcs Women Intervention'!M77,'Calcs Women Intervention'!M77^2,0,1),Diabetes_model!$C$8:$H$8))/(1+EXP(SUMPRODUCT(CHOOSE({1,2,3,4,5,6},'Calcs Women Intervention'!AP109,'Calcs Women Intervention'!AP109^2,'Calcs Women Intervention'!M77,'Calcs Women Intervention'!M77^2,0,1),Diabetes_model!$C$8:$H$8)))</f>
        <v>7.8057590587781348E-2</v>
      </c>
      <c r="N169" s="67">
        <f>EXP(SUMPRODUCT(CHOOSE({1,2,3,4,5,6},'Calcs Women Intervention'!AQ109,'Calcs Women Intervention'!AQ109^2,'Calcs Women Intervention'!N77,'Calcs Women Intervention'!N77^2,0,1),Diabetes_model!$C$8:$H$8))/(1+EXP(SUMPRODUCT(CHOOSE({1,2,3,4,5,6},'Calcs Women Intervention'!AQ109,'Calcs Women Intervention'!AQ109^2,'Calcs Women Intervention'!N77,'Calcs Women Intervention'!N77^2,0,1),Diabetes_model!$C$8:$H$8)))</f>
        <v>8.5436980007854921E-2</v>
      </c>
      <c r="O169" s="67">
        <f>EXP(SUMPRODUCT(CHOOSE({1,2,3,4,5,6},'Calcs Women Intervention'!AR109,'Calcs Women Intervention'!AR109^2,'Calcs Women Intervention'!O77,'Calcs Women Intervention'!O77^2,0,1),Diabetes_model!$C$8:$H$8))/(1+EXP(SUMPRODUCT(CHOOSE({1,2,3,4,5,6},'Calcs Women Intervention'!AR109,'Calcs Women Intervention'!AR109^2,'Calcs Women Intervention'!O77,'Calcs Women Intervention'!O77^2,0,1),Diabetes_model!$C$8:$H$8)))</f>
        <v>9.3274452351813739E-2</v>
      </c>
      <c r="P169" s="67">
        <f>EXP(SUMPRODUCT(CHOOSE({1,2,3,4,5,6},'Calcs Women Intervention'!AS109,'Calcs Women Intervention'!AS109^2,'Calcs Women Intervention'!P77,'Calcs Women Intervention'!P77^2,0,1),Diabetes_model!$C$8:$H$8))/(1+EXP(SUMPRODUCT(CHOOSE({1,2,3,4,5,6},'Calcs Women Intervention'!AS109,'Calcs Women Intervention'!AS109^2,'Calcs Women Intervention'!P77,'Calcs Women Intervention'!P77^2,0,1),Diabetes_model!$C$8:$H$8)))</f>
        <v>0.10057657255838852</v>
      </c>
      <c r="Q169" s="67">
        <f>EXP(SUMPRODUCT(CHOOSE({1,2,3,4,5,6},'Calcs Women Intervention'!AT109,'Calcs Women Intervention'!AT109^2,'Calcs Women Intervention'!Q77,'Calcs Women Intervention'!Q77^2,0,1),Diabetes_model!$C$8:$H$8))/(1+EXP(SUMPRODUCT(CHOOSE({1,2,3,4,5,6},'Calcs Women Intervention'!AT109,'Calcs Women Intervention'!AT109^2,'Calcs Women Intervention'!Q77,'Calcs Women Intervention'!Q77^2,0,1),Diabetes_model!$C$8:$H$8)))</f>
        <v>0.10716814542209724</v>
      </c>
      <c r="R169" s="67">
        <f>EXP(SUMPRODUCT(CHOOSE({1,2,3,4,5,6},'Calcs Women Intervention'!AU109,'Calcs Women Intervention'!AU109^2,'Calcs Women Intervention'!R77,'Calcs Women Intervention'!R77^2,0,1),Diabetes_model!$C$8:$H$8))/(1+EXP(SUMPRODUCT(CHOOSE({1,2,3,4,5,6},'Calcs Women Intervention'!AU109,'Calcs Women Intervention'!AU109^2,'Calcs Women Intervention'!R77,'Calcs Women Intervention'!R77^2,0,1),Diabetes_model!$C$8:$H$8)))</f>
        <v>0.11397456025411462</v>
      </c>
      <c r="S169" s="67">
        <f>EXP(SUMPRODUCT(CHOOSE({1,2,3,4,5,6},'Calcs Women Intervention'!AV109,'Calcs Women Intervention'!AV109^2,'Calcs Women Intervention'!S77,'Calcs Women Intervention'!S77^2,0,1),Diabetes_model!$C$8:$H$8))/(1+EXP(SUMPRODUCT(CHOOSE({1,2,3,4,5,6},'Calcs Women Intervention'!AV109,'Calcs Women Intervention'!AV109^2,'Calcs Women Intervention'!S77,'Calcs Women Intervention'!S77^2,0,1),Diabetes_model!$C$8:$H$8)))</f>
        <v>0.12098364803754477</v>
      </c>
      <c r="T169" s="67">
        <f>EXP(SUMPRODUCT(CHOOSE({1,2,3,4,5,6},'Calcs Women Intervention'!AW109,'Calcs Women Intervention'!AW109^2,'Calcs Women Intervention'!T77,'Calcs Women Intervention'!T77^2,0,1),Diabetes_model!$C$8:$H$8))/(1+EXP(SUMPRODUCT(CHOOSE({1,2,3,4,5,6},'Calcs Women Intervention'!AW109,'Calcs Women Intervention'!AW109^2,'Calcs Women Intervention'!T77,'Calcs Women Intervention'!T77^2,0,1),Diabetes_model!$C$8:$H$8)))</f>
        <v>0.12818168870904817</v>
      </c>
      <c r="U169" s="67">
        <f>EXP(SUMPRODUCT(CHOOSE({1,2,3,4,5,6},'Calcs Women Intervention'!AX109,'Calcs Women Intervention'!AX109^2,'Calcs Women Intervention'!U77,'Calcs Women Intervention'!U77^2,0,1),Diabetes_model!$C$8:$H$8))/(1+EXP(SUMPRODUCT(CHOOSE({1,2,3,4,5,6},'Calcs Women Intervention'!AX109,'Calcs Women Intervention'!AX109^2,'Calcs Women Intervention'!U77,'Calcs Women Intervention'!U77^2,0,1),Diabetes_model!$C$8:$H$8)))</f>
        <v>0.13555348935698275</v>
      </c>
      <c r="V169" s="67">
        <f>EXP(SUMPRODUCT(CHOOSE({1,2,3,4,5,6},'Calcs Women Intervention'!AY109,'Calcs Women Intervention'!AY109^2,'Calcs Women Intervention'!V77,'Calcs Women Intervention'!V77^2,0,1),Diabetes_model!$C$8:$H$8))/(1+EXP(SUMPRODUCT(CHOOSE({1,2,3,4,5,6},'Calcs Women Intervention'!AY109,'Calcs Women Intervention'!AY109^2,'Calcs Women Intervention'!V77,'Calcs Women Intervention'!V77^2,0,1),Diabetes_model!$C$8:$H$8)))</f>
        <v>0.14308248153684294</v>
      </c>
      <c r="W169" s="67">
        <f>EXP(SUMPRODUCT(CHOOSE({1,2,3,4,5,6},'Calcs Women Intervention'!AZ109,'Calcs Women Intervention'!AZ109^2,'Calcs Women Intervention'!W77,'Calcs Women Intervention'!W77^2,0,1),Diabetes_model!$C$8:$H$8))/(1+EXP(SUMPRODUCT(CHOOSE({1,2,3,4,5,6},'Calcs Women Intervention'!AZ109,'Calcs Women Intervention'!AZ109^2,'Calcs Women Intervention'!W77,'Calcs Women Intervention'!W77^2,0,1),Diabetes_model!$C$8:$H$8)))</f>
        <v>0.15068621420196546</v>
      </c>
      <c r="X169" s="67">
        <f>EXP(SUMPRODUCT(CHOOSE({1,2,3,4,5,6},'Calcs Women Intervention'!BA109,'Calcs Women Intervention'!BA109^2,'Calcs Women Intervention'!X77,'Calcs Women Intervention'!X77^2,0,1),Diabetes_model!$C$8:$H$8))/(1+EXP(SUMPRODUCT(CHOOSE({1,2,3,4,5,6},'Calcs Women Intervention'!BA109,'Calcs Women Intervention'!BA109^2,'Calcs Women Intervention'!X77,'Calcs Women Intervention'!X77^2,0,1),Diabetes_model!$C$8:$H$8)))</f>
        <v>0.15827195854009971</v>
      </c>
      <c r="Y169" s="67">
        <f>EXP(SUMPRODUCT(CHOOSE({1,2,3,4,5,6},'Calcs Women Intervention'!BB109,'Calcs Women Intervention'!BB109^2,'Calcs Women Intervention'!Y77,'Calcs Women Intervention'!Y77^2,0,1),Diabetes_model!$C$8:$H$8))/(1+EXP(SUMPRODUCT(CHOOSE({1,2,3,4,5,6},'Calcs Women Intervention'!BB109,'Calcs Women Intervention'!BB109^2,'Calcs Women Intervention'!Y77,'Calcs Women Intervention'!Y77^2,0,1),Diabetes_model!$C$8:$H$8)))</f>
        <v>0.16580669054915398</v>
      </c>
      <c r="Z169" s="67">
        <f>EXP(SUMPRODUCT(CHOOSE({1,2,3,4,5,6},'Calcs Women Intervention'!BC109,'Calcs Women Intervention'!BC109^2,'Calcs Women Intervention'!Z77,'Calcs Women Intervention'!Z77^2,0,1),Diabetes_model!$C$8:$H$8))/(1+EXP(SUMPRODUCT(CHOOSE({1,2,3,4,5,6},'Calcs Women Intervention'!BC109,'Calcs Women Intervention'!BC109^2,'Calcs Women Intervention'!Z77,'Calcs Women Intervention'!Z77^2,0,1),Diabetes_model!$C$8:$H$8)))</f>
        <v>0.17325752641008912</v>
      </c>
      <c r="AA169" s="67">
        <f>EXP(SUMPRODUCT(CHOOSE({1,2,3,4,5,6},'Calcs Women Intervention'!BD109,'Calcs Women Intervention'!BD109^2,'Calcs Women Intervention'!AA77,'Calcs Women Intervention'!AA77^2,0,1),Diabetes_model!$C$8:$H$8))/(1+EXP(SUMPRODUCT(CHOOSE({1,2,3,4,5,6},'Calcs Women Intervention'!BD109,'Calcs Women Intervention'!BD109^2,'Calcs Women Intervention'!AA77,'Calcs Women Intervention'!AA77^2,0,1),Diabetes_model!$C$8:$H$8)))</f>
        <v>0.18059200482057031</v>
      </c>
      <c r="AB169" s="67">
        <f>EXP(SUMPRODUCT(CHOOSE({1,2,3,4,5,6},'Calcs Women Intervention'!BE109,'Calcs Women Intervention'!BE109^2,'Calcs Women Intervention'!AB77,'Calcs Women Intervention'!AB77^2,0,1),Diabetes_model!$C$8:$H$8))/(1+EXP(SUMPRODUCT(CHOOSE({1,2,3,4,5,6},'Calcs Women Intervention'!BE109,'Calcs Women Intervention'!BE109^2,'Calcs Women Intervention'!AB77,'Calcs Women Intervention'!AB77^2,0,1),Diabetes_model!$C$8:$H$8)))</f>
        <v>0.18672847686750313</v>
      </c>
      <c r="AE169" s="53">
        <f>MAX(1,C169/C112)</f>
        <v>2.787846981186981</v>
      </c>
      <c r="AF169" s="53">
        <f>MAX(1,D169/D112)</f>
        <v>2.4992654461838071</v>
      </c>
      <c r="AG169" s="53">
        <f>MAX(1,E169/E112)</f>
        <v>2.5848716784276737</v>
      </c>
      <c r="AH169" s="53">
        <f>MAX(1,F169/F112)</f>
        <v>2.7035601724026321</v>
      </c>
      <c r="AI169" s="53">
        <f>MAX(1,G169/G112)</f>
        <v>2.82523296473701</v>
      </c>
      <c r="AJ169" s="53">
        <f t="shared" ref="AJ169:AJ174" si="63">MAX(1,H169/H112)</f>
        <v>2.9497337270988844</v>
      </c>
      <c r="AK169" s="53">
        <f t="shared" ref="AK169:AK175" si="64">MAX(1,I169/I112)</f>
        <v>3.0768823800225098</v>
      </c>
      <c r="AL169" s="53">
        <f t="shared" ref="AL169:AL176" si="65">MAX(1,J169/J112)</f>
        <v>3.2064752675791253</v>
      </c>
      <c r="AM169" s="53">
        <f t="shared" ref="AM169:AM177" si="66">MAX(1,K169/K112)</f>
        <v>3.3382857699781434</v>
      </c>
      <c r="AN169" s="53">
        <f t="shared" ref="AN169:AN178" si="67">MAX(1,L169/L112)</f>
        <v>3.472065394217938</v>
      </c>
      <c r="AO169" s="53">
        <f t="shared" ref="AO169:AO179" si="68">MAX(1,M169/M112)</f>
        <v>3.607545372480653</v>
      </c>
      <c r="AP169" s="53">
        <f t="shared" ref="AP169:AP180" si="69">MAX(1,N169/N112)</f>
        <v>3.7444387846928415</v>
      </c>
      <c r="AQ169" s="53">
        <f t="shared" ref="AQ169:AQ181" si="70">MAX(1,O169/O112)</f>
        <v>3.882443205827613</v>
      </c>
      <c r="AR169" s="53">
        <f t="shared" ref="AR169:AR182" si="71">MAX(1,P169/P112)</f>
        <v>3.9819630308212624</v>
      </c>
      <c r="AS169" s="53">
        <f t="shared" ref="AS169:AS183" si="72">MAX(1,Q169/Q112)</f>
        <v>4.0418434139508621</v>
      </c>
      <c r="AT169" s="53">
        <f t="shared" ref="AT169:AT184" si="73">MAX(1,R169/R112)</f>
        <v>4.1009957330527493</v>
      </c>
      <c r="AU169" s="53">
        <f t="shared" ref="AU169:AU185" si="74">MAX(1,S169/S112)</f>
        <v>4.1593809155442125</v>
      </c>
      <c r="AV169" s="53">
        <f t="shared" ref="AV169:AV186" si="75">MAX(1,T169/T112)</f>
        <v>4.2169679628267849</v>
      </c>
      <c r="AW169" s="53">
        <f t="shared" ref="AW169:AW187" si="76">MAX(1,U169/U112)</f>
        <v>4.2737345702166056</v>
      </c>
      <c r="AX169" s="53">
        <f t="shared" ref="AX169:AX188" si="77">MAX(1,V169/V112)</f>
        <v>4.3296676621785286</v>
      </c>
      <c r="AY169" s="53">
        <f t="shared" ref="AY169:AY189" si="78">MAX(1,W169/W112)</f>
        <v>4.3828842319518531</v>
      </c>
      <c r="AZ169" s="53">
        <f t="shared" ref="AZ169:AZ190" si="79">MAX(1,X169/X112)</f>
        <v>4.4315360564811614</v>
      </c>
      <c r="BA169" s="53">
        <f t="shared" ref="BA169:BA191" si="80">MAX(1,Y169/Y112)</f>
        <v>4.4756890805309375</v>
      </c>
      <c r="BB169" s="53">
        <f t="shared" ref="BB169:BB192" si="81">MAX(1,Z169/Z112)</f>
        <v>4.5154332905264436</v>
      </c>
      <c r="BC169" s="53">
        <f t="shared" ref="BC169:BC193" si="82">MAX(1,AA169/AA112)</f>
        <v>4.5508798304381939</v>
      </c>
      <c r="BD169" s="53">
        <f t="shared" ref="BD169:BD193" si="83">MAX(1,AB169/AB112)</f>
        <v>4.5565391211667352</v>
      </c>
    </row>
    <row r="170" spans="1:56" x14ac:dyDescent="0.3">
      <c r="A170" t="s">
        <v>31</v>
      </c>
      <c r="B170" s="1">
        <v>2</v>
      </c>
      <c r="C170" s="67"/>
      <c r="D170" s="67">
        <f>EXP(SUMPRODUCT(CHOOSE({1,2,3,4,5,6},'Calcs Women Intervention'!AG110,'Calcs Women Intervention'!AG110^2,'Calcs Women Intervention'!D78,'Calcs Women Intervention'!D78^2,0,1),Diabetes_model!$C$8:$H$8))/(1+EXP(SUMPRODUCT(CHOOSE({1,2,3,4,5,6},'Calcs Women Intervention'!AG110,'Calcs Women Intervention'!AG110^2,'Calcs Women Intervention'!D78,'Calcs Women Intervention'!D78^2,0,1),Diabetes_model!$C$8:$H$8)))</f>
        <v>3.2630523291649886E-2</v>
      </c>
      <c r="E170" s="67">
        <f>EXP(SUMPRODUCT(CHOOSE({1,2,3,4,5,6},'Calcs Women Intervention'!AH110,'Calcs Women Intervention'!AH110^2,'Calcs Women Intervention'!E78,'Calcs Women Intervention'!E78^2,0,1),Diabetes_model!$C$8:$H$8))/(1+EXP(SUMPRODUCT(CHOOSE({1,2,3,4,5,6},'Calcs Women Intervention'!AH110,'Calcs Women Intervention'!AH110^2,'Calcs Women Intervention'!E78,'Calcs Women Intervention'!E78^2,0,1),Diabetes_model!$C$8:$H$8)))</f>
        <v>3.1320358117656606E-2</v>
      </c>
      <c r="F170" s="67">
        <f>EXP(SUMPRODUCT(CHOOSE({1,2,3,4,5,6},'Calcs Women Intervention'!AI110,'Calcs Women Intervention'!AI110^2,'Calcs Women Intervention'!F78,'Calcs Women Intervention'!F78^2,0,1),Diabetes_model!$C$8:$H$8))/(1+EXP(SUMPRODUCT(CHOOSE({1,2,3,4,5,6},'Calcs Women Intervention'!AI110,'Calcs Women Intervention'!AI110^2,'Calcs Women Intervention'!F78,'Calcs Women Intervention'!F78^2,0,1),Diabetes_model!$C$8:$H$8)))</f>
        <v>3.4629895831308238E-2</v>
      </c>
      <c r="G170" s="67">
        <f>EXP(SUMPRODUCT(CHOOSE({1,2,3,4,5,6},'Calcs Women Intervention'!AJ110,'Calcs Women Intervention'!AJ110^2,'Calcs Women Intervention'!G78,'Calcs Women Intervention'!G78^2,0,1),Diabetes_model!$C$8:$H$8))/(1+EXP(SUMPRODUCT(CHOOSE({1,2,3,4,5,6},'Calcs Women Intervention'!AJ110,'Calcs Women Intervention'!AJ110^2,'Calcs Women Intervention'!G78,'Calcs Women Intervention'!G78^2,0,1),Diabetes_model!$C$8:$H$8)))</f>
        <v>3.8662037009331789E-2</v>
      </c>
      <c r="H170" s="67">
        <f>EXP(SUMPRODUCT(CHOOSE({1,2,3,4,5,6},'Calcs Women Intervention'!AK110,'Calcs Women Intervention'!AK110^2,'Calcs Women Intervention'!H78,'Calcs Women Intervention'!H78^2,0,1),Diabetes_model!$C$8:$H$8))/(1+EXP(SUMPRODUCT(CHOOSE({1,2,3,4,5,6},'Calcs Women Intervention'!AK110,'Calcs Women Intervention'!AK110^2,'Calcs Women Intervention'!H78,'Calcs Women Intervention'!H78^2,0,1),Diabetes_model!$C$8:$H$8)))</f>
        <v>4.3060410105921598E-2</v>
      </c>
      <c r="I170" s="67">
        <f>EXP(SUMPRODUCT(CHOOSE({1,2,3,4,5,6},'Calcs Women Intervention'!AL110,'Calcs Women Intervention'!AL110^2,'Calcs Women Intervention'!I78,'Calcs Women Intervention'!I78^2,0,1),Diabetes_model!$C$8:$H$8))/(1+EXP(SUMPRODUCT(CHOOSE({1,2,3,4,5,6},'Calcs Women Intervention'!AL110,'Calcs Women Intervention'!AL110^2,'Calcs Women Intervention'!I78,'Calcs Women Intervention'!I78^2,0,1),Diabetes_model!$C$8:$H$8)))</f>
        <v>4.784326224335822E-2</v>
      </c>
      <c r="J170" s="67">
        <f>EXP(SUMPRODUCT(CHOOSE({1,2,3,4,5,6},'Calcs Women Intervention'!AM110,'Calcs Women Intervention'!AM110^2,'Calcs Women Intervention'!J78,'Calcs Women Intervention'!J78^2,0,1),Diabetes_model!$C$8:$H$8))/(1+EXP(SUMPRODUCT(CHOOSE({1,2,3,4,5,6},'Calcs Women Intervention'!AM110,'Calcs Women Intervention'!AM110^2,'Calcs Women Intervention'!J78,'Calcs Women Intervention'!J78^2,0,1),Diabetes_model!$C$8:$H$8)))</f>
        <v>5.3027610471915745E-2</v>
      </c>
      <c r="K170" s="67">
        <f>EXP(SUMPRODUCT(CHOOSE({1,2,3,4,5,6},'Calcs Women Intervention'!AN110,'Calcs Women Intervention'!AN110^2,'Calcs Women Intervention'!K78,'Calcs Women Intervention'!K78^2,0,1),Diabetes_model!$C$8:$H$8))/(1+EXP(SUMPRODUCT(CHOOSE({1,2,3,4,5,6},'Calcs Women Intervention'!AN110,'Calcs Women Intervention'!AN110^2,'Calcs Women Intervention'!K78,'Calcs Women Intervention'!K78^2,0,1),Diabetes_model!$C$8:$H$8)))</f>
        <v>5.8628894594779338E-2</v>
      </c>
      <c r="L170" s="67">
        <f>EXP(SUMPRODUCT(CHOOSE({1,2,3,4,5,6},'Calcs Women Intervention'!AO110,'Calcs Women Intervention'!AO110^2,'Calcs Women Intervention'!L78,'Calcs Women Intervention'!L78^2,0,1),Diabetes_model!$C$8:$H$8))/(1+EXP(SUMPRODUCT(CHOOSE({1,2,3,4,5,6},'Calcs Women Intervention'!AO110,'Calcs Women Intervention'!AO110^2,'Calcs Women Intervention'!L78,'Calcs Women Intervention'!L78^2,0,1),Diabetes_model!$C$8:$H$8)))</f>
        <v>6.4660619843123629E-2</v>
      </c>
      <c r="M170" s="67">
        <f>EXP(SUMPRODUCT(CHOOSE({1,2,3,4,5,6},'Calcs Women Intervention'!AP110,'Calcs Women Intervention'!AP110^2,'Calcs Women Intervention'!M78,'Calcs Women Intervention'!M78^2,0,1),Diabetes_model!$C$8:$H$8))/(1+EXP(SUMPRODUCT(CHOOSE({1,2,3,4,5,6},'Calcs Women Intervention'!AP110,'Calcs Women Intervention'!AP110^2,'Calcs Women Intervention'!M78,'Calcs Women Intervention'!M78^2,0,1),Diabetes_model!$C$8:$H$8)))</f>
        <v>7.1133997236533686E-2</v>
      </c>
      <c r="N170" s="67">
        <f>EXP(SUMPRODUCT(CHOOSE({1,2,3,4,5,6},'Calcs Women Intervention'!AQ110,'Calcs Women Intervention'!AQ110^2,'Calcs Women Intervention'!N78,'Calcs Women Intervention'!N78^2,0,1),Diabetes_model!$C$8:$H$8))/(1+EXP(SUMPRODUCT(CHOOSE({1,2,3,4,5,6},'Calcs Women Intervention'!AQ110,'Calcs Women Intervention'!AQ110^2,'Calcs Women Intervention'!N78,'Calcs Women Intervention'!N78^2,0,1),Diabetes_model!$C$8:$H$8)))</f>
        <v>7.8057590587781348E-2</v>
      </c>
      <c r="O170" s="67">
        <f>EXP(SUMPRODUCT(CHOOSE({1,2,3,4,5,6},'Calcs Women Intervention'!AR110,'Calcs Women Intervention'!AR110^2,'Calcs Women Intervention'!O78,'Calcs Women Intervention'!O78^2,0,1),Diabetes_model!$C$8:$H$8))/(1+EXP(SUMPRODUCT(CHOOSE({1,2,3,4,5,6},'Calcs Women Intervention'!AR110,'Calcs Women Intervention'!AR110^2,'Calcs Women Intervention'!O78,'Calcs Women Intervention'!O78^2,0,1),Diabetes_model!$C$8:$H$8)))</f>
        <v>8.5436980007854921E-2</v>
      </c>
      <c r="P170" s="67">
        <f>EXP(SUMPRODUCT(CHOOSE({1,2,3,4,5,6},'Calcs Women Intervention'!AS110,'Calcs Women Intervention'!AS110^2,'Calcs Women Intervention'!P78,'Calcs Women Intervention'!P78^2,0,1),Diabetes_model!$C$8:$H$8))/(1+EXP(SUMPRODUCT(CHOOSE({1,2,3,4,5,6},'Calcs Women Intervention'!AS110,'Calcs Women Intervention'!AS110^2,'Calcs Women Intervention'!P78,'Calcs Women Intervention'!P78^2,0,1),Diabetes_model!$C$8:$H$8)))</f>
        <v>9.3274452351813739E-2</v>
      </c>
      <c r="Q170" s="67">
        <f>EXP(SUMPRODUCT(CHOOSE({1,2,3,4,5,6},'Calcs Women Intervention'!AT110,'Calcs Women Intervention'!AT110^2,'Calcs Women Intervention'!Q78,'Calcs Women Intervention'!Q78^2,0,1),Diabetes_model!$C$8:$H$8))/(1+EXP(SUMPRODUCT(CHOOSE({1,2,3,4,5,6},'Calcs Women Intervention'!AT110,'Calcs Women Intervention'!AT110^2,'Calcs Women Intervention'!Q78,'Calcs Women Intervention'!Q78^2,0,1),Diabetes_model!$C$8:$H$8)))</f>
        <v>0.10057657255838852</v>
      </c>
      <c r="R170" s="67">
        <f>EXP(SUMPRODUCT(CHOOSE({1,2,3,4,5,6},'Calcs Women Intervention'!AU110,'Calcs Women Intervention'!AU110^2,'Calcs Women Intervention'!R78,'Calcs Women Intervention'!R78^2,0,1),Diabetes_model!$C$8:$H$8))/(1+EXP(SUMPRODUCT(CHOOSE({1,2,3,4,5,6},'Calcs Women Intervention'!AU110,'Calcs Women Intervention'!AU110^2,'Calcs Women Intervention'!R78,'Calcs Women Intervention'!R78^2,0,1),Diabetes_model!$C$8:$H$8)))</f>
        <v>0.10716814542209724</v>
      </c>
      <c r="S170" s="67">
        <f>EXP(SUMPRODUCT(CHOOSE({1,2,3,4,5,6},'Calcs Women Intervention'!AV110,'Calcs Women Intervention'!AV110^2,'Calcs Women Intervention'!S78,'Calcs Women Intervention'!S78^2,0,1),Diabetes_model!$C$8:$H$8))/(1+EXP(SUMPRODUCT(CHOOSE({1,2,3,4,5,6},'Calcs Women Intervention'!AV110,'Calcs Women Intervention'!AV110^2,'Calcs Women Intervention'!S78,'Calcs Women Intervention'!S78^2,0,1),Diabetes_model!$C$8:$H$8)))</f>
        <v>0.11397456025411462</v>
      </c>
      <c r="T170" s="67">
        <f>EXP(SUMPRODUCT(CHOOSE({1,2,3,4,5,6},'Calcs Women Intervention'!AW110,'Calcs Women Intervention'!AW110^2,'Calcs Women Intervention'!T78,'Calcs Women Intervention'!T78^2,0,1),Diabetes_model!$C$8:$H$8))/(1+EXP(SUMPRODUCT(CHOOSE({1,2,3,4,5,6},'Calcs Women Intervention'!AW110,'Calcs Women Intervention'!AW110^2,'Calcs Women Intervention'!T78,'Calcs Women Intervention'!T78^2,0,1),Diabetes_model!$C$8:$H$8)))</f>
        <v>0.12098364803754477</v>
      </c>
      <c r="U170" s="67">
        <f>EXP(SUMPRODUCT(CHOOSE({1,2,3,4,5,6},'Calcs Women Intervention'!AX110,'Calcs Women Intervention'!AX110^2,'Calcs Women Intervention'!U78,'Calcs Women Intervention'!U78^2,0,1),Diabetes_model!$C$8:$H$8))/(1+EXP(SUMPRODUCT(CHOOSE({1,2,3,4,5,6},'Calcs Women Intervention'!AX110,'Calcs Women Intervention'!AX110^2,'Calcs Women Intervention'!U78,'Calcs Women Intervention'!U78^2,0,1),Diabetes_model!$C$8:$H$8)))</f>
        <v>0.12818168870904817</v>
      </c>
      <c r="V170" s="67">
        <f>EXP(SUMPRODUCT(CHOOSE({1,2,3,4,5,6},'Calcs Women Intervention'!AY110,'Calcs Women Intervention'!AY110^2,'Calcs Women Intervention'!V78,'Calcs Women Intervention'!V78^2,0,1),Diabetes_model!$C$8:$H$8))/(1+EXP(SUMPRODUCT(CHOOSE({1,2,3,4,5,6},'Calcs Women Intervention'!AY110,'Calcs Women Intervention'!AY110^2,'Calcs Women Intervention'!V78,'Calcs Women Intervention'!V78^2,0,1),Diabetes_model!$C$8:$H$8)))</f>
        <v>0.13555348935698275</v>
      </c>
      <c r="W170" s="67">
        <f>EXP(SUMPRODUCT(CHOOSE({1,2,3,4,5,6},'Calcs Women Intervention'!AZ110,'Calcs Women Intervention'!AZ110^2,'Calcs Women Intervention'!W78,'Calcs Women Intervention'!W78^2,0,1),Diabetes_model!$C$8:$H$8))/(1+EXP(SUMPRODUCT(CHOOSE({1,2,3,4,5,6},'Calcs Women Intervention'!AZ110,'Calcs Women Intervention'!AZ110^2,'Calcs Women Intervention'!W78,'Calcs Women Intervention'!W78^2,0,1),Diabetes_model!$C$8:$H$8)))</f>
        <v>0.14308248153684294</v>
      </c>
      <c r="X170" s="67">
        <f>EXP(SUMPRODUCT(CHOOSE({1,2,3,4,5,6},'Calcs Women Intervention'!BA110,'Calcs Women Intervention'!BA110^2,'Calcs Women Intervention'!X78,'Calcs Women Intervention'!X78^2,0,1),Diabetes_model!$C$8:$H$8))/(1+EXP(SUMPRODUCT(CHOOSE({1,2,3,4,5,6},'Calcs Women Intervention'!BA110,'Calcs Women Intervention'!BA110^2,'Calcs Women Intervention'!X78,'Calcs Women Intervention'!X78^2,0,1),Diabetes_model!$C$8:$H$8)))</f>
        <v>0.15068621420196546</v>
      </c>
      <c r="Y170" s="67">
        <f>EXP(SUMPRODUCT(CHOOSE({1,2,3,4,5,6},'Calcs Women Intervention'!BB110,'Calcs Women Intervention'!BB110^2,'Calcs Women Intervention'!Y78,'Calcs Women Intervention'!Y78^2,0,1),Diabetes_model!$C$8:$H$8))/(1+EXP(SUMPRODUCT(CHOOSE({1,2,3,4,5,6},'Calcs Women Intervention'!BB110,'Calcs Women Intervention'!BB110^2,'Calcs Women Intervention'!Y78,'Calcs Women Intervention'!Y78^2,0,1),Diabetes_model!$C$8:$H$8)))</f>
        <v>0.15827195854009971</v>
      </c>
      <c r="Z170" s="67">
        <f>EXP(SUMPRODUCT(CHOOSE({1,2,3,4,5,6},'Calcs Women Intervention'!BC110,'Calcs Women Intervention'!BC110^2,'Calcs Women Intervention'!Z78,'Calcs Women Intervention'!Z78^2,0,1),Diabetes_model!$C$8:$H$8))/(1+EXP(SUMPRODUCT(CHOOSE({1,2,3,4,5,6},'Calcs Women Intervention'!BC110,'Calcs Women Intervention'!BC110^2,'Calcs Women Intervention'!Z78,'Calcs Women Intervention'!Z78^2,0,1),Diabetes_model!$C$8:$H$8)))</f>
        <v>0.16580669054915398</v>
      </c>
      <c r="AA170" s="67">
        <f>EXP(SUMPRODUCT(CHOOSE({1,2,3,4,5,6},'Calcs Women Intervention'!BD110,'Calcs Women Intervention'!BD110^2,'Calcs Women Intervention'!AA78,'Calcs Women Intervention'!AA78^2,0,1),Diabetes_model!$C$8:$H$8))/(1+EXP(SUMPRODUCT(CHOOSE({1,2,3,4,5,6},'Calcs Women Intervention'!BD110,'Calcs Women Intervention'!BD110^2,'Calcs Women Intervention'!AA78,'Calcs Women Intervention'!AA78^2,0,1),Diabetes_model!$C$8:$H$8)))</f>
        <v>0.17325752641008912</v>
      </c>
      <c r="AB170" s="67">
        <f>EXP(SUMPRODUCT(CHOOSE({1,2,3,4,5,6},'Calcs Women Intervention'!BE110,'Calcs Women Intervention'!BE110^2,'Calcs Women Intervention'!AB78,'Calcs Women Intervention'!AB78^2,0,1),Diabetes_model!$C$8:$H$8))/(1+EXP(SUMPRODUCT(CHOOSE({1,2,3,4,5,6},'Calcs Women Intervention'!BE110,'Calcs Women Intervention'!BE110^2,'Calcs Women Intervention'!AB78,'Calcs Women Intervention'!AB78^2,0,1),Diabetes_model!$C$8:$H$8)))</f>
        <v>0.17949584114519132</v>
      </c>
      <c r="AE170" s="53"/>
      <c r="AF170" s="53">
        <f>MAX(1,D170/D113)</f>
        <v>2.787846981186981</v>
      </c>
      <c r="AG170" s="53">
        <f>MAX(1,E170/E113)</f>
        <v>2.4992654461838071</v>
      </c>
      <c r="AH170" s="53">
        <f>MAX(1,F170/F113)</f>
        <v>2.5848716784276737</v>
      </c>
      <c r="AI170" s="53">
        <f>MAX(1,G170/G113)</f>
        <v>2.7035601724026321</v>
      </c>
      <c r="AJ170" s="53">
        <f t="shared" si="63"/>
        <v>2.82523296473701</v>
      </c>
      <c r="AK170" s="53">
        <f t="shared" si="64"/>
        <v>2.9497337270988844</v>
      </c>
      <c r="AL170" s="53">
        <f t="shared" si="65"/>
        <v>3.0768823800225098</v>
      </c>
      <c r="AM170" s="53">
        <f t="shared" si="66"/>
        <v>3.2064752675791253</v>
      </c>
      <c r="AN170" s="53">
        <f t="shared" si="67"/>
        <v>3.3382857699781434</v>
      </c>
      <c r="AO170" s="53">
        <f t="shared" si="68"/>
        <v>3.472065394217938</v>
      </c>
      <c r="AP170" s="53">
        <f t="shared" si="69"/>
        <v>3.607545372480653</v>
      </c>
      <c r="AQ170" s="53">
        <f t="shared" si="70"/>
        <v>3.7444387846928415</v>
      </c>
      <c r="AR170" s="53">
        <f t="shared" si="71"/>
        <v>3.882443205827613</v>
      </c>
      <c r="AS170" s="53">
        <f t="shared" si="72"/>
        <v>3.9819630308212624</v>
      </c>
      <c r="AT170" s="53">
        <f t="shared" si="73"/>
        <v>4.0418434139508621</v>
      </c>
      <c r="AU170" s="53">
        <f t="shared" si="74"/>
        <v>4.1009957330527493</v>
      </c>
      <c r="AV170" s="53">
        <f t="shared" si="75"/>
        <v>4.1593809155442125</v>
      </c>
      <c r="AW170" s="53">
        <f t="shared" si="76"/>
        <v>4.2169679628267849</v>
      </c>
      <c r="AX170" s="53">
        <f t="shared" si="77"/>
        <v>4.2737345702166056</v>
      </c>
      <c r="AY170" s="53">
        <f t="shared" si="78"/>
        <v>4.3296676621785286</v>
      </c>
      <c r="AZ170" s="53">
        <f t="shared" si="79"/>
        <v>4.3828842319518531</v>
      </c>
      <c r="BA170" s="53">
        <f t="shared" si="80"/>
        <v>4.4315360564811614</v>
      </c>
      <c r="BB170" s="53">
        <f t="shared" si="81"/>
        <v>4.4756890805309375</v>
      </c>
      <c r="BC170" s="53">
        <f t="shared" si="82"/>
        <v>4.5154332905264436</v>
      </c>
      <c r="BD170" s="53">
        <f t="shared" si="83"/>
        <v>4.5232567406668744</v>
      </c>
    </row>
    <row r="171" spans="1:56" x14ac:dyDescent="0.3">
      <c r="B171" s="1">
        <v>3</v>
      </c>
      <c r="C171" s="67"/>
      <c r="D171" s="67"/>
      <c r="E171" s="67">
        <f>EXP(SUMPRODUCT(CHOOSE({1,2,3,4,5,6},'Calcs Women Intervention'!AH111,'Calcs Women Intervention'!AH111^2,'Calcs Women Intervention'!E79,'Calcs Women Intervention'!E79^2,0,1),Diabetes_model!$C$8:$H$8))/(1+EXP(SUMPRODUCT(CHOOSE({1,2,3,4,5,6},'Calcs Women Intervention'!AH111,'Calcs Women Intervention'!AH111^2,'Calcs Women Intervention'!E79,'Calcs Women Intervention'!E79^2,0,1),Diabetes_model!$C$8:$H$8)))</f>
        <v>3.2630523291649886E-2</v>
      </c>
      <c r="F171" s="67">
        <f>EXP(SUMPRODUCT(CHOOSE({1,2,3,4,5,6},'Calcs Women Intervention'!AI111,'Calcs Women Intervention'!AI111^2,'Calcs Women Intervention'!F79,'Calcs Women Intervention'!F79^2,0,1),Diabetes_model!$C$8:$H$8))/(1+EXP(SUMPRODUCT(CHOOSE({1,2,3,4,5,6},'Calcs Women Intervention'!AI111,'Calcs Women Intervention'!AI111^2,'Calcs Women Intervention'!F79,'Calcs Women Intervention'!F79^2,0,1),Diabetes_model!$C$8:$H$8)))</f>
        <v>3.1320358117656606E-2</v>
      </c>
      <c r="G171" s="67">
        <f>EXP(SUMPRODUCT(CHOOSE({1,2,3,4,5,6},'Calcs Women Intervention'!AJ111,'Calcs Women Intervention'!AJ111^2,'Calcs Women Intervention'!G79,'Calcs Women Intervention'!G79^2,0,1),Diabetes_model!$C$8:$H$8))/(1+EXP(SUMPRODUCT(CHOOSE({1,2,3,4,5,6},'Calcs Women Intervention'!AJ111,'Calcs Women Intervention'!AJ111^2,'Calcs Women Intervention'!G79,'Calcs Women Intervention'!G79^2,0,1),Diabetes_model!$C$8:$H$8)))</f>
        <v>3.4629895831308238E-2</v>
      </c>
      <c r="H171" s="67">
        <f>EXP(SUMPRODUCT(CHOOSE({1,2,3,4,5,6},'Calcs Women Intervention'!AK111,'Calcs Women Intervention'!AK111^2,'Calcs Women Intervention'!H79,'Calcs Women Intervention'!H79^2,0,1),Diabetes_model!$C$8:$H$8))/(1+EXP(SUMPRODUCT(CHOOSE({1,2,3,4,5,6},'Calcs Women Intervention'!AK111,'Calcs Women Intervention'!AK111^2,'Calcs Women Intervention'!H79,'Calcs Women Intervention'!H79^2,0,1),Diabetes_model!$C$8:$H$8)))</f>
        <v>3.8662037009331789E-2</v>
      </c>
      <c r="I171" s="67">
        <f>EXP(SUMPRODUCT(CHOOSE({1,2,3,4,5,6},'Calcs Women Intervention'!AL111,'Calcs Women Intervention'!AL111^2,'Calcs Women Intervention'!I79,'Calcs Women Intervention'!I79^2,0,1),Diabetes_model!$C$8:$H$8))/(1+EXP(SUMPRODUCT(CHOOSE({1,2,3,4,5,6},'Calcs Women Intervention'!AL111,'Calcs Women Intervention'!AL111^2,'Calcs Women Intervention'!I79,'Calcs Women Intervention'!I79^2,0,1),Diabetes_model!$C$8:$H$8)))</f>
        <v>4.3060410105921598E-2</v>
      </c>
      <c r="J171" s="67">
        <f>EXP(SUMPRODUCT(CHOOSE({1,2,3,4,5,6},'Calcs Women Intervention'!AM111,'Calcs Women Intervention'!AM111^2,'Calcs Women Intervention'!J79,'Calcs Women Intervention'!J79^2,0,1),Diabetes_model!$C$8:$H$8))/(1+EXP(SUMPRODUCT(CHOOSE({1,2,3,4,5,6},'Calcs Women Intervention'!AM111,'Calcs Women Intervention'!AM111^2,'Calcs Women Intervention'!J79,'Calcs Women Intervention'!J79^2,0,1),Diabetes_model!$C$8:$H$8)))</f>
        <v>4.784326224335822E-2</v>
      </c>
      <c r="K171" s="67">
        <f>EXP(SUMPRODUCT(CHOOSE({1,2,3,4,5,6},'Calcs Women Intervention'!AN111,'Calcs Women Intervention'!AN111^2,'Calcs Women Intervention'!K79,'Calcs Women Intervention'!K79^2,0,1),Diabetes_model!$C$8:$H$8))/(1+EXP(SUMPRODUCT(CHOOSE({1,2,3,4,5,6},'Calcs Women Intervention'!AN111,'Calcs Women Intervention'!AN111^2,'Calcs Women Intervention'!K79,'Calcs Women Intervention'!K79^2,0,1),Diabetes_model!$C$8:$H$8)))</f>
        <v>5.3027610471915745E-2</v>
      </c>
      <c r="L171" s="67">
        <f>EXP(SUMPRODUCT(CHOOSE({1,2,3,4,5,6},'Calcs Women Intervention'!AO111,'Calcs Women Intervention'!AO111^2,'Calcs Women Intervention'!L79,'Calcs Women Intervention'!L79^2,0,1),Diabetes_model!$C$8:$H$8))/(1+EXP(SUMPRODUCT(CHOOSE({1,2,3,4,5,6},'Calcs Women Intervention'!AO111,'Calcs Women Intervention'!AO111^2,'Calcs Women Intervention'!L79,'Calcs Women Intervention'!L79^2,0,1),Diabetes_model!$C$8:$H$8)))</f>
        <v>5.8628894594779338E-2</v>
      </c>
      <c r="M171" s="67">
        <f>EXP(SUMPRODUCT(CHOOSE({1,2,3,4,5,6},'Calcs Women Intervention'!AP111,'Calcs Women Intervention'!AP111^2,'Calcs Women Intervention'!M79,'Calcs Women Intervention'!M79^2,0,1),Diabetes_model!$C$8:$H$8))/(1+EXP(SUMPRODUCT(CHOOSE({1,2,3,4,5,6},'Calcs Women Intervention'!AP111,'Calcs Women Intervention'!AP111^2,'Calcs Women Intervention'!M79,'Calcs Women Intervention'!M79^2,0,1),Diabetes_model!$C$8:$H$8)))</f>
        <v>6.4660619843123629E-2</v>
      </c>
      <c r="N171" s="67">
        <f>EXP(SUMPRODUCT(CHOOSE({1,2,3,4,5,6},'Calcs Women Intervention'!AQ111,'Calcs Women Intervention'!AQ111^2,'Calcs Women Intervention'!N79,'Calcs Women Intervention'!N79^2,0,1),Diabetes_model!$C$8:$H$8))/(1+EXP(SUMPRODUCT(CHOOSE({1,2,3,4,5,6},'Calcs Women Intervention'!AQ111,'Calcs Women Intervention'!AQ111^2,'Calcs Women Intervention'!N79,'Calcs Women Intervention'!N79^2,0,1),Diabetes_model!$C$8:$H$8)))</f>
        <v>7.1133997236533686E-2</v>
      </c>
      <c r="O171" s="67">
        <f>EXP(SUMPRODUCT(CHOOSE({1,2,3,4,5,6},'Calcs Women Intervention'!AR111,'Calcs Women Intervention'!AR111^2,'Calcs Women Intervention'!O79,'Calcs Women Intervention'!O79^2,0,1),Diabetes_model!$C$8:$H$8))/(1+EXP(SUMPRODUCT(CHOOSE({1,2,3,4,5,6},'Calcs Women Intervention'!AR111,'Calcs Women Intervention'!AR111^2,'Calcs Women Intervention'!O79,'Calcs Women Intervention'!O79^2,0,1),Diabetes_model!$C$8:$H$8)))</f>
        <v>7.8057590587781348E-2</v>
      </c>
      <c r="P171" s="67">
        <f>EXP(SUMPRODUCT(CHOOSE({1,2,3,4,5,6},'Calcs Women Intervention'!AS111,'Calcs Women Intervention'!AS111^2,'Calcs Women Intervention'!P79,'Calcs Women Intervention'!P79^2,0,1),Diabetes_model!$C$8:$H$8))/(1+EXP(SUMPRODUCT(CHOOSE({1,2,3,4,5,6},'Calcs Women Intervention'!AS111,'Calcs Women Intervention'!AS111^2,'Calcs Women Intervention'!P79,'Calcs Women Intervention'!P79^2,0,1),Diabetes_model!$C$8:$H$8)))</f>
        <v>8.5436980007854921E-2</v>
      </c>
      <c r="Q171" s="67">
        <f>EXP(SUMPRODUCT(CHOOSE({1,2,3,4,5,6},'Calcs Women Intervention'!AT111,'Calcs Women Intervention'!AT111^2,'Calcs Women Intervention'!Q79,'Calcs Women Intervention'!Q79^2,0,1),Diabetes_model!$C$8:$H$8))/(1+EXP(SUMPRODUCT(CHOOSE({1,2,3,4,5,6},'Calcs Women Intervention'!AT111,'Calcs Women Intervention'!AT111^2,'Calcs Women Intervention'!Q79,'Calcs Women Intervention'!Q79^2,0,1),Diabetes_model!$C$8:$H$8)))</f>
        <v>9.3274452351813739E-2</v>
      </c>
      <c r="R171" s="67">
        <f>EXP(SUMPRODUCT(CHOOSE({1,2,3,4,5,6},'Calcs Women Intervention'!AU111,'Calcs Women Intervention'!AU111^2,'Calcs Women Intervention'!R79,'Calcs Women Intervention'!R79^2,0,1),Diabetes_model!$C$8:$H$8))/(1+EXP(SUMPRODUCT(CHOOSE({1,2,3,4,5,6},'Calcs Women Intervention'!AU111,'Calcs Women Intervention'!AU111^2,'Calcs Women Intervention'!R79,'Calcs Women Intervention'!R79^2,0,1),Diabetes_model!$C$8:$H$8)))</f>
        <v>0.10057657255838852</v>
      </c>
      <c r="S171" s="67">
        <f>EXP(SUMPRODUCT(CHOOSE({1,2,3,4,5,6},'Calcs Women Intervention'!AV111,'Calcs Women Intervention'!AV111^2,'Calcs Women Intervention'!S79,'Calcs Women Intervention'!S79^2,0,1),Diabetes_model!$C$8:$H$8))/(1+EXP(SUMPRODUCT(CHOOSE({1,2,3,4,5,6},'Calcs Women Intervention'!AV111,'Calcs Women Intervention'!AV111^2,'Calcs Women Intervention'!S79,'Calcs Women Intervention'!S79^2,0,1),Diabetes_model!$C$8:$H$8)))</f>
        <v>0.10716814542209724</v>
      </c>
      <c r="T171" s="67">
        <f>EXP(SUMPRODUCT(CHOOSE({1,2,3,4,5,6},'Calcs Women Intervention'!AW111,'Calcs Women Intervention'!AW111^2,'Calcs Women Intervention'!T79,'Calcs Women Intervention'!T79^2,0,1),Diabetes_model!$C$8:$H$8))/(1+EXP(SUMPRODUCT(CHOOSE({1,2,3,4,5,6},'Calcs Women Intervention'!AW111,'Calcs Women Intervention'!AW111^2,'Calcs Women Intervention'!T79,'Calcs Women Intervention'!T79^2,0,1),Diabetes_model!$C$8:$H$8)))</f>
        <v>0.11397456025411462</v>
      </c>
      <c r="U171" s="67">
        <f>EXP(SUMPRODUCT(CHOOSE({1,2,3,4,5,6},'Calcs Women Intervention'!AX111,'Calcs Women Intervention'!AX111^2,'Calcs Women Intervention'!U79,'Calcs Women Intervention'!U79^2,0,1),Diabetes_model!$C$8:$H$8))/(1+EXP(SUMPRODUCT(CHOOSE({1,2,3,4,5,6},'Calcs Women Intervention'!AX111,'Calcs Women Intervention'!AX111^2,'Calcs Women Intervention'!U79,'Calcs Women Intervention'!U79^2,0,1),Diabetes_model!$C$8:$H$8)))</f>
        <v>0.12098364803754477</v>
      </c>
      <c r="V171" s="67">
        <f>EXP(SUMPRODUCT(CHOOSE({1,2,3,4,5,6},'Calcs Women Intervention'!AY111,'Calcs Women Intervention'!AY111^2,'Calcs Women Intervention'!V79,'Calcs Women Intervention'!V79^2,0,1),Diabetes_model!$C$8:$H$8))/(1+EXP(SUMPRODUCT(CHOOSE({1,2,3,4,5,6},'Calcs Women Intervention'!AY111,'Calcs Women Intervention'!AY111^2,'Calcs Women Intervention'!V79,'Calcs Women Intervention'!V79^2,0,1),Diabetes_model!$C$8:$H$8)))</f>
        <v>0.12818168870904817</v>
      </c>
      <c r="W171" s="67">
        <f>EXP(SUMPRODUCT(CHOOSE({1,2,3,4,5,6},'Calcs Women Intervention'!AZ111,'Calcs Women Intervention'!AZ111^2,'Calcs Women Intervention'!W79,'Calcs Women Intervention'!W79^2,0,1),Diabetes_model!$C$8:$H$8))/(1+EXP(SUMPRODUCT(CHOOSE({1,2,3,4,5,6},'Calcs Women Intervention'!AZ111,'Calcs Women Intervention'!AZ111^2,'Calcs Women Intervention'!W79,'Calcs Women Intervention'!W79^2,0,1),Diabetes_model!$C$8:$H$8)))</f>
        <v>0.13555348935698275</v>
      </c>
      <c r="X171" s="67">
        <f>EXP(SUMPRODUCT(CHOOSE({1,2,3,4,5,6},'Calcs Women Intervention'!BA111,'Calcs Women Intervention'!BA111^2,'Calcs Women Intervention'!X79,'Calcs Women Intervention'!X79^2,0,1),Diabetes_model!$C$8:$H$8))/(1+EXP(SUMPRODUCT(CHOOSE({1,2,3,4,5,6},'Calcs Women Intervention'!BA111,'Calcs Women Intervention'!BA111^2,'Calcs Women Intervention'!X79,'Calcs Women Intervention'!X79^2,0,1),Diabetes_model!$C$8:$H$8)))</f>
        <v>0.14308248153684294</v>
      </c>
      <c r="Y171" s="67">
        <f>EXP(SUMPRODUCT(CHOOSE({1,2,3,4,5,6},'Calcs Women Intervention'!BB111,'Calcs Women Intervention'!BB111^2,'Calcs Women Intervention'!Y79,'Calcs Women Intervention'!Y79^2,0,1),Diabetes_model!$C$8:$H$8))/(1+EXP(SUMPRODUCT(CHOOSE({1,2,3,4,5,6},'Calcs Women Intervention'!BB111,'Calcs Women Intervention'!BB111^2,'Calcs Women Intervention'!Y79,'Calcs Women Intervention'!Y79^2,0,1),Diabetes_model!$C$8:$H$8)))</f>
        <v>0.15068621420196546</v>
      </c>
      <c r="Z171" s="67">
        <f>EXP(SUMPRODUCT(CHOOSE({1,2,3,4,5,6},'Calcs Women Intervention'!BC111,'Calcs Women Intervention'!BC111^2,'Calcs Women Intervention'!Z79,'Calcs Women Intervention'!Z79^2,0,1),Diabetes_model!$C$8:$H$8))/(1+EXP(SUMPRODUCT(CHOOSE({1,2,3,4,5,6},'Calcs Women Intervention'!BC111,'Calcs Women Intervention'!BC111^2,'Calcs Women Intervention'!Z79,'Calcs Women Intervention'!Z79^2,0,1),Diabetes_model!$C$8:$H$8)))</f>
        <v>0.15827195854009971</v>
      </c>
      <c r="AA171" s="67">
        <f>EXP(SUMPRODUCT(CHOOSE({1,2,3,4,5,6},'Calcs Women Intervention'!BD111,'Calcs Women Intervention'!BD111^2,'Calcs Women Intervention'!AA79,'Calcs Women Intervention'!AA79^2,0,1),Diabetes_model!$C$8:$H$8))/(1+EXP(SUMPRODUCT(CHOOSE({1,2,3,4,5,6},'Calcs Women Intervention'!BD111,'Calcs Women Intervention'!BD111^2,'Calcs Women Intervention'!AA79,'Calcs Women Intervention'!AA79^2,0,1),Diabetes_model!$C$8:$H$8)))</f>
        <v>0.16580669054915398</v>
      </c>
      <c r="AB171" s="67">
        <f>EXP(SUMPRODUCT(CHOOSE({1,2,3,4,5,6},'Calcs Women Intervention'!BE111,'Calcs Women Intervention'!BE111^2,'Calcs Women Intervention'!AB79,'Calcs Women Intervention'!AB79^2,0,1),Diabetes_model!$C$8:$H$8))/(1+EXP(SUMPRODUCT(CHOOSE({1,2,3,4,5,6},'Calcs Women Intervention'!BE111,'Calcs Women Intervention'!BE111^2,'Calcs Women Intervention'!AB79,'Calcs Women Intervention'!AB79^2,0,1),Diabetes_model!$C$8:$H$8)))</f>
        <v>0.17212045737887302</v>
      </c>
      <c r="AE171" s="53"/>
      <c r="AF171" s="53"/>
      <c r="AG171" s="53">
        <f>MAX(1,E171/E114)</f>
        <v>2.787846981186981</v>
      </c>
      <c r="AH171" s="53">
        <f>MAX(1,F171/F114)</f>
        <v>2.4992654461838071</v>
      </c>
      <c r="AI171" s="53">
        <f>MAX(1,G171/G114)</f>
        <v>2.5848716784276737</v>
      </c>
      <c r="AJ171" s="53">
        <f t="shared" si="63"/>
        <v>2.7035601724026321</v>
      </c>
      <c r="AK171" s="53">
        <f t="shared" si="64"/>
        <v>2.82523296473701</v>
      </c>
      <c r="AL171" s="53">
        <f t="shared" si="65"/>
        <v>2.9497337270988844</v>
      </c>
      <c r="AM171" s="53">
        <f t="shared" si="66"/>
        <v>3.0768823800225098</v>
      </c>
      <c r="AN171" s="53">
        <f t="shared" si="67"/>
        <v>3.2064752675791253</v>
      </c>
      <c r="AO171" s="53">
        <f t="shared" si="68"/>
        <v>3.3382857699781434</v>
      </c>
      <c r="AP171" s="53">
        <f t="shared" si="69"/>
        <v>3.472065394217938</v>
      </c>
      <c r="AQ171" s="53">
        <f t="shared" si="70"/>
        <v>3.607545372480653</v>
      </c>
      <c r="AR171" s="53">
        <f t="shared" si="71"/>
        <v>3.7444387846928415</v>
      </c>
      <c r="AS171" s="53">
        <f t="shared" si="72"/>
        <v>3.882443205827613</v>
      </c>
      <c r="AT171" s="53">
        <f t="shared" si="73"/>
        <v>3.9819630308212624</v>
      </c>
      <c r="AU171" s="53">
        <f t="shared" si="74"/>
        <v>4.0418434139508621</v>
      </c>
      <c r="AV171" s="53">
        <f t="shared" si="75"/>
        <v>4.1009957330527493</v>
      </c>
      <c r="AW171" s="53">
        <f t="shared" si="76"/>
        <v>4.1593809155442125</v>
      </c>
      <c r="AX171" s="53">
        <f t="shared" si="77"/>
        <v>4.2169679628267849</v>
      </c>
      <c r="AY171" s="53">
        <f t="shared" si="78"/>
        <v>4.2737345702166056</v>
      </c>
      <c r="AZ171" s="53">
        <f t="shared" si="79"/>
        <v>4.3296676621785286</v>
      </c>
      <c r="BA171" s="53">
        <f t="shared" si="80"/>
        <v>4.3828842319518531</v>
      </c>
      <c r="BB171" s="53">
        <f t="shared" si="81"/>
        <v>4.4315360564811614</v>
      </c>
      <c r="BC171" s="53">
        <f t="shared" si="82"/>
        <v>4.4756890805309375</v>
      </c>
      <c r="BD171" s="53">
        <f t="shared" si="83"/>
        <v>4.485799026067264</v>
      </c>
    </row>
    <row r="172" spans="1:56" x14ac:dyDescent="0.3">
      <c r="B172" s="1">
        <v>4</v>
      </c>
      <c r="C172" s="67"/>
      <c r="D172" s="67"/>
      <c r="E172" s="67"/>
      <c r="F172" s="67">
        <f>EXP(SUMPRODUCT(CHOOSE({1,2,3,4,5,6},'Calcs Women Intervention'!AI112,'Calcs Women Intervention'!AI112^2,'Calcs Women Intervention'!F80,'Calcs Women Intervention'!F80^2,0,1),Diabetes_model!$C$8:$H$8))/(1+EXP(SUMPRODUCT(CHOOSE({1,2,3,4,5,6},'Calcs Women Intervention'!AI112,'Calcs Women Intervention'!AI112^2,'Calcs Women Intervention'!F80,'Calcs Women Intervention'!F80^2,0,1),Diabetes_model!$C$8:$H$8)))</f>
        <v>3.2630523291649886E-2</v>
      </c>
      <c r="G172" s="67">
        <f>EXP(SUMPRODUCT(CHOOSE({1,2,3,4,5,6},'Calcs Women Intervention'!AJ112,'Calcs Women Intervention'!AJ112^2,'Calcs Women Intervention'!G80,'Calcs Women Intervention'!G80^2,0,1),Diabetes_model!$C$8:$H$8))/(1+EXP(SUMPRODUCT(CHOOSE({1,2,3,4,5,6},'Calcs Women Intervention'!AJ112,'Calcs Women Intervention'!AJ112^2,'Calcs Women Intervention'!G80,'Calcs Women Intervention'!G80^2,0,1),Diabetes_model!$C$8:$H$8)))</f>
        <v>3.1320358117656606E-2</v>
      </c>
      <c r="H172" s="67">
        <f>EXP(SUMPRODUCT(CHOOSE({1,2,3,4,5,6},'Calcs Women Intervention'!AK112,'Calcs Women Intervention'!AK112^2,'Calcs Women Intervention'!H80,'Calcs Women Intervention'!H80^2,0,1),Diabetes_model!$C$8:$H$8))/(1+EXP(SUMPRODUCT(CHOOSE({1,2,3,4,5,6},'Calcs Women Intervention'!AK112,'Calcs Women Intervention'!AK112^2,'Calcs Women Intervention'!H80,'Calcs Women Intervention'!H80^2,0,1),Diabetes_model!$C$8:$H$8)))</f>
        <v>3.4629895831308238E-2</v>
      </c>
      <c r="I172" s="67">
        <f>EXP(SUMPRODUCT(CHOOSE({1,2,3,4,5,6},'Calcs Women Intervention'!AL112,'Calcs Women Intervention'!AL112^2,'Calcs Women Intervention'!I80,'Calcs Women Intervention'!I80^2,0,1),Diabetes_model!$C$8:$H$8))/(1+EXP(SUMPRODUCT(CHOOSE({1,2,3,4,5,6},'Calcs Women Intervention'!AL112,'Calcs Women Intervention'!AL112^2,'Calcs Women Intervention'!I80,'Calcs Women Intervention'!I80^2,0,1),Diabetes_model!$C$8:$H$8)))</f>
        <v>3.8662037009331789E-2</v>
      </c>
      <c r="J172" s="67">
        <f>EXP(SUMPRODUCT(CHOOSE({1,2,3,4,5,6},'Calcs Women Intervention'!AM112,'Calcs Women Intervention'!AM112^2,'Calcs Women Intervention'!J80,'Calcs Women Intervention'!J80^2,0,1),Diabetes_model!$C$8:$H$8))/(1+EXP(SUMPRODUCT(CHOOSE({1,2,3,4,5,6},'Calcs Women Intervention'!AM112,'Calcs Women Intervention'!AM112^2,'Calcs Women Intervention'!J80,'Calcs Women Intervention'!J80^2,0,1),Diabetes_model!$C$8:$H$8)))</f>
        <v>4.3060410105921598E-2</v>
      </c>
      <c r="K172" s="67">
        <f>EXP(SUMPRODUCT(CHOOSE({1,2,3,4,5,6},'Calcs Women Intervention'!AN112,'Calcs Women Intervention'!AN112^2,'Calcs Women Intervention'!K80,'Calcs Women Intervention'!K80^2,0,1),Diabetes_model!$C$8:$H$8))/(1+EXP(SUMPRODUCT(CHOOSE({1,2,3,4,5,6},'Calcs Women Intervention'!AN112,'Calcs Women Intervention'!AN112^2,'Calcs Women Intervention'!K80,'Calcs Women Intervention'!K80^2,0,1),Diabetes_model!$C$8:$H$8)))</f>
        <v>4.784326224335822E-2</v>
      </c>
      <c r="L172" s="67">
        <f>EXP(SUMPRODUCT(CHOOSE({1,2,3,4,5,6},'Calcs Women Intervention'!AO112,'Calcs Women Intervention'!AO112^2,'Calcs Women Intervention'!L80,'Calcs Women Intervention'!L80^2,0,1),Diabetes_model!$C$8:$H$8))/(1+EXP(SUMPRODUCT(CHOOSE({1,2,3,4,5,6},'Calcs Women Intervention'!AO112,'Calcs Women Intervention'!AO112^2,'Calcs Women Intervention'!L80,'Calcs Women Intervention'!L80^2,0,1),Diabetes_model!$C$8:$H$8)))</f>
        <v>5.3027610471915745E-2</v>
      </c>
      <c r="M172" s="67">
        <f>EXP(SUMPRODUCT(CHOOSE({1,2,3,4,5,6},'Calcs Women Intervention'!AP112,'Calcs Women Intervention'!AP112^2,'Calcs Women Intervention'!M80,'Calcs Women Intervention'!M80^2,0,1),Diabetes_model!$C$8:$H$8))/(1+EXP(SUMPRODUCT(CHOOSE({1,2,3,4,5,6},'Calcs Women Intervention'!AP112,'Calcs Women Intervention'!AP112^2,'Calcs Women Intervention'!M80,'Calcs Women Intervention'!M80^2,0,1),Diabetes_model!$C$8:$H$8)))</f>
        <v>5.8628894594779338E-2</v>
      </c>
      <c r="N172" s="67">
        <f>EXP(SUMPRODUCT(CHOOSE({1,2,3,4,5,6},'Calcs Women Intervention'!AQ112,'Calcs Women Intervention'!AQ112^2,'Calcs Women Intervention'!N80,'Calcs Women Intervention'!N80^2,0,1),Diabetes_model!$C$8:$H$8))/(1+EXP(SUMPRODUCT(CHOOSE({1,2,3,4,5,6},'Calcs Women Intervention'!AQ112,'Calcs Women Intervention'!AQ112^2,'Calcs Women Intervention'!N80,'Calcs Women Intervention'!N80^2,0,1),Diabetes_model!$C$8:$H$8)))</f>
        <v>6.4660619843123629E-2</v>
      </c>
      <c r="O172" s="67">
        <f>EXP(SUMPRODUCT(CHOOSE({1,2,3,4,5,6},'Calcs Women Intervention'!AR112,'Calcs Women Intervention'!AR112^2,'Calcs Women Intervention'!O80,'Calcs Women Intervention'!O80^2,0,1),Diabetes_model!$C$8:$H$8))/(1+EXP(SUMPRODUCT(CHOOSE({1,2,3,4,5,6},'Calcs Women Intervention'!AR112,'Calcs Women Intervention'!AR112^2,'Calcs Women Intervention'!O80,'Calcs Women Intervention'!O80^2,0,1),Diabetes_model!$C$8:$H$8)))</f>
        <v>7.1133997236533686E-2</v>
      </c>
      <c r="P172" s="67">
        <f>EXP(SUMPRODUCT(CHOOSE({1,2,3,4,5,6},'Calcs Women Intervention'!AS112,'Calcs Women Intervention'!AS112^2,'Calcs Women Intervention'!P80,'Calcs Women Intervention'!P80^2,0,1),Diabetes_model!$C$8:$H$8))/(1+EXP(SUMPRODUCT(CHOOSE({1,2,3,4,5,6},'Calcs Women Intervention'!AS112,'Calcs Women Intervention'!AS112^2,'Calcs Women Intervention'!P80,'Calcs Women Intervention'!P80^2,0,1),Diabetes_model!$C$8:$H$8)))</f>
        <v>7.8057590587781348E-2</v>
      </c>
      <c r="Q172" s="67">
        <f>EXP(SUMPRODUCT(CHOOSE({1,2,3,4,5,6},'Calcs Women Intervention'!AT112,'Calcs Women Intervention'!AT112^2,'Calcs Women Intervention'!Q80,'Calcs Women Intervention'!Q80^2,0,1),Diabetes_model!$C$8:$H$8))/(1+EXP(SUMPRODUCT(CHOOSE({1,2,3,4,5,6},'Calcs Women Intervention'!AT112,'Calcs Women Intervention'!AT112^2,'Calcs Women Intervention'!Q80,'Calcs Women Intervention'!Q80^2,0,1),Diabetes_model!$C$8:$H$8)))</f>
        <v>8.5436980007854921E-2</v>
      </c>
      <c r="R172" s="67">
        <f>EXP(SUMPRODUCT(CHOOSE({1,2,3,4,5,6},'Calcs Women Intervention'!AU112,'Calcs Women Intervention'!AU112^2,'Calcs Women Intervention'!R80,'Calcs Women Intervention'!R80^2,0,1),Diabetes_model!$C$8:$H$8))/(1+EXP(SUMPRODUCT(CHOOSE({1,2,3,4,5,6},'Calcs Women Intervention'!AU112,'Calcs Women Intervention'!AU112^2,'Calcs Women Intervention'!R80,'Calcs Women Intervention'!R80^2,0,1),Diabetes_model!$C$8:$H$8)))</f>
        <v>9.3274452351813739E-2</v>
      </c>
      <c r="S172" s="67">
        <f>EXP(SUMPRODUCT(CHOOSE({1,2,3,4,5,6},'Calcs Women Intervention'!AV112,'Calcs Women Intervention'!AV112^2,'Calcs Women Intervention'!S80,'Calcs Women Intervention'!S80^2,0,1),Diabetes_model!$C$8:$H$8))/(1+EXP(SUMPRODUCT(CHOOSE({1,2,3,4,5,6},'Calcs Women Intervention'!AV112,'Calcs Women Intervention'!AV112^2,'Calcs Women Intervention'!S80,'Calcs Women Intervention'!S80^2,0,1),Diabetes_model!$C$8:$H$8)))</f>
        <v>0.10057657255838852</v>
      </c>
      <c r="T172" s="67">
        <f>EXP(SUMPRODUCT(CHOOSE({1,2,3,4,5,6},'Calcs Women Intervention'!AW112,'Calcs Women Intervention'!AW112^2,'Calcs Women Intervention'!T80,'Calcs Women Intervention'!T80^2,0,1),Diabetes_model!$C$8:$H$8))/(1+EXP(SUMPRODUCT(CHOOSE({1,2,3,4,5,6},'Calcs Women Intervention'!AW112,'Calcs Women Intervention'!AW112^2,'Calcs Women Intervention'!T80,'Calcs Women Intervention'!T80^2,0,1),Diabetes_model!$C$8:$H$8)))</f>
        <v>0.10716814542209724</v>
      </c>
      <c r="U172" s="67">
        <f>EXP(SUMPRODUCT(CHOOSE({1,2,3,4,5,6},'Calcs Women Intervention'!AX112,'Calcs Women Intervention'!AX112^2,'Calcs Women Intervention'!U80,'Calcs Women Intervention'!U80^2,0,1),Diabetes_model!$C$8:$H$8))/(1+EXP(SUMPRODUCT(CHOOSE({1,2,3,4,5,6},'Calcs Women Intervention'!AX112,'Calcs Women Intervention'!AX112^2,'Calcs Women Intervention'!U80,'Calcs Women Intervention'!U80^2,0,1),Diabetes_model!$C$8:$H$8)))</f>
        <v>0.11397456025411462</v>
      </c>
      <c r="V172" s="67">
        <f>EXP(SUMPRODUCT(CHOOSE({1,2,3,4,5,6},'Calcs Women Intervention'!AY112,'Calcs Women Intervention'!AY112^2,'Calcs Women Intervention'!V80,'Calcs Women Intervention'!V80^2,0,1),Diabetes_model!$C$8:$H$8))/(1+EXP(SUMPRODUCT(CHOOSE({1,2,3,4,5,6},'Calcs Women Intervention'!AY112,'Calcs Women Intervention'!AY112^2,'Calcs Women Intervention'!V80,'Calcs Women Intervention'!V80^2,0,1),Diabetes_model!$C$8:$H$8)))</f>
        <v>0.12098364803754477</v>
      </c>
      <c r="W172" s="67">
        <f>EXP(SUMPRODUCT(CHOOSE({1,2,3,4,5,6},'Calcs Women Intervention'!AZ112,'Calcs Women Intervention'!AZ112^2,'Calcs Women Intervention'!W80,'Calcs Women Intervention'!W80^2,0,1),Diabetes_model!$C$8:$H$8))/(1+EXP(SUMPRODUCT(CHOOSE({1,2,3,4,5,6},'Calcs Women Intervention'!AZ112,'Calcs Women Intervention'!AZ112^2,'Calcs Women Intervention'!W80,'Calcs Women Intervention'!W80^2,0,1),Diabetes_model!$C$8:$H$8)))</f>
        <v>0.12818168870904817</v>
      </c>
      <c r="X172" s="67">
        <f>EXP(SUMPRODUCT(CHOOSE({1,2,3,4,5,6},'Calcs Women Intervention'!BA112,'Calcs Women Intervention'!BA112^2,'Calcs Women Intervention'!X80,'Calcs Women Intervention'!X80^2,0,1),Diabetes_model!$C$8:$H$8))/(1+EXP(SUMPRODUCT(CHOOSE({1,2,3,4,5,6},'Calcs Women Intervention'!BA112,'Calcs Women Intervention'!BA112^2,'Calcs Women Intervention'!X80,'Calcs Women Intervention'!X80^2,0,1),Diabetes_model!$C$8:$H$8)))</f>
        <v>0.13555348935698275</v>
      </c>
      <c r="Y172" s="67">
        <f>EXP(SUMPRODUCT(CHOOSE({1,2,3,4,5,6},'Calcs Women Intervention'!BB112,'Calcs Women Intervention'!BB112^2,'Calcs Women Intervention'!Y80,'Calcs Women Intervention'!Y80^2,0,1),Diabetes_model!$C$8:$H$8))/(1+EXP(SUMPRODUCT(CHOOSE({1,2,3,4,5,6},'Calcs Women Intervention'!BB112,'Calcs Women Intervention'!BB112^2,'Calcs Women Intervention'!Y80,'Calcs Women Intervention'!Y80^2,0,1),Diabetes_model!$C$8:$H$8)))</f>
        <v>0.14308248153684294</v>
      </c>
      <c r="Z172" s="67">
        <f>EXP(SUMPRODUCT(CHOOSE({1,2,3,4,5,6},'Calcs Women Intervention'!BC112,'Calcs Women Intervention'!BC112^2,'Calcs Women Intervention'!Z80,'Calcs Women Intervention'!Z80^2,0,1),Diabetes_model!$C$8:$H$8))/(1+EXP(SUMPRODUCT(CHOOSE({1,2,3,4,5,6},'Calcs Women Intervention'!BC112,'Calcs Women Intervention'!BC112^2,'Calcs Women Intervention'!Z80,'Calcs Women Intervention'!Z80^2,0,1),Diabetes_model!$C$8:$H$8)))</f>
        <v>0.15068621420196546</v>
      </c>
      <c r="AA172" s="67">
        <f>EXP(SUMPRODUCT(CHOOSE({1,2,3,4,5,6},'Calcs Women Intervention'!BD112,'Calcs Women Intervention'!BD112^2,'Calcs Women Intervention'!AA80,'Calcs Women Intervention'!AA80^2,0,1),Diabetes_model!$C$8:$H$8))/(1+EXP(SUMPRODUCT(CHOOSE({1,2,3,4,5,6},'Calcs Women Intervention'!BD112,'Calcs Women Intervention'!BD112^2,'Calcs Women Intervention'!AA80,'Calcs Women Intervention'!AA80^2,0,1),Diabetes_model!$C$8:$H$8)))</f>
        <v>0.15827195854009971</v>
      </c>
      <c r="AB172" s="67">
        <f>EXP(SUMPRODUCT(CHOOSE({1,2,3,4,5,6},'Calcs Women Intervention'!BE112,'Calcs Women Intervention'!BE112^2,'Calcs Women Intervention'!AB80,'Calcs Women Intervention'!AB80^2,0,1),Diabetes_model!$C$8:$H$8))/(1+EXP(SUMPRODUCT(CHOOSE({1,2,3,4,5,6},'Calcs Women Intervention'!BE112,'Calcs Women Intervention'!BE112^2,'Calcs Women Intervention'!AB80,'Calcs Women Intervention'!AB80^2,0,1),Diabetes_model!$C$8:$H$8)))</f>
        <v>0.16463433444654169</v>
      </c>
      <c r="AE172" s="53"/>
      <c r="AF172" s="53"/>
      <c r="AG172" s="53"/>
      <c r="AH172" s="53">
        <f>MAX(1,F172/F115)</f>
        <v>2.787846981186981</v>
      </c>
      <c r="AI172" s="53">
        <f>MAX(1,G172/G115)</f>
        <v>2.4992654461838071</v>
      </c>
      <c r="AJ172" s="53">
        <f t="shared" si="63"/>
        <v>2.5848716784276737</v>
      </c>
      <c r="AK172" s="53">
        <f t="shared" si="64"/>
        <v>2.7035601724026321</v>
      </c>
      <c r="AL172" s="53">
        <f t="shared" si="65"/>
        <v>2.82523296473701</v>
      </c>
      <c r="AM172" s="53">
        <f t="shared" si="66"/>
        <v>2.9497337270988844</v>
      </c>
      <c r="AN172" s="53">
        <f t="shared" si="67"/>
        <v>3.0768823800225098</v>
      </c>
      <c r="AO172" s="53">
        <f t="shared" si="68"/>
        <v>3.2064752675791253</v>
      </c>
      <c r="AP172" s="53">
        <f t="shared" si="69"/>
        <v>3.3382857699781434</v>
      </c>
      <c r="AQ172" s="53">
        <f t="shared" si="70"/>
        <v>3.472065394217938</v>
      </c>
      <c r="AR172" s="53">
        <f t="shared" si="71"/>
        <v>3.607545372480653</v>
      </c>
      <c r="AS172" s="53">
        <f t="shared" si="72"/>
        <v>3.7444387846928415</v>
      </c>
      <c r="AT172" s="53">
        <f t="shared" si="73"/>
        <v>3.882443205827613</v>
      </c>
      <c r="AU172" s="53">
        <f t="shared" si="74"/>
        <v>3.9819630308212624</v>
      </c>
      <c r="AV172" s="53">
        <f t="shared" si="75"/>
        <v>4.0418434139508621</v>
      </c>
      <c r="AW172" s="53">
        <f t="shared" si="76"/>
        <v>4.1009957330527493</v>
      </c>
      <c r="AX172" s="53">
        <f t="shared" si="77"/>
        <v>4.1593809155442125</v>
      </c>
      <c r="AY172" s="53">
        <f t="shared" si="78"/>
        <v>4.2169679628267849</v>
      </c>
      <c r="AZ172" s="53">
        <f t="shared" si="79"/>
        <v>4.2737345702166056</v>
      </c>
      <c r="BA172" s="53">
        <f t="shared" si="80"/>
        <v>4.3296676621785286</v>
      </c>
      <c r="BB172" s="53">
        <f t="shared" si="81"/>
        <v>4.3828842319518531</v>
      </c>
      <c r="BC172" s="53">
        <f t="shared" si="82"/>
        <v>4.4315360564811614</v>
      </c>
      <c r="BD172" s="53">
        <f t="shared" si="83"/>
        <v>4.4440431837967518</v>
      </c>
    </row>
    <row r="173" spans="1:56" x14ac:dyDescent="0.3">
      <c r="B173" s="1">
        <v>5</v>
      </c>
      <c r="C173" s="67"/>
      <c r="D173" s="67"/>
      <c r="E173" s="67"/>
      <c r="F173" s="67"/>
      <c r="G173" s="67">
        <f>EXP(SUMPRODUCT(CHOOSE({1,2,3,4,5,6},'Calcs Women Intervention'!AJ113,'Calcs Women Intervention'!AJ113^2,'Calcs Women Intervention'!G81,'Calcs Women Intervention'!G81^2,0,1),Diabetes_model!$C$8:$H$8))/(1+EXP(SUMPRODUCT(CHOOSE({1,2,3,4,5,6},'Calcs Women Intervention'!AJ113,'Calcs Women Intervention'!AJ113^2,'Calcs Women Intervention'!G81,'Calcs Women Intervention'!G81^2,0,1),Diabetes_model!$C$8:$H$8)))</f>
        <v>3.2630523291649886E-2</v>
      </c>
      <c r="H173" s="67">
        <f>EXP(SUMPRODUCT(CHOOSE({1,2,3,4,5,6},'Calcs Women Intervention'!AK113,'Calcs Women Intervention'!AK113^2,'Calcs Women Intervention'!H81,'Calcs Women Intervention'!H81^2,0,1),Diabetes_model!$C$8:$H$8))/(1+EXP(SUMPRODUCT(CHOOSE({1,2,3,4,5,6},'Calcs Women Intervention'!AK113,'Calcs Women Intervention'!AK113^2,'Calcs Women Intervention'!H81,'Calcs Women Intervention'!H81^2,0,1),Diabetes_model!$C$8:$H$8)))</f>
        <v>3.1320358117656606E-2</v>
      </c>
      <c r="I173" s="67">
        <f>EXP(SUMPRODUCT(CHOOSE({1,2,3,4,5,6},'Calcs Women Intervention'!AL113,'Calcs Women Intervention'!AL113^2,'Calcs Women Intervention'!I81,'Calcs Women Intervention'!I81^2,0,1),Diabetes_model!$C$8:$H$8))/(1+EXP(SUMPRODUCT(CHOOSE({1,2,3,4,5,6},'Calcs Women Intervention'!AL113,'Calcs Women Intervention'!AL113^2,'Calcs Women Intervention'!I81,'Calcs Women Intervention'!I81^2,0,1),Diabetes_model!$C$8:$H$8)))</f>
        <v>3.4629895831308238E-2</v>
      </c>
      <c r="J173" s="67">
        <f>EXP(SUMPRODUCT(CHOOSE({1,2,3,4,5,6},'Calcs Women Intervention'!AM113,'Calcs Women Intervention'!AM113^2,'Calcs Women Intervention'!J81,'Calcs Women Intervention'!J81^2,0,1),Diabetes_model!$C$8:$H$8))/(1+EXP(SUMPRODUCT(CHOOSE({1,2,3,4,5,6},'Calcs Women Intervention'!AM113,'Calcs Women Intervention'!AM113^2,'Calcs Women Intervention'!J81,'Calcs Women Intervention'!J81^2,0,1),Diabetes_model!$C$8:$H$8)))</f>
        <v>3.8662037009331789E-2</v>
      </c>
      <c r="K173" s="67">
        <f>EXP(SUMPRODUCT(CHOOSE({1,2,3,4,5,6},'Calcs Women Intervention'!AN113,'Calcs Women Intervention'!AN113^2,'Calcs Women Intervention'!K81,'Calcs Women Intervention'!K81^2,0,1),Diabetes_model!$C$8:$H$8))/(1+EXP(SUMPRODUCT(CHOOSE({1,2,3,4,5,6},'Calcs Women Intervention'!AN113,'Calcs Women Intervention'!AN113^2,'Calcs Women Intervention'!K81,'Calcs Women Intervention'!K81^2,0,1),Diabetes_model!$C$8:$H$8)))</f>
        <v>4.3060410105921598E-2</v>
      </c>
      <c r="L173" s="67">
        <f>EXP(SUMPRODUCT(CHOOSE({1,2,3,4,5,6},'Calcs Women Intervention'!AO113,'Calcs Women Intervention'!AO113^2,'Calcs Women Intervention'!L81,'Calcs Women Intervention'!L81^2,0,1),Diabetes_model!$C$8:$H$8))/(1+EXP(SUMPRODUCT(CHOOSE({1,2,3,4,5,6},'Calcs Women Intervention'!AO113,'Calcs Women Intervention'!AO113^2,'Calcs Women Intervention'!L81,'Calcs Women Intervention'!L81^2,0,1),Diabetes_model!$C$8:$H$8)))</f>
        <v>4.784326224335822E-2</v>
      </c>
      <c r="M173" s="67">
        <f>EXP(SUMPRODUCT(CHOOSE({1,2,3,4,5,6},'Calcs Women Intervention'!AP113,'Calcs Women Intervention'!AP113^2,'Calcs Women Intervention'!M81,'Calcs Women Intervention'!M81^2,0,1),Diabetes_model!$C$8:$H$8))/(1+EXP(SUMPRODUCT(CHOOSE({1,2,3,4,5,6},'Calcs Women Intervention'!AP113,'Calcs Women Intervention'!AP113^2,'Calcs Women Intervention'!M81,'Calcs Women Intervention'!M81^2,0,1),Diabetes_model!$C$8:$H$8)))</f>
        <v>5.3027610471915745E-2</v>
      </c>
      <c r="N173" s="67">
        <f>EXP(SUMPRODUCT(CHOOSE({1,2,3,4,5,6},'Calcs Women Intervention'!AQ113,'Calcs Women Intervention'!AQ113^2,'Calcs Women Intervention'!N81,'Calcs Women Intervention'!N81^2,0,1),Diabetes_model!$C$8:$H$8))/(1+EXP(SUMPRODUCT(CHOOSE({1,2,3,4,5,6},'Calcs Women Intervention'!AQ113,'Calcs Women Intervention'!AQ113^2,'Calcs Women Intervention'!N81,'Calcs Women Intervention'!N81^2,0,1),Diabetes_model!$C$8:$H$8)))</f>
        <v>5.8628894594779338E-2</v>
      </c>
      <c r="O173" s="67">
        <f>EXP(SUMPRODUCT(CHOOSE({1,2,3,4,5,6},'Calcs Women Intervention'!AR113,'Calcs Women Intervention'!AR113^2,'Calcs Women Intervention'!O81,'Calcs Women Intervention'!O81^2,0,1),Diabetes_model!$C$8:$H$8))/(1+EXP(SUMPRODUCT(CHOOSE({1,2,3,4,5,6},'Calcs Women Intervention'!AR113,'Calcs Women Intervention'!AR113^2,'Calcs Women Intervention'!O81,'Calcs Women Intervention'!O81^2,0,1),Diabetes_model!$C$8:$H$8)))</f>
        <v>6.4660619843123629E-2</v>
      </c>
      <c r="P173" s="67">
        <f>EXP(SUMPRODUCT(CHOOSE({1,2,3,4,5,6},'Calcs Women Intervention'!AS113,'Calcs Women Intervention'!AS113^2,'Calcs Women Intervention'!P81,'Calcs Women Intervention'!P81^2,0,1),Diabetes_model!$C$8:$H$8))/(1+EXP(SUMPRODUCT(CHOOSE({1,2,3,4,5,6},'Calcs Women Intervention'!AS113,'Calcs Women Intervention'!AS113^2,'Calcs Women Intervention'!P81,'Calcs Women Intervention'!P81^2,0,1),Diabetes_model!$C$8:$H$8)))</f>
        <v>7.1133997236533686E-2</v>
      </c>
      <c r="Q173" s="67">
        <f>EXP(SUMPRODUCT(CHOOSE({1,2,3,4,5,6},'Calcs Women Intervention'!AT113,'Calcs Women Intervention'!AT113^2,'Calcs Women Intervention'!Q81,'Calcs Women Intervention'!Q81^2,0,1),Diabetes_model!$C$8:$H$8))/(1+EXP(SUMPRODUCT(CHOOSE({1,2,3,4,5,6},'Calcs Women Intervention'!AT113,'Calcs Women Intervention'!AT113^2,'Calcs Women Intervention'!Q81,'Calcs Women Intervention'!Q81^2,0,1),Diabetes_model!$C$8:$H$8)))</f>
        <v>7.8057590587781348E-2</v>
      </c>
      <c r="R173" s="67">
        <f>EXP(SUMPRODUCT(CHOOSE({1,2,3,4,5,6},'Calcs Women Intervention'!AU113,'Calcs Women Intervention'!AU113^2,'Calcs Women Intervention'!R81,'Calcs Women Intervention'!R81^2,0,1),Diabetes_model!$C$8:$H$8))/(1+EXP(SUMPRODUCT(CHOOSE({1,2,3,4,5,6},'Calcs Women Intervention'!AU113,'Calcs Women Intervention'!AU113^2,'Calcs Women Intervention'!R81,'Calcs Women Intervention'!R81^2,0,1),Diabetes_model!$C$8:$H$8)))</f>
        <v>8.5436980007854921E-2</v>
      </c>
      <c r="S173" s="67">
        <f>EXP(SUMPRODUCT(CHOOSE({1,2,3,4,5,6},'Calcs Women Intervention'!AV113,'Calcs Women Intervention'!AV113^2,'Calcs Women Intervention'!S81,'Calcs Women Intervention'!S81^2,0,1),Diabetes_model!$C$8:$H$8))/(1+EXP(SUMPRODUCT(CHOOSE({1,2,3,4,5,6},'Calcs Women Intervention'!AV113,'Calcs Women Intervention'!AV113^2,'Calcs Women Intervention'!S81,'Calcs Women Intervention'!S81^2,0,1),Diabetes_model!$C$8:$H$8)))</f>
        <v>9.3274452351813739E-2</v>
      </c>
      <c r="T173" s="67">
        <f>EXP(SUMPRODUCT(CHOOSE({1,2,3,4,5,6},'Calcs Women Intervention'!AW113,'Calcs Women Intervention'!AW113^2,'Calcs Women Intervention'!T81,'Calcs Women Intervention'!T81^2,0,1),Diabetes_model!$C$8:$H$8))/(1+EXP(SUMPRODUCT(CHOOSE({1,2,3,4,5,6},'Calcs Women Intervention'!AW113,'Calcs Women Intervention'!AW113^2,'Calcs Women Intervention'!T81,'Calcs Women Intervention'!T81^2,0,1),Diabetes_model!$C$8:$H$8)))</f>
        <v>0.10057657255838852</v>
      </c>
      <c r="U173" s="67">
        <f>EXP(SUMPRODUCT(CHOOSE({1,2,3,4,5,6},'Calcs Women Intervention'!AX113,'Calcs Women Intervention'!AX113^2,'Calcs Women Intervention'!U81,'Calcs Women Intervention'!U81^2,0,1),Diabetes_model!$C$8:$H$8))/(1+EXP(SUMPRODUCT(CHOOSE({1,2,3,4,5,6},'Calcs Women Intervention'!AX113,'Calcs Women Intervention'!AX113^2,'Calcs Women Intervention'!U81,'Calcs Women Intervention'!U81^2,0,1),Diabetes_model!$C$8:$H$8)))</f>
        <v>0.10716814542209724</v>
      </c>
      <c r="V173" s="67">
        <f>EXP(SUMPRODUCT(CHOOSE({1,2,3,4,5,6},'Calcs Women Intervention'!AY113,'Calcs Women Intervention'!AY113^2,'Calcs Women Intervention'!V81,'Calcs Women Intervention'!V81^2,0,1),Diabetes_model!$C$8:$H$8))/(1+EXP(SUMPRODUCT(CHOOSE({1,2,3,4,5,6},'Calcs Women Intervention'!AY113,'Calcs Women Intervention'!AY113^2,'Calcs Women Intervention'!V81,'Calcs Women Intervention'!V81^2,0,1),Diabetes_model!$C$8:$H$8)))</f>
        <v>0.11397456025411462</v>
      </c>
      <c r="W173" s="67">
        <f>EXP(SUMPRODUCT(CHOOSE({1,2,3,4,5,6},'Calcs Women Intervention'!AZ113,'Calcs Women Intervention'!AZ113^2,'Calcs Women Intervention'!W81,'Calcs Women Intervention'!W81^2,0,1),Diabetes_model!$C$8:$H$8))/(1+EXP(SUMPRODUCT(CHOOSE({1,2,3,4,5,6},'Calcs Women Intervention'!AZ113,'Calcs Women Intervention'!AZ113^2,'Calcs Women Intervention'!W81,'Calcs Women Intervention'!W81^2,0,1),Diabetes_model!$C$8:$H$8)))</f>
        <v>0.12098364803754477</v>
      </c>
      <c r="X173" s="67">
        <f>EXP(SUMPRODUCT(CHOOSE({1,2,3,4,5,6},'Calcs Women Intervention'!BA113,'Calcs Women Intervention'!BA113^2,'Calcs Women Intervention'!X81,'Calcs Women Intervention'!X81^2,0,1),Diabetes_model!$C$8:$H$8))/(1+EXP(SUMPRODUCT(CHOOSE({1,2,3,4,5,6},'Calcs Women Intervention'!BA113,'Calcs Women Intervention'!BA113^2,'Calcs Women Intervention'!X81,'Calcs Women Intervention'!X81^2,0,1),Diabetes_model!$C$8:$H$8)))</f>
        <v>0.12818168870904817</v>
      </c>
      <c r="Y173" s="67">
        <f>EXP(SUMPRODUCT(CHOOSE({1,2,3,4,5,6},'Calcs Women Intervention'!BB113,'Calcs Women Intervention'!BB113^2,'Calcs Women Intervention'!Y81,'Calcs Women Intervention'!Y81^2,0,1),Diabetes_model!$C$8:$H$8))/(1+EXP(SUMPRODUCT(CHOOSE({1,2,3,4,5,6},'Calcs Women Intervention'!BB113,'Calcs Women Intervention'!BB113^2,'Calcs Women Intervention'!Y81,'Calcs Women Intervention'!Y81^2,0,1),Diabetes_model!$C$8:$H$8)))</f>
        <v>0.13555348935698275</v>
      </c>
      <c r="Z173" s="67">
        <f>EXP(SUMPRODUCT(CHOOSE({1,2,3,4,5,6},'Calcs Women Intervention'!BC113,'Calcs Women Intervention'!BC113^2,'Calcs Women Intervention'!Z81,'Calcs Women Intervention'!Z81^2,0,1),Diabetes_model!$C$8:$H$8))/(1+EXP(SUMPRODUCT(CHOOSE({1,2,3,4,5,6},'Calcs Women Intervention'!BC113,'Calcs Women Intervention'!BC113^2,'Calcs Women Intervention'!Z81,'Calcs Women Intervention'!Z81^2,0,1),Diabetes_model!$C$8:$H$8)))</f>
        <v>0.14308248153684294</v>
      </c>
      <c r="AA173" s="67">
        <f>EXP(SUMPRODUCT(CHOOSE({1,2,3,4,5,6},'Calcs Women Intervention'!BD113,'Calcs Women Intervention'!BD113^2,'Calcs Women Intervention'!AA81,'Calcs Women Intervention'!AA81^2,0,1),Diabetes_model!$C$8:$H$8))/(1+EXP(SUMPRODUCT(CHOOSE({1,2,3,4,5,6},'Calcs Women Intervention'!BD113,'Calcs Women Intervention'!BD113^2,'Calcs Women Intervention'!AA81,'Calcs Women Intervention'!AA81^2,0,1),Diabetes_model!$C$8:$H$8)))</f>
        <v>0.15068621420196546</v>
      </c>
      <c r="AB173" s="67">
        <f>EXP(SUMPRODUCT(CHOOSE({1,2,3,4,5,6},'Calcs Women Intervention'!BE113,'Calcs Women Intervention'!BE113^2,'Calcs Women Intervention'!AB81,'Calcs Women Intervention'!AB81^2,0,1),Diabetes_model!$C$8:$H$8))/(1+EXP(SUMPRODUCT(CHOOSE({1,2,3,4,5,6},'Calcs Women Intervention'!BE113,'Calcs Women Intervention'!BE113^2,'Calcs Women Intervention'!AB81,'Calcs Women Intervention'!AB81^2,0,1),Diabetes_model!$C$8:$H$8)))</f>
        <v>0.15707012639193216</v>
      </c>
      <c r="AE173" s="53"/>
      <c r="AF173" s="53"/>
      <c r="AG173" s="53"/>
      <c r="AH173" s="53"/>
      <c r="AI173" s="53">
        <f>MAX(1,G173/G116)</f>
        <v>2.787846981186981</v>
      </c>
      <c r="AJ173" s="53">
        <f t="shared" si="63"/>
        <v>2.4992654461838071</v>
      </c>
      <c r="AK173" s="53">
        <f t="shared" si="64"/>
        <v>2.5848716784276737</v>
      </c>
      <c r="AL173" s="53">
        <f t="shared" si="65"/>
        <v>2.7035601724026321</v>
      </c>
      <c r="AM173" s="53">
        <f t="shared" si="66"/>
        <v>2.82523296473701</v>
      </c>
      <c r="AN173" s="53">
        <f t="shared" si="67"/>
        <v>2.9497337270988844</v>
      </c>
      <c r="AO173" s="53">
        <f t="shared" si="68"/>
        <v>3.0768823800225098</v>
      </c>
      <c r="AP173" s="53">
        <f t="shared" si="69"/>
        <v>3.2064752675791253</v>
      </c>
      <c r="AQ173" s="53">
        <f t="shared" si="70"/>
        <v>3.3382857699781434</v>
      </c>
      <c r="AR173" s="53">
        <f t="shared" si="71"/>
        <v>3.472065394217938</v>
      </c>
      <c r="AS173" s="53">
        <f t="shared" si="72"/>
        <v>3.607545372480653</v>
      </c>
      <c r="AT173" s="53">
        <f t="shared" si="73"/>
        <v>3.7444387846928415</v>
      </c>
      <c r="AU173" s="53">
        <f t="shared" si="74"/>
        <v>3.882443205827613</v>
      </c>
      <c r="AV173" s="53">
        <f t="shared" si="75"/>
        <v>3.9819630308212624</v>
      </c>
      <c r="AW173" s="53">
        <f t="shared" si="76"/>
        <v>4.0418434139508621</v>
      </c>
      <c r="AX173" s="53">
        <f t="shared" si="77"/>
        <v>4.1009957330527493</v>
      </c>
      <c r="AY173" s="53">
        <f t="shared" si="78"/>
        <v>4.1593809155442125</v>
      </c>
      <c r="AZ173" s="53">
        <f t="shared" si="79"/>
        <v>4.2169679628267849</v>
      </c>
      <c r="BA173" s="53">
        <f t="shared" si="80"/>
        <v>4.2737345702166056</v>
      </c>
      <c r="BB173" s="53">
        <f t="shared" si="81"/>
        <v>4.3296676621785286</v>
      </c>
      <c r="BC173" s="53">
        <f t="shared" si="82"/>
        <v>4.3828842319518531</v>
      </c>
      <c r="BD173" s="53">
        <f t="shared" si="83"/>
        <v>4.3978853545654886</v>
      </c>
    </row>
    <row r="174" spans="1:56" x14ac:dyDescent="0.3">
      <c r="B174" s="1">
        <v>6</v>
      </c>
      <c r="C174" s="67"/>
      <c r="D174" s="67"/>
      <c r="E174" s="67"/>
      <c r="F174" s="67"/>
      <c r="G174" s="67"/>
      <c r="H174" s="67">
        <f>EXP(SUMPRODUCT(CHOOSE({1,2,3,4,5,6},'Calcs Women Intervention'!AK114,'Calcs Women Intervention'!AK114^2,'Calcs Women Intervention'!H82,'Calcs Women Intervention'!H82^2,0,1),Diabetes_model!$C$8:$H$8))/(1+EXP(SUMPRODUCT(CHOOSE({1,2,3,4,5,6},'Calcs Women Intervention'!AK114,'Calcs Women Intervention'!AK114^2,'Calcs Women Intervention'!H82,'Calcs Women Intervention'!H82^2,0,1),Diabetes_model!$C$8:$H$8)))</f>
        <v>3.2630523291649886E-2</v>
      </c>
      <c r="I174" s="67">
        <f>EXP(SUMPRODUCT(CHOOSE({1,2,3,4,5,6},'Calcs Women Intervention'!AL114,'Calcs Women Intervention'!AL114^2,'Calcs Women Intervention'!I82,'Calcs Women Intervention'!I82^2,0,1),Diabetes_model!$C$8:$H$8))/(1+EXP(SUMPRODUCT(CHOOSE({1,2,3,4,5,6},'Calcs Women Intervention'!AL114,'Calcs Women Intervention'!AL114^2,'Calcs Women Intervention'!I82,'Calcs Women Intervention'!I82^2,0,1),Diabetes_model!$C$8:$H$8)))</f>
        <v>3.1320358117656606E-2</v>
      </c>
      <c r="J174" s="67">
        <f>EXP(SUMPRODUCT(CHOOSE({1,2,3,4,5,6},'Calcs Women Intervention'!AM114,'Calcs Women Intervention'!AM114^2,'Calcs Women Intervention'!J82,'Calcs Women Intervention'!J82^2,0,1),Diabetes_model!$C$8:$H$8))/(1+EXP(SUMPRODUCT(CHOOSE({1,2,3,4,5,6},'Calcs Women Intervention'!AM114,'Calcs Women Intervention'!AM114^2,'Calcs Women Intervention'!J82,'Calcs Women Intervention'!J82^2,0,1),Diabetes_model!$C$8:$H$8)))</f>
        <v>3.4629895831308238E-2</v>
      </c>
      <c r="K174" s="67">
        <f>EXP(SUMPRODUCT(CHOOSE({1,2,3,4,5,6},'Calcs Women Intervention'!AN114,'Calcs Women Intervention'!AN114^2,'Calcs Women Intervention'!K82,'Calcs Women Intervention'!K82^2,0,1),Diabetes_model!$C$8:$H$8))/(1+EXP(SUMPRODUCT(CHOOSE({1,2,3,4,5,6},'Calcs Women Intervention'!AN114,'Calcs Women Intervention'!AN114^2,'Calcs Women Intervention'!K82,'Calcs Women Intervention'!K82^2,0,1),Diabetes_model!$C$8:$H$8)))</f>
        <v>3.8662037009331789E-2</v>
      </c>
      <c r="L174" s="67">
        <f>EXP(SUMPRODUCT(CHOOSE({1,2,3,4,5,6},'Calcs Women Intervention'!AO114,'Calcs Women Intervention'!AO114^2,'Calcs Women Intervention'!L82,'Calcs Women Intervention'!L82^2,0,1),Diabetes_model!$C$8:$H$8))/(1+EXP(SUMPRODUCT(CHOOSE({1,2,3,4,5,6},'Calcs Women Intervention'!AO114,'Calcs Women Intervention'!AO114^2,'Calcs Women Intervention'!L82,'Calcs Women Intervention'!L82^2,0,1),Diabetes_model!$C$8:$H$8)))</f>
        <v>4.3060410105921598E-2</v>
      </c>
      <c r="M174" s="67">
        <f>EXP(SUMPRODUCT(CHOOSE({1,2,3,4,5,6},'Calcs Women Intervention'!AP114,'Calcs Women Intervention'!AP114^2,'Calcs Women Intervention'!M82,'Calcs Women Intervention'!M82^2,0,1),Diabetes_model!$C$8:$H$8))/(1+EXP(SUMPRODUCT(CHOOSE({1,2,3,4,5,6},'Calcs Women Intervention'!AP114,'Calcs Women Intervention'!AP114^2,'Calcs Women Intervention'!M82,'Calcs Women Intervention'!M82^2,0,1),Diabetes_model!$C$8:$H$8)))</f>
        <v>4.784326224335822E-2</v>
      </c>
      <c r="N174" s="67">
        <f>EXP(SUMPRODUCT(CHOOSE({1,2,3,4,5,6},'Calcs Women Intervention'!AQ114,'Calcs Women Intervention'!AQ114^2,'Calcs Women Intervention'!N82,'Calcs Women Intervention'!N82^2,0,1),Diabetes_model!$C$8:$H$8))/(1+EXP(SUMPRODUCT(CHOOSE({1,2,3,4,5,6},'Calcs Women Intervention'!AQ114,'Calcs Women Intervention'!AQ114^2,'Calcs Women Intervention'!N82,'Calcs Women Intervention'!N82^2,0,1),Diabetes_model!$C$8:$H$8)))</f>
        <v>5.3027610471915745E-2</v>
      </c>
      <c r="O174" s="67">
        <f>EXP(SUMPRODUCT(CHOOSE({1,2,3,4,5,6},'Calcs Women Intervention'!AR114,'Calcs Women Intervention'!AR114^2,'Calcs Women Intervention'!O82,'Calcs Women Intervention'!O82^2,0,1),Diabetes_model!$C$8:$H$8))/(1+EXP(SUMPRODUCT(CHOOSE({1,2,3,4,5,6},'Calcs Women Intervention'!AR114,'Calcs Women Intervention'!AR114^2,'Calcs Women Intervention'!O82,'Calcs Women Intervention'!O82^2,0,1),Diabetes_model!$C$8:$H$8)))</f>
        <v>5.8628894594779338E-2</v>
      </c>
      <c r="P174" s="67">
        <f>EXP(SUMPRODUCT(CHOOSE({1,2,3,4,5,6},'Calcs Women Intervention'!AS114,'Calcs Women Intervention'!AS114^2,'Calcs Women Intervention'!P82,'Calcs Women Intervention'!P82^2,0,1),Diabetes_model!$C$8:$H$8))/(1+EXP(SUMPRODUCT(CHOOSE({1,2,3,4,5,6},'Calcs Women Intervention'!AS114,'Calcs Women Intervention'!AS114^2,'Calcs Women Intervention'!P82,'Calcs Women Intervention'!P82^2,0,1),Diabetes_model!$C$8:$H$8)))</f>
        <v>6.4660619843123629E-2</v>
      </c>
      <c r="Q174" s="67">
        <f>EXP(SUMPRODUCT(CHOOSE({1,2,3,4,5,6},'Calcs Women Intervention'!AT114,'Calcs Women Intervention'!AT114^2,'Calcs Women Intervention'!Q82,'Calcs Women Intervention'!Q82^2,0,1),Diabetes_model!$C$8:$H$8))/(1+EXP(SUMPRODUCT(CHOOSE({1,2,3,4,5,6},'Calcs Women Intervention'!AT114,'Calcs Women Intervention'!AT114^2,'Calcs Women Intervention'!Q82,'Calcs Women Intervention'!Q82^2,0,1),Diabetes_model!$C$8:$H$8)))</f>
        <v>7.1133997236533686E-2</v>
      </c>
      <c r="R174" s="67">
        <f>EXP(SUMPRODUCT(CHOOSE({1,2,3,4,5,6},'Calcs Women Intervention'!AU114,'Calcs Women Intervention'!AU114^2,'Calcs Women Intervention'!R82,'Calcs Women Intervention'!R82^2,0,1),Diabetes_model!$C$8:$H$8))/(1+EXP(SUMPRODUCT(CHOOSE({1,2,3,4,5,6},'Calcs Women Intervention'!AU114,'Calcs Women Intervention'!AU114^2,'Calcs Women Intervention'!R82,'Calcs Women Intervention'!R82^2,0,1),Diabetes_model!$C$8:$H$8)))</f>
        <v>7.8057590587781348E-2</v>
      </c>
      <c r="S174" s="67">
        <f>EXP(SUMPRODUCT(CHOOSE({1,2,3,4,5,6},'Calcs Women Intervention'!AV114,'Calcs Women Intervention'!AV114^2,'Calcs Women Intervention'!S82,'Calcs Women Intervention'!S82^2,0,1),Diabetes_model!$C$8:$H$8))/(1+EXP(SUMPRODUCT(CHOOSE({1,2,3,4,5,6},'Calcs Women Intervention'!AV114,'Calcs Women Intervention'!AV114^2,'Calcs Women Intervention'!S82,'Calcs Women Intervention'!S82^2,0,1),Diabetes_model!$C$8:$H$8)))</f>
        <v>8.5436980007854921E-2</v>
      </c>
      <c r="T174" s="67">
        <f>EXP(SUMPRODUCT(CHOOSE({1,2,3,4,5,6},'Calcs Women Intervention'!AW114,'Calcs Women Intervention'!AW114^2,'Calcs Women Intervention'!T82,'Calcs Women Intervention'!T82^2,0,1),Diabetes_model!$C$8:$H$8))/(1+EXP(SUMPRODUCT(CHOOSE({1,2,3,4,5,6},'Calcs Women Intervention'!AW114,'Calcs Women Intervention'!AW114^2,'Calcs Women Intervention'!T82,'Calcs Women Intervention'!T82^2,0,1),Diabetes_model!$C$8:$H$8)))</f>
        <v>9.3274452351813739E-2</v>
      </c>
      <c r="U174" s="67">
        <f>EXP(SUMPRODUCT(CHOOSE({1,2,3,4,5,6},'Calcs Women Intervention'!AX114,'Calcs Women Intervention'!AX114^2,'Calcs Women Intervention'!U82,'Calcs Women Intervention'!U82^2,0,1),Diabetes_model!$C$8:$H$8))/(1+EXP(SUMPRODUCT(CHOOSE({1,2,3,4,5,6},'Calcs Women Intervention'!AX114,'Calcs Women Intervention'!AX114^2,'Calcs Women Intervention'!U82,'Calcs Women Intervention'!U82^2,0,1),Diabetes_model!$C$8:$H$8)))</f>
        <v>0.10057657255838852</v>
      </c>
      <c r="V174" s="67">
        <f>EXP(SUMPRODUCT(CHOOSE({1,2,3,4,5,6},'Calcs Women Intervention'!AY114,'Calcs Women Intervention'!AY114^2,'Calcs Women Intervention'!V82,'Calcs Women Intervention'!V82^2,0,1),Diabetes_model!$C$8:$H$8))/(1+EXP(SUMPRODUCT(CHOOSE({1,2,3,4,5,6},'Calcs Women Intervention'!AY114,'Calcs Women Intervention'!AY114^2,'Calcs Women Intervention'!V82,'Calcs Women Intervention'!V82^2,0,1),Diabetes_model!$C$8:$H$8)))</f>
        <v>0.10716814542209724</v>
      </c>
      <c r="W174" s="67">
        <f>EXP(SUMPRODUCT(CHOOSE({1,2,3,4,5,6},'Calcs Women Intervention'!AZ114,'Calcs Women Intervention'!AZ114^2,'Calcs Women Intervention'!W82,'Calcs Women Intervention'!W82^2,0,1),Diabetes_model!$C$8:$H$8))/(1+EXP(SUMPRODUCT(CHOOSE({1,2,3,4,5,6},'Calcs Women Intervention'!AZ114,'Calcs Women Intervention'!AZ114^2,'Calcs Women Intervention'!W82,'Calcs Women Intervention'!W82^2,0,1),Diabetes_model!$C$8:$H$8)))</f>
        <v>0.11397456025411462</v>
      </c>
      <c r="X174" s="67">
        <f>EXP(SUMPRODUCT(CHOOSE({1,2,3,4,5,6},'Calcs Women Intervention'!BA114,'Calcs Women Intervention'!BA114^2,'Calcs Women Intervention'!X82,'Calcs Women Intervention'!X82^2,0,1),Diabetes_model!$C$8:$H$8))/(1+EXP(SUMPRODUCT(CHOOSE({1,2,3,4,5,6},'Calcs Women Intervention'!BA114,'Calcs Women Intervention'!BA114^2,'Calcs Women Intervention'!X82,'Calcs Women Intervention'!X82^2,0,1),Diabetes_model!$C$8:$H$8)))</f>
        <v>0.12098364803754477</v>
      </c>
      <c r="Y174" s="67">
        <f>EXP(SUMPRODUCT(CHOOSE({1,2,3,4,5,6},'Calcs Women Intervention'!BB114,'Calcs Women Intervention'!BB114^2,'Calcs Women Intervention'!Y82,'Calcs Women Intervention'!Y82^2,0,1),Diabetes_model!$C$8:$H$8))/(1+EXP(SUMPRODUCT(CHOOSE({1,2,3,4,5,6},'Calcs Women Intervention'!BB114,'Calcs Women Intervention'!BB114^2,'Calcs Women Intervention'!Y82,'Calcs Women Intervention'!Y82^2,0,1),Diabetes_model!$C$8:$H$8)))</f>
        <v>0.12818168870904817</v>
      </c>
      <c r="Z174" s="67">
        <f>EXP(SUMPRODUCT(CHOOSE({1,2,3,4,5,6},'Calcs Women Intervention'!BC114,'Calcs Women Intervention'!BC114^2,'Calcs Women Intervention'!Z82,'Calcs Women Intervention'!Z82^2,0,1),Diabetes_model!$C$8:$H$8))/(1+EXP(SUMPRODUCT(CHOOSE({1,2,3,4,5,6},'Calcs Women Intervention'!BC114,'Calcs Women Intervention'!BC114^2,'Calcs Women Intervention'!Z82,'Calcs Women Intervention'!Z82^2,0,1),Diabetes_model!$C$8:$H$8)))</f>
        <v>0.13555348935698275</v>
      </c>
      <c r="AA174" s="67">
        <f>EXP(SUMPRODUCT(CHOOSE({1,2,3,4,5,6},'Calcs Women Intervention'!BD114,'Calcs Women Intervention'!BD114^2,'Calcs Women Intervention'!AA82,'Calcs Women Intervention'!AA82^2,0,1),Diabetes_model!$C$8:$H$8))/(1+EXP(SUMPRODUCT(CHOOSE({1,2,3,4,5,6},'Calcs Women Intervention'!BD114,'Calcs Women Intervention'!BD114^2,'Calcs Women Intervention'!AA82,'Calcs Women Intervention'!AA82^2,0,1),Diabetes_model!$C$8:$H$8)))</f>
        <v>0.14308248153684294</v>
      </c>
      <c r="AB174" s="67">
        <f>EXP(SUMPRODUCT(CHOOSE({1,2,3,4,5,6},'Calcs Women Intervention'!BE114,'Calcs Women Intervention'!BE114^2,'Calcs Women Intervention'!AB82,'Calcs Women Intervention'!AB82^2,0,1),Diabetes_model!$C$8:$H$8))/(1+EXP(SUMPRODUCT(CHOOSE({1,2,3,4,5,6},'Calcs Women Intervention'!BE114,'Calcs Women Intervention'!BE114^2,'Calcs Women Intervention'!AB82,'Calcs Women Intervention'!AB82^2,0,1),Diabetes_model!$C$8:$H$8)))</f>
        <v>0.1494608683559753</v>
      </c>
      <c r="AE174" s="53"/>
      <c r="AF174" s="53"/>
      <c r="AG174" s="53"/>
      <c r="AH174" s="53"/>
      <c r="AI174" s="53"/>
      <c r="AJ174" s="53">
        <f t="shared" si="63"/>
        <v>2.787846981186981</v>
      </c>
      <c r="AK174" s="53">
        <f t="shared" si="64"/>
        <v>2.4992654461838071</v>
      </c>
      <c r="AL174" s="53">
        <f t="shared" si="65"/>
        <v>2.5848716784276737</v>
      </c>
      <c r="AM174" s="53">
        <f t="shared" si="66"/>
        <v>2.7035601724026321</v>
      </c>
      <c r="AN174" s="53">
        <f t="shared" si="67"/>
        <v>2.82523296473701</v>
      </c>
      <c r="AO174" s="53">
        <f t="shared" si="68"/>
        <v>2.9497337270988844</v>
      </c>
      <c r="AP174" s="53">
        <f t="shared" si="69"/>
        <v>3.0768823800225098</v>
      </c>
      <c r="AQ174" s="53">
        <f t="shared" si="70"/>
        <v>3.2064752675791253</v>
      </c>
      <c r="AR174" s="53">
        <f t="shared" si="71"/>
        <v>3.3382857699781434</v>
      </c>
      <c r="AS174" s="53">
        <f t="shared" si="72"/>
        <v>3.472065394217938</v>
      </c>
      <c r="AT174" s="53">
        <f t="shared" si="73"/>
        <v>3.607545372480653</v>
      </c>
      <c r="AU174" s="53">
        <f t="shared" si="74"/>
        <v>3.7444387846928415</v>
      </c>
      <c r="AV174" s="53">
        <f t="shared" si="75"/>
        <v>3.882443205827613</v>
      </c>
      <c r="AW174" s="53">
        <f t="shared" si="76"/>
        <v>3.9819630308212624</v>
      </c>
      <c r="AX174" s="53">
        <f t="shared" si="77"/>
        <v>4.0418434139508621</v>
      </c>
      <c r="AY174" s="53">
        <f t="shared" si="78"/>
        <v>4.1009957330527493</v>
      </c>
      <c r="AZ174" s="53">
        <f t="shared" si="79"/>
        <v>4.1593809155442125</v>
      </c>
      <c r="BA174" s="53">
        <f t="shared" si="80"/>
        <v>4.2169679628267849</v>
      </c>
      <c r="BB174" s="53">
        <f t="shared" si="81"/>
        <v>4.2737345702166056</v>
      </c>
      <c r="BC174" s="53">
        <f t="shared" si="82"/>
        <v>4.3296676621785286</v>
      </c>
      <c r="BD174" s="53">
        <f t="shared" si="83"/>
        <v>4.3472436193349626</v>
      </c>
    </row>
    <row r="175" spans="1:56" x14ac:dyDescent="0.3">
      <c r="B175" s="1">
        <v>7</v>
      </c>
      <c r="C175" s="67"/>
      <c r="D175" s="67"/>
      <c r="E175" s="67"/>
      <c r="F175" s="67"/>
      <c r="G175" s="67"/>
      <c r="H175" s="67"/>
      <c r="I175" s="67">
        <f>EXP(SUMPRODUCT(CHOOSE({1,2,3,4,5,6},'Calcs Women Intervention'!AL115,'Calcs Women Intervention'!AL115^2,'Calcs Women Intervention'!I83,'Calcs Women Intervention'!I83^2,0,1),Diabetes_model!$C$8:$H$8))/(1+EXP(SUMPRODUCT(CHOOSE({1,2,3,4,5,6},'Calcs Women Intervention'!AL115,'Calcs Women Intervention'!AL115^2,'Calcs Women Intervention'!I83,'Calcs Women Intervention'!I83^2,0,1),Diabetes_model!$C$8:$H$8)))</f>
        <v>3.2630523291649886E-2</v>
      </c>
      <c r="J175" s="67">
        <f>EXP(SUMPRODUCT(CHOOSE({1,2,3,4,5,6},'Calcs Women Intervention'!AM115,'Calcs Women Intervention'!AM115^2,'Calcs Women Intervention'!J83,'Calcs Women Intervention'!J83^2,0,1),Diabetes_model!$C$8:$H$8))/(1+EXP(SUMPRODUCT(CHOOSE({1,2,3,4,5,6},'Calcs Women Intervention'!AM115,'Calcs Women Intervention'!AM115^2,'Calcs Women Intervention'!J83,'Calcs Women Intervention'!J83^2,0,1),Diabetes_model!$C$8:$H$8)))</f>
        <v>3.1320358117656606E-2</v>
      </c>
      <c r="K175" s="67">
        <f>EXP(SUMPRODUCT(CHOOSE({1,2,3,4,5,6},'Calcs Women Intervention'!AN115,'Calcs Women Intervention'!AN115^2,'Calcs Women Intervention'!K83,'Calcs Women Intervention'!K83^2,0,1),Diabetes_model!$C$8:$H$8))/(1+EXP(SUMPRODUCT(CHOOSE({1,2,3,4,5,6},'Calcs Women Intervention'!AN115,'Calcs Women Intervention'!AN115^2,'Calcs Women Intervention'!K83,'Calcs Women Intervention'!K83^2,0,1),Diabetes_model!$C$8:$H$8)))</f>
        <v>3.4629895831308238E-2</v>
      </c>
      <c r="L175" s="67">
        <f>EXP(SUMPRODUCT(CHOOSE({1,2,3,4,5,6},'Calcs Women Intervention'!AO115,'Calcs Women Intervention'!AO115^2,'Calcs Women Intervention'!L83,'Calcs Women Intervention'!L83^2,0,1),Diabetes_model!$C$8:$H$8))/(1+EXP(SUMPRODUCT(CHOOSE({1,2,3,4,5,6},'Calcs Women Intervention'!AO115,'Calcs Women Intervention'!AO115^2,'Calcs Women Intervention'!L83,'Calcs Women Intervention'!L83^2,0,1),Diabetes_model!$C$8:$H$8)))</f>
        <v>3.8662037009331789E-2</v>
      </c>
      <c r="M175" s="67">
        <f>EXP(SUMPRODUCT(CHOOSE({1,2,3,4,5,6},'Calcs Women Intervention'!AP115,'Calcs Women Intervention'!AP115^2,'Calcs Women Intervention'!M83,'Calcs Women Intervention'!M83^2,0,1),Diabetes_model!$C$8:$H$8))/(1+EXP(SUMPRODUCT(CHOOSE({1,2,3,4,5,6},'Calcs Women Intervention'!AP115,'Calcs Women Intervention'!AP115^2,'Calcs Women Intervention'!M83,'Calcs Women Intervention'!M83^2,0,1),Diabetes_model!$C$8:$H$8)))</f>
        <v>4.3060410105921598E-2</v>
      </c>
      <c r="N175" s="67">
        <f>EXP(SUMPRODUCT(CHOOSE({1,2,3,4,5,6},'Calcs Women Intervention'!AQ115,'Calcs Women Intervention'!AQ115^2,'Calcs Women Intervention'!N83,'Calcs Women Intervention'!N83^2,0,1),Diabetes_model!$C$8:$H$8))/(1+EXP(SUMPRODUCT(CHOOSE({1,2,3,4,5,6},'Calcs Women Intervention'!AQ115,'Calcs Women Intervention'!AQ115^2,'Calcs Women Intervention'!N83,'Calcs Women Intervention'!N83^2,0,1),Diabetes_model!$C$8:$H$8)))</f>
        <v>4.784326224335822E-2</v>
      </c>
      <c r="O175" s="67">
        <f>EXP(SUMPRODUCT(CHOOSE({1,2,3,4,5,6},'Calcs Women Intervention'!AR115,'Calcs Women Intervention'!AR115^2,'Calcs Women Intervention'!O83,'Calcs Women Intervention'!O83^2,0,1),Diabetes_model!$C$8:$H$8))/(1+EXP(SUMPRODUCT(CHOOSE({1,2,3,4,5,6},'Calcs Women Intervention'!AR115,'Calcs Women Intervention'!AR115^2,'Calcs Women Intervention'!O83,'Calcs Women Intervention'!O83^2,0,1),Diabetes_model!$C$8:$H$8)))</f>
        <v>5.3027610471915745E-2</v>
      </c>
      <c r="P175" s="67">
        <f>EXP(SUMPRODUCT(CHOOSE({1,2,3,4,5,6},'Calcs Women Intervention'!AS115,'Calcs Women Intervention'!AS115^2,'Calcs Women Intervention'!P83,'Calcs Women Intervention'!P83^2,0,1),Diabetes_model!$C$8:$H$8))/(1+EXP(SUMPRODUCT(CHOOSE({1,2,3,4,5,6},'Calcs Women Intervention'!AS115,'Calcs Women Intervention'!AS115^2,'Calcs Women Intervention'!P83,'Calcs Women Intervention'!P83^2,0,1),Diabetes_model!$C$8:$H$8)))</f>
        <v>5.8628894594779338E-2</v>
      </c>
      <c r="Q175" s="67">
        <f>EXP(SUMPRODUCT(CHOOSE({1,2,3,4,5,6},'Calcs Women Intervention'!AT115,'Calcs Women Intervention'!AT115^2,'Calcs Women Intervention'!Q83,'Calcs Women Intervention'!Q83^2,0,1),Diabetes_model!$C$8:$H$8))/(1+EXP(SUMPRODUCT(CHOOSE({1,2,3,4,5,6},'Calcs Women Intervention'!AT115,'Calcs Women Intervention'!AT115^2,'Calcs Women Intervention'!Q83,'Calcs Women Intervention'!Q83^2,0,1),Diabetes_model!$C$8:$H$8)))</f>
        <v>6.4660619843123629E-2</v>
      </c>
      <c r="R175" s="67">
        <f>EXP(SUMPRODUCT(CHOOSE({1,2,3,4,5,6},'Calcs Women Intervention'!AU115,'Calcs Women Intervention'!AU115^2,'Calcs Women Intervention'!R83,'Calcs Women Intervention'!R83^2,0,1),Diabetes_model!$C$8:$H$8))/(1+EXP(SUMPRODUCT(CHOOSE({1,2,3,4,5,6},'Calcs Women Intervention'!AU115,'Calcs Women Intervention'!AU115^2,'Calcs Women Intervention'!R83,'Calcs Women Intervention'!R83^2,0,1),Diabetes_model!$C$8:$H$8)))</f>
        <v>7.1133997236533686E-2</v>
      </c>
      <c r="S175" s="67">
        <f>EXP(SUMPRODUCT(CHOOSE({1,2,3,4,5,6},'Calcs Women Intervention'!AV115,'Calcs Women Intervention'!AV115^2,'Calcs Women Intervention'!S83,'Calcs Women Intervention'!S83^2,0,1),Diabetes_model!$C$8:$H$8))/(1+EXP(SUMPRODUCT(CHOOSE({1,2,3,4,5,6},'Calcs Women Intervention'!AV115,'Calcs Women Intervention'!AV115^2,'Calcs Women Intervention'!S83,'Calcs Women Intervention'!S83^2,0,1),Diabetes_model!$C$8:$H$8)))</f>
        <v>7.8057590587781348E-2</v>
      </c>
      <c r="T175" s="67">
        <f>EXP(SUMPRODUCT(CHOOSE({1,2,3,4,5,6},'Calcs Women Intervention'!AW115,'Calcs Women Intervention'!AW115^2,'Calcs Women Intervention'!T83,'Calcs Women Intervention'!T83^2,0,1),Diabetes_model!$C$8:$H$8))/(1+EXP(SUMPRODUCT(CHOOSE({1,2,3,4,5,6},'Calcs Women Intervention'!AW115,'Calcs Women Intervention'!AW115^2,'Calcs Women Intervention'!T83,'Calcs Women Intervention'!T83^2,0,1),Diabetes_model!$C$8:$H$8)))</f>
        <v>8.5436980007854921E-2</v>
      </c>
      <c r="U175" s="67">
        <f>EXP(SUMPRODUCT(CHOOSE({1,2,3,4,5,6},'Calcs Women Intervention'!AX115,'Calcs Women Intervention'!AX115^2,'Calcs Women Intervention'!U83,'Calcs Women Intervention'!U83^2,0,1),Diabetes_model!$C$8:$H$8))/(1+EXP(SUMPRODUCT(CHOOSE({1,2,3,4,5,6},'Calcs Women Intervention'!AX115,'Calcs Women Intervention'!AX115^2,'Calcs Women Intervention'!U83,'Calcs Women Intervention'!U83^2,0,1),Diabetes_model!$C$8:$H$8)))</f>
        <v>9.3274452351813739E-2</v>
      </c>
      <c r="V175" s="67">
        <f>EXP(SUMPRODUCT(CHOOSE({1,2,3,4,5,6},'Calcs Women Intervention'!AY115,'Calcs Women Intervention'!AY115^2,'Calcs Women Intervention'!V83,'Calcs Women Intervention'!V83^2,0,1),Diabetes_model!$C$8:$H$8))/(1+EXP(SUMPRODUCT(CHOOSE({1,2,3,4,5,6},'Calcs Women Intervention'!AY115,'Calcs Women Intervention'!AY115^2,'Calcs Women Intervention'!V83,'Calcs Women Intervention'!V83^2,0,1),Diabetes_model!$C$8:$H$8)))</f>
        <v>0.10057657255838852</v>
      </c>
      <c r="W175" s="67">
        <f>EXP(SUMPRODUCT(CHOOSE({1,2,3,4,5,6},'Calcs Women Intervention'!AZ115,'Calcs Women Intervention'!AZ115^2,'Calcs Women Intervention'!W83,'Calcs Women Intervention'!W83^2,0,1),Diabetes_model!$C$8:$H$8))/(1+EXP(SUMPRODUCT(CHOOSE({1,2,3,4,5,6},'Calcs Women Intervention'!AZ115,'Calcs Women Intervention'!AZ115^2,'Calcs Women Intervention'!W83,'Calcs Women Intervention'!W83^2,0,1),Diabetes_model!$C$8:$H$8)))</f>
        <v>0.10716814542209724</v>
      </c>
      <c r="X175" s="67">
        <f>EXP(SUMPRODUCT(CHOOSE({1,2,3,4,5,6},'Calcs Women Intervention'!BA115,'Calcs Women Intervention'!BA115^2,'Calcs Women Intervention'!X83,'Calcs Women Intervention'!X83^2,0,1),Diabetes_model!$C$8:$H$8))/(1+EXP(SUMPRODUCT(CHOOSE({1,2,3,4,5,6},'Calcs Women Intervention'!BA115,'Calcs Women Intervention'!BA115^2,'Calcs Women Intervention'!X83,'Calcs Women Intervention'!X83^2,0,1),Diabetes_model!$C$8:$H$8)))</f>
        <v>0.11397456025411462</v>
      </c>
      <c r="Y175" s="67">
        <f>EXP(SUMPRODUCT(CHOOSE({1,2,3,4,5,6},'Calcs Women Intervention'!BB115,'Calcs Women Intervention'!BB115^2,'Calcs Women Intervention'!Y83,'Calcs Women Intervention'!Y83^2,0,1),Diabetes_model!$C$8:$H$8))/(1+EXP(SUMPRODUCT(CHOOSE({1,2,3,4,5,6},'Calcs Women Intervention'!BB115,'Calcs Women Intervention'!BB115^2,'Calcs Women Intervention'!Y83,'Calcs Women Intervention'!Y83^2,0,1),Diabetes_model!$C$8:$H$8)))</f>
        <v>0.12098364803754477</v>
      </c>
      <c r="Z175" s="67">
        <f>EXP(SUMPRODUCT(CHOOSE({1,2,3,4,5,6},'Calcs Women Intervention'!BC115,'Calcs Women Intervention'!BC115^2,'Calcs Women Intervention'!Z83,'Calcs Women Intervention'!Z83^2,0,1),Diabetes_model!$C$8:$H$8))/(1+EXP(SUMPRODUCT(CHOOSE({1,2,3,4,5,6},'Calcs Women Intervention'!BC115,'Calcs Women Intervention'!BC115^2,'Calcs Women Intervention'!Z83,'Calcs Women Intervention'!Z83^2,0,1),Diabetes_model!$C$8:$H$8)))</f>
        <v>0.12818168870904817</v>
      </c>
      <c r="AA175" s="67">
        <f>EXP(SUMPRODUCT(CHOOSE({1,2,3,4,5,6},'Calcs Women Intervention'!BD115,'Calcs Women Intervention'!BD115^2,'Calcs Women Intervention'!AA83,'Calcs Women Intervention'!AA83^2,0,1),Diabetes_model!$C$8:$H$8))/(1+EXP(SUMPRODUCT(CHOOSE({1,2,3,4,5,6},'Calcs Women Intervention'!BD115,'Calcs Women Intervention'!BD115^2,'Calcs Women Intervention'!AA83,'Calcs Women Intervention'!AA83^2,0,1),Diabetes_model!$C$8:$H$8)))</f>
        <v>0.13555348935698275</v>
      </c>
      <c r="AB175" s="67">
        <f>EXP(SUMPRODUCT(CHOOSE({1,2,3,4,5,6},'Calcs Women Intervention'!BE115,'Calcs Women Intervention'!BE115^2,'Calcs Women Intervention'!AB83,'Calcs Women Intervention'!AB83^2,0,1),Diabetes_model!$C$8:$H$8))/(1+EXP(SUMPRODUCT(CHOOSE({1,2,3,4,5,6},'Calcs Women Intervention'!BE115,'Calcs Women Intervention'!BE115^2,'Calcs Women Intervention'!AB83,'Calcs Women Intervention'!AB83^2,0,1),Diabetes_model!$C$8:$H$8)))</f>
        <v>0.14183968868918298</v>
      </c>
      <c r="AE175" s="53"/>
      <c r="AF175" s="53"/>
      <c r="AG175" s="53"/>
      <c r="AH175" s="53"/>
      <c r="AI175" s="53"/>
      <c r="AJ175" s="53"/>
      <c r="AK175" s="53">
        <f t="shared" si="64"/>
        <v>2.787846981186981</v>
      </c>
      <c r="AL175" s="53">
        <f t="shared" si="65"/>
        <v>2.4992654461838071</v>
      </c>
      <c r="AM175" s="53">
        <f t="shared" si="66"/>
        <v>2.5848716784276737</v>
      </c>
      <c r="AN175" s="53">
        <f t="shared" si="67"/>
        <v>2.7035601724026321</v>
      </c>
      <c r="AO175" s="53">
        <f t="shared" si="68"/>
        <v>2.82523296473701</v>
      </c>
      <c r="AP175" s="53">
        <f t="shared" si="69"/>
        <v>2.9497337270988844</v>
      </c>
      <c r="AQ175" s="53">
        <f t="shared" si="70"/>
        <v>3.0768823800225098</v>
      </c>
      <c r="AR175" s="53">
        <f t="shared" si="71"/>
        <v>3.2064752675791253</v>
      </c>
      <c r="AS175" s="53">
        <f t="shared" si="72"/>
        <v>3.3382857699781434</v>
      </c>
      <c r="AT175" s="53">
        <f t="shared" si="73"/>
        <v>3.472065394217938</v>
      </c>
      <c r="AU175" s="53">
        <f t="shared" si="74"/>
        <v>3.607545372480653</v>
      </c>
      <c r="AV175" s="53">
        <f t="shared" si="75"/>
        <v>3.7444387846928415</v>
      </c>
      <c r="AW175" s="53">
        <f t="shared" si="76"/>
        <v>3.882443205827613</v>
      </c>
      <c r="AX175" s="53">
        <f t="shared" si="77"/>
        <v>3.9819630308212624</v>
      </c>
      <c r="AY175" s="53">
        <f t="shared" si="78"/>
        <v>4.0418434139508621</v>
      </c>
      <c r="AZ175" s="53">
        <f t="shared" si="79"/>
        <v>4.1009957330527493</v>
      </c>
      <c r="BA175" s="53">
        <f t="shared" si="80"/>
        <v>4.1593809155442125</v>
      </c>
      <c r="BB175" s="53">
        <f t="shared" si="81"/>
        <v>4.2169679628267849</v>
      </c>
      <c r="BC175" s="53">
        <f t="shared" si="82"/>
        <v>4.2737345702166056</v>
      </c>
      <c r="BD175" s="53">
        <f t="shared" si="83"/>
        <v>4.2920608220852881</v>
      </c>
    </row>
    <row r="176" spans="1:56" x14ac:dyDescent="0.3">
      <c r="B176" s="1">
        <v>8</v>
      </c>
      <c r="C176" s="67"/>
      <c r="D176" s="67"/>
      <c r="E176" s="67"/>
      <c r="F176" s="67"/>
      <c r="G176" s="67"/>
      <c r="H176" s="67"/>
      <c r="I176" s="67"/>
      <c r="J176" s="67">
        <f>EXP(SUMPRODUCT(CHOOSE({1,2,3,4,5,6},'Calcs Women Intervention'!AM116,'Calcs Women Intervention'!AM116^2,'Calcs Women Intervention'!J84,'Calcs Women Intervention'!J84^2,0,1),Diabetes_model!$C$8:$H$8))/(1+EXP(SUMPRODUCT(CHOOSE({1,2,3,4,5,6},'Calcs Women Intervention'!AM116,'Calcs Women Intervention'!AM116^2,'Calcs Women Intervention'!J84,'Calcs Women Intervention'!J84^2,0,1),Diabetes_model!$C$8:$H$8)))</f>
        <v>3.2630523291649886E-2</v>
      </c>
      <c r="K176" s="67">
        <f>EXP(SUMPRODUCT(CHOOSE({1,2,3,4,5,6},'Calcs Women Intervention'!AN116,'Calcs Women Intervention'!AN116^2,'Calcs Women Intervention'!K84,'Calcs Women Intervention'!K84^2,0,1),Diabetes_model!$C$8:$H$8))/(1+EXP(SUMPRODUCT(CHOOSE({1,2,3,4,5,6},'Calcs Women Intervention'!AN116,'Calcs Women Intervention'!AN116^2,'Calcs Women Intervention'!K84,'Calcs Women Intervention'!K84^2,0,1),Diabetes_model!$C$8:$H$8)))</f>
        <v>3.1320358117656606E-2</v>
      </c>
      <c r="L176" s="67">
        <f>EXP(SUMPRODUCT(CHOOSE({1,2,3,4,5,6},'Calcs Women Intervention'!AO116,'Calcs Women Intervention'!AO116^2,'Calcs Women Intervention'!L84,'Calcs Women Intervention'!L84^2,0,1),Diabetes_model!$C$8:$H$8))/(1+EXP(SUMPRODUCT(CHOOSE({1,2,3,4,5,6},'Calcs Women Intervention'!AO116,'Calcs Women Intervention'!AO116^2,'Calcs Women Intervention'!L84,'Calcs Women Intervention'!L84^2,0,1),Diabetes_model!$C$8:$H$8)))</f>
        <v>3.4629895831308238E-2</v>
      </c>
      <c r="M176" s="67">
        <f>EXP(SUMPRODUCT(CHOOSE({1,2,3,4,5,6},'Calcs Women Intervention'!AP116,'Calcs Women Intervention'!AP116^2,'Calcs Women Intervention'!M84,'Calcs Women Intervention'!M84^2,0,1),Diabetes_model!$C$8:$H$8))/(1+EXP(SUMPRODUCT(CHOOSE({1,2,3,4,5,6},'Calcs Women Intervention'!AP116,'Calcs Women Intervention'!AP116^2,'Calcs Women Intervention'!M84,'Calcs Women Intervention'!M84^2,0,1),Diabetes_model!$C$8:$H$8)))</f>
        <v>3.8662037009331789E-2</v>
      </c>
      <c r="N176" s="67">
        <f>EXP(SUMPRODUCT(CHOOSE({1,2,3,4,5,6},'Calcs Women Intervention'!AQ116,'Calcs Women Intervention'!AQ116^2,'Calcs Women Intervention'!N84,'Calcs Women Intervention'!N84^2,0,1),Diabetes_model!$C$8:$H$8))/(1+EXP(SUMPRODUCT(CHOOSE({1,2,3,4,5,6},'Calcs Women Intervention'!AQ116,'Calcs Women Intervention'!AQ116^2,'Calcs Women Intervention'!N84,'Calcs Women Intervention'!N84^2,0,1),Diabetes_model!$C$8:$H$8)))</f>
        <v>4.3060410105921598E-2</v>
      </c>
      <c r="O176" s="67">
        <f>EXP(SUMPRODUCT(CHOOSE({1,2,3,4,5,6},'Calcs Women Intervention'!AR116,'Calcs Women Intervention'!AR116^2,'Calcs Women Intervention'!O84,'Calcs Women Intervention'!O84^2,0,1),Diabetes_model!$C$8:$H$8))/(1+EXP(SUMPRODUCT(CHOOSE({1,2,3,4,5,6},'Calcs Women Intervention'!AR116,'Calcs Women Intervention'!AR116^2,'Calcs Women Intervention'!O84,'Calcs Women Intervention'!O84^2,0,1),Diabetes_model!$C$8:$H$8)))</f>
        <v>4.784326224335822E-2</v>
      </c>
      <c r="P176" s="67">
        <f>EXP(SUMPRODUCT(CHOOSE({1,2,3,4,5,6},'Calcs Women Intervention'!AS116,'Calcs Women Intervention'!AS116^2,'Calcs Women Intervention'!P84,'Calcs Women Intervention'!P84^2,0,1),Diabetes_model!$C$8:$H$8))/(1+EXP(SUMPRODUCT(CHOOSE({1,2,3,4,5,6},'Calcs Women Intervention'!AS116,'Calcs Women Intervention'!AS116^2,'Calcs Women Intervention'!P84,'Calcs Women Intervention'!P84^2,0,1),Diabetes_model!$C$8:$H$8)))</f>
        <v>5.3027610471915745E-2</v>
      </c>
      <c r="Q176" s="67">
        <f>EXP(SUMPRODUCT(CHOOSE({1,2,3,4,5,6},'Calcs Women Intervention'!AT116,'Calcs Women Intervention'!AT116^2,'Calcs Women Intervention'!Q84,'Calcs Women Intervention'!Q84^2,0,1),Diabetes_model!$C$8:$H$8))/(1+EXP(SUMPRODUCT(CHOOSE({1,2,3,4,5,6},'Calcs Women Intervention'!AT116,'Calcs Women Intervention'!AT116^2,'Calcs Women Intervention'!Q84,'Calcs Women Intervention'!Q84^2,0,1),Diabetes_model!$C$8:$H$8)))</f>
        <v>5.8628894594779338E-2</v>
      </c>
      <c r="R176" s="67">
        <f>EXP(SUMPRODUCT(CHOOSE({1,2,3,4,5,6},'Calcs Women Intervention'!AU116,'Calcs Women Intervention'!AU116^2,'Calcs Women Intervention'!R84,'Calcs Women Intervention'!R84^2,0,1),Diabetes_model!$C$8:$H$8))/(1+EXP(SUMPRODUCT(CHOOSE({1,2,3,4,5,6},'Calcs Women Intervention'!AU116,'Calcs Women Intervention'!AU116^2,'Calcs Women Intervention'!R84,'Calcs Women Intervention'!R84^2,0,1),Diabetes_model!$C$8:$H$8)))</f>
        <v>6.4660619843123629E-2</v>
      </c>
      <c r="S176" s="67">
        <f>EXP(SUMPRODUCT(CHOOSE({1,2,3,4,5,6},'Calcs Women Intervention'!AV116,'Calcs Women Intervention'!AV116^2,'Calcs Women Intervention'!S84,'Calcs Women Intervention'!S84^2,0,1),Diabetes_model!$C$8:$H$8))/(1+EXP(SUMPRODUCT(CHOOSE({1,2,3,4,5,6},'Calcs Women Intervention'!AV116,'Calcs Women Intervention'!AV116^2,'Calcs Women Intervention'!S84,'Calcs Women Intervention'!S84^2,0,1),Diabetes_model!$C$8:$H$8)))</f>
        <v>7.1133997236533686E-2</v>
      </c>
      <c r="T176" s="67">
        <f>EXP(SUMPRODUCT(CHOOSE({1,2,3,4,5,6},'Calcs Women Intervention'!AW116,'Calcs Women Intervention'!AW116^2,'Calcs Women Intervention'!T84,'Calcs Women Intervention'!T84^2,0,1),Diabetes_model!$C$8:$H$8))/(1+EXP(SUMPRODUCT(CHOOSE({1,2,3,4,5,6},'Calcs Women Intervention'!AW116,'Calcs Women Intervention'!AW116^2,'Calcs Women Intervention'!T84,'Calcs Women Intervention'!T84^2,0,1),Diabetes_model!$C$8:$H$8)))</f>
        <v>7.8057590587781348E-2</v>
      </c>
      <c r="U176" s="67">
        <f>EXP(SUMPRODUCT(CHOOSE({1,2,3,4,5,6},'Calcs Women Intervention'!AX116,'Calcs Women Intervention'!AX116^2,'Calcs Women Intervention'!U84,'Calcs Women Intervention'!U84^2,0,1),Diabetes_model!$C$8:$H$8))/(1+EXP(SUMPRODUCT(CHOOSE({1,2,3,4,5,6},'Calcs Women Intervention'!AX116,'Calcs Women Intervention'!AX116^2,'Calcs Women Intervention'!U84,'Calcs Women Intervention'!U84^2,0,1),Diabetes_model!$C$8:$H$8)))</f>
        <v>8.5436980007854921E-2</v>
      </c>
      <c r="V176" s="67">
        <f>EXP(SUMPRODUCT(CHOOSE({1,2,3,4,5,6},'Calcs Women Intervention'!AY116,'Calcs Women Intervention'!AY116^2,'Calcs Women Intervention'!V84,'Calcs Women Intervention'!V84^2,0,1),Diabetes_model!$C$8:$H$8))/(1+EXP(SUMPRODUCT(CHOOSE({1,2,3,4,5,6},'Calcs Women Intervention'!AY116,'Calcs Women Intervention'!AY116^2,'Calcs Women Intervention'!V84,'Calcs Women Intervention'!V84^2,0,1),Diabetes_model!$C$8:$H$8)))</f>
        <v>9.3274452351813739E-2</v>
      </c>
      <c r="W176" s="67">
        <f>EXP(SUMPRODUCT(CHOOSE({1,2,3,4,5,6},'Calcs Women Intervention'!AZ116,'Calcs Women Intervention'!AZ116^2,'Calcs Women Intervention'!W84,'Calcs Women Intervention'!W84^2,0,1),Diabetes_model!$C$8:$H$8))/(1+EXP(SUMPRODUCT(CHOOSE({1,2,3,4,5,6},'Calcs Women Intervention'!AZ116,'Calcs Women Intervention'!AZ116^2,'Calcs Women Intervention'!W84,'Calcs Women Intervention'!W84^2,0,1),Diabetes_model!$C$8:$H$8)))</f>
        <v>0.10057657255838852</v>
      </c>
      <c r="X176" s="67">
        <f>EXP(SUMPRODUCT(CHOOSE({1,2,3,4,5,6},'Calcs Women Intervention'!BA116,'Calcs Women Intervention'!BA116^2,'Calcs Women Intervention'!X84,'Calcs Women Intervention'!X84^2,0,1),Diabetes_model!$C$8:$H$8))/(1+EXP(SUMPRODUCT(CHOOSE({1,2,3,4,5,6},'Calcs Women Intervention'!BA116,'Calcs Women Intervention'!BA116^2,'Calcs Women Intervention'!X84,'Calcs Women Intervention'!X84^2,0,1),Diabetes_model!$C$8:$H$8)))</f>
        <v>0.10716814542209724</v>
      </c>
      <c r="Y176" s="67">
        <f>EXP(SUMPRODUCT(CHOOSE({1,2,3,4,5,6},'Calcs Women Intervention'!BB116,'Calcs Women Intervention'!BB116^2,'Calcs Women Intervention'!Y84,'Calcs Women Intervention'!Y84^2,0,1),Diabetes_model!$C$8:$H$8))/(1+EXP(SUMPRODUCT(CHOOSE({1,2,3,4,5,6},'Calcs Women Intervention'!BB116,'Calcs Women Intervention'!BB116^2,'Calcs Women Intervention'!Y84,'Calcs Women Intervention'!Y84^2,0,1),Diabetes_model!$C$8:$H$8)))</f>
        <v>0.11397456025411462</v>
      </c>
      <c r="Z176" s="67">
        <f>EXP(SUMPRODUCT(CHOOSE({1,2,3,4,5,6},'Calcs Women Intervention'!BC116,'Calcs Women Intervention'!BC116^2,'Calcs Women Intervention'!Z84,'Calcs Women Intervention'!Z84^2,0,1),Diabetes_model!$C$8:$H$8))/(1+EXP(SUMPRODUCT(CHOOSE({1,2,3,4,5,6},'Calcs Women Intervention'!BC116,'Calcs Women Intervention'!BC116^2,'Calcs Women Intervention'!Z84,'Calcs Women Intervention'!Z84^2,0,1),Diabetes_model!$C$8:$H$8)))</f>
        <v>0.12098364803754477</v>
      </c>
      <c r="AA176" s="67">
        <f>EXP(SUMPRODUCT(CHOOSE({1,2,3,4,5,6},'Calcs Women Intervention'!BD116,'Calcs Women Intervention'!BD116^2,'Calcs Women Intervention'!AA84,'Calcs Women Intervention'!AA84^2,0,1),Diabetes_model!$C$8:$H$8))/(1+EXP(SUMPRODUCT(CHOOSE({1,2,3,4,5,6},'Calcs Women Intervention'!BD116,'Calcs Women Intervention'!BD116^2,'Calcs Women Intervention'!AA84,'Calcs Women Intervention'!AA84^2,0,1),Diabetes_model!$C$8:$H$8)))</f>
        <v>0.12818168870904817</v>
      </c>
      <c r="AB176" s="67">
        <f>EXP(SUMPRODUCT(CHOOSE({1,2,3,4,5,6},'Calcs Women Intervention'!BE116,'Calcs Women Intervention'!BE116^2,'Calcs Women Intervention'!AB84,'Calcs Women Intervention'!AB84^2,0,1),Diabetes_model!$C$8:$H$8))/(1+EXP(SUMPRODUCT(CHOOSE({1,2,3,4,5,6},'Calcs Women Intervention'!BE116,'Calcs Women Intervention'!BE116^2,'Calcs Women Intervention'!AB84,'Calcs Women Intervention'!AB84^2,0,1),Diabetes_model!$C$8:$H$8)))</f>
        <v>0.13435868795643383</v>
      </c>
      <c r="AE176" s="53"/>
      <c r="AF176" s="53"/>
      <c r="AG176" s="53"/>
      <c r="AH176" s="53"/>
      <c r="AI176" s="53"/>
      <c r="AJ176" s="53"/>
      <c r="AK176" s="53"/>
      <c r="AL176" s="53">
        <f t="shared" si="65"/>
        <v>2.787846981186981</v>
      </c>
      <c r="AM176" s="53">
        <f t="shared" si="66"/>
        <v>2.4992654461838071</v>
      </c>
      <c r="AN176" s="53">
        <f t="shared" si="67"/>
        <v>2.5848716784276737</v>
      </c>
      <c r="AO176" s="53">
        <f t="shared" si="68"/>
        <v>2.7035601724026321</v>
      </c>
      <c r="AP176" s="53">
        <f t="shared" si="69"/>
        <v>2.82523296473701</v>
      </c>
      <c r="AQ176" s="53">
        <f t="shared" si="70"/>
        <v>2.9497337270988844</v>
      </c>
      <c r="AR176" s="53">
        <f t="shared" si="71"/>
        <v>3.0768823800225098</v>
      </c>
      <c r="AS176" s="53">
        <f t="shared" si="72"/>
        <v>3.2064752675791253</v>
      </c>
      <c r="AT176" s="53">
        <f t="shared" si="73"/>
        <v>3.3382857699781434</v>
      </c>
      <c r="AU176" s="53">
        <f t="shared" si="74"/>
        <v>3.472065394217938</v>
      </c>
      <c r="AV176" s="53">
        <f t="shared" si="75"/>
        <v>3.607545372480653</v>
      </c>
      <c r="AW176" s="53">
        <f t="shared" si="76"/>
        <v>3.7444387846928415</v>
      </c>
      <c r="AX176" s="53">
        <f t="shared" si="77"/>
        <v>3.882443205827613</v>
      </c>
      <c r="AY176" s="53">
        <f t="shared" si="78"/>
        <v>3.9819630308212624</v>
      </c>
      <c r="AZ176" s="53">
        <f t="shared" si="79"/>
        <v>4.0418434139508621</v>
      </c>
      <c r="BA176" s="53">
        <f t="shared" si="80"/>
        <v>4.1009957330527493</v>
      </c>
      <c r="BB176" s="53">
        <f t="shared" si="81"/>
        <v>4.1593809155442125</v>
      </c>
      <c r="BC176" s="53">
        <f t="shared" si="82"/>
        <v>4.2169679628267849</v>
      </c>
      <c r="BD176" s="53">
        <f t="shared" si="83"/>
        <v>4.236064835012507</v>
      </c>
    </row>
    <row r="177" spans="2:56" x14ac:dyDescent="0.3">
      <c r="B177" s="1">
        <v>9</v>
      </c>
      <c r="C177" s="67"/>
      <c r="D177" s="67"/>
      <c r="E177" s="67"/>
      <c r="F177" s="67"/>
      <c r="G177" s="67"/>
      <c r="H177" s="67"/>
      <c r="I177" s="67"/>
      <c r="J177" s="67"/>
      <c r="K177" s="67">
        <f>EXP(SUMPRODUCT(CHOOSE({1,2,3,4,5,6},'Calcs Women Intervention'!AN117,'Calcs Women Intervention'!AN117^2,'Calcs Women Intervention'!K85,'Calcs Women Intervention'!K85^2,0,1),Diabetes_model!$C$8:$H$8))/(1+EXP(SUMPRODUCT(CHOOSE({1,2,3,4,5,6},'Calcs Women Intervention'!AN117,'Calcs Women Intervention'!AN117^2,'Calcs Women Intervention'!K85,'Calcs Women Intervention'!K85^2,0,1),Diabetes_model!$C$8:$H$8)))</f>
        <v>3.2630523291649886E-2</v>
      </c>
      <c r="L177" s="67">
        <f>EXP(SUMPRODUCT(CHOOSE({1,2,3,4,5,6},'Calcs Women Intervention'!AO117,'Calcs Women Intervention'!AO117^2,'Calcs Women Intervention'!L85,'Calcs Women Intervention'!L85^2,0,1),Diabetes_model!$C$8:$H$8))/(1+EXP(SUMPRODUCT(CHOOSE({1,2,3,4,5,6},'Calcs Women Intervention'!AO117,'Calcs Women Intervention'!AO117^2,'Calcs Women Intervention'!L85,'Calcs Women Intervention'!L85^2,0,1),Diabetes_model!$C$8:$H$8)))</f>
        <v>3.1320358117656606E-2</v>
      </c>
      <c r="M177" s="67">
        <f>EXP(SUMPRODUCT(CHOOSE({1,2,3,4,5,6},'Calcs Women Intervention'!AP117,'Calcs Women Intervention'!AP117^2,'Calcs Women Intervention'!M85,'Calcs Women Intervention'!M85^2,0,1),Diabetes_model!$C$8:$H$8))/(1+EXP(SUMPRODUCT(CHOOSE({1,2,3,4,5,6},'Calcs Women Intervention'!AP117,'Calcs Women Intervention'!AP117^2,'Calcs Women Intervention'!M85,'Calcs Women Intervention'!M85^2,0,1),Diabetes_model!$C$8:$H$8)))</f>
        <v>3.4629895831308238E-2</v>
      </c>
      <c r="N177" s="67">
        <f>EXP(SUMPRODUCT(CHOOSE({1,2,3,4,5,6},'Calcs Women Intervention'!AQ117,'Calcs Women Intervention'!AQ117^2,'Calcs Women Intervention'!N85,'Calcs Women Intervention'!N85^2,0,1),Diabetes_model!$C$8:$H$8))/(1+EXP(SUMPRODUCT(CHOOSE({1,2,3,4,5,6},'Calcs Women Intervention'!AQ117,'Calcs Women Intervention'!AQ117^2,'Calcs Women Intervention'!N85,'Calcs Women Intervention'!N85^2,0,1),Diabetes_model!$C$8:$H$8)))</f>
        <v>3.8662037009331789E-2</v>
      </c>
      <c r="O177" s="67">
        <f>EXP(SUMPRODUCT(CHOOSE({1,2,3,4,5,6},'Calcs Women Intervention'!AR117,'Calcs Women Intervention'!AR117^2,'Calcs Women Intervention'!O85,'Calcs Women Intervention'!O85^2,0,1),Diabetes_model!$C$8:$H$8))/(1+EXP(SUMPRODUCT(CHOOSE({1,2,3,4,5,6},'Calcs Women Intervention'!AR117,'Calcs Women Intervention'!AR117^2,'Calcs Women Intervention'!O85,'Calcs Women Intervention'!O85^2,0,1),Diabetes_model!$C$8:$H$8)))</f>
        <v>4.3060410105921598E-2</v>
      </c>
      <c r="P177" s="67">
        <f>EXP(SUMPRODUCT(CHOOSE({1,2,3,4,5,6},'Calcs Women Intervention'!AS117,'Calcs Women Intervention'!AS117^2,'Calcs Women Intervention'!P85,'Calcs Women Intervention'!P85^2,0,1),Diabetes_model!$C$8:$H$8))/(1+EXP(SUMPRODUCT(CHOOSE({1,2,3,4,5,6},'Calcs Women Intervention'!AS117,'Calcs Women Intervention'!AS117^2,'Calcs Women Intervention'!P85,'Calcs Women Intervention'!P85^2,0,1),Diabetes_model!$C$8:$H$8)))</f>
        <v>4.784326224335822E-2</v>
      </c>
      <c r="Q177" s="67">
        <f>EXP(SUMPRODUCT(CHOOSE({1,2,3,4,5,6},'Calcs Women Intervention'!AT117,'Calcs Women Intervention'!AT117^2,'Calcs Women Intervention'!Q85,'Calcs Women Intervention'!Q85^2,0,1),Diabetes_model!$C$8:$H$8))/(1+EXP(SUMPRODUCT(CHOOSE({1,2,3,4,5,6},'Calcs Women Intervention'!AT117,'Calcs Women Intervention'!AT117^2,'Calcs Women Intervention'!Q85,'Calcs Women Intervention'!Q85^2,0,1),Diabetes_model!$C$8:$H$8)))</f>
        <v>5.3027610471915745E-2</v>
      </c>
      <c r="R177" s="67">
        <f>EXP(SUMPRODUCT(CHOOSE({1,2,3,4,5,6},'Calcs Women Intervention'!AU117,'Calcs Women Intervention'!AU117^2,'Calcs Women Intervention'!R85,'Calcs Women Intervention'!R85^2,0,1),Diabetes_model!$C$8:$H$8))/(1+EXP(SUMPRODUCT(CHOOSE({1,2,3,4,5,6},'Calcs Women Intervention'!AU117,'Calcs Women Intervention'!AU117^2,'Calcs Women Intervention'!R85,'Calcs Women Intervention'!R85^2,0,1),Diabetes_model!$C$8:$H$8)))</f>
        <v>5.8628894594779338E-2</v>
      </c>
      <c r="S177" s="67">
        <f>EXP(SUMPRODUCT(CHOOSE({1,2,3,4,5,6},'Calcs Women Intervention'!AV117,'Calcs Women Intervention'!AV117^2,'Calcs Women Intervention'!S85,'Calcs Women Intervention'!S85^2,0,1),Diabetes_model!$C$8:$H$8))/(1+EXP(SUMPRODUCT(CHOOSE({1,2,3,4,5,6},'Calcs Women Intervention'!AV117,'Calcs Women Intervention'!AV117^2,'Calcs Women Intervention'!S85,'Calcs Women Intervention'!S85^2,0,1),Diabetes_model!$C$8:$H$8)))</f>
        <v>6.4660619843123629E-2</v>
      </c>
      <c r="T177" s="67">
        <f>EXP(SUMPRODUCT(CHOOSE({1,2,3,4,5,6},'Calcs Women Intervention'!AW117,'Calcs Women Intervention'!AW117^2,'Calcs Women Intervention'!T85,'Calcs Women Intervention'!T85^2,0,1),Diabetes_model!$C$8:$H$8))/(1+EXP(SUMPRODUCT(CHOOSE({1,2,3,4,5,6},'Calcs Women Intervention'!AW117,'Calcs Women Intervention'!AW117^2,'Calcs Women Intervention'!T85,'Calcs Women Intervention'!T85^2,0,1),Diabetes_model!$C$8:$H$8)))</f>
        <v>7.1133997236533686E-2</v>
      </c>
      <c r="U177" s="67">
        <f>EXP(SUMPRODUCT(CHOOSE({1,2,3,4,5,6},'Calcs Women Intervention'!AX117,'Calcs Women Intervention'!AX117^2,'Calcs Women Intervention'!U85,'Calcs Women Intervention'!U85^2,0,1),Diabetes_model!$C$8:$H$8))/(1+EXP(SUMPRODUCT(CHOOSE({1,2,3,4,5,6},'Calcs Women Intervention'!AX117,'Calcs Women Intervention'!AX117^2,'Calcs Women Intervention'!U85,'Calcs Women Intervention'!U85^2,0,1),Diabetes_model!$C$8:$H$8)))</f>
        <v>7.8057590587781348E-2</v>
      </c>
      <c r="V177" s="67">
        <f>EXP(SUMPRODUCT(CHOOSE({1,2,3,4,5,6},'Calcs Women Intervention'!AY117,'Calcs Women Intervention'!AY117^2,'Calcs Women Intervention'!V85,'Calcs Women Intervention'!V85^2,0,1),Diabetes_model!$C$8:$H$8))/(1+EXP(SUMPRODUCT(CHOOSE({1,2,3,4,5,6},'Calcs Women Intervention'!AY117,'Calcs Women Intervention'!AY117^2,'Calcs Women Intervention'!V85,'Calcs Women Intervention'!V85^2,0,1),Diabetes_model!$C$8:$H$8)))</f>
        <v>8.5436980007854921E-2</v>
      </c>
      <c r="W177" s="67">
        <f>EXP(SUMPRODUCT(CHOOSE({1,2,3,4,5,6},'Calcs Women Intervention'!AZ117,'Calcs Women Intervention'!AZ117^2,'Calcs Women Intervention'!W85,'Calcs Women Intervention'!W85^2,0,1),Diabetes_model!$C$8:$H$8))/(1+EXP(SUMPRODUCT(CHOOSE({1,2,3,4,5,6},'Calcs Women Intervention'!AZ117,'Calcs Women Intervention'!AZ117^2,'Calcs Women Intervention'!W85,'Calcs Women Intervention'!W85^2,0,1),Diabetes_model!$C$8:$H$8)))</f>
        <v>9.3274452351813739E-2</v>
      </c>
      <c r="X177" s="67">
        <f>EXP(SUMPRODUCT(CHOOSE({1,2,3,4,5,6},'Calcs Women Intervention'!BA117,'Calcs Women Intervention'!BA117^2,'Calcs Women Intervention'!X85,'Calcs Women Intervention'!X85^2,0,1),Diabetes_model!$C$8:$H$8))/(1+EXP(SUMPRODUCT(CHOOSE({1,2,3,4,5,6},'Calcs Women Intervention'!BA117,'Calcs Women Intervention'!BA117^2,'Calcs Women Intervention'!X85,'Calcs Women Intervention'!X85^2,0,1),Diabetes_model!$C$8:$H$8)))</f>
        <v>0.10057657255838852</v>
      </c>
      <c r="Y177" s="67">
        <f>EXP(SUMPRODUCT(CHOOSE({1,2,3,4,5,6},'Calcs Women Intervention'!BB117,'Calcs Women Intervention'!BB117^2,'Calcs Women Intervention'!Y85,'Calcs Women Intervention'!Y85^2,0,1),Diabetes_model!$C$8:$H$8))/(1+EXP(SUMPRODUCT(CHOOSE({1,2,3,4,5,6},'Calcs Women Intervention'!BB117,'Calcs Women Intervention'!BB117^2,'Calcs Women Intervention'!Y85,'Calcs Women Intervention'!Y85^2,0,1),Diabetes_model!$C$8:$H$8)))</f>
        <v>0.10716814542209724</v>
      </c>
      <c r="Z177" s="67">
        <f>EXP(SUMPRODUCT(CHOOSE({1,2,3,4,5,6},'Calcs Women Intervention'!BC117,'Calcs Women Intervention'!BC117^2,'Calcs Women Intervention'!Z85,'Calcs Women Intervention'!Z85^2,0,1),Diabetes_model!$C$8:$H$8))/(1+EXP(SUMPRODUCT(CHOOSE({1,2,3,4,5,6},'Calcs Women Intervention'!BC117,'Calcs Women Intervention'!BC117^2,'Calcs Women Intervention'!Z85,'Calcs Women Intervention'!Z85^2,0,1),Diabetes_model!$C$8:$H$8)))</f>
        <v>0.11397456025411462</v>
      </c>
      <c r="AA177" s="67">
        <f>EXP(SUMPRODUCT(CHOOSE({1,2,3,4,5,6},'Calcs Women Intervention'!BD117,'Calcs Women Intervention'!BD117^2,'Calcs Women Intervention'!AA85,'Calcs Women Intervention'!AA85^2,0,1),Diabetes_model!$C$8:$H$8))/(1+EXP(SUMPRODUCT(CHOOSE({1,2,3,4,5,6},'Calcs Women Intervention'!BD117,'Calcs Women Intervention'!BD117^2,'Calcs Women Intervention'!AA85,'Calcs Women Intervention'!AA85^2,0,1),Diabetes_model!$C$8:$H$8)))</f>
        <v>0.12098364803754477</v>
      </c>
      <c r="AB177" s="67">
        <f>EXP(SUMPRODUCT(CHOOSE({1,2,3,4,5,6},'Calcs Women Intervention'!BE117,'Calcs Women Intervention'!BE117^2,'Calcs Women Intervention'!AB85,'Calcs Women Intervention'!AB85^2,0,1),Diabetes_model!$C$8:$H$8))/(1+EXP(SUMPRODUCT(CHOOSE({1,2,3,4,5,6},'Calcs Women Intervention'!BE117,'Calcs Women Intervention'!BE117^2,'Calcs Women Intervention'!AB85,'Calcs Women Intervention'!AB85^2,0,1),Diabetes_model!$C$8:$H$8)))</f>
        <v>0.12703549732029776</v>
      </c>
      <c r="AE177" s="53"/>
      <c r="AF177" s="53"/>
      <c r="AG177" s="53"/>
      <c r="AH177" s="53"/>
      <c r="AI177" s="53"/>
      <c r="AJ177" s="53"/>
      <c r="AK177" s="53"/>
      <c r="AL177" s="53"/>
      <c r="AM177" s="53">
        <f t="shared" si="66"/>
        <v>2.787846981186981</v>
      </c>
      <c r="AN177" s="53">
        <f t="shared" si="67"/>
        <v>2.4992654461838071</v>
      </c>
      <c r="AO177" s="53">
        <f t="shared" si="68"/>
        <v>2.5848716784276737</v>
      </c>
      <c r="AP177" s="53">
        <f t="shared" si="69"/>
        <v>2.7035601724026321</v>
      </c>
      <c r="AQ177" s="53">
        <f t="shared" si="70"/>
        <v>2.82523296473701</v>
      </c>
      <c r="AR177" s="53">
        <f t="shared" si="71"/>
        <v>2.9497337270988844</v>
      </c>
      <c r="AS177" s="53">
        <f t="shared" si="72"/>
        <v>3.0768823800225098</v>
      </c>
      <c r="AT177" s="53">
        <f t="shared" si="73"/>
        <v>3.2064752675791253</v>
      </c>
      <c r="AU177" s="53">
        <f t="shared" si="74"/>
        <v>3.3382857699781434</v>
      </c>
      <c r="AV177" s="53">
        <f t="shared" si="75"/>
        <v>3.472065394217938</v>
      </c>
      <c r="AW177" s="53">
        <f t="shared" si="76"/>
        <v>3.607545372480653</v>
      </c>
      <c r="AX177" s="53">
        <f t="shared" si="77"/>
        <v>3.7444387846928415</v>
      </c>
      <c r="AY177" s="53">
        <f t="shared" si="78"/>
        <v>3.882443205827613</v>
      </c>
      <c r="AZ177" s="53">
        <f t="shared" si="79"/>
        <v>3.9819630308212624</v>
      </c>
      <c r="BA177" s="53">
        <f t="shared" si="80"/>
        <v>4.0418434139508621</v>
      </c>
      <c r="BB177" s="53">
        <f t="shared" si="81"/>
        <v>4.1009957330527493</v>
      </c>
      <c r="BC177" s="53">
        <f t="shared" si="82"/>
        <v>4.1593809155442125</v>
      </c>
      <c r="BD177" s="53">
        <f t="shared" si="83"/>
        <v>4.1792601403264928</v>
      </c>
    </row>
    <row r="178" spans="2:56" x14ac:dyDescent="0.3">
      <c r="B178" s="1">
        <v>10</v>
      </c>
      <c r="C178" s="67"/>
      <c r="D178" s="67"/>
      <c r="E178" s="67"/>
      <c r="F178" s="67"/>
      <c r="G178" s="67"/>
      <c r="H178" s="67"/>
      <c r="I178" s="67"/>
      <c r="J178" s="67"/>
      <c r="K178" s="67"/>
      <c r="L178" s="67">
        <f>EXP(SUMPRODUCT(CHOOSE({1,2,3,4,5,6},'Calcs Women Intervention'!AO118,'Calcs Women Intervention'!AO118^2,'Calcs Women Intervention'!L86,'Calcs Women Intervention'!L86^2,0,1),Diabetes_model!$C$8:$H$8))/(1+EXP(SUMPRODUCT(CHOOSE({1,2,3,4,5,6},'Calcs Women Intervention'!AO118,'Calcs Women Intervention'!AO118^2,'Calcs Women Intervention'!L86,'Calcs Women Intervention'!L86^2,0,1),Diabetes_model!$C$8:$H$8)))</f>
        <v>3.2630523291649886E-2</v>
      </c>
      <c r="M178" s="67">
        <f>EXP(SUMPRODUCT(CHOOSE({1,2,3,4,5,6},'Calcs Women Intervention'!AP118,'Calcs Women Intervention'!AP118^2,'Calcs Women Intervention'!M86,'Calcs Women Intervention'!M86^2,0,1),Diabetes_model!$C$8:$H$8))/(1+EXP(SUMPRODUCT(CHOOSE({1,2,3,4,5,6},'Calcs Women Intervention'!AP118,'Calcs Women Intervention'!AP118^2,'Calcs Women Intervention'!M86,'Calcs Women Intervention'!M86^2,0,1),Diabetes_model!$C$8:$H$8)))</f>
        <v>3.1320358117656606E-2</v>
      </c>
      <c r="N178" s="67">
        <f>EXP(SUMPRODUCT(CHOOSE({1,2,3,4,5,6},'Calcs Women Intervention'!AQ118,'Calcs Women Intervention'!AQ118^2,'Calcs Women Intervention'!N86,'Calcs Women Intervention'!N86^2,0,1),Diabetes_model!$C$8:$H$8))/(1+EXP(SUMPRODUCT(CHOOSE({1,2,3,4,5,6},'Calcs Women Intervention'!AQ118,'Calcs Women Intervention'!AQ118^2,'Calcs Women Intervention'!N86,'Calcs Women Intervention'!N86^2,0,1),Diabetes_model!$C$8:$H$8)))</f>
        <v>3.4629895831308238E-2</v>
      </c>
      <c r="O178" s="67">
        <f>EXP(SUMPRODUCT(CHOOSE({1,2,3,4,5,6},'Calcs Women Intervention'!AR118,'Calcs Women Intervention'!AR118^2,'Calcs Women Intervention'!O86,'Calcs Women Intervention'!O86^2,0,1),Diabetes_model!$C$8:$H$8))/(1+EXP(SUMPRODUCT(CHOOSE({1,2,3,4,5,6},'Calcs Women Intervention'!AR118,'Calcs Women Intervention'!AR118^2,'Calcs Women Intervention'!O86,'Calcs Women Intervention'!O86^2,0,1),Diabetes_model!$C$8:$H$8)))</f>
        <v>3.8662037009331789E-2</v>
      </c>
      <c r="P178" s="67">
        <f>EXP(SUMPRODUCT(CHOOSE({1,2,3,4,5,6},'Calcs Women Intervention'!AS118,'Calcs Women Intervention'!AS118^2,'Calcs Women Intervention'!P86,'Calcs Women Intervention'!P86^2,0,1),Diabetes_model!$C$8:$H$8))/(1+EXP(SUMPRODUCT(CHOOSE({1,2,3,4,5,6},'Calcs Women Intervention'!AS118,'Calcs Women Intervention'!AS118^2,'Calcs Women Intervention'!P86,'Calcs Women Intervention'!P86^2,0,1),Diabetes_model!$C$8:$H$8)))</f>
        <v>4.3060410105921598E-2</v>
      </c>
      <c r="Q178" s="67">
        <f>EXP(SUMPRODUCT(CHOOSE({1,2,3,4,5,6},'Calcs Women Intervention'!AT118,'Calcs Women Intervention'!AT118^2,'Calcs Women Intervention'!Q86,'Calcs Women Intervention'!Q86^2,0,1),Diabetes_model!$C$8:$H$8))/(1+EXP(SUMPRODUCT(CHOOSE({1,2,3,4,5,6},'Calcs Women Intervention'!AT118,'Calcs Women Intervention'!AT118^2,'Calcs Women Intervention'!Q86,'Calcs Women Intervention'!Q86^2,0,1),Diabetes_model!$C$8:$H$8)))</f>
        <v>4.784326224335822E-2</v>
      </c>
      <c r="R178" s="67">
        <f>EXP(SUMPRODUCT(CHOOSE({1,2,3,4,5,6},'Calcs Women Intervention'!AU118,'Calcs Women Intervention'!AU118^2,'Calcs Women Intervention'!R86,'Calcs Women Intervention'!R86^2,0,1),Diabetes_model!$C$8:$H$8))/(1+EXP(SUMPRODUCT(CHOOSE({1,2,3,4,5,6},'Calcs Women Intervention'!AU118,'Calcs Women Intervention'!AU118^2,'Calcs Women Intervention'!R86,'Calcs Women Intervention'!R86^2,0,1),Diabetes_model!$C$8:$H$8)))</f>
        <v>5.3027610471915745E-2</v>
      </c>
      <c r="S178" s="67">
        <f>EXP(SUMPRODUCT(CHOOSE({1,2,3,4,5,6},'Calcs Women Intervention'!AV118,'Calcs Women Intervention'!AV118^2,'Calcs Women Intervention'!S86,'Calcs Women Intervention'!S86^2,0,1),Diabetes_model!$C$8:$H$8))/(1+EXP(SUMPRODUCT(CHOOSE({1,2,3,4,5,6},'Calcs Women Intervention'!AV118,'Calcs Women Intervention'!AV118^2,'Calcs Women Intervention'!S86,'Calcs Women Intervention'!S86^2,0,1),Diabetes_model!$C$8:$H$8)))</f>
        <v>5.8628894594779338E-2</v>
      </c>
      <c r="T178" s="67">
        <f>EXP(SUMPRODUCT(CHOOSE({1,2,3,4,5,6},'Calcs Women Intervention'!AW118,'Calcs Women Intervention'!AW118^2,'Calcs Women Intervention'!T86,'Calcs Women Intervention'!T86^2,0,1),Diabetes_model!$C$8:$H$8))/(1+EXP(SUMPRODUCT(CHOOSE({1,2,3,4,5,6},'Calcs Women Intervention'!AW118,'Calcs Women Intervention'!AW118^2,'Calcs Women Intervention'!T86,'Calcs Women Intervention'!T86^2,0,1),Diabetes_model!$C$8:$H$8)))</f>
        <v>6.4660619843123629E-2</v>
      </c>
      <c r="U178" s="67">
        <f>EXP(SUMPRODUCT(CHOOSE({1,2,3,4,5,6},'Calcs Women Intervention'!AX118,'Calcs Women Intervention'!AX118^2,'Calcs Women Intervention'!U86,'Calcs Women Intervention'!U86^2,0,1),Diabetes_model!$C$8:$H$8))/(1+EXP(SUMPRODUCT(CHOOSE({1,2,3,4,5,6},'Calcs Women Intervention'!AX118,'Calcs Women Intervention'!AX118^2,'Calcs Women Intervention'!U86,'Calcs Women Intervention'!U86^2,0,1),Diabetes_model!$C$8:$H$8)))</f>
        <v>7.1133997236533686E-2</v>
      </c>
      <c r="V178" s="67">
        <f>EXP(SUMPRODUCT(CHOOSE({1,2,3,4,5,6},'Calcs Women Intervention'!AY118,'Calcs Women Intervention'!AY118^2,'Calcs Women Intervention'!V86,'Calcs Women Intervention'!V86^2,0,1),Diabetes_model!$C$8:$H$8))/(1+EXP(SUMPRODUCT(CHOOSE({1,2,3,4,5,6},'Calcs Women Intervention'!AY118,'Calcs Women Intervention'!AY118^2,'Calcs Women Intervention'!V86,'Calcs Women Intervention'!V86^2,0,1),Diabetes_model!$C$8:$H$8)))</f>
        <v>7.8057590587781348E-2</v>
      </c>
      <c r="W178" s="67">
        <f>EXP(SUMPRODUCT(CHOOSE({1,2,3,4,5,6},'Calcs Women Intervention'!AZ118,'Calcs Women Intervention'!AZ118^2,'Calcs Women Intervention'!W86,'Calcs Women Intervention'!W86^2,0,1),Diabetes_model!$C$8:$H$8))/(1+EXP(SUMPRODUCT(CHOOSE({1,2,3,4,5,6},'Calcs Women Intervention'!AZ118,'Calcs Women Intervention'!AZ118^2,'Calcs Women Intervention'!W86,'Calcs Women Intervention'!W86^2,0,1),Diabetes_model!$C$8:$H$8)))</f>
        <v>8.5436980007854921E-2</v>
      </c>
      <c r="X178" s="67">
        <f>EXP(SUMPRODUCT(CHOOSE({1,2,3,4,5,6},'Calcs Women Intervention'!BA118,'Calcs Women Intervention'!BA118^2,'Calcs Women Intervention'!X86,'Calcs Women Intervention'!X86^2,0,1),Diabetes_model!$C$8:$H$8))/(1+EXP(SUMPRODUCT(CHOOSE({1,2,3,4,5,6},'Calcs Women Intervention'!BA118,'Calcs Women Intervention'!BA118^2,'Calcs Women Intervention'!X86,'Calcs Women Intervention'!X86^2,0,1),Diabetes_model!$C$8:$H$8)))</f>
        <v>9.3274452351813739E-2</v>
      </c>
      <c r="Y178" s="67">
        <f>EXP(SUMPRODUCT(CHOOSE({1,2,3,4,5,6},'Calcs Women Intervention'!BB118,'Calcs Women Intervention'!BB118^2,'Calcs Women Intervention'!Y86,'Calcs Women Intervention'!Y86^2,0,1),Diabetes_model!$C$8:$H$8))/(1+EXP(SUMPRODUCT(CHOOSE({1,2,3,4,5,6},'Calcs Women Intervention'!BB118,'Calcs Women Intervention'!BB118^2,'Calcs Women Intervention'!Y86,'Calcs Women Intervention'!Y86^2,0,1),Diabetes_model!$C$8:$H$8)))</f>
        <v>0.10057657255838852</v>
      </c>
      <c r="Z178" s="67">
        <f>EXP(SUMPRODUCT(CHOOSE({1,2,3,4,5,6},'Calcs Women Intervention'!BC118,'Calcs Women Intervention'!BC118^2,'Calcs Women Intervention'!Z86,'Calcs Women Intervention'!Z86^2,0,1),Diabetes_model!$C$8:$H$8))/(1+EXP(SUMPRODUCT(CHOOSE({1,2,3,4,5,6},'Calcs Women Intervention'!BC118,'Calcs Women Intervention'!BC118^2,'Calcs Women Intervention'!Z86,'Calcs Women Intervention'!Z86^2,0,1),Diabetes_model!$C$8:$H$8)))</f>
        <v>0.10716814542209724</v>
      </c>
      <c r="AA178" s="67">
        <f>EXP(SUMPRODUCT(CHOOSE({1,2,3,4,5,6},'Calcs Women Intervention'!BD118,'Calcs Women Intervention'!BD118^2,'Calcs Women Intervention'!AA86,'Calcs Women Intervention'!AA86^2,0,1),Diabetes_model!$C$8:$H$8))/(1+EXP(SUMPRODUCT(CHOOSE({1,2,3,4,5,6},'Calcs Women Intervention'!BD118,'Calcs Women Intervention'!BD118^2,'Calcs Women Intervention'!AA86,'Calcs Women Intervention'!AA86^2,0,1),Diabetes_model!$C$8:$H$8)))</f>
        <v>0.11397456025411462</v>
      </c>
      <c r="AB178" s="67">
        <f>EXP(SUMPRODUCT(CHOOSE({1,2,3,4,5,6},'Calcs Women Intervention'!BE118,'Calcs Women Intervention'!BE118^2,'Calcs Women Intervention'!AB86,'Calcs Women Intervention'!AB86^2,0,1),Diabetes_model!$C$8:$H$8))/(1+EXP(SUMPRODUCT(CHOOSE({1,2,3,4,5,6},'Calcs Women Intervention'!BE118,'Calcs Women Intervention'!BE118^2,'Calcs Women Intervention'!AB86,'Calcs Women Intervention'!AB86^2,0,1),Diabetes_model!$C$8:$H$8)))</f>
        <v>0.11988648296607701</v>
      </c>
      <c r="AE178" s="53"/>
      <c r="AF178" s="53"/>
      <c r="AG178" s="53"/>
      <c r="AH178" s="53"/>
      <c r="AI178" s="53"/>
      <c r="AJ178" s="53"/>
      <c r="AK178" s="53"/>
      <c r="AL178" s="53"/>
      <c r="AM178" s="53"/>
      <c r="AN178" s="53">
        <f t="shared" si="67"/>
        <v>2.787846981186981</v>
      </c>
      <c r="AO178" s="53">
        <f t="shared" si="68"/>
        <v>2.4992654461838071</v>
      </c>
      <c r="AP178" s="53">
        <f t="shared" si="69"/>
        <v>2.5848716784276737</v>
      </c>
      <c r="AQ178" s="53">
        <f t="shared" si="70"/>
        <v>2.7035601724026321</v>
      </c>
      <c r="AR178" s="53">
        <f t="shared" si="71"/>
        <v>2.82523296473701</v>
      </c>
      <c r="AS178" s="53">
        <f t="shared" si="72"/>
        <v>2.9497337270988844</v>
      </c>
      <c r="AT178" s="53">
        <f t="shared" si="73"/>
        <v>3.0768823800225098</v>
      </c>
      <c r="AU178" s="53">
        <f t="shared" si="74"/>
        <v>3.2064752675791253</v>
      </c>
      <c r="AV178" s="53">
        <f t="shared" si="75"/>
        <v>3.3382857699781434</v>
      </c>
      <c r="AW178" s="53">
        <f t="shared" si="76"/>
        <v>3.472065394217938</v>
      </c>
      <c r="AX178" s="53">
        <f t="shared" si="77"/>
        <v>3.607545372480653</v>
      </c>
      <c r="AY178" s="53">
        <f t="shared" si="78"/>
        <v>3.7444387846928415</v>
      </c>
      <c r="AZ178" s="53">
        <f t="shared" si="79"/>
        <v>3.882443205827613</v>
      </c>
      <c r="BA178" s="53">
        <f t="shared" si="80"/>
        <v>3.9819630308212624</v>
      </c>
      <c r="BB178" s="53">
        <f t="shared" si="81"/>
        <v>4.0418434139508621</v>
      </c>
      <c r="BC178" s="53">
        <f t="shared" si="82"/>
        <v>4.1009957330527493</v>
      </c>
      <c r="BD178" s="53">
        <f t="shared" si="83"/>
        <v>4.1216607150585363</v>
      </c>
    </row>
    <row r="179" spans="2:56" x14ac:dyDescent="0.3">
      <c r="B179" s="1">
        <v>11</v>
      </c>
      <c r="C179" s="67"/>
      <c r="D179" s="67"/>
      <c r="E179" s="67"/>
      <c r="F179" s="67"/>
      <c r="G179" s="67"/>
      <c r="H179" s="67"/>
      <c r="I179" s="67"/>
      <c r="J179" s="67"/>
      <c r="K179" s="67"/>
      <c r="L179" s="67"/>
      <c r="M179" s="67">
        <f>EXP(SUMPRODUCT(CHOOSE({1,2,3,4,5,6},'Calcs Women Intervention'!AP119,'Calcs Women Intervention'!AP119^2,'Calcs Women Intervention'!M87,'Calcs Women Intervention'!M87^2,0,1),Diabetes_model!$C$8:$H$8))/(1+EXP(SUMPRODUCT(CHOOSE({1,2,3,4,5,6},'Calcs Women Intervention'!AP119,'Calcs Women Intervention'!AP119^2,'Calcs Women Intervention'!M87,'Calcs Women Intervention'!M87^2,0,1),Diabetes_model!$C$8:$H$8)))</f>
        <v>3.2630523291649886E-2</v>
      </c>
      <c r="N179" s="67">
        <f>EXP(SUMPRODUCT(CHOOSE({1,2,3,4,5,6},'Calcs Women Intervention'!AQ119,'Calcs Women Intervention'!AQ119^2,'Calcs Women Intervention'!N87,'Calcs Women Intervention'!N87^2,0,1),Diabetes_model!$C$8:$H$8))/(1+EXP(SUMPRODUCT(CHOOSE({1,2,3,4,5,6},'Calcs Women Intervention'!AQ119,'Calcs Women Intervention'!AQ119^2,'Calcs Women Intervention'!N87,'Calcs Women Intervention'!N87^2,0,1),Diabetes_model!$C$8:$H$8)))</f>
        <v>3.1320358117656606E-2</v>
      </c>
      <c r="O179" s="67">
        <f>EXP(SUMPRODUCT(CHOOSE({1,2,3,4,5,6},'Calcs Women Intervention'!AR119,'Calcs Women Intervention'!AR119^2,'Calcs Women Intervention'!O87,'Calcs Women Intervention'!O87^2,0,1),Diabetes_model!$C$8:$H$8))/(1+EXP(SUMPRODUCT(CHOOSE({1,2,3,4,5,6},'Calcs Women Intervention'!AR119,'Calcs Women Intervention'!AR119^2,'Calcs Women Intervention'!O87,'Calcs Women Intervention'!O87^2,0,1),Diabetes_model!$C$8:$H$8)))</f>
        <v>3.4629895831308238E-2</v>
      </c>
      <c r="P179" s="67">
        <f>EXP(SUMPRODUCT(CHOOSE({1,2,3,4,5,6},'Calcs Women Intervention'!AS119,'Calcs Women Intervention'!AS119^2,'Calcs Women Intervention'!P87,'Calcs Women Intervention'!P87^2,0,1),Diabetes_model!$C$8:$H$8))/(1+EXP(SUMPRODUCT(CHOOSE({1,2,3,4,5,6},'Calcs Women Intervention'!AS119,'Calcs Women Intervention'!AS119^2,'Calcs Women Intervention'!P87,'Calcs Women Intervention'!P87^2,0,1),Diabetes_model!$C$8:$H$8)))</f>
        <v>3.8662037009331789E-2</v>
      </c>
      <c r="Q179" s="67">
        <f>EXP(SUMPRODUCT(CHOOSE({1,2,3,4,5,6},'Calcs Women Intervention'!AT119,'Calcs Women Intervention'!AT119^2,'Calcs Women Intervention'!Q87,'Calcs Women Intervention'!Q87^2,0,1),Diabetes_model!$C$8:$H$8))/(1+EXP(SUMPRODUCT(CHOOSE({1,2,3,4,5,6},'Calcs Women Intervention'!AT119,'Calcs Women Intervention'!AT119^2,'Calcs Women Intervention'!Q87,'Calcs Women Intervention'!Q87^2,0,1),Diabetes_model!$C$8:$H$8)))</f>
        <v>4.3060410105921598E-2</v>
      </c>
      <c r="R179" s="67">
        <f>EXP(SUMPRODUCT(CHOOSE({1,2,3,4,5,6},'Calcs Women Intervention'!AU119,'Calcs Women Intervention'!AU119^2,'Calcs Women Intervention'!R87,'Calcs Women Intervention'!R87^2,0,1),Diabetes_model!$C$8:$H$8))/(1+EXP(SUMPRODUCT(CHOOSE({1,2,3,4,5,6},'Calcs Women Intervention'!AU119,'Calcs Women Intervention'!AU119^2,'Calcs Women Intervention'!R87,'Calcs Women Intervention'!R87^2,0,1),Diabetes_model!$C$8:$H$8)))</f>
        <v>4.784326224335822E-2</v>
      </c>
      <c r="S179" s="67">
        <f>EXP(SUMPRODUCT(CHOOSE({1,2,3,4,5,6},'Calcs Women Intervention'!AV119,'Calcs Women Intervention'!AV119^2,'Calcs Women Intervention'!S87,'Calcs Women Intervention'!S87^2,0,1),Diabetes_model!$C$8:$H$8))/(1+EXP(SUMPRODUCT(CHOOSE({1,2,3,4,5,6},'Calcs Women Intervention'!AV119,'Calcs Women Intervention'!AV119^2,'Calcs Women Intervention'!S87,'Calcs Women Intervention'!S87^2,0,1),Diabetes_model!$C$8:$H$8)))</f>
        <v>5.3027610471915745E-2</v>
      </c>
      <c r="T179" s="67">
        <f>EXP(SUMPRODUCT(CHOOSE({1,2,3,4,5,6},'Calcs Women Intervention'!AW119,'Calcs Women Intervention'!AW119^2,'Calcs Women Intervention'!T87,'Calcs Women Intervention'!T87^2,0,1),Diabetes_model!$C$8:$H$8))/(1+EXP(SUMPRODUCT(CHOOSE({1,2,3,4,5,6},'Calcs Women Intervention'!AW119,'Calcs Women Intervention'!AW119^2,'Calcs Women Intervention'!T87,'Calcs Women Intervention'!T87^2,0,1),Diabetes_model!$C$8:$H$8)))</f>
        <v>5.8628894594779338E-2</v>
      </c>
      <c r="U179" s="67">
        <f>EXP(SUMPRODUCT(CHOOSE({1,2,3,4,5,6},'Calcs Women Intervention'!AX119,'Calcs Women Intervention'!AX119^2,'Calcs Women Intervention'!U87,'Calcs Women Intervention'!U87^2,0,1),Diabetes_model!$C$8:$H$8))/(1+EXP(SUMPRODUCT(CHOOSE({1,2,3,4,5,6},'Calcs Women Intervention'!AX119,'Calcs Women Intervention'!AX119^2,'Calcs Women Intervention'!U87,'Calcs Women Intervention'!U87^2,0,1),Diabetes_model!$C$8:$H$8)))</f>
        <v>6.4660619843123629E-2</v>
      </c>
      <c r="V179" s="67">
        <f>EXP(SUMPRODUCT(CHOOSE({1,2,3,4,5,6},'Calcs Women Intervention'!AY119,'Calcs Women Intervention'!AY119^2,'Calcs Women Intervention'!V87,'Calcs Women Intervention'!V87^2,0,1),Diabetes_model!$C$8:$H$8))/(1+EXP(SUMPRODUCT(CHOOSE({1,2,3,4,5,6},'Calcs Women Intervention'!AY119,'Calcs Women Intervention'!AY119^2,'Calcs Women Intervention'!V87,'Calcs Women Intervention'!V87^2,0,1),Diabetes_model!$C$8:$H$8)))</f>
        <v>7.1133997236533686E-2</v>
      </c>
      <c r="W179" s="67">
        <f>EXP(SUMPRODUCT(CHOOSE({1,2,3,4,5,6},'Calcs Women Intervention'!AZ119,'Calcs Women Intervention'!AZ119^2,'Calcs Women Intervention'!W87,'Calcs Women Intervention'!W87^2,0,1),Diabetes_model!$C$8:$H$8))/(1+EXP(SUMPRODUCT(CHOOSE({1,2,3,4,5,6},'Calcs Women Intervention'!AZ119,'Calcs Women Intervention'!AZ119^2,'Calcs Women Intervention'!W87,'Calcs Women Intervention'!W87^2,0,1),Diabetes_model!$C$8:$H$8)))</f>
        <v>7.8057590587781348E-2</v>
      </c>
      <c r="X179" s="67">
        <f>EXP(SUMPRODUCT(CHOOSE({1,2,3,4,5,6},'Calcs Women Intervention'!BA119,'Calcs Women Intervention'!BA119^2,'Calcs Women Intervention'!X87,'Calcs Women Intervention'!X87^2,0,1),Diabetes_model!$C$8:$H$8))/(1+EXP(SUMPRODUCT(CHOOSE({1,2,3,4,5,6},'Calcs Women Intervention'!BA119,'Calcs Women Intervention'!BA119^2,'Calcs Women Intervention'!X87,'Calcs Women Intervention'!X87^2,0,1),Diabetes_model!$C$8:$H$8)))</f>
        <v>8.5436980007854921E-2</v>
      </c>
      <c r="Y179" s="67">
        <f>EXP(SUMPRODUCT(CHOOSE({1,2,3,4,5,6},'Calcs Women Intervention'!BB119,'Calcs Women Intervention'!BB119^2,'Calcs Women Intervention'!Y87,'Calcs Women Intervention'!Y87^2,0,1),Diabetes_model!$C$8:$H$8))/(1+EXP(SUMPRODUCT(CHOOSE({1,2,3,4,5,6},'Calcs Women Intervention'!BB119,'Calcs Women Intervention'!BB119^2,'Calcs Women Intervention'!Y87,'Calcs Women Intervention'!Y87^2,0,1),Diabetes_model!$C$8:$H$8)))</f>
        <v>9.3274452351813739E-2</v>
      </c>
      <c r="Z179" s="67">
        <f>EXP(SUMPRODUCT(CHOOSE({1,2,3,4,5,6},'Calcs Women Intervention'!BC119,'Calcs Women Intervention'!BC119^2,'Calcs Women Intervention'!Z87,'Calcs Women Intervention'!Z87^2,0,1),Diabetes_model!$C$8:$H$8))/(1+EXP(SUMPRODUCT(CHOOSE({1,2,3,4,5,6},'Calcs Women Intervention'!BC119,'Calcs Women Intervention'!BC119^2,'Calcs Women Intervention'!Z87,'Calcs Women Intervention'!Z87^2,0,1),Diabetes_model!$C$8:$H$8)))</f>
        <v>0.10057657255838852</v>
      </c>
      <c r="AA179" s="67">
        <f>EXP(SUMPRODUCT(CHOOSE({1,2,3,4,5,6},'Calcs Women Intervention'!BD119,'Calcs Women Intervention'!BD119^2,'Calcs Women Intervention'!AA87,'Calcs Women Intervention'!AA87^2,0,1),Diabetes_model!$C$8:$H$8))/(1+EXP(SUMPRODUCT(CHOOSE({1,2,3,4,5,6},'Calcs Women Intervention'!BD119,'Calcs Women Intervention'!BD119^2,'Calcs Women Intervention'!AA87,'Calcs Women Intervention'!AA87^2,0,1),Diabetes_model!$C$8:$H$8)))</f>
        <v>0.10716814542209724</v>
      </c>
      <c r="AB179" s="67">
        <f>EXP(SUMPRODUCT(CHOOSE({1,2,3,4,5,6},'Calcs Women Intervention'!BE119,'Calcs Women Intervention'!BE119^2,'Calcs Women Intervention'!AB87,'Calcs Women Intervention'!AB87^2,0,1),Diabetes_model!$C$8:$H$8))/(1+EXP(SUMPRODUCT(CHOOSE({1,2,3,4,5,6},'Calcs Women Intervention'!BE119,'Calcs Women Intervention'!BE119^2,'Calcs Women Intervention'!AB87,'Calcs Women Intervention'!AB87^2,0,1),Diabetes_model!$C$8:$H$8)))</f>
        <v>0.11292663378388638</v>
      </c>
      <c r="AE179" s="53"/>
      <c r="AF179" s="53"/>
      <c r="AG179" s="53"/>
      <c r="AH179" s="53"/>
      <c r="AI179" s="53"/>
      <c r="AJ179" s="53"/>
      <c r="AK179" s="53"/>
      <c r="AL179" s="53"/>
      <c r="AM179" s="53"/>
      <c r="AN179" s="53"/>
      <c r="AO179" s="53">
        <f t="shared" si="68"/>
        <v>2.787846981186981</v>
      </c>
      <c r="AP179" s="53">
        <f t="shared" si="69"/>
        <v>2.4992654461838071</v>
      </c>
      <c r="AQ179" s="53">
        <f t="shared" si="70"/>
        <v>2.5848716784276737</v>
      </c>
      <c r="AR179" s="53">
        <f t="shared" si="71"/>
        <v>2.7035601724026321</v>
      </c>
      <c r="AS179" s="53">
        <f t="shared" si="72"/>
        <v>2.82523296473701</v>
      </c>
      <c r="AT179" s="53">
        <f t="shared" si="73"/>
        <v>2.9497337270988844</v>
      </c>
      <c r="AU179" s="53">
        <f t="shared" si="74"/>
        <v>3.0768823800225098</v>
      </c>
      <c r="AV179" s="53">
        <f t="shared" si="75"/>
        <v>3.2064752675791253</v>
      </c>
      <c r="AW179" s="53">
        <f t="shared" si="76"/>
        <v>3.3382857699781434</v>
      </c>
      <c r="AX179" s="53">
        <f t="shared" si="77"/>
        <v>3.472065394217938</v>
      </c>
      <c r="AY179" s="53">
        <f t="shared" si="78"/>
        <v>3.607545372480653</v>
      </c>
      <c r="AZ179" s="53">
        <f t="shared" si="79"/>
        <v>3.7444387846928415</v>
      </c>
      <c r="BA179" s="53">
        <f t="shared" si="80"/>
        <v>3.882443205827613</v>
      </c>
      <c r="BB179" s="53">
        <f t="shared" si="81"/>
        <v>3.9819630308212624</v>
      </c>
      <c r="BC179" s="53">
        <f t="shared" si="82"/>
        <v>4.0418434139508621</v>
      </c>
      <c r="BD179" s="53">
        <f t="shared" si="83"/>
        <v>4.0632895820188928</v>
      </c>
    </row>
    <row r="180" spans="2:56" x14ac:dyDescent="0.3">
      <c r="B180" s="1">
        <v>12</v>
      </c>
      <c r="C180" s="67"/>
      <c r="D180" s="67"/>
      <c r="E180" s="67"/>
      <c r="F180" s="67"/>
      <c r="G180" s="67"/>
      <c r="H180" s="67"/>
      <c r="I180" s="67"/>
      <c r="J180" s="67"/>
      <c r="K180" s="67"/>
      <c r="L180" s="67"/>
      <c r="M180" s="67"/>
      <c r="N180" s="67">
        <f>EXP(SUMPRODUCT(CHOOSE({1,2,3,4,5,6},'Calcs Women Intervention'!AQ120,'Calcs Women Intervention'!AQ120^2,'Calcs Women Intervention'!N88,'Calcs Women Intervention'!N88^2,0,1),Diabetes_model!$C$8:$H$8))/(1+EXP(SUMPRODUCT(CHOOSE({1,2,3,4,5,6},'Calcs Women Intervention'!AQ120,'Calcs Women Intervention'!AQ120^2,'Calcs Women Intervention'!N88,'Calcs Women Intervention'!N88^2,0,1),Diabetes_model!$C$8:$H$8)))</f>
        <v>3.2630523291649886E-2</v>
      </c>
      <c r="O180" s="67">
        <f>EXP(SUMPRODUCT(CHOOSE({1,2,3,4,5,6},'Calcs Women Intervention'!AR120,'Calcs Women Intervention'!AR120^2,'Calcs Women Intervention'!O88,'Calcs Women Intervention'!O88^2,0,1),Diabetes_model!$C$8:$H$8))/(1+EXP(SUMPRODUCT(CHOOSE({1,2,3,4,5,6},'Calcs Women Intervention'!AR120,'Calcs Women Intervention'!AR120^2,'Calcs Women Intervention'!O88,'Calcs Women Intervention'!O88^2,0,1),Diabetes_model!$C$8:$H$8)))</f>
        <v>3.1320358117656606E-2</v>
      </c>
      <c r="P180" s="67">
        <f>EXP(SUMPRODUCT(CHOOSE({1,2,3,4,5,6},'Calcs Women Intervention'!AS120,'Calcs Women Intervention'!AS120^2,'Calcs Women Intervention'!P88,'Calcs Women Intervention'!P88^2,0,1),Diabetes_model!$C$8:$H$8))/(1+EXP(SUMPRODUCT(CHOOSE({1,2,3,4,5,6},'Calcs Women Intervention'!AS120,'Calcs Women Intervention'!AS120^2,'Calcs Women Intervention'!P88,'Calcs Women Intervention'!P88^2,0,1),Diabetes_model!$C$8:$H$8)))</f>
        <v>3.4629895831308238E-2</v>
      </c>
      <c r="Q180" s="67">
        <f>EXP(SUMPRODUCT(CHOOSE({1,2,3,4,5,6},'Calcs Women Intervention'!AT120,'Calcs Women Intervention'!AT120^2,'Calcs Women Intervention'!Q88,'Calcs Women Intervention'!Q88^2,0,1),Diabetes_model!$C$8:$H$8))/(1+EXP(SUMPRODUCT(CHOOSE({1,2,3,4,5,6},'Calcs Women Intervention'!AT120,'Calcs Women Intervention'!AT120^2,'Calcs Women Intervention'!Q88,'Calcs Women Intervention'!Q88^2,0,1),Diabetes_model!$C$8:$H$8)))</f>
        <v>3.8662037009331789E-2</v>
      </c>
      <c r="R180" s="67">
        <f>EXP(SUMPRODUCT(CHOOSE({1,2,3,4,5,6},'Calcs Women Intervention'!AU120,'Calcs Women Intervention'!AU120^2,'Calcs Women Intervention'!R88,'Calcs Women Intervention'!R88^2,0,1),Diabetes_model!$C$8:$H$8))/(1+EXP(SUMPRODUCT(CHOOSE({1,2,3,4,5,6},'Calcs Women Intervention'!AU120,'Calcs Women Intervention'!AU120^2,'Calcs Women Intervention'!R88,'Calcs Women Intervention'!R88^2,0,1),Diabetes_model!$C$8:$H$8)))</f>
        <v>4.3060410105921598E-2</v>
      </c>
      <c r="S180" s="67">
        <f>EXP(SUMPRODUCT(CHOOSE({1,2,3,4,5,6},'Calcs Women Intervention'!AV120,'Calcs Women Intervention'!AV120^2,'Calcs Women Intervention'!S88,'Calcs Women Intervention'!S88^2,0,1),Diabetes_model!$C$8:$H$8))/(1+EXP(SUMPRODUCT(CHOOSE({1,2,3,4,5,6},'Calcs Women Intervention'!AV120,'Calcs Women Intervention'!AV120^2,'Calcs Women Intervention'!S88,'Calcs Women Intervention'!S88^2,0,1),Diabetes_model!$C$8:$H$8)))</f>
        <v>4.784326224335822E-2</v>
      </c>
      <c r="T180" s="67">
        <f>EXP(SUMPRODUCT(CHOOSE({1,2,3,4,5,6},'Calcs Women Intervention'!AW120,'Calcs Women Intervention'!AW120^2,'Calcs Women Intervention'!T88,'Calcs Women Intervention'!T88^2,0,1),Diabetes_model!$C$8:$H$8))/(1+EXP(SUMPRODUCT(CHOOSE({1,2,3,4,5,6},'Calcs Women Intervention'!AW120,'Calcs Women Intervention'!AW120^2,'Calcs Women Intervention'!T88,'Calcs Women Intervention'!T88^2,0,1),Diabetes_model!$C$8:$H$8)))</f>
        <v>5.3027610471915745E-2</v>
      </c>
      <c r="U180" s="67">
        <f>EXP(SUMPRODUCT(CHOOSE({1,2,3,4,5,6},'Calcs Women Intervention'!AX120,'Calcs Women Intervention'!AX120^2,'Calcs Women Intervention'!U88,'Calcs Women Intervention'!U88^2,0,1),Diabetes_model!$C$8:$H$8))/(1+EXP(SUMPRODUCT(CHOOSE({1,2,3,4,5,6},'Calcs Women Intervention'!AX120,'Calcs Women Intervention'!AX120^2,'Calcs Women Intervention'!U88,'Calcs Women Intervention'!U88^2,0,1),Diabetes_model!$C$8:$H$8)))</f>
        <v>5.8628894594779338E-2</v>
      </c>
      <c r="V180" s="67">
        <f>EXP(SUMPRODUCT(CHOOSE({1,2,3,4,5,6},'Calcs Women Intervention'!AY120,'Calcs Women Intervention'!AY120^2,'Calcs Women Intervention'!V88,'Calcs Women Intervention'!V88^2,0,1),Diabetes_model!$C$8:$H$8))/(1+EXP(SUMPRODUCT(CHOOSE({1,2,3,4,5,6},'Calcs Women Intervention'!AY120,'Calcs Women Intervention'!AY120^2,'Calcs Women Intervention'!V88,'Calcs Women Intervention'!V88^2,0,1),Diabetes_model!$C$8:$H$8)))</f>
        <v>6.4660619843123629E-2</v>
      </c>
      <c r="W180" s="67">
        <f>EXP(SUMPRODUCT(CHOOSE({1,2,3,4,5,6},'Calcs Women Intervention'!AZ120,'Calcs Women Intervention'!AZ120^2,'Calcs Women Intervention'!W88,'Calcs Women Intervention'!W88^2,0,1),Diabetes_model!$C$8:$H$8))/(1+EXP(SUMPRODUCT(CHOOSE({1,2,3,4,5,6},'Calcs Women Intervention'!AZ120,'Calcs Women Intervention'!AZ120^2,'Calcs Women Intervention'!W88,'Calcs Women Intervention'!W88^2,0,1),Diabetes_model!$C$8:$H$8)))</f>
        <v>7.1133997236533686E-2</v>
      </c>
      <c r="X180" s="67">
        <f>EXP(SUMPRODUCT(CHOOSE({1,2,3,4,5,6},'Calcs Women Intervention'!BA120,'Calcs Women Intervention'!BA120^2,'Calcs Women Intervention'!X88,'Calcs Women Intervention'!X88^2,0,1),Diabetes_model!$C$8:$H$8))/(1+EXP(SUMPRODUCT(CHOOSE({1,2,3,4,5,6},'Calcs Women Intervention'!BA120,'Calcs Women Intervention'!BA120^2,'Calcs Women Intervention'!X88,'Calcs Women Intervention'!X88^2,0,1),Diabetes_model!$C$8:$H$8)))</f>
        <v>7.8057590587781348E-2</v>
      </c>
      <c r="Y180" s="67">
        <f>EXP(SUMPRODUCT(CHOOSE({1,2,3,4,5,6},'Calcs Women Intervention'!BB120,'Calcs Women Intervention'!BB120^2,'Calcs Women Intervention'!Y88,'Calcs Women Intervention'!Y88^2,0,1),Diabetes_model!$C$8:$H$8))/(1+EXP(SUMPRODUCT(CHOOSE({1,2,3,4,5,6},'Calcs Women Intervention'!BB120,'Calcs Women Intervention'!BB120^2,'Calcs Women Intervention'!Y88,'Calcs Women Intervention'!Y88^2,0,1),Diabetes_model!$C$8:$H$8)))</f>
        <v>8.5436980007854921E-2</v>
      </c>
      <c r="Z180" s="67">
        <f>EXP(SUMPRODUCT(CHOOSE({1,2,3,4,5,6},'Calcs Women Intervention'!BC120,'Calcs Women Intervention'!BC120^2,'Calcs Women Intervention'!Z88,'Calcs Women Intervention'!Z88^2,0,1),Diabetes_model!$C$8:$H$8))/(1+EXP(SUMPRODUCT(CHOOSE({1,2,3,4,5,6},'Calcs Women Intervention'!BC120,'Calcs Women Intervention'!BC120^2,'Calcs Women Intervention'!Z88,'Calcs Women Intervention'!Z88^2,0,1),Diabetes_model!$C$8:$H$8)))</f>
        <v>9.3274452351813739E-2</v>
      </c>
      <c r="AA180" s="67">
        <f>EXP(SUMPRODUCT(CHOOSE({1,2,3,4,5,6},'Calcs Women Intervention'!BD120,'Calcs Women Intervention'!BD120^2,'Calcs Women Intervention'!AA88,'Calcs Women Intervention'!AA88^2,0,1),Diabetes_model!$C$8:$H$8))/(1+EXP(SUMPRODUCT(CHOOSE({1,2,3,4,5,6},'Calcs Women Intervention'!BD120,'Calcs Women Intervention'!BD120^2,'Calcs Women Intervention'!AA88,'Calcs Women Intervention'!AA88^2,0,1),Diabetes_model!$C$8:$H$8)))</f>
        <v>0.10057657255838852</v>
      </c>
      <c r="AB180" s="67">
        <f>EXP(SUMPRODUCT(CHOOSE({1,2,3,4,5,6},'Calcs Women Intervention'!BE120,'Calcs Women Intervention'!BE120^2,'Calcs Women Intervention'!AB88,'Calcs Women Intervention'!AB88^2,0,1),Diabetes_model!$C$8:$H$8))/(1+EXP(SUMPRODUCT(CHOOSE({1,2,3,4,5,6},'Calcs Women Intervention'!BE120,'Calcs Women Intervention'!BE120^2,'Calcs Women Intervention'!AB88,'Calcs Women Intervention'!AB88^2,0,1),Diabetes_model!$C$8:$H$8)))</f>
        <v>0.10616946654113717</v>
      </c>
      <c r="AE180" s="53"/>
      <c r="AF180" s="53"/>
      <c r="AG180" s="53"/>
      <c r="AH180" s="53"/>
      <c r="AI180" s="53"/>
      <c r="AJ180" s="53"/>
      <c r="AK180" s="53"/>
      <c r="AL180" s="53"/>
      <c r="AM180" s="53"/>
      <c r="AN180" s="53"/>
      <c r="AO180" s="53"/>
      <c r="AP180" s="53">
        <f t="shared" si="69"/>
        <v>2.787846981186981</v>
      </c>
      <c r="AQ180" s="53">
        <f t="shared" si="70"/>
        <v>2.4992654461838071</v>
      </c>
      <c r="AR180" s="53">
        <f t="shared" si="71"/>
        <v>2.5848716784276737</v>
      </c>
      <c r="AS180" s="53">
        <f t="shared" si="72"/>
        <v>2.7035601724026321</v>
      </c>
      <c r="AT180" s="53">
        <f t="shared" si="73"/>
        <v>2.82523296473701</v>
      </c>
      <c r="AU180" s="53">
        <f t="shared" si="74"/>
        <v>2.9497337270988844</v>
      </c>
      <c r="AV180" s="53">
        <f t="shared" si="75"/>
        <v>3.0768823800225098</v>
      </c>
      <c r="AW180" s="53">
        <f t="shared" si="76"/>
        <v>3.2064752675791253</v>
      </c>
      <c r="AX180" s="53">
        <f t="shared" si="77"/>
        <v>3.3382857699781434</v>
      </c>
      <c r="AY180" s="53">
        <f t="shared" si="78"/>
        <v>3.472065394217938</v>
      </c>
      <c r="AZ180" s="53">
        <f t="shared" si="79"/>
        <v>3.607545372480653</v>
      </c>
      <c r="BA180" s="53">
        <f t="shared" si="80"/>
        <v>3.7444387846928415</v>
      </c>
      <c r="BB180" s="53">
        <f t="shared" si="81"/>
        <v>3.882443205827613</v>
      </c>
      <c r="BC180" s="53">
        <f t="shared" si="82"/>
        <v>3.9819630308212624</v>
      </c>
      <c r="BD180" s="53">
        <f t="shared" si="83"/>
        <v>4.0041782696884329</v>
      </c>
    </row>
    <row r="181" spans="2:56" x14ac:dyDescent="0.3">
      <c r="B181" s="1">
        <v>13</v>
      </c>
      <c r="C181" s="67"/>
      <c r="D181" s="67"/>
      <c r="E181" s="67"/>
      <c r="F181" s="67"/>
      <c r="G181" s="67"/>
      <c r="H181" s="67"/>
      <c r="I181" s="67"/>
      <c r="J181" s="67"/>
      <c r="K181" s="67"/>
      <c r="L181" s="67"/>
      <c r="M181" s="67"/>
      <c r="N181" s="67"/>
      <c r="O181" s="67">
        <f>EXP(SUMPRODUCT(CHOOSE({1,2,3,4,5,6},'Calcs Women Intervention'!AR121,'Calcs Women Intervention'!AR121^2,'Calcs Women Intervention'!O89,'Calcs Women Intervention'!O89^2,0,1),Diabetes_model!$C$8:$H$8))/(1+EXP(SUMPRODUCT(CHOOSE({1,2,3,4,5,6},'Calcs Women Intervention'!AR121,'Calcs Women Intervention'!AR121^2,'Calcs Women Intervention'!O89,'Calcs Women Intervention'!O89^2,0,1),Diabetes_model!$C$8:$H$8)))</f>
        <v>3.2630523291649886E-2</v>
      </c>
      <c r="P181" s="67">
        <f>EXP(SUMPRODUCT(CHOOSE({1,2,3,4,5,6},'Calcs Women Intervention'!AS121,'Calcs Women Intervention'!AS121^2,'Calcs Women Intervention'!P89,'Calcs Women Intervention'!P89^2,0,1),Diabetes_model!$C$8:$H$8))/(1+EXP(SUMPRODUCT(CHOOSE({1,2,3,4,5,6},'Calcs Women Intervention'!AS121,'Calcs Women Intervention'!AS121^2,'Calcs Women Intervention'!P89,'Calcs Women Intervention'!P89^2,0,1),Diabetes_model!$C$8:$H$8)))</f>
        <v>3.1320358117656606E-2</v>
      </c>
      <c r="Q181" s="67">
        <f>EXP(SUMPRODUCT(CHOOSE({1,2,3,4,5,6},'Calcs Women Intervention'!AT121,'Calcs Women Intervention'!AT121^2,'Calcs Women Intervention'!Q89,'Calcs Women Intervention'!Q89^2,0,1),Diabetes_model!$C$8:$H$8))/(1+EXP(SUMPRODUCT(CHOOSE({1,2,3,4,5,6},'Calcs Women Intervention'!AT121,'Calcs Women Intervention'!AT121^2,'Calcs Women Intervention'!Q89,'Calcs Women Intervention'!Q89^2,0,1),Diabetes_model!$C$8:$H$8)))</f>
        <v>3.4629895831308238E-2</v>
      </c>
      <c r="R181" s="67">
        <f>EXP(SUMPRODUCT(CHOOSE({1,2,3,4,5,6},'Calcs Women Intervention'!AU121,'Calcs Women Intervention'!AU121^2,'Calcs Women Intervention'!R89,'Calcs Women Intervention'!R89^2,0,1),Diabetes_model!$C$8:$H$8))/(1+EXP(SUMPRODUCT(CHOOSE({1,2,3,4,5,6},'Calcs Women Intervention'!AU121,'Calcs Women Intervention'!AU121^2,'Calcs Women Intervention'!R89,'Calcs Women Intervention'!R89^2,0,1),Diabetes_model!$C$8:$H$8)))</f>
        <v>3.8662037009331789E-2</v>
      </c>
      <c r="S181" s="67">
        <f>EXP(SUMPRODUCT(CHOOSE({1,2,3,4,5,6},'Calcs Women Intervention'!AV121,'Calcs Women Intervention'!AV121^2,'Calcs Women Intervention'!S89,'Calcs Women Intervention'!S89^2,0,1),Diabetes_model!$C$8:$H$8))/(1+EXP(SUMPRODUCT(CHOOSE({1,2,3,4,5,6},'Calcs Women Intervention'!AV121,'Calcs Women Intervention'!AV121^2,'Calcs Women Intervention'!S89,'Calcs Women Intervention'!S89^2,0,1),Diabetes_model!$C$8:$H$8)))</f>
        <v>4.3060410105921598E-2</v>
      </c>
      <c r="T181" s="67">
        <f>EXP(SUMPRODUCT(CHOOSE({1,2,3,4,5,6},'Calcs Women Intervention'!AW121,'Calcs Women Intervention'!AW121^2,'Calcs Women Intervention'!T89,'Calcs Women Intervention'!T89^2,0,1),Diabetes_model!$C$8:$H$8))/(1+EXP(SUMPRODUCT(CHOOSE({1,2,3,4,5,6},'Calcs Women Intervention'!AW121,'Calcs Women Intervention'!AW121^2,'Calcs Women Intervention'!T89,'Calcs Women Intervention'!T89^2,0,1),Diabetes_model!$C$8:$H$8)))</f>
        <v>4.784326224335822E-2</v>
      </c>
      <c r="U181" s="67">
        <f>EXP(SUMPRODUCT(CHOOSE({1,2,3,4,5,6},'Calcs Women Intervention'!AX121,'Calcs Women Intervention'!AX121^2,'Calcs Women Intervention'!U89,'Calcs Women Intervention'!U89^2,0,1),Diabetes_model!$C$8:$H$8))/(1+EXP(SUMPRODUCT(CHOOSE({1,2,3,4,5,6},'Calcs Women Intervention'!AX121,'Calcs Women Intervention'!AX121^2,'Calcs Women Intervention'!U89,'Calcs Women Intervention'!U89^2,0,1),Diabetes_model!$C$8:$H$8)))</f>
        <v>5.3027610471915745E-2</v>
      </c>
      <c r="V181" s="67">
        <f>EXP(SUMPRODUCT(CHOOSE({1,2,3,4,5,6},'Calcs Women Intervention'!AY121,'Calcs Women Intervention'!AY121^2,'Calcs Women Intervention'!V89,'Calcs Women Intervention'!V89^2,0,1),Diabetes_model!$C$8:$H$8))/(1+EXP(SUMPRODUCT(CHOOSE({1,2,3,4,5,6},'Calcs Women Intervention'!AY121,'Calcs Women Intervention'!AY121^2,'Calcs Women Intervention'!V89,'Calcs Women Intervention'!V89^2,0,1),Diabetes_model!$C$8:$H$8)))</f>
        <v>5.8628894594779338E-2</v>
      </c>
      <c r="W181" s="67">
        <f>EXP(SUMPRODUCT(CHOOSE({1,2,3,4,5,6},'Calcs Women Intervention'!AZ121,'Calcs Women Intervention'!AZ121^2,'Calcs Women Intervention'!W89,'Calcs Women Intervention'!W89^2,0,1),Diabetes_model!$C$8:$H$8))/(1+EXP(SUMPRODUCT(CHOOSE({1,2,3,4,5,6},'Calcs Women Intervention'!AZ121,'Calcs Women Intervention'!AZ121^2,'Calcs Women Intervention'!W89,'Calcs Women Intervention'!W89^2,0,1),Diabetes_model!$C$8:$H$8)))</f>
        <v>6.4660619843123629E-2</v>
      </c>
      <c r="X181" s="67">
        <f>EXP(SUMPRODUCT(CHOOSE({1,2,3,4,5,6},'Calcs Women Intervention'!BA121,'Calcs Women Intervention'!BA121^2,'Calcs Women Intervention'!X89,'Calcs Women Intervention'!X89^2,0,1),Diabetes_model!$C$8:$H$8))/(1+EXP(SUMPRODUCT(CHOOSE({1,2,3,4,5,6},'Calcs Women Intervention'!BA121,'Calcs Women Intervention'!BA121^2,'Calcs Women Intervention'!X89,'Calcs Women Intervention'!X89^2,0,1),Diabetes_model!$C$8:$H$8)))</f>
        <v>7.1133997236533686E-2</v>
      </c>
      <c r="Y181" s="67">
        <f>EXP(SUMPRODUCT(CHOOSE({1,2,3,4,5,6},'Calcs Women Intervention'!BB121,'Calcs Women Intervention'!BB121^2,'Calcs Women Intervention'!Y89,'Calcs Women Intervention'!Y89^2,0,1),Diabetes_model!$C$8:$H$8))/(1+EXP(SUMPRODUCT(CHOOSE({1,2,3,4,5,6},'Calcs Women Intervention'!BB121,'Calcs Women Intervention'!BB121^2,'Calcs Women Intervention'!Y89,'Calcs Women Intervention'!Y89^2,0,1),Diabetes_model!$C$8:$H$8)))</f>
        <v>7.8057590587781348E-2</v>
      </c>
      <c r="Z181" s="67">
        <f>EXP(SUMPRODUCT(CHOOSE({1,2,3,4,5,6},'Calcs Women Intervention'!BC121,'Calcs Women Intervention'!BC121^2,'Calcs Women Intervention'!Z89,'Calcs Women Intervention'!Z89^2,0,1),Diabetes_model!$C$8:$H$8))/(1+EXP(SUMPRODUCT(CHOOSE({1,2,3,4,5,6},'Calcs Women Intervention'!BC121,'Calcs Women Intervention'!BC121^2,'Calcs Women Intervention'!Z89,'Calcs Women Intervention'!Z89^2,0,1),Diabetes_model!$C$8:$H$8)))</f>
        <v>8.5436980007854921E-2</v>
      </c>
      <c r="AA181" s="67">
        <f>EXP(SUMPRODUCT(CHOOSE({1,2,3,4,5,6},'Calcs Women Intervention'!BD121,'Calcs Women Intervention'!BD121^2,'Calcs Women Intervention'!AA89,'Calcs Women Intervention'!AA89^2,0,1),Diabetes_model!$C$8:$H$8))/(1+EXP(SUMPRODUCT(CHOOSE({1,2,3,4,5,6},'Calcs Women Intervention'!BD121,'Calcs Women Intervention'!BD121^2,'Calcs Women Intervention'!AA89,'Calcs Women Intervention'!AA89^2,0,1),Diabetes_model!$C$8:$H$8)))</f>
        <v>9.3274452351813739E-2</v>
      </c>
      <c r="AB181" s="67">
        <f>EXP(SUMPRODUCT(CHOOSE({1,2,3,4,5,6},'Calcs Women Intervention'!BE121,'Calcs Women Intervention'!BE121^2,'Calcs Women Intervention'!AB89,'Calcs Women Intervention'!AB89^2,0,1),Diabetes_model!$C$8:$H$8))/(1+EXP(SUMPRODUCT(CHOOSE({1,2,3,4,5,6},'Calcs Women Intervention'!BE121,'Calcs Women Intervention'!BE121^2,'Calcs Women Intervention'!AB89,'Calcs Women Intervention'!AB89^2,0,1),Diabetes_model!$C$8:$H$8)))</f>
        <v>9.9626950137251535E-2</v>
      </c>
      <c r="AE181" s="53"/>
      <c r="AF181" s="53"/>
      <c r="AG181" s="53"/>
      <c r="AH181" s="53"/>
      <c r="AI181" s="53"/>
      <c r="AJ181" s="53"/>
      <c r="AK181" s="53"/>
      <c r="AL181" s="53"/>
      <c r="AM181" s="53"/>
      <c r="AN181" s="53"/>
      <c r="AO181" s="53"/>
      <c r="AP181" s="53"/>
      <c r="AQ181" s="53">
        <f t="shared" si="70"/>
        <v>2.787846981186981</v>
      </c>
      <c r="AR181" s="53">
        <f t="shared" si="71"/>
        <v>2.4992654461838071</v>
      </c>
      <c r="AS181" s="53">
        <f t="shared" si="72"/>
        <v>2.5848716784276737</v>
      </c>
      <c r="AT181" s="53">
        <f t="shared" si="73"/>
        <v>2.7035601724026321</v>
      </c>
      <c r="AU181" s="53">
        <f t="shared" si="74"/>
        <v>2.82523296473701</v>
      </c>
      <c r="AV181" s="53">
        <f t="shared" si="75"/>
        <v>2.9497337270988844</v>
      </c>
      <c r="AW181" s="53">
        <f t="shared" si="76"/>
        <v>3.0768823800225098</v>
      </c>
      <c r="AX181" s="53">
        <f t="shared" si="77"/>
        <v>3.2064752675791253</v>
      </c>
      <c r="AY181" s="53">
        <f t="shared" si="78"/>
        <v>3.3382857699781434</v>
      </c>
      <c r="AZ181" s="53">
        <f t="shared" si="79"/>
        <v>3.472065394217938</v>
      </c>
      <c r="BA181" s="53">
        <f t="shared" si="80"/>
        <v>3.607545372480653</v>
      </c>
      <c r="BB181" s="53">
        <f t="shared" si="81"/>
        <v>3.7444387846928415</v>
      </c>
      <c r="BC181" s="53">
        <f t="shared" si="82"/>
        <v>3.882443205827613</v>
      </c>
      <c r="BD181" s="53">
        <f t="shared" si="83"/>
        <v>3.9443661901453559</v>
      </c>
    </row>
    <row r="182" spans="2:56" x14ac:dyDescent="0.3">
      <c r="B182" s="1">
        <v>14</v>
      </c>
      <c r="C182" s="67"/>
      <c r="D182" s="67"/>
      <c r="E182" s="67"/>
      <c r="F182" s="67"/>
      <c r="G182" s="67"/>
      <c r="H182" s="67"/>
      <c r="I182" s="67"/>
      <c r="J182" s="67"/>
      <c r="K182" s="67"/>
      <c r="L182" s="67"/>
      <c r="M182" s="67"/>
      <c r="N182" s="67"/>
      <c r="O182" s="67"/>
      <c r="P182" s="67">
        <f>EXP(SUMPRODUCT(CHOOSE({1,2,3,4,5,6},'Calcs Women Intervention'!AS122,'Calcs Women Intervention'!AS122^2,'Calcs Women Intervention'!P90,'Calcs Women Intervention'!P90^2,0,1),Diabetes_model!$C$8:$H$8))/(1+EXP(SUMPRODUCT(CHOOSE({1,2,3,4,5,6},'Calcs Women Intervention'!AS122,'Calcs Women Intervention'!AS122^2,'Calcs Women Intervention'!P90,'Calcs Women Intervention'!P90^2,0,1),Diabetes_model!$C$8:$H$8)))</f>
        <v>3.2630523291649886E-2</v>
      </c>
      <c r="Q182" s="67">
        <f>EXP(SUMPRODUCT(CHOOSE({1,2,3,4,5,6},'Calcs Women Intervention'!AT122,'Calcs Women Intervention'!AT122^2,'Calcs Women Intervention'!Q90,'Calcs Women Intervention'!Q90^2,0,1),Diabetes_model!$C$8:$H$8))/(1+EXP(SUMPRODUCT(CHOOSE({1,2,3,4,5,6},'Calcs Women Intervention'!AT122,'Calcs Women Intervention'!AT122^2,'Calcs Women Intervention'!Q90,'Calcs Women Intervention'!Q90^2,0,1),Diabetes_model!$C$8:$H$8)))</f>
        <v>3.1320358117656606E-2</v>
      </c>
      <c r="R182" s="67">
        <f>EXP(SUMPRODUCT(CHOOSE({1,2,3,4,5,6},'Calcs Women Intervention'!AU122,'Calcs Women Intervention'!AU122^2,'Calcs Women Intervention'!R90,'Calcs Women Intervention'!R90^2,0,1),Diabetes_model!$C$8:$H$8))/(1+EXP(SUMPRODUCT(CHOOSE({1,2,3,4,5,6},'Calcs Women Intervention'!AU122,'Calcs Women Intervention'!AU122^2,'Calcs Women Intervention'!R90,'Calcs Women Intervention'!R90^2,0,1),Diabetes_model!$C$8:$H$8)))</f>
        <v>3.4629895831308238E-2</v>
      </c>
      <c r="S182" s="67">
        <f>EXP(SUMPRODUCT(CHOOSE({1,2,3,4,5,6},'Calcs Women Intervention'!AV122,'Calcs Women Intervention'!AV122^2,'Calcs Women Intervention'!S90,'Calcs Women Intervention'!S90^2,0,1),Diabetes_model!$C$8:$H$8))/(1+EXP(SUMPRODUCT(CHOOSE({1,2,3,4,5,6},'Calcs Women Intervention'!AV122,'Calcs Women Intervention'!AV122^2,'Calcs Women Intervention'!S90,'Calcs Women Intervention'!S90^2,0,1),Diabetes_model!$C$8:$H$8)))</f>
        <v>3.8662037009331789E-2</v>
      </c>
      <c r="T182" s="67">
        <f>EXP(SUMPRODUCT(CHOOSE({1,2,3,4,5,6},'Calcs Women Intervention'!AW122,'Calcs Women Intervention'!AW122^2,'Calcs Women Intervention'!T90,'Calcs Women Intervention'!T90^2,0,1),Diabetes_model!$C$8:$H$8))/(1+EXP(SUMPRODUCT(CHOOSE({1,2,3,4,5,6},'Calcs Women Intervention'!AW122,'Calcs Women Intervention'!AW122^2,'Calcs Women Intervention'!T90,'Calcs Women Intervention'!T90^2,0,1),Diabetes_model!$C$8:$H$8)))</f>
        <v>4.3060410105921598E-2</v>
      </c>
      <c r="U182" s="67">
        <f>EXP(SUMPRODUCT(CHOOSE({1,2,3,4,5,6},'Calcs Women Intervention'!AX122,'Calcs Women Intervention'!AX122^2,'Calcs Women Intervention'!U90,'Calcs Women Intervention'!U90^2,0,1),Diabetes_model!$C$8:$H$8))/(1+EXP(SUMPRODUCT(CHOOSE({1,2,3,4,5,6},'Calcs Women Intervention'!AX122,'Calcs Women Intervention'!AX122^2,'Calcs Women Intervention'!U90,'Calcs Women Intervention'!U90^2,0,1),Diabetes_model!$C$8:$H$8)))</f>
        <v>4.784326224335822E-2</v>
      </c>
      <c r="V182" s="67">
        <f>EXP(SUMPRODUCT(CHOOSE({1,2,3,4,5,6},'Calcs Women Intervention'!AY122,'Calcs Women Intervention'!AY122^2,'Calcs Women Intervention'!V90,'Calcs Women Intervention'!V90^2,0,1),Diabetes_model!$C$8:$H$8))/(1+EXP(SUMPRODUCT(CHOOSE({1,2,3,4,5,6},'Calcs Women Intervention'!AY122,'Calcs Women Intervention'!AY122^2,'Calcs Women Intervention'!V90,'Calcs Women Intervention'!V90^2,0,1),Diabetes_model!$C$8:$H$8)))</f>
        <v>5.3027610471915745E-2</v>
      </c>
      <c r="W182" s="67">
        <f>EXP(SUMPRODUCT(CHOOSE({1,2,3,4,5,6},'Calcs Women Intervention'!AZ122,'Calcs Women Intervention'!AZ122^2,'Calcs Women Intervention'!W90,'Calcs Women Intervention'!W90^2,0,1),Diabetes_model!$C$8:$H$8))/(1+EXP(SUMPRODUCT(CHOOSE({1,2,3,4,5,6},'Calcs Women Intervention'!AZ122,'Calcs Women Intervention'!AZ122^2,'Calcs Women Intervention'!W90,'Calcs Women Intervention'!W90^2,0,1),Diabetes_model!$C$8:$H$8)))</f>
        <v>5.8628894594779338E-2</v>
      </c>
      <c r="X182" s="67">
        <f>EXP(SUMPRODUCT(CHOOSE({1,2,3,4,5,6},'Calcs Women Intervention'!BA122,'Calcs Women Intervention'!BA122^2,'Calcs Women Intervention'!X90,'Calcs Women Intervention'!X90^2,0,1),Diabetes_model!$C$8:$H$8))/(1+EXP(SUMPRODUCT(CHOOSE({1,2,3,4,5,6},'Calcs Women Intervention'!BA122,'Calcs Women Intervention'!BA122^2,'Calcs Women Intervention'!X90,'Calcs Women Intervention'!X90^2,0,1),Diabetes_model!$C$8:$H$8)))</f>
        <v>6.4660619843123629E-2</v>
      </c>
      <c r="Y182" s="67">
        <f>EXP(SUMPRODUCT(CHOOSE({1,2,3,4,5,6},'Calcs Women Intervention'!BB122,'Calcs Women Intervention'!BB122^2,'Calcs Women Intervention'!Y90,'Calcs Women Intervention'!Y90^2,0,1),Diabetes_model!$C$8:$H$8))/(1+EXP(SUMPRODUCT(CHOOSE({1,2,3,4,5,6},'Calcs Women Intervention'!BB122,'Calcs Women Intervention'!BB122^2,'Calcs Women Intervention'!Y90,'Calcs Women Intervention'!Y90^2,0,1),Diabetes_model!$C$8:$H$8)))</f>
        <v>7.1133997236533686E-2</v>
      </c>
      <c r="Z182" s="67">
        <f>EXP(SUMPRODUCT(CHOOSE({1,2,3,4,5,6},'Calcs Women Intervention'!BC122,'Calcs Women Intervention'!BC122^2,'Calcs Women Intervention'!Z90,'Calcs Women Intervention'!Z90^2,0,1),Diabetes_model!$C$8:$H$8))/(1+EXP(SUMPRODUCT(CHOOSE({1,2,3,4,5,6},'Calcs Women Intervention'!BC122,'Calcs Women Intervention'!BC122^2,'Calcs Women Intervention'!Z90,'Calcs Women Intervention'!Z90^2,0,1),Diabetes_model!$C$8:$H$8)))</f>
        <v>7.8057590587781348E-2</v>
      </c>
      <c r="AA182" s="67">
        <f>EXP(SUMPRODUCT(CHOOSE({1,2,3,4,5,6},'Calcs Women Intervention'!BD122,'Calcs Women Intervention'!BD122^2,'Calcs Women Intervention'!AA90,'Calcs Women Intervention'!AA90^2,0,1),Diabetes_model!$C$8:$H$8))/(1+EXP(SUMPRODUCT(CHOOSE({1,2,3,4,5,6},'Calcs Women Intervention'!BD122,'Calcs Women Intervention'!BD122^2,'Calcs Women Intervention'!AA90,'Calcs Women Intervention'!AA90^2,0,1),Diabetes_model!$C$8:$H$8)))</f>
        <v>8.5436980007854921E-2</v>
      </c>
      <c r="AB182" s="67">
        <f>EXP(SUMPRODUCT(CHOOSE({1,2,3,4,5,6},'Calcs Women Intervention'!BE122,'Calcs Women Intervention'!BE122^2,'Calcs Women Intervention'!AB90,'Calcs Women Intervention'!AB90^2,0,1),Diabetes_model!$C$8:$H$8))/(1+EXP(SUMPRODUCT(CHOOSE({1,2,3,4,5,6},'Calcs Women Intervention'!BE122,'Calcs Women Intervention'!BE122^2,'Calcs Women Intervention'!AB90,'Calcs Women Intervention'!AB90^2,0,1),Diabetes_model!$C$8:$H$8)))</f>
        <v>9.145385943610447E-2</v>
      </c>
      <c r="AE182" s="53"/>
      <c r="AF182" s="53"/>
      <c r="AG182" s="53"/>
      <c r="AH182" s="53"/>
      <c r="AI182" s="53"/>
      <c r="AJ182" s="53"/>
      <c r="AK182" s="53"/>
      <c r="AL182" s="53"/>
      <c r="AM182" s="53"/>
      <c r="AN182" s="53"/>
      <c r="AO182" s="53"/>
      <c r="AP182" s="53"/>
      <c r="AQ182" s="53"/>
      <c r="AR182" s="53">
        <f t="shared" si="71"/>
        <v>2.787846981186981</v>
      </c>
      <c r="AS182" s="53">
        <f t="shared" si="72"/>
        <v>2.4992654461838071</v>
      </c>
      <c r="AT182" s="53">
        <f t="shared" si="73"/>
        <v>2.5848716784276737</v>
      </c>
      <c r="AU182" s="53">
        <f t="shared" si="74"/>
        <v>2.7035601724026321</v>
      </c>
      <c r="AV182" s="53">
        <f t="shared" si="75"/>
        <v>2.82523296473701</v>
      </c>
      <c r="AW182" s="53">
        <f t="shared" si="76"/>
        <v>2.9497337270988844</v>
      </c>
      <c r="AX182" s="53">
        <f t="shared" si="77"/>
        <v>3.0768823800225098</v>
      </c>
      <c r="AY182" s="53">
        <f t="shared" si="78"/>
        <v>3.2064752675791253</v>
      </c>
      <c r="AZ182" s="53">
        <f t="shared" si="79"/>
        <v>3.3382857699781434</v>
      </c>
      <c r="BA182" s="53">
        <f t="shared" si="80"/>
        <v>3.472065394217938</v>
      </c>
      <c r="BB182" s="53">
        <f t="shared" si="81"/>
        <v>3.607545372480653</v>
      </c>
      <c r="BC182" s="53">
        <f t="shared" si="82"/>
        <v>3.7444387846928415</v>
      </c>
      <c r="BD182" s="53">
        <f t="shared" si="83"/>
        <v>3.8066630922171587</v>
      </c>
    </row>
    <row r="183" spans="2:56" x14ac:dyDescent="0.3">
      <c r="B183" s="1">
        <v>15</v>
      </c>
      <c r="C183" s="67"/>
      <c r="D183" s="67"/>
      <c r="E183" s="67"/>
      <c r="F183" s="67"/>
      <c r="G183" s="67"/>
      <c r="H183" s="67"/>
      <c r="I183" s="67"/>
      <c r="J183" s="67"/>
      <c r="K183" s="67"/>
      <c r="L183" s="67"/>
      <c r="M183" s="67"/>
      <c r="N183" s="67"/>
      <c r="O183" s="67"/>
      <c r="P183" s="67"/>
      <c r="Q183" s="67">
        <f>EXP(SUMPRODUCT(CHOOSE({1,2,3,4,5,6},'Calcs Women Intervention'!AT123,'Calcs Women Intervention'!AT123^2,'Calcs Women Intervention'!Q91,'Calcs Women Intervention'!Q91^2,0,1),Diabetes_model!$C$8:$H$8))/(1+EXP(SUMPRODUCT(CHOOSE({1,2,3,4,5,6},'Calcs Women Intervention'!AT123,'Calcs Women Intervention'!AT123^2,'Calcs Women Intervention'!Q91,'Calcs Women Intervention'!Q91^2,0,1),Diabetes_model!$C$8:$H$8)))</f>
        <v>3.2630523291649886E-2</v>
      </c>
      <c r="R183" s="67">
        <f>EXP(SUMPRODUCT(CHOOSE({1,2,3,4,5,6},'Calcs Women Intervention'!AU123,'Calcs Women Intervention'!AU123^2,'Calcs Women Intervention'!R91,'Calcs Women Intervention'!R91^2,0,1),Diabetes_model!$C$8:$H$8))/(1+EXP(SUMPRODUCT(CHOOSE({1,2,3,4,5,6},'Calcs Women Intervention'!AU123,'Calcs Women Intervention'!AU123^2,'Calcs Women Intervention'!R91,'Calcs Women Intervention'!R91^2,0,1),Diabetes_model!$C$8:$H$8)))</f>
        <v>3.1320358117656606E-2</v>
      </c>
      <c r="S183" s="67">
        <f>EXP(SUMPRODUCT(CHOOSE({1,2,3,4,5,6},'Calcs Women Intervention'!AV123,'Calcs Women Intervention'!AV123^2,'Calcs Women Intervention'!S91,'Calcs Women Intervention'!S91^2,0,1),Diabetes_model!$C$8:$H$8))/(1+EXP(SUMPRODUCT(CHOOSE({1,2,3,4,5,6},'Calcs Women Intervention'!AV123,'Calcs Women Intervention'!AV123^2,'Calcs Women Intervention'!S91,'Calcs Women Intervention'!S91^2,0,1),Diabetes_model!$C$8:$H$8)))</f>
        <v>3.4629895831308238E-2</v>
      </c>
      <c r="T183" s="67">
        <f>EXP(SUMPRODUCT(CHOOSE({1,2,3,4,5,6},'Calcs Women Intervention'!AW123,'Calcs Women Intervention'!AW123^2,'Calcs Women Intervention'!T91,'Calcs Women Intervention'!T91^2,0,1),Diabetes_model!$C$8:$H$8))/(1+EXP(SUMPRODUCT(CHOOSE({1,2,3,4,5,6},'Calcs Women Intervention'!AW123,'Calcs Women Intervention'!AW123^2,'Calcs Women Intervention'!T91,'Calcs Women Intervention'!T91^2,0,1),Diabetes_model!$C$8:$H$8)))</f>
        <v>3.8662037009331789E-2</v>
      </c>
      <c r="U183" s="67">
        <f>EXP(SUMPRODUCT(CHOOSE({1,2,3,4,5,6},'Calcs Women Intervention'!AX123,'Calcs Women Intervention'!AX123^2,'Calcs Women Intervention'!U91,'Calcs Women Intervention'!U91^2,0,1),Diabetes_model!$C$8:$H$8))/(1+EXP(SUMPRODUCT(CHOOSE({1,2,3,4,5,6},'Calcs Women Intervention'!AX123,'Calcs Women Intervention'!AX123^2,'Calcs Women Intervention'!U91,'Calcs Women Intervention'!U91^2,0,1),Diabetes_model!$C$8:$H$8)))</f>
        <v>4.3060410105921598E-2</v>
      </c>
      <c r="V183" s="67">
        <f>EXP(SUMPRODUCT(CHOOSE({1,2,3,4,5,6},'Calcs Women Intervention'!AY123,'Calcs Women Intervention'!AY123^2,'Calcs Women Intervention'!V91,'Calcs Women Intervention'!V91^2,0,1),Diabetes_model!$C$8:$H$8))/(1+EXP(SUMPRODUCT(CHOOSE({1,2,3,4,5,6},'Calcs Women Intervention'!AY123,'Calcs Women Intervention'!AY123^2,'Calcs Women Intervention'!V91,'Calcs Women Intervention'!V91^2,0,1),Diabetes_model!$C$8:$H$8)))</f>
        <v>4.784326224335822E-2</v>
      </c>
      <c r="W183" s="67">
        <f>EXP(SUMPRODUCT(CHOOSE({1,2,3,4,5,6},'Calcs Women Intervention'!AZ123,'Calcs Women Intervention'!AZ123^2,'Calcs Women Intervention'!W91,'Calcs Women Intervention'!W91^2,0,1),Diabetes_model!$C$8:$H$8))/(1+EXP(SUMPRODUCT(CHOOSE({1,2,3,4,5,6},'Calcs Women Intervention'!AZ123,'Calcs Women Intervention'!AZ123^2,'Calcs Women Intervention'!W91,'Calcs Women Intervention'!W91^2,0,1),Diabetes_model!$C$8:$H$8)))</f>
        <v>5.3027610471915745E-2</v>
      </c>
      <c r="X183" s="67">
        <f>EXP(SUMPRODUCT(CHOOSE({1,2,3,4,5,6},'Calcs Women Intervention'!BA123,'Calcs Women Intervention'!BA123^2,'Calcs Women Intervention'!X91,'Calcs Women Intervention'!X91^2,0,1),Diabetes_model!$C$8:$H$8))/(1+EXP(SUMPRODUCT(CHOOSE({1,2,3,4,5,6},'Calcs Women Intervention'!BA123,'Calcs Women Intervention'!BA123^2,'Calcs Women Intervention'!X91,'Calcs Women Intervention'!X91^2,0,1),Diabetes_model!$C$8:$H$8)))</f>
        <v>5.8628894594779338E-2</v>
      </c>
      <c r="Y183" s="67">
        <f>EXP(SUMPRODUCT(CHOOSE({1,2,3,4,5,6},'Calcs Women Intervention'!BB123,'Calcs Women Intervention'!BB123^2,'Calcs Women Intervention'!Y91,'Calcs Women Intervention'!Y91^2,0,1),Diabetes_model!$C$8:$H$8))/(1+EXP(SUMPRODUCT(CHOOSE({1,2,3,4,5,6},'Calcs Women Intervention'!BB123,'Calcs Women Intervention'!BB123^2,'Calcs Women Intervention'!Y91,'Calcs Women Intervention'!Y91^2,0,1),Diabetes_model!$C$8:$H$8)))</f>
        <v>6.4660619843123629E-2</v>
      </c>
      <c r="Z183" s="67">
        <f>EXP(SUMPRODUCT(CHOOSE({1,2,3,4,5,6},'Calcs Women Intervention'!BC123,'Calcs Women Intervention'!BC123^2,'Calcs Women Intervention'!Z91,'Calcs Women Intervention'!Z91^2,0,1),Diabetes_model!$C$8:$H$8))/(1+EXP(SUMPRODUCT(CHOOSE({1,2,3,4,5,6},'Calcs Women Intervention'!BC123,'Calcs Women Intervention'!BC123^2,'Calcs Women Intervention'!Z91,'Calcs Women Intervention'!Z91^2,0,1),Diabetes_model!$C$8:$H$8)))</f>
        <v>7.1133997236533686E-2</v>
      </c>
      <c r="AA183" s="67">
        <f>EXP(SUMPRODUCT(CHOOSE({1,2,3,4,5,6},'Calcs Women Intervention'!BD123,'Calcs Women Intervention'!BD123^2,'Calcs Women Intervention'!AA91,'Calcs Women Intervention'!AA91^2,0,1),Diabetes_model!$C$8:$H$8))/(1+EXP(SUMPRODUCT(CHOOSE({1,2,3,4,5,6},'Calcs Women Intervention'!BD123,'Calcs Women Intervention'!BD123^2,'Calcs Women Intervention'!AA91,'Calcs Women Intervention'!AA91^2,0,1),Diabetes_model!$C$8:$H$8)))</f>
        <v>7.8057590587781348E-2</v>
      </c>
      <c r="AB183" s="67">
        <f>EXP(SUMPRODUCT(CHOOSE({1,2,3,4,5,6},'Calcs Women Intervention'!BE123,'Calcs Women Intervention'!BE123^2,'Calcs Women Intervention'!AB91,'Calcs Women Intervention'!AB91^2,0,1),Diabetes_model!$C$8:$H$8))/(1+EXP(SUMPRODUCT(CHOOSE({1,2,3,4,5,6},'Calcs Women Intervention'!BE123,'Calcs Women Intervention'!BE123^2,'Calcs Women Intervention'!AB91,'Calcs Women Intervention'!AB91^2,0,1),Diabetes_model!$C$8:$H$8)))</f>
        <v>8.3735622690951125E-2</v>
      </c>
      <c r="AE183" s="53"/>
      <c r="AF183" s="53"/>
      <c r="AG183" s="53"/>
      <c r="AH183" s="53"/>
      <c r="AI183" s="53"/>
      <c r="AJ183" s="53"/>
      <c r="AK183" s="53"/>
      <c r="AL183" s="53"/>
      <c r="AM183" s="53"/>
      <c r="AN183" s="53"/>
      <c r="AO183" s="53"/>
      <c r="AP183" s="53"/>
      <c r="AQ183" s="53"/>
      <c r="AR183" s="53"/>
      <c r="AS183" s="53">
        <f t="shared" si="72"/>
        <v>2.787846981186981</v>
      </c>
      <c r="AT183" s="53">
        <f t="shared" si="73"/>
        <v>2.4992654461838071</v>
      </c>
      <c r="AU183" s="53">
        <f t="shared" si="74"/>
        <v>2.5848716784276737</v>
      </c>
      <c r="AV183" s="53">
        <f t="shared" si="75"/>
        <v>2.7035601724026321</v>
      </c>
      <c r="AW183" s="53">
        <f t="shared" si="76"/>
        <v>2.82523296473701</v>
      </c>
      <c r="AX183" s="53">
        <f t="shared" si="77"/>
        <v>2.9497337270988844</v>
      </c>
      <c r="AY183" s="53">
        <f t="shared" si="78"/>
        <v>3.0768823800225098</v>
      </c>
      <c r="AZ183" s="53">
        <f t="shared" si="79"/>
        <v>3.2064752675791253</v>
      </c>
      <c r="BA183" s="53">
        <f t="shared" si="80"/>
        <v>3.3382857699781434</v>
      </c>
      <c r="BB183" s="53">
        <f t="shared" si="81"/>
        <v>3.472065394217938</v>
      </c>
      <c r="BC183" s="53">
        <f t="shared" si="82"/>
        <v>3.607545372480653</v>
      </c>
      <c r="BD183" s="53">
        <f t="shared" si="83"/>
        <v>3.6698735516585064</v>
      </c>
    </row>
    <row r="184" spans="2:56" x14ac:dyDescent="0.3">
      <c r="B184" s="1">
        <v>16</v>
      </c>
      <c r="C184" s="67"/>
      <c r="D184" s="67"/>
      <c r="E184" s="67"/>
      <c r="F184" s="67"/>
      <c r="G184" s="67"/>
      <c r="H184" s="67"/>
      <c r="I184" s="67"/>
      <c r="J184" s="67"/>
      <c r="K184" s="67"/>
      <c r="L184" s="67"/>
      <c r="M184" s="67"/>
      <c r="N184" s="67"/>
      <c r="O184" s="67"/>
      <c r="P184" s="67"/>
      <c r="Q184" s="67"/>
      <c r="R184" s="67">
        <f>EXP(SUMPRODUCT(CHOOSE({1,2,3,4,5,6},'Calcs Women Intervention'!AU124,'Calcs Women Intervention'!AU124^2,'Calcs Women Intervention'!R92,'Calcs Women Intervention'!R92^2,0,1),Diabetes_model!$C$8:$H$8))/(1+EXP(SUMPRODUCT(CHOOSE({1,2,3,4,5,6},'Calcs Women Intervention'!AU124,'Calcs Women Intervention'!AU124^2,'Calcs Women Intervention'!R92,'Calcs Women Intervention'!R92^2,0,1),Diabetes_model!$C$8:$H$8)))</f>
        <v>3.2630523291649886E-2</v>
      </c>
      <c r="S184" s="67">
        <f>EXP(SUMPRODUCT(CHOOSE({1,2,3,4,5,6},'Calcs Women Intervention'!AV124,'Calcs Women Intervention'!AV124^2,'Calcs Women Intervention'!S92,'Calcs Women Intervention'!S92^2,0,1),Diabetes_model!$C$8:$H$8))/(1+EXP(SUMPRODUCT(CHOOSE({1,2,3,4,5,6},'Calcs Women Intervention'!AV124,'Calcs Women Intervention'!AV124^2,'Calcs Women Intervention'!S92,'Calcs Women Intervention'!S92^2,0,1),Diabetes_model!$C$8:$H$8)))</f>
        <v>3.1320358117656606E-2</v>
      </c>
      <c r="T184" s="67">
        <f>EXP(SUMPRODUCT(CHOOSE({1,2,3,4,5,6},'Calcs Women Intervention'!AW124,'Calcs Women Intervention'!AW124^2,'Calcs Women Intervention'!T92,'Calcs Women Intervention'!T92^2,0,1),Diabetes_model!$C$8:$H$8))/(1+EXP(SUMPRODUCT(CHOOSE({1,2,3,4,5,6},'Calcs Women Intervention'!AW124,'Calcs Women Intervention'!AW124^2,'Calcs Women Intervention'!T92,'Calcs Women Intervention'!T92^2,0,1),Diabetes_model!$C$8:$H$8)))</f>
        <v>3.4629895831308238E-2</v>
      </c>
      <c r="U184" s="67">
        <f>EXP(SUMPRODUCT(CHOOSE({1,2,3,4,5,6},'Calcs Women Intervention'!AX124,'Calcs Women Intervention'!AX124^2,'Calcs Women Intervention'!U92,'Calcs Women Intervention'!U92^2,0,1),Diabetes_model!$C$8:$H$8))/(1+EXP(SUMPRODUCT(CHOOSE({1,2,3,4,5,6},'Calcs Women Intervention'!AX124,'Calcs Women Intervention'!AX124^2,'Calcs Women Intervention'!U92,'Calcs Women Intervention'!U92^2,0,1),Diabetes_model!$C$8:$H$8)))</f>
        <v>3.8662037009331789E-2</v>
      </c>
      <c r="V184" s="67">
        <f>EXP(SUMPRODUCT(CHOOSE({1,2,3,4,5,6},'Calcs Women Intervention'!AY124,'Calcs Women Intervention'!AY124^2,'Calcs Women Intervention'!V92,'Calcs Women Intervention'!V92^2,0,1),Diabetes_model!$C$8:$H$8))/(1+EXP(SUMPRODUCT(CHOOSE({1,2,3,4,5,6},'Calcs Women Intervention'!AY124,'Calcs Women Intervention'!AY124^2,'Calcs Women Intervention'!V92,'Calcs Women Intervention'!V92^2,0,1),Diabetes_model!$C$8:$H$8)))</f>
        <v>4.3060410105921598E-2</v>
      </c>
      <c r="W184" s="67">
        <f>EXP(SUMPRODUCT(CHOOSE({1,2,3,4,5,6},'Calcs Women Intervention'!AZ124,'Calcs Women Intervention'!AZ124^2,'Calcs Women Intervention'!W92,'Calcs Women Intervention'!W92^2,0,1),Diabetes_model!$C$8:$H$8))/(1+EXP(SUMPRODUCT(CHOOSE({1,2,3,4,5,6},'Calcs Women Intervention'!AZ124,'Calcs Women Intervention'!AZ124^2,'Calcs Women Intervention'!W92,'Calcs Women Intervention'!W92^2,0,1),Diabetes_model!$C$8:$H$8)))</f>
        <v>4.784326224335822E-2</v>
      </c>
      <c r="X184" s="67">
        <f>EXP(SUMPRODUCT(CHOOSE({1,2,3,4,5,6},'Calcs Women Intervention'!BA124,'Calcs Women Intervention'!BA124^2,'Calcs Women Intervention'!X92,'Calcs Women Intervention'!X92^2,0,1),Diabetes_model!$C$8:$H$8))/(1+EXP(SUMPRODUCT(CHOOSE({1,2,3,4,5,6},'Calcs Women Intervention'!BA124,'Calcs Women Intervention'!BA124^2,'Calcs Women Intervention'!X92,'Calcs Women Intervention'!X92^2,0,1),Diabetes_model!$C$8:$H$8)))</f>
        <v>5.3027610471915745E-2</v>
      </c>
      <c r="Y184" s="67">
        <f>EXP(SUMPRODUCT(CHOOSE({1,2,3,4,5,6},'Calcs Women Intervention'!BB124,'Calcs Women Intervention'!BB124^2,'Calcs Women Intervention'!Y92,'Calcs Women Intervention'!Y92^2,0,1),Diabetes_model!$C$8:$H$8))/(1+EXP(SUMPRODUCT(CHOOSE({1,2,3,4,5,6},'Calcs Women Intervention'!BB124,'Calcs Women Intervention'!BB124^2,'Calcs Women Intervention'!Y92,'Calcs Women Intervention'!Y92^2,0,1),Diabetes_model!$C$8:$H$8)))</f>
        <v>5.8628894594779338E-2</v>
      </c>
      <c r="Z184" s="67">
        <f>EXP(SUMPRODUCT(CHOOSE({1,2,3,4,5,6},'Calcs Women Intervention'!BC124,'Calcs Women Intervention'!BC124^2,'Calcs Women Intervention'!Z92,'Calcs Women Intervention'!Z92^2,0,1),Diabetes_model!$C$8:$H$8))/(1+EXP(SUMPRODUCT(CHOOSE({1,2,3,4,5,6},'Calcs Women Intervention'!BC124,'Calcs Women Intervention'!BC124^2,'Calcs Women Intervention'!Z92,'Calcs Women Intervention'!Z92^2,0,1),Diabetes_model!$C$8:$H$8)))</f>
        <v>6.4660619843123629E-2</v>
      </c>
      <c r="AA184" s="67">
        <f>EXP(SUMPRODUCT(CHOOSE({1,2,3,4,5,6},'Calcs Women Intervention'!BD124,'Calcs Women Intervention'!BD124^2,'Calcs Women Intervention'!AA92,'Calcs Women Intervention'!AA92^2,0,1),Diabetes_model!$C$8:$H$8))/(1+EXP(SUMPRODUCT(CHOOSE({1,2,3,4,5,6},'Calcs Women Intervention'!BD124,'Calcs Women Intervention'!BD124^2,'Calcs Women Intervention'!AA92,'Calcs Women Intervention'!AA92^2,0,1),Diabetes_model!$C$8:$H$8)))</f>
        <v>7.1133997236533686E-2</v>
      </c>
      <c r="AB184" s="67">
        <f>EXP(SUMPRODUCT(CHOOSE({1,2,3,4,5,6},'Calcs Women Intervention'!BE124,'Calcs Women Intervention'!BE124^2,'Calcs Women Intervention'!AB92,'Calcs Women Intervention'!AB92^2,0,1),Diabetes_model!$C$8:$H$8))/(1+EXP(SUMPRODUCT(CHOOSE({1,2,3,4,5,6},'Calcs Women Intervention'!BE124,'Calcs Women Intervention'!BE124^2,'Calcs Women Intervention'!AB92,'Calcs Women Intervention'!AB92^2,0,1),Diabetes_model!$C$8:$H$8)))</f>
        <v>7.6472841211536927E-2</v>
      </c>
      <c r="AE184" s="53"/>
      <c r="AF184" s="53"/>
      <c r="AG184" s="53"/>
      <c r="AH184" s="53"/>
      <c r="AI184" s="53"/>
      <c r="AJ184" s="53"/>
      <c r="AK184" s="53"/>
      <c r="AL184" s="53"/>
      <c r="AM184" s="53"/>
      <c r="AN184" s="53"/>
      <c r="AO184" s="53"/>
      <c r="AP184" s="53"/>
      <c r="AQ184" s="53"/>
      <c r="AR184" s="53"/>
      <c r="AS184" s="53"/>
      <c r="AT184" s="53">
        <f t="shared" si="73"/>
        <v>2.787846981186981</v>
      </c>
      <c r="AU184" s="53">
        <f t="shared" si="74"/>
        <v>2.4992654461838071</v>
      </c>
      <c r="AV184" s="53">
        <f t="shared" si="75"/>
        <v>2.5848716784276737</v>
      </c>
      <c r="AW184" s="53">
        <f t="shared" si="76"/>
        <v>2.7035601724026321</v>
      </c>
      <c r="AX184" s="53">
        <f t="shared" si="77"/>
        <v>2.82523296473701</v>
      </c>
      <c r="AY184" s="53">
        <f t="shared" si="78"/>
        <v>2.9497337270988844</v>
      </c>
      <c r="AZ184" s="53">
        <f t="shared" si="79"/>
        <v>3.0768823800225098</v>
      </c>
      <c r="BA184" s="53">
        <f t="shared" si="80"/>
        <v>3.2064752675791253</v>
      </c>
      <c r="BB184" s="53">
        <f t="shared" si="81"/>
        <v>3.3382857699781434</v>
      </c>
      <c r="BC184" s="53">
        <f t="shared" si="82"/>
        <v>3.472065394217938</v>
      </c>
      <c r="BD184" s="53">
        <f t="shared" si="83"/>
        <v>3.534303869178256</v>
      </c>
    </row>
    <row r="185" spans="2:56" x14ac:dyDescent="0.3">
      <c r="B185" s="1">
        <v>17</v>
      </c>
      <c r="C185" s="67"/>
      <c r="D185" s="67"/>
      <c r="E185" s="67"/>
      <c r="F185" s="67"/>
      <c r="G185" s="67"/>
      <c r="H185" s="67"/>
      <c r="I185" s="67"/>
      <c r="J185" s="67"/>
      <c r="K185" s="67"/>
      <c r="L185" s="67"/>
      <c r="M185" s="67"/>
      <c r="N185" s="67"/>
      <c r="O185" s="67"/>
      <c r="P185" s="67"/>
      <c r="Q185" s="67"/>
      <c r="R185" s="67"/>
      <c r="S185" s="67">
        <f>EXP(SUMPRODUCT(CHOOSE({1,2,3,4,5,6},'Calcs Women Intervention'!AV125,'Calcs Women Intervention'!AV125^2,'Calcs Women Intervention'!S93,'Calcs Women Intervention'!S93^2,0,1),Diabetes_model!$C$8:$H$8))/(1+EXP(SUMPRODUCT(CHOOSE({1,2,3,4,5,6},'Calcs Women Intervention'!AV125,'Calcs Women Intervention'!AV125^2,'Calcs Women Intervention'!S93,'Calcs Women Intervention'!S93^2,0,1),Diabetes_model!$C$8:$H$8)))</f>
        <v>3.2630523291649886E-2</v>
      </c>
      <c r="T185" s="67">
        <f>EXP(SUMPRODUCT(CHOOSE({1,2,3,4,5,6},'Calcs Women Intervention'!AW125,'Calcs Women Intervention'!AW125^2,'Calcs Women Intervention'!T93,'Calcs Women Intervention'!T93^2,0,1),Diabetes_model!$C$8:$H$8))/(1+EXP(SUMPRODUCT(CHOOSE({1,2,3,4,5,6},'Calcs Women Intervention'!AW125,'Calcs Women Intervention'!AW125^2,'Calcs Women Intervention'!T93,'Calcs Women Intervention'!T93^2,0,1),Diabetes_model!$C$8:$H$8)))</f>
        <v>3.1320358117656606E-2</v>
      </c>
      <c r="U185" s="67">
        <f>EXP(SUMPRODUCT(CHOOSE({1,2,3,4,5,6},'Calcs Women Intervention'!AX125,'Calcs Women Intervention'!AX125^2,'Calcs Women Intervention'!U93,'Calcs Women Intervention'!U93^2,0,1),Diabetes_model!$C$8:$H$8))/(1+EXP(SUMPRODUCT(CHOOSE({1,2,3,4,5,6},'Calcs Women Intervention'!AX125,'Calcs Women Intervention'!AX125^2,'Calcs Women Intervention'!U93,'Calcs Women Intervention'!U93^2,0,1),Diabetes_model!$C$8:$H$8)))</f>
        <v>3.4629895831308238E-2</v>
      </c>
      <c r="V185" s="67">
        <f>EXP(SUMPRODUCT(CHOOSE({1,2,3,4,5,6},'Calcs Women Intervention'!AY125,'Calcs Women Intervention'!AY125^2,'Calcs Women Intervention'!V93,'Calcs Women Intervention'!V93^2,0,1),Diabetes_model!$C$8:$H$8))/(1+EXP(SUMPRODUCT(CHOOSE({1,2,3,4,5,6},'Calcs Women Intervention'!AY125,'Calcs Women Intervention'!AY125^2,'Calcs Women Intervention'!V93,'Calcs Women Intervention'!V93^2,0,1),Diabetes_model!$C$8:$H$8)))</f>
        <v>3.8662037009331789E-2</v>
      </c>
      <c r="W185" s="67">
        <f>EXP(SUMPRODUCT(CHOOSE({1,2,3,4,5,6},'Calcs Women Intervention'!AZ125,'Calcs Women Intervention'!AZ125^2,'Calcs Women Intervention'!W93,'Calcs Women Intervention'!W93^2,0,1),Diabetes_model!$C$8:$H$8))/(1+EXP(SUMPRODUCT(CHOOSE({1,2,3,4,5,6},'Calcs Women Intervention'!AZ125,'Calcs Women Intervention'!AZ125^2,'Calcs Women Intervention'!W93,'Calcs Women Intervention'!W93^2,0,1),Diabetes_model!$C$8:$H$8)))</f>
        <v>4.3060410105921598E-2</v>
      </c>
      <c r="X185" s="67">
        <f>EXP(SUMPRODUCT(CHOOSE({1,2,3,4,5,6},'Calcs Women Intervention'!BA125,'Calcs Women Intervention'!BA125^2,'Calcs Women Intervention'!X93,'Calcs Women Intervention'!X93^2,0,1),Diabetes_model!$C$8:$H$8))/(1+EXP(SUMPRODUCT(CHOOSE({1,2,3,4,5,6},'Calcs Women Intervention'!BA125,'Calcs Women Intervention'!BA125^2,'Calcs Women Intervention'!X93,'Calcs Women Intervention'!X93^2,0,1),Diabetes_model!$C$8:$H$8)))</f>
        <v>4.784326224335822E-2</v>
      </c>
      <c r="Y185" s="67">
        <f>EXP(SUMPRODUCT(CHOOSE({1,2,3,4,5,6},'Calcs Women Intervention'!BB125,'Calcs Women Intervention'!BB125^2,'Calcs Women Intervention'!Y93,'Calcs Women Intervention'!Y93^2,0,1),Diabetes_model!$C$8:$H$8))/(1+EXP(SUMPRODUCT(CHOOSE({1,2,3,4,5,6},'Calcs Women Intervention'!BB125,'Calcs Women Intervention'!BB125^2,'Calcs Women Intervention'!Y93,'Calcs Women Intervention'!Y93^2,0,1),Diabetes_model!$C$8:$H$8)))</f>
        <v>5.3027610471915745E-2</v>
      </c>
      <c r="Z185" s="67">
        <f>EXP(SUMPRODUCT(CHOOSE({1,2,3,4,5,6},'Calcs Women Intervention'!BC125,'Calcs Women Intervention'!BC125^2,'Calcs Women Intervention'!Z93,'Calcs Women Intervention'!Z93^2,0,1),Diabetes_model!$C$8:$H$8))/(1+EXP(SUMPRODUCT(CHOOSE({1,2,3,4,5,6},'Calcs Women Intervention'!BC125,'Calcs Women Intervention'!BC125^2,'Calcs Women Intervention'!Z93,'Calcs Women Intervention'!Z93^2,0,1),Diabetes_model!$C$8:$H$8)))</f>
        <v>5.8628894594779338E-2</v>
      </c>
      <c r="AA185" s="67">
        <f>EXP(SUMPRODUCT(CHOOSE({1,2,3,4,5,6},'Calcs Women Intervention'!BD125,'Calcs Women Intervention'!BD125^2,'Calcs Women Intervention'!AA93,'Calcs Women Intervention'!AA93^2,0,1),Diabetes_model!$C$8:$H$8))/(1+EXP(SUMPRODUCT(CHOOSE({1,2,3,4,5,6},'Calcs Women Intervention'!BD125,'Calcs Women Intervention'!BD125^2,'Calcs Women Intervention'!AA93,'Calcs Women Intervention'!AA93^2,0,1),Diabetes_model!$C$8:$H$8)))</f>
        <v>6.4660619843123629E-2</v>
      </c>
      <c r="AB185" s="67">
        <f>EXP(SUMPRODUCT(CHOOSE({1,2,3,4,5,6},'Calcs Women Intervention'!BE125,'Calcs Women Intervention'!BE125^2,'Calcs Women Intervention'!AB93,'Calcs Women Intervention'!AB93^2,0,1),Diabetes_model!$C$8:$H$8))/(1+EXP(SUMPRODUCT(CHOOSE({1,2,3,4,5,6},'Calcs Women Intervention'!BE125,'Calcs Women Intervention'!BE125^2,'Calcs Women Intervention'!AB93,'Calcs Women Intervention'!AB93^2,0,1),Diabetes_model!$C$8:$H$8)))</f>
        <v>6.9662623562795817E-2</v>
      </c>
      <c r="AE185" s="53"/>
      <c r="AF185" s="53"/>
      <c r="AG185" s="53"/>
      <c r="AH185" s="53"/>
      <c r="AI185" s="53"/>
      <c r="AJ185" s="53"/>
      <c r="AK185" s="53"/>
      <c r="AL185" s="53"/>
      <c r="AM185" s="53"/>
      <c r="AN185" s="53"/>
      <c r="AO185" s="53"/>
      <c r="AP185" s="53"/>
      <c r="AQ185" s="53"/>
      <c r="AR185" s="53"/>
      <c r="AS185" s="53"/>
      <c r="AT185" s="53"/>
      <c r="AU185" s="53">
        <f t="shared" si="74"/>
        <v>2.787846981186981</v>
      </c>
      <c r="AV185" s="53">
        <f t="shared" si="75"/>
        <v>2.4992654461838071</v>
      </c>
      <c r="AW185" s="53">
        <f t="shared" si="76"/>
        <v>2.5848716784276737</v>
      </c>
      <c r="AX185" s="53">
        <f t="shared" si="77"/>
        <v>2.7035601724026321</v>
      </c>
      <c r="AY185" s="53">
        <f t="shared" si="78"/>
        <v>2.82523296473701</v>
      </c>
      <c r="AZ185" s="53">
        <f t="shared" si="79"/>
        <v>2.9497337270988844</v>
      </c>
      <c r="BA185" s="53">
        <f t="shared" si="80"/>
        <v>3.0768823800225098</v>
      </c>
      <c r="BB185" s="53">
        <f t="shared" si="81"/>
        <v>3.2064752675791253</v>
      </c>
      <c r="BC185" s="53">
        <f t="shared" si="82"/>
        <v>3.3382857699781434</v>
      </c>
      <c r="BD185" s="53">
        <f t="shared" si="83"/>
        <v>3.4002473351601687</v>
      </c>
    </row>
    <row r="186" spans="2:56" x14ac:dyDescent="0.3">
      <c r="B186" s="1">
        <v>18</v>
      </c>
      <c r="C186" s="67"/>
      <c r="D186" s="67"/>
      <c r="E186" s="67"/>
      <c r="F186" s="67"/>
      <c r="G186" s="67"/>
      <c r="H186" s="67"/>
      <c r="I186" s="67"/>
      <c r="J186" s="67"/>
      <c r="K186" s="67"/>
      <c r="L186" s="67"/>
      <c r="M186" s="67"/>
      <c r="N186" s="67"/>
      <c r="O186" s="67"/>
      <c r="P186" s="67"/>
      <c r="Q186" s="67"/>
      <c r="R186" s="67"/>
      <c r="S186" s="67"/>
      <c r="T186" s="67">
        <f>EXP(SUMPRODUCT(CHOOSE({1,2,3,4,5,6},'Calcs Women Intervention'!AW126,'Calcs Women Intervention'!AW126^2,'Calcs Women Intervention'!T94,'Calcs Women Intervention'!T94^2,0,1),Diabetes_model!$C$8:$H$8))/(1+EXP(SUMPRODUCT(CHOOSE({1,2,3,4,5,6},'Calcs Women Intervention'!AW126,'Calcs Women Intervention'!AW126^2,'Calcs Women Intervention'!T94,'Calcs Women Intervention'!T94^2,0,1),Diabetes_model!$C$8:$H$8)))</f>
        <v>3.2630523291649886E-2</v>
      </c>
      <c r="U186" s="67">
        <f>EXP(SUMPRODUCT(CHOOSE({1,2,3,4,5,6},'Calcs Women Intervention'!AX126,'Calcs Women Intervention'!AX126^2,'Calcs Women Intervention'!U94,'Calcs Women Intervention'!U94^2,0,1),Diabetes_model!$C$8:$H$8))/(1+EXP(SUMPRODUCT(CHOOSE({1,2,3,4,5,6},'Calcs Women Intervention'!AX126,'Calcs Women Intervention'!AX126^2,'Calcs Women Intervention'!U94,'Calcs Women Intervention'!U94^2,0,1),Diabetes_model!$C$8:$H$8)))</f>
        <v>3.1320358117656606E-2</v>
      </c>
      <c r="V186" s="67">
        <f>EXP(SUMPRODUCT(CHOOSE({1,2,3,4,5,6},'Calcs Women Intervention'!AY126,'Calcs Women Intervention'!AY126^2,'Calcs Women Intervention'!V94,'Calcs Women Intervention'!V94^2,0,1),Diabetes_model!$C$8:$H$8))/(1+EXP(SUMPRODUCT(CHOOSE({1,2,3,4,5,6},'Calcs Women Intervention'!AY126,'Calcs Women Intervention'!AY126^2,'Calcs Women Intervention'!V94,'Calcs Women Intervention'!V94^2,0,1),Diabetes_model!$C$8:$H$8)))</f>
        <v>3.4629895831308238E-2</v>
      </c>
      <c r="W186" s="67">
        <f>EXP(SUMPRODUCT(CHOOSE({1,2,3,4,5,6},'Calcs Women Intervention'!AZ126,'Calcs Women Intervention'!AZ126^2,'Calcs Women Intervention'!W94,'Calcs Women Intervention'!W94^2,0,1),Diabetes_model!$C$8:$H$8))/(1+EXP(SUMPRODUCT(CHOOSE({1,2,3,4,5,6},'Calcs Women Intervention'!AZ126,'Calcs Women Intervention'!AZ126^2,'Calcs Women Intervention'!W94,'Calcs Women Intervention'!W94^2,0,1),Diabetes_model!$C$8:$H$8)))</f>
        <v>3.8662037009331789E-2</v>
      </c>
      <c r="X186" s="67">
        <f>EXP(SUMPRODUCT(CHOOSE({1,2,3,4,5,6},'Calcs Women Intervention'!BA126,'Calcs Women Intervention'!BA126^2,'Calcs Women Intervention'!X94,'Calcs Women Intervention'!X94^2,0,1),Diabetes_model!$C$8:$H$8))/(1+EXP(SUMPRODUCT(CHOOSE({1,2,3,4,5,6},'Calcs Women Intervention'!BA126,'Calcs Women Intervention'!BA126^2,'Calcs Women Intervention'!X94,'Calcs Women Intervention'!X94^2,0,1),Diabetes_model!$C$8:$H$8)))</f>
        <v>4.3060410105921598E-2</v>
      </c>
      <c r="Y186" s="67">
        <f>EXP(SUMPRODUCT(CHOOSE({1,2,3,4,5,6},'Calcs Women Intervention'!BB126,'Calcs Women Intervention'!BB126^2,'Calcs Women Intervention'!Y94,'Calcs Women Intervention'!Y94^2,0,1),Diabetes_model!$C$8:$H$8))/(1+EXP(SUMPRODUCT(CHOOSE({1,2,3,4,5,6},'Calcs Women Intervention'!BB126,'Calcs Women Intervention'!BB126^2,'Calcs Women Intervention'!Y94,'Calcs Women Intervention'!Y94^2,0,1),Diabetes_model!$C$8:$H$8)))</f>
        <v>4.784326224335822E-2</v>
      </c>
      <c r="Z186" s="67">
        <f>EXP(SUMPRODUCT(CHOOSE({1,2,3,4,5,6},'Calcs Women Intervention'!BC126,'Calcs Women Intervention'!BC126^2,'Calcs Women Intervention'!Z94,'Calcs Women Intervention'!Z94^2,0,1),Diabetes_model!$C$8:$H$8))/(1+EXP(SUMPRODUCT(CHOOSE({1,2,3,4,5,6},'Calcs Women Intervention'!BC126,'Calcs Women Intervention'!BC126^2,'Calcs Women Intervention'!Z94,'Calcs Women Intervention'!Z94^2,0,1),Diabetes_model!$C$8:$H$8)))</f>
        <v>5.3027610471915745E-2</v>
      </c>
      <c r="AA186" s="67">
        <f>EXP(SUMPRODUCT(CHOOSE({1,2,3,4,5,6},'Calcs Women Intervention'!BD126,'Calcs Women Intervention'!BD126^2,'Calcs Women Intervention'!AA94,'Calcs Women Intervention'!AA94^2,0,1),Diabetes_model!$C$8:$H$8))/(1+EXP(SUMPRODUCT(CHOOSE({1,2,3,4,5,6},'Calcs Women Intervention'!BD126,'Calcs Women Intervention'!BD126^2,'Calcs Women Intervention'!AA94,'Calcs Women Intervention'!AA94^2,0,1),Diabetes_model!$C$8:$H$8)))</f>
        <v>5.8628894594779338E-2</v>
      </c>
      <c r="AB186" s="67">
        <f>EXP(SUMPRODUCT(CHOOSE({1,2,3,4,5,6},'Calcs Women Intervention'!BE126,'Calcs Women Intervention'!BE126^2,'Calcs Women Intervention'!AB94,'Calcs Women Intervention'!AB94^2,0,1),Diabetes_model!$C$8:$H$8))/(1+EXP(SUMPRODUCT(CHOOSE({1,2,3,4,5,6},'Calcs Women Intervention'!BE126,'Calcs Women Intervention'!BE126^2,'Calcs Women Intervention'!AB94,'Calcs Women Intervention'!AB94^2,0,1),Diabetes_model!$C$8:$H$8)))</f>
        <v>6.3298862839639355E-2</v>
      </c>
      <c r="AE186" s="53"/>
      <c r="AF186" s="53"/>
      <c r="AG186" s="53"/>
      <c r="AH186" s="53"/>
      <c r="AI186" s="53"/>
      <c r="AJ186" s="53"/>
      <c r="AK186" s="53"/>
      <c r="AL186" s="53"/>
      <c r="AM186" s="53"/>
      <c r="AN186" s="53"/>
      <c r="AO186" s="53"/>
      <c r="AP186" s="53"/>
      <c r="AQ186" s="53"/>
      <c r="AR186" s="53"/>
      <c r="AS186" s="53"/>
      <c r="AT186" s="53"/>
      <c r="AU186" s="53"/>
      <c r="AV186" s="53">
        <f t="shared" si="75"/>
        <v>2.787846981186981</v>
      </c>
      <c r="AW186" s="53">
        <f t="shared" si="76"/>
        <v>2.4992654461838071</v>
      </c>
      <c r="AX186" s="53">
        <f t="shared" si="77"/>
        <v>2.5848716784276737</v>
      </c>
      <c r="AY186" s="53">
        <f t="shared" si="78"/>
        <v>2.7035601724026321</v>
      </c>
      <c r="AZ186" s="53">
        <f t="shared" si="79"/>
        <v>2.82523296473701</v>
      </c>
      <c r="BA186" s="53">
        <f t="shared" si="80"/>
        <v>2.9497337270988844</v>
      </c>
      <c r="BB186" s="53">
        <f t="shared" si="81"/>
        <v>3.0768823800225098</v>
      </c>
      <c r="BC186" s="53">
        <f t="shared" si="82"/>
        <v>3.2064752675791253</v>
      </c>
      <c r="BD186" s="53">
        <f t="shared" si="83"/>
        <v>3.2679812471027248</v>
      </c>
    </row>
    <row r="187" spans="2:56" x14ac:dyDescent="0.3">
      <c r="B187" s="1">
        <v>19</v>
      </c>
      <c r="C187" s="67"/>
      <c r="D187" s="67"/>
      <c r="E187" s="67"/>
      <c r="F187" s="67"/>
      <c r="G187" s="67"/>
      <c r="H187" s="67"/>
      <c r="I187" s="67"/>
      <c r="J187" s="67"/>
      <c r="K187" s="67"/>
      <c r="L187" s="67"/>
      <c r="M187" s="67"/>
      <c r="N187" s="67"/>
      <c r="O187" s="67"/>
      <c r="P187" s="67"/>
      <c r="Q187" s="67"/>
      <c r="R187" s="67"/>
      <c r="S187" s="67"/>
      <c r="T187" s="67"/>
      <c r="U187" s="67">
        <f>EXP(SUMPRODUCT(CHOOSE({1,2,3,4,5,6},'Calcs Women Intervention'!AX127,'Calcs Women Intervention'!AX127^2,'Calcs Women Intervention'!U95,'Calcs Women Intervention'!U95^2,0,1),Diabetes_model!$C$8:$H$8))/(1+EXP(SUMPRODUCT(CHOOSE({1,2,3,4,5,6},'Calcs Women Intervention'!AX127,'Calcs Women Intervention'!AX127^2,'Calcs Women Intervention'!U95,'Calcs Women Intervention'!U95^2,0,1),Diabetes_model!$C$8:$H$8)))</f>
        <v>3.2630523291649886E-2</v>
      </c>
      <c r="V187" s="67">
        <f>EXP(SUMPRODUCT(CHOOSE({1,2,3,4,5,6},'Calcs Women Intervention'!AY127,'Calcs Women Intervention'!AY127^2,'Calcs Women Intervention'!V95,'Calcs Women Intervention'!V95^2,0,1),Diabetes_model!$C$8:$H$8))/(1+EXP(SUMPRODUCT(CHOOSE({1,2,3,4,5,6},'Calcs Women Intervention'!AY127,'Calcs Women Intervention'!AY127^2,'Calcs Women Intervention'!V95,'Calcs Women Intervention'!V95^2,0,1),Diabetes_model!$C$8:$H$8)))</f>
        <v>3.1320358117656606E-2</v>
      </c>
      <c r="W187" s="67">
        <f>EXP(SUMPRODUCT(CHOOSE({1,2,3,4,5,6},'Calcs Women Intervention'!AZ127,'Calcs Women Intervention'!AZ127^2,'Calcs Women Intervention'!W95,'Calcs Women Intervention'!W95^2,0,1),Diabetes_model!$C$8:$H$8))/(1+EXP(SUMPRODUCT(CHOOSE({1,2,3,4,5,6},'Calcs Women Intervention'!AZ127,'Calcs Women Intervention'!AZ127^2,'Calcs Women Intervention'!W95,'Calcs Women Intervention'!W95^2,0,1),Diabetes_model!$C$8:$H$8)))</f>
        <v>3.4629895831308238E-2</v>
      </c>
      <c r="X187" s="67">
        <f>EXP(SUMPRODUCT(CHOOSE({1,2,3,4,5,6},'Calcs Women Intervention'!BA127,'Calcs Women Intervention'!BA127^2,'Calcs Women Intervention'!X95,'Calcs Women Intervention'!X95^2,0,1),Diabetes_model!$C$8:$H$8))/(1+EXP(SUMPRODUCT(CHOOSE({1,2,3,4,5,6},'Calcs Women Intervention'!BA127,'Calcs Women Intervention'!BA127^2,'Calcs Women Intervention'!X95,'Calcs Women Intervention'!X95^2,0,1),Diabetes_model!$C$8:$H$8)))</f>
        <v>3.8662037009331789E-2</v>
      </c>
      <c r="Y187" s="67">
        <f>EXP(SUMPRODUCT(CHOOSE({1,2,3,4,5,6},'Calcs Women Intervention'!BB127,'Calcs Women Intervention'!BB127^2,'Calcs Women Intervention'!Y95,'Calcs Women Intervention'!Y95^2,0,1),Diabetes_model!$C$8:$H$8))/(1+EXP(SUMPRODUCT(CHOOSE({1,2,3,4,5,6},'Calcs Women Intervention'!BB127,'Calcs Women Intervention'!BB127^2,'Calcs Women Intervention'!Y95,'Calcs Women Intervention'!Y95^2,0,1),Diabetes_model!$C$8:$H$8)))</f>
        <v>4.3060410105921598E-2</v>
      </c>
      <c r="Z187" s="67">
        <f>EXP(SUMPRODUCT(CHOOSE({1,2,3,4,5,6},'Calcs Women Intervention'!BC127,'Calcs Women Intervention'!BC127^2,'Calcs Women Intervention'!Z95,'Calcs Women Intervention'!Z95^2,0,1),Diabetes_model!$C$8:$H$8))/(1+EXP(SUMPRODUCT(CHOOSE({1,2,3,4,5,6},'Calcs Women Intervention'!BC127,'Calcs Women Intervention'!BC127^2,'Calcs Women Intervention'!Z95,'Calcs Women Intervention'!Z95^2,0,1),Diabetes_model!$C$8:$H$8)))</f>
        <v>4.784326224335822E-2</v>
      </c>
      <c r="AA187" s="67">
        <f>EXP(SUMPRODUCT(CHOOSE({1,2,3,4,5,6},'Calcs Women Intervention'!BD127,'Calcs Women Intervention'!BD127^2,'Calcs Women Intervention'!AA95,'Calcs Women Intervention'!AA95^2,0,1),Diabetes_model!$C$8:$H$8))/(1+EXP(SUMPRODUCT(CHOOSE({1,2,3,4,5,6},'Calcs Women Intervention'!BD127,'Calcs Women Intervention'!BD127^2,'Calcs Women Intervention'!AA95,'Calcs Women Intervention'!AA95^2,0,1),Diabetes_model!$C$8:$H$8)))</f>
        <v>5.3027610471915745E-2</v>
      </c>
      <c r="AB187" s="67">
        <f>EXP(SUMPRODUCT(CHOOSE({1,2,3,4,5,6},'Calcs Women Intervention'!BE127,'Calcs Women Intervention'!BE127^2,'Calcs Women Intervention'!AB95,'Calcs Women Intervention'!AB95^2,0,1),Diabetes_model!$C$8:$H$8))/(1+EXP(SUMPRODUCT(CHOOSE({1,2,3,4,5,6},'Calcs Women Intervention'!BE127,'Calcs Women Intervention'!BE127^2,'Calcs Women Intervention'!AB95,'Calcs Women Intervention'!AB95^2,0,1),Diabetes_model!$C$8:$H$8)))</f>
        <v>5.737254922348832E-2</v>
      </c>
      <c r="AE187" s="53"/>
      <c r="AF187" s="53"/>
      <c r="AG187" s="53"/>
      <c r="AH187" s="53"/>
      <c r="AI187" s="53"/>
      <c r="AJ187" s="53"/>
      <c r="AK187" s="53"/>
      <c r="AL187" s="53"/>
      <c r="AM187" s="53"/>
      <c r="AN187" s="53"/>
      <c r="AO187" s="53"/>
      <c r="AP187" s="53"/>
      <c r="AQ187" s="53"/>
      <c r="AR187" s="53"/>
      <c r="AS187" s="53"/>
      <c r="AT187" s="53"/>
      <c r="AU187" s="53"/>
      <c r="AV187" s="53"/>
      <c r="AW187" s="53">
        <f t="shared" si="76"/>
        <v>2.787846981186981</v>
      </c>
      <c r="AX187" s="53">
        <f t="shared" si="77"/>
        <v>2.4992654461838071</v>
      </c>
      <c r="AY187" s="53">
        <f t="shared" si="78"/>
        <v>2.5848716784276737</v>
      </c>
      <c r="AZ187" s="53">
        <f t="shared" si="79"/>
        <v>2.7035601724026321</v>
      </c>
      <c r="BA187" s="53">
        <f t="shared" si="80"/>
        <v>2.82523296473701</v>
      </c>
      <c r="BB187" s="53">
        <f t="shared" si="81"/>
        <v>2.9497337270988844</v>
      </c>
      <c r="BC187" s="53">
        <f t="shared" si="82"/>
        <v>3.0768823800225098</v>
      </c>
      <c r="BD187" s="53">
        <f t="shared" si="83"/>
        <v>3.1377644315924464</v>
      </c>
    </row>
    <row r="188" spans="2:56" x14ac:dyDescent="0.3">
      <c r="B188" s="1">
        <v>20</v>
      </c>
      <c r="C188" s="67"/>
      <c r="D188" s="67"/>
      <c r="E188" s="67"/>
      <c r="F188" s="67"/>
      <c r="G188" s="67"/>
      <c r="H188" s="67"/>
      <c r="I188" s="67"/>
      <c r="J188" s="67"/>
      <c r="K188" s="67"/>
      <c r="L188" s="67"/>
      <c r="M188" s="67"/>
      <c r="N188" s="67"/>
      <c r="O188" s="67"/>
      <c r="P188" s="67"/>
      <c r="Q188" s="67"/>
      <c r="R188" s="67"/>
      <c r="S188" s="67"/>
      <c r="T188" s="67"/>
      <c r="U188" s="67"/>
      <c r="V188" s="67">
        <f>EXP(SUMPRODUCT(CHOOSE({1,2,3,4,5,6},'Calcs Women Intervention'!AY128,'Calcs Women Intervention'!AY128^2,'Calcs Women Intervention'!V96,'Calcs Women Intervention'!V96^2,0,1),Diabetes_model!$C$8:$H$8))/(1+EXP(SUMPRODUCT(CHOOSE({1,2,3,4,5,6},'Calcs Women Intervention'!AY128,'Calcs Women Intervention'!AY128^2,'Calcs Women Intervention'!V96,'Calcs Women Intervention'!V96^2,0,1),Diabetes_model!$C$8:$H$8)))</f>
        <v>3.2630523291649886E-2</v>
      </c>
      <c r="W188" s="67">
        <f>EXP(SUMPRODUCT(CHOOSE({1,2,3,4,5,6},'Calcs Women Intervention'!AZ128,'Calcs Women Intervention'!AZ128^2,'Calcs Women Intervention'!W96,'Calcs Women Intervention'!W96^2,0,1),Diabetes_model!$C$8:$H$8))/(1+EXP(SUMPRODUCT(CHOOSE({1,2,3,4,5,6},'Calcs Women Intervention'!AZ128,'Calcs Women Intervention'!AZ128^2,'Calcs Women Intervention'!W96,'Calcs Women Intervention'!W96^2,0,1),Diabetes_model!$C$8:$H$8)))</f>
        <v>3.1320358117656606E-2</v>
      </c>
      <c r="X188" s="67">
        <f>EXP(SUMPRODUCT(CHOOSE({1,2,3,4,5,6},'Calcs Women Intervention'!BA128,'Calcs Women Intervention'!BA128^2,'Calcs Women Intervention'!X96,'Calcs Women Intervention'!X96^2,0,1),Diabetes_model!$C$8:$H$8))/(1+EXP(SUMPRODUCT(CHOOSE({1,2,3,4,5,6},'Calcs Women Intervention'!BA128,'Calcs Women Intervention'!BA128^2,'Calcs Women Intervention'!X96,'Calcs Women Intervention'!X96^2,0,1),Diabetes_model!$C$8:$H$8)))</f>
        <v>3.4629895831308238E-2</v>
      </c>
      <c r="Y188" s="67">
        <f>EXP(SUMPRODUCT(CHOOSE({1,2,3,4,5,6},'Calcs Women Intervention'!BB128,'Calcs Women Intervention'!BB128^2,'Calcs Women Intervention'!Y96,'Calcs Women Intervention'!Y96^2,0,1),Diabetes_model!$C$8:$H$8))/(1+EXP(SUMPRODUCT(CHOOSE({1,2,3,4,5,6},'Calcs Women Intervention'!BB128,'Calcs Women Intervention'!BB128^2,'Calcs Women Intervention'!Y96,'Calcs Women Intervention'!Y96^2,0,1),Diabetes_model!$C$8:$H$8)))</f>
        <v>3.8662037009331789E-2</v>
      </c>
      <c r="Z188" s="67">
        <f>EXP(SUMPRODUCT(CHOOSE({1,2,3,4,5,6},'Calcs Women Intervention'!BC128,'Calcs Women Intervention'!BC128^2,'Calcs Women Intervention'!Z96,'Calcs Women Intervention'!Z96^2,0,1),Diabetes_model!$C$8:$H$8))/(1+EXP(SUMPRODUCT(CHOOSE({1,2,3,4,5,6},'Calcs Women Intervention'!BC128,'Calcs Women Intervention'!BC128^2,'Calcs Women Intervention'!Z96,'Calcs Women Intervention'!Z96^2,0,1),Diabetes_model!$C$8:$H$8)))</f>
        <v>4.3060410105921598E-2</v>
      </c>
      <c r="AA188" s="67">
        <f>EXP(SUMPRODUCT(CHOOSE({1,2,3,4,5,6},'Calcs Women Intervention'!BD128,'Calcs Women Intervention'!BD128^2,'Calcs Women Intervention'!AA96,'Calcs Women Intervention'!AA96^2,0,1),Diabetes_model!$C$8:$H$8))/(1+EXP(SUMPRODUCT(CHOOSE({1,2,3,4,5,6},'Calcs Women Intervention'!BD128,'Calcs Women Intervention'!BD128^2,'Calcs Women Intervention'!AA96,'Calcs Women Intervention'!AA96^2,0,1),Diabetes_model!$C$8:$H$8)))</f>
        <v>4.784326224335822E-2</v>
      </c>
      <c r="AB188" s="67">
        <f>EXP(SUMPRODUCT(CHOOSE({1,2,3,4,5,6},'Calcs Women Intervention'!BE128,'Calcs Women Intervention'!BE128^2,'Calcs Women Intervention'!AB96,'Calcs Women Intervention'!AB96^2,0,1),Diabetes_model!$C$8:$H$8))/(1+EXP(SUMPRODUCT(CHOOSE({1,2,3,4,5,6},'Calcs Women Intervention'!BE128,'Calcs Women Intervention'!BE128^2,'Calcs Women Intervention'!AB96,'Calcs Women Intervention'!AB96^2,0,1),Diabetes_model!$C$8:$H$8)))</f>
        <v>5.1872107312034621E-2</v>
      </c>
      <c r="AE188" s="53"/>
      <c r="AF188" s="53"/>
      <c r="AG188" s="53"/>
      <c r="AH188" s="53"/>
      <c r="AI188" s="53"/>
      <c r="AJ188" s="53"/>
      <c r="AK188" s="53"/>
      <c r="AL188" s="53"/>
      <c r="AM188" s="53"/>
      <c r="AN188" s="53"/>
      <c r="AO188" s="53"/>
      <c r="AP188" s="53"/>
      <c r="AQ188" s="53"/>
      <c r="AR188" s="53"/>
      <c r="AS188" s="53"/>
      <c r="AT188" s="53"/>
      <c r="AU188" s="53"/>
      <c r="AV188" s="53"/>
      <c r="AW188" s="53"/>
      <c r="AX188" s="53">
        <f t="shared" si="77"/>
        <v>2.787846981186981</v>
      </c>
      <c r="AY188" s="53">
        <f t="shared" si="78"/>
        <v>2.4992654461838071</v>
      </c>
      <c r="AZ188" s="53">
        <f t="shared" si="79"/>
        <v>2.5848716784276737</v>
      </c>
      <c r="BA188" s="53">
        <f t="shared" si="80"/>
        <v>2.7035601724026321</v>
      </c>
      <c r="BB188" s="53">
        <f t="shared" si="81"/>
        <v>2.82523296473701</v>
      </c>
      <c r="BC188" s="53">
        <f t="shared" si="82"/>
        <v>2.9497337270988844</v>
      </c>
      <c r="BD188" s="53">
        <f t="shared" si="83"/>
        <v>3.0098352835937252</v>
      </c>
    </row>
    <row r="189" spans="2:56" x14ac:dyDescent="0.3">
      <c r="B189" s="1">
        <v>21</v>
      </c>
      <c r="C189" s="67"/>
      <c r="D189" s="67"/>
      <c r="E189" s="67"/>
      <c r="F189" s="67"/>
      <c r="G189" s="67"/>
      <c r="H189" s="67"/>
      <c r="I189" s="67"/>
      <c r="J189" s="67"/>
      <c r="K189" s="67"/>
      <c r="L189" s="67"/>
      <c r="M189" s="67"/>
      <c r="N189" s="67"/>
      <c r="O189" s="67"/>
      <c r="P189" s="67"/>
      <c r="Q189" s="67"/>
      <c r="R189" s="67"/>
      <c r="S189" s="67"/>
      <c r="T189" s="67"/>
      <c r="U189" s="67"/>
      <c r="V189" s="67"/>
      <c r="W189" s="67">
        <f>EXP(SUMPRODUCT(CHOOSE({1,2,3,4,5,6},'Calcs Women Intervention'!AZ129,'Calcs Women Intervention'!AZ129^2,'Calcs Women Intervention'!W97,'Calcs Women Intervention'!W97^2,0,1),Diabetes_model!$C$8:$H$8))/(1+EXP(SUMPRODUCT(CHOOSE({1,2,3,4,5,6},'Calcs Women Intervention'!AZ129,'Calcs Women Intervention'!AZ129^2,'Calcs Women Intervention'!W97,'Calcs Women Intervention'!W97^2,0,1),Diabetes_model!$C$8:$H$8)))</f>
        <v>3.2630523291649886E-2</v>
      </c>
      <c r="X189" s="67">
        <f>EXP(SUMPRODUCT(CHOOSE({1,2,3,4,5,6},'Calcs Women Intervention'!BA129,'Calcs Women Intervention'!BA129^2,'Calcs Women Intervention'!X97,'Calcs Women Intervention'!X97^2,0,1),Diabetes_model!$C$8:$H$8))/(1+EXP(SUMPRODUCT(CHOOSE({1,2,3,4,5,6},'Calcs Women Intervention'!BA129,'Calcs Women Intervention'!BA129^2,'Calcs Women Intervention'!X97,'Calcs Women Intervention'!X97^2,0,1),Diabetes_model!$C$8:$H$8)))</f>
        <v>3.1320358117656606E-2</v>
      </c>
      <c r="Y189" s="67">
        <f>EXP(SUMPRODUCT(CHOOSE({1,2,3,4,5,6},'Calcs Women Intervention'!BB129,'Calcs Women Intervention'!BB129^2,'Calcs Women Intervention'!Y97,'Calcs Women Intervention'!Y97^2,0,1),Diabetes_model!$C$8:$H$8))/(1+EXP(SUMPRODUCT(CHOOSE({1,2,3,4,5,6},'Calcs Women Intervention'!BB129,'Calcs Women Intervention'!BB129^2,'Calcs Women Intervention'!Y97,'Calcs Women Intervention'!Y97^2,0,1),Diabetes_model!$C$8:$H$8)))</f>
        <v>3.4629895831308238E-2</v>
      </c>
      <c r="Z189" s="67">
        <f>EXP(SUMPRODUCT(CHOOSE({1,2,3,4,5,6},'Calcs Women Intervention'!BC129,'Calcs Women Intervention'!BC129^2,'Calcs Women Intervention'!Z97,'Calcs Women Intervention'!Z97^2,0,1),Diabetes_model!$C$8:$H$8))/(1+EXP(SUMPRODUCT(CHOOSE({1,2,3,4,5,6},'Calcs Women Intervention'!BC129,'Calcs Women Intervention'!BC129^2,'Calcs Women Intervention'!Z97,'Calcs Women Intervention'!Z97^2,0,1),Diabetes_model!$C$8:$H$8)))</f>
        <v>3.8662037009331789E-2</v>
      </c>
      <c r="AA189" s="67">
        <f>EXP(SUMPRODUCT(CHOOSE({1,2,3,4,5,6},'Calcs Women Intervention'!BD129,'Calcs Women Intervention'!BD129^2,'Calcs Women Intervention'!AA97,'Calcs Women Intervention'!AA97^2,0,1),Diabetes_model!$C$8:$H$8))/(1+EXP(SUMPRODUCT(CHOOSE({1,2,3,4,5,6},'Calcs Women Intervention'!BD129,'Calcs Women Intervention'!BD129^2,'Calcs Women Intervention'!AA97,'Calcs Women Intervention'!AA97^2,0,1),Diabetes_model!$C$8:$H$8)))</f>
        <v>4.3060410105921598E-2</v>
      </c>
      <c r="AB189" s="67">
        <f>EXP(SUMPRODUCT(CHOOSE({1,2,3,4,5,6},'Calcs Women Intervention'!BE129,'Calcs Women Intervention'!BE129^2,'Calcs Women Intervention'!AB97,'Calcs Women Intervention'!AB97^2,0,1),Diabetes_model!$C$8:$H$8))/(1+EXP(SUMPRODUCT(CHOOSE({1,2,3,4,5,6},'Calcs Women Intervention'!BE129,'Calcs Women Intervention'!BE129^2,'Calcs Women Intervention'!AB97,'Calcs Women Intervention'!AB97^2,0,1),Diabetes_model!$C$8:$H$8)))</f>
        <v>4.6783747979089831E-2</v>
      </c>
      <c r="AE189" s="53"/>
      <c r="AF189" s="53"/>
      <c r="AG189" s="53"/>
      <c r="AH189" s="53"/>
      <c r="AI189" s="53"/>
      <c r="AJ189" s="53"/>
      <c r="AK189" s="53"/>
      <c r="AL189" s="53"/>
      <c r="AM189" s="53"/>
      <c r="AN189" s="53"/>
      <c r="AO189" s="53"/>
      <c r="AP189" s="53"/>
      <c r="AQ189" s="53"/>
      <c r="AR189" s="53"/>
      <c r="AS189" s="53"/>
      <c r="AT189" s="53"/>
      <c r="AU189" s="53"/>
      <c r="AV189" s="53"/>
      <c r="AW189" s="53"/>
      <c r="AX189" s="53"/>
      <c r="AY189" s="53">
        <f t="shared" si="78"/>
        <v>2.787846981186981</v>
      </c>
      <c r="AZ189" s="53">
        <f t="shared" si="79"/>
        <v>2.4992654461838071</v>
      </c>
      <c r="BA189" s="53">
        <f t="shared" si="80"/>
        <v>2.5848716784276737</v>
      </c>
      <c r="BB189" s="53">
        <f t="shared" si="81"/>
        <v>2.7035601724026321</v>
      </c>
      <c r="BC189" s="53">
        <f t="shared" si="82"/>
        <v>2.82523296473701</v>
      </c>
      <c r="BD189" s="53">
        <f t="shared" si="83"/>
        <v>2.8844103186791608</v>
      </c>
    </row>
    <row r="190" spans="2:56" x14ac:dyDescent="0.3">
      <c r="B190" s="1">
        <v>22</v>
      </c>
      <c r="C190" s="67"/>
      <c r="D190" s="67"/>
      <c r="E190" s="67"/>
      <c r="F190" s="67"/>
      <c r="G190" s="67"/>
      <c r="H190" s="67"/>
      <c r="I190" s="67"/>
      <c r="J190" s="67"/>
      <c r="K190" s="67"/>
      <c r="L190" s="67"/>
      <c r="M190" s="67"/>
      <c r="N190" s="67"/>
      <c r="O190" s="67"/>
      <c r="P190" s="67"/>
      <c r="Q190" s="67"/>
      <c r="R190" s="67"/>
      <c r="S190" s="67"/>
      <c r="T190" s="67"/>
      <c r="U190" s="67"/>
      <c r="V190" s="67"/>
      <c r="W190" s="67"/>
      <c r="X190" s="67">
        <f>EXP(SUMPRODUCT(CHOOSE({1,2,3,4,5,6},'Calcs Women Intervention'!BA130,'Calcs Women Intervention'!BA130^2,'Calcs Women Intervention'!X98,'Calcs Women Intervention'!X98^2,0,1),Diabetes_model!$C$8:$H$8))/(1+EXP(SUMPRODUCT(CHOOSE({1,2,3,4,5,6},'Calcs Women Intervention'!BA130,'Calcs Women Intervention'!BA130^2,'Calcs Women Intervention'!X98,'Calcs Women Intervention'!X98^2,0,1),Diabetes_model!$C$8:$H$8)))</f>
        <v>3.2630523291649886E-2</v>
      </c>
      <c r="Y190" s="67">
        <f>EXP(SUMPRODUCT(CHOOSE({1,2,3,4,5,6},'Calcs Women Intervention'!BB130,'Calcs Women Intervention'!BB130^2,'Calcs Women Intervention'!Y98,'Calcs Women Intervention'!Y98^2,0,1),Diabetes_model!$C$8:$H$8))/(1+EXP(SUMPRODUCT(CHOOSE({1,2,3,4,5,6},'Calcs Women Intervention'!BB130,'Calcs Women Intervention'!BB130^2,'Calcs Women Intervention'!Y98,'Calcs Women Intervention'!Y98^2,0,1),Diabetes_model!$C$8:$H$8)))</f>
        <v>3.1320358117656606E-2</v>
      </c>
      <c r="Z190" s="67">
        <f>EXP(SUMPRODUCT(CHOOSE({1,2,3,4,5,6},'Calcs Women Intervention'!BC130,'Calcs Women Intervention'!BC130^2,'Calcs Women Intervention'!Z98,'Calcs Women Intervention'!Z98^2,0,1),Diabetes_model!$C$8:$H$8))/(1+EXP(SUMPRODUCT(CHOOSE({1,2,3,4,5,6},'Calcs Women Intervention'!BC130,'Calcs Women Intervention'!BC130^2,'Calcs Women Intervention'!Z98,'Calcs Women Intervention'!Z98^2,0,1),Diabetes_model!$C$8:$H$8)))</f>
        <v>3.4629895831308238E-2</v>
      </c>
      <c r="AA190" s="67">
        <f>EXP(SUMPRODUCT(CHOOSE({1,2,3,4,5,6},'Calcs Women Intervention'!BD130,'Calcs Women Intervention'!BD130^2,'Calcs Women Intervention'!AA98,'Calcs Women Intervention'!AA98^2,0,1),Diabetes_model!$C$8:$H$8))/(1+EXP(SUMPRODUCT(CHOOSE({1,2,3,4,5,6},'Calcs Women Intervention'!BD130,'Calcs Women Intervention'!BD130^2,'Calcs Women Intervention'!AA98,'Calcs Women Intervention'!AA98^2,0,1),Diabetes_model!$C$8:$H$8)))</f>
        <v>3.8662037009331789E-2</v>
      </c>
      <c r="AB190" s="67">
        <f>EXP(SUMPRODUCT(CHOOSE({1,2,3,4,5,6},'Calcs Women Intervention'!BE130,'Calcs Women Intervention'!BE130^2,'Calcs Women Intervention'!AB98,'Calcs Women Intervention'!AB98^2,0,1),Diabetes_model!$C$8:$H$8))/(1+EXP(SUMPRODUCT(CHOOSE({1,2,3,4,5,6},'Calcs Women Intervention'!BE130,'Calcs Women Intervention'!BE130^2,'Calcs Women Intervention'!AB98,'Calcs Women Intervention'!AB98^2,0,1),Diabetes_model!$C$8:$H$8)))</f>
        <v>4.2091825158995941E-2</v>
      </c>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f t="shared" si="79"/>
        <v>2.787846981186981</v>
      </c>
      <c r="BA190" s="53">
        <f t="shared" si="80"/>
        <v>2.4992654461838071</v>
      </c>
      <c r="BB190" s="53">
        <f t="shared" si="81"/>
        <v>2.5848716784276737</v>
      </c>
      <c r="BC190" s="53">
        <f t="shared" si="82"/>
        <v>2.7035601724026321</v>
      </c>
      <c r="BD190" s="53">
        <f t="shared" si="83"/>
        <v>2.7616832188225811</v>
      </c>
    </row>
    <row r="191" spans="2:56" x14ac:dyDescent="0.3">
      <c r="B191" s="1">
        <v>23</v>
      </c>
      <c r="C191" s="67"/>
      <c r="D191" s="67"/>
      <c r="E191" s="67"/>
      <c r="F191" s="67"/>
      <c r="G191" s="67"/>
      <c r="H191" s="67"/>
      <c r="I191" s="67"/>
      <c r="J191" s="67"/>
      <c r="K191" s="67"/>
      <c r="L191" s="67"/>
      <c r="M191" s="67"/>
      <c r="N191" s="67"/>
      <c r="O191" s="67"/>
      <c r="P191" s="67"/>
      <c r="Q191" s="67"/>
      <c r="R191" s="67"/>
      <c r="S191" s="67"/>
      <c r="T191" s="67"/>
      <c r="U191" s="67"/>
      <c r="V191" s="67"/>
      <c r="W191" s="67"/>
      <c r="X191" s="67"/>
      <c r="Y191" s="67">
        <f>EXP(SUMPRODUCT(CHOOSE({1,2,3,4,5,6},'Calcs Women Intervention'!BB131,'Calcs Women Intervention'!BB131^2,'Calcs Women Intervention'!Y99,'Calcs Women Intervention'!Y99^2,0,1),Diabetes_model!$C$8:$H$8))/(1+EXP(SUMPRODUCT(CHOOSE({1,2,3,4,5,6},'Calcs Women Intervention'!BB131,'Calcs Women Intervention'!BB131^2,'Calcs Women Intervention'!Y99,'Calcs Women Intervention'!Y99^2,0,1),Diabetes_model!$C$8:$H$8)))</f>
        <v>3.2630523291649886E-2</v>
      </c>
      <c r="Z191" s="67">
        <f>EXP(SUMPRODUCT(CHOOSE({1,2,3,4,5,6},'Calcs Women Intervention'!BC131,'Calcs Women Intervention'!BC131^2,'Calcs Women Intervention'!Z99,'Calcs Women Intervention'!Z99^2,0,1),Diabetes_model!$C$8:$H$8))/(1+EXP(SUMPRODUCT(CHOOSE({1,2,3,4,5,6},'Calcs Women Intervention'!BC131,'Calcs Women Intervention'!BC131^2,'Calcs Women Intervention'!Z99,'Calcs Women Intervention'!Z99^2,0,1),Diabetes_model!$C$8:$H$8)))</f>
        <v>3.1320358117656606E-2</v>
      </c>
      <c r="AA191" s="67">
        <f>EXP(SUMPRODUCT(CHOOSE({1,2,3,4,5,6},'Calcs Women Intervention'!BD131,'Calcs Women Intervention'!BD131^2,'Calcs Women Intervention'!AA99,'Calcs Women Intervention'!AA99^2,0,1),Diabetes_model!$C$8:$H$8))/(1+EXP(SUMPRODUCT(CHOOSE({1,2,3,4,5,6},'Calcs Women Intervention'!BD131,'Calcs Women Intervention'!BD131^2,'Calcs Women Intervention'!AA99,'Calcs Women Intervention'!AA99^2,0,1),Diabetes_model!$C$8:$H$8)))</f>
        <v>3.4629895831308238E-2</v>
      </c>
      <c r="AB191" s="67">
        <f>EXP(SUMPRODUCT(CHOOSE({1,2,3,4,5,6},'Calcs Women Intervention'!BE131,'Calcs Women Intervention'!BE131^2,'Calcs Women Intervention'!AB99,'Calcs Women Intervention'!AB99^2,0,1),Diabetes_model!$C$8:$H$8))/(1+EXP(SUMPRODUCT(CHOOSE({1,2,3,4,5,6},'Calcs Women Intervention'!BE131,'Calcs Women Intervention'!BE131^2,'Calcs Women Intervention'!AB99,'Calcs Women Intervention'!AB99^2,0,1),Diabetes_model!$C$8:$H$8)))</f>
        <v>3.7779188880932305E-2</v>
      </c>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f t="shared" si="80"/>
        <v>2.787846981186981</v>
      </c>
      <c r="BB191" s="53">
        <f t="shared" si="81"/>
        <v>2.4992654461838071</v>
      </c>
      <c r="BC191" s="53">
        <f t="shared" si="82"/>
        <v>2.5848716784276737</v>
      </c>
      <c r="BD191" s="53">
        <f t="shared" si="83"/>
        <v>2.6418243399723611</v>
      </c>
    </row>
    <row r="192" spans="2:56" x14ac:dyDescent="0.3">
      <c r="B192" s="1">
        <v>24</v>
      </c>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f>EXP(SUMPRODUCT(CHOOSE({1,2,3,4,5,6},'Calcs Women Intervention'!BC132,'Calcs Women Intervention'!BC132^2,'Calcs Women Intervention'!Z100,'Calcs Women Intervention'!Z100^2,0,1),Diabetes_model!$C$8:$H$8))/(1+EXP(SUMPRODUCT(CHOOSE({1,2,3,4,5,6},'Calcs Women Intervention'!BC132,'Calcs Women Intervention'!BC132^2,'Calcs Women Intervention'!Z100,'Calcs Women Intervention'!Z100^2,0,1),Diabetes_model!$C$8:$H$8)))</f>
        <v>3.2630523291649886E-2</v>
      </c>
      <c r="AA192" s="67">
        <f>EXP(SUMPRODUCT(CHOOSE({1,2,3,4,5,6},'Calcs Women Intervention'!BD132,'Calcs Women Intervention'!BD132^2,'Calcs Women Intervention'!AA100,'Calcs Women Intervention'!AA100^2,0,1),Diabetes_model!$C$8:$H$8))/(1+EXP(SUMPRODUCT(CHOOSE({1,2,3,4,5,6},'Calcs Women Intervention'!BD132,'Calcs Women Intervention'!BD132^2,'Calcs Women Intervention'!AA100,'Calcs Women Intervention'!AA100^2,0,1),Diabetes_model!$C$8:$H$8)))</f>
        <v>3.1320358117656606E-2</v>
      </c>
      <c r="AB192" s="67">
        <f>EXP(SUMPRODUCT(CHOOSE({1,2,3,4,5,6},'Calcs Women Intervention'!BE132,'Calcs Women Intervention'!BE132^2,'Calcs Women Intervention'!AB100,'Calcs Women Intervention'!AB100^2,0,1),Diabetes_model!$C$8:$H$8))/(1+EXP(SUMPRODUCT(CHOOSE({1,2,3,4,5,6},'Calcs Women Intervention'!BE132,'Calcs Women Intervention'!BE132^2,'Calcs Women Intervention'!AB100,'Calcs Women Intervention'!AB100^2,0,1),Diabetes_model!$C$8:$H$8)))</f>
        <v>3.3827527018180863E-2</v>
      </c>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f t="shared" si="81"/>
        <v>2.787846981186981</v>
      </c>
      <c r="BC192" s="53">
        <f t="shared" si="82"/>
        <v>2.4992654461838071</v>
      </c>
      <c r="BD192" s="53">
        <f t="shared" si="83"/>
        <v>2.52498064003675</v>
      </c>
    </row>
    <row r="193" spans="2:56" x14ac:dyDescent="0.3">
      <c r="B193" s="1">
        <v>25</v>
      </c>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f>EXP(SUMPRODUCT(CHOOSE({1,2,3,4,5,6},'Calcs Women Intervention'!BD133,'Calcs Women Intervention'!BD133^2,'Calcs Women Intervention'!AA101,'Calcs Women Intervention'!AA101^2,0,1),Diabetes_model!$C$8:$H$8))/(1+EXP(SUMPRODUCT(CHOOSE({1,2,3,4,5,6},'Calcs Women Intervention'!BD133,'Calcs Women Intervention'!BD133^2,'Calcs Women Intervention'!AA101,'Calcs Women Intervention'!AA101^2,0,1),Diabetes_model!$C$8:$H$8)))</f>
        <v>3.2630523291649886E-2</v>
      </c>
      <c r="AB193" s="67">
        <f>EXP(SUMPRODUCT(CHOOSE({1,2,3,4,5,6},'Calcs Women Intervention'!BE133,'Calcs Women Intervention'!BE133^2,'Calcs Women Intervention'!AB101,'Calcs Women Intervention'!AB101^2,0,1),Diabetes_model!$C$8:$H$8))/(1+EXP(SUMPRODUCT(CHOOSE({1,2,3,4,5,6},'Calcs Women Intervention'!BE133,'Calcs Women Intervention'!BE133^2,'Calcs Women Intervention'!AB101,'Calcs Women Intervention'!AB101^2,0,1),Diabetes_model!$C$8:$H$8)))</f>
        <v>3.0958860748449196E-2</v>
      </c>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f t="shared" si="82"/>
        <v>2.787846981186981</v>
      </c>
      <c r="BD193" s="53">
        <f t="shared" si="83"/>
        <v>2.4704191002910663</v>
      </c>
    </row>
    <row r="194" spans="2:56" x14ac:dyDescent="0.3">
      <c r="E194" s="67"/>
    </row>
    <row r="195" spans="2:56" x14ac:dyDescent="0.3">
      <c r="E195" s="67"/>
    </row>
    <row r="196" spans="2:56" x14ac:dyDescent="0.3">
      <c r="E196" s="67"/>
    </row>
    <row r="197" spans="2:56" x14ac:dyDescent="0.3">
      <c r="E197" s="67"/>
    </row>
    <row r="198" spans="2:56" x14ac:dyDescent="0.3">
      <c r="E198" s="67"/>
    </row>
    <row r="199" spans="2:56" x14ac:dyDescent="0.3">
      <c r="E199" s="67"/>
    </row>
    <row r="200" spans="2:56" x14ac:dyDescent="0.3">
      <c r="E200" s="67"/>
    </row>
    <row r="201" spans="2:56" x14ac:dyDescent="0.3">
      <c r="E201" s="67"/>
    </row>
    <row r="202" spans="2:56" x14ac:dyDescent="0.3">
      <c r="E202" s="67"/>
    </row>
    <row r="203" spans="2:56" x14ac:dyDescent="0.3">
      <c r="E203" s="67"/>
    </row>
    <row r="204" spans="2:56" x14ac:dyDescent="0.3">
      <c r="E204" s="67"/>
    </row>
    <row r="205" spans="2:56" x14ac:dyDescent="0.3">
      <c r="E205" s="67"/>
    </row>
    <row r="206" spans="2:56" x14ac:dyDescent="0.3">
      <c r="E206" s="67"/>
    </row>
    <row r="207" spans="2:56" x14ac:dyDescent="0.3">
      <c r="E207" s="67"/>
    </row>
    <row r="208" spans="2:56" x14ac:dyDescent="0.3">
      <c r="E208" s="67"/>
    </row>
    <row r="209" spans="5:5" x14ac:dyDescent="0.3">
      <c r="E209" s="67"/>
    </row>
    <row r="210" spans="5:5" x14ac:dyDescent="0.3">
      <c r="E210" s="67"/>
    </row>
    <row r="211" spans="5:5" x14ac:dyDescent="0.3">
      <c r="E211" s="67"/>
    </row>
    <row r="212" spans="5:5" x14ac:dyDescent="0.3">
      <c r="E212" s="67"/>
    </row>
    <row r="213" spans="5:5" x14ac:dyDescent="0.3">
      <c r="E213" s="67"/>
    </row>
    <row r="214" spans="5:5" x14ac:dyDescent="0.3">
      <c r="E214" s="67"/>
    </row>
    <row r="215" spans="5:5" x14ac:dyDescent="0.3">
      <c r="E215" s="67"/>
    </row>
    <row r="216" spans="5:5" x14ac:dyDescent="0.3">
      <c r="E216" s="67"/>
    </row>
    <row r="217" spans="5:5" x14ac:dyDescent="0.3">
      <c r="E217" s="67"/>
    </row>
    <row r="218" spans="5:5" x14ac:dyDescent="0.3">
      <c r="E218" s="67"/>
    </row>
    <row r="219" spans="5:5" x14ac:dyDescent="0.3">
      <c r="E219" s="67"/>
    </row>
    <row r="220" spans="5:5" x14ac:dyDescent="0.3">
      <c r="E220" s="67"/>
    </row>
    <row r="221" spans="5:5" x14ac:dyDescent="0.3">
      <c r="E221" s="67"/>
    </row>
    <row r="222" spans="5:5" x14ac:dyDescent="0.3">
      <c r="E222" s="67"/>
    </row>
    <row r="223" spans="5:5" x14ac:dyDescent="0.3">
      <c r="E223" s="67"/>
    </row>
    <row r="224" spans="5:5" x14ac:dyDescent="0.3">
      <c r="E224" s="67"/>
    </row>
    <row r="225" spans="5:5" x14ac:dyDescent="0.3">
      <c r="E225" s="67"/>
    </row>
    <row r="226" spans="5:5" x14ac:dyDescent="0.3">
      <c r="E226" s="67"/>
    </row>
    <row r="227" spans="5:5" x14ac:dyDescent="0.3">
      <c r="E227" s="67"/>
    </row>
    <row r="228" spans="5:5" x14ac:dyDescent="0.3">
      <c r="E228" s="67"/>
    </row>
    <row r="229" spans="5:5" x14ac:dyDescent="0.3">
      <c r="E229" s="67"/>
    </row>
    <row r="230" spans="5:5" x14ac:dyDescent="0.3">
      <c r="E230" s="67"/>
    </row>
    <row r="231" spans="5:5" x14ac:dyDescent="0.3">
      <c r="E231" s="67"/>
    </row>
    <row r="232" spans="5:5" x14ac:dyDescent="0.3">
      <c r="E232" s="67"/>
    </row>
    <row r="233" spans="5:5" x14ac:dyDescent="0.3">
      <c r="E233" s="67"/>
    </row>
    <row r="234" spans="5:5" x14ac:dyDescent="0.3">
      <c r="E234" s="67"/>
    </row>
    <row r="235" spans="5:5" x14ac:dyDescent="0.3">
      <c r="E235" s="67"/>
    </row>
    <row r="236" spans="5:5" x14ac:dyDescent="0.3">
      <c r="E236" s="67"/>
    </row>
    <row r="237" spans="5:5" x14ac:dyDescent="0.3">
      <c r="E237" s="67"/>
    </row>
    <row r="238" spans="5:5" x14ac:dyDescent="0.3">
      <c r="E238" s="67"/>
    </row>
    <row r="239" spans="5:5" x14ac:dyDescent="0.3">
      <c r="E239" s="67"/>
    </row>
    <row r="240" spans="5:5" x14ac:dyDescent="0.3">
      <c r="E240" s="67"/>
    </row>
    <row r="241" spans="5:5" x14ac:dyDescent="0.3">
      <c r="E241" s="67"/>
    </row>
    <row r="242" spans="5:5" x14ac:dyDescent="0.3">
      <c r="E242" s="67"/>
    </row>
    <row r="243" spans="5:5" x14ac:dyDescent="0.3">
      <c r="E243" s="67"/>
    </row>
    <row r="244" spans="5:5" x14ac:dyDescent="0.3">
      <c r="E244" s="67"/>
    </row>
    <row r="245" spans="5:5" x14ac:dyDescent="0.3">
      <c r="E245" s="67"/>
    </row>
    <row r="246" spans="5:5" x14ac:dyDescent="0.3">
      <c r="E246" s="67"/>
    </row>
    <row r="247" spans="5:5" x14ac:dyDescent="0.3">
      <c r="E247" s="67"/>
    </row>
    <row r="248" spans="5:5" x14ac:dyDescent="0.3">
      <c r="E248" s="67"/>
    </row>
    <row r="249" spans="5:5" x14ac:dyDescent="0.3">
      <c r="E249" s="67"/>
    </row>
    <row r="250" spans="5:5" x14ac:dyDescent="0.3">
      <c r="E250" s="67"/>
    </row>
    <row r="251" spans="5:5" x14ac:dyDescent="0.3">
      <c r="E251" s="67"/>
    </row>
    <row r="252" spans="5:5" x14ac:dyDescent="0.3">
      <c r="E252" s="67"/>
    </row>
    <row r="253" spans="5:5" x14ac:dyDescent="0.3">
      <c r="E253" s="67"/>
    </row>
    <row r="254" spans="5:5" x14ac:dyDescent="0.3">
      <c r="E254" s="67"/>
    </row>
    <row r="255" spans="5:5" x14ac:dyDescent="0.3">
      <c r="E255" s="67"/>
    </row>
    <row r="256" spans="5:5" x14ac:dyDescent="0.3">
      <c r="E256" s="67"/>
    </row>
    <row r="257" spans="5:5" x14ac:dyDescent="0.3">
      <c r="E257" s="67"/>
    </row>
    <row r="258" spans="5:5" x14ac:dyDescent="0.3">
      <c r="E258" s="67"/>
    </row>
    <row r="259" spans="5:5" x14ac:dyDescent="0.3">
      <c r="E259" s="67"/>
    </row>
    <row r="260" spans="5:5" x14ac:dyDescent="0.3">
      <c r="E260" s="67"/>
    </row>
    <row r="261" spans="5:5" x14ac:dyDescent="0.3">
      <c r="E261" s="67"/>
    </row>
    <row r="262" spans="5:5" x14ac:dyDescent="0.3">
      <c r="E262" s="67"/>
    </row>
    <row r="263" spans="5:5" x14ac:dyDescent="0.3">
      <c r="E263" s="67"/>
    </row>
    <row r="264" spans="5:5" x14ac:dyDescent="0.3">
      <c r="E264" s="67"/>
    </row>
    <row r="265" spans="5:5" x14ac:dyDescent="0.3">
      <c r="E265" s="67"/>
    </row>
    <row r="266" spans="5:5" x14ac:dyDescent="0.3">
      <c r="E266" s="67"/>
    </row>
    <row r="267" spans="5:5" x14ac:dyDescent="0.3">
      <c r="E267" s="67"/>
    </row>
    <row r="268" spans="5:5" x14ac:dyDescent="0.3">
      <c r="E268" s="67"/>
    </row>
    <row r="269" spans="5:5" x14ac:dyDescent="0.3">
      <c r="E269" s="67"/>
    </row>
    <row r="270" spans="5:5" x14ac:dyDescent="0.3">
      <c r="E270" s="67"/>
    </row>
    <row r="271" spans="5:5" x14ac:dyDescent="0.3">
      <c r="E271" s="67"/>
    </row>
    <row r="272" spans="5:5" x14ac:dyDescent="0.3">
      <c r="E272" s="67"/>
    </row>
    <row r="273" spans="5:5" x14ac:dyDescent="0.3">
      <c r="E273" s="67"/>
    </row>
    <row r="274" spans="5:5" x14ac:dyDescent="0.3">
      <c r="E274" s="67"/>
    </row>
    <row r="275" spans="5:5" x14ac:dyDescent="0.3">
      <c r="E275" s="67"/>
    </row>
    <row r="276" spans="5:5" x14ac:dyDescent="0.3">
      <c r="E276" s="67"/>
    </row>
    <row r="277" spans="5:5" x14ac:dyDescent="0.3">
      <c r="E277" s="67"/>
    </row>
    <row r="278" spans="5:5" x14ac:dyDescent="0.3">
      <c r="E278" s="67"/>
    </row>
    <row r="279" spans="5:5" x14ac:dyDescent="0.3">
      <c r="E279" s="67"/>
    </row>
    <row r="280" spans="5:5" x14ac:dyDescent="0.3">
      <c r="E280" s="67"/>
    </row>
    <row r="281" spans="5:5" x14ac:dyDescent="0.3">
      <c r="E281" s="67"/>
    </row>
    <row r="282" spans="5:5" x14ac:dyDescent="0.3">
      <c r="E282" s="67"/>
    </row>
    <row r="283" spans="5:5" x14ac:dyDescent="0.3">
      <c r="E283" s="67"/>
    </row>
    <row r="284" spans="5:5" x14ac:dyDescent="0.3">
      <c r="E284" s="67"/>
    </row>
    <row r="285" spans="5:5" x14ac:dyDescent="0.3">
      <c r="E285" s="67"/>
    </row>
    <row r="286" spans="5:5" x14ac:dyDescent="0.3">
      <c r="E286" s="67"/>
    </row>
    <row r="287" spans="5:5" x14ac:dyDescent="0.3">
      <c r="E287" s="67"/>
    </row>
    <row r="288" spans="5:5" x14ac:dyDescent="0.3">
      <c r="E288" s="67"/>
    </row>
    <row r="289" spans="5:5" x14ac:dyDescent="0.3">
      <c r="E289" s="67"/>
    </row>
    <row r="290" spans="5:5" x14ac:dyDescent="0.3">
      <c r="E290" s="67"/>
    </row>
    <row r="291" spans="5:5" x14ac:dyDescent="0.3">
      <c r="E291" s="67"/>
    </row>
    <row r="292" spans="5:5" x14ac:dyDescent="0.3">
      <c r="E292" s="67"/>
    </row>
    <row r="293" spans="5:5" x14ac:dyDescent="0.3">
      <c r="E293" s="67"/>
    </row>
    <row r="294" spans="5:5" x14ac:dyDescent="0.3">
      <c r="E294" s="67"/>
    </row>
    <row r="295" spans="5:5" x14ac:dyDescent="0.3">
      <c r="E295" s="67"/>
    </row>
    <row r="296" spans="5:5" x14ac:dyDescent="0.3">
      <c r="E296" s="67"/>
    </row>
    <row r="297" spans="5:5" x14ac:dyDescent="0.3">
      <c r="E297" s="67"/>
    </row>
    <row r="298" spans="5:5" x14ac:dyDescent="0.3">
      <c r="E298" s="67"/>
    </row>
    <row r="299" spans="5:5" x14ac:dyDescent="0.3">
      <c r="E299" s="67"/>
    </row>
    <row r="300" spans="5:5" x14ac:dyDescent="0.3">
      <c r="E300" s="67"/>
    </row>
    <row r="301" spans="5:5" x14ac:dyDescent="0.3">
      <c r="E301" s="67"/>
    </row>
    <row r="302" spans="5:5" x14ac:dyDescent="0.3">
      <c r="E302" s="67"/>
    </row>
    <row r="303" spans="5:5" x14ac:dyDescent="0.3">
      <c r="E303" s="67"/>
    </row>
    <row r="304" spans="5:5" x14ac:dyDescent="0.3">
      <c r="E304" s="67"/>
    </row>
    <row r="305" spans="5:5" x14ac:dyDescent="0.3">
      <c r="E305" s="67"/>
    </row>
    <row r="306" spans="5:5" x14ac:dyDescent="0.3">
      <c r="E306" s="67"/>
    </row>
    <row r="307" spans="5:5" x14ac:dyDescent="0.3">
      <c r="E307" s="67"/>
    </row>
    <row r="308" spans="5:5" x14ac:dyDescent="0.3">
      <c r="E308" s="67"/>
    </row>
    <row r="309" spans="5:5" x14ac:dyDescent="0.3">
      <c r="E309" s="67"/>
    </row>
    <row r="310" spans="5:5" x14ac:dyDescent="0.3">
      <c r="E310" s="67"/>
    </row>
    <row r="311" spans="5:5" x14ac:dyDescent="0.3">
      <c r="E311" s="67"/>
    </row>
    <row r="312" spans="5:5" x14ac:dyDescent="0.3">
      <c r="E312" s="67"/>
    </row>
    <row r="313" spans="5:5" x14ac:dyDescent="0.3">
      <c r="E313" s="67"/>
    </row>
    <row r="314" spans="5:5" x14ac:dyDescent="0.3">
      <c r="E314" s="67"/>
    </row>
    <row r="315" spans="5:5" x14ac:dyDescent="0.3">
      <c r="E315" s="67"/>
    </row>
    <row r="316" spans="5:5" x14ac:dyDescent="0.3">
      <c r="E316" s="67"/>
    </row>
    <row r="317" spans="5:5" x14ac:dyDescent="0.3">
      <c r="E317" s="67"/>
    </row>
    <row r="318" spans="5:5" x14ac:dyDescent="0.3">
      <c r="E318" s="67"/>
    </row>
    <row r="319" spans="5:5" x14ac:dyDescent="0.3">
      <c r="E319" s="67"/>
    </row>
    <row r="320" spans="5:5" x14ac:dyDescent="0.3">
      <c r="E320" s="67"/>
    </row>
    <row r="321" spans="5:5" x14ac:dyDescent="0.3">
      <c r="E321" s="67"/>
    </row>
    <row r="322" spans="5:5" x14ac:dyDescent="0.3">
      <c r="E322" s="67"/>
    </row>
    <row r="323" spans="5:5" x14ac:dyDescent="0.3">
      <c r="E323" s="67"/>
    </row>
    <row r="324" spans="5:5" x14ac:dyDescent="0.3">
      <c r="E324" s="67"/>
    </row>
    <row r="325" spans="5:5" x14ac:dyDescent="0.3">
      <c r="E325" s="67"/>
    </row>
    <row r="326" spans="5:5" x14ac:dyDescent="0.3">
      <c r="E326" s="67"/>
    </row>
    <row r="327" spans="5:5" x14ac:dyDescent="0.3">
      <c r="E327" s="67"/>
    </row>
    <row r="328" spans="5:5" x14ac:dyDescent="0.3">
      <c r="E328" s="67"/>
    </row>
    <row r="329" spans="5:5" x14ac:dyDescent="0.3">
      <c r="E329" s="67"/>
    </row>
    <row r="330" spans="5:5" x14ac:dyDescent="0.3">
      <c r="E330" s="67"/>
    </row>
    <row r="331" spans="5:5" x14ac:dyDescent="0.3">
      <c r="E331" s="67"/>
    </row>
    <row r="332" spans="5:5" x14ac:dyDescent="0.3">
      <c r="E332" s="67"/>
    </row>
    <row r="333" spans="5:5" x14ac:dyDescent="0.3">
      <c r="E333" s="67"/>
    </row>
    <row r="334" spans="5:5" x14ac:dyDescent="0.3">
      <c r="E334" s="67"/>
    </row>
    <row r="335" spans="5:5" x14ac:dyDescent="0.3">
      <c r="E335" s="67"/>
    </row>
    <row r="336" spans="5:5" x14ac:dyDescent="0.3">
      <c r="E336" s="67"/>
    </row>
    <row r="337" spans="5:5" x14ac:dyDescent="0.3">
      <c r="E337" s="67"/>
    </row>
    <row r="338" spans="5:5" x14ac:dyDescent="0.3">
      <c r="E338" s="67"/>
    </row>
    <row r="339" spans="5:5" x14ac:dyDescent="0.3">
      <c r="E339" s="67"/>
    </row>
    <row r="340" spans="5:5" x14ac:dyDescent="0.3">
      <c r="E340" s="67"/>
    </row>
    <row r="341" spans="5:5" x14ac:dyDescent="0.3">
      <c r="E341" s="67"/>
    </row>
    <row r="342" spans="5:5" x14ac:dyDescent="0.3">
      <c r="E342" s="67"/>
    </row>
    <row r="343" spans="5:5" x14ac:dyDescent="0.3">
      <c r="E343" s="67"/>
    </row>
    <row r="344" spans="5:5" x14ac:dyDescent="0.3">
      <c r="E344" s="67"/>
    </row>
    <row r="345" spans="5:5" x14ac:dyDescent="0.3">
      <c r="E345" s="67"/>
    </row>
    <row r="346" spans="5:5" x14ac:dyDescent="0.3">
      <c r="E346" s="67"/>
    </row>
    <row r="347" spans="5:5" x14ac:dyDescent="0.3">
      <c r="E347" s="67"/>
    </row>
    <row r="348" spans="5:5" x14ac:dyDescent="0.3">
      <c r="E348" s="67"/>
    </row>
    <row r="349" spans="5:5" x14ac:dyDescent="0.3">
      <c r="E349" s="67"/>
    </row>
    <row r="350" spans="5:5" x14ac:dyDescent="0.3">
      <c r="E350" s="67"/>
    </row>
    <row r="351" spans="5:5" x14ac:dyDescent="0.3">
      <c r="E351" s="67"/>
    </row>
    <row r="352" spans="5:5" x14ac:dyDescent="0.3">
      <c r="E352" s="67"/>
    </row>
    <row r="353" spans="5:5" x14ac:dyDescent="0.3">
      <c r="E353" s="67"/>
    </row>
    <row r="354" spans="5:5" x14ac:dyDescent="0.3">
      <c r="E354" s="67"/>
    </row>
    <row r="355" spans="5:5" x14ac:dyDescent="0.3">
      <c r="E355" s="67"/>
    </row>
    <row r="356" spans="5:5" x14ac:dyDescent="0.3">
      <c r="E356" s="67"/>
    </row>
    <row r="357" spans="5:5" x14ac:dyDescent="0.3">
      <c r="E357" s="67"/>
    </row>
    <row r="358" spans="5:5" x14ac:dyDescent="0.3">
      <c r="E358" s="67"/>
    </row>
    <row r="359" spans="5:5" x14ac:dyDescent="0.3">
      <c r="E359" s="67"/>
    </row>
    <row r="360" spans="5:5" x14ac:dyDescent="0.3">
      <c r="E360" s="67"/>
    </row>
    <row r="361" spans="5:5" x14ac:dyDescent="0.3">
      <c r="E361" s="67"/>
    </row>
    <row r="362" spans="5:5" x14ac:dyDescent="0.3">
      <c r="E362" s="67"/>
    </row>
    <row r="363" spans="5:5" x14ac:dyDescent="0.3">
      <c r="E363" s="67"/>
    </row>
    <row r="364" spans="5:5" x14ac:dyDescent="0.3">
      <c r="E364" s="67"/>
    </row>
    <row r="365" spans="5:5" x14ac:dyDescent="0.3">
      <c r="E365" s="67"/>
    </row>
    <row r="366" spans="5:5" x14ac:dyDescent="0.3">
      <c r="E366" s="67"/>
    </row>
    <row r="367" spans="5:5" x14ac:dyDescent="0.3">
      <c r="E367" s="67"/>
    </row>
    <row r="368" spans="5:5" x14ac:dyDescent="0.3">
      <c r="E368" s="67"/>
    </row>
    <row r="369" spans="5:5" x14ac:dyDescent="0.3">
      <c r="E369" s="67"/>
    </row>
    <row r="370" spans="5:5" x14ac:dyDescent="0.3">
      <c r="E370" s="67"/>
    </row>
    <row r="371" spans="5:5" x14ac:dyDescent="0.3">
      <c r="E371" s="67"/>
    </row>
    <row r="372" spans="5:5" x14ac:dyDescent="0.3">
      <c r="E372" s="67"/>
    </row>
    <row r="373" spans="5:5" x14ac:dyDescent="0.3">
      <c r="E373" s="67"/>
    </row>
    <row r="374" spans="5:5" x14ac:dyDescent="0.3">
      <c r="E374" s="67"/>
    </row>
    <row r="375" spans="5:5" x14ac:dyDescent="0.3">
      <c r="E375" s="67"/>
    </row>
    <row r="376" spans="5:5" x14ac:dyDescent="0.3">
      <c r="E376" s="67"/>
    </row>
    <row r="377" spans="5:5" x14ac:dyDescent="0.3">
      <c r="E377" s="67"/>
    </row>
    <row r="378" spans="5:5" x14ac:dyDescent="0.3">
      <c r="E378" s="67"/>
    </row>
    <row r="379" spans="5:5" x14ac:dyDescent="0.3">
      <c r="E379" s="67"/>
    </row>
    <row r="380" spans="5:5" x14ac:dyDescent="0.3">
      <c r="E380" s="67"/>
    </row>
    <row r="381" spans="5:5" x14ac:dyDescent="0.3">
      <c r="E381" s="67"/>
    </row>
    <row r="382" spans="5:5" x14ac:dyDescent="0.3">
      <c r="E382" s="67"/>
    </row>
    <row r="383" spans="5:5" x14ac:dyDescent="0.3">
      <c r="E383" s="67"/>
    </row>
    <row r="384" spans="5:5" x14ac:dyDescent="0.3">
      <c r="E384" s="67"/>
    </row>
    <row r="385" spans="5:5" x14ac:dyDescent="0.3">
      <c r="E385" s="67"/>
    </row>
    <row r="386" spans="5:5" x14ac:dyDescent="0.3">
      <c r="E386" s="67"/>
    </row>
    <row r="387" spans="5:5" x14ac:dyDescent="0.3">
      <c r="E387" s="67"/>
    </row>
    <row r="388" spans="5:5" x14ac:dyDescent="0.3">
      <c r="E388" s="67"/>
    </row>
    <row r="389" spans="5:5" x14ac:dyDescent="0.3">
      <c r="E389" s="67"/>
    </row>
    <row r="390" spans="5:5" x14ac:dyDescent="0.3">
      <c r="E390" s="67"/>
    </row>
    <row r="391" spans="5:5" x14ac:dyDescent="0.3">
      <c r="E391" s="67"/>
    </row>
    <row r="392" spans="5:5" x14ac:dyDescent="0.3">
      <c r="E392" s="67"/>
    </row>
    <row r="393" spans="5:5" x14ac:dyDescent="0.3">
      <c r="E393" s="67"/>
    </row>
    <row r="394" spans="5:5" x14ac:dyDescent="0.3">
      <c r="E394" s="67"/>
    </row>
    <row r="395" spans="5:5" x14ac:dyDescent="0.3">
      <c r="E395" s="67"/>
    </row>
    <row r="396" spans="5:5" x14ac:dyDescent="0.3">
      <c r="E396" s="67"/>
    </row>
    <row r="397" spans="5:5" x14ac:dyDescent="0.3">
      <c r="E397" s="67"/>
    </row>
    <row r="398" spans="5:5" x14ac:dyDescent="0.3">
      <c r="E398" s="67"/>
    </row>
    <row r="399" spans="5:5" x14ac:dyDescent="0.3">
      <c r="E399" s="67"/>
    </row>
    <row r="400" spans="5:5" x14ac:dyDescent="0.3">
      <c r="E400" s="67"/>
    </row>
    <row r="401" spans="5:5" x14ac:dyDescent="0.3">
      <c r="E401" s="67"/>
    </row>
    <row r="402" spans="5:5" x14ac:dyDescent="0.3">
      <c r="E402" s="67"/>
    </row>
    <row r="403" spans="5:5" x14ac:dyDescent="0.3">
      <c r="E403" s="67"/>
    </row>
    <row r="404" spans="5:5" x14ac:dyDescent="0.3">
      <c r="E404" s="67"/>
    </row>
    <row r="405" spans="5:5" x14ac:dyDescent="0.3">
      <c r="E405" s="67"/>
    </row>
    <row r="406" spans="5:5" x14ac:dyDescent="0.3">
      <c r="E406" s="67"/>
    </row>
    <row r="407" spans="5:5" x14ac:dyDescent="0.3">
      <c r="E407" s="67"/>
    </row>
    <row r="408" spans="5:5" x14ac:dyDescent="0.3">
      <c r="E408" s="67"/>
    </row>
    <row r="409" spans="5:5" x14ac:dyDescent="0.3">
      <c r="E409" s="67"/>
    </row>
    <row r="410" spans="5:5" x14ac:dyDescent="0.3">
      <c r="E410" s="67"/>
    </row>
    <row r="411" spans="5:5" x14ac:dyDescent="0.3">
      <c r="E411" s="67"/>
    </row>
    <row r="412" spans="5:5" x14ac:dyDescent="0.3">
      <c r="E412" s="67"/>
    </row>
    <row r="413" spans="5:5" x14ac:dyDescent="0.3">
      <c r="E413" s="67"/>
    </row>
    <row r="414" spans="5:5" x14ac:dyDescent="0.3">
      <c r="E414" s="67"/>
    </row>
    <row r="415" spans="5:5" x14ac:dyDescent="0.3">
      <c r="E415" s="67"/>
    </row>
    <row r="416" spans="5:5" x14ac:dyDescent="0.3">
      <c r="E416" s="67"/>
    </row>
    <row r="417" spans="5:5" x14ac:dyDescent="0.3">
      <c r="E417" s="67"/>
    </row>
    <row r="418" spans="5:5" x14ac:dyDescent="0.3">
      <c r="E418" s="67"/>
    </row>
    <row r="419" spans="5:5" x14ac:dyDescent="0.3">
      <c r="E419" s="67"/>
    </row>
    <row r="420" spans="5:5" x14ac:dyDescent="0.3">
      <c r="E420" s="67"/>
    </row>
    <row r="421" spans="5:5" x14ac:dyDescent="0.3">
      <c r="E421" s="67"/>
    </row>
    <row r="422" spans="5:5" x14ac:dyDescent="0.3">
      <c r="E422" s="67"/>
    </row>
    <row r="423" spans="5:5" x14ac:dyDescent="0.3">
      <c r="E423" s="67"/>
    </row>
    <row r="424" spans="5:5" x14ac:dyDescent="0.3">
      <c r="E424" s="67"/>
    </row>
    <row r="425" spans="5:5" x14ac:dyDescent="0.3">
      <c r="E425" s="67"/>
    </row>
    <row r="426" spans="5:5" x14ac:dyDescent="0.3">
      <c r="E426" s="67"/>
    </row>
    <row r="427" spans="5:5" x14ac:dyDescent="0.3">
      <c r="E427" s="67"/>
    </row>
    <row r="428" spans="5:5" x14ac:dyDescent="0.3">
      <c r="E428" s="67"/>
    </row>
    <row r="429" spans="5:5" x14ac:dyDescent="0.3">
      <c r="E429" s="67"/>
    </row>
    <row r="430" spans="5:5" x14ac:dyDescent="0.3">
      <c r="E430" s="67"/>
    </row>
    <row r="431" spans="5:5" x14ac:dyDescent="0.3">
      <c r="E431" s="67"/>
    </row>
    <row r="432" spans="5:5" x14ac:dyDescent="0.3">
      <c r="E432" s="67"/>
    </row>
    <row r="433" spans="5:5" x14ac:dyDescent="0.3">
      <c r="E433" s="67"/>
    </row>
    <row r="434" spans="5:5" x14ac:dyDescent="0.3">
      <c r="E434" s="67"/>
    </row>
    <row r="435" spans="5:5" x14ac:dyDescent="0.3">
      <c r="E435" s="67"/>
    </row>
    <row r="436" spans="5:5" x14ac:dyDescent="0.3">
      <c r="E436" s="67"/>
    </row>
    <row r="437" spans="5:5" x14ac:dyDescent="0.3">
      <c r="E437" s="67"/>
    </row>
    <row r="438" spans="5:5" x14ac:dyDescent="0.3">
      <c r="E438" s="67"/>
    </row>
    <row r="439" spans="5:5" x14ac:dyDescent="0.3">
      <c r="E439" s="67"/>
    </row>
    <row r="440" spans="5:5" x14ac:dyDescent="0.3">
      <c r="E440" s="67"/>
    </row>
    <row r="441" spans="5:5" x14ac:dyDescent="0.3">
      <c r="E441" s="67"/>
    </row>
    <row r="442" spans="5:5" x14ac:dyDescent="0.3">
      <c r="E442" s="67"/>
    </row>
    <row r="443" spans="5:5" x14ac:dyDescent="0.3">
      <c r="E443" s="67"/>
    </row>
    <row r="444" spans="5:5" x14ac:dyDescent="0.3">
      <c r="E444" s="67"/>
    </row>
    <row r="445" spans="5:5" x14ac:dyDescent="0.3">
      <c r="E445" s="67"/>
    </row>
    <row r="446" spans="5:5" x14ac:dyDescent="0.3">
      <c r="E446" s="67"/>
    </row>
    <row r="447" spans="5:5" x14ac:dyDescent="0.3">
      <c r="E447" s="67"/>
    </row>
    <row r="448" spans="5:5" x14ac:dyDescent="0.3">
      <c r="E448" s="67"/>
    </row>
    <row r="449" spans="5:5" x14ac:dyDescent="0.3">
      <c r="E449" s="67"/>
    </row>
    <row r="450" spans="5:5" x14ac:dyDescent="0.3">
      <c r="E450" s="67"/>
    </row>
    <row r="451" spans="5:5" x14ac:dyDescent="0.3">
      <c r="E451" s="67"/>
    </row>
    <row r="452" spans="5:5" x14ac:dyDescent="0.3">
      <c r="E452" s="67"/>
    </row>
    <row r="453" spans="5:5" x14ac:dyDescent="0.3">
      <c r="E453" s="67"/>
    </row>
    <row r="454" spans="5:5" x14ac:dyDescent="0.3">
      <c r="E454" s="67"/>
    </row>
    <row r="455" spans="5:5" x14ac:dyDescent="0.3">
      <c r="E455" s="67"/>
    </row>
    <row r="456" spans="5:5" x14ac:dyDescent="0.3">
      <c r="E456" s="67"/>
    </row>
    <row r="457" spans="5:5" x14ac:dyDescent="0.3">
      <c r="E457" s="67"/>
    </row>
    <row r="458" spans="5:5" x14ac:dyDescent="0.3">
      <c r="E458" s="67"/>
    </row>
    <row r="459" spans="5:5" x14ac:dyDescent="0.3">
      <c r="E459" s="67"/>
    </row>
    <row r="460" spans="5:5" x14ac:dyDescent="0.3">
      <c r="E460" s="67"/>
    </row>
    <row r="461" spans="5:5" x14ac:dyDescent="0.3">
      <c r="E461" s="67"/>
    </row>
    <row r="462" spans="5:5" x14ac:dyDescent="0.3">
      <c r="E462" s="67"/>
    </row>
    <row r="463" spans="5:5" x14ac:dyDescent="0.3">
      <c r="E463" s="67"/>
    </row>
    <row r="464" spans="5:5" x14ac:dyDescent="0.3">
      <c r="E464" s="67"/>
    </row>
    <row r="465" spans="5:5" x14ac:dyDescent="0.3">
      <c r="E465" s="67"/>
    </row>
    <row r="466" spans="5:5" x14ac:dyDescent="0.3">
      <c r="E466" s="67"/>
    </row>
    <row r="467" spans="5:5" x14ac:dyDescent="0.3">
      <c r="E467" s="67"/>
    </row>
    <row r="468" spans="5:5" x14ac:dyDescent="0.3">
      <c r="E468" s="67"/>
    </row>
    <row r="469" spans="5:5" x14ac:dyDescent="0.3">
      <c r="E469" s="67"/>
    </row>
    <row r="470" spans="5:5" x14ac:dyDescent="0.3">
      <c r="E470" s="67"/>
    </row>
    <row r="471" spans="5:5" x14ac:dyDescent="0.3">
      <c r="E471" s="67"/>
    </row>
    <row r="472" spans="5:5" x14ac:dyDescent="0.3">
      <c r="E472" s="67"/>
    </row>
    <row r="473" spans="5:5" x14ac:dyDescent="0.3">
      <c r="E473" s="67"/>
    </row>
    <row r="474" spans="5:5" x14ac:dyDescent="0.3">
      <c r="E474" s="67"/>
    </row>
    <row r="475" spans="5:5" x14ac:dyDescent="0.3">
      <c r="E475" s="67"/>
    </row>
    <row r="476" spans="5:5" x14ac:dyDescent="0.3">
      <c r="E476" s="67"/>
    </row>
    <row r="477" spans="5:5" x14ac:dyDescent="0.3">
      <c r="E477" s="67"/>
    </row>
    <row r="478" spans="5:5" x14ac:dyDescent="0.3">
      <c r="E478" s="67"/>
    </row>
    <row r="479" spans="5:5" x14ac:dyDescent="0.3">
      <c r="E479" s="67"/>
    </row>
    <row r="480" spans="5:5" x14ac:dyDescent="0.3">
      <c r="E480" s="67"/>
    </row>
    <row r="481" spans="5:5" x14ac:dyDescent="0.3">
      <c r="E481" s="67"/>
    </row>
    <row r="482" spans="5:5" x14ac:dyDescent="0.3">
      <c r="E482" s="67"/>
    </row>
    <row r="483" spans="5:5" x14ac:dyDescent="0.3">
      <c r="E483" s="67"/>
    </row>
    <row r="484" spans="5:5" x14ac:dyDescent="0.3">
      <c r="E484" s="67"/>
    </row>
    <row r="485" spans="5:5" x14ac:dyDescent="0.3">
      <c r="E485" s="67"/>
    </row>
    <row r="486" spans="5:5" x14ac:dyDescent="0.3">
      <c r="E486" s="67"/>
    </row>
    <row r="487" spans="5:5" x14ac:dyDescent="0.3">
      <c r="E487" s="67"/>
    </row>
    <row r="488" spans="5:5" x14ac:dyDescent="0.3">
      <c r="E488" s="67"/>
    </row>
    <row r="489" spans="5:5" x14ac:dyDescent="0.3">
      <c r="E489" s="67"/>
    </row>
    <row r="490" spans="5:5" x14ac:dyDescent="0.3">
      <c r="E490" s="67"/>
    </row>
    <row r="491" spans="5:5" x14ac:dyDescent="0.3">
      <c r="E491" s="67"/>
    </row>
    <row r="492" spans="5:5" x14ac:dyDescent="0.3">
      <c r="E492" s="67"/>
    </row>
    <row r="493" spans="5:5" x14ac:dyDescent="0.3">
      <c r="E493" s="67"/>
    </row>
    <row r="494" spans="5:5" x14ac:dyDescent="0.3">
      <c r="E494" s="67"/>
    </row>
    <row r="495" spans="5:5" x14ac:dyDescent="0.3">
      <c r="E495" s="67"/>
    </row>
    <row r="496" spans="5:5" x14ac:dyDescent="0.3">
      <c r="E496" s="67"/>
    </row>
    <row r="497" spans="5:5" x14ac:dyDescent="0.3">
      <c r="E497" s="67"/>
    </row>
    <row r="498" spans="5:5" x14ac:dyDescent="0.3">
      <c r="E498" s="67"/>
    </row>
    <row r="499" spans="5:5" x14ac:dyDescent="0.3">
      <c r="E499" s="67"/>
    </row>
    <row r="500" spans="5:5" x14ac:dyDescent="0.3">
      <c r="E500" s="67"/>
    </row>
    <row r="501" spans="5:5" x14ac:dyDescent="0.3">
      <c r="E501" s="67"/>
    </row>
    <row r="502" spans="5:5" x14ac:dyDescent="0.3">
      <c r="E502" s="67"/>
    </row>
    <row r="503" spans="5:5" x14ac:dyDescent="0.3">
      <c r="E503" s="67"/>
    </row>
    <row r="504" spans="5:5" x14ac:dyDescent="0.3">
      <c r="E504" s="67"/>
    </row>
    <row r="505" spans="5:5" x14ac:dyDescent="0.3">
      <c r="E505" s="67"/>
    </row>
    <row r="506" spans="5:5" x14ac:dyDescent="0.3">
      <c r="E506" s="67"/>
    </row>
    <row r="507" spans="5:5" x14ac:dyDescent="0.3">
      <c r="E507" s="67"/>
    </row>
    <row r="508" spans="5:5" x14ac:dyDescent="0.3">
      <c r="E508" s="67"/>
    </row>
    <row r="509" spans="5:5" x14ac:dyDescent="0.3">
      <c r="E509" s="67"/>
    </row>
    <row r="510" spans="5:5" x14ac:dyDescent="0.3">
      <c r="E510" s="67"/>
    </row>
    <row r="511" spans="5:5" x14ac:dyDescent="0.3">
      <c r="E511" s="67"/>
    </row>
    <row r="512" spans="5:5" x14ac:dyDescent="0.3">
      <c r="E512" s="67"/>
    </row>
    <row r="513" spans="5:5" x14ac:dyDescent="0.3">
      <c r="E513" s="67"/>
    </row>
    <row r="514" spans="5:5" x14ac:dyDescent="0.3">
      <c r="E514" s="67"/>
    </row>
    <row r="515" spans="5:5" x14ac:dyDescent="0.3">
      <c r="E515" s="67"/>
    </row>
    <row r="516" spans="5:5" x14ac:dyDescent="0.3">
      <c r="E516" s="67"/>
    </row>
    <row r="517" spans="5:5" x14ac:dyDescent="0.3">
      <c r="E517" s="67"/>
    </row>
    <row r="518" spans="5:5" x14ac:dyDescent="0.3">
      <c r="E518" s="67"/>
    </row>
    <row r="519" spans="5:5" x14ac:dyDescent="0.3">
      <c r="E519" s="67"/>
    </row>
    <row r="520" spans="5:5" x14ac:dyDescent="0.3">
      <c r="E520" s="67"/>
    </row>
    <row r="521" spans="5:5" x14ac:dyDescent="0.3">
      <c r="E521" s="67"/>
    </row>
    <row r="522" spans="5:5" x14ac:dyDescent="0.3">
      <c r="E522" s="67"/>
    </row>
    <row r="523" spans="5:5" x14ac:dyDescent="0.3">
      <c r="E523" s="67"/>
    </row>
    <row r="524" spans="5:5" x14ac:dyDescent="0.3">
      <c r="E524" s="67"/>
    </row>
    <row r="525" spans="5:5" x14ac:dyDescent="0.3">
      <c r="E525" s="67"/>
    </row>
    <row r="526" spans="5:5" x14ac:dyDescent="0.3">
      <c r="E526" s="67"/>
    </row>
    <row r="527" spans="5:5" x14ac:dyDescent="0.3">
      <c r="E527" s="67"/>
    </row>
    <row r="528" spans="5:5" x14ac:dyDescent="0.3">
      <c r="E528" s="67"/>
    </row>
    <row r="529" spans="5:5" x14ac:dyDescent="0.3">
      <c r="E529" s="67"/>
    </row>
    <row r="530" spans="5:5" x14ac:dyDescent="0.3">
      <c r="E530" s="67"/>
    </row>
    <row r="531" spans="5:5" x14ac:dyDescent="0.3">
      <c r="E531" s="67"/>
    </row>
    <row r="532" spans="5:5" x14ac:dyDescent="0.3">
      <c r="E532" s="67"/>
    </row>
    <row r="533" spans="5:5" x14ac:dyDescent="0.3">
      <c r="E533" s="67"/>
    </row>
    <row r="534" spans="5:5" x14ac:dyDescent="0.3">
      <c r="E534" s="67"/>
    </row>
    <row r="535" spans="5:5" x14ac:dyDescent="0.3">
      <c r="E535" s="67"/>
    </row>
    <row r="536" spans="5:5" x14ac:dyDescent="0.3">
      <c r="E536" s="67"/>
    </row>
    <row r="537" spans="5:5" x14ac:dyDescent="0.3">
      <c r="E537" s="67"/>
    </row>
    <row r="538" spans="5:5" x14ac:dyDescent="0.3">
      <c r="E538" s="67"/>
    </row>
    <row r="539" spans="5:5" x14ac:dyDescent="0.3">
      <c r="E539" s="67"/>
    </row>
    <row r="540" spans="5:5" x14ac:dyDescent="0.3">
      <c r="E540" s="67"/>
    </row>
    <row r="541" spans="5:5" x14ac:dyDescent="0.3">
      <c r="E541" s="67"/>
    </row>
    <row r="542" spans="5:5" x14ac:dyDescent="0.3">
      <c r="E542" s="67"/>
    </row>
    <row r="543" spans="5:5" x14ac:dyDescent="0.3">
      <c r="E543" s="67"/>
    </row>
    <row r="544" spans="5:5" x14ac:dyDescent="0.3">
      <c r="E544" s="67"/>
    </row>
    <row r="545" spans="5:5" x14ac:dyDescent="0.3">
      <c r="E545" s="67"/>
    </row>
    <row r="546" spans="5:5" x14ac:dyDescent="0.3">
      <c r="E546" s="67"/>
    </row>
    <row r="547" spans="5:5" x14ac:dyDescent="0.3">
      <c r="E547" s="67"/>
    </row>
    <row r="548" spans="5:5" x14ac:dyDescent="0.3">
      <c r="E548" s="67"/>
    </row>
    <row r="549" spans="5:5" x14ac:dyDescent="0.3">
      <c r="E549" s="67"/>
    </row>
    <row r="550" spans="5:5" x14ac:dyDescent="0.3">
      <c r="E550" s="67"/>
    </row>
    <row r="551" spans="5:5" x14ac:dyDescent="0.3">
      <c r="E551" s="67"/>
    </row>
    <row r="552" spans="5:5" x14ac:dyDescent="0.3">
      <c r="E552" s="67"/>
    </row>
    <row r="553" spans="5:5" x14ac:dyDescent="0.3">
      <c r="E553" s="67"/>
    </row>
    <row r="554" spans="5:5" x14ac:dyDescent="0.3">
      <c r="E554" s="67"/>
    </row>
    <row r="555" spans="5:5" x14ac:dyDescent="0.3">
      <c r="E555" s="67"/>
    </row>
    <row r="556" spans="5:5" x14ac:dyDescent="0.3">
      <c r="E556" s="67"/>
    </row>
    <row r="557" spans="5:5" x14ac:dyDescent="0.3">
      <c r="E557" s="67"/>
    </row>
    <row r="558" spans="5:5" x14ac:dyDescent="0.3">
      <c r="E558" s="67"/>
    </row>
    <row r="559" spans="5:5" x14ac:dyDescent="0.3">
      <c r="E559" s="67"/>
    </row>
    <row r="560" spans="5:5" x14ac:dyDescent="0.3">
      <c r="E560" s="67"/>
    </row>
    <row r="561" spans="5:5" x14ac:dyDescent="0.3">
      <c r="E561" s="67"/>
    </row>
    <row r="562" spans="5:5" x14ac:dyDescent="0.3">
      <c r="E562" s="67"/>
    </row>
    <row r="563" spans="5:5" x14ac:dyDescent="0.3">
      <c r="E563" s="67"/>
    </row>
    <row r="564" spans="5:5" x14ac:dyDescent="0.3">
      <c r="E564" s="67"/>
    </row>
    <row r="565" spans="5:5" x14ac:dyDescent="0.3">
      <c r="E565" s="67"/>
    </row>
    <row r="566" spans="5:5" x14ac:dyDescent="0.3">
      <c r="E566" s="67"/>
    </row>
    <row r="567" spans="5:5" x14ac:dyDescent="0.3">
      <c r="E567" s="67"/>
    </row>
    <row r="568" spans="5:5" x14ac:dyDescent="0.3">
      <c r="E568" s="67"/>
    </row>
    <row r="569" spans="5:5" x14ac:dyDescent="0.3">
      <c r="E569" s="67"/>
    </row>
    <row r="570" spans="5:5" x14ac:dyDescent="0.3">
      <c r="E570" s="67"/>
    </row>
    <row r="571" spans="5:5" x14ac:dyDescent="0.3">
      <c r="E571" s="67"/>
    </row>
    <row r="572" spans="5:5" x14ac:dyDescent="0.3">
      <c r="E572" s="67"/>
    </row>
    <row r="573" spans="5:5" x14ac:dyDescent="0.3">
      <c r="E573" s="67"/>
    </row>
    <row r="574" spans="5:5" x14ac:dyDescent="0.3">
      <c r="E574" s="67"/>
    </row>
    <row r="575" spans="5:5" x14ac:dyDescent="0.3">
      <c r="E575" s="67"/>
    </row>
    <row r="576" spans="5:5" x14ac:dyDescent="0.3">
      <c r="E576" s="67"/>
    </row>
    <row r="577" spans="5:5" x14ac:dyDescent="0.3">
      <c r="E577" s="67"/>
    </row>
    <row r="578" spans="5:5" x14ac:dyDescent="0.3">
      <c r="E578" s="67"/>
    </row>
    <row r="579" spans="5:5" x14ac:dyDescent="0.3">
      <c r="E579" s="67"/>
    </row>
    <row r="580" spans="5:5" x14ac:dyDescent="0.3">
      <c r="E580" s="67"/>
    </row>
    <row r="581" spans="5:5" x14ac:dyDescent="0.3">
      <c r="E581" s="67"/>
    </row>
    <row r="582" spans="5:5" x14ac:dyDescent="0.3">
      <c r="E582" s="67"/>
    </row>
    <row r="583" spans="5:5" x14ac:dyDescent="0.3">
      <c r="E583" s="67"/>
    </row>
    <row r="584" spans="5:5" x14ac:dyDescent="0.3">
      <c r="E584" s="67"/>
    </row>
    <row r="585" spans="5:5" x14ac:dyDescent="0.3">
      <c r="E585" s="67"/>
    </row>
    <row r="586" spans="5:5" x14ac:dyDescent="0.3">
      <c r="E586" s="67"/>
    </row>
    <row r="587" spans="5:5" x14ac:dyDescent="0.3">
      <c r="E587" s="67"/>
    </row>
    <row r="588" spans="5:5" x14ac:dyDescent="0.3">
      <c r="E588" s="67"/>
    </row>
    <row r="589" spans="5:5" x14ac:dyDescent="0.3">
      <c r="E589" s="67"/>
    </row>
    <row r="590" spans="5:5" x14ac:dyDescent="0.3">
      <c r="E590" s="67"/>
    </row>
    <row r="591" spans="5:5" x14ac:dyDescent="0.3">
      <c r="E591" s="67"/>
    </row>
    <row r="592" spans="5:5" x14ac:dyDescent="0.3">
      <c r="E592" s="67"/>
    </row>
    <row r="593" spans="5:5" x14ac:dyDescent="0.3">
      <c r="E593" s="67"/>
    </row>
    <row r="594" spans="5:5" x14ac:dyDescent="0.3">
      <c r="E594" s="67"/>
    </row>
    <row r="595" spans="5:5" x14ac:dyDescent="0.3">
      <c r="E595" s="67"/>
    </row>
    <row r="596" spans="5:5" x14ac:dyDescent="0.3">
      <c r="E596" s="67"/>
    </row>
    <row r="597" spans="5:5" x14ac:dyDescent="0.3">
      <c r="E597" s="67"/>
    </row>
    <row r="598" spans="5:5" x14ac:dyDescent="0.3">
      <c r="E598" s="67"/>
    </row>
    <row r="599" spans="5:5" x14ac:dyDescent="0.3">
      <c r="E599" s="67"/>
    </row>
    <row r="600" spans="5:5" x14ac:dyDescent="0.3">
      <c r="E600" s="67"/>
    </row>
    <row r="601" spans="5:5" x14ac:dyDescent="0.3">
      <c r="E601" s="67"/>
    </row>
    <row r="602" spans="5:5" x14ac:dyDescent="0.3">
      <c r="E602" s="67"/>
    </row>
    <row r="603" spans="5:5" x14ac:dyDescent="0.3">
      <c r="E603" s="67"/>
    </row>
    <row r="604" spans="5:5" x14ac:dyDescent="0.3">
      <c r="E604" s="67"/>
    </row>
    <row r="605" spans="5:5" x14ac:dyDescent="0.3">
      <c r="E605" s="67"/>
    </row>
    <row r="606" spans="5:5" x14ac:dyDescent="0.3">
      <c r="E606" s="67"/>
    </row>
    <row r="607" spans="5:5" x14ac:dyDescent="0.3">
      <c r="E607" s="67"/>
    </row>
    <row r="608" spans="5:5" x14ac:dyDescent="0.3">
      <c r="E608" s="67"/>
    </row>
    <row r="609" spans="5:5" x14ac:dyDescent="0.3">
      <c r="E609" s="67"/>
    </row>
    <row r="610" spans="5:5" x14ac:dyDescent="0.3">
      <c r="E610" s="67"/>
    </row>
    <row r="611" spans="5:5" x14ac:dyDescent="0.3">
      <c r="E611" s="67"/>
    </row>
    <row r="612" spans="5:5" x14ac:dyDescent="0.3">
      <c r="E612" s="67"/>
    </row>
    <row r="613" spans="5:5" x14ac:dyDescent="0.3">
      <c r="E613" s="67"/>
    </row>
    <row r="614" spans="5:5" x14ac:dyDescent="0.3">
      <c r="E614" s="67"/>
    </row>
    <row r="615" spans="5:5" x14ac:dyDescent="0.3">
      <c r="E615" s="67"/>
    </row>
    <row r="616" spans="5:5" x14ac:dyDescent="0.3">
      <c r="E616" s="67"/>
    </row>
    <row r="617" spans="5:5" x14ac:dyDescent="0.3">
      <c r="E617" s="67"/>
    </row>
    <row r="618" spans="5:5" x14ac:dyDescent="0.3">
      <c r="E618" s="67"/>
    </row>
    <row r="619" spans="5:5" x14ac:dyDescent="0.3">
      <c r="E619" s="67"/>
    </row>
    <row r="620" spans="5:5" x14ac:dyDescent="0.3">
      <c r="E620" s="67"/>
    </row>
    <row r="621" spans="5:5" x14ac:dyDescent="0.3">
      <c r="E621" s="67"/>
    </row>
    <row r="622" spans="5:5" x14ac:dyDescent="0.3">
      <c r="E622" s="67"/>
    </row>
    <row r="623" spans="5:5" x14ac:dyDescent="0.3">
      <c r="E623" s="67"/>
    </row>
    <row r="624" spans="5:5" x14ac:dyDescent="0.3">
      <c r="E624" s="67"/>
    </row>
    <row r="625" spans="5:5" x14ac:dyDescent="0.3">
      <c r="E625" s="67"/>
    </row>
    <row r="626" spans="5:5" x14ac:dyDescent="0.3">
      <c r="E626" s="67"/>
    </row>
    <row r="627" spans="5:5" x14ac:dyDescent="0.3">
      <c r="E627" s="67"/>
    </row>
    <row r="628" spans="5:5" x14ac:dyDescent="0.3">
      <c r="E628" s="67"/>
    </row>
    <row r="629" spans="5:5" x14ac:dyDescent="0.3">
      <c r="E629" s="67"/>
    </row>
    <row r="630" spans="5:5" x14ac:dyDescent="0.3">
      <c r="E630" s="67"/>
    </row>
    <row r="631" spans="5:5" x14ac:dyDescent="0.3">
      <c r="E631" s="67"/>
    </row>
    <row r="632" spans="5:5" x14ac:dyDescent="0.3">
      <c r="E632" s="67"/>
    </row>
    <row r="633" spans="5:5" x14ac:dyDescent="0.3">
      <c r="E633" s="67"/>
    </row>
    <row r="634" spans="5:5" x14ac:dyDescent="0.3">
      <c r="E634" s="67"/>
    </row>
    <row r="635" spans="5:5" x14ac:dyDescent="0.3">
      <c r="E635" s="67"/>
    </row>
    <row r="636" spans="5:5" x14ac:dyDescent="0.3">
      <c r="E636" s="67"/>
    </row>
    <row r="637" spans="5:5" x14ac:dyDescent="0.3">
      <c r="E637" s="67"/>
    </row>
    <row r="638" spans="5:5" x14ac:dyDescent="0.3">
      <c r="E638" s="67"/>
    </row>
    <row r="639" spans="5:5" x14ac:dyDescent="0.3">
      <c r="E639" s="67"/>
    </row>
    <row r="640" spans="5:5" x14ac:dyDescent="0.3">
      <c r="E640" s="67"/>
    </row>
    <row r="641" spans="5:5" x14ac:dyDescent="0.3">
      <c r="E641" s="67"/>
    </row>
    <row r="642" spans="5:5" x14ac:dyDescent="0.3">
      <c r="E642" s="67"/>
    </row>
    <row r="643" spans="5:5" x14ac:dyDescent="0.3">
      <c r="E643" s="67"/>
    </row>
    <row r="644" spans="5:5" x14ac:dyDescent="0.3">
      <c r="E644" s="67"/>
    </row>
    <row r="645" spans="5:5" x14ac:dyDescent="0.3">
      <c r="E645" s="67"/>
    </row>
    <row r="646" spans="5:5" x14ac:dyDescent="0.3">
      <c r="E646" s="67"/>
    </row>
    <row r="647" spans="5:5" x14ac:dyDescent="0.3">
      <c r="E647" s="67"/>
    </row>
    <row r="648" spans="5:5" x14ac:dyDescent="0.3">
      <c r="E648" s="67"/>
    </row>
    <row r="649" spans="5:5" x14ac:dyDescent="0.3">
      <c r="E649" s="67"/>
    </row>
    <row r="650" spans="5:5" x14ac:dyDescent="0.3">
      <c r="E650" s="67"/>
    </row>
    <row r="651" spans="5:5" x14ac:dyDescent="0.3">
      <c r="E651" s="67"/>
    </row>
    <row r="652" spans="5:5" x14ac:dyDescent="0.3">
      <c r="E652" s="67"/>
    </row>
    <row r="653" spans="5:5" x14ac:dyDescent="0.3">
      <c r="E653" s="67"/>
    </row>
    <row r="654" spans="5:5" x14ac:dyDescent="0.3">
      <c r="E654" s="67"/>
    </row>
    <row r="655" spans="5:5" x14ac:dyDescent="0.3">
      <c r="E655" s="67"/>
    </row>
    <row r="656" spans="5:5" x14ac:dyDescent="0.3">
      <c r="E656" s="67"/>
    </row>
    <row r="657" spans="5:5" x14ac:dyDescent="0.3">
      <c r="E657" s="67"/>
    </row>
    <row r="658" spans="5:5" x14ac:dyDescent="0.3">
      <c r="E658" s="67"/>
    </row>
    <row r="659" spans="5:5" x14ac:dyDescent="0.3">
      <c r="E659" s="67"/>
    </row>
    <row r="660" spans="5:5" x14ac:dyDescent="0.3">
      <c r="E660" s="67"/>
    </row>
    <row r="661" spans="5:5" x14ac:dyDescent="0.3">
      <c r="E661" s="67"/>
    </row>
    <row r="662" spans="5:5" x14ac:dyDescent="0.3">
      <c r="E662" s="67"/>
    </row>
    <row r="663" spans="5:5" x14ac:dyDescent="0.3">
      <c r="E663" s="67"/>
    </row>
    <row r="664" spans="5:5" x14ac:dyDescent="0.3">
      <c r="E664" s="67"/>
    </row>
    <row r="665" spans="5:5" x14ac:dyDescent="0.3">
      <c r="E665" s="67"/>
    </row>
    <row r="666" spans="5:5" x14ac:dyDescent="0.3">
      <c r="E666" s="67"/>
    </row>
    <row r="667" spans="5:5" x14ac:dyDescent="0.3">
      <c r="E667" s="67"/>
    </row>
    <row r="668" spans="5:5" x14ac:dyDescent="0.3">
      <c r="E668" s="67"/>
    </row>
    <row r="669" spans="5:5" x14ac:dyDescent="0.3">
      <c r="E669" s="67"/>
    </row>
    <row r="670" spans="5:5" x14ac:dyDescent="0.3">
      <c r="E670" s="67"/>
    </row>
    <row r="671" spans="5:5" x14ac:dyDescent="0.3">
      <c r="E671" s="67"/>
    </row>
    <row r="672" spans="5:5" x14ac:dyDescent="0.3">
      <c r="E672" s="67"/>
    </row>
    <row r="673" spans="5:5" x14ac:dyDescent="0.3">
      <c r="E673" s="67"/>
    </row>
    <row r="674" spans="5:5" x14ac:dyDescent="0.3">
      <c r="E674" s="67"/>
    </row>
    <row r="675" spans="5:5" x14ac:dyDescent="0.3">
      <c r="E675" s="67"/>
    </row>
    <row r="676" spans="5:5" x14ac:dyDescent="0.3">
      <c r="E676" s="67"/>
    </row>
    <row r="677" spans="5:5" x14ac:dyDescent="0.3">
      <c r="E677" s="67"/>
    </row>
    <row r="678" spans="5:5" x14ac:dyDescent="0.3">
      <c r="E678" s="67"/>
    </row>
    <row r="679" spans="5:5" x14ac:dyDescent="0.3">
      <c r="E679" s="67"/>
    </row>
    <row r="680" spans="5:5" x14ac:dyDescent="0.3">
      <c r="E680" s="67"/>
    </row>
    <row r="681" spans="5:5" x14ac:dyDescent="0.3">
      <c r="E681" s="67"/>
    </row>
    <row r="682" spans="5:5" x14ac:dyDescent="0.3">
      <c r="E682" s="67"/>
    </row>
    <row r="683" spans="5:5" x14ac:dyDescent="0.3">
      <c r="E683" s="67"/>
    </row>
    <row r="684" spans="5:5" x14ac:dyDescent="0.3">
      <c r="E684" s="67"/>
    </row>
    <row r="685" spans="5:5" x14ac:dyDescent="0.3">
      <c r="E685" s="67"/>
    </row>
    <row r="686" spans="5:5" x14ac:dyDescent="0.3">
      <c r="E686" s="67"/>
    </row>
    <row r="687" spans="5:5" x14ac:dyDescent="0.3">
      <c r="E687" s="67"/>
    </row>
    <row r="688" spans="5:5" x14ac:dyDescent="0.3">
      <c r="E688" s="67"/>
    </row>
    <row r="689" spans="5:5" x14ac:dyDescent="0.3">
      <c r="E689" s="67"/>
    </row>
    <row r="690" spans="5:5" x14ac:dyDescent="0.3">
      <c r="E690" s="67"/>
    </row>
    <row r="691" spans="5:5" x14ac:dyDescent="0.3">
      <c r="E691" s="67"/>
    </row>
    <row r="692" spans="5:5" x14ac:dyDescent="0.3">
      <c r="E692" s="67"/>
    </row>
    <row r="693" spans="5:5" x14ac:dyDescent="0.3">
      <c r="E693" s="67"/>
    </row>
    <row r="694" spans="5:5" x14ac:dyDescent="0.3">
      <c r="E694" s="67"/>
    </row>
    <row r="695" spans="5:5" x14ac:dyDescent="0.3">
      <c r="E695" s="67"/>
    </row>
    <row r="696" spans="5:5" x14ac:dyDescent="0.3">
      <c r="E696" s="67"/>
    </row>
    <row r="697" spans="5:5" x14ac:dyDescent="0.3">
      <c r="E697" s="67"/>
    </row>
    <row r="698" spans="5:5" x14ac:dyDescent="0.3">
      <c r="E698" s="67"/>
    </row>
    <row r="699" spans="5:5" x14ac:dyDescent="0.3">
      <c r="E699" s="67"/>
    </row>
    <row r="700" spans="5:5" x14ac:dyDescent="0.3">
      <c r="E700" s="67"/>
    </row>
    <row r="701" spans="5:5" x14ac:dyDescent="0.3">
      <c r="E701" s="67"/>
    </row>
    <row r="702" spans="5:5" x14ac:dyDescent="0.3">
      <c r="E702" s="67"/>
    </row>
    <row r="703" spans="5:5" x14ac:dyDescent="0.3">
      <c r="E703" s="67"/>
    </row>
    <row r="704" spans="5:5" x14ac:dyDescent="0.3">
      <c r="E704" s="67"/>
    </row>
    <row r="705" spans="5:5" x14ac:dyDescent="0.3">
      <c r="E705" s="67"/>
    </row>
    <row r="706" spans="5:5" x14ac:dyDescent="0.3">
      <c r="E706" s="67"/>
    </row>
    <row r="707" spans="5:5" x14ac:dyDescent="0.3">
      <c r="E707" s="67"/>
    </row>
    <row r="708" spans="5:5" x14ac:dyDescent="0.3">
      <c r="E708" s="67"/>
    </row>
    <row r="709" spans="5:5" x14ac:dyDescent="0.3">
      <c r="E709" s="67"/>
    </row>
    <row r="710" spans="5:5" x14ac:dyDescent="0.3">
      <c r="E710" s="67"/>
    </row>
    <row r="711" spans="5:5" x14ac:dyDescent="0.3">
      <c r="E711" s="67"/>
    </row>
    <row r="712" spans="5:5" x14ac:dyDescent="0.3">
      <c r="E712" s="67"/>
    </row>
    <row r="713" spans="5:5" x14ac:dyDescent="0.3">
      <c r="E713" s="67"/>
    </row>
    <row r="714" spans="5:5" x14ac:dyDescent="0.3">
      <c r="E714" s="67"/>
    </row>
    <row r="715" spans="5:5" x14ac:dyDescent="0.3">
      <c r="E715" s="67"/>
    </row>
    <row r="716" spans="5:5" x14ac:dyDescent="0.3">
      <c r="E716" s="67"/>
    </row>
    <row r="717" spans="5:5" x14ac:dyDescent="0.3">
      <c r="E717" s="67"/>
    </row>
    <row r="718" spans="5:5" x14ac:dyDescent="0.3">
      <c r="E718" s="67"/>
    </row>
    <row r="719" spans="5:5" x14ac:dyDescent="0.3">
      <c r="E719" s="67"/>
    </row>
    <row r="720" spans="5:5" x14ac:dyDescent="0.3">
      <c r="E720" s="67"/>
    </row>
    <row r="721" spans="5:5" x14ac:dyDescent="0.3">
      <c r="E721" s="67"/>
    </row>
    <row r="722" spans="5:5" x14ac:dyDescent="0.3">
      <c r="E722" s="67"/>
    </row>
    <row r="723" spans="5:5" x14ac:dyDescent="0.3">
      <c r="E723" s="67"/>
    </row>
    <row r="724" spans="5:5" x14ac:dyDescent="0.3">
      <c r="E724" s="67"/>
    </row>
    <row r="725" spans="5:5" x14ac:dyDescent="0.3">
      <c r="E725" s="67"/>
    </row>
    <row r="726" spans="5:5" x14ac:dyDescent="0.3">
      <c r="E726" s="67"/>
    </row>
    <row r="727" spans="5:5" x14ac:dyDescent="0.3">
      <c r="E727" s="67"/>
    </row>
    <row r="728" spans="5:5" x14ac:dyDescent="0.3">
      <c r="E728" s="67"/>
    </row>
    <row r="729" spans="5:5" x14ac:dyDescent="0.3">
      <c r="E729" s="67"/>
    </row>
    <row r="730" spans="5:5" x14ac:dyDescent="0.3">
      <c r="E730" s="67"/>
    </row>
    <row r="731" spans="5:5" x14ac:dyDescent="0.3">
      <c r="E731" s="67"/>
    </row>
    <row r="732" spans="5:5" x14ac:dyDescent="0.3">
      <c r="E732" s="67"/>
    </row>
    <row r="733" spans="5:5" x14ac:dyDescent="0.3">
      <c r="E733" s="67"/>
    </row>
    <row r="734" spans="5:5" x14ac:dyDescent="0.3">
      <c r="E734" s="67"/>
    </row>
    <row r="735" spans="5:5" x14ac:dyDescent="0.3">
      <c r="E735" s="67"/>
    </row>
    <row r="736" spans="5:5" x14ac:dyDescent="0.3">
      <c r="E736" s="67"/>
    </row>
    <row r="737" spans="5:5" x14ac:dyDescent="0.3">
      <c r="E737" s="67"/>
    </row>
    <row r="738" spans="5:5" x14ac:dyDescent="0.3">
      <c r="E738" s="67"/>
    </row>
    <row r="739" spans="5:5" x14ac:dyDescent="0.3">
      <c r="E739" s="67"/>
    </row>
    <row r="740" spans="5:5" x14ac:dyDescent="0.3">
      <c r="E740" s="67"/>
    </row>
    <row r="741" spans="5:5" x14ac:dyDescent="0.3">
      <c r="E741" s="67"/>
    </row>
    <row r="742" spans="5:5" x14ac:dyDescent="0.3">
      <c r="E742" s="67"/>
    </row>
    <row r="743" spans="5:5" x14ac:dyDescent="0.3">
      <c r="E743" s="67"/>
    </row>
    <row r="744" spans="5:5" x14ac:dyDescent="0.3">
      <c r="E744" s="67"/>
    </row>
    <row r="745" spans="5:5" x14ac:dyDescent="0.3">
      <c r="E745" s="67"/>
    </row>
    <row r="746" spans="5:5" x14ac:dyDescent="0.3">
      <c r="E746" s="67"/>
    </row>
    <row r="747" spans="5:5" x14ac:dyDescent="0.3">
      <c r="E747" s="67"/>
    </row>
    <row r="748" spans="5:5" x14ac:dyDescent="0.3">
      <c r="E748" s="67"/>
    </row>
    <row r="749" spans="5:5" x14ac:dyDescent="0.3">
      <c r="E749" s="67"/>
    </row>
    <row r="750" spans="5:5" x14ac:dyDescent="0.3">
      <c r="E750" s="67"/>
    </row>
    <row r="751" spans="5:5" x14ac:dyDescent="0.3">
      <c r="E751" s="67"/>
    </row>
    <row r="752" spans="5:5" x14ac:dyDescent="0.3">
      <c r="E752" s="67"/>
    </row>
    <row r="753" spans="5:5" x14ac:dyDescent="0.3">
      <c r="E753" s="67"/>
    </row>
    <row r="754" spans="5:5" x14ac:dyDescent="0.3">
      <c r="E754" s="67"/>
    </row>
    <row r="755" spans="5:5" x14ac:dyDescent="0.3">
      <c r="E755" s="67"/>
    </row>
    <row r="756" spans="5:5" x14ac:dyDescent="0.3">
      <c r="E756" s="67"/>
    </row>
    <row r="757" spans="5:5" x14ac:dyDescent="0.3">
      <c r="E757" s="67"/>
    </row>
    <row r="758" spans="5:5" x14ac:dyDescent="0.3">
      <c r="E758" s="67"/>
    </row>
    <row r="759" spans="5:5" x14ac:dyDescent="0.3">
      <c r="E759" s="67"/>
    </row>
    <row r="760" spans="5:5" x14ac:dyDescent="0.3">
      <c r="E760" s="67"/>
    </row>
    <row r="761" spans="5:5" x14ac:dyDescent="0.3">
      <c r="E761" s="67"/>
    </row>
    <row r="762" spans="5:5" x14ac:dyDescent="0.3">
      <c r="E762" s="67"/>
    </row>
    <row r="763" spans="5:5" x14ac:dyDescent="0.3">
      <c r="E763" s="67"/>
    </row>
    <row r="764" spans="5:5" x14ac:dyDescent="0.3">
      <c r="E764" s="67"/>
    </row>
    <row r="765" spans="5:5" x14ac:dyDescent="0.3">
      <c r="E765" s="67"/>
    </row>
    <row r="766" spans="5:5" x14ac:dyDescent="0.3">
      <c r="E766" s="67"/>
    </row>
    <row r="767" spans="5:5" x14ac:dyDescent="0.3">
      <c r="E767" s="67"/>
    </row>
    <row r="768" spans="5:5" x14ac:dyDescent="0.3">
      <c r="E768" s="67"/>
    </row>
    <row r="769" spans="5:5" x14ac:dyDescent="0.3">
      <c r="E769" s="67"/>
    </row>
    <row r="770" spans="5:5" x14ac:dyDescent="0.3">
      <c r="E770" s="67"/>
    </row>
    <row r="771" spans="5:5" x14ac:dyDescent="0.3">
      <c r="E771" s="67"/>
    </row>
    <row r="772" spans="5:5" x14ac:dyDescent="0.3">
      <c r="E772" s="67"/>
    </row>
    <row r="773" spans="5:5" x14ac:dyDescent="0.3">
      <c r="E773" s="67"/>
    </row>
    <row r="774" spans="5:5" x14ac:dyDescent="0.3">
      <c r="E774" s="67"/>
    </row>
    <row r="775" spans="5:5" x14ac:dyDescent="0.3">
      <c r="E775" s="67"/>
    </row>
    <row r="776" spans="5:5" x14ac:dyDescent="0.3">
      <c r="E776" s="67"/>
    </row>
    <row r="777" spans="5:5" x14ac:dyDescent="0.3">
      <c r="E777" s="67"/>
    </row>
    <row r="778" spans="5:5" x14ac:dyDescent="0.3">
      <c r="E778" s="67"/>
    </row>
    <row r="779" spans="5:5" x14ac:dyDescent="0.3">
      <c r="E779" s="67"/>
    </row>
    <row r="780" spans="5:5" x14ac:dyDescent="0.3">
      <c r="E780" s="67"/>
    </row>
    <row r="781" spans="5:5" x14ac:dyDescent="0.3">
      <c r="E781" s="67"/>
    </row>
    <row r="782" spans="5:5" x14ac:dyDescent="0.3">
      <c r="E782" s="67"/>
    </row>
    <row r="783" spans="5:5" x14ac:dyDescent="0.3">
      <c r="E783" s="67"/>
    </row>
    <row r="784" spans="5:5" x14ac:dyDescent="0.3">
      <c r="E784" s="67"/>
    </row>
    <row r="785" spans="5:5" x14ac:dyDescent="0.3">
      <c r="E785" s="67"/>
    </row>
    <row r="786" spans="5:5" x14ac:dyDescent="0.3">
      <c r="E786" s="67"/>
    </row>
    <row r="787" spans="5:5" x14ac:dyDescent="0.3">
      <c r="E787" s="67"/>
    </row>
    <row r="788" spans="5:5" x14ac:dyDescent="0.3">
      <c r="E788" s="67"/>
    </row>
    <row r="789" spans="5:5" x14ac:dyDescent="0.3">
      <c r="E789" s="67"/>
    </row>
    <row r="790" spans="5:5" x14ac:dyDescent="0.3">
      <c r="E790" s="67"/>
    </row>
    <row r="791" spans="5:5" x14ac:dyDescent="0.3">
      <c r="E791" s="67"/>
    </row>
    <row r="792" spans="5:5" x14ac:dyDescent="0.3">
      <c r="E792" s="67"/>
    </row>
    <row r="793" spans="5:5" x14ac:dyDescent="0.3">
      <c r="E793" s="67"/>
    </row>
    <row r="794" spans="5:5" x14ac:dyDescent="0.3">
      <c r="E794" s="67"/>
    </row>
    <row r="795" spans="5:5" x14ac:dyDescent="0.3">
      <c r="E795" s="67"/>
    </row>
    <row r="796" spans="5:5" x14ac:dyDescent="0.3">
      <c r="E796" s="67"/>
    </row>
    <row r="797" spans="5:5" x14ac:dyDescent="0.3">
      <c r="E797" s="67"/>
    </row>
    <row r="798" spans="5:5" x14ac:dyDescent="0.3">
      <c r="E798" s="67"/>
    </row>
    <row r="799" spans="5:5" x14ac:dyDescent="0.3">
      <c r="E799" s="67"/>
    </row>
    <row r="800" spans="5:5" x14ac:dyDescent="0.3">
      <c r="E800" s="67"/>
    </row>
    <row r="801" spans="5:5" x14ac:dyDescent="0.3">
      <c r="E801" s="67"/>
    </row>
    <row r="802" spans="5:5" x14ac:dyDescent="0.3">
      <c r="E802" s="67"/>
    </row>
    <row r="803" spans="5:5" x14ac:dyDescent="0.3">
      <c r="E803" s="67"/>
    </row>
    <row r="804" spans="5:5" x14ac:dyDescent="0.3">
      <c r="E804" s="67"/>
    </row>
    <row r="805" spans="5:5" x14ac:dyDescent="0.3">
      <c r="E805" s="67"/>
    </row>
    <row r="806" spans="5:5" x14ac:dyDescent="0.3">
      <c r="E806" s="67"/>
    </row>
    <row r="807" spans="5:5" x14ac:dyDescent="0.3">
      <c r="E807" s="67"/>
    </row>
    <row r="808" spans="5:5" x14ac:dyDescent="0.3">
      <c r="E808" s="67"/>
    </row>
    <row r="809" spans="5:5" x14ac:dyDescent="0.3">
      <c r="E809" s="67"/>
    </row>
    <row r="810" spans="5:5" x14ac:dyDescent="0.3">
      <c r="E810" s="67"/>
    </row>
    <row r="811" spans="5:5" x14ac:dyDescent="0.3">
      <c r="E811" s="67"/>
    </row>
    <row r="812" spans="5:5" x14ac:dyDescent="0.3">
      <c r="E812" s="67"/>
    </row>
    <row r="813" spans="5:5" x14ac:dyDescent="0.3">
      <c r="E813" s="67"/>
    </row>
    <row r="814" spans="5:5" x14ac:dyDescent="0.3">
      <c r="E814" s="67"/>
    </row>
    <row r="815" spans="5:5" x14ac:dyDescent="0.3">
      <c r="E815" s="67"/>
    </row>
    <row r="816" spans="5:5" x14ac:dyDescent="0.3">
      <c r="E816" s="67"/>
    </row>
    <row r="817" spans="5:5" x14ac:dyDescent="0.3">
      <c r="E817" s="67"/>
    </row>
    <row r="818" spans="5:5" x14ac:dyDescent="0.3">
      <c r="E818" s="67"/>
    </row>
    <row r="819" spans="5:5" x14ac:dyDescent="0.3">
      <c r="E819" s="67"/>
    </row>
    <row r="820" spans="5:5" x14ac:dyDescent="0.3">
      <c r="E820" s="67"/>
    </row>
    <row r="821" spans="5:5" x14ac:dyDescent="0.3">
      <c r="E821" s="67"/>
    </row>
    <row r="822" spans="5:5" x14ac:dyDescent="0.3">
      <c r="E822" s="67"/>
    </row>
    <row r="823" spans="5:5" x14ac:dyDescent="0.3">
      <c r="E823" s="67"/>
    </row>
    <row r="824" spans="5:5" x14ac:dyDescent="0.3">
      <c r="E824" s="67"/>
    </row>
    <row r="825" spans="5:5" x14ac:dyDescent="0.3">
      <c r="E825" s="67"/>
    </row>
    <row r="826" spans="5:5" x14ac:dyDescent="0.3">
      <c r="E826" s="67"/>
    </row>
    <row r="827" spans="5:5" x14ac:dyDescent="0.3">
      <c r="E827" s="67"/>
    </row>
    <row r="828" spans="5:5" x14ac:dyDescent="0.3">
      <c r="E828" s="67"/>
    </row>
    <row r="829" spans="5:5" x14ac:dyDescent="0.3">
      <c r="E829" s="67"/>
    </row>
    <row r="830" spans="5:5" x14ac:dyDescent="0.3">
      <c r="E830" s="67"/>
    </row>
    <row r="831" spans="5:5" x14ac:dyDescent="0.3">
      <c r="E831" s="67"/>
    </row>
    <row r="832" spans="5:5" x14ac:dyDescent="0.3">
      <c r="E832" s="67"/>
    </row>
    <row r="833" spans="5:5" x14ac:dyDescent="0.3">
      <c r="E833" s="67"/>
    </row>
    <row r="834" spans="5:5" x14ac:dyDescent="0.3">
      <c r="E834" s="67"/>
    </row>
    <row r="835" spans="5:5" x14ac:dyDescent="0.3">
      <c r="E835" s="67"/>
    </row>
    <row r="836" spans="5:5" x14ac:dyDescent="0.3">
      <c r="E836" s="67"/>
    </row>
    <row r="837" spans="5:5" x14ac:dyDescent="0.3">
      <c r="E837" s="67"/>
    </row>
    <row r="838" spans="5:5" x14ac:dyDescent="0.3">
      <c r="E838" s="67"/>
    </row>
    <row r="839" spans="5:5" x14ac:dyDescent="0.3">
      <c r="E839" s="67"/>
    </row>
    <row r="840" spans="5:5" x14ac:dyDescent="0.3">
      <c r="E840" s="67"/>
    </row>
    <row r="841" spans="5:5" x14ac:dyDescent="0.3">
      <c r="E841" s="67"/>
    </row>
    <row r="842" spans="5:5" x14ac:dyDescent="0.3">
      <c r="E842" s="67"/>
    </row>
    <row r="843" spans="5:5" x14ac:dyDescent="0.3">
      <c r="E843" s="67"/>
    </row>
    <row r="844" spans="5:5" x14ac:dyDescent="0.3">
      <c r="E844" s="67"/>
    </row>
    <row r="845" spans="5:5" x14ac:dyDescent="0.3">
      <c r="E845" s="67"/>
    </row>
    <row r="846" spans="5:5" x14ac:dyDescent="0.3">
      <c r="E846" s="67"/>
    </row>
    <row r="847" spans="5:5" x14ac:dyDescent="0.3">
      <c r="E847" s="67"/>
    </row>
    <row r="848" spans="5:5" x14ac:dyDescent="0.3">
      <c r="E848" s="67"/>
    </row>
    <row r="849" spans="5:5" x14ac:dyDescent="0.3">
      <c r="E849" s="67"/>
    </row>
    <row r="850" spans="5:5" x14ac:dyDescent="0.3">
      <c r="E850" s="67"/>
    </row>
    <row r="851" spans="5:5" x14ac:dyDescent="0.3">
      <c r="E851" s="67"/>
    </row>
    <row r="852" spans="5:5" x14ac:dyDescent="0.3">
      <c r="E852" s="67"/>
    </row>
    <row r="853" spans="5:5" x14ac:dyDescent="0.3">
      <c r="E853" s="67"/>
    </row>
    <row r="854" spans="5:5" x14ac:dyDescent="0.3">
      <c r="E854" s="67"/>
    </row>
    <row r="855" spans="5:5" x14ac:dyDescent="0.3">
      <c r="E855" s="67"/>
    </row>
    <row r="856" spans="5:5" x14ac:dyDescent="0.3">
      <c r="E856" s="67"/>
    </row>
    <row r="857" spans="5:5" x14ac:dyDescent="0.3">
      <c r="E857" s="67"/>
    </row>
    <row r="858" spans="5:5" x14ac:dyDescent="0.3">
      <c r="E858" s="67"/>
    </row>
    <row r="859" spans="5:5" x14ac:dyDescent="0.3">
      <c r="E859" s="67"/>
    </row>
    <row r="860" spans="5:5" x14ac:dyDescent="0.3">
      <c r="E860" s="67"/>
    </row>
    <row r="861" spans="5:5" x14ac:dyDescent="0.3">
      <c r="E861" s="67"/>
    </row>
    <row r="862" spans="5:5" x14ac:dyDescent="0.3">
      <c r="E862" s="67"/>
    </row>
    <row r="863" spans="5:5" x14ac:dyDescent="0.3">
      <c r="E863" s="67"/>
    </row>
    <row r="864" spans="5:5" x14ac:dyDescent="0.3">
      <c r="E864" s="67"/>
    </row>
    <row r="865" spans="5:5" x14ac:dyDescent="0.3">
      <c r="E865" s="67"/>
    </row>
    <row r="866" spans="5:5" x14ac:dyDescent="0.3">
      <c r="E866" s="67"/>
    </row>
    <row r="867" spans="5:5" x14ac:dyDescent="0.3">
      <c r="E867" s="67"/>
    </row>
    <row r="868" spans="5:5" x14ac:dyDescent="0.3">
      <c r="E868" s="67"/>
    </row>
    <row r="869" spans="5:5" x14ac:dyDescent="0.3">
      <c r="E869" s="67"/>
    </row>
    <row r="870" spans="5:5" x14ac:dyDescent="0.3">
      <c r="E870" s="67"/>
    </row>
    <row r="871" spans="5:5" x14ac:dyDescent="0.3">
      <c r="E871" s="67"/>
    </row>
    <row r="872" spans="5:5" x14ac:dyDescent="0.3">
      <c r="E872" s="67"/>
    </row>
    <row r="873" spans="5:5" x14ac:dyDescent="0.3">
      <c r="E873" s="67"/>
    </row>
    <row r="874" spans="5:5" x14ac:dyDescent="0.3">
      <c r="E874" s="67"/>
    </row>
    <row r="875" spans="5:5" x14ac:dyDescent="0.3">
      <c r="E875" s="67"/>
    </row>
    <row r="876" spans="5:5" x14ac:dyDescent="0.3">
      <c r="E876" s="67"/>
    </row>
    <row r="877" spans="5:5" x14ac:dyDescent="0.3">
      <c r="E877" s="67"/>
    </row>
    <row r="878" spans="5:5" x14ac:dyDescent="0.3">
      <c r="E878" s="67"/>
    </row>
    <row r="879" spans="5:5" x14ac:dyDescent="0.3">
      <c r="E879" s="67"/>
    </row>
    <row r="880" spans="5:5" x14ac:dyDescent="0.3">
      <c r="E880" s="67"/>
    </row>
    <row r="881" spans="5:5" x14ac:dyDescent="0.3">
      <c r="E881" s="67"/>
    </row>
    <row r="882" spans="5:5" x14ac:dyDescent="0.3">
      <c r="E882" s="67"/>
    </row>
    <row r="883" spans="5:5" x14ac:dyDescent="0.3">
      <c r="E883" s="67"/>
    </row>
    <row r="884" spans="5:5" x14ac:dyDescent="0.3">
      <c r="E884" s="67"/>
    </row>
    <row r="885" spans="5:5" x14ac:dyDescent="0.3">
      <c r="E885" s="67"/>
    </row>
    <row r="886" spans="5:5" x14ac:dyDescent="0.3">
      <c r="E886" s="67"/>
    </row>
    <row r="887" spans="5:5" x14ac:dyDescent="0.3">
      <c r="E887" s="67"/>
    </row>
    <row r="888" spans="5:5" x14ac:dyDescent="0.3">
      <c r="E888" s="67"/>
    </row>
    <row r="889" spans="5:5" x14ac:dyDescent="0.3">
      <c r="E889" s="67"/>
    </row>
    <row r="890" spans="5:5" x14ac:dyDescent="0.3">
      <c r="E890" s="67"/>
    </row>
    <row r="891" spans="5:5" x14ac:dyDescent="0.3">
      <c r="E891" s="67"/>
    </row>
    <row r="892" spans="5:5" x14ac:dyDescent="0.3">
      <c r="E892" s="67"/>
    </row>
    <row r="893" spans="5:5" x14ac:dyDescent="0.3">
      <c r="E893" s="67"/>
    </row>
    <row r="894" spans="5:5" x14ac:dyDescent="0.3">
      <c r="E894" s="67"/>
    </row>
    <row r="895" spans="5:5" x14ac:dyDescent="0.3">
      <c r="E895" s="67"/>
    </row>
    <row r="896" spans="5:5" x14ac:dyDescent="0.3">
      <c r="E896" s="67"/>
    </row>
    <row r="897" spans="5:5" x14ac:dyDescent="0.3">
      <c r="E897" s="67"/>
    </row>
    <row r="898" spans="5:5" x14ac:dyDescent="0.3">
      <c r="E898" s="67"/>
    </row>
    <row r="899" spans="5:5" x14ac:dyDescent="0.3">
      <c r="E899" s="67"/>
    </row>
    <row r="900" spans="5:5" x14ac:dyDescent="0.3">
      <c r="E900" s="67"/>
    </row>
    <row r="901" spans="5:5" x14ac:dyDescent="0.3">
      <c r="E901" s="67"/>
    </row>
    <row r="902" spans="5:5" x14ac:dyDescent="0.3">
      <c r="E902" s="67"/>
    </row>
    <row r="903" spans="5:5" x14ac:dyDescent="0.3">
      <c r="E903" s="67"/>
    </row>
    <row r="904" spans="5:5" x14ac:dyDescent="0.3">
      <c r="E904" s="67"/>
    </row>
    <row r="905" spans="5:5" x14ac:dyDescent="0.3">
      <c r="E905" s="67"/>
    </row>
    <row r="906" spans="5:5" x14ac:dyDescent="0.3">
      <c r="E906" s="67"/>
    </row>
    <row r="907" spans="5:5" x14ac:dyDescent="0.3">
      <c r="E907" s="67"/>
    </row>
    <row r="908" spans="5:5" x14ac:dyDescent="0.3">
      <c r="E908" s="67"/>
    </row>
    <row r="909" spans="5:5" x14ac:dyDescent="0.3">
      <c r="E909" s="67"/>
    </row>
    <row r="910" spans="5:5" x14ac:dyDescent="0.3">
      <c r="E910" s="67"/>
    </row>
    <row r="911" spans="5:5" x14ac:dyDescent="0.3">
      <c r="E911" s="67"/>
    </row>
    <row r="912" spans="5:5" x14ac:dyDescent="0.3">
      <c r="E912" s="67"/>
    </row>
    <row r="913" spans="5:5" x14ac:dyDescent="0.3">
      <c r="E913" s="67"/>
    </row>
    <row r="914" spans="5:5" x14ac:dyDescent="0.3">
      <c r="E914" s="67"/>
    </row>
    <row r="915" spans="5:5" x14ac:dyDescent="0.3">
      <c r="E915" s="67"/>
    </row>
    <row r="916" spans="5:5" x14ac:dyDescent="0.3">
      <c r="E916" s="67"/>
    </row>
    <row r="917" spans="5:5" x14ac:dyDescent="0.3">
      <c r="E917" s="67"/>
    </row>
    <row r="918" spans="5:5" x14ac:dyDescent="0.3">
      <c r="E918" s="67"/>
    </row>
    <row r="919" spans="5:5" x14ac:dyDescent="0.3">
      <c r="E919" s="67"/>
    </row>
    <row r="920" spans="5:5" x14ac:dyDescent="0.3">
      <c r="E920" s="67"/>
    </row>
    <row r="921" spans="5:5" x14ac:dyDescent="0.3">
      <c r="E921" s="67"/>
    </row>
    <row r="922" spans="5:5" x14ac:dyDescent="0.3">
      <c r="E922" s="67"/>
    </row>
    <row r="923" spans="5:5" x14ac:dyDescent="0.3">
      <c r="E923" s="67"/>
    </row>
    <row r="924" spans="5:5" x14ac:dyDescent="0.3">
      <c r="E924" s="67"/>
    </row>
    <row r="925" spans="5:5" x14ac:dyDescent="0.3">
      <c r="E925" s="67"/>
    </row>
    <row r="926" spans="5:5" x14ac:dyDescent="0.3">
      <c r="E926" s="67"/>
    </row>
    <row r="927" spans="5:5" x14ac:dyDescent="0.3">
      <c r="E927" s="67"/>
    </row>
    <row r="928" spans="5:5" x14ac:dyDescent="0.3">
      <c r="E928" s="67"/>
    </row>
    <row r="929" spans="5:5" x14ac:dyDescent="0.3">
      <c r="E929" s="67"/>
    </row>
    <row r="930" spans="5:5" x14ac:dyDescent="0.3">
      <c r="E930" s="67"/>
    </row>
    <row r="931" spans="5:5" x14ac:dyDescent="0.3">
      <c r="E931" s="67"/>
    </row>
    <row r="932" spans="5:5" x14ac:dyDescent="0.3">
      <c r="E932" s="67"/>
    </row>
    <row r="933" spans="5:5" x14ac:dyDescent="0.3">
      <c r="E933" s="67"/>
    </row>
    <row r="934" spans="5:5" x14ac:dyDescent="0.3">
      <c r="E934" s="67"/>
    </row>
    <row r="935" spans="5:5" x14ac:dyDescent="0.3">
      <c r="E935" s="67"/>
    </row>
    <row r="936" spans="5:5" x14ac:dyDescent="0.3">
      <c r="E936" s="67"/>
    </row>
    <row r="937" spans="5:5" x14ac:dyDescent="0.3">
      <c r="E937" s="67"/>
    </row>
    <row r="938" spans="5:5" x14ac:dyDescent="0.3">
      <c r="E938" s="67"/>
    </row>
    <row r="939" spans="5:5" x14ac:dyDescent="0.3">
      <c r="E939" s="67"/>
    </row>
    <row r="940" spans="5:5" x14ac:dyDescent="0.3">
      <c r="E940" s="67"/>
    </row>
    <row r="941" spans="5:5" x14ac:dyDescent="0.3">
      <c r="E941" s="67"/>
    </row>
    <row r="942" spans="5:5" x14ac:dyDescent="0.3">
      <c r="E942" s="67"/>
    </row>
    <row r="943" spans="5:5" x14ac:dyDescent="0.3">
      <c r="E943" s="67"/>
    </row>
    <row r="944" spans="5:5" x14ac:dyDescent="0.3">
      <c r="E944" s="67"/>
    </row>
    <row r="945" spans="5:5" x14ac:dyDescent="0.3">
      <c r="E945" s="67"/>
    </row>
    <row r="946" spans="5:5" x14ac:dyDescent="0.3">
      <c r="E946" s="67"/>
    </row>
    <row r="947" spans="5:5" x14ac:dyDescent="0.3">
      <c r="E947" s="67"/>
    </row>
    <row r="948" spans="5:5" x14ac:dyDescent="0.3">
      <c r="E948" s="67"/>
    </row>
    <row r="949" spans="5:5" x14ac:dyDescent="0.3">
      <c r="E949" s="67"/>
    </row>
    <row r="950" spans="5:5" x14ac:dyDescent="0.3">
      <c r="E950" s="67"/>
    </row>
    <row r="951" spans="5:5" x14ac:dyDescent="0.3">
      <c r="E951" s="67"/>
    </row>
    <row r="952" spans="5:5" x14ac:dyDescent="0.3">
      <c r="E952" s="67"/>
    </row>
    <row r="953" spans="5:5" x14ac:dyDescent="0.3">
      <c r="E953" s="67"/>
    </row>
    <row r="954" spans="5:5" x14ac:dyDescent="0.3">
      <c r="E954" s="67"/>
    </row>
    <row r="955" spans="5:5" x14ac:dyDescent="0.3">
      <c r="E955" s="67"/>
    </row>
    <row r="956" spans="5:5" x14ac:dyDescent="0.3">
      <c r="E956" s="67"/>
    </row>
    <row r="957" spans="5:5" x14ac:dyDescent="0.3">
      <c r="E957" s="67"/>
    </row>
    <row r="958" spans="5:5" x14ac:dyDescent="0.3">
      <c r="E958" s="67"/>
    </row>
    <row r="959" spans="5:5" x14ac:dyDescent="0.3">
      <c r="E959" s="67"/>
    </row>
    <row r="960" spans="5:5" x14ac:dyDescent="0.3">
      <c r="E960" s="67"/>
    </row>
    <row r="961" spans="5:5" x14ac:dyDescent="0.3">
      <c r="E961" s="67"/>
    </row>
    <row r="962" spans="5:5" x14ac:dyDescent="0.3">
      <c r="E962" s="67"/>
    </row>
    <row r="963" spans="5:5" x14ac:dyDescent="0.3">
      <c r="E963" s="67"/>
    </row>
    <row r="964" spans="5:5" x14ac:dyDescent="0.3">
      <c r="E964" s="67"/>
    </row>
    <row r="965" spans="5:5" x14ac:dyDescent="0.3">
      <c r="E965" s="67"/>
    </row>
    <row r="966" spans="5:5" x14ac:dyDescent="0.3">
      <c r="E966" s="67"/>
    </row>
    <row r="967" spans="5:5" x14ac:dyDescent="0.3">
      <c r="E967" s="67"/>
    </row>
    <row r="968" spans="5:5" x14ac:dyDescent="0.3">
      <c r="E968" s="67"/>
    </row>
    <row r="969" spans="5:5" x14ac:dyDescent="0.3">
      <c r="E969" s="67"/>
    </row>
    <row r="970" spans="5:5" x14ac:dyDescent="0.3">
      <c r="E970" s="67"/>
    </row>
    <row r="971" spans="5:5" x14ac:dyDescent="0.3">
      <c r="E971" s="67"/>
    </row>
    <row r="972" spans="5:5" x14ac:dyDescent="0.3">
      <c r="E972" s="67"/>
    </row>
    <row r="973" spans="5:5" x14ac:dyDescent="0.3">
      <c r="E973" s="67"/>
    </row>
    <row r="974" spans="5:5" x14ac:dyDescent="0.3">
      <c r="E974" s="67"/>
    </row>
    <row r="975" spans="5:5" x14ac:dyDescent="0.3">
      <c r="E975" s="67"/>
    </row>
    <row r="976" spans="5:5" x14ac:dyDescent="0.3">
      <c r="E976" s="67"/>
    </row>
    <row r="977" spans="5:5" x14ac:dyDescent="0.3">
      <c r="E977" s="67"/>
    </row>
    <row r="978" spans="5:5" x14ac:dyDescent="0.3">
      <c r="E978" s="67"/>
    </row>
    <row r="979" spans="5:5" x14ac:dyDescent="0.3">
      <c r="E979" s="67"/>
    </row>
    <row r="980" spans="5:5" x14ac:dyDescent="0.3">
      <c r="E980" s="67"/>
    </row>
    <row r="981" spans="5:5" x14ac:dyDescent="0.3">
      <c r="E981" s="67"/>
    </row>
    <row r="982" spans="5:5" x14ac:dyDescent="0.3">
      <c r="E982" s="67"/>
    </row>
    <row r="983" spans="5:5" x14ac:dyDescent="0.3">
      <c r="E983" s="67"/>
    </row>
    <row r="984" spans="5:5" x14ac:dyDescent="0.3">
      <c r="E984" s="67"/>
    </row>
    <row r="985" spans="5:5" x14ac:dyDescent="0.3">
      <c r="E985" s="67"/>
    </row>
    <row r="986" spans="5:5" x14ac:dyDescent="0.3">
      <c r="E986" s="67"/>
    </row>
    <row r="987" spans="5:5" x14ac:dyDescent="0.3">
      <c r="E987" s="67"/>
    </row>
    <row r="988" spans="5:5" x14ac:dyDescent="0.3">
      <c r="E988" s="67"/>
    </row>
    <row r="989" spans="5:5" x14ac:dyDescent="0.3">
      <c r="E989" s="67"/>
    </row>
    <row r="990" spans="5:5" x14ac:dyDescent="0.3">
      <c r="E990" s="67"/>
    </row>
    <row r="991" spans="5:5" x14ac:dyDescent="0.3">
      <c r="E991" s="67"/>
    </row>
    <row r="992" spans="5:5" x14ac:dyDescent="0.3">
      <c r="E992" s="67"/>
    </row>
    <row r="993" spans="5:5" x14ac:dyDescent="0.3">
      <c r="E993" s="67"/>
    </row>
    <row r="994" spans="5:5" x14ac:dyDescent="0.3">
      <c r="E994" s="67"/>
    </row>
    <row r="995" spans="5:5" x14ac:dyDescent="0.3">
      <c r="E995" s="67"/>
    </row>
    <row r="996" spans="5:5" x14ac:dyDescent="0.3">
      <c r="E996" s="67"/>
    </row>
    <row r="997" spans="5:5" x14ac:dyDescent="0.3">
      <c r="E997" s="67"/>
    </row>
    <row r="998" spans="5:5" x14ac:dyDescent="0.3">
      <c r="E998" s="67"/>
    </row>
    <row r="999" spans="5:5" x14ac:dyDescent="0.3">
      <c r="E999" s="67"/>
    </row>
    <row r="1000" spans="5:5" x14ac:dyDescent="0.3">
      <c r="E1000" s="67"/>
    </row>
    <row r="1001" spans="5:5" x14ac:dyDescent="0.3">
      <c r="E1001" s="67"/>
    </row>
    <row r="1002" spans="5:5" x14ac:dyDescent="0.3">
      <c r="E1002" s="67"/>
    </row>
    <row r="1003" spans="5:5" x14ac:dyDescent="0.3">
      <c r="E1003" s="67"/>
    </row>
    <row r="1004" spans="5:5" x14ac:dyDescent="0.3">
      <c r="E1004" s="67"/>
    </row>
    <row r="1005" spans="5:5" x14ac:dyDescent="0.3">
      <c r="E1005" s="67"/>
    </row>
    <row r="1006" spans="5:5" x14ac:dyDescent="0.3">
      <c r="E1006" s="67"/>
    </row>
    <row r="1007" spans="5:5" x14ac:dyDescent="0.3">
      <c r="E1007" s="67"/>
    </row>
    <row r="1008" spans="5:5" x14ac:dyDescent="0.3">
      <c r="E1008" s="67"/>
    </row>
    <row r="1009" spans="5:5" x14ac:dyDescent="0.3">
      <c r="E1009" s="67"/>
    </row>
    <row r="1010" spans="5:5" x14ac:dyDescent="0.3">
      <c r="E1010" s="67"/>
    </row>
    <row r="1011" spans="5:5" x14ac:dyDescent="0.3">
      <c r="E1011" s="67"/>
    </row>
    <row r="1012" spans="5:5" x14ac:dyDescent="0.3">
      <c r="E1012" s="67"/>
    </row>
    <row r="1013" spans="5:5" x14ac:dyDescent="0.3">
      <c r="E1013" s="67"/>
    </row>
    <row r="1014" spans="5:5" x14ac:dyDescent="0.3">
      <c r="E1014" s="67"/>
    </row>
    <row r="1015" spans="5:5" x14ac:dyDescent="0.3">
      <c r="E1015" s="67"/>
    </row>
    <row r="1016" spans="5:5" x14ac:dyDescent="0.3">
      <c r="E1016" s="67"/>
    </row>
    <row r="1017" spans="5:5" x14ac:dyDescent="0.3">
      <c r="E1017" s="67"/>
    </row>
    <row r="1018" spans="5:5" x14ac:dyDescent="0.3">
      <c r="E1018" s="67"/>
    </row>
    <row r="1019" spans="5:5" x14ac:dyDescent="0.3">
      <c r="E1019" s="67"/>
    </row>
    <row r="1020" spans="5:5" x14ac:dyDescent="0.3">
      <c r="E1020" s="67"/>
    </row>
    <row r="1021" spans="5:5" x14ac:dyDescent="0.3">
      <c r="E1021" s="67"/>
    </row>
    <row r="1022" spans="5:5" x14ac:dyDescent="0.3">
      <c r="E1022" s="67"/>
    </row>
    <row r="1023" spans="5:5" x14ac:dyDescent="0.3">
      <c r="E1023" s="67"/>
    </row>
    <row r="1024" spans="5:5" x14ac:dyDescent="0.3">
      <c r="E1024" s="67"/>
    </row>
    <row r="1025" spans="5:5" x14ac:dyDescent="0.3">
      <c r="E1025" s="67"/>
    </row>
    <row r="1026" spans="5:5" x14ac:dyDescent="0.3">
      <c r="E1026" s="67"/>
    </row>
    <row r="1027" spans="5:5" x14ac:dyDescent="0.3">
      <c r="E1027" s="67"/>
    </row>
    <row r="1028" spans="5:5" x14ac:dyDescent="0.3">
      <c r="E1028" s="67"/>
    </row>
    <row r="1029" spans="5:5" x14ac:dyDescent="0.3">
      <c r="E1029" s="67"/>
    </row>
    <row r="1030" spans="5:5" x14ac:dyDescent="0.3">
      <c r="E1030" s="67"/>
    </row>
    <row r="1031" spans="5:5" x14ac:dyDescent="0.3">
      <c r="E1031" s="67"/>
    </row>
    <row r="1032" spans="5:5" x14ac:dyDescent="0.3">
      <c r="E1032" s="67"/>
    </row>
    <row r="1033" spans="5:5" x14ac:dyDescent="0.3">
      <c r="E1033" s="67"/>
    </row>
    <row r="1034" spans="5:5" x14ac:dyDescent="0.3">
      <c r="E1034" s="67"/>
    </row>
    <row r="1035" spans="5:5" x14ac:dyDescent="0.3">
      <c r="E1035" s="67"/>
    </row>
    <row r="1036" spans="5:5" x14ac:dyDescent="0.3">
      <c r="E1036" s="67"/>
    </row>
    <row r="1037" spans="5:5" x14ac:dyDescent="0.3">
      <c r="E1037" s="67"/>
    </row>
    <row r="1038" spans="5:5" x14ac:dyDescent="0.3">
      <c r="E1038" s="67"/>
    </row>
    <row r="1039" spans="5:5" x14ac:dyDescent="0.3">
      <c r="E1039" s="67"/>
    </row>
    <row r="1040" spans="5:5" x14ac:dyDescent="0.3">
      <c r="E1040" s="67"/>
    </row>
    <row r="1041" spans="5:5" x14ac:dyDescent="0.3">
      <c r="E1041" s="67"/>
    </row>
    <row r="1042" spans="5:5" x14ac:dyDescent="0.3">
      <c r="E1042" s="67"/>
    </row>
    <row r="1043" spans="5:5" x14ac:dyDescent="0.3">
      <c r="E1043" s="67"/>
    </row>
    <row r="1044" spans="5:5" x14ac:dyDescent="0.3">
      <c r="E1044" s="67"/>
    </row>
    <row r="1045" spans="5:5" x14ac:dyDescent="0.3">
      <c r="E1045" s="67"/>
    </row>
    <row r="1046" spans="5:5" x14ac:dyDescent="0.3">
      <c r="E1046" s="67"/>
    </row>
    <row r="1047" spans="5:5" x14ac:dyDescent="0.3">
      <c r="E1047" s="67"/>
    </row>
    <row r="1048" spans="5:5" x14ac:dyDescent="0.3">
      <c r="E1048" s="67"/>
    </row>
    <row r="1049" spans="5:5" x14ac:dyDescent="0.3">
      <c r="E1049" s="67"/>
    </row>
    <row r="1050" spans="5:5" x14ac:dyDescent="0.3">
      <c r="E1050" s="67"/>
    </row>
    <row r="1051" spans="5:5" x14ac:dyDescent="0.3">
      <c r="E1051" s="67"/>
    </row>
    <row r="1052" spans="5:5" x14ac:dyDescent="0.3">
      <c r="E1052" s="67"/>
    </row>
    <row r="1053" spans="5:5" x14ac:dyDescent="0.3">
      <c r="E1053" s="67"/>
    </row>
    <row r="1054" spans="5:5" x14ac:dyDescent="0.3">
      <c r="E1054" s="67"/>
    </row>
    <row r="1055" spans="5:5" x14ac:dyDescent="0.3">
      <c r="E1055" s="67"/>
    </row>
    <row r="1056" spans="5:5" x14ac:dyDescent="0.3">
      <c r="E1056" s="67"/>
    </row>
    <row r="1057" spans="5:5" x14ac:dyDescent="0.3">
      <c r="E1057" s="67"/>
    </row>
    <row r="1058" spans="5:5" x14ac:dyDescent="0.3">
      <c r="E1058" s="67"/>
    </row>
    <row r="1059" spans="5:5" x14ac:dyDescent="0.3">
      <c r="E1059" s="67"/>
    </row>
    <row r="1060" spans="5:5" x14ac:dyDescent="0.3">
      <c r="E1060" s="67"/>
    </row>
    <row r="1061" spans="5:5" x14ac:dyDescent="0.3">
      <c r="E1061" s="67"/>
    </row>
    <row r="1062" spans="5:5" x14ac:dyDescent="0.3">
      <c r="E1062" s="67"/>
    </row>
    <row r="1063" spans="5:5" x14ac:dyDescent="0.3">
      <c r="E1063" s="67"/>
    </row>
    <row r="1064" spans="5:5" x14ac:dyDescent="0.3">
      <c r="E1064" s="67"/>
    </row>
    <row r="1065" spans="5:5" x14ac:dyDescent="0.3">
      <c r="E1065" s="67"/>
    </row>
    <row r="1066" spans="5:5" x14ac:dyDescent="0.3">
      <c r="E1066" s="67"/>
    </row>
    <row r="1067" spans="5:5" x14ac:dyDescent="0.3">
      <c r="E1067" s="67"/>
    </row>
    <row r="1068" spans="5:5" x14ac:dyDescent="0.3">
      <c r="E1068" s="67"/>
    </row>
    <row r="1069" spans="5:5" x14ac:dyDescent="0.3">
      <c r="E1069" s="67"/>
    </row>
    <row r="1070" spans="5:5" x14ac:dyDescent="0.3">
      <c r="E1070" s="67"/>
    </row>
    <row r="1071" spans="5:5" x14ac:dyDescent="0.3">
      <c r="E1071" s="67"/>
    </row>
    <row r="1072" spans="5:5" x14ac:dyDescent="0.3">
      <c r="E1072" s="67"/>
    </row>
    <row r="1073" spans="5:5" x14ac:dyDescent="0.3">
      <c r="E1073" s="67"/>
    </row>
    <row r="1074" spans="5:5" x14ac:dyDescent="0.3">
      <c r="E1074" s="67"/>
    </row>
    <row r="1075" spans="5:5" x14ac:dyDescent="0.3">
      <c r="E1075" s="67"/>
    </row>
    <row r="1076" spans="5:5" x14ac:dyDescent="0.3">
      <c r="E1076" s="67"/>
    </row>
    <row r="1077" spans="5:5" x14ac:dyDescent="0.3">
      <c r="E1077" s="67"/>
    </row>
    <row r="1078" spans="5:5" x14ac:dyDescent="0.3">
      <c r="E1078" s="67"/>
    </row>
    <row r="1079" spans="5:5" x14ac:dyDescent="0.3">
      <c r="E1079" s="67"/>
    </row>
    <row r="1080" spans="5:5" x14ac:dyDescent="0.3">
      <c r="E1080" s="67"/>
    </row>
    <row r="1081" spans="5:5" x14ac:dyDescent="0.3">
      <c r="E1081" s="67"/>
    </row>
    <row r="1082" spans="5:5" x14ac:dyDescent="0.3">
      <c r="E1082" s="67"/>
    </row>
    <row r="1083" spans="5:5" x14ac:dyDescent="0.3">
      <c r="E1083" s="67"/>
    </row>
    <row r="1084" spans="5:5" x14ac:dyDescent="0.3">
      <c r="E1084" s="67"/>
    </row>
    <row r="1085" spans="5:5" x14ac:dyDescent="0.3">
      <c r="E1085" s="67"/>
    </row>
    <row r="1086" spans="5:5" x14ac:dyDescent="0.3">
      <c r="E1086" s="67"/>
    </row>
    <row r="1087" spans="5:5" x14ac:dyDescent="0.3">
      <c r="E1087" s="67"/>
    </row>
    <row r="1088" spans="5:5" x14ac:dyDescent="0.3">
      <c r="E1088" s="67"/>
    </row>
    <row r="1089" spans="5:5" x14ac:dyDescent="0.3">
      <c r="E1089" s="67"/>
    </row>
    <row r="1090" spans="5:5" x14ac:dyDescent="0.3">
      <c r="E1090" s="67"/>
    </row>
    <row r="1091" spans="5:5" x14ac:dyDescent="0.3">
      <c r="E1091" s="67"/>
    </row>
    <row r="1092" spans="5:5" x14ac:dyDescent="0.3">
      <c r="E1092" s="67"/>
    </row>
    <row r="1093" spans="5:5" x14ac:dyDescent="0.3">
      <c r="E1093" s="67"/>
    </row>
    <row r="1094" spans="5:5" x14ac:dyDescent="0.3">
      <c r="E1094" s="67"/>
    </row>
    <row r="1095" spans="5:5" x14ac:dyDescent="0.3">
      <c r="E1095" s="67"/>
    </row>
    <row r="1096" spans="5:5" x14ac:dyDescent="0.3">
      <c r="E1096" s="67"/>
    </row>
    <row r="1097" spans="5:5" x14ac:dyDescent="0.3">
      <c r="E1097" s="67"/>
    </row>
    <row r="1098" spans="5:5" x14ac:dyDescent="0.3">
      <c r="E1098" s="67"/>
    </row>
    <row r="1099" spans="5:5" x14ac:dyDescent="0.3">
      <c r="E1099" s="67"/>
    </row>
    <row r="1100" spans="5:5" x14ac:dyDescent="0.3">
      <c r="E1100" s="67"/>
    </row>
    <row r="1101" spans="5:5" x14ac:dyDescent="0.3">
      <c r="E1101" s="67"/>
    </row>
    <row r="1102" spans="5:5" x14ac:dyDescent="0.3">
      <c r="E1102" s="67"/>
    </row>
    <row r="1103" spans="5:5" x14ac:dyDescent="0.3">
      <c r="E1103" s="67"/>
    </row>
    <row r="1104" spans="5:5" x14ac:dyDescent="0.3">
      <c r="E1104" s="67"/>
    </row>
    <row r="1105" spans="5:5" x14ac:dyDescent="0.3">
      <c r="E1105" s="67"/>
    </row>
    <row r="1106" spans="5:5" x14ac:dyDescent="0.3">
      <c r="E1106" s="67"/>
    </row>
    <row r="1107" spans="5:5" x14ac:dyDescent="0.3">
      <c r="E1107" s="67"/>
    </row>
    <row r="1108" spans="5:5" x14ac:dyDescent="0.3">
      <c r="E1108" s="67"/>
    </row>
    <row r="1109" spans="5:5" x14ac:dyDescent="0.3">
      <c r="E1109" s="67"/>
    </row>
    <row r="1110" spans="5:5" x14ac:dyDescent="0.3">
      <c r="E1110" s="67"/>
    </row>
    <row r="1111" spans="5:5" x14ac:dyDescent="0.3">
      <c r="E1111" s="67"/>
    </row>
    <row r="1112" spans="5:5" x14ac:dyDescent="0.3">
      <c r="E1112" s="67"/>
    </row>
    <row r="1113" spans="5:5" x14ac:dyDescent="0.3">
      <c r="E1113" s="67"/>
    </row>
    <row r="1114" spans="5:5" x14ac:dyDescent="0.3">
      <c r="E1114" s="67"/>
    </row>
    <row r="1115" spans="5:5" x14ac:dyDescent="0.3">
      <c r="E1115" s="67"/>
    </row>
    <row r="1116" spans="5:5" x14ac:dyDescent="0.3">
      <c r="E1116" s="67"/>
    </row>
    <row r="1117" spans="5:5" x14ac:dyDescent="0.3">
      <c r="E1117" s="67"/>
    </row>
    <row r="1118" spans="5:5" x14ac:dyDescent="0.3">
      <c r="E1118" s="67"/>
    </row>
    <row r="1119" spans="5:5" x14ac:dyDescent="0.3">
      <c r="E1119" s="67"/>
    </row>
    <row r="1120" spans="5:5" x14ac:dyDescent="0.3">
      <c r="E1120" s="67"/>
    </row>
    <row r="1121" spans="5:5" x14ac:dyDescent="0.3">
      <c r="E1121" s="67"/>
    </row>
    <row r="1122" spans="5:5" x14ac:dyDescent="0.3">
      <c r="E1122" s="67"/>
    </row>
    <row r="1123" spans="5:5" x14ac:dyDescent="0.3">
      <c r="E1123" s="67"/>
    </row>
    <row r="1124" spans="5:5" x14ac:dyDescent="0.3">
      <c r="E1124" s="67"/>
    </row>
    <row r="1125" spans="5:5" x14ac:dyDescent="0.3">
      <c r="E1125" s="67"/>
    </row>
    <row r="1126" spans="5:5" x14ac:dyDescent="0.3">
      <c r="E1126" s="67"/>
    </row>
    <row r="1127" spans="5:5" x14ac:dyDescent="0.3">
      <c r="E1127" s="67"/>
    </row>
    <row r="1128" spans="5:5" x14ac:dyDescent="0.3">
      <c r="E1128" s="67"/>
    </row>
    <row r="1129" spans="5:5" x14ac:dyDescent="0.3">
      <c r="E1129" s="67"/>
    </row>
    <row r="1130" spans="5:5" x14ac:dyDescent="0.3">
      <c r="E1130" s="67"/>
    </row>
    <row r="1131" spans="5:5" x14ac:dyDescent="0.3">
      <c r="E1131" s="67"/>
    </row>
    <row r="1132" spans="5:5" x14ac:dyDescent="0.3">
      <c r="E1132" s="67"/>
    </row>
    <row r="1133" spans="5:5" x14ac:dyDescent="0.3">
      <c r="E1133" s="67"/>
    </row>
    <row r="1134" spans="5:5" x14ac:dyDescent="0.3">
      <c r="E1134" s="67"/>
    </row>
    <row r="1135" spans="5:5" x14ac:dyDescent="0.3">
      <c r="E1135" s="67"/>
    </row>
    <row r="1136" spans="5:5" x14ac:dyDescent="0.3">
      <c r="E1136" s="67"/>
    </row>
    <row r="1137" spans="5:5" x14ac:dyDescent="0.3">
      <c r="E1137" s="67"/>
    </row>
    <row r="1138" spans="5:5" x14ac:dyDescent="0.3">
      <c r="E1138" s="67"/>
    </row>
    <row r="1139" spans="5:5" x14ac:dyDescent="0.3">
      <c r="E1139" s="67"/>
    </row>
    <row r="1140" spans="5:5" x14ac:dyDescent="0.3">
      <c r="E1140" s="67"/>
    </row>
    <row r="1141" spans="5:5" x14ac:dyDescent="0.3">
      <c r="E1141" s="67"/>
    </row>
    <row r="1142" spans="5:5" x14ac:dyDescent="0.3">
      <c r="E1142" s="67"/>
    </row>
    <row r="1143" spans="5:5" x14ac:dyDescent="0.3">
      <c r="E1143" s="67"/>
    </row>
    <row r="1144" spans="5:5" x14ac:dyDescent="0.3">
      <c r="E1144" s="67"/>
    </row>
    <row r="1145" spans="5:5" x14ac:dyDescent="0.3">
      <c r="E1145" s="67"/>
    </row>
    <row r="1146" spans="5:5" x14ac:dyDescent="0.3">
      <c r="E1146" s="67"/>
    </row>
    <row r="1147" spans="5:5" x14ac:dyDescent="0.3">
      <c r="E1147" s="67"/>
    </row>
    <row r="1148" spans="5:5" x14ac:dyDescent="0.3">
      <c r="E1148" s="67"/>
    </row>
    <row r="1149" spans="5:5" x14ac:dyDescent="0.3">
      <c r="E1149" s="67"/>
    </row>
    <row r="1150" spans="5:5" x14ac:dyDescent="0.3">
      <c r="E1150" s="67"/>
    </row>
    <row r="1151" spans="5:5" x14ac:dyDescent="0.3">
      <c r="E1151" s="67"/>
    </row>
    <row r="1152" spans="5:5" x14ac:dyDescent="0.3">
      <c r="E1152" s="67"/>
    </row>
    <row r="1153" spans="5:5" x14ac:dyDescent="0.3">
      <c r="E1153" s="67"/>
    </row>
    <row r="1154" spans="5:5" x14ac:dyDescent="0.3">
      <c r="E1154" s="67"/>
    </row>
    <row r="1155" spans="5:5" x14ac:dyDescent="0.3">
      <c r="E1155" s="67"/>
    </row>
    <row r="1156" spans="5:5" x14ac:dyDescent="0.3">
      <c r="E1156" s="67"/>
    </row>
    <row r="1157" spans="5:5" x14ac:dyDescent="0.3">
      <c r="E1157" s="67"/>
    </row>
    <row r="1158" spans="5:5" x14ac:dyDescent="0.3">
      <c r="E1158" s="67"/>
    </row>
    <row r="1159" spans="5:5" x14ac:dyDescent="0.3">
      <c r="E1159" s="67"/>
    </row>
    <row r="1160" spans="5:5" x14ac:dyDescent="0.3">
      <c r="E1160" s="67"/>
    </row>
    <row r="1161" spans="5:5" x14ac:dyDescent="0.3">
      <c r="E1161" s="67"/>
    </row>
    <row r="1162" spans="5:5" x14ac:dyDescent="0.3">
      <c r="E1162" s="67"/>
    </row>
    <row r="1163" spans="5:5" x14ac:dyDescent="0.3">
      <c r="E1163" s="67"/>
    </row>
    <row r="1164" spans="5:5" x14ac:dyDescent="0.3">
      <c r="E1164" s="67"/>
    </row>
    <row r="1165" spans="5:5" x14ac:dyDescent="0.3">
      <c r="E1165" s="67"/>
    </row>
    <row r="1166" spans="5:5" x14ac:dyDescent="0.3">
      <c r="E1166" s="67"/>
    </row>
    <row r="1167" spans="5:5" x14ac:dyDescent="0.3">
      <c r="E1167" s="67"/>
    </row>
    <row r="1168" spans="5:5" x14ac:dyDescent="0.3">
      <c r="E1168" s="67"/>
    </row>
    <row r="1169" spans="5:5" x14ac:dyDescent="0.3">
      <c r="E1169" s="67"/>
    </row>
    <row r="1170" spans="5:5" x14ac:dyDescent="0.3">
      <c r="E1170" s="67"/>
    </row>
    <row r="1171" spans="5:5" x14ac:dyDescent="0.3">
      <c r="E1171" s="67"/>
    </row>
    <row r="1172" spans="5:5" x14ac:dyDescent="0.3">
      <c r="E1172" s="67"/>
    </row>
    <row r="1173" spans="5:5" x14ac:dyDescent="0.3">
      <c r="E1173" s="67"/>
    </row>
    <row r="1174" spans="5:5" x14ac:dyDescent="0.3">
      <c r="E1174" s="67"/>
    </row>
    <row r="1175" spans="5:5" x14ac:dyDescent="0.3">
      <c r="E1175" s="67"/>
    </row>
    <row r="1176" spans="5:5" x14ac:dyDescent="0.3">
      <c r="E1176" s="67"/>
    </row>
    <row r="1177" spans="5:5" x14ac:dyDescent="0.3">
      <c r="E1177" s="67"/>
    </row>
    <row r="1178" spans="5:5" x14ac:dyDescent="0.3">
      <c r="E1178" s="67"/>
    </row>
    <row r="1179" spans="5:5" x14ac:dyDescent="0.3">
      <c r="E1179" s="67"/>
    </row>
    <row r="1180" spans="5:5" x14ac:dyDescent="0.3">
      <c r="E1180" s="67"/>
    </row>
    <row r="1181" spans="5:5" x14ac:dyDescent="0.3">
      <c r="E1181" s="67"/>
    </row>
    <row r="1182" spans="5:5" x14ac:dyDescent="0.3">
      <c r="E1182" s="67"/>
    </row>
    <row r="1183" spans="5:5" x14ac:dyDescent="0.3">
      <c r="E1183" s="67"/>
    </row>
    <row r="1184" spans="5:5" x14ac:dyDescent="0.3">
      <c r="E1184" s="67"/>
    </row>
    <row r="1185" spans="5:5" x14ac:dyDescent="0.3">
      <c r="E1185" s="67"/>
    </row>
    <row r="1186" spans="5:5" x14ac:dyDescent="0.3">
      <c r="E1186" s="67"/>
    </row>
    <row r="1187" spans="5:5" x14ac:dyDescent="0.3">
      <c r="E1187" s="67"/>
    </row>
    <row r="1188" spans="5:5" x14ac:dyDescent="0.3">
      <c r="E1188" s="67"/>
    </row>
    <row r="1189" spans="5:5" x14ac:dyDescent="0.3">
      <c r="E1189" s="67"/>
    </row>
    <row r="1190" spans="5:5" x14ac:dyDescent="0.3">
      <c r="E1190" s="67"/>
    </row>
    <row r="1191" spans="5:5" x14ac:dyDescent="0.3">
      <c r="E1191" s="67"/>
    </row>
    <row r="1192" spans="5:5" x14ac:dyDescent="0.3">
      <c r="E1192" s="67"/>
    </row>
    <row r="1193" spans="5:5" x14ac:dyDescent="0.3">
      <c r="E1193" s="67"/>
    </row>
    <row r="1194" spans="5:5" x14ac:dyDescent="0.3">
      <c r="E1194" s="67"/>
    </row>
    <row r="1195" spans="5:5" x14ac:dyDescent="0.3">
      <c r="E1195" s="67"/>
    </row>
    <row r="1196" spans="5:5" x14ac:dyDescent="0.3">
      <c r="E1196" s="67"/>
    </row>
    <row r="1197" spans="5:5" x14ac:dyDescent="0.3">
      <c r="E1197" s="67"/>
    </row>
    <row r="1198" spans="5:5" x14ac:dyDescent="0.3">
      <c r="E1198" s="67"/>
    </row>
    <row r="1199" spans="5:5" x14ac:dyDescent="0.3">
      <c r="E1199" s="67"/>
    </row>
    <row r="1200" spans="5:5" x14ac:dyDescent="0.3">
      <c r="E1200" s="67"/>
    </row>
    <row r="1201" spans="5:5" x14ac:dyDescent="0.3">
      <c r="E1201" s="67"/>
    </row>
    <row r="1202" spans="5:5" x14ac:dyDescent="0.3">
      <c r="E1202" s="67"/>
    </row>
    <row r="1203" spans="5:5" x14ac:dyDescent="0.3">
      <c r="E1203" s="67"/>
    </row>
    <row r="1204" spans="5:5" x14ac:dyDescent="0.3">
      <c r="E1204" s="67"/>
    </row>
    <row r="1205" spans="5:5" x14ac:dyDescent="0.3">
      <c r="E1205" s="67"/>
    </row>
    <row r="1206" spans="5:5" x14ac:dyDescent="0.3">
      <c r="E1206" s="67"/>
    </row>
    <row r="1207" spans="5:5" x14ac:dyDescent="0.3">
      <c r="E1207" s="67"/>
    </row>
    <row r="1208" spans="5:5" x14ac:dyDescent="0.3">
      <c r="E1208" s="67"/>
    </row>
    <row r="1209" spans="5:5" x14ac:dyDescent="0.3">
      <c r="E1209" s="67"/>
    </row>
    <row r="1210" spans="5:5" x14ac:dyDescent="0.3">
      <c r="E1210" s="67"/>
    </row>
    <row r="1211" spans="5:5" x14ac:dyDescent="0.3">
      <c r="E1211" s="67"/>
    </row>
    <row r="1212" spans="5:5" x14ac:dyDescent="0.3">
      <c r="E1212" s="67"/>
    </row>
    <row r="1213" spans="5:5" x14ac:dyDescent="0.3">
      <c r="E1213" s="67"/>
    </row>
    <row r="1214" spans="5:5" x14ac:dyDescent="0.3">
      <c r="E1214" s="67"/>
    </row>
    <row r="1215" spans="5:5" x14ac:dyDescent="0.3">
      <c r="E1215" s="67"/>
    </row>
    <row r="1216" spans="5:5" x14ac:dyDescent="0.3">
      <c r="E1216" s="67"/>
    </row>
    <row r="1217" spans="5:5" x14ac:dyDescent="0.3">
      <c r="E1217" s="67"/>
    </row>
    <row r="1218" spans="5:5" x14ac:dyDescent="0.3">
      <c r="E1218" s="67"/>
    </row>
    <row r="1219" spans="5:5" x14ac:dyDescent="0.3">
      <c r="E1219" s="67"/>
    </row>
    <row r="1220" spans="5:5" x14ac:dyDescent="0.3">
      <c r="E1220" s="67"/>
    </row>
    <row r="1221" spans="5:5" x14ac:dyDescent="0.3">
      <c r="E1221" s="67"/>
    </row>
    <row r="1222" spans="5:5" x14ac:dyDescent="0.3">
      <c r="E1222" s="67"/>
    </row>
    <row r="1223" spans="5:5" x14ac:dyDescent="0.3">
      <c r="E1223" s="67"/>
    </row>
    <row r="1224" spans="5:5" x14ac:dyDescent="0.3">
      <c r="E1224" s="67"/>
    </row>
    <row r="1225" spans="5:5" x14ac:dyDescent="0.3">
      <c r="E1225" s="67"/>
    </row>
    <row r="1226" spans="5:5" x14ac:dyDescent="0.3">
      <c r="E1226" s="67"/>
    </row>
    <row r="1227" spans="5:5" x14ac:dyDescent="0.3">
      <c r="E1227" s="67"/>
    </row>
    <row r="1228" spans="5:5" x14ac:dyDescent="0.3">
      <c r="E1228" s="67"/>
    </row>
    <row r="1229" spans="5:5" x14ac:dyDescent="0.3">
      <c r="E1229" s="67"/>
    </row>
    <row r="1230" spans="5:5" x14ac:dyDescent="0.3">
      <c r="E1230" s="67"/>
    </row>
    <row r="1231" spans="5:5" x14ac:dyDescent="0.3">
      <c r="E1231" s="67"/>
    </row>
    <row r="1232" spans="5:5" x14ac:dyDescent="0.3">
      <c r="E1232" s="67"/>
    </row>
    <row r="1233" spans="5:5" x14ac:dyDescent="0.3">
      <c r="E1233" s="67"/>
    </row>
    <row r="1234" spans="5:5" x14ac:dyDescent="0.3">
      <c r="E1234" s="67"/>
    </row>
    <row r="1235" spans="5:5" x14ac:dyDescent="0.3">
      <c r="E1235" s="67"/>
    </row>
    <row r="1236" spans="5:5" x14ac:dyDescent="0.3">
      <c r="E1236" s="67"/>
    </row>
    <row r="1237" spans="5:5" x14ac:dyDescent="0.3">
      <c r="E1237" s="67"/>
    </row>
    <row r="1238" spans="5:5" x14ac:dyDescent="0.3">
      <c r="E1238" s="67"/>
    </row>
    <row r="1239" spans="5:5" x14ac:dyDescent="0.3">
      <c r="E1239" s="67"/>
    </row>
    <row r="1240" spans="5:5" x14ac:dyDescent="0.3">
      <c r="E1240" s="67"/>
    </row>
    <row r="1241" spans="5:5" x14ac:dyDescent="0.3">
      <c r="E1241" s="67"/>
    </row>
    <row r="1242" spans="5:5" x14ac:dyDescent="0.3">
      <c r="E1242" s="67"/>
    </row>
    <row r="1243" spans="5:5" x14ac:dyDescent="0.3">
      <c r="E1243" s="67"/>
    </row>
    <row r="1244" spans="5:5" x14ac:dyDescent="0.3">
      <c r="E1244" s="67"/>
    </row>
    <row r="1245" spans="5:5" x14ac:dyDescent="0.3">
      <c r="E1245" s="67"/>
    </row>
    <row r="1246" spans="5:5" x14ac:dyDescent="0.3">
      <c r="E1246" s="67"/>
    </row>
    <row r="1247" spans="5:5" x14ac:dyDescent="0.3">
      <c r="E1247" s="67"/>
    </row>
    <row r="1248" spans="5:5" x14ac:dyDescent="0.3">
      <c r="E1248" s="67"/>
    </row>
    <row r="1249" spans="5:5" x14ac:dyDescent="0.3">
      <c r="E1249" s="67"/>
    </row>
    <row r="1250" spans="5:5" x14ac:dyDescent="0.3">
      <c r="E1250" s="67"/>
    </row>
    <row r="1251" spans="5:5" x14ac:dyDescent="0.3">
      <c r="E1251" s="67"/>
    </row>
    <row r="1252" spans="5:5" x14ac:dyDescent="0.3">
      <c r="E1252" s="67"/>
    </row>
    <row r="1253" spans="5:5" x14ac:dyDescent="0.3">
      <c r="E1253" s="67"/>
    </row>
    <row r="1254" spans="5:5" x14ac:dyDescent="0.3">
      <c r="E1254" s="67"/>
    </row>
    <row r="1255" spans="5:5" x14ac:dyDescent="0.3">
      <c r="E1255" s="67"/>
    </row>
    <row r="1256" spans="5:5" x14ac:dyDescent="0.3">
      <c r="E1256" s="67"/>
    </row>
    <row r="1257" spans="5:5" x14ac:dyDescent="0.3">
      <c r="E1257" s="67"/>
    </row>
    <row r="1258" spans="5:5" x14ac:dyDescent="0.3">
      <c r="E1258" s="67"/>
    </row>
    <row r="1259" spans="5:5" x14ac:dyDescent="0.3">
      <c r="E1259" s="67"/>
    </row>
    <row r="1260" spans="5:5" x14ac:dyDescent="0.3">
      <c r="E1260" s="67"/>
    </row>
    <row r="1261" spans="5:5" x14ac:dyDescent="0.3">
      <c r="E1261" s="67"/>
    </row>
    <row r="1262" spans="5:5" x14ac:dyDescent="0.3">
      <c r="E1262" s="67"/>
    </row>
    <row r="1263" spans="5:5" x14ac:dyDescent="0.3">
      <c r="E1263" s="67"/>
    </row>
    <row r="1264" spans="5:5" x14ac:dyDescent="0.3">
      <c r="E1264" s="67"/>
    </row>
    <row r="1265" spans="5:5" x14ac:dyDescent="0.3">
      <c r="E1265" s="67"/>
    </row>
    <row r="1266" spans="5:5" x14ac:dyDescent="0.3">
      <c r="E1266" s="67"/>
    </row>
    <row r="1267" spans="5:5" x14ac:dyDescent="0.3">
      <c r="E1267" s="67"/>
    </row>
    <row r="1268" spans="5:5" x14ac:dyDescent="0.3">
      <c r="E1268" s="67"/>
    </row>
    <row r="1269" spans="5:5" x14ac:dyDescent="0.3">
      <c r="E1269" s="67"/>
    </row>
    <row r="1270" spans="5:5" x14ac:dyDescent="0.3">
      <c r="E1270" s="67"/>
    </row>
    <row r="1271" spans="5:5" x14ac:dyDescent="0.3">
      <c r="E1271" s="67"/>
    </row>
    <row r="1272" spans="5:5" x14ac:dyDescent="0.3">
      <c r="E1272" s="67"/>
    </row>
    <row r="1273" spans="5:5" x14ac:dyDescent="0.3">
      <c r="E1273" s="67"/>
    </row>
    <row r="1274" spans="5:5" x14ac:dyDescent="0.3">
      <c r="E1274" s="67"/>
    </row>
    <row r="1275" spans="5:5" x14ac:dyDescent="0.3">
      <c r="E1275" s="67"/>
    </row>
    <row r="1276" spans="5:5" x14ac:dyDescent="0.3">
      <c r="E1276" s="67"/>
    </row>
    <row r="1277" spans="5:5" x14ac:dyDescent="0.3">
      <c r="E1277" s="67"/>
    </row>
    <row r="1278" spans="5:5" x14ac:dyDescent="0.3">
      <c r="E1278" s="67"/>
    </row>
    <row r="1279" spans="5:5" x14ac:dyDescent="0.3">
      <c r="E1279" s="67"/>
    </row>
    <row r="1280" spans="5:5" x14ac:dyDescent="0.3">
      <c r="E1280" s="67"/>
    </row>
    <row r="1281" spans="5:5" x14ac:dyDescent="0.3">
      <c r="E1281" s="67"/>
    </row>
    <row r="1282" spans="5:5" x14ac:dyDescent="0.3">
      <c r="E1282" s="67"/>
    </row>
    <row r="1283" spans="5:5" x14ac:dyDescent="0.3">
      <c r="E1283" s="67"/>
    </row>
    <row r="1284" spans="5:5" x14ac:dyDescent="0.3">
      <c r="E1284" s="67"/>
    </row>
    <row r="1285" spans="5:5" x14ac:dyDescent="0.3">
      <c r="E1285" s="67"/>
    </row>
    <row r="1286" spans="5:5" x14ac:dyDescent="0.3">
      <c r="E1286" s="67"/>
    </row>
    <row r="1287" spans="5:5" x14ac:dyDescent="0.3">
      <c r="E1287" s="67"/>
    </row>
    <row r="1288" spans="5:5" x14ac:dyDescent="0.3">
      <c r="E1288" s="67"/>
    </row>
    <row r="1289" spans="5:5" x14ac:dyDescent="0.3">
      <c r="E1289" s="67"/>
    </row>
    <row r="1290" spans="5:5" x14ac:dyDescent="0.3">
      <c r="E1290" s="67"/>
    </row>
    <row r="1291" spans="5:5" x14ac:dyDescent="0.3">
      <c r="E1291" s="67"/>
    </row>
    <row r="1292" spans="5:5" x14ac:dyDescent="0.3">
      <c r="E1292" s="67"/>
    </row>
    <row r="1293" spans="5:5" x14ac:dyDescent="0.3">
      <c r="E1293" s="67"/>
    </row>
    <row r="1294" spans="5:5" x14ac:dyDescent="0.3">
      <c r="E1294" s="67"/>
    </row>
    <row r="1295" spans="5:5" x14ac:dyDescent="0.3">
      <c r="E1295" s="67"/>
    </row>
    <row r="1296" spans="5:5" x14ac:dyDescent="0.3">
      <c r="E1296" s="67"/>
    </row>
    <row r="1297" spans="5:5" x14ac:dyDescent="0.3">
      <c r="E1297" s="67"/>
    </row>
    <row r="1298" spans="5:5" x14ac:dyDescent="0.3">
      <c r="E1298" s="67"/>
    </row>
    <row r="1299" spans="5:5" x14ac:dyDescent="0.3">
      <c r="E1299" s="67"/>
    </row>
    <row r="1300" spans="5:5" x14ac:dyDescent="0.3">
      <c r="E1300" s="67"/>
    </row>
    <row r="1301" spans="5:5" x14ac:dyDescent="0.3">
      <c r="E1301" s="67"/>
    </row>
    <row r="1302" spans="5:5" x14ac:dyDescent="0.3">
      <c r="E1302" s="67"/>
    </row>
    <row r="1303" spans="5:5" x14ac:dyDescent="0.3">
      <c r="E1303" s="67"/>
    </row>
    <row r="1304" spans="5:5" x14ac:dyDescent="0.3">
      <c r="E1304" s="67"/>
    </row>
    <row r="1305" spans="5:5" x14ac:dyDescent="0.3">
      <c r="E1305" s="67"/>
    </row>
    <row r="1306" spans="5:5" x14ac:dyDescent="0.3">
      <c r="E1306" s="67"/>
    </row>
    <row r="1307" spans="5:5" x14ac:dyDescent="0.3">
      <c r="E1307" s="67"/>
    </row>
    <row r="1308" spans="5:5" x14ac:dyDescent="0.3">
      <c r="E1308" s="67"/>
    </row>
    <row r="1309" spans="5:5" x14ac:dyDescent="0.3">
      <c r="E1309" s="67"/>
    </row>
    <row r="1310" spans="5:5" x14ac:dyDescent="0.3">
      <c r="E1310" s="67"/>
    </row>
    <row r="1311" spans="5:5" x14ac:dyDescent="0.3">
      <c r="E1311" s="67"/>
    </row>
    <row r="1312" spans="5:5" x14ac:dyDescent="0.3">
      <c r="E1312" s="67"/>
    </row>
    <row r="1313" spans="5:5" x14ac:dyDescent="0.3">
      <c r="E1313" s="67"/>
    </row>
    <row r="1314" spans="5:5" x14ac:dyDescent="0.3">
      <c r="E1314" s="67"/>
    </row>
    <row r="1315" spans="5:5" x14ac:dyDescent="0.3">
      <c r="E1315" s="67"/>
    </row>
    <row r="1316" spans="5:5" x14ac:dyDescent="0.3">
      <c r="E1316" s="67"/>
    </row>
    <row r="1317" spans="5:5" x14ac:dyDescent="0.3">
      <c r="E1317" s="67"/>
    </row>
    <row r="1318" spans="5:5" x14ac:dyDescent="0.3">
      <c r="E1318" s="67"/>
    </row>
    <row r="1319" spans="5:5" x14ac:dyDescent="0.3">
      <c r="E1319" s="67"/>
    </row>
    <row r="1320" spans="5:5" x14ac:dyDescent="0.3">
      <c r="E1320" s="67"/>
    </row>
    <row r="1321" spans="5:5" x14ac:dyDescent="0.3">
      <c r="E1321" s="67"/>
    </row>
    <row r="1322" spans="5:5" x14ac:dyDescent="0.3">
      <c r="E1322" s="67"/>
    </row>
    <row r="1323" spans="5:5" x14ac:dyDescent="0.3">
      <c r="E1323" s="67"/>
    </row>
    <row r="1324" spans="5:5" x14ac:dyDescent="0.3">
      <c r="E1324" s="67"/>
    </row>
    <row r="1325" spans="5:5" x14ac:dyDescent="0.3">
      <c r="E1325" s="67"/>
    </row>
    <row r="1326" spans="5:5" x14ac:dyDescent="0.3">
      <c r="E1326" s="67"/>
    </row>
    <row r="1327" spans="5:5" x14ac:dyDescent="0.3">
      <c r="E1327" s="67"/>
    </row>
    <row r="1328" spans="5:5" x14ac:dyDescent="0.3">
      <c r="E1328" s="67"/>
    </row>
    <row r="1329" spans="5:5" x14ac:dyDescent="0.3">
      <c r="E1329" s="67"/>
    </row>
    <row r="1330" spans="5:5" x14ac:dyDescent="0.3">
      <c r="E1330" s="67"/>
    </row>
    <row r="1331" spans="5:5" x14ac:dyDescent="0.3">
      <c r="E1331" s="67"/>
    </row>
    <row r="1332" spans="5:5" x14ac:dyDescent="0.3">
      <c r="E1332" s="67"/>
    </row>
    <row r="1333" spans="5:5" x14ac:dyDescent="0.3">
      <c r="E1333" s="67"/>
    </row>
    <row r="1334" spans="5:5" x14ac:dyDescent="0.3">
      <c r="E1334" s="67"/>
    </row>
    <row r="1335" spans="5:5" x14ac:dyDescent="0.3">
      <c r="E1335" s="67"/>
    </row>
    <row r="1336" spans="5:5" x14ac:dyDescent="0.3">
      <c r="E1336" s="67"/>
    </row>
    <row r="1337" spans="5:5" x14ac:dyDescent="0.3">
      <c r="E1337" s="67"/>
    </row>
    <row r="1338" spans="5:5" x14ac:dyDescent="0.3">
      <c r="E1338" s="67"/>
    </row>
    <row r="1339" spans="5:5" x14ac:dyDescent="0.3">
      <c r="E1339" s="67"/>
    </row>
    <row r="1340" spans="5:5" x14ac:dyDescent="0.3">
      <c r="E1340" s="67"/>
    </row>
    <row r="1341" spans="5:5" x14ac:dyDescent="0.3">
      <c r="E1341" s="67"/>
    </row>
    <row r="1342" spans="5:5" x14ac:dyDescent="0.3">
      <c r="E1342" s="67"/>
    </row>
    <row r="1343" spans="5:5" x14ac:dyDescent="0.3">
      <c r="E1343" s="67"/>
    </row>
    <row r="1344" spans="5:5" x14ac:dyDescent="0.3">
      <c r="E1344" s="67"/>
    </row>
    <row r="1345" spans="5:5" x14ac:dyDescent="0.3">
      <c r="E1345" s="67"/>
    </row>
    <row r="1346" spans="5:5" x14ac:dyDescent="0.3">
      <c r="E1346" s="67"/>
    </row>
    <row r="1347" spans="5:5" x14ac:dyDescent="0.3">
      <c r="E1347" s="67"/>
    </row>
    <row r="1348" spans="5:5" x14ac:dyDescent="0.3">
      <c r="E1348" s="67"/>
    </row>
    <row r="1349" spans="5:5" x14ac:dyDescent="0.3">
      <c r="E1349" s="67"/>
    </row>
    <row r="1350" spans="5:5" x14ac:dyDescent="0.3">
      <c r="E1350" s="67"/>
    </row>
    <row r="1351" spans="5:5" x14ac:dyDescent="0.3">
      <c r="E1351" s="67"/>
    </row>
    <row r="1352" spans="5:5" x14ac:dyDescent="0.3">
      <c r="E1352" s="67"/>
    </row>
    <row r="1353" spans="5:5" x14ac:dyDescent="0.3">
      <c r="E1353" s="67"/>
    </row>
    <row r="1354" spans="5:5" x14ac:dyDescent="0.3">
      <c r="E1354" s="67"/>
    </row>
    <row r="1355" spans="5:5" x14ac:dyDescent="0.3">
      <c r="E1355" s="67"/>
    </row>
    <row r="1356" spans="5:5" x14ac:dyDescent="0.3">
      <c r="E1356" s="67"/>
    </row>
    <row r="1357" spans="5:5" x14ac:dyDescent="0.3">
      <c r="E1357" s="67"/>
    </row>
    <row r="1358" spans="5:5" x14ac:dyDescent="0.3">
      <c r="E1358" s="67"/>
    </row>
    <row r="1359" spans="5:5" x14ac:dyDescent="0.3">
      <c r="E1359" s="67"/>
    </row>
    <row r="1360" spans="5:5" x14ac:dyDescent="0.3">
      <c r="E1360" s="67"/>
    </row>
    <row r="1361" spans="5:5" x14ac:dyDescent="0.3">
      <c r="E1361" s="67"/>
    </row>
    <row r="1362" spans="5:5" x14ac:dyDescent="0.3">
      <c r="E1362" s="67"/>
    </row>
    <row r="1363" spans="5:5" x14ac:dyDescent="0.3">
      <c r="E1363" s="67"/>
    </row>
    <row r="1364" spans="5:5" x14ac:dyDescent="0.3">
      <c r="E1364" s="67"/>
    </row>
    <row r="1365" spans="5:5" x14ac:dyDescent="0.3">
      <c r="E1365" s="67"/>
    </row>
    <row r="1366" spans="5:5" x14ac:dyDescent="0.3">
      <c r="E1366" s="67"/>
    </row>
    <row r="1367" spans="5:5" x14ac:dyDescent="0.3">
      <c r="E1367" s="67"/>
    </row>
    <row r="1368" spans="5:5" x14ac:dyDescent="0.3">
      <c r="E1368" s="67"/>
    </row>
    <row r="1369" spans="5:5" x14ac:dyDescent="0.3">
      <c r="E1369" s="67"/>
    </row>
    <row r="1370" spans="5:5" x14ac:dyDescent="0.3">
      <c r="E1370" s="67"/>
    </row>
    <row r="1371" spans="5:5" x14ac:dyDescent="0.3">
      <c r="E1371" s="67"/>
    </row>
    <row r="1372" spans="5:5" x14ac:dyDescent="0.3">
      <c r="E1372" s="67"/>
    </row>
    <row r="1373" spans="5:5" x14ac:dyDescent="0.3">
      <c r="E1373" s="67"/>
    </row>
    <row r="1374" spans="5:5" x14ac:dyDescent="0.3">
      <c r="E1374" s="67"/>
    </row>
    <row r="1375" spans="5:5" x14ac:dyDescent="0.3">
      <c r="E1375" s="67"/>
    </row>
    <row r="1376" spans="5:5" x14ac:dyDescent="0.3">
      <c r="E1376" s="67"/>
    </row>
    <row r="1377" spans="5:5" x14ac:dyDescent="0.3">
      <c r="E1377" s="67"/>
    </row>
    <row r="1378" spans="5:5" x14ac:dyDescent="0.3">
      <c r="E1378" s="67"/>
    </row>
    <row r="1379" spans="5:5" x14ac:dyDescent="0.3">
      <c r="E1379" s="67"/>
    </row>
    <row r="1380" spans="5:5" x14ac:dyDescent="0.3">
      <c r="E1380" s="67"/>
    </row>
    <row r="1381" spans="5:5" x14ac:dyDescent="0.3">
      <c r="E1381" s="67"/>
    </row>
    <row r="1382" spans="5:5" x14ac:dyDescent="0.3">
      <c r="E1382" s="67"/>
    </row>
    <row r="1383" spans="5:5" x14ac:dyDescent="0.3">
      <c r="E1383" s="67"/>
    </row>
    <row r="1384" spans="5:5" x14ac:dyDescent="0.3">
      <c r="E1384" s="67"/>
    </row>
    <row r="1385" spans="5:5" x14ac:dyDescent="0.3">
      <c r="E1385" s="67"/>
    </row>
    <row r="1386" spans="5:5" x14ac:dyDescent="0.3">
      <c r="E1386" s="67"/>
    </row>
    <row r="1387" spans="5:5" x14ac:dyDescent="0.3">
      <c r="E1387" s="67"/>
    </row>
    <row r="1388" spans="5:5" x14ac:dyDescent="0.3">
      <c r="E1388" s="67"/>
    </row>
    <row r="1389" spans="5:5" x14ac:dyDescent="0.3">
      <c r="E1389" s="67"/>
    </row>
    <row r="1390" spans="5:5" x14ac:dyDescent="0.3">
      <c r="E1390" s="67"/>
    </row>
    <row r="1391" spans="5:5" x14ac:dyDescent="0.3">
      <c r="E1391" s="67"/>
    </row>
    <row r="1392" spans="5:5" x14ac:dyDescent="0.3">
      <c r="E1392" s="67"/>
    </row>
    <row r="1393" spans="5:5" x14ac:dyDescent="0.3">
      <c r="E1393" s="67"/>
    </row>
    <row r="1394" spans="5:5" x14ac:dyDescent="0.3">
      <c r="E1394" s="67"/>
    </row>
    <row r="1395" spans="5:5" x14ac:dyDescent="0.3">
      <c r="E1395" s="67"/>
    </row>
    <row r="1396" spans="5:5" x14ac:dyDescent="0.3">
      <c r="E1396" s="67"/>
    </row>
    <row r="1397" spans="5:5" x14ac:dyDescent="0.3">
      <c r="E1397" s="67"/>
    </row>
    <row r="1398" spans="5:5" x14ac:dyDescent="0.3">
      <c r="E1398" s="67"/>
    </row>
    <row r="1399" spans="5:5" x14ac:dyDescent="0.3">
      <c r="E1399" s="67"/>
    </row>
    <row r="1400" spans="5:5" x14ac:dyDescent="0.3">
      <c r="E1400" s="67"/>
    </row>
    <row r="1401" spans="5:5" x14ac:dyDescent="0.3">
      <c r="E1401" s="67"/>
    </row>
    <row r="1402" spans="5:5" x14ac:dyDescent="0.3">
      <c r="E1402" s="67"/>
    </row>
    <row r="1403" spans="5:5" x14ac:dyDescent="0.3">
      <c r="E1403" s="67"/>
    </row>
    <row r="1404" spans="5:5" x14ac:dyDescent="0.3">
      <c r="E1404" s="67"/>
    </row>
    <row r="1405" spans="5:5" x14ac:dyDescent="0.3">
      <c r="E1405" s="67"/>
    </row>
    <row r="1406" spans="5:5" x14ac:dyDescent="0.3">
      <c r="E1406" s="67"/>
    </row>
    <row r="1407" spans="5:5" x14ac:dyDescent="0.3">
      <c r="E1407" s="67"/>
    </row>
    <row r="1408" spans="5:5" x14ac:dyDescent="0.3">
      <c r="E1408" s="67"/>
    </row>
    <row r="1409" spans="5:5" x14ac:dyDescent="0.3">
      <c r="E1409" s="67"/>
    </row>
    <row r="1410" spans="5:5" x14ac:dyDescent="0.3">
      <c r="E1410" s="67"/>
    </row>
    <row r="1411" spans="5:5" x14ac:dyDescent="0.3">
      <c r="E1411" s="67"/>
    </row>
    <row r="1412" spans="5:5" x14ac:dyDescent="0.3">
      <c r="E1412" s="67"/>
    </row>
    <row r="1413" spans="5:5" x14ac:dyDescent="0.3">
      <c r="E1413" s="67"/>
    </row>
    <row r="1414" spans="5:5" x14ac:dyDescent="0.3">
      <c r="E1414" s="67"/>
    </row>
    <row r="1415" spans="5:5" x14ac:dyDescent="0.3">
      <c r="E1415" s="67"/>
    </row>
    <row r="1416" spans="5:5" x14ac:dyDescent="0.3">
      <c r="E1416" s="67"/>
    </row>
    <row r="1417" spans="5:5" x14ac:dyDescent="0.3">
      <c r="E1417" s="67"/>
    </row>
    <row r="1418" spans="5:5" x14ac:dyDescent="0.3">
      <c r="E1418" s="67"/>
    </row>
    <row r="1419" spans="5:5" x14ac:dyDescent="0.3">
      <c r="E1419" s="67"/>
    </row>
    <row r="1420" spans="5:5" x14ac:dyDescent="0.3">
      <c r="E1420" s="67"/>
    </row>
    <row r="1421" spans="5:5" x14ac:dyDescent="0.3">
      <c r="E1421" s="67"/>
    </row>
    <row r="1422" spans="5:5" x14ac:dyDescent="0.3">
      <c r="E1422" s="67"/>
    </row>
    <row r="1423" spans="5:5" x14ac:dyDescent="0.3">
      <c r="E1423" s="67"/>
    </row>
    <row r="1424" spans="5:5" x14ac:dyDescent="0.3">
      <c r="E1424" s="67"/>
    </row>
    <row r="1425" spans="5:5" x14ac:dyDescent="0.3">
      <c r="E1425" s="67"/>
    </row>
    <row r="1426" spans="5:5" x14ac:dyDescent="0.3">
      <c r="E1426" s="67"/>
    </row>
    <row r="1427" spans="5:5" x14ac:dyDescent="0.3">
      <c r="E1427" s="67"/>
    </row>
    <row r="1428" spans="5:5" x14ac:dyDescent="0.3">
      <c r="E1428" s="67"/>
    </row>
    <row r="1429" spans="5:5" x14ac:dyDescent="0.3">
      <c r="E1429" s="67"/>
    </row>
    <row r="1430" spans="5:5" x14ac:dyDescent="0.3">
      <c r="E1430" s="67"/>
    </row>
    <row r="1431" spans="5:5" x14ac:dyDescent="0.3">
      <c r="E1431" s="67"/>
    </row>
    <row r="1432" spans="5:5" x14ac:dyDescent="0.3">
      <c r="E1432" s="67"/>
    </row>
    <row r="1433" spans="5:5" x14ac:dyDescent="0.3">
      <c r="E1433" s="67"/>
    </row>
    <row r="1434" spans="5:5" x14ac:dyDescent="0.3">
      <c r="E1434" s="67"/>
    </row>
    <row r="1435" spans="5:5" x14ac:dyDescent="0.3">
      <c r="E1435" s="67"/>
    </row>
    <row r="1436" spans="5:5" x14ac:dyDescent="0.3">
      <c r="E1436" s="67"/>
    </row>
    <row r="1437" spans="5:5" x14ac:dyDescent="0.3">
      <c r="E1437" s="67"/>
    </row>
    <row r="1438" spans="5:5" x14ac:dyDescent="0.3">
      <c r="E1438" s="67"/>
    </row>
    <row r="1439" spans="5:5" x14ac:dyDescent="0.3">
      <c r="E1439" s="67"/>
    </row>
    <row r="1440" spans="5:5" x14ac:dyDescent="0.3">
      <c r="E1440" s="67"/>
    </row>
    <row r="1441" spans="5:5" x14ac:dyDescent="0.3">
      <c r="E1441" s="67"/>
    </row>
    <row r="1442" spans="5:5" x14ac:dyDescent="0.3">
      <c r="E1442" s="67"/>
    </row>
    <row r="1443" spans="5:5" x14ac:dyDescent="0.3">
      <c r="E1443" s="67"/>
    </row>
    <row r="1444" spans="5:5" x14ac:dyDescent="0.3">
      <c r="E1444" s="67"/>
    </row>
    <row r="1445" spans="5:5" x14ac:dyDescent="0.3">
      <c r="E1445" s="67"/>
    </row>
    <row r="1446" spans="5:5" x14ac:dyDescent="0.3">
      <c r="E1446" s="67"/>
    </row>
    <row r="1447" spans="5:5" x14ac:dyDescent="0.3">
      <c r="E1447" s="67"/>
    </row>
    <row r="1448" spans="5:5" x14ac:dyDescent="0.3">
      <c r="E1448" s="67"/>
    </row>
    <row r="1449" spans="5:5" x14ac:dyDescent="0.3">
      <c r="E1449" s="67"/>
    </row>
    <row r="1450" spans="5:5" x14ac:dyDescent="0.3">
      <c r="E1450" s="67"/>
    </row>
    <row r="1451" spans="5:5" x14ac:dyDescent="0.3">
      <c r="E1451" s="67"/>
    </row>
    <row r="1452" spans="5:5" x14ac:dyDescent="0.3">
      <c r="E1452" s="67"/>
    </row>
    <row r="1453" spans="5:5" x14ac:dyDescent="0.3">
      <c r="E1453" s="67"/>
    </row>
    <row r="1454" spans="5:5" x14ac:dyDescent="0.3">
      <c r="E1454" s="67"/>
    </row>
    <row r="1455" spans="5:5" x14ac:dyDescent="0.3">
      <c r="E1455" s="67"/>
    </row>
    <row r="1456" spans="5:5" x14ac:dyDescent="0.3">
      <c r="E1456" s="67"/>
    </row>
    <row r="1457" spans="5:5" x14ac:dyDescent="0.3">
      <c r="E1457" s="67"/>
    </row>
    <row r="1458" spans="5:5" x14ac:dyDescent="0.3">
      <c r="E1458" s="67"/>
    </row>
    <row r="1459" spans="5:5" x14ac:dyDescent="0.3">
      <c r="E1459" s="67"/>
    </row>
    <row r="1460" spans="5:5" x14ac:dyDescent="0.3">
      <c r="E1460" s="67"/>
    </row>
    <row r="1461" spans="5:5" x14ac:dyDescent="0.3">
      <c r="E1461" s="67"/>
    </row>
    <row r="1462" spans="5:5" x14ac:dyDescent="0.3">
      <c r="E1462" s="67"/>
    </row>
    <row r="1463" spans="5:5" x14ac:dyDescent="0.3">
      <c r="E1463" s="67"/>
    </row>
    <row r="1464" spans="5:5" x14ac:dyDescent="0.3">
      <c r="E1464" s="67"/>
    </row>
    <row r="1465" spans="5:5" x14ac:dyDescent="0.3">
      <c r="E1465" s="67"/>
    </row>
    <row r="1466" spans="5:5" x14ac:dyDescent="0.3">
      <c r="E1466" s="67"/>
    </row>
    <row r="1467" spans="5:5" x14ac:dyDescent="0.3">
      <c r="E1467" s="67"/>
    </row>
    <row r="1468" spans="5:5" x14ac:dyDescent="0.3">
      <c r="E1468" s="67"/>
    </row>
    <row r="1469" spans="5:5" x14ac:dyDescent="0.3">
      <c r="E1469" s="67"/>
    </row>
    <row r="1470" spans="5:5" x14ac:dyDescent="0.3">
      <c r="E1470" s="67"/>
    </row>
    <row r="1471" spans="5:5" x14ac:dyDescent="0.3">
      <c r="E1471" s="67"/>
    </row>
    <row r="1472" spans="5:5" x14ac:dyDescent="0.3">
      <c r="E1472" s="67"/>
    </row>
    <row r="1473" spans="5:5" x14ac:dyDescent="0.3">
      <c r="E1473" s="67"/>
    </row>
    <row r="1474" spans="5:5" x14ac:dyDescent="0.3">
      <c r="E1474" s="67"/>
    </row>
    <row r="1475" spans="5:5" x14ac:dyDescent="0.3">
      <c r="E1475" s="67"/>
    </row>
    <row r="1476" spans="5:5" x14ac:dyDescent="0.3">
      <c r="E1476" s="67"/>
    </row>
    <row r="1477" spans="5:5" x14ac:dyDescent="0.3">
      <c r="E1477" s="67"/>
    </row>
    <row r="1478" spans="5:5" x14ac:dyDescent="0.3">
      <c r="E1478" s="67"/>
    </row>
    <row r="1479" spans="5:5" x14ac:dyDescent="0.3">
      <c r="E1479" s="67"/>
    </row>
    <row r="1480" spans="5:5" x14ac:dyDescent="0.3">
      <c r="E1480" s="67"/>
    </row>
    <row r="1481" spans="5:5" x14ac:dyDescent="0.3">
      <c r="E1481" s="67"/>
    </row>
    <row r="1482" spans="5:5" x14ac:dyDescent="0.3">
      <c r="E1482" s="67"/>
    </row>
    <row r="1483" spans="5:5" x14ac:dyDescent="0.3">
      <c r="E1483" s="67"/>
    </row>
    <row r="1484" spans="5:5" x14ac:dyDescent="0.3">
      <c r="E1484" s="67"/>
    </row>
    <row r="1485" spans="5:5" x14ac:dyDescent="0.3">
      <c r="E1485" s="67"/>
    </row>
    <row r="1486" spans="5:5" x14ac:dyDescent="0.3">
      <c r="E1486" s="67"/>
    </row>
    <row r="1487" spans="5:5" x14ac:dyDescent="0.3">
      <c r="E1487" s="67"/>
    </row>
    <row r="1488" spans="5:5" x14ac:dyDescent="0.3">
      <c r="E1488" s="67"/>
    </row>
    <row r="1489" spans="5:5" x14ac:dyDescent="0.3">
      <c r="E1489" s="67"/>
    </row>
    <row r="1490" spans="5:5" x14ac:dyDescent="0.3">
      <c r="E1490" s="67"/>
    </row>
    <row r="1491" spans="5:5" x14ac:dyDescent="0.3">
      <c r="E1491" s="67"/>
    </row>
    <row r="1492" spans="5:5" x14ac:dyDescent="0.3">
      <c r="E1492" s="67"/>
    </row>
    <row r="1493" spans="5:5" x14ac:dyDescent="0.3">
      <c r="E1493" s="67"/>
    </row>
    <row r="1494" spans="5:5" x14ac:dyDescent="0.3">
      <c r="E1494" s="67"/>
    </row>
    <row r="1495" spans="5:5" x14ac:dyDescent="0.3">
      <c r="E1495" s="67"/>
    </row>
    <row r="1496" spans="5:5" x14ac:dyDescent="0.3">
      <c r="E1496" s="67"/>
    </row>
    <row r="1497" spans="5:5" x14ac:dyDescent="0.3">
      <c r="E1497" s="67"/>
    </row>
    <row r="1498" spans="5:5" x14ac:dyDescent="0.3">
      <c r="E1498" s="67"/>
    </row>
    <row r="1499" spans="5:5" x14ac:dyDescent="0.3">
      <c r="E1499" s="67"/>
    </row>
    <row r="1500" spans="5:5" x14ac:dyDescent="0.3">
      <c r="E1500" s="67"/>
    </row>
    <row r="1501" spans="5:5" x14ac:dyDescent="0.3">
      <c r="E1501" s="67"/>
    </row>
    <row r="1502" spans="5:5" x14ac:dyDescent="0.3">
      <c r="E1502" s="67"/>
    </row>
    <row r="1503" spans="5:5" x14ac:dyDescent="0.3">
      <c r="E1503" s="67"/>
    </row>
    <row r="1504" spans="5:5" x14ac:dyDescent="0.3">
      <c r="E1504" s="67"/>
    </row>
    <row r="1505" spans="5:5" x14ac:dyDescent="0.3">
      <c r="E1505" s="67"/>
    </row>
    <row r="1506" spans="5:5" x14ac:dyDescent="0.3">
      <c r="E1506" s="67"/>
    </row>
    <row r="1507" spans="5:5" x14ac:dyDescent="0.3">
      <c r="E1507" s="67"/>
    </row>
    <row r="1508" spans="5:5" x14ac:dyDescent="0.3">
      <c r="E1508" s="67"/>
    </row>
    <row r="1509" spans="5:5" x14ac:dyDescent="0.3">
      <c r="E1509" s="67"/>
    </row>
    <row r="1510" spans="5:5" x14ac:dyDescent="0.3">
      <c r="E1510" s="67"/>
    </row>
    <row r="1511" spans="5:5" x14ac:dyDescent="0.3">
      <c r="E1511" s="67"/>
    </row>
    <row r="1512" spans="5:5" x14ac:dyDescent="0.3">
      <c r="E1512" s="67"/>
    </row>
    <row r="1513" spans="5:5" x14ac:dyDescent="0.3">
      <c r="E1513" s="67"/>
    </row>
    <row r="1514" spans="5:5" x14ac:dyDescent="0.3">
      <c r="E1514" s="67"/>
    </row>
    <row r="1515" spans="5:5" x14ac:dyDescent="0.3">
      <c r="E1515" s="67"/>
    </row>
    <row r="1516" spans="5:5" x14ac:dyDescent="0.3">
      <c r="E1516" s="67"/>
    </row>
    <row r="1517" spans="5:5" x14ac:dyDescent="0.3">
      <c r="E1517" s="67"/>
    </row>
    <row r="1518" spans="5:5" x14ac:dyDescent="0.3">
      <c r="E1518" s="67"/>
    </row>
    <row r="1519" spans="5:5" x14ac:dyDescent="0.3">
      <c r="E1519" s="67"/>
    </row>
    <row r="1520" spans="5:5" x14ac:dyDescent="0.3">
      <c r="E1520" s="67"/>
    </row>
    <row r="1521" spans="5:5" x14ac:dyDescent="0.3">
      <c r="E1521" s="67"/>
    </row>
    <row r="1522" spans="5:5" x14ac:dyDescent="0.3">
      <c r="E1522" s="67"/>
    </row>
    <row r="1523" spans="5:5" x14ac:dyDescent="0.3">
      <c r="E1523" s="67"/>
    </row>
    <row r="1524" spans="5:5" x14ac:dyDescent="0.3">
      <c r="E1524" s="67"/>
    </row>
    <row r="1525" spans="5:5" x14ac:dyDescent="0.3">
      <c r="E1525" s="67"/>
    </row>
    <row r="1526" spans="5:5" x14ac:dyDescent="0.3">
      <c r="E1526" s="67"/>
    </row>
    <row r="1527" spans="5:5" x14ac:dyDescent="0.3">
      <c r="E1527" s="67"/>
    </row>
    <row r="1528" spans="5:5" x14ac:dyDescent="0.3">
      <c r="E1528" s="67"/>
    </row>
    <row r="1529" spans="5:5" x14ac:dyDescent="0.3">
      <c r="E1529" s="67"/>
    </row>
    <row r="1530" spans="5:5" x14ac:dyDescent="0.3">
      <c r="E1530" s="67"/>
    </row>
    <row r="1531" spans="5:5" x14ac:dyDescent="0.3">
      <c r="E1531" s="67"/>
    </row>
    <row r="1532" spans="5:5" x14ac:dyDescent="0.3">
      <c r="E1532" s="67"/>
    </row>
    <row r="1533" spans="5:5" x14ac:dyDescent="0.3">
      <c r="E1533" s="67"/>
    </row>
    <row r="1534" spans="5:5" x14ac:dyDescent="0.3">
      <c r="E1534" s="67"/>
    </row>
    <row r="1535" spans="5:5" x14ac:dyDescent="0.3">
      <c r="E1535" s="67"/>
    </row>
    <row r="1536" spans="5:5" x14ac:dyDescent="0.3">
      <c r="E1536" s="67"/>
    </row>
    <row r="1537" spans="5:5" x14ac:dyDescent="0.3">
      <c r="E1537" s="67"/>
    </row>
    <row r="1538" spans="5:5" x14ac:dyDescent="0.3">
      <c r="E1538" s="67"/>
    </row>
    <row r="1539" spans="5:5" x14ac:dyDescent="0.3">
      <c r="E1539" s="67"/>
    </row>
    <row r="1540" spans="5:5" x14ac:dyDescent="0.3">
      <c r="E1540" s="67"/>
    </row>
    <row r="1541" spans="5:5" x14ac:dyDescent="0.3">
      <c r="E1541" s="67"/>
    </row>
    <row r="1542" spans="5:5" x14ac:dyDescent="0.3">
      <c r="E1542" s="67"/>
    </row>
    <row r="1543" spans="5:5" x14ac:dyDescent="0.3">
      <c r="E1543" s="67"/>
    </row>
    <row r="1544" spans="5:5" x14ac:dyDescent="0.3">
      <c r="E1544" s="67"/>
    </row>
    <row r="1545" spans="5:5" x14ac:dyDescent="0.3">
      <c r="E1545" s="67"/>
    </row>
    <row r="1546" spans="5:5" x14ac:dyDescent="0.3">
      <c r="E1546" s="67"/>
    </row>
    <row r="1547" spans="5:5" x14ac:dyDescent="0.3">
      <c r="E1547" s="67"/>
    </row>
    <row r="1548" spans="5:5" x14ac:dyDescent="0.3">
      <c r="E1548" s="67"/>
    </row>
    <row r="1549" spans="5:5" x14ac:dyDescent="0.3">
      <c r="E1549" s="67"/>
    </row>
    <row r="1550" spans="5:5" x14ac:dyDescent="0.3">
      <c r="E1550" s="67"/>
    </row>
    <row r="1551" spans="5:5" x14ac:dyDescent="0.3">
      <c r="E1551" s="67"/>
    </row>
    <row r="1552" spans="5:5" x14ac:dyDescent="0.3">
      <c r="E1552" s="67"/>
    </row>
    <row r="1553" spans="5:5" x14ac:dyDescent="0.3">
      <c r="E1553" s="67"/>
    </row>
    <row r="1554" spans="5:5" x14ac:dyDescent="0.3">
      <c r="E1554" s="67"/>
    </row>
    <row r="1555" spans="5:5" x14ac:dyDescent="0.3">
      <c r="E1555" s="67"/>
    </row>
    <row r="1556" spans="5:5" x14ac:dyDescent="0.3">
      <c r="E1556" s="67"/>
    </row>
    <row r="1557" spans="5:5" x14ac:dyDescent="0.3">
      <c r="E1557" s="67"/>
    </row>
    <row r="1558" spans="5:5" x14ac:dyDescent="0.3">
      <c r="E1558" s="67"/>
    </row>
    <row r="1559" spans="5:5" x14ac:dyDescent="0.3">
      <c r="E1559" s="67"/>
    </row>
    <row r="1560" spans="5:5" x14ac:dyDescent="0.3">
      <c r="E1560" s="67"/>
    </row>
    <row r="1561" spans="5:5" x14ac:dyDescent="0.3">
      <c r="E1561" s="67"/>
    </row>
    <row r="1562" spans="5:5" x14ac:dyDescent="0.3">
      <c r="E1562" s="67"/>
    </row>
    <row r="1563" spans="5:5" x14ac:dyDescent="0.3">
      <c r="E1563" s="67"/>
    </row>
    <row r="1564" spans="5:5" x14ac:dyDescent="0.3">
      <c r="E1564" s="67"/>
    </row>
    <row r="1565" spans="5:5" x14ac:dyDescent="0.3">
      <c r="E1565" s="67"/>
    </row>
    <row r="1566" spans="5:5" x14ac:dyDescent="0.3">
      <c r="E1566" s="67"/>
    </row>
    <row r="1567" spans="5:5" x14ac:dyDescent="0.3">
      <c r="E1567" s="67"/>
    </row>
    <row r="1568" spans="5:5" x14ac:dyDescent="0.3">
      <c r="E1568" s="67"/>
    </row>
    <row r="1569" spans="5:5" x14ac:dyDescent="0.3">
      <c r="E1569" s="67"/>
    </row>
    <row r="1570" spans="5:5" x14ac:dyDescent="0.3">
      <c r="E1570" s="67"/>
    </row>
    <row r="1571" spans="5:5" x14ac:dyDescent="0.3">
      <c r="E1571" s="67"/>
    </row>
    <row r="1572" spans="5:5" x14ac:dyDescent="0.3">
      <c r="E1572" s="67"/>
    </row>
    <row r="1573" spans="5:5" x14ac:dyDescent="0.3">
      <c r="E1573" s="67"/>
    </row>
    <row r="1574" spans="5:5" x14ac:dyDescent="0.3">
      <c r="E1574" s="67"/>
    </row>
    <row r="1575" spans="5:5" x14ac:dyDescent="0.3">
      <c r="E1575" s="67"/>
    </row>
    <row r="1576" spans="5:5" x14ac:dyDescent="0.3">
      <c r="E1576" s="67"/>
    </row>
    <row r="1577" spans="5:5" x14ac:dyDescent="0.3">
      <c r="E1577" s="67"/>
    </row>
    <row r="1578" spans="5:5" x14ac:dyDescent="0.3">
      <c r="E1578" s="67"/>
    </row>
    <row r="1579" spans="5:5" x14ac:dyDescent="0.3">
      <c r="E1579" s="67"/>
    </row>
    <row r="1580" spans="5:5" x14ac:dyDescent="0.3">
      <c r="E1580" s="67"/>
    </row>
    <row r="1581" spans="5:5" x14ac:dyDescent="0.3">
      <c r="E1581" s="67"/>
    </row>
    <row r="1582" spans="5:5" x14ac:dyDescent="0.3">
      <c r="E1582" s="67"/>
    </row>
    <row r="1583" spans="5:5" x14ac:dyDescent="0.3">
      <c r="E1583" s="67"/>
    </row>
    <row r="1584" spans="5:5" x14ac:dyDescent="0.3">
      <c r="E1584" s="67"/>
    </row>
    <row r="1585" spans="5:5" x14ac:dyDescent="0.3">
      <c r="E1585" s="67"/>
    </row>
    <row r="1586" spans="5:5" x14ac:dyDescent="0.3">
      <c r="E1586" s="67"/>
    </row>
    <row r="1587" spans="5:5" x14ac:dyDescent="0.3">
      <c r="E1587" s="67"/>
    </row>
    <row r="1588" spans="5:5" x14ac:dyDescent="0.3">
      <c r="E1588" s="67"/>
    </row>
    <row r="1589" spans="5:5" x14ac:dyDescent="0.3">
      <c r="E1589" s="67"/>
    </row>
    <row r="1590" spans="5:5" x14ac:dyDescent="0.3">
      <c r="E1590" s="67"/>
    </row>
    <row r="1591" spans="5:5" x14ac:dyDescent="0.3">
      <c r="E1591" s="67"/>
    </row>
    <row r="1592" spans="5:5" x14ac:dyDescent="0.3">
      <c r="E1592" s="67"/>
    </row>
    <row r="1593" spans="5:5" x14ac:dyDescent="0.3">
      <c r="E1593" s="67"/>
    </row>
    <row r="1594" spans="5:5" x14ac:dyDescent="0.3">
      <c r="E1594" s="67"/>
    </row>
    <row r="1595" spans="5:5" x14ac:dyDescent="0.3">
      <c r="E1595" s="67"/>
    </row>
    <row r="1596" spans="5:5" x14ac:dyDescent="0.3">
      <c r="E1596" s="67"/>
    </row>
    <row r="1597" spans="5:5" x14ac:dyDescent="0.3">
      <c r="E1597" s="67"/>
    </row>
    <row r="1598" spans="5:5" x14ac:dyDescent="0.3">
      <c r="E1598" s="67"/>
    </row>
    <row r="1599" spans="5:5" x14ac:dyDescent="0.3">
      <c r="E1599" s="67"/>
    </row>
    <row r="1600" spans="5:5" x14ac:dyDescent="0.3">
      <c r="E1600" s="67"/>
    </row>
    <row r="1601" spans="5:5" x14ac:dyDescent="0.3">
      <c r="E1601" s="67"/>
    </row>
    <row r="1602" spans="5:5" x14ac:dyDescent="0.3">
      <c r="E1602" s="67"/>
    </row>
    <row r="1603" spans="5:5" x14ac:dyDescent="0.3">
      <c r="E1603" s="67"/>
    </row>
    <row r="1604" spans="5:5" x14ac:dyDescent="0.3">
      <c r="E1604" s="67"/>
    </row>
    <row r="1605" spans="5:5" x14ac:dyDescent="0.3">
      <c r="E1605" s="67"/>
    </row>
    <row r="1606" spans="5:5" x14ac:dyDescent="0.3">
      <c r="E1606" s="67"/>
    </row>
    <row r="1607" spans="5:5" x14ac:dyDescent="0.3">
      <c r="E1607" s="67"/>
    </row>
    <row r="1608" spans="5:5" x14ac:dyDescent="0.3">
      <c r="E1608" s="67"/>
    </row>
    <row r="1609" spans="5:5" x14ac:dyDescent="0.3">
      <c r="E1609" s="67"/>
    </row>
    <row r="1610" spans="5:5" x14ac:dyDescent="0.3">
      <c r="E1610" s="67"/>
    </row>
    <row r="1611" spans="5:5" x14ac:dyDescent="0.3">
      <c r="E1611" s="67"/>
    </row>
    <row r="1612" spans="5:5" x14ac:dyDescent="0.3">
      <c r="E1612" s="67"/>
    </row>
    <row r="1613" spans="5:5" x14ac:dyDescent="0.3">
      <c r="E1613" s="67"/>
    </row>
    <row r="1614" spans="5:5" x14ac:dyDescent="0.3">
      <c r="E1614" s="67"/>
    </row>
    <row r="1615" spans="5:5" x14ac:dyDescent="0.3">
      <c r="E1615" s="67"/>
    </row>
    <row r="1616" spans="5:5" x14ac:dyDescent="0.3">
      <c r="E1616" s="67"/>
    </row>
    <row r="1617" spans="5:5" x14ac:dyDescent="0.3">
      <c r="E1617" s="67"/>
    </row>
    <row r="1618" spans="5:5" x14ac:dyDescent="0.3">
      <c r="E1618" s="67"/>
    </row>
    <row r="1619" spans="5:5" x14ac:dyDescent="0.3">
      <c r="E1619" s="67"/>
    </row>
    <row r="1620" spans="5:5" x14ac:dyDescent="0.3">
      <c r="E1620" s="67"/>
    </row>
    <row r="1621" spans="5:5" x14ac:dyDescent="0.3">
      <c r="E1621" s="67"/>
    </row>
    <row r="1622" spans="5:5" x14ac:dyDescent="0.3">
      <c r="E1622" s="67"/>
    </row>
    <row r="1623" spans="5:5" x14ac:dyDescent="0.3">
      <c r="E1623" s="67"/>
    </row>
    <row r="1624" spans="5:5" x14ac:dyDescent="0.3">
      <c r="E1624" s="67"/>
    </row>
    <row r="1625" spans="5:5" x14ac:dyDescent="0.3">
      <c r="E1625" s="67"/>
    </row>
    <row r="1626" spans="5:5" x14ac:dyDescent="0.3">
      <c r="E1626" s="67"/>
    </row>
    <row r="1627" spans="5:5" x14ac:dyDescent="0.3">
      <c r="E1627" s="67"/>
    </row>
    <row r="1628" spans="5:5" x14ac:dyDescent="0.3">
      <c r="E1628" s="67"/>
    </row>
    <row r="1629" spans="5:5" x14ac:dyDescent="0.3">
      <c r="E1629" s="67"/>
    </row>
    <row r="1630" spans="5:5" x14ac:dyDescent="0.3">
      <c r="E1630" s="67"/>
    </row>
    <row r="1631" spans="5:5" x14ac:dyDescent="0.3">
      <c r="E1631" s="67"/>
    </row>
    <row r="1632" spans="5:5" x14ac:dyDescent="0.3">
      <c r="E1632" s="67"/>
    </row>
    <row r="1633" spans="5:5" x14ac:dyDescent="0.3">
      <c r="E1633" s="67"/>
    </row>
    <row r="1634" spans="5:5" x14ac:dyDescent="0.3">
      <c r="E1634" s="67"/>
    </row>
    <row r="1635" spans="5:5" x14ac:dyDescent="0.3">
      <c r="E1635" s="67"/>
    </row>
    <row r="1636" spans="5:5" x14ac:dyDescent="0.3">
      <c r="E1636" s="67"/>
    </row>
    <row r="1637" spans="5:5" x14ac:dyDescent="0.3">
      <c r="E1637" s="67"/>
    </row>
    <row r="1638" spans="5:5" x14ac:dyDescent="0.3">
      <c r="E1638" s="67"/>
    </row>
    <row r="1639" spans="5:5" x14ac:dyDescent="0.3">
      <c r="E1639" s="67"/>
    </row>
    <row r="1640" spans="5:5" x14ac:dyDescent="0.3">
      <c r="E1640" s="67"/>
    </row>
    <row r="1641" spans="5:5" x14ac:dyDescent="0.3">
      <c r="E1641" s="67"/>
    </row>
    <row r="1642" spans="5:5" x14ac:dyDescent="0.3">
      <c r="E1642" s="67"/>
    </row>
    <row r="1643" spans="5:5" x14ac:dyDescent="0.3">
      <c r="E1643" s="67"/>
    </row>
    <row r="1644" spans="5:5" x14ac:dyDescent="0.3">
      <c r="E1644" s="67"/>
    </row>
    <row r="1645" spans="5:5" x14ac:dyDescent="0.3">
      <c r="E1645" s="67"/>
    </row>
    <row r="1646" spans="5:5" x14ac:dyDescent="0.3">
      <c r="E1646" s="67"/>
    </row>
    <row r="1647" spans="5:5" x14ac:dyDescent="0.3">
      <c r="E1647" s="67"/>
    </row>
    <row r="1648" spans="5:5" x14ac:dyDescent="0.3">
      <c r="E1648" s="67"/>
    </row>
    <row r="1649" spans="5:5" x14ac:dyDescent="0.3">
      <c r="E1649" s="67"/>
    </row>
    <row r="1650" spans="5:5" x14ac:dyDescent="0.3">
      <c r="E1650" s="67"/>
    </row>
    <row r="1651" spans="5:5" x14ac:dyDescent="0.3">
      <c r="E1651" s="67"/>
    </row>
    <row r="1652" spans="5:5" x14ac:dyDescent="0.3">
      <c r="E1652" s="67"/>
    </row>
    <row r="1653" spans="5:5" x14ac:dyDescent="0.3">
      <c r="E1653" s="67"/>
    </row>
    <row r="1654" spans="5:5" x14ac:dyDescent="0.3">
      <c r="E1654" s="67"/>
    </row>
    <row r="1655" spans="5:5" x14ac:dyDescent="0.3">
      <c r="E1655" s="67"/>
    </row>
    <row r="1656" spans="5:5" x14ac:dyDescent="0.3">
      <c r="E1656" s="67"/>
    </row>
    <row r="1657" spans="5:5" x14ac:dyDescent="0.3">
      <c r="E1657" s="67"/>
    </row>
    <row r="1658" spans="5:5" x14ac:dyDescent="0.3">
      <c r="E1658" s="67"/>
    </row>
    <row r="1659" spans="5:5" x14ac:dyDescent="0.3">
      <c r="E1659" s="67"/>
    </row>
    <row r="1660" spans="5:5" x14ac:dyDescent="0.3">
      <c r="E1660" s="67"/>
    </row>
    <row r="1661" spans="5:5" x14ac:dyDescent="0.3">
      <c r="E1661" s="67"/>
    </row>
    <row r="1662" spans="5:5" x14ac:dyDescent="0.3">
      <c r="E1662" s="67"/>
    </row>
    <row r="1663" spans="5:5" x14ac:dyDescent="0.3">
      <c r="E1663" s="67"/>
    </row>
    <row r="1664" spans="5:5" x14ac:dyDescent="0.3">
      <c r="E1664" s="67"/>
    </row>
    <row r="1665" spans="5:5" x14ac:dyDescent="0.3">
      <c r="E1665" s="67"/>
    </row>
    <row r="1666" spans="5:5" x14ac:dyDescent="0.3">
      <c r="E1666" s="67"/>
    </row>
    <row r="1667" spans="5:5" x14ac:dyDescent="0.3">
      <c r="E1667" s="67"/>
    </row>
    <row r="1668" spans="5:5" x14ac:dyDescent="0.3">
      <c r="E1668" s="67"/>
    </row>
    <row r="1669" spans="5:5" x14ac:dyDescent="0.3">
      <c r="E1669" s="67"/>
    </row>
    <row r="1670" spans="5:5" x14ac:dyDescent="0.3">
      <c r="E1670" s="67"/>
    </row>
    <row r="1671" spans="5:5" x14ac:dyDescent="0.3">
      <c r="E1671" s="67"/>
    </row>
    <row r="1672" spans="5:5" x14ac:dyDescent="0.3">
      <c r="E1672" s="67"/>
    </row>
    <row r="1673" spans="5:5" x14ac:dyDescent="0.3">
      <c r="E1673" s="67"/>
    </row>
    <row r="1674" spans="5:5" x14ac:dyDescent="0.3">
      <c r="E1674" s="67"/>
    </row>
    <row r="1675" spans="5:5" x14ac:dyDescent="0.3">
      <c r="E1675" s="67"/>
    </row>
    <row r="1676" spans="5:5" x14ac:dyDescent="0.3">
      <c r="E1676" s="67"/>
    </row>
    <row r="1677" spans="5:5" x14ac:dyDescent="0.3">
      <c r="E1677" s="67"/>
    </row>
    <row r="1678" spans="5:5" x14ac:dyDescent="0.3">
      <c r="E1678" s="67"/>
    </row>
    <row r="1679" spans="5:5" x14ac:dyDescent="0.3">
      <c r="E1679" s="67"/>
    </row>
    <row r="1680" spans="5:5" x14ac:dyDescent="0.3">
      <c r="E1680" s="67"/>
    </row>
    <row r="1681" spans="5:5" x14ac:dyDescent="0.3">
      <c r="E1681" s="67"/>
    </row>
    <row r="1682" spans="5:5" x14ac:dyDescent="0.3">
      <c r="E1682" s="67"/>
    </row>
    <row r="1683" spans="5:5" x14ac:dyDescent="0.3">
      <c r="E1683" s="67"/>
    </row>
    <row r="1684" spans="5:5" x14ac:dyDescent="0.3">
      <c r="E1684" s="67"/>
    </row>
    <row r="1685" spans="5:5" x14ac:dyDescent="0.3">
      <c r="E1685" s="67"/>
    </row>
    <row r="1686" spans="5:5" x14ac:dyDescent="0.3">
      <c r="E1686" s="67"/>
    </row>
    <row r="1687" spans="5:5" x14ac:dyDescent="0.3">
      <c r="E1687" s="67"/>
    </row>
    <row r="1688" spans="5:5" x14ac:dyDescent="0.3">
      <c r="E1688" s="67"/>
    </row>
    <row r="1689" spans="5:5" x14ac:dyDescent="0.3">
      <c r="E1689" s="67"/>
    </row>
    <row r="1690" spans="5:5" x14ac:dyDescent="0.3">
      <c r="E1690" s="67"/>
    </row>
    <row r="1691" spans="5:5" x14ac:dyDescent="0.3">
      <c r="E1691" s="67"/>
    </row>
    <row r="1692" spans="5:5" x14ac:dyDescent="0.3">
      <c r="E1692" s="67"/>
    </row>
    <row r="1693" spans="5:5" x14ac:dyDescent="0.3">
      <c r="E1693" s="67"/>
    </row>
    <row r="1694" spans="5:5" x14ac:dyDescent="0.3">
      <c r="E1694" s="67"/>
    </row>
    <row r="1695" spans="5:5" x14ac:dyDescent="0.3">
      <c r="E1695" s="67"/>
    </row>
    <row r="1696" spans="5:5" x14ac:dyDescent="0.3">
      <c r="E1696" s="67"/>
    </row>
    <row r="1697" spans="5:5" x14ac:dyDescent="0.3">
      <c r="E1697" s="67"/>
    </row>
    <row r="1698" spans="5:5" x14ac:dyDescent="0.3">
      <c r="E1698" s="67"/>
    </row>
    <row r="1699" spans="5:5" x14ac:dyDescent="0.3">
      <c r="E1699" s="67"/>
    </row>
    <row r="1700" spans="5:5" x14ac:dyDescent="0.3">
      <c r="E1700" s="67"/>
    </row>
    <row r="1701" spans="5:5" x14ac:dyDescent="0.3">
      <c r="E1701" s="67"/>
    </row>
    <row r="1702" spans="5:5" x14ac:dyDescent="0.3">
      <c r="E1702" s="67"/>
    </row>
    <row r="1703" spans="5:5" x14ac:dyDescent="0.3">
      <c r="E1703" s="67"/>
    </row>
    <row r="1704" spans="5:5" x14ac:dyDescent="0.3">
      <c r="E1704" s="67"/>
    </row>
    <row r="1705" spans="5:5" x14ac:dyDescent="0.3">
      <c r="E1705" s="67"/>
    </row>
    <row r="1706" spans="5:5" x14ac:dyDescent="0.3">
      <c r="E1706" s="67"/>
    </row>
    <row r="1707" spans="5:5" x14ac:dyDescent="0.3">
      <c r="E1707" s="67"/>
    </row>
    <row r="1708" spans="5:5" x14ac:dyDescent="0.3">
      <c r="E1708" s="67"/>
    </row>
    <row r="1709" spans="5:5" x14ac:dyDescent="0.3">
      <c r="E1709" s="67"/>
    </row>
    <row r="1710" spans="5:5" x14ac:dyDescent="0.3">
      <c r="E1710" s="67"/>
    </row>
    <row r="1711" spans="5:5" x14ac:dyDescent="0.3">
      <c r="E1711" s="67"/>
    </row>
    <row r="1712" spans="5:5" x14ac:dyDescent="0.3">
      <c r="E1712" s="67"/>
    </row>
    <row r="1713" spans="5:5" x14ac:dyDescent="0.3">
      <c r="E1713" s="67"/>
    </row>
    <row r="1714" spans="5:5" x14ac:dyDescent="0.3">
      <c r="E1714" s="67"/>
    </row>
    <row r="1715" spans="5:5" x14ac:dyDescent="0.3">
      <c r="E1715" s="67"/>
    </row>
    <row r="1716" spans="5:5" x14ac:dyDescent="0.3">
      <c r="E1716" s="67"/>
    </row>
    <row r="1717" spans="5:5" x14ac:dyDescent="0.3">
      <c r="E1717" s="67"/>
    </row>
    <row r="1718" spans="5:5" x14ac:dyDescent="0.3">
      <c r="E1718" s="67"/>
    </row>
    <row r="1719" spans="5:5" x14ac:dyDescent="0.3">
      <c r="E1719" s="67"/>
    </row>
    <row r="1720" spans="5:5" x14ac:dyDescent="0.3">
      <c r="E1720" s="67"/>
    </row>
    <row r="1721" spans="5:5" x14ac:dyDescent="0.3">
      <c r="E1721" s="67"/>
    </row>
    <row r="1722" spans="5:5" x14ac:dyDescent="0.3">
      <c r="E1722" s="67"/>
    </row>
    <row r="1723" spans="5:5" x14ac:dyDescent="0.3">
      <c r="E1723" s="67"/>
    </row>
    <row r="1724" spans="5:5" x14ac:dyDescent="0.3">
      <c r="E1724" s="67"/>
    </row>
    <row r="1725" spans="5:5" x14ac:dyDescent="0.3">
      <c r="E1725" s="67"/>
    </row>
    <row r="1726" spans="5:5" x14ac:dyDescent="0.3">
      <c r="E1726" s="67"/>
    </row>
    <row r="1727" spans="5:5" x14ac:dyDescent="0.3">
      <c r="E1727" s="67"/>
    </row>
    <row r="1728" spans="5:5" x14ac:dyDescent="0.3">
      <c r="E1728" s="67"/>
    </row>
    <row r="1729" spans="5:5" x14ac:dyDescent="0.3">
      <c r="E1729" s="67"/>
    </row>
    <row r="1730" spans="5:5" x14ac:dyDescent="0.3">
      <c r="E1730" s="67"/>
    </row>
    <row r="1731" spans="5:5" x14ac:dyDescent="0.3">
      <c r="E1731" s="67"/>
    </row>
    <row r="1732" spans="5:5" x14ac:dyDescent="0.3">
      <c r="E1732" s="67"/>
    </row>
    <row r="1733" spans="5:5" x14ac:dyDescent="0.3">
      <c r="E1733" s="67"/>
    </row>
    <row r="1734" spans="5:5" x14ac:dyDescent="0.3">
      <c r="E1734" s="67"/>
    </row>
    <row r="1735" spans="5:5" x14ac:dyDescent="0.3">
      <c r="E1735" s="67"/>
    </row>
    <row r="1736" spans="5:5" x14ac:dyDescent="0.3">
      <c r="E1736" s="67"/>
    </row>
    <row r="1737" spans="5:5" x14ac:dyDescent="0.3">
      <c r="E1737" s="67"/>
    </row>
    <row r="1738" spans="5:5" x14ac:dyDescent="0.3">
      <c r="E1738" s="67"/>
    </row>
    <row r="1739" spans="5:5" x14ac:dyDescent="0.3">
      <c r="E1739" s="67"/>
    </row>
    <row r="1740" spans="5:5" x14ac:dyDescent="0.3">
      <c r="E1740" s="67"/>
    </row>
    <row r="1741" spans="5:5" x14ac:dyDescent="0.3">
      <c r="E1741" s="67"/>
    </row>
    <row r="1742" spans="5:5" x14ac:dyDescent="0.3">
      <c r="E1742" s="67"/>
    </row>
    <row r="1743" spans="5:5" x14ac:dyDescent="0.3">
      <c r="E1743" s="67"/>
    </row>
    <row r="1744" spans="5:5" x14ac:dyDescent="0.3">
      <c r="E1744" s="67"/>
    </row>
    <row r="1745" spans="5:5" x14ac:dyDescent="0.3">
      <c r="E1745" s="67"/>
    </row>
    <row r="1746" spans="5:5" x14ac:dyDescent="0.3">
      <c r="E1746" s="67"/>
    </row>
    <row r="1747" spans="5:5" x14ac:dyDescent="0.3">
      <c r="E1747" s="67"/>
    </row>
    <row r="1748" spans="5:5" x14ac:dyDescent="0.3">
      <c r="E1748" s="67"/>
    </row>
    <row r="1749" spans="5:5" x14ac:dyDescent="0.3">
      <c r="E1749" s="67"/>
    </row>
    <row r="1750" spans="5:5" x14ac:dyDescent="0.3">
      <c r="E1750" s="67"/>
    </row>
    <row r="1751" spans="5:5" x14ac:dyDescent="0.3">
      <c r="E1751" s="67"/>
    </row>
    <row r="1752" spans="5:5" x14ac:dyDescent="0.3">
      <c r="E1752" s="67"/>
    </row>
    <row r="1753" spans="5:5" x14ac:dyDescent="0.3">
      <c r="E1753" s="67"/>
    </row>
    <row r="1754" spans="5:5" x14ac:dyDescent="0.3">
      <c r="E1754" s="67"/>
    </row>
    <row r="1755" spans="5:5" x14ac:dyDescent="0.3">
      <c r="E1755" s="67"/>
    </row>
    <row r="1756" spans="5:5" x14ac:dyDescent="0.3">
      <c r="E1756" s="67"/>
    </row>
    <row r="1757" spans="5:5" x14ac:dyDescent="0.3">
      <c r="E1757" s="67"/>
    </row>
    <row r="1758" spans="5:5" x14ac:dyDescent="0.3">
      <c r="E1758" s="67"/>
    </row>
    <row r="1759" spans="5:5" x14ac:dyDescent="0.3">
      <c r="E1759" s="67"/>
    </row>
    <row r="1760" spans="5:5" x14ac:dyDescent="0.3">
      <c r="E1760" s="67"/>
    </row>
    <row r="1761" spans="5:5" x14ac:dyDescent="0.3">
      <c r="E1761" s="67"/>
    </row>
    <row r="1762" spans="5:5" x14ac:dyDescent="0.3">
      <c r="E1762" s="67"/>
    </row>
    <row r="1763" spans="5:5" x14ac:dyDescent="0.3">
      <c r="E1763" s="67"/>
    </row>
    <row r="1764" spans="5:5" x14ac:dyDescent="0.3">
      <c r="E1764" s="67"/>
    </row>
    <row r="1765" spans="5:5" x14ac:dyDescent="0.3">
      <c r="E1765" s="67"/>
    </row>
    <row r="1766" spans="5:5" x14ac:dyDescent="0.3">
      <c r="E1766" s="67"/>
    </row>
    <row r="1767" spans="5:5" x14ac:dyDescent="0.3">
      <c r="E1767" s="67"/>
    </row>
    <row r="1768" spans="5:5" x14ac:dyDescent="0.3">
      <c r="E1768" s="67"/>
    </row>
    <row r="1769" spans="5:5" x14ac:dyDescent="0.3">
      <c r="E1769" s="67"/>
    </row>
    <row r="1770" spans="5:5" x14ac:dyDescent="0.3">
      <c r="E1770" s="67"/>
    </row>
    <row r="1771" spans="5:5" x14ac:dyDescent="0.3">
      <c r="E1771" s="67"/>
    </row>
    <row r="1772" spans="5:5" x14ac:dyDescent="0.3">
      <c r="E1772" s="67"/>
    </row>
    <row r="1773" spans="5:5" x14ac:dyDescent="0.3">
      <c r="E1773" s="67"/>
    </row>
    <row r="1774" spans="5:5" x14ac:dyDescent="0.3">
      <c r="E1774" s="67"/>
    </row>
    <row r="1775" spans="5:5" x14ac:dyDescent="0.3">
      <c r="E1775" s="67"/>
    </row>
    <row r="1776" spans="5:5" x14ac:dyDescent="0.3">
      <c r="E1776" s="67"/>
    </row>
    <row r="1777" spans="5:5" x14ac:dyDescent="0.3">
      <c r="E1777" s="67"/>
    </row>
    <row r="1778" spans="5:5" x14ac:dyDescent="0.3">
      <c r="E1778" s="67"/>
    </row>
    <row r="1779" spans="5:5" x14ac:dyDescent="0.3">
      <c r="E1779" s="67"/>
    </row>
    <row r="1780" spans="5:5" x14ac:dyDescent="0.3">
      <c r="E1780" s="67"/>
    </row>
    <row r="1781" spans="5:5" x14ac:dyDescent="0.3">
      <c r="E1781" s="67"/>
    </row>
    <row r="1782" spans="5:5" x14ac:dyDescent="0.3">
      <c r="E1782" s="67"/>
    </row>
    <row r="1783" spans="5:5" x14ac:dyDescent="0.3">
      <c r="E1783" s="67"/>
    </row>
    <row r="1784" spans="5:5" x14ac:dyDescent="0.3">
      <c r="E1784" s="67"/>
    </row>
    <row r="1785" spans="5:5" x14ac:dyDescent="0.3">
      <c r="E1785" s="67"/>
    </row>
    <row r="1786" spans="5:5" x14ac:dyDescent="0.3">
      <c r="E1786" s="67"/>
    </row>
    <row r="1787" spans="5:5" x14ac:dyDescent="0.3">
      <c r="E1787" s="67"/>
    </row>
    <row r="1788" spans="5:5" x14ac:dyDescent="0.3">
      <c r="E1788" s="67"/>
    </row>
    <row r="1789" spans="5:5" x14ac:dyDescent="0.3">
      <c r="E1789" s="67"/>
    </row>
    <row r="1790" spans="5:5" x14ac:dyDescent="0.3">
      <c r="E1790" s="67"/>
    </row>
    <row r="1791" spans="5:5" x14ac:dyDescent="0.3">
      <c r="E1791" s="67"/>
    </row>
    <row r="1792" spans="5:5" x14ac:dyDescent="0.3">
      <c r="E1792" s="67"/>
    </row>
    <row r="1793" spans="5:5" x14ac:dyDescent="0.3">
      <c r="E1793" s="67"/>
    </row>
    <row r="1794" spans="5:5" x14ac:dyDescent="0.3">
      <c r="E1794" s="67"/>
    </row>
    <row r="1795" spans="5:5" x14ac:dyDescent="0.3">
      <c r="E1795" s="67"/>
    </row>
    <row r="1796" spans="5:5" x14ac:dyDescent="0.3">
      <c r="E1796" s="67"/>
    </row>
    <row r="1797" spans="5:5" x14ac:dyDescent="0.3">
      <c r="E1797" s="67"/>
    </row>
    <row r="1798" spans="5:5" x14ac:dyDescent="0.3">
      <c r="E1798" s="67"/>
    </row>
    <row r="1799" spans="5:5" x14ac:dyDescent="0.3">
      <c r="E1799" s="67"/>
    </row>
    <row r="1800" spans="5:5" x14ac:dyDescent="0.3">
      <c r="E1800" s="67"/>
    </row>
    <row r="1801" spans="5:5" x14ac:dyDescent="0.3">
      <c r="E1801" s="67"/>
    </row>
    <row r="1802" spans="5:5" x14ac:dyDescent="0.3">
      <c r="E1802" s="67"/>
    </row>
    <row r="1803" spans="5:5" x14ac:dyDescent="0.3">
      <c r="E1803" s="67"/>
    </row>
    <row r="1804" spans="5:5" x14ac:dyDescent="0.3">
      <c r="E1804" s="67"/>
    </row>
    <row r="1805" spans="5:5" x14ac:dyDescent="0.3">
      <c r="E1805" s="67"/>
    </row>
    <row r="1806" spans="5:5" x14ac:dyDescent="0.3">
      <c r="E1806" s="67"/>
    </row>
    <row r="1807" spans="5:5" x14ac:dyDescent="0.3">
      <c r="E1807" s="67"/>
    </row>
    <row r="1808" spans="5:5" x14ac:dyDescent="0.3">
      <c r="E1808" s="67"/>
    </row>
    <row r="1809" spans="5:5" x14ac:dyDescent="0.3">
      <c r="E1809" s="67"/>
    </row>
    <row r="1810" spans="5:5" x14ac:dyDescent="0.3">
      <c r="E1810" s="67"/>
    </row>
    <row r="1811" spans="5:5" x14ac:dyDescent="0.3">
      <c r="E1811" s="67"/>
    </row>
    <row r="1812" spans="5:5" x14ac:dyDescent="0.3">
      <c r="E1812" s="67"/>
    </row>
    <row r="1813" spans="5:5" x14ac:dyDescent="0.3">
      <c r="E1813" s="67"/>
    </row>
    <row r="1814" spans="5:5" x14ac:dyDescent="0.3">
      <c r="E1814" s="67"/>
    </row>
    <row r="1815" spans="5:5" x14ac:dyDescent="0.3">
      <c r="E1815" s="67"/>
    </row>
    <row r="1816" spans="5:5" x14ac:dyDescent="0.3">
      <c r="E1816" s="67"/>
    </row>
    <row r="1817" spans="5:5" x14ac:dyDescent="0.3">
      <c r="E1817" s="67"/>
    </row>
    <row r="1818" spans="5:5" x14ac:dyDescent="0.3">
      <c r="E1818" s="67"/>
    </row>
    <row r="1819" spans="5:5" x14ac:dyDescent="0.3">
      <c r="E1819" s="67"/>
    </row>
    <row r="1820" spans="5:5" x14ac:dyDescent="0.3">
      <c r="E1820" s="67"/>
    </row>
    <row r="1821" spans="5:5" x14ac:dyDescent="0.3">
      <c r="E1821" s="67"/>
    </row>
    <row r="1822" spans="5:5" x14ac:dyDescent="0.3">
      <c r="E1822" s="67"/>
    </row>
    <row r="1823" spans="5:5" x14ac:dyDescent="0.3">
      <c r="E1823" s="67"/>
    </row>
    <row r="1824" spans="5:5" x14ac:dyDescent="0.3">
      <c r="E1824" s="67"/>
    </row>
    <row r="1825" spans="5:5" x14ac:dyDescent="0.3">
      <c r="E1825" s="67"/>
    </row>
    <row r="1826" spans="5:5" x14ac:dyDescent="0.3">
      <c r="E1826" s="67"/>
    </row>
    <row r="1827" spans="5:5" x14ac:dyDescent="0.3">
      <c r="E1827" s="67"/>
    </row>
    <row r="1828" spans="5:5" x14ac:dyDescent="0.3">
      <c r="E1828" s="67"/>
    </row>
    <row r="1829" spans="5:5" x14ac:dyDescent="0.3">
      <c r="E1829" s="67"/>
    </row>
    <row r="1830" spans="5:5" x14ac:dyDescent="0.3">
      <c r="E1830" s="67"/>
    </row>
    <row r="1831" spans="5:5" x14ac:dyDescent="0.3">
      <c r="E1831" s="67"/>
    </row>
    <row r="1832" spans="5:5" x14ac:dyDescent="0.3">
      <c r="E1832" s="67"/>
    </row>
    <row r="1833" spans="5:5" x14ac:dyDescent="0.3">
      <c r="E1833" s="67"/>
    </row>
    <row r="1834" spans="5:5" x14ac:dyDescent="0.3">
      <c r="E1834" s="67"/>
    </row>
    <row r="1835" spans="5:5" x14ac:dyDescent="0.3">
      <c r="E1835" s="67"/>
    </row>
    <row r="1836" spans="5:5" x14ac:dyDescent="0.3">
      <c r="E1836" s="67"/>
    </row>
    <row r="1837" spans="5:5" x14ac:dyDescent="0.3">
      <c r="E1837" s="67"/>
    </row>
    <row r="1838" spans="5:5" x14ac:dyDescent="0.3">
      <c r="E1838" s="67"/>
    </row>
    <row r="1839" spans="5:5" x14ac:dyDescent="0.3">
      <c r="E1839" s="67"/>
    </row>
    <row r="1840" spans="5:5" x14ac:dyDescent="0.3">
      <c r="E1840" s="67"/>
    </row>
    <row r="1841" spans="5:5" x14ac:dyDescent="0.3">
      <c r="E1841" s="67"/>
    </row>
    <row r="1842" spans="5:5" x14ac:dyDescent="0.3">
      <c r="E1842" s="67"/>
    </row>
    <row r="1843" spans="5:5" x14ac:dyDescent="0.3">
      <c r="E1843" s="67"/>
    </row>
    <row r="1844" spans="5:5" x14ac:dyDescent="0.3">
      <c r="E1844" s="67"/>
    </row>
    <row r="1845" spans="5:5" x14ac:dyDescent="0.3">
      <c r="E1845" s="67"/>
    </row>
    <row r="1846" spans="5:5" x14ac:dyDescent="0.3">
      <c r="E1846" s="67"/>
    </row>
    <row r="1847" spans="5:5" x14ac:dyDescent="0.3">
      <c r="E1847" s="67"/>
    </row>
    <row r="1848" spans="5:5" x14ac:dyDescent="0.3">
      <c r="E1848" s="67"/>
    </row>
    <row r="1849" spans="5:5" x14ac:dyDescent="0.3">
      <c r="E1849" s="67"/>
    </row>
    <row r="1850" spans="5:5" x14ac:dyDescent="0.3">
      <c r="E1850" s="67"/>
    </row>
    <row r="1851" spans="5:5" x14ac:dyDescent="0.3">
      <c r="E1851" s="67"/>
    </row>
    <row r="1852" spans="5:5" x14ac:dyDescent="0.3">
      <c r="E1852" s="67"/>
    </row>
    <row r="1853" spans="5:5" x14ac:dyDescent="0.3">
      <c r="E1853" s="67"/>
    </row>
    <row r="1854" spans="5:5" x14ac:dyDescent="0.3">
      <c r="E1854" s="67"/>
    </row>
    <row r="1855" spans="5:5" x14ac:dyDescent="0.3">
      <c r="E1855" s="67"/>
    </row>
    <row r="1856" spans="5:5" x14ac:dyDescent="0.3">
      <c r="E1856" s="67"/>
    </row>
    <row r="1857" spans="5:5" x14ac:dyDescent="0.3">
      <c r="E1857" s="67"/>
    </row>
    <row r="1858" spans="5:5" x14ac:dyDescent="0.3">
      <c r="E1858" s="67"/>
    </row>
    <row r="1859" spans="5:5" x14ac:dyDescent="0.3">
      <c r="E1859" s="67"/>
    </row>
    <row r="1860" spans="5:5" x14ac:dyDescent="0.3">
      <c r="E1860" s="67"/>
    </row>
    <row r="1861" spans="5:5" x14ac:dyDescent="0.3">
      <c r="E1861" s="67"/>
    </row>
    <row r="1862" spans="5:5" x14ac:dyDescent="0.3">
      <c r="E1862" s="67"/>
    </row>
    <row r="1863" spans="5:5" x14ac:dyDescent="0.3">
      <c r="E1863" s="67"/>
    </row>
    <row r="1864" spans="5:5" x14ac:dyDescent="0.3">
      <c r="E1864" s="67"/>
    </row>
    <row r="1865" spans="5:5" x14ac:dyDescent="0.3">
      <c r="E1865" s="67"/>
    </row>
    <row r="1866" spans="5:5" x14ac:dyDescent="0.3">
      <c r="E1866" s="67"/>
    </row>
    <row r="1867" spans="5:5" x14ac:dyDescent="0.3">
      <c r="E1867" s="67"/>
    </row>
    <row r="1868" spans="5:5" x14ac:dyDescent="0.3">
      <c r="E1868" s="67"/>
    </row>
    <row r="1869" spans="5:5" x14ac:dyDescent="0.3">
      <c r="E1869" s="67"/>
    </row>
    <row r="1870" spans="5:5" x14ac:dyDescent="0.3">
      <c r="E1870" s="67"/>
    </row>
    <row r="1871" spans="5:5" x14ac:dyDescent="0.3">
      <c r="E1871" s="67"/>
    </row>
    <row r="1872" spans="5:5" x14ac:dyDescent="0.3">
      <c r="E1872" s="67"/>
    </row>
    <row r="1873" spans="5:5" x14ac:dyDescent="0.3">
      <c r="E1873" s="67"/>
    </row>
    <row r="1874" spans="5:5" x14ac:dyDescent="0.3">
      <c r="E1874" s="67"/>
    </row>
    <row r="1875" spans="5:5" x14ac:dyDescent="0.3">
      <c r="E1875" s="67"/>
    </row>
    <row r="1876" spans="5:5" x14ac:dyDescent="0.3">
      <c r="E1876" s="67"/>
    </row>
    <row r="1877" spans="5:5" x14ac:dyDescent="0.3">
      <c r="E1877" s="67"/>
    </row>
    <row r="1878" spans="5:5" x14ac:dyDescent="0.3">
      <c r="E1878" s="67"/>
    </row>
    <row r="1879" spans="5:5" x14ac:dyDescent="0.3">
      <c r="E1879" s="67"/>
    </row>
    <row r="1880" spans="5:5" x14ac:dyDescent="0.3">
      <c r="E1880" s="67"/>
    </row>
    <row r="1881" spans="5:5" x14ac:dyDescent="0.3">
      <c r="E1881" s="67"/>
    </row>
    <row r="1882" spans="5:5" x14ac:dyDescent="0.3">
      <c r="E1882" s="67"/>
    </row>
    <row r="1883" spans="5:5" x14ac:dyDescent="0.3">
      <c r="E1883" s="67"/>
    </row>
    <row r="1884" spans="5:5" x14ac:dyDescent="0.3">
      <c r="E1884" s="67"/>
    </row>
    <row r="1885" spans="5:5" x14ac:dyDescent="0.3">
      <c r="E1885" s="67"/>
    </row>
    <row r="1886" spans="5:5" x14ac:dyDescent="0.3">
      <c r="E1886" s="67"/>
    </row>
    <row r="1887" spans="5:5" x14ac:dyDescent="0.3">
      <c r="E1887" s="67"/>
    </row>
    <row r="1888" spans="5:5" x14ac:dyDescent="0.3">
      <c r="E1888" s="67"/>
    </row>
    <row r="1889" spans="5:5" x14ac:dyDescent="0.3">
      <c r="E1889" s="67"/>
    </row>
    <row r="1890" spans="5:5" x14ac:dyDescent="0.3">
      <c r="E1890" s="67"/>
    </row>
    <row r="1891" spans="5:5" x14ac:dyDescent="0.3">
      <c r="E1891" s="67"/>
    </row>
    <row r="1892" spans="5:5" x14ac:dyDescent="0.3">
      <c r="E1892" s="67"/>
    </row>
    <row r="1893" spans="5:5" x14ac:dyDescent="0.3">
      <c r="E1893" s="67"/>
    </row>
    <row r="1894" spans="5:5" x14ac:dyDescent="0.3">
      <c r="E1894" s="67"/>
    </row>
    <row r="1895" spans="5:5" x14ac:dyDescent="0.3">
      <c r="E1895" s="67"/>
    </row>
    <row r="1896" spans="5:5" x14ac:dyDescent="0.3">
      <c r="E1896" s="67"/>
    </row>
    <row r="1897" spans="5:5" x14ac:dyDescent="0.3">
      <c r="E1897" s="67"/>
    </row>
    <row r="1898" spans="5:5" x14ac:dyDescent="0.3">
      <c r="E1898" s="67"/>
    </row>
    <row r="1899" spans="5:5" x14ac:dyDescent="0.3">
      <c r="E1899" s="67"/>
    </row>
    <row r="1900" spans="5:5" x14ac:dyDescent="0.3">
      <c r="E1900" s="67"/>
    </row>
    <row r="1901" spans="5:5" x14ac:dyDescent="0.3">
      <c r="E1901" s="67"/>
    </row>
    <row r="1902" spans="5:5" x14ac:dyDescent="0.3">
      <c r="E1902" s="67"/>
    </row>
    <row r="1903" spans="5:5" x14ac:dyDescent="0.3">
      <c r="E1903" s="67"/>
    </row>
    <row r="1904" spans="5:5" x14ac:dyDescent="0.3">
      <c r="E1904" s="67"/>
    </row>
    <row r="1905" spans="5:5" x14ac:dyDescent="0.3">
      <c r="E1905" s="67"/>
    </row>
    <row r="1906" spans="5:5" x14ac:dyDescent="0.3">
      <c r="E1906" s="67"/>
    </row>
    <row r="1907" spans="5:5" x14ac:dyDescent="0.3">
      <c r="E1907" s="67"/>
    </row>
    <row r="1908" spans="5:5" x14ac:dyDescent="0.3">
      <c r="E1908" s="67"/>
    </row>
    <row r="1909" spans="5:5" x14ac:dyDescent="0.3">
      <c r="E1909" s="67"/>
    </row>
    <row r="1910" spans="5:5" x14ac:dyDescent="0.3">
      <c r="E1910" s="67"/>
    </row>
    <row r="1911" spans="5:5" x14ac:dyDescent="0.3">
      <c r="E1911" s="67"/>
    </row>
    <row r="1912" spans="5:5" x14ac:dyDescent="0.3">
      <c r="E1912" s="67"/>
    </row>
    <row r="1913" spans="5:5" x14ac:dyDescent="0.3">
      <c r="E1913" s="67"/>
    </row>
    <row r="1914" spans="5:5" x14ac:dyDescent="0.3">
      <c r="E1914" s="67"/>
    </row>
    <row r="1915" spans="5:5" x14ac:dyDescent="0.3">
      <c r="E1915" s="67"/>
    </row>
    <row r="1916" spans="5:5" x14ac:dyDescent="0.3">
      <c r="E1916" s="67"/>
    </row>
    <row r="1917" spans="5:5" x14ac:dyDescent="0.3">
      <c r="E1917" s="67"/>
    </row>
    <row r="1918" spans="5:5" x14ac:dyDescent="0.3">
      <c r="E1918" s="67"/>
    </row>
    <row r="1919" spans="5:5" x14ac:dyDescent="0.3">
      <c r="E1919" s="67"/>
    </row>
    <row r="1920" spans="5:5" x14ac:dyDescent="0.3">
      <c r="E1920" s="67"/>
    </row>
    <row r="1921" spans="5:5" x14ac:dyDescent="0.3">
      <c r="E1921" s="67"/>
    </row>
    <row r="1922" spans="5:5" x14ac:dyDescent="0.3">
      <c r="E1922" s="67"/>
    </row>
    <row r="1923" spans="5:5" x14ac:dyDescent="0.3">
      <c r="E1923" s="67"/>
    </row>
    <row r="1924" spans="5:5" x14ac:dyDescent="0.3">
      <c r="E1924" s="67"/>
    </row>
    <row r="1925" spans="5:5" x14ac:dyDescent="0.3">
      <c r="E1925" s="67"/>
    </row>
    <row r="1926" spans="5:5" x14ac:dyDescent="0.3">
      <c r="E1926" s="67"/>
    </row>
    <row r="1927" spans="5:5" x14ac:dyDescent="0.3">
      <c r="E1927" s="67"/>
    </row>
    <row r="1928" spans="5:5" x14ac:dyDescent="0.3">
      <c r="E1928" s="67"/>
    </row>
    <row r="1929" spans="5:5" x14ac:dyDescent="0.3">
      <c r="E1929" s="67"/>
    </row>
    <row r="1930" spans="5:5" x14ac:dyDescent="0.3">
      <c r="E1930" s="67"/>
    </row>
    <row r="1931" spans="5:5" x14ac:dyDescent="0.3">
      <c r="E1931" s="67"/>
    </row>
    <row r="1932" spans="5:5" x14ac:dyDescent="0.3">
      <c r="E1932" s="67"/>
    </row>
    <row r="1933" spans="5:5" x14ac:dyDescent="0.3">
      <c r="E1933" s="67"/>
    </row>
    <row r="1934" spans="5:5" x14ac:dyDescent="0.3">
      <c r="E1934" s="67"/>
    </row>
    <row r="1935" spans="5:5" x14ac:dyDescent="0.3">
      <c r="E1935" s="67"/>
    </row>
    <row r="1936" spans="5:5" x14ac:dyDescent="0.3">
      <c r="E1936" s="67"/>
    </row>
    <row r="1937" spans="5:5" x14ac:dyDescent="0.3">
      <c r="E1937" s="67"/>
    </row>
    <row r="1938" spans="5:5" x14ac:dyDescent="0.3">
      <c r="E1938" s="67"/>
    </row>
    <row r="1939" spans="5:5" x14ac:dyDescent="0.3">
      <c r="E1939" s="67"/>
    </row>
    <row r="1940" spans="5:5" x14ac:dyDescent="0.3">
      <c r="E1940" s="67"/>
    </row>
    <row r="1941" spans="5:5" x14ac:dyDescent="0.3">
      <c r="E1941" s="67"/>
    </row>
    <row r="1942" spans="5:5" x14ac:dyDescent="0.3">
      <c r="E1942" s="67"/>
    </row>
    <row r="1943" spans="5:5" x14ac:dyDescent="0.3">
      <c r="E1943" s="67"/>
    </row>
    <row r="1944" spans="5:5" x14ac:dyDescent="0.3">
      <c r="E1944" s="67"/>
    </row>
    <row r="1945" spans="5:5" x14ac:dyDescent="0.3">
      <c r="E1945" s="67"/>
    </row>
    <row r="1946" spans="5:5" x14ac:dyDescent="0.3">
      <c r="E1946" s="67"/>
    </row>
    <row r="1947" spans="5:5" x14ac:dyDescent="0.3">
      <c r="E1947" s="67"/>
    </row>
    <row r="1948" spans="5:5" x14ac:dyDescent="0.3">
      <c r="E1948" s="67"/>
    </row>
    <row r="1949" spans="5:5" x14ac:dyDescent="0.3">
      <c r="E1949" s="67"/>
    </row>
    <row r="1950" spans="5:5" x14ac:dyDescent="0.3">
      <c r="E1950" s="67"/>
    </row>
    <row r="1951" spans="5:5" x14ac:dyDescent="0.3">
      <c r="E1951" s="67"/>
    </row>
    <row r="1952" spans="5:5" x14ac:dyDescent="0.3">
      <c r="E1952" s="67"/>
    </row>
    <row r="1953" spans="5:5" x14ac:dyDescent="0.3">
      <c r="E1953" s="67"/>
    </row>
    <row r="1954" spans="5:5" x14ac:dyDescent="0.3">
      <c r="E1954" s="67"/>
    </row>
    <row r="1955" spans="5:5" x14ac:dyDescent="0.3">
      <c r="E1955" s="67"/>
    </row>
    <row r="1956" spans="5:5" x14ac:dyDescent="0.3">
      <c r="E1956" s="67"/>
    </row>
    <row r="1957" spans="5:5" x14ac:dyDescent="0.3">
      <c r="E1957" s="67"/>
    </row>
    <row r="1958" spans="5:5" x14ac:dyDescent="0.3">
      <c r="E1958" s="67"/>
    </row>
    <row r="1959" spans="5:5" x14ac:dyDescent="0.3">
      <c r="E1959" s="67"/>
    </row>
    <row r="1960" spans="5:5" x14ac:dyDescent="0.3">
      <c r="E1960" s="67"/>
    </row>
    <row r="1961" spans="5:5" x14ac:dyDescent="0.3">
      <c r="E1961" s="67"/>
    </row>
    <row r="1962" spans="5:5" x14ac:dyDescent="0.3">
      <c r="E1962" s="67"/>
    </row>
    <row r="1963" spans="5:5" x14ac:dyDescent="0.3">
      <c r="E1963" s="67"/>
    </row>
    <row r="1964" spans="5:5" x14ac:dyDescent="0.3">
      <c r="E1964" s="67"/>
    </row>
    <row r="1965" spans="5:5" x14ac:dyDescent="0.3">
      <c r="E1965" s="67"/>
    </row>
    <row r="1966" spans="5:5" x14ac:dyDescent="0.3">
      <c r="E1966" s="67"/>
    </row>
    <row r="1967" spans="5:5" x14ac:dyDescent="0.3">
      <c r="E1967" s="67"/>
    </row>
    <row r="1968" spans="5:5" x14ac:dyDescent="0.3">
      <c r="E1968" s="67"/>
    </row>
    <row r="1969" spans="5:5" x14ac:dyDescent="0.3">
      <c r="E1969" s="67"/>
    </row>
    <row r="1970" spans="5:5" x14ac:dyDescent="0.3">
      <c r="E1970" s="67"/>
    </row>
    <row r="1971" spans="5:5" x14ac:dyDescent="0.3">
      <c r="E1971" s="67"/>
    </row>
    <row r="1972" spans="5:5" x14ac:dyDescent="0.3">
      <c r="E1972" s="67"/>
    </row>
    <row r="1973" spans="5:5" x14ac:dyDescent="0.3">
      <c r="E1973" s="67"/>
    </row>
    <row r="1974" spans="5:5" x14ac:dyDescent="0.3">
      <c r="E1974" s="67"/>
    </row>
    <row r="1975" spans="5:5" x14ac:dyDescent="0.3">
      <c r="E1975" s="67"/>
    </row>
    <row r="1976" spans="5:5" x14ac:dyDescent="0.3">
      <c r="E1976" s="67"/>
    </row>
    <row r="1977" spans="5:5" x14ac:dyDescent="0.3">
      <c r="E1977" s="67"/>
    </row>
    <row r="1978" spans="5:5" x14ac:dyDescent="0.3">
      <c r="E1978" s="67"/>
    </row>
    <row r="1979" spans="5:5" x14ac:dyDescent="0.3">
      <c r="E1979" s="67"/>
    </row>
    <row r="1980" spans="5:5" x14ac:dyDescent="0.3">
      <c r="E1980" s="67"/>
    </row>
    <row r="1981" spans="5:5" x14ac:dyDescent="0.3">
      <c r="E1981" s="67"/>
    </row>
    <row r="1982" spans="5:5" x14ac:dyDescent="0.3">
      <c r="E1982" s="67"/>
    </row>
    <row r="1983" spans="5:5" x14ac:dyDescent="0.3">
      <c r="E1983" s="67"/>
    </row>
    <row r="1984" spans="5:5" x14ac:dyDescent="0.3">
      <c r="E1984" s="67"/>
    </row>
    <row r="1985" spans="5:5" x14ac:dyDescent="0.3">
      <c r="E1985" s="67"/>
    </row>
    <row r="1986" spans="5:5" x14ac:dyDescent="0.3">
      <c r="E1986" s="67"/>
    </row>
    <row r="1987" spans="5:5" x14ac:dyDescent="0.3">
      <c r="E1987" s="67"/>
    </row>
    <row r="1988" spans="5:5" x14ac:dyDescent="0.3">
      <c r="E1988" s="67"/>
    </row>
    <row r="1989" spans="5:5" x14ac:dyDescent="0.3">
      <c r="E1989" s="67"/>
    </row>
    <row r="1990" spans="5:5" x14ac:dyDescent="0.3">
      <c r="E1990" s="67"/>
    </row>
    <row r="1991" spans="5:5" x14ac:dyDescent="0.3">
      <c r="E1991" s="67"/>
    </row>
    <row r="1992" spans="5:5" x14ac:dyDescent="0.3">
      <c r="E1992" s="67"/>
    </row>
    <row r="1993" spans="5:5" x14ac:dyDescent="0.3">
      <c r="E1993" s="67"/>
    </row>
    <row r="1994" spans="5:5" x14ac:dyDescent="0.3">
      <c r="E1994" s="67"/>
    </row>
    <row r="1995" spans="5:5" x14ac:dyDescent="0.3">
      <c r="E1995" s="67"/>
    </row>
    <row r="1996" spans="5:5" x14ac:dyDescent="0.3">
      <c r="E1996" s="67"/>
    </row>
    <row r="1997" spans="5:5" x14ac:dyDescent="0.3">
      <c r="E1997" s="67"/>
    </row>
    <row r="1998" spans="5:5" x14ac:dyDescent="0.3">
      <c r="E1998" s="67"/>
    </row>
    <row r="1999" spans="5:5" x14ac:dyDescent="0.3">
      <c r="E1999" s="67"/>
    </row>
    <row r="2000" spans="5:5" x14ac:dyDescent="0.3">
      <c r="E2000" s="67"/>
    </row>
    <row r="2001" spans="5:5" x14ac:dyDescent="0.3">
      <c r="E2001" s="67"/>
    </row>
    <row r="2002" spans="5:5" x14ac:dyDescent="0.3">
      <c r="E2002" s="67"/>
    </row>
    <row r="2003" spans="5:5" x14ac:dyDescent="0.3">
      <c r="E2003" s="67"/>
    </row>
    <row r="2004" spans="5:5" x14ac:dyDescent="0.3">
      <c r="E2004" s="67"/>
    </row>
    <row r="2005" spans="5:5" x14ac:dyDescent="0.3">
      <c r="E2005" s="67"/>
    </row>
    <row r="2006" spans="5:5" x14ac:dyDescent="0.3">
      <c r="E2006" s="67"/>
    </row>
    <row r="2007" spans="5:5" x14ac:dyDescent="0.3">
      <c r="E2007" s="67"/>
    </row>
    <row r="2008" spans="5:5" x14ac:dyDescent="0.3">
      <c r="E2008" s="67"/>
    </row>
    <row r="2009" spans="5:5" x14ac:dyDescent="0.3">
      <c r="E2009" s="67"/>
    </row>
    <row r="2010" spans="5:5" x14ac:dyDescent="0.3">
      <c r="E2010" s="67"/>
    </row>
    <row r="2011" spans="5:5" x14ac:dyDescent="0.3">
      <c r="E2011" s="67"/>
    </row>
    <row r="2012" spans="5:5" x14ac:dyDescent="0.3">
      <c r="E2012" s="67"/>
    </row>
    <row r="2013" spans="5:5" x14ac:dyDescent="0.3">
      <c r="E2013" s="67"/>
    </row>
    <row r="2014" spans="5:5" x14ac:dyDescent="0.3">
      <c r="E2014" s="67"/>
    </row>
    <row r="2015" spans="5:5" x14ac:dyDescent="0.3">
      <c r="E2015" s="67"/>
    </row>
    <row r="2016" spans="5:5" x14ac:dyDescent="0.3">
      <c r="E2016" s="67"/>
    </row>
    <row r="2017" spans="5:5" x14ac:dyDescent="0.3">
      <c r="E2017" s="67"/>
    </row>
    <row r="2018" spans="5:5" x14ac:dyDescent="0.3">
      <c r="E2018" s="67"/>
    </row>
    <row r="2019" spans="5:5" x14ac:dyDescent="0.3">
      <c r="E2019" s="67"/>
    </row>
    <row r="2020" spans="5:5" x14ac:dyDescent="0.3">
      <c r="E2020" s="67"/>
    </row>
    <row r="2021" spans="5:5" x14ac:dyDescent="0.3">
      <c r="E2021" s="67"/>
    </row>
    <row r="2022" spans="5:5" x14ac:dyDescent="0.3">
      <c r="E2022" s="67"/>
    </row>
    <row r="2023" spans="5:5" x14ac:dyDescent="0.3">
      <c r="E2023" s="67"/>
    </row>
    <row r="2024" spans="5:5" x14ac:dyDescent="0.3">
      <c r="E2024" s="67"/>
    </row>
    <row r="2025" spans="5:5" x14ac:dyDescent="0.3">
      <c r="E2025" s="67"/>
    </row>
    <row r="2026" spans="5:5" x14ac:dyDescent="0.3">
      <c r="E2026" s="67"/>
    </row>
    <row r="2027" spans="5:5" x14ac:dyDescent="0.3">
      <c r="E2027" s="67"/>
    </row>
    <row r="2028" spans="5:5" x14ac:dyDescent="0.3">
      <c r="E2028" s="67"/>
    </row>
    <row r="2029" spans="5:5" x14ac:dyDescent="0.3">
      <c r="E2029" s="67"/>
    </row>
    <row r="2030" spans="5:5" x14ac:dyDescent="0.3">
      <c r="E2030" s="67"/>
    </row>
    <row r="2031" spans="5:5" x14ac:dyDescent="0.3">
      <c r="E2031" s="67"/>
    </row>
    <row r="2032" spans="5:5" x14ac:dyDescent="0.3">
      <c r="E2032" s="67"/>
    </row>
    <row r="2033" spans="5:5" x14ac:dyDescent="0.3">
      <c r="E2033" s="67"/>
    </row>
    <row r="2034" spans="5:5" x14ac:dyDescent="0.3">
      <c r="E2034" s="67"/>
    </row>
    <row r="2035" spans="5:5" x14ac:dyDescent="0.3">
      <c r="E2035" s="67"/>
    </row>
    <row r="2036" spans="5:5" x14ac:dyDescent="0.3">
      <c r="E2036" s="67"/>
    </row>
    <row r="2037" spans="5:5" x14ac:dyDescent="0.3">
      <c r="E2037" s="67"/>
    </row>
    <row r="2038" spans="5:5" x14ac:dyDescent="0.3">
      <c r="E2038" s="67"/>
    </row>
    <row r="2039" spans="5:5" x14ac:dyDescent="0.3">
      <c r="E2039" s="67"/>
    </row>
    <row r="2040" spans="5:5" x14ac:dyDescent="0.3">
      <c r="E2040" s="67"/>
    </row>
    <row r="2041" spans="5:5" x14ac:dyDescent="0.3">
      <c r="E2041" s="67"/>
    </row>
    <row r="2042" spans="5:5" x14ac:dyDescent="0.3">
      <c r="E2042" s="67"/>
    </row>
    <row r="2043" spans="5:5" x14ac:dyDescent="0.3">
      <c r="E2043" s="67"/>
    </row>
    <row r="2044" spans="5:5" x14ac:dyDescent="0.3">
      <c r="E2044" s="67"/>
    </row>
    <row r="2045" spans="5:5" x14ac:dyDescent="0.3">
      <c r="E2045" s="67"/>
    </row>
    <row r="2046" spans="5:5" x14ac:dyDescent="0.3">
      <c r="E2046" s="67"/>
    </row>
    <row r="2047" spans="5:5" x14ac:dyDescent="0.3">
      <c r="E2047" s="67"/>
    </row>
    <row r="2048" spans="5:5" x14ac:dyDescent="0.3">
      <c r="E2048" s="67"/>
    </row>
    <row r="2049" spans="5:5" x14ac:dyDescent="0.3">
      <c r="E2049" s="67"/>
    </row>
    <row r="2050" spans="5:5" x14ac:dyDescent="0.3">
      <c r="E2050" s="67"/>
    </row>
    <row r="2051" spans="5:5" x14ac:dyDescent="0.3">
      <c r="E2051" s="67"/>
    </row>
    <row r="2052" spans="5:5" x14ac:dyDescent="0.3">
      <c r="E2052" s="67"/>
    </row>
    <row r="2053" spans="5:5" x14ac:dyDescent="0.3">
      <c r="E2053" s="67"/>
    </row>
    <row r="2054" spans="5:5" x14ac:dyDescent="0.3">
      <c r="E2054" s="67"/>
    </row>
    <row r="2055" spans="5:5" x14ac:dyDescent="0.3">
      <c r="E2055" s="67"/>
    </row>
    <row r="2056" spans="5:5" x14ac:dyDescent="0.3">
      <c r="E2056" s="67"/>
    </row>
    <row r="2057" spans="5:5" x14ac:dyDescent="0.3">
      <c r="E2057" s="67"/>
    </row>
    <row r="2058" spans="5:5" x14ac:dyDescent="0.3">
      <c r="E2058" s="67"/>
    </row>
    <row r="2059" spans="5:5" x14ac:dyDescent="0.3">
      <c r="E2059" s="67"/>
    </row>
    <row r="2060" spans="5:5" x14ac:dyDescent="0.3">
      <c r="E2060" s="67"/>
    </row>
    <row r="2061" spans="5:5" x14ac:dyDescent="0.3">
      <c r="E2061" s="67"/>
    </row>
    <row r="2062" spans="5:5" x14ac:dyDescent="0.3">
      <c r="E2062" s="67"/>
    </row>
    <row r="2063" spans="5:5" x14ac:dyDescent="0.3">
      <c r="E2063" s="67"/>
    </row>
    <row r="2064" spans="5:5" x14ac:dyDescent="0.3">
      <c r="E2064" s="67"/>
    </row>
    <row r="2065" spans="5:5" x14ac:dyDescent="0.3">
      <c r="E2065" s="67"/>
    </row>
    <row r="2066" spans="5:5" x14ac:dyDescent="0.3">
      <c r="E2066" s="67"/>
    </row>
    <row r="2067" spans="5:5" x14ac:dyDescent="0.3">
      <c r="E2067" s="67"/>
    </row>
    <row r="2068" spans="5:5" x14ac:dyDescent="0.3">
      <c r="E2068" s="67"/>
    </row>
    <row r="2069" spans="5:5" x14ac:dyDescent="0.3">
      <c r="E2069" s="67"/>
    </row>
    <row r="2070" spans="5:5" x14ac:dyDescent="0.3">
      <c r="E2070" s="67"/>
    </row>
    <row r="2071" spans="5:5" x14ac:dyDescent="0.3">
      <c r="E2071" s="67"/>
    </row>
    <row r="2072" spans="5:5" x14ac:dyDescent="0.3">
      <c r="E2072" s="67"/>
    </row>
    <row r="2073" spans="5:5" x14ac:dyDescent="0.3">
      <c r="E2073" s="67"/>
    </row>
    <row r="2074" spans="5:5" x14ac:dyDescent="0.3">
      <c r="E2074" s="67"/>
    </row>
    <row r="2075" spans="5:5" x14ac:dyDescent="0.3">
      <c r="E2075" s="67"/>
    </row>
    <row r="2076" spans="5:5" x14ac:dyDescent="0.3">
      <c r="E2076" s="67"/>
    </row>
    <row r="2077" spans="5:5" x14ac:dyDescent="0.3">
      <c r="E2077" s="67"/>
    </row>
    <row r="2078" spans="5:5" x14ac:dyDescent="0.3">
      <c r="E2078" s="67"/>
    </row>
    <row r="2079" spans="5:5" x14ac:dyDescent="0.3">
      <c r="E2079" s="67"/>
    </row>
    <row r="2080" spans="5:5" x14ac:dyDescent="0.3">
      <c r="E2080" s="67"/>
    </row>
    <row r="2081" spans="5:5" x14ac:dyDescent="0.3">
      <c r="E2081" s="67"/>
    </row>
    <row r="2082" spans="5:5" x14ac:dyDescent="0.3">
      <c r="E2082" s="67"/>
    </row>
    <row r="2083" spans="5:5" x14ac:dyDescent="0.3">
      <c r="E2083" s="67"/>
    </row>
    <row r="2084" spans="5:5" x14ac:dyDescent="0.3">
      <c r="E2084" s="67"/>
    </row>
    <row r="2085" spans="5:5" x14ac:dyDescent="0.3">
      <c r="E2085" s="67"/>
    </row>
    <row r="2086" spans="5:5" x14ac:dyDescent="0.3">
      <c r="E2086" s="67"/>
    </row>
    <row r="2087" spans="5:5" x14ac:dyDescent="0.3">
      <c r="E2087" s="67"/>
    </row>
    <row r="2088" spans="5:5" x14ac:dyDescent="0.3">
      <c r="E2088" s="67"/>
    </row>
    <row r="2089" spans="5:5" x14ac:dyDescent="0.3">
      <c r="E2089" s="67"/>
    </row>
    <row r="2090" spans="5:5" x14ac:dyDescent="0.3">
      <c r="E2090" s="67"/>
    </row>
    <row r="2091" spans="5:5" x14ac:dyDescent="0.3">
      <c r="E2091" s="67"/>
    </row>
    <row r="2092" spans="5:5" x14ac:dyDescent="0.3">
      <c r="E2092" s="67"/>
    </row>
    <row r="2093" spans="5:5" x14ac:dyDescent="0.3">
      <c r="E2093" s="67"/>
    </row>
    <row r="2094" spans="5:5" x14ac:dyDescent="0.3">
      <c r="E2094" s="67"/>
    </row>
    <row r="2095" spans="5:5" x14ac:dyDescent="0.3">
      <c r="E2095" s="67"/>
    </row>
    <row r="2096" spans="5:5" x14ac:dyDescent="0.3">
      <c r="E2096" s="67"/>
    </row>
    <row r="2097" spans="5:5" x14ac:dyDescent="0.3">
      <c r="E2097" s="67"/>
    </row>
    <row r="2098" spans="5:5" x14ac:dyDescent="0.3">
      <c r="E2098" s="67"/>
    </row>
    <row r="2099" spans="5:5" x14ac:dyDescent="0.3">
      <c r="E2099" s="67"/>
    </row>
    <row r="2100" spans="5:5" x14ac:dyDescent="0.3">
      <c r="E2100" s="67"/>
    </row>
    <row r="2101" spans="5:5" x14ac:dyDescent="0.3">
      <c r="E2101" s="67"/>
    </row>
    <row r="2102" spans="5:5" x14ac:dyDescent="0.3">
      <c r="E2102" s="67"/>
    </row>
    <row r="2103" spans="5:5" x14ac:dyDescent="0.3">
      <c r="E2103" s="67"/>
    </row>
    <row r="2104" spans="5:5" x14ac:dyDescent="0.3">
      <c r="E2104" s="67"/>
    </row>
    <row r="2105" spans="5:5" x14ac:dyDescent="0.3">
      <c r="E2105" s="67"/>
    </row>
    <row r="2106" spans="5:5" x14ac:dyDescent="0.3">
      <c r="E2106" s="67"/>
    </row>
    <row r="2107" spans="5:5" x14ac:dyDescent="0.3">
      <c r="E2107" s="67"/>
    </row>
    <row r="2108" spans="5:5" x14ac:dyDescent="0.3">
      <c r="E2108" s="67"/>
    </row>
    <row r="2109" spans="5:5" x14ac:dyDescent="0.3">
      <c r="E2109" s="67"/>
    </row>
    <row r="2110" spans="5:5" x14ac:dyDescent="0.3">
      <c r="E2110" s="67"/>
    </row>
    <row r="2111" spans="5:5" x14ac:dyDescent="0.3">
      <c r="E2111" s="67"/>
    </row>
    <row r="2112" spans="5:5" x14ac:dyDescent="0.3">
      <c r="E2112" s="67"/>
    </row>
    <row r="2113" spans="5:5" x14ac:dyDescent="0.3">
      <c r="E2113" s="67"/>
    </row>
    <row r="2114" spans="5:5" x14ac:dyDescent="0.3">
      <c r="E2114" s="67"/>
    </row>
    <row r="2115" spans="5:5" x14ac:dyDescent="0.3">
      <c r="E2115" s="67"/>
    </row>
    <row r="2116" spans="5:5" x14ac:dyDescent="0.3">
      <c r="E2116" s="67"/>
    </row>
    <row r="2117" spans="5:5" x14ac:dyDescent="0.3">
      <c r="E2117" s="67"/>
    </row>
    <row r="2118" spans="5:5" x14ac:dyDescent="0.3">
      <c r="E2118" s="67"/>
    </row>
    <row r="2119" spans="5:5" x14ac:dyDescent="0.3">
      <c r="E2119" s="67"/>
    </row>
    <row r="2120" spans="5:5" x14ac:dyDescent="0.3">
      <c r="E2120" s="67"/>
    </row>
    <row r="2121" spans="5:5" x14ac:dyDescent="0.3">
      <c r="E2121" s="67"/>
    </row>
    <row r="2122" spans="5:5" x14ac:dyDescent="0.3">
      <c r="E2122" s="67"/>
    </row>
    <row r="2123" spans="5:5" x14ac:dyDescent="0.3">
      <c r="E2123" s="67"/>
    </row>
    <row r="2124" spans="5:5" x14ac:dyDescent="0.3">
      <c r="E2124" s="67"/>
    </row>
    <row r="2125" spans="5:5" x14ac:dyDescent="0.3">
      <c r="E2125" s="67"/>
    </row>
    <row r="2126" spans="5:5" x14ac:dyDescent="0.3">
      <c r="E2126" s="67"/>
    </row>
    <row r="2127" spans="5:5" x14ac:dyDescent="0.3">
      <c r="E2127" s="67"/>
    </row>
    <row r="2128" spans="5:5" x14ac:dyDescent="0.3">
      <c r="E2128" s="67"/>
    </row>
    <row r="2129" spans="5:5" x14ac:dyDescent="0.3">
      <c r="E2129" s="67"/>
    </row>
    <row r="2130" spans="5:5" x14ac:dyDescent="0.3">
      <c r="E2130" s="67"/>
    </row>
    <row r="2131" spans="5:5" x14ac:dyDescent="0.3">
      <c r="E2131" s="67"/>
    </row>
    <row r="2132" spans="5:5" x14ac:dyDescent="0.3">
      <c r="E2132" s="67"/>
    </row>
    <row r="2133" spans="5:5" x14ac:dyDescent="0.3">
      <c r="E2133" s="67"/>
    </row>
    <row r="2134" spans="5:5" x14ac:dyDescent="0.3">
      <c r="E2134" s="67"/>
    </row>
    <row r="2135" spans="5:5" x14ac:dyDescent="0.3">
      <c r="E2135" s="67"/>
    </row>
    <row r="2136" spans="5:5" x14ac:dyDescent="0.3">
      <c r="E2136" s="67"/>
    </row>
    <row r="2137" spans="5:5" x14ac:dyDescent="0.3">
      <c r="E2137" s="67"/>
    </row>
    <row r="2138" spans="5:5" x14ac:dyDescent="0.3">
      <c r="E2138" s="67"/>
    </row>
    <row r="2139" spans="5:5" x14ac:dyDescent="0.3">
      <c r="E2139" s="67"/>
    </row>
    <row r="2140" spans="5:5" x14ac:dyDescent="0.3">
      <c r="E2140" s="67"/>
    </row>
    <row r="2141" spans="5:5" x14ac:dyDescent="0.3">
      <c r="E2141" s="67"/>
    </row>
    <row r="2142" spans="5:5" x14ac:dyDescent="0.3">
      <c r="E2142" s="67"/>
    </row>
    <row r="2143" spans="5:5" x14ac:dyDescent="0.3">
      <c r="E2143" s="67"/>
    </row>
    <row r="2144" spans="5:5" x14ac:dyDescent="0.3">
      <c r="E2144" s="67"/>
    </row>
    <row r="2145" spans="5:5" x14ac:dyDescent="0.3">
      <c r="E2145" s="67"/>
    </row>
    <row r="2146" spans="5:5" x14ac:dyDescent="0.3">
      <c r="E2146" s="67"/>
    </row>
    <row r="2147" spans="5:5" x14ac:dyDescent="0.3">
      <c r="E2147" s="67"/>
    </row>
    <row r="2148" spans="5:5" x14ac:dyDescent="0.3">
      <c r="E2148" s="67"/>
    </row>
    <row r="2149" spans="5:5" x14ac:dyDescent="0.3">
      <c r="E2149" s="67"/>
    </row>
    <row r="2150" spans="5:5" x14ac:dyDescent="0.3">
      <c r="E2150" s="67"/>
    </row>
    <row r="2151" spans="5:5" x14ac:dyDescent="0.3">
      <c r="E2151" s="67"/>
    </row>
    <row r="2152" spans="5:5" x14ac:dyDescent="0.3">
      <c r="E2152" s="67"/>
    </row>
    <row r="2153" spans="5:5" x14ac:dyDescent="0.3">
      <c r="E2153" s="67"/>
    </row>
    <row r="2154" spans="5:5" x14ac:dyDescent="0.3">
      <c r="E2154" s="67"/>
    </row>
    <row r="2155" spans="5:5" x14ac:dyDescent="0.3">
      <c r="E2155" s="67"/>
    </row>
    <row r="2156" spans="5:5" x14ac:dyDescent="0.3">
      <c r="E2156" s="67"/>
    </row>
    <row r="2157" spans="5:5" x14ac:dyDescent="0.3">
      <c r="E2157" s="67"/>
    </row>
    <row r="2158" spans="5:5" x14ac:dyDescent="0.3">
      <c r="E2158" s="67"/>
    </row>
    <row r="2159" spans="5:5" x14ac:dyDescent="0.3">
      <c r="E2159" s="67"/>
    </row>
    <row r="2160" spans="5:5" x14ac:dyDescent="0.3">
      <c r="E2160" s="67"/>
    </row>
    <row r="2161" spans="5:5" x14ac:dyDescent="0.3">
      <c r="E2161" s="67"/>
    </row>
    <row r="2162" spans="5:5" x14ac:dyDescent="0.3">
      <c r="E2162" s="67"/>
    </row>
    <row r="2163" spans="5:5" x14ac:dyDescent="0.3">
      <c r="E2163" s="67"/>
    </row>
    <row r="2164" spans="5:5" x14ac:dyDescent="0.3">
      <c r="E2164" s="67"/>
    </row>
    <row r="2165" spans="5:5" x14ac:dyDescent="0.3">
      <c r="E2165" s="67"/>
    </row>
    <row r="2166" spans="5:5" x14ac:dyDescent="0.3">
      <c r="E2166" s="67"/>
    </row>
    <row r="2167" spans="5:5" x14ac:dyDescent="0.3">
      <c r="E2167" s="67"/>
    </row>
    <row r="2168" spans="5:5" x14ac:dyDescent="0.3">
      <c r="E2168" s="67"/>
    </row>
    <row r="2169" spans="5:5" x14ac:dyDescent="0.3">
      <c r="E2169" s="67"/>
    </row>
    <row r="2170" spans="5:5" x14ac:dyDescent="0.3">
      <c r="E2170" s="67"/>
    </row>
    <row r="2171" spans="5:5" x14ac:dyDescent="0.3">
      <c r="E2171" s="67"/>
    </row>
    <row r="2172" spans="5:5" x14ac:dyDescent="0.3">
      <c r="E2172" s="67"/>
    </row>
    <row r="2173" spans="5:5" x14ac:dyDescent="0.3">
      <c r="E2173" s="67"/>
    </row>
    <row r="2174" spans="5:5" x14ac:dyDescent="0.3">
      <c r="E2174" s="67"/>
    </row>
    <row r="2175" spans="5:5" x14ac:dyDescent="0.3">
      <c r="E2175" s="67"/>
    </row>
    <row r="2176" spans="5:5" x14ac:dyDescent="0.3">
      <c r="E2176" s="67"/>
    </row>
    <row r="2177" spans="5:5" x14ac:dyDescent="0.3">
      <c r="E2177" s="67"/>
    </row>
    <row r="2178" spans="5:5" x14ac:dyDescent="0.3">
      <c r="E2178" s="67"/>
    </row>
    <row r="2179" spans="5:5" x14ac:dyDescent="0.3">
      <c r="E2179" s="67"/>
    </row>
    <row r="2180" spans="5:5" x14ac:dyDescent="0.3">
      <c r="E2180" s="67"/>
    </row>
    <row r="2181" spans="5:5" x14ac:dyDescent="0.3">
      <c r="E2181" s="67"/>
    </row>
    <row r="2182" spans="5:5" x14ac:dyDescent="0.3">
      <c r="E2182" s="67"/>
    </row>
    <row r="2183" spans="5:5" x14ac:dyDescent="0.3">
      <c r="E2183" s="67"/>
    </row>
    <row r="2184" spans="5:5" x14ac:dyDescent="0.3">
      <c r="E2184" s="67"/>
    </row>
    <row r="2185" spans="5:5" x14ac:dyDescent="0.3">
      <c r="E2185" s="67"/>
    </row>
    <row r="2186" spans="5:5" x14ac:dyDescent="0.3">
      <c r="E2186" s="67"/>
    </row>
    <row r="2187" spans="5:5" x14ac:dyDescent="0.3">
      <c r="E2187" s="67"/>
    </row>
    <row r="2188" spans="5:5" x14ac:dyDescent="0.3">
      <c r="E2188" s="67"/>
    </row>
    <row r="2189" spans="5:5" x14ac:dyDescent="0.3">
      <c r="E2189" s="67"/>
    </row>
    <row r="2190" spans="5:5" x14ac:dyDescent="0.3">
      <c r="E2190" s="67"/>
    </row>
    <row r="2191" spans="5:5" x14ac:dyDescent="0.3">
      <c r="E2191" s="67"/>
    </row>
    <row r="2192" spans="5:5" x14ac:dyDescent="0.3">
      <c r="E2192" s="67"/>
    </row>
    <row r="2193" spans="5:5" x14ac:dyDescent="0.3">
      <c r="E2193" s="67"/>
    </row>
    <row r="2194" spans="5:5" x14ac:dyDescent="0.3">
      <c r="E2194" s="67"/>
    </row>
    <row r="2195" spans="5:5" x14ac:dyDescent="0.3">
      <c r="E2195" s="67"/>
    </row>
    <row r="2196" spans="5:5" x14ac:dyDescent="0.3">
      <c r="E2196" s="67"/>
    </row>
    <row r="2197" spans="5:5" x14ac:dyDescent="0.3">
      <c r="E2197" s="67"/>
    </row>
    <row r="2198" spans="5:5" x14ac:dyDescent="0.3">
      <c r="E2198" s="67"/>
    </row>
    <row r="2199" spans="5:5" x14ac:dyDescent="0.3">
      <c r="E2199" s="67"/>
    </row>
    <row r="2200" spans="5:5" x14ac:dyDescent="0.3">
      <c r="E2200" s="67"/>
    </row>
    <row r="2201" spans="5:5" x14ac:dyDescent="0.3">
      <c r="E2201" s="67"/>
    </row>
    <row r="2202" spans="5:5" x14ac:dyDescent="0.3">
      <c r="E2202" s="67"/>
    </row>
    <row r="2203" spans="5:5" x14ac:dyDescent="0.3">
      <c r="E2203" s="67"/>
    </row>
    <row r="2204" spans="5:5" x14ac:dyDescent="0.3">
      <c r="E2204" s="67"/>
    </row>
    <row r="2205" spans="5:5" x14ac:dyDescent="0.3">
      <c r="E2205" s="67"/>
    </row>
    <row r="2206" spans="5:5" x14ac:dyDescent="0.3">
      <c r="E2206" s="67"/>
    </row>
    <row r="2207" spans="5:5" x14ac:dyDescent="0.3">
      <c r="E2207" s="67"/>
    </row>
    <row r="2208" spans="5:5" x14ac:dyDescent="0.3">
      <c r="E2208" s="67"/>
    </row>
    <row r="2209" spans="5:5" x14ac:dyDescent="0.3">
      <c r="E2209" s="67"/>
    </row>
    <row r="2210" spans="5:5" x14ac:dyDescent="0.3">
      <c r="E2210" s="67"/>
    </row>
    <row r="2211" spans="5:5" x14ac:dyDescent="0.3">
      <c r="E2211" s="67"/>
    </row>
    <row r="2212" spans="5:5" x14ac:dyDescent="0.3">
      <c r="E2212" s="67"/>
    </row>
    <row r="2213" spans="5:5" x14ac:dyDescent="0.3">
      <c r="E2213" s="67"/>
    </row>
    <row r="2214" spans="5:5" x14ac:dyDescent="0.3">
      <c r="E2214" s="67"/>
    </row>
    <row r="2215" spans="5:5" x14ac:dyDescent="0.3">
      <c r="E2215" s="67"/>
    </row>
    <row r="2216" spans="5:5" x14ac:dyDescent="0.3">
      <c r="E2216" s="67"/>
    </row>
    <row r="2217" spans="5:5" x14ac:dyDescent="0.3">
      <c r="E2217" s="67"/>
    </row>
    <row r="2218" spans="5:5" x14ac:dyDescent="0.3">
      <c r="E2218" s="67"/>
    </row>
    <row r="2219" spans="5:5" x14ac:dyDescent="0.3">
      <c r="E2219" s="67"/>
    </row>
    <row r="2220" spans="5:5" x14ac:dyDescent="0.3">
      <c r="E2220" s="67"/>
    </row>
    <row r="2221" spans="5:5" x14ac:dyDescent="0.3">
      <c r="E2221" s="67"/>
    </row>
    <row r="2222" spans="5:5" x14ac:dyDescent="0.3">
      <c r="E2222" s="67"/>
    </row>
    <row r="2223" spans="5:5" x14ac:dyDescent="0.3">
      <c r="E2223" s="67"/>
    </row>
    <row r="2224" spans="5:5" x14ac:dyDescent="0.3">
      <c r="E2224" s="67"/>
    </row>
    <row r="2225" spans="5:5" x14ac:dyDescent="0.3">
      <c r="E2225" s="67"/>
    </row>
    <row r="2226" spans="5:5" x14ac:dyDescent="0.3">
      <c r="E2226" s="67"/>
    </row>
    <row r="2227" spans="5:5" x14ac:dyDescent="0.3">
      <c r="E2227" s="67"/>
    </row>
    <row r="2228" spans="5:5" x14ac:dyDescent="0.3">
      <c r="E2228" s="67"/>
    </row>
    <row r="2229" spans="5:5" x14ac:dyDescent="0.3">
      <c r="E2229" s="67"/>
    </row>
    <row r="2230" spans="5:5" x14ac:dyDescent="0.3">
      <c r="E2230" s="67"/>
    </row>
    <row r="2231" spans="5:5" x14ac:dyDescent="0.3">
      <c r="E2231" s="67"/>
    </row>
    <row r="2232" spans="5:5" x14ac:dyDescent="0.3">
      <c r="E2232" s="67"/>
    </row>
    <row r="2233" spans="5:5" x14ac:dyDescent="0.3">
      <c r="E2233" s="67"/>
    </row>
    <row r="2234" spans="5:5" x14ac:dyDescent="0.3">
      <c r="E2234" s="67"/>
    </row>
    <row r="2235" spans="5:5" x14ac:dyDescent="0.3">
      <c r="E2235" s="67"/>
    </row>
    <row r="2236" spans="5:5" x14ac:dyDescent="0.3">
      <c r="E2236" s="67"/>
    </row>
    <row r="2237" spans="5:5" x14ac:dyDescent="0.3">
      <c r="E2237" s="67"/>
    </row>
    <row r="2238" spans="5:5" x14ac:dyDescent="0.3">
      <c r="E2238" s="67"/>
    </row>
    <row r="2239" spans="5:5" x14ac:dyDescent="0.3">
      <c r="E2239" s="67"/>
    </row>
    <row r="2240" spans="5:5" x14ac:dyDescent="0.3">
      <c r="E2240" s="67"/>
    </row>
    <row r="2241" spans="5:5" x14ac:dyDescent="0.3">
      <c r="E2241" s="67"/>
    </row>
    <row r="2242" spans="5:5" x14ac:dyDescent="0.3">
      <c r="E2242" s="67"/>
    </row>
    <row r="2243" spans="5:5" x14ac:dyDescent="0.3">
      <c r="E2243" s="67"/>
    </row>
    <row r="2244" spans="5:5" x14ac:dyDescent="0.3">
      <c r="E2244" s="67"/>
    </row>
    <row r="2245" spans="5:5" x14ac:dyDescent="0.3">
      <c r="E2245" s="67"/>
    </row>
    <row r="2246" spans="5:5" x14ac:dyDescent="0.3">
      <c r="E2246" s="67"/>
    </row>
    <row r="2247" spans="5:5" x14ac:dyDescent="0.3">
      <c r="E2247" s="67"/>
    </row>
    <row r="2248" spans="5:5" x14ac:dyDescent="0.3">
      <c r="E2248" s="67"/>
    </row>
    <row r="2249" spans="5:5" x14ac:dyDescent="0.3">
      <c r="E2249" s="67"/>
    </row>
    <row r="2250" spans="5:5" x14ac:dyDescent="0.3">
      <c r="E2250" s="67"/>
    </row>
    <row r="2251" spans="5:5" x14ac:dyDescent="0.3">
      <c r="E2251" s="67"/>
    </row>
    <row r="2252" spans="5:5" x14ac:dyDescent="0.3">
      <c r="E2252" s="67"/>
    </row>
    <row r="2253" spans="5:5" x14ac:dyDescent="0.3">
      <c r="E2253" s="67"/>
    </row>
    <row r="2254" spans="5:5" x14ac:dyDescent="0.3">
      <c r="E2254" s="67"/>
    </row>
    <row r="2255" spans="5:5" x14ac:dyDescent="0.3">
      <c r="E2255" s="67"/>
    </row>
    <row r="2256" spans="5:5" x14ac:dyDescent="0.3">
      <c r="E2256" s="67"/>
    </row>
    <row r="2257" spans="5:5" x14ac:dyDescent="0.3">
      <c r="E2257" s="67"/>
    </row>
    <row r="2258" spans="5:5" x14ac:dyDescent="0.3">
      <c r="E2258" s="67"/>
    </row>
    <row r="2259" spans="5:5" x14ac:dyDescent="0.3">
      <c r="E2259" s="67"/>
    </row>
    <row r="2260" spans="5:5" x14ac:dyDescent="0.3">
      <c r="E2260" s="67"/>
    </row>
    <row r="2261" spans="5:5" x14ac:dyDescent="0.3">
      <c r="E2261" s="67"/>
    </row>
    <row r="2262" spans="5:5" x14ac:dyDescent="0.3">
      <c r="E2262" s="67"/>
    </row>
    <row r="2263" spans="5:5" x14ac:dyDescent="0.3">
      <c r="E2263" s="67"/>
    </row>
    <row r="2264" spans="5:5" x14ac:dyDescent="0.3">
      <c r="E2264" s="67"/>
    </row>
    <row r="2265" spans="5:5" x14ac:dyDescent="0.3">
      <c r="E2265" s="67"/>
    </row>
    <row r="2266" spans="5:5" x14ac:dyDescent="0.3">
      <c r="E2266" s="67"/>
    </row>
    <row r="2267" spans="5:5" x14ac:dyDescent="0.3">
      <c r="E2267" s="67"/>
    </row>
    <row r="2268" spans="5:5" x14ac:dyDescent="0.3">
      <c r="E2268" s="67"/>
    </row>
    <row r="2269" spans="5:5" x14ac:dyDescent="0.3">
      <c r="E2269" s="67"/>
    </row>
    <row r="2270" spans="5:5" x14ac:dyDescent="0.3">
      <c r="E2270" s="67"/>
    </row>
    <row r="2271" spans="5:5" x14ac:dyDescent="0.3">
      <c r="E2271" s="67"/>
    </row>
    <row r="2272" spans="5:5" x14ac:dyDescent="0.3">
      <c r="E2272" s="67"/>
    </row>
    <row r="2273" spans="5:5" x14ac:dyDescent="0.3">
      <c r="E2273" s="67"/>
    </row>
    <row r="2274" spans="5:5" x14ac:dyDescent="0.3">
      <c r="E2274" s="67"/>
    </row>
    <row r="2275" spans="5:5" x14ac:dyDescent="0.3">
      <c r="E2275" s="67"/>
    </row>
    <row r="2276" spans="5:5" x14ac:dyDescent="0.3">
      <c r="E2276" s="67"/>
    </row>
    <row r="2277" spans="5:5" x14ac:dyDescent="0.3">
      <c r="E2277" s="67"/>
    </row>
    <row r="2278" spans="5:5" x14ac:dyDescent="0.3">
      <c r="E2278" s="67"/>
    </row>
    <row r="2279" spans="5:5" x14ac:dyDescent="0.3">
      <c r="E2279" s="67"/>
    </row>
    <row r="2280" spans="5:5" x14ac:dyDescent="0.3">
      <c r="E2280" s="67"/>
    </row>
    <row r="2281" spans="5:5" x14ac:dyDescent="0.3">
      <c r="E2281" s="67"/>
    </row>
    <row r="2282" spans="5:5" x14ac:dyDescent="0.3">
      <c r="E2282" s="67"/>
    </row>
    <row r="2283" spans="5:5" x14ac:dyDescent="0.3">
      <c r="E2283" s="67"/>
    </row>
    <row r="2284" spans="5:5" x14ac:dyDescent="0.3">
      <c r="E2284" s="67"/>
    </row>
    <row r="2285" spans="5:5" x14ac:dyDescent="0.3">
      <c r="E2285" s="67"/>
    </row>
    <row r="2286" spans="5:5" x14ac:dyDescent="0.3">
      <c r="E2286" s="67"/>
    </row>
    <row r="2287" spans="5:5" x14ac:dyDescent="0.3">
      <c r="E2287" s="67"/>
    </row>
    <row r="2288" spans="5:5" x14ac:dyDescent="0.3">
      <c r="E2288" s="67"/>
    </row>
    <row r="2289" spans="5:5" x14ac:dyDescent="0.3">
      <c r="E2289" s="67"/>
    </row>
    <row r="2290" spans="5:5" x14ac:dyDescent="0.3">
      <c r="E2290" s="67"/>
    </row>
    <row r="2291" spans="5:5" x14ac:dyDescent="0.3">
      <c r="E2291" s="67"/>
    </row>
    <row r="2292" spans="5:5" x14ac:dyDescent="0.3">
      <c r="E2292" s="67"/>
    </row>
    <row r="2293" spans="5:5" x14ac:dyDescent="0.3">
      <c r="E2293" s="67"/>
    </row>
    <row r="2294" spans="5:5" x14ac:dyDescent="0.3">
      <c r="E2294" s="67"/>
    </row>
    <row r="2295" spans="5:5" x14ac:dyDescent="0.3">
      <c r="E2295" s="67"/>
    </row>
    <row r="2296" spans="5:5" x14ac:dyDescent="0.3">
      <c r="E2296" s="67"/>
    </row>
    <row r="2297" spans="5:5" x14ac:dyDescent="0.3">
      <c r="E2297" s="67"/>
    </row>
    <row r="2298" spans="5:5" x14ac:dyDescent="0.3">
      <c r="E2298" s="67"/>
    </row>
    <row r="2299" spans="5:5" x14ac:dyDescent="0.3">
      <c r="E2299" s="67"/>
    </row>
    <row r="2300" spans="5:5" x14ac:dyDescent="0.3">
      <c r="E2300" s="67"/>
    </row>
    <row r="2301" spans="5:5" x14ac:dyDescent="0.3">
      <c r="E2301" s="67"/>
    </row>
    <row r="2302" spans="5:5" x14ac:dyDescent="0.3">
      <c r="E2302" s="67"/>
    </row>
    <row r="2303" spans="5:5" x14ac:dyDescent="0.3">
      <c r="E2303" s="67"/>
    </row>
    <row r="2304" spans="5:5" x14ac:dyDescent="0.3">
      <c r="E2304" s="67"/>
    </row>
    <row r="2305" spans="5:5" x14ac:dyDescent="0.3">
      <c r="E2305" s="67"/>
    </row>
    <row r="2306" spans="5:5" x14ac:dyDescent="0.3">
      <c r="E2306" s="67"/>
    </row>
    <row r="2307" spans="5:5" x14ac:dyDescent="0.3">
      <c r="E2307" s="67"/>
    </row>
    <row r="2308" spans="5:5" x14ac:dyDescent="0.3">
      <c r="E2308" s="67"/>
    </row>
    <row r="2309" spans="5:5" x14ac:dyDescent="0.3">
      <c r="E2309" s="67"/>
    </row>
    <row r="2310" spans="5:5" x14ac:dyDescent="0.3">
      <c r="E2310" s="67"/>
    </row>
    <row r="2311" spans="5:5" x14ac:dyDescent="0.3">
      <c r="E2311" s="67"/>
    </row>
    <row r="2312" spans="5:5" x14ac:dyDescent="0.3">
      <c r="E2312" s="67"/>
    </row>
    <row r="2313" spans="5:5" x14ac:dyDescent="0.3">
      <c r="E2313" s="67"/>
    </row>
    <row r="2314" spans="5:5" x14ac:dyDescent="0.3">
      <c r="E2314" s="67"/>
    </row>
    <row r="2315" spans="5:5" x14ac:dyDescent="0.3">
      <c r="E2315" s="67"/>
    </row>
    <row r="2316" spans="5:5" x14ac:dyDescent="0.3">
      <c r="E2316" s="67"/>
    </row>
    <row r="2317" spans="5:5" x14ac:dyDescent="0.3">
      <c r="E2317" s="67"/>
    </row>
    <row r="2318" spans="5:5" x14ac:dyDescent="0.3">
      <c r="E2318" s="67"/>
    </row>
    <row r="2319" spans="5:5" x14ac:dyDescent="0.3">
      <c r="E2319" s="67"/>
    </row>
    <row r="2320" spans="5:5" x14ac:dyDescent="0.3">
      <c r="E2320" s="67"/>
    </row>
    <row r="2321" spans="5:5" x14ac:dyDescent="0.3">
      <c r="E2321" s="67"/>
    </row>
    <row r="2322" spans="5:5" x14ac:dyDescent="0.3">
      <c r="E2322" s="67"/>
    </row>
    <row r="2323" spans="5:5" x14ac:dyDescent="0.3">
      <c r="E2323" s="67"/>
    </row>
    <row r="2324" spans="5:5" x14ac:dyDescent="0.3">
      <c r="E2324" s="67"/>
    </row>
    <row r="2325" spans="5:5" x14ac:dyDescent="0.3">
      <c r="E2325" s="67"/>
    </row>
    <row r="2326" spans="5:5" x14ac:dyDescent="0.3">
      <c r="E2326" s="67"/>
    </row>
    <row r="2327" spans="5:5" x14ac:dyDescent="0.3">
      <c r="E2327" s="67"/>
    </row>
    <row r="2328" spans="5:5" x14ac:dyDescent="0.3">
      <c r="E2328" s="67"/>
    </row>
    <row r="2329" spans="5:5" x14ac:dyDescent="0.3">
      <c r="E2329" s="67"/>
    </row>
    <row r="2330" spans="5:5" x14ac:dyDescent="0.3">
      <c r="E2330" s="67"/>
    </row>
    <row r="2331" spans="5:5" x14ac:dyDescent="0.3">
      <c r="E2331" s="67"/>
    </row>
    <row r="2332" spans="5:5" x14ac:dyDescent="0.3">
      <c r="E2332" s="67"/>
    </row>
    <row r="2333" spans="5:5" x14ac:dyDescent="0.3">
      <c r="E2333" s="67"/>
    </row>
    <row r="2334" spans="5:5" x14ac:dyDescent="0.3">
      <c r="E2334" s="67"/>
    </row>
    <row r="2335" spans="5:5" x14ac:dyDescent="0.3">
      <c r="E2335" s="67"/>
    </row>
    <row r="2336" spans="5:5" x14ac:dyDescent="0.3">
      <c r="E2336" s="67"/>
    </row>
    <row r="2337" spans="5:5" x14ac:dyDescent="0.3">
      <c r="E2337" s="67"/>
    </row>
    <row r="2338" spans="5:5" x14ac:dyDescent="0.3">
      <c r="E2338" s="67"/>
    </row>
    <row r="2339" spans="5:5" x14ac:dyDescent="0.3">
      <c r="E2339" s="67"/>
    </row>
    <row r="2340" spans="5:5" x14ac:dyDescent="0.3">
      <c r="E2340" s="67"/>
    </row>
    <row r="2341" spans="5:5" x14ac:dyDescent="0.3">
      <c r="E2341" s="67"/>
    </row>
    <row r="2342" spans="5:5" x14ac:dyDescent="0.3">
      <c r="E2342" s="67"/>
    </row>
    <row r="2343" spans="5:5" x14ac:dyDescent="0.3">
      <c r="E2343" s="67"/>
    </row>
    <row r="2344" spans="5:5" x14ac:dyDescent="0.3">
      <c r="E2344" s="67"/>
    </row>
    <row r="2345" spans="5:5" x14ac:dyDescent="0.3">
      <c r="E2345" s="67"/>
    </row>
    <row r="2346" spans="5:5" x14ac:dyDescent="0.3">
      <c r="E2346" s="67"/>
    </row>
    <row r="2347" spans="5:5" x14ac:dyDescent="0.3">
      <c r="E2347" s="67"/>
    </row>
    <row r="2348" spans="5:5" x14ac:dyDescent="0.3">
      <c r="E2348" s="67"/>
    </row>
    <row r="2349" spans="5:5" x14ac:dyDescent="0.3">
      <c r="E2349" s="67"/>
    </row>
    <row r="2350" spans="5:5" x14ac:dyDescent="0.3">
      <c r="E2350" s="67"/>
    </row>
    <row r="2351" spans="5:5" x14ac:dyDescent="0.3">
      <c r="E2351" s="67"/>
    </row>
    <row r="2352" spans="5:5" x14ac:dyDescent="0.3">
      <c r="E2352" s="67"/>
    </row>
    <row r="2353" spans="5:5" x14ac:dyDescent="0.3">
      <c r="E2353" s="67"/>
    </row>
    <row r="2354" spans="5:5" x14ac:dyDescent="0.3">
      <c r="E2354" s="67"/>
    </row>
    <row r="2355" spans="5:5" x14ac:dyDescent="0.3">
      <c r="E2355" s="67"/>
    </row>
    <row r="2356" spans="5:5" x14ac:dyDescent="0.3">
      <c r="E2356" s="67"/>
    </row>
    <row r="2357" spans="5:5" x14ac:dyDescent="0.3">
      <c r="E2357" s="67"/>
    </row>
    <row r="2358" spans="5:5" x14ac:dyDescent="0.3">
      <c r="E2358" s="67"/>
    </row>
    <row r="2359" spans="5:5" x14ac:dyDescent="0.3">
      <c r="E2359" s="67"/>
    </row>
    <row r="2360" spans="5:5" x14ac:dyDescent="0.3">
      <c r="E2360" s="67"/>
    </row>
    <row r="2361" spans="5:5" x14ac:dyDescent="0.3">
      <c r="E2361" s="67"/>
    </row>
    <row r="2362" spans="5:5" x14ac:dyDescent="0.3">
      <c r="E2362" s="67"/>
    </row>
    <row r="2363" spans="5:5" x14ac:dyDescent="0.3">
      <c r="E2363" s="67"/>
    </row>
    <row r="2364" spans="5:5" x14ac:dyDescent="0.3">
      <c r="E2364" s="67"/>
    </row>
    <row r="2365" spans="5:5" x14ac:dyDescent="0.3">
      <c r="E2365" s="67"/>
    </row>
    <row r="2366" spans="5:5" x14ac:dyDescent="0.3">
      <c r="E2366" s="67"/>
    </row>
    <row r="2367" spans="5:5" x14ac:dyDescent="0.3">
      <c r="E2367" s="67"/>
    </row>
    <row r="2368" spans="5:5" x14ac:dyDescent="0.3">
      <c r="E2368" s="67"/>
    </row>
    <row r="2369" spans="5:5" x14ac:dyDescent="0.3">
      <c r="E2369" s="67"/>
    </row>
    <row r="2370" spans="5:5" x14ac:dyDescent="0.3">
      <c r="E2370" s="67"/>
    </row>
    <row r="2371" spans="5:5" x14ac:dyDescent="0.3">
      <c r="E2371" s="67"/>
    </row>
    <row r="2372" spans="5:5" x14ac:dyDescent="0.3">
      <c r="E2372" s="67"/>
    </row>
    <row r="2373" spans="5:5" x14ac:dyDescent="0.3">
      <c r="E2373" s="67"/>
    </row>
    <row r="2374" spans="5:5" x14ac:dyDescent="0.3">
      <c r="E2374" s="67"/>
    </row>
    <row r="2375" spans="5:5" x14ac:dyDescent="0.3">
      <c r="E2375" s="67"/>
    </row>
    <row r="2376" spans="5:5" x14ac:dyDescent="0.3">
      <c r="E2376" s="67"/>
    </row>
    <row r="2377" spans="5:5" x14ac:dyDescent="0.3">
      <c r="E2377" s="67"/>
    </row>
    <row r="2378" spans="5:5" x14ac:dyDescent="0.3">
      <c r="E2378" s="67"/>
    </row>
    <row r="2379" spans="5:5" x14ac:dyDescent="0.3">
      <c r="E2379" s="67"/>
    </row>
    <row r="2380" spans="5:5" x14ac:dyDescent="0.3">
      <c r="E2380" s="67"/>
    </row>
    <row r="2381" spans="5:5" x14ac:dyDescent="0.3">
      <c r="E2381" s="67"/>
    </row>
    <row r="2382" spans="5:5" x14ac:dyDescent="0.3">
      <c r="E2382" s="67"/>
    </row>
    <row r="2383" spans="5:5" x14ac:dyDescent="0.3">
      <c r="E2383" s="67"/>
    </row>
    <row r="2384" spans="5:5" x14ac:dyDescent="0.3">
      <c r="E2384" s="67"/>
    </row>
    <row r="2385" spans="5:5" x14ac:dyDescent="0.3">
      <c r="E2385" s="67"/>
    </row>
    <row r="2386" spans="5:5" x14ac:dyDescent="0.3">
      <c r="E2386" s="67"/>
    </row>
    <row r="2387" spans="5:5" x14ac:dyDescent="0.3">
      <c r="E2387" s="67"/>
    </row>
    <row r="2388" spans="5:5" x14ac:dyDescent="0.3">
      <c r="E2388" s="67"/>
    </row>
    <row r="2389" spans="5:5" x14ac:dyDescent="0.3">
      <c r="E2389" s="67"/>
    </row>
    <row r="2390" spans="5:5" x14ac:dyDescent="0.3">
      <c r="E2390" s="67"/>
    </row>
    <row r="2391" spans="5:5" x14ac:dyDescent="0.3">
      <c r="E2391" s="67"/>
    </row>
    <row r="2392" spans="5:5" x14ac:dyDescent="0.3">
      <c r="E2392" s="67"/>
    </row>
    <row r="2393" spans="5:5" x14ac:dyDescent="0.3">
      <c r="E2393" s="67"/>
    </row>
    <row r="2394" spans="5:5" x14ac:dyDescent="0.3">
      <c r="E2394" s="67"/>
    </row>
    <row r="2395" spans="5:5" x14ac:dyDescent="0.3">
      <c r="E2395" s="67"/>
    </row>
    <row r="2396" spans="5:5" x14ac:dyDescent="0.3">
      <c r="E2396" s="67"/>
    </row>
    <row r="2397" spans="5:5" x14ac:dyDescent="0.3">
      <c r="E2397" s="67"/>
    </row>
    <row r="2398" spans="5:5" x14ac:dyDescent="0.3">
      <c r="E2398" s="67"/>
    </row>
    <row r="2399" spans="5:5" x14ac:dyDescent="0.3">
      <c r="E2399" s="67"/>
    </row>
    <row r="2400" spans="5:5" x14ac:dyDescent="0.3">
      <c r="E2400" s="67"/>
    </row>
    <row r="2401" spans="5:5" x14ac:dyDescent="0.3">
      <c r="E2401" s="67"/>
    </row>
    <row r="2402" spans="5:5" x14ac:dyDescent="0.3">
      <c r="E2402" s="67"/>
    </row>
    <row r="2403" spans="5:5" x14ac:dyDescent="0.3">
      <c r="E2403" s="67"/>
    </row>
    <row r="2404" spans="5:5" x14ac:dyDescent="0.3">
      <c r="E2404" s="67"/>
    </row>
    <row r="2405" spans="5:5" x14ac:dyDescent="0.3">
      <c r="E2405" s="67"/>
    </row>
    <row r="2406" spans="5:5" x14ac:dyDescent="0.3">
      <c r="E2406" s="67"/>
    </row>
    <row r="2407" spans="5:5" x14ac:dyDescent="0.3">
      <c r="E2407" s="67"/>
    </row>
    <row r="2408" spans="5:5" x14ac:dyDescent="0.3">
      <c r="E2408" s="67"/>
    </row>
    <row r="2409" spans="5:5" x14ac:dyDescent="0.3">
      <c r="E2409" s="67"/>
    </row>
    <row r="2410" spans="5:5" x14ac:dyDescent="0.3">
      <c r="E2410" s="67"/>
    </row>
    <row r="2411" spans="5:5" x14ac:dyDescent="0.3">
      <c r="E2411" s="67"/>
    </row>
    <row r="2412" spans="5:5" x14ac:dyDescent="0.3">
      <c r="E2412" s="67"/>
    </row>
    <row r="2413" spans="5:5" x14ac:dyDescent="0.3">
      <c r="E2413" s="67"/>
    </row>
    <row r="2414" spans="5:5" x14ac:dyDescent="0.3">
      <c r="E2414" s="67"/>
    </row>
    <row r="2415" spans="5:5" x14ac:dyDescent="0.3">
      <c r="E2415" s="67"/>
    </row>
    <row r="2416" spans="5:5" x14ac:dyDescent="0.3">
      <c r="E2416" s="67"/>
    </row>
    <row r="2417" spans="5:5" x14ac:dyDescent="0.3">
      <c r="E2417" s="67"/>
    </row>
    <row r="2418" spans="5:5" x14ac:dyDescent="0.3">
      <c r="E2418" s="67"/>
    </row>
    <row r="2419" spans="5:5" x14ac:dyDescent="0.3">
      <c r="E2419" s="67"/>
    </row>
    <row r="2420" spans="5:5" x14ac:dyDescent="0.3">
      <c r="E2420" s="67"/>
    </row>
    <row r="2421" spans="5:5" x14ac:dyDescent="0.3">
      <c r="E2421" s="67"/>
    </row>
    <row r="2422" spans="5:5" x14ac:dyDescent="0.3">
      <c r="E2422" s="67"/>
    </row>
    <row r="2423" spans="5:5" x14ac:dyDescent="0.3">
      <c r="E2423" s="67"/>
    </row>
    <row r="2424" spans="5:5" x14ac:dyDescent="0.3">
      <c r="E2424" s="67"/>
    </row>
    <row r="2425" spans="5:5" x14ac:dyDescent="0.3">
      <c r="E2425" s="67"/>
    </row>
    <row r="2426" spans="5:5" x14ac:dyDescent="0.3">
      <c r="E2426" s="67"/>
    </row>
    <row r="2427" spans="5:5" x14ac:dyDescent="0.3">
      <c r="E2427" s="67"/>
    </row>
    <row r="2428" spans="5:5" x14ac:dyDescent="0.3">
      <c r="E2428" s="67"/>
    </row>
    <row r="2429" spans="5:5" x14ac:dyDescent="0.3">
      <c r="E2429" s="67"/>
    </row>
    <row r="2430" spans="5:5" x14ac:dyDescent="0.3">
      <c r="E2430" s="67"/>
    </row>
    <row r="2431" spans="5:5" x14ac:dyDescent="0.3">
      <c r="E2431" s="67"/>
    </row>
    <row r="2432" spans="5:5" x14ac:dyDescent="0.3">
      <c r="E2432" s="67"/>
    </row>
    <row r="2433" spans="5:5" x14ac:dyDescent="0.3">
      <c r="E2433" s="67"/>
    </row>
    <row r="2434" spans="5:5" x14ac:dyDescent="0.3">
      <c r="E2434" s="67"/>
    </row>
    <row r="2435" spans="5:5" x14ac:dyDescent="0.3">
      <c r="E2435" s="67"/>
    </row>
    <row r="2436" spans="5:5" x14ac:dyDescent="0.3">
      <c r="E2436" s="67"/>
    </row>
    <row r="2437" spans="5:5" x14ac:dyDescent="0.3">
      <c r="E2437" s="67"/>
    </row>
    <row r="2438" spans="5:5" x14ac:dyDescent="0.3">
      <c r="E2438" s="67"/>
    </row>
    <row r="2439" spans="5:5" x14ac:dyDescent="0.3">
      <c r="E2439" s="67"/>
    </row>
    <row r="2440" spans="5:5" x14ac:dyDescent="0.3">
      <c r="E2440" s="67"/>
    </row>
    <row r="2441" spans="5:5" x14ac:dyDescent="0.3">
      <c r="E2441" s="67"/>
    </row>
    <row r="2442" spans="5:5" x14ac:dyDescent="0.3">
      <c r="E2442" s="67"/>
    </row>
    <row r="2443" spans="5:5" x14ac:dyDescent="0.3">
      <c r="E2443" s="67"/>
    </row>
    <row r="2444" spans="5:5" x14ac:dyDescent="0.3">
      <c r="E2444" s="67"/>
    </row>
    <row r="2445" spans="5:5" x14ac:dyDescent="0.3">
      <c r="E2445" s="67"/>
    </row>
    <row r="2446" spans="5:5" x14ac:dyDescent="0.3">
      <c r="E2446" s="67"/>
    </row>
    <row r="2447" spans="5:5" x14ac:dyDescent="0.3">
      <c r="E2447" s="67"/>
    </row>
    <row r="2448" spans="5:5" x14ac:dyDescent="0.3">
      <c r="E2448" s="67"/>
    </row>
    <row r="2449" spans="5:5" x14ac:dyDescent="0.3">
      <c r="E2449" s="67"/>
    </row>
    <row r="2450" spans="5:5" x14ac:dyDescent="0.3">
      <c r="E2450" s="67"/>
    </row>
    <row r="2451" spans="5:5" x14ac:dyDescent="0.3">
      <c r="E2451" s="67"/>
    </row>
    <row r="2452" spans="5:5" x14ac:dyDescent="0.3">
      <c r="E2452" s="67"/>
    </row>
    <row r="2453" spans="5:5" x14ac:dyDescent="0.3">
      <c r="E2453" s="67"/>
    </row>
    <row r="2454" spans="5:5" x14ac:dyDescent="0.3">
      <c r="E2454" s="67"/>
    </row>
    <row r="2455" spans="5:5" x14ac:dyDescent="0.3">
      <c r="E2455" s="67"/>
    </row>
    <row r="2456" spans="5:5" x14ac:dyDescent="0.3">
      <c r="E2456" s="67"/>
    </row>
    <row r="2457" spans="5:5" x14ac:dyDescent="0.3">
      <c r="E2457" s="67"/>
    </row>
    <row r="2458" spans="5:5" x14ac:dyDescent="0.3">
      <c r="E2458" s="67"/>
    </row>
    <row r="2459" spans="5:5" x14ac:dyDescent="0.3">
      <c r="E2459" s="67"/>
    </row>
    <row r="2460" spans="5:5" x14ac:dyDescent="0.3">
      <c r="E2460" s="67"/>
    </row>
    <row r="2461" spans="5:5" x14ac:dyDescent="0.3">
      <c r="E2461" s="67"/>
    </row>
    <row r="2462" spans="5:5" x14ac:dyDescent="0.3">
      <c r="E2462" s="67"/>
    </row>
    <row r="2463" spans="5:5" x14ac:dyDescent="0.3">
      <c r="E2463" s="67"/>
    </row>
    <row r="2464" spans="5:5" x14ac:dyDescent="0.3">
      <c r="E2464" s="67"/>
    </row>
    <row r="2465" spans="5:5" x14ac:dyDescent="0.3">
      <c r="E2465" s="67"/>
    </row>
    <row r="2466" spans="5:5" x14ac:dyDescent="0.3">
      <c r="E2466" s="67"/>
    </row>
    <row r="2467" spans="5:5" x14ac:dyDescent="0.3">
      <c r="E2467" s="67"/>
    </row>
    <row r="2468" spans="5:5" x14ac:dyDescent="0.3">
      <c r="E2468" s="67"/>
    </row>
    <row r="2469" spans="5:5" x14ac:dyDescent="0.3">
      <c r="E2469" s="67"/>
    </row>
    <row r="2470" spans="5:5" x14ac:dyDescent="0.3">
      <c r="E2470" s="67"/>
    </row>
    <row r="2471" spans="5:5" x14ac:dyDescent="0.3">
      <c r="E2471" s="67"/>
    </row>
    <row r="2472" spans="5:5" x14ac:dyDescent="0.3">
      <c r="E2472" s="67"/>
    </row>
    <row r="2473" spans="5:5" x14ac:dyDescent="0.3">
      <c r="E2473" s="67"/>
    </row>
    <row r="2474" spans="5:5" x14ac:dyDescent="0.3">
      <c r="E2474" s="67"/>
    </row>
    <row r="2475" spans="5:5" x14ac:dyDescent="0.3">
      <c r="E2475" s="67"/>
    </row>
    <row r="2476" spans="5:5" x14ac:dyDescent="0.3">
      <c r="E2476" s="67"/>
    </row>
    <row r="2477" spans="5:5" x14ac:dyDescent="0.3">
      <c r="E2477" s="67"/>
    </row>
    <row r="2478" spans="5:5" x14ac:dyDescent="0.3">
      <c r="E2478" s="67"/>
    </row>
    <row r="2479" spans="5:5" x14ac:dyDescent="0.3">
      <c r="E2479" s="67"/>
    </row>
    <row r="2480" spans="5:5" x14ac:dyDescent="0.3">
      <c r="E2480" s="67"/>
    </row>
    <row r="2481" spans="5:5" x14ac:dyDescent="0.3">
      <c r="E2481" s="67"/>
    </row>
    <row r="2482" spans="5:5" x14ac:dyDescent="0.3">
      <c r="E2482" s="67"/>
    </row>
    <row r="2483" spans="5:5" x14ac:dyDescent="0.3">
      <c r="E2483" s="67"/>
    </row>
    <row r="2484" spans="5:5" x14ac:dyDescent="0.3">
      <c r="E2484" s="67"/>
    </row>
    <row r="2485" spans="5:5" x14ac:dyDescent="0.3">
      <c r="E2485" s="67"/>
    </row>
    <row r="2486" spans="5:5" x14ac:dyDescent="0.3">
      <c r="E2486" s="67"/>
    </row>
    <row r="2487" spans="5:5" x14ac:dyDescent="0.3">
      <c r="E2487" s="67"/>
    </row>
    <row r="2488" spans="5:5" x14ac:dyDescent="0.3">
      <c r="E2488" s="67"/>
    </row>
    <row r="2489" spans="5:5" x14ac:dyDescent="0.3">
      <c r="E2489" s="67"/>
    </row>
    <row r="2490" spans="5:5" x14ac:dyDescent="0.3">
      <c r="E2490" s="67"/>
    </row>
    <row r="2491" spans="5:5" x14ac:dyDescent="0.3">
      <c r="E2491" s="67"/>
    </row>
    <row r="2492" spans="5:5" x14ac:dyDescent="0.3">
      <c r="E2492" s="67"/>
    </row>
    <row r="2493" spans="5:5" x14ac:dyDescent="0.3">
      <c r="E2493" s="67"/>
    </row>
    <row r="2494" spans="5:5" x14ac:dyDescent="0.3">
      <c r="E2494" s="67"/>
    </row>
    <row r="2495" spans="5:5" x14ac:dyDescent="0.3">
      <c r="E2495" s="67"/>
    </row>
    <row r="2496" spans="5:5" x14ac:dyDescent="0.3">
      <c r="E2496" s="67"/>
    </row>
    <row r="2497" spans="5:5" x14ac:dyDescent="0.3">
      <c r="E2497" s="67"/>
    </row>
    <row r="2498" spans="5:5" x14ac:dyDescent="0.3">
      <c r="E2498" s="67"/>
    </row>
    <row r="2499" spans="5:5" x14ac:dyDescent="0.3">
      <c r="E2499" s="67"/>
    </row>
    <row r="2500" spans="5:5" x14ac:dyDescent="0.3">
      <c r="E2500" s="67"/>
    </row>
    <row r="2501" spans="5:5" x14ac:dyDescent="0.3">
      <c r="E2501" s="67"/>
    </row>
    <row r="2502" spans="5:5" x14ac:dyDescent="0.3">
      <c r="E2502" s="67"/>
    </row>
    <row r="2503" spans="5:5" x14ac:dyDescent="0.3">
      <c r="E2503" s="67"/>
    </row>
    <row r="2504" spans="5:5" x14ac:dyDescent="0.3">
      <c r="E2504" s="67"/>
    </row>
    <row r="2505" spans="5:5" x14ac:dyDescent="0.3">
      <c r="E2505" s="67"/>
    </row>
    <row r="2506" spans="5:5" x14ac:dyDescent="0.3">
      <c r="E2506" s="67"/>
    </row>
    <row r="2507" spans="5:5" x14ac:dyDescent="0.3">
      <c r="E2507" s="67"/>
    </row>
    <row r="2508" spans="5:5" x14ac:dyDescent="0.3">
      <c r="E2508" s="67"/>
    </row>
    <row r="2509" spans="5:5" x14ac:dyDescent="0.3">
      <c r="E2509" s="67"/>
    </row>
    <row r="2510" spans="5:5" x14ac:dyDescent="0.3">
      <c r="E2510" s="67"/>
    </row>
    <row r="2511" spans="5:5" x14ac:dyDescent="0.3">
      <c r="E2511" s="67"/>
    </row>
    <row r="2512" spans="5:5" x14ac:dyDescent="0.3">
      <c r="E2512" s="67"/>
    </row>
    <row r="2513" spans="5:5" x14ac:dyDescent="0.3">
      <c r="E2513" s="67"/>
    </row>
    <row r="2514" spans="5:5" x14ac:dyDescent="0.3">
      <c r="E2514" s="67"/>
    </row>
    <row r="2515" spans="5:5" x14ac:dyDescent="0.3">
      <c r="E2515" s="67"/>
    </row>
    <row r="2516" spans="5:5" x14ac:dyDescent="0.3">
      <c r="E2516" s="67"/>
    </row>
    <row r="2517" spans="5:5" x14ac:dyDescent="0.3">
      <c r="E2517" s="67"/>
    </row>
    <row r="2518" spans="5:5" x14ac:dyDescent="0.3">
      <c r="E2518" s="67"/>
    </row>
    <row r="2519" spans="5:5" x14ac:dyDescent="0.3">
      <c r="E2519" s="67"/>
    </row>
    <row r="2520" spans="5:5" x14ac:dyDescent="0.3">
      <c r="E2520" s="67"/>
    </row>
    <row r="2521" spans="5:5" x14ac:dyDescent="0.3">
      <c r="E2521" s="67"/>
    </row>
    <row r="2522" spans="5:5" x14ac:dyDescent="0.3">
      <c r="E2522" s="67"/>
    </row>
    <row r="2523" spans="5:5" x14ac:dyDescent="0.3">
      <c r="E2523" s="67"/>
    </row>
    <row r="2524" spans="5:5" x14ac:dyDescent="0.3">
      <c r="E2524" s="67"/>
    </row>
    <row r="2525" spans="5:5" x14ac:dyDescent="0.3">
      <c r="E2525" s="67"/>
    </row>
    <row r="2526" spans="5:5" x14ac:dyDescent="0.3">
      <c r="E2526" s="67"/>
    </row>
    <row r="2527" spans="5:5" x14ac:dyDescent="0.3">
      <c r="E2527" s="67"/>
    </row>
    <row r="2528" spans="5:5" x14ac:dyDescent="0.3">
      <c r="E2528" s="67"/>
    </row>
    <row r="2529" spans="5:5" x14ac:dyDescent="0.3">
      <c r="E2529" s="67"/>
    </row>
    <row r="2530" spans="5:5" x14ac:dyDescent="0.3">
      <c r="E2530" s="67"/>
    </row>
    <row r="2531" spans="5:5" x14ac:dyDescent="0.3">
      <c r="E2531" s="67"/>
    </row>
    <row r="2532" spans="5:5" x14ac:dyDescent="0.3">
      <c r="E2532" s="67"/>
    </row>
    <row r="2533" spans="5:5" x14ac:dyDescent="0.3">
      <c r="E2533" s="67"/>
    </row>
    <row r="2534" spans="5:5" x14ac:dyDescent="0.3">
      <c r="E2534" s="67"/>
    </row>
    <row r="2535" spans="5:5" x14ac:dyDescent="0.3">
      <c r="E2535" s="67"/>
    </row>
    <row r="2536" spans="5:5" x14ac:dyDescent="0.3">
      <c r="E2536" s="67"/>
    </row>
    <row r="2537" spans="5:5" x14ac:dyDescent="0.3">
      <c r="E2537" s="67"/>
    </row>
    <row r="2538" spans="5:5" x14ac:dyDescent="0.3">
      <c r="E2538" s="67"/>
    </row>
    <row r="2539" spans="5:5" x14ac:dyDescent="0.3">
      <c r="E2539" s="67"/>
    </row>
    <row r="2540" spans="5:5" x14ac:dyDescent="0.3">
      <c r="E2540" s="67"/>
    </row>
    <row r="2541" spans="5:5" x14ac:dyDescent="0.3">
      <c r="E2541" s="67"/>
    </row>
    <row r="2542" spans="5:5" x14ac:dyDescent="0.3">
      <c r="E2542" s="67"/>
    </row>
    <row r="2543" spans="5:5" x14ac:dyDescent="0.3">
      <c r="E2543" s="67"/>
    </row>
    <row r="2544" spans="5:5" x14ac:dyDescent="0.3">
      <c r="E2544" s="67"/>
    </row>
    <row r="2545" spans="5:5" x14ac:dyDescent="0.3">
      <c r="E2545" s="67"/>
    </row>
    <row r="2546" spans="5:5" x14ac:dyDescent="0.3">
      <c r="E2546" s="67"/>
    </row>
    <row r="2547" spans="5:5" x14ac:dyDescent="0.3">
      <c r="E2547" s="67"/>
    </row>
    <row r="2548" spans="5:5" x14ac:dyDescent="0.3">
      <c r="E2548" s="67"/>
    </row>
    <row r="2549" spans="5:5" x14ac:dyDescent="0.3">
      <c r="E2549" s="67"/>
    </row>
    <row r="2550" spans="5:5" x14ac:dyDescent="0.3">
      <c r="E2550" s="67"/>
    </row>
    <row r="2551" spans="5:5" x14ac:dyDescent="0.3">
      <c r="E2551" s="67"/>
    </row>
    <row r="2552" spans="5:5" x14ac:dyDescent="0.3">
      <c r="E2552" s="67"/>
    </row>
    <row r="2553" spans="5:5" x14ac:dyDescent="0.3">
      <c r="E2553" s="67"/>
    </row>
    <row r="2554" spans="5:5" x14ac:dyDescent="0.3">
      <c r="E2554" s="67"/>
    </row>
    <row r="2555" spans="5:5" x14ac:dyDescent="0.3">
      <c r="E2555" s="67"/>
    </row>
    <row r="2556" spans="5:5" x14ac:dyDescent="0.3">
      <c r="E2556" s="67"/>
    </row>
    <row r="2557" spans="5:5" x14ac:dyDescent="0.3">
      <c r="E2557" s="67"/>
    </row>
    <row r="2558" spans="5:5" x14ac:dyDescent="0.3">
      <c r="E2558" s="67"/>
    </row>
    <row r="2559" spans="5:5" x14ac:dyDescent="0.3">
      <c r="E2559" s="67"/>
    </row>
    <row r="2560" spans="5:5" x14ac:dyDescent="0.3">
      <c r="E2560" s="67"/>
    </row>
    <row r="2561" spans="5:5" x14ac:dyDescent="0.3">
      <c r="E2561" s="67"/>
    </row>
    <row r="2562" spans="5:5" x14ac:dyDescent="0.3">
      <c r="E2562" s="67"/>
    </row>
    <row r="2563" spans="5:5" x14ac:dyDescent="0.3">
      <c r="E2563" s="67"/>
    </row>
    <row r="2564" spans="5:5" x14ac:dyDescent="0.3">
      <c r="E2564" s="67"/>
    </row>
    <row r="2565" spans="5:5" x14ac:dyDescent="0.3">
      <c r="E2565" s="67"/>
    </row>
    <row r="2566" spans="5:5" x14ac:dyDescent="0.3">
      <c r="E2566" s="67"/>
    </row>
    <row r="2567" spans="5:5" x14ac:dyDescent="0.3">
      <c r="E2567" s="67"/>
    </row>
    <row r="2568" spans="5:5" x14ac:dyDescent="0.3">
      <c r="E2568" s="67"/>
    </row>
    <row r="2569" spans="5:5" x14ac:dyDescent="0.3">
      <c r="E2569" s="67"/>
    </row>
    <row r="2570" spans="5:5" x14ac:dyDescent="0.3">
      <c r="E2570" s="67"/>
    </row>
    <row r="2571" spans="5:5" x14ac:dyDescent="0.3">
      <c r="E2571" s="67"/>
    </row>
    <row r="2572" spans="5:5" x14ac:dyDescent="0.3">
      <c r="E2572" s="67"/>
    </row>
    <row r="2573" spans="5:5" x14ac:dyDescent="0.3">
      <c r="E2573" s="67"/>
    </row>
    <row r="2574" spans="5:5" x14ac:dyDescent="0.3">
      <c r="E2574" s="67"/>
    </row>
    <row r="2575" spans="5:5" x14ac:dyDescent="0.3">
      <c r="E2575" s="67"/>
    </row>
    <row r="2576" spans="5:5" x14ac:dyDescent="0.3">
      <c r="E2576" s="67"/>
    </row>
    <row r="2577" spans="5:5" x14ac:dyDescent="0.3">
      <c r="E2577" s="67"/>
    </row>
    <row r="2578" spans="5:5" x14ac:dyDescent="0.3">
      <c r="E2578" s="67"/>
    </row>
    <row r="2579" spans="5:5" x14ac:dyDescent="0.3">
      <c r="E2579" s="67"/>
    </row>
    <row r="2580" spans="5:5" x14ac:dyDescent="0.3">
      <c r="E2580" s="67"/>
    </row>
    <row r="2581" spans="5:5" x14ac:dyDescent="0.3">
      <c r="E2581" s="67"/>
    </row>
    <row r="2582" spans="5:5" x14ac:dyDescent="0.3">
      <c r="E2582" s="67"/>
    </row>
    <row r="2583" spans="5:5" x14ac:dyDescent="0.3">
      <c r="E2583" s="67"/>
    </row>
    <row r="2584" spans="5:5" x14ac:dyDescent="0.3">
      <c r="E2584" s="67"/>
    </row>
    <row r="2585" spans="5:5" x14ac:dyDescent="0.3">
      <c r="E2585" s="67"/>
    </row>
    <row r="2586" spans="5:5" x14ac:dyDescent="0.3">
      <c r="E2586" s="67"/>
    </row>
    <row r="2587" spans="5:5" x14ac:dyDescent="0.3">
      <c r="E2587" s="67"/>
    </row>
    <row r="2588" spans="5:5" x14ac:dyDescent="0.3">
      <c r="E2588" s="67"/>
    </row>
    <row r="2589" spans="5:5" x14ac:dyDescent="0.3">
      <c r="E2589" s="67"/>
    </row>
    <row r="2590" spans="5:5" x14ac:dyDescent="0.3">
      <c r="E2590" s="67"/>
    </row>
    <row r="2591" spans="5:5" x14ac:dyDescent="0.3">
      <c r="E2591" s="67"/>
    </row>
    <row r="2592" spans="5:5" x14ac:dyDescent="0.3">
      <c r="E2592" s="67"/>
    </row>
    <row r="2593" spans="5:5" x14ac:dyDescent="0.3">
      <c r="E2593" s="67"/>
    </row>
    <row r="2594" spans="5:5" x14ac:dyDescent="0.3">
      <c r="E2594" s="67"/>
    </row>
    <row r="2595" spans="5:5" x14ac:dyDescent="0.3">
      <c r="E2595" s="67"/>
    </row>
    <row r="2596" spans="5:5" x14ac:dyDescent="0.3">
      <c r="E2596" s="67"/>
    </row>
    <row r="2597" spans="5:5" x14ac:dyDescent="0.3">
      <c r="E2597" s="67"/>
    </row>
    <row r="2598" spans="5:5" x14ac:dyDescent="0.3">
      <c r="E2598" s="67"/>
    </row>
    <row r="2599" spans="5:5" x14ac:dyDescent="0.3">
      <c r="E2599" s="67"/>
    </row>
    <row r="2600" spans="5:5" x14ac:dyDescent="0.3">
      <c r="E2600" s="67"/>
    </row>
    <row r="2601" spans="5:5" x14ac:dyDescent="0.3">
      <c r="E2601" s="67"/>
    </row>
    <row r="2602" spans="5:5" x14ac:dyDescent="0.3">
      <c r="E2602" s="67"/>
    </row>
    <row r="2603" spans="5:5" x14ac:dyDescent="0.3">
      <c r="E2603" s="67"/>
    </row>
    <row r="2604" spans="5:5" x14ac:dyDescent="0.3">
      <c r="E2604" s="67"/>
    </row>
    <row r="2605" spans="5:5" x14ac:dyDescent="0.3">
      <c r="E2605" s="67"/>
    </row>
    <row r="2606" spans="5:5" x14ac:dyDescent="0.3">
      <c r="E2606" s="67"/>
    </row>
    <row r="2607" spans="5:5" x14ac:dyDescent="0.3">
      <c r="E2607" s="67"/>
    </row>
    <row r="2608" spans="5:5" x14ac:dyDescent="0.3">
      <c r="E2608" s="67"/>
    </row>
    <row r="2609" spans="5:5" x14ac:dyDescent="0.3">
      <c r="E2609" s="67"/>
    </row>
    <row r="2610" spans="5:5" x14ac:dyDescent="0.3">
      <c r="E2610" s="67"/>
    </row>
    <row r="2611" spans="5:5" x14ac:dyDescent="0.3">
      <c r="E2611" s="67"/>
    </row>
    <row r="2612" spans="5:5" x14ac:dyDescent="0.3">
      <c r="E2612" s="67"/>
    </row>
    <row r="2613" spans="5:5" x14ac:dyDescent="0.3">
      <c r="E2613" s="67"/>
    </row>
    <row r="2614" spans="5:5" x14ac:dyDescent="0.3">
      <c r="E2614" s="67"/>
    </row>
    <row r="2615" spans="5:5" x14ac:dyDescent="0.3">
      <c r="E2615" s="67"/>
    </row>
    <row r="2616" spans="5:5" x14ac:dyDescent="0.3">
      <c r="E2616" s="67"/>
    </row>
    <row r="2617" spans="5:5" x14ac:dyDescent="0.3">
      <c r="E2617" s="67"/>
    </row>
    <row r="2618" spans="5:5" x14ac:dyDescent="0.3">
      <c r="E2618" s="67"/>
    </row>
    <row r="2619" spans="5:5" x14ac:dyDescent="0.3">
      <c r="E2619" s="67"/>
    </row>
    <row r="2620" spans="5:5" x14ac:dyDescent="0.3">
      <c r="E2620" s="67"/>
    </row>
    <row r="2621" spans="5:5" x14ac:dyDescent="0.3">
      <c r="E2621" s="67"/>
    </row>
    <row r="2622" spans="5:5" x14ac:dyDescent="0.3">
      <c r="E2622" s="67"/>
    </row>
    <row r="2623" spans="5:5" x14ac:dyDescent="0.3">
      <c r="E2623" s="67"/>
    </row>
    <row r="2624" spans="5:5" x14ac:dyDescent="0.3">
      <c r="E2624" s="67"/>
    </row>
    <row r="2625" spans="5:5" x14ac:dyDescent="0.3">
      <c r="E2625" s="67"/>
    </row>
    <row r="2626" spans="5:5" x14ac:dyDescent="0.3">
      <c r="E2626" s="67"/>
    </row>
    <row r="2627" spans="5:5" x14ac:dyDescent="0.3">
      <c r="E2627" s="67"/>
    </row>
    <row r="2628" spans="5:5" x14ac:dyDescent="0.3">
      <c r="E2628" s="67"/>
    </row>
    <row r="2629" spans="5:5" x14ac:dyDescent="0.3">
      <c r="E2629" s="67"/>
    </row>
    <row r="2630" spans="5:5" x14ac:dyDescent="0.3">
      <c r="E2630" s="67"/>
    </row>
    <row r="2631" spans="5:5" x14ac:dyDescent="0.3">
      <c r="E2631" s="67"/>
    </row>
    <row r="2632" spans="5:5" x14ac:dyDescent="0.3">
      <c r="E2632" s="67"/>
    </row>
    <row r="2633" spans="5:5" x14ac:dyDescent="0.3">
      <c r="E2633" s="67"/>
    </row>
    <row r="2634" spans="5:5" x14ac:dyDescent="0.3">
      <c r="E2634" s="67"/>
    </row>
    <row r="2635" spans="5:5" x14ac:dyDescent="0.3">
      <c r="E2635" s="67"/>
    </row>
    <row r="2636" spans="5:5" x14ac:dyDescent="0.3">
      <c r="E2636" s="67"/>
    </row>
    <row r="2637" spans="5:5" x14ac:dyDescent="0.3">
      <c r="E2637" s="67"/>
    </row>
    <row r="2638" spans="5:5" x14ac:dyDescent="0.3">
      <c r="E2638" s="67"/>
    </row>
    <row r="2639" spans="5:5" x14ac:dyDescent="0.3">
      <c r="E2639" s="67"/>
    </row>
    <row r="2640" spans="5:5" x14ac:dyDescent="0.3">
      <c r="E2640" s="67"/>
    </row>
    <row r="2641" spans="5:5" x14ac:dyDescent="0.3">
      <c r="E2641" s="67"/>
    </row>
    <row r="2642" spans="5:5" x14ac:dyDescent="0.3">
      <c r="E2642" s="67"/>
    </row>
    <row r="2643" spans="5:5" x14ac:dyDescent="0.3">
      <c r="E2643" s="67"/>
    </row>
    <row r="2644" spans="5:5" x14ac:dyDescent="0.3">
      <c r="E2644" s="67"/>
    </row>
    <row r="2645" spans="5:5" x14ac:dyDescent="0.3">
      <c r="E2645" s="67"/>
    </row>
    <row r="2646" spans="5:5" x14ac:dyDescent="0.3">
      <c r="E2646" s="67"/>
    </row>
    <row r="2647" spans="5:5" x14ac:dyDescent="0.3">
      <c r="E2647" s="67"/>
    </row>
    <row r="2648" spans="5:5" x14ac:dyDescent="0.3">
      <c r="E2648" s="67"/>
    </row>
    <row r="2649" spans="5:5" x14ac:dyDescent="0.3">
      <c r="E2649" s="67"/>
    </row>
    <row r="2650" spans="5:5" x14ac:dyDescent="0.3">
      <c r="E2650" s="67"/>
    </row>
    <row r="2651" spans="5:5" x14ac:dyDescent="0.3">
      <c r="E2651" s="67"/>
    </row>
    <row r="2652" spans="5:5" x14ac:dyDescent="0.3">
      <c r="E2652" s="67"/>
    </row>
    <row r="2653" spans="5:5" x14ac:dyDescent="0.3">
      <c r="E2653" s="67"/>
    </row>
    <row r="2654" spans="5:5" x14ac:dyDescent="0.3">
      <c r="E2654" s="67"/>
    </row>
    <row r="2655" spans="5:5" x14ac:dyDescent="0.3">
      <c r="E2655" s="67"/>
    </row>
    <row r="2656" spans="5:5" x14ac:dyDescent="0.3">
      <c r="E2656" s="67"/>
    </row>
    <row r="2657" spans="5:5" x14ac:dyDescent="0.3">
      <c r="E2657" s="67"/>
    </row>
    <row r="2658" spans="5:5" x14ac:dyDescent="0.3">
      <c r="E2658" s="67"/>
    </row>
    <row r="2659" spans="5:5" x14ac:dyDescent="0.3">
      <c r="E2659" s="67"/>
    </row>
    <row r="2660" spans="5:5" x14ac:dyDescent="0.3">
      <c r="E2660" s="67"/>
    </row>
    <row r="2661" spans="5:5" x14ac:dyDescent="0.3">
      <c r="E2661" s="67"/>
    </row>
    <row r="2662" spans="5:5" x14ac:dyDescent="0.3">
      <c r="E2662" s="67"/>
    </row>
    <row r="2663" spans="5:5" x14ac:dyDescent="0.3">
      <c r="E2663" s="67"/>
    </row>
    <row r="2664" spans="5:5" x14ac:dyDescent="0.3">
      <c r="E2664" s="67"/>
    </row>
    <row r="2665" spans="5:5" x14ac:dyDescent="0.3">
      <c r="E2665" s="67"/>
    </row>
    <row r="2666" spans="5:5" x14ac:dyDescent="0.3">
      <c r="E2666" s="67"/>
    </row>
    <row r="2667" spans="5:5" x14ac:dyDescent="0.3">
      <c r="E2667" s="67"/>
    </row>
    <row r="2668" spans="5:5" x14ac:dyDescent="0.3">
      <c r="E2668" s="67"/>
    </row>
    <row r="2669" spans="5:5" x14ac:dyDescent="0.3">
      <c r="E2669" s="67"/>
    </row>
    <row r="2670" spans="5:5" x14ac:dyDescent="0.3">
      <c r="E2670" s="67"/>
    </row>
    <row r="2671" spans="5:5" x14ac:dyDescent="0.3">
      <c r="E2671" s="67"/>
    </row>
    <row r="2672" spans="5:5" x14ac:dyDescent="0.3">
      <c r="E2672" s="67"/>
    </row>
    <row r="2673" spans="5:5" x14ac:dyDescent="0.3">
      <c r="E2673" s="67"/>
    </row>
    <row r="2674" spans="5:5" x14ac:dyDescent="0.3">
      <c r="E2674" s="67"/>
    </row>
    <row r="2675" spans="5:5" x14ac:dyDescent="0.3">
      <c r="E2675" s="67"/>
    </row>
    <row r="2676" spans="5:5" x14ac:dyDescent="0.3">
      <c r="E2676" s="67"/>
    </row>
    <row r="2677" spans="5:5" x14ac:dyDescent="0.3">
      <c r="E2677" s="67"/>
    </row>
    <row r="2678" spans="5:5" x14ac:dyDescent="0.3">
      <c r="E2678" s="67"/>
    </row>
    <row r="2679" spans="5:5" x14ac:dyDescent="0.3">
      <c r="E2679" s="67"/>
    </row>
    <row r="2680" spans="5:5" x14ac:dyDescent="0.3">
      <c r="E2680" s="67"/>
    </row>
    <row r="2681" spans="5:5" x14ac:dyDescent="0.3">
      <c r="E2681" s="67"/>
    </row>
    <row r="2682" spans="5:5" x14ac:dyDescent="0.3">
      <c r="E2682" s="67"/>
    </row>
    <row r="2683" spans="5:5" x14ac:dyDescent="0.3">
      <c r="E2683" s="67"/>
    </row>
    <row r="2684" spans="5:5" x14ac:dyDescent="0.3">
      <c r="E2684" s="67"/>
    </row>
    <row r="2685" spans="5:5" x14ac:dyDescent="0.3">
      <c r="E2685" s="67"/>
    </row>
    <row r="2686" spans="5:5" x14ac:dyDescent="0.3">
      <c r="E2686" s="67"/>
    </row>
    <row r="2687" spans="5:5" x14ac:dyDescent="0.3">
      <c r="E2687" s="67"/>
    </row>
    <row r="2688" spans="5:5" x14ac:dyDescent="0.3">
      <c r="E2688" s="67"/>
    </row>
    <row r="2689" spans="5:5" x14ac:dyDescent="0.3">
      <c r="E2689" s="67"/>
    </row>
    <row r="2690" spans="5:5" x14ac:dyDescent="0.3">
      <c r="E2690" s="67"/>
    </row>
    <row r="2691" spans="5:5" x14ac:dyDescent="0.3">
      <c r="E2691" s="67"/>
    </row>
    <row r="2692" spans="5:5" x14ac:dyDescent="0.3">
      <c r="E2692" s="67"/>
    </row>
    <row r="2693" spans="5:5" x14ac:dyDescent="0.3">
      <c r="E2693" s="67"/>
    </row>
    <row r="2694" spans="5:5" x14ac:dyDescent="0.3">
      <c r="E2694" s="67"/>
    </row>
    <row r="2695" spans="5:5" x14ac:dyDescent="0.3">
      <c r="E2695" s="67"/>
    </row>
    <row r="2696" spans="5:5" x14ac:dyDescent="0.3">
      <c r="E2696" s="67"/>
    </row>
    <row r="2697" spans="5:5" x14ac:dyDescent="0.3">
      <c r="E2697" s="67"/>
    </row>
    <row r="2698" spans="5:5" x14ac:dyDescent="0.3">
      <c r="E2698" s="67"/>
    </row>
    <row r="2699" spans="5:5" x14ac:dyDescent="0.3">
      <c r="E2699" s="67"/>
    </row>
    <row r="2700" spans="5:5" x14ac:dyDescent="0.3">
      <c r="E2700" s="67"/>
    </row>
    <row r="2701" spans="5:5" x14ac:dyDescent="0.3">
      <c r="E2701" s="67"/>
    </row>
    <row r="2702" spans="5:5" x14ac:dyDescent="0.3">
      <c r="E2702" s="67"/>
    </row>
    <row r="2703" spans="5:5" x14ac:dyDescent="0.3">
      <c r="E2703" s="67"/>
    </row>
    <row r="2704" spans="5:5" x14ac:dyDescent="0.3">
      <c r="E2704" s="67"/>
    </row>
    <row r="2705" spans="5:5" x14ac:dyDescent="0.3">
      <c r="E2705" s="67"/>
    </row>
    <row r="2706" spans="5:5" x14ac:dyDescent="0.3">
      <c r="E2706" s="67"/>
    </row>
    <row r="2707" spans="5:5" x14ac:dyDescent="0.3">
      <c r="E2707" s="67"/>
    </row>
    <row r="2708" spans="5:5" x14ac:dyDescent="0.3">
      <c r="E2708" s="67"/>
    </row>
    <row r="2709" spans="5:5" x14ac:dyDescent="0.3">
      <c r="E2709" s="67"/>
    </row>
    <row r="2710" spans="5:5" x14ac:dyDescent="0.3">
      <c r="E2710" s="67"/>
    </row>
    <row r="2711" spans="5:5" x14ac:dyDescent="0.3">
      <c r="E2711" s="67"/>
    </row>
    <row r="2712" spans="5:5" x14ac:dyDescent="0.3">
      <c r="E2712" s="67"/>
    </row>
    <row r="2713" spans="5:5" x14ac:dyDescent="0.3">
      <c r="E2713" s="67"/>
    </row>
    <row r="2714" spans="5:5" x14ac:dyDescent="0.3">
      <c r="E2714" s="67"/>
    </row>
    <row r="2715" spans="5:5" x14ac:dyDescent="0.3">
      <c r="E2715" s="67"/>
    </row>
    <row r="2716" spans="5:5" x14ac:dyDescent="0.3">
      <c r="E2716" s="67"/>
    </row>
    <row r="2717" spans="5:5" x14ac:dyDescent="0.3">
      <c r="E2717" s="67"/>
    </row>
    <row r="2718" spans="5:5" x14ac:dyDescent="0.3">
      <c r="E2718" s="67"/>
    </row>
    <row r="2719" spans="5:5" x14ac:dyDescent="0.3">
      <c r="E2719" s="67"/>
    </row>
    <row r="2720" spans="5:5" x14ac:dyDescent="0.3">
      <c r="E2720" s="67"/>
    </row>
    <row r="2721" spans="5:5" x14ac:dyDescent="0.3">
      <c r="E2721" s="67"/>
    </row>
    <row r="2722" spans="5:5" x14ac:dyDescent="0.3">
      <c r="E2722" s="67"/>
    </row>
    <row r="2723" spans="5:5" x14ac:dyDescent="0.3">
      <c r="E2723" s="67"/>
    </row>
    <row r="2724" spans="5:5" x14ac:dyDescent="0.3">
      <c r="E2724" s="67"/>
    </row>
    <row r="2725" spans="5:5" x14ac:dyDescent="0.3">
      <c r="E2725" s="67"/>
    </row>
    <row r="2726" spans="5:5" x14ac:dyDescent="0.3">
      <c r="E2726" s="67"/>
    </row>
    <row r="2727" spans="5:5" x14ac:dyDescent="0.3">
      <c r="E2727" s="67"/>
    </row>
    <row r="2728" spans="5:5" x14ac:dyDescent="0.3">
      <c r="E2728" s="67"/>
    </row>
    <row r="2729" spans="5:5" x14ac:dyDescent="0.3">
      <c r="E2729" s="67"/>
    </row>
    <row r="2730" spans="5:5" x14ac:dyDescent="0.3">
      <c r="E2730" s="67"/>
    </row>
    <row r="2731" spans="5:5" x14ac:dyDescent="0.3">
      <c r="E2731" s="67"/>
    </row>
    <row r="2732" spans="5:5" x14ac:dyDescent="0.3">
      <c r="E2732" s="67"/>
    </row>
    <row r="2733" spans="5:5" x14ac:dyDescent="0.3">
      <c r="E2733" s="67"/>
    </row>
    <row r="2734" spans="5:5" x14ac:dyDescent="0.3">
      <c r="E2734" s="67"/>
    </row>
    <row r="2735" spans="5:5" x14ac:dyDescent="0.3">
      <c r="E2735" s="67"/>
    </row>
    <row r="2736" spans="5:5" x14ac:dyDescent="0.3">
      <c r="E2736" s="67"/>
    </row>
    <row r="2737" spans="5:5" x14ac:dyDescent="0.3">
      <c r="E2737" s="67"/>
    </row>
    <row r="2738" spans="5:5" x14ac:dyDescent="0.3">
      <c r="E2738" s="67"/>
    </row>
    <row r="2739" spans="5:5" x14ac:dyDescent="0.3">
      <c r="E2739" s="67"/>
    </row>
    <row r="2740" spans="5:5" x14ac:dyDescent="0.3">
      <c r="E2740" s="67"/>
    </row>
    <row r="2741" spans="5:5" x14ac:dyDescent="0.3">
      <c r="E2741" s="67"/>
    </row>
    <row r="2742" spans="5:5" x14ac:dyDescent="0.3">
      <c r="E2742" s="67"/>
    </row>
    <row r="2743" spans="5:5" x14ac:dyDescent="0.3">
      <c r="E2743" s="67"/>
    </row>
    <row r="2744" spans="5:5" x14ac:dyDescent="0.3">
      <c r="E2744" s="67"/>
    </row>
    <row r="2745" spans="5:5" x14ac:dyDescent="0.3">
      <c r="E2745" s="67"/>
    </row>
    <row r="2746" spans="5:5" x14ac:dyDescent="0.3">
      <c r="E2746" s="67"/>
    </row>
    <row r="2747" spans="5:5" x14ac:dyDescent="0.3">
      <c r="E2747" s="67"/>
    </row>
    <row r="2748" spans="5:5" x14ac:dyDescent="0.3">
      <c r="E2748" s="67"/>
    </row>
    <row r="2749" spans="5:5" x14ac:dyDescent="0.3">
      <c r="E2749" s="67"/>
    </row>
    <row r="2750" spans="5:5" x14ac:dyDescent="0.3">
      <c r="E2750" s="67"/>
    </row>
    <row r="2751" spans="5:5" x14ac:dyDescent="0.3">
      <c r="E2751" s="67"/>
    </row>
    <row r="2752" spans="5:5" x14ac:dyDescent="0.3">
      <c r="E2752" s="67"/>
    </row>
    <row r="2753" spans="5:5" x14ac:dyDescent="0.3">
      <c r="E2753" s="67"/>
    </row>
    <row r="2754" spans="5:5" x14ac:dyDescent="0.3">
      <c r="E2754" s="67"/>
    </row>
    <row r="2755" spans="5:5" x14ac:dyDescent="0.3">
      <c r="E2755" s="67"/>
    </row>
    <row r="2756" spans="5:5" x14ac:dyDescent="0.3">
      <c r="E2756" s="67"/>
    </row>
    <row r="2757" spans="5:5" x14ac:dyDescent="0.3">
      <c r="E2757" s="67"/>
    </row>
    <row r="2758" spans="5:5" x14ac:dyDescent="0.3">
      <c r="E2758" s="67"/>
    </row>
    <row r="2759" spans="5:5" x14ac:dyDescent="0.3">
      <c r="E2759" s="67"/>
    </row>
    <row r="2760" spans="5:5" x14ac:dyDescent="0.3">
      <c r="E2760" s="67"/>
    </row>
    <row r="2761" spans="5:5" x14ac:dyDescent="0.3">
      <c r="E2761" s="67"/>
    </row>
    <row r="2762" spans="5:5" x14ac:dyDescent="0.3">
      <c r="E2762" s="67"/>
    </row>
    <row r="2763" spans="5:5" x14ac:dyDescent="0.3">
      <c r="E2763" s="67"/>
    </row>
    <row r="2764" spans="5:5" x14ac:dyDescent="0.3">
      <c r="E2764" s="67"/>
    </row>
    <row r="2765" spans="5:5" x14ac:dyDescent="0.3">
      <c r="E2765" s="67"/>
    </row>
    <row r="2766" spans="5:5" x14ac:dyDescent="0.3">
      <c r="E2766" s="67"/>
    </row>
    <row r="2767" spans="5:5" x14ac:dyDescent="0.3">
      <c r="E2767" s="67"/>
    </row>
    <row r="2768" spans="5:5" x14ac:dyDescent="0.3">
      <c r="E2768" s="67"/>
    </row>
    <row r="2769" spans="5:5" x14ac:dyDescent="0.3">
      <c r="E2769" s="67"/>
    </row>
    <row r="2770" spans="5:5" x14ac:dyDescent="0.3">
      <c r="E2770" s="67"/>
    </row>
    <row r="2771" spans="5:5" x14ac:dyDescent="0.3">
      <c r="E2771" s="67"/>
    </row>
    <row r="2772" spans="5:5" x14ac:dyDescent="0.3">
      <c r="E2772" s="67"/>
    </row>
    <row r="2773" spans="5:5" x14ac:dyDescent="0.3">
      <c r="E2773" s="67"/>
    </row>
    <row r="2774" spans="5:5" x14ac:dyDescent="0.3">
      <c r="E2774" s="67"/>
    </row>
    <row r="2775" spans="5:5" x14ac:dyDescent="0.3">
      <c r="E2775" s="67"/>
    </row>
    <row r="2776" spans="5:5" x14ac:dyDescent="0.3">
      <c r="E2776" s="67"/>
    </row>
    <row r="2777" spans="5:5" x14ac:dyDescent="0.3">
      <c r="E2777" s="67"/>
    </row>
    <row r="2778" spans="5:5" x14ac:dyDescent="0.3">
      <c r="E2778" s="67"/>
    </row>
    <row r="2779" spans="5:5" x14ac:dyDescent="0.3">
      <c r="E2779" s="67"/>
    </row>
    <row r="2780" spans="5:5" x14ac:dyDescent="0.3">
      <c r="E2780" s="67"/>
    </row>
    <row r="2781" spans="5:5" x14ac:dyDescent="0.3">
      <c r="E2781" s="67"/>
    </row>
    <row r="2782" spans="5:5" x14ac:dyDescent="0.3">
      <c r="E2782" s="67"/>
    </row>
    <row r="2783" spans="5:5" x14ac:dyDescent="0.3">
      <c r="E2783" s="67"/>
    </row>
    <row r="2784" spans="5:5" x14ac:dyDescent="0.3">
      <c r="E2784" s="67"/>
    </row>
    <row r="2785" spans="5:5" x14ac:dyDescent="0.3">
      <c r="E2785" s="67"/>
    </row>
    <row r="2786" spans="5:5" x14ac:dyDescent="0.3">
      <c r="E2786" s="67"/>
    </row>
    <row r="2787" spans="5:5" x14ac:dyDescent="0.3">
      <c r="E2787" s="67"/>
    </row>
    <row r="2788" spans="5:5" x14ac:dyDescent="0.3">
      <c r="E2788" s="67"/>
    </row>
    <row r="2789" spans="5:5" x14ac:dyDescent="0.3">
      <c r="E2789" s="67"/>
    </row>
    <row r="2790" spans="5:5" x14ac:dyDescent="0.3">
      <c r="E2790" s="67"/>
    </row>
    <row r="2791" spans="5:5" x14ac:dyDescent="0.3">
      <c r="E2791" s="67"/>
    </row>
    <row r="2792" spans="5:5" x14ac:dyDescent="0.3">
      <c r="E2792" s="67"/>
    </row>
    <row r="2793" spans="5:5" x14ac:dyDescent="0.3">
      <c r="E2793" s="67"/>
    </row>
    <row r="2794" spans="5:5" x14ac:dyDescent="0.3">
      <c r="E2794" s="67"/>
    </row>
    <row r="2795" spans="5:5" x14ac:dyDescent="0.3">
      <c r="E2795" s="67"/>
    </row>
    <row r="2796" spans="5:5" x14ac:dyDescent="0.3">
      <c r="E2796" s="67"/>
    </row>
    <row r="2797" spans="5:5" x14ac:dyDescent="0.3">
      <c r="E2797" s="67"/>
    </row>
    <row r="2798" spans="5:5" x14ac:dyDescent="0.3">
      <c r="E2798" s="67"/>
    </row>
    <row r="2799" spans="5:5" x14ac:dyDescent="0.3">
      <c r="E2799" s="67"/>
    </row>
    <row r="2800" spans="5:5" x14ac:dyDescent="0.3">
      <c r="E2800" s="67"/>
    </row>
    <row r="2801" spans="5:5" x14ac:dyDescent="0.3">
      <c r="E2801" s="67"/>
    </row>
    <row r="2802" spans="5:5" x14ac:dyDescent="0.3">
      <c r="E2802" s="67"/>
    </row>
    <row r="2803" spans="5:5" x14ac:dyDescent="0.3">
      <c r="E2803" s="67"/>
    </row>
    <row r="2804" spans="5:5" x14ac:dyDescent="0.3">
      <c r="E2804" s="67"/>
    </row>
    <row r="2805" spans="5:5" x14ac:dyDescent="0.3">
      <c r="E2805" s="67"/>
    </row>
    <row r="2806" spans="5:5" x14ac:dyDescent="0.3">
      <c r="E2806" s="67"/>
    </row>
    <row r="2807" spans="5:5" x14ac:dyDescent="0.3">
      <c r="E2807" s="67"/>
    </row>
    <row r="2808" spans="5:5" x14ac:dyDescent="0.3">
      <c r="E2808" s="67"/>
    </row>
    <row r="2809" spans="5:5" x14ac:dyDescent="0.3">
      <c r="E2809" s="67"/>
    </row>
    <row r="2810" spans="5:5" x14ac:dyDescent="0.3">
      <c r="E2810" s="67"/>
    </row>
    <row r="2811" spans="5:5" x14ac:dyDescent="0.3">
      <c r="E2811" s="67"/>
    </row>
    <row r="2812" spans="5:5" x14ac:dyDescent="0.3">
      <c r="E2812" s="67"/>
    </row>
    <row r="2813" spans="5:5" x14ac:dyDescent="0.3">
      <c r="E2813" s="67"/>
    </row>
    <row r="2814" spans="5:5" x14ac:dyDescent="0.3">
      <c r="E2814" s="67"/>
    </row>
    <row r="2815" spans="5:5" x14ac:dyDescent="0.3">
      <c r="E2815" s="67"/>
    </row>
    <row r="2816" spans="5:5" x14ac:dyDescent="0.3">
      <c r="E2816" s="67"/>
    </row>
    <row r="2817" spans="5:5" x14ac:dyDescent="0.3">
      <c r="E2817" s="67"/>
    </row>
    <row r="2818" spans="5:5" x14ac:dyDescent="0.3">
      <c r="E2818" s="67"/>
    </row>
    <row r="2819" spans="5:5" x14ac:dyDescent="0.3">
      <c r="E2819" s="67"/>
    </row>
    <row r="2820" spans="5:5" x14ac:dyDescent="0.3">
      <c r="E2820" s="67"/>
    </row>
    <row r="2821" spans="5:5" x14ac:dyDescent="0.3">
      <c r="E2821" s="67"/>
    </row>
    <row r="2822" spans="5:5" x14ac:dyDescent="0.3">
      <c r="E2822" s="67"/>
    </row>
    <row r="2823" spans="5:5" x14ac:dyDescent="0.3">
      <c r="E2823" s="67"/>
    </row>
    <row r="2824" spans="5:5" x14ac:dyDescent="0.3">
      <c r="E2824" s="67"/>
    </row>
    <row r="2825" spans="5:5" x14ac:dyDescent="0.3">
      <c r="E2825" s="67"/>
    </row>
    <row r="2826" spans="5:5" x14ac:dyDescent="0.3">
      <c r="E2826" s="67"/>
    </row>
    <row r="2827" spans="5:5" x14ac:dyDescent="0.3">
      <c r="E2827" s="67"/>
    </row>
    <row r="2828" spans="5:5" x14ac:dyDescent="0.3">
      <c r="E2828" s="67"/>
    </row>
    <row r="2829" spans="5:5" x14ac:dyDescent="0.3">
      <c r="E2829" s="67"/>
    </row>
    <row r="2830" spans="5:5" x14ac:dyDescent="0.3">
      <c r="E2830" s="67"/>
    </row>
    <row r="2831" spans="5:5" x14ac:dyDescent="0.3">
      <c r="E2831" s="67"/>
    </row>
    <row r="2832" spans="5:5" x14ac:dyDescent="0.3">
      <c r="E2832" s="67"/>
    </row>
    <row r="2833" spans="5:5" x14ac:dyDescent="0.3">
      <c r="E2833" s="67"/>
    </row>
    <row r="2834" spans="5:5" x14ac:dyDescent="0.3">
      <c r="E2834" s="67"/>
    </row>
    <row r="2835" spans="5:5" x14ac:dyDescent="0.3">
      <c r="E2835" s="67"/>
    </row>
    <row r="2836" spans="5:5" x14ac:dyDescent="0.3">
      <c r="E2836" s="67"/>
    </row>
    <row r="2837" spans="5:5" x14ac:dyDescent="0.3">
      <c r="E2837" s="67"/>
    </row>
    <row r="2838" spans="5:5" x14ac:dyDescent="0.3">
      <c r="E2838" s="67"/>
    </row>
    <row r="2839" spans="5:5" x14ac:dyDescent="0.3">
      <c r="E2839" s="67"/>
    </row>
    <row r="2840" spans="5:5" x14ac:dyDescent="0.3">
      <c r="E2840" s="67"/>
    </row>
    <row r="2841" spans="5:5" x14ac:dyDescent="0.3">
      <c r="E2841" s="67"/>
    </row>
    <row r="2842" spans="5:5" x14ac:dyDescent="0.3">
      <c r="E2842" s="67"/>
    </row>
    <row r="2843" spans="5:5" x14ac:dyDescent="0.3">
      <c r="E2843" s="67"/>
    </row>
    <row r="2844" spans="5:5" x14ac:dyDescent="0.3">
      <c r="E2844" s="67"/>
    </row>
    <row r="2845" spans="5:5" x14ac:dyDescent="0.3">
      <c r="E2845" s="67"/>
    </row>
    <row r="2846" spans="5:5" x14ac:dyDescent="0.3">
      <c r="E2846" s="67"/>
    </row>
    <row r="2847" spans="5:5" x14ac:dyDescent="0.3">
      <c r="E2847" s="67"/>
    </row>
    <row r="2848" spans="5:5" x14ac:dyDescent="0.3">
      <c r="E2848" s="67"/>
    </row>
    <row r="2849" spans="5:5" x14ac:dyDescent="0.3">
      <c r="E2849" s="67"/>
    </row>
    <row r="2850" spans="5:5" x14ac:dyDescent="0.3">
      <c r="E2850" s="67"/>
    </row>
    <row r="2851" spans="5:5" x14ac:dyDescent="0.3">
      <c r="E2851" s="67"/>
    </row>
    <row r="2852" spans="5:5" x14ac:dyDescent="0.3">
      <c r="E2852" s="67"/>
    </row>
    <row r="2853" spans="5:5" x14ac:dyDescent="0.3">
      <c r="E2853" s="67"/>
    </row>
    <row r="2854" spans="5:5" x14ac:dyDescent="0.3">
      <c r="E2854" s="67"/>
    </row>
    <row r="2855" spans="5:5" x14ac:dyDescent="0.3">
      <c r="E2855" s="67"/>
    </row>
    <row r="2856" spans="5:5" x14ac:dyDescent="0.3">
      <c r="E2856" s="67"/>
    </row>
    <row r="2857" spans="5:5" x14ac:dyDescent="0.3">
      <c r="E2857" s="67"/>
    </row>
    <row r="2858" spans="5:5" x14ac:dyDescent="0.3">
      <c r="E2858" s="67"/>
    </row>
    <row r="2859" spans="5:5" x14ac:dyDescent="0.3">
      <c r="E2859" s="67"/>
    </row>
    <row r="2860" spans="5:5" x14ac:dyDescent="0.3">
      <c r="E2860" s="67"/>
    </row>
    <row r="2861" spans="5:5" x14ac:dyDescent="0.3">
      <c r="E2861" s="67"/>
    </row>
    <row r="2862" spans="5:5" x14ac:dyDescent="0.3">
      <c r="E2862" s="67"/>
    </row>
    <row r="2863" spans="5:5" x14ac:dyDescent="0.3">
      <c r="E2863" s="67"/>
    </row>
    <row r="2864" spans="5:5" x14ac:dyDescent="0.3">
      <c r="E2864" s="67"/>
    </row>
    <row r="2865" spans="5:5" x14ac:dyDescent="0.3">
      <c r="E2865" s="67"/>
    </row>
    <row r="2866" spans="5:5" x14ac:dyDescent="0.3">
      <c r="E2866" s="67"/>
    </row>
    <row r="2867" spans="5:5" x14ac:dyDescent="0.3">
      <c r="E2867" s="67"/>
    </row>
    <row r="2868" spans="5:5" x14ac:dyDescent="0.3">
      <c r="E2868" s="67"/>
    </row>
    <row r="2869" spans="5:5" x14ac:dyDescent="0.3">
      <c r="E2869" s="67"/>
    </row>
    <row r="2870" spans="5:5" x14ac:dyDescent="0.3">
      <c r="E2870" s="67"/>
    </row>
    <row r="2871" spans="5:5" x14ac:dyDescent="0.3">
      <c r="E2871" s="67"/>
    </row>
    <row r="2872" spans="5:5" x14ac:dyDescent="0.3">
      <c r="E2872" s="67"/>
    </row>
    <row r="2873" spans="5:5" x14ac:dyDescent="0.3">
      <c r="E2873" s="67"/>
    </row>
    <row r="2874" spans="5:5" x14ac:dyDescent="0.3">
      <c r="E2874" s="67"/>
    </row>
    <row r="2875" spans="5:5" x14ac:dyDescent="0.3">
      <c r="E2875" s="67"/>
    </row>
    <row r="2876" spans="5:5" x14ac:dyDescent="0.3">
      <c r="E2876" s="67"/>
    </row>
    <row r="2877" spans="5:5" x14ac:dyDescent="0.3">
      <c r="E2877" s="67"/>
    </row>
    <row r="2878" spans="5:5" x14ac:dyDescent="0.3">
      <c r="E2878" s="67"/>
    </row>
    <row r="2879" spans="5:5" x14ac:dyDescent="0.3">
      <c r="E2879" s="67"/>
    </row>
    <row r="2880" spans="5:5" x14ac:dyDescent="0.3">
      <c r="E2880" s="67"/>
    </row>
    <row r="2881" spans="5:5" x14ac:dyDescent="0.3">
      <c r="E2881" s="67"/>
    </row>
    <row r="2882" spans="5:5" x14ac:dyDescent="0.3">
      <c r="E2882" s="67"/>
    </row>
    <row r="2883" spans="5:5" x14ac:dyDescent="0.3">
      <c r="E2883" s="67"/>
    </row>
    <row r="2884" spans="5:5" x14ac:dyDescent="0.3">
      <c r="E2884" s="67"/>
    </row>
    <row r="2885" spans="5:5" x14ac:dyDescent="0.3">
      <c r="E2885" s="67"/>
    </row>
    <row r="2886" spans="5:5" x14ac:dyDescent="0.3">
      <c r="E2886" s="67"/>
    </row>
    <row r="2887" spans="5:5" x14ac:dyDescent="0.3">
      <c r="E2887" s="67"/>
    </row>
    <row r="2888" spans="5:5" x14ac:dyDescent="0.3">
      <c r="E2888" s="67"/>
    </row>
    <row r="2889" spans="5:5" x14ac:dyDescent="0.3">
      <c r="E2889" s="67"/>
    </row>
    <row r="2890" spans="5:5" x14ac:dyDescent="0.3">
      <c r="E2890" s="67"/>
    </row>
    <row r="2891" spans="5:5" x14ac:dyDescent="0.3">
      <c r="E2891" s="67"/>
    </row>
    <row r="2892" spans="5:5" x14ac:dyDescent="0.3">
      <c r="E2892" s="67"/>
    </row>
    <row r="2893" spans="5:5" x14ac:dyDescent="0.3">
      <c r="E2893" s="67"/>
    </row>
    <row r="2894" spans="5:5" x14ac:dyDescent="0.3">
      <c r="E2894" s="67"/>
    </row>
    <row r="2895" spans="5:5" x14ac:dyDescent="0.3">
      <c r="E2895" s="67"/>
    </row>
    <row r="2896" spans="5:5" x14ac:dyDescent="0.3">
      <c r="E2896" s="67"/>
    </row>
    <row r="2897" spans="5:5" x14ac:dyDescent="0.3">
      <c r="E2897" s="67"/>
    </row>
    <row r="2898" spans="5:5" x14ac:dyDescent="0.3">
      <c r="E2898" s="67"/>
    </row>
    <row r="2899" spans="5:5" x14ac:dyDescent="0.3">
      <c r="E2899" s="67"/>
    </row>
    <row r="2900" spans="5:5" x14ac:dyDescent="0.3">
      <c r="E2900" s="67"/>
    </row>
    <row r="2901" spans="5:5" x14ac:dyDescent="0.3">
      <c r="E2901" s="67"/>
    </row>
    <row r="2902" spans="5:5" x14ac:dyDescent="0.3">
      <c r="E2902" s="67"/>
    </row>
    <row r="2903" spans="5:5" x14ac:dyDescent="0.3">
      <c r="E2903" s="67"/>
    </row>
    <row r="2904" spans="5:5" x14ac:dyDescent="0.3">
      <c r="E2904" s="67"/>
    </row>
    <row r="2905" spans="5:5" x14ac:dyDescent="0.3">
      <c r="E2905" s="67"/>
    </row>
    <row r="2906" spans="5:5" x14ac:dyDescent="0.3">
      <c r="E2906" s="67"/>
    </row>
    <row r="2907" spans="5:5" x14ac:dyDescent="0.3">
      <c r="E2907" s="67"/>
    </row>
    <row r="2908" spans="5:5" x14ac:dyDescent="0.3">
      <c r="E2908" s="67"/>
    </row>
    <row r="2909" spans="5:5" x14ac:dyDescent="0.3">
      <c r="E2909" s="67"/>
    </row>
    <row r="2910" spans="5:5" x14ac:dyDescent="0.3">
      <c r="E2910" s="67"/>
    </row>
    <row r="2911" spans="5:5" x14ac:dyDescent="0.3">
      <c r="E2911" s="67"/>
    </row>
    <row r="2912" spans="5:5" x14ac:dyDescent="0.3">
      <c r="E2912" s="67"/>
    </row>
    <row r="2913" spans="5:5" x14ac:dyDescent="0.3">
      <c r="E2913" s="67"/>
    </row>
    <row r="2914" spans="5:5" x14ac:dyDescent="0.3">
      <c r="E2914" s="67"/>
    </row>
    <row r="2915" spans="5:5" x14ac:dyDescent="0.3">
      <c r="E2915" s="67"/>
    </row>
    <row r="2916" spans="5:5" x14ac:dyDescent="0.3">
      <c r="E2916" s="67"/>
    </row>
    <row r="2917" spans="5:5" x14ac:dyDescent="0.3">
      <c r="E2917" s="67"/>
    </row>
    <row r="2918" spans="5:5" x14ac:dyDescent="0.3">
      <c r="E2918" s="67"/>
    </row>
    <row r="2919" spans="5:5" x14ac:dyDescent="0.3">
      <c r="E2919" s="67"/>
    </row>
    <row r="2920" spans="5:5" x14ac:dyDescent="0.3">
      <c r="E2920" s="67"/>
    </row>
    <row r="2921" spans="5:5" x14ac:dyDescent="0.3">
      <c r="E2921" s="67"/>
    </row>
    <row r="2922" spans="5:5" x14ac:dyDescent="0.3">
      <c r="E2922" s="67"/>
    </row>
    <row r="2923" spans="5:5" x14ac:dyDescent="0.3">
      <c r="E2923" s="67"/>
    </row>
    <row r="2924" spans="5:5" x14ac:dyDescent="0.3">
      <c r="E2924" s="67"/>
    </row>
    <row r="2925" spans="5:5" x14ac:dyDescent="0.3">
      <c r="E2925" s="67"/>
    </row>
    <row r="2926" spans="5:5" x14ac:dyDescent="0.3">
      <c r="E2926" s="67"/>
    </row>
    <row r="2927" spans="5:5" x14ac:dyDescent="0.3">
      <c r="E2927" s="67"/>
    </row>
    <row r="2928" spans="5:5" x14ac:dyDescent="0.3">
      <c r="E2928" s="67"/>
    </row>
    <row r="2929" spans="5:5" x14ac:dyDescent="0.3">
      <c r="E2929" s="67"/>
    </row>
    <row r="2930" spans="5:5" x14ac:dyDescent="0.3">
      <c r="E2930" s="67"/>
    </row>
    <row r="2931" spans="5:5" x14ac:dyDescent="0.3">
      <c r="E2931" s="67"/>
    </row>
    <row r="2932" spans="5:5" x14ac:dyDescent="0.3">
      <c r="E2932" s="67"/>
    </row>
    <row r="2933" spans="5:5" x14ac:dyDescent="0.3">
      <c r="E2933" s="67"/>
    </row>
    <row r="2934" spans="5:5" x14ac:dyDescent="0.3">
      <c r="E2934" s="67"/>
    </row>
    <row r="2935" spans="5:5" x14ac:dyDescent="0.3">
      <c r="E2935" s="67"/>
    </row>
    <row r="2936" spans="5:5" x14ac:dyDescent="0.3">
      <c r="E2936" s="67"/>
    </row>
    <row r="2937" spans="5:5" x14ac:dyDescent="0.3">
      <c r="E2937" s="67"/>
    </row>
    <row r="2938" spans="5:5" x14ac:dyDescent="0.3">
      <c r="E2938" s="67"/>
    </row>
    <row r="2939" spans="5:5" x14ac:dyDescent="0.3">
      <c r="E2939" s="67"/>
    </row>
    <row r="2940" spans="5:5" x14ac:dyDescent="0.3">
      <c r="E2940" s="67"/>
    </row>
    <row r="2941" spans="5:5" x14ac:dyDescent="0.3">
      <c r="E2941" s="67"/>
    </row>
    <row r="2942" spans="5:5" x14ac:dyDescent="0.3">
      <c r="E2942" s="67"/>
    </row>
    <row r="2943" spans="5:5" x14ac:dyDescent="0.3">
      <c r="E2943" s="67"/>
    </row>
    <row r="2944" spans="5:5" x14ac:dyDescent="0.3">
      <c r="E2944" s="67"/>
    </row>
    <row r="2945" spans="5:5" x14ac:dyDescent="0.3">
      <c r="E2945" s="67"/>
    </row>
    <row r="2946" spans="5:5" x14ac:dyDescent="0.3">
      <c r="E2946" s="67"/>
    </row>
    <row r="2947" spans="5:5" x14ac:dyDescent="0.3">
      <c r="E2947" s="67"/>
    </row>
    <row r="2948" spans="5:5" x14ac:dyDescent="0.3">
      <c r="E2948" s="67"/>
    </row>
    <row r="2949" spans="5:5" x14ac:dyDescent="0.3">
      <c r="E2949" s="67"/>
    </row>
    <row r="2950" spans="5:5" x14ac:dyDescent="0.3">
      <c r="E2950" s="67"/>
    </row>
    <row r="2951" spans="5:5" x14ac:dyDescent="0.3">
      <c r="E2951" s="67"/>
    </row>
    <row r="2952" spans="5:5" x14ac:dyDescent="0.3">
      <c r="E2952" s="67"/>
    </row>
    <row r="2953" spans="5:5" x14ac:dyDescent="0.3">
      <c r="E2953" s="67"/>
    </row>
    <row r="2954" spans="5:5" x14ac:dyDescent="0.3">
      <c r="E2954" s="67"/>
    </row>
    <row r="2955" spans="5:5" x14ac:dyDescent="0.3">
      <c r="E2955" s="67"/>
    </row>
    <row r="2956" spans="5:5" x14ac:dyDescent="0.3">
      <c r="E2956" s="67"/>
    </row>
    <row r="2957" spans="5:5" x14ac:dyDescent="0.3">
      <c r="E2957" s="67"/>
    </row>
    <row r="2958" spans="5:5" x14ac:dyDescent="0.3">
      <c r="E2958" s="67"/>
    </row>
    <row r="2959" spans="5:5" x14ac:dyDescent="0.3">
      <c r="E2959" s="67"/>
    </row>
    <row r="2960" spans="5:5" x14ac:dyDescent="0.3">
      <c r="E2960" s="67"/>
    </row>
    <row r="2961" spans="5:5" x14ac:dyDescent="0.3">
      <c r="E2961" s="67"/>
    </row>
    <row r="2962" spans="5:5" x14ac:dyDescent="0.3">
      <c r="E2962" s="67"/>
    </row>
    <row r="2963" spans="5:5" x14ac:dyDescent="0.3">
      <c r="E2963" s="67"/>
    </row>
    <row r="2964" spans="5:5" x14ac:dyDescent="0.3">
      <c r="E2964" s="67"/>
    </row>
    <row r="2965" spans="5:5" x14ac:dyDescent="0.3">
      <c r="E2965" s="67"/>
    </row>
    <row r="2966" spans="5:5" x14ac:dyDescent="0.3">
      <c r="E2966" s="67"/>
    </row>
    <row r="2967" spans="5:5" x14ac:dyDescent="0.3">
      <c r="E2967" s="67"/>
    </row>
    <row r="2968" spans="5:5" x14ac:dyDescent="0.3">
      <c r="E2968" s="67"/>
    </row>
    <row r="2969" spans="5:5" x14ac:dyDescent="0.3">
      <c r="E2969" s="67"/>
    </row>
    <row r="2970" spans="5:5" x14ac:dyDescent="0.3">
      <c r="E2970" s="67"/>
    </row>
    <row r="2971" spans="5:5" x14ac:dyDescent="0.3">
      <c r="E2971" s="67"/>
    </row>
    <row r="2972" spans="5:5" x14ac:dyDescent="0.3">
      <c r="E2972" s="67"/>
    </row>
    <row r="2973" spans="5:5" x14ac:dyDescent="0.3">
      <c r="E2973" s="67"/>
    </row>
    <row r="2974" spans="5:5" x14ac:dyDescent="0.3">
      <c r="E2974" s="67"/>
    </row>
    <row r="2975" spans="5:5" x14ac:dyDescent="0.3">
      <c r="E2975" s="67"/>
    </row>
    <row r="2976" spans="5:5" x14ac:dyDescent="0.3">
      <c r="E2976" s="67"/>
    </row>
    <row r="2977" spans="5:5" x14ac:dyDescent="0.3">
      <c r="E2977" s="67"/>
    </row>
    <row r="2978" spans="5:5" x14ac:dyDescent="0.3">
      <c r="E2978" s="67"/>
    </row>
    <row r="2979" spans="5:5" x14ac:dyDescent="0.3">
      <c r="E2979" s="67"/>
    </row>
    <row r="2980" spans="5:5" x14ac:dyDescent="0.3">
      <c r="E2980" s="67"/>
    </row>
    <row r="2981" spans="5:5" x14ac:dyDescent="0.3">
      <c r="E2981" s="67"/>
    </row>
    <row r="2982" spans="5:5" x14ac:dyDescent="0.3">
      <c r="E2982" s="67"/>
    </row>
    <row r="2983" spans="5:5" x14ac:dyDescent="0.3">
      <c r="E2983" s="67"/>
    </row>
    <row r="2984" spans="5:5" x14ac:dyDescent="0.3">
      <c r="E2984" s="67"/>
    </row>
    <row r="2985" spans="5:5" x14ac:dyDescent="0.3">
      <c r="E2985" s="67"/>
    </row>
    <row r="2986" spans="5:5" x14ac:dyDescent="0.3">
      <c r="E2986" s="67"/>
    </row>
    <row r="2987" spans="5:5" x14ac:dyDescent="0.3">
      <c r="E2987" s="67"/>
    </row>
    <row r="2988" spans="5:5" x14ac:dyDescent="0.3">
      <c r="E2988" s="67"/>
    </row>
    <row r="2989" spans="5:5" x14ac:dyDescent="0.3">
      <c r="E2989" s="67"/>
    </row>
    <row r="2990" spans="5:5" x14ac:dyDescent="0.3">
      <c r="E2990" s="67"/>
    </row>
    <row r="2991" spans="5:5" x14ac:dyDescent="0.3">
      <c r="E2991" s="67"/>
    </row>
    <row r="2992" spans="5:5" x14ac:dyDescent="0.3">
      <c r="E2992" s="67"/>
    </row>
    <row r="2993" spans="5:5" x14ac:dyDescent="0.3">
      <c r="E2993" s="67"/>
    </row>
    <row r="2994" spans="5:5" x14ac:dyDescent="0.3">
      <c r="E2994" s="67"/>
    </row>
    <row r="2995" spans="5:5" x14ac:dyDescent="0.3">
      <c r="E2995" s="67"/>
    </row>
    <row r="2996" spans="5:5" x14ac:dyDescent="0.3">
      <c r="E2996" s="67"/>
    </row>
    <row r="2997" spans="5:5" x14ac:dyDescent="0.3">
      <c r="E2997" s="67"/>
    </row>
    <row r="2998" spans="5:5" x14ac:dyDescent="0.3">
      <c r="E2998" s="67"/>
    </row>
    <row r="2999" spans="5:5" x14ac:dyDescent="0.3">
      <c r="E2999" s="67"/>
    </row>
    <row r="3000" spans="5:5" x14ac:dyDescent="0.3">
      <c r="E3000" s="67"/>
    </row>
    <row r="3001" spans="5:5" x14ac:dyDescent="0.3">
      <c r="E3001" s="67"/>
    </row>
    <row r="3002" spans="5:5" x14ac:dyDescent="0.3">
      <c r="E3002" s="67"/>
    </row>
    <row r="3003" spans="5:5" x14ac:dyDescent="0.3">
      <c r="E3003" s="67"/>
    </row>
    <row r="3004" spans="5:5" x14ac:dyDescent="0.3">
      <c r="E3004" s="67"/>
    </row>
    <row r="3005" spans="5:5" x14ac:dyDescent="0.3">
      <c r="E3005" s="67"/>
    </row>
    <row r="3006" spans="5:5" x14ac:dyDescent="0.3">
      <c r="E3006" s="67"/>
    </row>
    <row r="3007" spans="5:5" x14ac:dyDescent="0.3">
      <c r="E3007" s="67"/>
    </row>
    <row r="3008" spans="5:5" x14ac:dyDescent="0.3">
      <c r="E3008" s="67"/>
    </row>
    <row r="3009" spans="5:5" x14ac:dyDescent="0.3">
      <c r="E3009" s="67"/>
    </row>
    <row r="3010" spans="5:5" x14ac:dyDescent="0.3">
      <c r="E3010" s="67"/>
    </row>
    <row r="3011" spans="5:5" x14ac:dyDescent="0.3">
      <c r="E3011" s="67"/>
    </row>
    <row r="3012" spans="5:5" x14ac:dyDescent="0.3">
      <c r="E3012" s="67"/>
    </row>
    <row r="3013" spans="5:5" x14ac:dyDescent="0.3">
      <c r="E3013" s="67"/>
    </row>
    <row r="3014" spans="5:5" x14ac:dyDescent="0.3">
      <c r="E3014" s="67"/>
    </row>
    <row r="3015" spans="5:5" x14ac:dyDescent="0.3">
      <c r="E3015" s="67"/>
    </row>
    <row r="3016" spans="5:5" x14ac:dyDescent="0.3">
      <c r="E3016" s="67"/>
    </row>
    <row r="3017" spans="5:5" x14ac:dyDescent="0.3">
      <c r="E3017" s="67"/>
    </row>
    <row r="3018" spans="5:5" x14ac:dyDescent="0.3">
      <c r="E3018" s="67"/>
    </row>
    <row r="3019" spans="5:5" x14ac:dyDescent="0.3">
      <c r="E3019" s="67"/>
    </row>
    <row r="3020" spans="5:5" x14ac:dyDescent="0.3">
      <c r="E3020" s="67"/>
    </row>
    <row r="3021" spans="5:5" x14ac:dyDescent="0.3">
      <c r="E3021" s="67"/>
    </row>
    <row r="3022" spans="5:5" x14ac:dyDescent="0.3">
      <c r="E3022" s="67"/>
    </row>
    <row r="3023" spans="5:5" x14ac:dyDescent="0.3">
      <c r="E3023" s="67"/>
    </row>
    <row r="3024" spans="5:5" x14ac:dyDescent="0.3">
      <c r="E3024" s="67"/>
    </row>
    <row r="3025" spans="5:5" x14ac:dyDescent="0.3">
      <c r="E3025" s="67"/>
    </row>
    <row r="3026" spans="5:5" x14ac:dyDescent="0.3">
      <c r="E3026" s="67"/>
    </row>
    <row r="3027" spans="5:5" x14ac:dyDescent="0.3">
      <c r="E3027" s="67"/>
    </row>
    <row r="3028" spans="5:5" x14ac:dyDescent="0.3">
      <c r="E3028" s="67"/>
    </row>
    <row r="3029" spans="5:5" x14ac:dyDescent="0.3">
      <c r="E3029" s="67"/>
    </row>
    <row r="3030" spans="5:5" x14ac:dyDescent="0.3">
      <c r="E3030" s="67"/>
    </row>
    <row r="3031" spans="5:5" x14ac:dyDescent="0.3">
      <c r="E3031" s="67"/>
    </row>
    <row r="3032" spans="5:5" x14ac:dyDescent="0.3">
      <c r="E3032" s="67"/>
    </row>
    <row r="3033" spans="5:5" x14ac:dyDescent="0.3">
      <c r="E3033" s="67"/>
    </row>
    <row r="3034" spans="5:5" x14ac:dyDescent="0.3">
      <c r="E3034" s="67"/>
    </row>
    <row r="3035" spans="5:5" x14ac:dyDescent="0.3">
      <c r="E3035" s="67"/>
    </row>
    <row r="3036" spans="5:5" x14ac:dyDescent="0.3">
      <c r="E3036" s="67"/>
    </row>
    <row r="3037" spans="5:5" x14ac:dyDescent="0.3">
      <c r="E3037" s="67"/>
    </row>
    <row r="3038" spans="5:5" x14ac:dyDescent="0.3">
      <c r="E3038" s="67"/>
    </row>
    <row r="3039" spans="5:5" x14ac:dyDescent="0.3">
      <c r="E3039" s="67"/>
    </row>
    <row r="3040" spans="5:5" x14ac:dyDescent="0.3">
      <c r="E3040" s="67"/>
    </row>
    <row r="3041" spans="5:5" x14ac:dyDescent="0.3">
      <c r="E3041" s="67"/>
    </row>
    <row r="3042" spans="5:5" x14ac:dyDescent="0.3">
      <c r="E3042" s="67"/>
    </row>
    <row r="3043" spans="5:5" x14ac:dyDescent="0.3">
      <c r="E3043" s="67"/>
    </row>
    <row r="3044" spans="5:5" x14ac:dyDescent="0.3">
      <c r="E3044" s="67"/>
    </row>
    <row r="3045" spans="5:5" x14ac:dyDescent="0.3">
      <c r="E3045" s="67"/>
    </row>
    <row r="3046" spans="5:5" x14ac:dyDescent="0.3">
      <c r="E3046" s="67"/>
    </row>
    <row r="3047" spans="5:5" x14ac:dyDescent="0.3">
      <c r="E3047" s="67"/>
    </row>
    <row r="3048" spans="5:5" x14ac:dyDescent="0.3">
      <c r="E3048" s="67"/>
    </row>
    <row r="3049" spans="5:5" x14ac:dyDescent="0.3">
      <c r="E3049" s="67"/>
    </row>
    <row r="3050" spans="5:5" x14ac:dyDescent="0.3">
      <c r="E3050" s="67"/>
    </row>
    <row r="3051" spans="5:5" x14ac:dyDescent="0.3">
      <c r="E3051" s="67"/>
    </row>
    <row r="3052" spans="5:5" x14ac:dyDescent="0.3">
      <c r="E3052" s="67"/>
    </row>
    <row r="3053" spans="5:5" x14ac:dyDescent="0.3">
      <c r="E3053" s="67"/>
    </row>
    <row r="3054" spans="5:5" x14ac:dyDescent="0.3">
      <c r="E3054" s="67"/>
    </row>
    <row r="3055" spans="5:5" x14ac:dyDescent="0.3">
      <c r="E3055" s="67"/>
    </row>
    <row r="3056" spans="5:5" x14ac:dyDescent="0.3">
      <c r="E3056" s="67"/>
    </row>
    <row r="3057" spans="5:5" x14ac:dyDescent="0.3">
      <c r="E3057" s="67"/>
    </row>
    <row r="3058" spans="5:5" x14ac:dyDescent="0.3">
      <c r="E3058" s="67"/>
    </row>
    <row r="3059" spans="5:5" x14ac:dyDescent="0.3">
      <c r="E3059" s="67"/>
    </row>
    <row r="3060" spans="5:5" x14ac:dyDescent="0.3">
      <c r="E3060" s="67"/>
    </row>
    <row r="3061" spans="5:5" x14ac:dyDescent="0.3">
      <c r="E3061" s="67"/>
    </row>
    <row r="3062" spans="5:5" x14ac:dyDescent="0.3">
      <c r="E3062" s="67"/>
    </row>
    <row r="3063" spans="5:5" x14ac:dyDescent="0.3">
      <c r="E3063" s="67"/>
    </row>
    <row r="3064" spans="5:5" x14ac:dyDescent="0.3">
      <c r="E3064" s="67"/>
    </row>
    <row r="3065" spans="5:5" x14ac:dyDescent="0.3">
      <c r="E3065" s="67"/>
    </row>
    <row r="3066" spans="5:5" x14ac:dyDescent="0.3">
      <c r="E3066" s="67"/>
    </row>
    <row r="3067" spans="5:5" x14ac:dyDescent="0.3">
      <c r="E3067" s="67"/>
    </row>
    <row r="3068" spans="5:5" x14ac:dyDescent="0.3">
      <c r="E3068" s="67"/>
    </row>
    <row r="3069" spans="5:5" x14ac:dyDescent="0.3">
      <c r="E3069" s="67"/>
    </row>
    <row r="3070" spans="5:5" x14ac:dyDescent="0.3">
      <c r="E3070" s="67"/>
    </row>
    <row r="3071" spans="5:5" x14ac:dyDescent="0.3">
      <c r="E3071" s="67"/>
    </row>
    <row r="3072" spans="5:5" x14ac:dyDescent="0.3">
      <c r="E3072" s="67"/>
    </row>
    <row r="3073" spans="5:5" x14ac:dyDescent="0.3">
      <c r="E3073" s="67"/>
    </row>
    <row r="3074" spans="5:5" x14ac:dyDescent="0.3">
      <c r="E3074" s="67"/>
    </row>
    <row r="3075" spans="5:5" x14ac:dyDescent="0.3">
      <c r="E3075" s="67"/>
    </row>
    <row r="3076" spans="5:5" x14ac:dyDescent="0.3">
      <c r="E3076" s="67"/>
    </row>
    <row r="3077" spans="5:5" x14ac:dyDescent="0.3">
      <c r="E3077" s="67"/>
    </row>
    <row r="3078" spans="5:5" x14ac:dyDescent="0.3">
      <c r="E3078" s="67"/>
    </row>
    <row r="3079" spans="5:5" x14ac:dyDescent="0.3">
      <c r="E3079" s="67"/>
    </row>
    <row r="3080" spans="5:5" x14ac:dyDescent="0.3">
      <c r="E3080" s="67"/>
    </row>
    <row r="3081" spans="5:5" x14ac:dyDescent="0.3">
      <c r="E3081" s="67"/>
    </row>
    <row r="3082" spans="5:5" x14ac:dyDescent="0.3">
      <c r="E3082" s="67"/>
    </row>
    <row r="3083" spans="5:5" x14ac:dyDescent="0.3">
      <c r="E3083" s="67"/>
    </row>
    <row r="3084" spans="5:5" x14ac:dyDescent="0.3">
      <c r="E3084" s="67"/>
    </row>
    <row r="3085" spans="5:5" x14ac:dyDescent="0.3">
      <c r="E3085" s="67"/>
    </row>
    <row r="3086" spans="5:5" x14ac:dyDescent="0.3">
      <c r="E3086" s="67"/>
    </row>
    <row r="3087" spans="5:5" x14ac:dyDescent="0.3">
      <c r="E3087" s="67"/>
    </row>
    <row r="3088" spans="5:5" x14ac:dyDescent="0.3">
      <c r="E3088" s="67"/>
    </row>
    <row r="3089" spans="5:5" x14ac:dyDescent="0.3">
      <c r="E3089" s="67"/>
    </row>
    <row r="3090" spans="5:5" x14ac:dyDescent="0.3">
      <c r="E3090" s="67"/>
    </row>
    <row r="3091" spans="5:5" x14ac:dyDescent="0.3">
      <c r="E3091" s="67"/>
    </row>
    <row r="3092" spans="5:5" x14ac:dyDescent="0.3">
      <c r="E3092" s="67"/>
    </row>
    <row r="3093" spans="5:5" x14ac:dyDescent="0.3">
      <c r="E3093" s="67"/>
    </row>
    <row r="3094" spans="5:5" x14ac:dyDescent="0.3">
      <c r="E3094" s="67"/>
    </row>
    <row r="3095" spans="5:5" x14ac:dyDescent="0.3">
      <c r="E3095" s="67"/>
    </row>
    <row r="3096" spans="5:5" x14ac:dyDescent="0.3">
      <c r="E3096" s="67"/>
    </row>
    <row r="3097" spans="5:5" x14ac:dyDescent="0.3">
      <c r="E3097" s="67"/>
    </row>
    <row r="3098" spans="5:5" x14ac:dyDescent="0.3">
      <c r="E3098" s="67"/>
    </row>
    <row r="3099" spans="5:5" x14ac:dyDescent="0.3">
      <c r="E3099" s="67"/>
    </row>
    <row r="3100" spans="5:5" x14ac:dyDescent="0.3">
      <c r="E3100" s="67"/>
    </row>
    <row r="3101" spans="5:5" x14ac:dyDescent="0.3">
      <c r="E3101" s="67"/>
    </row>
    <row r="3102" spans="5:5" x14ac:dyDescent="0.3">
      <c r="E3102" s="67"/>
    </row>
    <row r="3103" spans="5:5" x14ac:dyDescent="0.3">
      <c r="E3103" s="67"/>
    </row>
    <row r="3104" spans="5:5" x14ac:dyDescent="0.3">
      <c r="E3104" s="67"/>
    </row>
    <row r="3105" spans="5:5" x14ac:dyDescent="0.3">
      <c r="E3105" s="67"/>
    </row>
    <row r="3106" spans="5:5" x14ac:dyDescent="0.3">
      <c r="E3106" s="67"/>
    </row>
    <row r="3107" spans="5:5" x14ac:dyDescent="0.3">
      <c r="E3107" s="67"/>
    </row>
    <row r="3108" spans="5:5" x14ac:dyDescent="0.3">
      <c r="E3108" s="67"/>
    </row>
    <row r="3109" spans="5:5" x14ac:dyDescent="0.3">
      <c r="E3109" s="67"/>
    </row>
    <row r="3110" spans="5:5" x14ac:dyDescent="0.3">
      <c r="E3110" s="67"/>
    </row>
    <row r="3111" spans="5:5" x14ac:dyDescent="0.3">
      <c r="E3111" s="67"/>
    </row>
    <row r="3112" spans="5:5" x14ac:dyDescent="0.3">
      <c r="E3112" s="67"/>
    </row>
    <row r="3113" spans="5:5" x14ac:dyDescent="0.3">
      <c r="E3113" s="67"/>
    </row>
    <row r="3114" spans="5:5" x14ac:dyDescent="0.3">
      <c r="E3114" s="67"/>
    </row>
    <row r="3115" spans="5:5" x14ac:dyDescent="0.3">
      <c r="E3115" s="67"/>
    </row>
    <row r="3116" spans="5:5" x14ac:dyDescent="0.3">
      <c r="E3116" s="67"/>
    </row>
    <row r="3117" spans="5:5" x14ac:dyDescent="0.3">
      <c r="E3117" s="67"/>
    </row>
    <row r="3118" spans="5:5" x14ac:dyDescent="0.3">
      <c r="E3118" s="67"/>
    </row>
    <row r="3119" spans="5:5" x14ac:dyDescent="0.3">
      <c r="E3119" s="67"/>
    </row>
    <row r="3120" spans="5:5" x14ac:dyDescent="0.3">
      <c r="E3120" s="67"/>
    </row>
    <row r="3121" spans="5:5" x14ac:dyDescent="0.3">
      <c r="E3121" s="67"/>
    </row>
    <row r="3122" spans="5:5" x14ac:dyDescent="0.3">
      <c r="E3122" s="67"/>
    </row>
    <row r="3123" spans="5:5" x14ac:dyDescent="0.3">
      <c r="E3123" s="67"/>
    </row>
    <row r="3124" spans="5:5" x14ac:dyDescent="0.3">
      <c r="E3124" s="67"/>
    </row>
    <row r="3125" spans="5:5" x14ac:dyDescent="0.3">
      <c r="E3125" s="67"/>
    </row>
    <row r="3126" spans="5:5" x14ac:dyDescent="0.3">
      <c r="E3126" s="67"/>
    </row>
    <row r="3127" spans="5:5" x14ac:dyDescent="0.3">
      <c r="E3127" s="67"/>
    </row>
    <row r="3128" spans="5:5" x14ac:dyDescent="0.3">
      <c r="E3128" s="67"/>
    </row>
    <row r="3129" spans="5:5" x14ac:dyDescent="0.3">
      <c r="E3129" s="67"/>
    </row>
    <row r="3130" spans="5:5" x14ac:dyDescent="0.3">
      <c r="E3130" s="67"/>
    </row>
    <row r="3131" spans="5:5" x14ac:dyDescent="0.3">
      <c r="E3131" s="67"/>
    </row>
    <row r="3132" spans="5:5" x14ac:dyDescent="0.3">
      <c r="E3132" s="67"/>
    </row>
    <row r="3133" spans="5:5" x14ac:dyDescent="0.3">
      <c r="E3133" s="67"/>
    </row>
    <row r="3134" spans="5:5" x14ac:dyDescent="0.3">
      <c r="E3134" s="67"/>
    </row>
    <row r="3135" spans="5:5" x14ac:dyDescent="0.3">
      <c r="E3135" s="67"/>
    </row>
    <row r="3136" spans="5:5" x14ac:dyDescent="0.3">
      <c r="E3136" s="67"/>
    </row>
    <row r="3137" spans="5:5" x14ac:dyDescent="0.3">
      <c r="E3137" s="67"/>
    </row>
    <row r="3138" spans="5:5" x14ac:dyDescent="0.3">
      <c r="E3138" s="67"/>
    </row>
    <row r="3139" spans="5:5" x14ac:dyDescent="0.3">
      <c r="E3139" s="67"/>
    </row>
    <row r="3140" spans="5:5" x14ac:dyDescent="0.3">
      <c r="E3140" s="67"/>
    </row>
    <row r="3141" spans="5:5" x14ac:dyDescent="0.3">
      <c r="E3141" s="67"/>
    </row>
    <row r="3142" spans="5:5" x14ac:dyDescent="0.3">
      <c r="E3142" s="67"/>
    </row>
    <row r="3143" spans="5:5" x14ac:dyDescent="0.3">
      <c r="E3143" s="67"/>
    </row>
    <row r="3144" spans="5:5" x14ac:dyDescent="0.3">
      <c r="E3144" s="67"/>
    </row>
    <row r="3145" spans="5:5" x14ac:dyDescent="0.3">
      <c r="E3145" s="67"/>
    </row>
    <row r="3146" spans="5:5" x14ac:dyDescent="0.3">
      <c r="E3146" s="67"/>
    </row>
    <row r="3147" spans="5:5" x14ac:dyDescent="0.3">
      <c r="E3147" s="67"/>
    </row>
    <row r="3148" spans="5:5" x14ac:dyDescent="0.3">
      <c r="E3148" s="67"/>
    </row>
    <row r="3149" spans="5:5" x14ac:dyDescent="0.3">
      <c r="E3149" s="67"/>
    </row>
    <row r="3150" spans="5:5" x14ac:dyDescent="0.3">
      <c r="E3150" s="67"/>
    </row>
    <row r="3151" spans="5:5" x14ac:dyDescent="0.3">
      <c r="E3151" s="67"/>
    </row>
    <row r="3152" spans="5:5" x14ac:dyDescent="0.3">
      <c r="E3152" s="67"/>
    </row>
    <row r="3153" spans="5:5" x14ac:dyDescent="0.3">
      <c r="E3153" s="67"/>
    </row>
    <row r="3154" spans="5:5" x14ac:dyDescent="0.3">
      <c r="E3154" s="67"/>
    </row>
    <row r="3155" spans="5:5" x14ac:dyDescent="0.3">
      <c r="E3155" s="67"/>
    </row>
    <row r="3156" spans="5:5" x14ac:dyDescent="0.3">
      <c r="E3156" s="67"/>
    </row>
    <row r="3157" spans="5:5" x14ac:dyDescent="0.3">
      <c r="E3157" s="67"/>
    </row>
    <row r="3158" spans="5:5" x14ac:dyDescent="0.3">
      <c r="E3158" s="67"/>
    </row>
    <row r="3159" spans="5:5" x14ac:dyDescent="0.3">
      <c r="E3159" s="67"/>
    </row>
    <row r="3160" spans="5:5" x14ac:dyDescent="0.3">
      <c r="E3160" s="67"/>
    </row>
    <row r="3161" spans="5:5" x14ac:dyDescent="0.3">
      <c r="E3161" s="67"/>
    </row>
    <row r="3162" spans="5:5" x14ac:dyDescent="0.3">
      <c r="E3162" s="67"/>
    </row>
    <row r="3163" spans="5:5" x14ac:dyDescent="0.3">
      <c r="E3163" s="67"/>
    </row>
    <row r="3164" spans="5:5" x14ac:dyDescent="0.3">
      <c r="E3164" s="67"/>
    </row>
    <row r="3165" spans="5:5" x14ac:dyDescent="0.3">
      <c r="E3165" s="67"/>
    </row>
    <row r="3166" spans="5:5" x14ac:dyDescent="0.3">
      <c r="E3166" s="67"/>
    </row>
    <row r="3167" spans="5:5" x14ac:dyDescent="0.3">
      <c r="E3167" s="67"/>
    </row>
    <row r="3168" spans="5:5" x14ac:dyDescent="0.3">
      <c r="E3168" s="67"/>
    </row>
    <row r="3169" spans="5:5" x14ac:dyDescent="0.3">
      <c r="E3169" s="67"/>
    </row>
    <row r="3170" spans="5:5" x14ac:dyDescent="0.3">
      <c r="E3170" s="67"/>
    </row>
    <row r="3171" spans="5:5" x14ac:dyDescent="0.3">
      <c r="E3171" s="67"/>
    </row>
    <row r="3172" spans="5:5" x14ac:dyDescent="0.3">
      <c r="E3172" s="67"/>
    </row>
    <row r="3173" spans="5:5" x14ac:dyDescent="0.3">
      <c r="E3173" s="67"/>
    </row>
    <row r="3174" spans="5:5" x14ac:dyDescent="0.3">
      <c r="E3174" s="67"/>
    </row>
    <row r="3175" spans="5:5" x14ac:dyDescent="0.3">
      <c r="E3175" s="67"/>
    </row>
    <row r="3176" spans="5:5" x14ac:dyDescent="0.3">
      <c r="E3176" s="67"/>
    </row>
    <row r="3177" spans="5:5" x14ac:dyDescent="0.3">
      <c r="E3177" s="67"/>
    </row>
    <row r="3178" spans="5:5" x14ac:dyDescent="0.3">
      <c r="E3178" s="67"/>
    </row>
    <row r="3179" spans="5:5" x14ac:dyDescent="0.3">
      <c r="E3179" s="67"/>
    </row>
    <row r="3180" spans="5:5" x14ac:dyDescent="0.3">
      <c r="E3180" s="67"/>
    </row>
    <row r="3181" spans="5:5" x14ac:dyDescent="0.3">
      <c r="E3181" s="67"/>
    </row>
    <row r="3182" spans="5:5" x14ac:dyDescent="0.3">
      <c r="E3182" s="67"/>
    </row>
    <row r="3183" spans="5:5" x14ac:dyDescent="0.3">
      <c r="E3183" s="67"/>
    </row>
    <row r="3184" spans="5:5" x14ac:dyDescent="0.3">
      <c r="E3184" s="67"/>
    </row>
    <row r="3185" spans="5:5" x14ac:dyDescent="0.3">
      <c r="E3185" s="67"/>
    </row>
    <row r="3186" spans="5:5" x14ac:dyDescent="0.3">
      <c r="E3186" s="67"/>
    </row>
    <row r="3187" spans="5:5" x14ac:dyDescent="0.3">
      <c r="E3187" s="67"/>
    </row>
    <row r="3188" spans="5:5" x14ac:dyDescent="0.3">
      <c r="E3188" s="67"/>
    </row>
    <row r="3189" spans="5:5" x14ac:dyDescent="0.3">
      <c r="E3189" s="67"/>
    </row>
    <row r="3190" spans="5:5" x14ac:dyDescent="0.3">
      <c r="E3190" s="67"/>
    </row>
    <row r="3191" spans="5:5" x14ac:dyDescent="0.3">
      <c r="E3191" s="67"/>
    </row>
    <row r="3192" spans="5:5" x14ac:dyDescent="0.3">
      <c r="E3192" s="67"/>
    </row>
    <row r="3193" spans="5:5" x14ac:dyDescent="0.3">
      <c r="E3193" s="67"/>
    </row>
    <row r="3194" spans="5:5" x14ac:dyDescent="0.3">
      <c r="E3194" s="67"/>
    </row>
    <row r="3195" spans="5:5" x14ac:dyDescent="0.3">
      <c r="E3195" s="67"/>
    </row>
    <row r="3196" spans="5:5" x14ac:dyDescent="0.3">
      <c r="E3196" s="67"/>
    </row>
    <row r="3197" spans="5:5" x14ac:dyDescent="0.3">
      <c r="E3197" s="67"/>
    </row>
    <row r="3198" spans="5:5" x14ac:dyDescent="0.3">
      <c r="E3198" s="67"/>
    </row>
    <row r="3199" spans="5:5" x14ac:dyDescent="0.3">
      <c r="E3199" s="67"/>
    </row>
    <row r="3200" spans="5:5" x14ac:dyDescent="0.3">
      <c r="E3200" s="67"/>
    </row>
    <row r="3201" spans="5:5" x14ac:dyDescent="0.3">
      <c r="E3201" s="67"/>
    </row>
    <row r="3202" spans="5:5" x14ac:dyDescent="0.3">
      <c r="E3202" s="67"/>
    </row>
    <row r="3203" spans="5:5" x14ac:dyDescent="0.3">
      <c r="E3203" s="67"/>
    </row>
    <row r="3204" spans="5:5" x14ac:dyDescent="0.3">
      <c r="E3204" s="67"/>
    </row>
    <row r="3205" spans="5:5" x14ac:dyDescent="0.3">
      <c r="E3205" s="67"/>
    </row>
    <row r="3206" spans="5:5" x14ac:dyDescent="0.3">
      <c r="E3206" s="67"/>
    </row>
    <row r="3207" spans="5:5" x14ac:dyDescent="0.3">
      <c r="E3207" s="67"/>
    </row>
    <row r="3208" spans="5:5" x14ac:dyDescent="0.3">
      <c r="E3208" s="67"/>
    </row>
    <row r="3209" spans="5:5" x14ac:dyDescent="0.3">
      <c r="E3209" s="67"/>
    </row>
    <row r="3210" spans="5:5" x14ac:dyDescent="0.3">
      <c r="E3210" s="67"/>
    </row>
    <row r="3211" spans="5:5" x14ac:dyDescent="0.3">
      <c r="E3211" s="67"/>
    </row>
    <row r="3212" spans="5:5" x14ac:dyDescent="0.3">
      <c r="E3212" s="67"/>
    </row>
    <row r="3213" spans="5:5" x14ac:dyDescent="0.3">
      <c r="E3213" s="67"/>
    </row>
    <row r="3214" spans="5:5" x14ac:dyDescent="0.3">
      <c r="E3214" s="67"/>
    </row>
    <row r="3215" spans="5:5" x14ac:dyDescent="0.3">
      <c r="E3215" s="67"/>
    </row>
    <row r="3216" spans="5:5" x14ac:dyDescent="0.3">
      <c r="E3216" s="67"/>
    </row>
    <row r="3217" spans="5:5" x14ac:dyDescent="0.3">
      <c r="E3217" s="67"/>
    </row>
    <row r="3218" spans="5:5" x14ac:dyDescent="0.3">
      <c r="E3218" s="67"/>
    </row>
    <row r="3219" spans="5:5" x14ac:dyDescent="0.3">
      <c r="E3219" s="67"/>
    </row>
    <row r="3220" spans="5:5" x14ac:dyDescent="0.3">
      <c r="E3220" s="67"/>
    </row>
    <row r="3221" spans="5:5" x14ac:dyDescent="0.3">
      <c r="E3221" s="67"/>
    </row>
    <row r="3222" spans="5:5" x14ac:dyDescent="0.3">
      <c r="E3222" s="67"/>
    </row>
    <row r="3223" spans="5:5" x14ac:dyDescent="0.3">
      <c r="E3223" s="67"/>
    </row>
    <row r="3224" spans="5:5" x14ac:dyDescent="0.3">
      <c r="E3224" s="67"/>
    </row>
    <row r="3225" spans="5:5" x14ac:dyDescent="0.3">
      <c r="E3225" s="67"/>
    </row>
    <row r="3226" spans="5:5" x14ac:dyDescent="0.3">
      <c r="E3226" s="67"/>
    </row>
    <row r="3227" spans="5:5" x14ac:dyDescent="0.3">
      <c r="E3227" s="67"/>
    </row>
    <row r="3228" spans="5:5" x14ac:dyDescent="0.3">
      <c r="E3228" s="67"/>
    </row>
    <row r="3229" spans="5:5" x14ac:dyDescent="0.3">
      <c r="E3229" s="67"/>
    </row>
    <row r="3230" spans="5:5" x14ac:dyDescent="0.3">
      <c r="E3230" s="67"/>
    </row>
    <row r="3231" spans="5:5" x14ac:dyDescent="0.3">
      <c r="E3231" s="67"/>
    </row>
    <row r="3232" spans="5:5" x14ac:dyDescent="0.3">
      <c r="E3232" s="67"/>
    </row>
    <row r="3233" spans="5:5" x14ac:dyDescent="0.3">
      <c r="E3233" s="67"/>
    </row>
    <row r="3234" spans="5:5" x14ac:dyDescent="0.3">
      <c r="E3234" s="67"/>
    </row>
    <row r="3235" spans="5:5" x14ac:dyDescent="0.3">
      <c r="E3235" s="67"/>
    </row>
    <row r="3236" spans="5:5" x14ac:dyDescent="0.3">
      <c r="E3236" s="67"/>
    </row>
    <row r="3237" spans="5:5" x14ac:dyDescent="0.3">
      <c r="E3237" s="67"/>
    </row>
    <row r="3238" spans="5:5" x14ac:dyDescent="0.3">
      <c r="E3238" s="67"/>
    </row>
    <row r="3239" spans="5:5" x14ac:dyDescent="0.3">
      <c r="E3239" s="67"/>
    </row>
    <row r="3240" spans="5:5" x14ac:dyDescent="0.3">
      <c r="E3240" s="67"/>
    </row>
    <row r="3241" spans="5:5" x14ac:dyDescent="0.3">
      <c r="E3241" s="67"/>
    </row>
    <row r="3242" spans="5:5" x14ac:dyDescent="0.3">
      <c r="E3242" s="67"/>
    </row>
    <row r="3243" spans="5:5" x14ac:dyDescent="0.3">
      <c r="E3243" s="67"/>
    </row>
    <row r="3244" spans="5:5" x14ac:dyDescent="0.3">
      <c r="E3244" s="67"/>
    </row>
    <row r="3245" spans="5:5" x14ac:dyDescent="0.3">
      <c r="E3245" s="67"/>
    </row>
    <row r="3246" spans="5:5" x14ac:dyDescent="0.3">
      <c r="E3246" s="67"/>
    </row>
    <row r="3247" spans="5:5" x14ac:dyDescent="0.3">
      <c r="E3247" s="67"/>
    </row>
    <row r="3248" spans="5:5" x14ac:dyDescent="0.3">
      <c r="E3248" s="67"/>
    </row>
    <row r="3249" spans="5:5" x14ac:dyDescent="0.3">
      <c r="E3249" s="67"/>
    </row>
    <row r="3250" spans="5:5" x14ac:dyDescent="0.3">
      <c r="E3250" s="67"/>
    </row>
    <row r="3251" spans="5:5" x14ac:dyDescent="0.3">
      <c r="E3251" s="67"/>
    </row>
    <row r="3252" spans="5:5" x14ac:dyDescent="0.3">
      <c r="E3252" s="67"/>
    </row>
    <row r="3253" spans="5:5" x14ac:dyDescent="0.3">
      <c r="E3253" s="67"/>
    </row>
    <row r="3254" spans="5:5" x14ac:dyDescent="0.3">
      <c r="E3254" s="67"/>
    </row>
    <row r="3255" spans="5:5" x14ac:dyDescent="0.3">
      <c r="E3255" s="67"/>
    </row>
    <row r="3256" spans="5:5" x14ac:dyDescent="0.3">
      <c r="E3256" s="67"/>
    </row>
    <row r="3257" spans="5:5" x14ac:dyDescent="0.3">
      <c r="E3257" s="67"/>
    </row>
    <row r="3258" spans="5:5" x14ac:dyDescent="0.3">
      <c r="E3258" s="67"/>
    </row>
    <row r="3259" spans="5:5" x14ac:dyDescent="0.3">
      <c r="E3259" s="67"/>
    </row>
    <row r="3260" spans="5:5" x14ac:dyDescent="0.3">
      <c r="E3260" s="67"/>
    </row>
    <row r="3261" spans="5:5" x14ac:dyDescent="0.3">
      <c r="E3261" s="67"/>
    </row>
    <row r="3262" spans="5:5" x14ac:dyDescent="0.3">
      <c r="E3262" s="67"/>
    </row>
    <row r="3263" spans="5:5" x14ac:dyDescent="0.3">
      <c r="E3263" s="67"/>
    </row>
    <row r="3264" spans="5:5" x14ac:dyDescent="0.3">
      <c r="E3264" s="67"/>
    </row>
    <row r="3265" spans="5:5" x14ac:dyDescent="0.3">
      <c r="E3265" s="67"/>
    </row>
    <row r="3266" spans="5:5" x14ac:dyDescent="0.3">
      <c r="E3266" s="67"/>
    </row>
    <row r="3267" spans="5:5" x14ac:dyDescent="0.3">
      <c r="E3267" s="67"/>
    </row>
    <row r="3268" spans="5:5" x14ac:dyDescent="0.3">
      <c r="E3268" s="67"/>
    </row>
    <row r="3269" spans="5:5" x14ac:dyDescent="0.3">
      <c r="E3269" s="67"/>
    </row>
    <row r="3270" spans="5:5" x14ac:dyDescent="0.3">
      <c r="E3270" s="67"/>
    </row>
    <row r="3271" spans="5:5" x14ac:dyDescent="0.3">
      <c r="E3271" s="67"/>
    </row>
    <row r="3272" spans="5:5" x14ac:dyDescent="0.3">
      <c r="E3272" s="67"/>
    </row>
    <row r="3273" spans="5:5" x14ac:dyDescent="0.3">
      <c r="E3273" s="67"/>
    </row>
    <row r="3274" spans="5:5" x14ac:dyDescent="0.3">
      <c r="E3274" s="67"/>
    </row>
    <row r="3275" spans="5:5" x14ac:dyDescent="0.3">
      <c r="E3275" s="67"/>
    </row>
    <row r="3276" spans="5:5" x14ac:dyDescent="0.3">
      <c r="E3276" s="67"/>
    </row>
    <row r="3277" spans="5:5" x14ac:dyDescent="0.3">
      <c r="E3277" s="67"/>
    </row>
    <row r="3278" spans="5:5" x14ac:dyDescent="0.3">
      <c r="E3278" s="67"/>
    </row>
    <row r="3279" spans="5:5" x14ac:dyDescent="0.3">
      <c r="E3279" s="67"/>
    </row>
    <row r="3280" spans="5:5" x14ac:dyDescent="0.3">
      <c r="E3280" s="67"/>
    </row>
    <row r="3281" spans="5:5" x14ac:dyDescent="0.3">
      <c r="E3281" s="67"/>
    </row>
    <row r="3282" spans="5:5" x14ac:dyDescent="0.3">
      <c r="E3282" s="67"/>
    </row>
    <row r="3283" spans="5:5" x14ac:dyDescent="0.3">
      <c r="E3283" s="67"/>
    </row>
    <row r="3284" spans="5:5" x14ac:dyDescent="0.3">
      <c r="E3284" s="67"/>
    </row>
    <row r="3285" spans="5:5" x14ac:dyDescent="0.3">
      <c r="E3285" s="67"/>
    </row>
    <row r="3286" spans="5:5" x14ac:dyDescent="0.3">
      <c r="E3286" s="67"/>
    </row>
    <row r="3287" spans="5:5" x14ac:dyDescent="0.3">
      <c r="E3287" s="67"/>
    </row>
    <row r="3288" spans="5:5" x14ac:dyDescent="0.3">
      <c r="E3288" s="67"/>
    </row>
    <row r="3289" spans="5:5" x14ac:dyDescent="0.3">
      <c r="E3289" s="67"/>
    </row>
    <row r="3290" spans="5:5" x14ac:dyDescent="0.3">
      <c r="E3290" s="67"/>
    </row>
    <row r="3291" spans="5:5" x14ac:dyDescent="0.3">
      <c r="E3291" s="67"/>
    </row>
    <row r="3292" spans="5:5" x14ac:dyDescent="0.3">
      <c r="E3292" s="67"/>
    </row>
    <row r="3293" spans="5:5" x14ac:dyDescent="0.3">
      <c r="E3293" s="67"/>
    </row>
    <row r="3294" spans="5:5" x14ac:dyDescent="0.3">
      <c r="E3294" s="67"/>
    </row>
    <row r="3295" spans="5:5" x14ac:dyDescent="0.3">
      <c r="E3295" s="67"/>
    </row>
    <row r="3296" spans="5:5" x14ac:dyDescent="0.3">
      <c r="E3296" s="67"/>
    </row>
    <row r="3297" spans="5:5" x14ac:dyDescent="0.3">
      <c r="E3297" s="67"/>
    </row>
    <row r="3298" spans="5:5" x14ac:dyDescent="0.3">
      <c r="E3298" s="67"/>
    </row>
    <row r="3299" spans="5:5" x14ac:dyDescent="0.3">
      <c r="E3299" s="67"/>
    </row>
    <row r="3300" spans="5:5" x14ac:dyDescent="0.3">
      <c r="E3300" s="67"/>
    </row>
    <row r="3301" spans="5:5" x14ac:dyDescent="0.3">
      <c r="E3301" s="67"/>
    </row>
    <row r="3302" spans="5:5" x14ac:dyDescent="0.3">
      <c r="E3302" s="67"/>
    </row>
    <row r="3303" spans="5:5" x14ac:dyDescent="0.3">
      <c r="E3303" s="67"/>
    </row>
    <row r="3304" spans="5:5" x14ac:dyDescent="0.3">
      <c r="E3304" s="67"/>
    </row>
    <row r="3305" spans="5:5" x14ac:dyDescent="0.3">
      <c r="E3305" s="67"/>
    </row>
    <row r="3306" spans="5:5" x14ac:dyDescent="0.3">
      <c r="E3306" s="67"/>
    </row>
    <row r="3307" spans="5:5" x14ac:dyDescent="0.3">
      <c r="E3307" s="67"/>
    </row>
    <row r="3308" spans="5:5" x14ac:dyDescent="0.3">
      <c r="E3308" s="67"/>
    </row>
    <row r="3309" spans="5:5" x14ac:dyDescent="0.3">
      <c r="E3309" s="67"/>
    </row>
    <row r="3310" spans="5:5" x14ac:dyDescent="0.3">
      <c r="E3310" s="67"/>
    </row>
    <row r="3311" spans="5:5" x14ac:dyDescent="0.3">
      <c r="E3311" s="67"/>
    </row>
    <row r="3312" spans="5:5" x14ac:dyDescent="0.3">
      <c r="E3312" s="67"/>
    </row>
    <row r="3313" spans="5:5" x14ac:dyDescent="0.3">
      <c r="E3313" s="67"/>
    </row>
    <row r="3314" spans="5:5" x14ac:dyDescent="0.3">
      <c r="E3314" s="67"/>
    </row>
    <row r="3315" spans="5:5" x14ac:dyDescent="0.3">
      <c r="E3315" s="67"/>
    </row>
    <row r="3316" spans="5:5" x14ac:dyDescent="0.3">
      <c r="E3316" s="67"/>
    </row>
    <row r="3317" spans="5:5" x14ac:dyDescent="0.3">
      <c r="E3317" s="67"/>
    </row>
    <row r="3318" spans="5:5" x14ac:dyDescent="0.3">
      <c r="E3318" s="67"/>
    </row>
    <row r="3319" spans="5:5" x14ac:dyDescent="0.3">
      <c r="E3319" s="67"/>
    </row>
    <row r="3320" spans="5:5" x14ac:dyDescent="0.3">
      <c r="E3320" s="67"/>
    </row>
    <row r="3321" spans="5:5" x14ac:dyDescent="0.3">
      <c r="E3321" s="67"/>
    </row>
    <row r="3322" spans="5:5" x14ac:dyDescent="0.3">
      <c r="E3322" s="67"/>
    </row>
    <row r="3323" spans="5:5" x14ac:dyDescent="0.3">
      <c r="E3323" s="67"/>
    </row>
    <row r="3324" spans="5:5" x14ac:dyDescent="0.3">
      <c r="E3324" s="67"/>
    </row>
    <row r="3325" spans="5:5" x14ac:dyDescent="0.3">
      <c r="E3325" s="67"/>
    </row>
    <row r="3326" spans="5:5" x14ac:dyDescent="0.3">
      <c r="E3326" s="67"/>
    </row>
    <row r="3327" spans="5:5" x14ac:dyDescent="0.3">
      <c r="E3327" s="67"/>
    </row>
    <row r="3328" spans="5:5" x14ac:dyDescent="0.3">
      <c r="E3328" s="67"/>
    </row>
    <row r="3329" spans="5:5" x14ac:dyDescent="0.3">
      <c r="E3329" s="67"/>
    </row>
    <row r="3330" spans="5:5" x14ac:dyDescent="0.3">
      <c r="E3330" s="67"/>
    </row>
    <row r="3331" spans="5:5" x14ac:dyDescent="0.3">
      <c r="E3331" s="67"/>
    </row>
    <row r="3332" spans="5:5" x14ac:dyDescent="0.3">
      <c r="E3332" s="67"/>
    </row>
    <row r="3333" spans="5:5" x14ac:dyDescent="0.3">
      <c r="E3333" s="67"/>
    </row>
    <row r="3334" spans="5:5" x14ac:dyDescent="0.3">
      <c r="E3334" s="67"/>
    </row>
    <row r="3335" spans="5:5" x14ac:dyDescent="0.3">
      <c r="E3335" s="67"/>
    </row>
    <row r="3336" spans="5:5" x14ac:dyDescent="0.3">
      <c r="E3336" s="67"/>
    </row>
    <row r="3337" spans="5:5" x14ac:dyDescent="0.3">
      <c r="E3337" s="67"/>
    </row>
    <row r="3338" spans="5:5" x14ac:dyDescent="0.3">
      <c r="E3338" s="67"/>
    </row>
    <row r="3339" spans="5:5" x14ac:dyDescent="0.3">
      <c r="E3339" s="67"/>
    </row>
    <row r="3340" spans="5:5" x14ac:dyDescent="0.3">
      <c r="E3340" s="67"/>
    </row>
    <row r="3341" spans="5:5" x14ac:dyDescent="0.3">
      <c r="E3341" s="67"/>
    </row>
    <row r="3342" spans="5:5" x14ac:dyDescent="0.3">
      <c r="E3342" s="67"/>
    </row>
    <row r="3343" spans="5:5" x14ac:dyDescent="0.3">
      <c r="E3343" s="67"/>
    </row>
    <row r="3344" spans="5:5" x14ac:dyDescent="0.3">
      <c r="E3344" s="67"/>
    </row>
    <row r="3345" spans="5:5" x14ac:dyDescent="0.3">
      <c r="E3345" s="67"/>
    </row>
    <row r="3346" spans="5:5" x14ac:dyDescent="0.3">
      <c r="E3346" s="67"/>
    </row>
    <row r="3347" spans="5:5" x14ac:dyDescent="0.3">
      <c r="E3347" s="67"/>
    </row>
    <row r="3348" spans="5:5" x14ac:dyDescent="0.3">
      <c r="E3348" s="67"/>
    </row>
    <row r="3349" spans="5:5" x14ac:dyDescent="0.3">
      <c r="E3349" s="67"/>
    </row>
    <row r="3350" spans="5:5" x14ac:dyDescent="0.3">
      <c r="E3350" s="67"/>
    </row>
    <row r="3351" spans="5:5" x14ac:dyDescent="0.3">
      <c r="E3351" s="67"/>
    </row>
    <row r="3352" spans="5:5" x14ac:dyDescent="0.3">
      <c r="E3352" s="67"/>
    </row>
    <row r="3353" spans="5:5" x14ac:dyDescent="0.3">
      <c r="E3353" s="67"/>
    </row>
    <row r="3354" spans="5:5" x14ac:dyDescent="0.3">
      <c r="E3354" s="67"/>
    </row>
    <row r="3355" spans="5:5" x14ac:dyDescent="0.3">
      <c r="E3355" s="67"/>
    </row>
    <row r="3356" spans="5:5" x14ac:dyDescent="0.3">
      <c r="E3356" s="67"/>
    </row>
    <row r="3357" spans="5:5" x14ac:dyDescent="0.3">
      <c r="E3357" s="67"/>
    </row>
    <row r="3358" spans="5:5" x14ac:dyDescent="0.3">
      <c r="E3358" s="67"/>
    </row>
    <row r="3359" spans="5:5" x14ac:dyDescent="0.3">
      <c r="E3359" s="67"/>
    </row>
    <row r="3360" spans="5:5" x14ac:dyDescent="0.3">
      <c r="E3360" s="67"/>
    </row>
    <row r="3361" spans="5:5" x14ac:dyDescent="0.3">
      <c r="E3361" s="67"/>
    </row>
    <row r="3362" spans="5:5" x14ac:dyDescent="0.3">
      <c r="E3362" s="67"/>
    </row>
    <row r="3363" spans="5:5" x14ac:dyDescent="0.3">
      <c r="E3363" s="67"/>
    </row>
    <row r="3364" spans="5:5" x14ac:dyDescent="0.3">
      <c r="E3364" s="67"/>
    </row>
    <row r="3365" spans="5:5" x14ac:dyDescent="0.3">
      <c r="E3365" s="67"/>
    </row>
    <row r="3366" spans="5:5" x14ac:dyDescent="0.3">
      <c r="E3366" s="67"/>
    </row>
    <row r="3367" spans="5:5" x14ac:dyDescent="0.3">
      <c r="E3367" s="67"/>
    </row>
    <row r="3368" spans="5:5" x14ac:dyDescent="0.3">
      <c r="E3368" s="67"/>
    </row>
    <row r="3369" spans="5:5" x14ac:dyDescent="0.3">
      <c r="E3369" s="67"/>
    </row>
    <row r="3370" spans="5:5" x14ac:dyDescent="0.3">
      <c r="E3370" s="67"/>
    </row>
    <row r="3371" spans="5:5" x14ac:dyDescent="0.3">
      <c r="E3371" s="67"/>
    </row>
    <row r="3372" spans="5:5" x14ac:dyDescent="0.3">
      <c r="E3372" s="67"/>
    </row>
    <row r="3373" spans="5:5" x14ac:dyDescent="0.3">
      <c r="E3373" s="67"/>
    </row>
    <row r="3374" spans="5:5" x14ac:dyDescent="0.3">
      <c r="E3374" s="67"/>
    </row>
    <row r="3375" spans="5:5" x14ac:dyDescent="0.3">
      <c r="E3375" s="67"/>
    </row>
    <row r="3376" spans="5:5" x14ac:dyDescent="0.3">
      <c r="E3376" s="67"/>
    </row>
    <row r="3377" spans="5:5" x14ac:dyDescent="0.3">
      <c r="E3377" s="67"/>
    </row>
    <row r="3378" spans="5:5" x14ac:dyDescent="0.3">
      <c r="E3378" s="67"/>
    </row>
    <row r="3379" spans="5:5" x14ac:dyDescent="0.3">
      <c r="E3379" s="67"/>
    </row>
    <row r="3380" spans="5:5" x14ac:dyDescent="0.3">
      <c r="E3380" s="67"/>
    </row>
    <row r="3381" spans="5:5" x14ac:dyDescent="0.3">
      <c r="E3381" s="67"/>
    </row>
    <row r="3382" spans="5:5" x14ac:dyDescent="0.3">
      <c r="E3382" s="67"/>
    </row>
    <row r="3383" spans="5:5" x14ac:dyDescent="0.3">
      <c r="E3383" s="67"/>
    </row>
    <row r="3384" spans="5:5" x14ac:dyDescent="0.3">
      <c r="E3384" s="67"/>
    </row>
    <row r="3385" spans="5:5" x14ac:dyDescent="0.3">
      <c r="E3385" s="67"/>
    </row>
    <row r="3386" spans="5:5" x14ac:dyDescent="0.3">
      <c r="E3386" s="67"/>
    </row>
    <row r="3387" spans="5:5" x14ac:dyDescent="0.3">
      <c r="E3387" s="67"/>
    </row>
    <row r="3388" spans="5:5" x14ac:dyDescent="0.3">
      <c r="E3388" s="67"/>
    </row>
    <row r="3389" spans="5:5" x14ac:dyDescent="0.3">
      <c r="E3389" s="67"/>
    </row>
    <row r="3390" spans="5:5" x14ac:dyDescent="0.3">
      <c r="E3390" s="67"/>
    </row>
    <row r="3391" spans="5:5" x14ac:dyDescent="0.3">
      <c r="E3391" s="67"/>
    </row>
    <row r="3392" spans="5:5" x14ac:dyDescent="0.3">
      <c r="E3392" s="67"/>
    </row>
    <row r="3393" spans="5:5" x14ac:dyDescent="0.3">
      <c r="E3393" s="67"/>
    </row>
    <row r="3394" spans="5:5" x14ac:dyDescent="0.3">
      <c r="E3394" s="67"/>
    </row>
    <row r="3395" spans="5:5" x14ac:dyDescent="0.3">
      <c r="E3395" s="67"/>
    </row>
    <row r="3396" spans="5:5" x14ac:dyDescent="0.3">
      <c r="E3396" s="67"/>
    </row>
    <row r="3397" spans="5:5" x14ac:dyDescent="0.3">
      <c r="E3397" s="67"/>
    </row>
    <row r="3398" spans="5:5" x14ac:dyDescent="0.3">
      <c r="E3398" s="67"/>
    </row>
    <row r="3399" spans="5:5" x14ac:dyDescent="0.3">
      <c r="E3399" s="67"/>
    </row>
    <row r="3400" spans="5:5" x14ac:dyDescent="0.3">
      <c r="E3400" s="67"/>
    </row>
    <row r="3401" spans="5:5" x14ac:dyDescent="0.3">
      <c r="E3401" s="67"/>
    </row>
    <row r="3402" spans="5:5" x14ac:dyDescent="0.3">
      <c r="E3402" s="67"/>
    </row>
    <row r="3403" spans="5:5" x14ac:dyDescent="0.3">
      <c r="E3403" s="67"/>
    </row>
    <row r="3404" spans="5:5" x14ac:dyDescent="0.3">
      <c r="E3404" s="67"/>
    </row>
    <row r="3405" spans="5:5" x14ac:dyDescent="0.3">
      <c r="E3405" s="67"/>
    </row>
    <row r="3406" spans="5:5" x14ac:dyDescent="0.3">
      <c r="E3406" s="67"/>
    </row>
    <row r="3407" spans="5:5" x14ac:dyDescent="0.3">
      <c r="E3407" s="67"/>
    </row>
    <row r="3408" spans="5:5" x14ac:dyDescent="0.3">
      <c r="E3408" s="67"/>
    </row>
    <row r="3409" spans="5:5" x14ac:dyDescent="0.3">
      <c r="E3409" s="67"/>
    </row>
    <row r="3410" spans="5:5" x14ac:dyDescent="0.3">
      <c r="E3410" s="67"/>
    </row>
    <row r="3411" spans="5:5" x14ac:dyDescent="0.3">
      <c r="E3411" s="67"/>
    </row>
    <row r="3412" spans="5:5" x14ac:dyDescent="0.3">
      <c r="E3412" s="67"/>
    </row>
    <row r="3413" spans="5:5" x14ac:dyDescent="0.3">
      <c r="E3413" s="67"/>
    </row>
    <row r="3414" spans="5:5" x14ac:dyDescent="0.3">
      <c r="E3414" s="67"/>
    </row>
  </sheetData>
  <sheetProtection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49"/>
  <sheetViews>
    <sheetView zoomScale="80" zoomScaleNormal="80" zoomScalePageLayoutView="80" workbookViewId="0">
      <selection activeCell="A5" sqref="A5"/>
    </sheetView>
  </sheetViews>
  <sheetFormatPr defaultColWidth="8.88671875" defaultRowHeight="14.4" x14ac:dyDescent="0.3"/>
  <cols>
    <col min="1" max="1" width="34.109375" style="278" customWidth="1"/>
    <col min="2" max="2" width="15.33203125" style="278" customWidth="1"/>
    <col min="3" max="3" width="10.88671875" style="278" customWidth="1"/>
    <col min="4" max="4" width="17.5546875" style="278" customWidth="1"/>
    <col min="5" max="7" width="16.109375" style="278" customWidth="1"/>
    <col min="8" max="13" width="8.88671875" style="278"/>
    <col min="14" max="22" width="8.88671875" style="3"/>
    <col min="23" max="23" width="15" style="3" customWidth="1"/>
    <col min="24" max="101" width="8.88671875" style="3"/>
    <col min="102" max="16384" width="8.88671875" style="278"/>
  </cols>
  <sheetData>
    <row r="1" spans="1:101" s="16" customFormat="1" x14ac:dyDescent="0.3">
      <c r="A1" s="15" t="s">
        <v>152</v>
      </c>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row>
    <row r="2" spans="1:101" s="3" customFormat="1" ht="7.5" customHeight="1" x14ac:dyDescent="0.3">
      <c r="A2" s="2"/>
    </row>
    <row r="3" spans="1:101" x14ac:dyDescent="0.3">
      <c r="A3" s="5" t="s">
        <v>600</v>
      </c>
    </row>
    <row r="4" spans="1:101" x14ac:dyDescent="0.3">
      <c r="A4" s="5" t="s">
        <v>353</v>
      </c>
      <c r="O4" s="295"/>
    </row>
    <row r="5" spans="1:101" ht="7.5" customHeight="1" x14ac:dyDescent="0.3">
      <c r="V5" s="219"/>
      <c r="W5" s="219"/>
    </row>
    <row r="6" spans="1:101" x14ac:dyDescent="0.3">
      <c r="A6" s="9" t="s">
        <v>156</v>
      </c>
      <c r="V6" s="298"/>
      <c r="W6" s="298"/>
    </row>
    <row r="7" spans="1:101" x14ac:dyDescent="0.3">
      <c r="A7" s="11" t="s">
        <v>155</v>
      </c>
      <c r="B7" s="97">
        <f>BMI_decrease</f>
        <v>2</v>
      </c>
    </row>
    <row r="8" spans="1:101" x14ac:dyDescent="0.3">
      <c r="A8" s="11" t="s">
        <v>40</v>
      </c>
      <c r="B8" s="97">
        <f>ROUNDUP('User data'!$D$33+'User data'!D32/12+'User data'!D31/365.25,0)</f>
        <v>1</v>
      </c>
    </row>
    <row r="9" spans="1:101" x14ac:dyDescent="0.3">
      <c r="A9" s="11" t="s">
        <v>154</v>
      </c>
      <c r="B9" s="301">
        <f>ROUNDUP('User data'!$D$38+'User data'!D37/12+'User data'!D36/365.25,0)</f>
        <v>1</v>
      </c>
      <c r="C9" s="67"/>
      <c r="D9" s="67"/>
      <c r="E9" s="67"/>
      <c r="F9" s="67"/>
      <c r="G9" s="67"/>
      <c r="H9" s="52"/>
      <c r="I9" s="94"/>
      <c r="J9" s="52"/>
      <c r="V9" s="299"/>
      <c r="W9" s="299"/>
    </row>
    <row r="10" spans="1:101" x14ac:dyDescent="0.3">
      <c r="A10" s="11" t="s">
        <v>535</v>
      </c>
      <c r="B10" s="301">
        <f>B7/time_to_achieve_reduction</f>
        <v>2</v>
      </c>
      <c r="C10" s="67"/>
      <c r="D10" s="67"/>
      <c r="E10" s="67"/>
      <c r="F10" s="67"/>
      <c r="G10" s="67"/>
      <c r="H10" s="52"/>
      <c r="I10" s="94"/>
      <c r="J10" s="52"/>
      <c r="V10" s="299"/>
      <c r="W10" s="299"/>
    </row>
    <row r="11" spans="1:101" x14ac:dyDescent="0.3">
      <c r="A11" s="11" t="s">
        <v>537</v>
      </c>
      <c r="B11" s="301">
        <f>time_to_achieve_reduction+dur_weight_loss</f>
        <v>2</v>
      </c>
      <c r="C11" s="67"/>
      <c r="D11" s="67"/>
      <c r="E11" s="67"/>
      <c r="F11" s="67"/>
      <c r="G11" s="67"/>
      <c r="H11" s="52"/>
      <c r="I11" s="94"/>
      <c r="J11" s="52"/>
      <c r="V11" s="299"/>
      <c r="W11" s="299"/>
    </row>
    <row r="12" spans="1:101" ht="14.25" customHeight="1" x14ac:dyDescent="0.3">
      <c r="A12" s="11" t="s">
        <v>536</v>
      </c>
      <c r="B12" s="148">
        <f>B7/B14</f>
        <v>0.18181818181818182</v>
      </c>
      <c r="V12" s="299"/>
      <c r="W12" s="299"/>
    </row>
    <row r="13" spans="1:101" x14ac:dyDescent="0.3">
      <c r="A13" s="1"/>
      <c r="K13" s="94"/>
      <c r="V13" s="299"/>
      <c r="W13" s="299"/>
    </row>
    <row r="14" spans="1:101" x14ac:dyDescent="0.3">
      <c r="A14" s="278" t="s">
        <v>153</v>
      </c>
      <c r="B14" s="149">
        <f>ROUNDUP(B7/MAX(BMI_regain_per_year,0.0000001),0)</f>
        <v>11</v>
      </c>
      <c r="C14" s="67"/>
      <c r="D14" s="67"/>
      <c r="E14" s="67"/>
      <c r="F14" s="67"/>
      <c r="G14" s="67"/>
      <c r="H14" s="5"/>
      <c r="V14" s="299"/>
      <c r="W14" s="299"/>
    </row>
    <row r="15" spans="1:101" x14ac:dyDescent="0.3">
      <c r="B15" s="6"/>
      <c r="H15" s="5"/>
      <c r="V15" s="299"/>
      <c r="W15" s="299"/>
    </row>
    <row r="16" spans="1:101" ht="15" customHeight="1" x14ac:dyDescent="0.3">
      <c r="H16" s="5"/>
      <c r="V16" s="299"/>
      <c r="W16" s="299"/>
    </row>
    <row r="17" spans="1:101" ht="16.2" x14ac:dyDescent="0.3">
      <c r="A17" s="42"/>
      <c r="B17" s="84" t="s">
        <v>26</v>
      </c>
      <c r="C17" s="42"/>
      <c r="D17" s="42"/>
      <c r="E17" s="42"/>
      <c r="F17" s="3"/>
      <c r="G17" s="3"/>
      <c r="H17" s="1" t="s">
        <v>194</v>
      </c>
      <c r="V17" s="299"/>
      <c r="W17" s="299"/>
    </row>
    <row r="18" spans="1:101" x14ac:dyDescent="0.3">
      <c r="A18" s="68" t="s">
        <v>25</v>
      </c>
      <c r="B18" s="68" t="s">
        <v>30</v>
      </c>
      <c r="C18" s="68" t="s">
        <v>31</v>
      </c>
      <c r="D18" s="68" t="s">
        <v>533</v>
      </c>
      <c r="E18" s="68" t="s">
        <v>534</v>
      </c>
      <c r="F18" s="2"/>
      <c r="G18" s="2"/>
      <c r="V18" s="299"/>
      <c r="W18" s="299"/>
    </row>
    <row r="19" spans="1:101" x14ac:dyDescent="0.3">
      <c r="A19" s="42">
        <v>1</v>
      </c>
      <c r="B19" s="96">
        <f>D19-E19</f>
        <v>2</v>
      </c>
      <c r="C19" s="96">
        <f>B19</f>
        <v>2</v>
      </c>
      <c r="D19" s="96">
        <f t="shared" ref="D19:D43" si="0">IF(A19&lt;=time_to_achieve_reduction,dec_per_year,0)</f>
        <v>2</v>
      </c>
      <c r="E19" s="96">
        <f t="shared" ref="E19:E43" si="1">IF(AND(A19&gt;weight_loss_per,A19&lt;=(weight_loss_per+weight_back_on_time)),inc_per_year,0)</f>
        <v>0</v>
      </c>
      <c r="F19" s="290"/>
      <c r="G19" s="290"/>
      <c r="V19" s="299"/>
      <c r="W19" s="299"/>
    </row>
    <row r="20" spans="1:101" x14ac:dyDescent="0.3">
      <c r="A20" s="42">
        <v>2</v>
      </c>
      <c r="B20" s="96">
        <f>B19+D20-E20</f>
        <v>2</v>
      </c>
      <c r="C20" s="96">
        <f t="shared" ref="C20:C43" si="2">B20</f>
        <v>2</v>
      </c>
      <c r="D20" s="96">
        <f t="shared" si="0"/>
        <v>0</v>
      </c>
      <c r="E20" s="96">
        <f t="shared" si="1"/>
        <v>0</v>
      </c>
      <c r="F20" s="290"/>
      <c r="G20" s="290"/>
      <c r="V20" s="299"/>
      <c r="W20" s="299"/>
    </row>
    <row r="21" spans="1:101" x14ac:dyDescent="0.3">
      <c r="A21" s="42">
        <v>3</v>
      </c>
      <c r="B21" s="96">
        <f t="shared" ref="B21:B43" si="3">B20+D21-E21</f>
        <v>1.8181818181818181</v>
      </c>
      <c r="C21" s="96">
        <f t="shared" si="2"/>
        <v>1.8181818181818181</v>
      </c>
      <c r="D21" s="96">
        <f t="shared" si="0"/>
        <v>0</v>
      </c>
      <c r="E21" s="96">
        <f t="shared" si="1"/>
        <v>0.18181818181818182</v>
      </c>
      <c r="F21" s="290"/>
      <c r="G21" s="290"/>
      <c r="V21" s="299"/>
      <c r="W21" s="299"/>
    </row>
    <row r="22" spans="1:101" x14ac:dyDescent="0.3">
      <c r="A22" s="42">
        <v>4</v>
      </c>
      <c r="B22" s="96">
        <f>B21+D22-E22</f>
        <v>1.6363636363636362</v>
      </c>
      <c r="C22" s="96">
        <f t="shared" si="2"/>
        <v>1.6363636363636362</v>
      </c>
      <c r="D22" s="96">
        <f t="shared" si="0"/>
        <v>0</v>
      </c>
      <c r="E22" s="96">
        <f t="shared" si="1"/>
        <v>0.18181818181818182</v>
      </c>
      <c r="F22" s="290"/>
      <c r="G22" s="290"/>
      <c r="V22" s="299"/>
      <c r="W22" s="299"/>
    </row>
    <row r="23" spans="1:101" x14ac:dyDescent="0.3">
      <c r="A23" s="42">
        <v>5</v>
      </c>
      <c r="B23" s="96">
        <f t="shared" si="3"/>
        <v>1.4545454545454544</v>
      </c>
      <c r="C23" s="96">
        <f t="shared" si="2"/>
        <v>1.4545454545454544</v>
      </c>
      <c r="D23" s="96">
        <f t="shared" si="0"/>
        <v>0</v>
      </c>
      <c r="E23" s="96">
        <f t="shared" si="1"/>
        <v>0.18181818181818182</v>
      </c>
      <c r="F23" s="290"/>
      <c r="G23" s="290"/>
      <c r="V23" s="299"/>
      <c r="W23" s="299"/>
    </row>
    <row r="24" spans="1:101" x14ac:dyDescent="0.3">
      <c r="A24" s="42">
        <v>6</v>
      </c>
      <c r="B24" s="96">
        <f t="shared" si="3"/>
        <v>1.2727272727272725</v>
      </c>
      <c r="C24" s="96">
        <f t="shared" si="2"/>
        <v>1.2727272727272725</v>
      </c>
      <c r="D24" s="96">
        <f t="shared" si="0"/>
        <v>0</v>
      </c>
      <c r="E24" s="96">
        <f t="shared" si="1"/>
        <v>0.18181818181818182</v>
      </c>
      <c r="F24" s="290"/>
      <c r="G24" s="290"/>
      <c r="V24" s="299"/>
      <c r="W24" s="299"/>
    </row>
    <row r="25" spans="1:101" s="98" customFormat="1" x14ac:dyDescent="0.3">
      <c r="A25" s="42">
        <v>7</v>
      </c>
      <c r="B25" s="96">
        <f t="shared" si="3"/>
        <v>1.0909090909090906</v>
      </c>
      <c r="C25" s="96">
        <f t="shared" si="2"/>
        <v>1.0909090909090906</v>
      </c>
      <c r="D25" s="96">
        <f t="shared" si="0"/>
        <v>0</v>
      </c>
      <c r="E25" s="96">
        <f t="shared" si="1"/>
        <v>0.18181818181818182</v>
      </c>
      <c r="F25" s="290"/>
      <c r="G25" s="290"/>
      <c r="H25" s="278"/>
      <c r="I25" s="278"/>
      <c r="J25" s="278"/>
      <c r="K25" s="278"/>
      <c r="L25" s="278"/>
      <c r="M25" s="278"/>
      <c r="N25" s="3"/>
      <c r="O25" s="3"/>
      <c r="P25" s="3"/>
      <c r="Q25" s="3"/>
      <c r="R25" s="3"/>
      <c r="S25" s="3"/>
      <c r="T25" s="3"/>
      <c r="U25" s="3"/>
      <c r="V25" s="299"/>
      <c r="W25" s="299"/>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row>
    <row r="26" spans="1:101" s="98" customFormat="1" x14ac:dyDescent="0.3">
      <c r="A26" s="42">
        <v>8</v>
      </c>
      <c r="B26" s="96">
        <f t="shared" si="3"/>
        <v>0.90909090909090873</v>
      </c>
      <c r="C26" s="96">
        <f t="shared" si="2"/>
        <v>0.90909090909090873</v>
      </c>
      <c r="D26" s="96">
        <f t="shared" si="0"/>
        <v>0</v>
      </c>
      <c r="E26" s="96">
        <f t="shared" si="1"/>
        <v>0.18181818181818182</v>
      </c>
      <c r="F26" s="290"/>
      <c r="G26" s="290"/>
      <c r="H26" s="278"/>
      <c r="I26" s="278"/>
      <c r="J26" s="278"/>
      <c r="K26" s="278"/>
      <c r="L26" s="278"/>
      <c r="M26" s="278"/>
      <c r="N26" s="3"/>
      <c r="O26" s="3"/>
      <c r="P26" s="3"/>
      <c r="Q26" s="3"/>
      <c r="R26" s="3"/>
      <c r="S26" s="3"/>
      <c r="T26" s="3"/>
      <c r="U26" s="3"/>
      <c r="V26" s="299"/>
      <c r="W26" s="299"/>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row>
    <row r="27" spans="1:101" s="98" customFormat="1" x14ac:dyDescent="0.3">
      <c r="A27" s="42">
        <v>9</v>
      </c>
      <c r="B27" s="96">
        <f t="shared" si="3"/>
        <v>0.72727272727272685</v>
      </c>
      <c r="C27" s="96">
        <f t="shared" si="2"/>
        <v>0.72727272727272685</v>
      </c>
      <c r="D27" s="96">
        <f t="shared" si="0"/>
        <v>0</v>
      </c>
      <c r="E27" s="96">
        <f t="shared" si="1"/>
        <v>0.18181818181818182</v>
      </c>
      <c r="F27" s="290"/>
      <c r="G27" s="290"/>
      <c r="H27" s="278"/>
      <c r="I27" s="278"/>
      <c r="J27" s="278"/>
      <c r="K27" s="278"/>
      <c r="L27" s="278"/>
      <c r="M27" s="278"/>
      <c r="N27" s="3"/>
      <c r="O27" s="3"/>
      <c r="P27" s="3"/>
      <c r="Q27" s="3"/>
      <c r="R27" s="3"/>
      <c r="S27" s="3"/>
      <c r="T27" s="3"/>
      <c r="U27" s="3"/>
      <c r="V27" s="299"/>
      <c r="W27" s="299"/>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row>
    <row r="28" spans="1:101" s="98" customFormat="1" x14ac:dyDescent="0.3">
      <c r="A28" s="42">
        <v>10</v>
      </c>
      <c r="B28" s="96">
        <f t="shared" si="3"/>
        <v>0.54545454545454497</v>
      </c>
      <c r="C28" s="96">
        <f t="shared" si="2"/>
        <v>0.54545454545454497</v>
      </c>
      <c r="D28" s="96">
        <f t="shared" si="0"/>
        <v>0</v>
      </c>
      <c r="E28" s="96">
        <f t="shared" si="1"/>
        <v>0.18181818181818182</v>
      </c>
      <c r="F28" s="290"/>
      <c r="G28" s="290"/>
      <c r="H28" s="278"/>
      <c r="I28" s="278"/>
      <c r="J28" s="278"/>
      <c r="K28" s="278"/>
      <c r="L28" s="278"/>
      <c r="M28" s="278"/>
      <c r="N28" s="3"/>
      <c r="O28" s="3"/>
      <c r="P28" s="3"/>
      <c r="Q28" s="3"/>
      <c r="R28" s="3"/>
      <c r="S28" s="3"/>
      <c r="T28" s="3"/>
      <c r="U28" s="3"/>
      <c r="V28" s="299"/>
      <c r="W28" s="299"/>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row>
    <row r="29" spans="1:101" s="98" customFormat="1" x14ac:dyDescent="0.3">
      <c r="A29" s="42">
        <v>11</v>
      </c>
      <c r="B29" s="96">
        <f t="shared" si="3"/>
        <v>0.36363636363636315</v>
      </c>
      <c r="C29" s="96">
        <f t="shared" si="2"/>
        <v>0.36363636363636315</v>
      </c>
      <c r="D29" s="96">
        <f t="shared" si="0"/>
        <v>0</v>
      </c>
      <c r="E29" s="96">
        <f t="shared" si="1"/>
        <v>0.18181818181818182</v>
      </c>
      <c r="F29" s="290"/>
      <c r="G29" s="290"/>
      <c r="H29" s="278"/>
      <c r="I29" s="278"/>
      <c r="J29" s="278"/>
      <c r="K29" s="278"/>
      <c r="L29" s="278"/>
      <c r="M29" s="278"/>
      <c r="N29" s="3"/>
      <c r="O29" s="3"/>
      <c r="P29" s="3"/>
      <c r="Q29" s="3"/>
      <c r="R29" s="3"/>
      <c r="S29" s="3"/>
      <c r="T29" s="3"/>
      <c r="U29" s="3"/>
      <c r="V29" s="299"/>
      <c r="W29" s="299"/>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row>
    <row r="30" spans="1:101" s="98" customFormat="1" x14ac:dyDescent="0.3">
      <c r="A30" s="42">
        <v>12</v>
      </c>
      <c r="B30" s="96">
        <f t="shared" si="3"/>
        <v>0.18181818181818132</v>
      </c>
      <c r="C30" s="96">
        <f t="shared" si="2"/>
        <v>0.18181818181818132</v>
      </c>
      <c r="D30" s="96">
        <f t="shared" si="0"/>
        <v>0</v>
      </c>
      <c r="E30" s="96">
        <f t="shared" si="1"/>
        <v>0.18181818181818182</v>
      </c>
      <c r="F30" s="290"/>
      <c r="G30" s="290"/>
      <c r="H30" s="278"/>
      <c r="I30" s="278"/>
      <c r="J30" s="278"/>
      <c r="K30" s="278"/>
      <c r="L30" s="278"/>
      <c r="M30" s="278"/>
      <c r="N30" s="3"/>
      <c r="O30" s="3"/>
      <c r="P30" s="3"/>
      <c r="Q30" s="3"/>
      <c r="R30" s="3"/>
      <c r="S30" s="3"/>
      <c r="T30" s="3"/>
      <c r="U30" s="3"/>
      <c r="V30" s="299"/>
      <c r="W30" s="299"/>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row>
    <row r="31" spans="1:101" s="98" customFormat="1" x14ac:dyDescent="0.3">
      <c r="A31" s="42">
        <v>13</v>
      </c>
      <c r="B31" s="96">
        <f t="shared" si="3"/>
        <v>-4.9960036108132044E-16</v>
      </c>
      <c r="C31" s="96">
        <f t="shared" si="2"/>
        <v>-4.9960036108132044E-16</v>
      </c>
      <c r="D31" s="96">
        <f t="shared" si="0"/>
        <v>0</v>
      </c>
      <c r="E31" s="96">
        <f t="shared" si="1"/>
        <v>0.18181818181818182</v>
      </c>
      <c r="F31" s="290"/>
      <c r="G31" s="290"/>
      <c r="H31" s="278"/>
      <c r="I31" s="278"/>
      <c r="J31" s="278"/>
      <c r="K31" s="278"/>
      <c r="L31" s="278"/>
      <c r="M31" s="278"/>
      <c r="N31" s="3"/>
      <c r="O31" s="3"/>
      <c r="P31" s="3"/>
      <c r="Q31" s="3"/>
      <c r="R31" s="3"/>
      <c r="S31" s="3"/>
      <c r="T31" s="3"/>
      <c r="U31" s="3"/>
      <c r="V31" s="299"/>
      <c r="W31" s="299"/>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row>
    <row r="32" spans="1:101" s="98" customFormat="1" x14ac:dyDescent="0.3">
      <c r="A32" s="42">
        <v>14</v>
      </c>
      <c r="B32" s="96">
        <f t="shared" si="3"/>
        <v>-4.9960036108132044E-16</v>
      </c>
      <c r="C32" s="96">
        <f t="shared" si="2"/>
        <v>-4.9960036108132044E-16</v>
      </c>
      <c r="D32" s="96">
        <f t="shared" si="0"/>
        <v>0</v>
      </c>
      <c r="E32" s="96">
        <f t="shared" si="1"/>
        <v>0</v>
      </c>
      <c r="F32" s="290"/>
      <c r="G32" s="290"/>
      <c r="H32" s="278"/>
      <c r="I32" s="278"/>
      <c r="J32" s="278"/>
      <c r="K32" s="278"/>
      <c r="L32" s="278"/>
      <c r="M32" s="278"/>
      <c r="N32" s="3"/>
      <c r="O32" s="3"/>
      <c r="P32" s="3"/>
      <c r="Q32" s="3"/>
      <c r="R32" s="3"/>
      <c r="S32" s="3"/>
      <c r="T32" s="3"/>
      <c r="U32" s="3"/>
      <c r="V32" s="299"/>
      <c r="W32" s="299"/>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row>
    <row r="33" spans="1:101" s="98" customFormat="1" x14ac:dyDescent="0.3">
      <c r="A33" s="42">
        <v>15</v>
      </c>
      <c r="B33" s="96">
        <f t="shared" si="3"/>
        <v>-4.9960036108132044E-16</v>
      </c>
      <c r="C33" s="96">
        <f t="shared" si="2"/>
        <v>-4.9960036108132044E-16</v>
      </c>
      <c r="D33" s="96">
        <f t="shared" si="0"/>
        <v>0</v>
      </c>
      <c r="E33" s="96">
        <f t="shared" si="1"/>
        <v>0</v>
      </c>
      <c r="F33" s="290"/>
      <c r="G33" s="290"/>
      <c r="H33" s="278"/>
      <c r="I33" s="278"/>
      <c r="J33" s="278"/>
      <c r="K33" s="278"/>
      <c r="L33" s="278"/>
      <c r="M33" s="278"/>
      <c r="N33" s="3"/>
      <c r="O33" s="3"/>
      <c r="P33" s="3"/>
      <c r="Q33" s="3"/>
      <c r="R33" s="3"/>
      <c r="S33" s="3"/>
      <c r="T33" s="3"/>
      <c r="U33" s="3"/>
      <c r="V33" s="299"/>
      <c r="W33" s="299"/>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row>
    <row r="34" spans="1:101" s="98" customFormat="1" x14ac:dyDescent="0.3">
      <c r="A34" s="42">
        <v>16</v>
      </c>
      <c r="B34" s="96">
        <f t="shared" si="3"/>
        <v>-4.9960036108132044E-16</v>
      </c>
      <c r="C34" s="96">
        <f t="shared" si="2"/>
        <v>-4.9960036108132044E-16</v>
      </c>
      <c r="D34" s="96">
        <f t="shared" si="0"/>
        <v>0</v>
      </c>
      <c r="E34" s="96">
        <f t="shared" si="1"/>
        <v>0</v>
      </c>
      <c r="F34" s="290"/>
      <c r="G34" s="290"/>
      <c r="H34" s="278"/>
      <c r="I34" s="278"/>
      <c r="J34" s="278"/>
      <c r="K34" s="278"/>
      <c r="L34" s="278"/>
      <c r="M34" s="278"/>
      <c r="N34" s="3"/>
      <c r="O34" s="3"/>
      <c r="P34" s="3"/>
      <c r="Q34" s="3"/>
      <c r="R34" s="3"/>
      <c r="S34" s="3"/>
      <c r="T34" s="3"/>
      <c r="U34" s="3"/>
      <c r="V34" s="299"/>
      <c r="W34" s="299"/>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row>
    <row r="35" spans="1:101" s="98" customFormat="1" x14ac:dyDescent="0.3">
      <c r="A35" s="42">
        <v>17</v>
      </c>
      <c r="B35" s="96">
        <f t="shared" si="3"/>
        <v>-4.9960036108132044E-16</v>
      </c>
      <c r="C35" s="96">
        <f t="shared" si="2"/>
        <v>-4.9960036108132044E-16</v>
      </c>
      <c r="D35" s="96">
        <f t="shared" si="0"/>
        <v>0</v>
      </c>
      <c r="E35" s="96">
        <f t="shared" si="1"/>
        <v>0</v>
      </c>
      <c r="F35" s="290"/>
      <c r="G35" s="290"/>
      <c r="H35" s="278"/>
      <c r="I35" s="278"/>
      <c r="J35" s="278"/>
      <c r="K35" s="278"/>
      <c r="L35" s="278"/>
      <c r="M35" s="278"/>
      <c r="N35" s="3"/>
      <c r="O35" s="3"/>
      <c r="P35" s="3"/>
      <c r="Q35" s="3"/>
      <c r="R35" s="3"/>
      <c r="S35" s="3"/>
      <c r="T35" s="3"/>
      <c r="U35" s="3"/>
      <c r="V35" s="299"/>
      <c r="W35" s="299"/>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row>
    <row r="36" spans="1:101" s="98" customFormat="1" x14ac:dyDescent="0.3">
      <c r="A36" s="42">
        <v>18</v>
      </c>
      <c r="B36" s="96">
        <f t="shared" si="3"/>
        <v>-4.9960036108132044E-16</v>
      </c>
      <c r="C36" s="96">
        <f t="shared" si="2"/>
        <v>-4.9960036108132044E-16</v>
      </c>
      <c r="D36" s="96">
        <f t="shared" si="0"/>
        <v>0</v>
      </c>
      <c r="E36" s="96">
        <f t="shared" si="1"/>
        <v>0</v>
      </c>
      <c r="F36" s="290"/>
      <c r="G36" s="290"/>
      <c r="H36" s="278"/>
      <c r="I36" s="278"/>
      <c r="J36" s="278"/>
      <c r="K36" s="278"/>
      <c r="L36" s="278"/>
      <c r="M36" s="278"/>
      <c r="N36" s="3"/>
      <c r="O36" s="3"/>
      <c r="P36" s="3"/>
      <c r="Q36" s="3"/>
      <c r="R36" s="3"/>
      <c r="S36" s="3"/>
      <c r="T36" s="3"/>
      <c r="U36" s="3"/>
      <c r="V36" s="299"/>
      <c r="W36" s="299"/>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row>
    <row r="37" spans="1:101" s="98" customFormat="1" x14ac:dyDescent="0.3">
      <c r="A37" s="42">
        <v>19</v>
      </c>
      <c r="B37" s="96">
        <f t="shared" si="3"/>
        <v>-4.9960036108132044E-16</v>
      </c>
      <c r="C37" s="96">
        <f t="shared" si="2"/>
        <v>-4.9960036108132044E-16</v>
      </c>
      <c r="D37" s="96">
        <f t="shared" si="0"/>
        <v>0</v>
      </c>
      <c r="E37" s="96">
        <f t="shared" si="1"/>
        <v>0</v>
      </c>
      <c r="F37" s="290"/>
      <c r="G37" s="290"/>
      <c r="H37" s="278"/>
      <c r="I37" s="278"/>
      <c r="J37" s="278"/>
      <c r="K37" s="278"/>
      <c r="L37" s="278"/>
      <c r="M37" s="278"/>
      <c r="N37" s="3"/>
      <c r="O37" s="3"/>
      <c r="P37" s="3"/>
      <c r="Q37" s="3"/>
      <c r="R37" s="3"/>
      <c r="S37" s="3"/>
      <c r="T37" s="3"/>
      <c r="U37" s="3"/>
      <c r="V37" s="299"/>
      <c r="W37" s="299"/>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row>
    <row r="38" spans="1:101" s="98" customFormat="1" x14ac:dyDescent="0.3">
      <c r="A38" s="42">
        <v>20</v>
      </c>
      <c r="B38" s="96">
        <f t="shared" si="3"/>
        <v>-4.9960036108132044E-16</v>
      </c>
      <c r="C38" s="96">
        <f t="shared" si="2"/>
        <v>-4.9960036108132044E-16</v>
      </c>
      <c r="D38" s="96">
        <f t="shared" si="0"/>
        <v>0</v>
      </c>
      <c r="E38" s="96">
        <f t="shared" si="1"/>
        <v>0</v>
      </c>
      <c r="F38" s="290"/>
      <c r="G38" s="290"/>
      <c r="H38" s="278"/>
      <c r="I38" s="278"/>
      <c r="J38" s="278"/>
      <c r="K38" s="278"/>
      <c r="L38" s="278"/>
      <c r="M38" s="278"/>
      <c r="N38" s="3"/>
      <c r="O38" s="3"/>
      <c r="P38" s="3"/>
      <c r="Q38" s="3"/>
      <c r="R38" s="3"/>
      <c r="S38" s="3"/>
      <c r="T38" s="3"/>
      <c r="U38" s="3"/>
      <c r="V38" s="299"/>
      <c r="W38" s="299"/>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row>
    <row r="39" spans="1:101" s="98" customFormat="1" x14ac:dyDescent="0.3">
      <c r="A39" s="42">
        <v>21</v>
      </c>
      <c r="B39" s="96">
        <f t="shared" si="3"/>
        <v>-4.9960036108132044E-16</v>
      </c>
      <c r="C39" s="96">
        <f t="shared" si="2"/>
        <v>-4.9960036108132044E-16</v>
      </c>
      <c r="D39" s="96">
        <f t="shared" si="0"/>
        <v>0</v>
      </c>
      <c r="E39" s="96">
        <f t="shared" si="1"/>
        <v>0</v>
      </c>
      <c r="F39" s="290"/>
      <c r="G39" s="290"/>
      <c r="H39" s="278"/>
      <c r="I39" s="278"/>
      <c r="J39" s="278"/>
      <c r="K39" s="278"/>
      <c r="L39" s="278"/>
      <c r="M39" s="278"/>
      <c r="N39" s="3"/>
      <c r="O39" s="3"/>
      <c r="P39" s="3"/>
      <c r="Q39" s="3"/>
      <c r="R39" s="3"/>
      <c r="S39" s="3"/>
      <c r="T39" s="3"/>
      <c r="U39" s="3"/>
      <c r="V39" s="299"/>
      <c r="W39" s="299"/>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row>
    <row r="40" spans="1:101" s="98" customFormat="1" x14ac:dyDescent="0.3">
      <c r="A40" s="42">
        <v>22</v>
      </c>
      <c r="B40" s="96">
        <f t="shared" si="3"/>
        <v>-4.9960036108132044E-16</v>
      </c>
      <c r="C40" s="96">
        <f t="shared" si="2"/>
        <v>-4.9960036108132044E-16</v>
      </c>
      <c r="D40" s="96">
        <f t="shared" si="0"/>
        <v>0</v>
      </c>
      <c r="E40" s="96">
        <f t="shared" si="1"/>
        <v>0</v>
      </c>
      <c r="F40" s="290"/>
      <c r="G40" s="290"/>
      <c r="H40" s="278"/>
      <c r="I40" s="278"/>
      <c r="J40" s="278"/>
      <c r="K40" s="278"/>
      <c r="L40" s="278"/>
      <c r="M40" s="278"/>
      <c r="N40" s="3"/>
      <c r="O40" s="3"/>
      <c r="P40" s="3"/>
      <c r="Q40" s="3"/>
      <c r="R40" s="3"/>
      <c r="S40" s="3"/>
      <c r="T40" s="3"/>
      <c r="U40" s="3"/>
      <c r="V40" s="299"/>
      <c r="W40" s="299"/>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row>
    <row r="41" spans="1:101" s="98" customFormat="1" x14ac:dyDescent="0.3">
      <c r="A41" s="42">
        <v>23</v>
      </c>
      <c r="B41" s="96">
        <f t="shared" si="3"/>
        <v>-4.9960036108132044E-16</v>
      </c>
      <c r="C41" s="96">
        <f t="shared" si="2"/>
        <v>-4.9960036108132044E-16</v>
      </c>
      <c r="D41" s="96">
        <f t="shared" si="0"/>
        <v>0</v>
      </c>
      <c r="E41" s="96">
        <f t="shared" si="1"/>
        <v>0</v>
      </c>
      <c r="F41" s="290"/>
      <c r="G41" s="290"/>
      <c r="H41" s="278"/>
      <c r="I41" s="278"/>
      <c r="J41" s="278"/>
      <c r="K41" s="278"/>
      <c r="L41" s="278"/>
      <c r="M41" s="278"/>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row>
    <row r="42" spans="1:101" s="98" customFormat="1" x14ac:dyDescent="0.3">
      <c r="A42" s="42">
        <v>24</v>
      </c>
      <c r="B42" s="96">
        <f t="shared" si="3"/>
        <v>-4.9960036108132044E-16</v>
      </c>
      <c r="C42" s="96">
        <f t="shared" si="2"/>
        <v>-4.9960036108132044E-16</v>
      </c>
      <c r="D42" s="96">
        <f t="shared" si="0"/>
        <v>0</v>
      </c>
      <c r="E42" s="96">
        <f t="shared" si="1"/>
        <v>0</v>
      </c>
      <c r="F42" s="290"/>
      <c r="G42" s="290"/>
      <c r="H42" s="278"/>
      <c r="I42" s="278"/>
      <c r="J42" s="278"/>
      <c r="K42" s="278"/>
      <c r="L42" s="278"/>
      <c r="M42" s="278"/>
      <c r="N42" s="3"/>
      <c r="O42" s="3"/>
      <c r="P42" s="3"/>
      <c r="Q42" s="3"/>
      <c r="R42" s="3"/>
      <c r="S42" s="3"/>
      <c r="T42" s="3"/>
      <c r="U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row>
    <row r="43" spans="1:101" s="98" customFormat="1" x14ac:dyDescent="0.3">
      <c r="A43" s="42">
        <v>25</v>
      </c>
      <c r="B43" s="96">
        <f t="shared" si="3"/>
        <v>-4.9960036108132044E-16</v>
      </c>
      <c r="C43" s="96">
        <f t="shared" si="2"/>
        <v>-4.9960036108132044E-16</v>
      </c>
      <c r="D43" s="96">
        <f t="shared" si="0"/>
        <v>0</v>
      </c>
      <c r="E43" s="96">
        <f t="shared" si="1"/>
        <v>0</v>
      </c>
      <c r="F43" s="290"/>
      <c r="J43" s="278"/>
      <c r="K43" s="278"/>
      <c r="L43" s="278"/>
      <c r="M43" s="278"/>
      <c r="N43" s="3"/>
      <c r="O43" s="3"/>
      <c r="P43" s="3"/>
      <c r="Q43" s="3"/>
      <c r="R43" s="3"/>
      <c r="S43" s="3"/>
      <c r="T43" s="3"/>
      <c r="U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row>
    <row r="46" spans="1:101" x14ac:dyDescent="0.3">
      <c r="B46" s="219"/>
    </row>
    <row r="47" spans="1:101" x14ac:dyDescent="0.3">
      <c r="A47" s="299"/>
      <c r="B47" s="98"/>
    </row>
    <row r="48" spans="1:101" x14ac:dyDescent="0.3">
      <c r="B48" s="98"/>
    </row>
    <row r="49" spans="2:2" x14ac:dyDescent="0.3">
      <c r="B49" s="296"/>
    </row>
  </sheetData>
  <sheetProtection sheet="1" objects="1" scenarios="1"/>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4"/>
  <sheetViews>
    <sheetView zoomScale="80" zoomScaleNormal="80" zoomScalePageLayoutView="80" workbookViewId="0"/>
  </sheetViews>
  <sheetFormatPr defaultColWidth="8.88671875" defaultRowHeight="14.4" x14ac:dyDescent="0.3"/>
  <cols>
    <col min="1" max="1" width="12.44140625" customWidth="1"/>
  </cols>
  <sheetData>
    <row r="1" spans="1:24" s="16" customFormat="1" x14ac:dyDescent="0.3">
      <c r="A1" s="15" t="s">
        <v>135</v>
      </c>
    </row>
    <row r="2" spans="1:24" s="3" customFormat="1" x14ac:dyDescent="0.3">
      <c r="A2" s="2"/>
    </row>
    <row r="3" spans="1:24" x14ac:dyDescent="0.3">
      <c r="A3" t="s">
        <v>146</v>
      </c>
    </row>
    <row r="4" spans="1:24" x14ac:dyDescent="0.3">
      <c r="A4" t="s">
        <v>147</v>
      </c>
    </row>
    <row r="6" spans="1:24" x14ac:dyDescent="0.3">
      <c r="A6" s="38"/>
      <c r="B6" s="86" t="s">
        <v>63</v>
      </c>
      <c r="C6" s="86" t="s">
        <v>31</v>
      </c>
      <c r="N6" s="68" t="s">
        <v>541</v>
      </c>
      <c r="O6" s="42"/>
      <c r="P6" s="42"/>
      <c r="Q6" s="42"/>
      <c r="R6" s="42"/>
      <c r="S6" s="42"/>
      <c r="T6" s="42"/>
      <c r="U6" s="42"/>
      <c r="V6" s="42"/>
      <c r="W6" s="42"/>
      <c r="X6" s="42"/>
    </row>
    <row r="7" spans="1:24" x14ac:dyDescent="0.3">
      <c r="A7" s="86" t="s">
        <v>60</v>
      </c>
      <c r="B7" s="38">
        <v>0.14499999999999999</v>
      </c>
      <c r="C7" s="38">
        <v>0.17499999999999999</v>
      </c>
      <c r="N7" s="42"/>
      <c r="O7" s="42"/>
      <c r="P7" s="42"/>
      <c r="Q7" s="42"/>
      <c r="R7" s="42"/>
      <c r="S7" s="42"/>
      <c r="T7" s="42"/>
      <c r="U7" s="42"/>
      <c r="V7" s="42"/>
      <c r="W7" s="42"/>
      <c r="X7" s="42"/>
    </row>
    <row r="8" spans="1:24" x14ac:dyDescent="0.3">
      <c r="A8" s="86" t="s">
        <v>61</v>
      </c>
      <c r="B8" s="38">
        <v>65</v>
      </c>
      <c r="C8" s="38">
        <v>65</v>
      </c>
      <c r="N8" s="42" t="s">
        <v>18</v>
      </c>
      <c r="O8" s="42"/>
      <c r="P8" s="42"/>
      <c r="Q8" s="42"/>
      <c r="R8" s="42"/>
      <c r="S8" s="42"/>
      <c r="T8" s="42"/>
      <c r="U8" s="42"/>
      <c r="V8" s="42"/>
      <c r="W8" s="42"/>
      <c r="X8" s="42"/>
    </row>
    <row r="9" spans="1:24" x14ac:dyDescent="0.3">
      <c r="A9" s="86" t="s">
        <v>62</v>
      </c>
      <c r="B9" s="38">
        <v>85</v>
      </c>
      <c r="C9" s="38">
        <v>85</v>
      </c>
      <c r="N9" s="42" t="s">
        <v>19</v>
      </c>
      <c r="O9" s="42"/>
      <c r="P9" s="42"/>
      <c r="Q9" s="42"/>
      <c r="R9" s="42"/>
      <c r="S9" s="42"/>
      <c r="T9" s="42"/>
      <c r="U9" s="42"/>
      <c r="V9" s="42"/>
      <c r="W9" s="42"/>
      <c r="X9" s="42"/>
    </row>
    <row r="10" spans="1:24" x14ac:dyDescent="0.3">
      <c r="N10" s="42" t="s">
        <v>20</v>
      </c>
      <c r="O10" s="42"/>
      <c r="P10" s="42"/>
      <c r="Q10" s="42"/>
      <c r="R10" s="42"/>
      <c r="S10" s="42"/>
      <c r="T10" s="42"/>
      <c r="U10" s="42"/>
      <c r="V10" s="42"/>
      <c r="W10" s="42"/>
      <c r="X10" s="42"/>
    </row>
    <row r="11" spans="1:24" x14ac:dyDescent="0.3">
      <c r="A11" s="68" t="s">
        <v>29</v>
      </c>
      <c r="B11" s="68" t="s">
        <v>63</v>
      </c>
      <c r="C11" s="68" t="s">
        <v>31</v>
      </c>
      <c r="N11" s="42" t="s">
        <v>21</v>
      </c>
      <c r="O11" s="42"/>
      <c r="P11" s="42"/>
      <c r="Q11" s="42"/>
      <c r="R11" s="42"/>
      <c r="S11" s="42"/>
      <c r="T11" s="42"/>
      <c r="U11" s="42"/>
      <c r="V11" s="42"/>
      <c r="W11" s="42"/>
      <c r="X11" s="42"/>
    </row>
    <row r="12" spans="1:24" x14ac:dyDescent="0.3">
      <c r="A12" s="42">
        <v>18</v>
      </c>
      <c r="B12" s="42">
        <f>IF($A12&lt;B$8,B$7,IF($A12&lt;$B$9,B$7-B$7*($A12-B$8)/(B$9-B$8),0))</f>
        <v>0.14499999999999999</v>
      </c>
      <c r="C12" s="42">
        <f>IF($A12&lt;C$8,C$7,IF($A12&lt;$B$9,C$7-C$7*($A12-C$8)/(C$9-C$8),0))</f>
        <v>0.17499999999999999</v>
      </c>
      <c r="N12" s="42" t="s">
        <v>22</v>
      </c>
      <c r="O12" s="42"/>
      <c r="P12" s="42"/>
      <c r="Q12" s="42"/>
      <c r="R12" s="42"/>
      <c r="S12" s="42"/>
      <c r="T12" s="42"/>
      <c r="U12" s="42"/>
      <c r="V12" s="42"/>
      <c r="W12" s="42"/>
      <c r="X12" s="42"/>
    </row>
    <row r="13" spans="1:24" x14ac:dyDescent="0.3">
      <c r="A13" s="42">
        <v>19</v>
      </c>
      <c r="B13" s="42">
        <f t="shared" ref="B13:C44" si="0">IF($A13&lt;B$8,B$7,IF($A13&lt;$B$9,B$7-B$7*($A13-B$8)/(B$9-B$8),0))</f>
        <v>0.14499999999999999</v>
      </c>
      <c r="C13" s="42">
        <f t="shared" si="0"/>
        <v>0.17499999999999999</v>
      </c>
      <c r="N13" s="42" t="s">
        <v>23</v>
      </c>
      <c r="O13" s="42"/>
      <c r="P13" s="42"/>
      <c r="Q13" s="42"/>
      <c r="R13" s="42"/>
      <c r="S13" s="42"/>
      <c r="T13" s="42"/>
      <c r="U13" s="42"/>
      <c r="V13" s="42"/>
      <c r="W13" s="42"/>
      <c r="X13" s="42"/>
    </row>
    <row r="14" spans="1:24" x14ac:dyDescent="0.3">
      <c r="A14" s="42">
        <v>20</v>
      </c>
      <c r="B14" s="42">
        <f t="shared" si="0"/>
        <v>0.14499999999999999</v>
      </c>
      <c r="C14" s="42">
        <f t="shared" si="0"/>
        <v>0.17499999999999999</v>
      </c>
      <c r="N14" s="42"/>
      <c r="O14" s="42"/>
      <c r="P14" s="42"/>
      <c r="Q14" s="42"/>
      <c r="R14" s="42"/>
      <c r="S14" s="42"/>
      <c r="T14" s="42"/>
      <c r="U14" s="42"/>
      <c r="V14" s="42"/>
      <c r="W14" s="42"/>
      <c r="X14" s="42"/>
    </row>
    <row r="15" spans="1:24" x14ac:dyDescent="0.3">
      <c r="A15" s="42">
        <v>21</v>
      </c>
      <c r="B15" s="42">
        <f t="shared" si="0"/>
        <v>0.14499999999999999</v>
      </c>
      <c r="C15" s="42">
        <f t="shared" si="0"/>
        <v>0.17499999999999999</v>
      </c>
    </row>
    <row r="16" spans="1:24" x14ac:dyDescent="0.3">
      <c r="A16" s="42">
        <v>22</v>
      </c>
      <c r="B16" s="42">
        <f t="shared" si="0"/>
        <v>0.14499999999999999</v>
      </c>
      <c r="C16" s="42">
        <f t="shared" si="0"/>
        <v>0.17499999999999999</v>
      </c>
    </row>
    <row r="17" spans="1:6" x14ac:dyDescent="0.3">
      <c r="A17" s="42">
        <v>23</v>
      </c>
      <c r="B17" s="42">
        <f t="shared" si="0"/>
        <v>0.14499999999999999</v>
      </c>
      <c r="C17" s="42">
        <f t="shared" si="0"/>
        <v>0.17499999999999999</v>
      </c>
    </row>
    <row r="18" spans="1:6" x14ac:dyDescent="0.3">
      <c r="A18" s="42">
        <v>24</v>
      </c>
      <c r="B18" s="42">
        <f t="shared" si="0"/>
        <v>0.14499999999999999</v>
      </c>
      <c r="C18" s="42">
        <f t="shared" si="0"/>
        <v>0.17499999999999999</v>
      </c>
    </row>
    <row r="19" spans="1:6" x14ac:dyDescent="0.3">
      <c r="A19" s="42">
        <v>25</v>
      </c>
      <c r="B19" s="42">
        <f t="shared" si="0"/>
        <v>0.14499999999999999</v>
      </c>
      <c r="C19" s="42">
        <f t="shared" si="0"/>
        <v>0.17499999999999999</v>
      </c>
    </row>
    <row r="20" spans="1:6" x14ac:dyDescent="0.3">
      <c r="A20" s="42">
        <v>26</v>
      </c>
      <c r="B20" s="42">
        <f t="shared" si="0"/>
        <v>0.14499999999999999</v>
      </c>
      <c r="C20" s="42">
        <f t="shared" si="0"/>
        <v>0.17499999999999999</v>
      </c>
    </row>
    <row r="21" spans="1:6" x14ac:dyDescent="0.3">
      <c r="A21" s="42">
        <v>27</v>
      </c>
      <c r="B21" s="42">
        <f t="shared" si="0"/>
        <v>0.14499999999999999</v>
      </c>
      <c r="C21" s="42">
        <f t="shared" si="0"/>
        <v>0.17499999999999999</v>
      </c>
    </row>
    <row r="22" spans="1:6" x14ac:dyDescent="0.3">
      <c r="A22" s="42">
        <v>28</v>
      </c>
      <c r="B22" s="42">
        <f t="shared" si="0"/>
        <v>0.14499999999999999</v>
      </c>
      <c r="C22" s="42">
        <f t="shared" si="0"/>
        <v>0.17499999999999999</v>
      </c>
    </row>
    <row r="23" spans="1:6" ht="15.6" x14ac:dyDescent="0.3">
      <c r="A23" s="42">
        <v>29</v>
      </c>
      <c r="B23" s="42">
        <f t="shared" si="0"/>
        <v>0.14499999999999999</v>
      </c>
      <c r="C23" s="42">
        <f t="shared" si="0"/>
        <v>0.17499999999999999</v>
      </c>
      <c r="F23" s="297" t="s">
        <v>542</v>
      </c>
    </row>
    <row r="24" spans="1:6" x14ac:dyDescent="0.3">
      <c r="A24" s="42">
        <v>30</v>
      </c>
      <c r="B24" s="42">
        <f t="shared" si="0"/>
        <v>0.14499999999999999</v>
      </c>
      <c r="C24" s="42">
        <f t="shared" si="0"/>
        <v>0.17499999999999999</v>
      </c>
    </row>
    <row r="25" spans="1:6" x14ac:dyDescent="0.3">
      <c r="A25" s="42">
        <v>31</v>
      </c>
      <c r="B25" s="42">
        <f t="shared" si="0"/>
        <v>0.14499999999999999</v>
      </c>
      <c r="C25" s="42">
        <f t="shared" si="0"/>
        <v>0.17499999999999999</v>
      </c>
    </row>
    <row r="26" spans="1:6" x14ac:dyDescent="0.3">
      <c r="A26" s="42">
        <v>32</v>
      </c>
      <c r="B26" s="42">
        <f t="shared" si="0"/>
        <v>0.14499999999999999</v>
      </c>
      <c r="C26" s="42">
        <f t="shared" si="0"/>
        <v>0.17499999999999999</v>
      </c>
    </row>
    <row r="27" spans="1:6" x14ac:dyDescent="0.3">
      <c r="A27" s="42">
        <v>33</v>
      </c>
      <c r="B27" s="42">
        <f t="shared" si="0"/>
        <v>0.14499999999999999</v>
      </c>
      <c r="C27" s="42">
        <f t="shared" si="0"/>
        <v>0.17499999999999999</v>
      </c>
    </row>
    <row r="28" spans="1:6" x14ac:dyDescent="0.3">
      <c r="A28" s="42">
        <v>34</v>
      </c>
      <c r="B28" s="42">
        <f t="shared" si="0"/>
        <v>0.14499999999999999</v>
      </c>
      <c r="C28" s="42">
        <f t="shared" si="0"/>
        <v>0.17499999999999999</v>
      </c>
    </row>
    <row r="29" spans="1:6" x14ac:dyDescent="0.3">
      <c r="A29" s="42">
        <v>35</v>
      </c>
      <c r="B29" s="42">
        <f t="shared" si="0"/>
        <v>0.14499999999999999</v>
      </c>
      <c r="C29" s="42">
        <f t="shared" si="0"/>
        <v>0.17499999999999999</v>
      </c>
    </row>
    <row r="30" spans="1:6" x14ac:dyDescent="0.3">
      <c r="A30" s="42">
        <v>36</v>
      </c>
      <c r="B30" s="42">
        <f t="shared" si="0"/>
        <v>0.14499999999999999</v>
      </c>
      <c r="C30" s="42">
        <f t="shared" si="0"/>
        <v>0.17499999999999999</v>
      </c>
    </row>
    <row r="31" spans="1:6" x14ac:dyDescent="0.3">
      <c r="A31" s="42">
        <v>37</v>
      </c>
      <c r="B31" s="42">
        <f t="shared" si="0"/>
        <v>0.14499999999999999</v>
      </c>
      <c r="C31" s="42">
        <f t="shared" si="0"/>
        <v>0.17499999999999999</v>
      </c>
    </row>
    <row r="32" spans="1:6" x14ac:dyDescent="0.3">
      <c r="A32" s="42">
        <v>38</v>
      </c>
      <c r="B32" s="42">
        <f t="shared" si="0"/>
        <v>0.14499999999999999</v>
      </c>
      <c r="C32" s="42">
        <f t="shared" si="0"/>
        <v>0.17499999999999999</v>
      </c>
    </row>
    <row r="33" spans="1:3" x14ac:dyDescent="0.3">
      <c r="A33" s="42">
        <v>39</v>
      </c>
      <c r="B33" s="42">
        <f t="shared" si="0"/>
        <v>0.14499999999999999</v>
      </c>
      <c r="C33" s="42">
        <f t="shared" si="0"/>
        <v>0.17499999999999999</v>
      </c>
    </row>
    <row r="34" spans="1:3" x14ac:dyDescent="0.3">
      <c r="A34" s="42">
        <v>40</v>
      </c>
      <c r="B34" s="42">
        <f t="shared" si="0"/>
        <v>0.14499999999999999</v>
      </c>
      <c r="C34" s="42">
        <f t="shared" si="0"/>
        <v>0.17499999999999999</v>
      </c>
    </row>
    <row r="35" spans="1:3" x14ac:dyDescent="0.3">
      <c r="A35" s="42">
        <v>41</v>
      </c>
      <c r="B35" s="42">
        <f t="shared" si="0"/>
        <v>0.14499999999999999</v>
      </c>
      <c r="C35" s="42">
        <f t="shared" si="0"/>
        <v>0.17499999999999999</v>
      </c>
    </row>
    <row r="36" spans="1:3" x14ac:dyDescent="0.3">
      <c r="A36" s="42">
        <v>42</v>
      </c>
      <c r="B36" s="42">
        <f t="shared" si="0"/>
        <v>0.14499999999999999</v>
      </c>
      <c r="C36" s="42">
        <f t="shared" si="0"/>
        <v>0.17499999999999999</v>
      </c>
    </row>
    <row r="37" spans="1:3" x14ac:dyDescent="0.3">
      <c r="A37" s="42">
        <v>43</v>
      </c>
      <c r="B37" s="42">
        <f t="shared" si="0"/>
        <v>0.14499999999999999</v>
      </c>
      <c r="C37" s="42">
        <f t="shared" si="0"/>
        <v>0.17499999999999999</v>
      </c>
    </row>
    <row r="38" spans="1:3" x14ac:dyDescent="0.3">
      <c r="A38" s="42">
        <v>44</v>
      </c>
      <c r="B38" s="42">
        <f t="shared" si="0"/>
        <v>0.14499999999999999</v>
      </c>
      <c r="C38" s="42">
        <f t="shared" si="0"/>
        <v>0.17499999999999999</v>
      </c>
    </row>
    <row r="39" spans="1:3" x14ac:dyDescent="0.3">
      <c r="A39" s="42">
        <v>45</v>
      </c>
      <c r="B39" s="42">
        <f t="shared" si="0"/>
        <v>0.14499999999999999</v>
      </c>
      <c r="C39" s="42">
        <f t="shared" si="0"/>
        <v>0.17499999999999999</v>
      </c>
    </row>
    <row r="40" spans="1:3" x14ac:dyDescent="0.3">
      <c r="A40" s="42">
        <v>46</v>
      </c>
      <c r="B40" s="42">
        <f t="shared" si="0"/>
        <v>0.14499999999999999</v>
      </c>
      <c r="C40" s="42">
        <f t="shared" si="0"/>
        <v>0.17499999999999999</v>
      </c>
    </row>
    <row r="41" spans="1:3" x14ac:dyDescent="0.3">
      <c r="A41" s="42">
        <v>47</v>
      </c>
      <c r="B41" s="42">
        <f t="shared" si="0"/>
        <v>0.14499999999999999</v>
      </c>
      <c r="C41" s="42">
        <f t="shared" si="0"/>
        <v>0.17499999999999999</v>
      </c>
    </row>
    <row r="42" spans="1:3" x14ac:dyDescent="0.3">
      <c r="A42" s="42">
        <v>48</v>
      </c>
      <c r="B42" s="42">
        <f t="shared" si="0"/>
        <v>0.14499999999999999</v>
      </c>
      <c r="C42" s="42">
        <f t="shared" si="0"/>
        <v>0.17499999999999999</v>
      </c>
    </row>
    <row r="43" spans="1:3" x14ac:dyDescent="0.3">
      <c r="A43" s="42">
        <v>49</v>
      </c>
      <c r="B43" s="42">
        <f t="shared" si="0"/>
        <v>0.14499999999999999</v>
      </c>
      <c r="C43" s="42">
        <f t="shared" si="0"/>
        <v>0.17499999999999999</v>
      </c>
    </row>
    <row r="44" spans="1:3" x14ac:dyDescent="0.3">
      <c r="A44" s="42">
        <v>50</v>
      </c>
      <c r="B44" s="42">
        <f t="shared" si="0"/>
        <v>0.14499999999999999</v>
      </c>
      <c r="C44" s="42">
        <f t="shared" si="0"/>
        <v>0.17499999999999999</v>
      </c>
    </row>
    <row r="45" spans="1:3" x14ac:dyDescent="0.3">
      <c r="A45" s="42">
        <v>51</v>
      </c>
      <c r="B45" s="42">
        <f t="shared" ref="B45:C76" si="1">IF($A45&lt;B$8,B$7,IF($A45&lt;$B$9,B$7-B$7*($A45-B$8)/(B$9-B$8),0))</f>
        <v>0.14499999999999999</v>
      </c>
      <c r="C45" s="42">
        <f t="shared" si="1"/>
        <v>0.17499999999999999</v>
      </c>
    </row>
    <row r="46" spans="1:3" x14ac:dyDescent="0.3">
      <c r="A46" s="42">
        <v>52</v>
      </c>
      <c r="B46" s="42">
        <f t="shared" si="1"/>
        <v>0.14499999999999999</v>
      </c>
      <c r="C46" s="42">
        <f t="shared" si="1"/>
        <v>0.17499999999999999</v>
      </c>
    </row>
    <row r="47" spans="1:3" x14ac:dyDescent="0.3">
      <c r="A47" s="42">
        <v>53</v>
      </c>
      <c r="B47" s="42">
        <f t="shared" si="1"/>
        <v>0.14499999999999999</v>
      </c>
      <c r="C47" s="42">
        <f t="shared" si="1"/>
        <v>0.17499999999999999</v>
      </c>
    </row>
    <row r="48" spans="1:3" x14ac:dyDescent="0.3">
      <c r="A48" s="42">
        <v>54</v>
      </c>
      <c r="B48" s="42">
        <f t="shared" si="1"/>
        <v>0.14499999999999999</v>
      </c>
      <c r="C48" s="42">
        <f t="shared" si="1"/>
        <v>0.17499999999999999</v>
      </c>
    </row>
    <row r="49" spans="1:3" x14ac:dyDescent="0.3">
      <c r="A49" s="42">
        <v>55</v>
      </c>
      <c r="B49" s="42">
        <f t="shared" si="1"/>
        <v>0.14499999999999999</v>
      </c>
      <c r="C49" s="42">
        <f t="shared" si="1"/>
        <v>0.17499999999999999</v>
      </c>
    </row>
    <row r="50" spans="1:3" x14ac:dyDescent="0.3">
      <c r="A50" s="42">
        <v>56</v>
      </c>
      <c r="B50" s="42">
        <f t="shared" si="1"/>
        <v>0.14499999999999999</v>
      </c>
      <c r="C50" s="42">
        <f t="shared" si="1"/>
        <v>0.17499999999999999</v>
      </c>
    </row>
    <row r="51" spans="1:3" x14ac:dyDescent="0.3">
      <c r="A51" s="42">
        <v>57</v>
      </c>
      <c r="B51" s="42">
        <f t="shared" si="1"/>
        <v>0.14499999999999999</v>
      </c>
      <c r="C51" s="42">
        <f t="shared" si="1"/>
        <v>0.17499999999999999</v>
      </c>
    </row>
    <row r="52" spans="1:3" x14ac:dyDescent="0.3">
      <c r="A52" s="42">
        <v>58</v>
      </c>
      <c r="B52" s="42">
        <f t="shared" si="1"/>
        <v>0.14499999999999999</v>
      </c>
      <c r="C52" s="42">
        <f t="shared" si="1"/>
        <v>0.17499999999999999</v>
      </c>
    </row>
    <row r="53" spans="1:3" x14ac:dyDescent="0.3">
      <c r="A53" s="42">
        <v>59</v>
      </c>
      <c r="B53" s="42">
        <f t="shared" si="1"/>
        <v>0.14499999999999999</v>
      </c>
      <c r="C53" s="42">
        <f t="shared" si="1"/>
        <v>0.17499999999999999</v>
      </c>
    </row>
    <row r="54" spans="1:3" x14ac:dyDescent="0.3">
      <c r="A54" s="42">
        <v>60</v>
      </c>
      <c r="B54" s="42">
        <f t="shared" si="1"/>
        <v>0.14499999999999999</v>
      </c>
      <c r="C54" s="42">
        <f t="shared" si="1"/>
        <v>0.17499999999999999</v>
      </c>
    </row>
    <row r="55" spans="1:3" x14ac:dyDescent="0.3">
      <c r="A55" s="42">
        <v>61</v>
      </c>
      <c r="B55" s="42">
        <f t="shared" si="1"/>
        <v>0.14499999999999999</v>
      </c>
      <c r="C55" s="42">
        <f t="shared" si="1"/>
        <v>0.17499999999999999</v>
      </c>
    </row>
    <row r="56" spans="1:3" x14ac:dyDescent="0.3">
      <c r="A56" s="42">
        <v>62</v>
      </c>
      <c r="B56" s="42">
        <f t="shared" si="1"/>
        <v>0.14499999999999999</v>
      </c>
      <c r="C56" s="42">
        <f t="shared" si="1"/>
        <v>0.17499999999999999</v>
      </c>
    </row>
    <row r="57" spans="1:3" x14ac:dyDescent="0.3">
      <c r="A57" s="42">
        <v>63</v>
      </c>
      <c r="B57" s="42">
        <f t="shared" si="1"/>
        <v>0.14499999999999999</v>
      </c>
      <c r="C57" s="42">
        <f t="shared" si="1"/>
        <v>0.17499999999999999</v>
      </c>
    </row>
    <row r="58" spans="1:3" x14ac:dyDescent="0.3">
      <c r="A58" s="42">
        <v>64</v>
      </c>
      <c r="B58" s="42">
        <f t="shared" si="1"/>
        <v>0.14499999999999999</v>
      </c>
      <c r="C58" s="42">
        <f t="shared" si="1"/>
        <v>0.17499999999999999</v>
      </c>
    </row>
    <row r="59" spans="1:3" x14ac:dyDescent="0.3">
      <c r="A59" s="42">
        <v>65</v>
      </c>
      <c r="B59" s="42">
        <f t="shared" si="1"/>
        <v>0.14499999999999999</v>
      </c>
      <c r="C59" s="42">
        <f t="shared" si="1"/>
        <v>0.17499999999999999</v>
      </c>
    </row>
    <row r="60" spans="1:3" x14ac:dyDescent="0.3">
      <c r="A60" s="42">
        <v>66</v>
      </c>
      <c r="B60" s="42">
        <f t="shared" si="1"/>
        <v>0.13774999999999998</v>
      </c>
      <c r="C60" s="42">
        <f t="shared" si="1"/>
        <v>0.16624999999999998</v>
      </c>
    </row>
    <row r="61" spans="1:3" x14ac:dyDescent="0.3">
      <c r="A61" s="42">
        <v>67</v>
      </c>
      <c r="B61" s="42">
        <f t="shared" si="1"/>
        <v>0.1305</v>
      </c>
      <c r="C61" s="42">
        <f t="shared" si="1"/>
        <v>0.1575</v>
      </c>
    </row>
    <row r="62" spans="1:3" x14ac:dyDescent="0.3">
      <c r="A62" s="42">
        <v>68</v>
      </c>
      <c r="B62" s="42">
        <f t="shared" si="1"/>
        <v>0.12325</v>
      </c>
      <c r="C62" s="42">
        <f t="shared" si="1"/>
        <v>0.14874999999999999</v>
      </c>
    </row>
    <row r="63" spans="1:3" x14ac:dyDescent="0.3">
      <c r="A63" s="42">
        <v>69</v>
      </c>
      <c r="B63" s="42">
        <f t="shared" si="1"/>
        <v>0.11599999999999999</v>
      </c>
      <c r="C63" s="42">
        <f t="shared" si="1"/>
        <v>0.13999999999999999</v>
      </c>
    </row>
    <row r="64" spans="1:3" x14ac:dyDescent="0.3">
      <c r="A64" s="42">
        <v>70</v>
      </c>
      <c r="B64" s="42">
        <f t="shared" si="1"/>
        <v>0.10874999999999999</v>
      </c>
      <c r="C64" s="42">
        <f t="shared" si="1"/>
        <v>0.13124999999999998</v>
      </c>
    </row>
    <row r="65" spans="1:3" x14ac:dyDescent="0.3">
      <c r="A65" s="42">
        <v>71</v>
      </c>
      <c r="B65" s="42">
        <f t="shared" si="1"/>
        <v>0.10149999999999999</v>
      </c>
      <c r="C65" s="42">
        <f t="shared" si="1"/>
        <v>0.1225</v>
      </c>
    </row>
    <row r="66" spans="1:3" x14ac:dyDescent="0.3">
      <c r="A66" s="42">
        <v>72</v>
      </c>
      <c r="B66" s="42">
        <f t="shared" si="1"/>
        <v>9.425E-2</v>
      </c>
      <c r="C66" s="42">
        <f t="shared" si="1"/>
        <v>0.11374999999999999</v>
      </c>
    </row>
    <row r="67" spans="1:3" x14ac:dyDescent="0.3">
      <c r="A67" s="42">
        <v>73</v>
      </c>
      <c r="B67" s="42">
        <f t="shared" si="1"/>
        <v>8.6999999999999994E-2</v>
      </c>
      <c r="C67" s="42">
        <f t="shared" si="1"/>
        <v>0.105</v>
      </c>
    </row>
    <row r="68" spans="1:3" x14ac:dyDescent="0.3">
      <c r="A68" s="42">
        <v>74</v>
      </c>
      <c r="B68" s="42">
        <f t="shared" si="1"/>
        <v>7.9749999999999988E-2</v>
      </c>
      <c r="C68" s="42">
        <f t="shared" si="1"/>
        <v>9.6249999999999988E-2</v>
      </c>
    </row>
    <row r="69" spans="1:3" x14ac:dyDescent="0.3">
      <c r="A69" s="42">
        <v>75</v>
      </c>
      <c r="B69" s="42">
        <f t="shared" si="1"/>
        <v>7.2499999999999995E-2</v>
      </c>
      <c r="C69" s="42">
        <f t="shared" si="1"/>
        <v>8.7499999999999994E-2</v>
      </c>
    </row>
    <row r="70" spans="1:3" x14ac:dyDescent="0.3">
      <c r="A70" s="42">
        <v>76</v>
      </c>
      <c r="B70" s="42">
        <f t="shared" si="1"/>
        <v>6.5249999999999989E-2</v>
      </c>
      <c r="C70" s="42">
        <f t="shared" si="1"/>
        <v>7.8750000000000001E-2</v>
      </c>
    </row>
    <row r="71" spans="1:3" x14ac:dyDescent="0.3">
      <c r="A71" s="42">
        <v>77</v>
      </c>
      <c r="B71" s="42">
        <f t="shared" si="1"/>
        <v>5.7999999999999996E-2</v>
      </c>
      <c r="C71" s="42">
        <f t="shared" si="1"/>
        <v>7.0000000000000007E-2</v>
      </c>
    </row>
    <row r="72" spans="1:3" x14ac:dyDescent="0.3">
      <c r="A72" s="42">
        <v>78</v>
      </c>
      <c r="B72" s="42">
        <f t="shared" si="1"/>
        <v>5.0750000000000003E-2</v>
      </c>
      <c r="C72" s="42">
        <f t="shared" si="1"/>
        <v>6.1249999999999999E-2</v>
      </c>
    </row>
    <row r="73" spans="1:3" x14ac:dyDescent="0.3">
      <c r="A73" s="42">
        <v>79</v>
      </c>
      <c r="B73" s="42">
        <f t="shared" si="1"/>
        <v>4.3499999999999997E-2</v>
      </c>
      <c r="C73" s="42">
        <f t="shared" si="1"/>
        <v>5.2500000000000005E-2</v>
      </c>
    </row>
    <row r="74" spans="1:3" x14ac:dyDescent="0.3">
      <c r="A74" s="42">
        <v>80</v>
      </c>
      <c r="B74" s="42">
        <f t="shared" si="1"/>
        <v>3.6250000000000004E-2</v>
      </c>
      <c r="C74" s="42">
        <f t="shared" si="1"/>
        <v>4.3749999999999983E-2</v>
      </c>
    </row>
    <row r="75" spans="1:3" x14ac:dyDescent="0.3">
      <c r="A75" s="42">
        <v>81</v>
      </c>
      <c r="B75" s="42">
        <f t="shared" si="1"/>
        <v>2.8999999999999998E-2</v>
      </c>
      <c r="C75" s="42">
        <f t="shared" si="1"/>
        <v>3.5000000000000003E-2</v>
      </c>
    </row>
    <row r="76" spans="1:3" x14ac:dyDescent="0.3">
      <c r="A76" s="42">
        <v>82</v>
      </c>
      <c r="B76" s="42">
        <f t="shared" si="1"/>
        <v>2.1749999999999992E-2</v>
      </c>
      <c r="C76" s="42">
        <f t="shared" si="1"/>
        <v>2.6249999999999996E-2</v>
      </c>
    </row>
    <row r="77" spans="1:3" x14ac:dyDescent="0.3">
      <c r="A77" s="42">
        <v>83</v>
      </c>
      <c r="B77" s="42">
        <f t="shared" ref="B77:C114" si="2">IF($A77&lt;B$8,B$7,IF($A77&lt;$B$9,B$7-B$7*($A77-B$8)/(B$9-B$8),0))</f>
        <v>1.4499999999999985E-2</v>
      </c>
      <c r="C77" s="42">
        <f t="shared" si="2"/>
        <v>1.7499999999999988E-2</v>
      </c>
    </row>
    <row r="78" spans="1:3" x14ac:dyDescent="0.3">
      <c r="A78" s="42">
        <v>84</v>
      </c>
      <c r="B78" s="42">
        <f t="shared" si="2"/>
        <v>7.2500000000000064E-3</v>
      </c>
      <c r="C78" s="42">
        <f t="shared" si="2"/>
        <v>8.7500000000000078E-3</v>
      </c>
    </row>
    <row r="79" spans="1:3" x14ac:dyDescent="0.3">
      <c r="A79" s="42">
        <v>85</v>
      </c>
      <c r="B79" s="42">
        <f t="shared" si="2"/>
        <v>0</v>
      </c>
      <c r="C79" s="42">
        <f t="shared" si="2"/>
        <v>0</v>
      </c>
    </row>
    <row r="80" spans="1:3" x14ac:dyDescent="0.3">
      <c r="A80" s="42">
        <v>86</v>
      </c>
      <c r="B80" s="42">
        <f t="shared" si="2"/>
        <v>0</v>
      </c>
      <c r="C80" s="42">
        <f t="shared" si="2"/>
        <v>0</v>
      </c>
    </row>
    <row r="81" spans="1:3" x14ac:dyDescent="0.3">
      <c r="A81" s="42">
        <v>87</v>
      </c>
      <c r="B81" s="42">
        <f t="shared" si="2"/>
        <v>0</v>
      </c>
      <c r="C81" s="42">
        <f t="shared" si="2"/>
        <v>0</v>
      </c>
    </row>
    <row r="82" spans="1:3" x14ac:dyDescent="0.3">
      <c r="A82" s="42">
        <v>88</v>
      </c>
      <c r="B82" s="42">
        <f t="shared" si="2"/>
        <v>0</v>
      </c>
      <c r="C82" s="42">
        <f t="shared" si="2"/>
        <v>0</v>
      </c>
    </row>
    <row r="83" spans="1:3" x14ac:dyDescent="0.3">
      <c r="A83" s="42">
        <v>89</v>
      </c>
      <c r="B83" s="42">
        <f t="shared" si="2"/>
        <v>0</v>
      </c>
      <c r="C83" s="42">
        <f t="shared" si="2"/>
        <v>0</v>
      </c>
    </row>
    <row r="84" spans="1:3" x14ac:dyDescent="0.3">
      <c r="A84" s="42">
        <v>90</v>
      </c>
      <c r="B84" s="42">
        <f t="shared" si="2"/>
        <v>0</v>
      </c>
      <c r="C84" s="42">
        <f t="shared" si="2"/>
        <v>0</v>
      </c>
    </row>
    <row r="85" spans="1:3" x14ac:dyDescent="0.3">
      <c r="A85" s="42">
        <v>91</v>
      </c>
      <c r="B85" s="42">
        <f t="shared" si="2"/>
        <v>0</v>
      </c>
      <c r="C85" s="42">
        <f t="shared" si="2"/>
        <v>0</v>
      </c>
    </row>
    <row r="86" spans="1:3" x14ac:dyDescent="0.3">
      <c r="A86" s="42">
        <v>92</v>
      </c>
      <c r="B86" s="42">
        <f t="shared" si="2"/>
        <v>0</v>
      </c>
      <c r="C86" s="42">
        <f t="shared" si="2"/>
        <v>0</v>
      </c>
    </row>
    <row r="87" spans="1:3" x14ac:dyDescent="0.3">
      <c r="A87" s="42">
        <v>93</v>
      </c>
      <c r="B87" s="42">
        <f t="shared" si="2"/>
        <v>0</v>
      </c>
      <c r="C87" s="42">
        <f t="shared" si="2"/>
        <v>0</v>
      </c>
    </row>
    <row r="88" spans="1:3" x14ac:dyDescent="0.3">
      <c r="A88" s="42">
        <v>94</v>
      </c>
      <c r="B88" s="42">
        <f t="shared" si="2"/>
        <v>0</v>
      </c>
      <c r="C88" s="42">
        <f t="shared" si="2"/>
        <v>0</v>
      </c>
    </row>
    <row r="89" spans="1:3" x14ac:dyDescent="0.3">
      <c r="A89" s="42">
        <v>95</v>
      </c>
      <c r="B89" s="42">
        <f t="shared" si="2"/>
        <v>0</v>
      </c>
      <c r="C89" s="42">
        <f t="shared" si="2"/>
        <v>0</v>
      </c>
    </row>
    <row r="90" spans="1:3" x14ac:dyDescent="0.3">
      <c r="A90" s="42">
        <v>96</v>
      </c>
      <c r="B90" s="42">
        <f t="shared" si="2"/>
        <v>0</v>
      </c>
      <c r="C90" s="42">
        <f t="shared" si="2"/>
        <v>0</v>
      </c>
    </row>
    <row r="91" spans="1:3" x14ac:dyDescent="0.3">
      <c r="A91" s="42">
        <v>97</v>
      </c>
      <c r="B91" s="42">
        <f t="shared" si="2"/>
        <v>0</v>
      </c>
      <c r="C91" s="42">
        <f t="shared" si="2"/>
        <v>0</v>
      </c>
    </row>
    <row r="92" spans="1:3" x14ac:dyDescent="0.3">
      <c r="A92" s="42">
        <v>98</v>
      </c>
      <c r="B92" s="42">
        <f t="shared" si="2"/>
        <v>0</v>
      </c>
      <c r="C92" s="42">
        <f t="shared" si="2"/>
        <v>0</v>
      </c>
    </row>
    <row r="93" spans="1:3" x14ac:dyDescent="0.3">
      <c r="A93" s="42">
        <v>99</v>
      </c>
      <c r="B93" s="42">
        <f t="shared" si="2"/>
        <v>0</v>
      </c>
      <c r="C93" s="42">
        <f t="shared" si="2"/>
        <v>0</v>
      </c>
    </row>
    <row r="94" spans="1:3" x14ac:dyDescent="0.3">
      <c r="A94" s="42">
        <v>100</v>
      </c>
      <c r="B94" s="42">
        <f t="shared" si="2"/>
        <v>0</v>
      </c>
      <c r="C94" s="42">
        <f t="shared" si="2"/>
        <v>0</v>
      </c>
    </row>
    <row r="95" spans="1:3" x14ac:dyDescent="0.3">
      <c r="A95" s="42">
        <v>101</v>
      </c>
      <c r="B95" s="42">
        <f t="shared" si="2"/>
        <v>0</v>
      </c>
      <c r="C95" s="42">
        <f t="shared" si="2"/>
        <v>0</v>
      </c>
    </row>
    <row r="96" spans="1:3" x14ac:dyDescent="0.3">
      <c r="A96" s="42">
        <v>102</v>
      </c>
      <c r="B96" s="42">
        <f t="shared" si="2"/>
        <v>0</v>
      </c>
      <c r="C96" s="42">
        <f t="shared" si="2"/>
        <v>0</v>
      </c>
    </row>
    <row r="97" spans="1:3" x14ac:dyDescent="0.3">
      <c r="A97" s="42">
        <v>103</v>
      </c>
      <c r="B97" s="42">
        <f t="shared" si="2"/>
        <v>0</v>
      </c>
      <c r="C97" s="42">
        <f t="shared" si="2"/>
        <v>0</v>
      </c>
    </row>
    <row r="98" spans="1:3" x14ac:dyDescent="0.3">
      <c r="A98" s="42">
        <v>104</v>
      </c>
      <c r="B98" s="42">
        <f t="shared" si="2"/>
        <v>0</v>
      </c>
      <c r="C98" s="42">
        <f t="shared" si="2"/>
        <v>0</v>
      </c>
    </row>
    <row r="99" spans="1:3" x14ac:dyDescent="0.3">
      <c r="A99" s="42">
        <v>105</v>
      </c>
      <c r="B99" s="42">
        <f t="shared" si="2"/>
        <v>0</v>
      </c>
      <c r="C99" s="42">
        <f t="shared" si="2"/>
        <v>0</v>
      </c>
    </row>
    <row r="100" spans="1:3" x14ac:dyDescent="0.3">
      <c r="A100" s="42">
        <v>106</v>
      </c>
      <c r="B100" s="42">
        <f t="shared" si="2"/>
        <v>0</v>
      </c>
      <c r="C100" s="42">
        <f t="shared" si="2"/>
        <v>0</v>
      </c>
    </row>
    <row r="101" spans="1:3" x14ac:dyDescent="0.3">
      <c r="A101" s="42">
        <v>107</v>
      </c>
      <c r="B101" s="42">
        <f t="shared" si="2"/>
        <v>0</v>
      </c>
      <c r="C101" s="42">
        <f t="shared" si="2"/>
        <v>0</v>
      </c>
    </row>
    <row r="102" spans="1:3" x14ac:dyDescent="0.3">
      <c r="A102" s="42">
        <v>108</v>
      </c>
      <c r="B102" s="42">
        <f t="shared" si="2"/>
        <v>0</v>
      </c>
      <c r="C102" s="42">
        <f t="shared" si="2"/>
        <v>0</v>
      </c>
    </row>
    <row r="103" spans="1:3" x14ac:dyDescent="0.3">
      <c r="A103" s="42">
        <v>109</v>
      </c>
      <c r="B103" s="42">
        <f t="shared" si="2"/>
        <v>0</v>
      </c>
      <c r="C103" s="42">
        <f t="shared" si="2"/>
        <v>0</v>
      </c>
    </row>
    <row r="104" spans="1:3" x14ac:dyDescent="0.3">
      <c r="A104" s="42">
        <v>110</v>
      </c>
      <c r="B104" s="42">
        <f t="shared" si="2"/>
        <v>0</v>
      </c>
      <c r="C104" s="42">
        <f t="shared" si="2"/>
        <v>0</v>
      </c>
    </row>
    <row r="105" spans="1:3" x14ac:dyDescent="0.3">
      <c r="A105" s="42">
        <v>111</v>
      </c>
      <c r="B105" s="42">
        <f t="shared" si="2"/>
        <v>0</v>
      </c>
      <c r="C105" s="42">
        <f t="shared" si="2"/>
        <v>0</v>
      </c>
    </row>
    <row r="106" spans="1:3" x14ac:dyDescent="0.3">
      <c r="A106" s="42">
        <v>112</v>
      </c>
      <c r="B106" s="42">
        <f t="shared" si="2"/>
        <v>0</v>
      </c>
      <c r="C106" s="42">
        <f t="shared" si="2"/>
        <v>0</v>
      </c>
    </row>
    <row r="107" spans="1:3" x14ac:dyDescent="0.3">
      <c r="A107" s="42">
        <v>113</v>
      </c>
      <c r="B107" s="42">
        <f t="shared" si="2"/>
        <v>0</v>
      </c>
      <c r="C107" s="42">
        <f t="shared" si="2"/>
        <v>0</v>
      </c>
    </row>
    <row r="108" spans="1:3" x14ac:dyDescent="0.3">
      <c r="A108" s="42">
        <v>114</v>
      </c>
      <c r="B108" s="42">
        <f t="shared" si="2"/>
        <v>0</v>
      </c>
      <c r="C108" s="42">
        <f t="shared" si="2"/>
        <v>0</v>
      </c>
    </row>
    <row r="109" spans="1:3" x14ac:dyDescent="0.3">
      <c r="A109" s="42">
        <v>115</v>
      </c>
      <c r="B109" s="42">
        <f t="shared" si="2"/>
        <v>0</v>
      </c>
      <c r="C109" s="42">
        <f t="shared" si="2"/>
        <v>0</v>
      </c>
    </row>
    <row r="110" spans="1:3" x14ac:dyDescent="0.3">
      <c r="A110" s="42">
        <v>116</v>
      </c>
      <c r="B110" s="42">
        <f t="shared" si="2"/>
        <v>0</v>
      </c>
      <c r="C110" s="42">
        <f t="shared" si="2"/>
        <v>0</v>
      </c>
    </row>
    <row r="111" spans="1:3" x14ac:dyDescent="0.3">
      <c r="A111" s="42">
        <v>117</v>
      </c>
      <c r="B111" s="42">
        <f t="shared" si="2"/>
        <v>0</v>
      </c>
      <c r="C111" s="42">
        <f t="shared" si="2"/>
        <v>0</v>
      </c>
    </row>
    <row r="112" spans="1:3" x14ac:dyDescent="0.3">
      <c r="A112" s="42">
        <v>118</v>
      </c>
      <c r="B112" s="42">
        <f t="shared" si="2"/>
        <v>0</v>
      </c>
      <c r="C112" s="42">
        <f t="shared" si="2"/>
        <v>0</v>
      </c>
    </row>
    <row r="113" spans="1:3" x14ac:dyDescent="0.3">
      <c r="A113" s="42">
        <v>119</v>
      </c>
      <c r="B113" s="42">
        <f t="shared" si="2"/>
        <v>0</v>
      </c>
      <c r="C113" s="42">
        <f t="shared" si="2"/>
        <v>0</v>
      </c>
    </row>
    <row r="114" spans="1:3" x14ac:dyDescent="0.3">
      <c r="A114" s="42">
        <v>120</v>
      </c>
      <c r="B114" s="42">
        <f t="shared" si="2"/>
        <v>0</v>
      </c>
      <c r="C114" s="42">
        <f t="shared" si="2"/>
        <v>0</v>
      </c>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autoPageBreaks="0"/>
  </sheetPr>
  <dimension ref="A1:EE118"/>
  <sheetViews>
    <sheetView showGridLines="0" zoomScale="80" zoomScaleNormal="80" zoomScalePageLayoutView="80" workbookViewId="0"/>
  </sheetViews>
  <sheetFormatPr defaultColWidth="11.44140625" defaultRowHeight="13.2" x14ac:dyDescent="0.25"/>
  <cols>
    <col min="1" max="1" width="67.44140625" style="7" customWidth="1"/>
    <col min="2" max="2" width="8.109375" style="7" bestFit="1" customWidth="1"/>
    <col min="3" max="3" width="8.6640625" style="7" bestFit="1" customWidth="1"/>
    <col min="4" max="4" width="2.33203125" style="243" bestFit="1" customWidth="1"/>
    <col min="5" max="5" width="38.33203125" style="7" customWidth="1"/>
    <col min="6" max="6" width="25.109375" style="7" customWidth="1"/>
    <col min="7" max="7" width="3.6640625" style="229" customWidth="1"/>
    <col min="8" max="9" width="25.109375" style="7" customWidth="1"/>
    <col min="10" max="10" width="3.6640625" style="229" customWidth="1"/>
    <col min="11" max="12" width="25.109375" style="7" customWidth="1"/>
    <col min="13" max="13" width="3" style="229" customWidth="1"/>
    <col min="14" max="15" width="25.109375" style="7" customWidth="1"/>
    <col min="16" max="135" width="11.44140625" style="229"/>
    <col min="136" max="16384" width="11.44140625" style="7"/>
  </cols>
  <sheetData>
    <row r="1" spans="1:135" s="87" customFormat="1" ht="19.5" customHeight="1" x14ac:dyDescent="0.25">
      <c r="A1" s="244" t="s">
        <v>223</v>
      </c>
      <c r="B1" s="224"/>
      <c r="C1" s="224"/>
      <c r="D1" s="233"/>
      <c r="E1" s="224"/>
      <c r="F1" s="224"/>
      <c r="G1" s="224"/>
      <c r="H1" s="224"/>
      <c r="I1" s="224"/>
      <c r="J1" s="224"/>
      <c r="K1" s="224"/>
      <c r="L1" s="224"/>
      <c r="M1" s="224"/>
      <c r="N1" s="224"/>
      <c r="O1" s="224"/>
      <c r="P1" s="229"/>
      <c r="Q1" s="229"/>
      <c r="R1" s="229"/>
      <c r="S1" s="229"/>
      <c r="T1" s="229"/>
      <c r="U1" s="229"/>
      <c r="V1" s="229"/>
      <c r="W1" s="229"/>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row>
    <row r="2" spans="1:135" s="222" customFormat="1" ht="10.5" customHeight="1" x14ac:dyDescent="0.2">
      <c r="A2" s="252">
        <f>1</f>
        <v>1</v>
      </c>
      <c r="B2" s="253">
        <f>A2+1</f>
        <v>2</v>
      </c>
      <c r="C2" s="253">
        <f t="shared" ref="C2:O2" si="0">B2+1</f>
        <v>3</v>
      </c>
      <c r="D2" s="253">
        <f t="shared" si="0"/>
        <v>4</v>
      </c>
      <c r="E2" s="304">
        <f t="shared" si="0"/>
        <v>5</v>
      </c>
      <c r="F2" s="253">
        <f t="shared" si="0"/>
        <v>6</v>
      </c>
      <c r="G2" s="253">
        <f t="shared" si="0"/>
        <v>7</v>
      </c>
      <c r="H2" s="253">
        <f t="shared" si="0"/>
        <v>8</v>
      </c>
      <c r="I2" s="253">
        <f t="shared" si="0"/>
        <v>9</v>
      </c>
      <c r="J2" s="253">
        <f t="shared" si="0"/>
        <v>10</v>
      </c>
      <c r="K2" s="253">
        <f t="shared" si="0"/>
        <v>11</v>
      </c>
      <c r="L2" s="253">
        <f t="shared" si="0"/>
        <v>12</v>
      </c>
      <c r="M2" s="253">
        <f t="shared" si="0"/>
        <v>13</v>
      </c>
      <c r="N2" s="253">
        <f t="shared" si="0"/>
        <v>14</v>
      </c>
      <c r="O2" s="253">
        <f t="shared" si="0"/>
        <v>15</v>
      </c>
      <c r="P2" s="230"/>
      <c r="Q2" s="230"/>
      <c r="R2" s="230"/>
      <c r="S2" s="230"/>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row>
    <row r="3" spans="1:135" s="223" customFormat="1" ht="10.5" customHeight="1" x14ac:dyDescent="0.25">
      <c r="D3" s="242"/>
      <c r="E3" s="235" t="s">
        <v>222</v>
      </c>
      <c r="F3" s="235"/>
      <c r="G3" s="236"/>
      <c r="H3" s="235" t="s">
        <v>270</v>
      </c>
      <c r="I3" s="235"/>
      <c r="J3" s="236"/>
      <c r="K3" s="235" t="s">
        <v>227</v>
      </c>
      <c r="L3" s="235"/>
      <c r="M3" s="236"/>
      <c r="N3" s="235" t="s">
        <v>229</v>
      </c>
      <c r="O3" s="235"/>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row>
    <row r="4" spans="1:135" ht="10.5" customHeight="1" x14ac:dyDescent="0.25">
      <c r="E4" s="237" t="s">
        <v>28</v>
      </c>
      <c r="F4" s="237" t="s">
        <v>27</v>
      </c>
      <c r="G4" s="238"/>
      <c r="H4" s="237" t="s">
        <v>28</v>
      </c>
      <c r="I4" s="237" t="s">
        <v>27</v>
      </c>
      <c r="J4" s="238"/>
      <c r="K4" s="237" t="s">
        <v>28</v>
      </c>
      <c r="L4" s="237" t="s">
        <v>27</v>
      </c>
      <c r="M4" s="238"/>
      <c r="N4" s="237" t="s">
        <v>28</v>
      </c>
      <c r="O4" s="237" t="s">
        <v>27</v>
      </c>
    </row>
    <row r="5" spans="1:135" ht="10.5" customHeight="1" x14ac:dyDescent="0.25">
      <c r="B5" s="41"/>
      <c r="C5" s="41"/>
      <c r="E5" s="239">
        <f>Rates!G13</f>
        <v>0.16744679259812689</v>
      </c>
      <c r="F5" s="239">
        <f>Rates!H13</f>
        <v>0.16744679259812689</v>
      </c>
      <c r="G5" s="240"/>
      <c r="H5" s="239">
        <f>Rates!G7</f>
        <v>0.11076825504156507</v>
      </c>
      <c r="I5" s="239">
        <f>Rates!H7</f>
        <v>0.11076825504156507</v>
      </c>
      <c r="J5" s="241"/>
      <c r="K5" s="239">
        <f>Rates!I19</f>
        <v>0.10260303393366288</v>
      </c>
      <c r="L5" s="239">
        <f>Rates!J19</f>
        <v>9.3833000677528866E-2</v>
      </c>
      <c r="M5" s="241"/>
      <c r="N5" s="239">
        <f>Rates!I25</f>
        <v>3.0165883375912861E-2</v>
      </c>
      <c r="O5" s="239">
        <f>Rates!J25</f>
        <v>3.0165883375912861E-2</v>
      </c>
      <c r="P5" s="231"/>
      <c r="Q5" s="231"/>
      <c r="R5" s="231"/>
      <c r="S5" s="231"/>
    </row>
    <row r="6" spans="1:135" ht="10.5" customHeight="1" x14ac:dyDescent="0.25">
      <c r="A6" s="17"/>
      <c r="B6" s="41"/>
      <c r="C6" s="41"/>
      <c r="E6" s="204"/>
      <c r="F6" s="204"/>
      <c r="G6" s="228"/>
      <c r="H6" s="204"/>
      <c r="I6" s="204"/>
      <c r="J6" s="231"/>
      <c r="K6" s="204"/>
      <c r="L6" s="204"/>
      <c r="M6" s="231"/>
      <c r="N6" s="204"/>
      <c r="O6" s="204"/>
      <c r="P6" s="231"/>
      <c r="Q6" s="231"/>
      <c r="R6" s="231"/>
      <c r="S6" s="231"/>
    </row>
    <row r="7" spans="1:135" ht="10.5" customHeight="1" x14ac:dyDescent="0.25">
      <c r="A7" s="17"/>
      <c r="B7" s="41"/>
      <c r="C7" s="41"/>
      <c r="E7" s="204"/>
      <c r="F7" s="204"/>
      <c r="G7" s="228"/>
      <c r="H7" s="204"/>
      <c r="I7" s="204"/>
      <c r="J7" s="231"/>
      <c r="K7" s="204"/>
      <c r="L7" s="204"/>
      <c r="M7" s="231"/>
      <c r="N7" s="204"/>
      <c r="O7" s="204"/>
      <c r="P7" s="231"/>
      <c r="Q7" s="231"/>
      <c r="R7" s="231"/>
      <c r="S7" s="231"/>
    </row>
    <row r="8" spans="1:135" ht="10.5" customHeight="1" x14ac:dyDescent="0.25">
      <c r="A8" s="17"/>
      <c r="B8" s="41"/>
      <c r="C8" s="41"/>
      <c r="E8" s="204"/>
      <c r="F8" s="204"/>
      <c r="G8" s="228"/>
      <c r="H8" s="204"/>
      <c r="I8" s="204"/>
      <c r="J8" s="231"/>
      <c r="K8" s="204"/>
      <c r="L8" s="204"/>
      <c r="M8" s="231"/>
      <c r="N8" s="204"/>
      <c r="O8" s="204"/>
      <c r="P8" s="231"/>
      <c r="Q8" s="231"/>
      <c r="R8" s="231"/>
      <c r="S8" s="231"/>
    </row>
    <row r="9" spans="1:135" x14ac:dyDescent="0.25">
      <c r="A9" s="48" t="s">
        <v>452</v>
      </c>
      <c r="B9" s="41"/>
      <c r="C9" s="41"/>
      <c r="E9" s="245" t="s">
        <v>451</v>
      </c>
      <c r="F9" s="204"/>
      <c r="G9" s="228"/>
      <c r="H9" s="204"/>
      <c r="I9" s="204"/>
      <c r="J9" s="231"/>
      <c r="K9" s="204"/>
      <c r="L9" s="204"/>
      <c r="M9" s="231"/>
      <c r="N9" s="204"/>
      <c r="O9" s="204"/>
      <c r="P9" s="231"/>
      <c r="Q9" s="231"/>
      <c r="R9" s="231"/>
      <c r="S9" s="231"/>
    </row>
    <row r="10" spans="1:135" x14ac:dyDescent="0.25">
      <c r="B10" s="41"/>
      <c r="C10" s="41"/>
      <c r="E10" s="204" t="s">
        <v>453</v>
      </c>
      <c r="F10" s="204"/>
      <c r="G10" s="228"/>
      <c r="H10" s="204"/>
      <c r="I10" s="204"/>
      <c r="J10" s="231"/>
      <c r="K10" s="204"/>
      <c r="L10" s="204"/>
      <c r="M10" s="231"/>
      <c r="N10" s="204"/>
      <c r="O10" s="204"/>
      <c r="P10" s="231"/>
      <c r="Q10" s="231"/>
      <c r="R10" s="231"/>
      <c r="S10" s="231"/>
    </row>
    <row r="11" spans="1:135" x14ac:dyDescent="0.25">
      <c r="A11" s="7" t="s">
        <v>454</v>
      </c>
      <c r="B11" s="41"/>
      <c r="C11" s="41"/>
      <c r="E11" s="204"/>
      <c r="F11" s="204"/>
      <c r="G11" s="228"/>
      <c r="H11" s="204"/>
      <c r="I11" s="204"/>
      <c r="J11" s="231"/>
      <c r="K11" s="204"/>
      <c r="L11" s="204"/>
      <c r="M11" s="231"/>
      <c r="N11" s="204"/>
      <c r="O11" s="204"/>
      <c r="P11" s="231"/>
      <c r="Q11" s="231"/>
      <c r="R11" s="231"/>
      <c r="S11" s="231"/>
    </row>
    <row r="12" spans="1:135" x14ac:dyDescent="0.25">
      <c r="A12" s="17" t="s">
        <v>447</v>
      </c>
      <c r="B12" s="41"/>
      <c r="C12" s="41"/>
      <c r="E12" s="246" t="s">
        <v>448</v>
      </c>
      <c r="F12" s="247"/>
      <c r="G12" s="248"/>
      <c r="H12" s="247" t="s">
        <v>449</v>
      </c>
      <c r="I12" s="247"/>
      <c r="J12" s="249"/>
      <c r="K12" s="247" t="s">
        <v>450</v>
      </c>
      <c r="L12" s="247"/>
      <c r="M12" s="249"/>
      <c r="N12" s="247" t="s">
        <v>49</v>
      </c>
      <c r="O12" s="247"/>
      <c r="P12" s="231"/>
      <c r="Q12" s="231"/>
      <c r="R12" s="231"/>
      <c r="S12" s="231"/>
    </row>
    <row r="13" spans="1:135" x14ac:dyDescent="0.25">
      <c r="A13" s="221"/>
      <c r="B13" s="41"/>
      <c r="C13" s="41"/>
      <c r="E13" s="136"/>
    </row>
    <row r="14" spans="1:135" x14ac:dyDescent="0.25">
      <c r="A14" s="70" t="s">
        <v>29</v>
      </c>
      <c r="B14" s="220" t="s">
        <v>30</v>
      </c>
      <c r="C14" s="220" t="s">
        <v>31</v>
      </c>
      <c r="E14" s="70" t="s">
        <v>30</v>
      </c>
      <c r="F14" s="70" t="s">
        <v>31</v>
      </c>
      <c r="H14" s="70" t="s">
        <v>30</v>
      </c>
      <c r="I14" s="70" t="s">
        <v>31</v>
      </c>
      <c r="J14" s="227"/>
      <c r="K14" s="70" t="s">
        <v>30</v>
      </c>
      <c r="L14" s="70" t="s">
        <v>31</v>
      </c>
      <c r="M14" s="227"/>
      <c r="N14" s="70" t="s">
        <v>30</v>
      </c>
      <c r="O14" s="70" t="s">
        <v>31</v>
      </c>
      <c r="P14" s="227"/>
      <c r="Q14" s="227"/>
      <c r="R14" s="227"/>
      <c r="S14" s="227"/>
    </row>
    <row r="15" spans="1:135" s="131" customFormat="1" ht="14.4" x14ac:dyDescent="0.3">
      <c r="A15" s="131">
        <v>18</v>
      </c>
      <c r="B15" s="250">
        <v>4.2099999999999999E-4</v>
      </c>
      <c r="C15" s="250">
        <v>1.74E-4</v>
      </c>
      <c r="D15" s="243"/>
      <c r="E15" s="132">
        <f>m_stroke_mort/B15</f>
        <v>397.73584940172663</v>
      </c>
      <c r="F15" s="132">
        <f t="shared" ref="F15:F46" si="1">f_stroke_mort/C15</f>
        <v>962.33788849498217</v>
      </c>
      <c r="G15" s="229"/>
      <c r="H15" s="132">
        <f t="shared" ref="H15:H46" si="2">m_AMI_mort/B15</f>
        <v>263.10749416048708</v>
      </c>
      <c r="I15" s="132">
        <f t="shared" ref="I15:I46" si="3">f_AMI_mort/C15</f>
        <v>636.59916690554633</v>
      </c>
      <c r="J15" s="232"/>
      <c r="K15" s="132">
        <f t="shared" ref="K15:K46" si="4">(B15+m_colon)/B15</f>
        <v>244.71266967615887</v>
      </c>
      <c r="L15" s="132">
        <f t="shared" ref="L15:L46" si="5">(C15+f_colon)/C15</f>
        <v>540.27011883637272</v>
      </c>
      <c r="M15" s="232"/>
      <c r="N15" s="134">
        <f>(B15+m_breast)/B15</f>
        <v>72.652929633997303</v>
      </c>
      <c r="O15" s="134">
        <f t="shared" ref="O15:O46" si="6">(C15+f_breast)/C15</f>
        <v>174.36714583857966</v>
      </c>
      <c r="P15" s="234"/>
      <c r="Q15" s="234"/>
      <c r="R15" s="234"/>
      <c r="S15" s="234"/>
      <c r="T15" s="229"/>
      <c r="U15" s="152"/>
      <c r="V15" s="229"/>
      <c r="W15" s="152"/>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row>
    <row r="16" spans="1:135" s="131" customFormat="1" ht="14.4" x14ac:dyDescent="0.3">
      <c r="A16" s="131">
        <v>19</v>
      </c>
      <c r="B16" s="250">
        <v>4.2999999999999999E-4</v>
      </c>
      <c r="C16" s="250">
        <v>1.8200000000000001E-4</v>
      </c>
      <c r="D16" s="243"/>
      <c r="E16" s="132">
        <f t="shared" ref="E16:E46" si="7">m_stroke_mort/B16</f>
        <v>389.41114557703929</v>
      </c>
      <c r="F16" s="132">
        <f t="shared" si="1"/>
        <v>920.03732196773012</v>
      </c>
      <c r="G16" s="229"/>
      <c r="H16" s="132">
        <f t="shared" si="2"/>
        <v>257.60059311991876</v>
      </c>
      <c r="I16" s="132">
        <f t="shared" si="3"/>
        <v>608.61678594266516</v>
      </c>
      <c r="J16" s="232"/>
      <c r="K16" s="132">
        <f t="shared" si="4"/>
        <v>239.61170682247183</v>
      </c>
      <c r="L16" s="132">
        <f t="shared" si="5"/>
        <v>516.56593778862009</v>
      </c>
      <c r="M16" s="232"/>
      <c r="N16" s="134">
        <f t="shared" ref="N16:N46" si="8">(B16+m_breast)/B16</f>
        <v>71.153217153285723</v>
      </c>
      <c r="O16" s="134">
        <f t="shared" si="6"/>
        <v>166.74661195556519</v>
      </c>
      <c r="P16" s="234"/>
      <c r="Q16" s="234"/>
      <c r="R16" s="234"/>
      <c r="S16" s="234"/>
      <c r="T16" s="229"/>
      <c r="U16" s="152"/>
      <c r="V16" s="229"/>
      <c r="W16" s="152"/>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row>
    <row r="17" spans="1:135" s="131" customFormat="1" ht="14.4" x14ac:dyDescent="0.3">
      <c r="A17" s="131">
        <v>20</v>
      </c>
      <c r="B17" s="250">
        <v>4.5399999999999998E-4</v>
      </c>
      <c r="C17" s="250">
        <v>1.95E-4</v>
      </c>
      <c r="D17" s="243"/>
      <c r="E17" s="132">
        <f t="shared" si="7"/>
        <v>368.8255343571077</v>
      </c>
      <c r="F17" s="132">
        <f t="shared" si="1"/>
        <v>858.7015005032149</v>
      </c>
      <c r="G17" s="229"/>
      <c r="H17" s="132">
        <f t="shared" si="2"/>
        <v>243.98294062018738</v>
      </c>
      <c r="I17" s="132">
        <f t="shared" si="3"/>
        <v>568.0423335464875</v>
      </c>
      <c r="J17" s="232"/>
      <c r="K17" s="132">
        <f t="shared" si="4"/>
        <v>226.99787210057903</v>
      </c>
      <c r="L17" s="132">
        <f t="shared" si="5"/>
        <v>482.19487526937883</v>
      </c>
      <c r="M17" s="232"/>
      <c r="N17" s="134">
        <f t="shared" si="8"/>
        <v>67.444677039455641</v>
      </c>
      <c r="O17" s="134">
        <f t="shared" si="6"/>
        <v>155.69683782519417</v>
      </c>
      <c r="P17" s="234"/>
      <c r="Q17" s="234"/>
      <c r="R17" s="234"/>
      <c r="S17" s="234"/>
      <c r="T17" s="229"/>
      <c r="U17" s="152"/>
      <c r="V17" s="229"/>
      <c r="W17" s="152"/>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row>
    <row r="18" spans="1:135" s="131" customFormat="1" ht="14.4" x14ac:dyDescent="0.3">
      <c r="A18" s="131">
        <v>21</v>
      </c>
      <c r="B18" s="250">
        <v>4.5100000000000001E-4</v>
      </c>
      <c r="C18" s="250">
        <v>2.1800000000000001E-4</v>
      </c>
      <c r="D18" s="243"/>
      <c r="E18" s="132">
        <f t="shared" si="7"/>
        <v>371.27891928631237</v>
      </c>
      <c r="F18" s="132">
        <f t="shared" si="1"/>
        <v>768.10455320241692</v>
      </c>
      <c r="G18" s="229"/>
      <c r="H18" s="132">
        <f t="shared" si="2"/>
        <v>245.6058870101221</v>
      </c>
      <c r="I18" s="132">
        <f t="shared" si="3"/>
        <v>508.11126165855535</v>
      </c>
      <c r="J18" s="232"/>
      <c r="K18" s="132">
        <f t="shared" si="4"/>
        <v>228.50118388838777</v>
      </c>
      <c r="L18" s="132">
        <f t="shared" si="5"/>
        <v>431.42660861251767</v>
      </c>
      <c r="M18" s="232"/>
      <c r="N18" s="134">
        <f t="shared" si="8"/>
        <v>67.886659370095032</v>
      </c>
      <c r="O18" s="134">
        <f t="shared" si="6"/>
        <v>139.37561181611403</v>
      </c>
      <c r="P18" s="234"/>
      <c r="Q18" s="234"/>
      <c r="R18" s="234"/>
      <c r="S18" s="234"/>
      <c r="T18" s="229"/>
      <c r="U18" s="152"/>
      <c r="V18" s="229"/>
      <c r="W18" s="152"/>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row>
    <row r="19" spans="1:135" s="131" customFormat="1" ht="14.4" x14ac:dyDescent="0.3">
      <c r="A19" s="131">
        <v>22</v>
      </c>
      <c r="B19" s="250">
        <v>4.6900000000000002E-4</v>
      </c>
      <c r="C19" s="250">
        <v>2.05E-4</v>
      </c>
      <c r="D19" s="243"/>
      <c r="E19" s="132">
        <f t="shared" si="7"/>
        <v>357.02940852479082</v>
      </c>
      <c r="F19" s="132">
        <f t="shared" si="1"/>
        <v>816.81362242988735</v>
      </c>
      <c r="G19" s="229"/>
      <c r="H19" s="132">
        <f t="shared" si="2"/>
        <v>236.17964827625812</v>
      </c>
      <c r="I19" s="132">
        <f t="shared" si="3"/>
        <v>540.33295142226859</v>
      </c>
      <c r="J19" s="232"/>
      <c r="K19" s="132">
        <f t="shared" si="4"/>
        <v>219.76979516772468</v>
      </c>
      <c r="L19" s="132">
        <f t="shared" si="5"/>
        <v>458.72195452453104</v>
      </c>
      <c r="M19" s="232"/>
      <c r="N19" s="134">
        <f t="shared" si="8"/>
        <v>65.319580758876029</v>
      </c>
      <c r="O19" s="134">
        <f t="shared" si="6"/>
        <v>148.15065061420907</v>
      </c>
      <c r="P19" s="234"/>
      <c r="Q19" s="234"/>
      <c r="R19" s="234"/>
      <c r="S19" s="234"/>
      <c r="T19" s="229"/>
      <c r="U19" s="152"/>
      <c r="V19" s="229"/>
      <c r="W19" s="152"/>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row>
    <row r="20" spans="1:135" s="131" customFormat="1" ht="14.4" x14ac:dyDescent="0.3">
      <c r="A20" s="131">
        <v>23</v>
      </c>
      <c r="B20" s="250">
        <v>5.0199999999999995E-4</v>
      </c>
      <c r="C20" s="250">
        <v>2.1599999999999999E-4</v>
      </c>
      <c r="D20" s="243"/>
      <c r="E20" s="132">
        <f t="shared" si="7"/>
        <v>333.55934780503367</v>
      </c>
      <c r="F20" s="132">
        <f t="shared" si="1"/>
        <v>775.21663239873567</v>
      </c>
      <c r="G20" s="229"/>
      <c r="H20" s="132">
        <f t="shared" si="2"/>
        <v>220.65389450510972</v>
      </c>
      <c r="I20" s="132">
        <f t="shared" si="3"/>
        <v>512.81599556280128</v>
      </c>
      <c r="J20" s="232"/>
      <c r="K20" s="132">
        <f t="shared" si="4"/>
        <v>205.38851381207746</v>
      </c>
      <c r="L20" s="132">
        <f t="shared" si="5"/>
        <v>435.41204017374474</v>
      </c>
      <c r="M20" s="232"/>
      <c r="N20" s="134">
        <f t="shared" si="8"/>
        <v>61.09140114723678</v>
      </c>
      <c r="O20" s="134">
        <f t="shared" si="6"/>
        <v>140.65686748107808</v>
      </c>
      <c r="P20" s="234"/>
      <c r="Q20" s="234"/>
      <c r="R20" s="234"/>
      <c r="S20" s="234"/>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row>
    <row r="21" spans="1:135" s="131" customFormat="1" ht="14.4" x14ac:dyDescent="0.3">
      <c r="A21" s="131">
        <v>24</v>
      </c>
      <c r="B21" s="250">
        <v>4.8000000000000001E-4</v>
      </c>
      <c r="C21" s="250">
        <v>2.1499999999999999E-4</v>
      </c>
      <c r="D21" s="243"/>
      <c r="E21" s="132">
        <f t="shared" si="7"/>
        <v>348.84748457943101</v>
      </c>
      <c r="F21" s="132">
        <f t="shared" si="1"/>
        <v>778.82229115407858</v>
      </c>
      <c r="G21" s="229"/>
      <c r="H21" s="132">
        <f t="shared" si="2"/>
        <v>230.76719800326055</v>
      </c>
      <c r="I21" s="132">
        <f t="shared" si="3"/>
        <v>515.20118623983751</v>
      </c>
      <c r="J21" s="232"/>
      <c r="K21" s="132">
        <f t="shared" si="4"/>
        <v>214.756320695131</v>
      </c>
      <c r="L21" s="132">
        <f t="shared" si="5"/>
        <v>437.43256129083198</v>
      </c>
      <c r="M21" s="232"/>
      <c r="N21" s="134">
        <f t="shared" si="8"/>
        <v>63.845590366485126</v>
      </c>
      <c r="O21" s="134">
        <f t="shared" si="6"/>
        <v>141.30643430657145</v>
      </c>
      <c r="P21" s="234"/>
      <c r="Q21" s="234"/>
      <c r="R21" s="234"/>
      <c r="S21" s="234"/>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row>
    <row r="22" spans="1:135" s="131" customFormat="1" ht="14.4" x14ac:dyDescent="0.3">
      <c r="A22" s="131">
        <v>25</v>
      </c>
      <c r="B22" s="250">
        <v>5.5099999999999995E-4</v>
      </c>
      <c r="C22" s="250">
        <v>2.4800000000000001E-4</v>
      </c>
      <c r="D22" s="243"/>
      <c r="E22" s="132">
        <f t="shared" si="7"/>
        <v>303.89617531420492</v>
      </c>
      <c r="F22" s="132">
        <f t="shared" si="1"/>
        <v>675.18867983115683</v>
      </c>
      <c r="G22" s="229"/>
      <c r="H22" s="132">
        <f t="shared" si="2"/>
        <v>201.0313158649094</v>
      </c>
      <c r="I22" s="132">
        <f t="shared" si="3"/>
        <v>446.64618968373009</v>
      </c>
      <c r="J22" s="232"/>
      <c r="K22" s="132">
        <f t="shared" si="4"/>
        <v>187.21240278341722</v>
      </c>
      <c r="L22" s="132">
        <f t="shared" si="5"/>
        <v>379.35887369971317</v>
      </c>
      <c r="M22" s="232"/>
      <c r="N22" s="134">
        <f t="shared" si="8"/>
        <v>55.747519738498845</v>
      </c>
      <c r="O22" s="134">
        <f t="shared" si="6"/>
        <v>122.63662651577766</v>
      </c>
      <c r="P22" s="234"/>
      <c r="Q22" s="234"/>
      <c r="R22" s="234"/>
      <c r="S22" s="234"/>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row>
    <row r="23" spans="1:135" s="131" customFormat="1" ht="14.4" x14ac:dyDescent="0.3">
      <c r="A23" s="131">
        <v>26</v>
      </c>
      <c r="B23" s="250">
        <v>5.5099999999999995E-4</v>
      </c>
      <c r="C23" s="250">
        <v>2.4499999999999999E-4</v>
      </c>
      <c r="D23" s="243"/>
      <c r="E23" s="132">
        <f t="shared" si="7"/>
        <v>303.89617531420492</v>
      </c>
      <c r="F23" s="132">
        <f t="shared" si="1"/>
        <v>683.45629631888528</v>
      </c>
      <c r="G23" s="229"/>
      <c r="H23" s="132">
        <f t="shared" si="2"/>
        <v>201.0313158649094</v>
      </c>
      <c r="I23" s="132">
        <f t="shared" si="3"/>
        <v>452.1153267002656</v>
      </c>
      <c r="J23" s="232"/>
      <c r="K23" s="132">
        <f t="shared" si="4"/>
        <v>187.21240278341722</v>
      </c>
      <c r="L23" s="132">
        <f t="shared" si="5"/>
        <v>383.99183950011781</v>
      </c>
      <c r="M23" s="232"/>
      <c r="N23" s="134">
        <f t="shared" si="8"/>
        <v>55.747519738498845</v>
      </c>
      <c r="O23" s="134">
        <f t="shared" si="6"/>
        <v>124.12605459556269</v>
      </c>
      <c r="P23" s="234"/>
      <c r="Q23" s="234"/>
      <c r="R23" s="234"/>
      <c r="S23" s="234"/>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row>
    <row r="24" spans="1:135" s="131" customFormat="1" ht="14.4" x14ac:dyDescent="0.3">
      <c r="A24" s="131">
        <v>27</v>
      </c>
      <c r="B24" s="250">
        <v>5.5999999999999995E-4</v>
      </c>
      <c r="C24" s="250">
        <v>3.0299999999999999E-4</v>
      </c>
      <c r="D24" s="243"/>
      <c r="E24" s="132">
        <f t="shared" si="7"/>
        <v>299.01212963951235</v>
      </c>
      <c r="F24" s="132">
        <f t="shared" si="1"/>
        <v>552.62967854167289</v>
      </c>
      <c r="G24" s="229"/>
      <c r="H24" s="132">
        <f t="shared" si="2"/>
        <v>197.8004554313662</v>
      </c>
      <c r="I24" s="132">
        <f t="shared" si="3"/>
        <v>365.57179881704644</v>
      </c>
      <c r="J24" s="232"/>
      <c r="K24" s="132">
        <f t="shared" si="4"/>
        <v>184.21970345296944</v>
      </c>
      <c r="L24" s="132">
        <f t="shared" si="5"/>
        <v>310.67987022286752</v>
      </c>
      <c r="M24" s="232"/>
      <c r="N24" s="134">
        <f t="shared" si="8"/>
        <v>54.867648885558687</v>
      </c>
      <c r="O24" s="134">
        <f t="shared" si="6"/>
        <v>100.55737087760021</v>
      </c>
      <c r="P24" s="234"/>
      <c r="Q24" s="234"/>
      <c r="R24" s="234"/>
      <c r="S24" s="234"/>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row>
    <row r="25" spans="1:135" s="131" customFormat="1" ht="14.4" x14ac:dyDescent="0.3">
      <c r="A25" s="131">
        <v>28</v>
      </c>
      <c r="B25" s="250">
        <v>5.9599999999999996E-4</v>
      </c>
      <c r="C25" s="250">
        <v>3.1799999999999998E-4</v>
      </c>
      <c r="D25" s="243"/>
      <c r="E25" s="132">
        <f t="shared" si="7"/>
        <v>280.95099429215924</v>
      </c>
      <c r="F25" s="132">
        <f t="shared" si="1"/>
        <v>526.56224087461294</v>
      </c>
      <c r="G25" s="229"/>
      <c r="H25" s="132">
        <f t="shared" si="2"/>
        <v>185.85277691537763</v>
      </c>
      <c r="I25" s="132">
        <f t="shared" si="3"/>
        <v>348.32784604265748</v>
      </c>
      <c r="J25" s="232"/>
      <c r="K25" s="132">
        <f t="shared" si="4"/>
        <v>173.15274149943437</v>
      </c>
      <c r="L25" s="132">
        <f t="shared" si="5"/>
        <v>296.07232917461909</v>
      </c>
      <c r="M25" s="232"/>
      <c r="N25" s="134">
        <f t="shared" si="8"/>
        <v>51.613898281732993</v>
      </c>
      <c r="O25" s="134">
        <f t="shared" si="6"/>
        <v>95.861268477713395</v>
      </c>
      <c r="P25" s="234"/>
      <c r="Q25" s="234"/>
      <c r="R25" s="234"/>
      <c r="S25" s="234"/>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row>
    <row r="26" spans="1:135" s="131" customFormat="1" ht="14.4" x14ac:dyDescent="0.3">
      <c r="A26" s="131">
        <v>29</v>
      </c>
      <c r="B26" s="250">
        <v>6.4599999999999998E-4</v>
      </c>
      <c r="C26" s="250">
        <v>2.8800000000000001E-4</v>
      </c>
      <c r="D26" s="243"/>
      <c r="E26" s="132">
        <f t="shared" si="7"/>
        <v>259.20556129741004</v>
      </c>
      <c r="F26" s="132">
        <f t="shared" si="1"/>
        <v>581.41247429905172</v>
      </c>
      <c r="G26" s="229"/>
      <c r="H26" s="132">
        <f t="shared" si="2"/>
        <v>171.46788706124624</v>
      </c>
      <c r="I26" s="132">
        <f t="shared" si="3"/>
        <v>384.61199667210093</v>
      </c>
      <c r="J26" s="232"/>
      <c r="K26" s="132">
        <f t="shared" si="4"/>
        <v>159.8282259035029</v>
      </c>
      <c r="L26" s="132">
        <f t="shared" si="5"/>
        <v>326.80903013030854</v>
      </c>
      <c r="M26" s="232"/>
      <c r="N26" s="134">
        <f t="shared" si="8"/>
        <v>47.696413894601953</v>
      </c>
      <c r="O26" s="134">
        <f t="shared" si="6"/>
        <v>105.74265061080854</v>
      </c>
      <c r="P26" s="234"/>
      <c r="Q26" s="234"/>
      <c r="R26" s="234"/>
      <c r="S26" s="234"/>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row>
    <row r="27" spans="1:135" s="131" customFormat="1" ht="14.4" x14ac:dyDescent="0.3">
      <c r="A27" s="131">
        <v>30</v>
      </c>
      <c r="B27" s="250">
        <v>6.87E-4</v>
      </c>
      <c r="C27" s="250">
        <v>3.5500000000000001E-4</v>
      </c>
      <c r="D27" s="243"/>
      <c r="E27" s="132">
        <f t="shared" si="7"/>
        <v>243.73623376728804</v>
      </c>
      <c r="F27" s="132">
        <f t="shared" si="1"/>
        <v>471.68110591021656</v>
      </c>
      <c r="G27" s="229"/>
      <c r="H27" s="132">
        <f t="shared" si="2"/>
        <v>161.23472349572791</v>
      </c>
      <c r="I27" s="132">
        <f t="shared" si="3"/>
        <v>312.02325363821143</v>
      </c>
      <c r="J27" s="232"/>
      <c r="K27" s="132">
        <f t="shared" si="4"/>
        <v>150.34939437214391</v>
      </c>
      <c r="L27" s="132">
        <f t="shared" si="5"/>
        <v>265.31831176768691</v>
      </c>
      <c r="M27" s="232"/>
      <c r="N27" s="134">
        <f t="shared" si="8"/>
        <v>44.909582788810567</v>
      </c>
      <c r="O27" s="134">
        <f t="shared" si="6"/>
        <v>85.974319368768619</v>
      </c>
      <c r="P27" s="234"/>
      <c r="Q27" s="234"/>
      <c r="R27" s="234"/>
      <c r="S27" s="234"/>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row>
    <row r="28" spans="1:135" s="131" customFormat="1" ht="14.4" x14ac:dyDescent="0.3">
      <c r="A28" s="131">
        <v>31</v>
      </c>
      <c r="B28" s="250">
        <v>7.45E-4</v>
      </c>
      <c r="C28" s="250">
        <v>3.9300000000000001E-4</v>
      </c>
      <c r="D28" s="243"/>
      <c r="E28" s="132">
        <f t="shared" si="7"/>
        <v>224.76079543372737</v>
      </c>
      <c r="F28" s="132">
        <f t="shared" si="1"/>
        <v>426.07326360846537</v>
      </c>
      <c r="G28" s="229"/>
      <c r="H28" s="132">
        <f t="shared" si="2"/>
        <v>148.68222153230209</v>
      </c>
      <c r="I28" s="132">
        <f t="shared" si="3"/>
        <v>281.85306626352434</v>
      </c>
      <c r="J28" s="232"/>
      <c r="K28" s="132">
        <f t="shared" si="4"/>
        <v>138.72219319954749</v>
      </c>
      <c r="L28" s="132">
        <f t="shared" si="5"/>
        <v>239.7608159733559</v>
      </c>
      <c r="M28" s="232"/>
      <c r="N28" s="134">
        <f t="shared" si="8"/>
        <v>41.491118625386392</v>
      </c>
      <c r="O28" s="134">
        <f t="shared" si="6"/>
        <v>77.757972966699398</v>
      </c>
      <c r="P28" s="234"/>
      <c r="Q28" s="234"/>
      <c r="R28" s="234"/>
      <c r="S28" s="234"/>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row>
    <row r="29" spans="1:135" s="131" customFormat="1" ht="14.4" x14ac:dyDescent="0.3">
      <c r="A29" s="131">
        <v>32</v>
      </c>
      <c r="B29" s="250">
        <v>7.2800000000000002E-4</v>
      </c>
      <c r="C29" s="250">
        <v>4.1899999999999999E-4</v>
      </c>
      <c r="D29" s="243"/>
      <c r="E29" s="132">
        <f t="shared" si="7"/>
        <v>230.00933049193253</v>
      </c>
      <c r="F29" s="132">
        <f t="shared" si="1"/>
        <v>399.63434987619786</v>
      </c>
      <c r="G29" s="229"/>
      <c r="H29" s="132">
        <f t="shared" si="2"/>
        <v>152.15419648566629</v>
      </c>
      <c r="I29" s="132">
        <f t="shared" si="3"/>
        <v>264.3633771875061</v>
      </c>
      <c r="J29" s="232"/>
      <c r="K29" s="132">
        <f t="shared" si="4"/>
        <v>141.93823342536109</v>
      </c>
      <c r="L29" s="132">
        <f t="shared" si="5"/>
        <v>224.94510901558203</v>
      </c>
      <c r="M29" s="232"/>
      <c r="N29" s="134">
        <f t="shared" si="8"/>
        <v>42.436652988891289</v>
      </c>
      <c r="O29" s="134">
        <f t="shared" si="6"/>
        <v>72.99494839120014</v>
      </c>
      <c r="P29" s="234"/>
      <c r="Q29" s="234"/>
      <c r="R29" s="234"/>
      <c r="S29" s="234"/>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row>
    <row r="30" spans="1:135" s="131" customFormat="1" ht="14.4" x14ac:dyDescent="0.3">
      <c r="A30" s="131">
        <v>33</v>
      </c>
      <c r="B30" s="250">
        <v>8.0599999999999997E-4</v>
      </c>
      <c r="C30" s="250">
        <v>4.4200000000000001E-4</v>
      </c>
      <c r="D30" s="243"/>
      <c r="E30" s="132">
        <f t="shared" si="7"/>
        <v>207.75036302497134</v>
      </c>
      <c r="F30" s="132">
        <f t="shared" si="1"/>
        <v>378.83889728083005</v>
      </c>
      <c r="G30" s="229"/>
      <c r="H30" s="132">
        <f t="shared" si="2"/>
        <v>137.42959682576313</v>
      </c>
      <c r="I30" s="132">
        <f t="shared" si="3"/>
        <v>250.6069118587445</v>
      </c>
      <c r="J30" s="232"/>
      <c r="K30" s="132">
        <f t="shared" si="4"/>
        <v>128.29904954548746</v>
      </c>
      <c r="L30" s="132">
        <f t="shared" si="5"/>
        <v>213.29185673649064</v>
      </c>
      <c r="M30" s="232"/>
      <c r="N30" s="134">
        <f t="shared" si="8"/>
        <v>38.426654312546979</v>
      </c>
      <c r="O30" s="134">
        <f t="shared" si="6"/>
        <v>69.248604922879778</v>
      </c>
      <c r="P30" s="234"/>
      <c r="Q30" s="234"/>
      <c r="R30" s="234"/>
      <c r="S30" s="234"/>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row>
    <row r="31" spans="1:135" s="131" customFormat="1" ht="14.4" x14ac:dyDescent="0.3">
      <c r="A31" s="131">
        <v>34</v>
      </c>
      <c r="B31" s="250">
        <v>8.4900000000000004E-4</v>
      </c>
      <c r="C31" s="250">
        <v>5.0500000000000002E-4</v>
      </c>
      <c r="D31" s="243"/>
      <c r="E31" s="132">
        <f t="shared" si="7"/>
        <v>197.22825983289385</v>
      </c>
      <c r="F31" s="132">
        <f t="shared" si="1"/>
        <v>331.57780712500374</v>
      </c>
      <c r="G31" s="229"/>
      <c r="H31" s="132">
        <f t="shared" si="2"/>
        <v>130.46908721032398</v>
      </c>
      <c r="I31" s="132">
        <f t="shared" si="3"/>
        <v>219.34307929022785</v>
      </c>
      <c r="J31" s="232"/>
      <c r="K31" s="132">
        <f t="shared" si="4"/>
        <v>121.85163007498572</v>
      </c>
      <c r="L31" s="132">
        <f t="shared" si="5"/>
        <v>186.80792213372052</v>
      </c>
      <c r="M31" s="232"/>
      <c r="N31" s="134">
        <f t="shared" si="8"/>
        <v>36.531075825574625</v>
      </c>
      <c r="O31" s="134">
        <f t="shared" si="6"/>
        <v>60.734422526560117</v>
      </c>
      <c r="P31" s="234"/>
      <c r="Q31" s="234"/>
      <c r="R31" s="234"/>
      <c r="S31" s="234"/>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row>
    <row r="32" spans="1:135" s="131" customFormat="1" ht="14.4" x14ac:dyDescent="0.3">
      <c r="A32" s="131">
        <v>35</v>
      </c>
      <c r="B32" s="250">
        <v>9.3499999999999996E-4</v>
      </c>
      <c r="C32" s="250">
        <v>5.5000000000000003E-4</v>
      </c>
      <c r="D32" s="243"/>
      <c r="E32" s="132">
        <f t="shared" si="7"/>
        <v>179.08747871457422</v>
      </c>
      <c r="F32" s="132">
        <f t="shared" si="1"/>
        <v>304.44871381477617</v>
      </c>
      <c r="G32" s="229"/>
      <c r="H32" s="132">
        <f t="shared" si="2"/>
        <v>118.46872196958832</v>
      </c>
      <c r="I32" s="132">
        <f t="shared" si="3"/>
        <v>201.39682734830012</v>
      </c>
      <c r="J32" s="232"/>
      <c r="K32" s="132">
        <f t="shared" si="4"/>
        <v>110.73586516969293</v>
      </c>
      <c r="L32" s="132">
        <f t="shared" si="5"/>
        <v>171.6054557773252</v>
      </c>
      <c r="M32" s="232"/>
      <c r="N32" s="134">
        <f t="shared" si="8"/>
        <v>33.262976872634077</v>
      </c>
      <c r="O32" s="134">
        <f t="shared" si="6"/>
        <v>55.84706068347792</v>
      </c>
      <c r="P32" s="234"/>
      <c r="Q32" s="234"/>
      <c r="R32" s="234"/>
      <c r="S32" s="234"/>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row>
    <row r="33" spans="1:135" s="131" customFormat="1" ht="14.4" x14ac:dyDescent="0.3">
      <c r="A33" s="131">
        <v>36</v>
      </c>
      <c r="B33" s="250">
        <v>1.013E-3</v>
      </c>
      <c r="C33" s="250">
        <v>5.6700000000000001E-4</v>
      </c>
      <c r="D33" s="243"/>
      <c r="E33" s="132">
        <f t="shared" si="7"/>
        <v>165.29791964277086</v>
      </c>
      <c r="F33" s="132">
        <f t="shared" si="1"/>
        <v>295.32062186618498</v>
      </c>
      <c r="G33" s="229"/>
      <c r="H33" s="132">
        <f t="shared" si="2"/>
        <v>109.34674732632287</v>
      </c>
      <c r="I33" s="132">
        <f t="shared" si="3"/>
        <v>195.35847450011474</v>
      </c>
      <c r="J33" s="232"/>
      <c r="K33" s="132">
        <f t="shared" si="4"/>
        <v>102.28631187923285</v>
      </c>
      <c r="L33" s="132">
        <f t="shared" si="5"/>
        <v>166.49030101856943</v>
      </c>
      <c r="M33" s="232"/>
      <c r="N33" s="134">
        <f t="shared" si="8"/>
        <v>30.778759502381895</v>
      </c>
      <c r="O33" s="134">
        <f t="shared" si="6"/>
        <v>54.202616183267835</v>
      </c>
      <c r="P33" s="234"/>
      <c r="Q33" s="234"/>
      <c r="R33" s="234"/>
      <c r="S33" s="234"/>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row>
    <row r="34" spans="1:135" s="131" customFormat="1" ht="14.4" x14ac:dyDescent="0.3">
      <c r="A34" s="131">
        <v>37</v>
      </c>
      <c r="B34" s="250">
        <v>1.1670000000000001E-3</v>
      </c>
      <c r="C34" s="250">
        <v>6.1600000000000001E-4</v>
      </c>
      <c r="D34" s="243"/>
      <c r="E34" s="132">
        <f t="shared" si="7"/>
        <v>143.48482656223382</v>
      </c>
      <c r="F34" s="132">
        <f t="shared" si="1"/>
        <v>271.82920876319298</v>
      </c>
      <c r="G34" s="229"/>
      <c r="H34" s="132">
        <f t="shared" si="2"/>
        <v>94.917099435788401</v>
      </c>
      <c r="I34" s="132">
        <f t="shared" si="3"/>
        <v>179.81859584669652</v>
      </c>
      <c r="J34" s="232"/>
      <c r="K34" s="132">
        <f t="shared" si="4"/>
        <v>88.920337560979334</v>
      </c>
      <c r="L34" s="132">
        <f t="shared" si="5"/>
        <v>153.32629980118324</v>
      </c>
      <c r="M34" s="232"/>
      <c r="N34" s="134">
        <f t="shared" si="8"/>
        <v>26.849086011921901</v>
      </c>
      <c r="O34" s="134">
        <f t="shared" si="6"/>
        <v>49.970589895962434</v>
      </c>
      <c r="P34" s="234"/>
      <c r="Q34" s="234"/>
      <c r="R34" s="234"/>
      <c r="S34" s="234"/>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row>
    <row r="35" spans="1:135" s="131" customFormat="1" ht="14.4" x14ac:dyDescent="0.3">
      <c r="A35" s="131">
        <v>38</v>
      </c>
      <c r="B35" s="250">
        <v>1.224E-3</v>
      </c>
      <c r="C35" s="250">
        <v>6.78E-4</v>
      </c>
      <c r="D35" s="243"/>
      <c r="E35" s="132">
        <f t="shared" si="7"/>
        <v>136.80293512918863</v>
      </c>
      <c r="F35" s="132">
        <f t="shared" si="1"/>
        <v>246.97167049871223</v>
      </c>
      <c r="G35" s="229"/>
      <c r="H35" s="132">
        <f t="shared" si="2"/>
        <v>90.496940393435509</v>
      </c>
      <c r="I35" s="132">
        <f t="shared" si="3"/>
        <v>163.37500743593668</v>
      </c>
      <c r="J35" s="232"/>
      <c r="K35" s="132">
        <f t="shared" si="4"/>
        <v>84.82600811573765</v>
      </c>
      <c r="L35" s="132">
        <f t="shared" si="5"/>
        <v>139.39675616154699</v>
      </c>
      <c r="M35" s="232"/>
      <c r="N35" s="134">
        <f t="shared" si="8"/>
        <v>25.645329555484366</v>
      </c>
      <c r="O35" s="134">
        <f t="shared" si="6"/>
        <v>45.49245335680363</v>
      </c>
      <c r="P35" s="234"/>
      <c r="Q35" s="234"/>
      <c r="R35" s="234"/>
      <c r="S35" s="234"/>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row>
    <row r="36" spans="1:135" s="131" customFormat="1" ht="14.4" x14ac:dyDescent="0.3">
      <c r="A36" s="131">
        <v>39</v>
      </c>
      <c r="B36" s="250">
        <v>1.307E-3</v>
      </c>
      <c r="C36" s="250">
        <v>7.9900000000000001E-4</v>
      </c>
      <c r="D36" s="243"/>
      <c r="E36" s="132">
        <f t="shared" si="7"/>
        <v>128.11537306666173</v>
      </c>
      <c r="F36" s="132">
        <f t="shared" si="1"/>
        <v>209.57045381492728</v>
      </c>
      <c r="G36" s="229"/>
      <c r="H36" s="132">
        <f t="shared" si="2"/>
        <v>84.750003857356589</v>
      </c>
      <c r="I36" s="132">
        <f t="shared" si="3"/>
        <v>138.63361081547566</v>
      </c>
      <c r="J36" s="232"/>
      <c r="K36" s="132">
        <f t="shared" si="4"/>
        <v>79.502703851310542</v>
      </c>
      <c r="L36" s="132">
        <f t="shared" si="5"/>
        <v>118.43804840742035</v>
      </c>
      <c r="M36" s="232"/>
      <c r="N36" s="134">
        <f t="shared" si="8"/>
        <v>24.080247418449016</v>
      </c>
      <c r="O36" s="134">
        <f t="shared" si="6"/>
        <v>38.754547404146258</v>
      </c>
      <c r="P36" s="234"/>
      <c r="Q36" s="234"/>
      <c r="R36" s="234"/>
      <c r="S36" s="234"/>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row>
    <row r="37" spans="1:135" s="131" customFormat="1" ht="14.4" x14ac:dyDescent="0.3">
      <c r="A37" s="131">
        <v>40</v>
      </c>
      <c r="B37" s="250">
        <v>1.4400000000000001E-3</v>
      </c>
      <c r="C37" s="250">
        <v>8.1800000000000004E-4</v>
      </c>
      <c r="D37" s="243"/>
      <c r="E37" s="132">
        <f t="shared" si="7"/>
        <v>116.28249485981033</v>
      </c>
      <c r="F37" s="132">
        <f t="shared" si="1"/>
        <v>204.70268043780791</v>
      </c>
      <c r="G37" s="229"/>
      <c r="H37" s="132">
        <f t="shared" si="2"/>
        <v>76.922399334420177</v>
      </c>
      <c r="I37" s="132">
        <f t="shared" si="3"/>
        <v>135.41351472073967</v>
      </c>
      <c r="J37" s="232"/>
      <c r="K37" s="132">
        <f t="shared" si="4"/>
        <v>72.252106898376994</v>
      </c>
      <c r="L37" s="132">
        <f t="shared" si="5"/>
        <v>115.71026977693015</v>
      </c>
      <c r="M37" s="232"/>
      <c r="N37" s="134">
        <f t="shared" si="8"/>
        <v>21.948530122161706</v>
      </c>
      <c r="O37" s="134">
        <f t="shared" si="6"/>
        <v>37.877608039013275</v>
      </c>
      <c r="P37" s="234"/>
      <c r="Q37" s="234"/>
      <c r="R37" s="234"/>
      <c r="S37" s="234"/>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c r="BU37" s="229"/>
      <c r="BV37" s="229"/>
      <c r="BW37" s="229"/>
      <c r="BX37" s="229"/>
      <c r="BY37" s="229"/>
      <c r="BZ37" s="229"/>
      <c r="CA37" s="229"/>
      <c r="CB37" s="229"/>
      <c r="CC37" s="229"/>
      <c r="CD37" s="229"/>
      <c r="CE37" s="229"/>
      <c r="CF37" s="229"/>
      <c r="CG37" s="229"/>
      <c r="CH37" s="229"/>
      <c r="CI37" s="229"/>
      <c r="CJ37" s="229"/>
      <c r="CK37" s="229"/>
      <c r="CL37" s="229"/>
      <c r="CM37" s="229"/>
      <c r="CN37" s="229"/>
      <c r="CO37" s="229"/>
      <c r="CP37" s="229"/>
      <c r="CQ37" s="229"/>
      <c r="CR37" s="229"/>
      <c r="CS37" s="229"/>
      <c r="CT37" s="229"/>
      <c r="CU37" s="229"/>
      <c r="CV37" s="229"/>
      <c r="CW37" s="229"/>
      <c r="CX37" s="229"/>
      <c r="CY37" s="229"/>
      <c r="CZ37" s="229"/>
      <c r="DA37" s="229"/>
      <c r="DB37" s="229"/>
      <c r="DC37" s="229"/>
      <c r="DD37" s="229"/>
      <c r="DE37" s="229"/>
      <c r="DF37" s="229"/>
      <c r="DG37" s="229"/>
      <c r="DH37" s="229"/>
      <c r="DI37" s="229"/>
      <c r="DJ37" s="229"/>
      <c r="DK37" s="229"/>
      <c r="DL37" s="229"/>
      <c r="DM37" s="229"/>
      <c r="DN37" s="229"/>
      <c r="DO37" s="229"/>
      <c r="DP37" s="229"/>
      <c r="DQ37" s="229"/>
      <c r="DR37" s="229"/>
      <c r="DS37" s="229"/>
      <c r="DT37" s="229"/>
      <c r="DU37" s="229"/>
      <c r="DV37" s="229"/>
      <c r="DW37" s="229"/>
      <c r="DX37" s="229"/>
      <c r="DY37" s="229"/>
      <c r="DZ37" s="229"/>
      <c r="EA37" s="229"/>
      <c r="EB37" s="229"/>
      <c r="EC37" s="229"/>
      <c r="ED37" s="229"/>
      <c r="EE37" s="229"/>
    </row>
    <row r="38" spans="1:135" s="131" customFormat="1" ht="14.4" x14ac:dyDescent="0.3">
      <c r="A38" s="131">
        <v>41</v>
      </c>
      <c r="B38" s="250">
        <v>1.523E-3</v>
      </c>
      <c r="C38" s="250">
        <v>9.3800000000000003E-4</v>
      </c>
      <c r="D38" s="243"/>
      <c r="E38" s="132">
        <f t="shared" si="7"/>
        <v>109.9453661182711</v>
      </c>
      <c r="F38" s="132">
        <f t="shared" si="1"/>
        <v>178.51470426239541</v>
      </c>
      <c r="G38" s="229"/>
      <c r="H38" s="132">
        <f t="shared" si="2"/>
        <v>72.730305345741996</v>
      </c>
      <c r="I38" s="132">
        <f t="shared" si="3"/>
        <v>118.08982413812906</v>
      </c>
      <c r="J38" s="232"/>
      <c r="K38" s="132">
        <f t="shared" si="4"/>
        <v>68.369030816587568</v>
      </c>
      <c r="L38" s="132">
        <f t="shared" si="5"/>
        <v>101.03518195898599</v>
      </c>
      <c r="M38" s="232"/>
      <c r="N38" s="134">
        <f t="shared" si="8"/>
        <v>20.80688337223431</v>
      </c>
      <c r="O38" s="134">
        <f t="shared" si="6"/>
        <v>33.159790379438022</v>
      </c>
      <c r="P38" s="234"/>
      <c r="Q38" s="234"/>
      <c r="R38" s="234"/>
      <c r="S38" s="234"/>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229"/>
      <c r="DQ38" s="229"/>
      <c r="DR38" s="229"/>
      <c r="DS38" s="229"/>
      <c r="DT38" s="229"/>
      <c r="DU38" s="229"/>
      <c r="DV38" s="229"/>
      <c r="DW38" s="229"/>
      <c r="DX38" s="229"/>
      <c r="DY38" s="229"/>
      <c r="DZ38" s="229"/>
      <c r="EA38" s="229"/>
      <c r="EB38" s="229"/>
      <c r="EC38" s="229"/>
      <c r="ED38" s="229"/>
      <c r="EE38" s="229"/>
    </row>
    <row r="39" spans="1:135" s="131" customFormat="1" ht="14.4" x14ac:dyDescent="0.3">
      <c r="A39" s="131">
        <v>42</v>
      </c>
      <c r="B39" s="250">
        <v>1.704E-3</v>
      </c>
      <c r="C39" s="250">
        <v>1.0020000000000001E-3</v>
      </c>
      <c r="D39" s="243"/>
      <c r="E39" s="132">
        <f t="shared" si="7"/>
        <v>98.266897064628452</v>
      </c>
      <c r="F39" s="132">
        <f t="shared" si="1"/>
        <v>167.11256746320049</v>
      </c>
      <c r="G39" s="229"/>
      <c r="H39" s="132">
        <f t="shared" si="2"/>
        <v>65.004844507960726</v>
      </c>
      <c r="I39" s="132">
        <f t="shared" si="3"/>
        <v>110.54716072012481</v>
      </c>
      <c r="J39" s="232"/>
      <c r="K39" s="132">
        <f t="shared" si="4"/>
        <v>61.21304808313549</v>
      </c>
      <c r="L39" s="132">
        <f t="shared" si="5"/>
        <v>94.645709259010843</v>
      </c>
      <c r="M39" s="232"/>
      <c r="N39" s="134">
        <f t="shared" si="8"/>
        <v>18.702983201826793</v>
      </c>
      <c r="O39" s="134">
        <f t="shared" si="6"/>
        <v>31.10567203184916</v>
      </c>
      <c r="P39" s="234"/>
      <c r="Q39" s="234"/>
      <c r="R39" s="234"/>
      <c r="S39" s="234"/>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c r="BU39" s="229"/>
      <c r="BV39" s="229"/>
      <c r="BW39" s="229"/>
      <c r="BX39" s="229"/>
      <c r="BY39" s="229"/>
      <c r="BZ39" s="229"/>
      <c r="CA39" s="229"/>
      <c r="CB39" s="229"/>
      <c r="CC39" s="229"/>
      <c r="CD39" s="229"/>
      <c r="CE39" s="229"/>
      <c r="CF39" s="229"/>
      <c r="CG39" s="229"/>
      <c r="CH39" s="229"/>
      <c r="CI39" s="229"/>
      <c r="CJ39" s="229"/>
      <c r="CK39" s="229"/>
      <c r="CL39" s="229"/>
      <c r="CM39" s="229"/>
      <c r="CN39" s="229"/>
      <c r="CO39" s="229"/>
      <c r="CP39" s="229"/>
      <c r="CQ39" s="229"/>
      <c r="CR39" s="229"/>
      <c r="CS39" s="229"/>
      <c r="CT39" s="229"/>
      <c r="CU39" s="229"/>
      <c r="CV39" s="229"/>
      <c r="CW39" s="229"/>
      <c r="CX39" s="229"/>
      <c r="CY39" s="229"/>
      <c r="CZ39" s="229"/>
      <c r="DA39" s="229"/>
      <c r="DB39" s="229"/>
      <c r="DC39" s="229"/>
      <c r="DD39" s="229"/>
      <c r="DE39" s="229"/>
      <c r="DF39" s="229"/>
      <c r="DG39" s="229"/>
      <c r="DH39" s="229"/>
      <c r="DI39" s="229"/>
      <c r="DJ39" s="229"/>
      <c r="DK39" s="229"/>
      <c r="DL39" s="229"/>
      <c r="DM39" s="229"/>
      <c r="DN39" s="229"/>
      <c r="DO39" s="229"/>
      <c r="DP39" s="229"/>
      <c r="DQ39" s="229"/>
      <c r="DR39" s="229"/>
      <c r="DS39" s="229"/>
      <c r="DT39" s="229"/>
      <c r="DU39" s="229"/>
      <c r="DV39" s="229"/>
      <c r="DW39" s="229"/>
      <c r="DX39" s="229"/>
      <c r="DY39" s="229"/>
      <c r="DZ39" s="229"/>
      <c r="EA39" s="229"/>
      <c r="EB39" s="229"/>
      <c r="EC39" s="229"/>
      <c r="ED39" s="229"/>
      <c r="EE39" s="229"/>
    </row>
    <row r="40" spans="1:135" s="131" customFormat="1" ht="14.4" x14ac:dyDescent="0.3">
      <c r="A40" s="131">
        <v>43</v>
      </c>
      <c r="B40" s="250">
        <v>1.8010000000000001E-3</v>
      </c>
      <c r="C40" s="250">
        <v>1.1169999999999999E-3</v>
      </c>
      <c r="D40" s="243"/>
      <c r="E40" s="132">
        <f t="shared" si="7"/>
        <v>92.974343474806716</v>
      </c>
      <c r="F40" s="132">
        <f t="shared" si="1"/>
        <v>149.9076030421906</v>
      </c>
      <c r="G40" s="229"/>
      <c r="H40" s="132">
        <f t="shared" si="2"/>
        <v>61.503750717137734</v>
      </c>
      <c r="I40" s="132">
        <f t="shared" si="3"/>
        <v>99.16585052960167</v>
      </c>
      <c r="J40" s="232"/>
      <c r="K40" s="132">
        <f t="shared" si="4"/>
        <v>57.970035498979939</v>
      </c>
      <c r="L40" s="132">
        <f t="shared" si="5"/>
        <v>85.004476882299798</v>
      </c>
      <c r="M40" s="232"/>
      <c r="N40" s="134">
        <f t="shared" si="8"/>
        <v>17.749518809501865</v>
      </c>
      <c r="O40" s="134">
        <f t="shared" si="6"/>
        <v>28.006162377719662</v>
      </c>
      <c r="P40" s="234"/>
      <c r="Q40" s="234"/>
      <c r="R40" s="234"/>
      <c r="S40" s="234"/>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c r="CZ40" s="229"/>
      <c r="DA40" s="229"/>
      <c r="DB40" s="229"/>
      <c r="DC40" s="229"/>
      <c r="DD40" s="229"/>
      <c r="DE40" s="229"/>
      <c r="DF40" s="229"/>
      <c r="DG40" s="229"/>
      <c r="DH40" s="229"/>
      <c r="DI40" s="229"/>
      <c r="DJ40" s="229"/>
      <c r="DK40" s="229"/>
      <c r="DL40" s="229"/>
      <c r="DM40" s="229"/>
      <c r="DN40" s="229"/>
      <c r="DO40" s="229"/>
      <c r="DP40" s="229"/>
      <c r="DQ40" s="229"/>
      <c r="DR40" s="229"/>
      <c r="DS40" s="229"/>
      <c r="DT40" s="229"/>
      <c r="DU40" s="229"/>
      <c r="DV40" s="229"/>
      <c r="DW40" s="229"/>
      <c r="DX40" s="229"/>
      <c r="DY40" s="229"/>
      <c r="DZ40" s="229"/>
      <c r="EA40" s="229"/>
      <c r="EB40" s="229"/>
      <c r="EC40" s="229"/>
      <c r="ED40" s="229"/>
      <c r="EE40" s="229"/>
    </row>
    <row r="41" spans="1:135" s="131" customFormat="1" ht="14.4" x14ac:dyDescent="0.3">
      <c r="A41" s="131">
        <v>44</v>
      </c>
      <c r="B41" s="250">
        <v>1.97E-3</v>
      </c>
      <c r="C41" s="250">
        <v>1.232E-3</v>
      </c>
      <c r="D41" s="243"/>
      <c r="E41" s="132">
        <f t="shared" si="7"/>
        <v>84.998371877221771</v>
      </c>
      <c r="F41" s="132">
        <f t="shared" si="1"/>
        <v>135.91460438159649</v>
      </c>
      <c r="G41" s="229"/>
      <c r="H41" s="132">
        <f t="shared" si="2"/>
        <v>56.227540630236078</v>
      </c>
      <c r="I41" s="132">
        <f t="shared" si="3"/>
        <v>89.909297923348262</v>
      </c>
      <c r="J41" s="232"/>
      <c r="K41" s="132">
        <f t="shared" si="4"/>
        <v>53.082758341960854</v>
      </c>
      <c r="L41" s="132">
        <f t="shared" si="5"/>
        <v>77.163149900591606</v>
      </c>
      <c r="M41" s="232"/>
      <c r="N41" s="134">
        <f t="shared" si="8"/>
        <v>16.312631155285715</v>
      </c>
      <c r="O41" s="134">
        <f t="shared" si="6"/>
        <v>25.485294947981217</v>
      </c>
      <c r="P41" s="234"/>
      <c r="Q41" s="234"/>
      <c r="R41" s="234"/>
      <c r="S41" s="234"/>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29"/>
      <c r="CR41" s="229"/>
      <c r="CS41" s="229"/>
      <c r="CT41" s="229"/>
      <c r="CU41" s="229"/>
      <c r="CV41" s="229"/>
      <c r="CW41" s="229"/>
      <c r="CX41" s="229"/>
      <c r="CY41" s="229"/>
      <c r="CZ41" s="229"/>
      <c r="DA41" s="229"/>
      <c r="DB41" s="229"/>
      <c r="DC41" s="229"/>
      <c r="DD41" s="229"/>
      <c r="DE41" s="229"/>
      <c r="DF41" s="229"/>
      <c r="DG41" s="229"/>
      <c r="DH41" s="229"/>
      <c r="DI41" s="229"/>
      <c r="DJ41" s="229"/>
      <c r="DK41" s="229"/>
      <c r="DL41" s="229"/>
      <c r="DM41" s="229"/>
      <c r="DN41" s="229"/>
      <c r="DO41" s="229"/>
      <c r="DP41" s="229"/>
      <c r="DQ41" s="229"/>
      <c r="DR41" s="229"/>
      <c r="DS41" s="229"/>
      <c r="DT41" s="229"/>
      <c r="DU41" s="229"/>
      <c r="DV41" s="229"/>
      <c r="DW41" s="229"/>
      <c r="DX41" s="229"/>
      <c r="DY41" s="229"/>
      <c r="DZ41" s="229"/>
      <c r="EA41" s="229"/>
      <c r="EB41" s="229"/>
      <c r="EC41" s="229"/>
      <c r="ED41" s="229"/>
      <c r="EE41" s="229"/>
    </row>
    <row r="42" spans="1:135" s="131" customFormat="1" ht="14.4" x14ac:dyDescent="0.3">
      <c r="A42" s="131">
        <v>45</v>
      </c>
      <c r="B42" s="250">
        <v>2.1350000000000002E-3</v>
      </c>
      <c r="C42" s="250">
        <v>1.325E-3</v>
      </c>
      <c r="D42" s="243"/>
      <c r="E42" s="132">
        <f t="shared" si="7"/>
        <v>78.429411052986822</v>
      </c>
      <c r="F42" s="132">
        <f t="shared" si="1"/>
        <v>126.37493780990708</v>
      </c>
      <c r="G42" s="229"/>
      <c r="H42" s="132">
        <f t="shared" si="2"/>
        <v>51.882086670522277</v>
      </c>
      <c r="I42" s="132">
        <f t="shared" si="3"/>
        <v>83.598683050237781</v>
      </c>
      <c r="J42" s="232"/>
      <c r="K42" s="132">
        <f t="shared" si="4"/>
        <v>49.057627135205088</v>
      </c>
      <c r="L42" s="132">
        <f t="shared" si="5"/>
        <v>71.817359001908585</v>
      </c>
      <c r="M42" s="232"/>
      <c r="N42" s="134">
        <f t="shared" si="8"/>
        <v>15.129219379818668</v>
      </c>
      <c r="O42" s="134">
        <f t="shared" si="6"/>
        <v>23.766704434651217</v>
      </c>
      <c r="P42" s="234"/>
      <c r="Q42" s="234"/>
      <c r="R42" s="234"/>
      <c r="S42" s="234"/>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c r="CD42" s="229"/>
      <c r="CE42" s="229"/>
      <c r="CF42" s="229"/>
      <c r="CG42" s="229"/>
      <c r="CH42" s="229"/>
      <c r="CI42" s="229"/>
      <c r="CJ42" s="229"/>
      <c r="CK42" s="229"/>
      <c r="CL42" s="229"/>
      <c r="CM42" s="229"/>
      <c r="CN42" s="229"/>
      <c r="CO42" s="229"/>
      <c r="CP42" s="229"/>
      <c r="CQ42" s="229"/>
      <c r="CR42" s="229"/>
      <c r="CS42" s="229"/>
      <c r="CT42" s="229"/>
      <c r="CU42" s="229"/>
      <c r="CV42" s="229"/>
      <c r="CW42" s="229"/>
      <c r="CX42" s="229"/>
      <c r="CY42" s="229"/>
      <c r="CZ42" s="229"/>
      <c r="DA42" s="229"/>
      <c r="DB42" s="229"/>
      <c r="DC42" s="229"/>
      <c r="DD42" s="229"/>
      <c r="DE42" s="229"/>
      <c r="DF42" s="229"/>
      <c r="DG42" s="229"/>
      <c r="DH42" s="229"/>
      <c r="DI42" s="229"/>
      <c r="DJ42" s="229"/>
      <c r="DK42" s="229"/>
      <c r="DL42" s="229"/>
      <c r="DM42" s="229"/>
      <c r="DN42" s="229"/>
      <c r="DO42" s="229"/>
      <c r="DP42" s="229"/>
      <c r="DQ42" s="229"/>
      <c r="DR42" s="229"/>
      <c r="DS42" s="229"/>
      <c r="DT42" s="229"/>
      <c r="DU42" s="229"/>
      <c r="DV42" s="229"/>
      <c r="DW42" s="229"/>
      <c r="DX42" s="229"/>
      <c r="DY42" s="229"/>
      <c r="DZ42" s="229"/>
      <c r="EA42" s="229"/>
      <c r="EB42" s="229"/>
      <c r="EC42" s="229"/>
      <c r="ED42" s="229"/>
      <c r="EE42" s="229"/>
    </row>
    <row r="43" spans="1:135" s="131" customFormat="1" ht="14.4" x14ac:dyDescent="0.3">
      <c r="A43" s="131">
        <v>46</v>
      </c>
      <c r="B43" s="250">
        <v>2.2309999999999999E-3</v>
      </c>
      <c r="C43" s="250">
        <v>1.4270000000000001E-3</v>
      </c>
      <c r="D43" s="243"/>
      <c r="E43" s="132">
        <f t="shared" si="7"/>
        <v>75.054591034570549</v>
      </c>
      <c r="F43" s="132">
        <f t="shared" si="1"/>
        <v>117.34183083260469</v>
      </c>
      <c r="G43" s="229"/>
      <c r="H43" s="132">
        <f t="shared" si="2"/>
        <v>49.649598853234011</v>
      </c>
      <c r="I43" s="132">
        <f t="shared" si="3"/>
        <v>77.623164009505999</v>
      </c>
      <c r="J43" s="232"/>
      <c r="K43" s="132">
        <f t="shared" si="4"/>
        <v>46.989705931718007</v>
      </c>
      <c r="L43" s="132">
        <f t="shared" si="5"/>
        <v>66.755431448863945</v>
      </c>
      <c r="M43" s="232"/>
      <c r="N43" s="134">
        <f t="shared" si="8"/>
        <v>14.521238626585772</v>
      </c>
      <c r="O43" s="134">
        <f t="shared" si="6"/>
        <v>22.139371671978175</v>
      </c>
      <c r="P43" s="234"/>
      <c r="Q43" s="234"/>
      <c r="R43" s="234"/>
      <c r="S43" s="234"/>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c r="CZ43" s="229"/>
      <c r="DA43" s="229"/>
      <c r="DB43" s="229"/>
      <c r="DC43" s="229"/>
      <c r="DD43" s="229"/>
      <c r="DE43" s="229"/>
      <c r="DF43" s="229"/>
      <c r="DG43" s="229"/>
      <c r="DH43" s="229"/>
      <c r="DI43" s="229"/>
      <c r="DJ43" s="229"/>
      <c r="DK43" s="229"/>
      <c r="DL43" s="229"/>
      <c r="DM43" s="229"/>
      <c r="DN43" s="229"/>
      <c r="DO43" s="229"/>
      <c r="DP43" s="229"/>
      <c r="DQ43" s="229"/>
      <c r="DR43" s="229"/>
      <c r="DS43" s="229"/>
      <c r="DT43" s="229"/>
      <c r="DU43" s="229"/>
      <c r="DV43" s="229"/>
      <c r="DW43" s="229"/>
      <c r="DX43" s="229"/>
      <c r="DY43" s="229"/>
      <c r="DZ43" s="229"/>
      <c r="EA43" s="229"/>
      <c r="EB43" s="229"/>
      <c r="EC43" s="229"/>
      <c r="ED43" s="229"/>
      <c r="EE43" s="229"/>
    </row>
    <row r="44" spans="1:135" s="131" customFormat="1" ht="14.4" x14ac:dyDescent="0.3">
      <c r="A44" s="131">
        <v>47</v>
      </c>
      <c r="B44" s="250">
        <v>2.3479999999999998E-3</v>
      </c>
      <c r="C44" s="250">
        <v>1.5870000000000001E-3</v>
      </c>
      <c r="D44" s="243"/>
      <c r="E44" s="132">
        <f t="shared" si="7"/>
        <v>71.314647614193746</v>
      </c>
      <c r="F44" s="132">
        <f t="shared" si="1"/>
        <v>105.51152652686004</v>
      </c>
      <c r="G44" s="229"/>
      <c r="H44" s="132">
        <f t="shared" si="2"/>
        <v>47.175577104584782</v>
      </c>
      <c r="I44" s="132">
        <f t="shared" si="3"/>
        <v>69.797262155995625</v>
      </c>
      <c r="J44" s="232"/>
      <c r="K44" s="132">
        <f t="shared" si="4"/>
        <v>44.698055338016566</v>
      </c>
      <c r="L44" s="132">
        <f t="shared" si="5"/>
        <v>60.126024371473768</v>
      </c>
      <c r="M44" s="232"/>
      <c r="N44" s="134">
        <f t="shared" si="8"/>
        <v>13.847480143063402</v>
      </c>
      <c r="O44" s="134">
        <f t="shared" si="6"/>
        <v>20.008118069258259</v>
      </c>
      <c r="P44" s="234"/>
      <c r="Q44" s="234"/>
      <c r="R44" s="234"/>
      <c r="S44" s="234"/>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c r="DQ44" s="229"/>
      <c r="DR44" s="229"/>
      <c r="DS44" s="229"/>
      <c r="DT44" s="229"/>
      <c r="DU44" s="229"/>
      <c r="DV44" s="229"/>
      <c r="DW44" s="229"/>
      <c r="DX44" s="229"/>
      <c r="DY44" s="229"/>
      <c r="DZ44" s="229"/>
      <c r="EA44" s="229"/>
      <c r="EB44" s="229"/>
      <c r="EC44" s="229"/>
      <c r="ED44" s="229"/>
      <c r="EE44" s="229"/>
    </row>
    <row r="45" spans="1:135" s="131" customFormat="1" ht="14.4" x14ac:dyDescent="0.3">
      <c r="A45" s="131">
        <v>48</v>
      </c>
      <c r="B45" s="250">
        <v>2.5820000000000001E-3</v>
      </c>
      <c r="C45" s="250">
        <v>1.67E-3</v>
      </c>
      <c r="D45" s="243"/>
      <c r="E45" s="132">
        <f t="shared" si="7"/>
        <v>64.851585049623111</v>
      </c>
      <c r="F45" s="132">
        <f t="shared" si="1"/>
        <v>100.26754047792029</v>
      </c>
      <c r="G45" s="229"/>
      <c r="H45" s="132">
        <f t="shared" si="2"/>
        <v>42.900176236082515</v>
      </c>
      <c r="I45" s="132">
        <f t="shared" si="3"/>
        <v>66.328296432074893</v>
      </c>
      <c r="J45" s="232"/>
      <c r="K45" s="132">
        <f t="shared" si="4"/>
        <v>40.737813297313274</v>
      </c>
      <c r="L45" s="132">
        <f t="shared" si="5"/>
        <v>57.187425555406506</v>
      </c>
      <c r="M45" s="232"/>
      <c r="N45" s="134">
        <f t="shared" si="8"/>
        <v>12.683146156434105</v>
      </c>
      <c r="O45" s="134">
        <f t="shared" si="6"/>
        <v>19.063403219109496</v>
      </c>
      <c r="P45" s="234"/>
      <c r="Q45" s="234"/>
      <c r="R45" s="234"/>
      <c r="S45" s="234"/>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c r="DQ45" s="229"/>
      <c r="DR45" s="229"/>
      <c r="DS45" s="229"/>
      <c r="DT45" s="229"/>
      <c r="DU45" s="229"/>
      <c r="DV45" s="229"/>
      <c r="DW45" s="229"/>
      <c r="DX45" s="229"/>
      <c r="DY45" s="229"/>
      <c r="DZ45" s="229"/>
      <c r="EA45" s="229"/>
      <c r="EB45" s="229"/>
      <c r="EC45" s="229"/>
      <c r="ED45" s="229"/>
      <c r="EE45" s="229"/>
    </row>
    <row r="46" spans="1:135" s="131" customFormat="1" ht="14.4" x14ac:dyDescent="0.3">
      <c r="A46" s="131">
        <v>49</v>
      </c>
      <c r="B46" s="250">
        <v>2.8219999999999999E-3</v>
      </c>
      <c r="C46" s="250">
        <v>1.895E-3</v>
      </c>
      <c r="D46" s="243"/>
      <c r="E46" s="132">
        <f t="shared" si="7"/>
        <v>59.336212827117969</v>
      </c>
      <c r="F46" s="132">
        <f t="shared" si="1"/>
        <v>88.362423534631603</v>
      </c>
      <c r="G46" s="229"/>
      <c r="H46" s="132">
        <f t="shared" si="2"/>
        <v>39.251684989923838</v>
      </c>
      <c r="I46" s="132">
        <f t="shared" si="3"/>
        <v>58.452905035126683</v>
      </c>
      <c r="J46" s="232"/>
      <c r="K46" s="132">
        <f t="shared" si="4"/>
        <v>37.358268580319944</v>
      </c>
      <c r="L46" s="132">
        <f t="shared" si="5"/>
        <v>50.516095344342403</v>
      </c>
      <c r="M46" s="232"/>
      <c r="N46" s="134">
        <f t="shared" si="8"/>
        <v>11.689540530089603</v>
      </c>
      <c r="O46" s="134">
        <f t="shared" si="6"/>
        <v>16.918671966180931</v>
      </c>
      <c r="P46" s="234"/>
      <c r="Q46" s="234"/>
      <c r="R46" s="234"/>
      <c r="S46" s="234"/>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29"/>
      <c r="CR46" s="229"/>
      <c r="CS46" s="229"/>
      <c r="CT46" s="229"/>
      <c r="CU46" s="229"/>
      <c r="CV46" s="229"/>
      <c r="CW46" s="229"/>
      <c r="CX46" s="229"/>
      <c r="CY46" s="229"/>
      <c r="CZ46" s="229"/>
      <c r="DA46" s="229"/>
      <c r="DB46" s="229"/>
      <c r="DC46" s="229"/>
      <c r="DD46" s="229"/>
      <c r="DE46" s="229"/>
      <c r="DF46" s="229"/>
      <c r="DG46" s="229"/>
      <c r="DH46" s="229"/>
      <c r="DI46" s="229"/>
      <c r="DJ46" s="229"/>
      <c r="DK46" s="229"/>
      <c r="DL46" s="229"/>
      <c r="DM46" s="229"/>
      <c r="DN46" s="229"/>
      <c r="DO46" s="229"/>
      <c r="DP46" s="229"/>
      <c r="DQ46" s="229"/>
      <c r="DR46" s="229"/>
      <c r="DS46" s="229"/>
      <c r="DT46" s="229"/>
      <c r="DU46" s="229"/>
      <c r="DV46" s="229"/>
      <c r="DW46" s="229"/>
      <c r="DX46" s="229"/>
      <c r="DY46" s="229"/>
      <c r="DZ46" s="229"/>
      <c r="EA46" s="229"/>
      <c r="EB46" s="229"/>
      <c r="EC46" s="229"/>
      <c r="ED46" s="229"/>
      <c r="EE46" s="229"/>
    </row>
    <row r="47" spans="1:135" s="131" customFormat="1" ht="14.4" x14ac:dyDescent="0.3">
      <c r="A47" s="131">
        <v>50</v>
      </c>
      <c r="B47" s="250">
        <v>2.9889999999999999E-3</v>
      </c>
      <c r="C47" s="250">
        <v>2.065E-3</v>
      </c>
      <c r="D47" s="243"/>
      <c r="E47" s="132">
        <f t="shared" ref="E47:E78" si="9">m_stroke_mort/B47</f>
        <v>56.021007894990596</v>
      </c>
      <c r="F47" s="132">
        <f t="shared" ref="F47:F78" si="10">f_stroke_mort/C47</f>
        <v>81.088035156477915</v>
      </c>
      <c r="G47" s="229"/>
      <c r="H47" s="132">
        <f t="shared" ref="H47:H82" si="11">m_AMI_mort/B47</f>
        <v>37.058633336087347</v>
      </c>
      <c r="I47" s="132">
        <f t="shared" ref="I47:I78" si="12">f_AMI_mort/C47</f>
        <v>53.640801472912862</v>
      </c>
      <c r="J47" s="232"/>
      <c r="K47" s="132">
        <f t="shared" ref="K47:K78" si="13">(B47+m_colon)/B47</f>
        <v>35.326876525146503</v>
      </c>
      <c r="L47" s="132">
        <f t="shared" ref="L47:L78" si="14">(C47+f_colon)/C47</f>
        <v>46.43970977120042</v>
      </c>
      <c r="M47" s="232"/>
      <c r="N47" s="134">
        <f t="shared" ref="N47:N78" si="15">(B47+m_breast)/B47</f>
        <v>11.092299557013336</v>
      </c>
      <c r="O47" s="134">
        <f t="shared" ref="O47:O78" si="16">(C47+f_breast)/C47</f>
        <v>15.608175968965064</v>
      </c>
      <c r="P47" s="234"/>
      <c r="Q47" s="234"/>
      <c r="R47" s="234"/>
      <c r="S47" s="234"/>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229"/>
      <c r="CD47" s="229"/>
      <c r="CE47" s="229"/>
      <c r="CF47" s="229"/>
      <c r="CG47" s="229"/>
      <c r="CH47" s="229"/>
      <c r="CI47" s="229"/>
      <c r="CJ47" s="229"/>
      <c r="CK47" s="229"/>
      <c r="CL47" s="229"/>
      <c r="CM47" s="229"/>
      <c r="CN47" s="229"/>
      <c r="CO47" s="229"/>
      <c r="CP47" s="229"/>
      <c r="CQ47" s="229"/>
      <c r="CR47" s="229"/>
      <c r="CS47" s="229"/>
      <c r="CT47" s="229"/>
      <c r="CU47" s="229"/>
      <c r="CV47" s="229"/>
      <c r="CW47" s="229"/>
      <c r="CX47" s="229"/>
      <c r="CY47" s="229"/>
      <c r="CZ47" s="229"/>
      <c r="DA47" s="229"/>
      <c r="DB47" s="229"/>
      <c r="DC47" s="229"/>
      <c r="DD47" s="229"/>
      <c r="DE47" s="229"/>
      <c r="DF47" s="229"/>
      <c r="DG47" s="229"/>
      <c r="DH47" s="229"/>
      <c r="DI47" s="229"/>
      <c r="DJ47" s="229"/>
      <c r="DK47" s="229"/>
      <c r="DL47" s="229"/>
      <c r="DM47" s="229"/>
      <c r="DN47" s="229"/>
      <c r="DO47" s="229"/>
      <c r="DP47" s="229"/>
      <c r="DQ47" s="229"/>
      <c r="DR47" s="229"/>
      <c r="DS47" s="229"/>
      <c r="DT47" s="229"/>
      <c r="DU47" s="229"/>
      <c r="DV47" s="229"/>
      <c r="DW47" s="229"/>
      <c r="DX47" s="229"/>
      <c r="DY47" s="229"/>
      <c r="DZ47" s="229"/>
      <c r="EA47" s="229"/>
      <c r="EB47" s="229"/>
      <c r="EC47" s="229"/>
      <c r="ED47" s="229"/>
      <c r="EE47" s="229"/>
    </row>
    <row r="48" spans="1:135" s="131" customFormat="1" ht="14.4" x14ac:dyDescent="0.3">
      <c r="A48" s="131">
        <v>51</v>
      </c>
      <c r="B48" s="250">
        <v>3.336E-3</v>
      </c>
      <c r="C48" s="250">
        <v>2.287E-3</v>
      </c>
      <c r="D48" s="243"/>
      <c r="E48" s="132">
        <f t="shared" si="9"/>
        <v>50.193882673299427</v>
      </c>
      <c r="F48" s="132">
        <f t="shared" si="10"/>
        <v>73.216787318813687</v>
      </c>
      <c r="G48" s="229"/>
      <c r="H48" s="132">
        <f t="shared" si="11"/>
        <v>33.20391338176411</v>
      </c>
      <c r="I48" s="132">
        <f t="shared" si="12"/>
        <v>48.433867530198981</v>
      </c>
      <c r="J48" s="232"/>
      <c r="K48" s="132">
        <f t="shared" si="13"/>
        <v>31.756305135990072</v>
      </c>
      <c r="L48" s="132">
        <f t="shared" si="14"/>
        <v>42.028859063195831</v>
      </c>
      <c r="M48" s="232"/>
      <c r="N48" s="134">
        <f t="shared" si="15"/>
        <v>10.04253098798347</v>
      </c>
      <c r="O48" s="134">
        <f t="shared" si="16"/>
        <v>14.190154515047162</v>
      </c>
      <c r="P48" s="234"/>
      <c r="Q48" s="234"/>
      <c r="R48" s="234"/>
      <c r="S48" s="234"/>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29"/>
      <c r="CR48" s="229"/>
      <c r="CS48" s="229"/>
      <c r="CT48" s="229"/>
      <c r="CU48" s="229"/>
      <c r="CV48" s="229"/>
      <c r="CW48" s="229"/>
      <c r="CX48" s="229"/>
      <c r="CY48" s="229"/>
      <c r="CZ48" s="229"/>
      <c r="DA48" s="229"/>
      <c r="DB48" s="229"/>
      <c r="DC48" s="229"/>
      <c r="DD48" s="229"/>
      <c r="DE48" s="229"/>
      <c r="DF48" s="229"/>
      <c r="DG48" s="229"/>
      <c r="DH48" s="229"/>
      <c r="DI48" s="229"/>
      <c r="DJ48" s="229"/>
      <c r="DK48" s="229"/>
      <c r="DL48" s="229"/>
      <c r="DM48" s="229"/>
      <c r="DN48" s="229"/>
      <c r="DO48" s="229"/>
      <c r="DP48" s="229"/>
      <c r="DQ48" s="229"/>
      <c r="DR48" s="229"/>
      <c r="DS48" s="229"/>
      <c r="DT48" s="229"/>
      <c r="DU48" s="229"/>
      <c r="DV48" s="229"/>
      <c r="DW48" s="229"/>
      <c r="DX48" s="229"/>
      <c r="DY48" s="229"/>
      <c r="DZ48" s="229"/>
      <c r="EA48" s="229"/>
      <c r="EB48" s="229"/>
      <c r="EC48" s="229"/>
      <c r="ED48" s="229"/>
      <c r="EE48" s="229"/>
    </row>
    <row r="49" spans="1:135" s="131" customFormat="1" ht="14.4" x14ac:dyDescent="0.3">
      <c r="A49" s="131">
        <v>52</v>
      </c>
      <c r="B49" s="250">
        <v>3.6649999999999999E-3</v>
      </c>
      <c r="C49" s="250">
        <v>2.5240000000000002E-3</v>
      </c>
      <c r="D49" s="243"/>
      <c r="E49" s="132">
        <f t="shared" si="9"/>
        <v>45.688074378752226</v>
      </c>
      <c r="F49" s="132">
        <f t="shared" si="10"/>
        <v>66.341835419226186</v>
      </c>
      <c r="G49" s="229"/>
      <c r="H49" s="132">
        <f t="shared" si="11"/>
        <v>30.223261948585286</v>
      </c>
      <c r="I49" s="132">
        <f t="shared" si="12"/>
        <v>43.885996450699309</v>
      </c>
      <c r="J49" s="232"/>
      <c r="K49" s="132">
        <f t="shared" si="13"/>
        <v>28.995370786811154</v>
      </c>
      <c r="L49" s="132">
        <f t="shared" si="14"/>
        <v>38.176307716929024</v>
      </c>
      <c r="M49" s="232"/>
      <c r="N49" s="134">
        <f t="shared" si="15"/>
        <v>9.2308003754196086</v>
      </c>
      <c r="O49" s="134">
        <f t="shared" si="16"/>
        <v>12.951617819299864</v>
      </c>
      <c r="P49" s="234"/>
      <c r="Q49" s="234"/>
      <c r="R49" s="234"/>
      <c r="S49" s="234"/>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229"/>
      <c r="CD49" s="229"/>
      <c r="CE49" s="229"/>
      <c r="CF49" s="229"/>
      <c r="CG49" s="229"/>
      <c r="CH49" s="229"/>
      <c r="CI49" s="229"/>
      <c r="CJ49" s="229"/>
      <c r="CK49" s="229"/>
      <c r="CL49" s="229"/>
      <c r="CM49" s="229"/>
      <c r="CN49" s="229"/>
      <c r="CO49" s="229"/>
      <c r="CP49" s="229"/>
      <c r="CQ49" s="229"/>
      <c r="CR49" s="229"/>
      <c r="CS49" s="229"/>
      <c r="CT49" s="229"/>
      <c r="CU49" s="229"/>
      <c r="CV49" s="229"/>
      <c r="CW49" s="229"/>
      <c r="CX49" s="229"/>
      <c r="CY49" s="229"/>
      <c r="CZ49" s="229"/>
      <c r="DA49" s="229"/>
      <c r="DB49" s="229"/>
      <c r="DC49" s="229"/>
      <c r="DD49" s="229"/>
      <c r="DE49" s="229"/>
      <c r="DF49" s="229"/>
      <c r="DG49" s="229"/>
      <c r="DH49" s="229"/>
      <c r="DI49" s="229"/>
      <c r="DJ49" s="229"/>
      <c r="DK49" s="229"/>
      <c r="DL49" s="229"/>
      <c r="DM49" s="229"/>
      <c r="DN49" s="229"/>
      <c r="DO49" s="229"/>
      <c r="DP49" s="229"/>
      <c r="DQ49" s="229"/>
      <c r="DR49" s="229"/>
      <c r="DS49" s="229"/>
      <c r="DT49" s="229"/>
      <c r="DU49" s="229"/>
      <c r="DV49" s="229"/>
      <c r="DW49" s="229"/>
      <c r="DX49" s="229"/>
      <c r="DY49" s="229"/>
      <c r="DZ49" s="229"/>
      <c r="EA49" s="229"/>
      <c r="EB49" s="229"/>
      <c r="EC49" s="229"/>
      <c r="ED49" s="229"/>
      <c r="EE49" s="229"/>
    </row>
    <row r="50" spans="1:135" s="131" customFormat="1" ht="14.4" x14ac:dyDescent="0.3">
      <c r="A50" s="131">
        <v>53</v>
      </c>
      <c r="B50" s="250">
        <v>4.0959999999999998E-3</v>
      </c>
      <c r="C50" s="250">
        <v>2.7200000000000002E-3</v>
      </c>
      <c r="D50" s="243"/>
      <c r="E50" s="132">
        <f t="shared" si="9"/>
        <v>40.880564599152073</v>
      </c>
      <c r="F50" s="132">
        <f t="shared" si="10"/>
        <v>61.56132080813488</v>
      </c>
      <c r="G50" s="229"/>
      <c r="H50" s="132">
        <f t="shared" si="11"/>
        <v>27.043031016007099</v>
      </c>
      <c r="I50" s="132">
        <f t="shared" si="12"/>
        <v>40.72362317704598</v>
      </c>
      <c r="J50" s="232"/>
      <c r="K50" s="132">
        <f t="shared" si="13"/>
        <v>26.049568831460665</v>
      </c>
      <c r="L50" s="132">
        <f t="shared" si="14"/>
        <v>35.49742671967973</v>
      </c>
      <c r="M50" s="232"/>
      <c r="N50" s="134">
        <f t="shared" si="15"/>
        <v>8.3647176210724776</v>
      </c>
      <c r="O50" s="134">
        <f t="shared" si="16"/>
        <v>12.090398299967962</v>
      </c>
      <c r="P50" s="234"/>
      <c r="Q50" s="234"/>
      <c r="R50" s="234"/>
      <c r="S50" s="234"/>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29"/>
      <c r="CR50" s="229"/>
      <c r="CS50" s="229"/>
      <c r="CT50" s="229"/>
      <c r="CU50" s="229"/>
      <c r="CV50" s="229"/>
      <c r="CW50" s="229"/>
      <c r="CX50" s="229"/>
      <c r="CY50" s="229"/>
      <c r="CZ50" s="229"/>
      <c r="DA50" s="229"/>
      <c r="DB50" s="229"/>
      <c r="DC50" s="229"/>
      <c r="DD50" s="229"/>
      <c r="DE50" s="229"/>
      <c r="DF50" s="229"/>
      <c r="DG50" s="229"/>
      <c r="DH50" s="229"/>
      <c r="DI50" s="229"/>
      <c r="DJ50" s="229"/>
      <c r="DK50" s="229"/>
      <c r="DL50" s="229"/>
      <c r="DM50" s="229"/>
      <c r="DN50" s="229"/>
      <c r="DO50" s="229"/>
      <c r="DP50" s="229"/>
      <c r="DQ50" s="229"/>
      <c r="DR50" s="229"/>
      <c r="DS50" s="229"/>
      <c r="DT50" s="229"/>
      <c r="DU50" s="229"/>
      <c r="DV50" s="229"/>
      <c r="DW50" s="229"/>
      <c r="DX50" s="229"/>
      <c r="DY50" s="229"/>
      <c r="DZ50" s="229"/>
      <c r="EA50" s="229"/>
      <c r="EB50" s="229"/>
      <c r="EC50" s="229"/>
      <c r="ED50" s="229"/>
      <c r="EE50" s="229"/>
    </row>
    <row r="51" spans="1:135" s="131" customFormat="1" ht="14.4" x14ac:dyDescent="0.3">
      <c r="A51" s="131">
        <v>54</v>
      </c>
      <c r="B51" s="250">
        <v>4.424E-3</v>
      </c>
      <c r="C51" s="250">
        <v>2.9780000000000002E-3</v>
      </c>
      <c r="D51" s="243"/>
      <c r="E51" s="132">
        <f t="shared" si="9"/>
        <v>37.849636663229404</v>
      </c>
      <c r="F51" s="132">
        <f t="shared" si="10"/>
        <v>56.227935728047981</v>
      </c>
      <c r="G51" s="229"/>
      <c r="H51" s="132">
        <f t="shared" si="11"/>
        <v>25.038032333084328</v>
      </c>
      <c r="I51" s="132">
        <f t="shared" si="12"/>
        <v>37.195518818524199</v>
      </c>
      <c r="J51" s="232"/>
      <c r="K51" s="132">
        <f t="shared" si="13"/>
        <v>24.192367525692333</v>
      </c>
      <c r="L51" s="132">
        <f t="shared" si="14"/>
        <v>32.508730919250787</v>
      </c>
      <c r="M51" s="232"/>
      <c r="N51" s="134">
        <f t="shared" si="15"/>
        <v>7.8186897323491991</v>
      </c>
      <c r="O51" s="134">
        <f t="shared" si="16"/>
        <v>11.129578030863955</v>
      </c>
      <c r="P51" s="234"/>
      <c r="Q51" s="234"/>
      <c r="R51" s="234"/>
      <c r="S51" s="234"/>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229"/>
      <c r="CC51" s="229"/>
      <c r="CD51" s="229"/>
      <c r="CE51" s="229"/>
      <c r="CF51" s="229"/>
      <c r="CG51" s="229"/>
      <c r="CH51" s="229"/>
      <c r="CI51" s="229"/>
      <c r="CJ51" s="229"/>
      <c r="CK51" s="229"/>
      <c r="CL51" s="229"/>
      <c r="CM51" s="229"/>
      <c r="CN51" s="229"/>
      <c r="CO51" s="229"/>
      <c r="CP51" s="229"/>
      <c r="CQ51" s="229"/>
      <c r="CR51" s="229"/>
      <c r="CS51" s="229"/>
      <c r="CT51" s="229"/>
      <c r="CU51" s="229"/>
      <c r="CV51" s="229"/>
      <c r="CW51" s="229"/>
      <c r="CX51" s="229"/>
      <c r="CY51" s="229"/>
      <c r="CZ51" s="229"/>
      <c r="DA51" s="229"/>
      <c r="DB51" s="229"/>
      <c r="DC51" s="229"/>
      <c r="DD51" s="229"/>
      <c r="DE51" s="229"/>
      <c r="DF51" s="229"/>
      <c r="DG51" s="229"/>
      <c r="DH51" s="229"/>
      <c r="DI51" s="229"/>
      <c r="DJ51" s="229"/>
      <c r="DK51" s="229"/>
      <c r="DL51" s="229"/>
      <c r="DM51" s="229"/>
      <c r="DN51" s="229"/>
      <c r="DO51" s="229"/>
      <c r="DP51" s="229"/>
      <c r="DQ51" s="229"/>
      <c r="DR51" s="229"/>
      <c r="DS51" s="229"/>
      <c r="DT51" s="229"/>
      <c r="DU51" s="229"/>
      <c r="DV51" s="229"/>
      <c r="DW51" s="229"/>
      <c r="DX51" s="229"/>
      <c r="DY51" s="229"/>
      <c r="DZ51" s="229"/>
      <c r="EA51" s="229"/>
      <c r="EB51" s="229"/>
      <c r="EC51" s="229"/>
      <c r="ED51" s="229"/>
      <c r="EE51" s="229"/>
    </row>
    <row r="52" spans="1:135" ht="14.4" x14ac:dyDescent="0.3">
      <c r="A52" s="43">
        <v>55</v>
      </c>
      <c r="B52" s="251">
        <v>4.7590000000000002E-3</v>
      </c>
      <c r="C52" s="251">
        <v>3.3050000000000002E-3</v>
      </c>
      <c r="E52" s="129">
        <f t="shared" si="9"/>
        <v>35.185289472184678</v>
      </c>
      <c r="F52" s="129">
        <f t="shared" si="10"/>
        <v>50.664687624244138</v>
      </c>
      <c r="H52" s="129">
        <f t="shared" si="11"/>
        <v>23.275531633024809</v>
      </c>
      <c r="I52" s="129">
        <f t="shared" si="12"/>
        <v>33.515357047372184</v>
      </c>
      <c r="J52" s="232"/>
      <c r="K52" s="129">
        <f t="shared" si="13"/>
        <v>22.559788597113442</v>
      </c>
      <c r="L52" s="129">
        <f t="shared" si="14"/>
        <v>29.391225621037478</v>
      </c>
      <c r="M52" s="232"/>
      <c r="N52" s="135">
        <f t="shared" si="15"/>
        <v>7.338702117233213</v>
      </c>
      <c r="O52" s="135">
        <f t="shared" si="16"/>
        <v>10.127347466236872</v>
      </c>
      <c r="P52" s="234"/>
      <c r="Q52" s="234"/>
      <c r="R52" s="234"/>
      <c r="S52" s="234"/>
    </row>
    <row r="53" spans="1:135" ht="14.4" x14ac:dyDescent="0.3">
      <c r="A53" s="43">
        <v>56</v>
      </c>
      <c r="B53" s="251">
        <v>5.3439999999999998E-3</v>
      </c>
      <c r="C53" s="251">
        <v>3.5920000000000001E-3</v>
      </c>
      <c r="E53" s="129">
        <f t="shared" si="9"/>
        <v>31.333606399350092</v>
      </c>
      <c r="F53" s="129">
        <f t="shared" si="10"/>
        <v>46.61659036696183</v>
      </c>
      <c r="H53" s="129">
        <f t="shared" si="11"/>
        <v>20.727592635023402</v>
      </c>
      <c r="I53" s="129">
        <f t="shared" si="12"/>
        <v>30.837487483731923</v>
      </c>
      <c r="J53" s="232"/>
      <c r="K53" s="129">
        <f t="shared" si="13"/>
        <v>20.199669523514761</v>
      </c>
      <c r="L53" s="129">
        <f t="shared" si="14"/>
        <v>27.122773017129415</v>
      </c>
      <c r="M53" s="232"/>
      <c r="N53" s="135">
        <f t="shared" si="15"/>
        <v>6.6448135059717188</v>
      </c>
      <c r="O53" s="135">
        <f t="shared" si="16"/>
        <v>9.3980744365013518</v>
      </c>
      <c r="P53" s="234"/>
      <c r="Q53" s="234"/>
      <c r="R53" s="234"/>
      <c r="S53" s="234"/>
    </row>
    <row r="54" spans="1:135" ht="14.4" x14ac:dyDescent="0.3">
      <c r="A54" s="43">
        <v>57</v>
      </c>
      <c r="B54" s="251">
        <v>5.9649999999999998E-3</v>
      </c>
      <c r="C54" s="251">
        <v>3.9639999999999996E-3</v>
      </c>
      <c r="E54" s="129">
        <f t="shared" si="9"/>
        <v>28.071549471605515</v>
      </c>
      <c r="F54" s="129">
        <f t="shared" si="10"/>
        <v>42.24187502475452</v>
      </c>
      <c r="H54" s="129">
        <f t="shared" si="11"/>
        <v>18.569699084922895</v>
      </c>
      <c r="I54" s="129">
        <f t="shared" si="12"/>
        <v>27.943555762251535</v>
      </c>
      <c r="J54" s="232"/>
      <c r="K54" s="129">
        <f t="shared" si="13"/>
        <v>18.200843911762426</v>
      </c>
      <c r="L54" s="129">
        <f t="shared" si="14"/>
        <v>24.671291795542096</v>
      </c>
      <c r="M54" s="232"/>
      <c r="N54" s="135">
        <f t="shared" si="15"/>
        <v>6.0571472549728185</v>
      </c>
      <c r="O54" s="135">
        <f t="shared" si="16"/>
        <v>8.609960488373579</v>
      </c>
      <c r="P54" s="234"/>
      <c r="Q54" s="234"/>
      <c r="R54" s="234"/>
      <c r="S54" s="234"/>
    </row>
    <row r="55" spans="1:135" ht="14.4" x14ac:dyDescent="0.3">
      <c r="A55" s="43">
        <v>58</v>
      </c>
      <c r="B55" s="251">
        <v>6.5230000000000002E-3</v>
      </c>
      <c r="C55" s="251">
        <v>4.2719999999999998E-3</v>
      </c>
      <c r="E55" s="129">
        <f t="shared" si="9"/>
        <v>25.670211957401026</v>
      </c>
      <c r="F55" s="129">
        <f t="shared" si="10"/>
        <v>39.196346581958544</v>
      </c>
      <c r="H55" s="129">
        <f t="shared" si="11"/>
        <v>16.981182744376063</v>
      </c>
      <c r="I55" s="129">
        <f t="shared" si="12"/>
        <v>25.92889865205175</v>
      </c>
      <c r="J55" s="232"/>
      <c r="K55" s="129">
        <f t="shared" si="13"/>
        <v>16.729424181153284</v>
      </c>
      <c r="L55" s="129">
        <f t="shared" si="14"/>
        <v>22.964653716650016</v>
      </c>
      <c r="M55" s="232"/>
      <c r="N55" s="135">
        <f t="shared" si="15"/>
        <v>5.6245413729745302</v>
      </c>
      <c r="O55" s="135">
        <f t="shared" si="16"/>
        <v>8.0613022883691148</v>
      </c>
      <c r="P55" s="234"/>
      <c r="Q55" s="234"/>
      <c r="R55" s="234"/>
      <c r="S55" s="234"/>
    </row>
    <row r="56" spans="1:135" ht="14.4" x14ac:dyDescent="0.3">
      <c r="A56" s="43">
        <v>59</v>
      </c>
      <c r="B56" s="251">
        <v>7.2100000000000003E-3</v>
      </c>
      <c r="C56" s="251">
        <v>4.8209999999999998E-3</v>
      </c>
      <c r="E56" s="129">
        <f t="shared" si="9"/>
        <v>23.224243078797073</v>
      </c>
      <c r="F56" s="129">
        <f t="shared" si="10"/>
        <v>34.732792490795873</v>
      </c>
      <c r="H56" s="129">
        <f t="shared" si="11"/>
        <v>15.363142169426499</v>
      </c>
      <c r="I56" s="129">
        <f t="shared" si="12"/>
        <v>22.976198930007275</v>
      </c>
      <c r="J56" s="232"/>
      <c r="K56" s="129">
        <f t="shared" si="13"/>
        <v>15.230656578871411</v>
      </c>
      <c r="L56" s="129">
        <f t="shared" si="14"/>
        <v>20.463389478848555</v>
      </c>
      <c r="M56" s="232"/>
      <c r="N56" s="135">
        <f t="shared" si="15"/>
        <v>5.183895059072519</v>
      </c>
      <c r="O56" s="135">
        <f t="shared" si="16"/>
        <v>7.2571838572729437</v>
      </c>
      <c r="P56" s="234"/>
      <c r="Q56" s="234"/>
      <c r="R56" s="234"/>
      <c r="S56" s="234"/>
    </row>
    <row r="57" spans="1:135" ht="14.4" x14ac:dyDescent="0.3">
      <c r="A57" s="43">
        <v>60</v>
      </c>
      <c r="B57" s="251">
        <v>7.9120000000000006E-3</v>
      </c>
      <c r="C57" s="251">
        <v>5.1399999999999996E-3</v>
      </c>
      <c r="E57" s="129">
        <f t="shared" si="9"/>
        <v>21.163649216143437</v>
      </c>
      <c r="F57" s="129">
        <f t="shared" si="10"/>
        <v>32.577197003526635</v>
      </c>
      <c r="H57" s="129">
        <f t="shared" si="11"/>
        <v>14.000032234778192</v>
      </c>
      <c r="I57" s="129">
        <f t="shared" si="12"/>
        <v>21.550244171510716</v>
      </c>
      <c r="J57" s="232"/>
      <c r="K57" s="129">
        <f t="shared" si="13"/>
        <v>13.968027544699554</v>
      </c>
      <c r="L57" s="129">
        <f t="shared" si="14"/>
        <v>19.255447602632078</v>
      </c>
      <c r="M57" s="232"/>
      <c r="N57" s="135">
        <f t="shared" si="15"/>
        <v>4.8126748452872672</v>
      </c>
      <c r="O57" s="135">
        <f t="shared" si="16"/>
        <v>6.8688489058196227</v>
      </c>
      <c r="P57" s="234"/>
      <c r="Q57" s="234"/>
      <c r="R57" s="234"/>
      <c r="S57" s="234"/>
    </row>
    <row r="58" spans="1:135" ht="14.4" x14ac:dyDescent="0.3">
      <c r="A58" s="43">
        <v>61</v>
      </c>
      <c r="B58" s="251">
        <v>8.5920000000000007E-3</v>
      </c>
      <c r="C58" s="251">
        <v>5.6290000000000003E-3</v>
      </c>
      <c r="E58" s="129">
        <f t="shared" si="9"/>
        <v>19.488686289353687</v>
      </c>
      <c r="F58" s="129">
        <f t="shared" si="10"/>
        <v>29.747165144453167</v>
      </c>
      <c r="H58" s="129">
        <f t="shared" si="11"/>
        <v>12.892022234819024</v>
      </c>
      <c r="I58" s="129">
        <f t="shared" si="12"/>
        <v>19.678140884982245</v>
      </c>
      <c r="J58" s="232"/>
      <c r="K58" s="129">
        <f t="shared" si="13"/>
        <v>12.941693893582737</v>
      </c>
      <c r="L58" s="129">
        <f t="shared" si="14"/>
        <v>17.669568427345684</v>
      </c>
      <c r="M58" s="232"/>
      <c r="N58" s="135">
        <f t="shared" si="15"/>
        <v>4.5109268361164876</v>
      </c>
      <c r="O58" s="135">
        <f t="shared" si="16"/>
        <v>6.3590128576857099</v>
      </c>
      <c r="P58" s="234"/>
      <c r="Q58" s="234"/>
      <c r="R58" s="234"/>
      <c r="S58" s="234"/>
    </row>
    <row r="59" spans="1:135" ht="14.4" x14ac:dyDescent="0.3">
      <c r="A59" s="43">
        <v>62</v>
      </c>
      <c r="B59" s="251">
        <v>9.4409999999999997E-3</v>
      </c>
      <c r="C59" s="251">
        <v>6.1380000000000002E-3</v>
      </c>
      <c r="E59" s="129">
        <f t="shared" si="9"/>
        <v>17.736128863269453</v>
      </c>
      <c r="F59" s="129">
        <f t="shared" si="10"/>
        <v>27.280350700248761</v>
      </c>
      <c r="H59" s="129">
        <f t="shared" si="11"/>
        <v>11.732682453295739</v>
      </c>
      <c r="I59" s="129">
        <f t="shared" si="12"/>
        <v>18.046310694292124</v>
      </c>
      <c r="J59" s="232"/>
      <c r="K59" s="129">
        <f t="shared" si="13"/>
        <v>11.867814207569419</v>
      </c>
      <c r="L59" s="129">
        <f t="shared" si="14"/>
        <v>16.287227220190431</v>
      </c>
      <c r="M59" s="232"/>
      <c r="N59" s="135">
        <f t="shared" si="15"/>
        <v>4.1952000186328631</v>
      </c>
      <c r="O59" s="135">
        <f t="shared" si="16"/>
        <v>5.9146111723546522</v>
      </c>
      <c r="P59" s="234"/>
      <c r="Q59" s="234"/>
      <c r="R59" s="234"/>
      <c r="S59" s="234"/>
    </row>
    <row r="60" spans="1:135" ht="14.4" x14ac:dyDescent="0.3">
      <c r="A60" s="43">
        <v>63</v>
      </c>
      <c r="B60" s="251">
        <v>1.0137E-2</v>
      </c>
      <c r="C60" s="251">
        <v>6.6309999999999997E-3</v>
      </c>
      <c r="E60" s="129">
        <f t="shared" si="9"/>
        <v>16.518377488224019</v>
      </c>
      <c r="F60" s="129">
        <f t="shared" si="10"/>
        <v>25.252117719518459</v>
      </c>
      <c r="H60" s="129">
        <f t="shared" si="11"/>
        <v>10.927123906635599</v>
      </c>
      <c r="I60" s="129">
        <f t="shared" si="12"/>
        <v>16.70460790854548</v>
      </c>
      <c r="J60" s="232"/>
      <c r="K60" s="129">
        <f t="shared" si="13"/>
        <v>11.121636966919491</v>
      </c>
      <c r="L60" s="129">
        <f t="shared" si="14"/>
        <v>15.150656111827608</v>
      </c>
      <c r="M60" s="232"/>
      <c r="N60" s="135">
        <f t="shared" si="15"/>
        <v>3.9758196089486888</v>
      </c>
      <c r="O60" s="135">
        <f t="shared" si="16"/>
        <v>5.5492208378695311</v>
      </c>
      <c r="P60" s="234"/>
      <c r="Q60" s="234"/>
      <c r="R60" s="234"/>
      <c r="S60" s="234"/>
    </row>
    <row r="61" spans="1:135" ht="14.4" x14ac:dyDescent="0.3">
      <c r="A61" s="43">
        <v>64</v>
      </c>
      <c r="B61" s="251">
        <v>1.0943E-2</v>
      </c>
      <c r="C61" s="251">
        <v>7.0860000000000003E-3</v>
      </c>
      <c r="E61" s="129">
        <f t="shared" si="9"/>
        <v>15.30172645509704</v>
      </c>
      <c r="F61" s="129">
        <f t="shared" si="10"/>
        <v>23.630650945262051</v>
      </c>
      <c r="H61" s="129">
        <f t="shared" si="11"/>
        <v>10.122293250622779</v>
      </c>
      <c r="I61" s="129">
        <f t="shared" si="12"/>
        <v>15.631986316901646</v>
      </c>
      <c r="J61" s="232"/>
      <c r="K61" s="129">
        <f t="shared" si="13"/>
        <v>10.376133960857432</v>
      </c>
      <c r="L61" s="129">
        <f t="shared" si="14"/>
        <v>14.242026626803394</v>
      </c>
      <c r="M61" s="232"/>
      <c r="N61" s="135">
        <f t="shared" si="15"/>
        <v>3.7566374281196073</v>
      </c>
      <c r="O61" s="135">
        <f t="shared" si="16"/>
        <v>5.2571102703800259</v>
      </c>
      <c r="P61" s="234"/>
      <c r="Q61" s="234"/>
      <c r="R61" s="234"/>
      <c r="S61" s="234"/>
    </row>
    <row r="62" spans="1:135" s="131" customFormat="1" ht="14.4" x14ac:dyDescent="0.3">
      <c r="A62" s="131">
        <v>65</v>
      </c>
      <c r="B62" s="250">
        <v>1.1920999999999999E-2</v>
      </c>
      <c r="C62" s="250">
        <v>7.8120000000000004E-3</v>
      </c>
      <c r="D62" s="243"/>
      <c r="E62" s="132">
        <f t="shared" si="9"/>
        <v>14.046371327751606</v>
      </c>
      <c r="F62" s="132">
        <f t="shared" si="10"/>
        <v>21.434561264481168</v>
      </c>
      <c r="G62" s="229"/>
      <c r="H62" s="132">
        <f t="shared" si="11"/>
        <v>9.2918593273689343</v>
      </c>
      <c r="I62" s="132">
        <f t="shared" si="12"/>
        <v>14.179244116943812</v>
      </c>
      <c r="J62" s="232"/>
      <c r="K62" s="132">
        <f t="shared" si="13"/>
        <v>9.6069150183426633</v>
      </c>
      <c r="L62" s="132">
        <f t="shared" si="14"/>
        <v>13.011392815863909</v>
      </c>
      <c r="M62" s="232"/>
      <c r="N62" s="134">
        <f t="shared" si="15"/>
        <v>3.5304826252758046</v>
      </c>
      <c r="O62" s="134">
        <f t="shared" si="16"/>
        <v>4.861480206850084</v>
      </c>
      <c r="P62" s="234"/>
      <c r="Q62" s="234"/>
      <c r="R62" s="234"/>
      <c r="S62" s="234"/>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229"/>
      <c r="CC62" s="229"/>
      <c r="CD62" s="229"/>
      <c r="CE62" s="229"/>
      <c r="CF62" s="229"/>
      <c r="CG62" s="229"/>
      <c r="CH62" s="229"/>
      <c r="CI62" s="229"/>
      <c r="CJ62" s="229"/>
      <c r="CK62" s="229"/>
      <c r="CL62" s="229"/>
      <c r="CM62" s="229"/>
      <c r="CN62" s="229"/>
      <c r="CO62" s="229"/>
      <c r="CP62" s="229"/>
      <c r="CQ62" s="229"/>
      <c r="CR62" s="229"/>
      <c r="CS62" s="229"/>
      <c r="CT62" s="229"/>
      <c r="CU62" s="229"/>
      <c r="CV62" s="229"/>
      <c r="CW62" s="229"/>
      <c r="CX62" s="229"/>
      <c r="CY62" s="229"/>
      <c r="CZ62" s="229"/>
      <c r="DA62" s="229"/>
      <c r="DB62" s="229"/>
      <c r="DC62" s="229"/>
      <c r="DD62" s="229"/>
      <c r="DE62" s="229"/>
      <c r="DF62" s="229"/>
      <c r="DG62" s="229"/>
      <c r="DH62" s="229"/>
      <c r="DI62" s="229"/>
      <c r="DJ62" s="229"/>
      <c r="DK62" s="229"/>
      <c r="DL62" s="229"/>
      <c r="DM62" s="229"/>
      <c r="DN62" s="229"/>
      <c r="DO62" s="229"/>
      <c r="DP62" s="229"/>
      <c r="DQ62" s="229"/>
      <c r="DR62" s="229"/>
      <c r="DS62" s="229"/>
      <c r="DT62" s="229"/>
      <c r="DU62" s="229"/>
      <c r="DV62" s="229"/>
      <c r="DW62" s="229"/>
      <c r="DX62" s="229"/>
      <c r="DY62" s="229"/>
      <c r="DZ62" s="229"/>
      <c r="EA62" s="229"/>
      <c r="EB62" s="229"/>
      <c r="EC62" s="229"/>
      <c r="ED62" s="229"/>
      <c r="EE62" s="229"/>
    </row>
    <row r="63" spans="1:135" s="131" customFormat="1" ht="14.4" x14ac:dyDescent="0.3">
      <c r="A63" s="131">
        <v>66</v>
      </c>
      <c r="B63" s="250">
        <v>1.3216E-2</v>
      </c>
      <c r="C63" s="250">
        <v>8.5380000000000005E-3</v>
      </c>
      <c r="D63" s="243"/>
      <c r="E63" s="132">
        <f t="shared" si="9"/>
        <v>12.670005493199675</v>
      </c>
      <c r="F63" s="132">
        <f t="shared" si="10"/>
        <v>19.61194572477476</v>
      </c>
      <c r="G63" s="229"/>
      <c r="H63" s="132">
        <f t="shared" si="11"/>
        <v>8.3813752301426359</v>
      </c>
      <c r="I63" s="132">
        <f t="shared" si="12"/>
        <v>12.973559972073678</v>
      </c>
      <c r="J63" s="232"/>
      <c r="K63" s="132">
        <f t="shared" si="13"/>
        <v>8.7635467564817553</v>
      </c>
      <c r="L63" s="132">
        <f t="shared" si="14"/>
        <v>11.9900445862648</v>
      </c>
      <c r="M63" s="232"/>
      <c r="N63" s="134">
        <f t="shared" si="15"/>
        <v>3.2825274951507915</v>
      </c>
      <c r="O63" s="134">
        <f t="shared" si="16"/>
        <v>4.5331322764011315</v>
      </c>
      <c r="P63" s="234"/>
      <c r="Q63" s="234"/>
      <c r="R63" s="234"/>
      <c r="S63" s="234"/>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c r="BU63" s="229"/>
      <c r="BV63" s="229"/>
      <c r="BW63" s="229"/>
      <c r="BX63" s="229"/>
      <c r="BY63" s="229"/>
      <c r="BZ63" s="229"/>
      <c r="CA63" s="229"/>
      <c r="CB63" s="229"/>
      <c r="CC63" s="229"/>
      <c r="CD63" s="229"/>
      <c r="CE63" s="229"/>
      <c r="CF63" s="229"/>
      <c r="CG63" s="229"/>
      <c r="CH63" s="229"/>
      <c r="CI63" s="229"/>
      <c r="CJ63" s="229"/>
      <c r="CK63" s="229"/>
      <c r="CL63" s="229"/>
      <c r="CM63" s="229"/>
      <c r="CN63" s="229"/>
      <c r="CO63" s="229"/>
      <c r="CP63" s="229"/>
      <c r="CQ63" s="229"/>
      <c r="CR63" s="229"/>
      <c r="CS63" s="229"/>
      <c r="CT63" s="229"/>
      <c r="CU63" s="229"/>
      <c r="CV63" s="229"/>
      <c r="CW63" s="229"/>
      <c r="CX63" s="229"/>
      <c r="CY63" s="229"/>
      <c r="CZ63" s="229"/>
      <c r="DA63" s="229"/>
      <c r="DB63" s="229"/>
      <c r="DC63" s="229"/>
      <c r="DD63" s="229"/>
      <c r="DE63" s="229"/>
      <c r="DF63" s="229"/>
      <c r="DG63" s="229"/>
      <c r="DH63" s="229"/>
      <c r="DI63" s="229"/>
      <c r="DJ63" s="229"/>
      <c r="DK63" s="229"/>
      <c r="DL63" s="229"/>
      <c r="DM63" s="229"/>
      <c r="DN63" s="229"/>
      <c r="DO63" s="229"/>
      <c r="DP63" s="229"/>
      <c r="DQ63" s="229"/>
      <c r="DR63" s="229"/>
      <c r="DS63" s="229"/>
      <c r="DT63" s="229"/>
      <c r="DU63" s="229"/>
      <c r="DV63" s="229"/>
      <c r="DW63" s="229"/>
      <c r="DX63" s="229"/>
      <c r="DY63" s="229"/>
      <c r="DZ63" s="229"/>
      <c r="EA63" s="229"/>
      <c r="EB63" s="229"/>
      <c r="EC63" s="229"/>
      <c r="ED63" s="229"/>
      <c r="EE63" s="229"/>
    </row>
    <row r="64" spans="1:135" s="131" customFormat="1" ht="14.4" x14ac:dyDescent="0.3">
      <c r="A64" s="131">
        <v>67</v>
      </c>
      <c r="B64" s="250">
        <v>1.468E-2</v>
      </c>
      <c r="C64" s="250">
        <v>9.7739999999999997E-3</v>
      </c>
      <c r="D64" s="243"/>
      <c r="E64" s="132">
        <f t="shared" si="9"/>
        <v>11.406457261452786</v>
      </c>
      <c r="F64" s="132">
        <f t="shared" si="10"/>
        <v>17.131859279530069</v>
      </c>
      <c r="G64" s="229"/>
      <c r="H64" s="132">
        <f t="shared" si="11"/>
        <v>7.5455214605970751</v>
      </c>
      <c r="I64" s="132">
        <f t="shared" si="12"/>
        <v>11.332950178183452</v>
      </c>
      <c r="J64" s="232"/>
      <c r="K64" s="132">
        <f t="shared" si="13"/>
        <v>7.9893074886691329</v>
      </c>
      <c r="L64" s="132">
        <f t="shared" si="14"/>
        <v>10.60026608118773</v>
      </c>
      <c r="M64" s="232"/>
      <c r="N64" s="134">
        <f t="shared" si="15"/>
        <v>3.0548966877324837</v>
      </c>
      <c r="O64" s="134">
        <f t="shared" si="16"/>
        <v>4.0863396128415044</v>
      </c>
      <c r="P64" s="234"/>
      <c r="Q64" s="234"/>
      <c r="R64" s="234"/>
      <c r="S64" s="234"/>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c r="BU64" s="229"/>
      <c r="BV64" s="229"/>
      <c r="BW64" s="229"/>
      <c r="BX64" s="229"/>
      <c r="BY64" s="229"/>
      <c r="BZ64" s="229"/>
      <c r="CA64" s="229"/>
      <c r="CB64" s="229"/>
      <c r="CC64" s="229"/>
      <c r="CD64" s="229"/>
      <c r="CE64" s="229"/>
      <c r="CF64" s="229"/>
      <c r="CG64" s="229"/>
      <c r="CH64" s="229"/>
      <c r="CI64" s="229"/>
      <c r="CJ64" s="229"/>
      <c r="CK64" s="229"/>
      <c r="CL64" s="229"/>
      <c r="CM64" s="229"/>
      <c r="CN64" s="229"/>
      <c r="CO64" s="229"/>
      <c r="CP64" s="229"/>
      <c r="CQ64" s="229"/>
      <c r="CR64" s="229"/>
      <c r="CS64" s="229"/>
      <c r="CT64" s="229"/>
      <c r="CU64" s="229"/>
      <c r="CV64" s="229"/>
      <c r="CW64" s="229"/>
      <c r="CX64" s="229"/>
      <c r="CY64" s="229"/>
      <c r="CZ64" s="229"/>
      <c r="DA64" s="229"/>
      <c r="DB64" s="229"/>
      <c r="DC64" s="229"/>
      <c r="DD64" s="229"/>
      <c r="DE64" s="229"/>
      <c r="DF64" s="229"/>
      <c r="DG64" s="229"/>
      <c r="DH64" s="229"/>
      <c r="DI64" s="229"/>
      <c r="DJ64" s="229"/>
      <c r="DK64" s="229"/>
      <c r="DL64" s="229"/>
      <c r="DM64" s="229"/>
      <c r="DN64" s="229"/>
      <c r="DO64" s="229"/>
      <c r="DP64" s="229"/>
      <c r="DQ64" s="229"/>
      <c r="DR64" s="229"/>
      <c r="DS64" s="229"/>
      <c r="DT64" s="229"/>
      <c r="DU64" s="229"/>
      <c r="DV64" s="229"/>
      <c r="DW64" s="229"/>
      <c r="DX64" s="229"/>
      <c r="DY64" s="229"/>
      <c r="DZ64" s="229"/>
      <c r="EA64" s="229"/>
      <c r="EB64" s="229"/>
      <c r="EC64" s="229"/>
      <c r="ED64" s="229"/>
      <c r="EE64" s="229"/>
    </row>
    <row r="65" spans="1:135" s="131" customFormat="1" ht="14.4" x14ac:dyDescent="0.3">
      <c r="A65" s="131">
        <v>68</v>
      </c>
      <c r="B65" s="250">
        <v>1.5737000000000001E-2</v>
      </c>
      <c r="C65" s="250">
        <v>1.0387E-2</v>
      </c>
      <c r="D65" s="243"/>
      <c r="E65" s="132">
        <f t="shared" si="9"/>
        <v>10.640324877557786</v>
      </c>
      <c r="F65" s="132">
        <f t="shared" si="10"/>
        <v>16.120804139609788</v>
      </c>
      <c r="G65" s="229"/>
      <c r="H65" s="132">
        <f t="shared" si="11"/>
        <v>7.0387148148671956</v>
      </c>
      <c r="I65" s="132">
        <f t="shared" si="12"/>
        <v>10.664123908882743</v>
      </c>
      <c r="J65" s="232"/>
      <c r="K65" s="132">
        <f t="shared" si="13"/>
        <v>7.5198598165891131</v>
      </c>
      <c r="L65" s="132">
        <f t="shared" si="14"/>
        <v>10.033696031340028</v>
      </c>
      <c r="M65" s="232"/>
      <c r="N65" s="134">
        <f t="shared" si="15"/>
        <v>2.916876366265035</v>
      </c>
      <c r="O65" s="134">
        <f t="shared" si="16"/>
        <v>3.9041959541650968</v>
      </c>
      <c r="P65" s="234"/>
      <c r="Q65" s="234"/>
      <c r="R65" s="234"/>
      <c r="S65" s="234"/>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229"/>
      <c r="CC65" s="229"/>
      <c r="CD65" s="229"/>
      <c r="CE65" s="229"/>
      <c r="CF65" s="229"/>
      <c r="CG65" s="229"/>
      <c r="CH65" s="229"/>
      <c r="CI65" s="229"/>
      <c r="CJ65" s="229"/>
      <c r="CK65" s="229"/>
      <c r="CL65" s="229"/>
      <c r="CM65" s="229"/>
      <c r="CN65" s="229"/>
      <c r="CO65" s="229"/>
      <c r="CP65" s="229"/>
      <c r="CQ65" s="229"/>
      <c r="CR65" s="229"/>
      <c r="CS65" s="229"/>
      <c r="CT65" s="229"/>
      <c r="CU65" s="229"/>
      <c r="CV65" s="229"/>
      <c r="CW65" s="229"/>
      <c r="CX65" s="229"/>
      <c r="CY65" s="229"/>
      <c r="CZ65" s="229"/>
      <c r="DA65" s="229"/>
      <c r="DB65" s="229"/>
      <c r="DC65" s="229"/>
      <c r="DD65" s="229"/>
      <c r="DE65" s="229"/>
      <c r="DF65" s="229"/>
      <c r="DG65" s="229"/>
      <c r="DH65" s="229"/>
      <c r="DI65" s="229"/>
      <c r="DJ65" s="229"/>
      <c r="DK65" s="229"/>
      <c r="DL65" s="229"/>
      <c r="DM65" s="229"/>
      <c r="DN65" s="229"/>
      <c r="DO65" s="229"/>
      <c r="DP65" s="229"/>
      <c r="DQ65" s="229"/>
      <c r="DR65" s="229"/>
      <c r="DS65" s="229"/>
      <c r="DT65" s="229"/>
      <c r="DU65" s="229"/>
      <c r="DV65" s="229"/>
      <c r="DW65" s="229"/>
      <c r="DX65" s="229"/>
      <c r="DY65" s="229"/>
      <c r="DZ65" s="229"/>
      <c r="EA65" s="229"/>
      <c r="EB65" s="229"/>
      <c r="EC65" s="229"/>
      <c r="ED65" s="229"/>
      <c r="EE65" s="229"/>
    </row>
    <row r="66" spans="1:135" s="131" customFormat="1" ht="14.4" x14ac:dyDescent="0.3">
      <c r="A66" s="131">
        <v>69</v>
      </c>
      <c r="B66" s="250">
        <v>1.7648E-2</v>
      </c>
      <c r="C66" s="250">
        <v>1.1476E-2</v>
      </c>
      <c r="D66" s="243"/>
      <c r="E66" s="132">
        <f t="shared" si="9"/>
        <v>9.4881455461313973</v>
      </c>
      <c r="F66" s="132">
        <f t="shared" si="10"/>
        <v>14.591041529986658</v>
      </c>
      <c r="G66" s="229"/>
      <c r="H66" s="132">
        <f t="shared" si="11"/>
        <v>6.276533037260033</v>
      </c>
      <c r="I66" s="132">
        <f t="shared" si="12"/>
        <v>9.652165827950947</v>
      </c>
      <c r="J66" s="232"/>
      <c r="K66" s="132">
        <f t="shared" si="13"/>
        <v>6.8138618502755479</v>
      </c>
      <c r="L66" s="132">
        <f t="shared" si="14"/>
        <v>9.1764552699136335</v>
      </c>
      <c r="M66" s="232"/>
      <c r="N66" s="134">
        <f t="shared" si="15"/>
        <v>2.7093088948273376</v>
      </c>
      <c r="O66" s="134">
        <f t="shared" si="16"/>
        <v>3.6286060801597126</v>
      </c>
      <c r="P66" s="234"/>
      <c r="Q66" s="234"/>
      <c r="R66" s="234"/>
      <c r="S66" s="234"/>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229"/>
      <c r="BH66" s="229"/>
      <c r="BI66" s="229"/>
      <c r="BJ66" s="229"/>
      <c r="BK66" s="229"/>
      <c r="BL66" s="229"/>
      <c r="BM66" s="229"/>
      <c r="BN66" s="229"/>
      <c r="BO66" s="229"/>
      <c r="BP66" s="229"/>
      <c r="BQ66" s="229"/>
      <c r="BR66" s="229"/>
      <c r="BS66" s="229"/>
      <c r="BT66" s="229"/>
      <c r="BU66" s="229"/>
      <c r="BV66" s="229"/>
      <c r="BW66" s="229"/>
      <c r="BX66" s="229"/>
      <c r="BY66" s="229"/>
      <c r="BZ66" s="229"/>
      <c r="CA66" s="229"/>
      <c r="CB66" s="229"/>
      <c r="CC66" s="229"/>
      <c r="CD66" s="229"/>
      <c r="CE66" s="229"/>
      <c r="CF66" s="229"/>
      <c r="CG66" s="229"/>
      <c r="CH66" s="229"/>
      <c r="CI66" s="229"/>
      <c r="CJ66" s="229"/>
      <c r="CK66" s="229"/>
      <c r="CL66" s="229"/>
      <c r="CM66" s="229"/>
      <c r="CN66" s="229"/>
      <c r="CO66" s="229"/>
      <c r="CP66" s="229"/>
      <c r="CQ66" s="229"/>
      <c r="CR66" s="229"/>
      <c r="CS66" s="229"/>
      <c r="CT66" s="229"/>
      <c r="CU66" s="229"/>
      <c r="CV66" s="229"/>
      <c r="CW66" s="229"/>
      <c r="CX66" s="229"/>
      <c r="CY66" s="229"/>
      <c r="CZ66" s="229"/>
      <c r="DA66" s="229"/>
      <c r="DB66" s="229"/>
      <c r="DC66" s="229"/>
      <c r="DD66" s="229"/>
      <c r="DE66" s="229"/>
      <c r="DF66" s="229"/>
      <c r="DG66" s="229"/>
      <c r="DH66" s="229"/>
      <c r="DI66" s="229"/>
      <c r="DJ66" s="229"/>
      <c r="DK66" s="229"/>
      <c r="DL66" s="229"/>
      <c r="DM66" s="229"/>
      <c r="DN66" s="229"/>
      <c r="DO66" s="229"/>
      <c r="DP66" s="229"/>
      <c r="DQ66" s="229"/>
      <c r="DR66" s="229"/>
      <c r="DS66" s="229"/>
      <c r="DT66" s="229"/>
      <c r="DU66" s="229"/>
      <c r="DV66" s="229"/>
      <c r="DW66" s="229"/>
      <c r="DX66" s="229"/>
      <c r="DY66" s="229"/>
      <c r="DZ66" s="229"/>
      <c r="EA66" s="229"/>
      <c r="EB66" s="229"/>
      <c r="EC66" s="229"/>
      <c r="ED66" s="229"/>
      <c r="EE66" s="229"/>
    </row>
    <row r="67" spans="1:135" s="131" customFormat="1" ht="14.4" x14ac:dyDescent="0.3">
      <c r="A67" s="131">
        <v>70</v>
      </c>
      <c r="B67" s="250">
        <v>2.0094000000000001E-2</v>
      </c>
      <c r="C67" s="250">
        <v>1.3001E-2</v>
      </c>
      <c r="D67" s="243"/>
      <c r="E67" s="132">
        <f t="shared" si="9"/>
        <v>8.3331737134531139</v>
      </c>
      <c r="F67" s="132">
        <f t="shared" si="10"/>
        <v>12.879531774334811</v>
      </c>
      <c r="G67" s="229"/>
      <c r="H67" s="132">
        <f t="shared" si="11"/>
        <v>5.5125039833564777</v>
      </c>
      <c r="I67" s="132">
        <f t="shared" si="12"/>
        <v>8.5199796201496092</v>
      </c>
      <c r="J67" s="232"/>
      <c r="K67" s="132">
        <f t="shared" si="13"/>
        <v>6.1061527786236125</v>
      </c>
      <c r="L67" s="132">
        <f t="shared" si="14"/>
        <v>8.2173679468909206</v>
      </c>
      <c r="M67" s="232"/>
      <c r="N67" s="134">
        <f t="shared" si="15"/>
        <v>2.5012383485574232</v>
      </c>
      <c r="O67" s="134">
        <f t="shared" si="16"/>
        <v>3.3202740847560079</v>
      </c>
      <c r="P67" s="234"/>
      <c r="Q67" s="234"/>
      <c r="R67" s="234"/>
      <c r="S67" s="234"/>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229"/>
      <c r="CD67" s="229"/>
      <c r="CE67" s="229"/>
      <c r="CF67" s="229"/>
      <c r="CG67" s="229"/>
      <c r="CH67" s="229"/>
      <c r="CI67" s="229"/>
      <c r="CJ67" s="229"/>
      <c r="CK67" s="229"/>
      <c r="CL67" s="229"/>
      <c r="CM67" s="229"/>
      <c r="CN67" s="229"/>
      <c r="CO67" s="229"/>
      <c r="CP67" s="229"/>
      <c r="CQ67" s="229"/>
      <c r="CR67" s="229"/>
      <c r="CS67" s="229"/>
      <c r="CT67" s="229"/>
      <c r="CU67" s="229"/>
      <c r="CV67" s="229"/>
      <c r="CW67" s="229"/>
      <c r="CX67" s="229"/>
      <c r="CY67" s="229"/>
      <c r="CZ67" s="229"/>
      <c r="DA67" s="229"/>
      <c r="DB67" s="229"/>
      <c r="DC67" s="229"/>
      <c r="DD67" s="229"/>
      <c r="DE67" s="229"/>
      <c r="DF67" s="229"/>
      <c r="DG67" s="229"/>
      <c r="DH67" s="229"/>
      <c r="DI67" s="229"/>
      <c r="DJ67" s="229"/>
      <c r="DK67" s="229"/>
      <c r="DL67" s="229"/>
      <c r="DM67" s="229"/>
      <c r="DN67" s="229"/>
      <c r="DO67" s="229"/>
      <c r="DP67" s="229"/>
      <c r="DQ67" s="229"/>
      <c r="DR67" s="229"/>
      <c r="DS67" s="229"/>
      <c r="DT67" s="229"/>
      <c r="DU67" s="229"/>
      <c r="DV67" s="229"/>
      <c r="DW67" s="229"/>
      <c r="DX67" s="229"/>
      <c r="DY67" s="229"/>
      <c r="DZ67" s="229"/>
      <c r="EA67" s="229"/>
      <c r="EB67" s="229"/>
      <c r="EC67" s="229"/>
      <c r="ED67" s="229"/>
      <c r="EE67" s="229"/>
    </row>
    <row r="68" spans="1:135" s="131" customFormat="1" ht="14.4" x14ac:dyDescent="0.3">
      <c r="A68" s="131">
        <v>71</v>
      </c>
      <c r="B68" s="250">
        <v>2.2172000000000001E-2</v>
      </c>
      <c r="C68" s="250">
        <v>1.4114E-2</v>
      </c>
      <c r="D68" s="243"/>
      <c r="E68" s="132">
        <f t="shared" si="9"/>
        <v>7.5521735792047124</v>
      </c>
      <c r="F68" s="132">
        <f t="shared" si="10"/>
        <v>11.863879311189379</v>
      </c>
      <c r="G68" s="229"/>
      <c r="H68" s="132">
        <f t="shared" si="11"/>
        <v>4.995862125273546</v>
      </c>
      <c r="I68" s="132">
        <f t="shared" si="12"/>
        <v>7.8481121610858064</v>
      </c>
      <c r="J68" s="232"/>
      <c r="K68" s="132">
        <f t="shared" si="13"/>
        <v>5.6275948914695508</v>
      </c>
      <c r="L68" s="132">
        <f t="shared" si="14"/>
        <v>7.6482216719235421</v>
      </c>
      <c r="M68" s="232"/>
      <c r="N68" s="134">
        <f t="shared" si="15"/>
        <v>2.3605395713473234</v>
      </c>
      <c r="O68" s="134">
        <f t="shared" si="16"/>
        <v>3.1373022088644511</v>
      </c>
      <c r="P68" s="234"/>
      <c r="Q68" s="234"/>
      <c r="R68" s="234"/>
      <c r="S68" s="234"/>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C68" s="229"/>
      <c r="CD68" s="229"/>
      <c r="CE68" s="229"/>
      <c r="CF68" s="229"/>
      <c r="CG68" s="229"/>
      <c r="CH68" s="229"/>
      <c r="CI68" s="229"/>
      <c r="CJ68" s="229"/>
      <c r="CK68" s="229"/>
      <c r="CL68" s="229"/>
      <c r="CM68" s="229"/>
      <c r="CN68" s="229"/>
      <c r="CO68" s="229"/>
      <c r="CP68" s="229"/>
      <c r="CQ68" s="229"/>
      <c r="CR68" s="229"/>
      <c r="CS68" s="229"/>
      <c r="CT68" s="229"/>
      <c r="CU68" s="229"/>
      <c r="CV68" s="229"/>
      <c r="CW68" s="229"/>
      <c r="CX68" s="229"/>
      <c r="CY68" s="229"/>
      <c r="CZ68" s="229"/>
      <c r="DA68" s="229"/>
      <c r="DB68" s="229"/>
      <c r="DC68" s="229"/>
      <c r="DD68" s="229"/>
      <c r="DE68" s="229"/>
      <c r="DF68" s="229"/>
      <c r="DG68" s="229"/>
      <c r="DH68" s="229"/>
      <c r="DI68" s="229"/>
      <c r="DJ68" s="229"/>
      <c r="DK68" s="229"/>
      <c r="DL68" s="229"/>
      <c r="DM68" s="229"/>
      <c r="DN68" s="229"/>
      <c r="DO68" s="229"/>
      <c r="DP68" s="229"/>
      <c r="DQ68" s="229"/>
      <c r="DR68" s="229"/>
      <c r="DS68" s="229"/>
      <c r="DT68" s="229"/>
      <c r="DU68" s="229"/>
      <c r="DV68" s="229"/>
      <c r="DW68" s="229"/>
      <c r="DX68" s="229"/>
      <c r="DY68" s="229"/>
      <c r="DZ68" s="229"/>
      <c r="EA68" s="229"/>
      <c r="EB68" s="229"/>
      <c r="EC68" s="229"/>
      <c r="ED68" s="229"/>
      <c r="EE68" s="229"/>
    </row>
    <row r="69" spans="1:135" s="131" customFormat="1" ht="14.4" x14ac:dyDescent="0.3">
      <c r="A69" s="131">
        <v>72</v>
      </c>
      <c r="B69" s="250">
        <v>2.4788999999999999E-2</v>
      </c>
      <c r="C69" s="250">
        <v>1.6223000000000001E-2</v>
      </c>
      <c r="D69" s="243"/>
      <c r="E69" s="132">
        <f t="shared" si="9"/>
        <v>6.7548829157338703</v>
      </c>
      <c r="F69" s="132">
        <f t="shared" si="10"/>
        <v>10.321567687735122</v>
      </c>
      <c r="G69" s="229"/>
      <c r="H69" s="132">
        <f t="shared" si="11"/>
        <v>4.4684438679077445</v>
      </c>
      <c r="I69" s="132">
        <f t="shared" si="12"/>
        <v>6.8278527424992328</v>
      </c>
      <c r="J69" s="232"/>
      <c r="K69" s="132">
        <f t="shared" si="13"/>
        <v>5.1390549813894424</v>
      </c>
      <c r="L69" s="132">
        <f t="shared" si="14"/>
        <v>6.7839487565511227</v>
      </c>
      <c r="M69" s="232"/>
      <c r="N69" s="134">
        <f t="shared" si="15"/>
        <v>2.2169060218610217</v>
      </c>
      <c r="O69" s="134">
        <f t="shared" si="16"/>
        <v>2.8594516042601774</v>
      </c>
      <c r="P69" s="234"/>
      <c r="Q69" s="234"/>
      <c r="R69" s="234"/>
      <c r="S69" s="234"/>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229"/>
      <c r="CC69" s="229"/>
      <c r="CD69" s="229"/>
      <c r="CE69" s="229"/>
      <c r="CF69" s="229"/>
      <c r="CG69" s="229"/>
      <c r="CH69" s="229"/>
      <c r="CI69" s="229"/>
      <c r="CJ69" s="229"/>
      <c r="CK69" s="229"/>
      <c r="CL69" s="229"/>
      <c r="CM69" s="229"/>
      <c r="CN69" s="229"/>
      <c r="CO69" s="229"/>
      <c r="CP69" s="229"/>
      <c r="CQ69" s="229"/>
      <c r="CR69" s="229"/>
      <c r="CS69" s="229"/>
      <c r="CT69" s="229"/>
      <c r="CU69" s="229"/>
      <c r="CV69" s="229"/>
      <c r="CW69" s="229"/>
      <c r="CX69" s="229"/>
      <c r="CY69" s="229"/>
      <c r="CZ69" s="229"/>
      <c r="DA69" s="229"/>
      <c r="DB69" s="229"/>
      <c r="DC69" s="229"/>
      <c r="DD69" s="229"/>
      <c r="DE69" s="229"/>
      <c r="DF69" s="229"/>
      <c r="DG69" s="229"/>
      <c r="DH69" s="229"/>
      <c r="DI69" s="229"/>
      <c r="DJ69" s="229"/>
      <c r="DK69" s="229"/>
      <c r="DL69" s="229"/>
      <c r="DM69" s="229"/>
      <c r="DN69" s="229"/>
      <c r="DO69" s="229"/>
      <c r="DP69" s="229"/>
      <c r="DQ69" s="229"/>
      <c r="DR69" s="229"/>
      <c r="DS69" s="229"/>
      <c r="DT69" s="229"/>
      <c r="DU69" s="229"/>
      <c r="DV69" s="229"/>
      <c r="DW69" s="229"/>
      <c r="DX69" s="229"/>
      <c r="DY69" s="229"/>
      <c r="DZ69" s="229"/>
      <c r="EA69" s="229"/>
      <c r="EB69" s="229"/>
      <c r="EC69" s="229"/>
      <c r="ED69" s="229"/>
      <c r="EE69" s="229"/>
    </row>
    <row r="70" spans="1:135" s="131" customFormat="1" ht="14.4" x14ac:dyDescent="0.3">
      <c r="A70" s="131">
        <v>73</v>
      </c>
      <c r="B70" s="250">
        <v>2.6620999999999999E-2</v>
      </c>
      <c r="C70" s="250">
        <v>1.7496000000000001E-2</v>
      </c>
      <c r="D70" s="243"/>
      <c r="E70" s="132">
        <f t="shared" si="9"/>
        <v>6.2900263926271327</v>
      </c>
      <c r="F70" s="132">
        <f t="shared" si="10"/>
        <v>9.5705757086263645</v>
      </c>
      <c r="G70" s="229"/>
      <c r="H70" s="132">
        <f t="shared" si="11"/>
        <v>4.1609351655296596</v>
      </c>
      <c r="I70" s="132">
        <f t="shared" si="12"/>
        <v>6.3310616736148297</v>
      </c>
      <c r="J70" s="232"/>
      <c r="K70" s="132">
        <f t="shared" si="13"/>
        <v>4.8542141141828967</v>
      </c>
      <c r="L70" s="132">
        <f t="shared" si="14"/>
        <v>6.3631116070832681</v>
      </c>
      <c r="M70" s="232"/>
      <c r="N70" s="134">
        <f t="shared" si="15"/>
        <v>2.1331611650919524</v>
      </c>
      <c r="O70" s="134">
        <f t="shared" si="16"/>
        <v>2.7241588577910867</v>
      </c>
      <c r="P70" s="234"/>
      <c r="Q70" s="234"/>
      <c r="R70" s="234"/>
      <c r="S70" s="234"/>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229"/>
      <c r="CC70" s="229"/>
      <c r="CD70" s="229"/>
      <c r="CE70" s="229"/>
      <c r="CF70" s="229"/>
      <c r="CG70" s="229"/>
      <c r="CH70" s="229"/>
      <c r="CI70" s="229"/>
      <c r="CJ70" s="229"/>
      <c r="CK70" s="229"/>
      <c r="CL70" s="229"/>
      <c r="CM70" s="229"/>
      <c r="CN70" s="229"/>
      <c r="CO70" s="229"/>
      <c r="CP70" s="229"/>
      <c r="CQ70" s="229"/>
      <c r="CR70" s="229"/>
      <c r="CS70" s="229"/>
      <c r="CT70" s="229"/>
      <c r="CU70" s="229"/>
      <c r="CV70" s="229"/>
      <c r="CW70" s="229"/>
      <c r="CX70" s="229"/>
      <c r="CY70" s="229"/>
      <c r="CZ70" s="229"/>
      <c r="DA70" s="229"/>
      <c r="DB70" s="229"/>
      <c r="DC70" s="229"/>
      <c r="DD70" s="229"/>
      <c r="DE70" s="229"/>
      <c r="DF70" s="229"/>
      <c r="DG70" s="229"/>
      <c r="DH70" s="229"/>
      <c r="DI70" s="229"/>
      <c r="DJ70" s="229"/>
      <c r="DK70" s="229"/>
      <c r="DL70" s="229"/>
      <c r="DM70" s="229"/>
      <c r="DN70" s="229"/>
      <c r="DO70" s="229"/>
      <c r="DP70" s="229"/>
      <c r="DQ70" s="229"/>
      <c r="DR70" s="229"/>
      <c r="DS70" s="229"/>
      <c r="DT70" s="229"/>
      <c r="DU70" s="229"/>
      <c r="DV70" s="229"/>
      <c r="DW70" s="229"/>
      <c r="DX70" s="229"/>
      <c r="DY70" s="229"/>
      <c r="DZ70" s="229"/>
      <c r="EA70" s="229"/>
      <c r="EB70" s="229"/>
      <c r="EC70" s="229"/>
      <c r="ED70" s="229"/>
      <c r="EE70" s="229"/>
    </row>
    <row r="71" spans="1:135" s="131" customFormat="1" ht="14.4" x14ac:dyDescent="0.3">
      <c r="A71" s="131">
        <v>74</v>
      </c>
      <c r="B71" s="250">
        <v>2.9648000000000001E-2</v>
      </c>
      <c r="C71" s="250">
        <v>1.9744000000000001E-2</v>
      </c>
      <c r="D71" s="243"/>
      <c r="E71" s="132">
        <f t="shared" si="9"/>
        <v>5.6478275970765948</v>
      </c>
      <c r="F71" s="132">
        <f t="shared" si="10"/>
        <v>8.4808950870202029</v>
      </c>
      <c r="G71" s="229"/>
      <c r="H71" s="132">
        <f t="shared" si="11"/>
        <v>3.7361122180776127</v>
      </c>
      <c r="I71" s="132">
        <f t="shared" si="12"/>
        <v>5.6102236143418285</v>
      </c>
      <c r="J71" s="232"/>
      <c r="K71" s="132">
        <f t="shared" si="13"/>
        <v>4.4607067570717378</v>
      </c>
      <c r="L71" s="132">
        <f t="shared" si="14"/>
        <v>5.7524818009283258</v>
      </c>
      <c r="M71" s="232"/>
      <c r="N71" s="134">
        <f t="shared" si="15"/>
        <v>2.0174677339420151</v>
      </c>
      <c r="O71" s="134">
        <f t="shared" si="16"/>
        <v>2.527850657207904</v>
      </c>
      <c r="P71" s="234"/>
      <c r="Q71" s="234"/>
      <c r="R71" s="234"/>
      <c r="S71" s="234"/>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229"/>
      <c r="CC71" s="229"/>
      <c r="CD71" s="229"/>
      <c r="CE71" s="229"/>
      <c r="CF71" s="229"/>
      <c r="CG71" s="229"/>
      <c r="CH71" s="229"/>
      <c r="CI71" s="229"/>
      <c r="CJ71" s="229"/>
      <c r="CK71" s="229"/>
      <c r="CL71" s="229"/>
      <c r="CM71" s="229"/>
      <c r="CN71" s="229"/>
      <c r="CO71" s="229"/>
      <c r="CP71" s="229"/>
      <c r="CQ71" s="229"/>
      <c r="CR71" s="229"/>
      <c r="CS71" s="229"/>
      <c r="CT71" s="229"/>
      <c r="CU71" s="229"/>
      <c r="CV71" s="229"/>
      <c r="CW71" s="229"/>
      <c r="CX71" s="229"/>
      <c r="CY71" s="229"/>
      <c r="CZ71" s="229"/>
      <c r="DA71" s="229"/>
      <c r="DB71" s="229"/>
      <c r="DC71" s="229"/>
      <c r="DD71" s="229"/>
      <c r="DE71" s="229"/>
      <c r="DF71" s="229"/>
      <c r="DG71" s="229"/>
      <c r="DH71" s="229"/>
      <c r="DI71" s="229"/>
      <c r="DJ71" s="229"/>
      <c r="DK71" s="229"/>
      <c r="DL71" s="229"/>
      <c r="DM71" s="229"/>
      <c r="DN71" s="229"/>
      <c r="DO71" s="229"/>
      <c r="DP71" s="229"/>
      <c r="DQ71" s="229"/>
      <c r="DR71" s="229"/>
      <c r="DS71" s="229"/>
      <c r="DT71" s="229"/>
      <c r="DU71" s="229"/>
      <c r="DV71" s="229"/>
      <c r="DW71" s="229"/>
      <c r="DX71" s="229"/>
      <c r="DY71" s="229"/>
      <c r="DZ71" s="229"/>
      <c r="EA71" s="229"/>
      <c r="EB71" s="229"/>
      <c r="EC71" s="229"/>
      <c r="ED71" s="229"/>
      <c r="EE71" s="229"/>
    </row>
    <row r="72" spans="1:135" ht="14.4" x14ac:dyDescent="0.3">
      <c r="A72" s="43">
        <v>75</v>
      </c>
      <c r="B72" s="251">
        <v>3.2518999999999999E-2</v>
      </c>
      <c r="C72" s="251">
        <v>2.1843000000000001E-2</v>
      </c>
      <c r="E72" s="129">
        <f t="shared" si="9"/>
        <v>5.1491987022395183</v>
      </c>
      <c r="F72" s="129">
        <f t="shared" si="10"/>
        <v>7.6659246714337259</v>
      </c>
      <c r="H72" s="129">
        <f t="shared" si="11"/>
        <v>3.4062626477310207</v>
      </c>
      <c r="I72" s="129">
        <f t="shared" si="12"/>
        <v>5.0711099684825829</v>
      </c>
      <c r="J72" s="232"/>
      <c r="K72" s="129">
        <f t="shared" si="13"/>
        <v>4.1551718667137019</v>
      </c>
      <c r="L72" s="129">
        <f t="shared" si="14"/>
        <v>5.2957927334857331</v>
      </c>
      <c r="M72" s="232"/>
      <c r="N72" s="135">
        <f t="shared" si="15"/>
        <v>1.9276387150869601</v>
      </c>
      <c r="O72" s="135">
        <f t="shared" si="16"/>
        <v>2.3810320640897706</v>
      </c>
      <c r="P72" s="234"/>
      <c r="Q72" s="234"/>
      <c r="R72" s="234"/>
      <c r="S72" s="234"/>
    </row>
    <row r="73" spans="1:135" ht="14.4" x14ac:dyDescent="0.3">
      <c r="A73" s="43">
        <v>76</v>
      </c>
      <c r="B73" s="251">
        <v>3.6359000000000002E-2</v>
      </c>
      <c r="C73" s="251">
        <v>2.4577000000000002E-2</v>
      </c>
      <c r="E73" s="129">
        <f t="shared" si="9"/>
        <v>4.6053739816311472</v>
      </c>
      <c r="F73" s="129">
        <f t="shared" si="10"/>
        <v>6.8131502054004507</v>
      </c>
      <c r="H73" s="129">
        <f t="shared" si="11"/>
        <v>3.0465154443621953</v>
      </c>
      <c r="I73" s="129">
        <f t="shared" si="12"/>
        <v>4.5069884461718299</v>
      </c>
      <c r="J73" s="232"/>
      <c r="K73" s="129">
        <f t="shared" si="13"/>
        <v>3.8219432309376735</v>
      </c>
      <c r="L73" s="129">
        <f t="shared" si="14"/>
        <v>4.8179192203087791</v>
      </c>
      <c r="M73" s="232"/>
      <c r="N73" s="135">
        <f t="shared" si="15"/>
        <v>1.8296675754534739</v>
      </c>
      <c r="O73" s="135">
        <f t="shared" si="16"/>
        <v>2.2274029936897448</v>
      </c>
      <c r="P73" s="234"/>
      <c r="Q73" s="234"/>
      <c r="R73" s="234"/>
      <c r="S73" s="234"/>
    </row>
    <row r="74" spans="1:135" ht="14.4" x14ac:dyDescent="0.3">
      <c r="A74" s="43">
        <v>77</v>
      </c>
      <c r="B74" s="251">
        <v>3.9688000000000001E-2</v>
      </c>
      <c r="C74" s="251">
        <v>2.7666E-2</v>
      </c>
      <c r="E74" s="129">
        <f t="shared" si="9"/>
        <v>4.2190786282535502</v>
      </c>
      <c r="F74" s="129">
        <f t="shared" si="10"/>
        <v>6.0524395502829069</v>
      </c>
      <c r="H74" s="129">
        <f t="shared" si="11"/>
        <v>2.7909759887513874</v>
      </c>
      <c r="I74" s="129">
        <f t="shared" si="12"/>
        <v>4.0037683453179014</v>
      </c>
      <c r="J74" s="232"/>
      <c r="K74" s="129">
        <f t="shared" si="13"/>
        <v>3.5852407260044061</v>
      </c>
      <c r="L74" s="129">
        <f t="shared" si="14"/>
        <v>4.3916359675243575</v>
      </c>
      <c r="M74" s="232"/>
      <c r="N74" s="135">
        <f t="shared" si="15"/>
        <v>1.7600756746601709</v>
      </c>
      <c r="O74" s="135">
        <f t="shared" si="16"/>
        <v>2.0903594077898089</v>
      </c>
      <c r="P74" s="234"/>
      <c r="Q74" s="234"/>
      <c r="R74" s="234"/>
      <c r="S74" s="234"/>
    </row>
    <row r="75" spans="1:135" ht="14.4" x14ac:dyDescent="0.3">
      <c r="A75" s="43">
        <v>78</v>
      </c>
      <c r="B75" s="251">
        <v>4.496E-2</v>
      </c>
      <c r="C75" s="251">
        <v>3.1146E-2</v>
      </c>
      <c r="E75" s="129">
        <f t="shared" si="9"/>
        <v>3.7243503691754203</v>
      </c>
      <c r="F75" s="129">
        <f t="shared" si="10"/>
        <v>5.3761893212010179</v>
      </c>
      <c r="H75" s="129">
        <f t="shared" si="11"/>
        <v>2.4637067402483335</v>
      </c>
      <c r="I75" s="129">
        <f t="shared" si="12"/>
        <v>3.5564199268466279</v>
      </c>
      <c r="J75" s="232"/>
      <c r="K75" s="129">
        <f t="shared" si="13"/>
        <v>3.2820959504818257</v>
      </c>
      <c r="L75" s="129">
        <f t="shared" si="14"/>
        <v>4.0126822281361614</v>
      </c>
      <c r="M75" s="232"/>
      <c r="N75" s="135">
        <f t="shared" si="15"/>
        <v>1.6709493633432575</v>
      </c>
      <c r="O75" s="135">
        <f t="shared" si="16"/>
        <v>1.9685315409976518</v>
      </c>
      <c r="P75" s="234"/>
      <c r="Q75" s="234"/>
      <c r="R75" s="234"/>
      <c r="S75" s="234"/>
    </row>
    <row r="76" spans="1:135" ht="14.4" x14ac:dyDescent="0.3">
      <c r="A76" s="43">
        <v>79</v>
      </c>
      <c r="B76" s="251">
        <v>4.9660999999999997E-2</v>
      </c>
      <c r="C76" s="251">
        <v>3.5119999999999998E-2</v>
      </c>
      <c r="E76" s="129">
        <f t="shared" si="9"/>
        <v>3.3717966331351947</v>
      </c>
      <c r="F76" s="129">
        <f t="shared" si="10"/>
        <v>4.7678471696505378</v>
      </c>
      <c r="H76" s="129">
        <f t="shared" si="11"/>
        <v>2.2304878081706989</v>
      </c>
      <c r="I76" s="129">
        <f t="shared" si="12"/>
        <v>3.1539935945775932</v>
      </c>
      <c r="J76" s="232"/>
      <c r="K76" s="129">
        <f t="shared" si="13"/>
        <v>3.0660686239435955</v>
      </c>
      <c r="L76" s="129">
        <f t="shared" si="14"/>
        <v>3.6717824794284981</v>
      </c>
      <c r="M76" s="232"/>
      <c r="N76" s="135">
        <f t="shared" si="15"/>
        <v>1.6074360841689226</v>
      </c>
      <c r="O76" s="135">
        <f t="shared" si="16"/>
        <v>1.858937453756061</v>
      </c>
      <c r="P76" s="234"/>
      <c r="Q76" s="234"/>
      <c r="R76" s="234"/>
      <c r="S76" s="234"/>
    </row>
    <row r="77" spans="1:135" ht="14.4" x14ac:dyDescent="0.3">
      <c r="A77" s="43">
        <v>80</v>
      </c>
      <c r="B77" s="251">
        <v>5.5929E-2</v>
      </c>
      <c r="C77" s="251">
        <v>4.0287999999999997E-2</v>
      </c>
      <c r="E77" s="129">
        <f t="shared" si="9"/>
        <v>2.9939171556460313</v>
      </c>
      <c r="F77" s="129">
        <f t="shared" si="10"/>
        <v>4.1562448520186388</v>
      </c>
      <c r="H77" s="129">
        <f t="shared" si="11"/>
        <v>1.9805155651194384</v>
      </c>
      <c r="I77" s="129">
        <f t="shared" si="12"/>
        <v>2.749410619578164</v>
      </c>
      <c r="J77" s="232"/>
      <c r="K77" s="129">
        <f t="shared" si="13"/>
        <v>2.8345229475524842</v>
      </c>
      <c r="L77" s="129">
        <f t="shared" si="14"/>
        <v>3.3290558150697196</v>
      </c>
      <c r="M77" s="232"/>
      <c r="N77" s="135">
        <f t="shared" si="15"/>
        <v>1.5393603206907485</v>
      </c>
      <c r="O77" s="135">
        <f t="shared" si="16"/>
        <v>1.7487560409033176</v>
      </c>
      <c r="P77" s="234"/>
      <c r="Q77" s="234"/>
      <c r="R77" s="234"/>
      <c r="S77" s="234"/>
    </row>
    <row r="78" spans="1:135" ht="14.4" x14ac:dyDescent="0.3">
      <c r="A78" s="43">
        <v>81</v>
      </c>
      <c r="B78" s="251">
        <v>6.3108999999999998E-2</v>
      </c>
      <c r="C78" s="251">
        <v>4.5074999999999997E-2</v>
      </c>
      <c r="E78" s="129">
        <f t="shared" si="9"/>
        <v>2.6532949753304109</v>
      </c>
      <c r="F78" s="129">
        <f t="shared" si="10"/>
        <v>3.7148484214781341</v>
      </c>
      <c r="H78" s="129">
        <f t="shared" si="11"/>
        <v>1.7551895140402332</v>
      </c>
      <c r="I78" s="129">
        <f t="shared" si="12"/>
        <v>2.4574210769066016</v>
      </c>
      <c r="J78" s="232"/>
      <c r="K78" s="129">
        <f t="shared" si="13"/>
        <v>2.6258066826231263</v>
      </c>
      <c r="L78" s="129">
        <f t="shared" si="14"/>
        <v>3.0817082790355825</v>
      </c>
      <c r="M78" s="232"/>
      <c r="N78" s="135">
        <f t="shared" si="15"/>
        <v>1.4779965357700624</v>
      </c>
      <c r="O78" s="135">
        <f t="shared" si="16"/>
        <v>1.6692375679625706</v>
      </c>
      <c r="P78" s="234"/>
      <c r="Q78" s="234"/>
      <c r="R78" s="234"/>
      <c r="S78" s="234"/>
    </row>
    <row r="79" spans="1:135" ht="14.4" x14ac:dyDescent="0.3">
      <c r="A79" s="43">
        <v>82</v>
      </c>
      <c r="B79" s="251">
        <v>7.1609000000000006E-2</v>
      </c>
      <c r="C79" s="251">
        <v>5.1254000000000001E-2</v>
      </c>
      <c r="E79" s="129">
        <f>m_stroke_mort/B79</f>
        <v>2.3383484282440317</v>
      </c>
      <c r="F79" s="129">
        <f>f_stroke_mort/C79</f>
        <v>3.266999504392377</v>
      </c>
      <c r="H79" s="129">
        <f t="shared" si="11"/>
        <v>1.5468482319480101</v>
      </c>
      <c r="I79" s="129">
        <f t="shared" ref="I79:I110" si="17">f_AMI_mort/C79</f>
        <v>2.1611631295423783</v>
      </c>
      <c r="J79" s="232"/>
      <c r="K79" s="129">
        <f t="shared" ref="K79:K110" si="18">(B79+m_colon)/B79</f>
        <v>2.4328231637596236</v>
      </c>
      <c r="L79" s="129">
        <f t="shared" ref="L79:L110" si="19">(C79+f_colon)/C79</f>
        <v>2.8307449306888994</v>
      </c>
      <c r="M79" s="232"/>
      <c r="N79" s="135">
        <f t="shared" ref="N79:N110" si="20">(B79+m_breast)/B79</f>
        <v>1.4212582688756004</v>
      </c>
      <c r="O79" s="135">
        <f t="shared" ref="O79:O110" si="21">(C79+f_breast)/C79</f>
        <v>1.5885566663267814</v>
      </c>
      <c r="P79" s="234"/>
      <c r="Q79" s="234"/>
      <c r="R79" s="234"/>
      <c r="S79" s="234"/>
    </row>
    <row r="80" spans="1:135" ht="14.4" x14ac:dyDescent="0.3">
      <c r="A80" s="43">
        <v>83</v>
      </c>
      <c r="B80" s="251">
        <v>7.9876000000000003E-2</v>
      </c>
      <c r="C80" s="251">
        <v>5.8465000000000003E-2</v>
      </c>
      <c r="E80" s="129">
        <f>m_stroke_mort/B80</f>
        <v>2.0963342255261517</v>
      </c>
      <c r="F80" s="129">
        <f>f_stroke_mort/C80</f>
        <v>2.8640518703177436</v>
      </c>
      <c r="H80" s="129">
        <f t="shared" si="11"/>
        <v>1.3867526546342464</v>
      </c>
      <c r="I80" s="129">
        <f t="shared" si="17"/>
        <v>1.8946079712916286</v>
      </c>
      <c r="J80" s="232"/>
      <c r="K80" s="129">
        <f t="shared" si="18"/>
        <v>2.2845289440340388</v>
      </c>
      <c r="L80" s="129">
        <f t="shared" si="19"/>
        <v>2.6049431399560223</v>
      </c>
      <c r="M80" s="232"/>
      <c r="N80" s="135">
        <f t="shared" si="20"/>
        <v>1.3776589135148587</v>
      </c>
      <c r="O80" s="135">
        <f t="shared" si="21"/>
        <v>1.5159648229866221</v>
      </c>
      <c r="P80" s="234"/>
      <c r="Q80" s="234"/>
      <c r="R80" s="234"/>
      <c r="S80" s="234"/>
    </row>
    <row r="81" spans="1:135" ht="14.4" x14ac:dyDescent="0.3">
      <c r="A81" s="43">
        <v>84</v>
      </c>
      <c r="B81" s="251">
        <v>8.8719999999999993E-2</v>
      </c>
      <c r="C81" s="251">
        <v>6.7139000000000004E-2</v>
      </c>
      <c r="E81" s="129">
        <f>m_stroke_mort/B81</f>
        <v>1.8873624052989957</v>
      </c>
      <c r="F81" s="129">
        <f>f_stroke_mort/C81</f>
        <v>2.4940316745576623</v>
      </c>
      <c r="H81" s="129">
        <f t="shared" si="11"/>
        <v>1.2485150478084432</v>
      </c>
      <c r="I81" s="129">
        <f t="shared" si="17"/>
        <v>1.6498347464449137</v>
      </c>
      <c r="J81" s="232"/>
      <c r="K81" s="129">
        <f t="shared" si="18"/>
        <v>2.1564814465020614</v>
      </c>
      <c r="L81" s="129">
        <f t="shared" si="19"/>
        <v>2.3975930633093858</v>
      </c>
      <c r="M81" s="232"/>
      <c r="N81" s="135">
        <f t="shared" si="20"/>
        <v>1.3400122111802621</v>
      </c>
      <c r="O81" s="135">
        <f t="shared" si="21"/>
        <v>1.4493049252433439</v>
      </c>
      <c r="P81" s="234"/>
      <c r="Q81" s="234"/>
      <c r="R81" s="234"/>
      <c r="S81" s="234"/>
    </row>
    <row r="82" spans="1:135" s="131" customFormat="1" ht="14.4" x14ac:dyDescent="0.3">
      <c r="A82" s="131">
        <v>85</v>
      </c>
      <c r="B82" s="250">
        <v>9.9373000000000003E-2</v>
      </c>
      <c r="C82" s="250">
        <v>7.5031E-2</v>
      </c>
      <c r="D82" s="243"/>
      <c r="E82" s="132">
        <f>m_stroke_mort/B82</f>
        <v>1.6850330834142764</v>
      </c>
      <c r="F82" s="132">
        <f>f_stroke_mort/C82</f>
        <v>2.2317014647029478</v>
      </c>
      <c r="G82" s="232"/>
      <c r="H82" s="132">
        <f t="shared" si="11"/>
        <v>1.11467154097758</v>
      </c>
      <c r="I82" s="132">
        <f t="shared" si="17"/>
        <v>1.4762998632773796</v>
      </c>
      <c r="J82" s="232"/>
      <c r="K82" s="132">
        <f t="shared" si="18"/>
        <v>2.0325041402962865</v>
      </c>
      <c r="L82" s="132">
        <f t="shared" si="19"/>
        <v>2.2505897652640758</v>
      </c>
      <c r="M82" s="232"/>
      <c r="N82" s="134">
        <f t="shared" si="20"/>
        <v>1.3035621685559744</v>
      </c>
      <c r="O82" s="134">
        <f t="shared" si="21"/>
        <v>1.4020455994977123</v>
      </c>
      <c r="P82" s="234"/>
      <c r="Q82" s="234"/>
      <c r="R82" s="234"/>
      <c r="S82" s="234"/>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229"/>
      <c r="CC82" s="229"/>
      <c r="CD82" s="229"/>
      <c r="CE82" s="229"/>
      <c r="CF82" s="229"/>
      <c r="CG82" s="229"/>
      <c r="CH82" s="229"/>
      <c r="CI82" s="229"/>
      <c r="CJ82" s="229"/>
      <c r="CK82" s="229"/>
      <c r="CL82" s="229"/>
      <c r="CM82" s="229"/>
      <c r="CN82" s="229"/>
      <c r="CO82" s="229"/>
      <c r="CP82" s="229"/>
      <c r="CQ82" s="229"/>
      <c r="CR82" s="229"/>
      <c r="CS82" s="229"/>
      <c r="CT82" s="229"/>
      <c r="CU82" s="229"/>
      <c r="CV82" s="229"/>
      <c r="CW82" s="229"/>
      <c r="CX82" s="229"/>
      <c r="CY82" s="229"/>
      <c r="CZ82" s="229"/>
      <c r="DA82" s="229"/>
      <c r="DB82" s="229"/>
      <c r="DC82" s="229"/>
      <c r="DD82" s="229"/>
      <c r="DE82" s="229"/>
      <c r="DF82" s="229"/>
      <c r="DG82" s="229"/>
      <c r="DH82" s="229"/>
      <c r="DI82" s="229"/>
      <c r="DJ82" s="229"/>
      <c r="DK82" s="229"/>
      <c r="DL82" s="229"/>
      <c r="DM82" s="229"/>
      <c r="DN82" s="229"/>
      <c r="DO82" s="229"/>
      <c r="DP82" s="229"/>
      <c r="DQ82" s="229"/>
      <c r="DR82" s="229"/>
      <c r="DS82" s="229"/>
      <c r="DT82" s="229"/>
      <c r="DU82" s="229"/>
      <c r="DV82" s="229"/>
      <c r="DW82" s="229"/>
      <c r="DX82" s="229"/>
      <c r="DY82" s="229"/>
      <c r="DZ82" s="229"/>
      <c r="EA82" s="229"/>
      <c r="EB82" s="229"/>
      <c r="EC82" s="229"/>
      <c r="ED82" s="229"/>
      <c r="EE82" s="229"/>
    </row>
    <row r="83" spans="1:135" s="131" customFormat="1" ht="14.4" x14ac:dyDescent="0.3">
      <c r="A83" s="131">
        <v>86</v>
      </c>
      <c r="B83" s="250">
        <v>0.110973</v>
      </c>
      <c r="C83" s="250">
        <v>8.4813E-2</v>
      </c>
      <c r="D83" s="243"/>
      <c r="E83" s="132">
        <v>1.6850330834142764</v>
      </c>
      <c r="F83" s="132">
        <v>2.2317014647029478</v>
      </c>
      <c r="G83" s="232"/>
      <c r="H83" s="132">
        <v>1.11467154097758</v>
      </c>
      <c r="I83" s="132">
        <f t="shared" si="17"/>
        <v>1.3060292059184921</v>
      </c>
      <c r="J83" s="232"/>
      <c r="K83" s="132">
        <f t="shared" si="18"/>
        <v>1.924576554059662</v>
      </c>
      <c r="L83" s="132">
        <f t="shared" si="19"/>
        <v>2.1063516286126993</v>
      </c>
      <c r="M83" s="232"/>
      <c r="N83" s="134">
        <f t="shared" si="20"/>
        <v>1.2718308361125035</v>
      </c>
      <c r="O83" s="134">
        <f t="shared" si="21"/>
        <v>1.3556752311074112</v>
      </c>
      <c r="P83" s="234"/>
      <c r="Q83" s="234"/>
      <c r="R83" s="234"/>
      <c r="S83" s="234"/>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c r="DP83" s="229"/>
      <c r="DQ83" s="229"/>
      <c r="DR83" s="229"/>
      <c r="DS83" s="229"/>
      <c r="DT83" s="229"/>
      <c r="DU83" s="229"/>
      <c r="DV83" s="229"/>
      <c r="DW83" s="229"/>
      <c r="DX83" s="229"/>
      <c r="DY83" s="229"/>
      <c r="DZ83" s="229"/>
      <c r="EA83" s="229"/>
      <c r="EB83" s="229"/>
      <c r="EC83" s="229"/>
      <c r="ED83" s="229"/>
      <c r="EE83" s="229"/>
    </row>
    <row r="84" spans="1:135" s="131" customFormat="1" ht="14.4" x14ac:dyDescent="0.3">
      <c r="A84" s="131">
        <v>87</v>
      </c>
      <c r="B84" s="250">
        <v>0.123062</v>
      </c>
      <c r="C84" s="250">
        <v>9.4825000000000007E-2</v>
      </c>
      <c r="D84" s="243"/>
      <c r="E84" s="132">
        <v>1.6850330834142764</v>
      </c>
      <c r="F84" s="132">
        <v>2.2317014647029478</v>
      </c>
      <c r="G84" s="232"/>
      <c r="H84" s="132">
        <v>1.11467154097758</v>
      </c>
      <c r="I84" s="132">
        <f t="shared" si="17"/>
        <v>1.1681334568053263</v>
      </c>
      <c r="J84" s="232"/>
      <c r="K84" s="132">
        <f t="shared" si="18"/>
        <v>1.8337507429885982</v>
      </c>
      <c r="L84" s="132">
        <f t="shared" si="19"/>
        <v>1.9895386309256931</v>
      </c>
      <c r="M84" s="232"/>
      <c r="N84" s="134">
        <f t="shared" si="20"/>
        <v>1.2451275241415942</v>
      </c>
      <c r="O84" s="134">
        <f t="shared" si="21"/>
        <v>1.3181216280085721</v>
      </c>
      <c r="P84" s="234"/>
      <c r="Q84" s="234"/>
      <c r="R84" s="234"/>
      <c r="S84" s="234"/>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29"/>
      <c r="CW84" s="229"/>
      <c r="CX84" s="229"/>
      <c r="CY84" s="229"/>
      <c r="CZ84" s="229"/>
      <c r="DA84" s="229"/>
      <c r="DB84" s="229"/>
      <c r="DC84" s="229"/>
      <c r="DD84" s="229"/>
      <c r="DE84" s="229"/>
      <c r="DF84" s="229"/>
      <c r="DG84" s="229"/>
      <c r="DH84" s="229"/>
      <c r="DI84" s="229"/>
      <c r="DJ84" s="229"/>
      <c r="DK84" s="229"/>
      <c r="DL84" s="229"/>
      <c r="DM84" s="229"/>
      <c r="DN84" s="229"/>
      <c r="DO84" s="229"/>
      <c r="DP84" s="229"/>
      <c r="DQ84" s="229"/>
      <c r="DR84" s="229"/>
      <c r="DS84" s="229"/>
      <c r="DT84" s="229"/>
      <c r="DU84" s="229"/>
      <c r="DV84" s="229"/>
      <c r="DW84" s="229"/>
      <c r="DX84" s="229"/>
      <c r="DY84" s="229"/>
      <c r="DZ84" s="229"/>
      <c r="EA84" s="229"/>
      <c r="EB84" s="229"/>
      <c r="EC84" s="229"/>
      <c r="ED84" s="229"/>
      <c r="EE84" s="229"/>
    </row>
    <row r="85" spans="1:135" s="131" customFormat="1" ht="14.4" x14ac:dyDescent="0.3">
      <c r="A85" s="131">
        <v>88</v>
      </c>
      <c r="B85" s="250">
        <v>0.13710700000000001</v>
      </c>
      <c r="C85" s="250">
        <v>0.10649500000000001</v>
      </c>
      <c r="D85" s="243"/>
      <c r="E85" s="132">
        <v>1.6850330834142764</v>
      </c>
      <c r="F85" s="132">
        <v>2.2317014647029478</v>
      </c>
      <c r="G85" s="232"/>
      <c r="H85" s="132">
        <v>1.11467154097758</v>
      </c>
      <c r="I85" s="132">
        <f t="shared" si="17"/>
        <v>1.040126344350111</v>
      </c>
      <c r="J85" s="232"/>
      <c r="K85" s="132">
        <f t="shared" si="18"/>
        <v>1.7483427828897349</v>
      </c>
      <c r="L85" s="132">
        <f t="shared" si="19"/>
        <v>1.8811024055357422</v>
      </c>
      <c r="M85" s="232"/>
      <c r="N85" s="134">
        <f t="shared" si="20"/>
        <v>1.2200170915847686</v>
      </c>
      <c r="O85" s="134">
        <f t="shared" si="21"/>
        <v>1.2832610298691287</v>
      </c>
      <c r="P85" s="234"/>
      <c r="Q85" s="234"/>
      <c r="R85" s="234"/>
      <c r="S85" s="234"/>
      <c r="T85" s="229"/>
      <c r="U85" s="229"/>
      <c r="V85" s="229"/>
      <c r="W85" s="229"/>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29"/>
      <c r="CW85" s="229"/>
      <c r="CX85" s="229"/>
      <c r="CY85" s="229"/>
      <c r="CZ85" s="229"/>
      <c r="DA85" s="229"/>
      <c r="DB85" s="229"/>
      <c r="DC85" s="229"/>
      <c r="DD85" s="229"/>
      <c r="DE85" s="229"/>
      <c r="DF85" s="229"/>
      <c r="DG85" s="229"/>
      <c r="DH85" s="229"/>
      <c r="DI85" s="229"/>
      <c r="DJ85" s="229"/>
      <c r="DK85" s="229"/>
      <c r="DL85" s="229"/>
      <c r="DM85" s="229"/>
      <c r="DN85" s="229"/>
      <c r="DO85" s="229"/>
      <c r="DP85" s="229"/>
      <c r="DQ85" s="229"/>
      <c r="DR85" s="229"/>
      <c r="DS85" s="229"/>
      <c r="DT85" s="229"/>
      <c r="DU85" s="229"/>
      <c r="DV85" s="229"/>
      <c r="DW85" s="229"/>
      <c r="DX85" s="229"/>
      <c r="DY85" s="229"/>
      <c r="DZ85" s="229"/>
      <c r="EA85" s="229"/>
      <c r="EB85" s="229"/>
      <c r="EC85" s="229"/>
      <c r="ED85" s="229"/>
      <c r="EE85" s="229"/>
    </row>
    <row r="86" spans="1:135" s="131" customFormat="1" ht="14.4" x14ac:dyDescent="0.3">
      <c r="A86" s="131">
        <v>89</v>
      </c>
      <c r="B86" s="250">
        <v>0.15267700000000001</v>
      </c>
      <c r="C86" s="250">
        <v>0.120932</v>
      </c>
      <c r="D86" s="243"/>
      <c r="E86" s="132">
        <v>1.6850330834142764</v>
      </c>
      <c r="F86" s="132">
        <v>2.2317014647029478</v>
      </c>
      <c r="G86" s="232"/>
      <c r="H86" s="132">
        <v>1.11467154097758</v>
      </c>
      <c r="I86" s="132">
        <f t="shared" si="17"/>
        <v>0.91595487581091084</v>
      </c>
      <c r="J86" s="232"/>
      <c r="K86" s="132">
        <f t="shared" si="18"/>
        <v>1.672026788145319</v>
      </c>
      <c r="L86" s="132">
        <f t="shared" si="19"/>
        <v>1.7759153960699308</v>
      </c>
      <c r="M86" s="232"/>
      <c r="N86" s="134">
        <f t="shared" si="20"/>
        <v>1.1975797492478426</v>
      </c>
      <c r="O86" s="134">
        <f t="shared" si="21"/>
        <v>1.2494450052584332</v>
      </c>
      <c r="P86" s="234"/>
      <c r="Q86" s="234"/>
      <c r="R86" s="234"/>
      <c r="S86" s="234"/>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9"/>
      <c r="BL86" s="229"/>
      <c r="BM86" s="229"/>
      <c r="BN86" s="229"/>
      <c r="BO86" s="229"/>
      <c r="BP86" s="229"/>
      <c r="BQ86" s="229"/>
      <c r="BR86" s="229"/>
      <c r="BS86" s="229"/>
      <c r="BT86" s="229"/>
      <c r="BU86" s="229"/>
      <c r="BV86" s="229"/>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29"/>
      <c r="CW86" s="229"/>
      <c r="CX86" s="229"/>
      <c r="CY86" s="229"/>
      <c r="CZ86" s="229"/>
      <c r="DA86" s="229"/>
      <c r="DB86" s="229"/>
      <c r="DC86" s="229"/>
      <c r="DD86" s="229"/>
      <c r="DE86" s="229"/>
      <c r="DF86" s="229"/>
      <c r="DG86" s="229"/>
      <c r="DH86" s="229"/>
      <c r="DI86" s="229"/>
      <c r="DJ86" s="229"/>
      <c r="DK86" s="229"/>
      <c r="DL86" s="229"/>
      <c r="DM86" s="229"/>
      <c r="DN86" s="229"/>
      <c r="DO86" s="229"/>
      <c r="DP86" s="229"/>
      <c r="DQ86" s="229"/>
      <c r="DR86" s="229"/>
      <c r="DS86" s="229"/>
      <c r="DT86" s="229"/>
      <c r="DU86" s="229"/>
      <c r="DV86" s="229"/>
      <c r="DW86" s="229"/>
      <c r="DX86" s="229"/>
      <c r="DY86" s="229"/>
      <c r="DZ86" s="229"/>
      <c r="EA86" s="229"/>
      <c r="EB86" s="229"/>
      <c r="EC86" s="229"/>
      <c r="ED86" s="229"/>
      <c r="EE86" s="229"/>
    </row>
    <row r="87" spans="1:135" s="131" customFormat="1" ht="14.4" x14ac:dyDescent="0.3">
      <c r="A87" s="131">
        <v>90</v>
      </c>
      <c r="B87" s="250">
        <v>0.167153</v>
      </c>
      <c r="C87" s="250">
        <v>0.135632</v>
      </c>
      <c r="D87" s="243"/>
      <c r="E87" s="132">
        <v>1.6850330834142764</v>
      </c>
      <c r="F87" s="132">
        <v>2.2317014647029478</v>
      </c>
      <c r="G87" s="232"/>
      <c r="H87" s="132">
        <v>1.11467154097758</v>
      </c>
      <c r="I87" s="132">
        <f t="shared" si="17"/>
        <v>0.81668230979094214</v>
      </c>
      <c r="J87" s="232"/>
      <c r="K87" s="132">
        <f t="shared" si="18"/>
        <v>1.6138270562518344</v>
      </c>
      <c r="L87" s="132">
        <f t="shared" si="19"/>
        <v>1.6918205193282474</v>
      </c>
      <c r="M87" s="232"/>
      <c r="N87" s="134">
        <f t="shared" si="20"/>
        <v>1.18046869261044</v>
      </c>
      <c r="O87" s="134">
        <f t="shared" si="21"/>
        <v>1.2224097807000771</v>
      </c>
      <c r="P87" s="234"/>
      <c r="Q87" s="234"/>
      <c r="R87" s="234"/>
      <c r="S87" s="234"/>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c r="BJ87" s="229"/>
      <c r="BK87" s="229"/>
      <c r="BL87" s="229"/>
      <c r="BM87" s="229"/>
      <c r="BN87" s="229"/>
      <c r="BO87" s="229"/>
      <c r="BP87" s="229"/>
      <c r="BQ87" s="229"/>
      <c r="BR87" s="229"/>
      <c r="BS87" s="229"/>
      <c r="BT87" s="229"/>
      <c r="BU87" s="229"/>
      <c r="BV87" s="229"/>
      <c r="BW87" s="229"/>
      <c r="BX87" s="229"/>
      <c r="BY87" s="229"/>
      <c r="BZ87" s="229"/>
      <c r="CA87" s="229"/>
      <c r="CB87" s="229"/>
      <c r="CC87" s="229"/>
      <c r="CD87" s="229"/>
      <c r="CE87" s="229"/>
      <c r="CF87" s="229"/>
      <c r="CG87" s="229"/>
      <c r="CH87" s="229"/>
      <c r="CI87" s="229"/>
      <c r="CJ87" s="229"/>
      <c r="CK87" s="229"/>
      <c r="CL87" s="229"/>
      <c r="CM87" s="229"/>
      <c r="CN87" s="229"/>
      <c r="CO87" s="229"/>
      <c r="CP87" s="229"/>
      <c r="CQ87" s="229"/>
      <c r="CR87" s="229"/>
      <c r="CS87" s="229"/>
      <c r="CT87" s="229"/>
      <c r="CU87" s="229"/>
      <c r="CV87" s="229"/>
      <c r="CW87" s="229"/>
      <c r="CX87" s="229"/>
      <c r="CY87" s="229"/>
      <c r="CZ87" s="229"/>
      <c r="DA87" s="229"/>
      <c r="DB87" s="229"/>
      <c r="DC87" s="229"/>
      <c r="DD87" s="229"/>
      <c r="DE87" s="229"/>
      <c r="DF87" s="229"/>
      <c r="DG87" s="229"/>
      <c r="DH87" s="229"/>
      <c r="DI87" s="229"/>
      <c r="DJ87" s="229"/>
      <c r="DK87" s="229"/>
      <c r="DL87" s="229"/>
      <c r="DM87" s="229"/>
      <c r="DN87" s="229"/>
      <c r="DO87" s="229"/>
      <c r="DP87" s="229"/>
      <c r="DQ87" s="229"/>
      <c r="DR87" s="229"/>
      <c r="DS87" s="229"/>
      <c r="DT87" s="229"/>
      <c r="DU87" s="229"/>
      <c r="DV87" s="229"/>
      <c r="DW87" s="229"/>
      <c r="DX87" s="229"/>
      <c r="DY87" s="229"/>
      <c r="DZ87" s="229"/>
      <c r="EA87" s="229"/>
      <c r="EB87" s="229"/>
      <c r="EC87" s="229"/>
      <c r="ED87" s="229"/>
      <c r="EE87" s="229"/>
    </row>
    <row r="88" spans="1:135" s="131" customFormat="1" ht="14.4" x14ac:dyDescent="0.3">
      <c r="A88" s="131">
        <v>91</v>
      </c>
      <c r="B88" s="250">
        <v>0.18822700000000001</v>
      </c>
      <c r="C88" s="250">
        <v>0.153335</v>
      </c>
      <c r="D88" s="243"/>
      <c r="E88" s="132">
        <v>1.6850330834142764</v>
      </c>
      <c r="F88" s="132">
        <v>2.2317014647029478</v>
      </c>
      <c r="G88" s="232"/>
      <c r="H88" s="132">
        <v>1.11467154097758</v>
      </c>
      <c r="I88" s="132">
        <f t="shared" si="17"/>
        <v>0.72239381120791124</v>
      </c>
      <c r="J88" s="232"/>
      <c r="K88" s="132">
        <f t="shared" si="18"/>
        <v>1.5451026363574987</v>
      </c>
      <c r="L88" s="132">
        <f t="shared" si="19"/>
        <v>1.6119477006393117</v>
      </c>
      <c r="M88" s="232"/>
      <c r="N88" s="134">
        <f t="shared" si="20"/>
        <v>1.1602633170369441</v>
      </c>
      <c r="O88" s="134">
        <f t="shared" si="21"/>
        <v>1.1967318836267835</v>
      </c>
      <c r="P88" s="234"/>
      <c r="Q88" s="234"/>
      <c r="R88" s="234"/>
      <c r="S88" s="234"/>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29"/>
      <c r="CC88" s="229"/>
      <c r="CD88" s="229"/>
      <c r="CE88" s="229"/>
      <c r="CF88" s="229"/>
      <c r="CG88" s="229"/>
      <c r="CH88" s="229"/>
      <c r="CI88" s="229"/>
      <c r="CJ88" s="229"/>
      <c r="CK88" s="229"/>
      <c r="CL88" s="229"/>
      <c r="CM88" s="229"/>
      <c r="CN88" s="229"/>
      <c r="CO88" s="229"/>
      <c r="CP88" s="229"/>
      <c r="CQ88" s="229"/>
      <c r="CR88" s="229"/>
      <c r="CS88" s="229"/>
      <c r="CT88" s="229"/>
      <c r="CU88" s="229"/>
      <c r="CV88" s="229"/>
      <c r="CW88" s="229"/>
      <c r="CX88" s="229"/>
      <c r="CY88" s="229"/>
      <c r="CZ88" s="229"/>
      <c r="DA88" s="229"/>
      <c r="DB88" s="229"/>
      <c r="DC88" s="229"/>
      <c r="DD88" s="229"/>
      <c r="DE88" s="229"/>
      <c r="DF88" s="229"/>
      <c r="DG88" s="229"/>
      <c r="DH88" s="229"/>
      <c r="DI88" s="229"/>
      <c r="DJ88" s="229"/>
      <c r="DK88" s="229"/>
      <c r="DL88" s="229"/>
      <c r="DM88" s="229"/>
      <c r="DN88" s="229"/>
      <c r="DO88" s="229"/>
      <c r="DP88" s="229"/>
      <c r="DQ88" s="229"/>
      <c r="DR88" s="229"/>
      <c r="DS88" s="229"/>
      <c r="DT88" s="229"/>
      <c r="DU88" s="229"/>
      <c r="DV88" s="229"/>
      <c r="DW88" s="229"/>
      <c r="DX88" s="229"/>
      <c r="DY88" s="229"/>
      <c r="DZ88" s="229"/>
      <c r="EA88" s="229"/>
      <c r="EB88" s="229"/>
      <c r="EC88" s="229"/>
      <c r="ED88" s="229"/>
      <c r="EE88" s="229"/>
    </row>
    <row r="89" spans="1:135" s="131" customFormat="1" ht="14.4" x14ac:dyDescent="0.3">
      <c r="A89" s="131">
        <v>92</v>
      </c>
      <c r="B89" s="250">
        <v>0.20283200000000001</v>
      </c>
      <c r="C89" s="250">
        <v>0.16843900000000001</v>
      </c>
      <c r="D89" s="243"/>
      <c r="E89" s="132">
        <v>1.6850330834142764</v>
      </c>
      <c r="F89" s="132">
        <v>2.2317014647029478</v>
      </c>
      <c r="G89" s="232"/>
      <c r="H89" s="132">
        <v>1.11467154097758</v>
      </c>
      <c r="I89" s="132">
        <f t="shared" si="17"/>
        <v>0.65761643705771855</v>
      </c>
      <c r="J89" s="232"/>
      <c r="K89" s="132">
        <f t="shared" si="18"/>
        <v>1.5058523010849514</v>
      </c>
      <c r="L89" s="132">
        <f t="shared" si="19"/>
        <v>1.557074078316357</v>
      </c>
      <c r="M89" s="232"/>
      <c r="N89" s="134">
        <f t="shared" si="20"/>
        <v>1.1487234922295932</v>
      </c>
      <c r="O89" s="134">
        <f t="shared" si="21"/>
        <v>1.1790908481759739</v>
      </c>
      <c r="P89" s="234"/>
      <c r="Q89" s="234"/>
      <c r="R89" s="234"/>
      <c r="S89" s="234"/>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229"/>
      <c r="BQ89" s="229"/>
      <c r="BR89" s="229"/>
      <c r="BS89" s="229"/>
      <c r="BT89" s="229"/>
      <c r="BU89" s="229"/>
      <c r="BV89" s="229"/>
      <c r="BW89" s="229"/>
      <c r="BX89" s="229"/>
      <c r="BY89" s="229"/>
      <c r="BZ89" s="229"/>
      <c r="CA89" s="229"/>
      <c r="CB89" s="229"/>
      <c r="CC89" s="229"/>
      <c r="CD89" s="229"/>
      <c r="CE89" s="229"/>
      <c r="CF89" s="229"/>
      <c r="CG89" s="229"/>
      <c r="CH89" s="229"/>
      <c r="CI89" s="229"/>
      <c r="CJ89" s="229"/>
      <c r="CK89" s="229"/>
      <c r="CL89" s="229"/>
      <c r="CM89" s="229"/>
      <c r="CN89" s="229"/>
      <c r="CO89" s="229"/>
      <c r="CP89" s="229"/>
      <c r="CQ89" s="229"/>
      <c r="CR89" s="229"/>
      <c r="CS89" s="229"/>
      <c r="CT89" s="229"/>
      <c r="CU89" s="229"/>
      <c r="CV89" s="229"/>
      <c r="CW89" s="229"/>
      <c r="CX89" s="229"/>
      <c r="CY89" s="229"/>
      <c r="CZ89" s="229"/>
      <c r="DA89" s="229"/>
      <c r="DB89" s="229"/>
      <c r="DC89" s="229"/>
      <c r="DD89" s="229"/>
      <c r="DE89" s="229"/>
      <c r="DF89" s="229"/>
      <c r="DG89" s="229"/>
      <c r="DH89" s="229"/>
      <c r="DI89" s="229"/>
      <c r="DJ89" s="229"/>
      <c r="DK89" s="229"/>
      <c r="DL89" s="229"/>
      <c r="DM89" s="229"/>
      <c r="DN89" s="229"/>
      <c r="DO89" s="229"/>
      <c r="DP89" s="229"/>
      <c r="DQ89" s="229"/>
      <c r="DR89" s="229"/>
      <c r="DS89" s="229"/>
      <c r="DT89" s="229"/>
      <c r="DU89" s="229"/>
      <c r="DV89" s="229"/>
      <c r="DW89" s="229"/>
      <c r="DX89" s="229"/>
      <c r="DY89" s="229"/>
      <c r="DZ89" s="229"/>
      <c r="EA89" s="229"/>
      <c r="EB89" s="229"/>
      <c r="EC89" s="229"/>
      <c r="ED89" s="229"/>
      <c r="EE89" s="229"/>
    </row>
    <row r="90" spans="1:135" s="131" customFormat="1" ht="14.4" x14ac:dyDescent="0.3">
      <c r="A90" s="131">
        <v>93</v>
      </c>
      <c r="B90" s="250">
        <v>0.22017100000000001</v>
      </c>
      <c r="C90" s="250">
        <v>0.1832</v>
      </c>
      <c r="D90" s="243"/>
      <c r="E90" s="132">
        <v>1.6850330834142764</v>
      </c>
      <c r="F90" s="132">
        <v>2.2317014647029478</v>
      </c>
      <c r="G90" s="232"/>
      <c r="H90" s="132">
        <v>1.11467154097758</v>
      </c>
      <c r="I90" s="132">
        <f t="shared" si="17"/>
        <v>0.60463021310897958</v>
      </c>
      <c r="J90" s="232"/>
      <c r="K90" s="132">
        <f t="shared" si="18"/>
        <v>1.4660152060610292</v>
      </c>
      <c r="L90" s="132">
        <f t="shared" si="19"/>
        <v>1.5121888683271227</v>
      </c>
      <c r="M90" s="232"/>
      <c r="N90" s="134">
        <f t="shared" si="20"/>
        <v>1.1370111566732806</v>
      </c>
      <c r="O90" s="134">
        <f t="shared" si="21"/>
        <v>1.1646609354580397</v>
      </c>
      <c r="P90" s="234"/>
      <c r="Q90" s="234"/>
      <c r="R90" s="234"/>
      <c r="S90" s="234"/>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229"/>
      <c r="CC90" s="229"/>
      <c r="CD90" s="229"/>
      <c r="CE90" s="229"/>
      <c r="CF90" s="229"/>
      <c r="CG90" s="229"/>
      <c r="CH90" s="229"/>
      <c r="CI90" s="229"/>
      <c r="CJ90" s="229"/>
      <c r="CK90" s="229"/>
      <c r="CL90" s="229"/>
      <c r="CM90" s="229"/>
      <c r="CN90" s="229"/>
      <c r="CO90" s="229"/>
      <c r="CP90" s="229"/>
      <c r="CQ90" s="229"/>
      <c r="CR90" s="229"/>
      <c r="CS90" s="229"/>
      <c r="CT90" s="229"/>
      <c r="CU90" s="229"/>
      <c r="CV90" s="229"/>
      <c r="CW90" s="229"/>
      <c r="CX90" s="229"/>
      <c r="CY90" s="229"/>
      <c r="CZ90" s="229"/>
      <c r="DA90" s="229"/>
      <c r="DB90" s="229"/>
      <c r="DC90" s="229"/>
      <c r="DD90" s="229"/>
      <c r="DE90" s="229"/>
      <c r="DF90" s="229"/>
      <c r="DG90" s="229"/>
      <c r="DH90" s="229"/>
      <c r="DI90" s="229"/>
      <c r="DJ90" s="229"/>
      <c r="DK90" s="229"/>
      <c r="DL90" s="229"/>
      <c r="DM90" s="229"/>
      <c r="DN90" s="229"/>
      <c r="DO90" s="229"/>
      <c r="DP90" s="229"/>
      <c r="DQ90" s="229"/>
      <c r="DR90" s="229"/>
      <c r="DS90" s="229"/>
      <c r="DT90" s="229"/>
      <c r="DU90" s="229"/>
      <c r="DV90" s="229"/>
      <c r="DW90" s="229"/>
      <c r="DX90" s="229"/>
      <c r="DY90" s="229"/>
      <c r="DZ90" s="229"/>
      <c r="EA90" s="229"/>
      <c r="EB90" s="229"/>
      <c r="EC90" s="229"/>
      <c r="ED90" s="229"/>
      <c r="EE90" s="229"/>
    </row>
    <row r="91" spans="1:135" s="131" customFormat="1" ht="14.4" x14ac:dyDescent="0.3">
      <c r="A91" s="131">
        <v>94</v>
      </c>
      <c r="B91" s="250">
        <v>0.22501499999999999</v>
      </c>
      <c r="C91" s="250">
        <v>0.19609199999999999</v>
      </c>
      <c r="D91" s="243"/>
      <c r="E91" s="132">
        <v>1.6850330834142764</v>
      </c>
      <c r="F91" s="132">
        <v>2.2317014647029478</v>
      </c>
      <c r="G91" s="232"/>
      <c r="H91" s="132">
        <v>1.11467154097758</v>
      </c>
      <c r="I91" s="132">
        <f t="shared" si="17"/>
        <v>0.56487901108441485</v>
      </c>
      <c r="J91" s="232"/>
      <c r="K91" s="132">
        <f t="shared" si="18"/>
        <v>1.4559830852772608</v>
      </c>
      <c r="L91" s="132">
        <f t="shared" si="19"/>
        <v>1.4785151902042351</v>
      </c>
      <c r="M91" s="232"/>
      <c r="N91" s="134">
        <f t="shared" si="20"/>
        <v>1.1340616553381455</v>
      </c>
      <c r="O91" s="134">
        <f t="shared" si="21"/>
        <v>1.1538353598102566</v>
      </c>
      <c r="P91" s="234"/>
      <c r="Q91" s="234"/>
      <c r="R91" s="234"/>
      <c r="S91" s="234"/>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229"/>
      <c r="CC91" s="229"/>
      <c r="CD91" s="229"/>
      <c r="CE91" s="229"/>
      <c r="CF91" s="229"/>
      <c r="CG91" s="229"/>
      <c r="CH91" s="229"/>
      <c r="CI91" s="229"/>
      <c r="CJ91" s="229"/>
      <c r="CK91" s="229"/>
      <c r="CL91" s="229"/>
      <c r="CM91" s="229"/>
      <c r="CN91" s="229"/>
      <c r="CO91" s="229"/>
      <c r="CP91" s="229"/>
      <c r="CQ91" s="229"/>
      <c r="CR91" s="229"/>
      <c r="CS91" s="229"/>
      <c r="CT91" s="229"/>
      <c r="CU91" s="229"/>
      <c r="CV91" s="229"/>
      <c r="CW91" s="229"/>
      <c r="CX91" s="229"/>
      <c r="CY91" s="229"/>
      <c r="CZ91" s="229"/>
      <c r="DA91" s="229"/>
      <c r="DB91" s="229"/>
      <c r="DC91" s="229"/>
      <c r="DD91" s="229"/>
      <c r="DE91" s="229"/>
      <c r="DF91" s="229"/>
      <c r="DG91" s="229"/>
      <c r="DH91" s="229"/>
      <c r="DI91" s="229"/>
      <c r="DJ91" s="229"/>
      <c r="DK91" s="229"/>
      <c r="DL91" s="229"/>
      <c r="DM91" s="229"/>
      <c r="DN91" s="229"/>
      <c r="DO91" s="229"/>
      <c r="DP91" s="229"/>
      <c r="DQ91" s="229"/>
      <c r="DR91" s="229"/>
      <c r="DS91" s="229"/>
      <c r="DT91" s="229"/>
      <c r="DU91" s="229"/>
      <c r="DV91" s="229"/>
      <c r="DW91" s="229"/>
      <c r="DX91" s="229"/>
      <c r="DY91" s="229"/>
      <c r="DZ91" s="229"/>
      <c r="EA91" s="229"/>
      <c r="EB91" s="229"/>
      <c r="EC91" s="229"/>
      <c r="ED91" s="229"/>
      <c r="EE91" s="229"/>
    </row>
    <row r="92" spans="1:135" s="131" customFormat="1" ht="14.4" x14ac:dyDescent="0.3">
      <c r="A92" s="131">
        <v>95</v>
      </c>
      <c r="B92" s="250">
        <v>0.25906200000000001</v>
      </c>
      <c r="C92" s="250">
        <v>0.223187</v>
      </c>
      <c r="D92" s="243"/>
      <c r="E92" s="132">
        <v>1.6850330834142764</v>
      </c>
      <c r="F92" s="132">
        <v>2.2317014647029478</v>
      </c>
      <c r="G92" s="232"/>
      <c r="H92" s="132">
        <v>1.11467154097758</v>
      </c>
      <c r="I92" s="132">
        <f t="shared" si="17"/>
        <v>0.49630245059777256</v>
      </c>
      <c r="J92" s="232"/>
      <c r="K92" s="132">
        <f t="shared" si="18"/>
        <v>1.39605590141998</v>
      </c>
      <c r="L92" s="132">
        <f t="shared" si="19"/>
        <v>1.4204232355716457</v>
      </c>
      <c r="M92" s="232"/>
      <c r="N92" s="134">
        <f t="shared" si="20"/>
        <v>1.1164427178664291</v>
      </c>
      <c r="O92" s="134">
        <f t="shared" si="21"/>
        <v>1.135159679443305</v>
      </c>
      <c r="P92" s="234"/>
      <c r="Q92" s="234"/>
      <c r="R92" s="234"/>
      <c r="S92" s="234"/>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229"/>
      <c r="CC92" s="229"/>
      <c r="CD92" s="229"/>
      <c r="CE92" s="229"/>
      <c r="CF92" s="229"/>
      <c r="CG92" s="229"/>
      <c r="CH92" s="229"/>
      <c r="CI92" s="229"/>
      <c r="CJ92" s="229"/>
      <c r="CK92" s="229"/>
      <c r="CL92" s="229"/>
      <c r="CM92" s="229"/>
      <c r="CN92" s="229"/>
      <c r="CO92" s="229"/>
      <c r="CP92" s="229"/>
      <c r="CQ92" s="229"/>
      <c r="CR92" s="229"/>
      <c r="CS92" s="229"/>
      <c r="CT92" s="229"/>
      <c r="CU92" s="229"/>
      <c r="CV92" s="229"/>
      <c r="CW92" s="229"/>
      <c r="CX92" s="229"/>
      <c r="CY92" s="229"/>
      <c r="CZ92" s="229"/>
      <c r="DA92" s="229"/>
      <c r="DB92" s="229"/>
      <c r="DC92" s="229"/>
      <c r="DD92" s="229"/>
      <c r="DE92" s="229"/>
      <c r="DF92" s="229"/>
      <c r="DG92" s="229"/>
      <c r="DH92" s="229"/>
      <c r="DI92" s="229"/>
      <c r="DJ92" s="229"/>
      <c r="DK92" s="229"/>
      <c r="DL92" s="229"/>
      <c r="DM92" s="229"/>
      <c r="DN92" s="229"/>
      <c r="DO92" s="229"/>
      <c r="DP92" s="229"/>
      <c r="DQ92" s="229"/>
      <c r="DR92" s="229"/>
      <c r="DS92" s="229"/>
      <c r="DT92" s="229"/>
      <c r="DU92" s="229"/>
      <c r="DV92" s="229"/>
      <c r="DW92" s="229"/>
      <c r="DX92" s="229"/>
      <c r="DY92" s="229"/>
      <c r="DZ92" s="229"/>
      <c r="EA92" s="229"/>
      <c r="EB92" s="229"/>
      <c r="EC92" s="229"/>
      <c r="ED92" s="229"/>
      <c r="EE92" s="229"/>
    </row>
    <row r="93" spans="1:135" s="131" customFormat="1" ht="14.4" x14ac:dyDescent="0.3">
      <c r="A93" s="131">
        <v>96</v>
      </c>
      <c r="B93" s="250">
        <v>0.284723</v>
      </c>
      <c r="C93" s="250">
        <v>0.247868</v>
      </c>
      <c r="D93" s="243"/>
      <c r="E93" s="132">
        <v>1.6850330834142764</v>
      </c>
      <c r="F93" s="132">
        <v>2.2317014647029478</v>
      </c>
      <c r="G93" s="232"/>
      <c r="H93" s="132">
        <v>1.11467154097758</v>
      </c>
      <c r="I93" s="132">
        <f t="shared" si="17"/>
        <v>0.44688404732182074</v>
      </c>
      <c r="J93" s="232"/>
      <c r="K93" s="132">
        <f t="shared" si="18"/>
        <v>1.3603608908787239</v>
      </c>
      <c r="L93" s="132">
        <f t="shared" si="19"/>
        <v>1.3785603655071603</v>
      </c>
      <c r="M93" s="232"/>
      <c r="N93" s="134">
        <f t="shared" si="20"/>
        <v>1.1059481790228147</v>
      </c>
      <c r="O93" s="134">
        <f t="shared" si="21"/>
        <v>1.121701403069024</v>
      </c>
      <c r="P93" s="234"/>
      <c r="Q93" s="234"/>
      <c r="R93" s="234"/>
      <c r="S93" s="234"/>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229"/>
      <c r="CC93" s="229"/>
      <c r="CD93" s="229"/>
      <c r="CE93" s="229"/>
      <c r="CF93" s="229"/>
      <c r="CG93" s="229"/>
      <c r="CH93" s="229"/>
      <c r="CI93" s="229"/>
      <c r="CJ93" s="229"/>
      <c r="CK93" s="229"/>
      <c r="CL93" s="229"/>
      <c r="CM93" s="229"/>
      <c r="CN93" s="229"/>
      <c r="CO93" s="229"/>
      <c r="CP93" s="229"/>
      <c r="CQ93" s="229"/>
      <c r="CR93" s="229"/>
      <c r="CS93" s="229"/>
      <c r="CT93" s="229"/>
      <c r="CU93" s="229"/>
      <c r="CV93" s="229"/>
      <c r="CW93" s="229"/>
      <c r="CX93" s="229"/>
      <c r="CY93" s="229"/>
      <c r="CZ93" s="229"/>
      <c r="DA93" s="229"/>
      <c r="DB93" s="229"/>
      <c r="DC93" s="229"/>
      <c r="DD93" s="229"/>
      <c r="DE93" s="229"/>
      <c r="DF93" s="229"/>
      <c r="DG93" s="229"/>
      <c r="DH93" s="229"/>
      <c r="DI93" s="229"/>
      <c r="DJ93" s="229"/>
      <c r="DK93" s="229"/>
      <c r="DL93" s="229"/>
      <c r="DM93" s="229"/>
      <c r="DN93" s="229"/>
      <c r="DO93" s="229"/>
      <c r="DP93" s="229"/>
      <c r="DQ93" s="229"/>
      <c r="DR93" s="229"/>
      <c r="DS93" s="229"/>
      <c r="DT93" s="229"/>
      <c r="DU93" s="229"/>
      <c r="DV93" s="229"/>
      <c r="DW93" s="229"/>
      <c r="DX93" s="229"/>
      <c r="DY93" s="229"/>
      <c r="DZ93" s="229"/>
      <c r="EA93" s="229"/>
      <c r="EB93" s="229"/>
      <c r="EC93" s="229"/>
      <c r="ED93" s="229"/>
      <c r="EE93" s="229"/>
    </row>
    <row r="94" spans="1:135" s="131" customFormat="1" ht="14.4" x14ac:dyDescent="0.3">
      <c r="A94" s="131">
        <v>97</v>
      </c>
      <c r="B94" s="250">
        <v>0.312718</v>
      </c>
      <c r="C94" s="250">
        <v>0.26316400000000001</v>
      </c>
      <c r="D94" s="243"/>
      <c r="E94" s="132">
        <v>1.6850330834142764</v>
      </c>
      <c r="F94" s="132">
        <v>2.2317014647029478</v>
      </c>
      <c r="G94" s="232"/>
      <c r="H94" s="132">
        <v>1.11467154097758</v>
      </c>
      <c r="I94" s="132">
        <f t="shared" si="17"/>
        <v>0.42090960405513317</v>
      </c>
      <c r="J94" s="232"/>
      <c r="K94" s="132">
        <f t="shared" si="18"/>
        <v>1.328100825451886</v>
      </c>
      <c r="L94" s="132">
        <f t="shared" si="19"/>
        <v>1.3565571304491832</v>
      </c>
      <c r="M94" s="232"/>
      <c r="N94" s="134">
        <f t="shared" si="20"/>
        <v>1.0964635338417132</v>
      </c>
      <c r="O94" s="134">
        <f t="shared" si="21"/>
        <v>1.1146276974658877</v>
      </c>
      <c r="P94" s="234"/>
      <c r="Q94" s="234"/>
      <c r="R94" s="234"/>
      <c r="S94" s="234"/>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229"/>
      <c r="CC94" s="229"/>
      <c r="CD94" s="229"/>
      <c r="CE94" s="229"/>
      <c r="CF94" s="229"/>
      <c r="CG94" s="229"/>
      <c r="CH94" s="229"/>
      <c r="CI94" s="229"/>
      <c r="CJ94" s="229"/>
      <c r="CK94" s="229"/>
      <c r="CL94" s="229"/>
      <c r="CM94" s="229"/>
      <c r="CN94" s="229"/>
      <c r="CO94" s="229"/>
      <c r="CP94" s="229"/>
      <c r="CQ94" s="229"/>
      <c r="CR94" s="229"/>
      <c r="CS94" s="229"/>
      <c r="CT94" s="229"/>
      <c r="CU94" s="229"/>
      <c r="CV94" s="229"/>
      <c r="CW94" s="229"/>
      <c r="CX94" s="229"/>
      <c r="CY94" s="229"/>
      <c r="CZ94" s="229"/>
      <c r="DA94" s="229"/>
      <c r="DB94" s="229"/>
      <c r="DC94" s="229"/>
      <c r="DD94" s="229"/>
      <c r="DE94" s="229"/>
      <c r="DF94" s="229"/>
      <c r="DG94" s="229"/>
      <c r="DH94" s="229"/>
      <c r="DI94" s="229"/>
      <c r="DJ94" s="229"/>
      <c r="DK94" s="229"/>
      <c r="DL94" s="229"/>
      <c r="DM94" s="229"/>
      <c r="DN94" s="229"/>
      <c r="DO94" s="229"/>
      <c r="DP94" s="229"/>
      <c r="DQ94" s="229"/>
      <c r="DR94" s="229"/>
      <c r="DS94" s="229"/>
      <c r="DT94" s="229"/>
      <c r="DU94" s="229"/>
      <c r="DV94" s="229"/>
      <c r="DW94" s="229"/>
      <c r="DX94" s="229"/>
      <c r="DY94" s="229"/>
      <c r="DZ94" s="229"/>
      <c r="EA94" s="229"/>
      <c r="EB94" s="229"/>
      <c r="EC94" s="229"/>
      <c r="ED94" s="229"/>
      <c r="EE94" s="229"/>
    </row>
    <row r="95" spans="1:135" s="131" customFormat="1" ht="14.4" x14ac:dyDescent="0.3">
      <c r="A95" s="131">
        <v>98</v>
      </c>
      <c r="B95" s="250">
        <v>0.323602</v>
      </c>
      <c r="C95" s="250">
        <v>0.28467799999999999</v>
      </c>
      <c r="D95" s="243"/>
      <c r="E95" s="132">
        <v>1.6850330834142764</v>
      </c>
      <c r="F95" s="132">
        <v>2.2317014647029478</v>
      </c>
      <c r="G95" s="232"/>
      <c r="H95" s="132">
        <v>1.11467154097758</v>
      </c>
      <c r="I95" s="132">
        <f t="shared" si="17"/>
        <v>0.38910015892188743</v>
      </c>
      <c r="J95" s="232"/>
      <c r="K95" s="132">
        <f t="shared" si="18"/>
        <v>1.317065512369092</v>
      </c>
      <c r="L95" s="132">
        <f t="shared" si="19"/>
        <v>1.3296110014736962</v>
      </c>
      <c r="M95" s="232"/>
      <c r="N95" s="134">
        <f t="shared" si="20"/>
        <v>1.0932190881883082</v>
      </c>
      <c r="O95" s="134">
        <f t="shared" si="21"/>
        <v>1.1059649266044895</v>
      </c>
      <c r="P95" s="234"/>
      <c r="Q95" s="234"/>
      <c r="R95" s="234"/>
      <c r="S95" s="234"/>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229"/>
      <c r="CC95" s="229"/>
      <c r="CD95" s="229"/>
      <c r="CE95" s="229"/>
      <c r="CF95" s="229"/>
      <c r="CG95" s="229"/>
      <c r="CH95" s="229"/>
      <c r="CI95" s="229"/>
      <c r="CJ95" s="229"/>
      <c r="CK95" s="229"/>
      <c r="CL95" s="229"/>
      <c r="CM95" s="229"/>
      <c r="CN95" s="229"/>
      <c r="CO95" s="229"/>
      <c r="CP95" s="229"/>
      <c r="CQ95" s="229"/>
      <c r="CR95" s="229"/>
      <c r="CS95" s="229"/>
      <c r="CT95" s="229"/>
      <c r="CU95" s="229"/>
      <c r="CV95" s="229"/>
      <c r="CW95" s="229"/>
      <c r="CX95" s="229"/>
      <c r="CY95" s="229"/>
      <c r="CZ95" s="229"/>
      <c r="DA95" s="229"/>
      <c r="DB95" s="229"/>
      <c r="DC95" s="229"/>
      <c r="DD95" s="229"/>
      <c r="DE95" s="229"/>
      <c r="DF95" s="229"/>
      <c r="DG95" s="229"/>
      <c r="DH95" s="229"/>
      <c r="DI95" s="229"/>
      <c r="DJ95" s="229"/>
      <c r="DK95" s="229"/>
      <c r="DL95" s="229"/>
      <c r="DM95" s="229"/>
      <c r="DN95" s="229"/>
      <c r="DO95" s="229"/>
      <c r="DP95" s="229"/>
      <c r="DQ95" s="229"/>
      <c r="DR95" s="229"/>
      <c r="DS95" s="229"/>
      <c r="DT95" s="229"/>
      <c r="DU95" s="229"/>
      <c r="DV95" s="229"/>
      <c r="DW95" s="229"/>
      <c r="DX95" s="229"/>
      <c r="DY95" s="229"/>
      <c r="DZ95" s="229"/>
      <c r="EA95" s="229"/>
      <c r="EB95" s="229"/>
      <c r="EC95" s="229"/>
      <c r="ED95" s="229"/>
      <c r="EE95" s="229"/>
    </row>
    <row r="96" spans="1:135" s="131" customFormat="1" ht="14.4" x14ac:dyDescent="0.3">
      <c r="A96" s="131">
        <v>99</v>
      </c>
      <c r="B96" s="250">
        <v>0.35128399999999999</v>
      </c>
      <c r="C96" s="250">
        <v>0.308618</v>
      </c>
      <c r="D96" s="243"/>
      <c r="E96" s="132">
        <v>1.6850330834142764</v>
      </c>
      <c r="F96" s="132">
        <v>2.2317014647029478</v>
      </c>
      <c r="G96" s="232"/>
      <c r="H96" s="132">
        <v>1.11467154097758</v>
      </c>
      <c r="I96" s="132">
        <f t="shared" si="17"/>
        <v>0.35891702700932887</v>
      </c>
      <c r="J96" s="232"/>
      <c r="K96" s="132">
        <f t="shared" si="18"/>
        <v>1.2920800091483327</v>
      </c>
      <c r="L96" s="132">
        <f t="shared" si="19"/>
        <v>1.3040425402197178</v>
      </c>
      <c r="M96" s="232"/>
      <c r="N96" s="134">
        <f t="shared" si="20"/>
        <v>1.0858732062260532</v>
      </c>
      <c r="O96" s="134">
        <f t="shared" si="21"/>
        <v>1.0977450549738281</v>
      </c>
      <c r="P96" s="234"/>
      <c r="Q96" s="234"/>
      <c r="R96" s="234"/>
      <c r="S96" s="234"/>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229"/>
      <c r="BQ96" s="229"/>
      <c r="BR96" s="229"/>
      <c r="BS96" s="229"/>
      <c r="BT96" s="229"/>
      <c r="BU96" s="229"/>
      <c r="BV96" s="229"/>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229"/>
      <c r="DL96" s="229"/>
      <c r="DM96" s="229"/>
      <c r="DN96" s="229"/>
      <c r="DO96" s="229"/>
      <c r="DP96" s="229"/>
      <c r="DQ96" s="229"/>
      <c r="DR96" s="229"/>
      <c r="DS96" s="229"/>
      <c r="DT96" s="229"/>
      <c r="DU96" s="229"/>
      <c r="DV96" s="229"/>
      <c r="DW96" s="229"/>
      <c r="DX96" s="229"/>
      <c r="DY96" s="229"/>
      <c r="DZ96" s="229"/>
      <c r="EA96" s="229"/>
      <c r="EB96" s="229"/>
      <c r="EC96" s="229"/>
      <c r="ED96" s="229"/>
      <c r="EE96" s="229"/>
    </row>
    <row r="97" spans="1:135" s="131" customFormat="1" ht="14.4" x14ac:dyDescent="0.3">
      <c r="A97" s="131">
        <v>100</v>
      </c>
      <c r="B97" s="250">
        <v>0.36602000000000001</v>
      </c>
      <c r="C97" s="250">
        <v>0.32791900000000002</v>
      </c>
      <c r="D97" s="243"/>
      <c r="E97" s="132">
        <v>1.6850330834142764</v>
      </c>
      <c r="F97" s="132">
        <v>2.2317014647029478</v>
      </c>
      <c r="G97" s="232"/>
      <c r="H97" s="132">
        <v>1.11467154097758</v>
      </c>
      <c r="I97" s="132">
        <f t="shared" si="17"/>
        <v>0.33779151266491136</v>
      </c>
      <c r="J97" s="232"/>
      <c r="K97" s="132">
        <f t="shared" si="18"/>
        <v>1.2803208402099964</v>
      </c>
      <c r="L97" s="132">
        <f t="shared" si="19"/>
        <v>1.2861468859002645</v>
      </c>
      <c r="M97" s="232"/>
      <c r="N97" s="134">
        <f t="shared" si="20"/>
        <v>1.0824159427788451</v>
      </c>
      <c r="O97" s="134">
        <f t="shared" si="21"/>
        <v>1.0919918741393846</v>
      </c>
      <c r="P97" s="234"/>
      <c r="Q97" s="234"/>
      <c r="R97" s="234"/>
      <c r="S97" s="234"/>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229"/>
      <c r="CD97" s="229"/>
      <c r="CE97" s="229"/>
      <c r="CF97" s="229"/>
      <c r="CG97" s="229"/>
      <c r="CH97" s="229"/>
      <c r="CI97" s="229"/>
      <c r="CJ97" s="229"/>
      <c r="CK97" s="229"/>
      <c r="CL97" s="229"/>
      <c r="CM97" s="229"/>
      <c r="CN97" s="229"/>
      <c r="CO97" s="229"/>
      <c r="CP97" s="229"/>
      <c r="CQ97" s="229"/>
      <c r="CR97" s="229"/>
      <c r="CS97" s="229"/>
      <c r="CT97" s="229"/>
      <c r="CU97" s="229"/>
      <c r="CV97" s="229"/>
      <c r="CW97" s="229"/>
      <c r="CX97" s="229"/>
      <c r="CY97" s="229"/>
      <c r="CZ97" s="229"/>
      <c r="DA97" s="229"/>
      <c r="DB97" s="229"/>
      <c r="DC97" s="229"/>
      <c r="DD97" s="229"/>
      <c r="DE97" s="229"/>
      <c r="DF97" s="229"/>
      <c r="DG97" s="229"/>
      <c r="DH97" s="229"/>
      <c r="DI97" s="229"/>
      <c r="DJ97" s="229"/>
      <c r="DK97" s="229"/>
      <c r="DL97" s="229"/>
      <c r="DM97" s="229"/>
      <c r="DN97" s="229"/>
      <c r="DO97" s="229"/>
      <c r="DP97" s="229"/>
      <c r="DQ97" s="229"/>
      <c r="DR97" s="229"/>
      <c r="DS97" s="229"/>
      <c r="DT97" s="229"/>
      <c r="DU97" s="229"/>
      <c r="DV97" s="229"/>
      <c r="DW97" s="229"/>
      <c r="DX97" s="229"/>
      <c r="DY97" s="229"/>
      <c r="DZ97" s="229"/>
      <c r="EA97" s="229"/>
      <c r="EB97" s="229"/>
      <c r="EC97" s="229"/>
      <c r="ED97" s="229"/>
      <c r="EE97" s="229"/>
    </row>
    <row r="98" spans="1:135" s="131" customFormat="1" ht="14.4" x14ac:dyDescent="0.3">
      <c r="A98" s="131">
        <v>101</v>
      </c>
      <c r="B98" s="250">
        <v>0.36602000000000001</v>
      </c>
      <c r="C98" s="250">
        <v>0.32791900000000002</v>
      </c>
      <c r="D98" s="243"/>
      <c r="E98" s="132">
        <v>1.6850330834142764</v>
      </c>
      <c r="F98" s="132">
        <v>2.2317014647029478</v>
      </c>
      <c r="G98" s="232"/>
      <c r="H98" s="132">
        <v>1.11467154097758</v>
      </c>
      <c r="I98" s="132">
        <f t="shared" si="17"/>
        <v>0.33779151266491136</v>
      </c>
      <c r="J98" s="232"/>
      <c r="K98" s="132">
        <f t="shared" si="18"/>
        <v>1.2803208402099964</v>
      </c>
      <c r="L98" s="132">
        <f t="shared" si="19"/>
        <v>1.2861468859002645</v>
      </c>
      <c r="M98" s="232"/>
      <c r="N98" s="134">
        <f t="shared" si="20"/>
        <v>1.0824159427788451</v>
      </c>
      <c r="O98" s="134">
        <f t="shared" si="21"/>
        <v>1.0919918741393846</v>
      </c>
      <c r="P98" s="234"/>
      <c r="Q98" s="234"/>
      <c r="R98" s="234"/>
      <c r="S98" s="234"/>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229"/>
      <c r="CC98" s="229"/>
      <c r="CD98" s="229"/>
      <c r="CE98" s="229"/>
      <c r="CF98" s="229"/>
      <c r="CG98" s="229"/>
      <c r="CH98" s="229"/>
      <c r="CI98" s="229"/>
      <c r="CJ98" s="229"/>
      <c r="CK98" s="229"/>
      <c r="CL98" s="229"/>
      <c r="CM98" s="229"/>
      <c r="CN98" s="229"/>
      <c r="CO98" s="229"/>
      <c r="CP98" s="229"/>
      <c r="CQ98" s="229"/>
      <c r="CR98" s="229"/>
      <c r="CS98" s="229"/>
      <c r="CT98" s="229"/>
      <c r="CU98" s="229"/>
      <c r="CV98" s="229"/>
      <c r="CW98" s="229"/>
      <c r="CX98" s="229"/>
      <c r="CY98" s="229"/>
      <c r="CZ98" s="229"/>
      <c r="DA98" s="229"/>
      <c r="DB98" s="229"/>
      <c r="DC98" s="229"/>
      <c r="DD98" s="229"/>
      <c r="DE98" s="229"/>
      <c r="DF98" s="229"/>
      <c r="DG98" s="229"/>
      <c r="DH98" s="229"/>
      <c r="DI98" s="229"/>
      <c r="DJ98" s="229"/>
      <c r="DK98" s="229"/>
      <c r="DL98" s="229"/>
      <c r="DM98" s="229"/>
      <c r="DN98" s="229"/>
      <c r="DO98" s="229"/>
      <c r="DP98" s="229"/>
      <c r="DQ98" s="229"/>
      <c r="DR98" s="229"/>
      <c r="DS98" s="229"/>
      <c r="DT98" s="229"/>
      <c r="DU98" s="229"/>
      <c r="DV98" s="229"/>
      <c r="DW98" s="229"/>
      <c r="DX98" s="229"/>
      <c r="DY98" s="229"/>
      <c r="DZ98" s="229"/>
      <c r="EA98" s="229"/>
      <c r="EB98" s="229"/>
      <c r="EC98" s="229"/>
      <c r="ED98" s="229"/>
      <c r="EE98" s="229"/>
    </row>
    <row r="99" spans="1:135" s="131" customFormat="1" ht="14.4" x14ac:dyDescent="0.3">
      <c r="A99" s="131">
        <v>102</v>
      </c>
      <c r="B99" s="250">
        <v>0.36602000000000001</v>
      </c>
      <c r="C99" s="250">
        <v>0.32791900000000002</v>
      </c>
      <c r="D99" s="243"/>
      <c r="E99" s="132">
        <v>1.6850330834142764</v>
      </c>
      <c r="F99" s="132">
        <v>2.2317014647029478</v>
      </c>
      <c r="G99" s="232"/>
      <c r="H99" s="132">
        <v>1.11467154097758</v>
      </c>
      <c r="I99" s="132">
        <f t="shared" si="17"/>
        <v>0.33779151266491136</v>
      </c>
      <c r="J99" s="232"/>
      <c r="K99" s="132">
        <f t="shared" si="18"/>
        <v>1.2803208402099964</v>
      </c>
      <c r="L99" s="132">
        <f t="shared" si="19"/>
        <v>1.2861468859002645</v>
      </c>
      <c r="M99" s="232"/>
      <c r="N99" s="134">
        <f t="shared" si="20"/>
        <v>1.0824159427788451</v>
      </c>
      <c r="O99" s="134">
        <f t="shared" si="21"/>
        <v>1.0919918741393846</v>
      </c>
      <c r="P99" s="234"/>
      <c r="Q99" s="234"/>
      <c r="R99" s="234"/>
      <c r="S99" s="234"/>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229"/>
      <c r="CC99" s="229"/>
      <c r="CD99" s="229"/>
      <c r="CE99" s="229"/>
      <c r="CF99" s="229"/>
      <c r="CG99" s="229"/>
      <c r="CH99" s="229"/>
      <c r="CI99" s="229"/>
      <c r="CJ99" s="229"/>
      <c r="CK99" s="229"/>
      <c r="CL99" s="229"/>
      <c r="CM99" s="229"/>
      <c r="CN99" s="229"/>
      <c r="CO99" s="229"/>
      <c r="CP99" s="229"/>
      <c r="CQ99" s="229"/>
      <c r="CR99" s="229"/>
      <c r="CS99" s="229"/>
      <c r="CT99" s="229"/>
      <c r="CU99" s="229"/>
      <c r="CV99" s="229"/>
      <c r="CW99" s="229"/>
      <c r="CX99" s="229"/>
      <c r="CY99" s="229"/>
      <c r="CZ99" s="229"/>
      <c r="DA99" s="229"/>
      <c r="DB99" s="229"/>
      <c r="DC99" s="229"/>
      <c r="DD99" s="229"/>
      <c r="DE99" s="229"/>
      <c r="DF99" s="229"/>
      <c r="DG99" s="229"/>
      <c r="DH99" s="229"/>
      <c r="DI99" s="229"/>
      <c r="DJ99" s="229"/>
      <c r="DK99" s="229"/>
      <c r="DL99" s="229"/>
      <c r="DM99" s="229"/>
      <c r="DN99" s="229"/>
      <c r="DO99" s="229"/>
      <c r="DP99" s="229"/>
      <c r="DQ99" s="229"/>
      <c r="DR99" s="229"/>
      <c r="DS99" s="229"/>
      <c r="DT99" s="229"/>
      <c r="DU99" s="229"/>
      <c r="DV99" s="229"/>
      <c r="DW99" s="229"/>
      <c r="DX99" s="229"/>
      <c r="DY99" s="229"/>
      <c r="DZ99" s="229"/>
      <c r="EA99" s="229"/>
      <c r="EB99" s="229"/>
      <c r="EC99" s="229"/>
      <c r="ED99" s="229"/>
      <c r="EE99" s="229"/>
    </row>
    <row r="100" spans="1:135" s="131" customFormat="1" ht="14.4" x14ac:dyDescent="0.3">
      <c r="A100" s="131">
        <v>103</v>
      </c>
      <c r="B100" s="250">
        <v>0.36602000000000001</v>
      </c>
      <c r="C100" s="250">
        <v>0.32791900000000002</v>
      </c>
      <c r="D100" s="243"/>
      <c r="E100" s="132">
        <v>1.6850330834142764</v>
      </c>
      <c r="F100" s="132">
        <v>2.2317014647029478</v>
      </c>
      <c r="G100" s="232"/>
      <c r="H100" s="132">
        <v>1.11467154097758</v>
      </c>
      <c r="I100" s="132">
        <f t="shared" si="17"/>
        <v>0.33779151266491136</v>
      </c>
      <c r="J100" s="232"/>
      <c r="K100" s="132">
        <f t="shared" si="18"/>
        <v>1.2803208402099964</v>
      </c>
      <c r="L100" s="132">
        <f t="shared" si="19"/>
        <v>1.2861468859002645</v>
      </c>
      <c r="M100" s="232"/>
      <c r="N100" s="134">
        <f t="shared" si="20"/>
        <v>1.0824159427788451</v>
      </c>
      <c r="O100" s="134">
        <f t="shared" si="21"/>
        <v>1.0919918741393846</v>
      </c>
      <c r="P100" s="234"/>
      <c r="Q100" s="234"/>
      <c r="R100" s="234"/>
      <c r="S100" s="234"/>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29"/>
      <c r="BQ100" s="229"/>
      <c r="BR100" s="229"/>
      <c r="BS100" s="229"/>
      <c r="BT100" s="229"/>
      <c r="BU100" s="229"/>
      <c r="BV100" s="229"/>
      <c r="BW100" s="229"/>
      <c r="BX100" s="229"/>
      <c r="BY100" s="229"/>
      <c r="BZ100" s="229"/>
      <c r="CA100" s="229"/>
      <c r="CB100" s="229"/>
      <c r="CC100" s="229"/>
      <c r="CD100" s="229"/>
      <c r="CE100" s="229"/>
      <c r="CF100" s="229"/>
      <c r="CG100" s="229"/>
      <c r="CH100" s="229"/>
      <c r="CI100" s="229"/>
      <c r="CJ100" s="229"/>
      <c r="CK100" s="229"/>
      <c r="CL100" s="229"/>
      <c r="CM100" s="229"/>
      <c r="CN100" s="229"/>
      <c r="CO100" s="229"/>
      <c r="CP100" s="229"/>
      <c r="CQ100" s="229"/>
      <c r="CR100" s="229"/>
      <c r="CS100" s="229"/>
      <c r="CT100" s="229"/>
      <c r="CU100" s="229"/>
      <c r="CV100" s="229"/>
      <c r="CW100" s="229"/>
      <c r="CX100" s="229"/>
      <c r="CY100" s="229"/>
      <c r="CZ100" s="229"/>
      <c r="DA100" s="229"/>
      <c r="DB100" s="229"/>
      <c r="DC100" s="229"/>
      <c r="DD100" s="229"/>
      <c r="DE100" s="229"/>
      <c r="DF100" s="229"/>
      <c r="DG100" s="229"/>
      <c r="DH100" s="229"/>
      <c r="DI100" s="229"/>
      <c r="DJ100" s="229"/>
      <c r="DK100" s="229"/>
      <c r="DL100" s="229"/>
      <c r="DM100" s="229"/>
      <c r="DN100" s="229"/>
      <c r="DO100" s="229"/>
      <c r="DP100" s="229"/>
      <c r="DQ100" s="229"/>
      <c r="DR100" s="229"/>
      <c r="DS100" s="229"/>
      <c r="DT100" s="229"/>
      <c r="DU100" s="229"/>
      <c r="DV100" s="229"/>
      <c r="DW100" s="229"/>
      <c r="DX100" s="229"/>
      <c r="DY100" s="229"/>
      <c r="DZ100" s="229"/>
      <c r="EA100" s="229"/>
      <c r="EB100" s="229"/>
      <c r="EC100" s="229"/>
      <c r="ED100" s="229"/>
      <c r="EE100" s="229"/>
    </row>
    <row r="101" spans="1:135" s="131" customFormat="1" ht="14.4" x14ac:dyDescent="0.3">
      <c r="A101" s="131">
        <v>104</v>
      </c>
      <c r="B101" s="250">
        <v>0.36602000000000001</v>
      </c>
      <c r="C101" s="250">
        <v>0.32791900000000002</v>
      </c>
      <c r="D101" s="243"/>
      <c r="E101" s="132">
        <v>1.6850330834142764</v>
      </c>
      <c r="F101" s="132">
        <v>2.2317014647029478</v>
      </c>
      <c r="G101" s="232"/>
      <c r="H101" s="132">
        <v>1.11467154097758</v>
      </c>
      <c r="I101" s="132">
        <f t="shared" si="17"/>
        <v>0.33779151266491136</v>
      </c>
      <c r="J101" s="232"/>
      <c r="K101" s="132">
        <f t="shared" si="18"/>
        <v>1.2803208402099964</v>
      </c>
      <c r="L101" s="132">
        <f t="shared" si="19"/>
        <v>1.2861468859002645</v>
      </c>
      <c r="M101" s="232"/>
      <c r="N101" s="134">
        <f t="shared" si="20"/>
        <v>1.0824159427788451</v>
      </c>
      <c r="O101" s="134">
        <f t="shared" si="21"/>
        <v>1.0919918741393846</v>
      </c>
      <c r="P101" s="234"/>
      <c r="Q101" s="234"/>
      <c r="R101" s="234"/>
      <c r="S101" s="234"/>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229"/>
      <c r="BQ101" s="229"/>
      <c r="BR101" s="229"/>
      <c r="BS101" s="229"/>
      <c r="BT101" s="229"/>
      <c r="BU101" s="229"/>
      <c r="BV101" s="229"/>
      <c r="BW101" s="229"/>
      <c r="BX101" s="229"/>
      <c r="BY101" s="229"/>
      <c r="BZ101" s="229"/>
      <c r="CA101" s="229"/>
      <c r="CB101" s="229"/>
      <c r="CC101" s="229"/>
      <c r="CD101" s="229"/>
      <c r="CE101" s="229"/>
      <c r="CF101" s="229"/>
      <c r="CG101" s="229"/>
      <c r="CH101" s="229"/>
      <c r="CI101" s="229"/>
      <c r="CJ101" s="229"/>
      <c r="CK101" s="229"/>
      <c r="CL101" s="229"/>
      <c r="CM101" s="229"/>
      <c r="CN101" s="229"/>
      <c r="CO101" s="229"/>
      <c r="CP101" s="229"/>
      <c r="CQ101" s="229"/>
      <c r="CR101" s="229"/>
      <c r="CS101" s="229"/>
      <c r="CT101" s="229"/>
      <c r="CU101" s="229"/>
      <c r="CV101" s="229"/>
      <c r="CW101" s="229"/>
      <c r="CX101" s="229"/>
      <c r="CY101" s="229"/>
      <c r="CZ101" s="229"/>
      <c r="DA101" s="229"/>
      <c r="DB101" s="229"/>
      <c r="DC101" s="229"/>
      <c r="DD101" s="229"/>
      <c r="DE101" s="229"/>
      <c r="DF101" s="229"/>
      <c r="DG101" s="229"/>
      <c r="DH101" s="229"/>
      <c r="DI101" s="229"/>
      <c r="DJ101" s="229"/>
      <c r="DK101" s="229"/>
      <c r="DL101" s="229"/>
      <c r="DM101" s="229"/>
      <c r="DN101" s="229"/>
      <c r="DO101" s="229"/>
      <c r="DP101" s="229"/>
      <c r="DQ101" s="229"/>
      <c r="DR101" s="229"/>
      <c r="DS101" s="229"/>
      <c r="DT101" s="229"/>
      <c r="DU101" s="229"/>
      <c r="DV101" s="229"/>
      <c r="DW101" s="229"/>
      <c r="DX101" s="229"/>
      <c r="DY101" s="229"/>
      <c r="DZ101" s="229"/>
      <c r="EA101" s="229"/>
      <c r="EB101" s="229"/>
      <c r="EC101" s="229"/>
      <c r="ED101" s="229"/>
      <c r="EE101" s="229"/>
    </row>
    <row r="102" spans="1:135" s="131" customFormat="1" ht="14.4" x14ac:dyDescent="0.3">
      <c r="A102" s="131">
        <v>105</v>
      </c>
      <c r="B102" s="250">
        <v>0.36602000000000001</v>
      </c>
      <c r="C102" s="250">
        <v>0.32791900000000002</v>
      </c>
      <c r="D102" s="243"/>
      <c r="E102" s="132">
        <v>1.6850330834142764</v>
      </c>
      <c r="F102" s="132">
        <v>2.2317014647029478</v>
      </c>
      <c r="G102" s="232"/>
      <c r="H102" s="132">
        <v>1.11467154097758</v>
      </c>
      <c r="I102" s="132">
        <f t="shared" si="17"/>
        <v>0.33779151266491136</v>
      </c>
      <c r="J102" s="232"/>
      <c r="K102" s="132">
        <f t="shared" si="18"/>
        <v>1.2803208402099964</v>
      </c>
      <c r="L102" s="132">
        <f t="shared" si="19"/>
        <v>1.2861468859002645</v>
      </c>
      <c r="M102" s="232"/>
      <c r="N102" s="134">
        <f t="shared" si="20"/>
        <v>1.0824159427788451</v>
      </c>
      <c r="O102" s="134">
        <f t="shared" si="21"/>
        <v>1.0919918741393846</v>
      </c>
      <c r="P102" s="234"/>
      <c r="Q102" s="234"/>
      <c r="R102" s="234"/>
      <c r="S102" s="234"/>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229"/>
      <c r="CC102" s="229"/>
      <c r="CD102" s="229"/>
      <c r="CE102" s="229"/>
      <c r="CF102" s="229"/>
      <c r="CG102" s="229"/>
      <c r="CH102" s="229"/>
      <c r="CI102" s="229"/>
      <c r="CJ102" s="229"/>
      <c r="CK102" s="229"/>
      <c r="CL102" s="229"/>
      <c r="CM102" s="229"/>
      <c r="CN102" s="229"/>
      <c r="CO102" s="229"/>
      <c r="CP102" s="229"/>
      <c r="CQ102" s="229"/>
      <c r="CR102" s="229"/>
      <c r="CS102" s="229"/>
      <c r="CT102" s="229"/>
      <c r="CU102" s="229"/>
      <c r="CV102" s="229"/>
      <c r="CW102" s="229"/>
      <c r="CX102" s="229"/>
      <c r="CY102" s="229"/>
      <c r="CZ102" s="229"/>
      <c r="DA102" s="229"/>
      <c r="DB102" s="229"/>
      <c r="DC102" s="229"/>
      <c r="DD102" s="229"/>
      <c r="DE102" s="229"/>
      <c r="DF102" s="229"/>
      <c r="DG102" s="229"/>
      <c r="DH102" s="229"/>
      <c r="DI102" s="229"/>
      <c r="DJ102" s="229"/>
      <c r="DK102" s="229"/>
      <c r="DL102" s="229"/>
      <c r="DM102" s="229"/>
      <c r="DN102" s="229"/>
      <c r="DO102" s="229"/>
      <c r="DP102" s="229"/>
      <c r="DQ102" s="229"/>
      <c r="DR102" s="229"/>
      <c r="DS102" s="229"/>
      <c r="DT102" s="229"/>
      <c r="DU102" s="229"/>
      <c r="DV102" s="229"/>
      <c r="DW102" s="229"/>
      <c r="DX102" s="229"/>
      <c r="DY102" s="229"/>
      <c r="DZ102" s="229"/>
      <c r="EA102" s="229"/>
      <c r="EB102" s="229"/>
      <c r="EC102" s="229"/>
      <c r="ED102" s="229"/>
      <c r="EE102" s="229"/>
    </row>
    <row r="103" spans="1:135" s="131" customFormat="1" ht="14.4" x14ac:dyDescent="0.3">
      <c r="A103" s="131">
        <v>106</v>
      </c>
      <c r="B103" s="250">
        <v>0.36602000000000001</v>
      </c>
      <c r="C103" s="250">
        <v>0.32791900000000002</v>
      </c>
      <c r="D103" s="243"/>
      <c r="E103" s="132">
        <v>1.6850330834142764</v>
      </c>
      <c r="F103" s="132">
        <v>2.2317014647029478</v>
      </c>
      <c r="G103" s="232"/>
      <c r="H103" s="132">
        <v>1.11467154097758</v>
      </c>
      <c r="I103" s="132">
        <f t="shared" si="17"/>
        <v>0.33779151266491136</v>
      </c>
      <c r="J103" s="232"/>
      <c r="K103" s="132">
        <f t="shared" si="18"/>
        <v>1.2803208402099964</v>
      </c>
      <c r="L103" s="132">
        <f t="shared" si="19"/>
        <v>1.2861468859002645</v>
      </c>
      <c r="M103" s="232"/>
      <c r="N103" s="134">
        <f t="shared" si="20"/>
        <v>1.0824159427788451</v>
      </c>
      <c r="O103" s="134">
        <f t="shared" si="21"/>
        <v>1.0919918741393846</v>
      </c>
      <c r="P103" s="234"/>
      <c r="Q103" s="234"/>
      <c r="R103" s="234"/>
      <c r="S103" s="234"/>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229"/>
      <c r="CD103" s="229"/>
      <c r="CE103" s="229"/>
      <c r="CF103" s="229"/>
      <c r="CG103" s="229"/>
      <c r="CH103" s="229"/>
      <c r="CI103" s="229"/>
      <c r="CJ103" s="229"/>
      <c r="CK103" s="229"/>
      <c r="CL103" s="229"/>
      <c r="CM103" s="229"/>
      <c r="CN103" s="229"/>
      <c r="CO103" s="229"/>
      <c r="CP103" s="229"/>
      <c r="CQ103" s="229"/>
      <c r="CR103" s="229"/>
      <c r="CS103" s="229"/>
      <c r="CT103" s="229"/>
      <c r="CU103" s="229"/>
      <c r="CV103" s="229"/>
      <c r="CW103" s="229"/>
      <c r="CX103" s="229"/>
      <c r="CY103" s="229"/>
      <c r="CZ103" s="229"/>
      <c r="DA103" s="229"/>
      <c r="DB103" s="229"/>
      <c r="DC103" s="229"/>
      <c r="DD103" s="229"/>
      <c r="DE103" s="229"/>
      <c r="DF103" s="229"/>
      <c r="DG103" s="229"/>
      <c r="DH103" s="229"/>
      <c r="DI103" s="229"/>
      <c r="DJ103" s="229"/>
      <c r="DK103" s="229"/>
      <c r="DL103" s="229"/>
      <c r="DM103" s="229"/>
      <c r="DN103" s="229"/>
      <c r="DO103" s="229"/>
      <c r="DP103" s="229"/>
      <c r="DQ103" s="229"/>
      <c r="DR103" s="229"/>
      <c r="DS103" s="229"/>
      <c r="DT103" s="229"/>
      <c r="DU103" s="229"/>
      <c r="DV103" s="229"/>
      <c r="DW103" s="229"/>
      <c r="DX103" s="229"/>
      <c r="DY103" s="229"/>
      <c r="DZ103" s="229"/>
      <c r="EA103" s="229"/>
      <c r="EB103" s="229"/>
      <c r="EC103" s="229"/>
      <c r="ED103" s="229"/>
      <c r="EE103" s="229"/>
    </row>
    <row r="104" spans="1:135" s="131" customFormat="1" ht="14.4" x14ac:dyDescent="0.3">
      <c r="A104" s="131">
        <v>107</v>
      </c>
      <c r="B104" s="250">
        <v>0.36602000000000001</v>
      </c>
      <c r="C104" s="250">
        <v>0.32791900000000002</v>
      </c>
      <c r="D104" s="243"/>
      <c r="E104" s="132">
        <v>1.6850330834142764</v>
      </c>
      <c r="F104" s="132">
        <v>2.2317014647029478</v>
      </c>
      <c r="G104" s="232"/>
      <c r="H104" s="132">
        <v>1.11467154097758</v>
      </c>
      <c r="I104" s="132">
        <f t="shared" si="17"/>
        <v>0.33779151266491136</v>
      </c>
      <c r="J104" s="232"/>
      <c r="K104" s="132">
        <f t="shared" si="18"/>
        <v>1.2803208402099964</v>
      </c>
      <c r="L104" s="132">
        <f t="shared" si="19"/>
        <v>1.2861468859002645</v>
      </c>
      <c r="M104" s="232"/>
      <c r="N104" s="134">
        <f t="shared" si="20"/>
        <v>1.0824159427788451</v>
      </c>
      <c r="O104" s="134">
        <f t="shared" si="21"/>
        <v>1.0919918741393846</v>
      </c>
      <c r="P104" s="234"/>
      <c r="Q104" s="234"/>
      <c r="R104" s="234"/>
      <c r="S104" s="234"/>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229"/>
      <c r="CD104" s="229"/>
      <c r="CE104" s="229"/>
      <c r="CF104" s="229"/>
      <c r="CG104" s="229"/>
      <c r="CH104" s="229"/>
      <c r="CI104" s="229"/>
      <c r="CJ104" s="229"/>
      <c r="CK104" s="229"/>
      <c r="CL104" s="229"/>
      <c r="CM104" s="229"/>
      <c r="CN104" s="229"/>
      <c r="CO104" s="229"/>
      <c r="CP104" s="229"/>
      <c r="CQ104" s="229"/>
      <c r="CR104" s="229"/>
      <c r="CS104" s="229"/>
      <c r="CT104" s="229"/>
      <c r="CU104" s="229"/>
      <c r="CV104" s="229"/>
      <c r="CW104" s="229"/>
      <c r="CX104" s="229"/>
      <c r="CY104" s="229"/>
      <c r="CZ104" s="229"/>
      <c r="DA104" s="229"/>
      <c r="DB104" s="229"/>
      <c r="DC104" s="229"/>
      <c r="DD104" s="229"/>
      <c r="DE104" s="229"/>
      <c r="DF104" s="229"/>
      <c r="DG104" s="229"/>
      <c r="DH104" s="229"/>
      <c r="DI104" s="229"/>
      <c r="DJ104" s="229"/>
      <c r="DK104" s="229"/>
      <c r="DL104" s="229"/>
      <c r="DM104" s="229"/>
      <c r="DN104" s="229"/>
      <c r="DO104" s="229"/>
      <c r="DP104" s="229"/>
      <c r="DQ104" s="229"/>
      <c r="DR104" s="229"/>
      <c r="DS104" s="229"/>
      <c r="DT104" s="229"/>
      <c r="DU104" s="229"/>
      <c r="DV104" s="229"/>
      <c r="DW104" s="229"/>
      <c r="DX104" s="229"/>
      <c r="DY104" s="229"/>
      <c r="DZ104" s="229"/>
      <c r="EA104" s="229"/>
      <c r="EB104" s="229"/>
      <c r="EC104" s="229"/>
      <c r="ED104" s="229"/>
      <c r="EE104" s="229"/>
    </row>
    <row r="105" spans="1:135" s="131" customFormat="1" ht="14.4" x14ac:dyDescent="0.3">
      <c r="A105" s="131">
        <v>108</v>
      </c>
      <c r="B105" s="250">
        <v>0.36602000000000001</v>
      </c>
      <c r="C105" s="250">
        <v>0.32791900000000002</v>
      </c>
      <c r="D105" s="243"/>
      <c r="E105" s="132">
        <v>1.6850330834142764</v>
      </c>
      <c r="F105" s="132">
        <v>2.2317014647029478</v>
      </c>
      <c r="G105" s="232"/>
      <c r="H105" s="132">
        <v>1.11467154097758</v>
      </c>
      <c r="I105" s="132">
        <f t="shared" si="17"/>
        <v>0.33779151266491136</v>
      </c>
      <c r="J105" s="232"/>
      <c r="K105" s="132">
        <f t="shared" si="18"/>
        <v>1.2803208402099964</v>
      </c>
      <c r="L105" s="132">
        <f t="shared" si="19"/>
        <v>1.2861468859002645</v>
      </c>
      <c r="M105" s="232"/>
      <c r="N105" s="134">
        <f t="shared" si="20"/>
        <v>1.0824159427788451</v>
      </c>
      <c r="O105" s="134">
        <f t="shared" si="21"/>
        <v>1.0919918741393846</v>
      </c>
      <c r="P105" s="234"/>
      <c r="Q105" s="234"/>
      <c r="R105" s="234"/>
      <c r="S105" s="234"/>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229"/>
      <c r="BQ105" s="229"/>
      <c r="BR105" s="229"/>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29"/>
      <c r="CW105" s="229"/>
      <c r="CX105" s="229"/>
      <c r="CY105" s="229"/>
      <c r="CZ105" s="229"/>
      <c r="DA105" s="229"/>
      <c r="DB105" s="229"/>
      <c r="DC105" s="229"/>
      <c r="DD105" s="229"/>
      <c r="DE105" s="229"/>
      <c r="DF105" s="229"/>
      <c r="DG105" s="229"/>
      <c r="DH105" s="229"/>
      <c r="DI105" s="229"/>
      <c r="DJ105" s="229"/>
      <c r="DK105" s="229"/>
      <c r="DL105" s="229"/>
      <c r="DM105" s="229"/>
      <c r="DN105" s="229"/>
      <c r="DO105" s="229"/>
      <c r="DP105" s="229"/>
      <c r="DQ105" s="229"/>
      <c r="DR105" s="229"/>
      <c r="DS105" s="229"/>
      <c r="DT105" s="229"/>
      <c r="DU105" s="229"/>
      <c r="DV105" s="229"/>
      <c r="DW105" s="229"/>
      <c r="DX105" s="229"/>
      <c r="DY105" s="229"/>
      <c r="DZ105" s="229"/>
      <c r="EA105" s="229"/>
      <c r="EB105" s="229"/>
      <c r="EC105" s="229"/>
      <c r="ED105" s="229"/>
      <c r="EE105" s="229"/>
    </row>
    <row r="106" spans="1:135" s="131" customFormat="1" ht="14.4" x14ac:dyDescent="0.3">
      <c r="A106" s="131">
        <v>109</v>
      </c>
      <c r="B106" s="250">
        <v>0.36602000000000001</v>
      </c>
      <c r="C106" s="250">
        <v>0.32791900000000002</v>
      </c>
      <c r="D106" s="243"/>
      <c r="E106" s="132">
        <v>1.6850330834142764</v>
      </c>
      <c r="F106" s="132">
        <v>2.2317014647029478</v>
      </c>
      <c r="G106" s="232"/>
      <c r="H106" s="132">
        <v>1.11467154097758</v>
      </c>
      <c r="I106" s="132">
        <f t="shared" si="17"/>
        <v>0.33779151266491136</v>
      </c>
      <c r="J106" s="232"/>
      <c r="K106" s="132">
        <f t="shared" si="18"/>
        <v>1.2803208402099964</v>
      </c>
      <c r="L106" s="132">
        <f t="shared" si="19"/>
        <v>1.2861468859002645</v>
      </c>
      <c r="M106" s="232"/>
      <c r="N106" s="134">
        <f t="shared" si="20"/>
        <v>1.0824159427788451</v>
      </c>
      <c r="O106" s="134">
        <f t="shared" si="21"/>
        <v>1.0919918741393846</v>
      </c>
      <c r="P106" s="234"/>
      <c r="Q106" s="234"/>
      <c r="R106" s="234"/>
      <c r="S106" s="234"/>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c r="DP106" s="229"/>
      <c r="DQ106" s="229"/>
      <c r="DR106" s="229"/>
      <c r="DS106" s="229"/>
      <c r="DT106" s="229"/>
      <c r="DU106" s="229"/>
      <c r="DV106" s="229"/>
      <c r="DW106" s="229"/>
      <c r="DX106" s="229"/>
      <c r="DY106" s="229"/>
      <c r="DZ106" s="229"/>
      <c r="EA106" s="229"/>
      <c r="EB106" s="229"/>
      <c r="EC106" s="229"/>
      <c r="ED106" s="229"/>
      <c r="EE106" s="229"/>
    </row>
    <row r="107" spans="1:135" s="131" customFormat="1" ht="14.4" x14ac:dyDescent="0.3">
      <c r="A107" s="131">
        <v>110</v>
      </c>
      <c r="B107" s="250">
        <v>0.36602000000000001</v>
      </c>
      <c r="C107" s="250">
        <v>0.32791900000000002</v>
      </c>
      <c r="D107" s="243"/>
      <c r="E107" s="132">
        <v>1.6850330834142764</v>
      </c>
      <c r="F107" s="132">
        <v>2.2317014647029478</v>
      </c>
      <c r="G107" s="232"/>
      <c r="H107" s="132">
        <v>1.11467154097758</v>
      </c>
      <c r="I107" s="132">
        <f t="shared" si="17"/>
        <v>0.33779151266491136</v>
      </c>
      <c r="J107" s="232"/>
      <c r="K107" s="132">
        <f t="shared" si="18"/>
        <v>1.2803208402099964</v>
      </c>
      <c r="L107" s="132">
        <f t="shared" si="19"/>
        <v>1.2861468859002645</v>
      </c>
      <c r="M107" s="232"/>
      <c r="N107" s="134">
        <f t="shared" si="20"/>
        <v>1.0824159427788451</v>
      </c>
      <c r="O107" s="134">
        <f t="shared" si="21"/>
        <v>1.0919918741393846</v>
      </c>
      <c r="P107" s="234"/>
      <c r="Q107" s="234"/>
      <c r="R107" s="234"/>
      <c r="S107" s="234"/>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s="229"/>
      <c r="DQ107" s="229"/>
      <c r="DR107" s="229"/>
      <c r="DS107" s="229"/>
      <c r="DT107" s="229"/>
      <c r="DU107" s="229"/>
      <c r="DV107" s="229"/>
      <c r="DW107" s="229"/>
      <c r="DX107" s="229"/>
      <c r="DY107" s="229"/>
      <c r="DZ107" s="229"/>
      <c r="EA107" s="229"/>
      <c r="EB107" s="229"/>
      <c r="EC107" s="229"/>
      <c r="ED107" s="229"/>
      <c r="EE107" s="229"/>
    </row>
    <row r="108" spans="1:135" s="131" customFormat="1" ht="14.4" x14ac:dyDescent="0.3">
      <c r="A108" s="131">
        <v>111</v>
      </c>
      <c r="B108" s="250">
        <v>0.36602000000000001</v>
      </c>
      <c r="C108" s="250">
        <v>0.32791900000000002</v>
      </c>
      <c r="D108" s="243"/>
      <c r="E108" s="132">
        <v>1.6850330834142764</v>
      </c>
      <c r="F108" s="132">
        <v>2.2317014647029478</v>
      </c>
      <c r="G108" s="232"/>
      <c r="H108" s="132">
        <v>1.11467154097758</v>
      </c>
      <c r="I108" s="132">
        <f t="shared" si="17"/>
        <v>0.33779151266491136</v>
      </c>
      <c r="J108" s="232"/>
      <c r="K108" s="132">
        <f t="shared" si="18"/>
        <v>1.2803208402099964</v>
      </c>
      <c r="L108" s="132">
        <f t="shared" si="19"/>
        <v>1.2861468859002645</v>
      </c>
      <c r="M108" s="232"/>
      <c r="N108" s="134">
        <f t="shared" si="20"/>
        <v>1.0824159427788451</v>
      </c>
      <c r="O108" s="134">
        <f t="shared" si="21"/>
        <v>1.0919918741393846</v>
      </c>
      <c r="P108" s="234"/>
      <c r="Q108" s="234"/>
      <c r="R108" s="234"/>
      <c r="S108" s="234"/>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29"/>
      <c r="DV108" s="229"/>
      <c r="DW108" s="229"/>
      <c r="DX108" s="229"/>
      <c r="DY108" s="229"/>
      <c r="DZ108" s="229"/>
      <c r="EA108" s="229"/>
      <c r="EB108" s="229"/>
      <c r="EC108" s="229"/>
      <c r="ED108" s="229"/>
      <c r="EE108" s="229"/>
    </row>
    <row r="109" spans="1:135" s="131" customFormat="1" ht="14.4" x14ac:dyDescent="0.3">
      <c r="A109" s="131">
        <v>112</v>
      </c>
      <c r="B109" s="250">
        <v>0.36602000000000001</v>
      </c>
      <c r="C109" s="250">
        <v>0.32791900000000002</v>
      </c>
      <c r="D109" s="243"/>
      <c r="E109" s="132">
        <v>1.6850330834142764</v>
      </c>
      <c r="F109" s="132">
        <v>2.2317014647029478</v>
      </c>
      <c r="G109" s="232"/>
      <c r="H109" s="132">
        <v>1.11467154097758</v>
      </c>
      <c r="I109" s="132">
        <f t="shared" si="17"/>
        <v>0.33779151266491136</v>
      </c>
      <c r="J109" s="232"/>
      <c r="K109" s="132">
        <f t="shared" si="18"/>
        <v>1.2803208402099964</v>
      </c>
      <c r="L109" s="132">
        <f t="shared" si="19"/>
        <v>1.2861468859002645</v>
      </c>
      <c r="M109" s="232"/>
      <c r="N109" s="134">
        <f t="shared" si="20"/>
        <v>1.0824159427788451</v>
      </c>
      <c r="O109" s="134">
        <f t="shared" si="21"/>
        <v>1.0919918741393846</v>
      </c>
      <c r="P109" s="234"/>
      <c r="Q109" s="234"/>
      <c r="R109" s="234"/>
      <c r="S109" s="234"/>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C109" s="229"/>
      <c r="CD109" s="229"/>
      <c r="CE109" s="229"/>
      <c r="CF109" s="229"/>
      <c r="CG109" s="229"/>
      <c r="CH109" s="229"/>
      <c r="CI109" s="229"/>
      <c r="CJ109" s="229"/>
      <c r="CK109" s="229"/>
      <c r="CL109" s="229"/>
      <c r="CM109" s="229"/>
      <c r="CN109" s="229"/>
      <c r="CO109" s="229"/>
      <c r="CP109" s="229"/>
      <c r="CQ109" s="229"/>
      <c r="CR109" s="229"/>
      <c r="CS109" s="229"/>
      <c r="CT109" s="229"/>
      <c r="CU109" s="229"/>
      <c r="CV109" s="229"/>
      <c r="CW109" s="229"/>
      <c r="CX109" s="229"/>
      <c r="CY109" s="229"/>
      <c r="CZ109" s="229"/>
      <c r="DA109" s="229"/>
      <c r="DB109" s="229"/>
      <c r="DC109" s="229"/>
      <c r="DD109" s="229"/>
      <c r="DE109" s="229"/>
      <c r="DF109" s="229"/>
      <c r="DG109" s="229"/>
      <c r="DH109" s="229"/>
      <c r="DI109" s="229"/>
      <c r="DJ109" s="229"/>
      <c r="DK109" s="229"/>
      <c r="DL109" s="229"/>
      <c r="DM109" s="229"/>
      <c r="DN109" s="229"/>
      <c r="DO109" s="229"/>
      <c r="DP109" s="229"/>
      <c r="DQ109" s="229"/>
      <c r="DR109" s="229"/>
      <c r="DS109" s="229"/>
      <c r="DT109" s="229"/>
      <c r="DU109" s="229"/>
      <c r="DV109" s="229"/>
      <c r="DW109" s="229"/>
      <c r="DX109" s="229"/>
      <c r="DY109" s="229"/>
      <c r="DZ109" s="229"/>
      <c r="EA109" s="229"/>
      <c r="EB109" s="229"/>
      <c r="EC109" s="229"/>
      <c r="ED109" s="229"/>
      <c r="EE109" s="229"/>
    </row>
    <row r="110" spans="1:135" s="131" customFormat="1" ht="14.4" x14ac:dyDescent="0.3">
      <c r="A110" s="131">
        <v>113</v>
      </c>
      <c r="B110" s="250">
        <v>0.36602000000000001</v>
      </c>
      <c r="C110" s="250">
        <v>0.32791900000000002</v>
      </c>
      <c r="D110" s="243"/>
      <c r="E110" s="132">
        <v>1.6850330834142764</v>
      </c>
      <c r="F110" s="132">
        <v>2.2317014647029478</v>
      </c>
      <c r="G110" s="232"/>
      <c r="H110" s="132">
        <v>1.11467154097758</v>
      </c>
      <c r="I110" s="132">
        <f t="shared" si="17"/>
        <v>0.33779151266491136</v>
      </c>
      <c r="J110" s="232"/>
      <c r="K110" s="132">
        <f t="shared" si="18"/>
        <v>1.2803208402099964</v>
      </c>
      <c r="L110" s="132">
        <f t="shared" si="19"/>
        <v>1.2861468859002645</v>
      </c>
      <c r="M110" s="232"/>
      <c r="N110" s="134">
        <f t="shared" si="20"/>
        <v>1.0824159427788451</v>
      </c>
      <c r="O110" s="134">
        <f t="shared" si="21"/>
        <v>1.0919918741393846</v>
      </c>
      <c r="P110" s="234"/>
      <c r="Q110" s="234"/>
      <c r="R110" s="234"/>
      <c r="S110" s="234"/>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229"/>
      <c r="CD110" s="229"/>
      <c r="CE110" s="229"/>
      <c r="CF110" s="229"/>
      <c r="CG110" s="229"/>
      <c r="CH110" s="229"/>
      <c r="CI110" s="229"/>
      <c r="CJ110" s="229"/>
      <c r="CK110" s="229"/>
      <c r="CL110" s="229"/>
      <c r="CM110" s="229"/>
      <c r="CN110" s="229"/>
      <c r="CO110" s="229"/>
      <c r="CP110" s="229"/>
      <c r="CQ110" s="229"/>
      <c r="CR110" s="229"/>
      <c r="CS110" s="229"/>
      <c r="CT110" s="229"/>
      <c r="CU110" s="229"/>
      <c r="CV110" s="229"/>
      <c r="CW110" s="229"/>
      <c r="CX110" s="229"/>
      <c r="CY110" s="229"/>
      <c r="CZ110" s="229"/>
      <c r="DA110" s="229"/>
      <c r="DB110" s="229"/>
      <c r="DC110" s="229"/>
      <c r="DD110" s="229"/>
      <c r="DE110" s="229"/>
      <c r="DF110" s="229"/>
      <c r="DG110" s="229"/>
      <c r="DH110" s="229"/>
      <c r="DI110" s="229"/>
      <c r="DJ110" s="229"/>
      <c r="DK110" s="229"/>
      <c r="DL110" s="229"/>
      <c r="DM110" s="229"/>
      <c r="DN110" s="229"/>
      <c r="DO110" s="229"/>
      <c r="DP110" s="229"/>
      <c r="DQ110" s="229"/>
      <c r="DR110" s="229"/>
      <c r="DS110" s="229"/>
      <c r="DT110" s="229"/>
      <c r="DU110" s="229"/>
      <c r="DV110" s="229"/>
      <c r="DW110" s="229"/>
      <c r="DX110" s="229"/>
      <c r="DY110" s="229"/>
      <c r="DZ110" s="229"/>
      <c r="EA110" s="229"/>
      <c r="EB110" s="229"/>
      <c r="EC110" s="229"/>
      <c r="ED110" s="229"/>
      <c r="EE110" s="229"/>
    </row>
    <row r="111" spans="1:135" s="131" customFormat="1" ht="14.4" x14ac:dyDescent="0.3">
      <c r="A111" s="131">
        <v>114</v>
      </c>
      <c r="B111" s="250">
        <v>0.36602000000000001</v>
      </c>
      <c r="C111" s="250">
        <v>0.32791900000000002</v>
      </c>
      <c r="D111" s="243"/>
      <c r="E111" s="132">
        <v>1.6850330834142764</v>
      </c>
      <c r="F111" s="132">
        <v>2.2317014647029478</v>
      </c>
      <c r="G111" s="232"/>
      <c r="H111" s="132">
        <v>1.11467154097758</v>
      </c>
      <c r="I111" s="132">
        <f t="shared" ref="I111:I117" si="22">f_AMI_mort/C111</f>
        <v>0.33779151266491136</v>
      </c>
      <c r="J111" s="232"/>
      <c r="K111" s="132">
        <f t="shared" ref="K111:K117" si="23">(B111+m_colon)/B111</f>
        <v>1.2803208402099964</v>
      </c>
      <c r="L111" s="132">
        <f t="shared" ref="L111:L117" si="24">(C111+f_colon)/C111</f>
        <v>1.2861468859002645</v>
      </c>
      <c r="M111" s="232"/>
      <c r="N111" s="134">
        <f t="shared" ref="N111:N117" si="25">(B111+m_breast)/B111</f>
        <v>1.0824159427788451</v>
      </c>
      <c r="O111" s="134">
        <f t="shared" ref="O111:O117" si="26">(C111+f_breast)/C111</f>
        <v>1.0919918741393846</v>
      </c>
      <c r="P111" s="234"/>
      <c r="Q111" s="234"/>
      <c r="R111" s="234"/>
      <c r="S111" s="234"/>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229"/>
      <c r="CD111" s="229"/>
      <c r="CE111" s="229"/>
      <c r="CF111" s="229"/>
      <c r="CG111" s="229"/>
      <c r="CH111" s="229"/>
      <c r="CI111" s="229"/>
      <c r="CJ111" s="229"/>
      <c r="CK111" s="229"/>
      <c r="CL111" s="229"/>
      <c r="CM111" s="229"/>
      <c r="CN111" s="229"/>
      <c r="CO111" s="229"/>
      <c r="CP111" s="229"/>
      <c r="CQ111" s="229"/>
      <c r="CR111" s="229"/>
      <c r="CS111" s="229"/>
      <c r="CT111" s="229"/>
      <c r="CU111" s="229"/>
      <c r="CV111" s="229"/>
      <c r="CW111" s="229"/>
      <c r="CX111" s="229"/>
      <c r="CY111" s="229"/>
      <c r="CZ111" s="229"/>
      <c r="DA111" s="229"/>
      <c r="DB111" s="229"/>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row>
    <row r="112" spans="1:135" s="131" customFormat="1" ht="14.4" x14ac:dyDescent="0.3">
      <c r="A112" s="131">
        <v>115</v>
      </c>
      <c r="B112" s="250">
        <v>0.36602000000000001</v>
      </c>
      <c r="C112" s="250">
        <v>0.32791900000000002</v>
      </c>
      <c r="D112" s="243"/>
      <c r="E112" s="132">
        <v>1.6850330834142764</v>
      </c>
      <c r="F112" s="132">
        <v>2.2317014647029478</v>
      </c>
      <c r="G112" s="232"/>
      <c r="H112" s="132">
        <v>1.11467154097758</v>
      </c>
      <c r="I112" s="132">
        <f t="shared" si="22"/>
        <v>0.33779151266491136</v>
      </c>
      <c r="J112" s="232"/>
      <c r="K112" s="132">
        <f t="shared" si="23"/>
        <v>1.2803208402099964</v>
      </c>
      <c r="L112" s="132">
        <f t="shared" si="24"/>
        <v>1.2861468859002645</v>
      </c>
      <c r="M112" s="232"/>
      <c r="N112" s="134">
        <f t="shared" si="25"/>
        <v>1.0824159427788451</v>
      </c>
      <c r="O112" s="134">
        <f t="shared" si="26"/>
        <v>1.0919918741393846</v>
      </c>
      <c r="P112" s="234"/>
      <c r="Q112" s="234"/>
      <c r="R112" s="234"/>
      <c r="S112" s="234"/>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c r="BJ112" s="229"/>
      <c r="BK112" s="229"/>
      <c r="BL112" s="229"/>
      <c r="BM112" s="229"/>
      <c r="BN112" s="229"/>
      <c r="BO112" s="229"/>
      <c r="BP112" s="229"/>
      <c r="BQ112" s="229"/>
      <c r="BR112" s="229"/>
      <c r="BS112" s="229"/>
      <c r="BT112" s="229"/>
      <c r="BU112" s="229"/>
      <c r="BV112" s="229"/>
      <c r="BW112" s="229"/>
      <c r="BX112" s="229"/>
      <c r="BY112" s="229"/>
      <c r="BZ112" s="229"/>
      <c r="CA112" s="229"/>
      <c r="CB112" s="229"/>
      <c r="CC112" s="229"/>
      <c r="CD112" s="229"/>
      <c r="CE112" s="229"/>
      <c r="CF112" s="229"/>
      <c r="CG112" s="229"/>
      <c r="CH112" s="229"/>
      <c r="CI112" s="229"/>
      <c r="CJ112" s="229"/>
      <c r="CK112" s="229"/>
      <c r="CL112" s="229"/>
      <c r="CM112" s="229"/>
      <c r="CN112" s="229"/>
      <c r="CO112" s="229"/>
      <c r="CP112" s="229"/>
      <c r="CQ112" s="229"/>
      <c r="CR112" s="229"/>
      <c r="CS112" s="229"/>
      <c r="CT112" s="229"/>
      <c r="CU112" s="229"/>
      <c r="CV112" s="229"/>
      <c r="CW112" s="229"/>
      <c r="CX112" s="229"/>
      <c r="CY112" s="229"/>
      <c r="CZ112" s="229"/>
      <c r="DA112" s="229"/>
      <c r="DB112" s="229"/>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row>
    <row r="113" spans="1:135" s="131" customFormat="1" ht="14.4" x14ac:dyDescent="0.3">
      <c r="A113" s="131">
        <v>116</v>
      </c>
      <c r="B113" s="250">
        <v>0.36602000000000001</v>
      </c>
      <c r="C113" s="250">
        <v>0.32791900000000002</v>
      </c>
      <c r="D113" s="243"/>
      <c r="E113" s="132">
        <v>1.6850330834142764</v>
      </c>
      <c r="F113" s="132">
        <v>2.2317014647029478</v>
      </c>
      <c r="G113" s="232"/>
      <c r="H113" s="132">
        <v>1.11467154097758</v>
      </c>
      <c r="I113" s="132">
        <f t="shared" si="22"/>
        <v>0.33779151266491136</v>
      </c>
      <c r="J113" s="232"/>
      <c r="K113" s="132">
        <f t="shared" si="23"/>
        <v>1.2803208402099964</v>
      </c>
      <c r="L113" s="132">
        <f t="shared" si="24"/>
        <v>1.2861468859002645</v>
      </c>
      <c r="M113" s="232"/>
      <c r="N113" s="134">
        <f t="shared" si="25"/>
        <v>1.0824159427788451</v>
      </c>
      <c r="O113" s="134">
        <f t="shared" si="26"/>
        <v>1.0919918741393846</v>
      </c>
      <c r="P113" s="234"/>
      <c r="Q113" s="234"/>
      <c r="R113" s="234"/>
      <c r="S113" s="234"/>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229"/>
      <c r="BQ113" s="229"/>
      <c r="BR113" s="229"/>
      <c r="BS113" s="229"/>
      <c r="BT113" s="229"/>
      <c r="BU113" s="229"/>
      <c r="BV113" s="229"/>
      <c r="BW113" s="229"/>
      <c r="BX113" s="229"/>
      <c r="BY113" s="229"/>
      <c r="BZ113" s="229"/>
      <c r="CA113" s="229"/>
      <c r="CB113" s="229"/>
      <c r="CC113" s="229"/>
      <c r="CD113" s="229"/>
      <c r="CE113" s="229"/>
      <c r="CF113" s="229"/>
      <c r="CG113" s="229"/>
      <c r="CH113" s="229"/>
      <c r="CI113" s="229"/>
      <c r="CJ113" s="229"/>
      <c r="CK113" s="229"/>
      <c r="CL113" s="229"/>
      <c r="CM113" s="229"/>
      <c r="CN113" s="229"/>
      <c r="CO113" s="229"/>
      <c r="CP113" s="229"/>
      <c r="CQ113" s="229"/>
      <c r="CR113" s="229"/>
      <c r="CS113" s="229"/>
      <c r="CT113" s="229"/>
      <c r="CU113" s="229"/>
      <c r="CV113" s="229"/>
      <c r="CW113" s="229"/>
      <c r="CX113" s="229"/>
      <c r="CY113" s="229"/>
      <c r="CZ113" s="229"/>
      <c r="DA113" s="229"/>
      <c r="DB113" s="229"/>
      <c r="DC113" s="229"/>
      <c r="DD113" s="229"/>
      <c r="DE113" s="229"/>
      <c r="DF113" s="229"/>
      <c r="DG113" s="229"/>
      <c r="DH113" s="229"/>
      <c r="DI113" s="229"/>
      <c r="DJ113" s="229"/>
      <c r="DK113" s="229"/>
      <c r="DL113" s="229"/>
      <c r="DM113" s="229"/>
      <c r="DN113" s="229"/>
      <c r="DO113" s="229"/>
      <c r="DP113" s="229"/>
      <c r="DQ113" s="229"/>
      <c r="DR113" s="229"/>
      <c r="DS113" s="229"/>
      <c r="DT113" s="229"/>
      <c r="DU113" s="229"/>
      <c r="DV113" s="229"/>
      <c r="DW113" s="229"/>
      <c r="DX113" s="229"/>
      <c r="DY113" s="229"/>
      <c r="DZ113" s="229"/>
      <c r="EA113" s="229"/>
      <c r="EB113" s="229"/>
      <c r="EC113" s="229"/>
      <c r="ED113" s="229"/>
      <c r="EE113" s="229"/>
    </row>
    <row r="114" spans="1:135" s="131" customFormat="1" ht="14.4" x14ac:dyDescent="0.3">
      <c r="A114" s="131">
        <v>117</v>
      </c>
      <c r="B114" s="250">
        <v>0.36602000000000001</v>
      </c>
      <c r="C114" s="250">
        <v>0.32791900000000002</v>
      </c>
      <c r="D114" s="243"/>
      <c r="E114" s="132">
        <v>1.6850330834142764</v>
      </c>
      <c r="F114" s="132">
        <v>2.2317014647029478</v>
      </c>
      <c r="G114" s="232"/>
      <c r="H114" s="132">
        <v>1.11467154097758</v>
      </c>
      <c r="I114" s="132">
        <f t="shared" si="22"/>
        <v>0.33779151266491136</v>
      </c>
      <c r="J114" s="232"/>
      <c r="K114" s="132">
        <f t="shared" si="23"/>
        <v>1.2803208402099964</v>
      </c>
      <c r="L114" s="132">
        <f t="shared" si="24"/>
        <v>1.2861468859002645</v>
      </c>
      <c r="M114" s="232"/>
      <c r="N114" s="134">
        <f t="shared" si="25"/>
        <v>1.0824159427788451</v>
      </c>
      <c r="O114" s="134">
        <f t="shared" si="26"/>
        <v>1.0919918741393846</v>
      </c>
      <c r="P114" s="234"/>
      <c r="Q114" s="234"/>
      <c r="R114" s="234"/>
      <c r="S114" s="234"/>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229"/>
      <c r="BQ114" s="229"/>
      <c r="BR114" s="229"/>
      <c r="BS114" s="229"/>
      <c r="BT114" s="229"/>
      <c r="BU114" s="229"/>
      <c r="BV114" s="229"/>
      <c r="BW114" s="229"/>
      <c r="BX114" s="229"/>
      <c r="BY114" s="229"/>
      <c r="BZ114" s="229"/>
      <c r="CA114" s="229"/>
      <c r="CB114" s="229"/>
      <c r="CC114" s="229"/>
      <c r="CD114" s="229"/>
      <c r="CE114" s="229"/>
      <c r="CF114" s="229"/>
      <c r="CG114" s="229"/>
      <c r="CH114" s="229"/>
      <c r="CI114" s="229"/>
      <c r="CJ114" s="229"/>
      <c r="CK114" s="229"/>
      <c r="CL114" s="229"/>
      <c r="CM114" s="229"/>
      <c r="CN114" s="229"/>
      <c r="CO114" s="229"/>
      <c r="CP114" s="229"/>
      <c r="CQ114" s="229"/>
      <c r="CR114" s="229"/>
      <c r="CS114" s="229"/>
      <c r="CT114" s="229"/>
      <c r="CU114" s="229"/>
      <c r="CV114" s="229"/>
      <c r="CW114" s="229"/>
      <c r="CX114" s="229"/>
      <c r="CY114" s="229"/>
      <c r="CZ114" s="229"/>
      <c r="DA114" s="229"/>
      <c r="DB114" s="229"/>
      <c r="DC114" s="229"/>
      <c r="DD114" s="229"/>
      <c r="DE114" s="229"/>
      <c r="DF114" s="229"/>
      <c r="DG114" s="229"/>
      <c r="DH114" s="229"/>
      <c r="DI114" s="229"/>
      <c r="DJ114" s="229"/>
      <c r="DK114" s="229"/>
      <c r="DL114" s="229"/>
      <c r="DM114" s="229"/>
      <c r="DN114" s="229"/>
      <c r="DO114" s="229"/>
      <c r="DP114" s="229"/>
      <c r="DQ114" s="229"/>
      <c r="DR114" s="229"/>
      <c r="DS114" s="229"/>
      <c r="DT114" s="229"/>
      <c r="DU114" s="229"/>
      <c r="DV114" s="229"/>
      <c r="DW114" s="229"/>
      <c r="DX114" s="229"/>
      <c r="DY114" s="229"/>
      <c r="DZ114" s="229"/>
      <c r="EA114" s="229"/>
      <c r="EB114" s="229"/>
      <c r="EC114" s="229"/>
      <c r="ED114" s="229"/>
      <c r="EE114" s="229"/>
    </row>
    <row r="115" spans="1:135" s="131" customFormat="1" ht="14.4" x14ac:dyDescent="0.3">
      <c r="A115" s="131">
        <v>118</v>
      </c>
      <c r="B115" s="250">
        <v>0.36602000000000001</v>
      </c>
      <c r="C115" s="250">
        <v>0.32791900000000002</v>
      </c>
      <c r="D115" s="243"/>
      <c r="E115" s="132">
        <v>1.6850330834142764</v>
      </c>
      <c r="F115" s="132">
        <v>2.2317014647029478</v>
      </c>
      <c r="G115" s="232"/>
      <c r="H115" s="132">
        <v>1.11467154097758</v>
      </c>
      <c r="I115" s="132">
        <f t="shared" si="22"/>
        <v>0.33779151266491136</v>
      </c>
      <c r="J115" s="232"/>
      <c r="K115" s="132">
        <f t="shared" si="23"/>
        <v>1.2803208402099964</v>
      </c>
      <c r="L115" s="132">
        <f t="shared" si="24"/>
        <v>1.2861468859002645</v>
      </c>
      <c r="M115" s="232"/>
      <c r="N115" s="134">
        <f t="shared" si="25"/>
        <v>1.0824159427788451</v>
      </c>
      <c r="O115" s="134">
        <f t="shared" si="26"/>
        <v>1.0919918741393846</v>
      </c>
      <c r="P115" s="234"/>
      <c r="Q115" s="234"/>
      <c r="R115" s="234"/>
      <c r="S115" s="234"/>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C115" s="229"/>
      <c r="CD115" s="229"/>
      <c r="CE115" s="229"/>
      <c r="CF115" s="229"/>
      <c r="CG115" s="229"/>
      <c r="CH115" s="229"/>
      <c r="CI115" s="229"/>
      <c r="CJ115" s="229"/>
      <c r="CK115" s="229"/>
      <c r="CL115" s="229"/>
      <c r="CM115" s="229"/>
      <c r="CN115" s="229"/>
      <c r="CO115" s="229"/>
      <c r="CP115" s="229"/>
      <c r="CQ115" s="229"/>
      <c r="CR115" s="229"/>
      <c r="CS115" s="229"/>
      <c r="CT115" s="229"/>
      <c r="CU115" s="229"/>
      <c r="CV115" s="229"/>
      <c r="CW115" s="229"/>
      <c r="CX115" s="229"/>
      <c r="CY115" s="229"/>
      <c r="CZ115" s="229"/>
      <c r="DA115" s="229"/>
      <c r="DB115" s="229"/>
      <c r="DC115" s="229"/>
      <c r="DD115" s="229"/>
      <c r="DE115" s="229"/>
      <c r="DF115" s="229"/>
      <c r="DG115" s="229"/>
      <c r="DH115" s="229"/>
      <c r="DI115" s="229"/>
      <c r="DJ115" s="229"/>
      <c r="DK115" s="229"/>
      <c r="DL115" s="229"/>
      <c r="DM115" s="229"/>
      <c r="DN115" s="229"/>
      <c r="DO115" s="229"/>
      <c r="DP115" s="229"/>
      <c r="DQ115" s="229"/>
      <c r="DR115" s="229"/>
      <c r="DS115" s="229"/>
      <c r="DT115" s="229"/>
      <c r="DU115" s="229"/>
      <c r="DV115" s="229"/>
      <c r="DW115" s="229"/>
      <c r="DX115" s="229"/>
      <c r="DY115" s="229"/>
      <c r="DZ115" s="229"/>
      <c r="EA115" s="229"/>
      <c r="EB115" s="229"/>
      <c r="EC115" s="229"/>
      <c r="ED115" s="229"/>
      <c r="EE115" s="229"/>
    </row>
    <row r="116" spans="1:135" s="131" customFormat="1" ht="14.4" x14ac:dyDescent="0.3">
      <c r="A116" s="131">
        <v>119</v>
      </c>
      <c r="B116" s="250">
        <v>0.36602000000000001</v>
      </c>
      <c r="C116" s="250">
        <v>0.32791900000000002</v>
      </c>
      <c r="D116" s="243"/>
      <c r="E116" s="132">
        <v>1.6850330834142764</v>
      </c>
      <c r="F116" s="132">
        <v>2.2317014647029478</v>
      </c>
      <c r="G116" s="232"/>
      <c r="H116" s="132">
        <v>1.11467154097758</v>
      </c>
      <c r="I116" s="132">
        <f t="shared" si="22"/>
        <v>0.33779151266491136</v>
      </c>
      <c r="J116" s="232"/>
      <c r="K116" s="132">
        <f t="shared" si="23"/>
        <v>1.2803208402099964</v>
      </c>
      <c r="L116" s="132">
        <f t="shared" si="24"/>
        <v>1.2861468859002645</v>
      </c>
      <c r="M116" s="232"/>
      <c r="N116" s="134">
        <f t="shared" si="25"/>
        <v>1.0824159427788451</v>
      </c>
      <c r="O116" s="134">
        <f t="shared" si="26"/>
        <v>1.0919918741393846</v>
      </c>
      <c r="P116" s="234"/>
      <c r="Q116" s="234"/>
      <c r="R116" s="234"/>
      <c r="S116" s="234"/>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9"/>
      <c r="BL116" s="229"/>
      <c r="BM116" s="229"/>
      <c r="BN116" s="229"/>
      <c r="BO116" s="229"/>
      <c r="BP116" s="229"/>
      <c r="BQ116" s="229"/>
      <c r="BR116" s="229"/>
      <c r="BS116" s="229"/>
      <c r="BT116" s="229"/>
      <c r="BU116" s="229"/>
      <c r="BV116" s="229"/>
      <c r="BW116" s="229"/>
      <c r="BX116" s="229"/>
      <c r="BY116" s="229"/>
      <c r="BZ116" s="229"/>
      <c r="CA116" s="229"/>
      <c r="CB116" s="229"/>
      <c r="CC116" s="229"/>
      <c r="CD116" s="229"/>
      <c r="CE116" s="229"/>
      <c r="CF116" s="229"/>
      <c r="CG116" s="229"/>
      <c r="CH116" s="229"/>
      <c r="CI116" s="229"/>
      <c r="CJ116" s="229"/>
      <c r="CK116" s="229"/>
      <c r="CL116" s="229"/>
      <c r="CM116" s="229"/>
      <c r="CN116" s="229"/>
      <c r="CO116" s="229"/>
      <c r="CP116" s="229"/>
      <c r="CQ116" s="229"/>
      <c r="CR116" s="229"/>
      <c r="CS116" s="229"/>
      <c r="CT116" s="229"/>
      <c r="CU116" s="229"/>
      <c r="CV116" s="229"/>
      <c r="CW116" s="229"/>
      <c r="CX116" s="229"/>
      <c r="CY116" s="229"/>
      <c r="CZ116" s="229"/>
      <c r="DA116" s="229"/>
      <c r="DB116" s="229"/>
      <c r="DC116" s="229"/>
      <c r="DD116" s="229"/>
      <c r="DE116" s="229"/>
      <c r="DF116" s="229"/>
      <c r="DG116" s="229"/>
      <c r="DH116" s="229"/>
      <c r="DI116" s="229"/>
      <c r="DJ116" s="229"/>
      <c r="DK116" s="229"/>
      <c r="DL116" s="229"/>
      <c r="DM116" s="229"/>
      <c r="DN116" s="229"/>
      <c r="DO116" s="229"/>
      <c r="DP116" s="229"/>
      <c r="DQ116" s="229"/>
      <c r="DR116" s="229"/>
      <c r="DS116" s="229"/>
      <c r="DT116" s="229"/>
      <c r="DU116" s="229"/>
      <c r="DV116" s="229"/>
      <c r="DW116" s="229"/>
      <c r="DX116" s="229"/>
      <c r="DY116" s="229"/>
      <c r="DZ116" s="229"/>
      <c r="EA116" s="229"/>
      <c r="EB116" s="229"/>
      <c r="EC116" s="229"/>
      <c r="ED116" s="229"/>
      <c r="EE116" s="229"/>
    </row>
    <row r="117" spans="1:135" s="131" customFormat="1" ht="14.4" x14ac:dyDescent="0.3">
      <c r="A117" s="131">
        <v>120</v>
      </c>
      <c r="B117" s="250">
        <v>0.36602000000000001</v>
      </c>
      <c r="C117" s="250">
        <v>0.32791900000000002</v>
      </c>
      <c r="D117" s="243"/>
      <c r="E117" s="132">
        <v>1.6850330834142764</v>
      </c>
      <c r="F117" s="132">
        <v>2.2317014647029478</v>
      </c>
      <c r="G117" s="232"/>
      <c r="H117" s="132">
        <v>1.11467154097758</v>
      </c>
      <c r="I117" s="132">
        <f t="shared" si="22"/>
        <v>0.33779151266491136</v>
      </c>
      <c r="J117" s="232"/>
      <c r="K117" s="132">
        <f t="shared" si="23"/>
        <v>1.2803208402099964</v>
      </c>
      <c r="L117" s="132">
        <f t="shared" si="24"/>
        <v>1.2861468859002645</v>
      </c>
      <c r="M117" s="232"/>
      <c r="N117" s="134">
        <f t="shared" si="25"/>
        <v>1.0824159427788451</v>
      </c>
      <c r="O117" s="134">
        <f t="shared" si="26"/>
        <v>1.0919918741393846</v>
      </c>
      <c r="P117" s="234"/>
      <c r="Q117" s="234"/>
      <c r="R117" s="234"/>
      <c r="S117" s="234"/>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229"/>
      <c r="CC117" s="229"/>
      <c r="CD117" s="229"/>
      <c r="CE117" s="229"/>
      <c r="CF117" s="229"/>
      <c r="CG117" s="229"/>
      <c r="CH117" s="229"/>
      <c r="CI117" s="229"/>
      <c r="CJ117" s="229"/>
      <c r="CK117" s="229"/>
      <c r="CL117" s="229"/>
      <c r="CM117" s="229"/>
      <c r="CN117" s="229"/>
      <c r="CO117" s="229"/>
      <c r="CP117" s="229"/>
      <c r="CQ117" s="229"/>
      <c r="CR117" s="229"/>
      <c r="CS117" s="229"/>
      <c r="CT117" s="229"/>
      <c r="CU117" s="229"/>
      <c r="CV117" s="229"/>
      <c r="CW117" s="229"/>
      <c r="CX117" s="229"/>
      <c r="CY117" s="229"/>
      <c r="CZ117" s="229"/>
      <c r="DA117" s="229"/>
      <c r="DB117" s="229"/>
      <c r="DC117" s="229"/>
      <c r="DD117" s="229"/>
      <c r="DE117" s="229"/>
      <c r="DF117" s="229"/>
      <c r="DG117" s="229"/>
      <c r="DH117" s="229"/>
      <c r="DI117" s="229"/>
      <c r="DJ117" s="229"/>
      <c r="DK117" s="229"/>
      <c r="DL117" s="229"/>
      <c r="DM117" s="229"/>
      <c r="DN117" s="229"/>
      <c r="DO117" s="229"/>
      <c r="DP117" s="229"/>
      <c r="DQ117" s="229"/>
      <c r="DR117" s="229"/>
      <c r="DS117" s="229"/>
      <c r="DT117" s="229"/>
      <c r="DU117" s="229"/>
      <c r="DV117" s="229"/>
      <c r="DW117" s="229"/>
      <c r="DX117" s="229"/>
      <c r="DY117" s="229"/>
      <c r="DZ117" s="229"/>
      <c r="EA117" s="229"/>
      <c r="EB117" s="229"/>
      <c r="EC117" s="229"/>
      <c r="ED117" s="229"/>
      <c r="EE117" s="229"/>
    </row>
    <row r="118" spans="1:135" x14ac:dyDescent="0.25">
      <c r="E118" s="133"/>
    </row>
  </sheetData>
  <sheetProtection sheet="1" objects="1" scenarios="1"/>
  <hyperlinks>
    <hyperlink ref="A12" r:id="rId1"/>
  </hyperlinks>
  <pageMargins left="0.47244094488188981" right="0.47244094488188981" top="0.98425196850393704" bottom="0.78740157480314965" header="0.51181102362204722" footer="0.31496062992125984"/>
  <pageSetup paperSize="9" orientation="landscape" r:id="rId2"/>
  <headerFooter alignWithMargins="0"/>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7"/>
  <sheetViews>
    <sheetView zoomScale="80" zoomScaleNormal="80" zoomScalePageLayoutView="80" workbookViewId="0"/>
  </sheetViews>
  <sheetFormatPr defaultColWidth="11.44140625" defaultRowHeight="13.2" x14ac:dyDescent="0.25"/>
  <cols>
    <col min="1" max="1" width="11.44140625" style="49" customWidth="1"/>
    <col min="2" max="2" width="10.33203125" style="46" customWidth="1"/>
    <col min="3" max="3" width="11.109375" style="46" customWidth="1"/>
    <col min="4" max="4" width="11.44140625" style="46" customWidth="1"/>
    <col min="5" max="5" width="11.44140625" style="49" customWidth="1"/>
    <col min="6" max="6" width="10.88671875" style="46" customWidth="1"/>
    <col min="7" max="7" width="10.6640625" style="46" customWidth="1"/>
    <col min="8" max="8" width="11.44140625" style="46" customWidth="1"/>
    <col min="9" max="9" width="11.44140625" style="49" customWidth="1"/>
    <col min="10" max="12" width="11.44140625" style="46" customWidth="1"/>
    <col min="13" max="13" width="11.44140625" style="49" customWidth="1"/>
    <col min="14" max="14" width="10.6640625" style="46" customWidth="1"/>
    <col min="15" max="15" width="10.44140625" style="46" customWidth="1"/>
    <col min="16" max="16" width="11.44140625" style="46" customWidth="1"/>
    <col min="17" max="17" width="11.44140625" style="49" customWidth="1"/>
    <col min="18" max="18" width="10.88671875" style="46" customWidth="1"/>
    <col min="19" max="19" width="10.44140625" style="46" customWidth="1"/>
    <col min="20" max="23" width="11.44140625" style="46" customWidth="1"/>
    <col min="24" max="16384" width="11.44140625" style="49"/>
  </cols>
  <sheetData>
    <row r="1" spans="1:19" s="88" customFormat="1" x14ac:dyDescent="0.25">
      <c r="A1" s="91" t="s">
        <v>456</v>
      </c>
      <c r="E1" s="91"/>
      <c r="I1" s="91"/>
      <c r="M1" s="91"/>
      <c r="Q1" s="91"/>
    </row>
    <row r="2" spans="1:19" s="46" customFormat="1" ht="14.4" x14ac:dyDescent="0.3">
      <c r="A2" s="48"/>
      <c r="B2" s="45"/>
      <c r="E2" s="48"/>
      <c r="I2" s="202" t="s">
        <v>358</v>
      </c>
      <c r="J2" s="203"/>
      <c r="K2" s="203"/>
      <c r="M2" s="48"/>
      <c r="N2" s="45"/>
      <c r="Q2" s="48"/>
    </row>
    <row r="3" spans="1:19" s="46" customFormat="1" x14ac:dyDescent="0.25">
      <c r="A3" s="83"/>
      <c r="B3" s="78" t="s">
        <v>30</v>
      </c>
      <c r="C3" s="78" t="s">
        <v>31</v>
      </c>
      <c r="D3" s="79"/>
      <c r="E3" s="83"/>
      <c r="F3" s="78" t="s">
        <v>30</v>
      </c>
      <c r="G3" s="78" t="s">
        <v>31</v>
      </c>
      <c r="H3" s="79"/>
      <c r="I3" s="83"/>
      <c r="J3" s="78" t="s">
        <v>30</v>
      </c>
      <c r="K3" s="78" t="s">
        <v>31</v>
      </c>
      <c r="L3" s="79"/>
      <c r="M3" s="83"/>
      <c r="N3" s="78" t="s">
        <v>30</v>
      </c>
      <c r="O3" s="78" t="s">
        <v>31</v>
      </c>
      <c r="P3" s="79"/>
      <c r="Q3" s="83"/>
      <c r="R3" s="78" t="s">
        <v>30</v>
      </c>
      <c r="S3" s="78" t="s">
        <v>31</v>
      </c>
    </row>
    <row r="4" spans="1:19" s="46" customFormat="1" x14ac:dyDescent="0.25">
      <c r="A4" s="69" t="s">
        <v>29</v>
      </c>
      <c r="B4" s="78" t="s">
        <v>46</v>
      </c>
      <c r="C4" s="78" t="s">
        <v>46</v>
      </c>
      <c r="D4" s="79"/>
      <c r="E4" s="69" t="s">
        <v>29</v>
      </c>
      <c r="F4" s="78" t="s">
        <v>65</v>
      </c>
      <c r="G4" s="78" t="s">
        <v>65</v>
      </c>
      <c r="H4" s="79"/>
      <c r="I4" s="69" t="s">
        <v>29</v>
      </c>
      <c r="J4" s="78" t="s">
        <v>48</v>
      </c>
      <c r="K4" s="78" t="s">
        <v>48</v>
      </c>
      <c r="L4" s="79"/>
      <c r="M4" s="69" t="s">
        <v>29</v>
      </c>
      <c r="N4" s="78" t="s">
        <v>67</v>
      </c>
      <c r="O4" s="78" t="s">
        <v>67</v>
      </c>
      <c r="P4" s="79"/>
      <c r="Q4" s="69" t="s">
        <v>29</v>
      </c>
      <c r="R4" s="78" t="s">
        <v>144</v>
      </c>
      <c r="S4" s="78" t="s">
        <v>144</v>
      </c>
    </row>
    <row r="5" spans="1:19" s="51" customFormat="1" x14ac:dyDescent="0.25">
      <c r="A5" s="74">
        <v>18</v>
      </c>
      <c r="B5" s="150">
        <f>VLOOKUP($A5,'All Cause Mortality rates'!$A$15:$I$117,'All Cause Mortality rates'!H$2,FALSE)</f>
        <v>263.10749416048708</v>
      </c>
      <c r="C5" s="150">
        <f>VLOOKUP($A5,'All Cause Mortality rates'!$A$15:$I$117,'All Cause Mortality rates'!I$2,FALSE)</f>
        <v>636.59916690554633</v>
      </c>
      <c r="E5" s="74">
        <v>18</v>
      </c>
      <c r="F5" s="150">
        <f>VLOOKUP($A5,'All Cause Mortality rates'!$A$15:$I$117,'All Cause Mortality rates'!E$2,FALSE)</f>
        <v>397.73584940172663</v>
      </c>
      <c r="G5" s="150">
        <f>VLOOKUP($A5,'All Cause Mortality rates'!$A$15:$I$117,'All Cause Mortality rates'!F$2,FALSE)</f>
        <v>962.33788849498217</v>
      </c>
      <c r="I5" s="74">
        <v>18</v>
      </c>
      <c r="J5" s="130">
        <v>2.9544106833069352</v>
      </c>
      <c r="K5" s="130">
        <v>4.528601122939607</v>
      </c>
      <c r="M5" s="74">
        <v>18</v>
      </c>
      <c r="N5" s="150">
        <f>VLOOKUP($A5,'All Cause Mortality rates'!$A$15:$L$117,'All Cause Mortality rates'!K$2,FALSE)</f>
        <v>244.71266967615887</v>
      </c>
      <c r="O5" s="150">
        <f>VLOOKUP($A5,'All Cause Mortality rates'!$A$15:$L$117,'All Cause Mortality rates'!L$2,FALSE)</f>
        <v>540.27011883637272</v>
      </c>
      <c r="Q5" s="74">
        <v>18</v>
      </c>
      <c r="R5" s="150">
        <f>VLOOKUP($A5,'All Cause Mortality rates'!$A$15:$O$117,'All Cause Mortality rates'!N$2,FALSE)</f>
        <v>72.652929633997303</v>
      </c>
      <c r="S5" s="150">
        <f>VLOOKUP($A5,'All Cause Mortality rates'!$A$15:$O$117,'All Cause Mortality rates'!O$2,FALSE)</f>
        <v>174.36714583857966</v>
      </c>
    </row>
    <row r="6" spans="1:19" s="51" customFormat="1" x14ac:dyDescent="0.25">
      <c r="A6" s="74">
        <v>19</v>
      </c>
      <c r="B6" s="150">
        <f>VLOOKUP($A6,'All Cause Mortality rates'!$A$15:$I$117,'All Cause Mortality rates'!H$2,FALSE)</f>
        <v>257.60059311991876</v>
      </c>
      <c r="C6" s="150">
        <f>VLOOKUP($A6,'All Cause Mortality rates'!$A$15:$I$117,'All Cause Mortality rates'!I$2,FALSE)</f>
        <v>608.61678594266516</v>
      </c>
      <c r="E6" s="74">
        <v>19</v>
      </c>
      <c r="F6" s="150">
        <f>VLOOKUP($A6,'All Cause Mortality rates'!$A$15:$I$117,'All Cause Mortality rates'!E$2,FALSE)</f>
        <v>389.41114557703929</v>
      </c>
      <c r="G6" s="150">
        <f>VLOOKUP($A6,'All Cause Mortality rates'!$A$15:$I$117,'All Cause Mortality rates'!F$2,FALSE)</f>
        <v>920.03732196773012</v>
      </c>
      <c r="I6" s="74">
        <v>19</v>
      </c>
      <c r="J6" s="130">
        <v>2.9544106833069352</v>
      </c>
      <c r="K6" s="130">
        <v>4.528601122939607</v>
      </c>
      <c r="M6" s="74">
        <v>19</v>
      </c>
      <c r="N6" s="150">
        <f>VLOOKUP($A6,'All Cause Mortality rates'!$A$15:$L$117,'All Cause Mortality rates'!K$2,FALSE)</f>
        <v>239.61170682247183</v>
      </c>
      <c r="O6" s="150">
        <f>VLOOKUP($A6,'All Cause Mortality rates'!$A$15:$L$117,'All Cause Mortality rates'!L$2,FALSE)</f>
        <v>516.56593778862009</v>
      </c>
      <c r="Q6" s="74">
        <v>19</v>
      </c>
      <c r="R6" s="150">
        <f>VLOOKUP($A6,'All Cause Mortality rates'!$A$15:$O$117,'All Cause Mortality rates'!N$2,FALSE)</f>
        <v>71.153217153285723</v>
      </c>
      <c r="S6" s="150">
        <f>VLOOKUP($A6,'All Cause Mortality rates'!$A$15:$O$117,'All Cause Mortality rates'!O$2,FALSE)</f>
        <v>166.74661195556519</v>
      </c>
    </row>
    <row r="7" spans="1:19" s="46" customFormat="1" x14ac:dyDescent="0.25">
      <c r="A7" s="77">
        <v>20</v>
      </c>
      <c r="B7" s="150">
        <f>VLOOKUP($A7,'All Cause Mortality rates'!$A$15:$I$117,'All Cause Mortality rates'!H$2,FALSE)</f>
        <v>243.98294062018738</v>
      </c>
      <c r="C7" s="150">
        <f>VLOOKUP($A7,'All Cause Mortality rates'!$A$15:$I$117,'All Cause Mortality rates'!I$2,FALSE)</f>
        <v>568.0423335464875</v>
      </c>
      <c r="E7" s="77">
        <v>20</v>
      </c>
      <c r="F7" s="150">
        <f>VLOOKUP($A7,'All Cause Mortality rates'!$A$15:$I$117,'All Cause Mortality rates'!E$2,FALSE)</f>
        <v>368.8255343571077</v>
      </c>
      <c r="G7" s="150">
        <f>VLOOKUP($A7,'All Cause Mortality rates'!$A$15:$I$117,'All Cause Mortality rates'!F$2,FALSE)</f>
        <v>858.7015005032149</v>
      </c>
      <c r="I7" s="77">
        <v>20</v>
      </c>
      <c r="J7" s="130">
        <v>2.9544106833069352</v>
      </c>
      <c r="K7" s="130">
        <v>4.528601122939607</v>
      </c>
      <c r="M7" s="77">
        <v>20</v>
      </c>
      <c r="N7" s="151">
        <f>VLOOKUP($A7,'All Cause Mortality rates'!$A$15:$L$117,'All Cause Mortality rates'!K$2,FALSE)</f>
        <v>226.99787210057903</v>
      </c>
      <c r="O7" s="151">
        <f>VLOOKUP($A7,'All Cause Mortality rates'!$A$15:$L$117,'All Cause Mortality rates'!L$2,FALSE)</f>
        <v>482.19487526937883</v>
      </c>
      <c r="Q7" s="77">
        <v>20</v>
      </c>
      <c r="R7" s="151">
        <f>VLOOKUP($A7,'All Cause Mortality rates'!$A$15:$O$117,'All Cause Mortality rates'!N$2,FALSE)</f>
        <v>67.444677039455641</v>
      </c>
      <c r="S7" s="151">
        <f>VLOOKUP($A7,'All Cause Mortality rates'!$A$15:$O$117,'All Cause Mortality rates'!O$2,FALSE)</f>
        <v>155.69683782519417</v>
      </c>
    </row>
    <row r="8" spans="1:19" s="46" customFormat="1" x14ac:dyDescent="0.25">
      <c r="A8" s="77">
        <v>21</v>
      </c>
      <c r="B8" s="150">
        <f>VLOOKUP($A8,'All Cause Mortality rates'!$A$15:$I$117,'All Cause Mortality rates'!H$2,FALSE)</f>
        <v>245.6058870101221</v>
      </c>
      <c r="C8" s="150">
        <f>VLOOKUP($A8,'All Cause Mortality rates'!$A$15:$I$117,'All Cause Mortality rates'!I$2,FALSE)</f>
        <v>508.11126165855535</v>
      </c>
      <c r="E8" s="77">
        <v>21</v>
      </c>
      <c r="F8" s="150">
        <f>VLOOKUP($A8,'All Cause Mortality rates'!$A$15:$I$117,'All Cause Mortality rates'!E$2,FALSE)</f>
        <v>371.27891928631237</v>
      </c>
      <c r="G8" s="150">
        <f>VLOOKUP($A8,'All Cause Mortality rates'!$A$15:$I$117,'All Cause Mortality rates'!F$2,FALSE)</f>
        <v>768.10455320241692</v>
      </c>
      <c r="I8" s="77">
        <v>21</v>
      </c>
      <c r="J8" s="130">
        <v>2.9544106833069352</v>
      </c>
      <c r="K8" s="130">
        <v>4.528601122939607</v>
      </c>
      <c r="M8" s="77">
        <v>21</v>
      </c>
      <c r="N8" s="151">
        <f>VLOOKUP($A8,'All Cause Mortality rates'!$A$15:$L$117,'All Cause Mortality rates'!K$2,FALSE)</f>
        <v>228.50118388838777</v>
      </c>
      <c r="O8" s="151">
        <f>VLOOKUP($A8,'All Cause Mortality rates'!$A$15:$L$117,'All Cause Mortality rates'!L$2,FALSE)</f>
        <v>431.42660861251767</v>
      </c>
      <c r="Q8" s="77">
        <v>21</v>
      </c>
      <c r="R8" s="151">
        <f>VLOOKUP($A8,'All Cause Mortality rates'!$A$15:$O$117,'All Cause Mortality rates'!N$2,FALSE)</f>
        <v>67.886659370095032</v>
      </c>
      <c r="S8" s="151">
        <f>VLOOKUP($A8,'All Cause Mortality rates'!$A$15:$O$117,'All Cause Mortality rates'!O$2,FALSE)</f>
        <v>139.37561181611403</v>
      </c>
    </row>
    <row r="9" spans="1:19" s="46" customFormat="1" x14ac:dyDescent="0.25">
      <c r="A9" s="77">
        <v>22</v>
      </c>
      <c r="B9" s="150">
        <f>VLOOKUP($A9,'All Cause Mortality rates'!$A$15:$I$117,'All Cause Mortality rates'!H$2,FALSE)</f>
        <v>236.17964827625812</v>
      </c>
      <c r="C9" s="150">
        <f>VLOOKUP($A9,'All Cause Mortality rates'!$A$15:$I$117,'All Cause Mortality rates'!I$2,FALSE)</f>
        <v>540.33295142226859</v>
      </c>
      <c r="E9" s="77">
        <v>22</v>
      </c>
      <c r="F9" s="150">
        <f>VLOOKUP($A9,'All Cause Mortality rates'!$A$15:$I$117,'All Cause Mortality rates'!E$2,FALSE)</f>
        <v>357.02940852479082</v>
      </c>
      <c r="G9" s="150">
        <f>VLOOKUP($A9,'All Cause Mortality rates'!$A$15:$I$117,'All Cause Mortality rates'!F$2,FALSE)</f>
        <v>816.81362242988735</v>
      </c>
      <c r="I9" s="77">
        <v>22</v>
      </c>
      <c r="J9" s="130">
        <v>2.9544106833069352</v>
      </c>
      <c r="K9" s="130">
        <v>4.528601122939607</v>
      </c>
      <c r="M9" s="77">
        <v>22</v>
      </c>
      <c r="N9" s="151">
        <f>VLOOKUP($A9,'All Cause Mortality rates'!$A$15:$L$117,'All Cause Mortality rates'!K$2,FALSE)</f>
        <v>219.76979516772468</v>
      </c>
      <c r="O9" s="151">
        <f>VLOOKUP($A9,'All Cause Mortality rates'!$A$15:$L$117,'All Cause Mortality rates'!L$2,FALSE)</f>
        <v>458.72195452453104</v>
      </c>
      <c r="Q9" s="77">
        <v>22</v>
      </c>
      <c r="R9" s="151">
        <f>VLOOKUP($A9,'All Cause Mortality rates'!$A$15:$O$117,'All Cause Mortality rates'!N$2,FALSE)</f>
        <v>65.319580758876029</v>
      </c>
      <c r="S9" s="151">
        <f>VLOOKUP($A9,'All Cause Mortality rates'!$A$15:$O$117,'All Cause Mortality rates'!O$2,FALSE)</f>
        <v>148.15065061420907</v>
      </c>
    </row>
    <row r="10" spans="1:19" s="46" customFormat="1" x14ac:dyDescent="0.25">
      <c r="A10" s="77">
        <v>23</v>
      </c>
      <c r="B10" s="150">
        <f>VLOOKUP($A10,'All Cause Mortality rates'!$A$15:$I$117,'All Cause Mortality rates'!H$2,FALSE)</f>
        <v>220.65389450510972</v>
      </c>
      <c r="C10" s="150">
        <f>VLOOKUP($A10,'All Cause Mortality rates'!$A$15:$I$117,'All Cause Mortality rates'!I$2,FALSE)</f>
        <v>512.81599556280128</v>
      </c>
      <c r="E10" s="77">
        <v>23</v>
      </c>
      <c r="F10" s="150">
        <f>VLOOKUP($A10,'All Cause Mortality rates'!$A$15:$I$117,'All Cause Mortality rates'!E$2,FALSE)</f>
        <v>333.55934780503367</v>
      </c>
      <c r="G10" s="150">
        <f>VLOOKUP($A10,'All Cause Mortality rates'!$A$15:$I$117,'All Cause Mortality rates'!F$2,FALSE)</f>
        <v>775.21663239873567</v>
      </c>
      <c r="I10" s="77">
        <v>23</v>
      </c>
      <c r="J10" s="130">
        <v>2.9544106833069352</v>
      </c>
      <c r="K10" s="130">
        <v>4.528601122939607</v>
      </c>
      <c r="M10" s="77">
        <v>23</v>
      </c>
      <c r="N10" s="151">
        <f>VLOOKUP($A10,'All Cause Mortality rates'!$A$15:$L$117,'All Cause Mortality rates'!K$2,FALSE)</f>
        <v>205.38851381207746</v>
      </c>
      <c r="O10" s="151">
        <f>VLOOKUP($A10,'All Cause Mortality rates'!$A$15:$L$117,'All Cause Mortality rates'!L$2,FALSE)</f>
        <v>435.41204017374474</v>
      </c>
      <c r="Q10" s="77">
        <v>23</v>
      </c>
      <c r="R10" s="151">
        <f>VLOOKUP($A10,'All Cause Mortality rates'!$A$15:$O$117,'All Cause Mortality rates'!N$2,FALSE)</f>
        <v>61.09140114723678</v>
      </c>
      <c r="S10" s="151">
        <f>VLOOKUP($A10,'All Cause Mortality rates'!$A$15:$O$117,'All Cause Mortality rates'!O$2,FALSE)</f>
        <v>140.65686748107808</v>
      </c>
    </row>
    <row r="11" spans="1:19" s="46" customFormat="1" x14ac:dyDescent="0.25">
      <c r="A11" s="77">
        <v>24</v>
      </c>
      <c r="B11" s="150">
        <f>VLOOKUP($A11,'All Cause Mortality rates'!$A$15:$I$117,'All Cause Mortality rates'!H$2,FALSE)</f>
        <v>230.76719800326055</v>
      </c>
      <c r="C11" s="150">
        <f>VLOOKUP($A11,'All Cause Mortality rates'!$A$15:$I$117,'All Cause Mortality rates'!I$2,FALSE)</f>
        <v>515.20118623983751</v>
      </c>
      <c r="E11" s="77">
        <v>24</v>
      </c>
      <c r="F11" s="150">
        <f>VLOOKUP($A11,'All Cause Mortality rates'!$A$15:$I$117,'All Cause Mortality rates'!E$2,FALSE)</f>
        <v>348.84748457943101</v>
      </c>
      <c r="G11" s="150">
        <f>VLOOKUP($A11,'All Cause Mortality rates'!$A$15:$I$117,'All Cause Mortality rates'!F$2,FALSE)</f>
        <v>778.82229115407858</v>
      </c>
      <c r="I11" s="77">
        <v>24</v>
      </c>
      <c r="J11" s="130">
        <v>2.9544106833069352</v>
      </c>
      <c r="K11" s="130">
        <v>4.528601122939607</v>
      </c>
      <c r="M11" s="77">
        <v>24</v>
      </c>
      <c r="N11" s="151">
        <f>VLOOKUP($A11,'All Cause Mortality rates'!$A$15:$L$117,'All Cause Mortality rates'!K$2,FALSE)</f>
        <v>214.756320695131</v>
      </c>
      <c r="O11" s="151">
        <f>VLOOKUP($A11,'All Cause Mortality rates'!$A$15:$L$117,'All Cause Mortality rates'!L$2,FALSE)</f>
        <v>437.43256129083198</v>
      </c>
      <c r="Q11" s="77">
        <v>24</v>
      </c>
      <c r="R11" s="151">
        <f>VLOOKUP($A11,'All Cause Mortality rates'!$A$15:$O$117,'All Cause Mortality rates'!N$2,FALSE)</f>
        <v>63.845590366485126</v>
      </c>
      <c r="S11" s="151">
        <f>VLOOKUP($A11,'All Cause Mortality rates'!$A$15:$O$117,'All Cause Mortality rates'!O$2,FALSE)</f>
        <v>141.30643430657145</v>
      </c>
    </row>
    <row r="12" spans="1:19" s="46" customFormat="1" x14ac:dyDescent="0.25">
      <c r="A12" s="77">
        <v>25</v>
      </c>
      <c r="B12" s="150">
        <f>VLOOKUP($A12,'All Cause Mortality rates'!$A$15:$I$117,'All Cause Mortality rates'!H$2,FALSE)</f>
        <v>201.0313158649094</v>
      </c>
      <c r="C12" s="150">
        <f>VLOOKUP($A12,'All Cause Mortality rates'!$A$15:$I$117,'All Cause Mortality rates'!I$2,FALSE)</f>
        <v>446.64618968373009</v>
      </c>
      <c r="E12" s="77">
        <v>25</v>
      </c>
      <c r="F12" s="150">
        <f>VLOOKUP($A12,'All Cause Mortality rates'!$A$15:$I$117,'All Cause Mortality rates'!E$2,FALSE)</f>
        <v>303.89617531420492</v>
      </c>
      <c r="G12" s="150">
        <f>VLOOKUP($A12,'All Cause Mortality rates'!$A$15:$I$117,'All Cause Mortality rates'!F$2,FALSE)</f>
        <v>675.18867983115683</v>
      </c>
      <c r="I12" s="77">
        <v>25</v>
      </c>
      <c r="J12" s="130">
        <v>2.9544106833069352</v>
      </c>
      <c r="K12" s="130">
        <v>4.528601122939607</v>
      </c>
      <c r="M12" s="77">
        <v>25</v>
      </c>
      <c r="N12" s="151">
        <f>VLOOKUP($A12,'All Cause Mortality rates'!$A$15:$L$117,'All Cause Mortality rates'!K$2,FALSE)</f>
        <v>187.21240278341722</v>
      </c>
      <c r="O12" s="151">
        <f>VLOOKUP($A12,'All Cause Mortality rates'!$A$15:$L$117,'All Cause Mortality rates'!L$2,FALSE)</f>
        <v>379.35887369971317</v>
      </c>
      <c r="Q12" s="77">
        <v>25</v>
      </c>
      <c r="R12" s="151">
        <f>VLOOKUP($A12,'All Cause Mortality rates'!$A$15:$O$117,'All Cause Mortality rates'!N$2,FALSE)</f>
        <v>55.747519738498845</v>
      </c>
      <c r="S12" s="151">
        <f>VLOOKUP($A12,'All Cause Mortality rates'!$A$15:$O$117,'All Cause Mortality rates'!O$2,FALSE)</f>
        <v>122.63662651577766</v>
      </c>
    </row>
    <row r="13" spans="1:19" s="46" customFormat="1" x14ac:dyDescent="0.25">
      <c r="A13" s="77">
        <v>26</v>
      </c>
      <c r="B13" s="150">
        <f>VLOOKUP($A13,'All Cause Mortality rates'!$A$15:$I$117,'All Cause Mortality rates'!H$2,FALSE)</f>
        <v>201.0313158649094</v>
      </c>
      <c r="C13" s="150">
        <f>VLOOKUP($A13,'All Cause Mortality rates'!$A$15:$I$117,'All Cause Mortality rates'!I$2,FALSE)</f>
        <v>452.1153267002656</v>
      </c>
      <c r="E13" s="77">
        <v>26</v>
      </c>
      <c r="F13" s="150">
        <f>VLOOKUP($A13,'All Cause Mortality rates'!$A$15:$I$117,'All Cause Mortality rates'!E$2,FALSE)</f>
        <v>303.89617531420492</v>
      </c>
      <c r="G13" s="150">
        <f>VLOOKUP($A13,'All Cause Mortality rates'!$A$15:$I$117,'All Cause Mortality rates'!F$2,FALSE)</f>
        <v>683.45629631888528</v>
      </c>
      <c r="I13" s="77">
        <v>26</v>
      </c>
      <c r="J13" s="130">
        <v>2.9544106833069352</v>
      </c>
      <c r="K13" s="130">
        <v>4.528601122939607</v>
      </c>
      <c r="M13" s="77">
        <v>26</v>
      </c>
      <c r="N13" s="151">
        <f>VLOOKUP($A13,'All Cause Mortality rates'!$A$15:$L$117,'All Cause Mortality rates'!K$2,FALSE)</f>
        <v>187.21240278341722</v>
      </c>
      <c r="O13" s="151">
        <f>VLOOKUP($A13,'All Cause Mortality rates'!$A$15:$L$117,'All Cause Mortality rates'!L$2,FALSE)</f>
        <v>383.99183950011781</v>
      </c>
      <c r="Q13" s="77">
        <v>26</v>
      </c>
      <c r="R13" s="151">
        <f>VLOOKUP($A13,'All Cause Mortality rates'!$A$15:$O$117,'All Cause Mortality rates'!N$2,FALSE)</f>
        <v>55.747519738498845</v>
      </c>
      <c r="S13" s="151">
        <f>VLOOKUP($A13,'All Cause Mortality rates'!$A$15:$O$117,'All Cause Mortality rates'!O$2,FALSE)</f>
        <v>124.12605459556269</v>
      </c>
    </row>
    <row r="14" spans="1:19" s="46" customFormat="1" x14ac:dyDescent="0.25">
      <c r="A14" s="77">
        <v>27</v>
      </c>
      <c r="B14" s="150">
        <f>VLOOKUP($A14,'All Cause Mortality rates'!$A$15:$I$117,'All Cause Mortality rates'!H$2,FALSE)</f>
        <v>197.8004554313662</v>
      </c>
      <c r="C14" s="150">
        <f>VLOOKUP($A14,'All Cause Mortality rates'!$A$15:$I$117,'All Cause Mortality rates'!I$2,FALSE)</f>
        <v>365.57179881704644</v>
      </c>
      <c r="E14" s="77">
        <v>27</v>
      </c>
      <c r="F14" s="150">
        <f>VLOOKUP($A14,'All Cause Mortality rates'!$A$15:$I$117,'All Cause Mortality rates'!E$2,FALSE)</f>
        <v>299.01212963951235</v>
      </c>
      <c r="G14" s="150">
        <f>VLOOKUP($A14,'All Cause Mortality rates'!$A$15:$I$117,'All Cause Mortality rates'!F$2,FALSE)</f>
        <v>552.62967854167289</v>
      </c>
      <c r="I14" s="77">
        <v>27</v>
      </c>
      <c r="J14" s="130">
        <v>2.9544106833069352</v>
      </c>
      <c r="K14" s="130">
        <v>4.528601122939607</v>
      </c>
      <c r="M14" s="77">
        <v>27</v>
      </c>
      <c r="N14" s="151">
        <f>VLOOKUP($A14,'All Cause Mortality rates'!$A$15:$L$117,'All Cause Mortality rates'!K$2,FALSE)</f>
        <v>184.21970345296944</v>
      </c>
      <c r="O14" s="151">
        <f>VLOOKUP($A14,'All Cause Mortality rates'!$A$15:$L$117,'All Cause Mortality rates'!L$2,FALSE)</f>
        <v>310.67987022286752</v>
      </c>
      <c r="Q14" s="77">
        <v>27</v>
      </c>
      <c r="R14" s="151">
        <f>VLOOKUP($A14,'All Cause Mortality rates'!$A$15:$O$117,'All Cause Mortality rates'!N$2,FALSE)</f>
        <v>54.867648885558687</v>
      </c>
      <c r="S14" s="151">
        <f>VLOOKUP($A14,'All Cause Mortality rates'!$A$15:$O$117,'All Cause Mortality rates'!O$2,FALSE)</f>
        <v>100.55737087760021</v>
      </c>
    </row>
    <row r="15" spans="1:19" s="46" customFormat="1" x14ac:dyDescent="0.25">
      <c r="A15" s="77">
        <v>28</v>
      </c>
      <c r="B15" s="150">
        <f>VLOOKUP($A15,'All Cause Mortality rates'!$A$15:$I$117,'All Cause Mortality rates'!H$2,FALSE)</f>
        <v>185.85277691537763</v>
      </c>
      <c r="C15" s="150">
        <f>VLOOKUP($A15,'All Cause Mortality rates'!$A$15:$I$117,'All Cause Mortality rates'!I$2,FALSE)</f>
        <v>348.32784604265748</v>
      </c>
      <c r="E15" s="77">
        <v>28</v>
      </c>
      <c r="F15" s="150">
        <f>VLOOKUP($A15,'All Cause Mortality rates'!$A$15:$I$117,'All Cause Mortality rates'!E$2,FALSE)</f>
        <v>280.95099429215924</v>
      </c>
      <c r="G15" s="150">
        <f>VLOOKUP($A15,'All Cause Mortality rates'!$A$15:$I$117,'All Cause Mortality rates'!F$2,FALSE)</f>
        <v>526.56224087461294</v>
      </c>
      <c r="I15" s="77">
        <v>28</v>
      </c>
      <c r="J15" s="130">
        <v>2.9544106833069352</v>
      </c>
      <c r="K15" s="130">
        <v>4.528601122939607</v>
      </c>
      <c r="M15" s="77">
        <v>28</v>
      </c>
      <c r="N15" s="151">
        <f>VLOOKUP($A15,'All Cause Mortality rates'!$A$15:$L$117,'All Cause Mortality rates'!K$2,FALSE)</f>
        <v>173.15274149943437</v>
      </c>
      <c r="O15" s="151">
        <f>VLOOKUP($A15,'All Cause Mortality rates'!$A$15:$L$117,'All Cause Mortality rates'!L$2,FALSE)</f>
        <v>296.07232917461909</v>
      </c>
      <c r="Q15" s="77">
        <v>28</v>
      </c>
      <c r="R15" s="151">
        <f>VLOOKUP($A15,'All Cause Mortality rates'!$A$15:$O$117,'All Cause Mortality rates'!N$2,FALSE)</f>
        <v>51.613898281732993</v>
      </c>
      <c r="S15" s="151">
        <f>VLOOKUP($A15,'All Cause Mortality rates'!$A$15:$O$117,'All Cause Mortality rates'!O$2,FALSE)</f>
        <v>95.861268477713395</v>
      </c>
    </row>
    <row r="16" spans="1:19" s="46" customFormat="1" x14ac:dyDescent="0.25">
      <c r="A16" s="77">
        <v>29</v>
      </c>
      <c r="B16" s="150">
        <f>VLOOKUP($A16,'All Cause Mortality rates'!$A$15:$I$117,'All Cause Mortality rates'!H$2,FALSE)</f>
        <v>171.46788706124624</v>
      </c>
      <c r="C16" s="150">
        <f>VLOOKUP($A16,'All Cause Mortality rates'!$A$15:$I$117,'All Cause Mortality rates'!I$2,FALSE)</f>
        <v>384.61199667210093</v>
      </c>
      <c r="E16" s="77">
        <v>29</v>
      </c>
      <c r="F16" s="150">
        <f>VLOOKUP($A16,'All Cause Mortality rates'!$A$15:$I$117,'All Cause Mortality rates'!E$2,FALSE)</f>
        <v>259.20556129741004</v>
      </c>
      <c r="G16" s="150">
        <f>VLOOKUP($A16,'All Cause Mortality rates'!$A$15:$I$117,'All Cause Mortality rates'!F$2,FALSE)</f>
        <v>581.41247429905172</v>
      </c>
      <c r="I16" s="77">
        <v>29</v>
      </c>
      <c r="J16" s="130">
        <v>2.9544106833069352</v>
      </c>
      <c r="K16" s="130">
        <v>4.528601122939607</v>
      </c>
      <c r="M16" s="77">
        <v>29</v>
      </c>
      <c r="N16" s="151">
        <f>VLOOKUP($A16,'All Cause Mortality rates'!$A$15:$L$117,'All Cause Mortality rates'!K$2,FALSE)</f>
        <v>159.8282259035029</v>
      </c>
      <c r="O16" s="151">
        <f>VLOOKUP($A16,'All Cause Mortality rates'!$A$15:$L$117,'All Cause Mortality rates'!L$2,FALSE)</f>
        <v>326.80903013030854</v>
      </c>
      <c r="Q16" s="77">
        <v>29</v>
      </c>
      <c r="R16" s="151">
        <f>VLOOKUP($A16,'All Cause Mortality rates'!$A$15:$O$117,'All Cause Mortality rates'!N$2,FALSE)</f>
        <v>47.696413894601953</v>
      </c>
      <c r="S16" s="151">
        <f>VLOOKUP($A16,'All Cause Mortality rates'!$A$15:$O$117,'All Cause Mortality rates'!O$2,FALSE)</f>
        <v>105.74265061080854</v>
      </c>
    </row>
    <row r="17" spans="1:19" s="46" customFormat="1" x14ac:dyDescent="0.25">
      <c r="A17" s="77">
        <v>30</v>
      </c>
      <c r="B17" s="150">
        <f>VLOOKUP($A17,'All Cause Mortality rates'!$A$15:$I$117,'All Cause Mortality rates'!H$2,FALSE)</f>
        <v>161.23472349572791</v>
      </c>
      <c r="C17" s="150">
        <f>VLOOKUP($A17,'All Cause Mortality rates'!$A$15:$I$117,'All Cause Mortality rates'!I$2,FALSE)</f>
        <v>312.02325363821143</v>
      </c>
      <c r="E17" s="77">
        <v>30</v>
      </c>
      <c r="F17" s="150">
        <f>VLOOKUP($A17,'All Cause Mortality rates'!$A$15:$I$117,'All Cause Mortality rates'!E$2,FALSE)</f>
        <v>243.73623376728804</v>
      </c>
      <c r="G17" s="150">
        <f>VLOOKUP($A17,'All Cause Mortality rates'!$A$15:$I$117,'All Cause Mortality rates'!F$2,FALSE)</f>
        <v>471.68110591021656</v>
      </c>
      <c r="I17" s="77">
        <v>30</v>
      </c>
      <c r="J17" s="130">
        <v>2.9544106833069352</v>
      </c>
      <c r="K17" s="130">
        <v>4.528601122939607</v>
      </c>
      <c r="M17" s="77">
        <v>30</v>
      </c>
      <c r="N17" s="151">
        <f>VLOOKUP($A17,'All Cause Mortality rates'!$A$15:$L$117,'All Cause Mortality rates'!K$2,FALSE)</f>
        <v>150.34939437214391</v>
      </c>
      <c r="O17" s="151">
        <f>VLOOKUP($A17,'All Cause Mortality rates'!$A$15:$L$117,'All Cause Mortality rates'!L$2,FALSE)</f>
        <v>265.31831176768691</v>
      </c>
      <c r="Q17" s="77">
        <v>30</v>
      </c>
      <c r="R17" s="151">
        <f>VLOOKUP($A17,'All Cause Mortality rates'!$A$15:$O$117,'All Cause Mortality rates'!N$2,FALSE)</f>
        <v>44.909582788810567</v>
      </c>
      <c r="S17" s="151">
        <f>VLOOKUP($A17,'All Cause Mortality rates'!$A$15:$O$117,'All Cause Mortality rates'!O$2,FALSE)</f>
        <v>85.974319368768619</v>
      </c>
    </row>
    <row r="18" spans="1:19" s="46" customFormat="1" x14ac:dyDescent="0.25">
      <c r="A18" s="77">
        <v>31</v>
      </c>
      <c r="B18" s="150">
        <f>VLOOKUP($A18,'All Cause Mortality rates'!$A$15:$I$117,'All Cause Mortality rates'!H$2,FALSE)</f>
        <v>148.68222153230209</v>
      </c>
      <c r="C18" s="150">
        <f>VLOOKUP($A18,'All Cause Mortality rates'!$A$15:$I$117,'All Cause Mortality rates'!I$2,FALSE)</f>
        <v>281.85306626352434</v>
      </c>
      <c r="E18" s="77">
        <v>31</v>
      </c>
      <c r="F18" s="150">
        <f>VLOOKUP($A18,'All Cause Mortality rates'!$A$15:$I$117,'All Cause Mortality rates'!E$2,FALSE)</f>
        <v>224.76079543372737</v>
      </c>
      <c r="G18" s="150">
        <f>VLOOKUP($A18,'All Cause Mortality rates'!$A$15:$I$117,'All Cause Mortality rates'!F$2,FALSE)</f>
        <v>426.07326360846537</v>
      </c>
      <c r="I18" s="77">
        <v>31</v>
      </c>
      <c r="J18" s="130">
        <v>2.9544106833069352</v>
      </c>
      <c r="K18" s="130">
        <v>4.528601122939607</v>
      </c>
      <c r="M18" s="77">
        <v>31</v>
      </c>
      <c r="N18" s="151">
        <f>VLOOKUP($A18,'All Cause Mortality rates'!$A$15:$L$117,'All Cause Mortality rates'!K$2,FALSE)</f>
        <v>138.72219319954749</v>
      </c>
      <c r="O18" s="151">
        <f>VLOOKUP($A18,'All Cause Mortality rates'!$A$15:$L$117,'All Cause Mortality rates'!L$2,FALSE)</f>
        <v>239.7608159733559</v>
      </c>
      <c r="Q18" s="77">
        <v>31</v>
      </c>
      <c r="R18" s="151">
        <f>VLOOKUP($A18,'All Cause Mortality rates'!$A$15:$O$117,'All Cause Mortality rates'!N$2,FALSE)</f>
        <v>41.491118625386392</v>
      </c>
      <c r="S18" s="151">
        <f>VLOOKUP($A18,'All Cause Mortality rates'!$A$15:$O$117,'All Cause Mortality rates'!O$2,FALSE)</f>
        <v>77.757972966699398</v>
      </c>
    </row>
    <row r="19" spans="1:19" s="46" customFormat="1" x14ac:dyDescent="0.25">
      <c r="A19" s="77">
        <v>32</v>
      </c>
      <c r="B19" s="150">
        <f>VLOOKUP($A19,'All Cause Mortality rates'!$A$15:$I$117,'All Cause Mortality rates'!H$2,FALSE)</f>
        <v>152.15419648566629</v>
      </c>
      <c r="C19" s="150">
        <f>VLOOKUP($A19,'All Cause Mortality rates'!$A$15:$I$117,'All Cause Mortality rates'!I$2,FALSE)</f>
        <v>264.3633771875061</v>
      </c>
      <c r="E19" s="77">
        <v>32</v>
      </c>
      <c r="F19" s="150">
        <f>VLOOKUP($A19,'All Cause Mortality rates'!$A$15:$I$117,'All Cause Mortality rates'!E$2,FALSE)</f>
        <v>230.00933049193253</v>
      </c>
      <c r="G19" s="150">
        <f>VLOOKUP($A19,'All Cause Mortality rates'!$A$15:$I$117,'All Cause Mortality rates'!F$2,FALSE)</f>
        <v>399.63434987619786</v>
      </c>
      <c r="I19" s="77">
        <v>32</v>
      </c>
      <c r="J19" s="130">
        <v>2.9544106833069352</v>
      </c>
      <c r="K19" s="130">
        <v>4.528601122939607</v>
      </c>
      <c r="M19" s="77">
        <v>32</v>
      </c>
      <c r="N19" s="151">
        <f>VLOOKUP($A19,'All Cause Mortality rates'!$A$15:$L$117,'All Cause Mortality rates'!K$2,FALSE)</f>
        <v>141.93823342536109</v>
      </c>
      <c r="O19" s="151">
        <f>VLOOKUP($A19,'All Cause Mortality rates'!$A$15:$L$117,'All Cause Mortality rates'!L$2,FALSE)</f>
        <v>224.94510901558203</v>
      </c>
      <c r="Q19" s="77">
        <v>32</v>
      </c>
      <c r="R19" s="151">
        <f>VLOOKUP($A19,'All Cause Mortality rates'!$A$15:$O$117,'All Cause Mortality rates'!N$2,FALSE)</f>
        <v>42.436652988891289</v>
      </c>
      <c r="S19" s="151">
        <f>VLOOKUP($A19,'All Cause Mortality rates'!$A$15:$O$117,'All Cause Mortality rates'!O$2,FALSE)</f>
        <v>72.99494839120014</v>
      </c>
    </row>
    <row r="20" spans="1:19" s="46" customFormat="1" x14ac:dyDescent="0.25">
      <c r="A20" s="77">
        <v>33</v>
      </c>
      <c r="B20" s="150">
        <f>VLOOKUP($A20,'All Cause Mortality rates'!$A$15:$I$117,'All Cause Mortality rates'!H$2,FALSE)</f>
        <v>137.42959682576313</v>
      </c>
      <c r="C20" s="150">
        <f>VLOOKUP($A20,'All Cause Mortality rates'!$A$15:$I$117,'All Cause Mortality rates'!I$2,FALSE)</f>
        <v>250.6069118587445</v>
      </c>
      <c r="E20" s="77">
        <v>33</v>
      </c>
      <c r="F20" s="150">
        <f>VLOOKUP($A20,'All Cause Mortality rates'!$A$15:$I$117,'All Cause Mortality rates'!E$2,FALSE)</f>
        <v>207.75036302497134</v>
      </c>
      <c r="G20" s="150">
        <f>VLOOKUP($A20,'All Cause Mortality rates'!$A$15:$I$117,'All Cause Mortality rates'!F$2,FALSE)</f>
        <v>378.83889728083005</v>
      </c>
      <c r="I20" s="77">
        <v>33</v>
      </c>
      <c r="J20" s="130">
        <v>2.9544106833069352</v>
      </c>
      <c r="K20" s="130">
        <v>4.528601122939607</v>
      </c>
      <c r="M20" s="77">
        <v>33</v>
      </c>
      <c r="N20" s="151">
        <f>VLOOKUP($A20,'All Cause Mortality rates'!$A$15:$L$117,'All Cause Mortality rates'!K$2,FALSE)</f>
        <v>128.29904954548746</v>
      </c>
      <c r="O20" s="151">
        <f>VLOOKUP($A20,'All Cause Mortality rates'!$A$15:$L$117,'All Cause Mortality rates'!L$2,FALSE)</f>
        <v>213.29185673649064</v>
      </c>
      <c r="Q20" s="77">
        <v>33</v>
      </c>
      <c r="R20" s="151">
        <f>VLOOKUP($A20,'All Cause Mortality rates'!$A$15:$O$117,'All Cause Mortality rates'!N$2,FALSE)</f>
        <v>38.426654312546979</v>
      </c>
      <c r="S20" s="151">
        <f>VLOOKUP($A20,'All Cause Mortality rates'!$A$15:$O$117,'All Cause Mortality rates'!O$2,FALSE)</f>
        <v>69.248604922879778</v>
      </c>
    </row>
    <row r="21" spans="1:19" s="46" customFormat="1" x14ac:dyDescent="0.25">
      <c r="A21" s="77">
        <v>34</v>
      </c>
      <c r="B21" s="150">
        <f>VLOOKUP($A21,'All Cause Mortality rates'!$A$15:$I$117,'All Cause Mortality rates'!H$2,FALSE)</f>
        <v>130.46908721032398</v>
      </c>
      <c r="C21" s="150">
        <f>VLOOKUP($A21,'All Cause Mortality rates'!$A$15:$I$117,'All Cause Mortality rates'!I$2,FALSE)</f>
        <v>219.34307929022785</v>
      </c>
      <c r="E21" s="77">
        <v>34</v>
      </c>
      <c r="F21" s="150">
        <f>VLOOKUP($A21,'All Cause Mortality rates'!$A$15:$I$117,'All Cause Mortality rates'!E$2,FALSE)</f>
        <v>197.22825983289385</v>
      </c>
      <c r="G21" s="150">
        <f>VLOOKUP($A21,'All Cause Mortality rates'!$A$15:$I$117,'All Cause Mortality rates'!F$2,FALSE)</f>
        <v>331.57780712500374</v>
      </c>
      <c r="I21" s="77">
        <v>34</v>
      </c>
      <c r="J21" s="130">
        <v>2.9544106833069352</v>
      </c>
      <c r="K21" s="130">
        <v>4.528601122939607</v>
      </c>
      <c r="M21" s="77">
        <v>34</v>
      </c>
      <c r="N21" s="151">
        <f>VLOOKUP($A21,'All Cause Mortality rates'!$A$15:$L$117,'All Cause Mortality rates'!K$2,FALSE)</f>
        <v>121.85163007498572</v>
      </c>
      <c r="O21" s="151">
        <f>VLOOKUP($A21,'All Cause Mortality rates'!$A$15:$L$117,'All Cause Mortality rates'!L$2,FALSE)</f>
        <v>186.80792213372052</v>
      </c>
      <c r="Q21" s="77">
        <v>34</v>
      </c>
      <c r="R21" s="151">
        <f>VLOOKUP($A21,'All Cause Mortality rates'!$A$15:$O$117,'All Cause Mortality rates'!N$2,FALSE)</f>
        <v>36.531075825574625</v>
      </c>
      <c r="S21" s="151">
        <f>VLOOKUP($A21,'All Cause Mortality rates'!$A$15:$O$117,'All Cause Mortality rates'!O$2,FALSE)</f>
        <v>60.734422526560117</v>
      </c>
    </row>
    <row r="22" spans="1:19" s="46" customFormat="1" x14ac:dyDescent="0.25">
      <c r="A22" s="77">
        <v>35</v>
      </c>
      <c r="B22" s="150">
        <f>VLOOKUP($A22,'All Cause Mortality rates'!$A$15:$I$117,'All Cause Mortality rates'!H$2,FALSE)</f>
        <v>118.46872196958832</v>
      </c>
      <c r="C22" s="150">
        <f>VLOOKUP($A22,'All Cause Mortality rates'!$A$15:$I$117,'All Cause Mortality rates'!I$2,FALSE)</f>
        <v>201.39682734830012</v>
      </c>
      <c r="E22" s="77">
        <v>35</v>
      </c>
      <c r="F22" s="150">
        <f>VLOOKUP($A22,'All Cause Mortality rates'!$A$15:$I$117,'All Cause Mortality rates'!E$2,FALSE)</f>
        <v>179.08747871457422</v>
      </c>
      <c r="G22" s="150">
        <f>VLOOKUP($A22,'All Cause Mortality rates'!$A$15:$I$117,'All Cause Mortality rates'!F$2,FALSE)</f>
        <v>304.44871381477617</v>
      </c>
      <c r="I22" s="77">
        <v>35</v>
      </c>
      <c r="J22" s="130">
        <v>1.711434391703829</v>
      </c>
      <c r="K22" s="130">
        <v>2.122753101533899</v>
      </c>
      <c r="M22" s="77">
        <v>35</v>
      </c>
      <c r="N22" s="151">
        <f>VLOOKUP($A22,'All Cause Mortality rates'!$A$15:$L$117,'All Cause Mortality rates'!K$2,FALSE)</f>
        <v>110.73586516969293</v>
      </c>
      <c r="O22" s="151">
        <f>VLOOKUP($A22,'All Cause Mortality rates'!$A$15:$L$117,'All Cause Mortality rates'!L$2,FALSE)</f>
        <v>171.6054557773252</v>
      </c>
      <c r="Q22" s="77">
        <v>35</v>
      </c>
      <c r="R22" s="151">
        <f>VLOOKUP($A22,'All Cause Mortality rates'!$A$15:$O$117,'All Cause Mortality rates'!N$2,FALSE)</f>
        <v>33.262976872634077</v>
      </c>
      <c r="S22" s="151">
        <f>VLOOKUP($A22,'All Cause Mortality rates'!$A$15:$O$117,'All Cause Mortality rates'!O$2,FALSE)</f>
        <v>55.84706068347792</v>
      </c>
    </row>
    <row r="23" spans="1:19" s="46" customFormat="1" x14ac:dyDescent="0.25">
      <c r="A23" s="77">
        <v>36</v>
      </c>
      <c r="B23" s="150">
        <f>VLOOKUP($A23,'All Cause Mortality rates'!$A$15:$I$117,'All Cause Mortality rates'!H$2,FALSE)</f>
        <v>109.34674732632287</v>
      </c>
      <c r="C23" s="150">
        <f>VLOOKUP($A23,'All Cause Mortality rates'!$A$15:$I$117,'All Cause Mortality rates'!I$2,FALSE)</f>
        <v>195.35847450011474</v>
      </c>
      <c r="E23" s="77">
        <v>36</v>
      </c>
      <c r="F23" s="150">
        <f>VLOOKUP($A23,'All Cause Mortality rates'!$A$15:$I$117,'All Cause Mortality rates'!E$2,FALSE)</f>
        <v>165.29791964277086</v>
      </c>
      <c r="G23" s="150">
        <f>VLOOKUP($A23,'All Cause Mortality rates'!$A$15:$I$117,'All Cause Mortality rates'!F$2,FALSE)</f>
        <v>295.32062186618498</v>
      </c>
      <c r="I23" s="77">
        <v>36</v>
      </c>
      <c r="J23" s="130">
        <v>1.711434391703829</v>
      </c>
      <c r="K23" s="130">
        <v>2.122753101533899</v>
      </c>
      <c r="M23" s="77">
        <v>36</v>
      </c>
      <c r="N23" s="151">
        <f>VLOOKUP($A23,'All Cause Mortality rates'!$A$15:$L$117,'All Cause Mortality rates'!K$2,FALSE)</f>
        <v>102.28631187923285</v>
      </c>
      <c r="O23" s="151">
        <f>VLOOKUP($A23,'All Cause Mortality rates'!$A$15:$L$117,'All Cause Mortality rates'!L$2,FALSE)</f>
        <v>166.49030101856943</v>
      </c>
      <c r="Q23" s="77">
        <v>36</v>
      </c>
      <c r="R23" s="151">
        <f>VLOOKUP($A23,'All Cause Mortality rates'!$A$15:$O$117,'All Cause Mortality rates'!N$2,FALSE)</f>
        <v>30.778759502381895</v>
      </c>
      <c r="S23" s="151">
        <f>VLOOKUP($A23,'All Cause Mortality rates'!$A$15:$O$117,'All Cause Mortality rates'!O$2,FALSE)</f>
        <v>54.202616183267835</v>
      </c>
    </row>
    <row r="24" spans="1:19" s="46" customFormat="1" x14ac:dyDescent="0.25">
      <c r="A24" s="77">
        <v>37</v>
      </c>
      <c r="B24" s="150">
        <f>VLOOKUP($A24,'All Cause Mortality rates'!$A$15:$I$117,'All Cause Mortality rates'!H$2,FALSE)</f>
        <v>94.917099435788401</v>
      </c>
      <c r="C24" s="150">
        <f>VLOOKUP($A24,'All Cause Mortality rates'!$A$15:$I$117,'All Cause Mortality rates'!I$2,FALSE)</f>
        <v>179.81859584669652</v>
      </c>
      <c r="E24" s="77">
        <v>37</v>
      </c>
      <c r="F24" s="150">
        <f>VLOOKUP($A24,'All Cause Mortality rates'!$A$15:$I$117,'All Cause Mortality rates'!E$2,FALSE)</f>
        <v>143.48482656223382</v>
      </c>
      <c r="G24" s="150">
        <f>VLOOKUP($A24,'All Cause Mortality rates'!$A$15:$I$117,'All Cause Mortality rates'!F$2,FALSE)</f>
        <v>271.82920876319298</v>
      </c>
      <c r="I24" s="77">
        <v>37</v>
      </c>
      <c r="J24" s="130">
        <v>1.711434391703829</v>
      </c>
      <c r="K24" s="130">
        <v>2.122753101533899</v>
      </c>
      <c r="M24" s="77">
        <v>37</v>
      </c>
      <c r="N24" s="151">
        <f>VLOOKUP($A24,'All Cause Mortality rates'!$A$15:$L$117,'All Cause Mortality rates'!K$2,FALSE)</f>
        <v>88.920337560979334</v>
      </c>
      <c r="O24" s="151">
        <f>VLOOKUP($A24,'All Cause Mortality rates'!$A$15:$L$117,'All Cause Mortality rates'!L$2,FALSE)</f>
        <v>153.32629980118324</v>
      </c>
      <c r="Q24" s="77">
        <v>37</v>
      </c>
      <c r="R24" s="151">
        <f>VLOOKUP($A24,'All Cause Mortality rates'!$A$15:$O$117,'All Cause Mortality rates'!N$2,FALSE)</f>
        <v>26.849086011921901</v>
      </c>
      <c r="S24" s="151">
        <f>VLOOKUP($A24,'All Cause Mortality rates'!$A$15:$O$117,'All Cause Mortality rates'!O$2,FALSE)</f>
        <v>49.970589895962434</v>
      </c>
    </row>
    <row r="25" spans="1:19" s="46" customFormat="1" x14ac:dyDescent="0.25">
      <c r="A25" s="77">
        <v>38</v>
      </c>
      <c r="B25" s="150">
        <f>VLOOKUP($A25,'All Cause Mortality rates'!$A$15:$I$117,'All Cause Mortality rates'!H$2,FALSE)</f>
        <v>90.496940393435509</v>
      </c>
      <c r="C25" s="150">
        <f>VLOOKUP($A25,'All Cause Mortality rates'!$A$15:$I$117,'All Cause Mortality rates'!I$2,FALSE)</f>
        <v>163.37500743593668</v>
      </c>
      <c r="E25" s="77">
        <v>38</v>
      </c>
      <c r="F25" s="150">
        <f>VLOOKUP($A25,'All Cause Mortality rates'!$A$15:$I$117,'All Cause Mortality rates'!E$2,FALSE)</f>
        <v>136.80293512918863</v>
      </c>
      <c r="G25" s="150">
        <f>VLOOKUP($A25,'All Cause Mortality rates'!$A$15:$I$117,'All Cause Mortality rates'!F$2,FALSE)</f>
        <v>246.97167049871223</v>
      </c>
      <c r="I25" s="77">
        <v>38</v>
      </c>
      <c r="J25" s="130">
        <v>1.711434391703829</v>
      </c>
      <c r="K25" s="130">
        <v>2.122753101533899</v>
      </c>
      <c r="M25" s="77">
        <v>38</v>
      </c>
      <c r="N25" s="151">
        <f>VLOOKUP($A25,'All Cause Mortality rates'!$A$15:$L$117,'All Cause Mortality rates'!K$2,FALSE)</f>
        <v>84.82600811573765</v>
      </c>
      <c r="O25" s="151">
        <f>VLOOKUP($A25,'All Cause Mortality rates'!$A$15:$L$117,'All Cause Mortality rates'!L$2,FALSE)</f>
        <v>139.39675616154699</v>
      </c>
      <c r="Q25" s="77">
        <v>38</v>
      </c>
      <c r="R25" s="151">
        <f>VLOOKUP($A25,'All Cause Mortality rates'!$A$15:$O$117,'All Cause Mortality rates'!N$2,FALSE)</f>
        <v>25.645329555484366</v>
      </c>
      <c r="S25" s="151">
        <f>VLOOKUP($A25,'All Cause Mortality rates'!$A$15:$O$117,'All Cause Mortality rates'!O$2,FALSE)</f>
        <v>45.49245335680363</v>
      </c>
    </row>
    <row r="26" spans="1:19" s="46" customFormat="1" x14ac:dyDescent="0.25">
      <c r="A26" s="77">
        <v>39</v>
      </c>
      <c r="B26" s="150">
        <f>VLOOKUP($A26,'All Cause Mortality rates'!$A$15:$I$117,'All Cause Mortality rates'!H$2,FALSE)</f>
        <v>84.750003857356589</v>
      </c>
      <c r="C26" s="150">
        <f>VLOOKUP($A26,'All Cause Mortality rates'!$A$15:$I$117,'All Cause Mortality rates'!I$2,FALSE)</f>
        <v>138.63361081547566</v>
      </c>
      <c r="E26" s="77">
        <v>39</v>
      </c>
      <c r="F26" s="150">
        <f>VLOOKUP($A26,'All Cause Mortality rates'!$A$15:$I$117,'All Cause Mortality rates'!E$2,FALSE)</f>
        <v>128.11537306666173</v>
      </c>
      <c r="G26" s="150">
        <f>VLOOKUP($A26,'All Cause Mortality rates'!$A$15:$I$117,'All Cause Mortality rates'!F$2,FALSE)</f>
        <v>209.57045381492728</v>
      </c>
      <c r="I26" s="77">
        <v>39</v>
      </c>
      <c r="J26" s="130">
        <v>1.711434391703829</v>
      </c>
      <c r="K26" s="130">
        <v>2.122753101533899</v>
      </c>
      <c r="M26" s="77">
        <v>39</v>
      </c>
      <c r="N26" s="151">
        <f>VLOOKUP($A26,'All Cause Mortality rates'!$A$15:$L$117,'All Cause Mortality rates'!K$2,FALSE)</f>
        <v>79.502703851310542</v>
      </c>
      <c r="O26" s="151">
        <f>VLOOKUP($A26,'All Cause Mortality rates'!$A$15:$L$117,'All Cause Mortality rates'!L$2,FALSE)</f>
        <v>118.43804840742035</v>
      </c>
      <c r="Q26" s="77">
        <v>39</v>
      </c>
      <c r="R26" s="151">
        <f>VLOOKUP($A26,'All Cause Mortality rates'!$A$15:$O$117,'All Cause Mortality rates'!N$2,FALSE)</f>
        <v>24.080247418449016</v>
      </c>
      <c r="S26" s="151">
        <f>VLOOKUP($A26,'All Cause Mortality rates'!$A$15:$O$117,'All Cause Mortality rates'!O$2,FALSE)</f>
        <v>38.754547404146258</v>
      </c>
    </row>
    <row r="27" spans="1:19" s="46" customFormat="1" x14ac:dyDescent="0.25">
      <c r="A27" s="77">
        <v>40</v>
      </c>
      <c r="B27" s="150">
        <f>VLOOKUP($A27,'All Cause Mortality rates'!$A$15:$I$117,'All Cause Mortality rates'!H$2,FALSE)</f>
        <v>76.922399334420177</v>
      </c>
      <c r="C27" s="150">
        <f>VLOOKUP($A27,'All Cause Mortality rates'!$A$15:$I$117,'All Cause Mortality rates'!I$2,FALSE)</f>
        <v>135.41351472073967</v>
      </c>
      <c r="E27" s="77">
        <v>40</v>
      </c>
      <c r="F27" s="150">
        <f>VLOOKUP($A27,'All Cause Mortality rates'!$A$15:$I$117,'All Cause Mortality rates'!E$2,FALSE)</f>
        <v>116.28249485981033</v>
      </c>
      <c r="G27" s="150">
        <f>VLOOKUP($A27,'All Cause Mortality rates'!$A$15:$I$117,'All Cause Mortality rates'!F$2,FALSE)</f>
        <v>204.70268043780791</v>
      </c>
      <c r="I27" s="77">
        <v>40</v>
      </c>
      <c r="J27" s="130">
        <v>1.711434391703829</v>
      </c>
      <c r="K27" s="130">
        <v>2.122753101533899</v>
      </c>
      <c r="M27" s="77">
        <v>40</v>
      </c>
      <c r="N27" s="151">
        <f>VLOOKUP($A27,'All Cause Mortality rates'!$A$15:$L$117,'All Cause Mortality rates'!K$2,FALSE)</f>
        <v>72.252106898376994</v>
      </c>
      <c r="O27" s="151">
        <f>VLOOKUP($A27,'All Cause Mortality rates'!$A$15:$L$117,'All Cause Mortality rates'!L$2,FALSE)</f>
        <v>115.71026977693015</v>
      </c>
      <c r="Q27" s="77">
        <v>40</v>
      </c>
      <c r="R27" s="151">
        <f>VLOOKUP($A27,'All Cause Mortality rates'!$A$15:$O$117,'All Cause Mortality rates'!N$2,FALSE)</f>
        <v>21.948530122161706</v>
      </c>
      <c r="S27" s="151">
        <f>VLOOKUP($A27,'All Cause Mortality rates'!$A$15:$O$117,'All Cause Mortality rates'!O$2,FALSE)</f>
        <v>37.877608039013275</v>
      </c>
    </row>
    <row r="28" spans="1:19" s="46" customFormat="1" x14ac:dyDescent="0.25">
      <c r="A28" s="77">
        <v>41</v>
      </c>
      <c r="B28" s="150">
        <f>VLOOKUP($A28,'All Cause Mortality rates'!$A$15:$I$117,'All Cause Mortality rates'!H$2,FALSE)</f>
        <v>72.730305345741996</v>
      </c>
      <c r="C28" s="150">
        <f>VLOOKUP($A28,'All Cause Mortality rates'!$A$15:$I$117,'All Cause Mortality rates'!I$2,FALSE)</f>
        <v>118.08982413812906</v>
      </c>
      <c r="E28" s="77">
        <v>41</v>
      </c>
      <c r="F28" s="150">
        <f>VLOOKUP($A28,'All Cause Mortality rates'!$A$15:$I$117,'All Cause Mortality rates'!E$2,FALSE)</f>
        <v>109.9453661182711</v>
      </c>
      <c r="G28" s="150">
        <f>VLOOKUP($A28,'All Cause Mortality rates'!$A$15:$I$117,'All Cause Mortality rates'!F$2,FALSE)</f>
        <v>178.51470426239541</v>
      </c>
      <c r="I28" s="77">
        <v>41</v>
      </c>
      <c r="J28" s="130">
        <v>1.711434391703829</v>
      </c>
      <c r="K28" s="130">
        <v>2.122753101533899</v>
      </c>
      <c r="M28" s="77">
        <v>41</v>
      </c>
      <c r="N28" s="151">
        <f>VLOOKUP($A28,'All Cause Mortality rates'!$A$15:$L$117,'All Cause Mortality rates'!K$2,FALSE)</f>
        <v>68.369030816587568</v>
      </c>
      <c r="O28" s="151">
        <f>VLOOKUP($A28,'All Cause Mortality rates'!$A$15:$L$117,'All Cause Mortality rates'!L$2,FALSE)</f>
        <v>101.03518195898599</v>
      </c>
      <c r="Q28" s="77">
        <v>41</v>
      </c>
      <c r="R28" s="151">
        <f>VLOOKUP($A28,'All Cause Mortality rates'!$A$15:$O$117,'All Cause Mortality rates'!N$2,FALSE)</f>
        <v>20.80688337223431</v>
      </c>
      <c r="S28" s="151">
        <f>VLOOKUP($A28,'All Cause Mortality rates'!$A$15:$O$117,'All Cause Mortality rates'!O$2,FALSE)</f>
        <v>33.159790379438022</v>
      </c>
    </row>
    <row r="29" spans="1:19" s="46" customFormat="1" x14ac:dyDescent="0.25">
      <c r="A29" s="77">
        <v>42</v>
      </c>
      <c r="B29" s="150">
        <f>VLOOKUP($A29,'All Cause Mortality rates'!$A$15:$I$117,'All Cause Mortality rates'!H$2,FALSE)</f>
        <v>65.004844507960726</v>
      </c>
      <c r="C29" s="150">
        <f>VLOOKUP($A29,'All Cause Mortality rates'!$A$15:$I$117,'All Cause Mortality rates'!I$2,FALSE)</f>
        <v>110.54716072012481</v>
      </c>
      <c r="E29" s="77">
        <v>42</v>
      </c>
      <c r="F29" s="150">
        <f>VLOOKUP($A29,'All Cause Mortality rates'!$A$15:$I$117,'All Cause Mortality rates'!E$2,FALSE)</f>
        <v>98.266897064628452</v>
      </c>
      <c r="G29" s="150">
        <f>VLOOKUP($A29,'All Cause Mortality rates'!$A$15:$I$117,'All Cause Mortality rates'!F$2,FALSE)</f>
        <v>167.11256746320049</v>
      </c>
      <c r="I29" s="77">
        <v>42</v>
      </c>
      <c r="J29" s="130">
        <v>1.711434391703829</v>
      </c>
      <c r="K29" s="130">
        <v>2.122753101533899</v>
      </c>
      <c r="M29" s="77">
        <v>42</v>
      </c>
      <c r="N29" s="151">
        <f>VLOOKUP($A29,'All Cause Mortality rates'!$A$15:$L$117,'All Cause Mortality rates'!K$2,FALSE)</f>
        <v>61.21304808313549</v>
      </c>
      <c r="O29" s="151">
        <f>VLOOKUP($A29,'All Cause Mortality rates'!$A$15:$L$117,'All Cause Mortality rates'!L$2,FALSE)</f>
        <v>94.645709259010843</v>
      </c>
      <c r="Q29" s="77">
        <v>42</v>
      </c>
      <c r="R29" s="151">
        <f>VLOOKUP($A29,'All Cause Mortality rates'!$A$15:$O$117,'All Cause Mortality rates'!N$2,FALSE)</f>
        <v>18.702983201826793</v>
      </c>
      <c r="S29" s="151">
        <f>VLOOKUP($A29,'All Cause Mortality rates'!$A$15:$O$117,'All Cause Mortality rates'!O$2,FALSE)</f>
        <v>31.10567203184916</v>
      </c>
    </row>
    <row r="30" spans="1:19" s="46" customFormat="1" x14ac:dyDescent="0.25">
      <c r="A30" s="77">
        <v>43</v>
      </c>
      <c r="B30" s="150">
        <f>VLOOKUP($A30,'All Cause Mortality rates'!$A$15:$I$117,'All Cause Mortality rates'!H$2,FALSE)</f>
        <v>61.503750717137734</v>
      </c>
      <c r="C30" s="150">
        <f>VLOOKUP($A30,'All Cause Mortality rates'!$A$15:$I$117,'All Cause Mortality rates'!I$2,FALSE)</f>
        <v>99.16585052960167</v>
      </c>
      <c r="E30" s="77">
        <v>43</v>
      </c>
      <c r="F30" s="150">
        <f>VLOOKUP($A30,'All Cause Mortality rates'!$A$15:$I$117,'All Cause Mortality rates'!E$2,FALSE)</f>
        <v>92.974343474806716</v>
      </c>
      <c r="G30" s="150">
        <f>VLOOKUP($A30,'All Cause Mortality rates'!$A$15:$I$117,'All Cause Mortality rates'!F$2,FALSE)</f>
        <v>149.9076030421906</v>
      </c>
      <c r="I30" s="77">
        <v>43</v>
      </c>
      <c r="J30" s="130">
        <v>1.711434391703829</v>
      </c>
      <c r="K30" s="130">
        <v>2.122753101533899</v>
      </c>
      <c r="M30" s="77">
        <v>43</v>
      </c>
      <c r="N30" s="151">
        <f>VLOOKUP($A30,'All Cause Mortality rates'!$A$15:$L$117,'All Cause Mortality rates'!K$2,FALSE)</f>
        <v>57.970035498979939</v>
      </c>
      <c r="O30" s="151">
        <f>VLOOKUP($A30,'All Cause Mortality rates'!$A$15:$L$117,'All Cause Mortality rates'!L$2,FALSE)</f>
        <v>85.004476882299798</v>
      </c>
      <c r="Q30" s="77">
        <v>43</v>
      </c>
      <c r="R30" s="151">
        <f>VLOOKUP($A30,'All Cause Mortality rates'!$A$15:$O$117,'All Cause Mortality rates'!N$2,FALSE)</f>
        <v>17.749518809501865</v>
      </c>
      <c r="S30" s="151">
        <f>VLOOKUP($A30,'All Cause Mortality rates'!$A$15:$O$117,'All Cause Mortality rates'!O$2,FALSE)</f>
        <v>28.006162377719662</v>
      </c>
    </row>
    <row r="31" spans="1:19" s="46" customFormat="1" x14ac:dyDescent="0.25">
      <c r="A31" s="77">
        <v>44</v>
      </c>
      <c r="B31" s="150">
        <f>VLOOKUP($A31,'All Cause Mortality rates'!$A$15:$I$117,'All Cause Mortality rates'!H$2,FALSE)</f>
        <v>56.227540630236078</v>
      </c>
      <c r="C31" s="150">
        <f>VLOOKUP($A31,'All Cause Mortality rates'!$A$15:$I$117,'All Cause Mortality rates'!I$2,FALSE)</f>
        <v>89.909297923348262</v>
      </c>
      <c r="E31" s="77">
        <v>44</v>
      </c>
      <c r="F31" s="150">
        <f>VLOOKUP($A31,'All Cause Mortality rates'!$A$15:$I$117,'All Cause Mortality rates'!E$2,FALSE)</f>
        <v>84.998371877221771</v>
      </c>
      <c r="G31" s="150">
        <f>VLOOKUP($A31,'All Cause Mortality rates'!$A$15:$I$117,'All Cause Mortality rates'!F$2,FALSE)</f>
        <v>135.91460438159649</v>
      </c>
      <c r="I31" s="77">
        <v>44</v>
      </c>
      <c r="J31" s="130">
        <v>1.711434391703829</v>
      </c>
      <c r="K31" s="130">
        <v>2.122753101533899</v>
      </c>
      <c r="M31" s="77">
        <v>44</v>
      </c>
      <c r="N31" s="151">
        <f>VLOOKUP($A31,'All Cause Mortality rates'!$A$15:$L$117,'All Cause Mortality rates'!K$2,FALSE)</f>
        <v>53.082758341960854</v>
      </c>
      <c r="O31" s="151">
        <f>VLOOKUP($A31,'All Cause Mortality rates'!$A$15:$L$117,'All Cause Mortality rates'!L$2,FALSE)</f>
        <v>77.163149900591606</v>
      </c>
      <c r="Q31" s="77">
        <v>44</v>
      </c>
      <c r="R31" s="151">
        <f>VLOOKUP($A31,'All Cause Mortality rates'!$A$15:$O$117,'All Cause Mortality rates'!N$2,FALSE)</f>
        <v>16.312631155285715</v>
      </c>
      <c r="S31" s="151">
        <f>VLOOKUP($A31,'All Cause Mortality rates'!$A$15:$O$117,'All Cause Mortality rates'!O$2,FALSE)</f>
        <v>25.485294947981217</v>
      </c>
    </row>
    <row r="32" spans="1:19" s="46" customFormat="1" x14ac:dyDescent="0.25">
      <c r="A32" s="77">
        <v>45</v>
      </c>
      <c r="B32" s="150">
        <f>VLOOKUP($A32,'All Cause Mortality rates'!$A$15:$I$117,'All Cause Mortality rates'!H$2,FALSE)</f>
        <v>51.882086670522277</v>
      </c>
      <c r="C32" s="150">
        <f>VLOOKUP($A32,'All Cause Mortality rates'!$A$15:$I$117,'All Cause Mortality rates'!I$2,FALSE)</f>
        <v>83.598683050237781</v>
      </c>
      <c r="E32" s="77">
        <v>45</v>
      </c>
      <c r="F32" s="150">
        <f>VLOOKUP($A32,'All Cause Mortality rates'!$A$15:$I$117,'All Cause Mortality rates'!E$2,FALSE)</f>
        <v>78.429411052986822</v>
      </c>
      <c r="G32" s="150">
        <f>VLOOKUP($A32,'All Cause Mortality rates'!$A$15:$I$117,'All Cause Mortality rates'!F$2,FALSE)</f>
        <v>126.37493780990708</v>
      </c>
      <c r="I32" s="77">
        <v>45</v>
      </c>
      <c r="J32" s="130">
        <v>1.711434391703829</v>
      </c>
      <c r="K32" s="130">
        <v>2.122753101533899</v>
      </c>
      <c r="M32" s="77">
        <v>45</v>
      </c>
      <c r="N32" s="151">
        <f>VLOOKUP($A32,'All Cause Mortality rates'!$A$15:$L$117,'All Cause Mortality rates'!K$2,FALSE)</f>
        <v>49.057627135205088</v>
      </c>
      <c r="O32" s="151">
        <f>VLOOKUP($A32,'All Cause Mortality rates'!$A$15:$L$117,'All Cause Mortality rates'!L$2,FALSE)</f>
        <v>71.817359001908585</v>
      </c>
      <c r="Q32" s="77">
        <v>45</v>
      </c>
      <c r="R32" s="151">
        <f>VLOOKUP($A32,'All Cause Mortality rates'!$A$15:$O$117,'All Cause Mortality rates'!N$2,FALSE)</f>
        <v>15.129219379818668</v>
      </c>
      <c r="S32" s="151">
        <f>VLOOKUP($A32,'All Cause Mortality rates'!$A$15:$O$117,'All Cause Mortality rates'!O$2,FALSE)</f>
        <v>23.766704434651217</v>
      </c>
    </row>
    <row r="33" spans="1:19" s="46" customFormat="1" x14ac:dyDescent="0.25">
      <c r="A33" s="77">
        <v>46</v>
      </c>
      <c r="B33" s="150">
        <f>VLOOKUP($A33,'All Cause Mortality rates'!$A$15:$I$117,'All Cause Mortality rates'!H$2,FALSE)</f>
        <v>49.649598853234011</v>
      </c>
      <c r="C33" s="150">
        <f>VLOOKUP($A33,'All Cause Mortality rates'!$A$15:$I$117,'All Cause Mortality rates'!I$2,FALSE)</f>
        <v>77.623164009505999</v>
      </c>
      <c r="E33" s="77">
        <v>46</v>
      </c>
      <c r="F33" s="150">
        <f>VLOOKUP($A33,'All Cause Mortality rates'!$A$15:$I$117,'All Cause Mortality rates'!E$2,FALSE)</f>
        <v>75.054591034570549</v>
      </c>
      <c r="G33" s="150">
        <f>VLOOKUP($A33,'All Cause Mortality rates'!$A$15:$I$117,'All Cause Mortality rates'!F$2,FALSE)</f>
        <v>117.34183083260469</v>
      </c>
      <c r="I33" s="77">
        <v>46</v>
      </c>
      <c r="J33" s="130">
        <v>1.711434391703829</v>
      </c>
      <c r="K33" s="130">
        <v>2.122753101533899</v>
      </c>
      <c r="M33" s="77">
        <v>46</v>
      </c>
      <c r="N33" s="151">
        <f>VLOOKUP($A33,'All Cause Mortality rates'!$A$15:$L$117,'All Cause Mortality rates'!K$2,FALSE)</f>
        <v>46.989705931718007</v>
      </c>
      <c r="O33" s="151">
        <f>VLOOKUP($A33,'All Cause Mortality rates'!$A$15:$L$117,'All Cause Mortality rates'!L$2,FALSE)</f>
        <v>66.755431448863945</v>
      </c>
      <c r="Q33" s="77">
        <v>46</v>
      </c>
      <c r="R33" s="151">
        <f>VLOOKUP($A33,'All Cause Mortality rates'!$A$15:$O$117,'All Cause Mortality rates'!N$2,FALSE)</f>
        <v>14.521238626585772</v>
      </c>
      <c r="S33" s="151">
        <f>VLOOKUP($A33,'All Cause Mortality rates'!$A$15:$O$117,'All Cause Mortality rates'!O$2,FALSE)</f>
        <v>22.139371671978175</v>
      </c>
    </row>
    <row r="34" spans="1:19" s="46" customFormat="1" x14ac:dyDescent="0.25">
      <c r="A34" s="77">
        <v>47</v>
      </c>
      <c r="B34" s="150">
        <f>VLOOKUP($A34,'All Cause Mortality rates'!$A$15:$I$117,'All Cause Mortality rates'!H$2,FALSE)</f>
        <v>47.175577104584782</v>
      </c>
      <c r="C34" s="150">
        <f>VLOOKUP($A34,'All Cause Mortality rates'!$A$15:$I$117,'All Cause Mortality rates'!I$2,FALSE)</f>
        <v>69.797262155995625</v>
      </c>
      <c r="E34" s="77">
        <v>47</v>
      </c>
      <c r="F34" s="150">
        <f>VLOOKUP($A34,'All Cause Mortality rates'!$A$15:$I$117,'All Cause Mortality rates'!E$2,FALSE)</f>
        <v>71.314647614193746</v>
      </c>
      <c r="G34" s="150">
        <f>VLOOKUP($A34,'All Cause Mortality rates'!$A$15:$I$117,'All Cause Mortality rates'!F$2,FALSE)</f>
        <v>105.51152652686004</v>
      </c>
      <c r="I34" s="77">
        <v>47</v>
      </c>
      <c r="J34" s="130">
        <v>1.711434391703829</v>
      </c>
      <c r="K34" s="130">
        <v>2.122753101533899</v>
      </c>
      <c r="M34" s="77">
        <v>47</v>
      </c>
      <c r="N34" s="151">
        <f>VLOOKUP($A34,'All Cause Mortality rates'!$A$15:$L$117,'All Cause Mortality rates'!K$2,FALSE)</f>
        <v>44.698055338016566</v>
      </c>
      <c r="O34" s="151">
        <f>VLOOKUP($A34,'All Cause Mortality rates'!$A$15:$L$117,'All Cause Mortality rates'!L$2,FALSE)</f>
        <v>60.126024371473768</v>
      </c>
      <c r="Q34" s="77">
        <v>47</v>
      </c>
      <c r="R34" s="151">
        <f>VLOOKUP($A34,'All Cause Mortality rates'!$A$15:$O$117,'All Cause Mortality rates'!N$2,FALSE)</f>
        <v>13.847480143063402</v>
      </c>
      <c r="S34" s="151">
        <f>VLOOKUP($A34,'All Cause Mortality rates'!$A$15:$O$117,'All Cause Mortality rates'!O$2,FALSE)</f>
        <v>20.008118069258259</v>
      </c>
    </row>
    <row r="35" spans="1:19" s="46" customFormat="1" x14ac:dyDescent="0.25">
      <c r="A35" s="77">
        <v>48</v>
      </c>
      <c r="B35" s="150">
        <f>VLOOKUP($A35,'All Cause Mortality rates'!$A$15:$I$117,'All Cause Mortality rates'!H$2,FALSE)</f>
        <v>42.900176236082515</v>
      </c>
      <c r="C35" s="150">
        <f>VLOOKUP($A35,'All Cause Mortality rates'!$A$15:$I$117,'All Cause Mortality rates'!I$2,FALSE)</f>
        <v>66.328296432074893</v>
      </c>
      <c r="E35" s="77">
        <v>48</v>
      </c>
      <c r="F35" s="150">
        <f>VLOOKUP($A35,'All Cause Mortality rates'!$A$15:$I$117,'All Cause Mortality rates'!E$2,FALSE)</f>
        <v>64.851585049623111</v>
      </c>
      <c r="G35" s="150">
        <f>VLOOKUP($A35,'All Cause Mortality rates'!$A$15:$I$117,'All Cause Mortality rates'!F$2,FALSE)</f>
        <v>100.26754047792029</v>
      </c>
      <c r="I35" s="77">
        <v>48</v>
      </c>
      <c r="J35" s="130">
        <v>1.711434391703829</v>
      </c>
      <c r="K35" s="130">
        <v>2.122753101533899</v>
      </c>
      <c r="M35" s="77">
        <v>48</v>
      </c>
      <c r="N35" s="151">
        <f>VLOOKUP($A35,'All Cause Mortality rates'!$A$15:$L$117,'All Cause Mortality rates'!K$2,FALSE)</f>
        <v>40.737813297313274</v>
      </c>
      <c r="O35" s="151">
        <f>VLOOKUP($A35,'All Cause Mortality rates'!$A$15:$L$117,'All Cause Mortality rates'!L$2,FALSE)</f>
        <v>57.187425555406506</v>
      </c>
      <c r="Q35" s="77">
        <v>48</v>
      </c>
      <c r="R35" s="151">
        <f>VLOOKUP($A35,'All Cause Mortality rates'!$A$15:$O$117,'All Cause Mortality rates'!N$2,FALSE)</f>
        <v>12.683146156434105</v>
      </c>
      <c r="S35" s="151">
        <f>VLOOKUP($A35,'All Cause Mortality rates'!$A$15:$O$117,'All Cause Mortality rates'!O$2,FALSE)</f>
        <v>19.063403219109496</v>
      </c>
    </row>
    <row r="36" spans="1:19" s="46" customFormat="1" x14ac:dyDescent="0.25">
      <c r="A36" s="77">
        <v>49</v>
      </c>
      <c r="B36" s="150">
        <f>VLOOKUP($A36,'All Cause Mortality rates'!$A$15:$I$117,'All Cause Mortality rates'!H$2,FALSE)</f>
        <v>39.251684989923838</v>
      </c>
      <c r="C36" s="150">
        <f>VLOOKUP($A36,'All Cause Mortality rates'!$A$15:$I$117,'All Cause Mortality rates'!I$2,FALSE)</f>
        <v>58.452905035126683</v>
      </c>
      <c r="E36" s="77">
        <v>49</v>
      </c>
      <c r="F36" s="150">
        <f>VLOOKUP($A36,'All Cause Mortality rates'!$A$15:$I$117,'All Cause Mortality rates'!E$2,FALSE)</f>
        <v>59.336212827117969</v>
      </c>
      <c r="G36" s="150">
        <f>VLOOKUP($A36,'All Cause Mortality rates'!$A$15:$I$117,'All Cause Mortality rates'!F$2,FALSE)</f>
        <v>88.362423534631603</v>
      </c>
      <c r="I36" s="77">
        <v>49</v>
      </c>
      <c r="J36" s="130">
        <v>1.711434391703829</v>
      </c>
      <c r="K36" s="130">
        <v>2.122753101533899</v>
      </c>
      <c r="M36" s="77">
        <v>49</v>
      </c>
      <c r="N36" s="151">
        <f>VLOOKUP($A36,'All Cause Mortality rates'!$A$15:$L$117,'All Cause Mortality rates'!K$2,FALSE)</f>
        <v>37.358268580319944</v>
      </c>
      <c r="O36" s="151">
        <f>VLOOKUP($A36,'All Cause Mortality rates'!$A$15:$L$117,'All Cause Mortality rates'!L$2,FALSE)</f>
        <v>50.516095344342403</v>
      </c>
      <c r="Q36" s="77">
        <v>49</v>
      </c>
      <c r="R36" s="151">
        <f>VLOOKUP($A36,'All Cause Mortality rates'!$A$15:$O$117,'All Cause Mortality rates'!N$2,FALSE)</f>
        <v>11.689540530089603</v>
      </c>
      <c r="S36" s="151">
        <f>VLOOKUP($A36,'All Cause Mortality rates'!$A$15:$O$117,'All Cause Mortality rates'!O$2,FALSE)</f>
        <v>16.918671966180931</v>
      </c>
    </row>
    <row r="37" spans="1:19" s="46" customFormat="1" x14ac:dyDescent="0.25">
      <c r="A37" s="77">
        <v>50</v>
      </c>
      <c r="B37" s="150">
        <f>VLOOKUP($A37,'All Cause Mortality rates'!$A$15:$I$117,'All Cause Mortality rates'!H$2,FALSE)</f>
        <v>37.058633336087347</v>
      </c>
      <c r="C37" s="150">
        <f>VLOOKUP($A37,'All Cause Mortality rates'!$A$15:$I$117,'All Cause Mortality rates'!I$2,FALSE)</f>
        <v>53.640801472912862</v>
      </c>
      <c r="E37" s="77">
        <v>50</v>
      </c>
      <c r="F37" s="150">
        <f>VLOOKUP($A37,'All Cause Mortality rates'!$A$15:$I$117,'All Cause Mortality rates'!E$2,FALSE)</f>
        <v>56.021007894990596</v>
      </c>
      <c r="G37" s="150">
        <f>VLOOKUP($A37,'All Cause Mortality rates'!$A$15:$I$117,'All Cause Mortality rates'!F$2,FALSE)</f>
        <v>81.088035156477915</v>
      </c>
      <c r="I37" s="77">
        <v>50</v>
      </c>
      <c r="J37" s="130">
        <v>1.711434391703829</v>
      </c>
      <c r="K37" s="130">
        <v>2.122753101533899</v>
      </c>
      <c r="M37" s="77">
        <v>50</v>
      </c>
      <c r="N37" s="151">
        <f>VLOOKUP($A37,'All Cause Mortality rates'!$A$15:$L$117,'All Cause Mortality rates'!K$2,FALSE)</f>
        <v>35.326876525146503</v>
      </c>
      <c r="O37" s="151">
        <f>VLOOKUP($A37,'All Cause Mortality rates'!$A$15:$L$117,'All Cause Mortality rates'!L$2,FALSE)</f>
        <v>46.43970977120042</v>
      </c>
      <c r="Q37" s="77">
        <v>50</v>
      </c>
      <c r="R37" s="151">
        <f>VLOOKUP($A37,'All Cause Mortality rates'!$A$15:$O$117,'All Cause Mortality rates'!N$2,FALSE)</f>
        <v>11.092299557013336</v>
      </c>
      <c r="S37" s="151">
        <f>VLOOKUP($A37,'All Cause Mortality rates'!$A$15:$O$117,'All Cause Mortality rates'!O$2,FALSE)</f>
        <v>15.608175968965064</v>
      </c>
    </row>
    <row r="38" spans="1:19" s="46" customFormat="1" x14ac:dyDescent="0.25">
      <c r="A38" s="77">
        <v>51</v>
      </c>
      <c r="B38" s="150">
        <f>VLOOKUP($A38,'All Cause Mortality rates'!$A$15:$I$117,'All Cause Mortality rates'!H$2,FALSE)</f>
        <v>33.20391338176411</v>
      </c>
      <c r="C38" s="150">
        <f>VLOOKUP($A38,'All Cause Mortality rates'!$A$15:$I$117,'All Cause Mortality rates'!I$2,FALSE)</f>
        <v>48.433867530198981</v>
      </c>
      <c r="E38" s="77">
        <v>51</v>
      </c>
      <c r="F38" s="150">
        <f>VLOOKUP($A38,'All Cause Mortality rates'!$A$15:$I$117,'All Cause Mortality rates'!E$2,FALSE)</f>
        <v>50.193882673299427</v>
      </c>
      <c r="G38" s="150">
        <f>VLOOKUP($A38,'All Cause Mortality rates'!$A$15:$I$117,'All Cause Mortality rates'!F$2,FALSE)</f>
        <v>73.216787318813687</v>
      </c>
      <c r="I38" s="77">
        <v>51</v>
      </c>
      <c r="J38" s="130">
        <v>1.711434391703829</v>
      </c>
      <c r="K38" s="130">
        <v>2.122753101533899</v>
      </c>
      <c r="M38" s="77">
        <v>51</v>
      </c>
      <c r="N38" s="151">
        <f>VLOOKUP($A38,'All Cause Mortality rates'!$A$15:$L$117,'All Cause Mortality rates'!K$2,FALSE)</f>
        <v>31.756305135990072</v>
      </c>
      <c r="O38" s="151">
        <f>VLOOKUP($A38,'All Cause Mortality rates'!$A$15:$L$117,'All Cause Mortality rates'!L$2,FALSE)</f>
        <v>42.028859063195831</v>
      </c>
      <c r="Q38" s="77">
        <v>51</v>
      </c>
      <c r="R38" s="151">
        <f>VLOOKUP($A38,'All Cause Mortality rates'!$A$15:$O$117,'All Cause Mortality rates'!N$2,FALSE)</f>
        <v>10.04253098798347</v>
      </c>
      <c r="S38" s="151">
        <f>VLOOKUP($A38,'All Cause Mortality rates'!$A$15:$O$117,'All Cause Mortality rates'!O$2,FALSE)</f>
        <v>14.190154515047162</v>
      </c>
    </row>
    <row r="39" spans="1:19" s="46" customFormat="1" x14ac:dyDescent="0.25">
      <c r="A39" s="77">
        <v>52</v>
      </c>
      <c r="B39" s="150">
        <f>VLOOKUP($A39,'All Cause Mortality rates'!$A$15:$I$117,'All Cause Mortality rates'!H$2,FALSE)</f>
        <v>30.223261948585286</v>
      </c>
      <c r="C39" s="150">
        <f>VLOOKUP($A39,'All Cause Mortality rates'!$A$15:$I$117,'All Cause Mortality rates'!I$2,FALSE)</f>
        <v>43.885996450699309</v>
      </c>
      <c r="E39" s="77">
        <v>52</v>
      </c>
      <c r="F39" s="150">
        <f>VLOOKUP($A39,'All Cause Mortality rates'!$A$15:$I$117,'All Cause Mortality rates'!E$2,FALSE)</f>
        <v>45.688074378752226</v>
      </c>
      <c r="G39" s="150">
        <f>VLOOKUP($A39,'All Cause Mortality rates'!$A$15:$I$117,'All Cause Mortality rates'!F$2,FALSE)</f>
        <v>66.341835419226186</v>
      </c>
      <c r="I39" s="77">
        <v>52</v>
      </c>
      <c r="J39" s="130">
        <v>1.711434391703829</v>
      </c>
      <c r="K39" s="130">
        <v>2.122753101533899</v>
      </c>
      <c r="M39" s="77">
        <v>52</v>
      </c>
      <c r="N39" s="151">
        <f>VLOOKUP($A39,'All Cause Mortality rates'!$A$15:$L$117,'All Cause Mortality rates'!K$2,FALSE)</f>
        <v>28.995370786811154</v>
      </c>
      <c r="O39" s="151">
        <f>VLOOKUP($A39,'All Cause Mortality rates'!$A$15:$L$117,'All Cause Mortality rates'!L$2,FALSE)</f>
        <v>38.176307716929024</v>
      </c>
      <c r="Q39" s="77">
        <v>52</v>
      </c>
      <c r="R39" s="151">
        <f>VLOOKUP($A39,'All Cause Mortality rates'!$A$15:$O$117,'All Cause Mortality rates'!N$2,FALSE)</f>
        <v>9.2308003754196086</v>
      </c>
      <c r="S39" s="151">
        <f>VLOOKUP($A39,'All Cause Mortality rates'!$A$15:$O$117,'All Cause Mortality rates'!O$2,FALSE)</f>
        <v>12.951617819299864</v>
      </c>
    </row>
    <row r="40" spans="1:19" s="46" customFormat="1" x14ac:dyDescent="0.25">
      <c r="A40" s="77">
        <v>53</v>
      </c>
      <c r="B40" s="150">
        <f>VLOOKUP($A40,'All Cause Mortality rates'!$A$15:$I$117,'All Cause Mortality rates'!H$2,FALSE)</f>
        <v>27.043031016007099</v>
      </c>
      <c r="C40" s="150">
        <f>VLOOKUP($A40,'All Cause Mortality rates'!$A$15:$I$117,'All Cause Mortality rates'!I$2,FALSE)</f>
        <v>40.72362317704598</v>
      </c>
      <c r="E40" s="77">
        <v>53</v>
      </c>
      <c r="F40" s="150">
        <f>VLOOKUP($A40,'All Cause Mortality rates'!$A$15:$I$117,'All Cause Mortality rates'!E$2,FALSE)</f>
        <v>40.880564599152073</v>
      </c>
      <c r="G40" s="150">
        <f>VLOOKUP($A40,'All Cause Mortality rates'!$A$15:$I$117,'All Cause Mortality rates'!F$2,FALSE)</f>
        <v>61.56132080813488</v>
      </c>
      <c r="I40" s="77">
        <v>53</v>
      </c>
      <c r="J40" s="130">
        <v>1.711434391703829</v>
      </c>
      <c r="K40" s="130">
        <v>2.122753101533899</v>
      </c>
      <c r="M40" s="77">
        <v>53</v>
      </c>
      <c r="N40" s="151">
        <f>VLOOKUP($A40,'All Cause Mortality rates'!$A$15:$L$117,'All Cause Mortality rates'!K$2,FALSE)</f>
        <v>26.049568831460665</v>
      </c>
      <c r="O40" s="151">
        <f>VLOOKUP($A40,'All Cause Mortality rates'!$A$15:$L$117,'All Cause Mortality rates'!L$2,FALSE)</f>
        <v>35.49742671967973</v>
      </c>
      <c r="Q40" s="77">
        <v>53</v>
      </c>
      <c r="R40" s="151">
        <f>VLOOKUP($A40,'All Cause Mortality rates'!$A$15:$O$117,'All Cause Mortality rates'!N$2,FALSE)</f>
        <v>8.3647176210724776</v>
      </c>
      <c r="S40" s="151">
        <f>VLOOKUP($A40,'All Cause Mortality rates'!$A$15:$O$117,'All Cause Mortality rates'!O$2,FALSE)</f>
        <v>12.090398299967962</v>
      </c>
    </row>
    <row r="41" spans="1:19" s="46" customFormat="1" x14ac:dyDescent="0.25">
      <c r="A41" s="77">
        <v>54</v>
      </c>
      <c r="B41" s="150">
        <f>VLOOKUP($A41,'All Cause Mortality rates'!$A$15:$I$117,'All Cause Mortality rates'!H$2,FALSE)</f>
        <v>25.038032333084328</v>
      </c>
      <c r="C41" s="150">
        <f>VLOOKUP($A41,'All Cause Mortality rates'!$A$15:$I$117,'All Cause Mortality rates'!I$2,FALSE)</f>
        <v>37.195518818524199</v>
      </c>
      <c r="E41" s="77">
        <v>54</v>
      </c>
      <c r="F41" s="150">
        <f>VLOOKUP($A41,'All Cause Mortality rates'!$A$15:$I$117,'All Cause Mortality rates'!E$2,FALSE)</f>
        <v>37.849636663229404</v>
      </c>
      <c r="G41" s="150">
        <f>VLOOKUP($A41,'All Cause Mortality rates'!$A$15:$I$117,'All Cause Mortality rates'!F$2,FALSE)</f>
        <v>56.227935728047981</v>
      </c>
      <c r="I41" s="77">
        <v>54</v>
      </c>
      <c r="J41" s="130">
        <v>1.711434391703829</v>
      </c>
      <c r="K41" s="130">
        <v>2.122753101533899</v>
      </c>
      <c r="M41" s="77">
        <v>54</v>
      </c>
      <c r="N41" s="151">
        <f>VLOOKUP($A41,'All Cause Mortality rates'!$A$15:$L$117,'All Cause Mortality rates'!K$2,FALSE)</f>
        <v>24.192367525692333</v>
      </c>
      <c r="O41" s="151">
        <f>VLOOKUP($A41,'All Cause Mortality rates'!$A$15:$L$117,'All Cause Mortality rates'!L$2,FALSE)</f>
        <v>32.508730919250787</v>
      </c>
      <c r="Q41" s="77">
        <v>54</v>
      </c>
      <c r="R41" s="151">
        <f>VLOOKUP($A41,'All Cause Mortality rates'!$A$15:$O$117,'All Cause Mortality rates'!N$2,FALSE)</f>
        <v>7.8186897323491991</v>
      </c>
      <c r="S41" s="151">
        <f>VLOOKUP($A41,'All Cause Mortality rates'!$A$15:$O$117,'All Cause Mortality rates'!O$2,FALSE)</f>
        <v>11.129578030863955</v>
      </c>
    </row>
    <row r="42" spans="1:19" s="46" customFormat="1" x14ac:dyDescent="0.25">
      <c r="A42" s="77">
        <v>55</v>
      </c>
      <c r="B42" s="150">
        <f>VLOOKUP($A42,'All Cause Mortality rates'!$A$15:$I$117,'All Cause Mortality rates'!H$2,FALSE)</f>
        <v>23.275531633024809</v>
      </c>
      <c r="C42" s="150">
        <f>VLOOKUP($A42,'All Cause Mortality rates'!$A$15:$I$117,'All Cause Mortality rates'!I$2,FALSE)</f>
        <v>33.515357047372184</v>
      </c>
      <c r="E42" s="77">
        <v>55</v>
      </c>
      <c r="F42" s="150">
        <f>VLOOKUP($A42,'All Cause Mortality rates'!$A$15:$I$117,'All Cause Mortality rates'!E$2,FALSE)</f>
        <v>35.185289472184678</v>
      </c>
      <c r="G42" s="150">
        <f>VLOOKUP($A42,'All Cause Mortality rates'!$A$15:$I$117,'All Cause Mortality rates'!F$2,FALSE)</f>
        <v>50.664687624244138</v>
      </c>
      <c r="I42" s="77">
        <v>55</v>
      </c>
      <c r="J42" s="130">
        <v>1.711434391703829</v>
      </c>
      <c r="K42" s="130">
        <v>2.122753101533899</v>
      </c>
      <c r="M42" s="77">
        <v>55</v>
      </c>
      <c r="N42" s="151">
        <f>VLOOKUP($A42,'All Cause Mortality rates'!$A$15:$L$117,'All Cause Mortality rates'!K$2,FALSE)</f>
        <v>22.559788597113442</v>
      </c>
      <c r="O42" s="151">
        <f>VLOOKUP($A42,'All Cause Mortality rates'!$A$15:$L$117,'All Cause Mortality rates'!L$2,FALSE)</f>
        <v>29.391225621037478</v>
      </c>
      <c r="Q42" s="77">
        <v>55</v>
      </c>
      <c r="R42" s="151">
        <f>VLOOKUP($A42,'All Cause Mortality rates'!$A$15:$O$117,'All Cause Mortality rates'!N$2,FALSE)</f>
        <v>7.338702117233213</v>
      </c>
      <c r="S42" s="151">
        <f>VLOOKUP($A42,'All Cause Mortality rates'!$A$15:$O$117,'All Cause Mortality rates'!O$2,FALSE)</f>
        <v>10.127347466236872</v>
      </c>
    </row>
    <row r="43" spans="1:19" s="46" customFormat="1" x14ac:dyDescent="0.25">
      <c r="A43" s="77">
        <v>56</v>
      </c>
      <c r="B43" s="150">
        <f>VLOOKUP($A43,'All Cause Mortality rates'!$A$15:$I$117,'All Cause Mortality rates'!H$2,FALSE)</f>
        <v>20.727592635023402</v>
      </c>
      <c r="C43" s="150">
        <f>VLOOKUP($A43,'All Cause Mortality rates'!$A$15:$I$117,'All Cause Mortality rates'!I$2,FALSE)</f>
        <v>30.837487483731923</v>
      </c>
      <c r="E43" s="77">
        <v>56</v>
      </c>
      <c r="F43" s="150">
        <f>VLOOKUP($A43,'All Cause Mortality rates'!$A$15:$I$117,'All Cause Mortality rates'!E$2,FALSE)</f>
        <v>31.333606399350092</v>
      </c>
      <c r="G43" s="150">
        <f>VLOOKUP($A43,'All Cause Mortality rates'!$A$15:$I$117,'All Cause Mortality rates'!F$2,FALSE)</f>
        <v>46.61659036696183</v>
      </c>
      <c r="I43" s="77">
        <v>56</v>
      </c>
      <c r="J43" s="130">
        <v>1.711434391703829</v>
      </c>
      <c r="K43" s="130">
        <v>2.122753101533899</v>
      </c>
      <c r="M43" s="77">
        <v>56</v>
      </c>
      <c r="N43" s="151">
        <f>VLOOKUP($A43,'All Cause Mortality rates'!$A$15:$L$117,'All Cause Mortality rates'!K$2,FALSE)</f>
        <v>20.199669523514761</v>
      </c>
      <c r="O43" s="151">
        <f>VLOOKUP($A43,'All Cause Mortality rates'!$A$15:$L$117,'All Cause Mortality rates'!L$2,FALSE)</f>
        <v>27.122773017129415</v>
      </c>
      <c r="Q43" s="77">
        <v>56</v>
      </c>
      <c r="R43" s="151">
        <f>VLOOKUP($A43,'All Cause Mortality rates'!$A$15:$O$117,'All Cause Mortality rates'!N$2,FALSE)</f>
        <v>6.6448135059717188</v>
      </c>
      <c r="S43" s="151">
        <f>VLOOKUP($A43,'All Cause Mortality rates'!$A$15:$O$117,'All Cause Mortality rates'!O$2,FALSE)</f>
        <v>9.3980744365013518</v>
      </c>
    </row>
    <row r="44" spans="1:19" s="46" customFormat="1" x14ac:dyDescent="0.25">
      <c r="A44" s="77">
        <v>57</v>
      </c>
      <c r="B44" s="150">
        <f>VLOOKUP($A44,'All Cause Mortality rates'!$A$15:$I$117,'All Cause Mortality rates'!H$2,FALSE)</f>
        <v>18.569699084922895</v>
      </c>
      <c r="C44" s="150">
        <f>VLOOKUP($A44,'All Cause Mortality rates'!$A$15:$I$117,'All Cause Mortality rates'!I$2,FALSE)</f>
        <v>27.943555762251535</v>
      </c>
      <c r="E44" s="77">
        <v>57</v>
      </c>
      <c r="F44" s="150">
        <f>VLOOKUP($A44,'All Cause Mortality rates'!$A$15:$I$117,'All Cause Mortality rates'!E$2,FALSE)</f>
        <v>28.071549471605515</v>
      </c>
      <c r="G44" s="150">
        <f>VLOOKUP($A44,'All Cause Mortality rates'!$A$15:$I$117,'All Cause Mortality rates'!F$2,FALSE)</f>
        <v>42.24187502475452</v>
      </c>
      <c r="I44" s="77">
        <v>57</v>
      </c>
      <c r="J44" s="130">
        <v>1.711434391703829</v>
      </c>
      <c r="K44" s="130">
        <v>2.122753101533899</v>
      </c>
      <c r="M44" s="77">
        <v>57</v>
      </c>
      <c r="N44" s="151">
        <f>VLOOKUP($A44,'All Cause Mortality rates'!$A$15:$L$117,'All Cause Mortality rates'!K$2,FALSE)</f>
        <v>18.200843911762426</v>
      </c>
      <c r="O44" s="151">
        <f>VLOOKUP($A44,'All Cause Mortality rates'!$A$15:$L$117,'All Cause Mortality rates'!L$2,FALSE)</f>
        <v>24.671291795542096</v>
      </c>
      <c r="Q44" s="77">
        <v>57</v>
      </c>
      <c r="R44" s="151">
        <f>VLOOKUP($A44,'All Cause Mortality rates'!$A$15:$O$117,'All Cause Mortality rates'!N$2,FALSE)</f>
        <v>6.0571472549728185</v>
      </c>
      <c r="S44" s="151">
        <f>VLOOKUP($A44,'All Cause Mortality rates'!$A$15:$O$117,'All Cause Mortality rates'!O$2,FALSE)</f>
        <v>8.609960488373579</v>
      </c>
    </row>
    <row r="45" spans="1:19" s="46" customFormat="1" x14ac:dyDescent="0.25">
      <c r="A45" s="77">
        <v>58</v>
      </c>
      <c r="B45" s="150">
        <f>VLOOKUP($A45,'All Cause Mortality rates'!$A$15:$I$117,'All Cause Mortality rates'!H$2,FALSE)</f>
        <v>16.981182744376063</v>
      </c>
      <c r="C45" s="150">
        <f>VLOOKUP($A45,'All Cause Mortality rates'!$A$15:$I$117,'All Cause Mortality rates'!I$2,FALSE)</f>
        <v>25.92889865205175</v>
      </c>
      <c r="E45" s="77">
        <v>58</v>
      </c>
      <c r="F45" s="150">
        <f>VLOOKUP($A45,'All Cause Mortality rates'!$A$15:$I$117,'All Cause Mortality rates'!E$2,FALSE)</f>
        <v>25.670211957401026</v>
      </c>
      <c r="G45" s="150">
        <f>VLOOKUP($A45,'All Cause Mortality rates'!$A$15:$I$117,'All Cause Mortality rates'!F$2,FALSE)</f>
        <v>39.196346581958544</v>
      </c>
      <c r="I45" s="77">
        <v>58</v>
      </c>
      <c r="J45" s="130">
        <v>1.711434391703829</v>
      </c>
      <c r="K45" s="130">
        <v>2.122753101533899</v>
      </c>
      <c r="M45" s="77">
        <v>58</v>
      </c>
      <c r="N45" s="151">
        <f>VLOOKUP($A45,'All Cause Mortality rates'!$A$15:$L$117,'All Cause Mortality rates'!K$2,FALSE)</f>
        <v>16.729424181153284</v>
      </c>
      <c r="O45" s="151">
        <f>VLOOKUP($A45,'All Cause Mortality rates'!$A$15:$L$117,'All Cause Mortality rates'!L$2,FALSE)</f>
        <v>22.964653716650016</v>
      </c>
      <c r="Q45" s="77">
        <v>58</v>
      </c>
      <c r="R45" s="151">
        <f>VLOOKUP($A45,'All Cause Mortality rates'!$A$15:$O$117,'All Cause Mortality rates'!N$2,FALSE)</f>
        <v>5.6245413729745302</v>
      </c>
      <c r="S45" s="151">
        <f>VLOOKUP($A45,'All Cause Mortality rates'!$A$15:$O$117,'All Cause Mortality rates'!O$2,FALSE)</f>
        <v>8.0613022883691148</v>
      </c>
    </row>
    <row r="46" spans="1:19" s="46" customFormat="1" x14ac:dyDescent="0.25">
      <c r="A46" s="77">
        <v>59</v>
      </c>
      <c r="B46" s="150">
        <f>VLOOKUP($A46,'All Cause Mortality rates'!$A$15:$I$117,'All Cause Mortality rates'!H$2,FALSE)</f>
        <v>15.363142169426499</v>
      </c>
      <c r="C46" s="150">
        <f>VLOOKUP($A46,'All Cause Mortality rates'!$A$15:$I$117,'All Cause Mortality rates'!I$2,FALSE)</f>
        <v>22.976198930007275</v>
      </c>
      <c r="E46" s="77">
        <v>59</v>
      </c>
      <c r="F46" s="150">
        <f>VLOOKUP($A46,'All Cause Mortality rates'!$A$15:$I$117,'All Cause Mortality rates'!E$2,FALSE)</f>
        <v>23.224243078797073</v>
      </c>
      <c r="G46" s="150">
        <f>VLOOKUP($A46,'All Cause Mortality rates'!$A$15:$I$117,'All Cause Mortality rates'!F$2,FALSE)</f>
        <v>34.732792490795873</v>
      </c>
      <c r="I46" s="77">
        <v>59</v>
      </c>
      <c r="J46" s="130">
        <v>1.711434391703829</v>
      </c>
      <c r="K46" s="130">
        <v>2.122753101533899</v>
      </c>
      <c r="M46" s="77">
        <v>59</v>
      </c>
      <c r="N46" s="151">
        <f>VLOOKUP($A46,'All Cause Mortality rates'!$A$15:$L$117,'All Cause Mortality rates'!K$2,FALSE)</f>
        <v>15.230656578871411</v>
      </c>
      <c r="O46" s="151">
        <f>VLOOKUP($A46,'All Cause Mortality rates'!$A$15:$L$117,'All Cause Mortality rates'!L$2,FALSE)</f>
        <v>20.463389478848555</v>
      </c>
      <c r="Q46" s="77">
        <v>59</v>
      </c>
      <c r="R46" s="151">
        <f>VLOOKUP($A46,'All Cause Mortality rates'!$A$15:$O$117,'All Cause Mortality rates'!N$2,FALSE)</f>
        <v>5.183895059072519</v>
      </c>
      <c r="S46" s="151">
        <f>VLOOKUP($A46,'All Cause Mortality rates'!$A$15:$O$117,'All Cause Mortality rates'!O$2,FALSE)</f>
        <v>7.2571838572729437</v>
      </c>
    </row>
    <row r="47" spans="1:19" s="46" customFormat="1" x14ac:dyDescent="0.25">
      <c r="A47" s="77">
        <v>60</v>
      </c>
      <c r="B47" s="150">
        <f>VLOOKUP($A47,'All Cause Mortality rates'!$A$15:$I$117,'All Cause Mortality rates'!H$2,FALSE)</f>
        <v>14.000032234778192</v>
      </c>
      <c r="C47" s="150">
        <f>VLOOKUP($A47,'All Cause Mortality rates'!$A$15:$I$117,'All Cause Mortality rates'!I$2,FALSE)</f>
        <v>21.550244171510716</v>
      </c>
      <c r="E47" s="77">
        <v>60</v>
      </c>
      <c r="F47" s="150">
        <f>VLOOKUP($A47,'All Cause Mortality rates'!$A$15:$I$117,'All Cause Mortality rates'!E$2,FALSE)</f>
        <v>21.163649216143437</v>
      </c>
      <c r="G47" s="150">
        <f>VLOOKUP($A47,'All Cause Mortality rates'!$A$15:$I$117,'All Cause Mortality rates'!F$2,FALSE)</f>
        <v>32.577197003526635</v>
      </c>
      <c r="I47" s="77">
        <v>60</v>
      </c>
      <c r="J47" s="130">
        <v>1.711434391703829</v>
      </c>
      <c r="K47" s="130">
        <v>2.122753101533899</v>
      </c>
      <c r="M47" s="77">
        <v>60</v>
      </c>
      <c r="N47" s="151">
        <f>VLOOKUP($A47,'All Cause Mortality rates'!$A$15:$L$117,'All Cause Mortality rates'!K$2,FALSE)</f>
        <v>13.968027544699554</v>
      </c>
      <c r="O47" s="151">
        <f>VLOOKUP($A47,'All Cause Mortality rates'!$A$15:$L$117,'All Cause Mortality rates'!L$2,FALSE)</f>
        <v>19.255447602632078</v>
      </c>
      <c r="Q47" s="77">
        <v>60</v>
      </c>
      <c r="R47" s="151">
        <f>VLOOKUP($A47,'All Cause Mortality rates'!$A$15:$O$117,'All Cause Mortality rates'!N$2,FALSE)</f>
        <v>4.8126748452872672</v>
      </c>
      <c r="S47" s="151">
        <f>VLOOKUP($A47,'All Cause Mortality rates'!$A$15:$O$117,'All Cause Mortality rates'!O$2,FALSE)</f>
        <v>6.8688489058196227</v>
      </c>
    </row>
    <row r="48" spans="1:19" s="46" customFormat="1" x14ac:dyDescent="0.25">
      <c r="A48" s="77">
        <v>61</v>
      </c>
      <c r="B48" s="150">
        <f>VLOOKUP($A48,'All Cause Mortality rates'!$A$15:$I$117,'All Cause Mortality rates'!H$2,FALSE)</f>
        <v>12.892022234819024</v>
      </c>
      <c r="C48" s="150">
        <f>VLOOKUP($A48,'All Cause Mortality rates'!$A$15:$I$117,'All Cause Mortality rates'!I$2,FALSE)</f>
        <v>19.678140884982245</v>
      </c>
      <c r="E48" s="77">
        <v>61</v>
      </c>
      <c r="F48" s="150">
        <f>VLOOKUP($A48,'All Cause Mortality rates'!$A$15:$I$117,'All Cause Mortality rates'!E$2,FALSE)</f>
        <v>19.488686289353687</v>
      </c>
      <c r="G48" s="150">
        <f>VLOOKUP($A48,'All Cause Mortality rates'!$A$15:$I$117,'All Cause Mortality rates'!F$2,FALSE)</f>
        <v>29.747165144453167</v>
      </c>
      <c r="I48" s="77">
        <v>61</v>
      </c>
      <c r="J48" s="130">
        <v>1.711434391703829</v>
      </c>
      <c r="K48" s="130">
        <v>2.122753101533899</v>
      </c>
      <c r="M48" s="77">
        <v>61</v>
      </c>
      <c r="N48" s="151">
        <f>VLOOKUP($A48,'All Cause Mortality rates'!$A$15:$L$117,'All Cause Mortality rates'!K$2,FALSE)</f>
        <v>12.941693893582737</v>
      </c>
      <c r="O48" s="151">
        <f>VLOOKUP($A48,'All Cause Mortality rates'!$A$15:$L$117,'All Cause Mortality rates'!L$2,FALSE)</f>
        <v>17.669568427345684</v>
      </c>
      <c r="Q48" s="77">
        <v>61</v>
      </c>
      <c r="R48" s="151">
        <f>VLOOKUP($A48,'All Cause Mortality rates'!$A$15:$O$117,'All Cause Mortality rates'!N$2,FALSE)</f>
        <v>4.5109268361164876</v>
      </c>
      <c r="S48" s="151">
        <f>VLOOKUP($A48,'All Cause Mortality rates'!$A$15:$O$117,'All Cause Mortality rates'!O$2,FALSE)</f>
        <v>6.3590128576857099</v>
      </c>
    </row>
    <row r="49" spans="1:19" s="46" customFormat="1" x14ac:dyDescent="0.25">
      <c r="A49" s="77">
        <v>62</v>
      </c>
      <c r="B49" s="150">
        <f>VLOOKUP($A49,'All Cause Mortality rates'!$A$15:$I$117,'All Cause Mortality rates'!H$2,FALSE)</f>
        <v>11.732682453295739</v>
      </c>
      <c r="C49" s="150">
        <f>VLOOKUP($A49,'All Cause Mortality rates'!$A$15:$I$117,'All Cause Mortality rates'!I$2,FALSE)</f>
        <v>18.046310694292124</v>
      </c>
      <c r="E49" s="77">
        <v>62</v>
      </c>
      <c r="F49" s="150">
        <f>VLOOKUP($A49,'All Cause Mortality rates'!$A$15:$I$117,'All Cause Mortality rates'!E$2,FALSE)</f>
        <v>17.736128863269453</v>
      </c>
      <c r="G49" s="150">
        <f>VLOOKUP($A49,'All Cause Mortality rates'!$A$15:$I$117,'All Cause Mortality rates'!F$2,FALSE)</f>
        <v>27.280350700248761</v>
      </c>
      <c r="I49" s="77">
        <v>62</v>
      </c>
      <c r="J49" s="130">
        <v>1.711434391703829</v>
      </c>
      <c r="K49" s="130">
        <v>2.122753101533899</v>
      </c>
      <c r="M49" s="77">
        <v>62</v>
      </c>
      <c r="N49" s="151">
        <f>VLOOKUP($A49,'All Cause Mortality rates'!$A$15:$L$117,'All Cause Mortality rates'!K$2,FALSE)</f>
        <v>11.867814207569419</v>
      </c>
      <c r="O49" s="151">
        <f>VLOOKUP($A49,'All Cause Mortality rates'!$A$15:$L$117,'All Cause Mortality rates'!L$2,FALSE)</f>
        <v>16.287227220190431</v>
      </c>
      <c r="Q49" s="77">
        <v>62</v>
      </c>
      <c r="R49" s="151">
        <f>VLOOKUP($A49,'All Cause Mortality rates'!$A$15:$O$117,'All Cause Mortality rates'!N$2,FALSE)</f>
        <v>4.1952000186328631</v>
      </c>
      <c r="S49" s="151">
        <f>VLOOKUP($A49,'All Cause Mortality rates'!$A$15:$O$117,'All Cause Mortality rates'!O$2,FALSE)</f>
        <v>5.9146111723546522</v>
      </c>
    </row>
    <row r="50" spans="1:19" s="46" customFormat="1" x14ac:dyDescent="0.25">
      <c r="A50" s="77">
        <v>63</v>
      </c>
      <c r="B50" s="150">
        <f>VLOOKUP($A50,'All Cause Mortality rates'!$A$15:$I$117,'All Cause Mortality rates'!H$2,FALSE)</f>
        <v>10.927123906635599</v>
      </c>
      <c r="C50" s="150">
        <f>VLOOKUP($A50,'All Cause Mortality rates'!$A$15:$I$117,'All Cause Mortality rates'!I$2,FALSE)</f>
        <v>16.70460790854548</v>
      </c>
      <c r="E50" s="77">
        <v>63</v>
      </c>
      <c r="F50" s="150">
        <f>VLOOKUP($A50,'All Cause Mortality rates'!$A$15:$I$117,'All Cause Mortality rates'!E$2,FALSE)</f>
        <v>16.518377488224019</v>
      </c>
      <c r="G50" s="150">
        <f>VLOOKUP($A50,'All Cause Mortality rates'!$A$15:$I$117,'All Cause Mortality rates'!F$2,FALSE)</f>
        <v>25.252117719518459</v>
      </c>
      <c r="I50" s="77">
        <v>63</v>
      </c>
      <c r="J50" s="130">
        <v>1.711434391703829</v>
      </c>
      <c r="K50" s="130">
        <v>2.122753101533899</v>
      </c>
      <c r="M50" s="77">
        <v>63</v>
      </c>
      <c r="N50" s="151">
        <f>VLOOKUP($A50,'All Cause Mortality rates'!$A$15:$L$117,'All Cause Mortality rates'!K$2,FALSE)</f>
        <v>11.121636966919491</v>
      </c>
      <c r="O50" s="151">
        <f>VLOOKUP($A50,'All Cause Mortality rates'!$A$15:$L$117,'All Cause Mortality rates'!L$2,FALSE)</f>
        <v>15.150656111827608</v>
      </c>
      <c r="Q50" s="77">
        <v>63</v>
      </c>
      <c r="R50" s="151">
        <f>VLOOKUP($A50,'All Cause Mortality rates'!$A$15:$O$117,'All Cause Mortality rates'!N$2,FALSE)</f>
        <v>3.9758196089486888</v>
      </c>
      <c r="S50" s="151">
        <f>VLOOKUP($A50,'All Cause Mortality rates'!$A$15:$O$117,'All Cause Mortality rates'!O$2,FALSE)</f>
        <v>5.5492208378695311</v>
      </c>
    </row>
    <row r="51" spans="1:19" s="46" customFormat="1" x14ac:dyDescent="0.25">
      <c r="A51" s="77">
        <v>64</v>
      </c>
      <c r="B51" s="150">
        <f>VLOOKUP($A51,'All Cause Mortality rates'!$A$15:$I$117,'All Cause Mortality rates'!H$2,FALSE)</f>
        <v>10.122293250622779</v>
      </c>
      <c r="C51" s="150">
        <f>VLOOKUP($A51,'All Cause Mortality rates'!$A$15:$I$117,'All Cause Mortality rates'!I$2,FALSE)</f>
        <v>15.631986316901646</v>
      </c>
      <c r="E51" s="77">
        <v>64</v>
      </c>
      <c r="F51" s="150">
        <f>VLOOKUP($A51,'All Cause Mortality rates'!$A$15:$I$117,'All Cause Mortality rates'!E$2,FALSE)</f>
        <v>15.30172645509704</v>
      </c>
      <c r="G51" s="150">
        <f>VLOOKUP($A51,'All Cause Mortality rates'!$A$15:$I$117,'All Cause Mortality rates'!F$2,FALSE)</f>
        <v>23.630650945262051</v>
      </c>
      <c r="I51" s="77">
        <v>64</v>
      </c>
      <c r="J51" s="130">
        <v>1.711434391703829</v>
      </c>
      <c r="K51" s="130">
        <v>2.122753101533899</v>
      </c>
      <c r="M51" s="77">
        <v>64</v>
      </c>
      <c r="N51" s="151">
        <f>VLOOKUP($A51,'All Cause Mortality rates'!$A$15:$L$117,'All Cause Mortality rates'!K$2,FALSE)</f>
        <v>10.376133960857432</v>
      </c>
      <c r="O51" s="151">
        <f>VLOOKUP($A51,'All Cause Mortality rates'!$A$15:$L$117,'All Cause Mortality rates'!L$2,FALSE)</f>
        <v>14.242026626803394</v>
      </c>
      <c r="Q51" s="77">
        <v>64</v>
      </c>
      <c r="R51" s="151">
        <f>VLOOKUP($A51,'All Cause Mortality rates'!$A$15:$O$117,'All Cause Mortality rates'!N$2,FALSE)</f>
        <v>3.7566374281196073</v>
      </c>
      <c r="S51" s="151">
        <f>VLOOKUP($A51,'All Cause Mortality rates'!$A$15:$O$117,'All Cause Mortality rates'!O$2,FALSE)</f>
        <v>5.2571102703800259</v>
      </c>
    </row>
    <row r="52" spans="1:19" s="46" customFormat="1" x14ac:dyDescent="0.25">
      <c r="A52" s="77">
        <v>65</v>
      </c>
      <c r="B52" s="150">
        <f>VLOOKUP($A52,'All Cause Mortality rates'!$A$15:$I$117,'All Cause Mortality rates'!H$2,FALSE)</f>
        <v>9.2918593273689343</v>
      </c>
      <c r="C52" s="150">
        <f>VLOOKUP($A52,'All Cause Mortality rates'!$A$15:$I$117,'All Cause Mortality rates'!I$2,FALSE)</f>
        <v>14.179244116943812</v>
      </c>
      <c r="E52" s="77">
        <v>65</v>
      </c>
      <c r="F52" s="150">
        <f>VLOOKUP($A52,'All Cause Mortality rates'!$A$15:$I$117,'All Cause Mortality rates'!E$2,FALSE)</f>
        <v>14.046371327751606</v>
      </c>
      <c r="G52" s="150">
        <f>VLOOKUP($A52,'All Cause Mortality rates'!$A$15:$I$117,'All Cause Mortality rates'!F$2,FALSE)</f>
        <v>21.434561264481168</v>
      </c>
      <c r="I52" s="77">
        <v>65</v>
      </c>
      <c r="J52" s="130">
        <v>1.4110249804057229</v>
      </c>
      <c r="K52" s="130">
        <v>1.7050724805643693</v>
      </c>
      <c r="M52" s="77">
        <v>65</v>
      </c>
      <c r="N52" s="151">
        <f>VLOOKUP($A52,'All Cause Mortality rates'!$A$15:$L$117,'All Cause Mortality rates'!K$2,FALSE)</f>
        <v>9.6069150183426633</v>
      </c>
      <c r="O52" s="151">
        <f>VLOOKUP($A52,'All Cause Mortality rates'!$A$15:$L$117,'All Cause Mortality rates'!L$2,FALSE)</f>
        <v>13.011392815863909</v>
      </c>
      <c r="Q52" s="77">
        <v>65</v>
      </c>
      <c r="R52" s="151">
        <f>VLOOKUP($A52,'All Cause Mortality rates'!$A$15:$O$117,'All Cause Mortality rates'!N$2,FALSE)</f>
        <v>3.5304826252758046</v>
      </c>
      <c r="S52" s="151">
        <f>VLOOKUP($A52,'All Cause Mortality rates'!$A$15:$O$117,'All Cause Mortality rates'!O$2,FALSE)</f>
        <v>4.861480206850084</v>
      </c>
    </row>
    <row r="53" spans="1:19" s="46" customFormat="1" x14ac:dyDescent="0.25">
      <c r="A53" s="77">
        <v>66</v>
      </c>
      <c r="B53" s="150">
        <f>VLOOKUP($A53,'All Cause Mortality rates'!$A$15:$I$117,'All Cause Mortality rates'!H$2,FALSE)</f>
        <v>8.3813752301426359</v>
      </c>
      <c r="C53" s="150">
        <f>VLOOKUP($A53,'All Cause Mortality rates'!$A$15:$I$117,'All Cause Mortality rates'!I$2,FALSE)</f>
        <v>12.973559972073678</v>
      </c>
      <c r="E53" s="77">
        <v>66</v>
      </c>
      <c r="F53" s="150">
        <f>VLOOKUP($A53,'All Cause Mortality rates'!$A$15:$I$117,'All Cause Mortality rates'!E$2,FALSE)</f>
        <v>12.670005493199675</v>
      </c>
      <c r="G53" s="150">
        <f>VLOOKUP($A53,'All Cause Mortality rates'!$A$15:$I$117,'All Cause Mortality rates'!F$2,FALSE)</f>
        <v>19.61194572477476</v>
      </c>
      <c r="I53" s="77">
        <v>66</v>
      </c>
      <c r="J53" s="130">
        <v>1.4110249804057229</v>
      </c>
      <c r="K53" s="130">
        <v>1.7050724805643693</v>
      </c>
      <c r="M53" s="77">
        <v>66</v>
      </c>
      <c r="N53" s="151">
        <f>VLOOKUP($A53,'All Cause Mortality rates'!$A$15:$L$117,'All Cause Mortality rates'!K$2,FALSE)</f>
        <v>8.7635467564817553</v>
      </c>
      <c r="O53" s="151">
        <f>VLOOKUP($A53,'All Cause Mortality rates'!$A$15:$L$117,'All Cause Mortality rates'!L$2,FALSE)</f>
        <v>11.9900445862648</v>
      </c>
      <c r="Q53" s="77">
        <v>66</v>
      </c>
      <c r="R53" s="151">
        <f>VLOOKUP($A53,'All Cause Mortality rates'!$A$15:$O$117,'All Cause Mortality rates'!N$2,FALSE)</f>
        <v>3.2825274951507915</v>
      </c>
      <c r="S53" s="151">
        <f>VLOOKUP($A53,'All Cause Mortality rates'!$A$15:$O$117,'All Cause Mortality rates'!O$2,FALSE)</f>
        <v>4.5331322764011315</v>
      </c>
    </row>
    <row r="54" spans="1:19" s="46" customFormat="1" x14ac:dyDescent="0.25">
      <c r="A54" s="77">
        <v>67</v>
      </c>
      <c r="B54" s="150">
        <f>VLOOKUP($A54,'All Cause Mortality rates'!$A$15:$I$117,'All Cause Mortality rates'!H$2,FALSE)</f>
        <v>7.5455214605970751</v>
      </c>
      <c r="C54" s="150">
        <f>VLOOKUP($A54,'All Cause Mortality rates'!$A$15:$I$117,'All Cause Mortality rates'!I$2,FALSE)</f>
        <v>11.332950178183452</v>
      </c>
      <c r="E54" s="77">
        <v>67</v>
      </c>
      <c r="F54" s="150">
        <f>VLOOKUP($A54,'All Cause Mortality rates'!$A$15:$I$117,'All Cause Mortality rates'!E$2,FALSE)</f>
        <v>11.406457261452786</v>
      </c>
      <c r="G54" s="150">
        <f>VLOOKUP($A54,'All Cause Mortality rates'!$A$15:$I$117,'All Cause Mortality rates'!F$2,FALSE)</f>
        <v>17.131859279530069</v>
      </c>
      <c r="I54" s="77">
        <v>67</v>
      </c>
      <c r="J54" s="130">
        <v>1.4110249804057229</v>
      </c>
      <c r="K54" s="130">
        <v>1.7050724805643693</v>
      </c>
      <c r="M54" s="77">
        <v>67</v>
      </c>
      <c r="N54" s="151">
        <f>VLOOKUP($A54,'All Cause Mortality rates'!$A$15:$L$117,'All Cause Mortality rates'!K$2,FALSE)</f>
        <v>7.9893074886691329</v>
      </c>
      <c r="O54" s="151">
        <f>VLOOKUP($A54,'All Cause Mortality rates'!$A$15:$L$117,'All Cause Mortality rates'!L$2,FALSE)</f>
        <v>10.60026608118773</v>
      </c>
      <c r="Q54" s="77">
        <v>67</v>
      </c>
      <c r="R54" s="151">
        <f>VLOOKUP($A54,'All Cause Mortality rates'!$A$15:$O$117,'All Cause Mortality rates'!N$2,FALSE)</f>
        <v>3.0548966877324837</v>
      </c>
      <c r="S54" s="151">
        <f>VLOOKUP($A54,'All Cause Mortality rates'!$A$15:$O$117,'All Cause Mortality rates'!O$2,FALSE)</f>
        <v>4.0863396128415044</v>
      </c>
    </row>
    <row r="55" spans="1:19" s="46" customFormat="1" x14ac:dyDescent="0.25">
      <c r="A55" s="77">
        <v>68</v>
      </c>
      <c r="B55" s="150">
        <f>VLOOKUP($A55,'All Cause Mortality rates'!$A$15:$I$117,'All Cause Mortality rates'!H$2,FALSE)</f>
        <v>7.0387148148671956</v>
      </c>
      <c r="C55" s="150">
        <f>VLOOKUP($A55,'All Cause Mortality rates'!$A$15:$I$117,'All Cause Mortality rates'!I$2,FALSE)</f>
        <v>10.664123908882743</v>
      </c>
      <c r="E55" s="77">
        <v>68</v>
      </c>
      <c r="F55" s="150">
        <f>VLOOKUP($A55,'All Cause Mortality rates'!$A$15:$I$117,'All Cause Mortality rates'!E$2,FALSE)</f>
        <v>10.640324877557786</v>
      </c>
      <c r="G55" s="150">
        <f>VLOOKUP($A55,'All Cause Mortality rates'!$A$15:$I$117,'All Cause Mortality rates'!F$2,FALSE)</f>
        <v>16.120804139609788</v>
      </c>
      <c r="I55" s="77">
        <v>68</v>
      </c>
      <c r="J55" s="130">
        <v>1.4110249804057229</v>
      </c>
      <c r="K55" s="130">
        <v>1.7050724805643693</v>
      </c>
      <c r="M55" s="77">
        <v>68</v>
      </c>
      <c r="N55" s="151">
        <f>VLOOKUP($A55,'All Cause Mortality rates'!$A$15:$L$117,'All Cause Mortality rates'!K$2,FALSE)</f>
        <v>7.5198598165891131</v>
      </c>
      <c r="O55" s="151">
        <f>VLOOKUP($A55,'All Cause Mortality rates'!$A$15:$L$117,'All Cause Mortality rates'!L$2,FALSE)</f>
        <v>10.033696031340028</v>
      </c>
      <c r="Q55" s="77">
        <v>68</v>
      </c>
      <c r="R55" s="151">
        <f>VLOOKUP($A55,'All Cause Mortality rates'!$A$15:$O$117,'All Cause Mortality rates'!N$2,FALSE)</f>
        <v>2.916876366265035</v>
      </c>
      <c r="S55" s="151">
        <f>VLOOKUP($A55,'All Cause Mortality rates'!$A$15:$O$117,'All Cause Mortality rates'!O$2,FALSE)</f>
        <v>3.9041959541650968</v>
      </c>
    </row>
    <row r="56" spans="1:19" s="46" customFormat="1" x14ac:dyDescent="0.25">
      <c r="A56" s="77">
        <v>69</v>
      </c>
      <c r="B56" s="150">
        <f>VLOOKUP($A56,'All Cause Mortality rates'!$A$15:$I$117,'All Cause Mortality rates'!H$2,FALSE)</f>
        <v>6.276533037260033</v>
      </c>
      <c r="C56" s="150">
        <f>VLOOKUP($A56,'All Cause Mortality rates'!$A$15:$I$117,'All Cause Mortality rates'!I$2,FALSE)</f>
        <v>9.652165827950947</v>
      </c>
      <c r="E56" s="77">
        <v>69</v>
      </c>
      <c r="F56" s="150">
        <f>VLOOKUP($A56,'All Cause Mortality rates'!$A$15:$I$117,'All Cause Mortality rates'!E$2,FALSE)</f>
        <v>9.4881455461313973</v>
      </c>
      <c r="G56" s="150">
        <f>VLOOKUP($A56,'All Cause Mortality rates'!$A$15:$I$117,'All Cause Mortality rates'!F$2,FALSE)</f>
        <v>14.591041529986658</v>
      </c>
      <c r="I56" s="77">
        <v>69</v>
      </c>
      <c r="J56" s="130">
        <v>1.4110249804057229</v>
      </c>
      <c r="K56" s="130">
        <v>1.7050724805643693</v>
      </c>
      <c r="M56" s="77">
        <v>69</v>
      </c>
      <c r="N56" s="151">
        <f>VLOOKUP($A56,'All Cause Mortality rates'!$A$15:$L$117,'All Cause Mortality rates'!K$2,FALSE)</f>
        <v>6.8138618502755479</v>
      </c>
      <c r="O56" s="151">
        <f>VLOOKUP($A56,'All Cause Mortality rates'!$A$15:$L$117,'All Cause Mortality rates'!L$2,FALSE)</f>
        <v>9.1764552699136335</v>
      </c>
      <c r="Q56" s="77">
        <v>69</v>
      </c>
      <c r="R56" s="151">
        <f>VLOOKUP($A56,'All Cause Mortality rates'!$A$15:$O$117,'All Cause Mortality rates'!N$2,FALSE)</f>
        <v>2.7093088948273376</v>
      </c>
      <c r="S56" s="151">
        <f>VLOOKUP($A56,'All Cause Mortality rates'!$A$15:$O$117,'All Cause Mortality rates'!O$2,FALSE)</f>
        <v>3.6286060801597126</v>
      </c>
    </row>
    <row r="57" spans="1:19" s="46" customFormat="1" x14ac:dyDescent="0.25">
      <c r="A57" s="77">
        <v>70</v>
      </c>
      <c r="B57" s="150">
        <f>VLOOKUP($A57,'All Cause Mortality rates'!$A$15:$I$117,'All Cause Mortality rates'!H$2,FALSE)</f>
        <v>5.5125039833564777</v>
      </c>
      <c r="C57" s="150">
        <f>VLOOKUP($A57,'All Cause Mortality rates'!$A$15:$I$117,'All Cause Mortality rates'!I$2,FALSE)</f>
        <v>8.5199796201496092</v>
      </c>
      <c r="E57" s="77">
        <v>70</v>
      </c>
      <c r="F57" s="150">
        <f>VLOOKUP($A57,'All Cause Mortality rates'!$A$15:$I$117,'All Cause Mortality rates'!E$2,FALSE)</f>
        <v>8.3331737134531139</v>
      </c>
      <c r="G57" s="150">
        <f>VLOOKUP($A57,'All Cause Mortality rates'!$A$15:$I$117,'All Cause Mortality rates'!F$2,FALSE)</f>
        <v>12.879531774334811</v>
      </c>
      <c r="I57" s="77">
        <v>70</v>
      </c>
      <c r="J57" s="130">
        <v>1.4110249804057229</v>
      </c>
      <c r="K57" s="130">
        <v>1.7050724805643693</v>
      </c>
      <c r="M57" s="77">
        <v>70</v>
      </c>
      <c r="N57" s="151">
        <f>VLOOKUP($A57,'All Cause Mortality rates'!$A$15:$L$117,'All Cause Mortality rates'!K$2,FALSE)</f>
        <v>6.1061527786236125</v>
      </c>
      <c r="O57" s="151">
        <f>VLOOKUP($A57,'All Cause Mortality rates'!$A$15:$L$117,'All Cause Mortality rates'!L$2,FALSE)</f>
        <v>8.2173679468909206</v>
      </c>
      <c r="Q57" s="77">
        <v>70</v>
      </c>
      <c r="R57" s="151">
        <f>VLOOKUP($A57,'All Cause Mortality rates'!$A$15:$O$117,'All Cause Mortality rates'!N$2,FALSE)</f>
        <v>2.5012383485574232</v>
      </c>
      <c r="S57" s="151">
        <f>VLOOKUP($A57,'All Cause Mortality rates'!$A$15:$O$117,'All Cause Mortality rates'!O$2,FALSE)</f>
        <v>3.3202740847560079</v>
      </c>
    </row>
    <row r="58" spans="1:19" s="46" customFormat="1" x14ac:dyDescent="0.25">
      <c r="A58" s="77">
        <v>71</v>
      </c>
      <c r="B58" s="150">
        <f>VLOOKUP($A58,'All Cause Mortality rates'!$A$15:$I$117,'All Cause Mortality rates'!H$2,FALSE)</f>
        <v>4.995862125273546</v>
      </c>
      <c r="C58" s="150">
        <f>VLOOKUP($A58,'All Cause Mortality rates'!$A$15:$I$117,'All Cause Mortality rates'!I$2,FALSE)</f>
        <v>7.8481121610858064</v>
      </c>
      <c r="E58" s="77">
        <v>71</v>
      </c>
      <c r="F58" s="150">
        <f>VLOOKUP($A58,'All Cause Mortality rates'!$A$15:$I$117,'All Cause Mortality rates'!E$2,FALSE)</f>
        <v>7.5521735792047124</v>
      </c>
      <c r="G58" s="150">
        <f>VLOOKUP($A58,'All Cause Mortality rates'!$A$15:$I$117,'All Cause Mortality rates'!F$2,FALSE)</f>
        <v>11.863879311189379</v>
      </c>
      <c r="I58" s="77">
        <v>71</v>
      </c>
      <c r="J58" s="130">
        <v>1.4110249804057229</v>
      </c>
      <c r="K58" s="130">
        <v>1.7050724805643693</v>
      </c>
      <c r="M58" s="77">
        <v>71</v>
      </c>
      <c r="N58" s="151">
        <f>VLOOKUP($A58,'All Cause Mortality rates'!$A$15:$L$117,'All Cause Mortality rates'!K$2,FALSE)</f>
        <v>5.6275948914695508</v>
      </c>
      <c r="O58" s="151">
        <f>VLOOKUP($A58,'All Cause Mortality rates'!$A$15:$L$117,'All Cause Mortality rates'!L$2,FALSE)</f>
        <v>7.6482216719235421</v>
      </c>
      <c r="Q58" s="77">
        <v>71</v>
      </c>
      <c r="R58" s="151">
        <f>VLOOKUP($A58,'All Cause Mortality rates'!$A$15:$O$117,'All Cause Mortality rates'!N$2,FALSE)</f>
        <v>2.3605395713473234</v>
      </c>
      <c r="S58" s="151">
        <f>VLOOKUP($A58,'All Cause Mortality rates'!$A$15:$O$117,'All Cause Mortality rates'!O$2,FALSE)</f>
        <v>3.1373022088644511</v>
      </c>
    </row>
    <row r="59" spans="1:19" s="46" customFormat="1" x14ac:dyDescent="0.25">
      <c r="A59" s="77">
        <v>72</v>
      </c>
      <c r="B59" s="150">
        <f>VLOOKUP($A59,'All Cause Mortality rates'!$A$15:$I$117,'All Cause Mortality rates'!H$2,FALSE)</f>
        <v>4.4684438679077445</v>
      </c>
      <c r="C59" s="150">
        <f>VLOOKUP($A59,'All Cause Mortality rates'!$A$15:$I$117,'All Cause Mortality rates'!I$2,FALSE)</f>
        <v>6.8278527424992328</v>
      </c>
      <c r="E59" s="77">
        <v>72</v>
      </c>
      <c r="F59" s="150">
        <f>VLOOKUP($A59,'All Cause Mortality rates'!$A$15:$I$117,'All Cause Mortality rates'!E$2,FALSE)</f>
        <v>6.7548829157338703</v>
      </c>
      <c r="G59" s="150">
        <f>VLOOKUP($A59,'All Cause Mortality rates'!$A$15:$I$117,'All Cause Mortality rates'!F$2,FALSE)</f>
        <v>10.321567687735122</v>
      </c>
      <c r="I59" s="77">
        <v>72</v>
      </c>
      <c r="J59" s="130">
        <v>1.4110249804057229</v>
      </c>
      <c r="K59" s="130">
        <v>1.7050724805643693</v>
      </c>
      <c r="M59" s="77">
        <v>72</v>
      </c>
      <c r="N59" s="151">
        <f>VLOOKUP($A59,'All Cause Mortality rates'!$A$15:$L$117,'All Cause Mortality rates'!K$2,FALSE)</f>
        <v>5.1390549813894424</v>
      </c>
      <c r="O59" s="151">
        <f>VLOOKUP($A59,'All Cause Mortality rates'!$A$15:$L$117,'All Cause Mortality rates'!L$2,FALSE)</f>
        <v>6.7839487565511227</v>
      </c>
      <c r="Q59" s="77">
        <v>72</v>
      </c>
      <c r="R59" s="151">
        <f>VLOOKUP($A59,'All Cause Mortality rates'!$A$15:$O$117,'All Cause Mortality rates'!N$2,FALSE)</f>
        <v>2.2169060218610217</v>
      </c>
      <c r="S59" s="151">
        <f>VLOOKUP($A59,'All Cause Mortality rates'!$A$15:$O$117,'All Cause Mortality rates'!O$2,FALSE)</f>
        <v>2.8594516042601774</v>
      </c>
    </row>
    <row r="60" spans="1:19" s="46" customFormat="1" x14ac:dyDescent="0.25">
      <c r="A60" s="77">
        <v>73</v>
      </c>
      <c r="B60" s="150">
        <f>VLOOKUP($A60,'All Cause Mortality rates'!$A$15:$I$117,'All Cause Mortality rates'!H$2,FALSE)</f>
        <v>4.1609351655296596</v>
      </c>
      <c r="C60" s="150">
        <f>VLOOKUP($A60,'All Cause Mortality rates'!$A$15:$I$117,'All Cause Mortality rates'!I$2,FALSE)</f>
        <v>6.3310616736148297</v>
      </c>
      <c r="E60" s="77">
        <v>73</v>
      </c>
      <c r="F60" s="150">
        <f>VLOOKUP($A60,'All Cause Mortality rates'!$A$15:$I$117,'All Cause Mortality rates'!E$2,FALSE)</f>
        <v>6.2900263926271327</v>
      </c>
      <c r="G60" s="150">
        <f>VLOOKUP($A60,'All Cause Mortality rates'!$A$15:$I$117,'All Cause Mortality rates'!F$2,FALSE)</f>
        <v>9.5705757086263645</v>
      </c>
      <c r="I60" s="77">
        <v>73</v>
      </c>
      <c r="J60" s="130">
        <v>1.4110249804057229</v>
      </c>
      <c r="K60" s="130">
        <v>1.7050724805643693</v>
      </c>
      <c r="M60" s="77">
        <v>73</v>
      </c>
      <c r="N60" s="151">
        <f>VLOOKUP($A60,'All Cause Mortality rates'!$A$15:$L$117,'All Cause Mortality rates'!K$2,FALSE)</f>
        <v>4.8542141141828967</v>
      </c>
      <c r="O60" s="151">
        <f>VLOOKUP($A60,'All Cause Mortality rates'!$A$15:$L$117,'All Cause Mortality rates'!L$2,FALSE)</f>
        <v>6.3631116070832681</v>
      </c>
      <c r="Q60" s="77">
        <v>73</v>
      </c>
      <c r="R60" s="151">
        <f>VLOOKUP($A60,'All Cause Mortality rates'!$A$15:$O$117,'All Cause Mortality rates'!N$2,FALSE)</f>
        <v>2.1331611650919524</v>
      </c>
      <c r="S60" s="151">
        <f>VLOOKUP($A60,'All Cause Mortality rates'!$A$15:$O$117,'All Cause Mortality rates'!O$2,FALSE)</f>
        <v>2.7241588577910867</v>
      </c>
    </row>
    <row r="61" spans="1:19" s="46" customFormat="1" x14ac:dyDescent="0.25">
      <c r="A61" s="77">
        <v>74</v>
      </c>
      <c r="B61" s="150">
        <f>VLOOKUP($A61,'All Cause Mortality rates'!$A$15:$I$117,'All Cause Mortality rates'!H$2,FALSE)</f>
        <v>3.7361122180776127</v>
      </c>
      <c r="C61" s="150">
        <f>VLOOKUP($A61,'All Cause Mortality rates'!$A$15:$I$117,'All Cause Mortality rates'!I$2,FALSE)</f>
        <v>5.6102236143418285</v>
      </c>
      <c r="E61" s="77">
        <v>74</v>
      </c>
      <c r="F61" s="150">
        <f>VLOOKUP($A61,'All Cause Mortality rates'!$A$15:$I$117,'All Cause Mortality rates'!E$2,FALSE)</f>
        <v>5.6478275970765948</v>
      </c>
      <c r="G61" s="150">
        <f>VLOOKUP($A61,'All Cause Mortality rates'!$A$15:$I$117,'All Cause Mortality rates'!F$2,FALSE)</f>
        <v>8.4808950870202029</v>
      </c>
      <c r="I61" s="77">
        <v>74</v>
      </c>
      <c r="J61" s="130">
        <v>1.4110249804057229</v>
      </c>
      <c r="K61" s="130">
        <v>1.7050724805643693</v>
      </c>
      <c r="M61" s="77">
        <v>74</v>
      </c>
      <c r="N61" s="151">
        <f>VLOOKUP($A61,'All Cause Mortality rates'!$A$15:$L$117,'All Cause Mortality rates'!K$2,FALSE)</f>
        <v>4.4607067570717378</v>
      </c>
      <c r="O61" s="151">
        <f>VLOOKUP($A61,'All Cause Mortality rates'!$A$15:$L$117,'All Cause Mortality rates'!L$2,FALSE)</f>
        <v>5.7524818009283258</v>
      </c>
      <c r="Q61" s="77">
        <v>74</v>
      </c>
      <c r="R61" s="151">
        <f>VLOOKUP($A61,'All Cause Mortality rates'!$A$15:$O$117,'All Cause Mortality rates'!N$2,FALSE)</f>
        <v>2.0174677339420151</v>
      </c>
      <c r="S61" s="151">
        <f>VLOOKUP($A61,'All Cause Mortality rates'!$A$15:$O$117,'All Cause Mortality rates'!O$2,FALSE)</f>
        <v>2.527850657207904</v>
      </c>
    </row>
    <row r="62" spans="1:19" s="46" customFormat="1" x14ac:dyDescent="0.25">
      <c r="A62" s="77">
        <v>75</v>
      </c>
      <c r="B62" s="150">
        <f>VLOOKUP($A62,'All Cause Mortality rates'!$A$15:$I$117,'All Cause Mortality rates'!H$2,FALSE)</f>
        <v>3.4062626477310207</v>
      </c>
      <c r="C62" s="150">
        <f>VLOOKUP($A62,'All Cause Mortality rates'!$A$15:$I$117,'All Cause Mortality rates'!I$2,FALSE)</f>
        <v>5.0711099684825829</v>
      </c>
      <c r="E62" s="77">
        <v>75</v>
      </c>
      <c r="F62" s="150">
        <f>VLOOKUP($A62,'All Cause Mortality rates'!$A$15:$I$117,'All Cause Mortality rates'!E$2,FALSE)</f>
        <v>5.1491987022395183</v>
      </c>
      <c r="G62" s="150">
        <f>VLOOKUP($A62,'All Cause Mortality rates'!$A$15:$I$117,'All Cause Mortality rates'!F$2,FALSE)</f>
        <v>7.6659246714337259</v>
      </c>
      <c r="I62" s="77">
        <v>75</v>
      </c>
      <c r="J62" s="130">
        <v>1.2565494379559674</v>
      </c>
      <c r="K62" s="130">
        <v>1.4745395682925189</v>
      </c>
      <c r="M62" s="77">
        <v>75</v>
      </c>
      <c r="N62" s="151">
        <f>VLOOKUP($A62,'All Cause Mortality rates'!$A$15:$L$117,'All Cause Mortality rates'!K$2,FALSE)</f>
        <v>4.1551718667137019</v>
      </c>
      <c r="O62" s="151">
        <f>VLOOKUP($A62,'All Cause Mortality rates'!$A$15:$L$117,'All Cause Mortality rates'!L$2,FALSE)</f>
        <v>5.2957927334857331</v>
      </c>
      <c r="Q62" s="77">
        <v>75</v>
      </c>
      <c r="R62" s="151">
        <f>VLOOKUP($A62,'All Cause Mortality rates'!$A$15:$O$117,'All Cause Mortality rates'!N$2,FALSE)</f>
        <v>1.9276387150869601</v>
      </c>
      <c r="S62" s="151">
        <f>VLOOKUP($A62,'All Cause Mortality rates'!$A$15:$O$117,'All Cause Mortality rates'!O$2,FALSE)</f>
        <v>2.3810320640897706</v>
      </c>
    </row>
    <row r="63" spans="1:19" s="46" customFormat="1" x14ac:dyDescent="0.25">
      <c r="A63" s="77">
        <v>76</v>
      </c>
      <c r="B63" s="150">
        <f>VLOOKUP($A63,'All Cause Mortality rates'!$A$15:$I$117,'All Cause Mortality rates'!H$2,FALSE)</f>
        <v>3.0465154443621953</v>
      </c>
      <c r="C63" s="150">
        <f>VLOOKUP($A63,'All Cause Mortality rates'!$A$15:$I$117,'All Cause Mortality rates'!I$2,FALSE)</f>
        <v>4.5069884461718299</v>
      </c>
      <c r="E63" s="77">
        <v>76</v>
      </c>
      <c r="F63" s="150">
        <f>VLOOKUP($A63,'All Cause Mortality rates'!$A$15:$I$117,'All Cause Mortality rates'!E$2,FALSE)</f>
        <v>4.6053739816311472</v>
      </c>
      <c r="G63" s="150">
        <f>VLOOKUP($A63,'All Cause Mortality rates'!$A$15:$I$117,'All Cause Mortality rates'!F$2,FALSE)</f>
        <v>6.8131502054004507</v>
      </c>
      <c r="I63" s="77">
        <v>76</v>
      </c>
      <c r="J63" s="130">
        <v>1.2565494379559674</v>
      </c>
      <c r="K63" s="130">
        <v>1.4745395682925189</v>
      </c>
      <c r="M63" s="77">
        <v>76</v>
      </c>
      <c r="N63" s="151">
        <f>VLOOKUP($A63,'All Cause Mortality rates'!$A$15:$L$117,'All Cause Mortality rates'!K$2,FALSE)</f>
        <v>3.8219432309376735</v>
      </c>
      <c r="O63" s="151">
        <f>VLOOKUP($A63,'All Cause Mortality rates'!$A$15:$L$117,'All Cause Mortality rates'!L$2,FALSE)</f>
        <v>4.8179192203087791</v>
      </c>
      <c r="Q63" s="77">
        <v>76</v>
      </c>
      <c r="R63" s="151">
        <f>VLOOKUP($A63,'All Cause Mortality rates'!$A$15:$O$117,'All Cause Mortality rates'!N$2,FALSE)</f>
        <v>1.8296675754534739</v>
      </c>
      <c r="S63" s="151">
        <f>VLOOKUP($A63,'All Cause Mortality rates'!$A$15:$O$117,'All Cause Mortality rates'!O$2,FALSE)</f>
        <v>2.2274029936897448</v>
      </c>
    </row>
    <row r="64" spans="1:19" s="46" customFormat="1" x14ac:dyDescent="0.25">
      <c r="A64" s="77">
        <v>77</v>
      </c>
      <c r="B64" s="150">
        <f>VLOOKUP($A64,'All Cause Mortality rates'!$A$15:$I$117,'All Cause Mortality rates'!H$2,FALSE)</f>
        <v>2.7909759887513874</v>
      </c>
      <c r="C64" s="150">
        <f>VLOOKUP($A64,'All Cause Mortality rates'!$A$15:$I$117,'All Cause Mortality rates'!I$2,FALSE)</f>
        <v>4.0037683453179014</v>
      </c>
      <c r="E64" s="77">
        <v>77</v>
      </c>
      <c r="F64" s="150">
        <f>VLOOKUP($A64,'All Cause Mortality rates'!$A$15:$I$117,'All Cause Mortality rates'!E$2,FALSE)</f>
        <v>4.2190786282535502</v>
      </c>
      <c r="G64" s="150">
        <f>VLOOKUP($A64,'All Cause Mortality rates'!$A$15:$I$117,'All Cause Mortality rates'!F$2,FALSE)</f>
        <v>6.0524395502829069</v>
      </c>
      <c r="I64" s="77">
        <v>77</v>
      </c>
      <c r="J64" s="130">
        <v>1.2565494379559674</v>
      </c>
      <c r="K64" s="130">
        <v>1.4745395682925189</v>
      </c>
      <c r="M64" s="77">
        <v>77</v>
      </c>
      <c r="N64" s="151">
        <f>VLOOKUP($A64,'All Cause Mortality rates'!$A$15:$L$117,'All Cause Mortality rates'!K$2,FALSE)</f>
        <v>3.5852407260044061</v>
      </c>
      <c r="O64" s="151">
        <f>VLOOKUP($A64,'All Cause Mortality rates'!$A$15:$L$117,'All Cause Mortality rates'!L$2,FALSE)</f>
        <v>4.3916359675243575</v>
      </c>
      <c r="Q64" s="77">
        <v>77</v>
      </c>
      <c r="R64" s="151">
        <f>VLOOKUP($A64,'All Cause Mortality rates'!$A$15:$O$117,'All Cause Mortality rates'!N$2,FALSE)</f>
        <v>1.7600756746601709</v>
      </c>
      <c r="S64" s="151">
        <f>VLOOKUP($A64,'All Cause Mortality rates'!$A$15:$O$117,'All Cause Mortality rates'!O$2,FALSE)</f>
        <v>2.0903594077898089</v>
      </c>
    </row>
    <row r="65" spans="1:19" s="46" customFormat="1" x14ac:dyDescent="0.25">
      <c r="A65" s="77">
        <v>78</v>
      </c>
      <c r="B65" s="150">
        <f>VLOOKUP($A65,'All Cause Mortality rates'!$A$15:$I$117,'All Cause Mortality rates'!H$2,FALSE)</f>
        <v>2.4637067402483335</v>
      </c>
      <c r="C65" s="150">
        <f>VLOOKUP($A65,'All Cause Mortality rates'!$A$15:$I$117,'All Cause Mortality rates'!I$2,FALSE)</f>
        <v>3.5564199268466279</v>
      </c>
      <c r="E65" s="77">
        <v>78</v>
      </c>
      <c r="F65" s="150">
        <f>VLOOKUP($A65,'All Cause Mortality rates'!$A$15:$I$117,'All Cause Mortality rates'!E$2,FALSE)</f>
        <v>3.7243503691754203</v>
      </c>
      <c r="G65" s="150">
        <f>VLOOKUP($A65,'All Cause Mortality rates'!$A$15:$I$117,'All Cause Mortality rates'!F$2,FALSE)</f>
        <v>5.3761893212010179</v>
      </c>
      <c r="I65" s="77">
        <v>78</v>
      </c>
      <c r="J65" s="130">
        <v>1.2565494379559674</v>
      </c>
      <c r="K65" s="130">
        <v>1.4745395682925189</v>
      </c>
      <c r="M65" s="77">
        <v>78</v>
      </c>
      <c r="N65" s="151">
        <f>VLOOKUP($A65,'All Cause Mortality rates'!$A$15:$L$117,'All Cause Mortality rates'!K$2,FALSE)</f>
        <v>3.2820959504818257</v>
      </c>
      <c r="O65" s="151">
        <f>VLOOKUP($A65,'All Cause Mortality rates'!$A$15:$L$117,'All Cause Mortality rates'!L$2,FALSE)</f>
        <v>4.0126822281361614</v>
      </c>
      <c r="Q65" s="77">
        <v>78</v>
      </c>
      <c r="R65" s="151">
        <f>VLOOKUP($A65,'All Cause Mortality rates'!$A$15:$O$117,'All Cause Mortality rates'!N$2,FALSE)</f>
        <v>1.6709493633432575</v>
      </c>
      <c r="S65" s="151">
        <f>VLOOKUP($A65,'All Cause Mortality rates'!$A$15:$O$117,'All Cause Mortality rates'!O$2,FALSE)</f>
        <v>1.9685315409976518</v>
      </c>
    </row>
    <row r="66" spans="1:19" s="46" customFormat="1" x14ac:dyDescent="0.25">
      <c r="A66" s="77">
        <v>79</v>
      </c>
      <c r="B66" s="150">
        <f>VLOOKUP($A66,'All Cause Mortality rates'!$A$15:$I$117,'All Cause Mortality rates'!H$2,FALSE)</f>
        <v>2.2304878081706989</v>
      </c>
      <c r="C66" s="150">
        <f>VLOOKUP($A66,'All Cause Mortality rates'!$A$15:$I$117,'All Cause Mortality rates'!I$2,FALSE)</f>
        <v>3.1539935945775932</v>
      </c>
      <c r="E66" s="77">
        <v>79</v>
      </c>
      <c r="F66" s="150">
        <f>VLOOKUP($A66,'All Cause Mortality rates'!$A$15:$I$117,'All Cause Mortality rates'!E$2,FALSE)</f>
        <v>3.3717966331351947</v>
      </c>
      <c r="G66" s="150">
        <f>VLOOKUP($A66,'All Cause Mortality rates'!$A$15:$I$117,'All Cause Mortality rates'!F$2,FALSE)</f>
        <v>4.7678471696505378</v>
      </c>
      <c r="I66" s="77">
        <v>79</v>
      </c>
      <c r="J66" s="130">
        <v>1.2565494379559674</v>
      </c>
      <c r="K66" s="130">
        <v>1.4745395682925189</v>
      </c>
      <c r="M66" s="77">
        <v>79</v>
      </c>
      <c r="N66" s="151">
        <f>VLOOKUP($A66,'All Cause Mortality rates'!$A$15:$L$117,'All Cause Mortality rates'!K$2,FALSE)</f>
        <v>3.0660686239435955</v>
      </c>
      <c r="O66" s="151">
        <f>VLOOKUP($A66,'All Cause Mortality rates'!$A$15:$L$117,'All Cause Mortality rates'!L$2,FALSE)</f>
        <v>3.6717824794284981</v>
      </c>
      <c r="Q66" s="77">
        <v>79</v>
      </c>
      <c r="R66" s="151">
        <f>VLOOKUP($A66,'All Cause Mortality rates'!$A$15:$O$117,'All Cause Mortality rates'!N$2,FALSE)</f>
        <v>1.6074360841689226</v>
      </c>
      <c r="S66" s="151">
        <f>VLOOKUP($A66,'All Cause Mortality rates'!$A$15:$O$117,'All Cause Mortality rates'!O$2,FALSE)</f>
        <v>1.858937453756061</v>
      </c>
    </row>
    <row r="67" spans="1:19" s="46" customFormat="1" x14ac:dyDescent="0.25">
      <c r="A67" s="77">
        <v>80</v>
      </c>
      <c r="B67" s="150">
        <f>VLOOKUP($A67,'All Cause Mortality rates'!$A$15:$I$117,'All Cause Mortality rates'!H$2,FALSE)</f>
        <v>1.9805155651194384</v>
      </c>
      <c r="C67" s="150">
        <f>VLOOKUP($A67,'All Cause Mortality rates'!$A$15:$I$117,'All Cause Mortality rates'!I$2,FALSE)</f>
        <v>2.749410619578164</v>
      </c>
      <c r="E67" s="77">
        <v>80</v>
      </c>
      <c r="F67" s="150">
        <f>VLOOKUP($A67,'All Cause Mortality rates'!$A$15:$I$117,'All Cause Mortality rates'!E$2,FALSE)</f>
        <v>2.9939171556460313</v>
      </c>
      <c r="G67" s="150">
        <f>VLOOKUP($A67,'All Cause Mortality rates'!$A$15:$I$117,'All Cause Mortality rates'!F$2,FALSE)</f>
        <v>4.1562448520186388</v>
      </c>
      <c r="I67" s="77">
        <v>80</v>
      </c>
      <c r="J67" s="130">
        <v>1.2565494379559674</v>
      </c>
      <c r="K67" s="130">
        <v>1.4745395682925189</v>
      </c>
      <c r="M67" s="77">
        <v>80</v>
      </c>
      <c r="N67" s="151">
        <f>VLOOKUP($A67,'All Cause Mortality rates'!$A$15:$L$117,'All Cause Mortality rates'!K$2,FALSE)</f>
        <v>2.8345229475524842</v>
      </c>
      <c r="O67" s="151">
        <f>VLOOKUP($A67,'All Cause Mortality rates'!$A$15:$L$117,'All Cause Mortality rates'!L$2,FALSE)</f>
        <v>3.3290558150697196</v>
      </c>
      <c r="Q67" s="77">
        <v>80</v>
      </c>
      <c r="R67" s="151">
        <f>VLOOKUP($A67,'All Cause Mortality rates'!$A$15:$O$117,'All Cause Mortality rates'!N$2,FALSE)</f>
        <v>1.5393603206907485</v>
      </c>
      <c r="S67" s="151">
        <f>VLOOKUP($A67,'All Cause Mortality rates'!$A$15:$O$117,'All Cause Mortality rates'!O$2,FALSE)</f>
        <v>1.7487560409033176</v>
      </c>
    </row>
    <row r="68" spans="1:19" s="46" customFormat="1" x14ac:dyDescent="0.25">
      <c r="A68" s="77">
        <v>81</v>
      </c>
      <c r="B68" s="150">
        <f>VLOOKUP($A68,'All Cause Mortality rates'!$A$15:$I$117,'All Cause Mortality rates'!H$2,FALSE)</f>
        <v>1.7551895140402332</v>
      </c>
      <c r="C68" s="150">
        <f>VLOOKUP($A68,'All Cause Mortality rates'!$A$15:$I$117,'All Cause Mortality rates'!I$2,FALSE)</f>
        <v>2.4574210769066016</v>
      </c>
      <c r="E68" s="77">
        <v>81</v>
      </c>
      <c r="F68" s="150">
        <f>VLOOKUP($A68,'All Cause Mortality rates'!$A$15:$I$117,'All Cause Mortality rates'!E$2,FALSE)</f>
        <v>2.6532949753304109</v>
      </c>
      <c r="G68" s="150">
        <f>VLOOKUP($A68,'All Cause Mortality rates'!$A$15:$I$117,'All Cause Mortality rates'!F$2,FALSE)</f>
        <v>3.7148484214781341</v>
      </c>
      <c r="I68" s="77">
        <v>81</v>
      </c>
      <c r="J68" s="130">
        <v>1.2565494379559674</v>
      </c>
      <c r="K68" s="130">
        <v>1.4745395682925189</v>
      </c>
      <c r="M68" s="77">
        <v>81</v>
      </c>
      <c r="N68" s="151">
        <f>VLOOKUP($A68,'All Cause Mortality rates'!$A$15:$L$117,'All Cause Mortality rates'!K$2,FALSE)</f>
        <v>2.6258066826231263</v>
      </c>
      <c r="O68" s="151">
        <f>VLOOKUP($A68,'All Cause Mortality rates'!$A$15:$L$117,'All Cause Mortality rates'!L$2,FALSE)</f>
        <v>3.0817082790355825</v>
      </c>
      <c r="Q68" s="77">
        <v>81</v>
      </c>
      <c r="R68" s="151">
        <f>VLOOKUP($A68,'All Cause Mortality rates'!$A$15:$O$117,'All Cause Mortality rates'!N$2,FALSE)</f>
        <v>1.4779965357700624</v>
      </c>
      <c r="S68" s="151">
        <f>VLOOKUP($A68,'All Cause Mortality rates'!$A$15:$O$117,'All Cause Mortality rates'!O$2,FALSE)</f>
        <v>1.6692375679625706</v>
      </c>
    </row>
    <row r="69" spans="1:19" s="46" customFormat="1" x14ac:dyDescent="0.25">
      <c r="A69" s="77">
        <v>82</v>
      </c>
      <c r="B69" s="150">
        <f>VLOOKUP($A69,'All Cause Mortality rates'!$A$15:$I$117,'All Cause Mortality rates'!H$2,FALSE)</f>
        <v>1.5468482319480101</v>
      </c>
      <c r="C69" s="150">
        <f>VLOOKUP($A69,'All Cause Mortality rates'!$A$15:$I$117,'All Cause Mortality rates'!I$2,FALSE)</f>
        <v>2.1611631295423783</v>
      </c>
      <c r="E69" s="77">
        <v>82</v>
      </c>
      <c r="F69" s="150">
        <f>VLOOKUP($A69,'All Cause Mortality rates'!$A$15:$I$117,'All Cause Mortality rates'!E$2,FALSE)</f>
        <v>2.3383484282440317</v>
      </c>
      <c r="G69" s="150">
        <f>VLOOKUP($A69,'All Cause Mortality rates'!$A$15:$I$117,'All Cause Mortality rates'!F$2,FALSE)</f>
        <v>3.266999504392377</v>
      </c>
      <c r="I69" s="77">
        <v>82</v>
      </c>
      <c r="J69" s="130">
        <v>1.2565494379559674</v>
      </c>
      <c r="K69" s="130">
        <v>1.4745395682925189</v>
      </c>
      <c r="M69" s="77">
        <v>82</v>
      </c>
      <c r="N69" s="151">
        <f>VLOOKUP($A69,'All Cause Mortality rates'!$A$15:$L$117,'All Cause Mortality rates'!K$2,FALSE)</f>
        <v>2.4328231637596236</v>
      </c>
      <c r="O69" s="151">
        <f>VLOOKUP($A69,'All Cause Mortality rates'!$A$15:$L$117,'All Cause Mortality rates'!L$2,FALSE)</f>
        <v>2.8307449306888994</v>
      </c>
      <c r="Q69" s="77">
        <v>82</v>
      </c>
      <c r="R69" s="151">
        <f>VLOOKUP($A69,'All Cause Mortality rates'!$A$15:$O$117,'All Cause Mortality rates'!N$2,FALSE)</f>
        <v>1.4212582688756004</v>
      </c>
      <c r="S69" s="151">
        <f>VLOOKUP($A69,'All Cause Mortality rates'!$A$15:$O$117,'All Cause Mortality rates'!O$2,FALSE)</f>
        <v>1.5885566663267814</v>
      </c>
    </row>
    <row r="70" spans="1:19" s="46" customFormat="1" x14ac:dyDescent="0.25">
      <c r="A70" s="77">
        <v>83</v>
      </c>
      <c r="B70" s="150">
        <f>VLOOKUP($A70,'All Cause Mortality rates'!$A$15:$I$117,'All Cause Mortality rates'!H$2,FALSE)</f>
        <v>1.3867526546342464</v>
      </c>
      <c r="C70" s="150">
        <f>VLOOKUP($A70,'All Cause Mortality rates'!$A$15:$I$117,'All Cause Mortality rates'!I$2,FALSE)</f>
        <v>1.8946079712916286</v>
      </c>
      <c r="E70" s="77">
        <v>83</v>
      </c>
      <c r="F70" s="150">
        <f>VLOOKUP($A70,'All Cause Mortality rates'!$A$15:$I$117,'All Cause Mortality rates'!E$2,FALSE)</f>
        <v>2.0963342255261517</v>
      </c>
      <c r="G70" s="150">
        <f>VLOOKUP($A70,'All Cause Mortality rates'!$A$15:$I$117,'All Cause Mortality rates'!F$2,FALSE)</f>
        <v>2.8640518703177436</v>
      </c>
      <c r="I70" s="77">
        <v>83</v>
      </c>
      <c r="J70" s="130">
        <v>1.2565494379559674</v>
      </c>
      <c r="K70" s="130">
        <v>1.4745395682925189</v>
      </c>
      <c r="M70" s="77">
        <v>83</v>
      </c>
      <c r="N70" s="151">
        <f>VLOOKUP($A70,'All Cause Mortality rates'!$A$15:$L$117,'All Cause Mortality rates'!K$2,FALSE)</f>
        <v>2.2845289440340388</v>
      </c>
      <c r="O70" s="151">
        <f>VLOOKUP($A70,'All Cause Mortality rates'!$A$15:$L$117,'All Cause Mortality rates'!L$2,FALSE)</f>
        <v>2.6049431399560223</v>
      </c>
      <c r="Q70" s="77">
        <v>83</v>
      </c>
      <c r="R70" s="151">
        <f>VLOOKUP($A70,'All Cause Mortality rates'!$A$15:$O$117,'All Cause Mortality rates'!N$2,FALSE)</f>
        <v>1.3776589135148587</v>
      </c>
      <c r="S70" s="151">
        <f>VLOOKUP($A70,'All Cause Mortality rates'!$A$15:$O$117,'All Cause Mortality rates'!O$2,FALSE)</f>
        <v>1.5159648229866221</v>
      </c>
    </row>
    <row r="71" spans="1:19" s="46" customFormat="1" x14ac:dyDescent="0.25">
      <c r="A71" s="77">
        <v>84</v>
      </c>
      <c r="B71" s="150">
        <f>VLOOKUP($A71,'All Cause Mortality rates'!$A$15:$I$117,'All Cause Mortality rates'!H$2,FALSE)</f>
        <v>1.2485150478084432</v>
      </c>
      <c r="C71" s="150">
        <f>VLOOKUP($A71,'All Cause Mortality rates'!$A$15:$I$117,'All Cause Mortality rates'!I$2,FALSE)</f>
        <v>1.6498347464449137</v>
      </c>
      <c r="E71" s="77">
        <v>84</v>
      </c>
      <c r="F71" s="150">
        <f>VLOOKUP($A71,'All Cause Mortality rates'!$A$15:$I$117,'All Cause Mortality rates'!E$2,FALSE)</f>
        <v>1.8873624052989957</v>
      </c>
      <c r="G71" s="150">
        <f>VLOOKUP($A71,'All Cause Mortality rates'!$A$15:$I$117,'All Cause Mortality rates'!F$2,FALSE)</f>
        <v>2.4940316745576623</v>
      </c>
      <c r="I71" s="77">
        <v>84</v>
      </c>
      <c r="J71" s="130">
        <v>1.2565494379559674</v>
      </c>
      <c r="K71" s="130">
        <v>1.4745395682925189</v>
      </c>
      <c r="M71" s="77">
        <v>84</v>
      </c>
      <c r="N71" s="151">
        <f>VLOOKUP($A71,'All Cause Mortality rates'!$A$15:$L$117,'All Cause Mortality rates'!K$2,FALSE)</f>
        <v>2.1564814465020614</v>
      </c>
      <c r="O71" s="151">
        <f>VLOOKUP($A71,'All Cause Mortality rates'!$A$15:$L$117,'All Cause Mortality rates'!L$2,FALSE)</f>
        <v>2.3975930633093858</v>
      </c>
      <c r="Q71" s="77">
        <v>84</v>
      </c>
      <c r="R71" s="151">
        <f>VLOOKUP($A71,'All Cause Mortality rates'!$A$15:$O$117,'All Cause Mortality rates'!N$2,FALSE)</f>
        <v>1.3400122111802621</v>
      </c>
      <c r="S71" s="151">
        <f>VLOOKUP($A71,'All Cause Mortality rates'!$A$15:$O$117,'All Cause Mortality rates'!O$2,FALSE)</f>
        <v>1.4493049252433439</v>
      </c>
    </row>
    <row r="72" spans="1:19" s="46" customFormat="1" x14ac:dyDescent="0.25">
      <c r="A72" s="77">
        <v>85</v>
      </c>
      <c r="B72" s="150">
        <f>VLOOKUP($A72,'All Cause Mortality rates'!$A$15:$I$117,'All Cause Mortality rates'!H$2,FALSE)</f>
        <v>1.11467154097758</v>
      </c>
      <c r="C72" s="150">
        <f>VLOOKUP($A72,'All Cause Mortality rates'!$A$15:$I$117,'All Cause Mortality rates'!I$2,FALSE)</f>
        <v>1.4762998632773796</v>
      </c>
      <c r="E72" s="77">
        <v>85</v>
      </c>
      <c r="F72" s="150">
        <f>VLOOKUP($A72,'All Cause Mortality rates'!$A$15:$I$117,'All Cause Mortality rates'!E$2,FALSE)</f>
        <v>1.6850330834142764</v>
      </c>
      <c r="G72" s="150">
        <f>VLOOKUP($A72,'All Cause Mortality rates'!$A$15:$I$117,'All Cause Mortality rates'!F$2,FALSE)</f>
        <v>2.2317014647029478</v>
      </c>
      <c r="I72" s="77">
        <v>85</v>
      </c>
      <c r="J72" s="130">
        <v>1.1112738936310438</v>
      </c>
      <c r="K72" s="130">
        <v>1.1446168646404555</v>
      </c>
      <c r="M72" s="77">
        <v>85</v>
      </c>
      <c r="N72" s="151">
        <f>VLOOKUP($A72,'All Cause Mortality rates'!$A$15:$L$117,'All Cause Mortality rates'!K$2,FALSE)</f>
        <v>2.0325041402962865</v>
      </c>
      <c r="O72" s="151">
        <f>VLOOKUP($A72,'All Cause Mortality rates'!$A$15:$L$117,'All Cause Mortality rates'!L$2,FALSE)</f>
        <v>2.2505897652640758</v>
      </c>
      <c r="Q72" s="77">
        <v>85</v>
      </c>
      <c r="R72" s="151">
        <f>VLOOKUP($A72,'All Cause Mortality rates'!$A$15:$O$117,'All Cause Mortality rates'!N$2,FALSE)</f>
        <v>1.3035621685559744</v>
      </c>
      <c r="S72" s="151">
        <f>VLOOKUP($A72,'All Cause Mortality rates'!$A$15:$O$117,'All Cause Mortality rates'!O$2,FALSE)</f>
        <v>1.4020455994977123</v>
      </c>
    </row>
    <row r="73" spans="1:19" s="46" customFormat="1" x14ac:dyDescent="0.25">
      <c r="A73" s="77">
        <v>86</v>
      </c>
      <c r="B73" s="150">
        <f>VLOOKUP($A73,'All Cause Mortality rates'!$A$15:$I$117,'All Cause Mortality rates'!H$2,FALSE)</f>
        <v>1.11467154097758</v>
      </c>
      <c r="C73" s="150">
        <f>VLOOKUP($A73,'All Cause Mortality rates'!$A$15:$I$117,'All Cause Mortality rates'!I$2,FALSE)</f>
        <v>1.3060292059184921</v>
      </c>
      <c r="E73" s="77">
        <v>86</v>
      </c>
      <c r="F73" s="150">
        <f>VLOOKUP($A73,'All Cause Mortality rates'!$A$15:$I$117,'All Cause Mortality rates'!E$2,FALSE)</f>
        <v>1.6850330834142764</v>
      </c>
      <c r="G73" s="150">
        <f>VLOOKUP($A73,'All Cause Mortality rates'!$A$15:$I$117,'All Cause Mortality rates'!F$2,FALSE)</f>
        <v>2.2317014647029478</v>
      </c>
      <c r="I73" s="77">
        <v>86</v>
      </c>
      <c r="J73" s="130">
        <v>1.1112738936310438</v>
      </c>
      <c r="K73" s="130">
        <v>1.1446168646404555</v>
      </c>
      <c r="M73" s="77">
        <v>86</v>
      </c>
      <c r="N73" s="151">
        <f>VLOOKUP($A73,'All Cause Mortality rates'!$A$15:$L$117,'All Cause Mortality rates'!K$2,FALSE)</f>
        <v>1.924576554059662</v>
      </c>
      <c r="O73" s="151">
        <f>VLOOKUP($A73,'All Cause Mortality rates'!$A$15:$L$117,'All Cause Mortality rates'!L$2,FALSE)</f>
        <v>2.1063516286126993</v>
      </c>
      <c r="Q73" s="77">
        <v>86</v>
      </c>
      <c r="R73" s="151">
        <f>VLOOKUP($A73,'All Cause Mortality rates'!$A$15:$O$117,'All Cause Mortality rates'!N$2,FALSE)</f>
        <v>1.2718308361125035</v>
      </c>
      <c r="S73" s="151">
        <f>VLOOKUP($A73,'All Cause Mortality rates'!$A$15:$O$117,'All Cause Mortality rates'!O$2,FALSE)</f>
        <v>1.3556752311074112</v>
      </c>
    </row>
    <row r="74" spans="1:19" s="46" customFormat="1" x14ac:dyDescent="0.25">
      <c r="A74" s="74">
        <v>87</v>
      </c>
      <c r="B74" s="150">
        <f>VLOOKUP($A74,'All Cause Mortality rates'!$A$15:$I$117,'All Cause Mortality rates'!H$2,FALSE)</f>
        <v>1.11467154097758</v>
      </c>
      <c r="C74" s="150">
        <f>VLOOKUP($A74,'All Cause Mortality rates'!$A$15:$I$117,'All Cause Mortality rates'!I$2,FALSE)</f>
        <v>1.1681334568053263</v>
      </c>
      <c r="D74" s="51"/>
      <c r="E74" s="74">
        <v>87</v>
      </c>
      <c r="F74" s="150">
        <f>VLOOKUP($A74,'All Cause Mortality rates'!$A$15:$I$117,'All Cause Mortality rates'!E$2,FALSE)</f>
        <v>1.6850330834142764</v>
      </c>
      <c r="G74" s="150">
        <f>VLOOKUP($A74,'All Cause Mortality rates'!$A$15:$I$117,'All Cause Mortality rates'!F$2,FALSE)</f>
        <v>2.2317014647029478</v>
      </c>
      <c r="H74" s="51"/>
      <c r="I74" s="74">
        <v>87</v>
      </c>
      <c r="J74" s="130">
        <v>1.1112738936310438</v>
      </c>
      <c r="K74" s="130">
        <v>1.1446168646404555</v>
      </c>
      <c r="L74" s="51"/>
      <c r="M74" s="74">
        <v>87</v>
      </c>
      <c r="N74" s="150">
        <f>VLOOKUP($A74,'All Cause Mortality rates'!$A$15:$L$117,'All Cause Mortality rates'!K$2,FALSE)</f>
        <v>1.8337507429885982</v>
      </c>
      <c r="O74" s="150">
        <f>VLOOKUP($A74,'All Cause Mortality rates'!$A$15:$L$117,'All Cause Mortality rates'!L$2,FALSE)</f>
        <v>1.9895386309256931</v>
      </c>
      <c r="P74" s="51"/>
      <c r="Q74" s="74">
        <v>87</v>
      </c>
      <c r="R74" s="150">
        <f>VLOOKUP($A74,'All Cause Mortality rates'!$A$15:$O$117,'All Cause Mortality rates'!N$2,FALSE)</f>
        <v>1.2451275241415942</v>
      </c>
      <c r="S74" s="150">
        <f>VLOOKUP($A74,'All Cause Mortality rates'!$A$15:$O$117,'All Cause Mortality rates'!O$2,FALSE)</f>
        <v>1.3181216280085721</v>
      </c>
    </row>
    <row r="75" spans="1:19" s="46" customFormat="1" x14ac:dyDescent="0.25">
      <c r="A75" s="74">
        <v>88</v>
      </c>
      <c r="B75" s="150">
        <f>VLOOKUP($A75,'All Cause Mortality rates'!$A$15:$I$117,'All Cause Mortality rates'!H$2,FALSE)</f>
        <v>1.11467154097758</v>
      </c>
      <c r="C75" s="150">
        <f>VLOOKUP($A75,'All Cause Mortality rates'!$A$15:$I$117,'All Cause Mortality rates'!I$2,FALSE)</f>
        <v>1.040126344350111</v>
      </c>
      <c r="D75" s="51"/>
      <c r="E75" s="74">
        <v>88</v>
      </c>
      <c r="F75" s="150">
        <f>VLOOKUP($A75,'All Cause Mortality rates'!$A$15:$I$117,'All Cause Mortality rates'!E$2,FALSE)</f>
        <v>1.6850330834142764</v>
      </c>
      <c r="G75" s="150">
        <f>VLOOKUP($A75,'All Cause Mortality rates'!$A$15:$I$117,'All Cause Mortality rates'!F$2,FALSE)</f>
        <v>2.2317014647029478</v>
      </c>
      <c r="H75" s="51"/>
      <c r="I75" s="74">
        <v>88</v>
      </c>
      <c r="J75" s="130">
        <v>1.1112738936310438</v>
      </c>
      <c r="K75" s="130">
        <v>1.1446168646404555</v>
      </c>
      <c r="L75" s="51"/>
      <c r="M75" s="74">
        <v>88</v>
      </c>
      <c r="N75" s="150">
        <f>VLOOKUP($A75,'All Cause Mortality rates'!$A$15:$L$117,'All Cause Mortality rates'!K$2,FALSE)</f>
        <v>1.7483427828897349</v>
      </c>
      <c r="O75" s="150">
        <f>VLOOKUP($A75,'All Cause Mortality rates'!$A$15:$L$117,'All Cause Mortality rates'!L$2,FALSE)</f>
        <v>1.8811024055357422</v>
      </c>
      <c r="P75" s="51"/>
      <c r="Q75" s="74">
        <v>88</v>
      </c>
      <c r="R75" s="150">
        <f>VLOOKUP($A75,'All Cause Mortality rates'!$A$15:$O$117,'All Cause Mortality rates'!N$2,FALSE)</f>
        <v>1.2200170915847686</v>
      </c>
      <c r="S75" s="150">
        <f>VLOOKUP($A75,'All Cause Mortality rates'!$A$15:$O$117,'All Cause Mortality rates'!O$2,FALSE)</f>
        <v>1.2832610298691287</v>
      </c>
    </row>
    <row r="76" spans="1:19" s="46" customFormat="1" x14ac:dyDescent="0.25">
      <c r="A76" s="74">
        <v>89</v>
      </c>
      <c r="B76" s="150">
        <f>VLOOKUP($A76,'All Cause Mortality rates'!$A$15:$I$117,'All Cause Mortality rates'!H$2,FALSE)</f>
        <v>1.11467154097758</v>
      </c>
      <c r="C76" s="150">
        <f>VLOOKUP($A76,'All Cause Mortality rates'!$A$15:$I$117,'All Cause Mortality rates'!I$2,FALSE)</f>
        <v>0.91595487581091084</v>
      </c>
      <c r="D76" s="51"/>
      <c r="E76" s="74">
        <v>89</v>
      </c>
      <c r="F76" s="150">
        <f>VLOOKUP($A76,'All Cause Mortality rates'!$A$15:$I$117,'All Cause Mortality rates'!E$2,FALSE)</f>
        <v>1.6850330834142764</v>
      </c>
      <c r="G76" s="150">
        <f>VLOOKUP($A76,'All Cause Mortality rates'!$A$15:$I$117,'All Cause Mortality rates'!F$2,FALSE)</f>
        <v>2.2317014647029478</v>
      </c>
      <c r="H76" s="51"/>
      <c r="I76" s="74">
        <v>89</v>
      </c>
      <c r="J76" s="130">
        <v>1.1112738936310438</v>
      </c>
      <c r="K76" s="130">
        <v>1.1446168646404555</v>
      </c>
      <c r="L76" s="51"/>
      <c r="M76" s="74">
        <v>89</v>
      </c>
      <c r="N76" s="150">
        <f>VLOOKUP($A76,'All Cause Mortality rates'!$A$15:$L$117,'All Cause Mortality rates'!K$2,FALSE)</f>
        <v>1.672026788145319</v>
      </c>
      <c r="O76" s="150">
        <f>VLOOKUP($A76,'All Cause Mortality rates'!$A$15:$L$117,'All Cause Mortality rates'!L$2,FALSE)</f>
        <v>1.7759153960699308</v>
      </c>
      <c r="P76" s="51"/>
      <c r="Q76" s="74">
        <v>89</v>
      </c>
      <c r="R76" s="150">
        <f>VLOOKUP($A76,'All Cause Mortality rates'!$A$15:$O$117,'All Cause Mortality rates'!N$2,FALSE)</f>
        <v>1.1975797492478426</v>
      </c>
      <c r="S76" s="150">
        <f>VLOOKUP($A76,'All Cause Mortality rates'!$A$15:$O$117,'All Cause Mortality rates'!O$2,FALSE)</f>
        <v>1.2494450052584332</v>
      </c>
    </row>
    <row r="77" spans="1:19" s="46" customFormat="1" x14ac:dyDescent="0.25">
      <c r="A77" s="74">
        <v>90</v>
      </c>
      <c r="B77" s="150">
        <f>VLOOKUP($A77,'All Cause Mortality rates'!$A$15:$I$117,'All Cause Mortality rates'!H$2,FALSE)</f>
        <v>1.11467154097758</v>
      </c>
      <c r="C77" s="150">
        <f>VLOOKUP($A77,'All Cause Mortality rates'!$A$15:$I$117,'All Cause Mortality rates'!I$2,FALSE)</f>
        <v>0.81668230979094214</v>
      </c>
      <c r="D77" s="51"/>
      <c r="E77" s="74">
        <v>90</v>
      </c>
      <c r="F77" s="150">
        <f>VLOOKUP($A77,'All Cause Mortality rates'!$A$15:$I$117,'All Cause Mortality rates'!E$2,FALSE)</f>
        <v>1.6850330834142764</v>
      </c>
      <c r="G77" s="150">
        <f>VLOOKUP($A77,'All Cause Mortality rates'!$A$15:$I$117,'All Cause Mortality rates'!F$2,FALSE)</f>
        <v>2.2317014647029478</v>
      </c>
      <c r="H77" s="51"/>
      <c r="I77" s="74">
        <v>90</v>
      </c>
      <c r="J77" s="130">
        <v>1.1112738936310438</v>
      </c>
      <c r="K77" s="130">
        <v>1.1446168646404555</v>
      </c>
      <c r="L77" s="51"/>
      <c r="M77" s="74">
        <v>90</v>
      </c>
      <c r="N77" s="150">
        <f>VLOOKUP($A77,'All Cause Mortality rates'!$A$15:$L$117,'All Cause Mortality rates'!K$2,FALSE)</f>
        <v>1.6138270562518344</v>
      </c>
      <c r="O77" s="150">
        <f>VLOOKUP($A77,'All Cause Mortality rates'!$A$15:$L$117,'All Cause Mortality rates'!L$2,FALSE)</f>
        <v>1.6918205193282474</v>
      </c>
      <c r="P77" s="51"/>
      <c r="Q77" s="74">
        <v>90</v>
      </c>
      <c r="R77" s="150">
        <f>VLOOKUP($A77,'All Cause Mortality rates'!$A$15:$O$117,'All Cause Mortality rates'!N$2,FALSE)</f>
        <v>1.18046869261044</v>
      </c>
      <c r="S77" s="150">
        <f>VLOOKUP($A77,'All Cause Mortality rates'!$A$15:$O$117,'All Cause Mortality rates'!O$2,FALSE)</f>
        <v>1.2224097807000771</v>
      </c>
    </row>
    <row r="78" spans="1:19" s="46" customFormat="1" x14ac:dyDescent="0.25">
      <c r="A78" s="74">
        <v>91</v>
      </c>
      <c r="B78" s="150">
        <f>VLOOKUP($A78,'All Cause Mortality rates'!$A$15:$I$117,'All Cause Mortality rates'!H$2,FALSE)</f>
        <v>1.11467154097758</v>
      </c>
      <c r="C78" s="150">
        <f>VLOOKUP($A78,'All Cause Mortality rates'!$A$15:$I$117,'All Cause Mortality rates'!I$2,FALSE)</f>
        <v>0.72239381120791124</v>
      </c>
      <c r="D78" s="51"/>
      <c r="E78" s="74">
        <v>91</v>
      </c>
      <c r="F78" s="150">
        <f>VLOOKUP($A78,'All Cause Mortality rates'!$A$15:$I$117,'All Cause Mortality rates'!E$2,FALSE)</f>
        <v>1.6850330834142764</v>
      </c>
      <c r="G78" s="150">
        <f>VLOOKUP($A78,'All Cause Mortality rates'!$A$15:$I$117,'All Cause Mortality rates'!F$2,FALSE)</f>
        <v>2.2317014647029478</v>
      </c>
      <c r="H78" s="51"/>
      <c r="I78" s="74">
        <v>91</v>
      </c>
      <c r="J78" s="130">
        <v>1.1112738936310438</v>
      </c>
      <c r="K78" s="130">
        <v>1.1446168646404555</v>
      </c>
      <c r="L78" s="51"/>
      <c r="M78" s="74">
        <v>91</v>
      </c>
      <c r="N78" s="150">
        <f>VLOOKUP($A78,'All Cause Mortality rates'!$A$15:$L$117,'All Cause Mortality rates'!K$2,FALSE)</f>
        <v>1.5451026363574987</v>
      </c>
      <c r="O78" s="150">
        <f>VLOOKUP($A78,'All Cause Mortality rates'!$A$15:$L$117,'All Cause Mortality rates'!L$2,FALSE)</f>
        <v>1.6119477006393117</v>
      </c>
      <c r="P78" s="51"/>
      <c r="Q78" s="74">
        <v>91</v>
      </c>
      <c r="R78" s="150">
        <f>VLOOKUP($A78,'All Cause Mortality rates'!$A$15:$O$117,'All Cause Mortality rates'!N$2,FALSE)</f>
        <v>1.1602633170369441</v>
      </c>
      <c r="S78" s="150">
        <f>VLOOKUP($A78,'All Cause Mortality rates'!$A$15:$O$117,'All Cause Mortality rates'!O$2,FALSE)</f>
        <v>1.1967318836267835</v>
      </c>
    </row>
    <row r="79" spans="1:19" s="46" customFormat="1" x14ac:dyDescent="0.25">
      <c r="A79" s="74">
        <v>92</v>
      </c>
      <c r="B79" s="150">
        <f>VLOOKUP($A79,'All Cause Mortality rates'!$A$15:$I$117,'All Cause Mortality rates'!H$2,FALSE)</f>
        <v>1.11467154097758</v>
      </c>
      <c r="C79" s="150">
        <f>VLOOKUP($A79,'All Cause Mortality rates'!$A$15:$I$117,'All Cause Mortality rates'!I$2,FALSE)</f>
        <v>0.65761643705771855</v>
      </c>
      <c r="D79" s="51"/>
      <c r="E79" s="74">
        <v>92</v>
      </c>
      <c r="F79" s="150">
        <f>VLOOKUP($A79,'All Cause Mortality rates'!$A$15:$I$117,'All Cause Mortality rates'!E$2,FALSE)</f>
        <v>1.6850330834142764</v>
      </c>
      <c r="G79" s="150">
        <f>VLOOKUP($A79,'All Cause Mortality rates'!$A$15:$I$117,'All Cause Mortality rates'!F$2,FALSE)</f>
        <v>2.2317014647029478</v>
      </c>
      <c r="H79" s="51"/>
      <c r="I79" s="74">
        <v>92</v>
      </c>
      <c r="J79" s="130">
        <v>1.1112738936310438</v>
      </c>
      <c r="K79" s="130">
        <v>1.1446168646404555</v>
      </c>
      <c r="L79" s="51"/>
      <c r="M79" s="74">
        <v>92</v>
      </c>
      <c r="N79" s="150">
        <f>VLOOKUP($A79,'All Cause Mortality rates'!$A$15:$L$117,'All Cause Mortality rates'!K$2,FALSE)</f>
        <v>1.5058523010849514</v>
      </c>
      <c r="O79" s="150">
        <f>VLOOKUP($A79,'All Cause Mortality rates'!$A$15:$L$117,'All Cause Mortality rates'!L$2,FALSE)</f>
        <v>1.557074078316357</v>
      </c>
      <c r="P79" s="51"/>
      <c r="Q79" s="74">
        <v>92</v>
      </c>
      <c r="R79" s="150">
        <f>VLOOKUP($A79,'All Cause Mortality rates'!$A$15:$O$117,'All Cause Mortality rates'!N$2,FALSE)</f>
        <v>1.1487234922295932</v>
      </c>
      <c r="S79" s="150">
        <f>VLOOKUP($A79,'All Cause Mortality rates'!$A$15:$O$117,'All Cause Mortality rates'!O$2,FALSE)</f>
        <v>1.1790908481759739</v>
      </c>
    </row>
    <row r="80" spans="1:19" s="46" customFormat="1" x14ac:dyDescent="0.25">
      <c r="A80" s="74">
        <v>93</v>
      </c>
      <c r="B80" s="150">
        <f>VLOOKUP($A80,'All Cause Mortality rates'!$A$15:$I$117,'All Cause Mortality rates'!H$2,FALSE)</f>
        <v>1.11467154097758</v>
      </c>
      <c r="C80" s="150">
        <f>VLOOKUP($A80,'All Cause Mortality rates'!$A$15:$I$117,'All Cause Mortality rates'!I$2,FALSE)</f>
        <v>0.60463021310897958</v>
      </c>
      <c r="D80" s="51"/>
      <c r="E80" s="74">
        <v>93</v>
      </c>
      <c r="F80" s="150">
        <f>VLOOKUP($A80,'All Cause Mortality rates'!$A$15:$I$117,'All Cause Mortality rates'!E$2,FALSE)</f>
        <v>1.6850330834142764</v>
      </c>
      <c r="G80" s="150">
        <f>VLOOKUP($A80,'All Cause Mortality rates'!$A$15:$I$117,'All Cause Mortality rates'!F$2,FALSE)</f>
        <v>2.2317014647029478</v>
      </c>
      <c r="H80" s="51"/>
      <c r="I80" s="74">
        <v>93</v>
      </c>
      <c r="J80" s="130">
        <v>1.1112738936310438</v>
      </c>
      <c r="K80" s="130">
        <v>1.1446168646404555</v>
      </c>
      <c r="L80" s="51"/>
      <c r="M80" s="74">
        <v>93</v>
      </c>
      <c r="N80" s="150">
        <f>VLOOKUP($A80,'All Cause Mortality rates'!$A$15:$L$117,'All Cause Mortality rates'!K$2,FALSE)</f>
        <v>1.4660152060610292</v>
      </c>
      <c r="O80" s="150">
        <f>VLOOKUP($A80,'All Cause Mortality rates'!$A$15:$L$117,'All Cause Mortality rates'!L$2,FALSE)</f>
        <v>1.5121888683271227</v>
      </c>
      <c r="P80" s="51"/>
      <c r="Q80" s="74">
        <v>93</v>
      </c>
      <c r="R80" s="150">
        <f>VLOOKUP($A80,'All Cause Mortality rates'!$A$15:$O$117,'All Cause Mortality rates'!N$2,FALSE)</f>
        <v>1.1370111566732806</v>
      </c>
      <c r="S80" s="150">
        <f>VLOOKUP($A80,'All Cause Mortality rates'!$A$15:$O$117,'All Cause Mortality rates'!O$2,FALSE)</f>
        <v>1.1646609354580397</v>
      </c>
    </row>
    <row r="81" spans="1:19" s="46" customFormat="1" x14ac:dyDescent="0.25">
      <c r="A81" s="74">
        <v>94</v>
      </c>
      <c r="B81" s="150">
        <f>VLOOKUP($A81,'All Cause Mortality rates'!$A$15:$I$117,'All Cause Mortality rates'!H$2,FALSE)</f>
        <v>1.11467154097758</v>
      </c>
      <c r="C81" s="150">
        <f>VLOOKUP($A81,'All Cause Mortality rates'!$A$15:$I$117,'All Cause Mortality rates'!I$2,FALSE)</f>
        <v>0.56487901108441485</v>
      </c>
      <c r="D81" s="51"/>
      <c r="E81" s="74">
        <v>94</v>
      </c>
      <c r="F81" s="150">
        <f>VLOOKUP($A81,'All Cause Mortality rates'!$A$15:$I$117,'All Cause Mortality rates'!E$2,FALSE)</f>
        <v>1.6850330834142764</v>
      </c>
      <c r="G81" s="150">
        <f>VLOOKUP($A81,'All Cause Mortality rates'!$A$15:$I$117,'All Cause Mortality rates'!F$2,FALSE)</f>
        <v>2.2317014647029478</v>
      </c>
      <c r="H81" s="51"/>
      <c r="I81" s="74">
        <v>94</v>
      </c>
      <c r="J81" s="130">
        <v>1.1112738936310438</v>
      </c>
      <c r="K81" s="130">
        <v>1.1446168646404555</v>
      </c>
      <c r="L81" s="51"/>
      <c r="M81" s="74">
        <v>94</v>
      </c>
      <c r="N81" s="150">
        <f>VLOOKUP($A81,'All Cause Mortality rates'!$A$15:$L$117,'All Cause Mortality rates'!K$2,FALSE)</f>
        <v>1.4559830852772608</v>
      </c>
      <c r="O81" s="150">
        <f>VLOOKUP($A81,'All Cause Mortality rates'!$A$15:$L$117,'All Cause Mortality rates'!L$2,FALSE)</f>
        <v>1.4785151902042351</v>
      </c>
      <c r="P81" s="51"/>
      <c r="Q81" s="74">
        <v>94</v>
      </c>
      <c r="R81" s="150">
        <f>VLOOKUP($A81,'All Cause Mortality rates'!$A$15:$O$117,'All Cause Mortality rates'!N$2,FALSE)</f>
        <v>1.1340616553381455</v>
      </c>
      <c r="S81" s="150">
        <f>VLOOKUP($A81,'All Cause Mortality rates'!$A$15:$O$117,'All Cause Mortality rates'!O$2,FALSE)</f>
        <v>1.1538353598102566</v>
      </c>
    </row>
    <row r="82" spans="1:19" s="46" customFormat="1" x14ac:dyDescent="0.25">
      <c r="A82" s="74">
        <v>95</v>
      </c>
      <c r="B82" s="150">
        <f>VLOOKUP($A82,'All Cause Mortality rates'!$A$15:$I$117,'All Cause Mortality rates'!H$2,FALSE)</f>
        <v>1.11467154097758</v>
      </c>
      <c r="C82" s="150">
        <f>VLOOKUP($A82,'All Cause Mortality rates'!$A$15:$I$117,'All Cause Mortality rates'!I$2,FALSE)</f>
        <v>0.49630245059777256</v>
      </c>
      <c r="D82" s="51"/>
      <c r="E82" s="74">
        <v>95</v>
      </c>
      <c r="F82" s="150">
        <f>VLOOKUP($A82,'All Cause Mortality rates'!$A$15:$I$117,'All Cause Mortality rates'!E$2,FALSE)</f>
        <v>1.6850330834142764</v>
      </c>
      <c r="G82" s="150">
        <f>VLOOKUP($A82,'All Cause Mortality rates'!$A$15:$I$117,'All Cause Mortality rates'!F$2,FALSE)</f>
        <v>2.2317014647029478</v>
      </c>
      <c r="H82" s="51"/>
      <c r="I82" s="74">
        <v>95</v>
      </c>
      <c r="J82" s="130">
        <v>1.1112738936310438</v>
      </c>
      <c r="K82" s="130">
        <v>1.1446168646404555</v>
      </c>
      <c r="L82" s="51"/>
      <c r="M82" s="74">
        <v>95</v>
      </c>
      <c r="N82" s="150">
        <f>VLOOKUP($A82,'All Cause Mortality rates'!$A$15:$L$117,'All Cause Mortality rates'!K$2,FALSE)</f>
        <v>1.39605590141998</v>
      </c>
      <c r="O82" s="150">
        <f>VLOOKUP($A82,'All Cause Mortality rates'!$A$15:$L$117,'All Cause Mortality rates'!L$2,FALSE)</f>
        <v>1.4204232355716457</v>
      </c>
      <c r="P82" s="51"/>
      <c r="Q82" s="74">
        <v>95</v>
      </c>
      <c r="R82" s="150">
        <f>VLOOKUP($A82,'All Cause Mortality rates'!$A$15:$O$117,'All Cause Mortality rates'!N$2,FALSE)</f>
        <v>1.1164427178664291</v>
      </c>
      <c r="S82" s="150">
        <f>VLOOKUP($A82,'All Cause Mortality rates'!$A$15:$O$117,'All Cause Mortality rates'!O$2,FALSE)</f>
        <v>1.135159679443305</v>
      </c>
    </row>
    <row r="83" spans="1:19" s="46" customFormat="1" x14ac:dyDescent="0.25">
      <c r="A83" s="74">
        <v>96</v>
      </c>
      <c r="B83" s="150">
        <f>VLOOKUP($A83,'All Cause Mortality rates'!$A$15:$I$117,'All Cause Mortality rates'!H$2,FALSE)</f>
        <v>1.11467154097758</v>
      </c>
      <c r="C83" s="150">
        <f>VLOOKUP($A83,'All Cause Mortality rates'!$A$15:$I$117,'All Cause Mortality rates'!I$2,FALSE)</f>
        <v>0.44688404732182074</v>
      </c>
      <c r="D83" s="51"/>
      <c r="E83" s="74">
        <v>96</v>
      </c>
      <c r="F83" s="150">
        <f>VLOOKUP($A83,'All Cause Mortality rates'!$A$15:$I$117,'All Cause Mortality rates'!E$2,FALSE)</f>
        <v>1.6850330834142764</v>
      </c>
      <c r="G83" s="150">
        <f>VLOOKUP($A83,'All Cause Mortality rates'!$A$15:$I$117,'All Cause Mortality rates'!F$2,FALSE)</f>
        <v>2.2317014647029478</v>
      </c>
      <c r="H83" s="51"/>
      <c r="I83" s="74">
        <v>96</v>
      </c>
      <c r="J83" s="130">
        <v>1.1112738936310438</v>
      </c>
      <c r="K83" s="130">
        <v>1.1446168646404555</v>
      </c>
      <c r="L83" s="51"/>
      <c r="M83" s="74">
        <v>96</v>
      </c>
      <c r="N83" s="150">
        <f>VLOOKUP($A83,'All Cause Mortality rates'!$A$15:$L$117,'All Cause Mortality rates'!K$2,FALSE)</f>
        <v>1.3603608908787239</v>
      </c>
      <c r="O83" s="150">
        <f>VLOOKUP($A83,'All Cause Mortality rates'!$A$15:$L$117,'All Cause Mortality rates'!L$2,FALSE)</f>
        <v>1.3785603655071603</v>
      </c>
      <c r="P83" s="51"/>
      <c r="Q83" s="74">
        <v>96</v>
      </c>
      <c r="R83" s="150">
        <f>VLOOKUP($A83,'All Cause Mortality rates'!$A$15:$O$117,'All Cause Mortality rates'!N$2,FALSE)</f>
        <v>1.1059481790228147</v>
      </c>
      <c r="S83" s="150">
        <f>VLOOKUP($A83,'All Cause Mortality rates'!$A$15:$O$117,'All Cause Mortality rates'!O$2,FALSE)</f>
        <v>1.121701403069024</v>
      </c>
    </row>
    <row r="84" spans="1:19" s="46" customFormat="1" x14ac:dyDescent="0.25">
      <c r="A84" s="74">
        <v>97</v>
      </c>
      <c r="B84" s="150">
        <f>VLOOKUP($A84,'All Cause Mortality rates'!$A$15:$I$117,'All Cause Mortality rates'!H$2,FALSE)</f>
        <v>1.11467154097758</v>
      </c>
      <c r="C84" s="150">
        <f>VLOOKUP($A84,'All Cause Mortality rates'!$A$15:$I$117,'All Cause Mortality rates'!I$2,FALSE)</f>
        <v>0.42090960405513317</v>
      </c>
      <c r="D84" s="51"/>
      <c r="E84" s="74">
        <v>97</v>
      </c>
      <c r="F84" s="150">
        <f>VLOOKUP($A84,'All Cause Mortality rates'!$A$15:$I$117,'All Cause Mortality rates'!E$2,FALSE)</f>
        <v>1.6850330834142764</v>
      </c>
      <c r="G84" s="150">
        <f>VLOOKUP($A84,'All Cause Mortality rates'!$A$15:$I$117,'All Cause Mortality rates'!F$2,FALSE)</f>
        <v>2.2317014647029478</v>
      </c>
      <c r="H84" s="51"/>
      <c r="I84" s="74">
        <v>97</v>
      </c>
      <c r="J84" s="130">
        <v>1.1112738936310438</v>
      </c>
      <c r="K84" s="130">
        <v>1.1446168646404555</v>
      </c>
      <c r="L84" s="51"/>
      <c r="M84" s="74">
        <v>97</v>
      </c>
      <c r="N84" s="150">
        <f>VLOOKUP($A84,'All Cause Mortality rates'!$A$15:$L$117,'All Cause Mortality rates'!K$2,FALSE)</f>
        <v>1.328100825451886</v>
      </c>
      <c r="O84" s="150">
        <f>VLOOKUP($A84,'All Cause Mortality rates'!$A$15:$L$117,'All Cause Mortality rates'!L$2,FALSE)</f>
        <v>1.3565571304491832</v>
      </c>
      <c r="P84" s="51"/>
      <c r="Q84" s="74">
        <v>97</v>
      </c>
      <c r="R84" s="150">
        <f>VLOOKUP($A84,'All Cause Mortality rates'!$A$15:$O$117,'All Cause Mortality rates'!N$2,FALSE)</f>
        <v>1.0964635338417132</v>
      </c>
      <c r="S84" s="150">
        <f>VLOOKUP($A84,'All Cause Mortality rates'!$A$15:$O$117,'All Cause Mortality rates'!O$2,FALSE)</f>
        <v>1.1146276974658877</v>
      </c>
    </row>
    <row r="85" spans="1:19" s="46" customFormat="1" x14ac:dyDescent="0.25">
      <c r="A85" s="74">
        <v>98</v>
      </c>
      <c r="B85" s="150">
        <f>VLOOKUP($A85,'All Cause Mortality rates'!$A$15:$I$117,'All Cause Mortality rates'!H$2,FALSE)</f>
        <v>1.11467154097758</v>
      </c>
      <c r="C85" s="150">
        <f>VLOOKUP($A85,'All Cause Mortality rates'!$A$15:$I$117,'All Cause Mortality rates'!I$2,FALSE)</f>
        <v>0.38910015892188743</v>
      </c>
      <c r="D85" s="51"/>
      <c r="E85" s="74">
        <v>98</v>
      </c>
      <c r="F85" s="150">
        <f>VLOOKUP($A85,'All Cause Mortality rates'!$A$15:$I$117,'All Cause Mortality rates'!E$2,FALSE)</f>
        <v>1.6850330834142764</v>
      </c>
      <c r="G85" s="150">
        <f>VLOOKUP($A85,'All Cause Mortality rates'!$A$15:$I$117,'All Cause Mortality rates'!F$2,FALSE)</f>
        <v>2.2317014647029478</v>
      </c>
      <c r="H85" s="51"/>
      <c r="I85" s="74">
        <v>98</v>
      </c>
      <c r="J85" s="130">
        <v>1.1112738936310438</v>
      </c>
      <c r="K85" s="130">
        <v>1.1446168646404555</v>
      </c>
      <c r="L85" s="51"/>
      <c r="M85" s="74">
        <v>98</v>
      </c>
      <c r="N85" s="150">
        <f>VLOOKUP($A85,'All Cause Mortality rates'!$A$15:$L$117,'All Cause Mortality rates'!K$2,FALSE)</f>
        <v>1.317065512369092</v>
      </c>
      <c r="O85" s="150">
        <f>VLOOKUP($A85,'All Cause Mortality rates'!$A$15:$L$117,'All Cause Mortality rates'!L$2,FALSE)</f>
        <v>1.3296110014736962</v>
      </c>
      <c r="P85" s="51"/>
      <c r="Q85" s="74">
        <v>98</v>
      </c>
      <c r="R85" s="150">
        <f>VLOOKUP($A85,'All Cause Mortality rates'!$A$15:$O$117,'All Cause Mortality rates'!N$2,FALSE)</f>
        <v>1.0932190881883082</v>
      </c>
      <c r="S85" s="150">
        <f>VLOOKUP($A85,'All Cause Mortality rates'!$A$15:$O$117,'All Cause Mortality rates'!O$2,FALSE)</f>
        <v>1.1059649266044895</v>
      </c>
    </row>
    <row r="86" spans="1:19" s="46" customFormat="1" x14ac:dyDescent="0.25">
      <c r="A86" s="74">
        <v>99</v>
      </c>
      <c r="B86" s="150">
        <f>VLOOKUP($A86,'All Cause Mortality rates'!$A$15:$I$117,'All Cause Mortality rates'!H$2,FALSE)</f>
        <v>1.11467154097758</v>
      </c>
      <c r="C86" s="150">
        <f>VLOOKUP($A86,'All Cause Mortality rates'!$A$15:$I$117,'All Cause Mortality rates'!I$2,FALSE)</f>
        <v>0.35891702700932887</v>
      </c>
      <c r="D86" s="51"/>
      <c r="E86" s="74">
        <v>99</v>
      </c>
      <c r="F86" s="150">
        <f>VLOOKUP($A86,'All Cause Mortality rates'!$A$15:$I$117,'All Cause Mortality rates'!E$2,FALSE)</f>
        <v>1.6850330834142764</v>
      </c>
      <c r="G86" s="150">
        <f>VLOOKUP($A86,'All Cause Mortality rates'!$A$15:$I$117,'All Cause Mortality rates'!F$2,FALSE)</f>
        <v>2.2317014647029478</v>
      </c>
      <c r="H86" s="51"/>
      <c r="I86" s="74">
        <v>99</v>
      </c>
      <c r="J86" s="130">
        <v>1.1112738936310438</v>
      </c>
      <c r="K86" s="130">
        <v>1.1446168646404555</v>
      </c>
      <c r="L86" s="51"/>
      <c r="M86" s="74">
        <v>99</v>
      </c>
      <c r="N86" s="150">
        <f>VLOOKUP($A86,'All Cause Mortality rates'!$A$15:$L$117,'All Cause Mortality rates'!K$2,FALSE)</f>
        <v>1.2920800091483327</v>
      </c>
      <c r="O86" s="150">
        <f>VLOOKUP($A86,'All Cause Mortality rates'!$A$15:$L$117,'All Cause Mortality rates'!L$2,FALSE)</f>
        <v>1.3040425402197178</v>
      </c>
      <c r="P86" s="51"/>
      <c r="Q86" s="74">
        <v>99</v>
      </c>
      <c r="R86" s="150">
        <f>VLOOKUP($A86,'All Cause Mortality rates'!$A$15:$O$117,'All Cause Mortality rates'!N$2,FALSE)</f>
        <v>1.0858732062260532</v>
      </c>
      <c r="S86" s="150">
        <f>VLOOKUP($A86,'All Cause Mortality rates'!$A$15:$O$117,'All Cause Mortality rates'!O$2,FALSE)</f>
        <v>1.0977450549738281</v>
      </c>
    </row>
    <row r="87" spans="1:19" s="46" customFormat="1" x14ac:dyDescent="0.25">
      <c r="A87" s="74">
        <v>100</v>
      </c>
      <c r="B87" s="150">
        <f>VLOOKUP($A87,'All Cause Mortality rates'!$A$15:$I$117,'All Cause Mortality rates'!H$2,FALSE)</f>
        <v>1.11467154097758</v>
      </c>
      <c r="C87" s="150">
        <f>VLOOKUP($A87,'All Cause Mortality rates'!$A$15:$I$117,'All Cause Mortality rates'!I$2,FALSE)</f>
        <v>0.33779151266491136</v>
      </c>
      <c r="D87" s="51"/>
      <c r="E87" s="74">
        <v>100</v>
      </c>
      <c r="F87" s="150">
        <f>VLOOKUP($A87,'All Cause Mortality rates'!$A$15:$I$117,'All Cause Mortality rates'!E$2,FALSE)</f>
        <v>1.6850330834142764</v>
      </c>
      <c r="G87" s="150">
        <f>VLOOKUP($A87,'All Cause Mortality rates'!$A$15:$I$117,'All Cause Mortality rates'!F$2,FALSE)</f>
        <v>2.2317014647029478</v>
      </c>
      <c r="H87" s="51"/>
      <c r="I87" s="74">
        <v>100</v>
      </c>
      <c r="J87" s="130">
        <v>1.1112738936310438</v>
      </c>
      <c r="K87" s="130">
        <v>1.1446168646404555</v>
      </c>
      <c r="L87" s="51"/>
      <c r="M87" s="74">
        <v>100</v>
      </c>
      <c r="N87" s="150">
        <f>VLOOKUP($A87,'All Cause Mortality rates'!$A$15:$L$117,'All Cause Mortality rates'!K$2,FALSE)</f>
        <v>1.2803208402099964</v>
      </c>
      <c r="O87" s="150">
        <f>VLOOKUP($A87,'All Cause Mortality rates'!$A$15:$L$117,'All Cause Mortality rates'!L$2,FALSE)</f>
        <v>1.2861468859002645</v>
      </c>
      <c r="P87" s="51"/>
      <c r="Q87" s="74">
        <v>100</v>
      </c>
      <c r="R87" s="150">
        <f>VLOOKUP($A87,'All Cause Mortality rates'!$A$15:$O$117,'All Cause Mortality rates'!N$2,FALSE)</f>
        <v>1.0824159427788451</v>
      </c>
      <c r="S87" s="150">
        <f>VLOOKUP($A87,'All Cause Mortality rates'!$A$15:$O$117,'All Cause Mortality rates'!O$2,FALSE)</f>
        <v>1.0919918741393846</v>
      </c>
    </row>
    <row r="88" spans="1:19" s="46" customFormat="1" x14ac:dyDescent="0.25">
      <c r="A88" s="74">
        <v>101</v>
      </c>
      <c r="B88" s="150">
        <f>VLOOKUP($A88,'All Cause Mortality rates'!$A$15:$I$117,'All Cause Mortality rates'!H$2,FALSE)</f>
        <v>1.11467154097758</v>
      </c>
      <c r="C88" s="150">
        <f>VLOOKUP($A88,'All Cause Mortality rates'!$A$15:$I$117,'All Cause Mortality rates'!I$2,FALSE)</f>
        <v>0.33779151266491136</v>
      </c>
      <c r="D88" s="51"/>
      <c r="E88" s="74">
        <v>101</v>
      </c>
      <c r="F88" s="150">
        <f>VLOOKUP($A88,'All Cause Mortality rates'!$A$15:$I$117,'All Cause Mortality rates'!E$2,FALSE)</f>
        <v>1.6850330834142764</v>
      </c>
      <c r="G88" s="150">
        <f>VLOOKUP($A88,'All Cause Mortality rates'!$A$15:$I$117,'All Cause Mortality rates'!F$2,FALSE)</f>
        <v>2.2317014647029478</v>
      </c>
      <c r="H88" s="51"/>
      <c r="I88" s="74">
        <v>101</v>
      </c>
      <c r="J88" s="130">
        <v>1.1112738936310438</v>
      </c>
      <c r="K88" s="130">
        <v>1.1446168646404555</v>
      </c>
      <c r="L88" s="51"/>
      <c r="M88" s="74">
        <v>101</v>
      </c>
      <c r="N88" s="150">
        <f>VLOOKUP($A88,'All Cause Mortality rates'!$A$15:$L$117,'All Cause Mortality rates'!K$2,FALSE)</f>
        <v>1.2803208402099964</v>
      </c>
      <c r="O88" s="150">
        <f>VLOOKUP($A88,'All Cause Mortality rates'!$A$15:$L$117,'All Cause Mortality rates'!L$2,FALSE)</f>
        <v>1.2861468859002645</v>
      </c>
      <c r="P88" s="51"/>
      <c r="Q88" s="74">
        <v>101</v>
      </c>
      <c r="R88" s="150">
        <f>VLOOKUP($A88,'All Cause Mortality rates'!$A$15:$O$117,'All Cause Mortality rates'!N$2,FALSE)</f>
        <v>1.0824159427788451</v>
      </c>
      <c r="S88" s="150">
        <f>VLOOKUP($A88,'All Cause Mortality rates'!$A$15:$O$117,'All Cause Mortality rates'!O$2,FALSE)</f>
        <v>1.0919918741393846</v>
      </c>
    </row>
    <row r="89" spans="1:19" s="46" customFormat="1" x14ac:dyDescent="0.25">
      <c r="A89" s="74">
        <v>102</v>
      </c>
      <c r="B89" s="150">
        <f>VLOOKUP($A89,'All Cause Mortality rates'!$A$15:$I$117,'All Cause Mortality rates'!H$2,FALSE)</f>
        <v>1.11467154097758</v>
      </c>
      <c r="C89" s="150">
        <f>VLOOKUP($A89,'All Cause Mortality rates'!$A$15:$I$117,'All Cause Mortality rates'!I$2,FALSE)</f>
        <v>0.33779151266491136</v>
      </c>
      <c r="D89" s="51"/>
      <c r="E89" s="74">
        <v>102</v>
      </c>
      <c r="F89" s="150">
        <f>VLOOKUP($A89,'All Cause Mortality rates'!$A$15:$I$117,'All Cause Mortality rates'!E$2,FALSE)</f>
        <v>1.6850330834142764</v>
      </c>
      <c r="G89" s="150">
        <f>VLOOKUP($A89,'All Cause Mortality rates'!$A$15:$I$117,'All Cause Mortality rates'!F$2,FALSE)</f>
        <v>2.2317014647029478</v>
      </c>
      <c r="H89" s="51"/>
      <c r="I89" s="74">
        <v>102</v>
      </c>
      <c r="J89" s="130">
        <v>1.1112738936310438</v>
      </c>
      <c r="K89" s="130">
        <v>1.1446168646404555</v>
      </c>
      <c r="L89" s="51"/>
      <c r="M89" s="74">
        <v>102</v>
      </c>
      <c r="N89" s="150">
        <f>VLOOKUP($A89,'All Cause Mortality rates'!$A$15:$L$117,'All Cause Mortality rates'!K$2,FALSE)</f>
        <v>1.2803208402099964</v>
      </c>
      <c r="O89" s="150">
        <f>VLOOKUP($A89,'All Cause Mortality rates'!$A$15:$L$117,'All Cause Mortality rates'!L$2,FALSE)</f>
        <v>1.2861468859002645</v>
      </c>
      <c r="P89" s="51"/>
      <c r="Q89" s="74">
        <v>102</v>
      </c>
      <c r="R89" s="150">
        <f>VLOOKUP($A89,'All Cause Mortality rates'!$A$15:$O$117,'All Cause Mortality rates'!N$2,FALSE)</f>
        <v>1.0824159427788451</v>
      </c>
      <c r="S89" s="150">
        <f>VLOOKUP($A89,'All Cause Mortality rates'!$A$15:$O$117,'All Cause Mortality rates'!O$2,FALSE)</f>
        <v>1.0919918741393846</v>
      </c>
    </row>
    <row r="90" spans="1:19" s="46" customFormat="1" x14ac:dyDescent="0.25">
      <c r="A90" s="74">
        <v>103</v>
      </c>
      <c r="B90" s="150">
        <f>VLOOKUP($A90,'All Cause Mortality rates'!$A$15:$I$117,'All Cause Mortality rates'!H$2,FALSE)</f>
        <v>1.11467154097758</v>
      </c>
      <c r="C90" s="150">
        <f>VLOOKUP($A90,'All Cause Mortality rates'!$A$15:$I$117,'All Cause Mortality rates'!I$2,FALSE)</f>
        <v>0.33779151266491136</v>
      </c>
      <c r="D90" s="51"/>
      <c r="E90" s="74">
        <v>103</v>
      </c>
      <c r="F90" s="150">
        <f>VLOOKUP($A90,'All Cause Mortality rates'!$A$15:$I$117,'All Cause Mortality rates'!E$2,FALSE)</f>
        <v>1.6850330834142764</v>
      </c>
      <c r="G90" s="150">
        <f>VLOOKUP($A90,'All Cause Mortality rates'!$A$15:$I$117,'All Cause Mortality rates'!F$2,FALSE)</f>
        <v>2.2317014647029478</v>
      </c>
      <c r="H90" s="51"/>
      <c r="I90" s="74">
        <v>103</v>
      </c>
      <c r="J90" s="130">
        <v>1.1112738936310438</v>
      </c>
      <c r="K90" s="130">
        <v>1.1446168646404555</v>
      </c>
      <c r="L90" s="51"/>
      <c r="M90" s="74">
        <v>103</v>
      </c>
      <c r="N90" s="150">
        <f>VLOOKUP($A90,'All Cause Mortality rates'!$A$15:$L$117,'All Cause Mortality rates'!K$2,FALSE)</f>
        <v>1.2803208402099964</v>
      </c>
      <c r="O90" s="150">
        <f>VLOOKUP($A90,'All Cause Mortality rates'!$A$15:$L$117,'All Cause Mortality rates'!L$2,FALSE)</f>
        <v>1.2861468859002645</v>
      </c>
      <c r="P90" s="51"/>
      <c r="Q90" s="74">
        <v>103</v>
      </c>
      <c r="R90" s="150">
        <f>VLOOKUP($A90,'All Cause Mortality rates'!$A$15:$O$117,'All Cause Mortality rates'!N$2,FALSE)</f>
        <v>1.0824159427788451</v>
      </c>
      <c r="S90" s="150">
        <f>VLOOKUP($A90,'All Cause Mortality rates'!$A$15:$O$117,'All Cause Mortality rates'!O$2,FALSE)</f>
        <v>1.0919918741393846</v>
      </c>
    </row>
    <row r="91" spans="1:19" s="46" customFormat="1" x14ac:dyDescent="0.25">
      <c r="A91" s="74">
        <v>104</v>
      </c>
      <c r="B91" s="150">
        <f>VLOOKUP($A91,'All Cause Mortality rates'!$A$15:$I$117,'All Cause Mortality rates'!H$2,FALSE)</f>
        <v>1.11467154097758</v>
      </c>
      <c r="C91" s="150">
        <f>VLOOKUP($A91,'All Cause Mortality rates'!$A$15:$I$117,'All Cause Mortality rates'!I$2,FALSE)</f>
        <v>0.33779151266491136</v>
      </c>
      <c r="D91" s="51"/>
      <c r="E91" s="74">
        <v>104</v>
      </c>
      <c r="F91" s="150">
        <f>VLOOKUP($A91,'All Cause Mortality rates'!$A$15:$I$117,'All Cause Mortality rates'!E$2,FALSE)</f>
        <v>1.6850330834142764</v>
      </c>
      <c r="G91" s="150">
        <f>VLOOKUP($A91,'All Cause Mortality rates'!$A$15:$I$117,'All Cause Mortality rates'!F$2,FALSE)</f>
        <v>2.2317014647029478</v>
      </c>
      <c r="H91" s="51"/>
      <c r="I91" s="74">
        <v>104</v>
      </c>
      <c r="J91" s="130">
        <v>1.1112738936310438</v>
      </c>
      <c r="K91" s="130">
        <v>1.1446168646404555</v>
      </c>
      <c r="L91" s="51"/>
      <c r="M91" s="74">
        <v>104</v>
      </c>
      <c r="N91" s="150">
        <f>VLOOKUP($A91,'All Cause Mortality rates'!$A$15:$L$117,'All Cause Mortality rates'!K$2,FALSE)</f>
        <v>1.2803208402099964</v>
      </c>
      <c r="O91" s="150">
        <f>VLOOKUP($A91,'All Cause Mortality rates'!$A$15:$L$117,'All Cause Mortality rates'!L$2,FALSE)</f>
        <v>1.2861468859002645</v>
      </c>
      <c r="P91" s="51"/>
      <c r="Q91" s="74">
        <v>104</v>
      </c>
      <c r="R91" s="150">
        <f>VLOOKUP($A91,'All Cause Mortality rates'!$A$15:$O$117,'All Cause Mortality rates'!N$2,FALSE)</f>
        <v>1.0824159427788451</v>
      </c>
      <c r="S91" s="150">
        <f>VLOOKUP($A91,'All Cause Mortality rates'!$A$15:$O$117,'All Cause Mortality rates'!O$2,FALSE)</f>
        <v>1.0919918741393846</v>
      </c>
    </row>
    <row r="92" spans="1:19" s="46" customFormat="1" x14ac:dyDescent="0.25">
      <c r="A92" s="74">
        <v>105</v>
      </c>
      <c r="B92" s="150">
        <f>VLOOKUP($A92,'All Cause Mortality rates'!$A$15:$I$117,'All Cause Mortality rates'!H$2,FALSE)</f>
        <v>1.11467154097758</v>
      </c>
      <c r="C92" s="150">
        <f>VLOOKUP($A92,'All Cause Mortality rates'!$A$15:$I$117,'All Cause Mortality rates'!I$2,FALSE)</f>
        <v>0.33779151266491136</v>
      </c>
      <c r="D92" s="51"/>
      <c r="E92" s="74">
        <v>105</v>
      </c>
      <c r="F92" s="150">
        <f>VLOOKUP($A92,'All Cause Mortality rates'!$A$15:$I$117,'All Cause Mortality rates'!E$2,FALSE)</f>
        <v>1.6850330834142764</v>
      </c>
      <c r="G92" s="150">
        <f>VLOOKUP($A92,'All Cause Mortality rates'!$A$15:$I$117,'All Cause Mortality rates'!F$2,FALSE)</f>
        <v>2.2317014647029478</v>
      </c>
      <c r="H92" s="51"/>
      <c r="I92" s="74">
        <v>105</v>
      </c>
      <c r="J92" s="130">
        <v>1.1112738936310438</v>
      </c>
      <c r="K92" s="130">
        <v>1.1446168646404555</v>
      </c>
      <c r="L92" s="51"/>
      <c r="M92" s="74">
        <v>105</v>
      </c>
      <c r="N92" s="150">
        <f>VLOOKUP($A92,'All Cause Mortality rates'!$A$15:$L$117,'All Cause Mortality rates'!K$2,FALSE)</f>
        <v>1.2803208402099964</v>
      </c>
      <c r="O92" s="150">
        <f>VLOOKUP($A92,'All Cause Mortality rates'!$A$15:$L$117,'All Cause Mortality rates'!L$2,FALSE)</f>
        <v>1.2861468859002645</v>
      </c>
      <c r="P92" s="51"/>
      <c r="Q92" s="74">
        <v>105</v>
      </c>
      <c r="R92" s="150">
        <f>VLOOKUP($A92,'All Cause Mortality rates'!$A$15:$O$117,'All Cause Mortality rates'!N$2,FALSE)</f>
        <v>1.0824159427788451</v>
      </c>
      <c r="S92" s="150">
        <f>VLOOKUP($A92,'All Cause Mortality rates'!$A$15:$O$117,'All Cause Mortality rates'!O$2,FALSE)</f>
        <v>1.0919918741393846</v>
      </c>
    </row>
    <row r="93" spans="1:19" s="46" customFormat="1" x14ac:dyDescent="0.25">
      <c r="A93" s="74">
        <v>106</v>
      </c>
      <c r="B93" s="150">
        <f>VLOOKUP($A93,'All Cause Mortality rates'!$A$15:$I$117,'All Cause Mortality rates'!H$2,FALSE)</f>
        <v>1.11467154097758</v>
      </c>
      <c r="C93" s="150">
        <f>VLOOKUP($A93,'All Cause Mortality rates'!$A$15:$I$117,'All Cause Mortality rates'!I$2,FALSE)</f>
        <v>0.33779151266491136</v>
      </c>
      <c r="D93" s="51"/>
      <c r="E93" s="74">
        <v>106</v>
      </c>
      <c r="F93" s="150">
        <f>VLOOKUP($A93,'All Cause Mortality rates'!$A$15:$I$117,'All Cause Mortality rates'!E$2,FALSE)</f>
        <v>1.6850330834142764</v>
      </c>
      <c r="G93" s="150">
        <f>VLOOKUP($A93,'All Cause Mortality rates'!$A$15:$I$117,'All Cause Mortality rates'!F$2,FALSE)</f>
        <v>2.2317014647029478</v>
      </c>
      <c r="H93" s="51"/>
      <c r="I93" s="74">
        <v>106</v>
      </c>
      <c r="J93" s="130">
        <v>1.1112738936310438</v>
      </c>
      <c r="K93" s="130">
        <v>1.1446168646404555</v>
      </c>
      <c r="L93" s="51"/>
      <c r="M93" s="74">
        <v>106</v>
      </c>
      <c r="N93" s="150">
        <f>VLOOKUP($A93,'All Cause Mortality rates'!$A$15:$L$117,'All Cause Mortality rates'!K$2,FALSE)</f>
        <v>1.2803208402099964</v>
      </c>
      <c r="O93" s="150">
        <f>VLOOKUP($A93,'All Cause Mortality rates'!$A$15:$L$117,'All Cause Mortality rates'!L$2,FALSE)</f>
        <v>1.2861468859002645</v>
      </c>
      <c r="P93" s="51"/>
      <c r="Q93" s="74">
        <v>106</v>
      </c>
      <c r="R93" s="150">
        <f>VLOOKUP($A93,'All Cause Mortality rates'!$A$15:$O$117,'All Cause Mortality rates'!N$2,FALSE)</f>
        <v>1.0824159427788451</v>
      </c>
      <c r="S93" s="150">
        <f>VLOOKUP($A93,'All Cause Mortality rates'!$A$15:$O$117,'All Cause Mortality rates'!O$2,FALSE)</f>
        <v>1.0919918741393846</v>
      </c>
    </row>
    <row r="94" spans="1:19" s="46" customFormat="1" x14ac:dyDescent="0.25">
      <c r="A94" s="74">
        <v>107</v>
      </c>
      <c r="B94" s="150">
        <f>VLOOKUP($A94,'All Cause Mortality rates'!$A$15:$I$117,'All Cause Mortality rates'!H$2,FALSE)</f>
        <v>1.11467154097758</v>
      </c>
      <c r="C94" s="150">
        <f>VLOOKUP($A94,'All Cause Mortality rates'!$A$15:$I$117,'All Cause Mortality rates'!I$2,FALSE)</f>
        <v>0.33779151266491136</v>
      </c>
      <c r="D94" s="51"/>
      <c r="E94" s="74">
        <v>107</v>
      </c>
      <c r="F94" s="150">
        <f>VLOOKUP($A94,'All Cause Mortality rates'!$A$15:$I$117,'All Cause Mortality rates'!E$2,FALSE)</f>
        <v>1.6850330834142764</v>
      </c>
      <c r="G94" s="150">
        <f>VLOOKUP($A94,'All Cause Mortality rates'!$A$15:$I$117,'All Cause Mortality rates'!F$2,FALSE)</f>
        <v>2.2317014647029478</v>
      </c>
      <c r="H94" s="51"/>
      <c r="I94" s="74">
        <v>107</v>
      </c>
      <c r="J94" s="130">
        <v>1.1112738936310438</v>
      </c>
      <c r="K94" s="130">
        <v>1.1446168646404555</v>
      </c>
      <c r="L94" s="51"/>
      <c r="M94" s="74">
        <v>107</v>
      </c>
      <c r="N94" s="150">
        <f>VLOOKUP($A94,'All Cause Mortality rates'!$A$15:$L$117,'All Cause Mortality rates'!K$2,FALSE)</f>
        <v>1.2803208402099964</v>
      </c>
      <c r="O94" s="150">
        <f>VLOOKUP($A94,'All Cause Mortality rates'!$A$15:$L$117,'All Cause Mortality rates'!L$2,FALSE)</f>
        <v>1.2861468859002645</v>
      </c>
      <c r="P94" s="51"/>
      <c r="Q94" s="74">
        <v>107</v>
      </c>
      <c r="R94" s="150">
        <f>VLOOKUP($A94,'All Cause Mortality rates'!$A$15:$O$117,'All Cause Mortality rates'!N$2,FALSE)</f>
        <v>1.0824159427788451</v>
      </c>
      <c r="S94" s="150">
        <f>VLOOKUP($A94,'All Cause Mortality rates'!$A$15:$O$117,'All Cause Mortality rates'!O$2,FALSE)</f>
        <v>1.0919918741393846</v>
      </c>
    </row>
    <row r="95" spans="1:19" s="46" customFormat="1" x14ac:dyDescent="0.25">
      <c r="A95" s="74">
        <v>108</v>
      </c>
      <c r="B95" s="150">
        <f>VLOOKUP($A95,'All Cause Mortality rates'!$A$15:$I$117,'All Cause Mortality rates'!H$2,FALSE)</f>
        <v>1.11467154097758</v>
      </c>
      <c r="C95" s="150">
        <f>VLOOKUP($A95,'All Cause Mortality rates'!$A$15:$I$117,'All Cause Mortality rates'!I$2,FALSE)</f>
        <v>0.33779151266491136</v>
      </c>
      <c r="D95" s="51"/>
      <c r="E95" s="74">
        <v>108</v>
      </c>
      <c r="F95" s="150">
        <f>VLOOKUP($A95,'All Cause Mortality rates'!$A$15:$I$117,'All Cause Mortality rates'!E$2,FALSE)</f>
        <v>1.6850330834142764</v>
      </c>
      <c r="G95" s="150">
        <f>VLOOKUP($A95,'All Cause Mortality rates'!$A$15:$I$117,'All Cause Mortality rates'!F$2,FALSE)</f>
        <v>2.2317014647029478</v>
      </c>
      <c r="H95" s="51"/>
      <c r="I95" s="74">
        <v>108</v>
      </c>
      <c r="J95" s="130">
        <v>1.1112738936310438</v>
      </c>
      <c r="K95" s="130">
        <v>1.1446168646404555</v>
      </c>
      <c r="L95" s="51"/>
      <c r="M95" s="74">
        <v>108</v>
      </c>
      <c r="N95" s="150">
        <f>VLOOKUP($A95,'All Cause Mortality rates'!$A$15:$L$117,'All Cause Mortality rates'!K$2,FALSE)</f>
        <v>1.2803208402099964</v>
      </c>
      <c r="O95" s="150">
        <f>VLOOKUP($A95,'All Cause Mortality rates'!$A$15:$L$117,'All Cause Mortality rates'!L$2,FALSE)</f>
        <v>1.2861468859002645</v>
      </c>
      <c r="P95" s="51"/>
      <c r="Q95" s="74">
        <v>108</v>
      </c>
      <c r="R95" s="150">
        <f>VLOOKUP($A95,'All Cause Mortality rates'!$A$15:$O$117,'All Cause Mortality rates'!N$2,FALSE)</f>
        <v>1.0824159427788451</v>
      </c>
      <c r="S95" s="150">
        <f>VLOOKUP($A95,'All Cause Mortality rates'!$A$15:$O$117,'All Cause Mortality rates'!O$2,FALSE)</f>
        <v>1.0919918741393846</v>
      </c>
    </row>
    <row r="96" spans="1:19" s="46" customFormat="1" x14ac:dyDescent="0.25">
      <c r="A96" s="74">
        <v>109</v>
      </c>
      <c r="B96" s="150">
        <f>VLOOKUP($A96,'All Cause Mortality rates'!$A$15:$I$117,'All Cause Mortality rates'!H$2,FALSE)</f>
        <v>1.11467154097758</v>
      </c>
      <c r="C96" s="150">
        <f>VLOOKUP($A96,'All Cause Mortality rates'!$A$15:$I$117,'All Cause Mortality rates'!I$2,FALSE)</f>
        <v>0.33779151266491136</v>
      </c>
      <c r="D96" s="51"/>
      <c r="E96" s="74">
        <v>109</v>
      </c>
      <c r="F96" s="150">
        <f>VLOOKUP($A96,'All Cause Mortality rates'!$A$15:$I$117,'All Cause Mortality rates'!E$2,FALSE)</f>
        <v>1.6850330834142764</v>
      </c>
      <c r="G96" s="150">
        <f>VLOOKUP($A96,'All Cause Mortality rates'!$A$15:$I$117,'All Cause Mortality rates'!F$2,FALSE)</f>
        <v>2.2317014647029478</v>
      </c>
      <c r="H96" s="51"/>
      <c r="I96" s="74">
        <v>109</v>
      </c>
      <c r="J96" s="130">
        <v>1.1112738936310438</v>
      </c>
      <c r="K96" s="130">
        <v>1.1446168646404555</v>
      </c>
      <c r="L96" s="51"/>
      <c r="M96" s="74">
        <v>109</v>
      </c>
      <c r="N96" s="150">
        <f>VLOOKUP($A96,'All Cause Mortality rates'!$A$15:$L$117,'All Cause Mortality rates'!K$2,FALSE)</f>
        <v>1.2803208402099964</v>
      </c>
      <c r="O96" s="150">
        <f>VLOOKUP($A96,'All Cause Mortality rates'!$A$15:$L$117,'All Cause Mortality rates'!L$2,FALSE)</f>
        <v>1.2861468859002645</v>
      </c>
      <c r="P96" s="51"/>
      <c r="Q96" s="74">
        <v>109</v>
      </c>
      <c r="R96" s="150">
        <f>VLOOKUP($A96,'All Cause Mortality rates'!$A$15:$O$117,'All Cause Mortality rates'!N$2,FALSE)</f>
        <v>1.0824159427788451</v>
      </c>
      <c r="S96" s="150">
        <f>VLOOKUP($A96,'All Cause Mortality rates'!$A$15:$O$117,'All Cause Mortality rates'!O$2,FALSE)</f>
        <v>1.0919918741393846</v>
      </c>
    </row>
    <row r="97" spans="1:19" s="46" customFormat="1" x14ac:dyDescent="0.25">
      <c r="A97" s="74">
        <v>110</v>
      </c>
      <c r="B97" s="150">
        <f>VLOOKUP($A97,'All Cause Mortality rates'!$A$15:$I$117,'All Cause Mortality rates'!H$2,FALSE)</f>
        <v>1.11467154097758</v>
      </c>
      <c r="C97" s="150">
        <f>VLOOKUP($A97,'All Cause Mortality rates'!$A$15:$I$117,'All Cause Mortality rates'!I$2,FALSE)</f>
        <v>0.33779151266491136</v>
      </c>
      <c r="D97" s="51"/>
      <c r="E97" s="74">
        <v>110</v>
      </c>
      <c r="F97" s="150">
        <f>VLOOKUP($A97,'All Cause Mortality rates'!$A$15:$I$117,'All Cause Mortality rates'!E$2,FALSE)</f>
        <v>1.6850330834142764</v>
      </c>
      <c r="G97" s="150">
        <f>VLOOKUP($A97,'All Cause Mortality rates'!$A$15:$I$117,'All Cause Mortality rates'!F$2,FALSE)</f>
        <v>2.2317014647029478</v>
      </c>
      <c r="H97" s="51"/>
      <c r="I97" s="74">
        <v>110</v>
      </c>
      <c r="J97" s="130">
        <v>1.1112738936310438</v>
      </c>
      <c r="K97" s="130">
        <v>1.1446168646404555</v>
      </c>
      <c r="L97" s="51"/>
      <c r="M97" s="74">
        <v>110</v>
      </c>
      <c r="N97" s="150">
        <f>VLOOKUP($A97,'All Cause Mortality rates'!$A$15:$L$117,'All Cause Mortality rates'!K$2,FALSE)</f>
        <v>1.2803208402099964</v>
      </c>
      <c r="O97" s="150">
        <f>VLOOKUP($A97,'All Cause Mortality rates'!$A$15:$L$117,'All Cause Mortality rates'!L$2,FALSE)</f>
        <v>1.2861468859002645</v>
      </c>
      <c r="P97" s="51"/>
      <c r="Q97" s="74">
        <v>110</v>
      </c>
      <c r="R97" s="150">
        <f>VLOOKUP($A97,'All Cause Mortality rates'!$A$15:$O$117,'All Cause Mortality rates'!N$2,FALSE)</f>
        <v>1.0824159427788451</v>
      </c>
      <c r="S97" s="150">
        <f>VLOOKUP($A97,'All Cause Mortality rates'!$A$15:$O$117,'All Cause Mortality rates'!O$2,FALSE)</f>
        <v>1.0919918741393846</v>
      </c>
    </row>
    <row r="98" spans="1:19" s="46" customFormat="1" x14ac:dyDescent="0.25">
      <c r="A98" s="74">
        <v>111</v>
      </c>
      <c r="B98" s="150">
        <f>VLOOKUP($A98,'All Cause Mortality rates'!$A$15:$I$117,'All Cause Mortality rates'!H$2,FALSE)</f>
        <v>1.11467154097758</v>
      </c>
      <c r="C98" s="150">
        <f>VLOOKUP($A98,'All Cause Mortality rates'!$A$15:$I$117,'All Cause Mortality rates'!I$2,FALSE)</f>
        <v>0.33779151266491136</v>
      </c>
      <c r="D98" s="51"/>
      <c r="E98" s="74">
        <v>111</v>
      </c>
      <c r="F98" s="150">
        <f>VLOOKUP($A98,'All Cause Mortality rates'!$A$15:$I$117,'All Cause Mortality rates'!E$2,FALSE)</f>
        <v>1.6850330834142764</v>
      </c>
      <c r="G98" s="150">
        <f>VLOOKUP($A98,'All Cause Mortality rates'!$A$15:$I$117,'All Cause Mortality rates'!F$2,FALSE)</f>
        <v>2.2317014647029478</v>
      </c>
      <c r="H98" s="51"/>
      <c r="I98" s="74">
        <v>111</v>
      </c>
      <c r="J98" s="130">
        <v>1.1112738936310438</v>
      </c>
      <c r="K98" s="130">
        <v>1.1446168646404555</v>
      </c>
      <c r="L98" s="51"/>
      <c r="M98" s="74">
        <v>111</v>
      </c>
      <c r="N98" s="150">
        <f>VLOOKUP($A98,'All Cause Mortality rates'!$A$15:$L$117,'All Cause Mortality rates'!K$2,FALSE)</f>
        <v>1.2803208402099964</v>
      </c>
      <c r="O98" s="150">
        <f>VLOOKUP($A98,'All Cause Mortality rates'!$A$15:$L$117,'All Cause Mortality rates'!L$2,FALSE)</f>
        <v>1.2861468859002645</v>
      </c>
      <c r="P98" s="51"/>
      <c r="Q98" s="74">
        <v>111</v>
      </c>
      <c r="R98" s="150">
        <f>VLOOKUP($A98,'All Cause Mortality rates'!$A$15:$O$117,'All Cause Mortality rates'!N$2,FALSE)</f>
        <v>1.0824159427788451</v>
      </c>
      <c r="S98" s="150">
        <f>VLOOKUP($A98,'All Cause Mortality rates'!$A$15:$O$117,'All Cause Mortality rates'!O$2,FALSE)</f>
        <v>1.0919918741393846</v>
      </c>
    </row>
    <row r="99" spans="1:19" s="46" customFormat="1" x14ac:dyDescent="0.25">
      <c r="A99" s="74">
        <v>112</v>
      </c>
      <c r="B99" s="150">
        <f>VLOOKUP($A99,'All Cause Mortality rates'!$A$15:$I$117,'All Cause Mortality rates'!H$2,FALSE)</f>
        <v>1.11467154097758</v>
      </c>
      <c r="C99" s="150">
        <f>VLOOKUP($A99,'All Cause Mortality rates'!$A$15:$I$117,'All Cause Mortality rates'!I$2,FALSE)</f>
        <v>0.33779151266491136</v>
      </c>
      <c r="D99" s="51"/>
      <c r="E99" s="74">
        <v>112</v>
      </c>
      <c r="F99" s="150">
        <f>VLOOKUP($A99,'All Cause Mortality rates'!$A$15:$I$117,'All Cause Mortality rates'!E$2,FALSE)</f>
        <v>1.6850330834142764</v>
      </c>
      <c r="G99" s="150">
        <f>VLOOKUP($A99,'All Cause Mortality rates'!$A$15:$I$117,'All Cause Mortality rates'!F$2,FALSE)</f>
        <v>2.2317014647029478</v>
      </c>
      <c r="H99" s="51"/>
      <c r="I99" s="74">
        <v>112</v>
      </c>
      <c r="J99" s="130">
        <v>1.1112738936310438</v>
      </c>
      <c r="K99" s="130">
        <v>1.1446168646404555</v>
      </c>
      <c r="L99" s="51"/>
      <c r="M99" s="74">
        <v>112</v>
      </c>
      <c r="N99" s="150">
        <f>VLOOKUP($A99,'All Cause Mortality rates'!$A$15:$L$117,'All Cause Mortality rates'!K$2,FALSE)</f>
        <v>1.2803208402099964</v>
      </c>
      <c r="O99" s="150">
        <f>VLOOKUP($A99,'All Cause Mortality rates'!$A$15:$L$117,'All Cause Mortality rates'!L$2,FALSE)</f>
        <v>1.2861468859002645</v>
      </c>
      <c r="P99" s="51"/>
      <c r="Q99" s="74">
        <v>112</v>
      </c>
      <c r="R99" s="150">
        <f>VLOOKUP($A99,'All Cause Mortality rates'!$A$15:$O$117,'All Cause Mortality rates'!N$2,FALSE)</f>
        <v>1.0824159427788451</v>
      </c>
      <c r="S99" s="150">
        <f>VLOOKUP($A99,'All Cause Mortality rates'!$A$15:$O$117,'All Cause Mortality rates'!O$2,FALSE)</f>
        <v>1.0919918741393846</v>
      </c>
    </row>
    <row r="100" spans="1:19" s="46" customFormat="1" x14ac:dyDescent="0.25">
      <c r="A100" s="74">
        <v>113</v>
      </c>
      <c r="B100" s="150">
        <f>VLOOKUP($A100,'All Cause Mortality rates'!$A$15:$I$117,'All Cause Mortality rates'!H$2,FALSE)</f>
        <v>1.11467154097758</v>
      </c>
      <c r="C100" s="150">
        <f>VLOOKUP($A100,'All Cause Mortality rates'!$A$15:$I$117,'All Cause Mortality rates'!I$2,FALSE)</f>
        <v>0.33779151266491136</v>
      </c>
      <c r="D100" s="51"/>
      <c r="E100" s="74">
        <v>113</v>
      </c>
      <c r="F100" s="150">
        <f>VLOOKUP($A100,'All Cause Mortality rates'!$A$15:$I$117,'All Cause Mortality rates'!E$2,FALSE)</f>
        <v>1.6850330834142764</v>
      </c>
      <c r="G100" s="150">
        <f>VLOOKUP($A100,'All Cause Mortality rates'!$A$15:$I$117,'All Cause Mortality rates'!F$2,FALSE)</f>
        <v>2.2317014647029478</v>
      </c>
      <c r="H100" s="51"/>
      <c r="I100" s="74">
        <v>113</v>
      </c>
      <c r="J100" s="130">
        <v>1.1112738936310438</v>
      </c>
      <c r="K100" s="130">
        <v>1.1446168646404555</v>
      </c>
      <c r="L100" s="51"/>
      <c r="M100" s="74">
        <v>113</v>
      </c>
      <c r="N100" s="150">
        <f>VLOOKUP($A100,'All Cause Mortality rates'!$A$15:$L$117,'All Cause Mortality rates'!K$2,FALSE)</f>
        <v>1.2803208402099964</v>
      </c>
      <c r="O100" s="150">
        <f>VLOOKUP($A100,'All Cause Mortality rates'!$A$15:$L$117,'All Cause Mortality rates'!L$2,FALSE)</f>
        <v>1.2861468859002645</v>
      </c>
      <c r="P100" s="51"/>
      <c r="Q100" s="74">
        <v>113</v>
      </c>
      <c r="R100" s="150">
        <f>VLOOKUP($A100,'All Cause Mortality rates'!$A$15:$O$117,'All Cause Mortality rates'!N$2,FALSE)</f>
        <v>1.0824159427788451</v>
      </c>
      <c r="S100" s="150">
        <f>VLOOKUP($A100,'All Cause Mortality rates'!$A$15:$O$117,'All Cause Mortality rates'!O$2,FALSE)</f>
        <v>1.0919918741393846</v>
      </c>
    </row>
    <row r="101" spans="1:19" s="46" customFormat="1" x14ac:dyDescent="0.25">
      <c r="A101" s="74">
        <v>114</v>
      </c>
      <c r="B101" s="150">
        <f>VLOOKUP($A101,'All Cause Mortality rates'!$A$15:$I$117,'All Cause Mortality rates'!H$2,FALSE)</f>
        <v>1.11467154097758</v>
      </c>
      <c r="C101" s="150">
        <f>VLOOKUP($A101,'All Cause Mortality rates'!$A$15:$I$117,'All Cause Mortality rates'!I$2,FALSE)</f>
        <v>0.33779151266491136</v>
      </c>
      <c r="D101" s="51"/>
      <c r="E101" s="74">
        <v>114</v>
      </c>
      <c r="F101" s="150">
        <f>VLOOKUP($A101,'All Cause Mortality rates'!$A$15:$I$117,'All Cause Mortality rates'!E$2,FALSE)</f>
        <v>1.6850330834142764</v>
      </c>
      <c r="G101" s="150">
        <f>VLOOKUP($A101,'All Cause Mortality rates'!$A$15:$I$117,'All Cause Mortality rates'!F$2,FALSE)</f>
        <v>2.2317014647029478</v>
      </c>
      <c r="H101" s="51"/>
      <c r="I101" s="74">
        <v>114</v>
      </c>
      <c r="J101" s="130">
        <v>1.1112738936310438</v>
      </c>
      <c r="K101" s="130">
        <v>1.1446168646404555</v>
      </c>
      <c r="L101" s="51"/>
      <c r="M101" s="74">
        <v>114</v>
      </c>
      <c r="N101" s="150">
        <f>VLOOKUP($A101,'All Cause Mortality rates'!$A$15:$L$117,'All Cause Mortality rates'!K$2,FALSE)</f>
        <v>1.2803208402099964</v>
      </c>
      <c r="O101" s="150">
        <f>VLOOKUP($A101,'All Cause Mortality rates'!$A$15:$L$117,'All Cause Mortality rates'!L$2,FALSE)</f>
        <v>1.2861468859002645</v>
      </c>
      <c r="P101" s="51"/>
      <c r="Q101" s="74">
        <v>114</v>
      </c>
      <c r="R101" s="150">
        <f>VLOOKUP($A101,'All Cause Mortality rates'!$A$15:$O$117,'All Cause Mortality rates'!N$2,FALSE)</f>
        <v>1.0824159427788451</v>
      </c>
      <c r="S101" s="150">
        <f>VLOOKUP($A101,'All Cause Mortality rates'!$A$15:$O$117,'All Cause Mortality rates'!O$2,FALSE)</f>
        <v>1.0919918741393846</v>
      </c>
    </row>
    <row r="102" spans="1:19" s="46" customFormat="1" x14ac:dyDescent="0.25">
      <c r="A102" s="74">
        <v>115</v>
      </c>
      <c r="B102" s="150">
        <f>VLOOKUP($A102,'All Cause Mortality rates'!$A$15:$I$117,'All Cause Mortality rates'!H$2,FALSE)</f>
        <v>1.11467154097758</v>
      </c>
      <c r="C102" s="150">
        <f>VLOOKUP($A102,'All Cause Mortality rates'!$A$15:$I$117,'All Cause Mortality rates'!I$2,FALSE)</f>
        <v>0.33779151266491136</v>
      </c>
      <c r="D102" s="51"/>
      <c r="E102" s="74">
        <v>115</v>
      </c>
      <c r="F102" s="150">
        <f>VLOOKUP($A102,'All Cause Mortality rates'!$A$15:$I$117,'All Cause Mortality rates'!E$2,FALSE)</f>
        <v>1.6850330834142764</v>
      </c>
      <c r="G102" s="150">
        <f>VLOOKUP($A102,'All Cause Mortality rates'!$A$15:$I$117,'All Cause Mortality rates'!F$2,FALSE)</f>
        <v>2.2317014647029478</v>
      </c>
      <c r="H102" s="51"/>
      <c r="I102" s="74">
        <v>115</v>
      </c>
      <c r="J102" s="130">
        <v>1.1112738936310438</v>
      </c>
      <c r="K102" s="130">
        <v>1.1446168646404555</v>
      </c>
      <c r="L102" s="51"/>
      <c r="M102" s="74">
        <v>115</v>
      </c>
      <c r="N102" s="150">
        <f>VLOOKUP($A102,'All Cause Mortality rates'!$A$15:$L$117,'All Cause Mortality rates'!K$2,FALSE)</f>
        <v>1.2803208402099964</v>
      </c>
      <c r="O102" s="150">
        <f>VLOOKUP($A102,'All Cause Mortality rates'!$A$15:$L$117,'All Cause Mortality rates'!L$2,FALSE)</f>
        <v>1.2861468859002645</v>
      </c>
      <c r="P102" s="51"/>
      <c r="Q102" s="74">
        <v>115</v>
      </c>
      <c r="R102" s="150">
        <f>VLOOKUP($A102,'All Cause Mortality rates'!$A$15:$O$117,'All Cause Mortality rates'!N$2,FALSE)</f>
        <v>1.0824159427788451</v>
      </c>
      <c r="S102" s="150">
        <f>VLOOKUP($A102,'All Cause Mortality rates'!$A$15:$O$117,'All Cause Mortality rates'!O$2,FALSE)</f>
        <v>1.0919918741393846</v>
      </c>
    </row>
    <row r="103" spans="1:19" s="46" customFormat="1" x14ac:dyDescent="0.25">
      <c r="A103" s="74">
        <v>116</v>
      </c>
      <c r="B103" s="150">
        <f>VLOOKUP($A103,'All Cause Mortality rates'!$A$15:$I$117,'All Cause Mortality rates'!H$2,FALSE)</f>
        <v>1.11467154097758</v>
      </c>
      <c r="C103" s="150">
        <f>VLOOKUP($A103,'All Cause Mortality rates'!$A$15:$I$117,'All Cause Mortality rates'!I$2,FALSE)</f>
        <v>0.33779151266491136</v>
      </c>
      <c r="D103" s="51"/>
      <c r="E103" s="74">
        <v>116</v>
      </c>
      <c r="F103" s="150">
        <f>VLOOKUP($A103,'All Cause Mortality rates'!$A$15:$I$117,'All Cause Mortality rates'!E$2,FALSE)</f>
        <v>1.6850330834142764</v>
      </c>
      <c r="G103" s="150">
        <f>VLOOKUP($A103,'All Cause Mortality rates'!$A$15:$I$117,'All Cause Mortality rates'!F$2,FALSE)</f>
        <v>2.2317014647029478</v>
      </c>
      <c r="H103" s="51"/>
      <c r="I103" s="74">
        <v>116</v>
      </c>
      <c r="J103" s="130">
        <v>1.1112738936310438</v>
      </c>
      <c r="K103" s="130">
        <v>1.1446168646404555</v>
      </c>
      <c r="L103" s="51"/>
      <c r="M103" s="74">
        <v>116</v>
      </c>
      <c r="N103" s="150">
        <f>VLOOKUP($A103,'All Cause Mortality rates'!$A$15:$L$117,'All Cause Mortality rates'!K$2,FALSE)</f>
        <v>1.2803208402099964</v>
      </c>
      <c r="O103" s="150">
        <f>VLOOKUP($A103,'All Cause Mortality rates'!$A$15:$L$117,'All Cause Mortality rates'!L$2,FALSE)</f>
        <v>1.2861468859002645</v>
      </c>
      <c r="P103" s="51"/>
      <c r="Q103" s="74">
        <v>116</v>
      </c>
      <c r="R103" s="150">
        <f>VLOOKUP($A103,'All Cause Mortality rates'!$A$15:$O$117,'All Cause Mortality rates'!N$2,FALSE)</f>
        <v>1.0824159427788451</v>
      </c>
      <c r="S103" s="150">
        <f>VLOOKUP($A103,'All Cause Mortality rates'!$A$15:$O$117,'All Cause Mortality rates'!O$2,FALSE)</f>
        <v>1.0919918741393846</v>
      </c>
    </row>
    <row r="104" spans="1:19" s="46" customFormat="1" x14ac:dyDescent="0.25">
      <c r="A104" s="74">
        <v>117</v>
      </c>
      <c r="B104" s="150">
        <f>VLOOKUP($A104,'All Cause Mortality rates'!$A$15:$I$117,'All Cause Mortality rates'!H$2,FALSE)</f>
        <v>1.11467154097758</v>
      </c>
      <c r="C104" s="150">
        <f>VLOOKUP($A104,'All Cause Mortality rates'!$A$15:$I$117,'All Cause Mortality rates'!I$2,FALSE)</f>
        <v>0.33779151266491136</v>
      </c>
      <c r="D104" s="51"/>
      <c r="E104" s="74">
        <v>117</v>
      </c>
      <c r="F104" s="150">
        <f>VLOOKUP($A104,'All Cause Mortality rates'!$A$15:$I$117,'All Cause Mortality rates'!E$2,FALSE)</f>
        <v>1.6850330834142764</v>
      </c>
      <c r="G104" s="150">
        <f>VLOOKUP($A104,'All Cause Mortality rates'!$A$15:$I$117,'All Cause Mortality rates'!F$2,FALSE)</f>
        <v>2.2317014647029478</v>
      </c>
      <c r="H104" s="51"/>
      <c r="I104" s="74">
        <v>117</v>
      </c>
      <c r="J104" s="130">
        <v>1.1112738936310438</v>
      </c>
      <c r="K104" s="130">
        <v>1.1446168646404555</v>
      </c>
      <c r="L104" s="51"/>
      <c r="M104" s="74">
        <v>117</v>
      </c>
      <c r="N104" s="150">
        <f>VLOOKUP($A104,'All Cause Mortality rates'!$A$15:$L$117,'All Cause Mortality rates'!K$2,FALSE)</f>
        <v>1.2803208402099964</v>
      </c>
      <c r="O104" s="150">
        <f>VLOOKUP($A104,'All Cause Mortality rates'!$A$15:$L$117,'All Cause Mortality rates'!L$2,FALSE)</f>
        <v>1.2861468859002645</v>
      </c>
      <c r="P104" s="51"/>
      <c r="Q104" s="74">
        <v>117</v>
      </c>
      <c r="R104" s="150">
        <f>VLOOKUP($A104,'All Cause Mortality rates'!$A$15:$O$117,'All Cause Mortality rates'!N$2,FALSE)</f>
        <v>1.0824159427788451</v>
      </c>
      <c r="S104" s="150">
        <f>VLOOKUP($A104,'All Cause Mortality rates'!$A$15:$O$117,'All Cause Mortality rates'!O$2,FALSE)</f>
        <v>1.0919918741393846</v>
      </c>
    </row>
    <row r="105" spans="1:19" s="46" customFormat="1" x14ac:dyDescent="0.25">
      <c r="A105" s="74">
        <v>118</v>
      </c>
      <c r="B105" s="150">
        <f>VLOOKUP($A105,'All Cause Mortality rates'!$A$15:$I$117,'All Cause Mortality rates'!H$2,FALSE)</f>
        <v>1.11467154097758</v>
      </c>
      <c r="C105" s="150">
        <f>VLOOKUP($A105,'All Cause Mortality rates'!$A$15:$I$117,'All Cause Mortality rates'!I$2,FALSE)</f>
        <v>0.33779151266491136</v>
      </c>
      <c r="D105" s="51"/>
      <c r="E105" s="74">
        <v>118</v>
      </c>
      <c r="F105" s="150">
        <f>VLOOKUP($A105,'All Cause Mortality rates'!$A$15:$I$117,'All Cause Mortality rates'!E$2,FALSE)</f>
        <v>1.6850330834142764</v>
      </c>
      <c r="G105" s="150">
        <f>VLOOKUP($A105,'All Cause Mortality rates'!$A$15:$I$117,'All Cause Mortality rates'!F$2,FALSE)</f>
        <v>2.2317014647029478</v>
      </c>
      <c r="H105" s="51"/>
      <c r="I105" s="74">
        <v>118</v>
      </c>
      <c r="J105" s="130">
        <v>1.1112738936310438</v>
      </c>
      <c r="K105" s="130">
        <v>1.1446168646404555</v>
      </c>
      <c r="L105" s="51"/>
      <c r="M105" s="74">
        <v>118</v>
      </c>
      <c r="N105" s="150">
        <f>VLOOKUP($A105,'All Cause Mortality rates'!$A$15:$L$117,'All Cause Mortality rates'!K$2,FALSE)</f>
        <v>1.2803208402099964</v>
      </c>
      <c r="O105" s="150">
        <f>VLOOKUP($A105,'All Cause Mortality rates'!$A$15:$L$117,'All Cause Mortality rates'!L$2,FALSE)</f>
        <v>1.2861468859002645</v>
      </c>
      <c r="P105" s="51"/>
      <c r="Q105" s="74">
        <v>118</v>
      </c>
      <c r="R105" s="150">
        <f>VLOOKUP($A105,'All Cause Mortality rates'!$A$15:$O$117,'All Cause Mortality rates'!N$2,FALSE)</f>
        <v>1.0824159427788451</v>
      </c>
      <c r="S105" s="150">
        <f>VLOOKUP($A105,'All Cause Mortality rates'!$A$15:$O$117,'All Cause Mortality rates'!O$2,FALSE)</f>
        <v>1.0919918741393846</v>
      </c>
    </row>
    <row r="106" spans="1:19" s="46" customFormat="1" x14ac:dyDescent="0.25">
      <c r="A106" s="74">
        <v>119</v>
      </c>
      <c r="B106" s="150">
        <f>VLOOKUP($A106,'All Cause Mortality rates'!$A$15:$I$117,'All Cause Mortality rates'!H$2,FALSE)</f>
        <v>1.11467154097758</v>
      </c>
      <c r="C106" s="150">
        <f>VLOOKUP($A106,'All Cause Mortality rates'!$A$15:$I$117,'All Cause Mortality rates'!I$2,FALSE)</f>
        <v>0.33779151266491136</v>
      </c>
      <c r="D106" s="51"/>
      <c r="E106" s="74">
        <v>119</v>
      </c>
      <c r="F106" s="150">
        <f>VLOOKUP($A106,'All Cause Mortality rates'!$A$15:$I$117,'All Cause Mortality rates'!E$2,FALSE)</f>
        <v>1.6850330834142764</v>
      </c>
      <c r="G106" s="150">
        <f>VLOOKUP($A106,'All Cause Mortality rates'!$A$15:$I$117,'All Cause Mortality rates'!F$2,FALSE)</f>
        <v>2.2317014647029478</v>
      </c>
      <c r="H106" s="51"/>
      <c r="I106" s="74">
        <v>119</v>
      </c>
      <c r="J106" s="130">
        <v>1.1112738936310438</v>
      </c>
      <c r="K106" s="130">
        <v>1.1446168646404555</v>
      </c>
      <c r="L106" s="51"/>
      <c r="M106" s="74">
        <v>119</v>
      </c>
      <c r="N106" s="150">
        <f>VLOOKUP($A106,'All Cause Mortality rates'!$A$15:$L$117,'All Cause Mortality rates'!K$2,FALSE)</f>
        <v>1.2803208402099964</v>
      </c>
      <c r="O106" s="150">
        <f>VLOOKUP($A106,'All Cause Mortality rates'!$A$15:$L$117,'All Cause Mortality rates'!L$2,FALSE)</f>
        <v>1.2861468859002645</v>
      </c>
      <c r="P106" s="51"/>
      <c r="Q106" s="74">
        <v>119</v>
      </c>
      <c r="R106" s="150">
        <f>VLOOKUP($A106,'All Cause Mortality rates'!$A$15:$O$117,'All Cause Mortality rates'!N$2,FALSE)</f>
        <v>1.0824159427788451</v>
      </c>
      <c r="S106" s="150">
        <f>VLOOKUP($A106,'All Cause Mortality rates'!$A$15:$O$117,'All Cause Mortality rates'!O$2,FALSE)</f>
        <v>1.0919918741393846</v>
      </c>
    </row>
    <row r="107" spans="1:19" s="46" customFormat="1" x14ac:dyDescent="0.25">
      <c r="A107" s="74">
        <v>120</v>
      </c>
      <c r="B107" s="150">
        <f>VLOOKUP($A107,'All Cause Mortality rates'!$A$15:$I$117,'All Cause Mortality rates'!H$2,FALSE)</f>
        <v>1.11467154097758</v>
      </c>
      <c r="C107" s="150">
        <f>VLOOKUP($A107,'All Cause Mortality rates'!$A$15:$I$117,'All Cause Mortality rates'!I$2,FALSE)</f>
        <v>0.33779151266491136</v>
      </c>
      <c r="D107" s="51"/>
      <c r="E107" s="74">
        <v>120</v>
      </c>
      <c r="F107" s="150">
        <f>VLOOKUP($A107,'All Cause Mortality rates'!$A$15:$I$117,'All Cause Mortality rates'!E$2,FALSE)</f>
        <v>1.6850330834142764</v>
      </c>
      <c r="G107" s="150">
        <f>VLOOKUP($A107,'All Cause Mortality rates'!$A$15:$I$117,'All Cause Mortality rates'!F$2,FALSE)</f>
        <v>2.2317014647029478</v>
      </c>
      <c r="H107" s="51"/>
      <c r="I107" s="74">
        <v>120</v>
      </c>
      <c r="J107" s="130">
        <v>1.1112738936310438</v>
      </c>
      <c r="K107" s="130">
        <v>1.1446168646404555</v>
      </c>
      <c r="L107" s="51"/>
      <c r="M107" s="74">
        <v>120</v>
      </c>
      <c r="N107" s="150">
        <f>VLOOKUP($A107,'All Cause Mortality rates'!$A$15:$L$117,'All Cause Mortality rates'!K$2,FALSE)</f>
        <v>1.2803208402099964</v>
      </c>
      <c r="O107" s="150">
        <f>VLOOKUP($A107,'All Cause Mortality rates'!$A$15:$L$117,'All Cause Mortality rates'!L$2,FALSE)</f>
        <v>1.2861468859002645</v>
      </c>
      <c r="P107" s="51"/>
      <c r="Q107" s="74">
        <v>120</v>
      </c>
      <c r="R107" s="150">
        <f>VLOOKUP($A107,'All Cause Mortality rates'!$A$15:$O$117,'All Cause Mortality rates'!N$2,FALSE)</f>
        <v>1.0824159427788451</v>
      </c>
      <c r="S107" s="150">
        <f>VLOOKUP($A107,'All Cause Mortality rates'!$A$15:$O$117,'All Cause Mortality rates'!O$2,FALSE)</f>
        <v>1.0919918741393846</v>
      </c>
    </row>
  </sheetData>
  <sheetProtection sheet="1" objects="1" scenarios="1"/>
  <pageMargins left="0.75" right="0.75" top="1" bottom="1" header="0.5" footer="0.5"/>
  <pageSetup paperSize="9" scale="0" firstPageNumber="0" fitToWidth="0" fitToHeight="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sheetPr>
  <dimension ref="A1:BF67"/>
  <sheetViews>
    <sheetView zoomScale="80" zoomScaleNormal="80" zoomScalePageLayoutView="80" workbookViewId="0">
      <pane ySplit="4" topLeftCell="A5" activePane="bottomLeft" state="frozen"/>
      <selection activeCell="B1" sqref="B1"/>
      <selection pane="bottomLeft" activeCell="B2" sqref="B2"/>
    </sheetView>
  </sheetViews>
  <sheetFormatPr defaultColWidth="0" defaultRowHeight="14.4" zeroHeight="1" x14ac:dyDescent="0.3"/>
  <cols>
    <col min="1" max="1" width="3" style="278" hidden="1" customWidth="1"/>
    <col min="2" max="2" width="2.6640625" style="278" customWidth="1"/>
    <col min="3" max="3" width="39.88671875" customWidth="1"/>
    <col min="4" max="4" width="10.88671875" bestFit="1" customWidth="1"/>
    <col min="5" max="5" width="22.44140625" style="4" customWidth="1"/>
    <col min="6" max="6" width="99.109375" style="5" customWidth="1"/>
    <col min="7" max="7" width="8.88671875" customWidth="1"/>
    <col min="8" max="10" width="8.88671875" style="98" hidden="1" customWidth="1"/>
    <col min="11" max="11" width="47.109375" style="98" hidden="1" customWidth="1"/>
    <col min="12" max="58" width="0" style="98" hidden="1" customWidth="1"/>
    <col min="59" max="16384" width="8.88671875" hidden="1"/>
  </cols>
  <sheetData>
    <row r="1" spans="2:58" s="121" customFormat="1" ht="25.5" customHeight="1" x14ac:dyDescent="0.4">
      <c r="C1" s="120" t="s">
        <v>11</v>
      </c>
      <c r="D1" s="120"/>
      <c r="E1" s="120"/>
      <c r="F1" s="337"/>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row>
    <row r="2" spans="2:58" s="3" customFormat="1" ht="16.5" customHeight="1" x14ac:dyDescent="0.3">
      <c r="B2" s="98"/>
      <c r="C2" s="313"/>
      <c r="D2" s="98"/>
      <c r="E2" s="317"/>
      <c r="F2" s="384" t="str">
        <f>IF(AND(D9="",D12="",D15="",D22="",D26="",D29="",D34="",D39="",D46="",D55=""),"Click here to view the results of the calculation","Click here to view the results of the calculation - please note there are still outstanding issues or warnings with your input data.")</f>
        <v>Click here to view the results of the calculation</v>
      </c>
      <c r="G2" s="329"/>
      <c r="H2" s="310"/>
      <c r="I2" s="310"/>
      <c r="J2" s="310"/>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row>
    <row r="3" spans="2:58" s="3" customFormat="1" x14ac:dyDescent="0.3">
      <c r="B3" s="98"/>
      <c r="C3" s="101" t="s">
        <v>217</v>
      </c>
      <c r="D3" s="102"/>
      <c r="E3" s="317"/>
      <c r="F3" s="385"/>
      <c r="G3" s="329"/>
      <c r="H3" s="310"/>
      <c r="I3" s="310"/>
      <c r="J3" s="310"/>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row>
    <row r="4" spans="2:58" ht="18" customHeight="1" x14ac:dyDescent="0.3">
      <c r="B4" s="98"/>
      <c r="C4" s="313"/>
      <c r="D4" s="98"/>
      <c r="E4" s="317"/>
      <c r="F4" s="385"/>
      <c r="G4" s="329"/>
      <c r="H4" s="310"/>
      <c r="I4" s="310"/>
      <c r="J4" s="310"/>
    </row>
    <row r="5" spans="2:58" s="14" customFormat="1" x14ac:dyDescent="0.3">
      <c r="B5" s="13"/>
      <c r="C5" s="13" t="s">
        <v>1</v>
      </c>
      <c r="E5" s="20"/>
      <c r="F5" s="19"/>
      <c r="H5" s="98"/>
      <c r="I5" s="98"/>
      <c r="J5" s="98"/>
      <c r="K5" s="98"/>
      <c r="L5" s="313"/>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row>
    <row r="6" spans="2:58" s="3" customFormat="1" x14ac:dyDescent="0.3">
      <c r="B6" s="98"/>
      <c r="C6" s="313"/>
      <c r="D6" s="98"/>
      <c r="E6" s="317"/>
      <c r="F6" s="99"/>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row>
    <row r="7" spans="2:58" s="3" customFormat="1" x14ac:dyDescent="0.3">
      <c r="B7" s="98"/>
      <c r="C7" s="313" t="s">
        <v>33</v>
      </c>
      <c r="D7" s="106">
        <v>100</v>
      </c>
      <c r="E7" s="332" t="s">
        <v>3</v>
      </c>
      <c r="F7" s="317" t="s">
        <v>37</v>
      </c>
      <c r="G7" s="322" t="s">
        <v>53</v>
      </c>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row>
    <row r="8" spans="2:58" s="3" customFormat="1" x14ac:dyDescent="0.3">
      <c r="B8" s="98"/>
      <c r="C8" s="313"/>
      <c r="D8" s="106">
        <v>200</v>
      </c>
      <c r="E8" s="332" t="s">
        <v>4</v>
      </c>
      <c r="F8" s="332"/>
      <c r="G8" s="330"/>
      <c r="H8" s="98"/>
      <c r="I8" s="98"/>
      <c r="J8" s="98"/>
      <c r="K8" s="98"/>
      <c r="L8" s="326"/>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row>
    <row r="9" spans="2:58" s="3" customFormat="1" x14ac:dyDescent="0.3">
      <c r="B9" s="98"/>
      <c r="C9" s="313"/>
      <c r="D9" s="334" t="str">
        <f>IF(OR(D7&lt;0,D8&lt;0),"You have entered a negative number. Please correct this before continuing",IF(D8+D7&lt;1,"Please enter the number of participants on your intervention",IF(D8+D7&lt;='Set parameters'!C5,"Please note the model will not provide particularly robust results for very small populations","")))</f>
        <v/>
      </c>
      <c r="E9" s="332"/>
      <c r="F9" s="317"/>
      <c r="G9" s="330"/>
      <c r="H9" s="98"/>
      <c r="I9" s="98"/>
      <c r="J9" s="98"/>
      <c r="K9" s="98"/>
      <c r="L9" s="326"/>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row>
    <row r="10" spans="2:58" s="3" customFormat="1" x14ac:dyDescent="0.3">
      <c r="B10" s="98"/>
      <c r="C10" s="313"/>
      <c r="D10" s="98"/>
      <c r="E10" s="317"/>
      <c r="F10" s="317"/>
      <c r="G10" s="330"/>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row>
    <row r="11" spans="2:58" x14ac:dyDescent="0.3">
      <c r="B11" s="98"/>
      <c r="C11" s="313" t="s">
        <v>15</v>
      </c>
      <c r="D11" s="103">
        <v>46</v>
      </c>
      <c r="E11" s="317" t="s">
        <v>5</v>
      </c>
      <c r="F11" s="317" t="s">
        <v>42</v>
      </c>
      <c r="G11" s="322" t="s">
        <v>53</v>
      </c>
    </row>
    <row r="12" spans="2:58" x14ac:dyDescent="0.3">
      <c r="B12" s="98"/>
      <c r="C12" s="313"/>
      <c r="D12" s="334" t="str">
        <f>IF(D11&lt;0,"You have entered a negative number. Please correct this before continuing",IF(D11="","Please enter the mean age of participants",IF(D11&gt;='Set parameters'!C7,"Please note, the model may not produce reliable results for very elderly populations",IF(D11&lt;='Set parameters'!C8,"Please note, the model may not produce reliable results for child populations",""))))</f>
        <v/>
      </c>
      <c r="E12" s="317"/>
      <c r="F12" s="317"/>
      <c r="G12" s="330"/>
    </row>
    <row r="13" spans="2:58" x14ac:dyDescent="0.3">
      <c r="B13" s="98"/>
      <c r="C13" s="313"/>
      <c r="D13" s="98"/>
      <c r="E13" s="317"/>
      <c r="F13" s="317"/>
      <c r="G13" s="330"/>
    </row>
    <row r="14" spans="2:58" ht="16.2" x14ac:dyDescent="0.3">
      <c r="B14" s="98"/>
      <c r="C14" s="313" t="s">
        <v>34</v>
      </c>
      <c r="D14" s="103">
        <v>30</v>
      </c>
      <c r="E14" s="317" t="s">
        <v>132</v>
      </c>
      <c r="F14" s="317" t="s">
        <v>39</v>
      </c>
      <c r="G14" s="322" t="s">
        <v>53</v>
      </c>
      <c r="L14" s="99"/>
    </row>
    <row r="15" spans="2:58" x14ac:dyDescent="0.3">
      <c r="B15" s="98"/>
      <c r="C15" s="313"/>
      <c r="D15" s="334" t="str">
        <f>IF(D14&lt;0,"You have entered a negative number. Please correct this before continuing",IF(D14="","Please enter the mean BMI of participants on the intervention",IF(D14&gt;='Set parameters'!C10,"The model may not produce valid results for a very obese population (mean BMI &gt;="&amp;'Set parameters'!C10&amp;"kg/m2)",IF(D14&lt;=BaselineBMI,"Within the model, BMI values below "&amp;BaselineBMI&amp;"kg/m2 do not convery any increased risk of ill health",""))))</f>
        <v/>
      </c>
      <c r="E15" s="317"/>
      <c r="F15" s="317"/>
      <c r="G15" s="330"/>
    </row>
    <row r="16" spans="2:58" x14ac:dyDescent="0.3">
      <c r="B16" s="98"/>
      <c r="C16" s="313"/>
      <c r="D16" s="98"/>
      <c r="E16" s="317"/>
      <c r="F16" s="317"/>
      <c r="G16" s="330"/>
    </row>
    <row r="17" spans="2:58" s="14" customFormat="1" x14ac:dyDescent="0.3">
      <c r="B17" s="13"/>
      <c r="C17" s="13" t="s">
        <v>0</v>
      </c>
      <c r="E17" s="20"/>
      <c r="F17" s="20"/>
      <c r="G17" s="127"/>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row>
    <row r="18" spans="2:58" x14ac:dyDescent="0.3">
      <c r="B18" s="98"/>
      <c r="C18" s="313"/>
      <c r="D18" s="278"/>
      <c r="E18" s="317"/>
      <c r="F18" s="317"/>
      <c r="G18" s="330"/>
    </row>
    <row r="19" spans="2:58" s="3" customFormat="1" x14ac:dyDescent="0.3">
      <c r="B19" s="98"/>
      <c r="C19" s="313" t="s">
        <v>35</v>
      </c>
      <c r="D19" s="103"/>
      <c r="E19" s="98" t="s">
        <v>130</v>
      </c>
      <c r="F19" s="317" t="s">
        <v>565</v>
      </c>
      <c r="G19" s="322" t="s">
        <v>53</v>
      </c>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row>
    <row r="20" spans="2:58" s="3" customFormat="1" x14ac:dyDescent="0.3">
      <c r="B20" s="98"/>
      <c r="C20" s="313"/>
      <c r="D20" s="103"/>
      <c r="E20" s="98" t="s">
        <v>166</v>
      </c>
      <c r="F20" s="317" t="s">
        <v>566</v>
      </c>
      <c r="G20" s="322"/>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row>
    <row r="21" spans="2:58" s="3" customFormat="1" x14ac:dyDescent="0.3">
      <c r="B21" s="98"/>
      <c r="C21" s="313"/>
      <c r="D21" s="103">
        <v>1</v>
      </c>
      <c r="E21" s="317" t="s">
        <v>5</v>
      </c>
      <c r="F21" s="317"/>
      <c r="G21" s="322"/>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row>
    <row r="22" spans="2:58" s="3" customFormat="1" x14ac:dyDescent="0.3">
      <c r="B22" s="98"/>
      <c r="C22" s="313"/>
      <c r="D22" s="334" t="str">
        <f>IF(OR(D19&lt;0,D20&lt;0,D21&lt;0),"You have entered a negative number. Please correct this before continuing",IF(AND(D19="",D20="",D21=""),"Please enter the time taken to achieve full uptake of the intervention",IF(AND(D19=0,D20=0,D21=0),"Please enter a time which is greater than zero","")))</f>
        <v/>
      </c>
      <c r="E22" s="317"/>
      <c r="F22" s="98"/>
      <c r="G22" s="331"/>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row>
    <row r="23" spans="2:58" s="3" customFormat="1" x14ac:dyDescent="0.3">
      <c r="B23" s="98"/>
      <c r="C23" s="313"/>
      <c r="D23" s="98"/>
      <c r="E23" s="317"/>
      <c r="F23" s="317"/>
      <c r="G23" s="330"/>
      <c r="H23" s="98"/>
      <c r="I23" s="98"/>
      <c r="J23" s="98"/>
      <c r="K23" s="98"/>
      <c r="L23" s="99"/>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row>
    <row r="24" spans="2:58" s="3" customFormat="1" x14ac:dyDescent="0.3">
      <c r="B24" s="98"/>
      <c r="C24" s="313" t="s">
        <v>126</v>
      </c>
      <c r="D24" s="104">
        <v>0.3</v>
      </c>
      <c r="E24" s="317" t="s">
        <v>3</v>
      </c>
      <c r="F24" s="317" t="s">
        <v>579</v>
      </c>
      <c r="G24" s="322" t="s">
        <v>53</v>
      </c>
      <c r="H24" s="327"/>
      <c r="I24" s="98"/>
      <c r="J24" s="98"/>
      <c r="K24" s="98"/>
      <c r="L24" s="99"/>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row>
    <row r="25" spans="2:58" s="3" customFormat="1" x14ac:dyDescent="0.3">
      <c r="B25" s="98"/>
      <c r="C25" s="313"/>
      <c r="D25" s="104">
        <v>0.3</v>
      </c>
      <c r="E25" s="317" t="s">
        <v>4</v>
      </c>
      <c r="F25" s="332"/>
      <c r="G25" s="330"/>
      <c r="H25" s="98"/>
      <c r="I25" s="98"/>
      <c r="J25" s="98"/>
      <c r="K25" s="98"/>
      <c r="L25" s="99"/>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row>
    <row r="26" spans="2:58" s="3" customFormat="1" x14ac:dyDescent="0.3">
      <c r="B26" s="98"/>
      <c r="C26" s="313"/>
      <c r="D26" s="334" t="str">
        <f>IF(OR(D24&lt;0,D25&lt;0),"You have entered a negative number. Please correct this before continuing",IF(D24="","Please enter the number of participants who drop out without completing the intervention. Enter zero if the number of participants entered above is the number who complete the intervention.",IF(OR(D24&gt;=1,D25&gt;=1),"Please enter a dropout rate that is less than 100%","")))</f>
        <v/>
      </c>
      <c r="E26" s="317"/>
      <c r="F26" s="317"/>
      <c r="G26" s="330"/>
      <c r="H26" s="98"/>
      <c r="I26" s="98"/>
      <c r="J26" s="98"/>
      <c r="K26" s="98"/>
      <c r="L26" s="99"/>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row>
    <row r="27" spans="2:58" s="3" customFormat="1" x14ac:dyDescent="0.3">
      <c r="B27" s="98"/>
      <c r="C27" s="313"/>
      <c r="D27" s="98"/>
      <c r="E27" s="317"/>
      <c r="F27" s="317"/>
      <c r="G27" s="330"/>
      <c r="H27" s="98"/>
      <c r="I27" s="98"/>
      <c r="J27" s="98"/>
      <c r="K27" s="98"/>
      <c r="L27" s="99"/>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row>
    <row r="28" spans="2:58" ht="16.2" x14ac:dyDescent="0.3">
      <c r="B28" s="98"/>
      <c r="C28" s="313" t="s">
        <v>51</v>
      </c>
      <c r="D28" s="103">
        <v>2</v>
      </c>
      <c r="E28" s="317" t="s">
        <v>132</v>
      </c>
      <c r="F28" s="317" t="s">
        <v>52</v>
      </c>
      <c r="G28" s="322" t="s">
        <v>53</v>
      </c>
      <c r="L28" s="99"/>
    </row>
    <row r="29" spans="2:58" ht="16.2" x14ac:dyDescent="0.3">
      <c r="B29" s="98"/>
      <c r="C29" s="313"/>
      <c r="D29" s="334" t="str">
        <f>IF(D28&lt;0,"You have entered a negative number. Please correct this before continuing",IF(D28="","Please enter the mean reduction in BMI as a result of the intervention",IF(D14="","No starting BMI entered",IF(D28&gt;='Set parameters'!C13,"This is a very large decrease in BMI, are you sure you wish to proceed?",""))))</f>
        <v/>
      </c>
      <c r="E29" s="317"/>
      <c r="F29" s="333" t="s">
        <v>539</v>
      </c>
      <c r="G29" s="330"/>
      <c r="H29" s="328"/>
    </row>
    <row r="30" spans="2:58" x14ac:dyDescent="0.3">
      <c r="B30" s="98"/>
      <c r="C30" s="98"/>
      <c r="D30" s="98"/>
      <c r="E30" s="317"/>
      <c r="F30" s="317"/>
      <c r="G30" s="330"/>
    </row>
    <row r="31" spans="2:58" x14ac:dyDescent="0.3">
      <c r="B31" s="98"/>
      <c r="C31" s="313" t="s">
        <v>40</v>
      </c>
      <c r="D31" s="103"/>
      <c r="E31" s="98" t="s">
        <v>130</v>
      </c>
      <c r="F31" s="317" t="s">
        <v>6</v>
      </c>
      <c r="G31" s="330"/>
    </row>
    <row r="32" spans="2:58" x14ac:dyDescent="0.3">
      <c r="B32" s="98"/>
      <c r="C32" s="313"/>
      <c r="D32" s="103">
        <v>3</v>
      </c>
      <c r="E32" s="98" t="s">
        <v>166</v>
      </c>
      <c r="F32" s="317"/>
      <c r="G32" s="330"/>
    </row>
    <row r="33" spans="2:58" x14ac:dyDescent="0.3">
      <c r="B33" s="98"/>
      <c r="C33" s="98"/>
      <c r="D33" s="105"/>
      <c r="E33" s="317" t="s">
        <v>5</v>
      </c>
      <c r="F33" s="317"/>
      <c r="G33" s="322" t="s">
        <v>53</v>
      </c>
      <c r="I33" s="327"/>
      <c r="L33" s="99"/>
    </row>
    <row r="34" spans="2:58" x14ac:dyDescent="0.3">
      <c r="B34" s="98"/>
      <c r="C34" s="313"/>
      <c r="D34" s="334" t="str">
        <f>IFERROR(IF(OR(D31&lt;0,D32&lt;0,D33&lt;0),"You have entered a negative number. Please correct this before continuing",IF(AND(D33="",D32="",D31=""),"Please enter the time taken to achieve reduction in BMI",IF(D33+D32/12+D31/365.25&lt;=0,"Please enter the time taken to achieve reduction in BMI",""))),"")</f>
        <v/>
      </c>
      <c r="E34" s="317"/>
      <c r="F34" s="317"/>
      <c r="G34" s="330"/>
      <c r="I34" s="327"/>
      <c r="L34" s="99"/>
    </row>
    <row r="35" spans="2:58" x14ac:dyDescent="0.3">
      <c r="B35" s="98"/>
      <c r="C35" s="98"/>
      <c r="D35" s="98"/>
      <c r="E35" s="317"/>
      <c r="F35" s="317"/>
      <c r="G35" s="330"/>
      <c r="I35" s="327"/>
    </row>
    <row r="36" spans="2:58" x14ac:dyDescent="0.3">
      <c r="B36" s="98"/>
      <c r="C36" s="313" t="s">
        <v>662</v>
      </c>
      <c r="D36" s="103"/>
      <c r="E36" s="98" t="s">
        <v>130</v>
      </c>
      <c r="F36" s="317" t="s">
        <v>538</v>
      </c>
      <c r="G36" s="330"/>
      <c r="I36" s="327"/>
    </row>
    <row r="37" spans="2:58" x14ac:dyDescent="0.3">
      <c r="B37" s="98"/>
      <c r="C37" s="313"/>
      <c r="D37" s="103">
        <v>6</v>
      </c>
      <c r="E37" s="98" t="s">
        <v>166</v>
      </c>
      <c r="F37" s="333"/>
      <c r="G37" s="330"/>
      <c r="I37" s="327"/>
    </row>
    <row r="38" spans="2:58" x14ac:dyDescent="0.3">
      <c r="B38" s="98"/>
      <c r="C38" s="98"/>
      <c r="D38" s="103">
        <v>0</v>
      </c>
      <c r="E38" s="317" t="s">
        <v>5</v>
      </c>
      <c r="F38" s="317"/>
      <c r="G38" s="322" t="s">
        <v>53</v>
      </c>
      <c r="I38" s="327"/>
      <c r="L38" s="99"/>
    </row>
    <row r="39" spans="2:58" x14ac:dyDescent="0.3">
      <c r="B39" s="98"/>
      <c r="C39" s="98"/>
      <c r="D39" s="334" t="str">
        <f>IF(OR(D36&lt;0,D37&lt;0,D38&lt;0),"You have entered a negative number. Please correct this before continuing",IF(AND(D38="",D37="",D36=""),"Please enter the number of years that weight loss is maintained",IF(D38+D37/12+D36/365.25&gt;='Set parameters'!C15,"This is a long duration for weight loss to be maintained, are you sure you want to continue with this value?","")))</f>
        <v/>
      </c>
      <c r="E39" s="317"/>
      <c r="F39" s="317"/>
      <c r="G39" s="330"/>
    </row>
    <row r="40" spans="2:58" x14ac:dyDescent="0.3">
      <c r="B40" s="98"/>
      <c r="C40" s="98"/>
      <c r="D40" s="98"/>
      <c r="E40" s="317"/>
      <c r="F40" s="317"/>
      <c r="G40" s="330"/>
    </row>
    <row r="41" spans="2:58" s="14" customFormat="1" x14ac:dyDescent="0.3">
      <c r="B41" s="13"/>
      <c r="C41" s="13" t="s">
        <v>606</v>
      </c>
      <c r="E41" s="20"/>
      <c r="F41" s="20"/>
      <c r="G41" s="127"/>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row>
    <row r="42" spans="2:58" x14ac:dyDescent="0.3">
      <c r="B42" s="98"/>
      <c r="C42" s="98"/>
      <c r="D42" s="98"/>
      <c r="E42" s="317"/>
      <c r="F42" s="317"/>
      <c r="G42" s="330"/>
    </row>
    <row r="43" spans="2:58" x14ac:dyDescent="0.3">
      <c r="B43" s="98"/>
      <c r="C43" s="313" t="s">
        <v>605</v>
      </c>
      <c r="D43" s="107">
        <v>0</v>
      </c>
      <c r="E43" s="317" t="s">
        <v>7</v>
      </c>
      <c r="F43" s="317" t="s">
        <v>617</v>
      </c>
      <c r="G43" s="322" t="s">
        <v>53</v>
      </c>
      <c r="K43" s="99"/>
    </row>
    <row r="44" spans="2:58" x14ac:dyDescent="0.3">
      <c r="B44" s="98"/>
      <c r="C44" s="98"/>
      <c r="D44" s="107">
        <v>60</v>
      </c>
      <c r="E44" s="317" t="s">
        <v>8</v>
      </c>
      <c r="F44" s="317" t="s">
        <v>619</v>
      </c>
      <c r="G44" s="331"/>
    </row>
    <row r="45" spans="2:58" x14ac:dyDescent="0.3">
      <c r="B45" s="98"/>
      <c r="C45" s="98"/>
      <c r="D45" s="18">
        <f>D43+(D44*(SUM(D7:D8)))</f>
        <v>18000</v>
      </c>
      <c r="E45" s="317" t="s">
        <v>2</v>
      </c>
      <c r="F45" s="317" t="s">
        <v>36</v>
      </c>
      <c r="G45" s="330"/>
    </row>
    <row r="46" spans="2:58" x14ac:dyDescent="0.3">
      <c r="B46" s="98"/>
      <c r="C46" s="98"/>
      <c r="D46" s="336" t="str">
        <f>IF(OR(D43&lt;0,D44&lt;0),"You have entered a negative number. Please correct this before continuing",IF(D45&gt;=0,"","Please enter the costs of the intervention to Local Authority"))</f>
        <v/>
      </c>
      <c r="E46" s="317"/>
      <c r="F46" s="317"/>
      <c r="G46" s="330"/>
    </row>
    <row r="47" spans="2:58" s="278" customFormat="1" x14ac:dyDescent="0.3">
      <c r="B47" s="98"/>
      <c r="C47" s="98"/>
      <c r="D47" s="336"/>
      <c r="E47" s="317"/>
      <c r="F47" s="317"/>
      <c r="G47" s="330"/>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row>
    <row r="48" spans="2:58" s="278" customFormat="1" x14ac:dyDescent="0.3">
      <c r="B48" s="98"/>
      <c r="C48" s="313" t="s">
        <v>607</v>
      </c>
      <c r="D48" s="107">
        <v>0</v>
      </c>
      <c r="E48" s="317" t="s">
        <v>7</v>
      </c>
      <c r="F48" s="317" t="s">
        <v>618</v>
      </c>
      <c r="G48" s="322" t="s">
        <v>53</v>
      </c>
      <c r="H48" s="98"/>
      <c r="I48" s="98"/>
      <c r="J48" s="98"/>
      <c r="K48" s="99"/>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row>
    <row r="49" spans="2:58" s="278" customFormat="1" x14ac:dyDescent="0.3">
      <c r="B49" s="98"/>
      <c r="C49" s="98"/>
      <c r="D49" s="107">
        <v>0</v>
      </c>
      <c r="E49" s="317" t="s">
        <v>8</v>
      </c>
      <c r="F49" s="317" t="s">
        <v>620</v>
      </c>
      <c r="G49" s="331"/>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row>
    <row r="50" spans="2:58" s="278" customFormat="1" x14ac:dyDescent="0.3">
      <c r="B50" s="98"/>
      <c r="C50" s="98"/>
      <c r="D50" s="18">
        <f>D48+(D49*(SUM(D7:D8)))</f>
        <v>0</v>
      </c>
      <c r="E50" s="317" t="s">
        <v>2</v>
      </c>
      <c r="F50" s="317" t="s">
        <v>36</v>
      </c>
      <c r="G50" s="330"/>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row>
    <row r="51" spans="2:58" s="278" customFormat="1" x14ac:dyDescent="0.3">
      <c r="B51" s="98"/>
      <c r="C51" s="98"/>
      <c r="D51" s="336" t="str">
        <f>IF(OR(D48&lt;0,D49&lt;0),"You have entered a negative number. Please correct this before continuing",IF(D50&gt;=0,"","Please enter the costs of the intervention to NHS"))</f>
        <v/>
      </c>
      <c r="E51" s="317"/>
      <c r="F51" s="317"/>
      <c r="G51" s="330"/>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row>
    <row r="52" spans="2:58" x14ac:dyDescent="0.3">
      <c r="B52" s="98"/>
      <c r="C52" s="98"/>
      <c r="D52" s="98"/>
      <c r="E52" s="317"/>
      <c r="F52" s="317"/>
      <c r="G52" s="330"/>
    </row>
    <row r="53" spans="2:58" x14ac:dyDescent="0.3">
      <c r="B53" s="98"/>
      <c r="C53" s="335" t="s">
        <v>394</v>
      </c>
      <c r="D53" s="108">
        <v>1.4999999999999999E-2</v>
      </c>
      <c r="E53" s="332" t="s">
        <v>124</v>
      </c>
      <c r="F53" s="317" t="s">
        <v>373</v>
      </c>
      <c r="G53" s="322" t="s">
        <v>53</v>
      </c>
    </row>
    <row r="54" spans="2:58" x14ac:dyDescent="0.3">
      <c r="B54" s="98"/>
      <c r="C54" s="313" t="s">
        <v>372</v>
      </c>
      <c r="D54" s="287">
        <v>1.4999999999999999E-2</v>
      </c>
      <c r="E54" s="332" t="s">
        <v>124</v>
      </c>
      <c r="F54" s="317" t="s">
        <v>374</v>
      </c>
      <c r="G54" s="98"/>
    </row>
    <row r="55" spans="2:58" x14ac:dyDescent="0.3">
      <c r="B55" s="98"/>
      <c r="C55" s="98"/>
      <c r="D55" s="122" t="str">
        <f>IF(OR(D53&lt;0,D54&lt;0),"You have entered a negative number. Please correct this before continuing",IF(OR(D53&gt;1,D54&gt;1),"Please enter a discount rate that is less than 100%.",IF(OR(D53="",D54=""),"Please enter a discount rate to use within the calculation",IF(OR(D53&gt;='Set parameters'!C17,D54&gt;='Set parameters'!C17),"This is a very high discount rate - are you sure you wish to proceed?", IF(OR(D53&lt;='Set parameters'!C18,D54&lt;='Set parameters'!C18),"This is a very low discount rate, are you sure you wish to  proceed?","")))))</f>
        <v/>
      </c>
      <c r="E55" s="317"/>
      <c r="F55" s="317"/>
      <c r="G55" s="98"/>
    </row>
    <row r="56" spans="2:58" hidden="1" x14ac:dyDescent="0.3">
      <c r="B56" s="98"/>
    </row>
    <row r="57" spans="2:58" hidden="1" x14ac:dyDescent="0.3">
      <c r="B57" s="98"/>
    </row>
    <row r="58" spans="2:58" hidden="1" x14ac:dyDescent="0.3">
      <c r="B58" s="98"/>
    </row>
    <row r="59" spans="2:58" hidden="1" x14ac:dyDescent="0.3">
      <c r="B59" s="98"/>
    </row>
    <row r="60" spans="2:58" hidden="1" x14ac:dyDescent="0.3">
      <c r="B60" s="98"/>
    </row>
    <row r="61" spans="2:58" hidden="1" x14ac:dyDescent="0.3">
      <c r="B61" s="98"/>
    </row>
    <row r="62" spans="2:58" hidden="1" x14ac:dyDescent="0.3">
      <c r="B62" s="98"/>
    </row>
    <row r="63" spans="2:58" hidden="1" x14ac:dyDescent="0.3">
      <c r="B63" s="98"/>
    </row>
    <row r="64" spans="2:58" hidden="1" x14ac:dyDescent="0.3">
      <c r="B64" s="98"/>
    </row>
    <row r="65" spans="2:2" hidden="1" x14ac:dyDescent="0.3">
      <c r="B65" s="98"/>
    </row>
    <row r="66" spans="2:2" hidden="1" x14ac:dyDescent="0.3">
      <c r="B66" s="98"/>
    </row>
    <row r="67" spans="2:2" hidden="1" x14ac:dyDescent="0.3">
      <c r="B67" s="98"/>
    </row>
  </sheetData>
  <mergeCells count="1">
    <mergeCell ref="F2:F4"/>
  </mergeCells>
  <conditionalFormatting sqref="F2:J2 G3:J4">
    <cfRule type="notContainsText" dxfId="61" priority="1" stopIfTrue="1" operator="notContains" text="outstanding">
      <formula>ISERROR(SEARCH("outstanding",F2))</formula>
    </cfRule>
    <cfRule type="containsText" dxfId="60" priority="3" stopIfTrue="1" operator="containsText" text="outstanding">
      <formula>NOT(ISERROR(SEARCH("outstanding",F2)))</formula>
    </cfRule>
  </conditionalFormatting>
  <hyperlinks>
    <hyperlink ref="G7" location="notes_participants" display="notes"/>
    <hyperlink ref="G11" location="notes_age" display="notes"/>
    <hyperlink ref="G14" location="notes_BMIstart" display="notes"/>
    <hyperlink ref="G19" location="notes_uptakeperiod" display="notes"/>
    <hyperlink ref="G24" location="notes_dropouts" display="notes"/>
    <hyperlink ref="G28" location="notes_BMIred" display="notes"/>
    <hyperlink ref="G33" location="notes_timered" display="notes"/>
    <hyperlink ref="G38" location="notes_weightlossdur" display="notes"/>
    <hyperlink ref="G43" location="notes_cost" display="notes"/>
    <hyperlink ref="G53" location="notes_discount" display="notes"/>
    <hyperlink ref="F2" location="'Summary results tables'!Tables" display="'Summary results tables'!Tables"/>
    <hyperlink ref="G48" location="notes_cost" display="notes"/>
    <hyperlink ref="F2:F4" location="summary_results" display="summary_resul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4"/>
  <sheetViews>
    <sheetView zoomScale="80" zoomScaleNormal="80" zoomScalePageLayoutView="80" workbookViewId="0"/>
  </sheetViews>
  <sheetFormatPr defaultColWidth="11.44140625" defaultRowHeight="13.2" x14ac:dyDescent="0.25"/>
  <cols>
    <col min="1" max="1" width="11.44140625" style="139" customWidth="1"/>
    <col min="2" max="4" width="11.44140625" style="138" customWidth="1"/>
    <col min="5" max="5" width="11.44140625" style="146" customWidth="1"/>
    <col min="6" max="7" width="11.44140625" style="141" customWidth="1"/>
    <col min="8" max="8" width="11.44140625" style="46" customWidth="1"/>
    <col min="9" max="9" width="11.44140625" style="47" customWidth="1"/>
    <col min="10" max="12" width="11.44140625" style="46" customWidth="1"/>
    <col min="13" max="13" width="11.44140625" style="47" customWidth="1"/>
    <col min="14" max="16" width="11.44140625" style="46" customWidth="1"/>
    <col min="17" max="17" width="11.44140625" style="47" customWidth="1"/>
    <col min="18" max="16384" width="11.44140625" style="46"/>
  </cols>
  <sheetData>
    <row r="1" spans="1:19" s="90" customFormat="1" x14ac:dyDescent="0.25">
      <c r="A1" s="89" t="s">
        <v>412</v>
      </c>
      <c r="E1" s="89"/>
      <c r="I1" s="89"/>
      <c r="M1" s="89"/>
      <c r="Q1" s="89"/>
    </row>
    <row r="2" spans="1:19" x14ac:dyDescent="0.25">
      <c r="A2" s="254" t="s">
        <v>457</v>
      </c>
      <c r="B2" s="152"/>
      <c r="C2" s="141"/>
      <c r="D2" s="141"/>
      <c r="E2" s="140"/>
      <c r="I2" s="44"/>
      <c r="M2" s="44"/>
      <c r="Q2" s="44"/>
    </row>
    <row r="3" spans="1:19" x14ac:dyDescent="0.25">
      <c r="A3" s="140"/>
      <c r="B3" s="142" t="s">
        <v>30</v>
      </c>
      <c r="C3" s="142" t="s">
        <v>31</v>
      </c>
      <c r="D3" s="142"/>
      <c r="E3" s="140"/>
      <c r="F3" s="142" t="s">
        <v>30</v>
      </c>
      <c r="G3" s="142" t="s">
        <v>31</v>
      </c>
      <c r="H3" s="79"/>
      <c r="I3" s="72"/>
      <c r="J3" s="78" t="s">
        <v>30</v>
      </c>
      <c r="K3" s="78" t="s">
        <v>31</v>
      </c>
      <c r="L3" s="79"/>
      <c r="M3" s="72"/>
      <c r="N3" s="78" t="s">
        <v>30</v>
      </c>
      <c r="O3" s="78" t="s">
        <v>31</v>
      </c>
      <c r="P3" s="79"/>
      <c r="Q3" s="72"/>
      <c r="R3" s="78" t="s">
        <v>30</v>
      </c>
      <c r="S3" s="78" t="s">
        <v>31</v>
      </c>
    </row>
    <row r="4" spans="1:19" x14ac:dyDescent="0.25">
      <c r="A4" s="143" t="s">
        <v>29</v>
      </c>
      <c r="B4" s="142" t="s">
        <v>46</v>
      </c>
      <c r="C4" s="142" t="s">
        <v>46</v>
      </c>
      <c r="D4" s="142"/>
      <c r="E4" s="143" t="s">
        <v>29</v>
      </c>
      <c r="F4" s="142" t="s">
        <v>65</v>
      </c>
      <c r="G4" s="142" t="s">
        <v>65</v>
      </c>
      <c r="H4" s="79"/>
      <c r="I4" s="80" t="s">
        <v>29</v>
      </c>
      <c r="J4" s="78" t="s">
        <v>142</v>
      </c>
      <c r="K4" s="78" t="s">
        <v>142</v>
      </c>
      <c r="L4" s="79"/>
      <c r="M4" s="80" t="s">
        <v>29</v>
      </c>
      <c r="N4" s="78" t="s">
        <v>67</v>
      </c>
      <c r="O4" s="78" t="s">
        <v>67</v>
      </c>
      <c r="P4" s="79"/>
      <c r="Q4" s="80" t="s">
        <v>29</v>
      </c>
      <c r="R4" s="78" t="s">
        <v>143</v>
      </c>
      <c r="S4" s="78" t="s">
        <v>143</v>
      </c>
    </row>
    <row r="5" spans="1:19" s="51" customFormat="1" x14ac:dyDescent="0.25">
      <c r="A5" s="144">
        <v>18</v>
      </c>
      <c r="B5" s="145">
        <f>VLOOKUP($A5,Rates!$B$116:$D$130,2,TRUE)</f>
        <v>9.9999999999544897E-6</v>
      </c>
      <c r="C5" s="145">
        <f>VLOOKUP($A5,Rates!$B$116:$D$130,3,TRUE)</f>
        <v>4.0000000000040004E-6</v>
      </c>
      <c r="D5" s="145"/>
      <c r="E5" s="144">
        <v>18</v>
      </c>
      <c r="F5" s="145">
        <f>VLOOKUP($E5,Rates!$C$104:$E$111,2,TRUE)</f>
        <v>0</v>
      </c>
      <c r="G5" s="145">
        <f>VLOOKUP($E5,Rates!$C$104:$E$111,3,TRUE)</f>
        <v>0</v>
      </c>
      <c r="I5" s="74">
        <v>18</v>
      </c>
      <c r="J5" s="75">
        <f>VLOOKUP($I5,Rates!$B$80:$D$99,2,TRUE)</f>
        <v>6.9997550057210312E-5</v>
      </c>
      <c r="K5" s="75">
        <f>VLOOKUP($I5,Rates!$B$80:$D$99,3,TRUE)</f>
        <v>2.9999550004489173E-5</v>
      </c>
      <c r="M5" s="74">
        <v>18</v>
      </c>
      <c r="N5" s="75">
        <f>VLOOKUP(M5,Rates!$C$55:$K$75,8,TRUE)</f>
        <v>7.9999680000497619E-6</v>
      </c>
      <c r="O5" s="75">
        <f>VLOOKUP(M5,Rates!$C$55:$K$75,9,TRUE)</f>
        <v>1.0999939500266898E-5</v>
      </c>
      <c r="Q5" s="74">
        <v>18</v>
      </c>
      <c r="R5" s="75">
        <f>R7</f>
        <v>3.9986784256358269E-9</v>
      </c>
      <c r="S5" s="75">
        <f>VLOOKUP(Q5,Rates!$C$31:$G$49,5,TRUE)</f>
        <v>1.9999979999907325E-6</v>
      </c>
    </row>
    <row r="6" spans="1:19" s="51" customFormat="1" x14ac:dyDescent="0.25">
      <c r="A6" s="144">
        <v>19</v>
      </c>
      <c r="B6" s="145">
        <f>VLOOKUP($A6,Rates!$B$116:$D$130,2,TRUE)</f>
        <v>9.9999999999544897E-6</v>
      </c>
      <c r="C6" s="145">
        <f>VLOOKUP($A6,Rates!$B$116:$D$130,3,TRUE)</f>
        <v>4.0000000000040004E-6</v>
      </c>
      <c r="D6" s="145"/>
      <c r="E6" s="144">
        <v>19</v>
      </c>
      <c r="F6" s="145">
        <f>VLOOKUP($E6,Rates!$C$104:$E$111,2,TRUE)</f>
        <v>0</v>
      </c>
      <c r="G6" s="145">
        <f>VLOOKUP($E6,Rates!$C$104:$E$111,3,TRUE)</f>
        <v>0</v>
      </c>
      <c r="I6" s="74">
        <v>19</v>
      </c>
      <c r="J6" s="75">
        <f>VLOOKUP($I6,Rates!$B$80:$D$99,2,TRUE)</f>
        <v>6.9997550057210312E-5</v>
      </c>
      <c r="K6" s="75">
        <f>VLOOKUP($I6,Rates!$B$80:$D$99,3,TRUE)</f>
        <v>2.9999550004489173E-5</v>
      </c>
      <c r="M6" s="74">
        <v>19</v>
      </c>
      <c r="N6" s="75">
        <f>VLOOKUP(M6,Rates!$C$55:$K$75,8,TRUE)</f>
        <v>7.9999680000497619E-6</v>
      </c>
      <c r="O6" s="75">
        <f>VLOOKUP(M6,Rates!$C$55:$K$75,9,TRUE)</f>
        <v>1.0999939500266898E-5</v>
      </c>
      <c r="Q6" s="74">
        <v>19</v>
      </c>
      <c r="R6" s="75">
        <f>R7</f>
        <v>3.9986784256358269E-9</v>
      </c>
      <c r="S6" s="75">
        <f>VLOOKUP(Q6,Rates!$C$31:$G$49,5,TRUE)</f>
        <v>1.9999979999907325E-6</v>
      </c>
    </row>
    <row r="7" spans="1:19" x14ac:dyDescent="0.25">
      <c r="A7" s="146">
        <v>20</v>
      </c>
      <c r="B7" s="145">
        <f>VLOOKUP($A7,Rates!$B$116:$D$130,2,TRUE)</f>
        <v>9.9999999999544897E-6</v>
      </c>
      <c r="C7" s="145">
        <f>VLOOKUP($A7,Rates!$B$116:$D$130,3,TRUE)</f>
        <v>4.0000000000040004E-6</v>
      </c>
      <c r="D7" s="141"/>
      <c r="E7" s="146">
        <v>20</v>
      </c>
      <c r="F7" s="145">
        <f>VLOOKUP($E7,Rates!$C$104:$E$111,2,TRUE)</f>
        <v>0</v>
      </c>
      <c r="G7" s="145">
        <f>VLOOKUP($E7,Rates!$C$104:$E$111,3,TRUE)</f>
        <v>0</v>
      </c>
      <c r="I7" s="73">
        <v>20</v>
      </c>
      <c r="J7" s="75">
        <f>VLOOKUP($I7,Rates!$B$80:$D$99,2,TRUE)</f>
        <v>5.9998200035993321E-5</v>
      </c>
      <c r="K7" s="75">
        <f>VLOOKUP($I7,Rates!$B$80:$D$99,3,TRUE)</f>
        <v>1.3999020045729615E-4</v>
      </c>
      <c r="M7" s="73">
        <v>20</v>
      </c>
      <c r="N7" s="75">
        <f>VLOOKUP(M7,Rates!$C$55:$K$75,8,TRUE)</f>
        <v>1.2999915500411241E-5</v>
      </c>
      <c r="O7" s="75">
        <f>VLOOKUP(M7,Rates!$C$55:$K$75,9,TRUE)</f>
        <v>1.7999838000992696E-5</v>
      </c>
      <c r="Q7" s="73">
        <v>20</v>
      </c>
      <c r="R7" s="76">
        <v>3.9986784256358269E-9</v>
      </c>
      <c r="S7" s="75">
        <f>VLOOKUP(Q7,Rates!$C$31:$G$49,5,TRUE)</f>
        <v>1.4999887500533049E-5</v>
      </c>
    </row>
    <row r="8" spans="1:19" x14ac:dyDescent="0.25">
      <c r="A8" s="146">
        <v>21</v>
      </c>
      <c r="B8" s="145">
        <f>VLOOKUP($A8,Rates!$B$116:$D$130,2,TRUE)</f>
        <v>9.9999999999544897E-6</v>
      </c>
      <c r="C8" s="145">
        <f>VLOOKUP($A8,Rates!$B$116:$D$130,3,TRUE)</f>
        <v>4.0000000000040004E-6</v>
      </c>
      <c r="D8" s="141"/>
      <c r="E8" s="146">
        <v>21</v>
      </c>
      <c r="F8" s="145">
        <f>VLOOKUP($E8,Rates!$C$104:$E$111,2,TRUE)</f>
        <v>0</v>
      </c>
      <c r="G8" s="145">
        <f>VLOOKUP($E8,Rates!$C$104:$E$111,3,TRUE)</f>
        <v>0</v>
      </c>
      <c r="I8" s="73">
        <v>21</v>
      </c>
      <c r="J8" s="75">
        <f>VLOOKUP($I8,Rates!$B$80:$D$99,2,TRUE)</f>
        <v>5.9998200035993321E-5</v>
      </c>
      <c r="K8" s="75">
        <f>VLOOKUP($I8,Rates!$B$80:$D$99,3,TRUE)</f>
        <v>1.3999020045729615E-4</v>
      </c>
      <c r="M8" s="73">
        <v>21</v>
      </c>
      <c r="N8" s="75">
        <f>VLOOKUP(M8,Rates!$C$55:$K$75,8,TRUE)</f>
        <v>1.2999915500411241E-5</v>
      </c>
      <c r="O8" s="75">
        <f>VLOOKUP(M8,Rates!$C$55:$K$75,9,TRUE)</f>
        <v>1.7999838000992696E-5</v>
      </c>
      <c r="Q8" s="73">
        <v>21</v>
      </c>
      <c r="R8" s="76">
        <v>5.8610558249910792E-9</v>
      </c>
      <c r="S8" s="75">
        <f>VLOOKUP(Q8,Rates!$C$31:$G$49,5,TRUE)</f>
        <v>1.4999887500533049E-5</v>
      </c>
    </row>
    <row r="9" spans="1:19" x14ac:dyDescent="0.25">
      <c r="A9" s="146">
        <v>22</v>
      </c>
      <c r="B9" s="145">
        <f>VLOOKUP($A9,Rates!$B$116:$D$130,2,TRUE)</f>
        <v>9.9999999999544897E-6</v>
      </c>
      <c r="C9" s="145">
        <f>VLOOKUP($A9,Rates!$B$116:$D$130,3,TRUE)</f>
        <v>4.0000000000040004E-6</v>
      </c>
      <c r="D9" s="141"/>
      <c r="E9" s="146">
        <v>22</v>
      </c>
      <c r="F9" s="145">
        <f>VLOOKUP($E9,Rates!$C$104:$E$111,2,TRUE)</f>
        <v>0</v>
      </c>
      <c r="G9" s="145">
        <f>VLOOKUP($E9,Rates!$C$104:$E$111,3,TRUE)</f>
        <v>0</v>
      </c>
      <c r="I9" s="73">
        <v>22</v>
      </c>
      <c r="J9" s="75">
        <f>VLOOKUP($I9,Rates!$B$80:$D$99,2,TRUE)</f>
        <v>5.9998200035993321E-5</v>
      </c>
      <c r="K9" s="75">
        <f>VLOOKUP($I9,Rates!$B$80:$D$99,3,TRUE)</f>
        <v>1.3999020045729615E-4</v>
      </c>
      <c r="M9" s="73">
        <v>22</v>
      </c>
      <c r="N9" s="75">
        <f>VLOOKUP(M9,Rates!$C$55:$K$75,8,TRUE)</f>
        <v>1.2999915500411241E-5</v>
      </c>
      <c r="O9" s="75">
        <f>VLOOKUP(M9,Rates!$C$55:$K$75,9,TRUE)</f>
        <v>1.7999838000992696E-5</v>
      </c>
      <c r="Q9" s="73">
        <v>22</v>
      </c>
      <c r="R9" s="76">
        <v>7.8223956587103724E-9</v>
      </c>
      <c r="S9" s="75">
        <f>VLOOKUP(Q9,Rates!$C$31:$G$49,5,TRUE)</f>
        <v>1.4999887500533049E-5</v>
      </c>
    </row>
    <row r="10" spans="1:19" x14ac:dyDescent="0.25">
      <c r="A10" s="146">
        <v>23</v>
      </c>
      <c r="B10" s="145">
        <f>VLOOKUP($A10,Rates!$B$116:$D$130,2,TRUE)</f>
        <v>9.9999999999544897E-6</v>
      </c>
      <c r="C10" s="145">
        <f>VLOOKUP($A10,Rates!$B$116:$D$130,3,TRUE)</f>
        <v>4.0000000000040004E-6</v>
      </c>
      <c r="D10" s="141"/>
      <c r="E10" s="146">
        <v>23</v>
      </c>
      <c r="F10" s="145">
        <f>VLOOKUP($E10,Rates!$C$104:$E$111,2,TRUE)</f>
        <v>0</v>
      </c>
      <c r="G10" s="145">
        <f>VLOOKUP($E10,Rates!$C$104:$E$111,3,TRUE)</f>
        <v>0</v>
      </c>
      <c r="I10" s="73">
        <v>23</v>
      </c>
      <c r="J10" s="75">
        <f>VLOOKUP($I10,Rates!$B$80:$D$99,2,TRUE)</f>
        <v>5.9998200035993321E-5</v>
      </c>
      <c r="K10" s="75">
        <f>VLOOKUP($I10,Rates!$B$80:$D$99,3,TRUE)</f>
        <v>1.3999020045729615E-4</v>
      </c>
      <c r="M10" s="73">
        <v>23</v>
      </c>
      <c r="N10" s="75">
        <f>VLOOKUP(M10,Rates!$C$55:$K$75,8,TRUE)</f>
        <v>1.2999915500411241E-5</v>
      </c>
      <c r="O10" s="75">
        <f>VLOOKUP(M10,Rates!$C$55:$K$75,9,TRUE)</f>
        <v>1.7999838000992696E-5</v>
      </c>
      <c r="Q10" s="73">
        <v>23</v>
      </c>
      <c r="R10" s="76">
        <v>9.7632140049529936E-9</v>
      </c>
      <c r="S10" s="75">
        <f>VLOOKUP(Q10,Rates!$C$31:$G$49,5,TRUE)</f>
        <v>1.4999887500533049E-5</v>
      </c>
    </row>
    <row r="11" spans="1:19" x14ac:dyDescent="0.25">
      <c r="A11" s="146">
        <v>24</v>
      </c>
      <c r="B11" s="145">
        <f>VLOOKUP($A11,Rates!$B$116:$D$130,2,TRUE)</f>
        <v>9.9999999999544897E-6</v>
      </c>
      <c r="C11" s="145">
        <f>VLOOKUP($A11,Rates!$B$116:$D$130,3,TRUE)</f>
        <v>4.0000000000040004E-6</v>
      </c>
      <c r="D11" s="141"/>
      <c r="E11" s="146">
        <v>24</v>
      </c>
      <c r="F11" s="145">
        <f>VLOOKUP($E11,Rates!$C$104:$E$111,2,TRUE)</f>
        <v>0</v>
      </c>
      <c r="G11" s="145">
        <f>VLOOKUP($E11,Rates!$C$104:$E$111,3,TRUE)</f>
        <v>0</v>
      </c>
      <c r="I11" s="73">
        <v>24</v>
      </c>
      <c r="J11" s="75">
        <f>VLOOKUP($I11,Rates!$B$80:$D$99,2,TRUE)</f>
        <v>5.9998200035993321E-5</v>
      </c>
      <c r="K11" s="75">
        <f>VLOOKUP($I11,Rates!$B$80:$D$99,3,TRUE)</f>
        <v>1.3999020045729615E-4</v>
      </c>
      <c r="M11" s="73">
        <v>24</v>
      </c>
      <c r="N11" s="75">
        <f>VLOOKUP(M11,Rates!$C$55:$K$75,8,TRUE)</f>
        <v>1.2999915500411241E-5</v>
      </c>
      <c r="O11" s="75">
        <f>VLOOKUP(M11,Rates!$C$55:$K$75,9,TRUE)</f>
        <v>1.7999838000992696E-5</v>
      </c>
      <c r="Q11" s="73">
        <v>24</v>
      </c>
      <c r="R11" s="76">
        <v>1.1564026941878226E-8</v>
      </c>
      <c r="S11" s="75">
        <f>VLOOKUP(Q11,Rates!$C$31:$G$49,5,TRUE)</f>
        <v>1.4999887500533049E-5</v>
      </c>
    </row>
    <row r="12" spans="1:19" x14ac:dyDescent="0.25">
      <c r="A12" s="146">
        <v>25</v>
      </c>
      <c r="B12" s="145">
        <f>VLOOKUP($A12,Rates!$B$116:$D$130,2,TRUE)</f>
        <v>9.9999999999544897E-6</v>
      </c>
      <c r="C12" s="145">
        <f>VLOOKUP($A12,Rates!$B$116:$D$130,3,TRUE)</f>
        <v>4.0000000000040004E-6</v>
      </c>
      <c r="D12" s="141"/>
      <c r="E12" s="146">
        <v>25</v>
      </c>
      <c r="F12" s="145">
        <f>VLOOKUP($E12,Rates!$C$104:$E$111,2,TRUE)</f>
        <v>0</v>
      </c>
      <c r="G12" s="145">
        <f>VLOOKUP($E12,Rates!$C$104:$E$111,3,TRUE)</f>
        <v>0</v>
      </c>
      <c r="I12" s="73">
        <v>25</v>
      </c>
      <c r="J12" s="75">
        <f>VLOOKUP($I12,Rates!$B$80:$D$99,2,TRUE)</f>
        <v>1.3999020045729615E-4</v>
      </c>
      <c r="K12" s="75">
        <f>VLOOKUP($I12,Rates!$B$80:$D$99,3,TRUE)</f>
        <v>1.799838009719501E-4</v>
      </c>
      <c r="M12" s="73">
        <v>25</v>
      </c>
      <c r="N12" s="75">
        <f>VLOOKUP(M12,Rates!$C$55:$K$75,8,TRUE)</f>
        <v>2.6999635503233144E-5</v>
      </c>
      <c r="O12" s="75">
        <f>VLOOKUP(M12,Rates!$C$55:$K$75,9,TRUE)</f>
        <v>3.2999455505944297E-5</v>
      </c>
      <c r="Q12" s="73">
        <v>25</v>
      </c>
      <c r="R12" s="76">
        <v>1.1152707746654765E-8</v>
      </c>
      <c r="S12" s="75">
        <f>VLOOKUP(Q12,Rates!$C$31:$G$49,5,TRUE)</f>
        <v>8.7996128113609906E-5</v>
      </c>
    </row>
    <row r="13" spans="1:19" x14ac:dyDescent="0.25">
      <c r="A13" s="146">
        <v>26</v>
      </c>
      <c r="B13" s="145">
        <f>VLOOKUP($A13,Rates!$B$116:$D$130,2,TRUE)</f>
        <v>9.9999999999544897E-6</v>
      </c>
      <c r="C13" s="145">
        <f>VLOOKUP($A13,Rates!$B$116:$D$130,3,TRUE)</f>
        <v>4.0000000000040004E-6</v>
      </c>
      <c r="D13" s="141"/>
      <c r="E13" s="146">
        <v>26</v>
      </c>
      <c r="F13" s="145">
        <f>VLOOKUP($E13,Rates!$C$104:$E$111,2,TRUE)</f>
        <v>0</v>
      </c>
      <c r="G13" s="145">
        <f>VLOOKUP($E13,Rates!$C$104:$E$111,3,TRUE)</f>
        <v>0</v>
      </c>
      <c r="I13" s="73">
        <v>26</v>
      </c>
      <c r="J13" s="75">
        <f>VLOOKUP($I13,Rates!$B$80:$D$99,2,TRUE)</f>
        <v>1.3999020045729615E-4</v>
      </c>
      <c r="K13" s="75">
        <f>VLOOKUP($I13,Rates!$B$80:$D$99,3,TRUE)</f>
        <v>1.799838009719501E-4</v>
      </c>
      <c r="M13" s="73">
        <v>26</v>
      </c>
      <c r="N13" s="75">
        <f>VLOOKUP(M13,Rates!$C$55:$K$75,8,TRUE)</f>
        <v>2.6999635503233144E-5</v>
      </c>
      <c r="O13" s="75">
        <f>VLOOKUP(M13,Rates!$C$55:$K$75,9,TRUE)</f>
        <v>3.2999455505944297E-5</v>
      </c>
      <c r="Q13" s="73">
        <v>26</v>
      </c>
      <c r="R13" s="76">
        <v>6.4571296964512979E-9</v>
      </c>
      <c r="S13" s="75">
        <f>VLOOKUP(Q13,Rates!$C$31:$G$49,5,TRUE)</f>
        <v>8.7996128113609906E-5</v>
      </c>
    </row>
    <row r="14" spans="1:19" x14ac:dyDescent="0.25">
      <c r="A14" s="146">
        <v>27</v>
      </c>
      <c r="B14" s="145">
        <f>VLOOKUP($A14,Rates!$B$116:$D$130,2,TRUE)</f>
        <v>9.9999999999544897E-6</v>
      </c>
      <c r="C14" s="145">
        <f>VLOOKUP($A14,Rates!$B$116:$D$130,3,TRUE)</f>
        <v>4.0000000000040004E-6</v>
      </c>
      <c r="D14" s="141"/>
      <c r="E14" s="146">
        <v>27</v>
      </c>
      <c r="F14" s="145">
        <f>VLOOKUP($E14,Rates!$C$104:$E$111,2,TRUE)</f>
        <v>0</v>
      </c>
      <c r="G14" s="145">
        <f>VLOOKUP($E14,Rates!$C$104:$E$111,3,TRUE)</f>
        <v>0</v>
      </c>
      <c r="I14" s="73">
        <v>27</v>
      </c>
      <c r="J14" s="75">
        <f>VLOOKUP($I14,Rates!$B$80:$D$99,2,TRUE)</f>
        <v>1.3999020045729615E-4</v>
      </c>
      <c r="K14" s="75">
        <f>VLOOKUP($I14,Rates!$B$80:$D$99,3,TRUE)</f>
        <v>1.799838009719501E-4</v>
      </c>
      <c r="M14" s="73">
        <v>27</v>
      </c>
      <c r="N14" s="75">
        <f>VLOOKUP(M14,Rates!$C$55:$K$75,8,TRUE)</f>
        <v>2.6999635503233144E-5</v>
      </c>
      <c r="O14" s="75">
        <f>VLOOKUP(M14,Rates!$C$55:$K$75,9,TRUE)</f>
        <v>3.2999455505944297E-5</v>
      </c>
      <c r="Q14" s="73">
        <v>27</v>
      </c>
      <c r="R14" s="76">
        <v>0</v>
      </c>
      <c r="S14" s="75">
        <f>VLOOKUP(Q14,Rates!$C$31:$G$49,5,TRUE)</f>
        <v>8.7996128113609906E-5</v>
      </c>
    </row>
    <row r="15" spans="1:19" x14ac:dyDescent="0.25">
      <c r="A15" s="146">
        <v>28</v>
      </c>
      <c r="B15" s="145">
        <f>VLOOKUP($A15,Rates!$B$116:$D$130,2,TRUE)</f>
        <v>9.9999999999544897E-6</v>
      </c>
      <c r="C15" s="145">
        <f>VLOOKUP($A15,Rates!$B$116:$D$130,3,TRUE)</f>
        <v>4.0000000000040004E-6</v>
      </c>
      <c r="D15" s="141"/>
      <c r="E15" s="146">
        <v>28</v>
      </c>
      <c r="F15" s="145">
        <f>VLOOKUP($E15,Rates!$C$104:$E$111,2,TRUE)</f>
        <v>0</v>
      </c>
      <c r="G15" s="145">
        <f>VLOOKUP($E15,Rates!$C$104:$E$111,3,TRUE)</f>
        <v>0</v>
      </c>
      <c r="I15" s="73">
        <v>28</v>
      </c>
      <c r="J15" s="75">
        <f>VLOOKUP($I15,Rates!$B$80:$D$99,2,TRUE)</f>
        <v>1.3999020045729615E-4</v>
      </c>
      <c r="K15" s="75">
        <f>VLOOKUP($I15,Rates!$B$80:$D$99,3,TRUE)</f>
        <v>1.799838009719501E-4</v>
      </c>
      <c r="M15" s="73">
        <v>28</v>
      </c>
      <c r="N15" s="75">
        <f>VLOOKUP(M15,Rates!$C$55:$K$75,8,TRUE)</f>
        <v>2.6999635503233144E-5</v>
      </c>
      <c r="O15" s="75">
        <f>VLOOKUP(M15,Rates!$C$55:$K$75,9,TRUE)</f>
        <v>3.2999455505944297E-5</v>
      </c>
      <c r="Q15" s="73">
        <v>28</v>
      </c>
      <c r="R15" s="76">
        <v>0</v>
      </c>
      <c r="S15" s="75">
        <f>VLOOKUP(Q15,Rates!$C$31:$G$49,5,TRUE)</f>
        <v>8.7996128113609906E-5</v>
      </c>
    </row>
    <row r="16" spans="1:19" x14ac:dyDescent="0.25">
      <c r="A16" s="146">
        <v>29</v>
      </c>
      <c r="B16" s="145">
        <f>VLOOKUP($A16,Rates!$B$116:$D$130,2,TRUE)</f>
        <v>9.9999999999544897E-6</v>
      </c>
      <c r="C16" s="145">
        <f>VLOOKUP($A16,Rates!$B$116:$D$130,3,TRUE)</f>
        <v>4.0000000000040004E-6</v>
      </c>
      <c r="D16" s="141"/>
      <c r="E16" s="146">
        <v>29</v>
      </c>
      <c r="F16" s="145">
        <f>VLOOKUP($E16,Rates!$C$104:$E$111,2,TRUE)</f>
        <v>0</v>
      </c>
      <c r="G16" s="145">
        <f>VLOOKUP($E16,Rates!$C$104:$E$111,3,TRUE)</f>
        <v>0</v>
      </c>
      <c r="I16" s="73">
        <v>29</v>
      </c>
      <c r="J16" s="75">
        <f>VLOOKUP($I16,Rates!$B$80:$D$99,2,TRUE)</f>
        <v>1.3999020045729615E-4</v>
      </c>
      <c r="K16" s="75">
        <f>VLOOKUP($I16,Rates!$B$80:$D$99,3,TRUE)</f>
        <v>1.799838009719501E-4</v>
      </c>
      <c r="M16" s="73">
        <v>29</v>
      </c>
      <c r="N16" s="75">
        <f>VLOOKUP(M16,Rates!$C$55:$K$75,8,TRUE)</f>
        <v>2.6999635503233144E-5</v>
      </c>
      <c r="O16" s="75">
        <f>VLOOKUP(M16,Rates!$C$55:$K$75,9,TRUE)</f>
        <v>3.2999455505944297E-5</v>
      </c>
      <c r="Q16" s="73">
        <v>29</v>
      </c>
      <c r="R16" s="76">
        <v>0</v>
      </c>
      <c r="S16" s="75">
        <f>VLOOKUP(Q16,Rates!$C$31:$G$49,5,TRUE)</f>
        <v>8.7996128113609906E-5</v>
      </c>
    </row>
    <row r="17" spans="1:19" x14ac:dyDescent="0.25">
      <c r="A17" s="146">
        <v>30</v>
      </c>
      <c r="B17" s="145">
        <f>VLOOKUP($A17,Rates!$B$116:$D$130,2,TRUE)</f>
        <v>7.4000000000018495E-5</v>
      </c>
      <c r="C17" s="145">
        <f>VLOOKUP($A17,Rates!$B$116:$D$130,3,TRUE)</f>
        <v>2.5999999999970491E-5</v>
      </c>
      <c r="D17" s="141"/>
      <c r="E17" s="146">
        <v>30</v>
      </c>
      <c r="F17" s="145">
        <f>VLOOKUP($E17,Rates!$C$104:$E$111,2,TRUE)</f>
        <v>0</v>
      </c>
      <c r="G17" s="145">
        <f>VLOOKUP($E17,Rates!$C$104:$E$111,3,TRUE)</f>
        <v>0</v>
      </c>
      <c r="I17" s="73">
        <v>30</v>
      </c>
      <c r="J17" s="75">
        <f>VLOOKUP($I17,Rates!$B$80:$D$99,2,TRUE)</f>
        <v>2.6996355328023913E-4</v>
      </c>
      <c r="K17" s="75">
        <f>VLOOKUP($I17,Rates!$B$80:$D$99,3,TRUE)</f>
        <v>3.0995195496474892E-4</v>
      </c>
      <c r="M17" s="73">
        <v>30</v>
      </c>
      <c r="N17" s="75">
        <f>VLOOKUP(M17,Rates!$C$55:$K$75,8,TRUE)</f>
        <v>5.1998648023410254E-5</v>
      </c>
      <c r="O17" s="75">
        <f>VLOOKUP(M17,Rates!$C$55:$K$75,9,TRUE)</f>
        <v>4.699889551729175E-5</v>
      </c>
      <c r="Q17" s="73">
        <v>30</v>
      </c>
      <c r="R17" s="76">
        <v>0</v>
      </c>
      <c r="S17" s="75">
        <f>VLOOKUP(Q17,Rates!$C$31:$G$49,5,TRUE)</f>
        <v>2.6396515506643681E-4</v>
      </c>
    </row>
    <row r="18" spans="1:19" x14ac:dyDescent="0.25">
      <c r="A18" s="146">
        <v>31</v>
      </c>
      <c r="B18" s="145">
        <f>VLOOKUP($A18,Rates!$B$116:$D$130,2,TRUE)</f>
        <v>7.4000000000018495E-5</v>
      </c>
      <c r="C18" s="145">
        <f>VLOOKUP($A18,Rates!$B$116:$D$130,3,TRUE)</f>
        <v>2.5999999999970491E-5</v>
      </c>
      <c r="D18" s="141"/>
      <c r="E18" s="146">
        <v>31</v>
      </c>
      <c r="F18" s="145">
        <f>VLOOKUP($E18,Rates!$C$104:$E$111,2,TRUE)</f>
        <v>0</v>
      </c>
      <c r="G18" s="145">
        <f>VLOOKUP($E18,Rates!$C$104:$E$111,3,TRUE)</f>
        <v>0</v>
      </c>
      <c r="I18" s="73">
        <v>31</v>
      </c>
      <c r="J18" s="75">
        <f>VLOOKUP($I18,Rates!$B$80:$D$99,2,TRUE)</f>
        <v>2.6996355328023913E-4</v>
      </c>
      <c r="K18" s="75">
        <f>VLOOKUP($I18,Rates!$B$80:$D$99,3,TRUE)</f>
        <v>3.0995195496474892E-4</v>
      </c>
      <c r="M18" s="73">
        <v>31</v>
      </c>
      <c r="N18" s="75">
        <f>VLOOKUP(M18,Rates!$C$55:$K$75,8,TRUE)</f>
        <v>5.1998648023410254E-5</v>
      </c>
      <c r="O18" s="75">
        <f>VLOOKUP(M18,Rates!$C$55:$K$75,9,TRUE)</f>
        <v>4.699889551729175E-5</v>
      </c>
      <c r="Q18" s="73">
        <v>31</v>
      </c>
      <c r="R18" s="76">
        <v>0</v>
      </c>
      <c r="S18" s="75">
        <f>VLOOKUP(Q18,Rates!$C$31:$G$49,5,TRUE)</f>
        <v>2.6396515506643681E-4</v>
      </c>
    </row>
    <row r="19" spans="1:19" x14ac:dyDescent="0.25">
      <c r="A19" s="146">
        <v>32</v>
      </c>
      <c r="B19" s="145">
        <f>VLOOKUP($A19,Rates!$B$116:$D$130,2,TRUE)</f>
        <v>7.4000000000018495E-5</v>
      </c>
      <c r="C19" s="145">
        <f>VLOOKUP($A19,Rates!$B$116:$D$130,3,TRUE)</f>
        <v>2.5999999999970491E-5</v>
      </c>
      <c r="D19" s="141"/>
      <c r="E19" s="146">
        <v>32</v>
      </c>
      <c r="F19" s="145">
        <f>VLOOKUP($E19,Rates!$C$104:$E$111,2,TRUE)</f>
        <v>0</v>
      </c>
      <c r="G19" s="145">
        <f>VLOOKUP($E19,Rates!$C$104:$E$111,3,TRUE)</f>
        <v>0</v>
      </c>
      <c r="I19" s="73">
        <v>32</v>
      </c>
      <c r="J19" s="75">
        <f>VLOOKUP($I19,Rates!$B$80:$D$99,2,TRUE)</f>
        <v>2.6996355328023913E-4</v>
      </c>
      <c r="K19" s="75">
        <f>VLOOKUP($I19,Rates!$B$80:$D$99,3,TRUE)</f>
        <v>3.0995195496474892E-4</v>
      </c>
      <c r="M19" s="73">
        <v>32</v>
      </c>
      <c r="N19" s="75">
        <f>VLOOKUP(M19,Rates!$C$55:$K$75,8,TRUE)</f>
        <v>5.1998648023410254E-5</v>
      </c>
      <c r="O19" s="75">
        <f>VLOOKUP(M19,Rates!$C$55:$K$75,9,TRUE)</f>
        <v>4.699889551729175E-5</v>
      </c>
      <c r="Q19" s="73">
        <v>32</v>
      </c>
      <c r="R19" s="76">
        <v>0</v>
      </c>
      <c r="S19" s="75">
        <f>VLOOKUP(Q19,Rates!$C$31:$G$49,5,TRUE)</f>
        <v>2.6396515506643681E-4</v>
      </c>
    </row>
    <row r="20" spans="1:19" x14ac:dyDescent="0.25">
      <c r="A20" s="146">
        <v>33</v>
      </c>
      <c r="B20" s="145">
        <f>VLOOKUP($A20,Rates!$B$116:$D$130,2,TRUE)</f>
        <v>7.4000000000018495E-5</v>
      </c>
      <c r="C20" s="145">
        <f>VLOOKUP($A20,Rates!$B$116:$D$130,3,TRUE)</f>
        <v>2.5999999999970491E-5</v>
      </c>
      <c r="D20" s="141"/>
      <c r="E20" s="146">
        <v>33</v>
      </c>
      <c r="F20" s="145">
        <f>VLOOKUP($E20,Rates!$C$104:$E$111,2,TRUE)</f>
        <v>0</v>
      </c>
      <c r="G20" s="145">
        <f>VLOOKUP($E20,Rates!$C$104:$E$111,3,TRUE)</f>
        <v>0</v>
      </c>
      <c r="I20" s="73">
        <v>33</v>
      </c>
      <c r="J20" s="75">
        <f>VLOOKUP($I20,Rates!$B$80:$D$99,2,TRUE)</f>
        <v>2.6996355328023913E-4</v>
      </c>
      <c r="K20" s="75">
        <f>VLOOKUP($I20,Rates!$B$80:$D$99,3,TRUE)</f>
        <v>3.0995195496474892E-4</v>
      </c>
      <c r="M20" s="73">
        <v>33</v>
      </c>
      <c r="N20" s="75">
        <f>VLOOKUP(M20,Rates!$C$55:$K$75,8,TRUE)</f>
        <v>5.1998648023410254E-5</v>
      </c>
      <c r="O20" s="75">
        <f>VLOOKUP(M20,Rates!$C$55:$K$75,9,TRUE)</f>
        <v>4.699889551729175E-5</v>
      </c>
      <c r="Q20" s="73">
        <v>33</v>
      </c>
      <c r="R20" s="76">
        <v>0</v>
      </c>
      <c r="S20" s="75">
        <f>VLOOKUP(Q20,Rates!$C$31:$G$49,5,TRUE)</f>
        <v>2.6396515506643681E-4</v>
      </c>
    </row>
    <row r="21" spans="1:19" x14ac:dyDescent="0.25">
      <c r="A21" s="146">
        <v>34</v>
      </c>
      <c r="B21" s="145">
        <f>VLOOKUP($A21,Rates!$B$116:$D$130,2,TRUE)</f>
        <v>7.4000000000018495E-5</v>
      </c>
      <c r="C21" s="145">
        <f>VLOOKUP($A21,Rates!$B$116:$D$130,3,TRUE)</f>
        <v>2.5999999999970491E-5</v>
      </c>
      <c r="D21" s="141"/>
      <c r="E21" s="146">
        <v>34</v>
      </c>
      <c r="F21" s="145">
        <f>VLOOKUP($E21,Rates!$C$104:$E$111,2,TRUE)</f>
        <v>0</v>
      </c>
      <c r="G21" s="145">
        <f>VLOOKUP($E21,Rates!$C$104:$E$111,3,TRUE)</f>
        <v>0</v>
      </c>
      <c r="I21" s="73">
        <v>34</v>
      </c>
      <c r="J21" s="75">
        <f>VLOOKUP($I21,Rates!$B$80:$D$99,2,TRUE)</f>
        <v>2.6996355328023913E-4</v>
      </c>
      <c r="K21" s="75">
        <f>VLOOKUP($I21,Rates!$B$80:$D$99,3,TRUE)</f>
        <v>3.0995195496474892E-4</v>
      </c>
      <c r="M21" s="73">
        <v>34</v>
      </c>
      <c r="N21" s="75">
        <f>VLOOKUP(M21,Rates!$C$55:$K$75,8,TRUE)</f>
        <v>5.1998648023410254E-5</v>
      </c>
      <c r="O21" s="75">
        <f>VLOOKUP(M21,Rates!$C$55:$K$75,9,TRUE)</f>
        <v>4.699889551729175E-5</v>
      </c>
      <c r="Q21" s="73">
        <v>34</v>
      </c>
      <c r="R21" s="76">
        <v>0</v>
      </c>
      <c r="S21" s="75">
        <f>VLOOKUP(Q21,Rates!$C$31:$G$49,5,TRUE)</f>
        <v>2.6396515506643681E-4</v>
      </c>
    </row>
    <row r="22" spans="1:19" x14ac:dyDescent="0.25">
      <c r="A22" s="146">
        <v>35</v>
      </c>
      <c r="B22" s="145">
        <f>VLOOKUP($A22,Rates!$B$116:$D$130,2,TRUE)</f>
        <v>2.6000000000003798E-4</v>
      </c>
      <c r="C22" s="145">
        <f>VLOOKUP($A22,Rates!$B$116:$D$130,3,TRUE)</f>
        <v>5.3999999999998494E-5</v>
      </c>
      <c r="D22" s="141"/>
      <c r="E22" s="146">
        <v>35</v>
      </c>
      <c r="F22" s="145">
        <f>VLOOKUP($E22,Rates!$C$104:$E$111,2,TRUE)</f>
        <v>2.6996355328023913E-4</v>
      </c>
      <c r="G22" s="145">
        <f>VLOOKUP($E22,Rates!$C$104:$E$111,3,TRUE)</f>
        <v>1.5998720068266525E-4</v>
      </c>
      <c r="I22" s="73">
        <v>35</v>
      </c>
      <c r="J22" s="75">
        <f>VLOOKUP($I22,Rates!$B$80:$D$99,2,TRUE)</f>
        <v>5.298595748095547E-4</v>
      </c>
      <c r="K22" s="75">
        <f>VLOOKUP($I22,Rates!$B$80:$D$99,3,TRUE)</f>
        <v>5.3985422624047708E-4</v>
      </c>
      <c r="M22" s="73">
        <v>35</v>
      </c>
      <c r="N22" s="75">
        <f>VLOOKUP(M22,Rates!$C$55:$K$75,8,TRUE)</f>
        <v>6.1998078039748883E-5</v>
      </c>
      <c r="O22" s="75">
        <f>VLOOKUP(M22,Rates!$C$55:$K$75,9,TRUE)</f>
        <v>5.7998318032548291E-5</v>
      </c>
      <c r="Q22" s="73">
        <v>35</v>
      </c>
      <c r="R22" s="76">
        <v>0</v>
      </c>
      <c r="S22" s="75">
        <f>VLOOKUP(Q22,Rates!$C$31:$G$49,5,TRUE)</f>
        <v>6.1980783971515852E-4</v>
      </c>
    </row>
    <row r="23" spans="1:19" x14ac:dyDescent="0.25">
      <c r="A23" s="146">
        <v>36</v>
      </c>
      <c r="B23" s="145">
        <f>VLOOKUP($A23,Rates!$B$116:$D$130,2,TRUE)</f>
        <v>2.6000000000003798E-4</v>
      </c>
      <c r="C23" s="145">
        <f>VLOOKUP($A23,Rates!$B$116:$D$130,3,TRUE)</f>
        <v>5.3999999999998494E-5</v>
      </c>
      <c r="D23" s="141"/>
      <c r="E23" s="146">
        <v>36</v>
      </c>
      <c r="F23" s="145">
        <f>VLOOKUP($E23,Rates!$C$104:$E$111,2,TRUE)</f>
        <v>2.6996355328023913E-4</v>
      </c>
      <c r="G23" s="145">
        <f>VLOOKUP($E23,Rates!$C$104:$E$111,3,TRUE)</f>
        <v>1.5998720068266525E-4</v>
      </c>
      <c r="I23" s="73">
        <v>36</v>
      </c>
      <c r="J23" s="75">
        <f>VLOOKUP($I23,Rates!$B$80:$D$99,2,TRUE)</f>
        <v>5.298595748095547E-4</v>
      </c>
      <c r="K23" s="75">
        <f>VLOOKUP($I23,Rates!$B$80:$D$99,3,TRUE)</f>
        <v>5.3985422624047708E-4</v>
      </c>
      <c r="M23" s="73">
        <v>36</v>
      </c>
      <c r="N23" s="75">
        <f>VLOOKUP(M23,Rates!$C$55:$K$75,8,TRUE)</f>
        <v>6.1998078039748883E-5</v>
      </c>
      <c r="O23" s="75">
        <f>VLOOKUP(M23,Rates!$C$55:$K$75,9,TRUE)</f>
        <v>5.7998318032548291E-5</v>
      </c>
      <c r="Q23" s="73">
        <v>36</v>
      </c>
      <c r="R23" s="76">
        <v>0</v>
      </c>
      <c r="S23" s="75">
        <f>VLOOKUP(Q23,Rates!$C$31:$G$49,5,TRUE)</f>
        <v>6.1980783971515852E-4</v>
      </c>
    </row>
    <row r="24" spans="1:19" x14ac:dyDescent="0.25">
      <c r="A24" s="146">
        <v>37</v>
      </c>
      <c r="B24" s="145">
        <f>VLOOKUP($A24,Rates!$B$116:$D$130,2,TRUE)</f>
        <v>2.6000000000003798E-4</v>
      </c>
      <c r="C24" s="145">
        <f>VLOOKUP($A24,Rates!$B$116:$D$130,3,TRUE)</f>
        <v>5.3999999999998494E-5</v>
      </c>
      <c r="D24" s="141"/>
      <c r="E24" s="146">
        <v>37</v>
      </c>
      <c r="F24" s="145">
        <f>VLOOKUP($E24,Rates!$C$104:$E$111,2,TRUE)</f>
        <v>2.6996355328023913E-4</v>
      </c>
      <c r="G24" s="145">
        <f>VLOOKUP($E24,Rates!$C$104:$E$111,3,TRUE)</f>
        <v>1.5998720068266525E-4</v>
      </c>
      <c r="I24" s="73">
        <v>37</v>
      </c>
      <c r="J24" s="75">
        <f>VLOOKUP($I24,Rates!$B$80:$D$99,2,TRUE)</f>
        <v>5.298595748095547E-4</v>
      </c>
      <c r="K24" s="75">
        <f>VLOOKUP($I24,Rates!$B$80:$D$99,3,TRUE)</f>
        <v>5.3985422624047708E-4</v>
      </c>
      <c r="M24" s="73">
        <v>37</v>
      </c>
      <c r="N24" s="75">
        <f>VLOOKUP(M24,Rates!$C$55:$K$75,8,TRUE)</f>
        <v>6.1998078039748883E-5</v>
      </c>
      <c r="O24" s="75">
        <f>VLOOKUP(M24,Rates!$C$55:$K$75,9,TRUE)</f>
        <v>5.7998318032548291E-5</v>
      </c>
      <c r="Q24" s="73">
        <v>37</v>
      </c>
      <c r="R24" s="76">
        <v>1.0548102037379877E-7</v>
      </c>
      <c r="S24" s="75">
        <f>VLOOKUP(Q24,Rates!$C$31:$G$49,5,TRUE)</f>
        <v>6.1980783971515852E-4</v>
      </c>
    </row>
    <row r="25" spans="1:19" x14ac:dyDescent="0.25">
      <c r="A25" s="146">
        <v>38</v>
      </c>
      <c r="B25" s="145">
        <f>VLOOKUP($A25,Rates!$B$116:$D$130,2,TRUE)</f>
        <v>2.6000000000003798E-4</v>
      </c>
      <c r="C25" s="145">
        <f>VLOOKUP($A25,Rates!$B$116:$D$130,3,TRUE)</f>
        <v>5.3999999999998494E-5</v>
      </c>
      <c r="D25" s="141"/>
      <c r="E25" s="146">
        <v>38</v>
      </c>
      <c r="F25" s="145">
        <f>VLOOKUP($E25,Rates!$C$104:$E$111,2,TRUE)</f>
        <v>2.6996355328023913E-4</v>
      </c>
      <c r="G25" s="145">
        <f>VLOOKUP($E25,Rates!$C$104:$E$111,3,TRUE)</f>
        <v>1.5998720068266525E-4</v>
      </c>
      <c r="I25" s="73">
        <v>38</v>
      </c>
      <c r="J25" s="75">
        <f>VLOOKUP($I25,Rates!$B$80:$D$99,2,TRUE)</f>
        <v>5.298595748095547E-4</v>
      </c>
      <c r="K25" s="75">
        <f>VLOOKUP($I25,Rates!$B$80:$D$99,3,TRUE)</f>
        <v>5.3985422624047708E-4</v>
      </c>
      <c r="M25" s="73">
        <v>38</v>
      </c>
      <c r="N25" s="75">
        <f>VLOOKUP(M25,Rates!$C$55:$K$75,8,TRUE)</f>
        <v>6.1998078039748883E-5</v>
      </c>
      <c r="O25" s="75">
        <f>VLOOKUP(M25,Rates!$C$55:$K$75,9,TRUE)</f>
        <v>5.7998318032548291E-5</v>
      </c>
      <c r="Q25" s="73">
        <v>38</v>
      </c>
      <c r="R25" s="76">
        <v>5.5268338016770032E-7</v>
      </c>
      <c r="S25" s="75">
        <f>VLOOKUP(Q25,Rates!$C$31:$G$49,5,TRUE)</f>
        <v>6.1980783971515852E-4</v>
      </c>
    </row>
    <row r="26" spans="1:19" x14ac:dyDescent="0.25">
      <c r="A26" s="146">
        <v>39</v>
      </c>
      <c r="B26" s="145">
        <f>VLOOKUP($A26,Rates!$B$116:$D$130,2,TRUE)</f>
        <v>2.6000000000003798E-4</v>
      </c>
      <c r="C26" s="145">
        <f>VLOOKUP($A26,Rates!$B$116:$D$130,3,TRUE)</f>
        <v>5.3999999999998494E-5</v>
      </c>
      <c r="D26" s="141"/>
      <c r="E26" s="146">
        <v>39</v>
      </c>
      <c r="F26" s="145">
        <f>VLOOKUP($E26,Rates!$C$104:$E$111,2,TRUE)</f>
        <v>2.6996355328023913E-4</v>
      </c>
      <c r="G26" s="145">
        <f>VLOOKUP($E26,Rates!$C$104:$E$111,3,TRUE)</f>
        <v>1.5998720068266525E-4</v>
      </c>
      <c r="I26" s="73">
        <v>39</v>
      </c>
      <c r="J26" s="75">
        <f>VLOOKUP($I26,Rates!$B$80:$D$99,2,TRUE)</f>
        <v>5.298595748095547E-4</v>
      </c>
      <c r="K26" s="75">
        <f>VLOOKUP($I26,Rates!$B$80:$D$99,3,TRUE)</f>
        <v>5.3985422624047708E-4</v>
      </c>
      <c r="M26" s="73">
        <v>39</v>
      </c>
      <c r="N26" s="75">
        <f>VLOOKUP(M26,Rates!$C$55:$K$75,8,TRUE)</f>
        <v>6.1998078039748883E-5</v>
      </c>
      <c r="O26" s="75">
        <f>VLOOKUP(M26,Rates!$C$55:$K$75,9,TRUE)</f>
        <v>5.7998318032548291E-5</v>
      </c>
      <c r="Q26" s="73">
        <v>39</v>
      </c>
      <c r="R26" s="76">
        <v>1.2409430233016163E-6</v>
      </c>
      <c r="S26" s="75">
        <f>VLOOKUP(Q26,Rates!$C$31:$G$49,5,TRUE)</f>
        <v>6.1980783971515852E-4</v>
      </c>
    </row>
    <row r="27" spans="1:19" x14ac:dyDescent="0.25">
      <c r="A27" s="146">
        <v>40</v>
      </c>
      <c r="B27" s="145">
        <f>VLOOKUP($A27,Rates!$B$116:$D$130,2,TRUE)</f>
        <v>5.8999999999997943E-4</v>
      </c>
      <c r="C27" s="145">
        <f>VLOOKUP($A27,Rates!$B$116:$D$130,3,TRUE)</f>
        <v>1.4999999999998348E-4</v>
      </c>
      <c r="D27" s="141"/>
      <c r="E27" s="146">
        <v>40</v>
      </c>
      <c r="F27" s="145">
        <f>VLOOKUP($E27,Rates!$C$104:$E$111,2,TRUE)</f>
        <v>2.6996355328023913E-4</v>
      </c>
      <c r="G27" s="145">
        <f>VLOOKUP($E27,Rates!$C$104:$E$111,3,TRUE)</f>
        <v>1.5998720068266525E-4</v>
      </c>
      <c r="I27" s="73">
        <v>40</v>
      </c>
      <c r="J27" s="75">
        <f>VLOOKUP($I27,Rates!$B$80:$D$99,2,TRUE)</f>
        <v>1.0694277541192232E-3</v>
      </c>
      <c r="K27" s="75">
        <f>VLOOKUP($I27,Rates!$B$80:$D$99,3,TRUE)</f>
        <v>6.9975505715669239E-4</v>
      </c>
      <c r="M27" s="73">
        <v>40</v>
      </c>
      <c r="N27" s="75">
        <f>VLOOKUP(M27,Rates!$C$55:$K$75,8,TRUE)</f>
        <v>1.1999280028796022E-4</v>
      </c>
      <c r="O27" s="75">
        <f>VLOOKUP(M27,Rates!$C$55:$K$75,9,TRUE)</f>
        <v>1.1499338775344814E-4</v>
      </c>
      <c r="Q27" s="73">
        <v>40</v>
      </c>
      <c r="R27" s="76">
        <v>2.1072919229654916E-6</v>
      </c>
      <c r="S27" s="75">
        <f>VLOOKUP(Q27,Rates!$C$31:$G$49,5,TRUE)</f>
        <v>1.2252487690344038E-3</v>
      </c>
    </row>
    <row r="28" spans="1:19" x14ac:dyDescent="0.25">
      <c r="A28" s="146">
        <v>41</v>
      </c>
      <c r="B28" s="145">
        <f>VLOOKUP($A28,Rates!$B$116:$D$130,2,TRUE)</f>
        <v>5.8999999999997943E-4</v>
      </c>
      <c r="C28" s="145">
        <f>VLOOKUP($A28,Rates!$B$116:$D$130,3,TRUE)</f>
        <v>1.4999999999998348E-4</v>
      </c>
      <c r="D28" s="141"/>
      <c r="E28" s="146">
        <v>41</v>
      </c>
      <c r="F28" s="145">
        <f>VLOOKUP($E28,Rates!$C$104:$E$111,2,TRUE)</f>
        <v>2.6996355328023913E-4</v>
      </c>
      <c r="G28" s="145">
        <f>VLOOKUP($E28,Rates!$C$104:$E$111,3,TRUE)</f>
        <v>1.5998720068266525E-4</v>
      </c>
      <c r="I28" s="73">
        <v>41</v>
      </c>
      <c r="J28" s="75">
        <f>VLOOKUP($I28,Rates!$B$80:$D$99,2,TRUE)</f>
        <v>1.0694277541192232E-3</v>
      </c>
      <c r="K28" s="75">
        <f>VLOOKUP($I28,Rates!$B$80:$D$99,3,TRUE)</f>
        <v>6.9975505715669239E-4</v>
      </c>
      <c r="M28" s="73">
        <v>41</v>
      </c>
      <c r="N28" s="75">
        <f>VLOOKUP(M28,Rates!$C$55:$K$75,8,TRUE)</f>
        <v>1.1999280028796022E-4</v>
      </c>
      <c r="O28" s="75">
        <f>VLOOKUP(M28,Rates!$C$55:$K$75,9,TRUE)</f>
        <v>1.1499338775344814E-4</v>
      </c>
      <c r="Q28" s="73">
        <v>41</v>
      </c>
      <c r="R28" s="76">
        <v>3.0887620523492706E-6</v>
      </c>
      <c r="S28" s="75">
        <f>VLOOKUP(Q28,Rates!$C$31:$G$49,5,TRUE)</f>
        <v>1.2252487690344038E-3</v>
      </c>
    </row>
    <row r="29" spans="1:19" x14ac:dyDescent="0.25">
      <c r="A29" s="146">
        <v>42</v>
      </c>
      <c r="B29" s="145">
        <f>VLOOKUP($A29,Rates!$B$116:$D$130,2,TRUE)</f>
        <v>5.8999999999997943E-4</v>
      </c>
      <c r="C29" s="145">
        <f>VLOOKUP($A29,Rates!$B$116:$D$130,3,TRUE)</f>
        <v>1.4999999999998348E-4</v>
      </c>
      <c r="D29" s="141"/>
      <c r="E29" s="146">
        <v>42</v>
      </c>
      <c r="F29" s="145">
        <f>VLOOKUP($E29,Rates!$C$104:$E$111,2,TRUE)</f>
        <v>2.6996355328023913E-4</v>
      </c>
      <c r="G29" s="145">
        <f>VLOOKUP($E29,Rates!$C$104:$E$111,3,TRUE)</f>
        <v>1.5998720068266525E-4</v>
      </c>
      <c r="I29" s="73">
        <v>42</v>
      </c>
      <c r="J29" s="75">
        <f>VLOOKUP($I29,Rates!$B$80:$D$99,2,TRUE)</f>
        <v>1.0694277541192232E-3</v>
      </c>
      <c r="K29" s="75">
        <f>VLOOKUP($I29,Rates!$B$80:$D$99,3,TRUE)</f>
        <v>6.9975505715669239E-4</v>
      </c>
      <c r="M29" s="73">
        <v>42</v>
      </c>
      <c r="N29" s="75">
        <f>VLOOKUP(M29,Rates!$C$55:$K$75,8,TRUE)</f>
        <v>1.1999280028796022E-4</v>
      </c>
      <c r="O29" s="75">
        <f>VLOOKUP(M29,Rates!$C$55:$K$75,9,TRUE)</f>
        <v>1.1499338775344814E-4</v>
      </c>
      <c r="Q29" s="73">
        <v>42</v>
      </c>
      <c r="R29" s="76">
        <v>4.122385384642898E-6</v>
      </c>
      <c r="S29" s="75">
        <f>VLOOKUP(Q29,Rates!$C$31:$G$49,5,TRUE)</f>
        <v>1.2252487690344038E-3</v>
      </c>
    </row>
    <row r="30" spans="1:19" x14ac:dyDescent="0.25">
      <c r="A30" s="146">
        <v>43</v>
      </c>
      <c r="B30" s="145">
        <f>VLOOKUP($A30,Rates!$B$116:$D$130,2,TRUE)</f>
        <v>5.8999999999997943E-4</v>
      </c>
      <c r="C30" s="145">
        <f>VLOOKUP($A30,Rates!$B$116:$D$130,3,TRUE)</f>
        <v>1.4999999999998348E-4</v>
      </c>
      <c r="D30" s="141"/>
      <c r="E30" s="146">
        <v>43</v>
      </c>
      <c r="F30" s="145">
        <f>VLOOKUP($E30,Rates!$C$104:$E$111,2,TRUE)</f>
        <v>2.6996355328023913E-4</v>
      </c>
      <c r="G30" s="145">
        <f>VLOOKUP($E30,Rates!$C$104:$E$111,3,TRUE)</f>
        <v>1.5998720068266525E-4</v>
      </c>
      <c r="I30" s="73">
        <v>43</v>
      </c>
      <c r="J30" s="75">
        <f>VLOOKUP($I30,Rates!$B$80:$D$99,2,TRUE)</f>
        <v>1.0694277541192232E-3</v>
      </c>
      <c r="K30" s="75">
        <f>VLOOKUP($I30,Rates!$B$80:$D$99,3,TRUE)</f>
        <v>6.9975505715669239E-4</v>
      </c>
      <c r="M30" s="73">
        <v>43</v>
      </c>
      <c r="N30" s="75">
        <f>VLOOKUP(M30,Rates!$C$55:$K$75,8,TRUE)</f>
        <v>1.1999280028796022E-4</v>
      </c>
      <c r="O30" s="75">
        <f>VLOOKUP(M30,Rates!$C$55:$K$75,9,TRUE)</f>
        <v>1.1499338775344814E-4</v>
      </c>
      <c r="Q30" s="73">
        <v>43</v>
      </c>
      <c r="R30" s="76">
        <v>5.1451938930363183E-6</v>
      </c>
      <c r="S30" s="75">
        <f>VLOOKUP(Q30,Rates!$C$31:$G$49,5,TRUE)</f>
        <v>1.2252487690344038E-3</v>
      </c>
    </row>
    <row r="31" spans="1:19" x14ac:dyDescent="0.25">
      <c r="A31" s="146">
        <v>44</v>
      </c>
      <c r="B31" s="145">
        <f>VLOOKUP($A31,Rates!$B$116:$D$130,2,TRUE)</f>
        <v>5.8999999999997943E-4</v>
      </c>
      <c r="C31" s="145">
        <f>VLOOKUP($A31,Rates!$B$116:$D$130,3,TRUE)</f>
        <v>1.4999999999998348E-4</v>
      </c>
      <c r="D31" s="141"/>
      <c r="E31" s="146">
        <v>44</v>
      </c>
      <c r="F31" s="145">
        <f>VLOOKUP($E31,Rates!$C$104:$E$111,2,TRUE)</f>
        <v>2.6996355328023913E-4</v>
      </c>
      <c r="G31" s="145">
        <f>VLOOKUP($E31,Rates!$C$104:$E$111,3,TRUE)</f>
        <v>1.5998720068266525E-4</v>
      </c>
      <c r="I31" s="73">
        <v>44</v>
      </c>
      <c r="J31" s="75">
        <f>VLOOKUP($I31,Rates!$B$80:$D$99,2,TRUE)</f>
        <v>1.0694277541192232E-3</v>
      </c>
      <c r="K31" s="75">
        <f>VLOOKUP($I31,Rates!$B$80:$D$99,3,TRUE)</f>
        <v>6.9975505715669239E-4</v>
      </c>
      <c r="M31" s="73">
        <v>44</v>
      </c>
      <c r="N31" s="75">
        <f>VLOOKUP(M31,Rates!$C$55:$K$75,8,TRUE)</f>
        <v>1.1999280028796022E-4</v>
      </c>
      <c r="O31" s="75">
        <f>VLOOKUP(M31,Rates!$C$55:$K$75,9,TRUE)</f>
        <v>1.1499338775344814E-4</v>
      </c>
      <c r="Q31" s="73">
        <v>44</v>
      </c>
      <c r="R31" s="76">
        <v>6.0942195507194774E-6</v>
      </c>
      <c r="S31" s="75">
        <f>VLOOKUP(Q31,Rates!$C$31:$G$49,5,TRUE)</f>
        <v>1.2252487690344038E-3</v>
      </c>
    </row>
    <row r="32" spans="1:19" x14ac:dyDescent="0.25">
      <c r="A32" s="146">
        <v>45</v>
      </c>
      <c r="B32" s="145">
        <f>VLOOKUP($A32,Rates!$B$116:$D$130,2,TRUE)</f>
        <v>1.1600000000000499E-3</v>
      </c>
      <c r="C32" s="145">
        <f>VLOOKUP($A32,Rates!$B$116:$D$130,3,TRUE)</f>
        <v>2.9000000000001247E-4</v>
      </c>
      <c r="D32" s="141"/>
      <c r="E32" s="146">
        <v>45</v>
      </c>
      <c r="F32" s="145">
        <f>VLOOKUP($E32,Rates!$C$104:$E$111,2,TRUE)</f>
        <v>7.2973361482431276E-4</v>
      </c>
      <c r="G32" s="145">
        <f>VLOOKUP($E32,Rates!$C$104:$E$111,3,TRUE)</f>
        <v>5.3985422624047708E-4</v>
      </c>
      <c r="I32" s="73">
        <v>45</v>
      </c>
      <c r="J32" s="75">
        <f>VLOOKUP($I32,Rates!$B$80:$D$99,2,TRUE)</f>
        <v>1.8183448043043171E-3</v>
      </c>
      <c r="K32" s="75">
        <f>VLOOKUP($I32,Rates!$B$80:$D$99,3,TRUE)</f>
        <v>9.6952970207531131E-4</v>
      </c>
      <c r="M32" s="73">
        <v>45</v>
      </c>
      <c r="N32" s="75">
        <f>VLOOKUP(M32,Rates!$C$55:$K$75,8,TRUE)</f>
        <v>2.3597215419057793E-4</v>
      </c>
      <c r="O32" s="75">
        <f>VLOOKUP(M32,Rates!$C$55:$K$75,9,TRUE)</f>
        <v>2.0097980085331812E-4</v>
      </c>
      <c r="Q32" s="73">
        <v>45</v>
      </c>
      <c r="R32" s="76">
        <v>6.981455552275055E-6</v>
      </c>
      <c r="S32" s="75">
        <f>VLOOKUP(Q32,Rates!$C$31:$G$49,5,TRUE)</f>
        <v>2.1417032736870123E-3</v>
      </c>
    </row>
    <row r="33" spans="1:19" x14ac:dyDescent="0.25">
      <c r="A33" s="146">
        <v>46</v>
      </c>
      <c r="B33" s="145">
        <f>VLOOKUP($A33,Rates!$B$116:$D$130,2,TRUE)</f>
        <v>1.1600000000000499E-3</v>
      </c>
      <c r="C33" s="145">
        <f>VLOOKUP($A33,Rates!$B$116:$D$130,3,TRUE)</f>
        <v>2.9000000000001247E-4</v>
      </c>
      <c r="D33" s="141"/>
      <c r="E33" s="146">
        <v>46</v>
      </c>
      <c r="F33" s="145">
        <f>VLOOKUP($E33,Rates!$C$104:$E$111,2,TRUE)</f>
        <v>7.2973361482431276E-4</v>
      </c>
      <c r="G33" s="145">
        <f>VLOOKUP($E33,Rates!$C$104:$E$111,3,TRUE)</f>
        <v>5.3985422624047708E-4</v>
      </c>
      <c r="I33" s="73">
        <v>46</v>
      </c>
      <c r="J33" s="75">
        <f>VLOOKUP($I33,Rates!$B$80:$D$99,2,TRUE)</f>
        <v>1.8183448043043171E-3</v>
      </c>
      <c r="K33" s="75">
        <f>VLOOKUP($I33,Rates!$B$80:$D$99,3,TRUE)</f>
        <v>9.6952970207531131E-4</v>
      </c>
      <c r="M33" s="73">
        <v>46</v>
      </c>
      <c r="N33" s="75">
        <f>VLOOKUP(M33,Rates!$C$55:$K$75,8,TRUE)</f>
        <v>2.3597215419057793E-4</v>
      </c>
      <c r="O33" s="75">
        <f>VLOOKUP(M33,Rates!$C$55:$K$75,9,TRUE)</f>
        <v>2.0097980085331812E-4</v>
      </c>
      <c r="Q33" s="73">
        <v>46</v>
      </c>
      <c r="R33" s="76">
        <v>7.8188950922857341E-6</v>
      </c>
      <c r="S33" s="75">
        <f>VLOOKUP(Q33,Rates!$C$31:$G$49,5,TRUE)</f>
        <v>2.1417032736870123E-3</v>
      </c>
    </row>
    <row r="34" spans="1:19" x14ac:dyDescent="0.25">
      <c r="A34" s="146">
        <v>47</v>
      </c>
      <c r="B34" s="145">
        <f>VLOOKUP($A34,Rates!$B$116:$D$130,2,TRUE)</f>
        <v>1.1600000000000499E-3</v>
      </c>
      <c r="C34" s="145">
        <f>VLOOKUP($A34,Rates!$B$116:$D$130,3,TRUE)</f>
        <v>2.9000000000001247E-4</v>
      </c>
      <c r="D34" s="141"/>
      <c r="E34" s="146">
        <v>47</v>
      </c>
      <c r="F34" s="145">
        <f>VLOOKUP($E34,Rates!$C$104:$E$111,2,TRUE)</f>
        <v>7.2973361482431276E-4</v>
      </c>
      <c r="G34" s="145">
        <f>VLOOKUP($E34,Rates!$C$104:$E$111,3,TRUE)</f>
        <v>5.3985422624047708E-4</v>
      </c>
      <c r="I34" s="73">
        <v>47</v>
      </c>
      <c r="J34" s="75">
        <f>VLOOKUP($I34,Rates!$B$80:$D$99,2,TRUE)</f>
        <v>1.8183448043043171E-3</v>
      </c>
      <c r="K34" s="75">
        <f>VLOOKUP($I34,Rates!$B$80:$D$99,3,TRUE)</f>
        <v>9.6952970207531131E-4</v>
      </c>
      <c r="M34" s="73">
        <v>47</v>
      </c>
      <c r="N34" s="75">
        <f>VLOOKUP(M34,Rates!$C$55:$K$75,8,TRUE)</f>
        <v>2.3597215419057793E-4</v>
      </c>
      <c r="O34" s="75">
        <f>VLOOKUP(M34,Rates!$C$55:$K$75,9,TRUE)</f>
        <v>2.0097980085331812E-4</v>
      </c>
      <c r="Q34" s="73">
        <v>47</v>
      </c>
      <c r="R34" s="76">
        <v>8.6185313653341925E-6</v>
      </c>
      <c r="S34" s="75">
        <f>VLOOKUP(Q34,Rates!$C$31:$G$49,5,TRUE)</f>
        <v>2.1417032736870123E-3</v>
      </c>
    </row>
    <row r="35" spans="1:19" x14ac:dyDescent="0.25">
      <c r="A35" s="146">
        <v>48</v>
      </c>
      <c r="B35" s="145">
        <f>VLOOKUP($A35,Rates!$B$116:$D$130,2,TRUE)</f>
        <v>1.1600000000000499E-3</v>
      </c>
      <c r="C35" s="145">
        <f>VLOOKUP($A35,Rates!$B$116:$D$130,3,TRUE)</f>
        <v>2.9000000000001247E-4</v>
      </c>
      <c r="D35" s="141"/>
      <c r="E35" s="146">
        <v>48</v>
      </c>
      <c r="F35" s="145">
        <f>VLOOKUP($E35,Rates!$C$104:$E$111,2,TRUE)</f>
        <v>7.2973361482431276E-4</v>
      </c>
      <c r="G35" s="145">
        <f>VLOOKUP($E35,Rates!$C$104:$E$111,3,TRUE)</f>
        <v>5.3985422624047708E-4</v>
      </c>
      <c r="I35" s="73">
        <v>48</v>
      </c>
      <c r="J35" s="75">
        <f>VLOOKUP($I35,Rates!$B$80:$D$99,2,TRUE)</f>
        <v>1.8183448043043171E-3</v>
      </c>
      <c r="K35" s="75">
        <f>VLOOKUP($I35,Rates!$B$80:$D$99,3,TRUE)</f>
        <v>9.6952970207531131E-4</v>
      </c>
      <c r="M35" s="73">
        <v>48</v>
      </c>
      <c r="N35" s="75">
        <f>VLOOKUP(M35,Rates!$C$55:$K$75,8,TRUE)</f>
        <v>2.3597215419057793E-4</v>
      </c>
      <c r="O35" s="75">
        <f>VLOOKUP(M35,Rates!$C$55:$K$75,9,TRUE)</f>
        <v>2.0097980085331812E-4</v>
      </c>
      <c r="Q35" s="73">
        <v>48</v>
      </c>
      <c r="R35" s="76">
        <v>9.392357566003115E-6</v>
      </c>
      <c r="S35" s="75">
        <f>VLOOKUP(Q35,Rates!$C$31:$G$49,5,TRUE)</f>
        <v>2.1417032736870123E-3</v>
      </c>
    </row>
    <row r="36" spans="1:19" x14ac:dyDescent="0.25">
      <c r="A36" s="146">
        <v>49</v>
      </c>
      <c r="B36" s="145">
        <f>VLOOKUP($A36,Rates!$B$116:$D$130,2,TRUE)</f>
        <v>1.1600000000000499E-3</v>
      </c>
      <c r="C36" s="145">
        <f>VLOOKUP($A36,Rates!$B$116:$D$130,3,TRUE)</f>
        <v>2.9000000000001247E-4</v>
      </c>
      <c r="D36" s="141"/>
      <c r="E36" s="146">
        <v>49</v>
      </c>
      <c r="F36" s="145">
        <f>VLOOKUP($E36,Rates!$C$104:$E$111,2,TRUE)</f>
        <v>7.2973361482431276E-4</v>
      </c>
      <c r="G36" s="145">
        <f>VLOOKUP($E36,Rates!$C$104:$E$111,3,TRUE)</f>
        <v>5.3985422624047708E-4</v>
      </c>
      <c r="I36" s="73">
        <v>49</v>
      </c>
      <c r="J36" s="75">
        <f>VLOOKUP($I36,Rates!$B$80:$D$99,2,TRUE)</f>
        <v>1.8183448043043171E-3</v>
      </c>
      <c r="K36" s="75">
        <f>VLOOKUP($I36,Rates!$B$80:$D$99,3,TRUE)</f>
        <v>9.6952970207531131E-4</v>
      </c>
      <c r="M36" s="73">
        <v>49</v>
      </c>
      <c r="N36" s="75">
        <f>VLOOKUP(M36,Rates!$C$55:$K$75,8,TRUE)</f>
        <v>2.3597215419057793E-4</v>
      </c>
      <c r="O36" s="75">
        <f>VLOOKUP(M36,Rates!$C$55:$K$75,9,TRUE)</f>
        <v>2.0097980085331812E-4</v>
      </c>
      <c r="Q36" s="73">
        <v>49</v>
      </c>
      <c r="R36" s="76">
        <v>1.015236688887518E-5</v>
      </c>
      <c r="S36" s="75">
        <f>VLOOKUP(Q36,Rates!$C$31:$G$49,5,TRUE)</f>
        <v>2.1417032736870123E-3</v>
      </c>
    </row>
    <row r="37" spans="1:19" x14ac:dyDescent="0.25">
      <c r="A37" s="146">
        <v>50</v>
      </c>
      <c r="B37" s="145">
        <f>VLOOKUP($A37,Rates!$B$116:$D$130,2,TRUE)</f>
        <v>1.9000000000000128E-3</v>
      </c>
      <c r="C37" s="145">
        <f>VLOOKUP($A37,Rates!$B$116:$D$130,3,TRUE)</f>
        <v>4.4999999999995044E-4</v>
      </c>
      <c r="D37" s="141"/>
      <c r="E37" s="146">
        <v>50</v>
      </c>
      <c r="F37" s="145">
        <f>VLOOKUP($E37,Rates!$C$104:$E$111,2,TRUE)</f>
        <v>7.2973361482431276E-4</v>
      </c>
      <c r="G37" s="145">
        <f>VLOOKUP($E37,Rates!$C$104:$E$111,3,TRUE)</f>
        <v>5.3985422624047708E-4</v>
      </c>
      <c r="I37" s="73">
        <v>50</v>
      </c>
      <c r="J37" s="75">
        <f>VLOOKUP($I37,Rates!$B$80:$D$99,2,TRUE)</f>
        <v>2.7761393783380939E-3</v>
      </c>
      <c r="K37" s="75">
        <f>VLOOKUP($I37,Rates!$B$80:$D$99,3,TRUE)</f>
        <v>1.7584521082296689E-3</v>
      </c>
      <c r="M37" s="73">
        <v>50</v>
      </c>
      <c r="N37" s="75">
        <f>VLOOKUP(M37,Rates!$C$55:$K$75,8,TRUE)</f>
        <v>4.7788577620033745E-4</v>
      </c>
      <c r="O37" s="75">
        <f>VLOOKUP(M37,Rates!$C$55:$K$75,9,TRUE)</f>
        <v>3.6493339560372817E-4</v>
      </c>
      <c r="Q37" s="73">
        <v>50</v>
      </c>
      <c r="R37" s="76">
        <v>1.0872081015332447E-5</v>
      </c>
      <c r="S37" s="75">
        <f>VLOOKUP(Q37,Rates!$C$31:$G$49,5,TRUE)</f>
        <v>2.7392414128868392E-3</v>
      </c>
    </row>
    <row r="38" spans="1:19" x14ac:dyDescent="0.25">
      <c r="A38" s="146">
        <v>51</v>
      </c>
      <c r="B38" s="145">
        <f>VLOOKUP($A38,Rates!$B$116:$D$130,2,TRUE)</f>
        <v>1.9000000000000128E-3</v>
      </c>
      <c r="C38" s="145">
        <f>VLOOKUP($A38,Rates!$B$116:$D$130,3,TRUE)</f>
        <v>4.4999999999995044E-4</v>
      </c>
      <c r="D38" s="141"/>
      <c r="E38" s="146">
        <v>51</v>
      </c>
      <c r="F38" s="145">
        <f>VLOOKUP($E38,Rates!$C$104:$E$111,2,TRUE)</f>
        <v>7.2973361482431276E-4</v>
      </c>
      <c r="G38" s="145">
        <f>VLOOKUP($E38,Rates!$C$104:$E$111,3,TRUE)</f>
        <v>5.3985422624047708E-4</v>
      </c>
      <c r="I38" s="73">
        <v>51</v>
      </c>
      <c r="J38" s="75">
        <f>VLOOKUP($I38,Rates!$B$80:$D$99,2,TRUE)</f>
        <v>2.7761393783380939E-3</v>
      </c>
      <c r="K38" s="75">
        <f>VLOOKUP($I38,Rates!$B$80:$D$99,3,TRUE)</f>
        <v>1.7584521082296689E-3</v>
      </c>
      <c r="M38" s="73">
        <v>51</v>
      </c>
      <c r="N38" s="75">
        <f>VLOOKUP(M38,Rates!$C$55:$K$75,8,TRUE)</f>
        <v>4.7788577620033745E-4</v>
      </c>
      <c r="O38" s="75">
        <f>VLOOKUP(M38,Rates!$C$55:$K$75,9,TRUE)</f>
        <v>3.6493339560372817E-4</v>
      </c>
      <c r="Q38" s="73">
        <v>51</v>
      </c>
      <c r="R38" s="76">
        <v>1.1525021626756974E-5</v>
      </c>
      <c r="S38" s="75">
        <f>VLOOKUP(Q38,Rates!$C$31:$G$49,5,TRUE)</f>
        <v>2.7392414128868392E-3</v>
      </c>
    </row>
    <row r="39" spans="1:19" x14ac:dyDescent="0.25">
      <c r="A39" s="146">
        <v>52</v>
      </c>
      <c r="B39" s="145">
        <f>VLOOKUP($A39,Rates!$B$116:$D$130,2,TRUE)</f>
        <v>1.9000000000000128E-3</v>
      </c>
      <c r="C39" s="145">
        <f>VLOOKUP($A39,Rates!$B$116:$D$130,3,TRUE)</f>
        <v>4.4999999999995044E-4</v>
      </c>
      <c r="D39" s="141"/>
      <c r="E39" s="146">
        <v>52</v>
      </c>
      <c r="F39" s="145">
        <f>VLOOKUP($E39,Rates!$C$104:$E$111,2,TRUE)</f>
        <v>7.2973361482431276E-4</v>
      </c>
      <c r="G39" s="145">
        <f>VLOOKUP($E39,Rates!$C$104:$E$111,3,TRUE)</f>
        <v>5.3985422624047708E-4</v>
      </c>
      <c r="I39" s="73">
        <v>52</v>
      </c>
      <c r="J39" s="75">
        <f>VLOOKUP($I39,Rates!$B$80:$D$99,2,TRUE)</f>
        <v>2.7761393783380939E-3</v>
      </c>
      <c r="K39" s="75">
        <f>VLOOKUP($I39,Rates!$B$80:$D$99,3,TRUE)</f>
        <v>1.7584521082296689E-3</v>
      </c>
      <c r="M39" s="73">
        <v>52</v>
      </c>
      <c r="N39" s="75">
        <f>VLOOKUP(M39,Rates!$C$55:$K$75,8,TRUE)</f>
        <v>4.7788577620033745E-4</v>
      </c>
      <c r="O39" s="75">
        <f>VLOOKUP(M39,Rates!$C$55:$K$75,9,TRUE)</f>
        <v>3.6493339560372817E-4</v>
      </c>
      <c r="Q39" s="73">
        <v>52</v>
      </c>
      <c r="R39" s="76">
        <v>1.208471040453082E-5</v>
      </c>
      <c r="S39" s="75">
        <f>VLOOKUP(Q39,Rates!$C$31:$G$49,5,TRUE)</f>
        <v>2.7392414128868392E-3</v>
      </c>
    </row>
    <row r="40" spans="1:19" x14ac:dyDescent="0.25">
      <c r="A40" s="146">
        <v>53</v>
      </c>
      <c r="B40" s="145">
        <f>VLOOKUP($A40,Rates!$B$116:$D$130,2,TRUE)</f>
        <v>1.9000000000000128E-3</v>
      </c>
      <c r="C40" s="145">
        <f>VLOOKUP($A40,Rates!$B$116:$D$130,3,TRUE)</f>
        <v>4.4999999999995044E-4</v>
      </c>
      <c r="D40" s="141"/>
      <c r="E40" s="146">
        <v>53</v>
      </c>
      <c r="F40" s="145">
        <f>VLOOKUP($E40,Rates!$C$104:$E$111,2,TRUE)</f>
        <v>7.2973361482431276E-4</v>
      </c>
      <c r="G40" s="145">
        <f>VLOOKUP($E40,Rates!$C$104:$E$111,3,TRUE)</f>
        <v>5.3985422624047708E-4</v>
      </c>
      <c r="I40" s="73">
        <v>53</v>
      </c>
      <c r="J40" s="75">
        <f>VLOOKUP($I40,Rates!$B$80:$D$99,2,TRUE)</f>
        <v>2.7761393783380939E-3</v>
      </c>
      <c r="K40" s="75">
        <f>VLOOKUP($I40,Rates!$B$80:$D$99,3,TRUE)</f>
        <v>1.7584521082296689E-3</v>
      </c>
      <c r="M40" s="73">
        <v>53</v>
      </c>
      <c r="N40" s="75">
        <f>VLOOKUP(M40,Rates!$C$55:$K$75,8,TRUE)</f>
        <v>4.7788577620033745E-4</v>
      </c>
      <c r="O40" s="75">
        <f>VLOOKUP(M40,Rates!$C$55:$K$75,9,TRUE)</f>
        <v>3.6493339560372817E-4</v>
      </c>
      <c r="Q40" s="73">
        <v>53</v>
      </c>
      <c r="R40" s="76">
        <v>1.2524669030036043E-5</v>
      </c>
      <c r="S40" s="75">
        <f>VLOOKUP(Q40,Rates!$C$31:$G$49,5,TRUE)</f>
        <v>2.7392414128868392E-3</v>
      </c>
    </row>
    <row r="41" spans="1:19" x14ac:dyDescent="0.25">
      <c r="A41" s="146">
        <v>54</v>
      </c>
      <c r="B41" s="145">
        <f>VLOOKUP($A41,Rates!$B$116:$D$130,2,TRUE)</f>
        <v>1.9000000000000128E-3</v>
      </c>
      <c r="C41" s="145">
        <f>VLOOKUP($A41,Rates!$B$116:$D$130,3,TRUE)</f>
        <v>4.4999999999995044E-4</v>
      </c>
      <c r="D41" s="141"/>
      <c r="E41" s="146">
        <v>54</v>
      </c>
      <c r="F41" s="145">
        <f>VLOOKUP($E41,Rates!$C$104:$E$111,2,TRUE)</f>
        <v>7.2973361482431276E-4</v>
      </c>
      <c r="G41" s="145">
        <f>VLOOKUP($E41,Rates!$C$104:$E$111,3,TRUE)</f>
        <v>5.3985422624047708E-4</v>
      </c>
      <c r="I41" s="73">
        <v>54</v>
      </c>
      <c r="J41" s="75">
        <f>VLOOKUP($I41,Rates!$B$80:$D$99,2,TRUE)</f>
        <v>2.7761393783380939E-3</v>
      </c>
      <c r="K41" s="75">
        <f>VLOOKUP($I41,Rates!$B$80:$D$99,3,TRUE)</f>
        <v>1.7584521082296689E-3</v>
      </c>
      <c r="M41" s="73">
        <v>54</v>
      </c>
      <c r="N41" s="75">
        <f>VLOOKUP(M41,Rates!$C$55:$K$75,8,TRUE)</f>
        <v>4.7788577620033745E-4</v>
      </c>
      <c r="O41" s="75">
        <f>VLOOKUP(M41,Rates!$C$55:$K$75,9,TRUE)</f>
        <v>3.6493339560372817E-4</v>
      </c>
      <c r="Q41" s="73">
        <v>54</v>
      </c>
      <c r="R41" s="76">
        <v>1.2818419184654702E-5</v>
      </c>
      <c r="S41" s="75">
        <f>VLOOKUP(Q41,Rates!$C$31:$G$49,5,TRUE)</f>
        <v>2.7392414128868392E-3</v>
      </c>
    </row>
    <row r="42" spans="1:19" x14ac:dyDescent="0.25">
      <c r="A42" s="146">
        <v>55</v>
      </c>
      <c r="B42" s="145">
        <f>VLOOKUP($A42,Rates!$B$116:$D$130,2,TRUE)</f>
        <v>2.4999999999999467E-3</v>
      </c>
      <c r="C42" s="145">
        <f>VLOOKUP($A42,Rates!$B$116:$D$130,3,TRUE)</f>
        <v>6.5999999999999392E-4</v>
      </c>
      <c r="D42" s="141"/>
      <c r="E42" s="146">
        <v>55</v>
      </c>
      <c r="F42" s="145">
        <f>VLOOKUP($E42,Rates!$C$104:$E$111,2,TRUE)</f>
        <v>1.7684344737967095E-3</v>
      </c>
      <c r="G42" s="145">
        <f>VLOOKUP($E42,Rates!$C$104:$E$111,3,TRUE)</f>
        <v>1.7484696428384794E-3</v>
      </c>
      <c r="I42" s="73">
        <v>55</v>
      </c>
      <c r="J42" s="75">
        <f>VLOOKUP($I42,Rates!$B$80:$D$99,2,TRUE)</f>
        <v>4.2210661511659087E-3</v>
      </c>
      <c r="K42" s="75">
        <f>VLOOKUP($I42,Rates!$B$80:$D$99,3,TRUE)</f>
        <v>2.7960836561070623E-3</v>
      </c>
      <c r="M42" s="73">
        <v>55</v>
      </c>
      <c r="N42" s="75">
        <f>VLOOKUP(M42,Rates!$C$55:$K$75,8,TRUE)</f>
        <v>8.6462599534575801E-4</v>
      </c>
      <c r="O42" s="75">
        <f>VLOOKUP(M42,Rates!$C$55:$K$75,9,TRUE)</f>
        <v>6.0181883435572736E-4</v>
      </c>
      <c r="Q42" s="73">
        <v>55</v>
      </c>
      <c r="R42" s="76">
        <v>1.3010548743761647E-5</v>
      </c>
      <c r="S42" s="75">
        <f>VLOOKUP(Q42,Rates!$C$31:$G$49,5,TRUE)</f>
        <v>2.6784066511716942E-3</v>
      </c>
    </row>
    <row r="43" spans="1:19" x14ac:dyDescent="0.25">
      <c r="A43" s="146">
        <v>56</v>
      </c>
      <c r="B43" s="145">
        <f>VLOOKUP($A43,Rates!$B$116:$D$130,2,TRUE)</f>
        <v>2.4999999999999467E-3</v>
      </c>
      <c r="C43" s="145">
        <f>VLOOKUP($A43,Rates!$B$116:$D$130,3,TRUE)</f>
        <v>6.5999999999999392E-4</v>
      </c>
      <c r="D43" s="141"/>
      <c r="E43" s="146">
        <v>56</v>
      </c>
      <c r="F43" s="145">
        <f>VLOOKUP($E43,Rates!$C$104:$E$111,2,TRUE)</f>
        <v>1.7684344737967095E-3</v>
      </c>
      <c r="G43" s="145">
        <f>VLOOKUP($E43,Rates!$C$104:$E$111,3,TRUE)</f>
        <v>1.7484696428384794E-3</v>
      </c>
      <c r="I43" s="73">
        <v>56</v>
      </c>
      <c r="J43" s="75">
        <f>VLOOKUP($I43,Rates!$B$80:$D$99,2,TRUE)</f>
        <v>4.2210661511659087E-3</v>
      </c>
      <c r="K43" s="75">
        <f>VLOOKUP($I43,Rates!$B$80:$D$99,3,TRUE)</f>
        <v>2.7960836561070623E-3</v>
      </c>
      <c r="M43" s="73">
        <v>56</v>
      </c>
      <c r="N43" s="75">
        <f>VLOOKUP(M43,Rates!$C$55:$K$75,8,TRUE)</f>
        <v>8.6462599534575801E-4</v>
      </c>
      <c r="O43" s="75">
        <f>VLOOKUP(M43,Rates!$C$55:$K$75,9,TRUE)</f>
        <v>6.0181883435572736E-4</v>
      </c>
      <c r="Q43" s="73">
        <v>56</v>
      </c>
      <c r="R43" s="76">
        <v>1.3145645582731727E-5</v>
      </c>
      <c r="S43" s="75">
        <f>VLOOKUP(Q43,Rates!$C$31:$G$49,5,TRUE)</f>
        <v>2.6784066511716942E-3</v>
      </c>
    </row>
    <row r="44" spans="1:19" x14ac:dyDescent="0.25">
      <c r="A44" s="146">
        <v>57</v>
      </c>
      <c r="B44" s="145">
        <f>VLOOKUP($A44,Rates!$B$116:$D$130,2,TRUE)</f>
        <v>2.4999999999999467E-3</v>
      </c>
      <c r="C44" s="145">
        <f>VLOOKUP($A44,Rates!$B$116:$D$130,3,TRUE)</f>
        <v>6.5999999999999392E-4</v>
      </c>
      <c r="D44" s="141"/>
      <c r="E44" s="146">
        <v>57</v>
      </c>
      <c r="F44" s="145">
        <f>VLOOKUP($E44,Rates!$C$104:$E$111,2,TRUE)</f>
        <v>1.7684344737967095E-3</v>
      </c>
      <c r="G44" s="145">
        <f>VLOOKUP($E44,Rates!$C$104:$E$111,3,TRUE)</f>
        <v>1.7484696428384794E-3</v>
      </c>
      <c r="I44" s="73">
        <v>57</v>
      </c>
      <c r="J44" s="75">
        <f>VLOOKUP($I44,Rates!$B$80:$D$99,2,TRUE)</f>
        <v>4.2210661511659087E-3</v>
      </c>
      <c r="K44" s="75">
        <f>VLOOKUP($I44,Rates!$B$80:$D$99,3,TRUE)</f>
        <v>2.7960836561070623E-3</v>
      </c>
      <c r="M44" s="73">
        <v>57</v>
      </c>
      <c r="N44" s="75">
        <f>VLOOKUP(M44,Rates!$C$55:$K$75,8,TRUE)</f>
        <v>8.6462599534575801E-4</v>
      </c>
      <c r="O44" s="75">
        <f>VLOOKUP(M44,Rates!$C$55:$K$75,9,TRUE)</f>
        <v>6.0181883435572736E-4</v>
      </c>
      <c r="Q44" s="73">
        <v>57</v>
      </c>
      <c r="R44" s="76">
        <v>1.3268297576939797E-5</v>
      </c>
      <c r="S44" s="75">
        <f>VLOOKUP(Q44,Rates!$C$31:$G$49,5,TRUE)</f>
        <v>2.6784066511716942E-3</v>
      </c>
    </row>
    <row r="45" spans="1:19" x14ac:dyDescent="0.25">
      <c r="A45" s="146">
        <v>58</v>
      </c>
      <c r="B45" s="145">
        <f>VLOOKUP($A45,Rates!$B$116:$D$130,2,TRUE)</f>
        <v>2.4999999999999467E-3</v>
      </c>
      <c r="C45" s="145">
        <f>VLOOKUP($A45,Rates!$B$116:$D$130,3,TRUE)</f>
        <v>6.5999999999999392E-4</v>
      </c>
      <c r="D45" s="141"/>
      <c r="E45" s="146">
        <v>58</v>
      </c>
      <c r="F45" s="145">
        <f>VLOOKUP($E45,Rates!$C$104:$E$111,2,TRUE)</f>
        <v>1.7684344737967095E-3</v>
      </c>
      <c r="G45" s="145">
        <f>VLOOKUP($E45,Rates!$C$104:$E$111,3,TRUE)</f>
        <v>1.7484696428384794E-3</v>
      </c>
      <c r="I45" s="73">
        <v>58</v>
      </c>
      <c r="J45" s="75">
        <f>VLOOKUP($I45,Rates!$B$80:$D$99,2,TRUE)</f>
        <v>4.2210661511659087E-3</v>
      </c>
      <c r="K45" s="75">
        <f>VLOOKUP($I45,Rates!$B$80:$D$99,3,TRUE)</f>
        <v>2.7960836561070623E-3</v>
      </c>
      <c r="M45" s="73">
        <v>58</v>
      </c>
      <c r="N45" s="75">
        <f>VLOOKUP(M45,Rates!$C$55:$K$75,8,TRUE)</f>
        <v>8.6462599534575801E-4</v>
      </c>
      <c r="O45" s="75">
        <f>VLOOKUP(M45,Rates!$C$55:$K$75,9,TRUE)</f>
        <v>6.0181883435572736E-4</v>
      </c>
      <c r="Q45" s="73">
        <v>58</v>
      </c>
      <c r="R45" s="76">
        <v>1.3423092601760698E-5</v>
      </c>
      <c r="S45" s="75">
        <f>VLOOKUP(Q45,Rates!$C$31:$G$49,5,TRUE)</f>
        <v>2.6784066511716942E-3</v>
      </c>
    </row>
    <row r="46" spans="1:19" x14ac:dyDescent="0.25">
      <c r="A46" s="146">
        <v>59</v>
      </c>
      <c r="B46" s="145">
        <f>VLOOKUP($A46,Rates!$B$116:$D$130,2,TRUE)</f>
        <v>2.4999999999999467E-3</v>
      </c>
      <c r="C46" s="145">
        <f>VLOOKUP($A46,Rates!$B$116:$D$130,3,TRUE)</f>
        <v>6.5999999999999392E-4</v>
      </c>
      <c r="D46" s="141"/>
      <c r="E46" s="146">
        <v>59</v>
      </c>
      <c r="F46" s="145">
        <f>VLOOKUP($E46,Rates!$C$104:$E$111,2,TRUE)</f>
        <v>1.7684344737967095E-3</v>
      </c>
      <c r="G46" s="145">
        <f>VLOOKUP($E46,Rates!$C$104:$E$111,3,TRUE)</f>
        <v>1.7484696428384794E-3</v>
      </c>
      <c r="I46" s="73">
        <v>59</v>
      </c>
      <c r="J46" s="75">
        <f>VLOOKUP($I46,Rates!$B$80:$D$99,2,TRUE)</f>
        <v>4.2210661511659087E-3</v>
      </c>
      <c r="K46" s="75">
        <f>VLOOKUP($I46,Rates!$B$80:$D$99,3,TRUE)</f>
        <v>2.7960836561070623E-3</v>
      </c>
      <c r="M46" s="73">
        <v>59</v>
      </c>
      <c r="N46" s="75">
        <f>VLOOKUP(M46,Rates!$C$55:$K$75,8,TRUE)</f>
        <v>8.6462599534575801E-4</v>
      </c>
      <c r="O46" s="75">
        <f>VLOOKUP(M46,Rates!$C$55:$K$75,9,TRUE)</f>
        <v>6.0181883435572736E-4</v>
      </c>
      <c r="Q46" s="73">
        <v>59</v>
      </c>
      <c r="R46" s="76">
        <v>1.3654618532569286E-5</v>
      </c>
      <c r="S46" s="75">
        <f>VLOOKUP(Q46,Rates!$C$31:$G$49,5,TRUE)</f>
        <v>2.6784066511716942E-3</v>
      </c>
    </row>
    <row r="47" spans="1:19" x14ac:dyDescent="0.25">
      <c r="A47" s="146">
        <v>60</v>
      </c>
      <c r="B47" s="145">
        <f>VLOOKUP($A47,Rates!$B$116:$D$130,2,TRUE)</f>
        <v>3.1299999999999661E-3</v>
      </c>
      <c r="C47" s="145">
        <f>VLOOKUP($A47,Rates!$B$116:$D$130,3,TRUE)</f>
        <v>9.7999999999998089E-4</v>
      </c>
      <c r="D47" s="141"/>
      <c r="E47" s="146">
        <v>60</v>
      </c>
      <c r="F47" s="145">
        <f>VLOOKUP($E47,Rates!$C$104:$E$111,2,TRUE)</f>
        <v>1.7684344737967095E-3</v>
      </c>
      <c r="G47" s="145">
        <f>VLOOKUP($E47,Rates!$C$104:$E$111,3,TRUE)</f>
        <v>1.7484696428384794E-3</v>
      </c>
      <c r="I47" s="73">
        <v>60</v>
      </c>
      <c r="J47" s="75">
        <f>VLOOKUP($I47,Rates!$B$80:$D$99,2,TRUE)</f>
        <v>5.7633279369739832E-3</v>
      </c>
      <c r="K47" s="75">
        <f>VLOOKUP($I47,Rates!$B$80:$D$99,3,TRUE)</f>
        <v>3.9720902970187266E-3</v>
      </c>
      <c r="M47" s="73">
        <v>60</v>
      </c>
      <c r="N47" s="75">
        <f>VLOOKUP(M47,Rates!$C$55:$K$75,8,TRUE)</f>
        <v>1.6546295885715434E-3</v>
      </c>
      <c r="O47" s="75">
        <f>VLOOKUP(M47,Rates!$C$55:$K$75,9,TRUE)</f>
        <v>9.7252678899051315E-4</v>
      </c>
      <c r="Q47" s="73">
        <v>60</v>
      </c>
      <c r="R47" s="76">
        <v>1.3898844724388272E-5</v>
      </c>
      <c r="S47" s="75">
        <f>VLOOKUP(Q47,Rates!$C$31:$G$49,5,TRUE)</f>
        <v>3.483917028580974E-3</v>
      </c>
    </row>
    <row r="48" spans="1:19" x14ac:dyDescent="0.25">
      <c r="A48" s="146">
        <v>61</v>
      </c>
      <c r="B48" s="145">
        <f>VLOOKUP($A48,Rates!$B$116:$D$130,2,TRUE)</f>
        <v>3.1299999999999661E-3</v>
      </c>
      <c r="C48" s="145">
        <f>VLOOKUP($A48,Rates!$B$116:$D$130,3,TRUE)</f>
        <v>9.7999999999998089E-4</v>
      </c>
      <c r="D48" s="141"/>
      <c r="E48" s="146">
        <v>61</v>
      </c>
      <c r="F48" s="145">
        <f>VLOOKUP($E48,Rates!$C$104:$E$111,2,TRUE)</f>
        <v>1.7684344737967095E-3</v>
      </c>
      <c r="G48" s="145">
        <f>VLOOKUP($E48,Rates!$C$104:$E$111,3,TRUE)</f>
        <v>1.7484696428384794E-3</v>
      </c>
      <c r="I48" s="73">
        <v>61</v>
      </c>
      <c r="J48" s="75">
        <f>VLOOKUP($I48,Rates!$B$80:$D$99,2,TRUE)</f>
        <v>5.7633279369739832E-3</v>
      </c>
      <c r="K48" s="75">
        <f>VLOOKUP($I48,Rates!$B$80:$D$99,3,TRUE)</f>
        <v>3.9720902970187266E-3</v>
      </c>
      <c r="M48" s="73">
        <v>61</v>
      </c>
      <c r="N48" s="75">
        <f>VLOOKUP(M48,Rates!$C$55:$K$75,8,TRUE)</f>
        <v>1.6546295885715434E-3</v>
      </c>
      <c r="O48" s="75">
        <f>VLOOKUP(M48,Rates!$C$55:$K$75,9,TRUE)</f>
        <v>9.7252678899051315E-4</v>
      </c>
      <c r="Q48" s="73">
        <v>61</v>
      </c>
      <c r="R48" s="76">
        <v>1.4091740532240363E-5</v>
      </c>
      <c r="S48" s="75">
        <f>VLOOKUP(Q48,Rates!$C$31:$G$49,5,TRUE)</f>
        <v>3.483917028580974E-3</v>
      </c>
    </row>
    <row r="49" spans="1:19" x14ac:dyDescent="0.25">
      <c r="A49" s="146">
        <v>62</v>
      </c>
      <c r="B49" s="145">
        <f>VLOOKUP($A49,Rates!$B$116:$D$130,2,TRUE)</f>
        <v>3.1299999999999661E-3</v>
      </c>
      <c r="C49" s="145">
        <f>VLOOKUP($A49,Rates!$B$116:$D$130,3,TRUE)</f>
        <v>9.7999999999998089E-4</v>
      </c>
      <c r="D49" s="141"/>
      <c r="E49" s="146">
        <v>62</v>
      </c>
      <c r="F49" s="145">
        <f>VLOOKUP($E49,Rates!$C$104:$E$111,2,TRUE)</f>
        <v>1.7684344737967095E-3</v>
      </c>
      <c r="G49" s="145">
        <f>VLOOKUP($E49,Rates!$C$104:$E$111,3,TRUE)</f>
        <v>1.7484696428384794E-3</v>
      </c>
      <c r="I49" s="73">
        <v>62</v>
      </c>
      <c r="J49" s="75">
        <f>VLOOKUP($I49,Rates!$B$80:$D$99,2,TRUE)</f>
        <v>5.7633279369739832E-3</v>
      </c>
      <c r="K49" s="75">
        <f>VLOOKUP($I49,Rates!$B$80:$D$99,3,TRUE)</f>
        <v>3.9720902970187266E-3</v>
      </c>
      <c r="M49" s="73">
        <v>62</v>
      </c>
      <c r="N49" s="75">
        <f>VLOOKUP(M49,Rates!$C$55:$K$75,8,TRUE)</f>
        <v>1.6546295885715434E-3</v>
      </c>
      <c r="O49" s="75">
        <f>VLOOKUP(M49,Rates!$C$55:$K$75,9,TRUE)</f>
        <v>9.7252678899051315E-4</v>
      </c>
      <c r="Q49" s="73">
        <v>62</v>
      </c>
      <c r="R49" s="76">
        <v>1.4169275311148271E-5</v>
      </c>
      <c r="S49" s="75">
        <f>VLOOKUP(Q49,Rates!$C$31:$G$49,5,TRUE)</f>
        <v>3.483917028580974E-3</v>
      </c>
    </row>
    <row r="50" spans="1:19" x14ac:dyDescent="0.25">
      <c r="A50" s="146">
        <v>63</v>
      </c>
      <c r="B50" s="145">
        <f>VLOOKUP($A50,Rates!$B$116:$D$130,2,TRUE)</f>
        <v>3.1299999999999661E-3</v>
      </c>
      <c r="C50" s="145">
        <f>VLOOKUP($A50,Rates!$B$116:$D$130,3,TRUE)</f>
        <v>9.7999999999998089E-4</v>
      </c>
      <c r="D50" s="141"/>
      <c r="E50" s="146">
        <v>63</v>
      </c>
      <c r="F50" s="145">
        <f>VLOOKUP($E50,Rates!$C$104:$E$111,2,TRUE)</f>
        <v>1.7684344737967095E-3</v>
      </c>
      <c r="G50" s="145">
        <f>VLOOKUP($E50,Rates!$C$104:$E$111,3,TRUE)</f>
        <v>1.7484696428384794E-3</v>
      </c>
      <c r="I50" s="73">
        <v>63</v>
      </c>
      <c r="J50" s="75">
        <f>VLOOKUP($I50,Rates!$B$80:$D$99,2,TRUE)</f>
        <v>5.7633279369739832E-3</v>
      </c>
      <c r="K50" s="75">
        <f>VLOOKUP($I50,Rates!$B$80:$D$99,3,TRUE)</f>
        <v>3.9720902970187266E-3</v>
      </c>
      <c r="M50" s="73">
        <v>63</v>
      </c>
      <c r="N50" s="75">
        <f>VLOOKUP(M50,Rates!$C$55:$K$75,8,TRUE)</f>
        <v>1.6546295885715434E-3</v>
      </c>
      <c r="O50" s="75">
        <f>VLOOKUP(M50,Rates!$C$55:$K$75,9,TRUE)</f>
        <v>9.7252678899051315E-4</v>
      </c>
      <c r="Q50" s="73">
        <v>63</v>
      </c>
      <c r="R50" s="76">
        <v>1.4067418416134708E-5</v>
      </c>
      <c r="S50" s="75">
        <f>VLOOKUP(Q50,Rates!$C$31:$G$49,5,TRUE)</f>
        <v>3.483917028580974E-3</v>
      </c>
    </row>
    <row r="51" spans="1:19" x14ac:dyDescent="0.25">
      <c r="A51" s="146">
        <v>64</v>
      </c>
      <c r="B51" s="145">
        <f>VLOOKUP($A51,Rates!$B$116:$D$130,2,TRUE)</f>
        <v>3.1299999999999661E-3</v>
      </c>
      <c r="C51" s="145">
        <f>VLOOKUP($A51,Rates!$B$116:$D$130,3,TRUE)</f>
        <v>9.7999999999998089E-4</v>
      </c>
      <c r="D51" s="141"/>
      <c r="E51" s="146">
        <v>64</v>
      </c>
      <c r="F51" s="145">
        <f>VLOOKUP($E51,Rates!$C$104:$E$111,2,TRUE)</f>
        <v>1.7684344737967095E-3</v>
      </c>
      <c r="G51" s="145">
        <f>VLOOKUP($E51,Rates!$C$104:$E$111,3,TRUE)</f>
        <v>1.7484696428384794E-3</v>
      </c>
      <c r="I51" s="73">
        <v>64</v>
      </c>
      <c r="J51" s="75">
        <f>VLOOKUP($I51,Rates!$B$80:$D$99,2,TRUE)</f>
        <v>5.7633279369739832E-3</v>
      </c>
      <c r="K51" s="75">
        <f>VLOOKUP($I51,Rates!$B$80:$D$99,3,TRUE)</f>
        <v>3.9720902970187266E-3</v>
      </c>
      <c r="M51" s="73">
        <v>64</v>
      </c>
      <c r="N51" s="75">
        <f>VLOOKUP(M51,Rates!$C$55:$K$75,8,TRUE)</f>
        <v>1.6546295885715434E-3</v>
      </c>
      <c r="O51" s="75">
        <f>VLOOKUP(M51,Rates!$C$55:$K$75,9,TRUE)</f>
        <v>9.7252678899051315E-4</v>
      </c>
      <c r="Q51" s="73">
        <v>64</v>
      </c>
      <c r="R51" s="76">
        <v>1.3722139202222383E-5</v>
      </c>
      <c r="S51" s="75">
        <f>VLOOKUP(Q51,Rates!$C$31:$G$49,5,TRUE)</f>
        <v>3.483917028580974E-3</v>
      </c>
    </row>
    <row r="52" spans="1:19" x14ac:dyDescent="0.25">
      <c r="A52" s="146">
        <v>65</v>
      </c>
      <c r="B52" s="145">
        <f>VLOOKUP($A52,Rates!$B$116:$D$130,2,TRUE)</f>
        <v>3.9200000000000346E-3</v>
      </c>
      <c r="C52" s="145">
        <f>VLOOKUP($A52,Rates!$B$116:$D$130,3,TRUE)</f>
        <v>1.6199999999999548E-3</v>
      </c>
      <c r="D52" s="141"/>
      <c r="E52" s="146">
        <v>65</v>
      </c>
      <c r="F52" s="145">
        <f>VLOOKUP($E52,Rates!$C$104:$E$111,2,TRUE)</f>
        <v>6.4391790585527353E-3</v>
      </c>
      <c r="G52" s="145">
        <f>VLOOKUP($E52,Rates!$C$104:$E$111,3,TRUE)</f>
        <v>4.0716881080155032E-3</v>
      </c>
      <c r="I52" s="73">
        <v>65</v>
      </c>
      <c r="J52" s="75">
        <f>VLOOKUP($I52,Rates!$B$80:$D$99,2,TRUE)</f>
        <v>6.1708814183469851E-3</v>
      </c>
      <c r="K52" s="75">
        <f>VLOOKUP($I52,Rates!$B$80:$D$99,3,TRUE)</f>
        <v>4.4500689696175266E-3</v>
      </c>
      <c r="M52" s="73">
        <v>65</v>
      </c>
      <c r="N52" s="75">
        <f>VLOOKUP(M52,Rates!$C$55:$K$75,8,TRUE)</f>
        <v>2.3901390580330917E-3</v>
      </c>
      <c r="O52" s="75">
        <f>VLOOKUP(M52,Rates!$C$55:$K$75,9,TRUE)</f>
        <v>1.40601063956447E-3</v>
      </c>
      <c r="Q52" s="73">
        <v>65</v>
      </c>
      <c r="R52" s="76">
        <v>1.3383923341207062E-5</v>
      </c>
      <c r="S52" s="75">
        <f>VLOOKUP(Q52,Rates!$C$31:$G$49,5,TRUE)</f>
        <v>4.0129266041665224E-3</v>
      </c>
    </row>
    <row r="53" spans="1:19" x14ac:dyDescent="0.25">
      <c r="A53" s="146">
        <v>66</v>
      </c>
      <c r="B53" s="145">
        <f>VLOOKUP($A53,Rates!$B$116:$D$130,2,TRUE)</f>
        <v>3.9200000000000346E-3</v>
      </c>
      <c r="C53" s="145">
        <f>VLOOKUP($A53,Rates!$B$116:$D$130,3,TRUE)</f>
        <v>1.6199999999999548E-3</v>
      </c>
      <c r="D53" s="141"/>
      <c r="E53" s="146">
        <v>66</v>
      </c>
      <c r="F53" s="145">
        <f>VLOOKUP($E53,Rates!$C$104:$E$111,2,TRUE)</f>
        <v>6.4391790585527353E-3</v>
      </c>
      <c r="G53" s="145">
        <f>VLOOKUP($E53,Rates!$C$104:$E$111,3,TRUE)</f>
        <v>4.0716881080155032E-3</v>
      </c>
      <c r="I53" s="73">
        <v>66</v>
      </c>
      <c r="J53" s="75">
        <f>VLOOKUP($I53,Rates!$B$80:$D$99,2,TRUE)</f>
        <v>6.1708814183469851E-3</v>
      </c>
      <c r="K53" s="75">
        <f>VLOOKUP($I53,Rates!$B$80:$D$99,3,TRUE)</f>
        <v>4.4500689696175266E-3</v>
      </c>
      <c r="M53" s="73">
        <v>66</v>
      </c>
      <c r="N53" s="75">
        <f>VLOOKUP(M53,Rates!$C$55:$K$75,8,TRUE)</f>
        <v>2.3901390580330917E-3</v>
      </c>
      <c r="O53" s="75">
        <f>VLOOKUP(M53,Rates!$C$55:$K$75,9,TRUE)</f>
        <v>1.40601063956447E-3</v>
      </c>
      <c r="Q53" s="73">
        <v>66</v>
      </c>
      <c r="R53" s="76">
        <v>1.3303256504884522E-5</v>
      </c>
      <c r="S53" s="75">
        <f>VLOOKUP(Q53,Rates!$C$31:$G$49,5,TRUE)</f>
        <v>4.0129266041665224E-3</v>
      </c>
    </row>
    <row r="54" spans="1:19" x14ac:dyDescent="0.25">
      <c r="A54" s="146">
        <v>67</v>
      </c>
      <c r="B54" s="145">
        <f>VLOOKUP($A54,Rates!$B$116:$D$130,2,TRUE)</f>
        <v>3.9200000000000346E-3</v>
      </c>
      <c r="C54" s="145">
        <f>VLOOKUP($A54,Rates!$B$116:$D$130,3,TRUE)</f>
        <v>1.6199999999999548E-3</v>
      </c>
      <c r="D54" s="141"/>
      <c r="E54" s="146">
        <v>67</v>
      </c>
      <c r="F54" s="145">
        <f>VLOOKUP($E54,Rates!$C$104:$E$111,2,TRUE)</f>
        <v>6.4391790585527353E-3</v>
      </c>
      <c r="G54" s="145">
        <f>VLOOKUP($E54,Rates!$C$104:$E$111,3,TRUE)</f>
        <v>4.0716881080155032E-3</v>
      </c>
      <c r="I54" s="73">
        <v>67</v>
      </c>
      <c r="J54" s="75">
        <f>VLOOKUP($I54,Rates!$B$80:$D$99,2,TRUE)</f>
        <v>6.1708814183469851E-3</v>
      </c>
      <c r="K54" s="75">
        <f>VLOOKUP($I54,Rates!$B$80:$D$99,3,TRUE)</f>
        <v>4.4500689696175266E-3</v>
      </c>
      <c r="M54" s="73">
        <v>67</v>
      </c>
      <c r="N54" s="75">
        <f>VLOOKUP(M54,Rates!$C$55:$K$75,8,TRUE)</f>
        <v>2.3901390580330917E-3</v>
      </c>
      <c r="O54" s="75">
        <f>VLOOKUP(M54,Rates!$C$55:$K$75,9,TRUE)</f>
        <v>1.40601063956447E-3</v>
      </c>
      <c r="Q54" s="73">
        <v>67</v>
      </c>
      <c r="R54" s="76">
        <v>1.3730624365050523E-5</v>
      </c>
      <c r="S54" s="75">
        <f>VLOOKUP(Q54,Rates!$C$31:$G$49,5,TRUE)</f>
        <v>4.0129266041665224E-3</v>
      </c>
    </row>
    <row r="55" spans="1:19" x14ac:dyDescent="0.25">
      <c r="A55" s="146">
        <v>68</v>
      </c>
      <c r="B55" s="145">
        <f>VLOOKUP($A55,Rates!$B$116:$D$130,2,TRUE)</f>
        <v>3.9200000000000346E-3</v>
      </c>
      <c r="C55" s="145">
        <f>VLOOKUP($A55,Rates!$B$116:$D$130,3,TRUE)</f>
        <v>1.6199999999999548E-3</v>
      </c>
      <c r="D55" s="141"/>
      <c r="E55" s="146">
        <v>68</v>
      </c>
      <c r="F55" s="145">
        <f>VLOOKUP($E55,Rates!$C$104:$E$111,2,TRUE)</f>
        <v>6.4391790585527353E-3</v>
      </c>
      <c r="G55" s="145">
        <f>VLOOKUP($E55,Rates!$C$104:$E$111,3,TRUE)</f>
        <v>4.0716881080155032E-3</v>
      </c>
      <c r="I55" s="73">
        <v>68</v>
      </c>
      <c r="J55" s="75">
        <f>VLOOKUP($I55,Rates!$B$80:$D$99,2,TRUE)</f>
        <v>6.1708814183469851E-3</v>
      </c>
      <c r="K55" s="75">
        <f>VLOOKUP($I55,Rates!$B$80:$D$99,3,TRUE)</f>
        <v>4.4500689696175266E-3</v>
      </c>
      <c r="M55" s="73">
        <v>68</v>
      </c>
      <c r="N55" s="75">
        <f>VLOOKUP(M55,Rates!$C$55:$K$75,8,TRUE)</f>
        <v>2.3901390580330917E-3</v>
      </c>
      <c r="O55" s="75">
        <f>VLOOKUP(M55,Rates!$C$55:$K$75,9,TRUE)</f>
        <v>1.40601063956447E-3</v>
      </c>
      <c r="Q55" s="73">
        <v>68</v>
      </c>
      <c r="R55" s="76">
        <v>1.4916512593500838E-5</v>
      </c>
      <c r="S55" s="75">
        <f>VLOOKUP(Q55,Rates!$C$31:$G$49,5,TRUE)</f>
        <v>4.0129266041665224E-3</v>
      </c>
    </row>
    <row r="56" spans="1:19" x14ac:dyDescent="0.25">
      <c r="A56" s="146">
        <v>69</v>
      </c>
      <c r="B56" s="145">
        <f>VLOOKUP($A56,Rates!$B$116:$D$130,2,TRUE)</f>
        <v>3.9200000000000346E-3</v>
      </c>
      <c r="C56" s="145">
        <f>VLOOKUP($A56,Rates!$B$116:$D$130,3,TRUE)</f>
        <v>1.6199999999999548E-3</v>
      </c>
      <c r="D56" s="141"/>
      <c r="E56" s="146">
        <v>69</v>
      </c>
      <c r="F56" s="145">
        <f>VLOOKUP($E56,Rates!$C$104:$E$111,2,TRUE)</f>
        <v>6.4391790585527353E-3</v>
      </c>
      <c r="G56" s="145">
        <f>VLOOKUP($E56,Rates!$C$104:$E$111,3,TRUE)</f>
        <v>4.0716881080155032E-3</v>
      </c>
      <c r="I56" s="73">
        <v>69</v>
      </c>
      <c r="J56" s="75">
        <f>VLOOKUP($I56,Rates!$B$80:$D$99,2,TRUE)</f>
        <v>6.1708814183469851E-3</v>
      </c>
      <c r="K56" s="75">
        <f>VLOOKUP($I56,Rates!$B$80:$D$99,3,TRUE)</f>
        <v>4.4500689696175266E-3</v>
      </c>
      <c r="M56" s="73">
        <v>69</v>
      </c>
      <c r="N56" s="75">
        <f>VLOOKUP(M56,Rates!$C$55:$K$75,8,TRUE)</f>
        <v>2.3901390580330917E-3</v>
      </c>
      <c r="O56" s="75">
        <f>VLOOKUP(M56,Rates!$C$55:$K$75,9,TRUE)</f>
        <v>1.40601063956447E-3</v>
      </c>
      <c r="Q56" s="73">
        <v>69</v>
      </c>
      <c r="R56" s="76">
        <v>1.7111406862031234E-5</v>
      </c>
      <c r="S56" s="75">
        <f>VLOOKUP(Q56,Rates!$C$31:$G$49,5,TRUE)</f>
        <v>4.0129266041665224E-3</v>
      </c>
    </row>
    <row r="57" spans="1:19" x14ac:dyDescent="0.25">
      <c r="A57" s="146">
        <v>70</v>
      </c>
      <c r="B57" s="145">
        <f>VLOOKUP($A57,Rates!$B$116:$D$130,2,TRUE)</f>
        <v>5.2400000000000224E-3</v>
      </c>
      <c r="C57" s="145">
        <f>VLOOKUP($A57,Rates!$B$116:$D$130,3,TRUE)</f>
        <v>2.5600000000000067E-3</v>
      </c>
      <c r="D57" s="141"/>
      <c r="E57" s="146">
        <v>70</v>
      </c>
      <c r="F57" s="145">
        <f>VLOOKUP($E57,Rates!$C$104:$E$111,2,TRUE)</f>
        <v>6.4391790585527353E-3</v>
      </c>
      <c r="G57" s="145">
        <f>VLOOKUP($E57,Rates!$C$104:$E$111,3,TRUE)</f>
        <v>4.0716881080155032E-3</v>
      </c>
      <c r="I57" s="73">
        <v>70</v>
      </c>
      <c r="J57" s="75">
        <f>VLOOKUP($I57,Rates!$B$80:$D$99,2,TRUE)</f>
        <v>6.1708814183469851E-3</v>
      </c>
      <c r="K57" s="75">
        <f>VLOOKUP($I57,Rates!$B$80:$D$99,3,TRUE)</f>
        <v>4.6192980730113131E-3</v>
      </c>
      <c r="M57" s="73">
        <v>70</v>
      </c>
      <c r="N57" s="75">
        <f>VLOOKUP(M57,Rates!$C$55:$K$75,8,TRUE)</f>
        <v>3.2826004475307036E-3</v>
      </c>
      <c r="O57" s="75">
        <f>VLOOKUP(M57,Rates!$C$55:$K$75,9,TRUE)</f>
        <v>1.9580804543080088E-3</v>
      </c>
      <c r="Q57" s="73">
        <v>70</v>
      </c>
      <c r="R57" s="76">
        <v>1.9974490323737316E-5</v>
      </c>
      <c r="S57" s="75">
        <f>VLOOKUP(Q57,Rates!$C$31:$G$49,5,TRUE)</f>
        <v>3.3184816280493745E-3</v>
      </c>
    </row>
    <row r="58" spans="1:19" x14ac:dyDescent="0.25">
      <c r="A58" s="146">
        <v>71</v>
      </c>
      <c r="B58" s="145">
        <f>VLOOKUP($A58,Rates!$B$116:$D$130,2,TRUE)</f>
        <v>5.2400000000000224E-3</v>
      </c>
      <c r="C58" s="145">
        <f>VLOOKUP($A58,Rates!$B$116:$D$130,3,TRUE)</f>
        <v>2.5600000000000067E-3</v>
      </c>
      <c r="D58" s="141"/>
      <c r="E58" s="146">
        <v>71</v>
      </c>
      <c r="F58" s="145">
        <f>VLOOKUP($E58,Rates!$C$104:$E$111,2,TRUE)</f>
        <v>6.4391790585527353E-3</v>
      </c>
      <c r="G58" s="145">
        <f>VLOOKUP($E58,Rates!$C$104:$E$111,3,TRUE)</f>
        <v>4.0716881080155032E-3</v>
      </c>
      <c r="I58" s="73">
        <v>71</v>
      </c>
      <c r="J58" s="75">
        <f>VLOOKUP($I58,Rates!$B$80:$D$99,2,TRUE)</f>
        <v>6.1708814183469851E-3</v>
      </c>
      <c r="K58" s="75">
        <f>VLOOKUP($I58,Rates!$B$80:$D$99,3,TRUE)</f>
        <v>4.6192980730113131E-3</v>
      </c>
      <c r="M58" s="73">
        <v>71</v>
      </c>
      <c r="N58" s="75">
        <f>VLOOKUP(M58,Rates!$C$55:$K$75,8,TRUE)</f>
        <v>3.2826004475307036E-3</v>
      </c>
      <c r="O58" s="75">
        <f>VLOOKUP(M58,Rates!$C$55:$K$75,9,TRUE)</f>
        <v>1.9580804543080088E-3</v>
      </c>
      <c r="Q58" s="73">
        <v>71</v>
      </c>
      <c r="R58" s="76">
        <v>2.3164946131714679E-5</v>
      </c>
      <c r="S58" s="75">
        <f>VLOOKUP(Q58,Rates!$C$31:$G$49,5,TRUE)</f>
        <v>3.3184816280493745E-3</v>
      </c>
    </row>
    <row r="59" spans="1:19" x14ac:dyDescent="0.25">
      <c r="A59" s="146">
        <v>72</v>
      </c>
      <c r="B59" s="145">
        <f>VLOOKUP($A59,Rates!$B$116:$D$130,2,TRUE)</f>
        <v>5.2400000000000224E-3</v>
      </c>
      <c r="C59" s="145">
        <f>VLOOKUP($A59,Rates!$B$116:$D$130,3,TRUE)</f>
        <v>2.5600000000000067E-3</v>
      </c>
      <c r="D59" s="141"/>
      <c r="E59" s="146">
        <v>72</v>
      </c>
      <c r="F59" s="145">
        <f>VLOOKUP($E59,Rates!$C$104:$E$111,2,TRUE)</f>
        <v>6.4391790585527353E-3</v>
      </c>
      <c r="G59" s="145">
        <f>VLOOKUP($E59,Rates!$C$104:$E$111,3,TRUE)</f>
        <v>4.0716881080155032E-3</v>
      </c>
      <c r="I59" s="73">
        <v>72</v>
      </c>
      <c r="J59" s="75">
        <f>VLOOKUP($I59,Rates!$B$80:$D$99,2,TRUE)</f>
        <v>6.1708814183469851E-3</v>
      </c>
      <c r="K59" s="75">
        <f>VLOOKUP($I59,Rates!$B$80:$D$99,3,TRUE)</f>
        <v>4.6192980730113131E-3</v>
      </c>
      <c r="M59" s="73">
        <v>72</v>
      </c>
      <c r="N59" s="75">
        <f>VLOOKUP(M59,Rates!$C$55:$K$75,8,TRUE)</f>
        <v>3.2826004475307036E-3</v>
      </c>
      <c r="O59" s="75">
        <f>VLOOKUP(M59,Rates!$C$55:$K$75,9,TRUE)</f>
        <v>1.9580804543080088E-3</v>
      </c>
      <c r="Q59" s="73">
        <v>72</v>
      </c>
      <c r="R59" s="76">
        <v>2.634195743905893E-5</v>
      </c>
      <c r="S59" s="75">
        <f>VLOOKUP(Q59,Rates!$C$31:$G$49,5,TRUE)</f>
        <v>3.3184816280493745E-3</v>
      </c>
    </row>
    <row r="60" spans="1:19" x14ac:dyDescent="0.25">
      <c r="A60" s="146">
        <v>73</v>
      </c>
      <c r="B60" s="145">
        <f>VLOOKUP($A60,Rates!$B$116:$D$130,2,TRUE)</f>
        <v>5.2400000000000224E-3</v>
      </c>
      <c r="C60" s="145">
        <f>VLOOKUP($A60,Rates!$B$116:$D$130,3,TRUE)</f>
        <v>2.5600000000000067E-3</v>
      </c>
      <c r="D60" s="141"/>
      <c r="E60" s="146">
        <v>73</v>
      </c>
      <c r="F60" s="145">
        <f>VLOOKUP($E60,Rates!$C$104:$E$111,2,TRUE)</f>
        <v>6.4391790585527353E-3</v>
      </c>
      <c r="G60" s="145">
        <f>VLOOKUP($E60,Rates!$C$104:$E$111,3,TRUE)</f>
        <v>4.0716881080155032E-3</v>
      </c>
      <c r="I60" s="73">
        <v>73</v>
      </c>
      <c r="J60" s="75">
        <f>VLOOKUP($I60,Rates!$B$80:$D$99,2,TRUE)</f>
        <v>6.1708814183469851E-3</v>
      </c>
      <c r="K60" s="75">
        <f>VLOOKUP($I60,Rates!$B$80:$D$99,3,TRUE)</f>
        <v>4.6192980730113131E-3</v>
      </c>
      <c r="M60" s="73">
        <v>73</v>
      </c>
      <c r="N60" s="75">
        <f>VLOOKUP(M60,Rates!$C$55:$K$75,8,TRUE)</f>
        <v>3.2826004475307036E-3</v>
      </c>
      <c r="O60" s="75">
        <f>VLOOKUP(M60,Rates!$C$55:$K$75,9,TRUE)</f>
        <v>1.9580804543080088E-3</v>
      </c>
      <c r="Q60" s="73">
        <v>73</v>
      </c>
      <c r="R60" s="76">
        <v>2.9164707398865671E-5</v>
      </c>
      <c r="S60" s="75">
        <f>VLOOKUP(Q60,Rates!$C$31:$G$49,5,TRUE)</f>
        <v>3.3184816280493745E-3</v>
      </c>
    </row>
    <row r="61" spans="1:19" x14ac:dyDescent="0.25">
      <c r="A61" s="146">
        <v>74</v>
      </c>
      <c r="B61" s="145">
        <f>VLOOKUP($A61,Rates!$B$116:$D$130,2,TRUE)</f>
        <v>5.2400000000000224E-3</v>
      </c>
      <c r="C61" s="145">
        <f>VLOOKUP($A61,Rates!$B$116:$D$130,3,TRUE)</f>
        <v>2.5600000000000067E-3</v>
      </c>
      <c r="D61" s="141"/>
      <c r="E61" s="146">
        <v>74</v>
      </c>
      <c r="F61" s="145">
        <f>VLOOKUP($E61,Rates!$C$104:$E$111,2,TRUE)</f>
        <v>6.4391790585527353E-3</v>
      </c>
      <c r="G61" s="145">
        <f>VLOOKUP($E61,Rates!$C$104:$E$111,3,TRUE)</f>
        <v>4.0716881080155032E-3</v>
      </c>
      <c r="I61" s="73">
        <v>74</v>
      </c>
      <c r="J61" s="75">
        <f>VLOOKUP($I61,Rates!$B$80:$D$99,2,TRUE)</f>
        <v>6.1708814183469851E-3</v>
      </c>
      <c r="K61" s="75">
        <f>VLOOKUP($I61,Rates!$B$80:$D$99,3,TRUE)</f>
        <v>4.6192980730113131E-3</v>
      </c>
      <c r="M61" s="73">
        <v>74</v>
      </c>
      <c r="N61" s="75">
        <f>VLOOKUP(M61,Rates!$C$55:$K$75,8,TRUE)</f>
        <v>3.2826004475307036E-3</v>
      </c>
      <c r="O61" s="75">
        <f>VLOOKUP(M61,Rates!$C$55:$K$75,9,TRUE)</f>
        <v>1.9580804543080088E-3</v>
      </c>
      <c r="Q61" s="73">
        <v>74</v>
      </c>
      <c r="R61" s="76">
        <v>3.1292379164230501E-5</v>
      </c>
      <c r="S61" s="75">
        <f>VLOOKUP(Q61,Rates!$C$31:$G$49,5,TRUE)</f>
        <v>3.3184816280493745E-3</v>
      </c>
    </row>
    <row r="62" spans="1:19" x14ac:dyDescent="0.25">
      <c r="A62" s="146">
        <v>75</v>
      </c>
      <c r="B62" s="145">
        <f>VLOOKUP($A62,Rates!$B$116:$D$130,2,TRUE)</f>
        <v>7.1099999999999497E-3</v>
      </c>
      <c r="C62" s="145">
        <f>VLOOKUP($A62,Rates!$B$116:$D$130,3,TRUE)</f>
        <v>4.1600000000000525E-3</v>
      </c>
      <c r="D62" s="141"/>
      <c r="E62" s="146">
        <v>75</v>
      </c>
      <c r="F62" s="145">
        <f>VLOOKUP($E62,Rates!$C$104:$E$111,2,TRUE)</f>
        <v>9.3757707886755748E-3</v>
      </c>
      <c r="G62" s="145">
        <f>VLOOKUP($E62,Rates!$C$104:$E$111,3,TRUE)</f>
        <v>1.0454962931948919E-2</v>
      </c>
      <c r="I62" s="73">
        <v>75</v>
      </c>
      <c r="J62" s="75">
        <f>VLOOKUP($I62,Rates!$B$80:$D$99,2,TRUE)</f>
        <v>6.7868644973810843E-3</v>
      </c>
      <c r="K62" s="75">
        <f>VLOOKUP($I62,Rates!$B$80:$D$99,3,TRUE)</f>
        <v>5.5246824993718802E-3</v>
      </c>
      <c r="M62" s="73">
        <v>75</v>
      </c>
      <c r="N62" s="75">
        <f>VLOOKUP(M62,Rates!$C$55:$K$75,8,TRUE)</f>
        <v>4.08363917605159E-3</v>
      </c>
      <c r="O62" s="75">
        <f>VLOOKUP(M62,Rates!$C$55:$K$75,9,TRUE)</f>
        <v>2.525804773643392E-3</v>
      </c>
      <c r="Q62" s="73">
        <v>75</v>
      </c>
      <c r="R62" s="76">
        <v>3.3359214408475888E-5</v>
      </c>
      <c r="S62" s="75">
        <f>VLOOKUP(Q62,Rates!$C$31:$G$49,5,TRUE)</f>
        <v>3.847579026513559E-3</v>
      </c>
    </row>
    <row r="63" spans="1:19" x14ac:dyDescent="0.25">
      <c r="A63" s="146">
        <v>76</v>
      </c>
      <c r="B63" s="145">
        <f>VLOOKUP($A63,Rates!$B$116:$D$130,2,TRUE)</f>
        <v>7.1099999999999497E-3</v>
      </c>
      <c r="C63" s="145">
        <f>VLOOKUP($A63,Rates!$B$116:$D$130,3,TRUE)</f>
        <v>4.1600000000000525E-3</v>
      </c>
      <c r="D63" s="141"/>
      <c r="E63" s="146">
        <v>76</v>
      </c>
      <c r="F63" s="145">
        <f>VLOOKUP($E63,Rates!$C$104:$E$111,2,TRUE)</f>
        <v>9.3757707886755748E-3</v>
      </c>
      <c r="G63" s="145">
        <f>VLOOKUP($E63,Rates!$C$104:$E$111,3,TRUE)</f>
        <v>1.0454962931948919E-2</v>
      </c>
      <c r="I63" s="73">
        <v>76</v>
      </c>
      <c r="J63" s="75">
        <f>VLOOKUP($I63,Rates!$B$80:$D$99,2,TRUE)</f>
        <v>6.7868644973810843E-3</v>
      </c>
      <c r="K63" s="75">
        <f>VLOOKUP($I63,Rates!$B$80:$D$99,3,TRUE)</f>
        <v>5.5246824993718802E-3</v>
      </c>
      <c r="M63" s="73">
        <v>76</v>
      </c>
      <c r="N63" s="75">
        <f>VLOOKUP(M63,Rates!$C$55:$K$75,8,TRUE)</f>
        <v>4.08363917605159E-3</v>
      </c>
      <c r="O63" s="75">
        <f>VLOOKUP(M63,Rates!$C$55:$K$75,9,TRUE)</f>
        <v>2.525804773643392E-3</v>
      </c>
      <c r="Q63" s="73">
        <v>76</v>
      </c>
      <c r="R63" s="76">
        <v>3.5999454804924304E-5</v>
      </c>
      <c r="S63" s="75">
        <f>VLOOKUP(Q63,Rates!$C$31:$G$49,5,TRUE)</f>
        <v>3.847579026513559E-3</v>
      </c>
    </row>
    <row r="64" spans="1:19" x14ac:dyDescent="0.25">
      <c r="A64" s="146">
        <v>77</v>
      </c>
      <c r="B64" s="145">
        <f>VLOOKUP($A64,Rates!$B$116:$D$130,2,TRUE)</f>
        <v>7.1099999999999497E-3</v>
      </c>
      <c r="C64" s="145">
        <f>VLOOKUP($A64,Rates!$B$116:$D$130,3,TRUE)</f>
        <v>4.1600000000000525E-3</v>
      </c>
      <c r="D64" s="141"/>
      <c r="E64" s="146">
        <v>77</v>
      </c>
      <c r="F64" s="145">
        <f>VLOOKUP($E64,Rates!$C$104:$E$111,2,TRUE)</f>
        <v>9.3757707886755748E-3</v>
      </c>
      <c r="G64" s="145">
        <f>VLOOKUP($E64,Rates!$C$104:$E$111,3,TRUE)</f>
        <v>1.0454962931948919E-2</v>
      </c>
      <c r="I64" s="73">
        <v>77</v>
      </c>
      <c r="J64" s="75">
        <f>VLOOKUP($I64,Rates!$B$80:$D$99,2,TRUE)</f>
        <v>6.7868644973810843E-3</v>
      </c>
      <c r="K64" s="75">
        <f>VLOOKUP($I64,Rates!$B$80:$D$99,3,TRUE)</f>
        <v>5.5246824993718802E-3</v>
      </c>
      <c r="M64" s="73">
        <v>77</v>
      </c>
      <c r="N64" s="75">
        <f>VLOOKUP(M64,Rates!$C$55:$K$75,8,TRUE)</f>
        <v>4.08363917605159E-3</v>
      </c>
      <c r="O64" s="75">
        <f>VLOOKUP(M64,Rates!$C$55:$K$75,9,TRUE)</f>
        <v>2.525804773643392E-3</v>
      </c>
      <c r="Q64" s="73">
        <v>77</v>
      </c>
      <c r="R64" s="76">
        <v>3.9847342026898211E-5</v>
      </c>
      <c r="S64" s="75">
        <f>VLOOKUP(Q64,Rates!$C$31:$G$49,5,TRUE)</f>
        <v>3.847579026513559E-3</v>
      </c>
    </row>
    <row r="65" spans="1:19" x14ac:dyDescent="0.25">
      <c r="A65" s="146">
        <v>78</v>
      </c>
      <c r="B65" s="145">
        <f>VLOOKUP($A65,Rates!$B$116:$D$130,2,TRUE)</f>
        <v>7.1099999999999497E-3</v>
      </c>
      <c r="C65" s="145">
        <f>VLOOKUP($A65,Rates!$B$116:$D$130,3,TRUE)</f>
        <v>4.1600000000000525E-3</v>
      </c>
      <c r="D65" s="141"/>
      <c r="E65" s="146">
        <v>78</v>
      </c>
      <c r="F65" s="145">
        <f>VLOOKUP($E65,Rates!$C$104:$E$111,2,TRUE)</f>
        <v>9.3757707886755748E-3</v>
      </c>
      <c r="G65" s="145">
        <f>VLOOKUP($E65,Rates!$C$104:$E$111,3,TRUE)</f>
        <v>1.0454962931948919E-2</v>
      </c>
      <c r="I65" s="73">
        <v>78</v>
      </c>
      <c r="J65" s="75">
        <f>VLOOKUP($I65,Rates!$B$80:$D$99,2,TRUE)</f>
        <v>6.7868644973810843E-3</v>
      </c>
      <c r="K65" s="75">
        <f>VLOOKUP($I65,Rates!$B$80:$D$99,3,TRUE)</f>
        <v>5.5246824993718802E-3</v>
      </c>
      <c r="M65" s="73">
        <v>78</v>
      </c>
      <c r="N65" s="75">
        <f>VLOOKUP(M65,Rates!$C$55:$K$75,8,TRUE)</f>
        <v>4.08363917605159E-3</v>
      </c>
      <c r="O65" s="75">
        <f>VLOOKUP(M65,Rates!$C$55:$K$75,9,TRUE)</f>
        <v>2.525804773643392E-3</v>
      </c>
      <c r="Q65" s="73">
        <v>78</v>
      </c>
      <c r="R65" s="76">
        <v>4.5537117747720084E-5</v>
      </c>
      <c r="S65" s="75">
        <f>VLOOKUP(Q65,Rates!$C$31:$G$49,5,TRUE)</f>
        <v>3.847579026513559E-3</v>
      </c>
    </row>
    <row r="66" spans="1:19" x14ac:dyDescent="0.25">
      <c r="A66" s="146">
        <v>79</v>
      </c>
      <c r="B66" s="145">
        <f>VLOOKUP($A66,Rates!$B$116:$D$130,2,TRUE)</f>
        <v>7.1099999999999497E-3</v>
      </c>
      <c r="C66" s="145">
        <f>VLOOKUP($A66,Rates!$B$116:$D$130,3,TRUE)</f>
        <v>4.1600000000000525E-3</v>
      </c>
      <c r="D66" s="141"/>
      <c r="E66" s="146">
        <v>79</v>
      </c>
      <c r="F66" s="145">
        <f>VLOOKUP($E66,Rates!$C$104:$E$111,2,TRUE)</f>
        <v>9.3757707886755748E-3</v>
      </c>
      <c r="G66" s="145">
        <f>VLOOKUP($E66,Rates!$C$104:$E$111,3,TRUE)</f>
        <v>1.0454962931948919E-2</v>
      </c>
      <c r="I66" s="73">
        <v>79</v>
      </c>
      <c r="J66" s="75">
        <f>VLOOKUP($I66,Rates!$B$80:$D$99,2,TRUE)</f>
        <v>6.7868644973810843E-3</v>
      </c>
      <c r="K66" s="75">
        <f>VLOOKUP($I66,Rates!$B$80:$D$99,3,TRUE)</f>
        <v>5.5246824993718802E-3</v>
      </c>
      <c r="M66" s="73">
        <v>79</v>
      </c>
      <c r="N66" s="75">
        <f>VLOOKUP(M66,Rates!$C$55:$K$75,8,TRUE)</f>
        <v>4.08363917605159E-3</v>
      </c>
      <c r="O66" s="75">
        <f>VLOOKUP(M66,Rates!$C$55:$K$75,9,TRUE)</f>
        <v>2.525804773643392E-3</v>
      </c>
      <c r="Q66" s="73">
        <v>79</v>
      </c>
      <c r="R66" s="76">
        <v>5.3703023640712391E-5</v>
      </c>
      <c r="S66" s="75">
        <f>VLOOKUP(Q66,Rates!$C$31:$G$49,5,TRUE)</f>
        <v>3.847579026513559E-3</v>
      </c>
    </row>
    <row r="67" spans="1:19" x14ac:dyDescent="0.25">
      <c r="A67" s="146">
        <v>80</v>
      </c>
      <c r="B67" s="145">
        <f>VLOOKUP($A67,Rates!$B$116:$D$130,2,TRUE)</f>
        <v>9.9799999999999889E-3</v>
      </c>
      <c r="C67" s="145">
        <f>VLOOKUP($A67,Rates!$B$116:$D$130,3,TRUE)</f>
        <v>6.5100000000000158E-3</v>
      </c>
      <c r="D67" s="141"/>
      <c r="E67" s="146">
        <v>80</v>
      </c>
      <c r="F67" s="145">
        <f>VLOOKUP($E67,Rates!$C$104:$E$111,2,TRUE)</f>
        <v>9.3757707886755748E-3</v>
      </c>
      <c r="G67" s="145">
        <f>VLOOKUP($E67,Rates!$C$104:$E$111,3,TRUE)</f>
        <v>1.0454962931948919E-2</v>
      </c>
      <c r="I67" s="73">
        <v>80</v>
      </c>
      <c r="J67" s="75">
        <f>VLOOKUP($I67,Rates!$B$80:$D$99,2,TRUE)</f>
        <v>6.4292434006650856E-3</v>
      </c>
      <c r="K67" s="75">
        <f>VLOOKUP($I67,Rates!$B$80:$D$99,3,TRUE)</f>
        <v>5.1168640221216366E-3</v>
      </c>
      <c r="M67" s="73">
        <v>80</v>
      </c>
      <c r="N67" s="75">
        <f>VLOOKUP(M67,Rates!$C$55:$K$75,8,TRUE)</f>
        <v>4.8551753468070169E-3</v>
      </c>
      <c r="O67" s="75">
        <f>VLOOKUP(M67,Rates!$C$55:$K$75,9,TRUE)</f>
        <v>3.1231129049390516E-3</v>
      </c>
      <c r="Q67" s="73">
        <v>80</v>
      </c>
      <c r="R67" s="76">
        <v>6.304787782965358E-5</v>
      </c>
      <c r="S67" s="75">
        <f>VLOOKUP(Q67,Rates!$C$31:$G$49,5,TRUE)</f>
        <v>4.1692843002893998E-3</v>
      </c>
    </row>
    <row r="68" spans="1:19" x14ac:dyDescent="0.25">
      <c r="A68" s="146">
        <v>81</v>
      </c>
      <c r="B68" s="145">
        <f>VLOOKUP($A68,Rates!$B$116:$D$130,2,TRUE)</f>
        <v>9.9799999999999889E-3</v>
      </c>
      <c r="C68" s="145">
        <f>VLOOKUP($A68,Rates!$B$116:$D$130,3,TRUE)</f>
        <v>6.5100000000000158E-3</v>
      </c>
      <c r="D68" s="141"/>
      <c r="E68" s="146">
        <v>81</v>
      </c>
      <c r="F68" s="145">
        <f>VLOOKUP($E68,Rates!$C$104:$E$111,2,TRUE)</f>
        <v>9.3757707886755748E-3</v>
      </c>
      <c r="G68" s="145">
        <f>VLOOKUP($E68,Rates!$C$104:$E$111,3,TRUE)</f>
        <v>1.0454962931948919E-2</v>
      </c>
      <c r="I68" s="73">
        <v>81</v>
      </c>
      <c r="J68" s="75">
        <f>VLOOKUP($I68,Rates!$B$80:$D$99,2,TRUE)</f>
        <v>6.4292434006650856E-3</v>
      </c>
      <c r="K68" s="75">
        <f>VLOOKUP($I68,Rates!$B$80:$D$99,3,TRUE)</f>
        <v>5.1168640221216366E-3</v>
      </c>
      <c r="M68" s="73">
        <v>81</v>
      </c>
      <c r="N68" s="75">
        <f>VLOOKUP(M68,Rates!$C$55:$K$75,8,TRUE)</f>
        <v>4.8551753468070169E-3</v>
      </c>
      <c r="O68" s="75">
        <f>VLOOKUP(M68,Rates!$C$55:$K$75,9,TRUE)</f>
        <v>3.1231129049390516E-3</v>
      </c>
      <c r="Q68" s="73">
        <v>81</v>
      </c>
      <c r="R68" s="76">
        <v>7.2274498438322103E-5</v>
      </c>
      <c r="S68" s="75">
        <f>VLOOKUP(Q68,Rates!$C$31:$G$49,5,TRUE)</f>
        <v>4.1692843002893998E-3</v>
      </c>
    </row>
    <row r="69" spans="1:19" x14ac:dyDescent="0.25">
      <c r="A69" s="146">
        <v>82</v>
      </c>
      <c r="B69" s="145">
        <f>VLOOKUP($A69,Rates!$B$116:$D$130,2,TRUE)</f>
        <v>9.9799999999999889E-3</v>
      </c>
      <c r="C69" s="145">
        <f>VLOOKUP($A69,Rates!$B$116:$D$130,3,TRUE)</f>
        <v>6.5100000000000158E-3</v>
      </c>
      <c r="D69" s="141"/>
      <c r="E69" s="146">
        <v>82</v>
      </c>
      <c r="F69" s="145">
        <f>VLOOKUP($E69,Rates!$C$104:$E$111,2,TRUE)</f>
        <v>9.3757707886755748E-3</v>
      </c>
      <c r="G69" s="145">
        <f>VLOOKUP($E69,Rates!$C$104:$E$111,3,TRUE)</f>
        <v>1.0454962931948919E-2</v>
      </c>
      <c r="I69" s="73">
        <v>82</v>
      </c>
      <c r="J69" s="75">
        <f>VLOOKUP($I69,Rates!$B$80:$D$99,2,TRUE)</f>
        <v>6.4292434006650856E-3</v>
      </c>
      <c r="K69" s="75">
        <f>VLOOKUP($I69,Rates!$B$80:$D$99,3,TRUE)</f>
        <v>5.1168640221216366E-3</v>
      </c>
      <c r="M69" s="73">
        <v>82</v>
      </c>
      <c r="N69" s="75">
        <f>VLOOKUP(M69,Rates!$C$55:$K$75,8,TRUE)</f>
        <v>4.8551753468070169E-3</v>
      </c>
      <c r="O69" s="75">
        <f>VLOOKUP(M69,Rates!$C$55:$K$75,9,TRUE)</f>
        <v>3.1231129049390516E-3</v>
      </c>
      <c r="Q69" s="73">
        <v>82</v>
      </c>
      <c r="R69" s="76">
        <v>8.0085703590496401E-5</v>
      </c>
      <c r="S69" s="75">
        <f>VLOOKUP(Q69,Rates!$C$31:$G$49,5,TRUE)</f>
        <v>4.1692843002893998E-3</v>
      </c>
    </row>
    <row r="70" spans="1:19" x14ac:dyDescent="0.25">
      <c r="A70" s="146">
        <v>83</v>
      </c>
      <c r="B70" s="145">
        <f>VLOOKUP($A70,Rates!$B$116:$D$130,2,TRUE)</f>
        <v>9.9799999999999889E-3</v>
      </c>
      <c r="C70" s="145">
        <f>VLOOKUP($A70,Rates!$B$116:$D$130,3,TRUE)</f>
        <v>6.5100000000000158E-3</v>
      </c>
      <c r="D70" s="141"/>
      <c r="E70" s="146">
        <v>83</v>
      </c>
      <c r="F70" s="145">
        <f>VLOOKUP($E70,Rates!$C$104:$E$111,2,TRUE)</f>
        <v>9.3757707886755748E-3</v>
      </c>
      <c r="G70" s="145">
        <f>VLOOKUP($E70,Rates!$C$104:$E$111,3,TRUE)</f>
        <v>1.0454962931948919E-2</v>
      </c>
      <c r="I70" s="73">
        <v>83</v>
      </c>
      <c r="J70" s="75">
        <f>VLOOKUP($I70,Rates!$B$80:$D$99,2,TRUE)</f>
        <v>6.4292434006650856E-3</v>
      </c>
      <c r="K70" s="75">
        <f>VLOOKUP($I70,Rates!$B$80:$D$99,3,TRUE)</f>
        <v>5.1168640221216366E-3</v>
      </c>
      <c r="M70" s="73">
        <v>83</v>
      </c>
      <c r="N70" s="75">
        <f>VLOOKUP(M70,Rates!$C$55:$K$75,8,TRUE)</f>
        <v>4.8551753468070169E-3</v>
      </c>
      <c r="O70" s="75">
        <f>VLOOKUP(M70,Rates!$C$55:$K$75,9,TRUE)</f>
        <v>3.1231129049390516E-3</v>
      </c>
      <c r="Q70" s="73">
        <v>83</v>
      </c>
      <c r="R70" s="76">
        <v>8.5184311409954955E-5</v>
      </c>
      <c r="S70" s="75">
        <f>VLOOKUP(Q70,Rates!$C$31:$G$49,5,TRUE)</f>
        <v>4.1692843002893998E-3</v>
      </c>
    </row>
    <row r="71" spans="1:19" x14ac:dyDescent="0.25">
      <c r="A71" s="146">
        <v>84</v>
      </c>
      <c r="B71" s="145">
        <f>VLOOKUP($A71,Rates!$B$116:$D$130,2,TRUE)</f>
        <v>9.9799999999999889E-3</v>
      </c>
      <c r="C71" s="145">
        <f>VLOOKUP($A71,Rates!$B$116:$D$130,3,TRUE)</f>
        <v>6.5100000000000158E-3</v>
      </c>
      <c r="D71" s="141"/>
      <c r="E71" s="146">
        <v>84</v>
      </c>
      <c r="F71" s="145">
        <f>VLOOKUP($E71,Rates!$C$104:$E$111,2,TRUE)</f>
        <v>9.3757707886755748E-3</v>
      </c>
      <c r="G71" s="145">
        <f>VLOOKUP($E71,Rates!$C$104:$E$111,3,TRUE)</f>
        <v>1.0454962931948919E-2</v>
      </c>
      <c r="I71" s="73">
        <v>84</v>
      </c>
      <c r="J71" s="75">
        <f>VLOOKUP($I71,Rates!$B$80:$D$99,2,TRUE)</f>
        <v>6.4292434006650856E-3</v>
      </c>
      <c r="K71" s="75">
        <f>VLOOKUP($I71,Rates!$B$80:$D$99,3,TRUE)</f>
        <v>5.1168640221216366E-3</v>
      </c>
      <c r="M71" s="73">
        <v>84</v>
      </c>
      <c r="N71" s="75">
        <f>VLOOKUP(M71,Rates!$C$55:$K$75,8,TRUE)</f>
        <v>4.8551753468070169E-3</v>
      </c>
      <c r="O71" s="75">
        <f>VLOOKUP(M71,Rates!$C$55:$K$75,9,TRUE)</f>
        <v>3.1231129049390516E-3</v>
      </c>
      <c r="Q71" s="73">
        <v>84</v>
      </c>
      <c r="R71" s="76">
        <v>8.6273140020476203E-5</v>
      </c>
      <c r="S71" s="75">
        <f>VLOOKUP(Q71,Rates!$C$31:$G$49,5,TRUE)</f>
        <v>4.1692843002893998E-3</v>
      </c>
    </row>
    <row r="72" spans="1:19" x14ac:dyDescent="0.25">
      <c r="A72" s="146">
        <v>85</v>
      </c>
      <c r="B72" s="145">
        <f>VLOOKUP($A72,Rates!$B$116:$D$130,2,TRUE)</f>
        <v>1.4499999999999957E-2</v>
      </c>
      <c r="C72" s="145">
        <f>VLOOKUP($A72,Rates!$B$116:$D$130,3,TRUE)</f>
        <v>9.8200000000000509E-3</v>
      </c>
      <c r="D72" s="141"/>
      <c r="E72" s="146">
        <v>85</v>
      </c>
      <c r="F72" s="145">
        <f>VLOOKUP($E72,Rates!$C$104:$E$111,2,TRUE)</f>
        <v>1.9526832637344338E-2</v>
      </c>
      <c r="G72" s="145">
        <f>VLOOKUP($E72,Rates!$C$104:$E$111,3,TRUE)</f>
        <v>1.4966866199831452E-2</v>
      </c>
      <c r="I72" s="73">
        <v>85</v>
      </c>
      <c r="J72" s="75">
        <f>VLOOKUP($I72,Rates!$B$80:$D$99,2,TRUE)</f>
        <v>4.5197550257491947E-3</v>
      </c>
      <c r="K72" s="75">
        <f>VLOOKUP($I72,Rates!$B$80:$D$99,3,TRUE)</f>
        <v>4.4998452217523965E-3</v>
      </c>
      <c r="M72" s="73">
        <v>85</v>
      </c>
      <c r="N72" s="75">
        <f>VLOOKUP(M72,Rates!$C$55:$K$75,8,TRUE)</f>
        <v>5.377489260350754E-3</v>
      </c>
      <c r="O72" s="75">
        <f>VLOOKUP(M72,Rates!$C$55:$K$75,9,TRUE)</f>
        <v>3.4261174195961974E-3</v>
      </c>
      <c r="Q72" s="73">
        <v>85</v>
      </c>
      <c r="R72" s="76">
        <v>8.4154145263847589E-5</v>
      </c>
      <c r="S72" s="75">
        <f>VLOOKUP(Q72,Rates!$C$31:$G$49,5,TRUE)</f>
        <v>4.4510645190507514E-3</v>
      </c>
    </row>
    <row r="73" spans="1:19" x14ac:dyDescent="0.25">
      <c r="A73" s="146">
        <v>86</v>
      </c>
      <c r="B73" s="145">
        <f>VLOOKUP($A73,Rates!$B$116:$D$130,2,TRUE)</f>
        <v>1.4499999999999957E-2</v>
      </c>
      <c r="C73" s="145">
        <f>VLOOKUP($A73,Rates!$B$116:$D$130,3,TRUE)</f>
        <v>9.8200000000000509E-3</v>
      </c>
      <c r="D73" s="141"/>
      <c r="E73" s="146">
        <v>86</v>
      </c>
      <c r="F73" s="145">
        <f>VLOOKUP($E73,Rates!$C$104:$E$111,2,TRUE)</f>
        <v>1.9526832637344338E-2</v>
      </c>
      <c r="G73" s="145">
        <f>VLOOKUP($E73,Rates!$C$104:$E$111,3,TRUE)</f>
        <v>1.4966866199831452E-2</v>
      </c>
      <c r="I73" s="73">
        <v>86</v>
      </c>
      <c r="J73" s="75">
        <f>VLOOKUP($I73,Rates!$B$80:$D$99,2,TRUE)</f>
        <v>4.5197550257491947E-3</v>
      </c>
      <c r="K73" s="75">
        <f>VLOOKUP($I73,Rates!$B$80:$D$99,3,TRUE)</f>
        <v>4.4998452217523965E-3</v>
      </c>
      <c r="M73" s="73">
        <v>86</v>
      </c>
      <c r="N73" s="75">
        <f>VLOOKUP(M73,Rates!$C$55:$K$75,8,TRUE)</f>
        <v>5.377489260350754E-3</v>
      </c>
      <c r="O73" s="75">
        <f>VLOOKUP(M73,Rates!$C$55:$K$75,9,TRUE)</f>
        <v>3.4261174195961974E-3</v>
      </c>
      <c r="Q73" s="73">
        <v>86</v>
      </c>
      <c r="R73" s="76">
        <v>6.2559999999999997E-5</v>
      </c>
      <c r="S73" s="75">
        <f>VLOOKUP(Q73,Rates!$C$31:$G$49,5,TRUE)</f>
        <v>4.4510645190507514E-3</v>
      </c>
    </row>
    <row r="74" spans="1:19" x14ac:dyDescent="0.25">
      <c r="A74" s="144">
        <v>87</v>
      </c>
      <c r="B74" s="145">
        <f>VLOOKUP($A74,Rates!$B$116:$D$130,2,TRUE)</f>
        <v>1.4499999999999957E-2</v>
      </c>
      <c r="C74" s="145">
        <f>VLOOKUP($A74,Rates!$B$116:$D$130,3,TRUE)</f>
        <v>9.8200000000000509E-3</v>
      </c>
      <c r="D74" s="145"/>
      <c r="E74" s="144">
        <v>87</v>
      </c>
      <c r="F74" s="145">
        <f>VLOOKUP($E74,Rates!$C$104:$E$111,2,TRUE)</f>
        <v>1.9526832637344338E-2</v>
      </c>
      <c r="G74" s="145">
        <f>VLOOKUP($E74,Rates!$C$104:$E$111,3,TRUE)</f>
        <v>1.4966866199831452E-2</v>
      </c>
      <c r="H74" s="51"/>
      <c r="I74" s="74">
        <v>87</v>
      </c>
      <c r="J74" s="75">
        <f>VLOOKUP($I74,Rates!$B$80:$D$99,2,TRUE)</f>
        <v>4.5197550257491947E-3</v>
      </c>
      <c r="K74" s="75">
        <f>VLOOKUP($I74,Rates!$B$80:$D$99,3,TRUE)</f>
        <v>4.4998452217523965E-3</v>
      </c>
      <c r="L74" s="51"/>
      <c r="M74" s="74">
        <v>87</v>
      </c>
      <c r="N74" s="75">
        <f>VLOOKUP(M74,Rates!$C$55:$K$75,8,TRUE)</f>
        <v>5.377489260350754E-3</v>
      </c>
      <c r="O74" s="75">
        <f>VLOOKUP(M74,Rates!$C$55:$K$75,9,TRUE)</f>
        <v>3.4261174195961974E-3</v>
      </c>
      <c r="P74" s="51"/>
      <c r="Q74" s="74">
        <v>87</v>
      </c>
      <c r="R74" s="75">
        <f>R$73</f>
        <v>6.2559999999999997E-5</v>
      </c>
      <c r="S74" s="75">
        <f>VLOOKUP(Q74,Rates!$C$31:$G$49,5,TRUE)</f>
        <v>4.4510645190507514E-3</v>
      </c>
    </row>
    <row r="75" spans="1:19" x14ac:dyDescent="0.25">
      <c r="A75" s="144">
        <v>88</v>
      </c>
      <c r="B75" s="145">
        <f>VLOOKUP($A75,Rates!$B$116:$D$130,2,TRUE)</f>
        <v>1.4499999999999957E-2</v>
      </c>
      <c r="C75" s="145">
        <f>VLOOKUP($A75,Rates!$B$116:$D$130,3,TRUE)</f>
        <v>9.8200000000000509E-3</v>
      </c>
      <c r="D75" s="145"/>
      <c r="E75" s="144">
        <v>88</v>
      </c>
      <c r="F75" s="145">
        <f>VLOOKUP($E75,Rates!$C$104:$E$111,2,TRUE)</f>
        <v>1.9526832637344338E-2</v>
      </c>
      <c r="G75" s="145">
        <f>VLOOKUP($E75,Rates!$C$104:$E$111,3,TRUE)</f>
        <v>1.4966866199831452E-2</v>
      </c>
      <c r="H75" s="51"/>
      <c r="I75" s="74">
        <v>88</v>
      </c>
      <c r="J75" s="75">
        <f>VLOOKUP($I75,Rates!$B$80:$D$99,2,TRUE)</f>
        <v>4.5197550257491947E-3</v>
      </c>
      <c r="K75" s="75">
        <f>VLOOKUP($I75,Rates!$B$80:$D$99,3,TRUE)</f>
        <v>4.4998452217523965E-3</v>
      </c>
      <c r="L75" s="51"/>
      <c r="M75" s="74">
        <v>88</v>
      </c>
      <c r="N75" s="75">
        <f>VLOOKUP(M75,Rates!$C$55:$K$75,8,TRUE)</f>
        <v>5.377489260350754E-3</v>
      </c>
      <c r="O75" s="75">
        <f>VLOOKUP(M75,Rates!$C$55:$K$75,9,TRUE)</f>
        <v>3.4261174195961974E-3</v>
      </c>
      <c r="P75" s="51"/>
      <c r="Q75" s="74">
        <v>88</v>
      </c>
      <c r="R75" s="75">
        <f t="shared" ref="R75:R107" si="0">R$73</f>
        <v>6.2559999999999997E-5</v>
      </c>
      <c r="S75" s="75">
        <f>VLOOKUP(Q75,Rates!$C$31:$G$49,5,TRUE)</f>
        <v>4.4510645190507514E-3</v>
      </c>
    </row>
    <row r="76" spans="1:19" x14ac:dyDescent="0.25">
      <c r="A76" s="144">
        <v>89</v>
      </c>
      <c r="B76" s="145">
        <f>VLOOKUP($A76,Rates!$B$116:$D$130,2,TRUE)</f>
        <v>1.4499999999999957E-2</v>
      </c>
      <c r="C76" s="145">
        <f>VLOOKUP($A76,Rates!$B$116:$D$130,3,TRUE)</f>
        <v>9.8200000000000509E-3</v>
      </c>
      <c r="D76" s="145"/>
      <c r="E76" s="144">
        <v>89</v>
      </c>
      <c r="F76" s="145">
        <f>VLOOKUP($E76,Rates!$C$104:$E$111,2,TRUE)</f>
        <v>1.9526832637344338E-2</v>
      </c>
      <c r="G76" s="145">
        <f>VLOOKUP($E76,Rates!$C$104:$E$111,3,TRUE)</f>
        <v>1.4966866199831452E-2</v>
      </c>
      <c r="H76" s="51"/>
      <c r="I76" s="74">
        <v>89</v>
      </c>
      <c r="J76" s="75">
        <f>VLOOKUP($I76,Rates!$B$80:$D$99,2,TRUE)</f>
        <v>4.5197550257491947E-3</v>
      </c>
      <c r="K76" s="75">
        <f>VLOOKUP($I76,Rates!$B$80:$D$99,3,TRUE)</f>
        <v>4.4998452217523965E-3</v>
      </c>
      <c r="L76" s="51"/>
      <c r="M76" s="74">
        <v>89</v>
      </c>
      <c r="N76" s="75">
        <f>VLOOKUP(M76,Rates!$C$55:$K$75,8,TRUE)</f>
        <v>5.377489260350754E-3</v>
      </c>
      <c r="O76" s="75">
        <f>VLOOKUP(M76,Rates!$C$55:$K$75,9,TRUE)</f>
        <v>3.4261174195961974E-3</v>
      </c>
      <c r="P76" s="51"/>
      <c r="Q76" s="74">
        <v>89</v>
      </c>
      <c r="R76" s="75">
        <f t="shared" si="0"/>
        <v>6.2559999999999997E-5</v>
      </c>
      <c r="S76" s="75">
        <f>VLOOKUP(Q76,Rates!$C$31:$G$49,5,TRUE)</f>
        <v>4.4510645190507514E-3</v>
      </c>
    </row>
    <row r="77" spans="1:19" x14ac:dyDescent="0.25">
      <c r="A77" s="144">
        <v>90</v>
      </c>
      <c r="B77" s="145">
        <f>VLOOKUP($A77,Rates!$B$116:$D$130,2,TRUE)</f>
        <v>1.6920000000000046E-2</v>
      </c>
      <c r="C77" s="145">
        <f>VLOOKUP($A77,Rates!$B$116:$D$130,3,TRUE)</f>
        <v>1.3290000000000024E-2</v>
      </c>
      <c r="D77" s="145"/>
      <c r="E77" s="144">
        <v>90</v>
      </c>
      <c r="F77" s="145">
        <f>VLOOKUP($E77,Rates!$C$104:$E$111,2,TRUE)</f>
        <v>1.9526832637344338E-2</v>
      </c>
      <c r="G77" s="145">
        <f>VLOOKUP($E77,Rates!$C$104:$E$111,3,TRUE)</f>
        <v>1.4966866199831452E-2</v>
      </c>
      <c r="H77" s="51"/>
      <c r="I77" s="190">
        <v>90</v>
      </c>
      <c r="J77" s="191">
        <f>VLOOKUP($I77,Rates!$B$80:$D$99,2,TRUE)</f>
        <v>3.5935277690066769E-3</v>
      </c>
      <c r="K77" s="191">
        <f>VLOOKUP($I77,Rates!$B$80:$D$99,3,TRUE)</f>
        <v>3.1948854569671115E-3</v>
      </c>
      <c r="L77" s="51"/>
      <c r="M77" s="74">
        <v>90</v>
      </c>
      <c r="N77" s="75">
        <f>VLOOKUP(M77,Rates!$C$55:$K$75,8,TRUE)</f>
        <v>4.5585779982503238E-3</v>
      </c>
      <c r="O77" s="75">
        <f>VLOOKUP(M77,Rates!$C$55:$K$75,9,TRUE)</f>
        <v>3.0054744917320519E-3</v>
      </c>
      <c r="P77" s="51"/>
      <c r="Q77" s="74">
        <v>90</v>
      </c>
      <c r="R77" s="75">
        <f t="shared" si="0"/>
        <v>6.2559999999999997E-5</v>
      </c>
      <c r="S77" s="75">
        <f>VLOOKUP(Q77,Rates!$C$31:$G$49,5,TRUE)</f>
        <v>4.4650021065841816E-3</v>
      </c>
    </row>
    <row r="78" spans="1:19" x14ac:dyDescent="0.25">
      <c r="A78" s="144">
        <v>91</v>
      </c>
      <c r="B78" s="145">
        <f>VLOOKUP($A78,Rates!$B$116:$D$130,2,TRUE)</f>
        <v>1.6920000000000046E-2</v>
      </c>
      <c r="C78" s="145">
        <f>VLOOKUP($A78,Rates!$B$116:$D$130,3,TRUE)</f>
        <v>1.3290000000000024E-2</v>
      </c>
      <c r="D78" s="145"/>
      <c r="E78" s="144">
        <v>91</v>
      </c>
      <c r="F78" s="145">
        <f>VLOOKUP($E78,Rates!$C$104:$E$111,2,TRUE)</f>
        <v>1.9526832637344338E-2</v>
      </c>
      <c r="G78" s="145">
        <f>VLOOKUP($E78,Rates!$C$104:$E$111,3,TRUE)</f>
        <v>1.4966866199831452E-2</v>
      </c>
      <c r="H78" s="51"/>
      <c r="I78" s="190">
        <v>91</v>
      </c>
      <c r="J78" s="191">
        <f>VLOOKUP($I78,Rates!$B$80:$D$99,2,TRUE)</f>
        <v>3.5935277690066769E-3</v>
      </c>
      <c r="K78" s="191">
        <f>VLOOKUP($I78,Rates!$B$80:$D$99,3,TRUE)</f>
        <v>3.1948854569671115E-3</v>
      </c>
      <c r="L78" s="51"/>
      <c r="M78" s="74">
        <v>91</v>
      </c>
      <c r="N78" s="75">
        <f>VLOOKUP(M78,Rates!$C$55:$K$75,8,TRUE)</f>
        <v>4.5585779982503238E-3</v>
      </c>
      <c r="O78" s="75">
        <f>VLOOKUP(M78,Rates!$C$55:$K$75,9,TRUE)</f>
        <v>3.0054744917320519E-3</v>
      </c>
      <c r="P78" s="51"/>
      <c r="Q78" s="74">
        <v>91</v>
      </c>
      <c r="R78" s="75">
        <f t="shared" si="0"/>
        <v>6.2559999999999997E-5</v>
      </c>
      <c r="S78" s="75">
        <f>VLOOKUP(Q78,Rates!$C$31:$G$49,5,TRUE)</f>
        <v>4.4650021065841816E-3</v>
      </c>
    </row>
    <row r="79" spans="1:19" x14ac:dyDescent="0.25">
      <c r="A79" s="144">
        <v>92</v>
      </c>
      <c r="B79" s="145">
        <f>VLOOKUP($A79,Rates!$B$116:$D$130,2,TRUE)</f>
        <v>1.6920000000000046E-2</v>
      </c>
      <c r="C79" s="145">
        <f>VLOOKUP($A79,Rates!$B$116:$D$130,3,TRUE)</f>
        <v>1.3290000000000024E-2</v>
      </c>
      <c r="D79" s="145"/>
      <c r="E79" s="144">
        <v>92</v>
      </c>
      <c r="F79" s="145">
        <f>VLOOKUP($E79,Rates!$C$104:$E$111,2,TRUE)</f>
        <v>1.9526832637344338E-2</v>
      </c>
      <c r="G79" s="145">
        <f>VLOOKUP($E79,Rates!$C$104:$E$111,3,TRUE)</f>
        <v>1.4966866199831452E-2</v>
      </c>
      <c r="H79" s="51"/>
      <c r="I79" s="190">
        <v>92</v>
      </c>
      <c r="J79" s="191">
        <f>VLOOKUP($I79,Rates!$B$80:$D$99,2,TRUE)</f>
        <v>3.5935277690066769E-3</v>
      </c>
      <c r="K79" s="191">
        <f>VLOOKUP($I79,Rates!$B$80:$D$99,3,TRUE)</f>
        <v>3.1948854569671115E-3</v>
      </c>
      <c r="L79" s="51"/>
      <c r="M79" s="74">
        <v>92</v>
      </c>
      <c r="N79" s="75">
        <f>VLOOKUP(M79,Rates!$C$55:$K$75,8,TRUE)</f>
        <v>4.5585779982503238E-3</v>
      </c>
      <c r="O79" s="75">
        <f>VLOOKUP(M79,Rates!$C$55:$K$75,9,TRUE)</f>
        <v>3.0054744917320519E-3</v>
      </c>
      <c r="P79" s="51"/>
      <c r="Q79" s="74">
        <v>92</v>
      </c>
      <c r="R79" s="75">
        <f t="shared" si="0"/>
        <v>6.2559999999999997E-5</v>
      </c>
      <c r="S79" s="75">
        <f>VLOOKUP(Q79,Rates!$C$31:$G$49,5,TRUE)</f>
        <v>4.4650021065841816E-3</v>
      </c>
    </row>
    <row r="80" spans="1:19" x14ac:dyDescent="0.25">
      <c r="A80" s="144">
        <v>93</v>
      </c>
      <c r="B80" s="145">
        <f>VLOOKUP($A80,Rates!$B$116:$D$130,2,TRUE)</f>
        <v>1.6920000000000046E-2</v>
      </c>
      <c r="C80" s="145">
        <f>VLOOKUP($A80,Rates!$B$116:$D$130,3,TRUE)</f>
        <v>1.3290000000000024E-2</v>
      </c>
      <c r="D80" s="145"/>
      <c r="E80" s="144">
        <v>93</v>
      </c>
      <c r="F80" s="145">
        <f>VLOOKUP($E80,Rates!$C$104:$E$111,2,TRUE)</f>
        <v>1.9526832637344338E-2</v>
      </c>
      <c r="G80" s="145">
        <f>VLOOKUP($E80,Rates!$C$104:$E$111,3,TRUE)</f>
        <v>1.4966866199831452E-2</v>
      </c>
      <c r="H80" s="51"/>
      <c r="I80" s="190">
        <v>93</v>
      </c>
      <c r="J80" s="191">
        <f>VLOOKUP($I80,Rates!$B$80:$D$99,2,TRUE)</f>
        <v>3.5935277690066769E-3</v>
      </c>
      <c r="K80" s="191">
        <f>VLOOKUP($I80,Rates!$B$80:$D$99,3,TRUE)</f>
        <v>3.1948854569671115E-3</v>
      </c>
      <c r="L80" s="51"/>
      <c r="M80" s="74">
        <v>93</v>
      </c>
      <c r="N80" s="75">
        <f>VLOOKUP(M80,Rates!$C$55:$K$75,8,TRUE)</f>
        <v>4.5585779982503238E-3</v>
      </c>
      <c r="O80" s="75">
        <f>VLOOKUP(M80,Rates!$C$55:$K$75,9,TRUE)</f>
        <v>3.0054744917320519E-3</v>
      </c>
      <c r="P80" s="51"/>
      <c r="Q80" s="74">
        <v>93</v>
      </c>
      <c r="R80" s="75">
        <f t="shared" si="0"/>
        <v>6.2559999999999997E-5</v>
      </c>
      <c r="S80" s="75">
        <f>VLOOKUP(Q80,Rates!$C$31:$G$49,5,TRUE)</f>
        <v>4.4650021065841816E-3</v>
      </c>
    </row>
    <row r="81" spans="1:19" x14ac:dyDescent="0.25">
      <c r="A81" s="144">
        <v>94</v>
      </c>
      <c r="B81" s="145">
        <f>VLOOKUP($A81,Rates!$B$116:$D$130,2,TRUE)</f>
        <v>1.6920000000000046E-2</v>
      </c>
      <c r="C81" s="145">
        <f>VLOOKUP($A81,Rates!$B$116:$D$130,3,TRUE)</f>
        <v>1.3290000000000024E-2</v>
      </c>
      <c r="D81" s="145"/>
      <c r="E81" s="144">
        <v>94</v>
      </c>
      <c r="F81" s="145">
        <f>VLOOKUP($E81,Rates!$C$104:$E$111,2,TRUE)</f>
        <v>1.9526832637344338E-2</v>
      </c>
      <c r="G81" s="145">
        <f>VLOOKUP($E81,Rates!$C$104:$E$111,3,TRUE)</f>
        <v>1.4966866199831452E-2</v>
      </c>
      <c r="H81" s="51"/>
      <c r="I81" s="190">
        <v>94</v>
      </c>
      <c r="J81" s="191">
        <f>VLOOKUP($I81,Rates!$B$80:$D$99,2,TRUE)</f>
        <v>3.5935277690066769E-3</v>
      </c>
      <c r="K81" s="191">
        <f>VLOOKUP($I81,Rates!$B$80:$D$99,3,TRUE)</f>
        <v>3.1948854569671115E-3</v>
      </c>
      <c r="L81" s="51"/>
      <c r="M81" s="74">
        <v>94</v>
      </c>
      <c r="N81" s="75">
        <f>VLOOKUP(M81,Rates!$C$55:$K$75,8,TRUE)</f>
        <v>4.5585779982503238E-3</v>
      </c>
      <c r="O81" s="75">
        <f>VLOOKUP(M81,Rates!$C$55:$K$75,9,TRUE)</f>
        <v>3.0054744917320519E-3</v>
      </c>
      <c r="P81" s="51"/>
      <c r="Q81" s="74">
        <v>94</v>
      </c>
      <c r="R81" s="75">
        <f t="shared" si="0"/>
        <v>6.2559999999999997E-5</v>
      </c>
      <c r="S81" s="75">
        <f>VLOOKUP(Q81,Rates!$C$31:$G$49,5,TRUE)</f>
        <v>4.4650021065841816E-3</v>
      </c>
    </row>
    <row r="82" spans="1:19" x14ac:dyDescent="0.25">
      <c r="A82" s="144">
        <v>95</v>
      </c>
      <c r="B82" s="145">
        <f>VLOOKUP($A82,Rates!$B$116:$D$130,2,TRUE)</f>
        <v>1.6920000000000046E-2</v>
      </c>
      <c r="C82" s="145">
        <f>VLOOKUP($A82,Rates!$B$116:$D$130,3,TRUE)</f>
        <v>1.3290000000000024E-2</v>
      </c>
      <c r="D82" s="145"/>
      <c r="E82" s="144">
        <v>95</v>
      </c>
      <c r="F82" s="145">
        <f>VLOOKUP($E82,Rates!$C$104:$E$111,2,TRUE)</f>
        <v>1.9526832637344338E-2</v>
      </c>
      <c r="G82" s="145">
        <f>VLOOKUP($E82,Rates!$C$104:$E$111,3,TRUE)</f>
        <v>1.4966866199831452E-2</v>
      </c>
      <c r="H82" s="51"/>
      <c r="I82" s="190">
        <v>95</v>
      </c>
      <c r="J82" s="191">
        <f>VLOOKUP($I82,Rates!$B$80:$D$99,2,TRUE)</f>
        <v>3.5935277690066769E-3</v>
      </c>
      <c r="K82" s="191">
        <f>VLOOKUP($I82,Rates!$B$80:$D$99,3,TRUE)</f>
        <v>3.1948854569671115E-3</v>
      </c>
      <c r="L82" s="51"/>
      <c r="M82" s="74">
        <v>95</v>
      </c>
      <c r="N82" s="75">
        <f>VLOOKUP(M82,Rates!$C$55:$K$75,8,TRUE)</f>
        <v>4.5585779982503238E-3</v>
      </c>
      <c r="O82" s="75">
        <f>VLOOKUP(M82,Rates!$C$55:$K$75,9,TRUE)</f>
        <v>3.0054744917320519E-3</v>
      </c>
      <c r="P82" s="51"/>
      <c r="Q82" s="74">
        <v>95</v>
      </c>
      <c r="R82" s="75">
        <f t="shared" si="0"/>
        <v>6.2559999999999997E-5</v>
      </c>
      <c r="S82" s="75">
        <f>VLOOKUP(Q82,Rates!$C$31:$G$49,5,TRUE)</f>
        <v>4.4650021065841816E-3</v>
      </c>
    </row>
    <row r="83" spans="1:19" x14ac:dyDescent="0.25">
      <c r="A83" s="144">
        <v>96</v>
      </c>
      <c r="B83" s="145">
        <f>VLOOKUP($A83,Rates!$B$116:$D$130,2,TRUE)</f>
        <v>1.6920000000000046E-2</v>
      </c>
      <c r="C83" s="145">
        <f>VLOOKUP($A83,Rates!$B$116:$D$130,3,TRUE)</f>
        <v>1.3290000000000024E-2</v>
      </c>
      <c r="D83" s="145"/>
      <c r="E83" s="144">
        <v>96</v>
      </c>
      <c r="F83" s="145">
        <f>VLOOKUP($E83,Rates!$C$104:$E$111,2,TRUE)</f>
        <v>1.9526832637344338E-2</v>
      </c>
      <c r="G83" s="145">
        <f>VLOOKUP($E83,Rates!$C$104:$E$111,3,TRUE)</f>
        <v>1.4966866199831452E-2</v>
      </c>
      <c r="H83" s="51"/>
      <c r="I83" s="190">
        <v>96</v>
      </c>
      <c r="J83" s="191">
        <f>VLOOKUP($I83,Rates!$B$80:$D$99,2,TRUE)</f>
        <v>3.5935277690066769E-3</v>
      </c>
      <c r="K83" s="191">
        <f>VLOOKUP($I83,Rates!$B$80:$D$99,3,TRUE)</f>
        <v>3.1948854569671115E-3</v>
      </c>
      <c r="L83" s="51"/>
      <c r="M83" s="74">
        <v>96</v>
      </c>
      <c r="N83" s="75">
        <f>VLOOKUP(M83,Rates!$C$55:$K$75,8,TRUE)</f>
        <v>4.5585779982503238E-3</v>
      </c>
      <c r="O83" s="75">
        <f>VLOOKUP(M83,Rates!$C$55:$K$75,9,TRUE)</f>
        <v>3.0054744917320519E-3</v>
      </c>
      <c r="P83" s="51"/>
      <c r="Q83" s="74">
        <v>96</v>
      </c>
      <c r="R83" s="75">
        <f t="shared" si="0"/>
        <v>6.2559999999999997E-5</v>
      </c>
      <c r="S83" s="75">
        <f>VLOOKUP(Q83,Rates!$C$31:$G$49,5,TRUE)</f>
        <v>4.4650021065841816E-3</v>
      </c>
    </row>
    <row r="84" spans="1:19" x14ac:dyDescent="0.25">
      <c r="A84" s="144">
        <v>97</v>
      </c>
      <c r="B84" s="145">
        <f>VLOOKUP($A84,Rates!$B$116:$D$130,2,TRUE)</f>
        <v>1.6920000000000046E-2</v>
      </c>
      <c r="C84" s="145">
        <f>VLOOKUP($A84,Rates!$B$116:$D$130,3,TRUE)</f>
        <v>1.3290000000000024E-2</v>
      </c>
      <c r="D84" s="145"/>
      <c r="E84" s="144">
        <v>97</v>
      </c>
      <c r="F84" s="145">
        <f>VLOOKUP($E84,Rates!$C$104:$E$111,2,TRUE)</f>
        <v>1.9526832637344338E-2</v>
      </c>
      <c r="G84" s="145">
        <f>VLOOKUP($E84,Rates!$C$104:$E$111,3,TRUE)</f>
        <v>1.4966866199831452E-2</v>
      </c>
      <c r="H84" s="51"/>
      <c r="I84" s="190">
        <v>97</v>
      </c>
      <c r="J84" s="191">
        <f>VLOOKUP($I84,Rates!$B$80:$D$99,2,TRUE)</f>
        <v>3.5935277690066769E-3</v>
      </c>
      <c r="K84" s="191">
        <f>VLOOKUP($I84,Rates!$B$80:$D$99,3,TRUE)</f>
        <v>3.1948854569671115E-3</v>
      </c>
      <c r="L84" s="51"/>
      <c r="M84" s="74">
        <v>97</v>
      </c>
      <c r="N84" s="75">
        <f>VLOOKUP(M84,Rates!$C$55:$K$75,8,TRUE)</f>
        <v>4.5585779982503238E-3</v>
      </c>
      <c r="O84" s="75">
        <f>VLOOKUP(M84,Rates!$C$55:$K$75,9,TRUE)</f>
        <v>3.0054744917320519E-3</v>
      </c>
      <c r="P84" s="51"/>
      <c r="Q84" s="74">
        <v>97</v>
      </c>
      <c r="R84" s="75">
        <f t="shared" si="0"/>
        <v>6.2559999999999997E-5</v>
      </c>
      <c r="S84" s="75">
        <f>VLOOKUP(Q84,Rates!$C$31:$G$49,5,TRUE)</f>
        <v>4.4650021065841816E-3</v>
      </c>
    </row>
    <row r="85" spans="1:19" x14ac:dyDescent="0.25">
      <c r="A85" s="144">
        <v>98</v>
      </c>
      <c r="B85" s="145">
        <f>VLOOKUP($A85,Rates!$B$116:$D$130,2,TRUE)</f>
        <v>1.6920000000000046E-2</v>
      </c>
      <c r="C85" s="145">
        <f>VLOOKUP($A85,Rates!$B$116:$D$130,3,TRUE)</f>
        <v>1.3290000000000024E-2</v>
      </c>
      <c r="D85" s="145"/>
      <c r="E85" s="144">
        <v>98</v>
      </c>
      <c r="F85" s="145">
        <f>VLOOKUP($E85,Rates!$C$104:$E$111,2,TRUE)</f>
        <v>1.9526832637344338E-2</v>
      </c>
      <c r="G85" s="145">
        <f>VLOOKUP($E85,Rates!$C$104:$E$111,3,TRUE)</f>
        <v>1.4966866199831452E-2</v>
      </c>
      <c r="H85" s="51"/>
      <c r="I85" s="190">
        <v>98</v>
      </c>
      <c r="J85" s="191">
        <f>VLOOKUP($I85,Rates!$B$80:$D$99,2,TRUE)</f>
        <v>3.5935277690066769E-3</v>
      </c>
      <c r="K85" s="191">
        <f>VLOOKUP($I85,Rates!$B$80:$D$99,3,TRUE)</f>
        <v>3.1948854569671115E-3</v>
      </c>
      <c r="L85" s="51"/>
      <c r="M85" s="74">
        <v>98</v>
      </c>
      <c r="N85" s="75">
        <f>VLOOKUP(M85,Rates!$C$55:$K$75,8,TRUE)</f>
        <v>4.5585779982503238E-3</v>
      </c>
      <c r="O85" s="75">
        <f>VLOOKUP(M85,Rates!$C$55:$K$75,9,TRUE)</f>
        <v>3.0054744917320519E-3</v>
      </c>
      <c r="P85" s="51"/>
      <c r="Q85" s="74">
        <v>98</v>
      </c>
      <c r="R85" s="75">
        <f t="shared" si="0"/>
        <v>6.2559999999999997E-5</v>
      </c>
      <c r="S85" s="75">
        <f>VLOOKUP(Q85,Rates!$C$31:$G$49,5,TRUE)</f>
        <v>4.4650021065841816E-3</v>
      </c>
    </row>
    <row r="86" spans="1:19" x14ac:dyDescent="0.25">
      <c r="A86" s="144">
        <v>99</v>
      </c>
      <c r="B86" s="145">
        <f>VLOOKUP($A86,Rates!$B$116:$D$130,2,TRUE)</f>
        <v>1.6920000000000046E-2</v>
      </c>
      <c r="C86" s="145">
        <f>VLOOKUP($A86,Rates!$B$116:$D$130,3,TRUE)</f>
        <v>1.3290000000000024E-2</v>
      </c>
      <c r="D86" s="145"/>
      <c r="E86" s="144">
        <v>99</v>
      </c>
      <c r="F86" s="145">
        <f>VLOOKUP($E86,Rates!$C$104:$E$111,2,TRUE)</f>
        <v>1.9526832637344338E-2</v>
      </c>
      <c r="G86" s="145">
        <f>VLOOKUP($E86,Rates!$C$104:$E$111,3,TRUE)</f>
        <v>1.4966866199831452E-2</v>
      </c>
      <c r="H86" s="51"/>
      <c r="I86" s="190">
        <v>99</v>
      </c>
      <c r="J86" s="191">
        <f>VLOOKUP($I86,Rates!$B$80:$D$99,2,TRUE)</f>
        <v>3.5935277690066769E-3</v>
      </c>
      <c r="K86" s="191">
        <f>VLOOKUP($I86,Rates!$B$80:$D$99,3,TRUE)</f>
        <v>3.1948854569671115E-3</v>
      </c>
      <c r="L86" s="51"/>
      <c r="M86" s="74">
        <v>99</v>
      </c>
      <c r="N86" s="75">
        <f>VLOOKUP(M86,Rates!$C$55:$K$75,8,TRUE)</f>
        <v>4.5585779982503238E-3</v>
      </c>
      <c r="O86" s="75">
        <f>VLOOKUP(M86,Rates!$C$55:$K$75,9,TRUE)</f>
        <v>3.0054744917320519E-3</v>
      </c>
      <c r="P86" s="51"/>
      <c r="Q86" s="74">
        <v>99</v>
      </c>
      <c r="R86" s="75">
        <f t="shared" si="0"/>
        <v>6.2559999999999997E-5</v>
      </c>
      <c r="S86" s="75">
        <f>VLOOKUP(Q86,Rates!$C$31:$G$49,5,TRUE)</f>
        <v>4.4650021065841816E-3</v>
      </c>
    </row>
    <row r="87" spans="1:19" x14ac:dyDescent="0.25">
      <c r="A87" s="144">
        <v>100</v>
      </c>
      <c r="B87" s="145">
        <f>VLOOKUP($A87,Rates!$B$116:$D$130,2,TRUE)</f>
        <v>1.6920000000000046E-2</v>
      </c>
      <c r="C87" s="145">
        <f>VLOOKUP($A87,Rates!$B$116:$D$130,3,TRUE)</f>
        <v>1.3290000000000024E-2</v>
      </c>
      <c r="D87" s="145"/>
      <c r="E87" s="144">
        <v>100</v>
      </c>
      <c r="F87" s="145">
        <f>VLOOKUP($E87,Rates!$C$104:$E$111,2,TRUE)</f>
        <v>1.9526832637344338E-2</v>
      </c>
      <c r="G87" s="145">
        <f>VLOOKUP($E87,Rates!$C$104:$E$111,3,TRUE)</f>
        <v>1.4966866199831452E-2</v>
      </c>
      <c r="H87" s="51"/>
      <c r="I87" s="190">
        <v>100</v>
      </c>
      <c r="J87" s="191">
        <f>VLOOKUP($I87,Rates!$B$80:$D$99,2,TRUE)</f>
        <v>3.5935277690066769E-3</v>
      </c>
      <c r="K87" s="191">
        <f>VLOOKUP($I87,Rates!$B$80:$D$99,3,TRUE)</f>
        <v>3.1948854569671115E-3</v>
      </c>
      <c r="L87" s="51"/>
      <c r="M87" s="74">
        <v>100</v>
      </c>
      <c r="N87" s="75">
        <f>VLOOKUP(M87,Rates!$C$55:$K$75,8,TRUE)</f>
        <v>4.5585779982503238E-3</v>
      </c>
      <c r="O87" s="75">
        <f>VLOOKUP(M87,Rates!$C$55:$K$75,9,TRUE)</f>
        <v>3.0054744917320519E-3</v>
      </c>
      <c r="P87" s="51"/>
      <c r="Q87" s="74">
        <v>100</v>
      </c>
      <c r="R87" s="75">
        <f t="shared" si="0"/>
        <v>6.2559999999999997E-5</v>
      </c>
      <c r="S87" s="75">
        <f>VLOOKUP(Q87,Rates!$C$31:$G$49,5,TRUE)</f>
        <v>4.4650021065841816E-3</v>
      </c>
    </row>
    <row r="88" spans="1:19" x14ac:dyDescent="0.25">
      <c r="A88" s="144">
        <v>101</v>
      </c>
      <c r="B88" s="145">
        <f>VLOOKUP($A88,Rates!$B$116:$D$130,2,TRUE)</f>
        <v>1.6920000000000046E-2</v>
      </c>
      <c r="C88" s="145">
        <f>VLOOKUP($A88,Rates!$B$116:$D$130,3,TRUE)</f>
        <v>1.3290000000000024E-2</v>
      </c>
      <c r="D88" s="145"/>
      <c r="E88" s="144">
        <v>101</v>
      </c>
      <c r="F88" s="145">
        <f>VLOOKUP($E88,Rates!$C$104:$E$111,2,TRUE)</f>
        <v>1.9526832637344338E-2</v>
      </c>
      <c r="G88" s="145">
        <f>VLOOKUP($E88,Rates!$C$104:$E$111,3,TRUE)</f>
        <v>1.4966866199831452E-2</v>
      </c>
      <c r="H88" s="51"/>
      <c r="I88" s="190">
        <v>101</v>
      </c>
      <c r="J88" s="191">
        <f>VLOOKUP($I88,Rates!$B$80:$D$99,2,TRUE)</f>
        <v>3.5935277690066769E-3</v>
      </c>
      <c r="K88" s="191">
        <f>VLOOKUP($I88,Rates!$B$80:$D$99,3,TRUE)</f>
        <v>3.1948854569671115E-3</v>
      </c>
      <c r="L88" s="51"/>
      <c r="M88" s="74">
        <v>101</v>
      </c>
      <c r="N88" s="75">
        <f>VLOOKUP(M88,Rates!$C$55:$K$75,8,TRUE)</f>
        <v>4.5585779982503238E-3</v>
      </c>
      <c r="O88" s="75">
        <f>VLOOKUP(M88,Rates!$C$55:$K$75,9,TRUE)</f>
        <v>3.0054744917320519E-3</v>
      </c>
      <c r="P88" s="51"/>
      <c r="Q88" s="74">
        <v>101</v>
      </c>
      <c r="R88" s="75">
        <f t="shared" si="0"/>
        <v>6.2559999999999997E-5</v>
      </c>
      <c r="S88" s="75">
        <f>VLOOKUP(Q88,Rates!$C$31:$G$49,5,TRUE)</f>
        <v>4.4650021065841816E-3</v>
      </c>
    </row>
    <row r="89" spans="1:19" x14ac:dyDescent="0.25">
      <c r="A89" s="144">
        <v>102</v>
      </c>
      <c r="B89" s="145">
        <f>VLOOKUP($A89,Rates!$B$116:$D$130,2,TRUE)</f>
        <v>1.6920000000000046E-2</v>
      </c>
      <c r="C89" s="145">
        <f>VLOOKUP($A89,Rates!$B$116:$D$130,3,TRUE)</f>
        <v>1.3290000000000024E-2</v>
      </c>
      <c r="D89" s="145"/>
      <c r="E89" s="144">
        <v>102</v>
      </c>
      <c r="F89" s="145">
        <f>VLOOKUP($E89,Rates!$C$104:$E$111,2,TRUE)</f>
        <v>1.9526832637344338E-2</v>
      </c>
      <c r="G89" s="145">
        <f>VLOOKUP($E89,Rates!$C$104:$E$111,3,TRUE)</f>
        <v>1.4966866199831452E-2</v>
      </c>
      <c r="H89" s="51"/>
      <c r="I89" s="190">
        <v>102</v>
      </c>
      <c r="J89" s="191">
        <f>VLOOKUP($I89,Rates!$B$80:$D$99,2,TRUE)</f>
        <v>3.5935277690066769E-3</v>
      </c>
      <c r="K89" s="191">
        <f>VLOOKUP($I89,Rates!$B$80:$D$99,3,TRUE)</f>
        <v>3.1948854569671115E-3</v>
      </c>
      <c r="L89" s="51"/>
      <c r="M89" s="74">
        <v>102</v>
      </c>
      <c r="N89" s="75">
        <f>VLOOKUP(M89,Rates!$C$55:$K$75,8,TRUE)</f>
        <v>4.5585779982503238E-3</v>
      </c>
      <c r="O89" s="75">
        <f>VLOOKUP(M89,Rates!$C$55:$K$75,9,TRUE)</f>
        <v>3.0054744917320519E-3</v>
      </c>
      <c r="P89" s="51"/>
      <c r="Q89" s="74">
        <v>102</v>
      </c>
      <c r="R89" s="75">
        <f t="shared" si="0"/>
        <v>6.2559999999999997E-5</v>
      </c>
      <c r="S89" s="75">
        <f>VLOOKUP(Q89,Rates!$C$31:$G$49,5,TRUE)</f>
        <v>4.4650021065841816E-3</v>
      </c>
    </row>
    <row r="90" spans="1:19" x14ac:dyDescent="0.25">
      <c r="A90" s="144">
        <v>103</v>
      </c>
      <c r="B90" s="145">
        <f>VLOOKUP($A90,Rates!$B$116:$D$130,2,TRUE)</f>
        <v>1.6920000000000046E-2</v>
      </c>
      <c r="C90" s="145">
        <f>VLOOKUP($A90,Rates!$B$116:$D$130,3,TRUE)</f>
        <v>1.3290000000000024E-2</v>
      </c>
      <c r="D90" s="145"/>
      <c r="E90" s="144">
        <v>103</v>
      </c>
      <c r="F90" s="145">
        <f>VLOOKUP($E90,Rates!$C$104:$E$111,2,TRUE)</f>
        <v>1.9526832637344338E-2</v>
      </c>
      <c r="G90" s="145">
        <f>VLOOKUP($E90,Rates!$C$104:$E$111,3,TRUE)</f>
        <v>1.4966866199831452E-2</v>
      </c>
      <c r="H90" s="51"/>
      <c r="I90" s="190">
        <v>103</v>
      </c>
      <c r="J90" s="191">
        <f>VLOOKUP($I90,Rates!$B$80:$D$99,2,TRUE)</f>
        <v>3.5935277690066769E-3</v>
      </c>
      <c r="K90" s="191">
        <f>VLOOKUP($I90,Rates!$B$80:$D$99,3,TRUE)</f>
        <v>3.1948854569671115E-3</v>
      </c>
      <c r="L90" s="51"/>
      <c r="M90" s="74">
        <v>103</v>
      </c>
      <c r="N90" s="75">
        <f>VLOOKUP(M90,Rates!$C$55:$K$75,8,TRUE)</f>
        <v>4.5585779982503238E-3</v>
      </c>
      <c r="O90" s="75">
        <f>VLOOKUP(M90,Rates!$C$55:$K$75,9,TRUE)</f>
        <v>3.0054744917320519E-3</v>
      </c>
      <c r="P90" s="51"/>
      <c r="Q90" s="74">
        <v>103</v>
      </c>
      <c r="R90" s="75">
        <f t="shared" si="0"/>
        <v>6.2559999999999997E-5</v>
      </c>
      <c r="S90" s="75">
        <f>VLOOKUP(Q90,Rates!$C$31:$G$49,5,TRUE)</f>
        <v>4.4650021065841816E-3</v>
      </c>
    </row>
    <row r="91" spans="1:19" x14ac:dyDescent="0.25">
      <c r="A91" s="144">
        <v>104</v>
      </c>
      <c r="B91" s="145">
        <f>VLOOKUP($A91,Rates!$B$116:$D$130,2,TRUE)</f>
        <v>1.6920000000000046E-2</v>
      </c>
      <c r="C91" s="145">
        <f>VLOOKUP($A91,Rates!$B$116:$D$130,3,TRUE)</f>
        <v>1.3290000000000024E-2</v>
      </c>
      <c r="D91" s="145"/>
      <c r="E91" s="144">
        <v>104</v>
      </c>
      <c r="F91" s="145">
        <f>VLOOKUP($E91,Rates!$C$104:$E$111,2,TRUE)</f>
        <v>1.9526832637344338E-2</v>
      </c>
      <c r="G91" s="145">
        <f>VLOOKUP($E91,Rates!$C$104:$E$111,3,TRUE)</f>
        <v>1.4966866199831452E-2</v>
      </c>
      <c r="H91" s="51"/>
      <c r="I91" s="190">
        <v>104</v>
      </c>
      <c r="J91" s="191">
        <f>VLOOKUP($I91,Rates!$B$80:$D$99,2,TRUE)</f>
        <v>3.5935277690066769E-3</v>
      </c>
      <c r="K91" s="191">
        <f>VLOOKUP($I91,Rates!$B$80:$D$99,3,TRUE)</f>
        <v>3.1948854569671115E-3</v>
      </c>
      <c r="L91" s="51"/>
      <c r="M91" s="74">
        <v>104</v>
      </c>
      <c r="N91" s="75">
        <f>VLOOKUP(M91,Rates!$C$55:$K$75,8,TRUE)</f>
        <v>4.5585779982503238E-3</v>
      </c>
      <c r="O91" s="75">
        <f>VLOOKUP(M91,Rates!$C$55:$K$75,9,TRUE)</f>
        <v>3.0054744917320519E-3</v>
      </c>
      <c r="P91" s="51"/>
      <c r="Q91" s="74">
        <v>104</v>
      </c>
      <c r="R91" s="75">
        <f t="shared" si="0"/>
        <v>6.2559999999999997E-5</v>
      </c>
      <c r="S91" s="75">
        <f>VLOOKUP(Q91,Rates!$C$31:$G$49,5,TRUE)</f>
        <v>4.4650021065841816E-3</v>
      </c>
    </row>
    <row r="92" spans="1:19" x14ac:dyDescent="0.25">
      <c r="A92" s="144">
        <v>105</v>
      </c>
      <c r="B92" s="145">
        <f>VLOOKUP($A92,Rates!$B$116:$D$130,2,TRUE)</f>
        <v>1.6920000000000046E-2</v>
      </c>
      <c r="C92" s="145">
        <f>VLOOKUP($A92,Rates!$B$116:$D$130,3,TRUE)</f>
        <v>1.3290000000000024E-2</v>
      </c>
      <c r="D92" s="145"/>
      <c r="E92" s="144">
        <v>105</v>
      </c>
      <c r="F92" s="145">
        <f>VLOOKUP($E92,Rates!$C$104:$E$111,2,TRUE)</f>
        <v>1.9526832637344338E-2</v>
      </c>
      <c r="G92" s="145">
        <f>VLOOKUP($E92,Rates!$C$104:$E$111,3,TRUE)</f>
        <v>1.4966866199831452E-2</v>
      </c>
      <c r="H92" s="51"/>
      <c r="I92" s="190">
        <v>105</v>
      </c>
      <c r="J92" s="191">
        <f>VLOOKUP($I92,Rates!$B$80:$D$99,2,TRUE)</f>
        <v>3.5935277690066769E-3</v>
      </c>
      <c r="K92" s="191">
        <f>VLOOKUP($I92,Rates!$B$80:$D$99,3,TRUE)</f>
        <v>3.1948854569671115E-3</v>
      </c>
      <c r="L92" s="51"/>
      <c r="M92" s="74">
        <v>105</v>
      </c>
      <c r="N92" s="75">
        <f>VLOOKUP(M92,Rates!$C$55:$K$75,8,TRUE)</f>
        <v>4.5585779982503238E-3</v>
      </c>
      <c r="O92" s="75">
        <f>VLOOKUP(M92,Rates!$C$55:$K$75,9,TRUE)</f>
        <v>3.0054744917320519E-3</v>
      </c>
      <c r="P92" s="51"/>
      <c r="Q92" s="74">
        <v>105</v>
      </c>
      <c r="R92" s="75">
        <f t="shared" si="0"/>
        <v>6.2559999999999997E-5</v>
      </c>
      <c r="S92" s="75">
        <f>VLOOKUP(Q92,Rates!$C$31:$G$49,5,TRUE)</f>
        <v>4.4650021065841816E-3</v>
      </c>
    </row>
    <row r="93" spans="1:19" x14ac:dyDescent="0.25">
      <c r="A93" s="144">
        <v>106</v>
      </c>
      <c r="B93" s="145">
        <f>VLOOKUP($A93,Rates!$B$116:$D$130,2,TRUE)</f>
        <v>1.6920000000000046E-2</v>
      </c>
      <c r="C93" s="145">
        <f>VLOOKUP($A93,Rates!$B$116:$D$130,3,TRUE)</f>
        <v>1.3290000000000024E-2</v>
      </c>
      <c r="D93" s="145"/>
      <c r="E93" s="144">
        <v>106</v>
      </c>
      <c r="F93" s="145">
        <f>VLOOKUP($E93,Rates!$C$104:$E$111,2,TRUE)</f>
        <v>1.9526832637344338E-2</v>
      </c>
      <c r="G93" s="145">
        <f>VLOOKUP($E93,Rates!$C$104:$E$111,3,TRUE)</f>
        <v>1.4966866199831452E-2</v>
      </c>
      <c r="H93" s="51"/>
      <c r="I93" s="190">
        <v>106</v>
      </c>
      <c r="J93" s="191">
        <f>VLOOKUP($I93,Rates!$B$80:$D$99,2,TRUE)</f>
        <v>3.5935277690066769E-3</v>
      </c>
      <c r="K93" s="191">
        <f>VLOOKUP($I93,Rates!$B$80:$D$99,3,TRUE)</f>
        <v>3.1948854569671115E-3</v>
      </c>
      <c r="L93" s="51"/>
      <c r="M93" s="74">
        <v>106</v>
      </c>
      <c r="N93" s="75">
        <f>VLOOKUP(M93,Rates!$C$55:$K$75,8,TRUE)</f>
        <v>4.5585779982503238E-3</v>
      </c>
      <c r="O93" s="75">
        <f>VLOOKUP(M93,Rates!$C$55:$K$75,9,TRUE)</f>
        <v>3.0054744917320519E-3</v>
      </c>
      <c r="P93" s="51"/>
      <c r="Q93" s="74">
        <v>106</v>
      </c>
      <c r="R93" s="75">
        <f t="shared" si="0"/>
        <v>6.2559999999999997E-5</v>
      </c>
      <c r="S93" s="75">
        <f>VLOOKUP(Q93,Rates!$C$31:$G$49,5,TRUE)</f>
        <v>4.4650021065841816E-3</v>
      </c>
    </row>
    <row r="94" spans="1:19" x14ac:dyDescent="0.25">
      <c r="A94" s="144">
        <v>107</v>
      </c>
      <c r="B94" s="145">
        <f>VLOOKUP($A94,Rates!$B$116:$D$130,2,TRUE)</f>
        <v>1.6920000000000046E-2</v>
      </c>
      <c r="C94" s="145">
        <f>VLOOKUP($A94,Rates!$B$116:$D$130,3,TRUE)</f>
        <v>1.3290000000000024E-2</v>
      </c>
      <c r="D94" s="145"/>
      <c r="E94" s="144">
        <v>107</v>
      </c>
      <c r="F94" s="145">
        <f>VLOOKUP($E94,Rates!$C$104:$E$111,2,TRUE)</f>
        <v>1.9526832637344338E-2</v>
      </c>
      <c r="G94" s="145">
        <f>VLOOKUP($E94,Rates!$C$104:$E$111,3,TRUE)</f>
        <v>1.4966866199831452E-2</v>
      </c>
      <c r="H94" s="51"/>
      <c r="I94" s="190">
        <v>107</v>
      </c>
      <c r="J94" s="191">
        <f>VLOOKUP($I94,Rates!$B$80:$D$99,2,TRUE)</f>
        <v>3.5935277690066769E-3</v>
      </c>
      <c r="K94" s="191">
        <f>VLOOKUP($I94,Rates!$B$80:$D$99,3,TRUE)</f>
        <v>3.1948854569671115E-3</v>
      </c>
      <c r="L94" s="51"/>
      <c r="M94" s="74">
        <v>107</v>
      </c>
      <c r="N94" s="75">
        <f>VLOOKUP(M94,Rates!$C$55:$K$75,8,TRUE)</f>
        <v>4.5585779982503238E-3</v>
      </c>
      <c r="O94" s="75">
        <f>VLOOKUP(M94,Rates!$C$55:$K$75,9,TRUE)</f>
        <v>3.0054744917320519E-3</v>
      </c>
      <c r="P94" s="51"/>
      <c r="Q94" s="74">
        <v>107</v>
      </c>
      <c r="R94" s="75">
        <f t="shared" si="0"/>
        <v>6.2559999999999997E-5</v>
      </c>
      <c r="S94" s="75">
        <f>VLOOKUP(Q94,Rates!$C$31:$G$49,5,TRUE)</f>
        <v>4.4650021065841816E-3</v>
      </c>
    </row>
    <row r="95" spans="1:19" x14ac:dyDescent="0.25">
      <c r="A95" s="144">
        <v>108</v>
      </c>
      <c r="B95" s="145">
        <f>VLOOKUP($A95,Rates!$B$116:$D$130,2,TRUE)</f>
        <v>1.6920000000000046E-2</v>
      </c>
      <c r="C95" s="145">
        <f>VLOOKUP($A95,Rates!$B$116:$D$130,3,TRUE)</f>
        <v>1.3290000000000024E-2</v>
      </c>
      <c r="D95" s="145"/>
      <c r="E95" s="144">
        <v>108</v>
      </c>
      <c r="F95" s="145">
        <f>VLOOKUP($E95,Rates!$C$104:$E$111,2,TRUE)</f>
        <v>1.9526832637344338E-2</v>
      </c>
      <c r="G95" s="145">
        <f>VLOOKUP($E95,Rates!$C$104:$E$111,3,TRUE)</f>
        <v>1.4966866199831452E-2</v>
      </c>
      <c r="H95" s="51"/>
      <c r="I95" s="190">
        <v>108</v>
      </c>
      <c r="J95" s="191">
        <f>VLOOKUP($I95,Rates!$B$80:$D$99,2,TRUE)</f>
        <v>3.5935277690066769E-3</v>
      </c>
      <c r="K95" s="191">
        <f>VLOOKUP($I95,Rates!$B$80:$D$99,3,TRUE)</f>
        <v>3.1948854569671115E-3</v>
      </c>
      <c r="L95" s="51"/>
      <c r="M95" s="74">
        <v>108</v>
      </c>
      <c r="N95" s="75">
        <f>VLOOKUP(M95,Rates!$C$55:$K$75,8,TRUE)</f>
        <v>4.5585779982503238E-3</v>
      </c>
      <c r="O95" s="75">
        <f>VLOOKUP(M95,Rates!$C$55:$K$75,9,TRUE)</f>
        <v>3.0054744917320519E-3</v>
      </c>
      <c r="P95" s="51"/>
      <c r="Q95" s="74">
        <v>108</v>
      </c>
      <c r="R95" s="75">
        <f t="shared" si="0"/>
        <v>6.2559999999999997E-5</v>
      </c>
      <c r="S95" s="75">
        <f>VLOOKUP(Q95,Rates!$C$31:$G$49,5,TRUE)</f>
        <v>4.4650021065841816E-3</v>
      </c>
    </row>
    <row r="96" spans="1:19" x14ac:dyDescent="0.25">
      <c r="A96" s="144">
        <v>109</v>
      </c>
      <c r="B96" s="145">
        <f>VLOOKUP($A96,Rates!$B$116:$D$130,2,TRUE)</f>
        <v>1.6920000000000046E-2</v>
      </c>
      <c r="C96" s="145">
        <f>VLOOKUP($A96,Rates!$B$116:$D$130,3,TRUE)</f>
        <v>1.3290000000000024E-2</v>
      </c>
      <c r="D96" s="145"/>
      <c r="E96" s="144">
        <v>109</v>
      </c>
      <c r="F96" s="145">
        <f>VLOOKUP($E96,Rates!$C$104:$E$111,2,TRUE)</f>
        <v>1.9526832637344338E-2</v>
      </c>
      <c r="G96" s="145">
        <f>VLOOKUP($E96,Rates!$C$104:$E$111,3,TRUE)</f>
        <v>1.4966866199831452E-2</v>
      </c>
      <c r="H96" s="51"/>
      <c r="I96" s="190">
        <v>109</v>
      </c>
      <c r="J96" s="191">
        <f>VLOOKUP($I96,Rates!$B$80:$D$99,2,TRUE)</f>
        <v>3.5935277690066769E-3</v>
      </c>
      <c r="K96" s="191">
        <f>VLOOKUP($I96,Rates!$B$80:$D$99,3,TRUE)</f>
        <v>3.1948854569671115E-3</v>
      </c>
      <c r="L96" s="51"/>
      <c r="M96" s="74">
        <v>109</v>
      </c>
      <c r="N96" s="75">
        <f>VLOOKUP(M96,Rates!$C$55:$K$75,8,TRUE)</f>
        <v>4.5585779982503238E-3</v>
      </c>
      <c r="O96" s="75">
        <f>VLOOKUP(M96,Rates!$C$55:$K$75,9,TRUE)</f>
        <v>3.0054744917320519E-3</v>
      </c>
      <c r="P96" s="51"/>
      <c r="Q96" s="74">
        <v>109</v>
      </c>
      <c r="R96" s="75">
        <f t="shared" si="0"/>
        <v>6.2559999999999997E-5</v>
      </c>
      <c r="S96" s="75">
        <f>VLOOKUP(Q96,Rates!$C$31:$G$49,5,TRUE)</f>
        <v>4.4650021065841816E-3</v>
      </c>
    </row>
    <row r="97" spans="1:19" x14ac:dyDescent="0.25">
      <c r="A97" s="144">
        <v>110</v>
      </c>
      <c r="B97" s="145">
        <f>VLOOKUP($A97,Rates!$B$116:$D$130,2,TRUE)</f>
        <v>1.6920000000000046E-2</v>
      </c>
      <c r="C97" s="145">
        <f>VLOOKUP($A97,Rates!$B$116:$D$130,3,TRUE)</f>
        <v>1.3290000000000024E-2</v>
      </c>
      <c r="D97" s="145"/>
      <c r="E97" s="144">
        <v>110</v>
      </c>
      <c r="F97" s="145">
        <f>VLOOKUP($E97,Rates!$C$104:$E$111,2,TRUE)</f>
        <v>1.9526832637344338E-2</v>
      </c>
      <c r="G97" s="145">
        <f>VLOOKUP($E97,Rates!$C$104:$E$111,3,TRUE)</f>
        <v>1.4966866199831452E-2</v>
      </c>
      <c r="H97" s="51"/>
      <c r="I97" s="190">
        <v>110</v>
      </c>
      <c r="J97" s="191">
        <f>VLOOKUP($I97,Rates!$B$80:$D$99,2,TRUE)</f>
        <v>3.5935277690066769E-3</v>
      </c>
      <c r="K97" s="191">
        <f>VLOOKUP($I97,Rates!$B$80:$D$99,3,TRUE)</f>
        <v>3.1948854569671115E-3</v>
      </c>
      <c r="L97" s="51"/>
      <c r="M97" s="74">
        <v>110</v>
      </c>
      <c r="N97" s="75">
        <f>VLOOKUP(M97,Rates!$C$55:$K$75,8,TRUE)</f>
        <v>4.5585779982503238E-3</v>
      </c>
      <c r="O97" s="75">
        <f>VLOOKUP(M97,Rates!$C$55:$K$75,9,TRUE)</f>
        <v>3.0054744917320519E-3</v>
      </c>
      <c r="P97" s="51"/>
      <c r="Q97" s="74">
        <v>110</v>
      </c>
      <c r="R97" s="75">
        <f t="shared" si="0"/>
        <v>6.2559999999999997E-5</v>
      </c>
      <c r="S97" s="75">
        <f>VLOOKUP(Q97,Rates!$C$31:$G$49,5,TRUE)</f>
        <v>4.4650021065841816E-3</v>
      </c>
    </row>
    <row r="98" spans="1:19" x14ac:dyDescent="0.25">
      <c r="A98" s="144">
        <v>111</v>
      </c>
      <c r="B98" s="145">
        <f>VLOOKUP($A98,Rates!$B$116:$D$130,2,TRUE)</f>
        <v>1.6920000000000046E-2</v>
      </c>
      <c r="C98" s="145">
        <f>VLOOKUP($A98,Rates!$B$116:$D$130,3,TRUE)</f>
        <v>1.3290000000000024E-2</v>
      </c>
      <c r="D98" s="145"/>
      <c r="E98" s="144">
        <v>111</v>
      </c>
      <c r="F98" s="145">
        <f>VLOOKUP($E98,Rates!$C$104:$E$111,2,TRUE)</f>
        <v>1.9526832637344338E-2</v>
      </c>
      <c r="G98" s="145">
        <f>VLOOKUP($E98,Rates!$C$104:$E$111,3,TRUE)</f>
        <v>1.4966866199831452E-2</v>
      </c>
      <c r="H98" s="51"/>
      <c r="I98" s="190">
        <v>111</v>
      </c>
      <c r="J98" s="191">
        <f>VLOOKUP($I98,Rates!$B$80:$D$99,2,TRUE)</f>
        <v>3.5935277690066769E-3</v>
      </c>
      <c r="K98" s="191">
        <f>VLOOKUP($I98,Rates!$B$80:$D$99,3,TRUE)</f>
        <v>3.1948854569671115E-3</v>
      </c>
      <c r="L98" s="51"/>
      <c r="M98" s="74">
        <v>111</v>
      </c>
      <c r="N98" s="75">
        <f>VLOOKUP(M98,Rates!$C$55:$K$75,8,TRUE)</f>
        <v>4.5585779982503238E-3</v>
      </c>
      <c r="O98" s="75">
        <f>VLOOKUP(M98,Rates!$C$55:$K$75,9,TRUE)</f>
        <v>3.0054744917320519E-3</v>
      </c>
      <c r="P98" s="51"/>
      <c r="Q98" s="74">
        <v>111</v>
      </c>
      <c r="R98" s="75">
        <f t="shared" si="0"/>
        <v>6.2559999999999997E-5</v>
      </c>
      <c r="S98" s="75">
        <f>VLOOKUP(Q98,Rates!$C$31:$G$49,5,TRUE)</f>
        <v>4.4650021065841816E-3</v>
      </c>
    </row>
    <row r="99" spans="1:19" x14ac:dyDescent="0.25">
      <c r="A99" s="144">
        <v>112</v>
      </c>
      <c r="B99" s="145">
        <f>VLOOKUP($A99,Rates!$B$116:$D$130,2,TRUE)</f>
        <v>1.6920000000000046E-2</v>
      </c>
      <c r="C99" s="145">
        <f>VLOOKUP($A99,Rates!$B$116:$D$130,3,TRUE)</f>
        <v>1.3290000000000024E-2</v>
      </c>
      <c r="D99" s="145"/>
      <c r="E99" s="144">
        <v>112</v>
      </c>
      <c r="F99" s="145">
        <f>VLOOKUP($E99,Rates!$C$104:$E$111,2,TRUE)</f>
        <v>1.9526832637344338E-2</v>
      </c>
      <c r="G99" s="145">
        <f>VLOOKUP($E99,Rates!$C$104:$E$111,3,TRUE)</f>
        <v>1.4966866199831452E-2</v>
      </c>
      <c r="H99" s="51"/>
      <c r="I99" s="190">
        <v>112</v>
      </c>
      <c r="J99" s="191">
        <f>VLOOKUP($I99,Rates!$B$80:$D$99,2,TRUE)</f>
        <v>3.5935277690066769E-3</v>
      </c>
      <c r="K99" s="191">
        <f>VLOOKUP($I99,Rates!$B$80:$D$99,3,TRUE)</f>
        <v>3.1948854569671115E-3</v>
      </c>
      <c r="L99" s="51"/>
      <c r="M99" s="74">
        <v>112</v>
      </c>
      <c r="N99" s="75">
        <f>VLOOKUP(M99,Rates!$C$55:$K$75,8,TRUE)</f>
        <v>4.5585779982503238E-3</v>
      </c>
      <c r="O99" s="75">
        <f>VLOOKUP(M99,Rates!$C$55:$K$75,9,TRUE)</f>
        <v>3.0054744917320519E-3</v>
      </c>
      <c r="P99" s="51"/>
      <c r="Q99" s="74">
        <v>112</v>
      </c>
      <c r="R99" s="75">
        <f t="shared" si="0"/>
        <v>6.2559999999999997E-5</v>
      </c>
      <c r="S99" s="75">
        <f>VLOOKUP(Q99,Rates!$C$31:$G$49,5,TRUE)</f>
        <v>4.4650021065841816E-3</v>
      </c>
    </row>
    <row r="100" spans="1:19" x14ac:dyDescent="0.25">
      <c r="A100" s="144">
        <v>113</v>
      </c>
      <c r="B100" s="145">
        <f>VLOOKUP($A100,Rates!$B$116:$D$130,2,TRUE)</f>
        <v>1.6920000000000046E-2</v>
      </c>
      <c r="C100" s="145">
        <f>VLOOKUP($A100,Rates!$B$116:$D$130,3,TRUE)</f>
        <v>1.3290000000000024E-2</v>
      </c>
      <c r="D100" s="145"/>
      <c r="E100" s="144">
        <v>113</v>
      </c>
      <c r="F100" s="145">
        <f>VLOOKUP($E100,Rates!$C$104:$E$111,2,TRUE)</f>
        <v>1.9526832637344338E-2</v>
      </c>
      <c r="G100" s="145">
        <f>VLOOKUP($E100,Rates!$C$104:$E$111,3,TRUE)</f>
        <v>1.4966866199831452E-2</v>
      </c>
      <c r="H100" s="51"/>
      <c r="I100" s="190">
        <v>113</v>
      </c>
      <c r="J100" s="191">
        <f>VLOOKUP($I100,Rates!$B$80:$D$99,2,TRUE)</f>
        <v>3.5935277690066769E-3</v>
      </c>
      <c r="K100" s="191">
        <f>VLOOKUP($I100,Rates!$B$80:$D$99,3,TRUE)</f>
        <v>3.1948854569671115E-3</v>
      </c>
      <c r="L100" s="51"/>
      <c r="M100" s="74">
        <v>113</v>
      </c>
      <c r="N100" s="75">
        <f>VLOOKUP(M100,Rates!$C$55:$K$75,8,TRUE)</f>
        <v>4.5585779982503238E-3</v>
      </c>
      <c r="O100" s="75">
        <f>VLOOKUP(M100,Rates!$C$55:$K$75,9,TRUE)</f>
        <v>3.0054744917320519E-3</v>
      </c>
      <c r="P100" s="51"/>
      <c r="Q100" s="74">
        <v>113</v>
      </c>
      <c r="R100" s="75">
        <f t="shared" si="0"/>
        <v>6.2559999999999997E-5</v>
      </c>
      <c r="S100" s="75">
        <f>VLOOKUP(Q100,Rates!$C$31:$G$49,5,TRUE)</f>
        <v>4.4650021065841816E-3</v>
      </c>
    </row>
    <row r="101" spans="1:19" x14ac:dyDescent="0.25">
      <c r="A101" s="144">
        <v>114</v>
      </c>
      <c r="B101" s="145">
        <f>VLOOKUP($A101,Rates!$B$116:$D$130,2,TRUE)</f>
        <v>1.6920000000000046E-2</v>
      </c>
      <c r="C101" s="145">
        <f>VLOOKUP($A101,Rates!$B$116:$D$130,3,TRUE)</f>
        <v>1.3290000000000024E-2</v>
      </c>
      <c r="D101" s="145"/>
      <c r="E101" s="144">
        <v>114</v>
      </c>
      <c r="F101" s="145">
        <f>VLOOKUP($E101,Rates!$C$104:$E$111,2,TRUE)</f>
        <v>1.9526832637344338E-2</v>
      </c>
      <c r="G101" s="145">
        <f>VLOOKUP($E101,Rates!$C$104:$E$111,3,TRUE)</f>
        <v>1.4966866199831452E-2</v>
      </c>
      <c r="H101" s="51"/>
      <c r="I101" s="190">
        <v>114</v>
      </c>
      <c r="J101" s="191">
        <f>VLOOKUP($I101,Rates!$B$80:$D$99,2,TRUE)</f>
        <v>3.5935277690066769E-3</v>
      </c>
      <c r="K101" s="191">
        <f>VLOOKUP($I101,Rates!$B$80:$D$99,3,TRUE)</f>
        <v>3.1948854569671115E-3</v>
      </c>
      <c r="L101" s="51"/>
      <c r="M101" s="74">
        <v>114</v>
      </c>
      <c r="N101" s="75">
        <f>VLOOKUP(M101,Rates!$C$55:$K$75,8,TRUE)</f>
        <v>4.5585779982503238E-3</v>
      </c>
      <c r="O101" s="75">
        <f>VLOOKUP(M101,Rates!$C$55:$K$75,9,TRUE)</f>
        <v>3.0054744917320519E-3</v>
      </c>
      <c r="P101" s="51"/>
      <c r="Q101" s="74">
        <v>114</v>
      </c>
      <c r="R101" s="75">
        <f t="shared" si="0"/>
        <v>6.2559999999999997E-5</v>
      </c>
      <c r="S101" s="75">
        <f>VLOOKUP(Q101,Rates!$C$31:$G$49,5,TRUE)</f>
        <v>4.4650021065841816E-3</v>
      </c>
    </row>
    <row r="102" spans="1:19" x14ac:dyDescent="0.25">
      <c r="A102" s="144">
        <v>115</v>
      </c>
      <c r="B102" s="145">
        <f>VLOOKUP($A102,Rates!$B$116:$D$130,2,TRUE)</f>
        <v>1.6920000000000046E-2</v>
      </c>
      <c r="C102" s="145">
        <f>VLOOKUP($A102,Rates!$B$116:$D$130,3,TRUE)</f>
        <v>1.3290000000000024E-2</v>
      </c>
      <c r="D102" s="145"/>
      <c r="E102" s="144">
        <v>115</v>
      </c>
      <c r="F102" s="145">
        <f>VLOOKUP($E102,Rates!$C$104:$E$111,2,TRUE)</f>
        <v>1.9526832637344338E-2</v>
      </c>
      <c r="G102" s="145">
        <f>VLOOKUP($E102,Rates!$C$104:$E$111,3,TRUE)</f>
        <v>1.4966866199831452E-2</v>
      </c>
      <c r="H102" s="51"/>
      <c r="I102" s="190">
        <v>115</v>
      </c>
      <c r="J102" s="191">
        <f>VLOOKUP($I102,Rates!$B$80:$D$99,2,TRUE)</f>
        <v>3.5935277690066769E-3</v>
      </c>
      <c r="K102" s="191">
        <f>VLOOKUP($I102,Rates!$B$80:$D$99,3,TRUE)</f>
        <v>3.1948854569671115E-3</v>
      </c>
      <c r="L102" s="51"/>
      <c r="M102" s="74">
        <v>115</v>
      </c>
      <c r="N102" s="75">
        <f>VLOOKUP(M102,Rates!$C$55:$K$75,8,TRUE)</f>
        <v>4.5585779982503238E-3</v>
      </c>
      <c r="O102" s="75">
        <f>VLOOKUP(M102,Rates!$C$55:$K$75,9,TRUE)</f>
        <v>3.0054744917320519E-3</v>
      </c>
      <c r="P102" s="51"/>
      <c r="Q102" s="74">
        <v>115</v>
      </c>
      <c r="R102" s="75">
        <f t="shared" si="0"/>
        <v>6.2559999999999997E-5</v>
      </c>
      <c r="S102" s="75">
        <f>VLOOKUP(Q102,Rates!$C$31:$G$49,5,TRUE)</f>
        <v>4.4650021065841816E-3</v>
      </c>
    </row>
    <row r="103" spans="1:19" x14ac:dyDescent="0.25">
      <c r="A103" s="144">
        <v>116</v>
      </c>
      <c r="B103" s="145">
        <f>VLOOKUP($A103,Rates!$B$116:$D$130,2,TRUE)</f>
        <v>1.6920000000000046E-2</v>
      </c>
      <c r="C103" s="145">
        <f>VLOOKUP($A103,Rates!$B$116:$D$130,3,TRUE)</f>
        <v>1.3290000000000024E-2</v>
      </c>
      <c r="D103" s="145"/>
      <c r="E103" s="144">
        <v>116</v>
      </c>
      <c r="F103" s="145">
        <f>VLOOKUP($E103,Rates!$C$104:$E$111,2,TRUE)</f>
        <v>1.9526832637344338E-2</v>
      </c>
      <c r="G103" s="145">
        <f>VLOOKUP($E103,Rates!$C$104:$E$111,3,TRUE)</f>
        <v>1.4966866199831452E-2</v>
      </c>
      <c r="H103" s="51"/>
      <c r="I103" s="190">
        <v>116</v>
      </c>
      <c r="J103" s="191">
        <f>VLOOKUP($I103,Rates!$B$80:$D$99,2,TRUE)</f>
        <v>3.5935277690066769E-3</v>
      </c>
      <c r="K103" s="191">
        <f>VLOOKUP($I103,Rates!$B$80:$D$99,3,TRUE)</f>
        <v>3.1948854569671115E-3</v>
      </c>
      <c r="L103" s="51"/>
      <c r="M103" s="74">
        <v>116</v>
      </c>
      <c r="N103" s="75">
        <f>VLOOKUP(M103,Rates!$C$55:$K$75,8,TRUE)</f>
        <v>4.5585779982503238E-3</v>
      </c>
      <c r="O103" s="75">
        <f>VLOOKUP(M103,Rates!$C$55:$K$75,9,TRUE)</f>
        <v>3.0054744917320519E-3</v>
      </c>
      <c r="P103" s="51"/>
      <c r="Q103" s="74">
        <v>116</v>
      </c>
      <c r="R103" s="75">
        <f t="shared" si="0"/>
        <v>6.2559999999999997E-5</v>
      </c>
      <c r="S103" s="75">
        <f>VLOOKUP(Q103,Rates!$C$31:$G$49,5,TRUE)</f>
        <v>4.4650021065841816E-3</v>
      </c>
    </row>
    <row r="104" spans="1:19" x14ac:dyDescent="0.25">
      <c r="A104" s="144">
        <v>117</v>
      </c>
      <c r="B104" s="145">
        <f>VLOOKUP($A104,Rates!$B$116:$D$130,2,TRUE)</f>
        <v>1.6920000000000046E-2</v>
      </c>
      <c r="C104" s="145">
        <f>VLOOKUP($A104,Rates!$B$116:$D$130,3,TRUE)</f>
        <v>1.3290000000000024E-2</v>
      </c>
      <c r="D104" s="145"/>
      <c r="E104" s="144">
        <v>117</v>
      </c>
      <c r="F104" s="145">
        <f>VLOOKUP($E104,Rates!$C$104:$E$111,2,TRUE)</f>
        <v>1.9526832637344338E-2</v>
      </c>
      <c r="G104" s="145">
        <f>VLOOKUP($E104,Rates!$C$104:$E$111,3,TRUE)</f>
        <v>1.4966866199831452E-2</v>
      </c>
      <c r="H104" s="51"/>
      <c r="I104" s="190">
        <v>117</v>
      </c>
      <c r="J104" s="191">
        <f>VLOOKUP($I104,Rates!$B$80:$D$99,2,TRUE)</f>
        <v>3.5935277690066769E-3</v>
      </c>
      <c r="K104" s="191">
        <f>VLOOKUP($I104,Rates!$B$80:$D$99,3,TRUE)</f>
        <v>3.1948854569671115E-3</v>
      </c>
      <c r="L104" s="51"/>
      <c r="M104" s="74">
        <v>117</v>
      </c>
      <c r="N104" s="75">
        <f>VLOOKUP(M104,Rates!$C$55:$K$75,8,TRUE)</f>
        <v>4.5585779982503238E-3</v>
      </c>
      <c r="O104" s="75">
        <f>VLOOKUP(M104,Rates!$C$55:$K$75,9,TRUE)</f>
        <v>3.0054744917320519E-3</v>
      </c>
      <c r="P104" s="51"/>
      <c r="Q104" s="74">
        <v>117</v>
      </c>
      <c r="R104" s="75">
        <f t="shared" si="0"/>
        <v>6.2559999999999997E-5</v>
      </c>
      <c r="S104" s="75">
        <f>VLOOKUP(Q104,Rates!$C$31:$G$49,5,TRUE)</f>
        <v>4.4650021065841816E-3</v>
      </c>
    </row>
    <row r="105" spans="1:19" x14ac:dyDescent="0.25">
      <c r="A105" s="144">
        <v>118</v>
      </c>
      <c r="B105" s="145">
        <f>VLOOKUP($A105,Rates!$B$116:$D$130,2,TRUE)</f>
        <v>1.6920000000000046E-2</v>
      </c>
      <c r="C105" s="145">
        <f>VLOOKUP($A105,Rates!$B$116:$D$130,3,TRUE)</f>
        <v>1.3290000000000024E-2</v>
      </c>
      <c r="D105" s="145"/>
      <c r="E105" s="144">
        <v>118</v>
      </c>
      <c r="F105" s="145">
        <f>VLOOKUP($E105,Rates!$C$104:$E$111,2,TRUE)</f>
        <v>1.9526832637344338E-2</v>
      </c>
      <c r="G105" s="145">
        <f>VLOOKUP($E105,Rates!$C$104:$E$111,3,TRUE)</f>
        <v>1.4966866199831452E-2</v>
      </c>
      <c r="H105" s="51"/>
      <c r="I105" s="190">
        <v>118</v>
      </c>
      <c r="J105" s="191">
        <f>VLOOKUP($I105,Rates!$B$80:$D$99,2,TRUE)</f>
        <v>3.5935277690066769E-3</v>
      </c>
      <c r="K105" s="191">
        <f>VLOOKUP($I105,Rates!$B$80:$D$99,3,TRUE)</f>
        <v>3.1948854569671115E-3</v>
      </c>
      <c r="L105" s="51"/>
      <c r="M105" s="74">
        <v>118</v>
      </c>
      <c r="N105" s="75">
        <f>VLOOKUP(M105,Rates!$C$55:$K$75,8,TRUE)</f>
        <v>4.5585779982503238E-3</v>
      </c>
      <c r="O105" s="75">
        <f>VLOOKUP(M105,Rates!$C$55:$K$75,9,TRUE)</f>
        <v>3.0054744917320519E-3</v>
      </c>
      <c r="P105" s="51"/>
      <c r="Q105" s="74">
        <v>118</v>
      </c>
      <c r="R105" s="75">
        <f t="shared" si="0"/>
        <v>6.2559999999999997E-5</v>
      </c>
      <c r="S105" s="75">
        <f>VLOOKUP(Q105,Rates!$C$31:$G$49,5,TRUE)</f>
        <v>4.4650021065841816E-3</v>
      </c>
    </row>
    <row r="106" spans="1:19" x14ac:dyDescent="0.25">
      <c r="A106" s="144">
        <v>119</v>
      </c>
      <c r="B106" s="145">
        <f>VLOOKUP($A106,Rates!$B$116:$D$130,2,TRUE)</f>
        <v>1.6920000000000046E-2</v>
      </c>
      <c r="C106" s="145">
        <f>VLOOKUP($A106,Rates!$B$116:$D$130,3,TRUE)</f>
        <v>1.3290000000000024E-2</v>
      </c>
      <c r="D106" s="145"/>
      <c r="E106" s="144">
        <v>119</v>
      </c>
      <c r="F106" s="145">
        <f>VLOOKUP($E106,Rates!$C$104:$E$111,2,TRUE)</f>
        <v>1.9526832637344338E-2</v>
      </c>
      <c r="G106" s="145">
        <f>VLOOKUP($E106,Rates!$C$104:$E$111,3,TRUE)</f>
        <v>1.4966866199831452E-2</v>
      </c>
      <c r="H106" s="51"/>
      <c r="I106" s="190">
        <v>119</v>
      </c>
      <c r="J106" s="191">
        <f>VLOOKUP($I106,Rates!$B$80:$D$99,2,TRUE)</f>
        <v>3.5935277690066769E-3</v>
      </c>
      <c r="K106" s="191">
        <f>VLOOKUP($I106,Rates!$B$80:$D$99,3,TRUE)</f>
        <v>3.1948854569671115E-3</v>
      </c>
      <c r="L106" s="51"/>
      <c r="M106" s="74">
        <v>119</v>
      </c>
      <c r="N106" s="75">
        <f>VLOOKUP(M106,Rates!$C$55:$K$75,8,TRUE)</f>
        <v>4.5585779982503238E-3</v>
      </c>
      <c r="O106" s="75">
        <f>VLOOKUP(M106,Rates!$C$55:$K$75,9,TRUE)</f>
        <v>3.0054744917320519E-3</v>
      </c>
      <c r="P106" s="51"/>
      <c r="Q106" s="74">
        <v>119</v>
      </c>
      <c r="R106" s="75">
        <f t="shared" si="0"/>
        <v>6.2559999999999997E-5</v>
      </c>
      <c r="S106" s="75">
        <f>VLOOKUP(Q106,Rates!$C$31:$G$49,5,TRUE)</f>
        <v>4.4650021065841816E-3</v>
      </c>
    </row>
    <row r="107" spans="1:19" x14ac:dyDescent="0.25">
      <c r="A107" s="144">
        <v>120</v>
      </c>
      <c r="B107" s="145">
        <f>VLOOKUP($A107,Rates!$B$116:$D$130,2,TRUE)</f>
        <v>1.6920000000000046E-2</v>
      </c>
      <c r="C107" s="145">
        <f>VLOOKUP($A107,Rates!$B$116:$D$130,3,TRUE)</f>
        <v>1.3290000000000024E-2</v>
      </c>
      <c r="D107" s="145"/>
      <c r="E107" s="144">
        <v>120</v>
      </c>
      <c r="F107" s="145">
        <f>VLOOKUP($E107,Rates!$C$104:$E$111,2,TRUE)</f>
        <v>1.9526832637344338E-2</v>
      </c>
      <c r="G107" s="145">
        <f>VLOOKUP($E107,Rates!$C$104:$E$111,3,TRUE)</f>
        <v>1.4966866199831452E-2</v>
      </c>
      <c r="H107" s="51"/>
      <c r="I107" s="190">
        <v>120</v>
      </c>
      <c r="J107" s="191">
        <f>VLOOKUP($I107,Rates!$B$80:$D$99,2,TRUE)</f>
        <v>3.5935277690066769E-3</v>
      </c>
      <c r="K107" s="191">
        <f>VLOOKUP($I107,Rates!$B$80:$D$99,3,TRUE)</f>
        <v>3.1948854569671115E-3</v>
      </c>
      <c r="L107" s="51"/>
      <c r="M107" s="74">
        <v>120</v>
      </c>
      <c r="N107" s="75">
        <f>VLOOKUP(M107,Rates!$C$55:$K$75,8,TRUE)</f>
        <v>4.5585779982503238E-3</v>
      </c>
      <c r="O107" s="75">
        <f>VLOOKUP(M107,Rates!$C$55:$K$75,9,TRUE)</f>
        <v>3.0054744917320519E-3</v>
      </c>
      <c r="P107" s="51"/>
      <c r="Q107" s="74">
        <v>120</v>
      </c>
      <c r="R107" s="75">
        <f t="shared" si="0"/>
        <v>6.2559999999999997E-5</v>
      </c>
      <c r="S107" s="75">
        <f>VLOOKUP(Q107,Rates!$C$31:$G$49,5,TRUE)</f>
        <v>4.4650021065841816E-3</v>
      </c>
    </row>
    <row r="108" spans="1:19" x14ac:dyDescent="0.25">
      <c r="A108" s="146"/>
      <c r="B108" s="141"/>
      <c r="C108" s="141"/>
      <c r="D108" s="141"/>
      <c r="F108" s="145"/>
      <c r="G108" s="145"/>
    </row>
    <row r="109" spans="1:19" x14ac:dyDescent="0.25">
      <c r="A109" s="146"/>
      <c r="B109" s="141"/>
      <c r="C109" s="141"/>
      <c r="D109" s="141"/>
      <c r="J109" s="46">
        <f>SUM(J5:J108)</f>
        <v>0.34516807250919113</v>
      </c>
      <c r="K109" s="46">
        <f>SUM(K5:K108)</f>
        <v>0.27698369721147287</v>
      </c>
    </row>
    <row r="110" spans="1:19" x14ac:dyDescent="0.25">
      <c r="A110" s="146"/>
      <c r="B110" s="141"/>
      <c r="C110" s="141"/>
      <c r="D110" s="141"/>
    </row>
    <row r="111" spans="1:19" x14ac:dyDescent="0.25">
      <c r="A111" s="146"/>
      <c r="B111" s="141"/>
      <c r="C111" s="141"/>
      <c r="D111" s="141"/>
      <c r="I111" s="192" t="s">
        <v>334</v>
      </c>
    </row>
    <row r="112" spans="1:19" x14ac:dyDescent="0.25">
      <c r="A112" s="146"/>
      <c r="B112" s="141"/>
      <c r="C112" s="141"/>
      <c r="D112" s="141"/>
    </row>
    <row r="113" spans="1:4" x14ac:dyDescent="0.25">
      <c r="A113" s="146"/>
      <c r="B113" s="141"/>
      <c r="C113" s="141"/>
      <c r="D113" s="141"/>
    </row>
    <row r="114" spans="1:4" x14ac:dyDescent="0.25">
      <c r="A114" s="146"/>
      <c r="B114" s="141"/>
      <c r="C114" s="141"/>
      <c r="D114" s="141"/>
    </row>
    <row r="115" spans="1:4" x14ac:dyDescent="0.25">
      <c r="A115" s="146"/>
      <c r="B115" s="141"/>
      <c r="C115" s="141"/>
      <c r="D115" s="141"/>
    </row>
    <row r="116" spans="1:4" x14ac:dyDescent="0.25">
      <c r="A116" s="146"/>
      <c r="B116" s="141"/>
      <c r="C116" s="141"/>
      <c r="D116" s="141"/>
    </row>
    <row r="117" spans="1:4" x14ac:dyDescent="0.25">
      <c r="A117" s="146"/>
      <c r="B117" s="141"/>
      <c r="C117" s="141"/>
      <c r="D117" s="141"/>
    </row>
    <row r="118" spans="1:4" x14ac:dyDescent="0.25">
      <c r="A118" s="146"/>
      <c r="B118" s="141"/>
      <c r="C118" s="141"/>
      <c r="D118" s="141"/>
    </row>
    <row r="119" spans="1:4" x14ac:dyDescent="0.25">
      <c r="A119" s="146"/>
      <c r="B119" s="141"/>
      <c r="C119" s="141"/>
      <c r="D119" s="141"/>
    </row>
    <row r="120" spans="1:4" x14ac:dyDescent="0.25">
      <c r="A120" s="146"/>
      <c r="B120" s="141"/>
      <c r="C120" s="141"/>
      <c r="D120" s="141"/>
    </row>
    <row r="121" spans="1:4" x14ac:dyDescent="0.25">
      <c r="A121" s="146"/>
      <c r="B121" s="141"/>
      <c r="C121" s="141"/>
      <c r="D121" s="141"/>
    </row>
    <row r="122" spans="1:4" x14ac:dyDescent="0.25">
      <c r="A122" s="146"/>
      <c r="B122" s="141"/>
      <c r="C122" s="141"/>
      <c r="D122" s="141"/>
    </row>
    <row r="123" spans="1:4" x14ac:dyDescent="0.25">
      <c r="A123" s="146"/>
      <c r="B123" s="141"/>
      <c r="C123" s="141"/>
      <c r="D123" s="141"/>
    </row>
    <row r="124" spans="1:4" x14ac:dyDescent="0.25">
      <c r="A124" s="146"/>
      <c r="B124" s="141"/>
      <c r="C124" s="141"/>
      <c r="D124" s="141"/>
    </row>
    <row r="125" spans="1:4" x14ac:dyDescent="0.25">
      <c r="A125" s="146"/>
      <c r="B125" s="141"/>
      <c r="C125" s="141"/>
      <c r="D125" s="141"/>
    </row>
    <row r="126" spans="1:4" x14ac:dyDescent="0.25">
      <c r="A126" s="146"/>
      <c r="B126" s="141"/>
      <c r="C126" s="141"/>
      <c r="D126" s="141"/>
    </row>
    <row r="127" spans="1:4" x14ac:dyDescent="0.25">
      <c r="A127" s="146"/>
      <c r="B127" s="141"/>
      <c r="C127" s="141"/>
      <c r="D127" s="141"/>
    </row>
    <row r="128" spans="1:4" x14ac:dyDescent="0.25">
      <c r="A128" s="146"/>
      <c r="B128" s="141"/>
      <c r="C128" s="141"/>
      <c r="D128" s="141"/>
    </row>
    <row r="129" spans="1:4" x14ac:dyDescent="0.25">
      <c r="A129" s="146"/>
      <c r="B129" s="141"/>
      <c r="C129" s="141"/>
      <c r="D129" s="141"/>
    </row>
    <row r="130" spans="1:4" x14ac:dyDescent="0.25">
      <c r="A130" s="146"/>
      <c r="B130" s="141"/>
      <c r="C130" s="141"/>
      <c r="D130" s="141"/>
    </row>
    <row r="131" spans="1:4" x14ac:dyDescent="0.25">
      <c r="A131" s="146"/>
      <c r="B131" s="141"/>
      <c r="C131" s="141"/>
      <c r="D131" s="141"/>
    </row>
    <row r="132" spans="1:4" x14ac:dyDescent="0.25">
      <c r="A132" s="146"/>
      <c r="B132" s="141"/>
      <c r="C132" s="141"/>
      <c r="D132" s="141"/>
    </row>
    <row r="133" spans="1:4" x14ac:dyDescent="0.25">
      <c r="A133" s="146"/>
      <c r="B133" s="141"/>
      <c r="C133" s="141"/>
      <c r="D133" s="141"/>
    </row>
    <row r="134" spans="1:4" x14ac:dyDescent="0.25">
      <c r="A134" s="146"/>
      <c r="B134" s="141"/>
      <c r="C134" s="141"/>
      <c r="D134" s="141"/>
    </row>
    <row r="135" spans="1:4" x14ac:dyDescent="0.25">
      <c r="A135" s="146"/>
      <c r="B135" s="141"/>
      <c r="C135" s="141"/>
      <c r="D135" s="141"/>
    </row>
    <row r="136" spans="1:4" x14ac:dyDescent="0.25">
      <c r="A136" s="146"/>
      <c r="B136" s="141"/>
      <c r="C136" s="141"/>
      <c r="D136" s="141"/>
    </row>
    <row r="137" spans="1:4" x14ac:dyDescent="0.25">
      <c r="A137" s="146"/>
      <c r="B137" s="141"/>
      <c r="C137" s="141"/>
      <c r="D137" s="141"/>
    </row>
    <row r="138" spans="1:4" x14ac:dyDescent="0.25">
      <c r="A138" s="146"/>
      <c r="B138" s="141"/>
      <c r="C138" s="141"/>
      <c r="D138" s="141"/>
    </row>
    <row r="139" spans="1:4" x14ac:dyDescent="0.25">
      <c r="A139" s="146"/>
      <c r="B139" s="141"/>
      <c r="C139" s="141"/>
      <c r="D139" s="141"/>
    </row>
    <row r="140" spans="1:4" x14ac:dyDescent="0.25">
      <c r="A140" s="146"/>
      <c r="B140" s="141"/>
      <c r="C140" s="141"/>
      <c r="D140" s="141"/>
    </row>
    <row r="141" spans="1:4" x14ac:dyDescent="0.25">
      <c r="A141" s="146"/>
      <c r="B141" s="141"/>
      <c r="C141" s="141"/>
      <c r="D141" s="141"/>
    </row>
    <row r="142" spans="1:4" x14ac:dyDescent="0.25">
      <c r="A142" s="146"/>
      <c r="B142" s="141"/>
      <c r="C142" s="141"/>
      <c r="D142" s="141"/>
    </row>
    <row r="143" spans="1:4" x14ac:dyDescent="0.25">
      <c r="A143" s="146"/>
      <c r="B143" s="141"/>
      <c r="C143" s="141"/>
      <c r="D143" s="141"/>
    </row>
    <row r="144" spans="1:4" x14ac:dyDescent="0.25">
      <c r="A144" s="146"/>
      <c r="B144" s="141"/>
      <c r="C144" s="141"/>
      <c r="D144" s="141"/>
    </row>
    <row r="145" spans="1:4" x14ac:dyDescent="0.25">
      <c r="A145" s="146"/>
      <c r="B145" s="141"/>
      <c r="C145" s="141"/>
      <c r="D145" s="141"/>
    </row>
    <row r="146" spans="1:4" x14ac:dyDescent="0.25">
      <c r="A146" s="146"/>
      <c r="B146" s="141"/>
      <c r="C146" s="141"/>
      <c r="D146" s="141"/>
    </row>
    <row r="147" spans="1:4" x14ac:dyDescent="0.25">
      <c r="A147" s="146"/>
      <c r="B147" s="141"/>
      <c r="C147" s="141"/>
      <c r="D147" s="141"/>
    </row>
    <row r="148" spans="1:4" x14ac:dyDescent="0.25">
      <c r="A148" s="146"/>
      <c r="B148" s="141"/>
      <c r="C148" s="141"/>
      <c r="D148" s="141"/>
    </row>
    <row r="149" spans="1:4" x14ac:dyDescent="0.25">
      <c r="A149" s="146"/>
      <c r="B149" s="141"/>
      <c r="C149" s="141"/>
      <c r="D149" s="141"/>
    </row>
    <row r="150" spans="1:4" x14ac:dyDescent="0.25">
      <c r="A150" s="146"/>
      <c r="B150" s="141"/>
      <c r="C150" s="141"/>
      <c r="D150" s="141"/>
    </row>
    <row r="151" spans="1:4" x14ac:dyDescent="0.25">
      <c r="A151" s="146"/>
      <c r="B151" s="141"/>
      <c r="C151" s="141"/>
      <c r="D151" s="141"/>
    </row>
    <row r="152" spans="1:4" x14ac:dyDescent="0.25">
      <c r="A152" s="146"/>
      <c r="B152" s="141"/>
      <c r="C152" s="141"/>
      <c r="D152" s="141"/>
    </row>
    <row r="153" spans="1:4" x14ac:dyDescent="0.25">
      <c r="A153" s="146"/>
      <c r="B153" s="141"/>
      <c r="C153" s="141"/>
      <c r="D153" s="141"/>
    </row>
    <row r="154" spans="1:4" x14ac:dyDescent="0.25">
      <c r="A154" s="146"/>
      <c r="B154" s="141"/>
      <c r="C154" s="141"/>
      <c r="D154" s="141"/>
    </row>
    <row r="155" spans="1:4" x14ac:dyDescent="0.25">
      <c r="A155" s="146"/>
      <c r="B155" s="141"/>
      <c r="C155" s="141"/>
      <c r="D155" s="141"/>
    </row>
    <row r="156" spans="1:4" x14ac:dyDescent="0.25">
      <c r="A156" s="146"/>
      <c r="B156" s="141"/>
      <c r="C156" s="141"/>
      <c r="D156" s="141"/>
    </row>
    <row r="157" spans="1:4" x14ac:dyDescent="0.25">
      <c r="A157" s="146"/>
      <c r="B157" s="141"/>
      <c r="C157" s="141"/>
      <c r="D157" s="141"/>
    </row>
    <row r="158" spans="1:4" x14ac:dyDescent="0.25">
      <c r="A158" s="146"/>
      <c r="B158" s="141"/>
      <c r="C158" s="141"/>
      <c r="D158" s="141"/>
    </row>
    <row r="159" spans="1:4" x14ac:dyDescent="0.25">
      <c r="A159" s="146"/>
      <c r="B159" s="141"/>
      <c r="C159" s="141"/>
      <c r="D159" s="141"/>
    </row>
    <row r="160" spans="1:4" x14ac:dyDescent="0.25">
      <c r="A160" s="146"/>
      <c r="B160" s="141"/>
      <c r="C160" s="141"/>
      <c r="D160" s="141"/>
    </row>
    <row r="161" spans="1:4" x14ac:dyDescent="0.25">
      <c r="A161" s="146"/>
      <c r="B161" s="141"/>
      <c r="C161" s="141"/>
      <c r="D161" s="141"/>
    </row>
    <row r="162" spans="1:4" x14ac:dyDescent="0.25">
      <c r="A162" s="146"/>
      <c r="B162" s="141"/>
      <c r="C162" s="141"/>
      <c r="D162" s="141"/>
    </row>
    <row r="163" spans="1:4" x14ac:dyDescent="0.25">
      <c r="A163" s="146"/>
      <c r="B163" s="141"/>
      <c r="C163" s="141"/>
      <c r="D163" s="141"/>
    </row>
    <row r="164" spans="1:4" x14ac:dyDescent="0.25">
      <c r="A164" s="146"/>
      <c r="B164" s="141"/>
      <c r="C164" s="141"/>
      <c r="D164" s="141"/>
    </row>
    <row r="165" spans="1:4" x14ac:dyDescent="0.25">
      <c r="A165" s="146"/>
      <c r="B165" s="141"/>
      <c r="C165" s="141"/>
      <c r="D165" s="141"/>
    </row>
    <row r="166" spans="1:4" x14ac:dyDescent="0.25">
      <c r="A166" s="146"/>
      <c r="B166" s="141"/>
      <c r="C166" s="141"/>
      <c r="D166" s="141"/>
    </row>
    <row r="167" spans="1:4" x14ac:dyDescent="0.25">
      <c r="A167" s="146"/>
      <c r="B167" s="141"/>
      <c r="C167" s="141"/>
      <c r="D167" s="141"/>
    </row>
    <row r="168" spans="1:4" x14ac:dyDescent="0.25">
      <c r="A168" s="146"/>
      <c r="B168" s="141"/>
      <c r="C168" s="141"/>
      <c r="D168" s="141"/>
    </row>
    <row r="169" spans="1:4" x14ac:dyDescent="0.25">
      <c r="A169" s="146"/>
      <c r="B169" s="141"/>
      <c r="C169" s="141"/>
      <c r="D169" s="141"/>
    </row>
    <row r="170" spans="1:4" x14ac:dyDescent="0.25">
      <c r="A170" s="146"/>
      <c r="B170" s="141"/>
      <c r="C170" s="141"/>
      <c r="D170" s="141"/>
    </row>
    <row r="171" spans="1:4" x14ac:dyDescent="0.25">
      <c r="A171" s="146"/>
      <c r="B171" s="141"/>
      <c r="C171" s="141"/>
      <c r="D171" s="141"/>
    </row>
    <row r="172" spans="1:4" x14ac:dyDescent="0.25">
      <c r="A172" s="146"/>
      <c r="B172" s="141"/>
      <c r="C172" s="141"/>
      <c r="D172" s="141"/>
    </row>
    <row r="173" spans="1:4" x14ac:dyDescent="0.25">
      <c r="A173" s="146"/>
      <c r="B173" s="141"/>
      <c r="C173" s="141"/>
      <c r="D173" s="141"/>
    </row>
    <row r="174" spans="1:4" x14ac:dyDescent="0.25">
      <c r="A174" s="146"/>
      <c r="B174" s="141"/>
      <c r="C174" s="141"/>
      <c r="D174" s="141"/>
    </row>
    <row r="175" spans="1:4" x14ac:dyDescent="0.25">
      <c r="A175" s="146"/>
      <c r="B175" s="141"/>
      <c r="C175" s="141"/>
      <c r="D175" s="141"/>
    </row>
    <row r="176" spans="1:4" x14ac:dyDescent="0.25">
      <c r="A176" s="146"/>
      <c r="B176" s="141"/>
      <c r="C176" s="141"/>
      <c r="D176" s="141"/>
    </row>
    <row r="177" spans="1:4" x14ac:dyDescent="0.25">
      <c r="A177" s="146"/>
      <c r="B177" s="141"/>
      <c r="C177" s="141"/>
      <c r="D177" s="141"/>
    </row>
    <row r="178" spans="1:4" x14ac:dyDescent="0.25">
      <c r="A178" s="146"/>
      <c r="B178" s="141"/>
      <c r="C178" s="141"/>
      <c r="D178" s="141"/>
    </row>
    <row r="179" spans="1:4" x14ac:dyDescent="0.25">
      <c r="A179" s="146"/>
      <c r="B179" s="141"/>
      <c r="C179" s="141"/>
      <c r="D179" s="141"/>
    </row>
    <row r="180" spans="1:4" x14ac:dyDescent="0.25">
      <c r="A180" s="146"/>
      <c r="B180" s="141"/>
      <c r="C180" s="141"/>
      <c r="D180" s="141"/>
    </row>
    <row r="181" spans="1:4" x14ac:dyDescent="0.25">
      <c r="A181" s="146"/>
      <c r="B181" s="141"/>
      <c r="C181" s="141"/>
      <c r="D181" s="141"/>
    </row>
    <row r="182" spans="1:4" x14ac:dyDescent="0.25">
      <c r="A182" s="146"/>
      <c r="B182" s="141"/>
      <c r="C182" s="141"/>
      <c r="D182" s="141"/>
    </row>
    <row r="183" spans="1:4" x14ac:dyDescent="0.25">
      <c r="A183" s="146"/>
      <c r="B183" s="141"/>
      <c r="C183" s="141"/>
      <c r="D183" s="141"/>
    </row>
    <row r="184" spans="1:4" x14ac:dyDescent="0.25">
      <c r="A184" s="146"/>
      <c r="B184" s="141"/>
      <c r="C184" s="141"/>
      <c r="D184" s="141"/>
    </row>
    <row r="185" spans="1:4" x14ac:dyDescent="0.25">
      <c r="A185" s="146"/>
      <c r="B185" s="141"/>
      <c r="C185" s="141"/>
      <c r="D185" s="141"/>
    </row>
    <row r="186" spans="1:4" x14ac:dyDescent="0.25">
      <c r="A186" s="146"/>
      <c r="B186" s="141"/>
      <c r="C186" s="141"/>
      <c r="D186" s="141"/>
    </row>
    <row r="187" spans="1:4" x14ac:dyDescent="0.25">
      <c r="A187" s="146"/>
      <c r="B187" s="141"/>
      <c r="C187" s="141"/>
      <c r="D187" s="141"/>
    </row>
    <row r="188" spans="1:4" x14ac:dyDescent="0.25">
      <c r="A188" s="146"/>
      <c r="B188" s="141"/>
      <c r="C188" s="141"/>
      <c r="D188" s="141"/>
    </row>
    <row r="189" spans="1:4" x14ac:dyDescent="0.25">
      <c r="A189" s="146"/>
      <c r="B189" s="141"/>
      <c r="C189" s="141"/>
      <c r="D189" s="141"/>
    </row>
    <row r="190" spans="1:4" x14ac:dyDescent="0.25">
      <c r="A190" s="146"/>
      <c r="B190" s="141"/>
      <c r="C190" s="141"/>
      <c r="D190" s="141"/>
    </row>
    <row r="191" spans="1:4" x14ac:dyDescent="0.25">
      <c r="A191" s="146"/>
      <c r="B191" s="141"/>
      <c r="C191" s="141"/>
      <c r="D191" s="141"/>
    </row>
    <row r="192" spans="1:4" x14ac:dyDescent="0.25">
      <c r="A192" s="146"/>
      <c r="B192" s="141"/>
      <c r="C192" s="141"/>
      <c r="D192" s="141"/>
    </row>
    <row r="193" spans="1:4" x14ac:dyDescent="0.25">
      <c r="A193" s="146"/>
      <c r="B193" s="141"/>
      <c r="C193" s="141"/>
      <c r="D193" s="141"/>
    </row>
    <row r="194" spans="1:4" x14ac:dyDescent="0.25">
      <c r="A194" s="146"/>
      <c r="B194" s="141"/>
      <c r="C194" s="141"/>
      <c r="D194" s="141"/>
    </row>
    <row r="195" spans="1:4" x14ac:dyDescent="0.25">
      <c r="A195" s="146"/>
      <c r="B195" s="141"/>
      <c r="C195" s="141"/>
      <c r="D195" s="141"/>
    </row>
    <row r="196" spans="1:4" x14ac:dyDescent="0.25">
      <c r="A196" s="146"/>
      <c r="B196" s="141"/>
      <c r="C196" s="141"/>
      <c r="D196" s="141"/>
    </row>
    <row r="197" spans="1:4" x14ac:dyDescent="0.25">
      <c r="A197" s="146"/>
      <c r="B197" s="141"/>
      <c r="C197" s="141"/>
      <c r="D197" s="141"/>
    </row>
    <row r="198" spans="1:4" x14ac:dyDescent="0.25">
      <c r="A198" s="146"/>
      <c r="B198" s="141"/>
      <c r="C198" s="141"/>
      <c r="D198" s="141"/>
    </row>
    <row r="199" spans="1:4" x14ac:dyDescent="0.25">
      <c r="A199" s="146"/>
      <c r="B199" s="141"/>
      <c r="C199" s="141"/>
      <c r="D199" s="141"/>
    </row>
    <row r="200" spans="1:4" x14ac:dyDescent="0.25">
      <c r="A200" s="146"/>
      <c r="B200" s="141"/>
      <c r="C200" s="141"/>
      <c r="D200" s="141"/>
    </row>
    <row r="201" spans="1:4" x14ac:dyDescent="0.25">
      <c r="A201" s="146"/>
      <c r="B201" s="141"/>
      <c r="C201" s="141"/>
      <c r="D201" s="141"/>
    </row>
    <row r="202" spans="1:4" x14ac:dyDescent="0.25">
      <c r="A202" s="146"/>
      <c r="B202" s="141"/>
      <c r="C202" s="141"/>
      <c r="D202" s="141"/>
    </row>
    <row r="203" spans="1:4" x14ac:dyDescent="0.25">
      <c r="A203" s="146"/>
      <c r="B203" s="141"/>
      <c r="C203" s="141"/>
      <c r="D203" s="141"/>
    </row>
    <row r="204" spans="1:4" x14ac:dyDescent="0.25">
      <c r="A204" s="146"/>
      <c r="B204" s="141"/>
      <c r="C204" s="141"/>
      <c r="D204" s="141"/>
    </row>
    <row r="205" spans="1:4" x14ac:dyDescent="0.25">
      <c r="A205" s="146"/>
      <c r="B205" s="141"/>
      <c r="C205" s="141"/>
      <c r="D205" s="141"/>
    </row>
    <row r="206" spans="1:4" x14ac:dyDescent="0.25">
      <c r="A206" s="146"/>
      <c r="B206" s="141"/>
      <c r="C206" s="141"/>
      <c r="D206" s="141"/>
    </row>
    <row r="207" spans="1:4" x14ac:dyDescent="0.25">
      <c r="A207" s="146"/>
      <c r="B207" s="141"/>
      <c r="C207" s="141"/>
      <c r="D207" s="141"/>
    </row>
    <row r="208" spans="1:4" x14ac:dyDescent="0.25">
      <c r="A208" s="146"/>
      <c r="B208" s="141"/>
      <c r="C208" s="141"/>
      <c r="D208" s="141"/>
    </row>
    <row r="209" spans="1:4" x14ac:dyDescent="0.25">
      <c r="A209" s="146"/>
      <c r="B209" s="141"/>
      <c r="C209" s="141"/>
      <c r="D209" s="141"/>
    </row>
    <row r="210" spans="1:4" x14ac:dyDescent="0.25">
      <c r="A210" s="146"/>
      <c r="B210" s="141"/>
      <c r="C210" s="141"/>
      <c r="D210" s="141"/>
    </row>
    <row r="211" spans="1:4" x14ac:dyDescent="0.25">
      <c r="A211" s="146"/>
      <c r="B211" s="141"/>
      <c r="C211" s="141"/>
      <c r="D211" s="141"/>
    </row>
    <row r="212" spans="1:4" x14ac:dyDescent="0.25">
      <c r="A212" s="146"/>
      <c r="B212" s="141"/>
      <c r="C212" s="141"/>
      <c r="D212" s="141"/>
    </row>
    <row r="213" spans="1:4" x14ac:dyDescent="0.25">
      <c r="A213" s="146"/>
      <c r="B213" s="141"/>
      <c r="C213" s="141"/>
      <c r="D213" s="141"/>
    </row>
    <row r="214" spans="1:4" x14ac:dyDescent="0.25">
      <c r="A214" s="146"/>
      <c r="B214" s="141"/>
      <c r="C214" s="141"/>
      <c r="D214" s="141"/>
    </row>
    <row r="215" spans="1:4" x14ac:dyDescent="0.25">
      <c r="A215" s="146"/>
      <c r="B215" s="141"/>
      <c r="C215" s="141"/>
      <c r="D215" s="141"/>
    </row>
    <row r="216" spans="1:4" x14ac:dyDescent="0.25">
      <c r="A216" s="146"/>
      <c r="B216" s="141"/>
      <c r="C216" s="141"/>
      <c r="D216" s="141"/>
    </row>
    <row r="217" spans="1:4" x14ac:dyDescent="0.25">
      <c r="A217" s="146"/>
      <c r="B217" s="141"/>
      <c r="C217" s="141"/>
      <c r="D217" s="141"/>
    </row>
    <row r="218" spans="1:4" x14ac:dyDescent="0.25">
      <c r="A218" s="146"/>
      <c r="B218" s="141"/>
      <c r="C218" s="141"/>
      <c r="D218" s="141"/>
    </row>
    <row r="219" spans="1:4" x14ac:dyDescent="0.25">
      <c r="A219" s="146"/>
      <c r="B219" s="141"/>
      <c r="C219" s="141"/>
      <c r="D219" s="141"/>
    </row>
    <row r="220" spans="1:4" x14ac:dyDescent="0.25">
      <c r="A220" s="146"/>
      <c r="B220" s="141"/>
      <c r="C220" s="141"/>
      <c r="D220" s="141"/>
    </row>
    <row r="221" spans="1:4" x14ac:dyDescent="0.25">
      <c r="A221" s="146"/>
      <c r="B221" s="141"/>
      <c r="C221" s="141"/>
      <c r="D221" s="141"/>
    </row>
    <row r="222" spans="1:4" x14ac:dyDescent="0.25">
      <c r="A222" s="146"/>
      <c r="B222" s="141"/>
      <c r="C222" s="141"/>
      <c r="D222" s="141"/>
    </row>
    <row r="223" spans="1:4" x14ac:dyDescent="0.25">
      <c r="A223" s="146"/>
      <c r="B223" s="141"/>
      <c r="C223" s="141"/>
      <c r="D223" s="141"/>
    </row>
    <row r="224" spans="1:4" x14ac:dyDescent="0.25">
      <c r="A224" s="146"/>
      <c r="B224" s="141"/>
      <c r="C224" s="141"/>
      <c r="D224" s="141"/>
    </row>
  </sheetData>
  <sheetProtection sheet="1" objects="1" scenarios="1"/>
  <pageMargins left="0.75" right="0.75" top="1" bottom="1" header="0.5" footer="0.5"/>
  <pageSetup paperSize="9" scale="10" firstPageNumber="0" fitToWidth="0" fitToHeight="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7"/>
  <sheetViews>
    <sheetView zoomScale="80" zoomScaleNormal="80" zoomScalePageLayoutView="80" workbookViewId="0"/>
  </sheetViews>
  <sheetFormatPr defaultColWidth="11.44140625" defaultRowHeight="13.2" x14ac:dyDescent="0.25"/>
  <cols>
    <col min="1" max="16384" width="11.44140625" style="49"/>
  </cols>
  <sheetData>
    <row r="1" spans="1:26" s="87" customFormat="1" x14ac:dyDescent="0.25">
      <c r="A1" s="91" t="s">
        <v>356</v>
      </c>
    </row>
    <row r="2" spans="1:26" ht="14.4" x14ac:dyDescent="0.3">
      <c r="A2" s="7" t="s">
        <v>357</v>
      </c>
      <c r="D2" s="392" t="s">
        <v>455</v>
      </c>
      <c r="E2" s="391"/>
      <c r="F2" s="391"/>
      <c r="G2" s="391"/>
      <c r="H2" s="391"/>
      <c r="I2" s="391"/>
      <c r="J2" s="391"/>
      <c r="K2" s="391"/>
      <c r="L2" s="391"/>
      <c r="M2" s="391"/>
      <c r="Q2" s="7"/>
    </row>
    <row r="3" spans="1:26" x14ac:dyDescent="0.25">
      <c r="A3" s="69"/>
      <c r="B3" s="69" t="s">
        <v>30</v>
      </c>
      <c r="C3" s="69" t="s">
        <v>31</v>
      </c>
      <c r="D3" s="71"/>
      <c r="E3" s="69"/>
      <c r="F3" s="69" t="s">
        <v>30</v>
      </c>
      <c r="G3" s="69" t="s">
        <v>31</v>
      </c>
      <c r="H3" s="71"/>
      <c r="I3" s="69"/>
      <c r="J3" s="69" t="s">
        <v>30</v>
      </c>
      <c r="K3" s="69" t="s">
        <v>31</v>
      </c>
      <c r="L3" s="71"/>
      <c r="M3" s="69"/>
      <c r="N3" s="69" t="s">
        <v>30</v>
      </c>
      <c r="O3" s="69" t="s">
        <v>31</v>
      </c>
      <c r="P3" s="71"/>
      <c r="Q3" s="69"/>
      <c r="R3" s="69" t="s">
        <v>30</v>
      </c>
      <c r="S3" s="69" t="s">
        <v>31</v>
      </c>
      <c r="V3" s="7"/>
    </row>
    <row r="4" spans="1:26" x14ac:dyDescent="0.25">
      <c r="A4" s="69" t="s">
        <v>29</v>
      </c>
      <c r="B4" s="81" t="s">
        <v>46</v>
      </c>
      <c r="C4" s="81" t="s">
        <v>46</v>
      </c>
      <c r="D4" s="82"/>
      <c r="E4" s="69" t="s">
        <v>29</v>
      </c>
      <c r="F4" s="81" t="s">
        <v>66</v>
      </c>
      <c r="G4" s="81" t="s">
        <v>66</v>
      </c>
      <c r="H4" s="82"/>
      <c r="I4" s="69" t="s">
        <v>29</v>
      </c>
      <c r="J4" s="81" t="s">
        <v>48</v>
      </c>
      <c r="K4" s="81" t="s">
        <v>48</v>
      </c>
      <c r="L4" s="82"/>
      <c r="M4" s="69" t="s">
        <v>29</v>
      </c>
      <c r="N4" s="81" t="s">
        <v>67</v>
      </c>
      <c r="O4" s="81" t="s">
        <v>67</v>
      </c>
      <c r="P4" s="82"/>
      <c r="Q4" s="69" t="s">
        <v>29</v>
      </c>
      <c r="R4" s="81" t="s">
        <v>144</v>
      </c>
      <c r="S4" s="81" t="s">
        <v>144</v>
      </c>
      <c r="T4" s="50"/>
      <c r="U4" s="201"/>
      <c r="V4" s="201"/>
      <c r="W4" s="201"/>
      <c r="X4" s="201"/>
      <c r="Y4" s="201"/>
      <c r="Z4" s="201"/>
    </row>
    <row r="5" spans="1:26" s="51" customFormat="1" x14ac:dyDescent="0.25">
      <c r="A5" s="74">
        <v>18</v>
      </c>
      <c r="B5" s="75">
        <v>1.07</v>
      </c>
      <c r="C5" s="75">
        <v>1.1000000000000001</v>
      </c>
      <c r="E5" s="74">
        <v>18</v>
      </c>
      <c r="F5" s="75">
        <v>1.04</v>
      </c>
      <c r="G5" s="75">
        <v>1.04</v>
      </c>
      <c r="I5" s="74"/>
      <c r="J5" s="75"/>
      <c r="K5" s="75"/>
      <c r="M5" s="74">
        <v>18</v>
      </c>
      <c r="N5" s="75">
        <v>1.04</v>
      </c>
      <c r="O5" s="75">
        <v>1.02</v>
      </c>
      <c r="Q5" s="74">
        <v>18</v>
      </c>
      <c r="R5" s="75">
        <v>1</v>
      </c>
      <c r="S5" s="75">
        <v>1</v>
      </c>
      <c r="U5" s="145"/>
      <c r="V5" s="145"/>
      <c r="W5" s="145"/>
      <c r="X5" s="145"/>
      <c r="Y5" s="145"/>
      <c r="Z5" s="145"/>
    </row>
    <row r="6" spans="1:26" s="51" customFormat="1" x14ac:dyDescent="0.25">
      <c r="A6" s="74">
        <v>19</v>
      </c>
      <c r="B6" s="75">
        <v>1.07</v>
      </c>
      <c r="C6" s="75">
        <v>1.1000000000000001</v>
      </c>
      <c r="E6" s="74">
        <v>19</v>
      </c>
      <c r="F6" s="75">
        <v>1.04</v>
      </c>
      <c r="G6" s="75">
        <v>1.04</v>
      </c>
      <c r="I6" s="289" t="s">
        <v>528</v>
      </c>
      <c r="J6" s="75"/>
      <c r="K6" s="75"/>
      <c r="M6" s="74">
        <v>19</v>
      </c>
      <c r="N6" s="75">
        <v>1.04</v>
      </c>
      <c r="O6" s="75">
        <v>1.02</v>
      </c>
      <c r="Q6" s="74">
        <v>19</v>
      </c>
      <c r="R6" s="75">
        <v>1</v>
      </c>
      <c r="S6" s="75">
        <v>1</v>
      </c>
      <c r="U6" s="145"/>
      <c r="V6" s="145"/>
      <c r="W6" s="145"/>
      <c r="X6" s="145"/>
      <c r="Y6" s="145"/>
      <c r="Z6" s="145"/>
    </row>
    <row r="7" spans="1:26" x14ac:dyDescent="0.25">
      <c r="A7" s="77">
        <v>20</v>
      </c>
      <c r="B7" s="75">
        <v>1.07</v>
      </c>
      <c r="C7" s="75">
        <v>1.1000000000000001</v>
      </c>
      <c r="D7" s="50"/>
      <c r="E7" s="77">
        <v>20</v>
      </c>
      <c r="F7" s="75">
        <v>1.04</v>
      </c>
      <c r="G7" s="75">
        <v>1.04</v>
      </c>
      <c r="H7" s="50"/>
      <c r="I7" s="77"/>
      <c r="J7" s="75"/>
      <c r="K7" s="75"/>
      <c r="L7" s="50"/>
      <c r="M7" s="77">
        <v>20</v>
      </c>
      <c r="N7" s="75">
        <v>1.04</v>
      </c>
      <c r="O7" s="75">
        <v>1.02</v>
      </c>
      <c r="P7" s="50"/>
      <c r="Q7" s="77">
        <v>20</v>
      </c>
      <c r="R7" s="75">
        <v>1</v>
      </c>
      <c r="S7" s="75">
        <v>1</v>
      </c>
      <c r="T7" s="50"/>
      <c r="U7" s="201"/>
      <c r="V7" s="201"/>
      <c r="W7" s="201"/>
      <c r="X7" s="201"/>
      <c r="Y7" s="201"/>
      <c r="Z7" s="201"/>
    </row>
    <row r="8" spans="1:26" x14ac:dyDescent="0.25">
      <c r="A8" s="77">
        <v>21</v>
      </c>
      <c r="B8" s="75">
        <v>1.07</v>
      </c>
      <c r="C8" s="75">
        <v>1.1000000000000001</v>
      </c>
      <c r="D8" s="50"/>
      <c r="E8" s="77">
        <v>21</v>
      </c>
      <c r="F8" s="75">
        <v>1.04</v>
      </c>
      <c r="G8" s="75">
        <v>1.04</v>
      </c>
      <c r="H8" s="50"/>
      <c r="I8" s="77"/>
      <c r="J8" s="75"/>
      <c r="K8" s="75"/>
      <c r="L8" s="50"/>
      <c r="M8" s="77">
        <v>21</v>
      </c>
      <c r="N8" s="75">
        <v>1.04</v>
      </c>
      <c r="O8" s="75">
        <v>1.02</v>
      </c>
      <c r="P8" s="50"/>
      <c r="Q8" s="77">
        <v>21</v>
      </c>
      <c r="R8" s="75">
        <v>1</v>
      </c>
      <c r="S8" s="75">
        <v>1</v>
      </c>
      <c r="T8" s="50"/>
    </row>
    <row r="9" spans="1:26" x14ac:dyDescent="0.25">
      <c r="A9" s="77">
        <v>22</v>
      </c>
      <c r="B9" s="75">
        <v>1.07</v>
      </c>
      <c r="C9" s="75">
        <v>1.1000000000000001</v>
      </c>
      <c r="D9" s="50"/>
      <c r="E9" s="77">
        <v>22</v>
      </c>
      <c r="F9" s="75">
        <v>1.04</v>
      </c>
      <c r="G9" s="75">
        <v>1.04</v>
      </c>
      <c r="H9" s="50"/>
      <c r="I9" s="77"/>
      <c r="J9" s="75"/>
      <c r="K9" s="75"/>
      <c r="L9" s="50"/>
      <c r="M9" s="77">
        <v>22</v>
      </c>
      <c r="N9" s="75">
        <v>1.04</v>
      </c>
      <c r="O9" s="75">
        <v>1.02</v>
      </c>
      <c r="P9" s="50"/>
      <c r="Q9" s="77">
        <v>22</v>
      </c>
      <c r="R9" s="75">
        <v>1</v>
      </c>
      <c r="S9" s="75">
        <v>1</v>
      </c>
      <c r="T9" s="50"/>
    </row>
    <row r="10" spans="1:26" x14ac:dyDescent="0.25">
      <c r="A10" s="77">
        <v>23</v>
      </c>
      <c r="B10" s="75">
        <v>1.07</v>
      </c>
      <c r="C10" s="75">
        <v>1.1000000000000001</v>
      </c>
      <c r="D10" s="50"/>
      <c r="E10" s="77">
        <v>23</v>
      </c>
      <c r="F10" s="75">
        <v>1.04</v>
      </c>
      <c r="G10" s="75">
        <v>1.04</v>
      </c>
      <c r="H10" s="50"/>
      <c r="I10" s="77"/>
      <c r="J10" s="75"/>
      <c r="K10" s="75"/>
      <c r="L10" s="50"/>
      <c r="M10" s="77">
        <v>23</v>
      </c>
      <c r="N10" s="75">
        <v>1.04</v>
      </c>
      <c r="O10" s="75">
        <v>1.02</v>
      </c>
      <c r="P10" s="50"/>
      <c r="Q10" s="77">
        <v>23</v>
      </c>
      <c r="R10" s="75">
        <v>1</v>
      </c>
      <c r="S10" s="75">
        <v>1</v>
      </c>
      <c r="T10" s="50"/>
    </row>
    <row r="11" spans="1:26" x14ac:dyDescent="0.25">
      <c r="A11" s="77">
        <v>24</v>
      </c>
      <c r="B11" s="75">
        <v>1.07</v>
      </c>
      <c r="C11" s="75">
        <v>1.1000000000000001</v>
      </c>
      <c r="D11" s="50"/>
      <c r="E11" s="77">
        <v>24</v>
      </c>
      <c r="F11" s="75">
        <v>1.04</v>
      </c>
      <c r="G11" s="75">
        <v>1.04</v>
      </c>
      <c r="H11" s="50"/>
      <c r="I11" s="77"/>
      <c r="J11" s="75"/>
      <c r="K11" s="75"/>
      <c r="L11" s="50"/>
      <c r="M11" s="77">
        <v>24</v>
      </c>
      <c r="N11" s="75">
        <v>1.04</v>
      </c>
      <c r="O11" s="75">
        <v>1.02</v>
      </c>
      <c r="P11" s="50"/>
      <c r="Q11" s="77">
        <v>24</v>
      </c>
      <c r="R11" s="75">
        <v>1</v>
      </c>
      <c r="S11" s="75">
        <v>1</v>
      </c>
      <c r="T11" s="50"/>
    </row>
    <row r="12" spans="1:26" x14ac:dyDescent="0.25">
      <c r="A12" s="77">
        <v>25</v>
      </c>
      <c r="B12" s="75">
        <v>1.07</v>
      </c>
      <c r="C12" s="75">
        <v>1.1000000000000001</v>
      </c>
      <c r="D12" s="50"/>
      <c r="E12" s="77">
        <v>25</v>
      </c>
      <c r="F12" s="75">
        <v>1.04</v>
      </c>
      <c r="G12" s="75">
        <v>1.04</v>
      </c>
      <c r="H12" s="50"/>
      <c r="I12" s="77"/>
      <c r="J12" s="75"/>
      <c r="K12" s="75"/>
      <c r="L12" s="50"/>
      <c r="M12" s="77">
        <v>25</v>
      </c>
      <c r="N12" s="75">
        <v>1.04</v>
      </c>
      <c r="O12" s="75">
        <v>1.02</v>
      </c>
      <c r="P12" s="50"/>
      <c r="Q12" s="77">
        <v>25</v>
      </c>
      <c r="R12" s="75">
        <v>1</v>
      </c>
      <c r="S12" s="75">
        <v>1</v>
      </c>
      <c r="T12" s="50"/>
    </row>
    <row r="13" spans="1:26" x14ac:dyDescent="0.25">
      <c r="A13" s="77">
        <v>26</v>
      </c>
      <c r="B13" s="75">
        <v>1.07</v>
      </c>
      <c r="C13" s="75">
        <v>1.1000000000000001</v>
      </c>
      <c r="D13" s="50"/>
      <c r="E13" s="77">
        <v>26</v>
      </c>
      <c r="F13" s="75">
        <v>1.04</v>
      </c>
      <c r="G13" s="75">
        <v>1.04</v>
      </c>
      <c r="H13" s="50"/>
      <c r="I13" s="77"/>
      <c r="J13" s="75"/>
      <c r="K13" s="75"/>
      <c r="L13" s="50"/>
      <c r="M13" s="77">
        <v>26</v>
      </c>
      <c r="N13" s="75">
        <v>1.04</v>
      </c>
      <c r="O13" s="75">
        <v>1.02</v>
      </c>
      <c r="P13" s="50"/>
      <c r="Q13" s="77">
        <v>26</v>
      </c>
      <c r="R13" s="75">
        <v>1</v>
      </c>
      <c r="S13" s="75">
        <v>1</v>
      </c>
      <c r="T13" s="50"/>
    </row>
    <row r="14" spans="1:26" x14ac:dyDescent="0.25">
      <c r="A14" s="77">
        <v>27</v>
      </c>
      <c r="B14" s="75">
        <v>1.07</v>
      </c>
      <c r="C14" s="75">
        <v>1.1000000000000001</v>
      </c>
      <c r="D14" s="50"/>
      <c r="E14" s="77">
        <v>27</v>
      </c>
      <c r="F14" s="75">
        <v>1.04</v>
      </c>
      <c r="G14" s="75">
        <v>1.04</v>
      </c>
      <c r="H14" s="50"/>
      <c r="I14" s="77"/>
      <c r="J14" s="75"/>
      <c r="K14" s="75"/>
      <c r="L14" s="50"/>
      <c r="M14" s="77">
        <v>27</v>
      </c>
      <c r="N14" s="75">
        <v>1.04</v>
      </c>
      <c r="O14" s="75">
        <v>1.02</v>
      </c>
      <c r="P14" s="50"/>
      <c r="Q14" s="77">
        <v>27</v>
      </c>
      <c r="R14" s="75">
        <v>1</v>
      </c>
      <c r="S14" s="75">
        <v>1</v>
      </c>
      <c r="T14" s="50"/>
    </row>
    <row r="15" spans="1:26" x14ac:dyDescent="0.25">
      <c r="A15" s="77">
        <v>28</v>
      </c>
      <c r="B15" s="75">
        <v>1.07</v>
      </c>
      <c r="C15" s="75">
        <v>1.1000000000000001</v>
      </c>
      <c r="D15" s="50"/>
      <c r="E15" s="77">
        <v>28</v>
      </c>
      <c r="F15" s="75">
        <v>1.04</v>
      </c>
      <c r="G15" s="75">
        <v>1.04</v>
      </c>
      <c r="H15" s="50"/>
      <c r="I15" s="77"/>
      <c r="J15" s="75"/>
      <c r="K15" s="75"/>
      <c r="L15" s="50"/>
      <c r="M15" s="77">
        <v>28</v>
      </c>
      <c r="N15" s="75">
        <v>1.04</v>
      </c>
      <c r="O15" s="75">
        <v>1.02</v>
      </c>
      <c r="P15" s="50"/>
      <c r="Q15" s="77">
        <v>28</v>
      </c>
      <c r="R15" s="75">
        <v>1</v>
      </c>
      <c r="S15" s="75">
        <v>1</v>
      </c>
      <c r="T15" s="50"/>
    </row>
    <row r="16" spans="1:26" x14ac:dyDescent="0.25">
      <c r="A16" s="77">
        <v>29</v>
      </c>
      <c r="B16" s="75">
        <v>1.07</v>
      </c>
      <c r="C16" s="75">
        <v>1.1000000000000001</v>
      </c>
      <c r="D16" s="50"/>
      <c r="E16" s="77">
        <v>29</v>
      </c>
      <c r="F16" s="75">
        <v>1.04</v>
      </c>
      <c r="G16" s="75">
        <v>1.04</v>
      </c>
      <c r="H16" s="50"/>
      <c r="I16" s="77"/>
      <c r="J16" s="75"/>
      <c r="K16" s="75"/>
      <c r="L16" s="50"/>
      <c r="M16" s="77">
        <v>29</v>
      </c>
      <c r="N16" s="75">
        <v>1.04</v>
      </c>
      <c r="O16" s="75">
        <v>1.02</v>
      </c>
      <c r="P16" s="50"/>
      <c r="Q16" s="77">
        <v>29</v>
      </c>
      <c r="R16" s="75">
        <v>1</v>
      </c>
      <c r="S16" s="75">
        <v>1</v>
      </c>
      <c r="T16" s="50"/>
    </row>
    <row r="17" spans="1:20" x14ac:dyDescent="0.25">
      <c r="A17" s="77">
        <v>30</v>
      </c>
      <c r="B17" s="75">
        <v>1.07</v>
      </c>
      <c r="C17" s="75">
        <v>1.1000000000000001</v>
      </c>
      <c r="D17" s="50"/>
      <c r="E17" s="77">
        <v>30</v>
      </c>
      <c r="F17" s="75">
        <v>1.04</v>
      </c>
      <c r="G17" s="75">
        <v>1.04</v>
      </c>
      <c r="H17" s="50"/>
      <c r="I17" s="77"/>
      <c r="J17" s="75"/>
      <c r="K17" s="75"/>
      <c r="L17" s="50"/>
      <c r="M17" s="77">
        <v>30</v>
      </c>
      <c r="N17" s="75">
        <v>1.04</v>
      </c>
      <c r="O17" s="75">
        <v>1.02</v>
      </c>
      <c r="P17" s="50"/>
      <c r="Q17" s="77">
        <v>30</v>
      </c>
      <c r="R17" s="75">
        <v>1</v>
      </c>
      <c r="S17" s="75">
        <v>1</v>
      </c>
      <c r="T17" s="50"/>
    </row>
    <row r="18" spans="1:20" x14ac:dyDescent="0.25">
      <c r="A18" s="77">
        <v>31</v>
      </c>
      <c r="B18" s="75">
        <v>1.07</v>
      </c>
      <c r="C18" s="75">
        <v>1.1000000000000001</v>
      </c>
      <c r="D18" s="50"/>
      <c r="E18" s="77">
        <v>31</v>
      </c>
      <c r="F18" s="75">
        <v>1.04</v>
      </c>
      <c r="G18" s="75">
        <v>1.04</v>
      </c>
      <c r="H18" s="50"/>
      <c r="I18" s="77"/>
      <c r="J18" s="75"/>
      <c r="K18" s="75"/>
      <c r="L18" s="50"/>
      <c r="M18" s="77">
        <v>31</v>
      </c>
      <c r="N18" s="75">
        <v>1.04</v>
      </c>
      <c r="O18" s="75">
        <v>1.02</v>
      </c>
      <c r="P18" s="50"/>
      <c r="Q18" s="77">
        <v>31</v>
      </c>
      <c r="R18" s="75">
        <v>1</v>
      </c>
      <c r="S18" s="75">
        <v>1</v>
      </c>
      <c r="T18" s="50"/>
    </row>
    <row r="19" spans="1:20" x14ac:dyDescent="0.25">
      <c r="A19" s="77">
        <v>32</v>
      </c>
      <c r="B19" s="75">
        <v>1.07</v>
      </c>
      <c r="C19" s="75">
        <v>1.1000000000000001</v>
      </c>
      <c r="D19" s="50"/>
      <c r="E19" s="77">
        <v>32</v>
      </c>
      <c r="F19" s="75">
        <v>1.04</v>
      </c>
      <c r="G19" s="75">
        <v>1.04</v>
      </c>
      <c r="H19" s="50"/>
      <c r="I19" s="77"/>
      <c r="J19" s="75"/>
      <c r="K19" s="75"/>
      <c r="L19" s="50"/>
      <c r="M19" s="77">
        <v>32</v>
      </c>
      <c r="N19" s="75">
        <v>1.04</v>
      </c>
      <c r="O19" s="75">
        <v>1.02</v>
      </c>
      <c r="P19" s="50"/>
      <c r="Q19" s="77">
        <v>32</v>
      </c>
      <c r="R19" s="75">
        <v>1</v>
      </c>
      <c r="S19" s="75">
        <v>1</v>
      </c>
      <c r="T19" s="50"/>
    </row>
    <row r="20" spans="1:20" x14ac:dyDescent="0.25">
      <c r="A20" s="77">
        <v>33</v>
      </c>
      <c r="B20" s="75">
        <v>1.07</v>
      </c>
      <c r="C20" s="75">
        <v>1.1000000000000001</v>
      </c>
      <c r="D20" s="50"/>
      <c r="E20" s="77">
        <v>33</v>
      </c>
      <c r="F20" s="75">
        <v>1.04</v>
      </c>
      <c r="G20" s="75">
        <v>1.04</v>
      </c>
      <c r="H20" s="50"/>
      <c r="I20" s="77"/>
      <c r="J20" s="75"/>
      <c r="K20" s="75"/>
      <c r="L20" s="50"/>
      <c r="M20" s="77">
        <v>33</v>
      </c>
      <c r="N20" s="75">
        <v>1.04</v>
      </c>
      <c r="O20" s="75">
        <v>1.02</v>
      </c>
      <c r="P20" s="50"/>
      <c r="Q20" s="77">
        <v>33</v>
      </c>
      <c r="R20" s="75">
        <v>1</v>
      </c>
      <c r="S20" s="75">
        <v>1</v>
      </c>
      <c r="T20" s="50"/>
    </row>
    <row r="21" spans="1:20" x14ac:dyDescent="0.25">
      <c r="A21" s="77">
        <v>34</v>
      </c>
      <c r="B21" s="75">
        <v>1.07</v>
      </c>
      <c r="C21" s="75">
        <v>1.1000000000000001</v>
      </c>
      <c r="D21" s="50"/>
      <c r="E21" s="77">
        <v>34</v>
      </c>
      <c r="F21" s="75">
        <v>1.04</v>
      </c>
      <c r="G21" s="75">
        <v>1.04</v>
      </c>
      <c r="H21" s="50"/>
      <c r="I21" s="77"/>
      <c r="J21" s="75"/>
      <c r="K21" s="75"/>
      <c r="L21" s="50"/>
      <c r="M21" s="77">
        <v>34</v>
      </c>
      <c r="N21" s="75">
        <v>1.04</v>
      </c>
      <c r="O21" s="75">
        <v>1.02</v>
      </c>
      <c r="P21" s="50"/>
      <c r="Q21" s="77">
        <v>34</v>
      </c>
      <c r="R21" s="75">
        <v>1</v>
      </c>
      <c r="S21" s="75">
        <v>1</v>
      </c>
      <c r="T21" s="50"/>
    </row>
    <row r="22" spans="1:20" x14ac:dyDescent="0.25">
      <c r="A22" s="77">
        <v>35</v>
      </c>
      <c r="B22" s="75">
        <v>1.07</v>
      </c>
      <c r="C22" s="75">
        <v>1.1000000000000001</v>
      </c>
      <c r="D22" s="50"/>
      <c r="E22" s="77">
        <v>35</v>
      </c>
      <c r="F22" s="75">
        <v>1.04</v>
      </c>
      <c r="G22" s="75">
        <v>1.04</v>
      </c>
      <c r="H22" s="50"/>
      <c r="I22" s="77"/>
      <c r="J22" s="75"/>
      <c r="K22" s="75"/>
      <c r="L22" s="50"/>
      <c r="M22" s="77">
        <v>35</v>
      </c>
      <c r="N22" s="75">
        <v>1.04</v>
      </c>
      <c r="O22" s="75">
        <v>1.02</v>
      </c>
      <c r="P22" s="50"/>
      <c r="Q22" s="77">
        <v>35</v>
      </c>
      <c r="R22" s="75">
        <v>1</v>
      </c>
      <c r="S22" s="75">
        <v>1</v>
      </c>
      <c r="T22" s="50"/>
    </row>
    <row r="23" spans="1:20" x14ac:dyDescent="0.25">
      <c r="A23" s="77">
        <v>36</v>
      </c>
      <c r="B23" s="75">
        <v>1.07</v>
      </c>
      <c r="C23" s="75">
        <v>1.1000000000000001</v>
      </c>
      <c r="D23" s="50"/>
      <c r="E23" s="77">
        <v>36</v>
      </c>
      <c r="F23" s="75">
        <v>1.04</v>
      </c>
      <c r="G23" s="75">
        <v>1.04</v>
      </c>
      <c r="H23" s="50"/>
      <c r="I23" s="77"/>
      <c r="J23" s="75"/>
      <c r="K23" s="75"/>
      <c r="L23" s="50"/>
      <c r="M23" s="77">
        <v>36</v>
      </c>
      <c r="N23" s="75">
        <v>1.04</v>
      </c>
      <c r="O23" s="75">
        <v>1.02</v>
      </c>
      <c r="P23" s="50"/>
      <c r="Q23" s="77">
        <v>36</v>
      </c>
      <c r="R23" s="75">
        <v>1</v>
      </c>
      <c r="S23" s="75">
        <v>1</v>
      </c>
      <c r="T23" s="50"/>
    </row>
    <row r="24" spans="1:20" x14ac:dyDescent="0.25">
      <c r="A24" s="77">
        <v>37</v>
      </c>
      <c r="B24" s="75">
        <v>1.07</v>
      </c>
      <c r="C24" s="75">
        <v>1.1000000000000001</v>
      </c>
      <c r="D24" s="50"/>
      <c r="E24" s="77">
        <v>37</v>
      </c>
      <c r="F24" s="75">
        <v>1.04</v>
      </c>
      <c r="G24" s="75">
        <v>1.04</v>
      </c>
      <c r="H24" s="50"/>
      <c r="I24" s="77"/>
      <c r="J24" s="75"/>
      <c r="K24" s="75"/>
      <c r="L24" s="50"/>
      <c r="M24" s="77">
        <v>37</v>
      </c>
      <c r="N24" s="75">
        <v>1.04</v>
      </c>
      <c r="O24" s="75">
        <v>1.02</v>
      </c>
      <c r="P24" s="50"/>
      <c r="Q24" s="77">
        <v>37</v>
      </c>
      <c r="R24" s="75">
        <v>1</v>
      </c>
      <c r="S24" s="75">
        <v>1</v>
      </c>
      <c r="T24" s="50"/>
    </row>
    <row r="25" spans="1:20" x14ac:dyDescent="0.25">
      <c r="A25" s="77">
        <v>38</v>
      </c>
      <c r="B25" s="75">
        <v>1.07</v>
      </c>
      <c r="C25" s="75">
        <v>1.1000000000000001</v>
      </c>
      <c r="D25" s="50"/>
      <c r="E25" s="77">
        <v>38</v>
      </c>
      <c r="F25" s="75">
        <v>1.04</v>
      </c>
      <c r="G25" s="75">
        <v>1.04</v>
      </c>
      <c r="H25" s="50"/>
      <c r="I25" s="77"/>
      <c r="J25" s="75"/>
      <c r="K25" s="75"/>
      <c r="L25" s="50"/>
      <c r="M25" s="77">
        <v>38</v>
      </c>
      <c r="N25" s="75">
        <v>1.04</v>
      </c>
      <c r="O25" s="75">
        <v>1.02</v>
      </c>
      <c r="P25" s="50"/>
      <c r="Q25" s="77">
        <v>38</v>
      </c>
      <c r="R25" s="75">
        <v>1</v>
      </c>
      <c r="S25" s="75">
        <v>1</v>
      </c>
      <c r="T25" s="50"/>
    </row>
    <row r="26" spans="1:20" x14ac:dyDescent="0.25">
      <c r="A26" s="77">
        <v>39</v>
      </c>
      <c r="B26" s="75">
        <v>1.07</v>
      </c>
      <c r="C26" s="75">
        <v>1.1000000000000001</v>
      </c>
      <c r="D26" s="50"/>
      <c r="E26" s="77">
        <v>39</v>
      </c>
      <c r="F26" s="75">
        <v>1.04</v>
      </c>
      <c r="G26" s="75">
        <v>1.04</v>
      </c>
      <c r="H26" s="50"/>
      <c r="I26" s="77"/>
      <c r="J26" s="75"/>
      <c r="K26" s="75"/>
      <c r="L26" s="50"/>
      <c r="M26" s="77">
        <v>39</v>
      </c>
      <c r="N26" s="75">
        <v>1.04</v>
      </c>
      <c r="O26" s="75">
        <v>1.02</v>
      </c>
      <c r="P26" s="50"/>
      <c r="Q26" s="77">
        <v>39</v>
      </c>
      <c r="R26" s="75">
        <v>1</v>
      </c>
      <c r="S26" s="75">
        <v>1</v>
      </c>
      <c r="T26" s="50"/>
    </row>
    <row r="27" spans="1:20" x14ac:dyDescent="0.25">
      <c r="A27" s="77">
        <v>40</v>
      </c>
      <c r="B27" s="75">
        <v>1.07</v>
      </c>
      <c r="C27" s="75">
        <v>1.1000000000000001</v>
      </c>
      <c r="D27" s="50"/>
      <c r="E27" s="77">
        <v>40</v>
      </c>
      <c r="F27" s="75">
        <v>1.04</v>
      </c>
      <c r="G27" s="75">
        <v>1.04</v>
      </c>
      <c r="H27" s="50"/>
      <c r="I27" s="77"/>
      <c r="J27" s="75"/>
      <c r="K27" s="75"/>
      <c r="L27" s="50"/>
      <c r="M27" s="77">
        <v>40</v>
      </c>
      <c r="N27" s="75">
        <v>1.04</v>
      </c>
      <c r="O27" s="75">
        <v>1.02</v>
      </c>
      <c r="P27" s="50"/>
      <c r="Q27" s="77">
        <v>40</v>
      </c>
      <c r="R27" s="75">
        <v>1</v>
      </c>
      <c r="S27" s="75">
        <v>1</v>
      </c>
      <c r="T27" s="50"/>
    </row>
    <row r="28" spans="1:20" x14ac:dyDescent="0.25">
      <c r="A28" s="77">
        <v>41</v>
      </c>
      <c r="B28" s="75">
        <v>1.07</v>
      </c>
      <c r="C28" s="75">
        <v>1.1000000000000001</v>
      </c>
      <c r="D28" s="50"/>
      <c r="E28" s="77">
        <v>41</v>
      </c>
      <c r="F28" s="75">
        <v>1.04</v>
      </c>
      <c r="G28" s="75">
        <v>1.04</v>
      </c>
      <c r="H28" s="50"/>
      <c r="I28" s="77"/>
      <c r="J28" s="75"/>
      <c r="K28" s="75"/>
      <c r="L28" s="50"/>
      <c r="M28" s="77">
        <v>41</v>
      </c>
      <c r="N28" s="75">
        <v>1.04</v>
      </c>
      <c r="O28" s="75">
        <v>1.02</v>
      </c>
      <c r="P28" s="50"/>
      <c r="Q28" s="77">
        <v>41</v>
      </c>
      <c r="R28" s="75">
        <v>1</v>
      </c>
      <c r="S28" s="75">
        <v>1</v>
      </c>
      <c r="T28" s="50"/>
    </row>
    <row r="29" spans="1:20" x14ac:dyDescent="0.25">
      <c r="A29" s="77">
        <v>42</v>
      </c>
      <c r="B29" s="75">
        <v>1.07</v>
      </c>
      <c r="C29" s="75">
        <v>1.1000000000000001</v>
      </c>
      <c r="D29" s="50"/>
      <c r="E29" s="77">
        <v>42</v>
      </c>
      <c r="F29" s="75">
        <v>1.04</v>
      </c>
      <c r="G29" s="75">
        <v>1.04</v>
      </c>
      <c r="H29" s="50"/>
      <c r="I29" s="77"/>
      <c r="J29" s="75"/>
      <c r="K29" s="75"/>
      <c r="L29" s="50"/>
      <c r="M29" s="77">
        <v>42</v>
      </c>
      <c r="N29" s="75">
        <v>1.04</v>
      </c>
      <c r="O29" s="75">
        <v>1.02</v>
      </c>
      <c r="P29" s="50"/>
      <c r="Q29" s="77">
        <v>42</v>
      </c>
      <c r="R29" s="75">
        <v>1</v>
      </c>
      <c r="S29" s="75">
        <v>1</v>
      </c>
      <c r="T29" s="50"/>
    </row>
    <row r="30" spans="1:20" x14ac:dyDescent="0.25">
      <c r="A30" s="77">
        <v>43</v>
      </c>
      <c r="B30" s="75">
        <v>1.07</v>
      </c>
      <c r="C30" s="75">
        <v>1.1000000000000001</v>
      </c>
      <c r="D30" s="50"/>
      <c r="E30" s="77">
        <v>43</v>
      </c>
      <c r="F30" s="75">
        <v>1.04</v>
      </c>
      <c r="G30" s="75">
        <v>1.04</v>
      </c>
      <c r="H30" s="50"/>
      <c r="I30" s="77"/>
      <c r="J30" s="75"/>
      <c r="K30" s="75"/>
      <c r="L30" s="50"/>
      <c r="M30" s="77">
        <v>43</v>
      </c>
      <c r="N30" s="75">
        <v>1.04</v>
      </c>
      <c r="O30" s="75">
        <v>1.02</v>
      </c>
      <c r="P30" s="50"/>
      <c r="Q30" s="77">
        <v>43</v>
      </c>
      <c r="R30" s="75">
        <v>1</v>
      </c>
      <c r="S30" s="75">
        <v>1</v>
      </c>
      <c r="T30" s="50"/>
    </row>
    <row r="31" spans="1:20" x14ac:dyDescent="0.25">
      <c r="A31" s="77">
        <v>44</v>
      </c>
      <c r="B31" s="75">
        <v>1.07</v>
      </c>
      <c r="C31" s="75">
        <v>1.1000000000000001</v>
      </c>
      <c r="D31" s="50"/>
      <c r="E31" s="77">
        <v>44</v>
      </c>
      <c r="F31" s="75">
        <v>1.04</v>
      </c>
      <c r="G31" s="75">
        <v>1.04</v>
      </c>
      <c r="H31" s="50"/>
      <c r="I31" s="77"/>
      <c r="J31" s="75"/>
      <c r="K31" s="75"/>
      <c r="L31" s="50"/>
      <c r="M31" s="77">
        <v>44</v>
      </c>
      <c r="N31" s="75">
        <v>1.04</v>
      </c>
      <c r="O31" s="75">
        <v>1.02</v>
      </c>
      <c r="P31" s="50"/>
      <c r="Q31" s="77">
        <v>44</v>
      </c>
      <c r="R31" s="75">
        <v>1</v>
      </c>
      <c r="S31" s="75">
        <v>1</v>
      </c>
      <c r="T31" s="50"/>
    </row>
    <row r="32" spans="1:20" x14ac:dyDescent="0.25">
      <c r="A32" s="77">
        <v>45</v>
      </c>
      <c r="B32" s="75">
        <v>1.07</v>
      </c>
      <c r="C32" s="75">
        <v>1.1000000000000001</v>
      </c>
      <c r="D32" s="50"/>
      <c r="E32" s="77">
        <v>45</v>
      </c>
      <c r="F32" s="75">
        <v>1.04</v>
      </c>
      <c r="G32" s="75">
        <v>1.04</v>
      </c>
      <c r="H32" s="50"/>
      <c r="I32" s="77"/>
      <c r="J32" s="75"/>
      <c r="K32" s="75"/>
      <c r="L32" s="50"/>
      <c r="M32" s="77">
        <v>45</v>
      </c>
      <c r="N32" s="75">
        <f>1+(N$31-1)*0.9</f>
        <v>1.036</v>
      </c>
      <c r="O32" s="75">
        <f>1+(O$31-1)*0.9</f>
        <v>1.018</v>
      </c>
      <c r="P32" s="50"/>
      <c r="Q32" s="77">
        <v>45</v>
      </c>
      <c r="R32" s="75">
        <v>1</v>
      </c>
      <c r="S32" s="75">
        <v>1</v>
      </c>
      <c r="T32" s="50"/>
    </row>
    <row r="33" spans="1:20" x14ac:dyDescent="0.25">
      <c r="A33" s="77">
        <v>46</v>
      </c>
      <c r="B33" s="75">
        <v>1.07</v>
      </c>
      <c r="C33" s="75">
        <v>1.1000000000000001</v>
      </c>
      <c r="D33" s="50"/>
      <c r="E33" s="77">
        <v>46</v>
      </c>
      <c r="F33" s="75">
        <v>1.04</v>
      </c>
      <c r="G33" s="75">
        <v>1.04</v>
      </c>
      <c r="H33" s="50"/>
      <c r="I33" s="77"/>
      <c r="J33" s="75"/>
      <c r="K33" s="75"/>
      <c r="L33" s="50"/>
      <c r="M33" s="77">
        <v>46</v>
      </c>
      <c r="N33" s="75">
        <f t="shared" ref="N33:O64" si="0">1+(N$31-1)*0.9</f>
        <v>1.036</v>
      </c>
      <c r="O33" s="75">
        <f t="shared" si="0"/>
        <v>1.018</v>
      </c>
      <c r="P33" s="50"/>
      <c r="Q33" s="77">
        <v>46</v>
      </c>
      <c r="R33" s="75">
        <v>1</v>
      </c>
      <c r="S33" s="75">
        <v>1</v>
      </c>
      <c r="T33" s="50"/>
    </row>
    <row r="34" spans="1:20" x14ac:dyDescent="0.25">
      <c r="A34" s="77">
        <v>47</v>
      </c>
      <c r="B34" s="75">
        <v>1.07</v>
      </c>
      <c r="C34" s="75">
        <v>1.1000000000000001</v>
      </c>
      <c r="D34" s="50"/>
      <c r="E34" s="77">
        <v>47</v>
      </c>
      <c r="F34" s="75">
        <v>1.04</v>
      </c>
      <c r="G34" s="75">
        <v>1.04</v>
      </c>
      <c r="H34" s="50"/>
      <c r="I34" s="77"/>
      <c r="J34" s="75"/>
      <c r="K34" s="75"/>
      <c r="L34" s="50"/>
      <c r="M34" s="77">
        <v>47</v>
      </c>
      <c r="N34" s="75">
        <f t="shared" si="0"/>
        <v>1.036</v>
      </c>
      <c r="O34" s="75">
        <f t="shared" si="0"/>
        <v>1.018</v>
      </c>
      <c r="P34" s="50"/>
      <c r="Q34" s="77">
        <v>47</v>
      </c>
      <c r="R34" s="75">
        <v>1</v>
      </c>
      <c r="S34" s="75">
        <v>1</v>
      </c>
      <c r="T34" s="50"/>
    </row>
    <row r="35" spans="1:20" x14ac:dyDescent="0.25">
      <c r="A35" s="77">
        <v>48</v>
      </c>
      <c r="B35" s="75">
        <v>1.07</v>
      </c>
      <c r="C35" s="75">
        <v>1.1000000000000001</v>
      </c>
      <c r="D35" s="50"/>
      <c r="E35" s="77">
        <v>48</v>
      </c>
      <c r="F35" s="75">
        <v>1.04</v>
      </c>
      <c r="G35" s="75">
        <v>1.04</v>
      </c>
      <c r="H35" s="50"/>
      <c r="I35" s="77"/>
      <c r="J35" s="75"/>
      <c r="K35" s="75"/>
      <c r="L35" s="50"/>
      <c r="M35" s="77">
        <v>48</v>
      </c>
      <c r="N35" s="75">
        <f t="shared" si="0"/>
        <v>1.036</v>
      </c>
      <c r="O35" s="75">
        <f t="shared" si="0"/>
        <v>1.018</v>
      </c>
      <c r="P35" s="50"/>
      <c r="Q35" s="77">
        <v>48</v>
      </c>
      <c r="R35" s="75">
        <v>1</v>
      </c>
      <c r="S35" s="75">
        <v>1</v>
      </c>
      <c r="T35" s="50"/>
    </row>
    <row r="36" spans="1:20" x14ac:dyDescent="0.25">
      <c r="A36" s="77">
        <v>49</v>
      </c>
      <c r="B36" s="75">
        <v>1.07</v>
      </c>
      <c r="C36" s="75">
        <v>1.1000000000000001</v>
      </c>
      <c r="D36" s="50"/>
      <c r="E36" s="77">
        <v>49</v>
      </c>
      <c r="F36" s="75">
        <v>1.04</v>
      </c>
      <c r="G36" s="75">
        <v>1.04</v>
      </c>
      <c r="H36" s="50"/>
      <c r="I36" s="77"/>
      <c r="J36" s="75"/>
      <c r="K36" s="75"/>
      <c r="L36" s="50"/>
      <c r="M36" s="77">
        <v>49</v>
      </c>
      <c r="N36" s="75">
        <f t="shared" si="0"/>
        <v>1.036</v>
      </c>
      <c r="O36" s="75">
        <f t="shared" si="0"/>
        <v>1.018</v>
      </c>
      <c r="P36" s="50"/>
      <c r="Q36" s="77">
        <v>49</v>
      </c>
      <c r="R36" s="75">
        <v>1</v>
      </c>
      <c r="S36" s="75">
        <v>1</v>
      </c>
      <c r="T36" s="50"/>
    </row>
    <row r="37" spans="1:20" x14ac:dyDescent="0.25">
      <c r="A37" s="77">
        <v>50</v>
      </c>
      <c r="B37" s="75">
        <v>1.07</v>
      </c>
      <c r="C37" s="75">
        <v>1.1000000000000001</v>
      </c>
      <c r="D37" s="50"/>
      <c r="E37" s="77">
        <v>50</v>
      </c>
      <c r="F37" s="75">
        <v>1.04</v>
      </c>
      <c r="G37" s="75">
        <v>1.04</v>
      </c>
      <c r="H37" s="50"/>
      <c r="I37" s="77"/>
      <c r="J37" s="75"/>
      <c r="K37" s="75"/>
      <c r="L37" s="50"/>
      <c r="M37" s="77">
        <v>50</v>
      </c>
      <c r="N37" s="75">
        <f t="shared" si="0"/>
        <v>1.036</v>
      </c>
      <c r="O37" s="75">
        <f t="shared" si="0"/>
        <v>1.018</v>
      </c>
      <c r="P37" s="50"/>
      <c r="Q37" s="77">
        <v>50</v>
      </c>
      <c r="R37" s="75">
        <v>1</v>
      </c>
      <c r="S37" s="75">
        <f>1.02</f>
        <v>1.02</v>
      </c>
      <c r="T37" s="50"/>
    </row>
    <row r="38" spans="1:20" x14ac:dyDescent="0.25">
      <c r="A38" s="77">
        <v>51</v>
      </c>
      <c r="B38" s="75">
        <v>1.07</v>
      </c>
      <c r="C38" s="75">
        <v>1.1000000000000001</v>
      </c>
      <c r="D38" s="50"/>
      <c r="E38" s="77">
        <v>51</v>
      </c>
      <c r="F38" s="75">
        <v>1.04</v>
      </c>
      <c r="G38" s="75">
        <v>1.04</v>
      </c>
      <c r="H38" s="50"/>
      <c r="I38" s="77"/>
      <c r="J38" s="75"/>
      <c r="K38" s="75"/>
      <c r="L38" s="50"/>
      <c r="M38" s="77">
        <v>51</v>
      </c>
      <c r="N38" s="75">
        <f t="shared" si="0"/>
        <v>1.036</v>
      </c>
      <c r="O38" s="75">
        <f t="shared" si="0"/>
        <v>1.018</v>
      </c>
      <c r="P38" s="50"/>
      <c r="Q38" s="77">
        <v>51</v>
      </c>
      <c r="R38" s="75">
        <v>1</v>
      </c>
      <c r="S38" s="75">
        <f t="shared" ref="S38:S101" si="1">1.02</f>
        <v>1.02</v>
      </c>
      <c r="T38" s="50"/>
    </row>
    <row r="39" spans="1:20" x14ac:dyDescent="0.25">
      <c r="A39" s="77">
        <v>52</v>
      </c>
      <c r="B39" s="75">
        <v>1.07</v>
      </c>
      <c r="C39" s="75">
        <v>1.1000000000000001</v>
      </c>
      <c r="D39" s="50"/>
      <c r="E39" s="77">
        <v>52</v>
      </c>
      <c r="F39" s="75">
        <v>1.04</v>
      </c>
      <c r="G39" s="75">
        <v>1.04</v>
      </c>
      <c r="H39" s="50"/>
      <c r="I39" s="77"/>
      <c r="J39" s="75"/>
      <c r="K39" s="75"/>
      <c r="L39" s="50"/>
      <c r="M39" s="77">
        <v>52</v>
      </c>
      <c r="N39" s="75">
        <f t="shared" si="0"/>
        <v>1.036</v>
      </c>
      <c r="O39" s="75">
        <f t="shared" si="0"/>
        <v>1.018</v>
      </c>
      <c r="P39" s="50"/>
      <c r="Q39" s="77">
        <v>52</v>
      </c>
      <c r="R39" s="75">
        <v>1</v>
      </c>
      <c r="S39" s="75">
        <f t="shared" si="1"/>
        <v>1.02</v>
      </c>
      <c r="T39" s="50"/>
    </row>
    <row r="40" spans="1:20" x14ac:dyDescent="0.25">
      <c r="A40" s="77">
        <v>53</v>
      </c>
      <c r="B40" s="75">
        <v>1.07</v>
      </c>
      <c r="C40" s="75">
        <v>1.1000000000000001</v>
      </c>
      <c r="D40" s="50"/>
      <c r="E40" s="77">
        <v>53</v>
      </c>
      <c r="F40" s="75">
        <v>1.04</v>
      </c>
      <c r="G40" s="75">
        <v>1.04</v>
      </c>
      <c r="H40" s="50"/>
      <c r="I40" s="77"/>
      <c r="J40" s="75"/>
      <c r="K40" s="75"/>
      <c r="L40" s="50"/>
      <c r="M40" s="77">
        <v>53</v>
      </c>
      <c r="N40" s="75">
        <f t="shared" si="0"/>
        <v>1.036</v>
      </c>
      <c r="O40" s="75">
        <f t="shared" si="0"/>
        <v>1.018</v>
      </c>
      <c r="P40" s="50"/>
      <c r="Q40" s="77">
        <v>53</v>
      </c>
      <c r="R40" s="75">
        <v>1</v>
      </c>
      <c r="S40" s="75">
        <f t="shared" si="1"/>
        <v>1.02</v>
      </c>
      <c r="T40" s="50"/>
    </row>
    <row r="41" spans="1:20" x14ac:dyDescent="0.25">
      <c r="A41" s="77">
        <v>54</v>
      </c>
      <c r="B41" s="75">
        <v>1.07</v>
      </c>
      <c r="C41" s="75">
        <v>1.1000000000000001</v>
      </c>
      <c r="D41" s="50"/>
      <c r="E41" s="77">
        <v>54</v>
      </c>
      <c r="F41" s="75">
        <v>1.04</v>
      </c>
      <c r="G41" s="75">
        <v>1.04</v>
      </c>
      <c r="H41" s="50"/>
      <c r="I41" s="77"/>
      <c r="J41" s="75"/>
      <c r="K41" s="75"/>
      <c r="L41" s="50"/>
      <c r="M41" s="77">
        <v>54</v>
      </c>
      <c r="N41" s="75">
        <f t="shared" si="0"/>
        <v>1.036</v>
      </c>
      <c r="O41" s="75">
        <f t="shared" si="0"/>
        <v>1.018</v>
      </c>
      <c r="P41" s="50"/>
      <c r="Q41" s="77">
        <v>54</v>
      </c>
      <c r="R41" s="75">
        <v>1</v>
      </c>
      <c r="S41" s="75">
        <f t="shared" si="1"/>
        <v>1.02</v>
      </c>
      <c r="T41" s="50"/>
    </row>
    <row r="42" spans="1:20" x14ac:dyDescent="0.25">
      <c r="A42" s="77">
        <v>55</v>
      </c>
      <c r="B42" s="75">
        <v>1.07</v>
      </c>
      <c r="C42" s="75">
        <v>1.1000000000000001</v>
      </c>
      <c r="D42" s="50"/>
      <c r="E42" s="77">
        <v>55</v>
      </c>
      <c r="F42" s="75">
        <v>1.04</v>
      </c>
      <c r="G42" s="75">
        <v>1.04</v>
      </c>
      <c r="H42" s="50"/>
      <c r="I42" s="77"/>
      <c r="J42" s="75"/>
      <c r="K42" s="75"/>
      <c r="L42" s="50"/>
      <c r="M42" s="77">
        <v>55</v>
      </c>
      <c r="N42" s="75">
        <f t="shared" si="0"/>
        <v>1.036</v>
      </c>
      <c r="O42" s="75">
        <f t="shared" si="0"/>
        <v>1.018</v>
      </c>
      <c r="P42" s="50"/>
      <c r="Q42" s="77">
        <v>55</v>
      </c>
      <c r="R42" s="75">
        <v>1</v>
      </c>
      <c r="S42" s="75">
        <f t="shared" si="1"/>
        <v>1.02</v>
      </c>
      <c r="T42" s="50"/>
    </row>
    <row r="43" spans="1:20" x14ac:dyDescent="0.25">
      <c r="A43" s="77">
        <v>56</v>
      </c>
      <c r="B43" s="75">
        <v>1.07</v>
      </c>
      <c r="C43" s="75">
        <v>1.1000000000000001</v>
      </c>
      <c r="D43" s="50"/>
      <c r="E43" s="77">
        <v>56</v>
      </c>
      <c r="F43" s="75">
        <v>1.04</v>
      </c>
      <c r="G43" s="75">
        <v>1.04</v>
      </c>
      <c r="H43" s="50"/>
      <c r="I43" s="77"/>
      <c r="J43" s="75"/>
      <c r="K43" s="75"/>
      <c r="L43" s="50"/>
      <c r="M43" s="77">
        <v>56</v>
      </c>
      <c r="N43" s="75">
        <f t="shared" si="0"/>
        <v>1.036</v>
      </c>
      <c r="O43" s="75">
        <f t="shared" si="0"/>
        <v>1.018</v>
      </c>
      <c r="P43" s="50"/>
      <c r="Q43" s="77">
        <v>56</v>
      </c>
      <c r="R43" s="75">
        <v>1</v>
      </c>
      <c r="S43" s="75">
        <f t="shared" si="1"/>
        <v>1.02</v>
      </c>
      <c r="T43" s="50"/>
    </row>
    <row r="44" spans="1:20" x14ac:dyDescent="0.25">
      <c r="A44" s="77">
        <v>57</v>
      </c>
      <c r="B44" s="75">
        <v>1.07</v>
      </c>
      <c r="C44" s="75">
        <v>1.1000000000000001</v>
      </c>
      <c r="D44" s="50"/>
      <c r="E44" s="77">
        <v>57</v>
      </c>
      <c r="F44" s="75">
        <v>1.04</v>
      </c>
      <c r="G44" s="75">
        <v>1.04</v>
      </c>
      <c r="H44" s="50"/>
      <c r="I44" s="77"/>
      <c r="J44" s="75"/>
      <c r="K44" s="75"/>
      <c r="L44" s="50"/>
      <c r="M44" s="77">
        <v>57</v>
      </c>
      <c r="N44" s="75">
        <f t="shared" si="0"/>
        <v>1.036</v>
      </c>
      <c r="O44" s="75">
        <f t="shared" si="0"/>
        <v>1.018</v>
      </c>
      <c r="P44" s="50"/>
      <c r="Q44" s="77">
        <v>57</v>
      </c>
      <c r="R44" s="75">
        <v>1</v>
      </c>
      <c r="S44" s="75">
        <f t="shared" si="1"/>
        <v>1.02</v>
      </c>
      <c r="T44" s="50"/>
    </row>
    <row r="45" spans="1:20" x14ac:dyDescent="0.25">
      <c r="A45" s="77">
        <v>58</v>
      </c>
      <c r="B45" s="75">
        <v>1.07</v>
      </c>
      <c r="C45" s="75">
        <v>1.1000000000000001</v>
      </c>
      <c r="D45" s="50"/>
      <c r="E45" s="77">
        <v>58</v>
      </c>
      <c r="F45" s="75">
        <v>1.04</v>
      </c>
      <c r="G45" s="75">
        <v>1.04</v>
      </c>
      <c r="H45" s="50"/>
      <c r="I45" s="77"/>
      <c r="J45" s="75"/>
      <c r="K45" s="75"/>
      <c r="L45" s="50"/>
      <c r="M45" s="77">
        <v>58</v>
      </c>
      <c r="N45" s="75">
        <f t="shared" si="0"/>
        <v>1.036</v>
      </c>
      <c r="O45" s="75">
        <f t="shared" si="0"/>
        <v>1.018</v>
      </c>
      <c r="P45" s="50"/>
      <c r="Q45" s="77">
        <v>58</v>
      </c>
      <c r="R45" s="75">
        <v>1</v>
      </c>
      <c r="S45" s="75">
        <f t="shared" si="1"/>
        <v>1.02</v>
      </c>
      <c r="T45" s="50"/>
    </row>
    <row r="46" spans="1:20" x14ac:dyDescent="0.25">
      <c r="A46" s="77">
        <v>59</v>
      </c>
      <c r="B46" s="75">
        <v>1.07</v>
      </c>
      <c r="C46" s="75">
        <v>1.1000000000000001</v>
      </c>
      <c r="D46" s="50"/>
      <c r="E46" s="77">
        <v>59</v>
      </c>
      <c r="F46" s="75">
        <v>1.04</v>
      </c>
      <c r="G46" s="75">
        <v>1.04</v>
      </c>
      <c r="H46" s="50"/>
      <c r="I46" s="77"/>
      <c r="J46" s="75"/>
      <c r="K46" s="75"/>
      <c r="L46" s="50"/>
      <c r="M46" s="77">
        <v>59</v>
      </c>
      <c r="N46" s="75">
        <f t="shared" si="0"/>
        <v>1.036</v>
      </c>
      <c r="O46" s="75">
        <f t="shared" si="0"/>
        <v>1.018</v>
      </c>
      <c r="P46" s="50"/>
      <c r="Q46" s="77">
        <v>59</v>
      </c>
      <c r="R46" s="75">
        <v>1</v>
      </c>
      <c r="S46" s="75">
        <f t="shared" si="1"/>
        <v>1.02</v>
      </c>
      <c r="T46" s="50"/>
    </row>
    <row r="47" spans="1:20" x14ac:dyDescent="0.25">
      <c r="A47" s="77">
        <v>60</v>
      </c>
      <c r="B47" s="75">
        <v>1.07</v>
      </c>
      <c r="C47" s="75">
        <v>1.1000000000000001</v>
      </c>
      <c r="D47" s="50"/>
      <c r="E47" s="77">
        <v>60</v>
      </c>
      <c r="F47" s="75">
        <v>1.04</v>
      </c>
      <c r="G47" s="75">
        <v>1.04</v>
      </c>
      <c r="H47" s="50"/>
      <c r="I47" s="77"/>
      <c r="J47" s="75"/>
      <c r="K47" s="75"/>
      <c r="L47" s="50"/>
      <c r="M47" s="77">
        <v>60</v>
      </c>
      <c r="N47" s="75">
        <f t="shared" si="0"/>
        <v>1.036</v>
      </c>
      <c r="O47" s="75">
        <f t="shared" si="0"/>
        <v>1.018</v>
      </c>
      <c r="P47" s="50"/>
      <c r="Q47" s="77">
        <v>60</v>
      </c>
      <c r="R47" s="75">
        <v>1</v>
      </c>
      <c r="S47" s="75">
        <f t="shared" si="1"/>
        <v>1.02</v>
      </c>
      <c r="T47" s="50"/>
    </row>
    <row r="48" spans="1:20" x14ac:dyDescent="0.25">
      <c r="A48" s="77">
        <v>61</v>
      </c>
      <c r="B48" s="75">
        <v>1.07</v>
      </c>
      <c r="C48" s="75">
        <v>1.1000000000000001</v>
      </c>
      <c r="D48" s="50"/>
      <c r="E48" s="77">
        <v>61</v>
      </c>
      <c r="F48" s="75">
        <v>1.04</v>
      </c>
      <c r="G48" s="75">
        <v>1.04</v>
      </c>
      <c r="H48" s="50"/>
      <c r="I48" s="77"/>
      <c r="J48" s="75"/>
      <c r="K48" s="75"/>
      <c r="L48" s="50"/>
      <c r="M48" s="77">
        <v>61</v>
      </c>
      <c r="N48" s="75">
        <f t="shared" si="0"/>
        <v>1.036</v>
      </c>
      <c r="O48" s="75">
        <f t="shared" si="0"/>
        <v>1.018</v>
      </c>
      <c r="P48" s="50"/>
      <c r="Q48" s="77">
        <v>61</v>
      </c>
      <c r="R48" s="75">
        <v>1</v>
      </c>
      <c r="S48" s="75">
        <f t="shared" si="1"/>
        <v>1.02</v>
      </c>
      <c r="T48" s="50"/>
    </row>
    <row r="49" spans="1:20" x14ac:dyDescent="0.25">
      <c r="A49" s="77">
        <v>62</v>
      </c>
      <c r="B49" s="75">
        <v>1.07</v>
      </c>
      <c r="C49" s="75">
        <v>1.1000000000000001</v>
      </c>
      <c r="D49" s="50"/>
      <c r="E49" s="77">
        <v>62</v>
      </c>
      <c r="F49" s="75">
        <v>1.04</v>
      </c>
      <c r="G49" s="75">
        <v>1.04</v>
      </c>
      <c r="H49" s="50"/>
      <c r="I49" s="77"/>
      <c r="J49" s="75"/>
      <c r="K49" s="75"/>
      <c r="L49" s="50"/>
      <c r="M49" s="77">
        <v>62</v>
      </c>
      <c r="N49" s="75">
        <f t="shared" si="0"/>
        <v>1.036</v>
      </c>
      <c r="O49" s="75">
        <f t="shared" si="0"/>
        <v>1.018</v>
      </c>
      <c r="P49" s="50"/>
      <c r="Q49" s="77">
        <v>62</v>
      </c>
      <c r="R49" s="75">
        <v>1</v>
      </c>
      <c r="S49" s="75">
        <f t="shared" si="1"/>
        <v>1.02</v>
      </c>
      <c r="T49" s="50"/>
    </row>
    <row r="50" spans="1:20" x14ac:dyDescent="0.25">
      <c r="A50" s="77">
        <v>63</v>
      </c>
      <c r="B50" s="75">
        <v>1.07</v>
      </c>
      <c r="C50" s="75">
        <v>1.1000000000000001</v>
      </c>
      <c r="D50" s="50"/>
      <c r="E50" s="77">
        <v>63</v>
      </c>
      <c r="F50" s="75">
        <v>1.04</v>
      </c>
      <c r="G50" s="75">
        <v>1.04</v>
      </c>
      <c r="H50" s="50"/>
      <c r="I50" s="77"/>
      <c r="J50" s="75"/>
      <c r="K50" s="75"/>
      <c r="L50" s="50"/>
      <c r="M50" s="77">
        <v>63</v>
      </c>
      <c r="N50" s="75">
        <f t="shared" si="0"/>
        <v>1.036</v>
      </c>
      <c r="O50" s="75">
        <f t="shared" si="0"/>
        <v>1.018</v>
      </c>
      <c r="P50" s="50"/>
      <c r="Q50" s="77">
        <v>63</v>
      </c>
      <c r="R50" s="75">
        <v>1</v>
      </c>
      <c r="S50" s="75">
        <f t="shared" si="1"/>
        <v>1.02</v>
      </c>
      <c r="T50" s="50"/>
    </row>
    <row r="51" spans="1:20" x14ac:dyDescent="0.25">
      <c r="A51" s="77">
        <v>64</v>
      </c>
      <c r="B51" s="75">
        <v>1.07</v>
      </c>
      <c r="C51" s="75">
        <v>1.1000000000000001</v>
      </c>
      <c r="D51" s="50"/>
      <c r="E51" s="77">
        <v>64</v>
      </c>
      <c r="F51" s="75">
        <v>1.04</v>
      </c>
      <c r="G51" s="75">
        <v>1.04</v>
      </c>
      <c r="H51" s="50"/>
      <c r="I51" s="77"/>
      <c r="J51" s="75"/>
      <c r="K51" s="75"/>
      <c r="L51" s="50"/>
      <c r="M51" s="77">
        <v>64</v>
      </c>
      <c r="N51" s="75">
        <f t="shared" si="0"/>
        <v>1.036</v>
      </c>
      <c r="O51" s="75">
        <f t="shared" si="0"/>
        <v>1.018</v>
      </c>
      <c r="P51" s="50"/>
      <c r="Q51" s="77">
        <v>64</v>
      </c>
      <c r="R51" s="75">
        <v>1</v>
      </c>
      <c r="S51" s="75">
        <f t="shared" si="1"/>
        <v>1.02</v>
      </c>
      <c r="T51" s="50"/>
    </row>
    <row r="52" spans="1:20" x14ac:dyDescent="0.25">
      <c r="A52" s="77">
        <v>65</v>
      </c>
      <c r="B52" s="75">
        <f>1+(B$51-1)*0.7</f>
        <v>1.0489999999999999</v>
      </c>
      <c r="C52" s="75">
        <f>1+(C$51-1)*0.7</f>
        <v>1.07</v>
      </c>
      <c r="D52" s="50"/>
      <c r="E52" s="77">
        <v>65</v>
      </c>
      <c r="F52" s="75">
        <f>1+(F$51-1)*0.75</f>
        <v>1.03</v>
      </c>
      <c r="G52" s="75">
        <f>1+(G$51-1)*0.75</f>
        <v>1.03</v>
      </c>
      <c r="H52" s="50"/>
      <c r="I52" s="77"/>
      <c r="J52" s="75"/>
      <c r="K52" s="75"/>
      <c r="L52" s="50"/>
      <c r="M52" s="77">
        <v>65</v>
      </c>
      <c r="N52" s="75">
        <f t="shared" si="0"/>
        <v>1.036</v>
      </c>
      <c r="O52" s="75">
        <f t="shared" si="0"/>
        <v>1.018</v>
      </c>
      <c r="P52" s="50"/>
      <c r="Q52" s="77">
        <v>65</v>
      </c>
      <c r="R52" s="75">
        <v>1</v>
      </c>
      <c r="S52" s="75">
        <f t="shared" si="1"/>
        <v>1.02</v>
      </c>
      <c r="T52" s="50"/>
    </row>
    <row r="53" spans="1:20" x14ac:dyDescent="0.25">
      <c r="A53" s="77">
        <v>66</v>
      </c>
      <c r="B53" s="75">
        <f t="shared" ref="B53:C84" si="2">1+(B$51-1)*0.7</f>
        <v>1.0489999999999999</v>
      </c>
      <c r="C53" s="75">
        <f t="shared" si="2"/>
        <v>1.07</v>
      </c>
      <c r="D53" s="50"/>
      <c r="E53" s="77">
        <v>66</v>
      </c>
      <c r="F53" s="75">
        <f t="shared" ref="F53:G84" si="3">1+(F$51-1)*0.75</f>
        <v>1.03</v>
      </c>
      <c r="G53" s="75">
        <f t="shared" si="3"/>
        <v>1.03</v>
      </c>
      <c r="H53" s="50"/>
      <c r="I53" s="77"/>
      <c r="J53" s="75"/>
      <c r="K53" s="75"/>
      <c r="L53" s="50"/>
      <c r="M53" s="77">
        <v>66</v>
      </c>
      <c r="N53" s="75">
        <f t="shared" si="0"/>
        <v>1.036</v>
      </c>
      <c r="O53" s="75">
        <f t="shared" si="0"/>
        <v>1.018</v>
      </c>
      <c r="P53" s="50"/>
      <c r="Q53" s="77">
        <v>66</v>
      </c>
      <c r="R53" s="75">
        <v>1</v>
      </c>
      <c r="S53" s="75">
        <f t="shared" si="1"/>
        <v>1.02</v>
      </c>
      <c r="T53" s="50"/>
    </row>
    <row r="54" spans="1:20" x14ac:dyDescent="0.25">
      <c r="A54" s="77">
        <v>67</v>
      </c>
      <c r="B54" s="75">
        <f t="shared" si="2"/>
        <v>1.0489999999999999</v>
      </c>
      <c r="C54" s="75">
        <f t="shared" si="2"/>
        <v>1.07</v>
      </c>
      <c r="D54" s="50"/>
      <c r="E54" s="77">
        <v>67</v>
      </c>
      <c r="F54" s="75">
        <f t="shared" si="3"/>
        <v>1.03</v>
      </c>
      <c r="G54" s="75">
        <f t="shared" si="3"/>
        <v>1.03</v>
      </c>
      <c r="H54" s="50"/>
      <c r="I54" s="77"/>
      <c r="J54" s="75"/>
      <c r="K54" s="75"/>
      <c r="L54" s="50"/>
      <c r="M54" s="77">
        <v>67</v>
      </c>
      <c r="N54" s="75">
        <f t="shared" si="0"/>
        <v>1.036</v>
      </c>
      <c r="O54" s="75">
        <f t="shared" si="0"/>
        <v>1.018</v>
      </c>
      <c r="P54" s="50"/>
      <c r="Q54" s="77">
        <v>67</v>
      </c>
      <c r="R54" s="75">
        <v>1</v>
      </c>
      <c r="S54" s="75">
        <f t="shared" si="1"/>
        <v>1.02</v>
      </c>
      <c r="T54" s="50"/>
    </row>
    <row r="55" spans="1:20" x14ac:dyDescent="0.25">
      <c r="A55" s="77">
        <v>68</v>
      </c>
      <c r="B55" s="75">
        <f t="shared" si="2"/>
        <v>1.0489999999999999</v>
      </c>
      <c r="C55" s="75">
        <f t="shared" si="2"/>
        <v>1.07</v>
      </c>
      <c r="D55" s="50"/>
      <c r="E55" s="77">
        <v>68</v>
      </c>
      <c r="F55" s="75">
        <f t="shared" si="3"/>
        <v>1.03</v>
      </c>
      <c r="G55" s="75">
        <f t="shared" si="3"/>
        <v>1.03</v>
      </c>
      <c r="H55" s="50"/>
      <c r="I55" s="77"/>
      <c r="J55" s="75"/>
      <c r="K55" s="75"/>
      <c r="L55" s="50"/>
      <c r="M55" s="77">
        <v>68</v>
      </c>
      <c r="N55" s="75">
        <f t="shared" si="0"/>
        <v>1.036</v>
      </c>
      <c r="O55" s="75">
        <f t="shared" si="0"/>
        <v>1.018</v>
      </c>
      <c r="P55" s="50"/>
      <c r="Q55" s="77">
        <v>68</v>
      </c>
      <c r="R55" s="75">
        <v>1</v>
      </c>
      <c r="S55" s="75">
        <f t="shared" si="1"/>
        <v>1.02</v>
      </c>
      <c r="T55" s="50"/>
    </row>
    <row r="56" spans="1:20" x14ac:dyDescent="0.25">
      <c r="A56" s="77">
        <v>69</v>
      </c>
      <c r="B56" s="75">
        <f t="shared" si="2"/>
        <v>1.0489999999999999</v>
      </c>
      <c r="C56" s="75">
        <f t="shared" si="2"/>
        <v>1.07</v>
      </c>
      <c r="D56" s="50"/>
      <c r="E56" s="77">
        <v>69</v>
      </c>
      <c r="F56" s="75">
        <f t="shared" si="3"/>
        <v>1.03</v>
      </c>
      <c r="G56" s="75">
        <f t="shared" si="3"/>
        <v>1.03</v>
      </c>
      <c r="H56" s="50"/>
      <c r="I56" s="77"/>
      <c r="J56" s="75"/>
      <c r="K56" s="75"/>
      <c r="L56" s="50"/>
      <c r="M56" s="77">
        <v>69</v>
      </c>
      <c r="N56" s="75">
        <f t="shared" si="0"/>
        <v>1.036</v>
      </c>
      <c r="O56" s="75">
        <f t="shared" si="0"/>
        <v>1.018</v>
      </c>
      <c r="P56" s="50"/>
      <c r="Q56" s="77">
        <v>69</v>
      </c>
      <c r="R56" s="75">
        <v>1</v>
      </c>
      <c r="S56" s="75">
        <f t="shared" si="1"/>
        <v>1.02</v>
      </c>
      <c r="T56" s="50"/>
    </row>
    <row r="57" spans="1:20" x14ac:dyDescent="0.25">
      <c r="A57" s="77">
        <v>70</v>
      </c>
      <c r="B57" s="75">
        <f t="shared" si="2"/>
        <v>1.0489999999999999</v>
      </c>
      <c r="C57" s="75">
        <f t="shared" si="2"/>
        <v>1.07</v>
      </c>
      <c r="D57" s="50"/>
      <c r="E57" s="77">
        <v>70</v>
      </c>
      <c r="F57" s="75">
        <f t="shared" si="3"/>
        <v>1.03</v>
      </c>
      <c r="G57" s="75">
        <f t="shared" si="3"/>
        <v>1.03</v>
      </c>
      <c r="H57" s="50"/>
      <c r="I57" s="77"/>
      <c r="J57" s="75"/>
      <c r="K57" s="75"/>
      <c r="L57" s="50"/>
      <c r="M57" s="77">
        <v>70</v>
      </c>
      <c r="N57" s="75">
        <f t="shared" si="0"/>
        <v>1.036</v>
      </c>
      <c r="O57" s="75">
        <f t="shared" si="0"/>
        <v>1.018</v>
      </c>
      <c r="P57" s="50"/>
      <c r="Q57" s="77">
        <v>70</v>
      </c>
      <c r="R57" s="75">
        <v>1</v>
      </c>
      <c r="S57" s="75">
        <f t="shared" si="1"/>
        <v>1.02</v>
      </c>
      <c r="T57" s="50"/>
    </row>
    <row r="58" spans="1:20" x14ac:dyDescent="0.25">
      <c r="A58" s="77">
        <v>71</v>
      </c>
      <c r="B58" s="75">
        <f t="shared" si="2"/>
        <v>1.0489999999999999</v>
      </c>
      <c r="C58" s="75">
        <f t="shared" si="2"/>
        <v>1.07</v>
      </c>
      <c r="D58" s="50"/>
      <c r="E58" s="77">
        <v>71</v>
      </c>
      <c r="F58" s="75">
        <f t="shared" si="3"/>
        <v>1.03</v>
      </c>
      <c r="G58" s="75">
        <f t="shared" si="3"/>
        <v>1.03</v>
      </c>
      <c r="H58" s="50"/>
      <c r="I58" s="77"/>
      <c r="J58" s="75"/>
      <c r="K58" s="75"/>
      <c r="L58" s="50"/>
      <c r="M58" s="77">
        <v>71</v>
      </c>
      <c r="N58" s="75">
        <f t="shared" si="0"/>
        <v>1.036</v>
      </c>
      <c r="O58" s="75">
        <f t="shared" si="0"/>
        <v>1.018</v>
      </c>
      <c r="P58" s="50"/>
      <c r="Q58" s="77">
        <v>71</v>
      </c>
      <c r="R58" s="75">
        <v>1</v>
      </c>
      <c r="S58" s="75">
        <f t="shared" si="1"/>
        <v>1.02</v>
      </c>
      <c r="T58" s="50"/>
    </row>
    <row r="59" spans="1:20" x14ac:dyDescent="0.25">
      <c r="A59" s="77">
        <v>72</v>
      </c>
      <c r="B59" s="75">
        <f t="shared" si="2"/>
        <v>1.0489999999999999</v>
      </c>
      <c r="C59" s="75">
        <f t="shared" si="2"/>
        <v>1.07</v>
      </c>
      <c r="D59" s="50"/>
      <c r="E59" s="77">
        <v>72</v>
      </c>
      <c r="F59" s="75">
        <f t="shared" si="3"/>
        <v>1.03</v>
      </c>
      <c r="G59" s="75">
        <f t="shared" si="3"/>
        <v>1.03</v>
      </c>
      <c r="H59" s="50"/>
      <c r="I59" s="77"/>
      <c r="J59" s="75"/>
      <c r="K59" s="75"/>
      <c r="L59" s="50"/>
      <c r="M59" s="77">
        <v>72</v>
      </c>
      <c r="N59" s="75">
        <f t="shared" si="0"/>
        <v>1.036</v>
      </c>
      <c r="O59" s="75">
        <f t="shared" si="0"/>
        <v>1.018</v>
      </c>
      <c r="P59" s="50"/>
      <c r="Q59" s="77">
        <v>72</v>
      </c>
      <c r="R59" s="75">
        <v>1</v>
      </c>
      <c r="S59" s="75">
        <f t="shared" si="1"/>
        <v>1.02</v>
      </c>
      <c r="T59" s="50"/>
    </row>
    <row r="60" spans="1:20" x14ac:dyDescent="0.25">
      <c r="A60" s="77">
        <v>73</v>
      </c>
      <c r="B60" s="75">
        <f t="shared" si="2"/>
        <v>1.0489999999999999</v>
      </c>
      <c r="C60" s="75">
        <f t="shared" si="2"/>
        <v>1.07</v>
      </c>
      <c r="D60" s="50"/>
      <c r="E60" s="77">
        <v>73</v>
      </c>
      <c r="F60" s="75">
        <f t="shared" si="3"/>
        <v>1.03</v>
      </c>
      <c r="G60" s="75">
        <f t="shared" si="3"/>
        <v>1.03</v>
      </c>
      <c r="H60" s="50"/>
      <c r="I60" s="77"/>
      <c r="J60" s="75"/>
      <c r="K60" s="75"/>
      <c r="L60" s="50"/>
      <c r="M60" s="77">
        <v>73</v>
      </c>
      <c r="N60" s="75">
        <f t="shared" si="0"/>
        <v>1.036</v>
      </c>
      <c r="O60" s="75">
        <f t="shared" si="0"/>
        <v>1.018</v>
      </c>
      <c r="P60" s="50"/>
      <c r="Q60" s="77">
        <v>73</v>
      </c>
      <c r="R60" s="75">
        <v>1</v>
      </c>
      <c r="S60" s="75">
        <f t="shared" si="1"/>
        <v>1.02</v>
      </c>
      <c r="T60" s="50"/>
    </row>
    <row r="61" spans="1:20" x14ac:dyDescent="0.25">
      <c r="A61" s="77">
        <v>74</v>
      </c>
      <c r="B61" s="75">
        <f t="shared" si="2"/>
        <v>1.0489999999999999</v>
      </c>
      <c r="C61" s="75">
        <f t="shared" si="2"/>
        <v>1.07</v>
      </c>
      <c r="D61" s="50"/>
      <c r="E61" s="77">
        <v>74</v>
      </c>
      <c r="F61" s="75">
        <f t="shared" si="3"/>
        <v>1.03</v>
      </c>
      <c r="G61" s="75">
        <f t="shared" si="3"/>
        <v>1.03</v>
      </c>
      <c r="H61" s="50"/>
      <c r="I61" s="77"/>
      <c r="J61" s="75"/>
      <c r="K61" s="75"/>
      <c r="L61" s="50"/>
      <c r="M61" s="77">
        <v>74</v>
      </c>
      <c r="N61" s="75">
        <f t="shared" si="0"/>
        <v>1.036</v>
      </c>
      <c r="O61" s="75">
        <f t="shared" si="0"/>
        <v>1.018</v>
      </c>
      <c r="P61" s="50"/>
      <c r="Q61" s="77">
        <v>74</v>
      </c>
      <c r="R61" s="75">
        <v>1</v>
      </c>
      <c r="S61" s="75">
        <f t="shared" si="1"/>
        <v>1.02</v>
      </c>
      <c r="T61" s="50"/>
    </row>
    <row r="62" spans="1:20" x14ac:dyDescent="0.25">
      <c r="A62" s="77">
        <v>75</v>
      </c>
      <c r="B62" s="75">
        <f t="shared" si="2"/>
        <v>1.0489999999999999</v>
      </c>
      <c r="C62" s="75">
        <f t="shared" si="2"/>
        <v>1.07</v>
      </c>
      <c r="D62" s="50"/>
      <c r="E62" s="77">
        <v>75</v>
      </c>
      <c r="F62" s="75">
        <f t="shared" si="3"/>
        <v>1.03</v>
      </c>
      <c r="G62" s="75">
        <f t="shared" si="3"/>
        <v>1.03</v>
      </c>
      <c r="H62" s="50"/>
      <c r="I62" s="77"/>
      <c r="J62" s="75"/>
      <c r="K62" s="75"/>
      <c r="L62" s="50"/>
      <c r="M62" s="77">
        <v>75</v>
      </c>
      <c r="N62" s="75">
        <f t="shared" si="0"/>
        <v>1.036</v>
      </c>
      <c r="O62" s="75">
        <f t="shared" si="0"/>
        <v>1.018</v>
      </c>
      <c r="P62" s="50"/>
      <c r="Q62" s="77">
        <v>75</v>
      </c>
      <c r="R62" s="75">
        <v>1</v>
      </c>
      <c r="S62" s="75">
        <f t="shared" si="1"/>
        <v>1.02</v>
      </c>
      <c r="T62" s="50"/>
    </row>
    <row r="63" spans="1:20" x14ac:dyDescent="0.25">
      <c r="A63" s="77">
        <v>76</v>
      </c>
      <c r="B63" s="75">
        <f t="shared" si="2"/>
        <v>1.0489999999999999</v>
      </c>
      <c r="C63" s="75">
        <f t="shared" si="2"/>
        <v>1.07</v>
      </c>
      <c r="D63" s="50"/>
      <c r="E63" s="77">
        <v>76</v>
      </c>
      <c r="F63" s="75">
        <f t="shared" si="3"/>
        <v>1.03</v>
      </c>
      <c r="G63" s="75">
        <f t="shared" si="3"/>
        <v>1.03</v>
      </c>
      <c r="H63" s="50"/>
      <c r="I63" s="77"/>
      <c r="J63" s="75"/>
      <c r="K63" s="75"/>
      <c r="L63" s="50"/>
      <c r="M63" s="77">
        <v>76</v>
      </c>
      <c r="N63" s="75">
        <f t="shared" si="0"/>
        <v>1.036</v>
      </c>
      <c r="O63" s="75">
        <f t="shared" si="0"/>
        <v>1.018</v>
      </c>
      <c r="P63" s="50"/>
      <c r="Q63" s="77">
        <v>76</v>
      </c>
      <c r="R63" s="75">
        <v>1</v>
      </c>
      <c r="S63" s="75">
        <f t="shared" si="1"/>
        <v>1.02</v>
      </c>
      <c r="T63" s="50"/>
    </row>
    <row r="64" spans="1:20" x14ac:dyDescent="0.25">
      <c r="A64" s="77">
        <v>77</v>
      </c>
      <c r="B64" s="75">
        <f t="shared" si="2"/>
        <v>1.0489999999999999</v>
      </c>
      <c r="C64" s="75">
        <f t="shared" si="2"/>
        <v>1.07</v>
      </c>
      <c r="D64" s="50"/>
      <c r="E64" s="77">
        <v>77</v>
      </c>
      <c r="F64" s="75">
        <f t="shared" si="3"/>
        <v>1.03</v>
      </c>
      <c r="G64" s="75">
        <f t="shared" si="3"/>
        <v>1.03</v>
      </c>
      <c r="H64" s="50"/>
      <c r="I64" s="77"/>
      <c r="J64" s="75"/>
      <c r="K64" s="75"/>
      <c r="L64" s="50"/>
      <c r="M64" s="77">
        <v>77</v>
      </c>
      <c r="N64" s="75">
        <f t="shared" si="0"/>
        <v>1.036</v>
      </c>
      <c r="O64" s="75">
        <f t="shared" si="0"/>
        <v>1.018</v>
      </c>
      <c r="P64" s="50"/>
      <c r="Q64" s="77">
        <v>77</v>
      </c>
      <c r="R64" s="75">
        <v>1</v>
      </c>
      <c r="S64" s="75">
        <f t="shared" si="1"/>
        <v>1.02</v>
      </c>
      <c r="T64" s="50"/>
    </row>
    <row r="65" spans="1:20" x14ac:dyDescent="0.25">
      <c r="A65" s="77">
        <v>78</v>
      </c>
      <c r="B65" s="75">
        <f t="shared" si="2"/>
        <v>1.0489999999999999</v>
      </c>
      <c r="C65" s="75">
        <f t="shared" si="2"/>
        <v>1.07</v>
      </c>
      <c r="D65" s="50"/>
      <c r="E65" s="77">
        <v>78</v>
      </c>
      <c r="F65" s="75">
        <f t="shared" si="3"/>
        <v>1.03</v>
      </c>
      <c r="G65" s="75">
        <f t="shared" si="3"/>
        <v>1.03</v>
      </c>
      <c r="H65" s="50"/>
      <c r="I65" s="77"/>
      <c r="J65" s="75"/>
      <c r="K65" s="75"/>
      <c r="L65" s="50"/>
      <c r="M65" s="77">
        <v>78</v>
      </c>
      <c r="N65" s="75">
        <f t="shared" ref="N65:O107" si="4">1+(N$31-1)*0.9</f>
        <v>1.036</v>
      </c>
      <c r="O65" s="75">
        <f t="shared" si="4"/>
        <v>1.018</v>
      </c>
      <c r="P65" s="50"/>
      <c r="Q65" s="77">
        <v>78</v>
      </c>
      <c r="R65" s="75">
        <v>1</v>
      </c>
      <c r="S65" s="75">
        <f t="shared" si="1"/>
        <v>1.02</v>
      </c>
      <c r="T65" s="50"/>
    </row>
    <row r="66" spans="1:20" x14ac:dyDescent="0.25">
      <c r="A66" s="77">
        <v>79</v>
      </c>
      <c r="B66" s="75">
        <f t="shared" si="2"/>
        <v>1.0489999999999999</v>
      </c>
      <c r="C66" s="75">
        <f t="shared" si="2"/>
        <v>1.07</v>
      </c>
      <c r="D66" s="50"/>
      <c r="E66" s="77">
        <v>79</v>
      </c>
      <c r="F66" s="75">
        <f t="shared" si="3"/>
        <v>1.03</v>
      </c>
      <c r="G66" s="75">
        <f t="shared" si="3"/>
        <v>1.03</v>
      </c>
      <c r="H66" s="50"/>
      <c r="I66" s="77"/>
      <c r="J66" s="75"/>
      <c r="K66" s="75"/>
      <c r="L66" s="50"/>
      <c r="M66" s="77">
        <v>79</v>
      </c>
      <c r="N66" s="75">
        <f t="shared" si="4"/>
        <v>1.036</v>
      </c>
      <c r="O66" s="75">
        <f t="shared" si="4"/>
        <v>1.018</v>
      </c>
      <c r="P66" s="50"/>
      <c r="Q66" s="77">
        <v>79</v>
      </c>
      <c r="R66" s="75">
        <v>1</v>
      </c>
      <c r="S66" s="75">
        <f t="shared" si="1"/>
        <v>1.02</v>
      </c>
      <c r="T66" s="50"/>
    </row>
    <row r="67" spans="1:20" x14ac:dyDescent="0.25">
      <c r="A67" s="77">
        <v>80</v>
      </c>
      <c r="B67" s="75">
        <f t="shared" si="2"/>
        <v>1.0489999999999999</v>
      </c>
      <c r="C67" s="75">
        <f t="shared" si="2"/>
        <v>1.07</v>
      </c>
      <c r="D67" s="50"/>
      <c r="E67" s="77">
        <v>80</v>
      </c>
      <c r="F67" s="75">
        <f t="shared" si="3"/>
        <v>1.03</v>
      </c>
      <c r="G67" s="75">
        <f t="shared" si="3"/>
        <v>1.03</v>
      </c>
      <c r="H67" s="50"/>
      <c r="I67" s="77"/>
      <c r="J67" s="75"/>
      <c r="K67" s="75"/>
      <c r="L67" s="50"/>
      <c r="M67" s="77">
        <v>80</v>
      </c>
      <c r="N67" s="75">
        <f t="shared" si="4"/>
        <v>1.036</v>
      </c>
      <c r="O67" s="75">
        <f t="shared" si="4"/>
        <v>1.018</v>
      </c>
      <c r="P67" s="50"/>
      <c r="Q67" s="77">
        <v>80</v>
      </c>
      <c r="R67" s="75">
        <v>1</v>
      </c>
      <c r="S67" s="75">
        <f t="shared" si="1"/>
        <v>1.02</v>
      </c>
      <c r="T67" s="50"/>
    </row>
    <row r="68" spans="1:20" x14ac:dyDescent="0.25">
      <c r="A68" s="77">
        <v>81</v>
      </c>
      <c r="B68" s="75">
        <f t="shared" si="2"/>
        <v>1.0489999999999999</v>
      </c>
      <c r="C68" s="75">
        <f t="shared" si="2"/>
        <v>1.07</v>
      </c>
      <c r="D68" s="50"/>
      <c r="E68" s="77">
        <v>81</v>
      </c>
      <c r="F68" s="75">
        <f t="shared" si="3"/>
        <v>1.03</v>
      </c>
      <c r="G68" s="75">
        <f t="shared" si="3"/>
        <v>1.03</v>
      </c>
      <c r="H68" s="50"/>
      <c r="I68" s="77"/>
      <c r="J68" s="75"/>
      <c r="K68" s="75"/>
      <c r="L68" s="50"/>
      <c r="M68" s="77">
        <v>81</v>
      </c>
      <c r="N68" s="75">
        <f t="shared" si="4"/>
        <v>1.036</v>
      </c>
      <c r="O68" s="75">
        <f t="shared" si="4"/>
        <v>1.018</v>
      </c>
      <c r="P68" s="50"/>
      <c r="Q68" s="77">
        <v>81</v>
      </c>
      <c r="R68" s="75">
        <v>1</v>
      </c>
      <c r="S68" s="75">
        <f t="shared" si="1"/>
        <v>1.02</v>
      </c>
      <c r="T68" s="50"/>
    </row>
    <row r="69" spans="1:20" x14ac:dyDescent="0.25">
      <c r="A69" s="77">
        <v>82</v>
      </c>
      <c r="B69" s="75">
        <f t="shared" si="2"/>
        <v>1.0489999999999999</v>
      </c>
      <c r="C69" s="75">
        <f t="shared" si="2"/>
        <v>1.07</v>
      </c>
      <c r="D69" s="50"/>
      <c r="E69" s="77">
        <v>82</v>
      </c>
      <c r="F69" s="75">
        <f t="shared" si="3"/>
        <v>1.03</v>
      </c>
      <c r="G69" s="75">
        <f t="shared" si="3"/>
        <v>1.03</v>
      </c>
      <c r="H69" s="50"/>
      <c r="I69" s="77"/>
      <c r="J69" s="75"/>
      <c r="K69" s="75"/>
      <c r="L69" s="50"/>
      <c r="M69" s="77">
        <v>82</v>
      </c>
      <c r="N69" s="75">
        <f t="shared" si="4"/>
        <v>1.036</v>
      </c>
      <c r="O69" s="75">
        <f t="shared" si="4"/>
        <v>1.018</v>
      </c>
      <c r="P69" s="50"/>
      <c r="Q69" s="77">
        <v>82</v>
      </c>
      <c r="R69" s="75">
        <v>1</v>
      </c>
      <c r="S69" s="75">
        <f t="shared" si="1"/>
        <v>1.02</v>
      </c>
      <c r="T69" s="50"/>
    </row>
    <row r="70" spans="1:20" x14ac:dyDescent="0.25">
      <c r="A70" s="77">
        <v>83</v>
      </c>
      <c r="B70" s="75">
        <f t="shared" si="2"/>
        <v>1.0489999999999999</v>
      </c>
      <c r="C70" s="75">
        <f t="shared" si="2"/>
        <v>1.07</v>
      </c>
      <c r="D70" s="50"/>
      <c r="E70" s="77">
        <v>83</v>
      </c>
      <c r="F70" s="75">
        <f t="shared" si="3"/>
        <v>1.03</v>
      </c>
      <c r="G70" s="75">
        <f t="shared" si="3"/>
        <v>1.03</v>
      </c>
      <c r="H70" s="50"/>
      <c r="I70" s="77"/>
      <c r="J70" s="75"/>
      <c r="K70" s="75"/>
      <c r="L70" s="50"/>
      <c r="M70" s="77">
        <v>83</v>
      </c>
      <c r="N70" s="75">
        <f t="shared" si="4"/>
        <v>1.036</v>
      </c>
      <c r="O70" s="75">
        <f t="shared" si="4"/>
        <v>1.018</v>
      </c>
      <c r="P70" s="50"/>
      <c r="Q70" s="77">
        <v>83</v>
      </c>
      <c r="R70" s="75">
        <v>1</v>
      </c>
      <c r="S70" s="75">
        <f t="shared" si="1"/>
        <v>1.02</v>
      </c>
      <c r="T70" s="50"/>
    </row>
    <row r="71" spans="1:20" x14ac:dyDescent="0.25">
      <c r="A71" s="77">
        <v>84</v>
      </c>
      <c r="B71" s="75">
        <f t="shared" si="2"/>
        <v>1.0489999999999999</v>
      </c>
      <c r="C71" s="75">
        <f t="shared" si="2"/>
        <v>1.07</v>
      </c>
      <c r="D71" s="50"/>
      <c r="E71" s="77">
        <v>84</v>
      </c>
      <c r="F71" s="75">
        <f t="shared" si="3"/>
        <v>1.03</v>
      </c>
      <c r="G71" s="75">
        <f t="shared" si="3"/>
        <v>1.03</v>
      </c>
      <c r="H71" s="50"/>
      <c r="I71" s="77"/>
      <c r="J71" s="75"/>
      <c r="K71" s="75"/>
      <c r="L71" s="50"/>
      <c r="M71" s="77">
        <v>84</v>
      </c>
      <c r="N71" s="75">
        <f t="shared" si="4"/>
        <v>1.036</v>
      </c>
      <c r="O71" s="75">
        <f t="shared" si="4"/>
        <v>1.018</v>
      </c>
      <c r="P71" s="50"/>
      <c r="Q71" s="77">
        <v>84</v>
      </c>
      <c r="R71" s="75">
        <v>1</v>
      </c>
      <c r="S71" s="75">
        <f t="shared" si="1"/>
        <v>1.02</v>
      </c>
      <c r="T71" s="50"/>
    </row>
    <row r="72" spans="1:20" x14ac:dyDescent="0.25">
      <c r="A72" s="77">
        <v>85</v>
      </c>
      <c r="B72" s="75">
        <f t="shared" si="2"/>
        <v>1.0489999999999999</v>
      </c>
      <c r="C72" s="75">
        <f t="shared" si="2"/>
        <v>1.07</v>
      </c>
      <c r="D72" s="50"/>
      <c r="E72" s="77">
        <v>85</v>
      </c>
      <c r="F72" s="75">
        <f t="shared" si="3"/>
        <v>1.03</v>
      </c>
      <c r="G72" s="75">
        <f t="shared" si="3"/>
        <v>1.03</v>
      </c>
      <c r="H72" s="50"/>
      <c r="I72" s="77"/>
      <c r="J72" s="75"/>
      <c r="K72" s="75"/>
      <c r="L72" s="50"/>
      <c r="M72" s="77">
        <v>85</v>
      </c>
      <c r="N72" s="75">
        <f t="shared" si="4"/>
        <v>1.036</v>
      </c>
      <c r="O72" s="75">
        <f t="shared" si="4"/>
        <v>1.018</v>
      </c>
      <c r="P72" s="50"/>
      <c r="Q72" s="77">
        <v>85</v>
      </c>
      <c r="R72" s="75">
        <v>1</v>
      </c>
      <c r="S72" s="75">
        <f t="shared" si="1"/>
        <v>1.02</v>
      </c>
      <c r="T72" s="50"/>
    </row>
    <row r="73" spans="1:20" x14ac:dyDescent="0.25">
      <c r="A73" s="77">
        <v>86</v>
      </c>
      <c r="B73" s="75">
        <f t="shared" si="2"/>
        <v>1.0489999999999999</v>
      </c>
      <c r="C73" s="75">
        <f t="shared" si="2"/>
        <v>1.07</v>
      </c>
      <c r="D73" s="50"/>
      <c r="E73" s="77">
        <v>86</v>
      </c>
      <c r="F73" s="75">
        <f t="shared" si="3"/>
        <v>1.03</v>
      </c>
      <c r="G73" s="75">
        <f t="shared" si="3"/>
        <v>1.03</v>
      </c>
      <c r="H73" s="50"/>
      <c r="I73" s="77"/>
      <c r="J73" s="75"/>
      <c r="K73" s="75"/>
      <c r="L73" s="50"/>
      <c r="M73" s="77">
        <v>86</v>
      </c>
      <c r="N73" s="75">
        <f t="shared" si="4"/>
        <v>1.036</v>
      </c>
      <c r="O73" s="75">
        <f t="shared" si="4"/>
        <v>1.018</v>
      </c>
      <c r="P73" s="50"/>
      <c r="Q73" s="77">
        <v>86</v>
      </c>
      <c r="R73" s="75">
        <v>1</v>
      </c>
      <c r="S73" s="75">
        <f t="shared" si="1"/>
        <v>1.02</v>
      </c>
      <c r="T73" s="50"/>
    </row>
    <row r="74" spans="1:20" x14ac:dyDescent="0.25">
      <c r="A74" s="74">
        <v>87</v>
      </c>
      <c r="B74" s="75">
        <f t="shared" si="2"/>
        <v>1.0489999999999999</v>
      </c>
      <c r="C74" s="75">
        <f t="shared" si="2"/>
        <v>1.07</v>
      </c>
      <c r="D74" s="51"/>
      <c r="E74" s="74">
        <v>87</v>
      </c>
      <c r="F74" s="75">
        <f t="shared" si="3"/>
        <v>1.03</v>
      </c>
      <c r="G74" s="75">
        <f t="shared" si="3"/>
        <v>1.03</v>
      </c>
      <c r="H74" s="51"/>
      <c r="I74" s="74"/>
      <c r="J74" s="75"/>
      <c r="K74" s="75"/>
      <c r="L74" s="51"/>
      <c r="M74" s="74">
        <v>87</v>
      </c>
      <c r="N74" s="75">
        <f t="shared" si="4"/>
        <v>1.036</v>
      </c>
      <c r="O74" s="75">
        <f t="shared" si="4"/>
        <v>1.018</v>
      </c>
      <c r="P74" s="46"/>
      <c r="Q74" s="74">
        <v>87</v>
      </c>
      <c r="R74" s="75">
        <v>1</v>
      </c>
      <c r="S74" s="75">
        <f t="shared" si="1"/>
        <v>1.02</v>
      </c>
    </row>
    <row r="75" spans="1:20" x14ac:dyDescent="0.25">
      <c r="A75" s="74">
        <v>88</v>
      </c>
      <c r="B75" s="75">
        <f t="shared" si="2"/>
        <v>1.0489999999999999</v>
      </c>
      <c r="C75" s="75">
        <f t="shared" si="2"/>
        <v>1.07</v>
      </c>
      <c r="D75" s="51"/>
      <c r="E75" s="74">
        <v>88</v>
      </c>
      <c r="F75" s="75">
        <f t="shared" si="3"/>
        <v>1.03</v>
      </c>
      <c r="G75" s="75">
        <f t="shared" si="3"/>
        <v>1.03</v>
      </c>
      <c r="H75" s="51"/>
      <c r="I75" s="74"/>
      <c r="J75" s="75"/>
      <c r="K75" s="75"/>
      <c r="L75" s="51"/>
      <c r="M75" s="74">
        <v>88</v>
      </c>
      <c r="N75" s="75">
        <f t="shared" si="4"/>
        <v>1.036</v>
      </c>
      <c r="O75" s="75">
        <f t="shared" si="4"/>
        <v>1.018</v>
      </c>
      <c r="P75" s="46"/>
      <c r="Q75" s="74">
        <v>88</v>
      </c>
      <c r="R75" s="75">
        <v>1</v>
      </c>
      <c r="S75" s="75">
        <f t="shared" si="1"/>
        <v>1.02</v>
      </c>
    </row>
    <row r="76" spans="1:20" x14ac:dyDescent="0.25">
      <c r="A76" s="74">
        <v>89</v>
      </c>
      <c r="B76" s="75">
        <f t="shared" si="2"/>
        <v>1.0489999999999999</v>
      </c>
      <c r="C76" s="75">
        <f t="shared" si="2"/>
        <v>1.07</v>
      </c>
      <c r="D76" s="51"/>
      <c r="E76" s="74">
        <v>89</v>
      </c>
      <c r="F76" s="75">
        <f t="shared" si="3"/>
        <v>1.03</v>
      </c>
      <c r="G76" s="75">
        <f t="shared" si="3"/>
        <v>1.03</v>
      </c>
      <c r="H76" s="51"/>
      <c r="I76" s="74"/>
      <c r="J76" s="75"/>
      <c r="K76" s="75"/>
      <c r="L76" s="51"/>
      <c r="M76" s="74">
        <v>89</v>
      </c>
      <c r="N76" s="75">
        <f t="shared" si="4"/>
        <v>1.036</v>
      </c>
      <c r="O76" s="75">
        <f t="shared" si="4"/>
        <v>1.018</v>
      </c>
      <c r="P76" s="46"/>
      <c r="Q76" s="74">
        <v>89</v>
      </c>
      <c r="R76" s="75">
        <v>1</v>
      </c>
      <c r="S76" s="75">
        <f t="shared" si="1"/>
        <v>1.02</v>
      </c>
    </row>
    <row r="77" spans="1:20" x14ac:dyDescent="0.25">
      <c r="A77" s="74">
        <v>90</v>
      </c>
      <c r="B77" s="75">
        <f t="shared" si="2"/>
        <v>1.0489999999999999</v>
      </c>
      <c r="C77" s="75">
        <f t="shared" si="2"/>
        <v>1.07</v>
      </c>
      <c r="D77" s="51"/>
      <c r="E77" s="74">
        <v>90</v>
      </c>
      <c r="F77" s="75">
        <f t="shared" si="3"/>
        <v>1.03</v>
      </c>
      <c r="G77" s="75">
        <f t="shared" si="3"/>
        <v>1.03</v>
      </c>
      <c r="H77" s="51"/>
      <c r="I77" s="74"/>
      <c r="J77" s="75"/>
      <c r="K77" s="75"/>
      <c r="L77" s="51"/>
      <c r="M77" s="74">
        <v>90</v>
      </c>
      <c r="N77" s="75">
        <f t="shared" si="4"/>
        <v>1.036</v>
      </c>
      <c r="O77" s="75">
        <f t="shared" si="4"/>
        <v>1.018</v>
      </c>
      <c r="P77" s="46"/>
      <c r="Q77" s="74">
        <v>90</v>
      </c>
      <c r="R77" s="75">
        <v>1</v>
      </c>
      <c r="S77" s="75">
        <f t="shared" si="1"/>
        <v>1.02</v>
      </c>
    </row>
    <row r="78" spans="1:20" x14ac:dyDescent="0.25">
      <c r="A78" s="74">
        <v>91</v>
      </c>
      <c r="B78" s="75">
        <f t="shared" si="2"/>
        <v>1.0489999999999999</v>
      </c>
      <c r="C78" s="75">
        <f t="shared" si="2"/>
        <v>1.07</v>
      </c>
      <c r="D78" s="51"/>
      <c r="E78" s="74">
        <v>91</v>
      </c>
      <c r="F78" s="75">
        <f t="shared" si="3"/>
        <v>1.03</v>
      </c>
      <c r="G78" s="75">
        <f t="shared" si="3"/>
        <v>1.03</v>
      </c>
      <c r="H78" s="51"/>
      <c r="I78" s="74"/>
      <c r="J78" s="75"/>
      <c r="K78" s="75"/>
      <c r="L78" s="51"/>
      <c r="M78" s="74">
        <v>91</v>
      </c>
      <c r="N78" s="75">
        <f t="shared" si="4"/>
        <v>1.036</v>
      </c>
      <c r="O78" s="75">
        <f t="shared" si="4"/>
        <v>1.018</v>
      </c>
      <c r="P78" s="46"/>
      <c r="Q78" s="74">
        <v>91</v>
      </c>
      <c r="R78" s="75">
        <v>1</v>
      </c>
      <c r="S78" s="75">
        <f t="shared" si="1"/>
        <v>1.02</v>
      </c>
    </row>
    <row r="79" spans="1:20" x14ac:dyDescent="0.25">
      <c r="A79" s="74">
        <v>92</v>
      </c>
      <c r="B79" s="75">
        <f t="shared" si="2"/>
        <v>1.0489999999999999</v>
      </c>
      <c r="C79" s="75">
        <f t="shared" si="2"/>
        <v>1.07</v>
      </c>
      <c r="D79" s="51"/>
      <c r="E79" s="74">
        <v>92</v>
      </c>
      <c r="F79" s="75">
        <f t="shared" si="3"/>
        <v>1.03</v>
      </c>
      <c r="G79" s="75">
        <f t="shared" si="3"/>
        <v>1.03</v>
      </c>
      <c r="H79" s="51"/>
      <c r="I79" s="74"/>
      <c r="J79" s="75"/>
      <c r="K79" s="75"/>
      <c r="L79" s="51"/>
      <c r="M79" s="74">
        <v>92</v>
      </c>
      <c r="N79" s="75">
        <f t="shared" si="4"/>
        <v>1.036</v>
      </c>
      <c r="O79" s="75">
        <f t="shared" si="4"/>
        <v>1.018</v>
      </c>
      <c r="P79" s="46"/>
      <c r="Q79" s="74">
        <v>92</v>
      </c>
      <c r="R79" s="75">
        <v>1</v>
      </c>
      <c r="S79" s="75">
        <f t="shared" si="1"/>
        <v>1.02</v>
      </c>
    </row>
    <row r="80" spans="1:20" x14ac:dyDescent="0.25">
      <c r="A80" s="74">
        <v>93</v>
      </c>
      <c r="B80" s="75">
        <f t="shared" si="2"/>
        <v>1.0489999999999999</v>
      </c>
      <c r="C80" s="75">
        <f t="shared" si="2"/>
        <v>1.07</v>
      </c>
      <c r="D80" s="51"/>
      <c r="E80" s="74">
        <v>93</v>
      </c>
      <c r="F80" s="75">
        <f t="shared" si="3"/>
        <v>1.03</v>
      </c>
      <c r="G80" s="75">
        <f t="shared" si="3"/>
        <v>1.03</v>
      </c>
      <c r="H80" s="51"/>
      <c r="I80" s="74"/>
      <c r="J80" s="75"/>
      <c r="K80" s="75"/>
      <c r="L80" s="51"/>
      <c r="M80" s="74">
        <v>93</v>
      </c>
      <c r="N80" s="75">
        <f t="shared" si="4"/>
        <v>1.036</v>
      </c>
      <c r="O80" s="75">
        <f t="shared" si="4"/>
        <v>1.018</v>
      </c>
      <c r="P80" s="46"/>
      <c r="Q80" s="74">
        <v>93</v>
      </c>
      <c r="R80" s="75">
        <v>1</v>
      </c>
      <c r="S80" s="75">
        <f t="shared" si="1"/>
        <v>1.02</v>
      </c>
    </row>
    <row r="81" spans="1:19" x14ac:dyDescent="0.25">
      <c r="A81" s="74">
        <v>94</v>
      </c>
      <c r="B81" s="75">
        <f t="shared" si="2"/>
        <v>1.0489999999999999</v>
      </c>
      <c r="C81" s="75">
        <f t="shared" si="2"/>
        <v>1.07</v>
      </c>
      <c r="D81" s="51"/>
      <c r="E81" s="74">
        <v>94</v>
      </c>
      <c r="F81" s="75">
        <f t="shared" si="3"/>
        <v>1.03</v>
      </c>
      <c r="G81" s="75">
        <f t="shared" si="3"/>
        <v>1.03</v>
      </c>
      <c r="H81" s="51"/>
      <c r="I81" s="74"/>
      <c r="J81" s="75"/>
      <c r="K81" s="75"/>
      <c r="L81" s="51"/>
      <c r="M81" s="74">
        <v>94</v>
      </c>
      <c r="N81" s="75">
        <f t="shared" si="4"/>
        <v>1.036</v>
      </c>
      <c r="O81" s="75">
        <f t="shared" si="4"/>
        <v>1.018</v>
      </c>
      <c r="P81" s="46"/>
      <c r="Q81" s="74">
        <v>94</v>
      </c>
      <c r="R81" s="75">
        <v>1</v>
      </c>
      <c r="S81" s="75">
        <f t="shared" si="1"/>
        <v>1.02</v>
      </c>
    </row>
    <row r="82" spans="1:19" x14ac:dyDescent="0.25">
      <c r="A82" s="74">
        <v>95</v>
      </c>
      <c r="B82" s="75">
        <f t="shared" si="2"/>
        <v>1.0489999999999999</v>
      </c>
      <c r="C82" s="75">
        <f t="shared" si="2"/>
        <v>1.07</v>
      </c>
      <c r="D82" s="51"/>
      <c r="E82" s="74">
        <v>95</v>
      </c>
      <c r="F82" s="75">
        <f t="shared" si="3"/>
        <v>1.03</v>
      </c>
      <c r="G82" s="75">
        <f t="shared" si="3"/>
        <v>1.03</v>
      </c>
      <c r="H82" s="51"/>
      <c r="I82" s="74"/>
      <c r="J82" s="75"/>
      <c r="K82" s="75"/>
      <c r="L82" s="51"/>
      <c r="M82" s="74">
        <v>95</v>
      </c>
      <c r="N82" s="75">
        <f t="shared" si="4"/>
        <v>1.036</v>
      </c>
      <c r="O82" s="75">
        <f t="shared" si="4"/>
        <v>1.018</v>
      </c>
      <c r="P82" s="46"/>
      <c r="Q82" s="74">
        <v>95</v>
      </c>
      <c r="R82" s="75">
        <v>1</v>
      </c>
      <c r="S82" s="75">
        <f t="shared" si="1"/>
        <v>1.02</v>
      </c>
    </row>
    <row r="83" spans="1:19" x14ac:dyDescent="0.25">
      <c r="A83" s="74">
        <v>96</v>
      </c>
      <c r="B83" s="75">
        <f t="shared" si="2"/>
        <v>1.0489999999999999</v>
      </c>
      <c r="C83" s="75">
        <f t="shared" si="2"/>
        <v>1.07</v>
      </c>
      <c r="D83" s="51"/>
      <c r="E83" s="74">
        <v>96</v>
      </c>
      <c r="F83" s="75">
        <f t="shared" si="3"/>
        <v>1.03</v>
      </c>
      <c r="G83" s="75">
        <f t="shared" si="3"/>
        <v>1.03</v>
      </c>
      <c r="H83" s="51"/>
      <c r="I83" s="74"/>
      <c r="J83" s="75"/>
      <c r="K83" s="75"/>
      <c r="L83" s="51"/>
      <c r="M83" s="74">
        <v>96</v>
      </c>
      <c r="N83" s="75">
        <f t="shared" si="4"/>
        <v>1.036</v>
      </c>
      <c r="O83" s="75">
        <f t="shared" si="4"/>
        <v>1.018</v>
      </c>
      <c r="P83" s="46"/>
      <c r="Q83" s="74">
        <v>96</v>
      </c>
      <c r="R83" s="75">
        <v>1</v>
      </c>
      <c r="S83" s="75">
        <f t="shared" si="1"/>
        <v>1.02</v>
      </c>
    </row>
    <row r="84" spans="1:19" x14ac:dyDescent="0.25">
      <c r="A84" s="74">
        <v>97</v>
      </c>
      <c r="B84" s="75">
        <f t="shared" si="2"/>
        <v>1.0489999999999999</v>
      </c>
      <c r="C84" s="75">
        <f t="shared" si="2"/>
        <v>1.07</v>
      </c>
      <c r="D84" s="51"/>
      <c r="E84" s="74">
        <v>97</v>
      </c>
      <c r="F84" s="75">
        <f t="shared" si="3"/>
        <v>1.03</v>
      </c>
      <c r="G84" s="75">
        <f t="shared" si="3"/>
        <v>1.03</v>
      </c>
      <c r="H84" s="51"/>
      <c r="I84" s="74"/>
      <c r="J84" s="75"/>
      <c r="K84" s="75"/>
      <c r="L84" s="51"/>
      <c r="M84" s="74">
        <v>97</v>
      </c>
      <c r="N84" s="75">
        <f t="shared" si="4"/>
        <v>1.036</v>
      </c>
      <c r="O84" s="75">
        <f t="shared" si="4"/>
        <v>1.018</v>
      </c>
      <c r="P84" s="46"/>
      <c r="Q84" s="74">
        <v>97</v>
      </c>
      <c r="R84" s="75">
        <v>1</v>
      </c>
      <c r="S84" s="75">
        <f t="shared" si="1"/>
        <v>1.02</v>
      </c>
    </row>
    <row r="85" spans="1:19" x14ac:dyDescent="0.25">
      <c r="A85" s="74">
        <v>98</v>
      </c>
      <c r="B85" s="75">
        <f t="shared" ref="B85:C107" si="5">1+(B$51-1)*0.7</f>
        <v>1.0489999999999999</v>
      </c>
      <c r="C85" s="75">
        <f t="shared" si="5"/>
        <v>1.07</v>
      </c>
      <c r="D85" s="51"/>
      <c r="E85" s="74">
        <v>98</v>
      </c>
      <c r="F85" s="75">
        <f t="shared" ref="F85:G107" si="6">1+(F$51-1)*0.75</f>
        <v>1.03</v>
      </c>
      <c r="G85" s="75">
        <f t="shared" si="6"/>
        <v>1.03</v>
      </c>
      <c r="H85" s="51"/>
      <c r="I85" s="74"/>
      <c r="J85" s="75"/>
      <c r="K85" s="75"/>
      <c r="L85" s="51"/>
      <c r="M85" s="74">
        <v>98</v>
      </c>
      <c r="N85" s="75">
        <f t="shared" si="4"/>
        <v>1.036</v>
      </c>
      <c r="O85" s="75">
        <f t="shared" si="4"/>
        <v>1.018</v>
      </c>
      <c r="P85" s="46"/>
      <c r="Q85" s="74">
        <v>98</v>
      </c>
      <c r="R85" s="75">
        <v>1</v>
      </c>
      <c r="S85" s="75">
        <f t="shared" si="1"/>
        <v>1.02</v>
      </c>
    </row>
    <row r="86" spans="1:19" x14ac:dyDescent="0.25">
      <c r="A86" s="74">
        <v>99</v>
      </c>
      <c r="B86" s="75">
        <f t="shared" si="5"/>
        <v>1.0489999999999999</v>
      </c>
      <c r="C86" s="75">
        <f t="shared" si="5"/>
        <v>1.07</v>
      </c>
      <c r="D86" s="51"/>
      <c r="E86" s="74">
        <v>99</v>
      </c>
      <c r="F86" s="75">
        <f t="shared" si="6"/>
        <v>1.03</v>
      </c>
      <c r="G86" s="75">
        <f t="shared" si="6"/>
        <v>1.03</v>
      </c>
      <c r="H86" s="51"/>
      <c r="I86" s="74"/>
      <c r="J86" s="75"/>
      <c r="K86" s="75"/>
      <c r="L86" s="51"/>
      <c r="M86" s="74">
        <v>99</v>
      </c>
      <c r="N86" s="75">
        <f t="shared" si="4"/>
        <v>1.036</v>
      </c>
      <c r="O86" s="75">
        <f t="shared" si="4"/>
        <v>1.018</v>
      </c>
      <c r="P86" s="46"/>
      <c r="Q86" s="74">
        <v>99</v>
      </c>
      <c r="R86" s="75">
        <v>1</v>
      </c>
      <c r="S86" s="75">
        <f t="shared" si="1"/>
        <v>1.02</v>
      </c>
    </row>
    <row r="87" spans="1:19" x14ac:dyDescent="0.25">
      <c r="A87" s="74">
        <v>100</v>
      </c>
      <c r="B87" s="75">
        <f t="shared" si="5"/>
        <v>1.0489999999999999</v>
      </c>
      <c r="C87" s="75">
        <f t="shared" si="5"/>
        <v>1.07</v>
      </c>
      <c r="D87" s="51"/>
      <c r="E87" s="74">
        <v>100</v>
      </c>
      <c r="F87" s="75">
        <f t="shared" si="6"/>
        <v>1.03</v>
      </c>
      <c r="G87" s="75">
        <f t="shared" si="6"/>
        <v>1.03</v>
      </c>
      <c r="H87" s="51"/>
      <c r="I87" s="74"/>
      <c r="J87" s="75"/>
      <c r="K87" s="75"/>
      <c r="L87" s="51"/>
      <c r="M87" s="74">
        <v>100</v>
      </c>
      <c r="N87" s="75">
        <f t="shared" si="4"/>
        <v>1.036</v>
      </c>
      <c r="O87" s="75">
        <f t="shared" si="4"/>
        <v>1.018</v>
      </c>
      <c r="P87" s="46"/>
      <c r="Q87" s="74">
        <v>100</v>
      </c>
      <c r="R87" s="75">
        <v>1</v>
      </c>
      <c r="S87" s="75">
        <f t="shared" si="1"/>
        <v>1.02</v>
      </c>
    </row>
    <row r="88" spans="1:19" x14ac:dyDescent="0.25">
      <c r="A88" s="74">
        <v>101</v>
      </c>
      <c r="B88" s="75">
        <f t="shared" si="5"/>
        <v>1.0489999999999999</v>
      </c>
      <c r="C88" s="75">
        <f t="shared" si="5"/>
        <v>1.07</v>
      </c>
      <c r="D88" s="51"/>
      <c r="E88" s="74">
        <v>101</v>
      </c>
      <c r="F88" s="75">
        <f t="shared" si="6"/>
        <v>1.03</v>
      </c>
      <c r="G88" s="75">
        <f t="shared" si="6"/>
        <v>1.03</v>
      </c>
      <c r="H88" s="51"/>
      <c r="I88" s="74"/>
      <c r="J88" s="75"/>
      <c r="K88" s="75"/>
      <c r="L88" s="51"/>
      <c r="M88" s="74">
        <v>101</v>
      </c>
      <c r="N88" s="75">
        <f t="shared" si="4"/>
        <v>1.036</v>
      </c>
      <c r="O88" s="75">
        <f t="shared" si="4"/>
        <v>1.018</v>
      </c>
      <c r="P88" s="46"/>
      <c r="Q88" s="74">
        <v>101</v>
      </c>
      <c r="R88" s="75">
        <v>1</v>
      </c>
      <c r="S88" s="75">
        <f t="shared" si="1"/>
        <v>1.02</v>
      </c>
    </row>
    <row r="89" spans="1:19" x14ac:dyDescent="0.25">
      <c r="A89" s="74">
        <v>102</v>
      </c>
      <c r="B89" s="75">
        <f t="shared" si="5"/>
        <v>1.0489999999999999</v>
      </c>
      <c r="C89" s="75">
        <f t="shared" si="5"/>
        <v>1.07</v>
      </c>
      <c r="D89" s="51"/>
      <c r="E89" s="74">
        <v>102</v>
      </c>
      <c r="F89" s="75">
        <f t="shared" si="6"/>
        <v>1.03</v>
      </c>
      <c r="G89" s="75">
        <f t="shared" si="6"/>
        <v>1.03</v>
      </c>
      <c r="H89" s="51"/>
      <c r="I89" s="74"/>
      <c r="J89" s="75"/>
      <c r="K89" s="75"/>
      <c r="L89" s="51"/>
      <c r="M89" s="74">
        <v>102</v>
      </c>
      <c r="N89" s="75">
        <f t="shared" si="4"/>
        <v>1.036</v>
      </c>
      <c r="O89" s="75">
        <f t="shared" si="4"/>
        <v>1.018</v>
      </c>
      <c r="P89" s="46"/>
      <c r="Q89" s="74">
        <v>102</v>
      </c>
      <c r="R89" s="75">
        <v>1</v>
      </c>
      <c r="S89" s="75">
        <f t="shared" si="1"/>
        <v>1.02</v>
      </c>
    </row>
    <row r="90" spans="1:19" x14ac:dyDescent="0.25">
      <c r="A90" s="74">
        <v>103</v>
      </c>
      <c r="B90" s="75">
        <f t="shared" si="5"/>
        <v>1.0489999999999999</v>
      </c>
      <c r="C90" s="75">
        <f t="shared" si="5"/>
        <v>1.07</v>
      </c>
      <c r="D90" s="51"/>
      <c r="E90" s="74">
        <v>103</v>
      </c>
      <c r="F90" s="75">
        <f t="shared" si="6"/>
        <v>1.03</v>
      </c>
      <c r="G90" s="75">
        <f t="shared" si="6"/>
        <v>1.03</v>
      </c>
      <c r="H90" s="51"/>
      <c r="I90" s="74"/>
      <c r="J90" s="75"/>
      <c r="K90" s="75"/>
      <c r="L90" s="51"/>
      <c r="M90" s="74">
        <v>103</v>
      </c>
      <c r="N90" s="75">
        <f t="shared" si="4"/>
        <v>1.036</v>
      </c>
      <c r="O90" s="75">
        <f t="shared" si="4"/>
        <v>1.018</v>
      </c>
      <c r="P90" s="46"/>
      <c r="Q90" s="74">
        <v>103</v>
      </c>
      <c r="R90" s="75">
        <v>1</v>
      </c>
      <c r="S90" s="75">
        <f t="shared" si="1"/>
        <v>1.02</v>
      </c>
    </row>
    <row r="91" spans="1:19" x14ac:dyDescent="0.25">
      <c r="A91" s="74">
        <v>104</v>
      </c>
      <c r="B91" s="75">
        <f t="shared" si="5"/>
        <v>1.0489999999999999</v>
      </c>
      <c r="C91" s="75">
        <f t="shared" si="5"/>
        <v>1.07</v>
      </c>
      <c r="D91" s="51"/>
      <c r="E91" s="74">
        <v>104</v>
      </c>
      <c r="F91" s="75">
        <f t="shared" si="6"/>
        <v>1.03</v>
      </c>
      <c r="G91" s="75">
        <f t="shared" si="6"/>
        <v>1.03</v>
      </c>
      <c r="H91" s="51"/>
      <c r="I91" s="74"/>
      <c r="J91" s="75"/>
      <c r="K91" s="75"/>
      <c r="L91" s="51"/>
      <c r="M91" s="74">
        <v>104</v>
      </c>
      <c r="N91" s="75">
        <f t="shared" si="4"/>
        <v>1.036</v>
      </c>
      <c r="O91" s="75">
        <f t="shared" si="4"/>
        <v>1.018</v>
      </c>
      <c r="P91" s="46"/>
      <c r="Q91" s="74">
        <v>104</v>
      </c>
      <c r="R91" s="75">
        <v>1</v>
      </c>
      <c r="S91" s="75">
        <f t="shared" si="1"/>
        <v>1.02</v>
      </c>
    </row>
    <row r="92" spans="1:19" x14ac:dyDescent="0.25">
      <c r="A92" s="74">
        <v>105</v>
      </c>
      <c r="B92" s="75">
        <f t="shared" si="5"/>
        <v>1.0489999999999999</v>
      </c>
      <c r="C92" s="75">
        <f t="shared" si="5"/>
        <v>1.07</v>
      </c>
      <c r="D92" s="51"/>
      <c r="E92" s="74">
        <v>105</v>
      </c>
      <c r="F92" s="75">
        <f t="shared" si="6"/>
        <v>1.03</v>
      </c>
      <c r="G92" s="75">
        <f t="shared" si="6"/>
        <v>1.03</v>
      </c>
      <c r="H92" s="51"/>
      <c r="I92" s="74"/>
      <c r="J92" s="75"/>
      <c r="K92" s="75"/>
      <c r="L92" s="51"/>
      <c r="M92" s="74">
        <v>105</v>
      </c>
      <c r="N92" s="75">
        <f t="shared" si="4"/>
        <v>1.036</v>
      </c>
      <c r="O92" s="75">
        <f t="shared" si="4"/>
        <v>1.018</v>
      </c>
      <c r="P92" s="46"/>
      <c r="Q92" s="74">
        <v>105</v>
      </c>
      <c r="R92" s="75">
        <v>1</v>
      </c>
      <c r="S92" s="75">
        <f t="shared" si="1"/>
        <v>1.02</v>
      </c>
    </row>
    <row r="93" spans="1:19" x14ac:dyDescent="0.25">
      <c r="A93" s="74">
        <v>106</v>
      </c>
      <c r="B93" s="75">
        <f t="shared" si="5"/>
        <v>1.0489999999999999</v>
      </c>
      <c r="C93" s="75">
        <f t="shared" si="5"/>
        <v>1.07</v>
      </c>
      <c r="D93" s="51"/>
      <c r="E93" s="74">
        <v>106</v>
      </c>
      <c r="F93" s="75">
        <f t="shared" si="6"/>
        <v>1.03</v>
      </c>
      <c r="G93" s="75">
        <f t="shared" si="6"/>
        <v>1.03</v>
      </c>
      <c r="H93" s="51"/>
      <c r="I93" s="74"/>
      <c r="J93" s="75"/>
      <c r="K93" s="75"/>
      <c r="L93" s="51"/>
      <c r="M93" s="74">
        <v>106</v>
      </c>
      <c r="N93" s="75">
        <f t="shared" si="4"/>
        <v>1.036</v>
      </c>
      <c r="O93" s="75">
        <f t="shared" si="4"/>
        <v>1.018</v>
      </c>
      <c r="P93" s="46"/>
      <c r="Q93" s="74">
        <v>106</v>
      </c>
      <c r="R93" s="75">
        <v>1</v>
      </c>
      <c r="S93" s="75">
        <f t="shared" si="1"/>
        <v>1.02</v>
      </c>
    </row>
    <row r="94" spans="1:19" x14ac:dyDescent="0.25">
      <c r="A94" s="74">
        <v>107</v>
      </c>
      <c r="B94" s="75">
        <f t="shared" si="5"/>
        <v>1.0489999999999999</v>
      </c>
      <c r="C94" s="75">
        <f t="shared" si="5"/>
        <v>1.07</v>
      </c>
      <c r="D94" s="51"/>
      <c r="E94" s="74">
        <v>107</v>
      </c>
      <c r="F94" s="75">
        <f t="shared" si="6"/>
        <v>1.03</v>
      </c>
      <c r="G94" s="75">
        <f t="shared" si="6"/>
        <v>1.03</v>
      </c>
      <c r="H94" s="51"/>
      <c r="I94" s="74"/>
      <c r="J94" s="75"/>
      <c r="K94" s="75"/>
      <c r="L94" s="51"/>
      <c r="M94" s="74">
        <v>107</v>
      </c>
      <c r="N94" s="75">
        <f t="shared" si="4"/>
        <v>1.036</v>
      </c>
      <c r="O94" s="75">
        <f t="shared" si="4"/>
        <v>1.018</v>
      </c>
      <c r="P94" s="46"/>
      <c r="Q94" s="74">
        <v>107</v>
      </c>
      <c r="R94" s="75">
        <v>1</v>
      </c>
      <c r="S94" s="75">
        <f t="shared" si="1"/>
        <v>1.02</v>
      </c>
    </row>
    <row r="95" spans="1:19" x14ac:dyDescent="0.25">
      <c r="A95" s="74">
        <v>108</v>
      </c>
      <c r="B95" s="75">
        <f t="shared" si="5"/>
        <v>1.0489999999999999</v>
      </c>
      <c r="C95" s="75">
        <f t="shared" si="5"/>
        <v>1.07</v>
      </c>
      <c r="D95" s="51"/>
      <c r="E95" s="74">
        <v>108</v>
      </c>
      <c r="F95" s="75">
        <f t="shared" si="6"/>
        <v>1.03</v>
      </c>
      <c r="G95" s="75">
        <f t="shared" si="6"/>
        <v>1.03</v>
      </c>
      <c r="H95" s="51"/>
      <c r="I95" s="74"/>
      <c r="J95" s="75"/>
      <c r="K95" s="75"/>
      <c r="L95" s="51"/>
      <c r="M95" s="74">
        <v>108</v>
      </c>
      <c r="N95" s="75">
        <f t="shared" si="4"/>
        <v>1.036</v>
      </c>
      <c r="O95" s="75">
        <f t="shared" si="4"/>
        <v>1.018</v>
      </c>
      <c r="P95" s="46"/>
      <c r="Q95" s="74">
        <v>108</v>
      </c>
      <c r="R95" s="75">
        <v>1</v>
      </c>
      <c r="S95" s="75">
        <f t="shared" si="1"/>
        <v>1.02</v>
      </c>
    </row>
    <row r="96" spans="1:19" x14ac:dyDescent="0.25">
      <c r="A96" s="74">
        <v>109</v>
      </c>
      <c r="B96" s="75">
        <f t="shared" si="5"/>
        <v>1.0489999999999999</v>
      </c>
      <c r="C96" s="75">
        <f t="shared" si="5"/>
        <v>1.07</v>
      </c>
      <c r="D96" s="51"/>
      <c r="E96" s="74">
        <v>109</v>
      </c>
      <c r="F96" s="75">
        <f t="shared" si="6"/>
        <v>1.03</v>
      </c>
      <c r="G96" s="75">
        <f t="shared" si="6"/>
        <v>1.03</v>
      </c>
      <c r="H96" s="51"/>
      <c r="I96" s="74"/>
      <c r="J96" s="75"/>
      <c r="K96" s="75"/>
      <c r="L96" s="51"/>
      <c r="M96" s="74">
        <v>109</v>
      </c>
      <c r="N96" s="75">
        <f t="shared" si="4"/>
        <v>1.036</v>
      </c>
      <c r="O96" s="75">
        <f t="shared" si="4"/>
        <v>1.018</v>
      </c>
      <c r="P96" s="46"/>
      <c r="Q96" s="74">
        <v>109</v>
      </c>
      <c r="R96" s="75">
        <v>1</v>
      </c>
      <c r="S96" s="75">
        <f t="shared" si="1"/>
        <v>1.02</v>
      </c>
    </row>
    <row r="97" spans="1:19" x14ac:dyDescent="0.25">
      <c r="A97" s="74">
        <v>110</v>
      </c>
      <c r="B97" s="75">
        <f t="shared" si="5"/>
        <v>1.0489999999999999</v>
      </c>
      <c r="C97" s="75">
        <f t="shared" si="5"/>
        <v>1.07</v>
      </c>
      <c r="D97" s="51"/>
      <c r="E97" s="74">
        <v>110</v>
      </c>
      <c r="F97" s="75">
        <f t="shared" si="6"/>
        <v>1.03</v>
      </c>
      <c r="G97" s="75">
        <f t="shared" si="6"/>
        <v>1.03</v>
      </c>
      <c r="H97" s="51"/>
      <c r="I97" s="74"/>
      <c r="J97" s="75"/>
      <c r="K97" s="75"/>
      <c r="L97" s="51"/>
      <c r="M97" s="74">
        <v>110</v>
      </c>
      <c r="N97" s="75">
        <f t="shared" si="4"/>
        <v>1.036</v>
      </c>
      <c r="O97" s="75">
        <f t="shared" si="4"/>
        <v>1.018</v>
      </c>
      <c r="P97" s="46"/>
      <c r="Q97" s="74">
        <v>110</v>
      </c>
      <c r="R97" s="75">
        <v>1</v>
      </c>
      <c r="S97" s="75">
        <f t="shared" si="1"/>
        <v>1.02</v>
      </c>
    </row>
    <row r="98" spans="1:19" x14ac:dyDescent="0.25">
      <c r="A98" s="74">
        <v>111</v>
      </c>
      <c r="B98" s="75">
        <f t="shared" si="5"/>
        <v>1.0489999999999999</v>
      </c>
      <c r="C98" s="75">
        <f t="shared" si="5"/>
        <v>1.07</v>
      </c>
      <c r="D98" s="51"/>
      <c r="E98" s="74">
        <v>111</v>
      </c>
      <c r="F98" s="75">
        <f t="shared" si="6"/>
        <v>1.03</v>
      </c>
      <c r="G98" s="75">
        <f t="shared" si="6"/>
        <v>1.03</v>
      </c>
      <c r="H98" s="51"/>
      <c r="I98" s="74"/>
      <c r="J98" s="75"/>
      <c r="K98" s="75"/>
      <c r="L98" s="51"/>
      <c r="M98" s="74">
        <v>111</v>
      </c>
      <c r="N98" s="75">
        <f t="shared" si="4"/>
        <v>1.036</v>
      </c>
      <c r="O98" s="75">
        <f t="shared" si="4"/>
        <v>1.018</v>
      </c>
      <c r="P98" s="46"/>
      <c r="Q98" s="74">
        <v>111</v>
      </c>
      <c r="R98" s="75">
        <v>1</v>
      </c>
      <c r="S98" s="75">
        <f t="shared" si="1"/>
        <v>1.02</v>
      </c>
    </row>
    <row r="99" spans="1:19" x14ac:dyDescent="0.25">
      <c r="A99" s="74">
        <v>112</v>
      </c>
      <c r="B99" s="75">
        <f t="shared" si="5"/>
        <v>1.0489999999999999</v>
      </c>
      <c r="C99" s="75">
        <f t="shared" si="5"/>
        <v>1.07</v>
      </c>
      <c r="D99" s="51"/>
      <c r="E99" s="74">
        <v>112</v>
      </c>
      <c r="F99" s="75">
        <f t="shared" si="6"/>
        <v>1.03</v>
      </c>
      <c r="G99" s="75">
        <f t="shared" si="6"/>
        <v>1.03</v>
      </c>
      <c r="H99" s="51"/>
      <c r="I99" s="74"/>
      <c r="J99" s="75"/>
      <c r="K99" s="75"/>
      <c r="L99" s="51"/>
      <c r="M99" s="74">
        <v>112</v>
      </c>
      <c r="N99" s="75">
        <f t="shared" si="4"/>
        <v>1.036</v>
      </c>
      <c r="O99" s="75">
        <f t="shared" si="4"/>
        <v>1.018</v>
      </c>
      <c r="P99" s="46"/>
      <c r="Q99" s="74">
        <v>112</v>
      </c>
      <c r="R99" s="75">
        <v>1</v>
      </c>
      <c r="S99" s="75">
        <f t="shared" si="1"/>
        <v>1.02</v>
      </c>
    </row>
    <row r="100" spans="1:19" x14ac:dyDescent="0.25">
      <c r="A100" s="74">
        <v>113</v>
      </c>
      <c r="B100" s="75">
        <f t="shared" si="5"/>
        <v>1.0489999999999999</v>
      </c>
      <c r="C100" s="75">
        <f t="shared" si="5"/>
        <v>1.07</v>
      </c>
      <c r="D100" s="51"/>
      <c r="E100" s="74">
        <v>113</v>
      </c>
      <c r="F100" s="75">
        <f t="shared" si="6"/>
        <v>1.03</v>
      </c>
      <c r="G100" s="75">
        <f t="shared" si="6"/>
        <v>1.03</v>
      </c>
      <c r="H100" s="51"/>
      <c r="I100" s="74"/>
      <c r="J100" s="75"/>
      <c r="K100" s="75"/>
      <c r="L100" s="51"/>
      <c r="M100" s="74">
        <v>113</v>
      </c>
      <c r="N100" s="75">
        <f t="shared" si="4"/>
        <v>1.036</v>
      </c>
      <c r="O100" s="75">
        <f t="shared" si="4"/>
        <v>1.018</v>
      </c>
      <c r="P100" s="46"/>
      <c r="Q100" s="74">
        <v>113</v>
      </c>
      <c r="R100" s="75">
        <v>1</v>
      </c>
      <c r="S100" s="75">
        <f t="shared" si="1"/>
        <v>1.02</v>
      </c>
    </row>
    <row r="101" spans="1:19" x14ac:dyDescent="0.25">
      <c r="A101" s="74">
        <v>114</v>
      </c>
      <c r="B101" s="75">
        <f t="shared" si="5"/>
        <v>1.0489999999999999</v>
      </c>
      <c r="C101" s="75">
        <f t="shared" si="5"/>
        <v>1.07</v>
      </c>
      <c r="D101" s="51"/>
      <c r="E101" s="74">
        <v>114</v>
      </c>
      <c r="F101" s="75">
        <f t="shared" si="6"/>
        <v>1.03</v>
      </c>
      <c r="G101" s="75">
        <f t="shared" si="6"/>
        <v>1.03</v>
      </c>
      <c r="H101" s="51"/>
      <c r="I101" s="74"/>
      <c r="J101" s="75"/>
      <c r="K101" s="75"/>
      <c r="L101" s="51"/>
      <c r="M101" s="74">
        <v>114</v>
      </c>
      <c r="N101" s="75">
        <f t="shared" si="4"/>
        <v>1.036</v>
      </c>
      <c r="O101" s="75">
        <f t="shared" si="4"/>
        <v>1.018</v>
      </c>
      <c r="P101" s="46"/>
      <c r="Q101" s="74">
        <v>114</v>
      </c>
      <c r="R101" s="75">
        <v>1</v>
      </c>
      <c r="S101" s="75">
        <f t="shared" si="1"/>
        <v>1.02</v>
      </c>
    </row>
    <row r="102" spans="1:19" x14ac:dyDescent="0.25">
      <c r="A102" s="74">
        <v>115</v>
      </c>
      <c r="B102" s="75">
        <f t="shared" si="5"/>
        <v>1.0489999999999999</v>
      </c>
      <c r="C102" s="75">
        <f t="shared" si="5"/>
        <v>1.07</v>
      </c>
      <c r="D102" s="51"/>
      <c r="E102" s="74">
        <v>115</v>
      </c>
      <c r="F102" s="75">
        <f t="shared" si="6"/>
        <v>1.03</v>
      </c>
      <c r="G102" s="75">
        <f t="shared" si="6"/>
        <v>1.03</v>
      </c>
      <c r="H102" s="51"/>
      <c r="I102" s="74"/>
      <c r="J102" s="75"/>
      <c r="K102" s="75"/>
      <c r="L102" s="51"/>
      <c r="M102" s="74">
        <v>115</v>
      </c>
      <c r="N102" s="75">
        <f t="shared" si="4"/>
        <v>1.036</v>
      </c>
      <c r="O102" s="75">
        <f t="shared" si="4"/>
        <v>1.018</v>
      </c>
      <c r="P102" s="46"/>
      <c r="Q102" s="74">
        <v>115</v>
      </c>
      <c r="R102" s="75">
        <v>1</v>
      </c>
      <c r="S102" s="75">
        <f t="shared" ref="S102:S107" si="7">1.02</f>
        <v>1.02</v>
      </c>
    </row>
    <row r="103" spans="1:19" x14ac:dyDescent="0.25">
      <c r="A103" s="74">
        <v>116</v>
      </c>
      <c r="B103" s="75">
        <f t="shared" si="5"/>
        <v>1.0489999999999999</v>
      </c>
      <c r="C103" s="75">
        <f t="shared" si="5"/>
        <v>1.07</v>
      </c>
      <c r="D103" s="51"/>
      <c r="E103" s="74">
        <v>116</v>
      </c>
      <c r="F103" s="75">
        <f t="shared" si="6"/>
        <v>1.03</v>
      </c>
      <c r="G103" s="75">
        <f t="shared" si="6"/>
        <v>1.03</v>
      </c>
      <c r="H103" s="51"/>
      <c r="I103" s="74"/>
      <c r="J103" s="75"/>
      <c r="K103" s="75"/>
      <c r="L103" s="51"/>
      <c r="M103" s="74">
        <v>116</v>
      </c>
      <c r="N103" s="75">
        <f t="shared" si="4"/>
        <v>1.036</v>
      </c>
      <c r="O103" s="75">
        <f t="shared" si="4"/>
        <v>1.018</v>
      </c>
      <c r="P103" s="46"/>
      <c r="Q103" s="74">
        <v>116</v>
      </c>
      <c r="R103" s="75">
        <v>1</v>
      </c>
      <c r="S103" s="75">
        <f t="shared" si="7"/>
        <v>1.02</v>
      </c>
    </row>
    <row r="104" spans="1:19" x14ac:dyDescent="0.25">
      <c r="A104" s="74">
        <v>117</v>
      </c>
      <c r="B104" s="75">
        <f t="shared" si="5"/>
        <v>1.0489999999999999</v>
      </c>
      <c r="C104" s="75">
        <f t="shared" si="5"/>
        <v>1.07</v>
      </c>
      <c r="D104" s="51"/>
      <c r="E104" s="74">
        <v>117</v>
      </c>
      <c r="F104" s="75">
        <f t="shared" si="6"/>
        <v>1.03</v>
      </c>
      <c r="G104" s="75">
        <f t="shared" si="6"/>
        <v>1.03</v>
      </c>
      <c r="H104" s="51"/>
      <c r="I104" s="74"/>
      <c r="J104" s="75"/>
      <c r="K104" s="75"/>
      <c r="L104" s="51"/>
      <c r="M104" s="74">
        <v>117</v>
      </c>
      <c r="N104" s="75">
        <f t="shared" si="4"/>
        <v>1.036</v>
      </c>
      <c r="O104" s="75">
        <f t="shared" si="4"/>
        <v>1.018</v>
      </c>
      <c r="P104" s="46"/>
      <c r="Q104" s="74">
        <v>117</v>
      </c>
      <c r="R104" s="75">
        <v>1</v>
      </c>
      <c r="S104" s="75">
        <f t="shared" si="7"/>
        <v>1.02</v>
      </c>
    </row>
    <row r="105" spans="1:19" x14ac:dyDescent="0.25">
      <c r="A105" s="74">
        <v>118</v>
      </c>
      <c r="B105" s="75">
        <f t="shared" si="5"/>
        <v>1.0489999999999999</v>
      </c>
      <c r="C105" s="75">
        <f t="shared" si="5"/>
        <v>1.07</v>
      </c>
      <c r="D105" s="51"/>
      <c r="E105" s="74">
        <v>118</v>
      </c>
      <c r="F105" s="75">
        <f t="shared" si="6"/>
        <v>1.03</v>
      </c>
      <c r="G105" s="75">
        <f t="shared" si="6"/>
        <v>1.03</v>
      </c>
      <c r="H105" s="51"/>
      <c r="I105" s="74"/>
      <c r="J105" s="75"/>
      <c r="K105" s="75"/>
      <c r="L105" s="51"/>
      <c r="M105" s="74">
        <v>118</v>
      </c>
      <c r="N105" s="75">
        <f t="shared" si="4"/>
        <v>1.036</v>
      </c>
      <c r="O105" s="75">
        <f t="shared" si="4"/>
        <v>1.018</v>
      </c>
      <c r="P105" s="46"/>
      <c r="Q105" s="74">
        <v>118</v>
      </c>
      <c r="R105" s="75">
        <v>1</v>
      </c>
      <c r="S105" s="75">
        <f t="shared" si="7"/>
        <v>1.02</v>
      </c>
    </row>
    <row r="106" spans="1:19" x14ac:dyDescent="0.25">
      <c r="A106" s="74">
        <v>119</v>
      </c>
      <c r="B106" s="75">
        <f t="shared" si="5"/>
        <v>1.0489999999999999</v>
      </c>
      <c r="C106" s="75">
        <f t="shared" si="5"/>
        <v>1.07</v>
      </c>
      <c r="D106" s="51"/>
      <c r="E106" s="74">
        <v>119</v>
      </c>
      <c r="F106" s="75">
        <f t="shared" si="6"/>
        <v>1.03</v>
      </c>
      <c r="G106" s="75">
        <f t="shared" si="6"/>
        <v>1.03</v>
      </c>
      <c r="H106" s="51"/>
      <c r="I106" s="74"/>
      <c r="J106" s="75"/>
      <c r="K106" s="75"/>
      <c r="L106" s="51"/>
      <c r="M106" s="74">
        <v>119</v>
      </c>
      <c r="N106" s="75">
        <f t="shared" si="4"/>
        <v>1.036</v>
      </c>
      <c r="O106" s="75">
        <f t="shared" si="4"/>
        <v>1.018</v>
      </c>
      <c r="P106" s="46"/>
      <c r="Q106" s="74">
        <v>119</v>
      </c>
      <c r="R106" s="75">
        <v>1</v>
      </c>
      <c r="S106" s="75">
        <f t="shared" si="7"/>
        <v>1.02</v>
      </c>
    </row>
    <row r="107" spans="1:19" x14ac:dyDescent="0.25">
      <c r="A107" s="74">
        <v>120</v>
      </c>
      <c r="B107" s="75">
        <f t="shared" si="5"/>
        <v>1.0489999999999999</v>
      </c>
      <c r="C107" s="75">
        <f t="shared" si="5"/>
        <v>1.07</v>
      </c>
      <c r="D107" s="51"/>
      <c r="E107" s="74">
        <v>120</v>
      </c>
      <c r="F107" s="75">
        <f t="shared" si="6"/>
        <v>1.03</v>
      </c>
      <c r="G107" s="75">
        <f t="shared" si="6"/>
        <v>1.03</v>
      </c>
      <c r="H107" s="51"/>
      <c r="I107" s="74"/>
      <c r="J107" s="75"/>
      <c r="K107" s="75"/>
      <c r="L107" s="51"/>
      <c r="M107" s="74">
        <v>120</v>
      </c>
      <c r="N107" s="75">
        <f t="shared" si="4"/>
        <v>1.036</v>
      </c>
      <c r="O107" s="75">
        <f t="shared" si="4"/>
        <v>1.018</v>
      </c>
      <c r="P107" s="46"/>
      <c r="Q107" s="74">
        <v>120</v>
      </c>
      <c r="R107" s="75">
        <v>1</v>
      </c>
      <c r="S107" s="75">
        <f t="shared" si="7"/>
        <v>1.02</v>
      </c>
    </row>
  </sheetData>
  <sheetProtection sheet="1" objects="1" scenarios="1"/>
  <mergeCells count="1">
    <mergeCell ref="D2:M2"/>
  </mergeCells>
  <hyperlinks>
    <hyperlink ref="D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zoomScale="80" zoomScaleNormal="80" zoomScalePageLayoutView="80" workbookViewId="0"/>
  </sheetViews>
  <sheetFormatPr defaultColWidth="8.88671875" defaultRowHeight="14.4" x14ac:dyDescent="0.3"/>
  <cols>
    <col min="1" max="1" width="18.44140625" customWidth="1"/>
    <col min="2" max="3" width="47.88671875" customWidth="1"/>
    <col min="4" max="4" width="27" customWidth="1"/>
    <col min="5" max="5" width="52.33203125" bestFit="1" customWidth="1"/>
    <col min="6" max="6" width="39.109375" bestFit="1" customWidth="1"/>
    <col min="7" max="7" width="28.88671875" style="3" bestFit="1" customWidth="1"/>
    <col min="8" max="8" width="8.88671875" style="3"/>
    <col min="9" max="9" width="10.6640625" style="3" customWidth="1"/>
    <col min="10" max="10" width="8.88671875" style="3"/>
  </cols>
  <sheetData>
    <row r="1" spans="1:14" s="39" customFormat="1" x14ac:dyDescent="0.3">
      <c r="A1" s="15" t="s">
        <v>149</v>
      </c>
      <c r="G1" s="3"/>
      <c r="H1" s="3"/>
      <c r="I1" s="3"/>
      <c r="J1" s="3"/>
    </row>
    <row r="4" spans="1:14" ht="16.2" x14ac:dyDescent="0.3">
      <c r="A4" s="68" t="s">
        <v>44</v>
      </c>
      <c r="B4" s="68" t="s">
        <v>458</v>
      </c>
      <c r="C4" s="68" t="s">
        <v>459</v>
      </c>
      <c r="D4" s="68" t="s">
        <v>45</v>
      </c>
    </row>
    <row r="5" spans="1:14" x14ac:dyDescent="0.3">
      <c r="A5" s="42" t="s">
        <v>46</v>
      </c>
      <c r="B5" s="92">
        <v>1597.8579986321508</v>
      </c>
      <c r="C5" s="92">
        <v>1870395</v>
      </c>
      <c r="D5" s="92">
        <v>854.28906655126366</v>
      </c>
    </row>
    <row r="6" spans="1:14" x14ac:dyDescent="0.3">
      <c r="A6" s="42" t="s">
        <v>47</v>
      </c>
      <c r="B6" s="92">
        <v>819.05622425540219</v>
      </c>
      <c r="C6" s="92">
        <v>951469</v>
      </c>
      <c r="D6" s="92">
        <v>860.83332641988568</v>
      </c>
    </row>
    <row r="7" spans="1:14" x14ac:dyDescent="0.3">
      <c r="A7" s="3" t="s">
        <v>48</v>
      </c>
      <c r="B7" s="258"/>
      <c r="C7" s="258"/>
      <c r="D7" s="258">
        <v>2155</v>
      </c>
    </row>
    <row r="8" spans="1:14" x14ac:dyDescent="0.3">
      <c r="A8" s="42" t="s">
        <v>49</v>
      </c>
      <c r="B8" s="92">
        <v>482.83590144059644</v>
      </c>
      <c r="C8" s="92">
        <v>250297</v>
      </c>
      <c r="D8" s="92">
        <v>1929.0518921145538</v>
      </c>
    </row>
    <row r="9" spans="1:14" x14ac:dyDescent="0.3">
      <c r="A9" s="42" t="s">
        <v>50</v>
      </c>
      <c r="B9" s="92">
        <v>368.35990778185999</v>
      </c>
      <c r="C9" s="92">
        <v>117434</v>
      </c>
      <c r="D9" s="92">
        <v>3136.7398520178144</v>
      </c>
    </row>
    <row r="10" spans="1:14" x14ac:dyDescent="0.3">
      <c r="A10" s="85" t="s">
        <v>150</v>
      </c>
    </row>
    <row r="11" spans="1:14" x14ac:dyDescent="0.3">
      <c r="A11" s="85" t="s">
        <v>151</v>
      </c>
    </row>
    <row r="13" spans="1:14" x14ac:dyDescent="0.3">
      <c r="A13" s="42" t="s">
        <v>461</v>
      </c>
      <c r="B13" s="42"/>
      <c r="C13" s="42"/>
      <c r="D13" s="42"/>
      <c r="E13" s="42"/>
      <c r="F13" s="42"/>
      <c r="K13" s="3"/>
      <c r="L13" s="3"/>
      <c r="M13" s="3"/>
      <c r="N13" s="3"/>
    </row>
    <row r="14" spans="1:14" x14ac:dyDescent="0.3">
      <c r="A14" s="42" t="s">
        <v>460</v>
      </c>
      <c r="B14" s="42"/>
      <c r="C14" s="42"/>
      <c r="D14" s="42"/>
      <c r="E14" s="42"/>
      <c r="F14" s="42"/>
      <c r="K14" s="3"/>
      <c r="L14" s="3"/>
      <c r="M14" s="3"/>
      <c r="N14" s="3"/>
    </row>
    <row r="15" spans="1:14" x14ac:dyDescent="0.3">
      <c r="A15" s="42" t="s">
        <v>462</v>
      </c>
      <c r="B15" s="42"/>
      <c r="C15" s="42"/>
      <c r="D15" s="42"/>
      <c r="E15" s="42"/>
      <c r="F15" s="42"/>
      <c r="K15" s="3"/>
      <c r="L15" s="3"/>
      <c r="M15" s="3"/>
      <c r="N15" s="3"/>
    </row>
    <row r="16" spans="1:14" x14ac:dyDescent="0.3">
      <c r="A16" s="42" t="s">
        <v>522</v>
      </c>
      <c r="B16" s="42"/>
      <c r="C16" s="42"/>
      <c r="D16" s="42"/>
      <c r="E16" s="42"/>
      <c r="F16" s="42"/>
    </row>
    <row r="17" spans="1:9" x14ac:dyDescent="0.3">
      <c r="D17" s="26"/>
      <c r="E17" s="26"/>
      <c r="F17" s="26"/>
      <c r="G17" s="219"/>
    </row>
    <row r="18" spans="1:9" x14ac:dyDescent="0.3">
      <c r="D18" s="255"/>
      <c r="E18" s="255"/>
      <c r="F18" s="255"/>
      <c r="G18" s="255"/>
    </row>
    <row r="19" spans="1:9" x14ac:dyDescent="0.3">
      <c r="A19" s="42" t="s">
        <v>464</v>
      </c>
      <c r="D19" s="255"/>
      <c r="E19" s="256"/>
      <c r="F19" s="257"/>
      <c r="G19" s="256"/>
      <c r="I19" s="62"/>
    </row>
    <row r="20" spans="1:9" x14ac:dyDescent="0.3">
      <c r="A20" s="259" t="s">
        <v>463</v>
      </c>
      <c r="D20" s="255"/>
      <c r="E20" s="256"/>
      <c r="F20" s="257"/>
      <c r="G20" s="256"/>
      <c r="I20" s="62"/>
    </row>
    <row r="21" spans="1:9" x14ac:dyDescent="0.3">
      <c r="A21" s="42" t="s">
        <v>553</v>
      </c>
      <c r="D21" s="255"/>
      <c r="E21" s="256"/>
      <c r="F21" s="257"/>
      <c r="G21" s="256"/>
      <c r="I21" s="62"/>
    </row>
    <row r="22" spans="1:9" x14ac:dyDescent="0.3">
      <c r="D22" s="255"/>
      <c r="E22" s="256"/>
      <c r="F22" s="257"/>
      <c r="G22" s="256"/>
      <c r="I22" s="62"/>
    </row>
    <row r="23" spans="1:9" x14ac:dyDescent="0.3">
      <c r="D23" s="255"/>
      <c r="E23" s="256"/>
      <c r="F23" s="257"/>
      <c r="G23" s="256"/>
      <c r="I23" s="62"/>
    </row>
    <row r="24" spans="1:9" x14ac:dyDescent="0.3">
      <c r="D24" s="255"/>
      <c r="E24" s="256"/>
      <c r="F24" s="257"/>
      <c r="G24" s="256"/>
      <c r="I24" s="62"/>
    </row>
    <row r="25" spans="1:9" x14ac:dyDescent="0.3">
      <c r="D25" s="26"/>
      <c r="E25" s="26"/>
      <c r="F25" s="26"/>
      <c r="G25" s="219"/>
    </row>
  </sheetData>
  <sheetProtection sheet="1" objects="1" scenarios="1"/>
  <hyperlinks>
    <hyperlink ref="A20"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40"/>
  <sheetViews>
    <sheetView zoomScale="85" zoomScaleNormal="85" workbookViewId="0"/>
  </sheetViews>
  <sheetFormatPr defaultRowHeight="14.4" x14ac:dyDescent="0.3"/>
  <cols>
    <col min="2" max="3" width="12" customWidth="1"/>
    <col min="4" max="4" width="23" customWidth="1"/>
    <col min="5" max="5" width="13.88671875" customWidth="1"/>
    <col min="6" max="6" width="16.33203125" customWidth="1"/>
    <col min="7" max="7" width="16.44140625" customWidth="1"/>
    <col min="8" max="9" width="13.6640625" bestFit="1" customWidth="1"/>
    <col min="10" max="10" width="20.44140625" customWidth="1"/>
    <col min="11" max="11" width="19" customWidth="1"/>
    <col min="12" max="12" width="12.88671875" customWidth="1"/>
  </cols>
  <sheetData>
    <row r="1" spans="2:8" x14ac:dyDescent="0.3">
      <c r="B1" s="197" t="s">
        <v>469</v>
      </c>
    </row>
    <row r="2" spans="2:8" x14ac:dyDescent="0.3">
      <c r="B2" s="197"/>
    </row>
    <row r="3" spans="2:8" x14ac:dyDescent="0.3">
      <c r="B3" s="1" t="s">
        <v>472</v>
      </c>
    </row>
    <row r="4" spans="2:8" x14ac:dyDescent="0.3">
      <c r="B4" t="s">
        <v>468</v>
      </c>
    </row>
    <row r="5" spans="2:8" x14ac:dyDescent="0.3">
      <c r="C5" s="35" t="s">
        <v>269</v>
      </c>
      <c r="D5" s="37"/>
      <c r="E5" s="35" t="s">
        <v>225</v>
      </c>
      <c r="F5" s="37"/>
      <c r="G5" s="35" t="s">
        <v>466</v>
      </c>
      <c r="H5" s="37"/>
    </row>
    <row r="6" spans="2:8" x14ac:dyDescent="0.3">
      <c r="C6" s="25" t="s">
        <v>314</v>
      </c>
      <c r="D6" s="23" t="s">
        <v>467</v>
      </c>
      <c r="E6" s="25" t="s">
        <v>314</v>
      </c>
      <c r="F6" s="23" t="s">
        <v>467</v>
      </c>
      <c r="G6" s="25" t="s">
        <v>314</v>
      </c>
      <c r="H6" s="23" t="s">
        <v>467</v>
      </c>
    </row>
    <row r="7" spans="2:8" x14ac:dyDescent="0.3">
      <c r="C7" s="263">
        <f>0.444</f>
        <v>0.44400000000000001</v>
      </c>
      <c r="D7" s="264">
        <f>0.444</f>
        <v>0.44400000000000001</v>
      </c>
      <c r="E7" s="263">
        <f>-(LN(1-C7))/5</f>
        <v>0.11739739694631093</v>
      </c>
      <c r="F7" s="264">
        <f>-(LN(1-D7))/5</f>
        <v>0.11739739694631093</v>
      </c>
      <c r="G7" s="263">
        <f>1-EXP(-E7*1)</f>
        <v>0.11076825504156507</v>
      </c>
      <c r="H7" s="264">
        <f>1-EXP(-F7*1)</f>
        <v>0.11076825504156507</v>
      </c>
    </row>
    <row r="9" spans="2:8" x14ac:dyDescent="0.3">
      <c r="B9" s="1" t="s">
        <v>473</v>
      </c>
    </row>
    <row r="10" spans="2:8" x14ac:dyDescent="0.3">
      <c r="B10" t="s">
        <v>470</v>
      </c>
    </row>
    <row r="11" spans="2:8" x14ac:dyDescent="0.3">
      <c r="C11" s="35" t="s">
        <v>269</v>
      </c>
      <c r="D11" s="37"/>
      <c r="E11" s="35" t="s">
        <v>225</v>
      </c>
      <c r="F11" s="37"/>
      <c r="G11" s="35" t="s">
        <v>466</v>
      </c>
      <c r="H11" s="37"/>
    </row>
    <row r="12" spans="2:8" x14ac:dyDescent="0.3">
      <c r="C12" s="25" t="s">
        <v>314</v>
      </c>
      <c r="D12" s="23" t="s">
        <v>467</v>
      </c>
      <c r="E12" s="25" t="s">
        <v>314</v>
      </c>
      <c r="F12" s="23" t="s">
        <v>467</v>
      </c>
      <c r="G12" s="25" t="s">
        <v>314</v>
      </c>
      <c r="H12" s="23" t="s">
        <v>467</v>
      </c>
    </row>
    <row r="13" spans="2:8" x14ac:dyDescent="0.3">
      <c r="C13" s="263">
        <v>0.6</v>
      </c>
      <c r="D13" s="264">
        <v>0.6</v>
      </c>
      <c r="E13" s="263">
        <f>-(LN(1-C13))/5</f>
        <v>0.18325814637483101</v>
      </c>
      <c r="F13" s="264">
        <f>-(LN(1-D13))/5</f>
        <v>0.18325814637483101</v>
      </c>
      <c r="G13" s="263">
        <f>1-EXP(-E13*1)</f>
        <v>0.16744679259812689</v>
      </c>
      <c r="H13" s="264">
        <f>1-EXP(-F13*1)</f>
        <v>0.16744679259812689</v>
      </c>
    </row>
    <row r="15" spans="2:8" x14ac:dyDescent="0.3">
      <c r="B15" s="1" t="s">
        <v>474</v>
      </c>
    </row>
    <row r="16" spans="2:8" x14ac:dyDescent="0.3">
      <c r="B16" t="s">
        <v>471</v>
      </c>
    </row>
    <row r="17" spans="2:15" x14ac:dyDescent="0.3">
      <c r="C17" s="35" t="s">
        <v>224</v>
      </c>
      <c r="D17" s="37"/>
      <c r="E17" s="35" t="s">
        <v>465</v>
      </c>
      <c r="F17" s="37"/>
      <c r="G17" s="35" t="s">
        <v>225</v>
      </c>
      <c r="H17" s="37"/>
      <c r="I17" s="35" t="s">
        <v>479</v>
      </c>
      <c r="J17" s="37"/>
      <c r="K17" s="35" t="s">
        <v>228</v>
      </c>
      <c r="L17" s="37"/>
    </row>
    <row r="18" spans="2:15" x14ac:dyDescent="0.3">
      <c r="C18" s="25" t="s">
        <v>314</v>
      </c>
      <c r="D18" s="23" t="s">
        <v>467</v>
      </c>
      <c r="E18" s="25" t="s">
        <v>314</v>
      </c>
      <c r="F18" s="23" t="s">
        <v>467</v>
      </c>
      <c r="G18" s="25" t="s">
        <v>314</v>
      </c>
      <c r="H18" s="23" t="s">
        <v>467</v>
      </c>
      <c r="I18" s="25" t="s">
        <v>314</v>
      </c>
      <c r="J18" s="23" t="s">
        <v>467</v>
      </c>
      <c r="K18" s="25" t="s">
        <v>314</v>
      </c>
      <c r="L18" s="23" t="s">
        <v>467</v>
      </c>
    </row>
    <row r="19" spans="2:15" x14ac:dyDescent="0.3">
      <c r="C19" s="263">
        <v>0.58199999999999996</v>
      </c>
      <c r="D19" s="264">
        <v>0.61099999999999999</v>
      </c>
      <c r="E19" s="263">
        <f>1-C19</f>
        <v>0.41800000000000004</v>
      </c>
      <c r="F19" s="264">
        <f>1-D19</f>
        <v>0.38900000000000001</v>
      </c>
      <c r="G19" s="263">
        <f>-(LN(1-E19))/5</f>
        <v>0.10825696625013985</v>
      </c>
      <c r="H19" s="264">
        <f>-(LN(1-F19))/5</f>
        <v>9.8531663962108357E-2</v>
      </c>
      <c r="I19" s="263">
        <f>1-EXP(-G19*1)</f>
        <v>0.10260303393366288</v>
      </c>
      <c r="J19" s="264">
        <f>1-EXP(-H19*1)</f>
        <v>9.3833000677528866E-2</v>
      </c>
      <c r="K19" s="263">
        <f>1-I19</f>
        <v>0.89739696606633712</v>
      </c>
      <c r="L19" s="264">
        <f>1-J19</f>
        <v>0.90616699932247113</v>
      </c>
    </row>
    <row r="21" spans="2:15" x14ac:dyDescent="0.3">
      <c r="B21" s="1" t="s">
        <v>475</v>
      </c>
    </row>
    <row r="22" spans="2:15" x14ac:dyDescent="0.3">
      <c r="B22" t="s">
        <v>476</v>
      </c>
    </row>
    <row r="23" spans="2:15" x14ac:dyDescent="0.3">
      <c r="C23" s="35" t="s">
        <v>224</v>
      </c>
      <c r="D23" s="37"/>
      <c r="E23" s="35" t="s">
        <v>226</v>
      </c>
      <c r="F23" s="37"/>
      <c r="G23" s="35" t="s">
        <v>225</v>
      </c>
      <c r="H23" s="37"/>
      <c r="I23" s="35" t="s">
        <v>479</v>
      </c>
      <c r="J23" s="37"/>
      <c r="K23" s="35" t="s">
        <v>228</v>
      </c>
      <c r="L23" s="37"/>
    </row>
    <row r="24" spans="2:15" x14ac:dyDescent="0.3">
      <c r="C24" s="25" t="s">
        <v>314</v>
      </c>
      <c r="D24" s="23" t="s">
        <v>467</v>
      </c>
      <c r="E24" s="25" t="s">
        <v>314</v>
      </c>
      <c r="F24" s="23" t="s">
        <v>467</v>
      </c>
      <c r="G24" s="25" t="s">
        <v>314</v>
      </c>
      <c r="H24" s="23" t="s">
        <v>467</v>
      </c>
      <c r="I24" s="25" t="s">
        <v>314</v>
      </c>
      <c r="J24" s="23" t="s">
        <v>467</v>
      </c>
      <c r="K24" s="25" t="s">
        <v>314</v>
      </c>
      <c r="L24" s="23" t="s">
        <v>467</v>
      </c>
    </row>
    <row r="25" spans="2:15" x14ac:dyDescent="0.3">
      <c r="C25" s="260">
        <v>0.85799999999999998</v>
      </c>
      <c r="D25" s="261">
        <v>0.85799999999999998</v>
      </c>
      <c r="E25" s="260">
        <f>1-C25</f>
        <v>0.14200000000000002</v>
      </c>
      <c r="F25" s="261">
        <f>1-D25</f>
        <v>0.14200000000000002</v>
      </c>
      <c r="G25" s="260">
        <f>-(LN(1-E25))/5</f>
        <v>3.0630235898834957E-2</v>
      </c>
      <c r="H25" s="261">
        <f>-(LN(1-F25))/5</f>
        <v>3.0630235898834957E-2</v>
      </c>
      <c r="I25" s="260">
        <f>1-EXP(-G25*1)</f>
        <v>3.0165883375912861E-2</v>
      </c>
      <c r="J25" s="261">
        <f>1-EXP(-H25*1)</f>
        <v>3.0165883375912861E-2</v>
      </c>
      <c r="K25" s="260">
        <f>1-I25</f>
        <v>0.96983411662408714</v>
      </c>
      <c r="L25" s="261">
        <f>1-J25</f>
        <v>0.96983411662408714</v>
      </c>
    </row>
    <row r="26" spans="2:15" x14ac:dyDescent="0.3">
      <c r="C26" s="265"/>
      <c r="D26" s="265"/>
      <c r="E26" s="265"/>
      <c r="F26" s="265"/>
      <c r="G26" s="265"/>
      <c r="H26" s="265"/>
      <c r="I26" s="265"/>
      <c r="J26" s="265"/>
      <c r="K26" s="265"/>
      <c r="L26" s="265"/>
    </row>
    <row r="27" spans="2:15" x14ac:dyDescent="0.3">
      <c r="B27" s="1" t="s">
        <v>480</v>
      </c>
      <c r="C27" s="265"/>
      <c r="D27" s="265"/>
      <c r="E27" s="265"/>
      <c r="F27" s="265"/>
      <c r="G27" s="265"/>
      <c r="H27" s="265"/>
      <c r="I27" s="265"/>
      <c r="J27" s="265"/>
      <c r="K27" s="265"/>
      <c r="L27" s="265"/>
    </row>
    <row r="28" spans="2:15" x14ac:dyDescent="0.3">
      <c r="B28" t="s">
        <v>478</v>
      </c>
    </row>
    <row r="29" spans="2:15" x14ac:dyDescent="0.3">
      <c r="B29" t="s">
        <v>251</v>
      </c>
      <c r="L29" s="278"/>
      <c r="M29" s="278"/>
      <c r="N29" s="278"/>
      <c r="O29" s="278"/>
    </row>
    <row r="30" spans="2:15" s="147" customFormat="1" ht="43.2" x14ac:dyDescent="0.3">
      <c r="B30" s="267" t="s">
        <v>230</v>
      </c>
      <c r="C30" s="268" t="s">
        <v>253</v>
      </c>
      <c r="D30" s="268" t="s">
        <v>231</v>
      </c>
      <c r="E30" s="268" t="s">
        <v>232</v>
      </c>
      <c r="F30" s="268" t="s">
        <v>252</v>
      </c>
      <c r="G30" s="269" t="s">
        <v>477</v>
      </c>
      <c r="L30" s="278"/>
      <c r="M30" s="278"/>
      <c r="N30" s="278"/>
      <c r="O30" s="278"/>
    </row>
    <row r="31" spans="2:15" x14ac:dyDescent="0.3">
      <c r="B31" s="25" t="s">
        <v>233</v>
      </c>
      <c r="C31" s="26">
        <v>0</v>
      </c>
      <c r="D31" s="26">
        <v>0</v>
      </c>
      <c r="E31" s="26">
        <v>0</v>
      </c>
      <c r="F31" s="265">
        <f>E31/100000</f>
        <v>0</v>
      </c>
      <c r="G31" s="270">
        <f>1-EXP(-F31*1)</f>
        <v>0</v>
      </c>
      <c r="L31" s="147"/>
      <c r="M31" s="147"/>
      <c r="N31" s="147"/>
      <c r="O31" s="147"/>
    </row>
    <row r="32" spans="2:15" x14ac:dyDescent="0.3">
      <c r="B32" s="25" t="s">
        <v>234</v>
      </c>
      <c r="C32" s="26">
        <v>5</v>
      </c>
      <c r="D32" s="26">
        <v>0</v>
      </c>
      <c r="E32" s="26">
        <v>0</v>
      </c>
      <c r="F32" s="265">
        <f t="shared" ref="F32:F47" si="0">E32/100000</f>
        <v>0</v>
      </c>
      <c r="G32" s="270">
        <f t="shared" ref="G32:G47" si="1">1-EXP(-F32*1)</f>
        <v>0</v>
      </c>
      <c r="L32" s="278"/>
      <c r="M32" s="278"/>
      <c r="N32" s="278"/>
      <c r="O32" s="278"/>
    </row>
    <row r="33" spans="2:19" x14ac:dyDescent="0.3">
      <c r="B33" s="25" t="s">
        <v>235</v>
      </c>
      <c r="C33" s="26">
        <v>10</v>
      </c>
      <c r="D33" s="26">
        <v>1</v>
      </c>
      <c r="E33" s="26">
        <v>0</v>
      </c>
      <c r="F33" s="265">
        <f t="shared" si="0"/>
        <v>0</v>
      </c>
      <c r="G33" s="270">
        <f t="shared" si="1"/>
        <v>0</v>
      </c>
      <c r="L33" s="278"/>
      <c r="M33" s="278"/>
      <c r="N33" s="278"/>
      <c r="O33" s="278"/>
    </row>
    <row r="34" spans="2:19" x14ac:dyDescent="0.3">
      <c r="B34" s="25" t="s">
        <v>236</v>
      </c>
      <c r="C34" s="26">
        <v>15</v>
      </c>
      <c r="D34" s="26">
        <v>3</v>
      </c>
      <c r="E34" s="26">
        <v>0.2</v>
      </c>
      <c r="F34" s="265">
        <f>E34/100000</f>
        <v>1.9999999999999999E-6</v>
      </c>
      <c r="G34" s="270">
        <f t="shared" si="1"/>
        <v>1.9999979999907325E-6</v>
      </c>
      <c r="L34" s="278"/>
      <c r="M34" s="278"/>
      <c r="N34" s="278"/>
      <c r="O34" s="278"/>
    </row>
    <row r="35" spans="2:19" x14ac:dyDescent="0.3">
      <c r="B35" s="25" t="s">
        <v>237</v>
      </c>
      <c r="C35" s="26">
        <v>20</v>
      </c>
      <c r="D35" s="26">
        <v>33</v>
      </c>
      <c r="E35" s="26">
        <v>1.5</v>
      </c>
      <c r="F35" s="265">
        <f t="shared" si="0"/>
        <v>1.5E-5</v>
      </c>
      <c r="G35" s="270">
        <f t="shared" si="1"/>
        <v>1.4999887500533049E-5</v>
      </c>
      <c r="L35" s="278"/>
      <c r="M35" s="278"/>
      <c r="N35" s="278"/>
      <c r="O35" s="278"/>
    </row>
    <row r="36" spans="2:19" x14ac:dyDescent="0.3">
      <c r="B36" s="25" t="s">
        <v>238</v>
      </c>
      <c r="C36" s="26">
        <v>25</v>
      </c>
      <c r="D36" s="26">
        <v>190</v>
      </c>
      <c r="E36" s="26">
        <v>8.8000000000000007</v>
      </c>
      <c r="F36" s="265">
        <f t="shared" si="0"/>
        <v>8.8000000000000011E-5</v>
      </c>
      <c r="G36" s="270">
        <f t="shared" si="1"/>
        <v>8.7996128113609906E-5</v>
      </c>
      <c r="L36" s="278"/>
      <c r="M36" s="278"/>
      <c r="N36" s="278"/>
      <c r="O36" s="278"/>
    </row>
    <row r="37" spans="2:19" x14ac:dyDescent="0.3">
      <c r="B37" s="25" t="s">
        <v>239</v>
      </c>
      <c r="C37" s="26">
        <v>30</v>
      </c>
      <c r="D37" s="26">
        <v>548</v>
      </c>
      <c r="E37" s="26">
        <v>26.4</v>
      </c>
      <c r="F37" s="265">
        <f t="shared" si="0"/>
        <v>2.6399999999999997E-4</v>
      </c>
      <c r="G37" s="270">
        <f t="shared" si="1"/>
        <v>2.6396515506643681E-4</v>
      </c>
      <c r="L37" s="278"/>
      <c r="M37" s="278"/>
      <c r="N37" s="278"/>
      <c r="O37" s="278"/>
    </row>
    <row r="38" spans="2:19" x14ac:dyDescent="0.3">
      <c r="B38" s="25" t="s">
        <v>240</v>
      </c>
      <c r="C38" s="26">
        <v>35</v>
      </c>
      <c r="D38" s="26">
        <v>1299</v>
      </c>
      <c r="E38" s="26">
        <v>62</v>
      </c>
      <c r="F38" s="265">
        <f t="shared" si="0"/>
        <v>6.2E-4</v>
      </c>
      <c r="G38" s="270">
        <f t="shared" si="1"/>
        <v>6.1980783971515852E-4</v>
      </c>
      <c r="L38" s="278"/>
      <c r="M38" s="278"/>
      <c r="N38" s="278"/>
      <c r="O38" s="278"/>
    </row>
    <row r="39" spans="2:19" x14ac:dyDescent="0.3">
      <c r="B39" s="25" t="s">
        <v>241</v>
      </c>
      <c r="C39" s="26">
        <v>40</v>
      </c>
      <c r="D39" s="26">
        <v>2861</v>
      </c>
      <c r="E39" s="26">
        <v>122.6</v>
      </c>
      <c r="F39" s="265">
        <f t="shared" si="0"/>
        <v>1.2259999999999999E-3</v>
      </c>
      <c r="G39" s="270">
        <f t="shared" si="1"/>
        <v>1.2252487690344038E-3</v>
      </c>
      <c r="L39" s="278"/>
      <c r="M39" s="278"/>
      <c r="N39" s="278"/>
      <c r="O39" s="278"/>
    </row>
    <row r="40" spans="2:19" x14ac:dyDescent="0.3">
      <c r="B40" s="25" t="s">
        <v>242</v>
      </c>
      <c r="C40" s="26">
        <v>45</v>
      </c>
      <c r="D40" s="26">
        <v>5040</v>
      </c>
      <c r="E40" s="26">
        <v>214.4</v>
      </c>
      <c r="F40" s="265">
        <f t="shared" si="0"/>
        <v>2.1440000000000001E-3</v>
      </c>
      <c r="G40" s="270">
        <f t="shared" si="1"/>
        <v>2.1417032736870123E-3</v>
      </c>
      <c r="L40" s="278"/>
      <c r="M40" s="278"/>
      <c r="N40" s="278"/>
      <c r="O40" s="278"/>
    </row>
    <row r="41" spans="2:19" x14ac:dyDescent="0.3">
      <c r="B41" s="25" t="s">
        <v>243</v>
      </c>
      <c r="C41" s="26">
        <v>50</v>
      </c>
      <c r="D41" s="26">
        <v>5701</v>
      </c>
      <c r="E41" s="26">
        <v>274.3</v>
      </c>
      <c r="F41" s="265">
        <f t="shared" si="0"/>
        <v>2.7430000000000002E-3</v>
      </c>
      <c r="G41" s="270">
        <f t="shared" si="1"/>
        <v>2.7392414128868392E-3</v>
      </c>
      <c r="L41" s="278"/>
      <c r="M41" s="278"/>
      <c r="N41" s="278"/>
      <c r="O41" s="278"/>
      <c r="P41" s="277"/>
      <c r="Q41" s="277"/>
      <c r="R41" s="277"/>
      <c r="S41" s="277"/>
    </row>
    <row r="42" spans="2:19" x14ac:dyDescent="0.3">
      <c r="B42" s="25" t="s">
        <v>244</v>
      </c>
      <c r="C42" s="26">
        <v>55</v>
      </c>
      <c r="D42" s="26">
        <v>4932</v>
      </c>
      <c r="E42" s="26">
        <v>268.2</v>
      </c>
      <c r="F42" s="265">
        <f t="shared" si="0"/>
        <v>2.6819999999999999E-3</v>
      </c>
      <c r="G42" s="270">
        <f t="shared" si="1"/>
        <v>2.6784066511716942E-3</v>
      </c>
      <c r="L42" s="278"/>
      <c r="M42" s="278"/>
      <c r="N42" s="278"/>
      <c r="O42" s="278"/>
      <c r="P42" s="277"/>
      <c r="Q42" s="277"/>
      <c r="R42" s="277"/>
      <c r="S42" s="277"/>
    </row>
    <row r="43" spans="2:19" x14ac:dyDescent="0.3">
      <c r="B43" s="25" t="s">
        <v>245</v>
      </c>
      <c r="C43" s="26">
        <v>60</v>
      </c>
      <c r="D43" s="26">
        <v>6639</v>
      </c>
      <c r="E43" s="26">
        <v>349</v>
      </c>
      <c r="F43" s="265">
        <f t="shared" si="0"/>
        <v>3.49E-3</v>
      </c>
      <c r="G43" s="270">
        <f t="shared" si="1"/>
        <v>3.483917028580974E-3</v>
      </c>
      <c r="L43" s="278"/>
      <c r="M43" s="278"/>
      <c r="N43" s="278"/>
      <c r="O43" s="278"/>
      <c r="P43" s="277"/>
      <c r="Q43" s="277"/>
      <c r="R43" s="277"/>
      <c r="S43" s="277"/>
    </row>
    <row r="44" spans="2:19" x14ac:dyDescent="0.3">
      <c r="B44" s="25" t="s">
        <v>246</v>
      </c>
      <c r="C44" s="26">
        <v>65</v>
      </c>
      <c r="D44" s="26">
        <v>6459</v>
      </c>
      <c r="E44" s="26">
        <v>402.1</v>
      </c>
      <c r="F44" s="265">
        <f t="shared" si="0"/>
        <v>4.0210000000000003E-3</v>
      </c>
      <c r="G44" s="270">
        <f t="shared" si="1"/>
        <v>4.0129266041665224E-3</v>
      </c>
      <c r="L44" s="278"/>
      <c r="M44" s="278"/>
      <c r="N44" s="278"/>
      <c r="O44" s="278"/>
      <c r="P44" s="277"/>
      <c r="Q44" s="277"/>
      <c r="R44" s="277"/>
      <c r="S44" s="277"/>
    </row>
    <row r="45" spans="2:19" x14ac:dyDescent="0.3">
      <c r="B45" s="25" t="s">
        <v>247</v>
      </c>
      <c r="C45" s="26">
        <v>70</v>
      </c>
      <c r="D45" s="26">
        <v>4324</v>
      </c>
      <c r="E45" s="26">
        <v>332.4</v>
      </c>
      <c r="F45" s="265">
        <f t="shared" si="0"/>
        <v>3.3239999999999997E-3</v>
      </c>
      <c r="G45" s="270">
        <f t="shared" si="1"/>
        <v>3.3184816280493745E-3</v>
      </c>
      <c r="L45" s="278"/>
      <c r="M45" s="278"/>
      <c r="N45" s="278"/>
      <c r="O45" s="278"/>
      <c r="P45" s="277"/>
      <c r="Q45" s="277"/>
      <c r="R45" s="277"/>
      <c r="S45" s="277"/>
    </row>
    <row r="46" spans="2:19" x14ac:dyDescent="0.3">
      <c r="B46" s="25" t="s">
        <v>248</v>
      </c>
      <c r="C46" s="26">
        <v>75</v>
      </c>
      <c r="D46" s="26">
        <v>4277</v>
      </c>
      <c r="E46" s="26">
        <v>385.5</v>
      </c>
      <c r="F46" s="265">
        <f t="shared" si="0"/>
        <v>3.8549999999999999E-3</v>
      </c>
      <c r="G46" s="270">
        <f t="shared" si="1"/>
        <v>3.847579026513559E-3</v>
      </c>
      <c r="L46" s="278"/>
      <c r="M46" s="278"/>
      <c r="N46" s="278"/>
      <c r="O46" s="278"/>
      <c r="P46" s="277"/>
      <c r="Q46" s="277"/>
      <c r="R46" s="277"/>
      <c r="S46" s="277"/>
    </row>
    <row r="47" spans="2:19" x14ac:dyDescent="0.3">
      <c r="B47" s="25" t="s">
        <v>249</v>
      </c>
      <c r="C47" s="26">
        <v>80</v>
      </c>
      <c r="D47" s="26">
        <v>3705</v>
      </c>
      <c r="E47" s="26">
        <v>417.8</v>
      </c>
      <c r="F47" s="265">
        <f t="shared" si="0"/>
        <v>4.1780000000000003E-3</v>
      </c>
      <c r="G47" s="270">
        <f t="shared" si="1"/>
        <v>4.1692843002893998E-3</v>
      </c>
      <c r="L47" s="278"/>
      <c r="M47" s="278"/>
      <c r="N47" s="278"/>
      <c r="O47" s="278"/>
      <c r="P47" s="277"/>
      <c r="Q47" s="277"/>
      <c r="R47" s="277"/>
      <c r="S47" s="277"/>
    </row>
    <row r="48" spans="2:19" s="278" customFormat="1" x14ac:dyDescent="0.3">
      <c r="B48" s="25" t="s">
        <v>482</v>
      </c>
      <c r="C48" s="26">
        <v>85</v>
      </c>
      <c r="D48" s="26">
        <v>2658</v>
      </c>
      <c r="E48" s="26">
        <v>446.1</v>
      </c>
      <c r="F48" s="265">
        <f>E48/100000</f>
        <v>4.4610000000000006E-3</v>
      </c>
      <c r="G48" s="270">
        <f>1-EXP(-F48*1)</f>
        <v>4.4510645190507514E-3</v>
      </c>
    </row>
    <row r="49" spans="2:19" s="278" customFormat="1" x14ac:dyDescent="0.3">
      <c r="B49" s="25" t="s">
        <v>483</v>
      </c>
      <c r="C49" s="26">
        <v>90</v>
      </c>
      <c r="D49" s="26">
        <v>1582</v>
      </c>
      <c r="E49" s="26">
        <v>447.5</v>
      </c>
      <c r="F49" s="265">
        <f>E49/100000</f>
        <v>4.4749999999999998E-3</v>
      </c>
      <c r="G49" s="270">
        <f>1-EXP(-F49*1)</f>
        <v>4.4650021065841816E-3</v>
      </c>
    </row>
    <row r="50" spans="2:19" x14ac:dyDescent="0.3">
      <c r="B50" s="30" t="s">
        <v>257</v>
      </c>
      <c r="C50" s="22"/>
      <c r="D50" s="22">
        <v>50251</v>
      </c>
      <c r="E50" s="22">
        <v>156.19999999999999</v>
      </c>
      <c r="F50" s="271">
        <f>E50/100000</f>
        <v>1.5619999999999998E-3</v>
      </c>
      <c r="G50" s="261">
        <f>1-EXP(-F50*1)</f>
        <v>1.5607807129247586E-3</v>
      </c>
      <c r="L50" s="278"/>
      <c r="M50" s="278"/>
      <c r="N50" s="278"/>
      <c r="O50" s="278"/>
      <c r="P50" s="277"/>
      <c r="Q50" s="277"/>
      <c r="R50" s="277"/>
      <c r="S50" s="277"/>
    </row>
    <row r="51" spans="2:19" x14ac:dyDescent="0.3">
      <c r="L51" s="278"/>
      <c r="M51" s="278"/>
      <c r="N51" s="278"/>
      <c r="O51" s="278"/>
      <c r="P51" s="277"/>
      <c r="Q51" s="277"/>
      <c r="R51" s="277"/>
      <c r="S51" s="277"/>
    </row>
    <row r="52" spans="2:19" x14ac:dyDescent="0.3">
      <c r="B52" s="1" t="s">
        <v>484</v>
      </c>
      <c r="L52" s="278"/>
      <c r="M52" s="278"/>
      <c r="N52" s="278"/>
      <c r="O52" s="278"/>
      <c r="P52" s="277"/>
      <c r="Q52" s="277"/>
      <c r="R52" s="277"/>
      <c r="S52" s="277"/>
    </row>
    <row r="53" spans="2:19" x14ac:dyDescent="0.3">
      <c r="B53" t="s">
        <v>481</v>
      </c>
      <c r="O53" s="277"/>
      <c r="P53" s="277"/>
      <c r="Q53" s="277"/>
      <c r="R53" s="277"/>
      <c r="S53" s="277"/>
    </row>
    <row r="54" spans="2:19" x14ac:dyDescent="0.3">
      <c r="B54" t="s">
        <v>254</v>
      </c>
      <c r="O54" s="277"/>
      <c r="P54" s="277"/>
      <c r="Q54" s="277"/>
      <c r="R54" s="277"/>
      <c r="S54" s="277"/>
    </row>
    <row r="55" spans="2:19" s="137" customFormat="1" ht="28.8" x14ac:dyDescent="0.3">
      <c r="B55" s="267" t="s">
        <v>230</v>
      </c>
      <c r="C55" s="268" t="s">
        <v>253</v>
      </c>
      <c r="D55" s="268" t="s">
        <v>255</v>
      </c>
      <c r="E55" s="268" t="s">
        <v>231</v>
      </c>
      <c r="F55" s="268" t="s">
        <v>256</v>
      </c>
      <c r="G55" s="268" t="s">
        <v>232</v>
      </c>
      <c r="H55" s="268" t="s">
        <v>258</v>
      </c>
      <c r="I55" s="268" t="s">
        <v>252</v>
      </c>
      <c r="J55" s="268" t="s">
        <v>259</v>
      </c>
      <c r="K55" s="269" t="s">
        <v>260</v>
      </c>
    </row>
    <row r="56" spans="2:19" x14ac:dyDescent="0.3">
      <c r="B56" s="25" t="s">
        <v>233</v>
      </c>
      <c r="C56" s="26">
        <v>0</v>
      </c>
      <c r="D56" s="26">
        <v>0</v>
      </c>
      <c r="E56" s="26">
        <v>0</v>
      </c>
      <c r="F56" s="26">
        <v>0</v>
      </c>
      <c r="G56" s="26">
        <v>0</v>
      </c>
      <c r="H56" s="265">
        <f>F56/100000</f>
        <v>0</v>
      </c>
      <c r="I56" s="265">
        <f>G56/100000</f>
        <v>0</v>
      </c>
      <c r="J56" s="265">
        <f>1-EXP(-H56*1)</f>
        <v>0</v>
      </c>
      <c r="K56" s="270">
        <f>1-EXP(-I56*1)</f>
        <v>0</v>
      </c>
      <c r="O56" s="277"/>
      <c r="P56" s="277"/>
      <c r="Q56" s="277"/>
      <c r="R56" s="277"/>
      <c r="S56" s="277"/>
    </row>
    <row r="57" spans="2:19" x14ac:dyDescent="0.3">
      <c r="B57" s="25" t="s">
        <v>234</v>
      </c>
      <c r="C57" s="26">
        <v>5</v>
      </c>
      <c r="D57" s="26">
        <v>1</v>
      </c>
      <c r="E57" s="26">
        <v>2</v>
      </c>
      <c r="F57" s="26">
        <v>0.1</v>
      </c>
      <c r="G57" s="26">
        <v>0.1</v>
      </c>
      <c r="H57" s="265">
        <f t="shared" ref="H57:H75" si="2">F57/100000</f>
        <v>9.9999999999999995E-7</v>
      </c>
      <c r="I57" s="265">
        <f t="shared" ref="I57:I75" si="3">G57/100000</f>
        <v>9.9999999999999995E-7</v>
      </c>
      <c r="J57" s="265">
        <f t="shared" ref="J57:J75" si="4">1-EXP(-H57*1)</f>
        <v>9.9999949998430537E-7</v>
      </c>
      <c r="K57" s="270">
        <f t="shared" ref="K57:K75" si="5">1-EXP(-I57*1)</f>
        <v>9.9999949998430537E-7</v>
      </c>
      <c r="O57" s="277"/>
      <c r="P57" s="277"/>
      <c r="Q57" s="277"/>
      <c r="R57" s="277"/>
      <c r="S57" s="277"/>
    </row>
    <row r="58" spans="2:19" x14ac:dyDescent="0.3">
      <c r="B58" s="25" t="s">
        <v>235</v>
      </c>
      <c r="C58" s="26">
        <v>10</v>
      </c>
      <c r="D58" s="26">
        <v>7</v>
      </c>
      <c r="E58" s="26">
        <v>10</v>
      </c>
      <c r="F58" s="26">
        <v>0.4</v>
      </c>
      <c r="G58" s="26">
        <v>0.5</v>
      </c>
      <c r="H58" s="265">
        <f t="shared" si="2"/>
        <v>3.9999999999999998E-6</v>
      </c>
      <c r="I58" s="265">
        <f t="shared" si="3"/>
        <v>5.0000000000000004E-6</v>
      </c>
      <c r="J58" s="265">
        <f t="shared" si="4"/>
        <v>3.9999919999589295E-6</v>
      </c>
      <c r="K58" s="270">
        <f t="shared" si="5"/>
        <v>4.9999875000317218E-6</v>
      </c>
      <c r="O58" s="277"/>
      <c r="P58" s="277"/>
      <c r="Q58" s="277"/>
      <c r="R58" s="277"/>
      <c r="S58" s="277"/>
    </row>
    <row r="59" spans="2:19" x14ac:dyDescent="0.3">
      <c r="B59" s="25" t="s">
        <v>236</v>
      </c>
      <c r="C59" s="26">
        <v>15</v>
      </c>
      <c r="D59" s="26">
        <v>16</v>
      </c>
      <c r="E59" s="26">
        <v>21</v>
      </c>
      <c r="F59" s="26">
        <v>0.8</v>
      </c>
      <c r="G59" s="26">
        <v>1.1000000000000001</v>
      </c>
      <c r="H59" s="265">
        <f t="shared" si="2"/>
        <v>7.9999999999999996E-6</v>
      </c>
      <c r="I59" s="265">
        <f t="shared" si="3"/>
        <v>1.1000000000000001E-5</v>
      </c>
      <c r="J59" s="265">
        <f t="shared" si="4"/>
        <v>7.9999680000497619E-6</v>
      </c>
      <c r="K59" s="270">
        <f t="shared" si="5"/>
        <v>1.0999939500266898E-5</v>
      </c>
      <c r="O59" s="277"/>
      <c r="P59" s="277"/>
      <c r="Q59" s="277"/>
      <c r="R59" s="277"/>
      <c r="S59" s="277"/>
    </row>
    <row r="60" spans="2:19" x14ac:dyDescent="0.3">
      <c r="B60" s="25" t="s">
        <v>237</v>
      </c>
      <c r="C60" s="26">
        <v>20</v>
      </c>
      <c r="D60" s="26">
        <v>27</v>
      </c>
      <c r="E60" s="26">
        <v>37</v>
      </c>
      <c r="F60" s="26">
        <v>1.3</v>
      </c>
      <c r="G60" s="26">
        <v>1.8</v>
      </c>
      <c r="H60" s="265">
        <f t="shared" si="2"/>
        <v>1.3000000000000001E-5</v>
      </c>
      <c r="I60" s="265">
        <f t="shared" si="3"/>
        <v>1.8E-5</v>
      </c>
      <c r="J60" s="265">
        <f t="shared" si="4"/>
        <v>1.2999915500411241E-5</v>
      </c>
      <c r="K60" s="270">
        <f t="shared" si="5"/>
        <v>1.7999838000992696E-5</v>
      </c>
      <c r="O60" s="277"/>
      <c r="P60" s="277"/>
      <c r="Q60" s="277"/>
      <c r="R60" s="277"/>
      <c r="S60" s="277"/>
    </row>
    <row r="61" spans="2:19" x14ac:dyDescent="0.3">
      <c r="B61" s="25" t="s">
        <v>238</v>
      </c>
      <c r="C61" s="26">
        <v>25</v>
      </c>
      <c r="D61" s="26">
        <v>58</v>
      </c>
      <c r="E61" s="26">
        <v>71</v>
      </c>
      <c r="F61" s="26">
        <v>2.7</v>
      </c>
      <c r="G61" s="26">
        <v>3.3</v>
      </c>
      <c r="H61" s="265">
        <f t="shared" si="2"/>
        <v>2.7000000000000002E-5</v>
      </c>
      <c r="I61" s="265">
        <f t="shared" si="3"/>
        <v>3.2999999999999996E-5</v>
      </c>
      <c r="J61" s="265">
        <f t="shared" si="4"/>
        <v>2.6999635503233144E-5</v>
      </c>
      <c r="K61" s="270">
        <f t="shared" si="5"/>
        <v>3.2999455505944297E-5</v>
      </c>
      <c r="O61" s="277"/>
      <c r="P61" s="277"/>
      <c r="Q61" s="277"/>
      <c r="R61" s="277"/>
      <c r="S61" s="277"/>
    </row>
    <row r="62" spans="2:19" x14ac:dyDescent="0.3">
      <c r="B62" s="25" t="s">
        <v>239</v>
      </c>
      <c r="C62" s="26">
        <v>30</v>
      </c>
      <c r="D62" s="26">
        <v>107</v>
      </c>
      <c r="E62" s="26">
        <v>97</v>
      </c>
      <c r="F62" s="26">
        <v>5.2</v>
      </c>
      <c r="G62" s="26">
        <v>4.7</v>
      </c>
      <c r="H62" s="265">
        <f t="shared" si="2"/>
        <v>5.2000000000000004E-5</v>
      </c>
      <c r="I62" s="265">
        <f t="shared" si="3"/>
        <v>4.7000000000000004E-5</v>
      </c>
      <c r="J62" s="265">
        <f t="shared" si="4"/>
        <v>5.1998648023410254E-5</v>
      </c>
      <c r="K62" s="270">
        <f t="shared" si="5"/>
        <v>4.699889551729175E-5</v>
      </c>
      <c r="O62" s="277"/>
      <c r="P62" s="277"/>
      <c r="Q62" s="277"/>
      <c r="R62" s="277"/>
      <c r="S62" s="277"/>
    </row>
    <row r="63" spans="2:19" x14ac:dyDescent="0.3">
      <c r="B63" s="25" t="s">
        <v>240</v>
      </c>
      <c r="C63" s="26">
        <v>35</v>
      </c>
      <c r="D63" s="26">
        <v>128</v>
      </c>
      <c r="E63" s="26">
        <v>121</v>
      </c>
      <c r="F63" s="26">
        <v>6.2</v>
      </c>
      <c r="G63" s="26">
        <v>5.8</v>
      </c>
      <c r="H63" s="265">
        <f t="shared" si="2"/>
        <v>6.2000000000000003E-5</v>
      </c>
      <c r="I63" s="265">
        <f t="shared" si="3"/>
        <v>5.8E-5</v>
      </c>
      <c r="J63" s="265">
        <f t="shared" si="4"/>
        <v>6.1998078039748883E-5</v>
      </c>
      <c r="K63" s="270">
        <f t="shared" si="5"/>
        <v>5.7998318032548291E-5</v>
      </c>
      <c r="O63" s="277"/>
      <c r="P63" s="277"/>
      <c r="Q63" s="277"/>
      <c r="R63" s="277"/>
      <c r="S63" s="277"/>
    </row>
    <row r="64" spans="2:19" x14ac:dyDescent="0.3">
      <c r="B64" s="25" t="s">
        <v>241</v>
      </c>
      <c r="C64" s="26">
        <v>40</v>
      </c>
      <c r="D64" s="26">
        <v>272</v>
      </c>
      <c r="E64" s="26">
        <v>269</v>
      </c>
      <c r="F64" s="26">
        <v>12</v>
      </c>
      <c r="G64" s="26">
        <v>11.5</v>
      </c>
      <c r="H64" s="265">
        <f t="shared" si="2"/>
        <v>1.2E-4</v>
      </c>
      <c r="I64" s="265">
        <f t="shared" si="3"/>
        <v>1.15E-4</v>
      </c>
      <c r="J64" s="265">
        <f t="shared" si="4"/>
        <v>1.1999280028796022E-4</v>
      </c>
      <c r="K64" s="270">
        <f t="shared" si="5"/>
        <v>1.1499338775344814E-4</v>
      </c>
      <c r="O64" s="277"/>
      <c r="P64" s="277"/>
      <c r="Q64" s="277"/>
      <c r="R64" s="277"/>
      <c r="S64" s="277"/>
    </row>
    <row r="65" spans="2:19" x14ac:dyDescent="0.3">
      <c r="B65" s="25" t="s">
        <v>242</v>
      </c>
      <c r="C65" s="26">
        <v>45</v>
      </c>
      <c r="D65" s="26">
        <v>542</v>
      </c>
      <c r="E65" s="26">
        <v>472</v>
      </c>
      <c r="F65" s="26">
        <v>23.6</v>
      </c>
      <c r="G65" s="26">
        <v>20.100000000000001</v>
      </c>
      <c r="H65" s="265">
        <f t="shared" si="2"/>
        <v>2.3600000000000002E-4</v>
      </c>
      <c r="I65" s="265">
        <f t="shared" si="3"/>
        <v>2.0100000000000001E-4</v>
      </c>
      <c r="J65" s="265">
        <f t="shared" si="4"/>
        <v>2.3597215419057793E-4</v>
      </c>
      <c r="K65" s="270">
        <f t="shared" si="5"/>
        <v>2.0097980085331812E-4</v>
      </c>
      <c r="O65" s="277"/>
      <c r="P65" s="277"/>
      <c r="Q65" s="277"/>
      <c r="R65" s="277"/>
      <c r="S65" s="277"/>
    </row>
    <row r="66" spans="2:19" x14ac:dyDescent="0.3">
      <c r="B66" s="25" t="s">
        <v>243</v>
      </c>
      <c r="C66" s="26">
        <v>50</v>
      </c>
      <c r="D66" s="26">
        <v>976</v>
      </c>
      <c r="E66" s="26">
        <v>760</v>
      </c>
      <c r="F66" s="26">
        <v>47.8</v>
      </c>
      <c r="G66" s="26">
        <v>36.5</v>
      </c>
      <c r="H66" s="265">
        <f t="shared" si="2"/>
        <v>4.7799999999999996E-4</v>
      </c>
      <c r="I66" s="265">
        <f t="shared" si="3"/>
        <v>3.6499999999999998E-4</v>
      </c>
      <c r="J66" s="265">
        <f t="shared" si="4"/>
        <v>4.7788577620033745E-4</v>
      </c>
      <c r="K66" s="270">
        <f t="shared" si="5"/>
        <v>3.6493339560372817E-4</v>
      </c>
    </row>
    <row r="67" spans="2:19" x14ac:dyDescent="0.3">
      <c r="B67" s="25" t="s">
        <v>244</v>
      </c>
      <c r="C67" s="26">
        <v>55</v>
      </c>
      <c r="D67" s="26">
        <v>1553</v>
      </c>
      <c r="E67" s="26">
        <v>1107</v>
      </c>
      <c r="F67" s="26">
        <v>86.5</v>
      </c>
      <c r="G67" s="26">
        <v>60.2</v>
      </c>
      <c r="H67" s="265">
        <f t="shared" si="2"/>
        <v>8.6499999999999999E-4</v>
      </c>
      <c r="I67" s="265">
        <f t="shared" si="3"/>
        <v>6.02E-4</v>
      </c>
      <c r="J67" s="265">
        <f t="shared" si="4"/>
        <v>8.6462599534575801E-4</v>
      </c>
      <c r="K67" s="270">
        <f t="shared" si="5"/>
        <v>6.0181883435572736E-4</v>
      </c>
    </row>
    <row r="68" spans="2:19" x14ac:dyDescent="0.3">
      <c r="B68" s="25" t="s">
        <v>245</v>
      </c>
      <c r="C68" s="26">
        <v>60</v>
      </c>
      <c r="D68" s="26">
        <v>3034</v>
      </c>
      <c r="E68" s="26">
        <v>1851</v>
      </c>
      <c r="F68" s="26">
        <v>165.6</v>
      </c>
      <c r="G68" s="26">
        <v>97.3</v>
      </c>
      <c r="H68" s="265">
        <f t="shared" si="2"/>
        <v>1.6559999999999999E-3</v>
      </c>
      <c r="I68" s="265">
        <f t="shared" si="3"/>
        <v>9.7300000000000002E-4</v>
      </c>
      <c r="J68" s="265">
        <f t="shared" si="4"/>
        <v>1.6546295885715434E-3</v>
      </c>
      <c r="K68" s="270">
        <f t="shared" si="5"/>
        <v>9.7252678899051315E-4</v>
      </c>
    </row>
    <row r="69" spans="2:19" x14ac:dyDescent="0.3">
      <c r="B69" s="25" t="s">
        <v>246</v>
      </c>
      <c r="C69" s="26">
        <v>65</v>
      </c>
      <c r="D69" s="26">
        <v>3624</v>
      </c>
      <c r="E69" s="26">
        <v>2260</v>
      </c>
      <c r="F69" s="26">
        <v>239.3</v>
      </c>
      <c r="G69" s="26">
        <v>140.69999999999999</v>
      </c>
      <c r="H69" s="265">
        <f t="shared" si="2"/>
        <v>2.3930000000000002E-3</v>
      </c>
      <c r="I69" s="265">
        <f t="shared" si="3"/>
        <v>1.4069999999999998E-3</v>
      </c>
      <c r="J69" s="265">
        <f t="shared" si="4"/>
        <v>2.3901390580330917E-3</v>
      </c>
      <c r="K69" s="270">
        <f t="shared" si="5"/>
        <v>1.40601063956447E-3</v>
      </c>
    </row>
    <row r="70" spans="2:19" x14ac:dyDescent="0.3">
      <c r="B70" s="25" t="s">
        <v>247</v>
      </c>
      <c r="C70" s="26">
        <v>70</v>
      </c>
      <c r="D70" s="26">
        <v>3827</v>
      </c>
      <c r="E70" s="26">
        <v>2550</v>
      </c>
      <c r="F70" s="26">
        <v>328.8</v>
      </c>
      <c r="G70" s="26">
        <v>196</v>
      </c>
      <c r="H70" s="265">
        <f t="shared" si="2"/>
        <v>3.2880000000000001E-3</v>
      </c>
      <c r="I70" s="265">
        <f t="shared" si="3"/>
        <v>1.9599999999999999E-3</v>
      </c>
      <c r="J70" s="265">
        <f t="shared" si="4"/>
        <v>3.2826004475307036E-3</v>
      </c>
      <c r="K70" s="270">
        <f t="shared" si="5"/>
        <v>1.9580804543080088E-3</v>
      </c>
    </row>
    <row r="71" spans="2:19" x14ac:dyDescent="0.3">
      <c r="B71" s="25" t="s">
        <v>248</v>
      </c>
      <c r="C71" s="26">
        <v>75</v>
      </c>
      <c r="D71" s="26">
        <v>3730</v>
      </c>
      <c r="E71" s="26">
        <v>2806</v>
      </c>
      <c r="F71" s="26">
        <v>409.2</v>
      </c>
      <c r="G71" s="26">
        <v>252.9</v>
      </c>
      <c r="H71" s="265">
        <f t="shared" si="2"/>
        <v>4.0920000000000002E-3</v>
      </c>
      <c r="I71" s="265">
        <f t="shared" si="3"/>
        <v>2.529E-3</v>
      </c>
      <c r="J71" s="265">
        <f t="shared" si="4"/>
        <v>4.08363917605159E-3</v>
      </c>
      <c r="K71" s="270">
        <f t="shared" si="5"/>
        <v>2.525804773643392E-3</v>
      </c>
    </row>
    <row r="72" spans="2:19" x14ac:dyDescent="0.3">
      <c r="B72" s="25" t="s">
        <v>249</v>
      </c>
      <c r="C72" s="26">
        <v>80</v>
      </c>
      <c r="D72" s="26">
        <v>3020</v>
      </c>
      <c r="E72" s="26">
        <v>2774</v>
      </c>
      <c r="F72" s="26">
        <v>486.7</v>
      </c>
      <c r="G72" s="26">
        <v>312.8</v>
      </c>
      <c r="H72" s="265">
        <f t="shared" si="2"/>
        <v>4.8669999999999998E-3</v>
      </c>
      <c r="I72" s="265">
        <f t="shared" si="3"/>
        <v>3.1280000000000001E-3</v>
      </c>
      <c r="J72" s="265">
        <f t="shared" si="4"/>
        <v>4.8551753468070169E-3</v>
      </c>
      <c r="K72" s="270">
        <f t="shared" si="5"/>
        <v>3.1231129049390516E-3</v>
      </c>
    </row>
    <row r="73" spans="2:19" x14ac:dyDescent="0.3">
      <c r="B73" s="25" t="s">
        <v>482</v>
      </c>
      <c r="C73" s="26">
        <v>85</v>
      </c>
      <c r="D73" s="26">
        <v>1763</v>
      </c>
      <c r="E73" s="26">
        <v>2045</v>
      </c>
      <c r="F73" s="26">
        <v>539.20000000000005</v>
      </c>
      <c r="G73" s="26">
        <v>343.2</v>
      </c>
      <c r="H73" s="265">
        <f t="shared" si="2"/>
        <v>5.3920000000000001E-3</v>
      </c>
      <c r="I73" s="265">
        <f t="shared" si="3"/>
        <v>3.4319999999999997E-3</v>
      </c>
      <c r="J73" s="265">
        <f t="shared" si="4"/>
        <v>5.377489260350754E-3</v>
      </c>
      <c r="K73" s="270">
        <f t="shared" si="5"/>
        <v>3.4261174195961974E-3</v>
      </c>
    </row>
    <row r="74" spans="2:19" s="277" customFormat="1" x14ac:dyDescent="0.3">
      <c r="B74" s="25" t="s">
        <v>483</v>
      </c>
      <c r="C74" s="26">
        <v>90</v>
      </c>
      <c r="D74" s="26">
        <v>596</v>
      </c>
      <c r="E74" s="26">
        <v>1064</v>
      </c>
      <c r="F74" s="26">
        <v>456.9</v>
      </c>
      <c r="G74" s="26">
        <v>301</v>
      </c>
      <c r="H74" s="265">
        <f>F74/100000</f>
        <v>4.5690000000000001E-3</v>
      </c>
      <c r="I74" s="265">
        <f>G74/100000</f>
        <v>3.0100000000000001E-3</v>
      </c>
      <c r="J74" s="265">
        <f>1-EXP(-H74*1)</f>
        <v>4.5585779982503238E-3</v>
      </c>
      <c r="K74" s="270">
        <f>1-EXP(-I74*1)</f>
        <v>3.0054744917320519E-3</v>
      </c>
    </row>
    <row r="75" spans="2:19" x14ac:dyDescent="0.3">
      <c r="B75" s="30" t="s">
        <v>257</v>
      </c>
      <c r="C75" s="22"/>
      <c r="D75" s="22">
        <v>23282</v>
      </c>
      <c r="E75" s="22">
        <v>18317</v>
      </c>
      <c r="F75" s="22">
        <v>74.900000000000006</v>
      </c>
      <c r="G75" s="22">
        <v>56.9</v>
      </c>
      <c r="H75" s="271">
        <f t="shared" si="2"/>
        <v>7.490000000000001E-4</v>
      </c>
      <c r="I75" s="271">
        <f t="shared" si="3"/>
        <v>5.6899999999999995E-4</v>
      </c>
      <c r="J75" s="271">
        <f t="shared" si="4"/>
        <v>7.4871956951849672E-4</v>
      </c>
      <c r="K75" s="261">
        <f t="shared" si="5"/>
        <v>5.6883815019892481E-4</v>
      </c>
    </row>
    <row r="76" spans="2:19" x14ac:dyDescent="0.3">
      <c r="J76" s="94"/>
      <c r="K76" s="94"/>
    </row>
    <row r="77" spans="2:19" x14ac:dyDescent="0.3">
      <c r="B77" s="1" t="s">
        <v>487</v>
      </c>
      <c r="J77" s="94"/>
      <c r="K77" s="94"/>
    </row>
    <row r="78" spans="2:19" s="278" customFormat="1" x14ac:dyDescent="0.3">
      <c r="B78" s="4" t="s">
        <v>485</v>
      </c>
      <c r="J78" s="94"/>
      <c r="K78" s="94"/>
    </row>
    <row r="79" spans="2:19" x14ac:dyDescent="0.3">
      <c r="B79" t="s">
        <v>491</v>
      </c>
    </row>
    <row r="80" spans="2:19" x14ac:dyDescent="0.3">
      <c r="B80" s="267" t="s">
        <v>261</v>
      </c>
      <c r="C80" s="268" t="s">
        <v>314</v>
      </c>
      <c r="D80" s="269" t="s">
        <v>467</v>
      </c>
    </row>
    <row r="81" spans="2:7" x14ac:dyDescent="0.3">
      <c r="B81" s="25">
        <v>0</v>
      </c>
      <c r="C81" s="272">
        <v>1.9999800001335721E-5</v>
      </c>
      <c r="D81" s="266">
        <v>1.9999800001335721E-5</v>
      </c>
      <c r="F81" s="94"/>
      <c r="G81" s="94" t="s">
        <v>486</v>
      </c>
    </row>
    <row r="82" spans="2:7" x14ac:dyDescent="0.3">
      <c r="B82" s="25">
        <v>5</v>
      </c>
      <c r="C82" s="272">
        <v>1.9999800001335721E-5</v>
      </c>
      <c r="D82" s="266">
        <v>2.9999550004489173E-5</v>
      </c>
      <c r="F82" s="94"/>
      <c r="G82" s="94"/>
    </row>
    <row r="83" spans="2:7" x14ac:dyDescent="0.3">
      <c r="B83" s="25">
        <v>10</v>
      </c>
      <c r="C83" s="272">
        <v>1.9999800001335721E-5</v>
      </c>
      <c r="D83" s="266">
        <v>9.9999500001723973E-6</v>
      </c>
      <c r="F83" s="94"/>
      <c r="G83" s="94"/>
    </row>
    <row r="84" spans="2:7" x14ac:dyDescent="0.3">
      <c r="B84" s="25">
        <v>15</v>
      </c>
      <c r="C84" s="272">
        <v>6.9997550057210312E-5</v>
      </c>
      <c r="D84" s="266">
        <v>2.9999550004489173E-5</v>
      </c>
      <c r="F84" s="94"/>
      <c r="G84" s="94"/>
    </row>
    <row r="85" spans="2:7" x14ac:dyDescent="0.3">
      <c r="B85" s="25">
        <v>20</v>
      </c>
      <c r="C85" s="272">
        <v>5.9998200035993321E-5</v>
      </c>
      <c r="D85" s="266">
        <v>1.3999020045729615E-4</v>
      </c>
      <c r="F85" s="94"/>
      <c r="G85" s="94"/>
    </row>
    <row r="86" spans="2:7" x14ac:dyDescent="0.3">
      <c r="B86" s="25">
        <v>25</v>
      </c>
      <c r="C86" s="272">
        <v>1.3999020045729615E-4</v>
      </c>
      <c r="D86" s="266">
        <v>1.799838009719501E-4</v>
      </c>
      <c r="F86" s="94"/>
      <c r="G86" s="94"/>
    </row>
    <row r="87" spans="2:7" x14ac:dyDescent="0.3">
      <c r="B87" s="25">
        <v>30</v>
      </c>
      <c r="C87" s="272">
        <v>2.6996355328023913E-4</v>
      </c>
      <c r="D87" s="266">
        <v>3.0995195496474892E-4</v>
      </c>
      <c r="F87" s="94"/>
      <c r="G87" s="94"/>
    </row>
    <row r="88" spans="2:7" x14ac:dyDescent="0.3">
      <c r="B88" s="25">
        <v>35</v>
      </c>
      <c r="C88" s="272">
        <v>5.298595748095547E-4</v>
      </c>
      <c r="D88" s="266">
        <v>5.3985422624047708E-4</v>
      </c>
      <c r="F88" s="94"/>
      <c r="G88" s="94"/>
    </row>
    <row r="89" spans="2:7" x14ac:dyDescent="0.3">
      <c r="B89" s="25">
        <v>40</v>
      </c>
      <c r="C89" s="272">
        <v>1.0694277541192232E-3</v>
      </c>
      <c r="D89" s="266">
        <v>6.9975505715669239E-4</v>
      </c>
      <c r="F89" s="94"/>
      <c r="G89" s="94"/>
    </row>
    <row r="90" spans="2:7" x14ac:dyDescent="0.3">
      <c r="B90" s="25">
        <v>45</v>
      </c>
      <c r="C90" s="272">
        <v>1.8183448043043171E-3</v>
      </c>
      <c r="D90" s="266">
        <v>9.6952970207531131E-4</v>
      </c>
      <c r="F90" s="94"/>
      <c r="G90" s="94"/>
    </row>
    <row r="91" spans="2:7" x14ac:dyDescent="0.3">
      <c r="B91" s="25">
        <v>50</v>
      </c>
      <c r="C91" s="272">
        <v>2.7761393783380939E-3</v>
      </c>
      <c r="D91" s="266">
        <v>1.7584521082296689E-3</v>
      </c>
      <c r="F91" s="94"/>
      <c r="G91" s="94"/>
    </row>
    <row r="92" spans="2:7" x14ac:dyDescent="0.3">
      <c r="B92" s="25">
        <v>55</v>
      </c>
      <c r="C92" s="272">
        <v>4.2210661511659087E-3</v>
      </c>
      <c r="D92" s="266">
        <v>2.7960836561070623E-3</v>
      </c>
      <c r="F92" s="94"/>
      <c r="G92" s="94"/>
    </row>
    <row r="93" spans="2:7" x14ac:dyDescent="0.3">
      <c r="B93" s="25">
        <v>60</v>
      </c>
      <c r="C93" s="272">
        <v>5.7633279369739832E-3</v>
      </c>
      <c r="D93" s="266">
        <v>3.9720902970187266E-3</v>
      </c>
      <c r="F93" s="94"/>
      <c r="G93" s="94"/>
    </row>
    <row r="94" spans="2:7" x14ac:dyDescent="0.3">
      <c r="B94" s="25">
        <v>65</v>
      </c>
      <c r="C94" s="272">
        <v>6.1708814183469851E-3</v>
      </c>
      <c r="D94" s="266">
        <v>4.4500689696175266E-3</v>
      </c>
      <c r="F94" s="94"/>
      <c r="G94" s="94"/>
    </row>
    <row r="95" spans="2:7" x14ac:dyDescent="0.3">
      <c r="B95" s="25">
        <v>70</v>
      </c>
      <c r="C95" s="272">
        <v>6.1708814183469851E-3</v>
      </c>
      <c r="D95" s="266">
        <v>4.6192980730113131E-3</v>
      </c>
      <c r="F95" s="94"/>
      <c r="G95" s="94"/>
    </row>
    <row r="96" spans="2:7" x14ac:dyDescent="0.3">
      <c r="B96" s="25">
        <v>75</v>
      </c>
      <c r="C96" s="272">
        <v>6.7868644973810843E-3</v>
      </c>
      <c r="D96" s="266">
        <v>5.5246824993718802E-3</v>
      </c>
      <c r="F96" s="94"/>
      <c r="G96" s="94"/>
    </row>
    <row r="97" spans="2:7" x14ac:dyDescent="0.3">
      <c r="B97" s="25">
        <v>80</v>
      </c>
      <c r="C97" s="272">
        <v>6.4292434006650856E-3</v>
      </c>
      <c r="D97" s="266">
        <v>5.1168640221216366E-3</v>
      </c>
      <c r="F97" s="94"/>
      <c r="G97" s="94"/>
    </row>
    <row r="98" spans="2:7" x14ac:dyDescent="0.3">
      <c r="B98" s="25">
        <v>85</v>
      </c>
      <c r="C98" s="272">
        <v>4.5197550257491947E-3</v>
      </c>
      <c r="D98" s="266">
        <v>4.4998452217523965E-3</v>
      </c>
      <c r="F98" s="94"/>
      <c r="G98" s="94"/>
    </row>
    <row r="99" spans="2:7" x14ac:dyDescent="0.3">
      <c r="B99" s="30">
        <v>90</v>
      </c>
      <c r="C99" s="273">
        <v>3.5935277690066769E-3</v>
      </c>
      <c r="D99" s="262">
        <v>3.1948854569671115E-3</v>
      </c>
      <c r="F99" s="94"/>
      <c r="G99" s="94"/>
    </row>
    <row r="101" spans="2:7" x14ac:dyDescent="0.3">
      <c r="B101" s="1" t="s">
        <v>488</v>
      </c>
    </row>
    <row r="102" spans="2:7" s="278" customFormat="1" x14ac:dyDescent="0.3">
      <c r="B102" s="4" t="s">
        <v>489</v>
      </c>
    </row>
    <row r="103" spans="2:7" x14ac:dyDescent="0.3">
      <c r="B103" t="s">
        <v>490</v>
      </c>
    </row>
    <row r="104" spans="2:7" x14ac:dyDescent="0.3">
      <c r="B104" s="35" t="s">
        <v>262</v>
      </c>
      <c r="C104" s="36" t="s">
        <v>261</v>
      </c>
      <c r="D104" s="36" t="s">
        <v>314</v>
      </c>
      <c r="E104" s="37" t="s">
        <v>467</v>
      </c>
    </row>
    <row r="105" spans="2:7" x14ac:dyDescent="0.3">
      <c r="B105" s="25" t="s">
        <v>263</v>
      </c>
      <c r="C105" s="26">
        <v>18</v>
      </c>
      <c r="D105" s="26"/>
      <c r="E105" s="23"/>
    </row>
    <row r="106" spans="2:7" x14ac:dyDescent="0.3">
      <c r="B106" s="25" t="s">
        <v>264</v>
      </c>
      <c r="C106" s="26">
        <v>35</v>
      </c>
      <c r="D106" s="272">
        <v>2.6996355328023913E-4</v>
      </c>
      <c r="E106" s="266">
        <v>1.5998720068266525E-4</v>
      </c>
    </row>
    <row r="107" spans="2:7" x14ac:dyDescent="0.3">
      <c r="B107" s="25" t="s">
        <v>265</v>
      </c>
      <c r="C107" s="26">
        <v>45</v>
      </c>
      <c r="D107" s="272">
        <v>7.2973361482431276E-4</v>
      </c>
      <c r="E107" s="266">
        <v>5.3985422624047708E-4</v>
      </c>
    </row>
    <row r="108" spans="2:7" x14ac:dyDescent="0.3">
      <c r="B108" s="25" t="s">
        <v>266</v>
      </c>
      <c r="C108" s="26">
        <v>55</v>
      </c>
      <c r="D108" s="272">
        <v>1.7684344737967095E-3</v>
      </c>
      <c r="E108" s="266">
        <v>1.7484696428384794E-3</v>
      </c>
    </row>
    <row r="109" spans="2:7" x14ac:dyDescent="0.3">
      <c r="B109" s="25" t="s">
        <v>267</v>
      </c>
      <c r="C109" s="26">
        <v>65</v>
      </c>
      <c r="D109" s="272">
        <v>6.4391790585527353E-3</v>
      </c>
      <c r="E109" s="266">
        <v>4.0716881080155032E-3</v>
      </c>
    </row>
    <row r="110" spans="2:7" x14ac:dyDescent="0.3">
      <c r="B110" s="25" t="s">
        <v>268</v>
      </c>
      <c r="C110" s="26">
        <v>75</v>
      </c>
      <c r="D110" s="272">
        <v>9.3757707886755748E-3</v>
      </c>
      <c r="E110" s="266">
        <v>1.0454962931948919E-2</v>
      </c>
    </row>
    <row r="111" spans="2:7" x14ac:dyDescent="0.3">
      <c r="B111" s="30" t="s">
        <v>250</v>
      </c>
      <c r="C111" s="22">
        <v>85</v>
      </c>
      <c r="D111" s="273">
        <v>1.9526832637344338E-2</v>
      </c>
      <c r="E111" s="262">
        <v>1.4966866199831452E-2</v>
      </c>
    </row>
    <row r="113" spans="2:4" x14ac:dyDescent="0.3">
      <c r="B113" s="1" t="s">
        <v>494</v>
      </c>
    </row>
    <row r="114" spans="2:4" s="278" customFormat="1" x14ac:dyDescent="0.3">
      <c r="B114" s="278" t="s">
        <v>493</v>
      </c>
    </row>
    <row r="115" spans="2:4" s="278" customFormat="1" x14ac:dyDescent="0.3">
      <c r="B115" s="219" t="s">
        <v>492</v>
      </c>
    </row>
    <row r="116" spans="2:4" x14ac:dyDescent="0.3">
      <c r="B116" s="276" t="s">
        <v>261</v>
      </c>
      <c r="C116" s="275" t="s">
        <v>314</v>
      </c>
      <c r="D116" s="274" t="s">
        <v>467</v>
      </c>
    </row>
    <row r="117" spans="2:4" x14ac:dyDescent="0.3">
      <c r="B117" s="25">
        <v>0</v>
      </c>
      <c r="C117" s="265">
        <v>9.9999999999544897E-6</v>
      </c>
      <c r="D117" s="270">
        <v>4.0000000000040004E-6</v>
      </c>
    </row>
    <row r="118" spans="2:4" x14ac:dyDescent="0.3">
      <c r="B118" s="25">
        <v>30</v>
      </c>
      <c r="C118" s="265">
        <v>7.4000000000018495E-5</v>
      </c>
      <c r="D118" s="270">
        <v>2.5999999999970491E-5</v>
      </c>
    </row>
    <row r="119" spans="2:4" x14ac:dyDescent="0.3">
      <c r="B119" s="25">
        <v>35</v>
      </c>
      <c r="C119" s="265">
        <v>2.6000000000003798E-4</v>
      </c>
      <c r="D119" s="270">
        <v>5.3999999999998494E-5</v>
      </c>
    </row>
    <row r="120" spans="2:4" x14ac:dyDescent="0.3">
      <c r="B120" s="25">
        <v>40</v>
      </c>
      <c r="C120" s="265">
        <v>5.8999999999997943E-4</v>
      </c>
      <c r="D120" s="270">
        <v>1.4999999999998348E-4</v>
      </c>
    </row>
    <row r="121" spans="2:4" x14ac:dyDescent="0.3">
      <c r="B121" s="25">
        <v>45</v>
      </c>
      <c r="C121" s="265">
        <v>1.1600000000000499E-3</v>
      </c>
      <c r="D121" s="270">
        <v>2.9000000000001247E-4</v>
      </c>
    </row>
    <row r="122" spans="2:4" x14ac:dyDescent="0.3">
      <c r="B122" s="25">
        <v>50</v>
      </c>
      <c r="C122" s="265">
        <v>1.9000000000000128E-3</v>
      </c>
      <c r="D122" s="270">
        <v>4.4999999999995044E-4</v>
      </c>
    </row>
    <row r="123" spans="2:4" x14ac:dyDescent="0.3">
      <c r="B123" s="25">
        <v>55</v>
      </c>
      <c r="C123" s="265">
        <v>2.4999999999999467E-3</v>
      </c>
      <c r="D123" s="270">
        <v>6.5999999999999392E-4</v>
      </c>
    </row>
    <row r="124" spans="2:4" x14ac:dyDescent="0.3">
      <c r="B124" s="25">
        <v>60</v>
      </c>
      <c r="C124" s="265">
        <v>3.1299999999999661E-3</v>
      </c>
      <c r="D124" s="270">
        <v>9.7999999999998089E-4</v>
      </c>
    </row>
    <row r="125" spans="2:4" x14ac:dyDescent="0.3">
      <c r="B125" s="25">
        <v>65</v>
      </c>
      <c r="C125" s="265">
        <v>3.9200000000000346E-3</v>
      </c>
      <c r="D125" s="270">
        <v>1.6199999999999548E-3</v>
      </c>
    </row>
    <row r="126" spans="2:4" x14ac:dyDescent="0.3">
      <c r="B126" s="25">
        <v>70</v>
      </c>
      <c r="C126" s="265">
        <v>5.2400000000000224E-3</v>
      </c>
      <c r="D126" s="270">
        <v>2.5600000000000067E-3</v>
      </c>
    </row>
    <row r="127" spans="2:4" x14ac:dyDescent="0.3">
      <c r="B127" s="25">
        <v>75</v>
      </c>
      <c r="C127" s="265">
        <v>7.1099999999999497E-3</v>
      </c>
      <c r="D127" s="270">
        <v>4.1600000000000525E-3</v>
      </c>
    </row>
    <row r="128" spans="2:4" x14ac:dyDescent="0.3">
      <c r="B128" s="25">
        <v>80</v>
      </c>
      <c r="C128" s="265">
        <v>9.9799999999999889E-3</v>
      </c>
      <c r="D128" s="270">
        <v>6.5100000000000158E-3</v>
      </c>
    </row>
    <row r="129" spans="2:5" x14ac:dyDescent="0.3">
      <c r="B129" s="25">
        <v>85</v>
      </c>
      <c r="C129" s="265">
        <v>1.4499999999999957E-2</v>
      </c>
      <c r="D129" s="270">
        <v>9.8200000000000509E-3</v>
      </c>
    </row>
    <row r="130" spans="2:5" x14ac:dyDescent="0.3">
      <c r="B130" s="30">
        <v>90</v>
      </c>
      <c r="C130" s="271">
        <v>1.6920000000000046E-2</v>
      </c>
      <c r="D130" s="261">
        <v>1.3290000000000024E-2</v>
      </c>
    </row>
    <row r="131" spans="2:5" x14ac:dyDescent="0.3">
      <c r="C131" s="148"/>
      <c r="D131" s="148"/>
    </row>
    <row r="132" spans="2:5" x14ac:dyDescent="0.3">
      <c r="C132" s="148"/>
      <c r="D132" s="148"/>
    </row>
    <row r="133" spans="2:5" x14ac:dyDescent="0.3">
      <c r="C133" s="148"/>
      <c r="D133" s="148"/>
    </row>
    <row r="136" spans="2:5" x14ac:dyDescent="0.3">
      <c r="C136" s="149"/>
      <c r="D136" s="52"/>
      <c r="E136" s="52"/>
    </row>
    <row r="137" spans="2:5" x14ac:dyDescent="0.3">
      <c r="C137" s="149"/>
      <c r="D137" s="52"/>
      <c r="E137" s="52"/>
    </row>
    <row r="138" spans="2:5" x14ac:dyDescent="0.3">
      <c r="C138" s="149"/>
      <c r="D138" s="52"/>
      <c r="E138" s="52"/>
    </row>
    <row r="139" spans="2:5" x14ac:dyDescent="0.3">
      <c r="C139" s="149"/>
      <c r="D139" s="52"/>
      <c r="E139" s="52"/>
    </row>
    <row r="140" spans="2:5" x14ac:dyDescent="0.3">
      <c r="C140" s="149"/>
      <c r="D140" s="52"/>
      <c r="E140" s="52"/>
    </row>
  </sheetData>
  <sheetProtection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sheetPr>
  <dimension ref="A2:S34"/>
  <sheetViews>
    <sheetView showGridLines="0" showRowColHeaders="0" topLeftCell="B1" workbookViewId="0">
      <selection activeCell="C34" sqref="C34:E34"/>
    </sheetView>
  </sheetViews>
  <sheetFormatPr defaultColWidth="9.109375" defaultRowHeight="14.4" x14ac:dyDescent="0.3"/>
  <cols>
    <col min="1" max="1" width="4.88671875" style="278" hidden="1" customWidth="1"/>
    <col min="2" max="2" width="4.33203125" style="278" customWidth="1"/>
    <col min="3" max="3" width="45.88671875" style="278" customWidth="1"/>
    <col min="4" max="16384" width="9.109375" style="278"/>
  </cols>
  <sheetData>
    <row r="2" spans="3:19" x14ac:dyDescent="0.3">
      <c r="M2" s="281"/>
      <c r="O2" s="338"/>
      <c r="P2" s="338"/>
      <c r="Q2" s="338"/>
      <c r="R2" s="338"/>
      <c r="S2" s="338"/>
    </row>
    <row r="3" spans="3:19" ht="27.75" customHeight="1" x14ac:dyDescent="0.3">
      <c r="C3" s="280" t="s">
        <v>642</v>
      </c>
      <c r="M3" s="4"/>
    </row>
    <row r="4" spans="3:19" ht="24" customHeight="1" x14ac:dyDescent="0.3">
      <c r="C4" s="393"/>
      <c r="D4" s="393"/>
      <c r="E4" s="393"/>
      <c r="F4" s="393"/>
      <c r="G4" s="393"/>
      <c r="H4" s="393"/>
      <c r="I4" s="393"/>
      <c r="J4" s="393"/>
      <c r="K4" s="393"/>
      <c r="L4" s="393"/>
      <c r="M4" s="283"/>
      <c r="N4" s="1"/>
      <c r="O4" s="1"/>
    </row>
    <row r="5" spans="3:19" x14ac:dyDescent="0.3">
      <c r="C5" s="340"/>
      <c r="D5" s="340"/>
      <c r="E5" s="340"/>
      <c r="F5" s="340"/>
      <c r="G5" s="340"/>
      <c r="H5" s="340"/>
      <c r="I5" s="340"/>
      <c r="J5" s="340"/>
      <c r="K5" s="340"/>
      <c r="L5" s="340"/>
      <c r="M5" s="283"/>
      <c r="N5" s="1"/>
      <c r="O5" s="1"/>
    </row>
    <row r="6" spans="3:19" ht="31.5" customHeight="1" x14ac:dyDescent="0.3">
      <c r="C6" s="280"/>
      <c r="D6" s="1"/>
      <c r="E6" s="1"/>
      <c r="F6" s="1"/>
      <c r="G6" s="1"/>
      <c r="H6" s="1"/>
      <c r="I6" s="1"/>
      <c r="J6" s="1"/>
      <c r="K6" s="1"/>
      <c r="L6" s="1"/>
      <c r="M6" s="293"/>
      <c r="N6" s="1"/>
      <c r="O6" s="1"/>
    </row>
    <row r="7" spans="3:19" ht="17.399999999999999" x14ac:dyDescent="0.3">
      <c r="C7" s="280"/>
      <c r="D7" s="1"/>
      <c r="E7" s="1"/>
      <c r="F7" s="1"/>
      <c r="G7" s="1"/>
      <c r="H7" s="1"/>
      <c r="I7" s="1"/>
      <c r="J7" s="1"/>
      <c r="K7" s="1"/>
      <c r="L7" s="1"/>
      <c r="M7" s="293"/>
      <c r="N7" s="1"/>
      <c r="O7" s="1"/>
    </row>
    <row r="8" spans="3:19" x14ac:dyDescent="0.3">
      <c r="C8" s="282"/>
      <c r="D8" s="1"/>
      <c r="E8" s="1"/>
      <c r="F8" s="1"/>
      <c r="G8" s="1"/>
      <c r="H8" s="1"/>
      <c r="I8" s="1"/>
      <c r="J8" s="1"/>
      <c r="K8" s="1"/>
      <c r="L8" s="1"/>
      <c r="M8" s="293"/>
      <c r="N8" s="1"/>
      <c r="O8" s="1"/>
    </row>
    <row r="9" spans="3:19" x14ac:dyDescent="0.3">
      <c r="C9" s="339"/>
      <c r="D9" s="339"/>
      <c r="E9" s="339"/>
      <c r="F9" s="339"/>
      <c r="G9" s="339"/>
      <c r="H9" s="339"/>
      <c r="I9" s="339"/>
      <c r="J9" s="339"/>
      <c r="K9" s="339"/>
      <c r="L9" s="339"/>
      <c r="M9" s="293"/>
      <c r="N9" s="1"/>
      <c r="O9" s="1"/>
    </row>
    <row r="10" spans="3:19" x14ac:dyDescent="0.3">
      <c r="C10" s="282"/>
      <c r="D10" s="1"/>
      <c r="E10" s="1"/>
      <c r="F10" s="1"/>
      <c r="G10" s="1"/>
      <c r="H10" s="1"/>
      <c r="I10" s="1"/>
      <c r="J10" s="1"/>
      <c r="K10" s="1"/>
      <c r="L10" s="1"/>
      <c r="M10" s="283"/>
      <c r="N10" s="1"/>
      <c r="O10" s="1"/>
    </row>
    <row r="11" spans="3:19" x14ac:dyDescent="0.3">
      <c r="C11" s="282"/>
      <c r="D11" s="1"/>
      <c r="E11" s="1"/>
      <c r="F11" s="1"/>
      <c r="G11" s="1"/>
      <c r="H11" s="1"/>
      <c r="I11" s="1"/>
      <c r="J11" s="1"/>
      <c r="K11" s="1"/>
      <c r="L11" s="1"/>
      <c r="M11" s="1"/>
      <c r="N11" s="1"/>
      <c r="O11" s="1"/>
    </row>
    <row r="12" spans="3:19" x14ac:dyDescent="0.3">
      <c r="C12" s="292"/>
      <c r="D12" s="1"/>
      <c r="E12" s="1"/>
      <c r="F12" s="1"/>
      <c r="G12" s="1"/>
      <c r="H12" s="1"/>
      <c r="I12" s="1"/>
      <c r="J12" s="1"/>
      <c r="K12" s="1"/>
      <c r="L12" s="1"/>
      <c r="M12" s="1"/>
      <c r="N12" s="1"/>
      <c r="O12" s="1"/>
    </row>
    <row r="13" spans="3:19" ht="17.399999999999999" x14ac:dyDescent="0.3">
      <c r="C13" s="282"/>
      <c r="D13" s="280"/>
      <c r="E13" s="280"/>
      <c r="F13" s="280"/>
      <c r="G13" s="280"/>
      <c r="H13" s="280"/>
      <c r="I13" s="280"/>
      <c r="J13" s="280"/>
      <c r="K13" s="280"/>
      <c r="L13" s="280"/>
      <c r="M13" s="4"/>
    </row>
    <row r="14" spans="3:19" x14ac:dyDescent="0.3">
      <c r="C14" s="282"/>
      <c r="D14" s="1"/>
      <c r="E14" s="1"/>
      <c r="F14" s="1"/>
      <c r="G14" s="1"/>
      <c r="H14" s="1"/>
      <c r="I14" s="1"/>
      <c r="J14" s="1"/>
      <c r="K14" s="1"/>
      <c r="L14" s="1"/>
      <c r="M14" s="4"/>
    </row>
    <row r="15" spans="3:19" x14ac:dyDescent="0.3">
      <c r="C15" s="282"/>
      <c r="D15" s="339"/>
      <c r="E15" s="339"/>
      <c r="F15" s="339"/>
      <c r="G15" s="339"/>
      <c r="H15" s="339"/>
      <c r="I15" s="339"/>
      <c r="J15" s="339"/>
      <c r="K15" s="339"/>
      <c r="L15" s="339"/>
      <c r="M15" s="4"/>
    </row>
    <row r="16" spans="3:19" x14ac:dyDescent="0.3">
      <c r="C16" s="282"/>
      <c r="D16" s="282"/>
      <c r="E16" s="282"/>
      <c r="F16" s="282"/>
      <c r="G16" s="282"/>
      <c r="H16" s="282"/>
      <c r="I16" s="282"/>
      <c r="J16" s="282"/>
      <c r="K16" s="282"/>
      <c r="L16" s="282"/>
      <c r="M16" s="4"/>
    </row>
    <row r="17" spans="3:13" x14ac:dyDescent="0.3">
      <c r="C17" s="282"/>
      <c r="D17" s="4"/>
      <c r="E17" s="4"/>
      <c r="F17" s="4"/>
      <c r="G17" s="4"/>
      <c r="H17" s="4"/>
      <c r="I17" s="4"/>
      <c r="J17" s="4"/>
      <c r="K17" s="4"/>
      <c r="L17" s="4"/>
      <c r="M17" s="4"/>
    </row>
    <row r="18" spans="3:13" x14ac:dyDescent="0.3">
      <c r="D18" s="4"/>
      <c r="E18" s="4"/>
      <c r="F18" s="4"/>
      <c r="G18" s="4"/>
      <c r="H18" s="4"/>
      <c r="I18" s="4"/>
      <c r="J18" s="4"/>
      <c r="K18" s="4"/>
      <c r="L18" s="4"/>
      <c r="M18" s="4"/>
    </row>
    <row r="19" spans="3:13" x14ac:dyDescent="0.3">
      <c r="D19" s="4"/>
      <c r="E19" s="4"/>
      <c r="F19" s="4"/>
      <c r="G19" s="4"/>
      <c r="H19" s="4"/>
      <c r="I19" s="4"/>
      <c r="J19" s="4"/>
      <c r="K19" s="4"/>
      <c r="L19" s="4"/>
      <c r="M19" s="4"/>
    </row>
    <row r="20" spans="3:13" x14ac:dyDescent="0.3">
      <c r="F20" s="4"/>
      <c r="G20" s="4"/>
      <c r="H20" s="4"/>
      <c r="I20" s="4"/>
      <c r="J20" s="4"/>
      <c r="K20" s="4"/>
      <c r="L20" s="4"/>
      <c r="M20" s="4"/>
    </row>
    <row r="21" spans="3:13" x14ac:dyDescent="0.3">
      <c r="C21" s="282"/>
      <c r="D21" s="4"/>
      <c r="E21" s="4"/>
      <c r="F21" s="4"/>
      <c r="G21" s="4"/>
      <c r="H21" s="4"/>
      <c r="I21" s="4"/>
      <c r="J21" s="4"/>
      <c r="K21" s="4"/>
      <c r="L21" s="4"/>
      <c r="M21" s="4"/>
    </row>
    <row r="22" spans="3:13" x14ac:dyDescent="0.3">
      <c r="C22" s="380"/>
      <c r="D22" s="380"/>
      <c r="E22" s="380"/>
      <c r="F22" s="380"/>
      <c r="G22" s="380"/>
      <c r="H22" s="380"/>
      <c r="I22" s="380"/>
      <c r="J22" s="380"/>
      <c r="K22" s="380"/>
      <c r="L22" s="380"/>
      <c r="M22" s="4"/>
    </row>
    <row r="34" spans="3:5" x14ac:dyDescent="0.3">
      <c r="C34" s="384" t="s">
        <v>527</v>
      </c>
      <c r="D34" s="394"/>
      <c r="E34" s="394"/>
    </row>
  </sheetData>
  <sheetProtection sheet="1" objects="1" scenarios="1"/>
  <mergeCells count="3">
    <mergeCell ref="C4:L4"/>
    <mergeCell ref="C34:E34"/>
    <mergeCell ref="C22:L22"/>
  </mergeCells>
  <conditionalFormatting sqref="C34 O2:S2">
    <cfRule type="notContainsText" dxfId="5" priority="1" stopIfTrue="1" operator="notContains" text="outstanding">
      <formula>ISERROR(SEARCH("outstanding",C2))</formula>
    </cfRule>
    <cfRule type="containsText" dxfId="4" priority="2" stopIfTrue="1" operator="containsText" text="outstanding">
      <formula>NOT(ISERROR(SEARCH("outstanding",C2)))</formula>
    </cfRule>
  </conditionalFormatting>
  <hyperlinks>
    <hyperlink ref="C34" location="Introduction!A1" display="Return to Introduction"/>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sheetPr>
  <dimension ref="A2:S22"/>
  <sheetViews>
    <sheetView showGridLines="0" showRowColHeaders="0" topLeftCell="B1" workbookViewId="0">
      <selection activeCell="C20" sqref="C20:E20"/>
    </sheetView>
  </sheetViews>
  <sheetFormatPr defaultColWidth="9.109375" defaultRowHeight="14.4" x14ac:dyDescent="0.3"/>
  <cols>
    <col min="1" max="1" width="4.88671875" style="278" hidden="1" customWidth="1"/>
    <col min="2" max="2" width="4.33203125" style="278" customWidth="1"/>
    <col min="3" max="3" width="45.88671875" style="278" customWidth="1"/>
    <col min="4" max="16384" width="9.109375" style="278"/>
  </cols>
  <sheetData>
    <row r="2" spans="3:19" x14ac:dyDescent="0.3">
      <c r="M2" s="281"/>
      <c r="O2" s="288"/>
      <c r="P2" s="288"/>
      <c r="Q2" s="288"/>
      <c r="R2" s="288"/>
      <c r="S2" s="288"/>
    </row>
    <row r="3" spans="3:19" ht="27.75" customHeight="1" x14ac:dyDescent="0.3">
      <c r="C3" s="280" t="s">
        <v>555</v>
      </c>
      <c r="M3" s="4"/>
    </row>
    <row r="4" spans="3:19" ht="24" customHeight="1" x14ac:dyDescent="0.3">
      <c r="C4" s="393" t="s">
        <v>602</v>
      </c>
      <c r="D4" s="393"/>
      <c r="E4" s="393"/>
      <c r="F4" s="393"/>
      <c r="G4" s="393"/>
      <c r="H4" s="393"/>
      <c r="I4" s="393"/>
      <c r="J4" s="393"/>
      <c r="K4" s="393"/>
      <c r="L4" s="393"/>
      <c r="M4" s="283"/>
      <c r="N4" s="1"/>
      <c r="O4" s="1"/>
    </row>
    <row r="5" spans="3:19" x14ac:dyDescent="0.3">
      <c r="C5" s="303"/>
      <c r="D5" s="303"/>
      <c r="E5" s="303"/>
      <c r="F5" s="303"/>
      <c r="G5" s="303"/>
      <c r="H5" s="303"/>
      <c r="I5" s="303"/>
      <c r="J5" s="303"/>
      <c r="K5" s="303"/>
      <c r="L5" s="303"/>
      <c r="M5" s="283"/>
      <c r="N5" s="1"/>
      <c r="O5" s="1"/>
    </row>
    <row r="6" spans="3:19" ht="31.5" customHeight="1" x14ac:dyDescent="0.3">
      <c r="C6" s="280" t="s">
        <v>556</v>
      </c>
      <c r="D6" s="1"/>
      <c r="E6" s="1"/>
      <c r="F6" s="1"/>
      <c r="G6" s="1"/>
      <c r="H6" s="1"/>
      <c r="I6" s="1"/>
      <c r="J6" s="1"/>
      <c r="K6" s="1"/>
      <c r="L6" s="1"/>
      <c r="M6" s="293"/>
      <c r="N6" s="1"/>
      <c r="O6" s="1"/>
    </row>
    <row r="7" spans="3:19" ht="17.399999999999999" x14ac:dyDescent="0.3">
      <c r="C7" s="280"/>
      <c r="D7" s="1"/>
      <c r="E7" s="1"/>
      <c r="F7" s="1"/>
      <c r="G7" s="1"/>
      <c r="H7" s="1"/>
      <c r="I7" s="1"/>
      <c r="J7" s="1"/>
      <c r="K7" s="1"/>
      <c r="L7" s="1"/>
      <c r="M7" s="293"/>
      <c r="N7" s="1"/>
      <c r="O7" s="1"/>
    </row>
    <row r="8" spans="3:19" x14ac:dyDescent="0.3">
      <c r="C8" s="282" t="s">
        <v>563</v>
      </c>
      <c r="D8" s="1"/>
      <c r="E8" s="1"/>
      <c r="F8" s="1"/>
      <c r="G8" s="1"/>
      <c r="H8" s="1"/>
      <c r="I8" s="1"/>
      <c r="J8" s="1"/>
      <c r="K8" s="1"/>
      <c r="L8" s="1"/>
      <c r="M8" s="293"/>
      <c r="N8" s="1"/>
      <c r="O8" s="1"/>
    </row>
    <row r="9" spans="3:19" x14ac:dyDescent="0.3">
      <c r="C9" s="302"/>
      <c r="D9" s="302"/>
      <c r="E9" s="302"/>
      <c r="F9" s="302"/>
      <c r="G9" s="302"/>
      <c r="H9" s="302"/>
      <c r="I9" s="302"/>
      <c r="J9" s="302"/>
      <c r="K9" s="302"/>
      <c r="L9" s="302"/>
      <c r="M9" s="293"/>
      <c r="N9" s="1"/>
      <c r="O9" s="1"/>
    </row>
    <row r="10" spans="3:19" x14ac:dyDescent="0.3">
      <c r="C10" s="282" t="s">
        <v>560</v>
      </c>
      <c r="D10" s="1"/>
      <c r="E10" s="1"/>
      <c r="F10" s="1"/>
      <c r="G10" s="1"/>
      <c r="H10" s="1"/>
      <c r="I10" s="1"/>
      <c r="J10" s="1"/>
      <c r="K10" s="1"/>
      <c r="L10" s="1"/>
      <c r="M10" s="283"/>
      <c r="N10" s="1"/>
      <c r="O10" s="1"/>
    </row>
    <row r="11" spans="3:19" x14ac:dyDescent="0.3">
      <c r="C11" s="282" t="s">
        <v>564</v>
      </c>
      <c r="D11" s="1"/>
      <c r="E11" s="1"/>
      <c r="F11" s="1"/>
      <c r="G11" s="1"/>
      <c r="H11" s="1"/>
      <c r="I11" s="1"/>
      <c r="J11" s="1"/>
      <c r="K11" s="1"/>
      <c r="L11" s="1"/>
      <c r="M11" s="1"/>
      <c r="N11" s="1"/>
      <c r="O11" s="1"/>
    </row>
    <row r="12" spans="3:19" x14ac:dyDescent="0.3">
      <c r="C12" s="292"/>
      <c r="D12" s="1"/>
      <c r="E12" s="1"/>
      <c r="F12" s="1"/>
      <c r="G12" s="1"/>
      <c r="H12" s="1"/>
      <c r="I12" s="1"/>
      <c r="J12" s="1"/>
      <c r="K12" s="1"/>
      <c r="L12" s="1"/>
      <c r="M12" s="1"/>
      <c r="N12" s="1"/>
      <c r="O12" s="1"/>
    </row>
    <row r="13" spans="3:19" ht="17.399999999999999" x14ac:dyDescent="0.3">
      <c r="C13" s="282" t="s">
        <v>557</v>
      </c>
      <c r="D13" s="280"/>
      <c r="E13" s="280"/>
      <c r="F13" s="280"/>
      <c r="G13" s="280"/>
      <c r="H13" s="280"/>
      <c r="I13" s="280"/>
      <c r="J13" s="280"/>
      <c r="K13" s="280"/>
      <c r="L13" s="280"/>
      <c r="M13" s="4"/>
    </row>
    <row r="14" spans="3:19" x14ac:dyDescent="0.3">
      <c r="C14" s="282" t="s">
        <v>558</v>
      </c>
      <c r="D14" s="1"/>
      <c r="E14" s="1"/>
      <c r="F14" s="1"/>
      <c r="G14" s="1"/>
      <c r="H14" s="1"/>
      <c r="I14" s="1"/>
      <c r="J14" s="1"/>
      <c r="K14" s="1"/>
      <c r="L14" s="1"/>
      <c r="M14" s="4"/>
    </row>
    <row r="15" spans="3:19" x14ac:dyDescent="0.3">
      <c r="C15" s="282" t="s">
        <v>559</v>
      </c>
      <c r="D15" s="302"/>
      <c r="E15" s="302"/>
      <c r="F15" s="302"/>
      <c r="G15" s="302"/>
      <c r="H15" s="302"/>
      <c r="I15" s="302"/>
      <c r="J15" s="302"/>
      <c r="K15" s="302"/>
      <c r="L15" s="302"/>
      <c r="M15" s="4"/>
    </row>
    <row r="16" spans="3:19" x14ac:dyDescent="0.3">
      <c r="C16" s="282" t="s">
        <v>603</v>
      </c>
      <c r="D16" s="282"/>
      <c r="E16" s="282"/>
      <c r="F16" s="282"/>
      <c r="G16" s="282"/>
      <c r="H16" s="282"/>
      <c r="I16" s="282"/>
      <c r="J16" s="282"/>
      <c r="K16" s="282"/>
      <c r="L16" s="282"/>
      <c r="M16" s="4"/>
    </row>
    <row r="17" spans="3:13" x14ac:dyDescent="0.3">
      <c r="C17" s="282"/>
      <c r="D17" s="4"/>
      <c r="E17" s="4"/>
      <c r="F17" s="4"/>
      <c r="G17" s="4"/>
      <c r="H17" s="4"/>
      <c r="I17" s="4"/>
      <c r="J17" s="4"/>
      <c r="K17" s="4"/>
      <c r="L17" s="4"/>
      <c r="M17" s="4"/>
    </row>
    <row r="18" spans="3:13" x14ac:dyDescent="0.3">
      <c r="D18" s="4"/>
      <c r="E18" s="4"/>
      <c r="F18" s="4"/>
      <c r="G18" s="4"/>
      <c r="H18" s="4"/>
      <c r="I18" s="4"/>
      <c r="J18" s="4"/>
      <c r="K18" s="4"/>
      <c r="L18" s="4"/>
      <c r="M18" s="4"/>
    </row>
    <row r="19" spans="3:13" x14ac:dyDescent="0.3">
      <c r="D19" s="4"/>
      <c r="E19" s="4"/>
      <c r="F19" s="4"/>
      <c r="G19" s="4"/>
      <c r="H19" s="4"/>
      <c r="I19" s="4"/>
      <c r="J19" s="4"/>
      <c r="K19" s="4"/>
      <c r="L19" s="4"/>
      <c r="M19" s="4"/>
    </row>
    <row r="20" spans="3:13" x14ac:dyDescent="0.3">
      <c r="C20" s="384" t="s">
        <v>527</v>
      </c>
      <c r="D20" s="394"/>
      <c r="E20" s="394"/>
      <c r="F20" s="4"/>
      <c r="G20" s="4"/>
      <c r="H20" s="4"/>
      <c r="I20" s="4"/>
      <c r="J20" s="4"/>
      <c r="K20" s="4"/>
      <c r="L20" s="4"/>
      <c r="M20" s="4"/>
    </row>
    <row r="21" spans="3:13" x14ac:dyDescent="0.3">
      <c r="C21" s="282"/>
      <c r="D21" s="4"/>
      <c r="E21" s="4"/>
      <c r="F21" s="4"/>
      <c r="G21" s="4"/>
      <c r="H21" s="4"/>
      <c r="I21" s="4"/>
      <c r="J21" s="4"/>
      <c r="K21" s="4"/>
      <c r="L21" s="4"/>
      <c r="M21" s="4"/>
    </row>
    <row r="22" spans="3:13" x14ac:dyDescent="0.3">
      <c r="C22" s="380"/>
      <c r="D22" s="380"/>
      <c r="E22" s="380"/>
      <c r="F22" s="380"/>
      <c r="G22" s="380"/>
      <c r="H22" s="380"/>
      <c r="I22" s="380"/>
      <c r="J22" s="380"/>
      <c r="K22" s="380"/>
      <c r="L22" s="380"/>
      <c r="M22" s="4"/>
    </row>
  </sheetData>
  <sheetProtection sheet="1" objects="1" scenarios="1"/>
  <mergeCells count="3">
    <mergeCell ref="C20:E20"/>
    <mergeCell ref="C22:L22"/>
    <mergeCell ref="C4:L4"/>
  </mergeCells>
  <conditionalFormatting sqref="C20 O2:S2">
    <cfRule type="notContainsText" dxfId="3" priority="1" stopIfTrue="1" operator="notContains" text="outstanding">
      <formula>ISERROR(SEARCH("outstanding",C2))</formula>
    </cfRule>
    <cfRule type="containsText" dxfId="2" priority="2" stopIfTrue="1" operator="containsText" text="outstanding">
      <formula>NOT(ISERROR(SEARCH("outstanding",C2)))</formula>
    </cfRule>
  </conditionalFormatting>
  <hyperlinks>
    <hyperlink ref="C20" location="Introduction!A1" display="Return to Introduction"/>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sheetPr>
  <dimension ref="A2:S21"/>
  <sheetViews>
    <sheetView showGridLines="0" topLeftCell="B1" workbookViewId="0">
      <selection activeCell="B1" sqref="B1"/>
    </sheetView>
  </sheetViews>
  <sheetFormatPr defaultColWidth="9.109375" defaultRowHeight="14.4" x14ac:dyDescent="0.3"/>
  <cols>
    <col min="1" max="1" width="4.88671875" style="278" hidden="1" customWidth="1"/>
    <col min="2" max="2" width="17.88671875" style="278" customWidth="1"/>
    <col min="3" max="3" width="24.88671875" style="278" customWidth="1"/>
    <col min="4" max="16384" width="9.109375" style="278"/>
  </cols>
  <sheetData>
    <row r="2" spans="3:19" x14ac:dyDescent="0.3">
      <c r="M2" s="281"/>
      <c r="O2" s="365"/>
      <c r="P2" s="365"/>
      <c r="Q2" s="365"/>
      <c r="R2" s="365"/>
      <c r="S2" s="365"/>
    </row>
    <row r="3" spans="3:19" ht="27.75" customHeight="1" x14ac:dyDescent="0.3">
      <c r="C3" s="280" t="s">
        <v>670</v>
      </c>
      <c r="M3" s="4"/>
    </row>
    <row r="4" spans="3:19" ht="24" customHeight="1" x14ac:dyDescent="0.3">
      <c r="C4" s="393"/>
      <c r="D4" s="393"/>
      <c r="E4" s="393"/>
      <c r="F4" s="393"/>
      <c r="G4" s="393"/>
      <c r="H4" s="393"/>
      <c r="I4" s="393"/>
      <c r="J4" s="393"/>
      <c r="K4" s="393"/>
      <c r="L4" s="393"/>
      <c r="M4" s="283"/>
      <c r="N4" s="1"/>
      <c r="O4" s="1"/>
    </row>
    <row r="5" spans="3:19" ht="31.5" customHeight="1" x14ac:dyDescent="0.3">
      <c r="C5" s="280"/>
      <c r="D5" s="1"/>
      <c r="E5" s="1"/>
      <c r="F5" s="1"/>
      <c r="G5" s="1"/>
      <c r="H5" s="1"/>
      <c r="I5" s="1"/>
      <c r="J5" s="1"/>
      <c r="K5" s="1"/>
      <c r="L5" s="1"/>
      <c r="M5" s="293"/>
      <c r="N5" s="1"/>
      <c r="O5" s="1"/>
    </row>
    <row r="6" spans="3:19" ht="17.399999999999999" x14ac:dyDescent="0.3">
      <c r="C6" s="280"/>
      <c r="D6" s="1"/>
      <c r="E6" s="1"/>
      <c r="F6" s="1"/>
      <c r="G6" s="1"/>
      <c r="H6" s="1"/>
      <c r="I6" s="1"/>
      <c r="J6" s="1"/>
      <c r="K6" s="1"/>
      <c r="L6" s="1"/>
      <c r="M6" s="293"/>
      <c r="N6" s="1"/>
      <c r="O6" s="1"/>
    </row>
    <row r="7" spans="3:19" x14ac:dyDescent="0.3">
      <c r="C7" s="282"/>
      <c r="D7" s="1"/>
      <c r="E7" s="1"/>
      <c r="F7" s="1"/>
      <c r="G7" s="1"/>
      <c r="H7" s="1"/>
      <c r="I7" s="1"/>
      <c r="J7" s="1"/>
      <c r="K7" s="1"/>
      <c r="L7" s="1"/>
      <c r="M7" s="293"/>
      <c r="N7" s="1"/>
      <c r="O7" s="1"/>
    </row>
    <row r="8" spans="3:19" x14ac:dyDescent="0.3">
      <c r="C8" s="366"/>
      <c r="D8" s="366"/>
      <c r="E8" s="366"/>
      <c r="F8" s="366"/>
      <c r="G8" s="366"/>
      <c r="H8" s="366"/>
      <c r="I8" s="366"/>
      <c r="J8" s="366"/>
      <c r="K8" s="366"/>
      <c r="L8" s="366"/>
      <c r="M8" s="293"/>
      <c r="N8" s="1"/>
      <c r="O8" s="1"/>
    </row>
    <row r="9" spans="3:19" x14ac:dyDescent="0.3">
      <c r="C9" s="282"/>
      <c r="D9" s="1"/>
      <c r="E9" s="1"/>
      <c r="F9" s="1"/>
      <c r="G9" s="1"/>
      <c r="H9" s="1"/>
      <c r="I9" s="1"/>
      <c r="J9" s="1"/>
      <c r="K9" s="1"/>
      <c r="L9" s="1"/>
      <c r="M9" s="283"/>
      <c r="N9" s="1"/>
      <c r="O9" s="1"/>
    </row>
    <row r="10" spans="3:19" x14ac:dyDescent="0.3">
      <c r="C10" s="282"/>
      <c r="D10" s="1"/>
      <c r="E10" s="1"/>
      <c r="F10" s="1"/>
      <c r="G10" s="1"/>
      <c r="H10" s="1"/>
      <c r="I10" s="1"/>
      <c r="J10" s="1"/>
      <c r="K10" s="1"/>
      <c r="L10" s="1"/>
      <c r="M10" s="1"/>
      <c r="N10" s="1"/>
      <c r="O10" s="1"/>
    </row>
    <row r="11" spans="3:19" x14ac:dyDescent="0.3">
      <c r="C11" s="292"/>
      <c r="D11" s="1"/>
      <c r="E11" s="1"/>
      <c r="F11" s="1"/>
      <c r="G11" s="1"/>
      <c r="H11" s="1"/>
      <c r="I11" s="1"/>
      <c r="J11" s="1"/>
      <c r="K11" s="1"/>
      <c r="L11" s="1"/>
      <c r="M11" s="1"/>
      <c r="N11" s="1"/>
      <c r="O11" s="1"/>
    </row>
    <row r="12" spans="3:19" ht="17.399999999999999" x14ac:dyDescent="0.3">
      <c r="C12" s="282"/>
      <c r="D12" s="280"/>
      <c r="E12" s="280"/>
      <c r="F12" s="280"/>
      <c r="G12" s="280"/>
      <c r="H12" s="280"/>
      <c r="I12" s="280"/>
      <c r="J12" s="280"/>
      <c r="K12" s="280"/>
      <c r="L12" s="280"/>
      <c r="M12" s="4"/>
    </row>
    <row r="13" spans="3:19" x14ac:dyDescent="0.3">
      <c r="C13" s="282"/>
      <c r="D13" s="1"/>
      <c r="E13" s="1"/>
      <c r="F13" s="1"/>
      <c r="G13" s="1"/>
      <c r="H13" s="1"/>
      <c r="I13" s="1"/>
      <c r="J13" s="1"/>
      <c r="K13" s="1"/>
      <c r="L13" s="1"/>
      <c r="M13" s="4"/>
    </row>
    <row r="14" spans="3:19" x14ac:dyDescent="0.3">
      <c r="C14" s="282"/>
      <c r="D14" s="366"/>
      <c r="E14" s="366"/>
      <c r="F14" s="366"/>
      <c r="G14" s="366"/>
      <c r="H14" s="366"/>
      <c r="I14" s="366"/>
      <c r="J14" s="366"/>
      <c r="K14" s="366"/>
      <c r="L14" s="366"/>
      <c r="M14" s="4"/>
    </row>
    <row r="15" spans="3:19" x14ac:dyDescent="0.3">
      <c r="C15" s="282"/>
      <c r="D15" s="282"/>
      <c r="E15" s="282"/>
      <c r="F15" s="282"/>
      <c r="G15" s="282"/>
      <c r="H15" s="282"/>
      <c r="I15" s="282"/>
      <c r="J15" s="282"/>
      <c r="K15" s="282"/>
      <c r="L15" s="282"/>
      <c r="M15" s="4"/>
    </row>
    <row r="16" spans="3:19" x14ac:dyDescent="0.3">
      <c r="C16" s="282"/>
      <c r="D16" s="4"/>
      <c r="E16" s="4"/>
      <c r="F16" s="4"/>
      <c r="G16" s="4"/>
      <c r="H16" s="4"/>
      <c r="I16" s="4"/>
      <c r="J16" s="4"/>
      <c r="K16" s="4"/>
      <c r="L16" s="4"/>
      <c r="M16" s="4"/>
    </row>
    <row r="17" spans="3:13" x14ac:dyDescent="0.3">
      <c r="D17" s="4"/>
      <c r="E17" s="4"/>
      <c r="F17" s="4"/>
      <c r="G17" s="4"/>
      <c r="H17" s="4"/>
      <c r="I17" s="4"/>
      <c r="J17" s="4"/>
      <c r="K17" s="4"/>
      <c r="L17" s="4"/>
      <c r="M17" s="4"/>
    </row>
    <row r="18" spans="3:13" x14ac:dyDescent="0.3">
      <c r="D18" s="4"/>
      <c r="E18" s="4"/>
      <c r="F18" s="4"/>
      <c r="G18" s="4"/>
      <c r="H18" s="4"/>
      <c r="I18" s="4"/>
      <c r="J18" s="4"/>
      <c r="K18" s="4"/>
      <c r="L18" s="4"/>
      <c r="M18" s="4"/>
    </row>
    <row r="19" spans="3:13" x14ac:dyDescent="0.3">
      <c r="C19" s="384" t="s">
        <v>527</v>
      </c>
      <c r="D19" s="394"/>
      <c r="E19" s="394"/>
      <c r="F19" s="4"/>
      <c r="G19" s="4"/>
      <c r="H19" s="4"/>
      <c r="I19" s="4"/>
      <c r="J19" s="4"/>
      <c r="K19" s="4"/>
      <c r="L19" s="4"/>
      <c r="M19" s="4"/>
    </row>
    <row r="20" spans="3:13" x14ac:dyDescent="0.3">
      <c r="C20" s="282"/>
      <c r="D20" s="4"/>
      <c r="E20" s="4"/>
      <c r="F20" s="4"/>
      <c r="G20" s="4"/>
      <c r="H20" s="4"/>
      <c r="I20" s="4"/>
      <c r="J20" s="4"/>
      <c r="K20" s="4"/>
      <c r="L20" s="4"/>
      <c r="M20" s="4"/>
    </row>
    <row r="21" spans="3:13" x14ac:dyDescent="0.3">
      <c r="C21" s="380"/>
      <c r="D21" s="380"/>
      <c r="E21" s="380"/>
      <c r="F21" s="380"/>
      <c r="G21" s="380"/>
      <c r="H21" s="380"/>
      <c r="I21" s="380"/>
      <c r="J21" s="380"/>
      <c r="K21" s="380"/>
      <c r="L21" s="380"/>
      <c r="M21" s="4"/>
    </row>
  </sheetData>
  <sheetProtection sheet="1" objects="1" scenarios="1"/>
  <mergeCells count="3">
    <mergeCell ref="C4:L4"/>
    <mergeCell ref="C19:E19"/>
    <mergeCell ref="C21:L21"/>
  </mergeCells>
  <conditionalFormatting sqref="C19 O2:S2">
    <cfRule type="notContainsText" dxfId="1" priority="1" stopIfTrue="1" operator="notContains" text="outstanding">
      <formula>ISERROR(SEARCH("outstanding",C2))</formula>
    </cfRule>
    <cfRule type="containsText" dxfId="0" priority="2" stopIfTrue="1" operator="containsText" text="outstanding">
      <formula>NOT(ISERROR(SEARCH("outstanding",C2)))</formula>
    </cfRule>
  </conditionalFormatting>
  <hyperlinks>
    <hyperlink ref="C19" location="Introduction!A1" display="Return to Introduction"/>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pageSetUpPr fitToPage="1"/>
  </sheetPr>
  <dimension ref="A1:IY48"/>
  <sheetViews>
    <sheetView topLeftCell="B1" zoomScale="85" zoomScaleNormal="85" workbookViewId="0">
      <selection activeCell="D2" sqref="D2:G2"/>
    </sheetView>
  </sheetViews>
  <sheetFormatPr defaultColWidth="0" defaultRowHeight="14.4" zeroHeight="1" x14ac:dyDescent="0.3"/>
  <cols>
    <col min="1" max="1" width="0" style="278" hidden="1" customWidth="1"/>
    <col min="2" max="2" width="3.5546875" style="278" customWidth="1"/>
    <col min="3" max="3" width="82.88671875" customWidth="1"/>
    <col min="4" max="8" width="12.6640625" customWidth="1"/>
    <col min="9" max="9" width="9.109375" style="3" customWidth="1"/>
    <col min="10" max="259" width="0" style="3" hidden="1" customWidth="1"/>
    <col min="260" max="16384" width="9.109375" hidden="1"/>
  </cols>
  <sheetData>
    <row r="1" spans="3:30" s="98" customFormat="1" ht="23.4" x14ac:dyDescent="0.45">
      <c r="C1" s="119" t="s">
        <v>113</v>
      </c>
    </row>
    <row r="2" spans="3:30" s="98" customFormat="1" x14ac:dyDescent="0.3">
      <c r="D2" s="386" t="s">
        <v>218</v>
      </c>
      <c r="E2" s="386"/>
      <c r="F2" s="386"/>
      <c r="G2" s="386"/>
      <c r="H2" s="314"/>
      <c r="I2" s="314"/>
      <c r="J2" s="314"/>
      <c r="K2" s="314"/>
      <c r="L2" s="314"/>
      <c r="M2" s="314"/>
      <c r="N2" s="314"/>
      <c r="O2" s="314"/>
      <c r="P2" s="314"/>
      <c r="Q2" s="314"/>
      <c r="R2" s="314"/>
      <c r="S2" s="314"/>
      <c r="T2" s="314"/>
      <c r="U2" s="314"/>
      <c r="V2" s="314"/>
      <c r="W2" s="314"/>
      <c r="X2" s="314"/>
      <c r="Y2" s="314"/>
      <c r="Z2" s="314"/>
      <c r="AA2" s="314"/>
      <c r="AB2" s="314"/>
      <c r="AC2" s="314"/>
      <c r="AD2" s="314"/>
    </row>
    <row r="3" spans="3:30" s="98" customFormat="1" x14ac:dyDescent="0.3">
      <c r="C3" s="322" t="s">
        <v>58</v>
      </c>
      <c r="D3" s="386" t="s">
        <v>213</v>
      </c>
      <c r="E3" s="386"/>
      <c r="F3" s="386"/>
      <c r="G3" s="386"/>
      <c r="H3" s="323" t="s">
        <v>43</v>
      </c>
      <c r="I3" s="314"/>
      <c r="J3" s="314"/>
      <c r="K3" s="314"/>
      <c r="L3" s="314"/>
      <c r="M3" s="314"/>
      <c r="N3" s="314"/>
      <c r="O3" s="314"/>
      <c r="P3" s="314"/>
      <c r="Q3" s="314"/>
      <c r="R3" s="314"/>
      <c r="S3" s="314"/>
      <c r="T3" s="314"/>
      <c r="U3" s="314"/>
      <c r="V3" s="314"/>
      <c r="W3" s="314"/>
      <c r="X3" s="314"/>
      <c r="Y3" s="314"/>
      <c r="Z3" s="314"/>
      <c r="AA3" s="314"/>
      <c r="AB3" s="314"/>
      <c r="AC3" s="314"/>
      <c r="AD3" s="314"/>
    </row>
    <row r="4" spans="3:30" s="98" customFormat="1" ht="7.5" customHeight="1" x14ac:dyDescent="0.3">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row>
    <row r="5" spans="3:30" s="98" customFormat="1" x14ac:dyDescent="0.3"/>
    <row r="6" spans="3:30" s="313" customFormat="1" x14ac:dyDescent="0.3">
      <c r="C6" s="318" t="s">
        <v>520</v>
      </c>
      <c r="D6" s="324" t="s">
        <v>503</v>
      </c>
      <c r="E6" s="324" t="s">
        <v>505</v>
      </c>
      <c r="F6" s="324" t="s">
        <v>504</v>
      </c>
      <c r="G6" s="324" t="s">
        <v>506</v>
      </c>
      <c r="H6" s="324" t="s">
        <v>507</v>
      </c>
    </row>
    <row r="7" spans="3:30" s="98" customFormat="1" x14ac:dyDescent="0.3"/>
    <row r="8" spans="3:30" s="98" customFormat="1" x14ac:dyDescent="0.3">
      <c r="C8" s="111" t="s">
        <v>169</v>
      </c>
      <c r="D8" s="112">
        <f>'Full results'!E22</f>
        <v>-2</v>
      </c>
      <c r="E8" s="112">
        <f>'Full results'!G22</f>
        <v>-1.8181824332883458</v>
      </c>
      <c r="F8" s="112">
        <f>'Full results'!I22</f>
        <v>-1.4545491626351108</v>
      </c>
      <c r="G8" s="112">
        <f>'Full results'!N22</f>
        <v>-0.54548483025079264</v>
      </c>
      <c r="H8" s="112">
        <f>'Full results'!AC22</f>
        <v>-1.8093697911325535E-4</v>
      </c>
    </row>
    <row r="9" spans="3:30" s="98" customFormat="1" x14ac:dyDescent="0.3"/>
    <row r="10" spans="3:30" s="98" customFormat="1" x14ac:dyDescent="0.3">
      <c r="C10" s="111" t="s">
        <v>502</v>
      </c>
      <c r="D10" s="209">
        <f>'Full results'!E248</f>
        <v>1.1934393770092129</v>
      </c>
      <c r="E10" s="209">
        <f>'Full results'!G248</f>
        <v>5.7034639464149564</v>
      </c>
      <c r="F10" s="209">
        <f>'Full results'!I248</f>
        <v>10.193003751032933</v>
      </c>
      <c r="G10" s="209">
        <f>'Full results'!N248</f>
        <v>20.333879348937387</v>
      </c>
      <c r="H10" s="209">
        <f>'Full results'!AC248</f>
        <v>28.376300375325741</v>
      </c>
    </row>
    <row r="11" spans="3:30" s="98" customFormat="1" x14ac:dyDescent="0.3"/>
    <row r="12" spans="3:30" s="98" customFormat="1" x14ac:dyDescent="0.3">
      <c r="C12" s="111" t="s">
        <v>634</v>
      </c>
      <c r="D12" s="209">
        <f>SUM('Full results'!$E34:E34)-SUM('Full results'!$E46:E46)</f>
        <v>0</v>
      </c>
      <c r="E12" s="209">
        <f>SUM('Full results'!$E34:G34)-SUM('Full results'!$E46:G46)</f>
        <v>1.0583451028847168E-2</v>
      </c>
      <c r="F12" s="209">
        <f>SUM('Full results'!$E34:I34)-SUM('Full results'!$E46:I46)</f>
        <v>5.8978500547014256E-2</v>
      </c>
      <c r="G12" s="209">
        <f>SUM('Full results'!$E34:N34)-SUM('Full results'!$E46:N46)</f>
        <v>0.49385868701543956</v>
      </c>
      <c r="H12" s="209">
        <f>SUM('Full results'!$E34:AC34)-SUM('Full results'!$E46:AC46)</f>
        <v>4.6634026144100744</v>
      </c>
    </row>
    <row r="13" spans="3:30" s="98" customFormat="1" x14ac:dyDescent="0.3"/>
    <row r="14" spans="3:30" s="98" customFormat="1" x14ac:dyDescent="0.3">
      <c r="C14" s="318" t="s">
        <v>112</v>
      </c>
      <c r="D14" s="319" t="s">
        <v>516</v>
      </c>
      <c r="E14" s="320"/>
      <c r="F14" s="320"/>
      <c r="G14" s="320"/>
      <c r="H14" s="320"/>
    </row>
    <row r="15" spans="3:30" s="98" customFormat="1" x14ac:dyDescent="0.3"/>
    <row r="16" spans="3:30" s="98" customFormat="1" x14ac:dyDescent="0.3">
      <c r="C16" s="98" t="s">
        <v>517</v>
      </c>
      <c r="D16" s="321">
        <f>'Full results'!E294</f>
        <v>18000</v>
      </c>
      <c r="E16" s="321">
        <f>'Full results'!G294</f>
        <v>18000</v>
      </c>
      <c r="F16" s="321">
        <f>'Full results'!I294</f>
        <v>18000</v>
      </c>
      <c r="G16" s="321">
        <f>'Full results'!N294</f>
        <v>18000</v>
      </c>
      <c r="H16" s="321">
        <f>'Full results'!AC294</f>
        <v>18000</v>
      </c>
    </row>
    <row r="17" spans="1:8" s="98" customFormat="1" x14ac:dyDescent="0.3"/>
    <row r="18" spans="1:8" s="98" customFormat="1" x14ac:dyDescent="0.3">
      <c r="C18" s="98" t="s">
        <v>209</v>
      </c>
      <c r="D18" s="321">
        <f>'Full results'!E257</f>
        <v>222.89717331254633</v>
      </c>
      <c r="E18" s="321">
        <f>'Full results'!G257</f>
        <v>1863.3676637467049</v>
      </c>
      <c r="F18" s="321">
        <f>'Full results'!I257</f>
        <v>4983.5247102866315</v>
      </c>
      <c r="G18" s="321">
        <f>'Full results'!N257</f>
        <v>18175.678192278603</v>
      </c>
      <c r="H18" s="321">
        <f>'Full results'!AC257</f>
        <v>46006.391268323139</v>
      </c>
    </row>
    <row r="19" spans="1:8" s="98" customFormat="1" x14ac:dyDescent="0.3"/>
    <row r="20" spans="1:8" s="98" customFormat="1" x14ac:dyDescent="0.3">
      <c r="C20" s="98" t="s">
        <v>518</v>
      </c>
      <c r="D20" s="321">
        <f>'Full results'!E266</f>
        <v>3048.363903881087</v>
      </c>
      <c r="E20" s="321">
        <f>'Full results'!G266</f>
        <v>13762.645107764165</v>
      </c>
      <c r="F20" s="321">
        <f>'Full results'!I266</f>
        <v>22554.322014627673</v>
      </c>
      <c r="G20" s="321">
        <f>'Full results'!N266</f>
        <v>35263.004962477149</v>
      </c>
      <c r="H20" s="321">
        <f>'Full results'!AC266</f>
        <v>29847.123107833035</v>
      </c>
    </row>
    <row r="21" spans="1:8" s="98" customFormat="1" x14ac:dyDescent="0.3"/>
    <row r="22" spans="1:8" s="98" customFormat="1" x14ac:dyDescent="0.3">
      <c r="C22" s="98" t="s">
        <v>519</v>
      </c>
      <c r="D22" s="321">
        <f>'Full results'!E275</f>
        <v>5680.067737136379</v>
      </c>
      <c r="E22" s="321">
        <f>'Full results'!G275</f>
        <v>26325.244694227829</v>
      </c>
      <c r="F22" s="321">
        <f>'Full results'!I275</f>
        <v>49271.30580421284</v>
      </c>
      <c r="G22" s="321">
        <f>'Full results'!N275</f>
        <v>102889.44739196567</v>
      </c>
      <c r="H22" s="321">
        <f>'Full results'!AC275</f>
        <v>109270.38231215638</v>
      </c>
    </row>
    <row r="23" spans="1:8" s="98" customFormat="1" x14ac:dyDescent="0.3">
      <c r="C23" s="317"/>
    </row>
    <row r="24" spans="1:8" s="313" customFormat="1" x14ac:dyDescent="0.3">
      <c r="A24" s="98"/>
      <c r="B24" s="98"/>
      <c r="C24" s="20" t="s">
        <v>609</v>
      </c>
      <c r="D24" s="361" t="str">
        <f>'Full results'!E307</f>
        <v>exceeds 1</v>
      </c>
      <c r="E24" s="361" t="str">
        <f>'Full results'!G307</f>
        <v>exceeds 1</v>
      </c>
      <c r="F24" s="361" t="str">
        <f>'Full results'!I307</f>
        <v>exceeds 1</v>
      </c>
      <c r="G24" s="361" t="str">
        <f>'Full results'!N307</f>
        <v>exceeds 1</v>
      </c>
      <c r="H24" s="361" t="str">
        <f>'Full results'!AC307</f>
        <v>exceeds 1</v>
      </c>
    </row>
    <row r="25" spans="1:8" s="98" customFormat="1" x14ac:dyDescent="0.3">
      <c r="C25" s="317"/>
      <c r="D25" s="362"/>
      <c r="E25" s="362"/>
      <c r="F25" s="362"/>
      <c r="G25" s="362"/>
      <c r="H25" s="362"/>
    </row>
    <row r="26" spans="1:8" s="98" customFormat="1" x14ac:dyDescent="0.3">
      <c r="C26" s="20" t="s">
        <v>610</v>
      </c>
      <c r="D26" s="361">
        <f>'Full results'!E310</f>
        <v>0.16935355021561593</v>
      </c>
      <c r="E26" s="361">
        <f>'Full results'!G310</f>
        <v>0.76459139487578698</v>
      </c>
      <c r="F26" s="361">
        <f>'Full results'!I310</f>
        <v>1.2530178897015374</v>
      </c>
      <c r="G26" s="361">
        <f>'Full results'!N310</f>
        <v>1.9590558312487305</v>
      </c>
      <c r="H26" s="361">
        <f>'Full results'!AC310</f>
        <v>1.6581735059907241</v>
      </c>
    </row>
    <row r="27" spans="1:8" s="98" customFormat="1" x14ac:dyDescent="0.3">
      <c r="C27" s="317"/>
      <c r="D27" s="362"/>
      <c r="E27" s="362"/>
      <c r="F27" s="362"/>
      <c r="G27" s="362"/>
      <c r="H27" s="362"/>
    </row>
    <row r="28" spans="1:8" s="98" customFormat="1" x14ac:dyDescent="0.3">
      <c r="C28" s="20" t="s">
        <v>623</v>
      </c>
      <c r="D28" s="361">
        <f>'Full results'!E313</f>
        <v>0.31555931872979881</v>
      </c>
      <c r="E28" s="361">
        <f>'Full results'!G313</f>
        <v>1.4625135941237684</v>
      </c>
      <c r="F28" s="361">
        <f>'Full results'!I313</f>
        <v>2.7372947669007135</v>
      </c>
      <c r="G28" s="361">
        <f>'Full results'!N313</f>
        <v>5.7160804106647598</v>
      </c>
      <c r="H28" s="361">
        <f>'Full results'!AC313</f>
        <v>6.0705767951197984</v>
      </c>
    </row>
    <row r="29" spans="1:8" s="98" customFormat="1" x14ac:dyDescent="0.3">
      <c r="C29" s="317"/>
      <c r="D29" s="362"/>
      <c r="E29" s="362"/>
      <c r="F29" s="362"/>
      <c r="G29" s="362"/>
      <c r="H29" s="362"/>
    </row>
    <row r="30" spans="1:8" s="313" customFormat="1" x14ac:dyDescent="0.3">
      <c r="A30" s="98"/>
      <c r="B30" s="98"/>
      <c r="C30" s="20" t="s">
        <v>591</v>
      </c>
      <c r="D30" s="361">
        <f>'Full results'!E316</f>
        <v>0.1817367265107574</v>
      </c>
      <c r="E30" s="361">
        <f>'Full results'!G316</f>
        <v>0.86811182063949277</v>
      </c>
      <c r="F30" s="361">
        <f>'Full results'!I316</f>
        <v>1.5298803736063502</v>
      </c>
      <c r="G30" s="361">
        <f>'Full results'!N316</f>
        <v>2.968815730819764</v>
      </c>
      <c r="H30" s="361">
        <f>'Full results'!AC316</f>
        <v>4.2140841320086766</v>
      </c>
    </row>
    <row r="31" spans="1:8" s="98" customFormat="1" x14ac:dyDescent="0.3">
      <c r="C31" s="317"/>
      <c r="D31" s="362"/>
      <c r="E31" s="362"/>
      <c r="F31" s="362"/>
      <c r="G31" s="362"/>
      <c r="H31" s="362"/>
    </row>
    <row r="32" spans="1:8" s="313" customFormat="1" x14ac:dyDescent="0.3">
      <c r="A32" s="98"/>
      <c r="B32" s="98"/>
      <c r="C32" s="20" t="s">
        <v>592</v>
      </c>
      <c r="D32" s="361">
        <f>'Full results'!E319</f>
        <v>0.49729604524055626</v>
      </c>
      <c r="E32" s="361">
        <f>'Full results'!G319</f>
        <v>2.330625414763261</v>
      </c>
      <c r="F32" s="361">
        <f>'Full results'!I319</f>
        <v>4.2671751405070637</v>
      </c>
      <c r="G32" s="361">
        <f>'Full results'!N319</f>
        <v>8.6848961414845238</v>
      </c>
      <c r="H32" s="361">
        <f>'Full results'!AC319</f>
        <v>10.284660927128476</v>
      </c>
    </row>
    <row r="33" spans="1:9" s="98" customFormat="1" x14ac:dyDescent="0.3">
      <c r="C33" s="317"/>
      <c r="D33" s="362"/>
      <c r="E33" s="362"/>
      <c r="F33" s="362"/>
      <c r="G33" s="362"/>
      <c r="H33" s="362"/>
    </row>
    <row r="34" spans="1:9" s="313" customFormat="1" x14ac:dyDescent="0.3">
      <c r="A34" s="98"/>
      <c r="B34" s="98"/>
      <c r="C34" s="20" t="s">
        <v>593</v>
      </c>
      <c r="D34" s="361">
        <f>'Full results'!E322</f>
        <v>0.48491286894541474</v>
      </c>
      <c r="E34" s="361">
        <f>'Full results'!G322</f>
        <v>2.2271049889995553</v>
      </c>
      <c r="F34" s="361">
        <f>'Full results'!I322</f>
        <v>3.9903126566022507</v>
      </c>
      <c r="G34" s="361">
        <f>'Full results'!N322</f>
        <v>7.6751362419134903</v>
      </c>
      <c r="H34" s="361">
        <f>'Full results'!AC322</f>
        <v>7.728750301110523</v>
      </c>
    </row>
    <row r="35" spans="1:9" s="98" customFormat="1" x14ac:dyDescent="0.3">
      <c r="C35" s="317"/>
    </row>
    <row r="36" spans="1:9" s="313" customFormat="1" x14ac:dyDescent="0.3">
      <c r="A36" s="98"/>
      <c r="B36" s="98"/>
      <c r="C36" s="284" t="s">
        <v>635</v>
      </c>
      <c r="D36" s="286" t="str">
        <f>IF(D24&gt;1,"Cost saving",'Full results'!E325)</f>
        <v>Cost saving</v>
      </c>
      <c r="E36" s="286" t="str">
        <f>IF(E24&gt;1,"Cost saving",'Full results'!G325)</f>
        <v>Cost saving</v>
      </c>
      <c r="F36" s="286" t="str">
        <f>IF(F24&gt;1,"Cost saving",'Full results'!I325)</f>
        <v>Cost saving</v>
      </c>
      <c r="G36" s="286" t="str">
        <f>IF(G24&gt;1,"Cost saving",'Full results'!N325)</f>
        <v>Cost saving</v>
      </c>
      <c r="H36" s="286" t="str">
        <f>IF(H24&gt;1,"Cost saving",'Full results'!AC325)</f>
        <v>Cost saving</v>
      </c>
    </row>
    <row r="37" spans="1:9" s="98" customFormat="1" x14ac:dyDescent="0.3">
      <c r="C37" s="317"/>
    </row>
    <row r="38" spans="1:9" s="98" customFormat="1" x14ac:dyDescent="0.3">
      <c r="C38" s="284" t="s">
        <v>636</v>
      </c>
      <c r="D38" s="286">
        <f>IF(D26&gt;1,"Cost saving",'Full results'!E328)</f>
        <v>12716.113553745716</v>
      </c>
      <c r="E38" s="286">
        <f>IF(E26&gt;1,"Cost saving",'Full results'!G328)</f>
        <v>776.88057987928846</v>
      </c>
      <c r="F38" s="286" t="str">
        <f>IF(F26&gt;1,"Cost saving",'Full results'!I328)</f>
        <v>Cost saving</v>
      </c>
      <c r="G38" s="286" t="str">
        <f>IF(G26&gt;1,"Cost saving",'Full results'!N328)</f>
        <v>Cost saving</v>
      </c>
      <c r="H38" s="286" t="str">
        <f>IF(H26&gt;1,"Cost saving",'Full results'!AC328)</f>
        <v>Cost saving</v>
      </c>
    </row>
    <row r="39" spans="1:9" s="98" customFormat="1" x14ac:dyDescent="0.3">
      <c r="C39" s="317"/>
    </row>
    <row r="40" spans="1:9" s="98" customFormat="1" x14ac:dyDescent="0.3">
      <c r="C40" s="284" t="s">
        <v>637</v>
      </c>
      <c r="D40" s="286">
        <f>IF(D28&gt;1,"Cost saving",'Full results'!E331)</f>
        <v>10477.893965710873</v>
      </c>
      <c r="E40" s="286" t="str">
        <f>IF(E28&gt;1,"Cost saving",'Full results'!G331)</f>
        <v>Cost saving</v>
      </c>
      <c r="F40" s="286" t="str">
        <f>IF(F28&gt;1,"Cost saving",'Full results'!I331)</f>
        <v>Cost saving</v>
      </c>
      <c r="G40" s="286" t="str">
        <f>IF(G28&gt;1,"Cost saving",'Full results'!N331)</f>
        <v>Cost saving</v>
      </c>
      <c r="H40" s="286" t="str">
        <f>IF(H28&gt;1,"Cost saving",'Full results'!AC331)</f>
        <v>Cost saving</v>
      </c>
    </row>
    <row r="41" spans="1:9" s="98" customFormat="1" x14ac:dyDescent="0.3">
      <c r="C41" s="317"/>
    </row>
    <row r="42" spans="1:9" s="313" customFormat="1" x14ac:dyDescent="0.3">
      <c r="A42" s="98"/>
      <c r="B42" s="98"/>
      <c r="C42" s="284" t="s">
        <v>638</v>
      </c>
      <c r="D42" s="286">
        <f>IF(D30&gt;1,"Cost saving",'Full results'!E334)</f>
        <v>12526.543278731664</v>
      </c>
      <c r="E42" s="286">
        <f>IF(E30&gt;1,"Cost saving",'Full results'!G334)</f>
        <v>435.24902246776765</v>
      </c>
      <c r="F42" s="286" t="str">
        <f>IF(F30&gt;1,"Cost saving",'Full results'!I334)</f>
        <v>Cost saving</v>
      </c>
      <c r="G42" s="286" t="str">
        <f>IF(G30&gt;1,"Cost saving",'Full results'!N334)</f>
        <v>Cost saving</v>
      </c>
      <c r="H42" s="286" t="str">
        <f>IF(H30&gt;1,"Cost saving",'Full results'!AC334)</f>
        <v>Cost saving</v>
      </c>
    </row>
    <row r="43" spans="1:9" s="98" customFormat="1" x14ac:dyDescent="0.3">
      <c r="C43" s="317"/>
    </row>
    <row r="44" spans="1:9" s="313" customFormat="1" x14ac:dyDescent="0.3">
      <c r="A44" s="98"/>
      <c r="B44" s="98"/>
      <c r="C44" s="284" t="s">
        <v>639</v>
      </c>
      <c r="D44" s="286">
        <f>IF(D32&gt;1,"Cost saving",'Full results'!E337)</f>
        <v>7695.7417614888509</v>
      </c>
      <c r="E44" s="286" t="str">
        <f>IF(E32&gt;1,"Cost saving",'Full results'!G337)</f>
        <v>Cost saving</v>
      </c>
      <c r="F44" s="286" t="str">
        <f>IF(F32&gt;1,"Cost saving",'Full results'!I337)</f>
        <v>Cost saving</v>
      </c>
      <c r="G44" s="286" t="str">
        <f>IF(G32&gt;1,"Cost saving",'Full results'!N337)</f>
        <v>Cost saving</v>
      </c>
      <c r="H44" s="286" t="str">
        <f>IF(H32&gt;1,"Cost saving",'Full results'!AC337)</f>
        <v>Cost saving</v>
      </c>
    </row>
    <row r="45" spans="1:9" s="98" customFormat="1" x14ac:dyDescent="0.3">
      <c r="C45" s="315"/>
    </row>
    <row r="46" spans="1:9" s="313" customFormat="1" x14ac:dyDescent="0.3">
      <c r="A46" s="98"/>
      <c r="B46" s="98"/>
      <c r="C46" s="285" t="s">
        <v>640</v>
      </c>
      <c r="D46" s="286">
        <f>IF(D34&gt;1,"Cost saving",'Full results'!E340)</f>
        <v>7885.3120365029035</v>
      </c>
      <c r="E46" s="286" t="str">
        <f>IF(E34&gt;1,"Cost saving",'Full results'!G340)</f>
        <v>Cost saving</v>
      </c>
      <c r="F46" s="286" t="str">
        <f>IF(F34&gt;1,"Cost saving",'Full results'!I340)</f>
        <v>Cost saving</v>
      </c>
      <c r="G46" s="286" t="str">
        <f>IF(G34&gt;1,"Cost saving",'Full results'!N340)</f>
        <v>Cost saving</v>
      </c>
      <c r="H46" s="286" t="str">
        <f>IF(H34&gt;1,"Cost saving",'Full results'!AC340)</f>
        <v>Cost saving</v>
      </c>
    </row>
    <row r="47" spans="1:9" s="98" customFormat="1" ht="6" customHeight="1" x14ac:dyDescent="0.3">
      <c r="C47" s="316"/>
      <c r="D47" s="316"/>
      <c r="E47" s="316"/>
      <c r="F47" s="316"/>
      <c r="G47" s="316"/>
      <c r="H47" s="316"/>
    </row>
    <row r="48" spans="1:9" x14ac:dyDescent="0.3">
      <c r="A48" s="98"/>
      <c r="B48" s="98"/>
      <c r="C48" s="98"/>
      <c r="D48" s="98"/>
      <c r="E48" s="98"/>
      <c r="F48" s="98"/>
      <c r="G48" s="98"/>
      <c r="H48" s="98"/>
      <c r="I48" s="98"/>
    </row>
  </sheetData>
  <sheetProtection sheet="1" objects="1" scenarios="1"/>
  <mergeCells count="2">
    <mergeCell ref="D2:G2"/>
    <mergeCell ref="D3:G3"/>
  </mergeCells>
  <conditionalFormatting sqref="D24:H24">
    <cfRule type="cellIs" dxfId="59" priority="82" stopIfTrue="1" operator="lessThanOrEqual">
      <formula>1</formula>
    </cfRule>
    <cfRule type="cellIs" dxfId="58" priority="83" stopIfTrue="1" operator="greaterThan">
      <formula>1</formula>
    </cfRule>
  </conditionalFormatting>
  <conditionalFormatting sqref="E24:H24">
    <cfRule type="cellIs" dxfId="57" priority="80" stopIfTrue="1" operator="lessThanOrEqual">
      <formula>1</formula>
    </cfRule>
    <cfRule type="cellIs" dxfId="56" priority="81" stopIfTrue="1" operator="greaterThan">
      <formula>1</formula>
    </cfRule>
  </conditionalFormatting>
  <conditionalFormatting sqref="H34">
    <cfRule type="cellIs" dxfId="55" priority="44" stopIfTrue="1" operator="lessThanOrEqual">
      <formula>1</formula>
    </cfRule>
    <cfRule type="cellIs" dxfId="54" priority="45" stopIfTrue="1" operator="greaterThan">
      <formula>1</formula>
    </cfRule>
  </conditionalFormatting>
  <conditionalFormatting sqref="D30:H30">
    <cfRule type="cellIs" dxfId="53" priority="78" stopIfTrue="1" operator="lessThanOrEqual">
      <formula>1</formula>
    </cfRule>
    <cfRule type="cellIs" dxfId="52" priority="79" stopIfTrue="1" operator="greaterThan">
      <formula>1</formula>
    </cfRule>
  </conditionalFormatting>
  <conditionalFormatting sqref="E32">
    <cfRule type="cellIs" dxfId="51" priority="58" stopIfTrue="1" operator="lessThanOrEqual">
      <formula>1</formula>
    </cfRule>
    <cfRule type="cellIs" dxfId="50" priority="59" stopIfTrue="1" operator="greaterThan">
      <formula>1</formula>
    </cfRule>
  </conditionalFormatting>
  <conditionalFormatting sqref="D32:H32">
    <cfRule type="cellIs" dxfId="49" priority="74" stopIfTrue="1" operator="lessThanOrEqual">
      <formula>1</formula>
    </cfRule>
    <cfRule type="cellIs" dxfId="48" priority="75" stopIfTrue="1" operator="greaterThan">
      <formula>1</formula>
    </cfRule>
  </conditionalFormatting>
  <conditionalFormatting sqref="G30">
    <cfRule type="cellIs" dxfId="47" priority="62" stopIfTrue="1" operator="lessThanOrEqual">
      <formula>1</formula>
    </cfRule>
    <cfRule type="cellIs" dxfId="46" priority="63" stopIfTrue="1" operator="greaterThan">
      <formula>1</formula>
    </cfRule>
  </conditionalFormatting>
  <conditionalFormatting sqref="D34:H34">
    <cfRule type="cellIs" dxfId="45" priority="70" stopIfTrue="1" operator="lessThanOrEqual">
      <formula>1</formula>
    </cfRule>
    <cfRule type="cellIs" dxfId="44" priority="71" stopIfTrue="1" operator="greaterThan">
      <formula>1</formula>
    </cfRule>
  </conditionalFormatting>
  <conditionalFormatting sqref="E30">
    <cfRule type="cellIs" dxfId="43" priority="66" stopIfTrue="1" operator="lessThanOrEqual">
      <formula>1</formula>
    </cfRule>
    <cfRule type="cellIs" dxfId="42" priority="67" stopIfTrue="1" operator="greaterThan">
      <formula>1</formula>
    </cfRule>
  </conditionalFormatting>
  <conditionalFormatting sqref="F30">
    <cfRule type="cellIs" dxfId="41" priority="64" stopIfTrue="1" operator="lessThanOrEqual">
      <formula>1</formula>
    </cfRule>
    <cfRule type="cellIs" dxfId="40" priority="65" stopIfTrue="1" operator="greaterThan">
      <formula>1</formula>
    </cfRule>
  </conditionalFormatting>
  <conditionalFormatting sqref="H30">
    <cfRule type="cellIs" dxfId="39" priority="60" stopIfTrue="1" operator="lessThanOrEqual">
      <formula>1</formula>
    </cfRule>
    <cfRule type="cellIs" dxfId="38" priority="61" stopIfTrue="1" operator="greaterThan">
      <formula>1</formula>
    </cfRule>
  </conditionalFormatting>
  <conditionalFormatting sqref="F32">
    <cfRule type="cellIs" dxfId="37" priority="56" stopIfTrue="1" operator="lessThanOrEqual">
      <formula>1</formula>
    </cfRule>
    <cfRule type="cellIs" dxfId="36" priority="57" stopIfTrue="1" operator="greaterThan">
      <formula>1</formula>
    </cfRule>
  </conditionalFormatting>
  <conditionalFormatting sqref="G32">
    <cfRule type="cellIs" dxfId="35" priority="54" stopIfTrue="1" operator="lessThanOrEqual">
      <formula>1</formula>
    </cfRule>
    <cfRule type="cellIs" dxfId="34" priority="55" stopIfTrue="1" operator="greaterThan">
      <formula>1</formula>
    </cfRule>
  </conditionalFormatting>
  <conditionalFormatting sqref="H32">
    <cfRule type="cellIs" dxfId="33" priority="52" stopIfTrue="1" operator="lessThanOrEqual">
      <formula>1</formula>
    </cfRule>
    <cfRule type="cellIs" dxfId="32" priority="53" stopIfTrue="1" operator="greaterThan">
      <formula>1</formula>
    </cfRule>
  </conditionalFormatting>
  <conditionalFormatting sqref="E34">
    <cfRule type="cellIs" dxfId="31" priority="50" stopIfTrue="1" operator="lessThanOrEqual">
      <formula>1</formula>
    </cfRule>
    <cfRule type="cellIs" dxfId="30" priority="51" stopIfTrue="1" operator="greaterThan">
      <formula>1</formula>
    </cfRule>
  </conditionalFormatting>
  <conditionalFormatting sqref="F34">
    <cfRule type="cellIs" dxfId="29" priority="48" stopIfTrue="1" operator="lessThanOrEqual">
      <formula>1</formula>
    </cfRule>
    <cfRule type="cellIs" dxfId="28" priority="49" stopIfTrue="1" operator="greaterThan">
      <formula>1</formula>
    </cfRule>
  </conditionalFormatting>
  <conditionalFormatting sqref="G34">
    <cfRule type="cellIs" dxfId="27" priority="46" stopIfTrue="1" operator="lessThanOrEqual">
      <formula>1</formula>
    </cfRule>
    <cfRule type="cellIs" dxfId="26" priority="47" stopIfTrue="1" operator="greaterThan">
      <formula>1</formula>
    </cfRule>
  </conditionalFormatting>
  <conditionalFormatting sqref="D26:H26">
    <cfRule type="cellIs" dxfId="25" priority="7" stopIfTrue="1" operator="lessThanOrEqual">
      <formula>1</formula>
    </cfRule>
    <cfRule type="cellIs" dxfId="24" priority="8" stopIfTrue="1" operator="greaterThan">
      <formula>1</formula>
    </cfRule>
  </conditionalFormatting>
  <conditionalFormatting sqref="E26:H26">
    <cfRule type="cellIs" dxfId="23" priority="5" stopIfTrue="1" operator="lessThanOrEqual">
      <formula>1</formula>
    </cfRule>
    <cfRule type="cellIs" dxfId="22" priority="6" stopIfTrue="1" operator="greaterThan">
      <formula>1</formula>
    </cfRule>
  </conditionalFormatting>
  <conditionalFormatting sqref="D28:H28">
    <cfRule type="cellIs" dxfId="21" priority="3" stopIfTrue="1" operator="lessThanOrEqual">
      <formula>1</formula>
    </cfRule>
    <cfRule type="cellIs" dxfId="20" priority="4" stopIfTrue="1" operator="greaterThan">
      <formula>1</formula>
    </cfRule>
  </conditionalFormatting>
  <conditionalFormatting sqref="E28:H28">
    <cfRule type="cellIs" dxfId="19" priority="1" stopIfTrue="1" operator="lessThanOrEqual">
      <formula>1</formula>
    </cfRule>
    <cfRule type="cellIs" dxfId="18" priority="2" stopIfTrue="1" operator="greaterThan">
      <formula>1</formula>
    </cfRule>
  </conditionalFormatting>
  <hyperlinks>
    <hyperlink ref="C3" location="'User data'!A1" display="Click here to return to the input screen"/>
    <hyperlink ref="D2:F2" location="FullTables" display="Click here to veiw the full output tables from the model"/>
    <hyperlink ref="D2:G2" location="'Results in chart form'!A1" display="Click here to view the main outputs in chart form"/>
    <hyperlink ref="D3:G3" location="'Full results'!A1" display="Click here to view the full output tables from the model"/>
    <hyperlink ref="H3" location="notes_results" display="Notes"/>
  </hyperlinks>
  <pageMargins left="0.7" right="0.7" top="0.75" bottom="0.75" header="0.3" footer="0.3"/>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sheetPr>
  <dimension ref="A1:AD367"/>
  <sheetViews>
    <sheetView zoomScale="85" zoomScaleNormal="85" workbookViewId="0">
      <pane xSplit="3" ySplit="6" topLeftCell="D7" activePane="bottomRight" state="frozen"/>
      <selection pane="topRight"/>
      <selection pane="bottomLeft"/>
      <selection pane="bottomRight" activeCell="B2" sqref="B2"/>
    </sheetView>
  </sheetViews>
  <sheetFormatPr defaultColWidth="0" defaultRowHeight="14.4" zeroHeight="1" x14ac:dyDescent="0.3"/>
  <cols>
    <col min="1" max="1" width="0" style="14" hidden="1" customWidth="1"/>
    <col min="2" max="2" width="69.33203125" style="14" customWidth="1"/>
    <col min="3" max="3" width="5.44140625" style="14" customWidth="1"/>
    <col min="4" max="4" width="8.5546875" style="14" customWidth="1"/>
    <col min="5" max="5" width="19.109375" style="14" customWidth="1"/>
    <col min="6" max="6" width="11.33203125" style="14" bestFit="1" customWidth="1"/>
    <col min="7" max="10" width="10.88671875" style="14" bestFit="1" customWidth="1"/>
    <col min="11" max="11" width="10.33203125" style="14" customWidth="1"/>
    <col min="12" max="12" width="10.109375" style="14" customWidth="1"/>
    <col min="13" max="13" width="12.109375" style="14" customWidth="1"/>
    <col min="14" max="20" width="10.109375" style="14" customWidth="1"/>
    <col min="21" max="21" width="11.33203125" style="14" customWidth="1"/>
    <col min="22" max="24" width="10.88671875" style="14" customWidth="1"/>
    <col min="25" max="29" width="11" style="14" customWidth="1"/>
    <col min="30" max="30" width="11.44140625" style="14" customWidth="1"/>
    <col min="31" max="16384" width="11.44140625" style="14" hidden="1"/>
  </cols>
  <sheetData>
    <row r="1" spans="1:30" s="291" customFormat="1" ht="23.4" x14ac:dyDescent="0.45">
      <c r="A1" s="119"/>
      <c r="B1" s="119" t="s">
        <v>554</v>
      </c>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341"/>
    </row>
    <row r="2" spans="1:30" s="98" customFormat="1" x14ac:dyDescent="0.3">
      <c r="A2" s="3"/>
    </row>
    <row r="3" spans="1:30" s="98" customFormat="1" x14ac:dyDescent="0.3">
      <c r="A3" s="3"/>
      <c r="B3" s="322" t="s">
        <v>58</v>
      </c>
      <c r="C3" s="331"/>
      <c r="D3" s="331"/>
      <c r="E3" s="386" t="s">
        <v>218</v>
      </c>
      <c r="F3" s="386"/>
      <c r="G3" s="386"/>
      <c r="H3" s="386"/>
      <c r="I3" s="386"/>
      <c r="J3" s="386" t="s">
        <v>171</v>
      </c>
      <c r="K3" s="386"/>
      <c r="L3" s="386"/>
      <c r="M3" s="386"/>
      <c r="N3" s="386"/>
    </row>
    <row r="4" spans="1:30" s="98" customFormat="1" x14ac:dyDescent="0.3">
      <c r="A4" s="3"/>
    </row>
    <row r="5" spans="1:30" s="98" customFormat="1" x14ac:dyDescent="0.3">
      <c r="A5" s="3"/>
      <c r="B5" s="313" t="s">
        <v>105</v>
      </c>
      <c r="D5" s="313" t="s">
        <v>13</v>
      </c>
    </row>
    <row r="6" spans="1:30" s="3" customFormat="1" x14ac:dyDescent="0.3">
      <c r="B6" s="98"/>
      <c r="C6" s="98"/>
      <c r="D6" s="313">
        <v>0</v>
      </c>
      <c r="E6" s="313">
        <v>1</v>
      </c>
      <c r="F6" s="313">
        <v>2</v>
      </c>
      <c r="G6" s="313">
        <v>3</v>
      </c>
      <c r="H6" s="313">
        <v>4</v>
      </c>
      <c r="I6" s="313">
        <v>5</v>
      </c>
      <c r="J6" s="313">
        <v>6</v>
      </c>
      <c r="K6" s="313">
        <v>7</v>
      </c>
      <c r="L6" s="313">
        <v>8</v>
      </c>
      <c r="M6" s="313">
        <v>9</v>
      </c>
      <c r="N6" s="313">
        <v>10</v>
      </c>
      <c r="O6" s="313">
        <v>11</v>
      </c>
      <c r="P6" s="313">
        <v>12</v>
      </c>
      <c r="Q6" s="313">
        <v>13</v>
      </c>
      <c r="R6" s="313">
        <v>14</v>
      </c>
      <c r="S6" s="313">
        <v>15</v>
      </c>
      <c r="T6" s="313">
        <v>16</v>
      </c>
      <c r="U6" s="313">
        <v>17</v>
      </c>
      <c r="V6" s="313">
        <v>18</v>
      </c>
      <c r="W6" s="313">
        <v>19</v>
      </c>
      <c r="X6" s="313">
        <v>20</v>
      </c>
      <c r="Y6" s="313">
        <v>21</v>
      </c>
      <c r="Z6" s="313">
        <v>22</v>
      </c>
      <c r="AA6" s="313">
        <v>23</v>
      </c>
      <c r="AB6" s="313">
        <v>24</v>
      </c>
      <c r="AC6" s="313">
        <v>25</v>
      </c>
      <c r="AD6" s="98"/>
    </row>
    <row r="7" spans="1:30" s="3" customFormat="1" x14ac:dyDescent="0.3">
      <c r="B7" s="313" t="s">
        <v>106</v>
      </c>
      <c r="C7" s="98"/>
      <c r="D7" s="98"/>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98"/>
    </row>
    <row r="8" spans="1:30" s="3" customFormat="1" x14ac:dyDescent="0.3">
      <c r="A8" s="111"/>
      <c r="B8" s="111" t="s">
        <v>193</v>
      </c>
      <c r="C8" s="111" t="s">
        <v>28</v>
      </c>
      <c r="D8" s="160">
        <f>'Calcs Men No Intervention'!C38</f>
        <v>100</v>
      </c>
      <c r="E8" s="160">
        <f>'Calcs Men No Intervention'!D38</f>
        <v>100</v>
      </c>
      <c r="F8" s="160">
        <f>'Calcs Men No Intervention'!E38</f>
        <v>100</v>
      </c>
      <c r="G8" s="160">
        <f>'Calcs Men No Intervention'!F38</f>
        <v>100</v>
      </c>
      <c r="H8" s="160">
        <f>'Calcs Men No Intervention'!G38</f>
        <v>100</v>
      </c>
      <c r="I8" s="160">
        <f>'Calcs Men No Intervention'!H38</f>
        <v>100</v>
      </c>
      <c r="J8" s="160">
        <f>'Calcs Men No Intervention'!I38</f>
        <v>100</v>
      </c>
      <c r="K8" s="160">
        <f>'Calcs Men No Intervention'!J38</f>
        <v>100</v>
      </c>
      <c r="L8" s="160">
        <f>'Calcs Men No Intervention'!K38</f>
        <v>100</v>
      </c>
      <c r="M8" s="160">
        <f>'Calcs Men No Intervention'!L38</f>
        <v>100</v>
      </c>
      <c r="N8" s="160">
        <f>'Calcs Men No Intervention'!M38</f>
        <v>100</v>
      </c>
      <c r="O8" s="160">
        <f>'Calcs Men No Intervention'!N38</f>
        <v>100</v>
      </c>
      <c r="P8" s="160">
        <f>'Calcs Men No Intervention'!O38</f>
        <v>100</v>
      </c>
      <c r="Q8" s="160">
        <f>'Calcs Men No Intervention'!P38</f>
        <v>100</v>
      </c>
      <c r="R8" s="160">
        <f>'Calcs Men No Intervention'!Q38</f>
        <v>100</v>
      </c>
      <c r="S8" s="160">
        <f>'Calcs Men No Intervention'!R38</f>
        <v>100</v>
      </c>
      <c r="T8" s="160">
        <f>'Calcs Men No Intervention'!S38</f>
        <v>100</v>
      </c>
      <c r="U8" s="160">
        <f>'Calcs Men No Intervention'!T38</f>
        <v>100</v>
      </c>
      <c r="V8" s="160">
        <f>'Calcs Men No Intervention'!U38</f>
        <v>100</v>
      </c>
      <c r="W8" s="160">
        <f>'Calcs Men No Intervention'!V38</f>
        <v>100</v>
      </c>
      <c r="X8" s="160">
        <f>'Calcs Men No Intervention'!W38</f>
        <v>100</v>
      </c>
      <c r="Y8" s="160">
        <f>'Calcs Men No Intervention'!X38</f>
        <v>100</v>
      </c>
      <c r="Z8" s="160">
        <f>'Calcs Men No Intervention'!Y38</f>
        <v>100</v>
      </c>
      <c r="AA8" s="160">
        <f>'Calcs Men No Intervention'!Z38</f>
        <v>100</v>
      </c>
      <c r="AB8" s="160">
        <f>'Calcs Men No Intervention'!AA38</f>
        <v>100</v>
      </c>
      <c r="AC8" s="160">
        <f>'Calcs Men No Intervention'!AB38</f>
        <v>100</v>
      </c>
      <c r="AD8" s="98"/>
    </row>
    <row r="9" spans="1:30" s="3" customFormat="1" x14ac:dyDescent="0.3">
      <c r="B9" s="111"/>
      <c r="C9" s="111" t="s">
        <v>27</v>
      </c>
      <c r="D9" s="160">
        <f>'Calcs Women No Intervention'!C38</f>
        <v>200</v>
      </c>
      <c r="E9" s="160">
        <f>'Calcs Women No Intervention'!D38</f>
        <v>200</v>
      </c>
      <c r="F9" s="160">
        <f>'Calcs Women No Intervention'!E38</f>
        <v>200</v>
      </c>
      <c r="G9" s="160">
        <f>'Calcs Women No Intervention'!F38</f>
        <v>200</v>
      </c>
      <c r="H9" s="160">
        <f>'Calcs Women No Intervention'!G38</f>
        <v>200</v>
      </c>
      <c r="I9" s="160">
        <f>'Calcs Women No Intervention'!H38</f>
        <v>200</v>
      </c>
      <c r="J9" s="160">
        <f>'Calcs Women No Intervention'!I38</f>
        <v>200</v>
      </c>
      <c r="K9" s="160">
        <f>'Calcs Women No Intervention'!J38</f>
        <v>200</v>
      </c>
      <c r="L9" s="160">
        <f>'Calcs Women No Intervention'!K38</f>
        <v>200</v>
      </c>
      <c r="M9" s="160">
        <f>'Calcs Women No Intervention'!L38</f>
        <v>200</v>
      </c>
      <c r="N9" s="160">
        <f>'Calcs Women No Intervention'!M38</f>
        <v>200</v>
      </c>
      <c r="O9" s="160">
        <f>'Calcs Women No Intervention'!N38</f>
        <v>200</v>
      </c>
      <c r="P9" s="160">
        <f>'Calcs Women No Intervention'!O38</f>
        <v>200</v>
      </c>
      <c r="Q9" s="160">
        <f>'Calcs Women No Intervention'!P38</f>
        <v>200</v>
      </c>
      <c r="R9" s="160">
        <f>'Calcs Women No Intervention'!Q38</f>
        <v>200</v>
      </c>
      <c r="S9" s="160">
        <f>'Calcs Women No Intervention'!R38</f>
        <v>200</v>
      </c>
      <c r="T9" s="160">
        <f>'Calcs Women No Intervention'!S38</f>
        <v>200</v>
      </c>
      <c r="U9" s="160">
        <f>'Calcs Women No Intervention'!T38</f>
        <v>200</v>
      </c>
      <c r="V9" s="160">
        <f>'Calcs Women No Intervention'!U38</f>
        <v>200</v>
      </c>
      <c r="W9" s="160">
        <f>'Calcs Women No Intervention'!V38</f>
        <v>200</v>
      </c>
      <c r="X9" s="160">
        <f>'Calcs Women No Intervention'!W38</f>
        <v>200</v>
      </c>
      <c r="Y9" s="160">
        <f>'Calcs Women No Intervention'!X38</f>
        <v>200</v>
      </c>
      <c r="Z9" s="160">
        <f>'Calcs Women No Intervention'!Y38</f>
        <v>200</v>
      </c>
      <c r="AA9" s="160">
        <f>'Calcs Women No Intervention'!Z38</f>
        <v>200</v>
      </c>
      <c r="AB9" s="160">
        <f>'Calcs Women No Intervention'!AA38</f>
        <v>200</v>
      </c>
      <c r="AC9" s="160">
        <f>'Calcs Women No Intervention'!AB38</f>
        <v>200</v>
      </c>
      <c r="AD9" s="98"/>
    </row>
    <row r="10" spans="1:30" s="3" customFormat="1" x14ac:dyDescent="0.3">
      <c r="B10" s="111"/>
      <c r="C10" s="111" t="s">
        <v>38</v>
      </c>
      <c r="D10" s="160">
        <f>SUM(D8:D9)</f>
        <v>300</v>
      </c>
      <c r="E10" s="160">
        <f t="shared" ref="E10:AC10" si="0">SUM(E8:E9)</f>
        <v>300</v>
      </c>
      <c r="F10" s="160">
        <f t="shared" si="0"/>
        <v>300</v>
      </c>
      <c r="G10" s="160">
        <f t="shared" si="0"/>
        <v>300</v>
      </c>
      <c r="H10" s="160">
        <f t="shared" si="0"/>
        <v>300</v>
      </c>
      <c r="I10" s="160">
        <f t="shared" si="0"/>
        <v>300</v>
      </c>
      <c r="J10" s="160">
        <f t="shared" si="0"/>
        <v>300</v>
      </c>
      <c r="K10" s="160">
        <f t="shared" si="0"/>
        <v>300</v>
      </c>
      <c r="L10" s="160">
        <f t="shared" si="0"/>
        <v>300</v>
      </c>
      <c r="M10" s="160">
        <f t="shared" si="0"/>
        <v>300</v>
      </c>
      <c r="N10" s="160">
        <f t="shared" si="0"/>
        <v>300</v>
      </c>
      <c r="O10" s="160">
        <f t="shared" si="0"/>
        <v>300</v>
      </c>
      <c r="P10" s="160">
        <f t="shared" si="0"/>
        <v>300</v>
      </c>
      <c r="Q10" s="160">
        <f t="shared" si="0"/>
        <v>300</v>
      </c>
      <c r="R10" s="160">
        <f t="shared" si="0"/>
        <v>300</v>
      </c>
      <c r="S10" s="160">
        <f t="shared" si="0"/>
        <v>300</v>
      </c>
      <c r="T10" s="160">
        <f t="shared" si="0"/>
        <v>300</v>
      </c>
      <c r="U10" s="160">
        <f t="shared" si="0"/>
        <v>300</v>
      </c>
      <c r="V10" s="160">
        <f t="shared" si="0"/>
        <v>300</v>
      </c>
      <c r="W10" s="160">
        <f t="shared" si="0"/>
        <v>300</v>
      </c>
      <c r="X10" s="160">
        <f t="shared" si="0"/>
        <v>300</v>
      </c>
      <c r="Y10" s="160">
        <f t="shared" si="0"/>
        <v>300</v>
      </c>
      <c r="Z10" s="160">
        <f t="shared" si="0"/>
        <v>300</v>
      </c>
      <c r="AA10" s="160">
        <f t="shared" si="0"/>
        <v>300</v>
      </c>
      <c r="AB10" s="160">
        <f t="shared" si="0"/>
        <v>300</v>
      </c>
      <c r="AC10" s="160">
        <f t="shared" si="0"/>
        <v>300</v>
      </c>
      <c r="AD10" s="98"/>
    </row>
    <row r="11" spans="1:30" s="3" customFormat="1" x14ac:dyDescent="0.3">
      <c r="B11" s="111"/>
      <c r="C11" s="111"/>
      <c r="D11" s="111"/>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98"/>
    </row>
    <row r="12" spans="1:30" s="3" customFormat="1" x14ac:dyDescent="0.3">
      <c r="B12" s="111" t="s">
        <v>16</v>
      </c>
      <c r="C12" s="111" t="s">
        <v>28</v>
      </c>
      <c r="D12" s="112"/>
      <c r="E12" s="112">
        <f>'Calcs Men No Intervention'!D109</f>
        <v>30.145</v>
      </c>
      <c r="F12" s="112">
        <f>'Calcs Men No Intervention'!E109</f>
        <v>30.29</v>
      </c>
      <c r="G12" s="112">
        <f>'Calcs Men No Intervention'!F109</f>
        <v>30.434999999999999</v>
      </c>
      <c r="H12" s="112">
        <f>'Calcs Men No Intervention'!G109</f>
        <v>30.58</v>
      </c>
      <c r="I12" s="112">
        <f>'Calcs Men No Intervention'!H109</f>
        <v>30.724999999999998</v>
      </c>
      <c r="J12" s="112">
        <f>'Calcs Men No Intervention'!I109</f>
        <v>30.869999999999997</v>
      </c>
      <c r="K12" s="112">
        <f>'Calcs Men No Intervention'!J109</f>
        <v>31.014999999999997</v>
      </c>
      <c r="L12" s="112">
        <f>'Calcs Men No Intervention'!K109</f>
        <v>31.159999999999997</v>
      </c>
      <c r="M12" s="112">
        <f>'Calcs Men No Intervention'!L109</f>
        <v>31.304999999999996</v>
      </c>
      <c r="N12" s="112">
        <f>'Calcs Men No Intervention'!M109</f>
        <v>31.449999999999996</v>
      </c>
      <c r="O12" s="112">
        <f>'Calcs Men No Intervention'!N109</f>
        <v>31.594999999999995</v>
      </c>
      <c r="P12" s="112">
        <f>'Calcs Men No Intervention'!O109</f>
        <v>31.739999999999995</v>
      </c>
      <c r="Q12" s="112">
        <f>'Calcs Men No Intervention'!P109</f>
        <v>31.884999999999994</v>
      </c>
      <c r="R12" s="112">
        <f>'Calcs Men No Intervention'!Q109</f>
        <v>32.029999999999994</v>
      </c>
      <c r="S12" s="112">
        <f>'Calcs Men No Intervention'!R109</f>
        <v>32.174999999999997</v>
      </c>
      <c r="T12" s="112">
        <f>'Calcs Men No Intervention'!S109</f>
        <v>32.32</v>
      </c>
      <c r="U12" s="112">
        <f>'Calcs Men No Intervention'!T109</f>
        <v>32.465000000000003</v>
      </c>
      <c r="V12" s="112">
        <f>'Calcs Men No Intervention'!U109</f>
        <v>32.610000000000007</v>
      </c>
      <c r="W12" s="112">
        <f>'Calcs Men No Intervention'!V109</f>
        <v>32.75500000000001</v>
      </c>
      <c r="X12" s="112">
        <f>'Calcs Men No Intervention'!W109</f>
        <v>32.900000000000013</v>
      </c>
      <c r="Y12" s="112">
        <f>'Calcs Men No Intervention'!X109</f>
        <v>33.03775000000001</v>
      </c>
      <c r="Z12" s="112">
        <f>'Calcs Men No Intervention'!Y109</f>
        <v>33.168250000000008</v>
      </c>
      <c r="AA12" s="112">
        <f>'Calcs Men No Intervention'!Z109</f>
        <v>33.291500000000006</v>
      </c>
      <c r="AB12" s="112">
        <f>'Calcs Men No Intervention'!AA109</f>
        <v>33.407500000000006</v>
      </c>
      <c r="AC12" s="112">
        <f>'Calcs Men No Intervention'!AB109</f>
        <v>33.516250000000007</v>
      </c>
      <c r="AD12" s="98"/>
    </row>
    <row r="13" spans="1:30" s="3" customFormat="1" x14ac:dyDescent="0.3">
      <c r="B13" s="117" t="s">
        <v>168</v>
      </c>
      <c r="C13" s="111" t="s">
        <v>27</v>
      </c>
      <c r="D13" s="111"/>
      <c r="E13" s="112">
        <f>'Calcs Women No Intervention'!D109</f>
        <v>30.175000000000001</v>
      </c>
      <c r="F13" s="112">
        <f>'Calcs Women No Intervention'!E109</f>
        <v>30.35</v>
      </c>
      <c r="G13" s="112">
        <f>'Calcs Women No Intervention'!F109</f>
        <v>30.525000000000002</v>
      </c>
      <c r="H13" s="112">
        <f>'Calcs Women No Intervention'!G109</f>
        <v>30.700000000000003</v>
      </c>
      <c r="I13" s="112">
        <f>'Calcs Women No Intervention'!H109</f>
        <v>30.875000000000004</v>
      </c>
      <c r="J13" s="112">
        <f>'Calcs Women No Intervention'!I109</f>
        <v>31.050000000000004</v>
      </c>
      <c r="K13" s="112">
        <f>'Calcs Women No Intervention'!J109</f>
        <v>31.225000000000005</v>
      </c>
      <c r="L13" s="112">
        <f>'Calcs Women No Intervention'!K109</f>
        <v>31.400000000000006</v>
      </c>
      <c r="M13" s="112">
        <f>'Calcs Women No Intervention'!L109</f>
        <v>31.575000000000006</v>
      </c>
      <c r="N13" s="112">
        <f>'Calcs Women No Intervention'!M109</f>
        <v>31.750000000000007</v>
      </c>
      <c r="O13" s="112">
        <f>'Calcs Women No Intervention'!N109</f>
        <v>31.925000000000008</v>
      </c>
      <c r="P13" s="112">
        <f>'Calcs Women No Intervention'!O109</f>
        <v>32.100000000000009</v>
      </c>
      <c r="Q13" s="112">
        <f>'Calcs Women No Intervention'!P109</f>
        <v>32.275000000000006</v>
      </c>
      <c r="R13" s="112">
        <f>'Calcs Women No Intervention'!Q109</f>
        <v>32.450000000000003</v>
      </c>
      <c r="S13" s="112">
        <f>'Calcs Women No Intervention'!R109</f>
        <v>32.625</v>
      </c>
      <c r="T13" s="112">
        <f>'Calcs Women No Intervention'!S109</f>
        <v>32.799999999999997</v>
      </c>
      <c r="U13" s="112">
        <f>'Calcs Women No Intervention'!T109</f>
        <v>32.974999999999994</v>
      </c>
      <c r="V13" s="112">
        <f>'Calcs Women No Intervention'!U109</f>
        <v>33.149999999999991</v>
      </c>
      <c r="W13" s="112">
        <f>'Calcs Women No Intervention'!V109</f>
        <v>33.324999999999989</v>
      </c>
      <c r="X13" s="112">
        <f>'Calcs Women No Intervention'!W109</f>
        <v>33.499999999999986</v>
      </c>
      <c r="Y13" s="112">
        <f>'Calcs Women No Intervention'!X109</f>
        <v>33.666249999999984</v>
      </c>
      <c r="Z13" s="112">
        <f>'Calcs Women No Intervention'!Y109</f>
        <v>33.823749999999983</v>
      </c>
      <c r="AA13" s="112">
        <f>'Calcs Women No Intervention'!Z109</f>
        <v>33.972499999999982</v>
      </c>
      <c r="AB13" s="112">
        <f>'Calcs Women No Intervention'!AA109</f>
        <v>34.112499999999983</v>
      </c>
      <c r="AC13" s="112">
        <f>'Calcs Women No Intervention'!AB109</f>
        <v>34.243749999999984</v>
      </c>
      <c r="AD13" s="98"/>
    </row>
    <row r="14" spans="1:30" s="3" customFormat="1" x14ac:dyDescent="0.3">
      <c r="B14" s="111"/>
      <c r="C14" s="111" t="s">
        <v>38</v>
      </c>
      <c r="D14" s="112"/>
      <c r="E14" s="112">
        <f>(E12*'Calcs Men No Intervention'!D43+E13*'Calcs Women No Intervention'!D43)/(SUM('Calcs Women No Intervention'!D43,'Calcs Men No Intervention'!D43))</f>
        <v>30.165005369100626</v>
      </c>
      <c r="F14" s="112">
        <f>(F12*'Calcs Men No Intervention'!E43+F13*'Calcs Women No Intervention'!E43)/(SUM('Calcs Women No Intervention'!E43,'Calcs Men No Intervention'!E43))</f>
        <v>30.330022636805051</v>
      </c>
      <c r="G14" s="112">
        <f>(G12*'Calcs Men No Intervention'!F43+G13*'Calcs Women No Intervention'!F43)/(SUM('Calcs Women No Intervention'!F43,'Calcs Men No Intervention'!F43))</f>
        <v>30.495057027302813</v>
      </c>
      <c r="H14" s="112">
        <f>(H12*'Calcs Men No Intervention'!G43+H13*'Calcs Women No Intervention'!G43)/(SUM('Calcs Women No Intervention'!G43,'Calcs Men No Intervention'!G43))</f>
        <v>30.660109649422417</v>
      </c>
      <c r="I14" s="112">
        <f>(I12*'Calcs Men No Intervention'!H43+I13*'Calcs Women No Intervention'!H43)/(SUM('Calcs Women No Intervention'!H43,'Calcs Men No Intervention'!H43))</f>
        <v>30.825181527835181</v>
      </c>
      <c r="J14" s="112">
        <f>(J12*'Calcs Men No Intervention'!I43+J13*'Calcs Women No Intervention'!I43)/(SUM('Calcs Women No Intervention'!I43,'Calcs Men No Intervention'!I43))</f>
        <v>30.990281879828668</v>
      </c>
      <c r="K14" s="112">
        <f>(K12*'Calcs Men No Intervention'!J43+K13*'Calcs Women No Intervention'!J43)/(SUM('Calcs Women No Intervention'!J43,'Calcs Men No Intervention'!J43))</f>
        <v>31.155413451896777</v>
      </c>
      <c r="L14" s="112">
        <f>(L12*'Calcs Men No Intervention'!K43+L13*'Calcs Women No Intervention'!K43)/(SUM('Calcs Women No Intervention'!K43,'Calcs Men No Intervention'!K43))</f>
        <v>31.320587248986982</v>
      </c>
      <c r="M14" s="112">
        <f>(M12*'Calcs Men No Intervention'!L43+M13*'Calcs Women No Intervention'!L43)/(SUM('Calcs Women No Intervention'!L43,'Calcs Men No Intervention'!L43))</f>
        <v>31.485798939468388</v>
      </c>
      <c r="N14" s="112">
        <f>(N12*'Calcs Men No Intervention'!M43+N13*'Calcs Women No Intervention'!M43)/(SUM('Calcs Women No Intervention'!M43,'Calcs Men No Intervention'!M43))</f>
        <v>31.651046308292706</v>
      </c>
      <c r="O14" s="112">
        <f>(O12*'Calcs Men No Intervention'!N43+O13*'Calcs Women No Intervention'!N43)/(SUM('Calcs Women No Intervention'!N43,'Calcs Men No Intervention'!N43))</f>
        <v>31.816355421603777</v>
      </c>
      <c r="P14" s="112">
        <f>(P12*'Calcs Men No Intervention'!O43+P13*'Calcs Women No Intervention'!O43)/(SUM('Calcs Women No Intervention'!O43,'Calcs Men No Intervention'!O43))</f>
        <v>31.981729391717096</v>
      </c>
      <c r="Q14" s="112">
        <f>(Q12*'Calcs Men No Intervention'!P43+Q13*'Calcs Women No Intervention'!P43)/(SUM('Calcs Women No Intervention'!P43,'Calcs Men No Intervention'!P43))</f>
        <v>32.147174396896858</v>
      </c>
      <c r="R14" s="112">
        <f>(R12*'Calcs Men No Intervention'!Q43+R13*'Calcs Women No Intervention'!Q43)/(SUM('Calcs Women No Intervention'!Q43,'Calcs Men No Intervention'!Q43))</f>
        <v>32.312684858771142</v>
      </c>
      <c r="S14" s="112">
        <f>(S12*'Calcs Men No Intervention'!R43+S13*'Calcs Women No Intervention'!R43)/(SUM('Calcs Women No Intervention'!R43,'Calcs Men No Intervention'!R43))</f>
        <v>32.478290337508525</v>
      </c>
      <c r="T14" s="112">
        <f>(T12*'Calcs Men No Intervention'!S43+T13*'Calcs Women No Intervention'!S43)/(SUM('Calcs Women No Intervention'!S43,'Calcs Men No Intervention'!S43))</f>
        <v>32.643985781304501</v>
      </c>
      <c r="U14" s="112">
        <f>(U12*'Calcs Men No Intervention'!T43+U13*'Calcs Women No Intervention'!T43)/(SUM('Calcs Women No Intervention'!T43,'Calcs Men No Intervention'!T43))</f>
        <v>32.809793654243812</v>
      </c>
      <c r="V14" s="112">
        <f>(V12*'Calcs Men No Intervention'!U43+V13*'Calcs Women No Intervention'!U43)/(SUM('Calcs Women No Intervention'!U43,'Calcs Men No Intervention'!U43))</f>
        <v>32.975703652001876</v>
      </c>
      <c r="W14" s="112">
        <f>(W12*'Calcs Men No Intervention'!V43+W13*'Calcs Women No Intervention'!V43)/(SUM('Calcs Women No Intervention'!V43,'Calcs Men No Intervention'!V43))</f>
        <v>33.141740572648743</v>
      </c>
      <c r="X14" s="112">
        <f>(X12*'Calcs Men No Intervention'!W43+X13*'Calcs Women No Intervention'!W43)/(SUM('Calcs Women No Intervention'!W43,'Calcs Men No Intervention'!W43))</f>
        <v>33.307860468355464</v>
      </c>
      <c r="Y14" s="112">
        <f>(Y12*'Calcs Men No Intervention'!X43+Y13*'Calcs Women No Intervention'!X43)/(SUM('Calcs Women No Intervention'!X43,'Calcs Men No Intervention'!X43))</f>
        <v>33.465932150613121</v>
      </c>
      <c r="Z14" s="112">
        <f>(Z12*'Calcs Men No Intervention'!Y43+Z13*'Calcs Women No Intervention'!Y43)/(SUM('Calcs Women No Intervention'!Y43,'Calcs Men No Intervention'!Y43))</f>
        <v>33.615899415223161</v>
      </c>
      <c r="AA14" s="112">
        <f>(AA12*'Calcs Men No Intervention'!Z43+AA13*'Calcs Women No Intervention'!Z43)/(SUM('Calcs Women No Intervention'!Z43,'Calcs Men No Intervention'!Z43))</f>
        <v>33.757791777998037</v>
      </c>
      <c r="AB14" s="112">
        <f>(AB12*'Calcs Men No Intervention'!AA43+AB13*'Calcs Women No Intervention'!AA43)/(SUM('Calcs Women No Intervention'!AA43,'Calcs Men No Intervention'!AA43))</f>
        <v>33.891660318370747</v>
      </c>
      <c r="AC14" s="112">
        <f>(AC12*'Calcs Men No Intervention'!AB43+AC13*'Calcs Women No Intervention'!AB43)/(SUM('Calcs Women No Intervention'!AB43,'Calcs Men No Intervention'!AB43))</f>
        <v>34.017515221637794</v>
      </c>
      <c r="AD14" s="98"/>
    </row>
    <row r="15" spans="1:30" s="3" customFormat="1" x14ac:dyDescent="0.3">
      <c r="B15" s="111"/>
      <c r="C15" s="111"/>
      <c r="D15" s="111"/>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98"/>
    </row>
    <row r="16" spans="1:30" s="3" customFormat="1" x14ac:dyDescent="0.3">
      <c r="B16" s="111" t="s">
        <v>24</v>
      </c>
      <c r="C16" s="111" t="s">
        <v>28</v>
      </c>
      <c r="D16" s="112"/>
      <c r="E16" s="112">
        <f>'Calcs Men Intervention'!D109</f>
        <v>28.145</v>
      </c>
      <c r="F16" s="112">
        <f>'Calcs Men Intervention'!E109</f>
        <v>28.29</v>
      </c>
      <c r="G16" s="112">
        <f>'Calcs Men Intervention'!F109</f>
        <v>28.616818181818182</v>
      </c>
      <c r="H16" s="112">
        <f>'Calcs Men Intervention'!G109</f>
        <v>28.943636363636362</v>
      </c>
      <c r="I16" s="112">
        <f>'Calcs Men Intervention'!H109</f>
        <v>29.270454545454545</v>
      </c>
      <c r="J16" s="112">
        <f>'Calcs Men Intervention'!I109</f>
        <v>29.597272727272724</v>
      </c>
      <c r="K16" s="112">
        <f>'Calcs Men Intervention'!J109</f>
        <v>29.924090909090907</v>
      </c>
      <c r="L16" s="112">
        <f>'Calcs Men Intervention'!K109</f>
        <v>30.250909090909087</v>
      </c>
      <c r="M16" s="112">
        <f>'Calcs Men Intervention'!L109</f>
        <v>30.57772727272727</v>
      </c>
      <c r="N16" s="112">
        <f>'Calcs Men Intervention'!M109</f>
        <v>30.904545454545449</v>
      </c>
      <c r="O16" s="112">
        <f>'Calcs Men Intervention'!N109</f>
        <v>31.231363636363632</v>
      </c>
      <c r="P16" s="112">
        <f>'Calcs Men Intervention'!O109</f>
        <v>31.558181818181815</v>
      </c>
      <c r="Q16" s="112">
        <f>'Calcs Men Intervention'!P109</f>
        <v>31.884999999999994</v>
      </c>
      <c r="R16" s="112">
        <f>'Calcs Men Intervention'!Q109</f>
        <v>32.029999999999994</v>
      </c>
      <c r="S16" s="112">
        <f>'Calcs Men Intervention'!R109</f>
        <v>32.174999999999997</v>
      </c>
      <c r="T16" s="112">
        <f>'Calcs Men Intervention'!S109</f>
        <v>32.32</v>
      </c>
      <c r="U16" s="112">
        <f>'Calcs Men Intervention'!T109</f>
        <v>32.465000000000003</v>
      </c>
      <c r="V16" s="112">
        <f>'Calcs Men Intervention'!U109</f>
        <v>32.610000000000007</v>
      </c>
      <c r="W16" s="112">
        <f>'Calcs Men Intervention'!V109</f>
        <v>32.75500000000001</v>
      </c>
      <c r="X16" s="112">
        <f>'Calcs Men Intervention'!W109</f>
        <v>32.900000000000013</v>
      </c>
      <c r="Y16" s="112">
        <f>'Calcs Men Intervention'!X109</f>
        <v>33.03775000000001</v>
      </c>
      <c r="Z16" s="112">
        <f>'Calcs Men Intervention'!Y109</f>
        <v>33.168250000000008</v>
      </c>
      <c r="AA16" s="112">
        <f>'Calcs Men Intervention'!Z109</f>
        <v>33.291500000000006</v>
      </c>
      <c r="AB16" s="112">
        <f>'Calcs Men Intervention'!AA109</f>
        <v>33.407500000000006</v>
      </c>
      <c r="AC16" s="112">
        <f>'Calcs Men Intervention'!AB109</f>
        <v>33.516250000000007</v>
      </c>
      <c r="AD16" s="98"/>
    </row>
    <row r="17" spans="1:30" s="3" customFormat="1" x14ac:dyDescent="0.3">
      <c r="B17" s="117" t="s">
        <v>168</v>
      </c>
      <c r="C17" s="111" t="s">
        <v>27</v>
      </c>
      <c r="D17" s="111"/>
      <c r="E17" s="112">
        <f>'Calcs Women Intervention'!D109</f>
        <v>28.175000000000001</v>
      </c>
      <c r="F17" s="112">
        <f>'Calcs Women Intervention'!E109</f>
        <v>28.35</v>
      </c>
      <c r="G17" s="112">
        <f>'Calcs Women Intervention'!F109</f>
        <v>28.706818181818186</v>
      </c>
      <c r="H17" s="112">
        <f>'Calcs Women Intervention'!G109</f>
        <v>29.063636363636366</v>
      </c>
      <c r="I17" s="112">
        <f>'Calcs Women Intervention'!H109</f>
        <v>29.42045454545455</v>
      </c>
      <c r="J17" s="112">
        <f>'Calcs Women Intervention'!I109</f>
        <v>29.777272727272731</v>
      </c>
      <c r="K17" s="112">
        <f>'Calcs Women Intervention'!J109</f>
        <v>30.134090909090915</v>
      </c>
      <c r="L17" s="112">
        <f>'Calcs Women Intervention'!K109</f>
        <v>30.490909090909096</v>
      </c>
      <c r="M17" s="112">
        <f>'Calcs Women Intervention'!L109</f>
        <v>30.84772727272728</v>
      </c>
      <c r="N17" s="112">
        <f>'Calcs Women Intervention'!M109</f>
        <v>31.20454545454546</v>
      </c>
      <c r="O17" s="112">
        <f>'Calcs Women Intervention'!N109</f>
        <v>31.561363636363645</v>
      </c>
      <c r="P17" s="112">
        <f>'Calcs Women Intervention'!O109</f>
        <v>31.918181818181829</v>
      </c>
      <c r="Q17" s="112">
        <f>'Calcs Women Intervention'!P109</f>
        <v>32.275000000000006</v>
      </c>
      <c r="R17" s="112">
        <f>'Calcs Women Intervention'!Q109</f>
        <v>32.450000000000003</v>
      </c>
      <c r="S17" s="112">
        <f>'Calcs Women Intervention'!R109</f>
        <v>32.625</v>
      </c>
      <c r="T17" s="112">
        <f>'Calcs Women Intervention'!S109</f>
        <v>32.799999999999997</v>
      </c>
      <c r="U17" s="112">
        <f>'Calcs Women Intervention'!T109</f>
        <v>32.974999999999994</v>
      </c>
      <c r="V17" s="112">
        <f>'Calcs Women Intervention'!U109</f>
        <v>33.149999999999991</v>
      </c>
      <c r="W17" s="112">
        <f>'Calcs Women Intervention'!V109</f>
        <v>33.324999999999989</v>
      </c>
      <c r="X17" s="112">
        <f>'Calcs Women Intervention'!W109</f>
        <v>33.499999999999986</v>
      </c>
      <c r="Y17" s="112">
        <f>'Calcs Women Intervention'!X109</f>
        <v>33.666249999999984</v>
      </c>
      <c r="Z17" s="112">
        <f>'Calcs Women Intervention'!Y109</f>
        <v>33.823749999999983</v>
      </c>
      <c r="AA17" s="112">
        <f>'Calcs Women Intervention'!Z109</f>
        <v>33.972499999999982</v>
      </c>
      <c r="AB17" s="112">
        <f>'Calcs Women Intervention'!AA109</f>
        <v>34.112499999999983</v>
      </c>
      <c r="AC17" s="112">
        <f>'Calcs Women Intervention'!AB109</f>
        <v>34.243749999999984</v>
      </c>
      <c r="AD17" s="98"/>
    </row>
    <row r="18" spans="1:30" s="3" customFormat="1" x14ac:dyDescent="0.3">
      <c r="B18" s="111"/>
      <c r="C18" s="111" t="s">
        <v>38</v>
      </c>
      <c r="D18" s="112"/>
      <c r="E18" s="112">
        <f>(E16*'Calcs Men Intervention'!D43+E17*'Calcs Women Intervention'!D43)/(SUM('Calcs Women Intervention'!D43,'Calcs Men Intervention'!D43))</f>
        <v>28.165005369100626</v>
      </c>
      <c r="F18" s="112">
        <f>(F16*'Calcs Men Intervention'!E43+F17*'Calcs Women Intervention'!E43)/(SUM('Calcs Women Intervention'!E43,'Calcs Men Intervention'!E43))</f>
        <v>28.330022531614173</v>
      </c>
      <c r="G18" s="112">
        <f>(G16*'Calcs Men Intervention'!F43+G17*'Calcs Women Intervention'!F43)/(SUM('Calcs Women Intervention'!F43,'Calcs Men Intervention'!F43))</f>
        <v>28.676874594014468</v>
      </c>
      <c r="H18" s="112">
        <f>(H16*'Calcs Men Intervention'!G43+H17*'Calcs Women Intervention'!G43)/(SUM('Calcs Women Intervention'!G43,'Calcs Men Intervention'!G43))</f>
        <v>29.023744248814729</v>
      </c>
      <c r="I18" s="112">
        <f>(I16*'Calcs Men Intervention'!H43+I17*'Calcs Women Intervention'!H43)/(SUM('Calcs Women Intervention'!H43,'Calcs Men Intervention'!H43))</f>
        <v>29.37063236520007</v>
      </c>
      <c r="J18" s="112">
        <f>(J16*'Calcs Men Intervention'!I43+J17*'Calcs Women Intervention'!I43)/(SUM('Calcs Women Intervention'!I43,'Calcs Men Intervention'!I43))</f>
        <v>29.717547879088762</v>
      </c>
      <c r="K18" s="112">
        <f>(K16*'Calcs Men Intervention'!J43+K17*'Calcs Women Intervention'!J43)/(SUM('Calcs Women Intervention'!J43,'Calcs Men Intervention'!J43))</f>
        <v>30.064493460087395</v>
      </c>
      <c r="L18" s="112">
        <f>(L16*'Calcs Men Intervention'!K43+L17*'Calcs Women Intervention'!K43)/(SUM('Calcs Women Intervention'!K43,'Calcs Men Intervention'!K43))</f>
        <v>30.41148006366155</v>
      </c>
      <c r="M18" s="112">
        <f>(M16*'Calcs Men Intervention'!L43+M17*'Calcs Women Intervention'!L43)/(SUM('Calcs Women Intervention'!L43,'Calcs Men Intervention'!L43))</f>
        <v>30.758503433614006</v>
      </c>
      <c r="N18" s="112">
        <f>(N16*'Calcs Men Intervention'!M43+N17*'Calcs Women Intervention'!M43)/(SUM('Calcs Women Intervention'!M43,'Calcs Men Intervention'!M43))</f>
        <v>31.105561478041913</v>
      </c>
      <c r="O18" s="112">
        <f>(O16*'Calcs Men Intervention'!N43+O17*'Calcs Women Intervention'!N43)/(SUM('Calcs Women Intervention'!N43,'Calcs Men Intervention'!N43))</f>
        <v>31.45268018382319</v>
      </c>
      <c r="P18" s="112">
        <f>(P16*'Calcs Men Intervention'!O43+P17*'Calcs Women Intervention'!O43)/(SUM('Calcs Women Intervention'!O43,'Calcs Men Intervention'!O43))</f>
        <v>31.799862841117648</v>
      </c>
      <c r="Q18" s="112">
        <f>(Q16*'Calcs Men Intervention'!P43+Q17*'Calcs Women Intervention'!P43)/(SUM('Calcs Women Intervention'!P43,'Calcs Men Intervention'!P43))</f>
        <v>32.147115821650154</v>
      </c>
      <c r="R18" s="112">
        <f>(R16*'Calcs Men Intervention'!Q43+R17*'Calcs Women Intervention'!Q43)/(SUM('Calcs Women Intervention'!Q43,'Calcs Men Intervention'!Q43))</f>
        <v>32.312615690730077</v>
      </c>
      <c r="S18" s="112">
        <f>(S16*'Calcs Men Intervention'!R43+S17*'Calcs Women Intervention'!R43)/(SUM('Calcs Women Intervention'!R43,'Calcs Men Intervention'!R43))</f>
        <v>32.478210169348543</v>
      </c>
      <c r="T18" s="112">
        <f>(T16*'Calcs Men Intervention'!S43+T17*'Calcs Women Intervention'!S43)/(SUM('Calcs Women Intervention'!S43,'Calcs Men Intervention'!S43))</f>
        <v>32.64389441149784</v>
      </c>
      <c r="U18" s="112">
        <f>(U16*'Calcs Men Intervention'!T43+U17*'Calcs Women Intervention'!T43)/(SUM('Calcs Women Intervention'!T43,'Calcs Men Intervention'!T43))</f>
        <v>32.809690814208274</v>
      </c>
      <c r="V18" s="112">
        <f>(V16*'Calcs Men Intervention'!U43+V17*'Calcs Women Intervention'!U43)/(SUM('Calcs Women Intervention'!U43,'Calcs Men Intervention'!U43))</f>
        <v>32.975589198685647</v>
      </c>
      <c r="W18" s="112">
        <f>(W16*'Calcs Men Intervention'!V43+W17*'Calcs Women Intervention'!V43)/(SUM('Calcs Women Intervention'!V43,'Calcs Men Intervention'!V43))</f>
        <v>33.141614272036797</v>
      </c>
      <c r="X18" s="112">
        <f>(X16*'Calcs Men Intervention'!W43+X17*'Calcs Women Intervention'!W43)/(SUM('Calcs Women Intervention'!W43,'Calcs Men Intervention'!W43))</f>
        <v>33.307723910151466</v>
      </c>
      <c r="Y18" s="112">
        <f>(Y16*'Calcs Men Intervention'!X43+Y17*'Calcs Women Intervention'!X43)/(SUM('Calcs Women Intervention'!X43,'Calcs Men Intervention'!X43))</f>
        <v>33.465785713427152</v>
      </c>
      <c r="Z18" s="112">
        <f>(Z16*'Calcs Men Intervention'!Y43+Z17*'Calcs Women Intervention'!Y43)/(SUM('Calcs Women Intervention'!Y43,'Calcs Men Intervention'!Y43))</f>
        <v>33.615743713917865</v>
      </c>
      <c r="AA18" s="112">
        <f>(AA16*'Calcs Men Intervention'!Z43+AA17*'Calcs Women Intervention'!Z43)/(SUM('Calcs Women Intervention'!Z43,'Calcs Men Intervention'!Z43))</f>
        <v>33.757627287236062</v>
      </c>
      <c r="AB18" s="112">
        <f>(AB16*'Calcs Men Intervention'!AA43+AB17*'Calcs Women Intervention'!AA43)/(SUM('Calcs Women Intervention'!AA43,'Calcs Men Intervention'!AA43))</f>
        <v>33.891487412160807</v>
      </c>
      <c r="AC18" s="112">
        <f>(AC16*'Calcs Men Intervention'!AB43+AC17*'Calcs Women Intervention'!AB43)/(SUM('Calcs Women Intervention'!AB43,'Calcs Men Intervention'!AB43))</f>
        <v>34.017334284658681</v>
      </c>
      <c r="AD18" s="98"/>
    </row>
    <row r="19" spans="1:30" s="3" customFormat="1" x14ac:dyDescent="0.3">
      <c r="B19" s="111"/>
      <c r="C19" s="111"/>
      <c r="D19" s="111"/>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98"/>
    </row>
    <row r="20" spans="1:30" s="3" customFormat="1" x14ac:dyDescent="0.3">
      <c r="B20" s="111" t="s">
        <v>167</v>
      </c>
      <c r="C20" s="111" t="s">
        <v>28</v>
      </c>
      <c r="D20" s="112"/>
      <c r="E20" s="112">
        <f>E16-E12</f>
        <v>-2</v>
      </c>
      <c r="F20" s="112">
        <f t="shared" ref="F20:AC22" si="1">F16-F12</f>
        <v>-2</v>
      </c>
      <c r="G20" s="112">
        <f t="shared" si="1"/>
        <v>-1.8181818181818166</v>
      </c>
      <c r="H20" s="112">
        <f t="shared" si="1"/>
        <v>-1.6363636363636367</v>
      </c>
      <c r="I20" s="112">
        <f t="shared" si="1"/>
        <v>-1.4545454545454533</v>
      </c>
      <c r="J20" s="112">
        <f t="shared" si="1"/>
        <v>-1.2727272727272734</v>
      </c>
      <c r="K20" s="112">
        <f t="shared" si="1"/>
        <v>-1.0909090909090899</v>
      </c>
      <c r="L20" s="112">
        <f t="shared" si="1"/>
        <v>-0.90909090909091006</v>
      </c>
      <c r="M20" s="112">
        <f t="shared" si="1"/>
        <v>-0.72727272727272663</v>
      </c>
      <c r="N20" s="112">
        <f t="shared" si="1"/>
        <v>-0.54545454545454675</v>
      </c>
      <c r="O20" s="112">
        <f t="shared" si="1"/>
        <v>-0.36363636363636331</v>
      </c>
      <c r="P20" s="112">
        <f t="shared" si="1"/>
        <v>-0.18181818181817988</v>
      </c>
      <c r="Q20" s="112">
        <f t="shared" si="1"/>
        <v>0</v>
      </c>
      <c r="R20" s="112">
        <f t="shared" si="1"/>
        <v>0</v>
      </c>
      <c r="S20" s="112">
        <f t="shared" si="1"/>
        <v>0</v>
      </c>
      <c r="T20" s="112">
        <f t="shared" si="1"/>
        <v>0</v>
      </c>
      <c r="U20" s="112">
        <f t="shared" si="1"/>
        <v>0</v>
      </c>
      <c r="V20" s="112">
        <f t="shared" si="1"/>
        <v>0</v>
      </c>
      <c r="W20" s="112">
        <f t="shared" si="1"/>
        <v>0</v>
      </c>
      <c r="X20" s="112">
        <f t="shared" si="1"/>
        <v>0</v>
      </c>
      <c r="Y20" s="112">
        <f t="shared" si="1"/>
        <v>0</v>
      </c>
      <c r="Z20" s="112">
        <f t="shared" si="1"/>
        <v>0</v>
      </c>
      <c r="AA20" s="112">
        <f t="shared" si="1"/>
        <v>0</v>
      </c>
      <c r="AB20" s="112">
        <f t="shared" si="1"/>
        <v>0</v>
      </c>
      <c r="AC20" s="112">
        <f t="shared" si="1"/>
        <v>0</v>
      </c>
      <c r="AD20" s="98"/>
    </row>
    <row r="21" spans="1:30" s="3" customFormat="1" x14ac:dyDescent="0.3">
      <c r="B21" s="117" t="s">
        <v>168</v>
      </c>
      <c r="C21" s="111" t="s">
        <v>27</v>
      </c>
      <c r="D21" s="112"/>
      <c r="E21" s="112">
        <f t="shared" ref="E21:T22" si="2">E17-E13</f>
        <v>-2</v>
      </c>
      <c r="F21" s="112">
        <f t="shared" si="2"/>
        <v>-2</v>
      </c>
      <c r="G21" s="112">
        <f t="shared" si="2"/>
        <v>-1.8181818181818166</v>
      </c>
      <c r="H21" s="112">
        <f t="shared" si="2"/>
        <v>-1.6363636363636367</v>
      </c>
      <c r="I21" s="112">
        <f t="shared" si="2"/>
        <v>-1.4545454545454533</v>
      </c>
      <c r="J21" s="112">
        <f t="shared" si="2"/>
        <v>-1.2727272727272734</v>
      </c>
      <c r="K21" s="112">
        <f t="shared" si="2"/>
        <v>-1.0909090909090899</v>
      </c>
      <c r="L21" s="112">
        <f t="shared" si="2"/>
        <v>-0.90909090909091006</v>
      </c>
      <c r="M21" s="112">
        <f t="shared" si="2"/>
        <v>-0.72727272727272663</v>
      </c>
      <c r="N21" s="112">
        <f t="shared" si="2"/>
        <v>-0.54545454545454675</v>
      </c>
      <c r="O21" s="112">
        <f t="shared" si="2"/>
        <v>-0.36363636363636331</v>
      </c>
      <c r="P21" s="112">
        <f t="shared" si="2"/>
        <v>-0.18181818181817988</v>
      </c>
      <c r="Q21" s="112">
        <f t="shared" si="2"/>
        <v>0</v>
      </c>
      <c r="R21" s="112">
        <f t="shared" si="2"/>
        <v>0</v>
      </c>
      <c r="S21" s="112">
        <f t="shared" si="2"/>
        <v>0</v>
      </c>
      <c r="T21" s="112">
        <f t="shared" si="2"/>
        <v>0</v>
      </c>
      <c r="U21" s="112">
        <f t="shared" si="1"/>
        <v>0</v>
      </c>
      <c r="V21" s="112">
        <f t="shared" si="1"/>
        <v>0</v>
      </c>
      <c r="W21" s="112">
        <f t="shared" si="1"/>
        <v>0</v>
      </c>
      <c r="X21" s="112">
        <f t="shared" si="1"/>
        <v>0</v>
      </c>
      <c r="Y21" s="112">
        <f t="shared" si="1"/>
        <v>0</v>
      </c>
      <c r="Z21" s="112">
        <f t="shared" si="1"/>
        <v>0</v>
      </c>
      <c r="AA21" s="112">
        <f t="shared" si="1"/>
        <v>0</v>
      </c>
      <c r="AB21" s="112">
        <f t="shared" si="1"/>
        <v>0</v>
      </c>
      <c r="AC21" s="112">
        <f t="shared" si="1"/>
        <v>0</v>
      </c>
      <c r="AD21" s="98"/>
    </row>
    <row r="22" spans="1:30" s="3" customFormat="1" x14ac:dyDescent="0.3">
      <c r="B22" s="111"/>
      <c r="C22" s="111" t="s">
        <v>38</v>
      </c>
      <c r="D22" s="112"/>
      <c r="E22" s="112">
        <f t="shared" si="2"/>
        <v>-2</v>
      </c>
      <c r="F22" s="112">
        <f t="shared" si="1"/>
        <v>-2.0000001051908782</v>
      </c>
      <c r="G22" s="112">
        <f t="shared" si="1"/>
        <v>-1.8181824332883458</v>
      </c>
      <c r="H22" s="112">
        <f t="shared" si="1"/>
        <v>-1.6363654006076871</v>
      </c>
      <c r="I22" s="112">
        <f t="shared" si="1"/>
        <v>-1.4545491626351108</v>
      </c>
      <c r="J22" s="112">
        <f t="shared" si="1"/>
        <v>-1.2727340007399057</v>
      </c>
      <c r="K22" s="112">
        <f t="shared" si="1"/>
        <v>-1.0909199918093826</v>
      </c>
      <c r="L22" s="112">
        <f t="shared" si="1"/>
        <v>-0.909107185325432</v>
      </c>
      <c r="M22" s="112">
        <f t="shared" si="1"/>
        <v>-0.72729550585438218</v>
      </c>
      <c r="N22" s="112">
        <f t="shared" si="1"/>
        <v>-0.54548483025079264</v>
      </c>
      <c r="O22" s="112">
        <f t="shared" si="1"/>
        <v>-0.36367523778058697</v>
      </c>
      <c r="P22" s="112">
        <f t="shared" si="1"/>
        <v>-0.18186655059944812</v>
      </c>
      <c r="Q22" s="112">
        <f t="shared" si="1"/>
        <v>-5.8575246704606343E-5</v>
      </c>
      <c r="R22" s="112">
        <f t="shared" si="1"/>
        <v>-6.9168041065381658E-5</v>
      </c>
      <c r="S22" s="112">
        <f t="shared" si="1"/>
        <v>-8.0168159982463294E-5</v>
      </c>
      <c r="T22" s="112">
        <f t="shared" si="1"/>
        <v>-9.1369806661134589E-5</v>
      </c>
      <c r="U22" s="112">
        <f t="shared" si="1"/>
        <v>-1.0284003553806542E-4</v>
      </c>
      <c r="V22" s="112">
        <f t="shared" si="1"/>
        <v>-1.1445331622894628E-4</v>
      </c>
      <c r="W22" s="112">
        <f t="shared" si="1"/>
        <v>-1.2630061194585096E-4</v>
      </c>
      <c r="X22" s="112">
        <f t="shared" si="1"/>
        <v>-1.3655820399804952E-4</v>
      </c>
      <c r="Y22" s="112">
        <f t="shared" si="1"/>
        <v>-1.4643718596829558E-4</v>
      </c>
      <c r="Z22" s="112">
        <f t="shared" si="1"/>
        <v>-1.5570130529596327E-4</v>
      </c>
      <c r="AA22" s="112">
        <f t="shared" si="1"/>
        <v>-1.6449076197488921E-4</v>
      </c>
      <c r="AB22" s="112">
        <f t="shared" si="1"/>
        <v>-1.7290620994003802E-4</v>
      </c>
      <c r="AC22" s="112">
        <f t="shared" si="1"/>
        <v>-1.8093697911325535E-4</v>
      </c>
      <c r="AD22" s="98"/>
    </row>
    <row r="23" spans="1:30" s="3" customFormat="1" x14ac:dyDescent="0.3">
      <c r="B23" s="111"/>
      <c r="C23" s="111"/>
      <c r="D23" s="111"/>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98"/>
    </row>
    <row r="24" spans="1:30" s="3" customFormat="1" x14ac:dyDescent="0.3">
      <c r="A24" s="111"/>
      <c r="B24" s="111" t="s">
        <v>285</v>
      </c>
      <c r="C24" s="111" t="s">
        <v>28</v>
      </c>
      <c r="D24" s="160">
        <f>'Calcs Men No Intervention'!C68</f>
        <v>100</v>
      </c>
      <c r="E24" s="160">
        <f>'Calcs Men No Intervention'!D68</f>
        <v>69.843829999999997</v>
      </c>
      <c r="F24" s="160">
        <f>'Calcs Men No Intervention'!E68</f>
        <v>69.65209691308614</v>
      </c>
      <c r="G24" s="160">
        <f>'Calcs Men No Intervention'!F68</f>
        <v>69.420312656681787</v>
      </c>
      <c r="H24" s="160">
        <f>'Calcs Men No Intervention'!G68</f>
        <v>69.151309673138684</v>
      </c>
      <c r="I24" s="160">
        <f>'Calcs Men No Intervention'!H68</f>
        <v>68.853023121242003</v>
      </c>
      <c r="J24" s="160">
        <f>'Calcs Men No Intervention'!I68</f>
        <v>68.503940819946607</v>
      </c>
      <c r="K24" s="160">
        <f>'Calcs Men No Intervention'!J68</f>
        <v>68.108848667575373</v>
      </c>
      <c r="L24" s="160">
        <f>'Calcs Men No Intervention'!K68</f>
        <v>67.663841403864708</v>
      </c>
      <c r="M24" s="160">
        <f>'Calcs Men No Intervention'!L68</f>
        <v>67.178978325962959</v>
      </c>
      <c r="N24" s="160">
        <f>'Calcs Men No Intervention'!M68</f>
        <v>66.656378162949167</v>
      </c>
      <c r="O24" s="160">
        <f>'Calcs Men No Intervention'!N68</f>
        <v>66.054371298701867</v>
      </c>
      <c r="P24" s="160">
        <f>'Calcs Men No Intervention'!O68</f>
        <v>65.377094577230295</v>
      </c>
      <c r="Q24" s="160">
        <f>'Calcs Men No Intervention'!P68</f>
        <v>64.634854026590929</v>
      </c>
      <c r="R24" s="160">
        <f>'Calcs Men No Intervention'!Q68</f>
        <v>63.824253816715078</v>
      </c>
      <c r="S24" s="160">
        <f>'Calcs Men No Intervention'!R68</f>
        <v>62.949381171329854</v>
      </c>
      <c r="T24" s="160">
        <f>'Calcs Men No Intervention'!S68</f>
        <v>62.001081322105065</v>
      </c>
      <c r="U24" s="160">
        <f>'Calcs Men No Intervention'!T68</f>
        <v>60.974437932831798</v>
      </c>
      <c r="V24" s="160">
        <f>'Calcs Men No Intervention'!U68</f>
        <v>59.885938835412183</v>
      </c>
      <c r="W24" s="160">
        <f>'Calcs Men No Intervention'!V68</f>
        <v>58.734111180080006</v>
      </c>
      <c r="X24" s="160">
        <f>'Calcs Men No Intervention'!W68</f>
        <v>57.55967627583577</v>
      </c>
      <c r="Y24" s="160">
        <f>'Calcs Men No Intervention'!X68</f>
        <v>56.248156837133756</v>
      </c>
      <c r="Z24" s="160">
        <f>'Calcs Men No Intervention'!Y68</f>
        <v>54.810399873470644</v>
      </c>
      <c r="AA24" s="160">
        <f>'Calcs Men No Intervention'!Z68</f>
        <v>53.289014139559193</v>
      </c>
      <c r="AB24" s="160">
        <f>'Calcs Men No Intervention'!AA68</f>
        <v>51.652493222605258</v>
      </c>
      <c r="AC24" s="160">
        <f>'Calcs Men No Intervention'!AB68</f>
        <v>49.890173952586053</v>
      </c>
      <c r="AD24" s="98"/>
    </row>
    <row r="25" spans="1:30" s="3" customFormat="1" x14ac:dyDescent="0.3">
      <c r="B25" s="111"/>
      <c r="C25" s="111" t="s">
        <v>27</v>
      </c>
      <c r="D25" s="160">
        <f>'Calcs Women No Intervention'!C68</f>
        <v>200</v>
      </c>
      <c r="E25" s="160">
        <f>'Calcs Women No Intervention'!D68</f>
        <v>139.80022</v>
      </c>
      <c r="F25" s="160">
        <f>'Calcs Women No Intervention'!E68</f>
        <v>139.54096695635465</v>
      </c>
      <c r="G25" s="160">
        <f>'Calcs Women No Intervention'!F68</f>
        <v>139.23726460812708</v>
      </c>
      <c r="H25" s="160">
        <f>'Calcs Women No Intervention'!G68</f>
        <v>138.87286260474136</v>
      </c>
      <c r="I25" s="160">
        <f>'Calcs Women No Intervention'!H68</f>
        <v>138.45870322029486</v>
      </c>
      <c r="J25" s="160">
        <f>'Calcs Women No Intervention'!I68</f>
        <v>137.97793289296823</v>
      </c>
      <c r="K25" s="160">
        <f>'Calcs Women No Intervention'!J68</f>
        <v>137.43171355393235</v>
      </c>
      <c r="L25" s="160">
        <f>'Calcs Women No Intervention'!K68</f>
        <v>136.82878389587586</v>
      </c>
      <c r="M25" s="160">
        <f>'Calcs Women No Intervention'!L68</f>
        <v>136.16304518709705</v>
      </c>
      <c r="N25" s="160">
        <f>'Calcs Women No Intervention'!M68</f>
        <v>135.42717328285997</v>
      </c>
      <c r="O25" s="160">
        <f>'Calcs Women No Intervention'!N68</f>
        <v>134.58097425048118</v>
      </c>
      <c r="P25" s="160">
        <f>'Calcs Women No Intervention'!O68</f>
        <v>133.6220852655189</v>
      </c>
      <c r="Q25" s="160">
        <f>'Calcs Women No Intervention'!P68</f>
        <v>132.56815114937288</v>
      </c>
      <c r="R25" s="160">
        <f>'Calcs Women No Intervention'!Q68</f>
        <v>131.39228503782388</v>
      </c>
      <c r="S25" s="160">
        <f>'Calcs Women No Intervention'!R68</f>
        <v>130.13416251649869</v>
      </c>
      <c r="T25" s="160">
        <f>'Calcs Women No Intervention'!S68</f>
        <v>128.75409011964959</v>
      </c>
      <c r="U25" s="160">
        <f>'Calcs Women No Intervention'!T68</f>
        <v>127.25660854063703</v>
      </c>
      <c r="V25" s="160">
        <f>'Calcs Women No Intervention'!U68</f>
        <v>125.65097770096605</v>
      </c>
      <c r="W25" s="160">
        <f>'Calcs Women No Intervention'!V68</f>
        <v>123.94922389592605</v>
      </c>
      <c r="X25" s="160">
        <f>'Calcs Women No Intervention'!W68</f>
        <v>122.1836876738376</v>
      </c>
      <c r="Y25" s="160">
        <f>'Calcs Women No Intervention'!X68</f>
        <v>120.23120673602352</v>
      </c>
      <c r="Z25" s="160">
        <f>'Calcs Women No Intervention'!Y68</f>
        <v>118.04558297419267</v>
      </c>
      <c r="AA25" s="160">
        <f>'Calcs Women No Intervention'!Z68</f>
        <v>115.73021712541845</v>
      </c>
      <c r="AB25" s="160">
        <f>'Calcs Women No Intervention'!AA68</f>
        <v>113.24091476134518</v>
      </c>
      <c r="AC25" s="160">
        <f>'Calcs Women No Intervention'!AB68</f>
        <v>110.54095787100697</v>
      </c>
      <c r="AD25" s="98"/>
    </row>
    <row r="26" spans="1:30" s="3" customFormat="1" x14ac:dyDescent="0.3">
      <c r="B26" s="111"/>
      <c r="C26" s="111" t="s">
        <v>38</v>
      </c>
      <c r="D26" s="160">
        <f>D24+D25</f>
        <v>300</v>
      </c>
      <c r="E26" s="160">
        <f>E24+E25</f>
        <v>209.64404999999999</v>
      </c>
      <c r="F26" s="160">
        <f t="shared" ref="F26:AC26" si="3">F24+F25</f>
        <v>209.19306386944078</v>
      </c>
      <c r="G26" s="160">
        <f t="shared" si="3"/>
        <v>208.65757726480888</v>
      </c>
      <c r="H26" s="160">
        <f t="shared" si="3"/>
        <v>208.02417227788004</v>
      </c>
      <c r="I26" s="160">
        <f t="shared" si="3"/>
        <v>207.31172634153688</v>
      </c>
      <c r="J26" s="160">
        <f t="shared" si="3"/>
        <v>206.48187371291482</v>
      </c>
      <c r="K26" s="160">
        <f t="shared" si="3"/>
        <v>205.54056222150774</v>
      </c>
      <c r="L26" s="160">
        <f t="shared" si="3"/>
        <v>204.49262529974055</v>
      </c>
      <c r="M26" s="160">
        <f t="shared" si="3"/>
        <v>203.34202351306001</v>
      </c>
      <c r="N26" s="160">
        <f t="shared" si="3"/>
        <v>202.08355144580912</v>
      </c>
      <c r="O26" s="160">
        <f t="shared" si="3"/>
        <v>200.63534554918306</v>
      </c>
      <c r="P26" s="160">
        <f t="shared" si="3"/>
        <v>198.99917984274919</v>
      </c>
      <c r="Q26" s="160">
        <f t="shared" si="3"/>
        <v>197.20300517596382</v>
      </c>
      <c r="R26" s="160">
        <f t="shared" si="3"/>
        <v>195.21653885453895</v>
      </c>
      <c r="S26" s="160">
        <f t="shared" si="3"/>
        <v>193.08354368782855</v>
      </c>
      <c r="T26" s="160">
        <f t="shared" si="3"/>
        <v>190.75517144175467</v>
      </c>
      <c r="U26" s="160">
        <f t="shared" si="3"/>
        <v>188.23104647346884</v>
      </c>
      <c r="V26" s="160">
        <f t="shared" si="3"/>
        <v>185.53691653637824</v>
      </c>
      <c r="W26" s="160">
        <f t="shared" si="3"/>
        <v>182.68333507600607</v>
      </c>
      <c r="X26" s="160">
        <f t="shared" si="3"/>
        <v>179.74336394967338</v>
      </c>
      <c r="Y26" s="160">
        <f t="shared" si="3"/>
        <v>176.47936357315729</v>
      </c>
      <c r="Z26" s="160">
        <f t="shared" si="3"/>
        <v>172.85598284766331</v>
      </c>
      <c r="AA26" s="160">
        <f t="shared" si="3"/>
        <v>169.01923126497763</v>
      </c>
      <c r="AB26" s="160">
        <f t="shared" si="3"/>
        <v>164.89340798395045</v>
      </c>
      <c r="AC26" s="160">
        <f t="shared" si="3"/>
        <v>160.43113182359303</v>
      </c>
      <c r="AD26" s="98"/>
    </row>
    <row r="27" spans="1:30" s="3" customFormat="1" x14ac:dyDescent="0.3">
      <c r="B27" s="111"/>
      <c r="C27" s="111"/>
      <c r="D27" s="111"/>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98"/>
    </row>
    <row r="28" spans="1:30" s="3" customFormat="1" x14ac:dyDescent="0.3">
      <c r="A28" s="111"/>
      <c r="B28" s="111" t="s">
        <v>384</v>
      </c>
      <c r="C28" s="111" t="s">
        <v>28</v>
      </c>
      <c r="D28" s="160"/>
      <c r="E28" s="160">
        <f>Utilities!AG31</f>
        <v>69.76356697761446</v>
      </c>
      <c r="F28" s="160">
        <f>Utilities!AH31</f>
        <v>69.496124801510334</v>
      </c>
      <c r="G28" s="160">
        <f>Utilities!AI31</f>
        <v>69.192702194771002</v>
      </c>
      <c r="H28" s="160">
        <f>Utilities!AJ31</f>
        <v>68.855721285944171</v>
      </c>
      <c r="I28" s="160">
        <f>Utilities!AK31</f>
        <v>68.452469105553149</v>
      </c>
      <c r="J28" s="160">
        <f>Utilities!AL31</f>
        <v>68.003777668286659</v>
      </c>
      <c r="K28" s="160">
        <f>Utilities!AM31</f>
        <v>67.317104717573017</v>
      </c>
      <c r="L28" s="160">
        <f>Utilities!AN31</f>
        <v>66.382338375345128</v>
      </c>
      <c r="M28" s="160">
        <f>Utilities!AO31</f>
        <v>65.416713373168633</v>
      </c>
      <c r="N28" s="160">
        <f>Utilities!AP31</f>
        <v>64.354526472001425</v>
      </c>
      <c r="O28" s="160">
        <f>Utilities!AQ31</f>
        <v>63.230984816879072</v>
      </c>
      <c r="P28" s="160">
        <f>Utilities!AR31</f>
        <v>62.05105540074198</v>
      </c>
      <c r="Q28" s="160">
        <f>Utilities!AS31</f>
        <v>60.825478758593249</v>
      </c>
      <c r="R28" s="160">
        <f>Utilities!AT31</f>
        <v>59.552019823660927</v>
      </c>
      <c r="S28" s="160">
        <f>Utilities!AU31</f>
        <v>58.179600971329982</v>
      </c>
      <c r="T28" s="160">
        <f>Utilities!AV31</f>
        <v>56.76176691886814</v>
      </c>
      <c r="U28" s="160">
        <f>Utilities!AW31</f>
        <v>55.295258126311147</v>
      </c>
      <c r="V28" s="160">
        <f>Utilities!AX31</f>
        <v>53.796172290892947</v>
      </c>
      <c r="W28" s="160">
        <f>Utilities!AY31</f>
        <v>52.264192339186451</v>
      </c>
      <c r="X28" s="160">
        <f>Utilities!AZ31</f>
        <v>50.64971217891506</v>
      </c>
      <c r="Y28" s="160">
        <f>Utilities!BA31</f>
        <v>48.956851053141548</v>
      </c>
      <c r="Z28" s="160">
        <f>Utilities!BB31</f>
        <v>47.19832262877599</v>
      </c>
      <c r="AA28" s="160">
        <f>Utilities!BC31</f>
        <v>45.411178482903409</v>
      </c>
      <c r="AB28" s="160">
        <f>Utilities!BD31</f>
        <v>43.568570248406907</v>
      </c>
      <c r="AC28" s="160">
        <f>Utilities!BE31</f>
        <v>41.637415479178046</v>
      </c>
      <c r="AD28" s="98"/>
    </row>
    <row r="29" spans="1:30" s="3" customFormat="1" x14ac:dyDescent="0.3">
      <c r="B29" s="111"/>
      <c r="C29" s="111" t="s">
        <v>27</v>
      </c>
      <c r="D29" s="111"/>
      <c r="E29" s="160">
        <f>Utilities!AG93</f>
        <v>138.48821107711225</v>
      </c>
      <c r="F29" s="160">
        <f>Utilities!AH93</f>
        <v>137.25445673727148</v>
      </c>
      <c r="G29" s="160">
        <f>Utilities!AI93</f>
        <v>135.98117352575281</v>
      </c>
      <c r="H29" s="160">
        <f>Utilities!AJ93</f>
        <v>134.65301266104473</v>
      </c>
      <c r="I29" s="160">
        <f>Utilities!AK93</f>
        <v>133.20512665527991</v>
      </c>
      <c r="J29" s="160">
        <f>Utilities!AL93</f>
        <v>131.70028191085069</v>
      </c>
      <c r="K29" s="160">
        <f>Utilities!AM93</f>
        <v>130.14069945420223</v>
      </c>
      <c r="L29" s="160">
        <f>Utilities!AN93</f>
        <v>128.53573866000454</v>
      </c>
      <c r="M29" s="160">
        <f>Utilities!AO93</f>
        <v>126.88077031621162</v>
      </c>
      <c r="N29" s="160">
        <f>Utilities!AP93</f>
        <v>125.05980358785997</v>
      </c>
      <c r="O29" s="160">
        <f>Utilities!AQ93</f>
        <v>123.15757130541981</v>
      </c>
      <c r="P29" s="160">
        <f>Utilities!AR93</f>
        <v>121.17330502496984</v>
      </c>
      <c r="Q29" s="160">
        <f>Utilities!AS93</f>
        <v>119.12443357010574</v>
      </c>
      <c r="R29" s="160">
        <f>Utilities!AT93</f>
        <v>116.98862672155595</v>
      </c>
      <c r="S29" s="160">
        <f>Utilities!AU93</f>
        <v>114.69776290864847</v>
      </c>
      <c r="T29" s="160">
        <f>Utilities!AV93</f>
        <v>112.3300737708261</v>
      </c>
      <c r="U29" s="160">
        <f>Utilities!AW93</f>
        <v>109.89198298283176</v>
      </c>
      <c r="V29" s="160">
        <f>Utilities!AX93</f>
        <v>107.39383616392064</v>
      </c>
      <c r="W29" s="160">
        <f>Utilities!AY93</f>
        <v>104.8480265214328</v>
      </c>
      <c r="X29" s="160">
        <f>Utilities!AZ93</f>
        <v>102.15313097769193</v>
      </c>
      <c r="Y29" s="160">
        <f>Utilities!BA93</f>
        <v>99.363184492173232</v>
      </c>
      <c r="Z29" s="160">
        <f>Utilities!BB93</f>
        <v>96.450140192608657</v>
      </c>
      <c r="AA29" s="160">
        <f>Utilities!BC93</f>
        <v>93.500800270146655</v>
      </c>
      <c r="AB29" s="160">
        <f>Utilities!BD93</f>
        <v>90.481310251279709</v>
      </c>
      <c r="AC29" s="160">
        <f>Utilities!BE93</f>
        <v>87.330729605231312</v>
      </c>
      <c r="AD29" s="98"/>
    </row>
    <row r="30" spans="1:30" s="3" customFormat="1" x14ac:dyDescent="0.3">
      <c r="B30" s="111"/>
      <c r="C30" s="111" t="s">
        <v>38</v>
      </c>
      <c r="D30" s="160"/>
      <c r="E30" s="160">
        <f>E28+E29</f>
        <v>208.25177805472671</v>
      </c>
      <c r="F30" s="160">
        <f t="shared" ref="F30:AC30" si="4">F28+F29</f>
        <v>206.75058153878183</v>
      </c>
      <c r="G30" s="160">
        <f t="shared" si="4"/>
        <v>205.17387572052382</v>
      </c>
      <c r="H30" s="160">
        <f t="shared" si="4"/>
        <v>203.50873394698891</v>
      </c>
      <c r="I30" s="160">
        <f t="shared" si="4"/>
        <v>201.65759576083306</v>
      </c>
      <c r="J30" s="160">
        <f t="shared" si="4"/>
        <v>199.70405957913735</v>
      </c>
      <c r="K30" s="160">
        <f t="shared" si="4"/>
        <v>197.45780417177525</v>
      </c>
      <c r="L30" s="160">
        <f t="shared" si="4"/>
        <v>194.91807703534965</v>
      </c>
      <c r="M30" s="160">
        <f t="shared" si="4"/>
        <v>192.29748368938027</v>
      </c>
      <c r="N30" s="160">
        <f t="shared" si="4"/>
        <v>189.41433005986141</v>
      </c>
      <c r="O30" s="160">
        <f t="shared" si="4"/>
        <v>186.38855612229889</v>
      </c>
      <c r="P30" s="160">
        <f t="shared" si="4"/>
        <v>183.22436042571181</v>
      </c>
      <c r="Q30" s="160">
        <f t="shared" si="4"/>
        <v>179.94991232869899</v>
      </c>
      <c r="R30" s="160">
        <f t="shared" si="4"/>
        <v>176.54064654521687</v>
      </c>
      <c r="S30" s="160">
        <f t="shared" si="4"/>
        <v>172.87736387997845</v>
      </c>
      <c r="T30" s="160">
        <f t="shared" si="4"/>
        <v>169.09184068969424</v>
      </c>
      <c r="U30" s="160">
        <f t="shared" si="4"/>
        <v>165.18724110914292</v>
      </c>
      <c r="V30" s="160">
        <f t="shared" si="4"/>
        <v>161.19000845481358</v>
      </c>
      <c r="W30" s="160">
        <f t="shared" si="4"/>
        <v>157.11221886061924</v>
      </c>
      <c r="X30" s="160">
        <f t="shared" si="4"/>
        <v>152.802843156607</v>
      </c>
      <c r="Y30" s="160">
        <f t="shared" si="4"/>
        <v>148.32003554531479</v>
      </c>
      <c r="Z30" s="160">
        <f t="shared" si="4"/>
        <v>143.64846282138464</v>
      </c>
      <c r="AA30" s="160">
        <f t="shared" si="4"/>
        <v>138.91197875305005</v>
      </c>
      <c r="AB30" s="160">
        <f t="shared" si="4"/>
        <v>134.04988049968662</v>
      </c>
      <c r="AC30" s="160">
        <f t="shared" si="4"/>
        <v>128.96814508440934</v>
      </c>
      <c r="AD30" s="98"/>
    </row>
    <row r="31" spans="1:30" s="3" customFormat="1" x14ac:dyDescent="0.3">
      <c r="B31" s="111"/>
      <c r="C31" s="111"/>
      <c r="D31" s="111"/>
      <c r="E31" s="112"/>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12"/>
      <c r="AD31" s="98"/>
    </row>
    <row r="32" spans="1:30" s="3" customFormat="1" x14ac:dyDescent="0.3">
      <c r="A32" s="111"/>
      <c r="B32" s="111" t="s">
        <v>75</v>
      </c>
      <c r="C32" s="111" t="s">
        <v>28</v>
      </c>
      <c r="D32" s="160"/>
      <c r="E32" s="209">
        <f>'Calcs Men No Intervention'!D591</f>
        <v>0.15617</v>
      </c>
      <c r="F32" s="209">
        <f>'Calcs Men No Intervention'!E591</f>
        <v>0.34790308691386196</v>
      </c>
      <c r="G32" s="209">
        <f>'Calcs Men No Intervention'!F591</f>
        <v>0.57968734331822624</v>
      </c>
      <c r="H32" s="209">
        <f>'Calcs Men No Intervention'!G591</f>
        <v>0.84869032686133172</v>
      </c>
      <c r="I32" s="209">
        <f>'Calcs Men No Intervention'!H591</f>
        <v>1.146976878758007</v>
      </c>
      <c r="J32" s="209">
        <f>'Calcs Men No Intervention'!I591</f>
        <v>1.49605918005343</v>
      </c>
      <c r="K32" s="209">
        <f>'Calcs Men No Intervention'!J591</f>
        <v>1.8911513324246476</v>
      </c>
      <c r="L32" s="209">
        <f>'Calcs Men No Intervention'!K591</f>
        <v>2.3361585961353137</v>
      </c>
      <c r="M32" s="209">
        <f>'Calcs Men No Intervention'!L591</f>
        <v>2.8210216740370559</v>
      </c>
      <c r="N32" s="209">
        <f>'Calcs Men No Intervention'!M591</f>
        <v>3.3436218370508421</v>
      </c>
      <c r="O32" s="209">
        <f>'Calcs Men No Intervention'!N591</f>
        <v>3.9456287012981446</v>
      </c>
      <c r="P32" s="209">
        <f>'Calcs Men No Intervention'!O591</f>
        <v>4.6229054227697155</v>
      </c>
      <c r="Q32" s="209">
        <f>'Calcs Men No Intervention'!P591</f>
        <v>5.3651459734090778</v>
      </c>
      <c r="R32" s="209">
        <f>'Calcs Men No Intervention'!Q591</f>
        <v>6.1757461832849252</v>
      </c>
      <c r="S32" s="209">
        <f>'Calcs Men No Intervention'!R591</f>
        <v>7.0506188286701468</v>
      </c>
      <c r="T32" s="209">
        <f>'Calcs Men No Intervention'!S591</f>
        <v>7.9989186778949382</v>
      </c>
      <c r="U32" s="209">
        <f>'Calcs Men No Intervention'!T591</f>
        <v>9.0255620671681989</v>
      </c>
      <c r="V32" s="209">
        <f>'Calcs Men No Intervention'!U591</f>
        <v>10.114061164587824</v>
      </c>
      <c r="W32" s="209">
        <f>'Calcs Men No Intervention'!V591</f>
        <v>11.265888819920008</v>
      </c>
      <c r="X32" s="209">
        <f>'Calcs Men No Intervention'!W591</f>
        <v>12.440323724164241</v>
      </c>
      <c r="Y32" s="209">
        <f>'Calcs Men No Intervention'!X591</f>
        <v>13.751843162866253</v>
      </c>
      <c r="Z32" s="209">
        <f>'Calcs Men No Intervention'!Y591</f>
        <v>15.189600126529363</v>
      </c>
      <c r="AA32" s="209">
        <f>'Calcs Men No Intervention'!Z591</f>
        <v>16.710985860440811</v>
      </c>
      <c r="AB32" s="209">
        <f>'Calcs Men No Intervention'!AA591</f>
        <v>18.347506777394738</v>
      </c>
      <c r="AC32" s="209">
        <f>'Calcs Men No Intervention'!AB591</f>
        <v>20.109826047413936</v>
      </c>
      <c r="AD32" s="98"/>
    </row>
    <row r="33" spans="1:30" s="3" customFormat="1" x14ac:dyDescent="0.3">
      <c r="A33" s="111"/>
      <c r="B33" s="111"/>
      <c r="C33" s="111" t="s">
        <v>27</v>
      </c>
      <c r="D33" s="111"/>
      <c r="E33" s="209">
        <f>'Calcs Women No Intervention'!D591</f>
        <v>0.19978000000000001</v>
      </c>
      <c r="F33" s="209">
        <f>'Calcs Women No Intervention'!E591</f>
        <v>0.45903304364534631</v>
      </c>
      <c r="G33" s="209">
        <f>'Calcs Women No Intervention'!F591</f>
        <v>0.76273539187294737</v>
      </c>
      <c r="H33" s="209">
        <f>'Calcs Women No Intervention'!G591</f>
        <v>1.1271373952586403</v>
      </c>
      <c r="I33" s="209">
        <f>'Calcs Women No Intervention'!H591</f>
        <v>1.5412967797051627</v>
      </c>
      <c r="J33" s="209">
        <f>'Calcs Women No Intervention'!I591</f>
        <v>2.0220671070317886</v>
      </c>
      <c r="K33" s="209">
        <f>'Calcs Women No Intervention'!J591</f>
        <v>2.5682864460676944</v>
      </c>
      <c r="L33" s="209">
        <f>'Calcs Women No Intervention'!K591</f>
        <v>3.1712161041241407</v>
      </c>
      <c r="M33" s="209">
        <f>'Calcs Women No Intervention'!L591</f>
        <v>3.8369548129029636</v>
      </c>
      <c r="N33" s="209">
        <f>'Calcs Women No Intervention'!M591</f>
        <v>4.5728267171400576</v>
      </c>
      <c r="O33" s="209">
        <f>'Calcs Women No Intervention'!N591</f>
        <v>5.4190257495188563</v>
      </c>
      <c r="P33" s="209">
        <f>'Calcs Women No Intervention'!O591</f>
        <v>6.3779147344811129</v>
      </c>
      <c r="Q33" s="209">
        <f>'Calcs Women No Intervention'!P591</f>
        <v>7.4318488506271549</v>
      </c>
      <c r="R33" s="209">
        <f>'Calcs Women No Intervention'!Q591</f>
        <v>8.6077149621761571</v>
      </c>
      <c r="S33" s="209">
        <f>'Calcs Women No Intervention'!R591</f>
        <v>9.865837483501334</v>
      </c>
      <c r="T33" s="209">
        <f>'Calcs Women No Intervention'!S591</f>
        <v>11.245909880350426</v>
      </c>
      <c r="U33" s="209">
        <f>'Calcs Women No Intervention'!T591</f>
        <v>12.743391459362988</v>
      </c>
      <c r="V33" s="209">
        <f>'Calcs Women No Intervention'!U591</f>
        <v>14.349022299033962</v>
      </c>
      <c r="W33" s="209">
        <f>'Calcs Women No Intervention'!V591</f>
        <v>16.050776104073957</v>
      </c>
      <c r="X33" s="209">
        <f>'Calcs Women No Intervention'!W591</f>
        <v>17.816312326162404</v>
      </c>
      <c r="Y33" s="209">
        <f>'Calcs Women No Intervention'!X591</f>
        <v>19.768793263976477</v>
      </c>
      <c r="Z33" s="209">
        <f>'Calcs Women No Intervention'!Y591</f>
        <v>21.954417025807334</v>
      </c>
      <c r="AA33" s="209">
        <f>'Calcs Women No Intervention'!Z591</f>
        <v>24.269782874581566</v>
      </c>
      <c r="AB33" s="209">
        <f>'Calcs Women No Intervention'!AA591</f>
        <v>26.759085238654844</v>
      </c>
      <c r="AC33" s="209">
        <f>'Calcs Women No Intervention'!AB591</f>
        <v>29.459042128993051</v>
      </c>
      <c r="AD33" s="98"/>
    </row>
    <row r="34" spans="1:30" s="3" customFormat="1" x14ac:dyDescent="0.3">
      <c r="A34" s="111"/>
      <c r="B34" s="111"/>
      <c r="C34" s="111" t="s">
        <v>38</v>
      </c>
      <c r="D34" s="111"/>
      <c r="E34" s="209">
        <f>E32+E33</f>
        <v>0.35594999999999999</v>
      </c>
      <c r="F34" s="209">
        <f t="shared" ref="F34:AC34" si="5">F32+F33</f>
        <v>0.80693613055920821</v>
      </c>
      <c r="G34" s="209">
        <f t="shared" si="5"/>
        <v>1.3424227351911737</v>
      </c>
      <c r="H34" s="209">
        <f t="shared" si="5"/>
        <v>1.975827722119972</v>
      </c>
      <c r="I34" s="209">
        <f t="shared" si="5"/>
        <v>2.6882736584631699</v>
      </c>
      <c r="J34" s="209">
        <f t="shared" si="5"/>
        <v>3.5181262870852184</v>
      </c>
      <c r="K34" s="209">
        <f t="shared" si="5"/>
        <v>4.459437778492342</v>
      </c>
      <c r="L34" s="209">
        <f t="shared" si="5"/>
        <v>5.5073747002594544</v>
      </c>
      <c r="M34" s="209">
        <f t="shared" si="5"/>
        <v>6.6579764869400195</v>
      </c>
      <c r="N34" s="209">
        <f t="shared" si="5"/>
        <v>7.9164485541909002</v>
      </c>
      <c r="O34" s="209">
        <f t="shared" si="5"/>
        <v>9.3646544508170013</v>
      </c>
      <c r="P34" s="209">
        <f t="shared" si="5"/>
        <v>11.000820157250828</v>
      </c>
      <c r="Q34" s="209">
        <f t="shared" si="5"/>
        <v>12.796994824036233</v>
      </c>
      <c r="R34" s="209">
        <f t="shared" si="5"/>
        <v>14.783461145461082</v>
      </c>
      <c r="S34" s="209">
        <f t="shared" si="5"/>
        <v>16.91645631217148</v>
      </c>
      <c r="T34" s="209">
        <f t="shared" si="5"/>
        <v>19.244828558245366</v>
      </c>
      <c r="U34" s="209">
        <f t="shared" si="5"/>
        <v>21.768953526531185</v>
      </c>
      <c r="V34" s="209">
        <f t="shared" si="5"/>
        <v>24.463083463621786</v>
      </c>
      <c r="W34" s="209">
        <f t="shared" si="5"/>
        <v>27.316664923993965</v>
      </c>
      <c r="X34" s="209">
        <f t="shared" si="5"/>
        <v>30.256636050326644</v>
      </c>
      <c r="Y34" s="209">
        <f t="shared" si="5"/>
        <v>33.520636426842728</v>
      </c>
      <c r="Z34" s="209">
        <f t="shared" si="5"/>
        <v>37.144017152336701</v>
      </c>
      <c r="AA34" s="209">
        <f t="shared" si="5"/>
        <v>40.98076873502238</v>
      </c>
      <c r="AB34" s="209">
        <f t="shared" si="5"/>
        <v>45.106592016049582</v>
      </c>
      <c r="AC34" s="209">
        <f t="shared" si="5"/>
        <v>49.568868176406987</v>
      </c>
      <c r="AD34" s="98"/>
    </row>
    <row r="35" spans="1:30" s="3" customFormat="1" x14ac:dyDescent="0.3">
      <c r="A35" s="111"/>
      <c r="B35" s="111"/>
      <c r="C35" s="111"/>
      <c r="D35" s="111"/>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98"/>
    </row>
    <row r="36" spans="1:30" s="3" customFormat="1" x14ac:dyDescent="0.3">
      <c r="A36" s="111"/>
      <c r="B36" s="111" t="s">
        <v>359</v>
      </c>
      <c r="C36" s="111" t="s">
        <v>28</v>
      </c>
      <c r="D36" s="160">
        <f>'Calcs Men Intervention'!C68</f>
        <v>100</v>
      </c>
      <c r="E36" s="160">
        <f>'Calcs Men Intervention'!D68</f>
        <v>69.843829999999997</v>
      </c>
      <c r="F36" s="160">
        <f>'Calcs Men Intervention'!E68</f>
        <v>69.65318676157402</v>
      </c>
      <c r="G36" s="160">
        <f>'Calcs Men Intervention'!F68</f>
        <v>69.424537364279189</v>
      </c>
      <c r="H36" s="160">
        <f>'Calcs Men Intervention'!G68</f>
        <v>69.160373386214644</v>
      </c>
      <c r="I36" s="160">
        <f>'Calcs Men Intervention'!H68</f>
        <v>68.868222143028248</v>
      </c>
      <c r="J36" s="160">
        <f>'Calcs Men Intervention'!I68</f>
        <v>68.527014251574428</v>
      </c>
      <c r="K36" s="160">
        <f>'Calcs Men Intervention'!J68</f>
        <v>68.141062649890856</v>
      </c>
      <c r="L36" s="160">
        <f>'Calcs Men Intervention'!K68</f>
        <v>67.706073866169675</v>
      </c>
      <c r="M36" s="160">
        <f>'Calcs Men Intervention'!L68</f>
        <v>67.231706969664771</v>
      </c>
      <c r="N36" s="160">
        <f>'Calcs Men Intervention'!M68</f>
        <v>66.719750549711762</v>
      </c>
      <c r="O36" s="160">
        <f>'Calcs Men Intervention'!N68</f>
        <v>66.12888512668826</v>
      </c>
      <c r="P36" s="160">
        <f>'Calcs Men Intervention'!O68</f>
        <v>65.462732614201272</v>
      </c>
      <c r="Q36" s="160">
        <f>'Calcs Men Intervention'!P68</f>
        <v>64.731105897014018</v>
      </c>
      <c r="R36" s="160">
        <f>'Calcs Men Intervention'!Q68</f>
        <v>63.930240089238971</v>
      </c>
      <c r="S36" s="160">
        <f>'Calcs Men Intervention'!R68</f>
        <v>63.064086819953097</v>
      </c>
      <c r="T36" s="160">
        <f>'Calcs Men Intervention'!S68</f>
        <v>62.123522697212401</v>
      </c>
      <c r="U36" s="160">
        <f>'Calcs Men Intervention'!T68</f>
        <v>61.103766033192016</v>
      </c>
      <c r="V36" s="160">
        <f>'Calcs Men Intervention'!U68</f>
        <v>60.021328675972747</v>
      </c>
      <c r="W36" s="160">
        <f>'Calcs Men Intervention'!V68</f>
        <v>58.874827703429105</v>
      </c>
      <c r="X36" s="160">
        <f>'Calcs Men Intervention'!W68</f>
        <v>57.70317979731999</v>
      </c>
      <c r="Y36" s="160">
        <f>'Calcs Men Intervention'!X68</f>
        <v>56.39367505520174</v>
      </c>
      <c r="Z36" s="160">
        <f>'Calcs Men Intervention'!Y68</f>
        <v>54.957232150463696</v>
      </c>
      <c r="AA36" s="160">
        <f>'Calcs Men Intervention'!Z68</f>
        <v>53.436502797503891</v>
      </c>
      <c r="AB36" s="160">
        <f>'Calcs Men Intervention'!AA68</f>
        <v>51.800057951898765</v>
      </c>
      <c r="AC36" s="160">
        <f>'Calcs Men Intervention'!AB68</f>
        <v>50.037274752691033</v>
      </c>
      <c r="AD36" s="98"/>
    </row>
    <row r="37" spans="1:30" s="3" customFormat="1" x14ac:dyDescent="0.3">
      <c r="B37" s="111"/>
      <c r="C37" s="111" t="s">
        <v>27</v>
      </c>
      <c r="D37" s="160">
        <f>'Calcs Women Intervention'!C68</f>
        <v>200</v>
      </c>
      <c r="E37" s="160">
        <f>'Calcs Women Intervention'!D68</f>
        <v>139.80022</v>
      </c>
      <c r="F37" s="160">
        <f>'Calcs Women Intervention'!E68</f>
        <v>139.54204883992435</v>
      </c>
      <c r="G37" s="160">
        <f>'Calcs Women Intervention'!F68</f>
        <v>139.24145161950094</v>
      </c>
      <c r="H37" s="160">
        <f>'Calcs Women Intervention'!G68</f>
        <v>138.88186361859044</v>
      </c>
      <c r="I37" s="160">
        <f>'Calcs Women Intervention'!H68</f>
        <v>138.47383452110168</v>
      </c>
      <c r="J37" s="160">
        <f>'Calcs Women Intervention'!I68</f>
        <v>138.00113844107275</v>
      </c>
      <c r="K37" s="160">
        <f>'Calcs Women Intervention'!J68</f>
        <v>137.46450711393649</v>
      </c>
      <c r="L37" s="160">
        <f>'Calcs Women Intervention'!K68</f>
        <v>136.87225588269987</v>
      </c>
      <c r="M37" s="160">
        <f>'Calcs Women Intervention'!L68</f>
        <v>136.21796592285963</v>
      </c>
      <c r="N37" s="160">
        <f>'Calcs Women Intervention'!M68</f>
        <v>135.49404073192011</v>
      </c>
      <c r="O37" s="160">
        <f>'Calcs Women Intervention'!N68</f>
        <v>134.66094609149565</v>
      </c>
      <c r="P37" s="160">
        <f>'Calcs Women Intervention'!O68</f>
        <v>133.71566062300107</v>
      </c>
      <c r="Q37" s="160">
        <f>'Calcs Women Intervention'!P68</f>
        <v>132.67510670555816</v>
      </c>
      <c r="R37" s="160">
        <f>'Calcs Women Intervention'!Q68</f>
        <v>131.51202679092674</v>
      </c>
      <c r="S37" s="160">
        <f>'Calcs Women Intervention'!R68</f>
        <v>130.26564823752869</v>
      </c>
      <c r="T37" s="160">
        <f>'Calcs Women Intervention'!S68</f>
        <v>128.89648613641734</v>
      </c>
      <c r="U37" s="160">
        <f>'Calcs Women Intervention'!T68</f>
        <v>127.40917429542539</v>
      </c>
      <c r="V37" s="160">
        <f>'Calcs Women Intervention'!U68</f>
        <v>125.81301897207055</v>
      </c>
      <c r="W37" s="160">
        <f>'Calcs Women Intervention'!V68</f>
        <v>124.12006597601902</v>
      </c>
      <c r="X37" s="160">
        <f>'Calcs Women Intervention'!W68</f>
        <v>122.3603315090848</v>
      </c>
      <c r="Y37" s="160">
        <f>'Calcs Women Intervention'!X68</f>
        <v>120.41300397046864</v>
      </c>
      <c r="Z37" s="160">
        <f>'Calcs Women Intervention'!Y68</f>
        <v>118.23208031293835</v>
      </c>
      <c r="AA37" s="160">
        <f>'Calcs Women Intervention'!Z68</f>
        <v>115.92077825045872</v>
      </c>
      <c r="AB37" s="160">
        <f>'Calcs Women Intervention'!AA68</f>
        <v>113.43505925626879</v>
      </c>
      <c r="AC37" s="160">
        <f>'Calcs Women Intervention'!AB68</f>
        <v>110.73830271863655</v>
      </c>
      <c r="AD37" s="98"/>
    </row>
    <row r="38" spans="1:30" s="3" customFormat="1" x14ac:dyDescent="0.3">
      <c r="B38" s="111"/>
      <c r="C38" s="111" t="s">
        <v>38</v>
      </c>
      <c r="D38" s="160">
        <f t="shared" ref="D38:AC38" si="6">D36+D37</f>
        <v>300</v>
      </c>
      <c r="E38" s="160">
        <f t="shared" si="6"/>
        <v>209.64404999999999</v>
      </c>
      <c r="F38" s="160">
        <f t="shared" si="6"/>
        <v>209.19523560149838</v>
      </c>
      <c r="G38" s="160">
        <f t="shared" si="6"/>
        <v>208.66598898378012</v>
      </c>
      <c r="H38" s="160">
        <f t="shared" si="6"/>
        <v>208.04223700480509</v>
      </c>
      <c r="I38" s="160">
        <f t="shared" si="6"/>
        <v>207.34205666412993</v>
      </c>
      <c r="J38" s="160">
        <f t="shared" si="6"/>
        <v>206.52815269264718</v>
      </c>
      <c r="K38" s="160">
        <f t="shared" si="6"/>
        <v>205.60556976382736</v>
      </c>
      <c r="L38" s="160">
        <f t="shared" si="6"/>
        <v>204.57832974886955</v>
      </c>
      <c r="M38" s="160">
        <f t="shared" si="6"/>
        <v>203.4496728925244</v>
      </c>
      <c r="N38" s="160">
        <f t="shared" si="6"/>
        <v>202.21379128163187</v>
      </c>
      <c r="O38" s="160">
        <f t="shared" si="6"/>
        <v>200.78983121818391</v>
      </c>
      <c r="P38" s="160">
        <f t="shared" si="6"/>
        <v>199.17839323720233</v>
      </c>
      <c r="Q38" s="160">
        <f t="shared" si="6"/>
        <v>197.40621260257217</v>
      </c>
      <c r="R38" s="160">
        <f t="shared" si="6"/>
        <v>195.4422668801657</v>
      </c>
      <c r="S38" s="160">
        <f t="shared" si="6"/>
        <v>193.3297350574818</v>
      </c>
      <c r="T38" s="160">
        <f t="shared" si="6"/>
        <v>191.02000883362973</v>
      </c>
      <c r="U38" s="160">
        <f t="shared" si="6"/>
        <v>188.51294032861739</v>
      </c>
      <c r="V38" s="160">
        <f t="shared" si="6"/>
        <v>185.83434764804329</v>
      </c>
      <c r="W38" s="160">
        <f t="shared" si="6"/>
        <v>182.99489367944813</v>
      </c>
      <c r="X38" s="160">
        <f t="shared" si="6"/>
        <v>180.06351130640479</v>
      </c>
      <c r="Y38" s="160">
        <f t="shared" si="6"/>
        <v>176.80667902567038</v>
      </c>
      <c r="Z38" s="160">
        <f t="shared" si="6"/>
        <v>173.18931246340205</v>
      </c>
      <c r="AA38" s="160">
        <f t="shared" si="6"/>
        <v>169.3572810479626</v>
      </c>
      <c r="AB38" s="160">
        <f t="shared" si="6"/>
        <v>165.23511720816754</v>
      </c>
      <c r="AC38" s="160">
        <f t="shared" si="6"/>
        <v>160.77557747132758</v>
      </c>
      <c r="AD38" s="98"/>
    </row>
    <row r="39" spans="1:30" s="3" customFormat="1" x14ac:dyDescent="0.3">
      <c r="A39" s="111"/>
      <c r="B39" s="111"/>
      <c r="C39" s="111"/>
      <c r="D39" s="111"/>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98"/>
    </row>
    <row r="40" spans="1:30" s="3" customFormat="1" x14ac:dyDescent="0.3">
      <c r="A40" s="111"/>
      <c r="B40" s="160" t="s">
        <v>383</v>
      </c>
      <c r="C40" s="160" t="s">
        <v>28</v>
      </c>
      <c r="D40" s="160"/>
      <c r="E40" s="160">
        <f>Utilities!AG62</f>
        <v>69.77009760246068</v>
      </c>
      <c r="F40" s="160">
        <f>Utilities!AH62</f>
        <v>69.516113776214667</v>
      </c>
      <c r="G40" s="160">
        <f>Utilities!AI62</f>
        <v>69.227186158999714</v>
      </c>
      <c r="H40" s="160">
        <f>Utilities!AJ62</f>
        <v>68.904886552005209</v>
      </c>
      <c r="I40" s="160">
        <f>Utilities!AK62</f>
        <v>68.5211078626171</v>
      </c>
      <c r="J40" s="160">
        <f>Utilities!AL62</f>
        <v>68.091335384750124</v>
      </c>
      <c r="K40" s="160">
        <f>Utilities!AM62</f>
        <v>67.619623066068172</v>
      </c>
      <c r="L40" s="160">
        <f>Utilities!AN62</f>
        <v>67.101547554319211</v>
      </c>
      <c r="M40" s="160">
        <f>Utilities!AO62</f>
        <v>66.122584683343078</v>
      </c>
      <c r="N40" s="160">
        <f>Utilities!AP62</f>
        <v>64.956030828611432</v>
      </c>
      <c r="O40" s="160">
        <f>Utilities!AQ62</f>
        <v>63.720943928229218</v>
      </c>
      <c r="P40" s="160">
        <f>Utilities!AR62</f>
        <v>62.422769952649311</v>
      </c>
      <c r="Q40" s="160">
        <f>Utilities!AS62</f>
        <v>61.072803522795724</v>
      </c>
      <c r="R40" s="160">
        <f>Utilities!AT62</f>
        <v>59.737404087059147</v>
      </c>
      <c r="S40" s="160">
        <f>Utilities!AU62</f>
        <v>58.367835545963153</v>
      </c>
      <c r="T40" s="160">
        <f>Utilities!AV62</f>
        <v>56.951948580554351</v>
      </c>
      <c r="U40" s="160">
        <f>Utilities!AW62</f>
        <v>55.486612352536795</v>
      </c>
      <c r="V40" s="160">
        <f>Utilities!AX62</f>
        <v>53.987986217659447</v>
      </c>
      <c r="W40" s="160">
        <f>Utilities!AY62</f>
        <v>52.455843223787177</v>
      </c>
      <c r="X40" s="160">
        <f>Utilities!AZ62</f>
        <v>50.838814627017385</v>
      </c>
      <c r="Y40" s="160">
        <f>Utilities!BA62</f>
        <v>49.142759948544843</v>
      </c>
      <c r="Z40" s="160">
        <f>Utilities!BB62</f>
        <v>47.380494251362897</v>
      </c>
      <c r="AA40" s="160">
        <f>Utilities!BC62</f>
        <v>45.589171780444453</v>
      </c>
      <c r="AB40" s="160">
        <f>Utilities!BD62</f>
        <v>43.741986626225973</v>
      </c>
      <c r="AC40" s="160">
        <f>Utilities!BE62</f>
        <v>41.80579331936547</v>
      </c>
      <c r="AD40" s="98"/>
    </row>
    <row r="41" spans="1:30" s="3" customFormat="1" x14ac:dyDescent="0.3">
      <c r="A41" s="111"/>
      <c r="B41" s="111"/>
      <c r="C41" s="111" t="s">
        <v>27</v>
      </c>
      <c r="D41" s="111"/>
      <c r="E41" s="160">
        <f>Utilities!AG124</f>
        <v>139.67511982927525</v>
      </c>
      <c r="F41" s="160">
        <f>Utilities!AH124</f>
        <v>139.30412101941138</v>
      </c>
      <c r="G41" s="160">
        <f>Utilities!AI124</f>
        <v>138.38706087408562</v>
      </c>
      <c r="H41" s="160">
        <f>Utilities!AJ124</f>
        <v>136.91448310047846</v>
      </c>
      <c r="I41" s="160">
        <f>Utilities!AK124</f>
        <v>135.31539199733919</v>
      </c>
      <c r="J41" s="160">
        <f>Utilities!AL124</f>
        <v>133.64273065967018</v>
      </c>
      <c r="K41" s="160">
        <f>Utilities!AM124</f>
        <v>131.89916863785382</v>
      </c>
      <c r="L41" s="160">
        <f>Utilities!AN124</f>
        <v>130.09465877266425</v>
      </c>
      <c r="M41" s="160">
        <f>Utilities!AO124</f>
        <v>128.22511524634641</v>
      </c>
      <c r="N41" s="160">
        <f>Utilities!AP124</f>
        <v>126.17983529978173</v>
      </c>
      <c r="O41" s="160">
        <f>Utilities!AQ124</f>
        <v>124.03860869593886</v>
      </c>
      <c r="P41" s="160">
        <f>Utilities!AR124</f>
        <v>121.8015000278733</v>
      </c>
      <c r="Q41" s="160">
        <f>Utilities!AS124</f>
        <v>119.48688348651569</v>
      </c>
      <c r="R41" s="160">
        <f>Utilities!AT124</f>
        <v>117.21719081262584</v>
      </c>
      <c r="S41" s="160">
        <f>Utilities!AU124</f>
        <v>114.93089617931584</v>
      </c>
      <c r="T41" s="160">
        <f>Utilities!AV124</f>
        <v>112.56693602758214</v>
      </c>
      <c r="U41" s="160">
        <f>Utilities!AW124</f>
        <v>110.13183137450102</v>
      </c>
      <c r="V41" s="160">
        <f>Utilities!AX124</f>
        <v>107.63599068518947</v>
      </c>
      <c r="W41" s="160">
        <f>Utilities!AY124</f>
        <v>105.09185014559483</v>
      </c>
      <c r="X41" s="160">
        <f>Utilities!AZ124</f>
        <v>102.3958433817523</v>
      </c>
      <c r="Y41" s="160">
        <f>Utilities!BA124</f>
        <v>99.60419277194265</v>
      </c>
      <c r="Z41" s="160">
        <f>Utilities!BB124</f>
        <v>96.688994615648411</v>
      </c>
      <c r="AA41" s="160">
        <f>Utilities!BC124</f>
        <v>93.737022331390548</v>
      </c>
      <c r="AB41" s="160">
        <f>Utilities!BD124</f>
        <v>90.714522428563825</v>
      </c>
      <c r="AC41" s="160">
        <f>Utilities!BE124</f>
        <v>87.560484374385751</v>
      </c>
      <c r="AD41" s="98"/>
    </row>
    <row r="42" spans="1:30" s="3" customFormat="1" x14ac:dyDescent="0.3">
      <c r="B42" s="111"/>
      <c r="C42" s="111" t="s">
        <v>38</v>
      </c>
      <c r="D42" s="160"/>
      <c r="E42" s="160">
        <f t="shared" ref="E42:AC42" si="7">E40+E41</f>
        <v>209.44521743173593</v>
      </c>
      <c r="F42" s="160">
        <f t="shared" si="7"/>
        <v>208.82023479562605</v>
      </c>
      <c r="G42" s="160">
        <f t="shared" si="7"/>
        <v>207.61424703308535</v>
      </c>
      <c r="H42" s="160">
        <f t="shared" si="7"/>
        <v>205.81936965248366</v>
      </c>
      <c r="I42" s="160">
        <f t="shared" si="7"/>
        <v>203.83649985995629</v>
      </c>
      <c r="J42" s="160">
        <f t="shared" si="7"/>
        <v>201.7340660444203</v>
      </c>
      <c r="K42" s="160">
        <f t="shared" si="7"/>
        <v>199.51879170392198</v>
      </c>
      <c r="L42" s="160">
        <f t="shared" si="7"/>
        <v>197.19620632698346</v>
      </c>
      <c r="M42" s="160">
        <f t="shared" si="7"/>
        <v>194.3476999296895</v>
      </c>
      <c r="N42" s="160">
        <f t="shared" si="7"/>
        <v>191.13586612839316</v>
      </c>
      <c r="O42" s="160">
        <f t="shared" si="7"/>
        <v>187.75955262416807</v>
      </c>
      <c r="P42" s="160">
        <f t="shared" si="7"/>
        <v>184.22426998052262</v>
      </c>
      <c r="Q42" s="160">
        <f t="shared" si="7"/>
        <v>180.5596870093114</v>
      </c>
      <c r="R42" s="160">
        <f t="shared" si="7"/>
        <v>176.95459489968499</v>
      </c>
      <c r="S42" s="160">
        <f t="shared" si="7"/>
        <v>173.298731725279</v>
      </c>
      <c r="T42" s="160">
        <f t="shared" si="7"/>
        <v>169.51888460813649</v>
      </c>
      <c r="U42" s="160">
        <f t="shared" si="7"/>
        <v>165.6184437270378</v>
      </c>
      <c r="V42" s="160">
        <f t="shared" si="7"/>
        <v>161.62397690284891</v>
      </c>
      <c r="W42" s="160">
        <f t="shared" si="7"/>
        <v>157.54769336938202</v>
      </c>
      <c r="X42" s="160">
        <f t="shared" si="7"/>
        <v>153.23465800876969</v>
      </c>
      <c r="Y42" s="160">
        <f t="shared" si="7"/>
        <v>148.74695272048749</v>
      </c>
      <c r="Z42" s="160">
        <f t="shared" si="7"/>
        <v>144.0694888670113</v>
      </c>
      <c r="AA42" s="160">
        <f t="shared" si="7"/>
        <v>139.32619411183501</v>
      </c>
      <c r="AB42" s="160">
        <f t="shared" si="7"/>
        <v>134.45650905478979</v>
      </c>
      <c r="AC42" s="160">
        <f t="shared" si="7"/>
        <v>129.36627769375121</v>
      </c>
      <c r="AD42" s="98"/>
    </row>
    <row r="43" spans="1:30" s="3" customFormat="1" x14ac:dyDescent="0.3">
      <c r="B43" s="111"/>
      <c r="C43" s="111"/>
      <c r="D43" s="111"/>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98"/>
    </row>
    <row r="44" spans="1:30" s="3" customFormat="1" x14ac:dyDescent="0.3">
      <c r="A44" s="111"/>
      <c r="B44" s="160" t="s">
        <v>76</v>
      </c>
      <c r="C44" s="160" t="s">
        <v>28</v>
      </c>
      <c r="D44" s="160"/>
      <c r="E44" s="209">
        <f>'Calcs Men Intervention'!D591</f>
        <v>0.15617</v>
      </c>
      <c r="F44" s="209">
        <f>'Calcs Men Intervention'!E591</f>
        <v>0.34681323842597278</v>
      </c>
      <c r="G44" s="209">
        <f>'Calcs Men Intervention'!F591</f>
        <v>0.57546263572080703</v>
      </c>
      <c r="H44" s="209">
        <f>'Calcs Men Intervention'!G591</f>
        <v>0.8396266137853442</v>
      </c>
      <c r="I44" s="209">
        <f>'Calcs Men Intervention'!H591</f>
        <v>1.1317778569717505</v>
      </c>
      <c r="J44" s="209">
        <f>'Calcs Men Intervention'!I591</f>
        <v>1.4729857484255542</v>
      </c>
      <c r="K44" s="209">
        <f>'Calcs Men Intervention'!J591</f>
        <v>1.8589373501091178</v>
      </c>
      <c r="L44" s="209">
        <f>'Calcs Men Intervention'!K591</f>
        <v>2.2939261338303103</v>
      </c>
      <c r="M44" s="209">
        <f>'Calcs Men Intervention'!L591</f>
        <v>2.768293030335208</v>
      </c>
      <c r="N44" s="209">
        <f>'Calcs Men Intervention'!M591</f>
        <v>3.280249450288224</v>
      </c>
      <c r="O44" s="209">
        <f>'Calcs Men Intervention'!N591</f>
        <v>3.8711148733117149</v>
      </c>
      <c r="P44" s="209">
        <f>'Calcs Men Intervention'!O591</f>
        <v>4.5372673857986996</v>
      </c>
      <c r="Q44" s="209">
        <f>'Calcs Men Intervention'!P591</f>
        <v>5.2688941029859571</v>
      </c>
      <c r="R44" s="209">
        <f>'Calcs Men Intervention'!Q591</f>
        <v>6.0697599107610003</v>
      </c>
      <c r="S44" s="209">
        <f>'Calcs Men Intervention'!R591</f>
        <v>6.9359131800468674</v>
      </c>
      <c r="T44" s="209">
        <f>'Calcs Men Intervention'!S591</f>
        <v>7.8764773027875705</v>
      </c>
      <c r="U44" s="209">
        <f>'Calcs Men Intervention'!T591</f>
        <v>8.8962339668079551</v>
      </c>
      <c r="V44" s="209">
        <f>'Calcs Men Intervention'!U591</f>
        <v>9.9786713240272213</v>
      </c>
      <c r="W44" s="209">
        <f>'Calcs Men Intervention'!V591</f>
        <v>11.125172296570863</v>
      </c>
      <c r="X44" s="209">
        <f>'Calcs Men Intervention'!W591</f>
        <v>12.296820202679983</v>
      </c>
      <c r="Y44" s="209">
        <f>'Calcs Men Intervention'!X591</f>
        <v>13.606324944798224</v>
      </c>
      <c r="Z44" s="209">
        <f>'Calcs Men Intervention'!Y591</f>
        <v>15.042767849536258</v>
      </c>
      <c r="AA44" s="209">
        <f>'Calcs Men Intervention'!Z591</f>
        <v>16.56349720249607</v>
      </c>
      <c r="AB44" s="209">
        <f>'Calcs Men Intervention'!AA591</f>
        <v>18.199942048101192</v>
      </c>
      <c r="AC44" s="209">
        <f>'Calcs Men Intervention'!AB591</f>
        <v>19.962725247308917</v>
      </c>
      <c r="AD44" s="98"/>
    </row>
    <row r="45" spans="1:30" s="3" customFormat="1" x14ac:dyDescent="0.3">
      <c r="A45" s="111"/>
      <c r="B45" s="111"/>
      <c r="C45" s="111" t="s">
        <v>27</v>
      </c>
      <c r="D45" s="111"/>
      <c r="E45" s="209">
        <f>'Calcs Women Intervention'!D591</f>
        <v>0.19978000000000001</v>
      </c>
      <c r="F45" s="209">
        <f>'Calcs Women Intervention'!E591</f>
        <v>0.45795116007568204</v>
      </c>
      <c r="G45" s="209">
        <f>'Calcs Women Intervention'!F591</f>
        <v>0.75854838049907292</v>
      </c>
      <c r="H45" s="209">
        <f>'Calcs Women Intervention'!G591</f>
        <v>1.1181363814095509</v>
      </c>
      <c r="I45" s="209">
        <f>'Calcs Women Intervention'!H591</f>
        <v>1.5261654788983297</v>
      </c>
      <c r="J45" s="209">
        <f>'Calcs Women Intervention'!I591</f>
        <v>1.9988615589272638</v>
      </c>
      <c r="K45" s="209">
        <f>'Calcs Women Intervention'!J591</f>
        <v>2.5354928860635435</v>
      </c>
      <c r="L45" s="209">
        <f>'Calcs Women Intervention'!K591</f>
        <v>3.1277441173001161</v>
      </c>
      <c r="M45" s="209">
        <f>'Calcs Women Intervention'!L591</f>
        <v>3.7820340771403123</v>
      </c>
      <c r="N45" s="209">
        <f>'Calcs Women Intervention'!M591</f>
        <v>4.5059592680798657</v>
      </c>
      <c r="O45" s="209">
        <f>'Calcs Women Intervention'!N591</f>
        <v>5.3390539085043418</v>
      </c>
      <c r="P45" s="209">
        <f>'Calcs Women Intervention'!O591</f>
        <v>6.2843393769989202</v>
      </c>
      <c r="Q45" s="209">
        <f>'Calcs Women Intervention'!P591</f>
        <v>7.3248932944417993</v>
      </c>
      <c r="R45" s="209">
        <f>'Calcs Women Intervention'!Q591</f>
        <v>8.4879732090732123</v>
      </c>
      <c r="S45" s="209">
        <f>'Calcs Women Intervention'!R591</f>
        <v>9.7343517624712241</v>
      </c>
      <c r="T45" s="209">
        <f>'Calcs Women Intervention'!S591</f>
        <v>11.103513863582599</v>
      </c>
      <c r="U45" s="209">
        <f>'Calcs Women Intervention'!T591</f>
        <v>12.590825704574563</v>
      </c>
      <c r="V45" s="209">
        <f>'Calcs Women Intervention'!U591</f>
        <v>14.186981027929392</v>
      </c>
      <c r="W45" s="209">
        <f>'Calcs Women Intervention'!V591</f>
        <v>15.879934023980921</v>
      </c>
      <c r="X45" s="209">
        <f>'Calcs Women Intervention'!W591</f>
        <v>17.639668490915142</v>
      </c>
      <c r="Y45" s="209">
        <f>'Calcs Women Intervention'!X591</f>
        <v>19.586996029531324</v>
      </c>
      <c r="Z45" s="209">
        <f>'Calcs Women Intervention'!Y591</f>
        <v>21.767919687061614</v>
      </c>
      <c r="AA45" s="209">
        <f>'Calcs Women Intervention'!Z591</f>
        <v>24.079221749541226</v>
      </c>
      <c r="AB45" s="209">
        <f>'Calcs Women Intervention'!AA591</f>
        <v>26.56494074373116</v>
      </c>
      <c r="AC45" s="209">
        <f>'Calcs Women Intervention'!AB591</f>
        <v>29.261697281363389</v>
      </c>
      <c r="AD45" s="98"/>
    </row>
    <row r="46" spans="1:30" s="3" customFormat="1" x14ac:dyDescent="0.3">
      <c r="A46" s="111"/>
      <c r="B46" s="111"/>
      <c r="C46" s="111" t="s">
        <v>38</v>
      </c>
      <c r="D46" s="111"/>
      <c r="E46" s="209">
        <f>E44+E45</f>
        <v>0.35594999999999999</v>
      </c>
      <c r="F46" s="209">
        <f t="shared" ref="F46:AC46" si="8">F44+F45</f>
        <v>0.80476439850165482</v>
      </c>
      <c r="G46" s="209">
        <f t="shared" si="8"/>
        <v>1.3340110162198799</v>
      </c>
      <c r="H46" s="209">
        <f t="shared" si="8"/>
        <v>1.9577629951948952</v>
      </c>
      <c r="I46" s="209">
        <f t="shared" si="8"/>
        <v>2.6579433358700801</v>
      </c>
      <c r="J46" s="209">
        <f t="shared" si="8"/>
        <v>3.4718473073528182</v>
      </c>
      <c r="K46" s="209">
        <f t="shared" si="8"/>
        <v>4.3944302361726617</v>
      </c>
      <c r="L46" s="209">
        <f t="shared" si="8"/>
        <v>5.4216702511304264</v>
      </c>
      <c r="M46" s="209">
        <f t="shared" si="8"/>
        <v>6.5503271074755203</v>
      </c>
      <c r="N46" s="209">
        <f t="shared" si="8"/>
        <v>7.7862087183680897</v>
      </c>
      <c r="O46" s="209">
        <f t="shared" si="8"/>
        <v>9.2101687818160567</v>
      </c>
      <c r="P46" s="209">
        <f t="shared" si="8"/>
        <v>10.82160676279762</v>
      </c>
      <c r="Q46" s="209">
        <f t="shared" si="8"/>
        <v>12.593787397427757</v>
      </c>
      <c r="R46" s="209">
        <f t="shared" si="8"/>
        <v>14.557733119834213</v>
      </c>
      <c r="S46" s="209">
        <f t="shared" si="8"/>
        <v>16.670264942518092</v>
      </c>
      <c r="T46" s="209">
        <f t="shared" si="8"/>
        <v>18.979991166370169</v>
      </c>
      <c r="U46" s="209">
        <f t="shared" si="8"/>
        <v>21.487059671382518</v>
      </c>
      <c r="V46" s="209">
        <f t="shared" si="8"/>
        <v>24.165652351956613</v>
      </c>
      <c r="W46" s="209">
        <f t="shared" si="8"/>
        <v>27.005106320551782</v>
      </c>
      <c r="X46" s="209">
        <f t="shared" si="8"/>
        <v>29.936488693595123</v>
      </c>
      <c r="Y46" s="209">
        <f t="shared" si="8"/>
        <v>33.193320974329552</v>
      </c>
      <c r="Z46" s="209">
        <f t="shared" si="8"/>
        <v>36.810687536597868</v>
      </c>
      <c r="AA46" s="209">
        <f t="shared" si="8"/>
        <v>40.642718952037299</v>
      </c>
      <c r="AB46" s="209">
        <f t="shared" si="8"/>
        <v>44.764882791832349</v>
      </c>
      <c r="AC46" s="209">
        <f t="shared" si="8"/>
        <v>49.224422528672306</v>
      </c>
      <c r="AD46" s="98"/>
    </row>
    <row r="47" spans="1:30" s="3" customFormat="1" x14ac:dyDescent="0.3">
      <c r="A47" s="111"/>
      <c r="B47" s="111"/>
      <c r="C47" s="111"/>
      <c r="D47" s="111"/>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98"/>
    </row>
    <row r="48" spans="1:30" s="3" customFormat="1" x14ac:dyDescent="0.3">
      <c r="B48" s="98"/>
      <c r="C48" s="98"/>
      <c r="D48" s="98"/>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98"/>
    </row>
    <row r="49" spans="1:30" s="3" customFormat="1" x14ac:dyDescent="0.3">
      <c r="B49" s="313" t="s">
        <v>107</v>
      </c>
      <c r="C49" s="98"/>
      <c r="D49" s="98"/>
      <c r="E49" s="344"/>
      <c r="F49" s="344"/>
      <c r="G49" s="344"/>
      <c r="H49" s="344"/>
      <c r="I49" s="344"/>
      <c r="J49" s="344"/>
      <c r="K49" s="344"/>
      <c r="L49" s="344"/>
      <c r="M49" s="344"/>
      <c r="N49" s="344"/>
      <c r="O49" s="344"/>
      <c r="P49" s="344"/>
      <c r="Q49" s="344"/>
      <c r="R49" s="344"/>
      <c r="S49" s="344"/>
      <c r="T49" s="344"/>
      <c r="U49" s="344"/>
      <c r="V49" s="344"/>
      <c r="W49" s="344"/>
      <c r="X49" s="344"/>
      <c r="Y49" s="344"/>
      <c r="Z49" s="344"/>
      <c r="AA49" s="344"/>
      <c r="AB49" s="344"/>
      <c r="AC49" s="344"/>
      <c r="AD49" s="98"/>
    </row>
    <row r="50" spans="1:30" s="3" customFormat="1" x14ac:dyDescent="0.3">
      <c r="A50" s="109"/>
      <c r="B50" s="109" t="s">
        <v>116</v>
      </c>
      <c r="C50" s="109" t="s">
        <v>28</v>
      </c>
      <c r="D50" s="189"/>
      <c r="E50" s="189">
        <f>SUM('Calcs Men No Intervention'!$AG230:'Calcs Men No Intervention'!AG230)</f>
        <v>0.39591507899435302</v>
      </c>
      <c r="F50" s="189">
        <f>SUM('Calcs Men No Intervention'!$AG230:'Calcs Men No Intervention'!AH230)</f>
        <v>0.79440723212858289</v>
      </c>
      <c r="G50" s="189">
        <f>SUM('Calcs Men No Intervention'!$AG230:'Calcs Men No Intervention'!AI230)</f>
        <v>1.1950801269209754</v>
      </c>
      <c r="H50" s="189">
        <f>SUM('Calcs Men No Intervention'!$AG230:'Calcs Men No Intervention'!AJ230)</f>
        <v>1.5975415049964168</v>
      </c>
      <c r="I50" s="189">
        <f>SUM('Calcs Men No Intervention'!$AG230:'Calcs Men No Intervention'!AK230)</f>
        <v>2.2141813659721863</v>
      </c>
      <c r="J50" s="189">
        <f>SUM('Calcs Men No Intervention'!$AG230:'Calcs Men No Intervention'!AL230)</f>
        <v>2.8302889070994519</v>
      </c>
      <c r="K50" s="189">
        <f>SUM('Calcs Men No Intervention'!$AG230:'Calcs Men No Intervention'!AM230)</f>
        <v>3.4451152123700086</v>
      </c>
      <c r="L50" s="189">
        <f>SUM('Calcs Men No Intervention'!$AG230:'Calcs Men No Intervention'!AN230)</f>
        <v>4.057871412069062</v>
      </c>
      <c r="M50" s="189">
        <f>SUM('Calcs Men No Intervention'!$AG230:'Calcs Men No Intervention'!AO230)</f>
        <v>4.6678578782891389</v>
      </c>
      <c r="N50" s="189">
        <f>SUM('Calcs Men No Intervention'!$AG230:'Calcs Men No Intervention'!AP230)</f>
        <v>5.5900868938965003</v>
      </c>
      <c r="O50" s="189">
        <f>SUM('Calcs Men No Intervention'!$AG230:'Calcs Men No Intervention'!AQ230)</f>
        <v>6.5007710446235238</v>
      </c>
      <c r="P50" s="189">
        <f>SUM('Calcs Men No Intervention'!$AG230:'Calcs Men No Intervention'!AR230)</f>
        <v>7.3984291579716039</v>
      </c>
      <c r="Q50" s="189">
        <f>SUM('Calcs Men No Intervention'!$AG230:'Calcs Men No Intervention'!AS230)</f>
        <v>8.2817616911985326</v>
      </c>
      <c r="R50" s="189">
        <f>SUM('Calcs Men No Intervention'!$AG230:'Calcs Men No Intervention'!AT230)</f>
        <v>9.1494667309410254</v>
      </c>
      <c r="S50" s="189">
        <f>SUM('Calcs Men No Intervention'!$AG230:'Calcs Men No Intervention'!AU230)</f>
        <v>10.311234742104734</v>
      </c>
      <c r="T50" s="189">
        <f>SUM('Calcs Men No Intervention'!$AG230:'Calcs Men No Intervention'!AV230)</f>
        <v>11.441689569468853</v>
      </c>
      <c r="U50" s="189">
        <f>SUM('Calcs Men No Intervention'!$AG230:'Calcs Men No Intervention'!AW230)</f>
        <v>12.539371529187349</v>
      </c>
      <c r="V50" s="189">
        <f>SUM('Calcs Men No Intervention'!$AG230:'Calcs Men No Intervention'!AX230)</f>
        <v>13.603232750142098</v>
      </c>
      <c r="W50" s="189">
        <f>SUM('Calcs Men No Intervention'!$AG230:'Calcs Men No Intervention'!AY230)</f>
        <v>14.632308026505195</v>
      </c>
      <c r="X50" s="189">
        <f>SUM('Calcs Men No Intervention'!$AG230:'Calcs Men No Intervention'!AZ230)</f>
        <v>15.696745450568747</v>
      </c>
      <c r="Y50" s="189">
        <f>SUM('Calcs Men No Intervention'!$AG230:'Calcs Men No Intervention'!BA230)</f>
        <v>16.71960396921633</v>
      </c>
      <c r="Z50" s="189">
        <f>SUM('Calcs Men No Intervention'!$AG230:'Calcs Men No Intervention'!BB230)</f>
        <v>17.698603072978081</v>
      </c>
      <c r="AA50" s="189">
        <f>SUM('Calcs Men No Intervention'!$AG230:'Calcs Men No Intervention'!BC230)</f>
        <v>18.632519658329354</v>
      </c>
      <c r="AB50" s="189">
        <f>SUM('Calcs Men No Intervention'!$AG230:'Calcs Men No Intervention'!BD230)</f>
        <v>19.519847086941006</v>
      </c>
      <c r="AC50" s="189">
        <f>SUM('Calcs Men No Intervention'!$AG230:'Calcs Men No Intervention'!BE230)</f>
        <v>20.359176753685357</v>
      </c>
      <c r="AD50" s="98"/>
    </row>
    <row r="51" spans="1:30" s="3" customFormat="1" x14ac:dyDescent="0.3">
      <c r="B51" s="109"/>
      <c r="C51" s="109" t="s">
        <v>27</v>
      </c>
      <c r="D51" s="189"/>
      <c r="E51" s="189">
        <f>SUM('Calcs Women No Intervention'!$AG230:'Calcs Women No Intervention'!AG230)</f>
        <v>0.42898010752548932</v>
      </c>
      <c r="F51" s="189">
        <f>SUM('Calcs Women No Intervention'!$AG230:'Calcs Women No Intervention'!AH230)</f>
        <v>0.86441982873436685</v>
      </c>
      <c r="G51" s="189">
        <f>SUM('Calcs Women No Intervention'!$AG230:'Calcs Women No Intervention'!AI230)</f>
        <v>1.3060965601325301</v>
      </c>
      <c r="H51" s="189">
        <f>SUM('Calcs Women No Intervention'!$AG230:'Calcs Women No Intervention'!AJ230)</f>
        <v>1.7537177659139109</v>
      </c>
      <c r="I51" s="189">
        <f>SUM('Calcs Women No Intervention'!$AG230:'Calcs Women No Intervention'!AK230)</f>
        <v>2.5758557368803832</v>
      </c>
      <c r="J51" s="189">
        <f>SUM('Calcs Women No Intervention'!$AG230:'Calcs Women No Intervention'!AL230)</f>
        <v>3.405386467559155</v>
      </c>
      <c r="K51" s="189">
        <f>SUM('Calcs Women No Intervention'!$AG230:'Calcs Women No Intervention'!AM230)</f>
        <v>4.2415603640432504</v>
      </c>
      <c r="L51" s="189">
        <f>SUM('Calcs Women No Intervention'!$AG230:'Calcs Women No Intervention'!AN230)</f>
        <v>5.0836519834722429</v>
      </c>
      <c r="M51" s="189">
        <f>SUM('Calcs Women No Intervention'!$AG230:'Calcs Women No Intervention'!AO230)</f>
        <v>5.9308721490626573</v>
      </c>
      <c r="N51" s="189">
        <f>SUM('Calcs Women No Intervention'!$AG230:'Calcs Women No Intervention'!AP230)</f>
        <v>7.2848092961527104</v>
      </c>
      <c r="O51" s="189">
        <f>SUM('Calcs Women No Intervention'!$AG230:'Calcs Women No Intervention'!AQ230)</f>
        <v>8.6384197575875419</v>
      </c>
      <c r="P51" s="189">
        <f>SUM('Calcs Women No Intervention'!$AG230:'Calcs Women No Intervention'!AR230)</f>
        <v>9.9897316420667313</v>
      </c>
      <c r="Q51" s="189">
        <f>SUM('Calcs Women No Intervention'!$AG230:'Calcs Women No Intervention'!AS230)</f>
        <v>11.336936981151165</v>
      </c>
      <c r="R51" s="189">
        <f>SUM('Calcs Women No Intervention'!$AG230:'Calcs Women No Intervention'!AT230)</f>
        <v>12.677947786480791</v>
      </c>
      <c r="S51" s="189">
        <f>SUM('Calcs Women No Intervention'!$AG230:'Calcs Women No Intervention'!AU230)</f>
        <v>14.571784074114756</v>
      </c>
      <c r="T51" s="189">
        <f>SUM('Calcs Women No Intervention'!$AG230:'Calcs Women No Intervention'!AV230)</f>
        <v>16.442436035752571</v>
      </c>
      <c r="U51" s="189">
        <f>SUM('Calcs Women No Intervention'!$AG230:'Calcs Women No Intervention'!AW230)</f>
        <v>18.28710727941553</v>
      </c>
      <c r="V51" s="189">
        <f>SUM('Calcs Women No Intervention'!$AG230:'Calcs Women No Intervention'!AX230)</f>
        <v>20.1032125130981</v>
      </c>
      <c r="W51" s="189">
        <f>SUM('Calcs Women No Intervention'!$AG230:'Calcs Women No Intervention'!AY230)</f>
        <v>21.888425635279145</v>
      </c>
      <c r="X51" s="189">
        <f>SUM('Calcs Women No Intervention'!$AG230:'Calcs Women No Intervention'!AZ230)</f>
        <v>23.851869114948698</v>
      </c>
      <c r="Y51" s="189">
        <f>SUM('Calcs Women No Intervention'!$AG230:'Calcs Women No Intervention'!BA230)</f>
        <v>25.770001007197866</v>
      </c>
      <c r="Z51" s="189">
        <f>SUM('Calcs Women No Intervention'!$AG230:'Calcs Women No Intervention'!BB230)</f>
        <v>27.637029968661412</v>
      </c>
      <c r="AA51" s="189">
        <f>SUM('Calcs Women No Intervention'!$AG230:'Calcs Women No Intervention'!BC230)</f>
        <v>29.449219266954561</v>
      </c>
      <c r="AB51" s="189">
        <f>SUM('Calcs Women No Intervention'!$AG230:'Calcs Women No Intervention'!BD230)</f>
        <v>31.202544506529236</v>
      </c>
      <c r="AC51" s="189">
        <f>SUM('Calcs Women No Intervention'!$AG230:'Calcs Women No Intervention'!BE230)</f>
        <v>32.957119531477382</v>
      </c>
      <c r="AD51" s="98"/>
    </row>
    <row r="52" spans="1:30" s="3" customFormat="1" x14ac:dyDescent="0.3">
      <c r="B52" s="109"/>
      <c r="C52" s="109" t="s">
        <v>38</v>
      </c>
      <c r="D52" s="189"/>
      <c r="E52" s="189">
        <f>E51+E50</f>
        <v>0.82489518651984239</v>
      </c>
      <c r="F52" s="189">
        <f t="shared" ref="F52:AC52" si="9">F51+F50</f>
        <v>1.6588270608629498</v>
      </c>
      <c r="G52" s="189">
        <f t="shared" si="9"/>
        <v>2.5011766870535057</v>
      </c>
      <c r="H52" s="189">
        <f t="shared" si="9"/>
        <v>3.3512592709103277</v>
      </c>
      <c r="I52" s="189">
        <f t="shared" si="9"/>
        <v>4.790037102852569</v>
      </c>
      <c r="J52" s="189">
        <f t="shared" si="9"/>
        <v>6.2356753746586069</v>
      </c>
      <c r="K52" s="189">
        <f t="shared" si="9"/>
        <v>7.6866755764132595</v>
      </c>
      <c r="L52" s="189">
        <f t="shared" si="9"/>
        <v>9.1415233955413058</v>
      </c>
      <c r="M52" s="189">
        <f t="shared" si="9"/>
        <v>10.598730027351795</v>
      </c>
      <c r="N52" s="189">
        <f t="shared" si="9"/>
        <v>12.87489619004921</v>
      </c>
      <c r="O52" s="189">
        <f t="shared" si="9"/>
        <v>15.139190802211065</v>
      </c>
      <c r="P52" s="189">
        <f t="shared" si="9"/>
        <v>17.388160800038335</v>
      </c>
      <c r="Q52" s="189">
        <f t="shared" si="9"/>
        <v>19.618698672349698</v>
      </c>
      <c r="R52" s="189">
        <f t="shared" si="9"/>
        <v>21.827414517421815</v>
      </c>
      <c r="S52" s="189">
        <f t="shared" si="9"/>
        <v>24.88301881621949</v>
      </c>
      <c r="T52" s="189">
        <f t="shared" si="9"/>
        <v>27.884125605221424</v>
      </c>
      <c r="U52" s="189">
        <f t="shared" si="9"/>
        <v>30.826478808602879</v>
      </c>
      <c r="V52" s="189">
        <f t="shared" si="9"/>
        <v>33.706445263240198</v>
      </c>
      <c r="W52" s="189">
        <f t="shared" si="9"/>
        <v>36.520733661784341</v>
      </c>
      <c r="X52" s="189">
        <f t="shared" si="9"/>
        <v>39.548614565517447</v>
      </c>
      <c r="Y52" s="189">
        <f t="shared" si="9"/>
        <v>42.489604976414199</v>
      </c>
      <c r="Z52" s="189">
        <f t="shared" si="9"/>
        <v>45.335633041639497</v>
      </c>
      <c r="AA52" s="189">
        <f t="shared" si="9"/>
        <v>48.081738925283915</v>
      </c>
      <c r="AB52" s="189">
        <f t="shared" si="9"/>
        <v>50.722391593470242</v>
      </c>
      <c r="AC52" s="189">
        <f t="shared" si="9"/>
        <v>53.316296285162736</v>
      </c>
      <c r="AD52" s="98"/>
    </row>
    <row r="53" spans="1:30" s="3" customFormat="1" x14ac:dyDescent="0.3">
      <c r="B53" s="109"/>
      <c r="C53" s="10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98"/>
    </row>
    <row r="54" spans="1:30" s="3" customFormat="1" x14ac:dyDescent="0.3">
      <c r="A54" s="109"/>
      <c r="B54" s="109" t="s">
        <v>115</v>
      </c>
      <c r="C54" s="109" t="s">
        <v>28</v>
      </c>
      <c r="D54" s="189"/>
      <c r="E54" s="189">
        <f>SUM('Calcs Men Intervention'!$AG230:'Calcs Men Intervention'!AG230)</f>
        <v>0.34952052151353713</v>
      </c>
      <c r="F54" s="189">
        <f>SUM('Calcs Men Intervention'!$AG230:'Calcs Men Intervention'!AH230)</f>
        <v>0.65955890431308539</v>
      </c>
      <c r="G54" s="189">
        <f>SUM('Calcs Men Intervention'!$AG230:'Calcs Men Intervention'!AI230)</f>
        <v>0.97612746280856366</v>
      </c>
      <c r="H54" s="189">
        <f>SUM('Calcs Men Intervention'!$AG230:'Calcs Men Intervention'!AJ230)</f>
        <v>1.3027274440026428</v>
      </c>
      <c r="I54" s="189">
        <f>SUM('Calcs Men Intervention'!$AG230:'Calcs Men Intervention'!AK230)</f>
        <v>1.8163826508392633</v>
      </c>
      <c r="J54" s="189">
        <f>SUM('Calcs Men Intervention'!$AG230:'Calcs Men Intervention'!AL230)</f>
        <v>2.3431374915394345</v>
      </c>
      <c r="K54" s="189">
        <f>SUM('Calcs Men Intervention'!$AG230:'Calcs Men Intervention'!AM230)</f>
        <v>2.8822790013676935</v>
      </c>
      <c r="L54" s="189">
        <f>SUM('Calcs Men Intervention'!$AG230:'Calcs Men Intervention'!AN230)</f>
        <v>3.4329708836616057</v>
      </c>
      <c r="M54" s="189">
        <f>SUM('Calcs Men Intervention'!$AG230:'Calcs Men Intervention'!AO230)</f>
        <v>3.9943679969791335</v>
      </c>
      <c r="N54" s="189">
        <f>SUM('Calcs Men Intervention'!$AG230:'Calcs Men Intervention'!AP230)</f>
        <v>4.8628546203250043</v>
      </c>
      <c r="O54" s="189">
        <f>SUM('Calcs Men Intervention'!$AG230:'Calcs Men Intervention'!AQ230)</f>
        <v>5.7399769015058268</v>
      </c>
      <c r="P54" s="189">
        <f>SUM('Calcs Men Intervention'!$AG230:'Calcs Men Intervention'!AR230)</f>
        <v>6.623366898300846</v>
      </c>
      <c r="Q54" s="189">
        <f>SUM('Calcs Men Intervention'!$AG230:'Calcs Men Intervention'!AS230)</f>
        <v>7.5106939638604437</v>
      </c>
      <c r="R54" s="189">
        <f>SUM('Calcs Men Intervention'!$AG230:'Calcs Men Intervention'!AT230)</f>
        <v>8.3910910863305403</v>
      </c>
      <c r="S54" s="189">
        <f>SUM('Calcs Men Intervention'!$AG230:'Calcs Men Intervention'!AU230)</f>
        <v>9.5700426578312285</v>
      </c>
      <c r="T54" s="189">
        <f>SUM('Calcs Men Intervention'!$AG230:'Calcs Men Intervention'!AV230)</f>
        <v>10.717392680080511</v>
      </c>
      <c r="U54" s="189">
        <f>SUM('Calcs Men Intervention'!$AG230:'Calcs Men Intervention'!AW230)</f>
        <v>11.831642581469918</v>
      </c>
      <c r="V54" s="189">
        <f>SUM('Calcs Men Intervention'!$AG230:'Calcs Men Intervention'!AX230)</f>
        <v>12.911711892931883</v>
      </c>
      <c r="W54" s="189">
        <f>SUM('Calcs Men Intervention'!$AG230:'Calcs Men Intervention'!AY230)</f>
        <v>13.956606042934316</v>
      </c>
      <c r="X54" s="189">
        <f>SUM('Calcs Men Intervention'!$AG230:'Calcs Men Intervention'!AZ230)</f>
        <v>15.037510838959683</v>
      </c>
      <c r="Y54" s="189">
        <f>SUM('Calcs Men Intervention'!$AG230:'Calcs Men Intervention'!BA230)</f>
        <v>16.076290824306181</v>
      </c>
      <c r="Z54" s="189">
        <f>SUM('Calcs Men Intervention'!$AG230:'Calcs Men Intervention'!BB230)</f>
        <v>17.070619766686359</v>
      </c>
      <c r="AA54" s="189">
        <f>SUM('Calcs Men Intervention'!$AG230:'Calcs Men Intervention'!BC230)</f>
        <v>18.019244262627488</v>
      </c>
      <c r="AB54" s="189">
        <f>SUM('Calcs Men Intervention'!$AG230:'Calcs Men Intervention'!BD230)</f>
        <v>18.920626027180152</v>
      </c>
      <c r="AC54" s="189">
        <f>SUM('Calcs Men Intervention'!$AG230:'Calcs Men Intervention'!BE230)</f>
        <v>19.773327688109443</v>
      </c>
      <c r="AD54" s="98"/>
    </row>
    <row r="55" spans="1:30" s="3" customFormat="1" x14ac:dyDescent="0.3">
      <c r="B55" s="109"/>
      <c r="C55" s="109" t="s">
        <v>27</v>
      </c>
      <c r="D55" s="189"/>
      <c r="E55" s="189">
        <f>SUM('Calcs Women Intervention'!$AG230:'Calcs Women Intervention'!AG230)</f>
        <v>0.37786607798172711</v>
      </c>
      <c r="F55" s="189">
        <f>SUM('Calcs Women Intervention'!$AG230:'Calcs Women Intervention'!AH230)</f>
        <v>0.71507818168917103</v>
      </c>
      <c r="G55" s="189">
        <f>SUM('Calcs Women Intervention'!$AG230:'Calcs Women Intervention'!AI230)</f>
        <v>1.0622460986142437</v>
      </c>
      <c r="H55" s="189">
        <f>SUM('Calcs Women Intervention'!$AG230:'Calcs Women Intervention'!AJ230)</f>
        <v>1.4235094221103717</v>
      </c>
      <c r="I55" s="189">
        <f>SUM('Calcs Women Intervention'!$AG230:'Calcs Women Intervention'!AK230)</f>
        <v>2.1044259058781001</v>
      </c>
      <c r="J55" s="189">
        <f>SUM('Calcs Women Intervention'!$AG230:'Calcs Women Intervention'!AL230)</f>
        <v>2.8094019818418059</v>
      </c>
      <c r="K55" s="189">
        <f>SUM('Calcs Women Intervention'!$AG230:'Calcs Women Intervention'!AM230)</f>
        <v>3.5381071287149433</v>
      </c>
      <c r="L55" s="189">
        <f>SUM('Calcs Women Intervention'!$AG230:'Calcs Women Intervention'!AN230)</f>
        <v>4.2901412237045458</v>
      </c>
      <c r="M55" s="189">
        <f>SUM('Calcs Women Intervention'!$AG230:'Calcs Women Intervention'!AO230)</f>
        <v>5.0649534106602365</v>
      </c>
      <c r="N55" s="189">
        <f>SUM('Calcs Women Intervention'!$AG230:'Calcs Women Intervention'!AP230)</f>
        <v>6.3320488670520625</v>
      </c>
      <c r="O55" s="189">
        <f>SUM('Calcs Women Intervention'!$AG230:'Calcs Women Intervention'!AQ230)</f>
        <v>7.6277889556108978</v>
      </c>
      <c r="P55" s="189">
        <f>SUM('Calcs Women Intervention'!$AG230:'Calcs Women Intervention'!AR230)</f>
        <v>8.9497859558513468</v>
      </c>
      <c r="Q55" s="189">
        <f>SUM('Calcs Women Intervention'!$AG230:'Calcs Women Intervention'!AS230)</f>
        <v>10.295600093879509</v>
      </c>
      <c r="R55" s="189">
        <f>SUM('Calcs Women Intervention'!$AG230:'Calcs Women Intervention'!AT230)</f>
        <v>11.648958749012557</v>
      </c>
      <c r="S55" s="189">
        <f>SUM('Calcs Women Intervention'!$AG230:'Calcs Women Intervention'!AU230)</f>
        <v>13.560422380526399</v>
      </c>
      <c r="T55" s="189">
        <f>SUM('Calcs Women Intervention'!$AG230:'Calcs Women Intervention'!AV230)</f>
        <v>15.448666147573805</v>
      </c>
      <c r="U55" s="189">
        <f>SUM('Calcs Women Intervention'!$AG230:'Calcs Women Intervention'!AW230)</f>
        <v>17.310857716435859</v>
      </c>
      <c r="V55" s="189">
        <f>SUM('Calcs Women Intervention'!$AG230:'Calcs Women Intervention'!AX230)</f>
        <v>19.144378104434587</v>
      </c>
      <c r="W55" s="189">
        <f>SUM('Calcs Women Intervention'!$AG230:'Calcs Women Intervention'!AY230)</f>
        <v>20.94686982480285</v>
      </c>
      <c r="X55" s="189">
        <f>SUM('Calcs Women Intervention'!$AG230:'Calcs Women Intervention'!AZ230)</f>
        <v>22.929450380302587</v>
      </c>
      <c r="Y55" s="189">
        <f>SUM('Calcs Women Intervention'!$AG230:'Calcs Women Intervention'!BA230)</f>
        <v>24.866406014137372</v>
      </c>
      <c r="Z55" s="189">
        <f>SUM('Calcs Women Intervention'!$AG230:'Calcs Women Intervention'!BB230)</f>
        <v>26.751884870867155</v>
      </c>
      <c r="AA55" s="189">
        <f>SUM('Calcs Women Intervention'!$AG230:'Calcs Women Intervention'!BC230)</f>
        <v>28.582104056900725</v>
      </c>
      <c r="AB55" s="189">
        <f>SUM('Calcs Women Intervention'!$AG230:'Calcs Women Intervention'!BD230)</f>
        <v>30.352993463475013</v>
      </c>
      <c r="AC55" s="189">
        <f>SUM('Calcs Women Intervention'!$AG230:'Calcs Women Intervention'!BE230)</f>
        <v>32.12527047629969</v>
      </c>
      <c r="AD55" s="98"/>
    </row>
    <row r="56" spans="1:30" s="3" customFormat="1" x14ac:dyDescent="0.3">
      <c r="B56" s="109"/>
      <c r="C56" s="109" t="s">
        <v>38</v>
      </c>
      <c r="D56" s="189"/>
      <c r="E56" s="189">
        <f>E55+E54</f>
        <v>0.72738659949526419</v>
      </c>
      <c r="F56" s="189">
        <f t="shared" ref="F56:AC56" si="10">F55+F54</f>
        <v>1.3746370860022563</v>
      </c>
      <c r="G56" s="189">
        <f t="shared" si="10"/>
        <v>2.0383735614228073</v>
      </c>
      <c r="H56" s="189">
        <f t="shared" si="10"/>
        <v>2.7262368661130143</v>
      </c>
      <c r="I56" s="189">
        <f t="shared" si="10"/>
        <v>3.9208085567173634</v>
      </c>
      <c r="J56" s="189">
        <f t="shared" si="10"/>
        <v>5.1525394733812409</v>
      </c>
      <c r="K56" s="189">
        <f t="shared" si="10"/>
        <v>6.4203861300826368</v>
      </c>
      <c r="L56" s="189">
        <f t="shared" si="10"/>
        <v>7.7231121073661519</v>
      </c>
      <c r="M56" s="189">
        <f t="shared" si="10"/>
        <v>9.05932140763937</v>
      </c>
      <c r="N56" s="189">
        <f t="shared" si="10"/>
        <v>11.194903487377067</v>
      </c>
      <c r="O56" s="189">
        <f t="shared" si="10"/>
        <v>13.367765857116725</v>
      </c>
      <c r="P56" s="189">
        <f t="shared" si="10"/>
        <v>15.573152854152193</v>
      </c>
      <c r="Q56" s="189">
        <f t="shared" si="10"/>
        <v>17.806294057739954</v>
      </c>
      <c r="R56" s="189">
        <f t="shared" si="10"/>
        <v>20.040049835343098</v>
      </c>
      <c r="S56" s="189">
        <f t="shared" si="10"/>
        <v>23.130465038357627</v>
      </c>
      <c r="T56" s="189">
        <f t="shared" si="10"/>
        <v>26.166058827654318</v>
      </c>
      <c r="U56" s="189">
        <f t="shared" si="10"/>
        <v>29.142500297905777</v>
      </c>
      <c r="V56" s="189">
        <f t="shared" si="10"/>
        <v>32.05608999736647</v>
      </c>
      <c r="W56" s="189">
        <f t="shared" si="10"/>
        <v>34.903475867737164</v>
      </c>
      <c r="X56" s="189">
        <f t="shared" si="10"/>
        <v>37.966961219262274</v>
      </c>
      <c r="Y56" s="189">
        <f t="shared" si="10"/>
        <v>40.942696838443553</v>
      </c>
      <c r="Z56" s="189">
        <f t="shared" si="10"/>
        <v>43.822504637553514</v>
      </c>
      <c r="AA56" s="189">
        <f t="shared" si="10"/>
        <v>46.601348319528213</v>
      </c>
      <c r="AB56" s="189">
        <f t="shared" si="10"/>
        <v>49.273619490655165</v>
      </c>
      <c r="AC56" s="189">
        <f t="shared" si="10"/>
        <v>51.898598164409137</v>
      </c>
      <c r="AD56" s="98"/>
    </row>
    <row r="57" spans="1:30" s="3" customFormat="1" x14ac:dyDescent="0.3">
      <c r="B57" s="109"/>
      <c r="C57" s="10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98"/>
    </row>
    <row r="58" spans="1:30" s="3" customFormat="1" x14ac:dyDescent="0.3">
      <c r="A58" s="109"/>
      <c r="B58" s="109" t="s">
        <v>77</v>
      </c>
      <c r="C58" s="109" t="s">
        <v>28</v>
      </c>
      <c r="D58" s="189"/>
      <c r="E58" s="189">
        <f>'Calcs Men No Intervention'!BI230</f>
        <v>0.39591507899435302</v>
      </c>
      <c r="F58" s="189">
        <f>'Calcs Men No Intervention'!BJ230</f>
        <v>0.79266277190893164</v>
      </c>
      <c r="G58" s="189">
        <f>'Calcs Men No Intervention'!BK230</f>
        <v>1.1892583984353704</v>
      </c>
      <c r="H58" s="189">
        <f>'Calcs Men No Intervention'!BL230</f>
        <v>1.5847646800766571</v>
      </c>
      <c r="I58" s="189">
        <f>'Calcs Men No Intervention'!BM230</f>
        <v>2.191275868537006</v>
      </c>
      <c r="J58" s="189">
        <f>'Calcs Men No Intervention'!BN230</f>
        <v>2.7912385804433457</v>
      </c>
      <c r="K58" s="189">
        <f>'Calcs Men No Intervention'!BO230</f>
        <v>3.3829852410115926</v>
      </c>
      <c r="L58" s="189">
        <f>'Calcs Men No Intervention'!BP230</f>
        <v>3.9642693256951942</v>
      </c>
      <c r="M58" s="189">
        <f>'Calcs Men No Intervention'!BQ230</f>
        <v>4.5341026949018817</v>
      </c>
      <c r="N58" s="189">
        <f>'Calcs Men No Intervention'!BR230</f>
        <v>5.4067448310690924</v>
      </c>
      <c r="O58" s="189">
        <f>'Calcs Men No Intervention'!BS230</f>
        <v>6.2497094185251516</v>
      </c>
      <c r="P58" s="189">
        <f>'Calcs Men No Intervention'!BT230</f>
        <v>7.0592746825564072</v>
      </c>
      <c r="Q58" s="189">
        <f>'Calcs Men No Intervention'!BU230</f>
        <v>7.833239174689604</v>
      </c>
      <c r="R58" s="189">
        <f>'Calcs Men No Intervention'!BV230</f>
        <v>8.5673951778956905</v>
      </c>
      <c r="S58" s="189">
        <f>'Calcs Men No Intervention'!BW230</f>
        <v>9.5699740570880074</v>
      </c>
      <c r="T58" s="189">
        <f>'Calcs Men No Intervention'!BX230</f>
        <v>10.506657553657837</v>
      </c>
      <c r="U58" s="189">
        <f>'Calcs Men No Intervention'!BY230</f>
        <v>11.371754383920923</v>
      </c>
      <c r="V58" s="189">
        <f>'Calcs Men No Intervention'!BZ230</f>
        <v>12.165894267720601</v>
      </c>
      <c r="W58" s="189">
        <f>'Calcs Men No Intervention'!CA230</f>
        <v>12.885501549946978</v>
      </c>
      <c r="X58" s="189">
        <f>'Calcs Men No Intervention'!CB230</f>
        <v>13.642997833863099</v>
      </c>
      <c r="Y58" s="189">
        <f>'Calcs Men No Intervention'!CC230</f>
        <v>14.29845103349072</v>
      </c>
      <c r="Z58" s="189">
        <f>'Calcs Men No Intervention'!CD230</f>
        <v>14.847624600174854</v>
      </c>
      <c r="AA58" s="189">
        <f>'Calcs Men No Intervention'!CE230</f>
        <v>15.299389167551286</v>
      </c>
      <c r="AB58" s="189">
        <f>'Calcs Men No Intervention'!CF230</f>
        <v>15.637751817973497</v>
      </c>
      <c r="AC58" s="189">
        <f>'Calcs Men No Intervention'!CG230</f>
        <v>15.853487757979691</v>
      </c>
      <c r="AD58" s="342"/>
    </row>
    <row r="59" spans="1:30" s="3" customFormat="1" x14ac:dyDescent="0.3">
      <c r="B59" s="109"/>
      <c r="C59" s="109" t="s">
        <v>27</v>
      </c>
      <c r="D59" s="110"/>
      <c r="E59" s="189">
        <f>'Calcs Women No Intervention'!BI230</f>
        <v>0.42898010752548932</v>
      </c>
      <c r="F59" s="189">
        <f>'Calcs Women No Intervention'!BJ230</f>
        <v>0.86286228972860002</v>
      </c>
      <c r="G59" s="189">
        <f>'Calcs Women No Intervention'!BK230</f>
        <v>1.3010531937240795</v>
      </c>
      <c r="H59" s="189">
        <f>'Calcs Women No Intervention'!BL230</f>
        <v>1.7425270972090923</v>
      </c>
      <c r="I59" s="189">
        <f>'Calcs Women No Intervention'!BM230</f>
        <v>2.5554790136520404</v>
      </c>
      <c r="J59" s="189">
        <f>'Calcs Women No Intervention'!BN230</f>
        <v>3.3696956635873896</v>
      </c>
      <c r="K59" s="189">
        <f>'Calcs Women No Intervention'!BO230</f>
        <v>4.1832138652720481</v>
      </c>
      <c r="L59" s="189">
        <f>'Calcs Women No Intervention'!BP230</f>
        <v>4.9945670015635066</v>
      </c>
      <c r="M59" s="189">
        <f>'Calcs Women No Intervention'!BQ230</f>
        <v>5.8013961118040163</v>
      </c>
      <c r="N59" s="189">
        <f>'Calcs Women No Intervention'!BR230</f>
        <v>7.1033704798825958</v>
      </c>
      <c r="O59" s="189">
        <f>'Calcs Women No Intervention'!BS230</f>
        <v>8.3854516684830696</v>
      </c>
      <c r="P59" s="189">
        <f>'Calcs Women No Intervention'!BT230</f>
        <v>9.6420223470496964</v>
      </c>
      <c r="Q59" s="189">
        <f>'Calcs Women No Intervention'!BU230</f>
        <v>10.870267087407894</v>
      </c>
      <c r="R59" s="189">
        <f>'Calcs Women No Intervention'!BV230</f>
        <v>12.060845833771252</v>
      </c>
      <c r="S59" s="189">
        <f>'Calcs Women No Intervention'!BW230</f>
        <v>13.775982175804291</v>
      </c>
      <c r="T59" s="189">
        <f>'Calcs Women No Intervention'!BX230</f>
        <v>15.422692565272262</v>
      </c>
      <c r="U59" s="189">
        <f>'Calcs Women No Intervention'!BY230</f>
        <v>16.994435716648336</v>
      </c>
      <c r="V59" s="189">
        <f>'Calcs Women No Intervention'!BZ230</f>
        <v>18.486490911447543</v>
      </c>
      <c r="W59" s="189">
        <f>'Calcs Women No Intervention'!CA230</f>
        <v>19.895895491532567</v>
      </c>
      <c r="X59" s="189">
        <f>'Calcs Women No Intervention'!CB230</f>
        <v>21.483944703608131</v>
      </c>
      <c r="Y59" s="189">
        <f>'Calcs Women No Intervention'!CC230</f>
        <v>22.952175048921561</v>
      </c>
      <c r="Z59" s="189">
        <f>'Calcs Women No Intervention'!CD230</f>
        <v>24.273990733325491</v>
      </c>
      <c r="AA59" s="189">
        <f>'Calcs Women No Intervention'!CE230</f>
        <v>25.468849024322985</v>
      </c>
      <c r="AB59" s="189">
        <f>'Calcs Women No Intervention'!CF230</f>
        <v>26.513624365232943</v>
      </c>
      <c r="AC59" s="189">
        <f>'Calcs Women No Intervention'!CG230</f>
        <v>27.449909162082388</v>
      </c>
      <c r="AD59" s="98"/>
    </row>
    <row r="60" spans="1:30" s="3" customFormat="1" x14ac:dyDescent="0.3">
      <c r="B60" s="109"/>
      <c r="C60" s="109" t="s">
        <v>38</v>
      </c>
      <c r="D60" s="109"/>
      <c r="E60" s="189">
        <f>E58+E59</f>
        <v>0.82489518651984239</v>
      </c>
      <c r="F60" s="189">
        <f t="shared" ref="F60:AC60" si="11">F58+F59</f>
        <v>1.6555250616375317</v>
      </c>
      <c r="G60" s="189">
        <f t="shared" si="11"/>
        <v>2.4903115921594496</v>
      </c>
      <c r="H60" s="189">
        <f t="shared" si="11"/>
        <v>3.3272917772857493</v>
      </c>
      <c r="I60" s="189">
        <f t="shared" si="11"/>
        <v>4.7467548821890464</v>
      </c>
      <c r="J60" s="189">
        <f t="shared" si="11"/>
        <v>6.1609342440307353</v>
      </c>
      <c r="K60" s="189">
        <f t="shared" si="11"/>
        <v>7.5661991062836407</v>
      </c>
      <c r="L60" s="189">
        <f t="shared" si="11"/>
        <v>8.9588363272587017</v>
      </c>
      <c r="M60" s="189">
        <f t="shared" si="11"/>
        <v>10.335498806705898</v>
      </c>
      <c r="N60" s="189">
        <f t="shared" si="11"/>
        <v>12.510115310951688</v>
      </c>
      <c r="O60" s="189">
        <f t="shared" si="11"/>
        <v>14.635161087008221</v>
      </c>
      <c r="P60" s="189">
        <f t="shared" si="11"/>
        <v>16.701297029606103</v>
      </c>
      <c r="Q60" s="189">
        <f t="shared" si="11"/>
        <v>18.703506262097498</v>
      </c>
      <c r="R60" s="189">
        <f t="shared" si="11"/>
        <v>20.628241011666944</v>
      </c>
      <c r="S60" s="189">
        <f t="shared" si="11"/>
        <v>23.345956232892298</v>
      </c>
      <c r="T60" s="189">
        <f t="shared" si="11"/>
        <v>25.929350118930099</v>
      </c>
      <c r="U60" s="189">
        <f t="shared" si="11"/>
        <v>28.366190100569259</v>
      </c>
      <c r="V60" s="189">
        <f t="shared" si="11"/>
        <v>30.652385179168142</v>
      </c>
      <c r="W60" s="189">
        <f t="shared" si="11"/>
        <v>32.781397041479543</v>
      </c>
      <c r="X60" s="189">
        <f t="shared" si="11"/>
        <v>35.12694253747123</v>
      </c>
      <c r="Y60" s="189">
        <f t="shared" si="11"/>
        <v>37.250626082412282</v>
      </c>
      <c r="Z60" s="189">
        <f t="shared" si="11"/>
        <v>39.121615333500344</v>
      </c>
      <c r="AA60" s="189">
        <f t="shared" si="11"/>
        <v>40.768238191874275</v>
      </c>
      <c r="AB60" s="189">
        <f t="shared" si="11"/>
        <v>42.151376183206438</v>
      </c>
      <c r="AC60" s="189">
        <f t="shared" si="11"/>
        <v>43.303396920062077</v>
      </c>
      <c r="AD60" s="98"/>
    </row>
    <row r="61" spans="1:30" s="3" customFormat="1" x14ac:dyDescent="0.3">
      <c r="B61" s="109"/>
      <c r="C61" s="109"/>
      <c r="D61" s="109"/>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98"/>
    </row>
    <row r="62" spans="1:30" s="3" customFormat="1" x14ac:dyDescent="0.3">
      <c r="A62" s="109"/>
      <c r="B62" s="109" t="s">
        <v>78</v>
      </c>
      <c r="C62" s="109" t="s">
        <v>28</v>
      </c>
      <c r="D62" s="109"/>
      <c r="E62" s="189">
        <f>'Calcs Men Intervention'!BI230</f>
        <v>0.34952052151353713</v>
      </c>
      <c r="F62" s="189">
        <f>'Calcs Men Intervention'!BJ230</f>
        <v>0.65802393146722193</v>
      </c>
      <c r="G62" s="189">
        <f>'Calcs Men Intervention'!BK230</f>
        <v>0.9712350848266661</v>
      </c>
      <c r="H62" s="189">
        <f>'Calcs Men Intervention'!BL230</f>
        <v>1.2922168274610568</v>
      </c>
      <c r="I62" s="189">
        <f>'Calcs Men Intervention'!BM230</f>
        <v>1.7977168496464351</v>
      </c>
      <c r="J62" s="189">
        <f>'Calcs Men Intervention'!BN230</f>
        <v>2.3114096664496295</v>
      </c>
      <c r="K62" s="189">
        <f>'Calcs Men Intervention'!BO230</f>
        <v>2.831709562561779</v>
      </c>
      <c r="L62" s="189">
        <f>'Calcs Men Intervention'!BP230</f>
        <v>3.3564160093672051</v>
      </c>
      <c r="M62" s="189">
        <f>'Calcs Men Intervention'!BQ230</f>
        <v>3.8842569263529012</v>
      </c>
      <c r="N62" s="189">
        <f>'Calcs Men Intervention'!BR230</f>
        <v>4.7107744818577109</v>
      </c>
      <c r="O62" s="189">
        <f>'Calcs Men Intervention'!BS230</f>
        <v>5.5295330932593929</v>
      </c>
      <c r="P62" s="189">
        <f>'Calcs Men Intervention'!BT230</f>
        <v>6.3357175029522921</v>
      </c>
      <c r="Q62" s="189">
        <f>'Calcs Men Intervention'!BU230</f>
        <v>7.1256786763820319</v>
      </c>
      <c r="R62" s="189">
        <f>'Calcs Men Intervention'!BV230</f>
        <v>7.885388315286475</v>
      </c>
      <c r="S62" s="189">
        <f>'Calcs Men Intervention'!BW230</f>
        <v>8.9185942835077672</v>
      </c>
      <c r="T62" s="189">
        <f>'Calcs Men Intervention'!BX230</f>
        <v>9.8861222139758649</v>
      </c>
      <c r="U62" s="189">
        <f>'Calcs Men Intervention'!BY230</f>
        <v>10.782256856242569</v>
      </c>
      <c r="V62" s="189">
        <f>'Calcs Men Intervention'!BZ230</f>
        <v>11.607283006330974</v>
      </c>
      <c r="W62" s="189">
        <f>'Calcs Men Intervention'!CA230</f>
        <v>12.357570009953202</v>
      </c>
      <c r="X62" s="189">
        <f>'Calcs Men Intervention'!CB230</f>
        <v>13.144710210818792</v>
      </c>
      <c r="Y62" s="189">
        <f>'Calcs Men Intervention'!CC230</f>
        <v>13.830048854207798</v>
      </c>
      <c r="Z62" s="189">
        <f>'Calcs Men Intervention'!CD230</f>
        <v>14.40911949306938</v>
      </c>
      <c r="AA62" s="189">
        <f>'Calcs Men Intervention'!CE230</f>
        <v>14.890261260986019</v>
      </c>
      <c r="AB62" s="189">
        <f>'Calcs Men Intervention'!CF230</f>
        <v>15.257729143953787</v>
      </c>
      <c r="AC62" s="189">
        <f>'Calcs Men Intervention'!CG230</f>
        <v>15.502304569147364</v>
      </c>
      <c r="AD62" s="98"/>
    </row>
    <row r="63" spans="1:30" s="3" customFormat="1" x14ac:dyDescent="0.3">
      <c r="B63" s="109"/>
      <c r="C63" s="109" t="s">
        <v>27</v>
      </c>
      <c r="D63" s="109"/>
      <c r="E63" s="189">
        <f>'Calcs Women Intervention'!BI230</f>
        <v>0.37786607798172711</v>
      </c>
      <c r="F63" s="189">
        <f>'Calcs Women Intervention'!BJ230</f>
        <v>0.71370890532302844</v>
      </c>
      <c r="G63" s="189">
        <f>'Calcs Women Intervention'!BK230</f>
        <v>1.0580080142165917</v>
      </c>
      <c r="H63" s="189">
        <f>'Calcs Women Intervention'!BL230</f>
        <v>1.4143051234063886</v>
      </c>
      <c r="I63" s="189">
        <f>'Calcs Women Intervention'!BM230</f>
        <v>2.0878207847331094</v>
      </c>
      <c r="J63" s="189">
        <f>'Calcs Women Intervention'!BN230</f>
        <v>2.780389704602773</v>
      </c>
      <c r="K63" s="189">
        <f>'Calcs Women Intervention'!BO230</f>
        <v>3.4905626233694478</v>
      </c>
      <c r="L63" s="189">
        <f>'Calcs Women Intervention'!BP230</f>
        <v>4.2171688894456585</v>
      </c>
      <c r="M63" s="189">
        <f>'Calcs Women Intervention'!BQ230</f>
        <v>4.9581558527346665</v>
      </c>
      <c r="N63" s="189">
        <f>'Calcs Women Intervention'!BR230</f>
        <v>6.1811728260474759</v>
      </c>
      <c r="O63" s="189">
        <f>'Calcs Women Intervention'!BS230</f>
        <v>7.4151165206008498</v>
      </c>
      <c r="P63" s="189">
        <f>'Calcs Women Intervention'!BT230</f>
        <v>8.653876867423401</v>
      </c>
      <c r="Q63" s="189">
        <f>'Calcs Women Intervention'!BU230</f>
        <v>9.8935267527065012</v>
      </c>
      <c r="R63" s="189">
        <f>'Calcs Women Intervention'!BV230</f>
        <v>11.110596740641986</v>
      </c>
      <c r="S63" s="189">
        <f>'Calcs Women Intervention'!BW230</f>
        <v>12.85806021002022</v>
      </c>
      <c r="T63" s="189">
        <f>'Calcs Women Intervention'!BX230</f>
        <v>14.537917341471735</v>
      </c>
      <c r="U63" s="189">
        <f>'Calcs Women Intervention'!BY230</f>
        <v>16.143471111170918</v>
      </c>
      <c r="V63" s="189">
        <f>'Calcs Women Intervention'!BZ230</f>
        <v>17.669790213941436</v>
      </c>
      <c r="W63" s="189">
        <f>'Calcs Women Intervention'!CA230</f>
        <v>19.113681019901854</v>
      </c>
      <c r="X63" s="189">
        <f>'Calcs Women Intervention'!CB230</f>
        <v>20.736207509782645</v>
      </c>
      <c r="Y63" s="189">
        <f>'Calcs Women Intervention'!CC230</f>
        <v>22.239477367431643</v>
      </c>
      <c r="Z63" s="189">
        <f>'Calcs Women Intervention'!CD230</f>
        <v>23.597199759581773</v>
      </c>
      <c r="AA63" s="189">
        <f>'Calcs Women Intervention'!CE230</f>
        <v>24.827795785189373</v>
      </c>
      <c r="AB63" s="189">
        <f>'Calcs Women Intervention'!CF230</f>
        <v>25.908431305691074</v>
      </c>
      <c r="AC63" s="189">
        <f>'Calcs Women Intervention'!CG230</f>
        <v>26.881522130878995</v>
      </c>
      <c r="AD63" s="98"/>
    </row>
    <row r="64" spans="1:30" s="3" customFormat="1" x14ac:dyDescent="0.3">
      <c r="B64" s="109"/>
      <c r="C64" s="109" t="s">
        <v>38</v>
      </c>
      <c r="D64" s="109"/>
      <c r="E64" s="189">
        <f>E62+E63</f>
        <v>0.72738659949526419</v>
      </c>
      <c r="F64" s="189">
        <f t="shared" ref="F64:AC64" si="12">F62+F63</f>
        <v>1.3717328367902504</v>
      </c>
      <c r="G64" s="189">
        <f t="shared" si="12"/>
        <v>2.0292430990432577</v>
      </c>
      <c r="H64" s="189">
        <f t="shared" si="12"/>
        <v>2.7065219508674456</v>
      </c>
      <c r="I64" s="189">
        <f t="shared" si="12"/>
        <v>3.8855376343795447</v>
      </c>
      <c r="J64" s="189">
        <f t="shared" si="12"/>
        <v>5.091799371052403</v>
      </c>
      <c r="K64" s="189">
        <f t="shared" si="12"/>
        <v>6.3222721859312268</v>
      </c>
      <c r="L64" s="189">
        <f t="shared" si="12"/>
        <v>7.5735848988128636</v>
      </c>
      <c r="M64" s="189">
        <f t="shared" si="12"/>
        <v>8.8424127790875673</v>
      </c>
      <c r="N64" s="189">
        <f t="shared" si="12"/>
        <v>10.891947307905188</v>
      </c>
      <c r="O64" s="189">
        <f t="shared" si="12"/>
        <v>12.944649613860243</v>
      </c>
      <c r="P64" s="189">
        <f t="shared" si="12"/>
        <v>14.989594370375693</v>
      </c>
      <c r="Q64" s="189">
        <f t="shared" si="12"/>
        <v>17.019205429088533</v>
      </c>
      <c r="R64" s="189">
        <f t="shared" si="12"/>
        <v>18.995985055928461</v>
      </c>
      <c r="S64" s="189">
        <f t="shared" si="12"/>
        <v>21.776654493527985</v>
      </c>
      <c r="T64" s="189">
        <f t="shared" si="12"/>
        <v>24.4240395554476</v>
      </c>
      <c r="U64" s="189">
        <f t="shared" si="12"/>
        <v>26.925727967413486</v>
      </c>
      <c r="V64" s="189">
        <f t="shared" si="12"/>
        <v>29.27707322027241</v>
      </c>
      <c r="W64" s="189">
        <f t="shared" si="12"/>
        <v>31.471251029855054</v>
      </c>
      <c r="X64" s="189">
        <f t="shared" si="12"/>
        <v>33.880917720601438</v>
      </c>
      <c r="Y64" s="189">
        <f t="shared" si="12"/>
        <v>36.069526221639443</v>
      </c>
      <c r="Z64" s="189">
        <f t="shared" si="12"/>
        <v>38.006319252651153</v>
      </c>
      <c r="AA64" s="189">
        <f t="shared" si="12"/>
        <v>39.718057046175389</v>
      </c>
      <c r="AB64" s="189">
        <f t="shared" si="12"/>
        <v>41.166160449644863</v>
      </c>
      <c r="AC64" s="189">
        <f t="shared" si="12"/>
        <v>42.383826700026361</v>
      </c>
      <c r="AD64" s="98"/>
    </row>
    <row r="65" spans="2:30" s="3" customFormat="1" x14ac:dyDescent="0.3">
      <c r="B65" s="109"/>
      <c r="C65" s="109"/>
      <c r="D65" s="109"/>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98"/>
    </row>
    <row r="66" spans="2:30" s="3" customFormat="1" x14ac:dyDescent="0.3">
      <c r="B66" s="109" t="s">
        <v>91</v>
      </c>
      <c r="C66" s="109" t="s">
        <v>28</v>
      </c>
      <c r="D66" s="109"/>
      <c r="E66" s="110">
        <f t="shared" ref="E66:AC66" si="13">E58-E62</f>
        <v>4.639455748081589E-2</v>
      </c>
      <c r="F66" s="110">
        <f t="shared" si="13"/>
        <v>0.13463884044170971</v>
      </c>
      <c r="G66" s="110">
        <f t="shared" si="13"/>
        <v>0.21802331360870431</v>
      </c>
      <c r="H66" s="110">
        <f t="shared" si="13"/>
        <v>0.29254785261560023</v>
      </c>
      <c r="I66" s="110">
        <f t="shared" si="13"/>
        <v>0.39355901889057088</v>
      </c>
      <c r="J66" s="110">
        <f t="shared" si="13"/>
        <v>0.47982891399371619</v>
      </c>
      <c r="K66" s="110">
        <f t="shared" si="13"/>
        <v>0.55127567844981362</v>
      </c>
      <c r="L66" s="110">
        <f t="shared" si="13"/>
        <v>0.60785331632798911</v>
      </c>
      <c r="M66" s="110">
        <f t="shared" si="13"/>
        <v>0.64984576854898046</v>
      </c>
      <c r="N66" s="110">
        <f t="shared" si="13"/>
        <v>0.69597034921138157</v>
      </c>
      <c r="O66" s="110">
        <f t="shared" si="13"/>
        <v>0.7201763252657587</v>
      </c>
      <c r="P66" s="110">
        <f t="shared" si="13"/>
        <v>0.72355717960411514</v>
      </c>
      <c r="Q66" s="110">
        <f t="shared" si="13"/>
        <v>0.70756049830757206</v>
      </c>
      <c r="R66" s="110">
        <f t="shared" si="13"/>
        <v>0.6820068626092155</v>
      </c>
      <c r="S66" s="110">
        <f t="shared" si="13"/>
        <v>0.65137977358024024</v>
      </c>
      <c r="T66" s="110">
        <f t="shared" si="13"/>
        <v>0.62053533968197172</v>
      </c>
      <c r="U66" s="110">
        <f t="shared" si="13"/>
        <v>0.58949752767835406</v>
      </c>
      <c r="V66" s="110">
        <f t="shared" si="13"/>
        <v>0.55861126138962724</v>
      </c>
      <c r="W66" s="110">
        <f t="shared" si="13"/>
        <v>0.52793153999377651</v>
      </c>
      <c r="X66" s="110">
        <f t="shared" si="13"/>
        <v>0.49828762304430718</v>
      </c>
      <c r="Y66" s="110">
        <f t="shared" si="13"/>
        <v>0.46840217928292205</v>
      </c>
      <c r="Z66" s="110">
        <f t="shared" si="13"/>
        <v>0.43850510710547397</v>
      </c>
      <c r="AA66" s="110">
        <f t="shared" si="13"/>
        <v>0.4091279065652671</v>
      </c>
      <c r="AB66" s="110">
        <f t="shared" si="13"/>
        <v>0.38002267401970968</v>
      </c>
      <c r="AC66" s="110">
        <f t="shared" si="13"/>
        <v>0.35118318883232646</v>
      </c>
      <c r="AD66" s="98"/>
    </row>
    <row r="67" spans="2:30" s="3" customFormat="1" x14ac:dyDescent="0.3">
      <c r="B67" s="109"/>
      <c r="C67" s="109" t="s">
        <v>27</v>
      </c>
      <c r="D67" s="109"/>
      <c r="E67" s="110">
        <f t="shared" ref="E67:AC67" si="14">E59-E63</f>
        <v>5.1114029543762207E-2</v>
      </c>
      <c r="F67" s="110">
        <f t="shared" si="14"/>
        <v>0.14915338440557158</v>
      </c>
      <c r="G67" s="110">
        <f t="shared" si="14"/>
        <v>0.24304517950748772</v>
      </c>
      <c r="H67" s="110">
        <f t="shared" si="14"/>
        <v>0.32822197380270368</v>
      </c>
      <c r="I67" s="110">
        <f t="shared" si="14"/>
        <v>0.46765822891893105</v>
      </c>
      <c r="J67" s="110">
        <f t="shared" si="14"/>
        <v>0.58930595898461657</v>
      </c>
      <c r="K67" s="110">
        <f t="shared" si="14"/>
        <v>0.6926512419026003</v>
      </c>
      <c r="L67" s="110">
        <f t="shared" si="14"/>
        <v>0.77739811211784815</v>
      </c>
      <c r="M67" s="110">
        <f t="shared" si="14"/>
        <v>0.84324025906934974</v>
      </c>
      <c r="N67" s="110">
        <f t="shared" si="14"/>
        <v>0.92219765383511998</v>
      </c>
      <c r="O67" s="110">
        <f t="shared" si="14"/>
        <v>0.97033514788221975</v>
      </c>
      <c r="P67" s="110">
        <f t="shared" si="14"/>
        <v>0.9881454796262954</v>
      </c>
      <c r="Q67" s="110">
        <f t="shared" si="14"/>
        <v>0.97674033470139321</v>
      </c>
      <c r="R67" s="110">
        <f t="shared" si="14"/>
        <v>0.95024909312926553</v>
      </c>
      <c r="S67" s="110">
        <f t="shared" si="14"/>
        <v>0.91792196578407115</v>
      </c>
      <c r="T67" s="110">
        <f t="shared" si="14"/>
        <v>0.88477522380052775</v>
      </c>
      <c r="U67" s="110">
        <f t="shared" si="14"/>
        <v>0.8509646054774187</v>
      </c>
      <c r="V67" s="110">
        <f t="shared" si="14"/>
        <v>0.81670069750610708</v>
      </c>
      <c r="W67" s="110">
        <f t="shared" si="14"/>
        <v>0.78221447163071289</v>
      </c>
      <c r="X67" s="110">
        <f t="shared" si="14"/>
        <v>0.7477371938254862</v>
      </c>
      <c r="Y67" s="110">
        <f t="shared" si="14"/>
        <v>0.7126976814899173</v>
      </c>
      <c r="Z67" s="110">
        <f t="shared" si="14"/>
        <v>0.67679097374371722</v>
      </c>
      <c r="AA67" s="110">
        <f t="shared" si="14"/>
        <v>0.6410532391336119</v>
      </c>
      <c r="AB67" s="110">
        <f t="shared" si="14"/>
        <v>0.60519305954186819</v>
      </c>
      <c r="AC67" s="110">
        <f t="shared" si="14"/>
        <v>0.56838703120339318</v>
      </c>
      <c r="AD67" s="98"/>
    </row>
    <row r="68" spans="2:30" s="3" customFormat="1" x14ac:dyDescent="0.3">
      <c r="B68" s="109"/>
      <c r="C68" s="109" t="s">
        <v>38</v>
      </c>
      <c r="D68" s="109"/>
      <c r="E68" s="110">
        <f t="shared" ref="E68:AC68" si="15">E60-E64</f>
        <v>9.7508587024578208E-2</v>
      </c>
      <c r="F68" s="110">
        <f t="shared" si="15"/>
        <v>0.28379222484728128</v>
      </c>
      <c r="G68" s="110">
        <f t="shared" si="15"/>
        <v>0.46106849311619191</v>
      </c>
      <c r="H68" s="110">
        <f t="shared" si="15"/>
        <v>0.62076982641830369</v>
      </c>
      <c r="I68" s="110">
        <f t="shared" si="15"/>
        <v>0.86121724780950171</v>
      </c>
      <c r="J68" s="110">
        <f t="shared" si="15"/>
        <v>1.0691348729783323</v>
      </c>
      <c r="K68" s="110">
        <f t="shared" si="15"/>
        <v>1.2439269203524139</v>
      </c>
      <c r="L68" s="110">
        <f t="shared" si="15"/>
        <v>1.3852514284458382</v>
      </c>
      <c r="M68" s="110">
        <f t="shared" si="15"/>
        <v>1.4930860276183306</v>
      </c>
      <c r="N68" s="110">
        <f t="shared" si="15"/>
        <v>1.6181680030465007</v>
      </c>
      <c r="O68" s="110">
        <f t="shared" si="15"/>
        <v>1.6905114731479784</v>
      </c>
      <c r="P68" s="110">
        <f t="shared" si="15"/>
        <v>1.7117026592304097</v>
      </c>
      <c r="Q68" s="110">
        <f t="shared" si="15"/>
        <v>1.6843008330089653</v>
      </c>
      <c r="R68" s="110">
        <f t="shared" si="15"/>
        <v>1.6322559557384828</v>
      </c>
      <c r="S68" s="110">
        <f t="shared" si="15"/>
        <v>1.5693017393643132</v>
      </c>
      <c r="T68" s="110">
        <f t="shared" si="15"/>
        <v>1.5053105634824995</v>
      </c>
      <c r="U68" s="110">
        <f t="shared" si="15"/>
        <v>1.4404621331557728</v>
      </c>
      <c r="V68" s="110">
        <f t="shared" si="15"/>
        <v>1.3753119588957325</v>
      </c>
      <c r="W68" s="110">
        <f t="shared" si="15"/>
        <v>1.3101460116244894</v>
      </c>
      <c r="X68" s="110">
        <f t="shared" si="15"/>
        <v>1.2460248168697916</v>
      </c>
      <c r="Y68" s="110">
        <f t="shared" si="15"/>
        <v>1.1810998607728393</v>
      </c>
      <c r="Z68" s="110">
        <f t="shared" si="15"/>
        <v>1.1152960808491912</v>
      </c>
      <c r="AA68" s="110">
        <f t="shared" si="15"/>
        <v>1.0501811456988861</v>
      </c>
      <c r="AB68" s="110">
        <f t="shared" si="15"/>
        <v>0.98521573356157432</v>
      </c>
      <c r="AC68" s="110">
        <f t="shared" si="15"/>
        <v>0.91957022003571609</v>
      </c>
      <c r="AD68" s="98"/>
    </row>
    <row r="69" spans="2:30" s="3" customFormat="1" x14ac:dyDescent="0.3">
      <c r="B69" s="109"/>
      <c r="C69" s="109"/>
      <c r="D69" s="109"/>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98"/>
    </row>
    <row r="70" spans="2:30" s="3" customFormat="1" x14ac:dyDescent="0.3">
      <c r="B70" s="109" t="s">
        <v>92</v>
      </c>
      <c r="C70" s="109" t="s">
        <v>28</v>
      </c>
      <c r="D70" s="109"/>
      <c r="E70" s="110">
        <f>SUM($E66:E66)</f>
        <v>4.639455748081589E-2</v>
      </c>
      <c r="F70" s="110">
        <f>SUM($E66:F66)</f>
        <v>0.1810333979225256</v>
      </c>
      <c r="G70" s="110">
        <f>SUM($E66:G66)</f>
        <v>0.3990567115312299</v>
      </c>
      <c r="H70" s="110">
        <f>SUM($E66:H66)</f>
        <v>0.69160456414683014</v>
      </c>
      <c r="I70" s="110">
        <f>SUM($E66:I66)</f>
        <v>1.0851635830374011</v>
      </c>
      <c r="J70" s="110">
        <f>SUM($E66:J66)</f>
        <v>1.5649924970311173</v>
      </c>
      <c r="K70" s="110">
        <f>SUM($E66:K66)</f>
        <v>2.1162681754809309</v>
      </c>
      <c r="L70" s="110">
        <f>SUM($E66:L66)</f>
        <v>2.72412149180892</v>
      </c>
      <c r="M70" s="110">
        <f>SUM($E66:M66)</f>
        <v>3.3739672603579005</v>
      </c>
      <c r="N70" s="110">
        <f>SUM($E66:N66)</f>
        <v>4.0699376095692816</v>
      </c>
      <c r="O70" s="110">
        <f>SUM($E66:O66)</f>
        <v>4.7901139348350403</v>
      </c>
      <c r="P70" s="110">
        <f>SUM($E66:P66)</f>
        <v>5.5136711144391555</v>
      </c>
      <c r="Q70" s="110">
        <f>SUM($E66:Q66)</f>
        <v>6.2212316127467275</v>
      </c>
      <c r="R70" s="110">
        <f>SUM($E66:R66)</f>
        <v>6.903238475355943</v>
      </c>
      <c r="S70" s="110">
        <f>SUM($E66:S66)</f>
        <v>7.5546182489361833</v>
      </c>
      <c r="T70" s="110">
        <f>SUM($E66:T66)</f>
        <v>8.175153588618155</v>
      </c>
      <c r="U70" s="110">
        <f>SUM($E66:U66)</f>
        <v>8.7646511162965091</v>
      </c>
      <c r="V70" s="110">
        <f>SUM($E66:V66)</f>
        <v>9.3232623776861363</v>
      </c>
      <c r="W70" s="110">
        <f>SUM($E66:W66)</f>
        <v>9.8511939176799128</v>
      </c>
      <c r="X70" s="110">
        <f>SUM($E66:X66)</f>
        <v>10.34948154072422</v>
      </c>
      <c r="Y70" s="110">
        <f>SUM($E66:Y66)</f>
        <v>10.817883720007142</v>
      </c>
      <c r="Z70" s="110">
        <f>SUM($E66:Z66)</f>
        <v>11.256388827112616</v>
      </c>
      <c r="AA70" s="110">
        <f>SUM($E66:AA66)</f>
        <v>11.665516733677883</v>
      </c>
      <c r="AB70" s="110">
        <f>SUM($E66:AB66)</f>
        <v>12.045539407697593</v>
      </c>
      <c r="AC70" s="110">
        <f>SUM($E66:AC66)</f>
        <v>12.396722596529919</v>
      </c>
      <c r="AD70" s="98"/>
    </row>
    <row r="71" spans="2:30" s="3" customFormat="1" x14ac:dyDescent="0.3">
      <c r="B71" s="109"/>
      <c r="C71" s="109" t="s">
        <v>27</v>
      </c>
      <c r="D71" s="109"/>
      <c r="E71" s="110">
        <f>SUM($E67:E67)</f>
        <v>5.1114029543762207E-2</v>
      </c>
      <c r="F71" s="110">
        <f>SUM($E67:F67)</f>
        <v>0.20026741394933378</v>
      </c>
      <c r="G71" s="110">
        <f>SUM($E67:G67)</f>
        <v>0.4433125934568215</v>
      </c>
      <c r="H71" s="110">
        <f>SUM($E67:H67)</f>
        <v>0.77153456725952518</v>
      </c>
      <c r="I71" s="110">
        <f>SUM($E67:I67)</f>
        <v>1.2391927961784561</v>
      </c>
      <c r="J71" s="110">
        <f>SUM($E67:J67)</f>
        <v>1.8284987551630727</v>
      </c>
      <c r="K71" s="110">
        <f>SUM($E67:K67)</f>
        <v>2.521149997065673</v>
      </c>
      <c r="L71" s="110">
        <f>SUM($E67:L67)</f>
        <v>3.2985481091835211</v>
      </c>
      <c r="M71" s="110">
        <f>SUM($E67:M67)</f>
        <v>4.1417883682528709</v>
      </c>
      <c r="N71" s="110">
        <f>SUM($E67:N67)</f>
        <v>5.0639860220879909</v>
      </c>
      <c r="O71" s="110">
        <f>SUM($E67:O67)</f>
        <v>6.0343211699702106</v>
      </c>
      <c r="P71" s="110">
        <f>SUM($E67:P67)</f>
        <v>7.022466649596506</v>
      </c>
      <c r="Q71" s="110">
        <f>SUM($E67:Q67)</f>
        <v>7.9992069842978992</v>
      </c>
      <c r="R71" s="110">
        <f>SUM($E67:R67)</f>
        <v>8.9494560774271648</v>
      </c>
      <c r="S71" s="110">
        <f>SUM($E67:S67)</f>
        <v>9.8673780432112359</v>
      </c>
      <c r="T71" s="110">
        <f>SUM($E67:T67)</f>
        <v>10.752153267011764</v>
      </c>
      <c r="U71" s="110">
        <f>SUM($E67:U67)</f>
        <v>11.603117872489182</v>
      </c>
      <c r="V71" s="110">
        <f>SUM($E67:V67)</f>
        <v>12.419818569995289</v>
      </c>
      <c r="W71" s="110">
        <f>SUM($E67:W67)</f>
        <v>13.202033041626002</v>
      </c>
      <c r="X71" s="110">
        <f>SUM($E67:X67)</f>
        <v>13.949770235451489</v>
      </c>
      <c r="Y71" s="110">
        <f>SUM($E67:Y67)</f>
        <v>14.662467916941406</v>
      </c>
      <c r="Z71" s="110">
        <f>SUM($E67:Z67)</f>
        <v>15.339258890685123</v>
      </c>
      <c r="AA71" s="110">
        <f>SUM($E67:AA67)</f>
        <v>15.980312129818735</v>
      </c>
      <c r="AB71" s="110">
        <f>SUM($E67:AB67)</f>
        <v>16.585505189360603</v>
      </c>
      <c r="AC71" s="110">
        <f>SUM($E67:AC67)</f>
        <v>17.153892220563996</v>
      </c>
      <c r="AD71" s="98"/>
    </row>
    <row r="72" spans="2:30" s="3" customFormat="1" x14ac:dyDescent="0.3">
      <c r="B72" s="109"/>
      <c r="C72" s="109" t="s">
        <v>38</v>
      </c>
      <c r="D72" s="109"/>
      <c r="E72" s="110">
        <f>SUM($E68:E68)</f>
        <v>9.7508587024578208E-2</v>
      </c>
      <c r="F72" s="110">
        <f>SUM($E68:F68)</f>
        <v>0.38130081187185949</v>
      </c>
      <c r="G72" s="110">
        <f>SUM($E68:G68)</f>
        <v>0.8423693049880514</v>
      </c>
      <c r="H72" s="110">
        <f>SUM($E68:H68)</f>
        <v>1.4631391314063551</v>
      </c>
      <c r="I72" s="110">
        <f>SUM($E68:I68)</f>
        <v>2.3243563792158568</v>
      </c>
      <c r="J72" s="110">
        <f>SUM($E68:J68)</f>
        <v>3.3934912521941891</v>
      </c>
      <c r="K72" s="110">
        <f>SUM($E68:K68)</f>
        <v>4.637418172546603</v>
      </c>
      <c r="L72" s="110">
        <f>SUM($E68:L68)</f>
        <v>6.0226696009924412</v>
      </c>
      <c r="M72" s="110">
        <f>SUM($E68:M68)</f>
        <v>7.5157556286107718</v>
      </c>
      <c r="N72" s="110">
        <f>SUM($E68:N68)</f>
        <v>9.1339236316572716</v>
      </c>
      <c r="O72" s="110">
        <f>SUM($E68:O68)</f>
        <v>10.82443510480525</v>
      </c>
      <c r="P72" s="110">
        <f>SUM($E68:P68)</f>
        <v>12.53613776403566</v>
      </c>
      <c r="Q72" s="110">
        <f>SUM($E68:Q68)</f>
        <v>14.220438597044625</v>
      </c>
      <c r="R72" s="110">
        <f>SUM($E68:R68)</f>
        <v>15.852694552783108</v>
      </c>
      <c r="S72" s="110">
        <f>SUM($E68:S68)</f>
        <v>17.421996292147419</v>
      </c>
      <c r="T72" s="110">
        <f>SUM($E68:T68)</f>
        <v>18.927306855629919</v>
      </c>
      <c r="U72" s="110">
        <f>SUM($E68:U68)</f>
        <v>20.367768988785691</v>
      </c>
      <c r="V72" s="110">
        <f>SUM($E68:V68)</f>
        <v>21.743080947681424</v>
      </c>
      <c r="W72" s="110">
        <f>SUM($E68:W68)</f>
        <v>23.053226959305913</v>
      </c>
      <c r="X72" s="110">
        <f>SUM($E68:X68)</f>
        <v>24.299251776175705</v>
      </c>
      <c r="Y72" s="110">
        <f>SUM($E68:Y68)</f>
        <v>25.480351636948544</v>
      </c>
      <c r="Z72" s="110">
        <f>SUM($E68:Z68)</f>
        <v>26.595647717797736</v>
      </c>
      <c r="AA72" s="110">
        <f>SUM($E68:AA68)</f>
        <v>27.645828863496622</v>
      </c>
      <c r="AB72" s="110">
        <f>SUM($E68:AB68)</f>
        <v>28.631044597058196</v>
      </c>
      <c r="AC72" s="110">
        <f>SUM($E68:AC68)</f>
        <v>29.550614817093912</v>
      </c>
      <c r="AD72" s="98"/>
    </row>
    <row r="73" spans="2:30" s="3" customFormat="1" x14ac:dyDescent="0.3">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98"/>
    </row>
    <row r="74" spans="2:30" s="3" customFormat="1" x14ac:dyDescent="0.3">
      <c r="B74" s="109" t="s">
        <v>200</v>
      </c>
      <c r="C74" s="109" t="s">
        <v>28</v>
      </c>
      <c r="D74" s="109"/>
      <c r="E74" s="114">
        <f>E66*Costs!$D$7</f>
        <v>99.980271371158238</v>
      </c>
      <c r="F74" s="114">
        <f>F66*Costs!$D$7</f>
        <v>290.14670115188443</v>
      </c>
      <c r="G74" s="114">
        <f>G66*Costs!$D$7</f>
        <v>469.84024082675779</v>
      </c>
      <c r="H74" s="114">
        <f>H66*Costs!$D$7</f>
        <v>630.44062238661854</v>
      </c>
      <c r="I74" s="114">
        <f>I66*Costs!$D$7</f>
        <v>848.1196857091802</v>
      </c>
      <c r="J74" s="114">
        <f>J66*Costs!$D$7</f>
        <v>1034.0313096564585</v>
      </c>
      <c r="K74" s="114">
        <f>K66*Costs!$D$7</f>
        <v>1187.9990870593483</v>
      </c>
      <c r="L74" s="114">
        <f>L66*Costs!$D$7</f>
        <v>1309.9238966868165</v>
      </c>
      <c r="M74" s="114">
        <f>M66*Costs!$D$7</f>
        <v>1400.4176312230529</v>
      </c>
      <c r="N74" s="114">
        <f>N66*Costs!$D$7</f>
        <v>1499.8161025505274</v>
      </c>
      <c r="O74" s="114">
        <f>O66*Costs!$D$7</f>
        <v>1551.9799809477099</v>
      </c>
      <c r="P74" s="114">
        <f>P66*Costs!$D$7</f>
        <v>1559.2657220468682</v>
      </c>
      <c r="Q74" s="114">
        <f>Q66*Costs!$D$7</f>
        <v>1524.7928738528178</v>
      </c>
      <c r="R74" s="114">
        <f>R66*Costs!$D$7</f>
        <v>1469.7247889228595</v>
      </c>
      <c r="S74" s="114">
        <f>S66*Costs!$D$7</f>
        <v>1403.7234120654177</v>
      </c>
      <c r="T74" s="114">
        <f>T66*Costs!$D$7</f>
        <v>1337.253657014649</v>
      </c>
      <c r="U74" s="114">
        <f>U66*Costs!$D$7</f>
        <v>1270.3671721468529</v>
      </c>
      <c r="V74" s="114">
        <f>V66*Costs!$D$7</f>
        <v>1203.8072682946467</v>
      </c>
      <c r="W74" s="114">
        <f>W66*Costs!$D$7</f>
        <v>1137.6924686865884</v>
      </c>
      <c r="X74" s="114">
        <f>X66*Costs!$D$7</f>
        <v>1073.8098276604819</v>
      </c>
      <c r="Y74" s="114">
        <f>Y66*Costs!$D$7</f>
        <v>1009.406696354697</v>
      </c>
      <c r="Z74" s="114">
        <f>Z66*Costs!$D$7</f>
        <v>944.97850581229636</v>
      </c>
      <c r="AA74" s="114">
        <f>AA66*Costs!$D$7</f>
        <v>881.67063864815054</v>
      </c>
      <c r="AB74" s="114">
        <f>AB66*Costs!$D$7</f>
        <v>818.94886251247442</v>
      </c>
      <c r="AC74" s="114">
        <f>AC66*Costs!$D$7</f>
        <v>756.79977193366358</v>
      </c>
      <c r="AD74" s="98"/>
    </row>
    <row r="75" spans="2:30" s="3" customFormat="1" x14ac:dyDescent="0.3">
      <c r="B75" s="109"/>
      <c r="C75" s="109" t="s">
        <v>27</v>
      </c>
      <c r="D75" s="109"/>
      <c r="E75" s="114">
        <f>E67*Costs!$D$7</f>
        <v>110.15073366680755</v>
      </c>
      <c r="F75" s="114">
        <f>F67*Costs!$D$7</f>
        <v>321.42554339400675</v>
      </c>
      <c r="G75" s="114">
        <f>G67*Costs!$D$7</f>
        <v>523.76236183863602</v>
      </c>
      <c r="H75" s="114">
        <f>H67*Costs!$D$7</f>
        <v>707.31835354482644</v>
      </c>
      <c r="I75" s="114">
        <f>I67*Costs!$D$7</f>
        <v>1007.8034833202964</v>
      </c>
      <c r="J75" s="114">
        <f>J67*Costs!$D$7</f>
        <v>1269.9543416118488</v>
      </c>
      <c r="K75" s="114">
        <f>K67*Costs!$D$7</f>
        <v>1492.6634263001035</v>
      </c>
      <c r="L75" s="114">
        <f>L67*Costs!$D$7</f>
        <v>1675.2929316139628</v>
      </c>
      <c r="M75" s="114">
        <f>M67*Costs!$D$7</f>
        <v>1817.1827582944486</v>
      </c>
      <c r="N75" s="114">
        <f>N67*Costs!$D$7</f>
        <v>1987.3359440146835</v>
      </c>
      <c r="O75" s="114">
        <f>O67*Costs!$D$7</f>
        <v>2091.0722436861834</v>
      </c>
      <c r="P75" s="114">
        <f>P67*Costs!$D$7</f>
        <v>2129.4535085946668</v>
      </c>
      <c r="Q75" s="114">
        <f>Q67*Costs!$D$7</f>
        <v>2104.8754212815024</v>
      </c>
      <c r="R75" s="114">
        <f>R67*Costs!$D$7</f>
        <v>2047.7867956935672</v>
      </c>
      <c r="S75" s="114">
        <f>S67*Costs!$D$7</f>
        <v>1978.1218362646732</v>
      </c>
      <c r="T75" s="114">
        <f>T67*Costs!$D$7</f>
        <v>1906.6906072901372</v>
      </c>
      <c r="U75" s="114">
        <f>U67*Costs!$D$7</f>
        <v>1833.8287248038373</v>
      </c>
      <c r="V75" s="114">
        <f>V67*Costs!$D$7</f>
        <v>1759.9900031256607</v>
      </c>
      <c r="W75" s="114">
        <f>W67*Costs!$D$7</f>
        <v>1685.6721863641862</v>
      </c>
      <c r="X75" s="114">
        <f>X67*Costs!$D$7</f>
        <v>1611.3736526939228</v>
      </c>
      <c r="Y75" s="114">
        <f>Y67*Costs!$D$7</f>
        <v>1535.8635036107719</v>
      </c>
      <c r="Z75" s="114">
        <f>Z67*Costs!$D$7</f>
        <v>1458.4845484177106</v>
      </c>
      <c r="AA75" s="114">
        <f>AA67*Costs!$D$7</f>
        <v>1381.4697303329335</v>
      </c>
      <c r="AB75" s="114">
        <f>AB67*Costs!$D$7</f>
        <v>1304.1910433127259</v>
      </c>
      <c r="AC75" s="114">
        <f>AC67*Costs!$D$7</f>
        <v>1224.8740522433122</v>
      </c>
      <c r="AD75" s="98"/>
    </row>
    <row r="76" spans="2:30" s="3" customFormat="1" x14ac:dyDescent="0.3">
      <c r="B76" s="109"/>
      <c r="C76" s="109" t="s">
        <v>38</v>
      </c>
      <c r="D76" s="109"/>
      <c r="E76" s="114">
        <f>E68*Costs!$D$7</f>
        <v>210.13100503796605</v>
      </c>
      <c r="F76" s="114">
        <f>F68*Costs!$D$7</f>
        <v>611.57224454589118</v>
      </c>
      <c r="G76" s="114">
        <f>G68*Costs!$D$7</f>
        <v>993.60260266539353</v>
      </c>
      <c r="H76" s="114">
        <f>H68*Costs!$D$7</f>
        <v>1337.7589759314444</v>
      </c>
      <c r="I76" s="114">
        <f>I68*Costs!$D$7</f>
        <v>1855.9231690294762</v>
      </c>
      <c r="J76" s="114">
        <f>J68*Costs!$D$7</f>
        <v>2303.9856512683064</v>
      </c>
      <c r="K76" s="114">
        <f>K68*Costs!$D$7</f>
        <v>2680.6625133594521</v>
      </c>
      <c r="L76" s="114">
        <f>L68*Costs!$D$7</f>
        <v>2985.2168283007813</v>
      </c>
      <c r="M76" s="114">
        <f>M68*Costs!$D$7</f>
        <v>3217.6003895175027</v>
      </c>
      <c r="N76" s="114">
        <f>N68*Costs!$D$7</f>
        <v>3487.1520465652088</v>
      </c>
      <c r="O76" s="114">
        <f>O68*Costs!$D$7</f>
        <v>3643.0522246338937</v>
      </c>
      <c r="P76" s="114">
        <f>P68*Costs!$D$7</f>
        <v>3688.7192306415327</v>
      </c>
      <c r="Q76" s="114">
        <f>Q68*Costs!$D$7</f>
        <v>3629.66829513432</v>
      </c>
      <c r="R76" s="114">
        <f>R68*Costs!$D$7</f>
        <v>3517.5115846164304</v>
      </c>
      <c r="S76" s="114">
        <f>S68*Costs!$D$7</f>
        <v>3381.8452483300948</v>
      </c>
      <c r="T76" s="114">
        <f>T68*Costs!$D$7</f>
        <v>3243.9442643047864</v>
      </c>
      <c r="U76" s="114">
        <f>U68*Costs!$D$7</f>
        <v>3104.1958969506904</v>
      </c>
      <c r="V76" s="114">
        <f>V68*Costs!$D$7</f>
        <v>2963.7972714203038</v>
      </c>
      <c r="W76" s="114">
        <f>W68*Costs!$D$7</f>
        <v>2823.3646550507747</v>
      </c>
      <c r="X76" s="114">
        <f>X68*Costs!$D$7</f>
        <v>2685.1834803544011</v>
      </c>
      <c r="Y76" s="114">
        <f>Y68*Costs!$D$7</f>
        <v>2545.2701999654687</v>
      </c>
      <c r="Z76" s="114">
        <f>Z68*Costs!$D$7</f>
        <v>2403.4630542300069</v>
      </c>
      <c r="AA76" s="114">
        <f>AA68*Costs!$D$7</f>
        <v>2263.1403689810995</v>
      </c>
      <c r="AB76" s="114">
        <f>AB68*Costs!$D$7</f>
        <v>2123.1399058251927</v>
      </c>
      <c r="AC76" s="114">
        <f>AC68*Costs!$D$7</f>
        <v>1981.6738241769681</v>
      </c>
      <c r="AD76" s="98"/>
    </row>
    <row r="77" spans="2:30" s="3" customFormat="1" x14ac:dyDescent="0.3">
      <c r="B77" s="109"/>
      <c r="C77" s="109"/>
      <c r="D77" s="109"/>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98"/>
    </row>
    <row r="78" spans="2:30" s="3" customFormat="1" x14ac:dyDescent="0.3">
      <c r="B78" s="109" t="s">
        <v>201</v>
      </c>
      <c r="C78" s="109" t="s">
        <v>28</v>
      </c>
      <c r="D78" s="109"/>
      <c r="E78" s="114">
        <f>E70*Costs!$D$7</f>
        <v>99.980271371158238</v>
      </c>
      <c r="F78" s="114">
        <f>F70*Costs!$D$7</f>
        <v>390.12697252304264</v>
      </c>
      <c r="G78" s="114">
        <f>G70*Costs!$D$7</f>
        <v>859.96721334980043</v>
      </c>
      <c r="H78" s="114">
        <f>H70*Costs!$D$7</f>
        <v>1490.407835736419</v>
      </c>
      <c r="I78" s="114">
        <f>I70*Costs!$D$7</f>
        <v>2338.5275214455996</v>
      </c>
      <c r="J78" s="114">
        <f>J70*Costs!$D$7</f>
        <v>3372.5588311020579</v>
      </c>
      <c r="K78" s="114">
        <f>K70*Costs!$D$7</f>
        <v>4560.5579181614057</v>
      </c>
      <c r="L78" s="114">
        <f>L70*Costs!$D$7</f>
        <v>5870.4818148482227</v>
      </c>
      <c r="M78" s="114">
        <f>M70*Costs!$D$7</f>
        <v>7270.8994460712756</v>
      </c>
      <c r="N78" s="114">
        <f>N70*Costs!$D$7</f>
        <v>8770.7155486218016</v>
      </c>
      <c r="O78" s="114">
        <f>O70*Costs!$D$7</f>
        <v>10322.695529569512</v>
      </c>
      <c r="P78" s="114">
        <f>P70*Costs!$D$7</f>
        <v>11881.96125161638</v>
      </c>
      <c r="Q78" s="114">
        <f>Q70*Costs!$D$7</f>
        <v>13406.754125469199</v>
      </c>
      <c r="R78" s="114">
        <f>R70*Costs!$D$7</f>
        <v>14876.478914392057</v>
      </c>
      <c r="S78" s="114">
        <f>S70*Costs!$D$7</f>
        <v>16280.202326457475</v>
      </c>
      <c r="T78" s="114">
        <f>T70*Costs!$D$7</f>
        <v>17617.455983472126</v>
      </c>
      <c r="U78" s="114">
        <f>U70*Costs!$D$7</f>
        <v>18887.823155618978</v>
      </c>
      <c r="V78" s="114">
        <f>V70*Costs!$D$7</f>
        <v>20091.630423913623</v>
      </c>
      <c r="W78" s="114">
        <f>W70*Costs!$D$7</f>
        <v>21229.322892600212</v>
      </c>
      <c r="X78" s="114">
        <f>X70*Costs!$D$7</f>
        <v>22303.132720260695</v>
      </c>
      <c r="Y78" s="114">
        <f>Y70*Costs!$D$7</f>
        <v>23312.539416615393</v>
      </c>
      <c r="Z78" s="114">
        <f>Z70*Costs!$D$7</f>
        <v>24257.517922427687</v>
      </c>
      <c r="AA78" s="114">
        <f>AA70*Costs!$D$7</f>
        <v>25139.188561075836</v>
      </c>
      <c r="AB78" s="114">
        <f>AB70*Costs!$D$7</f>
        <v>25958.137423588312</v>
      </c>
      <c r="AC78" s="114">
        <f>AC70*Costs!$D$7</f>
        <v>26714.937195521976</v>
      </c>
      <c r="AD78" s="98"/>
    </row>
    <row r="79" spans="2:30" s="3" customFormat="1" x14ac:dyDescent="0.3">
      <c r="B79" s="109"/>
      <c r="C79" s="109" t="s">
        <v>27</v>
      </c>
      <c r="D79" s="109"/>
      <c r="E79" s="114">
        <f>E71*Costs!$D$7</f>
        <v>110.15073366680755</v>
      </c>
      <c r="F79" s="114">
        <f>F71*Costs!$D$7</f>
        <v>431.57627706081428</v>
      </c>
      <c r="G79" s="114">
        <f>G71*Costs!$D$7</f>
        <v>955.3386388994503</v>
      </c>
      <c r="H79" s="114">
        <f>H71*Costs!$D$7</f>
        <v>1662.6569924442767</v>
      </c>
      <c r="I79" s="114">
        <f>I71*Costs!$D$7</f>
        <v>2670.4604757645729</v>
      </c>
      <c r="J79" s="114">
        <f>J71*Costs!$D$7</f>
        <v>3940.4148173764215</v>
      </c>
      <c r="K79" s="114">
        <f>K71*Costs!$D$7</f>
        <v>5433.0782436765257</v>
      </c>
      <c r="L79" s="114">
        <f>L71*Costs!$D$7</f>
        <v>7108.3711752904883</v>
      </c>
      <c r="M79" s="114">
        <f>M71*Costs!$D$7</f>
        <v>8925.5539335849371</v>
      </c>
      <c r="N79" s="114">
        <f>N71*Costs!$D$7</f>
        <v>10912.88987759962</v>
      </c>
      <c r="O79" s="114">
        <f>O71*Costs!$D$7</f>
        <v>13003.962121285804</v>
      </c>
      <c r="P79" s="114">
        <f>P71*Costs!$D$7</f>
        <v>15133.41562988047</v>
      </c>
      <c r="Q79" s="114">
        <f>Q71*Costs!$D$7</f>
        <v>17238.291051161974</v>
      </c>
      <c r="R79" s="114">
        <f>R71*Costs!$D$7</f>
        <v>19286.07784685554</v>
      </c>
      <c r="S79" s="114">
        <f>S71*Costs!$D$7</f>
        <v>21264.199683120212</v>
      </c>
      <c r="T79" s="114">
        <f>T71*Costs!$D$7</f>
        <v>23170.890290410352</v>
      </c>
      <c r="U79" s="114">
        <f>U71*Costs!$D$7</f>
        <v>25004.719015214188</v>
      </c>
      <c r="V79" s="114">
        <f>V71*Costs!$D$7</f>
        <v>26764.70901833985</v>
      </c>
      <c r="W79" s="114">
        <f>W71*Costs!$D$7</f>
        <v>28450.381204704034</v>
      </c>
      <c r="X79" s="114">
        <f>X71*Costs!$D$7</f>
        <v>30061.754857397958</v>
      </c>
      <c r="Y79" s="114">
        <f>Y71*Costs!$D$7</f>
        <v>31597.618361008728</v>
      </c>
      <c r="Z79" s="114">
        <f>Z71*Costs!$D$7</f>
        <v>33056.102909426438</v>
      </c>
      <c r="AA79" s="114">
        <f>AA71*Costs!$D$7</f>
        <v>34437.572639759375</v>
      </c>
      <c r="AB79" s="114">
        <f>AB71*Costs!$D$7</f>
        <v>35741.763683072102</v>
      </c>
      <c r="AC79" s="114">
        <f>AC71*Costs!$D$7</f>
        <v>36966.637735315409</v>
      </c>
      <c r="AD79" s="98"/>
    </row>
    <row r="80" spans="2:30" s="3" customFormat="1" x14ac:dyDescent="0.3">
      <c r="B80" s="109"/>
      <c r="C80" s="109" t="s">
        <v>38</v>
      </c>
      <c r="D80" s="109"/>
      <c r="E80" s="114">
        <f>E72*Costs!$D$7</f>
        <v>210.13100503796605</v>
      </c>
      <c r="F80" s="114">
        <f>F72*Costs!$D$7</f>
        <v>821.7032495838572</v>
      </c>
      <c r="G80" s="114">
        <f>G72*Costs!$D$7</f>
        <v>1815.3058522492508</v>
      </c>
      <c r="H80" s="114">
        <f>H72*Costs!$D$7</f>
        <v>3153.0648281806953</v>
      </c>
      <c r="I80" s="114">
        <f>I72*Costs!$D$7</f>
        <v>5008.9879972101717</v>
      </c>
      <c r="J80" s="114">
        <f>J72*Costs!$D$7</f>
        <v>7312.9736484784771</v>
      </c>
      <c r="K80" s="114">
        <f>K72*Costs!$D$7</f>
        <v>9993.6361618379287</v>
      </c>
      <c r="L80" s="114">
        <f>L72*Costs!$D$7</f>
        <v>12978.85299013871</v>
      </c>
      <c r="M80" s="114">
        <f>M72*Costs!$D$7</f>
        <v>16196.453379656214</v>
      </c>
      <c r="N80" s="114">
        <f>N72*Costs!$D$7</f>
        <v>19683.60542622142</v>
      </c>
      <c r="O80" s="114">
        <f>O72*Costs!$D$7</f>
        <v>23326.657650855315</v>
      </c>
      <c r="P80" s="114">
        <f>P72*Costs!$D$7</f>
        <v>27015.376881496846</v>
      </c>
      <c r="Q80" s="114">
        <f>Q72*Costs!$D$7</f>
        <v>30645.045176631167</v>
      </c>
      <c r="R80" s="114">
        <f>R72*Costs!$D$7</f>
        <v>34162.556761247601</v>
      </c>
      <c r="S80" s="114">
        <f>S72*Costs!$D$7</f>
        <v>37544.402009577687</v>
      </c>
      <c r="T80" s="114">
        <f>T72*Costs!$D$7</f>
        <v>40788.346273882475</v>
      </c>
      <c r="U80" s="114">
        <f>U72*Costs!$D$7</f>
        <v>43892.542170833163</v>
      </c>
      <c r="V80" s="114">
        <f>V72*Costs!$D$7</f>
        <v>46856.339442253469</v>
      </c>
      <c r="W80" s="114">
        <f>W72*Costs!$D$7</f>
        <v>49679.704097304246</v>
      </c>
      <c r="X80" s="114">
        <f>X72*Costs!$D$7</f>
        <v>52364.887577658643</v>
      </c>
      <c r="Y80" s="114">
        <f>Y72*Costs!$D$7</f>
        <v>54910.15777762411</v>
      </c>
      <c r="Z80" s="114">
        <f>Z72*Costs!$D$7</f>
        <v>57313.620831854118</v>
      </c>
      <c r="AA80" s="114">
        <f>AA72*Costs!$D$7</f>
        <v>59576.761200835223</v>
      </c>
      <c r="AB80" s="114">
        <f>AB72*Costs!$D$7</f>
        <v>61699.901106660414</v>
      </c>
      <c r="AC80" s="114">
        <f>AC72*Costs!$D$7</f>
        <v>63681.574930837378</v>
      </c>
      <c r="AD80" s="98"/>
    </row>
    <row r="81" spans="1:30" s="3" customFormat="1" x14ac:dyDescent="0.3">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row>
    <row r="82" spans="1:30" s="3" customFormat="1" x14ac:dyDescent="0.3">
      <c r="B82" s="313" t="s">
        <v>108</v>
      </c>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row>
    <row r="83" spans="1:30" s="3" customFormat="1" x14ac:dyDescent="0.3">
      <c r="A83" s="111"/>
      <c r="B83" s="111" t="s">
        <v>79</v>
      </c>
      <c r="C83" s="111" t="s">
        <v>28</v>
      </c>
      <c r="D83" s="160"/>
      <c r="E83" s="112">
        <f>SUM('Calcs Men No Intervention'!$AF295:'Calcs Men No Intervention'!AG295)</f>
        <v>0.12680056539521545</v>
      </c>
      <c r="F83" s="112">
        <f>SUM('Calcs Men No Intervention'!$AF295:'Calcs Men No Intervention'!AH295)</f>
        <v>0.25384206397411946</v>
      </c>
      <c r="G83" s="112">
        <f>SUM('Calcs Men No Intervention'!$AF295:'Calcs Men No Intervention'!AI295)</f>
        <v>0.38104381570967616</v>
      </c>
      <c r="H83" s="112">
        <f>SUM('Calcs Men No Intervention'!$AF295:'Calcs Men No Intervention'!AJ295)</f>
        <v>0.50832937245921905</v>
      </c>
      <c r="I83" s="112">
        <f>SUM('Calcs Men No Intervention'!$AF295:'Calcs Men No Intervention'!AK295)</f>
        <v>0.71684894849080671</v>
      </c>
      <c r="J83" s="112">
        <f>SUM('Calcs Men No Intervention'!$AF295:'Calcs Men No Intervention'!AL295)</f>
        <v>0.92498585240856357</v>
      </c>
      <c r="K83" s="112">
        <f>SUM('Calcs Men No Intervention'!$AF295:'Calcs Men No Intervention'!AM295)</f>
        <v>1.1325829366758162</v>
      </c>
      <c r="L83" s="112">
        <f>SUM('Calcs Men No Intervention'!$AF295:'Calcs Men No Intervention'!AN295)</f>
        <v>1.3394699413050488</v>
      </c>
      <c r="M83" s="112">
        <f>SUM('Calcs Men No Intervention'!$AF295:'Calcs Men No Intervention'!AO295)</f>
        <v>1.5455062175547201</v>
      </c>
      <c r="N83" s="112">
        <f>SUM('Calcs Men No Intervention'!$AF295:'Calcs Men No Intervention'!AP295)</f>
        <v>1.815309508258719</v>
      </c>
      <c r="O83" s="112">
        <f>SUM('Calcs Men No Intervention'!$AF295:'Calcs Men No Intervention'!AQ295)</f>
        <v>2.0832004352454225</v>
      </c>
      <c r="P83" s="112">
        <f>SUM('Calcs Men No Intervention'!$AF295:'Calcs Men No Intervention'!AR295)</f>
        <v>2.3488479725015097</v>
      </c>
      <c r="Q83" s="112">
        <f>SUM('Calcs Men No Intervention'!$AF295:'Calcs Men No Intervention'!AS295)</f>
        <v>2.6119618198479286</v>
      </c>
      <c r="R83" s="112">
        <f>SUM('Calcs Men No Intervention'!$AF295:'Calcs Men No Intervention'!AT295)</f>
        <v>2.8722369324910497</v>
      </c>
      <c r="S83" s="112">
        <f>SUM('Calcs Men No Intervention'!$AF295:'Calcs Men No Intervention'!AU295)</f>
        <v>3.194185170043101</v>
      </c>
      <c r="T83" s="112">
        <f>SUM('Calcs Men No Intervention'!$AF295:'Calcs Men No Intervention'!AV295)</f>
        <v>3.5114642548425121</v>
      </c>
      <c r="U83" s="112">
        <f>SUM('Calcs Men No Intervention'!$AF295:'Calcs Men No Intervention'!AW295)</f>
        <v>3.8236467421731524</v>
      </c>
      <c r="V83" s="112">
        <f>SUM('Calcs Men No Intervention'!$AF295:'Calcs Men No Intervention'!AX295)</f>
        <v>4.1303901784426467</v>
      </c>
      <c r="W83" s="112">
        <f>SUM('Calcs Men No Intervention'!$AF295:'Calcs Men No Intervention'!AY295)</f>
        <v>4.4313453501601288</v>
      </c>
      <c r="X83" s="112">
        <f>SUM('Calcs Men No Intervention'!$AF295:'Calcs Men No Intervention'!AZ295)</f>
        <v>4.7530448795522879</v>
      </c>
      <c r="Y83" s="112">
        <f>SUM('Calcs Men No Intervention'!$AF295:'Calcs Men No Intervention'!BA295)</f>
        <v>5.0669425474146328</v>
      </c>
      <c r="Z83" s="112">
        <f>SUM('Calcs Men No Intervention'!$AF295:'Calcs Men No Intervention'!BB295)</f>
        <v>5.3722728321865336</v>
      </c>
      <c r="AA83" s="112">
        <f>SUM('Calcs Men No Intervention'!$AF295:'Calcs Men No Intervention'!BC295)</f>
        <v>5.6685192332622503</v>
      </c>
      <c r="AB83" s="112">
        <f>SUM('Calcs Men No Intervention'!$AF295:'Calcs Men No Intervention'!BD295)</f>
        <v>5.9550019356484443</v>
      </c>
      <c r="AC83" s="112">
        <f>SUM('Calcs Men No Intervention'!$AF295:'Calcs Men No Intervention'!BE295)</f>
        <v>6.3239320311823848</v>
      </c>
      <c r="AD83" s="98"/>
    </row>
    <row r="84" spans="1:30" s="3" customFormat="1" x14ac:dyDescent="0.3">
      <c r="B84" s="111"/>
      <c r="C84" s="111" t="s">
        <v>27</v>
      </c>
      <c r="D84" s="111"/>
      <c r="E84" s="112">
        <f>SUM('Calcs Women No Intervention'!$AF295:'Calcs Women No Intervention'!AG295)</f>
        <v>7.3330457898253168E-2</v>
      </c>
      <c r="F84" s="112">
        <f>SUM('Calcs Women No Intervention'!$AF295:'Calcs Women No Intervention'!AH295)</f>
        <v>0.1471943335542098</v>
      </c>
      <c r="G84" s="112">
        <f>SUM('Calcs Women No Intervention'!$AF295:'Calcs Women No Intervention'!AI295)</f>
        <v>0.22156429934913419</v>
      </c>
      <c r="H84" s="112">
        <f>SUM('Calcs Women No Intervention'!$AF295:'Calcs Women No Intervention'!AJ295)</f>
        <v>0.29640362925397357</v>
      </c>
      <c r="I84" s="112">
        <f>SUM('Calcs Women No Intervention'!$AF295:'Calcs Women No Intervention'!AK295)</f>
        <v>0.41321283793170138</v>
      </c>
      <c r="J84" s="112">
        <f>SUM('Calcs Women No Intervention'!$AF295:'Calcs Women No Intervention'!AL295)</f>
        <v>0.53060138637268939</v>
      </c>
      <c r="K84" s="112">
        <f>SUM('Calcs Women No Intervention'!$AF295:'Calcs Women No Intervention'!AM295)</f>
        <v>0.64850359003633018</v>
      </c>
      <c r="L84" s="112">
        <f>SUM('Calcs Women No Intervention'!$AF295:'Calcs Women No Intervention'!AN295)</f>
        <v>0.76685993661960405</v>
      </c>
      <c r="M84" s="112">
        <f>SUM('Calcs Women No Intervention'!$AF295:'Calcs Women No Intervention'!AO295)</f>
        <v>0.88560440231203508</v>
      </c>
      <c r="N84" s="112">
        <f>SUM('Calcs Women No Intervention'!$AF295:'Calcs Women No Intervention'!AP295)</f>
        <v>1.0602239861430276</v>
      </c>
      <c r="O84" s="112">
        <f>SUM('Calcs Women No Intervention'!$AF295:'Calcs Women No Intervention'!AQ295)</f>
        <v>1.2350697224639469</v>
      </c>
      <c r="P84" s="112">
        <f>SUM('Calcs Women No Intervention'!$AF295:'Calcs Women No Intervention'!AR295)</f>
        <v>1.409971830968705</v>
      </c>
      <c r="Q84" s="112">
        <f>SUM('Calcs Women No Intervention'!$AF295:'Calcs Women No Intervention'!AS295)</f>
        <v>1.5847805893668414</v>
      </c>
      <c r="R84" s="112">
        <f>SUM('Calcs Women No Intervention'!$AF295:'Calcs Women No Intervention'!AT295)</f>
        <v>1.759307894539484</v>
      </c>
      <c r="S84" s="112">
        <f>SUM('Calcs Women No Intervention'!$AF295:'Calcs Women No Intervention'!AU295)</f>
        <v>2.0178310251649245</v>
      </c>
      <c r="T84" s="112">
        <f>SUM('Calcs Women No Intervention'!$AF295:'Calcs Women No Intervention'!AV295)</f>
        <v>2.2752728407478053</v>
      </c>
      <c r="U84" s="112">
        <f>SUM('Calcs Women No Intervention'!$AF295:'Calcs Women No Intervention'!AW295)</f>
        <v>2.5313494461572374</v>
      </c>
      <c r="V84" s="112">
        <f>SUM('Calcs Women No Intervention'!$AF295:'Calcs Women No Intervention'!AX295)</f>
        <v>2.785791554598763</v>
      </c>
      <c r="W84" s="112">
        <f>SUM('Calcs Women No Intervention'!$AF295:'Calcs Women No Intervention'!AY295)</f>
        <v>3.0383506622285843</v>
      </c>
      <c r="X84" s="112">
        <f>SUM('Calcs Women No Intervention'!$AF295:'Calcs Women No Intervention'!AZ295)</f>
        <v>3.3862184026184194</v>
      </c>
      <c r="Y84" s="112">
        <f>SUM('Calcs Women No Intervention'!$AF295:'Calcs Women No Intervention'!BA295)</f>
        <v>3.7297958678054619</v>
      </c>
      <c r="Z84" s="112">
        <f>SUM('Calcs Women No Intervention'!$AF295:'Calcs Women No Intervention'!BB295)</f>
        <v>4.0682427070009961</v>
      </c>
      <c r="AA84" s="112">
        <f>SUM('Calcs Women No Intervention'!$AF295:'Calcs Women No Intervention'!BC295)</f>
        <v>4.4010178264856767</v>
      </c>
      <c r="AB84" s="112">
        <f>SUM('Calcs Women No Intervention'!$AF295:'Calcs Women No Intervention'!BD295)</f>
        <v>4.7274583611076944</v>
      </c>
      <c r="AC84" s="112">
        <f>SUM('Calcs Women No Intervention'!$AF295:'Calcs Women No Intervention'!BE295)</f>
        <v>5.2320984575481067</v>
      </c>
      <c r="AD84" s="98"/>
    </row>
    <row r="85" spans="1:30" s="3" customFormat="1" x14ac:dyDescent="0.3">
      <c r="B85" s="111"/>
      <c r="C85" s="111" t="s">
        <v>38</v>
      </c>
      <c r="D85" s="111"/>
      <c r="E85" s="112">
        <f t="shared" ref="E85:AC85" si="16">E84+E83</f>
        <v>0.2001310232934686</v>
      </c>
      <c r="F85" s="112">
        <f t="shared" si="16"/>
        <v>0.40103639752832926</v>
      </c>
      <c r="G85" s="112">
        <f t="shared" si="16"/>
        <v>0.60260811505881029</v>
      </c>
      <c r="H85" s="112">
        <f t="shared" si="16"/>
        <v>0.80473300171319262</v>
      </c>
      <c r="I85" s="112">
        <f t="shared" si="16"/>
        <v>1.130061786422508</v>
      </c>
      <c r="J85" s="112">
        <f t="shared" si="16"/>
        <v>1.455587238781253</v>
      </c>
      <c r="K85" s="112">
        <f t="shared" si="16"/>
        <v>1.7810865267121465</v>
      </c>
      <c r="L85" s="112">
        <f t="shared" si="16"/>
        <v>2.1063298779246526</v>
      </c>
      <c r="M85" s="112">
        <f t="shared" si="16"/>
        <v>2.4311106198667551</v>
      </c>
      <c r="N85" s="112">
        <f t="shared" si="16"/>
        <v>2.8755334944017465</v>
      </c>
      <c r="O85" s="112">
        <f t="shared" si="16"/>
        <v>3.3182701577093692</v>
      </c>
      <c r="P85" s="112">
        <f t="shared" si="16"/>
        <v>3.7588198034702147</v>
      </c>
      <c r="Q85" s="112">
        <f t="shared" si="16"/>
        <v>4.19674240921477</v>
      </c>
      <c r="R85" s="112">
        <f t="shared" si="16"/>
        <v>4.6315448270305337</v>
      </c>
      <c r="S85" s="112">
        <f t="shared" si="16"/>
        <v>5.2120161952080259</v>
      </c>
      <c r="T85" s="112">
        <f t="shared" si="16"/>
        <v>5.7867370955903175</v>
      </c>
      <c r="U85" s="112">
        <f t="shared" si="16"/>
        <v>6.3549961883303894</v>
      </c>
      <c r="V85" s="112">
        <f t="shared" si="16"/>
        <v>6.9161817330414097</v>
      </c>
      <c r="W85" s="112">
        <f t="shared" si="16"/>
        <v>7.4696960123887131</v>
      </c>
      <c r="X85" s="112">
        <f t="shared" si="16"/>
        <v>8.1392632821707078</v>
      </c>
      <c r="Y85" s="112">
        <f t="shared" si="16"/>
        <v>8.7967384152200943</v>
      </c>
      <c r="Z85" s="112">
        <f t="shared" si="16"/>
        <v>9.4405155391875297</v>
      </c>
      <c r="AA85" s="112">
        <f t="shared" si="16"/>
        <v>10.069537059747926</v>
      </c>
      <c r="AB85" s="112">
        <f t="shared" si="16"/>
        <v>10.682460296756139</v>
      </c>
      <c r="AC85" s="112">
        <f t="shared" si="16"/>
        <v>11.556030488730492</v>
      </c>
      <c r="AD85" s="98"/>
    </row>
    <row r="86" spans="1:30" s="3" customFormat="1" x14ac:dyDescent="0.3">
      <c r="B86" s="111"/>
      <c r="C86" s="111"/>
      <c r="D86" s="111"/>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98"/>
    </row>
    <row r="87" spans="1:30" s="3" customFormat="1" x14ac:dyDescent="0.3">
      <c r="A87" s="111"/>
      <c r="B87" s="111" t="s">
        <v>80</v>
      </c>
      <c r="C87" s="111" t="s">
        <v>28</v>
      </c>
      <c r="D87" s="111"/>
      <c r="E87" s="112">
        <f>SUM('Calcs Men Intervention'!$AF295:'Calcs Men Intervention'!AG295)</f>
        <v>0.12112924639921523</v>
      </c>
      <c r="F87" s="112">
        <f>SUM('Calcs Men Intervention'!$AF295:'Calcs Men Intervention'!AH295)</f>
        <v>0.23689100765913401</v>
      </c>
      <c r="G87" s="112">
        <f>SUM('Calcs Men Intervention'!$AF295:'Calcs Men Intervention'!AI295)</f>
        <v>0.35340603224896583</v>
      </c>
      <c r="H87" s="112">
        <f>SUM('Calcs Men Intervention'!$AF295:'Calcs Men Intervention'!AJ295)</f>
        <v>0.47110828368163155</v>
      </c>
      <c r="I87" s="112">
        <f>SUM('Calcs Men Intervention'!$AF295:'Calcs Men Intervention'!AK295)</f>
        <v>0.66572688295729687</v>
      </c>
      <c r="J87" s="112">
        <f>SUM('Calcs Men Intervention'!$AF295:'Calcs Men Intervention'!AL295)</f>
        <v>0.86178030011862494</v>
      </c>
      <c r="K87" s="112">
        <f>SUM('Calcs Men Intervention'!$AF295:'Calcs Men Intervention'!AM295)</f>
        <v>1.0590913328070275</v>
      </c>
      <c r="L87" s="112">
        <f>SUM('Calcs Men Intervention'!$AF295:'Calcs Men Intervention'!AN295)</f>
        <v>1.2574657109188729</v>
      </c>
      <c r="M87" s="112">
        <f>SUM('Calcs Men Intervention'!$AF295:'Calcs Men Intervention'!AO295)</f>
        <v>1.4567329722749374</v>
      </c>
      <c r="N87" s="112">
        <f>SUM('Calcs Men Intervention'!$AF295:'Calcs Men Intervention'!AP295)</f>
        <v>1.7198794359235565</v>
      </c>
      <c r="O87" s="112">
        <f>SUM('Calcs Men Intervention'!$AF295:'Calcs Men Intervention'!AQ295)</f>
        <v>1.9833313065805465</v>
      </c>
      <c r="P87" s="112">
        <f>SUM('Calcs Men Intervention'!$AF295:'Calcs Men Intervention'!AR295)</f>
        <v>2.2466981974524365</v>
      </c>
      <c r="Q87" s="112">
        <f>SUM('Calcs Men Intervention'!$AF295:'Calcs Men Intervention'!AS295)</f>
        <v>2.5096216728377718</v>
      </c>
      <c r="R87" s="112">
        <f>SUM('Calcs Men Intervention'!$AF295:'Calcs Men Intervention'!AT295)</f>
        <v>2.77074220611608</v>
      </c>
      <c r="S87" s="112">
        <f>SUM('Calcs Men Intervention'!$AF295:'Calcs Men Intervention'!AU295)</f>
        <v>3.0937882968370256</v>
      </c>
      <c r="T87" s="112">
        <f>SUM('Calcs Men Intervention'!$AF295:'Calcs Men Intervention'!AV295)</f>
        <v>3.4121978183881367</v>
      </c>
      <c r="U87" s="112">
        <f>SUM('Calcs Men Intervention'!$AF295:'Calcs Men Intervention'!AW295)</f>
        <v>3.7255382956591276</v>
      </c>
      <c r="V87" s="112">
        <f>SUM('Calcs Men Intervention'!$AF295:'Calcs Men Intervention'!AX295)</f>
        <v>4.033462489171054</v>
      </c>
      <c r="W87" s="112">
        <f>SUM('Calcs Men Intervention'!$AF295:'Calcs Men Intervention'!AY295)</f>
        <v>4.3356168388591882</v>
      </c>
      <c r="X87" s="112">
        <f>SUM('Calcs Men Intervention'!$AF295:'Calcs Men Intervention'!AZ295)</f>
        <v>4.6586295556183073</v>
      </c>
      <c r="Y87" s="112">
        <f>SUM('Calcs Men Intervention'!$AF295:'Calcs Men Intervention'!BA295)</f>
        <v>4.9738381006427383</v>
      </c>
      <c r="Z87" s="112">
        <f>SUM('Calcs Men Intervention'!$AF295:'Calcs Men Intervention'!BB295)</f>
        <v>5.2804715692614828</v>
      </c>
      <c r="AA87" s="112">
        <f>SUM('Calcs Men Intervention'!$AF295:'Calcs Men Intervention'!BC295)</f>
        <v>5.5780087313932816</v>
      </c>
      <c r="AB87" s="112">
        <f>SUM('Calcs Men Intervention'!$AF295:'Calcs Men Intervention'!BD295)</f>
        <v>5.8657652380276959</v>
      </c>
      <c r="AC87" s="112">
        <f>SUM('Calcs Men Intervention'!$AF295:'Calcs Men Intervention'!BE295)</f>
        <v>6.2363695822261009</v>
      </c>
      <c r="AD87" s="98"/>
    </row>
    <row r="88" spans="1:30" s="3" customFormat="1" x14ac:dyDescent="0.3">
      <c r="B88" s="111"/>
      <c r="C88" s="111" t="s">
        <v>27</v>
      </c>
      <c r="D88" s="111"/>
      <c r="E88" s="112">
        <f>SUM('Calcs Women Intervention'!$AF295:'Calcs Women Intervention'!AG295)</f>
        <v>6.9276251518252993E-2</v>
      </c>
      <c r="F88" s="112">
        <f>SUM('Calcs Women Intervention'!$AF295:'Calcs Women Intervention'!AH295)</f>
        <v>0.13505341481563915</v>
      </c>
      <c r="G88" s="112">
        <f>SUM('Calcs Women Intervention'!$AF295:'Calcs Women Intervention'!AI295)</f>
        <v>0.20173063169783378</v>
      </c>
      <c r="H88" s="112">
        <f>SUM('Calcs Women Intervention'!$AF295:'Calcs Women Intervention'!AJ295)</f>
        <v>0.26963881258701017</v>
      </c>
      <c r="I88" s="112">
        <f>SUM('Calcs Women Intervention'!$AF295:'Calcs Women Intervention'!AK295)</f>
        <v>0.3768716893496567</v>
      </c>
      <c r="J88" s="112">
        <f>SUM('Calcs Women Intervention'!$AF295:'Calcs Women Intervention'!AL295)</f>
        <v>0.48586545358733491</v>
      </c>
      <c r="K88" s="112">
        <f>SUM('Calcs Women Intervention'!$AF295:'Calcs Women Intervention'!AM295)</f>
        <v>0.59654892236047274</v>
      </c>
      <c r="L88" s="112">
        <f>SUM('Calcs Women Intervention'!$AF295:'Calcs Women Intervention'!AN295)</f>
        <v>0.70885474923822445</v>
      </c>
      <c r="M88" s="112">
        <f>SUM('Calcs Women Intervention'!$AF295:'Calcs Women Intervention'!AO295)</f>
        <v>0.822707634736353</v>
      </c>
      <c r="N88" s="112">
        <f>SUM('Calcs Women Intervention'!$AF295:'Calcs Women Intervention'!AP295)</f>
        <v>0.99183675990275721</v>
      </c>
      <c r="O88" s="112">
        <f>SUM('Calcs Women Intervention'!$AF295:'Calcs Women Intervention'!AQ295)</f>
        <v>1.1628633135407738</v>
      </c>
      <c r="P88" s="112">
        <f>SUM('Calcs Women Intervention'!$AF295:'Calcs Women Intervention'!AR295)</f>
        <v>1.3355943545184268</v>
      </c>
      <c r="Q88" s="112">
        <f>SUM('Calcs Women Intervention'!$AF295:'Calcs Women Intervention'!AS295)</f>
        <v>1.5098519138141964</v>
      </c>
      <c r="R88" s="112">
        <f>SUM('Calcs Women Intervention'!$AF295:'Calcs Women Intervention'!AT295)</f>
        <v>1.6846352150359967</v>
      </c>
      <c r="S88" s="112">
        <f>SUM('Calcs Women Intervention'!$AF295:'Calcs Women Intervention'!AU295)</f>
        <v>1.9435631689035315</v>
      </c>
      <c r="T88" s="112">
        <f>SUM('Calcs Women Intervention'!$AF295:'Calcs Women Intervention'!AV295)</f>
        <v>2.2014327312036976</v>
      </c>
      <c r="U88" s="112">
        <f>SUM('Calcs Women Intervention'!$AF295:'Calcs Women Intervention'!AW295)</f>
        <v>2.4579586252526076</v>
      </c>
      <c r="V88" s="112">
        <f>SUM('Calcs Women Intervention'!$AF295:'Calcs Women Intervention'!AX295)</f>
        <v>2.7128702532753173</v>
      </c>
      <c r="W88" s="112">
        <f>SUM('Calcs Women Intervention'!$AF295:'Calcs Women Intervention'!AY295)</f>
        <v>2.9659178225084095</v>
      </c>
      <c r="X88" s="112">
        <f>SUM('Calcs Women Intervention'!$AF295:'Calcs Women Intervention'!AZ295)</f>
        <v>3.3144818154860927</v>
      </c>
      <c r="Y88" s="112">
        <f>SUM('Calcs Women Intervention'!$AF295:'Calcs Women Intervention'!BA295)</f>
        <v>3.658769751935941</v>
      </c>
      <c r="Z88" s="112">
        <f>SUM('Calcs Women Intervention'!$AF295:'Calcs Women Intervention'!BB295)</f>
        <v>3.9979394164527711</v>
      </c>
      <c r="AA88" s="112">
        <f>SUM('Calcs Women Intervention'!$AF295:'Calcs Women Intervention'!BC295)</f>
        <v>4.3314474639080274</v>
      </c>
      <c r="AB88" s="112">
        <f>SUM('Calcs Women Intervention'!$AF295:'Calcs Women Intervention'!BD295)</f>
        <v>4.6586291327289748</v>
      </c>
      <c r="AC88" s="112">
        <f>SUM('Calcs Women Intervention'!$AF295:'Calcs Women Intervention'!BE295)</f>
        <v>5.1644507005767863</v>
      </c>
      <c r="AD88" s="98"/>
    </row>
    <row r="89" spans="1:30" s="3" customFormat="1" x14ac:dyDescent="0.3">
      <c r="B89" s="111"/>
      <c r="C89" s="111" t="s">
        <v>38</v>
      </c>
      <c r="D89" s="111"/>
      <c r="E89" s="112">
        <f t="shared" ref="E89:AC89" si="17">E88+E87</f>
        <v>0.19040549791746822</v>
      </c>
      <c r="F89" s="112">
        <f t="shared" si="17"/>
        <v>0.37194442247477316</v>
      </c>
      <c r="G89" s="112">
        <f t="shared" si="17"/>
        <v>0.55513666394679961</v>
      </c>
      <c r="H89" s="112">
        <f t="shared" si="17"/>
        <v>0.74074709626864177</v>
      </c>
      <c r="I89" s="112">
        <f t="shared" si="17"/>
        <v>1.0425985723069535</v>
      </c>
      <c r="J89" s="112">
        <f t="shared" si="17"/>
        <v>1.3476457537059598</v>
      </c>
      <c r="K89" s="112">
        <f t="shared" si="17"/>
        <v>1.6556402551675002</v>
      </c>
      <c r="L89" s="112">
        <f t="shared" si="17"/>
        <v>1.9663204601570974</v>
      </c>
      <c r="M89" s="112">
        <f t="shared" si="17"/>
        <v>2.2794406070112903</v>
      </c>
      <c r="N89" s="112">
        <f t="shared" si="17"/>
        <v>2.7117161958263138</v>
      </c>
      <c r="O89" s="112">
        <f t="shared" si="17"/>
        <v>3.14619462012132</v>
      </c>
      <c r="P89" s="112">
        <f t="shared" si="17"/>
        <v>3.5822925519708635</v>
      </c>
      <c r="Q89" s="112">
        <f t="shared" si="17"/>
        <v>4.0194735866519684</v>
      </c>
      <c r="R89" s="112">
        <f t="shared" si="17"/>
        <v>4.4553774211520771</v>
      </c>
      <c r="S89" s="112">
        <f t="shared" si="17"/>
        <v>5.0373514657405574</v>
      </c>
      <c r="T89" s="112">
        <f t="shared" si="17"/>
        <v>5.6136305495918339</v>
      </c>
      <c r="U89" s="112">
        <f t="shared" si="17"/>
        <v>6.1834969209117352</v>
      </c>
      <c r="V89" s="112">
        <f t="shared" si="17"/>
        <v>6.7463327424463717</v>
      </c>
      <c r="W89" s="112">
        <f t="shared" si="17"/>
        <v>7.3015346613675973</v>
      </c>
      <c r="X89" s="112">
        <f t="shared" si="17"/>
        <v>7.9731113711043999</v>
      </c>
      <c r="Y89" s="112">
        <f t="shared" si="17"/>
        <v>8.6326078525786798</v>
      </c>
      <c r="Z89" s="112">
        <f t="shared" si="17"/>
        <v>9.2784109857142543</v>
      </c>
      <c r="AA89" s="112">
        <f t="shared" si="17"/>
        <v>9.9094561953013098</v>
      </c>
      <c r="AB89" s="112">
        <f t="shared" si="17"/>
        <v>10.524394370756671</v>
      </c>
      <c r="AC89" s="112">
        <f t="shared" si="17"/>
        <v>11.400820282802886</v>
      </c>
      <c r="AD89" s="98"/>
    </row>
    <row r="90" spans="1:30" s="3" customFormat="1" x14ac:dyDescent="0.3">
      <c r="B90" s="111"/>
      <c r="C90" s="111"/>
      <c r="D90" s="111"/>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98"/>
    </row>
    <row r="91" spans="1:30" s="3" customFormat="1" x14ac:dyDescent="0.3">
      <c r="A91" s="111"/>
      <c r="B91" s="111" t="s">
        <v>81</v>
      </c>
      <c r="C91" s="111" t="s">
        <v>28</v>
      </c>
      <c r="D91" s="111"/>
      <c r="E91" s="112">
        <f>'Calcs Men No Intervention'!BI295</f>
        <v>0.12680056539521545</v>
      </c>
      <c r="F91" s="112">
        <f>'Calcs Men No Intervention'!BJ295</f>
        <v>0.23977118426854341</v>
      </c>
      <c r="G91" s="112">
        <f>'Calcs Men No Intervention'!BK295</f>
        <v>0.34032438867720605</v>
      </c>
      <c r="H91" s="112">
        <f>'Calcs Men No Intervention'!BL295</f>
        <v>0.42973454601549571</v>
      </c>
      <c r="I91" s="112">
        <f>'Calcs Men No Intervention'!BM295</f>
        <v>0.59037180757204433</v>
      </c>
      <c r="J91" s="112">
        <f>'Calcs Men No Intervention'!BN295</f>
        <v>0.7326344031540879</v>
      </c>
      <c r="K91" s="112">
        <f>'Calcs Men No Intervention'!BO295</f>
        <v>0.85837772820195701</v>
      </c>
      <c r="L91" s="112">
        <f>'Calcs Men No Intervention'!BP295</f>
        <v>0.96924520324162433</v>
      </c>
      <c r="M91" s="112">
        <f>'Calcs Men No Intervention'!BQ295</f>
        <v>1.0667389088638555</v>
      </c>
      <c r="N91" s="112">
        <f>'Calcs Men No Intervention'!BR295</f>
        <v>1.2169552746445487</v>
      </c>
      <c r="O91" s="112">
        <f>'Calcs Men No Intervention'!BS295</f>
        <v>1.3479010006543597</v>
      </c>
      <c r="P91" s="112">
        <f>'Calcs Men No Intervention'!BT295</f>
        <v>1.4613462949047515</v>
      </c>
      <c r="Q91" s="112">
        <f>'Calcs Men No Intervention'!BU295</f>
        <v>1.5589358943916665</v>
      </c>
      <c r="R91" s="112">
        <f>'Calcs Men No Intervention'!BV295</f>
        <v>1.6421131685689911</v>
      </c>
      <c r="S91" s="112">
        <f>'Calcs Men No Intervention'!BW295</f>
        <v>1.7769960994254861</v>
      </c>
      <c r="T91" s="112">
        <f>'Calcs Men No Intervention'!BX295</f>
        <v>1.8910642946405694</v>
      </c>
      <c r="U91" s="112">
        <f>'Calcs Men No Intervention'!BY295</f>
        <v>1.9861616815754346</v>
      </c>
      <c r="V91" s="112">
        <f>'Calcs Men No Intervention'!BZ295</f>
        <v>2.064089255543498</v>
      </c>
      <c r="W91" s="112">
        <f>'Calcs Men No Intervention'!CA295</f>
        <v>2.126398002161483</v>
      </c>
      <c r="X91" s="112">
        <f>'Calcs Men No Intervention'!CB295</f>
        <v>2.2029995459686456</v>
      </c>
      <c r="Y91" s="112">
        <f>'Calcs Men No Intervention'!CC295</f>
        <v>2.2600186703562279</v>
      </c>
      <c r="Z91" s="112">
        <f>'Calcs Men No Intervention'!CD295</f>
        <v>2.2991448692678165</v>
      </c>
      <c r="AA91" s="112">
        <f>'Calcs Men No Intervention'!CE295</f>
        <v>2.3222477970191027</v>
      </c>
      <c r="AB91" s="112">
        <f>'Calcs Men No Intervention'!CF295</f>
        <v>2.3305890423927105</v>
      </c>
      <c r="AC91" s="112">
        <f>'Calcs Men No Intervention'!CG295</f>
        <v>2.4182129680721141</v>
      </c>
      <c r="AD91" s="98"/>
    </row>
    <row r="92" spans="1:30" s="3" customFormat="1" x14ac:dyDescent="0.3">
      <c r="B92" s="111"/>
      <c r="C92" s="111" t="s">
        <v>27</v>
      </c>
      <c r="D92" s="111"/>
      <c r="E92" s="112">
        <f>'Calcs Women No Intervention'!BI295</f>
        <v>7.3330457898253168E-2</v>
      </c>
      <c r="F92" s="112">
        <f>'Calcs Women No Intervention'!BJ295</f>
        <v>0.13905623379530443</v>
      </c>
      <c r="G92" s="112">
        <f>'Calcs Women No Intervention'!BK295</f>
        <v>0.19796787786687198</v>
      </c>
      <c r="H92" s="112">
        <f>'Calcs Women No Intervention'!BL295</f>
        <v>0.25076633755570071</v>
      </c>
      <c r="I92" s="112">
        <f>'Calcs Women No Intervention'!BM295</f>
        <v>0.33961779321739011</v>
      </c>
      <c r="J92" s="112">
        <f>'Calcs Women No Intervention'!BN295</f>
        <v>0.41907529006366173</v>
      </c>
      <c r="K92" s="112">
        <f>'Calcs Women No Intervention'!BO295</f>
        <v>0.49009376710858754</v>
      </c>
      <c r="L92" s="112">
        <f>'Calcs Women No Intervention'!BP295</f>
        <v>0.55353507422629422</v>
      </c>
      <c r="M92" s="112">
        <f>'Calcs Women No Intervention'!BQ295</f>
        <v>0.61016201024543637</v>
      </c>
      <c r="N92" s="112">
        <f>'Calcs Women No Intervention'!BR295</f>
        <v>0.71620789966631127</v>
      </c>
      <c r="O92" s="112">
        <f>'Calcs Women No Intervention'!BS295</f>
        <v>0.81022397233770804</v>
      </c>
      <c r="P92" s="112">
        <f>'Calcs Women No Intervention'!BT295</f>
        <v>0.89333884282414422</v>
      </c>
      <c r="Q92" s="112">
        <f>'Calcs Women No Intervention'!BU295</f>
        <v>0.96660026325648507</v>
      </c>
      <c r="R92" s="112">
        <f>'Calcs Women No Intervention'!BV295</f>
        <v>1.0308919739693241</v>
      </c>
      <c r="S92" s="112">
        <f>'Calcs Women No Intervention'!BW295</f>
        <v>1.1715070202806277</v>
      </c>
      <c r="T92" s="112">
        <f>'Calcs Women No Intervention'!BX295</f>
        <v>1.2944624580042121</v>
      </c>
      <c r="U92" s="112">
        <f>'Calcs Women No Intervention'!BY295</f>
        <v>1.4014054892963608</v>
      </c>
      <c r="V92" s="112">
        <f>'Calcs Women No Intervention'!BZ295</f>
        <v>1.4938343059786885</v>
      </c>
      <c r="W92" s="112">
        <f>'Calcs Women No Intervention'!CA295</f>
        <v>1.573118941688378</v>
      </c>
      <c r="X92" s="112">
        <f>'Calcs Women No Intervention'!CB295</f>
        <v>1.7386722657099736</v>
      </c>
      <c r="Y92" s="112">
        <f>'Calcs Women No Intervention'!CC295</f>
        <v>1.8792503514358729</v>
      </c>
      <c r="Z92" s="112">
        <f>'Calcs Women No Intervention'!CD295</f>
        <v>1.996708266797411</v>
      </c>
      <c r="AA92" s="112">
        <f>'Calcs Women No Intervention'!CE295</f>
        <v>2.0932777869415373</v>
      </c>
      <c r="AB92" s="112">
        <f>'Calcs Women No Intervention'!CF295</f>
        <v>2.1706060650525223</v>
      </c>
      <c r="AC92" s="112">
        <f>'Calcs Women No Intervention'!CG295</f>
        <v>2.4153468202779367</v>
      </c>
      <c r="AD92" s="98"/>
    </row>
    <row r="93" spans="1:30" s="3" customFormat="1" x14ac:dyDescent="0.3">
      <c r="B93" s="111"/>
      <c r="C93" s="111" t="s">
        <v>38</v>
      </c>
      <c r="D93" s="111"/>
      <c r="E93" s="112">
        <f>E91+E92</f>
        <v>0.2001310232934686</v>
      </c>
      <c r="F93" s="112">
        <f t="shared" ref="F93:AC93" si="18">F91+F92</f>
        <v>0.37882741806384784</v>
      </c>
      <c r="G93" s="112">
        <f t="shared" si="18"/>
        <v>0.53829226654407802</v>
      </c>
      <c r="H93" s="112">
        <f t="shared" si="18"/>
        <v>0.68050088357119642</v>
      </c>
      <c r="I93" s="112">
        <f t="shared" si="18"/>
        <v>0.92998960078943438</v>
      </c>
      <c r="J93" s="112">
        <f t="shared" si="18"/>
        <v>1.1517096932177497</v>
      </c>
      <c r="K93" s="112">
        <f t="shared" si="18"/>
        <v>1.3484714953105446</v>
      </c>
      <c r="L93" s="112">
        <f t="shared" si="18"/>
        <v>1.5227802774679184</v>
      </c>
      <c r="M93" s="112">
        <f t="shared" si="18"/>
        <v>1.6769009191092918</v>
      </c>
      <c r="N93" s="112">
        <f t="shared" si="18"/>
        <v>1.9331631743108599</v>
      </c>
      <c r="O93" s="112">
        <f t="shared" si="18"/>
        <v>2.1581249729920677</v>
      </c>
      <c r="P93" s="112">
        <f t="shared" si="18"/>
        <v>2.3546851377288958</v>
      </c>
      <c r="Q93" s="112">
        <f t="shared" si="18"/>
        <v>2.5255361576481516</v>
      </c>
      <c r="R93" s="112">
        <f t="shared" si="18"/>
        <v>2.6730051425383152</v>
      </c>
      <c r="S93" s="112">
        <f t="shared" si="18"/>
        <v>2.948503119706114</v>
      </c>
      <c r="T93" s="112">
        <f t="shared" si="18"/>
        <v>3.1855267526447815</v>
      </c>
      <c r="U93" s="112">
        <f t="shared" si="18"/>
        <v>3.3875671708717956</v>
      </c>
      <c r="V93" s="112">
        <f t="shared" si="18"/>
        <v>3.5579235615221867</v>
      </c>
      <c r="W93" s="112">
        <f t="shared" si="18"/>
        <v>3.699516943849861</v>
      </c>
      <c r="X93" s="112">
        <f t="shared" si="18"/>
        <v>3.9416718116786189</v>
      </c>
      <c r="Y93" s="112">
        <f t="shared" si="18"/>
        <v>4.1392690217921011</v>
      </c>
      <c r="Z93" s="112">
        <f t="shared" si="18"/>
        <v>4.2958531360652277</v>
      </c>
      <c r="AA93" s="112">
        <f t="shared" si="18"/>
        <v>4.4155255839606404</v>
      </c>
      <c r="AB93" s="112">
        <f t="shared" si="18"/>
        <v>4.5011951074452323</v>
      </c>
      <c r="AC93" s="112">
        <f t="shared" si="18"/>
        <v>4.8335597883500512</v>
      </c>
      <c r="AD93" s="98"/>
    </row>
    <row r="94" spans="1:30" s="3" customFormat="1" x14ac:dyDescent="0.3">
      <c r="B94" s="111"/>
      <c r="C94" s="111"/>
      <c r="D94" s="111"/>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98"/>
    </row>
    <row r="95" spans="1:30" s="3" customFormat="1" x14ac:dyDescent="0.3">
      <c r="A95" s="111"/>
      <c r="B95" s="111" t="s">
        <v>82</v>
      </c>
      <c r="C95" s="111" t="s">
        <v>28</v>
      </c>
      <c r="D95" s="111"/>
      <c r="E95" s="112">
        <f>'Calcs Men Intervention'!BI295</f>
        <v>0.12112924639921523</v>
      </c>
      <c r="F95" s="112">
        <f>'Calcs Men Intervention'!BJ295</f>
        <v>0.22345028993643803</v>
      </c>
      <c r="G95" s="112">
        <f>'Calcs Men Intervention'!BK295</f>
        <v>0.31513509978190796</v>
      </c>
      <c r="H95" s="112">
        <f>'Calcs Men Intervention'!BL295</f>
        <v>0.39777500642605856</v>
      </c>
      <c r="I95" s="112">
        <f>'Calcs Men Intervention'!BM295</f>
        <v>0.54808798483318233</v>
      </c>
      <c r="J95" s="112">
        <f>'Calcs Men Intervention'!BN295</f>
        <v>0.68301218484791093</v>
      </c>
      <c r="K95" s="112">
        <f>'Calcs Men Intervention'!BO295</f>
        <v>0.80405270825708897</v>
      </c>
      <c r="L95" s="112">
        <f>'Calcs Men Intervention'!BP295</f>
        <v>0.91253625115578729</v>
      </c>
      <c r="M95" s="112">
        <f>'Calcs Men Intervention'!BQ295</f>
        <v>1.0096749876647015</v>
      </c>
      <c r="N95" s="112">
        <f>'Calcs Men Intervention'!BR295</f>
        <v>1.1597055115205903</v>
      </c>
      <c r="O95" s="112">
        <f>'Calcs Men Intervention'!BS295</f>
        <v>1.2927511327859931</v>
      </c>
      <c r="P95" s="112">
        <f>'Calcs Men Intervention'!BT295</f>
        <v>1.4102594881295012</v>
      </c>
      <c r="Q95" s="112">
        <f>'Calcs Men Intervention'!BU295</f>
        <v>1.5135758043309</v>
      </c>
      <c r="R95" s="112">
        <f>'Calcs Men Intervention'!BV295</f>
        <v>1.602891866009186</v>
      </c>
      <c r="S95" s="112">
        <f>'Calcs Men Intervention'!BW295</f>
        <v>1.7434875034594535</v>
      </c>
      <c r="T95" s="112">
        <f>'Calcs Men Intervention'!BX295</f>
        <v>1.8626758927919427</v>
      </c>
      <c r="U95" s="112">
        <f>'Calcs Men Intervention'!BY295</f>
        <v>1.9623598052687738</v>
      </c>
      <c r="V95" s="112">
        <f>'Calcs Men Intervention'!BZ295</f>
        <v>2.0443885149653749</v>
      </c>
      <c r="W95" s="112">
        <f>'Calcs Men Intervention'!CA295</f>
        <v>2.1103614816479705</v>
      </c>
      <c r="X95" s="112">
        <f>'Calcs Men Intervention'!CB295</f>
        <v>2.1902505397784524</v>
      </c>
      <c r="Y95" s="112">
        <f>'Calcs Men Intervention'!CC295</f>
        <v>2.2502001660685536</v>
      </c>
      <c r="Z95" s="112">
        <f>'Calcs Men Intervention'!CD295</f>
        <v>2.2919268436949687</v>
      </c>
      <c r="AA95" s="112">
        <f>'Calcs Men Intervention'!CE295</f>
        <v>2.3173223778184915</v>
      </c>
      <c r="AB95" s="112">
        <f>'Calcs Men Intervention'!CF295</f>
        <v>2.3276812334362598</v>
      </c>
      <c r="AC95" s="112">
        <f>'Calcs Men Intervention'!CG295</f>
        <v>2.4174968012211542</v>
      </c>
      <c r="AD95" s="98"/>
    </row>
    <row r="96" spans="1:30" s="3" customFormat="1" x14ac:dyDescent="0.3">
      <c r="B96" s="111"/>
      <c r="C96" s="111" t="s">
        <v>27</v>
      </c>
      <c r="D96" s="111"/>
      <c r="E96" s="112">
        <f>'Calcs Women Intervention'!BI295</f>
        <v>6.9276251518252993E-2</v>
      </c>
      <c r="F96" s="112">
        <f>'Calcs Women Intervention'!BJ295</f>
        <v>0.12736556132023899</v>
      </c>
      <c r="G96" s="112">
        <f>'Calcs Women Intervention'!BK295</f>
        <v>0.17988573355368737</v>
      </c>
      <c r="H96" s="112">
        <f>'Calcs Women Intervention'!BL295</f>
        <v>0.22776991961663209</v>
      </c>
      <c r="I96" s="112">
        <f>'Calcs Women Intervention'!BM295</f>
        <v>0.30961489219094718</v>
      </c>
      <c r="J96" s="112">
        <f>'Calcs Women Intervention'!BN295</f>
        <v>0.38403943732371149</v>
      </c>
      <c r="K96" s="112">
        <f>'Calcs Women Intervention'!BO295</f>
        <v>0.45177515140603519</v>
      </c>
      <c r="L96" s="112">
        <f>'Calcs Women Intervention'!BP295</f>
        <v>0.51348146116842952</v>
      </c>
      <c r="M96" s="112">
        <f>'Calcs Women Intervention'!BQ295</f>
        <v>0.56973909663730227</v>
      </c>
      <c r="N96" s="112">
        <f>'Calcs Women Intervention'!BR295</f>
        <v>0.67487042839872524</v>
      </c>
      <c r="O96" s="112">
        <f>'Calcs Women Intervention'!BS295</f>
        <v>0.76977767118276075</v>
      </c>
      <c r="P96" s="112">
        <f>'Calcs Women Intervention'!BT295</f>
        <v>0.85535951666362176</v>
      </c>
      <c r="Q96" s="112">
        <f>'Calcs Women Intervention'!BU295</f>
        <v>0.93245092549699526</v>
      </c>
      <c r="R96" s="112">
        <f>'Calcs Women Intervention'!BV295</f>
        <v>1.0009637030824923</v>
      </c>
      <c r="S96" s="112">
        <f>'Calcs Women Intervention'!BW295</f>
        <v>1.1454799092487691</v>
      </c>
      <c r="T96" s="112">
        <f>'Calcs Women Intervention'!BX295</f>
        <v>1.2719339907234537</v>
      </c>
      <c r="U96" s="112">
        <f>'Calcs Women Intervention'!BY295</f>
        <v>1.3820137482484141</v>
      </c>
      <c r="V96" s="112">
        <f>'Calcs Women Intervention'!BZ295</f>
        <v>1.4772537786375568</v>
      </c>
      <c r="W96" s="112">
        <f>'Calcs Women Intervention'!CA295</f>
        <v>1.5590566766906588</v>
      </c>
      <c r="X96" s="112">
        <f>'Calcs Women Intervention'!CB295</f>
        <v>1.72701843190156</v>
      </c>
      <c r="Y96" s="112">
        <f>'Calcs Women Intervention'!CC295</f>
        <v>1.8697597716648393</v>
      </c>
      <c r="Z96" s="112">
        <f>'Calcs Women Intervention'!CD295</f>
        <v>1.9891615091134587</v>
      </c>
      <c r="AA96" s="112">
        <f>'Calcs Women Intervention'!CE295</f>
        <v>2.0874685598556511</v>
      </c>
      <c r="AB96" s="112">
        <f>'Calcs Women Intervention'!CF295</f>
        <v>2.1663510938239106</v>
      </c>
      <c r="AC96" s="112">
        <f>'Calcs Women Intervention'!CG295</f>
        <v>2.4129174211681579</v>
      </c>
      <c r="AD96" s="98"/>
    </row>
    <row r="97" spans="2:30" s="3" customFormat="1" x14ac:dyDescent="0.3">
      <c r="B97" s="111"/>
      <c r="C97" s="111" t="s">
        <v>38</v>
      </c>
      <c r="D97" s="111"/>
      <c r="E97" s="112">
        <f>E95+E96</f>
        <v>0.19040549791746822</v>
      </c>
      <c r="F97" s="112">
        <f t="shared" ref="F97:AC97" si="19">F95+F96</f>
        <v>0.35081585125667702</v>
      </c>
      <c r="G97" s="112">
        <f t="shared" si="19"/>
        <v>0.49502083333559532</v>
      </c>
      <c r="H97" s="112">
        <f t="shared" si="19"/>
        <v>0.62554492604269063</v>
      </c>
      <c r="I97" s="112">
        <f t="shared" si="19"/>
        <v>0.85770287702412951</v>
      </c>
      <c r="J97" s="112">
        <f t="shared" si="19"/>
        <v>1.0670516221716224</v>
      </c>
      <c r="K97" s="112">
        <f t="shared" si="19"/>
        <v>1.2558278596631243</v>
      </c>
      <c r="L97" s="112">
        <f t="shared" si="19"/>
        <v>1.4260177123242168</v>
      </c>
      <c r="M97" s="112">
        <f t="shared" si="19"/>
        <v>1.5794140843020039</v>
      </c>
      <c r="N97" s="112">
        <f t="shared" si="19"/>
        <v>1.8345759399193156</v>
      </c>
      <c r="O97" s="112">
        <f t="shared" si="19"/>
        <v>2.0625288039687537</v>
      </c>
      <c r="P97" s="112">
        <f t="shared" si="19"/>
        <v>2.2656190047931228</v>
      </c>
      <c r="Q97" s="112">
        <f t="shared" si="19"/>
        <v>2.4460267298278953</v>
      </c>
      <c r="R97" s="112">
        <f t="shared" si="19"/>
        <v>2.603855569091678</v>
      </c>
      <c r="S97" s="112">
        <f t="shared" si="19"/>
        <v>2.8889674127082223</v>
      </c>
      <c r="T97" s="112">
        <f t="shared" si="19"/>
        <v>3.1346098835153962</v>
      </c>
      <c r="U97" s="112">
        <f t="shared" si="19"/>
        <v>3.3443735535171877</v>
      </c>
      <c r="V97" s="112">
        <f t="shared" si="19"/>
        <v>3.5216422936029317</v>
      </c>
      <c r="W97" s="112">
        <f t="shared" si="19"/>
        <v>3.6694181583386296</v>
      </c>
      <c r="X97" s="112">
        <f t="shared" si="19"/>
        <v>3.9172689716800124</v>
      </c>
      <c r="Y97" s="112">
        <f t="shared" si="19"/>
        <v>4.1199599377333929</v>
      </c>
      <c r="Z97" s="112">
        <f t="shared" si="19"/>
        <v>4.2810883528084274</v>
      </c>
      <c r="AA97" s="112">
        <f t="shared" si="19"/>
        <v>4.404790937674143</v>
      </c>
      <c r="AB97" s="112">
        <f t="shared" si="19"/>
        <v>4.4940323272601699</v>
      </c>
      <c r="AC97" s="112">
        <f t="shared" si="19"/>
        <v>4.8304142223893116</v>
      </c>
      <c r="AD97" s="98"/>
    </row>
    <row r="98" spans="2:30" s="3" customFormat="1" x14ac:dyDescent="0.3">
      <c r="B98" s="111"/>
      <c r="C98" s="111"/>
      <c r="D98" s="111"/>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98"/>
    </row>
    <row r="99" spans="2:30" s="3" customFormat="1" x14ac:dyDescent="0.3">
      <c r="B99" s="111" t="s">
        <v>89</v>
      </c>
      <c r="C99" s="111" t="s">
        <v>28</v>
      </c>
      <c r="D99" s="111"/>
      <c r="E99" s="112">
        <f t="shared" ref="E99:AC99" si="20">E91-E95</f>
        <v>5.6713189960002214E-3</v>
      </c>
      <c r="F99" s="112">
        <f t="shared" si="20"/>
        <v>1.6320894332105373E-2</v>
      </c>
      <c r="G99" s="112">
        <f t="shared" si="20"/>
        <v>2.518928889529809E-2</v>
      </c>
      <c r="H99" s="112">
        <f t="shared" si="20"/>
        <v>3.1959539589437147E-2</v>
      </c>
      <c r="I99" s="112">
        <f t="shared" si="20"/>
        <v>4.2283822738861998E-2</v>
      </c>
      <c r="J99" s="112">
        <f t="shared" si="20"/>
        <v>4.9622218306176968E-2</v>
      </c>
      <c r="K99" s="112">
        <f t="shared" si="20"/>
        <v>5.4325019944868047E-2</v>
      </c>
      <c r="L99" s="112">
        <f t="shared" si="20"/>
        <v>5.6708952085837039E-2</v>
      </c>
      <c r="M99" s="112">
        <f t="shared" si="20"/>
        <v>5.7063921199153933E-2</v>
      </c>
      <c r="N99" s="112">
        <f t="shared" si="20"/>
        <v>5.7249763123958353E-2</v>
      </c>
      <c r="O99" s="112">
        <f t="shared" si="20"/>
        <v>5.514986786836662E-2</v>
      </c>
      <c r="P99" s="112">
        <f t="shared" si="20"/>
        <v>5.1086806775250349E-2</v>
      </c>
      <c r="Q99" s="112">
        <f t="shared" si="20"/>
        <v>4.5360090060766467E-2</v>
      </c>
      <c r="R99" s="112">
        <f t="shared" si="20"/>
        <v>3.922130255980516E-2</v>
      </c>
      <c r="S99" s="112">
        <f t="shared" si="20"/>
        <v>3.3508595966032617E-2</v>
      </c>
      <c r="T99" s="112">
        <f t="shared" si="20"/>
        <v>2.8388401848626676E-2</v>
      </c>
      <c r="U99" s="112">
        <f t="shared" si="20"/>
        <v>2.3801876306660752E-2</v>
      </c>
      <c r="V99" s="112">
        <f t="shared" si="20"/>
        <v>1.9700740578123099E-2</v>
      </c>
      <c r="W99" s="112">
        <f t="shared" si="20"/>
        <v>1.6036520513512453E-2</v>
      </c>
      <c r="X99" s="112">
        <f t="shared" si="20"/>
        <v>1.2749006190193146E-2</v>
      </c>
      <c r="Y99" s="112">
        <f t="shared" si="20"/>
        <v>9.81850428767439E-3</v>
      </c>
      <c r="Z99" s="112">
        <f t="shared" si="20"/>
        <v>7.218025572847786E-3</v>
      </c>
      <c r="AA99" s="112">
        <f t="shared" si="20"/>
        <v>4.9254192006111808E-3</v>
      </c>
      <c r="AB99" s="112">
        <f t="shared" si="20"/>
        <v>2.9078089564507081E-3</v>
      </c>
      <c r="AC99" s="112">
        <f t="shared" si="20"/>
        <v>7.161668509598762E-4</v>
      </c>
      <c r="AD99" s="98"/>
    </row>
    <row r="100" spans="2:30" s="3" customFormat="1" x14ac:dyDescent="0.3">
      <c r="B100" s="111"/>
      <c r="C100" s="111" t="s">
        <v>27</v>
      </c>
      <c r="D100" s="111"/>
      <c r="E100" s="112">
        <f t="shared" ref="E100:AC100" si="21">E92-E96</f>
        <v>4.0542063800001749E-3</v>
      </c>
      <c r="F100" s="112">
        <f t="shared" si="21"/>
        <v>1.1690672475065444E-2</v>
      </c>
      <c r="G100" s="112">
        <f t="shared" si="21"/>
        <v>1.8082144313184612E-2</v>
      </c>
      <c r="H100" s="112">
        <f t="shared" si="21"/>
        <v>2.299641793906862E-2</v>
      </c>
      <c r="I100" s="112">
        <f t="shared" si="21"/>
        <v>3.000290102644293E-2</v>
      </c>
      <c r="J100" s="112">
        <f t="shared" si="21"/>
        <v>3.5035852739950246E-2</v>
      </c>
      <c r="K100" s="112">
        <f t="shared" si="21"/>
        <v>3.831861570255235E-2</v>
      </c>
      <c r="L100" s="112">
        <f t="shared" si="21"/>
        <v>4.0053613057864701E-2</v>
      </c>
      <c r="M100" s="112">
        <f t="shared" si="21"/>
        <v>4.0422913608134103E-2</v>
      </c>
      <c r="N100" s="112">
        <f t="shared" si="21"/>
        <v>4.1337471267586023E-2</v>
      </c>
      <c r="O100" s="112">
        <f t="shared" si="21"/>
        <v>4.0446301154947295E-2</v>
      </c>
      <c r="P100" s="112">
        <f t="shared" si="21"/>
        <v>3.7979326160522464E-2</v>
      </c>
      <c r="Q100" s="112">
        <f t="shared" si="21"/>
        <v>3.4149337759489806E-2</v>
      </c>
      <c r="R100" s="112">
        <f t="shared" si="21"/>
        <v>2.9928270886831809E-2</v>
      </c>
      <c r="S100" s="112">
        <f t="shared" si="21"/>
        <v>2.6027111031858619E-2</v>
      </c>
      <c r="T100" s="112">
        <f t="shared" si="21"/>
        <v>2.2528467280758413E-2</v>
      </c>
      <c r="U100" s="112">
        <f t="shared" si="21"/>
        <v>1.939174104794672E-2</v>
      </c>
      <c r="V100" s="112">
        <f t="shared" si="21"/>
        <v>1.658052734113169E-2</v>
      </c>
      <c r="W100" s="112">
        <f t="shared" si="21"/>
        <v>1.4062264997719121E-2</v>
      </c>
      <c r="X100" s="112">
        <f t="shared" si="21"/>
        <v>1.1653833808413561E-2</v>
      </c>
      <c r="Y100" s="112">
        <f t="shared" si="21"/>
        <v>9.4905797710336248E-3</v>
      </c>
      <c r="Z100" s="112">
        <f t="shared" si="21"/>
        <v>7.5467576839522987E-3</v>
      </c>
      <c r="AA100" s="112">
        <f t="shared" si="21"/>
        <v>5.8092270858862705E-3</v>
      </c>
      <c r="AB100" s="112">
        <f t="shared" si="21"/>
        <v>4.2549712286117369E-3</v>
      </c>
      <c r="AC100" s="112">
        <f t="shared" si="21"/>
        <v>2.4293991097787959E-3</v>
      </c>
      <c r="AD100" s="98"/>
    </row>
    <row r="101" spans="2:30" s="3" customFormat="1" x14ac:dyDescent="0.3">
      <c r="B101" s="111"/>
      <c r="C101" s="111" t="s">
        <v>38</v>
      </c>
      <c r="D101" s="111"/>
      <c r="E101" s="112">
        <f t="shared" ref="E101:AC101" si="22">E93-E97</f>
        <v>9.7255253760003824E-3</v>
      </c>
      <c r="F101" s="112">
        <f t="shared" si="22"/>
        <v>2.8011566807170818E-2</v>
      </c>
      <c r="G101" s="112">
        <f t="shared" si="22"/>
        <v>4.3271433208482701E-2</v>
      </c>
      <c r="H101" s="112">
        <f t="shared" si="22"/>
        <v>5.4955957528505794E-2</v>
      </c>
      <c r="I101" s="112">
        <f t="shared" si="22"/>
        <v>7.2286723765304872E-2</v>
      </c>
      <c r="J101" s="112">
        <f t="shared" si="22"/>
        <v>8.4658071046127326E-2</v>
      </c>
      <c r="K101" s="112">
        <f t="shared" si="22"/>
        <v>9.2643635647420286E-2</v>
      </c>
      <c r="L101" s="112">
        <f t="shared" si="22"/>
        <v>9.6762565143701629E-2</v>
      </c>
      <c r="M101" s="112">
        <f t="shared" si="22"/>
        <v>9.7486834807287925E-2</v>
      </c>
      <c r="N101" s="112">
        <f t="shared" si="22"/>
        <v>9.8587234391544376E-2</v>
      </c>
      <c r="O101" s="112">
        <f t="shared" si="22"/>
        <v>9.5596169023314026E-2</v>
      </c>
      <c r="P101" s="112">
        <f t="shared" si="22"/>
        <v>8.9066132935772924E-2</v>
      </c>
      <c r="Q101" s="112">
        <f t="shared" si="22"/>
        <v>7.9509427820256384E-2</v>
      </c>
      <c r="R101" s="112">
        <f t="shared" si="22"/>
        <v>6.9149573446637191E-2</v>
      </c>
      <c r="S101" s="112">
        <f t="shared" si="22"/>
        <v>5.953570699789168E-2</v>
      </c>
      <c r="T101" s="112">
        <f t="shared" si="22"/>
        <v>5.0916869129385312E-2</v>
      </c>
      <c r="U101" s="112">
        <f t="shared" si="22"/>
        <v>4.3193617354607916E-2</v>
      </c>
      <c r="V101" s="112">
        <f t="shared" si="22"/>
        <v>3.6281267919255011E-2</v>
      </c>
      <c r="W101" s="112">
        <f t="shared" si="22"/>
        <v>3.0098785511231352E-2</v>
      </c>
      <c r="X101" s="112">
        <f t="shared" si="22"/>
        <v>2.4402839998606485E-2</v>
      </c>
      <c r="Y101" s="112">
        <f t="shared" si="22"/>
        <v>1.9309084058708237E-2</v>
      </c>
      <c r="Z101" s="112">
        <f t="shared" si="22"/>
        <v>1.4764783256800307E-2</v>
      </c>
      <c r="AA101" s="112">
        <f t="shared" si="22"/>
        <v>1.0734646286497451E-2</v>
      </c>
      <c r="AB101" s="112">
        <f t="shared" si="22"/>
        <v>7.1627801850624451E-3</v>
      </c>
      <c r="AC101" s="112">
        <f t="shared" si="22"/>
        <v>3.1455659607395603E-3</v>
      </c>
      <c r="AD101" s="98"/>
    </row>
    <row r="102" spans="2:30" s="3" customFormat="1" x14ac:dyDescent="0.3">
      <c r="B102" s="111"/>
      <c r="C102" s="111"/>
      <c r="D102" s="111"/>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C102" s="112"/>
      <c r="AD102" s="98"/>
    </row>
    <row r="103" spans="2:30" s="3" customFormat="1" x14ac:dyDescent="0.3">
      <c r="B103" s="111" t="s">
        <v>90</v>
      </c>
      <c r="C103" s="111" t="s">
        <v>28</v>
      </c>
      <c r="D103" s="111"/>
      <c r="E103" s="112">
        <f>SUM($E99:E99)</f>
        <v>5.6713189960002214E-3</v>
      </c>
      <c r="F103" s="112">
        <f>SUM($E99:F99)</f>
        <v>2.1992213328105595E-2</v>
      </c>
      <c r="G103" s="112">
        <f>SUM($E99:G99)</f>
        <v>4.7181502223403685E-2</v>
      </c>
      <c r="H103" s="112">
        <f>SUM($E99:H99)</f>
        <v>7.9141041812840832E-2</v>
      </c>
      <c r="I103" s="112">
        <f>SUM($E99:I99)</f>
        <v>0.12142486455170283</v>
      </c>
      <c r="J103" s="112">
        <f>SUM($E99:J99)</f>
        <v>0.17104708285787978</v>
      </c>
      <c r="K103" s="112">
        <f>SUM($E99:K99)</f>
        <v>0.22537210280274783</v>
      </c>
      <c r="L103" s="112">
        <f>SUM($E99:L99)</f>
        <v>0.28208105488858487</v>
      </c>
      <c r="M103" s="112">
        <f>SUM($E99:M99)</f>
        <v>0.3391449760877388</v>
      </c>
      <c r="N103" s="112">
        <f>SUM($E99:N99)</f>
        <v>0.39639473921169716</v>
      </c>
      <c r="O103" s="112">
        <f>SUM($E99:O99)</f>
        <v>0.45154460708006378</v>
      </c>
      <c r="P103" s="112">
        <f>SUM($E99:P99)</f>
        <v>0.50263141385531407</v>
      </c>
      <c r="Q103" s="112">
        <f>SUM($E99:Q99)</f>
        <v>0.54799150391608054</v>
      </c>
      <c r="R103" s="112">
        <f>SUM($E99:R99)</f>
        <v>0.5872128064758857</v>
      </c>
      <c r="S103" s="112">
        <f>SUM($E99:S99)</f>
        <v>0.62072140244191831</v>
      </c>
      <c r="T103" s="112">
        <f>SUM($E99:T99)</f>
        <v>0.64910980429054499</v>
      </c>
      <c r="U103" s="112">
        <f>SUM($E99:U99)</f>
        <v>0.67291168059720574</v>
      </c>
      <c r="V103" s="112">
        <f>SUM($E99:V99)</f>
        <v>0.69261242117532884</v>
      </c>
      <c r="W103" s="112">
        <f>SUM($E99:W99)</f>
        <v>0.70864894168884129</v>
      </c>
      <c r="X103" s="112">
        <f>SUM($E99:X99)</f>
        <v>0.72139794787903444</v>
      </c>
      <c r="Y103" s="112">
        <f>SUM($E99:Y99)</f>
        <v>0.73121645216670883</v>
      </c>
      <c r="Z103" s="112">
        <f>SUM($E99:Z99)</f>
        <v>0.73843447773955662</v>
      </c>
      <c r="AA103" s="112">
        <f>SUM($E99:AA99)</f>
        <v>0.7433598969401678</v>
      </c>
      <c r="AB103" s="112">
        <f>SUM($E99:AB99)</f>
        <v>0.74626770589661851</v>
      </c>
      <c r="AC103" s="112">
        <f>SUM($E99:AC99)</f>
        <v>0.74698387274757838</v>
      </c>
      <c r="AD103" s="98"/>
    </row>
    <row r="104" spans="2:30" s="3" customFormat="1" x14ac:dyDescent="0.3">
      <c r="B104" s="111"/>
      <c r="C104" s="111" t="s">
        <v>27</v>
      </c>
      <c r="D104" s="111"/>
      <c r="E104" s="112">
        <f>SUM($E100:E100)</f>
        <v>4.0542063800001749E-3</v>
      </c>
      <c r="F104" s="112">
        <f>SUM($E100:F100)</f>
        <v>1.5744878855065619E-2</v>
      </c>
      <c r="G104" s="112">
        <f>SUM($E100:G100)</f>
        <v>3.3827023168250231E-2</v>
      </c>
      <c r="H104" s="112">
        <f>SUM($E100:H100)</f>
        <v>5.6823441107318851E-2</v>
      </c>
      <c r="I104" s="112">
        <f>SUM($E100:I100)</f>
        <v>8.682634213376178E-2</v>
      </c>
      <c r="J104" s="112">
        <f>SUM($E100:J100)</f>
        <v>0.12186219487371203</v>
      </c>
      <c r="K104" s="112">
        <f>SUM($E100:K100)</f>
        <v>0.16018081057626438</v>
      </c>
      <c r="L104" s="112">
        <f>SUM($E100:L100)</f>
        <v>0.20023442363412908</v>
      </c>
      <c r="M104" s="112">
        <f>SUM($E100:M100)</f>
        <v>0.24065733724226318</v>
      </c>
      <c r="N104" s="112">
        <f>SUM($E100:N100)</f>
        <v>0.2819948085098492</v>
      </c>
      <c r="O104" s="112">
        <f>SUM($E100:O100)</f>
        <v>0.3224411096647965</v>
      </c>
      <c r="P104" s="112">
        <f>SUM($E100:P100)</f>
        <v>0.36042043582531896</v>
      </c>
      <c r="Q104" s="112">
        <f>SUM($E100:Q100)</f>
        <v>0.39456977358480877</v>
      </c>
      <c r="R104" s="112">
        <f>SUM($E100:R100)</f>
        <v>0.42449804447164058</v>
      </c>
      <c r="S104" s="112">
        <f>SUM($E100:S100)</f>
        <v>0.4505251555034992</v>
      </c>
      <c r="T104" s="112">
        <f>SUM($E100:T100)</f>
        <v>0.47305362278425761</v>
      </c>
      <c r="U104" s="112">
        <f>SUM($E100:U100)</f>
        <v>0.49244536383220433</v>
      </c>
      <c r="V104" s="112">
        <f>SUM($E100:V100)</f>
        <v>0.50902589117333608</v>
      </c>
      <c r="W104" s="112">
        <f>SUM($E100:W100)</f>
        <v>0.5230881561710552</v>
      </c>
      <c r="X104" s="112">
        <f>SUM($E100:X100)</f>
        <v>0.53474198997946876</v>
      </c>
      <c r="Y104" s="112">
        <f>SUM($E100:Y100)</f>
        <v>0.54423256975050238</v>
      </c>
      <c r="Z104" s="112">
        <f>SUM($E100:Z100)</f>
        <v>0.55177932743445468</v>
      </c>
      <c r="AA104" s="112">
        <f>SUM($E100:AA100)</f>
        <v>0.55758855452034095</v>
      </c>
      <c r="AB104" s="112">
        <f>SUM($E100:AB100)</f>
        <v>0.56184352574895269</v>
      </c>
      <c r="AC104" s="112">
        <f>SUM($E100:AC100)</f>
        <v>0.56427292485873148</v>
      </c>
      <c r="AD104" s="98"/>
    </row>
    <row r="105" spans="2:30" s="3" customFormat="1" x14ac:dyDescent="0.3">
      <c r="B105" s="111"/>
      <c r="C105" s="111" t="s">
        <v>38</v>
      </c>
      <c r="D105" s="111"/>
      <c r="E105" s="112">
        <f>SUM($E101:E101)</f>
        <v>9.7255253760003824E-3</v>
      </c>
      <c r="F105" s="112">
        <f>SUM($E101:F101)</f>
        <v>3.77370921831712E-2</v>
      </c>
      <c r="G105" s="112">
        <f>SUM($E101:G101)</f>
        <v>8.1008525391653902E-2</v>
      </c>
      <c r="H105" s="112">
        <f>SUM($E101:H101)</f>
        <v>0.1359644829201597</v>
      </c>
      <c r="I105" s="112">
        <f>SUM($E101:I101)</f>
        <v>0.20825120668546457</v>
      </c>
      <c r="J105" s="112">
        <f>SUM($E101:J101)</f>
        <v>0.29290927773159192</v>
      </c>
      <c r="K105" s="112">
        <f>SUM($E101:K101)</f>
        <v>0.38555291337901221</v>
      </c>
      <c r="L105" s="112">
        <f>SUM($E101:L101)</f>
        <v>0.48231547852271384</v>
      </c>
      <c r="M105" s="112">
        <f>SUM($E101:M101)</f>
        <v>0.57980231333000176</v>
      </c>
      <c r="N105" s="112">
        <f>SUM($E101:N101)</f>
        <v>0.67838954772154614</v>
      </c>
      <c r="O105" s="112">
        <f>SUM($E101:O101)</f>
        <v>0.77398571674486016</v>
      </c>
      <c r="P105" s="112">
        <f>SUM($E101:P101)</f>
        <v>0.86305184968063309</v>
      </c>
      <c r="Q105" s="112">
        <f>SUM($E101:Q101)</f>
        <v>0.94256127750088947</v>
      </c>
      <c r="R105" s="112">
        <f>SUM($E101:R101)</f>
        <v>1.0117108509475266</v>
      </c>
      <c r="S105" s="112">
        <f>SUM($E101:S101)</f>
        <v>1.0712465579454182</v>
      </c>
      <c r="T105" s="112">
        <f>SUM($E101:T101)</f>
        <v>1.1221634270748035</v>
      </c>
      <c r="U105" s="112">
        <f>SUM($E101:U101)</f>
        <v>1.1653570444294115</v>
      </c>
      <c r="V105" s="112">
        <f>SUM($E101:V101)</f>
        <v>1.2016383123486665</v>
      </c>
      <c r="W105" s="112">
        <f>SUM($E101:W101)</f>
        <v>1.2317370978598978</v>
      </c>
      <c r="X105" s="112">
        <f>SUM($E101:X101)</f>
        <v>1.2561399378585043</v>
      </c>
      <c r="Y105" s="112">
        <f>SUM($E101:Y101)</f>
        <v>1.2754490219172125</v>
      </c>
      <c r="Z105" s="112">
        <f>SUM($E101:Z101)</f>
        <v>1.2902138051740129</v>
      </c>
      <c r="AA105" s="112">
        <f>SUM($E101:AA101)</f>
        <v>1.3009484514605103</v>
      </c>
      <c r="AB105" s="112">
        <f>SUM($E101:AB101)</f>
        <v>1.3081112316455727</v>
      </c>
      <c r="AC105" s="112">
        <f>SUM($E101:AC101)</f>
        <v>1.3112567976063123</v>
      </c>
      <c r="AD105" s="98"/>
    </row>
    <row r="106" spans="2:30" s="3" customFormat="1" x14ac:dyDescent="0.3">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98"/>
    </row>
    <row r="107" spans="2:30" s="3" customFormat="1" x14ac:dyDescent="0.3">
      <c r="B107" s="111" t="s">
        <v>202</v>
      </c>
      <c r="C107" s="111" t="s">
        <v>28</v>
      </c>
      <c r="D107" s="111"/>
      <c r="E107" s="118">
        <f>E99*Costs!$D$5</f>
        <v>4.844945811207479</v>
      </c>
      <c r="F107" s="118">
        <f>F99*Costs!$D$5</f>
        <v>13.942761584256109</v>
      </c>
      <c r="G107" s="118">
        <f>G99*Costs!$D$5</f>
        <v>21.518934097454316</v>
      </c>
      <c r="H107" s="118">
        <f>H99*Costs!$D$5</f>
        <v>27.302685243268417</v>
      </c>
      <c r="I107" s="118">
        <f>I99*Costs!$D$5</f>
        <v>36.122607457801514</v>
      </c>
      <c r="J107" s="118">
        <f>J99*Costs!$D$5</f>
        <v>42.391718556986952</v>
      </c>
      <c r="K107" s="118">
        <f>K99*Costs!$D$5</f>
        <v>46.409270579080108</v>
      </c>
      <c r="L107" s="118">
        <f>L99*Costs!$D$5</f>
        <v>48.445837742510058</v>
      </c>
      <c r="M107" s="118">
        <f>M99*Costs!$D$5</f>
        <v>48.749083974980081</v>
      </c>
      <c r="N107" s="118">
        <f>N99*Costs!$D$5</f>
        <v>48.90784669944734</v>
      </c>
      <c r="O107" s="118">
        <f>O99*Costs!$D$5</f>
        <v>47.113929141692452</v>
      </c>
      <c r="P107" s="118">
        <f>P99*Costs!$D$5</f>
        <v>43.642900473113393</v>
      </c>
      <c r="Q107" s="118">
        <f>Q99*Costs!$D$5</f>
        <v>38.750628996693436</v>
      </c>
      <c r="R107" s="118">
        <f>R99*Costs!$D$5</f>
        <v>33.506329952740636</v>
      </c>
      <c r="S107" s="118">
        <f>S99*Costs!$D$5</f>
        <v>28.626027169265445</v>
      </c>
      <c r="T107" s="118">
        <f>T99*Costs!$D$5</f>
        <v>24.25190131614545</v>
      </c>
      <c r="U107" s="118">
        <f>U99*Costs!$D$5</f>
        <v>20.333682692185853</v>
      </c>
      <c r="V107" s="118">
        <f>V99*Costs!$D$5</f>
        <v>16.830127278853386</v>
      </c>
      <c r="W107" s="118">
        <f>W99*Costs!$D$5</f>
        <v>13.699824140218745</v>
      </c>
      <c r="X107" s="118">
        <f>X99*Costs!$D$5</f>
        <v>10.891336597676386</v>
      </c>
      <c r="Y107" s="118">
        <f>Y99*Costs!$D$5</f>
        <v>8.3878408628469341</v>
      </c>
      <c r="Z107" s="118">
        <f>Z99*Costs!$D$5</f>
        <v>6.1662803289712853</v>
      </c>
      <c r="AA107" s="118">
        <f>AA99*Costs!$D$5</f>
        <v>4.2077317712637967</v>
      </c>
      <c r="AB107" s="118">
        <f>AB99*Costs!$D$5</f>
        <v>2.4841093991156797</v>
      </c>
      <c r="AC107" s="118">
        <f>AC99*Costs!$D$5</f>
        <v>0.6118135106014706</v>
      </c>
      <c r="AD107" s="98"/>
    </row>
    <row r="108" spans="2:30" s="3" customFormat="1" x14ac:dyDescent="0.3">
      <c r="B108" s="111"/>
      <c r="C108" s="111" t="s">
        <v>27</v>
      </c>
      <c r="D108" s="111"/>
      <c r="E108" s="118">
        <f>E100*Costs!$D$5</f>
        <v>3.463464183976527</v>
      </c>
      <c r="F108" s="118">
        <f>F100*Costs!$D$5</f>
        <v>9.9872136760802093</v>
      </c>
      <c r="G108" s="118">
        <f>G100*Costs!$D$5</f>
        <v>15.447378186555722</v>
      </c>
      <c r="H108" s="118">
        <f>H100*Costs!$D$5</f>
        <v>19.645588415189664</v>
      </c>
      <c r="I108" s="118">
        <f>I100*Costs!$D$5</f>
        <v>25.631150311709881</v>
      </c>
      <c r="J108" s="118">
        <f>J100*Costs!$D$5</f>
        <v>29.930745933039628</v>
      </c>
      <c r="K108" s="118">
        <f>K100*Costs!$D$5</f>
        <v>32.73517444007004</v>
      </c>
      <c r="L108" s="118">
        <f>L100*Costs!$D$5</f>
        <v>34.217363711208741</v>
      </c>
      <c r="M108" s="118">
        <f>M100*Costs!$D$5</f>
        <v>34.532853133575259</v>
      </c>
      <c r="N108" s="118">
        <f>N100*Costs!$D$5</f>
        <v>35.314149742775747</v>
      </c>
      <c r="O108" s="118">
        <f>O100*Costs!$D$5</f>
        <v>34.55283285911122</v>
      </c>
      <c r="P108" s="118">
        <f>P100*Costs!$D$5</f>
        <v>32.445323093918724</v>
      </c>
      <c r="Q108" s="118">
        <f>Q100*Costs!$D$5</f>
        <v>29.173405877898368</v>
      </c>
      <c r="R108" s="118">
        <f>R100*Costs!$D$5</f>
        <v>25.567394599404906</v>
      </c>
      <c r="S108" s="118">
        <f>S100*Costs!$D$5</f>
        <v>22.234676388432597</v>
      </c>
      <c r="T108" s="118">
        <f>T100*Costs!$D$5</f>
        <v>19.24582328410979</v>
      </c>
      <c r="U108" s="118">
        <f>U100*Costs!$D$5</f>
        <v>16.566152358654225</v>
      </c>
      <c r="V108" s="118">
        <f>V100*Costs!$D$5</f>
        <v>14.164563225183096</v>
      </c>
      <c r="W108" s="118">
        <f>W100*Costs!$D$5</f>
        <v>12.013239238497976</v>
      </c>
      <c r="X108" s="118">
        <f>X100*Costs!$D$5</f>
        <v>9.9557428059331787</v>
      </c>
      <c r="Y108" s="118">
        <f>Y100*Costs!$D$5</f>
        <v>8.1076985336266212</v>
      </c>
      <c r="Z108" s="118">
        <f>Z100*Costs!$D$5</f>
        <v>6.4471125773121853</v>
      </c>
      <c r="AA108" s="118">
        <f>AA100*Costs!$D$5</f>
        <v>4.9627591845860994</v>
      </c>
      <c r="AB108" s="118">
        <f>AB100*Costs!$D$5</f>
        <v>3.6349753990932041</v>
      </c>
      <c r="AC108" s="118">
        <f>AC100*Costs!$D$5</f>
        <v>2.0754090977733983</v>
      </c>
      <c r="AD108" s="98"/>
    </row>
    <row r="109" spans="2:30" s="3" customFormat="1" x14ac:dyDescent="0.3">
      <c r="B109" s="111"/>
      <c r="C109" s="111" t="s">
        <v>38</v>
      </c>
      <c r="D109" s="111"/>
      <c r="E109" s="118">
        <f>E101*Costs!$D$5</f>
        <v>8.3084099951839949</v>
      </c>
      <c r="F109" s="118">
        <f>F101*Costs!$D$5</f>
        <v>23.92997526033632</v>
      </c>
      <c r="G109" s="118">
        <f>G101*Costs!$D$5</f>
        <v>36.966312284010037</v>
      </c>
      <c r="H109" s="118">
        <f>H101*Costs!$D$5</f>
        <v>46.948273658458106</v>
      </c>
      <c r="I109" s="118">
        <f>I101*Costs!$D$5</f>
        <v>61.753757769511346</v>
      </c>
      <c r="J109" s="118">
        <f>J101*Costs!$D$5</f>
        <v>72.322464490026675</v>
      </c>
      <c r="K109" s="118">
        <f>K101*Costs!$D$5</f>
        <v>79.144445019150055</v>
      </c>
      <c r="L109" s="118">
        <f>L101*Costs!$D$5</f>
        <v>82.663201453718699</v>
      </c>
      <c r="M109" s="118">
        <f>M101*Costs!$D$5</f>
        <v>83.28193710855524</v>
      </c>
      <c r="N109" s="118">
        <f>N101*Costs!$D$5</f>
        <v>84.221996442223087</v>
      </c>
      <c r="O109" s="118">
        <f>O101*Costs!$D$5</f>
        <v>81.666762000803772</v>
      </c>
      <c r="P109" s="118">
        <f>P101*Costs!$D$5</f>
        <v>76.088223567032216</v>
      </c>
      <c r="Q109" s="118">
        <f>Q101*Costs!$D$5</f>
        <v>67.924034874591896</v>
      </c>
      <c r="R109" s="118">
        <f>R101*Costs!$D$5</f>
        <v>59.073724552145734</v>
      </c>
      <c r="S109" s="118">
        <f>S101*Costs!$D$5</f>
        <v>50.860703557698422</v>
      </c>
      <c r="T109" s="118">
        <f>T101*Costs!$D$5</f>
        <v>43.497724600255431</v>
      </c>
      <c r="U109" s="118">
        <f>U101*Costs!$D$5</f>
        <v>36.899835050840458</v>
      </c>
      <c r="V109" s="118">
        <f>V101*Costs!$D$5</f>
        <v>30.994690504036672</v>
      </c>
      <c r="W109" s="118">
        <f>W101*Costs!$D$5</f>
        <v>25.71306337871653</v>
      </c>
      <c r="X109" s="118">
        <f>X101*Costs!$D$5</f>
        <v>20.847079403609374</v>
      </c>
      <c r="Y109" s="118">
        <f>Y101*Costs!$D$5</f>
        <v>16.495539396473745</v>
      </c>
      <c r="Z109" s="118">
        <f>Z101*Costs!$D$5</f>
        <v>12.613392906283661</v>
      </c>
      <c r="AA109" s="118">
        <f>AA101*Costs!$D$5</f>
        <v>9.1704909558498962</v>
      </c>
      <c r="AB109" s="118">
        <f>AB101*Costs!$D$5</f>
        <v>6.1190847982088838</v>
      </c>
      <c r="AC109" s="118">
        <f>AC101*Costs!$D$5</f>
        <v>2.6872226083756279</v>
      </c>
      <c r="AD109" s="98"/>
    </row>
    <row r="110" spans="2:30" s="3" customFormat="1" x14ac:dyDescent="0.3">
      <c r="B110" s="111"/>
      <c r="C110" s="111"/>
      <c r="D110" s="111"/>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98"/>
    </row>
    <row r="111" spans="2:30" s="3" customFormat="1" x14ac:dyDescent="0.3">
      <c r="B111" s="111" t="s">
        <v>203</v>
      </c>
      <c r="C111" s="111" t="s">
        <v>28</v>
      </c>
      <c r="D111" s="111"/>
      <c r="E111" s="118">
        <f>E103*Costs!$D$5</f>
        <v>4.844945811207479</v>
      </c>
      <c r="F111" s="118">
        <f>F103*Costs!$D$5</f>
        <v>18.787707395463588</v>
      </c>
      <c r="G111" s="118">
        <f>G103*Costs!$D$5</f>
        <v>40.306641492917905</v>
      </c>
      <c r="H111" s="118">
        <f>H103*Costs!$D$5</f>
        <v>67.609326736186318</v>
      </c>
      <c r="I111" s="118">
        <f>I103*Costs!$D$5</f>
        <v>103.73193419398784</v>
      </c>
      <c r="J111" s="118">
        <f>J103*Costs!$D$5</f>
        <v>146.12365275097477</v>
      </c>
      <c r="K111" s="118">
        <f>K103*Costs!$D$5</f>
        <v>192.53292333005487</v>
      </c>
      <c r="L111" s="118">
        <f>L103*Costs!$D$5</f>
        <v>240.97876107256494</v>
      </c>
      <c r="M111" s="118">
        <f>M103*Costs!$D$5</f>
        <v>289.72784504754503</v>
      </c>
      <c r="N111" s="118">
        <f>N103*Costs!$D$5</f>
        <v>338.63569174699234</v>
      </c>
      <c r="O111" s="118">
        <f>O103*Costs!$D$5</f>
        <v>385.74962088868477</v>
      </c>
      <c r="P111" s="118">
        <f>P103*Costs!$D$5</f>
        <v>429.39252136179817</v>
      </c>
      <c r="Q111" s="118">
        <f>Q103*Costs!$D$5</f>
        <v>468.1431503584916</v>
      </c>
      <c r="R111" s="118">
        <f>R103*Costs!$D$5</f>
        <v>501.6494803112322</v>
      </c>
      <c r="S111" s="118">
        <f>S103*Costs!$D$5</f>
        <v>530.27550748049771</v>
      </c>
      <c r="T111" s="118">
        <f>T103*Costs!$D$5</f>
        <v>554.52740879664316</v>
      </c>
      <c r="U111" s="118">
        <f>U103*Costs!$D$5</f>
        <v>574.86109148882895</v>
      </c>
      <c r="V111" s="118">
        <f>V103*Costs!$D$5</f>
        <v>591.69121876768236</v>
      </c>
      <c r="W111" s="118">
        <f>W103*Costs!$D$5</f>
        <v>605.39104290790112</v>
      </c>
      <c r="X111" s="118">
        <f>X103*Costs!$D$5</f>
        <v>616.28237950557752</v>
      </c>
      <c r="Y111" s="118">
        <f>Y103*Costs!$D$5</f>
        <v>624.67022036842445</v>
      </c>
      <c r="Z111" s="118">
        <f>Z103*Costs!$D$5</f>
        <v>630.83650069739565</v>
      </c>
      <c r="AA111" s="118">
        <f>AA103*Costs!$D$5</f>
        <v>635.04423246865952</v>
      </c>
      <c r="AB111" s="118">
        <f>AB103*Costs!$D$5</f>
        <v>637.52834186777523</v>
      </c>
      <c r="AC111" s="118">
        <f>AC103*Costs!$D$5</f>
        <v>638.14015537837668</v>
      </c>
      <c r="AD111" s="98"/>
    </row>
    <row r="112" spans="2:30" s="3" customFormat="1" x14ac:dyDescent="0.3">
      <c r="B112" s="111"/>
      <c r="C112" s="111" t="s">
        <v>27</v>
      </c>
      <c r="D112" s="111"/>
      <c r="E112" s="118">
        <f>E104*Costs!$D$5</f>
        <v>3.463464183976527</v>
      </c>
      <c r="F112" s="118">
        <f>F104*Costs!$D$5</f>
        <v>13.450677860056738</v>
      </c>
      <c r="G112" s="118">
        <f>G104*Costs!$D$5</f>
        <v>28.89805604661246</v>
      </c>
      <c r="H112" s="118">
        <f>H104*Costs!$D$5</f>
        <v>48.543644461802124</v>
      </c>
      <c r="I112" s="118">
        <f>I104*Costs!$D$5</f>
        <v>74.174794773512005</v>
      </c>
      <c r="J112" s="118">
        <f>J104*Costs!$D$5</f>
        <v>104.10554070655164</v>
      </c>
      <c r="K112" s="118">
        <f>K104*Costs!$D$5</f>
        <v>136.84071514662168</v>
      </c>
      <c r="L112" s="118">
        <f>L104*Costs!$D$5</f>
        <v>171.05807885783042</v>
      </c>
      <c r="M112" s="118">
        <f>M104*Costs!$D$5</f>
        <v>205.59093199140568</v>
      </c>
      <c r="N112" s="118">
        <f>N104*Costs!$D$5</f>
        <v>240.90508173418141</v>
      </c>
      <c r="O112" s="118">
        <f>O104*Costs!$D$5</f>
        <v>275.45791459329263</v>
      </c>
      <c r="P112" s="118">
        <f>P104*Costs!$D$5</f>
        <v>307.90323768721134</v>
      </c>
      <c r="Q112" s="118">
        <f>Q104*Costs!$D$5</f>
        <v>337.07664356510975</v>
      </c>
      <c r="R112" s="118">
        <f>R104*Costs!$D$5</f>
        <v>362.64403816451465</v>
      </c>
      <c r="S112" s="118">
        <f>S104*Costs!$D$5</f>
        <v>384.87871455294726</v>
      </c>
      <c r="T112" s="118">
        <f>T104*Costs!$D$5</f>
        <v>404.12453783705701</v>
      </c>
      <c r="U112" s="118">
        <f>U104*Costs!$D$5</f>
        <v>420.69069019571123</v>
      </c>
      <c r="V112" s="118">
        <f>V104*Costs!$D$5</f>
        <v>434.85525342089437</v>
      </c>
      <c r="W112" s="118">
        <f>W104*Costs!$D$5</f>
        <v>446.86849265939236</v>
      </c>
      <c r="X112" s="118">
        <f>X104*Costs!$D$5</f>
        <v>456.82423546532556</v>
      </c>
      <c r="Y112" s="118">
        <f>Y104*Costs!$D$5</f>
        <v>464.93193399895216</v>
      </c>
      <c r="Z112" s="118">
        <f>Z104*Costs!$D$5</f>
        <v>471.37904657626433</v>
      </c>
      <c r="AA112" s="118">
        <f>AA104*Costs!$D$5</f>
        <v>476.34180576085043</v>
      </c>
      <c r="AB112" s="118">
        <f>AB104*Costs!$D$5</f>
        <v>479.97678115994364</v>
      </c>
      <c r="AC112" s="118">
        <f>AC104*Costs!$D$5</f>
        <v>482.05219025771709</v>
      </c>
      <c r="AD112" s="98"/>
    </row>
    <row r="113" spans="1:30" s="3" customFormat="1" x14ac:dyDescent="0.3">
      <c r="B113" s="111"/>
      <c r="C113" s="111" t="s">
        <v>38</v>
      </c>
      <c r="D113" s="111"/>
      <c r="E113" s="118">
        <f>E105*Costs!$D$5</f>
        <v>8.3084099951839949</v>
      </c>
      <c r="F113" s="118">
        <f>F105*Costs!$D$5</f>
        <v>32.238385255520313</v>
      </c>
      <c r="G113" s="118">
        <f>G105*Costs!$D$5</f>
        <v>69.204697539530358</v>
      </c>
      <c r="H113" s="118">
        <f>H105*Costs!$D$5</f>
        <v>116.15297119798846</v>
      </c>
      <c r="I113" s="118">
        <f>I105*Costs!$D$5</f>
        <v>177.90672896749982</v>
      </c>
      <c r="J113" s="118">
        <f>J105*Costs!$D$5</f>
        <v>250.22919345752649</v>
      </c>
      <c r="K113" s="118">
        <f>K105*Costs!$D$5</f>
        <v>329.37363847667655</v>
      </c>
      <c r="L113" s="118">
        <f>L105*Costs!$D$5</f>
        <v>412.03683993039527</v>
      </c>
      <c r="M113" s="118">
        <f>M105*Costs!$D$5</f>
        <v>495.31877703895049</v>
      </c>
      <c r="N113" s="118">
        <f>N105*Costs!$D$5</f>
        <v>579.54077348117357</v>
      </c>
      <c r="O113" s="118">
        <f>O105*Costs!$D$5</f>
        <v>661.2075354819774</v>
      </c>
      <c r="P113" s="118">
        <f>P105*Costs!$D$5</f>
        <v>737.29575904900958</v>
      </c>
      <c r="Q113" s="118">
        <f>Q105*Costs!$D$5</f>
        <v>805.21979392360151</v>
      </c>
      <c r="R113" s="118">
        <f>R105*Costs!$D$5</f>
        <v>864.29351847574708</v>
      </c>
      <c r="S113" s="118">
        <f>S105*Costs!$D$5</f>
        <v>915.15422203344554</v>
      </c>
      <c r="T113" s="118">
        <f>T105*Costs!$D$5</f>
        <v>958.65194663370096</v>
      </c>
      <c r="U113" s="118">
        <f>U105*Costs!$D$5</f>
        <v>995.55178168454142</v>
      </c>
      <c r="V113" s="118">
        <f>V105*Costs!$D$5</f>
        <v>1026.546472188578</v>
      </c>
      <c r="W113" s="118">
        <f>W105*Costs!$D$5</f>
        <v>1052.2595355672945</v>
      </c>
      <c r="X113" s="118">
        <f>X105*Costs!$D$5</f>
        <v>1073.106614970904</v>
      </c>
      <c r="Y113" s="118">
        <f>Y105*Costs!$D$5</f>
        <v>1089.6021543673778</v>
      </c>
      <c r="Z113" s="118">
        <f>Z105*Costs!$D$5</f>
        <v>1102.2155472736613</v>
      </c>
      <c r="AA113" s="118">
        <f>AA105*Costs!$D$5</f>
        <v>1111.3860382295113</v>
      </c>
      <c r="AB113" s="118">
        <f>AB105*Costs!$D$5</f>
        <v>1117.5051230277202</v>
      </c>
      <c r="AC113" s="118">
        <f>AC105*Costs!$D$5</f>
        <v>1120.1923456360958</v>
      </c>
      <c r="AD113" s="98"/>
    </row>
    <row r="114" spans="1:30" s="3" customFormat="1" x14ac:dyDescent="0.3">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row>
    <row r="115" spans="1:30" s="3" customFormat="1" x14ac:dyDescent="0.3">
      <c r="B115" s="313" t="s">
        <v>109</v>
      </c>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row>
    <row r="116" spans="1:30" s="3" customFormat="1" x14ac:dyDescent="0.3">
      <c r="A116" s="109"/>
      <c r="B116" s="109" t="s">
        <v>83</v>
      </c>
      <c r="C116" s="109" t="s">
        <v>28</v>
      </c>
      <c r="D116" s="189"/>
      <c r="E116" s="110">
        <f>SUM('Calcs Men No Intervention'!$AF360:'Calcs Men No Intervention'!AG360)</f>
        <v>6.7424760944142029E-2</v>
      </c>
      <c r="F116" s="110">
        <f>SUM('Calcs Men No Intervention'!$AF360:'Calcs Men No Intervention'!AH360)</f>
        <v>0.13489403353258453</v>
      </c>
      <c r="G116" s="110">
        <f>SUM('Calcs Men No Intervention'!$AF360:'Calcs Men No Intervention'!AI360)</f>
        <v>0.20236683552350121</v>
      </c>
      <c r="H116" s="110">
        <f>SUM('Calcs Men No Intervention'!$AF360:'Calcs Men No Intervention'!AJ360)</f>
        <v>0.2698045580073985</v>
      </c>
      <c r="I116" s="110">
        <f>SUM('Calcs Men No Intervention'!$AF360:'Calcs Men No Intervention'!AK360)</f>
        <v>0.33717599807184651</v>
      </c>
      <c r="J116" s="110">
        <f>SUM('Calcs Men No Intervention'!$AF360:'Calcs Men No Intervention'!AL360)</f>
        <v>0.40442855517175091</v>
      </c>
      <c r="K116" s="110">
        <f>SUM('Calcs Men No Intervention'!$AF360:'Calcs Men No Intervention'!AM360)</f>
        <v>0.47151385733638151</v>
      </c>
      <c r="L116" s="110">
        <f>SUM('Calcs Men No Intervention'!$AF360:'Calcs Men No Intervention'!AN360)</f>
        <v>0.53837923792576226</v>
      </c>
      <c r="M116" s="110">
        <f>SUM('Calcs Men No Intervention'!$AF360:'Calcs Men No Intervention'!AO360)</f>
        <v>0.60498153332200733</v>
      </c>
      <c r="N116" s="110">
        <f>SUM('Calcs Men No Intervention'!$AF360:'Calcs Men No Intervention'!AP360)</f>
        <v>0.76564740480105908</v>
      </c>
      <c r="O116" s="110">
        <f>SUM('Calcs Men No Intervention'!$AF360:'Calcs Men No Intervention'!AQ360)</f>
        <v>0.92514496364384868</v>
      </c>
      <c r="P116" s="110">
        <f>SUM('Calcs Men No Intervention'!$AF360:'Calcs Men No Intervention'!AR360)</f>
        <v>1.0832830654598886</v>
      </c>
      <c r="Q116" s="110">
        <f>SUM('Calcs Men No Intervention'!$AF360:'Calcs Men No Intervention'!AS360)</f>
        <v>1.2398947073820985</v>
      </c>
      <c r="R116" s="110">
        <f>SUM('Calcs Men No Intervention'!$AF360:'Calcs Men No Intervention'!AT360)</f>
        <v>1.3948039682017364</v>
      </c>
      <c r="S116" s="110">
        <f>SUM('Calcs Men No Intervention'!$AF360:'Calcs Men No Intervention'!AU360)</f>
        <v>1.5478441694508018</v>
      </c>
      <c r="T116" s="110">
        <f>SUM('Calcs Men No Intervention'!$AF360:'Calcs Men No Intervention'!AV360)</f>
        <v>1.6988257189727352</v>
      </c>
      <c r="U116" s="110">
        <f>SUM('Calcs Men No Intervention'!$AF360:'Calcs Men No Intervention'!AW360)</f>
        <v>1.8475463282961384</v>
      </c>
      <c r="V116" s="110">
        <f>SUM('Calcs Men No Intervention'!$AF360:'Calcs Men No Intervention'!AX360)</f>
        <v>1.9938432519086895</v>
      </c>
      <c r="W116" s="110">
        <f>SUM('Calcs Men No Intervention'!$AF360:'Calcs Men No Intervention'!AY360)</f>
        <v>2.137549621209303</v>
      </c>
      <c r="X116" s="110">
        <f>SUM('Calcs Men No Intervention'!$AF360:'Calcs Men No Intervention'!AZ360)</f>
        <v>2.6123282424327878</v>
      </c>
      <c r="Y116" s="110">
        <f>SUM('Calcs Men No Intervention'!$AF360:'Calcs Men No Intervention'!BA360)</f>
        <v>3.073803538134622</v>
      </c>
      <c r="Z116" s="110">
        <f>SUM('Calcs Men No Intervention'!$AF360:'Calcs Men No Intervention'!BB360)</f>
        <v>3.5209844355585305</v>
      </c>
      <c r="AA116" s="110">
        <f>SUM('Calcs Men No Intervention'!$AF360:'Calcs Men No Intervention'!BC360)</f>
        <v>3.9532514674911092</v>
      </c>
      <c r="AB116" s="110">
        <f>SUM('Calcs Men No Intervention'!$AF360:'Calcs Men No Intervention'!BD360)</f>
        <v>4.3697516115837534</v>
      </c>
      <c r="AC116" s="110">
        <f>SUM('Calcs Men No Intervention'!$AF360:'Calcs Men No Intervention'!BE360)</f>
        <v>4.7695718770777065</v>
      </c>
      <c r="AD116" s="98"/>
    </row>
    <row r="117" spans="1:30" s="3" customFormat="1" x14ac:dyDescent="0.3">
      <c r="B117" s="109"/>
      <c r="C117" s="109" t="s">
        <v>27</v>
      </c>
      <c r="D117" s="109"/>
      <c r="E117" s="110">
        <f>SUM('Calcs Women No Intervention'!$AF360:'Calcs Women No Intervention'!AG360)</f>
        <v>9.9886847355767208E-2</v>
      </c>
      <c r="F117" s="110">
        <f>SUM('Calcs Women No Intervention'!$AF360:'Calcs Women No Intervention'!AH360)</f>
        <v>0.20004416835736816</v>
      </c>
      <c r="G117" s="110">
        <f>SUM('Calcs Women No Intervention'!$AF360:'Calcs Women No Intervention'!AI360)</f>
        <v>0.30043714022921858</v>
      </c>
      <c r="H117" s="110">
        <f>SUM('Calcs Women No Intervention'!$AF360:'Calcs Women No Intervention'!AJ360)</f>
        <v>0.40101873879564442</v>
      </c>
      <c r="I117" s="110">
        <f>SUM('Calcs Women No Intervention'!$AF360:'Calcs Women No Intervention'!AK360)</f>
        <v>0.50174931285903046</v>
      </c>
      <c r="J117" s="110">
        <f>SUM('Calcs Women No Intervention'!$AF360:'Calcs Women No Intervention'!AL360)</f>
        <v>0.602576416937741</v>
      </c>
      <c r="K117" s="110">
        <f>SUM('Calcs Women No Intervention'!$AF360:'Calcs Women No Intervention'!AM360)</f>
        <v>0.70344781907704823</v>
      </c>
      <c r="L117" s="110">
        <f>SUM('Calcs Women No Intervention'!$AF360:'Calcs Women No Intervention'!AN360)</f>
        <v>0.80431710458171424</v>
      </c>
      <c r="M117" s="110">
        <f>SUM('Calcs Women No Intervention'!$AF360:'Calcs Women No Intervention'!AO360)</f>
        <v>0.90513280575511257</v>
      </c>
      <c r="N117" s="110">
        <f>SUM('Calcs Women No Intervention'!$AF360:'Calcs Women No Intervention'!AP360)</f>
        <v>1.2312929878842735</v>
      </c>
      <c r="O117" s="110">
        <f>SUM('Calcs Women No Intervention'!$AF360:'Calcs Women No Intervention'!AQ360)</f>
        <v>1.5562618698677748</v>
      </c>
      <c r="P117" s="110">
        <f>SUM('Calcs Women No Intervention'!$AF360:'Calcs Women No Intervention'!AR360)</f>
        <v>1.879746050361361</v>
      </c>
      <c r="Q117" s="110">
        <f>SUM('Calcs Women No Intervention'!$AF360:'Calcs Women No Intervention'!AS360)</f>
        <v>2.2014930583823418</v>
      </c>
      <c r="R117" s="110">
        <f>SUM('Calcs Women No Intervention'!$AF360:'Calcs Women No Intervention'!AT360)</f>
        <v>2.5211834825830364</v>
      </c>
      <c r="S117" s="110">
        <f>SUM('Calcs Women No Intervention'!$AF360:'Calcs Women No Intervention'!AU360)</f>
        <v>2.8385927217738738</v>
      </c>
      <c r="T117" s="110">
        <f>SUM('Calcs Women No Intervention'!$AF360:'Calcs Women No Intervention'!AV360)</f>
        <v>3.1533979212248209</v>
      </c>
      <c r="U117" s="110">
        <f>SUM('Calcs Women No Intervention'!$AF360:'Calcs Women No Intervention'!AW360)</f>
        <v>3.4652854937218729</v>
      </c>
      <c r="V117" s="110">
        <f>SUM('Calcs Women No Intervention'!$AF360:'Calcs Women No Intervention'!AX360)</f>
        <v>3.7739628729532018</v>
      </c>
      <c r="W117" s="110">
        <f>SUM('Calcs Women No Intervention'!$AF360:'Calcs Women No Intervention'!AY360)</f>
        <v>4.079165589344032</v>
      </c>
      <c r="X117" s="110">
        <f>SUM('Calcs Women No Intervention'!$AF360:'Calcs Women No Intervention'!AZ360)</f>
        <v>4.7263495988647168</v>
      </c>
      <c r="Y117" s="110">
        <f>SUM('Calcs Women No Intervention'!$AF360:'Calcs Women No Intervention'!BA360)</f>
        <v>5.3621260116569243</v>
      </c>
      <c r="Z117" s="110">
        <f>SUM('Calcs Women No Intervention'!$AF360:'Calcs Women No Intervention'!BB360)</f>
        <v>5.9851574231376068</v>
      </c>
      <c r="AA117" s="110">
        <f>SUM('Calcs Women No Intervention'!$AF360:'Calcs Women No Intervention'!BC360)</f>
        <v>6.5946686716968248</v>
      </c>
      <c r="AB117" s="110">
        <f>SUM('Calcs Women No Intervention'!$AF360:'Calcs Women No Intervention'!BD360)</f>
        <v>7.1896676184945125</v>
      </c>
      <c r="AC117" s="110">
        <f>SUM('Calcs Women No Intervention'!$AF360:'Calcs Women No Intervention'!BE360)</f>
        <v>7.768987369347216</v>
      </c>
      <c r="AD117" s="98"/>
    </row>
    <row r="118" spans="1:30" s="3" customFormat="1" x14ac:dyDescent="0.3">
      <c r="B118" s="109"/>
      <c r="C118" s="109" t="s">
        <v>38</v>
      </c>
      <c r="D118" s="109"/>
      <c r="E118" s="110">
        <f t="shared" ref="E118:AC118" si="23">E117+E116</f>
        <v>0.16731160829990924</v>
      </c>
      <c r="F118" s="110">
        <f t="shared" si="23"/>
        <v>0.33493820188995271</v>
      </c>
      <c r="G118" s="110">
        <f t="shared" si="23"/>
        <v>0.50280397575271985</v>
      </c>
      <c r="H118" s="110">
        <f t="shared" si="23"/>
        <v>0.67082329680304298</v>
      </c>
      <c r="I118" s="110">
        <f t="shared" si="23"/>
        <v>0.83892531093087697</v>
      </c>
      <c r="J118" s="110">
        <f t="shared" si="23"/>
        <v>1.0070049721094918</v>
      </c>
      <c r="K118" s="110">
        <f t="shared" si="23"/>
        <v>1.1749616764134299</v>
      </c>
      <c r="L118" s="110">
        <f t="shared" si="23"/>
        <v>1.3426963425074765</v>
      </c>
      <c r="M118" s="110">
        <f t="shared" si="23"/>
        <v>1.5101143390771199</v>
      </c>
      <c r="N118" s="110">
        <f t="shared" si="23"/>
        <v>1.9969403926853326</v>
      </c>
      <c r="O118" s="110">
        <f t="shared" si="23"/>
        <v>2.4814068335116235</v>
      </c>
      <c r="P118" s="110">
        <f t="shared" si="23"/>
        <v>2.9630291158212496</v>
      </c>
      <c r="Q118" s="110">
        <f t="shared" si="23"/>
        <v>3.4413877657644401</v>
      </c>
      <c r="R118" s="110">
        <f t="shared" si="23"/>
        <v>3.9159874507847725</v>
      </c>
      <c r="S118" s="110">
        <f t="shared" si="23"/>
        <v>4.3864368912246761</v>
      </c>
      <c r="T118" s="110">
        <f t="shared" si="23"/>
        <v>4.8522236401975558</v>
      </c>
      <c r="U118" s="110">
        <f t="shared" si="23"/>
        <v>5.3128318220180111</v>
      </c>
      <c r="V118" s="110">
        <f t="shared" si="23"/>
        <v>5.7678061248618917</v>
      </c>
      <c r="W118" s="110">
        <f t="shared" si="23"/>
        <v>6.2167152105533354</v>
      </c>
      <c r="X118" s="110">
        <f t="shared" si="23"/>
        <v>7.3386778412975051</v>
      </c>
      <c r="Y118" s="110">
        <f t="shared" si="23"/>
        <v>8.4359295497915454</v>
      </c>
      <c r="Z118" s="110">
        <f t="shared" si="23"/>
        <v>9.5061418586961377</v>
      </c>
      <c r="AA118" s="110">
        <f t="shared" si="23"/>
        <v>10.547920139187934</v>
      </c>
      <c r="AB118" s="110">
        <f t="shared" si="23"/>
        <v>11.559419230078266</v>
      </c>
      <c r="AC118" s="110">
        <f t="shared" si="23"/>
        <v>12.538559246424922</v>
      </c>
      <c r="AD118" s="98"/>
    </row>
    <row r="119" spans="1:30" s="3" customFormat="1" x14ac:dyDescent="0.3">
      <c r="B119" s="109"/>
      <c r="C119" s="109"/>
      <c r="D119" s="109"/>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98"/>
    </row>
    <row r="120" spans="1:30" s="3" customFormat="1" x14ac:dyDescent="0.3">
      <c r="A120" s="109"/>
      <c r="B120" s="109" t="s">
        <v>84</v>
      </c>
      <c r="C120" s="109" t="s">
        <v>28</v>
      </c>
      <c r="D120" s="109"/>
      <c r="E120" s="110">
        <f>SUM('Calcs Men Intervention'!$AF360:'Calcs Men Intervention'!AG360)</f>
        <v>6.538606532257904E-2</v>
      </c>
      <c r="F120" s="110">
        <f>SUM('Calcs Men Intervention'!$AF360:'Calcs Men Intervention'!AH360)</f>
        <v>0.12879590991534823</v>
      </c>
      <c r="G120" s="110">
        <f>SUM('Calcs Men Intervention'!$AF360:'Calcs Men Intervention'!AI360)</f>
        <v>0.19241718630108798</v>
      </c>
      <c r="H120" s="110">
        <f>SUM('Calcs Men Intervention'!$AF360:'Calcs Men Intervention'!AJ360)</f>
        <v>0.25639613169820813</v>
      </c>
      <c r="I120" s="110">
        <f>SUM('Calcs Men Intervention'!$AF360:'Calcs Men Intervention'!AK360)</f>
        <v>0.32070026749482561</v>
      </c>
      <c r="J120" s="110">
        <f>SUM('Calcs Men Intervention'!$AF360:'Calcs Men Intervention'!AL360)</f>
        <v>0.38527654153434104</v>
      </c>
      <c r="K120" s="110">
        <f>SUM('Calcs Men Intervention'!$AF360:'Calcs Men Intervention'!AM360)</f>
        <v>0.45007474561298189</v>
      </c>
      <c r="L120" s="110">
        <f>SUM('Calcs Men Intervention'!$AF360:'Calcs Men Intervention'!AN360)</f>
        <v>0.51503941343383763</v>
      </c>
      <c r="M120" s="110">
        <f>SUM('Calcs Men Intervention'!$AF360:'Calcs Men Intervention'!AO360)</f>
        <v>0.58012318819505626</v>
      </c>
      <c r="N120" s="110">
        <f>SUM('Calcs Men Intervention'!$AF360:'Calcs Men Intervention'!AP360)</f>
        <v>0.73802275499864844</v>
      </c>
      <c r="O120" s="110">
        <f>SUM('Calcs Men Intervention'!$AF360:'Calcs Men Intervention'!AQ360)</f>
        <v>0.89566270344733656</v>
      </c>
      <c r="P120" s="110">
        <f>SUM('Calcs Men Intervention'!$AF360:'Calcs Men Intervention'!AR360)</f>
        <v>1.0528320105532805</v>
      </c>
      <c r="Q120" s="110">
        <f>SUM('Calcs Men Intervention'!$AF360:'Calcs Men Intervention'!AS360)</f>
        <v>1.2093397731031006</v>
      </c>
      <c r="R120" s="110">
        <f>SUM('Calcs Men Intervention'!$AF360:'Calcs Men Intervention'!AT360)</f>
        <v>1.3645791721463889</v>
      </c>
      <c r="S120" s="110">
        <f>SUM('Calcs Men Intervention'!$AF360:'Calcs Men Intervention'!AU360)</f>
        <v>1.5179702701912661</v>
      </c>
      <c r="T120" s="110">
        <f>SUM('Calcs Men Intervention'!$AF360:'Calcs Men Intervention'!AV360)</f>
        <v>1.669321052664593</v>
      </c>
      <c r="U120" s="110">
        <f>SUM('Calcs Men Intervention'!$AF360:'Calcs Men Intervention'!AW360)</f>
        <v>1.8184271181445775</v>
      </c>
      <c r="V120" s="110">
        <f>SUM('Calcs Men Intervention'!$AF360:'Calcs Men Intervention'!AX360)</f>
        <v>1.9651236742182236</v>
      </c>
      <c r="W120" s="110">
        <f>SUM('Calcs Men Intervention'!$AF360:'Calcs Men Intervention'!AY360)</f>
        <v>2.1092420129337519</v>
      </c>
      <c r="X120" s="110">
        <f>SUM('Calcs Men Intervention'!$AF360:'Calcs Men Intervention'!AZ360)</f>
        <v>2.5854279222072565</v>
      </c>
      <c r="Y120" s="110">
        <f>SUM('Calcs Men Intervention'!$AF360:'Calcs Men Intervention'!BA360)</f>
        <v>3.0483144493513805</v>
      </c>
      <c r="Z120" s="110">
        <f>SUM('Calcs Men Intervention'!$AF360:'Calcs Men Intervention'!BB360)</f>
        <v>3.4969039519323308</v>
      </c>
      <c r="AA120" s="110">
        <f>SUM('Calcs Men Intervention'!$AF360:'Calcs Men Intervention'!BC360)</f>
        <v>3.9305710139864738</v>
      </c>
      <c r="AB120" s="110">
        <f>SUM('Calcs Men Intervention'!$AF360:'Calcs Men Intervention'!BD360)</f>
        <v>4.3484572761125753</v>
      </c>
      <c r="AC120" s="110">
        <f>SUM('Calcs Men Intervention'!$AF360:'Calcs Men Intervention'!BE360)</f>
        <v>4.7496447963961375</v>
      </c>
      <c r="AD120" s="98"/>
    </row>
    <row r="121" spans="1:30" s="3" customFormat="1" x14ac:dyDescent="0.3">
      <c r="B121" s="109"/>
      <c r="C121" s="109" t="s">
        <v>27</v>
      </c>
      <c r="D121" s="109"/>
      <c r="E121" s="110">
        <f>SUM('Calcs Women Intervention'!$AF360:'Calcs Women Intervention'!AG360)</f>
        <v>9.6867977771913263E-2</v>
      </c>
      <c r="F121" s="110">
        <f>SUM('Calcs Women Intervention'!$AF360:'Calcs Women Intervention'!AH360)</f>
        <v>0.19100582634343111</v>
      </c>
      <c r="G121" s="110">
        <f>SUM('Calcs Women Intervention'!$AF360:'Calcs Women Intervention'!AI360)</f>
        <v>0.2856759146182607</v>
      </c>
      <c r="H121" s="110">
        <f>SUM('Calcs Women Intervention'!$AF360:'Calcs Women Intervention'!AJ360)</f>
        <v>0.38110515217153917</v>
      </c>
      <c r="I121" s="110">
        <f>SUM('Calcs Women Intervention'!$AF360:'Calcs Women Intervention'!AK360)</f>
        <v>0.47725255912456571</v>
      </c>
      <c r="J121" s="110">
        <f>SUM('Calcs Women Intervention'!$AF360:'Calcs Women Intervention'!AL360)</f>
        <v>0.57406472213437054</v>
      </c>
      <c r="K121" s="110">
        <f>SUM('Calcs Women Intervention'!$AF360:'Calcs Women Intervention'!AM360)</f>
        <v>0.67148735137633686</v>
      </c>
      <c r="L121" s="110">
        <f>SUM('Calcs Women Intervention'!$AF360:'Calcs Women Intervention'!AN360)</f>
        <v>0.7694707369583258</v>
      </c>
      <c r="M121" s="110">
        <f>SUM('Calcs Women Intervention'!$AF360:'Calcs Women Intervention'!AO360)</f>
        <v>0.86795934008716047</v>
      </c>
      <c r="N121" s="110">
        <f>SUM('Calcs Women Intervention'!$AF360:'Calcs Women Intervention'!AP360)</f>
        <v>1.1883765359306646</v>
      </c>
      <c r="O121" s="110">
        <f>SUM('Calcs Women Intervention'!$AF360:'Calcs Women Intervention'!AQ360)</f>
        <v>1.509397278157375</v>
      </c>
      <c r="P121" s="110">
        <f>SUM('Calcs Women Intervention'!$AF360:'Calcs Women Intervention'!AR360)</f>
        <v>1.8306981327731098</v>
      </c>
      <c r="Q121" s="110">
        <f>SUM('Calcs Women Intervention'!$AF360:'Calcs Women Intervention'!AS360)</f>
        <v>2.1519905987228216</v>
      </c>
      <c r="R121" s="110">
        <f>SUM('Calcs Women Intervention'!$AF360:'Calcs Women Intervention'!AT360)</f>
        <v>2.4720917666697853</v>
      </c>
      <c r="S121" s="110">
        <f>SUM('Calcs Women Intervention'!$AF360:'Calcs Women Intervention'!AU360)</f>
        <v>2.7899402716335722</v>
      </c>
      <c r="T121" s="110">
        <f>SUM('Calcs Women Intervention'!$AF360:'Calcs Women Intervention'!AV360)</f>
        <v>3.1052112294608269</v>
      </c>
      <c r="U121" s="110">
        <f>SUM('Calcs Women Intervention'!$AF360:'Calcs Women Intervention'!AW360)</f>
        <v>3.4175892380134973</v>
      </c>
      <c r="V121" s="110">
        <f>SUM('Calcs Women Intervention'!$AF360:'Calcs Women Intervention'!AX360)</f>
        <v>3.7267800225028003</v>
      </c>
      <c r="W121" s="110">
        <f>SUM('Calcs Women Intervention'!$AF360:'Calcs Women Intervention'!AY360)</f>
        <v>4.0325174492833185</v>
      </c>
      <c r="X121" s="110">
        <f>SUM('Calcs Women Intervention'!$AF360:'Calcs Women Intervention'!AZ360)</f>
        <v>4.6808789518401319</v>
      </c>
      <c r="Y121" s="110">
        <f>SUM('Calcs Women Intervention'!$AF360:'Calcs Women Intervention'!BA360)</f>
        <v>5.3178542957645218</v>
      </c>
      <c r="Z121" s="110">
        <f>SUM('Calcs Women Intervention'!$AF360:'Calcs Women Intervention'!BB360)</f>
        <v>5.9421028689432926</v>
      </c>
      <c r="AA121" s="110">
        <f>SUM('Calcs Women Intervention'!$AF360:'Calcs Women Intervention'!BC360)</f>
        <v>6.5528455491621438</v>
      </c>
      <c r="AB121" s="110">
        <f>SUM('Calcs Women Intervention'!$AF360:'Calcs Women Intervention'!BD360)</f>
        <v>7.1490869872745826</v>
      </c>
      <c r="AC121" s="110">
        <f>SUM('Calcs Women Intervention'!$AF360:'Calcs Women Intervention'!BE360)</f>
        <v>7.7296575344285801</v>
      </c>
      <c r="AD121" s="98"/>
    </row>
    <row r="122" spans="1:30" s="3" customFormat="1" x14ac:dyDescent="0.3">
      <c r="B122" s="109"/>
      <c r="C122" s="109" t="s">
        <v>38</v>
      </c>
      <c r="D122" s="109"/>
      <c r="E122" s="110">
        <f t="shared" ref="E122:AC122" si="24">E121+E120</f>
        <v>0.16225404309449232</v>
      </c>
      <c r="F122" s="110">
        <f t="shared" si="24"/>
        <v>0.31980173625877933</v>
      </c>
      <c r="G122" s="110">
        <f t="shared" si="24"/>
        <v>0.47809310091934865</v>
      </c>
      <c r="H122" s="110">
        <f t="shared" si="24"/>
        <v>0.63750128386974736</v>
      </c>
      <c r="I122" s="110">
        <f t="shared" si="24"/>
        <v>0.79795282661939138</v>
      </c>
      <c r="J122" s="110">
        <f t="shared" si="24"/>
        <v>0.95934126366871153</v>
      </c>
      <c r="K122" s="110">
        <f t="shared" si="24"/>
        <v>1.1215620969893187</v>
      </c>
      <c r="L122" s="110">
        <f t="shared" si="24"/>
        <v>1.2845101503921634</v>
      </c>
      <c r="M122" s="110">
        <f t="shared" si="24"/>
        <v>1.4480825282822167</v>
      </c>
      <c r="N122" s="110">
        <f t="shared" si="24"/>
        <v>1.9263992909293131</v>
      </c>
      <c r="O122" s="110">
        <f t="shared" si="24"/>
        <v>2.4050599816047118</v>
      </c>
      <c r="P122" s="110">
        <f t="shared" si="24"/>
        <v>2.8835301433263902</v>
      </c>
      <c r="Q122" s="110">
        <f t="shared" si="24"/>
        <v>3.3613303718259222</v>
      </c>
      <c r="R122" s="110">
        <f t="shared" si="24"/>
        <v>3.8366709388161739</v>
      </c>
      <c r="S122" s="110">
        <f t="shared" si="24"/>
        <v>4.307910541824838</v>
      </c>
      <c r="T122" s="110">
        <f t="shared" si="24"/>
        <v>4.7745322821254197</v>
      </c>
      <c r="U122" s="110">
        <f t="shared" si="24"/>
        <v>5.2360163561580748</v>
      </c>
      <c r="V122" s="110">
        <f t="shared" si="24"/>
        <v>5.6919036967210239</v>
      </c>
      <c r="W122" s="110">
        <f t="shared" si="24"/>
        <v>6.1417594622170704</v>
      </c>
      <c r="X122" s="110">
        <f t="shared" si="24"/>
        <v>7.2663068740473884</v>
      </c>
      <c r="Y122" s="110">
        <f t="shared" si="24"/>
        <v>8.3661687451159032</v>
      </c>
      <c r="Z122" s="110">
        <f t="shared" si="24"/>
        <v>9.4390068208756226</v>
      </c>
      <c r="AA122" s="110">
        <f t="shared" si="24"/>
        <v>10.483416563148618</v>
      </c>
      <c r="AB122" s="110">
        <f t="shared" si="24"/>
        <v>11.497544263387159</v>
      </c>
      <c r="AC122" s="110">
        <f t="shared" si="24"/>
        <v>12.479302330824718</v>
      </c>
      <c r="AD122" s="98"/>
    </row>
    <row r="123" spans="1:30" s="3" customFormat="1" x14ac:dyDescent="0.3">
      <c r="B123" s="109"/>
      <c r="C123" s="109"/>
      <c r="D123" s="109"/>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98"/>
    </row>
    <row r="124" spans="1:30" s="3" customFormat="1" x14ac:dyDescent="0.3">
      <c r="A124" s="109"/>
      <c r="B124" s="109" t="s">
        <v>85</v>
      </c>
      <c r="C124" s="109" t="s">
        <v>28</v>
      </c>
      <c r="D124" s="109"/>
      <c r="E124" s="110">
        <f>'Calcs Men No Intervention'!BI360</f>
        <v>6.7424760944142029E-2</v>
      </c>
      <c r="F124" s="110">
        <f>'Calcs Men No Intervention'!BJ360</f>
        <v>0.12358794076903146</v>
      </c>
      <c r="G124" s="110">
        <f>'Calcs Men No Intervention'!BK360</f>
        <v>0.17031032680204738</v>
      </c>
      <c r="H124" s="110">
        <f>'Calcs Men No Intervention'!BL360</f>
        <v>0.20911958083727497</v>
      </c>
      <c r="I124" s="110">
        <f>'Calcs Men No Intervention'!BM360</f>
        <v>0.24130163416648182</v>
      </c>
      <c r="J124" s="110">
        <f>'Calcs Men No Intervention'!BN360</f>
        <v>0.26786938087896334</v>
      </c>
      <c r="K124" s="110">
        <f>'Calcs Men No Intervention'!BO360</f>
        <v>0.28970918809244878</v>
      </c>
      <c r="L124" s="110">
        <f>'Calcs Men No Intervention'!BP360</f>
        <v>0.30755875050001164</v>
      </c>
      <c r="M124" s="110">
        <f>'Calcs Men No Intervention'!BQ360</f>
        <v>0.32204596811748881</v>
      </c>
      <c r="N124" s="110">
        <f>'Calcs Men No Intervention'!BR360</f>
        <v>0.4280647889090235</v>
      </c>
      <c r="O124" s="110">
        <f>'Calcs Men No Intervention'!BS360</f>
        <v>0.51475140750042825</v>
      </c>
      <c r="P124" s="110">
        <f>'Calcs Men No Intervention'!BT360</f>
        <v>0.58513638190370321</v>
      </c>
      <c r="Q124" s="110">
        <f>'Calcs Men No Intervention'!BU360</f>
        <v>0.64178524544520121</v>
      </c>
      <c r="R124" s="110">
        <f>'Calcs Men No Intervention'!BV360</f>
        <v>0.6868292398431094</v>
      </c>
      <c r="S124" s="110">
        <f>'Calcs Men No Intervention'!BW360</f>
        <v>0.7220606958229423</v>
      </c>
      <c r="T124" s="110">
        <f>'Calcs Men No Intervention'!BX360</f>
        <v>0.74877767073294421</v>
      </c>
      <c r="U124" s="110">
        <f>'Calcs Men No Intervention'!BY360</f>
        <v>0.76821728051785076</v>
      </c>
      <c r="V124" s="110">
        <f>'Calcs Men No Intervention'!BZ360</f>
        <v>0.7814746628106648</v>
      </c>
      <c r="W124" s="110">
        <f>'Calcs Men No Intervention'!CA360</f>
        <v>0.7894426298928654</v>
      </c>
      <c r="X124" s="110">
        <f>'Calcs Men No Intervention'!CB360</f>
        <v>1.1273072950361138</v>
      </c>
      <c r="Y124" s="110">
        <f>'Calcs Men No Intervention'!CC360</f>
        <v>1.392636120226713</v>
      </c>
      <c r="Z124" s="110">
        <f>'Calcs Men No Intervention'!CD360</f>
        <v>1.5967387423088844</v>
      </c>
      <c r="AA124" s="110">
        <f>'Calcs Men No Intervention'!CE360</f>
        <v>1.7495007728935565</v>
      </c>
      <c r="AB124" s="110">
        <f>'Calcs Men No Intervention'!CF360</f>
        <v>1.858804113093097</v>
      </c>
      <c r="AC124" s="110">
        <f>'Calcs Men No Intervention'!CG360</f>
        <v>1.9311610645799826</v>
      </c>
      <c r="AD124" s="98"/>
    </row>
    <row r="125" spans="1:30" s="3" customFormat="1" x14ac:dyDescent="0.3">
      <c r="B125" s="109"/>
      <c r="C125" s="109" t="s">
        <v>27</v>
      </c>
      <c r="D125" s="109"/>
      <c r="E125" s="110">
        <f>'Calcs Women No Intervention'!BI360</f>
        <v>9.9886847355767208E-2</v>
      </c>
      <c r="F125" s="110">
        <f>'Calcs Women No Intervention'!BJ360</f>
        <v>0.18330355825624683</v>
      </c>
      <c r="G125" s="110">
        <f>'Calcs Women No Intervention'!BK360</f>
        <v>0.25295002276935974</v>
      </c>
      <c r="H125" s="110">
        <f>'Calcs Women No Intervention'!BL360</f>
        <v>0.31106936460157225</v>
      </c>
      <c r="I125" s="110">
        <f>'Calcs Women No Intervention'!BM360</f>
        <v>0.35954226504520576</v>
      </c>
      <c r="J125" s="110">
        <f>'Calcs Women No Intervention'!BN360</f>
        <v>0.39989320400125317</v>
      </c>
      <c r="K125" s="110">
        <f>'Calcs Women No Intervention'!BO360</f>
        <v>0.43342117060684499</v>
      </c>
      <c r="L125" s="110">
        <f>'Calcs Women No Intervention'!BP360</f>
        <v>0.46121806865107123</v>
      </c>
      <c r="M125" s="110">
        <f>'Calcs Women No Intervention'!BQ360</f>
        <v>0.48418943319508373</v>
      </c>
      <c r="N125" s="110">
        <f>'Calcs Women No Intervention'!BR360</f>
        <v>0.72853977961447469</v>
      </c>
      <c r="O125" s="110">
        <f>'Calcs Women No Intervention'!BS360</f>
        <v>0.93022392588203351</v>
      </c>
      <c r="P125" s="110">
        <f>'Calcs Women No Intervention'!BT360</f>
        <v>1.0960558057595158</v>
      </c>
      <c r="Q125" s="110">
        <f>'Calcs Women No Intervention'!BU360</f>
        <v>1.2317761114547752</v>
      </c>
      <c r="R125" s="110">
        <f>'Calcs Women No Intervention'!BV360</f>
        <v>1.3420835283994785</v>
      </c>
      <c r="S125" s="110">
        <f>'Calcs Women No Intervention'!BW360</f>
        <v>1.4310376011521762</v>
      </c>
      <c r="T125" s="110">
        <f>'Calcs Women No Intervention'!BX360</f>
        <v>1.5016457665330134</v>
      </c>
      <c r="U125" s="110">
        <f>'Calcs Women No Intervention'!BY360</f>
        <v>1.5566647873488551</v>
      </c>
      <c r="V125" s="110">
        <f>'Calcs Women No Intervention'!BZ360</f>
        <v>1.5984272621675264</v>
      </c>
      <c r="W125" s="110">
        <f>'Calcs Women No Intervention'!CA360</f>
        <v>1.6289173732698941</v>
      </c>
      <c r="X125" s="110">
        <f>'Calcs Women No Intervention'!CB360</f>
        <v>1.9962844411129883</v>
      </c>
      <c r="Y125" s="110">
        <f>'Calcs Women No Intervention'!CC360</f>
        <v>2.2881162935664054</v>
      </c>
      <c r="Z125" s="110">
        <f>'Calcs Women No Intervention'!CD360</f>
        <v>2.5156453551576972</v>
      </c>
      <c r="AA125" s="110">
        <f>'Calcs Women No Intervention'!CE360</f>
        <v>2.6891276155150101</v>
      </c>
      <c r="AB125" s="110">
        <f>'Calcs Women No Intervention'!CF360</f>
        <v>2.81660517188556</v>
      </c>
      <c r="AC125" s="110">
        <f>'Calcs Women No Intervention'!CG360</f>
        <v>2.9045768726838816</v>
      </c>
      <c r="AD125" s="98"/>
    </row>
    <row r="126" spans="1:30" s="3" customFormat="1" x14ac:dyDescent="0.3">
      <c r="B126" s="109"/>
      <c r="C126" s="109" t="s">
        <v>38</v>
      </c>
      <c r="D126" s="109"/>
      <c r="E126" s="110">
        <f t="shared" ref="E126:AC126" si="25">E124+E125</f>
        <v>0.16731160829990924</v>
      </c>
      <c r="F126" s="110">
        <f t="shared" si="25"/>
        <v>0.30689149902527829</v>
      </c>
      <c r="G126" s="110">
        <f t="shared" si="25"/>
        <v>0.42326034957140712</v>
      </c>
      <c r="H126" s="110">
        <f t="shared" si="25"/>
        <v>0.52018894543884719</v>
      </c>
      <c r="I126" s="110">
        <f t="shared" si="25"/>
        <v>0.60084389921168757</v>
      </c>
      <c r="J126" s="110">
        <f t="shared" si="25"/>
        <v>0.66776258488021645</v>
      </c>
      <c r="K126" s="110">
        <f t="shared" si="25"/>
        <v>0.72313035869929376</v>
      </c>
      <c r="L126" s="110">
        <f t="shared" si="25"/>
        <v>0.76877681915108287</v>
      </c>
      <c r="M126" s="110">
        <f t="shared" si="25"/>
        <v>0.80623540131257254</v>
      </c>
      <c r="N126" s="110">
        <f t="shared" si="25"/>
        <v>1.1566045685234982</v>
      </c>
      <c r="O126" s="110">
        <f t="shared" si="25"/>
        <v>1.4449753333824618</v>
      </c>
      <c r="P126" s="110">
        <f t="shared" si="25"/>
        <v>1.681192187663219</v>
      </c>
      <c r="Q126" s="110">
        <f t="shared" si="25"/>
        <v>1.8735613568999763</v>
      </c>
      <c r="R126" s="110">
        <f t="shared" si="25"/>
        <v>2.0289127682425878</v>
      </c>
      <c r="S126" s="110">
        <f t="shared" si="25"/>
        <v>2.1530982969751182</v>
      </c>
      <c r="T126" s="110">
        <f t="shared" si="25"/>
        <v>2.2504234372659577</v>
      </c>
      <c r="U126" s="110">
        <f t="shared" si="25"/>
        <v>2.3248820678667057</v>
      </c>
      <c r="V126" s="110">
        <f t="shared" si="25"/>
        <v>2.3799019249781912</v>
      </c>
      <c r="W126" s="110">
        <f t="shared" si="25"/>
        <v>2.4183600031627597</v>
      </c>
      <c r="X126" s="110">
        <f t="shared" si="25"/>
        <v>3.1235917361491019</v>
      </c>
      <c r="Y126" s="110">
        <f t="shared" si="25"/>
        <v>3.6807524137931185</v>
      </c>
      <c r="Z126" s="110">
        <f t="shared" si="25"/>
        <v>4.1123840974665811</v>
      </c>
      <c r="AA126" s="110">
        <f t="shared" si="25"/>
        <v>4.4386283884085671</v>
      </c>
      <c r="AB126" s="110">
        <f t="shared" si="25"/>
        <v>4.6754092849786568</v>
      </c>
      <c r="AC126" s="110">
        <f t="shared" si="25"/>
        <v>4.8357379372638647</v>
      </c>
      <c r="AD126" s="98"/>
    </row>
    <row r="127" spans="1:30" s="3" customFormat="1" x14ac:dyDescent="0.3">
      <c r="B127" s="109"/>
      <c r="C127" s="109"/>
      <c r="D127" s="109"/>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98"/>
    </row>
    <row r="128" spans="1:30" s="3" customFormat="1" x14ac:dyDescent="0.3">
      <c r="A128" s="109"/>
      <c r="B128" s="109" t="s">
        <v>86</v>
      </c>
      <c r="C128" s="109" t="s">
        <v>28</v>
      </c>
      <c r="D128" s="109"/>
      <c r="E128" s="110">
        <f>'Calcs Men Intervention'!BI360</f>
        <v>6.538606532257904E-2</v>
      </c>
      <c r="F128" s="110">
        <f>'Calcs Men Intervention'!BJ360</f>
        <v>0.1178323801576735</v>
      </c>
      <c r="G128" s="110">
        <f>'Calcs Men Intervention'!BK360</f>
        <v>0.1616733028486603</v>
      </c>
      <c r="H128" s="110">
        <f>'Calcs Men Intervention'!BL360</f>
        <v>0.19848362000482933</v>
      </c>
      <c r="I128" s="110">
        <f>'Calcs Men Intervention'!BM360</f>
        <v>0.2294008117302338</v>
      </c>
      <c r="J128" s="110">
        <f>'Calcs Men Intervention'!BN360</f>
        <v>0.25531877253446122</v>
      </c>
      <c r="K128" s="110">
        <f>'Calcs Men Intervention'!BO360</f>
        <v>0.27701822791624442</v>
      </c>
      <c r="L128" s="110">
        <f>'Calcs Men Intervention'!BP360</f>
        <v>0.29514732325745247</v>
      </c>
      <c r="M128" s="110">
        <f>'Calcs Men Intervention'!BQ360</f>
        <v>0.31025722419072788</v>
      </c>
      <c r="N128" s="110">
        <f>'Calcs Men Intervention'!BR360</f>
        <v>0.41555210898948924</v>
      </c>
      <c r="O128" s="110">
        <f>'Calcs Men Intervention'!BS360</f>
        <v>0.5025693530466353</v>
      </c>
      <c r="P128" s="110">
        <f>'Calcs Men Intervention'!BT360</f>
        <v>0.57413697510472261</v>
      </c>
      <c r="Q128" s="110">
        <f>'Calcs Men Intervention'!BU360</f>
        <v>0.6326460709804187</v>
      </c>
      <c r="R128" s="110">
        <f>'Calcs Men Intervention'!BV360</f>
        <v>0.67967583819552901</v>
      </c>
      <c r="S128" s="110">
        <f>'Calcs Men Intervention'!BW360</f>
        <v>0.71657926042078823</v>
      </c>
      <c r="T128" s="110">
        <f>'Calcs Men Intervention'!BX360</f>
        <v>0.74470407197498933</v>
      </c>
      <c r="U128" s="110">
        <f>'Calcs Men Intervention'!BY360</f>
        <v>0.76532881119462326</v>
      </c>
      <c r="V128" s="110">
        <f>'Calcs Men Intervention'!BZ360</f>
        <v>0.77958198890303088</v>
      </c>
      <c r="W128" s="110">
        <f>'Calcs Men Intervention'!CA360</f>
        <v>0.78838624274128766</v>
      </c>
      <c r="X128" s="110">
        <f>'Calcs Men Intervention'!CB360</f>
        <v>1.1279102661496092</v>
      </c>
      <c r="Y128" s="110">
        <f>'Calcs Men Intervention'!CC360</f>
        <v>1.3946420478222301</v>
      </c>
      <c r="Z128" s="110">
        <f>'Calcs Men Intervention'!CD360</f>
        <v>1.5999216007685335</v>
      </c>
      <c r="AA128" s="110">
        <f>'Calcs Men Intervention'!CE360</f>
        <v>1.7536594353505368</v>
      </c>
      <c r="AB128" s="110">
        <f>'Calcs Men Intervention'!CF360</f>
        <v>1.8637664507799172</v>
      </c>
      <c r="AC128" s="110">
        <f>'Calcs Men Intervention'!CG360</f>
        <v>1.9367790600396046</v>
      </c>
      <c r="AD128" s="98"/>
    </row>
    <row r="129" spans="2:30" s="3" customFormat="1" x14ac:dyDescent="0.3">
      <c r="B129" s="109"/>
      <c r="C129" s="109" t="s">
        <v>27</v>
      </c>
      <c r="D129" s="109"/>
      <c r="E129" s="110">
        <f>'Calcs Women Intervention'!BI360</f>
        <v>9.6867977771913263E-2</v>
      </c>
      <c r="F129" s="110">
        <f>'Calcs Women Intervention'!BJ360</f>
        <v>0.17477156862173451</v>
      </c>
      <c r="G129" s="110">
        <f>'Calcs Women Intervention'!BK360</f>
        <v>0.2401283870007582</v>
      </c>
      <c r="H129" s="110">
        <f>'Calcs Women Intervention'!BL360</f>
        <v>0.29525237041563612</v>
      </c>
      <c r="I129" s="110">
        <f>'Calcs Women Intervention'!BM360</f>
        <v>0.34180677953546351</v>
      </c>
      <c r="J129" s="110">
        <f>'Calcs Women Intervention'!BN360</f>
        <v>0.38113875677303105</v>
      </c>
      <c r="K129" s="110">
        <f>'Calcs Women Intervention'!BO360</f>
        <v>0.41439442723689141</v>
      </c>
      <c r="L129" s="110">
        <f>'Calcs Women Intervention'!BP360</f>
        <v>0.44253635276600295</v>
      </c>
      <c r="M129" s="110">
        <f>'Calcs Women Intervention'!BQ360</f>
        <v>0.466361405186278</v>
      </c>
      <c r="N129" s="110">
        <f>'Calcs Women Intervention'!BR360</f>
        <v>0.70801282171101099</v>
      </c>
      <c r="O129" s="110">
        <f>'Calcs Women Intervention'!BS360</f>
        <v>0.90927521059388827</v>
      </c>
      <c r="P129" s="110">
        <f>'Calcs Women Intervention'!BT360</f>
        <v>1.0765460743310897</v>
      </c>
      <c r="Q129" s="110">
        <f>'Calcs Women Intervention'!BU360</f>
        <v>1.2152101303255674</v>
      </c>
      <c r="R129" s="110">
        <f>'Calcs Women Intervention'!BV360</f>
        <v>1.3288438990645219</v>
      </c>
      <c r="S129" s="110">
        <f>'Calcs Women Intervention'!BW360</f>
        <v>1.4205974751794106</v>
      </c>
      <c r="T129" s="110">
        <f>'Calcs Women Intervention'!BX360</f>
        <v>1.4935661493333894</v>
      </c>
      <c r="U129" s="110">
        <f>'Calcs Women Intervention'!BY360</f>
        <v>1.5505765138418051</v>
      </c>
      <c r="V129" s="110">
        <f>'Calcs Women Intervention'!BZ360</f>
        <v>1.5940195014606748</v>
      </c>
      <c r="W129" s="110">
        <f>'Calcs Women Intervention'!CA360</f>
        <v>1.6259280253768358</v>
      </c>
      <c r="X129" s="110">
        <f>'Calcs Women Intervention'!CB360</f>
        <v>1.9950830316014614</v>
      </c>
      <c r="Y129" s="110">
        <f>'Calcs Women Intervention'!CC360</f>
        <v>2.2884402691078538</v>
      </c>
      <c r="Z129" s="110">
        <f>'Calcs Women Intervention'!CD360</f>
        <v>2.5172732290600366</v>
      </c>
      <c r="AA129" s="110">
        <f>'Calcs Women Intervention'!CE360</f>
        <v>2.6918613240100719</v>
      </c>
      <c r="AB129" s="110">
        <f>'Calcs Women Intervention'!CF360</f>
        <v>2.8202783572601708</v>
      </c>
      <c r="AC129" s="110">
        <f>'Calcs Women Intervention'!CG360</f>
        <v>2.9090502956680742</v>
      </c>
      <c r="AD129" s="98"/>
    </row>
    <row r="130" spans="2:30" s="3" customFormat="1" x14ac:dyDescent="0.3">
      <c r="B130" s="109"/>
      <c r="C130" s="109" t="s">
        <v>38</v>
      </c>
      <c r="D130" s="109"/>
      <c r="E130" s="110">
        <f t="shared" ref="E130:AC130" si="26">E128+E129</f>
        <v>0.16225404309449232</v>
      </c>
      <c r="F130" s="110">
        <f t="shared" si="26"/>
        <v>0.29260394877940799</v>
      </c>
      <c r="G130" s="110">
        <f t="shared" si="26"/>
        <v>0.4018016898494185</v>
      </c>
      <c r="H130" s="110">
        <f t="shared" si="26"/>
        <v>0.49373599042046545</v>
      </c>
      <c r="I130" s="110">
        <f t="shared" si="26"/>
        <v>0.57120759126569731</v>
      </c>
      <c r="J130" s="110">
        <f t="shared" si="26"/>
        <v>0.63645752930749233</v>
      </c>
      <c r="K130" s="110">
        <f t="shared" si="26"/>
        <v>0.69141265515313588</v>
      </c>
      <c r="L130" s="110">
        <f t="shared" si="26"/>
        <v>0.73768367602345541</v>
      </c>
      <c r="M130" s="110">
        <f t="shared" si="26"/>
        <v>0.77661862937700588</v>
      </c>
      <c r="N130" s="110">
        <f t="shared" si="26"/>
        <v>1.1235649307005002</v>
      </c>
      <c r="O130" s="110">
        <f t="shared" si="26"/>
        <v>1.4118445636405235</v>
      </c>
      <c r="P130" s="110">
        <f t="shared" si="26"/>
        <v>1.6506830494358122</v>
      </c>
      <c r="Q130" s="110">
        <f t="shared" si="26"/>
        <v>1.847856201305986</v>
      </c>
      <c r="R130" s="110">
        <f t="shared" si="26"/>
        <v>2.008519737260051</v>
      </c>
      <c r="S130" s="110">
        <f t="shared" si="26"/>
        <v>2.1371767356001987</v>
      </c>
      <c r="T130" s="110">
        <f t="shared" si="26"/>
        <v>2.2382702213083787</v>
      </c>
      <c r="U130" s="110">
        <f t="shared" si="26"/>
        <v>2.3159053250364283</v>
      </c>
      <c r="V130" s="110">
        <f t="shared" si="26"/>
        <v>2.3736014903637059</v>
      </c>
      <c r="W130" s="110">
        <f t="shared" si="26"/>
        <v>2.4143142681181233</v>
      </c>
      <c r="X130" s="110">
        <f t="shared" si="26"/>
        <v>3.1229932977510706</v>
      </c>
      <c r="Y130" s="110">
        <f t="shared" si="26"/>
        <v>3.6830823169300837</v>
      </c>
      <c r="Z130" s="110">
        <f t="shared" si="26"/>
        <v>4.1171948298285699</v>
      </c>
      <c r="AA130" s="110">
        <f t="shared" si="26"/>
        <v>4.4455207593606083</v>
      </c>
      <c r="AB130" s="110">
        <f t="shared" si="26"/>
        <v>4.6840448080400883</v>
      </c>
      <c r="AC130" s="110">
        <f t="shared" si="26"/>
        <v>4.8458293557076786</v>
      </c>
      <c r="AD130" s="98"/>
    </row>
    <row r="131" spans="2:30" s="3" customFormat="1" x14ac:dyDescent="0.3">
      <c r="B131" s="109"/>
      <c r="C131" s="109"/>
      <c r="D131" s="109"/>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98"/>
    </row>
    <row r="132" spans="2:30" s="3" customFormat="1" x14ac:dyDescent="0.3">
      <c r="B132" s="109" t="s">
        <v>87</v>
      </c>
      <c r="C132" s="109" t="s">
        <v>28</v>
      </c>
      <c r="D132" s="109"/>
      <c r="E132" s="110">
        <f t="shared" ref="E132:AC132" si="27">E124-E128</f>
        <v>2.0386956215629887E-3</v>
      </c>
      <c r="F132" s="110">
        <f t="shared" si="27"/>
        <v>5.7555606113579572E-3</v>
      </c>
      <c r="G132" s="110">
        <f t="shared" si="27"/>
        <v>8.6370239533870852E-3</v>
      </c>
      <c r="H132" s="110">
        <f t="shared" si="27"/>
        <v>1.063596083244564E-2</v>
      </c>
      <c r="I132" s="110">
        <f t="shared" si="27"/>
        <v>1.1900822436248015E-2</v>
      </c>
      <c r="J132" s="110">
        <f t="shared" si="27"/>
        <v>1.2550608344502112E-2</v>
      </c>
      <c r="K132" s="110">
        <f t="shared" si="27"/>
        <v>1.2690960176204358E-2</v>
      </c>
      <c r="L132" s="110">
        <f t="shared" si="27"/>
        <v>1.241142724255917E-2</v>
      </c>
      <c r="M132" s="110">
        <f t="shared" si="27"/>
        <v>1.1788743926760936E-2</v>
      </c>
      <c r="N132" s="110">
        <f t="shared" si="27"/>
        <v>1.2512679919534253E-2</v>
      </c>
      <c r="O132" s="110">
        <f t="shared" si="27"/>
        <v>1.2182054453792945E-2</v>
      </c>
      <c r="P132" s="110">
        <f t="shared" si="27"/>
        <v>1.0999406798980593E-2</v>
      </c>
      <c r="Q132" s="110">
        <f t="shared" si="27"/>
        <v>9.1391744647825179E-3</v>
      </c>
      <c r="R132" s="110">
        <f t="shared" si="27"/>
        <v>7.1534016475803819E-3</v>
      </c>
      <c r="S132" s="110">
        <f t="shared" si="27"/>
        <v>5.4814354021540668E-3</v>
      </c>
      <c r="T132" s="110">
        <f t="shared" si="27"/>
        <v>4.0735987579548771E-3</v>
      </c>
      <c r="U132" s="110">
        <f t="shared" si="27"/>
        <v>2.8884693232275049E-3</v>
      </c>
      <c r="V132" s="110">
        <f t="shared" si="27"/>
        <v>1.8926739076339238E-3</v>
      </c>
      <c r="W132" s="110">
        <f t="shared" si="27"/>
        <v>1.0563871515777423E-3</v>
      </c>
      <c r="X132" s="110">
        <f t="shared" si="27"/>
        <v>-6.0297111349538746E-4</v>
      </c>
      <c r="Y132" s="110">
        <f t="shared" si="27"/>
        <v>-2.0059275955170985E-3</v>
      </c>
      <c r="Z132" s="110">
        <f t="shared" si="27"/>
        <v>-3.1828584596491627E-3</v>
      </c>
      <c r="AA132" s="110">
        <f t="shared" si="27"/>
        <v>-4.1586624569802666E-3</v>
      </c>
      <c r="AB132" s="110">
        <f t="shared" si="27"/>
        <v>-4.9623376868201952E-3</v>
      </c>
      <c r="AC132" s="110">
        <f t="shared" si="27"/>
        <v>-5.6179954596220494E-3</v>
      </c>
      <c r="AD132" s="98"/>
    </row>
    <row r="133" spans="2:30" s="3" customFormat="1" x14ac:dyDescent="0.3">
      <c r="B133" s="109"/>
      <c r="C133" s="109" t="s">
        <v>27</v>
      </c>
      <c r="D133" s="109"/>
      <c r="E133" s="110">
        <f t="shared" ref="E133:AC133" si="28">E125-E129</f>
        <v>3.0188695838539448E-3</v>
      </c>
      <c r="F133" s="110">
        <f t="shared" si="28"/>
        <v>8.5319896345123214E-3</v>
      </c>
      <c r="G133" s="110">
        <f t="shared" si="28"/>
        <v>1.2821635768601541E-2</v>
      </c>
      <c r="H133" s="110">
        <f t="shared" si="28"/>
        <v>1.5816994185936128E-2</v>
      </c>
      <c r="I133" s="110">
        <f t="shared" si="28"/>
        <v>1.7735485509742244E-2</v>
      </c>
      <c r="J133" s="110">
        <f t="shared" si="28"/>
        <v>1.8754447228222115E-2</v>
      </c>
      <c r="K133" s="110">
        <f t="shared" si="28"/>
        <v>1.902674336995358E-2</v>
      </c>
      <c r="L133" s="110">
        <f t="shared" si="28"/>
        <v>1.8681715885068284E-2</v>
      </c>
      <c r="M133" s="110">
        <f t="shared" si="28"/>
        <v>1.782802800880573E-2</v>
      </c>
      <c r="N133" s="110">
        <f t="shared" si="28"/>
        <v>2.0526957903463705E-2</v>
      </c>
      <c r="O133" s="110">
        <f t="shared" si="28"/>
        <v>2.0948715288145237E-2</v>
      </c>
      <c r="P133" s="110">
        <f t="shared" si="28"/>
        <v>1.9509731428426047E-2</v>
      </c>
      <c r="Q133" s="110">
        <f t="shared" si="28"/>
        <v>1.6565981129207819E-2</v>
      </c>
      <c r="R133" s="110">
        <f t="shared" si="28"/>
        <v>1.3239629334956593E-2</v>
      </c>
      <c r="S133" s="110">
        <f t="shared" si="28"/>
        <v>1.0440125972765557E-2</v>
      </c>
      <c r="T133" s="110">
        <f t="shared" si="28"/>
        <v>8.0796171996240229E-3</v>
      </c>
      <c r="U133" s="110">
        <f t="shared" si="28"/>
        <v>6.0882735070499905E-3</v>
      </c>
      <c r="V133" s="110">
        <f t="shared" si="28"/>
        <v>4.4077607068515601E-3</v>
      </c>
      <c r="W133" s="110">
        <f t="shared" si="28"/>
        <v>2.9893478930582695E-3</v>
      </c>
      <c r="X133" s="110">
        <f t="shared" si="28"/>
        <v>1.2014095115269185E-3</v>
      </c>
      <c r="Y133" s="110">
        <f t="shared" si="28"/>
        <v>-3.2397554144836249E-4</v>
      </c>
      <c r="Z133" s="110">
        <f t="shared" si="28"/>
        <v>-1.6278739023394273E-3</v>
      </c>
      <c r="AA133" s="110">
        <f t="shared" si="28"/>
        <v>-2.7337084950618262E-3</v>
      </c>
      <c r="AB133" s="110">
        <f t="shared" si="28"/>
        <v>-3.6731853746108101E-3</v>
      </c>
      <c r="AC133" s="110">
        <f t="shared" si="28"/>
        <v>-4.4734229841925099E-3</v>
      </c>
      <c r="AD133" s="98"/>
    </row>
    <row r="134" spans="2:30" s="3" customFormat="1" x14ac:dyDescent="0.3">
      <c r="B134" s="109"/>
      <c r="C134" s="109" t="s">
        <v>38</v>
      </c>
      <c r="D134" s="109"/>
      <c r="E134" s="110">
        <f t="shared" ref="E134:AC134" si="29">E126-E130</f>
        <v>5.0575652054169196E-3</v>
      </c>
      <c r="F134" s="110">
        <f t="shared" si="29"/>
        <v>1.4287550245870306E-2</v>
      </c>
      <c r="G134" s="110">
        <f t="shared" si="29"/>
        <v>2.1458659721988627E-2</v>
      </c>
      <c r="H134" s="110">
        <f t="shared" si="29"/>
        <v>2.6452955018381741E-2</v>
      </c>
      <c r="I134" s="110">
        <f t="shared" si="29"/>
        <v>2.9636307945990259E-2</v>
      </c>
      <c r="J134" s="110">
        <f t="shared" si="29"/>
        <v>3.1305055572724116E-2</v>
      </c>
      <c r="K134" s="110">
        <f t="shared" si="29"/>
        <v>3.1717703546157883E-2</v>
      </c>
      <c r="L134" s="110">
        <f t="shared" si="29"/>
        <v>3.1093143127627454E-2</v>
      </c>
      <c r="M134" s="110">
        <f t="shared" si="29"/>
        <v>2.9616771935566666E-2</v>
      </c>
      <c r="N134" s="110">
        <f t="shared" si="29"/>
        <v>3.3039637822998014E-2</v>
      </c>
      <c r="O134" s="110">
        <f t="shared" si="29"/>
        <v>3.3130769741938293E-2</v>
      </c>
      <c r="P134" s="110">
        <f t="shared" si="29"/>
        <v>3.0509138227406751E-2</v>
      </c>
      <c r="Q134" s="110">
        <f t="shared" si="29"/>
        <v>2.5705155593990225E-2</v>
      </c>
      <c r="R134" s="110">
        <f t="shared" si="29"/>
        <v>2.0393030982536864E-2</v>
      </c>
      <c r="S134" s="110">
        <f t="shared" si="29"/>
        <v>1.5921561374919513E-2</v>
      </c>
      <c r="T134" s="110">
        <f t="shared" si="29"/>
        <v>1.2153215957579011E-2</v>
      </c>
      <c r="U134" s="110">
        <f t="shared" si="29"/>
        <v>8.9767428302773844E-3</v>
      </c>
      <c r="V134" s="110">
        <f t="shared" si="29"/>
        <v>6.3004346144852619E-3</v>
      </c>
      <c r="W134" s="110">
        <f t="shared" si="29"/>
        <v>4.0457350446363449E-3</v>
      </c>
      <c r="X134" s="110">
        <f t="shared" si="29"/>
        <v>5.9843839803130905E-4</v>
      </c>
      <c r="Y134" s="110">
        <f t="shared" si="29"/>
        <v>-2.329903136965239E-3</v>
      </c>
      <c r="Z134" s="110">
        <f t="shared" si="29"/>
        <v>-4.810732361988812E-3</v>
      </c>
      <c r="AA134" s="110">
        <f t="shared" si="29"/>
        <v>-6.8923709520412046E-3</v>
      </c>
      <c r="AB134" s="110">
        <f t="shared" si="29"/>
        <v>-8.6355230614314493E-3</v>
      </c>
      <c r="AC134" s="110">
        <f t="shared" si="29"/>
        <v>-1.0091418443813893E-2</v>
      </c>
      <c r="AD134" s="98"/>
    </row>
    <row r="135" spans="2:30" s="3" customFormat="1" x14ac:dyDescent="0.3">
      <c r="B135" s="109"/>
      <c r="C135" s="109"/>
      <c r="D135" s="109"/>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98"/>
    </row>
    <row r="136" spans="2:30" s="3" customFormat="1" x14ac:dyDescent="0.3">
      <c r="B136" s="109" t="s">
        <v>88</v>
      </c>
      <c r="C136" s="109" t="s">
        <v>28</v>
      </c>
      <c r="D136" s="109"/>
      <c r="E136" s="110">
        <f>SUM($E132:E132)</f>
        <v>2.0386956215629887E-3</v>
      </c>
      <c r="F136" s="110">
        <f>SUM($E132:F132)</f>
        <v>7.7942562329209458E-3</v>
      </c>
      <c r="G136" s="110">
        <f>SUM($E132:G132)</f>
        <v>1.6431280186308031E-2</v>
      </c>
      <c r="H136" s="110">
        <f>SUM($E132:H132)</f>
        <v>2.7067241018753671E-2</v>
      </c>
      <c r="I136" s="110">
        <f>SUM($E132:I132)</f>
        <v>3.8968063455001686E-2</v>
      </c>
      <c r="J136" s="110">
        <f>SUM($E132:J132)</f>
        <v>5.1518671799503798E-2</v>
      </c>
      <c r="K136" s="110">
        <f>SUM($E132:K132)</f>
        <v>6.4209631975708156E-2</v>
      </c>
      <c r="L136" s="110">
        <f>SUM($E132:L132)</f>
        <v>7.6621059218267326E-2</v>
      </c>
      <c r="M136" s="110">
        <f>SUM($E132:M132)</f>
        <v>8.8409803145028262E-2</v>
      </c>
      <c r="N136" s="110">
        <f>SUM($E132:N132)</f>
        <v>0.10092248306456252</v>
      </c>
      <c r="O136" s="110">
        <f>SUM($E132:O132)</f>
        <v>0.11310453751835546</v>
      </c>
      <c r="P136" s="110">
        <f>SUM($E132:P132)</f>
        <v>0.12410394431733605</v>
      </c>
      <c r="Q136" s="110">
        <f>SUM($E132:Q132)</f>
        <v>0.13324311878211859</v>
      </c>
      <c r="R136" s="110">
        <f>SUM($E132:R132)</f>
        <v>0.14039652042969897</v>
      </c>
      <c r="S136" s="110">
        <f>SUM($E132:S132)</f>
        <v>0.14587795583185303</v>
      </c>
      <c r="T136" s="110">
        <f>SUM($E132:T132)</f>
        <v>0.14995155458980791</v>
      </c>
      <c r="U136" s="110">
        <f>SUM($E132:U132)</f>
        <v>0.15284002391303542</v>
      </c>
      <c r="V136" s="110">
        <f>SUM($E132:V132)</f>
        <v>0.15473269782066934</v>
      </c>
      <c r="W136" s="110">
        <f>SUM($E132:W132)</f>
        <v>0.15578908497224708</v>
      </c>
      <c r="X136" s="110">
        <f>SUM($E132:X132)</f>
        <v>0.1551861138587517</v>
      </c>
      <c r="Y136" s="110">
        <f>SUM($E132:Y132)</f>
        <v>0.1531801862632346</v>
      </c>
      <c r="Z136" s="110">
        <f>SUM($E132:Z132)</f>
        <v>0.14999732780358543</v>
      </c>
      <c r="AA136" s="110">
        <f>SUM($E132:AA132)</f>
        <v>0.14583866534660517</v>
      </c>
      <c r="AB136" s="110">
        <f>SUM($E132:AB132)</f>
        <v>0.14087632765978497</v>
      </c>
      <c r="AC136" s="110">
        <f>SUM($E132:AC132)</f>
        <v>0.13525833220016292</v>
      </c>
      <c r="AD136" s="98"/>
    </row>
    <row r="137" spans="2:30" s="3" customFormat="1" x14ac:dyDescent="0.3">
      <c r="B137" s="109"/>
      <c r="C137" s="109" t="s">
        <v>27</v>
      </c>
      <c r="D137" s="109"/>
      <c r="E137" s="110">
        <f>SUM($E133:E133)</f>
        <v>3.0188695838539448E-3</v>
      </c>
      <c r="F137" s="110">
        <f>SUM($E133:F133)</f>
        <v>1.1550859218366266E-2</v>
      </c>
      <c r="G137" s="110">
        <f>SUM($E133:G133)</f>
        <v>2.4372494986967808E-2</v>
      </c>
      <c r="H137" s="110">
        <f>SUM($E133:H133)</f>
        <v>4.0189489172903936E-2</v>
      </c>
      <c r="I137" s="110">
        <f>SUM($E133:I133)</f>
        <v>5.792497468264618E-2</v>
      </c>
      <c r="J137" s="110">
        <f>SUM($E133:J133)</f>
        <v>7.6679421910868295E-2</v>
      </c>
      <c r="K137" s="110">
        <f>SUM($E133:K133)</f>
        <v>9.5706165280821875E-2</v>
      </c>
      <c r="L137" s="110">
        <f>SUM($E133:L133)</f>
        <v>0.11438788116589016</v>
      </c>
      <c r="M137" s="110">
        <f>SUM($E133:M133)</f>
        <v>0.13221590917469589</v>
      </c>
      <c r="N137" s="110">
        <f>SUM($E133:N133)</f>
        <v>0.15274286707815959</v>
      </c>
      <c r="O137" s="110">
        <f>SUM($E133:O133)</f>
        <v>0.17369158236630483</v>
      </c>
      <c r="P137" s="110">
        <f>SUM($E133:P133)</f>
        <v>0.19320131379473088</v>
      </c>
      <c r="Q137" s="110">
        <f>SUM($E133:Q133)</f>
        <v>0.2097672949239387</v>
      </c>
      <c r="R137" s="110">
        <f>SUM($E133:R133)</f>
        <v>0.22300692425889529</v>
      </c>
      <c r="S137" s="110">
        <f>SUM($E133:S133)</f>
        <v>0.23344705023166085</v>
      </c>
      <c r="T137" s="110">
        <f>SUM($E133:T133)</f>
        <v>0.24152666743128487</v>
      </c>
      <c r="U137" s="110">
        <f>SUM($E133:U133)</f>
        <v>0.24761494093833486</v>
      </c>
      <c r="V137" s="110">
        <f>SUM($E133:V133)</f>
        <v>0.25202270164518642</v>
      </c>
      <c r="W137" s="110">
        <f>SUM($E133:W133)</f>
        <v>0.25501204953824469</v>
      </c>
      <c r="X137" s="110">
        <f>SUM($E133:X133)</f>
        <v>0.25621345904977161</v>
      </c>
      <c r="Y137" s="110">
        <f>SUM($E133:Y133)</f>
        <v>0.25588948350832325</v>
      </c>
      <c r="Z137" s="110">
        <f>SUM($E133:Z133)</f>
        <v>0.25426160960598382</v>
      </c>
      <c r="AA137" s="110">
        <f>SUM($E133:AA133)</f>
        <v>0.25152790111092199</v>
      </c>
      <c r="AB137" s="110">
        <f>SUM($E133:AB133)</f>
        <v>0.24785471573631118</v>
      </c>
      <c r="AC137" s="110">
        <f>SUM($E133:AC133)</f>
        <v>0.24338129275211867</v>
      </c>
      <c r="AD137" s="98"/>
    </row>
    <row r="138" spans="2:30" s="3" customFormat="1" x14ac:dyDescent="0.3">
      <c r="B138" s="109"/>
      <c r="C138" s="109" t="s">
        <v>38</v>
      </c>
      <c r="D138" s="109"/>
      <c r="E138" s="110">
        <f>SUM($E134:E134)</f>
        <v>5.0575652054169196E-3</v>
      </c>
      <c r="F138" s="110">
        <f>SUM($E134:F134)</f>
        <v>1.9345115451287226E-2</v>
      </c>
      <c r="G138" s="110">
        <f>SUM($E134:G134)</f>
        <v>4.0803775173275852E-2</v>
      </c>
      <c r="H138" s="110">
        <f>SUM($E134:H134)</f>
        <v>6.7256730191657593E-2</v>
      </c>
      <c r="I138" s="110">
        <f>SUM($E134:I134)</f>
        <v>9.6893038137647852E-2</v>
      </c>
      <c r="J138" s="110">
        <f>SUM($E134:J134)</f>
        <v>0.12819809371037197</v>
      </c>
      <c r="K138" s="110">
        <f>SUM($E134:K134)</f>
        <v>0.15991579725652985</v>
      </c>
      <c r="L138" s="110">
        <f>SUM($E134:L134)</f>
        <v>0.19100894038415731</v>
      </c>
      <c r="M138" s="110">
        <f>SUM($E134:M134)</f>
        <v>0.22062571231972397</v>
      </c>
      <c r="N138" s="110">
        <f>SUM($E134:N134)</f>
        <v>0.25366535014272196</v>
      </c>
      <c r="O138" s="110">
        <f>SUM($E134:O134)</f>
        <v>0.28679611988466025</v>
      </c>
      <c r="P138" s="110">
        <f>SUM($E134:P134)</f>
        <v>0.317305258112067</v>
      </c>
      <c r="Q138" s="110">
        <f>SUM($E134:Q134)</f>
        <v>0.34301041370605723</v>
      </c>
      <c r="R138" s="110">
        <f>SUM($E134:R134)</f>
        <v>0.36340344468859409</v>
      </c>
      <c r="S138" s="110">
        <f>SUM($E134:S134)</f>
        <v>0.3793250060635136</v>
      </c>
      <c r="T138" s="110">
        <f>SUM($E134:T134)</f>
        <v>0.39147822202109261</v>
      </c>
      <c r="U138" s="110">
        <f>SUM($E134:U134)</f>
        <v>0.40045496485137</v>
      </c>
      <c r="V138" s="110">
        <f>SUM($E134:V134)</f>
        <v>0.40675539946585526</v>
      </c>
      <c r="W138" s="110">
        <f>SUM($E134:W134)</f>
        <v>0.41080113451049161</v>
      </c>
      <c r="X138" s="110">
        <f>SUM($E134:X134)</f>
        <v>0.41139957290852291</v>
      </c>
      <c r="Y138" s="110">
        <f>SUM($E134:Y134)</f>
        <v>0.40906966977155768</v>
      </c>
      <c r="Z138" s="110">
        <f>SUM($E134:Z134)</f>
        <v>0.40425893740956886</v>
      </c>
      <c r="AA138" s="110">
        <f>SUM($E134:AA134)</f>
        <v>0.39736656645752766</v>
      </c>
      <c r="AB138" s="110">
        <f>SUM($E134:AB134)</f>
        <v>0.38873104339609621</v>
      </c>
      <c r="AC138" s="110">
        <f>SUM($E134:AC134)</f>
        <v>0.37863962495228232</v>
      </c>
      <c r="AD138" s="98"/>
    </row>
    <row r="139" spans="2:30" s="3" customFormat="1" x14ac:dyDescent="0.3">
      <c r="B139" s="10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98"/>
    </row>
    <row r="140" spans="2:30" s="3" customFormat="1" x14ac:dyDescent="0.3">
      <c r="B140" s="109" t="s">
        <v>204</v>
      </c>
      <c r="C140" s="109" t="s">
        <v>28</v>
      </c>
      <c r="D140" s="109"/>
      <c r="E140" s="114">
        <f>E132*Costs!$D$6</f>
        <v>1.754977133467724</v>
      </c>
      <c r="F140" s="114">
        <f>F132*Costs!$D$6</f>
        <v>4.9545783864865411</v>
      </c>
      <c r="G140" s="114">
        <f>G132*Costs!$D$6</f>
        <v>7.4350380601624364</v>
      </c>
      <c r="H140" s="114">
        <f>H132*Costs!$D$6</f>
        <v>9.1557895430657972</v>
      </c>
      <c r="I140" s="114">
        <f>I132*Costs!$D$6</f>
        <v>10.244624564927786</v>
      </c>
      <c r="J140" s="114">
        <f>J132*Costs!$D$6</f>
        <v>10.803981929790927</v>
      </c>
      <c r="K140" s="114">
        <f>K132*Costs!$D$6</f>
        <v>10.924801463944295</v>
      </c>
      <c r="L140" s="114">
        <f>L132*Costs!$D$6</f>
        <v>10.6841701988306</v>
      </c>
      <c r="M140" s="114">
        <f>M132*Costs!$D$6</f>
        <v>10.148143648785842</v>
      </c>
      <c r="N140" s="114">
        <f>N132*Costs!$D$6</f>
        <v>10.771331877559978</v>
      </c>
      <c r="O140" s="114">
        <f>O132*Costs!$D$6</f>
        <v>10.486718458086765</v>
      </c>
      <c r="P140" s="114">
        <f>P132*Costs!$D$6</f>
        <v>9.4686559434119708</v>
      </c>
      <c r="Q140" s="114">
        <f>Q132*Costs!$D$6</f>
        <v>7.867305955250413</v>
      </c>
      <c r="R140" s="114">
        <f>R132*Costs!$D$6</f>
        <v>6.1578865355041108</v>
      </c>
      <c r="S140" s="114">
        <f>S132*Costs!$D$6</f>
        <v>4.718602270792009</v>
      </c>
      <c r="T140" s="114">
        <f>T132*Costs!$D$6</f>
        <v>3.5066895693102116</v>
      </c>
      <c r="U140" s="114">
        <f>U132*Costs!$D$6</f>
        <v>2.4864906557757291</v>
      </c>
      <c r="V140" s="114">
        <f>V132*Costs!$D$6</f>
        <v>1.6292767757366342</v>
      </c>
      <c r="W140" s="114">
        <f>W132*Costs!$D$6</f>
        <v>0.90937326567989596</v>
      </c>
      <c r="X140" s="114">
        <f>X132*Costs!$D$6</f>
        <v>-0.51905762936533684</v>
      </c>
      <c r="Y140" s="114">
        <f>Y132*Costs!$D$6</f>
        <v>-1.7267693246064268</v>
      </c>
      <c r="Z140" s="114">
        <f>Z132*Costs!$D$6</f>
        <v>-2.7399106353434624</v>
      </c>
      <c r="AA140" s="114">
        <f>AA132*Costs!$D$6</f>
        <v>-3.5799152362998177</v>
      </c>
      <c r="AB140" s="114">
        <f>AB132*Costs!$D$6</f>
        <v>-4.2717456577641899</v>
      </c>
      <c r="AC140" s="114">
        <f>AC132*Costs!$D$6</f>
        <v>-4.8361577193182637</v>
      </c>
      <c r="AD140" s="98"/>
    </row>
    <row r="141" spans="2:30" s="3" customFormat="1" x14ac:dyDescent="0.3">
      <c r="B141" s="109"/>
      <c r="C141" s="109" t="s">
        <v>27</v>
      </c>
      <c r="D141" s="109"/>
      <c r="E141" s="114">
        <f>E133*Costs!$D$6</f>
        <v>2.5987435458968071</v>
      </c>
      <c r="F141" s="114">
        <f>F133*Costs!$D$6</f>
        <v>7.344621018057226</v>
      </c>
      <c r="G141" s="114">
        <f>G133*Costs!$D$6</f>
        <v>11.037291368829452</v>
      </c>
      <c r="H141" s="114">
        <f>H133*Costs!$D$6</f>
        <v>13.615795719043389</v>
      </c>
      <c r="I141" s="114">
        <f>I133*Costs!$D$6</f>
        <v>15.267296987023098</v>
      </c>
      <c r="J141" s="114">
        <f>J133*Costs!$D$6</f>
        <v>16.14445319263665</v>
      </c>
      <c r="K141" s="114">
        <f>K133*Costs!$D$6</f>
        <v>16.378854786094646</v>
      </c>
      <c r="L141" s="114">
        <f>L133*Costs!$D$6</f>
        <v>16.08184362857455</v>
      </c>
      <c r="M141" s="114">
        <f>M133*Costs!$D$6</f>
        <v>15.346960654327127</v>
      </c>
      <c r="N141" s="114">
        <f>N133*Costs!$D$6</f>
        <v>17.670289453319622</v>
      </c>
      <c r="O141" s="114">
        <f>O133*Costs!$D$6</f>
        <v>18.033352265717177</v>
      </c>
      <c r="P141" s="114">
        <f>P133*Costs!$D$6</f>
        <v>16.794627003090582</v>
      </c>
      <c r="Q141" s="114">
        <f>Q133*Costs!$D$6</f>
        <v>14.26054864086502</v>
      </c>
      <c r="R141" s="114">
        <f>R133*Costs!$D$6</f>
        <v>11.397114160976983</v>
      </c>
      <c r="S141" s="114">
        <f>S133*Costs!$D$6</f>
        <v>8.9872083693784202</v>
      </c>
      <c r="T141" s="114">
        <f>T133*Costs!$D$6</f>
        <v>6.9552037501516688</v>
      </c>
      <c r="U141" s="114">
        <f>U133*Costs!$D$6</f>
        <v>5.2409887352279068</v>
      </c>
      <c r="V141" s="114">
        <f>V133*Costs!$D$6</f>
        <v>3.7943473113418951</v>
      </c>
      <c r="W141" s="114">
        <f>W133*Costs!$D$6</f>
        <v>2.5733302906076267</v>
      </c>
      <c r="X141" s="114">
        <f>X133*Costs!$D$6</f>
        <v>1.0342133462002072</v>
      </c>
      <c r="Y141" s="114">
        <f>Y133*Costs!$D$6</f>
        <v>-0.27888894302367745</v>
      </c>
      <c r="Z141" s="114">
        <f>Z133*Costs!$D$6</f>
        <v>-1.4013281063429692</v>
      </c>
      <c r="AA141" s="114">
        <f>AA133*Costs!$D$6</f>
        <v>-2.3532673772663717</v>
      </c>
      <c r="AB141" s="114">
        <f>AB133*Costs!$D$6</f>
        <v>-3.1620003845830977</v>
      </c>
      <c r="AC141" s="114">
        <f>AC133*Costs!$D$6</f>
        <v>-3.8508715879656101</v>
      </c>
      <c r="AD141" s="98"/>
    </row>
    <row r="142" spans="2:30" s="3" customFormat="1" x14ac:dyDescent="0.3">
      <c r="B142" s="109"/>
      <c r="C142" s="109" t="s">
        <v>38</v>
      </c>
      <c r="D142" s="109"/>
      <c r="E142" s="114">
        <f>E134*Costs!$D$6</f>
        <v>4.3537206793645193</v>
      </c>
      <c r="F142" s="114">
        <f>F134*Costs!$D$6</f>
        <v>12.299199404543792</v>
      </c>
      <c r="G142" s="114">
        <f>G134*Costs!$D$6</f>
        <v>18.472329428991888</v>
      </c>
      <c r="H142" s="114">
        <f>H134*Costs!$D$6</f>
        <v>22.771585262109163</v>
      </c>
      <c r="I142" s="114">
        <f>I134*Costs!$D$6</f>
        <v>25.511921551950884</v>
      </c>
      <c r="J142" s="114">
        <f>J134*Costs!$D$6</f>
        <v>26.94843512242748</v>
      </c>
      <c r="K142" s="114">
        <f>K134*Costs!$D$6</f>
        <v>27.303656250038895</v>
      </c>
      <c r="L142" s="114">
        <f>L134*Costs!$D$6</f>
        <v>26.76601382740515</v>
      </c>
      <c r="M142" s="114">
        <f>M134*Costs!$D$6</f>
        <v>25.495104303112971</v>
      </c>
      <c r="N142" s="114">
        <f>N134*Costs!$D$6</f>
        <v>28.441621330879649</v>
      </c>
      <c r="O142" s="114">
        <f>O134*Costs!$D$6</f>
        <v>28.520070723804039</v>
      </c>
      <c r="P142" s="114">
        <f>P134*Costs!$D$6</f>
        <v>26.263282946502649</v>
      </c>
      <c r="Q142" s="114">
        <f>Q134*Costs!$D$6</f>
        <v>22.127854596115338</v>
      </c>
      <c r="R142" s="114">
        <f>R134*Costs!$D$6</f>
        <v>17.555000696480999</v>
      </c>
      <c r="S142" s="114">
        <f>S134*Costs!$D$6</f>
        <v>13.705810640170332</v>
      </c>
      <c r="T142" s="114">
        <f>T134*Costs!$D$6</f>
        <v>10.461893319461977</v>
      </c>
      <c r="U142" s="114">
        <f>U134*Costs!$D$6</f>
        <v>7.7274793910035404</v>
      </c>
      <c r="V142" s="114">
        <f>V134*Costs!$D$6</f>
        <v>5.4236240870783377</v>
      </c>
      <c r="W142" s="114">
        <f>W134*Costs!$D$6</f>
        <v>3.4827035562878095</v>
      </c>
      <c r="X142" s="114">
        <f>X134*Costs!$D$6</f>
        <v>0.51515571683467931</v>
      </c>
      <c r="Y142" s="114">
        <f>Y134*Costs!$D$6</f>
        <v>-2.0056582676299133</v>
      </c>
      <c r="Z142" s="114">
        <f>Z134*Costs!$D$6</f>
        <v>-4.1412387416866228</v>
      </c>
      <c r="AA142" s="114">
        <f>AA134*Costs!$D$6</f>
        <v>-5.9331826135654246</v>
      </c>
      <c r="AB142" s="114">
        <f>AB134*Costs!$D$6</f>
        <v>-7.4337460423476696</v>
      </c>
      <c r="AC142" s="114">
        <f>AC134*Costs!$D$6</f>
        <v>-8.6870293072833</v>
      </c>
      <c r="AD142" s="98"/>
    </row>
    <row r="143" spans="2:30" s="3" customFormat="1" x14ac:dyDescent="0.3">
      <c r="B143" s="109"/>
      <c r="C143" s="109"/>
      <c r="D143" s="109"/>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98"/>
    </row>
    <row r="144" spans="2:30" s="3" customFormat="1" x14ac:dyDescent="0.3">
      <c r="B144" s="109" t="s">
        <v>205</v>
      </c>
      <c r="C144" s="109" t="s">
        <v>28</v>
      </c>
      <c r="D144" s="109"/>
      <c r="E144" s="114">
        <f>E136*Costs!$D$6</f>
        <v>1.754977133467724</v>
      </c>
      <c r="F144" s="114">
        <f>F136*Costs!$D$6</f>
        <v>6.7095555199542654</v>
      </c>
      <c r="G144" s="114">
        <f>G136*Costs!$D$6</f>
        <v>14.144593580116702</v>
      </c>
      <c r="H144" s="114">
        <f>H136*Costs!$D$6</f>
        <v>23.300383123182499</v>
      </c>
      <c r="I144" s="114">
        <f>I136*Costs!$D$6</f>
        <v>33.545007688110282</v>
      </c>
      <c r="J144" s="114">
        <f>J136*Costs!$D$6</f>
        <v>44.348989617901211</v>
      </c>
      <c r="K144" s="114">
        <f>K136*Costs!$D$6</f>
        <v>55.273791081845509</v>
      </c>
      <c r="L144" s="114">
        <f>L136*Costs!$D$6</f>
        <v>65.957961280676102</v>
      </c>
      <c r="M144" s="114">
        <f>M136*Costs!$D$6</f>
        <v>76.106104929461949</v>
      </c>
      <c r="N144" s="114">
        <f>N136*Costs!$D$6</f>
        <v>86.877436807021923</v>
      </c>
      <c r="O144" s="114">
        <f>O136*Costs!$D$6</f>
        <v>97.364155265108693</v>
      </c>
      <c r="P144" s="114">
        <f>P136*Costs!$D$6</f>
        <v>106.83281120852067</v>
      </c>
      <c r="Q144" s="114">
        <f>Q136*Costs!$D$6</f>
        <v>114.70011716377108</v>
      </c>
      <c r="R144" s="114">
        <f>R136*Costs!$D$6</f>
        <v>120.8580036992752</v>
      </c>
      <c r="S144" s="114">
        <f>S136*Costs!$D$6</f>
        <v>125.57660597006721</v>
      </c>
      <c r="T144" s="114">
        <f>T136*Costs!$D$6</f>
        <v>129.08329553937742</v>
      </c>
      <c r="U144" s="114">
        <f>U136*Costs!$D$6</f>
        <v>131.56978619515314</v>
      </c>
      <c r="V144" s="114">
        <f>V136*Costs!$D$6</f>
        <v>133.19906297088977</v>
      </c>
      <c r="W144" s="114">
        <f>W136*Costs!$D$6</f>
        <v>134.10843623656967</v>
      </c>
      <c r="X144" s="114">
        <f>X136*Costs!$D$6</f>
        <v>133.58937860720434</v>
      </c>
      <c r="Y144" s="114">
        <f>Y136*Costs!$D$6</f>
        <v>131.86260928259793</v>
      </c>
      <c r="Z144" s="114">
        <f>Z136*Costs!$D$6</f>
        <v>129.12269864725445</v>
      </c>
      <c r="AA144" s="114">
        <f>AA136*Costs!$D$6</f>
        <v>125.54278341095464</v>
      </c>
      <c r="AB144" s="114">
        <f>AB136*Costs!$D$6</f>
        <v>121.27103775319044</v>
      </c>
      <c r="AC144" s="114">
        <f>AC136*Costs!$D$6</f>
        <v>116.43488003387219</v>
      </c>
      <c r="AD144" s="98"/>
    </row>
    <row r="145" spans="1:30" s="3" customFormat="1" x14ac:dyDescent="0.3">
      <c r="B145" s="109"/>
      <c r="C145" s="109" t="s">
        <v>27</v>
      </c>
      <c r="D145" s="109"/>
      <c r="E145" s="114">
        <f>E137*Costs!$D$6</f>
        <v>2.5987435458968071</v>
      </c>
      <c r="F145" s="114">
        <f>F137*Costs!$D$6</f>
        <v>9.9433645639540345</v>
      </c>
      <c r="G145" s="114">
        <f>G137*Costs!$D$6</f>
        <v>20.980655932783485</v>
      </c>
      <c r="H145" s="114">
        <f>H137*Costs!$D$6</f>
        <v>34.596451651826875</v>
      </c>
      <c r="I145" s="114">
        <f>I137*Costs!$D$6</f>
        <v>49.86374863884997</v>
      </c>
      <c r="J145" s="114">
        <f>J137*Costs!$D$6</f>
        <v>66.008201831486616</v>
      </c>
      <c r="K145" s="114">
        <f>K137*Costs!$D$6</f>
        <v>82.387056617581266</v>
      </c>
      <c r="L145" s="114">
        <f>L137*Costs!$D$6</f>
        <v>98.468900246155812</v>
      </c>
      <c r="M145" s="114">
        <f>M137*Costs!$D$6</f>
        <v>113.81586090048295</v>
      </c>
      <c r="N145" s="114">
        <f>N137*Costs!$D$6</f>
        <v>131.48615035380257</v>
      </c>
      <c r="O145" s="114">
        <f>O137*Costs!$D$6</f>
        <v>149.51950261951976</v>
      </c>
      <c r="P145" s="114">
        <f>P137*Costs!$D$6</f>
        <v>166.31412962261032</v>
      </c>
      <c r="Q145" s="114">
        <f>Q137*Costs!$D$6</f>
        <v>180.57467826347533</v>
      </c>
      <c r="R145" s="114">
        <f>R137*Costs!$D$6</f>
        <v>191.97179242445233</v>
      </c>
      <c r="S145" s="114">
        <f>S137*Costs!$D$6</f>
        <v>200.95900079383074</v>
      </c>
      <c r="T145" s="114">
        <f>T137*Costs!$D$6</f>
        <v>207.91420454398241</v>
      </c>
      <c r="U145" s="114">
        <f>U137*Costs!$D$6</f>
        <v>213.15519327921032</v>
      </c>
      <c r="V145" s="114">
        <f>V137*Costs!$D$6</f>
        <v>216.94954059055223</v>
      </c>
      <c r="W145" s="114">
        <f>W137*Costs!$D$6</f>
        <v>219.52287088115986</v>
      </c>
      <c r="X145" s="114">
        <f>X137*Costs!$D$6</f>
        <v>220.55708422736006</v>
      </c>
      <c r="Y145" s="114">
        <f>Y137*Costs!$D$6</f>
        <v>220.27819528433639</v>
      </c>
      <c r="Z145" s="114">
        <f>Z137*Costs!$D$6</f>
        <v>218.8768671779934</v>
      </c>
      <c r="AA145" s="114">
        <f>AA137*Costs!$D$6</f>
        <v>216.52359980072703</v>
      </c>
      <c r="AB145" s="114">
        <f>AB137*Costs!$D$6</f>
        <v>213.36159941614395</v>
      </c>
      <c r="AC145" s="114">
        <f>AC137*Costs!$D$6</f>
        <v>209.51072782817832</v>
      </c>
      <c r="AD145" s="98"/>
    </row>
    <row r="146" spans="1:30" s="3" customFormat="1" x14ac:dyDescent="0.3">
      <c r="B146" s="109"/>
      <c r="C146" s="109" t="s">
        <v>38</v>
      </c>
      <c r="D146" s="109"/>
      <c r="E146" s="114">
        <f>E138*Costs!$D$6</f>
        <v>4.3537206793645193</v>
      </c>
      <c r="F146" s="114">
        <f>F138*Costs!$D$6</f>
        <v>16.65292008390831</v>
      </c>
      <c r="G146" s="114">
        <f>G138*Costs!$D$6</f>
        <v>35.125249512900197</v>
      </c>
      <c r="H146" s="114">
        <f>H138*Costs!$D$6</f>
        <v>57.89683477500936</v>
      </c>
      <c r="I146" s="114">
        <f>I138*Costs!$D$6</f>
        <v>83.408756326960244</v>
      </c>
      <c r="J146" s="114">
        <f>J138*Costs!$D$6</f>
        <v>110.35719144938773</v>
      </c>
      <c r="K146" s="114">
        <f>K138*Costs!$D$6</f>
        <v>137.66084769942663</v>
      </c>
      <c r="L146" s="114">
        <f>L138*Costs!$D$6</f>
        <v>164.42686152683177</v>
      </c>
      <c r="M146" s="114">
        <f>M138*Costs!$D$6</f>
        <v>189.92196582994472</v>
      </c>
      <c r="N146" s="114">
        <f>N138*Costs!$D$6</f>
        <v>218.36358716082435</v>
      </c>
      <c r="O146" s="114">
        <f>O138*Costs!$D$6</f>
        <v>246.88365788462841</v>
      </c>
      <c r="P146" s="114">
        <f>P138*Costs!$D$6</f>
        <v>273.14694083113108</v>
      </c>
      <c r="Q146" s="114">
        <f>Q138*Costs!$D$6</f>
        <v>295.27479542724637</v>
      </c>
      <c r="R146" s="114">
        <f>R138*Costs!$D$6</f>
        <v>312.82979612372736</v>
      </c>
      <c r="S146" s="114">
        <f>S138*Costs!$D$6</f>
        <v>326.5356067638977</v>
      </c>
      <c r="T146" s="114">
        <f>T138*Costs!$D$6</f>
        <v>336.99750008335968</v>
      </c>
      <c r="U146" s="114">
        <f>U138*Costs!$D$6</f>
        <v>344.72497947436324</v>
      </c>
      <c r="V146" s="114">
        <f>V138*Costs!$D$6</f>
        <v>350.14860356144158</v>
      </c>
      <c r="W146" s="114">
        <f>W138*Costs!$D$6</f>
        <v>353.63130711772936</v>
      </c>
      <c r="X146" s="114">
        <f>X138*Costs!$D$6</f>
        <v>354.14646283456409</v>
      </c>
      <c r="Y146" s="114">
        <f>Y138*Costs!$D$6</f>
        <v>352.14080456693415</v>
      </c>
      <c r="Z146" s="114">
        <f>Z138*Costs!$D$6</f>
        <v>347.99956582524754</v>
      </c>
      <c r="AA146" s="114">
        <f>AA138*Costs!$D$6</f>
        <v>342.06638321168208</v>
      </c>
      <c r="AB146" s="114">
        <f>AB138*Costs!$D$6</f>
        <v>334.63263716933443</v>
      </c>
      <c r="AC146" s="114">
        <f>AC138*Costs!$D$6</f>
        <v>325.94560786205113</v>
      </c>
      <c r="AD146" s="98"/>
    </row>
    <row r="147" spans="1:30" s="3" customFormat="1" x14ac:dyDescent="0.3">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row>
    <row r="148" spans="1:30" s="3" customFormat="1" x14ac:dyDescent="0.3">
      <c r="B148" s="313" t="s">
        <v>110</v>
      </c>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row>
    <row r="149" spans="1:30" s="3" customFormat="1" x14ac:dyDescent="0.3">
      <c r="A149" s="111"/>
      <c r="B149" s="111" t="s">
        <v>93</v>
      </c>
      <c r="C149" s="111" t="s">
        <v>28</v>
      </c>
      <c r="D149" s="160"/>
      <c r="E149" s="112">
        <f>SUM('Calcs Men No Intervention'!$AF425:'Calcs Men No Intervention'!AG425)</f>
        <v>2.1270800269809896E-2</v>
      </c>
      <c r="F149" s="112">
        <f>SUM('Calcs Men No Intervention'!$AF425:'Calcs Men No Intervention'!AH425)</f>
        <v>4.2562517968297409E-2</v>
      </c>
      <c r="G149" s="112">
        <f>SUM('Calcs Men No Intervention'!$AF425:'Calcs Men No Intervention'!AI425)</f>
        <v>6.3862351396948E-2</v>
      </c>
      <c r="H149" s="112">
        <f>SUM('Calcs Men No Intervention'!$AF425:'Calcs Men No Intervention'!AJ425)</f>
        <v>8.5158234954714307E-2</v>
      </c>
      <c r="I149" s="112">
        <f>SUM('Calcs Men No Intervention'!$AF425:'Calcs Men No Intervention'!AK425)</f>
        <v>0.12825848165292425</v>
      </c>
      <c r="J149" s="112">
        <f>SUM('Calcs Men No Intervention'!$AF425:'Calcs Men No Intervention'!AL425)</f>
        <v>0.17128390701837773</v>
      </c>
      <c r="K149" s="112">
        <f>SUM('Calcs Men No Intervention'!$AF425:'Calcs Men No Intervention'!AM425)</f>
        <v>0.21420374958147897</v>
      </c>
      <c r="L149" s="112">
        <f>SUM('Calcs Men No Intervention'!$AF425:'Calcs Men No Intervention'!AN425)</f>
        <v>0.25698449423685077</v>
      </c>
      <c r="M149" s="112">
        <f>SUM('Calcs Men No Intervention'!$AF425:'Calcs Men No Intervention'!AO425)</f>
        <v>0.29959869919681836</v>
      </c>
      <c r="N149" s="112">
        <f>SUM('Calcs Men No Intervention'!$AF425:'Calcs Men No Intervention'!AP425)</f>
        <v>0.37635047766061724</v>
      </c>
      <c r="O149" s="112">
        <f>SUM('Calcs Men No Intervention'!$AF425:'Calcs Men No Intervention'!AQ425)</f>
        <v>0.45261758828948817</v>
      </c>
      <c r="P149" s="112">
        <f>SUM('Calcs Men No Intervention'!$AF425:'Calcs Men No Intervention'!AR425)</f>
        <v>0.52830816526160929</v>
      </c>
      <c r="Q149" s="112">
        <f>SUM('Calcs Men No Intervention'!$AF425:'Calcs Men No Intervention'!AS425)</f>
        <v>0.60334162409569614</v>
      </c>
      <c r="R149" s="112">
        <f>SUM('Calcs Men No Intervention'!$AF425:'Calcs Men No Intervention'!AT425)</f>
        <v>0.67763284758323095</v>
      </c>
      <c r="S149" s="112">
        <f>SUM('Calcs Men No Intervention'!$AF425:'Calcs Men No Intervention'!AU425)</f>
        <v>0.81822818640402895</v>
      </c>
      <c r="T149" s="112">
        <f>SUM('Calcs Men No Intervention'!$AF425:'Calcs Men No Intervention'!AV425)</f>
        <v>0.95692194304575795</v>
      </c>
      <c r="U149" s="112">
        <f>SUM('Calcs Men No Intervention'!$AF425:'Calcs Men No Intervention'!AW425)</f>
        <v>1.0935291364623536</v>
      </c>
      <c r="V149" s="112">
        <f>SUM('Calcs Men No Intervention'!$AF425:'Calcs Men No Intervention'!AX425)</f>
        <v>1.2279011157556587</v>
      </c>
      <c r="W149" s="112">
        <f>SUM('Calcs Men No Intervention'!$AF425:'Calcs Men No Intervention'!AY425)</f>
        <v>1.3598854427246856</v>
      </c>
      <c r="X149" s="112">
        <f>SUM('Calcs Men No Intervention'!$AF425:'Calcs Men No Intervention'!AZ425)</f>
        <v>1.5470014160688759</v>
      </c>
      <c r="Y149" s="112">
        <f>SUM('Calcs Men No Intervention'!$AF425:'Calcs Men No Intervention'!BA425)</f>
        <v>1.7299138751148406</v>
      </c>
      <c r="Z149" s="112">
        <f>SUM('Calcs Men No Intervention'!$AF425:'Calcs Men No Intervention'!BB425)</f>
        <v>1.9081716078590933</v>
      </c>
      <c r="AA149" s="112">
        <f>SUM('Calcs Men No Intervention'!$AF425:'Calcs Men No Intervention'!BC425)</f>
        <v>2.0814652387136761</v>
      </c>
      <c r="AB149" s="112">
        <f>SUM('Calcs Men No Intervention'!$AF425:'Calcs Men No Intervention'!BD425)</f>
        <v>2.2493865807575935</v>
      </c>
      <c r="AC149" s="112">
        <f>SUM('Calcs Men No Intervention'!$AF425:'Calcs Men No Intervention'!BE425)</f>
        <v>2.4720277089057494</v>
      </c>
      <c r="AD149" s="98"/>
    </row>
    <row r="150" spans="1:30" s="3" customFormat="1" x14ac:dyDescent="0.3">
      <c r="B150" s="111"/>
      <c r="C150" s="111" t="s">
        <v>27</v>
      </c>
      <c r="D150" s="111"/>
      <c r="E150" s="112">
        <f>SUM('Calcs Women No Intervention'!$AF425:'Calcs Women No Intervention'!AG425)</f>
        <v>3.2187244115918855E-2</v>
      </c>
      <c r="F150" s="112">
        <f>SUM('Calcs Women No Intervention'!$AF425:'Calcs Women No Intervention'!AH425)</f>
        <v>6.4395722655333471E-2</v>
      </c>
      <c r="G150" s="112">
        <f>SUM('Calcs Women No Intervention'!$AF425:'Calcs Women No Intervention'!AI425)</f>
        <v>9.661479018737229E-2</v>
      </c>
      <c r="H150" s="112">
        <f>SUM('Calcs Women No Intervention'!$AF425:'Calcs Women No Intervention'!AJ425)</f>
        <v>0.12882995456345445</v>
      </c>
      <c r="I150" s="112">
        <f>SUM('Calcs Women No Intervention'!$AF425:'Calcs Women No Intervention'!AK425)</f>
        <v>0.18729636009156472</v>
      </c>
      <c r="J150" s="112">
        <f>SUM('Calcs Women No Intervention'!$AF425:'Calcs Women No Intervention'!AL425)</f>
        <v>0.24569352481115328</v>
      </c>
      <c r="K150" s="112">
        <f>SUM('Calcs Women No Intervention'!$AF425:'Calcs Women No Intervention'!AM425)</f>
        <v>0.30399256264483121</v>
      </c>
      <c r="L150" s="112">
        <f>SUM('Calcs Women No Intervention'!$AF425:'Calcs Women No Intervention'!AN425)</f>
        <v>0.36216811474745003</v>
      </c>
      <c r="M150" s="112">
        <f>SUM('Calcs Women No Intervention'!$AF425:'Calcs Women No Intervention'!AO425)</f>
        <v>0.42019206104410955</v>
      </c>
      <c r="N150" s="112">
        <f>SUM('Calcs Women No Intervention'!$AF425:'Calcs Women No Intervention'!AP425)</f>
        <v>0.51557864699307598</v>
      </c>
      <c r="O150" s="112">
        <f>SUM('Calcs Women No Intervention'!$AF425:'Calcs Women No Intervention'!AQ425)</f>
        <v>0.61055642611063288</v>
      </c>
      <c r="P150" s="112">
        <f>SUM('Calcs Women No Intervention'!$AF425:'Calcs Women No Intervention'!AR425)</f>
        <v>0.70504287000612431</v>
      </c>
      <c r="Q150" s="112">
        <f>SUM('Calcs Women No Intervention'!$AF425:'Calcs Women No Intervention'!AS425)</f>
        <v>0.79896749245491128</v>
      </c>
      <c r="R150" s="112">
        <f>SUM('Calcs Women No Intervention'!$AF425:'Calcs Women No Intervention'!AT425)</f>
        <v>0.89224033711892248</v>
      </c>
      <c r="S150" s="112">
        <f>SUM('Calcs Women No Intervention'!$AF425:'Calcs Women No Intervention'!AU425)</f>
        <v>1.0418135041950076</v>
      </c>
      <c r="T150" s="112">
        <f>SUM('Calcs Women No Intervention'!$AF425:'Calcs Women No Intervention'!AV425)</f>
        <v>1.1900206125646531</v>
      </c>
      <c r="U150" s="112">
        <f>SUM('Calcs Women No Intervention'!$AF425:'Calcs Women No Intervention'!AW425)</f>
        <v>1.3367204443332508</v>
      </c>
      <c r="V150" s="112">
        <f>SUM('Calcs Women No Intervention'!$AF425:'Calcs Women No Intervention'!AX425)</f>
        <v>1.4817819128013126</v>
      </c>
      <c r="W150" s="112">
        <f>SUM('Calcs Women No Intervention'!$AF425:'Calcs Women No Intervention'!AY425)</f>
        <v>1.6250873295860813</v>
      </c>
      <c r="X150" s="112">
        <f>SUM('Calcs Women No Intervention'!$AF425:'Calcs Women No Intervention'!AZ425)</f>
        <v>1.8296127723509441</v>
      </c>
      <c r="Y150" s="112">
        <f>SUM('Calcs Women No Intervention'!$AF425:'Calcs Women No Intervention'!BA425)</f>
        <v>2.0310407291669828</v>
      </c>
      <c r="Z150" s="112">
        <f>SUM('Calcs Women No Intervention'!$AF425:'Calcs Women No Intervention'!BB425)</f>
        <v>2.228947005344498</v>
      </c>
      <c r="AA150" s="112">
        <f>SUM('Calcs Women No Intervention'!$AF425:'Calcs Women No Intervention'!BC425)</f>
        <v>2.4230817420291038</v>
      </c>
      <c r="AB150" s="112">
        <f>SUM('Calcs Women No Intervention'!$AF425:'Calcs Women No Intervention'!BD425)</f>
        <v>2.6131223333999722</v>
      </c>
      <c r="AC150" s="112">
        <f>SUM('Calcs Women No Intervention'!$AF425:'Calcs Women No Intervention'!BE425)</f>
        <v>2.8715476184185418</v>
      </c>
      <c r="AD150" s="98"/>
    </row>
    <row r="151" spans="1:30" s="3" customFormat="1" x14ac:dyDescent="0.3">
      <c r="B151" s="111"/>
      <c r="C151" s="111" t="s">
        <v>38</v>
      </c>
      <c r="D151" s="111"/>
      <c r="E151" s="112">
        <f t="shared" ref="E151:AC151" si="30">E150+E149</f>
        <v>5.3458044385728751E-2</v>
      </c>
      <c r="F151" s="112">
        <f t="shared" si="30"/>
        <v>0.10695824062363088</v>
      </c>
      <c r="G151" s="112">
        <f t="shared" si="30"/>
        <v>0.1604771415843203</v>
      </c>
      <c r="H151" s="112">
        <f t="shared" si="30"/>
        <v>0.21398818951816875</v>
      </c>
      <c r="I151" s="112">
        <f t="shared" si="30"/>
        <v>0.315554841744489</v>
      </c>
      <c r="J151" s="112">
        <f t="shared" si="30"/>
        <v>0.41697743182953101</v>
      </c>
      <c r="K151" s="112">
        <f t="shared" si="30"/>
        <v>0.51819631222631024</v>
      </c>
      <c r="L151" s="112">
        <f t="shared" si="30"/>
        <v>0.6191526089843008</v>
      </c>
      <c r="M151" s="112">
        <f t="shared" si="30"/>
        <v>0.71979076024092792</v>
      </c>
      <c r="N151" s="112">
        <f t="shared" si="30"/>
        <v>0.89192912465369323</v>
      </c>
      <c r="O151" s="112">
        <f t="shared" si="30"/>
        <v>1.0631740144001212</v>
      </c>
      <c r="P151" s="112">
        <f t="shared" si="30"/>
        <v>1.2333510352677335</v>
      </c>
      <c r="Q151" s="112">
        <f t="shared" si="30"/>
        <v>1.4023091165506074</v>
      </c>
      <c r="R151" s="112">
        <f t="shared" si="30"/>
        <v>1.5698731847021534</v>
      </c>
      <c r="S151" s="112">
        <f t="shared" si="30"/>
        <v>1.8600416905990365</v>
      </c>
      <c r="T151" s="112">
        <f t="shared" si="30"/>
        <v>2.1469425556104111</v>
      </c>
      <c r="U151" s="112">
        <f t="shared" si="30"/>
        <v>2.4302495807956044</v>
      </c>
      <c r="V151" s="112">
        <f t="shared" si="30"/>
        <v>2.7096830285569711</v>
      </c>
      <c r="W151" s="112">
        <f t="shared" si="30"/>
        <v>2.9849727723107669</v>
      </c>
      <c r="X151" s="112">
        <f t="shared" si="30"/>
        <v>3.3766141884198202</v>
      </c>
      <c r="Y151" s="112">
        <f t="shared" si="30"/>
        <v>3.7609546042818236</v>
      </c>
      <c r="Z151" s="112">
        <f t="shared" si="30"/>
        <v>4.1371186132035911</v>
      </c>
      <c r="AA151" s="112">
        <f t="shared" si="30"/>
        <v>4.5045469807427798</v>
      </c>
      <c r="AB151" s="112">
        <f t="shared" si="30"/>
        <v>4.8625089141575657</v>
      </c>
      <c r="AC151" s="112">
        <f t="shared" si="30"/>
        <v>5.3435753273242916</v>
      </c>
      <c r="AD151" s="98"/>
    </row>
    <row r="152" spans="1:30" s="3" customFormat="1" x14ac:dyDescent="0.3">
      <c r="B152" s="111"/>
      <c r="C152" s="111"/>
      <c r="D152" s="111"/>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98"/>
    </row>
    <row r="153" spans="1:30" s="3" customFormat="1" x14ac:dyDescent="0.3">
      <c r="A153" s="111"/>
      <c r="B153" s="111" t="s">
        <v>94</v>
      </c>
      <c r="C153" s="111" t="s">
        <v>28</v>
      </c>
      <c r="D153" s="111"/>
      <c r="E153" s="112">
        <f>SUM('Calcs Men Intervention'!$AF425:'Calcs Men Intervention'!AG425)</f>
        <v>2.0677477105017158E-2</v>
      </c>
      <c r="F153" s="112">
        <f>SUM('Calcs Men Intervention'!$AF425:'Calcs Men Intervention'!AH425)</f>
        <v>4.0786651936096194E-2</v>
      </c>
      <c r="G153" s="112">
        <f>SUM('Calcs Men Intervention'!$AF425:'Calcs Men Intervention'!AI425)</f>
        <v>6.0963075129884969E-2</v>
      </c>
      <c r="H153" s="112">
        <f>SUM('Calcs Men Intervention'!$AF425:'Calcs Men Intervention'!AJ425)</f>
        <v>8.1248724349301499E-2</v>
      </c>
      <c r="I153" s="112">
        <f>SUM('Calcs Men Intervention'!$AF425:'Calcs Men Intervention'!AK425)</f>
        <v>0.12253199997817035</v>
      </c>
      <c r="J153" s="112">
        <f>SUM('Calcs Men Intervention'!$AF425:'Calcs Men Intervention'!AL425)</f>
        <v>0.16397069870417214</v>
      </c>
      <c r="K153" s="112">
        <f>SUM('Calcs Men Intervention'!$AF425:'Calcs Men Intervention'!AM425)</f>
        <v>0.20553326591243437</v>
      </c>
      <c r="L153" s="112">
        <f>SUM('Calcs Men Intervention'!$AF425:'Calcs Men Intervention'!AN425)</f>
        <v>0.24718480790416514</v>
      </c>
      <c r="M153" s="112">
        <f>SUM('Calcs Men Intervention'!$AF425:'Calcs Men Intervention'!AO425)</f>
        <v>0.28889566126844429</v>
      </c>
      <c r="N153" s="112">
        <f>SUM('Calcs Men Intervention'!$AF425:'Calcs Men Intervention'!AP425)</f>
        <v>0.36441656198963901</v>
      </c>
      <c r="O153" s="112">
        <f>SUM('Calcs Men Intervention'!$AF425:'Calcs Men Intervention'!AQ425)</f>
        <v>0.43985268128697419</v>
      </c>
      <c r="P153" s="112">
        <f>SUM('Calcs Men Intervention'!$AF425:'Calcs Men Intervention'!AR425)</f>
        <v>0.51510485784906845</v>
      </c>
      <c r="Q153" s="112">
        <f>SUM('Calcs Men Intervention'!$AF425:'Calcs Men Intervention'!AS425)</f>
        <v>0.59008336099588166</v>
      </c>
      <c r="R153" s="112">
        <f>SUM('Calcs Men Intervention'!$AF425:'Calcs Men Intervention'!AT425)</f>
        <v>0.66451309278431137</v>
      </c>
      <c r="S153" s="112">
        <f>SUM('Calcs Men Intervention'!$AF425:'Calcs Men Intervention'!AU425)</f>
        <v>0.80539328092935691</v>
      </c>
      <c r="T153" s="112">
        <f>SUM('Calcs Men Intervention'!$AF425:'Calcs Men Intervention'!AV425)</f>
        <v>0.9443892084620884</v>
      </c>
      <c r="U153" s="112">
        <f>SUM('Calcs Men Intervention'!$AF425:'Calcs Men Intervention'!AW425)</f>
        <v>1.0813140021664476</v>
      </c>
      <c r="V153" s="112">
        <f>SUM('Calcs Men Intervention'!$AF425:'Calcs Men Intervention'!AX425)</f>
        <v>1.2160171705318423</v>
      </c>
      <c r="W153" s="112">
        <f>SUM('Calcs Men Intervention'!$AF425:'Calcs Men Intervention'!AY425)</f>
        <v>1.3483446268425656</v>
      </c>
      <c r="X153" s="112">
        <f>SUM('Calcs Men Intervention'!$AF425:'Calcs Men Intervention'!AZ425)</f>
        <v>1.535965269988266</v>
      </c>
      <c r="Y153" s="112">
        <f>SUM('Calcs Men Intervention'!$AF425:'Calcs Men Intervention'!BA425)</f>
        <v>1.7193882495621617</v>
      </c>
      <c r="Z153" s="112">
        <f>SUM('Calcs Men Intervention'!$AF425:'Calcs Men Intervention'!BB425)</f>
        <v>1.8981598852486403</v>
      </c>
      <c r="AA153" s="112">
        <f>SUM('Calcs Men Intervention'!$AF425:'Calcs Men Intervention'!BC425)</f>
        <v>2.071968499459993</v>
      </c>
      <c r="AB153" s="112">
        <f>SUM('Calcs Men Intervention'!$AF425:'Calcs Men Intervention'!BD425)</f>
        <v>2.240403835237164</v>
      </c>
      <c r="AC153" s="112">
        <f>SUM('Calcs Men Intervention'!$AF425:'Calcs Men Intervention'!BE425)</f>
        <v>2.4637468518891494</v>
      </c>
      <c r="AD153" s="98"/>
    </row>
    <row r="154" spans="1:30" s="3" customFormat="1" x14ac:dyDescent="0.3">
      <c r="B154" s="111"/>
      <c r="C154" s="111" t="s">
        <v>27</v>
      </c>
      <c r="D154" s="111"/>
      <c r="E154" s="112">
        <f>SUM('Calcs Women Intervention'!$AF425:'Calcs Women Intervention'!AG425)</f>
        <v>3.1681497749171554E-2</v>
      </c>
      <c r="F154" s="112">
        <f>SUM('Calcs Women Intervention'!$AF425:'Calcs Women Intervention'!AH425)</f>
        <v>6.2880946558657919E-2</v>
      </c>
      <c r="G154" s="112">
        <f>SUM('Calcs Women Intervention'!$AF425:'Calcs Women Intervention'!AI425)</f>
        <v>9.4140108941824563E-2</v>
      </c>
      <c r="H154" s="112">
        <f>SUM('Calcs Women Intervention'!$AF425:'Calcs Women Intervention'!AJ425)</f>
        <v>0.12549069572556917</v>
      </c>
      <c r="I154" s="112">
        <f>SUM('Calcs Women Intervention'!$AF425:'Calcs Women Intervention'!AK425)</f>
        <v>0.18256040423535533</v>
      </c>
      <c r="J154" s="112">
        <f>SUM('Calcs Women Intervention'!$AF425:'Calcs Women Intervention'!AL425)</f>
        <v>0.23973486951941</v>
      </c>
      <c r="K154" s="112">
        <f>SUM('Calcs Women Intervention'!$AF425:'Calcs Women Intervention'!AM425)</f>
        <v>0.29698502182758035</v>
      </c>
      <c r="L154" s="112">
        <f>SUM('Calcs Women Intervention'!$AF425:'Calcs Women Intervention'!AN425)</f>
        <v>0.35428485934031562</v>
      </c>
      <c r="M154" s="112">
        <f>SUM('Calcs Women Intervention'!$AF425:'Calcs Women Intervention'!AO425)</f>
        <v>0.41160532108637016</v>
      </c>
      <c r="N154" s="112">
        <f>SUM('Calcs Women Intervention'!$AF425:'Calcs Women Intervention'!AP425)</f>
        <v>0.50611375168461059</v>
      </c>
      <c r="O154" s="112">
        <f>SUM('Calcs Women Intervention'!$AF425:'Calcs Women Intervention'!AQ425)</f>
        <v>0.60049397109260849</v>
      </c>
      <c r="P154" s="112">
        <f>SUM('Calcs Women Intervention'!$AF425:'Calcs Women Intervention'!AR425)</f>
        <v>0.69466032778192044</v>
      </c>
      <c r="Q154" s="112">
        <f>SUM('Calcs Women Intervention'!$AF425:'Calcs Women Intervention'!AS425)</f>
        <v>0.78853803237128262</v>
      </c>
      <c r="R154" s="112">
        <f>SUM('Calcs Women Intervention'!$AF425:'Calcs Women Intervention'!AT425)</f>
        <v>0.88190321884359524</v>
      </c>
      <c r="S154" s="112">
        <f>SUM('Calcs Women Intervention'!$AF425:'Calcs Women Intervention'!AU425)</f>
        <v>1.0316392833108057</v>
      </c>
      <c r="T154" s="112">
        <f>SUM('Calcs Women Intervention'!$AF425:'Calcs Women Intervention'!AV425)</f>
        <v>1.1800219662125746</v>
      </c>
      <c r="U154" s="112">
        <f>SUM('Calcs Women Intervention'!$AF425:'Calcs Women Intervention'!AW425)</f>
        <v>1.3269092207100814</v>
      </c>
      <c r="V154" s="112">
        <f>SUM('Calcs Women Intervention'!$AF425:'Calcs Women Intervention'!AX425)</f>
        <v>1.472169181398687</v>
      </c>
      <c r="W154" s="112">
        <f>SUM('Calcs Women Intervention'!$AF425:'Calcs Women Intervention'!AY425)</f>
        <v>1.6156834010256937</v>
      </c>
      <c r="X154" s="112">
        <f>SUM('Calcs Women Intervention'!$AF425:'Calcs Women Intervention'!AZ425)</f>
        <v>1.8205206333259032</v>
      </c>
      <c r="Y154" s="112">
        <f>SUM('Calcs Women Intervention'!$AF425:'Calcs Women Intervention'!BA425)</f>
        <v>2.0222690214995009</v>
      </c>
      <c r="Z154" s="112">
        <f>SUM('Calcs Women Intervention'!$AF425:'Calcs Women Intervention'!BB425)</f>
        <v>2.2205035482236339</v>
      </c>
      <c r="AA154" s="112">
        <f>SUM('Calcs Women Intervention'!$AF425:'Calcs Women Intervention'!BC425)</f>
        <v>2.4149732340363683</v>
      </c>
      <c r="AB154" s="112">
        <f>SUM('Calcs Women Intervention'!$AF425:'Calcs Women Intervention'!BD425)</f>
        <v>2.6053546040718527</v>
      </c>
      <c r="AC154" s="112">
        <f>SUM('Calcs Women Intervention'!$AF425:'Calcs Women Intervention'!BE425)</f>
        <v>2.8642615992944114</v>
      </c>
      <c r="AD154" s="98"/>
    </row>
    <row r="155" spans="1:30" s="3" customFormat="1" x14ac:dyDescent="0.3">
      <c r="B155" s="111"/>
      <c r="C155" s="111" t="s">
        <v>38</v>
      </c>
      <c r="D155" s="111"/>
      <c r="E155" s="112">
        <f t="shared" ref="E155:AC155" si="31">E154+E153</f>
        <v>5.2358974854188708E-2</v>
      </c>
      <c r="F155" s="112">
        <f t="shared" si="31"/>
        <v>0.10366759849475411</v>
      </c>
      <c r="G155" s="112">
        <f t="shared" si="31"/>
        <v>0.15510318407170953</v>
      </c>
      <c r="H155" s="112">
        <f t="shared" si="31"/>
        <v>0.20673942007487067</v>
      </c>
      <c r="I155" s="112">
        <f t="shared" si="31"/>
        <v>0.30509240421352568</v>
      </c>
      <c r="J155" s="112">
        <f t="shared" si="31"/>
        <v>0.40370556822358217</v>
      </c>
      <c r="K155" s="112">
        <f t="shared" si="31"/>
        <v>0.50251828774001472</v>
      </c>
      <c r="L155" s="112">
        <f t="shared" si="31"/>
        <v>0.60146966724448081</v>
      </c>
      <c r="M155" s="112">
        <f t="shared" si="31"/>
        <v>0.70050098235481451</v>
      </c>
      <c r="N155" s="112">
        <f t="shared" si="31"/>
        <v>0.8705303136742496</v>
      </c>
      <c r="O155" s="112">
        <f t="shared" si="31"/>
        <v>1.0403466523795828</v>
      </c>
      <c r="P155" s="112">
        <f t="shared" si="31"/>
        <v>1.2097651856309888</v>
      </c>
      <c r="Q155" s="112">
        <f t="shared" si="31"/>
        <v>1.3786213933671643</v>
      </c>
      <c r="R155" s="112">
        <f t="shared" si="31"/>
        <v>1.5464163116279066</v>
      </c>
      <c r="S155" s="112">
        <f t="shared" si="31"/>
        <v>1.8370325642401626</v>
      </c>
      <c r="T155" s="112">
        <f t="shared" si="31"/>
        <v>2.124411174674663</v>
      </c>
      <c r="U155" s="112">
        <f t="shared" si="31"/>
        <v>2.4082232228765292</v>
      </c>
      <c r="V155" s="112">
        <f t="shared" si="31"/>
        <v>2.6881863519305291</v>
      </c>
      <c r="W155" s="112">
        <f t="shared" si="31"/>
        <v>2.9640280278682596</v>
      </c>
      <c r="X155" s="112">
        <f t="shared" si="31"/>
        <v>3.3564859033141694</v>
      </c>
      <c r="Y155" s="112">
        <f t="shared" si="31"/>
        <v>3.7416572710616629</v>
      </c>
      <c r="Z155" s="112">
        <f t="shared" si="31"/>
        <v>4.1186634334722747</v>
      </c>
      <c r="AA155" s="112">
        <f t="shared" si="31"/>
        <v>4.4869417334963613</v>
      </c>
      <c r="AB155" s="112">
        <f t="shared" si="31"/>
        <v>4.8457584393090167</v>
      </c>
      <c r="AC155" s="112">
        <f t="shared" si="31"/>
        <v>5.3280084511835604</v>
      </c>
      <c r="AD155" s="98"/>
    </row>
    <row r="156" spans="1:30" s="3" customFormat="1" x14ac:dyDescent="0.3">
      <c r="B156" s="111"/>
      <c r="C156" s="111"/>
      <c r="D156" s="111"/>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98"/>
    </row>
    <row r="157" spans="1:30" s="3" customFormat="1" x14ac:dyDescent="0.3">
      <c r="A157" s="111"/>
      <c r="B157" s="111" t="s">
        <v>95</v>
      </c>
      <c r="C157" s="111" t="s">
        <v>28</v>
      </c>
      <c r="D157" s="111"/>
      <c r="E157" s="112">
        <f>'Calcs Men No Intervention'!BI425</f>
        <v>2.1270800269809896E-2</v>
      </c>
      <c r="F157" s="112">
        <f>'Calcs Men No Intervention'!BJ425</f>
        <v>4.0322342054478551E-2</v>
      </c>
      <c r="G157" s="112">
        <f>'Calcs Men No Intervention'!BK425</f>
        <v>5.7353193540092356E-2</v>
      </c>
      <c r="H157" s="112">
        <f>'Calcs Men No Intervention'!BL425</f>
        <v>7.254708411909179E-2</v>
      </c>
      <c r="I157" s="112">
        <f>'Calcs Men No Intervention'!BM425</f>
        <v>0.10789865461911659</v>
      </c>
      <c r="J157" s="112">
        <f>'Calcs Men No Intervention'!BN425</f>
        <v>0.13932365723504939</v>
      </c>
      <c r="K157" s="112">
        <f>'Calcs Men No Intervention'!BO425</f>
        <v>0.16717400277618716</v>
      </c>
      <c r="L157" s="112">
        <f>'Calcs Men No Intervention'!BP425</f>
        <v>0.19175201294395738</v>
      </c>
      <c r="M157" s="112">
        <f>'Calcs Men No Intervention'!BQ425</f>
        <v>0.21337358500587542</v>
      </c>
      <c r="N157" s="112">
        <f>'Calcs Men No Intervention'!BR425</f>
        <v>0.26664224161919675</v>
      </c>
      <c r="O157" s="112">
        <f>'Calcs Men No Intervention'!BS425</f>
        <v>0.31325231081652305</v>
      </c>
      <c r="P157" s="112">
        <f>'Calcs Men No Intervention'!BT425</f>
        <v>0.35374279542475895</v>
      </c>
      <c r="Q157" s="112">
        <f>'Calcs Men No Intervention'!BU425</f>
        <v>0.38866143603569919</v>
      </c>
      <c r="R157" s="112">
        <f>'Calcs Men No Intervention'!BV425</f>
        <v>0.41844031962611516</v>
      </c>
      <c r="S157" s="112">
        <f>'Calcs Men No Intervention'!BW425</f>
        <v>0.51064810648533565</v>
      </c>
      <c r="T157" s="112">
        <f>'Calcs Men No Intervention'!BX425</f>
        <v>0.58968019144239858</v>
      </c>
      <c r="U157" s="112">
        <f>'Calcs Men No Intervention'!BY425</f>
        <v>0.65659563514339792</v>
      </c>
      <c r="V157" s="112">
        <f>'Calcs Men No Intervention'!BZ425</f>
        <v>0.71260299483608536</v>
      </c>
      <c r="W157" s="112">
        <f>'Calcs Men No Intervention'!CA425</f>
        <v>0.7586361293731555</v>
      </c>
      <c r="X157" s="112">
        <f>'Calcs Men No Intervention'!CB425</f>
        <v>0.8537496013800997</v>
      </c>
      <c r="Y157" s="112">
        <f>'Calcs Men No Intervention'!CC425</f>
        <v>0.93091102734145281</v>
      </c>
      <c r="Z157" s="112">
        <f>'Calcs Men No Intervention'!CD425</f>
        <v>0.99144025199620012</v>
      </c>
      <c r="AA157" s="112">
        <f>'Calcs Men No Intervention'!CE425</f>
        <v>1.037329507377067</v>
      </c>
      <c r="AB157" s="112">
        <f>'Calcs Men No Intervention'!CF425</f>
        <v>1.0690328468032932</v>
      </c>
      <c r="AC157" s="112">
        <f>'Calcs Men No Intervention'!CG425</f>
        <v>1.1477840126674625</v>
      </c>
      <c r="AD157" s="98"/>
    </row>
    <row r="158" spans="1:30" s="3" customFormat="1" x14ac:dyDescent="0.3">
      <c r="B158" s="111"/>
      <c r="C158" s="111" t="s">
        <v>27</v>
      </c>
      <c r="D158" s="111"/>
      <c r="E158" s="112">
        <f>'Calcs Women No Intervention'!BI425</f>
        <v>3.2187244115918855E-2</v>
      </c>
      <c r="F158" s="112">
        <f>'Calcs Women No Intervention'!BJ425</f>
        <v>6.1316502569536975E-2</v>
      </c>
      <c r="G158" s="112">
        <f>'Calcs Women No Intervention'!BK425</f>
        <v>8.7651135254473225E-2</v>
      </c>
      <c r="H158" s="112">
        <f>'Calcs Women No Intervention'!BL425</f>
        <v>0.11141751363479779</v>
      </c>
      <c r="I158" s="112">
        <f>'Calcs Women No Intervention'!BM425</f>
        <v>0.15910538774874677</v>
      </c>
      <c r="J158" s="112">
        <f>'Calcs Women No Intervention'!BN425</f>
        <v>0.20203791024486029</v>
      </c>
      <c r="K158" s="112">
        <f>'Calcs Women No Intervention'!BO425</f>
        <v>0.2406070678122538</v>
      </c>
      <c r="L158" s="112">
        <f>'Calcs Women No Intervention'!BP425</f>
        <v>0.2751896904912538</v>
      </c>
      <c r="M158" s="112">
        <f>'Calcs Women No Intervention'!BQ425</f>
        <v>0.30610476331846609</v>
      </c>
      <c r="N158" s="112">
        <f>'Calcs Women No Intervention'!BR425</f>
        <v>0.37117889628776873</v>
      </c>
      <c r="O158" s="112">
        <f>'Calcs Women No Intervention'!BS425</f>
        <v>0.42910404172912248</v>
      </c>
      <c r="P158" s="112">
        <f>'Calcs Women No Intervention'!BT425</f>
        <v>0.48039738087850831</v>
      </c>
      <c r="Q158" s="112">
        <f>'Calcs Women No Intervention'!BU425</f>
        <v>0.52561783850478394</v>
      </c>
      <c r="R158" s="112">
        <f>'Calcs Women No Intervention'!BV425</f>
        <v>0.56510375648048528</v>
      </c>
      <c r="S158" s="112">
        <f>'Calcs Women No Intervention'!BW425</f>
        <v>0.65646855222898903</v>
      </c>
      <c r="T158" s="112">
        <f>'Calcs Women No Intervention'!BX425</f>
        <v>0.73642613590125949</v>
      </c>
      <c r="U158" s="112">
        <f>'Calcs Women No Intervention'!BY425</f>
        <v>0.80585508136427508</v>
      </c>
      <c r="V158" s="112">
        <f>'Calcs Women No Intervention'!BZ425</f>
        <v>0.86561189784695347</v>
      </c>
      <c r="W158" s="112">
        <f>'Calcs Women No Intervention'!CA425</f>
        <v>0.91653048603142351</v>
      </c>
      <c r="X158" s="112">
        <f>'Calcs Women No Intervention'!CB425</f>
        <v>1.0226359617238494</v>
      </c>
      <c r="Y158" s="112">
        <f>'Calcs Women No Intervention'!CC425</f>
        <v>1.1125684429339924</v>
      </c>
      <c r="Z158" s="112">
        <f>'Calcs Women No Intervention'!CD425</f>
        <v>1.1868202838876012</v>
      </c>
      <c r="AA158" s="112">
        <f>'Calcs Women No Intervention'!CE425</f>
        <v>1.2474332533533157</v>
      </c>
      <c r="AB158" s="112">
        <f>'Calcs Women No Intervention'!CF425</f>
        <v>1.2948534020301541</v>
      </c>
      <c r="AC158" s="112">
        <f>'Calcs Women No Intervention'!CG425</f>
        <v>1.4022953376661345</v>
      </c>
      <c r="AD158" s="98"/>
    </row>
    <row r="159" spans="1:30" s="3" customFormat="1" x14ac:dyDescent="0.3">
      <c r="B159" s="111"/>
      <c r="C159" s="111" t="s">
        <v>38</v>
      </c>
      <c r="D159" s="111"/>
      <c r="E159" s="112">
        <f t="shared" ref="E159:AC159" si="32">E157+E158</f>
        <v>5.3458044385728751E-2</v>
      </c>
      <c r="F159" s="112">
        <f t="shared" si="32"/>
        <v>0.10163884462401553</v>
      </c>
      <c r="G159" s="112">
        <f t="shared" si="32"/>
        <v>0.1450043287945656</v>
      </c>
      <c r="H159" s="112">
        <f t="shared" si="32"/>
        <v>0.18396459775388957</v>
      </c>
      <c r="I159" s="112">
        <f t="shared" si="32"/>
        <v>0.26700404236786335</v>
      </c>
      <c r="J159" s="112">
        <f t="shared" si="32"/>
        <v>0.34136156747990964</v>
      </c>
      <c r="K159" s="112">
        <f t="shared" si="32"/>
        <v>0.40778107058844093</v>
      </c>
      <c r="L159" s="112">
        <f t="shared" si="32"/>
        <v>0.46694170343521119</v>
      </c>
      <c r="M159" s="112">
        <f t="shared" si="32"/>
        <v>0.51947834832434148</v>
      </c>
      <c r="N159" s="112">
        <f t="shared" si="32"/>
        <v>0.63782113790696549</v>
      </c>
      <c r="O159" s="112">
        <f t="shared" si="32"/>
        <v>0.74235635254564558</v>
      </c>
      <c r="P159" s="112">
        <f t="shared" si="32"/>
        <v>0.8341401763032672</v>
      </c>
      <c r="Q159" s="112">
        <f t="shared" si="32"/>
        <v>0.91427927454048308</v>
      </c>
      <c r="R159" s="112">
        <f t="shared" si="32"/>
        <v>0.98354407610660044</v>
      </c>
      <c r="S159" s="112">
        <f t="shared" si="32"/>
        <v>1.1671166587143247</v>
      </c>
      <c r="T159" s="112">
        <f t="shared" si="32"/>
        <v>1.3261063273436582</v>
      </c>
      <c r="U159" s="112">
        <f t="shared" si="32"/>
        <v>1.462450716507673</v>
      </c>
      <c r="V159" s="112">
        <f t="shared" si="32"/>
        <v>1.5782148926830388</v>
      </c>
      <c r="W159" s="112">
        <f t="shared" si="32"/>
        <v>1.675166615404579</v>
      </c>
      <c r="X159" s="112">
        <f t="shared" si="32"/>
        <v>1.8763855631039492</v>
      </c>
      <c r="Y159" s="112">
        <f t="shared" si="32"/>
        <v>2.0434794702754453</v>
      </c>
      <c r="Z159" s="112">
        <f t="shared" si="32"/>
        <v>2.1782605358838012</v>
      </c>
      <c r="AA159" s="112">
        <f t="shared" si="32"/>
        <v>2.2847627607303824</v>
      </c>
      <c r="AB159" s="112">
        <f t="shared" si="32"/>
        <v>2.3638862488334471</v>
      </c>
      <c r="AC159" s="112">
        <f t="shared" si="32"/>
        <v>2.550079350333597</v>
      </c>
      <c r="AD159" s="98"/>
    </row>
    <row r="160" spans="1:30" s="3" customFormat="1" x14ac:dyDescent="0.3">
      <c r="B160" s="111"/>
      <c r="C160" s="111"/>
      <c r="D160" s="111"/>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98"/>
    </row>
    <row r="161" spans="1:30" s="3" customFormat="1" x14ac:dyDescent="0.3">
      <c r="A161" s="111"/>
      <c r="B161" s="111" t="s">
        <v>96</v>
      </c>
      <c r="C161" s="111" t="s">
        <v>28</v>
      </c>
      <c r="D161" s="111"/>
      <c r="E161" s="112">
        <f>'Calcs Men Intervention'!BI425</f>
        <v>2.0677477105017158E-2</v>
      </c>
      <c r="F161" s="112">
        <f>'Calcs Men Intervention'!BJ425</f>
        <v>3.8609267641489059E-2</v>
      </c>
      <c r="G161" s="112">
        <f>'Calcs Men Intervention'!BK425</f>
        <v>5.4699716662954756E-2</v>
      </c>
      <c r="H161" s="112">
        <f>'Calcs Men Intervention'!BL425</f>
        <v>6.9169295714526263E-2</v>
      </c>
      <c r="I161" s="112">
        <f>'Calcs Men Intervention'!BM425</f>
        <v>0.10307050070980053</v>
      </c>
      <c r="J161" s="112">
        <f>'Calcs Men Intervention'!BN425</f>
        <v>0.13343901755095694</v>
      </c>
      <c r="K161" s="112">
        <f>'Calcs Men Intervention'!BO425</f>
        <v>0.1605854538856919</v>
      </c>
      <c r="L161" s="112">
        <f>'Calcs Men Intervention'!BP425</f>
        <v>0.1847741492311199</v>
      </c>
      <c r="M161" s="112">
        <f>'Calcs Men Intervention'!BQ425</f>
        <v>0.20628377572721951</v>
      </c>
      <c r="N161" s="112">
        <f>'Calcs Men Intervention'!BR425</f>
        <v>0.25913346481728422</v>
      </c>
      <c r="O161" s="112">
        <f>'Calcs Men Intervention'!BS425</f>
        <v>0.30579010158859593</v>
      </c>
      <c r="P161" s="112">
        <f>'Calcs Men Intervention'!BT425</f>
        <v>0.34673197742311118</v>
      </c>
      <c r="Q161" s="112">
        <f>'Calcs Men Intervention'!BU425</f>
        <v>0.38244800219967096</v>
      </c>
      <c r="R161" s="112">
        <f>'Calcs Men Intervention'!BV425</f>
        <v>0.4131375296389086</v>
      </c>
      <c r="S161" s="112">
        <f>'Calcs Men Intervention'!BW425</f>
        <v>0.50630512835553476</v>
      </c>
      <c r="T161" s="112">
        <f>'Calcs Men Intervention'!BX425</f>
        <v>0.58621843157327203</v>
      </c>
      <c r="U161" s="112">
        <f>'Calcs Men Intervention'!BY425</f>
        <v>0.65394024391548244</v>
      </c>
      <c r="V161" s="112">
        <f>'Calcs Men Intervention'!BZ425</f>
        <v>0.71068085013670035</v>
      </c>
      <c r="W161" s="112">
        <f>'Calcs Men Intervention'!CA425</f>
        <v>0.75737856627841216</v>
      </c>
      <c r="X161" s="112">
        <f>'Calcs Men Intervention'!CB425</f>
        <v>0.85321720744473295</v>
      </c>
      <c r="Y161" s="112">
        <f>'Calcs Men Intervention'!CC425</f>
        <v>0.93102920080357232</v>
      </c>
      <c r="Z161" s="112">
        <f>'Calcs Men Intervention'!CD425</f>
        <v>0.99213660688987027</v>
      </c>
      <c r="AA161" s="112">
        <f>'Calcs Men Intervention'!CE425</f>
        <v>1.0385331582067268</v>
      </c>
      <c r="AB161" s="112">
        <f>'Calcs Men Intervention'!CF425</f>
        <v>1.0706786150704997</v>
      </c>
      <c r="AC161" s="112">
        <f>'Calcs Men Intervention'!CG425</f>
        <v>1.1500016410426197</v>
      </c>
      <c r="AD161" s="98"/>
    </row>
    <row r="162" spans="1:30" s="3" customFormat="1" x14ac:dyDescent="0.3">
      <c r="B162" s="111"/>
      <c r="C162" s="111" t="s">
        <v>27</v>
      </c>
      <c r="D162" s="111"/>
      <c r="E162" s="112">
        <f>'Calcs Women Intervention'!BI425</f>
        <v>3.1681497749171554E-2</v>
      </c>
      <c r="F162" s="112">
        <f>'Calcs Women Intervention'!BJ425</f>
        <v>5.9850343551044127E-2</v>
      </c>
      <c r="G162" s="112">
        <f>'Calcs Women Intervention'!BK425</f>
        <v>8.5367049530862146E-2</v>
      </c>
      <c r="H162" s="112">
        <f>'Calcs Women Intervention'!BL425</f>
        <v>0.10849184233501898</v>
      </c>
      <c r="I162" s="112">
        <f>'Calcs Women Intervention'!BM425</f>
        <v>0.15507064375171842</v>
      </c>
      <c r="J162" s="112">
        <f>'Calcs Women Intervention'!BN425</f>
        <v>0.1971813087781156</v>
      </c>
      <c r="K162" s="112">
        <f>'Calcs Women Intervention'!BO425</f>
        <v>0.23518902435414143</v>
      </c>
      <c r="L162" s="112">
        <f>'Calcs Women Intervention'!BP425</f>
        <v>0.26944484019228704</v>
      </c>
      <c r="M162" s="112">
        <f>'Calcs Women Intervention'!BQ425</f>
        <v>0.30024422925861544</v>
      </c>
      <c r="N162" s="112">
        <f>'Calcs Women Intervention'!BR425</f>
        <v>0.36504630336058846</v>
      </c>
      <c r="O162" s="112">
        <f>'Calcs Women Intervention'!BS425</f>
        <v>0.42302090490679878</v>
      </c>
      <c r="P162" s="112">
        <f>'Calcs Women Intervention'!BT425</f>
        <v>0.47464913368218276</v>
      </c>
      <c r="Q162" s="112">
        <f>'Calcs Women Intervention'!BU425</f>
        <v>0.52045353724062182</v>
      </c>
      <c r="R162" s="112">
        <f>'Calcs Women Intervention'!BV425</f>
        <v>0.56061208617420566</v>
      </c>
      <c r="S162" s="112">
        <f>'Calcs Women Intervention'!BW425</f>
        <v>0.6526553900801525</v>
      </c>
      <c r="T162" s="112">
        <f>'Calcs Women Intervention'!BX425</f>
        <v>0.7332445267561819</v>
      </c>
      <c r="U162" s="112">
        <f>'Calcs Women Intervention'!BY425</f>
        <v>0.80325987128211573</v>
      </c>
      <c r="V162" s="112">
        <f>'Calcs Women Intervention'!BZ425</f>
        <v>0.8635596670268989</v>
      </c>
      <c r="W162" s="112">
        <f>'Calcs Women Intervention'!CA425</f>
        <v>0.91497952280813821</v>
      </c>
      <c r="X162" s="112">
        <f>'Calcs Women Intervention'!CB425</f>
        <v>1.021622096692427</v>
      </c>
      <c r="Y162" s="112">
        <f>'Calcs Women Intervention'!CC425</f>
        <v>1.1120501910633918</v>
      </c>
      <c r="Z162" s="112">
        <f>'Calcs Women Intervention'!CD425</f>
        <v>1.1867599035318122</v>
      </c>
      <c r="AA162" s="112">
        <f>'Calcs Women Intervention'!CE425</f>
        <v>1.2477902999558992</v>
      </c>
      <c r="AB162" s="112">
        <f>'Calcs Women Intervention'!CF425</f>
        <v>1.2955913847559544</v>
      </c>
      <c r="AC162" s="112">
        <f>'Calcs Women Intervention'!CG425</f>
        <v>1.4035168130241265</v>
      </c>
      <c r="AD162" s="98"/>
    </row>
    <row r="163" spans="1:30" s="3" customFormat="1" x14ac:dyDescent="0.3">
      <c r="B163" s="111"/>
      <c r="C163" s="111" t="s">
        <v>38</v>
      </c>
      <c r="D163" s="111"/>
      <c r="E163" s="112">
        <f t="shared" ref="E163:AC163" si="33">E161+E162</f>
        <v>5.2358974854188708E-2</v>
      </c>
      <c r="F163" s="112">
        <f t="shared" si="33"/>
        <v>9.8459611192533186E-2</v>
      </c>
      <c r="G163" s="112">
        <f t="shared" si="33"/>
        <v>0.14006676619381692</v>
      </c>
      <c r="H163" s="112">
        <f t="shared" si="33"/>
        <v>0.17766113804954525</v>
      </c>
      <c r="I163" s="112">
        <f t="shared" si="33"/>
        <v>0.25814114446151892</v>
      </c>
      <c r="J163" s="112">
        <f t="shared" si="33"/>
        <v>0.33062032632907257</v>
      </c>
      <c r="K163" s="112">
        <f t="shared" si="33"/>
        <v>0.39577447823983336</v>
      </c>
      <c r="L163" s="112">
        <f t="shared" si="33"/>
        <v>0.45421898942340694</v>
      </c>
      <c r="M163" s="112">
        <f t="shared" si="33"/>
        <v>0.50652800498583495</v>
      </c>
      <c r="N163" s="112">
        <f t="shared" si="33"/>
        <v>0.62417976817787268</v>
      </c>
      <c r="O163" s="112">
        <f t="shared" si="33"/>
        <v>0.72881100649539476</v>
      </c>
      <c r="P163" s="112">
        <f t="shared" si="33"/>
        <v>0.82138111110529399</v>
      </c>
      <c r="Q163" s="112">
        <f t="shared" si="33"/>
        <v>0.90290153944029283</v>
      </c>
      <c r="R163" s="112">
        <f t="shared" si="33"/>
        <v>0.97374961581311426</v>
      </c>
      <c r="S163" s="112">
        <f t="shared" si="33"/>
        <v>1.1589605184356873</v>
      </c>
      <c r="T163" s="112">
        <f t="shared" si="33"/>
        <v>1.3194629583294539</v>
      </c>
      <c r="U163" s="112">
        <f t="shared" si="33"/>
        <v>1.4572001151975982</v>
      </c>
      <c r="V163" s="112">
        <f t="shared" si="33"/>
        <v>1.5742405171635991</v>
      </c>
      <c r="W163" s="112">
        <f t="shared" si="33"/>
        <v>1.6723580890865504</v>
      </c>
      <c r="X163" s="112">
        <f t="shared" si="33"/>
        <v>1.87483930413716</v>
      </c>
      <c r="Y163" s="112">
        <f t="shared" si="33"/>
        <v>2.0430793918669643</v>
      </c>
      <c r="Z163" s="112">
        <f t="shared" si="33"/>
        <v>2.1788965104216826</v>
      </c>
      <c r="AA163" s="112">
        <f t="shared" si="33"/>
        <v>2.2863234581626259</v>
      </c>
      <c r="AB163" s="112">
        <f t="shared" si="33"/>
        <v>2.366269999826454</v>
      </c>
      <c r="AC163" s="112">
        <f t="shared" si="33"/>
        <v>2.5535184540667464</v>
      </c>
      <c r="AD163" s="98"/>
    </row>
    <row r="164" spans="1:30" s="3" customFormat="1" x14ac:dyDescent="0.3">
      <c r="B164" s="111"/>
      <c r="C164" s="111"/>
      <c r="D164" s="111"/>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98"/>
    </row>
    <row r="165" spans="1:30" s="3" customFormat="1" x14ac:dyDescent="0.3">
      <c r="B165" s="111" t="s">
        <v>97</v>
      </c>
      <c r="C165" s="111" t="s">
        <v>28</v>
      </c>
      <c r="D165" s="111"/>
      <c r="E165" s="112">
        <f t="shared" ref="E165:AC165" si="34">E157-E161</f>
        <v>5.9332316479273825E-4</v>
      </c>
      <c r="F165" s="112">
        <f t="shared" si="34"/>
        <v>1.7130744129894918E-3</v>
      </c>
      <c r="G165" s="112">
        <f t="shared" si="34"/>
        <v>2.6534768771376005E-3</v>
      </c>
      <c r="H165" s="112">
        <f t="shared" si="34"/>
        <v>3.3777884045655265E-3</v>
      </c>
      <c r="I165" s="112">
        <f t="shared" si="34"/>
        <v>4.8281539093160547E-3</v>
      </c>
      <c r="J165" s="112">
        <f t="shared" si="34"/>
        <v>5.8846396840924464E-3</v>
      </c>
      <c r="K165" s="112">
        <f t="shared" si="34"/>
        <v>6.5885488904952605E-3</v>
      </c>
      <c r="L165" s="112">
        <f t="shared" si="34"/>
        <v>6.9778637128374843E-3</v>
      </c>
      <c r="M165" s="112">
        <f t="shared" si="34"/>
        <v>7.0898092786559064E-3</v>
      </c>
      <c r="N165" s="112">
        <f t="shared" si="34"/>
        <v>7.5087768019125312E-3</v>
      </c>
      <c r="O165" s="112">
        <f t="shared" si="34"/>
        <v>7.462209227927119E-3</v>
      </c>
      <c r="P165" s="112">
        <f t="shared" si="34"/>
        <v>7.0108180016477673E-3</v>
      </c>
      <c r="Q165" s="112">
        <f t="shared" si="34"/>
        <v>6.2134338360282371E-3</v>
      </c>
      <c r="R165" s="112">
        <f t="shared" si="34"/>
        <v>5.3027899872065687E-3</v>
      </c>
      <c r="S165" s="112">
        <f t="shared" si="34"/>
        <v>4.3429781298008896E-3</v>
      </c>
      <c r="T165" s="112">
        <f t="shared" si="34"/>
        <v>3.4617598691265572E-3</v>
      </c>
      <c r="U165" s="112">
        <f t="shared" si="34"/>
        <v>2.6553912279154712E-3</v>
      </c>
      <c r="V165" s="112">
        <f t="shared" si="34"/>
        <v>1.9221446993850089E-3</v>
      </c>
      <c r="W165" s="112">
        <f t="shared" si="34"/>
        <v>1.2575630947433414E-3</v>
      </c>
      <c r="X165" s="112">
        <f t="shared" si="34"/>
        <v>5.3239393536674839E-4</v>
      </c>
      <c r="Y165" s="112">
        <f t="shared" si="34"/>
        <v>-1.1817346211950852E-4</v>
      </c>
      <c r="Z165" s="112">
        <f t="shared" si="34"/>
        <v>-6.9635489367014802E-4</v>
      </c>
      <c r="AA165" s="112">
        <f t="shared" si="34"/>
        <v>-1.2036508296597859E-3</v>
      </c>
      <c r="AB165" s="112">
        <f t="shared" si="34"/>
        <v>-1.6457682672064156E-3</v>
      </c>
      <c r="AC165" s="112">
        <f t="shared" si="34"/>
        <v>-2.2176283751571546E-3</v>
      </c>
      <c r="AD165" s="98"/>
    </row>
    <row r="166" spans="1:30" s="3" customFormat="1" x14ac:dyDescent="0.3">
      <c r="B166" s="111"/>
      <c r="C166" s="111" t="s">
        <v>27</v>
      </c>
      <c r="D166" s="111"/>
      <c r="E166" s="112">
        <f t="shared" ref="E166:AC166" si="35">E158-E162</f>
        <v>5.0574636674730056E-4</v>
      </c>
      <c r="F166" s="112">
        <f t="shared" si="35"/>
        <v>1.4661590184928477E-3</v>
      </c>
      <c r="G166" s="112">
        <f t="shared" si="35"/>
        <v>2.284085723611079E-3</v>
      </c>
      <c r="H166" s="112">
        <f t="shared" si="35"/>
        <v>2.9256712997788176E-3</v>
      </c>
      <c r="I166" s="112">
        <f t="shared" si="35"/>
        <v>4.0347439970283561E-3</v>
      </c>
      <c r="J166" s="112">
        <f t="shared" si="35"/>
        <v>4.8566014667446866E-3</v>
      </c>
      <c r="K166" s="112">
        <f t="shared" si="35"/>
        <v>5.4180434581123649E-3</v>
      </c>
      <c r="L166" s="112">
        <f t="shared" si="35"/>
        <v>5.7448502989667638E-3</v>
      </c>
      <c r="M166" s="112">
        <f t="shared" si="35"/>
        <v>5.8605340598506528E-3</v>
      </c>
      <c r="N166" s="112">
        <f t="shared" si="35"/>
        <v>6.1325929271802693E-3</v>
      </c>
      <c r="O166" s="112">
        <f t="shared" si="35"/>
        <v>6.0831368223236981E-3</v>
      </c>
      <c r="P166" s="112">
        <f t="shared" si="35"/>
        <v>5.748247196325551E-3</v>
      </c>
      <c r="Q166" s="112">
        <f t="shared" si="35"/>
        <v>5.1643012641621189E-3</v>
      </c>
      <c r="R166" s="112">
        <f t="shared" si="35"/>
        <v>4.4916703062796159E-3</v>
      </c>
      <c r="S166" s="112">
        <f t="shared" si="35"/>
        <v>3.8131621488365353E-3</v>
      </c>
      <c r="T166" s="112">
        <f t="shared" si="35"/>
        <v>3.1816091450775907E-3</v>
      </c>
      <c r="U166" s="112">
        <f t="shared" si="35"/>
        <v>2.5952100821593493E-3</v>
      </c>
      <c r="V166" s="112">
        <f t="shared" si="35"/>
        <v>2.052230820054568E-3</v>
      </c>
      <c r="W166" s="112">
        <f t="shared" si="35"/>
        <v>1.5509632232852955E-3</v>
      </c>
      <c r="X166" s="112">
        <f t="shared" si="35"/>
        <v>1.0138650314224229E-3</v>
      </c>
      <c r="Y166" s="112">
        <f t="shared" si="35"/>
        <v>5.1825187060061673E-4</v>
      </c>
      <c r="Z166" s="112">
        <f t="shared" si="35"/>
        <v>6.0380355789035889E-5</v>
      </c>
      <c r="AA166" s="112">
        <f t="shared" si="35"/>
        <v>-3.5704660258351062E-4</v>
      </c>
      <c r="AB166" s="112">
        <f t="shared" si="35"/>
        <v>-7.3798272580027913E-4</v>
      </c>
      <c r="AC166" s="112">
        <f t="shared" si="35"/>
        <v>-1.2214753579919968E-3</v>
      </c>
      <c r="AD166" s="98"/>
    </row>
    <row r="167" spans="1:30" s="3" customFormat="1" x14ac:dyDescent="0.3">
      <c r="B167" s="111"/>
      <c r="C167" s="111" t="s">
        <v>38</v>
      </c>
      <c r="D167" s="111"/>
      <c r="E167" s="112">
        <f t="shared" ref="E167:AC167" si="36">E159-E163</f>
        <v>1.0990695315400423E-3</v>
      </c>
      <c r="F167" s="112">
        <f t="shared" si="36"/>
        <v>3.1792334314823395E-3</v>
      </c>
      <c r="G167" s="112">
        <f t="shared" si="36"/>
        <v>4.9375626007486795E-3</v>
      </c>
      <c r="H167" s="112">
        <f t="shared" si="36"/>
        <v>6.3034597043443163E-3</v>
      </c>
      <c r="I167" s="112">
        <f t="shared" si="36"/>
        <v>8.8628979063444246E-3</v>
      </c>
      <c r="J167" s="112">
        <f t="shared" si="36"/>
        <v>1.0741241150837078E-2</v>
      </c>
      <c r="K167" s="112">
        <f t="shared" si="36"/>
        <v>1.200659234860757E-2</v>
      </c>
      <c r="L167" s="112">
        <f t="shared" si="36"/>
        <v>1.2722714011804248E-2</v>
      </c>
      <c r="M167" s="112">
        <f t="shared" si="36"/>
        <v>1.2950343338506531E-2</v>
      </c>
      <c r="N167" s="112">
        <f t="shared" si="36"/>
        <v>1.36413697290928E-2</v>
      </c>
      <c r="O167" s="112">
        <f t="shared" si="36"/>
        <v>1.3545346050250817E-2</v>
      </c>
      <c r="P167" s="112">
        <f t="shared" si="36"/>
        <v>1.2759065197973207E-2</v>
      </c>
      <c r="Q167" s="112">
        <f t="shared" si="36"/>
        <v>1.1377735100190245E-2</v>
      </c>
      <c r="R167" s="112">
        <f t="shared" si="36"/>
        <v>9.7944602934861846E-3</v>
      </c>
      <c r="S167" s="112">
        <f t="shared" si="36"/>
        <v>8.1561402786374249E-3</v>
      </c>
      <c r="T167" s="112">
        <f t="shared" si="36"/>
        <v>6.643369014204259E-3</v>
      </c>
      <c r="U167" s="112">
        <f t="shared" si="36"/>
        <v>5.2506013100748206E-3</v>
      </c>
      <c r="V167" s="112">
        <f t="shared" si="36"/>
        <v>3.9743755194396879E-3</v>
      </c>
      <c r="W167" s="112">
        <f t="shared" si="36"/>
        <v>2.8085263180286368E-3</v>
      </c>
      <c r="X167" s="112">
        <f t="shared" si="36"/>
        <v>1.5462589667891713E-3</v>
      </c>
      <c r="Y167" s="112">
        <f t="shared" si="36"/>
        <v>4.0007840848099718E-4</v>
      </c>
      <c r="Z167" s="112">
        <f t="shared" si="36"/>
        <v>-6.359745378814452E-4</v>
      </c>
      <c r="AA167" s="112">
        <f t="shared" si="36"/>
        <v>-1.5606974322435185E-3</v>
      </c>
      <c r="AB167" s="112">
        <f t="shared" si="36"/>
        <v>-2.3837509930069167E-3</v>
      </c>
      <c r="AC167" s="112">
        <f t="shared" si="36"/>
        <v>-3.4391037331493735E-3</v>
      </c>
      <c r="AD167" s="98"/>
    </row>
    <row r="168" spans="1:30" s="3" customFormat="1" x14ac:dyDescent="0.3">
      <c r="B168" s="111"/>
      <c r="C168" s="111"/>
      <c r="D168" s="111"/>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c r="AC168" s="112"/>
      <c r="AD168" s="98"/>
    </row>
    <row r="169" spans="1:30" s="3" customFormat="1" x14ac:dyDescent="0.3">
      <c r="B169" s="111" t="s">
        <v>98</v>
      </c>
      <c r="C169" s="111" t="s">
        <v>28</v>
      </c>
      <c r="D169" s="111"/>
      <c r="E169" s="112">
        <f>SUM($E165:E165)</f>
        <v>5.9332316479273825E-4</v>
      </c>
      <c r="F169" s="112">
        <f>SUM($E165:F165)</f>
        <v>2.30639757778223E-3</v>
      </c>
      <c r="G169" s="112">
        <f>SUM($E165:G165)</f>
        <v>4.9598744549198305E-3</v>
      </c>
      <c r="H169" s="112">
        <f>SUM($E165:H165)</f>
        <v>8.337662859485357E-3</v>
      </c>
      <c r="I169" s="112">
        <f>SUM($E165:I165)</f>
        <v>1.3165816768801412E-2</v>
      </c>
      <c r="J169" s="112">
        <f>SUM($E165:J165)</f>
        <v>1.9050456452893858E-2</v>
      </c>
      <c r="K169" s="112">
        <f>SUM($E165:K165)</f>
        <v>2.5639005343389119E-2</v>
      </c>
      <c r="L169" s="112">
        <f>SUM($E165:L165)</f>
        <v>3.2616869056226599E-2</v>
      </c>
      <c r="M169" s="112">
        <f>SUM($E165:M165)</f>
        <v>3.9706678334882506E-2</v>
      </c>
      <c r="N169" s="112">
        <f>SUM($E165:N165)</f>
        <v>4.7215455136795037E-2</v>
      </c>
      <c r="O169" s="112">
        <f>SUM($E165:O165)</f>
        <v>5.4677664364722156E-2</v>
      </c>
      <c r="P169" s="112">
        <f>SUM($E165:P165)</f>
        <v>6.1688482366369923E-2</v>
      </c>
      <c r="Q169" s="112">
        <f>SUM($E165:Q165)</f>
        <v>6.790191620239816E-2</v>
      </c>
      <c r="R169" s="112">
        <f>SUM($E165:R165)</f>
        <v>7.3204706189604729E-2</v>
      </c>
      <c r="S169" s="112">
        <f>SUM($E165:S165)</f>
        <v>7.7547684319405619E-2</v>
      </c>
      <c r="T169" s="112">
        <f>SUM($E165:T165)</f>
        <v>8.1009444188532176E-2</v>
      </c>
      <c r="U169" s="112">
        <f>SUM($E165:U165)</f>
        <v>8.3664835416447647E-2</v>
      </c>
      <c r="V169" s="112">
        <f>SUM($E165:V165)</f>
        <v>8.5586980115832656E-2</v>
      </c>
      <c r="W169" s="112">
        <f>SUM($E165:W165)</f>
        <v>8.6844543210575997E-2</v>
      </c>
      <c r="X169" s="112">
        <f>SUM($E165:X165)</f>
        <v>8.7376937145942746E-2</v>
      </c>
      <c r="Y169" s="112">
        <f>SUM($E165:Y165)</f>
        <v>8.7258763683823237E-2</v>
      </c>
      <c r="Z169" s="112">
        <f>SUM($E165:Z165)</f>
        <v>8.6562408790153089E-2</v>
      </c>
      <c r="AA169" s="112">
        <f>SUM($E165:AA165)</f>
        <v>8.5358757960493303E-2</v>
      </c>
      <c r="AB169" s="112">
        <f>SUM($E165:AB165)</f>
        <v>8.3712989693286888E-2</v>
      </c>
      <c r="AC169" s="112">
        <f>SUM($E165:AC165)</f>
        <v>8.1495361318129733E-2</v>
      </c>
      <c r="AD169" s="98"/>
    </row>
    <row r="170" spans="1:30" s="3" customFormat="1" x14ac:dyDescent="0.3">
      <c r="B170" s="111"/>
      <c r="C170" s="111" t="s">
        <v>27</v>
      </c>
      <c r="D170" s="111"/>
      <c r="E170" s="112">
        <f>SUM($E166:E166)</f>
        <v>5.0574636674730056E-4</v>
      </c>
      <c r="F170" s="112">
        <f>SUM($E166:F166)</f>
        <v>1.9719053852401483E-3</v>
      </c>
      <c r="G170" s="112">
        <f>SUM($E166:G166)</f>
        <v>4.2559911088512273E-3</v>
      </c>
      <c r="H170" s="112">
        <f>SUM($E166:H166)</f>
        <v>7.1816624086300448E-3</v>
      </c>
      <c r="I170" s="112">
        <f>SUM($E166:I166)</f>
        <v>1.1216406405658401E-2</v>
      </c>
      <c r="J170" s="112">
        <f>SUM($E166:J166)</f>
        <v>1.6073007872403088E-2</v>
      </c>
      <c r="K170" s="112">
        <f>SUM($E166:K166)</f>
        <v>2.1491051330515452E-2</v>
      </c>
      <c r="L170" s="112">
        <f>SUM($E166:L166)</f>
        <v>2.7235901629482216E-2</v>
      </c>
      <c r="M170" s="112">
        <f>SUM($E166:M166)</f>
        <v>3.3096435689332869E-2</v>
      </c>
      <c r="N170" s="112">
        <f>SUM($E166:N166)</f>
        <v>3.9229028616513138E-2</v>
      </c>
      <c r="O170" s="112">
        <f>SUM($E166:O166)</f>
        <v>4.5312165438836836E-2</v>
      </c>
      <c r="P170" s="112">
        <f>SUM($E166:P166)</f>
        <v>5.1060412635162387E-2</v>
      </c>
      <c r="Q170" s="112">
        <f>SUM($E166:Q166)</f>
        <v>5.6224713899324506E-2</v>
      </c>
      <c r="R170" s="112">
        <f>SUM($E166:R166)</f>
        <v>6.0716384205604122E-2</v>
      </c>
      <c r="S170" s="112">
        <f>SUM($E166:S166)</f>
        <v>6.4529546354440664E-2</v>
      </c>
      <c r="T170" s="112">
        <f>SUM($E166:T166)</f>
        <v>6.7711155499518255E-2</v>
      </c>
      <c r="U170" s="112">
        <f>SUM($E166:U166)</f>
        <v>7.0306365581677605E-2</v>
      </c>
      <c r="V170" s="112">
        <f>SUM($E166:V166)</f>
        <v>7.2358596401732173E-2</v>
      </c>
      <c r="W170" s="112">
        <f>SUM($E166:W166)</f>
        <v>7.3909559625017468E-2</v>
      </c>
      <c r="X170" s="112">
        <f>SUM($E166:X166)</f>
        <v>7.4923424656439891E-2</v>
      </c>
      <c r="Y170" s="112">
        <f>SUM($E166:Y166)</f>
        <v>7.5441676527040508E-2</v>
      </c>
      <c r="Z170" s="112">
        <f>SUM($E166:Z166)</f>
        <v>7.5502056882829544E-2</v>
      </c>
      <c r="AA170" s="112">
        <f>SUM($E166:AA166)</f>
        <v>7.5145010280246033E-2</v>
      </c>
      <c r="AB170" s="112">
        <f>SUM($E166:AB166)</f>
        <v>7.4407027554445754E-2</v>
      </c>
      <c r="AC170" s="112">
        <f>SUM($E166:AC166)</f>
        <v>7.3185552196453757E-2</v>
      </c>
      <c r="AD170" s="98"/>
    </row>
    <row r="171" spans="1:30" s="3" customFormat="1" x14ac:dyDescent="0.3">
      <c r="B171" s="111"/>
      <c r="C171" s="111" t="s">
        <v>38</v>
      </c>
      <c r="D171" s="111"/>
      <c r="E171" s="112">
        <f>SUM($E167:E167)</f>
        <v>1.0990695315400423E-3</v>
      </c>
      <c r="F171" s="112">
        <f>SUM($E167:F167)</f>
        <v>4.2783029630223818E-3</v>
      </c>
      <c r="G171" s="112">
        <f>SUM($E167:G167)</f>
        <v>9.2158655637710613E-3</v>
      </c>
      <c r="H171" s="112">
        <f>SUM($E167:H167)</f>
        <v>1.5519325268115378E-2</v>
      </c>
      <c r="I171" s="112">
        <f>SUM($E167:I167)</f>
        <v>2.4382223174459802E-2</v>
      </c>
      <c r="J171" s="112">
        <f>SUM($E167:J167)</f>
        <v>3.512346432529688E-2</v>
      </c>
      <c r="K171" s="112">
        <f>SUM($E167:K167)</f>
        <v>4.713005667390445E-2</v>
      </c>
      <c r="L171" s="112">
        <f>SUM($E167:L167)</f>
        <v>5.9852770685708698E-2</v>
      </c>
      <c r="M171" s="112">
        <f>SUM($E167:M167)</f>
        <v>7.2803114024215229E-2</v>
      </c>
      <c r="N171" s="112">
        <f>SUM($E167:N167)</f>
        <v>8.644448375330803E-2</v>
      </c>
      <c r="O171" s="112">
        <f>SUM($E167:O167)</f>
        <v>9.9989829803558847E-2</v>
      </c>
      <c r="P171" s="112">
        <f>SUM($E167:P167)</f>
        <v>0.11274889500153205</v>
      </c>
      <c r="Q171" s="112">
        <f>SUM($E167:Q167)</f>
        <v>0.1241266301017223</v>
      </c>
      <c r="R171" s="112">
        <f>SUM($E167:R167)</f>
        <v>0.1339210903952085</v>
      </c>
      <c r="S171" s="112">
        <f>SUM($E167:S167)</f>
        <v>0.14207723067384592</v>
      </c>
      <c r="T171" s="112">
        <f>SUM($E167:T167)</f>
        <v>0.14872059968805018</v>
      </c>
      <c r="U171" s="112">
        <f>SUM($E167:U167)</f>
        <v>0.153971200998125</v>
      </c>
      <c r="V171" s="112">
        <f>SUM($E167:V167)</f>
        <v>0.15794557651756469</v>
      </c>
      <c r="W171" s="112">
        <f>SUM($E167:W167)</f>
        <v>0.16075410283559333</v>
      </c>
      <c r="X171" s="112">
        <f>SUM($E167:X167)</f>
        <v>0.1623003618023825</v>
      </c>
      <c r="Y171" s="112">
        <f>SUM($E167:Y167)</f>
        <v>0.1627004402108635</v>
      </c>
      <c r="Z171" s="112">
        <f>SUM($E167:Z167)</f>
        <v>0.16206446567298205</v>
      </c>
      <c r="AA171" s="112">
        <f>SUM($E167:AA167)</f>
        <v>0.16050376824073853</v>
      </c>
      <c r="AB171" s="112">
        <f>SUM($E167:AB167)</f>
        <v>0.15812001724773161</v>
      </c>
      <c r="AC171" s="112">
        <f>SUM($E167:AC167)</f>
        <v>0.15468091351458224</v>
      </c>
      <c r="AD171" s="98"/>
    </row>
    <row r="172" spans="1:30" s="3" customFormat="1" x14ac:dyDescent="0.3">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98"/>
    </row>
    <row r="173" spans="1:30" s="3" customFormat="1" x14ac:dyDescent="0.3">
      <c r="B173" s="111" t="s">
        <v>206</v>
      </c>
      <c r="C173" s="111" t="s">
        <v>28</v>
      </c>
      <c r="D173" s="111"/>
      <c r="E173" s="113">
        <f>E165*Costs!$D$9</f>
        <v>1.8611004161307152</v>
      </c>
      <c r="F173" s="113">
        <f>F165*Costs!$D$9</f>
        <v>5.3734687806961627</v>
      </c>
      <c r="G173" s="113">
        <f>G165*Costs!$D$9</f>
        <v>8.3232666669252886</v>
      </c>
      <c r="H173" s="113">
        <f>H165*Costs!$D$9</f>
        <v>10.59524350028436</v>
      </c>
      <c r="I173" s="113">
        <f>I165*Costs!$D$9</f>
        <v>15.144662779027273</v>
      </c>
      <c r="J173" s="113">
        <f>J165*Costs!$D$9</f>
        <v>18.458583811858297</v>
      </c>
      <c r="K173" s="113">
        <f>K165*Costs!$D$9</f>
        <v>20.666563871784238</v>
      </c>
      <c r="L173" s="113">
        <f>L165*Costs!$D$9</f>
        <v>21.887743190006329</v>
      </c>
      <c r="M173" s="113">
        <f>M165*Costs!$D$9</f>
        <v>22.238887307565655</v>
      </c>
      <c r="N173" s="113">
        <f>N165*Costs!$D$9</f>
        <v>23.553079434465911</v>
      </c>
      <c r="O173" s="113">
        <f>O165*Costs!$D$9</f>
        <v>23.40700906933408</v>
      </c>
      <c r="P173" s="113">
        <f>P165*Costs!$D$9</f>
        <v>21.991112221012447</v>
      </c>
      <c r="Q173" s="113">
        <f>Q165*Costs!$D$9</f>
        <v>19.489925531345694</v>
      </c>
      <c r="R173" s="113">
        <f>R165*Costs!$D$9</f>
        <v>16.633472679751879</v>
      </c>
      <c r="S173" s="113">
        <f>S165*Costs!$D$9</f>
        <v>13.622792576188246</v>
      </c>
      <c r="T173" s="113">
        <f>T165*Costs!$D$9</f>
        <v>10.858640139605246</v>
      </c>
      <c r="U173" s="113">
        <f>U165*Costs!$D$9</f>
        <v>8.3292714873009785</v>
      </c>
      <c r="V173" s="113">
        <f>V165*Costs!$D$9</f>
        <v>6.0292678799057589</v>
      </c>
      <c r="W173" s="113">
        <f>W165*Costs!$D$9</f>
        <v>3.9446482757082935</v>
      </c>
      <c r="X173" s="113">
        <f>X165*Costs!$D$9</f>
        <v>1.6699812740374762</v>
      </c>
      <c r="Y173" s="113">
        <f>Y165*Costs!$D$9</f>
        <v>-0.37067940808117994</v>
      </c>
      <c r="Z173" s="113">
        <f>Z165*Costs!$D$9</f>
        <v>-2.1842841461227809</v>
      </c>
      <c r="AA173" s="113">
        <f>AA165*Costs!$D$9</f>
        <v>-3.7755395253081563</v>
      </c>
      <c r="AB173" s="113">
        <f>AB165*Costs!$D$9</f>
        <v>-5.1623469109326665</v>
      </c>
      <c r="AC173" s="113">
        <f>AC165*Costs!$D$9</f>
        <v>-6.9561233013209591</v>
      </c>
      <c r="AD173" s="98"/>
    </row>
    <row r="174" spans="1:30" s="3" customFormat="1" x14ac:dyDescent="0.3">
      <c r="B174" s="111"/>
      <c r="C174" s="111" t="s">
        <v>27</v>
      </c>
      <c r="D174" s="111"/>
      <c r="E174" s="113">
        <f>E166*Costs!$D$9</f>
        <v>1.5863947835894749</v>
      </c>
      <c r="F174" s="113">
        <f>F166*Costs!$D$9</f>
        <v>4.5989594227018396</v>
      </c>
      <c r="G174" s="113">
        <f>G166*Costs!$D$9</f>
        <v>7.1645827146758183</v>
      </c>
      <c r="H174" s="113">
        <f>H166*Costs!$D$9</f>
        <v>9.1770697599209754</v>
      </c>
      <c r="I174" s="113">
        <f>I166*Costs!$D$9</f>
        <v>12.655942288168491</v>
      </c>
      <c r="J174" s="113">
        <f>J166*Costs!$D$9</f>
        <v>15.233895366106228</v>
      </c>
      <c r="K174" s="113">
        <f>K166*Costs!$D$9</f>
        <v>16.994992835025467</v>
      </c>
      <c r="L174" s="113">
        <f>L166*Costs!$D$9</f>
        <v>18.020100876645504</v>
      </c>
      <c r="M174" s="113">
        <f>M166*Costs!$D$9</f>
        <v>18.382970739641298</v>
      </c>
      <c r="N174" s="113">
        <f>N166*Costs!$D$9</f>
        <v>19.236348630888934</v>
      </c>
      <c r="O174" s="113">
        <f>O166*Costs!$D$9</f>
        <v>19.081217695859756</v>
      </c>
      <c r="P174" s="113">
        <f>P166*Costs!$D$9</f>
        <v>18.030756059964027</v>
      </c>
      <c r="Q174" s="113">
        <f>Q166*Costs!$D$9</f>
        <v>16.199069583123297</v>
      </c>
      <c r="R174" s="113">
        <f>R166*Costs!$D$9</f>
        <v>14.089201251832334</v>
      </c>
      <c r="S174" s="113">
        <f>S166*Costs!$D$9</f>
        <v>11.960897674461444</v>
      </c>
      <c r="T174" s="113">
        <f>T166*Costs!$D$9</f>
        <v>9.979880198909207</v>
      </c>
      <c r="U174" s="113">
        <f>U166*Costs!$D$9</f>
        <v>8.1404988890676577</v>
      </c>
      <c r="V174" s="113">
        <f>V166*Costs!$D$9</f>
        <v>6.4373141988043638</v>
      </c>
      <c r="W174" s="113">
        <f>W166*Costs!$D$9</f>
        <v>4.8649681514929899</v>
      </c>
      <c r="X174" s="113">
        <f>X166*Costs!$D$9</f>
        <v>3.1802308486300075</v>
      </c>
      <c r="Y174" s="113">
        <f>Y166*Costs!$D$9</f>
        <v>1.6256212958957341</v>
      </c>
      <c r="Z174" s="113">
        <f>Z166*Costs!$D$9</f>
        <v>0.18939746828248341</v>
      </c>
      <c r="AA174" s="113">
        <f>AA166*Costs!$D$9</f>
        <v>-1.1199623073512646</v>
      </c>
      <c r="AB174" s="113">
        <f>AB166*Costs!$D$9</f>
        <v>-2.3148598261184707</v>
      </c>
      <c r="AC174" s="113">
        <f>AC166*Costs!$D$9</f>
        <v>-3.8314504336712227</v>
      </c>
      <c r="AD174" s="98"/>
    </row>
    <row r="175" spans="1:30" s="3" customFormat="1" x14ac:dyDescent="0.3">
      <c r="B175" s="111"/>
      <c r="C175" s="111" t="s">
        <v>38</v>
      </c>
      <c r="D175" s="111"/>
      <c r="E175" s="113">
        <f>E167*Costs!$D$9</f>
        <v>3.4474951997202008</v>
      </c>
      <c r="F175" s="113">
        <f>F167*Costs!$D$9</f>
        <v>9.9724282033980014</v>
      </c>
      <c r="G175" s="113">
        <f>G167*Costs!$D$9</f>
        <v>15.487849381601109</v>
      </c>
      <c r="H175" s="113">
        <f>H167*Costs!$D$9</f>
        <v>19.772313260205248</v>
      </c>
      <c r="I175" s="113">
        <f>I167*Costs!$D$9</f>
        <v>27.800605067195807</v>
      </c>
      <c r="J175" s="113">
        <f>J167*Costs!$D$9</f>
        <v>33.692479177964351</v>
      </c>
      <c r="K175" s="113">
        <f>K167*Costs!$D$9</f>
        <v>37.661556706809534</v>
      </c>
      <c r="L175" s="113">
        <f>L167*Costs!$D$9</f>
        <v>39.907844066651833</v>
      </c>
      <c r="M175" s="113">
        <f>M167*Costs!$D$9</f>
        <v>40.621858047206864</v>
      </c>
      <c r="N175" s="113">
        <f>N167*Costs!$D$9</f>
        <v>42.789428065354841</v>
      </c>
      <c r="O175" s="113">
        <f>O167*Costs!$D$9</f>
        <v>42.488226765193836</v>
      </c>
      <c r="P175" s="113">
        <f>P167*Costs!$D$9</f>
        <v>40.021868280976122</v>
      </c>
      <c r="Q175" s="113">
        <f>Q167*Costs!$D$9</f>
        <v>35.688995114468639</v>
      </c>
      <c r="R175" s="113">
        <f>R167*Costs!$D$9</f>
        <v>30.722673931584215</v>
      </c>
      <c r="S175" s="113">
        <f>S167*Costs!$D$9</f>
        <v>25.583690250649692</v>
      </c>
      <c r="T175" s="113">
        <f>T167*Costs!$D$9</f>
        <v>20.838520338514801</v>
      </c>
      <c r="U175" s="113">
        <f>U167*Costs!$D$9</f>
        <v>16.469770376368636</v>
      </c>
      <c r="V175" s="113">
        <f>V167*Costs!$D$9</f>
        <v>12.466582078710472</v>
      </c>
      <c r="W175" s="113">
        <f>W167*Costs!$D$9</f>
        <v>8.8096164272012842</v>
      </c>
      <c r="X175" s="113">
        <f>X167*Costs!$D$9</f>
        <v>4.8502121226674841</v>
      </c>
      <c r="Y175" s="113">
        <f>Y167*Costs!$D$9</f>
        <v>1.2549418878142058</v>
      </c>
      <c r="Z175" s="113">
        <f>Z167*Costs!$D$9</f>
        <v>-1.9948866778413423</v>
      </c>
      <c r="AA175" s="113">
        <f>AA167*Costs!$D$9</f>
        <v>-4.8955018326601172</v>
      </c>
      <c r="AB175" s="113">
        <f>AB167*Costs!$D$9</f>
        <v>-7.4772067370518345</v>
      </c>
      <c r="AC175" s="113">
        <f>AC167*Costs!$D$9</f>
        <v>-10.787573734992879</v>
      </c>
      <c r="AD175" s="98"/>
    </row>
    <row r="176" spans="1:30" s="3" customFormat="1" x14ac:dyDescent="0.3">
      <c r="B176" s="111"/>
      <c r="C176" s="111"/>
      <c r="D176" s="111"/>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98"/>
    </row>
    <row r="177" spans="1:30" s="3" customFormat="1" x14ac:dyDescent="0.3">
      <c r="B177" s="111" t="s">
        <v>207</v>
      </c>
      <c r="C177" s="111" t="s">
        <v>28</v>
      </c>
      <c r="D177" s="111"/>
      <c r="E177" s="113">
        <f>E169*Costs!$D$9</f>
        <v>1.8611004161307152</v>
      </c>
      <c r="F177" s="113">
        <f>F169*Costs!$D$9</f>
        <v>7.2345691968268779</v>
      </c>
      <c r="G177" s="113">
        <f>G169*Costs!$D$9</f>
        <v>15.557835863752167</v>
      </c>
      <c r="H177" s="113">
        <f>H169*Costs!$D$9</f>
        <v>26.153079364036525</v>
      </c>
      <c r="I177" s="113">
        <f>I169*Costs!$D$9</f>
        <v>41.2977421430638</v>
      </c>
      <c r="J177" s="113">
        <f>J169*Costs!$D$9</f>
        <v>59.756325954922097</v>
      </c>
      <c r="K177" s="113">
        <f>K169*Costs!$D$9</f>
        <v>80.422889826706339</v>
      </c>
      <c r="L177" s="113">
        <f>L169*Costs!$D$9</f>
        <v>102.31063301671266</v>
      </c>
      <c r="M177" s="113">
        <f>M169*Costs!$D$9</f>
        <v>124.5495203242783</v>
      </c>
      <c r="N177" s="113">
        <f>N169*Costs!$D$9</f>
        <v>148.10259975874422</v>
      </c>
      <c r="O177" s="113">
        <f>O169*Costs!$D$9</f>
        <v>171.50960882807831</v>
      </c>
      <c r="P177" s="113">
        <f>P169*Costs!$D$9</f>
        <v>193.50072104909074</v>
      </c>
      <c r="Q177" s="113">
        <f>Q169*Costs!$D$9</f>
        <v>212.99064658043645</v>
      </c>
      <c r="R177" s="113">
        <f>R169*Costs!$D$9</f>
        <v>229.62411926018831</v>
      </c>
      <c r="S177" s="113">
        <f>S169*Costs!$D$9</f>
        <v>243.24691183637657</v>
      </c>
      <c r="T177" s="113">
        <f>T169*Costs!$D$9</f>
        <v>254.10555197598183</v>
      </c>
      <c r="U177" s="113">
        <f>U169*Costs!$D$9</f>
        <v>262.43482346328278</v>
      </c>
      <c r="V177" s="113">
        <f>V169*Costs!$D$9</f>
        <v>268.46409134318856</v>
      </c>
      <c r="W177" s="113">
        <f>W169*Costs!$D$9</f>
        <v>272.40873961889685</v>
      </c>
      <c r="X177" s="113">
        <f>X169*Costs!$D$9</f>
        <v>274.07872089293431</v>
      </c>
      <c r="Y177" s="113">
        <f>Y169*Costs!$D$9</f>
        <v>273.70804148485314</v>
      </c>
      <c r="Z177" s="113">
        <f>Z169*Costs!$D$9</f>
        <v>271.52375733873038</v>
      </c>
      <c r="AA177" s="113">
        <f>AA169*Costs!$D$9</f>
        <v>267.74821781342223</v>
      </c>
      <c r="AB177" s="113">
        <f>AB169*Costs!$D$9</f>
        <v>262.58587090248955</v>
      </c>
      <c r="AC177" s="113">
        <f>AC169*Costs!$D$9</f>
        <v>255.62974760116859</v>
      </c>
      <c r="AD177" s="98"/>
    </row>
    <row r="178" spans="1:30" s="3" customFormat="1" x14ac:dyDescent="0.3">
      <c r="B178" s="111"/>
      <c r="C178" s="111" t="s">
        <v>27</v>
      </c>
      <c r="D178" s="111"/>
      <c r="E178" s="113">
        <f>E170*Costs!$D$9</f>
        <v>1.5863947835894749</v>
      </c>
      <c r="F178" s="113">
        <f>F170*Costs!$D$9</f>
        <v>6.185354206291314</v>
      </c>
      <c r="G178" s="113">
        <f>G170*Costs!$D$9</f>
        <v>13.349936920967133</v>
      </c>
      <c r="H178" s="113">
        <f>H170*Costs!$D$9</f>
        <v>22.527006680888107</v>
      </c>
      <c r="I178" s="113">
        <f>I170*Costs!$D$9</f>
        <v>35.182948969056596</v>
      </c>
      <c r="J178" s="113">
        <f>J170*Costs!$D$9</f>
        <v>50.416844335162828</v>
      </c>
      <c r="K178" s="113">
        <f>K170*Costs!$D$9</f>
        <v>67.411837170188292</v>
      </c>
      <c r="L178" s="113">
        <f>L170*Costs!$D$9</f>
        <v>85.431938046833793</v>
      </c>
      <c r="M178" s="113">
        <f>M170*Costs!$D$9</f>
        <v>103.8149087864751</v>
      </c>
      <c r="N178" s="113">
        <f>N170*Costs!$D$9</f>
        <v>123.05125741736403</v>
      </c>
      <c r="O178" s="113">
        <f>O170*Costs!$D$9</f>
        <v>142.13247511322379</v>
      </c>
      <c r="P178" s="113">
        <f>P170*Costs!$D$9</f>
        <v>160.1632311731878</v>
      </c>
      <c r="Q178" s="113">
        <f>Q170*Costs!$D$9</f>
        <v>176.3623007563111</v>
      </c>
      <c r="R178" s="113">
        <f>R170*Costs!$D$9</f>
        <v>190.45150200814345</v>
      </c>
      <c r="S178" s="113">
        <f>S170*Costs!$D$9</f>
        <v>202.4123996826049</v>
      </c>
      <c r="T178" s="113">
        <f>T170*Costs!$D$9</f>
        <v>212.3922798815141</v>
      </c>
      <c r="U178" s="113">
        <f>U170*Costs!$D$9</f>
        <v>220.53277877058176</v>
      </c>
      <c r="V178" s="113">
        <f>V170*Costs!$D$9</f>
        <v>226.97009296938614</v>
      </c>
      <c r="W178" s="113">
        <f>W170*Costs!$D$9</f>
        <v>231.83506112087912</v>
      </c>
      <c r="X178" s="113">
        <f>X170*Costs!$D$9</f>
        <v>235.01529196950912</v>
      </c>
      <c r="Y178" s="113">
        <f>Y170*Costs!$D$9</f>
        <v>236.64091326540486</v>
      </c>
      <c r="Z178" s="113">
        <f>Z170*Costs!$D$9</f>
        <v>236.83031073368736</v>
      </c>
      <c r="AA178" s="113">
        <f>AA170*Costs!$D$9</f>
        <v>235.71034842633608</v>
      </c>
      <c r="AB178" s="113">
        <f>AB170*Costs!$D$9</f>
        <v>233.39548860021762</v>
      </c>
      <c r="AC178" s="113">
        <f>AC170*Costs!$D$9</f>
        <v>229.5640381665464</v>
      </c>
      <c r="AD178" s="98"/>
    </row>
    <row r="179" spans="1:30" s="3" customFormat="1" x14ac:dyDescent="0.3">
      <c r="B179" s="111"/>
      <c r="C179" s="111" t="s">
        <v>38</v>
      </c>
      <c r="D179" s="111"/>
      <c r="E179" s="113">
        <f>E171*Costs!$D$9</f>
        <v>3.4474951997202008</v>
      </c>
      <c r="F179" s="113">
        <f>F171*Costs!$D$9</f>
        <v>13.419923403118203</v>
      </c>
      <c r="G179" s="113">
        <f>G171*Costs!$D$9</f>
        <v>28.90777278471931</v>
      </c>
      <c r="H179" s="113">
        <f>H171*Costs!$D$9</f>
        <v>48.680086044924558</v>
      </c>
      <c r="I179" s="113">
        <f>I171*Costs!$D$9</f>
        <v>76.480691112120368</v>
      </c>
      <c r="J179" s="113">
        <f>J171*Costs!$D$9</f>
        <v>110.17317029008471</v>
      </c>
      <c r="K179" s="113">
        <f>K171*Costs!$D$9</f>
        <v>147.83472699689426</v>
      </c>
      <c r="L179" s="113">
        <f>L171*Costs!$D$9</f>
        <v>187.74257106354608</v>
      </c>
      <c r="M179" s="113">
        <f>M171*Costs!$D$9</f>
        <v>228.36442911075295</v>
      </c>
      <c r="N179" s="113">
        <f>N171*Costs!$D$9</f>
        <v>271.15385717610781</v>
      </c>
      <c r="O179" s="113">
        <f>O171*Costs!$D$9</f>
        <v>313.64208394130162</v>
      </c>
      <c r="P179" s="113">
        <f>P171*Costs!$D$9</f>
        <v>353.66395222227777</v>
      </c>
      <c r="Q179" s="113">
        <f>Q171*Costs!$D$9</f>
        <v>389.35294733674641</v>
      </c>
      <c r="R179" s="113">
        <f>R171*Costs!$D$9</f>
        <v>420.07562126833068</v>
      </c>
      <c r="S179" s="113">
        <f>S171*Costs!$D$9</f>
        <v>445.65931151898036</v>
      </c>
      <c r="T179" s="113">
        <f>T171*Costs!$D$9</f>
        <v>466.49783185749516</v>
      </c>
      <c r="U179" s="113">
        <f>U171*Costs!$D$9</f>
        <v>482.96760223386377</v>
      </c>
      <c r="V179" s="113">
        <f>V171*Costs!$D$9</f>
        <v>495.43418431257425</v>
      </c>
      <c r="W179" s="113">
        <f>W171*Costs!$D$9</f>
        <v>504.24380073977551</v>
      </c>
      <c r="X179" s="113">
        <f>X171*Costs!$D$9</f>
        <v>509.09401286244304</v>
      </c>
      <c r="Y179" s="113">
        <f>Y171*Costs!$D$9</f>
        <v>510.34895475025723</v>
      </c>
      <c r="Z179" s="113">
        <f>Z171*Costs!$D$9</f>
        <v>508.35406807241588</v>
      </c>
      <c r="AA179" s="113">
        <f>AA171*Costs!$D$9</f>
        <v>503.45856623975578</v>
      </c>
      <c r="AB179" s="113">
        <f>AB171*Costs!$D$9</f>
        <v>495.98135950270392</v>
      </c>
      <c r="AC179" s="113">
        <f>AC171*Costs!$D$9</f>
        <v>485.19378576771106</v>
      </c>
      <c r="AD179" s="98"/>
    </row>
    <row r="180" spans="1:30" s="3" customFormat="1" x14ac:dyDescent="0.3">
      <c r="B180" s="98"/>
      <c r="C180" s="98"/>
      <c r="D180" s="98"/>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c r="AA180" s="345"/>
      <c r="AB180" s="345"/>
      <c r="AC180" s="345"/>
      <c r="AD180" s="98"/>
    </row>
    <row r="181" spans="1:30" s="3" customFormat="1" x14ac:dyDescent="0.3">
      <c r="B181" s="313" t="s">
        <v>111</v>
      </c>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row>
    <row r="182" spans="1:30" s="3" customFormat="1" x14ac:dyDescent="0.3">
      <c r="A182" s="109"/>
      <c r="B182" s="109" t="s">
        <v>99</v>
      </c>
      <c r="C182" s="109" t="s">
        <v>28</v>
      </c>
      <c r="D182" s="189"/>
      <c r="E182" s="110">
        <f>SUM('Calcs Men No Intervention'!$AF490:'Calcs Men No Intervention'!AG490)</f>
        <v>5.4610157961343907E-4</v>
      </c>
      <c r="F182" s="110">
        <f>SUM('Calcs Men No Intervention'!$AF490:'Calcs Men No Intervention'!AH490)</f>
        <v>1.1463956678469691E-3</v>
      </c>
      <c r="G182" s="110">
        <f>SUM('Calcs Men No Intervention'!$AF490:'Calcs Men No Intervention'!AI490)</f>
        <v>1.7984053491688396E-3</v>
      </c>
      <c r="H182" s="110">
        <f>SUM('Calcs Men No Intervention'!$AF490:'Calcs Men No Intervention'!AJ490)</f>
        <v>2.5004366821863647E-3</v>
      </c>
      <c r="I182" s="110">
        <f>SUM('Calcs Men No Intervention'!$AF490:'Calcs Men No Intervention'!AK490)</f>
        <v>3.2489853927115328E-3</v>
      </c>
      <c r="J182" s="110">
        <f>SUM('Calcs Men No Intervention'!$AF490:'Calcs Men No Intervention'!AL490)</f>
        <v>4.038457801013964E-3</v>
      </c>
      <c r="K182" s="110">
        <f>SUM('Calcs Men No Intervention'!$AF490:'Calcs Men No Intervention'!AM490)</f>
        <v>4.861485463766739E-3</v>
      </c>
      <c r="L182" s="110">
        <f>SUM('Calcs Men No Intervention'!$AF490:'Calcs Men No Intervention'!AN490)</f>
        <v>5.7088929685486199E-3</v>
      </c>
      <c r="M182" s="110">
        <f>SUM('Calcs Men No Intervention'!$AF490:'Calcs Men No Intervention'!AO490)</f>
        <v>6.5699498118529411E-3</v>
      </c>
      <c r="N182" s="110">
        <f>SUM('Calcs Men No Intervention'!$AF490:'Calcs Men No Intervention'!AP490)</f>
        <v>7.4371027852214045E-3</v>
      </c>
      <c r="O182" s="110">
        <f>SUM('Calcs Men No Intervention'!$AF490:'Calcs Men No Intervention'!AQ490)</f>
        <v>8.3053356548185471E-3</v>
      </c>
      <c r="P182" s="110">
        <f>SUM('Calcs Men No Intervention'!$AF490:'Calcs Men No Intervention'!AR490)</f>
        <v>9.1726726101014153E-3</v>
      </c>
      <c r="Q182" s="110">
        <f>SUM('Calcs Men No Intervention'!$AF490:'Calcs Men No Intervention'!AS490)</f>
        <v>1.0040154921418713E-2</v>
      </c>
      <c r="R182" s="110">
        <f>SUM('Calcs Men No Intervention'!$AF490:'Calcs Men No Intervention'!AT490)</f>
        <v>1.0911521217383778E-2</v>
      </c>
      <c r="S182" s="110">
        <f>SUM('Calcs Men No Intervention'!$AF490:'Calcs Men No Intervention'!AU490)</f>
        <v>1.178630289425042E-2</v>
      </c>
      <c r="T182" s="110">
        <f>SUM('Calcs Men No Intervention'!$AF490:'Calcs Men No Intervention'!AV490)</f>
        <v>1.2659852104023671E-2</v>
      </c>
      <c r="U182" s="110">
        <f>SUM('Calcs Men No Intervention'!$AF490:'Calcs Men No Intervention'!AW490)</f>
        <v>1.3523651304541777E-2</v>
      </c>
      <c r="V182" s="110">
        <f>SUM('Calcs Men No Intervention'!$AF490:'Calcs Men No Intervention'!AX490)</f>
        <v>1.4365919626853218E-2</v>
      </c>
      <c r="W182" s="110">
        <f>SUM('Calcs Men No Intervention'!$AF490:'Calcs Men No Intervention'!AY490)</f>
        <v>1.5171701163341872E-2</v>
      </c>
      <c r="X182" s="110">
        <f>SUM('Calcs Men No Intervention'!$AF490:'Calcs Men No Intervention'!AZ490)</f>
        <v>1.5941896551707545E-2</v>
      </c>
      <c r="Y182" s="110">
        <f>SUM('Calcs Men No Intervention'!$AF490:'Calcs Men No Intervention'!BA490)</f>
        <v>1.668999642111705E-2</v>
      </c>
      <c r="Z182" s="110">
        <f>SUM('Calcs Men No Intervention'!$AF490:'Calcs Men No Intervention'!BB490)</f>
        <v>1.7442382579346719E-2</v>
      </c>
      <c r="AA182" s="110">
        <f>SUM('Calcs Men No Intervention'!$AF490:'Calcs Men No Intervention'!BC490)</f>
        <v>1.8237052111247969E-2</v>
      </c>
      <c r="AB182" s="110">
        <f>SUM('Calcs Men No Intervention'!$AF490:'Calcs Men No Intervention'!BD490)</f>
        <v>1.9120644784990429E-2</v>
      </c>
      <c r="AC182" s="110">
        <f>SUM('Calcs Men No Intervention'!$AF490:'Calcs Men No Intervention'!BE490)</f>
        <v>2.0116871978820242E-2</v>
      </c>
      <c r="AD182" s="98"/>
    </row>
    <row r="183" spans="1:30" s="3" customFormat="1" x14ac:dyDescent="0.3">
      <c r="B183" s="109"/>
      <c r="C183" s="109" t="s">
        <v>27</v>
      </c>
      <c r="D183" s="109"/>
      <c r="E183" s="110">
        <f>SUM('Calcs Women No Intervention'!$AF490:'Calcs Women No Intervention'!AG490)</f>
        <v>0.2994105888361645</v>
      </c>
      <c r="F183" s="110">
        <f>SUM('Calcs Women No Intervention'!$AF490:'Calcs Women No Intervention'!AH490)</f>
        <v>0.59762587510770193</v>
      </c>
      <c r="G183" s="110">
        <f>SUM('Calcs Women No Intervention'!$AF490:'Calcs Women No Intervention'!AI490)</f>
        <v>0.89455481552773985</v>
      </c>
      <c r="H183" s="110">
        <f>SUM('Calcs Women No Intervention'!$AF490:'Calcs Women No Intervention'!AJ490)</f>
        <v>1.1900723849876078</v>
      </c>
      <c r="I183" s="110">
        <f>SUM('Calcs Women No Intervention'!$AF490:'Calcs Women No Intervention'!AK490)</f>
        <v>1.6321932861743176</v>
      </c>
      <c r="J183" s="110">
        <f>SUM('Calcs Women No Intervention'!$AF490:'Calcs Women No Intervention'!AL490)</f>
        <v>2.0726673540297464</v>
      </c>
      <c r="K183" s="110">
        <f>SUM('Calcs Women No Intervention'!$AF490:'Calcs Women No Intervention'!AM490)</f>
        <v>2.5112784290401704</v>
      </c>
      <c r="L183" s="110">
        <f>SUM('Calcs Women No Intervention'!$AF490:'Calcs Women No Intervention'!AN490)</f>
        <v>2.9478385286662263</v>
      </c>
      <c r="M183" s="110">
        <f>SUM('Calcs Women No Intervention'!$AF490:'Calcs Women No Intervention'!AO490)</f>
        <v>3.3821405105304652</v>
      </c>
      <c r="N183" s="110">
        <f>SUM('Calcs Women No Intervention'!$AF490:'Calcs Women No Intervention'!AP490)</f>
        <v>3.8043642252380434</v>
      </c>
      <c r="O183" s="110">
        <f>SUM('Calcs Women No Intervention'!$AF490:'Calcs Women No Intervention'!AQ490)</f>
        <v>4.2238355116325002</v>
      </c>
      <c r="P183" s="110">
        <f>SUM('Calcs Women No Intervention'!$AF490:'Calcs Women No Intervention'!AR490)</f>
        <v>4.6401972157253812</v>
      </c>
      <c r="Q183" s="110">
        <f>SUM('Calcs Women No Intervention'!$AF490:'Calcs Women No Intervention'!AS490)</f>
        <v>5.053147640270705</v>
      </c>
      <c r="R183" s="110">
        <f>SUM('Calcs Women No Intervention'!$AF490:'Calcs Women No Intervention'!AT490)</f>
        <v>5.4623018388082203</v>
      </c>
      <c r="S183" s="110">
        <f>SUM('Calcs Women No Intervention'!$AF490:'Calcs Women No Intervention'!AU490)</f>
        <v>5.9892288369946085</v>
      </c>
      <c r="T183" s="110">
        <f>SUM('Calcs Women No Intervention'!$AF490:'Calcs Women No Intervention'!AV490)</f>
        <v>6.5098694028051955</v>
      </c>
      <c r="U183" s="110">
        <f>SUM('Calcs Women No Intervention'!$AF490:'Calcs Women No Intervention'!AW490)</f>
        <v>7.0237547411468313</v>
      </c>
      <c r="V183" s="110">
        <f>SUM('Calcs Women No Intervention'!$AF490:'Calcs Women No Intervention'!AX490)</f>
        <v>7.5304557413906554</v>
      </c>
      <c r="W183" s="110">
        <f>SUM('Calcs Women No Intervention'!$AF490:'Calcs Women No Intervention'!AY490)</f>
        <v>8.0295939581035984</v>
      </c>
      <c r="X183" s="110">
        <f>SUM('Calcs Women No Intervention'!$AF490:'Calcs Women No Intervention'!AZ490)</f>
        <v>8.5955281193509148</v>
      </c>
      <c r="Y183" s="110">
        <f>SUM('Calcs Women No Intervention'!$AF490:'Calcs Women No Intervention'!BA490)</f>
        <v>9.1512134811060655</v>
      </c>
      <c r="Z183" s="110">
        <f>SUM('Calcs Women No Intervention'!$AF490:'Calcs Women No Intervention'!BB490)</f>
        <v>9.695527738244806</v>
      </c>
      <c r="AA183" s="110">
        <f>SUM('Calcs Women No Intervention'!$AF490:'Calcs Women No Intervention'!BC490)</f>
        <v>10.227838089168293</v>
      </c>
      <c r="AB183" s="110">
        <f>SUM('Calcs Women No Intervention'!$AF490:'Calcs Women No Intervention'!BD490)</f>
        <v>10.747319988849588</v>
      </c>
      <c r="AC183" s="110">
        <f>SUM('Calcs Women No Intervention'!$AF490:'Calcs Women No Intervention'!BE490)</f>
        <v>11.165486127465153</v>
      </c>
      <c r="AD183" s="98"/>
    </row>
    <row r="184" spans="1:30" s="3" customFormat="1" x14ac:dyDescent="0.3">
      <c r="B184" s="109"/>
      <c r="C184" s="109" t="s">
        <v>38</v>
      </c>
      <c r="D184" s="109"/>
      <c r="E184" s="110">
        <f>E183+E182</f>
        <v>0.29995669041577794</v>
      </c>
      <c r="F184" s="110">
        <f t="shared" ref="F184:AC184" si="37">F183+F182</f>
        <v>0.59877227077554895</v>
      </c>
      <c r="G184" s="110">
        <f t="shared" si="37"/>
        <v>0.89635322087690872</v>
      </c>
      <c r="H184" s="110">
        <f t="shared" si="37"/>
        <v>1.1925728216697942</v>
      </c>
      <c r="I184" s="110">
        <f t="shared" si="37"/>
        <v>1.6354422715670291</v>
      </c>
      <c r="J184" s="110">
        <f t="shared" si="37"/>
        <v>2.0767058118307604</v>
      </c>
      <c r="K184" s="110">
        <f t="shared" si="37"/>
        <v>2.5161399145039369</v>
      </c>
      <c r="L184" s="110">
        <f t="shared" si="37"/>
        <v>2.953547421634775</v>
      </c>
      <c r="M184" s="110">
        <f t="shared" si="37"/>
        <v>3.3887104603423182</v>
      </c>
      <c r="N184" s="110">
        <f t="shared" si="37"/>
        <v>3.811801328023265</v>
      </c>
      <c r="O184" s="110">
        <f t="shared" si="37"/>
        <v>4.2321408472873188</v>
      </c>
      <c r="P184" s="110">
        <f t="shared" si="37"/>
        <v>4.6493698883354826</v>
      </c>
      <c r="Q184" s="110">
        <f t="shared" si="37"/>
        <v>5.0631877951921238</v>
      </c>
      <c r="R184" s="110">
        <f t="shared" si="37"/>
        <v>5.4732133600256043</v>
      </c>
      <c r="S184" s="110">
        <f t="shared" si="37"/>
        <v>6.0010151398888585</v>
      </c>
      <c r="T184" s="110">
        <f t="shared" si="37"/>
        <v>6.5225292549092195</v>
      </c>
      <c r="U184" s="110">
        <f t="shared" si="37"/>
        <v>7.0372783924513733</v>
      </c>
      <c r="V184" s="110">
        <f t="shared" si="37"/>
        <v>7.544821661017509</v>
      </c>
      <c r="W184" s="110">
        <f t="shared" si="37"/>
        <v>8.0447656592669397</v>
      </c>
      <c r="X184" s="110">
        <f t="shared" si="37"/>
        <v>8.6114700159026221</v>
      </c>
      <c r="Y184" s="110">
        <f t="shared" si="37"/>
        <v>9.167903477527183</v>
      </c>
      <c r="Z184" s="110">
        <f t="shared" si="37"/>
        <v>9.7129701208241528</v>
      </c>
      <c r="AA184" s="110">
        <f t="shared" si="37"/>
        <v>10.24607514127954</v>
      </c>
      <c r="AB184" s="110">
        <f t="shared" si="37"/>
        <v>10.766440633634579</v>
      </c>
      <c r="AC184" s="110">
        <f t="shared" si="37"/>
        <v>11.185602999443972</v>
      </c>
      <c r="AD184" s="98"/>
    </row>
    <row r="185" spans="1:30" s="3" customFormat="1" x14ac:dyDescent="0.3">
      <c r="B185" s="109"/>
      <c r="C185" s="109"/>
      <c r="D185" s="109"/>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98"/>
    </row>
    <row r="186" spans="1:30" s="3" customFormat="1" x14ac:dyDescent="0.3">
      <c r="A186" s="109"/>
      <c r="B186" s="109" t="s">
        <v>100</v>
      </c>
      <c r="C186" s="109" t="s">
        <v>28</v>
      </c>
      <c r="D186" s="109"/>
      <c r="E186" s="110">
        <f>SUM('Calcs Men Intervention'!$AF490:'Calcs Men Intervention'!AG490)</f>
        <v>5.4610157961343907E-4</v>
      </c>
      <c r="F186" s="110">
        <f>SUM('Calcs Men Intervention'!$AF490:'Calcs Men Intervention'!AH490)</f>
        <v>1.1464050606669034E-3</v>
      </c>
      <c r="G186" s="110">
        <f>SUM('Calcs Men Intervention'!$AF490:'Calcs Men Intervention'!AI490)</f>
        <v>1.7984544213009068E-3</v>
      </c>
      <c r="H186" s="110">
        <f>SUM('Calcs Men Intervention'!$AF490:'Calcs Men Intervention'!AJ490)</f>
        <v>2.5005777700821664E-3</v>
      </c>
      <c r="I186" s="110">
        <f>SUM('Calcs Men Intervention'!$AF490:'Calcs Men Intervention'!AK490)</f>
        <v>3.2492917196577579E-3</v>
      </c>
      <c r="J186" s="110">
        <f>SUM('Calcs Men Intervention'!$AF490:'Calcs Men Intervention'!AL490)</f>
        <v>4.0390300372993744E-3</v>
      </c>
      <c r="K186" s="110">
        <f>SUM('Calcs Men Intervention'!$AF490:'Calcs Men Intervention'!AM490)</f>
        <v>4.8624469739731117E-3</v>
      </c>
      <c r="L186" s="110">
        <f>SUM('Calcs Men Intervention'!$AF490:'Calcs Men Intervention'!AN490)</f>
        <v>5.7103833890970622E-3</v>
      </c>
      <c r="M186" s="110">
        <f>SUM('Calcs Men Intervention'!$AF490:'Calcs Men Intervention'!AO490)</f>
        <v>6.5721160741695813E-3</v>
      </c>
      <c r="N186" s="110">
        <f>SUM('Calcs Men Intervention'!$AF490:'Calcs Men Intervention'!AP490)</f>
        <v>7.440093478074554E-3</v>
      </c>
      <c r="O186" s="110">
        <f>SUM('Calcs Men Intervention'!$AF490:'Calcs Men Intervention'!AQ490)</f>
        <v>8.3093057734602589E-3</v>
      </c>
      <c r="P186" s="110">
        <f>SUM('Calcs Men Intervention'!$AF490:'Calcs Men Intervention'!AR490)</f>
        <v>9.1777788611259303E-3</v>
      </c>
      <c r="Q186" s="110">
        <f>SUM('Calcs Men Intervention'!$AF490:'Calcs Men Intervention'!AS490)</f>
        <v>1.004655299550496E-2</v>
      </c>
      <c r="R186" s="110">
        <f>SUM('Calcs Men Intervention'!$AF490:'Calcs Men Intervention'!AT490)</f>
        <v>1.091936627847245E-2</v>
      </c>
      <c r="S186" s="110">
        <f>SUM('Calcs Men Intervention'!$AF490:'Calcs Men Intervention'!AU490)</f>
        <v>1.1795741972592028E-2</v>
      </c>
      <c r="T186" s="110">
        <f>SUM('Calcs Men Intervention'!$AF490:'Calcs Men Intervention'!AV490)</f>
        <v>1.2671016290447071E-2</v>
      </c>
      <c r="U186" s="110">
        <f>SUM('Calcs Men Intervention'!$AF490:'Calcs Men Intervention'!AW490)</f>
        <v>1.3536647627734011E-2</v>
      </c>
      <c r="V186" s="110">
        <f>SUM('Calcs Men Intervention'!$AF490:'Calcs Men Intervention'!AX490)</f>
        <v>1.4380820146190401E-2</v>
      </c>
      <c r="W186" s="110">
        <f>SUM('Calcs Men Intervention'!$AF490:'Calcs Men Intervention'!AY490)</f>
        <v>1.5188532192464858E-2</v>
      </c>
      <c r="X186" s="110">
        <f>SUM('Calcs Men Intervention'!$AF490:'Calcs Men Intervention'!AZ490)</f>
        <v>1.5960647774924949E-2</v>
      </c>
      <c r="Y186" s="110">
        <f>SUM('Calcs Men Intervention'!$AF490:'Calcs Men Intervention'!BA490)</f>
        <v>1.671068303503976E-2</v>
      </c>
      <c r="Z186" s="110">
        <f>SUM('Calcs Men Intervention'!$AF490:'Calcs Men Intervention'!BB490)</f>
        <v>1.746508477011335E-2</v>
      </c>
      <c r="AA186" s="110">
        <f>SUM('Calcs Men Intervention'!$AF490:'Calcs Men Intervention'!BC490)</f>
        <v>1.8261953718623485E-2</v>
      </c>
      <c r="AB186" s="110">
        <f>SUM('Calcs Men Intervention'!$AF490:'Calcs Men Intervention'!BD490)</f>
        <v>1.9148070706403307E-2</v>
      </c>
      <c r="AC186" s="110">
        <f>SUM('Calcs Men Intervention'!$AF490:'Calcs Men Intervention'!BE490)</f>
        <v>2.0147235268570179E-2</v>
      </c>
      <c r="AD186" s="98"/>
    </row>
    <row r="187" spans="1:30" s="3" customFormat="1" x14ac:dyDescent="0.3">
      <c r="B187" s="109"/>
      <c r="C187" s="109" t="s">
        <v>27</v>
      </c>
      <c r="D187" s="109"/>
      <c r="E187" s="110">
        <f>SUM('Calcs Women Intervention'!$AF490:'Calcs Women Intervention'!AG490)</f>
        <v>0.2994105888361645</v>
      </c>
      <c r="F187" s="110">
        <f>SUM('Calcs Women Intervention'!$AF490:'Calcs Women Intervention'!AH490)</f>
        <v>0.59762818721880084</v>
      </c>
      <c r="G187" s="110">
        <f>SUM('Calcs Women Intervention'!$AF490:'Calcs Women Intervention'!AI490)</f>
        <v>0.89456605660519173</v>
      </c>
      <c r="H187" s="110">
        <f>SUM('Calcs Women Intervention'!$AF490:'Calcs Women Intervention'!AJ490)</f>
        <v>1.190102779970909</v>
      </c>
      <c r="I187" s="110">
        <f>SUM('Calcs Women Intervention'!$AF490:'Calcs Women Intervention'!AK490)</f>
        <v>1.6206478867966294</v>
      </c>
      <c r="J187" s="110">
        <f>SUM('Calcs Women Intervention'!$AF490:'Calcs Women Intervention'!AL490)</f>
        <v>2.0510439536823752</v>
      </c>
      <c r="K187" s="110">
        <f>SUM('Calcs Women Intervention'!$AF490:'Calcs Women Intervention'!AM490)</f>
        <v>2.481061033915835</v>
      </c>
      <c r="L187" s="110">
        <f>SUM('Calcs Women Intervention'!$AF490:'Calcs Women Intervention'!AN490)</f>
        <v>2.9104936977242422</v>
      </c>
      <c r="M187" s="110">
        <f>SUM('Calcs Women Intervention'!$AF490:'Calcs Women Intervention'!AO490)</f>
        <v>3.3391150332558603</v>
      </c>
      <c r="N187" s="110">
        <f>SUM('Calcs Women Intervention'!$AF490:'Calcs Women Intervention'!AP490)</f>
        <v>3.7571772874404061</v>
      </c>
      <c r="O187" s="110">
        <f>SUM('Calcs Women Intervention'!$AF490:'Calcs Women Intervention'!AQ490)</f>
        <v>4.1738590472592003</v>
      </c>
      <c r="P187" s="110">
        <f>SUM('Calcs Women Intervention'!$AF490:'Calcs Women Intervention'!AR490)</f>
        <v>4.5887778914590607</v>
      </c>
      <c r="Q187" s="110">
        <f>SUM('Calcs Women Intervention'!$AF490:'Calcs Women Intervention'!AS490)</f>
        <v>5.0016015382787389</v>
      </c>
      <c r="R187" s="110">
        <f>SUM('Calcs Women Intervention'!$AF490:'Calcs Women Intervention'!AT490)</f>
        <v>5.4112936576287538</v>
      </c>
      <c r="S187" s="110">
        <f>SUM('Calcs Women Intervention'!$AF490:'Calcs Women Intervention'!AU490)</f>
        <v>5.9389656303610643</v>
      </c>
      <c r="T187" s="110">
        <f>SUM('Calcs Women Intervention'!$AF490:'Calcs Women Intervention'!AV490)</f>
        <v>6.4603920592472415</v>
      </c>
      <c r="U187" s="110">
        <f>SUM('Calcs Women Intervention'!$AF490:'Calcs Women Intervention'!AW490)</f>
        <v>6.9751008385300288</v>
      </c>
      <c r="V187" s="110">
        <f>SUM('Calcs Women Intervention'!$AF490:'Calcs Women Intervention'!AX490)</f>
        <v>7.4826597598367384</v>
      </c>
      <c r="W187" s="110">
        <f>SUM('Calcs Women Intervention'!$AF490:'Calcs Women Intervention'!AY490)</f>
        <v>7.9826873885905059</v>
      </c>
      <c r="X187" s="110">
        <f>SUM('Calcs Women Intervention'!$AF490:'Calcs Women Intervention'!AZ490)</f>
        <v>8.549668144843336</v>
      </c>
      <c r="Y187" s="110">
        <f>SUM('Calcs Women Intervention'!$AF490:'Calcs Women Intervention'!BA490)</f>
        <v>9.1064180273280311</v>
      </c>
      <c r="Z187" s="110">
        <f>SUM('Calcs Women Intervention'!$AF490:'Calcs Women Intervention'!BB490)</f>
        <v>9.6518119475996986</v>
      </c>
      <c r="AA187" s="110">
        <f>SUM('Calcs Women Intervention'!$AF490:'Calcs Women Intervention'!BC490)</f>
        <v>10.185213682798855</v>
      </c>
      <c r="AB187" s="110">
        <f>SUM('Calcs Women Intervention'!$AF490:'Calcs Women Intervention'!BD490)</f>
        <v>10.705795920653989</v>
      </c>
      <c r="AC187" s="110">
        <f>SUM('Calcs Women Intervention'!$AF490:'Calcs Women Intervention'!BE490)</f>
        <v>11.124877425233858</v>
      </c>
      <c r="AD187" s="98"/>
    </row>
    <row r="188" spans="1:30" s="3" customFormat="1" x14ac:dyDescent="0.3">
      <c r="B188" s="109"/>
      <c r="C188" s="109" t="s">
        <v>38</v>
      </c>
      <c r="D188" s="109"/>
      <c r="E188" s="110">
        <f t="shared" ref="E188:AC188" si="38">E187+E186</f>
        <v>0.29995669041577794</v>
      </c>
      <c r="F188" s="110">
        <f t="shared" si="38"/>
        <v>0.59877459227946772</v>
      </c>
      <c r="G188" s="110">
        <f t="shared" si="38"/>
        <v>0.89636451102649262</v>
      </c>
      <c r="H188" s="110">
        <f t="shared" si="38"/>
        <v>1.1926033577409911</v>
      </c>
      <c r="I188" s="110">
        <f t="shared" si="38"/>
        <v>1.6238971785162872</v>
      </c>
      <c r="J188" s="110">
        <f t="shared" si="38"/>
        <v>2.0550829837196747</v>
      </c>
      <c r="K188" s="110">
        <f t="shared" si="38"/>
        <v>2.4859234808898081</v>
      </c>
      <c r="L188" s="110">
        <f t="shared" si="38"/>
        <v>2.9162040811133392</v>
      </c>
      <c r="M188" s="110">
        <f t="shared" si="38"/>
        <v>3.34568714933003</v>
      </c>
      <c r="N188" s="110">
        <f t="shared" si="38"/>
        <v>3.7646173809184806</v>
      </c>
      <c r="O188" s="110">
        <f t="shared" si="38"/>
        <v>4.1821683530326608</v>
      </c>
      <c r="P188" s="110">
        <f t="shared" si="38"/>
        <v>4.5979556703201867</v>
      </c>
      <c r="Q188" s="110">
        <f t="shared" si="38"/>
        <v>5.0116480912742443</v>
      </c>
      <c r="R188" s="110">
        <f t="shared" si="38"/>
        <v>5.4222130239072266</v>
      </c>
      <c r="S188" s="110">
        <f t="shared" si="38"/>
        <v>5.9507613723336563</v>
      </c>
      <c r="T188" s="110">
        <f t="shared" si="38"/>
        <v>6.4730630755376888</v>
      </c>
      <c r="U188" s="110">
        <f t="shared" si="38"/>
        <v>6.9886374861577627</v>
      </c>
      <c r="V188" s="110">
        <f t="shared" si="38"/>
        <v>7.4970405799829285</v>
      </c>
      <c r="W188" s="110">
        <f t="shared" si="38"/>
        <v>7.9978759207829704</v>
      </c>
      <c r="X188" s="110">
        <f t="shared" si="38"/>
        <v>8.565628792618261</v>
      </c>
      <c r="Y188" s="110">
        <f t="shared" si="38"/>
        <v>9.1231287103630709</v>
      </c>
      <c r="Z188" s="110">
        <f t="shared" si="38"/>
        <v>9.6692770323698127</v>
      </c>
      <c r="AA188" s="110">
        <f t="shared" si="38"/>
        <v>10.203475636517478</v>
      </c>
      <c r="AB188" s="110">
        <f t="shared" si="38"/>
        <v>10.724943991360393</v>
      </c>
      <c r="AC188" s="110">
        <f t="shared" si="38"/>
        <v>11.145024660502429</v>
      </c>
      <c r="AD188" s="98"/>
    </row>
    <row r="189" spans="1:30" s="3" customFormat="1" x14ac:dyDescent="0.3">
      <c r="B189" s="109"/>
      <c r="C189" s="109"/>
      <c r="D189" s="109"/>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98"/>
    </row>
    <row r="190" spans="1:30" s="3" customFormat="1" x14ac:dyDescent="0.3">
      <c r="A190" s="109"/>
      <c r="B190" s="109" t="s">
        <v>101</v>
      </c>
      <c r="C190" s="109" t="s">
        <v>28</v>
      </c>
      <c r="D190" s="109"/>
      <c r="E190" s="110">
        <f>'Calcs Men No Intervention'!BI490</f>
        <v>5.4610157961343907E-4</v>
      </c>
      <c r="F190" s="110">
        <f>'Calcs Men No Intervention'!BJ490</f>
        <v>1.1284230191982846E-3</v>
      </c>
      <c r="G190" s="110">
        <f>'Calcs Men No Intervention'!BK490</f>
        <v>1.7426382733448777E-3</v>
      </c>
      <c r="H190" s="110">
        <f>'Calcs Men No Intervention'!BL490</f>
        <v>2.3853499980129619E-3</v>
      </c>
      <c r="I190" s="110">
        <f>'Calcs Men No Intervention'!BM490</f>
        <v>3.0516557115590403E-3</v>
      </c>
      <c r="J190" s="110">
        <f>'Calcs Men No Intervention'!BN490</f>
        <v>3.7336045270950375E-3</v>
      </c>
      <c r="K190" s="110">
        <f>'Calcs Men No Intervention'!BO490</f>
        <v>4.4224775212216233E-3</v>
      </c>
      <c r="L190" s="110">
        <f>'Calcs Men No Intervention'!BP490</f>
        <v>5.1075903151521183E-3</v>
      </c>
      <c r="M190" s="110">
        <f>'Calcs Men No Intervention'!BQ490</f>
        <v>5.7779840312760814E-3</v>
      </c>
      <c r="N190" s="110">
        <f>'Calcs Men No Intervention'!BR490</f>
        <v>6.4259057848687438E-3</v>
      </c>
      <c r="O190" s="110">
        <f>'Calcs Men No Intervention'!BS490</f>
        <v>7.0422786697670681E-3</v>
      </c>
      <c r="P190" s="110">
        <f>'Calcs Men No Intervention'!BT490</f>
        <v>7.6249949675663278E-3</v>
      </c>
      <c r="Q190" s="110">
        <f>'Calcs Men No Intervention'!BU490</f>
        <v>8.175921149917012E-3</v>
      </c>
      <c r="R190" s="110">
        <f>'Calcs Men No Intervention'!BV490</f>
        <v>8.6981486976858494E-3</v>
      </c>
      <c r="S190" s="110">
        <f>'Calcs Men No Intervention'!BW490</f>
        <v>9.1913486911632189E-3</v>
      </c>
      <c r="T190" s="110">
        <f>'Calcs Men No Intervention'!BX490</f>
        <v>9.6492103209747486E-3</v>
      </c>
      <c r="U190" s="110">
        <f>'Calcs Men No Intervention'!BY490</f>
        <v>1.0062201655306033E-2</v>
      </c>
      <c r="V190" s="110">
        <f>'Calcs Men No Intervention'!BZ490</f>
        <v>1.0421357176599845E-2</v>
      </c>
      <c r="W190" s="110">
        <f>'Calcs Men No Intervention'!CA490</f>
        <v>1.0712382808568038E-2</v>
      </c>
      <c r="X190" s="110">
        <f>'Calcs Men No Intervention'!CB490</f>
        <v>1.094528609663227E-2</v>
      </c>
      <c r="Y190" s="110">
        <f>'Calcs Men No Intervention'!CC490</f>
        <v>1.1113881958593736E-2</v>
      </c>
      <c r="Z190" s="110">
        <f>'Calcs Men No Intervention'!CD490</f>
        <v>1.1246992785364557E-2</v>
      </c>
      <c r="AA190" s="110">
        <f>'Calcs Men No Intervention'!CE490</f>
        <v>1.139027092161368E-2</v>
      </c>
      <c r="AB190" s="110">
        <f>'Calcs Men No Intervention'!CF490</f>
        <v>1.1580540964698686E-2</v>
      </c>
      <c r="AC190" s="110">
        <f>'Calcs Men No Intervention'!CG490</f>
        <v>1.1832395478145359E-2</v>
      </c>
      <c r="AD190" s="98"/>
    </row>
    <row r="191" spans="1:30" s="3" customFormat="1" x14ac:dyDescent="0.3">
      <c r="B191" s="109"/>
      <c r="C191" s="109" t="s">
        <v>27</v>
      </c>
      <c r="D191" s="109"/>
      <c r="E191" s="110">
        <f>'Calcs Women No Intervention'!BI490</f>
        <v>0.2994105888361645</v>
      </c>
      <c r="F191" s="110">
        <f>'Calcs Women No Intervention'!BJ490</f>
        <v>0.58805799094270572</v>
      </c>
      <c r="G191" s="110">
        <f>'Calcs Women No Intervention'!BK490</f>
        <v>0.86604252794920644</v>
      </c>
      <c r="H191" s="110">
        <f>'Calcs Women No Intervention'!BL490</f>
        <v>1.1333311083751494</v>
      </c>
      <c r="I191" s="110">
        <f>'Calcs Women No Intervention'!BM490</f>
        <v>1.5381631567593665</v>
      </c>
      <c r="J191" s="110">
        <f>'Calcs Women No Intervention'!BN490</f>
        <v>1.9274116750528745</v>
      </c>
      <c r="K191" s="110">
        <f>'Calcs Women No Intervention'!BO490</f>
        <v>2.3010627302869002</v>
      </c>
      <c r="L191" s="110">
        <f>'Calcs Women No Intervention'!BP490</f>
        <v>2.6592764113583298</v>
      </c>
      <c r="M191" s="110">
        <f>'Calcs Women No Intervention'!BQ490</f>
        <v>3.0019793652991589</v>
      </c>
      <c r="N191" s="110">
        <f>'Calcs Women No Intervention'!BR490</f>
        <v>3.3194185053654106</v>
      </c>
      <c r="O191" s="110">
        <f>'Calcs Women No Intervention'!BS490</f>
        <v>3.6204699839217205</v>
      </c>
      <c r="P191" s="110">
        <f>'Calcs Women No Intervention'!BT490</f>
        <v>3.9047592473320742</v>
      </c>
      <c r="Q191" s="110">
        <f>'Calcs Women No Intervention'!BU490</f>
        <v>4.1725627883881904</v>
      </c>
      <c r="R191" s="110">
        <f>'Calcs Women No Intervention'!BV490</f>
        <v>4.4227994433020532</v>
      </c>
      <c r="S191" s="110">
        <f>'Calcs Women No Intervention'!BW490</f>
        <v>4.7784500667018754</v>
      </c>
      <c r="T191" s="110">
        <f>'Calcs Women No Intervention'!BX490</f>
        <v>5.1095619793525797</v>
      </c>
      <c r="U191" s="110">
        <f>'Calcs Women No Intervention'!BY490</f>
        <v>5.4160025961180294</v>
      </c>
      <c r="V191" s="110">
        <f>'Calcs Women No Intervention'!BZ490</f>
        <v>5.6979432724094501</v>
      </c>
      <c r="W191" s="110">
        <f>'Calcs Women No Intervention'!CA490</f>
        <v>5.9558223786759692</v>
      </c>
      <c r="X191" s="110">
        <f>'Calcs Women No Intervention'!CB490</f>
        <v>6.2658918757360924</v>
      </c>
      <c r="Y191" s="110">
        <f>'Calcs Women No Intervention'!CC490</f>
        <v>6.5421260918676207</v>
      </c>
      <c r="Z191" s="110">
        <f>'Calcs Women No Intervention'!CD490</f>
        <v>6.7809035831494588</v>
      </c>
      <c r="AA191" s="110">
        <f>'Calcs Women No Intervention'!CE490</f>
        <v>6.9874103048596137</v>
      </c>
      <c r="AB191" s="110">
        <f>'Calcs Women No Intervention'!CF490</f>
        <v>7.1585411901968934</v>
      </c>
      <c r="AC191" s="110">
        <f>'Calcs Women No Intervention'!CG490</f>
        <v>7.2037363497616962</v>
      </c>
      <c r="AD191" s="98"/>
    </row>
    <row r="192" spans="1:30" s="3" customFormat="1" x14ac:dyDescent="0.3">
      <c r="B192" s="109"/>
      <c r="C192" s="109" t="s">
        <v>38</v>
      </c>
      <c r="D192" s="109"/>
      <c r="E192" s="110">
        <f t="shared" ref="E192:AC192" si="39">E190+E191</f>
        <v>0.29995669041577794</v>
      </c>
      <c r="F192" s="110">
        <f t="shared" si="39"/>
        <v>0.58918641396190397</v>
      </c>
      <c r="G192" s="110">
        <f t="shared" si="39"/>
        <v>0.86778516622255131</v>
      </c>
      <c r="H192" s="110">
        <f t="shared" si="39"/>
        <v>1.1357164583731623</v>
      </c>
      <c r="I192" s="110">
        <f t="shared" si="39"/>
        <v>1.5412148124709255</v>
      </c>
      <c r="J192" s="110">
        <f t="shared" si="39"/>
        <v>1.9311452795799695</v>
      </c>
      <c r="K192" s="110">
        <f t="shared" si="39"/>
        <v>2.3054852078081218</v>
      </c>
      <c r="L192" s="110">
        <f t="shared" si="39"/>
        <v>2.6643840016734819</v>
      </c>
      <c r="M192" s="110">
        <f t="shared" si="39"/>
        <v>3.007757349330435</v>
      </c>
      <c r="N192" s="110">
        <f t="shared" si="39"/>
        <v>3.3258444111502792</v>
      </c>
      <c r="O192" s="110">
        <f t="shared" si="39"/>
        <v>3.6275122625914875</v>
      </c>
      <c r="P192" s="110">
        <f t="shared" si="39"/>
        <v>3.9123842422996407</v>
      </c>
      <c r="Q192" s="110">
        <f t="shared" si="39"/>
        <v>4.1807387095381072</v>
      </c>
      <c r="R192" s="110">
        <f t="shared" si="39"/>
        <v>4.4314975919997392</v>
      </c>
      <c r="S192" s="110">
        <f t="shared" si="39"/>
        <v>4.7876414153930389</v>
      </c>
      <c r="T192" s="110">
        <f t="shared" si="39"/>
        <v>5.1192111896735542</v>
      </c>
      <c r="U192" s="110">
        <f t="shared" si="39"/>
        <v>5.4260647977733356</v>
      </c>
      <c r="V192" s="110">
        <f t="shared" si="39"/>
        <v>5.7083646295860495</v>
      </c>
      <c r="W192" s="110">
        <f t="shared" si="39"/>
        <v>5.966534761484537</v>
      </c>
      <c r="X192" s="110">
        <f t="shared" si="39"/>
        <v>6.2768371618327246</v>
      </c>
      <c r="Y192" s="110">
        <f t="shared" si="39"/>
        <v>6.5532399738262148</v>
      </c>
      <c r="Z192" s="110">
        <f t="shared" si="39"/>
        <v>6.7921505759348237</v>
      </c>
      <c r="AA192" s="110">
        <f t="shared" si="39"/>
        <v>6.9988005757812273</v>
      </c>
      <c r="AB192" s="110">
        <f t="shared" si="39"/>
        <v>7.1701217311615917</v>
      </c>
      <c r="AC192" s="110">
        <f t="shared" si="39"/>
        <v>7.2155687452398416</v>
      </c>
      <c r="AD192" s="98"/>
    </row>
    <row r="193" spans="1:30" s="3" customFormat="1" x14ac:dyDescent="0.3">
      <c r="B193" s="109"/>
      <c r="C193" s="109"/>
      <c r="D193" s="109"/>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98"/>
    </row>
    <row r="194" spans="1:30" s="3" customFormat="1" x14ac:dyDescent="0.3">
      <c r="A194" s="109"/>
      <c r="B194" s="109" t="s">
        <v>102</v>
      </c>
      <c r="C194" s="109" t="s">
        <v>28</v>
      </c>
      <c r="D194" s="109"/>
      <c r="E194" s="110">
        <f>'Calcs Men Intervention'!BI490</f>
        <v>5.4610157961343907E-4</v>
      </c>
      <c r="F194" s="110">
        <f>'Calcs Men Intervention'!BJ490</f>
        <v>1.1284409334292123E-3</v>
      </c>
      <c r="G194" s="110">
        <f>'Calcs Men Intervention'!BK490</f>
        <v>1.7427461130272938E-3</v>
      </c>
      <c r="H194" s="110">
        <f>'Calcs Men Intervention'!BL490</f>
        <v>2.3856680658310959E-3</v>
      </c>
      <c r="I194" s="110">
        <f>'Calcs Men Intervention'!BM490</f>
        <v>3.0523410363859989E-3</v>
      </c>
      <c r="J194" s="110">
        <f>'Calcs Men Intervention'!BN490</f>
        <v>3.7348840349798232E-3</v>
      </c>
      <c r="K194" s="110">
        <f>'Calcs Men Intervention'!BO490</f>
        <v>4.4246057626669746E-3</v>
      </c>
      <c r="L194" s="110">
        <f>'Calcs Men Intervention'!BP490</f>
        <v>5.1108335627559412E-3</v>
      </c>
      <c r="M194" s="110">
        <f>'Calcs Men Intervention'!BQ490</f>
        <v>5.7825972069717796E-3</v>
      </c>
      <c r="N194" s="110">
        <f>'Calcs Men Intervention'!BR490</f>
        <v>6.4321191041161636E-3</v>
      </c>
      <c r="O194" s="110">
        <f>'Calcs Men Intervention'!BS490</f>
        <v>7.0503571554129951E-3</v>
      </c>
      <c r="P194" s="110">
        <f>'Calcs Men Intervention'!BT490</f>
        <v>7.6351505536464788E-3</v>
      </c>
      <c r="Q194" s="110">
        <f>'Calcs Men Intervention'!BU490</f>
        <v>8.1882982725710023E-3</v>
      </c>
      <c r="R194" s="110">
        <f>'Calcs Men Intervention'!BV490</f>
        <v>8.7128283347634138E-3</v>
      </c>
      <c r="S194" s="110">
        <f>'Calcs Men Intervention'!BW490</f>
        <v>9.2083646926160202E-3</v>
      </c>
      <c r="T194" s="110">
        <f>'Calcs Men Intervention'!BX490</f>
        <v>9.6685637192601166E-3</v>
      </c>
      <c r="U194" s="110">
        <f>'Calcs Men Intervention'!BY490</f>
        <v>1.0083870359579786E-2</v>
      </c>
      <c r="V194" s="110">
        <f>'Calcs Men Intervention'!BZ490</f>
        <v>1.0445271074273104E-2</v>
      </c>
      <c r="W194" s="110">
        <f>'Calcs Men Intervention'!CA490</f>
        <v>1.0738426160032441E-2</v>
      </c>
      <c r="X194" s="110">
        <f>'Calcs Men Intervention'!CB490</f>
        <v>1.0972964951177749E-2</v>
      </c>
      <c r="Y194" s="110">
        <f>'Calcs Men Intervention'!CC490</f>
        <v>1.1143035642785638E-2</v>
      </c>
      <c r="Z194" s="110">
        <f>'Calcs Men Intervention'!CD490</f>
        <v>1.1277532196227898E-2</v>
      </c>
      <c r="AA194" s="110">
        <f>'Calcs Men Intervention'!CE490</f>
        <v>1.1422212043675864E-2</v>
      </c>
      <c r="AB194" s="110">
        <f>'Calcs Men Intervention'!CF490</f>
        <v>1.1614046593561187E-2</v>
      </c>
      <c r="AC194" s="110">
        <f>'Calcs Men Intervention'!CG490</f>
        <v>1.1867709621738793E-2</v>
      </c>
      <c r="AD194" s="98"/>
    </row>
    <row r="195" spans="1:30" s="3" customFormat="1" x14ac:dyDescent="0.3">
      <c r="B195" s="109"/>
      <c r="C195" s="109" t="s">
        <v>27</v>
      </c>
      <c r="D195" s="109"/>
      <c r="E195" s="110">
        <f>'Calcs Women Intervention'!BI490</f>
        <v>0.2994105888361645</v>
      </c>
      <c r="F195" s="110">
        <f>'Calcs Women Intervention'!BJ490</f>
        <v>0.58806262012738753</v>
      </c>
      <c r="G195" s="110">
        <f>'Calcs Women Intervention'!BK490</f>
        <v>0.86606903263221446</v>
      </c>
      <c r="H195" s="110">
        <f>'Calcs Women Intervention'!BL490</f>
        <v>1.1334059139307793</v>
      </c>
      <c r="I195" s="110">
        <f>'Calcs Women Intervention'!BM490</f>
        <v>1.5267099549791703</v>
      </c>
      <c r="J195" s="110">
        <f>'Calcs Women Intervention'!BN490</f>
        <v>1.9063476338952929</v>
      </c>
      <c r="K195" s="110">
        <f>'Calcs Women Intervention'!BO490</f>
        <v>2.2722394259056506</v>
      </c>
      <c r="L195" s="110">
        <f>'Calcs Women Intervention'!BP490</f>
        <v>2.6244712876766991</v>
      </c>
      <c r="M195" s="110">
        <f>'Calcs Women Intervention'!BQ490</f>
        <v>2.9628954213245162</v>
      </c>
      <c r="N195" s="110">
        <f>'Calcs Women Intervention'!BR490</f>
        <v>3.2777772036847748</v>
      </c>
      <c r="O195" s="110">
        <f>'Calcs Women Intervention'!BS490</f>
        <v>3.577820239354224</v>
      </c>
      <c r="P195" s="110">
        <f>'Calcs Women Intervention'!BT490</f>
        <v>3.8625631434287597</v>
      </c>
      <c r="Q195" s="110">
        <f>'Calcs Women Intervention'!BU490</f>
        <v>4.1321770854254964</v>
      </c>
      <c r="R195" s="110">
        <f>'Calcs Women Intervention'!BV490</f>
        <v>4.384876471870542</v>
      </c>
      <c r="S195" s="110">
        <f>'Calcs Women Intervention'!BW490</f>
        <v>4.7431282664243408</v>
      </c>
      <c r="T195" s="110">
        <f>'Calcs Women Intervention'!BX490</f>
        <v>5.0768309472736606</v>
      </c>
      <c r="U195" s="110">
        <f>'Calcs Women Intervention'!BY490</f>
        <v>5.3858440440103319</v>
      </c>
      <c r="V195" s="110">
        <f>'Calcs Women Intervention'!BZ490</f>
        <v>5.6703293843168661</v>
      </c>
      <c r="W195" s="110">
        <f>'Calcs Women Intervention'!CA490</f>
        <v>5.9307151391218582</v>
      </c>
      <c r="X195" s="110">
        <f>'Calcs Women Intervention'!CB490</f>
        <v>6.2432553238141075</v>
      </c>
      <c r="Y195" s="110">
        <f>'Calcs Women Intervention'!CC490</f>
        <v>6.5219218099977283</v>
      </c>
      <c r="Z195" s="110">
        <f>'Calcs Women Intervention'!CD490</f>
        <v>6.7631069600875584</v>
      </c>
      <c r="AA195" s="110">
        <f>'Calcs Women Intervention'!CE490</f>
        <v>6.9719526505716134</v>
      </c>
      <c r="AB195" s="110">
        <f>'Calcs Women Intervention'!CF490</f>
        <v>7.1453676243790625</v>
      </c>
      <c r="AC195" s="110">
        <f>'Calcs Women Intervention'!CG490</f>
        <v>7.1926093318049826</v>
      </c>
      <c r="AD195" s="98"/>
    </row>
    <row r="196" spans="1:30" s="3" customFormat="1" x14ac:dyDescent="0.3">
      <c r="B196" s="109"/>
      <c r="C196" s="109" t="s">
        <v>38</v>
      </c>
      <c r="D196" s="109"/>
      <c r="E196" s="110">
        <f t="shared" ref="E196:AC196" si="40">E194+E195</f>
        <v>0.29995669041577794</v>
      </c>
      <c r="F196" s="110">
        <f t="shared" si="40"/>
        <v>0.58919106106081676</v>
      </c>
      <c r="G196" s="110">
        <f t="shared" si="40"/>
        <v>0.86781177874524174</v>
      </c>
      <c r="H196" s="110">
        <f t="shared" si="40"/>
        <v>1.1357915819966105</v>
      </c>
      <c r="I196" s="110">
        <f t="shared" si="40"/>
        <v>1.5297622960155564</v>
      </c>
      <c r="J196" s="110">
        <f t="shared" si="40"/>
        <v>1.9100825179302727</v>
      </c>
      <c r="K196" s="110">
        <f t="shared" si="40"/>
        <v>2.2766640316683175</v>
      </c>
      <c r="L196" s="110">
        <f t="shared" si="40"/>
        <v>2.629582121239455</v>
      </c>
      <c r="M196" s="110">
        <f t="shared" si="40"/>
        <v>2.968678018531488</v>
      </c>
      <c r="N196" s="110">
        <f t="shared" si="40"/>
        <v>3.2842093227888909</v>
      </c>
      <c r="O196" s="110">
        <f t="shared" si="40"/>
        <v>3.5848705965096368</v>
      </c>
      <c r="P196" s="110">
        <f t="shared" si="40"/>
        <v>3.8701982939824062</v>
      </c>
      <c r="Q196" s="110">
        <f t="shared" si="40"/>
        <v>4.1403653836980672</v>
      </c>
      <c r="R196" s="110">
        <f t="shared" si="40"/>
        <v>4.3935893002053055</v>
      </c>
      <c r="S196" s="110">
        <f t="shared" si="40"/>
        <v>4.7523366311169566</v>
      </c>
      <c r="T196" s="110">
        <f t="shared" si="40"/>
        <v>5.0864995109929207</v>
      </c>
      <c r="U196" s="110">
        <f t="shared" si="40"/>
        <v>5.3959279143699117</v>
      </c>
      <c r="V196" s="110">
        <f t="shared" si="40"/>
        <v>5.6807746553911391</v>
      </c>
      <c r="W196" s="110">
        <f t="shared" si="40"/>
        <v>5.9414535652818907</v>
      </c>
      <c r="X196" s="110">
        <f t="shared" si="40"/>
        <v>6.2542282887652849</v>
      </c>
      <c r="Y196" s="110">
        <f t="shared" si="40"/>
        <v>6.5330648456405136</v>
      </c>
      <c r="Z196" s="110">
        <f t="shared" si="40"/>
        <v>6.7743844922837866</v>
      </c>
      <c r="AA196" s="110">
        <f t="shared" si="40"/>
        <v>6.9833748626152889</v>
      </c>
      <c r="AB196" s="110">
        <f t="shared" si="40"/>
        <v>7.1569816709726233</v>
      </c>
      <c r="AC196" s="110">
        <f t="shared" si="40"/>
        <v>7.2044770414267214</v>
      </c>
      <c r="AD196" s="98"/>
    </row>
    <row r="197" spans="1:30" s="3" customFormat="1" x14ac:dyDescent="0.3">
      <c r="B197" s="109"/>
      <c r="C197" s="109"/>
      <c r="D197" s="109"/>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98"/>
    </row>
    <row r="198" spans="1:30" s="3" customFormat="1" x14ac:dyDescent="0.3">
      <c r="B198" s="109" t="s">
        <v>103</v>
      </c>
      <c r="C198" s="109" t="s">
        <v>28</v>
      </c>
      <c r="D198" s="109"/>
      <c r="E198" s="110">
        <f t="shared" ref="E198:AC198" si="41">E190-E194</f>
        <v>0</v>
      </c>
      <c r="F198" s="110">
        <f t="shared" si="41"/>
        <v>-1.7914230927666697E-8</v>
      </c>
      <c r="G198" s="110">
        <f t="shared" si="41"/>
        <v>-1.0783968241610473E-7</v>
      </c>
      <c r="H198" s="110">
        <f t="shared" si="41"/>
        <v>-3.1806781813394081E-7</v>
      </c>
      <c r="I198" s="110">
        <f t="shared" si="41"/>
        <v>-6.8532482695856864E-7</v>
      </c>
      <c r="J198" s="110">
        <f t="shared" si="41"/>
        <v>-1.2795078847857404E-6</v>
      </c>
      <c r="K198" s="110">
        <f t="shared" si="41"/>
        <v>-2.128241445351238E-6</v>
      </c>
      <c r="L198" s="110">
        <f t="shared" si="41"/>
        <v>-3.2432476038228575E-6</v>
      </c>
      <c r="M198" s="110">
        <f t="shared" si="41"/>
        <v>-4.6131756956981074E-6</v>
      </c>
      <c r="N198" s="110">
        <f t="shared" si="41"/>
        <v>-6.2133192474198712E-6</v>
      </c>
      <c r="O198" s="110">
        <f t="shared" si="41"/>
        <v>-8.0784856459270235E-6</v>
      </c>
      <c r="P198" s="110">
        <f t="shared" si="41"/>
        <v>-1.0155586080150963E-5</v>
      </c>
      <c r="Q198" s="110">
        <f t="shared" si="41"/>
        <v>-1.2377122653990311E-5</v>
      </c>
      <c r="R198" s="110">
        <f t="shared" si="41"/>
        <v>-1.4679637077564395E-5</v>
      </c>
      <c r="S198" s="110">
        <f t="shared" si="41"/>
        <v>-1.7016001452801327E-5</v>
      </c>
      <c r="T198" s="110">
        <f t="shared" si="41"/>
        <v>-1.9353398285367959E-5</v>
      </c>
      <c r="U198" s="110">
        <f t="shared" si="41"/>
        <v>-2.1668704273752892E-5</v>
      </c>
      <c r="V198" s="110">
        <f t="shared" si="41"/>
        <v>-2.3913897673259049E-5</v>
      </c>
      <c r="W198" s="110">
        <f t="shared" si="41"/>
        <v>-2.604335146440262E-5</v>
      </c>
      <c r="X198" s="110">
        <f t="shared" si="41"/>
        <v>-2.7678854545479248E-5</v>
      </c>
      <c r="Y198" s="110">
        <f t="shared" si="41"/>
        <v>-2.9153684191901563E-5</v>
      </c>
      <c r="Z198" s="110">
        <f t="shared" si="41"/>
        <v>-3.0539410863341179E-5</v>
      </c>
      <c r="AA198" s="110">
        <f t="shared" si="41"/>
        <v>-3.1941122062183885E-5</v>
      </c>
      <c r="AB198" s="110">
        <f t="shared" si="41"/>
        <v>-3.3505628862501649E-5</v>
      </c>
      <c r="AC198" s="110">
        <f t="shared" si="41"/>
        <v>-3.531414359343385E-5</v>
      </c>
      <c r="AD198" s="98"/>
    </row>
    <row r="199" spans="1:30" s="3" customFormat="1" x14ac:dyDescent="0.3">
      <c r="B199" s="109"/>
      <c r="C199" s="109" t="s">
        <v>27</v>
      </c>
      <c r="D199" s="109"/>
      <c r="E199" s="110">
        <f t="shared" ref="E199:AC199" si="42">E191-E195</f>
        <v>0</v>
      </c>
      <c r="F199" s="110">
        <f t="shared" si="42"/>
        <v>-4.629184681803622E-6</v>
      </c>
      <c r="G199" s="110">
        <f t="shared" si="42"/>
        <v>-2.6504683008021779E-5</v>
      </c>
      <c r="H199" s="110">
        <f t="shared" si="42"/>
        <v>-7.4805555629886555E-5</v>
      </c>
      <c r="I199" s="110">
        <f t="shared" si="42"/>
        <v>1.1453201780196265E-2</v>
      </c>
      <c r="J199" s="110">
        <f t="shared" si="42"/>
        <v>2.1064041157581537E-2</v>
      </c>
      <c r="K199" s="110">
        <f t="shared" si="42"/>
        <v>2.8823304381249581E-2</v>
      </c>
      <c r="L199" s="110">
        <f t="shared" si="42"/>
        <v>3.480512368163069E-2</v>
      </c>
      <c r="M199" s="110">
        <f t="shared" si="42"/>
        <v>3.9083943974642654E-2</v>
      </c>
      <c r="N199" s="110">
        <f t="shared" si="42"/>
        <v>4.1641301680635845E-2</v>
      </c>
      <c r="O199" s="110">
        <f t="shared" si="42"/>
        <v>4.2649744567496484E-2</v>
      </c>
      <c r="P199" s="110">
        <f t="shared" si="42"/>
        <v>4.2196103903314519E-2</v>
      </c>
      <c r="Q199" s="110">
        <f t="shared" si="42"/>
        <v>4.0385702962693948E-2</v>
      </c>
      <c r="R199" s="110">
        <f t="shared" si="42"/>
        <v>3.7922971431511243E-2</v>
      </c>
      <c r="S199" s="110">
        <f t="shared" si="42"/>
        <v>3.5321800277534621E-2</v>
      </c>
      <c r="T199" s="110">
        <f t="shared" si="42"/>
        <v>3.2731032078919142E-2</v>
      </c>
      <c r="U199" s="110">
        <f t="shared" si="42"/>
        <v>3.0158552107697467E-2</v>
      </c>
      <c r="V199" s="110">
        <f t="shared" si="42"/>
        <v>2.7613888092584027E-2</v>
      </c>
      <c r="W199" s="110">
        <f t="shared" si="42"/>
        <v>2.5107239554110983E-2</v>
      </c>
      <c r="X199" s="110">
        <f t="shared" si="42"/>
        <v>2.2636551921984882E-2</v>
      </c>
      <c r="Y199" s="110">
        <f t="shared" si="42"/>
        <v>2.0204281869892426E-2</v>
      </c>
      <c r="Z199" s="110">
        <f t="shared" si="42"/>
        <v>1.7796623061900441E-2</v>
      </c>
      <c r="AA199" s="110">
        <f t="shared" si="42"/>
        <v>1.5457654288000278E-2</v>
      </c>
      <c r="AB199" s="110">
        <f t="shared" si="42"/>
        <v>1.3173565817830912E-2</v>
      </c>
      <c r="AC199" s="110">
        <f t="shared" si="42"/>
        <v>1.1127017956713559E-2</v>
      </c>
      <c r="AD199" s="98"/>
    </row>
    <row r="200" spans="1:30" s="3" customFormat="1" x14ac:dyDescent="0.3">
      <c r="B200" s="109"/>
      <c r="C200" s="109" t="s">
        <v>38</v>
      </c>
      <c r="D200" s="109"/>
      <c r="E200" s="110">
        <f t="shared" ref="E200:AC200" si="43">E192-E196</f>
        <v>0</v>
      </c>
      <c r="F200" s="110">
        <f t="shared" si="43"/>
        <v>-4.6470989127911366E-6</v>
      </c>
      <c r="G200" s="110">
        <f t="shared" si="43"/>
        <v>-2.6612522690427909E-5</v>
      </c>
      <c r="H200" s="110">
        <f t="shared" si="43"/>
        <v>-7.5123623448192234E-5</v>
      </c>
      <c r="I200" s="110">
        <f t="shared" si="43"/>
        <v>1.1452516455369155E-2</v>
      </c>
      <c r="J200" s="110">
        <f t="shared" si="43"/>
        <v>2.1062761649696782E-2</v>
      </c>
      <c r="K200" s="110">
        <f t="shared" si="43"/>
        <v>2.8821176139804283E-2</v>
      </c>
      <c r="L200" s="110">
        <f t="shared" si="43"/>
        <v>3.4801880434026877E-2</v>
      </c>
      <c r="M200" s="110">
        <f t="shared" si="43"/>
        <v>3.9079330798946987E-2</v>
      </c>
      <c r="N200" s="110">
        <f t="shared" si="43"/>
        <v>4.1635088361388295E-2</v>
      </c>
      <c r="O200" s="110">
        <f t="shared" si="43"/>
        <v>4.2641666081850715E-2</v>
      </c>
      <c r="P200" s="110">
        <f t="shared" si="43"/>
        <v>4.2185948317234434E-2</v>
      </c>
      <c r="Q200" s="110">
        <f t="shared" si="43"/>
        <v>4.0373325840040053E-2</v>
      </c>
      <c r="R200" s="110">
        <f t="shared" si="43"/>
        <v>3.7908291794433779E-2</v>
      </c>
      <c r="S200" s="110">
        <f t="shared" si="43"/>
        <v>3.5304784276082302E-2</v>
      </c>
      <c r="T200" s="110">
        <f t="shared" si="43"/>
        <v>3.2711678680633405E-2</v>
      </c>
      <c r="U200" s="110">
        <f t="shared" si="43"/>
        <v>3.0136883403423909E-2</v>
      </c>
      <c r="V200" s="110">
        <f t="shared" si="43"/>
        <v>2.7589974194910383E-2</v>
      </c>
      <c r="W200" s="110">
        <f t="shared" si="43"/>
        <v>2.5081196202646261E-2</v>
      </c>
      <c r="X200" s="110">
        <f t="shared" si="43"/>
        <v>2.2608873067439639E-2</v>
      </c>
      <c r="Y200" s="110">
        <f t="shared" si="43"/>
        <v>2.0175128185701219E-2</v>
      </c>
      <c r="Z200" s="110">
        <f t="shared" si="43"/>
        <v>1.7766083651037157E-2</v>
      </c>
      <c r="AA200" s="110">
        <f t="shared" si="43"/>
        <v>1.5425713165938326E-2</v>
      </c>
      <c r="AB200" s="110">
        <f t="shared" si="43"/>
        <v>1.3140060188968405E-2</v>
      </c>
      <c r="AC200" s="110">
        <f t="shared" si="43"/>
        <v>1.1091703813120191E-2</v>
      </c>
      <c r="AD200" s="98"/>
    </row>
    <row r="201" spans="1:30" s="3" customFormat="1" x14ac:dyDescent="0.3">
      <c r="B201" s="109"/>
      <c r="C201" s="109"/>
      <c r="D201" s="109"/>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98"/>
    </row>
    <row r="202" spans="1:30" s="3" customFormat="1" x14ac:dyDescent="0.3">
      <c r="B202" s="109" t="s">
        <v>104</v>
      </c>
      <c r="C202" s="109" t="s">
        <v>28</v>
      </c>
      <c r="D202" s="109"/>
      <c r="E202" s="110">
        <f>SUM($E198:E198)</f>
        <v>0</v>
      </c>
      <c r="F202" s="110">
        <f>SUM($E198:F198)</f>
        <v>-1.7914230927666697E-8</v>
      </c>
      <c r="G202" s="110">
        <f>SUM($E198:G198)</f>
        <v>-1.2575391334377142E-7</v>
      </c>
      <c r="H202" s="110">
        <f>SUM($E198:H198)</f>
        <v>-4.4382173147771223E-7</v>
      </c>
      <c r="I202" s="110">
        <f>SUM($E198:I198)</f>
        <v>-1.1291465584362809E-6</v>
      </c>
      <c r="J202" s="110">
        <f>SUM($E198:J198)</f>
        <v>-2.4086544432220212E-6</v>
      </c>
      <c r="K202" s="110">
        <f>SUM($E198:K198)</f>
        <v>-4.5368958885732592E-6</v>
      </c>
      <c r="L202" s="110">
        <f>SUM($E198:L198)</f>
        <v>-7.7801434923961167E-6</v>
      </c>
      <c r="M202" s="110">
        <f>SUM($E198:M198)</f>
        <v>-1.2393319188094224E-5</v>
      </c>
      <c r="N202" s="110">
        <f>SUM($E198:N198)</f>
        <v>-1.8606638435514095E-5</v>
      </c>
      <c r="O202" s="110">
        <f>SUM($E198:O198)</f>
        <v>-2.6685124081441119E-5</v>
      </c>
      <c r="P202" s="110">
        <f>SUM($E198:P198)</f>
        <v>-3.6840710161592082E-5</v>
      </c>
      <c r="Q202" s="110">
        <f>SUM($E198:Q198)</f>
        <v>-4.9217832815582393E-5</v>
      </c>
      <c r="R202" s="110">
        <f>SUM($E198:R198)</f>
        <v>-6.3897469893146788E-5</v>
      </c>
      <c r="S202" s="110">
        <f>SUM($E198:S198)</f>
        <v>-8.0913471345948115E-5</v>
      </c>
      <c r="T202" s="110">
        <f>SUM($E198:T198)</f>
        <v>-1.0026686963131607E-4</v>
      </c>
      <c r="U202" s="110">
        <f>SUM($E198:U198)</f>
        <v>-1.2193557390506897E-4</v>
      </c>
      <c r="V202" s="110">
        <f>SUM($E198:V198)</f>
        <v>-1.4584947157832802E-4</v>
      </c>
      <c r="W202" s="110">
        <f>SUM($E198:W198)</f>
        <v>-1.7189282304273064E-4</v>
      </c>
      <c r="X202" s="110">
        <f>SUM($E198:X198)</f>
        <v>-1.9957167758820988E-4</v>
      </c>
      <c r="Y202" s="110">
        <f>SUM($E198:Y198)</f>
        <v>-2.2872536178011145E-4</v>
      </c>
      <c r="Z202" s="110">
        <f>SUM($E198:Z198)</f>
        <v>-2.5926477264345263E-4</v>
      </c>
      <c r="AA202" s="110">
        <f>SUM($E198:AA198)</f>
        <v>-2.9120589470563651E-4</v>
      </c>
      <c r="AB202" s="110">
        <f>SUM($E198:AB198)</f>
        <v>-3.2471152356813816E-4</v>
      </c>
      <c r="AC202" s="110">
        <f>SUM($E198:AC198)</f>
        <v>-3.6002566716157201E-4</v>
      </c>
      <c r="AD202" s="98"/>
    </row>
    <row r="203" spans="1:30" s="3" customFormat="1" x14ac:dyDescent="0.3">
      <c r="B203" s="109"/>
      <c r="C203" s="109" t="s">
        <v>27</v>
      </c>
      <c r="D203" s="109"/>
      <c r="E203" s="110">
        <f>SUM($E199:E199)</f>
        <v>0</v>
      </c>
      <c r="F203" s="110">
        <f>SUM($E199:F199)</f>
        <v>-4.629184681803622E-6</v>
      </c>
      <c r="G203" s="110">
        <f>SUM($E199:G199)</f>
        <v>-3.1133867689825401E-5</v>
      </c>
      <c r="H203" s="110">
        <f>SUM($E199:H199)</f>
        <v>-1.0593942331971196E-4</v>
      </c>
      <c r="I203" s="110">
        <f>SUM($E199:I199)</f>
        <v>1.1347262356876553E-2</v>
      </c>
      <c r="J203" s="110">
        <f>SUM($E199:J199)</f>
        <v>3.241130351445809E-2</v>
      </c>
      <c r="K203" s="110">
        <f>SUM($E199:K199)</f>
        <v>6.1234607895707671E-2</v>
      </c>
      <c r="L203" s="110">
        <f>SUM($E199:L199)</f>
        <v>9.6039731577338361E-2</v>
      </c>
      <c r="M203" s="110">
        <f>SUM($E199:M199)</f>
        <v>0.13512367555198102</v>
      </c>
      <c r="N203" s="110">
        <f>SUM($E199:N199)</f>
        <v>0.17676497723261686</v>
      </c>
      <c r="O203" s="110">
        <f>SUM($E199:O199)</f>
        <v>0.21941472180011334</v>
      </c>
      <c r="P203" s="110">
        <f>SUM($E199:P199)</f>
        <v>0.26161082570342786</v>
      </c>
      <c r="Q203" s="110">
        <f>SUM($E199:Q199)</f>
        <v>0.30199652866612181</v>
      </c>
      <c r="R203" s="110">
        <f>SUM($E199:R199)</f>
        <v>0.33991950009763305</v>
      </c>
      <c r="S203" s="110">
        <f>SUM($E199:S199)</f>
        <v>0.37524130037516767</v>
      </c>
      <c r="T203" s="110">
        <f>SUM($E199:T199)</f>
        <v>0.40797233245408682</v>
      </c>
      <c r="U203" s="110">
        <f>SUM($E199:U199)</f>
        <v>0.43813088456178428</v>
      </c>
      <c r="V203" s="110">
        <f>SUM($E199:V199)</f>
        <v>0.46574477265436831</v>
      </c>
      <c r="W203" s="110">
        <f>SUM($E199:W199)</f>
        <v>0.49085201220847929</v>
      </c>
      <c r="X203" s="110">
        <f>SUM($E199:X199)</f>
        <v>0.51348856413046418</v>
      </c>
      <c r="Y203" s="110">
        <f>SUM($E199:Y199)</f>
        <v>0.5336928460003566</v>
      </c>
      <c r="Z203" s="110">
        <f>SUM($E199:Z199)</f>
        <v>0.55148946906225704</v>
      </c>
      <c r="AA203" s="110">
        <f>SUM($E199:AA199)</f>
        <v>0.56694712335025732</v>
      </c>
      <c r="AB203" s="110">
        <f>SUM($E199:AB199)</f>
        <v>0.58012068916808823</v>
      </c>
      <c r="AC203" s="110">
        <f>SUM($E199:AC199)</f>
        <v>0.59124770712480179</v>
      </c>
      <c r="AD203" s="98"/>
    </row>
    <row r="204" spans="1:30" s="3" customFormat="1" x14ac:dyDescent="0.3">
      <c r="B204" s="109"/>
      <c r="C204" s="109" t="s">
        <v>38</v>
      </c>
      <c r="D204" s="109"/>
      <c r="E204" s="110">
        <f>SUM($E200:E200)</f>
        <v>0</v>
      </c>
      <c r="F204" s="110">
        <f>SUM($E200:F200)</f>
        <v>-4.6470989127911366E-6</v>
      </c>
      <c r="G204" s="110">
        <f>SUM($E200:G200)</f>
        <v>-3.1259621603219045E-5</v>
      </c>
      <c r="H204" s="110">
        <f>SUM($E200:H200)</f>
        <v>-1.0638324505141128E-4</v>
      </c>
      <c r="I204" s="110">
        <f>SUM($E200:I200)</f>
        <v>1.1346133210317744E-2</v>
      </c>
      <c r="J204" s="110">
        <f>SUM($E200:J200)</f>
        <v>3.2408894860014525E-2</v>
      </c>
      <c r="K204" s="110">
        <f>SUM($E200:K200)</f>
        <v>6.1230070999818809E-2</v>
      </c>
      <c r="L204" s="110">
        <f>SUM($E200:L200)</f>
        <v>9.6031951433845686E-2</v>
      </c>
      <c r="M204" s="110">
        <f>SUM($E200:M200)</f>
        <v>0.13511128223279267</v>
      </c>
      <c r="N204" s="110">
        <f>SUM($E200:N200)</f>
        <v>0.17674637059418097</v>
      </c>
      <c r="O204" s="110">
        <f>SUM($E200:O200)</f>
        <v>0.21938803667603168</v>
      </c>
      <c r="P204" s="110">
        <f>SUM($E200:P200)</f>
        <v>0.26157398499326612</v>
      </c>
      <c r="Q204" s="110">
        <f>SUM($E200:Q200)</f>
        <v>0.30194731083330617</v>
      </c>
      <c r="R204" s="110">
        <f>SUM($E200:R200)</f>
        <v>0.33985560262773995</v>
      </c>
      <c r="S204" s="110">
        <f>SUM($E200:S200)</f>
        <v>0.37516038690382225</v>
      </c>
      <c r="T204" s="110">
        <f>SUM($E200:T200)</f>
        <v>0.40787206558445566</v>
      </c>
      <c r="U204" s="110">
        <f>SUM($E200:U200)</f>
        <v>0.43800894898787956</v>
      </c>
      <c r="V204" s="110">
        <f>SUM($E200:V200)</f>
        <v>0.46559892318278995</v>
      </c>
      <c r="W204" s="110">
        <f>SUM($E200:W200)</f>
        <v>0.49068011938543621</v>
      </c>
      <c r="X204" s="110">
        <f>SUM($E200:X200)</f>
        <v>0.51328899245287585</v>
      </c>
      <c r="Y204" s="110">
        <f>SUM($E200:Y200)</f>
        <v>0.53346412063857707</v>
      </c>
      <c r="Z204" s="110">
        <f>SUM($E200:Z200)</f>
        <v>0.55123020428961422</v>
      </c>
      <c r="AA204" s="110">
        <f>SUM($E200:AA200)</f>
        <v>0.56665591745555255</v>
      </c>
      <c r="AB204" s="110">
        <f>SUM($E200:AB200)</f>
        <v>0.57979597764452095</v>
      </c>
      <c r="AC204" s="110">
        <f>SUM($E200:AC200)</f>
        <v>0.59088768145764115</v>
      </c>
      <c r="AD204" s="98"/>
    </row>
    <row r="205" spans="1:30" s="3" customFormat="1" x14ac:dyDescent="0.3">
      <c r="B205" s="10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98"/>
    </row>
    <row r="206" spans="1:30" s="3" customFormat="1" x14ac:dyDescent="0.3">
      <c r="B206" s="109" t="s">
        <v>199</v>
      </c>
      <c r="C206" s="109" t="s">
        <v>28</v>
      </c>
      <c r="D206" s="109"/>
      <c r="E206" s="114">
        <f>E198*Costs!$D$8</f>
        <v>0</v>
      </c>
      <c r="F206" s="114">
        <f>F198*Costs!$D$8</f>
        <v>-3.4557481066792502E-5</v>
      </c>
      <c r="G206" s="114">
        <f>G198*Costs!$D$8</f>
        <v>-2.080283434098194E-4</v>
      </c>
      <c r="H206" s="114">
        <f>H198*Costs!$D$8</f>
        <v>-6.1356932639202626E-4</v>
      </c>
      <c r="I206" s="114">
        <f>I198*Costs!$D$8</f>
        <v>-1.3220271541575059E-3</v>
      </c>
      <c r="J206" s="114">
        <f>J198*Costs!$D$8</f>
        <v>-2.4682371061214231E-3</v>
      </c>
      <c r="K206" s="114">
        <f>K198*Costs!$D$8</f>
        <v>-4.1054881870314181E-3</v>
      </c>
      <c r="L206" s="114">
        <f>L198*Costs!$D$8</f>
        <v>-6.2563929267504762E-3</v>
      </c>
      <c r="M206" s="114">
        <f>M198*Costs!$D$8</f>
        <v>-8.8990553044433068E-3</v>
      </c>
      <c r="N206" s="114">
        <f>N198*Costs!$D$8</f>
        <v>-1.1985815250547078E-2</v>
      </c>
      <c r="O206" s="114">
        <f>O198*Costs!$D$8</f>
        <v>-1.5583818020695788E-2</v>
      </c>
      <c r="P206" s="114">
        <f>P198*Costs!$D$8</f>
        <v>-1.959065254344744E-2</v>
      </c>
      <c r="Q206" s="114">
        <f>Q198*Costs!$D$8</f>
        <v>-2.3876111874613914E-2</v>
      </c>
      <c r="R206" s="114">
        <f>R198*Costs!$D$8</f>
        <v>-2.8317781680030553E-2</v>
      </c>
      <c r="S206" s="114">
        <f>S198*Costs!$D$8</f>
        <v>-3.2824749798750393E-2</v>
      </c>
      <c r="T206" s="114">
        <f>T198*Costs!$D$8</f>
        <v>-3.7333709581235622E-2</v>
      </c>
      <c r="U206" s="114">
        <f>U198*Costs!$D$8</f>
        <v>-4.1800054978953734E-2</v>
      </c>
      <c r="V206" s="114">
        <f>V198*Costs!$D$8</f>
        <v>-4.6131149554434196E-2</v>
      </c>
      <c r="W206" s="114">
        <f>W198*Costs!$D$8</f>
        <v>-5.0238976419410206E-2</v>
      </c>
      <c r="X206" s="114">
        <f>X198*Costs!$D$8</f>
        <v>-5.3393946732520257E-2</v>
      </c>
      <c r="Y206" s="114">
        <f>Y198*Costs!$D$8</f>
        <v>-5.6238969652497868E-2</v>
      </c>
      <c r="Z206" s="114">
        <f>Z198*Costs!$D$8</f>
        <v>-5.8912108309992058E-2</v>
      </c>
      <c r="AA206" s="114">
        <f>AA198*Costs!$D$8</f>
        <v>-6.1616081950317744E-2</v>
      </c>
      <c r="AB206" s="114">
        <f>AB198*Costs!$D$8</f>
        <v>-6.4634096753696815E-2</v>
      </c>
      <c r="AC206" s="114">
        <f>AC198*Costs!$D$8</f>
        <v>-6.8122815517318622E-2</v>
      </c>
      <c r="AD206" s="98"/>
    </row>
    <row r="207" spans="1:30" s="3" customFormat="1" x14ac:dyDescent="0.3">
      <c r="B207" s="109"/>
      <c r="C207" s="109" t="s">
        <v>27</v>
      </c>
      <c r="D207" s="109"/>
      <c r="E207" s="114">
        <f>E199*Costs!$D$8</f>
        <v>0</v>
      </c>
      <c r="F207" s="114">
        <f>F199*Costs!$D$8</f>
        <v>-8.9299374693809861E-3</v>
      </c>
      <c r="G207" s="114">
        <f>G199*Costs!$D$8</f>
        <v>-5.1128908906520873E-2</v>
      </c>
      <c r="H207" s="114">
        <f>H199*Costs!$D$8</f>
        <v>-0.14430379862851317</v>
      </c>
      <c r="I207" s="114">
        <f>I199*Costs!$D$8</f>
        <v>22.093820564857381</v>
      </c>
      <c r="J207" s="114">
        <f>J199*Costs!$D$8</f>
        <v>40.633628450611496</v>
      </c>
      <c r="K207" s="114">
        <f>K199*Costs!$D$8</f>
        <v>55.60164985364321</v>
      </c>
      <c r="L207" s="114">
        <f>L199*Costs!$D$8</f>
        <v>67.140889693330749</v>
      </c>
      <c r="M207" s="114">
        <f>M199*Costs!$D$8</f>
        <v>75.394956075583622</v>
      </c>
      <c r="N207" s="114">
        <f>N199*Costs!$D$8</f>
        <v>80.32823179714353</v>
      </c>
      <c r="O207" s="114">
        <f>O199*Costs!$D$8</f>
        <v>82.273570456131509</v>
      </c>
      <c r="P207" s="114">
        <f>P199*Costs!$D$8</f>
        <v>81.398474074551174</v>
      </c>
      <c r="Q207" s="114">
        <f>Q199*Costs!$D$8</f>
        <v>77.906116714561094</v>
      </c>
      <c r="R207" s="114">
        <f>R199*Costs!$D$8</f>
        <v>73.155379794562933</v>
      </c>
      <c r="S207" s="114">
        <f>S199*Costs!$D$8</f>
        <v>68.137585658270524</v>
      </c>
      <c r="T207" s="114">
        <f>T199*Costs!$D$8</f>
        <v>63.139859362701131</v>
      </c>
      <c r="U207" s="114">
        <f>U199*Costs!$D$8</f>
        <v>58.177412006789162</v>
      </c>
      <c r="V207" s="114">
        <f>V199*Costs!$D$8</f>
        <v>53.268623073638764</v>
      </c>
      <c r="W207" s="114">
        <f>W199*Costs!$D$8</f>
        <v>48.433167967631157</v>
      </c>
      <c r="X207" s="114">
        <f>X199*Costs!$D$8</f>
        <v>43.667083316054274</v>
      </c>
      <c r="Y207" s="114">
        <f>Y199*Costs!$D$8</f>
        <v>38.975108169931758</v>
      </c>
      <c r="Z207" s="114">
        <f>Z199*Costs!$D$8</f>
        <v>34.330609390808547</v>
      </c>
      <c r="AA207" s="114">
        <f>AA199*Costs!$D$8</f>
        <v>29.81861725191958</v>
      </c>
      <c r="AB207" s="114">
        <f>AB199*Costs!$D$8</f>
        <v>25.412492066782331</v>
      </c>
      <c r="AC207" s="114">
        <f>AC199*Costs!$D$8</f>
        <v>21.464595042990904</v>
      </c>
      <c r="AD207" s="98"/>
    </row>
    <row r="208" spans="1:30" s="3" customFormat="1" x14ac:dyDescent="0.3">
      <c r="B208" s="109"/>
      <c r="C208" s="109" t="s">
        <v>38</v>
      </c>
      <c r="D208" s="109"/>
      <c r="E208" s="114">
        <f>E200*Costs!$D$8</f>
        <v>0</v>
      </c>
      <c r="F208" s="114">
        <f>F200*Costs!$D$8</f>
        <v>-8.964494950563227E-3</v>
      </c>
      <c r="G208" s="114">
        <f>G200*Costs!$D$8</f>
        <v>-5.1336937249911452E-2</v>
      </c>
      <c r="H208" s="114">
        <f>H200*Costs!$D$8</f>
        <v>-0.14491736795523649</v>
      </c>
      <c r="I208" s="114">
        <f>I200*Costs!$D$8</f>
        <v>22.09249853770293</v>
      </c>
      <c r="J208" s="114">
        <f>J200*Costs!$D$8</f>
        <v>40.631160213505439</v>
      </c>
      <c r="K208" s="114">
        <f>K200*Costs!$D$8</f>
        <v>55.597544365456287</v>
      </c>
      <c r="L208" s="114">
        <f>L200*Costs!$D$8</f>
        <v>67.134633300404019</v>
      </c>
      <c r="M208" s="114">
        <f>M200*Costs!$D$8</f>
        <v>75.386057020279239</v>
      </c>
      <c r="N208" s="114">
        <f>N200*Costs!$D$8</f>
        <v>80.31624598189272</v>
      </c>
      <c r="O208" s="114">
        <f>O200*Costs!$D$8</f>
        <v>82.257986638111106</v>
      </c>
      <c r="P208" s="114">
        <f>P200*Costs!$D$8</f>
        <v>81.37888342200786</v>
      </c>
      <c r="Q208" s="114">
        <f>Q200*Costs!$D$8</f>
        <v>77.882240602686664</v>
      </c>
      <c r="R208" s="114">
        <f>R200*Costs!$D$8</f>
        <v>73.127062012883101</v>
      </c>
      <c r="S208" s="114">
        <f>S200*Costs!$D$8</f>
        <v>68.104760908472713</v>
      </c>
      <c r="T208" s="114">
        <f>T200*Costs!$D$8</f>
        <v>63.10252565311918</v>
      </c>
      <c r="U208" s="114">
        <f>U200*Costs!$D$8</f>
        <v>58.135611951810581</v>
      </c>
      <c r="V208" s="114">
        <f>V200*Costs!$D$8</f>
        <v>53.222491924083585</v>
      </c>
      <c r="W208" s="114">
        <f>W200*Costs!$D$8</f>
        <v>48.382928991211131</v>
      </c>
      <c r="X208" s="114">
        <f>X200*Costs!$D$8</f>
        <v>43.613689369322209</v>
      </c>
      <c r="Y208" s="114">
        <f>Y200*Costs!$D$8</f>
        <v>38.918869200280604</v>
      </c>
      <c r="Z208" s="114">
        <f>Z200*Costs!$D$8</f>
        <v>34.271697282498664</v>
      </c>
      <c r="AA208" s="114">
        <f>AA200*Costs!$D$8</f>
        <v>29.757001169969712</v>
      </c>
      <c r="AB208" s="114">
        <f>AB200*Costs!$D$8</f>
        <v>25.347857970028624</v>
      </c>
      <c r="AC208" s="114">
        <f>AC200*Costs!$D$8</f>
        <v>21.396472227473716</v>
      </c>
      <c r="AD208" s="98"/>
    </row>
    <row r="209" spans="1:30" s="3" customFormat="1" x14ac:dyDescent="0.3">
      <c r="B209" s="109"/>
      <c r="C209" s="109"/>
      <c r="D209" s="109"/>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98"/>
    </row>
    <row r="210" spans="1:30" s="3" customFormat="1" x14ac:dyDescent="0.3">
      <c r="B210" s="109" t="s">
        <v>198</v>
      </c>
      <c r="C210" s="109" t="s">
        <v>28</v>
      </c>
      <c r="D210" s="109"/>
      <c r="E210" s="114">
        <f>E202*Costs!$D$8</f>
        <v>0</v>
      </c>
      <c r="F210" s="114">
        <f>F202*Costs!$D$8</f>
        <v>-3.4557481066792502E-5</v>
      </c>
      <c r="G210" s="114">
        <f>G202*Costs!$D$8</f>
        <v>-2.425858244766119E-4</v>
      </c>
      <c r="H210" s="114">
        <f>H202*Costs!$D$8</f>
        <v>-8.5615515086863816E-4</v>
      </c>
      <c r="I210" s="114">
        <f>I202*Costs!$D$8</f>
        <v>-2.178182305026144E-3</v>
      </c>
      <c r="J210" s="114">
        <f>J202*Costs!$D$8</f>
        <v>-4.6464194111475671E-3</v>
      </c>
      <c r="K210" s="114">
        <f>K202*Costs!$D$8</f>
        <v>-8.7519075981789853E-3</v>
      </c>
      <c r="L210" s="114">
        <f>L202*Costs!$D$8</f>
        <v>-1.5008300524929461E-2</v>
      </c>
      <c r="M210" s="114">
        <f>M202*Costs!$D$8</f>
        <v>-2.3907355829372767E-2</v>
      </c>
      <c r="N210" s="114">
        <f>N202*Costs!$D$8</f>
        <v>-3.5893171079919843E-2</v>
      </c>
      <c r="O210" s="114">
        <f>O202*Costs!$D$8</f>
        <v>-5.1476989100615635E-2</v>
      </c>
      <c r="P210" s="114">
        <f>P202*Costs!$D$8</f>
        <v>-7.1067641644063068E-2</v>
      </c>
      <c r="Q210" s="114">
        <f>Q202*Costs!$D$8</f>
        <v>-9.4943753518676996E-2</v>
      </c>
      <c r="R210" s="114">
        <f>R202*Costs!$D$8</f>
        <v>-0.12326153519870754</v>
      </c>
      <c r="S210" s="114">
        <f>S202*Costs!$D$8</f>
        <v>-0.15608628499745794</v>
      </c>
      <c r="T210" s="114">
        <f>T202*Costs!$D$8</f>
        <v>-0.19341999457869355</v>
      </c>
      <c r="U210" s="114">
        <f>U202*Costs!$D$8</f>
        <v>-0.2352200495576473</v>
      </c>
      <c r="V210" s="114">
        <f>V202*Costs!$D$8</f>
        <v>-0.28135119911208151</v>
      </c>
      <c r="W210" s="114">
        <f>W202*Costs!$D$8</f>
        <v>-0.33159017553149173</v>
      </c>
      <c r="X210" s="114">
        <f>X202*Costs!$D$8</f>
        <v>-0.38498412226401196</v>
      </c>
      <c r="Y210" s="114">
        <f>Y202*Costs!$D$8</f>
        <v>-0.44122309191650982</v>
      </c>
      <c r="Z210" s="114">
        <f>Z202*Costs!$D$8</f>
        <v>-0.50013520022650193</v>
      </c>
      <c r="AA210" s="114">
        <f>AA202*Costs!$D$8</f>
        <v>-0.56175128217681958</v>
      </c>
      <c r="AB210" s="114">
        <f>AB202*Costs!$D$8</f>
        <v>-0.62638537893051649</v>
      </c>
      <c r="AC210" s="114">
        <f>AC202*Costs!$D$8</f>
        <v>-0.69450819444783507</v>
      </c>
      <c r="AD210" s="98"/>
    </row>
    <row r="211" spans="1:30" s="3" customFormat="1" x14ac:dyDescent="0.3">
      <c r="B211" s="109"/>
      <c r="C211" s="109" t="s">
        <v>27</v>
      </c>
      <c r="D211" s="109"/>
      <c r="E211" s="114">
        <f>E203*Costs!$D$8</f>
        <v>0</v>
      </c>
      <c r="F211" s="114">
        <f>F203*Costs!$D$8</f>
        <v>-8.9299374693809861E-3</v>
      </c>
      <c r="G211" s="114">
        <f>G203*Costs!$D$8</f>
        <v>-6.0058846375901857E-2</v>
      </c>
      <c r="H211" s="114">
        <f>H203*Costs!$D$8</f>
        <v>-0.20436264500441503</v>
      </c>
      <c r="I211" s="114">
        <f>I203*Costs!$D$8</f>
        <v>21.889457919852966</v>
      </c>
      <c r="J211" s="114">
        <f>J203*Costs!$D$8</f>
        <v>62.523086370464462</v>
      </c>
      <c r="K211" s="114">
        <f>K203*Costs!$D$8</f>
        <v>118.12473622410768</v>
      </c>
      <c r="L211" s="114">
        <f>L203*Costs!$D$8</f>
        <v>185.26562591743843</v>
      </c>
      <c r="M211" s="114">
        <f>M203*Costs!$D$8</f>
        <v>260.66058199302205</v>
      </c>
      <c r="N211" s="114">
        <f>N203*Costs!$D$8</f>
        <v>340.98881379016558</v>
      </c>
      <c r="O211" s="114">
        <f>O203*Costs!$D$8</f>
        <v>423.26238424629707</v>
      </c>
      <c r="P211" s="114">
        <f>P203*Costs!$D$8</f>
        <v>504.66085832084826</v>
      </c>
      <c r="Q211" s="114">
        <f>Q203*Costs!$D$8</f>
        <v>582.56697503540931</v>
      </c>
      <c r="R211" s="114">
        <f>R203*Costs!$D$8</f>
        <v>655.72235482997223</v>
      </c>
      <c r="S211" s="114">
        <f>S203*Costs!$D$8</f>
        <v>723.85994048824284</v>
      </c>
      <c r="T211" s="114">
        <f>T203*Costs!$D$8</f>
        <v>786.99979985094399</v>
      </c>
      <c r="U211" s="114">
        <f>U203*Costs!$D$8</f>
        <v>845.17721185773314</v>
      </c>
      <c r="V211" s="114">
        <f>V203*Costs!$D$8</f>
        <v>898.44583493137191</v>
      </c>
      <c r="W211" s="114">
        <f>W203*Costs!$D$8</f>
        <v>946.87900289900301</v>
      </c>
      <c r="X211" s="114">
        <f>X203*Costs!$D$8</f>
        <v>990.54608621505736</v>
      </c>
      <c r="Y211" s="114">
        <f>Y203*Costs!$D$8</f>
        <v>1029.521194384989</v>
      </c>
      <c r="Z211" s="114">
        <f>Z203*Costs!$D$8</f>
        <v>1063.8518037757976</v>
      </c>
      <c r="AA211" s="114">
        <f>AA203*Costs!$D$8</f>
        <v>1093.6704210277171</v>
      </c>
      <c r="AB211" s="114">
        <f>AB203*Costs!$D$8</f>
        <v>1119.0829130944994</v>
      </c>
      <c r="AC211" s="114">
        <f>AC203*Costs!$D$8</f>
        <v>1140.5475081374905</v>
      </c>
      <c r="AD211" s="98"/>
    </row>
    <row r="212" spans="1:30" s="3" customFormat="1" x14ac:dyDescent="0.3">
      <c r="B212" s="109"/>
      <c r="C212" s="109" t="s">
        <v>38</v>
      </c>
      <c r="D212" s="109"/>
      <c r="E212" s="114">
        <f>E204*Costs!$D$8</f>
        <v>0</v>
      </c>
      <c r="F212" s="114">
        <f>F204*Costs!$D$8</f>
        <v>-8.964494950563227E-3</v>
      </c>
      <c r="G212" s="114">
        <f>G204*Costs!$D$8</f>
        <v>-6.0301432200474681E-2</v>
      </c>
      <c r="H212" s="114">
        <f>H204*Costs!$D$8</f>
        <v>-0.20521880015571117</v>
      </c>
      <c r="I212" s="114">
        <f>I204*Costs!$D$8</f>
        <v>21.887279737547221</v>
      </c>
      <c r="J212" s="114">
        <f>J204*Costs!$D$8</f>
        <v>62.518439951052656</v>
      </c>
      <c r="K212" s="114">
        <f>K204*Costs!$D$8</f>
        <v>118.11598431650894</v>
      </c>
      <c r="L212" s="114">
        <f>L204*Costs!$D$8</f>
        <v>185.25061761691296</v>
      </c>
      <c r="M212" s="114">
        <f>M204*Costs!$D$8</f>
        <v>260.63667463719219</v>
      </c>
      <c r="N212" s="114">
        <f>N204*Costs!$D$8</f>
        <v>340.95292061908492</v>
      </c>
      <c r="O212" s="114">
        <f>O204*Costs!$D$8</f>
        <v>423.21090725719603</v>
      </c>
      <c r="P212" s="114">
        <f>P204*Costs!$D$8</f>
        <v>504.58979067920387</v>
      </c>
      <c r="Q212" s="114">
        <f>Q204*Costs!$D$8</f>
        <v>582.47203128189062</v>
      </c>
      <c r="R212" s="114">
        <f>R204*Costs!$D$8</f>
        <v>655.59909329477364</v>
      </c>
      <c r="S212" s="114">
        <f>S204*Costs!$D$8</f>
        <v>723.70385420324635</v>
      </c>
      <c r="T212" s="114">
        <f>T204*Costs!$D$8</f>
        <v>786.80637985636554</v>
      </c>
      <c r="U212" s="114">
        <f>U204*Costs!$D$8</f>
        <v>844.94199180817611</v>
      </c>
      <c r="V212" s="114">
        <f>V204*Costs!$D$8</f>
        <v>898.16448373225967</v>
      </c>
      <c r="W212" s="114">
        <f>W204*Costs!$D$8</f>
        <v>946.54741272347087</v>
      </c>
      <c r="X212" s="114">
        <f>X204*Costs!$D$8</f>
        <v>990.16110209279304</v>
      </c>
      <c r="Y212" s="114">
        <f>Y204*Costs!$D$8</f>
        <v>1029.0799712930736</v>
      </c>
      <c r="Z212" s="114">
        <f>Z204*Costs!$D$8</f>
        <v>1063.3516685755724</v>
      </c>
      <c r="AA212" s="114">
        <f>AA204*Costs!$D$8</f>
        <v>1093.1086697455421</v>
      </c>
      <c r="AB212" s="114">
        <f>AB204*Costs!$D$8</f>
        <v>1118.4565277155707</v>
      </c>
      <c r="AC212" s="114">
        <f>AC204*Costs!$D$8</f>
        <v>1139.8529999430443</v>
      </c>
      <c r="AD212" s="98"/>
    </row>
    <row r="213" spans="1:30" s="3" customFormat="1" x14ac:dyDescent="0.3">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row>
    <row r="214" spans="1:30" s="3" customFormat="1" x14ac:dyDescent="0.3">
      <c r="B214" s="313" t="s">
        <v>211</v>
      </c>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row>
    <row r="215" spans="1:30" s="3" customFormat="1" x14ac:dyDescent="0.3">
      <c r="B215" s="109" t="s">
        <v>196</v>
      </c>
      <c r="C215" s="109" t="s">
        <v>28</v>
      </c>
      <c r="D215" s="109"/>
      <c r="E215" s="114">
        <f t="shared" ref="E215:AC215" si="44">E206+E173+E140+E107+E74</f>
        <v>108.44129473196415</v>
      </c>
      <c r="F215" s="114">
        <f t="shared" si="44"/>
        <v>314.41747534584215</v>
      </c>
      <c r="G215" s="114">
        <f t="shared" si="44"/>
        <v>507.11727162295642</v>
      </c>
      <c r="H215" s="114">
        <f t="shared" si="44"/>
        <v>677.49372710391071</v>
      </c>
      <c r="I215" s="114">
        <f t="shared" si="44"/>
        <v>909.63025848378265</v>
      </c>
      <c r="J215" s="114">
        <f t="shared" si="44"/>
        <v>1105.6831257179886</v>
      </c>
      <c r="K215" s="114">
        <f t="shared" si="44"/>
        <v>1265.9956174859699</v>
      </c>
      <c r="L215" s="114">
        <f t="shared" si="44"/>
        <v>1390.9353914252367</v>
      </c>
      <c r="M215" s="114">
        <f t="shared" si="44"/>
        <v>1481.54484709908</v>
      </c>
      <c r="N215" s="114">
        <f t="shared" si="44"/>
        <v>1583.03637474675</v>
      </c>
      <c r="O215" s="114">
        <f t="shared" si="44"/>
        <v>1632.9720537988026</v>
      </c>
      <c r="P215" s="114">
        <f t="shared" si="44"/>
        <v>1634.3488000318625</v>
      </c>
      <c r="Q215" s="114">
        <f t="shared" si="44"/>
        <v>1590.8768582242328</v>
      </c>
      <c r="R215" s="114">
        <f t="shared" si="44"/>
        <v>1525.9941603091761</v>
      </c>
      <c r="S215" s="114">
        <f t="shared" si="44"/>
        <v>1450.6580093318646</v>
      </c>
      <c r="T215" s="114">
        <f t="shared" si="44"/>
        <v>1375.8335543301287</v>
      </c>
      <c r="U215" s="114">
        <f t="shared" si="44"/>
        <v>1301.4748169271365</v>
      </c>
      <c r="V215" s="114">
        <f t="shared" si="44"/>
        <v>1228.249809079588</v>
      </c>
      <c r="W215" s="114">
        <f t="shared" si="44"/>
        <v>1156.196075391776</v>
      </c>
      <c r="X215" s="114">
        <f t="shared" si="44"/>
        <v>1085.7986939560978</v>
      </c>
      <c r="Y215" s="114">
        <f t="shared" si="44"/>
        <v>1015.6408495152039</v>
      </c>
      <c r="Z215" s="114">
        <f t="shared" si="44"/>
        <v>946.16167925149136</v>
      </c>
      <c r="AA215" s="114">
        <f t="shared" si="44"/>
        <v>878.46129957585606</v>
      </c>
      <c r="AB215" s="114">
        <f t="shared" si="44"/>
        <v>811.93424524613954</v>
      </c>
      <c r="AC215" s="114">
        <f t="shared" si="44"/>
        <v>745.55118160810855</v>
      </c>
      <c r="AD215" s="98"/>
    </row>
    <row r="216" spans="1:30" s="3" customFormat="1" x14ac:dyDescent="0.3">
      <c r="B216" s="116"/>
      <c r="C216" s="109" t="s">
        <v>27</v>
      </c>
      <c r="D216" s="109"/>
      <c r="E216" s="114">
        <f t="shared" ref="E216:AC216" si="45">E207+E174+E141+E108+E75</f>
        <v>117.79933618027036</v>
      </c>
      <c r="F216" s="114">
        <f t="shared" si="45"/>
        <v>343.34740757337664</v>
      </c>
      <c r="G216" s="114">
        <f t="shared" si="45"/>
        <v>557.36048519979045</v>
      </c>
      <c r="H216" s="114">
        <f t="shared" si="45"/>
        <v>749.61250364035197</v>
      </c>
      <c r="I216" s="114">
        <f t="shared" si="45"/>
        <v>1083.4516934720552</v>
      </c>
      <c r="J216" s="114">
        <f t="shared" si="45"/>
        <v>1371.8970645542429</v>
      </c>
      <c r="K216" s="114">
        <f t="shared" si="45"/>
        <v>1614.374098214937</v>
      </c>
      <c r="L216" s="114">
        <f t="shared" si="45"/>
        <v>1810.7531295237222</v>
      </c>
      <c r="M216" s="114">
        <f t="shared" si="45"/>
        <v>1960.8404988975758</v>
      </c>
      <c r="N216" s="114">
        <f t="shared" si="45"/>
        <v>2139.8849636388113</v>
      </c>
      <c r="O216" s="114">
        <f t="shared" si="45"/>
        <v>2245.0132169630028</v>
      </c>
      <c r="P216" s="114">
        <f t="shared" si="45"/>
        <v>2278.1226888261913</v>
      </c>
      <c r="Q216" s="114">
        <f t="shared" si="45"/>
        <v>2242.4145620979502</v>
      </c>
      <c r="R216" s="114">
        <f t="shared" si="45"/>
        <v>2171.9958855003442</v>
      </c>
      <c r="S216" s="114">
        <f t="shared" si="45"/>
        <v>2089.4422043552163</v>
      </c>
      <c r="T216" s="114">
        <f t="shared" si="45"/>
        <v>2006.0113738860091</v>
      </c>
      <c r="U216" s="114">
        <f t="shared" si="45"/>
        <v>1921.9537767935763</v>
      </c>
      <c r="V216" s="114">
        <f t="shared" si="45"/>
        <v>1837.6548509346287</v>
      </c>
      <c r="W216" s="114">
        <f t="shared" si="45"/>
        <v>1753.556892012416</v>
      </c>
      <c r="X216" s="114">
        <f t="shared" si="45"/>
        <v>1669.2109230107405</v>
      </c>
      <c r="Y216" s="114">
        <f t="shared" si="45"/>
        <v>1584.2930426672024</v>
      </c>
      <c r="Z216" s="114">
        <f t="shared" si="45"/>
        <v>1498.0503397477707</v>
      </c>
      <c r="AA216" s="114">
        <f t="shared" si="45"/>
        <v>1412.7778770848215</v>
      </c>
      <c r="AB216" s="114">
        <f t="shared" si="45"/>
        <v>1327.7616505678998</v>
      </c>
      <c r="AC216" s="114">
        <f t="shared" si="45"/>
        <v>1240.7317343624397</v>
      </c>
      <c r="AD216" s="98"/>
    </row>
    <row r="217" spans="1:30" s="3" customFormat="1" x14ac:dyDescent="0.3">
      <c r="B217" s="109"/>
      <c r="C217" s="109" t="s">
        <v>38</v>
      </c>
      <c r="D217" s="109"/>
      <c r="E217" s="114">
        <f t="shared" ref="E217:AC217" si="46">E208+E175+E142+E109+E76</f>
        <v>226.24063091223476</v>
      </c>
      <c r="F217" s="114">
        <f t="shared" si="46"/>
        <v>657.76488291921873</v>
      </c>
      <c r="G217" s="114">
        <f t="shared" si="46"/>
        <v>1064.4777568227466</v>
      </c>
      <c r="H217" s="114">
        <f t="shared" si="46"/>
        <v>1427.1062307442617</v>
      </c>
      <c r="I217" s="114">
        <f t="shared" si="46"/>
        <v>1993.0819519558372</v>
      </c>
      <c r="J217" s="114">
        <f t="shared" si="46"/>
        <v>2477.5801902722305</v>
      </c>
      <c r="K217" s="114">
        <f t="shared" si="46"/>
        <v>2880.3697157009069</v>
      </c>
      <c r="L217" s="114">
        <f t="shared" si="46"/>
        <v>3201.688520948961</v>
      </c>
      <c r="M217" s="114">
        <f t="shared" si="46"/>
        <v>3442.3853459966572</v>
      </c>
      <c r="N217" s="114">
        <f t="shared" si="46"/>
        <v>3722.921338385559</v>
      </c>
      <c r="O217" s="114">
        <f t="shared" si="46"/>
        <v>3877.9852707618065</v>
      </c>
      <c r="P217" s="114">
        <f t="shared" si="46"/>
        <v>3912.4714888580515</v>
      </c>
      <c r="Q217" s="114">
        <f t="shared" si="46"/>
        <v>3833.2914203221826</v>
      </c>
      <c r="R217" s="114">
        <f t="shared" si="46"/>
        <v>3697.9900458095244</v>
      </c>
      <c r="S217" s="114">
        <f t="shared" si="46"/>
        <v>3540.1002136870861</v>
      </c>
      <c r="T217" s="114">
        <f t="shared" si="46"/>
        <v>3381.8449282161378</v>
      </c>
      <c r="U217" s="114">
        <f t="shared" si="46"/>
        <v>3223.4285937207137</v>
      </c>
      <c r="V217" s="114">
        <f t="shared" si="46"/>
        <v>3065.9046600142128</v>
      </c>
      <c r="W217" s="114">
        <f t="shared" si="46"/>
        <v>2909.7529674041916</v>
      </c>
      <c r="X217" s="114">
        <f t="shared" si="46"/>
        <v>2755.009616966835</v>
      </c>
      <c r="Y217" s="114">
        <f t="shared" si="46"/>
        <v>2599.9338921824074</v>
      </c>
      <c r="Z217" s="114">
        <f t="shared" si="46"/>
        <v>2444.2120189992611</v>
      </c>
      <c r="AA217" s="114">
        <f t="shared" si="46"/>
        <v>2291.2391766606934</v>
      </c>
      <c r="AB217" s="114">
        <f t="shared" si="46"/>
        <v>2139.6958958140308</v>
      </c>
      <c r="AC217" s="114">
        <f t="shared" si="46"/>
        <v>1986.2829159705414</v>
      </c>
      <c r="AD217" s="98"/>
    </row>
    <row r="218" spans="1:30" s="3" customFormat="1" x14ac:dyDescent="0.3">
      <c r="B218" s="109"/>
      <c r="C218" s="109"/>
      <c r="D218" s="109"/>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98"/>
    </row>
    <row r="219" spans="1:30" s="3" customFormat="1" x14ac:dyDescent="0.3">
      <c r="B219" s="109" t="s">
        <v>209</v>
      </c>
      <c r="C219" s="109" t="s">
        <v>28</v>
      </c>
      <c r="D219" s="109"/>
      <c r="E219" s="114">
        <f>SUM($E215:E215)</f>
        <v>108.44129473196415</v>
      </c>
      <c r="F219" s="114">
        <f>SUM($E215:F215)</f>
        <v>422.8587700778063</v>
      </c>
      <c r="G219" s="114">
        <f>SUM($E215:G215)</f>
        <v>929.97604170076272</v>
      </c>
      <c r="H219" s="114">
        <f>SUM($E215:H215)</f>
        <v>1607.4697688046735</v>
      </c>
      <c r="I219" s="114">
        <f>SUM($E215:I215)</f>
        <v>2517.1000272884562</v>
      </c>
      <c r="J219" s="114">
        <f>SUM($E215:J215)</f>
        <v>3622.783153006445</v>
      </c>
      <c r="K219" s="114">
        <f>SUM($E215:K215)</f>
        <v>4888.7787704924149</v>
      </c>
      <c r="L219" s="114">
        <f>SUM($E215:L215)</f>
        <v>6279.7141619176518</v>
      </c>
      <c r="M219" s="114">
        <f>SUM($E215:M215)</f>
        <v>7761.2590090167323</v>
      </c>
      <c r="N219" s="114">
        <f>SUM($E215:N215)</f>
        <v>9344.2953837634814</v>
      </c>
      <c r="O219" s="114">
        <f>SUM($E215:O215)</f>
        <v>10977.267437562285</v>
      </c>
      <c r="P219" s="114">
        <f>SUM($E215:P215)</f>
        <v>12611.616237594148</v>
      </c>
      <c r="Q219" s="114">
        <f>SUM($E215:Q215)</f>
        <v>14202.49309581838</v>
      </c>
      <c r="R219" s="114">
        <f>SUM($E215:R215)</f>
        <v>15728.487256127555</v>
      </c>
      <c r="S219" s="114">
        <f>SUM($E215:S215)</f>
        <v>17179.145265459421</v>
      </c>
      <c r="T219" s="114">
        <f>SUM($E215:T215)</f>
        <v>18554.97881978955</v>
      </c>
      <c r="U219" s="114">
        <f>SUM($E215:U215)</f>
        <v>19856.453636716687</v>
      </c>
      <c r="V219" s="114">
        <f>SUM($E215:V215)</f>
        <v>21084.703445796276</v>
      </c>
      <c r="W219" s="114">
        <f>SUM($E215:W215)</f>
        <v>22240.899521188054</v>
      </c>
      <c r="X219" s="114">
        <f>SUM($E215:X215)</f>
        <v>23326.698215144152</v>
      </c>
      <c r="Y219" s="114">
        <f>SUM($E215:Y215)</f>
        <v>24342.339064659354</v>
      </c>
      <c r="Z219" s="114">
        <f>SUM($E215:Z215)</f>
        <v>25288.500743910845</v>
      </c>
      <c r="AA219" s="114">
        <f>SUM($E215:AA215)</f>
        <v>26166.962043486699</v>
      </c>
      <c r="AB219" s="114">
        <f>SUM($E215:AB215)</f>
        <v>26978.896288732838</v>
      </c>
      <c r="AC219" s="114">
        <f>SUM($E215:AC215)</f>
        <v>27724.447470340947</v>
      </c>
      <c r="AD219" s="98"/>
    </row>
    <row r="220" spans="1:30" s="3" customFormat="1" x14ac:dyDescent="0.3">
      <c r="B220" s="116"/>
      <c r="C220" s="109" t="s">
        <v>27</v>
      </c>
      <c r="D220" s="109"/>
      <c r="E220" s="114">
        <f>SUM($E216:E216)</f>
        <v>117.79933618027036</v>
      </c>
      <c r="F220" s="114">
        <f>SUM($E216:F216)</f>
        <v>461.146743753647</v>
      </c>
      <c r="G220" s="114">
        <f>SUM($E216:G216)</f>
        <v>1018.5072289534374</v>
      </c>
      <c r="H220" s="114">
        <f>SUM($E216:H216)</f>
        <v>1768.1197325937894</v>
      </c>
      <c r="I220" s="114">
        <f>SUM($E216:I216)</f>
        <v>2851.5714260658447</v>
      </c>
      <c r="J220" s="114">
        <f>SUM($E216:J216)</f>
        <v>4223.4684906200873</v>
      </c>
      <c r="K220" s="114">
        <f>SUM($E216:K216)</f>
        <v>5837.8425888350248</v>
      </c>
      <c r="L220" s="114">
        <f>SUM($E216:L216)</f>
        <v>7648.595718358747</v>
      </c>
      <c r="M220" s="114">
        <f>SUM($E216:M216)</f>
        <v>9609.4362172563233</v>
      </c>
      <c r="N220" s="114">
        <f>SUM($E216:N216)</f>
        <v>11749.321180895135</v>
      </c>
      <c r="O220" s="114">
        <f>SUM($E216:O216)</f>
        <v>13994.334397858138</v>
      </c>
      <c r="P220" s="114">
        <f>SUM($E216:P216)</f>
        <v>16272.45708668433</v>
      </c>
      <c r="Q220" s="114">
        <f>SUM($E216:Q216)</f>
        <v>18514.871648782278</v>
      </c>
      <c r="R220" s="114">
        <f>SUM($E216:R216)</f>
        <v>20686.867534282625</v>
      </c>
      <c r="S220" s="114">
        <f>SUM($E216:S216)</f>
        <v>22776.309738637839</v>
      </c>
      <c r="T220" s="114">
        <f>SUM($E216:T216)</f>
        <v>24782.321112523849</v>
      </c>
      <c r="U220" s="114">
        <f>SUM($E216:U216)</f>
        <v>26704.274889317425</v>
      </c>
      <c r="V220" s="114">
        <f>SUM($E216:V216)</f>
        <v>28541.929740252053</v>
      </c>
      <c r="W220" s="114">
        <f>SUM($E216:W216)</f>
        <v>30295.48663226447</v>
      </c>
      <c r="X220" s="114">
        <f>SUM($E216:X216)</f>
        <v>31964.697555275212</v>
      </c>
      <c r="Y220" s="114">
        <f>SUM($E216:Y216)</f>
        <v>33548.990597942415</v>
      </c>
      <c r="Z220" s="114">
        <f>SUM($E216:Z216)</f>
        <v>35047.040937690188</v>
      </c>
      <c r="AA220" s="114">
        <f>SUM($E216:AA216)</f>
        <v>36459.818814775012</v>
      </c>
      <c r="AB220" s="114">
        <f>SUM($E216:AB216)</f>
        <v>37787.580465342908</v>
      </c>
      <c r="AC220" s="114">
        <f>SUM($E216:AC216)</f>
        <v>39028.312199705346</v>
      </c>
      <c r="AD220" s="98"/>
    </row>
    <row r="221" spans="1:30" s="3" customFormat="1" x14ac:dyDescent="0.3">
      <c r="B221" s="109"/>
      <c r="C221" s="109" t="s">
        <v>38</v>
      </c>
      <c r="D221" s="109"/>
      <c r="E221" s="114">
        <f>E219+E220</f>
        <v>226.24063091223451</v>
      </c>
      <c r="F221" s="114">
        <f>F219+F220</f>
        <v>884.0055138314533</v>
      </c>
      <c r="G221" s="114">
        <f t="shared" ref="G221:AC221" si="47">G212+G179+G146+G113+G80</f>
        <v>1948.4832706542002</v>
      </c>
      <c r="H221" s="114">
        <f t="shared" si="47"/>
        <v>3375.5895013984618</v>
      </c>
      <c r="I221" s="114">
        <f t="shared" si="47"/>
        <v>5368.671453354299</v>
      </c>
      <c r="J221" s="114">
        <f t="shared" si="47"/>
        <v>7846.2516436265287</v>
      </c>
      <c r="K221" s="114">
        <f t="shared" si="47"/>
        <v>10726.621359327435</v>
      </c>
      <c r="L221" s="114">
        <f t="shared" si="47"/>
        <v>13928.309880276396</v>
      </c>
      <c r="M221" s="114">
        <f t="shared" si="47"/>
        <v>17370.695226273056</v>
      </c>
      <c r="N221" s="114">
        <f t="shared" si="47"/>
        <v>21093.616564658612</v>
      </c>
      <c r="O221" s="114">
        <f t="shared" si="47"/>
        <v>24971.601835420421</v>
      </c>
      <c r="P221" s="114">
        <f t="shared" si="47"/>
        <v>28884.07332427847</v>
      </c>
      <c r="Q221" s="114">
        <f t="shared" si="47"/>
        <v>32717.364744600651</v>
      </c>
      <c r="R221" s="114">
        <f t="shared" si="47"/>
        <v>36415.35479041018</v>
      </c>
      <c r="S221" s="114">
        <f t="shared" si="47"/>
        <v>39955.455004097254</v>
      </c>
      <c r="T221" s="114">
        <f t="shared" si="47"/>
        <v>43337.299932313399</v>
      </c>
      <c r="U221" s="114">
        <f t="shared" si="47"/>
        <v>46560.728526034109</v>
      </c>
      <c r="V221" s="114">
        <f t="shared" si="47"/>
        <v>49626.633186048326</v>
      </c>
      <c r="W221" s="114">
        <f t="shared" si="47"/>
        <v>52536.386153452513</v>
      </c>
      <c r="X221" s="114">
        <f t="shared" si="47"/>
        <v>55291.395770419345</v>
      </c>
      <c r="Y221" s="114">
        <f t="shared" si="47"/>
        <v>57891.329662601755</v>
      </c>
      <c r="Z221" s="114">
        <f t="shared" si="47"/>
        <v>60335.541681601011</v>
      </c>
      <c r="AA221" s="114">
        <f t="shared" si="47"/>
        <v>62626.780858261714</v>
      </c>
      <c r="AB221" s="114">
        <f t="shared" si="47"/>
        <v>64766.476754075746</v>
      </c>
      <c r="AC221" s="114">
        <f t="shared" si="47"/>
        <v>66752.759670046275</v>
      </c>
      <c r="AD221" s="98"/>
    </row>
    <row r="222" spans="1:30" s="3" customFormat="1" x14ac:dyDescent="0.3">
      <c r="B222" s="98"/>
      <c r="C222" s="98"/>
      <c r="D222" s="98"/>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98"/>
    </row>
    <row r="223" spans="1:30" s="3" customFormat="1" x14ac:dyDescent="0.3">
      <c r="B223" s="313" t="s">
        <v>376</v>
      </c>
      <c r="C223" s="98"/>
      <c r="D223" s="98"/>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98"/>
    </row>
    <row r="224" spans="1:30" s="3" customFormat="1" x14ac:dyDescent="0.3">
      <c r="A224" s="195"/>
      <c r="B224" s="195" t="s">
        <v>319</v>
      </c>
      <c r="C224" s="195" t="s">
        <v>28</v>
      </c>
      <c r="D224" s="195"/>
      <c r="E224" s="212">
        <f>'Social care'!AG31-'Social care'!AG62</f>
        <v>835.63816012979441</v>
      </c>
      <c r="F224" s="212">
        <f>'Social care'!AH31-'Social care'!AH62</f>
        <v>1536.7938005700425</v>
      </c>
      <c r="G224" s="212">
        <f>'Social care'!AI31-'Social care'!AI62</f>
        <v>1484.2073029320518</v>
      </c>
      <c r="H224" s="212">
        <f>'Social care'!AJ31-'Social care'!AJ62</f>
        <v>1372.2396673344037</v>
      </c>
      <c r="I224" s="212">
        <f>'Social care'!AK31-'Social care'!AK62</f>
        <v>1257.4824128515738</v>
      </c>
      <c r="J224" s="212">
        <f>'Social care'!AL31-'Social care'!AL62</f>
        <v>1138.5891761891162</v>
      </c>
      <c r="K224" s="212">
        <f>'Social care'!AM31-'Social care'!AM62</f>
        <v>1014.6413578872125</v>
      </c>
      <c r="L224" s="212">
        <f>'Social care'!AN31-'Social care'!AN62</f>
        <v>884.47231565575748</v>
      </c>
      <c r="M224" s="212">
        <f>'Social care'!AO31-'Social care'!AO62</f>
        <v>747.00258650473734</v>
      </c>
      <c r="N224" s="212">
        <f>'Social care'!AP31-'Social care'!AP62</f>
        <v>600.90653837651735</v>
      </c>
      <c r="O224" s="212">
        <f>'Social care'!AQ31-'Social care'!AQ62</f>
        <v>444.45314634583156</v>
      </c>
      <c r="P224" s="212">
        <f>'Social care'!AR31-'Social care'!AR62</f>
        <v>276.4392470464918</v>
      </c>
      <c r="Q224" s="212">
        <f>'Social care'!AS31-'Social care'!AS62</f>
        <v>95.62283501827369</v>
      </c>
      <c r="R224" s="212">
        <f>'Social care'!AT31-'Social care'!AT62</f>
        <v>0</v>
      </c>
      <c r="S224" s="212">
        <f>'Social care'!AU31-'Social care'!AU62</f>
        <v>0</v>
      </c>
      <c r="T224" s="212">
        <f>'Social care'!AV31-'Social care'!AV62</f>
        <v>0</v>
      </c>
      <c r="U224" s="212">
        <f>'Social care'!AW31-'Social care'!AW62</f>
        <v>0</v>
      </c>
      <c r="V224" s="212">
        <f>'Social care'!AX31-'Social care'!AX62</f>
        <v>0</v>
      </c>
      <c r="W224" s="212">
        <f>'Social care'!AY31-'Social care'!AY62</f>
        <v>0</v>
      </c>
      <c r="X224" s="212">
        <f>'Social care'!AZ31-'Social care'!AZ62</f>
        <v>0</v>
      </c>
      <c r="Y224" s="212">
        <f>'Social care'!BA31-'Social care'!BA62</f>
        <v>0</v>
      </c>
      <c r="Z224" s="212">
        <f>'Social care'!BB31-'Social care'!BB62</f>
        <v>0</v>
      </c>
      <c r="AA224" s="212">
        <f>'Social care'!BC31-'Social care'!BC62</f>
        <v>0</v>
      </c>
      <c r="AB224" s="212">
        <f>'Social care'!BD31-'Social care'!BD62</f>
        <v>0</v>
      </c>
      <c r="AC224" s="212">
        <f>'Social care'!BE31-'Social care'!BE62</f>
        <v>0</v>
      </c>
      <c r="AD224" s="98"/>
    </row>
    <row r="225" spans="1:30" s="3" customFormat="1" x14ac:dyDescent="0.3">
      <c r="A225" s="195"/>
      <c r="B225" s="195"/>
      <c r="C225" s="195" t="s">
        <v>27</v>
      </c>
      <c r="D225" s="195"/>
      <c r="E225" s="212">
        <f>'Social care'!AG94-'Social care'!AG125</f>
        <v>2258.4512023095085</v>
      </c>
      <c r="F225" s="212">
        <f>'Social care'!AH94-'Social care'!AH125</f>
        <v>4197.7425427907037</v>
      </c>
      <c r="G225" s="212">
        <f>'Social care'!AI94-'Social care'!AI125</f>
        <v>4078.4673632564263</v>
      </c>
      <c r="H225" s="212">
        <f>'Social care'!AJ94-'Social care'!AJ125</f>
        <v>3789.4008178632648</v>
      </c>
      <c r="I225" s="212">
        <f>'Social care'!AK94-'Social care'!AK125</f>
        <v>3486.9870547778191</v>
      </c>
      <c r="J225" s="212">
        <f>'Social care'!AL94-'Social care'!AL125</f>
        <v>3168.4026345363709</v>
      </c>
      <c r="K225" s="212">
        <f>'Social care'!AM94-'Social care'!AM125</f>
        <v>2831.1869691167922</v>
      </c>
      <c r="L225" s="212">
        <f>'Social care'!AN94-'Social care'!AN125</f>
        <v>2472.7182260478257</v>
      </c>
      <c r="M225" s="212">
        <f>'Social care'!AO94-'Social care'!AO125</f>
        <v>2089.7892443990822</v>
      </c>
      <c r="N225" s="212">
        <f>'Social care'!AP94-'Social care'!AP125</f>
        <v>1679.0374984901355</v>
      </c>
      <c r="O225" s="212">
        <f>'Social care'!AQ94-'Social care'!AQ125</f>
        <v>1236.5697609863637</v>
      </c>
      <c r="P225" s="212">
        <f>'Social care'!AR94-'Social care'!AR125</f>
        <v>759.49720144817911</v>
      </c>
      <c r="Q225" s="212">
        <f>'Social care'!AS94-'Social care'!AS125</f>
        <v>245.21784487869809</v>
      </c>
      <c r="R225" s="212">
        <f>'Social care'!AT94-'Social care'!AT125</f>
        <v>-28.761244577301113</v>
      </c>
      <c r="S225" s="212">
        <f>'Social care'!AU94-'Social care'!AU125</f>
        <v>-32.998537906871206</v>
      </c>
      <c r="T225" s="212">
        <f>'Social care'!AV94-'Social care'!AV125</f>
        <v>-37.461587956750009</v>
      </c>
      <c r="U225" s="212">
        <f>'Social care'!AW94-'Social care'!AW125</f>
        <v>-42.205104836684768</v>
      </c>
      <c r="V225" s="212">
        <f>'Social care'!AX94-'Social care'!AX125</f>
        <v>-47.273813062121917</v>
      </c>
      <c r="W225" s="212">
        <f>'Social care'!AY94-'Social care'!AY125</f>
        <v>-52.705359350948129</v>
      </c>
      <c r="X225" s="212">
        <f>'Social care'!AZ94-'Social care'!AZ125</f>
        <v>-57.769826003175694</v>
      </c>
      <c r="Y225" s="212">
        <f>'Social care'!BA94-'Social care'!BA125</f>
        <v>-63.143733240955044</v>
      </c>
      <c r="Z225" s="212">
        <f>'Social care'!BB94-'Social care'!BB125</f>
        <v>-68.87755571136222</v>
      </c>
      <c r="AA225" s="212">
        <f>'Social care'!BC94-'Social care'!BC125</f>
        <v>-74.905765536961553</v>
      </c>
      <c r="AB225" s="212">
        <f>'Social care'!BD94-'Social care'!BD125</f>
        <v>-81.279412940144539</v>
      </c>
      <c r="AC225" s="212">
        <f>'Social care'!BE94-'Social care'!BE125</f>
        <v>-88.030359821153979</v>
      </c>
      <c r="AD225" s="98"/>
    </row>
    <row r="226" spans="1:30" s="3" customFormat="1" x14ac:dyDescent="0.3">
      <c r="A226" s="195"/>
      <c r="B226" s="195"/>
      <c r="C226" s="195" t="s">
        <v>38</v>
      </c>
      <c r="D226" s="195"/>
      <c r="E226" s="212">
        <f>E224+E225</f>
        <v>3094.0893624393029</v>
      </c>
      <c r="F226" s="212">
        <f t="shared" ref="F226:AC226" si="48">F224+F225</f>
        <v>5734.5363433607463</v>
      </c>
      <c r="G226" s="212">
        <f t="shared" si="48"/>
        <v>5562.6746661884781</v>
      </c>
      <c r="H226" s="212">
        <f t="shared" si="48"/>
        <v>5161.6404851976686</v>
      </c>
      <c r="I226" s="212">
        <f t="shared" si="48"/>
        <v>4744.469467629393</v>
      </c>
      <c r="J226" s="212">
        <f t="shared" si="48"/>
        <v>4306.9918107254871</v>
      </c>
      <c r="K226" s="212">
        <f t="shared" si="48"/>
        <v>3845.8283270040047</v>
      </c>
      <c r="L226" s="212">
        <f t="shared" si="48"/>
        <v>3357.1905417035832</v>
      </c>
      <c r="M226" s="212">
        <f t="shared" si="48"/>
        <v>2836.7918309038196</v>
      </c>
      <c r="N226" s="212">
        <f t="shared" si="48"/>
        <v>2279.9440368666528</v>
      </c>
      <c r="O226" s="212">
        <f t="shared" si="48"/>
        <v>1681.0229073321952</v>
      </c>
      <c r="P226" s="212">
        <f t="shared" si="48"/>
        <v>1035.9364484946709</v>
      </c>
      <c r="Q226" s="212">
        <f t="shared" si="48"/>
        <v>340.84067989697178</v>
      </c>
      <c r="R226" s="212">
        <f t="shared" si="48"/>
        <v>-28.761244577301113</v>
      </c>
      <c r="S226" s="212">
        <f t="shared" si="48"/>
        <v>-32.998537906871206</v>
      </c>
      <c r="T226" s="212">
        <f t="shared" si="48"/>
        <v>-37.461587956750009</v>
      </c>
      <c r="U226" s="212">
        <f t="shared" si="48"/>
        <v>-42.205104836684768</v>
      </c>
      <c r="V226" s="212">
        <f t="shared" si="48"/>
        <v>-47.273813062121917</v>
      </c>
      <c r="W226" s="212">
        <f t="shared" si="48"/>
        <v>-52.705359350948129</v>
      </c>
      <c r="X226" s="212">
        <f t="shared" si="48"/>
        <v>-57.769826003175694</v>
      </c>
      <c r="Y226" s="212">
        <f t="shared" si="48"/>
        <v>-63.143733240955044</v>
      </c>
      <c r="Z226" s="212">
        <f t="shared" si="48"/>
        <v>-68.87755571136222</v>
      </c>
      <c r="AA226" s="212">
        <f t="shared" si="48"/>
        <v>-74.905765536961553</v>
      </c>
      <c r="AB226" s="212">
        <f t="shared" si="48"/>
        <v>-81.279412940144539</v>
      </c>
      <c r="AC226" s="212">
        <f t="shared" si="48"/>
        <v>-88.030359821153979</v>
      </c>
      <c r="AD226" s="98"/>
    </row>
    <row r="227" spans="1:30" s="3" customFormat="1" x14ac:dyDescent="0.3">
      <c r="A227" s="195"/>
      <c r="B227" s="195"/>
      <c r="C227" s="195"/>
      <c r="D227" s="195"/>
      <c r="E227" s="195"/>
      <c r="F227" s="195"/>
      <c r="G227" s="195"/>
      <c r="H227" s="195"/>
      <c r="I227" s="195"/>
      <c r="J227" s="195"/>
      <c r="K227" s="195"/>
      <c r="L227" s="195"/>
      <c r="M227" s="195"/>
      <c r="N227" s="195"/>
      <c r="O227" s="195"/>
      <c r="P227" s="195"/>
      <c r="Q227" s="195"/>
      <c r="R227" s="195"/>
      <c r="S227" s="195"/>
      <c r="T227" s="195"/>
      <c r="U227" s="195"/>
      <c r="V227" s="195"/>
      <c r="W227" s="195"/>
      <c r="X227" s="195"/>
      <c r="Y227" s="195"/>
      <c r="Z227" s="195"/>
      <c r="AA227" s="195"/>
      <c r="AB227" s="195"/>
      <c r="AC227" s="195"/>
      <c r="AD227" s="98"/>
    </row>
    <row r="228" spans="1:30" s="3" customFormat="1" x14ac:dyDescent="0.3">
      <c r="A228" s="195"/>
      <c r="B228" s="195" t="s">
        <v>320</v>
      </c>
      <c r="C228" s="195" t="s">
        <v>28</v>
      </c>
      <c r="D228" s="195"/>
      <c r="E228" s="212">
        <f>SUM($E224:E224)</f>
        <v>835.63816012979441</v>
      </c>
      <c r="F228" s="212">
        <f>SUM($E224:F224)</f>
        <v>2372.431960699837</v>
      </c>
      <c r="G228" s="212">
        <f>SUM($E224:G224)</f>
        <v>3856.6392636318888</v>
      </c>
      <c r="H228" s="212">
        <f>SUM($E224:H224)</f>
        <v>5228.8789309662925</v>
      </c>
      <c r="I228" s="212">
        <f>SUM($E224:I224)</f>
        <v>6486.3613438178663</v>
      </c>
      <c r="J228" s="212">
        <f>SUM($E224:J224)</f>
        <v>7624.9505200069825</v>
      </c>
      <c r="K228" s="212">
        <f>SUM($E224:K224)</f>
        <v>8639.5918778941959</v>
      </c>
      <c r="L228" s="212">
        <f>SUM($E224:L224)</f>
        <v>9524.0641935499534</v>
      </c>
      <c r="M228" s="212">
        <f>SUM($E224:M224)</f>
        <v>10271.066780054691</v>
      </c>
      <c r="N228" s="212">
        <f>SUM($E224:N224)</f>
        <v>10871.973318431208</v>
      </c>
      <c r="O228" s="212">
        <f>SUM($E224:O224)</f>
        <v>11316.42646477704</v>
      </c>
      <c r="P228" s="212">
        <f>SUM($E224:P224)</f>
        <v>11592.865711823531</v>
      </c>
      <c r="Q228" s="212">
        <f>SUM($E224:Q224)</f>
        <v>11688.488546841805</v>
      </c>
      <c r="R228" s="212">
        <f>SUM($E224:R224)</f>
        <v>11688.488546841805</v>
      </c>
      <c r="S228" s="212">
        <f>SUM($E224:S224)</f>
        <v>11688.488546841805</v>
      </c>
      <c r="T228" s="212">
        <f>SUM($E224:T224)</f>
        <v>11688.488546841805</v>
      </c>
      <c r="U228" s="212">
        <f>SUM($E224:U224)</f>
        <v>11688.488546841805</v>
      </c>
      <c r="V228" s="212">
        <f>SUM($E224:V224)</f>
        <v>11688.488546841805</v>
      </c>
      <c r="W228" s="212">
        <f>SUM($E224:W224)</f>
        <v>11688.488546841805</v>
      </c>
      <c r="X228" s="212">
        <f>SUM($E224:X224)</f>
        <v>11688.488546841805</v>
      </c>
      <c r="Y228" s="212">
        <f>SUM($E224:Y224)</f>
        <v>11688.488546841805</v>
      </c>
      <c r="Z228" s="212">
        <f>SUM($E224:Z224)</f>
        <v>11688.488546841805</v>
      </c>
      <c r="AA228" s="212">
        <f>SUM($E224:AA224)</f>
        <v>11688.488546841805</v>
      </c>
      <c r="AB228" s="212">
        <f>SUM($E224:AB224)</f>
        <v>11688.488546841805</v>
      </c>
      <c r="AC228" s="212">
        <f>SUM($E224:AC224)</f>
        <v>11688.488546841805</v>
      </c>
      <c r="AD228" s="98"/>
    </row>
    <row r="229" spans="1:30" s="3" customFormat="1" x14ac:dyDescent="0.3">
      <c r="A229" s="195"/>
      <c r="B229" s="195"/>
      <c r="C229" s="195" t="s">
        <v>27</v>
      </c>
      <c r="D229" s="195"/>
      <c r="E229" s="212">
        <f>SUM($E225:E225)</f>
        <v>2258.4512023095085</v>
      </c>
      <c r="F229" s="212">
        <f>SUM($E225:F225)</f>
        <v>6456.1937451002123</v>
      </c>
      <c r="G229" s="212">
        <f>SUM($E225:G225)</f>
        <v>10534.661108356639</v>
      </c>
      <c r="H229" s="212">
        <f>SUM($E225:H225)</f>
        <v>14324.061926219903</v>
      </c>
      <c r="I229" s="212">
        <f>SUM($E225:I225)</f>
        <v>17811.048980997723</v>
      </c>
      <c r="J229" s="212">
        <f>SUM($E225:J225)</f>
        <v>20979.451615534093</v>
      </c>
      <c r="K229" s="212">
        <f>SUM($E225:K225)</f>
        <v>23810.638584650886</v>
      </c>
      <c r="L229" s="212">
        <f>SUM($E225:L225)</f>
        <v>26283.356810698711</v>
      </c>
      <c r="M229" s="212">
        <f>SUM($E225:M225)</f>
        <v>28373.146055097794</v>
      </c>
      <c r="N229" s="212">
        <f>SUM($E225:N225)</f>
        <v>30052.183553587929</v>
      </c>
      <c r="O229" s="212">
        <f>SUM($E225:O225)</f>
        <v>31288.753314574293</v>
      </c>
      <c r="P229" s="212">
        <f>SUM($E225:P225)</f>
        <v>32048.250516022472</v>
      </c>
      <c r="Q229" s="212">
        <f>SUM($E225:Q225)</f>
        <v>32293.46836090117</v>
      </c>
      <c r="R229" s="212">
        <f>SUM($E225:R225)</f>
        <v>32264.707116323869</v>
      </c>
      <c r="S229" s="212">
        <f>SUM($E225:S225)</f>
        <v>32231.708578416998</v>
      </c>
      <c r="T229" s="212">
        <f>SUM($E225:T225)</f>
        <v>32194.246990460248</v>
      </c>
      <c r="U229" s="212">
        <f>SUM($E225:U225)</f>
        <v>32152.041885623563</v>
      </c>
      <c r="V229" s="212">
        <f>SUM($E225:V225)</f>
        <v>32104.768072561441</v>
      </c>
      <c r="W229" s="212">
        <f>SUM($E225:W225)</f>
        <v>32052.062713210493</v>
      </c>
      <c r="X229" s="212">
        <f>SUM($E225:X225)</f>
        <v>31994.292887207317</v>
      </c>
      <c r="Y229" s="212">
        <f>SUM($E225:Y225)</f>
        <v>31931.149153966362</v>
      </c>
      <c r="Z229" s="212">
        <f>SUM($E225:Z225)</f>
        <v>31862.271598255</v>
      </c>
      <c r="AA229" s="212">
        <f>SUM($E225:AA225)</f>
        <v>31787.365832718038</v>
      </c>
      <c r="AB229" s="212">
        <f>SUM($E225:AB225)</f>
        <v>31706.086419777894</v>
      </c>
      <c r="AC229" s="212">
        <f>SUM($E225:AC225)</f>
        <v>31618.05605995674</v>
      </c>
      <c r="AD229" s="98"/>
    </row>
    <row r="230" spans="1:30" s="3" customFormat="1" x14ac:dyDescent="0.3">
      <c r="A230" s="195"/>
      <c r="B230" s="195"/>
      <c r="C230" s="195" t="s">
        <v>38</v>
      </c>
      <c r="D230" s="195"/>
      <c r="E230" s="212">
        <f>E228+E229</f>
        <v>3094.0893624393029</v>
      </c>
      <c r="F230" s="212">
        <f t="shared" ref="F230:AC230" si="49">F228+F229</f>
        <v>8828.6257058000483</v>
      </c>
      <c r="G230" s="212">
        <f t="shared" si="49"/>
        <v>14391.300371988527</v>
      </c>
      <c r="H230" s="212">
        <f t="shared" si="49"/>
        <v>19552.940857186197</v>
      </c>
      <c r="I230" s="212">
        <f t="shared" si="49"/>
        <v>24297.410324815588</v>
      </c>
      <c r="J230" s="212">
        <f t="shared" si="49"/>
        <v>28604.402135541077</v>
      </c>
      <c r="K230" s="212">
        <f t="shared" si="49"/>
        <v>32450.230462545082</v>
      </c>
      <c r="L230" s="212">
        <f t="shared" si="49"/>
        <v>35807.421004248667</v>
      </c>
      <c r="M230" s="212">
        <f t="shared" si="49"/>
        <v>38644.212835152488</v>
      </c>
      <c r="N230" s="212">
        <f t="shared" si="49"/>
        <v>40924.156872019135</v>
      </c>
      <c r="O230" s="212">
        <f t="shared" si="49"/>
        <v>42605.179779351332</v>
      </c>
      <c r="P230" s="212">
        <f t="shared" si="49"/>
        <v>43641.116227846003</v>
      </c>
      <c r="Q230" s="212">
        <f t="shared" si="49"/>
        <v>43981.956907742977</v>
      </c>
      <c r="R230" s="212">
        <f t="shared" si="49"/>
        <v>43953.195663165672</v>
      </c>
      <c r="S230" s="212">
        <f t="shared" si="49"/>
        <v>43920.197125258805</v>
      </c>
      <c r="T230" s="212">
        <f t="shared" si="49"/>
        <v>43882.735537302055</v>
      </c>
      <c r="U230" s="212">
        <f t="shared" si="49"/>
        <v>43840.53043246537</v>
      </c>
      <c r="V230" s="212">
        <f t="shared" si="49"/>
        <v>43793.256619403248</v>
      </c>
      <c r="W230" s="212">
        <f t="shared" si="49"/>
        <v>43740.5512600523</v>
      </c>
      <c r="X230" s="212">
        <f t="shared" si="49"/>
        <v>43682.781434049124</v>
      </c>
      <c r="Y230" s="212">
        <f t="shared" si="49"/>
        <v>43619.637700808169</v>
      </c>
      <c r="Z230" s="212">
        <f t="shared" si="49"/>
        <v>43550.760145096807</v>
      </c>
      <c r="AA230" s="212">
        <f t="shared" si="49"/>
        <v>43475.854379559845</v>
      </c>
      <c r="AB230" s="212">
        <f t="shared" si="49"/>
        <v>43394.574966619701</v>
      </c>
      <c r="AC230" s="212">
        <f t="shared" si="49"/>
        <v>43306.544606798547</v>
      </c>
      <c r="AD230" s="98"/>
    </row>
    <row r="231" spans="1:30" s="3" customFormat="1" x14ac:dyDescent="0.3">
      <c r="B231" s="98"/>
      <c r="C231" s="98"/>
      <c r="D231" s="98"/>
      <c r="E231" s="346"/>
      <c r="F231" s="346"/>
      <c r="G231" s="346"/>
      <c r="H231" s="346"/>
      <c r="I231" s="346"/>
      <c r="J231" s="346"/>
      <c r="K231" s="346"/>
      <c r="L231" s="346"/>
      <c r="M231" s="346"/>
      <c r="N231" s="98"/>
      <c r="O231" s="98"/>
      <c r="P231" s="98"/>
      <c r="Q231" s="98"/>
      <c r="R231" s="98"/>
      <c r="S231" s="98"/>
      <c r="T231" s="98"/>
      <c r="U231" s="98"/>
      <c r="V231" s="98"/>
      <c r="W231" s="98"/>
      <c r="X231" s="98"/>
      <c r="Y231" s="98"/>
      <c r="Z231" s="98"/>
      <c r="AA231" s="98"/>
      <c r="AB231" s="98"/>
      <c r="AC231" s="98"/>
      <c r="AD231" s="98"/>
    </row>
    <row r="232" spans="1:30" s="3" customFormat="1" x14ac:dyDescent="0.3">
      <c r="B232" s="313" t="s">
        <v>368</v>
      </c>
      <c r="C232" s="98"/>
      <c r="D232" s="98"/>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c r="AB232" s="346"/>
      <c r="AC232" s="346"/>
      <c r="AD232" s="98"/>
    </row>
    <row r="233" spans="1:30" s="3" customFormat="1" x14ac:dyDescent="0.3">
      <c r="A233" s="214"/>
      <c r="B233" s="214" t="s">
        <v>366</v>
      </c>
      <c r="C233" s="214" t="s">
        <v>28</v>
      </c>
      <c r="D233" s="214"/>
      <c r="E233" s="215">
        <f>Employment!AG62</f>
        <v>1220.7438214224862</v>
      </c>
      <c r="F233" s="215">
        <f>Employment!AH62</f>
        <v>2204.7071706097681</v>
      </c>
      <c r="G233" s="215">
        <f>Employment!AI62</f>
        <v>2536.1455232184744</v>
      </c>
      <c r="H233" s="215">
        <f>Employment!AJ62</f>
        <v>2824.3837979286659</v>
      </c>
      <c r="I233" s="215">
        <f>Employment!AK62</f>
        <v>3096.5481907666522</v>
      </c>
      <c r="J233" s="215">
        <f>Employment!AL62</f>
        <v>3341.3478970522237</v>
      </c>
      <c r="K233" s="215">
        <f>Employment!AM62</f>
        <v>3532.0623488784499</v>
      </c>
      <c r="L233" s="215">
        <f>Employment!AN62</f>
        <v>3636.8638250830832</v>
      </c>
      <c r="M233" s="215">
        <f>Employment!AO62</f>
        <v>3618.7662381720102</v>
      </c>
      <c r="N233" s="215">
        <f>Employment!AP62</f>
        <v>3436.4783589395165</v>
      </c>
      <c r="O233" s="215">
        <f>Employment!AQ62</f>
        <v>3051.9430434682599</v>
      </c>
      <c r="P233" s="215">
        <f>Employment!AR62</f>
        <v>2422.135085786083</v>
      </c>
      <c r="Q233" s="215">
        <f>Employment!AS62</f>
        <v>1513.8785862736659</v>
      </c>
      <c r="R233" s="215">
        <f>Employment!AT62</f>
        <v>967.28931230950366</v>
      </c>
      <c r="S233" s="215">
        <f>Employment!AU62</f>
        <v>983.78061701487343</v>
      </c>
      <c r="T233" s="215">
        <f>Employment!AV62</f>
        <v>976.90951148663123</v>
      </c>
      <c r="U233" s="215">
        <f>Employment!AW62</f>
        <v>949.33254830501073</v>
      </c>
      <c r="V233" s="215">
        <f>Employment!AX62</f>
        <v>903.53071266016468</v>
      </c>
      <c r="W233" s="215">
        <f>Employment!AY62</f>
        <v>843.15083224880675</v>
      </c>
      <c r="X233" s="215">
        <f>Employment!AZ62</f>
        <v>762.17985402077443</v>
      </c>
      <c r="Y233" s="215">
        <f>Employment!BA62</f>
        <v>676.4257586907753</v>
      </c>
      <c r="Z233" s="215">
        <f>Employment!BB62</f>
        <v>590.06999978696933</v>
      </c>
      <c r="AA233" s="215">
        <f>Employment!BC62</f>
        <v>506.50011902590978</v>
      </c>
      <c r="AB233" s="215">
        <f>Employment!BD62</f>
        <v>428.44698747267864</v>
      </c>
      <c r="AC233" s="215">
        <f>Employment!BE62</f>
        <v>357.64436683314108</v>
      </c>
      <c r="AD233" s="98"/>
    </row>
    <row r="234" spans="1:30" s="3" customFormat="1" x14ac:dyDescent="0.3">
      <c r="A234" s="214"/>
      <c r="B234" s="214"/>
      <c r="C234" s="214" t="s">
        <v>27</v>
      </c>
      <c r="D234" s="214"/>
      <c r="E234" s="215">
        <f>Employment!AG123</f>
        <v>4544.5249317709386</v>
      </c>
      <c r="F234" s="215">
        <f>Employment!AH123</f>
        <v>8055.3668733189015</v>
      </c>
      <c r="G234" s="215">
        <f>Employment!AI123</f>
        <v>8966.2507729969493</v>
      </c>
      <c r="H234" s="215">
        <f>Employment!AJ123</f>
        <v>9584.8914830450103</v>
      </c>
      <c r="I234" s="215">
        <f>Employment!AK123</f>
        <v>10045.627028295976</v>
      </c>
      <c r="J234" s="215">
        <f>Employment!AL123</f>
        <v>10320.077763701313</v>
      </c>
      <c r="K234" s="215">
        <f>Employment!AM123</f>
        <v>10359.612128911896</v>
      </c>
      <c r="L234" s="215">
        <f>Employment!AN123</f>
        <v>10107.581100775338</v>
      </c>
      <c r="M234" s="215">
        <f>Employment!AO123</f>
        <v>9500.8610391148304</v>
      </c>
      <c r="N234" s="215">
        <f>Employment!AP123</f>
        <v>8474.5638686509701</v>
      </c>
      <c r="O234" s="215">
        <f>Employment!AQ123</f>
        <v>6975.9795101085601</v>
      </c>
      <c r="P234" s="215">
        <f>Employment!AR123</f>
        <v>4957.6611561902137</v>
      </c>
      <c r="Q234" s="215">
        <f>Employment!AS123</f>
        <v>2401.6011642260382</v>
      </c>
      <c r="R234" s="215">
        <f>Employment!AT123</f>
        <v>949.48783929467083</v>
      </c>
      <c r="S234" s="215">
        <f>Employment!AU123</f>
        <v>971.15223750861992</v>
      </c>
      <c r="T234" s="215">
        <f>Employment!AV123</f>
        <v>969.03965891133123</v>
      </c>
      <c r="U234" s="215">
        <f>Employment!AW123</f>
        <v>945.19980054164068</v>
      </c>
      <c r="V234" s="215">
        <f>Employment!AX123</f>
        <v>902.10900882446094</v>
      </c>
      <c r="W234" s="215">
        <f>Employment!AY123</f>
        <v>842.86846437389738</v>
      </c>
      <c r="X234" s="215">
        <f>Employment!AZ123</f>
        <v>761.14872066089026</v>
      </c>
      <c r="Y234" s="215">
        <f>Employment!BA123</f>
        <v>674.0994538573002</v>
      </c>
      <c r="Z234" s="215">
        <f>Employment!BB123</f>
        <v>586.35169344369592</v>
      </c>
      <c r="AA234" s="215">
        <f>Employment!BC123</f>
        <v>500.64723345077863</v>
      </c>
      <c r="AB234" s="215">
        <f>Employment!BD123</f>
        <v>420.2209216334694</v>
      </c>
      <c r="AC234" s="215">
        <f>Employment!BE123</f>
        <v>347.1651963611651</v>
      </c>
      <c r="AD234" s="98"/>
    </row>
    <row r="235" spans="1:30" s="3" customFormat="1" x14ac:dyDescent="0.3">
      <c r="A235" s="214"/>
      <c r="B235" s="214"/>
      <c r="C235" s="214" t="s">
        <v>38</v>
      </c>
      <c r="D235" s="214"/>
      <c r="E235" s="215">
        <f>E233+E234</f>
        <v>5765.2687531934243</v>
      </c>
      <c r="F235" s="215">
        <f t="shared" ref="F235:AC235" si="50">F233+F234</f>
        <v>10260.074043928669</v>
      </c>
      <c r="G235" s="215">
        <f t="shared" si="50"/>
        <v>11502.396296215424</v>
      </c>
      <c r="H235" s="215">
        <f t="shared" si="50"/>
        <v>12409.275280973676</v>
      </c>
      <c r="I235" s="215">
        <f t="shared" si="50"/>
        <v>13142.175219062628</v>
      </c>
      <c r="J235" s="215">
        <f t="shared" si="50"/>
        <v>13661.425660753535</v>
      </c>
      <c r="K235" s="215">
        <f t="shared" si="50"/>
        <v>13891.674477790346</v>
      </c>
      <c r="L235" s="215">
        <f t="shared" si="50"/>
        <v>13744.444925858421</v>
      </c>
      <c r="M235" s="215">
        <f t="shared" si="50"/>
        <v>13119.62727728684</v>
      </c>
      <c r="N235" s="215">
        <f t="shared" si="50"/>
        <v>11911.042227590486</v>
      </c>
      <c r="O235" s="215">
        <f t="shared" si="50"/>
        <v>10027.92255357682</v>
      </c>
      <c r="P235" s="215">
        <f t="shared" si="50"/>
        <v>7379.7962419762971</v>
      </c>
      <c r="Q235" s="215">
        <f t="shared" si="50"/>
        <v>3915.4797504997041</v>
      </c>
      <c r="R235" s="215">
        <f t="shared" si="50"/>
        <v>1916.7771516041744</v>
      </c>
      <c r="S235" s="215">
        <f t="shared" si="50"/>
        <v>1954.9328545234935</v>
      </c>
      <c r="T235" s="215">
        <f t="shared" si="50"/>
        <v>1945.9491703979625</v>
      </c>
      <c r="U235" s="215">
        <f t="shared" si="50"/>
        <v>1894.5323488466515</v>
      </c>
      <c r="V235" s="215">
        <f t="shared" si="50"/>
        <v>1805.6397214846256</v>
      </c>
      <c r="W235" s="215">
        <f t="shared" si="50"/>
        <v>1686.0192966227041</v>
      </c>
      <c r="X235" s="215">
        <f t="shared" si="50"/>
        <v>1523.3285746816646</v>
      </c>
      <c r="Y235" s="215">
        <f t="shared" si="50"/>
        <v>1350.5252125480756</v>
      </c>
      <c r="Z235" s="215">
        <f t="shared" si="50"/>
        <v>1176.4216932306654</v>
      </c>
      <c r="AA235" s="215">
        <f t="shared" si="50"/>
        <v>1007.1473524766884</v>
      </c>
      <c r="AB235" s="215">
        <f t="shared" si="50"/>
        <v>848.66790910614804</v>
      </c>
      <c r="AC235" s="215">
        <f t="shared" si="50"/>
        <v>704.80956319430618</v>
      </c>
      <c r="AD235" s="98"/>
    </row>
    <row r="236" spans="1:30" s="3" customFormat="1" x14ac:dyDescent="0.3">
      <c r="A236" s="214"/>
      <c r="B236" s="214"/>
      <c r="C236" s="214"/>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c r="AA236" s="214"/>
      <c r="AB236" s="214"/>
      <c r="AC236" s="214"/>
      <c r="AD236" s="98"/>
    </row>
    <row r="237" spans="1:30" s="3" customFormat="1" x14ac:dyDescent="0.3">
      <c r="A237" s="214"/>
      <c r="B237" s="214" t="s">
        <v>367</v>
      </c>
      <c r="C237" s="214" t="s">
        <v>28</v>
      </c>
      <c r="D237" s="214"/>
      <c r="E237" s="215">
        <f>SUM($E233:E233)</f>
        <v>1220.7438214224862</v>
      </c>
      <c r="F237" s="215">
        <f>SUM($E233:F233)</f>
        <v>3425.4509920322544</v>
      </c>
      <c r="G237" s="215">
        <f>SUM($E233:G233)</f>
        <v>5961.5965152507288</v>
      </c>
      <c r="H237" s="215">
        <f>SUM($E233:H233)</f>
        <v>8785.9803131793942</v>
      </c>
      <c r="I237" s="215">
        <f>SUM($E233:I233)</f>
        <v>11882.528503946047</v>
      </c>
      <c r="J237" s="215">
        <f>SUM($E233:J233)</f>
        <v>15223.87640099827</v>
      </c>
      <c r="K237" s="215">
        <f>SUM($E233:K233)</f>
        <v>18755.938749876721</v>
      </c>
      <c r="L237" s="215">
        <f>SUM($E233:L233)</f>
        <v>22392.802574959805</v>
      </c>
      <c r="M237" s="215">
        <f>SUM($E233:M233)</f>
        <v>26011.568813131817</v>
      </c>
      <c r="N237" s="215">
        <f>SUM($E233:N233)</f>
        <v>29448.047172071332</v>
      </c>
      <c r="O237" s="215">
        <f>SUM($E233:O233)</f>
        <v>32499.99021553959</v>
      </c>
      <c r="P237" s="215">
        <f>SUM($E233:P233)</f>
        <v>34922.125301325672</v>
      </c>
      <c r="Q237" s="215">
        <f>SUM($E233:Q233)</f>
        <v>36436.003887599334</v>
      </c>
      <c r="R237" s="215">
        <f>SUM($E233:R233)</f>
        <v>37403.29319990884</v>
      </c>
      <c r="S237" s="215">
        <f>SUM($E233:S233)</f>
        <v>38387.073816923716</v>
      </c>
      <c r="T237" s="215">
        <f>SUM($E233:T233)</f>
        <v>39363.983328410344</v>
      </c>
      <c r="U237" s="215">
        <f>SUM($E233:U233)</f>
        <v>40313.315876715358</v>
      </c>
      <c r="V237" s="215">
        <f>SUM($E233:V233)</f>
        <v>41216.84658937552</v>
      </c>
      <c r="W237" s="215">
        <f>SUM($E233:W233)</f>
        <v>42059.997421624328</v>
      </c>
      <c r="X237" s="215">
        <f>SUM($E233:X233)</f>
        <v>42822.177275645103</v>
      </c>
      <c r="Y237" s="215">
        <f>SUM($E233:Y233)</f>
        <v>43498.60303433588</v>
      </c>
      <c r="Z237" s="215">
        <f>SUM($E233:Z233)</f>
        <v>44088.673034122847</v>
      </c>
      <c r="AA237" s="215">
        <f>SUM($E233:AA233)</f>
        <v>44595.173153148753</v>
      </c>
      <c r="AB237" s="215">
        <f>SUM($E233:AB233)</f>
        <v>45023.620140621431</v>
      </c>
      <c r="AC237" s="215">
        <f>SUM($E233:AC233)</f>
        <v>45381.264507454573</v>
      </c>
      <c r="AD237" s="98"/>
    </row>
    <row r="238" spans="1:30" s="3" customFormat="1" x14ac:dyDescent="0.3">
      <c r="A238" s="214"/>
      <c r="B238" s="214"/>
      <c r="C238" s="214" t="s">
        <v>27</v>
      </c>
      <c r="D238" s="214"/>
      <c r="E238" s="215">
        <f>SUM($E234:E234)</f>
        <v>4544.5249317709386</v>
      </c>
      <c r="F238" s="215">
        <f>SUM($E234:F234)</f>
        <v>12599.891805089839</v>
      </c>
      <c r="G238" s="215">
        <f>SUM($E234:G234)</f>
        <v>21566.142578086787</v>
      </c>
      <c r="H238" s="215">
        <f>SUM($E234:H234)</f>
        <v>31151.034061131795</v>
      </c>
      <c r="I238" s="215">
        <f>SUM($E234:I234)</f>
        <v>41196.661089427769</v>
      </c>
      <c r="J238" s="215">
        <f>SUM($E234:J234)</f>
        <v>51516.738853129078</v>
      </c>
      <c r="K238" s="215">
        <f>SUM($E234:K234)</f>
        <v>61876.350982040974</v>
      </c>
      <c r="L238" s="215">
        <f>SUM($E234:L234)</f>
        <v>71983.932082816318</v>
      </c>
      <c r="M238" s="215">
        <f>SUM($E234:M234)</f>
        <v>81484.793121931143</v>
      </c>
      <c r="N238" s="215">
        <f>SUM($E234:N234)</f>
        <v>89959.356990582106</v>
      </c>
      <c r="O238" s="215">
        <f>SUM($E234:O234)</f>
        <v>96935.336500690668</v>
      </c>
      <c r="P238" s="215">
        <f>SUM($E234:P234)</f>
        <v>101892.99765688088</v>
      </c>
      <c r="Q238" s="215">
        <f>SUM($E234:Q234)</f>
        <v>104294.59882110692</v>
      </c>
      <c r="R238" s="215">
        <f>SUM($E234:R234)</f>
        <v>105244.08666040159</v>
      </c>
      <c r="S238" s="215">
        <f>SUM($E234:S234)</f>
        <v>106215.23889791021</v>
      </c>
      <c r="T238" s="215">
        <f>SUM($E234:T234)</f>
        <v>107184.27855682155</v>
      </c>
      <c r="U238" s="215">
        <f>SUM($E234:U234)</f>
        <v>108129.47835736319</v>
      </c>
      <c r="V238" s="215">
        <f>SUM($E234:V234)</f>
        <v>109031.58736618765</v>
      </c>
      <c r="W238" s="215">
        <f>SUM($E234:W234)</f>
        <v>109874.45583056155</v>
      </c>
      <c r="X238" s="215">
        <f>SUM($E234:X234)</f>
        <v>110635.60455122244</v>
      </c>
      <c r="Y238" s="215">
        <f>SUM($E234:Y234)</f>
        <v>111309.70400507974</v>
      </c>
      <c r="Z238" s="215">
        <f>SUM($E234:Z234)</f>
        <v>111896.05569852343</v>
      </c>
      <c r="AA238" s="215">
        <f>SUM($E234:AA234)</f>
        <v>112396.70293197421</v>
      </c>
      <c r="AB238" s="215">
        <f>SUM($E234:AB234)</f>
        <v>112816.92385360769</v>
      </c>
      <c r="AC238" s="215">
        <f>SUM($E234:AC234)</f>
        <v>113164.08904996885</v>
      </c>
      <c r="AD238" s="98"/>
    </row>
    <row r="239" spans="1:30" s="3" customFormat="1" x14ac:dyDescent="0.3">
      <c r="A239" s="214"/>
      <c r="B239" s="214"/>
      <c r="C239" s="214" t="s">
        <v>38</v>
      </c>
      <c r="D239" s="214"/>
      <c r="E239" s="215">
        <f>SUM($E235:E235)</f>
        <v>5765.2687531934243</v>
      </c>
      <c r="F239" s="215">
        <f>SUM($E235:F235)</f>
        <v>16025.342797122094</v>
      </c>
      <c r="G239" s="215">
        <f>SUM($E235:G235)</f>
        <v>27527.739093337517</v>
      </c>
      <c r="H239" s="215">
        <f>SUM($E235:H235)</f>
        <v>39937.014374311191</v>
      </c>
      <c r="I239" s="215">
        <f>SUM($E235:I235)</f>
        <v>53079.18959337382</v>
      </c>
      <c r="J239" s="215">
        <f>SUM($E235:J235)</f>
        <v>66740.615254127362</v>
      </c>
      <c r="K239" s="215">
        <f>SUM($E235:K235)</f>
        <v>80632.289731917714</v>
      </c>
      <c r="L239" s="215">
        <f>SUM($E235:L235)</f>
        <v>94376.734657776135</v>
      </c>
      <c r="M239" s="215">
        <f>SUM($E235:M235)</f>
        <v>107496.36193506297</v>
      </c>
      <c r="N239" s="215">
        <f>SUM($E235:N235)</f>
        <v>119407.40416265346</v>
      </c>
      <c r="O239" s="215">
        <f>SUM($E235:O235)</f>
        <v>129435.32671623028</v>
      </c>
      <c r="P239" s="215">
        <f>SUM($E235:P235)</f>
        <v>136815.12295820657</v>
      </c>
      <c r="Q239" s="215">
        <f>SUM($E235:Q235)</f>
        <v>140730.60270870628</v>
      </c>
      <c r="R239" s="215">
        <f>SUM($E235:R235)</f>
        <v>142647.37986031047</v>
      </c>
      <c r="S239" s="215">
        <f>SUM($E235:S235)</f>
        <v>144602.31271483397</v>
      </c>
      <c r="T239" s="215">
        <f>SUM($E235:T235)</f>
        <v>146548.26188523194</v>
      </c>
      <c r="U239" s="215">
        <f>SUM($E235:U235)</f>
        <v>148442.79423407858</v>
      </c>
      <c r="V239" s="215">
        <f>SUM($E235:V235)</f>
        <v>150248.4339555632</v>
      </c>
      <c r="W239" s="215">
        <f>SUM($E235:W235)</f>
        <v>151934.45325218589</v>
      </c>
      <c r="X239" s="215">
        <f>SUM($E235:X235)</f>
        <v>153457.78182686755</v>
      </c>
      <c r="Y239" s="215">
        <f>SUM($E235:Y235)</f>
        <v>154808.30703941561</v>
      </c>
      <c r="Z239" s="215">
        <f>SUM($E235:Z235)</f>
        <v>155984.72873264627</v>
      </c>
      <c r="AA239" s="215">
        <f>SUM($E235:AA235)</f>
        <v>156991.87608512296</v>
      </c>
      <c r="AB239" s="215">
        <f>SUM($E235:AB235)</f>
        <v>157840.54399422911</v>
      </c>
      <c r="AC239" s="215">
        <f>SUM($E235:AC235)</f>
        <v>158545.35355742343</v>
      </c>
      <c r="AD239" s="98"/>
    </row>
    <row r="240" spans="1:30" s="3" customFormat="1" x14ac:dyDescent="0.3">
      <c r="B240" s="98"/>
      <c r="C240" s="98"/>
      <c r="D240" s="98"/>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c r="AA240" s="346"/>
      <c r="AB240" s="346"/>
      <c r="AC240" s="346"/>
      <c r="AD240" s="98"/>
    </row>
    <row r="241" spans="2:30" s="3" customFormat="1" x14ac:dyDescent="0.3">
      <c r="B241" s="313" t="s">
        <v>378</v>
      </c>
      <c r="C241" s="98"/>
      <c r="D241" s="98"/>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c r="AA241" s="346"/>
      <c r="AB241" s="346"/>
      <c r="AC241" s="346"/>
      <c r="AD241" s="98"/>
    </row>
    <row r="242" spans="2:30" s="3" customFormat="1" x14ac:dyDescent="0.3">
      <c r="B242" s="111" t="s">
        <v>379</v>
      </c>
      <c r="C242" s="111" t="s">
        <v>28</v>
      </c>
      <c r="D242" s="111"/>
      <c r="E242" s="209">
        <f t="shared" ref="E242:AC242" si="51">E40-E28</f>
        <v>6.5306248462206895E-3</v>
      </c>
      <c r="F242" s="209">
        <f t="shared" si="51"/>
        <v>1.9988974704332918E-2</v>
      </c>
      <c r="G242" s="209">
        <f t="shared" si="51"/>
        <v>3.4483964228712694E-2</v>
      </c>
      <c r="H242" s="209">
        <f t="shared" si="51"/>
        <v>4.9165266061038437E-2</v>
      </c>
      <c r="I242" s="209">
        <f t="shared" si="51"/>
        <v>6.8638757063951061E-2</v>
      </c>
      <c r="J242" s="209">
        <f t="shared" si="51"/>
        <v>8.7557716463464885E-2</v>
      </c>
      <c r="K242" s="209">
        <f t="shared" si="51"/>
        <v>0.30251834849515546</v>
      </c>
      <c r="L242" s="209">
        <f t="shared" si="51"/>
        <v>0.71920917897408287</v>
      </c>
      <c r="M242" s="209">
        <f t="shared" si="51"/>
        <v>0.70587131017444449</v>
      </c>
      <c r="N242" s="209">
        <f t="shared" si="51"/>
        <v>0.60150435661000756</v>
      </c>
      <c r="O242" s="209">
        <f t="shared" si="51"/>
        <v>0.4899591113501458</v>
      </c>
      <c r="P242" s="209">
        <f t="shared" si="51"/>
        <v>0.37171455190733127</v>
      </c>
      <c r="Q242" s="209">
        <f t="shared" si="51"/>
        <v>0.24732476420247451</v>
      </c>
      <c r="R242" s="209">
        <f t="shared" si="51"/>
        <v>0.18538426339821967</v>
      </c>
      <c r="S242" s="209">
        <f t="shared" si="51"/>
        <v>0.18823457463317084</v>
      </c>
      <c r="T242" s="209">
        <f t="shared" si="51"/>
        <v>0.19018166168621065</v>
      </c>
      <c r="U242" s="209">
        <f t="shared" si="51"/>
        <v>0.19135422622564846</v>
      </c>
      <c r="V242" s="209">
        <f t="shared" si="51"/>
        <v>0.19181392676649978</v>
      </c>
      <c r="W242" s="209">
        <f t="shared" si="51"/>
        <v>0.1916508846007261</v>
      </c>
      <c r="X242" s="209">
        <f t="shared" si="51"/>
        <v>0.18910244810232513</v>
      </c>
      <c r="Y242" s="209">
        <f t="shared" si="51"/>
        <v>0.18590889540329414</v>
      </c>
      <c r="Z242" s="209">
        <f t="shared" si="51"/>
        <v>0.18217162258690678</v>
      </c>
      <c r="AA242" s="209">
        <f t="shared" si="51"/>
        <v>0.17799329754104321</v>
      </c>
      <c r="AB242" s="209">
        <f t="shared" si="51"/>
        <v>0.17341637781906627</v>
      </c>
      <c r="AC242" s="209">
        <f t="shared" si="51"/>
        <v>0.16837784018742497</v>
      </c>
      <c r="AD242" s="98"/>
    </row>
    <row r="243" spans="2:30" s="3" customFormat="1" x14ac:dyDescent="0.3">
      <c r="B243" s="111"/>
      <c r="C243" s="111" t="s">
        <v>27</v>
      </c>
      <c r="D243" s="111"/>
      <c r="E243" s="209">
        <f t="shared" ref="E243:AC243" si="52">E41-E29</f>
        <v>1.1869087521629922</v>
      </c>
      <c r="F243" s="209">
        <f t="shared" si="52"/>
        <v>2.0496642821399007</v>
      </c>
      <c r="G243" s="209">
        <f t="shared" si="52"/>
        <v>2.4058873483328114</v>
      </c>
      <c r="H243" s="209">
        <f t="shared" si="52"/>
        <v>2.2614704394337366</v>
      </c>
      <c r="I243" s="209">
        <f t="shared" si="52"/>
        <v>2.1102653420592787</v>
      </c>
      <c r="J243" s="209">
        <f t="shared" si="52"/>
        <v>1.942448748819487</v>
      </c>
      <c r="K243" s="209">
        <f t="shared" si="52"/>
        <v>1.7584691836515844</v>
      </c>
      <c r="L243" s="209">
        <f t="shared" si="52"/>
        <v>1.5589201126597061</v>
      </c>
      <c r="M243" s="209">
        <f t="shared" si="52"/>
        <v>1.3443449301347812</v>
      </c>
      <c r="N243" s="209">
        <f t="shared" si="52"/>
        <v>1.1200317119217544</v>
      </c>
      <c r="O243" s="209">
        <f t="shared" si="52"/>
        <v>0.8810373905190545</v>
      </c>
      <c r="P243" s="209">
        <f t="shared" si="52"/>
        <v>0.62819500290346753</v>
      </c>
      <c r="Q243" s="209">
        <f t="shared" si="52"/>
        <v>0.3624499164099575</v>
      </c>
      <c r="R243" s="209">
        <f t="shared" si="52"/>
        <v>0.22856409106989872</v>
      </c>
      <c r="S243" s="209">
        <f t="shared" si="52"/>
        <v>0.23313327066736633</v>
      </c>
      <c r="T243" s="209">
        <f t="shared" si="52"/>
        <v>0.23686225675604078</v>
      </c>
      <c r="U243" s="209">
        <f t="shared" si="52"/>
        <v>0.23984839166925553</v>
      </c>
      <c r="V243" s="209">
        <f t="shared" si="52"/>
        <v>0.24215452126883008</v>
      </c>
      <c r="W243" s="209">
        <f t="shared" si="52"/>
        <v>0.24382362416203307</v>
      </c>
      <c r="X243" s="209">
        <f t="shared" si="52"/>
        <v>0.24271240406037009</v>
      </c>
      <c r="Y243" s="209">
        <f t="shared" si="52"/>
        <v>0.2410082797694173</v>
      </c>
      <c r="Z243" s="209">
        <f t="shared" si="52"/>
        <v>0.23885442303975424</v>
      </c>
      <c r="AA243" s="209">
        <f t="shared" si="52"/>
        <v>0.23622206124389322</v>
      </c>
      <c r="AB243" s="209">
        <f t="shared" si="52"/>
        <v>0.23321217728411625</v>
      </c>
      <c r="AC243" s="209">
        <f t="shared" si="52"/>
        <v>0.22975476915443949</v>
      </c>
      <c r="AD243" s="98"/>
    </row>
    <row r="244" spans="2:30" s="3" customFormat="1" x14ac:dyDescent="0.3">
      <c r="B244" s="111"/>
      <c r="C244" s="111" t="s">
        <v>38</v>
      </c>
      <c r="D244" s="111"/>
      <c r="E244" s="209">
        <f t="shared" ref="E244:AC244" si="53">E42-E30</f>
        <v>1.1934393770092129</v>
      </c>
      <c r="F244" s="209">
        <f t="shared" si="53"/>
        <v>2.0696532568442194</v>
      </c>
      <c r="G244" s="209">
        <f t="shared" si="53"/>
        <v>2.4403713125615241</v>
      </c>
      <c r="H244" s="209">
        <f t="shared" si="53"/>
        <v>2.3106357054947466</v>
      </c>
      <c r="I244" s="209">
        <f t="shared" si="53"/>
        <v>2.1789040991232298</v>
      </c>
      <c r="J244" s="209">
        <f t="shared" si="53"/>
        <v>2.0300064652829519</v>
      </c>
      <c r="K244" s="209">
        <f t="shared" si="53"/>
        <v>2.0609875321467257</v>
      </c>
      <c r="L244" s="209">
        <f t="shared" si="53"/>
        <v>2.2781292916338032</v>
      </c>
      <c r="M244" s="209">
        <f t="shared" si="53"/>
        <v>2.0502162403092257</v>
      </c>
      <c r="N244" s="209">
        <f t="shared" si="53"/>
        <v>1.7215360685317478</v>
      </c>
      <c r="O244" s="209">
        <f t="shared" si="53"/>
        <v>1.3709965018691719</v>
      </c>
      <c r="P244" s="209">
        <f t="shared" si="53"/>
        <v>0.99990955481081301</v>
      </c>
      <c r="Q244" s="209">
        <f t="shared" si="53"/>
        <v>0.6097746806124178</v>
      </c>
      <c r="R244" s="209">
        <f t="shared" si="53"/>
        <v>0.4139483544681184</v>
      </c>
      <c r="S244" s="209">
        <f t="shared" si="53"/>
        <v>0.42136784530055138</v>
      </c>
      <c r="T244" s="209">
        <f t="shared" si="53"/>
        <v>0.42704391844225142</v>
      </c>
      <c r="U244" s="209">
        <f t="shared" si="53"/>
        <v>0.43120261789488268</v>
      </c>
      <c r="V244" s="209">
        <f t="shared" si="53"/>
        <v>0.43396844803532986</v>
      </c>
      <c r="W244" s="209">
        <f t="shared" si="53"/>
        <v>0.43547450876278049</v>
      </c>
      <c r="X244" s="209">
        <f t="shared" si="53"/>
        <v>0.43181485216268811</v>
      </c>
      <c r="Y244" s="209">
        <f t="shared" si="53"/>
        <v>0.42691717517269012</v>
      </c>
      <c r="Z244" s="209">
        <f t="shared" si="53"/>
        <v>0.42102604562666102</v>
      </c>
      <c r="AA244" s="209">
        <f t="shared" si="53"/>
        <v>0.41421535878495774</v>
      </c>
      <c r="AB244" s="209">
        <f t="shared" si="53"/>
        <v>0.40662855510316831</v>
      </c>
      <c r="AC244" s="209">
        <f t="shared" si="53"/>
        <v>0.39813260934187156</v>
      </c>
      <c r="AD244" s="98"/>
    </row>
    <row r="245" spans="2:30" s="3" customFormat="1" x14ac:dyDescent="0.3">
      <c r="B245" s="111"/>
      <c r="C245" s="111"/>
      <c r="D245" s="111"/>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c r="AA245" s="209"/>
      <c r="AB245" s="209"/>
      <c r="AC245" s="209"/>
      <c r="AD245" s="98"/>
    </row>
    <row r="246" spans="2:30" s="3" customFormat="1" x14ac:dyDescent="0.3">
      <c r="B246" s="111" t="s">
        <v>380</v>
      </c>
      <c r="C246" s="111" t="s">
        <v>28</v>
      </c>
      <c r="D246" s="111"/>
      <c r="E246" s="209">
        <f>SUM($E242:E242)</f>
        <v>6.5306248462206895E-3</v>
      </c>
      <c r="F246" s="209">
        <f>SUM($E242:F242)</f>
        <v>2.6519599550553608E-2</v>
      </c>
      <c r="G246" s="209">
        <f>SUM($E242:G242)</f>
        <v>6.1003563779266301E-2</v>
      </c>
      <c r="H246" s="209">
        <f>SUM($E242:H242)</f>
        <v>0.11016882984030474</v>
      </c>
      <c r="I246" s="209">
        <f>SUM($E242:I242)</f>
        <v>0.1788075869042558</v>
      </c>
      <c r="J246" s="209">
        <f>SUM($E242:J242)</f>
        <v>0.26636530336772068</v>
      </c>
      <c r="K246" s="209">
        <f>SUM($E242:K242)</f>
        <v>0.56888365186287615</v>
      </c>
      <c r="L246" s="209">
        <f>SUM($E242:L242)</f>
        <v>1.288092830836959</v>
      </c>
      <c r="M246" s="209">
        <f>SUM($E242:M242)</f>
        <v>1.9939641410114035</v>
      </c>
      <c r="N246" s="209">
        <f>SUM($E242:N242)</f>
        <v>2.5954684976214111</v>
      </c>
      <c r="O246" s="209">
        <f>SUM($E242:O242)</f>
        <v>3.0854276089715569</v>
      </c>
      <c r="P246" s="209">
        <f>SUM($E242:P242)</f>
        <v>3.4571421608788881</v>
      </c>
      <c r="Q246" s="209">
        <f>SUM($E242:Q242)</f>
        <v>3.7044669250813627</v>
      </c>
      <c r="R246" s="209">
        <f>SUM($E242:R242)</f>
        <v>3.8898511884795823</v>
      </c>
      <c r="S246" s="209">
        <f>SUM($E242:S242)</f>
        <v>4.0780857631127532</v>
      </c>
      <c r="T246" s="209">
        <f>SUM($E242:T242)</f>
        <v>4.2682674247989638</v>
      </c>
      <c r="U246" s="209">
        <f>SUM($E242:U242)</f>
        <v>4.4596216510246123</v>
      </c>
      <c r="V246" s="209">
        <f>SUM($E242:V242)</f>
        <v>4.6514355777911121</v>
      </c>
      <c r="W246" s="209">
        <f>SUM($E242:W242)</f>
        <v>4.8430864623918382</v>
      </c>
      <c r="X246" s="209">
        <f>SUM($E242:X242)</f>
        <v>5.0321889104941633</v>
      </c>
      <c r="Y246" s="209">
        <f>SUM($E242:Y242)</f>
        <v>5.2180978058974574</v>
      </c>
      <c r="Z246" s="209">
        <f>SUM($E242:Z242)</f>
        <v>5.4002694284843642</v>
      </c>
      <c r="AA246" s="209">
        <f>SUM($E242:AA242)</f>
        <v>5.5782627260254074</v>
      </c>
      <c r="AB246" s="209">
        <f>SUM($E242:AB242)</f>
        <v>5.7516791038444737</v>
      </c>
      <c r="AC246" s="209">
        <f>SUM($E242:AC242)</f>
        <v>5.9200569440318986</v>
      </c>
      <c r="AD246" s="98"/>
    </row>
    <row r="247" spans="2:30" s="3" customFormat="1" x14ac:dyDescent="0.3">
      <c r="B247" s="111"/>
      <c r="C247" s="111" t="s">
        <v>27</v>
      </c>
      <c r="D247" s="111"/>
      <c r="E247" s="209">
        <f>SUM($E243:E243)</f>
        <v>1.1869087521629922</v>
      </c>
      <c r="F247" s="209">
        <f>SUM($E243:F243)</f>
        <v>3.2365730343028929</v>
      </c>
      <c r="G247" s="209">
        <f>SUM($E243:G243)</f>
        <v>5.6424603826357043</v>
      </c>
      <c r="H247" s="209">
        <f>SUM($E243:H243)</f>
        <v>7.9039308220694409</v>
      </c>
      <c r="I247" s="209">
        <f>SUM($E243:I243)</f>
        <v>10.01419616412872</v>
      </c>
      <c r="J247" s="209">
        <f>SUM($E243:J243)</f>
        <v>11.956644912948207</v>
      </c>
      <c r="K247" s="209">
        <f>SUM($E243:K243)</f>
        <v>13.715114096599791</v>
      </c>
      <c r="L247" s="209">
        <f>SUM($E243:L243)</f>
        <v>15.274034209259497</v>
      </c>
      <c r="M247" s="209">
        <f>SUM($E243:M243)</f>
        <v>16.618379139394278</v>
      </c>
      <c r="N247" s="209">
        <f>SUM($E243:N243)</f>
        <v>17.738410851316033</v>
      </c>
      <c r="O247" s="209">
        <f>SUM($E243:O243)</f>
        <v>18.619448241835087</v>
      </c>
      <c r="P247" s="209">
        <f>SUM($E243:P243)</f>
        <v>19.247643244738555</v>
      </c>
      <c r="Q247" s="209">
        <f>SUM($E243:Q243)</f>
        <v>19.610093161148512</v>
      </c>
      <c r="R247" s="209">
        <f>SUM($E243:R243)</f>
        <v>19.838657252218411</v>
      </c>
      <c r="S247" s="209">
        <f>SUM($E243:S243)</f>
        <v>20.071790522885777</v>
      </c>
      <c r="T247" s="209">
        <f>SUM($E243:T243)</f>
        <v>20.308652779641818</v>
      </c>
      <c r="U247" s="209">
        <f>SUM($E243:U243)</f>
        <v>20.548501171311074</v>
      </c>
      <c r="V247" s="209">
        <f>SUM($E243:V243)</f>
        <v>20.790655692579904</v>
      </c>
      <c r="W247" s="209">
        <f>SUM($E243:W243)</f>
        <v>21.034479316741937</v>
      </c>
      <c r="X247" s="209">
        <f>SUM($E243:X243)</f>
        <v>21.277191720802307</v>
      </c>
      <c r="Y247" s="209">
        <f>SUM($E243:Y243)</f>
        <v>21.518200000571724</v>
      </c>
      <c r="Z247" s="209">
        <f>SUM($E243:Z243)</f>
        <v>21.757054423611478</v>
      </c>
      <c r="AA247" s="209">
        <f>SUM($E243:AA243)</f>
        <v>21.993276484855372</v>
      </c>
      <c r="AB247" s="209">
        <f>SUM($E243:AB243)</f>
        <v>22.226488662139488</v>
      </c>
      <c r="AC247" s="209">
        <f>SUM($E243:AC243)</f>
        <v>22.456243431293927</v>
      </c>
      <c r="AD247" s="98"/>
    </row>
    <row r="248" spans="2:30" s="3" customFormat="1" x14ac:dyDescent="0.3">
      <c r="B248" s="111"/>
      <c r="C248" s="111" t="s">
        <v>38</v>
      </c>
      <c r="D248" s="111"/>
      <c r="E248" s="209">
        <f>SUM($E244:E244)</f>
        <v>1.1934393770092129</v>
      </c>
      <c r="F248" s="209">
        <f>SUM($E244:F244)</f>
        <v>3.2630926338534323</v>
      </c>
      <c r="G248" s="209">
        <f>SUM($E244:G244)</f>
        <v>5.7034639464149564</v>
      </c>
      <c r="H248" s="209">
        <f>SUM($E244:H244)</f>
        <v>8.014099651909703</v>
      </c>
      <c r="I248" s="209">
        <f>SUM($E244:I244)</f>
        <v>10.193003751032933</v>
      </c>
      <c r="J248" s="209">
        <f>SUM($E244:J244)</f>
        <v>12.223010216315885</v>
      </c>
      <c r="K248" s="209">
        <f>SUM($E244:K244)</f>
        <v>14.28399774846261</v>
      </c>
      <c r="L248" s="209">
        <f>SUM($E244:L244)</f>
        <v>16.562127040096414</v>
      </c>
      <c r="M248" s="209">
        <f>SUM($E244:M244)</f>
        <v>18.612343280405639</v>
      </c>
      <c r="N248" s="209">
        <f>SUM($E244:N244)</f>
        <v>20.333879348937387</v>
      </c>
      <c r="O248" s="209">
        <f>SUM($E244:O244)</f>
        <v>21.704875850806559</v>
      </c>
      <c r="P248" s="209">
        <f>SUM($E244:P244)</f>
        <v>22.704785405617372</v>
      </c>
      <c r="Q248" s="209">
        <f>SUM($E244:Q244)</f>
        <v>23.31456008622979</v>
      </c>
      <c r="R248" s="209">
        <f>SUM($E244:R244)</f>
        <v>23.728508440697908</v>
      </c>
      <c r="S248" s="209">
        <f>SUM($E244:S244)</f>
        <v>24.149876285998459</v>
      </c>
      <c r="T248" s="209">
        <f>SUM($E244:T244)</f>
        <v>24.576920204440711</v>
      </c>
      <c r="U248" s="209">
        <f>SUM($E244:U244)</f>
        <v>25.008122822335594</v>
      </c>
      <c r="V248" s="209">
        <f>SUM($E244:V244)</f>
        <v>25.442091270370923</v>
      </c>
      <c r="W248" s="209">
        <f>SUM($E244:W244)</f>
        <v>25.877565779133704</v>
      </c>
      <c r="X248" s="209">
        <f>SUM($E244:X244)</f>
        <v>26.309380631296392</v>
      </c>
      <c r="Y248" s="209">
        <f>SUM($E244:Y244)</f>
        <v>26.736297806469082</v>
      </c>
      <c r="Z248" s="209">
        <f>SUM($E244:Z244)</f>
        <v>27.157323852095743</v>
      </c>
      <c r="AA248" s="209">
        <f>SUM($E244:AA244)</f>
        <v>27.571539210880701</v>
      </c>
      <c r="AB248" s="209">
        <f>SUM($E244:AB244)</f>
        <v>27.978167765983869</v>
      </c>
      <c r="AC248" s="209">
        <f>SUM($E244:AC244)</f>
        <v>28.376300375325741</v>
      </c>
      <c r="AD248" s="98"/>
    </row>
    <row r="249" spans="2:30" s="3" customFormat="1" x14ac:dyDescent="0.3">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row>
    <row r="250" spans="2:30" s="3" customFormat="1" x14ac:dyDescent="0.3">
      <c r="B250" s="313" t="s">
        <v>210</v>
      </c>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row>
    <row r="251" spans="2:30" s="3" customFormat="1" x14ac:dyDescent="0.3">
      <c r="B251" s="109" t="s">
        <v>197</v>
      </c>
      <c r="C251" s="109" t="s">
        <v>28</v>
      </c>
      <c r="D251" s="109"/>
      <c r="E251" s="114">
        <f t="shared" ref="E251:AC251" si="54">E215/(POWER((1+cDR),E$6))</f>
        <v>106.83871402163956</v>
      </c>
      <c r="F251" s="114">
        <f t="shared" si="54"/>
        <v>305.19301642441434</v>
      </c>
      <c r="G251" s="114">
        <f t="shared" si="54"/>
        <v>484.96486467261656</v>
      </c>
      <c r="H251" s="114">
        <f t="shared" si="54"/>
        <v>638.32390579548223</v>
      </c>
      <c r="I251" s="114">
        <f t="shared" si="54"/>
        <v>844.37367973897244</v>
      </c>
      <c r="J251" s="114">
        <f t="shared" si="54"/>
        <v>1011.1938700241433</v>
      </c>
      <c r="K251" s="114">
        <f t="shared" si="54"/>
        <v>1140.6959682104791</v>
      </c>
      <c r="L251" s="114">
        <f t="shared" si="54"/>
        <v>1234.7488194566633</v>
      </c>
      <c r="M251" s="114">
        <f t="shared" si="54"/>
        <v>1295.7476267782133</v>
      </c>
      <c r="N251" s="114">
        <f t="shared" si="54"/>
        <v>1364.050570743555</v>
      </c>
      <c r="O251" s="114">
        <f t="shared" si="54"/>
        <v>1386.2842453955711</v>
      </c>
      <c r="P251" s="114">
        <f t="shared" si="54"/>
        <v>1366.9487793364844</v>
      </c>
      <c r="Q251" s="114">
        <f t="shared" si="54"/>
        <v>1310.9255113332163</v>
      </c>
      <c r="R251" s="114">
        <f t="shared" si="54"/>
        <v>1238.8772564909827</v>
      </c>
      <c r="S251" s="114">
        <f t="shared" si="54"/>
        <v>1160.3109918735643</v>
      </c>
      <c r="T251" s="114">
        <f t="shared" si="54"/>
        <v>1084.1995457501177</v>
      </c>
      <c r="U251" s="114">
        <f t="shared" si="54"/>
        <v>1010.4458646619843</v>
      </c>
      <c r="V251" s="114">
        <f t="shared" si="54"/>
        <v>939.50251022213047</v>
      </c>
      <c r="W251" s="114">
        <f t="shared" si="54"/>
        <v>871.31800439948915</v>
      </c>
      <c r="X251" s="114">
        <f t="shared" si="54"/>
        <v>806.17341040841063</v>
      </c>
      <c r="Y251" s="114">
        <f t="shared" si="54"/>
        <v>742.93919832975541</v>
      </c>
      <c r="Z251" s="114">
        <f t="shared" si="54"/>
        <v>681.88702244768137</v>
      </c>
      <c r="AA251" s="114">
        <f t="shared" si="54"/>
        <v>623.74009454817826</v>
      </c>
      <c r="AB251" s="114">
        <f t="shared" si="54"/>
        <v>567.98366429967882</v>
      </c>
      <c r="AC251" s="114">
        <f t="shared" si="54"/>
        <v>513.83822243703662</v>
      </c>
      <c r="AD251" s="98"/>
    </row>
    <row r="252" spans="2:30" s="3" customFormat="1" x14ac:dyDescent="0.3">
      <c r="B252" s="116" t="str">
        <f>"Discount rate = "&amp;cDR*100&amp;"%"</f>
        <v>Discount rate = 1.5%</v>
      </c>
      <c r="C252" s="109" t="s">
        <v>27</v>
      </c>
      <c r="D252" s="109"/>
      <c r="E252" s="114">
        <f t="shared" ref="E252:AC252" si="55">E216/(POWER((1+cDR),E$6))</f>
        <v>116.05845929090677</v>
      </c>
      <c r="F252" s="114">
        <f t="shared" si="55"/>
        <v>333.2741950286362</v>
      </c>
      <c r="G252" s="114">
        <f t="shared" si="55"/>
        <v>533.01330363630279</v>
      </c>
      <c r="H252" s="114">
        <f t="shared" si="55"/>
        <v>706.27307975568942</v>
      </c>
      <c r="I252" s="114">
        <f t="shared" si="55"/>
        <v>1005.7252215436617</v>
      </c>
      <c r="J252" s="114">
        <f t="shared" si="55"/>
        <v>1254.6577493262701</v>
      </c>
      <c r="K252" s="114">
        <f t="shared" si="55"/>
        <v>1454.5943126360112</v>
      </c>
      <c r="L252" s="114">
        <f t="shared" si="55"/>
        <v>1607.4256955356584</v>
      </c>
      <c r="M252" s="114">
        <f t="shared" si="55"/>
        <v>1714.9358846018288</v>
      </c>
      <c r="N252" s="114">
        <f t="shared" si="55"/>
        <v>1843.8687528225823</v>
      </c>
      <c r="O252" s="114">
        <f t="shared" si="55"/>
        <v>1905.8663289066278</v>
      </c>
      <c r="P252" s="114">
        <f t="shared" si="55"/>
        <v>1905.3931624687468</v>
      </c>
      <c r="Q252" s="114">
        <f t="shared" si="55"/>
        <v>1847.8101816884723</v>
      </c>
      <c r="R252" s="114">
        <f t="shared" si="55"/>
        <v>1763.3332903405008</v>
      </c>
      <c r="S252" s="114">
        <f t="shared" si="55"/>
        <v>1671.243491575595</v>
      </c>
      <c r="T252" s="114">
        <f t="shared" si="55"/>
        <v>1580.7992278511572</v>
      </c>
      <c r="U252" s="114">
        <f t="shared" si="55"/>
        <v>1492.176583499177</v>
      </c>
      <c r="V252" s="114">
        <f t="shared" si="55"/>
        <v>1405.6434876783981</v>
      </c>
      <c r="W252" s="114">
        <f t="shared" si="55"/>
        <v>1321.4935807765125</v>
      </c>
      <c r="X252" s="114">
        <f t="shared" si="55"/>
        <v>1239.3397321114749</v>
      </c>
      <c r="Y252" s="114">
        <f t="shared" si="55"/>
        <v>1158.9071113085045</v>
      </c>
      <c r="Z252" s="114">
        <f t="shared" si="55"/>
        <v>1079.6263556725892</v>
      </c>
      <c r="AA252" s="114">
        <f t="shared" si="55"/>
        <v>1003.1246761285105</v>
      </c>
      <c r="AB252" s="114">
        <f t="shared" si="55"/>
        <v>928.82758920646859</v>
      </c>
      <c r="AC252" s="114">
        <f t="shared" si="55"/>
        <v>855.11954730041805</v>
      </c>
      <c r="AD252" s="98"/>
    </row>
    <row r="253" spans="2:30" s="3" customFormat="1" x14ac:dyDescent="0.3">
      <c r="B253" s="109"/>
      <c r="C253" s="109" t="s">
        <v>38</v>
      </c>
      <c r="D253" s="109"/>
      <c r="E253" s="114">
        <f t="shared" ref="E253:AC253" si="56">E217/(POWER((1+cDR),E$6))</f>
        <v>222.89717331254658</v>
      </c>
      <c r="F253" s="114">
        <f t="shared" si="56"/>
        <v>638.46721145305048</v>
      </c>
      <c r="G253" s="114">
        <f t="shared" si="56"/>
        <v>1017.9781683089191</v>
      </c>
      <c r="H253" s="114">
        <f t="shared" si="56"/>
        <v>1344.5969855511707</v>
      </c>
      <c r="I253" s="114">
        <f t="shared" si="56"/>
        <v>1850.0989012826335</v>
      </c>
      <c r="J253" s="114">
        <f t="shared" si="56"/>
        <v>2265.8516193504124</v>
      </c>
      <c r="K253" s="114">
        <f t="shared" si="56"/>
        <v>2595.2902808464905</v>
      </c>
      <c r="L253" s="114">
        <f t="shared" si="56"/>
        <v>2842.1745149923236</v>
      </c>
      <c r="M253" s="114">
        <f t="shared" si="56"/>
        <v>3010.6835113800435</v>
      </c>
      <c r="N253" s="114">
        <f t="shared" si="56"/>
        <v>3207.9193235661351</v>
      </c>
      <c r="O253" s="114">
        <f t="shared" si="56"/>
        <v>3292.1505743021999</v>
      </c>
      <c r="P253" s="114">
        <f t="shared" si="56"/>
        <v>3272.3419418052295</v>
      </c>
      <c r="Q253" s="114">
        <f t="shared" si="56"/>
        <v>3158.7356930216879</v>
      </c>
      <c r="R253" s="114">
        <f t="shared" si="56"/>
        <v>3002.2105468314867</v>
      </c>
      <c r="S253" s="114">
        <f t="shared" si="56"/>
        <v>2831.5544834491634</v>
      </c>
      <c r="T253" s="114">
        <f t="shared" si="56"/>
        <v>2664.9987736012749</v>
      </c>
      <c r="U253" s="114">
        <f t="shared" si="56"/>
        <v>2502.6224481611621</v>
      </c>
      <c r="V253" s="114">
        <f t="shared" si="56"/>
        <v>2345.1459979005258</v>
      </c>
      <c r="W253" s="114">
        <f t="shared" si="56"/>
        <v>2192.8115851760012</v>
      </c>
      <c r="X253" s="114">
        <f t="shared" si="56"/>
        <v>2045.5131425198831</v>
      </c>
      <c r="Y253" s="114">
        <f t="shared" si="56"/>
        <v>1901.8463096382607</v>
      </c>
      <c r="Z253" s="114">
        <f t="shared" si="56"/>
        <v>1761.5133781202696</v>
      </c>
      <c r="AA253" s="114">
        <f t="shared" si="56"/>
        <v>1626.8647706766999</v>
      </c>
      <c r="AB253" s="114">
        <f t="shared" si="56"/>
        <v>1496.8112535061414</v>
      </c>
      <c r="AC253" s="114">
        <f t="shared" si="56"/>
        <v>1368.95776973745</v>
      </c>
      <c r="AD253" s="98"/>
    </row>
    <row r="254" spans="2:30" s="3" customFormat="1" x14ac:dyDescent="0.3">
      <c r="B254" s="109"/>
      <c r="C254" s="109"/>
      <c r="D254" s="109"/>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98"/>
    </row>
    <row r="255" spans="2:30" s="3" customFormat="1" x14ac:dyDescent="0.3">
      <c r="B255" s="109" t="s">
        <v>208</v>
      </c>
      <c r="C255" s="109" t="s">
        <v>28</v>
      </c>
      <c r="D255" s="109"/>
      <c r="E255" s="114">
        <f t="shared" ref="E255:AC255" si="57">E219/(POWER((1+cDR),E$6))</f>
        <v>106.83871402163956</v>
      </c>
      <c r="F255" s="114">
        <f t="shared" si="57"/>
        <v>410.45283319450255</v>
      </c>
      <c r="G255" s="114">
        <f t="shared" si="57"/>
        <v>889.35189245045171</v>
      </c>
      <c r="H255" s="114">
        <f t="shared" si="57"/>
        <v>1514.5326668304103</v>
      </c>
      <c r="I255" s="114">
        <f t="shared" si="57"/>
        <v>2336.5240904093275</v>
      </c>
      <c r="J255" s="114">
        <f t="shared" si="57"/>
        <v>3313.188047767324</v>
      </c>
      <c r="K255" s="114">
        <f t="shared" si="57"/>
        <v>4404.9206458137542</v>
      </c>
      <c r="L255" s="114">
        <f t="shared" si="57"/>
        <v>5574.5721158248944</v>
      </c>
      <c r="M255" s="114">
        <f t="shared" si="57"/>
        <v>6787.9369034529873</v>
      </c>
      <c r="N255" s="114">
        <f t="shared" si="57"/>
        <v>8051.6731357218678</v>
      </c>
      <c r="O255" s="114">
        <f t="shared" si="57"/>
        <v>9318.9671377323884</v>
      </c>
      <c r="P255" s="114">
        <f t="shared" si="57"/>
        <v>10548.197190895489</v>
      </c>
      <c r="Q255" s="114">
        <f t="shared" si="57"/>
        <v>11703.238014678527</v>
      </c>
      <c r="R255" s="114">
        <f t="shared" si="57"/>
        <v>12769.161014794952</v>
      </c>
      <c r="S255" s="114">
        <f t="shared" si="57"/>
        <v>13740.765193641993</v>
      </c>
      <c r="T255" s="114">
        <f t="shared" si="57"/>
        <v>14621.899243919572</v>
      </c>
      <c r="U255" s="114">
        <f t="shared" si="57"/>
        <v>15416.257927636934</v>
      </c>
      <c r="V255" s="114">
        <f t="shared" si="57"/>
        <v>16127.933966022067</v>
      </c>
      <c r="W255" s="114">
        <f t="shared" si="57"/>
        <v>16760.908118706946</v>
      </c>
      <c r="X255" s="114">
        <f t="shared" si="57"/>
        <v>17319.383379577823</v>
      </c>
      <c r="Y255" s="114">
        <f t="shared" si="57"/>
        <v>17806.37109939165</v>
      </c>
      <c r="Z255" s="114">
        <f t="shared" si="57"/>
        <v>18225.109780469014</v>
      </c>
      <c r="AA255" s="114">
        <f t="shared" si="57"/>
        <v>18579.51327727627</v>
      </c>
      <c r="AB255" s="114">
        <f t="shared" si="57"/>
        <v>18872.922853734432</v>
      </c>
      <c r="AC255" s="114">
        <f t="shared" si="57"/>
        <v>19107.850886214801</v>
      </c>
      <c r="AD255" s="98"/>
    </row>
    <row r="256" spans="2:30" s="3" customFormat="1" x14ac:dyDescent="0.3">
      <c r="B256" s="116" t="str">
        <f>"Discount rate = "&amp;cDR*100&amp;"%"</f>
        <v>Discount rate = 1.5%</v>
      </c>
      <c r="C256" s="109" t="s">
        <v>27</v>
      </c>
      <c r="D256" s="109"/>
      <c r="E256" s="114">
        <f t="shared" ref="E256:AC256" si="58">E220/(POWER((1+cDR),E$6))</f>
        <v>116.05845929090677</v>
      </c>
      <c r="F256" s="114">
        <f t="shared" si="58"/>
        <v>447.61750467484978</v>
      </c>
      <c r="G256" s="114">
        <f t="shared" si="58"/>
        <v>974.01577129625332</v>
      </c>
      <c r="H256" s="114">
        <f t="shared" si="58"/>
        <v>1665.8945293086485</v>
      </c>
      <c r="I256" s="114">
        <f t="shared" si="58"/>
        <v>2647.0006198773058</v>
      </c>
      <c r="J256" s="114">
        <f t="shared" si="58"/>
        <v>3862.5401334418425</v>
      </c>
      <c r="K256" s="114">
        <f t="shared" si="58"/>
        <v>5260.0525721846252</v>
      </c>
      <c r="L256" s="114">
        <f t="shared" si="58"/>
        <v>6789.7435006436644</v>
      </c>
      <c r="M256" s="114">
        <f t="shared" si="58"/>
        <v>8404.33834829017</v>
      </c>
      <c r="N256" s="114">
        <f t="shared" si="58"/>
        <v>10124.00505655674</v>
      </c>
      <c r="O256" s="114">
        <f t="shared" si="58"/>
        <v>11880.255547189132</v>
      </c>
      <c r="P256" s="114">
        <f t="shared" si="58"/>
        <v>13610.078430635382</v>
      </c>
      <c r="Q256" s="114">
        <f t="shared" si="58"/>
        <v>15256.754448324316</v>
      </c>
      <c r="R256" s="114">
        <f t="shared" si="58"/>
        <v>16794.618461103379</v>
      </c>
      <c r="S256" s="114">
        <f t="shared" si="58"/>
        <v>18217.665620741485</v>
      </c>
      <c r="T256" s="114">
        <f t="shared" si="58"/>
        <v>19529.238263064446</v>
      </c>
      <c r="U256" s="114">
        <f t="shared" si="58"/>
        <v>20732.805414104547</v>
      </c>
      <c r="V256" s="114">
        <f t="shared" si="58"/>
        <v>21832.052762658248</v>
      </c>
      <c r="W256" s="114">
        <f t="shared" si="58"/>
        <v>22830.905169602374</v>
      </c>
      <c r="X256" s="114">
        <f t="shared" si="58"/>
        <v>23732.842362261606</v>
      </c>
      <c r="Y256" s="114">
        <f t="shared" si="58"/>
        <v>24541.01781304408</v>
      </c>
      <c r="Z256" s="114">
        <f t="shared" si="58"/>
        <v>25257.969028622429</v>
      </c>
      <c r="AA256" s="114">
        <f t="shared" si="58"/>
        <v>25887.823226495439</v>
      </c>
      <c r="AB256" s="114">
        <f t="shared" si="58"/>
        <v>26434.072147330055</v>
      </c>
      <c r="AC256" s="114">
        <f t="shared" si="58"/>
        <v>26898.540382108353</v>
      </c>
      <c r="AD256" s="98"/>
    </row>
    <row r="257" spans="1:30" s="3" customFormat="1" x14ac:dyDescent="0.3">
      <c r="B257" s="109"/>
      <c r="C257" s="109" t="s">
        <v>38</v>
      </c>
      <c r="D257" s="109"/>
      <c r="E257" s="114">
        <f t="shared" ref="E257:AC257" si="59">E221/(POWER((1+cDR),E$6))</f>
        <v>222.89717331254633</v>
      </c>
      <c r="F257" s="114">
        <f t="shared" si="59"/>
        <v>858.07033786935233</v>
      </c>
      <c r="G257" s="114">
        <f t="shared" si="59"/>
        <v>1863.3676637467049</v>
      </c>
      <c r="H257" s="114">
        <f t="shared" si="59"/>
        <v>3180.4271961390577</v>
      </c>
      <c r="I257" s="114">
        <f t="shared" si="59"/>
        <v>4983.5247102866315</v>
      </c>
      <c r="J257" s="114">
        <f t="shared" si="59"/>
        <v>7175.7281812091633</v>
      </c>
      <c r="K257" s="114">
        <f t="shared" si="59"/>
        <v>9664.9732179983766</v>
      </c>
      <c r="L257" s="114">
        <f t="shared" si="59"/>
        <v>12364.315616468557</v>
      </c>
      <c r="M257" s="114">
        <f t="shared" si="59"/>
        <v>15192.275251743156</v>
      </c>
      <c r="N257" s="114">
        <f t="shared" si="59"/>
        <v>18175.678192278603</v>
      </c>
      <c r="O257" s="114">
        <f t="shared" si="59"/>
        <v>21199.222684921519</v>
      </c>
      <c r="P257" s="114">
        <f t="shared" si="59"/>
        <v>24158.275621530865</v>
      </c>
      <c r="Q257" s="114">
        <f t="shared" si="59"/>
        <v>26959.992463002836</v>
      </c>
      <c r="R257" s="114">
        <f t="shared" si="59"/>
        <v>29563.779475898333</v>
      </c>
      <c r="S257" s="114">
        <f t="shared" si="59"/>
        <v>31958.430814383475</v>
      </c>
      <c r="T257" s="114">
        <f t="shared" si="59"/>
        <v>34151.137506984021</v>
      </c>
      <c r="U257" s="114">
        <f t="shared" si="59"/>
        <v>36149.063341741479</v>
      </c>
      <c r="V257" s="114">
        <f t="shared" si="59"/>
        <v>37959.986728680313</v>
      </c>
      <c r="W257" s="114">
        <f t="shared" si="59"/>
        <v>39591.813288309313</v>
      </c>
      <c r="X257" s="114">
        <f t="shared" si="59"/>
        <v>41052.225741839415</v>
      </c>
      <c r="Y257" s="114">
        <f t="shared" si="59"/>
        <v>42347.388912435716</v>
      </c>
      <c r="Z257" s="114">
        <f t="shared" si="59"/>
        <v>43483.078809091428</v>
      </c>
      <c r="AA257" s="114">
        <f t="shared" si="59"/>
        <v>44467.336503771709</v>
      </c>
      <c r="AB257" s="114">
        <f t="shared" si="59"/>
        <v>45306.995001064482</v>
      </c>
      <c r="AC257" s="114">
        <f t="shared" si="59"/>
        <v>46006.391268323139</v>
      </c>
      <c r="AD257" s="98"/>
    </row>
    <row r="258" spans="1:30" s="3" customFormat="1" x14ac:dyDescent="0.3">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row>
    <row r="259" spans="1:30" s="3" customFormat="1" x14ac:dyDescent="0.3">
      <c r="B259" s="313" t="s">
        <v>377</v>
      </c>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row>
    <row r="260" spans="1:30" s="3" customFormat="1" x14ac:dyDescent="0.3">
      <c r="A260" s="195"/>
      <c r="B260" s="195" t="s">
        <v>319</v>
      </c>
      <c r="C260" s="195" t="s">
        <v>28</v>
      </c>
      <c r="D260" s="195"/>
      <c r="E260" s="212">
        <f t="shared" ref="E260:AC260" si="60">E224/(POWER((1+cDR),E$6))</f>
        <v>823.28882771408325</v>
      </c>
      <c r="F260" s="212">
        <f t="shared" si="60"/>
        <v>1491.7069577714024</v>
      </c>
      <c r="G260" s="212">
        <f t="shared" si="60"/>
        <v>1419.3726660284549</v>
      </c>
      <c r="H260" s="212">
        <f t="shared" si="60"/>
        <v>1292.902574736376</v>
      </c>
      <c r="I260" s="212">
        <f t="shared" si="60"/>
        <v>1167.2710337454712</v>
      </c>
      <c r="J260" s="212">
        <f t="shared" si="60"/>
        <v>1041.2878415691121</v>
      </c>
      <c r="K260" s="212">
        <f t="shared" si="60"/>
        <v>914.21904636599254</v>
      </c>
      <c r="L260" s="212">
        <f t="shared" si="60"/>
        <v>785.1559133016342</v>
      </c>
      <c r="M260" s="212">
        <f t="shared" si="60"/>
        <v>653.32266556489139</v>
      </c>
      <c r="N260" s="212">
        <f t="shared" si="60"/>
        <v>517.78147344665445</v>
      </c>
      <c r="O260" s="212">
        <f t="shared" si="60"/>
        <v>377.31104654386968</v>
      </c>
      <c r="P260" s="212">
        <f t="shared" si="60"/>
        <v>231.2103091479199</v>
      </c>
      <c r="Q260" s="212">
        <f t="shared" si="60"/>
        <v>78.795799463313088</v>
      </c>
      <c r="R260" s="212">
        <f t="shared" si="60"/>
        <v>0</v>
      </c>
      <c r="S260" s="212">
        <f t="shared" si="60"/>
        <v>0</v>
      </c>
      <c r="T260" s="212">
        <f t="shared" si="60"/>
        <v>0</v>
      </c>
      <c r="U260" s="212">
        <f t="shared" si="60"/>
        <v>0</v>
      </c>
      <c r="V260" s="212">
        <f t="shared" si="60"/>
        <v>0</v>
      </c>
      <c r="W260" s="212">
        <f t="shared" si="60"/>
        <v>0</v>
      </c>
      <c r="X260" s="212">
        <f t="shared" si="60"/>
        <v>0</v>
      </c>
      <c r="Y260" s="212">
        <f t="shared" si="60"/>
        <v>0</v>
      </c>
      <c r="Z260" s="212">
        <f t="shared" si="60"/>
        <v>0</v>
      </c>
      <c r="AA260" s="212">
        <f t="shared" si="60"/>
        <v>0</v>
      </c>
      <c r="AB260" s="212">
        <f t="shared" si="60"/>
        <v>0</v>
      </c>
      <c r="AC260" s="212">
        <f t="shared" si="60"/>
        <v>0</v>
      </c>
      <c r="AD260" s="98"/>
    </row>
    <row r="261" spans="1:30" s="3" customFormat="1" x14ac:dyDescent="0.3">
      <c r="A261" s="195"/>
      <c r="B261" s="213" t="str">
        <f>"Discount rate = "&amp;cDR*100&amp;"%"</f>
        <v>Discount rate = 1.5%</v>
      </c>
      <c r="C261" s="195" t="s">
        <v>27</v>
      </c>
      <c r="D261" s="195"/>
      <c r="E261" s="212">
        <f t="shared" ref="E261:AC261" si="61">E225/(POWER((1+cDR),E$6))</f>
        <v>2225.0750761670038</v>
      </c>
      <c r="F261" s="212">
        <f t="shared" si="61"/>
        <v>4074.5881169557183</v>
      </c>
      <c r="G261" s="212">
        <f t="shared" si="61"/>
        <v>3900.3076479002711</v>
      </c>
      <c r="H261" s="212">
        <f t="shared" si="61"/>
        <v>3570.3136928263843</v>
      </c>
      <c r="I261" s="212">
        <f t="shared" si="61"/>
        <v>3236.8317381533125</v>
      </c>
      <c r="J261" s="212">
        <f t="shared" si="61"/>
        <v>2897.6378921682949</v>
      </c>
      <c r="K261" s="212">
        <f t="shared" si="61"/>
        <v>2550.9753085360594</v>
      </c>
      <c r="L261" s="212">
        <f t="shared" si="61"/>
        <v>2195.0594752880993</v>
      </c>
      <c r="M261" s="212">
        <f t="shared" si="61"/>
        <v>1827.7134568007152</v>
      </c>
      <c r="N261" s="212">
        <f t="shared" si="61"/>
        <v>1446.7715932817368</v>
      </c>
      <c r="O261" s="212">
        <f t="shared" si="61"/>
        <v>1049.7651653009691</v>
      </c>
      <c r="P261" s="212">
        <f t="shared" si="61"/>
        <v>635.23390625601121</v>
      </c>
      <c r="Q261" s="212">
        <f t="shared" si="61"/>
        <v>202.06612914368432</v>
      </c>
      <c r="R261" s="212">
        <f t="shared" si="61"/>
        <v>-23.34979562960697</v>
      </c>
      <c r="S261" s="212">
        <f t="shared" si="61"/>
        <v>-26.393930204634419</v>
      </c>
      <c r="T261" s="212">
        <f t="shared" si="61"/>
        <v>-29.520894092135759</v>
      </c>
      <c r="U261" s="212">
        <f t="shared" si="61"/>
        <v>-32.767421309421451</v>
      </c>
      <c r="V261" s="212">
        <f t="shared" si="61"/>
        <v>-36.160287354669038</v>
      </c>
      <c r="W261" s="212">
        <f t="shared" si="61"/>
        <v>-39.719152752931691</v>
      </c>
      <c r="X261" s="212">
        <f t="shared" si="61"/>
        <v>-42.892386873292466</v>
      </c>
      <c r="Y261" s="212">
        <f t="shared" si="61"/>
        <v>-46.189511357263314</v>
      </c>
      <c r="Z261" s="212">
        <f t="shared" si="61"/>
        <v>-49.639202693825482</v>
      </c>
      <c r="AA261" s="212">
        <f t="shared" si="61"/>
        <v>-53.185870909494284</v>
      </c>
      <c r="AB261" s="212">
        <f t="shared" si="61"/>
        <v>-56.858519103200152</v>
      </c>
      <c r="AC261" s="212">
        <f t="shared" si="61"/>
        <v>-60.671037383951131</v>
      </c>
      <c r="AD261" s="98"/>
    </row>
    <row r="262" spans="1:30" s="3" customFormat="1" x14ac:dyDescent="0.3">
      <c r="A262" s="195"/>
      <c r="B262" s="195"/>
      <c r="C262" s="195" t="s">
        <v>38</v>
      </c>
      <c r="D262" s="195"/>
      <c r="E262" s="212">
        <f t="shared" ref="E262:AC262" si="62">E226/(POWER((1+cDR),E$6))</f>
        <v>3048.363903881087</v>
      </c>
      <c r="F262" s="212">
        <f t="shared" si="62"/>
        <v>5566.2950747271207</v>
      </c>
      <c r="G262" s="212">
        <f t="shared" si="62"/>
        <v>5319.6803139287258</v>
      </c>
      <c r="H262" s="212">
        <f t="shared" si="62"/>
        <v>4863.2162675627605</v>
      </c>
      <c r="I262" s="212">
        <f t="shared" si="62"/>
        <v>4404.1027718987834</v>
      </c>
      <c r="J262" s="212">
        <f t="shared" si="62"/>
        <v>3938.925733737407</v>
      </c>
      <c r="K262" s="212">
        <f t="shared" si="62"/>
        <v>3465.1943549020521</v>
      </c>
      <c r="L262" s="212">
        <f t="shared" si="62"/>
        <v>2980.2153885897337</v>
      </c>
      <c r="M262" s="212">
        <f t="shared" si="62"/>
        <v>2481.0361223656068</v>
      </c>
      <c r="N262" s="212">
        <f t="shared" si="62"/>
        <v>1964.5530667283913</v>
      </c>
      <c r="O262" s="212">
        <f t="shared" si="62"/>
        <v>1427.0762118448388</v>
      </c>
      <c r="P262" s="212">
        <f t="shared" si="62"/>
        <v>866.44421540393103</v>
      </c>
      <c r="Q262" s="212">
        <f t="shared" si="62"/>
        <v>280.86192860699742</v>
      </c>
      <c r="R262" s="212">
        <f t="shared" si="62"/>
        <v>-23.34979562960697</v>
      </c>
      <c r="S262" s="212">
        <f t="shared" si="62"/>
        <v>-26.393930204634419</v>
      </c>
      <c r="T262" s="212">
        <f t="shared" si="62"/>
        <v>-29.520894092135759</v>
      </c>
      <c r="U262" s="212">
        <f t="shared" si="62"/>
        <v>-32.767421309421451</v>
      </c>
      <c r="V262" s="212">
        <f t="shared" si="62"/>
        <v>-36.160287354669038</v>
      </c>
      <c r="W262" s="212">
        <f t="shared" si="62"/>
        <v>-39.719152752931691</v>
      </c>
      <c r="X262" s="212">
        <f t="shared" si="62"/>
        <v>-42.892386873292466</v>
      </c>
      <c r="Y262" s="212">
        <f t="shared" si="62"/>
        <v>-46.189511357263314</v>
      </c>
      <c r="Z262" s="212">
        <f t="shared" si="62"/>
        <v>-49.639202693825482</v>
      </c>
      <c r="AA262" s="212">
        <f t="shared" si="62"/>
        <v>-53.185870909494284</v>
      </c>
      <c r="AB262" s="212">
        <f t="shared" si="62"/>
        <v>-56.858519103200152</v>
      </c>
      <c r="AC262" s="212">
        <f t="shared" si="62"/>
        <v>-60.671037383951131</v>
      </c>
      <c r="AD262" s="98"/>
    </row>
    <row r="263" spans="1:30" s="3" customFormat="1" x14ac:dyDescent="0.3">
      <c r="A263" s="195"/>
      <c r="B263" s="195"/>
      <c r="C263" s="195"/>
      <c r="D263" s="195"/>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c r="AA263" s="212"/>
      <c r="AB263" s="212"/>
      <c r="AC263" s="212"/>
      <c r="AD263" s="98"/>
    </row>
    <row r="264" spans="1:30" s="3" customFormat="1" x14ac:dyDescent="0.3">
      <c r="A264" s="195"/>
      <c r="B264" s="195" t="s">
        <v>320</v>
      </c>
      <c r="C264" s="195" t="s">
        <v>28</v>
      </c>
      <c r="D264" s="195"/>
      <c r="E264" s="212">
        <f t="shared" ref="E264:AC264" si="63">E228/(POWER((1+cDR),E$6))</f>
        <v>823.28882771408325</v>
      </c>
      <c r="F264" s="212">
        <f t="shared" si="63"/>
        <v>2302.8289555192678</v>
      </c>
      <c r="G264" s="212">
        <f t="shared" si="63"/>
        <v>3688.1696665400491</v>
      </c>
      <c r="H264" s="212">
        <f t="shared" si="63"/>
        <v>4926.5672708349466</v>
      </c>
      <c r="I264" s="212">
        <f t="shared" si="63"/>
        <v>6021.0318917109371</v>
      </c>
      <c r="J264" s="212">
        <f t="shared" si="63"/>
        <v>6973.3389664074748</v>
      </c>
      <c r="K264" s="212">
        <f t="shared" si="63"/>
        <v>7784.50374233395</v>
      </c>
      <c r="L264" s="212">
        <f t="shared" si="63"/>
        <v>8454.6177284089736</v>
      </c>
      <c r="M264" s="212">
        <f t="shared" si="63"/>
        <v>8982.9953043914684</v>
      </c>
      <c r="N264" s="212">
        <f t="shared" si="63"/>
        <v>9368.023152650072</v>
      </c>
      <c r="O264" s="212">
        <f t="shared" si="63"/>
        <v>9606.8905072828584</v>
      </c>
      <c r="P264" s="212">
        <f t="shared" si="63"/>
        <v>9696.1270650916249</v>
      </c>
      <c r="Q264" s="212">
        <f t="shared" si="63"/>
        <v>9631.6303463516142</v>
      </c>
      <c r="R264" s="212">
        <f t="shared" si="63"/>
        <v>9489.2909816272077</v>
      </c>
      <c r="S264" s="212">
        <f t="shared" si="63"/>
        <v>9349.0551543125221</v>
      </c>
      <c r="T264" s="212">
        <f t="shared" si="63"/>
        <v>9210.8917776478065</v>
      </c>
      <c r="U264" s="212">
        <f t="shared" si="63"/>
        <v>9074.770224283553</v>
      </c>
      <c r="V264" s="212">
        <f t="shared" si="63"/>
        <v>8940.6603194911859</v>
      </c>
      <c r="W264" s="212">
        <f t="shared" si="63"/>
        <v>8808.5323344740755</v>
      </c>
      <c r="X264" s="212">
        <f t="shared" si="63"/>
        <v>8678.356979777418</v>
      </c>
      <c r="Y264" s="212">
        <f t="shared" si="63"/>
        <v>8550.1053987954856</v>
      </c>
      <c r="Z264" s="212">
        <f t="shared" si="63"/>
        <v>8423.7491613748643</v>
      </c>
      <c r="AA264" s="212">
        <f t="shared" si="63"/>
        <v>8299.2602575121819</v>
      </c>
      <c r="AB264" s="212">
        <f t="shared" si="63"/>
        <v>8176.6110911450087</v>
      </c>
      <c r="AC264" s="212">
        <f t="shared" si="63"/>
        <v>8055.7744740344915</v>
      </c>
      <c r="AD264" s="98"/>
    </row>
    <row r="265" spans="1:30" s="3" customFormat="1" x14ac:dyDescent="0.3">
      <c r="A265" s="195"/>
      <c r="B265" s="213" t="str">
        <f>"Discount rate = "&amp;cDR*100&amp;"%"</f>
        <v>Discount rate = 1.5%</v>
      </c>
      <c r="C265" s="195" t="s">
        <v>27</v>
      </c>
      <c r="D265" s="195"/>
      <c r="E265" s="212">
        <f t="shared" ref="E265:AC265" si="64">E229/(POWER((1+cDR),E$6))</f>
        <v>2225.0750761670038</v>
      </c>
      <c r="F265" s="212">
        <f t="shared" si="64"/>
        <v>6266.7803102237021</v>
      </c>
      <c r="G265" s="212">
        <f t="shared" si="64"/>
        <v>10074.475441224116</v>
      </c>
      <c r="H265" s="212">
        <f t="shared" si="64"/>
        <v>13495.905260534875</v>
      </c>
      <c r="I265" s="212">
        <f t="shared" si="64"/>
        <v>16533.29012291674</v>
      </c>
      <c r="J265" s="212">
        <f t="shared" si="64"/>
        <v>19186.593678293164</v>
      </c>
      <c r="K265" s="212">
        <f t="shared" si="64"/>
        <v>21454.023267445584</v>
      </c>
      <c r="L265" s="212">
        <f t="shared" si="64"/>
        <v>23332.028211687692</v>
      </c>
      <c r="M265" s="212">
        <f t="shared" si="64"/>
        <v>24814.933369793518</v>
      </c>
      <c r="N265" s="212">
        <f t="shared" si="64"/>
        <v>25894.981809827077</v>
      </c>
      <c r="O265" s="212">
        <f t="shared" si="64"/>
        <v>26562.062514884299</v>
      </c>
      <c r="P265" s="212">
        <f t="shared" si="64"/>
        <v>26804.753625353849</v>
      </c>
      <c r="Q265" s="212">
        <f t="shared" si="64"/>
        <v>26610.690390576048</v>
      </c>
      <c r="R265" s="212">
        <f t="shared" si="64"/>
        <v>26194.07916060296</v>
      </c>
      <c r="S265" s="212">
        <f t="shared" si="64"/>
        <v>25780.580612261339</v>
      </c>
      <c r="T265" s="212">
        <f t="shared" si="64"/>
        <v>25370.06591601756</v>
      </c>
      <c r="U265" s="212">
        <f t="shared" si="64"/>
        <v>24962.371412205419</v>
      </c>
      <c r="V265" s="212">
        <f t="shared" si="64"/>
        <v>24557.30908427629</v>
      </c>
      <c r="W265" s="212">
        <f t="shared" si="64"/>
        <v>24154.674033726173</v>
      </c>
      <c r="X265" s="212">
        <f t="shared" si="64"/>
        <v>23754.816020738708</v>
      </c>
      <c r="Y265" s="212">
        <f t="shared" si="64"/>
        <v>23357.570114986294</v>
      </c>
      <c r="Z265" s="212">
        <f t="shared" si="64"/>
        <v>22962.745147046371</v>
      </c>
      <c r="AA265" s="212">
        <f t="shared" si="64"/>
        <v>22570.20836263373</v>
      </c>
      <c r="AB265" s="212">
        <f t="shared" si="64"/>
        <v>22179.79996625023</v>
      </c>
      <c r="AC265" s="212">
        <f t="shared" si="64"/>
        <v>21791.348633798541</v>
      </c>
      <c r="AD265" s="98"/>
    </row>
    <row r="266" spans="1:30" s="3" customFormat="1" x14ac:dyDescent="0.3">
      <c r="A266" s="195"/>
      <c r="B266" s="195"/>
      <c r="C266" s="195" t="s">
        <v>38</v>
      </c>
      <c r="D266" s="195"/>
      <c r="E266" s="212">
        <f t="shared" ref="E266:AC266" si="65">E230/(POWER((1+cDR),E$6))</f>
        <v>3048.363903881087</v>
      </c>
      <c r="F266" s="212">
        <f t="shared" si="65"/>
        <v>8569.609265742969</v>
      </c>
      <c r="G266" s="212">
        <f t="shared" si="65"/>
        <v>13762.645107764165</v>
      </c>
      <c r="H266" s="212">
        <f t="shared" si="65"/>
        <v>18422.472531369822</v>
      </c>
      <c r="I266" s="212">
        <f t="shared" si="65"/>
        <v>22554.322014627673</v>
      </c>
      <c r="J266" s="212">
        <f t="shared" si="65"/>
        <v>26159.932644700639</v>
      </c>
      <c r="K266" s="212">
        <f t="shared" si="65"/>
        <v>29238.527009779533</v>
      </c>
      <c r="L266" s="212">
        <f t="shared" si="65"/>
        <v>31786.645940096667</v>
      </c>
      <c r="M266" s="212">
        <f t="shared" si="65"/>
        <v>33797.928674184986</v>
      </c>
      <c r="N266" s="212">
        <f t="shared" si="65"/>
        <v>35263.004962477149</v>
      </c>
      <c r="O266" s="212">
        <f t="shared" si="65"/>
        <v>36168.953022167159</v>
      </c>
      <c r="P266" s="212">
        <f t="shared" si="65"/>
        <v>36500.880690445469</v>
      </c>
      <c r="Q266" s="212">
        <f t="shared" si="65"/>
        <v>36242.320736927664</v>
      </c>
      <c r="R266" s="212">
        <f t="shared" si="65"/>
        <v>35683.370142230167</v>
      </c>
      <c r="S266" s="212">
        <f t="shared" si="65"/>
        <v>35129.635766573861</v>
      </c>
      <c r="T266" s="212">
        <f t="shared" si="65"/>
        <v>34580.957693665368</v>
      </c>
      <c r="U266" s="212">
        <f t="shared" si="65"/>
        <v>34037.141636488974</v>
      </c>
      <c r="V266" s="212">
        <f t="shared" si="65"/>
        <v>33497.969403767478</v>
      </c>
      <c r="W266" s="212">
        <f t="shared" si="65"/>
        <v>32963.206368200248</v>
      </c>
      <c r="X266" s="212">
        <f t="shared" si="65"/>
        <v>32433.173000516126</v>
      </c>
      <c r="Y266" s="212">
        <f t="shared" si="65"/>
        <v>31907.675513781782</v>
      </c>
      <c r="Z266" s="212">
        <f t="shared" si="65"/>
        <v>31386.494308421235</v>
      </c>
      <c r="AA266" s="212">
        <f t="shared" si="65"/>
        <v>30869.468620145912</v>
      </c>
      <c r="AB266" s="212">
        <f t="shared" si="65"/>
        <v>30356.411057395242</v>
      </c>
      <c r="AC266" s="212">
        <f t="shared" si="65"/>
        <v>29847.123107833035</v>
      </c>
      <c r="AD266" s="98"/>
    </row>
    <row r="267" spans="1:30" s="3" customFormat="1" x14ac:dyDescent="0.3">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row>
    <row r="268" spans="1:30" s="3" customFormat="1" x14ac:dyDescent="0.3">
      <c r="B268" s="313" t="s">
        <v>369</v>
      </c>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row>
    <row r="269" spans="1:30" s="3" customFormat="1" x14ac:dyDescent="0.3">
      <c r="A269" s="214"/>
      <c r="B269" s="214" t="s">
        <v>366</v>
      </c>
      <c r="C269" s="214" t="s">
        <v>28</v>
      </c>
      <c r="D269" s="214"/>
      <c r="E269" s="215">
        <f t="shared" ref="E269:AC269" si="66">E233/(POWER((1+cDR),E$6))</f>
        <v>1202.703272337425</v>
      </c>
      <c r="F269" s="215">
        <f t="shared" si="66"/>
        <v>2140.0249174789669</v>
      </c>
      <c r="G269" s="215">
        <f t="shared" si="66"/>
        <v>2425.3590624540507</v>
      </c>
      <c r="H269" s="215">
        <f t="shared" si="66"/>
        <v>2661.0898746857156</v>
      </c>
      <c r="I269" s="215">
        <f t="shared" si="66"/>
        <v>2874.4028311952984</v>
      </c>
      <c r="J269" s="215">
        <f t="shared" si="66"/>
        <v>3055.8036317351221</v>
      </c>
      <c r="K269" s="215">
        <f t="shared" si="66"/>
        <v>3182.4828026139148</v>
      </c>
      <c r="L269" s="215">
        <f t="shared" si="66"/>
        <v>3228.4844732756615</v>
      </c>
      <c r="M269" s="215">
        <f t="shared" si="66"/>
        <v>3164.9448709958101</v>
      </c>
      <c r="N269" s="215">
        <f t="shared" si="66"/>
        <v>2961.100794420609</v>
      </c>
      <c r="O269" s="215">
        <f t="shared" si="66"/>
        <v>2590.8958755064778</v>
      </c>
      <c r="P269" s="215">
        <f t="shared" si="66"/>
        <v>2025.8433198830071</v>
      </c>
      <c r="Q269" s="215">
        <f t="shared" si="66"/>
        <v>1247.4768550109154</v>
      </c>
      <c r="R269" s="215">
        <f t="shared" si="66"/>
        <v>785.29312931594268</v>
      </c>
      <c r="S269" s="215">
        <f t="shared" si="66"/>
        <v>786.87840702045014</v>
      </c>
      <c r="T269" s="215">
        <f t="shared" si="66"/>
        <v>769.83501765841527</v>
      </c>
      <c r="U269" s="215">
        <f t="shared" si="66"/>
        <v>737.04779773508699</v>
      </c>
      <c r="V269" s="215">
        <f t="shared" si="66"/>
        <v>691.12111097589457</v>
      </c>
      <c r="W269" s="215">
        <f t="shared" si="66"/>
        <v>635.40476931117621</v>
      </c>
      <c r="X269" s="215">
        <f t="shared" si="66"/>
        <v>565.89599497653876</v>
      </c>
      <c r="Y269" s="215">
        <f t="shared" si="66"/>
        <v>494.80405512558923</v>
      </c>
      <c r="Z269" s="215">
        <f t="shared" si="66"/>
        <v>425.25615231928265</v>
      </c>
      <c r="AA269" s="215">
        <f t="shared" si="66"/>
        <v>359.63386467044251</v>
      </c>
      <c r="AB269" s="215">
        <f t="shared" si="66"/>
        <v>299.71748491667358</v>
      </c>
      <c r="AC269" s="215">
        <f t="shared" si="66"/>
        <v>246.49058341209661</v>
      </c>
      <c r="AD269" s="98"/>
    </row>
    <row r="270" spans="1:30" s="3" customFormat="1" x14ac:dyDescent="0.3">
      <c r="A270" s="214"/>
      <c r="B270" s="216" t="str">
        <f>"Discount rate = "&amp;uDR*100&amp;"%"</f>
        <v>Discount rate = 1.5%</v>
      </c>
      <c r="C270" s="214" t="s">
        <v>27</v>
      </c>
      <c r="D270" s="214"/>
      <c r="E270" s="215">
        <f t="shared" ref="E270:AC270" si="67">E234/(POWER((1+cDR),E$6))</f>
        <v>4477.3644647989549</v>
      </c>
      <c r="F270" s="215">
        <f t="shared" si="67"/>
        <v>7819.0364952499731</v>
      </c>
      <c r="G270" s="215">
        <f t="shared" si="67"/>
        <v>8574.5779843605851</v>
      </c>
      <c r="H270" s="215">
        <f t="shared" si="67"/>
        <v>9030.733604334544</v>
      </c>
      <c r="I270" s="215">
        <f t="shared" si="67"/>
        <v>9324.9570141897148</v>
      </c>
      <c r="J270" s="215">
        <f t="shared" si="67"/>
        <v>9438.1465449703373</v>
      </c>
      <c r="K270" s="215">
        <f t="shared" si="67"/>
        <v>9334.2880689752001</v>
      </c>
      <c r="L270" s="215">
        <f t="shared" si="67"/>
        <v>8972.6121778788965</v>
      </c>
      <c r="M270" s="215">
        <f t="shared" si="67"/>
        <v>8309.3793400095019</v>
      </c>
      <c r="N270" s="215">
        <f t="shared" si="67"/>
        <v>7302.2539887533285</v>
      </c>
      <c r="O270" s="215">
        <f t="shared" si="67"/>
        <v>5922.1408404196309</v>
      </c>
      <c r="P270" s="215">
        <f t="shared" si="67"/>
        <v>4146.5254330568841</v>
      </c>
      <c r="Q270" s="215">
        <f t="shared" si="67"/>
        <v>1978.9842425300483</v>
      </c>
      <c r="R270" s="215">
        <f t="shared" si="67"/>
        <v>770.84101631070939</v>
      </c>
      <c r="S270" s="215">
        <f t="shared" si="67"/>
        <v>776.77757866780098</v>
      </c>
      <c r="T270" s="215">
        <f t="shared" si="67"/>
        <v>763.6333295542064</v>
      </c>
      <c r="U270" s="215">
        <f t="shared" si="67"/>
        <v>733.8391932865984</v>
      </c>
      <c r="V270" s="215">
        <f t="shared" si="67"/>
        <v>690.03363323923031</v>
      </c>
      <c r="W270" s="215">
        <f t="shared" si="67"/>
        <v>635.19197477008663</v>
      </c>
      <c r="X270" s="215">
        <f t="shared" si="67"/>
        <v>565.13040895958113</v>
      </c>
      <c r="Y270" s="215">
        <f t="shared" si="67"/>
        <v>493.1023679111791</v>
      </c>
      <c r="Z270" s="215">
        <f t="shared" si="67"/>
        <v>422.57641491650725</v>
      </c>
      <c r="AA270" s="215">
        <f t="shared" si="67"/>
        <v>355.47809889706741</v>
      </c>
      <c r="AB270" s="215">
        <f t="shared" si="67"/>
        <v>293.96299057740839</v>
      </c>
      <c r="AC270" s="215">
        <f t="shared" si="67"/>
        <v>239.26827800803224</v>
      </c>
      <c r="AD270" s="98"/>
    </row>
    <row r="271" spans="1:30" s="3" customFormat="1" x14ac:dyDescent="0.3">
      <c r="A271" s="214"/>
      <c r="B271" s="214"/>
      <c r="C271" s="214" t="s">
        <v>38</v>
      </c>
      <c r="D271" s="214"/>
      <c r="E271" s="215">
        <f t="shared" ref="E271:AC271" si="68">E235/(POWER((1+cDR),E$6))</f>
        <v>5680.067737136379</v>
      </c>
      <c r="F271" s="215">
        <f t="shared" si="68"/>
        <v>9959.0614127289391</v>
      </c>
      <c r="G271" s="215">
        <f t="shared" si="68"/>
        <v>10999.937046814637</v>
      </c>
      <c r="H271" s="215">
        <f t="shared" si="68"/>
        <v>11691.823479020259</v>
      </c>
      <c r="I271" s="215">
        <f t="shared" si="68"/>
        <v>12199.359845385014</v>
      </c>
      <c r="J271" s="215">
        <f t="shared" si="68"/>
        <v>12493.950176705457</v>
      </c>
      <c r="K271" s="215">
        <f t="shared" si="68"/>
        <v>12516.770871589113</v>
      </c>
      <c r="L271" s="215">
        <f t="shared" si="68"/>
        <v>12201.096651154558</v>
      </c>
      <c r="M271" s="215">
        <f t="shared" si="68"/>
        <v>11474.324211005311</v>
      </c>
      <c r="N271" s="215">
        <f t="shared" si="68"/>
        <v>10263.354783173938</v>
      </c>
      <c r="O271" s="215">
        <f t="shared" si="68"/>
        <v>8513.0367159261077</v>
      </c>
      <c r="P271" s="215">
        <f t="shared" si="68"/>
        <v>6172.3687529398912</v>
      </c>
      <c r="Q271" s="215">
        <f t="shared" si="68"/>
        <v>3226.4610975409637</v>
      </c>
      <c r="R271" s="215">
        <f t="shared" si="68"/>
        <v>1556.1341456266521</v>
      </c>
      <c r="S271" s="215">
        <f t="shared" si="68"/>
        <v>1563.6559856882511</v>
      </c>
      <c r="T271" s="215">
        <f t="shared" si="68"/>
        <v>1533.4683472126217</v>
      </c>
      <c r="U271" s="215">
        <f t="shared" si="68"/>
        <v>1470.8869910216854</v>
      </c>
      <c r="V271" s="215">
        <f t="shared" si="68"/>
        <v>1381.154744215125</v>
      </c>
      <c r="W271" s="215">
        <f t="shared" si="68"/>
        <v>1270.5967440812628</v>
      </c>
      <c r="X271" s="215">
        <f t="shared" si="68"/>
        <v>1131.0264039361198</v>
      </c>
      <c r="Y271" s="215">
        <f t="shared" si="68"/>
        <v>987.90642303676839</v>
      </c>
      <c r="Z271" s="215">
        <f t="shared" si="68"/>
        <v>847.83256723578995</v>
      </c>
      <c r="AA271" s="215">
        <f t="shared" si="68"/>
        <v>715.11196356750997</v>
      </c>
      <c r="AB271" s="215">
        <f t="shared" si="68"/>
        <v>593.68047549408197</v>
      </c>
      <c r="AC271" s="215">
        <f t="shared" si="68"/>
        <v>485.75886142012888</v>
      </c>
      <c r="AD271" s="98"/>
    </row>
    <row r="272" spans="1:30" s="3" customFormat="1" x14ac:dyDescent="0.3">
      <c r="A272" s="214"/>
      <c r="B272" s="214"/>
      <c r="C272" s="214"/>
      <c r="D272" s="214"/>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c r="AA272" s="215"/>
      <c r="AB272" s="215"/>
      <c r="AC272" s="215"/>
      <c r="AD272" s="98"/>
    </row>
    <row r="273" spans="1:30" s="3" customFormat="1" x14ac:dyDescent="0.3">
      <c r="A273" s="214"/>
      <c r="B273" s="214" t="s">
        <v>367</v>
      </c>
      <c r="C273" s="214" t="s">
        <v>28</v>
      </c>
      <c r="D273" s="214"/>
      <c r="E273" s="215">
        <f t="shared" ref="E273:AC273" si="69">E237/(POWER((1+cDR),E$6))</f>
        <v>1202.703272337425</v>
      </c>
      <c r="F273" s="215">
        <f t="shared" si="69"/>
        <v>3324.9542498311098</v>
      </c>
      <c r="G273" s="215">
        <f t="shared" si="69"/>
        <v>5701.1760573615484</v>
      </c>
      <c r="H273" s="215">
        <f t="shared" si="69"/>
        <v>8278.0120986872425</v>
      </c>
      <c r="I273" s="215">
        <f t="shared" si="69"/>
        <v>11030.07977571475</v>
      </c>
      <c r="J273" s="215">
        <f t="shared" si="69"/>
        <v>13922.877302390048</v>
      </c>
      <c r="K273" s="215">
        <f t="shared" si="69"/>
        <v>16899.603297579484</v>
      </c>
      <c r="L273" s="215">
        <f t="shared" si="69"/>
        <v>19878.339938871213</v>
      </c>
      <c r="M273" s="215">
        <f t="shared" si="69"/>
        <v>22749.516239341836</v>
      </c>
      <c r="N273" s="215">
        <f t="shared" si="69"/>
        <v>25374.417286383014</v>
      </c>
      <c r="O273" s="215">
        <f t="shared" si="69"/>
        <v>27590.321773420776</v>
      </c>
      <c r="P273" s="215">
        <f t="shared" si="69"/>
        <v>29208.426347883778</v>
      </c>
      <c r="Q273" s="215">
        <f t="shared" si="69"/>
        <v>30024.251581990004</v>
      </c>
      <c r="R273" s="215">
        <f t="shared" si="69"/>
        <v>30365.836559847976</v>
      </c>
      <c r="S273" s="215">
        <f t="shared" si="69"/>
        <v>30703.958761550482</v>
      </c>
      <c r="T273" s="215">
        <f t="shared" si="69"/>
        <v>31020.040694062835</v>
      </c>
      <c r="U273" s="215">
        <f t="shared" si="69"/>
        <v>31298.664245087639</v>
      </c>
      <c r="V273" s="215">
        <f t="shared" si="69"/>
        <v>31527.243519929234</v>
      </c>
      <c r="W273" s="215">
        <f t="shared" si="69"/>
        <v>31696.72843426609</v>
      </c>
      <c r="X273" s="215">
        <f t="shared" si="69"/>
        <v>31794.199871100776</v>
      </c>
      <c r="Y273" s="215">
        <f t="shared" si="69"/>
        <v>31819.138903500741</v>
      </c>
      <c r="Z273" s="215">
        <f t="shared" si="69"/>
        <v>31774.161475965338</v>
      </c>
      <c r="AA273" s="215">
        <f t="shared" si="69"/>
        <v>31664.22645182841</v>
      </c>
      <c r="AB273" s="215">
        <f t="shared" si="69"/>
        <v>31495.999703466838</v>
      </c>
      <c r="AC273" s="215">
        <f t="shared" si="69"/>
        <v>31277.032163182379</v>
      </c>
      <c r="AD273" s="98"/>
    </row>
    <row r="274" spans="1:30" s="3" customFormat="1" x14ac:dyDescent="0.3">
      <c r="A274" s="214"/>
      <c r="B274" s="216" t="str">
        <f>"Discount rate = "&amp;uDR*100&amp;"%"</f>
        <v>Discount rate = 1.5%</v>
      </c>
      <c r="C274" s="214" t="s">
        <v>27</v>
      </c>
      <c r="D274" s="214"/>
      <c r="E274" s="215">
        <f t="shared" ref="E274:AC274" si="70">E238/(POWER((1+cDR),E$6))</f>
        <v>4477.3644647989549</v>
      </c>
      <c r="F274" s="215">
        <f t="shared" si="70"/>
        <v>12230.233012293278</v>
      </c>
      <c r="G274" s="215">
        <f t="shared" si="70"/>
        <v>20624.068636866279</v>
      </c>
      <c r="H274" s="215">
        <f t="shared" si="70"/>
        <v>29350.013049522997</v>
      </c>
      <c r="I274" s="215">
        <f t="shared" si="70"/>
        <v>38241.226028498088</v>
      </c>
      <c r="J274" s="215">
        <f t="shared" si="70"/>
        <v>47114.231302111315</v>
      </c>
      <c r="K274" s="215">
        <f t="shared" si="70"/>
        <v>55752.249942976501</v>
      </c>
      <c r="L274" s="215">
        <f t="shared" si="70"/>
        <v>63900.937244850829</v>
      </c>
      <c r="M274" s="215">
        <f t="shared" si="70"/>
        <v>71265.967758581755</v>
      </c>
      <c r="N274" s="215">
        <f t="shared" si="70"/>
        <v>77515.030105582642</v>
      </c>
      <c r="O274" s="215">
        <f t="shared" si="70"/>
        <v>82291.628629171013</v>
      </c>
      <c r="P274" s="215">
        <f t="shared" si="70"/>
        <v>85222.021619432286</v>
      </c>
      <c r="Q274" s="215">
        <f t="shared" si="70"/>
        <v>85941.567118818013</v>
      </c>
      <c r="R274" s="215">
        <f t="shared" si="70"/>
        <v>85442.3357146536</v>
      </c>
      <c r="S274" s="215">
        <f t="shared" si="70"/>
        <v>84956.418676848698</v>
      </c>
      <c r="T274" s="215">
        <f t="shared" si="70"/>
        <v>84464.538429897773</v>
      </c>
      <c r="U274" s="215">
        <f t="shared" si="70"/>
        <v>83950.13321289033</v>
      </c>
      <c r="V274" s="215">
        <f t="shared" si="70"/>
        <v>83399.524483377492</v>
      </c>
      <c r="W274" s="215">
        <f t="shared" si="70"/>
        <v>82802.211170215902</v>
      </c>
      <c r="X274" s="215">
        <f t="shared" si="70"/>
        <v>82143.663581586108</v>
      </c>
      <c r="Y274" s="215">
        <f t="shared" si="70"/>
        <v>81422.820182281735</v>
      </c>
      <c r="Z274" s="215">
        <f t="shared" si="70"/>
        <v>80642.103688100498</v>
      </c>
      <c r="AA274" s="215">
        <f t="shared" si="70"/>
        <v>79805.826560079833</v>
      </c>
      <c r="AB274" s="215">
        <f t="shared" si="70"/>
        <v>78920.393099030465</v>
      </c>
      <c r="AC274" s="215">
        <f t="shared" si="70"/>
        <v>77993.350148974001</v>
      </c>
      <c r="AD274" s="98"/>
    </row>
    <row r="275" spans="1:30" s="3" customFormat="1" x14ac:dyDescent="0.3">
      <c r="A275" s="214"/>
      <c r="B275" s="214"/>
      <c r="C275" s="214" t="s">
        <v>38</v>
      </c>
      <c r="D275" s="214"/>
      <c r="E275" s="215">
        <f t="shared" ref="E275:AC275" si="71">E239/(POWER((1+cDR),E$6))</f>
        <v>5680.067737136379</v>
      </c>
      <c r="F275" s="215">
        <f t="shared" si="71"/>
        <v>15555.187262124387</v>
      </c>
      <c r="G275" s="215">
        <f t="shared" si="71"/>
        <v>26325.244694227829</v>
      </c>
      <c r="H275" s="215">
        <f t="shared" si="71"/>
        <v>37628.025148210239</v>
      </c>
      <c r="I275" s="215">
        <f t="shared" si="71"/>
        <v>49271.30580421284</v>
      </c>
      <c r="J275" s="215">
        <f t="shared" si="71"/>
        <v>61037.108604501373</v>
      </c>
      <c r="K275" s="215">
        <f t="shared" si="71"/>
        <v>72651.853240555996</v>
      </c>
      <c r="L275" s="215">
        <f t="shared" si="71"/>
        <v>83779.27718372205</v>
      </c>
      <c r="M275" s="215">
        <f t="shared" si="71"/>
        <v>94015.483997923599</v>
      </c>
      <c r="N275" s="215">
        <f t="shared" si="71"/>
        <v>102889.44739196567</v>
      </c>
      <c r="O275" s="215">
        <f t="shared" si="71"/>
        <v>109881.95040259181</v>
      </c>
      <c r="P275" s="215">
        <f t="shared" si="71"/>
        <v>114430.44796731608</v>
      </c>
      <c r="Q275" s="215">
        <f t="shared" si="71"/>
        <v>115965.81870080804</v>
      </c>
      <c r="R275" s="215">
        <f t="shared" si="71"/>
        <v>115808.17227450162</v>
      </c>
      <c r="S275" s="215">
        <f t="shared" si="71"/>
        <v>115660.37743839921</v>
      </c>
      <c r="T275" s="215">
        <f t="shared" si="71"/>
        <v>115484.57912396065</v>
      </c>
      <c r="U275" s="215">
        <f t="shared" si="71"/>
        <v>115248.797457978</v>
      </c>
      <c r="V275" s="215">
        <f t="shared" si="71"/>
        <v>114926.76800330674</v>
      </c>
      <c r="W275" s="215">
        <f t="shared" si="71"/>
        <v>114498.939604482</v>
      </c>
      <c r="X275" s="215">
        <f t="shared" si="71"/>
        <v>113937.86345268688</v>
      </c>
      <c r="Y275" s="215">
        <f t="shared" si="71"/>
        <v>113241.95908578247</v>
      </c>
      <c r="Z275" s="215">
        <f t="shared" si="71"/>
        <v>112416.26516406583</v>
      </c>
      <c r="AA275" s="215">
        <f t="shared" si="71"/>
        <v>111470.05301190824</v>
      </c>
      <c r="AB275" s="215">
        <f t="shared" si="71"/>
        <v>110416.39280249728</v>
      </c>
      <c r="AC275" s="215">
        <f t="shared" si="71"/>
        <v>109270.38231215638</v>
      </c>
      <c r="AD275" s="98"/>
    </row>
    <row r="276" spans="1:30" s="3" customFormat="1" x14ac:dyDescent="0.3">
      <c r="B276" s="98"/>
      <c r="C276" s="98"/>
      <c r="D276" s="98"/>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98"/>
    </row>
    <row r="277" spans="1:30" s="3" customFormat="1" x14ac:dyDescent="0.3">
      <c r="B277" s="313" t="s">
        <v>381</v>
      </c>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row>
    <row r="278" spans="1:30" s="3" customFormat="1" x14ac:dyDescent="0.3">
      <c r="B278" s="111" t="s">
        <v>379</v>
      </c>
      <c r="C278" s="111" t="s">
        <v>28</v>
      </c>
      <c r="D278" s="111"/>
      <c r="E278" s="209">
        <f t="shared" ref="E278:AC278" si="72">E242/(POWER((1+uDR),E$6))</f>
        <v>6.4341131489859017E-3</v>
      </c>
      <c r="F278" s="209">
        <f t="shared" si="72"/>
        <v>1.9402533140171246E-2</v>
      </c>
      <c r="G278" s="209">
        <f t="shared" si="72"/>
        <v>3.2977601003475576E-2</v>
      </c>
      <c r="H278" s="209">
        <f t="shared" si="72"/>
        <v>4.632273836056152E-2</v>
      </c>
      <c r="I278" s="209">
        <f t="shared" si="72"/>
        <v>6.3714634967621878E-2</v>
      </c>
      <c r="J278" s="209">
        <f t="shared" si="72"/>
        <v>8.0075225986355358E-2</v>
      </c>
      <c r="K278" s="209">
        <f t="shared" si="72"/>
        <v>0.27257713665974898</v>
      </c>
      <c r="L278" s="209">
        <f t="shared" si="72"/>
        <v>0.63844998851506862</v>
      </c>
      <c r="M278" s="209">
        <f t="shared" si="72"/>
        <v>0.61734957045697691</v>
      </c>
      <c r="N278" s="209">
        <f t="shared" si="72"/>
        <v>0.51829659382897897</v>
      </c>
      <c r="O278" s="209">
        <f t="shared" si="72"/>
        <v>0.41594257254595252</v>
      </c>
      <c r="P278" s="209">
        <f t="shared" si="72"/>
        <v>0.31089737575077536</v>
      </c>
      <c r="Q278" s="209">
        <f t="shared" si="72"/>
        <v>0.20380228758836899</v>
      </c>
      <c r="R278" s="209">
        <f t="shared" si="72"/>
        <v>0.15050408029664794</v>
      </c>
      <c r="S278" s="209">
        <f t="shared" si="72"/>
        <v>0.15055970779640004</v>
      </c>
      <c r="T278" s="209">
        <f t="shared" si="72"/>
        <v>0.14986905251819149</v>
      </c>
      <c r="U278" s="209">
        <f t="shared" si="72"/>
        <v>0.14856460075948227</v>
      </c>
      <c r="V278" s="209">
        <f t="shared" si="72"/>
        <v>0.14672069505773744</v>
      </c>
      <c r="W278" s="209">
        <f t="shared" si="72"/>
        <v>0.14442953912909401</v>
      </c>
      <c r="X278" s="209">
        <f t="shared" si="72"/>
        <v>0.1404029737296727</v>
      </c>
      <c r="Y278" s="209">
        <f t="shared" si="72"/>
        <v>0.13599197568630889</v>
      </c>
      <c r="Z278" s="209">
        <f t="shared" si="72"/>
        <v>0.13128883575005856</v>
      </c>
      <c r="AA278" s="209">
        <f t="shared" si="72"/>
        <v>0.12638184094256219</v>
      </c>
      <c r="AB278" s="209">
        <f t="shared" si="72"/>
        <v>0.12131237264587975</v>
      </c>
      <c r="AC278" s="209">
        <f t="shared" si="72"/>
        <v>0.11604698944085598</v>
      </c>
      <c r="AD278" s="98"/>
    </row>
    <row r="279" spans="1:30" s="3" customFormat="1" x14ac:dyDescent="0.3">
      <c r="B279" s="117" t="str">
        <f>"Discount rate = "&amp;'User data'!$D$54*100&amp;"%"</f>
        <v>Discount rate = 1.5%</v>
      </c>
      <c r="C279" s="111" t="s">
        <v>27</v>
      </c>
      <c r="D279" s="111"/>
      <c r="E279" s="209">
        <f t="shared" ref="E279:AC279" si="73">E243/(POWER((1+uDR),E$6))</f>
        <v>1.1693682287320122</v>
      </c>
      <c r="F279" s="209">
        <f t="shared" si="73"/>
        <v>1.9895307162415019</v>
      </c>
      <c r="G279" s="209">
        <f t="shared" si="73"/>
        <v>2.3007909562372006</v>
      </c>
      <c r="H279" s="209">
        <f t="shared" si="73"/>
        <v>2.1307217852940559</v>
      </c>
      <c r="I279" s="209">
        <f t="shared" si="73"/>
        <v>1.9588755931121902</v>
      </c>
      <c r="J279" s="209">
        <f t="shared" si="73"/>
        <v>1.776451337598971</v>
      </c>
      <c r="K279" s="209">
        <f t="shared" si="73"/>
        <v>1.5844278450165843</v>
      </c>
      <c r="L279" s="209">
        <f t="shared" si="73"/>
        <v>1.3838707251251097</v>
      </c>
      <c r="M279" s="209">
        <f t="shared" si="73"/>
        <v>1.1757536440454253</v>
      </c>
      <c r="N279" s="209">
        <f t="shared" si="73"/>
        <v>0.96509462465267748</v>
      </c>
      <c r="O279" s="209">
        <f t="shared" si="73"/>
        <v>0.74794192052442476</v>
      </c>
      <c r="P279" s="209">
        <f t="shared" si="73"/>
        <v>0.52541439892600239</v>
      </c>
      <c r="Q279" s="209">
        <f t="shared" si="73"/>
        <v>0.29866852330278459</v>
      </c>
      <c r="R279" s="209">
        <f t="shared" si="73"/>
        <v>0.18555959219376086</v>
      </c>
      <c r="S279" s="209">
        <f t="shared" si="73"/>
        <v>0.18647199738783954</v>
      </c>
      <c r="T279" s="209">
        <f t="shared" si="73"/>
        <v>0.18665481036714637</v>
      </c>
      <c r="U279" s="209">
        <f t="shared" si="73"/>
        <v>0.18621475602596729</v>
      </c>
      <c r="V279" s="209">
        <f t="shared" si="73"/>
        <v>0.18522679906963643</v>
      </c>
      <c r="W279" s="209">
        <f t="shared" si="73"/>
        <v>0.18374730562748703</v>
      </c>
      <c r="X279" s="209">
        <f t="shared" si="73"/>
        <v>0.18020678015080041</v>
      </c>
      <c r="Y279" s="209">
        <f t="shared" si="73"/>
        <v>0.17629706234068118</v>
      </c>
      <c r="Z279" s="209">
        <f t="shared" si="73"/>
        <v>0.17213942912366176</v>
      </c>
      <c r="AA279" s="209">
        <f t="shared" si="73"/>
        <v>0.16772642219500353</v>
      </c>
      <c r="AB279" s="209">
        <f t="shared" si="73"/>
        <v>0.16314216057358552</v>
      </c>
      <c r="AC279" s="209">
        <f t="shared" si="73"/>
        <v>0.15834832683667349</v>
      </c>
      <c r="AD279" s="98"/>
    </row>
    <row r="280" spans="1:30" s="3" customFormat="1" x14ac:dyDescent="0.3">
      <c r="B280" s="111"/>
      <c r="C280" s="111" t="s">
        <v>38</v>
      </c>
      <c r="D280" s="111"/>
      <c r="E280" s="209">
        <f t="shared" ref="E280:AC280" si="74">E244/(POWER((1+uDR),E$6))</f>
        <v>1.175802341880998</v>
      </c>
      <c r="F280" s="209">
        <f t="shared" si="74"/>
        <v>2.0089332493816592</v>
      </c>
      <c r="G280" s="209">
        <f t="shared" si="74"/>
        <v>2.3337685572406763</v>
      </c>
      <c r="H280" s="209">
        <f t="shared" si="74"/>
        <v>2.1770445236545903</v>
      </c>
      <c r="I280" s="209">
        <f t="shared" si="74"/>
        <v>2.022590228079812</v>
      </c>
      <c r="J280" s="209">
        <f t="shared" si="74"/>
        <v>1.8565265635853265</v>
      </c>
      <c r="K280" s="209">
        <f t="shared" si="74"/>
        <v>1.8570049816763203</v>
      </c>
      <c r="L280" s="209">
        <f t="shared" si="74"/>
        <v>2.0223207136401911</v>
      </c>
      <c r="M280" s="209">
        <f t="shared" si="74"/>
        <v>1.7931032145024022</v>
      </c>
      <c r="N280" s="209">
        <f t="shared" si="74"/>
        <v>1.4833912184816442</v>
      </c>
      <c r="O280" s="209">
        <f t="shared" si="74"/>
        <v>1.1638844930703531</v>
      </c>
      <c r="P280" s="209">
        <f t="shared" si="74"/>
        <v>0.83631177467678963</v>
      </c>
      <c r="Q280" s="209">
        <f t="shared" si="74"/>
        <v>0.50247081089114187</v>
      </c>
      <c r="R280" s="209">
        <f t="shared" si="74"/>
        <v>0.3360636724904088</v>
      </c>
      <c r="S280" s="209">
        <f t="shared" si="74"/>
        <v>0.33703170518425096</v>
      </c>
      <c r="T280" s="209">
        <f t="shared" si="74"/>
        <v>0.33652386288533787</v>
      </c>
      <c r="U280" s="209">
        <f t="shared" si="74"/>
        <v>0.33477935678543302</v>
      </c>
      <c r="V280" s="209">
        <f t="shared" si="74"/>
        <v>0.33194749412737384</v>
      </c>
      <c r="W280" s="209">
        <f t="shared" si="74"/>
        <v>0.32817684475659709</v>
      </c>
      <c r="X280" s="209">
        <f t="shared" si="74"/>
        <v>0.32060975388046781</v>
      </c>
      <c r="Y280" s="209">
        <f t="shared" si="74"/>
        <v>0.3122890380269745</v>
      </c>
      <c r="Z280" s="209">
        <f t="shared" si="74"/>
        <v>0.30342826487372032</v>
      </c>
      <c r="AA280" s="209">
        <f t="shared" si="74"/>
        <v>0.29410826313758082</v>
      </c>
      <c r="AB280" s="209">
        <f t="shared" si="74"/>
        <v>0.28445453321945535</v>
      </c>
      <c r="AC280" s="209">
        <f t="shared" si="74"/>
        <v>0.27439531627753438</v>
      </c>
      <c r="AD280" s="98"/>
    </row>
    <row r="281" spans="1:30" s="3" customFormat="1" x14ac:dyDescent="0.3">
      <c r="B281" s="111"/>
      <c r="C281" s="111"/>
      <c r="D281" s="111"/>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c r="AA281" s="209"/>
      <c r="AB281" s="209"/>
      <c r="AC281" s="209"/>
      <c r="AD281" s="98"/>
    </row>
    <row r="282" spans="1:30" s="3" customFormat="1" x14ac:dyDescent="0.3">
      <c r="B282" s="111" t="s">
        <v>380</v>
      </c>
      <c r="C282" s="111" t="s">
        <v>28</v>
      </c>
      <c r="D282" s="111"/>
      <c r="E282" s="209">
        <f t="shared" ref="E282:AC282" si="75">E246/(POWER((1+uDR),E$6))</f>
        <v>6.4341131489859017E-3</v>
      </c>
      <c r="F282" s="209">
        <f t="shared" si="75"/>
        <v>2.5741560873162286E-2</v>
      </c>
      <c r="G282" s="209">
        <f t="shared" si="75"/>
        <v>5.8338744720876842E-2</v>
      </c>
      <c r="H282" s="209">
        <f t="shared" si="75"/>
        <v>0.10379933414467664</v>
      </c>
      <c r="I282" s="209">
        <f t="shared" si="75"/>
        <v>0.16597998880474174</v>
      </c>
      <c r="J282" s="209">
        <f t="shared" si="75"/>
        <v>0.24360230855260342</v>
      </c>
      <c r="K282" s="209">
        <f t="shared" si="75"/>
        <v>0.51257941109581151</v>
      </c>
      <c r="L282" s="209">
        <f t="shared" si="75"/>
        <v>1.1434543344222721</v>
      </c>
      <c r="M282" s="209">
        <f t="shared" si="75"/>
        <v>1.7439055649616786</v>
      </c>
      <c r="N282" s="209">
        <f t="shared" si="75"/>
        <v>2.2364301553675787</v>
      </c>
      <c r="O282" s="209">
        <f t="shared" si="75"/>
        <v>2.6193220359622864</v>
      </c>
      <c r="P282" s="209">
        <f t="shared" si="75"/>
        <v>2.8915102190633735</v>
      </c>
      <c r="Q282" s="209">
        <f t="shared" si="75"/>
        <v>3.0525808285375056</v>
      </c>
      <c r="R282" s="209">
        <f t="shared" si="75"/>
        <v>3.1579728768853244</v>
      </c>
      <c r="S282" s="209">
        <f t="shared" si="75"/>
        <v>3.2618630347770154</v>
      </c>
      <c r="T282" s="209">
        <f t="shared" si="75"/>
        <v>3.363527214860079</v>
      </c>
      <c r="U282" s="209">
        <f t="shared" si="75"/>
        <v>3.4623845168777874</v>
      </c>
      <c r="V282" s="209">
        <f t="shared" si="75"/>
        <v>3.5579369678437351</v>
      </c>
      <c r="W282" s="209">
        <f t="shared" si="75"/>
        <v>3.6497861576943502</v>
      </c>
      <c r="X282" s="209">
        <f t="shared" si="75"/>
        <v>3.736251404955635</v>
      </c>
      <c r="Y282" s="209">
        <f t="shared" si="75"/>
        <v>3.8170278426376734</v>
      </c>
      <c r="Z282" s="209">
        <f t="shared" si="75"/>
        <v>3.891907399925107</v>
      </c>
      <c r="AA282" s="209">
        <f t="shared" si="75"/>
        <v>3.9607733679623722</v>
      </c>
      <c r="AB282" s="209">
        <f t="shared" si="75"/>
        <v>4.0235521440373807</v>
      </c>
      <c r="AC282" s="209">
        <f t="shared" si="75"/>
        <v>4.0801377717436935</v>
      </c>
      <c r="AD282" s="98"/>
    </row>
    <row r="283" spans="1:30" s="3" customFormat="1" x14ac:dyDescent="0.3">
      <c r="B283" s="117" t="str">
        <f>"Discount rate = "&amp;'User data'!$D$54*100&amp;"%"</f>
        <v>Discount rate = 1.5%</v>
      </c>
      <c r="C283" s="111" t="s">
        <v>27</v>
      </c>
      <c r="D283" s="111"/>
      <c r="E283" s="209">
        <f t="shared" ref="E283:AC283" si="76">E247/(POWER((1+uDR),E$6))</f>
        <v>1.1693682287320122</v>
      </c>
      <c r="F283" s="209">
        <f t="shared" si="76"/>
        <v>3.1416176411006274</v>
      </c>
      <c r="G283" s="209">
        <f t="shared" si="76"/>
        <v>5.3959807504250117</v>
      </c>
      <c r="H283" s="209">
        <f t="shared" si="76"/>
        <v>7.4469589778310139</v>
      </c>
      <c r="I283" s="209">
        <f t="shared" si="76"/>
        <v>9.2957809899900372</v>
      </c>
      <c r="J283" s="209">
        <f t="shared" si="76"/>
        <v>10.934856253845314</v>
      </c>
      <c r="K283" s="209">
        <f t="shared" si="76"/>
        <v>12.357685237967635</v>
      </c>
      <c r="L283" s="209">
        <f t="shared" si="76"/>
        <v>13.558930072876475</v>
      </c>
      <c r="M283" s="209">
        <f t="shared" si="76"/>
        <v>14.534305439982841</v>
      </c>
      <c r="N283" s="209">
        <f t="shared" si="76"/>
        <v>15.284607373404246</v>
      </c>
      <c r="O283" s="209">
        <f t="shared" si="76"/>
        <v>15.806668396784767</v>
      </c>
      <c r="P283" s="209">
        <f t="shared" si="76"/>
        <v>16.098486711029224</v>
      </c>
      <c r="Q283" s="209">
        <f t="shared" si="76"/>
        <v>16.159246563725667</v>
      </c>
      <c r="R283" s="209">
        <f t="shared" si="76"/>
        <v>16.105999556455505</v>
      </c>
      <c r="S283" s="209">
        <f t="shared" si="76"/>
        <v>16.054451855964697</v>
      </c>
      <c r="T283" s="209">
        <f t="shared" si="76"/>
        <v>16.003848757130395</v>
      </c>
      <c r="U283" s="209">
        <f t="shared" si="76"/>
        <v>15.953553433001728</v>
      </c>
      <c r="V283" s="209">
        <f t="shared" si="76"/>
        <v>15.903013432568876</v>
      </c>
      <c r="W283" s="209">
        <f t="shared" si="76"/>
        <v>15.851740835251997</v>
      </c>
      <c r="X283" s="209">
        <f t="shared" si="76"/>
        <v>15.797685435571493</v>
      </c>
      <c r="Y283" s="209">
        <f t="shared" si="76"/>
        <v>15.740519166352005</v>
      </c>
      <c r="Z283" s="209">
        <f t="shared" si="76"/>
        <v>15.680040085628104</v>
      </c>
      <c r="AA283" s="209">
        <f t="shared" si="76"/>
        <v>15.61604177749363</v>
      </c>
      <c r="AB283" s="209">
        <f t="shared" si="76"/>
        <v>15.548404995542681</v>
      </c>
      <c r="AC283" s="209">
        <f t="shared" si="76"/>
        <v>15.476973938208772</v>
      </c>
      <c r="AD283" s="98"/>
    </row>
    <row r="284" spans="1:30" s="3" customFormat="1" x14ac:dyDescent="0.3">
      <c r="B284" s="111"/>
      <c r="C284" s="111" t="s">
        <v>38</v>
      </c>
      <c r="D284" s="111"/>
      <c r="E284" s="209">
        <f t="shared" ref="E284:AC284" si="77">E248/(POWER((1+uDR),E$6))</f>
        <v>1.175802341880998</v>
      </c>
      <c r="F284" s="209">
        <f t="shared" si="77"/>
        <v>3.1673592019737757</v>
      </c>
      <c r="G284" s="209">
        <f t="shared" si="77"/>
        <v>5.4543194951458744</v>
      </c>
      <c r="H284" s="209">
        <f t="shared" si="77"/>
        <v>7.5507583119756498</v>
      </c>
      <c r="I284" s="209">
        <f t="shared" si="77"/>
        <v>9.4617609787947394</v>
      </c>
      <c r="J284" s="209">
        <f t="shared" si="77"/>
        <v>11.178458562397878</v>
      </c>
      <c r="K284" s="209">
        <f t="shared" si="77"/>
        <v>12.870264649063396</v>
      </c>
      <c r="L284" s="209">
        <f t="shared" si="77"/>
        <v>14.702384407298709</v>
      </c>
      <c r="M284" s="209">
        <f t="shared" si="77"/>
        <v>16.278211004944481</v>
      </c>
      <c r="N284" s="209">
        <f t="shared" si="77"/>
        <v>17.521037528771775</v>
      </c>
      <c r="O284" s="209">
        <f t="shared" si="77"/>
        <v>18.425990432746982</v>
      </c>
      <c r="P284" s="209">
        <f t="shared" si="77"/>
        <v>18.989996930092538</v>
      </c>
      <c r="Q284" s="209">
        <f t="shared" si="77"/>
        <v>19.211827392263103</v>
      </c>
      <c r="R284" s="209">
        <f t="shared" si="77"/>
        <v>19.263972433340761</v>
      </c>
      <c r="S284" s="209">
        <f t="shared" si="77"/>
        <v>19.316314890741655</v>
      </c>
      <c r="T284" s="209">
        <f t="shared" si="77"/>
        <v>19.36737597199042</v>
      </c>
      <c r="U284" s="209">
        <f t="shared" si="77"/>
        <v>19.415937949879442</v>
      </c>
      <c r="V284" s="209">
        <f t="shared" si="77"/>
        <v>19.460950400412543</v>
      </c>
      <c r="W284" s="209">
        <f t="shared" si="77"/>
        <v>19.501526992946296</v>
      </c>
      <c r="X284" s="209">
        <f t="shared" si="77"/>
        <v>19.533936840527069</v>
      </c>
      <c r="Y284" s="209">
        <f t="shared" si="77"/>
        <v>19.557547008989605</v>
      </c>
      <c r="Z284" s="209">
        <f t="shared" si="77"/>
        <v>19.571947485553139</v>
      </c>
      <c r="AA284" s="209">
        <f t="shared" si="77"/>
        <v>19.576815145455946</v>
      </c>
      <c r="AB284" s="209">
        <f t="shared" si="77"/>
        <v>19.571957139579997</v>
      </c>
      <c r="AC284" s="209">
        <f t="shared" si="77"/>
        <v>19.557111709952409</v>
      </c>
      <c r="AD284" s="98"/>
    </row>
    <row r="285" spans="1:30" s="3" customFormat="1" x14ac:dyDescent="0.3">
      <c r="B285" s="98"/>
      <c r="C285" s="98"/>
      <c r="D285" s="98"/>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c r="AB285" s="346"/>
      <c r="AC285" s="346"/>
      <c r="AD285" s="98"/>
    </row>
    <row r="286" spans="1:30" s="3" customFormat="1" x14ac:dyDescent="0.3">
      <c r="B286" s="313" t="s">
        <v>613</v>
      </c>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row>
    <row r="287" spans="1:30" s="3" customFormat="1" x14ac:dyDescent="0.3">
      <c r="B287" s="111" t="s">
        <v>370</v>
      </c>
      <c r="C287" s="111"/>
      <c r="D287" s="115">
        <f>IF(D6=0,int_fixedcost,0)</f>
        <v>0</v>
      </c>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98"/>
    </row>
    <row r="288" spans="1:30" s="3" customFormat="1" x14ac:dyDescent="0.3">
      <c r="B288" s="111" t="s">
        <v>371</v>
      </c>
      <c r="C288" s="111"/>
      <c r="D288" s="115">
        <f>int_varcost*'Full results'!D10</f>
        <v>18000</v>
      </c>
      <c r="E288" s="115">
        <f>int_varcost*('Full results'!E10-D10)</f>
        <v>0</v>
      </c>
      <c r="F288" s="115">
        <f>int_varcost*('Full results'!F10-E10)</f>
        <v>0</v>
      </c>
      <c r="G288" s="115">
        <f>int_varcost*('Full results'!G10-F10)</f>
        <v>0</v>
      </c>
      <c r="H288" s="115">
        <f>int_varcost*('Full results'!H10-G10)</f>
        <v>0</v>
      </c>
      <c r="I288" s="115">
        <f>int_varcost*('Full results'!I10-H10)</f>
        <v>0</v>
      </c>
      <c r="J288" s="115">
        <f>int_varcost*('Full results'!J10-I10)</f>
        <v>0</v>
      </c>
      <c r="K288" s="115">
        <f>int_varcost*('Full results'!K10-J10)</f>
        <v>0</v>
      </c>
      <c r="L288" s="115">
        <f>int_varcost*('Full results'!L10-K10)</f>
        <v>0</v>
      </c>
      <c r="M288" s="115">
        <f>int_varcost*('Full results'!M10-L10)</f>
        <v>0</v>
      </c>
      <c r="N288" s="115">
        <f>int_varcost*('Full results'!N10-M10)</f>
        <v>0</v>
      </c>
      <c r="O288" s="115">
        <f>int_varcost*('Full results'!O10-N10)</f>
        <v>0</v>
      </c>
      <c r="P288" s="115">
        <f>int_varcost*('Full results'!P10-O10)</f>
        <v>0</v>
      </c>
      <c r="Q288" s="115">
        <f>int_varcost*('Full results'!Q10-P10)</f>
        <v>0</v>
      </c>
      <c r="R288" s="115">
        <f>int_varcost*('Full results'!R10-Q10)</f>
        <v>0</v>
      </c>
      <c r="S288" s="115">
        <f>int_varcost*('Full results'!S10-R10)</f>
        <v>0</v>
      </c>
      <c r="T288" s="115">
        <f>int_varcost*('Full results'!T10-S10)</f>
        <v>0</v>
      </c>
      <c r="U288" s="115">
        <f>int_varcost*('Full results'!U10-T10)</f>
        <v>0</v>
      </c>
      <c r="V288" s="115">
        <f>int_varcost*('Full results'!V10-U10)</f>
        <v>0</v>
      </c>
      <c r="W288" s="115">
        <f>int_varcost*('Full results'!W10-V10)</f>
        <v>0</v>
      </c>
      <c r="X288" s="115">
        <f>int_varcost*('Full results'!X10-W10)</f>
        <v>0</v>
      </c>
      <c r="Y288" s="115">
        <f>int_varcost*('Full results'!Y10-X10)</f>
        <v>0</v>
      </c>
      <c r="Z288" s="115">
        <f>int_varcost*('Full results'!Z10-Y10)</f>
        <v>0</v>
      </c>
      <c r="AA288" s="115">
        <f>int_varcost*('Full results'!AA10-Z10)</f>
        <v>0</v>
      </c>
      <c r="AB288" s="115">
        <f>int_varcost*('Full results'!AB10-AA10)</f>
        <v>0</v>
      </c>
      <c r="AC288" s="115">
        <f>int_varcost*('Full results'!AC10-AB10)</f>
        <v>0</v>
      </c>
      <c r="AD288" s="98"/>
    </row>
    <row r="289" spans="2:30" s="3" customFormat="1" x14ac:dyDescent="0.3">
      <c r="B289" s="111" t="s">
        <v>170</v>
      </c>
      <c r="C289" s="111"/>
      <c r="D289" s="115">
        <f>SUM(D287:D288)+C289</f>
        <v>18000</v>
      </c>
      <c r="E289" s="115">
        <f t="shared" ref="E289:AC289" si="78">SUM(E287:E288)+D289</f>
        <v>18000</v>
      </c>
      <c r="F289" s="115">
        <f t="shared" si="78"/>
        <v>18000</v>
      </c>
      <c r="G289" s="115">
        <f t="shared" si="78"/>
        <v>18000</v>
      </c>
      <c r="H289" s="115">
        <f t="shared" si="78"/>
        <v>18000</v>
      </c>
      <c r="I289" s="115">
        <f t="shared" si="78"/>
        <v>18000</v>
      </c>
      <c r="J289" s="115">
        <f t="shared" si="78"/>
        <v>18000</v>
      </c>
      <c r="K289" s="115">
        <f t="shared" si="78"/>
        <v>18000</v>
      </c>
      <c r="L289" s="115">
        <f t="shared" si="78"/>
        <v>18000</v>
      </c>
      <c r="M289" s="115">
        <f t="shared" si="78"/>
        <v>18000</v>
      </c>
      <c r="N289" s="115">
        <f t="shared" si="78"/>
        <v>18000</v>
      </c>
      <c r="O289" s="115">
        <f t="shared" si="78"/>
        <v>18000</v>
      </c>
      <c r="P289" s="115">
        <f t="shared" si="78"/>
        <v>18000</v>
      </c>
      <c r="Q289" s="115">
        <f t="shared" si="78"/>
        <v>18000</v>
      </c>
      <c r="R289" s="115">
        <f t="shared" si="78"/>
        <v>18000</v>
      </c>
      <c r="S289" s="115">
        <f t="shared" si="78"/>
        <v>18000</v>
      </c>
      <c r="T289" s="115">
        <f t="shared" si="78"/>
        <v>18000</v>
      </c>
      <c r="U289" s="115">
        <f t="shared" si="78"/>
        <v>18000</v>
      </c>
      <c r="V289" s="115">
        <f t="shared" si="78"/>
        <v>18000</v>
      </c>
      <c r="W289" s="115">
        <f t="shared" si="78"/>
        <v>18000</v>
      </c>
      <c r="X289" s="115">
        <f t="shared" si="78"/>
        <v>18000</v>
      </c>
      <c r="Y289" s="115">
        <f t="shared" si="78"/>
        <v>18000</v>
      </c>
      <c r="Z289" s="115">
        <f t="shared" si="78"/>
        <v>18000</v>
      </c>
      <c r="AA289" s="115">
        <f t="shared" si="78"/>
        <v>18000</v>
      </c>
      <c r="AB289" s="115">
        <f t="shared" si="78"/>
        <v>18000</v>
      </c>
      <c r="AC289" s="115">
        <f t="shared" si="78"/>
        <v>18000</v>
      </c>
      <c r="AD289" s="98"/>
    </row>
    <row r="290" spans="2:30" s="3" customFormat="1" x14ac:dyDescent="0.3">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row>
    <row r="291" spans="2:30" s="3" customFormat="1" x14ac:dyDescent="0.3">
      <c r="B291" s="313" t="s">
        <v>614</v>
      </c>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row>
    <row r="292" spans="2:30" s="3" customFormat="1" x14ac:dyDescent="0.3">
      <c r="B292" s="111" t="s">
        <v>370</v>
      </c>
      <c r="C292" s="111"/>
      <c r="D292" s="115">
        <f>D287/(POWER((1+cDR),D$6))</f>
        <v>0</v>
      </c>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98"/>
    </row>
    <row r="293" spans="2:30" s="3" customFormat="1" x14ac:dyDescent="0.3">
      <c r="B293" s="111" t="s">
        <v>371</v>
      </c>
      <c r="C293" s="111"/>
      <c r="D293" s="115">
        <f>D288/(POWER((1+cDR),D$6))</f>
        <v>18000</v>
      </c>
      <c r="E293" s="115">
        <f t="shared" ref="E293:AC293" si="79">E288/(POWER((1+cDR),E$6))</f>
        <v>0</v>
      </c>
      <c r="F293" s="115">
        <f t="shared" si="79"/>
        <v>0</v>
      </c>
      <c r="G293" s="115">
        <f t="shared" si="79"/>
        <v>0</v>
      </c>
      <c r="H293" s="115">
        <f>H288/(POWER((1+cDR),H$6))</f>
        <v>0</v>
      </c>
      <c r="I293" s="115">
        <f t="shared" si="79"/>
        <v>0</v>
      </c>
      <c r="J293" s="115">
        <f t="shared" si="79"/>
        <v>0</v>
      </c>
      <c r="K293" s="115">
        <f t="shared" si="79"/>
        <v>0</v>
      </c>
      <c r="L293" s="115">
        <f t="shared" si="79"/>
        <v>0</v>
      </c>
      <c r="M293" s="115">
        <f t="shared" si="79"/>
        <v>0</v>
      </c>
      <c r="N293" s="115">
        <f t="shared" si="79"/>
        <v>0</v>
      </c>
      <c r="O293" s="115">
        <f t="shared" si="79"/>
        <v>0</v>
      </c>
      <c r="P293" s="115">
        <f t="shared" si="79"/>
        <v>0</v>
      </c>
      <c r="Q293" s="115">
        <f t="shared" si="79"/>
        <v>0</v>
      </c>
      <c r="R293" s="115">
        <f t="shared" si="79"/>
        <v>0</v>
      </c>
      <c r="S293" s="115">
        <f t="shared" si="79"/>
        <v>0</v>
      </c>
      <c r="T293" s="115">
        <f t="shared" si="79"/>
        <v>0</v>
      </c>
      <c r="U293" s="115">
        <f t="shared" si="79"/>
        <v>0</v>
      </c>
      <c r="V293" s="115">
        <f t="shared" si="79"/>
        <v>0</v>
      </c>
      <c r="W293" s="115">
        <f t="shared" si="79"/>
        <v>0</v>
      </c>
      <c r="X293" s="115">
        <f t="shared" si="79"/>
        <v>0</v>
      </c>
      <c r="Y293" s="115">
        <f t="shared" si="79"/>
        <v>0</v>
      </c>
      <c r="Z293" s="115">
        <f t="shared" si="79"/>
        <v>0</v>
      </c>
      <c r="AA293" s="115">
        <f t="shared" si="79"/>
        <v>0</v>
      </c>
      <c r="AB293" s="115">
        <f t="shared" si="79"/>
        <v>0</v>
      </c>
      <c r="AC293" s="115">
        <f t="shared" si="79"/>
        <v>0</v>
      </c>
      <c r="AD293" s="98"/>
    </row>
    <row r="294" spans="2:30" s="3" customFormat="1" x14ac:dyDescent="0.3">
      <c r="B294" s="111" t="s">
        <v>170</v>
      </c>
      <c r="C294" s="111"/>
      <c r="D294" s="115">
        <f>D289/(POWER((1+cDR),D$6))</f>
        <v>18000</v>
      </c>
      <c r="E294" s="115">
        <f t="shared" ref="E294:AC294" si="80">E288/(POWER((1+cDR),E$6))+D294</f>
        <v>18000</v>
      </c>
      <c r="F294" s="115">
        <f t="shared" si="80"/>
        <v>18000</v>
      </c>
      <c r="G294" s="115">
        <f t="shared" si="80"/>
        <v>18000</v>
      </c>
      <c r="H294" s="115">
        <f t="shared" si="80"/>
        <v>18000</v>
      </c>
      <c r="I294" s="115">
        <f t="shared" si="80"/>
        <v>18000</v>
      </c>
      <c r="J294" s="115">
        <f t="shared" si="80"/>
        <v>18000</v>
      </c>
      <c r="K294" s="115">
        <f t="shared" si="80"/>
        <v>18000</v>
      </c>
      <c r="L294" s="115">
        <f t="shared" si="80"/>
        <v>18000</v>
      </c>
      <c r="M294" s="115">
        <f t="shared" si="80"/>
        <v>18000</v>
      </c>
      <c r="N294" s="115">
        <f t="shared" si="80"/>
        <v>18000</v>
      </c>
      <c r="O294" s="115">
        <f t="shared" si="80"/>
        <v>18000</v>
      </c>
      <c r="P294" s="115">
        <f t="shared" si="80"/>
        <v>18000</v>
      </c>
      <c r="Q294" s="115">
        <f t="shared" si="80"/>
        <v>18000</v>
      </c>
      <c r="R294" s="115">
        <f t="shared" si="80"/>
        <v>18000</v>
      </c>
      <c r="S294" s="115">
        <f t="shared" si="80"/>
        <v>18000</v>
      </c>
      <c r="T294" s="115">
        <f t="shared" si="80"/>
        <v>18000</v>
      </c>
      <c r="U294" s="115">
        <f t="shared" si="80"/>
        <v>18000</v>
      </c>
      <c r="V294" s="115">
        <f t="shared" si="80"/>
        <v>18000</v>
      </c>
      <c r="W294" s="115">
        <f t="shared" si="80"/>
        <v>18000</v>
      </c>
      <c r="X294" s="115">
        <f t="shared" si="80"/>
        <v>18000</v>
      </c>
      <c r="Y294" s="115">
        <f t="shared" si="80"/>
        <v>18000</v>
      </c>
      <c r="Z294" s="115">
        <f t="shared" si="80"/>
        <v>18000</v>
      </c>
      <c r="AA294" s="115">
        <f t="shared" si="80"/>
        <v>18000</v>
      </c>
      <c r="AB294" s="115">
        <f t="shared" si="80"/>
        <v>18000</v>
      </c>
      <c r="AC294" s="115">
        <f t="shared" si="80"/>
        <v>18000</v>
      </c>
      <c r="AD294" s="98"/>
    </row>
    <row r="295" spans="2:30" s="3" customFormat="1" x14ac:dyDescent="0.3">
      <c r="B295" s="317"/>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row>
    <row r="296" spans="2:30" s="3" customFormat="1" x14ac:dyDescent="0.3">
      <c r="B296" s="313" t="s">
        <v>615</v>
      </c>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row>
    <row r="297" spans="2:30" s="311" customFormat="1" x14ac:dyDescent="0.3">
      <c r="B297" s="311" t="s">
        <v>370</v>
      </c>
      <c r="D297" s="312">
        <f>IF(D6=0,NHS_fixedcost,0)</f>
        <v>0</v>
      </c>
      <c r="E297" s="312"/>
      <c r="F297" s="312"/>
      <c r="G297" s="312"/>
      <c r="H297" s="312"/>
      <c r="I297" s="312"/>
      <c r="J297" s="312"/>
      <c r="K297" s="312"/>
      <c r="L297" s="312"/>
      <c r="M297" s="312"/>
      <c r="N297" s="312"/>
      <c r="O297" s="312"/>
      <c r="P297" s="312"/>
      <c r="Q297" s="312"/>
      <c r="R297" s="312"/>
      <c r="S297" s="312"/>
      <c r="T297" s="312"/>
      <c r="U297" s="312"/>
      <c r="V297" s="312"/>
      <c r="W297" s="312"/>
      <c r="X297" s="312"/>
      <c r="Y297" s="312"/>
      <c r="Z297" s="312"/>
      <c r="AA297" s="312"/>
      <c r="AB297" s="312"/>
      <c r="AC297" s="312"/>
      <c r="AD297" s="98"/>
    </row>
    <row r="298" spans="2:30" s="311" customFormat="1" x14ac:dyDescent="0.3">
      <c r="B298" s="311" t="s">
        <v>371</v>
      </c>
      <c r="D298" s="312">
        <f>NHS_varcost*'Full results'!D10</f>
        <v>0</v>
      </c>
      <c r="E298" s="312">
        <f>NHS_varcost*('Full results'!E10-D10)</f>
        <v>0</v>
      </c>
      <c r="F298" s="312">
        <f>NHS_varcost*('Full results'!F10-E10)</f>
        <v>0</v>
      </c>
      <c r="G298" s="312">
        <f>NHS_varcost*('Full results'!G10-F10)</f>
        <v>0</v>
      </c>
      <c r="H298" s="312">
        <f>NHS_varcost*('Full results'!H10-G10)</f>
        <v>0</v>
      </c>
      <c r="I298" s="312">
        <f>NHS_varcost*('Full results'!I10-H10)</f>
        <v>0</v>
      </c>
      <c r="J298" s="312">
        <f>NHS_varcost*('Full results'!J10-I10)</f>
        <v>0</v>
      </c>
      <c r="K298" s="312">
        <f>NHS_varcost*('Full results'!K10-J10)</f>
        <v>0</v>
      </c>
      <c r="L298" s="312">
        <f>NHS_varcost*('Full results'!L10-K10)</f>
        <v>0</v>
      </c>
      <c r="M298" s="312">
        <f>NHS_varcost*('Full results'!M10-L10)</f>
        <v>0</v>
      </c>
      <c r="N298" s="312">
        <f>NHS_varcost*('Full results'!N10-M10)</f>
        <v>0</v>
      </c>
      <c r="O298" s="312">
        <f>NHS_varcost*('Full results'!O10-N10)</f>
        <v>0</v>
      </c>
      <c r="P298" s="312">
        <f>NHS_varcost*('Full results'!P10-O10)</f>
        <v>0</v>
      </c>
      <c r="Q298" s="312">
        <f>NHS_varcost*('Full results'!Q10-P10)</f>
        <v>0</v>
      </c>
      <c r="R298" s="312">
        <f>NHS_varcost*('Full results'!R10-Q10)</f>
        <v>0</v>
      </c>
      <c r="S298" s="312">
        <f>NHS_varcost*('Full results'!S10-R10)</f>
        <v>0</v>
      </c>
      <c r="T298" s="312">
        <f>NHS_varcost*('Full results'!T10-S10)</f>
        <v>0</v>
      </c>
      <c r="U298" s="312">
        <f>NHS_varcost*('Full results'!U10-T10)</f>
        <v>0</v>
      </c>
      <c r="V298" s="312">
        <f>NHS_varcost*('Full results'!V10-U10)</f>
        <v>0</v>
      </c>
      <c r="W298" s="312">
        <f>NHS_varcost*('Full results'!W10-V10)</f>
        <v>0</v>
      </c>
      <c r="X298" s="312">
        <f>NHS_varcost*('Full results'!X10-W10)</f>
        <v>0</v>
      </c>
      <c r="Y298" s="312">
        <f>NHS_varcost*('Full results'!Y10-X10)</f>
        <v>0</v>
      </c>
      <c r="Z298" s="312">
        <f>NHS_varcost*('Full results'!Z10-Y10)</f>
        <v>0</v>
      </c>
      <c r="AA298" s="312">
        <f>NHS_varcost*('Full results'!AA10-Z10)</f>
        <v>0</v>
      </c>
      <c r="AB298" s="312">
        <f>NHS_varcost*('Full results'!AB10-AA10)</f>
        <v>0</v>
      </c>
      <c r="AC298" s="312">
        <f>NHS_varcost*('Full results'!AC10-AB10)</f>
        <v>0</v>
      </c>
      <c r="AD298" s="98"/>
    </row>
    <row r="299" spans="2:30" s="311" customFormat="1" x14ac:dyDescent="0.3">
      <c r="B299" s="311" t="s">
        <v>170</v>
      </c>
      <c r="D299" s="312">
        <f>SUM(D297:D298)+C299</f>
        <v>0</v>
      </c>
      <c r="E299" s="312">
        <f t="shared" ref="E299" si="81">SUM(E297:E298)+D299</f>
        <v>0</v>
      </c>
      <c r="F299" s="312">
        <f t="shared" ref="F299" si="82">SUM(F297:F298)+E299</f>
        <v>0</v>
      </c>
      <c r="G299" s="312">
        <f t="shared" ref="G299" si="83">SUM(G297:G298)+F299</f>
        <v>0</v>
      </c>
      <c r="H299" s="312">
        <f t="shared" ref="H299" si="84">SUM(H297:H298)+G299</f>
        <v>0</v>
      </c>
      <c r="I299" s="312">
        <f t="shared" ref="I299" si="85">SUM(I297:I298)+H299</f>
        <v>0</v>
      </c>
      <c r="J299" s="312">
        <f t="shared" ref="J299" si="86">SUM(J297:J298)+I299</f>
        <v>0</v>
      </c>
      <c r="K299" s="312">
        <f t="shared" ref="K299" si="87">SUM(K297:K298)+J299</f>
        <v>0</v>
      </c>
      <c r="L299" s="312">
        <f t="shared" ref="L299" si="88">SUM(L297:L298)+K299</f>
        <v>0</v>
      </c>
      <c r="M299" s="312">
        <f t="shared" ref="M299" si="89">SUM(M297:M298)+L299</f>
        <v>0</v>
      </c>
      <c r="N299" s="312">
        <f t="shared" ref="N299" si="90">SUM(N297:N298)+M299</f>
        <v>0</v>
      </c>
      <c r="O299" s="312">
        <f t="shared" ref="O299" si="91">SUM(O297:O298)+N299</f>
        <v>0</v>
      </c>
      <c r="P299" s="312">
        <f t="shared" ref="P299" si="92">SUM(P297:P298)+O299</f>
        <v>0</v>
      </c>
      <c r="Q299" s="312">
        <f t="shared" ref="Q299" si="93">SUM(Q297:Q298)+P299</f>
        <v>0</v>
      </c>
      <c r="R299" s="312">
        <f t="shared" ref="R299" si="94">SUM(R297:R298)+Q299</f>
        <v>0</v>
      </c>
      <c r="S299" s="312">
        <f t="shared" ref="S299" si="95">SUM(S297:S298)+R299</f>
        <v>0</v>
      </c>
      <c r="T299" s="312">
        <f t="shared" ref="T299" si="96">SUM(T297:T298)+S299</f>
        <v>0</v>
      </c>
      <c r="U299" s="312">
        <f t="shared" ref="U299" si="97">SUM(U297:U298)+T299</f>
        <v>0</v>
      </c>
      <c r="V299" s="312">
        <f t="shared" ref="V299" si="98">SUM(V297:V298)+U299</f>
        <v>0</v>
      </c>
      <c r="W299" s="312">
        <f t="shared" ref="W299" si="99">SUM(W297:W298)+V299</f>
        <v>0</v>
      </c>
      <c r="X299" s="312">
        <f t="shared" ref="X299" si="100">SUM(X297:X298)+W299</f>
        <v>0</v>
      </c>
      <c r="Y299" s="312">
        <f t="shared" ref="Y299" si="101">SUM(Y297:Y298)+X299</f>
        <v>0</v>
      </c>
      <c r="Z299" s="312">
        <f t="shared" ref="Z299" si="102">SUM(Z297:Z298)+Y299</f>
        <v>0</v>
      </c>
      <c r="AA299" s="312">
        <f t="shared" ref="AA299" si="103">SUM(AA297:AA298)+Z299</f>
        <v>0</v>
      </c>
      <c r="AB299" s="312">
        <f t="shared" ref="AB299" si="104">SUM(AB297:AB298)+AA299</f>
        <v>0</v>
      </c>
      <c r="AC299" s="312">
        <f t="shared" ref="AC299" si="105">SUM(AC297:AC298)+AB299</f>
        <v>0</v>
      </c>
      <c r="AD299" s="98"/>
    </row>
    <row r="300" spans="2:30" s="3" customFormat="1" x14ac:dyDescent="0.3">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row>
    <row r="301" spans="2:30" s="3" customFormat="1" ht="15.75" customHeight="1" x14ac:dyDescent="0.3">
      <c r="B301" s="313" t="s">
        <v>616</v>
      </c>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row>
    <row r="302" spans="2:30" s="311" customFormat="1" x14ac:dyDescent="0.3">
      <c r="B302" s="311" t="s">
        <v>370</v>
      </c>
      <c r="D302" s="312">
        <f>D297/(POWER((1+cDR),D$6))</f>
        <v>0</v>
      </c>
      <c r="E302" s="312"/>
      <c r="F302" s="312"/>
      <c r="G302" s="312"/>
      <c r="H302" s="312"/>
      <c r="I302" s="312"/>
      <c r="J302" s="312"/>
      <c r="K302" s="312"/>
      <c r="L302" s="312"/>
      <c r="M302" s="312"/>
      <c r="N302" s="312"/>
      <c r="O302" s="312"/>
      <c r="P302" s="312"/>
      <c r="Q302" s="312"/>
      <c r="R302" s="312"/>
      <c r="S302" s="312"/>
      <c r="T302" s="312"/>
      <c r="U302" s="312"/>
      <c r="V302" s="312"/>
      <c r="W302" s="312"/>
      <c r="X302" s="312"/>
      <c r="Y302" s="312"/>
      <c r="Z302" s="312"/>
      <c r="AA302" s="312"/>
      <c r="AB302" s="312"/>
      <c r="AC302" s="312"/>
      <c r="AD302" s="98"/>
    </row>
    <row r="303" spans="2:30" s="311" customFormat="1" x14ac:dyDescent="0.3">
      <c r="B303" s="311" t="s">
        <v>371</v>
      </c>
      <c r="D303" s="312">
        <f>D298/(POWER((1+cDR),D$6))</f>
        <v>0</v>
      </c>
      <c r="E303" s="312">
        <f t="shared" ref="E303:AC303" si="106">E298/(POWER((1+cDR),E$6))</f>
        <v>0</v>
      </c>
      <c r="F303" s="312">
        <f t="shared" si="106"/>
        <v>0</v>
      </c>
      <c r="G303" s="312">
        <f t="shared" si="106"/>
        <v>0</v>
      </c>
      <c r="H303" s="312">
        <f t="shared" si="106"/>
        <v>0</v>
      </c>
      <c r="I303" s="312">
        <f t="shared" si="106"/>
        <v>0</v>
      </c>
      <c r="J303" s="312">
        <f t="shared" si="106"/>
        <v>0</v>
      </c>
      <c r="K303" s="312">
        <f t="shared" si="106"/>
        <v>0</v>
      </c>
      <c r="L303" s="312">
        <f t="shared" si="106"/>
        <v>0</v>
      </c>
      <c r="M303" s="312">
        <f t="shared" si="106"/>
        <v>0</v>
      </c>
      <c r="N303" s="312">
        <f t="shared" si="106"/>
        <v>0</v>
      </c>
      <c r="O303" s="312">
        <f t="shared" si="106"/>
        <v>0</v>
      </c>
      <c r="P303" s="312">
        <f t="shared" si="106"/>
        <v>0</v>
      </c>
      <c r="Q303" s="312">
        <f t="shared" si="106"/>
        <v>0</v>
      </c>
      <c r="R303" s="312">
        <f t="shared" si="106"/>
        <v>0</v>
      </c>
      <c r="S303" s="312">
        <f t="shared" si="106"/>
        <v>0</v>
      </c>
      <c r="T303" s="312">
        <f t="shared" si="106"/>
        <v>0</v>
      </c>
      <c r="U303" s="312">
        <f t="shared" si="106"/>
        <v>0</v>
      </c>
      <c r="V303" s="312">
        <f t="shared" si="106"/>
        <v>0</v>
      </c>
      <c r="W303" s="312">
        <f t="shared" si="106"/>
        <v>0</v>
      </c>
      <c r="X303" s="312">
        <f t="shared" si="106"/>
        <v>0</v>
      </c>
      <c r="Y303" s="312">
        <f t="shared" si="106"/>
        <v>0</v>
      </c>
      <c r="Z303" s="312">
        <f t="shared" si="106"/>
        <v>0</v>
      </c>
      <c r="AA303" s="312">
        <f t="shared" si="106"/>
        <v>0</v>
      </c>
      <c r="AB303" s="312">
        <f t="shared" si="106"/>
        <v>0</v>
      </c>
      <c r="AC303" s="312">
        <f t="shared" si="106"/>
        <v>0</v>
      </c>
      <c r="AD303" s="98"/>
    </row>
    <row r="304" spans="2:30" s="311" customFormat="1" x14ac:dyDescent="0.3">
      <c r="B304" s="311" t="s">
        <v>170</v>
      </c>
      <c r="D304" s="312">
        <f>D299/(POWER((1+cDR),D$6))</f>
        <v>0</v>
      </c>
      <c r="E304" s="312">
        <f t="shared" ref="E304:AC304" si="107">E298/(POWER((1+cDR),E$6))+D304</f>
        <v>0</v>
      </c>
      <c r="F304" s="312">
        <f t="shared" si="107"/>
        <v>0</v>
      </c>
      <c r="G304" s="312">
        <f t="shared" si="107"/>
        <v>0</v>
      </c>
      <c r="H304" s="312">
        <f t="shared" si="107"/>
        <v>0</v>
      </c>
      <c r="I304" s="312">
        <f t="shared" si="107"/>
        <v>0</v>
      </c>
      <c r="J304" s="312">
        <f t="shared" si="107"/>
        <v>0</v>
      </c>
      <c r="K304" s="312">
        <f t="shared" si="107"/>
        <v>0</v>
      </c>
      <c r="L304" s="312">
        <f t="shared" si="107"/>
        <v>0</v>
      </c>
      <c r="M304" s="312">
        <f t="shared" si="107"/>
        <v>0</v>
      </c>
      <c r="N304" s="312">
        <f t="shared" si="107"/>
        <v>0</v>
      </c>
      <c r="O304" s="312">
        <f t="shared" si="107"/>
        <v>0</v>
      </c>
      <c r="P304" s="312">
        <f t="shared" si="107"/>
        <v>0</v>
      </c>
      <c r="Q304" s="312">
        <f t="shared" si="107"/>
        <v>0</v>
      </c>
      <c r="R304" s="312">
        <f t="shared" si="107"/>
        <v>0</v>
      </c>
      <c r="S304" s="312">
        <f t="shared" si="107"/>
        <v>0</v>
      </c>
      <c r="T304" s="312">
        <f t="shared" si="107"/>
        <v>0</v>
      </c>
      <c r="U304" s="312">
        <f t="shared" si="107"/>
        <v>0</v>
      </c>
      <c r="V304" s="312">
        <f t="shared" si="107"/>
        <v>0</v>
      </c>
      <c r="W304" s="312">
        <f t="shared" si="107"/>
        <v>0</v>
      </c>
      <c r="X304" s="312">
        <f t="shared" si="107"/>
        <v>0</v>
      </c>
      <c r="Y304" s="312">
        <f t="shared" si="107"/>
        <v>0</v>
      </c>
      <c r="Z304" s="312">
        <f t="shared" si="107"/>
        <v>0</v>
      </c>
      <c r="AA304" s="312">
        <f t="shared" si="107"/>
        <v>0</v>
      </c>
      <c r="AB304" s="312">
        <f t="shared" si="107"/>
        <v>0</v>
      </c>
      <c r="AC304" s="312">
        <f t="shared" si="107"/>
        <v>0</v>
      </c>
      <c r="AD304" s="98"/>
    </row>
    <row r="305" spans="2:30" s="3" customFormat="1" x14ac:dyDescent="0.3">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row>
    <row r="306" spans="2:30" s="3" customFormat="1" x14ac:dyDescent="0.3">
      <c r="B306" s="20" t="s">
        <v>508</v>
      </c>
      <c r="C306" s="14"/>
      <c r="D306" s="14"/>
      <c r="E306" s="357" t="str">
        <f t="shared" ref="E306:H306" si="108">IFERROR(E221/E299," exceeds 1")</f>
        <v xml:space="preserve"> exceeds 1</v>
      </c>
      <c r="F306" s="357" t="str">
        <f t="shared" si="108"/>
        <v xml:space="preserve"> exceeds 1</v>
      </c>
      <c r="G306" s="357" t="str">
        <f t="shared" si="108"/>
        <v xml:space="preserve"> exceeds 1</v>
      </c>
      <c r="H306" s="357" t="str">
        <f t="shared" si="108"/>
        <v xml:space="preserve"> exceeds 1</v>
      </c>
      <c r="I306" s="357" t="str">
        <f>IFERROR(I221/I299," exceeds 1")</f>
        <v xml:space="preserve"> exceeds 1</v>
      </c>
      <c r="J306" s="357" t="str">
        <f t="shared" ref="J306:AC306" si="109">IFERROR(J221/J299," exceeds 1")</f>
        <v xml:space="preserve"> exceeds 1</v>
      </c>
      <c r="K306" s="357" t="str">
        <f t="shared" si="109"/>
        <v xml:space="preserve"> exceeds 1</v>
      </c>
      <c r="L306" s="357" t="str">
        <f t="shared" si="109"/>
        <v xml:space="preserve"> exceeds 1</v>
      </c>
      <c r="M306" s="357" t="str">
        <f t="shared" si="109"/>
        <v xml:space="preserve"> exceeds 1</v>
      </c>
      <c r="N306" s="357" t="str">
        <f t="shared" si="109"/>
        <v xml:space="preserve"> exceeds 1</v>
      </c>
      <c r="O306" s="357" t="str">
        <f t="shared" si="109"/>
        <v xml:space="preserve"> exceeds 1</v>
      </c>
      <c r="P306" s="357" t="str">
        <f t="shared" si="109"/>
        <v xml:space="preserve"> exceeds 1</v>
      </c>
      <c r="Q306" s="357" t="str">
        <f t="shared" si="109"/>
        <v xml:space="preserve"> exceeds 1</v>
      </c>
      <c r="R306" s="357" t="str">
        <f t="shared" si="109"/>
        <v xml:space="preserve"> exceeds 1</v>
      </c>
      <c r="S306" s="357" t="str">
        <f t="shared" si="109"/>
        <v xml:space="preserve"> exceeds 1</v>
      </c>
      <c r="T306" s="357" t="str">
        <f t="shared" si="109"/>
        <v xml:space="preserve"> exceeds 1</v>
      </c>
      <c r="U306" s="357" t="str">
        <f t="shared" si="109"/>
        <v xml:space="preserve"> exceeds 1</v>
      </c>
      <c r="V306" s="357" t="str">
        <f t="shared" si="109"/>
        <v xml:space="preserve"> exceeds 1</v>
      </c>
      <c r="W306" s="357" t="str">
        <f t="shared" si="109"/>
        <v xml:space="preserve"> exceeds 1</v>
      </c>
      <c r="X306" s="357" t="str">
        <f t="shared" si="109"/>
        <v xml:space="preserve"> exceeds 1</v>
      </c>
      <c r="Y306" s="357" t="str">
        <f t="shared" si="109"/>
        <v xml:space="preserve"> exceeds 1</v>
      </c>
      <c r="Z306" s="357" t="str">
        <f t="shared" si="109"/>
        <v xml:space="preserve"> exceeds 1</v>
      </c>
      <c r="AA306" s="357" t="str">
        <f t="shared" si="109"/>
        <v xml:space="preserve"> exceeds 1</v>
      </c>
      <c r="AB306" s="357" t="str">
        <f t="shared" si="109"/>
        <v xml:space="preserve"> exceeds 1</v>
      </c>
      <c r="AC306" s="357" t="str">
        <f t="shared" si="109"/>
        <v xml:space="preserve"> exceeds 1</v>
      </c>
      <c r="AD306" s="98"/>
    </row>
    <row r="307" spans="2:30" s="3" customFormat="1" x14ac:dyDescent="0.3">
      <c r="B307" s="125" t="s">
        <v>509</v>
      </c>
      <c r="C307" s="125"/>
      <c r="D307" s="125"/>
      <c r="E307" s="358" t="str">
        <f t="shared" ref="E307:H307" si="110">IFERROR(E257/E304,"exceeds 1")</f>
        <v>exceeds 1</v>
      </c>
      <c r="F307" s="358" t="str">
        <f t="shared" si="110"/>
        <v>exceeds 1</v>
      </c>
      <c r="G307" s="358" t="str">
        <f t="shared" si="110"/>
        <v>exceeds 1</v>
      </c>
      <c r="H307" s="358" t="str">
        <f t="shared" si="110"/>
        <v>exceeds 1</v>
      </c>
      <c r="I307" s="358" t="str">
        <f>IFERROR(I257/I304,"exceeds 1")</f>
        <v>exceeds 1</v>
      </c>
      <c r="J307" s="358" t="str">
        <f t="shared" ref="J307:AC307" si="111">IFERROR(J257/J304,"exceeds 1")</f>
        <v>exceeds 1</v>
      </c>
      <c r="K307" s="358" t="str">
        <f t="shared" si="111"/>
        <v>exceeds 1</v>
      </c>
      <c r="L307" s="358" t="str">
        <f t="shared" si="111"/>
        <v>exceeds 1</v>
      </c>
      <c r="M307" s="358" t="str">
        <f t="shared" si="111"/>
        <v>exceeds 1</v>
      </c>
      <c r="N307" s="358" t="str">
        <f t="shared" si="111"/>
        <v>exceeds 1</v>
      </c>
      <c r="O307" s="358" t="str">
        <f t="shared" si="111"/>
        <v>exceeds 1</v>
      </c>
      <c r="P307" s="358" t="str">
        <f t="shared" si="111"/>
        <v>exceeds 1</v>
      </c>
      <c r="Q307" s="358" t="str">
        <f t="shared" si="111"/>
        <v>exceeds 1</v>
      </c>
      <c r="R307" s="358" t="str">
        <f t="shared" si="111"/>
        <v>exceeds 1</v>
      </c>
      <c r="S307" s="358" t="str">
        <f t="shared" si="111"/>
        <v>exceeds 1</v>
      </c>
      <c r="T307" s="358" t="str">
        <f t="shared" si="111"/>
        <v>exceeds 1</v>
      </c>
      <c r="U307" s="358" t="str">
        <f t="shared" si="111"/>
        <v>exceeds 1</v>
      </c>
      <c r="V307" s="358" t="str">
        <f t="shared" si="111"/>
        <v>exceeds 1</v>
      </c>
      <c r="W307" s="358" t="str">
        <f t="shared" si="111"/>
        <v>exceeds 1</v>
      </c>
      <c r="X307" s="358" t="str">
        <f t="shared" si="111"/>
        <v>exceeds 1</v>
      </c>
      <c r="Y307" s="358" t="str">
        <f t="shared" si="111"/>
        <v>exceeds 1</v>
      </c>
      <c r="Z307" s="358" t="str">
        <f t="shared" si="111"/>
        <v>exceeds 1</v>
      </c>
      <c r="AA307" s="358" t="str">
        <f t="shared" si="111"/>
        <v>exceeds 1</v>
      </c>
      <c r="AB307" s="358" t="str">
        <f t="shared" si="111"/>
        <v>exceeds 1</v>
      </c>
      <c r="AC307" s="358" t="str">
        <f t="shared" si="111"/>
        <v>exceeds 1</v>
      </c>
      <c r="AD307" s="98"/>
    </row>
    <row r="308" spans="2:30" s="3" customFormat="1" x14ac:dyDescent="0.3">
      <c r="B308" s="98"/>
      <c r="C308" s="98"/>
      <c r="D308" s="98"/>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c r="AB308" s="347"/>
      <c r="AC308" s="347"/>
      <c r="AD308" s="98"/>
    </row>
    <row r="309" spans="2:30" s="3" customFormat="1" x14ac:dyDescent="0.3">
      <c r="B309" s="20" t="s">
        <v>611</v>
      </c>
      <c r="C309" s="14"/>
      <c r="D309" s="14"/>
      <c r="E309" s="210">
        <f>IFERROR(E230/E289,"exceeds 1")</f>
        <v>0.17189385346885017</v>
      </c>
      <c r="F309" s="210">
        <f t="shared" ref="F309:AC309" si="112">IFERROR(F230/F289,"exceeds 1")</f>
        <v>0.49047920587778049</v>
      </c>
      <c r="G309" s="210">
        <f t="shared" si="112"/>
        <v>0.79951668733269599</v>
      </c>
      <c r="H309" s="210">
        <f t="shared" si="112"/>
        <v>1.0862744920658998</v>
      </c>
      <c r="I309" s="210">
        <f t="shared" si="112"/>
        <v>1.3498561291564215</v>
      </c>
      <c r="J309" s="210">
        <f t="shared" si="112"/>
        <v>1.5891334519745042</v>
      </c>
      <c r="K309" s="210">
        <f t="shared" si="112"/>
        <v>1.8027905812525045</v>
      </c>
      <c r="L309" s="210">
        <f t="shared" si="112"/>
        <v>1.9893011669027036</v>
      </c>
      <c r="M309" s="210">
        <f t="shared" si="112"/>
        <v>2.146900713064027</v>
      </c>
      <c r="N309" s="210">
        <f t="shared" si="112"/>
        <v>2.2735642706677299</v>
      </c>
      <c r="O309" s="210">
        <f t="shared" si="112"/>
        <v>2.3669544321861853</v>
      </c>
      <c r="P309" s="210">
        <f t="shared" si="112"/>
        <v>2.4245064571025559</v>
      </c>
      <c r="Q309" s="210">
        <f t="shared" si="112"/>
        <v>2.4434420504301655</v>
      </c>
      <c r="R309" s="210">
        <f t="shared" si="112"/>
        <v>2.4418442035092038</v>
      </c>
      <c r="S309" s="210">
        <f t="shared" si="112"/>
        <v>2.4400109514032668</v>
      </c>
      <c r="T309" s="210">
        <f t="shared" si="112"/>
        <v>2.4379297520723364</v>
      </c>
      <c r="U309" s="210">
        <f t="shared" si="112"/>
        <v>2.4355850240258539</v>
      </c>
      <c r="V309" s="210">
        <f t="shared" si="112"/>
        <v>2.4329587010779581</v>
      </c>
      <c r="W309" s="210">
        <f t="shared" si="112"/>
        <v>2.4300306255584609</v>
      </c>
      <c r="X309" s="210">
        <f t="shared" si="112"/>
        <v>2.4268211907805068</v>
      </c>
      <c r="Y309" s="210">
        <f t="shared" si="112"/>
        <v>2.4233132056004538</v>
      </c>
      <c r="Z309" s="210">
        <f t="shared" si="112"/>
        <v>2.4194866747276005</v>
      </c>
      <c r="AA309" s="210">
        <f t="shared" si="112"/>
        <v>2.4153252433088803</v>
      </c>
      <c r="AB309" s="210">
        <f t="shared" si="112"/>
        <v>2.410809720367761</v>
      </c>
      <c r="AC309" s="210">
        <f t="shared" si="112"/>
        <v>2.4059191448221413</v>
      </c>
      <c r="AD309" s="98"/>
    </row>
    <row r="310" spans="2:30" s="3" customFormat="1" x14ac:dyDescent="0.3">
      <c r="B310" s="125" t="s">
        <v>612</v>
      </c>
      <c r="C310" s="125"/>
      <c r="D310" s="125"/>
      <c r="E310" s="211">
        <f>IFERROR(E266/E294,"exceeds 1")</f>
        <v>0.16935355021561593</v>
      </c>
      <c r="F310" s="211">
        <f t="shared" ref="F310:AC310" si="113">IFERROR(F266/F294,"exceeds 1")</f>
        <v>0.47608940365238717</v>
      </c>
      <c r="G310" s="211">
        <f t="shared" si="113"/>
        <v>0.76459139487578698</v>
      </c>
      <c r="H310" s="211">
        <f t="shared" si="113"/>
        <v>1.0234706961872124</v>
      </c>
      <c r="I310" s="211">
        <f t="shared" si="113"/>
        <v>1.2530178897015374</v>
      </c>
      <c r="J310" s="211">
        <f t="shared" si="113"/>
        <v>1.4533295913722577</v>
      </c>
      <c r="K310" s="211">
        <f t="shared" si="113"/>
        <v>1.6243626116544185</v>
      </c>
      <c r="L310" s="211">
        <f t="shared" si="113"/>
        <v>1.7659247744498148</v>
      </c>
      <c r="M310" s="211">
        <f t="shared" si="113"/>
        <v>1.877662704121388</v>
      </c>
      <c r="N310" s="211">
        <f t="shared" si="113"/>
        <v>1.9590558312487305</v>
      </c>
      <c r="O310" s="211">
        <f t="shared" si="113"/>
        <v>2.0093862790092865</v>
      </c>
      <c r="P310" s="211">
        <f t="shared" si="113"/>
        <v>2.027826705024748</v>
      </c>
      <c r="Q310" s="211">
        <f t="shared" si="113"/>
        <v>2.0134622631626482</v>
      </c>
      <c r="R310" s="211">
        <f t="shared" si="113"/>
        <v>1.9824094523461204</v>
      </c>
      <c r="S310" s="211">
        <f t="shared" si="113"/>
        <v>1.9516464314763255</v>
      </c>
      <c r="T310" s="211">
        <f t="shared" si="113"/>
        <v>1.9211643163147427</v>
      </c>
      <c r="U310" s="211">
        <f t="shared" si="113"/>
        <v>1.8909523131382764</v>
      </c>
      <c r="V310" s="211">
        <f t="shared" si="113"/>
        <v>1.8609983002093042</v>
      </c>
      <c r="W310" s="211">
        <f t="shared" si="113"/>
        <v>1.8312892426777916</v>
      </c>
      <c r="X310" s="211">
        <f t="shared" si="113"/>
        <v>1.8018429444731181</v>
      </c>
      <c r="Y310" s="211">
        <f t="shared" si="113"/>
        <v>1.7726486396545433</v>
      </c>
      <c r="Z310" s="211">
        <f t="shared" si="113"/>
        <v>1.7436941282456242</v>
      </c>
      <c r="AA310" s="211">
        <f t="shared" si="113"/>
        <v>1.7149704788969951</v>
      </c>
      <c r="AB310" s="211">
        <f t="shared" si="113"/>
        <v>1.6864672809664023</v>
      </c>
      <c r="AC310" s="211">
        <f t="shared" si="113"/>
        <v>1.6581735059907241</v>
      </c>
      <c r="AD310" s="98"/>
    </row>
    <row r="311" spans="2:30" s="3" customFormat="1" x14ac:dyDescent="0.3">
      <c r="B311" s="98"/>
      <c r="C311" s="98"/>
      <c r="D311" s="98"/>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c r="AA311" s="347"/>
      <c r="AB311" s="347"/>
      <c r="AC311" s="347"/>
      <c r="AD311" s="98"/>
    </row>
    <row r="312" spans="2:30" s="3" customFormat="1" x14ac:dyDescent="0.3">
      <c r="B312" s="20" t="s">
        <v>621</v>
      </c>
      <c r="C312" s="14"/>
      <c r="D312" s="14"/>
      <c r="E312" s="210">
        <f>IFERROR(E239/E289,"exceeds 1")</f>
        <v>0.32029270851074582</v>
      </c>
      <c r="F312" s="210">
        <f t="shared" ref="F312:AC312" si="114">IFERROR(F239/F289,"exceeds 1")</f>
        <v>0.89029682206233851</v>
      </c>
      <c r="G312" s="210">
        <f t="shared" si="114"/>
        <v>1.5293188385187511</v>
      </c>
      <c r="H312" s="210">
        <f t="shared" si="114"/>
        <v>2.2187230207950663</v>
      </c>
      <c r="I312" s="210">
        <f t="shared" si="114"/>
        <v>2.9488438662985454</v>
      </c>
      <c r="J312" s="210">
        <f t="shared" si="114"/>
        <v>3.707811958562631</v>
      </c>
      <c r="K312" s="210">
        <f t="shared" si="114"/>
        <v>4.479571651773206</v>
      </c>
      <c r="L312" s="210">
        <f t="shared" si="114"/>
        <v>5.2431519254320076</v>
      </c>
      <c r="M312" s="210">
        <f t="shared" si="114"/>
        <v>5.9720201075034982</v>
      </c>
      <c r="N312" s="210">
        <f t="shared" si="114"/>
        <v>6.6337446757029701</v>
      </c>
      <c r="O312" s="210">
        <f t="shared" si="114"/>
        <v>7.190851484235016</v>
      </c>
      <c r="P312" s="210">
        <f t="shared" si="114"/>
        <v>7.6008401643448096</v>
      </c>
      <c r="Q312" s="210">
        <f t="shared" si="114"/>
        <v>7.8183668171503493</v>
      </c>
      <c r="R312" s="210">
        <f t="shared" si="114"/>
        <v>7.9248544366839146</v>
      </c>
      <c r="S312" s="210">
        <f t="shared" si="114"/>
        <v>8.0334618174907764</v>
      </c>
      <c r="T312" s="210">
        <f t="shared" si="114"/>
        <v>8.1415701047351074</v>
      </c>
      <c r="U312" s="210">
        <f t="shared" si="114"/>
        <v>8.246821901893254</v>
      </c>
      <c r="V312" s="210">
        <f t="shared" si="114"/>
        <v>8.3471352197535111</v>
      </c>
      <c r="W312" s="210">
        <f t="shared" si="114"/>
        <v>8.4408029584547712</v>
      </c>
      <c r="X312" s="210">
        <f t="shared" si="114"/>
        <v>8.5254323237148633</v>
      </c>
      <c r="Y312" s="210">
        <f t="shared" si="114"/>
        <v>8.6004615021897557</v>
      </c>
      <c r="Z312" s="210">
        <f t="shared" si="114"/>
        <v>8.6658182629247928</v>
      </c>
      <c r="AA312" s="210">
        <f t="shared" si="114"/>
        <v>8.7217708936179417</v>
      </c>
      <c r="AB312" s="210">
        <f t="shared" si="114"/>
        <v>8.768919110790506</v>
      </c>
      <c r="AC312" s="210">
        <f t="shared" si="114"/>
        <v>8.8080751976346345</v>
      </c>
      <c r="AD312" s="98"/>
    </row>
    <row r="313" spans="2:30" s="3" customFormat="1" x14ac:dyDescent="0.3">
      <c r="B313" s="125" t="s">
        <v>622</v>
      </c>
      <c r="C313" s="125"/>
      <c r="D313" s="125"/>
      <c r="E313" s="211">
        <f>IFERROR(E275/E294,"exceeds 1")</f>
        <v>0.31555931872979881</v>
      </c>
      <c r="F313" s="211">
        <f t="shared" ref="F313:AC313" si="115">IFERROR(F275/F294,"exceeds 1")</f>
        <v>0.86417707011802147</v>
      </c>
      <c r="G313" s="211">
        <f t="shared" si="115"/>
        <v>1.4625135941237684</v>
      </c>
      <c r="H313" s="211">
        <f t="shared" si="115"/>
        <v>2.0904458415672353</v>
      </c>
      <c r="I313" s="211">
        <f t="shared" si="115"/>
        <v>2.7372947669007135</v>
      </c>
      <c r="J313" s="211">
        <f t="shared" si="115"/>
        <v>3.3909504780278539</v>
      </c>
      <c r="K313" s="211">
        <f t="shared" si="115"/>
        <v>4.0362140689197776</v>
      </c>
      <c r="L313" s="211">
        <f t="shared" si="115"/>
        <v>4.6544042879845584</v>
      </c>
      <c r="M313" s="211">
        <f t="shared" si="115"/>
        <v>5.2230824443290889</v>
      </c>
      <c r="N313" s="211">
        <f t="shared" si="115"/>
        <v>5.7160804106647598</v>
      </c>
      <c r="O313" s="211">
        <f t="shared" si="115"/>
        <v>6.1045528001439893</v>
      </c>
      <c r="P313" s="211">
        <f t="shared" si="115"/>
        <v>6.3572471092953382</v>
      </c>
      <c r="Q313" s="211">
        <f t="shared" si="115"/>
        <v>6.4425454833782245</v>
      </c>
      <c r="R313" s="211">
        <f t="shared" si="115"/>
        <v>6.4337873485834232</v>
      </c>
      <c r="S313" s="211">
        <f t="shared" si="115"/>
        <v>6.4255765243555114</v>
      </c>
      <c r="T313" s="211">
        <f t="shared" si="115"/>
        <v>6.4158099513311475</v>
      </c>
      <c r="U313" s="211">
        <f t="shared" si="115"/>
        <v>6.402710969887667</v>
      </c>
      <c r="V313" s="211">
        <f t="shared" si="115"/>
        <v>6.3848204446281525</v>
      </c>
      <c r="W313" s="211">
        <f t="shared" si="115"/>
        <v>6.3610522002490004</v>
      </c>
      <c r="X313" s="211">
        <f t="shared" si="115"/>
        <v>6.3298813029270491</v>
      </c>
      <c r="Y313" s="211">
        <f t="shared" si="115"/>
        <v>6.2912199492101371</v>
      </c>
      <c r="Z313" s="211">
        <f t="shared" si="115"/>
        <v>6.2453480646703241</v>
      </c>
      <c r="AA313" s="211">
        <f t="shared" si="115"/>
        <v>6.192780722883791</v>
      </c>
      <c r="AB313" s="211">
        <f t="shared" si="115"/>
        <v>6.1342440445831823</v>
      </c>
      <c r="AC313" s="211">
        <f t="shared" si="115"/>
        <v>6.0705767951197984</v>
      </c>
      <c r="AD313" s="98"/>
    </row>
    <row r="314" spans="2:30" s="3" customFormat="1" x14ac:dyDescent="0.3">
      <c r="B314" s="98"/>
      <c r="C314" s="98"/>
      <c r="D314" s="98"/>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c r="AB314" s="347"/>
      <c r="AC314" s="347"/>
      <c r="AD314" s="98"/>
    </row>
    <row r="315" spans="2:30" s="3" customFormat="1" x14ac:dyDescent="0.3">
      <c r="B315" s="20" t="s">
        <v>510</v>
      </c>
      <c r="C315" s="14"/>
      <c r="D315" s="14"/>
      <c r="E315" s="210">
        <f>IFERROR(SUM(E230,E221)/SUM(E299,E289),"-")</f>
        <v>0.18446277740841874</v>
      </c>
      <c r="F315" s="210">
        <f t="shared" ref="F315:AC315" si="116">IFERROR(SUM(F230,F221)/SUM(F299,F289),"-")</f>
        <v>0.53959062331286123</v>
      </c>
      <c r="G315" s="210">
        <f t="shared" si="116"/>
        <v>0.90776575792459602</v>
      </c>
      <c r="H315" s="210">
        <f t="shared" si="116"/>
        <v>1.2738072421435922</v>
      </c>
      <c r="I315" s="210">
        <f t="shared" si="116"/>
        <v>1.6481156543427715</v>
      </c>
      <c r="J315" s="210">
        <f t="shared" si="116"/>
        <v>2.0250363210648672</v>
      </c>
      <c r="K315" s="210">
        <f t="shared" si="116"/>
        <v>2.3987139901040284</v>
      </c>
      <c r="L315" s="210">
        <f t="shared" si="116"/>
        <v>2.7630961602513926</v>
      </c>
      <c r="M315" s="210">
        <f t="shared" si="116"/>
        <v>3.1119393367458636</v>
      </c>
      <c r="N315" s="210">
        <f t="shared" si="116"/>
        <v>3.4454318575932081</v>
      </c>
      <c r="O315" s="210">
        <f t="shared" si="116"/>
        <v>3.7542656452650975</v>
      </c>
      <c r="P315" s="210">
        <f t="shared" si="116"/>
        <v>4.0291771973402488</v>
      </c>
      <c r="Q315" s="210">
        <f t="shared" si="116"/>
        <v>4.2610734251302018</v>
      </c>
      <c r="R315" s="210">
        <f t="shared" si="116"/>
        <v>4.4649194696431032</v>
      </c>
      <c r="S315" s="210">
        <f t="shared" si="116"/>
        <v>4.6597584516308919</v>
      </c>
      <c r="T315" s="210">
        <f t="shared" si="116"/>
        <v>4.8455575260897472</v>
      </c>
      <c r="U315" s="210">
        <f t="shared" si="116"/>
        <v>5.0222921643610814</v>
      </c>
      <c r="V315" s="210">
        <f t="shared" si="116"/>
        <v>5.1899938780806432</v>
      </c>
      <c r="W315" s="210">
        <f t="shared" si="116"/>
        <v>5.348718745194712</v>
      </c>
      <c r="X315" s="210">
        <f t="shared" si="116"/>
        <v>5.498565400248248</v>
      </c>
      <c r="Y315" s="210">
        <f t="shared" si="116"/>
        <v>5.6394981868561072</v>
      </c>
      <c r="Z315" s="210">
        <f t="shared" si="116"/>
        <v>5.771461212594323</v>
      </c>
      <c r="AA315" s="210">
        <f t="shared" si="116"/>
        <v>5.8945908465456416</v>
      </c>
      <c r="AB315" s="210">
        <f t="shared" si="116"/>
        <v>6.0089473178164141</v>
      </c>
      <c r="AC315" s="210">
        <f t="shared" si="116"/>
        <v>6.1144057931580456</v>
      </c>
      <c r="AD315" s="98"/>
    </row>
    <row r="316" spans="2:30" s="3" customFormat="1" x14ac:dyDescent="0.3">
      <c r="B316" s="125" t="s">
        <v>511</v>
      </c>
      <c r="C316" s="125"/>
      <c r="D316" s="125"/>
      <c r="E316" s="211">
        <f>IFERROR(SUM(E266,E257)/SUM(E294,E304),"-")</f>
        <v>0.1817367265107574</v>
      </c>
      <c r="F316" s="211">
        <f t="shared" ref="F316:AC316" si="117">IFERROR(SUM(F266,F257)/SUM(F294,F304),"-")</f>
        <v>0.5237599779784623</v>
      </c>
      <c r="G316" s="211">
        <f t="shared" si="117"/>
        <v>0.86811182063949277</v>
      </c>
      <c r="H316" s="211">
        <f t="shared" si="117"/>
        <v>1.2001610959727156</v>
      </c>
      <c r="I316" s="211">
        <f t="shared" si="117"/>
        <v>1.5298803736063502</v>
      </c>
      <c r="J316" s="211">
        <f t="shared" si="117"/>
        <v>1.8519811569949889</v>
      </c>
      <c r="K316" s="211">
        <f t="shared" si="117"/>
        <v>2.1613055682098841</v>
      </c>
      <c r="L316" s="211">
        <f t="shared" si="117"/>
        <v>2.4528311975869568</v>
      </c>
      <c r="M316" s="211">
        <f t="shared" si="117"/>
        <v>2.7216779958848969</v>
      </c>
      <c r="N316" s="211">
        <f t="shared" si="117"/>
        <v>2.968815730819764</v>
      </c>
      <c r="O316" s="211">
        <f t="shared" si="117"/>
        <v>3.1871208726160378</v>
      </c>
      <c r="P316" s="211">
        <f t="shared" si="117"/>
        <v>3.3699531284431297</v>
      </c>
      <c r="Q316" s="211">
        <f t="shared" si="117"/>
        <v>3.5112396222183615</v>
      </c>
      <c r="R316" s="211">
        <f t="shared" si="117"/>
        <v>3.6248416454515837</v>
      </c>
      <c r="S316" s="211">
        <f t="shared" si="117"/>
        <v>3.7271148100531857</v>
      </c>
      <c r="T316" s="211">
        <f t="shared" si="117"/>
        <v>3.8184497333694107</v>
      </c>
      <c r="U316" s="211">
        <f t="shared" si="117"/>
        <v>3.899233609901692</v>
      </c>
      <c r="V316" s="211">
        <f t="shared" si="117"/>
        <v>3.9698864518026546</v>
      </c>
      <c r="W316" s="211">
        <f t="shared" si="117"/>
        <v>4.0308344253616424</v>
      </c>
      <c r="X316" s="211">
        <f t="shared" si="117"/>
        <v>4.0825221523530857</v>
      </c>
      <c r="Y316" s="211">
        <f t="shared" si="117"/>
        <v>4.1252813570120832</v>
      </c>
      <c r="Z316" s="211">
        <f t="shared" si="117"/>
        <v>4.1594207287507032</v>
      </c>
      <c r="AA316" s="211">
        <f t="shared" si="117"/>
        <v>4.1853780624398675</v>
      </c>
      <c r="AB316" s="211">
        <f t="shared" si="117"/>
        <v>4.2035225588033178</v>
      </c>
      <c r="AC316" s="211">
        <f t="shared" si="117"/>
        <v>4.2140841320086766</v>
      </c>
      <c r="AD316" s="98"/>
    </row>
    <row r="317" spans="2:30" s="3" customFormat="1" x14ac:dyDescent="0.3">
      <c r="B317" s="98"/>
      <c r="C317" s="98"/>
      <c r="D317" s="98"/>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c r="AB317" s="347"/>
      <c r="AC317" s="347"/>
      <c r="AD317" s="98"/>
    </row>
    <row r="318" spans="2:30" s="3" customFormat="1" x14ac:dyDescent="0.3">
      <c r="B318" s="20" t="s">
        <v>512</v>
      </c>
      <c r="C318" s="14"/>
      <c r="D318" s="14"/>
      <c r="E318" s="210">
        <f>IFERROR(SUM(E230,E221,E239)/SUM(E289,E299),"-")</f>
        <v>0.50475548591916453</v>
      </c>
      <c r="F318" s="210">
        <f t="shared" ref="F318:AC318" si="118">IFERROR(SUM(F230,F221,F239)/SUM(F289,F299),"-")</f>
        <v>1.4298874453751995</v>
      </c>
      <c r="G318" s="210">
        <f t="shared" si="118"/>
        <v>2.4370845964433467</v>
      </c>
      <c r="H318" s="210">
        <f t="shared" si="118"/>
        <v>3.4925302629386588</v>
      </c>
      <c r="I318" s="210">
        <f t="shared" si="118"/>
        <v>4.5969595206413167</v>
      </c>
      <c r="J318" s="210">
        <f t="shared" si="118"/>
        <v>5.7328482796274987</v>
      </c>
      <c r="K318" s="210">
        <f t="shared" si="118"/>
        <v>6.8782856418772349</v>
      </c>
      <c r="L318" s="210">
        <f t="shared" si="118"/>
        <v>8.0062480856833993</v>
      </c>
      <c r="M318" s="210">
        <f t="shared" si="118"/>
        <v>9.0839594442493627</v>
      </c>
      <c r="N318" s="210">
        <f t="shared" si="118"/>
        <v>10.079176533296177</v>
      </c>
      <c r="O318" s="210">
        <f t="shared" si="118"/>
        <v>10.945117129500114</v>
      </c>
      <c r="P318" s="210">
        <f t="shared" si="118"/>
        <v>11.630017361685058</v>
      </c>
      <c r="Q318" s="210">
        <f t="shared" si="118"/>
        <v>12.079440242280549</v>
      </c>
      <c r="R318" s="210">
        <f t="shared" si="118"/>
        <v>12.389773906327017</v>
      </c>
      <c r="S318" s="210">
        <f t="shared" si="118"/>
        <v>12.693220269121667</v>
      </c>
      <c r="T318" s="210">
        <f t="shared" si="118"/>
        <v>12.987127630824855</v>
      </c>
      <c r="U318" s="210">
        <f t="shared" si="118"/>
        <v>13.269114066254335</v>
      </c>
      <c r="V318" s="210">
        <f t="shared" si="118"/>
        <v>13.537129097834155</v>
      </c>
      <c r="W318" s="210">
        <f t="shared" si="118"/>
        <v>13.789521703649484</v>
      </c>
      <c r="X318" s="210">
        <f t="shared" si="118"/>
        <v>14.023997723963111</v>
      </c>
      <c r="Y318" s="210">
        <f t="shared" si="118"/>
        <v>14.239959689045863</v>
      </c>
      <c r="Z318" s="210">
        <f t="shared" si="118"/>
        <v>14.437279475519116</v>
      </c>
      <c r="AA318" s="210">
        <f t="shared" si="118"/>
        <v>14.616361740163585</v>
      </c>
      <c r="AB318" s="210">
        <f t="shared" si="118"/>
        <v>14.77786642860692</v>
      </c>
      <c r="AC318" s="210">
        <f t="shared" si="118"/>
        <v>14.92248099079268</v>
      </c>
      <c r="AD318" s="98"/>
    </row>
    <row r="319" spans="2:30" s="3" customFormat="1" x14ac:dyDescent="0.3">
      <c r="B319" s="125" t="s">
        <v>513</v>
      </c>
      <c r="C319" s="125"/>
      <c r="D319" s="125"/>
      <c r="E319" s="211">
        <f>IFERROR(SUM(E266,E257,E275)/SUM(E294,E304),"-")</f>
        <v>0.49729604524055626</v>
      </c>
      <c r="F319" s="211">
        <f t="shared" ref="F319:AC319" si="119">IFERROR(SUM(F266,F257,F275)/SUM(F294,F304),"-")</f>
        <v>1.3879370480964839</v>
      </c>
      <c r="G319" s="211">
        <f t="shared" si="119"/>
        <v>2.330625414763261</v>
      </c>
      <c r="H319" s="211">
        <f t="shared" si="119"/>
        <v>3.2906069375399514</v>
      </c>
      <c r="I319" s="211">
        <f t="shared" si="119"/>
        <v>4.2671751405070637</v>
      </c>
      <c r="J319" s="211">
        <f t="shared" si="119"/>
        <v>5.2429316350228428</v>
      </c>
      <c r="K319" s="211">
        <f t="shared" si="119"/>
        <v>6.1975196371296617</v>
      </c>
      <c r="L319" s="211">
        <f t="shared" si="119"/>
        <v>7.1072354855715147</v>
      </c>
      <c r="M319" s="211">
        <f t="shared" si="119"/>
        <v>7.9447604402139858</v>
      </c>
      <c r="N319" s="211">
        <f t="shared" si="119"/>
        <v>8.6848961414845238</v>
      </c>
      <c r="O319" s="211">
        <f t="shared" si="119"/>
        <v>9.2916736727600284</v>
      </c>
      <c r="P319" s="211">
        <f t="shared" si="119"/>
        <v>9.727200237738467</v>
      </c>
      <c r="Q319" s="211">
        <f t="shared" si="119"/>
        <v>9.9537851055965856</v>
      </c>
      <c r="R319" s="211">
        <f t="shared" si="119"/>
        <v>10.058628994035008</v>
      </c>
      <c r="S319" s="211">
        <f t="shared" si="119"/>
        <v>10.152691334408699</v>
      </c>
      <c r="T319" s="211">
        <f t="shared" si="119"/>
        <v>10.234259684700557</v>
      </c>
      <c r="U319" s="211">
        <f t="shared" si="119"/>
        <v>10.301944579789359</v>
      </c>
      <c r="V319" s="211">
        <f t="shared" si="119"/>
        <v>10.354706896430807</v>
      </c>
      <c r="W319" s="211">
        <f t="shared" si="119"/>
        <v>10.391886625610644</v>
      </c>
      <c r="X319" s="211">
        <f t="shared" si="119"/>
        <v>10.412403455280135</v>
      </c>
      <c r="Y319" s="211">
        <f t="shared" si="119"/>
        <v>10.416501306222219</v>
      </c>
      <c r="Z319" s="211">
        <f t="shared" si="119"/>
        <v>10.404768793421027</v>
      </c>
      <c r="AA319" s="211">
        <f t="shared" si="119"/>
        <v>10.378158785323658</v>
      </c>
      <c r="AB319" s="211">
        <f t="shared" si="119"/>
        <v>10.3377666033865</v>
      </c>
      <c r="AC319" s="211">
        <f t="shared" si="119"/>
        <v>10.284660927128476</v>
      </c>
      <c r="AD319" s="98"/>
    </row>
    <row r="320" spans="2:30" s="219" customFormat="1" x14ac:dyDescent="0.3">
      <c r="B320" s="343"/>
      <c r="C320" s="343"/>
      <c r="D320" s="343"/>
      <c r="E320" s="343"/>
      <c r="F320" s="343"/>
      <c r="G320" s="343"/>
      <c r="H320" s="343"/>
      <c r="I320" s="343"/>
      <c r="J320" s="343"/>
      <c r="K320" s="343"/>
      <c r="L320" s="343"/>
      <c r="M320" s="343"/>
      <c r="N320" s="343"/>
      <c r="O320" s="343"/>
      <c r="P320" s="343"/>
      <c r="Q320" s="343"/>
      <c r="R320" s="343"/>
      <c r="S320" s="343"/>
      <c r="T320" s="343"/>
      <c r="U320" s="343"/>
      <c r="V320" s="343"/>
      <c r="W320" s="343"/>
      <c r="X320" s="343"/>
      <c r="Y320" s="343"/>
      <c r="Z320" s="343"/>
      <c r="AA320" s="343"/>
      <c r="AB320" s="343"/>
      <c r="AC320" s="343"/>
      <c r="AD320" s="343"/>
    </row>
    <row r="321" spans="2:30" s="3" customFormat="1" x14ac:dyDescent="0.3">
      <c r="B321" s="20" t="s">
        <v>514</v>
      </c>
      <c r="C321" s="14"/>
      <c r="D321" s="14"/>
      <c r="E321" s="210">
        <f>IFERROR(SUM(E230,E239)/E289,"exceeds 1")</f>
        <v>0.49218656197959598</v>
      </c>
      <c r="F321" s="210">
        <f t="shared" ref="F321:AC321" si="120">IFERROR(SUM(F230,F239)/F289,"exceeds 1")</f>
        <v>1.3807760279401191</v>
      </c>
      <c r="G321" s="210">
        <f t="shared" si="120"/>
        <v>2.328835525851447</v>
      </c>
      <c r="H321" s="210">
        <f t="shared" si="120"/>
        <v>3.3049975128609659</v>
      </c>
      <c r="I321" s="210">
        <f t="shared" si="120"/>
        <v>4.2986999954549665</v>
      </c>
      <c r="J321" s="210">
        <f t="shared" si="120"/>
        <v>5.2969454105371359</v>
      </c>
      <c r="K321" s="210">
        <f t="shared" si="120"/>
        <v>6.2823622330257107</v>
      </c>
      <c r="L321" s="210">
        <f t="shared" si="120"/>
        <v>7.232453092334711</v>
      </c>
      <c r="M321" s="210">
        <f t="shared" si="120"/>
        <v>8.1189208205675261</v>
      </c>
      <c r="N321" s="210">
        <f t="shared" si="120"/>
        <v>8.9073089463706996</v>
      </c>
      <c r="O321" s="210">
        <f t="shared" si="120"/>
        <v>9.5578059164212004</v>
      </c>
      <c r="P321" s="210">
        <f t="shared" si="120"/>
        <v>10.025346621447365</v>
      </c>
      <c r="Q321" s="210">
        <f t="shared" si="120"/>
        <v>10.261808867580514</v>
      </c>
      <c r="R321" s="210">
        <f t="shared" si="120"/>
        <v>10.366698640193119</v>
      </c>
      <c r="S321" s="210">
        <f t="shared" si="120"/>
        <v>10.473472768894043</v>
      </c>
      <c r="T321" s="210">
        <f t="shared" si="120"/>
        <v>10.579499856807443</v>
      </c>
      <c r="U321" s="210">
        <f t="shared" si="120"/>
        <v>10.682406925919109</v>
      </c>
      <c r="V321" s="210">
        <f t="shared" si="120"/>
        <v>10.780093920831471</v>
      </c>
      <c r="W321" s="210">
        <f t="shared" si="120"/>
        <v>10.870833584013234</v>
      </c>
      <c r="X321" s="210">
        <f t="shared" si="120"/>
        <v>10.952253514495371</v>
      </c>
      <c r="Y321" s="210">
        <f t="shared" si="120"/>
        <v>11.02377470779021</v>
      </c>
      <c r="Z321" s="210">
        <f t="shared" si="120"/>
        <v>11.085304937652394</v>
      </c>
      <c r="AA321" s="210">
        <f t="shared" si="120"/>
        <v>11.137096136926822</v>
      </c>
      <c r="AB321" s="210">
        <f t="shared" si="120"/>
        <v>11.179728831158267</v>
      </c>
      <c r="AC321" s="210">
        <f t="shared" si="120"/>
        <v>11.213994342456775</v>
      </c>
      <c r="AD321" s="98"/>
    </row>
    <row r="322" spans="2:30" s="3" customFormat="1" x14ac:dyDescent="0.3">
      <c r="B322" s="125" t="s">
        <v>515</v>
      </c>
      <c r="C322" s="125"/>
      <c r="D322" s="125"/>
      <c r="E322" s="211">
        <f>IFERROR(SUM(E266,E275)/E294,"exceeds 1")</f>
        <v>0.48491286894541474</v>
      </c>
      <c r="F322" s="211">
        <f t="shared" ref="F322:AC322" si="121">IFERROR(SUM(F266,F275)/F294,"exceeds 1")</f>
        <v>1.3402664737704089</v>
      </c>
      <c r="G322" s="211">
        <f t="shared" si="121"/>
        <v>2.2271049889995553</v>
      </c>
      <c r="H322" s="211">
        <f t="shared" si="121"/>
        <v>3.1139165377544478</v>
      </c>
      <c r="I322" s="211">
        <f t="shared" si="121"/>
        <v>3.9903126566022507</v>
      </c>
      <c r="J322" s="211">
        <f t="shared" si="121"/>
        <v>4.8442800694001118</v>
      </c>
      <c r="K322" s="211">
        <f t="shared" si="121"/>
        <v>5.6605766805741959</v>
      </c>
      <c r="L322" s="211">
        <f t="shared" si="121"/>
        <v>6.420329062434373</v>
      </c>
      <c r="M322" s="211">
        <f t="shared" si="121"/>
        <v>7.1007451484504776</v>
      </c>
      <c r="N322" s="211">
        <f t="shared" si="121"/>
        <v>7.6751362419134903</v>
      </c>
      <c r="O322" s="211">
        <f t="shared" si="121"/>
        <v>8.1139390791532779</v>
      </c>
      <c r="P322" s="211">
        <f t="shared" si="121"/>
        <v>8.3850738143200871</v>
      </c>
      <c r="Q322" s="211">
        <f t="shared" si="121"/>
        <v>8.4560077465408732</v>
      </c>
      <c r="R322" s="211">
        <f t="shared" si="121"/>
        <v>8.4161968009295425</v>
      </c>
      <c r="S322" s="211">
        <f t="shared" si="121"/>
        <v>8.3772229558318383</v>
      </c>
      <c r="T322" s="211">
        <f t="shared" si="121"/>
        <v>8.3369742676458891</v>
      </c>
      <c r="U322" s="211">
        <f t="shared" si="121"/>
        <v>8.2936632830259427</v>
      </c>
      <c r="V322" s="211">
        <f t="shared" si="121"/>
        <v>8.2458187448374574</v>
      </c>
      <c r="W322" s="211">
        <f t="shared" si="121"/>
        <v>8.1923414429267911</v>
      </c>
      <c r="X322" s="211">
        <f t="shared" si="121"/>
        <v>8.1317242474001663</v>
      </c>
      <c r="Y322" s="211">
        <f t="shared" si="121"/>
        <v>8.0638685888646808</v>
      </c>
      <c r="Z322" s="211">
        <f t="shared" si="121"/>
        <v>7.9890421929159476</v>
      </c>
      <c r="AA322" s="211">
        <f t="shared" si="121"/>
        <v>7.9077512017807861</v>
      </c>
      <c r="AB322" s="211">
        <f t="shared" si="121"/>
        <v>7.8207113255495848</v>
      </c>
      <c r="AC322" s="211">
        <f t="shared" si="121"/>
        <v>7.728750301110523</v>
      </c>
      <c r="AD322" s="98"/>
    </row>
    <row r="323" spans="2:30" s="219" customFormat="1" x14ac:dyDescent="0.3">
      <c r="B323" s="343"/>
      <c r="C323" s="343"/>
      <c r="D323" s="343"/>
      <c r="E323" s="343"/>
      <c r="F323" s="343"/>
      <c r="G323" s="343"/>
      <c r="H323" s="343"/>
      <c r="I323" s="343"/>
      <c r="J323" s="343"/>
      <c r="K323" s="343"/>
      <c r="L323" s="343"/>
      <c r="M323" s="343"/>
      <c r="N323" s="343"/>
      <c r="O323" s="343"/>
      <c r="P323" s="343"/>
      <c r="Q323" s="343"/>
      <c r="R323" s="343"/>
      <c r="S323" s="343"/>
      <c r="T323" s="343"/>
      <c r="U323" s="343"/>
      <c r="V323" s="343"/>
      <c r="W323" s="343"/>
      <c r="X323" s="343"/>
      <c r="Y323" s="343"/>
      <c r="Z323" s="343"/>
      <c r="AA323" s="343"/>
      <c r="AB323" s="343"/>
      <c r="AC323" s="343"/>
      <c r="AD323" s="343"/>
    </row>
    <row r="324" spans="2:30" s="3" customFormat="1" x14ac:dyDescent="0.3">
      <c r="B324" s="98" t="s">
        <v>388</v>
      </c>
      <c r="C324" s="98"/>
      <c r="D324" s="98"/>
      <c r="E324" s="348">
        <f>IFERROR((E299-E221)/E248,"-")</f>
        <v>-189.57027501405128</v>
      </c>
      <c r="F324" s="348">
        <f t="shared" ref="F324:AC324" si="122">IFERROR((F299-F221)/F248,"-")</f>
        <v>-270.91033354683486</v>
      </c>
      <c r="G324" s="348">
        <f t="shared" si="122"/>
        <v>-341.63155741152082</v>
      </c>
      <c r="H324" s="348">
        <f t="shared" si="122"/>
        <v>-421.20632984568425</v>
      </c>
      <c r="I324" s="348">
        <f t="shared" si="122"/>
        <v>-526.70160675750287</v>
      </c>
      <c r="J324" s="348">
        <f t="shared" si="122"/>
        <v>-641.92465724629437</v>
      </c>
      <c r="K324" s="348">
        <f t="shared" si="122"/>
        <v>-750.95372795630294</v>
      </c>
      <c r="L324" s="348">
        <f t="shared" si="122"/>
        <v>-840.97349613104495</v>
      </c>
      <c r="M324" s="348">
        <f t="shared" si="122"/>
        <v>-933.2889988419812</v>
      </c>
      <c r="N324" s="348">
        <f t="shared" si="122"/>
        <v>-1037.3631220429627</v>
      </c>
      <c r="O324" s="348">
        <f t="shared" si="122"/>
        <v>-1150.5065500981646</v>
      </c>
      <c r="P324" s="348">
        <f t="shared" si="122"/>
        <v>-1272.1579529719882</v>
      </c>
      <c r="Q324" s="348">
        <f t="shared" si="122"/>
        <v>-1403.3018261375823</v>
      </c>
      <c r="R324" s="348">
        <f t="shared" si="122"/>
        <v>-1534.6668283604565</v>
      </c>
      <c r="S324" s="348">
        <f t="shared" si="122"/>
        <v>-1654.4786619574736</v>
      </c>
      <c r="T324" s="348">
        <f t="shared" si="122"/>
        <v>-1763.3332236836959</v>
      </c>
      <c r="U324" s="348">
        <f t="shared" si="122"/>
        <v>-1861.8242103501332</v>
      </c>
      <c r="V324" s="348">
        <f t="shared" si="122"/>
        <v>-1950.5720916834371</v>
      </c>
      <c r="W324" s="348">
        <f t="shared" si="122"/>
        <v>-2030.1904206080724</v>
      </c>
      <c r="X324" s="348">
        <f t="shared" si="122"/>
        <v>-2101.5848508667409</v>
      </c>
      <c r="Y324" s="348">
        <f t="shared" si="122"/>
        <v>-2165.2709766194494</v>
      </c>
      <c r="Z324" s="348">
        <f t="shared" si="122"/>
        <v>-2221.7042448733359</v>
      </c>
      <c r="AA324" s="348">
        <f t="shared" si="122"/>
        <v>-2271.4285328527098</v>
      </c>
      <c r="AB324" s="348">
        <f t="shared" si="122"/>
        <v>-2314.8934303274664</v>
      </c>
      <c r="AC324" s="348">
        <f t="shared" si="122"/>
        <v>-2352.4123577466185</v>
      </c>
      <c r="AD324" s="98"/>
    </row>
    <row r="325" spans="2:30" s="3" customFormat="1" x14ac:dyDescent="0.3">
      <c r="B325" s="98" t="s">
        <v>389</v>
      </c>
      <c r="C325" s="98"/>
      <c r="D325" s="98"/>
      <c r="E325" s="348">
        <f>IFERROR((E304-E257)/E284,"-")</f>
        <v>-189.57027501405128</v>
      </c>
      <c r="F325" s="348">
        <f t="shared" ref="F325:AC325" si="123">IFERROR((F304-F257)/F284,"-")</f>
        <v>-270.91033354683486</v>
      </c>
      <c r="G325" s="348">
        <f t="shared" si="123"/>
        <v>-341.63155741152082</v>
      </c>
      <c r="H325" s="348">
        <f t="shared" si="123"/>
        <v>-421.20632984568425</v>
      </c>
      <c r="I325" s="348">
        <f t="shared" si="123"/>
        <v>-526.70160675750276</v>
      </c>
      <c r="J325" s="348">
        <f t="shared" si="123"/>
        <v>-641.92465724629437</v>
      </c>
      <c r="K325" s="348">
        <f t="shared" si="123"/>
        <v>-750.95372795630294</v>
      </c>
      <c r="L325" s="348">
        <f t="shared" si="123"/>
        <v>-840.97349613104495</v>
      </c>
      <c r="M325" s="348">
        <f t="shared" si="123"/>
        <v>-933.28899884198131</v>
      </c>
      <c r="N325" s="348">
        <f t="shared" si="123"/>
        <v>-1037.3631220429627</v>
      </c>
      <c r="O325" s="348">
        <f t="shared" si="123"/>
        <v>-1150.5065500981648</v>
      </c>
      <c r="P325" s="348">
        <f t="shared" si="123"/>
        <v>-1272.1579529719884</v>
      </c>
      <c r="Q325" s="348">
        <f t="shared" si="123"/>
        <v>-1403.3018261375821</v>
      </c>
      <c r="R325" s="348">
        <f t="shared" si="123"/>
        <v>-1534.6668283604565</v>
      </c>
      <c r="S325" s="348">
        <f t="shared" si="123"/>
        <v>-1654.4786619574736</v>
      </c>
      <c r="T325" s="348">
        <f t="shared" si="123"/>
        <v>-1763.3332236836959</v>
      </c>
      <c r="U325" s="348">
        <f t="shared" si="123"/>
        <v>-1861.8242103501334</v>
      </c>
      <c r="V325" s="348">
        <f t="shared" si="123"/>
        <v>-1950.5720916834368</v>
      </c>
      <c r="W325" s="348">
        <f t="shared" si="123"/>
        <v>-2030.1904206080721</v>
      </c>
      <c r="X325" s="348">
        <f t="shared" si="123"/>
        <v>-2101.5848508667409</v>
      </c>
      <c r="Y325" s="348">
        <f t="shared" si="123"/>
        <v>-2165.2709766194494</v>
      </c>
      <c r="Z325" s="348">
        <f t="shared" si="123"/>
        <v>-2221.7042448733364</v>
      </c>
      <c r="AA325" s="348">
        <f t="shared" si="123"/>
        <v>-2271.4285328527098</v>
      </c>
      <c r="AB325" s="348">
        <f t="shared" si="123"/>
        <v>-2314.8934303274664</v>
      </c>
      <c r="AC325" s="348">
        <f t="shared" si="123"/>
        <v>-2352.412357746618</v>
      </c>
      <c r="AD325" s="98"/>
    </row>
    <row r="326" spans="2:30" s="3" customFormat="1" x14ac:dyDescent="0.3">
      <c r="B326" s="98"/>
      <c r="C326" s="98"/>
      <c r="D326" s="98"/>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98"/>
    </row>
    <row r="327" spans="2:30" s="3" customFormat="1" x14ac:dyDescent="0.3">
      <c r="B327" s="98" t="s">
        <v>624</v>
      </c>
      <c r="C327" s="98"/>
      <c r="D327" s="98"/>
      <c r="E327" s="348">
        <f>IFERROR((E289-E230)/E248,"-")</f>
        <v>12489.876674687288</v>
      </c>
      <c r="F327" s="348">
        <f t="shared" ref="F327:AC327" si="124">IFERROR((F289-F230)/F248,"-")</f>
        <v>2810.6386558108056</v>
      </c>
      <c r="G327" s="348">
        <f t="shared" si="124"/>
        <v>632.72068727282897</v>
      </c>
      <c r="H327" s="348">
        <f t="shared" si="124"/>
        <v>-193.77608522950447</v>
      </c>
      <c r="I327" s="348">
        <f t="shared" si="124"/>
        <v>-617.81693391189276</v>
      </c>
      <c r="J327" s="348">
        <f t="shared" si="124"/>
        <v>-867.57696736486332</v>
      </c>
      <c r="K327" s="348">
        <f t="shared" si="124"/>
        <v>-1011.6376883425625</v>
      </c>
      <c r="L327" s="348">
        <f t="shared" si="124"/>
        <v>-1075.1892532364614</v>
      </c>
      <c r="M327" s="348">
        <f t="shared" si="124"/>
        <v>-1109.1678529745325</v>
      </c>
      <c r="N327" s="348">
        <f t="shared" si="124"/>
        <v>-1127.3872770970834</v>
      </c>
      <c r="O327" s="348">
        <f t="shared" si="124"/>
        <v>-1133.6245343433741</v>
      </c>
      <c r="P327" s="348">
        <f t="shared" si="124"/>
        <v>-1129.3265172857418</v>
      </c>
      <c r="Q327" s="348">
        <f t="shared" si="124"/>
        <v>-1114.4090564714804</v>
      </c>
      <c r="R327" s="348">
        <f t="shared" si="124"/>
        <v>-1093.7558813706173</v>
      </c>
      <c r="S327" s="348">
        <f t="shared" si="124"/>
        <v>-1073.3055862603626</v>
      </c>
      <c r="T327" s="348">
        <f t="shared" si="124"/>
        <v>-1053.1317724922019</v>
      </c>
      <c r="U327" s="348">
        <f t="shared" si="124"/>
        <v>-1033.2854895204819</v>
      </c>
      <c r="V327" s="348">
        <f t="shared" si="124"/>
        <v>-1013.8025347563029</v>
      </c>
      <c r="W327" s="348">
        <f t="shared" si="124"/>
        <v>-994.70527791327709</v>
      </c>
      <c r="X327" s="348">
        <f t="shared" si="124"/>
        <v>-976.18343031223264</v>
      </c>
      <c r="Y327" s="348">
        <f t="shared" si="124"/>
        <v>-958.23430327774372</v>
      </c>
      <c r="Z327" s="348">
        <f t="shared" si="124"/>
        <v>-940.84234088201742</v>
      </c>
      <c r="AA327" s="348">
        <f t="shared" si="124"/>
        <v>-923.99101061090471</v>
      </c>
      <c r="AB327" s="348">
        <f t="shared" si="124"/>
        <v>-907.65682653081649</v>
      </c>
      <c r="AC327" s="348">
        <f t="shared" si="124"/>
        <v>-891.81973238497073</v>
      </c>
      <c r="AD327" s="98"/>
    </row>
    <row r="328" spans="2:30" s="3" customFormat="1" x14ac:dyDescent="0.3">
      <c r="B328" s="98" t="s">
        <v>625</v>
      </c>
      <c r="C328" s="98"/>
      <c r="D328" s="98"/>
      <c r="E328" s="348">
        <f>IFERROR((E294-E266)/E284,"-")</f>
        <v>12716.113553745716</v>
      </c>
      <c r="F328" s="348">
        <f t="shared" ref="F328:AC328" si="125">IFERROR((F294-F266)/F284,"-")</f>
        <v>2977.3669902612801</v>
      </c>
      <c r="G328" s="348">
        <f t="shared" si="125"/>
        <v>776.88057987928846</v>
      </c>
      <c r="H328" s="348">
        <f t="shared" si="125"/>
        <v>-55.95100702664157</v>
      </c>
      <c r="I328" s="348">
        <f t="shared" si="125"/>
        <v>-481.33978704752826</v>
      </c>
      <c r="J328" s="348">
        <f t="shared" si="125"/>
        <v>-729.96939597280766</v>
      </c>
      <c r="K328" s="348">
        <f t="shared" si="125"/>
        <v>-873.21646572336738</v>
      </c>
      <c r="L328" s="348">
        <f t="shared" si="125"/>
        <v>-937.71496909389464</v>
      </c>
      <c r="M328" s="348">
        <f t="shared" si="125"/>
        <v>-970.49538609533874</v>
      </c>
      <c r="N328" s="348">
        <f t="shared" si="125"/>
        <v>-985.27298592501143</v>
      </c>
      <c r="O328" s="348">
        <f t="shared" si="125"/>
        <v>-986.0502798198022</v>
      </c>
      <c r="P328" s="348">
        <f t="shared" si="125"/>
        <v>-974.24347979372283</v>
      </c>
      <c r="Q328" s="348">
        <f t="shared" si="125"/>
        <v>-949.53594806260469</v>
      </c>
      <c r="R328" s="348">
        <f t="shared" si="125"/>
        <v>-917.950345050588</v>
      </c>
      <c r="S328" s="348">
        <f t="shared" si="125"/>
        <v>-886.79625816123587</v>
      </c>
      <c r="T328" s="348">
        <f t="shared" si="125"/>
        <v>-856.12824977659136</v>
      </c>
      <c r="U328" s="348">
        <f t="shared" si="125"/>
        <v>-825.97820810343865</v>
      </c>
      <c r="V328" s="348">
        <f t="shared" si="125"/>
        <v>-796.36241215839823</v>
      </c>
      <c r="W328" s="348">
        <f t="shared" si="125"/>
        <v>-767.28383236925197</v>
      </c>
      <c r="X328" s="348">
        <f t="shared" si="125"/>
        <v>-738.87681312512564</v>
      </c>
      <c r="Y328" s="348">
        <f t="shared" si="125"/>
        <v>-711.11553547022709</v>
      </c>
      <c r="Z328" s="348">
        <f t="shared" si="125"/>
        <v>-683.96332650608008</v>
      </c>
      <c r="AA328" s="348">
        <f t="shared" si="125"/>
        <v>-657.38316087298278</v>
      </c>
      <c r="AB328" s="348">
        <f t="shared" si="125"/>
        <v>-631.33241960800672</v>
      </c>
      <c r="AC328" s="348">
        <f t="shared" si="125"/>
        <v>-605.77059043969962</v>
      </c>
      <c r="AD328" s="98"/>
    </row>
    <row r="329" spans="2:30" s="3" customFormat="1" x14ac:dyDescent="0.3">
      <c r="B329" s="98"/>
      <c r="C329" s="98"/>
      <c r="D329" s="98"/>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98"/>
    </row>
    <row r="330" spans="2:30" s="3" customFormat="1" x14ac:dyDescent="0.3">
      <c r="B330" s="98" t="s">
        <v>626</v>
      </c>
      <c r="C330" s="98"/>
      <c r="D330" s="98"/>
      <c r="E330" s="348">
        <f>IFERROR((E289-E239)/E248,"-")</f>
        <v>10251.657086652445</v>
      </c>
      <c r="F330" s="348">
        <f t="shared" ref="F330:AC330" si="126">IFERROR((F289-F239)/F248,"-")</f>
        <v>605.14898731085236</v>
      </c>
      <c r="G330" s="348">
        <f t="shared" si="126"/>
        <v>-1670.5179839571699</v>
      </c>
      <c r="H330" s="348">
        <f t="shared" si="126"/>
        <v>-2737.3024203765367</v>
      </c>
      <c r="I330" s="348">
        <f t="shared" si="126"/>
        <v>-3441.4967805558772</v>
      </c>
      <c r="J330" s="348">
        <f t="shared" si="126"/>
        <v>-3987.6114305350047</v>
      </c>
      <c r="K330" s="348">
        <f t="shared" si="126"/>
        <v>-4384.7871467677069</v>
      </c>
      <c r="L330" s="348">
        <f t="shared" si="126"/>
        <v>-4611.5293327282388</v>
      </c>
      <c r="M330" s="348">
        <f t="shared" si="126"/>
        <v>-4808.4413975580019</v>
      </c>
      <c r="N330" s="348">
        <f t="shared" si="126"/>
        <v>-4987.1154649077243</v>
      </c>
      <c r="O330" s="348">
        <f t="shared" si="126"/>
        <v>-5134.1149095809878</v>
      </c>
      <c r="P330" s="348">
        <f t="shared" si="126"/>
        <v>-5233.0432036944349</v>
      </c>
      <c r="Q330" s="348">
        <f t="shared" si="126"/>
        <v>-5264.1183129676247</v>
      </c>
      <c r="R330" s="348">
        <f t="shared" si="126"/>
        <v>-5253.0642695822271</v>
      </c>
      <c r="S330" s="348">
        <f t="shared" si="126"/>
        <v>-5242.3586446376567</v>
      </c>
      <c r="T330" s="348">
        <f t="shared" si="126"/>
        <v>-5230.446321830228</v>
      </c>
      <c r="U330" s="348">
        <f t="shared" si="126"/>
        <v>-5216.0170181816184</v>
      </c>
      <c r="V330" s="348">
        <f t="shared" si="126"/>
        <v>-5198.0174330077834</v>
      </c>
      <c r="W330" s="348">
        <f t="shared" si="126"/>
        <v>-5175.6975287135983</v>
      </c>
      <c r="X330" s="348">
        <f t="shared" si="126"/>
        <v>-5148.6495910030426</v>
      </c>
      <c r="Y330" s="348">
        <f t="shared" si="126"/>
        <v>-5116.9502984184155</v>
      </c>
      <c r="Z330" s="348">
        <f t="shared" si="126"/>
        <v>-5080.9398409113837</v>
      </c>
      <c r="AA330" s="348">
        <f t="shared" si="126"/>
        <v>-5041.1358982189822</v>
      </c>
      <c r="AB330" s="348">
        <f t="shared" si="126"/>
        <v>-4998.2023542030729</v>
      </c>
      <c r="AC330" s="348">
        <f t="shared" si="126"/>
        <v>-4952.9132303530623</v>
      </c>
      <c r="AD330" s="98"/>
    </row>
    <row r="331" spans="2:30" s="3" customFormat="1" x14ac:dyDescent="0.3">
      <c r="B331" s="98" t="s">
        <v>627</v>
      </c>
      <c r="C331" s="98"/>
      <c r="D331" s="98"/>
      <c r="E331" s="348">
        <f>IFERROR((E294-E275)/E284,"-")</f>
        <v>10477.893965710873</v>
      </c>
      <c r="F331" s="348">
        <f t="shared" ref="F331:AC331" si="127">IFERROR((F294-F275)/F284,"-")</f>
        <v>771.87732176132715</v>
      </c>
      <c r="G331" s="348">
        <f t="shared" si="127"/>
        <v>-1526.3580913507108</v>
      </c>
      <c r="H331" s="348">
        <f t="shared" si="127"/>
        <v>-2599.4773421736741</v>
      </c>
      <c r="I331" s="348">
        <f t="shared" si="127"/>
        <v>-3305.0196336915128</v>
      </c>
      <c r="J331" s="348">
        <f t="shared" si="127"/>
        <v>-3850.0038591429488</v>
      </c>
      <c r="K331" s="348">
        <f t="shared" si="127"/>
        <v>-4246.3659241485111</v>
      </c>
      <c r="L331" s="348">
        <f t="shared" si="127"/>
        <v>-4474.055048585672</v>
      </c>
      <c r="M331" s="348">
        <f t="shared" si="127"/>
        <v>-4669.7689306788079</v>
      </c>
      <c r="N331" s="348">
        <f t="shared" si="127"/>
        <v>-4845.0011737356526</v>
      </c>
      <c r="O331" s="348">
        <f t="shared" si="127"/>
        <v>-4986.5406550574162</v>
      </c>
      <c r="P331" s="348">
        <f t="shared" si="127"/>
        <v>-5077.9601662024161</v>
      </c>
      <c r="Q331" s="348">
        <f t="shared" si="127"/>
        <v>-5099.2452045587488</v>
      </c>
      <c r="R331" s="348">
        <f t="shared" si="127"/>
        <v>-5077.2587332621979</v>
      </c>
      <c r="S331" s="348">
        <f t="shared" si="127"/>
        <v>-5055.8493165385289</v>
      </c>
      <c r="T331" s="348">
        <f t="shared" si="127"/>
        <v>-5033.4427991146176</v>
      </c>
      <c r="U331" s="348">
        <f t="shared" si="127"/>
        <v>-5008.7097367645756</v>
      </c>
      <c r="V331" s="348">
        <f t="shared" si="127"/>
        <v>-4980.577310409878</v>
      </c>
      <c r="W331" s="348">
        <f t="shared" si="127"/>
        <v>-4948.2760831695732</v>
      </c>
      <c r="X331" s="348">
        <f t="shared" si="127"/>
        <v>-4911.3429738159357</v>
      </c>
      <c r="Y331" s="348">
        <f t="shared" si="127"/>
        <v>-4869.8315306108998</v>
      </c>
      <c r="Z331" s="348">
        <f t="shared" si="127"/>
        <v>-4824.0608265354467</v>
      </c>
      <c r="AA331" s="348">
        <f t="shared" si="127"/>
        <v>-4774.5280484810601</v>
      </c>
      <c r="AB331" s="348">
        <f t="shared" si="127"/>
        <v>-4721.8779472802635</v>
      </c>
      <c r="AC331" s="348">
        <f t="shared" si="127"/>
        <v>-4666.8640884077904</v>
      </c>
      <c r="AD331" s="98"/>
    </row>
    <row r="332" spans="2:30" s="3" customFormat="1" x14ac:dyDescent="0.3">
      <c r="B332" s="98"/>
      <c r="C332" s="98"/>
      <c r="D332" s="98"/>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c r="AA332" s="349"/>
      <c r="AB332" s="349"/>
      <c r="AC332" s="349"/>
      <c r="AD332" s="98"/>
    </row>
    <row r="333" spans="2:30" s="3" customFormat="1" x14ac:dyDescent="0.3">
      <c r="B333" s="98" t="s">
        <v>386</v>
      </c>
      <c r="C333" s="98"/>
      <c r="D333" s="98"/>
      <c r="E333" s="348">
        <f>IFERROR((E289+E299-E221-E230)/E248,"-")</f>
        <v>12300.306399673238</v>
      </c>
      <c r="F333" s="348">
        <f t="shared" ref="F333:AC333" si="128">IFERROR((F289+F299-F221-F230)/F248,"-")</f>
        <v>2539.7283222639708</v>
      </c>
      <c r="G333" s="348">
        <f t="shared" si="128"/>
        <v>291.08912986130821</v>
      </c>
      <c r="H333" s="348">
        <f t="shared" si="128"/>
        <v>-614.9824150751889</v>
      </c>
      <c r="I333" s="348">
        <f t="shared" si="128"/>
        <v>-1144.5185406693954</v>
      </c>
      <c r="J333" s="348">
        <f t="shared" si="128"/>
        <v>-1509.5016246111577</v>
      </c>
      <c r="K333" s="348">
        <f t="shared" si="128"/>
        <v>-1762.5914162988652</v>
      </c>
      <c r="L333" s="348">
        <f t="shared" si="128"/>
        <v>-1916.1627493675062</v>
      </c>
      <c r="M333" s="348">
        <f t="shared" si="128"/>
        <v>-2042.4568518165136</v>
      </c>
      <c r="N333" s="348">
        <f t="shared" si="128"/>
        <v>-2164.7503991400458</v>
      </c>
      <c r="O333" s="348">
        <f t="shared" si="128"/>
        <v>-2284.1310844415389</v>
      </c>
      <c r="P333" s="348">
        <f t="shared" si="128"/>
        <v>-2401.4844702577298</v>
      </c>
      <c r="Q333" s="348">
        <f t="shared" si="128"/>
        <v>-2517.7108826090625</v>
      </c>
      <c r="R333" s="348">
        <f t="shared" si="128"/>
        <v>-2628.4227097310736</v>
      </c>
      <c r="S333" s="348">
        <f t="shared" si="128"/>
        <v>-2727.7842482178357</v>
      </c>
      <c r="T333" s="348">
        <f t="shared" si="128"/>
        <v>-2816.4649961758978</v>
      </c>
      <c r="U333" s="348">
        <f t="shared" si="128"/>
        <v>-2895.1096998706148</v>
      </c>
      <c r="V333" s="348">
        <f t="shared" si="128"/>
        <v>-2964.37462643974</v>
      </c>
      <c r="W333" s="348">
        <f t="shared" si="128"/>
        <v>-3024.8956985213495</v>
      </c>
      <c r="X333" s="348">
        <f t="shared" si="128"/>
        <v>-3077.7682811789732</v>
      </c>
      <c r="Y333" s="348">
        <f t="shared" si="128"/>
        <v>-3123.5052798971933</v>
      </c>
      <c r="Z333" s="348">
        <f t="shared" si="128"/>
        <v>-3162.5465857553536</v>
      </c>
      <c r="AA333" s="348">
        <f t="shared" si="128"/>
        <v>-3195.4195434636144</v>
      </c>
      <c r="AB333" s="348">
        <f t="shared" si="128"/>
        <v>-3222.5502568582829</v>
      </c>
      <c r="AC333" s="348">
        <f t="shared" si="128"/>
        <v>-3244.2320901315888</v>
      </c>
      <c r="AD333" s="98"/>
    </row>
    <row r="334" spans="2:30" s="3" customFormat="1" x14ac:dyDescent="0.3">
      <c r="B334" s="98" t="s">
        <v>387</v>
      </c>
      <c r="C334" s="98"/>
      <c r="D334" s="98"/>
      <c r="E334" s="348">
        <f>IFERROR((E294+E304-E257-E266)/E284,"-")</f>
        <v>12526.543278731664</v>
      </c>
      <c r="F334" s="348">
        <f t="shared" ref="F334:AC334" si="129">IFERROR((F294+F304-F257-F266)/F284,"-")</f>
        <v>2706.4566567144457</v>
      </c>
      <c r="G334" s="348">
        <f t="shared" si="129"/>
        <v>435.24902246776765</v>
      </c>
      <c r="H334" s="348">
        <f t="shared" si="129"/>
        <v>-477.15733687232597</v>
      </c>
      <c r="I334" s="348">
        <f t="shared" si="129"/>
        <v>-1008.041393805031</v>
      </c>
      <c r="J334" s="348">
        <f t="shared" si="129"/>
        <v>-1371.894053219102</v>
      </c>
      <c r="K334" s="348">
        <f t="shared" si="129"/>
        <v>-1624.1701936796703</v>
      </c>
      <c r="L334" s="348">
        <f t="shared" si="129"/>
        <v>-1778.6884652249396</v>
      </c>
      <c r="M334" s="348">
        <f t="shared" si="129"/>
        <v>-1903.7843849373201</v>
      </c>
      <c r="N334" s="348">
        <f t="shared" si="129"/>
        <v>-2022.6361079679741</v>
      </c>
      <c r="O334" s="348">
        <f t="shared" si="129"/>
        <v>-2136.5568299179672</v>
      </c>
      <c r="P334" s="348">
        <f t="shared" si="129"/>
        <v>-2246.401432765711</v>
      </c>
      <c r="Q334" s="348">
        <f t="shared" si="129"/>
        <v>-2352.8377742001871</v>
      </c>
      <c r="R334" s="348">
        <f t="shared" si="129"/>
        <v>-2452.6171734110449</v>
      </c>
      <c r="S334" s="348">
        <f t="shared" si="129"/>
        <v>-2541.2749201187098</v>
      </c>
      <c r="T334" s="348">
        <f t="shared" si="129"/>
        <v>-2619.4614734602874</v>
      </c>
      <c r="U334" s="348">
        <f t="shared" si="129"/>
        <v>-2687.802418453572</v>
      </c>
      <c r="V334" s="348">
        <f t="shared" si="129"/>
        <v>-2746.9345038418351</v>
      </c>
      <c r="W334" s="348">
        <f t="shared" si="129"/>
        <v>-2797.4742529773239</v>
      </c>
      <c r="X334" s="348">
        <f t="shared" si="129"/>
        <v>-2840.4616639918663</v>
      </c>
      <c r="Y334" s="348">
        <f t="shared" si="129"/>
        <v>-2876.3865120896767</v>
      </c>
      <c r="Z334" s="348">
        <f t="shared" si="129"/>
        <v>-2905.6675713794166</v>
      </c>
      <c r="AA334" s="348">
        <f t="shared" si="129"/>
        <v>-2928.8116937256927</v>
      </c>
      <c r="AB334" s="348">
        <f t="shared" si="129"/>
        <v>-2946.225849935473</v>
      </c>
      <c r="AC334" s="348">
        <f t="shared" si="129"/>
        <v>-2958.1829481863178</v>
      </c>
      <c r="AD334" s="98"/>
    </row>
    <row r="335" spans="2:30" s="3" customFormat="1" x14ac:dyDescent="0.3">
      <c r="B335" s="98"/>
      <c r="C335" s="98"/>
      <c r="D335" s="98"/>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c r="AA335" s="349"/>
      <c r="AB335" s="349"/>
      <c r="AC335" s="349"/>
      <c r="AD335" s="98"/>
    </row>
    <row r="336" spans="2:30" s="3" customFormat="1" x14ac:dyDescent="0.3">
      <c r="B336" s="98" t="s">
        <v>392</v>
      </c>
      <c r="C336" s="98"/>
      <c r="D336" s="98"/>
      <c r="E336" s="348">
        <f>IFERROR((E289+E299-E221-E230-E239)/E248,"-")</f>
        <v>7469.5048824304231</v>
      </c>
      <c r="F336" s="348">
        <f t="shared" ref="F336:AC336" si="130">IFERROR((F289+F299-F221-F230-F239)/F248,"-")</f>
        <v>-2371.3620436253786</v>
      </c>
      <c r="G336" s="348">
        <f t="shared" si="130"/>
        <v>-4535.4056725895271</v>
      </c>
      <c r="H336" s="348">
        <f t="shared" si="130"/>
        <v>-5598.3262851248319</v>
      </c>
      <c r="I336" s="348">
        <f t="shared" si="130"/>
        <v>-6351.9324580825933</v>
      </c>
      <c r="J336" s="348">
        <f t="shared" si="130"/>
        <v>-6969.7453839625696</v>
      </c>
      <c r="K336" s="348">
        <f t="shared" si="130"/>
        <v>-7407.5299798460474</v>
      </c>
      <c r="L336" s="348">
        <f t="shared" si="130"/>
        <v>-7614.5090082322577</v>
      </c>
      <c r="M336" s="348">
        <f t="shared" si="130"/>
        <v>-7817.9984005387005</v>
      </c>
      <c r="N336" s="348">
        <f t="shared" si="130"/>
        <v>-8037.0879946168025</v>
      </c>
      <c r="O336" s="348">
        <f t="shared" si="130"/>
        <v>-8247.5527416734749</v>
      </c>
      <c r="P336" s="348">
        <f t="shared" si="130"/>
        <v>-8427.3120882698022</v>
      </c>
      <c r="Q336" s="348">
        <f t="shared" si="130"/>
        <v>-8553.8789333125187</v>
      </c>
      <c r="R336" s="348">
        <f t="shared" si="130"/>
        <v>-8640.0681621544154</v>
      </c>
      <c r="S336" s="348">
        <f t="shared" si="130"/>
        <v>-8715.4883259679591</v>
      </c>
      <c r="T336" s="348">
        <f t="shared" si="130"/>
        <v>-8779.3057698035336</v>
      </c>
      <c r="U336" s="348">
        <f t="shared" si="130"/>
        <v>-8830.8928567535186</v>
      </c>
      <c r="V336" s="348">
        <f t="shared" si="130"/>
        <v>-8869.881070815165</v>
      </c>
      <c r="W336" s="348">
        <f t="shared" si="130"/>
        <v>-8896.1764267379804</v>
      </c>
      <c r="X336" s="348">
        <f t="shared" si="130"/>
        <v>-8910.5844913911369</v>
      </c>
      <c r="Y336" s="348">
        <f t="shared" si="130"/>
        <v>-8913.6976303862866</v>
      </c>
      <c r="Z336" s="348">
        <f t="shared" si="130"/>
        <v>-8906.2910571241282</v>
      </c>
      <c r="AA336" s="348">
        <f t="shared" si="130"/>
        <v>-8889.4025628508098</v>
      </c>
      <c r="AB336" s="348">
        <f t="shared" si="130"/>
        <v>-8864.1113953304448</v>
      </c>
      <c r="AC336" s="348">
        <f t="shared" si="130"/>
        <v>-8831.4774836602173</v>
      </c>
      <c r="AD336" s="98"/>
    </row>
    <row r="337" spans="2:30" s="3" customFormat="1" x14ac:dyDescent="0.3">
      <c r="B337" s="98" t="s">
        <v>393</v>
      </c>
      <c r="C337" s="98"/>
      <c r="D337" s="98"/>
      <c r="E337" s="348">
        <f>IFERROR((E294+E304-E257-E266-E275)/E284,"-")</f>
        <v>7695.7417614888509</v>
      </c>
      <c r="F337" s="348">
        <f t="shared" ref="F337:AC337" si="131">IFERROR((F294+F304-F257-F266-F275)/F284,"-")</f>
        <v>-2204.6337091749033</v>
      </c>
      <c r="G337" s="348">
        <f t="shared" si="131"/>
        <v>-4391.2457799830681</v>
      </c>
      <c r="H337" s="348">
        <f t="shared" si="131"/>
        <v>-5460.5012069219683</v>
      </c>
      <c r="I337" s="348">
        <f t="shared" si="131"/>
        <v>-6215.4553112182275</v>
      </c>
      <c r="J337" s="348">
        <f t="shared" si="131"/>
        <v>-6832.1378125705141</v>
      </c>
      <c r="K337" s="348">
        <f t="shared" si="131"/>
        <v>-7269.1087572268525</v>
      </c>
      <c r="L337" s="348">
        <f t="shared" si="131"/>
        <v>-7477.0347240896908</v>
      </c>
      <c r="M337" s="348">
        <f t="shared" si="131"/>
        <v>-7679.3259336595074</v>
      </c>
      <c r="N337" s="348">
        <f t="shared" si="131"/>
        <v>-7894.9737034447317</v>
      </c>
      <c r="O337" s="348">
        <f t="shared" si="131"/>
        <v>-8099.9784871499041</v>
      </c>
      <c r="P337" s="348">
        <f t="shared" si="131"/>
        <v>-8272.2290507777834</v>
      </c>
      <c r="Q337" s="348">
        <f t="shared" si="131"/>
        <v>-8389.0058249036429</v>
      </c>
      <c r="R337" s="348">
        <f t="shared" si="131"/>
        <v>-8464.262625834388</v>
      </c>
      <c r="S337" s="348">
        <f t="shared" si="131"/>
        <v>-8528.9789978688332</v>
      </c>
      <c r="T337" s="348">
        <f t="shared" si="131"/>
        <v>-8582.3022470879241</v>
      </c>
      <c r="U337" s="348">
        <f t="shared" si="131"/>
        <v>-8623.5855753364776</v>
      </c>
      <c r="V337" s="348">
        <f t="shared" si="131"/>
        <v>-8652.4409482172596</v>
      </c>
      <c r="W337" s="348">
        <f t="shared" si="131"/>
        <v>-8668.7549811939552</v>
      </c>
      <c r="X337" s="348">
        <f t="shared" si="131"/>
        <v>-8673.2778742040318</v>
      </c>
      <c r="Y337" s="348">
        <f t="shared" si="131"/>
        <v>-8666.57886257877</v>
      </c>
      <c r="Z337" s="348">
        <f t="shared" si="131"/>
        <v>-8649.4120427481921</v>
      </c>
      <c r="AA337" s="348">
        <f t="shared" si="131"/>
        <v>-8622.7947131128894</v>
      </c>
      <c r="AB337" s="348">
        <f t="shared" si="131"/>
        <v>-8587.7869884076354</v>
      </c>
      <c r="AC337" s="348">
        <f t="shared" si="131"/>
        <v>-8545.4283417149454</v>
      </c>
      <c r="AD337" s="98"/>
    </row>
    <row r="338" spans="2:30" s="3" customFormat="1" x14ac:dyDescent="0.3">
      <c r="B338" s="98"/>
      <c r="C338" s="98"/>
      <c r="D338" s="98"/>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98"/>
    </row>
    <row r="339" spans="2:30" s="3" customFormat="1" x14ac:dyDescent="0.3">
      <c r="B339" s="98" t="s">
        <v>390</v>
      </c>
      <c r="C339" s="98"/>
      <c r="D339" s="98"/>
      <c r="E339" s="348">
        <f t="shared" ref="E339" si="132">IFERROR((E289-E230-E239)/E248,"-")</f>
        <v>7659.0751574444748</v>
      </c>
      <c r="F339" s="348">
        <f t="shared" ref="F339:AC339" si="133">IFERROR((F289-F230-F239)/F248,"-")</f>
        <v>-2100.4517100785438</v>
      </c>
      <c r="G339" s="348">
        <f t="shared" si="133"/>
        <v>-4193.7741151780065</v>
      </c>
      <c r="H339" s="348">
        <f t="shared" si="133"/>
        <v>-5177.1199552791468</v>
      </c>
      <c r="I339" s="348">
        <f t="shared" si="133"/>
        <v>-5825.23085132509</v>
      </c>
      <c r="J339" s="348">
        <f t="shared" si="133"/>
        <v>-6327.8207267162752</v>
      </c>
      <c r="K339" s="348">
        <f t="shared" si="133"/>
        <v>-6656.5762518897445</v>
      </c>
      <c r="L339" s="348">
        <f t="shared" si="133"/>
        <v>-6773.5355121012126</v>
      </c>
      <c r="M339" s="348">
        <f t="shared" si="133"/>
        <v>-6884.7094016967194</v>
      </c>
      <c r="N339" s="348">
        <f t="shared" si="133"/>
        <v>-6999.7248725738409</v>
      </c>
      <c r="O339" s="348">
        <f t="shared" si="133"/>
        <v>-7097.0461915753103</v>
      </c>
      <c r="P339" s="348">
        <f t="shared" si="133"/>
        <v>-7155.1541352978138</v>
      </c>
      <c r="Q339" s="348">
        <f t="shared" si="133"/>
        <v>-7150.5771071749368</v>
      </c>
      <c r="R339" s="348">
        <f t="shared" si="133"/>
        <v>-7105.4013337939596</v>
      </c>
      <c r="S339" s="348">
        <f t="shared" si="133"/>
        <v>-7061.0096640104848</v>
      </c>
      <c r="T339" s="348">
        <f t="shared" si="133"/>
        <v>-7015.9725461198377</v>
      </c>
      <c r="U339" s="348">
        <f t="shared" si="133"/>
        <v>-6969.0686464033861</v>
      </c>
      <c r="V339" s="348">
        <f t="shared" si="133"/>
        <v>-6919.308979131727</v>
      </c>
      <c r="W339" s="348">
        <f t="shared" si="133"/>
        <v>-6865.9860061299078</v>
      </c>
      <c r="X339" s="348">
        <f t="shared" si="133"/>
        <v>-6808.9996405243974</v>
      </c>
      <c r="Y339" s="348">
        <f t="shared" si="133"/>
        <v>-6748.4266537668373</v>
      </c>
      <c r="Z339" s="348">
        <f t="shared" si="133"/>
        <v>-6684.5868122507918</v>
      </c>
      <c r="AA339" s="348">
        <f t="shared" si="133"/>
        <v>-6617.9740299981004</v>
      </c>
      <c r="AB339" s="348">
        <f t="shared" si="133"/>
        <v>-6549.2179650029784</v>
      </c>
      <c r="AC339" s="348">
        <f t="shared" si="133"/>
        <v>-6479.0651259135984</v>
      </c>
      <c r="AD339" s="98"/>
    </row>
    <row r="340" spans="2:30" s="3" customFormat="1" x14ac:dyDescent="0.3">
      <c r="B340" s="98" t="s">
        <v>391</v>
      </c>
      <c r="C340" s="98"/>
      <c r="D340" s="98"/>
      <c r="E340" s="348">
        <f t="shared" ref="E340" si="134">IFERROR((E294-E266-E275)/E284,"-")</f>
        <v>7885.3120365029035</v>
      </c>
      <c r="F340" s="348">
        <f t="shared" ref="F340:AC340" si="135">IFERROR((F294-F266-F275)/F284,"-")</f>
        <v>-1933.7233756280691</v>
      </c>
      <c r="G340" s="348">
        <f t="shared" si="135"/>
        <v>-4049.6142225715471</v>
      </c>
      <c r="H340" s="348">
        <f t="shared" si="135"/>
        <v>-5039.2948770762841</v>
      </c>
      <c r="I340" s="348">
        <f t="shared" si="135"/>
        <v>-5688.7537044607252</v>
      </c>
      <c r="J340" s="348">
        <f t="shared" si="135"/>
        <v>-6190.2131553242198</v>
      </c>
      <c r="K340" s="348">
        <f t="shared" si="135"/>
        <v>-6518.1550292705488</v>
      </c>
      <c r="L340" s="348">
        <f t="shared" si="135"/>
        <v>-6636.0612279586458</v>
      </c>
      <c r="M340" s="348">
        <f t="shared" si="135"/>
        <v>-6746.0369348175263</v>
      </c>
      <c r="N340" s="348">
        <f t="shared" si="135"/>
        <v>-6857.6105814017692</v>
      </c>
      <c r="O340" s="348">
        <f t="shared" si="135"/>
        <v>-6949.4719370517387</v>
      </c>
      <c r="P340" s="348">
        <f t="shared" si="135"/>
        <v>-7000.0710978057959</v>
      </c>
      <c r="Q340" s="348">
        <f t="shared" si="135"/>
        <v>-6985.7039987660619</v>
      </c>
      <c r="R340" s="348">
        <f t="shared" si="135"/>
        <v>-6929.5957974739295</v>
      </c>
      <c r="S340" s="348">
        <f t="shared" si="135"/>
        <v>-6874.500335911358</v>
      </c>
      <c r="T340" s="348">
        <f t="shared" si="135"/>
        <v>-6818.9690234042273</v>
      </c>
      <c r="U340" s="348">
        <f t="shared" si="135"/>
        <v>-6761.7613649863442</v>
      </c>
      <c r="V340" s="348">
        <f t="shared" si="135"/>
        <v>-6701.8688565338216</v>
      </c>
      <c r="W340" s="348">
        <f t="shared" si="135"/>
        <v>-6638.5645605858826</v>
      </c>
      <c r="X340" s="348">
        <f t="shared" si="135"/>
        <v>-6571.6930233372905</v>
      </c>
      <c r="Y340" s="348">
        <f t="shared" si="135"/>
        <v>-6501.3078859593206</v>
      </c>
      <c r="Z340" s="348">
        <f t="shared" si="135"/>
        <v>-6427.7077978748539</v>
      </c>
      <c r="AA340" s="348">
        <f t="shared" si="135"/>
        <v>-6351.3661802601791</v>
      </c>
      <c r="AB340" s="348">
        <f t="shared" si="135"/>
        <v>-6272.893558080169</v>
      </c>
      <c r="AC340" s="348">
        <f t="shared" si="135"/>
        <v>-6193.0159839683274</v>
      </c>
      <c r="AD340" s="98"/>
    </row>
    <row r="341" spans="2:30" s="3" customFormat="1" ht="15.75" customHeight="1" x14ac:dyDescent="0.3">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row>
    <row r="342" spans="2:30" x14ac:dyDescent="0.3"/>
    <row r="343" spans="2:30" x14ac:dyDescent="0.3"/>
    <row r="344" spans="2:30" x14ac:dyDescent="0.3"/>
    <row r="345" spans="2:30" x14ac:dyDescent="0.3"/>
    <row r="346" spans="2:30" x14ac:dyDescent="0.3"/>
    <row r="347" spans="2:30" x14ac:dyDescent="0.3"/>
    <row r="348" spans="2:30" x14ac:dyDescent="0.3"/>
    <row r="349" spans="2:30" x14ac:dyDescent="0.3"/>
    <row r="350" spans="2:30" x14ac:dyDescent="0.3"/>
    <row r="351" spans="2:30" x14ac:dyDescent="0.3"/>
    <row r="352" spans="2:30" x14ac:dyDescent="0.3"/>
    <row r="353" spans="2:29" x14ac:dyDescent="0.3"/>
    <row r="354" spans="2:29" x14ac:dyDescent="0.3"/>
    <row r="355" spans="2:29" x14ac:dyDescent="0.3">
      <c r="B355" s="13" t="s">
        <v>195</v>
      </c>
    </row>
    <row r="356" spans="2:29" x14ac:dyDescent="0.3"/>
    <row r="357" spans="2:29" x14ac:dyDescent="0.3">
      <c r="B357" s="13" t="s">
        <v>405</v>
      </c>
    </row>
    <row r="358" spans="2:29" x14ac:dyDescent="0.3">
      <c r="B358" s="14" t="s">
        <v>212</v>
      </c>
      <c r="C358" s="14" t="s">
        <v>38</v>
      </c>
      <c r="E358" s="356">
        <f>E257-E304</f>
        <v>222.89717331254633</v>
      </c>
      <c r="F358" s="356">
        <f t="shared" ref="F358:AC358" si="136">F257-F304</f>
        <v>858.07033786935233</v>
      </c>
      <c r="G358" s="356">
        <f t="shared" si="136"/>
        <v>1863.3676637467049</v>
      </c>
      <c r="H358" s="356">
        <f t="shared" si="136"/>
        <v>3180.4271961390577</v>
      </c>
      <c r="I358" s="356">
        <f t="shared" si="136"/>
        <v>4983.5247102866315</v>
      </c>
      <c r="J358" s="356">
        <f t="shared" si="136"/>
        <v>7175.7281812091633</v>
      </c>
      <c r="K358" s="356">
        <f t="shared" si="136"/>
        <v>9664.9732179983766</v>
      </c>
      <c r="L358" s="356">
        <f t="shared" si="136"/>
        <v>12364.315616468557</v>
      </c>
      <c r="M358" s="356">
        <f t="shared" si="136"/>
        <v>15192.275251743156</v>
      </c>
      <c r="N358" s="356">
        <f t="shared" si="136"/>
        <v>18175.678192278603</v>
      </c>
      <c r="O358" s="356">
        <f t="shared" si="136"/>
        <v>21199.222684921519</v>
      </c>
      <c r="P358" s="356">
        <f t="shared" si="136"/>
        <v>24158.275621530865</v>
      </c>
      <c r="Q358" s="356">
        <f t="shared" si="136"/>
        <v>26959.992463002836</v>
      </c>
      <c r="R358" s="356">
        <f t="shared" si="136"/>
        <v>29563.779475898333</v>
      </c>
      <c r="S358" s="356">
        <f t="shared" si="136"/>
        <v>31958.430814383475</v>
      </c>
      <c r="T358" s="356">
        <f t="shared" si="136"/>
        <v>34151.137506984021</v>
      </c>
      <c r="U358" s="356">
        <f t="shared" si="136"/>
        <v>36149.063341741479</v>
      </c>
      <c r="V358" s="356">
        <f t="shared" si="136"/>
        <v>37959.986728680313</v>
      </c>
      <c r="W358" s="356">
        <f t="shared" si="136"/>
        <v>39591.813288309313</v>
      </c>
      <c r="X358" s="356">
        <f t="shared" si="136"/>
        <v>41052.225741839415</v>
      </c>
      <c r="Y358" s="356">
        <f t="shared" si="136"/>
        <v>42347.388912435716</v>
      </c>
      <c r="Z358" s="356">
        <f t="shared" si="136"/>
        <v>43483.078809091428</v>
      </c>
      <c r="AA358" s="356">
        <f t="shared" si="136"/>
        <v>44467.336503771709</v>
      </c>
      <c r="AB358" s="356">
        <f t="shared" si="136"/>
        <v>45306.995001064482</v>
      </c>
      <c r="AC358" s="356">
        <f t="shared" si="136"/>
        <v>46006.391268323139</v>
      </c>
    </row>
    <row r="359" spans="2:29" x14ac:dyDescent="0.3">
      <c r="B359" s="19" t="str">
        <f>"Discount rate = "&amp;'User data'!$D$53*100&amp;"%"</f>
        <v>Discount rate = 1.5%</v>
      </c>
      <c r="E359" s="356"/>
    </row>
    <row r="360" spans="2:29" x14ac:dyDescent="0.3">
      <c r="E360" s="356"/>
    </row>
    <row r="361" spans="2:29" x14ac:dyDescent="0.3">
      <c r="B361" s="14" t="s">
        <v>399</v>
      </c>
      <c r="C361" s="14" t="s">
        <v>38</v>
      </c>
      <c r="E361" s="356">
        <f>(E257+E266)-(E294+E304)</f>
        <v>-14728.738922806366</v>
      </c>
      <c r="F361" s="356">
        <f t="shared" ref="F361:AC361" si="137">(F257+F266)-(F294+F304)</f>
        <v>-8572.3203963876786</v>
      </c>
      <c r="G361" s="356">
        <f t="shared" si="137"/>
        <v>-2373.9872284891298</v>
      </c>
      <c r="H361" s="356">
        <f t="shared" si="137"/>
        <v>3602.8997275088805</v>
      </c>
      <c r="I361" s="356">
        <f t="shared" si="137"/>
        <v>9537.8467249143032</v>
      </c>
      <c r="J361" s="356">
        <f t="shared" si="137"/>
        <v>15335.660825909799</v>
      </c>
      <c r="K361" s="356">
        <f t="shared" si="137"/>
        <v>20903.500227777913</v>
      </c>
      <c r="L361" s="356">
        <f t="shared" si="137"/>
        <v>26150.96155656522</v>
      </c>
      <c r="M361" s="356">
        <f t="shared" si="137"/>
        <v>30990.203925928145</v>
      </c>
      <c r="N361" s="356">
        <f t="shared" si="137"/>
        <v>35438.683154755752</v>
      </c>
      <c r="O361" s="356">
        <f t="shared" si="137"/>
        <v>39368.175707088682</v>
      </c>
      <c r="P361" s="356">
        <f t="shared" si="137"/>
        <v>42659.15631197633</v>
      </c>
      <c r="Q361" s="356">
        <f t="shared" si="137"/>
        <v>45202.313199930504</v>
      </c>
      <c r="R361" s="356">
        <f t="shared" si="137"/>
        <v>47247.149618128504</v>
      </c>
      <c r="S361" s="356">
        <f t="shared" si="137"/>
        <v>49088.06658095734</v>
      </c>
      <c r="T361" s="356">
        <f t="shared" si="137"/>
        <v>50732.09520064939</v>
      </c>
      <c r="U361" s="356">
        <f t="shared" si="137"/>
        <v>52186.204978230453</v>
      </c>
      <c r="V361" s="356">
        <f t="shared" si="137"/>
        <v>53457.956132447784</v>
      </c>
      <c r="W361" s="356">
        <f t="shared" si="137"/>
        <v>54555.019656509568</v>
      </c>
      <c r="X361" s="356">
        <f t="shared" si="137"/>
        <v>55485.398742355537</v>
      </c>
      <c r="Y361" s="356">
        <f t="shared" si="137"/>
        <v>56255.06442621749</v>
      </c>
      <c r="Z361" s="356">
        <f t="shared" si="137"/>
        <v>56869.573117512657</v>
      </c>
      <c r="AA361" s="356">
        <f t="shared" si="137"/>
        <v>57336.805123917613</v>
      </c>
      <c r="AB361" s="356">
        <f t="shared" si="137"/>
        <v>57663.406058459717</v>
      </c>
      <c r="AC361" s="356">
        <f t="shared" si="137"/>
        <v>57853.514376156178</v>
      </c>
    </row>
    <row r="362" spans="2:29" x14ac:dyDescent="0.3"/>
    <row r="363" spans="2:29" x14ac:dyDescent="0.3">
      <c r="B363" s="14" t="s">
        <v>400</v>
      </c>
      <c r="C363" s="14" t="s">
        <v>38</v>
      </c>
      <c r="E363" s="356">
        <f>(E257+E266+E275)-(E294+E304)</f>
        <v>-9048.6711856699876</v>
      </c>
      <c r="F363" s="356">
        <f t="shared" ref="F363:AC363" si="138">(F257+F266+F275)-(F294+F304)</f>
        <v>6982.8668657367089</v>
      </c>
      <c r="G363" s="356">
        <f t="shared" si="138"/>
        <v>23951.257465738701</v>
      </c>
      <c r="H363" s="356">
        <f t="shared" si="138"/>
        <v>41230.924875719124</v>
      </c>
      <c r="I363" s="356">
        <f t="shared" si="138"/>
        <v>58809.152529127139</v>
      </c>
      <c r="J363" s="356">
        <f t="shared" si="138"/>
        <v>76372.769430411165</v>
      </c>
      <c r="K363" s="356">
        <f t="shared" si="138"/>
        <v>93555.353468333909</v>
      </c>
      <c r="L363" s="356">
        <f t="shared" si="138"/>
        <v>109930.23874028727</v>
      </c>
      <c r="M363" s="356">
        <f t="shared" si="138"/>
        <v>125005.68792385174</v>
      </c>
      <c r="N363" s="356">
        <f t="shared" si="138"/>
        <v>138328.13054672143</v>
      </c>
      <c r="O363" s="356">
        <f t="shared" si="138"/>
        <v>149250.12610968051</v>
      </c>
      <c r="P363" s="356">
        <f t="shared" si="138"/>
        <v>157089.6042792924</v>
      </c>
      <c r="Q363" s="356">
        <f t="shared" si="138"/>
        <v>161168.13190073855</v>
      </c>
      <c r="R363" s="356">
        <f t="shared" si="138"/>
        <v>163055.32189263013</v>
      </c>
      <c r="S363" s="356">
        <f t="shared" si="138"/>
        <v>164748.44401935657</v>
      </c>
      <c r="T363" s="356">
        <f t="shared" si="138"/>
        <v>166216.67432461004</v>
      </c>
      <c r="U363" s="356">
        <f t="shared" si="138"/>
        <v>167435.00243620845</v>
      </c>
      <c r="V363" s="356">
        <f t="shared" si="138"/>
        <v>168384.72413575451</v>
      </c>
      <c r="W363" s="356">
        <f t="shared" si="138"/>
        <v>169053.95926099157</v>
      </c>
      <c r="X363" s="356">
        <f t="shared" si="138"/>
        <v>169423.26219504242</v>
      </c>
      <c r="Y363" s="356">
        <f t="shared" si="138"/>
        <v>169497.02351199996</v>
      </c>
      <c r="Z363" s="356">
        <f t="shared" si="138"/>
        <v>169285.8382815785</v>
      </c>
      <c r="AA363" s="356">
        <f t="shared" si="138"/>
        <v>168806.85813582584</v>
      </c>
      <c r="AB363" s="356">
        <f t="shared" si="138"/>
        <v>168079.798860957</v>
      </c>
      <c r="AC363" s="356">
        <f t="shared" si="138"/>
        <v>167123.89668831255</v>
      </c>
    </row>
    <row r="364" spans="2:29" x14ac:dyDescent="0.3"/>
    <row r="365" spans="2:29" x14ac:dyDescent="0.3"/>
    <row r="366" spans="2:29" x14ac:dyDescent="0.3"/>
    <row r="367" spans="2:29" x14ac:dyDescent="0.3"/>
  </sheetData>
  <sheetProtection sheet="1" objects="1" scenarios="1"/>
  <mergeCells count="2">
    <mergeCell ref="E3:I3"/>
    <mergeCell ref="J3:N3"/>
  </mergeCells>
  <conditionalFormatting sqref="E317:AC317 E311:AC311 E314:AC314 E306:AC308">
    <cfRule type="cellIs" dxfId="17" priority="11" stopIfTrue="1" operator="lessThanOrEqual">
      <formula>1</formula>
    </cfRule>
    <cfRule type="cellIs" dxfId="16" priority="12" stopIfTrue="1" operator="greaterThan">
      <formula>1</formula>
    </cfRule>
  </conditionalFormatting>
  <conditionalFormatting sqref="E315:AC316">
    <cfRule type="cellIs" dxfId="15" priority="9" stopIfTrue="1" operator="lessThanOrEqual">
      <formula>1</formula>
    </cfRule>
    <cfRule type="cellIs" dxfId="14" priority="10" stopIfTrue="1" operator="greaterThan">
      <formula>1</formula>
    </cfRule>
  </conditionalFormatting>
  <conditionalFormatting sqref="E318:AC319">
    <cfRule type="cellIs" dxfId="13" priority="7" stopIfTrue="1" operator="lessThanOrEqual">
      <formula>1</formula>
    </cfRule>
    <cfRule type="cellIs" dxfId="12" priority="8" stopIfTrue="1" operator="greaterThan">
      <formula>1</formula>
    </cfRule>
  </conditionalFormatting>
  <conditionalFormatting sqref="E321:AC322">
    <cfRule type="cellIs" dxfId="11" priority="5" stopIfTrue="1" operator="lessThanOrEqual">
      <formula>1</formula>
    </cfRule>
    <cfRule type="cellIs" dxfId="10" priority="6" stopIfTrue="1" operator="greaterThan">
      <formula>1</formula>
    </cfRule>
  </conditionalFormatting>
  <conditionalFormatting sqref="E309:AC310">
    <cfRule type="cellIs" dxfId="9" priority="3" stopIfTrue="1" operator="lessThanOrEqual">
      <formula>1</formula>
    </cfRule>
    <cfRule type="cellIs" dxfId="8" priority="4" stopIfTrue="1" operator="greaterThan">
      <formula>1</formula>
    </cfRule>
  </conditionalFormatting>
  <conditionalFormatting sqref="E312:AC313">
    <cfRule type="cellIs" dxfId="7" priority="1" stopIfTrue="1" operator="lessThanOrEqual">
      <formula>1</formula>
    </cfRule>
    <cfRule type="cellIs" dxfId="6" priority="2" stopIfTrue="1" operator="greaterThan">
      <formula>1</formula>
    </cfRule>
  </conditionalFormatting>
  <hyperlinks>
    <hyperlink ref="E3:G3" location="charts" display="Click here to view these outputs in graphical form"/>
    <hyperlink ref="B3:C3" location="Inputs" display="Click here to return to the input screen"/>
    <hyperlink ref="J3:L3" location="charts" display="Click here to view these outputs in graphical form"/>
    <hyperlink ref="B3" location="'User data'!A1" display="Click here to return to the input screen"/>
    <hyperlink ref="E3:I3" location="'Results in chart form'!A1" display="Click here to view the main outputs in chart form"/>
    <hyperlink ref="J3:N3" location="'Summary results'!A1" display="Click here to view a summary table of the main outpu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pageSetUpPr fitToPage="1"/>
  </sheetPr>
  <dimension ref="A1:W212"/>
  <sheetViews>
    <sheetView showGridLines="0" topLeftCell="B1" zoomScaleNormal="100" workbookViewId="0">
      <pane ySplit="3" topLeftCell="A4" activePane="bottomLeft" state="frozen"/>
      <selection pane="bottomLeft"/>
    </sheetView>
  </sheetViews>
  <sheetFormatPr defaultColWidth="0" defaultRowHeight="14.4" zeroHeight="1" x14ac:dyDescent="0.3"/>
  <cols>
    <col min="1" max="1" width="0" style="278" hidden="1" customWidth="1"/>
    <col min="2" max="3" width="3.44140625" style="278" customWidth="1"/>
    <col min="4" max="12" width="8.88671875" style="278" customWidth="1"/>
    <col min="13" max="13" width="4.33203125" style="278" customWidth="1"/>
    <col min="14" max="18" width="8.88671875" style="278" customWidth="1"/>
    <col min="19" max="19" width="10.44140625" style="278" customWidth="1"/>
    <col min="20" max="23" width="8.88671875" style="278" customWidth="1"/>
    <col min="24" max="16384" width="8.88671875" style="278" hidden="1"/>
  </cols>
  <sheetData>
    <row r="1" spans="2:23" s="123" customFormat="1" ht="21" x14ac:dyDescent="0.4">
      <c r="B1" s="120"/>
      <c r="C1" s="120" t="s">
        <v>59</v>
      </c>
    </row>
    <row r="2" spans="2:23" ht="9" customHeight="1" x14ac:dyDescent="0.3"/>
    <row r="3" spans="2:23" s="3" customFormat="1" ht="16.5" customHeight="1" x14ac:dyDescent="0.4">
      <c r="B3" s="124"/>
      <c r="C3" s="389" t="s">
        <v>58</v>
      </c>
      <c r="D3" s="389"/>
      <c r="E3" s="389"/>
      <c r="F3" s="389"/>
      <c r="G3" s="389"/>
      <c r="H3" s="126"/>
      <c r="I3" s="389" t="s">
        <v>172</v>
      </c>
      <c r="J3" s="389"/>
      <c r="K3" s="389"/>
      <c r="L3" s="389"/>
      <c r="M3" s="389"/>
      <c r="N3" s="126"/>
      <c r="O3" s="389" t="s">
        <v>171</v>
      </c>
      <c r="P3" s="389"/>
      <c r="Q3" s="389"/>
      <c r="R3" s="389"/>
      <c r="S3" s="389"/>
      <c r="T3" s="279"/>
    </row>
    <row r="4" spans="2:23" ht="14.25" customHeight="1" x14ac:dyDescent="0.3"/>
    <row r="5" spans="2:23" x14ac:dyDescent="0.3">
      <c r="C5" s="31" t="s">
        <v>643</v>
      </c>
      <c r="D5" s="27"/>
      <c r="E5" s="27"/>
      <c r="F5" s="27"/>
      <c r="G5" s="27"/>
      <c r="H5" s="27"/>
      <c r="I5" s="27"/>
      <c r="J5" s="27"/>
      <c r="K5" s="27"/>
      <c r="L5" s="28"/>
      <c r="M5" s="31" t="s">
        <v>644</v>
      </c>
      <c r="N5" s="27"/>
      <c r="O5" s="27"/>
      <c r="P5" s="27"/>
      <c r="Q5" s="27"/>
      <c r="R5" s="27"/>
      <c r="S5" s="27"/>
      <c r="T5" s="27"/>
      <c r="U5" s="27"/>
      <c r="V5" s="28"/>
      <c r="W5" s="25"/>
    </row>
    <row r="6" spans="2:23" x14ac:dyDescent="0.3">
      <c r="C6" s="25"/>
      <c r="L6" s="23"/>
      <c r="M6" s="26"/>
      <c r="W6" s="25"/>
    </row>
    <row r="7" spans="2:23" x14ac:dyDescent="0.3">
      <c r="C7" s="25"/>
      <c r="L7" s="23"/>
      <c r="M7" s="26"/>
      <c r="W7" s="25"/>
    </row>
    <row r="8" spans="2:23" x14ac:dyDescent="0.3">
      <c r="C8" s="25"/>
      <c r="L8" s="23"/>
      <c r="M8" s="26"/>
      <c r="W8" s="25"/>
    </row>
    <row r="9" spans="2:23" x14ac:dyDescent="0.3">
      <c r="C9" s="25"/>
      <c r="L9" s="23"/>
      <c r="M9" s="26"/>
      <c r="W9" s="25"/>
    </row>
    <row r="10" spans="2:23" x14ac:dyDescent="0.3">
      <c r="C10" s="25"/>
      <c r="L10" s="23"/>
      <c r="M10" s="26"/>
      <c r="W10" s="25"/>
    </row>
    <row r="11" spans="2:23" x14ac:dyDescent="0.3">
      <c r="C11" s="25"/>
      <c r="L11" s="23"/>
      <c r="M11" s="26"/>
      <c r="W11" s="25"/>
    </row>
    <row r="12" spans="2:23" x14ac:dyDescent="0.3">
      <c r="C12" s="25"/>
      <c r="L12" s="23"/>
      <c r="M12" s="26"/>
      <c r="W12" s="25"/>
    </row>
    <row r="13" spans="2:23" x14ac:dyDescent="0.3">
      <c r="C13" s="25"/>
      <c r="L13" s="23"/>
      <c r="M13" s="26"/>
      <c r="W13" s="25"/>
    </row>
    <row r="14" spans="2:23" x14ac:dyDescent="0.3">
      <c r="C14" s="25"/>
      <c r="L14" s="23"/>
      <c r="M14" s="26"/>
      <c r="W14" s="25"/>
    </row>
    <row r="15" spans="2:23" x14ac:dyDescent="0.3">
      <c r="C15" s="25"/>
      <c r="L15" s="23"/>
      <c r="M15" s="26"/>
      <c r="W15" s="25"/>
    </row>
    <row r="16" spans="2:23" x14ac:dyDescent="0.3">
      <c r="C16" s="25"/>
      <c r="L16" s="23"/>
      <c r="M16" s="26"/>
      <c r="W16" s="25"/>
    </row>
    <row r="17" spans="3:23" x14ac:dyDescent="0.3">
      <c r="C17" s="25"/>
      <c r="L17" s="23"/>
      <c r="M17" s="26"/>
      <c r="W17" s="25"/>
    </row>
    <row r="18" spans="3:23" x14ac:dyDescent="0.3">
      <c r="C18" s="25"/>
      <c r="L18" s="23"/>
      <c r="M18" s="26"/>
      <c r="W18" s="25"/>
    </row>
    <row r="19" spans="3:23" x14ac:dyDescent="0.3">
      <c r="C19" s="25"/>
      <c r="L19" s="23"/>
      <c r="M19" s="26"/>
      <c r="W19" s="25"/>
    </row>
    <row r="20" spans="3:23" x14ac:dyDescent="0.3">
      <c r="C20" s="25"/>
      <c r="L20" s="23"/>
      <c r="M20" s="26"/>
      <c r="W20" s="25"/>
    </row>
    <row r="21" spans="3:23" x14ac:dyDescent="0.3">
      <c r="C21" s="30"/>
      <c r="D21" s="22"/>
      <c r="E21" s="22"/>
      <c r="F21" s="22"/>
      <c r="G21" s="22"/>
      <c r="H21" s="22"/>
      <c r="I21" s="22"/>
      <c r="J21" s="22"/>
      <c r="K21" s="22"/>
      <c r="L21" s="24"/>
      <c r="M21" s="22"/>
      <c r="N21" s="22"/>
      <c r="O21" s="22"/>
      <c r="P21" s="22"/>
      <c r="Q21" s="22"/>
      <c r="R21" s="22"/>
      <c r="S21" s="22"/>
      <c r="T21" s="22"/>
      <c r="U21" s="22"/>
      <c r="V21" s="24"/>
      <c r="W21" s="25"/>
    </row>
    <row r="22" spans="3:23" x14ac:dyDescent="0.3">
      <c r="M22" s="387" t="s">
        <v>648</v>
      </c>
      <c r="N22" s="387"/>
      <c r="O22" s="387"/>
      <c r="P22" s="387"/>
      <c r="Q22" s="387"/>
      <c r="R22" s="387"/>
      <c r="S22" s="387"/>
      <c r="T22" s="387"/>
      <c r="U22" s="387"/>
    </row>
    <row r="23" spans="3:23" s="26" customFormat="1" x14ac:dyDescent="0.3"/>
    <row r="24" spans="3:23" x14ac:dyDescent="0.3">
      <c r="C24" s="31" t="s">
        <v>646</v>
      </c>
      <c r="D24" s="27"/>
      <c r="E24" s="27"/>
      <c r="F24" s="27"/>
      <c r="G24" s="27"/>
      <c r="H24" s="27"/>
      <c r="I24" s="27"/>
      <c r="J24" s="27"/>
      <c r="K24" s="27"/>
      <c r="L24" s="28"/>
      <c r="M24" s="31" t="s">
        <v>645</v>
      </c>
      <c r="N24" s="27"/>
      <c r="O24" s="27"/>
      <c r="P24" s="27"/>
      <c r="Q24" s="27"/>
      <c r="R24" s="27"/>
      <c r="S24" s="27"/>
      <c r="T24" s="27"/>
      <c r="U24" s="27"/>
      <c r="V24" s="28"/>
    </row>
    <row r="25" spans="3:23" x14ac:dyDescent="0.3">
      <c r="C25" s="25"/>
      <c r="L25" s="23"/>
      <c r="M25" s="25"/>
      <c r="V25" s="23"/>
    </row>
    <row r="26" spans="3:23" x14ac:dyDescent="0.3">
      <c r="C26" s="25"/>
      <c r="L26" s="23"/>
      <c r="M26" s="25"/>
      <c r="V26" s="23"/>
    </row>
    <row r="27" spans="3:23" x14ac:dyDescent="0.3">
      <c r="C27" s="25"/>
      <c r="L27" s="23"/>
      <c r="M27" s="25"/>
      <c r="V27" s="23"/>
    </row>
    <row r="28" spans="3:23" x14ac:dyDescent="0.3">
      <c r="C28" s="25"/>
      <c r="L28" s="23"/>
      <c r="M28" s="25"/>
      <c r="V28" s="23"/>
    </row>
    <row r="29" spans="3:23" x14ac:dyDescent="0.3">
      <c r="C29" s="25"/>
      <c r="L29" s="23"/>
      <c r="M29" s="25"/>
      <c r="V29" s="23"/>
    </row>
    <row r="30" spans="3:23" x14ac:dyDescent="0.3">
      <c r="C30" s="25"/>
      <c r="L30" s="23"/>
      <c r="M30" s="25"/>
      <c r="V30" s="23"/>
    </row>
    <row r="31" spans="3:23" x14ac:dyDescent="0.3">
      <c r="C31" s="25"/>
      <c r="L31" s="23"/>
      <c r="M31" s="25"/>
      <c r="V31" s="23"/>
    </row>
    <row r="32" spans="3:23" x14ac:dyDescent="0.3">
      <c r="C32" s="25"/>
      <c r="L32" s="23"/>
      <c r="M32" s="25"/>
      <c r="V32" s="23"/>
    </row>
    <row r="33" spans="3:22" x14ac:dyDescent="0.3">
      <c r="C33" s="25"/>
      <c r="L33" s="23"/>
      <c r="M33" s="25"/>
      <c r="V33" s="23"/>
    </row>
    <row r="34" spans="3:22" x14ac:dyDescent="0.3">
      <c r="C34" s="25"/>
      <c r="L34" s="23"/>
      <c r="M34" s="25"/>
      <c r="V34" s="23"/>
    </row>
    <row r="35" spans="3:22" x14ac:dyDescent="0.3">
      <c r="C35" s="25"/>
      <c r="L35" s="23"/>
      <c r="M35" s="25"/>
      <c r="V35" s="23"/>
    </row>
    <row r="36" spans="3:22" x14ac:dyDescent="0.3">
      <c r="C36" s="25"/>
      <c r="L36" s="23"/>
      <c r="M36" s="25"/>
      <c r="V36" s="23"/>
    </row>
    <row r="37" spans="3:22" x14ac:dyDescent="0.3">
      <c r="C37" s="25"/>
      <c r="L37" s="23"/>
      <c r="M37" s="25"/>
      <c r="V37" s="23"/>
    </row>
    <row r="38" spans="3:22" x14ac:dyDescent="0.3">
      <c r="C38" s="25"/>
      <c r="L38" s="23"/>
      <c r="M38" s="25"/>
      <c r="V38" s="23"/>
    </row>
    <row r="39" spans="3:22" x14ac:dyDescent="0.3">
      <c r="C39" s="25"/>
      <c r="L39" s="23"/>
      <c r="M39" s="25"/>
      <c r="V39" s="23"/>
    </row>
    <row r="40" spans="3:22" x14ac:dyDescent="0.3">
      <c r="C40" s="30"/>
      <c r="D40" s="22"/>
      <c r="E40" s="22"/>
      <c r="F40" s="22"/>
      <c r="G40" s="22"/>
      <c r="H40" s="22"/>
      <c r="I40" s="22"/>
      <c r="J40" s="22"/>
      <c r="K40" s="22"/>
      <c r="L40" s="24"/>
      <c r="M40" s="30"/>
      <c r="N40" s="22"/>
      <c r="O40" s="22"/>
      <c r="P40" s="22"/>
      <c r="Q40" s="22"/>
      <c r="R40" s="22"/>
      <c r="S40" s="22"/>
      <c r="T40" s="22"/>
      <c r="U40" s="22"/>
      <c r="V40" s="24"/>
    </row>
    <row r="41" spans="3:22" ht="33.75" customHeight="1" x14ac:dyDescent="0.3">
      <c r="C41" s="387" t="s">
        <v>649</v>
      </c>
      <c r="D41" s="387"/>
      <c r="E41" s="387"/>
      <c r="F41" s="387"/>
      <c r="G41" s="387"/>
      <c r="H41" s="387"/>
      <c r="I41" s="387"/>
      <c r="J41" s="387"/>
      <c r="K41" s="387"/>
      <c r="L41" s="26"/>
      <c r="M41" s="387" t="s">
        <v>398</v>
      </c>
      <c r="N41" s="387"/>
      <c r="O41" s="387"/>
      <c r="P41" s="387"/>
      <c r="Q41" s="387"/>
      <c r="R41" s="387"/>
      <c r="S41" s="387"/>
      <c r="T41" s="387"/>
      <c r="U41" s="387"/>
      <c r="V41" s="26"/>
    </row>
    <row r="42" spans="3:22" ht="14.25" customHeight="1" x14ac:dyDescent="0.3"/>
    <row r="43" spans="3:22" x14ac:dyDescent="0.3">
      <c r="C43" s="31" t="s">
        <v>647</v>
      </c>
      <c r="D43" s="27"/>
      <c r="E43" s="27"/>
      <c r="F43" s="27"/>
      <c r="G43" s="27"/>
      <c r="H43" s="27"/>
      <c r="I43" s="27"/>
      <c r="J43" s="27"/>
      <c r="K43" s="27"/>
      <c r="L43" s="28"/>
      <c r="M43" s="29" t="s">
        <v>650</v>
      </c>
      <c r="N43" s="27"/>
      <c r="O43" s="27"/>
      <c r="P43" s="27"/>
      <c r="Q43" s="27"/>
      <c r="R43" s="27"/>
      <c r="S43" s="27"/>
      <c r="T43" s="27"/>
      <c r="U43" s="27"/>
      <c r="V43" s="28"/>
    </row>
    <row r="44" spans="3:22" x14ac:dyDescent="0.3">
      <c r="C44" s="35"/>
      <c r="D44" s="36"/>
      <c r="E44" s="36"/>
      <c r="F44" s="36"/>
      <c r="G44" s="36"/>
      <c r="H44" s="36"/>
      <c r="I44" s="36"/>
      <c r="J44" s="36"/>
      <c r="K44" s="36"/>
      <c r="L44" s="37"/>
      <c r="M44" s="36"/>
      <c r="N44" s="36"/>
      <c r="O44" s="36"/>
      <c r="P44" s="36"/>
      <c r="Q44" s="36"/>
      <c r="R44" s="36"/>
      <c r="S44" s="36"/>
      <c r="T44" s="36"/>
      <c r="U44" s="36"/>
      <c r="V44" s="37"/>
    </row>
    <row r="45" spans="3:22" x14ac:dyDescent="0.3">
      <c r="C45" s="25"/>
      <c r="D45" s="26"/>
      <c r="E45" s="26"/>
      <c r="F45" s="26"/>
      <c r="G45" s="26"/>
      <c r="H45" s="26"/>
      <c r="I45" s="26"/>
      <c r="J45" s="26"/>
      <c r="K45" s="26"/>
      <c r="L45" s="23"/>
      <c r="M45" s="26"/>
      <c r="N45" s="26"/>
      <c r="O45" s="26"/>
      <c r="P45" s="26"/>
      <c r="Q45" s="26"/>
      <c r="R45" s="26"/>
      <c r="S45" s="26"/>
      <c r="T45" s="26"/>
      <c r="U45" s="26"/>
      <c r="V45" s="23"/>
    </row>
    <row r="46" spans="3:22" x14ac:dyDescent="0.3">
      <c r="C46" s="25"/>
      <c r="D46" s="26"/>
      <c r="E46" s="26"/>
      <c r="F46" s="26"/>
      <c r="G46" s="26"/>
      <c r="H46" s="26"/>
      <c r="I46" s="26"/>
      <c r="J46" s="26"/>
      <c r="K46" s="26"/>
      <c r="L46" s="23"/>
      <c r="M46" s="26"/>
      <c r="N46" s="26"/>
      <c r="O46" s="26"/>
      <c r="P46" s="26"/>
      <c r="Q46" s="26"/>
      <c r="R46" s="26"/>
      <c r="S46" s="26"/>
      <c r="T46" s="26"/>
      <c r="U46" s="26"/>
      <c r="V46" s="23"/>
    </row>
    <row r="47" spans="3:22" x14ac:dyDescent="0.3">
      <c r="C47" s="25"/>
      <c r="D47" s="26"/>
      <c r="E47" s="26"/>
      <c r="F47" s="26"/>
      <c r="G47" s="26"/>
      <c r="H47" s="26"/>
      <c r="I47" s="26"/>
      <c r="J47" s="26"/>
      <c r="K47" s="26"/>
      <c r="L47" s="23"/>
      <c r="M47" s="26"/>
      <c r="N47" s="26"/>
      <c r="O47" s="26"/>
      <c r="P47" s="26"/>
      <c r="Q47" s="26"/>
      <c r="R47" s="26"/>
      <c r="S47" s="26"/>
      <c r="T47" s="26"/>
      <c r="U47" s="26"/>
      <c r="V47" s="23"/>
    </row>
    <row r="48" spans="3:22" x14ac:dyDescent="0.3">
      <c r="C48" s="25"/>
      <c r="D48" s="26"/>
      <c r="E48" s="26"/>
      <c r="F48" s="26"/>
      <c r="G48" s="26"/>
      <c r="H48" s="26"/>
      <c r="I48" s="26"/>
      <c r="J48" s="26"/>
      <c r="K48" s="26"/>
      <c r="L48" s="23"/>
      <c r="M48" s="26"/>
      <c r="N48" s="26"/>
      <c r="O48" s="26"/>
      <c r="P48" s="26"/>
      <c r="Q48" s="26"/>
      <c r="R48" s="26"/>
      <c r="S48" s="26"/>
      <c r="T48" s="26"/>
      <c r="U48" s="26"/>
      <c r="V48" s="23"/>
    </row>
    <row r="49" spans="3:23" x14ac:dyDescent="0.3">
      <c r="C49" s="25"/>
      <c r="D49" s="26"/>
      <c r="E49" s="26"/>
      <c r="F49" s="26"/>
      <c r="G49" s="26"/>
      <c r="H49" s="26"/>
      <c r="I49" s="26"/>
      <c r="J49" s="26"/>
      <c r="K49" s="26"/>
      <c r="L49" s="23"/>
      <c r="M49" s="26"/>
      <c r="N49" s="26"/>
      <c r="O49" s="26"/>
      <c r="P49" s="26"/>
      <c r="Q49" s="26"/>
      <c r="R49" s="26"/>
      <c r="S49" s="26"/>
      <c r="T49" s="26"/>
      <c r="U49" s="26"/>
      <c r="V49" s="23"/>
    </row>
    <row r="50" spans="3:23" x14ac:dyDescent="0.3">
      <c r="C50" s="25"/>
      <c r="D50" s="26"/>
      <c r="E50" s="26"/>
      <c r="F50" s="26"/>
      <c r="G50" s="26"/>
      <c r="H50" s="26"/>
      <c r="I50" s="26"/>
      <c r="J50" s="26"/>
      <c r="K50" s="26"/>
      <c r="L50" s="23"/>
      <c r="M50" s="26"/>
      <c r="N50" s="26"/>
      <c r="O50" s="26"/>
      <c r="P50" s="26"/>
      <c r="Q50" s="26"/>
      <c r="R50" s="26"/>
      <c r="S50" s="26"/>
      <c r="T50" s="26"/>
      <c r="U50" s="26"/>
      <c r="V50" s="23"/>
    </row>
    <row r="51" spans="3:23" x14ac:dyDescent="0.3">
      <c r="C51" s="25"/>
      <c r="D51" s="26"/>
      <c r="E51" s="26"/>
      <c r="F51" s="26"/>
      <c r="G51" s="26"/>
      <c r="H51" s="26"/>
      <c r="I51" s="26"/>
      <c r="J51" s="26"/>
      <c r="K51" s="26"/>
      <c r="L51" s="23"/>
      <c r="M51" s="26"/>
      <c r="N51" s="26"/>
      <c r="O51" s="26"/>
      <c r="P51" s="26"/>
      <c r="Q51" s="26"/>
      <c r="R51" s="26"/>
      <c r="S51" s="26"/>
      <c r="T51" s="26"/>
      <c r="U51" s="26"/>
      <c r="V51" s="23"/>
    </row>
    <row r="52" spans="3:23" x14ac:dyDescent="0.3">
      <c r="C52" s="25"/>
      <c r="D52" s="26"/>
      <c r="E52" s="26"/>
      <c r="F52" s="26"/>
      <c r="G52" s="26"/>
      <c r="H52" s="26"/>
      <c r="I52" s="26"/>
      <c r="J52" s="26"/>
      <c r="K52" s="26"/>
      <c r="L52" s="23"/>
      <c r="M52" s="26"/>
      <c r="N52" s="26"/>
      <c r="O52" s="26"/>
      <c r="P52" s="26"/>
      <c r="Q52" s="26"/>
      <c r="R52" s="26"/>
      <c r="S52" s="26"/>
      <c r="T52" s="26"/>
      <c r="U52" s="26"/>
      <c r="V52" s="23"/>
    </row>
    <row r="53" spans="3:23" x14ac:dyDescent="0.3">
      <c r="C53" s="25"/>
      <c r="D53" s="26"/>
      <c r="E53" s="26"/>
      <c r="F53" s="26"/>
      <c r="G53" s="26"/>
      <c r="H53" s="26"/>
      <c r="I53" s="26"/>
      <c r="J53" s="26"/>
      <c r="K53" s="26"/>
      <c r="L53" s="23"/>
      <c r="M53" s="26"/>
      <c r="N53" s="26"/>
      <c r="O53" s="26"/>
      <c r="P53" s="26"/>
      <c r="Q53" s="26"/>
      <c r="R53" s="26"/>
      <c r="S53" s="26"/>
      <c r="T53" s="26"/>
      <c r="U53" s="26"/>
      <c r="V53" s="23"/>
    </row>
    <row r="54" spans="3:23" x14ac:dyDescent="0.3">
      <c r="C54" s="25"/>
      <c r="D54" s="26"/>
      <c r="E54" s="26"/>
      <c r="F54" s="26"/>
      <c r="G54" s="26"/>
      <c r="H54" s="26"/>
      <c r="I54" s="26"/>
      <c r="J54" s="26"/>
      <c r="K54" s="26"/>
      <c r="L54" s="23"/>
      <c r="M54" s="26"/>
      <c r="N54" s="26"/>
      <c r="O54" s="26"/>
      <c r="P54" s="26"/>
      <c r="Q54" s="26"/>
      <c r="R54" s="26"/>
      <c r="S54" s="26"/>
      <c r="T54" s="26"/>
      <c r="U54" s="26"/>
      <c r="V54" s="23"/>
    </row>
    <row r="55" spans="3:23" x14ac:dyDescent="0.3">
      <c r="C55" s="25"/>
      <c r="D55" s="26"/>
      <c r="E55" s="26"/>
      <c r="F55" s="26"/>
      <c r="G55" s="26"/>
      <c r="H55" s="26"/>
      <c r="I55" s="26"/>
      <c r="J55" s="26"/>
      <c r="K55" s="26"/>
      <c r="L55" s="23"/>
      <c r="M55" s="26"/>
      <c r="N55" s="26"/>
      <c r="O55" s="26"/>
      <c r="P55" s="26"/>
      <c r="Q55" s="26"/>
      <c r="R55" s="26"/>
      <c r="S55" s="26"/>
      <c r="T55" s="26"/>
      <c r="U55" s="26"/>
      <c r="V55" s="23"/>
    </row>
    <row r="56" spans="3:23" x14ac:dyDescent="0.3">
      <c r="C56" s="25"/>
      <c r="D56" s="26"/>
      <c r="E56" s="26"/>
      <c r="F56" s="26"/>
      <c r="G56" s="26"/>
      <c r="H56" s="26"/>
      <c r="I56" s="26"/>
      <c r="J56" s="26"/>
      <c r="K56" s="26"/>
      <c r="L56" s="23"/>
      <c r="M56" s="26"/>
      <c r="N56" s="26"/>
      <c r="O56" s="26"/>
      <c r="P56" s="26"/>
      <c r="Q56" s="26"/>
      <c r="R56" s="26"/>
      <c r="S56" s="26"/>
      <c r="T56" s="26"/>
      <c r="U56" s="26"/>
      <c r="V56" s="23"/>
    </row>
    <row r="57" spans="3:23" x14ac:dyDescent="0.3">
      <c r="C57" s="25"/>
      <c r="D57" s="26"/>
      <c r="E57" s="26"/>
      <c r="F57" s="26"/>
      <c r="G57" s="26"/>
      <c r="H57" s="26"/>
      <c r="I57" s="26"/>
      <c r="J57" s="26"/>
      <c r="K57" s="26"/>
      <c r="L57" s="23"/>
      <c r="M57" s="26"/>
      <c r="N57" s="26"/>
      <c r="O57" s="26"/>
      <c r="P57" s="26"/>
      <c r="Q57" s="26"/>
      <c r="R57" s="26"/>
      <c r="S57" s="26"/>
      <c r="T57" s="26"/>
      <c r="U57" s="26"/>
      <c r="V57" s="23"/>
    </row>
    <row r="58" spans="3:23" x14ac:dyDescent="0.3">
      <c r="C58" s="25"/>
      <c r="D58" s="26"/>
      <c r="E58" s="26"/>
      <c r="F58" s="26"/>
      <c r="G58" s="26"/>
      <c r="H58" s="26"/>
      <c r="I58" s="26"/>
      <c r="J58" s="26"/>
      <c r="K58" s="26"/>
      <c r="L58" s="23"/>
      <c r="M58" s="26"/>
      <c r="N58" s="26"/>
      <c r="O58" s="26"/>
      <c r="P58" s="26"/>
      <c r="Q58" s="26"/>
      <c r="R58" s="26"/>
      <c r="S58" s="26"/>
      <c r="T58" s="26"/>
      <c r="U58" s="26"/>
      <c r="V58" s="23"/>
    </row>
    <row r="59" spans="3:23" x14ac:dyDescent="0.3">
      <c r="C59" s="30"/>
      <c r="D59" s="22"/>
      <c r="E59" s="22"/>
      <c r="F59" s="22"/>
      <c r="G59" s="22"/>
      <c r="H59" s="22"/>
      <c r="I59" s="22"/>
      <c r="J59" s="22"/>
      <c r="K59" s="22"/>
      <c r="L59" s="24"/>
      <c r="M59" s="22"/>
      <c r="N59" s="22"/>
      <c r="O59" s="22"/>
      <c r="P59" s="22"/>
      <c r="Q59" s="22"/>
      <c r="R59" s="22"/>
      <c r="S59" s="22"/>
      <c r="T59" s="22"/>
      <c r="U59" s="22"/>
      <c r="V59" s="24"/>
    </row>
    <row r="60" spans="3:23" ht="33.75" customHeight="1" x14ac:dyDescent="0.3">
      <c r="C60" s="387" t="s">
        <v>396</v>
      </c>
      <c r="D60" s="387"/>
      <c r="E60" s="387"/>
      <c r="F60" s="387"/>
      <c r="G60" s="387"/>
      <c r="H60" s="387"/>
      <c r="I60" s="387"/>
      <c r="J60" s="387"/>
      <c r="K60" s="387"/>
    </row>
    <row r="61" spans="3:23" x14ac:dyDescent="0.3"/>
    <row r="62" spans="3:23" x14ac:dyDescent="0.3">
      <c r="C62" s="31" t="s">
        <v>651</v>
      </c>
      <c r="D62" s="27"/>
      <c r="E62" s="27"/>
      <c r="F62" s="27"/>
      <c r="G62" s="27"/>
      <c r="H62" s="27"/>
      <c r="I62" s="27"/>
      <c r="J62" s="27"/>
      <c r="K62" s="27"/>
      <c r="L62" s="28"/>
      <c r="M62" s="31" t="s">
        <v>652</v>
      </c>
      <c r="N62" s="27"/>
      <c r="O62" s="27"/>
      <c r="P62" s="27"/>
      <c r="Q62" s="27"/>
      <c r="R62" s="27"/>
      <c r="S62" s="27"/>
      <c r="T62" s="27"/>
      <c r="U62" s="27"/>
      <c r="V62" s="28"/>
      <c r="W62" s="25"/>
    </row>
    <row r="63" spans="3:23" x14ac:dyDescent="0.3">
      <c r="C63" s="35"/>
      <c r="D63" s="36"/>
      <c r="E63" s="36"/>
      <c r="F63" s="36"/>
      <c r="G63" s="36"/>
      <c r="H63" s="36"/>
      <c r="I63" s="36"/>
      <c r="J63" s="36"/>
      <c r="K63" s="36"/>
      <c r="L63" s="37"/>
      <c r="M63" s="36"/>
      <c r="N63" s="36"/>
      <c r="O63" s="36"/>
      <c r="P63" s="36"/>
      <c r="Q63" s="36"/>
      <c r="R63" s="36"/>
      <c r="S63" s="36"/>
      <c r="T63" s="36"/>
      <c r="U63" s="36"/>
      <c r="V63" s="37"/>
      <c r="W63" s="25"/>
    </row>
    <row r="64" spans="3:23" x14ac:dyDescent="0.3">
      <c r="C64" s="25"/>
      <c r="D64" s="26"/>
      <c r="E64" s="26"/>
      <c r="F64" s="26"/>
      <c r="G64" s="26"/>
      <c r="H64" s="26"/>
      <c r="I64" s="26"/>
      <c r="J64" s="26"/>
      <c r="K64" s="26"/>
      <c r="L64" s="23"/>
      <c r="M64" s="26"/>
      <c r="N64" s="26"/>
      <c r="O64" s="26"/>
      <c r="P64" s="26"/>
      <c r="Q64" s="26"/>
      <c r="R64" s="26"/>
      <c r="S64" s="26"/>
      <c r="T64" s="26"/>
      <c r="U64" s="26"/>
      <c r="V64" s="23"/>
      <c r="W64" s="25"/>
    </row>
    <row r="65" spans="3:23" x14ac:dyDescent="0.3">
      <c r="C65" s="25"/>
      <c r="D65" s="26"/>
      <c r="E65" s="26"/>
      <c r="F65" s="26"/>
      <c r="G65" s="26"/>
      <c r="H65" s="26"/>
      <c r="I65" s="26"/>
      <c r="J65" s="26"/>
      <c r="K65" s="26"/>
      <c r="L65" s="23"/>
      <c r="M65" s="26"/>
      <c r="N65" s="26"/>
      <c r="O65" s="26"/>
      <c r="P65" s="26"/>
      <c r="Q65" s="26"/>
      <c r="R65" s="26"/>
      <c r="S65" s="26"/>
      <c r="T65" s="26"/>
      <c r="U65" s="26"/>
      <c r="V65" s="23"/>
      <c r="W65" s="25"/>
    </row>
    <row r="66" spans="3:23" x14ac:dyDescent="0.3">
      <c r="C66" s="25"/>
      <c r="D66" s="26"/>
      <c r="E66" s="26"/>
      <c r="F66" s="26"/>
      <c r="G66" s="26"/>
      <c r="H66" s="26"/>
      <c r="I66" s="26"/>
      <c r="J66" s="26"/>
      <c r="K66" s="26"/>
      <c r="L66" s="23"/>
      <c r="M66" s="26"/>
      <c r="N66" s="26"/>
      <c r="O66" s="26"/>
      <c r="P66" s="26"/>
      <c r="Q66" s="26"/>
      <c r="R66" s="26"/>
      <c r="S66" s="26"/>
      <c r="T66" s="26"/>
      <c r="U66" s="26"/>
      <c r="V66" s="23"/>
      <c r="W66" s="25"/>
    </row>
    <row r="67" spans="3:23" x14ac:dyDescent="0.3">
      <c r="C67" s="25"/>
      <c r="D67" s="26"/>
      <c r="E67" s="26"/>
      <c r="F67" s="26"/>
      <c r="G67" s="26"/>
      <c r="H67" s="26"/>
      <c r="I67" s="26"/>
      <c r="J67" s="26"/>
      <c r="K67" s="26"/>
      <c r="L67" s="23"/>
      <c r="M67" s="26"/>
      <c r="N67" s="26"/>
      <c r="O67" s="26"/>
      <c r="P67" s="26"/>
      <c r="Q67" s="26"/>
      <c r="R67" s="26"/>
      <c r="S67" s="26"/>
      <c r="T67" s="26"/>
      <c r="U67" s="26"/>
      <c r="V67" s="23"/>
      <c r="W67" s="25"/>
    </row>
    <row r="68" spans="3:23" x14ac:dyDescent="0.3">
      <c r="C68" s="25"/>
      <c r="D68" s="26"/>
      <c r="E68" s="26"/>
      <c r="F68" s="26"/>
      <c r="G68" s="26"/>
      <c r="H68" s="26"/>
      <c r="I68" s="26"/>
      <c r="J68" s="26"/>
      <c r="K68" s="26"/>
      <c r="L68" s="23"/>
      <c r="M68" s="26"/>
      <c r="N68" s="26"/>
      <c r="O68" s="26"/>
      <c r="P68" s="26"/>
      <c r="Q68" s="26"/>
      <c r="R68" s="26"/>
      <c r="S68" s="26"/>
      <c r="T68" s="26"/>
      <c r="U68" s="26"/>
      <c r="V68" s="23"/>
      <c r="W68" s="25"/>
    </row>
    <row r="69" spans="3:23" x14ac:dyDescent="0.3">
      <c r="C69" s="25"/>
      <c r="D69" s="26"/>
      <c r="E69" s="26"/>
      <c r="F69" s="26"/>
      <c r="G69" s="26"/>
      <c r="H69" s="26"/>
      <c r="I69" s="26"/>
      <c r="J69" s="26"/>
      <c r="K69" s="26"/>
      <c r="L69" s="23"/>
      <c r="M69" s="26"/>
      <c r="N69" s="26"/>
      <c r="O69" s="26"/>
      <c r="P69" s="26"/>
      <c r="Q69" s="26"/>
      <c r="R69" s="26"/>
      <c r="S69" s="26"/>
      <c r="T69" s="26"/>
      <c r="U69" s="26"/>
      <c r="V69" s="23"/>
      <c r="W69" s="25"/>
    </row>
    <row r="70" spans="3:23" x14ac:dyDescent="0.3">
      <c r="C70" s="25"/>
      <c r="D70" s="26"/>
      <c r="E70" s="26"/>
      <c r="F70" s="26"/>
      <c r="G70" s="26"/>
      <c r="H70" s="26"/>
      <c r="I70" s="26"/>
      <c r="J70" s="26"/>
      <c r="K70" s="26"/>
      <c r="L70" s="23"/>
      <c r="M70" s="26"/>
      <c r="N70" s="26"/>
      <c r="O70" s="26"/>
      <c r="P70" s="26"/>
      <c r="Q70" s="26"/>
      <c r="R70" s="26"/>
      <c r="S70" s="26"/>
      <c r="T70" s="26"/>
      <c r="U70" s="26"/>
      <c r="V70" s="23"/>
      <c r="W70" s="25"/>
    </row>
    <row r="71" spans="3:23" x14ac:dyDescent="0.3">
      <c r="C71" s="25"/>
      <c r="D71" s="26"/>
      <c r="E71" s="26"/>
      <c r="F71" s="26"/>
      <c r="G71" s="26"/>
      <c r="H71" s="26"/>
      <c r="I71" s="26"/>
      <c r="J71" s="26"/>
      <c r="K71" s="26"/>
      <c r="L71" s="23"/>
      <c r="M71" s="26"/>
      <c r="N71" s="26"/>
      <c r="O71" s="26"/>
      <c r="P71" s="26"/>
      <c r="Q71" s="26"/>
      <c r="R71" s="26"/>
      <c r="S71" s="26"/>
      <c r="T71" s="26"/>
      <c r="U71" s="26"/>
      <c r="V71" s="23"/>
      <c r="W71" s="25"/>
    </row>
    <row r="72" spans="3:23" x14ac:dyDescent="0.3">
      <c r="C72" s="25"/>
      <c r="D72" s="26"/>
      <c r="E72" s="26"/>
      <c r="F72" s="26"/>
      <c r="G72" s="26"/>
      <c r="H72" s="26"/>
      <c r="I72" s="26"/>
      <c r="J72" s="26"/>
      <c r="K72" s="26"/>
      <c r="L72" s="23"/>
      <c r="M72" s="26"/>
      <c r="N72" s="26"/>
      <c r="O72" s="26"/>
      <c r="P72" s="26"/>
      <c r="Q72" s="26"/>
      <c r="R72" s="26"/>
      <c r="S72" s="26"/>
      <c r="T72" s="26"/>
      <c r="U72" s="26"/>
      <c r="V72" s="23"/>
      <c r="W72" s="25"/>
    </row>
    <row r="73" spans="3:23" x14ac:dyDescent="0.3">
      <c r="C73" s="25"/>
      <c r="D73" s="26"/>
      <c r="E73" s="26"/>
      <c r="F73" s="26"/>
      <c r="G73" s="26"/>
      <c r="H73" s="26"/>
      <c r="I73" s="26"/>
      <c r="J73" s="26"/>
      <c r="K73" s="26"/>
      <c r="L73" s="23"/>
      <c r="M73" s="26"/>
      <c r="N73" s="26"/>
      <c r="O73" s="26"/>
      <c r="P73" s="26"/>
      <c r="Q73" s="26"/>
      <c r="R73" s="26"/>
      <c r="S73" s="26"/>
      <c r="T73" s="26"/>
      <c r="U73" s="26"/>
      <c r="V73" s="23"/>
      <c r="W73" s="25"/>
    </row>
    <row r="74" spans="3:23" x14ac:dyDescent="0.3">
      <c r="C74" s="25"/>
      <c r="D74" s="26"/>
      <c r="E74" s="26"/>
      <c r="F74" s="26"/>
      <c r="G74" s="26"/>
      <c r="H74" s="26"/>
      <c r="I74" s="26"/>
      <c r="J74" s="26"/>
      <c r="K74" s="26"/>
      <c r="L74" s="23"/>
      <c r="M74" s="26"/>
      <c r="N74" s="26"/>
      <c r="O74" s="26"/>
      <c r="P74" s="26"/>
      <c r="Q74" s="26"/>
      <c r="R74" s="26"/>
      <c r="S74" s="26"/>
      <c r="T74" s="26"/>
      <c r="U74" s="26"/>
      <c r="V74" s="23"/>
      <c r="W74" s="25"/>
    </row>
    <row r="75" spans="3:23" x14ac:dyDescent="0.3">
      <c r="C75" s="25"/>
      <c r="D75" s="26"/>
      <c r="E75" s="26"/>
      <c r="F75" s="26"/>
      <c r="G75" s="26"/>
      <c r="H75" s="26"/>
      <c r="I75" s="26"/>
      <c r="J75" s="26"/>
      <c r="K75" s="26"/>
      <c r="L75" s="23"/>
      <c r="M75" s="26"/>
      <c r="N75" s="26"/>
      <c r="O75" s="26"/>
      <c r="P75" s="26"/>
      <c r="Q75" s="26"/>
      <c r="R75" s="26"/>
      <c r="S75" s="26"/>
      <c r="T75" s="26"/>
      <c r="U75" s="26"/>
      <c r="V75" s="23"/>
      <c r="W75" s="25"/>
    </row>
    <row r="76" spans="3:23" x14ac:dyDescent="0.3">
      <c r="C76" s="25"/>
      <c r="D76" s="26"/>
      <c r="E76" s="26"/>
      <c r="F76" s="26"/>
      <c r="G76" s="26"/>
      <c r="H76" s="26"/>
      <c r="I76" s="26"/>
      <c r="J76" s="26"/>
      <c r="K76" s="26"/>
      <c r="L76" s="23"/>
      <c r="M76" s="26"/>
      <c r="N76" s="26"/>
      <c r="O76" s="26"/>
      <c r="P76" s="26"/>
      <c r="Q76" s="26"/>
      <c r="R76" s="26"/>
      <c r="S76" s="26"/>
      <c r="T76" s="26"/>
      <c r="U76" s="26"/>
      <c r="V76" s="23"/>
      <c r="W76" s="25"/>
    </row>
    <row r="77" spans="3:23" x14ac:dyDescent="0.3">
      <c r="C77" s="25"/>
      <c r="D77" s="26"/>
      <c r="E77" s="26"/>
      <c r="F77" s="26"/>
      <c r="G77" s="26"/>
      <c r="H77" s="26"/>
      <c r="I77" s="26"/>
      <c r="J77" s="26"/>
      <c r="K77" s="26"/>
      <c r="L77" s="23"/>
      <c r="M77" s="26"/>
      <c r="N77" s="26"/>
      <c r="O77" s="26"/>
      <c r="P77" s="26"/>
      <c r="Q77" s="26"/>
      <c r="R77" s="26"/>
      <c r="S77" s="26"/>
      <c r="T77" s="26"/>
      <c r="U77" s="26"/>
      <c r="V77" s="23"/>
      <c r="W77" s="25"/>
    </row>
    <row r="78" spans="3:23" x14ac:dyDescent="0.3">
      <c r="C78" s="30"/>
      <c r="D78" s="22"/>
      <c r="E78" s="22"/>
      <c r="F78" s="22"/>
      <c r="G78" s="22"/>
      <c r="H78" s="22"/>
      <c r="I78" s="22"/>
      <c r="J78" s="22"/>
      <c r="K78" s="22"/>
      <c r="L78" s="24"/>
      <c r="M78" s="22"/>
      <c r="N78" s="22"/>
      <c r="O78" s="22"/>
      <c r="P78" s="22"/>
      <c r="Q78" s="22"/>
      <c r="R78" s="22"/>
      <c r="S78" s="22"/>
      <c r="T78" s="22"/>
      <c r="U78" s="22"/>
      <c r="V78" s="24"/>
      <c r="W78" s="25"/>
    </row>
    <row r="79" spans="3:23" ht="33.75" customHeight="1" x14ac:dyDescent="0.3">
      <c r="C79" s="387" t="s">
        <v>215</v>
      </c>
      <c r="D79" s="388"/>
      <c r="E79" s="388"/>
      <c r="F79" s="388"/>
      <c r="G79" s="388"/>
      <c r="H79" s="388"/>
      <c r="I79" s="388"/>
      <c r="J79" s="388"/>
      <c r="K79" s="388"/>
      <c r="M79" s="387" t="s">
        <v>497</v>
      </c>
      <c r="N79" s="387"/>
      <c r="O79" s="387"/>
      <c r="P79" s="387"/>
      <c r="Q79" s="387"/>
      <c r="R79" s="387"/>
      <c r="S79" s="387"/>
      <c r="T79" s="387"/>
      <c r="U79" s="387"/>
      <c r="V79" s="100"/>
      <c r="W79" s="26"/>
    </row>
    <row r="80" spans="3:23" s="26" customFormat="1" ht="15.75" customHeight="1" x14ac:dyDescent="0.3"/>
    <row r="81" spans="3:23" x14ac:dyDescent="0.3">
      <c r="C81" s="31" t="s">
        <v>653</v>
      </c>
      <c r="D81" s="27"/>
      <c r="E81" s="27"/>
      <c r="F81" s="27"/>
      <c r="G81" s="27"/>
      <c r="H81" s="27"/>
      <c r="I81" s="27"/>
      <c r="J81" s="27"/>
      <c r="K81" s="27"/>
      <c r="L81" s="28"/>
      <c r="M81" s="29" t="s">
        <v>654</v>
      </c>
      <c r="N81" s="27"/>
      <c r="O81" s="27"/>
      <c r="P81" s="27"/>
      <c r="Q81" s="27"/>
      <c r="R81" s="27"/>
      <c r="S81" s="27"/>
      <c r="T81" s="27"/>
      <c r="U81" s="27"/>
      <c r="V81" s="28"/>
      <c r="W81" s="25"/>
    </row>
    <row r="82" spans="3:23" x14ac:dyDescent="0.3">
      <c r="C82" s="35"/>
      <c r="D82" s="36"/>
      <c r="E82" s="36"/>
      <c r="F82" s="36"/>
      <c r="G82" s="36"/>
      <c r="H82" s="36"/>
      <c r="I82" s="36"/>
      <c r="J82" s="36"/>
      <c r="K82" s="36"/>
      <c r="L82" s="37"/>
      <c r="M82" s="36"/>
      <c r="N82" s="36"/>
      <c r="O82" s="36"/>
      <c r="P82" s="36"/>
      <c r="Q82" s="36"/>
      <c r="R82" s="36"/>
      <c r="S82" s="36"/>
      <c r="T82" s="36"/>
      <c r="U82" s="36"/>
      <c r="V82" s="37"/>
      <c r="W82" s="25"/>
    </row>
    <row r="83" spans="3:23" x14ac:dyDescent="0.3">
      <c r="C83" s="25"/>
      <c r="D83" s="26"/>
      <c r="E83" s="26"/>
      <c r="F83" s="26"/>
      <c r="G83" s="26"/>
      <c r="H83" s="26"/>
      <c r="I83" s="26"/>
      <c r="J83" s="26"/>
      <c r="K83" s="26"/>
      <c r="L83" s="23"/>
      <c r="M83" s="26"/>
      <c r="N83" s="26"/>
      <c r="O83" s="26"/>
      <c r="P83" s="26"/>
      <c r="Q83" s="26"/>
      <c r="R83" s="26"/>
      <c r="S83" s="26"/>
      <c r="T83" s="26"/>
      <c r="U83" s="26"/>
      <c r="V83" s="23"/>
      <c r="W83" s="25"/>
    </row>
    <row r="84" spans="3:23" x14ac:dyDescent="0.3">
      <c r="C84" s="25"/>
      <c r="D84" s="26"/>
      <c r="E84" s="26"/>
      <c r="F84" s="26"/>
      <c r="G84" s="26"/>
      <c r="H84" s="26"/>
      <c r="I84" s="26"/>
      <c r="J84" s="26"/>
      <c r="K84" s="26"/>
      <c r="L84" s="23"/>
      <c r="M84" s="26"/>
      <c r="N84" s="26"/>
      <c r="O84" s="26"/>
      <c r="P84" s="26"/>
      <c r="Q84" s="26"/>
      <c r="R84" s="26"/>
      <c r="S84" s="26"/>
      <c r="T84" s="26"/>
      <c r="U84" s="26"/>
      <c r="V84" s="23"/>
      <c r="W84" s="25"/>
    </row>
    <row r="85" spans="3:23" x14ac:dyDescent="0.3">
      <c r="C85" s="25"/>
      <c r="D85" s="26"/>
      <c r="E85" s="26"/>
      <c r="F85" s="26"/>
      <c r="G85" s="26"/>
      <c r="H85" s="26"/>
      <c r="I85" s="26"/>
      <c r="J85" s="26"/>
      <c r="K85" s="26"/>
      <c r="L85" s="23"/>
      <c r="M85" s="26"/>
      <c r="N85" s="26"/>
      <c r="O85" s="26"/>
      <c r="P85" s="26"/>
      <c r="Q85" s="26"/>
      <c r="R85" s="26"/>
      <c r="S85" s="26"/>
      <c r="T85" s="26"/>
      <c r="U85" s="26"/>
      <c r="V85" s="23"/>
      <c r="W85" s="25"/>
    </row>
    <row r="86" spans="3:23" x14ac:dyDescent="0.3">
      <c r="C86" s="25"/>
      <c r="D86" s="26"/>
      <c r="E86" s="26"/>
      <c r="F86" s="26"/>
      <c r="G86" s="26"/>
      <c r="H86" s="26"/>
      <c r="I86" s="26"/>
      <c r="J86" s="26"/>
      <c r="K86" s="26"/>
      <c r="L86" s="23"/>
      <c r="M86" s="26"/>
      <c r="N86" s="26"/>
      <c r="O86" s="26"/>
      <c r="P86" s="26"/>
      <c r="Q86" s="26"/>
      <c r="R86" s="26"/>
      <c r="S86" s="26"/>
      <c r="T86" s="26"/>
      <c r="U86" s="26"/>
      <c r="V86" s="23"/>
      <c r="W86" s="25"/>
    </row>
    <row r="87" spans="3:23" x14ac:dyDescent="0.3">
      <c r="C87" s="25"/>
      <c r="D87" s="26"/>
      <c r="E87" s="26"/>
      <c r="F87" s="26"/>
      <c r="G87" s="26"/>
      <c r="H87" s="26"/>
      <c r="I87" s="26"/>
      <c r="J87" s="26"/>
      <c r="K87" s="26"/>
      <c r="L87" s="23"/>
      <c r="M87" s="26"/>
      <c r="N87" s="26"/>
      <c r="O87" s="26"/>
      <c r="P87" s="26"/>
      <c r="Q87" s="26"/>
      <c r="R87" s="26"/>
      <c r="S87" s="26"/>
      <c r="T87" s="26"/>
      <c r="U87" s="26"/>
      <c r="V87" s="23"/>
      <c r="W87" s="25"/>
    </row>
    <row r="88" spans="3:23" x14ac:dyDescent="0.3">
      <c r="C88" s="25"/>
      <c r="D88" s="26"/>
      <c r="E88" s="26"/>
      <c r="F88" s="26"/>
      <c r="G88" s="26"/>
      <c r="H88" s="26"/>
      <c r="I88" s="26"/>
      <c r="J88" s="26"/>
      <c r="K88" s="26"/>
      <c r="L88" s="23"/>
      <c r="M88" s="26"/>
      <c r="N88" s="26"/>
      <c r="O88" s="26"/>
      <c r="P88" s="26"/>
      <c r="Q88" s="26"/>
      <c r="R88" s="26"/>
      <c r="S88" s="26"/>
      <c r="T88" s="26"/>
      <c r="U88" s="26"/>
      <c r="V88" s="23"/>
      <c r="W88" s="25"/>
    </row>
    <row r="89" spans="3:23" x14ac:dyDescent="0.3">
      <c r="C89" s="25"/>
      <c r="D89" s="26"/>
      <c r="E89" s="26"/>
      <c r="F89" s="26"/>
      <c r="G89" s="26"/>
      <c r="H89" s="26"/>
      <c r="I89" s="26"/>
      <c r="J89" s="26"/>
      <c r="K89" s="26"/>
      <c r="L89" s="23"/>
      <c r="M89" s="26"/>
      <c r="N89" s="26"/>
      <c r="O89" s="26"/>
      <c r="P89" s="26"/>
      <c r="Q89" s="26"/>
      <c r="R89" s="26"/>
      <c r="S89" s="26"/>
      <c r="T89" s="26"/>
      <c r="U89" s="26"/>
      <c r="V89" s="23"/>
      <c r="W89" s="25"/>
    </row>
    <row r="90" spans="3:23" x14ac:dyDescent="0.3">
      <c r="C90" s="25"/>
      <c r="D90" s="26"/>
      <c r="E90" s="26"/>
      <c r="F90" s="26"/>
      <c r="G90" s="26"/>
      <c r="H90" s="26"/>
      <c r="I90" s="26"/>
      <c r="J90" s="26"/>
      <c r="K90" s="26"/>
      <c r="L90" s="23"/>
      <c r="M90" s="26"/>
      <c r="N90" s="26"/>
      <c r="O90" s="26"/>
      <c r="P90" s="26"/>
      <c r="Q90" s="26"/>
      <c r="R90" s="26"/>
      <c r="S90" s="26"/>
      <c r="T90" s="26"/>
      <c r="U90" s="26"/>
      <c r="V90" s="23"/>
      <c r="W90" s="25"/>
    </row>
    <row r="91" spans="3:23" x14ac:dyDescent="0.3">
      <c r="C91" s="25"/>
      <c r="D91" s="26"/>
      <c r="E91" s="26"/>
      <c r="F91" s="26"/>
      <c r="G91" s="26"/>
      <c r="H91" s="26"/>
      <c r="I91" s="26"/>
      <c r="J91" s="26"/>
      <c r="K91" s="26"/>
      <c r="L91" s="23"/>
      <c r="M91" s="26"/>
      <c r="N91" s="26"/>
      <c r="O91" s="26"/>
      <c r="P91" s="26"/>
      <c r="Q91" s="26"/>
      <c r="R91" s="26"/>
      <c r="S91" s="26"/>
      <c r="T91" s="26"/>
      <c r="U91" s="26"/>
      <c r="V91" s="23"/>
      <c r="W91" s="25"/>
    </row>
    <row r="92" spans="3:23" x14ac:dyDescent="0.3">
      <c r="C92" s="25"/>
      <c r="D92" s="26"/>
      <c r="E92" s="26"/>
      <c r="F92" s="26"/>
      <c r="G92" s="26"/>
      <c r="H92" s="26"/>
      <c r="I92" s="26"/>
      <c r="J92" s="26"/>
      <c r="K92" s="26"/>
      <c r="L92" s="23"/>
      <c r="M92" s="26"/>
      <c r="N92" s="26"/>
      <c r="O92" s="26"/>
      <c r="P92" s="26"/>
      <c r="Q92" s="26"/>
      <c r="R92" s="26"/>
      <c r="S92" s="26"/>
      <c r="T92" s="26"/>
      <c r="U92" s="26"/>
      <c r="V92" s="23"/>
      <c r="W92" s="25"/>
    </row>
    <row r="93" spans="3:23" x14ac:dyDescent="0.3">
      <c r="C93" s="25"/>
      <c r="D93" s="26"/>
      <c r="E93" s="26"/>
      <c r="F93" s="26"/>
      <c r="G93" s="26"/>
      <c r="H93" s="26"/>
      <c r="I93" s="26"/>
      <c r="J93" s="26"/>
      <c r="K93" s="26"/>
      <c r="L93" s="23"/>
      <c r="M93" s="26"/>
      <c r="N93" s="26"/>
      <c r="O93" s="26"/>
      <c r="P93" s="26"/>
      <c r="Q93" s="26"/>
      <c r="R93" s="26"/>
      <c r="S93" s="26"/>
      <c r="T93" s="26"/>
      <c r="U93" s="26"/>
      <c r="V93" s="23"/>
      <c r="W93" s="25"/>
    </row>
    <row r="94" spans="3:23" x14ac:dyDescent="0.3">
      <c r="C94" s="25"/>
      <c r="D94" s="26"/>
      <c r="E94" s="26"/>
      <c r="F94" s="26"/>
      <c r="G94" s="26"/>
      <c r="H94" s="26"/>
      <c r="I94" s="26"/>
      <c r="J94" s="26"/>
      <c r="K94" s="26"/>
      <c r="L94" s="23"/>
      <c r="M94" s="26"/>
      <c r="N94" s="26"/>
      <c r="O94" s="26"/>
      <c r="P94" s="26"/>
      <c r="Q94" s="26"/>
      <c r="R94" s="26"/>
      <c r="S94" s="26"/>
      <c r="T94" s="26"/>
      <c r="U94" s="26"/>
      <c r="V94" s="23"/>
      <c r="W94" s="25"/>
    </row>
    <row r="95" spans="3:23" x14ac:dyDescent="0.3">
      <c r="C95" s="25"/>
      <c r="D95" s="26"/>
      <c r="E95" s="26"/>
      <c r="F95" s="26"/>
      <c r="G95" s="26"/>
      <c r="H95" s="26"/>
      <c r="I95" s="26"/>
      <c r="J95" s="26"/>
      <c r="K95" s="26"/>
      <c r="L95" s="23"/>
      <c r="M95" s="26"/>
      <c r="N95" s="26"/>
      <c r="O95" s="26"/>
      <c r="P95" s="26"/>
      <c r="Q95" s="26"/>
      <c r="R95" s="26"/>
      <c r="S95" s="26"/>
      <c r="T95" s="26"/>
      <c r="U95" s="26"/>
      <c r="V95" s="23"/>
      <c r="W95" s="25"/>
    </row>
    <row r="96" spans="3:23" x14ac:dyDescent="0.3">
      <c r="C96" s="25"/>
      <c r="D96" s="26"/>
      <c r="E96" s="26"/>
      <c r="F96" s="26"/>
      <c r="G96" s="26"/>
      <c r="H96" s="26"/>
      <c r="I96" s="26"/>
      <c r="J96" s="26"/>
      <c r="K96" s="26"/>
      <c r="L96" s="23"/>
      <c r="M96" s="26"/>
      <c r="N96" s="26"/>
      <c r="O96" s="26"/>
      <c r="P96" s="26"/>
      <c r="Q96" s="26"/>
      <c r="R96" s="26"/>
      <c r="S96" s="26"/>
      <c r="T96" s="26"/>
      <c r="U96" s="26"/>
      <c r="V96" s="23"/>
      <c r="W96" s="25"/>
    </row>
    <row r="97" spans="3:23" x14ac:dyDescent="0.3">
      <c r="C97" s="30"/>
      <c r="D97" s="22"/>
      <c r="E97" s="22"/>
      <c r="F97" s="22"/>
      <c r="G97" s="22"/>
      <c r="H97" s="22"/>
      <c r="I97" s="22"/>
      <c r="J97" s="22"/>
      <c r="K97" s="22"/>
      <c r="L97" s="24"/>
      <c r="M97" s="22"/>
      <c r="N97" s="22"/>
      <c r="O97" s="22"/>
      <c r="P97" s="22"/>
      <c r="Q97" s="22"/>
      <c r="R97" s="22"/>
      <c r="S97" s="22"/>
      <c r="T97" s="22"/>
      <c r="U97" s="22"/>
      <c r="V97" s="24"/>
      <c r="W97" s="25"/>
    </row>
    <row r="98" spans="3:23" x14ac:dyDescent="0.3">
      <c r="C98" s="26"/>
      <c r="D98" s="26"/>
      <c r="E98" s="26"/>
      <c r="F98" s="26"/>
      <c r="G98" s="26"/>
      <c r="H98" s="26"/>
      <c r="I98" s="26"/>
      <c r="J98" s="26"/>
      <c r="K98" s="26"/>
      <c r="L98" s="26"/>
      <c r="M98" s="26"/>
      <c r="N98" s="26"/>
      <c r="O98" s="26"/>
      <c r="P98" s="26"/>
      <c r="Q98" s="26"/>
      <c r="R98" s="26"/>
      <c r="S98" s="26"/>
      <c r="T98" s="26"/>
      <c r="U98" s="26"/>
      <c r="V98" s="26"/>
      <c r="W98" s="26"/>
    </row>
    <row r="99" spans="3:23" s="26" customFormat="1" x14ac:dyDescent="0.3"/>
    <row r="100" spans="3:23" x14ac:dyDescent="0.3">
      <c r="C100" s="31" t="s">
        <v>655</v>
      </c>
      <c r="D100" s="27"/>
      <c r="E100" s="27"/>
      <c r="F100" s="27"/>
      <c r="G100" s="27"/>
      <c r="H100" s="27"/>
      <c r="I100" s="27"/>
      <c r="J100" s="27"/>
      <c r="K100" s="27"/>
      <c r="L100" s="28"/>
      <c r="M100" s="29" t="s">
        <v>656</v>
      </c>
      <c r="N100" s="27"/>
      <c r="O100" s="27"/>
      <c r="P100" s="27"/>
      <c r="Q100" s="27"/>
      <c r="R100" s="27"/>
      <c r="S100" s="27"/>
      <c r="T100" s="27"/>
      <c r="U100" s="27"/>
      <c r="V100" s="28"/>
      <c r="W100" s="25"/>
    </row>
    <row r="101" spans="3:23" x14ac:dyDescent="0.3">
      <c r="C101" s="35"/>
      <c r="D101" s="36"/>
      <c r="E101" s="36"/>
      <c r="F101" s="36"/>
      <c r="G101" s="36"/>
      <c r="H101" s="36"/>
      <c r="I101" s="36"/>
      <c r="J101" s="36"/>
      <c r="K101" s="36"/>
      <c r="L101" s="37"/>
      <c r="M101" s="36"/>
      <c r="N101" s="36"/>
      <c r="O101" s="36"/>
      <c r="P101" s="36"/>
      <c r="Q101" s="36"/>
      <c r="R101" s="36"/>
      <c r="S101" s="36"/>
      <c r="T101" s="36"/>
      <c r="U101" s="36"/>
      <c r="V101" s="37"/>
      <c r="W101" s="25"/>
    </row>
    <row r="102" spans="3:23" x14ac:dyDescent="0.3">
      <c r="C102" s="25"/>
      <c r="D102" s="26"/>
      <c r="E102" s="26"/>
      <c r="F102" s="26"/>
      <c r="G102" s="26"/>
      <c r="H102" s="26"/>
      <c r="I102" s="26"/>
      <c r="J102" s="26"/>
      <c r="K102" s="26"/>
      <c r="L102" s="23"/>
      <c r="M102" s="26"/>
      <c r="N102" s="26"/>
      <c r="O102" s="26"/>
      <c r="P102" s="26"/>
      <c r="Q102" s="26"/>
      <c r="R102" s="26"/>
      <c r="S102" s="26"/>
      <c r="T102" s="26"/>
      <c r="U102" s="26"/>
      <c r="V102" s="23"/>
      <c r="W102" s="25"/>
    </row>
    <row r="103" spans="3:23" x14ac:dyDescent="0.3">
      <c r="C103" s="25"/>
      <c r="D103" s="26"/>
      <c r="E103" s="26"/>
      <c r="F103" s="26"/>
      <c r="G103" s="26"/>
      <c r="H103" s="26"/>
      <c r="I103" s="26"/>
      <c r="J103" s="26"/>
      <c r="K103" s="26"/>
      <c r="L103" s="23"/>
      <c r="M103" s="26"/>
      <c r="N103" s="26"/>
      <c r="O103" s="26"/>
      <c r="P103" s="26"/>
      <c r="Q103" s="26"/>
      <c r="R103" s="26"/>
      <c r="S103" s="26"/>
      <c r="T103" s="26"/>
      <c r="U103" s="26"/>
      <c r="V103" s="23"/>
      <c r="W103" s="25"/>
    </row>
    <row r="104" spans="3:23" x14ac:dyDescent="0.3">
      <c r="C104" s="25"/>
      <c r="D104" s="26"/>
      <c r="E104" s="26"/>
      <c r="F104" s="26"/>
      <c r="G104" s="26"/>
      <c r="H104" s="26"/>
      <c r="I104" s="26"/>
      <c r="J104" s="26"/>
      <c r="K104" s="26"/>
      <c r="L104" s="23"/>
      <c r="M104" s="26"/>
      <c r="N104" s="26"/>
      <c r="O104" s="26"/>
      <c r="P104" s="26"/>
      <c r="Q104" s="26"/>
      <c r="R104" s="26"/>
      <c r="S104" s="26"/>
      <c r="T104" s="26"/>
      <c r="U104" s="26"/>
      <c r="V104" s="23"/>
      <c r="W104" s="25"/>
    </row>
    <row r="105" spans="3:23" x14ac:dyDescent="0.3">
      <c r="C105" s="25"/>
      <c r="D105" s="26"/>
      <c r="E105" s="26"/>
      <c r="F105" s="26"/>
      <c r="G105" s="26"/>
      <c r="H105" s="26"/>
      <c r="I105" s="26"/>
      <c r="J105" s="26"/>
      <c r="K105" s="26"/>
      <c r="L105" s="23"/>
      <c r="M105" s="26"/>
      <c r="N105" s="26"/>
      <c r="O105" s="26"/>
      <c r="P105" s="26"/>
      <c r="Q105" s="26"/>
      <c r="R105" s="26"/>
      <c r="S105" s="26"/>
      <c r="T105" s="26"/>
      <c r="U105" s="26"/>
      <c r="V105" s="23"/>
      <c r="W105" s="25"/>
    </row>
    <row r="106" spans="3:23" x14ac:dyDescent="0.3">
      <c r="C106" s="25"/>
      <c r="D106" s="26"/>
      <c r="E106" s="26"/>
      <c r="F106" s="26"/>
      <c r="G106" s="26"/>
      <c r="H106" s="26"/>
      <c r="I106" s="26"/>
      <c r="J106" s="26"/>
      <c r="K106" s="26"/>
      <c r="L106" s="23"/>
      <c r="M106" s="26"/>
      <c r="N106" s="26"/>
      <c r="O106" s="26"/>
      <c r="P106" s="26"/>
      <c r="Q106" s="26"/>
      <c r="R106" s="26"/>
      <c r="S106" s="26"/>
      <c r="T106" s="26"/>
      <c r="U106" s="26"/>
      <c r="V106" s="23"/>
      <c r="W106" s="25"/>
    </row>
    <row r="107" spans="3:23" x14ac:dyDescent="0.3">
      <c r="C107" s="25"/>
      <c r="D107" s="26"/>
      <c r="E107" s="26"/>
      <c r="F107" s="26"/>
      <c r="G107" s="26"/>
      <c r="H107" s="26"/>
      <c r="I107" s="26"/>
      <c r="J107" s="26"/>
      <c r="K107" s="26"/>
      <c r="L107" s="23"/>
      <c r="M107" s="26"/>
      <c r="N107" s="26"/>
      <c r="O107" s="26"/>
      <c r="P107" s="26"/>
      <c r="Q107" s="26"/>
      <c r="R107" s="26"/>
      <c r="S107" s="26"/>
      <c r="T107" s="26"/>
      <c r="U107" s="26"/>
      <c r="V107" s="23"/>
      <c r="W107" s="25"/>
    </row>
    <row r="108" spans="3:23" x14ac:dyDescent="0.3">
      <c r="C108" s="25"/>
      <c r="D108" s="26"/>
      <c r="E108" s="26"/>
      <c r="F108" s="26"/>
      <c r="G108" s="26"/>
      <c r="H108" s="26"/>
      <c r="I108" s="26"/>
      <c r="J108" s="26"/>
      <c r="K108" s="26"/>
      <c r="L108" s="23"/>
      <c r="M108" s="26"/>
      <c r="N108" s="26"/>
      <c r="O108" s="26"/>
      <c r="P108" s="26"/>
      <c r="Q108" s="26"/>
      <c r="R108" s="26"/>
      <c r="S108" s="26"/>
      <c r="T108" s="26"/>
      <c r="U108" s="26"/>
      <c r="V108" s="23"/>
      <c r="W108" s="25"/>
    </row>
    <row r="109" spans="3:23" x14ac:dyDescent="0.3">
      <c r="C109" s="25"/>
      <c r="D109" s="26"/>
      <c r="E109" s="26"/>
      <c r="F109" s="26"/>
      <c r="G109" s="26"/>
      <c r="H109" s="26"/>
      <c r="I109" s="26"/>
      <c r="J109" s="26"/>
      <c r="K109" s="26"/>
      <c r="L109" s="23"/>
      <c r="M109" s="26"/>
      <c r="N109" s="26"/>
      <c r="O109" s="26"/>
      <c r="P109" s="26"/>
      <c r="Q109" s="26"/>
      <c r="R109" s="26"/>
      <c r="S109" s="26"/>
      <c r="T109" s="26"/>
      <c r="U109" s="26"/>
      <c r="V109" s="23"/>
      <c r="W109" s="25"/>
    </row>
    <row r="110" spans="3:23" x14ac:dyDescent="0.3">
      <c r="C110" s="25"/>
      <c r="D110" s="26"/>
      <c r="E110" s="26"/>
      <c r="F110" s="26"/>
      <c r="G110" s="26"/>
      <c r="H110" s="26"/>
      <c r="I110" s="26"/>
      <c r="J110" s="26"/>
      <c r="K110" s="26"/>
      <c r="L110" s="23"/>
      <c r="M110" s="26"/>
      <c r="N110" s="26"/>
      <c r="O110" s="26"/>
      <c r="P110" s="26"/>
      <c r="Q110" s="26"/>
      <c r="R110" s="26"/>
      <c r="S110" s="26"/>
      <c r="T110" s="26"/>
      <c r="U110" s="26"/>
      <c r="V110" s="23"/>
      <c r="W110" s="25"/>
    </row>
    <row r="111" spans="3:23" x14ac:dyDescent="0.3">
      <c r="C111" s="25"/>
      <c r="D111" s="26"/>
      <c r="E111" s="26"/>
      <c r="F111" s="26"/>
      <c r="G111" s="26"/>
      <c r="H111" s="26"/>
      <c r="I111" s="26"/>
      <c r="J111" s="26"/>
      <c r="K111" s="26"/>
      <c r="L111" s="23"/>
      <c r="M111" s="26"/>
      <c r="N111" s="26"/>
      <c r="O111" s="26"/>
      <c r="P111" s="26"/>
      <c r="Q111" s="26"/>
      <c r="R111" s="26"/>
      <c r="S111" s="26"/>
      <c r="T111" s="26"/>
      <c r="U111" s="26"/>
      <c r="V111" s="23"/>
      <c r="W111" s="25"/>
    </row>
    <row r="112" spans="3:23" x14ac:dyDescent="0.3">
      <c r="C112" s="25"/>
      <c r="D112" s="26"/>
      <c r="E112" s="26"/>
      <c r="F112" s="26"/>
      <c r="G112" s="26"/>
      <c r="H112" s="26"/>
      <c r="I112" s="26"/>
      <c r="J112" s="26"/>
      <c r="K112" s="26"/>
      <c r="L112" s="23"/>
      <c r="M112" s="26"/>
      <c r="N112" s="26"/>
      <c r="O112" s="26"/>
      <c r="P112" s="26"/>
      <c r="Q112" s="26"/>
      <c r="R112" s="26"/>
      <c r="S112" s="26"/>
      <c r="T112" s="26"/>
      <c r="U112" s="26"/>
      <c r="V112" s="23"/>
      <c r="W112" s="25"/>
    </row>
    <row r="113" spans="3:23" x14ac:dyDescent="0.3">
      <c r="C113" s="25"/>
      <c r="D113" s="26"/>
      <c r="E113" s="26"/>
      <c r="F113" s="26"/>
      <c r="G113" s="26"/>
      <c r="H113" s="26"/>
      <c r="I113" s="26"/>
      <c r="J113" s="26"/>
      <c r="K113" s="26"/>
      <c r="L113" s="23"/>
      <c r="M113" s="26"/>
      <c r="N113" s="26"/>
      <c r="O113" s="26"/>
      <c r="P113" s="26"/>
      <c r="Q113" s="26"/>
      <c r="R113" s="26"/>
      <c r="S113" s="26"/>
      <c r="T113" s="26"/>
      <c r="U113" s="26"/>
      <c r="V113" s="23"/>
      <c r="W113" s="25"/>
    </row>
    <row r="114" spans="3:23" x14ac:dyDescent="0.3">
      <c r="C114" s="25"/>
      <c r="D114" s="26"/>
      <c r="E114" s="26"/>
      <c r="F114" s="26"/>
      <c r="G114" s="26"/>
      <c r="H114" s="26"/>
      <c r="I114" s="26"/>
      <c r="J114" s="26"/>
      <c r="K114" s="26"/>
      <c r="L114" s="23"/>
      <c r="M114" s="26"/>
      <c r="N114" s="26"/>
      <c r="O114" s="26"/>
      <c r="P114" s="26"/>
      <c r="Q114" s="26"/>
      <c r="R114" s="26"/>
      <c r="S114" s="26"/>
      <c r="T114" s="26"/>
      <c r="U114" s="26"/>
      <c r="V114" s="23"/>
      <c r="W114" s="25"/>
    </row>
    <row r="115" spans="3:23" x14ac:dyDescent="0.3">
      <c r="C115" s="25"/>
      <c r="D115" s="26"/>
      <c r="E115" s="26"/>
      <c r="F115" s="26"/>
      <c r="G115" s="26"/>
      <c r="H115" s="26"/>
      <c r="I115" s="26"/>
      <c r="J115" s="26"/>
      <c r="K115" s="26"/>
      <c r="L115" s="23"/>
      <c r="M115" s="26"/>
      <c r="N115" s="26"/>
      <c r="O115" s="26"/>
      <c r="P115" s="26"/>
      <c r="Q115" s="26"/>
      <c r="R115" s="26"/>
      <c r="S115" s="26"/>
      <c r="T115" s="26"/>
      <c r="U115" s="26"/>
      <c r="V115" s="23"/>
      <c r="W115" s="25"/>
    </row>
    <row r="116" spans="3:23" x14ac:dyDescent="0.3">
      <c r="C116" s="30"/>
      <c r="D116" s="22"/>
      <c r="E116" s="22"/>
      <c r="F116" s="22"/>
      <c r="G116" s="22"/>
      <c r="H116" s="22"/>
      <c r="I116" s="22"/>
      <c r="J116" s="22"/>
      <c r="K116" s="22"/>
      <c r="L116" s="24"/>
      <c r="M116" s="22"/>
      <c r="N116" s="22"/>
      <c r="O116" s="22"/>
      <c r="P116" s="22"/>
      <c r="Q116" s="22"/>
      <c r="R116" s="22"/>
      <c r="S116" s="22"/>
      <c r="T116" s="22"/>
      <c r="U116" s="22"/>
      <c r="V116" s="24"/>
      <c r="W116" s="25"/>
    </row>
    <row r="117" spans="3:23" x14ac:dyDescent="0.3">
      <c r="C117" s="26"/>
      <c r="D117" s="26"/>
      <c r="E117" s="26"/>
      <c r="F117" s="26"/>
      <c r="G117" s="26"/>
      <c r="H117" s="26"/>
      <c r="I117" s="26"/>
      <c r="J117" s="26"/>
      <c r="K117" s="26"/>
      <c r="L117" s="26"/>
      <c r="M117" s="26"/>
      <c r="N117" s="26"/>
      <c r="O117" s="26"/>
      <c r="P117" s="26"/>
      <c r="Q117" s="26"/>
      <c r="R117" s="26"/>
      <c r="S117" s="26"/>
      <c r="T117" s="26"/>
      <c r="U117" s="26"/>
      <c r="V117" s="26"/>
      <c r="W117" s="26"/>
    </row>
    <row r="118" spans="3:23" s="26" customFormat="1" x14ac:dyDescent="0.3"/>
    <row r="119" spans="3:23" x14ac:dyDescent="0.3">
      <c r="C119" s="31" t="s">
        <v>657</v>
      </c>
      <c r="D119" s="27"/>
      <c r="E119" s="27"/>
      <c r="F119" s="27"/>
      <c r="G119" s="27"/>
      <c r="H119" s="27"/>
      <c r="I119" s="27"/>
      <c r="J119" s="27"/>
      <c r="K119" s="27"/>
      <c r="L119" s="28"/>
      <c r="V119" s="26"/>
      <c r="W119" s="26"/>
    </row>
    <row r="120" spans="3:23" x14ac:dyDescent="0.3">
      <c r="C120" s="35"/>
      <c r="D120" s="36"/>
      <c r="E120" s="36"/>
      <c r="F120" s="36"/>
      <c r="G120" s="36"/>
      <c r="H120" s="36"/>
      <c r="I120" s="36"/>
      <c r="J120" s="36"/>
      <c r="K120" s="36"/>
      <c r="L120" s="37"/>
      <c r="V120" s="26"/>
      <c r="W120" s="26"/>
    </row>
    <row r="121" spans="3:23" x14ac:dyDescent="0.3">
      <c r="C121" s="25"/>
      <c r="D121" s="26"/>
      <c r="E121" s="26"/>
      <c r="F121" s="26"/>
      <c r="G121" s="26"/>
      <c r="H121" s="26"/>
      <c r="I121" s="26"/>
      <c r="J121" s="26"/>
      <c r="K121" s="26"/>
      <c r="L121" s="23"/>
      <c r="V121" s="26"/>
      <c r="W121" s="26"/>
    </row>
    <row r="122" spans="3:23" x14ac:dyDescent="0.3">
      <c r="C122" s="25"/>
      <c r="D122" s="26"/>
      <c r="E122" s="26"/>
      <c r="F122" s="26"/>
      <c r="G122" s="26"/>
      <c r="H122" s="26"/>
      <c r="I122" s="26"/>
      <c r="J122" s="26"/>
      <c r="K122" s="26"/>
      <c r="L122" s="23"/>
      <c r="V122" s="26"/>
      <c r="W122" s="26"/>
    </row>
    <row r="123" spans="3:23" x14ac:dyDescent="0.3">
      <c r="C123" s="25"/>
      <c r="D123" s="26"/>
      <c r="E123" s="26"/>
      <c r="F123" s="26"/>
      <c r="G123" s="26"/>
      <c r="H123" s="26"/>
      <c r="I123" s="26"/>
      <c r="J123" s="26"/>
      <c r="K123" s="26"/>
      <c r="L123" s="23"/>
      <c r="V123" s="26"/>
      <c r="W123" s="26"/>
    </row>
    <row r="124" spans="3:23" x14ac:dyDescent="0.3">
      <c r="C124" s="25"/>
      <c r="D124" s="26"/>
      <c r="E124" s="26"/>
      <c r="F124" s="26"/>
      <c r="G124" s="26"/>
      <c r="H124" s="26"/>
      <c r="I124" s="26"/>
      <c r="J124" s="26"/>
      <c r="K124" s="26"/>
      <c r="L124" s="23"/>
      <c r="V124" s="26"/>
      <c r="W124" s="26"/>
    </row>
    <row r="125" spans="3:23" x14ac:dyDescent="0.3">
      <c r="C125" s="25"/>
      <c r="D125" s="26"/>
      <c r="E125" s="26"/>
      <c r="F125" s="26"/>
      <c r="G125" s="26"/>
      <c r="H125" s="26"/>
      <c r="I125" s="26"/>
      <c r="J125" s="26"/>
      <c r="K125" s="26"/>
      <c r="L125" s="23"/>
      <c r="V125" s="26"/>
      <c r="W125" s="26"/>
    </row>
    <row r="126" spans="3:23" x14ac:dyDescent="0.3">
      <c r="C126" s="25"/>
      <c r="D126" s="26"/>
      <c r="E126" s="26"/>
      <c r="F126" s="26"/>
      <c r="G126" s="26"/>
      <c r="H126" s="26"/>
      <c r="I126" s="26"/>
      <c r="J126" s="26"/>
      <c r="K126" s="26"/>
      <c r="L126" s="23"/>
      <c r="V126" s="26"/>
      <c r="W126" s="26"/>
    </row>
    <row r="127" spans="3:23" x14ac:dyDescent="0.3">
      <c r="C127" s="25"/>
      <c r="D127" s="26"/>
      <c r="E127" s="26"/>
      <c r="F127" s="26"/>
      <c r="G127" s="26"/>
      <c r="H127" s="26"/>
      <c r="I127" s="26"/>
      <c r="J127" s="26"/>
      <c r="K127" s="26"/>
      <c r="L127" s="23"/>
      <c r="V127" s="26"/>
      <c r="W127" s="26"/>
    </row>
    <row r="128" spans="3:23" x14ac:dyDescent="0.3">
      <c r="C128" s="25"/>
      <c r="D128" s="26"/>
      <c r="E128" s="26"/>
      <c r="F128" s="26"/>
      <c r="G128" s="26"/>
      <c r="H128" s="26"/>
      <c r="I128" s="26"/>
      <c r="J128" s="26"/>
      <c r="K128" s="26"/>
      <c r="L128" s="23"/>
      <c r="V128" s="26"/>
      <c r="W128" s="26"/>
    </row>
    <row r="129" spans="3:23" x14ac:dyDescent="0.3">
      <c r="C129" s="25"/>
      <c r="D129" s="26"/>
      <c r="E129" s="26"/>
      <c r="F129" s="26"/>
      <c r="G129" s="26"/>
      <c r="H129" s="26"/>
      <c r="I129" s="26"/>
      <c r="J129" s="26"/>
      <c r="K129" s="26"/>
      <c r="L129" s="23"/>
      <c r="V129" s="26"/>
      <c r="W129" s="26"/>
    </row>
    <row r="130" spans="3:23" x14ac:dyDescent="0.3">
      <c r="C130" s="25"/>
      <c r="D130" s="26"/>
      <c r="E130" s="26"/>
      <c r="F130" s="26"/>
      <c r="G130" s="26"/>
      <c r="H130" s="26"/>
      <c r="I130" s="26"/>
      <c r="J130" s="26"/>
      <c r="K130" s="26"/>
      <c r="L130" s="23"/>
      <c r="V130" s="26"/>
      <c r="W130" s="26"/>
    </row>
    <row r="131" spans="3:23" x14ac:dyDescent="0.3">
      <c r="C131" s="25"/>
      <c r="D131" s="26"/>
      <c r="E131" s="26"/>
      <c r="F131" s="26"/>
      <c r="G131" s="26"/>
      <c r="H131" s="26"/>
      <c r="I131" s="26"/>
      <c r="J131" s="26"/>
      <c r="K131" s="26"/>
      <c r="L131" s="23"/>
      <c r="V131" s="26"/>
      <c r="W131" s="26"/>
    </row>
    <row r="132" spans="3:23" x14ac:dyDescent="0.3">
      <c r="C132" s="25"/>
      <c r="D132" s="26"/>
      <c r="E132" s="26"/>
      <c r="F132" s="26"/>
      <c r="G132" s="26"/>
      <c r="H132" s="26"/>
      <c r="I132" s="26"/>
      <c r="J132" s="26"/>
      <c r="K132" s="26"/>
      <c r="L132" s="23"/>
      <c r="V132" s="26"/>
      <c r="W132" s="26"/>
    </row>
    <row r="133" spans="3:23" x14ac:dyDescent="0.3">
      <c r="C133" s="25"/>
      <c r="D133" s="26"/>
      <c r="E133" s="26"/>
      <c r="F133" s="26"/>
      <c r="G133" s="26"/>
      <c r="H133" s="26"/>
      <c r="I133" s="26"/>
      <c r="J133" s="26"/>
      <c r="K133" s="26"/>
      <c r="L133" s="23"/>
      <c r="V133" s="26"/>
      <c r="W133" s="26"/>
    </row>
    <row r="134" spans="3:23" x14ac:dyDescent="0.3">
      <c r="C134" s="25"/>
      <c r="D134" s="26"/>
      <c r="E134" s="26"/>
      <c r="F134" s="26"/>
      <c r="G134" s="26"/>
      <c r="H134" s="26"/>
      <c r="I134" s="26"/>
      <c r="J134" s="26"/>
      <c r="K134" s="26"/>
      <c r="L134" s="23"/>
      <c r="V134" s="26"/>
      <c r="W134" s="26"/>
    </row>
    <row r="135" spans="3:23" x14ac:dyDescent="0.3">
      <c r="C135" s="30"/>
      <c r="D135" s="22"/>
      <c r="E135" s="22"/>
      <c r="F135" s="22"/>
      <c r="G135" s="22"/>
      <c r="H135" s="22"/>
      <c r="I135" s="22"/>
      <c r="J135" s="22"/>
      <c r="K135" s="22"/>
      <c r="L135" s="24"/>
      <c r="V135" s="26"/>
      <c r="W135" s="26"/>
    </row>
    <row r="136" spans="3:23" x14ac:dyDescent="0.3">
      <c r="C136" s="26"/>
      <c r="D136" s="26"/>
      <c r="E136" s="26"/>
      <c r="F136" s="26"/>
      <c r="G136" s="26"/>
      <c r="H136" s="26"/>
      <c r="I136" s="26"/>
      <c r="J136" s="26"/>
      <c r="K136" s="26"/>
      <c r="L136" s="26"/>
      <c r="M136" s="26"/>
      <c r="N136" s="26"/>
      <c r="O136" s="26"/>
      <c r="P136" s="26"/>
      <c r="Q136" s="26"/>
      <c r="R136" s="26"/>
      <c r="S136" s="26"/>
      <c r="T136" s="26"/>
      <c r="U136" s="26"/>
      <c r="V136" s="26"/>
      <c r="W136" s="26"/>
    </row>
    <row r="137" spans="3:23" x14ac:dyDescent="0.3"/>
    <row r="138" spans="3:23" x14ac:dyDescent="0.3"/>
    <row r="139" spans="3:23" hidden="1" x14ac:dyDescent="0.3"/>
    <row r="140" spans="3:23" hidden="1" x14ac:dyDescent="0.3"/>
    <row r="141" spans="3:23" hidden="1" x14ac:dyDescent="0.3"/>
    <row r="142" spans="3:23" hidden="1" x14ac:dyDescent="0.3"/>
    <row r="143" spans="3:23" hidden="1" x14ac:dyDescent="0.3"/>
    <row r="144" spans="3:23"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sheetData>
  <sheetProtection sheet="1" objects="1" scenarios="1"/>
  <mergeCells count="9">
    <mergeCell ref="C60:K60"/>
    <mergeCell ref="M41:U41"/>
    <mergeCell ref="C41:K41"/>
    <mergeCell ref="C79:K79"/>
    <mergeCell ref="C3:G3"/>
    <mergeCell ref="I3:M3"/>
    <mergeCell ref="O3:S3"/>
    <mergeCell ref="M79:U79"/>
    <mergeCell ref="M22:U22"/>
  </mergeCells>
  <hyperlinks>
    <hyperlink ref="C3:D3" location="Inputs" display="Click here to return to the input screen"/>
    <hyperlink ref="I3:K3" location="charts" display="Click here to view these outputs in graphical form"/>
    <hyperlink ref="I3:M3" location="'Full results'!A1" display="Click here to view the full detailed output tables"/>
    <hyperlink ref="O3:Q3" location="charts" display="Click here to view these outputs in graphical form"/>
    <hyperlink ref="O3:S3" location="'Summary results'!A1" display="Click here to view a summary table of the main outputs"/>
    <hyperlink ref="O3:T3" location="'Summary results'!A1" display="Click here to view a summary table of the main outputs"/>
    <hyperlink ref="C3:G3" location="'User data'!A1" display="Click here to return to the input screen"/>
  </hyperlinks>
  <pageMargins left="0.7" right="0.7" top="0.75" bottom="0.75" header="0.3" footer="0.3"/>
  <pageSetup paperSize="9" scale="7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8002E"/>
  </sheetPr>
  <dimension ref="A1:D1030"/>
  <sheetViews>
    <sheetView topLeftCell="B1" zoomScaleNormal="100" workbookViewId="0">
      <pane ySplit="1" topLeftCell="A802" activePane="bottomLeft" state="frozen"/>
      <selection pane="bottomLeft" activeCell="D812" sqref="D812"/>
    </sheetView>
  </sheetViews>
  <sheetFormatPr defaultColWidth="8.88671875" defaultRowHeight="14.4" x14ac:dyDescent="0.3"/>
  <cols>
    <col min="1" max="1" width="3.5546875" style="278" hidden="1" customWidth="1"/>
    <col min="2" max="2" width="3" style="278" customWidth="1"/>
    <col min="3" max="3" width="31.33203125" bestFit="1" customWidth="1"/>
    <col min="4" max="4" width="140.33203125" style="147" customWidth="1"/>
    <col min="5" max="6" width="44.88671875" customWidth="1"/>
  </cols>
  <sheetData>
    <row r="1" spans="3:4" s="120" customFormat="1" ht="21" x14ac:dyDescent="0.4">
      <c r="C1" s="120" t="s">
        <v>43</v>
      </c>
      <c r="D1" s="352"/>
    </row>
    <row r="3" spans="3:4" x14ac:dyDescent="0.3">
      <c r="C3" s="1" t="s">
        <v>54</v>
      </c>
      <c r="D3" s="147" t="s">
        <v>55</v>
      </c>
    </row>
    <row r="4" spans="3:4" x14ac:dyDescent="0.3">
      <c r="D4" s="147" t="s">
        <v>121</v>
      </c>
    </row>
    <row r="5" spans="3:4" x14ac:dyDescent="0.3">
      <c r="D5" s="353" t="s">
        <v>117</v>
      </c>
    </row>
    <row r="7" spans="3:4" x14ac:dyDescent="0.3">
      <c r="D7" s="354"/>
    </row>
    <row r="8" spans="3:4" x14ac:dyDescent="0.3">
      <c r="D8" s="354" t="s">
        <v>56</v>
      </c>
    </row>
    <row r="9" spans="3:4" x14ac:dyDescent="0.3">
      <c r="D9" s="354"/>
    </row>
    <row r="10" spans="3:4" x14ac:dyDescent="0.3">
      <c r="D10" s="354"/>
    </row>
    <row r="11" spans="3:4" x14ac:dyDescent="0.3">
      <c r="D11" s="354"/>
    </row>
    <row r="12" spans="3:4" x14ac:dyDescent="0.3">
      <c r="D12" s="354"/>
    </row>
    <row r="13" spans="3:4" x14ac:dyDescent="0.3">
      <c r="D13" s="354"/>
    </row>
    <row r="14" spans="3:4" x14ac:dyDescent="0.3">
      <c r="D14" s="354"/>
    </row>
    <row r="15" spans="3:4" x14ac:dyDescent="0.3">
      <c r="D15" s="354"/>
    </row>
    <row r="16" spans="3:4" x14ac:dyDescent="0.3">
      <c r="D16" s="354"/>
    </row>
    <row r="17" spans="4:4" x14ac:dyDescent="0.3">
      <c r="D17" s="354"/>
    </row>
    <row r="18" spans="4:4" x14ac:dyDescent="0.3">
      <c r="D18" s="354"/>
    </row>
    <row r="19" spans="4:4" x14ac:dyDescent="0.3">
      <c r="D19" s="354"/>
    </row>
    <row r="20" spans="4:4" x14ac:dyDescent="0.3">
      <c r="D20" s="354"/>
    </row>
    <row r="21" spans="4:4" x14ac:dyDescent="0.3">
      <c r="D21" s="354"/>
    </row>
    <row r="22" spans="4:4" x14ac:dyDescent="0.3">
      <c r="D22" s="354"/>
    </row>
    <row r="23" spans="4:4" x14ac:dyDescent="0.3">
      <c r="D23" s="354"/>
    </row>
    <row r="24" spans="4:4" x14ac:dyDescent="0.3">
      <c r="D24" s="354"/>
    </row>
    <row r="25" spans="4:4" x14ac:dyDescent="0.3">
      <c r="D25" s="354"/>
    </row>
    <row r="26" spans="4:4" x14ac:dyDescent="0.3">
      <c r="D26" s="354"/>
    </row>
    <row r="27" spans="4:4" x14ac:dyDescent="0.3">
      <c r="D27" s="354"/>
    </row>
    <row r="28" spans="4:4" x14ac:dyDescent="0.3">
      <c r="D28" s="354"/>
    </row>
    <row r="29" spans="4:4" x14ac:dyDescent="0.3">
      <c r="D29" s="354"/>
    </row>
    <row r="30" spans="4:4" x14ac:dyDescent="0.3">
      <c r="D30" s="354"/>
    </row>
    <row r="31" spans="4:4" x14ac:dyDescent="0.3">
      <c r="D31" s="354"/>
    </row>
    <row r="32" spans="4:4" x14ac:dyDescent="0.3">
      <c r="D32" s="354"/>
    </row>
    <row r="33" spans="4:4" x14ac:dyDescent="0.3">
      <c r="D33" s="354"/>
    </row>
    <row r="34" spans="4:4" x14ac:dyDescent="0.3">
      <c r="D34" s="354"/>
    </row>
    <row r="35" spans="4:4" x14ac:dyDescent="0.3">
      <c r="D35" s="354"/>
    </row>
    <row r="36" spans="4:4" x14ac:dyDescent="0.3">
      <c r="D36" s="354"/>
    </row>
    <row r="37" spans="4:4" x14ac:dyDescent="0.3">
      <c r="D37" s="354"/>
    </row>
    <row r="38" spans="4:4" x14ac:dyDescent="0.3">
      <c r="D38" s="354"/>
    </row>
    <row r="39" spans="4:4" x14ac:dyDescent="0.3">
      <c r="D39" s="354"/>
    </row>
    <row r="40" spans="4:4" x14ac:dyDescent="0.3">
      <c r="D40" s="354"/>
    </row>
    <row r="41" spans="4:4" x14ac:dyDescent="0.3">
      <c r="D41" s="354"/>
    </row>
    <row r="42" spans="4:4" x14ac:dyDescent="0.3">
      <c r="D42" s="354"/>
    </row>
    <row r="43" spans="4:4" x14ac:dyDescent="0.3">
      <c r="D43" s="354"/>
    </row>
    <row r="44" spans="4:4" x14ac:dyDescent="0.3">
      <c r="D44" s="354"/>
    </row>
    <row r="45" spans="4:4" x14ac:dyDescent="0.3">
      <c r="D45" s="354"/>
    </row>
    <row r="46" spans="4:4" x14ac:dyDescent="0.3">
      <c r="D46" s="354"/>
    </row>
    <row r="47" spans="4:4" x14ac:dyDescent="0.3">
      <c r="D47" s="354"/>
    </row>
    <row r="48" spans="4:4" x14ac:dyDescent="0.3">
      <c r="D48" s="354"/>
    </row>
    <row r="49" spans="4:4" x14ac:dyDescent="0.3">
      <c r="D49" s="354"/>
    </row>
    <row r="50" spans="4:4" x14ac:dyDescent="0.3">
      <c r="D50" s="354"/>
    </row>
    <row r="51" spans="4:4" x14ac:dyDescent="0.3">
      <c r="D51" s="354"/>
    </row>
    <row r="52" spans="4:4" x14ac:dyDescent="0.3">
      <c r="D52" s="354"/>
    </row>
    <row r="53" spans="4:4" x14ac:dyDescent="0.3">
      <c r="D53" s="354"/>
    </row>
    <row r="54" spans="4:4" x14ac:dyDescent="0.3">
      <c r="D54" s="354"/>
    </row>
    <row r="55" spans="4:4" x14ac:dyDescent="0.3">
      <c r="D55" s="354"/>
    </row>
    <row r="56" spans="4:4" x14ac:dyDescent="0.3">
      <c r="D56" s="354"/>
    </row>
    <row r="57" spans="4:4" x14ac:dyDescent="0.3">
      <c r="D57" s="354"/>
    </row>
    <row r="58" spans="4:4" x14ac:dyDescent="0.3">
      <c r="D58" s="354"/>
    </row>
    <row r="59" spans="4:4" x14ac:dyDescent="0.3">
      <c r="D59" s="354"/>
    </row>
    <row r="60" spans="4:4" x14ac:dyDescent="0.3">
      <c r="D60" s="354"/>
    </row>
    <row r="61" spans="4:4" x14ac:dyDescent="0.3">
      <c r="D61" s="354"/>
    </row>
    <row r="62" spans="4:4" x14ac:dyDescent="0.3">
      <c r="D62" s="354"/>
    </row>
    <row r="63" spans="4:4" x14ac:dyDescent="0.3">
      <c r="D63" s="354"/>
    </row>
    <row r="64" spans="4:4" x14ac:dyDescent="0.3">
      <c r="D64" s="354"/>
    </row>
    <row r="65" spans="4:4" x14ac:dyDescent="0.3">
      <c r="D65" s="354"/>
    </row>
    <row r="66" spans="4:4" x14ac:dyDescent="0.3">
      <c r="D66" s="354"/>
    </row>
    <row r="67" spans="4:4" x14ac:dyDescent="0.3">
      <c r="D67" s="354"/>
    </row>
    <row r="68" spans="4:4" x14ac:dyDescent="0.3">
      <c r="D68" s="354"/>
    </row>
    <row r="69" spans="4:4" x14ac:dyDescent="0.3">
      <c r="D69" s="354"/>
    </row>
    <row r="70" spans="4:4" x14ac:dyDescent="0.3">
      <c r="D70" s="354"/>
    </row>
    <row r="71" spans="4:4" x14ac:dyDescent="0.3">
      <c r="D71" s="354"/>
    </row>
    <row r="72" spans="4:4" x14ac:dyDescent="0.3">
      <c r="D72" s="354"/>
    </row>
    <row r="73" spans="4:4" x14ac:dyDescent="0.3">
      <c r="D73" s="354"/>
    </row>
    <row r="74" spans="4:4" x14ac:dyDescent="0.3">
      <c r="D74" s="354"/>
    </row>
    <row r="75" spans="4:4" x14ac:dyDescent="0.3">
      <c r="D75" s="354"/>
    </row>
    <row r="76" spans="4:4" x14ac:dyDescent="0.3">
      <c r="D76" s="354"/>
    </row>
    <row r="77" spans="4:4" x14ac:dyDescent="0.3">
      <c r="D77" s="354"/>
    </row>
    <row r="78" spans="4:4" x14ac:dyDescent="0.3">
      <c r="D78" s="354"/>
    </row>
    <row r="79" spans="4:4" x14ac:dyDescent="0.3">
      <c r="D79" s="354"/>
    </row>
    <row r="80" spans="4:4" x14ac:dyDescent="0.3">
      <c r="D80" s="354"/>
    </row>
    <row r="81" spans="4:4" x14ac:dyDescent="0.3">
      <c r="D81" s="354"/>
    </row>
    <row r="82" spans="4:4" x14ac:dyDescent="0.3">
      <c r="D82" s="354"/>
    </row>
    <row r="83" spans="4:4" x14ac:dyDescent="0.3">
      <c r="D83" s="354"/>
    </row>
    <row r="84" spans="4:4" x14ac:dyDescent="0.3">
      <c r="D84" s="354"/>
    </row>
    <row r="85" spans="4:4" x14ac:dyDescent="0.3">
      <c r="D85" s="354"/>
    </row>
    <row r="86" spans="4:4" x14ac:dyDescent="0.3">
      <c r="D86" s="354"/>
    </row>
    <row r="87" spans="4:4" x14ac:dyDescent="0.3">
      <c r="D87" s="354"/>
    </row>
    <row r="88" spans="4:4" x14ac:dyDescent="0.3">
      <c r="D88" s="354"/>
    </row>
    <row r="89" spans="4:4" x14ac:dyDescent="0.3">
      <c r="D89" s="354"/>
    </row>
    <row r="90" spans="4:4" x14ac:dyDescent="0.3">
      <c r="D90" s="354"/>
    </row>
    <row r="91" spans="4:4" x14ac:dyDescent="0.3">
      <c r="D91" s="354"/>
    </row>
    <row r="92" spans="4:4" x14ac:dyDescent="0.3">
      <c r="D92" s="354"/>
    </row>
    <row r="93" spans="4:4" x14ac:dyDescent="0.3">
      <c r="D93" s="354"/>
    </row>
    <row r="94" spans="4:4" x14ac:dyDescent="0.3">
      <c r="D94" s="354"/>
    </row>
    <row r="95" spans="4:4" x14ac:dyDescent="0.3">
      <c r="D95" s="354"/>
    </row>
    <row r="96" spans="4:4" x14ac:dyDescent="0.3">
      <c r="D96" s="354"/>
    </row>
    <row r="97" spans="3:4" x14ac:dyDescent="0.3">
      <c r="D97" s="354"/>
    </row>
    <row r="98" spans="3:4" x14ac:dyDescent="0.3">
      <c r="D98" s="354"/>
    </row>
    <row r="99" spans="3:4" x14ac:dyDescent="0.3">
      <c r="D99" s="354"/>
    </row>
    <row r="100" spans="3:4" x14ac:dyDescent="0.3">
      <c r="D100" s="354"/>
    </row>
    <row r="101" spans="3:4" x14ac:dyDescent="0.3">
      <c r="C101" s="1" t="s">
        <v>15</v>
      </c>
      <c r="D101" s="147" t="s">
        <v>118</v>
      </c>
    </row>
    <row r="102" spans="3:4" x14ac:dyDescent="0.3">
      <c r="D102" s="147" t="s">
        <v>164</v>
      </c>
    </row>
    <row r="103" spans="3:4" x14ac:dyDescent="0.3">
      <c r="D103" s="147" t="s">
        <v>122</v>
      </c>
    </row>
    <row r="104" spans="3:4" x14ac:dyDescent="0.3">
      <c r="D104" s="147" t="s">
        <v>165</v>
      </c>
    </row>
    <row r="105" spans="3:4" x14ac:dyDescent="0.3">
      <c r="D105" s="147" t="s">
        <v>137</v>
      </c>
    </row>
    <row r="107" spans="3:4" x14ac:dyDescent="0.3">
      <c r="D107" s="354"/>
    </row>
    <row r="108" spans="3:4" x14ac:dyDescent="0.3">
      <c r="D108" s="354" t="s">
        <v>56</v>
      </c>
    </row>
    <row r="109" spans="3:4" x14ac:dyDescent="0.3">
      <c r="D109" s="354"/>
    </row>
    <row r="110" spans="3:4" x14ac:dyDescent="0.3">
      <c r="D110" s="354"/>
    </row>
    <row r="111" spans="3:4" x14ac:dyDescent="0.3">
      <c r="D111" s="354"/>
    </row>
    <row r="112" spans="3:4" x14ac:dyDescent="0.3">
      <c r="D112" s="354"/>
    </row>
    <row r="113" spans="4:4" x14ac:dyDescent="0.3">
      <c r="D113" s="354"/>
    </row>
    <row r="114" spans="4:4" x14ac:dyDescent="0.3">
      <c r="D114" s="354"/>
    </row>
    <row r="115" spans="4:4" x14ac:dyDescent="0.3">
      <c r="D115" s="354"/>
    </row>
    <row r="116" spans="4:4" x14ac:dyDescent="0.3">
      <c r="D116" s="354"/>
    </row>
    <row r="117" spans="4:4" x14ac:dyDescent="0.3">
      <c r="D117" s="354"/>
    </row>
    <row r="118" spans="4:4" x14ac:dyDescent="0.3">
      <c r="D118" s="354"/>
    </row>
    <row r="119" spans="4:4" x14ac:dyDescent="0.3">
      <c r="D119" s="354"/>
    </row>
    <row r="120" spans="4:4" x14ac:dyDescent="0.3">
      <c r="D120" s="354"/>
    </row>
    <row r="121" spans="4:4" x14ac:dyDescent="0.3">
      <c r="D121" s="354"/>
    </row>
    <row r="122" spans="4:4" x14ac:dyDescent="0.3">
      <c r="D122" s="354"/>
    </row>
    <row r="123" spans="4:4" x14ac:dyDescent="0.3">
      <c r="D123" s="354"/>
    </row>
    <row r="124" spans="4:4" x14ac:dyDescent="0.3">
      <c r="D124" s="354"/>
    </row>
    <row r="125" spans="4:4" x14ac:dyDescent="0.3">
      <c r="D125" s="354"/>
    </row>
    <row r="126" spans="4:4" x14ac:dyDescent="0.3">
      <c r="D126" s="354"/>
    </row>
    <row r="127" spans="4:4" x14ac:dyDescent="0.3">
      <c r="D127" s="354"/>
    </row>
    <row r="128" spans="4:4" x14ac:dyDescent="0.3">
      <c r="D128" s="354"/>
    </row>
    <row r="129" spans="4:4" x14ac:dyDescent="0.3">
      <c r="D129" s="354"/>
    </row>
    <row r="130" spans="4:4" x14ac:dyDescent="0.3">
      <c r="D130" s="354"/>
    </row>
    <row r="131" spans="4:4" x14ac:dyDescent="0.3">
      <c r="D131" s="354"/>
    </row>
    <row r="132" spans="4:4" x14ac:dyDescent="0.3">
      <c r="D132" s="354"/>
    </row>
    <row r="133" spans="4:4" x14ac:dyDescent="0.3">
      <c r="D133" s="354"/>
    </row>
    <row r="134" spans="4:4" x14ac:dyDescent="0.3">
      <c r="D134" s="354"/>
    </row>
    <row r="135" spans="4:4" x14ac:dyDescent="0.3">
      <c r="D135" s="354"/>
    </row>
    <row r="136" spans="4:4" x14ac:dyDescent="0.3">
      <c r="D136" s="354"/>
    </row>
    <row r="137" spans="4:4" x14ac:dyDescent="0.3">
      <c r="D137" s="354"/>
    </row>
    <row r="138" spans="4:4" x14ac:dyDescent="0.3">
      <c r="D138" s="354"/>
    </row>
    <row r="139" spans="4:4" x14ac:dyDescent="0.3">
      <c r="D139" s="354"/>
    </row>
    <row r="140" spans="4:4" x14ac:dyDescent="0.3">
      <c r="D140" s="354"/>
    </row>
    <row r="141" spans="4:4" x14ac:dyDescent="0.3">
      <c r="D141" s="354"/>
    </row>
    <row r="142" spans="4:4" x14ac:dyDescent="0.3">
      <c r="D142" s="354"/>
    </row>
    <row r="143" spans="4:4" x14ac:dyDescent="0.3">
      <c r="D143" s="354"/>
    </row>
    <row r="144" spans="4:4" x14ac:dyDescent="0.3">
      <c r="D144" s="354"/>
    </row>
    <row r="145" spans="4:4" x14ac:dyDescent="0.3">
      <c r="D145" s="354"/>
    </row>
    <row r="146" spans="4:4" x14ac:dyDescent="0.3">
      <c r="D146" s="354"/>
    </row>
    <row r="147" spans="4:4" x14ac:dyDescent="0.3">
      <c r="D147" s="354"/>
    </row>
    <row r="148" spans="4:4" x14ac:dyDescent="0.3">
      <c r="D148" s="354"/>
    </row>
    <row r="149" spans="4:4" x14ac:dyDescent="0.3">
      <c r="D149" s="354"/>
    </row>
    <row r="150" spans="4:4" x14ac:dyDescent="0.3">
      <c r="D150" s="354"/>
    </row>
    <row r="151" spans="4:4" x14ac:dyDescent="0.3">
      <c r="D151" s="354"/>
    </row>
    <row r="152" spans="4:4" x14ac:dyDescent="0.3">
      <c r="D152" s="354"/>
    </row>
    <row r="153" spans="4:4" x14ac:dyDescent="0.3">
      <c r="D153" s="354"/>
    </row>
    <row r="154" spans="4:4" x14ac:dyDescent="0.3">
      <c r="D154" s="354"/>
    </row>
    <row r="155" spans="4:4" x14ac:dyDescent="0.3">
      <c r="D155" s="354"/>
    </row>
    <row r="156" spans="4:4" x14ac:dyDescent="0.3">
      <c r="D156" s="354"/>
    </row>
    <row r="157" spans="4:4" x14ac:dyDescent="0.3">
      <c r="D157" s="354"/>
    </row>
    <row r="158" spans="4:4" x14ac:dyDescent="0.3">
      <c r="D158" s="354"/>
    </row>
    <row r="159" spans="4:4" x14ac:dyDescent="0.3">
      <c r="D159" s="354"/>
    </row>
    <row r="160" spans="4:4" x14ac:dyDescent="0.3">
      <c r="D160" s="354"/>
    </row>
    <row r="161" spans="4:4" x14ac:dyDescent="0.3">
      <c r="D161" s="354"/>
    </row>
    <row r="162" spans="4:4" x14ac:dyDescent="0.3">
      <c r="D162" s="354"/>
    </row>
    <row r="163" spans="4:4" x14ac:dyDescent="0.3">
      <c r="D163" s="354"/>
    </row>
    <row r="164" spans="4:4" x14ac:dyDescent="0.3">
      <c r="D164" s="354"/>
    </row>
    <row r="165" spans="4:4" x14ac:dyDescent="0.3">
      <c r="D165" s="354"/>
    </row>
    <row r="166" spans="4:4" x14ac:dyDescent="0.3">
      <c r="D166" s="354"/>
    </row>
    <row r="167" spans="4:4" x14ac:dyDescent="0.3">
      <c r="D167" s="354"/>
    </row>
    <row r="168" spans="4:4" x14ac:dyDescent="0.3">
      <c r="D168" s="354"/>
    </row>
    <row r="169" spans="4:4" x14ac:dyDescent="0.3">
      <c r="D169" s="354"/>
    </row>
    <row r="170" spans="4:4" x14ac:dyDescent="0.3">
      <c r="D170" s="354"/>
    </row>
    <row r="171" spans="4:4" x14ac:dyDescent="0.3">
      <c r="D171" s="354"/>
    </row>
    <row r="172" spans="4:4" x14ac:dyDescent="0.3">
      <c r="D172" s="354"/>
    </row>
    <row r="173" spans="4:4" x14ac:dyDescent="0.3">
      <c r="D173" s="354"/>
    </row>
    <row r="174" spans="4:4" x14ac:dyDescent="0.3">
      <c r="D174" s="354"/>
    </row>
    <row r="175" spans="4:4" x14ac:dyDescent="0.3">
      <c r="D175" s="354"/>
    </row>
    <row r="176" spans="4:4" x14ac:dyDescent="0.3">
      <c r="D176" s="354"/>
    </row>
    <row r="177" spans="4:4" x14ac:dyDescent="0.3">
      <c r="D177" s="354"/>
    </row>
    <row r="178" spans="4:4" x14ac:dyDescent="0.3">
      <c r="D178" s="354"/>
    </row>
    <row r="179" spans="4:4" x14ac:dyDescent="0.3">
      <c r="D179" s="354"/>
    </row>
    <row r="180" spans="4:4" x14ac:dyDescent="0.3">
      <c r="D180" s="354"/>
    </row>
    <row r="181" spans="4:4" x14ac:dyDescent="0.3">
      <c r="D181" s="354"/>
    </row>
    <row r="182" spans="4:4" x14ac:dyDescent="0.3">
      <c r="D182" s="354"/>
    </row>
    <row r="183" spans="4:4" x14ac:dyDescent="0.3">
      <c r="D183" s="354"/>
    </row>
    <row r="184" spans="4:4" x14ac:dyDescent="0.3">
      <c r="D184" s="354"/>
    </row>
    <row r="185" spans="4:4" x14ac:dyDescent="0.3">
      <c r="D185" s="354"/>
    </row>
    <row r="186" spans="4:4" x14ac:dyDescent="0.3">
      <c r="D186" s="354"/>
    </row>
    <row r="187" spans="4:4" x14ac:dyDescent="0.3">
      <c r="D187" s="354"/>
    </row>
    <row r="188" spans="4:4" x14ac:dyDescent="0.3">
      <c r="D188" s="354"/>
    </row>
    <row r="189" spans="4:4" x14ac:dyDescent="0.3">
      <c r="D189" s="354"/>
    </row>
    <row r="190" spans="4:4" x14ac:dyDescent="0.3">
      <c r="D190" s="354"/>
    </row>
    <row r="191" spans="4:4" x14ac:dyDescent="0.3">
      <c r="D191" s="354"/>
    </row>
    <row r="192" spans="4:4" x14ac:dyDescent="0.3">
      <c r="D192" s="354"/>
    </row>
    <row r="193" spans="3:4" x14ac:dyDescent="0.3">
      <c r="D193" s="354"/>
    </row>
    <row r="194" spans="3:4" x14ac:dyDescent="0.3">
      <c r="D194" s="354"/>
    </row>
    <row r="195" spans="3:4" x14ac:dyDescent="0.3">
      <c r="D195" s="354"/>
    </row>
    <row r="196" spans="3:4" x14ac:dyDescent="0.3">
      <c r="D196" s="354"/>
    </row>
    <row r="197" spans="3:4" x14ac:dyDescent="0.3">
      <c r="D197" s="354"/>
    </row>
    <row r="198" spans="3:4" x14ac:dyDescent="0.3">
      <c r="D198" s="354"/>
    </row>
    <row r="199" spans="3:4" x14ac:dyDescent="0.3">
      <c r="D199" s="354"/>
    </row>
    <row r="200" spans="3:4" x14ac:dyDescent="0.3">
      <c r="D200" s="354"/>
    </row>
    <row r="201" spans="3:4" x14ac:dyDescent="0.3">
      <c r="C201" s="1" t="s">
        <v>34</v>
      </c>
      <c r="D201" s="147" t="s">
        <v>189</v>
      </c>
    </row>
    <row r="202" spans="3:4" x14ac:dyDescent="0.3">
      <c r="C202" s="1"/>
      <c r="D202" s="147" t="str">
        <f>"Please note that the tool does not model any health impacts for BMI values below "&amp;BaselineBMI&amp;" kg/m2."</f>
        <v>Please note that the tool does not model any health impacts for BMI values below 22 kg/m2.</v>
      </c>
    </row>
    <row r="203" spans="3:4" ht="16.2" x14ac:dyDescent="0.3">
      <c r="C203" s="1"/>
      <c r="D203" s="351" t="s">
        <v>133</v>
      </c>
    </row>
    <row r="204" spans="3:4" x14ac:dyDescent="0.3">
      <c r="C204" s="1"/>
    </row>
    <row r="205" spans="3:4" x14ac:dyDescent="0.3">
      <c r="C205" s="1"/>
      <c r="D205" s="354"/>
    </row>
    <row r="206" spans="3:4" x14ac:dyDescent="0.3">
      <c r="C206" s="1"/>
      <c r="D206" s="354" t="s">
        <v>56</v>
      </c>
    </row>
    <row r="207" spans="3:4" x14ac:dyDescent="0.3">
      <c r="C207" s="1"/>
      <c r="D207" s="354"/>
    </row>
    <row r="208" spans="3:4" x14ac:dyDescent="0.3">
      <c r="C208" s="1"/>
      <c r="D208" s="354"/>
    </row>
    <row r="209" spans="3:4" x14ac:dyDescent="0.3">
      <c r="C209" s="1"/>
      <c r="D209" s="354"/>
    </row>
    <row r="210" spans="3:4" x14ac:dyDescent="0.3">
      <c r="C210" s="1"/>
      <c r="D210" s="354"/>
    </row>
    <row r="211" spans="3:4" x14ac:dyDescent="0.3">
      <c r="C211" s="1"/>
      <c r="D211" s="354"/>
    </row>
    <row r="212" spans="3:4" x14ac:dyDescent="0.3">
      <c r="C212" s="1"/>
      <c r="D212" s="354"/>
    </row>
    <row r="213" spans="3:4" x14ac:dyDescent="0.3">
      <c r="C213" s="1"/>
      <c r="D213" s="354"/>
    </row>
    <row r="214" spans="3:4" x14ac:dyDescent="0.3">
      <c r="C214" s="1"/>
      <c r="D214" s="354"/>
    </row>
    <row r="215" spans="3:4" x14ac:dyDescent="0.3">
      <c r="C215" s="1"/>
      <c r="D215" s="354"/>
    </row>
    <row r="216" spans="3:4" x14ac:dyDescent="0.3">
      <c r="C216" s="1"/>
      <c r="D216" s="354"/>
    </row>
    <row r="217" spans="3:4" x14ac:dyDescent="0.3">
      <c r="C217" s="1"/>
      <c r="D217" s="354"/>
    </row>
    <row r="218" spans="3:4" x14ac:dyDescent="0.3">
      <c r="C218" s="1"/>
      <c r="D218" s="354"/>
    </row>
    <row r="219" spans="3:4" x14ac:dyDescent="0.3">
      <c r="C219" s="1"/>
      <c r="D219" s="354"/>
    </row>
    <row r="220" spans="3:4" x14ac:dyDescent="0.3">
      <c r="C220" s="1"/>
      <c r="D220" s="354"/>
    </row>
    <row r="221" spans="3:4" x14ac:dyDescent="0.3">
      <c r="C221" s="1"/>
      <c r="D221" s="354"/>
    </row>
    <row r="222" spans="3:4" x14ac:dyDescent="0.3">
      <c r="C222" s="1"/>
      <c r="D222" s="354"/>
    </row>
    <row r="223" spans="3:4" x14ac:dyDescent="0.3">
      <c r="C223" s="1"/>
      <c r="D223" s="354"/>
    </row>
    <row r="224" spans="3:4" x14ac:dyDescent="0.3">
      <c r="C224" s="1"/>
      <c r="D224" s="354"/>
    </row>
    <row r="225" spans="3:4" x14ac:dyDescent="0.3">
      <c r="C225" s="1"/>
      <c r="D225" s="354"/>
    </row>
    <row r="226" spans="3:4" x14ac:dyDescent="0.3">
      <c r="C226" s="1"/>
      <c r="D226" s="354"/>
    </row>
    <row r="227" spans="3:4" x14ac:dyDescent="0.3">
      <c r="C227" s="1"/>
      <c r="D227" s="354"/>
    </row>
    <row r="228" spans="3:4" x14ac:dyDescent="0.3">
      <c r="C228" s="1"/>
      <c r="D228" s="354"/>
    </row>
    <row r="229" spans="3:4" x14ac:dyDescent="0.3">
      <c r="C229" s="1"/>
      <c r="D229" s="354"/>
    </row>
    <row r="230" spans="3:4" x14ac:dyDescent="0.3">
      <c r="C230" s="1"/>
      <c r="D230" s="354"/>
    </row>
    <row r="231" spans="3:4" x14ac:dyDescent="0.3">
      <c r="C231" s="1"/>
      <c r="D231" s="354"/>
    </row>
    <row r="232" spans="3:4" x14ac:dyDescent="0.3">
      <c r="C232" s="1"/>
      <c r="D232" s="354"/>
    </row>
    <row r="233" spans="3:4" x14ac:dyDescent="0.3">
      <c r="C233" s="1"/>
      <c r="D233" s="354"/>
    </row>
    <row r="234" spans="3:4" x14ac:dyDescent="0.3">
      <c r="C234" s="1"/>
      <c r="D234" s="354"/>
    </row>
    <row r="235" spans="3:4" x14ac:dyDescent="0.3">
      <c r="C235" s="1"/>
      <c r="D235" s="354"/>
    </row>
    <row r="236" spans="3:4" x14ac:dyDescent="0.3">
      <c r="C236" s="1"/>
      <c r="D236" s="354"/>
    </row>
    <row r="237" spans="3:4" x14ac:dyDescent="0.3">
      <c r="C237" s="1"/>
      <c r="D237" s="354"/>
    </row>
    <row r="238" spans="3:4" x14ac:dyDescent="0.3">
      <c r="C238" s="1"/>
      <c r="D238" s="354"/>
    </row>
    <row r="239" spans="3:4" x14ac:dyDescent="0.3">
      <c r="C239" s="1"/>
      <c r="D239" s="354"/>
    </row>
    <row r="240" spans="3:4" x14ac:dyDescent="0.3">
      <c r="C240" s="1"/>
      <c r="D240" s="354"/>
    </row>
    <row r="241" spans="3:4" x14ac:dyDescent="0.3">
      <c r="C241" s="1"/>
      <c r="D241" s="354"/>
    </row>
    <row r="242" spans="3:4" x14ac:dyDescent="0.3">
      <c r="C242" s="1"/>
      <c r="D242" s="354"/>
    </row>
    <row r="243" spans="3:4" x14ac:dyDescent="0.3">
      <c r="C243" s="1"/>
      <c r="D243" s="354"/>
    </row>
    <row r="244" spans="3:4" x14ac:dyDescent="0.3">
      <c r="C244" s="1"/>
      <c r="D244" s="354"/>
    </row>
    <row r="245" spans="3:4" x14ac:dyDescent="0.3">
      <c r="C245" s="1"/>
      <c r="D245" s="354"/>
    </row>
    <row r="246" spans="3:4" x14ac:dyDescent="0.3">
      <c r="C246" s="1"/>
      <c r="D246" s="354"/>
    </row>
    <row r="247" spans="3:4" x14ac:dyDescent="0.3">
      <c r="C247" s="1"/>
      <c r="D247" s="354"/>
    </row>
    <row r="248" spans="3:4" x14ac:dyDescent="0.3">
      <c r="C248" s="1"/>
      <c r="D248" s="354"/>
    </row>
    <row r="249" spans="3:4" x14ac:dyDescent="0.3">
      <c r="C249" s="1"/>
      <c r="D249" s="354"/>
    </row>
    <row r="250" spans="3:4" x14ac:dyDescent="0.3">
      <c r="C250" s="1"/>
      <c r="D250" s="354"/>
    </row>
    <row r="251" spans="3:4" x14ac:dyDescent="0.3">
      <c r="C251" s="1"/>
      <c r="D251" s="354"/>
    </row>
    <row r="252" spans="3:4" x14ac:dyDescent="0.3">
      <c r="C252" s="1"/>
      <c r="D252" s="354"/>
    </row>
    <row r="253" spans="3:4" x14ac:dyDescent="0.3">
      <c r="C253" s="1"/>
      <c r="D253" s="354"/>
    </row>
    <row r="254" spans="3:4" x14ac:dyDescent="0.3">
      <c r="C254" s="1"/>
      <c r="D254" s="354"/>
    </row>
    <row r="255" spans="3:4" x14ac:dyDescent="0.3">
      <c r="C255" s="1"/>
      <c r="D255" s="354"/>
    </row>
    <row r="256" spans="3:4" x14ac:dyDescent="0.3">
      <c r="C256" s="1"/>
      <c r="D256" s="354"/>
    </row>
    <row r="257" spans="3:4" x14ac:dyDescent="0.3">
      <c r="C257" s="1"/>
      <c r="D257" s="354"/>
    </row>
    <row r="258" spans="3:4" x14ac:dyDescent="0.3">
      <c r="C258" s="1"/>
      <c r="D258" s="354"/>
    </row>
    <row r="259" spans="3:4" x14ac:dyDescent="0.3">
      <c r="C259" s="1"/>
      <c r="D259" s="354"/>
    </row>
    <row r="260" spans="3:4" x14ac:dyDescent="0.3">
      <c r="C260" s="1"/>
      <c r="D260" s="354"/>
    </row>
    <row r="261" spans="3:4" x14ac:dyDescent="0.3">
      <c r="C261" s="1"/>
      <c r="D261" s="354"/>
    </row>
    <row r="262" spans="3:4" x14ac:dyDescent="0.3">
      <c r="C262" s="1"/>
      <c r="D262" s="354"/>
    </row>
    <row r="263" spans="3:4" x14ac:dyDescent="0.3">
      <c r="C263" s="1"/>
      <c r="D263" s="354"/>
    </row>
    <row r="264" spans="3:4" x14ac:dyDescent="0.3">
      <c r="C264" s="1"/>
      <c r="D264" s="354"/>
    </row>
    <row r="265" spans="3:4" x14ac:dyDescent="0.3">
      <c r="C265" s="1"/>
      <c r="D265" s="354"/>
    </row>
    <row r="266" spans="3:4" x14ac:dyDescent="0.3">
      <c r="C266" s="1"/>
      <c r="D266" s="354"/>
    </row>
    <row r="267" spans="3:4" x14ac:dyDescent="0.3">
      <c r="C267" s="1"/>
      <c r="D267" s="354"/>
    </row>
    <row r="268" spans="3:4" x14ac:dyDescent="0.3">
      <c r="C268" s="1"/>
      <c r="D268" s="354"/>
    </row>
    <row r="269" spans="3:4" x14ac:dyDescent="0.3">
      <c r="C269" s="1"/>
      <c r="D269" s="354"/>
    </row>
    <row r="270" spans="3:4" x14ac:dyDescent="0.3">
      <c r="C270" s="1"/>
      <c r="D270" s="354"/>
    </row>
    <row r="271" spans="3:4" x14ac:dyDescent="0.3">
      <c r="C271" s="1"/>
      <c r="D271" s="354"/>
    </row>
    <row r="272" spans="3:4" x14ac:dyDescent="0.3">
      <c r="C272" s="1"/>
      <c r="D272" s="354"/>
    </row>
    <row r="273" spans="3:4" x14ac:dyDescent="0.3">
      <c r="C273" s="1"/>
      <c r="D273" s="354"/>
    </row>
    <row r="274" spans="3:4" x14ac:dyDescent="0.3">
      <c r="C274" s="1"/>
      <c r="D274" s="354"/>
    </row>
    <row r="275" spans="3:4" x14ac:dyDescent="0.3">
      <c r="C275" s="1"/>
      <c r="D275" s="354"/>
    </row>
    <row r="276" spans="3:4" x14ac:dyDescent="0.3">
      <c r="C276" s="1"/>
      <c r="D276" s="354"/>
    </row>
    <row r="277" spans="3:4" x14ac:dyDescent="0.3">
      <c r="C277" s="1"/>
      <c r="D277" s="354"/>
    </row>
    <row r="278" spans="3:4" x14ac:dyDescent="0.3">
      <c r="C278" s="1"/>
      <c r="D278" s="354"/>
    </row>
    <row r="279" spans="3:4" x14ac:dyDescent="0.3">
      <c r="C279" s="1"/>
      <c r="D279" s="354"/>
    </row>
    <row r="280" spans="3:4" x14ac:dyDescent="0.3">
      <c r="C280" s="1"/>
      <c r="D280" s="354"/>
    </row>
    <row r="281" spans="3:4" x14ac:dyDescent="0.3">
      <c r="C281" s="1"/>
      <c r="D281" s="354"/>
    </row>
    <row r="282" spans="3:4" x14ac:dyDescent="0.3">
      <c r="C282" s="1"/>
      <c r="D282" s="354"/>
    </row>
    <row r="283" spans="3:4" x14ac:dyDescent="0.3">
      <c r="C283" s="1"/>
      <c r="D283" s="354"/>
    </row>
    <row r="284" spans="3:4" x14ac:dyDescent="0.3">
      <c r="C284" s="1"/>
      <c r="D284" s="354"/>
    </row>
    <row r="285" spans="3:4" x14ac:dyDescent="0.3">
      <c r="C285" s="1"/>
      <c r="D285" s="354"/>
    </row>
    <row r="286" spans="3:4" x14ac:dyDescent="0.3">
      <c r="C286" s="1"/>
      <c r="D286" s="354"/>
    </row>
    <row r="287" spans="3:4" x14ac:dyDescent="0.3">
      <c r="C287" s="1"/>
      <c r="D287" s="354"/>
    </row>
    <row r="288" spans="3:4" x14ac:dyDescent="0.3">
      <c r="C288" s="1"/>
      <c r="D288" s="354"/>
    </row>
    <row r="289" spans="3:4" x14ac:dyDescent="0.3">
      <c r="C289" s="1"/>
      <c r="D289" s="354"/>
    </row>
    <row r="290" spans="3:4" x14ac:dyDescent="0.3">
      <c r="C290" s="1"/>
      <c r="D290" s="354"/>
    </row>
    <row r="291" spans="3:4" x14ac:dyDescent="0.3">
      <c r="C291" s="1"/>
      <c r="D291" s="354"/>
    </row>
    <row r="292" spans="3:4" x14ac:dyDescent="0.3">
      <c r="C292" s="1"/>
      <c r="D292" s="354"/>
    </row>
    <row r="293" spans="3:4" x14ac:dyDescent="0.3">
      <c r="C293" s="1"/>
      <c r="D293" s="354"/>
    </row>
    <row r="294" spans="3:4" x14ac:dyDescent="0.3">
      <c r="C294" s="1"/>
      <c r="D294" s="354"/>
    </row>
    <row r="295" spans="3:4" x14ac:dyDescent="0.3">
      <c r="C295" s="1"/>
      <c r="D295" s="354"/>
    </row>
    <row r="296" spans="3:4" x14ac:dyDescent="0.3">
      <c r="C296" s="1"/>
      <c r="D296" s="354"/>
    </row>
    <row r="297" spans="3:4" x14ac:dyDescent="0.3">
      <c r="C297" s="1"/>
      <c r="D297" s="354"/>
    </row>
    <row r="298" spans="3:4" x14ac:dyDescent="0.3">
      <c r="C298" s="1"/>
      <c r="D298" s="354"/>
    </row>
    <row r="299" spans="3:4" x14ac:dyDescent="0.3">
      <c r="C299" s="1"/>
      <c r="D299" s="354"/>
    </row>
    <row r="300" spans="3:4" x14ac:dyDescent="0.3">
      <c r="C300" s="1"/>
      <c r="D300" s="354"/>
    </row>
    <row r="301" spans="3:4" x14ac:dyDescent="0.3">
      <c r="C301" s="1" t="s">
        <v>35</v>
      </c>
      <c r="D301" s="355" t="s">
        <v>131</v>
      </c>
    </row>
    <row r="302" spans="3:4" x14ac:dyDescent="0.3">
      <c r="C302" s="1"/>
      <c r="D302" s="355" t="s">
        <v>529</v>
      </c>
    </row>
    <row r="303" spans="3:4" x14ac:dyDescent="0.3">
      <c r="C303" s="1"/>
      <c r="D303" s="147" t="s">
        <v>123</v>
      </c>
    </row>
    <row r="304" spans="3:4" x14ac:dyDescent="0.3">
      <c r="C304" s="1"/>
    </row>
    <row r="305" spans="3:4" x14ac:dyDescent="0.3">
      <c r="C305" s="1"/>
      <c r="D305" s="147" t="s">
        <v>567</v>
      </c>
    </row>
    <row r="306" spans="3:4" x14ac:dyDescent="0.3">
      <c r="C306" s="1"/>
    </row>
    <row r="307" spans="3:4" x14ac:dyDescent="0.3">
      <c r="C307" s="1"/>
      <c r="D307" s="354"/>
    </row>
    <row r="308" spans="3:4" x14ac:dyDescent="0.3">
      <c r="C308" s="1"/>
      <c r="D308" s="354" t="s">
        <v>56</v>
      </c>
    </row>
    <row r="309" spans="3:4" x14ac:dyDescent="0.3">
      <c r="C309" s="1"/>
      <c r="D309" s="354"/>
    </row>
    <row r="310" spans="3:4" x14ac:dyDescent="0.3">
      <c r="C310" s="1"/>
      <c r="D310" s="354"/>
    </row>
    <row r="311" spans="3:4" x14ac:dyDescent="0.3">
      <c r="C311" s="1"/>
      <c r="D311" s="354"/>
    </row>
    <row r="312" spans="3:4" x14ac:dyDescent="0.3">
      <c r="C312" s="1"/>
      <c r="D312" s="354"/>
    </row>
    <row r="313" spans="3:4" x14ac:dyDescent="0.3">
      <c r="C313" s="1"/>
      <c r="D313" s="354"/>
    </row>
    <row r="314" spans="3:4" x14ac:dyDescent="0.3">
      <c r="C314" s="1"/>
      <c r="D314" s="354"/>
    </row>
    <row r="315" spans="3:4" x14ac:dyDescent="0.3">
      <c r="C315" s="1"/>
      <c r="D315" s="354"/>
    </row>
    <row r="316" spans="3:4" x14ac:dyDescent="0.3">
      <c r="C316" s="1"/>
      <c r="D316" s="354"/>
    </row>
    <row r="317" spans="3:4" x14ac:dyDescent="0.3">
      <c r="C317" s="1"/>
      <c r="D317" s="354"/>
    </row>
    <row r="318" spans="3:4" x14ac:dyDescent="0.3">
      <c r="C318" s="1"/>
      <c r="D318" s="354"/>
    </row>
    <row r="319" spans="3:4" x14ac:dyDescent="0.3">
      <c r="C319" s="1"/>
      <c r="D319" s="354"/>
    </row>
    <row r="320" spans="3:4" x14ac:dyDescent="0.3">
      <c r="C320" s="1"/>
      <c r="D320" s="354"/>
    </row>
    <row r="321" spans="3:4" x14ac:dyDescent="0.3">
      <c r="C321" s="1"/>
      <c r="D321" s="354"/>
    </row>
    <row r="322" spans="3:4" x14ac:dyDescent="0.3">
      <c r="C322" s="1"/>
      <c r="D322" s="354"/>
    </row>
    <row r="323" spans="3:4" x14ac:dyDescent="0.3">
      <c r="C323" s="1"/>
      <c r="D323" s="354"/>
    </row>
    <row r="324" spans="3:4" x14ac:dyDescent="0.3">
      <c r="C324" s="1"/>
      <c r="D324" s="354"/>
    </row>
    <row r="325" spans="3:4" x14ac:dyDescent="0.3">
      <c r="C325" s="1"/>
      <c r="D325" s="354"/>
    </row>
    <row r="326" spans="3:4" x14ac:dyDescent="0.3">
      <c r="C326" s="1"/>
      <c r="D326" s="354"/>
    </row>
    <row r="327" spans="3:4" x14ac:dyDescent="0.3">
      <c r="C327" s="1"/>
      <c r="D327" s="354"/>
    </row>
    <row r="328" spans="3:4" x14ac:dyDescent="0.3">
      <c r="C328" s="1"/>
      <c r="D328" s="354"/>
    </row>
    <row r="329" spans="3:4" x14ac:dyDescent="0.3">
      <c r="C329" s="1"/>
      <c r="D329" s="354"/>
    </row>
    <row r="330" spans="3:4" x14ac:dyDescent="0.3">
      <c r="C330" s="1"/>
      <c r="D330" s="354"/>
    </row>
    <row r="331" spans="3:4" x14ac:dyDescent="0.3">
      <c r="C331" s="1"/>
      <c r="D331" s="354"/>
    </row>
    <row r="332" spans="3:4" x14ac:dyDescent="0.3">
      <c r="C332" s="1"/>
      <c r="D332" s="354"/>
    </row>
    <row r="333" spans="3:4" x14ac:dyDescent="0.3">
      <c r="C333" s="1"/>
      <c r="D333" s="354"/>
    </row>
    <row r="334" spans="3:4" x14ac:dyDescent="0.3">
      <c r="C334" s="1"/>
      <c r="D334" s="354"/>
    </row>
    <row r="335" spans="3:4" x14ac:dyDescent="0.3">
      <c r="C335" s="1"/>
      <c r="D335" s="354"/>
    </row>
    <row r="336" spans="3:4" x14ac:dyDescent="0.3">
      <c r="C336" s="1"/>
      <c r="D336" s="354"/>
    </row>
    <row r="337" spans="3:4" x14ac:dyDescent="0.3">
      <c r="C337" s="1"/>
      <c r="D337" s="354"/>
    </row>
    <row r="338" spans="3:4" x14ac:dyDescent="0.3">
      <c r="C338" s="1"/>
      <c r="D338" s="354"/>
    </row>
    <row r="339" spans="3:4" x14ac:dyDescent="0.3">
      <c r="C339" s="1"/>
      <c r="D339" s="354"/>
    </row>
    <row r="340" spans="3:4" x14ac:dyDescent="0.3">
      <c r="C340" s="1"/>
      <c r="D340" s="354"/>
    </row>
    <row r="341" spans="3:4" x14ac:dyDescent="0.3">
      <c r="C341" s="1"/>
      <c r="D341" s="354"/>
    </row>
    <row r="342" spans="3:4" x14ac:dyDescent="0.3">
      <c r="C342" s="1"/>
      <c r="D342" s="354"/>
    </row>
    <row r="343" spans="3:4" x14ac:dyDescent="0.3">
      <c r="C343" s="1"/>
      <c r="D343" s="354"/>
    </row>
    <row r="344" spans="3:4" x14ac:dyDescent="0.3">
      <c r="C344" s="1"/>
      <c r="D344" s="354"/>
    </row>
    <row r="345" spans="3:4" x14ac:dyDescent="0.3">
      <c r="C345" s="1"/>
      <c r="D345" s="354"/>
    </row>
    <row r="346" spans="3:4" x14ac:dyDescent="0.3">
      <c r="C346" s="1"/>
      <c r="D346" s="354"/>
    </row>
    <row r="347" spans="3:4" x14ac:dyDescent="0.3">
      <c r="C347" s="1"/>
      <c r="D347" s="354"/>
    </row>
    <row r="348" spans="3:4" x14ac:dyDescent="0.3">
      <c r="C348" s="1"/>
      <c r="D348" s="354"/>
    </row>
    <row r="349" spans="3:4" x14ac:dyDescent="0.3">
      <c r="C349" s="1"/>
      <c r="D349" s="354"/>
    </row>
    <row r="350" spans="3:4" x14ac:dyDescent="0.3">
      <c r="C350" s="1"/>
      <c r="D350" s="354"/>
    </row>
    <row r="351" spans="3:4" x14ac:dyDescent="0.3">
      <c r="C351" s="1"/>
      <c r="D351" s="354"/>
    </row>
    <row r="352" spans="3:4" x14ac:dyDescent="0.3">
      <c r="C352" s="1"/>
      <c r="D352" s="354"/>
    </row>
    <row r="353" spans="3:4" x14ac:dyDescent="0.3">
      <c r="C353" s="1"/>
      <c r="D353" s="354"/>
    </row>
    <row r="354" spans="3:4" x14ac:dyDescent="0.3">
      <c r="C354" s="1"/>
      <c r="D354" s="354"/>
    </row>
    <row r="355" spans="3:4" x14ac:dyDescent="0.3">
      <c r="C355" s="1"/>
      <c r="D355" s="354"/>
    </row>
    <row r="356" spans="3:4" x14ac:dyDescent="0.3">
      <c r="C356" s="1"/>
      <c r="D356" s="354"/>
    </row>
    <row r="357" spans="3:4" x14ac:dyDescent="0.3">
      <c r="C357" s="1"/>
      <c r="D357" s="354"/>
    </row>
    <row r="358" spans="3:4" x14ac:dyDescent="0.3">
      <c r="C358" s="1"/>
      <c r="D358" s="354"/>
    </row>
    <row r="359" spans="3:4" x14ac:dyDescent="0.3">
      <c r="C359" s="1"/>
      <c r="D359" s="354"/>
    </row>
    <row r="360" spans="3:4" x14ac:dyDescent="0.3">
      <c r="C360" s="1"/>
      <c r="D360" s="354"/>
    </row>
    <row r="361" spans="3:4" x14ac:dyDescent="0.3">
      <c r="C361" s="1"/>
      <c r="D361" s="354"/>
    </row>
    <row r="362" spans="3:4" x14ac:dyDescent="0.3">
      <c r="C362" s="1"/>
      <c r="D362" s="354"/>
    </row>
    <row r="363" spans="3:4" x14ac:dyDescent="0.3">
      <c r="C363" s="1"/>
      <c r="D363" s="354"/>
    </row>
    <row r="364" spans="3:4" x14ac:dyDescent="0.3">
      <c r="C364" s="1"/>
      <c r="D364" s="354"/>
    </row>
    <row r="365" spans="3:4" x14ac:dyDescent="0.3">
      <c r="C365" s="1"/>
      <c r="D365" s="354"/>
    </row>
    <row r="366" spans="3:4" x14ac:dyDescent="0.3">
      <c r="C366" s="1"/>
      <c r="D366" s="354"/>
    </row>
    <row r="367" spans="3:4" x14ac:dyDescent="0.3">
      <c r="C367" s="1"/>
      <c r="D367" s="354"/>
    </row>
    <row r="368" spans="3:4" x14ac:dyDescent="0.3">
      <c r="C368" s="1"/>
      <c r="D368" s="354"/>
    </row>
    <row r="369" spans="3:4" x14ac:dyDescent="0.3">
      <c r="C369" s="1"/>
      <c r="D369" s="354"/>
    </row>
    <row r="370" spans="3:4" x14ac:dyDescent="0.3">
      <c r="C370" s="1"/>
      <c r="D370" s="354"/>
    </row>
    <row r="371" spans="3:4" x14ac:dyDescent="0.3">
      <c r="C371" s="1"/>
      <c r="D371" s="354"/>
    </row>
    <row r="372" spans="3:4" x14ac:dyDescent="0.3">
      <c r="C372" s="1"/>
      <c r="D372" s="354"/>
    </row>
    <row r="373" spans="3:4" x14ac:dyDescent="0.3">
      <c r="C373" s="1"/>
      <c r="D373" s="354"/>
    </row>
    <row r="374" spans="3:4" x14ac:dyDescent="0.3">
      <c r="C374" s="1"/>
      <c r="D374" s="354"/>
    </row>
    <row r="375" spans="3:4" x14ac:dyDescent="0.3">
      <c r="C375" s="1"/>
      <c r="D375" s="354"/>
    </row>
    <row r="376" spans="3:4" x14ac:dyDescent="0.3">
      <c r="C376" s="1"/>
      <c r="D376" s="354"/>
    </row>
    <row r="377" spans="3:4" x14ac:dyDescent="0.3">
      <c r="C377" s="1"/>
      <c r="D377" s="354"/>
    </row>
    <row r="378" spans="3:4" x14ac:dyDescent="0.3">
      <c r="C378" s="1"/>
      <c r="D378" s="354"/>
    </row>
    <row r="379" spans="3:4" x14ac:dyDescent="0.3">
      <c r="C379" s="1"/>
      <c r="D379" s="354"/>
    </row>
    <row r="380" spans="3:4" x14ac:dyDescent="0.3">
      <c r="C380" s="1"/>
      <c r="D380" s="354"/>
    </row>
    <row r="381" spans="3:4" x14ac:dyDescent="0.3">
      <c r="C381" s="1"/>
      <c r="D381" s="354"/>
    </row>
    <row r="382" spans="3:4" x14ac:dyDescent="0.3">
      <c r="C382" s="1"/>
      <c r="D382" s="354"/>
    </row>
    <row r="383" spans="3:4" x14ac:dyDescent="0.3">
      <c r="C383" s="1"/>
      <c r="D383" s="354"/>
    </row>
    <row r="384" spans="3:4" x14ac:dyDescent="0.3">
      <c r="C384" s="1"/>
      <c r="D384" s="354"/>
    </row>
    <row r="385" spans="3:4" x14ac:dyDescent="0.3">
      <c r="C385" s="1"/>
      <c r="D385" s="354"/>
    </row>
    <row r="386" spans="3:4" x14ac:dyDescent="0.3">
      <c r="C386" s="1"/>
      <c r="D386" s="354"/>
    </row>
    <row r="387" spans="3:4" x14ac:dyDescent="0.3">
      <c r="C387" s="1"/>
      <c r="D387" s="354"/>
    </row>
    <row r="388" spans="3:4" x14ac:dyDescent="0.3">
      <c r="C388" s="1"/>
      <c r="D388" s="354"/>
    </row>
    <row r="389" spans="3:4" x14ac:dyDescent="0.3">
      <c r="C389" s="1"/>
      <c r="D389" s="354"/>
    </row>
    <row r="390" spans="3:4" x14ac:dyDescent="0.3">
      <c r="C390" s="1"/>
      <c r="D390" s="354"/>
    </row>
    <row r="391" spans="3:4" x14ac:dyDescent="0.3">
      <c r="C391" s="1"/>
      <c r="D391" s="354"/>
    </row>
    <row r="392" spans="3:4" x14ac:dyDescent="0.3">
      <c r="C392" s="1"/>
      <c r="D392" s="354"/>
    </row>
    <row r="393" spans="3:4" x14ac:dyDescent="0.3">
      <c r="C393" s="1"/>
      <c r="D393" s="354"/>
    </row>
    <row r="394" spans="3:4" x14ac:dyDescent="0.3">
      <c r="C394" s="1"/>
      <c r="D394" s="354"/>
    </row>
    <row r="395" spans="3:4" x14ac:dyDescent="0.3">
      <c r="C395" s="1"/>
      <c r="D395" s="354"/>
    </row>
    <row r="396" spans="3:4" x14ac:dyDescent="0.3">
      <c r="C396" s="1"/>
      <c r="D396" s="354"/>
    </row>
    <row r="397" spans="3:4" x14ac:dyDescent="0.3">
      <c r="C397" s="1"/>
      <c r="D397" s="354"/>
    </row>
    <row r="398" spans="3:4" x14ac:dyDescent="0.3">
      <c r="C398" s="1"/>
      <c r="D398" s="354"/>
    </row>
    <row r="399" spans="3:4" x14ac:dyDescent="0.3">
      <c r="C399" s="1"/>
    </row>
    <row r="400" spans="3:4" x14ac:dyDescent="0.3">
      <c r="C400" s="1"/>
    </row>
    <row r="401" spans="3:4" x14ac:dyDescent="0.3">
      <c r="C401" s="1" t="s">
        <v>9</v>
      </c>
      <c r="D401" s="147" t="s">
        <v>580</v>
      </c>
    </row>
    <row r="402" spans="3:4" ht="28.8" x14ac:dyDescent="0.3">
      <c r="C402" s="1"/>
      <c r="D402" s="147" t="s">
        <v>581</v>
      </c>
    </row>
    <row r="403" spans="3:4" x14ac:dyDescent="0.3">
      <c r="C403" s="1"/>
      <c r="D403" s="147" t="s">
        <v>582</v>
      </c>
    </row>
    <row r="404" spans="3:4" x14ac:dyDescent="0.3">
      <c r="C404" s="1"/>
      <c r="D404" s="147" t="s">
        <v>119</v>
      </c>
    </row>
    <row r="405" spans="3:4" x14ac:dyDescent="0.3">
      <c r="C405" s="1"/>
      <c r="D405" s="147" t="s">
        <v>495</v>
      </c>
    </row>
    <row r="406" spans="3:4" x14ac:dyDescent="0.3">
      <c r="C406" s="1"/>
      <c r="D406" s="147" t="s">
        <v>496</v>
      </c>
    </row>
    <row r="407" spans="3:4" x14ac:dyDescent="0.3">
      <c r="C407" s="1"/>
    </row>
    <row r="408" spans="3:4" x14ac:dyDescent="0.3">
      <c r="C408" s="1"/>
    </row>
    <row r="409" spans="3:4" x14ac:dyDescent="0.3">
      <c r="C409" s="1"/>
      <c r="D409" s="354" t="s">
        <v>56</v>
      </c>
    </row>
    <row r="410" spans="3:4" x14ac:dyDescent="0.3">
      <c r="C410" s="1"/>
    </row>
    <row r="411" spans="3:4" x14ac:dyDescent="0.3">
      <c r="C411" s="1"/>
    </row>
    <row r="412" spans="3:4" x14ac:dyDescent="0.3">
      <c r="C412" s="1"/>
    </row>
    <row r="413" spans="3:4" x14ac:dyDescent="0.3">
      <c r="C413" s="1"/>
    </row>
    <row r="414" spans="3:4" x14ac:dyDescent="0.3">
      <c r="C414" s="1"/>
    </row>
    <row r="415" spans="3:4" x14ac:dyDescent="0.3">
      <c r="C415" s="1"/>
    </row>
    <row r="416" spans="3:4" x14ac:dyDescent="0.3">
      <c r="C416" s="1"/>
    </row>
    <row r="417" spans="3:3" x14ac:dyDescent="0.3">
      <c r="C417" s="1"/>
    </row>
    <row r="418" spans="3:3" x14ac:dyDescent="0.3">
      <c r="C418" s="1"/>
    </row>
    <row r="419" spans="3:3" x14ac:dyDescent="0.3">
      <c r="C419" s="1"/>
    </row>
    <row r="420" spans="3:3" x14ac:dyDescent="0.3">
      <c r="C420" s="1"/>
    </row>
    <row r="421" spans="3:3" x14ac:dyDescent="0.3">
      <c r="C421" s="1"/>
    </row>
    <row r="422" spans="3:3" x14ac:dyDescent="0.3">
      <c r="C422" s="1"/>
    </row>
    <row r="423" spans="3:3" x14ac:dyDescent="0.3">
      <c r="C423" s="1"/>
    </row>
    <row r="424" spans="3:3" x14ac:dyDescent="0.3">
      <c r="C424" s="1"/>
    </row>
    <row r="425" spans="3:3" x14ac:dyDescent="0.3">
      <c r="C425" s="1"/>
    </row>
    <row r="426" spans="3:3" x14ac:dyDescent="0.3">
      <c r="C426" s="1"/>
    </row>
    <row r="427" spans="3:3" x14ac:dyDescent="0.3">
      <c r="C427" s="1"/>
    </row>
    <row r="428" spans="3:3" x14ac:dyDescent="0.3">
      <c r="C428" s="1"/>
    </row>
    <row r="429" spans="3:3" x14ac:dyDescent="0.3">
      <c r="C429" s="1"/>
    </row>
    <row r="430" spans="3:3" x14ac:dyDescent="0.3">
      <c r="C430" s="1"/>
    </row>
    <row r="431" spans="3:3" x14ac:dyDescent="0.3">
      <c r="C431" s="1"/>
    </row>
    <row r="432" spans="3:3" x14ac:dyDescent="0.3">
      <c r="C432" s="1"/>
    </row>
    <row r="433" spans="3:3" x14ac:dyDescent="0.3">
      <c r="C433" s="1"/>
    </row>
    <row r="434" spans="3:3" x14ac:dyDescent="0.3">
      <c r="C434" s="1"/>
    </row>
    <row r="435" spans="3:3" x14ac:dyDescent="0.3">
      <c r="C435" s="1"/>
    </row>
    <row r="436" spans="3:3" x14ac:dyDescent="0.3">
      <c r="C436" s="1"/>
    </row>
    <row r="437" spans="3:3" x14ac:dyDescent="0.3">
      <c r="C437" s="1"/>
    </row>
    <row r="438" spans="3:3" x14ac:dyDescent="0.3">
      <c r="C438" s="1"/>
    </row>
    <row r="439" spans="3:3" x14ac:dyDescent="0.3">
      <c r="C439" s="1"/>
    </row>
    <row r="440" spans="3:3" x14ac:dyDescent="0.3">
      <c r="C440" s="1"/>
    </row>
    <row r="441" spans="3:3" x14ac:dyDescent="0.3">
      <c r="C441" s="1"/>
    </row>
    <row r="442" spans="3:3" x14ac:dyDescent="0.3">
      <c r="C442" s="1"/>
    </row>
    <row r="443" spans="3:3" x14ac:dyDescent="0.3">
      <c r="C443" s="1"/>
    </row>
    <row r="444" spans="3:3" x14ac:dyDescent="0.3">
      <c r="C444" s="1"/>
    </row>
    <row r="445" spans="3:3" x14ac:dyDescent="0.3">
      <c r="C445" s="1"/>
    </row>
    <row r="446" spans="3:3" x14ac:dyDescent="0.3">
      <c r="C446" s="1"/>
    </row>
    <row r="447" spans="3:3" x14ac:dyDescent="0.3">
      <c r="C447" s="1"/>
    </row>
    <row r="448" spans="3:3" x14ac:dyDescent="0.3">
      <c r="C448" s="1"/>
    </row>
    <row r="449" spans="3:3" x14ac:dyDescent="0.3">
      <c r="C449" s="1"/>
    </row>
    <row r="450" spans="3:3" x14ac:dyDescent="0.3">
      <c r="C450" s="1"/>
    </row>
    <row r="451" spans="3:3" x14ac:dyDescent="0.3">
      <c r="C451" s="1"/>
    </row>
    <row r="452" spans="3:3" x14ac:dyDescent="0.3">
      <c r="C452" s="1"/>
    </row>
    <row r="453" spans="3:3" x14ac:dyDescent="0.3">
      <c r="C453" s="1"/>
    </row>
    <row r="454" spans="3:3" x14ac:dyDescent="0.3">
      <c r="C454" s="1"/>
    </row>
    <row r="455" spans="3:3" x14ac:dyDescent="0.3">
      <c r="C455" s="1"/>
    </row>
    <row r="456" spans="3:3" x14ac:dyDescent="0.3">
      <c r="C456" s="1"/>
    </row>
    <row r="457" spans="3:3" x14ac:dyDescent="0.3">
      <c r="C457" s="1"/>
    </row>
    <row r="458" spans="3:3" x14ac:dyDescent="0.3">
      <c r="C458" s="1"/>
    </row>
    <row r="459" spans="3:3" x14ac:dyDescent="0.3">
      <c r="C459" s="1"/>
    </row>
    <row r="460" spans="3:3" x14ac:dyDescent="0.3">
      <c r="C460" s="1"/>
    </row>
    <row r="461" spans="3:3" x14ac:dyDescent="0.3">
      <c r="C461" s="1"/>
    </row>
    <row r="462" spans="3:3" x14ac:dyDescent="0.3">
      <c r="C462" s="1"/>
    </row>
    <row r="463" spans="3:3" x14ac:dyDescent="0.3">
      <c r="C463" s="1"/>
    </row>
    <row r="464" spans="3:3" x14ac:dyDescent="0.3">
      <c r="C464" s="1"/>
    </row>
    <row r="465" spans="3:3" x14ac:dyDescent="0.3">
      <c r="C465" s="1"/>
    </row>
    <row r="466" spans="3:3" x14ac:dyDescent="0.3">
      <c r="C466" s="1"/>
    </row>
    <row r="467" spans="3:3" x14ac:dyDescent="0.3">
      <c r="C467" s="1"/>
    </row>
    <row r="468" spans="3:3" x14ac:dyDescent="0.3">
      <c r="C468" s="1"/>
    </row>
    <row r="469" spans="3:3" x14ac:dyDescent="0.3">
      <c r="C469" s="1"/>
    </row>
    <row r="470" spans="3:3" x14ac:dyDescent="0.3">
      <c r="C470" s="1"/>
    </row>
    <row r="471" spans="3:3" x14ac:dyDescent="0.3">
      <c r="C471" s="1"/>
    </row>
    <row r="472" spans="3:3" x14ac:dyDescent="0.3">
      <c r="C472" s="1"/>
    </row>
    <row r="473" spans="3:3" x14ac:dyDescent="0.3">
      <c r="C473" s="1"/>
    </row>
    <row r="474" spans="3:3" x14ac:dyDescent="0.3">
      <c r="C474" s="1"/>
    </row>
    <row r="475" spans="3:3" x14ac:dyDescent="0.3">
      <c r="C475" s="1"/>
    </row>
    <row r="476" spans="3:3" x14ac:dyDescent="0.3">
      <c r="C476" s="1"/>
    </row>
    <row r="477" spans="3:3" x14ac:dyDescent="0.3">
      <c r="C477" s="1"/>
    </row>
    <row r="478" spans="3:3" x14ac:dyDescent="0.3">
      <c r="C478" s="1"/>
    </row>
    <row r="479" spans="3:3" x14ac:dyDescent="0.3">
      <c r="C479" s="1"/>
    </row>
    <row r="480" spans="3:3" x14ac:dyDescent="0.3">
      <c r="C480" s="1"/>
    </row>
    <row r="481" spans="3:3" x14ac:dyDescent="0.3">
      <c r="C481" s="1"/>
    </row>
    <row r="482" spans="3:3" x14ac:dyDescent="0.3">
      <c r="C482" s="1"/>
    </row>
    <row r="483" spans="3:3" x14ac:dyDescent="0.3">
      <c r="C483" s="1"/>
    </row>
    <row r="484" spans="3:3" x14ac:dyDescent="0.3">
      <c r="C484" s="1"/>
    </row>
    <row r="485" spans="3:3" x14ac:dyDescent="0.3">
      <c r="C485" s="1"/>
    </row>
    <row r="486" spans="3:3" x14ac:dyDescent="0.3">
      <c r="C486" s="1"/>
    </row>
    <row r="487" spans="3:3" x14ac:dyDescent="0.3">
      <c r="C487" s="1"/>
    </row>
    <row r="488" spans="3:3" x14ac:dyDescent="0.3">
      <c r="C488" s="1"/>
    </row>
    <row r="489" spans="3:3" x14ac:dyDescent="0.3">
      <c r="C489" s="1"/>
    </row>
    <row r="490" spans="3:3" x14ac:dyDescent="0.3">
      <c r="C490" s="1"/>
    </row>
    <row r="491" spans="3:3" x14ac:dyDescent="0.3">
      <c r="C491" s="1"/>
    </row>
    <row r="492" spans="3:3" x14ac:dyDescent="0.3">
      <c r="C492" s="1"/>
    </row>
    <row r="493" spans="3:3" x14ac:dyDescent="0.3">
      <c r="C493" s="1"/>
    </row>
    <row r="494" spans="3:3" x14ac:dyDescent="0.3">
      <c r="C494" s="1"/>
    </row>
    <row r="495" spans="3:3" x14ac:dyDescent="0.3">
      <c r="C495" s="1"/>
    </row>
    <row r="496" spans="3:3" x14ac:dyDescent="0.3">
      <c r="C496" s="1"/>
    </row>
    <row r="497" spans="3:4" x14ac:dyDescent="0.3">
      <c r="C497" s="1"/>
    </row>
    <row r="498" spans="3:4" x14ac:dyDescent="0.3">
      <c r="C498" s="1"/>
    </row>
    <row r="499" spans="3:4" x14ac:dyDescent="0.3">
      <c r="C499" s="1"/>
    </row>
    <row r="500" spans="3:4" x14ac:dyDescent="0.3">
      <c r="C500" s="1"/>
    </row>
    <row r="501" spans="3:4" ht="16.2" x14ac:dyDescent="0.3">
      <c r="C501" s="1" t="s">
        <v>51</v>
      </c>
      <c r="D501" s="147" t="s">
        <v>546</v>
      </c>
    </row>
    <row r="502" spans="3:4" x14ac:dyDescent="0.3">
      <c r="C502" s="1"/>
    </row>
    <row r="503" spans="3:4" x14ac:dyDescent="0.3">
      <c r="C503" s="1"/>
      <c r="D503" s="147" t="s">
        <v>545</v>
      </c>
    </row>
    <row r="504" spans="3:4" x14ac:dyDescent="0.3">
      <c r="C504" s="1"/>
    </row>
    <row r="505" spans="3:4" x14ac:dyDescent="0.3">
      <c r="C505" s="1"/>
    </row>
    <row r="506" spans="3:4" x14ac:dyDescent="0.3">
      <c r="C506" s="1"/>
    </row>
    <row r="507" spans="3:4" x14ac:dyDescent="0.3">
      <c r="C507" s="1"/>
    </row>
    <row r="508" spans="3:4" x14ac:dyDescent="0.3">
      <c r="C508" s="1"/>
    </row>
    <row r="509" spans="3:4" x14ac:dyDescent="0.3">
      <c r="C509" s="1"/>
    </row>
    <row r="510" spans="3:4" x14ac:dyDescent="0.3">
      <c r="C510" s="1"/>
    </row>
    <row r="511" spans="3:4" x14ac:dyDescent="0.3">
      <c r="C511" s="1"/>
    </row>
    <row r="512" spans="3:4" x14ac:dyDescent="0.3">
      <c r="C512" s="1"/>
    </row>
    <row r="513" spans="3:3" x14ac:dyDescent="0.3">
      <c r="C513" s="1"/>
    </row>
    <row r="514" spans="3:3" x14ac:dyDescent="0.3">
      <c r="C514" s="1"/>
    </row>
    <row r="515" spans="3:3" x14ac:dyDescent="0.3">
      <c r="C515" s="1"/>
    </row>
    <row r="516" spans="3:3" x14ac:dyDescent="0.3">
      <c r="C516" s="1"/>
    </row>
    <row r="517" spans="3:3" x14ac:dyDescent="0.3">
      <c r="C517" s="1"/>
    </row>
    <row r="518" spans="3:3" x14ac:dyDescent="0.3">
      <c r="C518" s="1"/>
    </row>
    <row r="519" spans="3:3" x14ac:dyDescent="0.3">
      <c r="C519" s="1"/>
    </row>
    <row r="520" spans="3:3" x14ac:dyDescent="0.3">
      <c r="C520" s="1"/>
    </row>
    <row r="521" spans="3:3" x14ac:dyDescent="0.3">
      <c r="C521" s="1"/>
    </row>
    <row r="522" spans="3:3" x14ac:dyDescent="0.3">
      <c r="C522" s="1"/>
    </row>
    <row r="523" spans="3:3" x14ac:dyDescent="0.3">
      <c r="C523" s="1"/>
    </row>
    <row r="524" spans="3:3" x14ac:dyDescent="0.3">
      <c r="C524" s="1"/>
    </row>
    <row r="525" spans="3:3" x14ac:dyDescent="0.3">
      <c r="C525" s="1"/>
    </row>
    <row r="526" spans="3:3" x14ac:dyDescent="0.3">
      <c r="C526" s="1"/>
    </row>
    <row r="527" spans="3:3" x14ac:dyDescent="0.3">
      <c r="C527" s="1"/>
    </row>
    <row r="528" spans="3:3" x14ac:dyDescent="0.3">
      <c r="C528" s="1"/>
    </row>
    <row r="529" spans="3:4" x14ac:dyDescent="0.3">
      <c r="C529" s="1"/>
    </row>
    <row r="530" spans="3:4" x14ac:dyDescent="0.3">
      <c r="C530" s="1"/>
    </row>
    <row r="531" spans="3:4" x14ac:dyDescent="0.3">
      <c r="C531" s="1"/>
      <c r="D531" s="354" t="s">
        <v>56</v>
      </c>
    </row>
    <row r="532" spans="3:4" x14ac:dyDescent="0.3">
      <c r="C532" s="1"/>
    </row>
    <row r="533" spans="3:4" x14ac:dyDescent="0.3">
      <c r="C533" s="1"/>
    </row>
    <row r="534" spans="3:4" x14ac:dyDescent="0.3">
      <c r="C534" s="1"/>
    </row>
    <row r="535" spans="3:4" x14ac:dyDescent="0.3">
      <c r="C535" s="1"/>
    </row>
    <row r="536" spans="3:4" x14ac:dyDescent="0.3">
      <c r="C536" s="1"/>
    </row>
    <row r="537" spans="3:4" x14ac:dyDescent="0.3">
      <c r="C537" s="1"/>
    </row>
    <row r="538" spans="3:4" x14ac:dyDescent="0.3">
      <c r="C538" s="1"/>
    </row>
    <row r="539" spans="3:4" x14ac:dyDescent="0.3">
      <c r="C539" s="1"/>
    </row>
    <row r="540" spans="3:4" x14ac:dyDescent="0.3">
      <c r="C540" s="1"/>
    </row>
    <row r="541" spans="3:4" x14ac:dyDescent="0.3">
      <c r="C541" s="1"/>
    </row>
    <row r="542" spans="3:4" x14ac:dyDescent="0.3">
      <c r="C542" s="1"/>
    </row>
    <row r="543" spans="3:4" x14ac:dyDescent="0.3">
      <c r="C543" s="1"/>
    </row>
    <row r="544" spans="3:4" x14ac:dyDescent="0.3">
      <c r="C544" s="1"/>
    </row>
    <row r="545" spans="3:3" x14ac:dyDescent="0.3">
      <c r="C545" s="1"/>
    </row>
    <row r="546" spans="3:3" x14ac:dyDescent="0.3">
      <c r="C546" s="1"/>
    </row>
    <row r="547" spans="3:3" x14ac:dyDescent="0.3">
      <c r="C547" s="1"/>
    </row>
    <row r="548" spans="3:3" x14ac:dyDescent="0.3">
      <c r="C548" s="1"/>
    </row>
    <row r="549" spans="3:3" x14ac:dyDescent="0.3">
      <c r="C549" s="1"/>
    </row>
    <row r="550" spans="3:3" x14ac:dyDescent="0.3">
      <c r="C550" s="1"/>
    </row>
    <row r="551" spans="3:3" x14ac:dyDescent="0.3">
      <c r="C551" s="1"/>
    </row>
    <row r="552" spans="3:3" x14ac:dyDescent="0.3">
      <c r="C552" s="1"/>
    </row>
    <row r="553" spans="3:3" x14ac:dyDescent="0.3">
      <c r="C553" s="1"/>
    </row>
    <row r="554" spans="3:3" x14ac:dyDescent="0.3">
      <c r="C554" s="1"/>
    </row>
    <row r="555" spans="3:3" x14ac:dyDescent="0.3">
      <c r="C555" s="1"/>
    </row>
    <row r="556" spans="3:3" x14ac:dyDescent="0.3">
      <c r="C556" s="1"/>
    </row>
    <row r="557" spans="3:3" x14ac:dyDescent="0.3">
      <c r="C557" s="1"/>
    </row>
    <row r="558" spans="3:3" x14ac:dyDescent="0.3">
      <c r="C558" s="1"/>
    </row>
    <row r="559" spans="3:3" x14ac:dyDescent="0.3">
      <c r="C559" s="1"/>
    </row>
    <row r="560" spans="3:3" x14ac:dyDescent="0.3">
      <c r="C560" s="1"/>
    </row>
    <row r="561" spans="3:3" x14ac:dyDescent="0.3">
      <c r="C561" s="1"/>
    </row>
    <row r="562" spans="3:3" x14ac:dyDescent="0.3">
      <c r="C562" s="1"/>
    </row>
    <row r="563" spans="3:3" x14ac:dyDescent="0.3">
      <c r="C563" s="1"/>
    </row>
    <row r="564" spans="3:3" x14ac:dyDescent="0.3">
      <c r="C564" s="1"/>
    </row>
    <row r="565" spans="3:3" x14ac:dyDescent="0.3">
      <c r="C565" s="1"/>
    </row>
    <row r="566" spans="3:3" x14ac:dyDescent="0.3">
      <c r="C566" s="1"/>
    </row>
    <row r="567" spans="3:3" x14ac:dyDescent="0.3">
      <c r="C567" s="1"/>
    </row>
    <row r="568" spans="3:3" x14ac:dyDescent="0.3">
      <c r="C568" s="1"/>
    </row>
    <row r="569" spans="3:3" x14ac:dyDescent="0.3">
      <c r="C569" s="1"/>
    </row>
    <row r="570" spans="3:3" x14ac:dyDescent="0.3">
      <c r="C570" s="1"/>
    </row>
    <row r="571" spans="3:3" x14ac:dyDescent="0.3">
      <c r="C571" s="1"/>
    </row>
    <row r="572" spans="3:3" x14ac:dyDescent="0.3">
      <c r="C572" s="1"/>
    </row>
    <row r="573" spans="3:3" x14ac:dyDescent="0.3">
      <c r="C573" s="1"/>
    </row>
    <row r="574" spans="3:3" x14ac:dyDescent="0.3">
      <c r="C574" s="1"/>
    </row>
    <row r="575" spans="3:3" x14ac:dyDescent="0.3">
      <c r="C575" s="1"/>
    </row>
    <row r="576" spans="3:3" x14ac:dyDescent="0.3">
      <c r="C576" s="1"/>
    </row>
    <row r="577" spans="3:3" x14ac:dyDescent="0.3">
      <c r="C577" s="1"/>
    </row>
    <row r="578" spans="3:3" x14ac:dyDescent="0.3">
      <c r="C578" s="1"/>
    </row>
    <row r="579" spans="3:3" x14ac:dyDescent="0.3">
      <c r="C579" s="1"/>
    </row>
    <row r="580" spans="3:3" x14ac:dyDescent="0.3">
      <c r="C580" s="1"/>
    </row>
    <row r="581" spans="3:3" x14ac:dyDescent="0.3">
      <c r="C581" s="1"/>
    </row>
    <row r="582" spans="3:3" x14ac:dyDescent="0.3">
      <c r="C582" s="1"/>
    </row>
    <row r="583" spans="3:3" x14ac:dyDescent="0.3">
      <c r="C583" s="1"/>
    </row>
    <row r="584" spans="3:3" x14ac:dyDescent="0.3">
      <c r="C584" s="1"/>
    </row>
    <row r="585" spans="3:3" x14ac:dyDescent="0.3">
      <c r="C585" s="1"/>
    </row>
    <row r="586" spans="3:3" x14ac:dyDescent="0.3">
      <c r="C586" s="1"/>
    </row>
    <row r="587" spans="3:3" x14ac:dyDescent="0.3">
      <c r="C587" s="1"/>
    </row>
    <row r="588" spans="3:3" x14ac:dyDescent="0.3">
      <c r="C588" s="1"/>
    </row>
    <row r="589" spans="3:3" x14ac:dyDescent="0.3">
      <c r="C589" s="1"/>
    </row>
    <row r="590" spans="3:3" x14ac:dyDescent="0.3">
      <c r="C590" s="1"/>
    </row>
    <row r="591" spans="3:3" x14ac:dyDescent="0.3">
      <c r="C591" s="1"/>
    </row>
    <row r="592" spans="3:3" x14ac:dyDescent="0.3">
      <c r="C592" s="1"/>
    </row>
    <row r="593" spans="3:4" x14ac:dyDescent="0.3">
      <c r="C593" s="1"/>
    </row>
    <row r="594" spans="3:4" x14ac:dyDescent="0.3">
      <c r="C594" s="1"/>
    </row>
    <row r="595" spans="3:4" x14ac:dyDescent="0.3">
      <c r="C595" s="1"/>
    </row>
    <row r="596" spans="3:4" x14ac:dyDescent="0.3">
      <c r="C596" s="1"/>
    </row>
    <row r="597" spans="3:4" x14ac:dyDescent="0.3">
      <c r="C597" s="1"/>
    </row>
    <row r="598" spans="3:4" x14ac:dyDescent="0.3">
      <c r="C598" s="1"/>
    </row>
    <row r="599" spans="3:4" x14ac:dyDescent="0.3">
      <c r="C599" s="1"/>
    </row>
    <row r="600" spans="3:4" x14ac:dyDescent="0.3">
      <c r="C600" s="1"/>
    </row>
    <row r="601" spans="3:4" x14ac:dyDescent="0.3">
      <c r="C601" s="1" t="s">
        <v>40</v>
      </c>
      <c r="D601" s="147" t="s">
        <v>191</v>
      </c>
    </row>
    <row r="602" spans="3:4" ht="28.8" x14ac:dyDescent="0.3">
      <c r="C602" s="1"/>
      <c r="D602" s="355" t="s">
        <v>190</v>
      </c>
    </row>
    <row r="603" spans="3:4" x14ac:dyDescent="0.3">
      <c r="C603" s="1"/>
      <c r="D603" s="147" t="s">
        <v>568</v>
      </c>
    </row>
    <row r="604" spans="3:4" x14ac:dyDescent="0.3">
      <c r="C604" s="1"/>
      <c r="D604" s="147" t="s">
        <v>576</v>
      </c>
    </row>
    <row r="605" spans="3:4" s="278" customFormat="1" x14ac:dyDescent="0.3">
      <c r="C605" s="1"/>
      <c r="D605" s="147"/>
    </row>
    <row r="606" spans="3:4" x14ac:dyDescent="0.3">
      <c r="C606" s="1"/>
    </row>
    <row r="607" spans="3:4" x14ac:dyDescent="0.3">
      <c r="C607" s="1"/>
      <c r="D607" s="354" t="s">
        <v>56</v>
      </c>
    </row>
    <row r="608" spans="3:4" x14ac:dyDescent="0.3">
      <c r="C608" s="1"/>
    </row>
    <row r="609" spans="3:3" x14ac:dyDescent="0.3">
      <c r="C609" s="1"/>
    </row>
    <row r="610" spans="3:3" x14ac:dyDescent="0.3">
      <c r="C610" s="1"/>
    </row>
    <row r="611" spans="3:3" x14ac:dyDescent="0.3">
      <c r="C611" s="1"/>
    </row>
    <row r="612" spans="3:3" x14ac:dyDescent="0.3">
      <c r="C612" s="1"/>
    </row>
    <row r="613" spans="3:3" x14ac:dyDescent="0.3">
      <c r="C613" s="1"/>
    </row>
    <row r="614" spans="3:3" x14ac:dyDescent="0.3">
      <c r="C614" s="1"/>
    </row>
    <row r="615" spans="3:3" x14ac:dyDescent="0.3">
      <c r="C615" s="1"/>
    </row>
    <row r="616" spans="3:3" x14ac:dyDescent="0.3">
      <c r="C616" s="1"/>
    </row>
    <row r="617" spans="3:3" x14ac:dyDescent="0.3">
      <c r="C617" s="1"/>
    </row>
    <row r="618" spans="3:3" x14ac:dyDescent="0.3">
      <c r="C618" s="1"/>
    </row>
    <row r="619" spans="3:3" x14ac:dyDescent="0.3">
      <c r="C619" s="1"/>
    </row>
    <row r="620" spans="3:3" x14ac:dyDescent="0.3">
      <c r="C620" s="1"/>
    </row>
    <row r="621" spans="3:3" x14ac:dyDescent="0.3">
      <c r="C621" s="1"/>
    </row>
    <row r="622" spans="3:3" x14ac:dyDescent="0.3">
      <c r="C622" s="1"/>
    </row>
    <row r="623" spans="3:3" x14ac:dyDescent="0.3">
      <c r="C623" s="1"/>
    </row>
    <row r="624" spans="3:3" x14ac:dyDescent="0.3">
      <c r="C624" s="1"/>
    </row>
    <row r="625" spans="3:3" x14ac:dyDescent="0.3">
      <c r="C625" s="1"/>
    </row>
    <row r="626" spans="3:3" x14ac:dyDescent="0.3">
      <c r="C626" s="1"/>
    </row>
    <row r="627" spans="3:3" x14ac:dyDescent="0.3">
      <c r="C627" s="1"/>
    </row>
    <row r="628" spans="3:3" x14ac:dyDescent="0.3">
      <c r="C628" s="1"/>
    </row>
    <row r="629" spans="3:3" x14ac:dyDescent="0.3">
      <c r="C629" s="1"/>
    </row>
    <row r="630" spans="3:3" x14ac:dyDescent="0.3">
      <c r="C630" s="1"/>
    </row>
    <row r="631" spans="3:3" x14ac:dyDescent="0.3">
      <c r="C631" s="1"/>
    </row>
    <row r="632" spans="3:3" x14ac:dyDescent="0.3">
      <c r="C632" s="1"/>
    </row>
    <row r="633" spans="3:3" x14ac:dyDescent="0.3">
      <c r="C633" s="1"/>
    </row>
    <row r="634" spans="3:3" x14ac:dyDescent="0.3">
      <c r="C634" s="1"/>
    </row>
    <row r="635" spans="3:3" x14ac:dyDescent="0.3">
      <c r="C635" s="1"/>
    </row>
    <row r="636" spans="3:3" x14ac:dyDescent="0.3">
      <c r="C636" s="1"/>
    </row>
    <row r="637" spans="3:3" x14ac:dyDescent="0.3">
      <c r="C637" s="1"/>
    </row>
    <row r="638" spans="3:3" x14ac:dyDescent="0.3">
      <c r="C638" s="1"/>
    </row>
    <row r="639" spans="3:3" x14ac:dyDescent="0.3">
      <c r="C639" s="1"/>
    </row>
    <row r="640" spans="3:3" x14ac:dyDescent="0.3">
      <c r="C640" s="1"/>
    </row>
    <row r="641" spans="3:3" x14ac:dyDescent="0.3">
      <c r="C641" s="1"/>
    </row>
    <row r="642" spans="3:3" x14ac:dyDescent="0.3">
      <c r="C642" s="1"/>
    </row>
    <row r="643" spans="3:3" x14ac:dyDescent="0.3">
      <c r="C643" s="1"/>
    </row>
    <row r="644" spans="3:3" x14ac:dyDescent="0.3">
      <c r="C644" s="1"/>
    </row>
    <row r="645" spans="3:3" x14ac:dyDescent="0.3">
      <c r="C645" s="1"/>
    </row>
    <row r="646" spans="3:3" x14ac:dyDescent="0.3">
      <c r="C646" s="1"/>
    </row>
    <row r="647" spans="3:3" x14ac:dyDescent="0.3">
      <c r="C647" s="1"/>
    </row>
    <row r="648" spans="3:3" x14ac:dyDescent="0.3">
      <c r="C648" s="1"/>
    </row>
    <row r="649" spans="3:3" x14ac:dyDescent="0.3">
      <c r="C649" s="1"/>
    </row>
    <row r="650" spans="3:3" x14ac:dyDescent="0.3">
      <c r="C650" s="1"/>
    </row>
    <row r="651" spans="3:3" x14ac:dyDescent="0.3">
      <c r="C651" s="1"/>
    </row>
    <row r="652" spans="3:3" x14ac:dyDescent="0.3">
      <c r="C652" s="1"/>
    </row>
    <row r="653" spans="3:3" x14ac:dyDescent="0.3">
      <c r="C653" s="1"/>
    </row>
    <row r="654" spans="3:3" x14ac:dyDescent="0.3">
      <c r="C654" s="1"/>
    </row>
    <row r="655" spans="3:3" x14ac:dyDescent="0.3">
      <c r="C655" s="1"/>
    </row>
    <row r="656" spans="3:3" x14ac:dyDescent="0.3">
      <c r="C656" s="1"/>
    </row>
    <row r="657" spans="3:3" x14ac:dyDescent="0.3">
      <c r="C657" s="1"/>
    </row>
    <row r="658" spans="3:3" x14ac:dyDescent="0.3">
      <c r="C658" s="1"/>
    </row>
    <row r="659" spans="3:3" x14ac:dyDescent="0.3">
      <c r="C659" s="1"/>
    </row>
    <row r="660" spans="3:3" x14ac:dyDescent="0.3">
      <c r="C660" s="1"/>
    </row>
    <row r="661" spans="3:3" x14ac:dyDescent="0.3">
      <c r="C661" s="1"/>
    </row>
    <row r="662" spans="3:3" x14ac:dyDescent="0.3">
      <c r="C662" s="1"/>
    </row>
    <row r="663" spans="3:3" x14ac:dyDescent="0.3">
      <c r="C663" s="1"/>
    </row>
    <row r="664" spans="3:3" x14ac:dyDescent="0.3">
      <c r="C664" s="1"/>
    </row>
    <row r="665" spans="3:3" x14ac:dyDescent="0.3">
      <c r="C665" s="1"/>
    </row>
    <row r="666" spans="3:3" x14ac:dyDescent="0.3">
      <c r="C666" s="1"/>
    </row>
    <row r="667" spans="3:3" x14ac:dyDescent="0.3">
      <c r="C667" s="1"/>
    </row>
    <row r="668" spans="3:3" x14ac:dyDescent="0.3">
      <c r="C668" s="1"/>
    </row>
    <row r="669" spans="3:3" x14ac:dyDescent="0.3">
      <c r="C669" s="1"/>
    </row>
    <row r="670" spans="3:3" x14ac:dyDescent="0.3">
      <c r="C670" s="1"/>
    </row>
    <row r="671" spans="3:3" x14ac:dyDescent="0.3">
      <c r="C671" s="1"/>
    </row>
    <row r="672" spans="3:3" x14ac:dyDescent="0.3">
      <c r="C672" s="1"/>
    </row>
    <row r="673" spans="3:3" x14ac:dyDescent="0.3">
      <c r="C673" s="1"/>
    </row>
    <row r="674" spans="3:3" x14ac:dyDescent="0.3">
      <c r="C674" s="1"/>
    </row>
    <row r="675" spans="3:3" x14ac:dyDescent="0.3">
      <c r="C675" s="1"/>
    </row>
    <row r="676" spans="3:3" x14ac:dyDescent="0.3">
      <c r="C676" s="1"/>
    </row>
    <row r="677" spans="3:3" x14ac:dyDescent="0.3">
      <c r="C677" s="1"/>
    </row>
    <row r="678" spans="3:3" x14ac:dyDescent="0.3">
      <c r="C678" s="1"/>
    </row>
    <row r="679" spans="3:3" x14ac:dyDescent="0.3">
      <c r="C679" s="1"/>
    </row>
    <row r="680" spans="3:3" x14ac:dyDescent="0.3">
      <c r="C680" s="1"/>
    </row>
    <row r="681" spans="3:3" x14ac:dyDescent="0.3">
      <c r="C681" s="1"/>
    </row>
    <row r="682" spans="3:3" x14ac:dyDescent="0.3">
      <c r="C682" s="1"/>
    </row>
    <row r="683" spans="3:3" x14ac:dyDescent="0.3">
      <c r="C683" s="1"/>
    </row>
    <row r="684" spans="3:3" x14ac:dyDescent="0.3">
      <c r="C684" s="1"/>
    </row>
    <row r="685" spans="3:3" x14ac:dyDescent="0.3">
      <c r="C685" s="1"/>
    </row>
    <row r="686" spans="3:3" x14ac:dyDescent="0.3">
      <c r="C686" s="1"/>
    </row>
    <row r="687" spans="3:3" x14ac:dyDescent="0.3">
      <c r="C687" s="1"/>
    </row>
    <row r="688" spans="3:3" x14ac:dyDescent="0.3">
      <c r="C688" s="1"/>
    </row>
    <row r="689" spans="3:4" x14ac:dyDescent="0.3">
      <c r="C689" s="1"/>
    </row>
    <row r="690" spans="3:4" x14ac:dyDescent="0.3">
      <c r="C690" s="1"/>
    </row>
    <row r="691" spans="3:4" x14ac:dyDescent="0.3">
      <c r="C691" s="1"/>
    </row>
    <row r="692" spans="3:4" x14ac:dyDescent="0.3">
      <c r="C692" s="1"/>
    </row>
    <row r="693" spans="3:4" x14ac:dyDescent="0.3">
      <c r="C693" s="1"/>
    </row>
    <row r="694" spans="3:4" x14ac:dyDescent="0.3">
      <c r="C694" s="1"/>
    </row>
    <row r="695" spans="3:4" x14ac:dyDescent="0.3">
      <c r="C695" s="1"/>
    </row>
    <row r="696" spans="3:4" x14ac:dyDescent="0.3">
      <c r="C696" s="1"/>
    </row>
    <row r="697" spans="3:4" x14ac:dyDescent="0.3">
      <c r="C697" s="1"/>
    </row>
    <row r="698" spans="3:4" x14ac:dyDescent="0.3">
      <c r="C698" s="1"/>
    </row>
    <row r="699" spans="3:4" x14ac:dyDescent="0.3">
      <c r="C699" s="1"/>
    </row>
    <row r="700" spans="3:4" x14ac:dyDescent="0.3">
      <c r="C700" s="1"/>
    </row>
    <row r="701" spans="3:4" x14ac:dyDescent="0.3">
      <c r="C701" s="1"/>
    </row>
    <row r="702" spans="3:4" x14ac:dyDescent="0.3">
      <c r="C702" s="1" t="s">
        <v>41</v>
      </c>
      <c r="D702" s="147" t="s">
        <v>594</v>
      </c>
    </row>
    <row r="703" spans="3:4" ht="28.8" x14ac:dyDescent="0.3">
      <c r="C703" s="1"/>
      <c r="D703" s="355" t="s">
        <v>595</v>
      </c>
    </row>
    <row r="704" spans="3:4" s="278" customFormat="1" x14ac:dyDescent="0.3">
      <c r="C704" s="1"/>
      <c r="D704" s="147" t="s">
        <v>568</v>
      </c>
    </row>
    <row r="705" spans="3:4" ht="28.8" x14ac:dyDescent="0.3">
      <c r="C705" s="1"/>
      <c r="D705" s="147" t="s">
        <v>596</v>
      </c>
    </row>
    <row r="706" spans="3:4" x14ac:dyDescent="0.3">
      <c r="C706" s="1"/>
      <c r="D706" s="147" t="s">
        <v>598</v>
      </c>
    </row>
    <row r="707" spans="3:4" x14ac:dyDescent="0.3">
      <c r="C707" s="1"/>
      <c r="D707" s="147" t="s">
        <v>599</v>
      </c>
    </row>
    <row r="708" spans="3:4" s="278" customFormat="1" x14ac:dyDescent="0.3">
      <c r="C708" s="1"/>
      <c r="D708" s="147"/>
    </row>
    <row r="709" spans="3:4" s="278" customFormat="1" x14ac:dyDescent="0.3">
      <c r="C709" s="1"/>
      <c r="D709" s="147"/>
    </row>
    <row r="710" spans="3:4" ht="15" customHeight="1" x14ac:dyDescent="0.3">
      <c r="C710" s="1"/>
      <c r="D710" s="350" t="s">
        <v>597</v>
      </c>
    </row>
    <row r="711" spans="3:4" x14ac:dyDescent="0.3">
      <c r="C711" s="1"/>
      <c r="D711" s="350" t="s">
        <v>544</v>
      </c>
    </row>
    <row r="712" spans="3:4" x14ac:dyDescent="0.3">
      <c r="C712" s="1"/>
    </row>
    <row r="713" spans="3:4" x14ac:dyDescent="0.3">
      <c r="C713" s="1"/>
    </row>
    <row r="714" spans="3:4" x14ac:dyDescent="0.3">
      <c r="C714" s="1"/>
    </row>
    <row r="715" spans="3:4" x14ac:dyDescent="0.3">
      <c r="C715" s="1"/>
      <c r="D715" s="354" t="s">
        <v>56</v>
      </c>
    </row>
    <row r="716" spans="3:4" x14ac:dyDescent="0.3">
      <c r="C716" s="1"/>
    </row>
    <row r="717" spans="3:4" x14ac:dyDescent="0.3">
      <c r="C717" s="1"/>
    </row>
    <row r="718" spans="3:4" x14ac:dyDescent="0.3">
      <c r="C718" s="1"/>
    </row>
    <row r="719" spans="3:4" x14ac:dyDescent="0.3">
      <c r="C719" s="1"/>
    </row>
    <row r="720" spans="3:4" x14ac:dyDescent="0.3">
      <c r="C720" s="1"/>
    </row>
    <row r="721" spans="3:3" x14ac:dyDescent="0.3">
      <c r="C721" s="1"/>
    </row>
    <row r="722" spans="3:3" x14ac:dyDescent="0.3">
      <c r="C722" s="1"/>
    </row>
    <row r="723" spans="3:3" x14ac:dyDescent="0.3">
      <c r="C723" s="1"/>
    </row>
    <row r="724" spans="3:3" x14ac:dyDescent="0.3">
      <c r="C724" s="1"/>
    </row>
    <row r="725" spans="3:3" x14ac:dyDescent="0.3">
      <c r="C725" s="1"/>
    </row>
    <row r="726" spans="3:3" x14ac:dyDescent="0.3">
      <c r="C726" s="1"/>
    </row>
    <row r="727" spans="3:3" x14ac:dyDescent="0.3">
      <c r="C727" s="1"/>
    </row>
    <row r="728" spans="3:3" x14ac:dyDescent="0.3">
      <c r="C728" s="1"/>
    </row>
    <row r="729" spans="3:3" x14ac:dyDescent="0.3">
      <c r="C729" s="1"/>
    </row>
    <row r="730" spans="3:3" x14ac:dyDescent="0.3">
      <c r="C730" s="1"/>
    </row>
    <row r="731" spans="3:3" x14ac:dyDescent="0.3">
      <c r="C731" s="1"/>
    </row>
    <row r="732" spans="3:3" x14ac:dyDescent="0.3">
      <c r="C732" s="1"/>
    </row>
    <row r="733" spans="3:3" x14ac:dyDescent="0.3">
      <c r="C733" s="1"/>
    </row>
    <row r="734" spans="3:3" x14ac:dyDescent="0.3">
      <c r="C734" s="1"/>
    </row>
    <row r="735" spans="3:3" x14ac:dyDescent="0.3">
      <c r="C735" s="1"/>
    </row>
    <row r="736" spans="3:3" x14ac:dyDescent="0.3">
      <c r="C736" s="1"/>
    </row>
    <row r="737" spans="3:3" x14ac:dyDescent="0.3">
      <c r="C737" s="1"/>
    </row>
    <row r="738" spans="3:3" x14ac:dyDescent="0.3">
      <c r="C738" s="1"/>
    </row>
    <row r="739" spans="3:3" x14ac:dyDescent="0.3">
      <c r="C739" s="1"/>
    </row>
    <row r="740" spans="3:3" x14ac:dyDescent="0.3">
      <c r="C740" s="1"/>
    </row>
    <row r="741" spans="3:3" x14ac:dyDescent="0.3">
      <c r="C741" s="1"/>
    </row>
    <row r="742" spans="3:3" x14ac:dyDescent="0.3">
      <c r="C742" s="1"/>
    </row>
    <row r="743" spans="3:3" x14ac:dyDescent="0.3">
      <c r="C743" s="1"/>
    </row>
    <row r="744" spans="3:3" x14ac:dyDescent="0.3">
      <c r="C744" s="1"/>
    </row>
    <row r="745" spans="3:3" x14ac:dyDescent="0.3">
      <c r="C745" s="1"/>
    </row>
    <row r="746" spans="3:3" x14ac:dyDescent="0.3">
      <c r="C746" s="1"/>
    </row>
    <row r="747" spans="3:3" x14ac:dyDescent="0.3">
      <c r="C747" s="1"/>
    </row>
    <row r="748" spans="3:3" x14ac:dyDescent="0.3">
      <c r="C748" s="1"/>
    </row>
    <row r="749" spans="3:3" x14ac:dyDescent="0.3">
      <c r="C749" s="1"/>
    </row>
    <row r="750" spans="3:3" x14ac:dyDescent="0.3">
      <c r="C750" s="1"/>
    </row>
    <row r="751" spans="3:3" x14ac:dyDescent="0.3">
      <c r="C751" s="1"/>
    </row>
    <row r="752" spans="3:3" x14ac:dyDescent="0.3">
      <c r="C752" s="1"/>
    </row>
    <row r="753" spans="3:3" x14ac:dyDescent="0.3">
      <c r="C753" s="1"/>
    </row>
    <row r="754" spans="3:3" x14ac:dyDescent="0.3">
      <c r="C754" s="1"/>
    </row>
    <row r="755" spans="3:3" x14ac:dyDescent="0.3">
      <c r="C755" s="1"/>
    </row>
    <row r="756" spans="3:3" x14ac:dyDescent="0.3">
      <c r="C756" s="1"/>
    </row>
    <row r="757" spans="3:3" x14ac:dyDescent="0.3">
      <c r="C757" s="1"/>
    </row>
    <row r="758" spans="3:3" x14ac:dyDescent="0.3">
      <c r="C758" s="1"/>
    </row>
    <row r="759" spans="3:3" x14ac:dyDescent="0.3">
      <c r="C759" s="1"/>
    </row>
    <row r="760" spans="3:3" x14ac:dyDescent="0.3">
      <c r="C760" s="1"/>
    </row>
    <row r="761" spans="3:3" x14ac:dyDescent="0.3">
      <c r="C761" s="1"/>
    </row>
    <row r="762" spans="3:3" x14ac:dyDescent="0.3">
      <c r="C762" s="1"/>
    </row>
    <row r="763" spans="3:3" x14ac:dyDescent="0.3">
      <c r="C763" s="1"/>
    </row>
    <row r="764" spans="3:3" x14ac:dyDescent="0.3">
      <c r="C764" s="1"/>
    </row>
    <row r="765" spans="3:3" x14ac:dyDescent="0.3">
      <c r="C765" s="1"/>
    </row>
    <row r="766" spans="3:3" x14ac:dyDescent="0.3">
      <c r="C766" s="1"/>
    </row>
    <row r="767" spans="3:3" x14ac:dyDescent="0.3">
      <c r="C767" s="1"/>
    </row>
    <row r="768" spans="3:3" x14ac:dyDescent="0.3">
      <c r="C768" s="1"/>
    </row>
    <row r="769" spans="3:3" x14ac:dyDescent="0.3">
      <c r="C769" s="1"/>
    </row>
    <row r="770" spans="3:3" x14ac:dyDescent="0.3">
      <c r="C770" s="1"/>
    </row>
    <row r="771" spans="3:3" x14ac:dyDescent="0.3">
      <c r="C771" s="1"/>
    </row>
    <row r="772" spans="3:3" x14ac:dyDescent="0.3">
      <c r="C772" s="1"/>
    </row>
    <row r="773" spans="3:3" x14ac:dyDescent="0.3">
      <c r="C773" s="1"/>
    </row>
    <row r="774" spans="3:3" x14ac:dyDescent="0.3">
      <c r="C774" s="1"/>
    </row>
    <row r="775" spans="3:3" x14ac:dyDescent="0.3">
      <c r="C775" s="1"/>
    </row>
    <row r="776" spans="3:3" x14ac:dyDescent="0.3">
      <c r="C776" s="1"/>
    </row>
    <row r="777" spans="3:3" x14ac:dyDescent="0.3">
      <c r="C777" s="1"/>
    </row>
    <row r="778" spans="3:3" x14ac:dyDescent="0.3">
      <c r="C778" s="1"/>
    </row>
    <row r="779" spans="3:3" x14ac:dyDescent="0.3">
      <c r="C779" s="1"/>
    </row>
    <row r="780" spans="3:3" x14ac:dyDescent="0.3">
      <c r="C780" s="1"/>
    </row>
    <row r="781" spans="3:3" x14ac:dyDescent="0.3">
      <c r="C781" s="1"/>
    </row>
    <row r="782" spans="3:3" x14ac:dyDescent="0.3">
      <c r="C782" s="1"/>
    </row>
    <row r="783" spans="3:3" x14ac:dyDescent="0.3">
      <c r="C783" s="1"/>
    </row>
    <row r="784" spans="3:3" x14ac:dyDescent="0.3">
      <c r="C784" s="1"/>
    </row>
    <row r="785" spans="3:3" x14ac:dyDescent="0.3">
      <c r="C785" s="1"/>
    </row>
    <row r="786" spans="3:3" x14ac:dyDescent="0.3">
      <c r="C786" s="1"/>
    </row>
    <row r="787" spans="3:3" x14ac:dyDescent="0.3">
      <c r="C787" s="1"/>
    </row>
    <row r="788" spans="3:3" x14ac:dyDescent="0.3">
      <c r="C788" s="1"/>
    </row>
    <row r="789" spans="3:3" x14ac:dyDescent="0.3">
      <c r="C789" s="1"/>
    </row>
    <row r="790" spans="3:3" x14ac:dyDescent="0.3">
      <c r="C790" s="1"/>
    </row>
    <row r="791" spans="3:3" x14ac:dyDescent="0.3">
      <c r="C791" s="1"/>
    </row>
    <row r="792" spans="3:3" x14ac:dyDescent="0.3">
      <c r="C792" s="1"/>
    </row>
    <row r="793" spans="3:3" x14ac:dyDescent="0.3">
      <c r="C793" s="1"/>
    </row>
    <row r="794" spans="3:3" x14ac:dyDescent="0.3">
      <c r="C794" s="1"/>
    </row>
    <row r="795" spans="3:3" x14ac:dyDescent="0.3">
      <c r="C795" s="1"/>
    </row>
    <row r="796" spans="3:3" x14ac:dyDescent="0.3">
      <c r="C796" s="1"/>
    </row>
    <row r="797" spans="3:3" x14ac:dyDescent="0.3">
      <c r="C797" s="1"/>
    </row>
    <row r="798" spans="3:3" x14ac:dyDescent="0.3">
      <c r="C798" s="1"/>
    </row>
    <row r="799" spans="3:3" x14ac:dyDescent="0.3">
      <c r="C799" s="1"/>
    </row>
    <row r="800" spans="3:3" x14ac:dyDescent="0.3">
      <c r="C800" s="1"/>
    </row>
    <row r="801" spans="3:4" x14ac:dyDescent="0.3">
      <c r="C801" s="1"/>
    </row>
    <row r="802" spans="3:4" x14ac:dyDescent="0.3">
      <c r="C802" s="1"/>
    </row>
    <row r="803" spans="3:4" x14ac:dyDescent="0.3">
      <c r="C803" s="1" t="s">
        <v>10</v>
      </c>
      <c r="D803" s="147" t="s">
        <v>192</v>
      </c>
    </row>
    <row r="804" spans="3:4" x14ac:dyDescent="0.3">
      <c r="C804" s="1"/>
      <c r="D804" s="147" t="s">
        <v>577</v>
      </c>
    </row>
    <row r="805" spans="3:4" x14ac:dyDescent="0.3">
      <c r="C805" s="1"/>
      <c r="D805" s="147" t="s">
        <v>578</v>
      </c>
    </row>
    <row r="806" spans="3:4" x14ac:dyDescent="0.3">
      <c r="C806" s="1"/>
      <c r="D806" s="147" t="s">
        <v>57</v>
      </c>
    </row>
    <row r="807" spans="3:4" x14ac:dyDescent="0.3">
      <c r="C807" s="1"/>
      <c r="D807" s="147" t="s">
        <v>120</v>
      </c>
    </row>
    <row r="808" spans="3:4" x14ac:dyDescent="0.3">
      <c r="C808" s="1"/>
      <c r="D808" s="147" t="s">
        <v>561</v>
      </c>
    </row>
    <row r="809" spans="3:4" x14ac:dyDescent="0.3">
      <c r="C809" s="1"/>
    </row>
    <row r="810" spans="3:4" x14ac:dyDescent="0.3">
      <c r="C810" s="1"/>
    </row>
    <row r="811" spans="3:4" x14ac:dyDescent="0.3">
      <c r="C811" s="1"/>
    </row>
    <row r="812" spans="3:4" x14ac:dyDescent="0.3">
      <c r="C812" s="1"/>
      <c r="D812" s="354" t="s">
        <v>56</v>
      </c>
    </row>
    <row r="813" spans="3:4" x14ac:dyDescent="0.3">
      <c r="C813" s="1"/>
    </row>
    <row r="814" spans="3:4" x14ac:dyDescent="0.3">
      <c r="C814" s="1"/>
    </row>
    <row r="815" spans="3:4" x14ac:dyDescent="0.3">
      <c r="C815" s="1"/>
    </row>
    <row r="816" spans="3:4" x14ac:dyDescent="0.3">
      <c r="C816" s="1"/>
    </row>
    <row r="817" spans="3:3" x14ac:dyDescent="0.3">
      <c r="C817" s="1"/>
    </row>
    <row r="818" spans="3:3" x14ac:dyDescent="0.3">
      <c r="C818" s="1"/>
    </row>
    <row r="819" spans="3:3" x14ac:dyDescent="0.3">
      <c r="C819" s="1"/>
    </row>
    <row r="820" spans="3:3" x14ac:dyDescent="0.3">
      <c r="C820" s="1"/>
    </row>
    <row r="821" spans="3:3" x14ac:dyDescent="0.3">
      <c r="C821" s="1"/>
    </row>
    <row r="822" spans="3:3" x14ac:dyDescent="0.3">
      <c r="C822" s="1"/>
    </row>
    <row r="823" spans="3:3" x14ac:dyDescent="0.3">
      <c r="C823" s="1"/>
    </row>
    <row r="824" spans="3:3" x14ac:dyDescent="0.3">
      <c r="C824" s="1"/>
    </row>
    <row r="825" spans="3:3" x14ac:dyDescent="0.3">
      <c r="C825" s="1"/>
    </row>
    <row r="826" spans="3:3" x14ac:dyDescent="0.3">
      <c r="C826" s="1"/>
    </row>
    <row r="827" spans="3:3" x14ac:dyDescent="0.3">
      <c r="C827" s="1"/>
    </row>
    <row r="828" spans="3:3" x14ac:dyDescent="0.3">
      <c r="C828" s="1"/>
    </row>
    <row r="829" spans="3:3" x14ac:dyDescent="0.3">
      <c r="C829" s="1"/>
    </row>
    <row r="830" spans="3:3" x14ac:dyDescent="0.3">
      <c r="C830" s="1"/>
    </row>
    <row r="831" spans="3:3" x14ac:dyDescent="0.3">
      <c r="C831" s="1"/>
    </row>
    <row r="832" spans="3:3" x14ac:dyDescent="0.3">
      <c r="C832" s="1"/>
    </row>
    <row r="833" spans="3:3" x14ac:dyDescent="0.3">
      <c r="C833" s="1"/>
    </row>
    <row r="834" spans="3:3" x14ac:dyDescent="0.3">
      <c r="C834" s="1"/>
    </row>
    <row r="835" spans="3:3" x14ac:dyDescent="0.3">
      <c r="C835" s="1"/>
    </row>
    <row r="836" spans="3:3" x14ac:dyDescent="0.3">
      <c r="C836" s="1"/>
    </row>
    <row r="837" spans="3:3" x14ac:dyDescent="0.3">
      <c r="C837" s="1"/>
    </row>
    <row r="838" spans="3:3" x14ac:dyDescent="0.3">
      <c r="C838" s="1"/>
    </row>
    <row r="839" spans="3:3" x14ac:dyDescent="0.3">
      <c r="C839" s="1"/>
    </row>
    <row r="840" spans="3:3" x14ac:dyDescent="0.3">
      <c r="C840" s="1"/>
    </row>
    <row r="841" spans="3:3" x14ac:dyDescent="0.3">
      <c r="C841" s="1"/>
    </row>
    <row r="842" spans="3:3" x14ac:dyDescent="0.3">
      <c r="C842" s="1"/>
    </row>
    <row r="843" spans="3:3" x14ac:dyDescent="0.3">
      <c r="C843" s="1"/>
    </row>
    <row r="844" spans="3:3" x14ac:dyDescent="0.3">
      <c r="C844" s="1"/>
    </row>
    <row r="845" spans="3:3" x14ac:dyDescent="0.3">
      <c r="C845" s="1"/>
    </row>
    <row r="846" spans="3:3" x14ac:dyDescent="0.3">
      <c r="C846" s="1"/>
    </row>
    <row r="847" spans="3:3" x14ac:dyDescent="0.3">
      <c r="C847" s="1"/>
    </row>
    <row r="848" spans="3:3" x14ac:dyDescent="0.3">
      <c r="C848" s="1"/>
    </row>
    <row r="849" spans="3:3" x14ac:dyDescent="0.3">
      <c r="C849" s="1"/>
    </row>
    <row r="850" spans="3:3" x14ac:dyDescent="0.3">
      <c r="C850" s="1"/>
    </row>
    <row r="851" spans="3:3" x14ac:dyDescent="0.3">
      <c r="C851" s="1"/>
    </row>
    <row r="852" spans="3:3" x14ac:dyDescent="0.3">
      <c r="C852" s="1"/>
    </row>
    <row r="853" spans="3:3" x14ac:dyDescent="0.3">
      <c r="C853" s="1"/>
    </row>
    <row r="854" spans="3:3" x14ac:dyDescent="0.3">
      <c r="C854" s="1"/>
    </row>
    <row r="855" spans="3:3" x14ac:dyDescent="0.3">
      <c r="C855" s="1"/>
    </row>
    <row r="856" spans="3:3" x14ac:dyDescent="0.3">
      <c r="C856" s="1"/>
    </row>
    <row r="857" spans="3:3" x14ac:dyDescent="0.3">
      <c r="C857" s="1"/>
    </row>
    <row r="858" spans="3:3" x14ac:dyDescent="0.3">
      <c r="C858" s="1"/>
    </row>
    <row r="859" spans="3:3" x14ac:dyDescent="0.3">
      <c r="C859" s="1"/>
    </row>
    <row r="860" spans="3:3" x14ac:dyDescent="0.3">
      <c r="C860" s="1"/>
    </row>
    <row r="861" spans="3:3" x14ac:dyDescent="0.3">
      <c r="C861" s="1"/>
    </row>
    <row r="862" spans="3:3" x14ac:dyDescent="0.3">
      <c r="C862" s="1"/>
    </row>
    <row r="863" spans="3:3" x14ac:dyDescent="0.3">
      <c r="C863" s="1"/>
    </row>
    <row r="864" spans="3:3" x14ac:dyDescent="0.3">
      <c r="C864" s="1"/>
    </row>
    <row r="865" spans="3:3" x14ac:dyDescent="0.3">
      <c r="C865" s="1"/>
    </row>
    <row r="866" spans="3:3" x14ac:dyDescent="0.3">
      <c r="C866" s="1"/>
    </row>
    <row r="867" spans="3:3" x14ac:dyDescent="0.3">
      <c r="C867" s="1"/>
    </row>
    <row r="868" spans="3:3" x14ac:dyDescent="0.3">
      <c r="C868" s="1"/>
    </row>
    <row r="869" spans="3:3" x14ac:dyDescent="0.3">
      <c r="C869" s="1"/>
    </row>
    <row r="870" spans="3:3" x14ac:dyDescent="0.3">
      <c r="C870" s="1"/>
    </row>
    <row r="871" spans="3:3" x14ac:dyDescent="0.3">
      <c r="C871" s="1"/>
    </row>
    <row r="872" spans="3:3" x14ac:dyDescent="0.3">
      <c r="C872" s="1"/>
    </row>
    <row r="873" spans="3:3" x14ac:dyDescent="0.3">
      <c r="C873" s="1"/>
    </row>
    <row r="874" spans="3:3" x14ac:dyDescent="0.3">
      <c r="C874" s="1"/>
    </row>
    <row r="875" spans="3:3" x14ac:dyDescent="0.3">
      <c r="C875" s="1"/>
    </row>
    <row r="876" spans="3:3" x14ac:dyDescent="0.3">
      <c r="C876" s="1"/>
    </row>
    <row r="877" spans="3:3" x14ac:dyDescent="0.3">
      <c r="C877" s="1"/>
    </row>
    <row r="878" spans="3:3" x14ac:dyDescent="0.3">
      <c r="C878" s="1"/>
    </row>
    <row r="879" spans="3:3" x14ac:dyDescent="0.3">
      <c r="C879" s="1"/>
    </row>
    <row r="880" spans="3:3" x14ac:dyDescent="0.3">
      <c r="C880" s="1"/>
    </row>
    <row r="881" spans="3:3" x14ac:dyDescent="0.3">
      <c r="C881" s="1"/>
    </row>
    <row r="882" spans="3:3" x14ac:dyDescent="0.3">
      <c r="C882" s="1"/>
    </row>
    <row r="883" spans="3:3" x14ac:dyDescent="0.3">
      <c r="C883" s="1"/>
    </row>
    <row r="884" spans="3:3" x14ac:dyDescent="0.3">
      <c r="C884" s="1"/>
    </row>
    <row r="885" spans="3:3" x14ac:dyDescent="0.3">
      <c r="C885" s="1"/>
    </row>
    <row r="886" spans="3:3" x14ac:dyDescent="0.3">
      <c r="C886" s="1"/>
    </row>
    <row r="887" spans="3:3" x14ac:dyDescent="0.3">
      <c r="C887" s="1"/>
    </row>
    <row r="888" spans="3:3" x14ac:dyDescent="0.3">
      <c r="C888" s="1"/>
    </row>
    <row r="889" spans="3:3" x14ac:dyDescent="0.3">
      <c r="C889" s="1"/>
    </row>
    <row r="890" spans="3:3" x14ac:dyDescent="0.3">
      <c r="C890" s="1"/>
    </row>
    <row r="891" spans="3:3" x14ac:dyDescent="0.3">
      <c r="C891" s="1"/>
    </row>
    <row r="892" spans="3:3" x14ac:dyDescent="0.3">
      <c r="C892" s="1"/>
    </row>
    <row r="893" spans="3:3" x14ac:dyDescent="0.3">
      <c r="C893" s="1"/>
    </row>
    <row r="894" spans="3:3" x14ac:dyDescent="0.3">
      <c r="C894" s="1"/>
    </row>
    <row r="895" spans="3:3" x14ac:dyDescent="0.3">
      <c r="C895" s="1"/>
    </row>
    <row r="896" spans="3:3" x14ac:dyDescent="0.3">
      <c r="C896" s="1"/>
    </row>
    <row r="897" spans="3:4" x14ac:dyDescent="0.3">
      <c r="C897" s="1"/>
    </row>
    <row r="898" spans="3:4" x14ac:dyDescent="0.3">
      <c r="C898" s="1"/>
    </row>
    <row r="899" spans="3:4" x14ac:dyDescent="0.3">
      <c r="C899" s="1"/>
    </row>
    <row r="900" spans="3:4" x14ac:dyDescent="0.3">
      <c r="C900" s="1"/>
    </row>
    <row r="901" spans="3:4" x14ac:dyDescent="0.3">
      <c r="C901" s="1"/>
    </row>
    <row r="902" spans="3:4" x14ac:dyDescent="0.3">
      <c r="C902" s="1"/>
    </row>
    <row r="903" spans="3:4" x14ac:dyDescent="0.3">
      <c r="C903" s="9" t="s">
        <v>32</v>
      </c>
      <c r="D903" s="147" t="s">
        <v>547</v>
      </c>
    </row>
    <row r="904" spans="3:4" x14ac:dyDescent="0.3">
      <c r="C904" s="9"/>
      <c r="D904" s="147" t="s">
        <v>548</v>
      </c>
    </row>
    <row r="907" spans="3:4" x14ac:dyDescent="0.3">
      <c r="D907" s="354" t="s">
        <v>56</v>
      </c>
    </row>
    <row r="1001" spans="3:4" x14ac:dyDescent="0.3">
      <c r="C1001" s="9" t="s">
        <v>583</v>
      </c>
      <c r="D1001" s="147" t="s">
        <v>628</v>
      </c>
    </row>
    <row r="1002" spans="3:4" x14ac:dyDescent="0.3">
      <c r="C1002" s="9"/>
      <c r="D1002" s="147" t="s">
        <v>584</v>
      </c>
    </row>
    <row r="1003" spans="3:4" s="278" customFormat="1" x14ac:dyDescent="0.3">
      <c r="C1003" s="9"/>
      <c r="D1003" s="147" t="s">
        <v>629</v>
      </c>
    </row>
    <row r="1004" spans="3:4" s="278" customFormat="1" x14ac:dyDescent="0.3">
      <c r="C1004" s="9"/>
      <c r="D1004" s="147" t="s">
        <v>630</v>
      </c>
    </row>
    <row r="1005" spans="3:4" x14ac:dyDescent="0.3">
      <c r="C1005" s="278"/>
      <c r="D1005" s="147" t="s">
        <v>585</v>
      </c>
    </row>
    <row r="1006" spans="3:4" x14ac:dyDescent="0.3">
      <c r="C1006" s="278"/>
      <c r="D1006" s="147" t="s">
        <v>586</v>
      </c>
    </row>
    <row r="1007" spans="3:4" x14ac:dyDescent="0.3">
      <c r="C1007" s="278"/>
      <c r="D1007" s="147" t="s">
        <v>587</v>
      </c>
    </row>
    <row r="1008" spans="3:4" x14ac:dyDescent="0.3">
      <c r="C1008" s="278"/>
    </row>
    <row r="1009" spans="4:4" ht="28.8" x14ac:dyDescent="0.3">
      <c r="D1009" s="147" t="s">
        <v>658</v>
      </c>
    </row>
    <row r="1010" spans="4:4" s="278" customFormat="1" x14ac:dyDescent="0.3">
      <c r="D1010" s="147" t="s">
        <v>631</v>
      </c>
    </row>
    <row r="1011" spans="4:4" s="278" customFormat="1" ht="28.8" x14ac:dyDescent="0.3">
      <c r="D1011" s="147" t="s">
        <v>659</v>
      </c>
    </row>
    <row r="1012" spans="4:4" s="278" customFormat="1" x14ac:dyDescent="0.3">
      <c r="D1012" s="147"/>
    </row>
    <row r="1013" spans="4:4" s="278" customFormat="1" ht="28.8" x14ac:dyDescent="0.3">
      <c r="D1013" s="147" t="s">
        <v>660</v>
      </c>
    </row>
    <row r="1014" spans="4:4" x14ac:dyDescent="0.3">
      <c r="D1014" s="350"/>
    </row>
    <row r="1015" spans="4:4" x14ac:dyDescent="0.3">
      <c r="D1015" s="147" t="s">
        <v>632</v>
      </c>
    </row>
    <row r="1017" spans="4:4" ht="28.8" x14ac:dyDescent="0.3">
      <c r="D1017" s="147" t="s">
        <v>661</v>
      </c>
    </row>
    <row r="1019" spans="4:4" ht="28.8" x14ac:dyDescent="0.3">
      <c r="D1019" s="147" t="s">
        <v>633</v>
      </c>
    </row>
    <row r="1021" spans="4:4" x14ac:dyDescent="0.3">
      <c r="D1021" s="147" t="s">
        <v>588</v>
      </c>
    </row>
    <row r="1025" spans="4:4" ht="28.8" x14ac:dyDescent="0.3">
      <c r="D1025" s="147" t="s">
        <v>589</v>
      </c>
    </row>
    <row r="1030" spans="4:4" x14ac:dyDescent="0.3">
      <c r="D1030" s="354" t="s">
        <v>590</v>
      </c>
    </row>
  </sheetData>
  <sheetProtection sheet="1" objects="1" scenarios="1"/>
  <hyperlinks>
    <hyperlink ref="D8" location="'User data'!A1" display="Return to the tool"/>
    <hyperlink ref="D108" location="'User data'!A1" display="Return to the tool"/>
    <hyperlink ref="D206" location="'User data'!A1" display="Return to the tool"/>
    <hyperlink ref="D308" location="'User data'!A1" display="Return to the tool"/>
    <hyperlink ref="D409" location="'User data'!A1" display="Return to the tool"/>
    <hyperlink ref="D531" location="'User data'!A1" display="Return to the tool"/>
    <hyperlink ref="D607" location="'User data'!A1" display="Return to the tool"/>
    <hyperlink ref="D715" location="'User data'!A1" display="Return to the tool"/>
    <hyperlink ref="D812" location="'User data'!A1" display="Return to the tool"/>
    <hyperlink ref="D907" location="'User data'!A1" display="Return to the tool"/>
    <hyperlink ref="D1030" location="'Summary results'!A:A" display="Return to the summary result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0"/>
  <sheetViews>
    <sheetView topLeftCell="B1" zoomScale="80" zoomScaleNormal="80" zoomScalePageLayoutView="80" workbookViewId="0">
      <pane ySplit="1" topLeftCell="A2" activePane="bottomLeft" state="frozen"/>
      <selection activeCell="C20" sqref="C20:E20"/>
      <selection pane="bottomLeft" activeCell="E28" sqref="E28"/>
    </sheetView>
  </sheetViews>
  <sheetFormatPr defaultColWidth="8.88671875" defaultRowHeight="14.4" x14ac:dyDescent="0.3"/>
  <cols>
    <col min="1" max="1" width="0" hidden="1" customWidth="1"/>
    <col min="2" max="2" width="49.44140625" customWidth="1"/>
    <col min="4" max="4" width="14.6640625" customWidth="1"/>
  </cols>
  <sheetData>
    <row r="1" spans="2:5" s="15" customFormat="1" x14ac:dyDescent="0.3">
      <c r="B1" s="15" t="s">
        <v>114</v>
      </c>
    </row>
    <row r="3" spans="2:5" x14ac:dyDescent="0.3">
      <c r="B3" s="197" t="s">
        <v>574</v>
      </c>
    </row>
    <row r="4" spans="2:5" x14ac:dyDescent="0.3">
      <c r="E4" s="3"/>
    </row>
    <row r="5" spans="2:5" x14ac:dyDescent="0.3">
      <c r="B5" t="s">
        <v>173</v>
      </c>
      <c r="C5" s="38">
        <v>50</v>
      </c>
      <c r="D5" t="s">
        <v>174</v>
      </c>
      <c r="E5" t="s">
        <v>549</v>
      </c>
    </row>
    <row r="7" spans="2:5" x14ac:dyDescent="0.3">
      <c r="B7" t="s">
        <v>175</v>
      </c>
      <c r="C7" s="38">
        <v>65</v>
      </c>
      <c r="D7" t="s">
        <v>5</v>
      </c>
      <c r="E7" t="s">
        <v>550</v>
      </c>
    </row>
    <row r="8" spans="2:5" x14ac:dyDescent="0.3">
      <c r="B8" t="s">
        <v>176</v>
      </c>
      <c r="C8" s="38">
        <v>18</v>
      </c>
      <c r="D8" t="s">
        <v>5</v>
      </c>
      <c r="E8" t="s">
        <v>551</v>
      </c>
    </row>
    <row r="10" spans="2:5" ht="16.2" x14ac:dyDescent="0.3">
      <c r="B10" t="s">
        <v>177</v>
      </c>
      <c r="C10" s="38">
        <v>45</v>
      </c>
      <c r="D10" t="s">
        <v>145</v>
      </c>
      <c r="E10" t="s">
        <v>552</v>
      </c>
    </row>
    <row r="11" spans="2:5" ht="16.2" x14ac:dyDescent="0.3">
      <c r="B11" t="s">
        <v>178</v>
      </c>
      <c r="C11" s="3">
        <f>BaselineBMI</f>
        <v>22</v>
      </c>
      <c r="D11" t="s">
        <v>145</v>
      </c>
      <c r="E11" t="s">
        <v>179</v>
      </c>
    </row>
    <row r="13" spans="2:5" ht="16.2" x14ac:dyDescent="0.3">
      <c r="B13" t="s">
        <v>180</v>
      </c>
      <c r="C13" s="38">
        <v>10</v>
      </c>
      <c r="D13" t="s">
        <v>145</v>
      </c>
      <c r="E13" t="s">
        <v>181</v>
      </c>
    </row>
    <row r="15" spans="2:5" x14ac:dyDescent="0.3">
      <c r="B15" t="s">
        <v>182</v>
      </c>
      <c r="C15" s="38">
        <v>10</v>
      </c>
      <c r="D15" t="s">
        <v>5</v>
      </c>
      <c r="E15" t="s">
        <v>183</v>
      </c>
    </row>
    <row r="17" spans="2:17" x14ac:dyDescent="0.3">
      <c r="B17" t="s">
        <v>184</v>
      </c>
      <c r="C17" s="95">
        <v>0.1</v>
      </c>
      <c r="D17" t="s">
        <v>186</v>
      </c>
      <c r="E17" t="s">
        <v>187</v>
      </c>
    </row>
    <row r="18" spans="2:17" x14ac:dyDescent="0.3">
      <c r="B18" t="s">
        <v>185</v>
      </c>
      <c r="C18" s="95">
        <v>5.0000000000000001E-3</v>
      </c>
      <c r="D18" t="s">
        <v>186</v>
      </c>
      <c r="E18" t="s">
        <v>188</v>
      </c>
    </row>
    <row r="19" spans="2:17" s="278" customFormat="1" x14ac:dyDescent="0.3">
      <c r="C19" s="308"/>
    </row>
    <row r="20" spans="2:17" s="278" customFormat="1" x14ac:dyDescent="0.3">
      <c r="C20" s="308"/>
    </row>
    <row r="21" spans="2:17" s="278" customFormat="1" x14ac:dyDescent="0.3"/>
    <row r="22" spans="2:17" s="278" customFormat="1" x14ac:dyDescent="0.3">
      <c r="B22" s="197" t="s">
        <v>575</v>
      </c>
    </row>
    <row r="24" spans="2:17" ht="16.2" x14ac:dyDescent="0.3">
      <c r="B24" t="s">
        <v>569</v>
      </c>
      <c r="C24" s="300">
        <v>0.19800000000000001</v>
      </c>
      <c r="D24" t="s">
        <v>570</v>
      </c>
      <c r="E24" t="s">
        <v>571</v>
      </c>
    </row>
    <row r="25" spans="2:17" x14ac:dyDescent="0.3">
      <c r="E25" t="s">
        <v>543</v>
      </c>
      <c r="Q25" s="305" t="s">
        <v>540</v>
      </c>
    </row>
    <row r="27" spans="2:17" x14ac:dyDescent="0.3">
      <c r="B27" t="s">
        <v>573</v>
      </c>
      <c r="C27" s="306">
        <v>0.1</v>
      </c>
      <c r="D27" t="s">
        <v>186</v>
      </c>
      <c r="E27" s="278" t="s">
        <v>604</v>
      </c>
    </row>
    <row r="28" spans="2:17" x14ac:dyDescent="0.3">
      <c r="E28" t="s">
        <v>608</v>
      </c>
    </row>
    <row r="30" spans="2:17" ht="16.2" x14ac:dyDescent="0.3">
      <c r="B30" s="40" t="s">
        <v>148</v>
      </c>
      <c r="C30" s="307">
        <v>22</v>
      </c>
      <c r="D30" t="s">
        <v>145</v>
      </c>
      <c r="E30" t="s">
        <v>665</v>
      </c>
    </row>
  </sheetData>
  <hyperlinks>
    <hyperlink ref="Q25" r:id="rId1"/>
  </hyperlink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B9AA"/>
  </sheetPr>
  <dimension ref="A1:EK666"/>
  <sheetViews>
    <sheetView zoomScale="70" zoomScaleNormal="70" zoomScalePageLayoutView="60" workbookViewId="0">
      <pane ySplit="4" topLeftCell="A5" activePane="bottomLeft" state="frozen"/>
      <selection activeCell="C20" sqref="C20:E20"/>
      <selection pane="bottomLeft" activeCell="C20" sqref="C20:E20"/>
    </sheetView>
  </sheetViews>
  <sheetFormatPr defaultColWidth="8.88671875" defaultRowHeight="14.4" x14ac:dyDescent="0.3"/>
  <cols>
    <col min="1" max="1" width="43" customWidth="1"/>
    <col min="2" max="2" width="12" customWidth="1"/>
    <col min="3" max="27" width="13.44140625" customWidth="1"/>
    <col min="28" max="28" width="13.33203125" customWidth="1"/>
    <col min="29" max="29" width="8.5546875" customWidth="1"/>
    <col min="32" max="33" width="10.33203125" customWidth="1"/>
    <col min="35" max="35" width="10.33203125" customWidth="1"/>
    <col min="59" max="59" width="14.6640625" customWidth="1"/>
    <col min="61" max="62" width="24.5546875" bestFit="1" customWidth="1"/>
    <col min="63" max="64" width="10.109375" bestFit="1" customWidth="1"/>
    <col min="65" max="65" width="11" bestFit="1" customWidth="1"/>
    <col min="66" max="66" width="10.5546875" bestFit="1" customWidth="1"/>
    <col min="67" max="67" width="11" bestFit="1" customWidth="1"/>
    <col min="68" max="71" width="11.44140625" bestFit="1" customWidth="1"/>
    <col min="72" max="74" width="11" bestFit="1" customWidth="1"/>
    <col min="75" max="75" width="10.5546875" bestFit="1" customWidth="1"/>
    <col min="76" max="76" width="11" bestFit="1" customWidth="1"/>
    <col min="77" max="79" width="11.44140625" bestFit="1" customWidth="1"/>
    <col min="80" max="80" width="12.109375" bestFit="1" customWidth="1"/>
    <col min="81" max="81" width="11.44140625" bestFit="1" customWidth="1"/>
    <col min="82" max="82" width="12.109375" bestFit="1" customWidth="1"/>
    <col min="83" max="83" width="11.6640625" bestFit="1" customWidth="1"/>
    <col min="84" max="84" width="12.109375" bestFit="1" customWidth="1"/>
    <col min="85" max="85" width="11.6640625" bestFit="1" customWidth="1"/>
  </cols>
  <sheetData>
    <row r="1" spans="1:86" s="15" customFormat="1" x14ac:dyDescent="0.3">
      <c r="A1" s="15" t="s">
        <v>530</v>
      </c>
    </row>
    <row r="2" spans="1:86" x14ac:dyDescent="0.3">
      <c r="A2" s="11" t="s">
        <v>72</v>
      </c>
      <c r="B2" s="11"/>
      <c r="H2" s="32"/>
    </row>
    <row r="3" spans="1:86" ht="15" customHeight="1" x14ac:dyDescent="0.3"/>
    <row r="4" spans="1:86" s="3" customFormat="1" ht="17.25" customHeight="1" x14ac:dyDescent="0.3">
      <c r="A4" s="2">
        <v>3</v>
      </c>
      <c r="B4" s="3" t="s">
        <v>68</v>
      </c>
    </row>
    <row r="5" spans="1:86" s="14" customFormat="1" x14ac:dyDescent="0.3">
      <c r="A5" s="54" t="s">
        <v>271</v>
      </c>
      <c r="D5" s="14" t="s">
        <v>401</v>
      </c>
    </row>
    <row r="6" spans="1:86" x14ac:dyDescent="0.3">
      <c r="A6" s="11" t="s">
        <v>125</v>
      </c>
      <c r="B6" s="11">
        <f>'User data'!D8</f>
        <v>200</v>
      </c>
    </row>
    <row r="7" spans="1:86" x14ac:dyDescent="0.3">
      <c r="A7" s="11" t="s">
        <v>127</v>
      </c>
      <c r="B7" s="153">
        <f>'User data'!D25</f>
        <v>0.3</v>
      </c>
    </row>
    <row r="8" spans="1:86" x14ac:dyDescent="0.3">
      <c r="A8" s="64" t="s">
        <v>14</v>
      </c>
      <c r="B8" s="65">
        <f>B6-(B7*B6)</f>
        <v>140</v>
      </c>
      <c r="D8" s="9"/>
    </row>
    <row r="9" spans="1:86" x14ac:dyDescent="0.3">
      <c r="A9" s="11" t="s">
        <v>128</v>
      </c>
      <c r="B9" s="11">
        <f>ROUNDUP('User data'!$D$21+'User data'!D20/12+'User data'!D19/365.25,0)</f>
        <v>1</v>
      </c>
    </row>
    <row r="10" spans="1:86" x14ac:dyDescent="0.3">
      <c r="A10" s="64" t="s">
        <v>129</v>
      </c>
      <c r="B10" s="65">
        <f>MAX(ROUNDUP(B9,0),1)</f>
        <v>1</v>
      </c>
      <c r="AF10" s="54" t="s">
        <v>275</v>
      </c>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H10" s="54" t="s">
        <v>310</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row>
    <row r="11" spans="1:86" x14ac:dyDescent="0.3">
      <c r="A11" s="11"/>
      <c r="B11" s="11"/>
      <c r="C11" s="1" t="s">
        <v>13</v>
      </c>
      <c r="AD11" s="11"/>
      <c r="AE11" s="11"/>
      <c r="AF11" s="1" t="s">
        <v>13</v>
      </c>
      <c r="BG11" s="11"/>
      <c r="BH11" s="1" t="s">
        <v>13</v>
      </c>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6" x14ac:dyDescent="0.3">
      <c r="C12" s="1">
        <v>0</v>
      </c>
      <c r="D12" s="1">
        <v>1</v>
      </c>
      <c r="E12" s="1">
        <v>2</v>
      </c>
      <c r="F12" s="1">
        <v>3</v>
      </c>
      <c r="G12" s="1">
        <v>4</v>
      </c>
      <c r="H12" s="1">
        <v>5</v>
      </c>
      <c r="I12" s="1">
        <v>6</v>
      </c>
      <c r="J12" s="1">
        <v>7</v>
      </c>
      <c r="K12" s="1">
        <v>8</v>
      </c>
      <c r="L12" s="1">
        <v>9</v>
      </c>
      <c r="M12" s="1">
        <v>10</v>
      </c>
      <c r="N12" s="1">
        <v>11</v>
      </c>
      <c r="O12" s="1">
        <v>12</v>
      </c>
      <c r="P12" s="1">
        <v>13</v>
      </c>
      <c r="Q12" s="1">
        <v>14</v>
      </c>
      <c r="R12" s="1">
        <v>15</v>
      </c>
      <c r="S12" s="1">
        <v>16</v>
      </c>
      <c r="T12" s="1">
        <v>17</v>
      </c>
      <c r="U12" s="1">
        <v>18</v>
      </c>
      <c r="V12" s="1">
        <v>19</v>
      </c>
      <c r="W12" s="1">
        <v>20</v>
      </c>
      <c r="X12" s="1">
        <v>21</v>
      </c>
      <c r="Y12" s="1">
        <v>22</v>
      </c>
      <c r="Z12" s="1">
        <v>23</v>
      </c>
      <c r="AA12" s="1">
        <v>24</v>
      </c>
      <c r="AB12" s="1">
        <v>25</v>
      </c>
      <c r="AC12" s="1"/>
      <c r="AF12" s="1">
        <v>0</v>
      </c>
      <c r="AG12" s="1">
        <v>1</v>
      </c>
      <c r="AH12" s="1">
        <v>2</v>
      </c>
      <c r="AI12" s="1">
        <v>3</v>
      </c>
      <c r="AJ12" s="1">
        <v>4</v>
      </c>
      <c r="AK12" s="1">
        <v>5</v>
      </c>
      <c r="AL12" s="1">
        <v>6</v>
      </c>
      <c r="AM12" s="1">
        <v>7</v>
      </c>
      <c r="AN12" s="1">
        <v>8</v>
      </c>
      <c r="AO12" s="1">
        <v>9</v>
      </c>
      <c r="AP12" s="1">
        <v>10</v>
      </c>
      <c r="AQ12" s="1">
        <v>11</v>
      </c>
      <c r="AR12" s="1">
        <v>12</v>
      </c>
      <c r="AS12" s="1">
        <v>13</v>
      </c>
      <c r="AT12" s="1">
        <v>14</v>
      </c>
      <c r="AU12" s="1">
        <v>15</v>
      </c>
      <c r="AV12" s="1">
        <v>16</v>
      </c>
      <c r="AW12" s="1">
        <v>17</v>
      </c>
      <c r="AX12" s="1">
        <v>18</v>
      </c>
      <c r="AY12" s="1">
        <v>19</v>
      </c>
      <c r="AZ12" s="1">
        <v>20</v>
      </c>
      <c r="BA12" s="1">
        <v>21</v>
      </c>
      <c r="BB12" s="1">
        <v>22</v>
      </c>
      <c r="BC12" s="1">
        <v>23</v>
      </c>
      <c r="BD12" s="1">
        <v>24</v>
      </c>
      <c r="BE12" s="1">
        <v>25</v>
      </c>
      <c r="BH12" s="1">
        <v>0</v>
      </c>
      <c r="BI12" s="1">
        <v>1</v>
      </c>
      <c r="BJ12" s="1">
        <v>2</v>
      </c>
      <c r="BK12" s="1">
        <v>3</v>
      </c>
      <c r="BL12" s="1">
        <v>4</v>
      </c>
      <c r="BM12" s="1">
        <v>5</v>
      </c>
      <c r="BN12" s="1">
        <v>6</v>
      </c>
      <c r="BO12" s="1">
        <v>7</v>
      </c>
      <c r="BP12" s="1">
        <v>8</v>
      </c>
      <c r="BQ12" s="1">
        <v>9</v>
      </c>
      <c r="BR12" s="1">
        <v>10</v>
      </c>
      <c r="BS12" s="1">
        <v>11</v>
      </c>
      <c r="BT12" s="1">
        <v>12</v>
      </c>
      <c r="BU12" s="1">
        <v>13</v>
      </c>
      <c r="BV12" s="1">
        <v>14</v>
      </c>
      <c r="BW12" s="1">
        <v>15</v>
      </c>
      <c r="BX12" s="1">
        <v>16</v>
      </c>
      <c r="BY12" s="1">
        <v>17</v>
      </c>
      <c r="BZ12" s="1">
        <v>18</v>
      </c>
      <c r="CA12" s="1">
        <v>19</v>
      </c>
      <c r="CB12" s="1">
        <v>20</v>
      </c>
      <c r="CC12" s="1">
        <v>21</v>
      </c>
      <c r="CD12" s="1">
        <v>22</v>
      </c>
      <c r="CE12" s="1">
        <v>23</v>
      </c>
      <c r="CF12" s="1">
        <v>24</v>
      </c>
      <c r="CG12" s="1">
        <v>25</v>
      </c>
    </row>
    <row r="13" spans="1:86" x14ac:dyDescent="0.3">
      <c r="A13" s="1" t="s">
        <v>12</v>
      </c>
      <c r="B13" s="1">
        <v>1</v>
      </c>
      <c r="C13" s="149">
        <f>Enrolment_women/UptakeTime</f>
        <v>200</v>
      </c>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37"/>
      <c r="AE13" s="1"/>
      <c r="AF13" s="149"/>
      <c r="AG13" s="149">
        <f>C13*(1-DropOutProp_women)</f>
        <v>140</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37"/>
      <c r="BH13" s="1"/>
      <c r="BI13" s="149">
        <f>C13*DropOutProp_women</f>
        <v>60</v>
      </c>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86" x14ac:dyDescent="0.3">
      <c r="B14" s="1">
        <v>2</v>
      </c>
      <c r="C14" s="149"/>
      <c r="D14" s="149">
        <f>IF($B14&lt;=UptakeTime,Enrolment_women/UptakeTime,0)</f>
        <v>0</v>
      </c>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E14" s="1"/>
      <c r="AF14" s="149"/>
      <c r="AG14" s="149"/>
      <c r="AH14" s="149">
        <f>D14*(1-DropOutProp_women)</f>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3"/>
      <c r="BH14" s="1"/>
      <c r="BI14" s="149"/>
      <c r="BJ14" s="149">
        <f>D14*DropOutProp_women</f>
        <v>0</v>
      </c>
      <c r="BK14" s="6"/>
      <c r="BL14" s="6"/>
      <c r="BM14" s="6"/>
      <c r="BN14" s="6"/>
      <c r="BO14" s="6"/>
      <c r="BP14" s="6"/>
      <c r="BQ14" s="6"/>
      <c r="BR14" s="6"/>
      <c r="BS14" s="6"/>
      <c r="BT14" s="6"/>
      <c r="BU14" s="6"/>
      <c r="BV14" s="6"/>
      <c r="BW14" s="6"/>
      <c r="BX14" s="6"/>
      <c r="BY14" s="6"/>
      <c r="BZ14" s="6"/>
      <c r="CA14" s="6"/>
      <c r="CB14" s="6"/>
      <c r="CC14" s="6"/>
      <c r="CD14" s="6"/>
      <c r="CE14" s="5"/>
      <c r="CF14" s="5"/>
      <c r="CG14" s="5"/>
      <c r="CH14" s="5"/>
    </row>
    <row r="15" spans="1:86" x14ac:dyDescent="0.3">
      <c r="B15" s="1">
        <v>3</v>
      </c>
      <c r="C15" s="149"/>
      <c r="D15" s="149"/>
      <c r="E15" s="149">
        <f>IF($B15&lt;=UptakeTime,Enrolment_women/UptakeTime,0)</f>
        <v>0</v>
      </c>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E15" s="1"/>
      <c r="AF15" s="149"/>
      <c r="AG15" s="149"/>
      <c r="AH15" s="149"/>
      <c r="AI15" s="149">
        <f>E15*(1-DropOutProp_women)</f>
        <v>0</v>
      </c>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3"/>
      <c r="BH15" s="1"/>
      <c r="BI15" s="149"/>
      <c r="BJ15" s="6"/>
      <c r="BK15" s="149">
        <f>E15*DropOutProp_women</f>
        <v>0</v>
      </c>
      <c r="BL15" s="6"/>
      <c r="BM15" s="6"/>
      <c r="BN15" s="6"/>
      <c r="BO15" s="6"/>
      <c r="BP15" s="6"/>
      <c r="BQ15" s="6"/>
      <c r="BR15" s="6"/>
      <c r="BS15" s="6"/>
      <c r="BT15" s="6"/>
      <c r="BU15" s="6"/>
      <c r="BV15" s="6"/>
      <c r="BW15" s="6"/>
      <c r="BX15" s="6"/>
      <c r="BY15" s="6"/>
      <c r="BZ15" s="6"/>
      <c r="CA15" s="6"/>
      <c r="CB15" s="6"/>
      <c r="CC15" s="6"/>
      <c r="CD15" s="6"/>
      <c r="CE15" s="5"/>
      <c r="CF15" s="5"/>
      <c r="CG15" s="5"/>
      <c r="CH15" s="5"/>
    </row>
    <row r="16" spans="1:86" x14ac:dyDescent="0.3">
      <c r="B16" s="1">
        <v>4</v>
      </c>
      <c r="C16" s="149"/>
      <c r="D16" s="149"/>
      <c r="E16" s="149"/>
      <c r="F16" s="149">
        <f>IF($B16&lt;=UptakeTime,Enrolment_women/UptakeTime,0)</f>
        <v>0</v>
      </c>
      <c r="G16" s="149"/>
      <c r="I16" s="149"/>
      <c r="J16" s="149"/>
      <c r="K16" s="149"/>
      <c r="L16" s="149"/>
      <c r="M16" s="149"/>
      <c r="N16" s="149"/>
      <c r="O16" s="149"/>
      <c r="P16" s="149"/>
      <c r="Q16" s="149"/>
      <c r="R16" s="149"/>
      <c r="S16" s="149"/>
      <c r="T16" s="149"/>
      <c r="U16" s="149"/>
      <c r="V16" s="149"/>
      <c r="W16" s="149"/>
      <c r="X16" s="149"/>
      <c r="Y16" s="149"/>
      <c r="Z16" s="149"/>
      <c r="AA16" s="149"/>
      <c r="AB16" s="149"/>
      <c r="AC16" s="149"/>
      <c r="AE16" s="1"/>
      <c r="AF16" s="149"/>
      <c r="AG16" s="149"/>
      <c r="AH16" s="149"/>
      <c r="AI16" s="149"/>
      <c r="AJ16" s="149">
        <f>F16*(1-DropOutProp_women)</f>
        <v>0</v>
      </c>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3"/>
      <c r="BH16" s="1"/>
      <c r="BI16" s="149"/>
      <c r="BJ16" s="6"/>
      <c r="BK16" s="6"/>
      <c r="BL16" s="149">
        <f>F16*DropOutProp_women</f>
        <v>0</v>
      </c>
      <c r="BM16" s="6"/>
      <c r="BN16" s="6"/>
      <c r="BO16" s="6"/>
      <c r="BP16" s="6"/>
      <c r="BQ16" s="6"/>
      <c r="BR16" s="6"/>
      <c r="BS16" s="6"/>
      <c r="BT16" s="6"/>
      <c r="BU16" s="6"/>
      <c r="BV16" s="6"/>
      <c r="BW16" s="6"/>
      <c r="BX16" s="6"/>
      <c r="BY16" s="6"/>
      <c r="BZ16" s="6"/>
      <c r="CA16" s="6"/>
      <c r="CB16" s="6"/>
      <c r="CC16" s="6"/>
      <c r="CD16" s="6"/>
      <c r="CE16" s="5"/>
      <c r="CF16" s="5"/>
      <c r="CG16" s="5"/>
      <c r="CH16" s="5"/>
    </row>
    <row r="17" spans="2:86" x14ac:dyDescent="0.3">
      <c r="B17" s="1">
        <v>5</v>
      </c>
      <c r="C17" s="149"/>
      <c r="D17" s="149"/>
      <c r="E17" s="149"/>
      <c r="F17" s="149"/>
      <c r="G17" s="149">
        <f>IF($B17&lt;=UptakeTime,Enrolment_women/UptakeTime,0)</f>
        <v>0</v>
      </c>
      <c r="H17" s="149"/>
      <c r="I17" s="149"/>
      <c r="J17" s="149"/>
      <c r="K17" s="149"/>
      <c r="L17" s="149"/>
      <c r="M17" s="149"/>
      <c r="N17" s="149"/>
      <c r="O17" s="149"/>
      <c r="P17" s="149"/>
      <c r="Q17" s="149"/>
      <c r="R17" s="149"/>
      <c r="S17" s="149"/>
      <c r="T17" s="149"/>
      <c r="U17" s="149"/>
      <c r="V17" s="149"/>
      <c r="W17" s="149"/>
      <c r="X17" s="149"/>
      <c r="Y17" s="149"/>
      <c r="Z17" s="149"/>
      <c r="AA17" s="149"/>
      <c r="AB17" s="149"/>
      <c r="AC17" s="149"/>
      <c r="AE17" s="1"/>
      <c r="AF17" s="149"/>
      <c r="AG17" s="149"/>
      <c r="AH17" s="149"/>
      <c r="AI17" s="149"/>
      <c r="AJ17" s="149"/>
      <c r="AK17" s="149">
        <f>G17*(1-DropOutProp_women)</f>
        <v>0</v>
      </c>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59"/>
      <c r="BH17" s="1"/>
      <c r="BI17" s="149"/>
      <c r="BJ17" s="6"/>
      <c r="BK17" s="6"/>
      <c r="BL17" s="6"/>
      <c r="BM17" s="149">
        <f>G17*DropOutProp_women</f>
        <v>0</v>
      </c>
      <c r="BN17" s="6"/>
      <c r="BO17" s="6"/>
      <c r="BP17" s="6"/>
      <c r="BQ17" s="6"/>
      <c r="BR17" s="6"/>
      <c r="BS17" s="6"/>
      <c r="BT17" s="6"/>
      <c r="BU17" s="6"/>
      <c r="BV17" s="6"/>
      <c r="BW17" s="6"/>
      <c r="BX17" s="6"/>
      <c r="BY17" s="6"/>
      <c r="BZ17" s="6"/>
      <c r="CA17" s="6"/>
      <c r="CB17" s="6"/>
      <c r="CC17" s="6"/>
      <c r="CD17" s="6"/>
      <c r="CE17" s="5"/>
      <c r="CF17" s="5"/>
      <c r="CG17" s="5"/>
      <c r="CH17" s="5"/>
    </row>
    <row r="18" spans="2:86" x14ac:dyDescent="0.3">
      <c r="B18" s="1">
        <v>6</v>
      </c>
      <c r="C18" s="149"/>
      <c r="D18" s="149"/>
      <c r="E18" s="149"/>
      <c r="F18" s="149"/>
      <c r="G18" s="149"/>
      <c r="H18" s="149">
        <f>IF($B18&lt;=UptakeTime,Enrolment_women/UptakeTime,0)</f>
        <v>0</v>
      </c>
      <c r="I18" s="149"/>
      <c r="J18" s="149"/>
      <c r="K18" s="149"/>
      <c r="L18" s="149"/>
      <c r="M18" s="149"/>
      <c r="N18" s="149"/>
      <c r="O18" s="149"/>
      <c r="P18" s="149"/>
      <c r="Q18" s="149"/>
      <c r="R18" s="149"/>
      <c r="S18" s="149"/>
      <c r="T18" s="149"/>
      <c r="U18" s="149"/>
      <c r="V18" s="149"/>
      <c r="W18" s="149"/>
      <c r="X18" s="149"/>
      <c r="Y18" s="149"/>
      <c r="Z18" s="149"/>
      <c r="AA18" s="149"/>
      <c r="AB18" s="149"/>
      <c r="AC18" s="149"/>
      <c r="AE18" s="1"/>
      <c r="AF18" s="149"/>
      <c r="AG18" s="149"/>
      <c r="AH18" s="149"/>
      <c r="AI18" s="149"/>
      <c r="AJ18" s="149"/>
      <c r="AK18" s="149"/>
      <c r="AL18" s="149">
        <f>H18*(1-DropOutProp_women)</f>
        <v>0</v>
      </c>
      <c r="AM18" s="149"/>
      <c r="AN18" s="149"/>
      <c r="AO18" s="149"/>
      <c r="AP18" s="149"/>
      <c r="AQ18" s="149"/>
      <c r="AR18" s="149"/>
      <c r="AS18" s="149"/>
      <c r="AT18" s="149"/>
      <c r="AU18" s="149"/>
      <c r="AV18" s="149"/>
      <c r="AW18" s="149"/>
      <c r="AX18" s="149"/>
      <c r="AY18" s="149"/>
      <c r="AZ18" s="149"/>
      <c r="BA18" s="149"/>
      <c r="BB18" s="149"/>
      <c r="BC18" s="149"/>
      <c r="BD18" s="149"/>
      <c r="BE18" s="149"/>
      <c r="BF18" s="149"/>
      <c r="BN18" s="149">
        <f>H18*DropOutProp_women</f>
        <v>0</v>
      </c>
    </row>
    <row r="19" spans="2:86" x14ac:dyDescent="0.3">
      <c r="B19" s="1">
        <v>7</v>
      </c>
      <c r="C19" s="149"/>
      <c r="D19" s="149"/>
      <c r="E19" s="149"/>
      <c r="F19" s="149"/>
      <c r="G19" s="149"/>
      <c r="H19" s="149"/>
      <c r="I19" s="149">
        <f>IF($B19&lt;=UptakeTime,Enrolment_women/UptakeTime,0)</f>
        <v>0</v>
      </c>
      <c r="J19" s="149"/>
      <c r="K19" s="149"/>
      <c r="L19" s="149"/>
      <c r="M19" s="149"/>
      <c r="N19" s="149"/>
      <c r="O19" s="149"/>
      <c r="P19" s="149"/>
      <c r="Q19" s="149"/>
      <c r="R19" s="149"/>
      <c r="S19" s="149"/>
      <c r="T19" s="149"/>
      <c r="U19" s="149"/>
      <c r="V19" s="149"/>
      <c r="W19" s="149"/>
      <c r="X19" s="149"/>
      <c r="Y19" s="149"/>
      <c r="Z19" s="149"/>
      <c r="AA19" s="149"/>
      <c r="AB19" s="149"/>
      <c r="AC19" s="149"/>
      <c r="AE19" s="1"/>
      <c r="AF19" s="149"/>
      <c r="AG19" s="149"/>
      <c r="AH19" s="149"/>
      <c r="AI19" s="149"/>
      <c r="AJ19" s="149"/>
      <c r="AK19" s="149"/>
      <c r="AL19" s="149"/>
      <c r="AM19" s="149">
        <f>I19*(1-DropOutProp_women)</f>
        <v>0</v>
      </c>
      <c r="AN19" s="149"/>
      <c r="AO19" s="149"/>
      <c r="AP19" s="149"/>
      <c r="AQ19" s="149"/>
      <c r="AR19" s="149"/>
      <c r="AS19" s="149"/>
      <c r="AT19" s="149"/>
      <c r="AU19" s="149"/>
      <c r="AV19" s="149"/>
      <c r="AW19" s="149"/>
      <c r="AX19" s="149"/>
      <c r="AY19" s="149"/>
      <c r="AZ19" s="149"/>
      <c r="BA19" s="149"/>
      <c r="BB19" s="149"/>
      <c r="BC19" s="149"/>
      <c r="BD19" s="149"/>
      <c r="BE19" s="149"/>
      <c r="BF19" s="149"/>
      <c r="BO19" s="149">
        <f>I19*DropOutProp_women</f>
        <v>0</v>
      </c>
    </row>
    <row r="20" spans="2:86" x14ac:dyDescent="0.3">
      <c r="B20" s="1">
        <v>8</v>
      </c>
      <c r="C20" s="149"/>
      <c r="D20" s="149"/>
      <c r="E20" s="149"/>
      <c r="F20" s="149"/>
      <c r="G20" s="149"/>
      <c r="H20" s="149"/>
      <c r="I20" s="149"/>
      <c r="J20" s="149">
        <f>IF($B20&lt;=UptakeTime,Enrolment_women/UptakeTime,0)</f>
        <v>0</v>
      </c>
      <c r="K20" s="149"/>
      <c r="L20" s="149"/>
      <c r="M20" s="149"/>
      <c r="N20" s="149"/>
      <c r="O20" s="149"/>
      <c r="P20" s="149"/>
      <c r="Q20" s="149"/>
      <c r="R20" s="149"/>
      <c r="S20" s="149"/>
      <c r="T20" s="149"/>
      <c r="U20" s="149"/>
      <c r="V20" s="149"/>
      <c r="W20" s="149"/>
      <c r="X20" s="149"/>
      <c r="Y20" s="149"/>
      <c r="Z20" s="149"/>
      <c r="AA20" s="149"/>
      <c r="AB20" s="149"/>
      <c r="AC20" s="149"/>
      <c r="AE20" s="1"/>
      <c r="AF20" s="149"/>
      <c r="AG20" s="149"/>
      <c r="AH20" s="149"/>
      <c r="AI20" s="149"/>
      <c r="AJ20" s="149"/>
      <c r="AK20" s="149"/>
      <c r="AL20" s="149"/>
      <c r="AM20" s="149"/>
      <c r="AN20" s="149">
        <f>J20*(1-DropOutProp_women)</f>
        <v>0</v>
      </c>
      <c r="AO20" s="149"/>
      <c r="AP20" s="149"/>
      <c r="AQ20" s="149"/>
      <c r="AR20" s="149"/>
      <c r="AS20" s="149"/>
      <c r="AT20" s="149"/>
      <c r="AU20" s="149"/>
      <c r="AV20" s="149"/>
      <c r="AW20" s="149"/>
      <c r="AX20" s="149"/>
      <c r="AY20" s="149"/>
      <c r="AZ20" s="149"/>
      <c r="BA20" s="149"/>
      <c r="BB20" s="149"/>
      <c r="BC20" s="149"/>
      <c r="BD20" s="149"/>
      <c r="BE20" s="149"/>
      <c r="BF20" s="149"/>
      <c r="BP20" s="149">
        <f>J20*DropOutProp_women</f>
        <v>0</v>
      </c>
    </row>
    <row r="21" spans="2:86" x14ac:dyDescent="0.3">
      <c r="B21" s="1">
        <v>9</v>
      </c>
      <c r="C21" s="149"/>
      <c r="D21" s="149"/>
      <c r="E21" s="149"/>
      <c r="F21" s="149"/>
      <c r="G21" s="149"/>
      <c r="H21" s="149"/>
      <c r="I21" s="149"/>
      <c r="J21" s="149"/>
      <c r="K21" s="149">
        <f>IF($B21&lt;=UptakeTime,Enrolment_women/UptakeTime,0)</f>
        <v>0</v>
      </c>
      <c r="L21" s="149"/>
      <c r="M21" s="149"/>
      <c r="N21" s="149"/>
      <c r="O21" s="149"/>
      <c r="P21" s="149"/>
      <c r="Q21" s="149"/>
      <c r="R21" s="149"/>
      <c r="S21" s="149"/>
      <c r="T21" s="149"/>
      <c r="U21" s="149"/>
      <c r="V21" s="149"/>
      <c r="W21" s="149"/>
      <c r="X21" s="149"/>
      <c r="Y21" s="149"/>
      <c r="Z21" s="149"/>
      <c r="AA21" s="149"/>
      <c r="AB21" s="149"/>
      <c r="AC21" s="149"/>
      <c r="AE21" s="1"/>
      <c r="AF21" s="149"/>
      <c r="AG21" s="149"/>
      <c r="AH21" s="149"/>
      <c r="AI21" s="149"/>
      <c r="AJ21" s="149"/>
      <c r="AK21" s="149"/>
      <c r="AL21" s="149"/>
      <c r="AM21" s="149"/>
      <c r="AN21" s="149"/>
      <c r="AO21" s="149">
        <f>K21*(1-DropOutProp_women)</f>
        <v>0</v>
      </c>
      <c r="AP21" s="149"/>
      <c r="AQ21" s="149"/>
      <c r="AR21" s="149"/>
      <c r="AS21" s="149"/>
      <c r="AT21" s="149"/>
      <c r="AU21" s="149"/>
      <c r="AV21" s="149"/>
      <c r="AW21" s="149"/>
      <c r="AX21" s="149"/>
      <c r="AY21" s="149"/>
      <c r="AZ21" s="149"/>
      <c r="BA21" s="149"/>
      <c r="BB21" s="149"/>
      <c r="BC21" s="149"/>
      <c r="BD21" s="149"/>
      <c r="BE21" s="149"/>
      <c r="BF21" s="149"/>
      <c r="BQ21" s="149">
        <f>K21*DropOutProp_women</f>
        <v>0</v>
      </c>
    </row>
    <row r="22" spans="2:86" x14ac:dyDescent="0.3">
      <c r="B22" s="1">
        <v>10</v>
      </c>
      <c r="C22" s="149"/>
      <c r="D22" s="149"/>
      <c r="E22" s="149"/>
      <c r="F22" s="149"/>
      <c r="G22" s="149"/>
      <c r="H22" s="149"/>
      <c r="I22" s="149"/>
      <c r="J22" s="149"/>
      <c r="K22" s="149"/>
      <c r="L22" s="149">
        <f>IF($B22&lt;=UptakeTime,Enrolment_women/UptakeTime,0)</f>
        <v>0</v>
      </c>
      <c r="M22" s="149"/>
      <c r="N22" s="149"/>
      <c r="O22" s="149"/>
      <c r="P22" s="149"/>
      <c r="Q22" s="149"/>
      <c r="R22" s="149"/>
      <c r="S22" s="149"/>
      <c r="T22" s="149"/>
      <c r="U22" s="149"/>
      <c r="V22" s="149"/>
      <c r="W22" s="149"/>
      <c r="X22" s="149"/>
      <c r="Y22" s="149"/>
      <c r="Z22" s="149"/>
      <c r="AA22" s="149"/>
      <c r="AB22" s="149"/>
      <c r="AC22" s="149"/>
      <c r="AE22" s="1"/>
      <c r="AF22" s="149"/>
      <c r="AG22" s="149"/>
      <c r="AH22" s="149"/>
      <c r="AI22" s="149"/>
      <c r="AJ22" s="149"/>
      <c r="AK22" s="149"/>
      <c r="AL22" s="149"/>
      <c r="AM22" s="149"/>
      <c r="AN22" s="149"/>
      <c r="AO22" s="149"/>
      <c r="AP22" s="149">
        <f>L22*(1-DropOutProp_women)</f>
        <v>0</v>
      </c>
      <c r="AQ22" s="149"/>
      <c r="AR22" s="149"/>
      <c r="AS22" s="149"/>
      <c r="AT22" s="149"/>
      <c r="AU22" s="149"/>
      <c r="AV22" s="149"/>
      <c r="AW22" s="149"/>
      <c r="AX22" s="149"/>
      <c r="AY22" s="149"/>
      <c r="AZ22" s="149"/>
      <c r="BA22" s="149"/>
      <c r="BB22" s="149"/>
      <c r="BC22" s="149"/>
      <c r="BD22" s="149"/>
      <c r="BE22" s="149"/>
      <c r="BF22" s="149"/>
      <c r="BR22" s="149">
        <f>L22*DropOutProp_women</f>
        <v>0</v>
      </c>
    </row>
    <row r="23" spans="2:86" x14ac:dyDescent="0.3">
      <c r="B23" s="1">
        <v>11</v>
      </c>
      <c r="C23" s="149"/>
      <c r="D23" s="149"/>
      <c r="E23" s="149"/>
      <c r="F23" s="149"/>
      <c r="G23" s="149"/>
      <c r="H23" s="149"/>
      <c r="I23" s="149"/>
      <c r="J23" s="149"/>
      <c r="K23" s="149"/>
      <c r="L23" s="149"/>
      <c r="M23" s="149">
        <f>IF($B23&lt;=UptakeTime,Enrolment_women/UptakeTime,0)</f>
        <v>0</v>
      </c>
      <c r="N23" s="149"/>
      <c r="O23" s="149"/>
      <c r="P23" s="149"/>
      <c r="Q23" s="149"/>
      <c r="R23" s="149"/>
      <c r="S23" s="149"/>
      <c r="T23" s="149"/>
      <c r="U23" s="149"/>
      <c r="V23" s="149"/>
      <c r="W23" s="149"/>
      <c r="X23" s="149"/>
      <c r="Y23" s="149"/>
      <c r="Z23" s="149"/>
      <c r="AA23" s="149"/>
      <c r="AB23" s="149"/>
      <c r="AC23" s="149"/>
      <c r="AE23" s="1"/>
      <c r="AF23" s="149"/>
      <c r="AG23" s="149"/>
      <c r="AH23" s="149"/>
      <c r="AI23" s="149"/>
      <c r="AJ23" s="149"/>
      <c r="AK23" s="149"/>
      <c r="AL23" s="149"/>
      <c r="AM23" s="149"/>
      <c r="AN23" s="149"/>
      <c r="AO23" s="149"/>
      <c r="AP23" s="149"/>
      <c r="AQ23" s="149">
        <f>M23*(1-DropOutProp_women)</f>
        <v>0</v>
      </c>
      <c r="AR23" s="149"/>
      <c r="AS23" s="149"/>
      <c r="AT23" s="149"/>
      <c r="AU23" s="149"/>
      <c r="AV23" s="149"/>
      <c r="AW23" s="149"/>
      <c r="AX23" s="149"/>
      <c r="AY23" s="149"/>
      <c r="AZ23" s="149"/>
      <c r="BA23" s="149"/>
      <c r="BB23" s="149"/>
      <c r="BC23" s="149"/>
      <c r="BD23" s="149"/>
      <c r="BE23" s="149"/>
      <c r="BF23" s="149"/>
      <c r="BS23" s="149">
        <f>M23*DropOutProp_women</f>
        <v>0</v>
      </c>
    </row>
    <row r="24" spans="2:86" x14ac:dyDescent="0.3">
      <c r="B24" s="1">
        <v>12</v>
      </c>
      <c r="C24" s="149"/>
      <c r="D24" s="149"/>
      <c r="E24" s="149"/>
      <c r="F24" s="149"/>
      <c r="G24" s="149"/>
      <c r="H24" s="149"/>
      <c r="I24" s="149"/>
      <c r="J24" s="149"/>
      <c r="K24" s="149"/>
      <c r="L24" s="149"/>
      <c r="M24" s="149"/>
      <c r="N24" s="149">
        <f>IF($B24&lt;=UptakeTime,Enrolment_women/UptakeTime,0)</f>
        <v>0</v>
      </c>
      <c r="O24" s="149"/>
      <c r="P24" s="149"/>
      <c r="Q24" s="149"/>
      <c r="R24" s="149"/>
      <c r="S24" s="149"/>
      <c r="T24" s="149"/>
      <c r="U24" s="149"/>
      <c r="V24" s="149"/>
      <c r="W24" s="149"/>
      <c r="X24" s="149"/>
      <c r="Y24" s="149"/>
      <c r="Z24" s="149"/>
      <c r="AA24" s="149"/>
      <c r="AB24" s="149"/>
      <c r="AC24" s="149"/>
      <c r="AE24" s="1"/>
      <c r="AF24" s="149"/>
      <c r="AG24" s="149"/>
      <c r="AH24" s="149"/>
      <c r="AI24" s="149"/>
      <c r="AJ24" s="149"/>
      <c r="AK24" s="149"/>
      <c r="AL24" s="149"/>
      <c r="AM24" s="149"/>
      <c r="AN24" s="149"/>
      <c r="AO24" s="149"/>
      <c r="AP24" s="149"/>
      <c r="AQ24" s="149"/>
      <c r="AR24" s="149">
        <f>N24*(1-DropOutProp_women)</f>
        <v>0</v>
      </c>
      <c r="AS24" s="149"/>
      <c r="AT24" s="149"/>
      <c r="AU24" s="149"/>
      <c r="AV24" s="149"/>
      <c r="AW24" s="149"/>
      <c r="AX24" s="149"/>
      <c r="AY24" s="149"/>
      <c r="AZ24" s="149"/>
      <c r="BA24" s="149"/>
      <c r="BB24" s="149"/>
      <c r="BC24" s="149"/>
      <c r="BD24" s="149"/>
      <c r="BE24" s="149"/>
      <c r="BF24" s="149"/>
      <c r="BT24" s="149">
        <f>N24*DropOutProp_women</f>
        <v>0</v>
      </c>
    </row>
    <row r="25" spans="2:86" x14ac:dyDescent="0.3">
      <c r="B25" s="1">
        <v>13</v>
      </c>
      <c r="C25" s="149"/>
      <c r="D25" s="149"/>
      <c r="E25" s="149"/>
      <c r="F25" s="149"/>
      <c r="G25" s="149"/>
      <c r="H25" s="149"/>
      <c r="I25" s="149"/>
      <c r="J25" s="149"/>
      <c r="K25" s="149"/>
      <c r="L25" s="149"/>
      <c r="M25" s="149"/>
      <c r="N25" s="149"/>
      <c r="O25" s="149">
        <f>IF($B25&lt;=UptakeTime,Enrolment_women/UptakeTime,0)</f>
        <v>0</v>
      </c>
      <c r="P25" s="149"/>
      <c r="Q25" s="149"/>
      <c r="R25" s="149"/>
      <c r="S25" s="149"/>
      <c r="T25" s="149"/>
      <c r="U25" s="149"/>
      <c r="V25" s="149"/>
      <c r="W25" s="149"/>
      <c r="X25" s="149"/>
      <c r="Y25" s="149"/>
      <c r="Z25" s="149"/>
      <c r="AA25" s="149"/>
      <c r="AB25" s="149"/>
      <c r="AC25" s="149"/>
      <c r="AE25" s="1"/>
      <c r="AF25" s="149"/>
      <c r="AG25" s="149"/>
      <c r="AH25" s="149"/>
      <c r="AI25" s="149"/>
      <c r="AJ25" s="149"/>
      <c r="AK25" s="149"/>
      <c r="AL25" s="149"/>
      <c r="AM25" s="149"/>
      <c r="AN25" s="149"/>
      <c r="AO25" s="149"/>
      <c r="AP25" s="149"/>
      <c r="AQ25" s="149"/>
      <c r="AR25" s="149"/>
      <c r="AS25" s="149">
        <f>O25*(1-DropOutProp_women)</f>
        <v>0</v>
      </c>
      <c r="AT25" s="149"/>
      <c r="AU25" s="149"/>
      <c r="AV25" s="149"/>
      <c r="AW25" s="149"/>
      <c r="AX25" s="149"/>
      <c r="AY25" s="149"/>
      <c r="AZ25" s="149"/>
      <c r="BA25" s="149"/>
      <c r="BB25" s="149"/>
      <c r="BC25" s="149"/>
      <c r="BD25" s="149"/>
      <c r="BE25" s="149"/>
      <c r="BF25" s="149"/>
      <c r="BU25" s="149">
        <f>O25*DropOutProp_women</f>
        <v>0</v>
      </c>
    </row>
    <row r="26" spans="2:86" x14ac:dyDescent="0.3">
      <c r="B26" s="1">
        <v>14</v>
      </c>
      <c r="C26" s="149"/>
      <c r="D26" s="149"/>
      <c r="E26" s="149"/>
      <c r="F26" s="149"/>
      <c r="G26" s="149"/>
      <c r="H26" s="149"/>
      <c r="I26" s="149"/>
      <c r="J26" s="149"/>
      <c r="K26" s="149"/>
      <c r="L26" s="149"/>
      <c r="M26" s="149"/>
      <c r="N26" s="149"/>
      <c r="O26" s="149"/>
      <c r="P26" s="149">
        <f>IF($B26&lt;=UptakeTime,Enrolment_women/UptakeTime,0)</f>
        <v>0</v>
      </c>
      <c r="Q26" s="149"/>
      <c r="R26" s="149"/>
      <c r="S26" s="149"/>
      <c r="T26" s="149"/>
      <c r="U26" s="149"/>
      <c r="V26" s="149"/>
      <c r="W26" s="149"/>
      <c r="X26" s="149"/>
      <c r="Y26" s="149"/>
      <c r="Z26" s="149"/>
      <c r="AA26" s="149"/>
      <c r="AB26" s="149"/>
      <c r="AC26" s="149"/>
      <c r="AE26" s="1"/>
      <c r="AF26" s="149"/>
      <c r="AG26" s="149"/>
      <c r="AH26" s="149"/>
      <c r="AI26" s="149"/>
      <c r="AJ26" s="149"/>
      <c r="AK26" s="149"/>
      <c r="AL26" s="149"/>
      <c r="AM26" s="149"/>
      <c r="AN26" s="149"/>
      <c r="AO26" s="149"/>
      <c r="AP26" s="149"/>
      <c r="AQ26" s="149"/>
      <c r="AR26" s="149"/>
      <c r="AS26" s="149"/>
      <c r="AT26" s="149">
        <f>P26*(1-DropOutProp_women)</f>
        <v>0</v>
      </c>
      <c r="AU26" s="149"/>
      <c r="AV26" s="149"/>
      <c r="AW26" s="149"/>
      <c r="AX26" s="149"/>
      <c r="AY26" s="149"/>
      <c r="AZ26" s="149"/>
      <c r="BA26" s="149"/>
      <c r="BB26" s="149"/>
      <c r="BC26" s="149"/>
      <c r="BD26" s="149"/>
      <c r="BE26" s="149"/>
      <c r="BF26" s="149"/>
      <c r="BV26" s="149">
        <f>P26*DropOutProp_women</f>
        <v>0</v>
      </c>
    </row>
    <row r="27" spans="2:86" x14ac:dyDescent="0.3">
      <c r="B27" s="1">
        <v>15</v>
      </c>
      <c r="C27" s="149"/>
      <c r="D27" s="149"/>
      <c r="E27" s="149"/>
      <c r="F27" s="149"/>
      <c r="G27" s="149"/>
      <c r="H27" s="149"/>
      <c r="I27" s="149"/>
      <c r="J27" s="149"/>
      <c r="K27" s="149"/>
      <c r="L27" s="149"/>
      <c r="M27" s="149"/>
      <c r="N27" s="149"/>
      <c r="O27" s="149"/>
      <c r="P27" s="149"/>
      <c r="Q27" s="149">
        <f>IF($B27&lt;=UptakeTime,Enrolment_women/UptakeTime,0)</f>
        <v>0</v>
      </c>
      <c r="R27" s="149"/>
      <c r="S27" s="149"/>
      <c r="T27" s="149"/>
      <c r="U27" s="149"/>
      <c r="V27" s="149"/>
      <c r="W27" s="149"/>
      <c r="X27" s="149"/>
      <c r="Y27" s="149"/>
      <c r="Z27" s="149"/>
      <c r="AA27" s="149"/>
      <c r="AB27" s="149"/>
      <c r="AC27" s="149"/>
      <c r="AE27" s="1"/>
      <c r="AF27" s="149"/>
      <c r="AG27" s="149"/>
      <c r="AH27" s="149"/>
      <c r="AI27" s="149"/>
      <c r="AJ27" s="149"/>
      <c r="AK27" s="149"/>
      <c r="AL27" s="149"/>
      <c r="AM27" s="149"/>
      <c r="AN27" s="149"/>
      <c r="AO27" s="149"/>
      <c r="AP27" s="149"/>
      <c r="AQ27" s="149"/>
      <c r="AR27" s="149"/>
      <c r="AS27" s="149"/>
      <c r="AT27" s="149"/>
      <c r="AU27" s="149">
        <f>Q27*(1-DropOutProp_women)</f>
        <v>0</v>
      </c>
      <c r="AV27" s="149"/>
      <c r="AW27" s="149"/>
      <c r="AX27" s="149"/>
      <c r="AY27" s="149"/>
      <c r="AZ27" s="149"/>
      <c r="BA27" s="149"/>
      <c r="BB27" s="149"/>
      <c r="BC27" s="149"/>
      <c r="BD27" s="149"/>
      <c r="BE27" s="149"/>
      <c r="BF27" s="149"/>
      <c r="BW27" s="149">
        <f>Q27*DropOutProp_women</f>
        <v>0</v>
      </c>
    </row>
    <row r="28" spans="2:86" x14ac:dyDescent="0.3">
      <c r="B28" s="1">
        <v>16</v>
      </c>
      <c r="C28" s="149"/>
      <c r="D28" s="149"/>
      <c r="E28" s="149"/>
      <c r="F28" s="149"/>
      <c r="G28" s="149"/>
      <c r="H28" s="149"/>
      <c r="I28" s="149"/>
      <c r="J28" s="149"/>
      <c r="K28" s="149"/>
      <c r="L28" s="149"/>
      <c r="M28" s="149"/>
      <c r="N28" s="149"/>
      <c r="O28" s="149"/>
      <c r="P28" s="149"/>
      <c r="Q28" s="149"/>
      <c r="R28" s="149">
        <f>IF($B28&lt;=UptakeTime,Enrolment_women/UptakeTime,0)</f>
        <v>0</v>
      </c>
      <c r="S28" s="149"/>
      <c r="T28" s="149"/>
      <c r="U28" s="149"/>
      <c r="V28" s="149"/>
      <c r="W28" s="149"/>
      <c r="X28" s="149"/>
      <c r="Y28" s="149"/>
      <c r="Z28" s="149"/>
      <c r="AA28" s="149"/>
      <c r="AB28" s="149"/>
      <c r="AC28" s="149"/>
      <c r="AE28" s="1"/>
      <c r="AF28" s="149"/>
      <c r="AG28" s="149"/>
      <c r="AH28" s="149"/>
      <c r="AI28" s="149"/>
      <c r="AJ28" s="149"/>
      <c r="AK28" s="149"/>
      <c r="AL28" s="149"/>
      <c r="AM28" s="149"/>
      <c r="AN28" s="149"/>
      <c r="AO28" s="149"/>
      <c r="AP28" s="149"/>
      <c r="AQ28" s="149"/>
      <c r="AR28" s="149"/>
      <c r="AS28" s="149"/>
      <c r="AT28" s="149"/>
      <c r="AU28" s="149"/>
      <c r="AV28" s="149">
        <f>R28*(1-DropOutProp_women)</f>
        <v>0</v>
      </c>
      <c r="AW28" s="149"/>
      <c r="AX28" s="149"/>
      <c r="AY28" s="149"/>
      <c r="AZ28" s="149"/>
      <c r="BA28" s="149"/>
      <c r="BB28" s="149"/>
      <c r="BC28" s="149"/>
      <c r="BD28" s="149"/>
      <c r="BE28" s="149"/>
      <c r="BF28" s="149"/>
      <c r="BX28" s="149">
        <f>R28*DropOutProp_women</f>
        <v>0</v>
      </c>
    </row>
    <row r="29" spans="2:86" x14ac:dyDescent="0.3">
      <c r="B29" s="1">
        <v>17</v>
      </c>
      <c r="C29" s="149"/>
      <c r="D29" s="149"/>
      <c r="E29" s="149"/>
      <c r="F29" s="149"/>
      <c r="G29" s="149"/>
      <c r="H29" s="149"/>
      <c r="I29" s="149"/>
      <c r="J29" s="149"/>
      <c r="K29" s="149"/>
      <c r="L29" s="149"/>
      <c r="M29" s="149"/>
      <c r="N29" s="149"/>
      <c r="O29" s="149"/>
      <c r="P29" s="149"/>
      <c r="Q29" s="149"/>
      <c r="R29" s="149"/>
      <c r="S29" s="149">
        <f>IF($B29&lt;=UptakeTime,Enrolment_women/UptakeTime,0)</f>
        <v>0</v>
      </c>
      <c r="T29" s="149"/>
      <c r="U29" s="149"/>
      <c r="V29" s="149"/>
      <c r="W29" s="149"/>
      <c r="X29" s="149"/>
      <c r="Y29" s="149"/>
      <c r="Z29" s="149"/>
      <c r="AA29" s="149"/>
      <c r="AB29" s="149"/>
      <c r="AC29" s="149"/>
      <c r="AE29" s="1"/>
      <c r="AF29" s="149"/>
      <c r="AG29" s="149"/>
      <c r="AH29" s="149"/>
      <c r="AI29" s="149"/>
      <c r="AJ29" s="149"/>
      <c r="AK29" s="149"/>
      <c r="AL29" s="149"/>
      <c r="AM29" s="149"/>
      <c r="AN29" s="149"/>
      <c r="AO29" s="149"/>
      <c r="AP29" s="149"/>
      <c r="AQ29" s="149"/>
      <c r="AR29" s="149"/>
      <c r="AS29" s="149"/>
      <c r="AT29" s="149"/>
      <c r="AU29" s="149"/>
      <c r="AV29" s="149"/>
      <c r="AW29" s="149">
        <f>S29*(1-DropOutProp_women)</f>
        <v>0</v>
      </c>
      <c r="AX29" s="149"/>
      <c r="AY29" s="149"/>
      <c r="AZ29" s="149"/>
      <c r="BA29" s="149"/>
      <c r="BB29" s="149"/>
      <c r="BC29" s="149"/>
      <c r="BD29" s="149"/>
      <c r="BE29" s="149"/>
      <c r="BF29" s="149"/>
      <c r="BY29" s="149">
        <f>S29*DropOutProp_women</f>
        <v>0</v>
      </c>
    </row>
    <row r="30" spans="2:86" x14ac:dyDescent="0.3">
      <c r="B30" s="1">
        <v>18</v>
      </c>
      <c r="C30" s="149"/>
      <c r="D30" s="149"/>
      <c r="E30" s="149"/>
      <c r="F30" s="149"/>
      <c r="G30" s="149"/>
      <c r="H30" s="149"/>
      <c r="I30" s="149"/>
      <c r="J30" s="149"/>
      <c r="K30" s="149"/>
      <c r="L30" s="149"/>
      <c r="M30" s="149"/>
      <c r="N30" s="149"/>
      <c r="O30" s="149"/>
      <c r="P30" s="149"/>
      <c r="Q30" s="149"/>
      <c r="R30" s="149"/>
      <c r="S30" s="149"/>
      <c r="T30" s="149">
        <f>IF($B30&lt;=UptakeTime,Enrolment_women/UptakeTime,0)</f>
        <v>0</v>
      </c>
      <c r="U30" s="149"/>
      <c r="V30" s="149"/>
      <c r="W30" s="149"/>
      <c r="X30" s="149"/>
      <c r="Y30" s="149"/>
      <c r="Z30" s="149"/>
      <c r="AA30" s="149"/>
      <c r="AB30" s="149"/>
      <c r="AC30" s="149"/>
      <c r="AE30" s="1"/>
      <c r="AF30" s="149"/>
      <c r="AG30" s="149"/>
      <c r="AH30" s="149"/>
      <c r="AI30" s="149"/>
      <c r="AJ30" s="149"/>
      <c r="AK30" s="149"/>
      <c r="AL30" s="149"/>
      <c r="AM30" s="149"/>
      <c r="AN30" s="149"/>
      <c r="AO30" s="149"/>
      <c r="AP30" s="149"/>
      <c r="AQ30" s="149"/>
      <c r="AR30" s="149"/>
      <c r="AS30" s="149"/>
      <c r="AT30" s="149"/>
      <c r="AU30" s="149"/>
      <c r="AV30" s="149"/>
      <c r="AW30" s="149"/>
      <c r="AX30" s="149">
        <f>T30*(1-DropOutProp_women)</f>
        <v>0</v>
      </c>
      <c r="AY30" s="149"/>
      <c r="AZ30" s="149"/>
      <c r="BA30" s="149"/>
      <c r="BB30" s="149"/>
      <c r="BC30" s="149"/>
      <c r="BD30" s="149"/>
      <c r="BE30" s="149"/>
      <c r="BF30" s="149"/>
      <c r="BZ30" s="149">
        <f>T30*DropOutProp_women</f>
        <v>0</v>
      </c>
    </row>
    <row r="31" spans="2:86" x14ac:dyDescent="0.3">
      <c r="B31" s="1">
        <v>19</v>
      </c>
      <c r="C31" s="149"/>
      <c r="D31" s="149"/>
      <c r="E31" s="149"/>
      <c r="F31" s="149"/>
      <c r="G31" s="149"/>
      <c r="H31" s="149"/>
      <c r="I31" s="149"/>
      <c r="J31" s="149"/>
      <c r="K31" s="149"/>
      <c r="L31" s="149"/>
      <c r="M31" s="149"/>
      <c r="N31" s="149"/>
      <c r="O31" s="149"/>
      <c r="P31" s="149"/>
      <c r="Q31" s="149"/>
      <c r="R31" s="149"/>
      <c r="S31" s="149"/>
      <c r="T31" s="149"/>
      <c r="U31" s="149">
        <f>IF($B31&lt;=UptakeTime,Enrolment_women/UptakeTime,0)</f>
        <v>0</v>
      </c>
      <c r="V31" s="149"/>
      <c r="W31" s="149"/>
      <c r="X31" s="149"/>
      <c r="Y31" s="149"/>
      <c r="Z31" s="149"/>
      <c r="AA31" s="149"/>
      <c r="AB31" s="149"/>
      <c r="AC31" s="149"/>
      <c r="AE31" s="1"/>
      <c r="AF31" s="149"/>
      <c r="AG31" s="149"/>
      <c r="AH31" s="149"/>
      <c r="AI31" s="149"/>
      <c r="AJ31" s="149"/>
      <c r="AK31" s="149"/>
      <c r="AL31" s="149"/>
      <c r="AM31" s="149"/>
      <c r="AN31" s="149"/>
      <c r="AO31" s="149"/>
      <c r="AP31" s="149"/>
      <c r="AQ31" s="149"/>
      <c r="AR31" s="149"/>
      <c r="AS31" s="149"/>
      <c r="AT31" s="149"/>
      <c r="AU31" s="149"/>
      <c r="AV31" s="149"/>
      <c r="AW31" s="149"/>
      <c r="AX31" s="149"/>
      <c r="AY31" s="149">
        <f>U31*(1-DropOutProp_women)</f>
        <v>0</v>
      </c>
      <c r="AZ31" s="149"/>
      <c r="BA31" s="149"/>
      <c r="BB31" s="149"/>
      <c r="BC31" s="149"/>
      <c r="BD31" s="149"/>
      <c r="BE31" s="149"/>
      <c r="BF31" s="149"/>
      <c r="CA31" s="149">
        <f>U31*DropOutProp_women</f>
        <v>0</v>
      </c>
    </row>
    <row r="32" spans="2:86" x14ac:dyDescent="0.3">
      <c r="B32" s="1">
        <v>20</v>
      </c>
      <c r="C32" s="149"/>
      <c r="D32" s="149"/>
      <c r="E32" s="149"/>
      <c r="F32" s="149"/>
      <c r="G32" s="149"/>
      <c r="H32" s="149"/>
      <c r="I32" s="149"/>
      <c r="J32" s="149"/>
      <c r="K32" s="149"/>
      <c r="L32" s="149"/>
      <c r="M32" s="149"/>
      <c r="N32" s="149"/>
      <c r="O32" s="149"/>
      <c r="P32" s="149"/>
      <c r="Q32" s="149"/>
      <c r="R32" s="149"/>
      <c r="S32" s="149"/>
      <c r="T32" s="149"/>
      <c r="U32" s="149"/>
      <c r="V32" s="149">
        <f>IF($B32&lt;=UptakeTime,Enrolment_women/UptakeTime,0)</f>
        <v>0</v>
      </c>
      <c r="W32" s="149"/>
      <c r="X32" s="149"/>
      <c r="Y32" s="149"/>
      <c r="Z32" s="149"/>
      <c r="AA32" s="149"/>
      <c r="AB32" s="149"/>
      <c r="AC32" s="149"/>
      <c r="AE32" s="1"/>
      <c r="AF32" s="149"/>
      <c r="AG32" s="149"/>
      <c r="AH32" s="149"/>
      <c r="AI32" s="149"/>
      <c r="AJ32" s="149"/>
      <c r="AK32" s="149"/>
      <c r="AL32" s="149"/>
      <c r="AM32" s="149"/>
      <c r="AN32" s="149"/>
      <c r="AO32" s="149"/>
      <c r="AP32" s="149"/>
      <c r="AQ32" s="149"/>
      <c r="AR32" s="149"/>
      <c r="AS32" s="149"/>
      <c r="AT32" s="149"/>
      <c r="AU32" s="149"/>
      <c r="AV32" s="149"/>
      <c r="AW32" s="149"/>
      <c r="AX32" s="149"/>
      <c r="AY32" s="149"/>
      <c r="AZ32" s="149">
        <f>V32*(1-DropOutProp_women)</f>
        <v>0</v>
      </c>
      <c r="BA32" s="149"/>
      <c r="BB32" s="149"/>
      <c r="BC32" s="149"/>
      <c r="BD32" s="149"/>
      <c r="BE32" s="149"/>
      <c r="BF32" s="149"/>
      <c r="CB32" s="149">
        <f>V32*DropOutProp_women</f>
        <v>0</v>
      </c>
    </row>
    <row r="33" spans="1:85" x14ac:dyDescent="0.3">
      <c r="B33" s="1">
        <v>21</v>
      </c>
      <c r="C33" s="149"/>
      <c r="D33" s="149"/>
      <c r="E33" s="149"/>
      <c r="F33" s="149"/>
      <c r="G33" s="149"/>
      <c r="H33" s="149"/>
      <c r="I33" s="149"/>
      <c r="J33" s="149"/>
      <c r="K33" s="149"/>
      <c r="L33" s="149"/>
      <c r="M33" s="149"/>
      <c r="N33" s="149"/>
      <c r="O33" s="149"/>
      <c r="P33" s="149"/>
      <c r="Q33" s="149"/>
      <c r="R33" s="149"/>
      <c r="S33" s="149"/>
      <c r="T33" s="149"/>
      <c r="U33" s="149"/>
      <c r="V33" s="149"/>
      <c r="W33" s="149">
        <f>IF($B33&lt;=UptakeTime,Enrolment_women/UptakeTime,0)</f>
        <v>0</v>
      </c>
      <c r="X33" s="149"/>
      <c r="Y33" s="149"/>
      <c r="Z33" s="149"/>
      <c r="AA33" s="149"/>
      <c r="AB33" s="149"/>
      <c r="AC33" s="149"/>
      <c r="AE33" s="1"/>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f>W33*(1-DropOutProp_women)</f>
        <v>0</v>
      </c>
      <c r="BB33" s="149"/>
      <c r="BC33" s="149"/>
      <c r="BD33" s="149"/>
      <c r="BE33" s="149"/>
      <c r="BF33" s="149"/>
      <c r="CC33" s="149">
        <f>W33*DropOutProp_women</f>
        <v>0</v>
      </c>
    </row>
    <row r="34" spans="1:85" x14ac:dyDescent="0.3">
      <c r="B34" s="1">
        <v>22</v>
      </c>
      <c r="C34" s="149"/>
      <c r="D34" s="149"/>
      <c r="E34" s="149"/>
      <c r="F34" s="149"/>
      <c r="G34" s="149"/>
      <c r="H34" s="149"/>
      <c r="I34" s="149"/>
      <c r="J34" s="149"/>
      <c r="K34" s="149"/>
      <c r="L34" s="149"/>
      <c r="M34" s="149"/>
      <c r="N34" s="149"/>
      <c r="O34" s="149"/>
      <c r="P34" s="149"/>
      <c r="Q34" s="149"/>
      <c r="R34" s="149"/>
      <c r="S34" s="149"/>
      <c r="T34" s="149"/>
      <c r="U34" s="149"/>
      <c r="V34" s="149"/>
      <c r="W34" s="149"/>
      <c r="X34" s="149">
        <f>IF($B34&lt;=UptakeTime,Enrolment_women/UptakeTime,0)</f>
        <v>0</v>
      </c>
      <c r="Y34" s="149"/>
      <c r="Z34" s="149"/>
      <c r="AA34" s="149"/>
      <c r="AB34" s="149"/>
      <c r="AC34" s="149"/>
      <c r="AE34" s="1"/>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f>X34*(1-DropOutProp_women)</f>
        <v>0</v>
      </c>
      <c r="BC34" s="149"/>
      <c r="BD34" s="149"/>
      <c r="BE34" s="149"/>
      <c r="CD34" s="149">
        <f>X34*DropOutProp_women</f>
        <v>0</v>
      </c>
    </row>
    <row r="35" spans="1:85" x14ac:dyDescent="0.3">
      <c r="B35" s="1">
        <v>23</v>
      </c>
      <c r="C35" s="149"/>
      <c r="D35" s="149"/>
      <c r="E35" s="149"/>
      <c r="F35" s="149"/>
      <c r="G35" s="149"/>
      <c r="H35" s="149"/>
      <c r="I35" s="149"/>
      <c r="J35" s="149"/>
      <c r="K35" s="149"/>
      <c r="L35" s="149"/>
      <c r="M35" s="149"/>
      <c r="N35" s="149"/>
      <c r="O35" s="149"/>
      <c r="P35" s="149"/>
      <c r="Q35" s="149"/>
      <c r="R35" s="149"/>
      <c r="S35" s="149"/>
      <c r="T35" s="149"/>
      <c r="U35" s="149"/>
      <c r="V35" s="149"/>
      <c r="W35" s="149"/>
      <c r="X35" s="149"/>
      <c r="Y35" s="149">
        <f>IF($B35&lt;=UptakeTime,Enrolment_women/UptakeTime,0)</f>
        <v>0</v>
      </c>
      <c r="Z35" s="149"/>
      <c r="AA35" s="149"/>
      <c r="AB35" s="149"/>
      <c r="AC35" s="149"/>
      <c r="AE35" s="1"/>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f>Y35*(1-DropOutProp_women)</f>
        <v>0</v>
      </c>
      <c r="BD35" s="149"/>
      <c r="BE35" s="149"/>
      <c r="CE35" s="149">
        <f>Y35*DropOutProp_women</f>
        <v>0</v>
      </c>
    </row>
    <row r="36" spans="1:85" x14ac:dyDescent="0.3">
      <c r="B36" s="1">
        <v>24</v>
      </c>
      <c r="C36" s="63"/>
      <c r="D36" s="63"/>
      <c r="E36" s="63"/>
      <c r="F36" s="63"/>
      <c r="G36" s="63"/>
      <c r="H36" s="63"/>
      <c r="I36" s="63"/>
      <c r="J36" s="63"/>
      <c r="K36" s="63"/>
      <c r="L36" s="63"/>
      <c r="M36" s="63"/>
      <c r="N36" s="63"/>
      <c r="O36" s="63"/>
      <c r="P36" s="63"/>
      <c r="Q36" s="63"/>
      <c r="R36" s="63"/>
      <c r="S36" s="63"/>
      <c r="T36" s="63"/>
      <c r="U36" s="63"/>
      <c r="V36" s="63"/>
      <c r="W36" s="63"/>
      <c r="X36" s="63"/>
      <c r="Y36" s="63"/>
      <c r="Z36" s="149">
        <f>IF($B36&lt;=UptakeTime,Enrolment_women/UptakeTime,0)</f>
        <v>0</v>
      </c>
      <c r="AA36" s="149"/>
      <c r="AB36" s="149"/>
      <c r="AC36" s="149"/>
      <c r="AE36" s="1"/>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149"/>
      <c r="BD36" s="149">
        <f>Z36*(1-DropOutProp_women)</f>
        <v>0</v>
      </c>
      <c r="BE36" s="149"/>
      <c r="CF36" s="149">
        <f>Z36*DropOutProp_women</f>
        <v>0</v>
      </c>
    </row>
    <row r="37" spans="1:85" x14ac:dyDescent="0.3">
      <c r="B37" s="1">
        <v>25</v>
      </c>
      <c r="C37" s="63"/>
      <c r="D37" s="63"/>
      <c r="E37" s="63"/>
      <c r="F37" s="63"/>
      <c r="G37" s="63"/>
      <c r="H37" s="63"/>
      <c r="I37" s="63"/>
      <c r="J37" s="63"/>
      <c r="K37" s="63"/>
      <c r="L37" s="63"/>
      <c r="M37" s="63"/>
      <c r="N37" s="63"/>
      <c r="O37" s="63"/>
      <c r="P37" s="63"/>
      <c r="Q37" s="63"/>
      <c r="R37" s="63"/>
      <c r="S37" s="63"/>
      <c r="T37" s="63"/>
      <c r="U37" s="63"/>
      <c r="V37" s="63"/>
      <c r="W37" s="63"/>
      <c r="X37" s="63"/>
      <c r="Y37" s="63"/>
      <c r="Z37" s="149"/>
      <c r="AA37" s="149">
        <f>IF($B37&lt;=UptakeTime,Enrolment_women/UptakeTime,0)</f>
        <v>0</v>
      </c>
      <c r="AB37" s="149"/>
      <c r="AC37" s="149"/>
      <c r="AE37" s="1"/>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149"/>
      <c r="BD37" s="149"/>
      <c r="BE37" s="149">
        <f>AA37*(1-DropOutProp_women)</f>
        <v>0</v>
      </c>
      <c r="CG37" s="149">
        <f>AA37*DropOutProp_women</f>
        <v>0</v>
      </c>
    </row>
    <row r="38" spans="1:85" s="5" customFormat="1" x14ac:dyDescent="0.3">
      <c r="B38" s="34" t="s">
        <v>272</v>
      </c>
      <c r="C38" s="154">
        <f>SUM(C13:C37)</f>
        <v>200</v>
      </c>
      <c r="D38" s="154">
        <f>SUM(D13:D37)+C38</f>
        <v>200</v>
      </c>
      <c r="E38" s="154">
        <f t="shared" ref="E38:AB38" si="0">SUM(E13:E37)+D38</f>
        <v>200</v>
      </c>
      <c r="F38" s="154">
        <f t="shared" si="0"/>
        <v>200</v>
      </c>
      <c r="G38" s="154">
        <f t="shared" si="0"/>
        <v>200</v>
      </c>
      <c r="H38" s="154">
        <f t="shared" si="0"/>
        <v>200</v>
      </c>
      <c r="I38" s="154">
        <f t="shared" si="0"/>
        <v>200</v>
      </c>
      <c r="J38" s="154">
        <f t="shared" si="0"/>
        <v>200</v>
      </c>
      <c r="K38" s="154">
        <f t="shared" si="0"/>
        <v>200</v>
      </c>
      <c r="L38" s="154">
        <f t="shared" si="0"/>
        <v>200</v>
      </c>
      <c r="M38" s="154">
        <f t="shared" si="0"/>
        <v>200</v>
      </c>
      <c r="N38" s="154">
        <f t="shared" si="0"/>
        <v>200</v>
      </c>
      <c r="O38" s="154">
        <f t="shared" si="0"/>
        <v>200</v>
      </c>
      <c r="P38" s="154">
        <f t="shared" si="0"/>
        <v>200</v>
      </c>
      <c r="Q38" s="154">
        <f t="shared" si="0"/>
        <v>200</v>
      </c>
      <c r="R38" s="154">
        <f t="shared" si="0"/>
        <v>200</v>
      </c>
      <c r="S38" s="154">
        <f t="shared" si="0"/>
        <v>200</v>
      </c>
      <c r="T38" s="154">
        <f t="shared" si="0"/>
        <v>200</v>
      </c>
      <c r="U38" s="154">
        <f t="shared" si="0"/>
        <v>200</v>
      </c>
      <c r="V38" s="154">
        <f t="shared" si="0"/>
        <v>200</v>
      </c>
      <c r="W38" s="154">
        <f t="shared" si="0"/>
        <v>200</v>
      </c>
      <c r="X38" s="154">
        <f t="shared" si="0"/>
        <v>200</v>
      </c>
      <c r="Y38" s="154">
        <f t="shared" si="0"/>
        <v>200</v>
      </c>
      <c r="Z38" s="154">
        <f t="shared" si="0"/>
        <v>200</v>
      </c>
      <c r="AA38" s="154">
        <f t="shared" si="0"/>
        <v>200</v>
      </c>
      <c r="AB38" s="154">
        <f t="shared" si="0"/>
        <v>200</v>
      </c>
      <c r="AC38" s="154"/>
      <c r="AE38" s="34" t="s">
        <v>311</v>
      </c>
      <c r="AF38" s="154">
        <f>SUM(AF13:AF37)</f>
        <v>0</v>
      </c>
      <c r="AG38" s="154">
        <f>SUM(AG13:AG37)</f>
        <v>140</v>
      </c>
      <c r="AH38" s="154">
        <f>SUM(AH13:AH37)+AG38</f>
        <v>140</v>
      </c>
      <c r="AI38" s="154">
        <f>SUM(AI13:AI37)+AH38</f>
        <v>140</v>
      </c>
      <c r="AJ38" s="154">
        <f>SUM(AJ13:AJ37)+AI38</f>
        <v>140</v>
      </c>
      <c r="AK38" s="154">
        <f t="shared" ref="AK38:BC38" si="1">SUM(AK13:AK37)+AJ38</f>
        <v>140</v>
      </c>
      <c r="AL38" s="154">
        <f t="shared" si="1"/>
        <v>140</v>
      </c>
      <c r="AM38" s="154">
        <f t="shared" si="1"/>
        <v>140</v>
      </c>
      <c r="AN38" s="154">
        <f t="shared" si="1"/>
        <v>140</v>
      </c>
      <c r="AO38" s="154">
        <f t="shared" si="1"/>
        <v>140</v>
      </c>
      <c r="AP38" s="154">
        <f t="shared" si="1"/>
        <v>140</v>
      </c>
      <c r="AQ38" s="154">
        <f t="shared" si="1"/>
        <v>140</v>
      </c>
      <c r="AR38" s="154">
        <f t="shared" si="1"/>
        <v>140</v>
      </c>
      <c r="AS38" s="154">
        <f t="shared" si="1"/>
        <v>140</v>
      </c>
      <c r="AT38" s="154">
        <f t="shared" si="1"/>
        <v>140</v>
      </c>
      <c r="AU38" s="154">
        <f t="shared" si="1"/>
        <v>140</v>
      </c>
      <c r="AV38" s="154">
        <f t="shared" si="1"/>
        <v>140</v>
      </c>
      <c r="AW38" s="154">
        <f t="shared" si="1"/>
        <v>140</v>
      </c>
      <c r="AX38" s="154">
        <f t="shared" si="1"/>
        <v>140</v>
      </c>
      <c r="AY38" s="154">
        <f t="shared" si="1"/>
        <v>140</v>
      </c>
      <c r="AZ38" s="154">
        <f t="shared" si="1"/>
        <v>140</v>
      </c>
      <c r="BA38" s="154">
        <f t="shared" si="1"/>
        <v>140</v>
      </c>
      <c r="BB38" s="154">
        <f t="shared" si="1"/>
        <v>140</v>
      </c>
      <c r="BC38" s="154">
        <f t="shared" si="1"/>
        <v>140</v>
      </c>
      <c r="BD38" s="154">
        <f>SUM(BE13:BE37)+BC38</f>
        <v>140</v>
      </c>
      <c r="BE38" s="154">
        <f>SUM(BF13:BF37)+BD38</f>
        <v>140</v>
      </c>
      <c r="BG38" s="34" t="s">
        <v>273</v>
      </c>
      <c r="BH38" s="154">
        <f>SUM(BH13:BH37)</f>
        <v>0</v>
      </c>
      <c r="BI38" s="154">
        <f>SUM(BI13:BI37)</f>
        <v>60</v>
      </c>
      <c r="BJ38" s="154">
        <f>SUM(BJ13:BJ37)+BI38</f>
        <v>60</v>
      </c>
      <c r="BK38" s="154">
        <f t="shared" ref="BK38:CG38" si="2">SUM(BK13:BK37)+BJ38</f>
        <v>60</v>
      </c>
      <c r="BL38" s="154">
        <f t="shared" si="2"/>
        <v>60</v>
      </c>
      <c r="BM38" s="154">
        <f t="shared" si="2"/>
        <v>60</v>
      </c>
      <c r="BN38" s="154">
        <f t="shared" si="2"/>
        <v>60</v>
      </c>
      <c r="BO38" s="154">
        <f t="shared" si="2"/>
        <v>60</v>
      </c>
      <c r="BP38" s="154">
        <f t="shared" si="2"/>
        <v>60</v>
      </c>
      <c r="BQ38" s="154">
        <f t="shared" si="2"/>
        <v>60</v>
      </c>
      <c r="BR38" s="154">
        <f t="shared" si="2"/>
        <v>60</v>
      </c>
      <c r="BS38" s="154">
        <f t="shared" si="2"/>
        <v>60</v>
      </c>
      <c r="BT38" s="154">
        <f t="shared" si="2"/>
        <v>60</v>
      </c>
      <c r="BU38" s="154">
        <f t="shared" si="2"/>
        <v>60</v>
      </c>
      <c r="BV38" s="154">
        <f t="shared" si="2"/>
        <v>60</v>
      </c>
      <c r="BW38" s="154">
        <f t="shared" si="2"/>
        <v>60</v>
      </c>
      <c r="BX38" s="154">
        <f t="shared" si="2"/>
        <v>60</v>
      </c>
      <c r="BY38" s="154">
        <f t="shared" si="2"/>
        <v>60</v>
      </c>
      <c r="BZ38" s="154">
        <f t="shared" si="2"/>
        <v>60</v>
      </c>
      <c r="CA38" s="154">
        <f t="shared" si="2"/>
        <v>60</v>
      </c>
      <c r="CB38" s="154">
        <f t="shared" si="2"/>
        <v>60</v>
      </c>
      <c r="CC38" s="154">
        <f t="shared" si="2"/>
        <v>60</v>
      </c>
      <c r="CD38" s="154">
        <f t="shared" si="2"/>
        <v>60</v>
      </c>
      <c r="CE38" s="154">
        <f t="shared" si="2"/>
        <v>60</v>
      </c>
      <c r="CF38" s="154">
        <f t="shared" si="2"/>
        <v>60</v>
      </c>
      <c r="CG38" s="154">
        <f t="shared" si="2"/>
        <v>60</v>
      </c>
    </row>
    <row r="39" spans="1:85" s="5" customFormat="1" x14ac:dyDescent="0.3">
      <c r="B39" s="3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row>
    <row r="40" spans="1:85" s="14" customFormat="1" x14ac:dyDescent="0.3">
      <c r="A40" s="54" t="s">
        <v>279</v>
      </c>
    </row>
    <row r="41" spans="1:85" s="5" customFormat="1" x14ac:dyDescent="0.3">
      <c r="A41" s="11"/>
      <c r="B41" s="11"/>
      <c r="C41" s="1" t="s">
        <v>13</v>
      </c>
      <c r="D41"/>
      <c r="E41"/>
      <c r="F41"/>
      <c r="G41"/>
      <c r="H41"/>
      <c r="I41"/>
      <c r="J41"/>
      <c r="K41"/>
      <c r="L41"/>
      <c r="M41"/>
      <c r="N41"/>
      <c r="O41"/>
      <c r="P41"/>
      <c r="Q41"/>
      <c r="R41"/>
      <c r="S41"/>
      <c r="T41"/>
      <c r="U41"/>
      <c r="V41"/>
      <c r="W41"/>
      <c r="X41"/>
      <c r="Y41"/>
      <c r="Z41"/>
      <c r="AA41"/>
      <c r="AB41"/>
      <c r="AC41"/>
    </row>
    <row r="42" spans="1:85" s="5" customFormat="1" x14ac:dyDescent="0.3">
      <c r="A42"/>
      <c r="B42"/>
      <c r="C42" s="1">
        <v>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row>
    <row r="43" spans="1:85" s="5" customFormat="1" x14ac:dyDescent="0.3">
      <c r="A43" s="1" t="s">
        <v>12</v>
      </c>
      <c r="B43" s="1">
        <v>1</v>
      </c>
      <c r="C43" s="149">
        <f>C13</f>
        <v>200</v>
      </c>
      <c r="D43" s="149">
        <f>AG13-D172-D237-D302-D367-D432-D497</f>
        <v>139.80022</v>
      </c>
      <c r="E43" s="157">
        <f t="shared" ref="E43:AB57" si="3">D43-E172-E237-E302-E367-E432-E497</f>
        <v>139.54096695635465</v>
      </c>
      <c r="F43" s="157">
        <f t="shared" si="3"/>
        <v>139.23726460812708</v>
      </c>
      <c r="G43" s="157">
        <f t="shared" si="3"/>
        <v>138.87286260474136</v>
      </c>
      <c r="H43" s="157">
        <f t="shared" si="3"/>
        <v>138.45870322029486</v>
      </c>
      <c r="I43" s="157">
        <f t="shared" si="3"/>
        <v>137.97793289296823</v>
      </c>
      <c r="J43" s="157">
        <f t="shared" si="3"/>
        <v>137.43171355393235</v>
      </c>
      <c r="K43" s="157">
        <f t="shared" si="3"/>
        <v>136.82878389587586</v>
      </c>
      <c r="L43" s="157">
        <f t="shared" si="3"/>
        <v>136.16304518709705</v>
      </c>
      <c r="M43" s="157">
        <f t="shared" si="3"/>
        <v>135.42717328285997</v>
      </c>
      <c r="N43" s="157">
        <f t="shared" si="3"/>
        <v>134.58097425048118</v>
      </c>
      <c r="O43" s="157">
        <f t="shared" si="3"/>
        <v>133.6220852655189</v>
      </c>
      <c r="P43" s="157">
        <f t="shared" si="3"/>
        <v>132.56815114937288</v>
      </c>
      <c r="Q43" s="157">
        <f t="shared" si="3"/>
        <v>131.39228503782388</v>
      </c>
      <c r="R43" s="157">
        <f t="shared" si="3"/>
        <v>130.13416251649869</v>
      </c>
      <c r="S43" s="157">
        <f t="shared" si="3"/>
        <v>128.75409011964959</v>
      </c>
      <c r="T43" s="157">
        <f t="shared" si="3"/>
        <v>127.25660854063703</v>
      </c>
      <c r="U43" s="157">
        <f t="shared" si="3"/>
        <v>125.65097770096605</v>
      </c>
      <c r="V43" s="157">
        <f t="shared" si="3"/>
        <v>123.94922389592605</v>
      </c>
      <c r="W43" s="157">
        <f t="shared" si="3"/>
        <v>122.1836876738376</v>
      </c>
      <c r="X43" s="157">
        <f t="shared" si="3"/>
        <v>120.23120673602352</v>
      </c>
      <c r="Y43" s="157">
        <f t="shared" si="3"/>
        <v>118.04558297419267</v>
      </c>
      <c r="Z43" s="157">
        <f t="shared" si="3"/>
        <v>115.73021712541845</v>
      </c>
      <c r="AA43" s="157">
        <f t="shared" si="3"/>
        <v>113.24091476134518</v>
      </c>
      <c r="AB43" s="157">
        <f t="shared" si="3"/>
        <v>110.54095787100697</v>
      </c>
      <c r="AC43" s="149"/>
    </row>
    <row r="44" spans="1:85" s="5" customFormat="1" x14ac:dyDescent="0.3">
      <c r="A44"/>
      <c r="B44" s="1">
        <v>2</v>
      </c>
      <c r="C44" s="149"/>
      <c r="D44" s="149">
        <f>D14</f>
        <v>0</v>
      </c>
      <c r="E44" s="149">
        <f>AH14-E173-E238-E303-E368-E433-E498</f>
        <v>0</v>
      </c>
      <c r="F44" s="157">
        <f t="shared" si="3"/>
        <v>0</v>
      </c>
      <c r="G44" s="157">
        <f t="shared" si="3"/>
        <v>0</v>
      </c>
      <c r="H44" s="157">
        <f t="shared" si="3"/>
        <v>0</v>
      </c>
      <c r="I44" s="157">
        <f t="shared" si="3"/>
        <v>0</v>
      </c>
      <c r="J44" s="157">
        <f t="shared" si="3"/>
        <v>0</v>
      </c>
      <c r="K44" s="157">
        <f t="shared" si="3"/>
        <v>0</v>
      </c>
      <c r="L44" s="157">
        <f t="shared" si="3"/>
        <v>0</v>
      </c>
      <c r="M44" s="157">
        <f t="shared" si="3"/>
        <v>0</v>
      </c>
      <c r="N44" s="157">
        <f t="shared" si="3"/>
        <v>0</v>
      </c>
      <c r="O44" s="157">
        <f t="shared" si="3"/>
        <v>0</v>
      </c>
      <c r="P44" s="157">
        <f t="shared" si="3"/>
        <v>0</v>
      </c>
      <c r="Q44" s="157">
        <f t="shared" si="3"/>
        <v>0</v>
      </c>
      <c r="R44" s="157">
        <f t="shared" si="3"/>
        <v>0</v>
      </c>
      <c r="S44" s="157">
        <f t="shared" si="3"/>
        <v>0</v>
      </c>
      <c r="T44" s="157">
        <f t="shared" si="3"/>
        <v>0</v>
      </c>
      <c r="U44" s="157">
        <f t="shared" si="3"/>
        <v>0</v>
      </c>
      <c r="V44" s="157">
        <f t="shared" si="3"/>
        <v>0</v>
      </c>
      <c r="W44" s="157">
        <f t="shared" si="3"/>
        <v>0</v>
      </c>
      <c r="X44" s="157">
        <f t="shared" si="3"/>
        <v>0</v>
      </c>
      <c r="Y44" s="157">
        <f t="shared" si="3"/>
        <v>0</v>
      </c>
      <c r="Z44" s="157">
        <f t="shared" si="3"/>
        <v>0</v>
      </c>
      <c r="AA44" s="157">
        <f t="shared" si="3"/>
        <v>0</v>
      </c>
      <c r="AB44" s="157">
        <f t="shared" si="3"/>
        <v>0</v>
      </c>
      <c r="AC44" s="159"/>
      <c r="AD44" s="159"/>
      <c r="AE44" s="6"/>
      <c r="AF44" s="6"/>
      <c r="AG44" s="6"/>
      <c r="AH44" s="6"/>
      <c r="AI44" s="6"/>
      <c r="AJ44" s="6"/>
      <c r="AK44" s="6"/>
      <c r="AL44" s="6"/>
      <c r="AM44" s="6"/>
      <c r="AN44" s="6"/>
      <c r="AO44" s="6"/>
      <c r="AP44" s="6"/>
      <c r="AQ44" s="6"/>
      <c r="AR44" s="6"/>
      <c r="AS44" s="6"/>
      <c r="AT44" s="6"/>
      <c r="AU44" s="6"/>
      <c r="AV44" s="6"/>
      <c r="AW44" s="6"/>
      <c r="AX44" s="6"/>
      <c r="AY44" s="6"/>
      <c r="AZ44" s="6"/>
    </row>
    <row r="45" spans="1:85" s="5" customFormat="1" x14ac:dyDescent="0.3">
      <c r="A45"/>
      <c r="B45" s="1">
        <v>3</v>
      </c>
      <c r="C45" s="149"/>
      <c r="D45" s="149"/>
      <c r="E45" s="149">
        <f>E15</f>
        <v>0</v>
      </c>
      <c r="F45" s="149">
        <f>AI15-F174-F239-F304-F369-F434-F499</f>
        <v>0</v>
      </c>
      <c r="G45" s="157">
        <f t="shared" si="3"/>
        <v>0</v>
      </c>
      <c r="H45" s="157">
        <f t="shared" si="3"/>
        <v>0</v>
      </c>
      <c r="I45" s="157">
        <f t="shared" si="3"/>
        <v>0</v>
      </c>
      <c r="J45" s="157">
        <f t="shared" si="3"/>
        <v>0</v>
      </c>
      <c r="K45" s="157">
        <f t="shared" si="3"/>
        <v>0</v>
      </c>
      <c r="L45" s="157">
        <f t="shared" si="3"/>
        <v>0</v>
      </c>
      <c r="M45" s="157">
        <f t="shared" si="3"/>
        <v>0</v>
      </c>
      <c r="N45" s="157">
        <f t="shared" si="3"/>
        <v>0</v>
      </c>
      <c r="O45" s="157">
        <f t="shared" si="3"/>
        <v>0</v>
      </c>
      <c r="P45" s="157">
        <f t="shared" si="3"/>
        <v>0</v>
      </c>
      <c r="Q45" s="157">
        <f t="shared" si="3"/>
        <v>0</v>
      </c>
      <c r="R45" s="157">
        <f t="shared" si="3"/>
        <v>0</v>
      </c>
      <c r="S45" s="157">
        <f t="shared" si="3"/>
        <v>0</v>
      </c>
      <c r="T45" s="157">
        <f t="shared" si="3"/>
        <v>0</v>
      </c>
      <c r="U45" s="157">
        <f t="shared" si="3"/>
        <v>0</v>
      </c>
      <c r="V45" s="157">
        <f t="shared" si="3"/>
        <v>0</v>
      </c>
      <c r="W45" s="157">
        <f t="shared" si="3"/>
        <v>0</v>
      </c>
      <c r="X45" s="157">
        <f t="shared" si="3"/>
        <v>0</v>
      </c>
      <c r="Y45" s="157">
        <f t="shared" si="3"/>
        <v>0</v>
      </c>
      <c r="Z45" s="157">
        <f t="shared" si="3"/>
        <v>0</v>
      </c>
      <c r="AA45" s="157">
        <f t="shared" si="3"/>
        <v>0</v>
      </c>
      <c r="AB45" s="157">
        <f t="shared" si="3"/>
        <v>0</v>
      </c>
      <c r="AC45" s="159"/>
      <c r="AD45" s="159"/>
      <c r="AE45" s="159"/>
      <c r="AF45" s="6"/>
      <c r="AG45" s="6"/>
      <c r="AH45" s="6"/>
      <c r="AI45" s="6"/>
      <c r="AJ45" s="6"/>
      <c r="AK45" s="6"/>
      <c r="AL45" s="6"/>
      <c r="AM45" s="6"/>
      <c r="AN45" s="6"/>
      <c r="AO45" s="6"/>
      <c r="AP45" s="6"/>
      <c r="AQ45" s="6"/>
      <c r="AR45" s="6"/>
      <c r="AS45" s="6"/>
      <c r="AT45" s="6"/>
      <c r="AU45" s="6"/>
      <c r="AV45" s="6"/>
      <c r="AW45" s="6"/>
      <c r="AX45" s="6"/>
      <c r="AY45" s="6"/>
      <c r="AZ45" s="6"/>
    </row>
    <row r="46" spans="1:85" s="5" customFormat="1" x14ac:dyDescent="0.3">
      <c r="A46"/>
      <c r="B46" s="1">
        <v>4</v>
      </c>
      <c r="C46" s="149"/>
      <c r="D46" s="149"/>
      <c r="E46" s="149"/>
      <c r="F46" s="149">
        <f>F16</f>
        <v>0</v>
      </c>
      <c r="G46" s="149">
        <f>AJ16-G175-G240-G305-G370-G435-G500</f>
        <v>0</v>
      </c>
      <c r="H46" s="157">
        <f t="shared" si="3"/>
        <v>0</v>
      </c>
      <c r="I46" s="157">
        <f t="shared" si="3"/>
        <v>0</v>
      </c>
      <c r="J46" s="157">
        <f t="shared" si="3"/>
        <v>0</v>
      </c>
      <c r="K46" s="157">
        <f t="shared" si="3"/>
        <v>0</v>
      </c>
      <c r="L46" s="157">
        <f t="shared" si="3"/>
        <v>0</v>
      </c>
      <c r="M46" s="157">
        <f t="shared" si="3"/>
        <v>0</v>
      </c>
      <c r="N46" s="157">
        <f t="shared" si="3"/>
        <v>0</v>
      </c>
      <c r="O46" s="157">
        <f t="shared" si="3"/>
        <v>0</v>
      </c>
      <c r="P46" s="157">
        <f t="shared" si="3"/>
        <v>0</v>
      </c>
      <c r="Q46" s="157">
        <f t="shared" si="3"/>
        <v>0</v>
      </c>
      <c r="R46" s="157">
        <f t="shared" si="3"/>
        <v>0</v>
      </c>
      <c r="S46" s="157">
        <f t="shared" si="3"/>
        <v>0</v>
      </c>
      <c r="T46" s="157">
        <f t="shared" si="3"/>
        <v>0</v>
      </c>
      <c r="U46" s="157">
        <f t="shared" si="3"/>
        <v>0</v>
      </c>
      <c r="V46" s="157">
        <f t="shared" si="3"/>
        <v>0</v>
      </c>
      <c r="W46" s="157">
        <f t="shared" si="3"/>
        <v>0</v>
      </c>
      <c r="X46" s="157">
        <f t="shared" si="3"/>
        <v>0</v>
      </c>
      <c r="Y46" s="157">
        <f t="shared" si="3"/>
        <v>0</v>
      </c>
      <c r="Z46" s="157">
        <f t="shared" si="3"/>
        <v>0</v>
      </c>
      <c r="AA46" s="157">
        <f t="shared" si="3"/>
        <v>0</v>
      </c>
      <c r="AB46" s="157">
        <f t="shared" si="3"/>
        <v>0</v>
      </c>
      <c r="AC46" s="159"/>
      <c r="AD46" s="159"/>
      <c r="AE46" s="159"/>
      <c r="AF46" s="6"/>
      <c r="AG46" s="6"/>
      <c r="AH46" s="6"/>
      <c r="AI46" s="6"/>
      <c r="AJ46" s="6"/>
      <c r="AK46" s="6"/>
      <c r="AL46" s="6"/>
      <c r="AM46" s="6"/>
      <c r="AN46" s="6"/>
      <c r="AO46" s="6"/>
      <c r="AP46" s="6"/>
      <c r="AQ46" s="6"/>
      <c r="AR46" s="6"/>
      <c r="AS46" s="6"/>
      <c r="AT46" s="6"/>
      <c r="AU46" s="6"/>
      <c r="AV46" s="6"/>
      <c r="AW46" s="6"/>
      <c r="AX46" s="6"/>
      <c r="AY46" s="6"/>
      <c r="AZ46" s="6"/>
    </row>
    <row r="47" spans="1:85" s="5" customFormat="1" x14ac:dyDescent="0.3">
      <c r="A47"/>
      <c r="B47" s="1">
        <v>5</v>
      </c>
      <c r="C47" s="149"/>
      <c r="D47" s="149"/>
      <c r="E47" s="149"/>
      <c r="F47" s="149"/>
      <c r="G47" s="149">
        <f>G17</f>
        <v>0</v>
      </c>
      <c r="H47" s="149">
        <f>AK17-H176-H241-H306-H371-H436-H501</f>
        <v>0</v>
      </c>
      <c r="I47" s="157">
        <f t="shared" si="3"/>
        <v>0</v>
      </c>
      <c r="J47" s="157">
        <f t="shared" si="3"/>
        <v>0</v>
      </c>
      <c r="K47" s="157">
        <f t="shared" si="3"/>
        <v>0</v>
      </c>
      <c r="L47" s="157">
        <f t="shared" si="3"/>
        <v>0</v>
      </c>
      <c r="M47" s="157">
        <f t="shared" si="3"/>
        <v>0</v>
      </c>
      <c r="N47" s="157">
        <f t="shared" si="3"/>
        <v>0</v>
      </c>
      <c r="O47" s="157">
        <f t="shared" si="3"/>
        <v>0</v>
      </c>
      <c r="P47" s="157">
        <f t="shared" si="3"/>
        <v>0</v>
      </c>
      <c r="Q47" s="157">
        <f t="shared" si="3"/>
        <v>0</v>
      </c>
      <c r="R47" s="157">
        <f t="shared" si="3"/>
        <v>0</v>
      </c>
      <c r="S47" s="157">
        <f t="shared" si="3"/>
        <v>0</v>
      </c>
      <c r="T47" s="157">
        <f t="shared" si="3"/>
        <v>0</v>
      </c>
      <c r="U47" s="157">
        <f t="shared" si="3"/>
        <v>0</v>
      </c>
      <c r="V47" s="157">
        <f t="shared" si="3"/>
        <v>0</v>
      </c>
      <c r="W47" s="157">
        <f t="shared" si="3"/>
        <v>0</v>
      </c>
      <c r="X47" s="157">
        <f t="shared" si="3"/>
        <v>0</v>
      </c>
      <c r="Y47" s="157">
        <f t="shared" si="3"/>
        <v>0</v>
      </c>
      <c r="Z47" s="157">
        <f t="shared" si="3"/>
        <v>0</v>
      </c>
      <c r="AA47" s="157">
        <f t="shared" si="3"/>
        <v>0</v>
      </c>
      <c r="AB47" s="157">
        <f t="shared" si="3"/>
        <v>0</v>
      </c>
      <c r="AC47" s="159"/>
      <c r="AD47" s="159"/>
      <c r="AE47" s="159"/>
      <c r="AF47" s="159"/>
      <c r="AG47" s="6"/>
      <c r="AH47" s="6"/>
      <c r="AI47" s="6"/>
      <c r="AJ47" s="6"/>
      <c r="AK47" s="6"/>
      <c r="AL47" s="6"/>
      <c r="AM47" s="6"/>
      <c r="AN47" s="6"/>
      <c r="AO47" s="6"/>
      <c r="AP47" s="6"/>
      <c r="AQ47" s="6"/>
      <c r="AR47" s="6"/>
      <c r="AS47" s="6"/>
      <c r="AT47" s="6"/>
      <c r="AU47" s="6"/>
      <c r="AV47" s="6"/>
      <c r="AW47" s="6"/>
      <c r="AX47" s="6"/>
      <c r="AY47" s="6"/>
      <c r="AZ47" s="6"/>
    </row>
    <row r="48" spans="1:85" s="5" customFormat="1" x14ac:dyDescent="0.3">
      <c r="A48"/>
      <c r="B48" s="1">
        <v>6</v>
      </c>
      <c r="C48" s="149"/>
      <c r="D48" s="149"/>
      <c r="E48" s="149"/>
      <c r="F48" s="149"/>
      <c r="G48" s="149"/>
      <c r="H48" s="149">
        <f>H18</f>
        <v>0</v>
      </c>
      <c r="I48" s="149">
        <f>AL18-I177-I242-I307-I372-I437-I502</f>
        <v>0</v>
      </c>
      <c r="J48" s="157">
        <f t="shared" si="3"/>
        <v>0</v>
      </c>
      <c r="K48" s="157">
        <f t="shared" si="3"/>
        <v>0</v>
      </c>
      <c r="L48" s="157">
        <f t="shared" si="3"/>
        <v>0</v>
      </c>
      <c r="M48" s="157">
        <f t="shared" si="3"/>
        <v>0</v>
      </c>
      <c r="N48" s="157">
        <f t="shared" si="3"/>
        <v>0</v>
      </c>
      <c r="O48" s="157">
        <f t="shared" si="3"/>
        <v>0</v>
      </c>
      <c r="P48" s="157">
        <f t="shared" si="3"/>
        <v>0</v>
      </c>
      <c r="Q48" s="157">
        <f t="shared" si="3"/>
        <v>0</v>
      </c>
      <c r="R48" s="157">
        <f t="shared" si="3"/>
        <v>0</v>
      </c>
      <c r="S48" s="157">
        <f t="shared" si="3"/>
        <v>0</v>
      </c>
      <c r="T48" s="157">
        <f t="shared" si="3"/>
        <v>0</v>
      </c>
      <c r="U48" s="157">
        <f t="shared" si="3"/>
        <v>0</v>
      </c>
      <c r="V48" s="157">
        <f t="shared" si="3"/>
        <v>0</v>
      </c>
      <c r="W48" s="157">
        <f t="shared" si="3"/>
        <v>0</v>
      </c>
      <c r="X48" s="157">
        <f t="shared" si="3"/>
        <v>0</v>
      </c>
      <c r="Y48" s="157">
        <f t="shared" si="3"/>
        <v>0</v>
      </c>
      <c r="Z48" s="157">
        <f t="shared" si="3"/>
        <v>0</v>
      </c>
      <c r="AA48" s="157">
        <f t="shared" si="3"/>
        <v>0</v>
      </c>
      <c r="AB48" s="157">
        <f t="shared" si="3"/>
        <v>0</v>
      </c>
      <c r="AC48" s="159"/>
      <c r="AD48" s="159"/>
      <c r="AE48" s="159"/>
      <c r="AF48" s="159"/>
      <c r="AG48" s="159"/>
      <c r="AH48" s="159"/>
      <c r="AI48" s="6"/>
      <c r="AJ48" s="6"/>
      <c r="AK48" s="6"/>
      <c r="AL48" s="6"/>
      <c r="AM48" s="6"/>
      <c r="AN48" s="6"/>
      <c r="AO48" s="6"/>
      <c r="AP48" s="6"/>
      <c r="AQ48" s="6"/>
      <c r="AR48" s="6"/>
      <c r="AS48" s="6"/>
      <c r="AT48" s="6"/>
      <c r="AU48" s="6"/>
      <c r="AV48" s="6"/>
      <c r="AW48" s="6"/>
      <c r="AX48" s="6"/>
      <c r="AY48" s="6"/>
      <c r="AZ48" s="6"/>
      <c r="BA48" s="6"/>
      <c r="BB48" s="6"/>
      <c r="BC48" s="6"/>
    </row>
    <row r="49" spans="1:55" s="5" customFormat="1" x14ac:dyDescent="0.3">
      <c r="A49"/>
      <c r="B49" s="1">
        <v>7</v>
      </c>
      <c r="C49" s="149"/>
      <c r="D49" s="149"/>
      <c r="E49" s="149"/>
      <c r="F49" s="149"/>
      <c r="G49" s="149"/>
      <c r="H49" s="149"/>
      <c r="I49" s="149">
        <f>I19</f>
        <v>0</v>
      </c>
      <c r="J49" s="149">
        <f>AM19-J178-J243-J308-J373-J438-J503</f>
        <v>0</v>
      </c>
      <c r="K49" s="157">
        <f t="shared" si="3"/>
        <v>0</v>
      </c>
      <c r="L49" s="157">
        <f t="shared" si="3"/>
        <v>0</v>
      </c>
      <c r="M49" s="157">
        <f t="shared" si="3"/>
        <v>0</v>
      </c>
      <c r="N49" s="157">
        <f t="shared" si="3"/>
        <v>0</v>
      </c>
      <c r="O49" s="157">
        <f t="shared" si="3"/>
        <v>0</v>
      </c>
      <c r="P49" s="157">
        <f t="shared" si="3"/>
        <v>0</v>
      </c>
      <c r="Q49" s="157">
        <f t="shared" si="3"/>
        <v>0</v>
      </c>
      <c r="R49" s="157">
        <f t="shared" si="3"/>
        <v>0</v>
      </c>
      <c r="S49" s="157">
        <f t="shared" si="3"/>
        <v>0</v>
      </c>
      <c r="T49" s="157">
        <f t="shared" si="3"/>
        <v>0</v>
      </c>
      <c r="U49" s="157">
        <f t="shared" si="3"/>
        <v>0</v>
      </c>
      <c r="V49" s="157">
        <f t="shared" si="3"/>
        <v>0</v>
      </c>
      <c r="W49" s="157">
        <f t="shared" si="3"/>
        <v>0</v>
      </c>
      <c r="X49" s="157">
        <f t="shared" si="3"/>
        <v>0</v>
      </c>
      <c r="Y49" s="157">
        <f t="shared" si="3"/>
        <v>0</v>
      </c>
      <c r="Z49" s="157">
        <f t="shared" si="3"/>
        <v>0</v>
      </c>
      <c r="AA49" s="157">
        <f t="shared" si="3"/>
        <v>0</v>
      </c>
      <c r="AB49" s="157">
        <f t="shared" si="3"/>
        <v>0</v>
      </c>
      <c r="AC49" s="159"/>
      <c r="AD49" s="159"/>
      <c r="AE49" s="159"/>
      <c r="AF49" s="159"/>
      <c r="AG49" s="159"/>
      <c r="AH49" s="159"/>
      <c r="AI49" s="159"/>
      <c r="AJ49" s="6"/>
      <c r="AK49" s="6"/>
      <c r="AL49" s="6"/>
      <c r="AM49" s="6"/>
      <c r="AN49" s="6"/>
      <c r="AO49" s="6"/>
      <c r="AP49" s="6"/>
      <c r="AQ49" s="6"/>
      <c r="AR49" s="6"/>
      <c r="AS49" s="6"/>
      <c r="AT49" s="6"/>
      <c r="AU49" s="6"/>
      <c r="AV49" s="6"/>
      <c r="AW49" s="6"/>
      <c r="AX49" s="6"/>
      <c r="AY49" s="6"/>
      <c r="AZ49" s="6"/>
      <c r="BA49" s="6"/>
      <c r="BB49" s="6"/>
      <c r="BC49" s="6"/>
    </row>
    <row r="50" spans="1:55" s="5" customFormat="1" x14ac:dyDescent="0.3">
      <c r="A50"/>
      <c r="B50" s="1">
        <v>8</v>
      </c>
      <c r="C50" s="149"/>
      <c r="D50" s="149"/>
      <c r="E50" s="149"/>
      <c r="F50" s="149"/>
      <c r="G50" s="149"/>
      <c r="H50" s="149"/>
      <c r="I50" s="149"/>
      <c r="J50" s="149">
        <f>J20</f>
        <v>0</v>
      </c>
      <c r="K50" s="149">
        <f>AN20-K179-K244-K309-K374-K439-K504</f>
        <v>0</v>
      </c>
      <c r="L50" s="157">
        <f t="shared" si="3"/>
        <v>0</v>
      </c>
      <c r="M50" s="157">
        <f t="shared" si="3"/>
        <v>0</v>
      </c>
      <c r="N50" s="157">
        <f t="shared" si="3"/>
        <v>0</v>
      </c>
      <c r="O50" s="157">
        <f t="shared" si="3"/>
        <v>0</v>
      </c>
      <c r="P50" s="157">
        <f t="shared" si="3"/>
        <v>0</v>
      </c>
      <c r="Q50" s="157">
        <f t="shared" si="3"/>
        <v>0</v>
      </c>
      <c r="R50" s="157">
        <f t="shared" si="3"/>
        <v>0</v>
      </c>
      <c r="S50" s="157">
        <f t="shared" si="3"/>
        <v>0</v>
      </c>
      <c r="T50" s="157">
        <f t="shared" si="3"/>
        <v>0</v>
      </c>
      <c r="U50" s="157">
        <f t="shared" si="3"/>
        <v>0</v>
      </c>
      <c r="V50" s="157">
        <f t="shared" si="3"/>
        <v>0</v>
      </c>
      <c r="W50" s="157">
        <f t="shared" si="3"/>
        <v>0</v>
      </c>
      <c r="X50" s="157">
        <f t="shared" si="3"/>
        <v>0</v>
      </c>
      <c r="Y50" s="157">
        <f t="shared" si="3"/>
        <v>0</v>
      </c>
      <c r="Z50" s="157">
        <f t="shared" si="3"/>
        <v>0</v>
      </c>
      <c r="AA50" s="157">
        <f t="shared" si="3"/>
        <v>0</v>
      </c>
      <c r="AB50" s="157">
        <f t="shared" si="3"/>
        <v>0</v>
      </c>
      <c r="AC50" s="159"/>
      <c r="AD50" s="159"/>
      <c r="AE50" s="159"/>
      <c r="AF50" s="159"/>
      <c r="AG50" s="159"/>
      <c r="AH50" s="159"/>
      <c r="AI50" s="159"/>
      <c r="AJ50" s="159"/>
      <c r="AK50" s="6"/>
      <c r="AL50" s="6"/>
      <c r="AM50" s="6"/>
      <c r="AN50" s="6"/>
      <c r="AO50" s="6"/>
      <c r="AP50" s="6"/>
      <c r="AQ50" s="6"/>
      <c r="AR50" s="6"/>
      <c r="AS50" s="6"/>
      <c r="AT50" s="6"/>
      <c r="AU50" s="6"/>
      <c r="AV50" s="6"/>
      <c r="AW50" s="6"/>
      <c r="AX50" s="6"/>
      <c r="AY50" s="6"/>
      <c r="AZ50" s="6"/>
      <c r="BA50" s="6"/>
      <c r="BB50" s="6"/>
      <c r="BC50" s="6"/>
    </row>
    <row r="51" spans="1:55" s="5" customFormat="1" x14ac:dyDescent="0.3">
      <c r="A51"/>
      <c r="B51" s="1">
        <v>9</v>
      </c>
      <c r="C51" s="149"/>
      <c r="D51" s="149"/>
      <c r="E51" s="149"/>
      <c r="F51" s="149"/>
      <c r="G51" s="149"/>
      <c r="H51" s="149"/>
      <c r="I51" s="149"/>
      <c r="J51" s="149"/>
      <c r="K51" s="149">
        <f>K21</f>
        <v>0</v>
      </c>
      <c r="L51" s="149">
        <f>AO21-L180-L245-L310-L375-L440-L505</f>
        <v>0</v>
      </c>
      <c r="M51" s="157">
        <f t="shared" si="3"/>
        <v>0</v>
      </c>
      <c r="N51" s="157">
        <f t="shared" si="3"/>
        <v>0</v>
      </c>
      <c r="O51" s="157">
        <f t="shared" si="3"/>
        <v>0</v>
      </c>
      <c r="P51" s="157">
        <f t="shared" si="3"/>
        <v>0</v>
      </c>
      <c r="Q51" s="157">
        <f t="shared" si="3"/>
        <v>0</v>
      </c>
      <c r="R51" s="157">
        <f t="shared" si="3"/>
        <v>0</v>
      </c>
      <c r="S51" s="157">
        <f t="shared" si="3"/>
        <v>0</v>
      </c>
      <c r="T51" s="157">
        <f t="shared" si="3"/>
        <v>0</v>
      </c>
      <c r="U51" s="157">
        <f t="shared" si="3"/>
        <v>0</v>
      </c>
      <c r="V51" s="157">
        <f t="shared" si="3"/>
        <v>0</v>
      </c>
      <c r="W51" s="157">
        <f t="shared" si="3"/>
        <v>0</v>
      </c>
      <c r="X51" s="157">
        <f t="shared" si="3"/>
        <v>0</v>
      </c>
      <c r="Y51" s="157">
        <f t="shared" si="3"/>
        <v>0</v>
      </c>
      <c r="Z51" s="157">
        <f t="shared" si="3"/>
        <v>0</v>
      </c>
      <c r="AA51" s="157">
        <f t="shared" si="3"/>
        <v>0</v>
      </c>
      <c r="AB51" s="157">
        <f t="shared" si="3"/>
        <v>0</v>
      </c>
      <c r="AC51" s="159"/>
      <c r="AD51" s="159"/>
      <c r="AE51" s="159"/>
      <c r="AF51" s="159"/>
      <c r="AG51" s="159"/>
      <c r="AH51" s="159"/>
      <c r="AI51" s="159"/>
      <c r="AJ51" s="159"/>
      <c r="AK51" s="159"/>
      <c r="AL51" s="6"/>
      <c r="AM51" s="6"/>
      <c r="AN51" s="6"/>
      <c r="AO51" s="6"/>
      <c r="AP51" s="6"/>
      <c r="AQ51" s="6"/>
      <c r="AR51" s="6"/>
      <c r="AS51" s="6"/>
      <c r="AT51" s="6"/>
      <c r="AU51" s="6"/>
      <c r="AV51" s="6"/>
      <c r="AW51" s="6"/>
      <c r="AX51" s="6"/>
      <c r="AY51" s="6"/>
      <c r="AZ51" s="6"/>
      <c r="BA51" s="6"/>
      <c r="BB51" s="6"/>
      <c r="BC51" s="6"/>
    </row>
    <row r="52" spans="1:55" s="5" customFormat="1" x14ac:dyDescent="0.3">
      <c r="A52"/>
      <c r="B52" s="1">
        <v>10</v>
      </c>
      <c r="C52" s="149"/>
      <c r="D52" s="149"/>
      <c r="E52" s="149"/>
      <c r="F52" s="149"/>
      <c r="G52" s="149"/>
      <c r="H52" s="149"/>
      <c r="I52" s="149"/>
      <c r="J52" s="149"/>
      <c r="K52" s="149"/>
      <c r="L52" s="149">
        <f>L22</f>
        <v>0</v>
      </c>
      <c r="M52" s="149">
        <f>AP22-M181-M246-M311-M376-M441-M506</f>
        <v>0</v>
      </c>
      <c r="N52" s="157">
        <f t="shared" si="3"/>
        <v>0</v>
      </c>
      <c r="O52" s="157">
        <f t="shared" si="3"/>
        <v>0</v>
      </c>
      <c r="P52" s="157">
        <f t="shared" si="3"/>
        <v>0</v>
      </c>
      <c r="Q52" s="157">
        <f t="shared" si="3"/>
        <v>0</v>
      </c>
      <c r="R52" s="157">
        <f t="shared" si="3"/>
        <v>0</v>
      </c>
      <c r="S52" s="157">
        <f t="shared" si="3"/>
        <v>0</v>
      </c>
      <c r="T52" s="157">
        <f t="shared" si="3"/>
        <v>0</v>
      </c>
      <c r="U52" s="157">
        <f t="shared" si="3"/>
        <v>0</v>
      </c>
      <c r="V52" s="157">
        <f t="shared" si="3"/>
        <v>0</v>
      </c>
      <c r="W52" s="157">
        <f t="shared" si="3"/>
        <v>0</v>
      </c>
      <c r="X52" s="157">
        <f t="shared" si="3"/>
        <v>0</v>
      </c>
      <c r="Y52" s="157">
        <f t="shared" si="3"/>
        <v>0</v>
      </c>
      <c r="Z52" s="157">
        <f t="shared" si="3"/>
        <v>0</v>
      </c>
      <c r="AA52" s="157">
        <f t="shared" si="3"/>
        <v>0</v>
      </c>
      <c r="AB52" s="157">
        <f t="shared" si="3"/>
        <v>0</v>
      </c>
      <c r="AC52" s="159"/>
      <c r="AD52" s="159"/>
      <c r="AE52" s="159"/>
      <c r="AF52" s="159"/>
      <c r="AG52" s="159"/>
      <c r="AH52" s="159"/>
      <c r="AI52" s="159"/>
      <c r="AJ52" s="159"/>
      <c r="AK52" s="159"/>
      <c r="AL52" s="159"/>
      <c r="AM52" s="6"/>
      <c r="AN52" s="6"/>
      <c r="AO52" s="6"/>
      <c r="AP52" s="6"/>
      <c r="AQ52" s="6"/>
      <c r="AR52" s="6"/>
      <c r="AS52" s="6"/>
      <c r="AT52" s="6"/>
      <c r="AU52" s="6"/>
      <c r="AV52" s="6"/>
      <c r="AW52" s="6"/>
      <c r="AX52" s="6"/>
      <c r="AY52" s="6"/>
      <c r="AZ52" s="6"/>
      <c r="BA52" s="6"/>
      <c r="BB52" s="6"/>
      <c r="BC52" s="6"/>
    </row>
    <row r="53" spans="1:55" s="5" customFormat="1" x14ac:dyDescent="0.3">
      <c r="A53"/>
      <c r="B53" s="1">
        <v>11</v>
      </c>
      <c r="C53" s="149"/>
      <c r="D53" s="149"/>
      <c r="E53" s="149"/>
      <c r="F53" s="149"/>
      <c r="G53" s="149"/>
      <c r="H53" s="149"/>
      <c r="I53" s="149"/>
      <c r="J53" s="149"/>
      <c r="K53" s="149"/>
      <c r="L53" s="149"/>
      <c r="M53" s="149">
        <f>M23</f>
        <v>0</v>
      </c>
      <c r="N53" s="149">
        <f>AQ23-N182-N247-N312-N377-N442-N507</f>
        <v>0</v>
      </c>
      <c r="O53" s="157">
        <f t="shared" si="3"/>
        <v>0</v>
      </c>
      <c r="P53" s="157">
        <f t="shared" si="3"/>
        <v>0</v>
      </c>
      <c r="Q53" s="157">
        <f t="shared" si="3"/>
        <v>0</v>
      </c>
      <c r="R53" s="157">
        <f t="shared" si="3"/>
        <v>0</v>
      </c>
      <c r="S53" s="157">
        <f t="shared" si="3"/>
        <v>0</v>
      </c>
      <c r="T53" s="157">
        <f t="shared" si="3"/>
        <v>0</v>
      </c>
      <c r="U53" s="157">
        <f t="shared" si="3"/>
        <v>0</v>
      </c>
      <c r="V53" s="157">
        <f t="shared" si="3"/>
        <v>0</v>
      </c>
      <c r="W53" s="157">
        <f t="shared" si="3"/>
        <v>0</v>
      </c>
      <c r="X53" s="157">
        <f t="shared" si="3"/>
        <v>0</v>
      </c>
      <c r="Y53" s="157">
        <f t="shared" si="3"/>
        <v>0</v>
      </c>
      <c r="Z53" s="157">
        <f t="shared" si="3"/>
        <v>0</v>
      </c>
      <c r="AA53" s="157">
        <f t="shared" si="3"/>
        <v>0</v>
      </c>
      <c r="AB53" s="157">
        <f t="shared" si="3"/>
        <v>0</v>
      </c>
      <c r="AC53" s="159"/>
      <c r="AD53" s="159"/>
      <c r="AE53" s="159"/>
      <c r="AF53" s="159"/>
      <c r="AG53" s="159"/>
      <c r="AH53" s="159"/>
      <c r="AI53" s="159"/>
      <c r="AJ53" s="159"/>
      <c r="AK53" s="159"/>
      <c r="AL53" s="159"/>
      <c r="AM53" s="159"/>
      <c r="AN53" s="6"/>
      <c r="AO53" s="6"/>
      <c r="AP53" s="6"/>
      <c r="AQ53" s="6"/>
      <c r="AR53" s="6"/>
      <c r="AS53" s="6"/>
      <c r="AT53" s="6"/>
      <c r="AU53" s="6"/>
      <c r="AV53" s="6"/>
      <c r="AW53" s="6"/>
      <c r="AX53" s="6"/>
      <c r="AY53" s="6"/>
      <c r="AZ53" s="6"/>
      <c r="BA53" s="6"/>
      <c r="BB53" s="6"/>
      <c r="BC53" s="6"/>
    </row>
    <row r="54" spans="1:55" s="5" customFormat="1" x14ac:dyDescent="0.3">
      <c r="A54"/>
      <c r="B54" s="1">
        <v>12</v>
      </c>
      <c r="C54" s="149"/>
      <c r="D54" s="149"/>
      <c r="E54" s="149"/>
      <c r="F54" s="149"/>
      <c r="G54" s="149"/>
      <c r="H54" s="149"/>
      <c r="I54" s="149"/>
      <c r="J54" s="149"/>
      <c r="K54" s="149"/>
      <c r="L54" s="149"/>
      <c r="M54" s="149"/>
      <c r="N54" s="149">
        <f>N24</f>
        <v>0</v>
      </c>
      <c r="O54" s="149">
        <f>AR24-O183-O248-O313-O378-O443-O508</f>
        <v>0</v>
      </c>
      <c r="P54" s="157">
        <f t="shared" si="3"/>
        <v>0</v>
      </c>
      <c r="Q54" s="157">
        <f t="shared" si="3"/>
        <v>0</v>
      </c>
      <c r="R54" s="157">
        <f t="shared" si="3"/>
        <v>0</v>
      </c>
      <c r="S54" s="157">
        <f t="shared" si="3"/>
        <v>0</v>
      </c>
      <c r="T54" s="157">
        <f t="shared" si="3"/>
        <v>0</v>
      </c>
      <c r="U54" s="157">
        <f t="shared" si="3"/>
        <v>0</v>
      </c>
      <c r="V54" s="157">
        <f t="shared" si="3"/>
        <v>0</v>
      </c>
      <c r="W54" s="157">
        <f t="shared" si="3"/>
        <v>0</v>
      </c>
      <c r="X54" s="157">
        <f t="shared" si="3"/>
        <v>0</v>
      </c>
      <c r="Y54" s="157">
        <f t="shared" si="3"/>
        <v>0</v>
      </c>
      <c r="Z54" s="157">
        <f t="shared" si="3"/>
        <v>0</v>
      </c>
      <c r="AA54" s="157">
        <f t="shared" si="3"/>
        <v>0</v>
      </c>
      <c r="AB54" s="157">
        <f t="shared" si="3"/>
        <v>0</v>
      </c>
      <c r="AC54" s="159"/>
      <c r="AD54" s="159"/>
      <c r="AE54" s="159"/>
      <c r="AF54" s="159"/>
      <c r="AG54" s="159"/>
      <c r="AH54" s="159"/>
      <c r="AI54" s="159"/>
      <c r="AJ54" s="159"/>
      <c r="AK54" s="159"/>
      <c r="AL54" s="159"/>
      <c r="AM54" s="159"/>
      <c r="AN54" s="159"/>
      <c r="AO54" s="6"/>
      <c r="AP54" s="6"/>
      <c r="AQ54" s="6"/>
      <c r="AR54" s="6"/>
      <c r="AS54" s="6"/>
      <c r="AT54" s="6"/>
      <c r="AU54" s="6"/>
      <c r="AV54" s="6"/>
      <c r="AW54" s="6"/>
      <c r="AX54" s="6"/>
      <c r="AY54" s="6"/>
      <c r="AZ54" s="6"/>
      <c r="BA54" s="6"/>
      <c r="BB54" s="6"/>
      <c r="BC54" s="6"/>
    </row>
    <row r="55" spans="1:55" s="5" customFormat="1" x14ac:dyDescent="0.3">
      <c r="A55"/>
      <c r="B55" s="1">
        <v>13</v>
      </c>
      <c r="C55" s="149"/>
      <c r="D55" s="149"/>
      <c r="E55" s="149"/>
      <c r="F55" s="149"/>
      <c r="G55" s="149"/>
      <c r="H55" s="149"/>
      <c r="I55" s="149"/>
      <c r="J55" s="149"/>
      <c r="K55" s="149"/>
      <c r="L55" s="149"/>
      <c r="M55" s="149"/>
      <c r="N55" s="149"/>
      <c r="O55" s="149">
        <f>O25</f>
        <v>0</v>
      </c>
      <c r="P55" s="149">
        <f>AS25-P184-P249-P314-P379-P444-P509</f>
        <v>0</v>
      </c>
      <c r="Q55" s="157">
        <f t="shared" si="3"/>
        <v>0</v>
      </c>
      <c r="R55" s="157">
        <f t="shared" si="3"/>
        <v>0</v>
      </c>
      <c r="S55" s="157">
        <f t="shared" si="3"/>
        <v>0</v>
      </c>
      <c r="T55" s="157">
        <f t="shared" si="3"/>
        <v>0</v>
      </c>
      <c r="U55" s="157">
        <f t="shared" si="3"/>
        <v>0</v>
      </c>
      <c r="V55" s="157">
        <f t="shared" si="3"/>
        <v>0</v>
      </c>
      <c r="W55" s="157">
        <f t="shared" si="3"/>
        <v>0</v>
      </c>
      <c r="X55" s="157">
        <f t="shared" si="3"/>
        <v>0</v>
      </c>
      <c r="Y55" s="157">
        <f t="shared" si="3"/>
        <v>0</v>
      </c>
      <c r="Z55" s="157">
        <f t="shared" si="3"/>
        <v>0</v>
      </c>
      <c r="AA55" s="157">
        <f t="shared" si="3"/>
        <v>0</v>
      </c>
      <c r="AB55" s="157">
        <f t="shared" si="3"/>
        <v>0</v>
      </c>
      <c r="AC55" s="159"/>
      <c r="AD55" s="159"/>
      <c r="AE55" s="159"/>
      <c r="AF55" s="159"/>
      <c r="AG55" s="159"/>
      <c r="AH55" s="159"/>
      <c r="AI55" s="159"/>
      <c r="AJ55" s="159"/>
      <c r="AK55" s="159"/>
      <c r="AL55" s="159"/>
      <c r="AM55" s="159"/>
      <c r="AN55" s="159"/>
      <c r="AO55" s="159"/>
      <c r="AP55" s="6"/>
      <c r="AQ55" s="6"/>
      <c r="AR55" s="6"/>
      <c r="AS55" s="6"/>
      <c r="AT55" s="6"/>
      <c r="AU55" s="6"/>
      <c r="AV55" s="6"/>
      <c r="AW55" s="6"/>
      <c r="AX55" s="6"/>
      <c r="AY55" s="6"/>
      <c r="AZ55" s="6"/>
      <c r="BA55" s="6"/>
      <c r="BB55" s="6"/>
      <c r="BC55" s="6"/>
    </row>
    <row r="56" spans="1:55" s="5" customFormat="1" x14ac:dyDescent="0.3">
      <c r="A56"/>
      <c r="B56" s="1">
        <v>14</v>
      </c>
      <c r="C56" s="149"/>
      <c r="D56" s="149"/>
      <c r="E56" s="149"/>
      <c r="F56" s="149"/>
      <c r="G56" s="149"/>
      <c r="H56" s="149"/>
      <c r="I56" s="149"/>
      <c r="J56" s="149"/>
      <c r="K56" s="149"/>
      <c r="L56" s="149"/>
      <c r="M56" s="149"/>
      <c r="N56" s="149"/>
      <c r="O56" s="149"/>
      <c r="P56" s="149">
        <f>P26</f>
        <v>0</v>
      </c>
      <c r="Q56" s="149">
        <f>AT26-Q185-Q250-Q315-Q380-Q445-Q510</f>
        <v>0</v>
      </c>
      <c r="R56" s="157">
        <f t="shared" si="3"/>
        <v>0</v>
      </c>
      <c r="S56" s="157">
        <f t="shared" si="3"/>
        <v>0</v>
      </c>
      <c r="T56" s="157">
        <f t="shared" si="3"/>
        <v>0</v>
      </c>
      <c r="U56" s="157">
        <f t="shared" si="3"/>
        <v>0</v>
      </c>
      <c r="V56" s="157">
        <f t="shared" si="3"/>
        <v>0</v>
      </c>
      <c r="W56" s="157">
        <f t="shared" si="3"/>
        <v>0</v>
      </c>
      <c r="X56" s="157">
        <f t="shared" si="3"/>
        <v>0</v>
      </c>
      <c r="Y56" s="157">
        <f t="shared" si="3"/>
        <v>0</v>
      </c>
      <c r="Z56" s="157">
        <f t="shared" si="3"/>
        <v>0</v>
      </c>
      <c r="AA56" s="157">
        <f t="shared" si="3"/>
        <v>0</v>
      </c>
      <c r="AB56" s="157">
        <f t="shared" si="3"/>
        <v>0</v>
      </c>
      <c r="AC56" s="159"/>
      <c r="AD56" s="159"/>
      <c r="AE56" s="159"/>
      <c r="AF56" s="159"/>
      <c r="AG56" s="159"/>
      <c r="AH56" s="159"/>
      <c r="AI56" s="159"/>
      <c r="AJ56" s="159"/>
      <c r="AK56" s="159"/>
      <c r="AL56" s="159"/>
      <c r="AM56" s="159"/>
      <c r="AN56" s="159"/>
      <c r="AO56" s="159"/>
      <c r="AP56" s="159"/>
      <c r="AQ56" s="6"/>
      <c r="AR56" s="6"/>
      <c r="AS56" s="6"/>
      <c r="AT56" s="6"/>
      <c r="AU56" s="6"/>
      <c r="AV56" s="6"/>
      <c r="AW56" s="6"/>
      <c r="AX56" s="6"/>
      <c r="AY56" s="6"/>
      <c r="AZ56" s="6"/>
      <c r="BA56" s="6"/>
      <c r="BB56" s="6"/>
      <c r="BC56" s="6"/>
    </row>
    <row r="57" spans="1:55" s="5" customFormat="1" x14ac:dyDescent="0.3">
      <c r="A57"/>
      <c r="B57" s="1">
        <v>15</v>
      </c>
      <c r="C57" s="149"/>
      <c r="D57" s="149"/>
      <c r="E57" s="149"/>
      <c r="F57" s="149"/>
      <c r="G57" s="149"/>
      <c r="H57" s="149"/>
      <c r="I57" s="149"/>
      <c r="J57" s="149"/>
      <c r="K57" s="149"/>
      <c r="L57" s="149"/>
      <c r="M57" s="149"/>
      <c r="N57" s="149"/>
      <c r="O57" s="149"/>
      <c r="P57" s="149"/>
      <c r="Q57" s="149">
        <f>Q27</f>
        <v>0</v>
      </c>
      <c r="R57" s="149">
        <f>AU27-R186-R251-R316-R381-R446-R511</f>
        <v>0</v>
      </c>
      <c r="S57" s="157">
        <f t="shared" si="3"/>
        <v>0</v>
      </c>
      <c r="T57" s="157">
        <f t="shared" si="3"/>
        <v>0</v>
      </c>
      <c r="U57" s="157">
        <f t="shared" si="3"/>
        <v>0</v>
      </c>
      <c r="V57" s="157">
        <f t="shared" si="3"/>
        <v>0</v>
      </c>
      <c r="W57" s="157">
        <f t="shared" si="3"/>
        <v>0</v>
      </c>
      <c r="X57" s="157">
        <f t="shared" si="3"/>
        <v>0</v>
      </c>
      <c r="Y57" s="157">
        <f t="shared" si="3"/>
        <v>0</v>
      </c>
      <c r="Z57" s="157">
        <f t="shared" si="3"/>
        <v>0</v>
      </c>
      <c r="AA57" s="157">
        <f t="shared" si="3"/>
        <v>0</v>
      </c>
      <c r="AB57" s="157">
        <f t="shared" si="3"/>
        <v>0</v>
      </c>
      <c r="AC57" s="159"/>
      <c r="AD57" s="159"/>
      <c r="AE57" s="159"/>
      <c r="AF57" s="159"/>
      <c r="AG57" s="159"/>
      <c r="AH57" s="159"/>
      <c r="AI57" s="159"/>
      <c r="AJ57" s="159"/>
      <c r="AK57" s="159"/>
      <c r="AL57" s="159"/>
      <c r="AM57" s="159"/>
      <c r="AN57" s="159"/>
      <c r="AO57" s="159"/>
      <c r="AP57" s="159"/>
      <c r="AQ57" s="159"/>
      <c r="AR57" s="6"/>
      <c r="AS57" s="6"/>
      <c r="AT57" s="6"/>
      <c r="AU57" s="6"/>
      <c r="AV57" s="6"/>
      <c r="AW57" s="6"/>
      <c r="AX57" s="6"/>
      <c r="AY57" s="6"/>
      <c r="AZ57" s="6"/>
      <c r="BA57" s="6"/>
      <c r="BB57" s="6"/>
      <c r="BC57" s="6"/>
    </row>
    <row r="58" spans="1:55" s="5" customFormat="1" x14ac:dyDescent="0.3">
      <c r="A58"/>
      <c r="B58" s="1">
        <v>16</v>
      </c>
      <c r="C58" s="149"/>
      <c r="D58" s="149"/>
      <c r="E58" s="149"/>
      <c r="F58" s="149"/>
      <c r="G58" s="149"/>
      <c r="H58" s="149"/>
      <c r="I58" s="149"/>
      <c r="J58" s="149"/>
      <c r="K58" s="149"/>
      <c r="L58" s="149"/>
      <c r="M58" s="149"/>
      <c r="N58" s="149"/>
      <c r="O58" s="149"/>
      <c r="P58" s="149"/>
      <c r="Q58" s="149"/>
      <c r="R58" s="149">
        <f>R28</f>
        <v>0</v>
      </c>
      <c r="S58" s="149">
        <f>AV28-S187-S252-S317-S382-S447-S512</f>
        <v>0</v>
      </c>
      <c r="T58" s="157">
        <f t="shared" ref="T58:AB61" si="4">S58-T187-T252-T317-T382-T447-T512</f>
        <v>0</v>
      </c>
      <c r="U58" s="157">
        <f t="shared" si="4"/>
        <v>0</v>
      </c>
      <c r="V58" s="157">
        <f t="shared" si="4"/>
        <v>0</v>
      </c>
      <c r="W58" s="157">
        <f t="shared" si="4"/>
        <v>0</v>
      </c>
      <c r="X58" s="157">
        <f t="shared" si="4"/>
        <v>0</v>
      </c>
      <c r="Y58" s="157">
        <f t="shared" si="4"/>
        <v>0</v>
      </c>
      <c r="Z58" s="157">
        <f t="shared" si="4"/>
        <v>0</v>
      </c>
      <c r="AA58" s="157">
        <f t="shared" si="4"/>
        <v>0</v>
      </c>
      <c r="AB58" s="157">
        <f t="shared" si="4"/>
        <v>0</v>
      </c>
      <c r="AC58" s="159"/>
      <c r="AD58" s="159"/>
      <c r="AE58" s="159"/>
      <c r="AF58" s="159"/>
      <c r="AG58" s="159"/>
      <c r="AH58" s="159"/>
      <c r="AI58" s="159"/>
      <c r="AJ58" s="159"/>
      <c r="AK58" s="159"/>
      <c r="AL58" s="159"/>
      <c r="AM58" s="159"/>
      <c r="AN58" s="159"/>
      <c r="AO58" s="159"/>
      <c r="AP58" s="159"/>
      <c r="AQ58" s="159"/>
      <c r="AR58" s="159"/>
      <c r="AS58" s="6"/>
      <c r="AT58" s="6"/>
      <c r="AU58" s="6"/>
      <c r="AV58" s="6"/>
      <c r="AW58" s="6"/>
      <c r="AX58" s="6"/>
      <c r="AY58" s="6"/>
      <c r="AZ58" s="6"/>
      <c r="BA58" s="6"/>
      <c r="BB58" s="6"/>
      <c r="BC58" s="6"/>
    </row>
    <row r="59" spans="1:55" s="5" customFormat="1" x14ac:dyDescent="0.3">
      <c r="A59"/>
      <c r="B59" s="1">
        <v>17</v>
      </c>
      <c r="C59" s="149"/>
      <c r="D59" s="149"/>
      <c r="E59" s="149"/>
      <c r="F59" s="149"/>
      <c r="G59" s="149"/>
      <c r="H59" s="149"/>
      <c r="I59" s="149"/>
      <c r="J59" s="149"/>
      <c r="K59" s="149"/>
      <c r="L59" s="149"/>
      <c r="M59" s="149"/>
      <c r="N59" s="149"/>
      <c r="O59" s="149"/>
      <c r="P59" s="149"/>
      <c r="Q59" s="149"/>
      <c r="R59" s="149"/>
      <c r="S59" s="149">
        <f>S29</f>
        <v>0</v>
      </c>
      <c r="T59" s="149">
        <f>AW29-T188-T253-T318-T383-T448-T513</f>
        <v>0</v>
      </c>
      <c r="U59" s="157">
        <f t="shared" si="4"/>
        <v>0</v>
      </c>
      <c r="V59" s="157">
        <f t="shared" si="4"/>
        <v>0</v>
      </c>
      <c r="W59" s="157">
        <f t="shared" si="4"/>
        <v>0</v>
      </c>
      <c r="X59" s="157">
        <f t="shared" si="4"/>
        <v>0</v>
      </c>
      <c r="Y59" s="157">
        <f t="shared" si="4"/>
        <v>0</v>
      </c>
      <c r="Z59" s="157">
        <f t="shared" si="4"/>
        <v>0</v>
      </c>
      <c r="AA59" s="157">
        <f t="shared" si="4"/>
        <v>0</v>
      </c>
      <c r="AB59" s="157">
        <f t="shared" si="4"/>
        <v>0</v>
      </c>
      <c r="AC59" s="159"/>
      <c r="AD59" s="159"/>
      <c r="AE59" s="159"/>
      <c r="AF59" s="159"/>
      <c r="AG59" s="159"/>
      <c r="AH59" s="159"/>
      <c r="AI59" s="159"/>
      <c r="AJ59" s="159"/>
      <c r="AK59" s="159"/>
      <c r="AL59" s="159"/>
      <c r="AM59" s="159"/>
      <c r="AN59" s="159"/>
      <c r="AO59" s="159"/>
      <c r="AP59" s="159"/>
      <c r="AQ59" s="159"/>
      <c r="AR59" s="159"/>
      <c r="AS59" s="159"/>
      <c r="AT59" s="6"/>
      <c r="AU59" s="6"/>
      <c r="AV59" s="6"/>
      <c r="AW59" s="6"/>
      <c r="AX59" s="6"/>
      <c r="AY59" s="6"/>
      <c r="AZ59" s="6"/>
      <c r="BA59" s="6"/>
      <c r="BB59" s="6"/>
      <c r="BC59" s="6"/>
    </row>
    <row r="60" spans="1:55" s="5" customFormat="1" x14ac:dyDescent="0.3">
      <c r="A60"/>
      <c r="B60" s="1">
        <v>18</v>
      </c>
      <c r="C60" s="149"/>
      <c r="D60" s="149"/>
      <c r="E60" s="149"/>
      <c r="F60" s="149"/>
      <c r="G60" s="149"/>
      <c r="H60" s="149"/>
      <c r="I60" s="149"/>
      <c r="J60" s="149"/>
      <c r="K60" s="149"/>
      <c r="L60" s="149"/>
      <c r="M60" s="149"/>
      <c r="N60" s="149"/>
      <c r="O60" s="149"/>
      <c r="P60" s="149"/>
      <c r="Q60" s="149"/>
      <c r="R60" s="149"/>
      <c r="S60" s="149"/>
      <c r="T60" s="149">
        <f>T30</f>
        <v>0</v>
      </c>
      <c r="U60" s="149">
        <f>AX30-U189-U254-U319-U384-U449-U514</f>
        <v>0</v>
      </c>
      <c r="V60" s="157">
        <f t="shared" si="4"/>
        <v>0</v>
      </c>
      <c r="W60" s="157">
        <f t="shared" si="4"/>
        <v>0</v>
      </c>
      <c r="X60" s="157">
        <f t="shared" si="4"/>
        <v>0</v>
      </c>
      <c r="Y60" s="157">
        <f t="shared" si="4"/>
        <v>0</v>
      </c>
      <c r="Z60" s="157">
        <f t="shared" si="4"/>
        <v>0</v>
      </c>
      <c r="AA60" s="157">
        <f t="shared" si="4"/>
        <v>0</v>
      </c>
      <c r="AB60" s="157">
        <f t="shared" si="4"/>
        <v>0</v>
      </c>
      <c r="AC60" s="159"/>
      <c r="AD60" s="159"/>
      <c r="AE60" s="159"/>
      <c r="AF60" s="159"/>
      <c r="AG60" s="159"/>
      <c r="AH60" s="159"/>
      <c r="AI60" s="159"/>
      <c r="AJ60" s="159"/>
      <c r="AK60" s="159"/>
      <c r="AL60" s="159"/>
      <c r="AM60" s="159"/>
      <c r="AN60" s="159"/>
      <c r="AO60" s="159"/>
      <c r="AP60" s="159"/>
      <c r="AQ60" s="159"/>
      <c r="AR60" s="159"/>
      <c r="AS60" s="159"/>
      <c r="AT60" s="159"/>
      <c r="AU60" s="6"/>
      <c r="AV60" s="6"/>
      <c r="AW60" s="6"/>
      <c r="AX60" s="6"/>
      <c r="AY60" s="6"/>
      <c r="AZ60" s="6"/>
      <c r="BA60" s="6"/>
      <c r="BB60" s="6"/>
      <c r="BC60" s="6"/>
    </row>
    <row r="61" spans="1:55" s="5" customFormat="1" x14ac:dyDescent="0.3">
      <c r="A61"/>
      <c r="B61" s="1">
        <v>19</v>
      </c>
      <c r="C61" s="149"/>
      <c r="D61" s="149"/>
      <c r="E61" s="149"/>
      <c r="F61" s="149"/>
      <c r="G61" s="149"/>
      <c r="H61" s="149"/>
      <c r="I61" s="149"/>
      <c r="J61" s="149"/>
      <c r="K61" s="149"/>
      <c r="L61" s="149"/>
      <c r="M61" s="149"/>
      <c r="N61" s="149"/>
      <c r="O61" s="149"/>
      <c r="P61" s="149"/>
      <c r="Q61" s="149"/>
      <c r="R61" s="149"/>
      <c r="S61" s="149"/>
      <c r="T61" s="149"/>
      <c r="U61" s="149">
        <f>U31</f>
        <v>0</v>
      </c>
      <c r="V61" s="149">
        <f>AY31-V190-V255-V320-V385-V450-V515</f>
        <v>0</v>
      </c>
      <c r="W61" s="157">
        <f t="shared" si="4"/>
        <v>0</v>
      </c>
      <c r="X61" s="157">
        <f t="shared" si="4"/>
        <v>0</v>
      </c>
      <c r="Y61" s="157">
        <f t="shared" si="4"/>
        <v>0</v>
      </c>
      <c r="Z61" s="157">
        <f t="shared" si="4"/>
        <v>0</v>
      </c>
      <c r="AA61" s="157">
        <f t="shared" si="4"/>
        <v>0</v>
      </c>
      <c r="AB61" s="157">
        <f t="shared" si="4"/>
        <v>0</v>
      </c>
      <c r="AC61" s="159"/>
      <c r="AD61" s="159"/>
      <c r="AE61" s="159"/>
      <c r="AF61" s="159"/>
      <c r="AG61" s="159"/>
      <c r="AH61" s="159"/>
      <c r="AI61" s="159"/>
      <c r="AJ61" s="159"/>
      <c r="AK61" s="159"/>
      <c r="AL61" s="159"/>
      <c r="AM61" s="159"/>
      <c r="AN61" s="159"/>
      <c r="AO61" s="159"/>
      <c r="AP61" s="159"/>
      <c r="AQ61" s="159"/>
      <c r="AR61" s="159"/>
      <c r="AS61" s="159"/>
      <c r="AT61" s="159"/>
      <c r="AU61" s="159"/>
      <c r="AV61" s="6"/>
      <c r="AW61" s="6"/>
      <c r="AX61" s="6"/>
      <c r="AY61" s="6"/>
      <c r="AZ61" s="6"/>
      <c r="BA61" s="6"/>
      <c r="BB61" s="6"/>
      <c r="BC61" s="6"/>
    </row>
    <row r="62" spans="1:55" s="5" customFormat="1" x14ac:dyDescent="0.3">
      <c r="A62"/>
      <c r="B62" s="1">
        <v>20</v>
      </c>
      <c r="C62" s="149"/>
      <c r="D62" s="149"/>
      <c r="E62" s="149"/>
      <c r="F62" s="149"/>
      <c r="G62" s="149"/>
      <c r="H62" s="149"/>
      <c r="I62" s="149"/>
      <c r="J62" s="149"/>
      <c r="K62" s="149"/>
      <c r="L62" s="149"/>
      <c r="M62" s="149"/>
      <c r="N62" s="149"/>
      <c r="O62" s="149"/>
      <c r="P62" s="149"/>
      <c r="Q62" s="149"/>
      <c r="R62" s="149"/>
      <c r="S62" s="149"/>
      <c r="T62" s="149"/>
      <c r="U62" s="149"/>
      <c r="V62" s="149">
        <f>V32</f>
        <v>0</v>
      </c>
      <c r="W62" s="149">
        <f>AZ32-W191-W256-W321-W386-W451-W516</f>
        <v>0</v>
      </c>
      <c r="X62" s="157">
        <f>W62-X191-X256-X321-X386-X451-X516</f>
        <v>0</v>
      </c>
      <c r="Y62" s="157">
        <f>X62-Y191-Y256-Y321-Y386-Y451-Y516</f>
        <v>0</v>
      </c>
      <c r="Z62" s="157">
        <f>Y62-Z191-Z256-Z321-Z386-Z451-Z516</f>
        <v>0</v>
      </c>
      <c r="AA62" s="157">
        <f>Z62-AA191-AA256-AA321-AA386-AA451-AA516</f>
        <v>0</v>
      </c>
      <c r="AB62" s="157">
        <f>AA62-AB191-AB256-AB321-AB386-AB451-AB516</f>
        <v>0</v>
      </c>
      <c r="AC62" s="159"/>
      <c r="AD62" s="159"/>
      <c r="AE62" s="159"/>
      <c r="AF62" s="159"/>
      <c r="AG62" s="159"/>
      <c r="AH62" s="159"/>
      <c r="AI62" s="159"/>
      <c r="AJ62" s="159"/>
      <c r="AK62" s="159"/>
      <c r="AL62" s="159"/>
      <c r="AM62" s="159"/>
      <c r="AN62" s="159"/>
      <c r="AO62" s="159"/>
      <c r="AP62" s="159"/>
      <c r="AQ62" s="159"/>
      <c r="AR62" s="159"/>
      <c r="AS62" s="159"/>
      <c r="AT62" s="159"/>
      <c r="AU62" s="159"/>
      <c r="AV62" s="159"/>
      <c r="AW62" s="6"/>
      <c r="AX62" s="6"/>
      <c r="AY62" s="6"/>
      <c r="AZ62" s="6"/>
      <c r="BA62" s="6"/>
      <c r="BB62" s="6"/>
      <c r="BC62" s="6"/>
    </row>
    <row r="63" spans="1:55" s="5" customFormat="1" x14ac:dyDescent="0.3">
      <c r="A63"/>
      <c r="B63" s="1">
        <v>21</v>
      </c>
      <c r="C63" s="149"/>
      <c r="D63" s="149"/>
      <c r="E63" s="149"/>
      <c r="F63" s="149"/>
      <c r="G63" s="149"/>
      <c r="H63" s="149"/>
      <c r="I63" s="149"/>
      <c r="J63" s="149"/>
      <c r="K63" s="149"/>
      <c r="L63" s="149"/>
      <c r="M63" s="149"/>
      <c r="N63" s="149"/>
      <c r="O63" s="149"/>
      <c r="P63" s="149"/>
      <c r="Q63" s="149"/>
      <c r="R63" s="149"/>
      <c r="S63" s="149"/>
      <c r="T63" s="149"/>
      <c r="U63" s="149"/>
      <c r="V63" s="149"/>
      <c r="W63" s="149">
        <f>W33</f>
        <v>0</v>
      </c>
      <c r="X63" s="149">
        <f>BA33-X192-X257-X322-X387-X452-X517</f>
        <v>0</v>
      </c>
      <c r="Y63" s="157">
        <f>X63-Y192-Y257-Y322-Y387-Y452-Y517</f>
        <v>0</v>
      </c>
      <c r="Z63" s="157">
        <f>Y63-Z192-Z257-Z322-Z387-Z452-Z517</f>
        <v>0</v>
      </c>
      <c r="AA63" s="157">
        <f>Z63-AA192-AA257-AA322-AA387-AA452-AA517</f>
        <v>0</v>
      </c>
      <c r="AB63" s="157">
        <f>AA63-AB192-AB257-AB322-AB387-AB452-AB517</f>
        <v>0</v>
      </c>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6"/>
      <c r="AY63" s="6"/>
      <c r="AZ63" s="6"/>
      <c r="BA63" s="6"/>
      <c r="BB63" s="6"/>
      <c r="BC63" s="6"/>
    </row>
    <row r="64" spans="1:55" s="5" customFormat="1" x14ac:dyDescent="0.3">
      <c r="A64"/>
      <c r="B64" s="1">
        <v>22</v>
      </c>
      <c r="C64" s="149"/>
      <c r="D64" s="149"/>
      <c r="E64" s="149"/>
      <c r="F64" s="149"/>
      <c r="G64" s="149"/>
      <c r="H64" s="149"/>
      <c r="I64" s="149"/>
      <c r="J64" s="149"/>
      <c r="K64" s="149"/>
      <c r="L64" s="149"/>
      <c r="M64" s="149"/>
      <c r="N64" s="149"/>
      <c r="O64" s="149"/>
      <c r="P64" s="149"/>
      <c r="Q64" s="149"/>
      <c r="R64" s="149"/>
      <c r="S64" s="149"/>
      <c r="T64" s="149"/>
      <c r="U64" s="149"/>
      <c r="V64" s="149"/>
      <c r="W64" s="149"/>
      <c r="X64" s="149">
        <f>X34</f>
        <v>0</v>
      </c>
      <c r="Y64" s="149">
        <f>BB34-Y193-Y258-Y323-Y388-Y453-Y518</f>
        <v>0</v>
      </c>
      <c r="Z64" s="157">
        <f>Y64-Z193-Z258-Z323-Z388-Z453-Z518</f>
        <v>0</v>
      </c>
      <c r="AA64" s="157">
        <f>Z64-AA193-AA258-AA323-AA388-AA453-AA518</f>
        <v>0</v>
      </c>
      <c r="AB64" s="157">
        <f>AA64-AB193-AB258-AB323-AB388-AB453-AB518</f>
        <v>0</v>
      </c>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6"/>
      <c r="AZ64" s="6"/>
      <c r="BA64" s="6"/>
      <c r="BB64" s="6"/>
      <c r="BC64" s="6"/>
    </row>
    <row r="65" spans="1:55" s="5" customFormat="1" x14ac:dyDescent="0.3">
      <c r="A65"/>
      <c r="B65" s="1">
        <v>23</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f>Y35</f>
        <v>0</v>
      </c>
      <c r="Z65" s="149">
        <f>BC35-Z194-Z259-Z324-Z389-Z454-Z519</f>
        <v>0</v>
      </c>
      <c r="AA65" s="157">
        <f>Z65-AA194-AA259-AA324-AA389-AA454-AA519</f>
        <v>0</v>
      </c>
      <c r="AB65" s="157">
        <f>AA65-AB194-AB259-AB324-AB389-AB454-AB519</f>
        <v>0</v>
      </c>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6"/>
      <c r="BA65" s="6"/>
      <c r="BB65" s="6"/>
      <c r="BC65" s="6"/>
    </row>
    <row r="66" spans="1:55" s="5" customFormat="1" x14ac:dyDescent="0.3">
      <c r="A66"/>
      <c r="B66" s="1">
        <v>24</v>
      </c>
      <c r="C66" s="63"/>
      <c r="D66" s="63"/>
      <c r="E66" s="63"/>
      <c r="F66" s="63"/>
      <c r="G66" s="63"/>
      <c r="H66" s="63"/>
      <c r="I66" s="63"/>
      <c r="J66" s="63"/>
      <c r="K66" s="63"/>
      <c r="L66" s="63"/>
      <c r="M66" s="63"/>
      <c r="N66" s="63"/>
      <c r="O66" s="63"/>
      <c r="P66" s="63"/>
      <c r="Q66" s="63"/>
      <c r="R66" s="63"/>
      <c r="S66" s="63"/>
      <c r="T66" s="63"/>
      <c r="U66" s="63"/>
      <c r="V66" s="63"/>
      <c r="W66" s="63"/>
      <c r="X66" s="63"/>
      <c r="Y66" s="63"/>
      <c r="Z66" s="149">
        <f>Z36</f>
        <v>0</v>
      </c>
      <c r="AA66" s="149">
        <f>BD36-AA195-AA260-AA325-AA390-AA455-AA520</f>
        <v>0</v>
      </c>
      <c r="AB66" s="157">
        <f>AA66-AB195-AB260-AB325-AB390-AB455-AB520</f>
        <v>0</v>
      </c>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6"/>
      <c r="BB66" s="6"/>
      <c r="BC66" s="6"/>
    </row>
    <row r="67" spans="1:55" s="5" customFormat="1" x14ac:dyDescent="0.3">
      <c r="A67"/>
      <c r="B67" s="1">
        <v>25</v>
      </c>
      <c r="C67" s="63"/>
      <c r="D67" s="63"/>
      <c r="E67" s="63"/>
      <c r="F67" s="63"/>
      <c r="G67" s="63"/>
      <c r="H67" s="63"/>
      <c r="I67" s="63"/>
      <c r="J67" s="63"/>
      <c r="K67" s="63"/>
      <c r="L67" s="63"/>
      <c r="M67" s="63"/>
      <c r="N67" s="63"/>
      <c r="O67" s="63"/>
      <c r="P67" s="63"/>
      <c r="Q67" s="63"/>
      <c r="R67" s="63"/>
      <c r="S67" s="63"/>
      <c r="T67" s="63"/>
      <c r="U67" s="63"/>
      <c r="V67" s="63"/>
      <c r="W67" s="63"/>
      <c r="X67" s="63"/>
      <c r="Y67" s="63"/>
      <c r="Z67" s="149"/>
      <c r="AA67" s="149">
        <f>AA37</f>
        <v>0</v>
      </c>
      <c r="AB67" s="149">
        <f>BE37-AB196-AB261-AB326-AB391-AB456-AB521</f>
        <v>0</v>
      </c>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6"/>
      <c r="BB67" s="6"/>
      <c r="BC67" s="6"/>
    </row>
    <row r="68" spans="1:55" s="5" customFormat="1" x14ac:dyDescent="0.3">
      <c r="B68" s="34" t="s">
        <v>274</v>
      </c>
      <c r="C68" s="154">
        <f t="shared" ref="C68:AA68" si="5">SUM(C43:C67)</f>
        <v>200</v>
      </c>
      <c r="D68" s="154">
        <f t="shared" si="5"/>
        <v>139.80022</v>
      </c>
      <c r="E68" s="154">
        <f t="shared" si="5"/>
        <v>139.54096695635465</v>
      </c>
      <c r="F68" s="154">
        <f t="shared" si="5"/>
        <v>139.23726460812708</v>
      </c>
      <c r="G68" s="154">
        <f t="shared" si="5"/>
        <v>138.87286260474136</v>
      </c>
      <c r="H68" s="154">
        <f t="shared" si="5"/>
        <v>138.45870322029486</v>
      </c>
      <c r="I68" s="154">
        <f t="shared" si="5"/>
        <v>137.97793289296823</v>
      </c>
      <c r="J68" s="154">
        <f t="shared" si="5"/>
        <v>137.43171355393235</v>
      </c>
      <c r="K68" s="154">
        <f t="shared" si="5"/>
        <v>136.82878389587586</v>
      </c>
      <c r="L68" s="154">
        <f t="shared" si="5"/>
        <v>136.16304518709705</v>
      </c>
      <c r="M68" s="154">
        <f t="shared" si="5"/>
        <v>135.42717328285997</v>
      </c>
      <c r="N68" s="154">
        <f t="shared" si="5"/>
        <v>134.58097425048118</v>
      </c>
      <c r="O68" s="154">
        <f t="shared" si="5"/>
        <v>133.6220852655189</v>
      </c>
      <c r="P68" s="154">
        <f t="shared" si="5"/>
        <v>132.56815114937288</v>
      </c>
      <c r="Q68" s="154">
        <f t="shared" si="5"/>
        <v>131.39228503782388</v>
      </c>
      <c r="R68" s="154">
        <f t="shared" si="5"/>
        <v>130.13416251649869</v>
      </c>
      <c r="S68" s="154">
        <f t="shared" si="5"/>
        <v>128.75409011964959</v>
      </c>
      <c r="T68" s="154">
        <f t="shared" si="5"/>
        <v>127.25660854063703</v>
      </c>
      <c r="U68" s="154">
        <f t="shared" si="5"/>
        <v>125.65097770096605</v>
      </c>
      <c r="V68" s="154">
        <f t="shared" si="5"/>
        <v>123.94922389592605</v>
      </c>
      <c r="W68" s="154">
        <f t="shared" si="5"/>
        <v>122.1836876738376</v>
      </c>
      <c r="X68" s="154">
        <f t="shared" si="5"/>
        <v>120.23120673602352</v>
      </c>
      <c r="Y68" s="154">
        <f t="shared" si="5"/>
        <v>118.04558297419267</v>
      </c>
      <c r="Z68" s="154">
        <f t="shared" si="5"/>
        <v>115.73021712541845</v>
      </c>
      <c r="AA68" s="154">
        <f t="shared" si="5"/>
        <v>113.24091476134518</v>
      </c>
      <c r="AB68" s="154">
        <f>SUM(AB43:AB67)</f>
        <v>110.54095787100697</v>
      </c>
      <c r="AC68" s="158"/>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row>
    <row r="69" spans="1:55" s="5" customFormat="1" x14ac:dyDescent="0.3">
      <c r="B69" s="3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row>
    <row r="70" spans="1:55" s="5" customFormat="1" x14ac:dyDescent="0.3">
      <c r="B70" s="3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row>
    <row r="73" spans="1:55" s="14" customFormat="1" x14ac:dyDescent="0.3">
      <c r="A73" s="13" t="s">
        <v>15</v>
      </c>
      <c r="D73" s="14" t="s">
        <v>70</v>
      </c>
    </row>
    <row r="74" spans="1:55" x14ac:dyDescent="0.3">
      <c r="A74" s="21" t="s">
        <v>138</v>
      </c>
      <c r="B74" s="21">
        <f>ROUND('User data'!$D$11,0)</f>
        <v>46</v>
      </c>
    </row>
    <row r="75" spans="1:55" x14ac:dyDescent="0.3">
      <c r="C75" s="1" t="s">
        <v>13</v>
      </c>
    </row>
    <row r="76" spans="1:55" x14ac:dyDescent="0.3">
      <c r="C76" s="1">
        <v>0</v>
      </c>
      <c r="D76" s="1">
        <v>1</v>
      </c>
      <c r="E76" s="1">
        <v>2</v>
      </c>
      <c r="F76" s="1">
        <v>3</v>
      </c>
      <c r="G76" s="1">
        <v>4</v>
      </c>
      <c r="H76" s="1">
        <v>5</v>
      </c>
      <c r="I76" s="1">
        <v>6</v>
      </c>
      <c r="J76" s="1">
        <v>7</v>
      </c>
      <c r="K76" s="1">
        <v>8</v>
      </c>
      <c r="L76" s="1">
        <v>9</v>
      </c>
      <c r="M76" s="1">
        <v>10</v>
      </c>
      <c r="N76" s="1">
        <v>11</v>
      </c>
      <c r="O76" s="1">
        <v>12</v>
      </c>
      <c r="P76" s="1">
        <v>13</v>
      </c>
      <c r="Q76" s="1">
        <v>14</v>
      </c>
      <c r="R76" s="1">
        <v>15</v>
      </c>
      <c r="S76" s="1">
        <v>16</v>
      </c>
      <c r="T76" s="1">
        <v>17</v>
      </c>
      <c r="U76" s="1">
        <v>18</v>
      </c>
      <c r="V76" s="1">
        <v>19</v>
      </c>
      <c r="W76" s="1">
        <v>20</v>
      </c>
      <c r="X76" s="1">
        <v>21</v>
      </c>
      <c r="Y76" s="1">
        <v>22</v>
      </c>
      <c r="Z76" s="1">
        <v>23</v>
      </c>
      <c r="AA76" s="1">
        <v>24</v>
      </c>
      <c r="AB76" s="1">
        <v>25</v>
      </c>
      <c r="AC76" s="1"/>
    </row>
    <row r="77" spans="1:55" x14ac:dyDescent="0.3">
      <c r="A77" s="1" t="s">
        <v>12</v>
      </c>
      <c r="B77" s="1">
        <v>1</v>
      </c>
      <c r="C77">
        <f>B74</f>
        <v>46</v>
      </c>
      <c r="D77">
        <f>C77+1</f>
        <v>47</v>
      </c>
      <c r="E77">
        <f t="shared" ref="E77:T85" si="6">D77+1</f>
        <v>48</v>
      </c>
      <c r="F77">
        <f t="shared" si="6"/>
        <v>49</v>
      </c>
      <c r="G77">
        <f t="shared" si="6"/>
        <v>50</v>
      </c>
      <c r="H77">
        <f t="shared" si="6"/>
        <v>51</v>
      </c>
      <c r="I77">
        <f t="shared" si="6"/>
        <v>52</v>
      </c>
      <c r="J77">
        <f t="shared" si="6"/>
        <v>53</v>
      </c>
      <c r="K77">
        <f t="shared" si="6"/>
        <v>54</v>
      </c>
      <c r="L77">
        <f t="shared" si="6"/>
        <v>55</v>
      </c>
      <c r="M77">
        <f t="shared" si="6"/>
        <v>56</v>
      </c>
      <c r="N77">
        <f t="shared" si="6"/>
        <v>57</v>
      </c>
      <c r="O77">
        <f t="shared" si="6"/>
        <v>58</v>
      </c>
      <c r="P77">
        <f t="shared" si="6"/>
        <v>59</v>
      </c>
      <c r="Q77">
        <f t="shared" si="6"/>
        <v>60</v>
      </c>
      <c r="R77">
        <f t="shared" si="6"/>
        <v>61</v>
      </c>
      <c r="S77">
        <f t="shared" si="6"/>
        <v>62</v>
      </c>
      <c r="T77">
        <f t="shared" si="6"/>
        <v>63</v>
      </c>
      <c r="U77">
        <f t="shared" ref="M77:AB92" si="7">T77+1</f>
        <v>64</v>
      </c>
      <c r="V77">
        <f t="shared" si="7"/>
        <v>65</v>
      </c>
      <c r="W77">
        <f t="shared" si="7"/>
        <v>66</v>
      </c>
      <c r="X77">
        <f t="shared" si="7"/>
        <v>67</v>
      </c>
      <c r="Y77">
        <f t="shared" si="7"/>
        <v>68</v>
      </c>
      <c r="Z77">
        <f t="shared" si="7"/>
        <v>69</v>
      </c>
      <c r="AA77">
        <f t="shared" si="7"/>
        <v>70</v>
      </c>
      <c r="AB77">
        <f t="shared" si="7"/>
        <v>71</v>
      </c>
    </row>
    <row r="78" spans="1:55" x14ac:dyDescent="0.3">
      <c r="B78" s="1">
        <v>2</v>
      </c>
      <c r="D78">
        <f>AgeAtEntry</f>
        <v>46</v>
      </c>
      <c r="E78">
        <f t="shared" si="6"/>
        <v>47</v>
      </c>
      <c r="F78">
        <f t="shared" si="6"/>
        <v>48</v>
      </c>
      <c r="G78">
        <f t="shared" si="6"/>
        <v>49</v>
      </c>
      <c r="H78">
        <f t="shared" si="6"/>
        <v>50</v>
      </c>
      <c r="I78">
        <f t="shared" si="6"/>
        <v>51</v>
      </c>
      <c r="J78">
        <f t="shared" si="6"/>
        <v>52</v>
      </c>
      <c r="K78">
        <f t="shared" si="6"/>
        <v>53</v>
      </c>
      <c r="L78">
        <f t="shared" si="6"/>
        <v>54</v>
      </c>
      <c r="M78">
        <f t="shared" si="6"/>
        <v>55</v>
      </c>
      <c r="N78">
        <f t="shared" si="6"/>
        <v>56</v>
      </c>
      <c r="O78">
        <f t="shared" si="6"/>
        <v>57</v>
      </c>
      <c r="P78">
        <f t="shared" si="6"/>
        <v>58</v>
      </c>
      <c r="Q78">
        <f t="shared" si="6"/>
        <v>59</v>
      </c>
      <c r="R78">
        <f t="shared" si="6"/>
        <v>60</v>
      </c>
      <c r="S78">
        <f t="shared" si="6"/>
        <v>61</v>
      </c>
      <c r="T78">
        <f t="shared" si="6"/>
        <v>62</v>
      </c>
      <c r="U78">
        <f t="shared" si="7"/>
        <v>63</v>
      </c>
      <c r="V78">
        <f t="shared" si="7"/>
        <v>64</v>
      </c>
      <c r="W78">
        <f t="shared" si="7"/>
        <v>65</v>
      </c>
      <c r="X78">
        <f t="shared" si="7"/>
        <v>66</v>
      </c>
      <c r="Y78">
        <f t="shared" si="7"/>
        <v>67</v>
      </c>
      <c r="Z78">
        <f t="shared" si="7"/>
        <v>68</v>
      </c>
      <c r="AA78">
        <f t="shared" si="7"/>
        <v>69</v>
      </c>
      <c r="AB78">
        <f t="shared" si="7"/>
        <v>70</v>
      </c>
    </row>
    <row r="79" spans="1:55" x14ac:dyDescent="0.3">
      <c r="B79" s="1">
        <v>3</v>
      </c>
      <c r="E79">
        <f>AgeAtEntry</f>
        <v>46</v>
      </c>
      <c r="F79">
        <f t="shared" si="6"/>
        <v>47</v>
      </c>
      <c r="G79">
        <f t="shared" si="6"/>
        <v>48</v>
      </c>
      <c r="H79">
        <f t="shared" si="6"/>
        <v>49</v>
      </c>
      <c r="I79">
        <f t="shared" si="6"/>
        <v>50</v>
      </c>
      <c r="J79">
        <f t="shared" si="6"/>
        <v>51</v>
      </c>
      <c r="K79">
        <f t="shared" si="6"/>
        <v>52</v>
      </c>
      <c r="L79">
        <f t="shared" si="6"/>
        <v>53</v>
      </c>
      <c r="M79">
        <f t="shared" si="6"/>
        <v>54</v>
      </c>
      <c r="N79">
        <f t="shared" si="6"/>
        <v>55</v>
      </c>
      <c r="O79">
        <f t="shared" si="6"/>
        <v>56</v>
      </c>
      <c r="P79">
        <f t="shared" si="6"/>
        <v>57</v>
      </c>
      <c r="Q79">
        <f t="shared" si="6"/>
        <v>58</v>
      </c>
      <c r="R79">
        <f t="shared" si="6"/>
        <v>59</v>
      </c>
      <c r="S79">
        <f t="shared" si="6"/>
        <v>60</v>
      </c>
      <c r="T79">
        <f t="shared" si="6"/>
        <v>61</v>
      </c>
      <c r="U79">
        <f t="shared" si="7"/>
        <v>62</v>
      </c>
      <c r="V79">
        <f t="shared" si="7"/>
        <v>63</v>
      </c>
      <c r="W79">
        <f t="shared" si="7"/>
        <v>64</v>
      </c>
      <c r="X79">
        <f t="shared" si="7"/>
        <v>65</v>
      </c>
      <c r="Y79">
        <f t="shared" si="7"/>
        <v>66</v>
      </c>
      <c r="Z79">
        <f t="shared" si="7"/>
        <v>67</v>
      </c>
      <c r="AA79">
        <f t="shared" si="7"/>
        <v>68</v>
      </c>
      <c r="AB79">
        <f t="shared" si="7"/>
        <v>69</v>
      </c>
    </row>
    <row r="80" spans="1:55" x14ac:dyDescent="0.3">
      <c r="B80" s="1">
        <v>4</v>
      </c>
      <c r="F80">
        <f>AgeAtEntry</f>
        <v>46</v>
      </c>
      <c r="G80">
        <f t="shared" si="6"/>
        <v>47</v>
      </c>
      <c r="H80">
        <f t="shared" si="6"/>
        <v>48</v>
      </c>
      <c r="I80">
        <f t="shared" si="6"/>
        <v>49</v>
      </c>
      <c r="J80">
        <f t="shared" si="6"/>
        <v>50</v>
      </c>
      <c r="K80">
        <f t="shared" si="6"/>
        <v>51</v>
      </c>
      <c r="L80">
        <f t="shared" si="6"/>
        <v>52</v>
      </c>
      <c r="M80">
        <f t="shared" si="6"/>
        <v>53</v>
      </c>
      <c r="N80">
        <f t="shared" si="6"/>
        <v>54</v>
      </c>
      <c r="O80">
        <f t="shared" si="6"/>
        <v>55</v>
      </c>
      <c r="P80">
        <f t="shared" si="6"/>
        <v>56</v>
      </c>
      <c r="Q80">
        <f t="shared" si="6"/>
        <v>57</v>
      </c>
      <c r="R80">
        <f t="shared" si="6"/>
        <v>58</v>
      </c>
      <c r="S80">
        <f t="shared" si="6"/>
        <v>59</v>
      </c>
      <c r="T80">
        <f t="shared" si="6"/>
        <v>60</v>
      </c>
      <c r="U80">
        <f t="shared" si="7"/>
        <v>61</v>
      </c>
      <c r="V80">
        <f t="shared" si="7"/>
        <v>62</v>
      </c>
      <c r="W80">
        <f t="shared" si="7"/>
        <v>63</v>
      </c>
      <c r="X80">
        <f t="shared" si="7"/>
        <v>64</v>
      </c>
      <c r="Y80">
        <f t="shared" si="7"/>
        <v>65</v>
      </c>
      <c r="Z80">
        <f t="shared" si="7"/>
        <v>66</v>
      </c>
      <c r="AA80">
        <f t="shared" si="7"/>
        <v>67</v>
      </c>
      <c r="AB80">
        <f t="shared" si="7"/>
        <v>68</v>
      </c>
    </row>
    <row r="81" spans="2:28" x14ac:dyDescent="0.3">
      <c r="B81" s="1">
        <v>5</v>
      </c>
      <c r="G81">
        <f>AgeAtEntry</f>
        <v>46</v>
      </c>
      <c r="H81">
        <f t="shared" si="6"/>
        <v>47</v>
      </c>
      <c r="I81">
        <f t="shared" si="6"/>
        <v>48</v>
      </c>
      <c r="J81">
        <f t="shared" si="6"/>
        <v>49</v>
      </c>
      <c r="K81">
        <f t="shared" si="6"/>
        <v>50</v>
      </c>
      <c r="L81">
        <f t="shared" si="6"/>
        <v>51</v>
      </c>
      <c r="M81">
        <f t="shared" si="6"/>
        <v>52</v>
      </c>
      <c r="N81">
        <f t="shared" si="6"/>
        <v>53</v>
      </c>
      <c r="O81">
        <f t="shared" si="6"/>
        <v>54</v>
      </c>
      <c r="P81">
        <f t="shared" si="6"/>
        <v>55</v>
      </c>
      <c r="Q81">
        <f t="shared" si="6"/>
        <v>56</v>
      </c>
      <c r="R81">
        <f t="shared" si="6"/>
        <v>57</v>
      </c>
      <c r="S81">
        <f t="shared" si="6"/>
        <v>58</v>
      </c>
      <c r="T81">
        <f t="shared" si="6"/>
        <v>59</v>
      </c>
      <c r="U81">
        <f t="shared" si="7"/>
        <v>60</v>
      </c>
      <c r="V81">
        <f t="shared" si="7"/>
        <v>61</v>
      </c>
      <c r="W81">
        <f t="shared" si="7"/>
        <v>62</v>
      </c>
      <c r="X81">
        <f t="shared" si="7"/>
        <v>63</v>
      </c>
      <c r="Y81">
        <f t="shared" si="7"/>
        <v>64</v>
      </c>
      <c r="Z81">
        <f t="shared" si="7"/>
        <v>65</v>
      </c>
      <c r="AA81">
        <f t="shared" si="7"/>
        <v>66</v>
      </c>
      <c r="AB81">
        <f t="shared" si="7"/>
        <v>67</v>
      </c>
    </row>
    <row r="82" spans="2:28" x14ac:dyDescent="0.3">
      <c r="B82" s="1">
        <v>6</v>
      </c>
      <c r="H82">
        <f>AgeAtEntry</f>
        <v>46</v>
      </c>
      <c r="I82">
        <f t="shared" si="6"/>
        <v>47</v>
      </c>
      <c r="J82">
        <f t="shared" si="6"/>
        <v>48</v>
      </c>
      <c r="K82">
        <f t="shared" si="6"/>
        <v>49</v>
      </c>
      <c r="L82">
        <f t="shared" si="6"/>
        <v>50</v>
      </c>
      <c r="M82">
        <f t="shared" si="6"/>
        <v>51</v>
      </c>
      <c r="N82">
        <f t="shared" si="6"/>
        <v>52</v>
      </c>
      <c r="O82">
        <f t="shared" si="6"/>
        <v>53</v>
      </c>
      <c r="P82">
        <f t="shared" si="6"/>
        <v>54</v>
      </c>
      <c r="Q82">
        <f t="shared" si="6"/>
        <v>55</v>
      </c>
      <c r="R82">
        <f t="shared" si="6"/>
        <v>56</v>
      </c>
      <c r="S82">
        <f t="shared" si="6"/>
        <v>57</v>
      </c>
      <c r="T82">
        <f t="shared" si="6"/>
        <v>58</v>
      </c>
      <c r="U82">
        <f t="shared" si="7"/>
        <v>59</v>
      </c>
      <c r="V82">
        <f t="shared" si="7"/>
        <v>60</v>
      </c>
      <c r="W82">
        <f t="shared" si="7"/>
        <v>61</v>
      </c>
      <c r="X82">
        <f t="shared" si="7"/>
        <v>62</v>
      </c>
      <c r="Y82">
        <f t="shared" si="7"/>
        <v>63</v>
      </c>
      <c r="Z82">
        <f t="shared" si="7"/>
        <v>64</v>
      </c>
      <c r="AA82">
        <f t="shared" si="7"/>
        <v>65</v>
      </c>
      <c r="AB82">
        <f t="shared" si="7"/>
        <v>66</v>
      </c>
    </row>
    <row r="83" spans="2:28" x14ac:dyDescent="0.3">
      <c r="B83" s="1">
        <v>7</v>
      </c>
      <c r="I83">
        <f>AgeAtEntry</f>
        <v>46</v>
      </c>
      <c r="J83">
        <f t="shared" si="6"/>
        <v>47</v>
      </c>
      <c r="K83">
        <f t="shared" si="6"/>
        <v>48</v>
      </c>
      <c r="L83">
        <f t="shared" si="6"/>
        <v>49</v>
      </c>
      <c r="M83">
        <f t="shared" si="6"/>
        <v>50</v>
      </c>
      <c r="N83">
        <f t="shared" si="6"/>
        <v>51</v>
      </c>
      <c r="O83">
        <f t="shared" si="6"/>
        <v>52</v>
      </c>
      <c r="P83">
        <f t="shared" si="6"/>
        <v>53</v>
      </c>
      <c r="Q83">
        <f t="shared" si="6"/>
        <v>54</v>
      </c>
      <c r="R83">
        <f t="shared" si="6"/>
        <v>55</v>
      </c>
      <c r="S83">
        <f t="shared" si="6"/>
        <v>56</v>
      </c>
      <c r="T83">
        <f t="shared" si="6"/>
        <v>57</v>
      </c>
      <c r="U83">
        <f t="shared" si="7"/>
        <v>58</v>
      </c>
      <c r="V83">
        <f t="shared" si="7"/>
        <v>59</v>
      </c>
      <c r="W83">
        <f t="shared" si="7"/>
        <v>60</v>
      </c>
      <c r="X83">
        <f t="shared" si="7"/>
        <v>61</v>
      </c>
      <c r="Y83">
        <f t="shared" si="7"/>
        <v>62</v>
      </c>
      <c r="Z83">
        <f t="shared" si="7"/>
        <v>63</v>
      </c>
      <c r="AA83">
        <f t="shared" si="7"/>
        <v>64</v>
      </c>
      <c r="AB83">
        <f t="shared" si="7"/>
        <v>65</v>
      </c>
    </row>
    <row r="84" spans="2:28" x14ac:dyDescent="0.3">
      <c r="B84" s="1">
        <v>8</v>
      </c>
      <c r="J84">
        <f>AgeAtEntry</f>
        <v>46</v>
      </c>
      <c r="K84">
        <f t="shared" si="6"/>
        <v>47</v>
      </c>
      <c r="L84">
        <f t="shared" si="6"/>
        <v>48</v>
      </c>
      <c r="M84">
        <f t="shared" si="6"/>
        <v>49</v>
      </c>
      <c r="N84">
        <f t="shared" si="6"/>
        <v>50</v>
      </c>
      <c r="O84">
        <f t="shared" si="6"/>
        <v>51</v>
      </c>
      <c r="P84">
        <f t="shared" si="6"/>
        <v>52</v>
      </c>
      <c r="Q84">
        <f t="shared" si="6"/>
        <v>53</v>
      </c>
      <c r="R84">
        <f t="shared" si="6"/>
        <v>54</v>
      </c>
      <c r="S84">
        <f t="shared" si="6"/>
        <v>55</v>
      </c>
      <c r="T84">
        <f t="shared" si="6"/>
        <v>56</v>
      </c>
      <c r="U84">
        <f t="shared" si="7"/>
        <v>57</v>
      </c>
      <c r="V84">
        <f t="shared" si="7"/>
        <v>58</v>
      </c>
      <c r="W84">
        <f t="shared" si="7"/>
        <v>59</v>
      </c>
      <c r="X84">
        <f t="shared" si="7"/>
        <v>60</v>
      </c>
      <c r="Y84">
        <f t="shared" si="7"/>
        <v>61</v>
      </c>
      <c r="Z84">
        <f t="shared" si="7"/>
        <v>62</v>
      </c>
      <c r="AA84">
        <f t="shared" si="7"/>
        <v>63</v>
      </c>
      <c r="AB84">
        <f t="shared" si="7"/>
        <v>64</v>
      </c>
    </row>
    <row r="85" spans="2:28" x14ac:dyDescent="0.3">
      <c r="B85" s="1">
        <v>9</v>
      </c>
      <c r="K85">
        <f>AgeAtEntry</f>
        <v>46</v>
      </c>
      <c r="L85">
        <f t="shared" si="6"/>
        <v>47</v>
      </c>
      <c r="M85">
        <f t="shared" si="6"/>
        <v>48</v>
      </c>
      <c r="N85">
        <f t="shared" si="6"/>
        <v>49</v>
      </c>
      <c r="O85">
        <f t="shared" si="6"/>
        <v>50</v>
      </c>
      <c r="P85">
        <f t="shared" si="6"/>
        <v>51</v>
      </c>
      <c r="Q85">
        <f t="shared" si="6"/>
        <v>52</v>
      </c>
      <c r="R85">
        <f t="shared" si="6"/>
        <v>53</v>
      </c>
      <c r="S85">
        <f t="shared" si="6"/>
        <v>54</v>
      </c>
      <c r="T85">
        <f t="shared" si="6"/>
        <v>55</v>
      </c>
      <c r="U85">
        <f t="shared" si="7"/>
        <v>56</v>
      </c>
      <c r="V85">
        <f t="shared" si="7"/>
        <v>57</v>
      </c>
      <c r="W85">
        <f t="shared" si="7"/>
        <v>58</v>
      </c>
      <c r="X85">
        <f t="shared" si="7"/>
        <v>59</v>
      </c>
      <c r="Y85">
        <f t="shared" si="7"/>
        <v>60</v>
      </c>
      <c r="Z85">
        <f t="shared" si="7"/>
        <v>61</v>
      </c>
      <c r="AA85">
        <f t="shared" si="7"/>
        <v>62</v>
      </c>
      <c r="AB85">
        <f t="shared" si="7"/>
        <v>63</v>
      </c>
    </row>
    <row r="86" spans="2:28" x14ac:dyDescent="0.3">
      <c r="B86" s="1">
        <v>10</v>
      </c>
      <c r="L86">
        <f>AgeAtEntry</f>
        <v>46</v>
      </c>
      <c r="M86">
        <f t="shared" si="7"/>
        <v>47</v>
      </c>
      <c r="N86">
        <f t="shared" si="7"/>
        <v>48</v>
      </c>
      <c r="O86">
        <f t="shared" si="7"/>
        <v>49</v>
      </c>
      <c r="P86">
        <f t="shared" si="7"/>
        <v>50</v>
      </c>
      <c r="Q86">
        <f t="shared" si="7"/>
        <v>51</v>
      </c>
      <c r="R86">
        <f t="shared" si="7"/>
        <v>52</v>
      </c>
      <c r="S86">
        <f t="shared" si="7"/>
        <v>53</v>
      </c>
      <c r="T86">
        <f t="shared" si="7"/>
        <v>54</v>
      </c>
      <c r="U86">
        <f t="shared" si="7"/>
        <v>55</v>
      </c>
      <c r="V86">
        <f t="shared" si="7"/>
        <v>56</v>
      </c>
      <c r="W86">
        <f t="shared" si="7"/>
        <v>57</v>
      </c>
      <c r="X86">
        <f t="shared" si="7"/>
        <v>58</v>
      </c>
      <c r="Y86">
        <f t="shared" si="7"/>
        <v>59</v>
      </c>
      <c r="Z86">
        <f t="shared" si="7"/>
        <v>60</v>
      </c>
      <c r="AA86">
        <f t="shared" si="7"/>
        <v>61</v>
      </c>
      <c r="AB86">
        <f t="shared" si="7"/>
        <v>62</v>
      </c>
    </row>
    <row r="87" spans="2:28" x14ac:dyDescent="0.3">
      <c r="B87" s="1">
        <v>11</v>
      </c>
      <c r="M87">
        <f>AgeAtEntry</f>
        <v>46</v>
      </c>
      <c r="N87">
        <f t="shared" si="7"/>
        <v>47</v>
      </c>
      <c r="O87">
        <f t="shared" si="7"/>
        <v>48</v>
      </c>
      <c r="P87">
        <f t="shared" si="7"/>
        <v>49</v>
      </c>
      <c r="Q87">
        <f t="shared" si="7"/>
        <v>50</v>
      </c>
      <c r="R87">
        <f t="shared" si="7"/>
        <v>51</v>
      </c>
      <c r="S87">
        <f t="shared" si="7"/>
        <v>52</v>
      </c>
      <c r="T87">
        <f t="shared" si="7"/>
        <v>53</v>
      </c>
      <c r="U87">
        <f t="shared" si="7"/>
        <v>54</v>
      </c>
      <c r="V87">
        <f t="shared" si="7"/>
        <v>55</v>
      </c>
      <c r="W87">
        <f t="shared" si="7"/>
        <v>56</v>
      </c>
      <c r="X87">
        <f t="shared" si="7"/>
        <v>57</v>
      </c>
      <c r="Y87">
        <f t="shared" si="7"/>
        <v>58</v>
      </c>
      <c r="Z87">
        <f t="shared" si="7"/>
        <v>59</v>
      </c>
      <c r="AA87">
        <f t="shared" si="7"/>
        <v>60</v>
      </c>
      <c r="AB87">
        <f t="shared" si="7"/>
        <v>61</v>
      </c>
    </row>
    <row r="88" spans="2:28" x14ac:dyDescent="0.3">
      <c r="B88" s="1">
        <v>12</v>
      </c>
      <c r="N88">
        <f>AgeAtEntry</f>
        <v>46</v>
      </c>
      <c r="O88">
        <f t="shared" si="7"/>
        <v>47</v>
      </c>
      <c r="P88">
        <f t="shared" si="7"/>
        <v>48</v>
      </c>
      <c r="Q88">
        <f t="shared" si="7"/>
        <v>49</v>
      </c>
      <c r="R88">
        <f t="shared" si="7"/>
        <v>50</v>
      </c>
      <c r="S88">
        <f t="shared" si="7"/>
        <v>51</v>
      </c>
      <c r="T88">
        <f t="shared" si="7"/>
        <v>52</v>
      </c>
      <c r="U88">
        <f t="shared" si="7"/>
        <v>53</v>
      </c>
      <c r="V88">
        <f t="shared" si="7"/>
        <v>54</v>
      </c>
      <c r="W88">
        <f t="shared" si="7"/>
        <v>55</v>
      </c>
      <c r="X88">
        <f t="shared" si="7"/>
        <v>56</v>
      </c>
      <c r="Y88">
        <f t="shared" si="7"/>
        <v>57</v>
      </c>
      <c r="Z88">
        <f t="shared" si="7"/>
        <v>58</v>
      </c>
      <c r="AA88">
        <f t="shared" si="7"/>
        <v>59</v>
      </c>
      <c r="AB88">
        <f t="shared" si="7"/>
        <v>60</v>
      </c>
    </row>
    <row r="89" spans="2:28" x14ac:dyDescent="0.3">
      <c r="B89" s="1">
        <v>13</v>
      </c>
      <c r="O89">
        <f>AgeAtEntry</f>
        <v>46</v>
      </c>
      <c r="P89">
        <f t="shared" si="7"/>
        <v>47</v>
      </c>
      <c r="Q89">
        <f t="shared" si="7"/>
        <v>48</v>
      </c>
      <c r="R89">
        <f t="shared" si="7"/>
        <v>49</v>
      </c>
      <c r="S89">
        <f t="shared" si="7"/>
        <v>50</v>
      </c>
      <c r="T89">
        <f t="shared" si="7"/>
        <v>51</v>
      </c>
      <c r="U89">
        <f t="shared" si="7"/>
        <v>52</v>
      </c>
      <c r="V89">
        <f t="shared" si="7"/>
        <v>53</v>
      </c>
      <c r="W89">
        <f t="shared" si="7"/>
        <v>54</v>
      </c>
      <c r="X89">
        <f t="shared" si="7"/>
        <v>55</v>
      </c>
      <c r="Y89">
        <f t="shared" si="7"/>
        <v>56</v>
      </c>
      <c r="Z89">
        <f t="shared" si="7"/>
        <v>57</v>
      </c>
      <c r="AA89">
        <f t="shared" si="7"/>
        <v>58</v>
      </c>
      <c r="AB89">
        <f t="shared" si="7"/>
        <v>59</v>
      </c>
    </row>
    <row r="90" spans="2:28" x14ac:dyDescent="0.3">
      <c r="B90" s="1">
        <v>14</v>
      </c>
      <c r="P90">
        <f>AgeAtEntry</f>
        <v>46</v>
      </c>
      <c r="Q90">
        <f t="shared" si="7"/>
        <v>47</v>
      </c>
      <c r="R90">
        <f t="shared" si="7"/>
        <v>48</v>
      </c>
      <c r="S90">
        <f t="shared" si="7"/>
        <v>49</v>
      </c>
      <c r="T90">
        <f t="shared" si="7"/>
        <v>50</v>
      </c>
      <c r="U90">
        <f t="shared" si="7"/>
        <v>51</v>
      </c>
      <c r="V90">
        <f t="shared" si="7"/>
        <v>52</v>
      </c>
      <c r="W90">
        <f t="shared" si="7"/>
        <v>53</v>
      </c>
      <c r="X90">
        <f t="shared" si="7"/>
        <v>54</v>
      </c>
      <c r="Y90">
        <f t="shared" si="7"/>
        <v>55</v>
      </c>
      <c r="Z90">
        <f t="shared" si="7"/>
        <v>56</v>
      </c>
      <c r="AA90">
        <f t="shared" si="7"/>
        <v>57</v>
      </c>
      <c r="AB90">
        <f t="shared" si="7"/>
        <v>58</v>
      </c>
    </row>
    <row r="91" spans="2:28" x14ac:dyDescent="0.3">
      <c r="B91" s="1">
        <v>15</v>
      </c>
      <c r="Q91">
        <f>AgeAtEntry</f>
        <v>46</v>
      </c>
      <c r="R91">
        <f t="shared" si="7"/>
        <v>47</v>
      </c>
      <c r="S91">
        <f t="shared" si="7"/>
        <v>48</v>
      </c>
      <c r="T91">
        <f t="shared" si="7"/>
        <v>49</v>
      </c>
      <c r="U91">
        <f t="shared" si="7"/>
        <v>50</v>
      </c>
      <c r="V91">
        <f t="shared" si="7"/>
        <v>51</v>
      </c>
      <c r="W91">
        <f t="shared" si="7"/>
        <v>52</v>
      </c>
      <c r="X91">
        <f t="shared" si="7"/>
        <v>53</v>
      </c>
      <c r="Y91">
        <f t="shared" si="7"/>
        <v>54</v>
      </c>
      <c r="Z91">
        <f t="shared" si="7"/>
        <v>55</v>
      </c>
      <c r="AA91">
        <f t="shared" si="7"/>
        <v>56</v>
      </c>
      <c r="AB91">
        <f t="shared" si="7"/>
        <v>57</v>
      </c>
    </row>
    <row r="92" spans="2:28" x14ac:dyDescent="0.3">
      <c r="B92" s="1">
        <v>16</v>
      </c>
      <c r="R92">
        <f>AgeAtEntry</f>
        <v>46</v>
      </c>
      <c r="S92">
        <f t="shared" si="7"/>
        <v>47</v>
      </c>
      <c r="T92">
        <f t="shared" si="7"/>
        <v>48</v>
      </c>
      <c r="U92">
        <f t="shared" si="7"/>
        <v>49</v>
      </c>
      <c r="V92">
        <f t="shared" si="7"/>
        <v>50</v>
      </c>
      <c r="W92">
        <f t="shared" si="7"/>
        <v>51</v>
      </c>
      <c r="X92">
        <f t="shared" si="7"/>
        <v>52</v>
      </c>
      <c r="Y92">
        <f t="shared" si="7"/>
        <v>53</v>
      </c>
      <c r="Z92">
        <f t="shared" si="7"/>
        <v>54</v>
      </c>
      <c r="AA92">
        <f t="shared" si="7"/>
        <v>55</v>
      </c>
      <c r="AB92">
        <f t="shared" si="7"/>
        <v>56</v>
      </c>
    </row>
    <row r="93" spans="2:28" x14ac:dyDescent="0.3">
      <c r="B93" s="1">
        <v>17</v>
      </c>
      <c r="S93">
        <f>AgeAtEntry</f>
        <v>46</v>
      </c>
      <c r="T93">
        <f t="shared" ref="T93:AB101" si="8">S93+1</f>
        <v>47</v>
      </c>
      <c r="U93">
        <f t="shared" si="8"/>
        <v>48</v>
      </c>
      <c r="V93">
        <f t="shared" si="8"/>
        <v>49</v>
      </c>
      <c r="W93">
        <f t="shared" si="8"/>
        <v>50</v>
      </c>
      <c r="X93">
        <f t="shared" si="8"/>
        <v>51</v>
      </c>
      <c r="Y93">
        <f t="shared" si="8"/>
        <v>52</v>
      </c>
      <c r="Z93">
        <f t="shared" si="8"/>
        <v>53</v>
      </c>
      <c r="AA93">
        <f t="shared" si="8"/>
        <v>54</v>
      </c>
      <c r="AB93">
        <f t="shared" si="8"/>
        <v>55</v>
      </c>
    </row>
    <row r="94" spans="2:28" x14ac:dyDescent="0.3">
      <c r="B94" s="1">
        <v>18</v>
      </c>
      <c r="T94">
        <f>AgeAtEntry</f>
        <v>46</v>
      </c>
      <c r="U94">
        <f t="shared" si="8"/>
        <v>47</v>
      </c>
      <c r="V94">
        <f t="shared" si="8"/>
        <v>48</v>
      </c>
      <c r="W94">
        <f t="shared" si="8"/>
        <v>49</v>
      </c>
      <c r="X94">
        <f t="shared" si="8"/>
        <v>50</v>
      </c>
      <c r="Y94">
        <f t="shared" si="8"/>
        <v>51</v>
      </c>
      <c r="Z94">
        <f t="shared" si="8"/>
        <v>52</v>
      </c>
      <c r="AA94">
        <f t="shared" si="8"/>
        <v>53</v>
      </c>
      <c r="AB94">
        <f t="shared" si="8"/>
        <v>54</v>
      </c>
    </row>
    <row r="95" spans="2:28" x14ac:dyDescent="0.3">
      <c r="B95" s="1">
        <v>19</v>
      </c>
      <c r="U95">
        <f>AgeAtEntry</f>
        <v>46</v>
      </c>
      <c r="V95">
        <f t="shared" si="8"/>
        <v>47</v>
      </c>
      <c r="W95">
        <f t="shared" si="8"/>
        <v>48</v>
      </c>
      <c r="X95">
        <f t="shared" si="8"/>
        <v>49</v>
      </c>
      <c r="Y95">
        <f t="shared" si="8"/>
        <v>50</v>
      </c>
      <c r="Z95">
        <f t="shared" si="8"/>
        <v>51</v>
      </c>
      <c r="AA95">
        <f t="shared" si="8"/>
        <v>52</v>
      </c>
      <c r="AB95">
        <f t="shared" si="8"/>
        <v>53</v>
      </c>
    </row>
    <row r="96" spans="2:28" x14ac:dyDescent="0.3">
      <c r="B96" s="1">
        <v>20</v>
      </c>
      <c r="V96">
        <f>AgeAtEntry</f>
        <v>46</v>
      </c>
      <c r="W96">
        <f t="shared" si="8"/>
        <v>47</v>
      </c>
      <c r="X96">
        <f t="shared" si="8"/>
        <v>48</v>
      </c>
      <c r="Y96">
        <f t="shared" si="8"/>
        <v>49</v>
      </c>
      <c r="Z96">
        <f t="shared" si="8"/>
        <v>50</v>
      </c>
      <c r="AA96">
        <f t="shared" si="8"/>
        <v>51</v>
      </c>
      <c r="AB96">
        <f t="shared" si="8"/>
        <v>52</v>
      </c>
    </row>
    <row r="97" spans="1:57" x14ac:dyDescent="0.3">
      <c r="B97" s="1">
        <v>21</v>
      </c>
      <c r="W97">
        <f>AgeAtEntry</f>
        <v>46</v>
      </c>
      <c r="X97">
        <f t="shared" si="8"/>
        <v>47</v>
      </c>
      <c r="Y97">
        <f t="shared" si="8"/>
        <v>48</v>
      </c>
      <c r="Z97">
        <f t="shared" si="8"/>
        <v>49</v>
      </c>
      <c r="AA97">
        <f t="shared" si="8"/>
        <v>50</v>
      </c>
      <c r="AB97">
        <f t="shared" si="8"/>
        <v>51</v>
      </c>
    </row>
    <row r="98" spans="1:57" x14ac:dyDescent="0.3">
      <c r="B98" s="1">
        <v>22</v>
      </c>
      <c r="X98">
        <f>AgeAtEntry</f>
        <v>46</v>
      </c>
      <c r="Y98">
        <f t="shared" si="8"/>
        <v>47</v>
      </c>
      <c r="Z98">
        <f t="shared" si="8"/>
        <v>48</v>
      </c>
      <c r="AA98">
        <f t="shared" si="8"/>
        <v>49</v>
      </c>
      <c r="AB98">
        <f t="shared" si="8"/>
        <v>50</v>
      </c>
    </row>
    <row r="99" spans="1:57" x14ac:dyDescent="0.3">
      <c r="B99" s="1">
        <v>23</v>
      </c>
      <c r="Y99">
        <f>AgeAtEntry</f>
        <v>46</v>
      </c>
      <c r="Z99">
        <f t="shared" si="8"/>
        <v>47</v>
      </c>
      <c r="AA99">
        <f t="shared" si="8"/>
        <v>48</v>
      </c>
      <c r="AB99">
        <f t="shared" si="8"/>
        <v>49</v>
      </c>
    </row>
    <row r="100" spans="1:57" x14ac:dyDescent="0.3">
      <c r="B100" s="1">
        <v>24</v>
      </c>
      <c r="Z100">
        <f>AgeAtEntry</f>
        <v>46</v>
      </c>
      <c r="AA100">
        <f t="shared" si="8"/>
        <v>47</v>
      </c>
      <c r="AB100">
        <f t="shared" si="8"/>
        <v>48</v>
      </c>
    </row>
    <row r="101" spans="1:57" x14ac:dyDescent="0.3">
      <c r="B101" s="1">
        <v>25</v>
      </c>
      <c r="AA101">
        <f>AgeAtEntry</f>
        <v>46</v>
      </c>
      <c r="AB101">
        <f t="shared" si="8"/>
        <v>47</v>
      </c>
    </row>
    <row r="102" spans="1:57" x14ac:dyDescent="0.3">
      <c r="B102" s="34" t="s">
        <v>140</v>
      </c>
      <c r="C102" s="154">
        <f t="shared" ref="C102:AB102" si="9">SUMPRODUCT(C77:C101,C43:C67)/C68</f>
        <v>46</v>
      </c>
      <c r="D102" s="154">
        <f t="shared" si="9"/>
        <v>47</v>
      </c>
      <c r="E102" s="154">
        <f t="shared" si="9"/>
        <v>48</v>
      </c>
      <c r="F102" s="154">
        <f t="shared" si="9"/>
        <v>49</v>
      </c>
      <c r="G102" s="154">
        <f t="shared" si="9"/>
        <v>50</v>
      </c>
      <c r="H102" s="154">
        <f t="shared" si="9"/>
        <v>51</v>
      </c>
      <c r="I102" s="154">
        <f t="shared" si="9"/>
        <v>52</v>
      </c>
      <c r="J102" s="154">
        <f t="shared" si="9"/>
        <v>53</v>
      </c>
      <c r="K102" s="154">
        <f t="shared" si="9"/>
        <v>54</v>
      </c>
      <c r="L102" s="154">
        <f t="shared" si="9"/>
        <v>55</v>
      </c>
      <c r="M102" s="154">
        <f t="shared" si="9"/>
        <v>56</v>
      </c>
      <c r="N102" s="154">
        <f t="shared" si="9"/>
        <v>57</v>
      </c>
      <c r="O102" s="154">
        <f t="shared" si="9"/>
        <v>58</v>
      </c>
      <c r="P102" s="154">
        <f t="shared" si="9"/>
        <v>59</v>
      </c>
      <c r="Q102" s="154">
        <f t="shared" si="9"/>
        <v>60</v>
      </c>
      <c r="R102" s="154">
        <f t="shared" si="9"/>
        <v>61</v>
      </c>
      <c r="S102" s="154">
        <f t="shared" si="9"/>
        <v>62</v>
      </c>
      <c r="T102" s="154">
        <f t="shared" si="9"/>
        <v>63</v>
      </c>
      <c r="U102" s="154">
        <f t="shared" si="9"/>
        <v>64</v>
      </c>
      <c r="V102" s="154">
        <f t="shared" si="9"/>
        <v>65</v>
      </c>
      <c r="W102" s="154">
        <f t="shared" si="9"/>
        <v>66</v>
      </c>
      <c r="X102" s="154">
        <f t="shared" si="9"/>
        <v>67</v>
      </c>
      <c r="Y102" s="154">
        <f t="shared" si="9"/>
        <v>68</v>
      </c>
      <c r="Z102" s="154">
        <f t="shared" si="9"/>
        <v>69</v>
      </c>
      <c r="AA102" s="154">
        <f t="shared" si="9"/>
        <v>70</v>
      </c>
      <c r="AB102" s="154">
        <f t="shared" si="9"/>
        <v>71</v>
      </c>
      <c r="AC102" s="154"/>
    </row>
    <row r="105" spans="1:57" s="14" customFormat="1" x14ac:dyDescent="0.3">
      <c r="A105" s="13" t="s">
        <v>402</v>
      </c>
      <c r="D105" s="14" t="s">
        <v>404</v>
      </c>
      <c r="AE105" s="13" t="s">
        <v>403</v>
      </c>
    </row>
    <row r="106" spans="1:57" x14ac:dyDescent="0.3">
      <c r="A106" s="10" t="s">
        <v>17</v>
      </c>
      <c r="B106" s="10">
        <f>'User data'!$D$14</f>
        <v>30</v>
      </c>
    </row>
    <row r="107" spans="1:57" x14ac:dyDescent="0.3">
      <c r="C107" s="1" t="s">
        <v>13</v>
      </c>
      <c r="AF107" s="1" t="s">
        <v>13</v>
      </c>
    </row>
    <row r="108" spans="1:57" x14ac:dyDescent="0.3">
      <c r="C108" s="1">
        <v>0</v>
      </c>
      <c r="D108" s="1">
        <v>1</v>
      </c>
      <c r="E108" s="1">
        <v>2</v>
      </c>
      <c r="F108" s="1">
        <v>3</v>
      </c>
      <c r="G108" s="1">
        <v>4</v>
      </c>
      <c r="H108" s="1">
        <v>5</v>
      </c>
      <c r="I108" s="1">
        <v>6</v>
      </c>
      <c r="J108" s="1">
        <v>7</v>
      </c>
      <c r="K108" s="1">
        <v>8</v>
      </c>
      <c r="L108" s="1">
        <v>9</v>
      </c>
      <c r="M108" s="1">
        <v>10</v>
      </c>
      <c r="N108" s="1">
        <v>11</v>
      </c>
      <c r="O108" s="1">
        <v>12</v>
      </c>
      <c r="P108" s="1">
        <v>13</v>
      </c>
      <c r="Q108" s="1">
        <v>14</v>
      </c>
      <c r="R108" s="1">
        <v>15</v>
      </c>
      <c r="S108" s="1">
        <v>16</v>
      </c>
      <c r="T108" s="1">
        <v>17</v>
      </c>
      <c r="U108" s="1">
        <v>18</v>
      </c>
      <c r="V108" s="1">
        <v>19</v>
      </c>
      <c r="W108" s="1">
        <v>20</v>
      </c>
      <c r="X108" s="1">
        <v>21</v>
      </c>
      <c r="Y108" s="1">
        <v>22</v>
      </c>
      <c r="Z108" s="1">
        <v>23</v>
      </c>
      <c r="AA108" s="1">
        <v>24</v>
      </c>
      <c r="AB108" s="1">
        <v>25</v>
      </c>
      <c r="AC108" s="1"/>
      <c r="AF108" s="1">
        <v>0</v>
      </c>
      <c r="AG108" s="1">
        <v>1</v>
      </c>
      <c r="AH108" s="1">
        <v>2</v>
      </c>
      <c r="AI108" s="1">
        <v>3</v>
      </c>
      <c r="AJ108" s="1">
        <v>4</v>
      </c>
      <c r="AK108" s="1">
        <v>5</v>
      </c>
      <c r="AL108" s="1">
        <v>6</v>
      </c>
      <c r="AM108" s="1">
        <v>7</v>
      </c>
      <c r="AN108" s="1">
        <v>8</v>
      </c>
      <c r="AO108" s="1">
        <v>9</v>
      </c>
      <c r="AP108" s="1">
        <v>10</v>
      </c>
      <c r="AQ108" s="1">
        <v>11</v>
      </c>
      <c r="AR108" s="1">
        <v>12</v>
      </c>
      <c r="AS108" s="1">
        <v>13</v>
      </c>
      <c r="AT108" s="1">
        <v>14</v>
      </c>
      <c r="AU108" s="1">
        <v>15</v>
      </c>
      <c r="AV108" s="1">
        <v>16</v>
      </c>
      <c r="AW108" s="1">
        <v>17</v>
      </c>
      <c r="AX108" s="1">
        <v>18</v>
      </c>
      <c r="AY108" s="1">
        <v>19</v>
      </c>
      <c r="AZ108" s="1">
        <v>20</v>
      </c>
      <c r="BA108" s="1">
        <v>21</v>
      </c>
      <c r="BB108" s="1">
        <v>22</v>
      </c>
      <c r="BC108" s="1">
        <v>23</v>
      </c>
      <c r="BD108" s="1">
        <v>24</v>
      </c>
      <c r="BE108" s="1">
        <v>25</v>
      </c>
    </row>
    <row r="109" spans="1:57" x14ac:dyDescent="0.3">
      <c r="A109" s="1" t="s">
        <v>12</v>
      </c>
      <c r="B109" s="1">
        <v>1</v>
      </c>
      <c r="C109" s="52">
        <f>BMI_start</f>
        <v>30</v>
      </c>
      <c r="D109" s="52">
        <f t="shared" ref="D109:AB122" si="10">C109+VLOOKUP(C77,BMIchangeAge,$A$4,FALSE)</f>
        <v>30.175000000000001</v>
      </c>
      <c r="E109" s="52">
        <f t="shared" si="10"/>
        <v>30.35</v>
      </c>
      <c r="F109" s="52">
        <f t="shared" si="10"/>
        <v>30.525000000000002</v>
      </c>
      <c r="G109" s="52">
        <f t="shared" si="10"/>
        <v>30.700000000000003</v>
      </c>
      <c r="H109" s="52">
        <f t="shared" si="10"/>
        <v>30.875000000000004</v>
      </c>
      <c r="I109" s="52">
        <f t="shared" si="10"/>
        <v>31.050000000000004</v>
      </c>
      <c r="J109" s="52">
        <f t="shared" si="10"/>
        <v>31.225000000000005</v>
      </c>
      <c r="K109" s="52">
        <f t="shared" si="10"/>
        <v>31.400000000000006</v>
      </c>
      <c r="L109" s="52">
        <f t="shared" si="10"/>
        <v>31.575000000000006</v>
      </c>
      <c r="M109" s="52">
        <f t="shared" si="10"/>
        <v>31.750000000000007</v>
      </c>
      <c r="N109" s="52">
        <f t="shared" si="10"/>
        <v>31.925000000000008</v>
      </c>
      <c r="O109" s="52">
        <f t="shared" si="10"/>
        <v>32.100000000000009</v>
      </c>
      <c r="P109" s="52">
        <f t="shared" si="10"/>
        <v>32.275000000000006</v>
      </c>
      <c r="Q109" s="52">
        <f t="shared" si="10"/>
        <v>32.450000000000003</v>
      </c>
      <c r="R109" s="52">
        <f t="shared" si="10"/>
        <v>32.625</v>
      </c>
      <c r="S109" s="52">
        <f t="shared" si="10"/>
        <v>32.799999999999997</v>
      </c>
      <c r="T109" s="52">
        <f t="shared" si="10"/>
        <v>32.974999999999994</v>
      </c>
      <c r="U109" s="52">
        <f t="shared" si="10"/>
        <v>33.149999999999991</v>
      </c>
      <c r="V109" s="52">
        <f t="shared" si="10"/>
        <v>33.324999999999989</v>
      </c>
      <c r="W109" s="52">
        <f t="shared" si="10"/>
        <v>33.499999999999986</v>
      </c>
      <c r="X109" s="52">
        <f t="shared" si="10"/>
        <v>33.666249999999984</v>
      </c>
      <c r="Y109" s="52">
        <f t="shared" si="10"/>
        <v>33.823749999999983</v>
      </c>
      <c r="Z109" s="52">
        <f t="shared" si="10"/>
        <v>33.972499999999982</v>
      </c>
      <c r="AA109" s="52">
        <f t="shared" si="10"/>
        <v>34.112499999999983</v>
      </c>
      <c r="AB109" s="52">
        <f t="shared" si="10"/>
        <v>34.243749999999984</v>
      </c>
      <c r="AC109" s="52"/>
      <c r="AE109" s="1">
        <v>1</v>
      </c>
      <c r="AF109" s="52">
        <f t="shared" ref="AF109:BE121" si="11">AVERAGE(C109:D109)</f>
        <v>30.087499999999999</v>
      </c>
      <c r="AG109" s="52">
        <f t="shared" si="11"/>
        <v>30.262500000000003</v>
      </c>
      <c r="AH109" s="52">
        <f t="shared" si="11"/>
        <v>30.4375</v>
      </c>
      <c r="AI109" s="52">
        <f t="shared" si="11"/>
        <v>30.612500000000004</v>
      </c>
      <c r="AJ109" s="52">
        <f t="shared" si="11"/>
        <v>30.787500000000001</v>
      </c>
      <c r="AK109" s="52">
        <f t="shared" si="11"/>
        <v>30.962500000000006</v>
      </c>
      <c r="AL109" s="52">
        <f t="shared" si="11"/>
        <v>31.137500000000003</v>
      </c>
      <c r="AM109" s="52">
        <f t="shared" si="11"/>
        <v>31.312500000000007</v>
      </c>
      <c r="AN109" s="52">
        <f t="shared" si="11"/>
        <v>31.487500000000004</v>
      </c>
      <c r="AO109" s="52">
        <f t="shared" si="11"/>
        <v>31.662500000000009</v>
      </c>
      <c r="AP109" s="52">
        <f t="shared" si="11"/>
        <v>31.837500000000006</v>
      </c>
      <c r="AQ109" s="52">
        <f t="shared" si="11"/>
        <v>32.01250000000001</v>
      </c>
      <c r="AR109" s="52">
        <f t="shared" si="11"/>
        <v>32.187500000000007</v>
      </c>
      <c r="AS109" s="52">
        <f t="shared" si="11"/>
        <v>32.362500000000004</v>
      </c>
      <c r="AT109" s="52">
        <f t="shared" si="11"/>
        <v>32.537500000000001</v>
      </c>
      <c r="AU109" s="52">
        <f t="shared" si="11"/>
        <v>32.712499999999999</v>
      </c>
      <c r="AV109" s="52">
        <f t="shared" si="11"/>
        <v>32.887499999999996</v>
      </c>
      <c r="AW109" s="52">
        <f t="shared" si="11"/>
        <v>33.062499999999993</v>
      </c>
      <c r="AX109" s="52">
        <f t="shared" si="11"/>
        <v>33.23749999999999</v>
      </c>
      <c r="AY109" s="52">
        <f t="shared" si="11"/>
        <v>33.412499999999987</v>
      </c>
      <c r="AZ109" s="52">
        <f t="shared" si="11"/>
        <v>33.583124999999981</v>
      </c>
      <c r="BA109" s="52">
        <f t="shared" si="11"/>
        <v>33.744999999999983</v>
      </c>
      <c r="BB109" s="52">
        <f t="shared" si="11"/>
        <v>33.898124999999979</v>
      </c>
      <c r="BC109" s="52">
        <f t="shared" si="11"/>
        <v>34.042499999999983</v>
      </c>
      <c r="BD109" s="52">
        <f t="shared" si="11"/>
        <v>34.17812499999998</v>
      </c>
      <c r="BE109" s="52">
        <f t="shared" si="11"/>
        <v>34.243749999999984</v>
      </c>
    </row>
    <row r="110" spans="1:57" x14ac:dyDescent="0.3">
      <c r="B110" s="1">
        <v>2</v>
      </c>
      <c r="C110" s="52"/>
      <c r="D110" s="52">
        <f>BMI_start</f>
        <v>30</v>
      </c>
      <c r="E110" s="52">
        <f t="shared" si="10"/>
        <v>30.175000000000001</v>
      </c>
      <c r="F110" s="52">
        <f t="shared" si="10"/>
        <v>30.35</v>
      </c>
      <c r="G110" s="52">
        <f t="shared" si="10"/>
        <v>30.525000000000002</v>
      </c>
      <c r="H110" s="52">
        <f t="shared" si="10"/>
        <v>30.700000000000003</v>
      </c>
      <c r="I110" s="52">
        <f t="shared" si="10"/>
        <v>30.875000000000004</v>
      </c>
      <c r="J110" s="52">
        <f t="shared" si="10"/>
        <v>31.050000000000004</v>
      </c>
      <c r="K110" s="52">
        <f t="shared" si="10"/>
        <v>31.225000000000005</v>
      </c>
      <c r="L110" s="52">
        <f t="shared" si="10"/>
        <v>31.400000000000006</v>
      </c>
      <c r="M110" s="52">
        <f t="shared" si="10"/>
        <v>31.575000000000006</v>
      </c>
      <c r="N110" s="52">
        <f t="shared" si="10"/>
        <v>31.750000000000007</v>
      </c>
      <c r="O110" s="52">
        <f t="shared" si="10"/>
        <v>31.925000000000008</v>
      </c>
      <c r="P110" s="52">
        <f t="shared" si="10"/>
        <v>32.100000000000009</v>
      </c>
      <c r="Q110" s="52">
        <f t="shared" si="10"/>
        <v>32.275000000000006</v>
      </c>
      <c r="R110" s="52">
        <f t="shared" si="10"/>
        <v>32.450000000000003</v>
      </c>
      <c r="S110" s="52">
        <f t="shared" si="10"/>
        <v>32.625</v>
      </c>
      <c r="T110" s="52">
        <f t="shared" si="10"/>
        <v>32.799999999999997</v>
      </c>
      <c r="U110" s="52">
        <f t="shared" si="10"/>
        <v>32.974999999999994</v>
      </c>
      <c r="V110" s="52">
        <f t="shared" si="10"/>
        <v>33.149999999999991</v>
      </c>
      <c r="W110" s="52">
        <f t="shared" si="10"/>
        <v>33.324999999999989</v>
      </c>
      <c r="X110" s="52">
        <f t="shared" si="10"/>
        <v>33.499999999999986</v>
      </c>
      <c r="Y110" s="52">
        <f t="shared" si="10"/>
        <v>33.666249999999984</v>
      </c>
      <c r="Z110" s="52">
        <f t="shared" si="10"/>
        <v>33.823749999999983</v>
      </c>
      <c r="AA110" s="52">
        <f t="shared" si="10"/>
        <v>33.972499999999982</v>
      </c>
      <c r="AB110" s="52">
        <f t="shared" si="10"/>
        <v>34.112499999999983</v>
      </c>
      <c r="AC110" s="52"/>
      <c r="AD110" s="52"/>
      <c r="AE110" s="1">
        <v>2</v>
      </c>
      <c r="AF110" s="52"/>
      <c r="AG110" s="52">
        <f t="shared" si="11"/>
        <v>30.087499999999999</v>
      </c>
      <c r="AH110" s="52">
        <f t="shared" si="11"/>
        <v>30.262500000000003</v>
      </c>
      <c r="AI110" s="52">
        <f t="shared" si="11"/>
        <v>30.4375</v>
      </c>
      <c r="AJ110" s="52">
        <f t="shared" si="11"/>
        <v>30.612500000000004</v>
      </c>
      <c r="AK110" s="52">
        <f t="shared" si="11"/>
        <v>30.787500000000001</v>
      </c>
      <c r="AL110" s="52">
        <f t="shared" si="11"/>
        <v>30.962500000000006</v>
      </c>
      <c r="AM110" s="52">
        <f t="shared" si="11"/>
        <v>31.137500000000003</v>
      </c>
      <c r="AN110" s="52">
        <f t="shared" si="11"/>
        <v>31.312500000000007</v>
      </c>
      <c r="AO110" s="52">
        <f t="shared" si="11"/>
        <v>31.487500000000004</v>
      </c>
      <c r="AP110" s="52">
        <f t="shared" si="11"/>
        <v>31.662500000000009</v>
      </c>
      <c r="AQ110" s="52">
        <f t="shared" si="11"/>
        <v>31.837500000000006</v>
      </c>
      <c r="AR110" s="52">
        <f t="shared" si="11"/>
        <v>32.01250000000001</v>
      </c>
      <c r="AS110" s="52">
        <f t="shared" si="11"/>
        <v>32.187500000000007</v>
      </c>
      <c r="AT110" s="52">
        <f t="shared" si="11"/>
        <v>32.362500000000004</v>
      </c>
      <c r="AU110" s="52">
        <f t="shared" si="11"/>
        <v>32.537500000000001</v>
      </c>
      <c r="AV110" s="52">
        <f t="shared" si="11"/>
        <v>32.712499999999999</v>
      </c>
      <c r="AW110" s="52">
        <f t="shared" si="11"/>
        <v>32.887499999999996</v>
      </c>
      <c r="AX110" s="52">
        <f t="shared" si="11"/>
        <v>33.062499999999993</v>
      </c>
      <c r="AY110" s="52">
        <f t="shared" si="11"/>
        <v>33.23749999999999</v>
      </c>
      <c r="AZ110" s="52">
        <f t="shared" si="11"/>
        <v>33.412499999999987</v>
      </c>
      <c r="BA110" s="52">
        <f t="shared" si="11"/>
        <v>33.583124999999981</v>
      </c>
      <c r="BB110" s="52">
        <f t="shared" si="11"/>
        <v>33.744999999999983</v>
      </c>
      <c r="BC110" s="52">
        <f t="shared" si="11"/>
        <v>33.898124999999979</v>
      </c>
      <c r="BD110" s="52">
        <f t="shared" si="11"/>
        <v>34.042499999999983</v>
      </c>
      <c r="BE110" s="52">
        <f t="shared" si="11"/>
        <v>34.112499999999983</v>
      </c>
    </row>
    <row r="111" spans="1:57" x14ac:dyDescent="0.3">
      <c r="B111" s="1">
        <v>3</v>
      </c>
      <c r="C111" s="52"/>
      <c r="D111" s="52"/>
      <c r="E111" s="52">
        <f>BMI_start</f>
        <v>30</v>
      </c>
      <c r="F111" s="52">
        <f t="shared" si="10"/>
        <v>30.175000000000001</v>
      </c>
      <c r="G111" s="52">
        <f t="shared" si="10"/>
        <v>30.35</v>
      </c>
      <c r="H111" s="52">
        <f t="shared" si="10"/>
        <v>30.525000000000002</v>
      </c>
      <c r="I111" s="52">
        <f t="shared" si="10"/>
        <v>30.700000000000003</v>
      </c>
      <c r="J111" s="52">
        <f t="shared" si="10"/>
        <v>30.875000000000004</v>
      </c>
      <c r="K111" s="52">
        <f t="shared" si="10"/>
        <v>31.050000000000004</v>
      </c>
      <c r="L111" s="52">
        <f t="shared" si="10"/>
        <v>31.225000000000005</v>
      </c>
      <c r="M111" s="52">
        <f t="shared" si="10"/>
        <v>31.400000000000006</v>
      </c>
      <c r="N111" s="52">
        <f t="shared" si="10"/>
        <v>31.575000000000006</v>
      </c>
      <c r="O111" s="52">
        <f t="shared" si="10"/>
        <v>31.750000000000007</v>
      </c>
      <c r="P111" s="52">
        <f t="shared" si="10"/>
        <v>31.925000000000008</v>
      </c>
      <c r="Q111" s="52">
        <f t="shared" si="10"/>
        <v>32.100000000000009</v>
      </c>
      <c r="R111" s="52">
        <f t="shared" si="10"/>
        <v>32.275000000000006</v>
      </c>
      <c r="S111" s="52">
        <f t="shared" si="10"/>
        <v>32.450000000000003</v>
      </c>
      <c r="T111" s="52">
        <f t="shared" si="10"/>
        <v>32.625</v>
      </c>
      <c r="U111" s="52">
        <f t="shared" si="10"/>
        <v>32.799999999999997</v>
      </c>
      <c r="V111" s="52">
        <f t="shared" si="10"/>
        <v>32.974999999999994</v>
      </c>
      <c r="W111" s="52">
        <f t="shared" si="10"/>
        <v>33.149999999999991</v>
      </c>
      <c r="X111" s="52">
        <f t="shared" si="10"/>
        <v>33.324999999999989</v>
      </c>
      <c r="Y111" s="52">
        <f t="shared" si="10"/>
        <v>33.499999999999986</v>
      </c>
      <c r="Z111" s="52">
        <f t="shared" si="10"/>
        <v>33.666249999999984</v>
      </c>
      <c r="AA111" s="52">
        <f t="shared" si="10"/>
        <v>33.823749999999983</v>
      </c>
      <c r="AB111" s="52">
        <f t="shared" si="10"/>
        <v>33.972499999999982</v>
      </c>
      <c r="AC111" s="52"/>
      <c r="AD111" s="52"/>
      <c r="AE111" s="1">
        <v>3</v>
      </c>
      <c r="AF111" s="52"/>
      <c r="AG111" s="52"/>
      <c r="AH111" s="52">
        <f t="shared" si="11"/>
        <v>30.087499999999999</v>
      </c>
      <c r="AI111" s="52">
        <f t="shared" si="11"/>
        <v>30.262500000000003</v>
      </c>
      <c r="AJ111" s="52">
        <f t="shared" si="11"/>
        <v>30.4375</v>
      </c>
      <c r="AK111" s="52">
        <f t="shared" si="11"/>
        <v>30.612500000000004</v>
      </c>
      <c r="AL111" s="52">
        <f t="shared" si="11"/>
        <v>30.787500000000001</v>
      </c>
      <c r="AM111" s="52">
        <f t="shared" si="11"/>
        <v>30.962500000000006</v>
      </c>
      <c r="AN111" s="52">
        <f t="shared" si="11"/>
        <v>31.137500000000003</v>
      </c>
      <c r="AO111" s="52">
        <f t="shared" si="11"/>
        <v>31.312500000000007</v>
      </c>
      <c r="AP111" s="52">
        <f t="shared" si="11"/>
        <v>31.487500000000004</v>
      </c>
      <c r="AQ111" s="52">
        <f t="shared" si="11"/>
        <v>31.662500000000009</v>
      </c>
      <c r="AR111" s="52">
        <f t="shared" si="11"/>
        <v>31.837500000000006</v>
      </c>
      <c r="AS111" s="52">
        <f t="shared" si="11"/>
        <v>32.01250000000001</v>
      </c>
      <c r="AT111" s="52">
        <f t="shared" si="11"/>
        <v>32.187500000000007</v>
      </c>
      <c r="AU111" s="52">
        <f t="shared" si="11"/>
        <v>32.362500000000004</v>
      </c>
      <c r="AV111" s="52">
        <f t="shared" si="11"/>
        <v>32.537500000000001</v>
      </c>
      <c r="AW111" s="52">
        <f t="shared" si="11"/>
        <v>32.712499999999999</v>
      </c>
      <c r="AX111" s="52">
        <f t="shared" si="11"/>
        <v>32.887499999999996</v>
      </c>
      <c r="AY111" s="52">
        <f t="shared" si="11"/>
        <v>33.062499999999993</v>
      </c>
      <c r="AZ111" s="52">
        <f t="shared" si="11"/>
        <v>33.23749999999999</v>
      </c>
      <c r="BA111" s="52">
        <f t="shared" si="11"/>
        <v>33.412499999999987</v>
      </c>
      <c r="BB111" s="52">
        <f t="shared" si="11"/>
        <v>33.583124999999981</v>
      </c>
      <c r="BC111" s="52">
        <f t="shared" si="11"/>
        <v>33.744999999999983</v>
      </c>
      <c r="BD111" s="52">
        <f t="shared" si="11"/>
        <v>33.898124999999979</v>
      </c>
      <c r="BE111" s="52">
        <f t="shared" si="11"/>
        <v>33.972499999999982</v>
      </c>
    </row>
    <row r="112" spans="1:57" x14ac:dyDescent="0.3">
      <c r="B112" s="1">
        <v>4</v>
      </c>
      <c r="C112" s="52"/>
      <c r="D112" s="52"/>
      <c r="E112" s="52"/>
      <c r="F112" s="52">
        <f>BMI_start</f>
        <v>30</v>
      </c>
      <c r="G112" s="52">
        <f t="shared" si="10"/>
        <v>30.175000000000001</v>
      </c>
      <c r="H112" s="52">
        <f t="shared" si="10"/>
        <v>30.35</v>
      </c>
      <c r="I112" s="52">
        <f t="shared" si="10"/>
        <v>30.525000000000002</v>
      </c>
      <c r="J112" s="52">
        <f t="shared" si="10"/>
        <v>30.700000000000003</v>
      </c>
      <c r="K112" s="52">
        <f t="shared" si="10"/>
        <v>30.875000000000004</v>
      </c>
      <c r="L112" s="52">
        <f t="shared" si="10"/>
        <v>31.050000000000004</v>
      </c>
      <c r="M112" s="52">
        <f t="shared" si="10"/>
        <v>31.225000000000005</v>
      </c>
      <c r="N112" s="52">
        <f t="shared" si="10"/>
        <v>31.400000000000006</v>
      </c>
      <c r="O112" s="52">
        <f t="shared" si="10"/>
        <v>31.575000000000006</v>
      </c>
      <c r="P112" s="52">
        <f t="shared" si="10"/>
        <v>31.750000000000007</v>
      </c>
      <c r="Q112" s="52">
        <f t="shared" si="10"/>
        <v>31.925000000000008</v>
      </c>
      <c r="R112" s="52">
        <f t="shared" si="10"/>
        <v>32.100000000000009</v>
      </c>
      <c r="S112" s="52">
        <f t="shared" si="10"/>
        <v>32.275000000000006</v>
      </c>
      <c r="T112" s="52">
        <f t="shared" si="10"/>
        <v>32.450000000000003</v>
      </c>
      <c r="U112" s="52">
        <f t="shared" si="10"/>
        <v>32.625</v>
      </c>
      <c r="V112" s="52">
        <f t="shared" si="10"/>
        <v>32.799999999999997</v>
      </c>
      <c r="W112" s="52">
        <f t="shared" si="10"/>
        <v>32.974999999999994</v>
      </c>
      <c r="X112" s="52">
        <f t="shared" si="10"/>
        <v>33.149999999999991</v>
      </c>
      <c r="Y112" s="52">
        <f t="shared" si="10"/>
        <v>33.324999999999989</v>
      </c>
      <c r="Z112" s="52">
        <f t="shared" si="10"/>
        <v>33.499999999999986</v>
      </c>
      <c r="AA112" s="52">
        <f t="shared" si="10"/>
        <v>33.666249999999984</v>
      </c>
      <c r="AB112" s="52">
        <f t="shared" si="10"/>
        <v>33.823749999999983</v>
      </c>
      <c r="AC112" s="52"/>
      <c r="AD112" s="52"/>
      <c r="AE112" s="1">
        <v>4</v>
      </c>
      <c r="AF112" s="52"/>
      <c r="AG112" s="52"/>
      <c r="AH112" s="52"/>
      <c r="AI112" s="52">
        <f t="shared" si="11"/>
        <v>30.087499999999999</v>
      </c>
      <c r="AJ112" s="52">
        <f t="shared" si="11"/>
        <v>30.262500000000003</v>
      </c>
      <c r="AK112" s="52">
        <f t="shared" si="11"/>
        <v>30.4375</v>
      </c>
      <c r="AL112" s="52">
        <f t="shared" si="11"/>
        <v>30.612500000000004</v>
      </c>
      <c r="AM112" s="52">
        <f t="shared" si="11"/>
        <v>30.787500000000001</v>
      </c>
      <c r="AN112" s="52">
        <f t="shared" si="11"/>
        <v>30.962500000000006</v>
      </c>
      <c r="AO112" s="52">
        <f t="shared" si="11"/>
        <v>31.137500000000003</v>
      </c>
      <c r="AP112" s="52">
        <f t="shared" si="11"/>
        <v>31.312500000000007</v>
      </c>
      <c r="AQ112" s="52">
        <f t="shared" si="11"/>
        <v>31.487500000000004</v>
      </c>
      <c r="AR112" s="52">
        <f t="shared" si="11"/>
        <v>31.662500000000009</v>
      </c>
      <c r="AS112" s="52">
        <f t="shared" si="11"/>
        <v>31.837500000000006</v>
      </c>
      <c r="AT112" s="52">
        <f t="shared" si="11"/>
        <v>32.01250000000001</v>
      </c>
      <c r="AU112" s="52">
        <f t="shared" si="11"/>
        <v>32.187500000000007</v>
      </c>
      <c r="AV112" s="52">
        <f t="shared" si="11"/>
        <v>32.362500000000004</v>
      </c>
      <c r="AW112" s="52">
        <f t="shared" si="11"/>
        <v>32.537500000000001</v>
      </c>
      <c r="AX112" s="52">
        <f t="shared" si="11"/>
        <v>32.712499999999999</v>
      </c>
      <c r="AY112" s="52">
        <f t="shared" si="11"/>
        <v>32.887499999999996</v>
      </c>
      <c r="AZ112" s="52">
        <f t="shared" si="11"/>
        <v>33.062499999999993</v>
      </c>
      <c r="BA112" s="52">
        <f t="shared" si="11"/>
        <v>33.23749999999999</v>
      </c>
      <c r="BB112" s="52">
        <f t="shared" si="11"/>
        <v>33.412499999999987</v>
      </c>
      <c r="BC112" s="52">
        <f t="shared" si="11"/>
        <v>33.583124999999981</v>
      </c>
      <c r="BD112" s="52">
        <f t="shared" si="11"/>
        <v>33.744999999999983</v>
      </c>
      <c r="BE112" s="52">
        <f t="shared" si="11"/>
        <v>33.823749999999983</v>
      </c>
    </row>
    <row r="113" spans="2:57" x14ac:dyDescent="0.3">
      <c r="B113" s="1">
        <v>5</v>
      </c>
      <c r="C113" s="52"/>
      <c r="D113" s="52"/>
      <c r="E113" s="52"/>
      <c r="F113" s="52"/>
      <c r="G113" s="52">
        <f>BMI_start</f>
        <v>30</v>
      </c>
      <c r="H113" s="52">
        <f t="shared" si="10"/>
        <v>30.175000000000001</v>
      </c>
      <c r="I113" s="52">
        <f t="shared" si="10"/>
        <v>30.35</v>
      </c>
      <c r="J113" s="52">
        <f t="shared" si="10"/>
        <v>30.525000000000002</v>
      </c>
      <c r="K113" s="52">
        <f t="shared" si="10"/>
        <v>30.700000000000003</v>
      </c>
      <c r="L113" s="52">
        <f t="shared" si="10"/>
        <v>30.875000000000004</v>
      </c>
      <c r="M113" s="52">
        <f t="shared" si="10"/>
        <v>31.050000000000004</v>
      </c>
      <c r="N113" s="52">
        <f t="shared" si="10"/>
        <v>31.225000000000005</v>
      </c>
      <c r="O113" s="52">
        <f t="shared" si="10"/>
        <v>31.400000000000006</v>
      </c>
      <c r="P113" s="52">
        <f t="shared" si="10"/>
        <v>31.575000000000006</v>
      </c>
      <c r="Q113" s="52">
        <f t="shared" si="10"/>
        <v>31.750000000000007</v>
      </c>
      <c r="R113" s="52">
        <f t="shared" si="10"/>
        <v>31.925000000000008</v>
      </c>
      <c r="S113" s="52">
        <f t="shared" si="10"/>
        <v>32.100000000000009</v>
      </c>
      <c r="T113" s="52">
        <f t="shared" si="10"/>
        <v>32.275000000000006</v>
      </c>
      <c r="U113" s="52">
        <f t="shared" si="10"/>
        <v>32.450000000000003</v>
      </c>
      <c r="V113" s="52">
        <f t="shared" si="10"/>
        <v>32.625</v>
      </c>
      <c r="W113" s="52">
        <f t="shared" si="10"/>
        <v>32.799999999999997</v>
      </c>
      <c r="X113" s="52">
        <f t="shared" si="10"/>
        <v>32.974999999999994</v>
      </c>
      <c r="Y113" s="52">
        <f t="shared" si="10"/>
        <v>33.149999999999991</v>
      </c>
      <c r="Z113" s="52">
        <f t="shared" si="10"/>
        <v>33.324999999999989</v>
      </c>
      <c r="AA113" s="52">
        <f t="shared" si="10"/>
        <v>33.499999999999986</v>
      </c>
      <c r="AB113" s="52">
        <f t="shared" si="10"/>
        <v>33.666249999999984</v>
      </c>
      <c r="AC113" s="52"/>
      <c r="AD113" s="52"/>
      <c r="AE113" s="1">
        <v>5</v>
      </c>
      <c r="AF113" s="52"/>
      <c r="AG113" s="52"/>
      <c r="AH113" s="52"/>
      <c r="AI113" s="52"/>
      <c r="AJ113" s="52">
        <f t="shared" si="11"/>
        <v>30.087499999999999</v>
      </c>
      <c r="AK113" s="52">
        <f t="shared" si="11"/>
        <v>30.262500000000003</v>
      </c>
      <c r="AL113" s="52">
        <f t="shared" si="11"/>
        <v>30.4375</v>
      </c>
      <c r="AM113" s="52">
        <f t="shared" si="11"/>
        <v>30.612500000000004</v>
      </c>
      <c r="AN113" s="52">
        <f t="shared" si="11"/>
        <v>30.787500000000001</v>
      </c>
      <c r="AO113" s="52">
        <f t="shared" si="11"/>
        <v>30.962500000000006</v>
      </c>
      <c r="AP113" s="52">
        <f t="shared" si="11"/>
        <v>31.137500000000003</v>
      </c>
      <c r="AQ113" s="52">
        <f t="shared" si="11"/>
        <v>31.312500000000007</v>
      </c>
      <c r="AR113" s="52">
        <f t="shared" si="11"/>
        <v>31.487500000000004</v>
      </c>
      <c r="AS113" s="52">
        <f t="shared" si="11"/>
        <v>31.662500000000009</v>
      </c>
      <c r="AT113" s="52">
        <f t="shared" si="11"/>
        <v>31.837500000000006</v>
      </c>
      <c r="AU113" s="52">
        <f t="shared" si="11"/>
        <v>32.01250000000001</v>
      </c>
      <c r="AV113" s="52">
        <f t="shared" si="11"/>
        <v>32.187500000000007</v>
      </c>
      <c r="AW113" s="52">
        <f t="shared" si="11"/>
        <v>32.362500000000004</v>
      </c>
      <c r="AX113" s="52">
        <f t="shared" si="11"/>
        <v>32.537500000000001</v>
      </c>
      <c r="AY113" s="52">
        <f t="shared" si="11"/>
        <v>32.712499999999999</v>
      </c>
      <c r="AZ113" s="52">
        <f t="shared" si="11"/>
        <v>32.887499999999996</v>
      </c>
      <c r="BA113" s="52">
        <f t="shared" si="11"/>
        <v>33.062499999999993</v>
      </c>
      <c r="BB113" s="52">
        <f t="shared" si="11"/>
        <v>33.23749999999999</v>
      </c>
      <c r="BC113" s="52">
        <f t="shared" si="11"/>
        <v>33.412499999999987</v>
      </c>
      <c r="BD113" s="52">
        <f t="shared" si="11"/>
        <v>33.583124999999981</v>
      </c>
      <c r="BE113" s="52">
        <f t="shared" si="11"/>
        <v>33.666249999999984</v>
      </c>
    </row>
    <row r="114" spans="2:57" x14ac:dyDescent="0.3">
      <c r="B114" s="1">
        <v>6</v>
      </c>
      <c r="C114" s="52"/>
      <c r="D114" s="52"/>
      <c r="E114" s="52"/>
      <c r="F114" s="52"/>
      <c r="G114" s="52"/>
      <c r="H114" s="52">
        <f>BMI_start</f>
        <v>30</v>
      </c>
      <c r="I114" s="52">
        <f t="shared" si="10"/>
        <v>30.175000000000001</v>
      </c>
      <c r="J114" s="52">
        <f t="shared" si="10"/>
        <v>30.35</v>
      </c>
      <c r="K114" s="52">
        <f t="shared" si="10"/>
        <v>30.525000000000002</v>
      </c>
      <c r="L114" s="52">
        <f t="shared" si="10"/>
        <v>30.700000000000003</v>
      </c>
      <c r="M114" s="52">
        <f t="shared" si="10"/>
        <v>30.875000000000004</v>
      </c>
      <c r="N114" s="52">
        <f t="shared" si="10"/>
        <v>31.050000000000004</v>
      </c>
      <c r="O114" s="52">
        <f t="shared" si="10"/>
        <v>31.225000000000005</v>
      </c>
      <c r="P114" s="52">
        <f t="shared" si="10"/>
        <v>31.400000000000006</v>
      </c>
      <c r="Q114" s="52">
        <f t="shared" si="10"/>
        <v>31.575000000000006</v>
      </c>
      <c r="R114" s="52">
        <f t="shared" si="10"/>
        <v>31.750000000000007</v>
      </c>
      <c r="S114" s="52">
        <f t="shared" si="10"/>
        <v>31.925000000000008</v>
      </c>
      <c r="T114" s="52">
        <f t="shared" si="10"/>
        <v>32.100000000000009</v>
      </c>
      <c r="U114" s="52">
        <f t="shared" si="10"/>
        <v>32.275000000000006</v>
      </c>
      <c r="V114" s="52">
        <f t="shared" si="10"/>
        <v>32.450000000000003</v>
      </c>
      <c r="W114" s="52">
        <f t="shared" si="10"/>
        <v>32.625</v>
      </c>
      <c r="X114" s="52">
        <f t="shared" si="10"/>
        <v>32.799999999999997</v>
      </c>
      <c r="Y114" s="52">
        <f t="shared" si="10"/>
        <v>32.974999999999994</v>
      </c>
      <c r="Z114" s="52">
        <f t="shared" si="10"/>
        <v>33.149999999999991</v>
      </c>
      <c r="AA114" s="52">
        <f t="shared" si="10"/>
        <v>33.324999999999989</v>
      </c>
      <c r="AB114" s="52">
        <f t="shared" si="10"/>
        <v>33.499999999999986</v>
      </c>
      <c r="AC114" s="52"/>
      <c r="AD114" s="52"/>
      <c r="AE114" s="1">
        <v>6</v>
      </c>
      <c r="AF114" s="52"/>
      <c r="AG114" s="52"/>
      <c r="AH114" s="52"/>
      <c r="AI114" s="52"/>
      <c r="AJ114" s="52"/>
      <c r="AK114" s="52">
        <f t="shared" si="11"/>
        <v>30.087499999999999</v>
      </c>
      <c r="AL114" s="52">
        <f t="shared" si="11"/>
        <v>30.262500000000003</v>
      </c>
      <c r="AM114" s="52">
        <f t="shared" si="11"/>
        <v>30.4375</v>
      </c>
      <c r="AN114" s="52">
        <f t="shared" si="11"/>
        <v>30.612500000000004</v>
      </c>
      <c r="AO114" s="52">
        <f t="shared" si="11"/>
        <v>30.787500000000001</v>
      </c>
      <c r="AP114" s="52">
        <f t="shared" si="11"/>
        <v>30.962500000000006</v>
      </c>
      <c r="AQ114" s="52">
        <f t="shared" si="11"/>
        <v>31.137500000000003</v>
      </c>
      <c r="AR114" s="52">
        <f t="shared" si="11"/>
        <v>31.312500000000007</v>
      </c>
      <c r="AS114" s="52">
        <f t="shared" si="11"/>
        <v>31.487500000000004</v>
      </c>
      <c r="AT114" s="52">
        <f t="shared" si="11"/>
        <v>31.662500000000009</v>
      </c>
      <c r="AU114" s="52">
        <f t="shared" si="11"/>
        <v>31.837500000000006</v>
      </c>
      <c r="AV114" s="52">
        <f t="shared" si="11"/>
        <v>32.01250000000001</v>
      </c>
      <c r="AW114" s="52">
        <f t="shared" si="11"/>
        <v>32.187500000000007</v>
      </c>
      <c r="AX114" s="52">
        <f t="shared" si="11"/>
        <v>32.362500000000004</v>
      </c>
      <c r="AY114" s="52">
        <f t="shared" si="11"/>
        <v>32.537500000000001</v>
      </c>
      <c r="AZ114" s="52">
        <f t="shared" si="11"/>
        <v>32.712499999999999</v>
      </c>
      <c r="BA114" s="52">
        <f t="shared" si="11"/>
        <v>32.887499999999996</v>
      </c>
      <c r="BB114" s="52">
        <f t="shared" si="11"/>
        <v>33.062499999999993</v>
      </c>
      <c r="BC114" s="52">
        <f t="shared" si="11"/>
        <v>33.23749999999999</v>
      </c>
      <c r="BD114" s="52">
        <f t="shared" si="11"/>
        <v>33.412499999999987</v>
      </c>
      <c r="BE114" s="52">
        <f t="shared" si="11"/>
        <v>33.499999999999986</v>
      </c>
    </row>
    <row r="115" spans="2:57" x14ac:dyDescent="0.3">
      <c r="B115" s="1">
        <v>7</v>
      </c>
      <c r="C115" s="52"/>
      <c r="D115" s="52"/>
      <c r="E115" s="52"/>
      <c r="F115" s="52"/>
      <c r="G115" s="52"/>
      <c r="H115" s="52"/>
      <c r="I115" s="52">
        <f>BMI_start</f>
        <v>30</v>
      </c>
      <c r="J115" s="52">
        <f t="shared" si="10"/>
        <v>30.175000000000001</v>
      </c>
      <c r="K115" s="52">
        <f t="shared" si="10"/>
        <v>30.35</v>
      </c>
      <c r="L115" s="52">
        <f t="shared" si="10"/>
        <v>30.525000000000002</v>
      </c>
      <c r="M115" s="52">
        <f t="shared" si="10"/>
        <v>30.700000000000003</v>
      </c>
      <c r="N115" s="52">
        <f t="shared" si="10"/>
        <v>30.875000000000004</v>
      </c>
      <c r="O115" s="52">
        <f t="shared" si="10"/>
        <v>31.050000000000004</v>
      </c>
      <c r="P115" s="52">
        <f t="shared" si="10"/>
        <v>31.225000000000005</v>
      </c>
      <c r="Q115" s="52">
        <f t="shared" si="10"/>
        <v>31.400000000000006</v>
      </c>
      <c r="R115" s="52">
        <f t="shared" si="10"/>
        <v>31.575000000000006</v>
      </c>
      <c r="S115" s="52">
        <f t="shared" si="10"/>
        <v>31.750000000000007</v>
      </c>
      <c r="T115" s="52">
        <f t="shared" si="10"/>
        <v>31.925000000000008</v>
      </c>
      <c r="U115" s="52">
        <f t="shared" si="10"/>
        <v>32.100000000000009</v>
      </c>
      <c r="V115" s="52">
        <f t="shared" si="10"/>
        <v>32.275000000000006</v>
      </c>
      <c r="W115" s="52">
        <f t="shared" si="10"/>
        <v>32.450000000000003</v>
      </c>
      <c r="X115" s="52">
        <f t="shared" si="10"/>
        <v>32.625</v>
      </c>
      <c r="Y115" s="52">
        <f t="shared" si="10"/>
        <v>32.799999999999997</v>
      </c>
      <c r="Z115" s="52">
        <f t="shared" si="10"/>
        <v>32.974999999999994</v>
      </c>
      <c r="AA115" s="52">
        <f t="shared" si="10"/>
        <v>33.149999999999991</v>
      </c>
      <c r="AB115" s="52">
        <f t="shared" si="10"/>
        <v>33.324999999999989</v>
      </c>
      <c r="AC115" s="52"/>
      <c r="AD115" s="52"/>
      <c r="AE115" s="1">
        <v>7</v>
      </c>
      <c r="AF115" s="52"/>
      <c r="AG115" s="52"/>
      <c r="AH115" s="52"/>
      <c r="AI115" s="52"/>
      <c r="AJ115" s="52"/>
      <c r="AK115" s="52"/>
      <c r="AL115" s="52">
        <f t="shared" si="11"/>
        <v>30.087499999999999</v>
      </c>
      <c r="AM115" s="52">
        <f t="shared" si="11"/>
        <v>30.262500000000003</v>
      </c>
      <c r="AN115" s="52">
        <f t="shared" si="11"/>
        <v>30.4375</v>
      </c>
      <c r="AO115" s="52">
        <f t="shared" si="11"/>
        <v>30.612500000000004</v>
      </c>
      <c r="AP115" s="52">
        <f t="shared" si="11"/>
        <v>30.787500000000001</v>
      </c>
      <c r="AQ115" s="52">
        <f t="shared" si="11"/>
        <v>30.962500000000006</v>
      </c>
      <c r="AR115" s="52">
        <f t="shared" si="11"/>
        <v>31.137500000000003</v>
      </c>
      <c r="AS115" s="52">
        <f t="shared" si="11"/>
        <v>31.312500000000007</v>
      </c>
      <c r="AT115" s="52">
        <f t="shared" si="11"/>
        <v>31.487500000000004</v>
      </c>
      <c r="AU115" s="52">
        <f t="shared" si="11"/>
        <v>31.662500000000009</v>
      </c>
      <c r="AV115" s="52">
        <f t="shared" si="11"/>
        <v>31.837500000000006</v>
      </c>
      <c r="AW115" s="52">
        <f t="shared" si="11"/>
        <v>32.01250000000001</v>
      </c>
      <c r="AX115" s="52">
        <f t="shared" si="11"/>
        <v>32.187500000000007</v>
      </c>
      <c r="AY115" s="52">
        <f t="shared" si="11"/>
        <v>32.362500000000004</v>
      </c>
      <c r="AZ115" s="52">
        <f t="shared" si="11"/>
        <v>32.537500000000001</v>
      </c>
      <c r="BA115" s="52">
        <f t="shared" si="11"/>
        <v>32.712499999999999</v>
      </c>
      <c r="BB115" s="52">
        <f t="shared" si="11"/>
        <v>32.887499999999996</v>
      </c>
      <c r="BC115" s="52">
        <f t="shared" si="11"/>
        <v>33.062499999999993</v>
      </c>
      <c r="BD115" s="52">
        <f t="shared" si="11"/>
        <v>33.23749999999999</v>
      </c>
      <c r="BE115" s="52">
        <f t="shared" si="11"/>
        <v>33.324999999999989</v>
      </c>
    </row>
    <row r="116" spans="2:57" x14ac:dyDescent="0.3">
      <c r="B116" s="1">
        <v>8</v>
      </c>
      <c r="C116" s="52"/>
      <c r="D116" s="52"/>
      <c r="E116" s="52"/>
      <c r="F116" s="52"/>
      <c r="G116" s="52"/>
      <c r="H116" s="52"/>
      <c r="I116" s="52"/>
      <c r="J116" s="52">
        <f>BMI_start</f>
        <v>30</v>
      </c>
      <c r="K116" s="52">
        <f t="shared" si="10"/>
        <v>30.175000000000001</v>
      </c>
      <c r="L116" s="52">
        <f t="shared" si="10"/>
        <v>30.35</v>
      </c>
      <c r="M116" s="52">
        <f t="shared" si="10"/>
        <v>30.525000000000002</v>
      </c>
      <c r="N116" s="52">
        <f t="shared" si="10"/>
        <v>30.700000000000003</v>
      </c>
      <c r="O116" s="52">
        <f t="shared" si="10"/>
        <v>30.875000000000004</v>
      </c>
      <c r="P116" s="52">
        <f t="shared" si="10"/>
        <v>31.050000000000004</v>
      </c>
      <c r="Q116" s="52">
        <f t="shared" si="10"/>
        <v>31.225000000000005</v>
      </c>
      <c r="R116" s="52">
        <f t="shared" si="10"/>
        <v>31.400000000000006</v>
      </c>
      <c r="S116" s="52">
        <f t="shared" si="10"/>
        <v>31.575000000000006</v>
      </c>
      <c r="T116" s="52">
        <f t="shared" si="10"/>
        <v>31.750000000000007</v>
      </c>
      <c r="U116" s="52">
        <f t="shared" si="10"/>
        <v>31.925000000000008</v>
      </c>
      <c r="V116" s="52">
        <f t="shared" si="10"/>
        <v>32.100000000000009</v>
      </c>
      <c r="W116" s="52">
        <f t="shared" si="10"/>
        <v>32.275000000000006</v>
      </c>
      <c r="X116" s="52">
        <f t="shared" si="10"/>
        <v>32.450000000000003</v>
      </c>
      <c r="Y116" s="52">
        <f t="shared" si="10"/>
        <v>32.625</v>
      </c>
      <c r="Z116" s="52">
        <f t="shared" si="10"/>
        <v>32.799999999999997</v>
      </c>
      <c r="AA116" s="52">
        <f t="shared" si="10"/>
        <v>32.974999999999994</v>
      </c>
      <c r="AB116" s="52">
        <f t="shared" si="10"/>
        <v>33.149999999999991</v>
      </c>
      <c r="AC116" s="52"/>
      <c r="AD116" s="52"/>
      <c r="AE116" s="1">
        <v>8</v>
      </c>
      <c r="AF116" s="52"/>
      <c r="AG116" s="52"/>
      <c r="AH116" s="52"/>
      <c r="AI116" s="52"/>
      <c r="AJ116" s="52"/>
      <c r="AK116" s="52"/>
      <c r="AL116" s="52"/>
      <c r="AM116" s="52">
        <f t="shared" si="11"/>
        <v>30.087499999999999</v>
      </c>
      <c r="AN116" s="52">
        <f t="shared" si="11"/>
        <v>30.262500000000003</v>
      </c>
      <c r="AO116" s="52">
        <f t="shared" si="11"/>
        <v>30.4375</v>
      </c>
      <c r="AP116" s="52">
        <f t="shared" si="11"/>
        <v>30.612500000000004</v>
      </c>
      <c r="AQ116" s="52">
        <f t="shared" si="11"/>
        <v>30.787500000000001</v>
      </c>
      <c r="AR116" s="52">
        <f t="shared" si="11"/>
        <v>30.962500000000006</v>
      </c>
      <c r="AS116" s="52">
        <f t="shared" si="11"/>
        <v>31.137500000000003</v>
      </c>
      <c r="AT116" s="52">
        <f t="shared" si="11"/>
        <v>31.312500000000007</v>
      </c>
      <c r="AU116" s="52">
        <f t="shared" si="11"/>
        <v>31.487500000000004</v>
      </c>
      <c r="AV116" s="52">
        <f t="shared" si="11"/>
        <v>31.662500000000009</v>
      </c>
      <c r="AW116" s="52">
        <f t="shared" si="11"/>
        <v>31.837500000000006</v>
      </c>
      <c r="AX116" s="52">
        <f t="shared" si="11"/>
        <v>32.01250000000001</v>
      </c>
      <c r="AY116" s="52">
        <f t="shared" si="11"/>
        <v>32.187500000000007</v>
      </c>
      <c r="AZ116" s="52">
        <f t="shared" si="11"/>
        <v>32.362500000000004</v>
      </c>
      <c r="BA116" s="52">
        <f t="shared" si="11"/>
        <v>32.537500000000001</v>
      </c>
      <c r="BB116" s="52">
        <f t="shared" si="11"/>
        <v>32.712499999999999</v>
      </c>
      <c r="BC116" s="52">
        <f t="shared" si="11"/>
        <v>32.887499999999996</v>
      </c>
      <c r="BD116" s="52">
        <f t="shared" si="11"/>
        <v>33.062499999999993</v>
      </c>
      <c r="BE116" s="52">
        <f t="shared" si="11"/>
        <v>33.149999999999991</v>
      </c>
    </row>
    <row r="117" spans="2:57" x14ac:dyDescent="0.3">
      <c r="B117" s="1">
        <v>9</v>
      </c>
      <c r="C117" s="52"/>
      <c r="D117" s="52"/>
      <c r="E117" s="52"/>
      <c r="F117" s="52"/>
      <c r="G117" s="52"/>
      <c r="H117" s="52"/>
      <c r="I117" s="52"/>
      <c r="J117" s="52"/>
      <c r="K117" s="52">
        <f>BMI_start</f>
        <v>30</v>
      </c>
      <c r="L117" s="52">
        <f t="shared" si="10"/>
        <v>30.175000000000001</v>
      </c>
      <c r="M117" s="52">
        <f t="shared" si="10"/>
        <v>30.35</v>
      </c>
      <c r="N117" s="52">
        <f t="shared" si="10"/>
        <v>30.525000000000002</v>
      </c>
      <c r="O117" s="52">
        <f t="shared" si="10"/>
        <v>30.700000000000003</v>
      </c>
      <c r="P117" s="52">
        <f t="shared" si="10"/>
        <v>30.875000000000004</v>
      </c>
      <c r="Q117" s="52">
        <f t="shared" si="10"/>
        <v>31.050000000000004</v>
      </c>
      <c r="R117" s="52">
        <f t="shared" si="10"/>
        <v>31.225000000000005</v>
      </c>
      <c r="S117" s="52">
        <f t="shared" si="10"/>
        <v>31.400000000000006</v>
      </c>
      <c r="T117" s="52">
        <f t="shared" si="10"/>
        <v>31.575000000000006</v>
      </c>
      <c r="U117" s="52">
        <f t="shared" si="10"/>
        <v>31.750000000000007</v>
      </c>
      <c r="V117" s="52">
        <f t="shared" si="10"/>
        <v>31.925000000000008</v>
      </c>
      <c r="W117" s="52">
        <f t="shared" si="10"/>
        <v>32.100000000000009</v>
      </c>
      <c r="X117" s="52">
        <f t="shared" si="10"/>
        <v>32.275000000000006</v>
      </c>
      <c r="Y117" s="52">
        <f t="shared" si="10"/>
        <v>32.450000000000003</v>
      </c>
      <c r="Z117" s="52">
        <f t="shared" si="10"/>
        <v>32.625</v>
      </c>
      <c r="AA117" s="52">
        <f t="shared" si="10"/>
        <v>32.799999999999997</v>
      </c>
      <c r="AB117" s="52">
        <f t="shared" si="10"/>
        <v>32.974999999999994</v>
      </c>
      <c r="AC117" s="52"/>
      <c r="AD117" s="52"/>
      <c r="AE117" s="1">
        <v>9</v>
      </c>
      <c r="AF117" s="52"/>
      <c r="AG117" s="52"/>
      <c r="AH117" s="52"/>
      <c r="AI117" s="52"/>
      <c r="AJ117" s="52"/>
      <c r="AK117" s="52"/>
      <c r="AL117" s="52"/>
      <c r="AM117" s="52"/>
      <c r="AN117" s="52">
        <f t="shared" si="11"/>
        <v>30.087499999999999</v>
      </c>
      <c r="AO117" s="52">
        <f t="shared" si="11"/>
        <v>30.262500000000003</v>
      </c>
      <c r="AP117" s="52">
        <f t="shared" si="11"/>
        <v>30.4375</v>
      </c>
      <c r="AQ117" s="52">
        <f t="shared" si="11"/>
        <v>30.612500000000004</v>
      </c>
      <c r="AR117" s="52">
        <f t="shared" si="11"/>
        <v>30.787500000000001</v>
      </c>
      <c r="AS117" s="52">
        <f t="shared" si="11"/>
        <v>30.962500000000006</v>
      </c>
      <c r="AT117" s="52">
        <f t="shared" si="11"/>
        <v>31.137500000000003</v>
      </c>
      <c r="AU117" s="52">
        <f t="shared" si="11"/>
        <v>31.312500000000007</v>
      </c>
      <c r="AV117" s="52">
        <f t="shared" si="11"/>
        <v>31.487500000000004</v>
      </c>
      <c r="AW117" s="52">
        <f t="shared" si="11"/>
        <v>31.662500000000009</v>
      </c>
      <c r="AX117" s="52">
        <f t="shared" si="11"/>
        <v>31.837500000000006</v>
      </c>
      <c r="AY117" s="52">
        <f t="shared" si="11"/>
        <v>32.01250000000001</v>
      </c>
      <c r="AZ117" s="52">
        <f t="shared" si="11"/>
        <v>32.187500000000007</v>
      </c>
      <c r="BA117" s="52">
        <f t="shared" si="11"/>
        <v>32.362500000000004</v>
      </c>
      <c r="BB117" s="52">
        <f t="shared" si="11"/>
        <v>32.537500000000001</v>
      </c>
      <c r="BC117" s="52">
        <f t="shared" si="11"/>
        <v>32.712499999999999</v>
      </c>
      <c r="BD117" s="52">
        <f t="shared" si="11"/>
        <v>32.887499999999996</v>
      </c>
      <c r="BE117" s="52">
        <f t="shared" si="11"/>
        <v>32.974999999999994</v>
      </c>
    </row>
    <row r="118" spans="2:57" x14ac:dyDescent="0.3">
      <c r="B118" s="1">
        <v>10</v>
      </c>
      <c r="C118" s="52"/>
      <c r="D118" s="52"/>
      <c r="E118" s="52"/>
      <c r="F118" s="52"/>
      <c r="G118" s="52"/>
      <c r="H118" s="52"/>
      <c r="I118" s="52"/>
      <c r="J118" s="52"/>
      <c r="K118" s="52"/>
      <c r="L118" s="52">
        <f>BMI_start</f>
        <v>30</v>
      </c>
      <c r="M118" s="52">
        <f t="shared" si="10"/>
        <v>30.175000000000001</v>
      </c>
      <c r="N118" s="52">
        <f t="shared" si="10"/>
        <v>30.35</v>
      </c>
      <c r="O118" s="52">
        <f t="shared" si="10"/>
        <v>30.525000000000002</v>
      </c>
      <c r="P118" s="52">
        <f t="shared" si="10"/>
        <v>30.700000000000003</v>
      </c>
      <c r="Q118" s="52">
        <f t="shared" si="10"/>
        <v>30.875000000000004</v>
      </c>
      <c r="R118" s="52">
        <f t="shared" si="10"/>
        <v>31.050000000000004</v>
      </c>
      <c r="S118" s="52">
        <f t="shared" si="10"/>
        <v>31.225000000000005</v>
      </c>
      <c r="T118" s="52">
        <f t="shared" si="10"/>
        <v>31.400000000000006</v>
      </c>
      <c r="U118" s="52">
        <f t="shared" si="10"/>
        <v>31.575000000000006</v>
      </c>
      <c r="V118" s="52">
        <f t="shared" si="10"/>
        <v>31.750000000000007</v>
      </c>
      <c r="W118" s="52">
        <f t="shared" si="10"/>
        <v>31.925000000000008</v>
      </c>
      <c r="X118" s="52">
        <f t="shared" si="10"/>
        <v>32.100000000000009</v>
      </c>
      <c r="Y118" s="52">
        <f t="shared" si="10"/>
        <v>32.275000000000006</v>
      </c>
      <c r="Z118" s="52">
        <f t="shared" si="10"/>
        <v>32.450000000000003</v>
      </c>
      <c r="AA118" s="52">
        <f t="shared" si="10"/>
        <v>32.625</v>
      </c>
      <c r="AB118" s="52">
        <f t="shared" si="10"/>
        <v>32.799999999999997</v>
      </c>
      <c r="AC118" s="52"/>
      <c r="AD118" s="52"/>
      <c r="AE118" s="1">
        <v>10</v>
      </c>
      <c r="AF118" s="52"/>
      <c r="AG118" s="52"/>
      <c r="AH118" s="52"/>
      <c r="AI118" s="52"/>
      <c r="AJ118" s="52"/>
      <c r="AK118" s="52"/>
      <c r="AL118" s="52"/>
      <c r="AM118" s="52"/>
      <c r="AN118" s="52"/>
      <c r="AO118" s="52">
        <f t="shared" si="11"/>
        <v>30.087499999999999</v>
      </c>
      <c r="AP118" s="52">
        <f t="shared" si="11"/>
        <v>30.262500000000003</v>
      </c>
      <c r="AQ118" s="52">
        <f t="shared" si="11"/>
        <v>30.4375</v>
      </c>
      <c r="AR118" s="52">
        <f t="shared" si="11"/>
        <v>30.612500000000004</v>
      </c>
      <c r="AS118" s="52">
        <f t="shared" si="11"/>
        <v>30.787500000000001</v>
      </c>
      <c r="AT118" s="52">
        <f t="shared" si="11"/>
        <v>30.962500000000006</v>
      </c>
      <c r="AU118" s="52">
        <f t="shared" si="11"/>
        <v>31.137500000000003</v>
      </c>
      <c r="AV118" s="52">
        <f t="shared" si="11"/>
        <v>31.312500000000007</v>
      </c>
      <c r="AW118" s="52">
        <f t="shared" si="11"/>
        <v>31.487500000000004</v>
      </c>
      <c r="AX118" s="52">
        <f t="shared" si="11"/>
        <v>31.662500000000009</v>
      </c>
      <c r="AY118" s="52">
        <f t="shared" si="11"/>
        <v>31.837500000000006</v>
      </c>
      <c r="AZ118" s="52">
        <f t="shared" si="11"/>
        <v>32.01250000000001</v>
      </c>
      <c r="BA118" s="52">
        <f t="shared" si="11"/>
        <v>32.187500000000007</v>
      </c>
      <c r="BB118" s="52">
        <f t="shared" si="11"/>
        <v>32.362500000000004</v>
      </c>
      <c r="BC118" s="52">
        <f t="shared" si="11"/>
        <v>32.537500000000001</v>
      </c>
      <c r="BD118" s="52">
        <f t="shared" si="11"/>
        <v>32.712499999999999</v>
      </c>
      <c r="BE118" s="52">
        <f t="shared" si="11"/>
        <v>32.799999999999997</v>
      </c>
    </row>
    <row r="119" spans="2:57" x14ac:dyDescent="0.3">
      <c r="B119" s="1">
        <v>11</v>
      </c>
      <c r="C119" s="52"/>
      <c r="D119" s="52"/>
      <c r="E119" s="52"/>
      <c r="F119" s="52"/>
      <c r="G119" s="52"/>
      <c r="H119" s="52"/>
      <c r="I119" s="52"/>
      <c r="J119" s="52"/>
      <c r="K119" s="52"/>
      <c r="L119" s="52"/>
      <c r="M119" s="52">
        <f>BMI_start</f>
        <v>30</v>
      </c>
      <c r="N119" s="52">
        <f t="shared" si="10"/>
        <v>30.175000000000001</v>
      </c>
      <c r="O119" s="52">
        <f t="shared" si="10"/>
        <v>30.35</v>
      </c>
      <c r="P119" s="52">
        <f t="shared" si="10"/>
        <v>30.525000000000002</v>
      </c>
      <c r="Q119" s="52">
        <f t="shared" si="10"/>
        <v>30.700000000000003</v>
      </c>
      <c r="R119" s="52">
        <f t="shared" si="10"/>
        <v>30.875000000000004</v>
      </c>
      <c r="S119" s="52">
        <f t="shared" si="10"/>
        <v>31.050000000000004</v>
      </c>
      <c r="T119" s="52">
        <f t="shared" si="10"/>
        <v>31.225000000000005</v>
      </c>
      <c r="U119" s="52">
        <f t="shared" si="10"/>
        <v>31.400000000000006</v>
      </c>
      <c r="V119" s="52">
        <f t="shared" si="10"/>
        <v>31.575000000000006</v>
      </c>
      <c r="W119" s="52">
        <f t="shared" si="10"/>
        <v>31.750000000000007</v>
      </c>
      <c r="X119" s="52">
        <f t="shared" si="10"/>
        <v>31.925000000000008</v>
      </c>
      <c r="Y119" s="52">
        <f t="shared" si="10"/>
        <v>32.100000000000009</v>
      </c>
      <c r="Z119" s="52">
        <f t="shared" si="10"/>
        <v>32.275000000000006</v>
      </c>
      <c r="AA119" s="52">
        <f t="shared" si="10"/>
        <v>32.450000000000003</v>
      </c>
      <c r="AB119" s="52">
        <f t="shared" si="10"/>
        <v>32.625</v>
      </c>
      <c r="AC119" s="52"/>
      <c r="AD119" s="52"/>
      <c r="AE119" s="1">
        <v>11</v>
      </c>
      <c r="AF119" s="52"/>
      <c r="AG119" s="52"/>
      <c r="AH119" s="52"/>
      <c r="AI119" s="52"/>
      <c r="AJ119" s="52"/>
      <c r="AK119" s="52"/>
      <c r="AL119" s="52"/>
      <c r="AM119" s="52"/>
      <c r="AN119" s="52"/>
      <c r="AO119" s="52"/>
      <c r="AP119" s="52">
        <f t="shared" si="11"/>
        <v>30.087499999999999</v>
      </c>
      <c r="AQ119" s="52">
        <f t="shared" si="11"/>
        <v>30.262500000000003</v>
      </c>
      <c r="AR119" s="52">
        <f t="shared" si="11"/>
        <v>30.4375</v>
      </c>
      <c r="AS119" s="52">
        <f t="shared" si="11"/>
        <v>30.612500000000004</v>
      </c>
      <c r="AT119" s="52">
        <f t="shared" si="11"/>
        <v>30.787500000000001</v>
      </c>
      <c r="AU119" s="52">
        <f t="shared" si="11"/>
        <v>30.962500000000006</v>
      </c>
      <c r="AV119" s="52">
        <f t="shared" si="11"/>
        <v>31.137500000000003</v>
      </c>
      <c r="AW119" s="52">
        <f t="shared" si="11"/>
        <v>31.312500000000007</v>
      </c>
      <c r="AX119" s="52">
        <f t="shared" si="11"/>
        <v>31.487500000000004</v>
      </c>
      <c r="AY119" s="52">
        <f t="shared" si="11"/>
        <v>31.662500000000009</v>
      </c>
      <c r="AZ119" s="52">
        <f t="shared" si="11"/>
        <v>31.837500000000006</v>
      </c>
      <c r="BA119" s="52">
        <f t="shared" si="11"/>
        <v>32.01250000000001</v>
      </c>
      <c r="BB119" s="52">
        <f t="shared" si="11"/>
        <v>32.187500000000007</v>
      </c>
      <c r="BC119" s="52">
        <f t="shared" si="11"/>
        <v>32.362500000000004</v>
      </c>
      <c r="BD119" s="52">
        <f t="shared" si="11"/>
        <v>32.537500000000001</v>
      </c>
      <c r="BE119" s="52">
        <f t="shared" si="11"/>
        <v>32.625</v>
      </c>
    </row>
    <row r="120" spans="2:57" x14ac:dyDescent="0.3">
      <c r="B120" s="1">
        <v>12</v>
      </c>
      <c r="C120" s="52"/>
      <c r="D120" s="52"/>
      <c r="E120" s="52"/>
      <c r="F120" s="52"/>
      <c r="G120" s="52"/>
      <c r="H120" s="52"/>
      <c r="I120" s="52"/>
      <c r="J120" s="52"/>
      <c r="K120" s="52"/>
      <c r="L120" s="52"/>
      <c r="M120" s="52"/>
      <c r="N120" s="52">
        <f>BMI_start</f>
        <v>30</v>
      </c>
      <c r="O120" s="52">
        <f t="shared" si="10"/>
        <v>30.175000000000001</v>
      </c>
      <c r="P120" s="52">
        <f t="shared" si="10"/>
        <v>30.35</v>
      </c>
      <c r="Q120" s="52">
        <f t="shared" si="10"/>
        <v>30.525000000000002</v>
      </c>
      <c r="R120" s="52">
        <f t="shared" si="10"/>
        <v>30.700000000000003</v>
      </c>
      <c r="S120" s="52">
        <f t="shared" si="10"/>
        <v>30.875000000000004</v>
      </c>
      <c r="T120" s="52">
        <f t="shared" si="10"/>
        <v>31.050000000000004</v>
      </c>
      <c r="U120" s="52">
        <f t="shared" si="10"/>
        <v>31.225000000000005</v>
      </c>
      <c r="V120" s="52">
        <f t="shared" si="10"/>
        <v>31.400000000000006</v>
      </c>
      <c r="W120" s="52">
        <f t="shared" si="10"/>
        <v>31.575000000000006</v>
      </c>
      <c r="X120" s="52">
        <f t="shared" si="10"/>
        <v>31.750000000000007</v>
      </c>
      <c r="Y120" s="52">
        <f t="shared" si="10"/>
        <v>31.925000000000008</v>
      </c>
      <c r="Z120" s="52">
        <f t="shared" si="10"/>
        <v>32.100000000000009</v>
      </c>
      <c r="AA120" s="52">
        <f t="shared" si="10"/>
        <v>32.275000000000006</v>
      </c>
      <c r="AB120" s="52">
        <f t="shared" si="10"/>
        <v>32.450000000000003</v>
      </c>
      <c r="AC120" s="52"/>
      <c r="AD120" s="52"/>
      <c r="AE120" s="1">
        <v>12</v>
      </c>
      <c r="AF120" s="52"/>
      <c r="AG120" s="52"/>
      <c r="AH120" s="52"/>
      <c r="AI120" s="52"/>
      <c r="AJ120" s="52"/>
      <c r="AK120" s="52"/>
      <c r="AL120" s="52"/>
      <c r="AM120" s="52"/>
      <c r="AN120" s="52"/>
      <c r="AO120" s="52"/>
      <c r="AP120" s="52"/>
      <c r="AQ120" s="52">
        <f t="shared" si="11"/>
        <v>30.087499999999999</v>
      </c>
      <c r="AR120" s="52">
        <f t="shared" si="11"/>
        <v>30.262500000000003</v>
      </c>
      <c r="AS120" s="52">
        <f t="shared" si="11"/>
        <v>30.4375</v>
      </c>
      <c r="AT120" s="52">
        <f t="shared" si="11"/>
        <v>30.612500000000004</v>
      </c>
      <c r="AU120" s="52">
        <f t="shared" si="11"/>
        <v>30.787500000000001</v>
      </c>
      <c r="AV120" s="52">
        <f t="shared" si="11"/>
        <v>30.962500000000006</v>
      </c>
      <c r="AW120" s="52">
        <f t="shared" si="11"/>
        <v>31.137500000000003</v>
      </c>
      <c r="AX120" s="52">
        <f t="shared" si="11"/>
        <v>31.312500000000007</v>
      </c>
      <c r="AY120" s="52">
        <f t="shared" si="11"/>
        <v>31.487500000000004</v>
      </c>
      <c r="AZ120" s="52">
        <f t="shared" si="11"/>
        <v>31.662500000000009</v>
      </c>
      <c r="BA120" s="52">
        <f t="shared" si="11"/>
        <v>31.837500000000006</v>
      </c>
      <c r="BB120" s="52">
        <f t="shared" si="11"/>
        <v>32.01250000000001</v>
      </c>
      <c r="BC120" s="52">
        <f t="shared" si="11"/>
        <v>32.187500000000007</v>
      </c>
      <c r="BD120" s="52">
        <f t="shared" si="11"/>
        <v>32.362500000000004</v>
      </c>
      <c r="BE120" s="52">
        <f t="shared" si="11"/>
        <v>32.450000000000003</v>
      </c>
    </row>
    <row r="121" spans="2:57" x14ac:dyDescent="0.3">
      <c r="B121" s="1">
        <v>13</v>
      </c>
      <c r="C121" s="52"/>
      <c r="D121" s="52"/>
      <c r="E121" s="52"/>
      <c r="F121" s="52"/>
      <c r="G121" s="52"/>
      <c r="H121" s="52"/>
      <c r="I121" s="52"/>
      <c r="J121" s="52"/>
      <c r="K121" s="52"/>
      <c r="L121" s="52"/>
      <c r="M121" s="52"/>
      <c r="N121" s="52"/>
      <c r="O121" s="52">
        <f>BMI_start</f>
        <v>30</v>
      </c>
      <c r="P121" s="52">
        <f t="shared" si="10"/>
        <v>30.175000000000001</v>
      </c>
      <c r="Q121" s="52">
        <f t="shared" si="10"/>
        <v>30.35</v>
      </c>
      <c r="R121" s="52">
        <f t="shared" si="10"/>
        <v>30.525000000000002</v>
      </c>
      <c r="S121" s="52">
        <f t="shared" si="10"/>
        <v>30.700000000000003</v>
      </c>
      <c r="T121" s="52">
        <f t="shared" si="10"/>
        <v>30.875000000000004</v>
      </c>
      <c r="U121" s="52">
        <f t="shared" si="10"/>
        <v>31.050000000000004</v>
      </c>
      <c r="V121" s="52">
        <f t="shared" si="10"/>
        <v>31.225000000000005</v>
      </c>
      <c r="W121" s="52">
        <f t="shared" si="10"/>
        <v>31.400000000000006</v>
      </c>
      <c r="X121" s="52">
        <f t="shared" si="10"/>
        <v>31.575000000000006</v>
      </c>
      <c r="Y121" s="52">
        <f t="shared" si="10"/>
        <v>31.750000000000007</v>
      </c>
      <c r="Z121" s="52">
        <f t="shared" si="10"/>
        <v>31.925000000000008</v>
      </c>
      <c r="AA121" s="52">
        <f t="shared" si="10"/>
        <v>32.100000000000009</v>
      </c>
      <c r="AB121" s="52">
        <f t="shared" si="10"/>
        <v>32.275000000000006</v>
      </c>
      <c r="AC121" s="52"/>
      <c r="AD121" s="52"/>
      <c r="AE121" s="1">
        <v>13</v>
      </c>
      <c r="AF121" s="52"/>
      <c r="AG121" s="52"/>
      <c r="AH121" s="52"/>
      <c r="AI121" s="52"/>
      <c r="AJ121" s="52"/>
      <c r="AK121" s="52"/>
      <c r="AL121" s="52"/>
      <c r="AM121" s="52"/>
      <c r="AN121" s="52"/>
      <c r="AO121" s="52"/>
      <c r="AP121" s="52"/>
      <c r="AQ121" s="52"/>
      <c r="AR121" s="52">
        <f t="shared" si="11"/>
        <v>30.087499999999999</v>
      </c>
      <c r="AS121" s="52">
        <f t="shared" si="11"/>
        <v>30.262500000000003</v>
      </c>
      <c r="AT121" s="52">
        <f t="shared" si="11"/>
        <v>30.4375</v>
      </c>
      <c r="AU121" s="52">
        <f t="shared" si="11"/>
        <v>30.612500000000004</v>
      </c>
      <c r="AV121" s="52">
        <f t="shared" si="11"/>
        <v>30.787500000000001</v>
      </c>
      <c r="AW121" s="52">
        <f t="shared" si="11"/>
        <v>30.962500000000006</v>
      </c>
      <c r="AX121" s="52">
        <f t="shared" si="11"/>
        <v>31.137500000000003</v>
      </c>
      <c r="AY121" s="52">
        <f t="shared" si="11"/>
        <v>31.312500000000007</v>
      </c>
      <c r="AZ121" s="52">
        <f t="shared" si="11"/>
        <v>31.487500000000004</v>
      </c>
      <c r="BA121" s="52">
        <f>AVERAGE(X121:Y121)</f>
        <v>31.662500000000009</v>
      </c>
      <c r="BB121" s="52">
        <f>AVERAGE(Y121:Z121)</f>
        <v>31.837500000000006</v>
      </c>
      <c r="BC121" s="52">
        <f>AVERAGE(Z121:AA121)</f>
        <v>32.01250000000001</v>
      </c>
      <c r="BD121" s="52">
        <f>AVERAGE(AA121:AB121)</f>
        <v>32.187500000000007</v>
      </c>
      <c r="BE121" s="52">
        <f>AVERAGE(AB121:AC121)</f>
        <v>32.275000000000006</v>
      </c>
    </row>
    <row r="122" spans="2:57" x14ac:dyDescent="0.3">
      <c r="B122" s="1">
        <v>14</v>
      </c>
      <c r="C122" s="52"/>
      <c r="D122" s="52"/>
      <c r="E122" s="52"/>
      <c r="F122" s="52"/>
      <c r="G122" s="52"/>
      <c r="H122" s="52"/>
      <c r="I122" s="52"/>
      <c r="J122" s="52"/>
      <c r="K122" s="52"/>
      <c r="L122" s="52"/>
      <c r="M122" s="52"/>
      <c r="N122" s="52"/>
      <c r="O122" s="52"/>
      <c r="P122" s="52">
        <f>BMI_start</f>
        <v>30</v>
      </c>
      <c r="Q122" s="52">
        <f t="shared" si="10"/>
        <v>30.175000000000001</v>
      </c>
      <c r="R122" s="52">
        <f t="shared" si="10"/>
        <v>30.35</v>
      </c>
      <c r="S122" s="52">
        <f t="shared" si="10"/>
        <v>30.525000000000002</v>
      </c>
      <c r="T122" s="52">
        <f t="shared" si="10"/>
        <v>30.700000000000003</v>
      </c>
      <c r="U122" s="52">
        <f t="shared" si="10"/>
        <v>30.875000000000004</v>
      </c>
      <c r="V122" s="52">
        <f t="shared" si="10"/>
        <v>31.050000000000004</v>
      </c>
      <c r="W122" s="52">
        <f t="shared" si="10"/>
        <v>31.225000000000005</v>
      </c>
      <c r="X122" s="52">
        <f t="shared" si="10"/>
        <v>31.400000000000006</v>
      </c>
      <c r="Y122" s="52">
        <f>X122+VLOOKUP(X90,BMIchangeAge,$A$4,FALSE)</f>
        <v>31.575000000000006</v>
      </c>
      <c r="Z122" s="52">
        <f>Y122+VLOOKUP(Y90,BMIchangeAge,$A$4,FALSE)</f>
        <v>31.750000000000007</v>
      </c>
      <c r="AA122" s="52">
        <f>Z122+VLOOKUP(Z90,BMIchangeAge,$A$4,FALSE)</f>
        <v>31.925000000000008</v>
      </c>
      <c r="AB122" s="52">
        <f>AA122+VLOOKUP(AA90,BMIchangeAge,$A$4,FALSE)</f>
        <v>32.100000000000009</v>
      </c>
      <c r="AC122" s="52"/>
      <c r="AD122" s="52"/>
      <c r="AE122" s="1">
        <v>14</v>
      </c>
      <c r="AF122" s="52"/>
      <c r="AG122" s="52"/>
      <c r="AH122" s="52"/>
      <c r="AI122" s="52"/>
      <c r="AJ122" s="52"/>
      <c r="AK122" s="52"/>
      <c r="AL122" s="52"/>
      <c r="AM122" s="52"/>
      <c r="AN122" s="52"/>
      <c r="AO122" s="52"/>
      <c r="AP122" s="52"/>
      <c r="AQ122" s="52"/>
      <c r="AR122" s="52"/>
      <c r="AS122" s="52">
        <f t="shared" ref="AS122:BE129" si="12">AVERAGE(P122:Q122)</f>
        <v>30.087499999999999</v>
      </c>
      <c r="AT122" s="52">
        <f t="shared" si="12"/>
        <v>30.262500000000003</v>
      </c>
      <c r="AU122" s="52">
        <f t="shared" si="12"/>
        <v>30.4375</v>
      </c>
      <c r="AV122" s="52">
        <f t="shared" si="12"/>
        <v>30.612500000000004</v>
      </c>
      <c r="AW122" s="52">
        <f t="shared" si="12"/>
        <v>30.787500000000001</v>
      </c>
      <c r="AX122" s="52">
        <f t="shared" si="12"/>
        <v>30.962500000000006</v>
      </c>
      <c r="AY122" s="52">
        <f t="shared" si="12"/>
        <v>31.137500000000003</v>
      </c>
      <c r="AZ122" s="52">
        <f t="shared" si="12"/>
        <v>31.312500000000007</v>
      </c>
      <c r="BA122" s="52">
        <f t="shared" si="12"/>
        <v>31.487500000000004</v>
      </c>
      <c r="BB122" s="52">
        <f t="shared" si="12"/>
        <v>31.662500000000009</v>
      </c>
      <c r="BC122" s="52">
        <f t="shared" si="12"/>
        <v>31.837500000000006</v>
      </c>
      <c r="BD122" s="52">
        <f t="shared" si="12"/>
        <v>32.01250000000001</v>
      </c>
      <c r="BE122" s="52">
        <f t="shared" si="12"/>
        <v>32.100000000000009</v>
      </c>
    </row>
    <row r="123" spans="2:57" x14ac:dyDescent="0.3">
      <c r="B123" s="1">
        <v>15</v>
      </c>
      <c r="C123" s="52"/>
      <c r="D123" s="52"/>
      <c r="E123" s="52"/>
      <c r="F123" s="52"/>
      <c r="G123" s="52"/>
      <c r="H123" s="52"/>
      <c r="I123" s="52"/>
      <c r="J123" s="52"/>
      <c r="K123" s="52"/>
      <c r="L123" s="52"/>
      <c r="M123" s="52"/>
      <c r="N123" s="52"/>
      <c r="O123" s="52"/>
      <c r="P123" s="52"/>
      <c r="Q123" s="52">
        <f>BMI_start</f>
        <v>30</v>
      </c>
      <c r="R123" s="52">
        <f t="shared" ref="R123:AB128" si="13">Q123+VLOOKUP(Q91,BMIchangeAge,$A$4,FALSE)</f>
        <v>30.175000000000001</v>
      </c>
      <c r="S123" s="52">
        <f t="shared" si="13"/>
        <v>30.35</v>
      </c>
      <c r="T123" s="52">
        <f t="shared" si="13"/>
        <v>30.525000000000002</v>
      </c>
      <c r="U123" s="52">
        <f t="shared" si="13"/>
        <v>30.700000000000003</v>
      </c>
      <c r="V123" s="52">
        <f t="shared" si="13"/>
        <v>30.875000000000004</v>
      </c>
      <c r="W123" s="52">
        <f t="shared" si="13"/>
        <v>31.050000000000004</v>
      </c>
      <c r="X123" s="52">
        <f t="shared" si="13"/>
        <v>31.225000000000005</v>
      </c>
      <c r="Y123" s="52">
        <f t="shared" si="13"/>
        <v>31.400000000000006</v>
      </c>
      <c r="Z123" s="52">
        <f t="shared" si="13"/>
        <v>31.575000000000006</v>
      </c>
      <c r="AA123" s="52">
        <f t="shared" si="13"/>
        <v>31.750000000000007</v>
      </c>
      <c r="AB123" s="52">
        <f t="shared" si="13"/>
        <v>31.925000000000008</v>
      </c>
      <c r="AC123" s="52"/>
      <c r="AD123" s="52"/>
      <c r="AE123" s="1">
        <v>15</v>
      </c>
      <c r="AF123" s="52"/>
      <c r="AG123" s="52"/>
      <c r="AH123" s="52"/>
      <c r="AI123" s="52"/>
      <c r="AJ123" s="52"/>
      <c r="AK123" s="52"/>
      <c r="AL123" s="52"/>
      <c r="AM123" s="52"/>
      <c r="AN123" s="52"/>
      <c r="AO123" s="52"/>
      <c r="AP123" s="52"/>
      <c r="AQ123" s="52"/>
      <c r="AR123" s="52"/>
      <c r="AS123" s="52"/>
      <c r="AT123" s="52">
        <f t="shared" si="12"/>
        <v>30.087499999999999</v>
      </c>
      <c r="AU123" s="52">
        <f t="shared" si="12"/>
        <v>30.262500000000003</v>
      </c>
      <c r="AV123" s="52">
        <f t="shared" si="12"/>
        <v>30.4375</v>
      </c>
      <c r="AW123" s="52">
        <f t="shared" si="12"/>
        <v>30.612500000000004</v>
      </c>
      <c r="AX123" s="52">
        <f t="shared" si="12"/>
        <v>30.787500000000001</v>
      </c>
      <c r="AY123" s="52">
        <f t="shared" si="12"/>
        <v>30.962500000000006</v>
      </c>
      <c r="AZ123" s="52">
        <f t="shared" si="12"/>
        <v>31.137500000000003</v>
      </c>
      <c r="BA123" s="52">
        <f t="shared" si="12"/>
        <v>31.312500000000007</v>
      </c>
      <c r="BB123" s="52">
        <f t="shared" si="12"/>
        <v>31.487500000000004</v>
      </c>
      <c r="BC123" s="52">
        <f t="shared" si="12"/>
        <v>31.662500000000009</v>
      </c>
      <c r="BD123" s="52">
        <f t="shared" si="12"/>
        <v>31.837500000000006</v>
      </c>
      <c r="BE123" s="52">
        <f t="shared" si="12"/>
        <v>31.925000000000008</v>
      </c>
    </row>
    <row r="124" spans="2:57" x14ac:dyDescent="0.3">
      <c r="B124" s="1">
        <v>16</v>
      </c>
      <c r="C124" s="52"/>
      <c r="D124" s="52"/>
      <c r="E124" s="52"/>
      <c r="F124" s="52"/>
      <c r="G124" s="52"/>
      <c r="H124" s="52"/>
      <c r="I124" s="52"/>
      <c r="J124" s="52"/>
      <c r="K124" s="52"/>
      <c r="L124" s="52"/>
      <c r="M124" s="52"/>
      <c r="N124" s="52"/>
      <c r="O124" s="52"/>
      <c r="P124" s="52"/>
      <c r="Q124" s="52"/>
      <c r="R124" s="52">
        <f>BMI_start</f>
        <v>30</v>
      </c>
      <c r="S124" s="52">
        <f t="shared" si="13"/>
        <v>30.175000000000001</v>
      </c>
      <c r="T124" s="52">
        <f t="shared" si="13"/>
        <v>30.35</v>
      </c>
      <c r="U124" s="52">
        <f t="shared" si="13"/>
        <v>30.525000000000002</v>
      </c>
      <c r="V124" s="52">
        <f t="shared" si="13"/>
        <v>30.700000000000003</v>
      </c>
      <c r="W124" s="52">
        <f t="shared" si="13"/>
        <v>30.875000000000004</v>
      </c>
      <c r="X124" s="52">
        <f t="shared" si="13"/>
        <v>31.050000000000004</v>
      </c>
      <c r="Y124" s="52">
        <f t="shared" si="13"/>
        <v>31.225000000000005</v>
      </c>
      <c r="Z124" s="52">
        <f t="shared" si="13"/>
        <v>31.400000000000006</v>
      </c>
      <c r="AA124" s="52">
        <f t="shared" si="13"/>
        <v>31.575000000000006</v>
      </c>
      <c r="AB124" s="52">
        <f t="shared" si="13"/>
        <v>31.750000000000007</v>
      </c>
      <c r="AC124" s="52"/>
      <c r="AD124" s="52"/>
      <c r="AE124" s="1">
        <v>16</v>
      </c>
      <c r="AF124" s="52"/>
      <c r="AG124" s="52"/>
      <c r="AH124" s="52"/>
      <c r="AI124" s="52"/>
      <c r="AJ124" s="52"/>
      <c r="AK124" s="52"/>
      <c r="AL124" s="52"/>
      <c r="AM124" s="52"/>
      <c r="AN124" s="52"/>
      <c r="AO124" s="52"/>
      <c r="AP124" s="52"/>
      <c r="AQ124" s="52"/>
      <c r="AR124" s="52"/>
      <c r="AS124" s="52"/>
      <c r="AT124" s="52"/>
      <c r="AU124" s="52">
        <f t="shared" si="12"/>
        <v>30.087499999999999</v>
      </c>
      <c r="AV124" s="52">
        <f t="shared" si="12"/>
        <v>30.262500000000003</v>
      </c>
      <c r="AW124" s="52">
        <f t="shared" si="12"/>
        <v>30.4375</v>
      </c>
      <c r="AX124" s="52">
        <f t="shared" si="12"/>
        <v>30.612500000000004</v>
      </c>
      <c r="AY124" s="52">
        <f t="shared" si="12"/>
        <v>30.787500000000001</v>
      </c>
      <c r="AZ124" s="52">
        <f t="shared" si="12"/>
        <v>30.962500000000006</v>
      </c>
      <c r="BA124" s="52">
        <f t="shared" si="12"/>
        <v>31.137500000000003</v>
      </c>
      <c r="BB124" s="52">
        <f t="shared" si="12"/>
        <v>31.312500000000007</v>
      </c>
      <c r="BC124" s="52">
        <f t="shared" si="12"/>
        <v>31.487500000000004</v>
      </c>
      <c r="BD124" s="52">
        <f t="shared" si="12"/>
        <v>31.662500000000009</v>
      </c>
      <c r="BE124" s="52">
        <f t="shared" si="12"/>
        <v>31.750000000000007</v>
      </c>
    </row>
    <row r="125" spans="2:57" x14ac:dyDescent="0.3">
      <c r="B125" s="1">
        <v>17</v>
      </c>
      <c r="C125" s="52"/>
      <c r="D125" s="52"/>
      <c r="E125" s="52"/>
      <c r="F125" s="52"/>
      <c r="G125" s="52"/>
      <c r="H125" s="52"/>
      <c r="I125" s="52"/>
      <c r="J125" s="52"/>
      <c r="K125" s="52"/>
      <c r="L125" s="52"/>
      <c r="M125" s="52"/>
      <c r="N125" s="52"/>
      <c r="O125" s="52"/>
      <c r="P125" s="52"/>
      <c r="Q125" s="52"/>
      <c r="R125" s="52"/>
      <c r="S125" s="52">
        <f>BMI_start</f>
        <v>30</v>
      </c>
      <c r="T125" s="52">
        <f t="shared" si="13"/>
        <v>30.175000000000001</v>
      </c>
      <c r="U125" s="52">
        <f t="shared" si="13"/>
        <v>30.35</v>
      </c>
      <c r="V125" s="52">
        <f t="shared" si="13"/>
        <v>30.525000000000002</v>
      </c>
      <c r="W125" s="52">
        <f t="shared" si="13"/>
        <v>30.700000000000003</v>
      </c>
      <c r="X125" s="52">
        <f t="shared" si="13"/>
        <v>30.875000000000004</v>
      </c>
      <c r="Y125" s="52">
        <f t="shared" si="13"/>
        <v>31.050000000000004</v>
      </c>
      <c r="Z125" s="52">
        <f t="shared" si="13"/>
        <v>31.225000000000005</v>
      </c>
      <c r="AA125" s="52">
        <f t="shared" si="13"/>
        <v>31.400000000000006</v>
      </c>
      <c r="AB125" s="52">
        <f t="shared" si="13"/>
        <v>31.575000000000006</v>
      </c>
      <c r="AC125" s="52"/>
      <c r="AD125" s="52"/>
      <c r="AE125" s="1">
        <v>17</v>
      </c>
      <c r="AF125" s="52"/>
      <c r="AG125" s="52"/>
      <c r="AH125" s="52"/>
      <c r="AI125" s="52"/>
      <c r="AJ125" s="52"/>
      <c r="AK125" s="52"/>
      <c r="AL125" s="52"/>
      <c r="AM125" s="52"/>
      <c r="AN125" s="52"/>
      <c r="AO125" s="52"/>
      <c r="AP125" s="52"/>
      <c r="AQ125" s="52"/>
      <c r="AR125" s="52"/>
      <c r="AS125" s="52"/>
      <c r="AT125" s="52"/>
      <c r="AU125" s="52"/>
      <c r="AV125" s="52">
        <f t="shared" si="12"/>
        <v>30.087499999999999</v>
      </c>
      <c r="AW125" s="52">
        <f t="shared" si="12"/>
        <v>30.262500000000003</v>
      </c>
      <c r="AX125" s="52">
        <f t="shared" si="12"/>
        <v>30.4375</v>
      </c>
      <c r="AY125" s="52">
        <f t="shared" si="12"/>
        <v>30.612500000000004</v>
      </c>
      <c r="AZ125" s="52">
        <f t="shared" si="12"/>
        <v>30.787500000000001</v>
      </c>
      <c r="BA125" s="52">
        <f t="shared" si="12"/>
        <v>30.962500000000006</v>
      </c>
      <c r="BB125" s="52">
        <f t="shared" si="12"/>
        <v>31.137500000000003</v>
      </c>
      <c r="BC125" s="52">
        <f t="shared" si="12"/>
        <v>31.312500000000007</v>
      </c>
      <c r="BD125" s="52">
        <f t="shared" si="12"/>
        <v>31.487500000000004</v>
      </c>
      <c r="BE125" s="52">
        <f t="shared" si="12"/>
        <v>31.575000000000006</v>
      </c>
    </row>
    <row r="126" spans="2:57" x14ac:dyDescent="0.3">
      <c r="B126" s="1">
        <v>18</v>
      </c>
      <c r="C126" s="52"/>
      <c r="D126" s="52"/>
      <c r="E126" s="52"/>
      <c r="F126" s="52"/>
      <c r="G126" s="52"/>
      <c r="H126" s="52"/>
      <c r="I126" s="52"/>
      <c r="J126" s="52"/>
      <c r="K126" s="52"/>
      <c r="L126" s="52"/>
      <c r="M126" s="52"/>
      <c r="N126" s="52"/>
      <c r="O126" s="52"/>
      <c r="P126" s="52"/>
      <c r="Q126" s="52"/>
      <c r="R126" s="52"/>
      <c r="S126" s="52"/>
      <c r="T126" s="52">
        <f>BMI_start</f>
        <v>30</v>
      </c>
      <c r="U126" s="52">
        <f t="shared" si="13"/>
        <v>30.175000000000001</v>
      </c>
      <c r="V126" s="52">
        <f t="shared" si="13"/>
        <v>30.35</v>
      </c>
      <c r="W126" s="52">
        <f t="shared" si="13"/>
        <v>30.525000000000002</v>
      </c>
      <c r="X126" s="52">
        <f t="shared" si="13"/>
        <v>30.700000000000003</v>
      </c>
      <c r="Y126" s="52">
        <f t="shared" si="13"/>
        <v>30.875000000000004</v>
      </c>
      <c r="Z126" s="52">
        <f t="shared" si="13"/>
        <v>31.050000000000004</v>
      </c>
      <c r="AA126" s="52">
        <f t="shared" si="13"/>
        <v>31.225000000000005</v>
      </c>
      <c r="AB126" s="52">
        <f t="shared" si="13"/>
        <v>31.400000000000006</v>
      </c>
      <c r="AC126" s="52"/>
      <c r="AD126" s="52"/>
      <c r="AE126" s="1">
        <v>18</v>
      </c>
      <c r="AF126" s="52"/>
      <c r="AG126" s="52"/>
      <c r="AH126" s="52"/>
      <c r="AI126" s="52"/>
      <c r="AJ126" s="52"/>
      <c r="AK126" s="52"/>
      <c r="AL126" s="52"/>
      <c r="AM126" s="52"/>
      <c r="AN126" s="52"/>
      <c r="AO126" s="52"/>
      <c r="AP126" s="52"/>
      <c r="AQ126" s="52"/>
      <c r="AR126" s="52"/>
      <c r="AS126" s="52"/>
      <c r="AT126" s="52"/>
      <c r="AU126" s="52"/>
      <c r="AV126" s="52"/>
      <c r="AW126" s="52">
        <f t="shared" si="12"/>
        <v>30.087499999999999</v>
      </c>
      <c r="AX126" s="52">
        <f t="shared" si="12"/>
        <v>30.262500000000003</v>
      </c>
      <c r="AY126" s="52">
        <f t="shared" si="12"/>
        <v>30.4375</v>
      </c>
      <c r="AZ126" s="52">
        <f t="shared" si="12"/>
        <v>30.612500000000004</v>
      </c>
      <c r="BA126" s="52">
        <f t="shared" si="12"/>
        <v>30.787500000000001</v>
      </c>
      <c r="BB126" s="52">
        <f t="shared" si="12"/>
        <v>30.962500000000006</v>
      </c>
      <c r="BC126" s="52">
        <f t="shared" si="12"/>
        <v>31.137500000000003</v>
      </c>
      <c r="BD126" s="52">
        <f t="shared" si="12"/>
        <v>31.312500000000007</v>
      </c>
      <c r="BE126" s="52">
        <f t="shared" si="12"/>
        <v>31.400000000000006</v>
      </c>
    </row>
    <row r="127" spans="2:57" x14ac:dyDescent="0.3">
      <c r="B127" s="1">
        <v>19</v>
      </c>
      <c r="C127" s="52"/>
      <c r="D127" s="52"/>
      <c r="E127" s="52"/>
      <c r="F127" s="52"/>
      <c r="G127" s="52"/>
      <c r="H127" s="52"/>
      <c r="I127" s="52"/>
      <c r="J127" s="52"/>
      <c r="K127" s="52"/>
      <c r="L127" s="52"/>
      <c r="M127" s="52"/>
      <c r="N127" s="52"/>
      <c r="O127" s="52"/>
      <c r="P127" s="52"/>
      <c r="Q127" s="52"/>
      <c r="R127" s="52"/>
      <c r="S127" s="52"/>
      <c r="T127" s="52"/>
      <c r="U127" s="52">
        <f>BMI_start</f>
        <v>30</v>
      </c>
      <c r="V127" s="52">
        <f t="shared" si="13"/>
        <v>30.175000000000001</v>
      </c>
      <c r="W127" s="52">
        <f t="shared" si="13"/>
        <v>30.35</v>
      </c>
      <c r="X127" s="52">
        <f t="shared" si="13"/>
        <v>30.525000000000002</v>
      </c>
      <c r="Y127" s="52">
        <f t="shared" si="13"/>
        <v>30.700000000000003</v>
      </c>
      <c r="Z127" s="52">
        <f t="shared" si="13"/>
        <v>30.875000000000004</v>
      </c>
      <c r="AA127" s="52">
        <f t="shared" si="13"/>
        <v>31.050000000000004</v>
      </c>
      <c r="AB127" s="52">
        <f t="shared" si="13"/>
        <v>31.225000000000005</v>
      </c>
      <c r="AC127" s="52"/>
      <c r="AD127" s="52"/>
      <c r="AE127" s="1">
        <v>19</v>
      </c>
      <c r="AF127" s="52"/>
      <c r="AG127" s="52"/>
      <c r="AH127" s="52"/>
      <c r="AI127" s="52"/>
      <c r="AJ127" s="52"/>
      <c r="AK127" s="52"/>
      <c r="AL127" s="52"/>
      <c r="AM127" s="52"/>
      <c r="AN127" s="52"/>
      <c r="AO127" s="52"/>
      <c r="AP127" s="52"/>
      <c r="AQ127" s="52"/>
      <c r="AR127" s="52"/>
      <c r="AS127" s="52"/>
      <c r="AT127" s="52"/>
      <c r="AU127" s="52"/>
      <c r="AV127" s="52"/>
      <c r="AW127" s="52"/>
      <c r="AX127" s="52">
        <f t="shared" si="12"/>
        <v>30.087499999999999</v>
      </c>
      <c r="AY127" s="52">
        <f t="shared" si="12"/>
        <v>30.262500000000003</v>
      </c>
      <c r="AZ127" s="52">
        <f t="shared" si="12"/>
        <v>30.4375</v>
      </c>
      <c r="BA127" s="52">
        <f t="shared" si="12"/>
        <v>30.612500000000004</v>
      </c>
      <c r="BB127" s="52">
        <f t="shared" si="12"/>
        <v>30.787500000000001</v>
      </c>
      <c r="BC127" s="52">
        <f t="shared" si="12"/>
        <v>30.962500000000006</v>
      </c>
      <c r="BD127" s="52">
        <f t="shared" si="12"/>
        <v>31.137500000000003</v>
      </c>
      <c r="BE127" s="52">
        <f t="shared" si="12"/>
        <v>31.225000000000005</v>
      </c>
    </row>
    <row r="128" spans="2:57" x14ac:dyDescent="0.3">
      <c r="B128" s="1">
        <v>20</v>
      </c>
      <c r="C128" s="52"/>
      <c r="D128" s="52"/>
      <c r="E128" s="52"/>
      <c r="F128" s="52"/>
      <c r="G128" s="52"/>
      <c r="H128" s="52"/>
      <c r="I128" s="52"/>
      <c r="J128" s="52"/>
      <c r="K128" s="52"/>
      <c r="L128" s="52"/>
      <c r="M128" s="52"/>
      <c r="N128" s="52"/>
      <c r="O128" s="52"/>
      <c r="P128" s="52"/>
      <c r="Q128" s="52"/>
      <c r="R128" s="52"/>
      <c r="S128" s="52"/>
      <c r="T128" s="52"/>
      <c r="U128" s="52"/>
      <c r="V128" s="52">
        <f>BMI_start</f>
        <v>30</v>
      </c>
      <c r="W128" s="52">
        <f t="shared" si="13"/>
        <v>30.175000000000001</v>
      </c>
      <c r="X128" s="52">
        <f t="shared" si="13"/>
        <v>30.35</v>
      </c>
      <c r="Y128" s="52">
        <f t="shared" si="13"/>
        <v>30.525000000000002</v>
      </c>
      <c r="Z128" s="52">
        <f t="shared" si="13"/>
        <v>30.700000000000003</v>
      </c>
      <c r="AA128" s="52">
        <f t="shared" si="13"/>
        <v>30.875000000000004</v>
      </c>
      <c r="AB128" s="52">
        <f t="shared" si="13"/>
        <v>31.050000000000004</v>
      </c>
      <c r="AC128" s="52"/>
      <c r="AD128" s="52"/>
      <c r="AE128" s="1">
        <v>20</v>
      </c>
      <c r="AF128" s="52"/>
      <c r="AG128" s="52"/>
      <c r="AH128" s="52"/>
      <c r="AI128" s="52"/>
      <c r="AJ128" s="52"/>
      <c r="AK128" s="52"/>
      <c r="AL128" s="52"/>
      <c r="AM128" s="52"/>
      <c r="AN128" s="52"/>
      <c r="AO128" s="52"/>
      <c r="AP128" s="52"/>
      <c r="AQ128" s="52"/>
      <c r="AR128" s="52"/>
      <c r="AS128" s="52"/>
      <c r="AT128" s="52"/>
      <c r="AU128" s="52"/>
      <c r="AV128" s="52"/>
      <c r="AW128" s="52"/>
      <c r="AX128" s="52"/>
      <c r="AY128" s="52">
        <f t="shared" si="12"/>
        <v>30.087499999999999</v>
      </c>
      <c r="AZ128" s="52">
        <f t="shared" si="12"/>
        <v>30.262500000000003</v>
      </c>
      <c r="BA128" s="52">
        <f t="shared" si="12"/>
        <v>30.4375</v>
      </c>
      <c r="BB128" s="52">
        <f t="shared" si="12"/>
        <v>30.612500000000004</v>
      </c>
      <c r="BC128" s="52">
        <f t="shared" si="12"/>
        <v>30.787500000000001</v>
      </c>
      <c r="BD128" s="52">
        <f t="shared" si="12"/>
        <v>30.962500000000006</v>
      </c>
      <c r="BE128" s="52">
        <f t="shared" si="12"/>
        <v>31.050000000000004</v>
      </c>
    </row>
    <row r="129" spans="1:57" x14ac:dyDescent="0.3">
      <c r="B129" s="1">
        <v>21</v>
      </c>
      <c r="C129" s="52"/>
      <c r="D129" s="52"/>
      <c r="E129" s="52"/>
      <c r="F129" s="52"/>
      <c r="G129" s="52"/>
      <c r="H129" s="52"/>
      <c r="I129" s="52"/>
      <c r="J129" s="52"/>
      <c r="K129" s="52"/>
      <c r="L129" s="52"/>
      <c r="M129" s="52"/>
      <c r="N129" s="52"/>
      <c r="O129" s="52"/>
      <c r="P129" s="52"/>
      <c r="Q129" s="52"/>
      <c r="R129" s="52"/>
      <c r="S129" s="52"/>
      <c r="T129" s="52"/>
      <c r="U129" s="52"/>
      <c r="V129" s="52"/>
      <c r="W129" s="52">
        <f>BMI_start</f>
        <v>30</v>
      </c>
      <c r="X129" s="52">
        <f>W129+VLOOKUP(W97,BMIchangeAge,$A$4,FALSE)</f>
        <v>30.175000000000001</v>
      </c>
      <c r="Y129" s="52">
        <f>X129+VLOOKUP(X97,BMIchangeAge,$A$4,FALSE)</f>
        <v>30.35</v>
      </c>
      <c r="Z129" s="52">
        <f>Y129+VLOOKUP(Y97,BMIchangeAge,$A$4,FALSE)</f>
        <v>30.525000000000002</v>
      </c>
      <c r="AA129" s="52">
        <f>Z129+VLOOKUP(Z97,BMIchangeAge,$A$4,FALSE)</f>
        <v>30.700000000000003</v>
      </c>
      <c r="AB129" s="52">
        <f>AA129+VLOOKUP(AA97,BMIchangeAge,$A$4,FALSE)</f>
        <v>30.875000000000004</v>
      </c>
      <c r="AC129" s="52"/>
      <c r="AD129" s="52"/>
      <c r="AE129" s="1">
        <v>21</v>
      </c>
      <c r="AF129" s="52"/>
      <c r="AG129" s="52"/>
      <c r="AH129" s="52"/>
      <c r="AI129" s="52"/>
      <c r="AJ129" s="52"/>
      <c r="AK129" s="52"/>
      <c r="AL129" s="52"/>
      <c r="AM129" s="52"/>
      <c r="AN129" s="52"/>
      <c r="AO129" s="52"/>
      <c r="AP129" s="52"/>
      <c r="AQ129" s="52"/>
      <c r="AR129" s="52"/>
      <c r="AS129" s="52"/>
      <c r="AT129" s="52"/>
      <c r="AU129" s="52"/>
      <c r="AV129" s="52"/>
      <c r="AW129" s="52"/>
      <c r="AX129" s="52"/>
      <c r="AY129" s="52"/>
      <c r="AZ129" s="52">
        <f t="shared" si="12"/>
        <v>30.087499999999999</v>
      </c>
      <c r="BA129" s="52">
        <f t="shared" si="12"/>
        <v>30.262500000000003</v>
      </c>
      <c r="BB129" s="52">
        <f t="shared" si="12"/>
        <v>30.4375</v>
      </c>
      <c r="BC129" s="52">
        <f t="shared" si="12"/>
        <v>30.612500000000004</v>
      </c>
      <c r="BD129" s="52">
        <f t="shared" si="12"/>
        <v>30.787500000000001</v>
      </c>
      <c r="BE129" s="52">
        <f t="shared" si="12"/>
        <v>30.875000000000004</v>
      </c>
    </row>
    <row r="130" spans="1:57" x14ac:dyDescent="0.3">
      <c r="B130" s="1">
        <v>22</v>
      </c>
      <c r="C130" s="52"/>
      <c r="D130" s="52"/>
      <c r="E130" s="52"/>
      <c r="F130" s="52"/>
      <c r="G130" s="52"/>
      <c r="H130" s="52"/>
      <c r="I130" s="52"/>
      <c r="J130" s="52"/>
      <c r="K130" s="52"/>
      <c r="L130" s="52"/>
      <c r="M130" s="52"/>
      <c r="N130" s="52"/>
      <c r="O130" s="52"/>
      <c r="P130" s="52"/>
      <c r="Q130" s="52"/>
      <c r="R130" s="52"/>
      <c r="S130" s="52"/>
      <c r="T130" s="52"/>
      <c r="U130" s="52"/>
      <c r="V130" s="52"/>
      <c r="W130" s="52"/>
      <c r="X130" s="52">
        <f>BMI_start</f>
        <v>30</v>
      </c>
      <c r="Y130" s="52">
        <f>X130+VLOOKUP(X98,BMIchangeAge,$A$4,FALSE)</f>
        <v>30.175000000000001</v>
      </c>
      <c r="Z130" s="52">
        <f>Y130+VLOOKUP(Y98,BMIchangeAge,$A$4,FALSE)</f>
        <v>30.35</v>
      </c>
      <c r="AA130" s="52">
        <f>Z130+VLOOKUP(Z98,BMIchangeAge,$A$4,FALSE)</f>
        <v>30.525000000000002</v>
      </c>
      <c r="AB130" s="52">
        <f>AA130+VLOOKUP(AA98,BMIchangeAge,$A$4,FALSE)</f>
        <v>30.700000000000003</v>
      </c>
      <c r="AC130" s="52"/>
      <c r="AD130" s="52"/>
      <c r="AE130" s="1">
        <v>22</v>
      </c>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f>AVERAGE(X130:Y130)</f>
        <v>30.087499999999999</v>
      </c>
      <c r="BB130" s="52">
        <f>AVERAGE(Y130:Z130)</f>
        <v>30.262500000000003</v>
      </c>
      <c r="BC130" s="52">
        <f>AVERAGE(Z130:AA130)</f>
        <v>30.4375</v>
      </c>
      <c r="BD130" s="52">
        <f>AVERAGE(AA130:AB130)</f>
        <v>30.612500000000004</v>
      </c>
      <c r="BE130" s="52">
        <f>AVERAGE(AB130:AC130)</f>
        <v>30.700000000000003</v>
      </c>
    </row>
    <row r="131" spans="1:57" x14ac:dyDescent="0.3">
      <c r="B131" s="1">
        <v>23</v>
      </c>
      <c r="C131" s="52"/>
      <c r="D131" s="52"/>
      <c r="E131" s="52"/>
      <c r="F131" s="52"/>
      <c r="G131" s="52"/>
      <c r="H131" s="52"/>
      <c r="I131" s="52"/>
      <c r="J131" s="52"/>
      <c r="K131" s="52"/>
      <c r="L131" s="52"/>
      <c r="M131" s="52"/>
      <c r="N131" s="52"/>
      <c r="O131" s="52"/>
      <c r="P131" s="52"/>
      <c r="Q131" s="52"/>
      <c r="R131" s="52"/>
      <c r="S131" s="52"/>
      <c r="T131" s="52"/>
      <c r="U131" s="52"/>
      <c r="V131" s="52"/>
      <c r="W131" s="52"/>
      <c r="X131" s="52"/>
      <c r="Y131" s="52">
        <f>BMI_start</f>
        <v>30</v>
      </c>
      <c r="Z131" s="52">
        <f>Y131+VLOOKUP(Y99,BMIchangeAge,$A$4,FALSE)</f>
        <v>30.175000000000001</v>
      </c>
      <c r="AA131" s="52">
        <f>Z131+VLOOKUP(Z99,BMIchangeAge,$A$4,FALSE)</f>
        <v>30.35</v>
      </c>
      <c r="AB131" s="52">
        <f>AA131+VLOOKUP(AA99,BMIchangeAge,$A$4,FALSE)</f>
        <v>30.525000000000002</v>
      </c>
      <c r="AC131" s="52"/>
      <c r="AD131" s="52"/>
      <c r="AE131" s="1">
        <v>23</v>
      </c>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f>AVERAGE(Y131:Z131)</f>
        <v>30.087499999999999</v>
      </c>
      <c r="BC131" s="52">
        <f>AVERAGE(Z131:AA131)</f>
        <v>30.262500000000003</v>
      </c>
      <c r="BD131" s="52">
        <f>AVERAGE(AA131:AB131)</f>
        <v>30.4375</v>
      </c>
      <c r="BE131" s="52">
        <f>AVERAGE(AB131:AC131)</f>
        <v>30.525000000000002</v>
      </c>
    </row>
    <row r="132" spans="1:57" x14ac:dyDescent="0.3">
      <c r="B132" s="1">
        <v>24</v>
      </c>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f>BMI_start</f>
        <v>30</v>
      </c>
      <c r="AA132" s="52">
        <f>Z132+VLOOKUP(Z100,BMIchangeAge,$A$4,FALSE)</f>
        <v>30.175000000000001</v>
      </c>
      <c r="AB132" s="52">
        <f>AA132+VLOOKUP(AA100,BMIchangeAge,$A$4,FALSE)</f>
        <v>30.35</v>
      </c>
      <c r="AC132" s="52"/>
      <c r="AD132" s="52"/>
      <c r="AE132" s="1">
        <v>24</v>
      </c>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f>AVERAGE(Z132:AA132)</f>
        <v>30.087499999999999</v>
      </c>
      <c r="BD132" s="52">
        <f>AVERAGE(AA132:AB132)</f>
        <v>30.262500000000003</v>
      </c>
      <c r="BE132" s="52">
        <f>AVERAGE(AB132:AC132)</f>
        <v>30.35</v>
      </c>
    </row>
    <row r="133" spans="1:57" x14ac:dyDescent="0.3">
      <c r="B133" s="1">
        <v>25</v>
      </c>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f>BMI_start</f>
        <v>30</v>
      </c>
      <c r="AB133" s="52">
        <f>AA133+VLOOKUP(AA101,BMIchangeAge,$A$4,FALSE)</f>
        <v>30.175000000000001</v>
      </c>
      <c r="AC133" s="52"/>
      <c r="AD133" s="52"/>
      <c r="AE133" s="1">
        <v>25</v>
      </c>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f>AVERAGE(AA133:AB133)</f>
        <v>30.087499999999999</v>
      </c>
      <c r="BE133" s="52">
        <f>AVERAGE(AB133:AC133)</f>
        <v>30.175000000000001</v>
      </c>
    </row>
    <row r="134" spans="1:57" x14ac:dyDescent="0.3">
      <c r="B134" s="34" t="s">
        <v>139</v>
      </c>
      <c r="C134" s="12">
        <f>SUMPRODUCT(C43:C67,C109:C133)/C68</f>
        <v>30</v>
      </c>
      <c r="D134" s="12">
        <f t="shared" ref="D134:Y134" si="14">SUMPRODUCT(D43:D67,D109:D133)/D68</f>
        <v>30.175000000000001</v>
      </c>
      <c r="E134" s="12">
        <f t="shared" si="14"/>
        <v>30.350000000000005</v>
      </c>
      <c r="F134" s="12">
        <f t="shared" si="14"/>
        <v>30.525000000000002</v>
      </c>
      <c r="G134" s="12">
        <f t="shared" si="14"/>
        <v>30.700000000000003</v>
      </c>
      <c r="H134" s="12">
        <f t="shared" si="14"/>
        <v>30.875</v>
      </c>
      <c r="I134" s="12">
        <f t="shared" si="14"/>
        <v>31.050000000000004</v>
      </c>
      <c r="J134" s="12">
        <f t="shared" si="14"/>
        <v>31.225000000000009</v>
      </c>
      <c r="K134" s="12">
        <f t="shared" si="14"/>
        <v>31.400000000000006</v>
      </c>
      <c r="L134" s="12">
        <f t="shared" si="14"/>
        <v>31.575000000000006</v>
      </c>
      <c r="M134" s="12">
        <f t="shared" si="14"/>
        <v>31.750000000000007</v>
      </c>
      <c r="N134" s="12">
        <f t="shared" si="14"/>
        <v>31.925000000000008</v>
      </c>
      <c r="O134" s="12">
        <f t="shared" si="14"/>
        <v>32.100000000000009</v>
      </c>
      <c r="P134" s="12">
        <f t="shared" si="14"/>
        <v>32.275000000000006</v>
      </c>
      <c r="Q134" s="12">
        <f t="shared" si="14"/>
        <v>32.450000000000003</v>
      </c>
      <c r="R134" s="12">
        <f t="shared" si="14"/>
        <v>32.625</v>
      </c>
      <c r="S134" s="12">
        <f t="shared" si="14"/>
        <v>32.799999999999997</v>
      </c>
      <c r="T134" s="12">
        <f t="shared" si="14"/>
        <v>32.974999999999994</v>
      </c>
      <c r="U134" s="12">
        <f t="shared" si="14"/>
        <v>33.149999999999991</v>
      </c>
      <c r="V134" s="12">
        <f t="shared" si="14"/>
        <v>33.324999999999989</v>
      </c>
      <c r="W134" s="12">
        <f t="shared" si="14"/>
        <v>33.499999999999986</v>
      </c>
      <c r="X134" s="12">
        <f t="shared" si="14"/>
        <v>33.666249999999984</v>
      </c>
      <c r="Y134" s="12">
        <f t="shared" si="14"/>
        <v>33.823749999999983</v>
      </c>
      <c r="Z134" s="12">
        <f>SUMPRODUCT(Z43:Z67,Z109:Z133)/Z68</f>
        <v>33.972499999999982</v>
      </c>
      <c r="AA134" s="12">
        <f>SUMPRODUCT(AA43:AA67,AA109:AA133)/AA68</f>
        <v>34.112499999999983</v>
      </c>
      <c r="AB134" s="12">
        <f>SUMPRODUCT(AB43:AB67,AB109:AB133)/AB68</f>
        <v>34.243749999999984</v>
      </c>
      <c r="AC134" s="12"/>
    </row>
    <row r="135" spans="1:57" x14ac:dyDescent="0.3">
      <c r="B135" s="33"/>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7" spans="1:57" s="14" customFormat="1" x14ac:dyDescent="0.3">
      <c r="A137" s="13" t="s">
        <v>220</v>
      </c>
      <c r="D137" s="14" t="s">
        <v>221</v>
      </c>
    </row>
    <row r="139" spans="1:57" x14ac:dyDescent="0.3">
      <c r="C139" s="1" t="s">
        <v>13</v>
      </c>
    </row>
    <row r="140" spans="1:57" x14ac:dyDescent="0.3">
      <c r="C140" s="1">
        <v>0</v>
      </c>
      <c r="D140" s="1">
        <v>1</v>
      </c>
      <c r="E140" s="1">
        <v>2</v>
      </c>
      <c r="F140" s="1">
        <v>3</v>
      </c>
      <c r="G140" s="1">
        <v>4</v>
      </c>
      <c r="H140" s="1">
        <v>5</v>
      </c>
      <c r="I140" s="1">
        <v>6</v>
      </c>
      <c r="J140" s="1">
        <v>7</v>
      </c>
      <c r="K140" s="1">
        <v>8</v>
      </c>
      <c r="L140" s="1">
        <v>9</v>
      </c>
      <c r="M140" s="1">
        <v>10</v>
      </c>
      <c r="N140" s="1">
        <v>11</v>
      </c>
      <c r="O140" s="1">
        <v>12</v>
      </c>
      <c r="P140" s="1">
        <v>13</v>
      </c>
      <c r="Q140" s="1">
        <v>14</v>
      </c>
      <c r="R140" s="1">
        <v>15</v>
      </c>
      <c r="S140" s="1">
        <v>16</v>
      </c>
      <c r="T140" s="1">
        <v>17</v>
      </c>
      <c r="U140" s="1">
        <v>18</v>
      </c>
      <c r="V140" s="1">
        <v>19</v>
      </c>
      <c r="W140" s="1">
        <v>20</v>
      </c>
      <c r="X140" s="1">
        <v>21</v>
      </c>
      <c r="Y140" s="1">
        <v>22</v>
      </c>
      <c r="Z140" s="1">
        <v>23</v>
      </c>
      <c r="AA140" s="1">
        <v>24</v>
      </c>
      <c r="AB140" s="1">
        <v>25</v>
      </c>
      <c r="AC140" s="1"/>
    </row>
    <row r="141" spans="1:57" x14ac:dyDescent="0.3">
      <c r="A141" s="1" t="s">
        <v>12</v>
      </c>
      <c r="B141" s="1">
        <v>1</v>
      </c>
      <c r="C141" s="53">
        <f t="shared" ref="C141:AB153" si="15">VLOOKUP(C77,ACMortality,$A$4,FALSE)</f>
        <v>1.4270000000000001E-3</v>
      </c>
      <c r="D141" s="53">
        <f t="shared" si="15"/>
        <v>1.5870000000000001E-3</v>
      </c>
      <c r="E141" s="53">
        <f t="shared" si="15"/>
        <v>1.67E-3</v>
      </c>
      <c r="F141" s="53">
        <f t="shared" si="15"/>
        <v>1.895E-3</v>
      </c>
      <c r="G141" s="53">
        <f t="shared" si="15"/>
        <v>2.065E-3</v>
      </c>
      <c r="H141" s="53">
        <f t="shared" si="15"/>
        <v>2.287E-3</v>
      </c>
      <c r="I141" s="53">
        <f t="shared" si="15"/>
        <v>2.5240000000000002E-3</v>
      </c>
      <c r="J141" s="53">
        <f t="shared" si="15"/>
        <v>2.7200000000000002E-3</v>
      </c>
      <c r="K141" s="53">
        <f t="shared" si="15"/>
        <v>2.9780000000000002E-3</v>
      </c>
      <c r="L141" s="53">
        <f t="shared" si="15"/>
        <v>3.3050000000000002E-3</v>
      </c>
      <c r="M141" s="53">
        <f t="shared" si="15"/>
        <v>3.5920000000000001E-3</v>
      </c>
      <c r="N141" s="53">
        <f t="shared" si="15"/>
        <v>3.9639999999999996E-3</v>
      </c>
      <c r="O141" s="53">
        <f t="shared" si="15"/>
        <v>4.2719999999999998E-3</v>
      </c>
      <c r="P141" s="53">
        <f t="shared" si="15"/>
        <v>4.8209999999999998E-3</v>
      </c>
      <c r="Q141" s="53">
        <f t="shared" si="15"/>
        <v>5.1399999999999996E-3</v>
      </c>
      <c r="R141" s="53">
        <f t="shared" si="15"/>
        <v>5.6290000000000003E-3</v>
      </c>
      <c r="S141" s="53">
        <f t="shared" si="15"/>
        <v>6.1380000000000002E-3</v>
      </c>
      <c r="T141" s="53">
        <f t="shared" si="15"/>
        <v>6.6309999999999997E-3</v>
      </c>
      <c r="U141" s="53">
        <f t="shared" si="15"/>
        <v>7.0860000000000003E-3</v>
      </c>
      <c r="V141" s="53">
        <f t="shared" si="15"/>
        <v>7.8120000000000004E-3</v>
      </c>
      <c r="W141" s="53">
        <f t="shared" si="15"/>
        <v>8.5380000000000005E-3</v>
      </c>
      <c r="X141" s="53">
        <f t="shared" si="15"/>
        <v>9.7739999999999997E-3</v>
      </c>
      <c r="Y141" s="53">
        <f t="shared" si="15"/>
        <v>1.0387E-2</v>
      </c>
      <c r="Z141" s="53">
        <f t="shared" si="15"/>
        <v>1.1476E-2</v>
      </c>
      <c r="AA141" s="53">
        <f t="shared" si="15"/>
        <v>1.3001E-2</v>
      </c>
      <c r="AB141" s="53">
        <f t="shared" si="15"/>
        <v>1.4114E-2</v>
      </c>
      <c r="AC141" s="67"/>
    </row>
    <row r="142" spans="1:57" x14ac:dyDescent="0.3">
      <c r="B142" s="1">
        <v>2</v>
      </c>
      <c r="C142" s="53"/>
      <c r="D142" s="53">
        <f t="shared" si="15"/>
        <v>1.4270000000000001E-3</v>
      </c>
      <c r="E142" s="53">
        <f t="shared" si="15"/>
        <v>1.5870000000000001E-3</v>
      </c>
      <c r="F142" s="53">
        <f t="shared" si="15"/>
        <v>1.67E-3</v>
      </c>
      <c r="G142" s="53">
        <f t="shared" si="15"/>
        <v>1.895E-3</v>
      </c>
      <c r="H142" s="53">
        <f t="shared" si="15"/>
        <v>2.065E-3</v>
      </c>
      <c r="I142" s="53">
        <f t="shared" si="15"/>
        <v>2.287E-3</v>
      </c>
      <c r="J142" s="53">
        <f t="shared" si="15"/>
        <v>2.5240000000000002E-3</v>
      </c>
      <c r="K142" s="53">
        <f t="shared" si="15"/>
        <v>2.7200000000000002E-3</v>
      </c>
      <c r="L142" s="53">
        <f t="shared" si="15"/>
        <v>2.9780000000000002E-3</v>
      </c>
      <c r="M142" s="53">
        <f t="shared" si="15"/>
        <v>3.3050000000000002E-3</v>
      </c>
      <c r="N142" s="53">
        <f t="shared" si="15"/>
        <v>3.5920000000000001E-3</v>
      </c>
      <c r="O142" s="53">
        <f t="shared" si="15"/>
        <v>3.9639999999999996E-3</v>
      </c>
      <c r="P142" s="53">
        <f t="shared" si="15"/>
        <v>4.2719999999999998E-3</v>
      </c>
      <c r="Q142" s="53">
        <f t="shared" si="15"/>
        <v>4.8209999999999998E-3</v>
      </c>
      <c r="R142" s="53">
        <f t="shared" si="15"/>
        <v>5.1399999999999996E-3</v>
      </c>
      <c r="S142" s="53">
        <f t="shared" si="15"/>
        <v>5.6290000000000003E-3</v>
      </c>
      <c r="T142" s="53">
        <f t="shared" si="15"/>
        <v>6.1380000000000002E-3</v>
      </c>
      <c r="U142" s="53">
        <f t="shared" si="15"/>
        <v>6.6309999999999997E-3</v>
      </c>
      <c r="V142" s="53">
        <f t="shared" si="15"/>
        <v>7.0860000000000003E-3</v>
      </c>
      <c r="W142" s="53">
        <f t="shared" si="15"/>
        <v>7.8120000000000004E-3</v>
      </c>
      <c r="X142" s="53">
        <f t="shared" si="15"/>
        <v>8.5380000000000005E-3</v>
      </c>
      <c r="Y142" s="53">
        <f t="shared" si="15"/>
        <v>9.7739999999999997E-3</v>
      </c>
      <c r="Z142" s="53">
        <f t="shared" si="15"/>
        <v>1.0387E-2</v>
      </c>
      <c r="AA142" s="53">
        <f t="shared" si="15"/>
        <v>1.1476E-2</v>
      </c>
      <c r="AB142" s="53">
        <f t="shared" si="15"/>
        <v>1.3001E-2</v>
      </c>
      <c r="AC142" s="67"/>
      <c r="AD142" s="67"/>
    </row>
    <row r="143" spans="1:57" x14ac:dyDescent="0.3">
      <c r="B143" s="1">
        <v>3</v>
      </c>
      <c r="C143" s="53"/>
      <c r="D143" s="53"/>
      <c r="E143" s="53">
        <f t="shared" si="15"/>
        <v>1.4270000000000001E-3</v>
      </c>
      <c r="F143" s="53">
        <f t="shared" si="15"/>
        <v>1.5870000000000001E-3</v>
      </c>
      <c r="G143" s="53">
        <f t="shared" si="15"/>
        <v>1.67E-3</v>
      </c>
      <c r="H143" s="53">
        <f t="shared" si="15"/>
        <v>1.895E-3</v>
      </c>
      <c r="I143" s="53">
        <f t="shared" si="15"/>
        <v>2.065E-3</v>
      </c>
      <c r="J143" s="53">
        <f t="shared" si="15"/>
        <v>2.287E-3</v>
      </c>
      <c r="K143" s="53">
        <f t="shared" si="15"/>
        <v>2.5240000000000002E-3</v>
      </c>
      <c r="L143" s="53">
        <f t="shared" si="15"/>
        <v>2.7200000000000002E-3</v>
      </c>
      <c r="M143" s="53">
        <f t="shared" si="15"/>
        <v>2.9780000000000002E-3</v>
      </c>
      <c r="N143" s="53">
        <f t="shared" si="15"/>
        <v>3.3050000000000002E-3</v>
      </c>
      <c r="O143" s="53">
        <f t="shared" si="15"/>
        <v>3.5920000000000001E-3</v>
      </c>
      <c r="P143" s="53">
        <f t="shared" si="15"/>
        <v>3.9639999999999996E-3</v>
      </c>
      <c r="Q143" s="53">
        <f t="shared" si="15"/>
        <v>4.2719999999999998E-3</v>
      </c>
      <c r="R143" s="53">
        <f t="shared" si="15"/>
        <v>4.8209999999999998E-3</v>
      </c>
      <c r="S143" s="53">
        <f t="shared" si="15"/>
        <v>5.1399999999999996E-3</v>
      </c>
      <c r="T143" s="53">
        <f t="shared" si="15"/>
        <v>5.6290000000000003E-3</v>
      </c>
      <c r="U143" s="53">
        <f t="shared" si="15"/>
        <v>6.1380000000000002E-3</v>
      </c>
      <c r="V143" s="53">
        <f t="shared" si="15"/>
        <v>6.6309999999999997E-3</v>
      </c>
      <c r="W143" s="53">
        <f t="shared" si="15"/>
        <v>7.0860000000000003E-3</v>
      </c>
      <c r="X143" s="53">
        <f t="shared" si="15"/>
        <v>7.8120000000000004E-3</v>
      </c>
      <c r="Y143" s="53">
        <f t="shared" si="15"/>
        <v>8.5380000000000005E-3</v>
      </c>
      <c r="Z143" s="53">
        <f t="shared" si="15"/>
        <v>9.7739999999999997E-3</v>
      </c>
      <c r="AA143" s="53">
        <f t="shared" si="15"/>
        <v>1.0387E-2</v>
      </c>
      <c r="AB143" s="53">
        <f t="shared" si="15"/>
        <v>1.1476E-2</v>
      </c>
      <c r="AC143" s="67"/>
      <c r="AD143" s="67"/>
      <c r="AE143" s="67"/>
    </row>
    <row r="144" spans="1:57" x14ac:dyDescent="0.3">
      <c r="B144" s="1">
        <v>4</v>
      </c>
      <c r="C144" s="53"/>
      <c r="D144" s="53"/>
      <c r="E144" s="53"/>
      <c r="F144" s="53">
        <f t="shared" si="15"/>
        <v>1.4270000000000001E-3</v>
      </c>
      <c r="G144" s="53">
        <f t="shared" si="15"/>
        <v>1.5870000000000001E-3</v>
      </c>
      <c r="H144" s="53">
        <f t="shared" si="15"/>
        <v>1.67E-3</v>
      </c>
      <c r="I144" s="53">
        <f t="shared" si="15"/>
        <v>1.895E-3</v>
      </c>
      <c r="J144" s="53">
        <f t="shared" si="15"/>
        <v>2.065E-3</v>
      </c>
      <c r="K144" s="53">
        <f t="shared" si="15"/>
        <v>2.287E-3</v>
      </c>
      <c r="L144" s="53">
        <f t="shared" si="15"/>
        <v>2.5240000000000002E-3</v>
      </c>
      <c r="M144" s="53">
        <f t="shared" si="15"/>
        <v>2.7200000000000002E-3</v>
      </c>
      <c r="N144" s="53">
        <f t="shared" si="15"/>
        <v>2.9780000000000002E-3</v>
      </c>
      <c r="O144" s="53">
        <f t="shared" si="15"/>
        <v>3.3050000000000002E-3</v>
      </c>
      <c r="P144" s="53">
        <f t="shared" si="15"/>
        <v>3.5920000000000001E-3</v>
      </c>
      <c r="Q144" s="53">
        <f t="shared" si="15"/>
        <v>3.9639999999999996E-3</v>
      </c>
      <c r="R144" s="53">
        <f t="shared" si="15"/>
        <v>4.2719999999999998E-3</v>
      </c>
      <c r="S144" s="53">
        <f t="shared" si="15"/>
        <v>4.8209999999999998E-3</v>
      </c>
      <c r="T144" s="53">
        <f t="shared" si="15"/>
        <v>5.1399999999999996E-3</v>
      </c>
      <c r="U144" s="53">
        <f t="shared" si="15"/>
        <v>5.6290000000000003E-3</v>
      </c>
      <c r="V144" s="53">
        <f t="shared" si="15"/>
        <v>6.1380000000000002E-3</v>
      </c>
      <c r="W144" s="53">
        <f t="shared" si="15"/>
        <v>6.6309999999999997E-3</v>
      </c>
      <c r="X144" s="53">
        <f t="shared" si="15"/>
        <v>7.0860000000000003E-3</v>
      </c>
      <c r="Y144" s="53">
        <f t="shared" si="15"/>
        <v>7.8120000000000004E-3</v>
      </c>
      <c r="Z144" s="53">
        <f t="shared" si="15"/>
        <v>8.5380000000000005E-3</v>
      </c>
      <c r="AA144" s="53">
        <f t="shared" si="15"/>
        <v>9.7739999999999997E-3</v>
      </c>
      <c r="AB144" s="53">
        <f t="shared" si="15"/>
        <v>1.0387E-2</v>
      </c>
      <c r="AC144" s="67"/>
      <c r="AD144" s="67"/>
      <c r="AE144" s="67"/>
      <c r="AF144" s="67"/>
    </row>
    <row r="145" spans="2:48" x14ac:dyDescent="0.3">
      <c r="B145" s="1">
        <v>5</v>
      </c>
      <c r="C145" s="53"/>
      <c r="D145" s="53"/>
      <c r="E145" s="53"/>
      <c r="F145" s="53"/>
      <c r="G145" s="53">
        <f t="shared" si="15"/>
        <v>1.4270000000000001E-3</v>
      </c>
      <c r="H145" s="53">
        <f t="shared" si="15"/>
        <v>1.5870000000000001E-3</v>
      </c>
      <c r="I145" s="53">
        <f t="shared" si="15"/>
        <v>1.67E-3</v>
      </c>
      <c r="J145" s="53">
        <f t="shared" si="15"/>
        <v>1.895E-3</v>
      </c>
      <c r="K145" s="53">
        <f t="shared" si="15"/>
        <v>2.065E-3</v>
      </c>
      <c r="L145" s="53">
        <f t="shared" si="15"/>
        <v>2.287E-3</v>
      </c>
      <c r="M145" s="53">
        <f t="shared" si="15"/>
        <v>2.5240000000000002E-3</v>
      </c>
      <c r="N145" s="53">
        <f t="shared" si="15"/>
        <v>2.7200000000000002E-3</v>
      </c>
      <c r="O145" s="53">
        <f t="shared" si="15"/>
        <v>2.9780000000000002E-3</v>
      </c>
      <c r="P145" s="53">
        <f t="shared" si="15"/>
        <v>3.3050000000000002E-3</v>
      </c>
      <c r="Q145" s="53">
        <f t="shared" si="15"/>
        <v>3.5920000000000001E-3</v>
      </c>
      <c r="R145" s="53">
        <f t="shared" si="15"/>
        <v>3.9639999999999996E-3</v>
      </c>
      <c r="S145" s="53">
        <f t="shared" si="15"/>
        <v>4.2719999999999998E-3</v>
      </c>
      <c r="T145" s="53">
        <f t="shared" si="15"/>
        <v>4.8209999999999998E-3</v>
      </c>
      <c r="U145" s="53">
        <f t="shared" si="15"/>
        <v>5.1399999999999996E-3</v>
      </c>
      <c r="V145" s="53">
        <f t="shared" si="15"/>
        <v>5.6290000000000003E-3</v>
      </c>
      <c r="W145" s="53">
        <f t="shared" si="15"/>
        <v>6.1380000000000002E-3</v>
      </c>
      <c r="X145" s="53">
        <f t="shared" si="15"/>
        <v>6.6309999999999997E-3</v>
      </c>
      <c r="Y145" s="53">
        <f t="shared" si="15"/>
        <v>7.0860000000000003E-3</v>
      </c>
      <c r="Z145" s="53">
        <f t="shared" si="15"/>
        <v>7.8120000000000004E-3</v>
      </c>
      <c r="AA145" s="53">
        <f t="shared" si="15"/>
        <v>8.5380000000000005E-3</v>
      </c>
      <c r="AB145" s="53">
        <f t="shared" si="15"/>
        <v>9.7739999999999997E-3</v>
      </c>
      <c r="AC145" s="67"/>
      <c r="AD145" s="67"/>
      <c r="AE145" s="67"/>
      <c r="AF145" s="67"/>
      <c r="AG145" s="67"/>
    </row>
    <row r="146" spans="2:48" x14ac:dyDescent="0.3">
      <c r="B146" s="1">
        <v>6</v>
      </c>
      <c r="C146" s="53"/>
      <c r="D146" s="53"/>
      <c r="E146" s="53"/>
      <c r="F146" s="53"/>
      <c r="G146" s="53"/>
      <c r="H146" s="53">
        <f t="shared" si="15"/>
        <v>1.4270000000000001E-3</v>
      </c>
      <c r="I146" s="53">
        <f t="shared" si="15"/>
        <v>1.5870000000000001E-3</v>
      </c>
      <c r="J146" s="53">
        <f t="shared" si="15"/>
        <v>1.67E-3</v>
      </c>
      <c r="K146" s="53">
        <f t="shared" si="15"/>
        <v>1.895E-3</v>
      </c>
      <c r="L146" s="53">
        <f t="shared" si="15"/>
        <v>2.065E-3</v>
      </c>
      <c r="M146" s="53">
        <f t="shared" si="15"/>
        <v>2.287E-3</v>
      </c>
      <c r="N146" s="53">
        <f t="shared" si="15"/>
        <v>2.5240000000000002E-3</v>
      </c>
      <c r="O146" s="53">
        <f t="shared" si="15"/>
        <v>2.7200000000000002E-3</v>
      </c>
      <c r="P146" s="53">
        <f t="shared" si="15"/>
        <v>2.9780000000000002E-3</v>
      </c>
      <c r="Q146" s="53">
        <f t="shared" si="15"/>
        <v>3.3050000000000002E-3</v>
      </c>
      <c r="R146" s="53">
        <f t="shared" si="15"/>
        <v>3.5920000000000001E-3</v>
      </c>
      <c r="S146" s="53">
        <f t="shared" si="15"/>
        <v>3.9639999999999996E-3</v>
      </c>
      <c r="T146" s="53">
        <f t="shared" si="15"/>
        <v>4.2719999999999998E-3</v>
      </c>
      <c r="U146" s="53">
        <f t="shared" si="15"/>
        <v>4.8209999999999998E-3</v>
      </c>
      <c r="V146" s="53">
        <f t="shared" si="15"/>
        <v>5.1399999999999996E-3</v>
      </c>
      <c r="W146" s="53">
        <f t="shared" si="15"/>
        <v>5.6290000000000003E-3</v>
      </c>
      <c r="X146" s="53">
        <f t="shared" si="15"/>
        <v>6.1380000000000002E-3</v>
      </c>
      <c r="Y146" s="53">
        <f t="shared" si="15"/>
        <v>6.6309999999999997E-3</v>
      </c>
      <c r="Z146" s="53">
        <f t="shared" si="15"/>
        <v>7.0860000000000003E-3</v>
      </c>
      <c r="AA146" s="53">
        <f t="shared" si="15"/>
        <v>7.8120000000000004E-3</v>
      </c>
      <c r="AB146" s="53">
        <f t="shared" si="15"/>
        <v>8.5380000000000005E-3</v>
      </c>
      <c r="AC146" s="67"/>
      <c r="AD146" s="67"/>
      <c r="AE146" s="67"/>
      <c r="AF146" s="67"/>
      <c r="AG146" s="67"/>
      <c r="AH146" s="67"/>
    </row>
    <row r="147" spans="2:48" x14ac:dyDescent="0.3">
      <c r="B147" s="1">
        <v>7</v>
      </c>
      <c r="C147" s="53"/>
      <c r="D147" s="53"/>
      <c r="E147" s="53"/>
      <c r="F147" s="53"/>
      <c r="G147" s="53"/>
      <c r="H147" s="53"/>
      <c r="I147" s="53">
        <f t="shared" si="15"/>
        <v>1.4270000000000001E-3</v>
      </c>
      <c r="J147" s="53">
        <f t="shared" si="15"/>
        <v>1.5870000000000001E-3</v>
      </c>
      <c r="K147" s="53">
        <f t="shared" si="15"/>
        <v>1.67E-3</v>
      </c>
      <c r="L147" s="53">
        <f t="shared" si="15"/>
        <v>1.895E-3</v>
      </c>
      <c r="M147" s="53">
        <f t="shared" si="15"/>
        <v>2.065E-3</v>
      </c>
      <c r="N147" s="53">
        <f t="shared" si="15"/>
        <v>2.287E-3</v>
      </c>
      <c r="O147" s="53">
        <f t="shared" si="15"/>
        <v>2.5240000000000002E-3</v>
      </c>
      <c r="P147" s="53">
        <f t="shared" si="15"/>
        <v>2.7200000000000002E-3</v>
      </c>
      <c r="Q147" s="53">
        <f t="shared" si="15"/>
        <v>2.9780000000000002E-3</v>
      </c>
      <c r="R147" s="53">
        <f t="shared" si="15"/>
        <v>3.3050000000000002E-3</v>
      </c>
      <c r="S147" s="53">
        <f t="shared" si="15"/>
        <v>3.5920000000000001E-3</v>
      </c>
      <c r="T147" s="53">
        <f t="shared" si="15"/>
        <v>3.9639999999999996E-3</v>
      </c>
      <c r="U147" s="53">
        <f t="shared" si="15"/>
        <v>4.2719999999999998E-3</v>
      </c>
      <c r="V147" s="53">
        <f t="shared" si="15"/>
        <v>4.8209999999999998E-3</v>
      </c>
      <c r="W147" s="53">
        <f t="shared" si="15"/>
        <v>5.1399999999999996E-3</v>
      </c>
      <c r="X147" s="53">
        <f t="shared" si="15"/>
        <v>5.6290000000000003E-3</v>
      </c>
      <c r="Y147" s="53">
        <f t="shared" si="15"/>
        <v>6.1380000000000002E-3</v>
      </c>
      <c r="Z147" s="53">
        <f t="shared" si="15"/>
        <v>6.6309999999999997E-3</v>
      </c>
      <c r="AA147" s="53">
        <f t="shared" si="15"/>
        <v>7.0860000000000003E-3</v>
      </c>
      <c r="AB147" s="53">
        <f t="shared" si="15"/>
        <v>7.8120000000000004E-3</v>
      </c>
      <c r="AC147" s="67"/>
      <c r="AD147" s="67"/>
      <c r="AE147" s="67"/>
      <c r="AF147" s="67"/>
      <c r="AG147" s="67"/>
      <c r="AH147" s="67"/>
      <c r="AI147" s="67"/>
    </row>
    <row r="148" spans="2:48" x14ac:dyDescent="0.3">
      <c r="B148" s="1">
        <v>8</v>
      </c>
      <c r="C148" s="53"/>
      <c r="D148" s="53"/>
      <c r="E148" s="53"/>
      <c r="F148" s="53"/>
      <c r="G148" s="53"/>
      <c r="H148" s="53"/>
      <c r="I148" s="53"/>
      <c r="J148" s="53">
        <f t="shared" si="15"/>
        <v>1.4270000000000001E-3</v>
      </c>
      <c r="K148" s="53">
        <f t="shared" si="15"/>
        <v>1.5870000000000001E-3</v>
      </c>
      <c r="L148" s="53">
        <f t="shared" si="15"/>
        <v>1.67E-3</v>
      </c>
      <c r="M148" s="53">
        <f t="shared" si="15"/>
        <v>1.895E-3</v>
      </c>
      <c r="N148" s="53">
        <f t="shared" si="15"/>
        <v>2.065E-3</v>
      </c>
      <c r="O148" s="53">
        <f t="shared" si="15"/>
        <v>2.287E-3</v>
      </c>
      <c r="P148" s="53">
        <f t="shared" si="15"/>
        <v>2.5240000000000002E-3</v>
      </c>
      <c r="Q148" s="53">
        <f t="shared" si="15"/>
        <v>2.7200000000000002E-3</v>
      </c>
      <c r="R148" s="53">
        <f t="shared" si="15"/>
        <v>2.9780000000000002E-3</v>
      </c>
      <c r="S148" s="53">
        <f t="shared" si="15"/>
        <v>3.3050000000000002E-3</v>
      </c>
      <c r="T148" s="53">
        <f t="shared" si="15"/>
        <v>3.5920000000000001E-3</v>
      </c>
      <c r="U148" s="53">
        <f t="shared" si="15"/>
        <v>3.9639999999999996E-3</v>
      </c>
      <c r="V148" s="53">
        <f t="shared" si="15"/>
        <v>4.2719999999999998E-3</v>
      </c>
      <c r="W148" s="53">
        <f t="shared" si="15"/>
        <v>4.8209999999999998E-3</v>
      </c>
      <c r="X148" s="53">
        <f t="shared" si="15"/>
        <v>5.1399999999999996E-3</v>
      </c>
      <c r="Y148" s="53">
        <f t="shared" si="15"/>
        <v>5.6290000000000003E-3</v>
      </c>
      <c r="Z148" s="53">
        <f t="shared" si="15"/>
        <v>6.1380000000000002E-3</v>
      </c>
      <c r="AA148" s="53">
        <f t="shared" si="15"/>
        <v>6.6309999999999997E-3</v>
      </c>
      <c r="AB148" s="53">
        <f t="shared" si="15"/>
        <v>7.0860000000000003E-3</v>
      </c>
      <c r="AC148" s="67"/>
      <c r="AD148" s="67"/>
      <c r="AE148" s="67"/>
      <c r="AF148" s="67"/>
      <c r="AG148" s="67"/>
      <c r="AH148" s="67"/>
      <c r="AI148" s="67"/>
      <c r="AJ148" s="67"/>
    </row>
    <row r="149" spans="2:48" x14ac:dyDescent="0.3">
      <c r="B149" s="1">
        <v>9</v>
      </c>
      <c r="C149" s="53"/>
      <c r="D149" s="53"/>
      <c r="E149" s="53"/>
      <c r="F149" s="53"/>
      <c r="G149" s="53"/>
      <c r="H149" s="53"/>
      <c r="I149" s="53"/>
      <c r="J149" s="53"/>
      <c r="K149" s="53">
        <f t="shared" si="15"/>
        <v>1.4270000000000001E-3</v>
      </c>
      <c r="L149" s="53">
        <f t="shared" si="15"/>
        <v>1.5870000000000001E-3</v>
      </c>
      <c r="M149" s="53">
        <f t="shared" si="15"/>
        <v>1.67E-3</v>
      </c>
      <c r="N149" s="53">
        <f t="shared" si="15"/>
        <v>1.895E-3</v>
      </c>
      <c r="O149" s="53">
        <f t="shared" si="15"/>
        <v>2.065E-3</v>
      </c>
      <c r="P149" s="53">
        <f t="shared" si="15"/>
        <v>2.287E-3</v>
      </c>
      <c r="Q149" s="53">
        <f t="shared" si="15"/>
        <v>2.5240000000000002E-3</v>
      </c>
      <c r="R149" s="53">
        <f t="shared" si="15"/>
        <v>2.7200000000000002E-3</v>
      </c>
      <c r="S149" s="53">
        <f t="shared" si="15"/>
        <v>2.9780000000000002E-3</v>
      </c>
      <c r="T149" s="53">
        <f t="shared" si="15"/>
        <v>3.3050000000000002E-3</v>
      </c>
      <c r="U149" s="53">
        <f t="shared" si="15"/>
        <v>3.5920000000000001E-3</v>
      </c>
      <c r="V149" s="53">
        <f t="shared" si="15"/>
        <v>3.9639999999999996E-3</v>
      </c>
      <c r="W149" s="53">
        <f t="shared" si="15"/>
        <v>4.2719999999999998E-3</v>
      </c>
      <c r="X149" s="53">
        <f t="shared" si="15"/>
        <v>4.8209999999999998E-3</v>
      </c>
      <c r="Y149" s="53">
        <f t="shared" si="15"/>
        <v>5.1399999999999996E-3</v>
      </c>
      <c r="Z149" s="53">
        <f t="shared" si="15"/>
        <v>5.6290000000000003E-3</v>
      </c>
      <c r="AA149" s="53">
        <f t="shared" si="15"/>
        <v>6.1380000000000002E-3</v>
      </c>
      <c r="AB149" s="53">
        <f t="shared" si="15"/>
        <v>6.6309999999999997E-3</v>
      </c>
      <c r="AC149" s="67"/>
      <c r="AD149" s="67"/>
      <c r="AE149" s="67"/>
      <c r="AF149" s="67"/>
      <c r="AG149" s="67"/>
      <c r="AH149" s="67"/>
      <c r="AI149" s="67"/>
      <c r="AJ149" s="67"/>
      <c r="AK149" s="67"/>
    </row>
    <row r="150" spans="2:48" x14ac:dyDescent="0.3">
      <c r="B150" s="1">
        <v>10</v>
      </c>
      <c r="C150" s="53"/>
      <c r="D150" s="53"/>
      <c r="E150" s="53"/>
      <c r="F150" s="53"/>
      <c r="G150" s="53"/>
      <c r="H150" s="53"/>
      <c r="I150" s="53"/>
      <c r="J150" s="53"/>
      <c r="K150" s="53"/>
      <c r="L150" s="53">
        <f t="shared" si="15"/>
        <v>1.4270000000000001E-3</v>
      </c>
      <c r="M150" s="53">
        <f t="shared" si="15"/>
        <v>1.5870000000000001E-3</v>
      </c>
      <c r="N150" s="53">
        <f t="shared" si="15"/>
        <v>1.67E-3</v>
      </c>
      <c r="O150" s="53">
        <f t="shared" si="15"/>
        <v>1.895E-3</v>
      </c>
      <c r="P150" s="53">
        <f t="shared" si="15"/>
        <v>2.065E-3</v>
      </c>
      <c r="Q150" s="53">
        <f t="shared" si="15"/>
        <v>2.287E-3</v>
      </c>
      <c r="R150" s="53">
        <f t="shared" si="15"/>
        <v>2.5240000000000002E-3</v>
      </c>
      <c r="S150" s="53">
        <f t="shared" si="15"/>
        <v>2.7200000000000002E-3</v>
      </c>
      <c r="T150" s="53">
        <f t="shared" si="15"/>
        <v>2.9780000000000002E-3</v>
      </c>
      <c r="U150" s="53">
        <f t="shared" si="15"/>
        <v>3.3050000000000002E-3</v>
      </c>
      <c r="V150" s="53">
        <f t="shared" si="15"/>
        <v>3.5920000000000001E-3</v>
      </c>
      <c r="W150" s="53">
        <f t="shared" si="15"/>
        <v>3.9639999999999996E-3</v>
      </c>
      <c r="X150" s="53">
        <f t="shared" si="15"/>
        <v>4.2719999999999998E-3</v>
      </c>
      <c r="Y150" s="53">
        <f t="shared" si="15"/>
        <v>4.8209999999999998E-3</v>
      </c>
      <c r="Z150" s="53">
        <f t="shared" si="15"/>
        <v>5.1399999999999996E-3</v>
      </c>
      <c r="AA150" s="53">
        <f t="shared" si="15"/>
        <v>5.6290000000000003E-3</v>
      </c>
      <c r="AB150" s="53">
        <f t="shared" si="15"/>
        <v>6.1380000000000002E-3</v>
      </c>
      <c r="AC150" s="67"/>
      <c r="AD150" s="67"/>
      <c r="AE150" s="67"/>
      <c r="AF150" s="67"/>
      <c r="AG150" s="67"/>
      <c r="AH150" s="67"/>
      <c r="AI150" s="67"/>
      <c r="AJ150" s="67"/>
      <c r="AK150" s="67"/>
      <c r="AL150" s="67"/>
    </row>
    <row r="151" spans="2:48" x14ac:dyDescent="0.3">
      <c r="B151" s="1">
        <v>11</v>
      </c>
      <c r="C151" s="53"/>
      <c r="D151" s="53"/>
      <c r="E151" s="53"/>
      <c r="F151" s="53"/>
      <c r="G151" s="53"/>
      <c r="H151" s="53"/>
      <c r="I151" s="53"/>
      <c r="J151" s="53"/>
      <c r="K151" s="53"/>
      <c r="L151" s="53"/>
      <c r="M151" s="53">
        <f t="shared" si="15"/>
        <v>1.4270000000000001E-3</v>
      </c>
      <c r="N151" s="53">
        <f t="shared" si="15"/>
        <v>1.5870000000000001E-3</v>
      </c>
      <c r="O151" s="53">
        <f t="shared" si="15"/>
        <v>1.67E-3</v>
      </c>
      <c r="P151" s="53">
        <f t="shared" si="15"/>
        <v>1.895E-3</v>
      </c>
      <c r="Q151" s="53">
        <f t="shared" si="15"/>
        <v>2.065E-3</v>
      </c>
      <c r="R151" s="53">
        <f t="shared" si="15"/>
        <v>2.287E-3</v>
      </c>
      <c r="S151" s="53">
        <f t="shared" si="15"/>
        <v>2.5240000000000002E-3</v>
      </c>
      <c r="T151" s="53">
        <f t="shared" si="15"/>
        <v>2.7200000000000002E-3</v>
      </c>
      <c r="U151" s="53">
        <f t="shared" si="15"/>
        <v>2.9780000000000002E-3</v>
      </c>
      <c r="V151" s="53">
        <f t="shared" si="15"/>
        <v>3.3050000000000002E-3</v>
      </c>
      <c r="W151" s="53">
        <f t="shared" si="15"/>
        <v>3.5920000000000001E-3</v>
      </c>
      <c r="X151" s="53">
        <f t="shared" si="15"/>
        <v>3.9639999999999996E-3</v>
      </c>
      <c r="Y151" s="53">
        <f t="shared" si="15"/>
        <v>4.2719999999999998E-3</v>
      </c>
      <c r="Z151" s="53">
        <f t="shared" si="15"/>
        <v>4.8209999999999998E-3</v>
      </c>
      <c r="AA151" s="53">
        <f t="shared" si="15"/>
        <v>5.1399999999999996E-3</v>
      </c>
      <c r="AB151" s="53">
        <f t="shared" si="15"/>
        <v>5.6290000000000003E-3</v>
      </c>
      <c r="AC151" s="67"/>
      <c r="AD151" s="67"/>
      <c r="AE151" s="67"/>
      <c r="AF151" s="67"/>
      <c r="AG151" s="67"/>
      <c r="AH151" s="67"/>
      <c r="AI151" s="67"/>
      <c r="AJ151" s="67"/>
      <c r="AK151" s="67"/>
      <c r="AL151" s="67"/>
      <c r="AM151" s="67"/>
    </row>
    <row r="152" spans="2:48" x14ac:dyDescent="0.3">
      <c r="B152" s="1">
        <v>12</v>
      </c>
      <c r="C152" s="53"/>
      <c r="D152" s="53"/>
      <c r="E152" s="53"/>
      <c r="F152" s="53"/>
      <c r="G152" s="53"/>
      <c r="H152" s="53"/>
      <c r="I152" s="53"/>
      <c r="J152" s="53"/>
      <c r="K152" s="53"/>
      <c r="L152" s="53"/>
      <c r="M152" s="53"/>
      <c r="N152" s="53">
        <f t="shared" si="15"/>
        <v>1.4270000000000001E-3</v>
      </c>
      <c r="O152" s="53">
        <f t="shared" si="15"/>
        <v>1.5870000000000001E-3</v>
      </c>
      <c r="P152" s="53">
        <f t="shared" si="15"/>
        <v>1.67E-3</v>
      </c>
      <c r="Q152" s="53">
        <f t="shared" si="15"/>
        <v>1.895E-3</v>
      </c>
      <c r="R152" s="53">
        <f t="shared" si="15"/>
        <v>2.065E-3</v>
      </c>
      <c r="S152" s="53">
        <f t="shared" si="15"/>
        <v>2.287E-3</v>
      </c>
      <c r="T152" s="53">
        <f t="shared" si="15"/>
        <v>2.5240000000000002E-3</v>
      </c>
      <c r="U152" s="53">
        <f t="shared" si="15"/>
        <v>2.7200000000000002E-3</v>
      </c>
      <c r="V152" s="53">
        <f t="shared" si="15"/>
        <v>2.9780000000000002E-3</v>
      </c>
      <c r="W152" s="53">
        <f t="shared" si="15"/>
        <v>3.3050000000000002E-3</v>
      </c>
      <c r="X152" s="53">
        <f t="shared" si="15"/>
        <v>3.5920000000000001E-3</v>
      </c>
      <c r="Y152" s="53">
        <f t="shared" si="15"/>
        <v>3.9639999999999996E-3</v>
      </c>
      <c r="Z152" s="53">
        <f t="shared" si="15"/>
        <v>4.2719999999999998E-3</v>
      </c>
      <c r="AA152" s="53">
        <f t="shared" si="15"/>
        <v>4.8209999999999998E-3</v>
      </c>
      <c r="AB152" s="53">
        <f t="shared" si="15"/>
        <v>5.1399999999999996E-3</v>
      </c>
      <c r="AC152" s="67"/>
      <c r="AD152" s="67"/>
      <c r="AE152" s="67"/>
      <c r="AF152" s="67"/>
      <c r="AG152" s="67"/>
      <c r="AH152" s="67"/>
      <c r="AI152" s="67"/>
      <c r="AJ152" s="67"/>
      <c r="AK152" s="67"/>
      <c r="AL152" s="67"/>
      <c r="AM152" s="67"/>
      <c r="AN152" s="67"/>
    </row>
    <row r="153" spans="2:48" x14ac:dyDescent="0.3">
      <c r="B153" s="1">
        <v>13</v>
      </c>
      <c r="C153" s="53"/>
      <c r="D153" s="53"/>
      <c r="E153" s="53"/>
      <c r="F153" s="53"/>
      <c r="G153" s="53"/>
      <c r="H153" s="53"/>
      <c r="I153" s="53"/>
      <c r="J153" s="53"/>
      <c r="K153" s="53"/>
      <c r="L153" s="53"/>
      <c r="M153" s="53"/>
      <c r="N153" s="53"/>
      <c r="O153" s="53">
        <f t="shared" si="15"/>
        <v>1.4270000000000001E-3</v>
      </c>
      <c r="P153" s="53">
        <f t="shared" si="15"/>
        <v>1.5870000000000001E-3</v>
      </c>
      <c r="Q153" s="53">
        <f t="shared" si="15"/>
        <v>1.67E-3</v>
      </c>
      <c r="R153" s="53">
        <f t="shared" si="15"/>
        <v>1.895E-3</v>
      </c>
      <c r="S153" s="53">
        <f t="shared" si="15"/>
        <v>2.065E-3</v>
      </c>
      <c r="T153" s="53">
        <f t="shared" si="15"/>
        <v>2.287E-3</v>
      </c>
      <c r="U153" s="53">
        <f t="shared" si="15"/>
        <v>2.5240000000000002E-3</v>
      </c>
      <c r="V153" s="53">
        <f t="shared" si="15"/>
        <v>2.7200000000000002E-3</v>
      </c>
      <c r="W153" s="53">
        <f t="shared" si="15"/>
        <v>2.9780000000000002E-3</v>
      </c>
      <c r="X153" s="53">
        <f>VLOOKUP(X89,ACMortality,$A$4,FALSE)</f>
        <v>3.3050000000000002E-3</v>
      </c>
      <c r="Y153" s="53">
        <f>VLOOKUP(Y89,ACMortality,$A$4,FALSE)</f>
        <v>3.5920000000000001E-3</v>
      </c>
      <c r="Z153" s="53">
        <f>VLOOKUP(Z89,ACMortality,$A$4,FALSE)</f>
        <v>3.9639999999999996E-3</v>
      </c>
      <c r="AA153" s="53">
        <f>VLOOKUP(AA89,ACMortality,$A$4,FALSE)</f>
        <v>4.2719999999999998E-3</v>
      </c>
      <c r="AB153" s="53">
        <f>VLOOKUP(AB89,ACMortality,$A$4,FALSE)</f>
        <v>4.8209999999999998E-3</v>
      </c>
      <c r="AC153" s="67"/>
      <c r="AD153" s="67"/>
      <c r="AE153" s="67"/>
      <c r="AF153" s="67"/>
      <c r="AG153" s="67"/>
      <c r="AH153" s="67"/>
      <c r="AI153" s="67"/>
      <c r="AJ153" s="67"/>
      <c r="AK153" s="67"/>
      <c r="AL153" s="67"/>
      <c r="AM153" s="67"/>
      <c r="AN153" s="67"/>
      <c r="AO153" s="67"/>
    </row>
    <row r="154" spans="2:48" x14ac:dyDescent="0.3">
      <c r="B154" s="1">
        <v>14</v>
      </c>
      <c r="C154" s="53"/>
      <c r="D154" s="53"/>
      <c r="E154" s="53"/>
      <c r="F154" s="53"/>
      <c r="G154" s="53"/>
      <c r="H154" s="53"/>
      <c r="I154" s="53"/>
      <c r="J154" s="53"/>
      <c r="K154" s="53"/>
      <c r="L154" s="53"/>
      <c r="M154" s="53"/>
      <c r="N154" s="53"/>
      <c r="O154" s="53"/>
      <c r="P154" s="53">
        <f t="shared" ref="P154:AB161" si="16">VLOOKUP(P90,ACMortality,$A$4,FALSE)</f>
        <v>1.4270000000000001E-3</v>
      </c>
      <c r="Q154" s="53">
        <f t="shared" si="16"/>
        <v>1.5870000000000001E-3</v>
      </c>
      <c r="R154" s="53">
        <f t="shared" si="16"/>
        <v>1.67E-3</v>
      </c>
      <c r="S154" s="53">
        <f t="shared" si="16"/>
        <v>1.895E-3</v>
      </c>
      <c r="T154" s="53">
        <f t="shared" si="16"/>
        <v>2.065E-3</v>
      </c>
      <c r="U154" s="53">
        <f t="shared" si="16"/>
        <v>2.287E-3</v>
      </c>
      <c r="V154" s="53">
        <f t="shared" si="16"/>
        <v>2.5240000000000002E-3</v>
      </c>
      <c r="W154" s="53">
        <f t="shared" si="16"/>
        <v>2.7200000000000002E-3</v>
      </c>
      <c r="X154" s="53">
        <f t="shared" si="16"/>
        <v>2.9780000000000002E-3</v>
      </c>
      <c r="Y154" s="53">
        <f t="shared" si="16"/>
        <v>3.3050000000000002E-3</v>
      </c>
      <c r="Z154" s="53">
        <f t="shared" si="16"/>
        <v>3.5920000000000001E-3</v>
      </c>
      <c r="AA154" s="53">
        <f t="shared" si="16"/>
        <v>3.9639999999999996E-3</v>
      </c>
      <c r="AB154" s="53">
        <f t="shared" si="16"/>
        <v>4.2719999999999998E-3</v>
      </c>
      <c r="AC154" s="67"/>
      <c r="AD154" s="67"/>
      <c r="AE154" s="67"/>
      <c r="AF154" s="67"/>
      <c r="AG154" s="67"/>
      <c r="AH154" s="67"/>
      <c r="AI154" s="67"/>
      <c r="AJ154" s="67"/>
      <c r="AK154" s="67"/>
      <c r="AL154" s="67"/>
      <c r="AM154" s="67"/>
      <c r="AN154" s="67"/>
      <c r="AO154" s="67"/>
      <c r="AP154" s="67"/>
    </row>
    <row r="155" spans="2:48" x14ac:dyDescent="0.3">
      <c r="B155" s="1">
        <v>15</v>
      </c>
      <c r="C155" s="53"/>
      <c r="D155" s="53"/>
      <c r="E155" s="53"/>
      <c r="F155" s="53"/>
      <c r="G155" s="53"/>
      <c r="H155" s="53"/>
      <c r="I155" s="53"/>
      <c r="J155" s="53"/>
      <c r="K155" s="53"/>
      <c r="L155" s="53"/>
      <c r="M155" s="53"/>
      <c r="N155" s="53"/>
      <c r="O155" s="53"/>
      <c r="P155" s="53"/>
      <c r="Q155" s="53">
        <f t="shared" si="16"/>
        <v>1.4270000000000001E-3</v>
      </c>
      <c r="R155" s="53">
        <f t="shared" si="16"/>
        <v>1.5870000000000001E-3</v>
      </c>
      <c r="S155" s="53">
        <f t="shared" si="16"/>
        <v>1.67E-3</v>
      </c>
      <c r="T155" s="53">
        <f t="shared" si="16"/>
        <v>1.895E-3</v>
      </c>
      <c r="U155" s="53">
        <f t="shared" si="16"/>
        <v>2.065E-3</v>
      </c>
      <c r="V155" s="53">
        <f t="shared" si="16"/>
        <v>2.287E-3</v>
      </c>
      <c r="W155" s="53">
        <f t="shared" si="16"/>
        <v>2.5240000000000002E-3</v>
      </c>
      <c r="X155" s="53">
        <f t="shared" si="16"/>
        <v>2.7200000000000002E-3</v>
      </c>
      <c r="Y155" s="53">
        <f t="shared" si="16"/>
        <v>2.9780000000000002E-3</v>
      </c>
      <c r="Z155" s="53">
        <f t="shared" si="16"/>
        <v>3.3050000000000002E-3</v>
      </c>
      <c r="AA155" s="53">
        <f t="shared" si="16"/>
        <v>3.5920000000000001E-3</v>
      </c>
      <c r="AB155" s="53">
        <f t="shared" si="16"/>
        <v>3.9639999999999996E-3</v>
      </c>
      <c r="AC155" s="67"/>
      <c r="AD155" s="67"/>
      <c r="AE155" s="67"/>
      <c r="AF155" s="67"/>
      <c r="AG155" s="67"/>
      <c r="AH155" s="67"/>
      <c r="AI155" s="67"/>
      <c r="AJ155" s="67"/>
      <c r="AK155" s="67"/>
      <c r="AL155" s="67"/>
      <c r="AM155" s="67"/>
      <c r="AN155" s="67"/>
      <c r="AO155" s="67"/>
      <c r="AP155" s="67"/>
      <c r="AQ155" s="67"/>
    </row>
    <row r="156" spans="2:48" x14ac:dyDescent="0.3">
      <c r="B156" s="1">
        <v>16</v>
      </c>
      <c r="C156" s="53"/>
      <c r="D156" s="53"/>
      <c r="E156" s="53"/>
      <c r="F156" s="53"/>
      <c r="G156" s="53"/>
      <c r="H156" s="53"/>
      <c r="I156" s="53"/>
      <c r="J156" s="53"/>
      <c r="K156" s="53"/>
      <c r="L156" s="53"/>
      <c r="M156" s="53"/>
      <c r="N156" s="53"/>
      <c r="O156" s="53"/>
      <c r="P156" s="53"/>
      <c r="Q156" s="53"/>
      <c r="R156" s="53">
        <f t="shared" si="16"/>
        <v>1.4270000000000001E-3</v>
      </c>
      <c r="S156" s="53">
        <f t="shared" si="16"/>
        <v>1.5870000000000001E-3</v>
      </c>
      <c r="T156" s="53">
        <f t="shared" si="16"/>
        <v>1.67E-3</v>
      </c>
      <c r="U156" s="53">
        <f t="shared" si="16"/>
        <v>1.895E-3</v>
      </c>
      <c r="V156" s="53">
        <f t="shared" si="16"/>
        <v>2.065E-3</v>
      </c>
      <c r="W156" s="53">
        <f t="shared" si="16"/>
        <v>2.287E-3</v>
      </c>
      <c r="X156" s="53">
        <f t="shared" si="16"/>
        <v>2.5240000000000002E-3</v>
      </c>
      <c r="Y156" s="53">
        <f t="shared" si="16"/>
        <v>2.7200000000000002E-3</v>
      </c>
      <c r="Z156" s="53">
        <f t="shared" si="16"/>
        <v>2.9780000000000002E-3</v>
      </c>
      <c r="AA156" s="53">
        <f t="shared" si="16"/>
        <v>3.3050000000000002E-3</v>
      </c>
      <c r="AB156" s="53">
        <f t="shared" si="16"/>
        <v>3.5920000000000001E-3</v>
      </c>
      <c r="AC156" s="67"/>
      <c r="AD156" s="67"/>
      <c r="AE156" s="67"/>
      <c r="AF156" s="67"/>
      <c r="AG156" s="67"/>
      <c r="AH156" s="67"/>
      <c r="AI156" s="67"/>
      <c r="AJ156" s="67"/>
      <c r="AK156" s="67"/>
      <c r="AL156" s="67"/>
      <c r="AM156" s="67"/>
      <c r="AN156" s="67"/>
      <c r="AO156" s="67"/>
      <c r="AP156" s="67"/>
      <c r="AQ156" s="67"/>
      <c r="AR156" s="67"/>
    </row>
    <row r="157" spans="2:48" x14ac:dyDescent="0.3">
      <c r="B157" s="1">
        <v>17</v>
      </c>
      <c r="C157" s="53"/>
      <c r="D157" s="53"/>
      <c r="E157" s="53"/>
      <c r="F157" s="53"/>
      <c r="G157" s="53"/>
      <c r="H157" s="53"/>
      <c r="I157" s="53"/>
      <c r="J157" s="53"/>
      <c r="K157" s="53"/>
      <c r="L157" s="53"/>
      <c r="M157" s="53"/>
      <c r="N157" s="53"/>
      <c r="O157" s="53"/>
      <c r="P157" s="53"/>
      <c r="Q157" s="53"/>
      <c r="R157" s="53"/>
      <c r="S157" s="53">
        <f t="shared" si="16"/>
        <v>1.4270000000000001E-3</v>
      </c>
      <c r="T157" s="53">
        <f t="shared" si="16"/>
        <v>1.5870000000000001E-3</v>
      </c>
      <c r="U157" s="53">
        <f t="shared" si="16"/>
        <v>1.67E-3</v>
      </c>
      <c r="V157" s="53">
        <f t="shared" si="16"/>
        <v>1.895E-3</v>
      </c>
      <c r="W157" s="53">
        <f t="shared" si="16"/>
        <v>2.065E-3</v>
      </c>
      <c r="X157" s="53">
        <f t="shared" si="16"/>
        <v>2.287E-3</v>
      </c>
      <c r="Y157" s="53">
        <f t="shared" si="16"/>
        <v>2.5240000000000002E-3</v>
      </c>
      <c r="Z157" s="53">
        <f t="shared" si="16"/>
        <v>2.7200000000000002E-3</v>
      </c>
      <c r="AA157" s="53">
        <f t="shared" si="16"/>
        <v>2.9780000000000002E-3</v>
      </c>
      <c r="AB157" s="53">
        <f t="shared" si="16"/>
        <v>3.3050000000000002E-3</v>
      </c>
      <c r="AC157" s="67"/>
      <c r="AD157" s="67"/>
      <c r="AE157" s="67"/>
      <c r="AF157" s="67"/>
      <c r="AG157" s="67"/>
      <c r="AH157" s="67"/>
      <c r="AI157" s="67"/>
      <c r="AJ157" s="67"/>
      <c r="AK157" s="67"/>
      <c r="AL157" s="67"/>
      <c r="AM157" s="67"/>
      <c r="AN157" s="67"/>
      <c r="AO157" s="67"/>
      <c r="AP157" s="67"/>
      <c r="AQ157" s="67"/>
      <c r="AR157" s="67"/>
      <c r="AS157" s="67"/>
    </row>
    <row r="158" spans="2:48" x14ac:dyDescent="0.3">
      <c r="B158" s="1">
        <v>18</v>
      </c>
      <c r="C158" s="53"/>
      <c r="D158" s="53"/>
      <c r="E158" s="53"/>
      <c r="F158" s="53"/>
      <c r="G158" s="53"/>
      <c r="H158" s="53"/>
      <c r="I158" s="53"/>
      <c r="J158" s="53"/>
      <c r="K158" s="53"/>
      <c r="L158" s="53"/>
      <c r="M158" s="53"/>
      <c r="N158" s="53"/>
      <c r="O158" s="53"/>
      <c r="P158" s="53"/>
      <c r="Q158" s="53"/>
      <c r="R158" s="53"/>
      <c r="S158" s="53"/>
      <c r="T158" s="53">
        <f t="shared" si="16"/>
        <v>1.4270000000000001E-3</v>
      </c>
      <c r="U158" s="53">
        <f t="shared" si="16"/>
        <v>1.5870000000000001E-3</v>
      </c>
      <c r="V158" s="53">
        <f t="shared" si="16"/>
        <v>1.67E-3</v>
      </c>
      <c r="W158" s="53">
        <f t="shared" si="16"/>
        <v>1.895E-3</v>
      </c>
      <c r="X158" s="53">
        <f t="shared" si="16"/>
        <v>2.065E-3</v>
      </c>
      <c r="Y158" s="53">
        <f t="shared" si="16"/>
        <v>2.287E-3</v>
      </c>
      <c r="Z158" s="53">
        <f t="shared" si="16"/>
        <v>2.5240000000000002E-3</v>
      </c>
      <c r="AA158" s="53">
        <f t="shared" si="16"/>
        <v>2.7200000000000002E-3</v>
      </c>
      <c r="AB158" s="53">
        <f t="shared" si="16"/>
        <v>2.9780000000000002E-3</v>
      </c>
      <c r="AC158" s="67"/>
      <c r="AD158" s="67"/>
      <c r="AE158" s="67"/>
      <c r="AF158" s="67"/>
      <c r="AG158" s="67"/>
      <c r="AH158" s="67"/>
      <c r="AI158" s="67"/>
      <c r="AJ158" s="67"/>
      <c r="AK158" s="67"/>
      <c r="AL158" s="67"/>
      <c r="AM158" s="67"/>
      <c r="AN158" s="67"/>
      <c r="AO158" s="67"/>
      <c r="AP158" s="67"/>
      <c r="AQ158" s="67"/>
      <c r="AR158" s="67"/>
      <c r="AS158" s="67"/>
      <c r="AT158" s="67"/>
    </row>
    <row r="159" spans="2:48" x14ac:dyDescent="0.3">
      <c r="B159" s="1">
        <v>19</v>
      </c>
      <c r="C159" s="53"/>
      <c r="D159" s="53"/>
      <c r="E159" s="53"/>
      <c r="F159" s="53"/>
      <c r="G159" s="53"/>
      <c r="H159" s="53"/>
      <c r="I159" s="53"/>
      <c r="J159" s="53"/>
      <c r="K159" s="53"/>
      <c r="L159" s="53"/>
      <c r="M159" s="53"/>
      <c r="N159" s="53"/>
      <c r="O159" s="53"/>
      <c r="P159" s="53"/>
      <c r="Q159" s="53"/>
      <c r="R159" s="53"/>
      <c r="S159" s="53"/>
      <c r="T159" s="53"/>
      <c r="U159" s="53">
        <f t="shared" si="16"/>
        <v>1.4270000000000001E-3</v>
      </c>
      <c r="V159" s="53">
        <f t="shared" si="16"/>
        <v>1.5870000000000001E-3</v>
      </c>
      <c r="W159" s="53">
        <f t="shared" si="16"/>
        <v>1.67E-3</v>
      </c>
      <c r="X159" s="53">
        <f t="shared" si="16"/>
        <v>1.895E-3</v>
      </c>
      <c r="Y159" s="53">
        <f t="shared" si="16"/>
        <v>2.065E-3</v>
      </c>
      <c r="Z159" s="53">
        <f t="shared" si="16"/>
        <v>2.287E-3</v>
      </c>
      <c r="AA159" s="53">
        <f t="shared" si="16"/>
        <v>2.5240000000000002E-3</v>
      </c>
      <c r="AB159" s="53">
        <f t="shared" si="16"/>
        <v>2.7200000000000002E-3</v>
      </c>
      <c r="AC159" s="67"/>
      <c r="AD159" s="67"/>
      <c r="AE159" s="67"/>
      <c r="AF159" s="67"/>
      <c r="AG159" s="67"/>
      <c r="AH159" s="67"/>
      <c r="AI159" s="67"/>
      <c r="AJ159" s="67"/>
      <c r="AK159" s="67"/>
      <c r="AL159" s="67"/>
      <c r="AM159" s="67"/>
      <c r="AN159" s="67"/>
      <c r="AO159" s="67"/>
      <c r="AP159" s="67"/>
      <c r="AQ159" s="67"/>
      <c r="AR159" s="67"/>
      <c r="AS159" s="67"/>
      <c r="AT159" s="67"/>
      <c r="AU159" s="67"/>
    </row>
    <row r="160" spans="2:48" x14ac:dyDescent="0.3">
      <c r="B160" s="1">
        <v>20</v>
      </c>
      <c r="C160" s="53"/>
      <c r="D160" s="53"/>
      <c r="E160" s="53"/>
      <c r="F160" s="53"/>
      <c r="G160" s="53"/>
      <c r="H160" s="53"/>
      <c r="I160" s="53"/>
      <c r="J160" s="53"/>
      <c r="K160" s="53"/>
      <c r="L160" s="53"/>
      <c r="M160" s="53"/>
      <c r="N160" s="53"/>
      <c r="O160" s="53"/>
      <c r="P160" s="53"/>
      <c r="Q160" s="53"/>
      <c r="R160" s="53"/>
      <c r="S160" s="53"/>
      <c r="T160" s="53"/>
      <c r="U160" s="53"/>
      <c r="V160" s="53">
        <f t="shared" si="16"/>
        <v>1.4270000000000001E-3</v>
      </c>
      <c r="W160" s="53">
        <f t="shared" si="16"/>
        <v>1.5870000000000001E-3</v>
      </c>
      <c r="X160" s="53">
        <f t="shared" si="16"/>
        <v>1.67E-3</v>
      </c>
      <c r="Y160" s="53">
        <f t="shared" si="16"/>
        <v>1.895E-3</v>
      </c>
      <c r="Z160" s="53">
        <f t="shared" si="16"/>
        <v>2.065E-3</v>
      </c>
      <c r="AA160" s="53">
        <f t="shared" si="16"/>
        <v>2.287E-3</v>
      </c>
      <c r="AB160" s="53">
        <f t="shared" si="16"/>
        <v>2.5240000000000002E-3</v>
      </c>
      <c r="AC160" s="67"/>
      <c r="AD160" s="67"/>
      <c r="AE160" s="67"/>
      <c r="AF160" s="67"/>
      <c r="AG160" s="67"/>
      <c r="AH160" s="67"/>
      <c r="AI160" s="67"/>
      <c r="AJ160" s="67"/>
      <c r="AK160" s="67"/>
      <c r="AL160" s="67"/>
      <c r="AM160" s="67"/>
      <c r="AN160" s="67"/>
      <c r="AO160" s="67"/>
      <c r="AP160" s="67"/>
      <c r="AQ160" s="67"/>
      <c r="AR160" s="67"/>
      <c r="AS160" s="67"/>
      <c r="AT160" s="67"/>
      <c r="AU160" s="67"/>
      <c r="AV160" s="67"/>
    </row>
    <row r="161" spans="1:54" x14ac:dyDescent="0.3">
      <c r="B161" s="1">
        <v>21</v>
      </c>
      <c r="C161" s="53"/>
      <c r="D161" s="53"/>
      <c r="E161" s="53"/>
      <c r="F161" s="53"/>
      <c r="G161" s="53"/>
      <c r="H161" s="53"/>
      <c r="I161" s="53"/>
      <c r="J161" s="53"/>
      <c r="K161" s="53"/>
      <c r="L161" s="53"/>
      <c r="M161" s="53"/>
      <c r="N161" s="53"/>
      <c r="O161" s="53"/>
      <c r="P161" s="53"/>
      <c r="Q161" s="53"/>
      <c r="R161" s="53"/>
      <c r="S161" s="53"/>
      <c r="T161" s="53"/>
      <c r="U161" s="53"/>
      <c r="V161" s="53"/>
      <c r="W161" s="53">
        <f t="shared" si="16"/>
        <v>1.4270000000000001E-3</v>
      </c>
      <c r="X161" s="53">
        <f t="shared" si="16"/>
        <v>1.5870000000000001E-3</v>
      </c>
      <c r="Y161" s="53">
        <f t="shared" si="16"/>
        <v>1.67E-3</v>
      </c>
      <c r="Z161" s="53">
        <f t="shared" si="16"/>
        <v>1.895E-3</v>
      </c>
      <c r="AA161" s="53">
        <f t="shared" si="16"/>
        <v>2.065E-3</v>
      </c>
      <c r="AB161" s="53">
        <f t="shared" si="16"/>
        <v>2.287E-3</v>
      </c>
      <c r="AC161" s="67"/>
      <c r="AD161" s="67"/>
      <c r="AE161" s="67"/>
      <c r="AF161" s="67"/>
      <c r="AG161" s="67"/>
      <c r="AH161" s="67"/>
      <c r="AI161" s="67"/>
      <c r="AJ161" s="67"/>
      <c r="AK161" s="67"/>
      <c r="AL161" s="67"/>
      <c r="AM161" s="67"/>
      <c r="AN161" s="67"/>
      <c r="AO161" s="67"/>
      <c r="AP161" s="67"/>
      <c r="AQ161" s="67"/>
      <c r="AR161" s="67"/>
      <c r="AS161" s="67"/>
      <c r="AT161" s="67"/>
      <c r="AU161" s="67"/>
      <c r="AV161" s="67"/>
      <c r="AW161" s="67"/>
    </row>
    <row r="162" spans="1:54" x14ac:dyDescent="0.3">
      <c r="B162" s="1">
        <v>22</v>
      </c>
      <c r="C162" s="53"/>
      <c r="D162" s="53"/>
      <c r="E162" s="53"/>
      <c r="F162" s="53"/>
      <c r="G162" s="53"/>
      <c r="H162" s="53"/>
      <c r="I162" s="53"/>
      <c r="J162" s="53"/>
      <c r="K162" s="53"/>
      <c r="L162" s="53"/>
      <c r="M162" s="53"/>
      <c r="N162" s="53"/>
      <c r="O162" s="53"/>
      <c r="P162" s="53"/>
      <c r="Q162" s="53"/>
      <c r="R162" s="53"/>
      <c r="S162" s="53"/>
      <c r="T162" s="53"/>
      <c r="U162" s="53"/>
      <c r="V162" s="53"/>
      <c r="W162" s="53"/>
      <c r="X162" s="53">
        <f>VLOOKUP(X98,ACMortality,$A$4,FALSE)</f>
        <v>1.4270000000000001E-3</v>
      </c>
      <c r="Y162" s="53">
        <f>VLOOKUP(Y98,ACMortality,$A$4,FALSE)</f>
        <v>1.5870000000000001E-3</v>
      </c>
      <c r="Z162" s="53">
        <f>VLOOKUP(Z98,ACMortality,$A$4,FALSE)</f>
        <v>1.67E-3</v>
      </c>
      <c r="AA162" s="53">
        <f>VLOOKUP(AA98,ACMortality,$A$4,FALSE)</f>
        <v>1.895E-3</v>
      </c>
      <c r="AB162" s="53">
        <f>VLOOKUP(AB98,ACMortality,$A$4,FALSE)</f>
        <v>2.065E-3</v>
      </c>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row>
    <row r="163" spans="1:54" x14ac:dyDescent="0.3">
      <c r="B163" s="1">
        <v>23</v>
      </c>
      <c r="C163" s="53"/>
      <c r="D163" s="53"/>
      <c r="E163" s="53"/>
      <c r="F163" s="53"/>
      <c r="G163" s="53"/>
      <c r="H163" s="53"/>
      <c r="I163" s="53"/>
      <c r="J163" s="53"/>
      <c r="K163" s="53"/>
      <c r="L163" s="53"/>
      <c r="M163" s="53"/>
      <c r="N163" s="53"/>
      <c r="O163" s="53"/>
      <c r="P163" s="53"/>
      <c r="Q163" s="53"/>
      <c r="R163" s="53"/>
      <c r="S163" s="53"/>
      <c r="T163" s="53"/>
      <c r="U163" s="53"/>
      <c r="V163" s="53"/>
      <c r="W163" s="53"/>
      <c r="X163" s="53"/>
      <c r="Y163" s="53">
        <f>VLOOKUP(Y99,ACMortality,$A$4,FALSE)</f>
        <v>1.4270000000000001E-3</v>
      </c>
      <c r="Z163" s="53">
        <f>VLOOKUP(Z99,ACMortality,$A$4,FALSE)</f>
        <v>1.5870000000000001E-3</v>
      </c>
      <c r="AA163" s="53">
        <f>VLOOKUP(AA99,ACMortality,$A$4,FALSE)</f>
        <v>1.67E-3</v>
      </c>
      <c r="AB163" s="53">
        <f>VLOOKUP(AB99,ACMortality,$A$4,FALSE)</f>
        <v>1.895E-3</v>
      </c>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row>
    <row r="164" spans="1:54" x14ac:dyDescent="0.3">
      <c r="B164" s="1">
        <v>24</v>
      </c>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f>VLOOKUP(Z100,ACMortality,$A$4,FALSE)</f>
        <v>1.4270000000000001E-3</v>
      </c>
      <c r="AA164" s="53">
        <f>VLOOKUP(AA100,ACMortality,$A$4,FALSE)</f>
        <v>1.5870000000000001E-3</v>
      </c>
      <c r="AB164" s="53">
        <f>VLOOKUP(AB100,ACMortality,$A$4,FALSE)</f>
        <v>1.67E-3</v>
      </c>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row>
    <row r="165" spans="1:54" x14ac:dyDescent="0.3">
      <c r="B165" s="1">
        <v>25</v>
      </c>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f>VLOOKUP(AA101,ACMortality,$A$4,FALSE)</f>
        <v>1.4270000000000001E-3</v>
      </c>
      <c r="AB165" s="53">
        <f>VLOOKUP(AB101,ACMortality,$A$4,FALSE)</f>
        <v>1.5870000000000001E-3</v>
      </c>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row>
    <row r="166" spans="1:54" x14ac:dyDescent="0.3">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row>
    <row r="168" spans="1:54" s="14" customFormat="1" x14ac:dyDescent="0.3">
      <c r="A168" s="13" t="s">
        <v>69</v>
      </c>
      <c r="D168" s="14" t="s">
        <v>276</v>
      </c>
    </row>
    <row r="169" spans="1:54" s="3" customFormat="1" x14ac:dyDescent="0.3">
      <c r="A169" s="2"/>
      <c r="AB169" s="128"/>
      <c r="AC169" s="128"/>
    </row>
    <row r="170" spans="1:54" x14ac:dyDescent="0.3">
      <c r="C170" s="1" t="s">
        <v>13</v>
      </c>
    </row>
    <row r="171" spans="1:54" x14ac:dyDescent="0.3">
      <c r="C171" s="1">
        <v>0</v>
      </c>
      <c r="D171" s="1">
        <v>1</v>
      </c>
      <c r="E171" s="1">
        <v>2</v>
      </c>
      <c r="F171" s="1">
        <v>3</v>
      </c>
      <c r="G171" s="1">
        <v>4</v>
      </c>
      <c r="H171" s="1">
        <v>5</v>
      </c>
      <c r="I171" s="1">
        <v>6</v>
      </c>
      <c r="J171" s="1">
        <v>7</v>
      </c>
      <c r="K171" s="1">
        <v>8</v>
      </c>
      <c r="L171" s="1">
        <v>9</v>
      </c>
      <c r="M171" s="1">
        <v>10</v>
      </c>
      <c r="N171" s="1">
        <v>11</v>
      </c>
      <c r="O171" s="1">
        <v>12</v>
      </c>
      <c r="P171" s="1">
        <v>13</v>
      </c>
      <c r="Q171" s="1">
        <v>14</v>
      </c>
      <c r="R171" s="1">
        <v>15</v>
      </c>
      <c r="S171" s="1">
        <v>16</v>
      </c>
      <c r="T171" s="1">
        <v>17</v>
      </c>
      <c r="U171" s="1">
        <v>18</v>
      </c>
      <c r="V171" s="1">
        <v>19</v>
      </c>
      <c r="W171" s="1">
        <v>20</v>
      </c>
      <c r="X171" s="1">
        <v>21</v>
      </c>
      <c r="Y171" s="1">
        <v>22</v>
      </c>
      <c r="Z171" s="1">
        <v>23</v>
      </c>
      <c r="AA171" s="1">
        <v>24</v>
      </c>
      <c r="AB171" s="1">
        <v>25</v>
      </c>
      <c r="AC171" s="1"/>
    </row>
    <row r="172" spans="1:54" x14ac:dyDescent="0.3">
      <c r="A172" s="9" t="s">
        <v>12</v>
      </c>
      <c r="B172" s="1">
        <v>1</v>
      </c>
      <c r="C172" s="1"/>
      <c r="D172" s="63">
        <f>(AG13*C141)</f>
        <v>0.19978000000000001</v>
      </c>
      <c r="E172" s="63">
        <f>(D43*D141)</f>
        <v>0.22186294914000002</v>
      </c>
      <c r="F172" s="63">
        <f>(E43*E141)</f>
        <v>0.23303341481711226</v>
      </c>
      <c r="G172" s="63">
        <f t="shared" ref="G172:AB172" si="17">(F43*F141)</f>
        <v>0.26385461643240082</v>
      </c>
      <c r="H172" s="63">
        <f t="shared" si="17"/>
        <v>0.28677246127879091</v>
      </c>
      <c r="I172" s="63">
        <f t="shared" si="17"/>
        <v>0.31665505426481433</v>
      </c>
      <c r="J172" s="63">
        <f t="shared" si="17"/>
        <v>0.34825630262185181</v>
      </c>
      <c r="K172" s="63">
        <f t="shared" si="17"/>
        <v>0.37381426086669606</v>
      </c>
      <c r="L172" s="63">
        <f t="shared" si="17"/>
        <v>0.40747611844191833</v>
      </c>
      <c r="M172" s="63">
        <f t="shared" si="17"/>
        <v>0.45001886434335581</v>
      </c>
      <c r="N172" s="63">
        <f t="shared" si="17"/>
        <v>0.48645440643203303</v>
      </c>
      <c r="O172" s="63">
        <f t="shared" si="17"/>
        <v>0.5334789819289073</v>
      </c>
      <c r="P172" s="63">
        <f t="shared" si="17"/>
        <v>0.57083354825429677</v>
      </c>
      <c r="Q172" s="63">
        <f t="shared" si="17"/>
        <v>0.63911105669112667</v>
      </c>
      <c r="R172" s="63">
        <f t="shared" si="17"/>
        <v>0.67535634509441467</v>
      </c>
      <c r="S172" s="63">
        <f t="shared" si="17"/>
        <v>0.7325252008053712</v>
      </c>
      <c r="T172" s="63">
        <f t="shared" si="17"/>
        <v>0.79029260515440924</v>
      </c>
      <c r="U172" s="63">
        <f t="shared" si="17"/>
        <v>0.84383857123296413</v>
      </c>
      <c r="V172" s="63">
        <f t="shared" si="17"/>
        <v>0.89036282798904554</v>
      </c>
      <c r="W172" s="63">
        <f t="shared" si="17"/>
        <v>0.96829133707497439</v>
      </c>
      <c r="X172" s="63">
        <f t="shared" si="17"/>
        <v>1.0432043253592254</v>
      </c>
      <c r="Y172" s="63">
        <f t="shared" si="17"/>
        <v>1.175139814637894</v>
      </c>
      <c r="Z172" s="63">
        <f t="shared" si="17"/>
        <v>1.2261394703529394</v>
      </c>
      <c r="AA172" s="63">
        <f t="shared" si="17"/>
        <v>1.3281199717313021</v>
      </c>
      <c r="AB172" s="63">
        <f t="shared" si="17"/>
        <v>1.4722451328122488</v>
      </c>
      <c r="AC172" s="63"/>
      <c r="AD172" s="8"/>
    </row>
    <row r="173" spans="1:54" x14ac:dyDescent="0.3">
      <c r="B173" s="1">
        <v>2</v>
      </c>
      <c r="C173" s="1"/>
      <c r="D173" s="63"/>
      <c r="E173" s="63">
        <f>(AH14*D142)</f>
        <v>0</v>
      </c>
      <c r="F173" s="63">
        <f t="shared" ref="F173:AB188" si="18">(E44*E142)</f>
        <v>0</v>
      </c>
      <c r="G173" s="63">
        <f t="shared" si="18"/>
        <v>0</v>
      </c>
      <c r="H173" s="63">
        <f t="shared" si="18"/>
        <v>0</v>
      </c>
      <c r="I173" s="63">
        <f t="shared" si="18"/>
        <v>0</v>
      </c>
      <c r="J173" s="63">
        <f t="shared" si="18"/>
        <v>0</v>
      </c>
      <c r="K173" s="63">
        <f t="shared" si="18"/>
        <v>0</v>
      </c>
      <c r="L173" s="63">
        <f t="shared" si="18"/>
        <v>0</v>
      </c>
      <c r="M173" s="63">
        <f t="shared" si="18"/>
        <v>0</v>
      </c>
      <c r="N173" s="63">
        <f t="shared" si="18"/>
        <v>0</v>
      </c>
      <c r="O173" s="63">
        <f t="shared" si="18"/>
        <v>0</v>
      </c>
      <c r="P173" s="63">
        <f t="shared" si="18"/>
        <v>0</v>
      </c>
      <c r="Q173" s="63">
        <f t="shared" si="18"/>
        <v>0</v>
      </c>
      <c r="R173" s="63">
        <f t="shared" si="18"/>
        <v>0</v>
      </c>
      <c r="S173" s="63">
        <f t="shared" si="18"/>
        <v>0</v>
      </c>
      <c r="T173" s="63">
        <f t="shared" si="18"/>
        <v>0</v>
      </c>
      <c r="U173" s="63">
        <f t="shared" si="18"/>
        <v>0</v>
      </c>
      <c r="V173" s="63">
        <f t="shared" si="18"/>
        <v>0</v>
      </c>
      <c r="W173" s="63">
        <f t="shared" si="18"/>
        <v>0</v>
      </c>
      <c r="X173" s="63">
        <f t="shared" si="18"/>
        <v>0</v>
      </c>
      <c r="Y173" s="63">
        <f t="shared" si="18"/>
        <v>0</v>
      </c>
      <c r="Z173" s="63">
        <f t="shared" si="18"/>
        <v>0</v>
      </c>
      <c r="AA173" s="63">
        <f t="shared" si="18"/>
        <v>0</v>
      </c>
      <c r="AB173" s="63">
        <f t="shared" si="18"/>
        <v>0</v>
      </c>
      <c r="AC173" s="63"/>
      <c r="AD173" s="67"/>
    </row>
    <row r="174" spans="1:54" x14ac:dyDescent="0.3">
      <c r="B174" s="1">
        <v>3</v>
      </c>
      <c r="C174" s="1"/>
      <c r="D174" s="63"/>
      <c r="E174" s="63"/>
      <c r="F174" s="63">
        <f>(AI15*E143)</f>
        <v>0</v>
      </c>
      <c r="G174" s="63">
        <f t="shared" si="18"/>
        <v>0</v>
      </c>
      <c r="H174" s="63">
        <f t="shared" si="18"/>
        <v>0</v>
      </c>
      <c r="I174" s="63">
        <f t="shared" si="18"/>
        <v>0</v>
      </c>
      <c r="J174" s="63">
        <f t="shared" si="18"/>
        <v>0</v>
      </c>
      <c r="K174" s="63">
        <f t="shared" si="18"/>
        <v>0</v>
      </c>
      <c r="L174" s="63">
        <f t="shared" si="18"/>
        <v>0</v>
      </c>
      <c r="M174" s="63">
        <f t="shared" si="18"/>
        <v>0</v>
      </c>
      <c r="N174" s="63">
        <f t="shared" si="18"/>
        <v>0</v>
      </c>
      <c r="O174" s="63">
        <f t="shared" si="18"/>
        <v>0</v>
      </c>
      <c r="P174" s="63">
        <f t="shared" si="18"/>
        <v>0</v>
      </c>
      <c r="Q174" s="63">
        <f t="shared" si="18"/>
        <v>0</v>
      </c>
      <c r="R174" s="63">
        <f t="shared" si="18"/>
        <v>0</v>
      </c>
      <c r="S174" s="63">
        <f t="shared" si="18"/>
        <v>0</v>
      </c>
      <c r="T174" s="63">
        <f t="shared" si="18"/>
        <v>0</v>
      </c>
      <c r="U174" s="63">
        <f t="shared" si="18"/>
        <v>0</v>
      </c>
      <c r="V174" s="63">
        <f t="shared" si="18"/>
        <v>0</v>
      </c>
      <c r="W174" s="63">
        <f t="shared" si="18"/>
        <v>0</v>
      </c>
      <c r="X174" s="63">
        <f t="shared" si="18"/>
        <v>0</v>
      </c>
      <c r="Y174" s="63">
        <f t="shared" si="18"/>
        <v>0</v>
      </c>
      <c r="Z174" s="63">
        <f t="shared" si="18"/>
        <v>0</v>
      </c>
      <c r="AA174" s="63">
        <f t="shared" si="18"/>
        <v>0</v>
      </c>
      <c r="AB174" s="63">
        <f t="shared" si="18"/>
        <v>0</v>
      </c>
      <c r="AC174" s="63"/>
      <c r="AD174" s="67"/>
      <c r="AE174" s="67"/>
    </row>
    <row r="175" spans="1:54" x14ac:dyDescent="0.3">
      <c r="B175" s="1">
        <v>4</v>
      </c>
      <c r="C175" s="1"/>
      <c r="D175" s="63"/>
      <c r="E175" s="63"/>
      <c r="F175" s="63"/>
      <c r="G175" s="63">
        <f>(AJ16*F144)</f>
        <v>0</v>
      </c>
      <c r="H175" s="63">
        <f t="shared" si="18"/>
        <v>0</v>
      </c>
      <c r="I175" s="63">
        <f t="shared" si="18"/>
        <v>0</v>
      </c>
      <c r="J175" s="63">
        <f t="shared" si="18"/>
        <v>0</v>
      </c>
      <c r="K175" s="63">
        <f t="shared" si="18"/>
        <v>0</v>
      </c>
      <c r="L175" s="63">
        <f t="shared" si="18"/>
        <v>0</v>
      </c>
      <c r="M175" s="63">
        <f t="shared" si="18"/>
        <v>0</v>
      </c>
      <c r="N175" s="63">
        <f t="shared" si="18"/>
        <v>0</v>
      </c>
      <c r="O175" s="63">
        <f t="shared" si="18"/>
        <v>0</v>
      </c>
      <c r="P175" s="63">
        <f t="shared" si="18"/>
        <v>0</v>
      </c>
      <c r="Q175" s="63">
        <f t="shared" si="18"/>
        <v>0</v>
      </c>
      <c r="R175" s="63">
        <f t="shared" si="18"/>
        <v>0</v>
      </c>
      <c r="S175" s="63">
        <f t="shared" si="18"/>
        <v>0</v>
      </c>
      <c r="T175" s="63">
        <f t="shared" si="18"/>
        <v>0</v>
      </c>
      <c r="U175" s="63">
        <f t="shared" si="18"/>
        <v>0</v>
      </c>
      <c r="V175" s="63">
        <f t="shared" si="18"/>
        <v>0</v>
      </c>
      <c r="W175" s="63">
        <f t="shared" si="18"/>
        <v>0</v>
      </c>
      <c r="X175" s="63">
        <f t="shared" si="18"/>
        <v>0</v>
      </c>
      <c r="Y175" s="63">
        <f t="shared" si="18"/>
        <v>0</v>
      </c>
      <c r="Z175" s="63">
        <f t="shared" si="18"/>
        <v>0</v>
      </c>
      <c r="AA175" s="63">
        <f t="shared" si="18"/>
        <v>0</v>
      </c>
      <c r="AB175" s="63">
        <f t="shared" si="18"/>
        <v>0</v>
      </c>
      <c r="AC175" s="63"/>
      <c r="AD175" s="67"/>
      <c r="AE175" s="67"/>
      <c r="AF175" s="67"/>
    </row>
    <row r="176" spans="1:54" x14ac:dyDescent="0.3">
      <c r="B176" s="1">
        <v>5</v>
      </c>
      <c r="C176" s="1"/>
      <c r="D176" s="63"/>
      <c r="E176" s="63"/>
      <c r="F176" s="63"/>
      <c r="G176" s="63"/>
      <c r="H176" s="63">
        <f>(AK17*G145)</f>
        <v>0</v>
      </c>
      <c r="I176" s="63">
        <f t="shared" si="18"/>
        <v>0</v>
      </c>
      <c r="J176" s="63">
        <f t="shared" si="18"/>
        <v>0</v>
      </c>
      <c r="K176" s="63">
        <f t="shared" si="18"/>
        <v>0</v>
      </c>
      <c r="L176" s="63">
        <f t="shared" si="18"/>
        <v>0</v>
      </c>
      <c r="M176" s="63">
        <f t="shared" si="18"/>
        <v>0</v>
      </c>
      <c r="N176" s="63">
        <f t="shared" si="18"/>
        <v>0</v>
      </c>
      <c r="O176" s="63">
        <f t="shared" si="18"/>
        <v>0</v>
      </c>
      <c r="P176" s="63">
        <f t="shared" si="18"/>
        <v>0</v>
      </c>
      <c r="Q176" s="63">
        <f t="shared" si="18"/>
        <v>0</v>
      </c>
      <c r="R176" s="63">
        <f t="shared" si="18"/>
        <v>0</v>
      </c>
      <c r="S176" s="63">
        <f t="shared" si="18"/>
        <v>0</v>
      </c>
      <c r="T176" s="63">
        <f t="shared" si="18"/>
        <v>0</v>
      </c>
      <c r="U176" s="63">
        <f t="shared" si="18"/>
        <v>0</v>
      </c>
      <c r="V176" s="63">
        <f t="shared" si="18"/>
        <v>0</v>
      </c>
      <c r="W176" s="63">
        <f t="shared" si="18"/>
        <v>0</v>
      </c>
      <c r="X176" s="63">
        <f t="shared" si="18"/>
        <v>0</v>
      </c>
      <c r="Y176" s="63">
        <f t="shared" si="18"/>
        <v>0</v>
      </c>
      <c r="Z176" s="63">
        <f t="shared" si="18"/>
        <v>0</v>
      </c>
      <c r="AA176" s="63">
        <f t="shared" si="18"/>
        <v>0</v>
      </c>
      <c r="AB176" s="63">
        <f t="shared" si="18"/>
        <v>0</v>
      </c>
      <c r="AC176" s="63"/>
      <c r="AD176" s="67"/>
      <c r="AE176" s="67"/>
      <c r="AF176" s="67"/>
      <c r="AG176" s="67"/>
    </row>
    <row r="177" spans="2:49" x14ac:dyDescent="0.3">
      <c r="B177" s="1">
        <v>6</v>
      </c>
      <c r="C177" s="1"/>
      <c r="D177" s="63"/>
      <c r="E177" s="63"/>
      <c r="F177" s="63"/>
      <c r="G177" s="63"/>
      <c r="H177" s="63"/>
      <c r="I177" s="63">
        <f>(AL18*H146)</f>
        <v>0</v>
      </c>
      <c r="J177" s="63">
        <f t="shared" si="18"/>
        <v>0</v>
      </c>
      <c r="K177" s="63">
        <f t="shared" si="18"/>
        <v>0</v>
      </c>
      <c r="L177" s="63">
        <f t="shared" si="18"/>
        <v>0</v>
      </c>
      <c r="M177" s="63">
        <f t="shared" si="18"/>
        <v>0</v>
      </c>
      <c r="N177" s="63">
        <f t="shared" si="18"/>
        <v>0</v>
      </c>
      <c r="O177" s="63">
        <f t="shared" si="18"/>
        <v>0</v>
      </c>
      <c r="P177" s="63">
        <f t="shared" si="18"/>
        <v>0</v>
      </c>
      <c r="Q177" s="63">
        <f t="shared" si="18"/>
        <v>0</v>
      </c>
      <c r="R177" s="63">
        <f t="shared" si="18"/>
        <v>0</v>
      </c>
      <c r="S177" s="63">
        <f t="shared" si="18"/>
        <v>0</v>
      </c>
      <c r="T177" s="63">
        <f t="shared" si="18"/>
        <v>0</v>
      </c>
      <c r="U177" s="63">
        <f t="shared" si="18"/>
        <v>0</v>
      </c>
      <c r="V177" s="63">
        <f t="shared" si="18"/>
        <v>0</v>
      </c>
      <c r="W177" s="63">
        <f t="shared" si="18"/>
        <v>0</v>
      </c>
      <c r="X177" s="63">
        <f t="shared" si="18"/>
        <v>0</v>
      </c>
      <c r="Y177" s="63">
        <f t="shared" si="18"/>
        <v>0</v>
      </c>
      <c r="Z177" s="63">
        <f t="shared" si="18"/>
        <v>0</v>
      </c>
      <c r="AA177" s="63">
        <f t="shared" si="18"/>
        <v>0</v>
      </c>
      <c r="AB177" s="63">
        <f t="shared" si="18"/>
        <v>0</v>
      </c>
      <c r="AC177" s="63"/>
      <c r="AD177" s="67"/>
      <c r="AE177" s="67"/>
      <c r="AF177" s="67"/>
      <c r="AG177" s="67"/>
      <c r="AH177" s="67"/>
    </row>
    <row r="178" spans="2:49" x14ac:dyDescent="0.3">
      <c r="B178" s="1">
        <v>7</v>
      </c>
      <c r="C178" s="1"/>
      <c r="D178" s="63"/>
      <c r="E178" s="63"/>
      <c r="F178" s="63"/>
      <c r="G178" s="63"/>
      <c r="H178" s="63"/>
      <c r="I178" s="63"/>
      <c r="J178" s="63">
        <f>(AM19*I147)</f>
        <v>0</v>
      </c>
      <c r="K178" s="63">
        <f t="shared" si="18"/>
        <v>0</v>
      </c>
      <c r="L178" s="63">
        <f t="shared" si="18"/>
        <v>0</v>
      </c>
      <c r="M178" s="63">
        <f t="shared" si="18"/>
        <v>0</v>
      </c>
      <c r="N178" s="63">
        <f t="shared" si="18"/>
        <v>0</v>
      </c>
      <c r="O178" s="63">
        <f t="shared" si="18"/>
        <v>0</v>
      </c>
      <c r="P178" s="63">
        <f t="shared" si="18"/>
        <v>0</v>
      </c>
      <c r="Q178" s="63">
        <f t="shared" si="18"/>
        <v>0</v>
      </c>
      <c r="R178" s="63">
        <f t="shared" si="18"/>
        <v>0</v>
      </c>
      <c r="S178" s="63">
        <f t="shared" si="18"/>
        <v>0</v>
      </c>
      <c r="T178" s="63">
        <f t="shared" si="18"/>
        <v>0</v>
      </c>
      <c r="U178" s="63">
        <f t="shared" si="18"/>
        <v>0</v>
      </c>
      <c r="V178" s="63">
        <f t="shared" si="18"/>
        <v>0</v>
      </c>
      <c r="W178" s="63">
        <f t="shared" si="18"/>
        <v>0</v>
      </c>
      <c r="X178" s="63">
        <f t="shared" si="18"/>
        <v>0</v>
      </c>
      <c r="Y178" s="63">
        <f t="shared" si="18"/>
        <v>0</v>
      </c>
      <c r="Z178" s="63">
        <f t="shared" si="18"/>
        <v>0</v>
      </c>
      <c r="AA178" s="63">
        <f t="shared" si="18"/>
        <v>0</v>
      </c>
      <c r="AB178" s="63">
        <f t="shared" si="18"/>
        <v>0</v>
      </c>
      <c r="AC178" s="63"/>
      <c r="AD178" s="63"/>
      <c r="AE178" s="67"/>
      <c r="AF178" s="67"/>
      <c r="AG178" s="67"/>
      <c r="AH178" s="67"/>
      <c r="AI178" s="67"/>
    </row>
    <row r="179" spans="2:49" x14ac:dyDescent="0.3">
      <c r="B179" s="1">
        <v>8</v>
      </c>
      <c r="C179" s="1"/>
      <c r="D179" s="63"/>
      <c r="E179" s="63"/>
      <c r="F179" s="63"/>
      <c r="G179" s="63"/>
      <c r="H179" s="63"/>
      <c r="I179" s="63"/>
      <c r="J179" s="63"/>
      <c r="K179" s="63">
        <f>(AN20*J148)</f>
        <v>0</v>
      </c>
      <c r="L179" s="63">
        <f t="shared" si="18"/>
        <v>0</v>
      </c>
      <c r="M179" s="63">
        <f t="shared" si="18"/>
        <v>0</v>
      </c>
      <c r="N179" s="63">
        <f t="shared" si="18"/>
        <v>0</v>
      </c>
      <c r="O179" s="63">
        <f t="shared" si="18"/>
        <v>0</v>
      </c>
      <c r="P179" s="63">
        <f t="shared" si="18"/>
        <v>0</v>
      </c>
      <c r="Q179" s="63">
        <f t="shared" si="18"/>
        <v>0</v>
      </c>
      <c r="R179" s="63">
        <f t="shared" si="18"/>
        <v>0</v>
      </c>
      <c r="S179" s="63">
        <f t="shared" si="18"/>
        <v>0</v>
      </c>
      <c r="T179" s="63">
        <f t="shared" si="18"/>
        <v>0</v>
      </c>
      <c r="U179" s="63">
        <f t="shared" si="18"/>
        <v>0</v>
      </c>
      <c r="V179" s="63">
        <f t="shared" si="18"/>
        <v>0</v>
      </c>
      <c r="W179" s="63">
        <f t="shared" si="18"/>
        <v>0</v>
      </c>
      <c r="X179" s="63">
        <f t="shared" si="18"/>
        <v>0</v>
      </c>
      <c r="Y179" s="63">
        <f t="shared" si="18"/>
        <v>0</v>
      </c>
      <c r="Z179" s="63">
        <f t="shared" si="18"/>
        <v>0</v>
      </c>
      <c r="AA179" s="63">
        <f t="shared" si="18"/>
        <v>0</v>
      </c>
      <c r="AB179" s="63">
        <f t="shared" si="18"/>
        <v>0</v>
      </c>
      <c r="AC179" s="63"/>
      <c r="AD179" s="63"/>
      <c r="AE179" s="63"/>
      <c r="AF179" s="67"/>
      <c r="AG179" s="67"/>
      <c r="AH179" s="67"/>
      <c r="AI179" s="67"/>
      <c r="AJ179" s="67"/>
    </row>
    <row r="180" spans="2:49" x14ac:dyDescent="0.3">
      <c r="B180" s="1">
        <v>9</v>
      </c>
      <c r="C180" s="1"/>
      <c r="D180" s="63"/>
      <c r="E180" s="63"/>
      <c r="F180" s="63"/>
      <c r="G180" s="63"/>
      <c r="H180" s="63"/>
      <c r="I180" s="63"/>
      <c r="J180" s="63"/>
      <c r="K180" s="63"/>
      <c r="L180" s="63">
        <f>(AO21*K149)</f>
        <v>0</v>
      </c>
      <c r="M180" s="63">
        <f t="shared" si="18"/>
        <v>0</v>
      </c>
      <c r="N180" s="63">
        <f t="shared" si="18"/>
        <v>0</v>
      </c>
      <c r="O180" s="63">
        <f t="shared" si="18"/>
        <v>0</v>
      </c>
      <c r="P180" s="63">
        <f t="shared" si="18"/>
        <v>0</v>
      </c>
      <c r="Q180" s="63">
        <f t="shared" si="18"/>
        <v>0</v>
      </c>
      <c r="R180" s="63">
        <f t="shared" si="18"/>
        <v>0</v>
      </c>
      <c r="S180" s="63">
        <f t="shared" si="18"/>
        <v>0</v>
      </c>
      <c r="T180" s="63">
        <f t="shared" si="18"/>
        <v>0</v>
      </c>
      <c r="U180" s="63">
        <f t="shared" si="18"/>
        <v>0</v>
      </c>
      <c r="V180" s="63">
        <f t="shared" si="18"/>
        <v>0</v>
      </c>
      <c r="W180" s="63">
        <f t="shared" si="18"/>
        <v>0</v>
      </c>
      <c r="X180" s="63">
        <f t="shared" si="18"/>
        <v>0</v>
      </c>
      <c r="Y180" s="63">
        <f t="shared" si="18"/>
        <v>0</v>
      </c>
      <c r="Z180" s="63">
        <f t="shared" si="18"/>
        <v>0</v>
      </c>
      <c r="AA180" s="63">
        <f t="shared" si="18"/>
        <v>0</v>
      </c>
      <c r="AB180" s="63">
        <f t="shared" si="18"/>
        <v>0</v>
      </c>
      <c r="AC180" s="63"/>
      <c r="AD180" s="63"/>
      <c r="AE180" s="63"/>
      <c r="AF180" s="63"/>
      <c r="AG180" s="67"/>
      <c r="AH180" s="67"/>
      <c r="AI180" s="67"/>
      <c r="AJ180" s="67"/>
      <c r="AK180" s="67"/>
    </row>
    <row r="181" spans="2:49" x14ac:dyDescent="0.3">
      <c r="B181" s="1">
        <v>10</v>
      </c>
      <c r="C181" s="1"/>
      <c r="D181" s="63"/>
      <c r="E181" s="63"/>
      <c r="F181" s="63"/>
      <c r="G181" s="63"/>
      <c r="H181" s="63"/>
      <c r="I181" s="63"/>
      <c r="J181" s="63"/>
      <c r="K181" s="63"/>
      <c r="L181" s="63"/>
      <c r="M181" s="63">
        <f>(AP22*L150)</f>
        <v>0</v>
      </c>
      <c r="N181" s="63">
        <f t="shared" si="18"/>
        <v>0</v>
      </c>
      <c r="O181" s="63">
        <f t="shared" si="18"/>
        <v>0</v>
      </c>
      <c r="P181" s="63">
        <f t="shared" si="18"/>
        <v>0</v>
      </c>
      <c r="Q181" s="63">
        <f t="shared" si="18"/>
        <v>0</v>
      </c>
      <c r="R181" s="63">
        <f t="shared" si="18"/>
        <v>0</v>
      </c>
      <c r="S181" s="63">
        <f t="shared" si="18"/>
        <v>0</v>
      </c>
      <c r="T181" s="63">
        <f t="shared" si="18"/>
        <v>0</v>
      </c>
      <c r="U181" s="63">
        <f t="shared" si="18"/>
        <v>0</v>
      </c>
      <c r="V181" s="63">
        <f t="shared" si="18"/>
        <v>0</v>
      </c>
      <c r="W181" s="63">
        <f t="shared" si="18"/>
        <v>0</v>
      </c>
      <c r="X181" s="63">
        <f t="shared" si="18"/>
        <v>0</v>
      </c>
      <c r="Y181" s="63">
        <f t="shared" si="18"/>
        <v>0</v>
      </c>
      <c r="Z181" s="63">
        <f t="shared" si="18"/>
        <v>0</v>
      </c>
      <c r="AA181" s="63">
        <f t="shared" si="18"/>
        <v>0</v>
      </c>
      <c r="AB181" s="63">
        <f t="shared" si="18"/>
        <v>0</v>
      </c>
      <c r="AC181" s="63"/>
      <c r="AD181" s="63"/>
      <c r="AE181" s="63"/>
      <c r="AF181" s="63"/>
      <c r="AG181" s="63"/>
      <c r="AH181" s="67"/>
      <c r="AI181" s="67"/>
      <c r="AJ181" s="67"/>
      <c r="AK181" s="67"/>
      <c r="AL181" s="67"/>
    </row>
    <row r="182" spans="2:49" x14ac:dyDescent="0.3">
      <c r="B182" s="1">
        <v>11</v>
      </c>
      <c r="C182" s="1"/>
      <c r="D182" s="63"/>
      <c r="E182" s="63"/>
      <c r="F182" s="63"/>
      <c r="G182" s="63"/>
      <c r="H182" s="63"/>
      <c r="I182" s="63"/>
      <c r="J182" s="63"/>
      <c r="K182" s="63"/>
      <c r="L182" s="63"/>
      <c r="M182" s="63"/>
      <c r="N182" s="63">
        <f>(AQ23*M151)</f>
        <v>0</v>
      </c>
      <c r="O182" s="63">
        <f t="shared" si="18"/>
        <v>0</v>
      </c>
      <c r="P182" s="63">
        <f t="shared" si="18"/>
        <v>0</v>
      </c>
      <c r="Q182" s="63">
        <f t="shared" si="18"/>
        <v>0</v>
      </c>
      <c r="R182" s="63">
        <f t="shared" si="18"/>
        <v>0</v>
      </c>
      <c r="S182" s="63">
        <f t="shared" si="18"/>
        <v>0</v>
      </c>
      <c r="T182" s="63">
        <f t="shared" si="18"/>
        <v>0</v>
      </c>
      <c r="U182" s="63">
        <f t="shared" si="18"/>
        <v>0</v>
      </c>
      <c r="V182" s="63">
        <f t="shared" si="18"/>
        <v>0</v>
      </c>
      <c r="W182" s="63">
        <f t="shared" si="18"/>
        <v>0</v>
      </c>
      <c r="X182" s="63">
        <f t="shared" si="18"/>
        <v>0</v>
      </c>
      <c r="Y182" s="63">
        <f t="shared" si="18"/>
        <v>0</v>
      </c>
      <c r="Z182" s="63">
        <f t="shared" si="18"/>
        <v>0</v>
      </c>
      <c r="AA182" s="63">
        <f t="shared" si="18"/>
        <v>0</v>
      </c>
      <c r="AB182" s="63">
        <f t="shared" si="18"/>
        <v>0</v>
      </c>
      <c r="AC182" s="63"/>
      <c r="AD182" s="63"/>
      <c r="AE182" s="63"/>
      <c r="AF182" s="63"/>
      <c r="AG182" s="63"/>
      <c r="AH182" s="63"/>
      <c r="AI182" s="67"/>
      <c r="AJ182" s="67"/>
      <c r="AK182" s="67"/>
      <c r="AL182" s="67"/>
      <c r="AM182" s="67"/>
    </row>
    <row r="183" spans="2:49" x14ac:dyDescent="0.3">
      <c r="B183" s="1">
        <v>12</v>
      </c>
      <c r="C183" s="1"/>
      <c r="D183" s="63"/>
      <c r="E183" s="63"/>
      <c r="F183" s="63"/>
      <c r="G183" s="63"/>
      <c r="H183" s="63"/>
      <c r="I183" s="63"/>
      <c r="J183" s="63"/>
      <c r="K183" s="63"/>
      <c r="L183" s="63"/>
      <c r="M183" s="63"/>
      <c r="N183" s="63"/>
      <c r="O183" s="63">
        <f>(AR24*N152)</f>
        <v>0</v>
      </c>
      <c r="P183" s="63">
        <f t="shared" si="18"/>
        <v>0</v>
      </c>
      <c r="Q183" s="63">
        <f t="shared" si="18"/>
        <v>0</v>
      </c>
      <c r="R183" s="63">
        <f t="shared" si="18"/>
        <v>0</v>
      </c>
      <c r="S183" s="63">
        <f t="shared" si="18"/>
        <v>0</v>
      </c>
      <c r="T183" s="63">
        <f t="shared" si="18"/>
        <v>0</v>
      </c>
      <c r="U183" s="63">
        <f t="shared" si="18"/>
        <v>0</v>
      </c>
      <c r="V183" s="63">
        <f t="shared" si="18"/>
        <v>0</v>
      </c>
      <c r="W183" s="63">
        <f t="shared" si="18"/>
        <v>0</v>
      </c>
      <c r="X183" s="63">
        <f t="shared" si="18"/>
        <v>0</v>
      </c>
      <c r="Y183" s="63">
        <f t="shared" si="18"/>
        <v>0</v>
      </c>
      <c r="Z183" s="63">
        <f t="shared" si="18"/>
        <v>0</v>
      </c>
      <c r="AA183" s="63">
        <f t="shared" si="18"/>
        <v>0</v>
      </c>
      <c r="AB183" s="63">
        <f t="shared" si="18"/>
        <v>0</v>
      </c>
      <c r="AC183" s="63"/>
      <c r="AD183" s="63"/>
      <c r="AE183" s="63"/>
      <c r="AF183" s="63"/>
      <c r="AG183" s="63"/>
      <c r="AH183" s="63"/>
      <c r="AI183" s="63"/>
      <c r="AJ183" s="67"/>
      <c r="AK183" s="67"/>
      <c r="AL183" s="67"/>
      <c r="AM183" s="67"/>
      <c r="AN183" s="67"/>
    </row>
    <row r="184" spans="2:49" x14ac:dyDescent="0.3">
      <c r="B184" s="1">
        <v>13</v>
      </c>
      <c r="C184" s="1"/>
      <c r="D184" s="63"/>
      <c r="E184" s="63"/>
      <c r="F184" s="63"/>
      <c r="G184" s="63"/>
      <c r="H184" s="63"/>
      <c r="I184" s="63"/>
      <c r="J184" s="63"/>
      <c r="K184" s="63"/>
      <c r="L184" s="63"/>
      <c r="M184" s="63"/>
      <c r="N184" s="63"/>
      <c r="O184" s="63"/>
      <c r="P184" s="63">
        <f>(AS25*O153)</f>
        <v>0</v>
      </c>
      <c r="Q184" s="63">
        <f t="shared" si="18"/>
        <v>0</v>
      </c>
      <c r="R184" s="63">
        <f t="shared" si="18"/>
        <v>0</v>
      </c>
      <c r="S184" s="63">
        <f t="shared" si="18"/>
        <v>0</v>
      </c>
      <c r="T184" s="63">
        <f t="shared" si="18"/>
        <v>0</v>
      </c>
      <c r="U184" s="63">
        <f t="shared" si="18"/>
        <v>0</v>
      </c>
      <c r="V184" s="63">
        <f t="shared" si="18"/>
        <v>0</v>
      </c>
      <c r="W184" s="63">
        <f t="shared" si="18"/>
        <v>0</v>
      </c>
      <c r="X184" s="63">
        <f t="shared" si="18"/>
        <v>0</v>
      </c>
      <c r="Y184" s="63">
        <f t="shared" si="18"/>
        <v>0</v>
      </c>
      <c r="Z184" s="63">
        <f t="shared" si="18"/>
        <v>0</v>
      </c>
      <c r="AA184" s="63">
        <f t="shared" si="18"/>
        <v>0</v>
      </c>
      <c r="AB184" s="63">
        <f t="shared" si="18"/>
        <v>0</v>
      </c>
      <c r="AC184" s="63"/>
      <c r="AD184" s="63"/>
      <c r="AE184" s="63"/>
      <c r="AF184" s="63"/>
      <c r="AG184" s="63"/>
      <c r="AH184" s="63"/>
      <c r="AI184" s="63"/>
      <c r="AJ184" s="63"/>
      <c r="AK184" s="67"/>
      <c r="AL184" s="67"/>
      <c r="AM184" s="67"/>
      <c r="AN184" s="67"/>
      <c r="AO184" s="67"/>
    </row>
    <row r="185" spans="2:49" x14ac:dyDescent="0.3">
      <c r="B185" s="1">
        <v>14</v>
      </c>
      <c r="C185" s="1"/>
      <c r="D185" s="63"/>
      <c r="E185" s="63"/>
      <c r="F185" s="63"/>
      <c r="G185" s="63"/>
      <c r="H185" s="63"/>
      <c r="I185" s="63"/>
      <c r="J185" s="63"/>
      <c r="K185" s="63"/>
      <c r="L185" s="63"/>
      <c r="M185" s="63"/>
      <c r="N185" s="63"/>
      <c r="O185" s="63"/>
      <c r="P185" s="63"/>
      <c r="Q185" s="63">
        <f>(AT26*P154)</f>
        <v>0</v>
      </c>
      <c r="R185" s="63">
        <f t="shared" si="18"/>
        <v>0</v>
      </c>
      <c r="S185" s="63">
        <f t="shared" si="18"/>
        <v>0</v>
      </c>
      <c r="T185" s="63">
        <f t="shared" si="18"/>
        <v>0</v>
      </c>
      <c r="U185" s="63">
        <f t="shared" si="18"/>
        <v>0</v>
      </c>
      <c r="V185" s="63">
        <f t="shared" si="18"/>
        <v>0</v>
      </c>
      <c r="W185" s="63">
        <f t="shared" si="18"/>
        <v>0</v>
      </c>
      <c r="X185" s="63">
        <f t="shared" si="18"/>
        <v>0</v>
      </c>
      <c r="Y185" s="63">
        <f t="shared" si="18"/>
        <v>0</v>
      </c>
      <c r="Z185" s="63">
        <f t="shared" si="18"/>
        <v>0</v>
      </c>
      <c r="AA185" s="63">
        <f t="shared" si="18"/>
        <v>0</v>
      </c>
      <c r="AB185" s="63">
        <f t="shared" si="18"/>
        <v>0</v>
      </c>
      <c r="AC185" s="63"/>
      <c r="AD185" s="63"/>
      <c r="AE185" s="63"/>
      <c r="AF185" s="63"/>
      <c r="AG185" s="63"/>
      <c r="AH185" s="63"/>
      <c r="AI185" s="63"/>
      <c r="AJ185" s="63"/>
      <c r="AK185" s="63"/>
      <c r="AL185" s="67"/>
      <c r="AM185" s="67"/>
      <c r="AN185" s="67"/>
      <c r="AO185" s="67"/>
      <c r="AP185" s="67"/>
    </row>
    <row r="186" spans="2:49" x14ac:dyDescent="0.3">
      <c r="B186" s="1">
        <v>15</v>
      </c>
      <c r="C186" s="1"/>
      <c r="D186" s="63"/>
      <c r="E186" s="63"/>
      <c r="F186" s="63"/>
      <c r="G186" s="63"/>
      <c r="H186" s="63"/>
      <c r="I186" s="63"/>
      <c r="J186" s="63"/>
      <c r="K186" s="63"/>
      <c r="L186" s="63"/>
      <c r="M186" s="63"/>
      <c r="N186" s="63"/>
      <c r="O186" s="63"/>
      <c r="P186" s="63"/>
      <c r="Q186" s="63"/>
      <c r="R186" s="63">
        <f>(AU27*Q155)</f>
        <v>0</v>
      </c>
      <c r="S186" s="63">
        <f t="shared" si="18"/>
        <v>0</v>
      </c>
      <c r="T186" s="63">
        <f t="shared" si="18"/>
        <v>0</v>
      </c>
      <c r="U186" s="63">
        <f t="shared" si="18"/>
        <v>0</v>
      </c>
      <c r="V186" s="63">
        <f t="shared" si="18"/>
        <v>0</v>
      </c>
      <c r="W186" s="63">
        <f t="shared" si="18"/>
        <v>0</v>
      </c>
      <c r="X186" s="63">
        <f t="shared" si="18"/>
        <v>0</v>
      </c>
      <c r="Y186" s="63">
        <f t="shared" si="18"/>
        <v>0</v>
      </c>
      <c r="Z186" s="63">
        <f t="shared" si="18"/>
        <v>0</v>
      </c>
      <c r="AA186" s="63">
        <f t="shared" si="18"/>
        <v>0</v>
      </c>
      <c r="AB186" s="63">
        <f t="shared" si="18"/>
        <v>0</v>
      </c>
      <c r="AC186" s="63"/>
      <c r="AD186" s="63"/>
      <c r="AE186" s="63"/>
      <c r="AF186" s="63"/>
      <c r="AG186" s="63"/>
      <c r="AH186" s="63"/>
      <c r="AI186" s="63"/>
      <c r="AJ186" s="63"/>
      <c r="AK186" s="63"/>
      <c r="AL186" s="63"/>
      <c r="AM186" s="67"/>
      <c r="AN186" s="67"/>
      <c r="AO186" s="67"/>
      <c r="AP186" s="67"/>
      <c r="AQ186" s="67"/>
    </row>
    <row r="187" spans="2:49" x14ac:dyDescent="0.3">
      <c r="B187" s="1">
        <v>16</v>
      </c>
      <c r="C187" s="1"/>
      <c r="D187" s="63"/>
      <c r="E187" s="63"/>
      <c r="F187" s="63"/>
      <c r="G187" s="63"/>
      <c r="H187" s="63"/>
      <c r="I187" s="63"/>
      <c r="J187" s="63"/>
      <c r="K187" s="63"/>
      <c r="L187" s="63"/>
      <c r="M187" s="63"/>
      <c r="N187" s="63"/>
      <c r="O187" s="63"/>
      <c r="P187" s="63"/>
      <c r="Q187" s="63"/>
      <c r="R187" s="63"/>
      <c r="S187" s="63">
        <f>(AV28*R156)</f>
        <v>0</v>
      </c>
      <c r="T187" s="63">
        <f t="shared" si="18"/>
        <v>0</v>
      </c>
      <c r="U187" s="63">
        <f t="shared" si="18"/>
        <v>0</v>
      </c>
      <c r="V187" s="63">
        <f t="shared" si="18"/>
        <v>0</v>
      </c>
      <c r="W187" s="63">
        <f t="shared" si="18"/>
        <v>0</v>
      </c>
      <c r="X187" s="63">
        <f t="shared" si="18"/>
        <v>0</v>
      </c>
      <c r="Y187" s="63">
        <f t="shared" si="18"/>
        <v>0</v>
      </c>
      <c r="Z187" s="63">
        <f t="shared" si="18"/>
        <v>0</v>
      </c>
      <c r="AA187" s="63">
        <f t="shared" si="18"/>
        <v>0</v>
      </c>
      <c r="AB187" s="63">
        <f t="shared" si="18"/>
        <v>0</v>
      </c>
      <c r="AC187" s="63"/>
      <c r="AD187" s="63"/>
      <c r="AE187" s="63"/>
      <c r="AF187" s="63"/>
      <c r="AG187" s="63"/>
      <c r="AH187" s="63"/>
      <c r="AI187" s="63"/>
      <c r="AJ187" s="63"/>
      <c r="AK187" s="63"/>
      <c r="AL187" s="63"/>
      <c r="AM187" s="63"/>
      <c r="AN187" s="67"/>
      <c r="AO187" s="67"/>
      <c r="AP187" s="67"/>
      <c r="AQ187" s="67"/>
      <c r="AR187" s="67"/>
    </row>
    <row r="188" spans="2:49" x14ac:dyDescent="0.3">
      <c r="B188" s="1">
        <v>17</v>
      </c>
      <c r="C188" s="1"/>
      <c r="D188" s="63"/>
      <c r="E188" s="63"/>
      <c r="F188" s="63"/>
      <c r="G188" s="63"/>
      <c r="H188" s="63"/>
      <c r="I188" s="63"/>
      <c r="J188" s="63"/>
      <c r="K188" s="63"/>
      <c r="L188" s="63"/>
      <c r="M188" s="63"/>
      <c r="N188" s="63"/>
      <c r="O188" s="63"/>
      <c r="P188" s="63"/>
      <c r="Q188" s="63"/>
      <c r="R188" s="63"/>
      <c r="S188" s="63"/>
      <c r="T188" s="63">
        <f>(AW29*S157)</f>
        <v>0</v>
      </c>
      <c r="U188" s="63">
        <f t="shared" si="18"/>
        <v>0</v>
      </c>
      <c r="V188" s="63">
        <f t="shared" si="18"/>
        <v>0</v>
      </c>
      <c r="W188" s="63">
        <f t="shared" si="18"/>
        <v>0</v>
      </c>
      <c r="X188" s="63">
        <f t="shared" si="18"/>
        <v>0</v>
      </c>
      <c r="Y188" s="63">
        <f t="shared" si="18"/>
        <v>0</v>
      </c>
      <c r="Z188" s="63">
        <f t="shared" si="18"/>
        <v>0</v>
      </c>
      <c r="AA188" s="63">
        <f t="shared" si="18"/>
        <v>0</v>
      </c>
      <c r="AB188" s="63">
        <f t="shared" si="18"/>
        <v>0</v>
      </c>
      <c r="AC188" s="63"/>
      <c r="AD188" s="63"/>
      <c r="AE188" s="63"/>
      <c r="AF188" s="63"/>
      <c r="AG188" s="63"/>
      <c r="AH188" s="63"/>
      <c r="AI188" s="63"/>
      <c r="AJ188" s="63"/>
      <c r="AK188" s="63"/>
      <c r="AL188" s="63"/>
      <c r="AM188" s="63"/>
      <c r="AN188" s="63"/>
      <c r="AO188" s="67"/>
      <c r="AP188" s="67"/>
      <c r="AQ188" s="67"/>
      <c r="AR188" s="67"/>
      <c r="AS188" s="67"/>
    </row>
    <row r="189" spans="2:49" x14ac:dyDescent="0.3">
      <c r="B189" s="1">
        <v>18</v>
      </c>
      <c r="C189" s="1"/>
      <c r="D189" s="63"/>
      <c r="E189" s="63"/>
      <c r="F189" s="63"/>
      <c r="G189" s="63"/>
      <c r="H189" s="63"/>
      <c r="I189" s="63"/>
      <c r="J189" s="63"/>
      <c r="K189" s="63"/>
      <c r="L189" s="63"/>
      <c r="M189" s="63"/>
      <c r="N189" s="63"/>
      <c r="O189" s="63"/>
      <c r="P189" s="63"/>
      <c r="Q189" s="63"/>
      <c r="R189" s="63"/>
      <c r="S189" s="63"/>
      <c r="T189" s="63"/>
      <c r="U189" s="63">
        <f>(AX30*T158)</f>
        <v>0</v>
      </c>
      <c r="V189" s="63">
        <f t="shared" ref="V189:AB195" si="19">(U60*U158)</f>
        <v>0</v>
      </c>
      <c r="W189" s="63">
        <f t="shared" si="19"/>
        <v>0</v>
      </c>
      <c r="X189" s="63">
        <f t="shared" si="19"/>
        <v>0</v>
      </c>
      <c r="Y189" s="63">
        <f t="shared" si="19"/>
        <v>0</v>
      </c>
      <c r="Z189" s="63">
        <f t="shared" si="19"/>
        <v>0</v>
      </c>
      <c r="AA189" s="63">
        <f t="shared" si="19"/>
        <v>0</v>
      </c>
      <c r="AB189" s="63">
        <f t="shared" si="19"/>
        <v>0</v>
      </c>
      <c r="AC189" s="63"/>
      <c r="AD189" s="63"/>
      <c r="AE189" s="63"/>
      <c r="AF189" s="63"/>
      <c r="AG189" s="63"/>
      <c r="AH189" s="63"/>
      <c r="AI189" s="63"/>
      <c r="AJ189" s="63"/>
      <c r="AK189" s="63"/>
      <c r="AL189" s="63"/>
      <c r="AM189" s="63"/>
      <c r="AN189" s="63"/>
      <c r="AO189" s="63"/>
      <c r="AP189" s="67"/>
      <c r="AQ189" s="67"/>
      <c r="AR189" s="67"/>
      <c r="AS189" s="67"/>
      <c r="AT189" s="67"/>
    </row>
    <row r="190" spans="2:49" x14ac:dyDescent="0.3">
      <c r="B190" s="1">
        <v>19</v>
      </c>
      <c r="C190" s="1"/>
      <c r="D190" s="63"/>
      <c r="E190" s="63"/>
      <c r="F190" s="63"/>
      <c r="G190" s="63"/>
      <c r="H190" s="63"/>
      <c r="I190" s="63"/>
      <c r="J190" s="63"/>
      <c r="K190" s="63"/>
      <c r="L190" s="63"/>
      <c r="M190" s="63"/>
      <c r="N190" s="63"/>
      <c r="O190" s="63"/>
      <c r="P190" s="63"/>
      <c r="Q190" s="63"/>
      <c r="R190" s="63"/>
      <c r="S190" s="63"/>
      <c r="T190" s="63"/>
      <c r="U190" s="63"/>
      <c r="V190" s="63">
        <f>(AY31*U159)</f>
        <v>0</v>
      </c>
      <c r="W190" s="63">
        <f t="shared" si="19"/>
        <v>0</v>
      </c>
      <c r="X190" s="63">
        <f t="shared" si="19"/>
        <v>0</v>
      </c>
      <c r="Y190" s="63">
        <f t="shared" si="19"/>
        <v>0</v>
      </c>
      <c r="Z190" s="63">
        <f t="shared" si="19"/>
        <v>0</v>
      </c>
      <c r="AA190" s="63">
        <f t="shared" si="19"/>
        <v>0</v>
      </c>
      <c r="AB190" s="63">
        <f t="shared" si="19"/>
        <v>0</v>
      </c>
      <c r="AC190" s="63"/>
      <c r="AD190" s="63"/>
      <c r="AE190" s="63"/>
      <c r="AF190" s="63"/>
      <c r="AG190" s="63"/>
      <c r="AH190" s="63"/>
      <c r="AI190" s="63"/>
      <c r="AJ190" s="63"/>
      <c r="AK190" s="63"/>
      <c r="AL190" s="63"/>
      <c r="AM190" s="63"/>
      <c r="AN190" s="63"/>
      <c r="AO190" s="63"/>
      <c r="AP190" s="63"/>
      <c r="AQ190" s="67"/>
      <c r="AR190" s="67"/>
      <c r="AS190" s="67"/>
      <c r="AT190" s="67"/>
      <c r="AU190" s="67"/>
    </row>
    <row r="191" spans="2:49" x14ac:dyDescent="0.3">
      <c r="B191" s="1">
        <v>20</v>
      </c>
      <c r="C191" s="1"/>
      <c r="D191" s="63"/>
      <c r="E191" s="63"/>
      <c r="F191" s="63"/>
      <c r="G191" s="63"/>
      <c r="H191" s="63"/>
      <c r="I191" s="63"/>
      <c r="J191" s="63"/>
      <c r="K191" s="63"/>
      <c r="L191" s="63"/>
      <c r="M191" s="63"/>
      <c r="N191" s="63"/>
      <c r="O191" s="63"/>
      <c r="P191" s="63"/>
      <c r="Q191" s="63"/>
      <c r="R191" s="63"/>
      <c r="S191" s="63"/>
      <c r="T191" s="63"/>
      <c r="U191" s="63"/>
      <c r="V191" s="63"/>
      <c r="W191" s="63">
        <f>(AZ32*V160)</f>
        <v>0</v>
      </c>
      <c r="X191" s="63">
        <f t="shared" si="19"/>
        <v>0</v>
      </c>
      <c r="Y191" s="63">
        <f t="shared" si="19"/>
        <v>0</v>
      </c>
      <c r="Z191" s="63">
        <f t="shared" si="19"/>
        <v>0</v>
      </c>
      <c r="AA191" s="63">
        <f t="shared" si="19"/>
        <v>0</v>
      </c>
      <c r="AB191" s="63">
        <f t="shared" si="19"/>
        <v>0</v>
      </c>
      <c r="AC191" s="63"/>
      <c r="AD191" s="63"/>
      <c r="AE191" s="63"/>
      <c r="AF191" s="63"/>
      <c r="AG191" s="63"/>
      <c r="AH191" s="63"/>
      <c r="AI191" s="63"/>
      <c r="AJ191" s="63"/>
      <c r="AK191" s="63"/>
      <c r="AL191" s="63"/>
      <c r="AM191" s="63"/>
      <c r="AN191" s="63"/>
      <c r="AO191" s="63"/>
      <c r="AP191" s="63"/>
      <c r="AQ191" s="63"/>
      <c r="AR191" s="67"/>
      <c r="AS191" s="67"/>
      <c r="AT191" s="67"/>
      <c r="AU191" s="67"/>
      <c r="AV191" s="67"/>
    </row>
    <row r="192" spans="2:49" x14ac:dyDescent="0.3">
      <c r="B192" s="1">
        <v>21</v>
      </c>
      <c r="C192" s="1"/>
      <c r="D192" s="63"/>
      <c r="E192" s="63"/>
      <c r="F192" s="63"/>
      <c r="G192" s="63"/>
      <c r="H192" s="63"/>
      <c r="I192" s="63"/>
      <c r="J192" s="63"/>
      <c r="K192" s="63"/>
      <c r="L192" s="63"/>
      <c r="M192" s="63"/>
      <c r="N192" s="63"/>
      <c r="O192" s="63"/>
      <c r="P192" s="63"/>
      <c r="Q192" s="63"/>
      <c r="R192" s="63"/>
      <c r="S192" s="63"/>
      <c r="T192" s="63"/>
      <c r="U192" s="63"/>
      <c r="V192" s="63"/>
      <c r="W192" s="63"/>
      <c r="X192" s="63">
        <f>(BA33*W161)</f>
        <v>0</v>
      </c>
      <c r="Y192" s="63">
        <f t="shared" si="19"/>
        <v>0</v>
      </c>
      <c r="Z192" s="63">
        <f t="shared" si="19"/>
        <v>0</v>
      </c>
      <c r="AA192" s="63">
        <f t="shared" si="19"/>
        <v>0</v>
      </c>
      <c r="AB192" s="63">
        <f t="shared" si="19"/>
        <v>0</v>
      </c>
      <c r="AC192" s="63"/>
      <c r="AD192" s="63"/>
      <c r="AE192" s="63"/>
      <c r="AF192" s="63"/>
      <c r="AG192" s="63"/>
      <c r="AH192" s="63"/>
      <c r="AI192" s="63"/>
      <c r="AJ192" s="63"/>
      <c r="AK192" s="63"/>
      <c r="AL192" s="63"/>
      <c r="AM192" s="63"/>
      <c r="AN192" s="63"/>
      <c r="AO192" s="63"/>
      <c r="AP192" s="63"/>
      <c r="AQ192" s="63"/>
      <c r="AR192" s="63"/>
      <c r="AS192" s="67"/>
      <c r="AT192" s="67"/>
      <c r="AU192" s="67"/>
      <c r="AV192" s="67"/>
      <c r="AW192" s="67"/>
    </row>
    <row r="193" spans="1:141" x14ac:dyDescent="0.3">
      <c r="B193" s="1">
        <v>22</v>
      </c>
      <c r="C193" s="1"/>
      <c r="D193" s="63"/>
      <c r="E193" s="63"/>
      <c r="F193" s="63"/>
      <c r="G193" s="63"/>
      <c r="H193" s="63"/>
      <c r="I193" s="63"/>
      <c r="J193" s="63"/>
      <c r="K193" s="63"/>
      <c r="L193" s="63"/>
      <c r="M193" s="63"/>
      <c r="N193" s="63"/>
      <c r="O193" s="63"/>
      <c r="P193" s="63"/>
      <c r="Q193" s="63"/>
      <c r="R193" s="63"/>
      <c r="S193" s="63"/>
      <c r="T193" s="63"/>
      <c r="U193" s="63"/>
      <c r="V193" s="63"/>
      <c r="W193" s="63"/>
      <c r="X193" s="63"/>
      <c r="Y193" s="63">
        <f>(BB34*X162)</f>
        <v>0</v>
      </c>
      <c r="Z193" s="63">
        <f t="shared" si="19"/>
        <v>0</v>
      </c>
      <c r="AA193" s="63">
        <f t="shared" si="19"/>
        <v>0</v>
      </c>
      <c r="AB193" s="63">
        <f t="shared" si="19"/>
        <v>0</v>
      </c>
      <c r="AC193" s="63"/>
      <c r="AD193" s="63"/>
      <c r="AE193" s="63"/>
      <c r="AF193" s="63"/>
      <c r="AG193" s="63"/>
      <c r="AH193" s="63"/>
      <c r="AI193" s="63"/>
      <c r="AJ193" s="63"/>
      <c r="AK193" s="63"/>
      <c r="AL193" s="63"/>
      <c r="AM193" s="63"/>
      <c r="AN193" s="63"/>
      <c r="AO193" s="63"/>
      <c r="AP193" s="63"/>
      <c r="AQ193" s="63"/>
      <c r="AR193" s="63"/>
      <c r="AS193" s="63"/>
      <c r="AT193" s="67"/>
      <c r="AU193" s="67"/>
      <c r="AV193" s="67"/>
      <c r="AW193" s="67"/>
      <c r="AX193" s="67"/>
    </row>
    <row r="194" spans="1:141" x14ac:dyDescent="0.3">
      <c r="B194" s="1">
        <v>23</v>
      </c>
      <c r="C194" s="1"/>
      <c r="D194" s="63"/>
      <c r="E194" s="63"/>
      <c r="F194" s="63"/>
      <c r="G194" s="63"/>
      <c r="H194" s="63"/>
      <c r="I194" s="63"/>
      <c r="J194" s="63"/>
      <c r="K194" s="63"/>
      <c r="L194" s="63"/>
      <c r="M194" s="63"/>
      <c r="N194" s="63"/>
      <c r="O194" s="63"/>
      <c r="P194" s="63"/>
      <c r="Q194" s="63"/>
      <c r="R194" s="63"/>
      <c r="S194" s="63"/>
      <c r="T194" s="63"/>
      <c r="U194" s="63"/>
      <c r="V194" s="63"/>
      <c r="W194" s="63"/>
      <c r="X194" s="63"/>
      <c r="Y194" s="63"/>
      <c r="Z194" s="63">
        <f>(BC35*Y163)</f>
        <v>0</v>
      </c>
      <c r="AA194" s="63">
        <f t="shared" si="19"/>
        <v>0</v>
      </c>
      <c r="AB194" s="63">
        <f t="shared" si="19"/>
        <v>0</v>
      </c>
      <c r="AC194" s="63"/>
      <c r="AD194" s="63"/>
      <c r="AE194" s="63"/>
      <c r="AF194" s="63"/>
      <c r="AG194" s="63"/>
      <c r="AH194" s="63"/>
      <c r="AI194" s="63"/>
      <c r="AJ194" s="63"/>
      <c r="AK194" s="63"/>
      <c r="AL194" s="63"/>
      <c r="AM194" s="63"/>
      <c r="AN194" s="63"/>
      <c r="AO194" s="63"/>
      <c r="AP194" s="63"/>
      <c r="AQ194" s="63"/>
      <c r="AR194" s="63"/>
      <c r="AS194" s="63"/>
      <c r="AT194" s="63"/>
      <c r="AU194" s="67"/>
      <c r="AV194" s="67"/>
      <c r="AW194" s="67"/>
      <c r="AX194" s="67"/>
      <c r="AY194" s="67"/>
    </row>
    <row r="195" spans="1:141" x14ac:dyDescent="0.3">
      <c r="B195" s="1">
        <v>24</v>
      </c>
      <c r="C195" s="1"/>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f>(BD36*Z164)</f>
        <v>0</v>
      </c>
      <c r="AB195" s="63">
        <f t="shared" si="19"/>
        <v>0</v>
      </c>
      <c r="AC195" s="63"/>
      <c r="AD195" s="63"/>
      <c r="AE195" s="63"/>
      <c r="AF195" s="63"/>
      <c r="AG195" s="63"/>
      <c r="AH195" s="63"/>
      <c r="AI195" s="63"/>
      <c r="AJ195" s="63"/>
      <c r="AK195" s="63"/>
      <c r="AL195" s="63"/>
      <c r="AM195" s="63"/>
      <c r="AN195" s="63"/>
      <c r="AO195" s="63"/>
      <c r="AP195" s="63"/>
      <c r="AQ195" s="63"/>
      <c r="AR195" s="63"/>
      <c r="AS195" s="63"/>
      <c r="AT195" s="63"/>
      <c r="AU195" s="63"/>
      <c r="AV195" s="67"/>
      <c r="AW195" s="67"/>
      <c r="AX195" s="67"/>
      <c r="AY195" s="67"/>
      <c r="AZ195" s="67"/>
    </row>
    <row r="196" spans="1:141" x14ac:dyDescent="0.3">
      <c r="B196" s="1">
        <v>25</v>
      </c>
      <c r="C196" s="1"/>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f>(BE37*AA165)</f>
        <v>0</v>
      </c>
      <c r="AC196" s="63"/>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row>
    <row r="197" spans="1:141" x14ac:dyDescent="0.3">
      <c r="B197" s="34" t="s">
        <v>141</v>
      </c>
      <c r="C197" s="34"/>
      <c r="D197" s="66">
        <f t="shared" ref="D197:AB197" si="20">SUM(D172:D196)</f>
        <v>0.19978000000000001</v>
      </c>
      <c r="E197" s="66">
        <f t="shared" si="20"/>
        <v>0.22186294914000002</v>
      </c>
      <c r="F197" s="66">
        <f t="shared" si="20"/>
        <v>0.23303341481711226</v>
      </c>
      <c r="G197" s="66">
        <f t="shared" si="20"/>
        <v>0.26385461643240082</v>
      </c>
      <c r="H197" s="66">
        <f t="shared" si="20"/>
        <v>0.28677246127879091</v>
      </c>
      <c r="I197" s="66">
        <f t="shared" si="20"/>
        <v>0.31665505426481433</v>
      </c>
      <c r="J197" s="66">
        <f t="shared" si="20"/>
        <v>0.34825630262185181</v>
      </c>
      <c r="K197" s="66">
        <f t="shared" si="20"/>
        <v>0.37381426086669606</v>
      </c>
      <c r="L197" s="66">
        <f t="shared" si="20"/>
        <v>0.40747611844191833</v>
      </c>
      <c r="M197" s="66">
        <f t="shared" si="20"/>
        <v>0.45001886434335581</v>
      </c>
      <c r="N197" s="66">
        <f t="shared" si="20"/>
        <v>0.48645440643203303</v>
      </c>
      <c r="O197" s="66">
        <f t="shared" si="20"/>
        <v>0.5334789819289073</v>
      </c>
      <c r="P197" s="66">
        <f t="shared" si="20"/>
        <v>0.57083354825429677</v>
      </c>
      <c r="Q197" s="66">
        <f t="shared" si="20"/>
        <v>0.63911105669112667</v>
      </c>
      <c r="R197" s="66">
        <f t="shared" si="20"/>
        <v>0.67535634509441467</v>
      </c>
      <c r="S197" s="66">
        <f t="shared" si="20"/>
        <v>0.7325252008053712</v>
      </c>
      <c r="T197" s="66">
        <f t="shared" si="20"/>
        <v>0.79029260515440924</v>
      </c>
      <c r="U197" s="66">
        <f t="shared" si="20"/>
        <v>0.84383857123296413</v>
      </c>
      <c r="V197" s="66">
        <f t="shared" si="20"/>
        <v>0.89036282798904554</v>
      </c>
      <c r="W197" s="66">
        <f t="shared" si="20"/>
        <v>0.96829133707497439</v>
      </c>
      <c r="X197" s="66">
        <f t="shared" si="20"/>
        <v>1.0432043253592254</v>
      </c>
      <c r="Y197" s="66">
        <f t="shared" si="20"/>
        <v>1.175139814637894</v>
      </c>
      <c r="Z197" s="66">
        <f t="shared" si="20"/>
        <v>1.2261394703529394</v>
      </c>
      <c r="AA197" s="66">
        <f t="shared" si="20"/>
        <v>1.3281199717313021</v>
      </c>
      <c r="AB197" s="66">
        <f t="shared" si="20"/>
        <v>1.4722451328122488</v>
      </c>
      <c r="AC197" s="66"/>
    </row>
    <row r="198" spans="1:141" x14ac:dyDescent="0.3">
      <c r="B198" s="34" t="s">
        <v>160</v>
      </c>
      <c r="C198" s="34"/>
      <c r="D198" s="66">
        <f>SUM($D197:D197)</f>
        <v>0.19978000000000001</v>
      </c>
      <c r="E198" s="66">
        <f>SUM($D197:E197)</f>
        <v>0.42164294914</v>
      </c>
      <c r="F198" s="66">
        <f>SUM($D197:F197)</f>
        <v>0.65467636395711226</v>
      </c>
      <c r="G198" s="66">
        <f>SUM($D197:G197)</f>
        <v>0.91853098038951309</v>
      </c>
      <c r="H198" s="66">
        <f>SUM($D197:H197)</f>
        <v>1.2053034416683039</v>
      </c>
      <c r="I198" s="66">
        <f>SUM($D197:I197)</f>
        <v>1.5219584959331183</v>
      </c>
      <c r="J198" s="66">
        <f>SUM($D197:J197)</f>
        <v>1.87021479855497</v>
      </c>
      <c r="K198" s="66">
        <f>SUM($D197:K197)</f>
        <v>2.2440290594216661</v>
      </c>
      <c r="L198" s="66">
        <f>SUM($D197:L197)</f>
        <v>2.6515051778635845</v>
      </c>
      <c r="M198" s="66">
        <f>SUM($D197:M197)</f>
        <v>3.1015240422069406</v>
      </c>
      <c r="N198" s="66">
        <f>SUM($D197:N197)</f>
        <v>3.5879784486389736</v>
      </c>
      <c r="O198" s="66">
        <f>SUM($D197:O197)</f>
        <v>4.1214574305678813</v>
      </c>
      <c r="P198" s="66">
        <f>SUM($D197:P197)</f>
        <v>4.6922909788221778</v>
      </c>
      <c r="Q198" s="66">
        <f>SUM($D197:Q197)</f>
        <v>5.3314020355133049</v>
      </c>
      <c r="R198" s="66">
        <f>SUM($D197:R197)</f>
        <v>6.0067583806077192</v>
      </c>
      <c r="S198" s="66">
        <f>SUM($D197:S197)</f>
        <v>6.7392835814130905</v>
      </c>
      <c r="T198" s="66">
        <f>SUM($D197:T197)</f>
        <v>7.5295761865674997</v>
      </c>
      <c r="U198" s="66">
        <f>SUM($D197:U197)</f>
        <v>8.3734147578004645</v>
      </c>
      <c r="V198" s="66">
        <f>SUM($D197:V197)</f>
        <v>9.2637775857895104</v>
      </c>
      <c r="W198" s="66">
        <f>SUM($D197:W197)</f>
        <v>10.232068922864485</v>
      </c>
      <c r="X198" s="66">
        <f>SUM($D197:X197)</f>
        <v>11.27527324822371</v>
      </c>
      <c r="Y198" s="66">
        <f>SUM($D197:Y197)</f>
        <v>12.450413062861605</v>
      </c>
      <c r="Z198" s="66">
        <f>SUM($D197:Z197)</f>
        <v>13.676552533214544</v>
      </c>
      <c r="AA198" s="66">
        <f>SUM($D197:AA197)</f>
        <v>15.004672504945846</v>
      </c>
      <c r="AB198" s="66">
        <f>SUM($D197:AB197)</f>
        <v>16.476917637758095</v>
      </c>
      <c r="AC198" s="66"/>
    </row>
    <row r="201" spans="1:141" s="168" customFormat="1" x14ac:dyDescent="0.3">
      <c r="A201" s="167" t="s">
        <v>277</v>
      </c>
      <c r="AF201" s="167" t="s">
        <v>287</v>
      </c>
      <c r="BH201" s="167" t="s">
        <v>521</v>
      </c>
      <c r="CJ201" s="168" t="s">
        <v>286</v>
      </c>
      <c r="DL201" s="168" t="s">
        <v>333</v>
      </c>
    </row>
    <row r="202" spans="1:141" x14ac:dyDescent="0.3">
      <c r="A202" s="1"/>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F202" t="s">
        <v>382</v>
      </c>
    </row>
    <row r="203" spans="1:141" x14ac:dyDescent="0.3">
      <c r="A203" s="1"/>
      <c r="C203" s="1" t="s">
        <v>13</v>
      </c>
      <c r="AF203" s="1" t="s">
        <v>13</v>
      </c>
      <c r="BH203" s="1" t="s">
        <v>13</v>
      </c>
      <c r="CJ203" s="1" t="s">
        <v>13</v>
      </c>
      <c r="DL203" s="1" t="s">
        <v>13</v>
      </c>
    </row>
    <row r="204" spans="1:141" x14ac:dyDescent="0.3">
      <c r="C204" s="1">
        <v>0</v>
      </c>
      <c r="D204" s="1">
        <v>1</v>
      </c>
      <c r="E204" s="1">
        <v>2</v>
      </c>
      <c r="F204" s="1">
        <v>3</v>
      </c>
      <c r="G204" s="1">
        <v>4</v>
      </c>
      <c r="H204" s="1">
        <v>5</v>
      </c>
      <c r="I204" s="1">
        <v>6</v>
      </c>
      <c r="J204" s="1">
        <v>7</v>
      </c>
      <c r="K204" s="1">
        <v>8</v>
      </c>
      <c r="L204" s="1">
        <v>9</v>
      </c>
      <c r="M204" s="1">
        <v>10</v>
      </c>
      <c r="N204" s="1">
        <v>11</v>
      </c>
      <c r="O204" s="1">
        <v>12</v>
      </c>
      <c r="P204" s="1">
        <v>13</v>
      </c>
      <c r="Q204" s="1">
        <v>14</v>
      </c>
      <c r="R204" s="1">
        <v>15</v>
      </c>
      <c r="S204" s="1">
        <v>16</v>
      </c>
      <c r="T204" s="1">
        <v>17</v>
      </c>
      <c r="U204" s="1">
        <v>18</v>
      </c>
      <c r="V204" s="1">
        <v>19</v>
      </c>
      <c r="W204" s="1">
        <v>20</v>
      </c>
      <c r="X204" s="1">
        <v>21</v>
      </c>
      <c r="Y204" s="1">
        <v>22</v>
      </c>
      <c r="Z204" s="1">
        <v>23</v>
      </c>
      <c r="AA204" s="1">
        <v>24</v>
      </c>
      <c r="AB204" s="1">
        <v>25</v>
      </c>
      <c r="AC204" s="1"/>
      <c r="AF204" s="1">
        <v>0</v>
      </c>
      <c r="AG204" s="1">
        <v>1</v>
      </c>
      <c r="AH204" s="1">
        <v>2</v>
      </c>
      <c r="AI204" s="1">
        <v>3</v>
      </c>
      <c r="AJ204" s="1">
        <v>4</v>
      </c>
      <c r="AK204" s="1">
        <v>5</v>
      </c>
      <c r="AL204" s="1">
        <v>6</v>
      </c>
      <c r="AM204" s="1">
        <v>7</v>
      </c>
      <c r="AN204" s="1">
        <v>8</v>
      </c>
      <c r="AO204" s="1">
        <v>9</v>
      </c>
      <c r="AP204" s="1">
        <v>10</v>
      </c>
      <c r="AQ204" s="1">
        <v>11</v>
      </c>
      <c r="AR204" s="1">
        <v>12</v>
      </c>
      <c r="AS204" s="1">
        <v>13</v>
      </c>
      <c r="AT204" s="1">
        <v>14</v>
      </c>
      <c r="AU204" s="1">
        <v>15</v>
      </c>
      <c r="AV204" s="1">
        <v>16</v>
      </c>
      <c r="AW204" s="1">
        <v>17</v>
      </c>
      <c r="AX204" s="1">
        <v>18</v>
      </c>
      <c r="AY204" s="1">
        <v>19</v>
      </c>
      <c r="AZ204" s="1">
        <v>20</v>
      </c>
      <c r="BA204" s="1">
        <v>21</v>
      </c>
      <c r="BB204" s="1">
        <v>22</v>
      </c>
      <c r="BC204" s="1">
        <v>23</v>
      </c>
      <c r="BD204" s="1">
        <v>24</v>
      </c>
      <c r="BE204" s="1">
        <v>25</v>
      </c>
      <c r="BF204" s="1"/>
      <c r="BH204" s="1">
        <v>0</v>
      </c>
      <c r="BI204" s="1">
        <v>1</v>
      </c>
      <c r="BJ204" s="1">
        <v>2</v>
      </c>
      <c r="BK204" s="1">
        <v>3</v>
      </c>
      <c r="BL204" s="1">
        <v>4</v>
      </c>
      <c r="BM204" s="1">
        <v>5</v>
      </c>
      <c r="BN204" s="1">
        <v>6</v>
      </c>
      <c r="BO204" s="1">
        <v>7</v>
      </c>
      <c r="BP204" s="1">
        <v>8</v>
      </c>
      <c r="BQ204" s="1">
        <v>9</v>
      </c>
      <c r="BR204" s="1">
        <v>10</v>
      </c>
      <c r="BS204" s="1">
        <v>11</v>
      </c>
      <c r="BT204" s="1">
        <v>12</v>
      </c>
      <c r="BU204" s="1">
        <v>13</v>
      </c>
      <c r="BV204" s="1">
        <v>14</v>
      </c>
      <c r="BW204" s="1">
        <v>15</v>
      </c>
      <c r="BX204" s="1">
        <v>16</v>
      </c>
      <c r="BY204" s="1">
        <v>17</v>
      </c>
      <c r="BZ204" s="1">
        <v>18</v>
      </c>
      <c r="CA204" s="1">
        <v>19</v>
      </c>
      <c r="CB204" s="1">
        <v>20</v>
      </c>
      <c r="CC204" s="1">
        <v>21</v>
      </c>
      <c r="CD204" s="1">
        <v>22</v>
      </c>
      <c r="CE204" s="1">
        <v>23</v>
      </c>
      <c r="CF204" s="1">
        <v>24</v>
      </c>
      <c r="CG204" s="1">
        <v>25</v>
      </c>
      <c r="CJ204" s="1">
        <v>0</v>
      </c>
      <c r="CK204" s="1">
        <v>1</v>
      </c>
      <c r="CL204" s="1">
        <v>2</v>
      </c>
      <c r="CM204" s="1">
        <v>3</v>
      </c>
      <c r="CN204" s="1">
        <v>4</v>
      </c>
      <c r="CO204" s="1">
        <v>5</v>
      </c>
      <c r="CP204" s="1">
        <v>6</v>
      </c>
      <c r="CQ204" s="1">
        <v>7</v>
      </c>
      <c r="CR204" s="1">
        <v>8</v>
      </c>
      <c r="CS204" s="1">
        <v>9</v>
      </c>
      <c r="CT204" s="1">
        <v>10</v>
      </c>
      <c r="CU204" s="1">
        <v>11</v>
      </c>
      <c r="CV204" s="1">
        <v>12</v>
      </c>
      <c r="CW204" s="1">
        <v>13</v>
      </c>
      <c r="CX204" s="1">
        <v>14</v>
      </c>
      <c r="CY204" s="1">
        <v>15</v>
      </c>
      <c r="CZ204" s="1">
        <v>16</v>
      </c>
      <c r="DA204" s="1">
        <v>17</v>
      </c>
      <c r="DB204" s="1">
        <v>18</v>
      </c>
      <c r="DC204" s="1">
        <v>19</v>
      </c>
      <c r="DD204" s="1">
        <v>20</v>
      </c>
      <c r="DE204" s="1">
        <v>21</v>
      </c>
      <c r="DF204" s="1">
        <v>22</v>
      </c>
      <c r="DG204" s="1">
        <v>23</v>
      </c>
      <c r="DH204" s="1">
        <v>24</v>
      </c>
      <c r="DI204" s="1">
        <v>25</v>
      </c>
      <c r="DL204" s="1">
        <v>0</v>
      </c>
      <c r="DM204" s="1">
        <v>1</v>
      </c>
      <c r="DN204" s="1">
        <v>2</v>
      </c>
      <c r="DO204" s="1">
        <v>3</v>
      </c>
      <c r="DP204" s="1">
        <v>4</v>
      </c>
      <c r="DQ204" s="1">
        <v>5</v>
      </c>
      <c r="DR204" s="1">
        <v>6</v>
      </c>
      <c r="DS204" s="1">
        <v>7</v>
      </c>
      <c r="DT204" s="1">
        <v>8</v>
      </c>
      <c r="DU204" s="1">
        <v>9</v>
      </c>
      <c r="DV204" s="1">
        <v>10</v>
      </c>
      <c r="DW204" s="1">
        <v>11</v>
      </c>
      <c r="DX204" s="1">
        <v>12</v>
      </c>
      <c r="DY204" s="1">
        <v>13</v>
      </c>
      <c r="DZ204" s="1">
        <v>14</v>
      </c>
      <c r="EA204" s="1">
        <v>15</v>
      </c>
      <c r="EB204" s="1">
        <v>16</v>
      </c>
      <c r="EC204" s="1">
        <v>17</v>
      </c>
      <c r="ED204" s="1">
        <v>18</v>
      </c>
      <c r="EE204" s="1">
        <v>19</v>
      </c>
      <c r="EF204" s="1">
        <v>20</v>
      </c>
      <c r="EG204" s="1">
        <v>21</v>
      </c>
      <c r="EH204" s="1">
        <v>22</v>
      </c>
      <c r="EI204" s="1">
        <v>23</v>
      </c>
      <c r="EJ204" s="1">
        <v>24</v>
      </c>
      <c r="EK204" s="1">
        <v>25</v>
      </c>
    </row>
    <row r="205" spans="1:141" x14ac:dyDescent="0.3">
      <c r="A205" s="9" t="s">
        <v>12</v>
      </c>
      <c r="B205" s="1">
        <v>1</v>
      </c>
      <c r="C205" s="175"/>
      <c r="D205" s="175">
        <f>VLOOKUP(C77,DiaInc,$A$4,FALSE)*Diabetes_model!AE140</f>
        <v>3.0685224066563654E-3</v>
      </c>
      <c r="E205" s="175">
        <f>VLOOKUP(D77,DiaInc,$A$4,FALSE)*Diabetes_model!AF140</f>
        <v>3.1301201354925578E-3</v>
      </c>
      <c r="F205" s="175">
        <f>VLOOKUP(E77,DiaInc,$A$4,FALSE)*Diabetes_model!AG140</f>
        <v>3.1918704379687007E-3</v>
      </c>
      <c r="G205" s="175">
        <f>VLOOKUP(F77,DiaInc,$A$4,FALSE)*Diabetes_model!AH140</f>
        <v>3.2537030229289133E-3</v>
      </c>
      <c r="H205" s="175">
        <f>VLOOKUP(G77,DiaInc,$A$4,FALSE)*Diabetes_model!AI140</f>
        <v>6.0134604911495568E-3</v>
      </c>
      <c r="I205" s="175">
        <f>VLOOKUP(H77,DiaInc,$A$4,FALSE)*Diabetes_model!AJ140</f>
        <v>6.1255114615207792E-3</v>
      </c>
      <c r="J205" s="175">
        <f>VLOOKUP(I77,DiaInc,$A$4,FALSE)*Diabetes_model!AK140</f>
        <v>6.2373140712531135E-3</v>
      </c>
      <c r="K205" s="175">
        <f>VLOOKUP(J77,DiaInc,$A$4,FALSE)*Diabetes_model!AL140</f>
        <v>6.3487344357706973E-3</v>
      </c>
      <c r="L205" s="175">
        <f>VLOOKUP(K77,DiaInc,$A$4,FALSE)*Diabetes_model!AM140</f>
        <v>6.4596400982114719E-3</v>
      </c>
      <c r="M205" s="175">
        <f>VLOOKUP(L77,DiaInc,$A$4,FALSE)*Diabetes_model!AN140</f>
        <v>1.0446684270748199E-2</v>
      </c>
      <c r="N205" s="175">
        <f>VLOOKUP(M77,DiaInc,$A$4,FALSE)*Diabetes_model!AO140</f>
        <v>1.0620784943091172E-2</v>
      </c>
      <c r="O205" s="175">
        <f>VLOOKUP(N77,DiaInc,$A$4,FALSE)*Diabetes_model!AP140</f>
        <v>1.0793471514309745E-2</v>
      </c>
      <c r="P205" s="175">
        <f>VLOOKUP(O77,DiaInc,$A$4,FALSE)*Diabetes_model!AQ140</f>
        <v>1.096456534731261E-2</v>
      </c>
      <c r="Q205" s="175">
        <f>VLOOKUP(P77,DiaInc,$A$4,FALSE)*Diabetes_model!AR140</f>
        <v>1.1133901749701873E-2</v>
      </c>
      <c r="R205" s="175">
        <f>VLOOKUP(Q77,DiaInc,$A$4,FALSE)*Diabetes_model!AS140</f>
        <v>1.6054567006623263E-2</v>
      </c>
      <c r="S205" s="175">
        <f>VLOOKUP(R77,DiaInc,$A$4,FALSE)*Diabetes_model!AT140</f>
        <v>1.6289525359374026E-2</v>
      </c>
      <c r="T205" s="175">
        <f>VLOOKUP(S77,DiaInc,$A$4,FALSE)*Diabetes_model!AU140</f>
        <v>1.6521436576238033E-2</v>
      </c>
      <c r="U205" s="175">
        <f>VLOOKUP(T77,DiaInc,$A$4,FALSE)*Diabetes_model!AV140</f>
        <v>1.67501775279831E-2</v>
      </c>
      <c r="V205" s="175">
        <f>VLOOKUP(U77,DiaInc,$A$4,FALSE)*Diabetes_model!AW140</f>
        <v>1.6975659618390877E-2</v>
      </c>
      <c r="W205" s="175">
        <f>VLOOKUP(V77,DiaInc,$A$4,FALSE)*Diabetes_model!AX140</f>
        <v>1.9267319712217131E-2</v>
      </c>
      <c r="X205" s="175">
        <f>VLOOKUP(W77,DiaInc,$A$4,FALSE)*Diabetes_model!AY140</f>
        <v>1.9504137118034889E-2</v>
      </c>
      <c r="Y205" s="175">
        <f>VLOOKUP(X77,DiaInc,$A$4,FALSE)*Diabetes_model!AZ140</f>
        <v>1.9720641092688038E-2</v>
      </c>
      <c r="Z205" s="175">
        <f>VLOOKUP(Y77,DiaInc,$A$4,FALSE)*Diabetes_model!BA140</f>
        <v>1.9917125094926724E-2</v>
      </c>
      <c r="AA205" s="175">
        <f>VLOOKUP(Z77,DiaInc,$A$4,FALSE)*Diabetes_model!BB140</f>
        <v>2.0093989570549687E-2</v>
      </c>
      <c r="AB205" s="175">
        <f>VLOOKUP(AA77,DiaInc,$A$4,FALSE)*Diabetes_model!BC140</f>
        <v>2.1021870431249201E-2</v>
      </c>
      <c r="AC205" s="155"/>
      <c r="AG205" s="174">
        <f>D205*D43*PRODUCT($CJ205:CJ205)</f>
        <v>0.42898010752548932</v>
      </c>
      <c r="AH205" s="174">
        <f>E205*E43*PRODUCT($CJ205:CK205)</f>
        <v>0.43543972120887753</v>
      </c>
      <c r="AI205" s="174">
        <f>F205*F43*PRODUCT($CJ205:CL205)</f>
        <v>0.44167673139816327</v>
      </c>
      <c r="AJ205" s="174">
        <f>G205*G43*PRODUCT($CJ205:CM205)</f>
        <v>0.44762120578138093</v>
      </c>
      <c r="AK205" s="174">
        <f>H205*H43*PRODUCT($CJ205:CN205)</f>
        <v>0.82213797096647212</v>
      </c>
      <c r="AL205" s="174">
        <f>I205*I43*PRODUCT($CJ205:CO205)</f>
        <v>0.8295307306787717</v>
      </c>
      <c r="AM205" s="174">
        <f>J205*J43*PRODUCT($CJ205:CP205)</f>
        <v>0.8361738964840959</v>
      </c>
      <c r="AN205" s="174">
        <f>K205*K43*PRODUCT($CJ205:CQ205)</f>
        <v>0.84209161942899258</v>
      </c>
      <c r="AO205" s="174">
        <f>L205*L43*PRODUCT($CJ205:CR205)</f>
        <v>0.84722016559041458</v>
      </c>
      <c r="AP205" s="174">
        <f>M205*M43*PRODUCT($CJ205:CS205)</f>
        <v>1.3539371470900536</v>
      </c>
      <c r="AQ205" s="174">
        <f>N205*N43*PRODUCT($CJ205:CT205)</f>
        <v>1.353610461434831</v>
      </c>
      <c r="AR205" s="174">
        <f>O205*O43*PRODUCT($CJ205:CU205)</f>
        <v>1.3513118844791898</v>
      </c>
      <c r="AS205" s="174">
        <f>P205*P43*PRODUCT($CJ205:CV205)</f>
        <v>1.3472053390844345</v>
      </c>
      <c r="AT205" s="174">
        <f>Q205*Q43*PRODUCT($CJ205:CW205)</f>
        <v>1.3410108053296252</v>
      </c>
      <c r="AU205" s="174">
        <f>R205*R43*PRODUCT($CJ205:CX205)</f>
        <v>1.8938362876339658</v>
      </c>
      <c r="AV205" s="174">
        <f>S205*S43*PRODUCT($CJ205:CY205)</f>
        <v>1.870651961637817</v>
      </c>
      <c r="AW205" s="174">
        <f>T205*T43*PRODUCT($CJ205:CZ205)</f>
        <v>1.8446712436629571</v>
      </c>
      <c r="AX205" s="174">
        <f>U205*U43*PRODUCT($CJ205:DA205)</f>
        <v>1.81610523368257</v>
      </c>
      <c r="AY205" s="174">
        <f>V205*V43*PRODUCT($CJ205:DB205)</f>
        <v>1.7852131221810448</v>
      </c>
      <c r="AZ205" s="174">
        <f>W205*W43*PRODUCT($CJ205:DC205)</f>
        <v>1.9634434796695532</v>
      </c>
      <c r="BA205" s="174">
        <f>X205*X43*PRODUCT($CJ205:DD205)</f>
        <v>1.9181318922491668</v>
      </c>
      <c r="BB205" s="174">
        <f>Y205*Y43*PRODUCT($CJ205:DE205)</f>
        <v>1.8670289614635458</v>
      </c>
      <c r="BC205" s="174">
        <f>Z205*Z43*PRODUCT($CJ205:DF205)</f>
        <v>1.8121892982931498</v>
      </c>
      <c r="BD205" s="174">
        <f>AA205*AA43*PRODUCT($CJ205:DG205)</f>
        <v>1.7533252395746748</v>
      </c>
      <c r="BE205" s="174">
        <f>AB205*AB43*PRODUCT($CJ205:DH205)</f>
        <v>1.7545750249481424</v>
      </c>
      <c r="BI205" s="181">
        <f>SUM($AF205:AG205)-SUM($AF237:AG237)-SUM($C237:D237)-SUM($BH237:BI237)</f>
        <v>0.42898010752548932</v>
      </c>
      <c r="BJ205" s="181">
        <f>SUM($AF205:AH205)-SUM($AF237:AH237)-SUM($C237:E237)-SUM($BH237:BJ237)</f>
        <v>0.86286228972860002</v>
      </c>
      <c r="BK205" s="181">
        <f>SUM($AF205:AI205)-SUM($AF237:AI237)-SUM($C237:F237)-SUM($BH237:BK237)</f>
        <v>1.3010531937240795</v>
      </c>
      <c r="BL205" s="181">
        <f>SUM($AF205:AJ205)-SUM($AF237:AJ237)-SUM($C237:G237)-SUM($BH237:BL237)</f>
        <v>1.7425270972090923</v>
      </c>
      <c r="BM205" s="181">
        <f>SUM($AF205:AK205)-SUM($AF237:AK237)-SUM($C237:H237)-SUM($BH237:BM237)</f>
        <v>2.5554790136520404</v>
      </c>
      <c r="BN205" s="181">
        <f>SUM($AF205:AL205)-SUM($AF237:AL237)-SUM($C237:I237)-SUM($BH237:BN237)</f>
        <v>3.3696956635873896</v>
      </c>
      <c r="BO205" s="181">
        <f>SUM($AF205:AM205)-SUM($AF237:AM237)-SUM($C237:J237)-SUM($BH237:BO237)</f>
        <v>4.1832138652720481</v>
      </c>
      <c r="BP205" s="181">
        <f>SUM($AF205:AN205)-SUM($AF237:AN237)-SUM($C237:K237)-SUM($BH237:BP237)</f>
        <v>4.9945670015635066</v>
      </c>
      <c r="BQ205" s="181">
        <f>SUM($AF205:AO205)-SUM($AF237:AO237)-SUM($C237:L237)-SUM($BH237:BQ237)</f>
        <v>5.8013961118040163</v>
      </c>
      <c r="BR205" s="181">
        <f>SUM($AF205:AP205)-SUM($AF237:AP237)-SUM($C237:M237)-SUM($BH237:BR237)</f>
        <v>7.1033704798825958</v>
      </c>
      <c r="BS205" s="181">
        <f>SUM($AF205:AQ205)-SUM($AF237:AQ237)-SUM($C237:N237)-SUM($BH237:BS237)</f>
        <v>8.3854516684830696</v>
      </c>
      <c r="BT205" s="181">
        <f>SUM($AF205:AR205)-SUM($AF237:AR237)-SUM($C237:O237)-SUM($BH237:BT237)</f>
        <v>9.6420223470496964</v>
      </c>
      <c r="BU205" s="181">
        <f>SUM($AF205:AS205)-SUM($AF237:AS237)-SUM($C237:P237)-SUM($BH237:BU237)</f>
        <v>10.870267087407894</v>
      </c>
      <c r="BV205" s="181">
        <f>SUM($AF205:AT205)-SUM($AF237:AT237)-SUM($C237:Q237)-SUM($BH237:BV237)</f>
        <v>12.060845833771252</v>
      </c>
      <c r="BW205" s="181">
        <f>SUM($AF205:AU205)-SUM($AF237:AU237)-SUM($C237:R237)-SUM($BH237:BW237)</f>
        <v>13.775982175804291</v>
      </c>
      <c r="BX205" s="181">
        <f>SUM($AF205:AV205)-SUM($AF237:AV237)-SUM($C237:S237)-SUM($BH237:BX237)</f>
        <v>15.422692565272262</v>
      </c>
      <c r="BY205" s="181">
        <f>SUM($AF205:AW205)-SUM($AF237:AW237)-SUM($C237:T237)-SUM($BH237:BY237)</f>
        <v>16.994435716648336</v>
      </c>
      <c r="BZ205" s="181">
        <f>SUM($AF205:AX205)-SUM($AF237:AX237)-SUM($C237:U237)-SUM($BH237:BZ237)</f>
        <v>18.486490911447543</v>
      </c>
      <c r="CA205" s="181">
        <f>SUM($AF205:AY205)-SUM($AF237:AY237)-SUM($C237:V237)-SUM($BH237:CA237)</f>
        <v>19.895895491532567</v>
      </c>
      <c r="CB205" s="181">
        <f>SUM($AF205:AZ205)-SUM($AF237:AZ237)-SUM($C237:W237)-SUM($BH237:CB237)</f>
        <v>21.483944703608131</v>
      </c>
      <c r="CC205" s="181">
        <f>SUM($AF205:BA205)-SUM($AF237:BA237)-SUM($C237:X237)-SUM($BH237:CC237)</f>
        <v>22.952175048921561</v>
      </c>
      <c r="CD205" s="181">
        <f>SUM($AF205:BB205)-SUM($AF237:BB237)-SUM($C237:Y237)-SUM($BH237:CD237)</f>
        <v>24.273990733325491</v>
      </c>
      <c r="CE205" s="181">
        <f>SUM($AF205:BC205)-SUM($AF237:BC237)-SUM($C237:Z237)-SUM($BH237:CE237)</f>
        <v>25.468849024322985</v>
      </c>
      <c r="CF205" s="181">
        <f>SUM($AF205:BD205)-SUM($AF237:BD237)-SUM($C237:AA237)-SUM($BH237:CF237)</f>
        <v>26.513624365232943</v>
      </c>
      <c r="CG205" s="181">
        <f>SUM($AF205:BE205)-SUM($AF237:BE237)-SUM($C237:AB237)-SUM($BH237:CG237)</f>
        <v>27.449909162082388</v>
      </c>
      <c r="CJ205" s="67">
        <f t="shared" ref="CJ205:CY220" si="21">1-C205</f>
        <v>1</v>
      </c>
      <c r="CK205" s="67">
        <f t="shared" si="21"/>
        <v>0.99693147759334366</v>
      </c>
      <c r="CL205" s="67">
        <f t="shared" si="21"/>
        <v>0.99686987986450748</v>
      </c>
      <c r="CM205" s="67">
        <f t="shared" si="21"/>
        <v>0.99680812956203135</v>
      </c>
      <c r="CN205" s="67">
        <f t="shared" si="21"/>
        <v>0.99674629697707107</v>
      </c>
      <c r="CO205" s="67">
        <f t="shared" si="21"/>
        <v>0.99398653950885041</v>
      </c>
      <c r="CP205" s="67">
        <f t="shared" si="21"/>
        <v>0.99387448853847926</v>
      </c>
      <c r="CQ205" s="67">
        <f t="shared" si="21"/>
        <v>0.99376268592874684</v>
      </c>
      <c r="CR205" s="67">
        <f t="shared" si="21"/>
        <v>0.99365126556422934</v>
      </c>
      <c r="CS205" s="67">
        <f t="shared" si="21"/>
        <v>0.99354035990178857</v>
      </c>
      <c r="CT205" s="67">
        <f t="shared" si="21"/>
        <v>0.98955331572925176</v>
      </c>
      <c r="CU205" s="67">
        <f t="shared" si="21"/>
        <v>0.98937921505690885</v>
      </c>
      <c r="CV205" s="67">
        <f t="shared" si="21"/>
        <v>0.98920652848569024</v>
      </c>
      <c r="CW205" s="67">
        <f t="shared" si="21"/>
        <v>0.9890354346526874</v>
      </c>
      <c r="CX205" s="67">
        <f t="shared" si="21"/>
        <v>0.98886609825029814</v>
      </c>
      <c r="CY205" s="67">
        <f t="shared" si="21"/>
        <v>0.98394543299337678</v>
      </c>
      <c r="CZ205" s="67">
        <f t="shared" ref="CZ205:DI220" si="22">1-S205</f>
        <v>0.983710474640626</v>
      </c>
      <c r="DA205" s="67">
        <f t="shared" si="22"/>
        <v>0.98347856342376194</v>
      </c>
      <c r="DB205" s="67">
        <f t="shared" si="22"/>
        <v>0.98324982247201687</v>
      </c>
      <c r="DC205" s="67">
        <f t="shared" si="22"/>
        <v>0.98302434038160913</v>
      </c>
      <c r="DD205" s="67">
        <f t="shared" si="22"/>
        <v>0.98073268028778282</v>
      </c>
      <c r="DE205" s="67">
        <f t="shared" si="22"/>
        <v>0.98049586288196511</v>
      </c>
      <c r="DF205" s="67">
        <f t="shared" si="22"/>
        <v>0.98027935890731199</v>
      </c>
      <c r="DG205" s="67">
        <f t="shared" si="22"/>
        <v>0.98008287490507329</v>
      </c>
      <c r="DH205" s="67">
        <f t="shared" si="22"/>
        <v>0.97990601042945036</v>
      </c>
      <c r="DI205" s="67">
        <f t="shared" si="22"/>
        <v>0.97897812956875074</v>
      </c>
      <c r="DM205" s="188">
        <f>IF(ISERROR(BI205/D43),"",BI205/D43)</f>
        <v>3.0685224066563654E-3</v>
      </c>
      <c r="DN205" s="188">
        <f t="shared" ref="DN205:EK215" si="23">IF(ISERROR(BJ205/E43),"",BJ205/E43)</f>
        <v>6.1835768272874613E-3</v>
      </c>
      <c r="DO205" s="188">
        <f t="shared" si="23"/>
        <v>9.3441450274522192E-3</v>
      </c>
      <c r="DP205" s="188">
        <f t="shared" si="23"/>
        <v>1.2547642962964308E-2</v>
      </c>
      <c r="DQ205" s="188">
        <f t="shared" si="23"/>
        <v>1.8456615252174815E-2</v>
      </c>
      <c r="DR205" s="188">
        <f t="shared" si="23"/>
        <v>2.442198975542936E-2</v>
      </c>
      <c r="DS205" s="188">
        <f t="shared" si="23"/>
        <v>3.0438490193389234E-2</v>
      </c>
      <c r="DT205" s="188">
        <f t="shared" si="23"/>
        <v>3.6502312301220759E-2</v>
      </c>
      <c r="DU205" s="188">
        <f t="shared" si="23"/>
        <v>4.260624535704613E-2</v>
      </c>
      <c r="DV205" s="188">
        <f t="shared" si="23"/>
        <v>5.2451589350138328E-2</v>
      </c>
      <c r="DW205" s="188">
        <f t="shared" si="23"/>
        <v>6.2307853804625647E-2</v>
      </c>
      <c r="DX205" s="188">
        <f t="shared" si="23"/>
        <v>7.2158897444910733E-2</v>
      </c>
      <c r="DY205" s="188">
        <f t="shared" si="23"/>
        <v>8.1997576289343288E-2</v>
      </c>
      <c r="DZ205" s="188">
        <f t="shared" si="23"/>
        <v>9.179264848236178E-2</v>
      </c>
      <c r="EA205" s="188">
        <f t="shared" si="23"/>
        <v>0.10585984425156417</v>
      </c>
      <c r="EB205" s="188">
        <f t="shared" si="23"/>
        <v>0.11978409812799068</v>
      </c>
      <c r="EC205" s="188">
        <f t="shared" si="23"/>
        <v>0.13354462225214403</v>
      </c>
      <c r="ED205" s="188">
        <f t="shared" si="23"/>
        <v>0.14712572277346803</v>
      </c>
      <c r="EE205" s="188">
        <f t="shared" si="23"/>
        <v>0.16051649914515118</v>
      </c>
      <c r="EF205" s="188">
        <f t="shared" si="23"/>
        <v>0.1758331665431338</v>
      </c>
      <c r="EG205" s="188">
        <f t="shared" si="23"/>
        <v>0.19090031342124639</v>
      </c>
      <c r="EH205" s="188">
        <f t="shared" si="23"/>
        <v>0.20563235084054193</v>
      </c>
      <c r="EI205" s="188">
        <f t="shared" si="23"/>
        <v>0.22007086530151446</v>
      </c>
      <c r="EJ205" s="188">
        <f t="shared" si="23"/>
        <v>0.23413467138719526</v>
      </c>
      <c r="EK205" s="188">
        <f t="shared" si="23"/>
        <v>0.24832342410235289</v>
      </c>
    </row>
    <row r="206" spans="1:141" x14ac:dyDescent="0.3">
      <c r="B206" s="1">
        <v>2</v>
      </c>
      <c r="C206" s="155"/>
      <c r="D206" s="175"/>
      <c r="E206" s="175">
        <f>VLOOKUP(D78,DiaInc,$A$4,FALSE)*Diabetes_model!AF141</f>
        <v>3.0685224066563654E-3</v>
      </c>
      <c r="F206" s="175">
        <f>VLOOKUP(E78,DiaInc,$A$4,FALSE)*Diabetes_model!AG141</f>
        <v>3.1301201354925578E-3</v>
      </c>
      <c r="G206" s="175">
        <f>VLOOKUP(F78,DiaInc,$A$4,FALSE)*Diabetes_model!AH141</f>
        <v>3.1918704379687007E-3</v>
      </c>
      <c r="H206" s="175">
        <f>VLOOKUP(G78,DiaInc,$A$4,FALSE)*Diabetes_model!AI141</f>
        <v>3.2537030229289133E-3</v>
      </c>
      <c r="I206" s="175">
        <f>VLOOKUP(H78,DiaInc,$A$4,FALSE)*Diabetes_model!AJ141</f>
        <v>6.0134604911495568E-3</v>
      </c>
      <c r="J206" s="175">
        <f>VLOOKUP(I78,DiaInc,$A$4,FALSE)*Diabetes_model!AK141</f>
        <v>6.1255114615207792E-3</v>
      </c>
      <c r="K206" s="175">
        <f>VLOOKUP(J78,DiaInc,$A$4,FALSE)*Diabetes_model!AL141</f>
        <v>6.2373140712531135E-3</v>
      </c>
      <c r="L206" s="175">
        <f>VLOOKUP(K78,DiaInc,$A$4,FALSE)*Diabetes_model!AM141</f>
        <v>6.3487344357706973E-3</v>
      </c>
      <c r="M206" s="175">
        <f>VLOOKUP(L78,DiaInc,$A$4,FALSE)*Diabetes_model!AN141</f>
        <v>6.4596400982114719E-3</v>
      </c>
      <c r="N206" s="175">
        <f>VLOOKUP(M78,DiaInc,$A$4,FALSE)*Diabetes_model!AO141</f>
        <v>1.0446684270748199E-2</v>
      </c>
      <c r="O206" s="175">
        <f>VLOOKUP(N78,DiaInc,$A$4,FALSE)*Diabetes_model!AP141</f>
        <v>1.0620784943091172E-2</v>
      </c>
      <c r="P206" s="175">
        <f>VLOOKUP(O78,DiaInc,$A$4,FALSE)*Diabetes_model!AQ141</f>
        <v>1.0793471514309745E-2</v>
      </c>
      <c r="Q206" s="175">
        <f>VLOOKUP(P78,DiaInc,$A$4,FALSE)*Diabetes_model!AR141</f>
        <v>1.096456534731261E-2</v>
      </c>
      <c r="R206" s="175">
        <f>VLOOKUP(Q78,DiaInc,$A$4,FALSE)*Diabetes_model!AS141</f>
        <v>1.1133901749701873E-2</v>
      </c>
      <c r="S206" s="175">
        <f>VLOOKUP(R78,DiaInc,$A$4,FALSE)*Diabetes_model!AT141</f>
        <v>1.6054567006623263E-2</v>
      </c>
      <c r="T206" s="175">
        <f>VLOOKUP(S78,DiaInc,$A$4,FALSE)*Diabetes_model!AU141</f>
        <v>1.6289525359374026E-2</v>
      </c>
      <c r="U206" s="175">
        <f>VLOOKUP(T78,DiaInc,$A$4,FALSE)*Diabetes_model!AV141</f>
        <v>1.6521436576238033E-2</v>
      </c>
      <c r="V206" s="175">
        <f>VLOOKUP(U78,DiaInc,$A$4,FALSE)*Diabetes_model!AW141</f>
        <v>1.67501775279831E-2</v>
      </c>
      <c r="W206" s="175">
        <f>VLOOKUP(V78,DiaInc,$A$4,FALSE)*Diabetes_model!AX141</f>
        <v>1.6975659618390877E-2</v>
      </c>
      <c r="X206" s="175">
        <f>VLOOKUP(W78,DiaInc,$A$4,FALSE)*Diabetes_model!AY141</f>
        <v>1.9267319712217131E-2</v>
      </c>
      <c r="Y206" s="175">
        <f>VLOOKUP(X78,DiaInc,$A$4,FALSE)*Diabetes_model!AZ141</f>
        <v>1.9504137118034889E-2</v>
      </c>
      <c r="Z206" s="175">
        <f>VLOOKUP(Y78,DiaInc,$A$4,FALSE)*Diabetes_model!BA141</f>
        <v>1.9720641092688038E-2</v>
      </c>
      <c r="AA206" s="175">
        <f>VLOOKUP(Z78,DiaInc,$A$4,FALSE)*Diabetes_model!BB141</f>
        <v>1.9917125094926724E-2</v>
      </c>
      <c r="AB206" s="175">
        <f>VLOOKUP(AA78,DiaInc,$A$4,FALSE)*Diabetes_model!BC141</f>
        <v>2.0093989570549687E-2</v>
      </c>
      <c r="AC206" s="155"/>
      <c r="AD206" s="155"/>
      <c r="AG206" s="174">
        <f>D206*D44*PRODUCT($CJ206:CJ206)</f>
        <v>0</v>
      </c>
      <c r="AH206" s="174">
        <f>E206*E44*PRODUCT($CJ206:CK206)</f>
        <v>0</v>
      </c>
      <c r="AI206" s="174">
        <f>F206*F44*PRODUCT($CJ206:CL206)</f>
        <v>0</v>
      </c>
      <c r="AJ206" s="174">
        <f>G206*G44*PRODUCT($CJ206:CM206)</f>
        <v>0</v>
      </c>
      <c r="AK206" s="174">
        <f>H206*H44*PRODUCT($CJ206:CN206)</f>
        <v>0</v>
      </c>
      <c r="AL206" s="174">
        <f>I206*I44*PRODUCT($CJ206:CO206)</f>
        <v>0</v>
      </c>
      <c r="AM206" s="174">
        <f>J206*J44*PRODUCT($CJ206:CP206)</f>
        <v>0</v>
      </c>
      <c r="AN206" s="174">
        <f>K206*K44*PRODUCT($CJ206:CQ206)</f>
        <v>0</v>
      </c>
      <c r="AO206" s="174">
        <f>L206*L44*PRODUCT($CJ206:CR206)</f>
        <v>0</v>
      </c>
      <c r="AP206" s="174">
        <f>M206*M44*PRODUCT($CJ206:CS206)</f>
        <v>0</v>
      </c>
      <c r="AQ206" s="174">
        <f>N206*N44*PRODUCT($CJ206:CT206)</f>
        <v>0</v>
      </c>
      <c r="AR206" s="174">
        <f>O206*O44*PRODUCT($CJ206:CU206)</f>
        <v>0</v>
      </c>
      <c r="AS206" s="174">
        <f>P206*P44*PRODUCT($CJ206:CV206)</f>
        <v>0</v>
      </c>
      <c r="AT206" s="174">
        <f>Q206*Q44*PRODUCT($CJ206:CW206)</f>
        <v>0</v>
      </c>
      <c r="AU206" s="174">
        <f>R206*R44*PRODUCT($CJ206:CX206)</f>
        <v>0</v>
      </c>
      <c r="AV206" s="174">
        <f>S206*S44*PRODUCT($CJ206:CY206)</f>
        <v>0</v>
      </c>
      <c r="AW206" s="174">
        <f>T206*T44*PRODUCT($CJ206:CZ206)</f>
        <v>0</v>
      </c>
      <c r="AX206" s="174">
        <f>U206*U44*PRODUCT($CJ206:DA206)</f>
        <v>0</v>
      </c>
      <c r="AY206" s="174">
        <f>V206*V44*PRODUCT($CJ206:DB206)</f>
        <v>0</v>
      </c>
      <c r="AZ206" s="174">
        <f>W206*W44*PRODUCT($CJ206:DC206)</f>
        <v>0</v>
      </c>
      <c r="BA206" s="174">
        <f>X206*X44*PRODUCT($CJ206:DD206)</f>
        <v>0</v>
      </c>
      <c r="BB206" s="174">
        <f>Y206*Y44*PRODUCT($CJ206:DE206)</f>
        <v>0</v>
      </c>
      <c r="BC206" s="174">
        <f>Z206*Z44*PRODUCT($CJ206:DF206)</f>
        <v>0</v>
      </c>
      <c r="BD206" s="174">
        <f>AA206*AA44*PRODUCT($CJ206:DG206)</f>
        <v>0</v>
      </c>
      <c r="BE206" s="174">
        <f>AB206*AB44*PRODUCT($CJ206:DH206)</f>
        <v>0</v>
      </c>
      <c r="BF206" s="93"/>
      <c r="BI206" s="181">
        <f>SUM($AF206:AG206)-SUM($AF238:AG238)-SUM($C238:D238)-SUM($BH238:BI238)</f>
        <v>0</v>
      </c>
      <c r="BJ206" s="181">
        <f>SUM($AF206:AH206)-SUM($AF238:AH238)-SUM($C238:E238)-SUM($BH238:BJ238)</f>
        <v>0</v>
      </c>
      <c r="BK206" s="181">
        <f>SUM($AF206:AI206)-SUM($AF238:AI238)-SUM($C238:F238)-SUM($BH238:BK238)</f>
        <v>0</v>
      </c>
      <c r="BL206" s="181">
        <f>SUM($AF206:AJ206)-SUM($AF238:AJ238)-SUM($C238:G238)-SUM($BH238:BL238)</f>
        <v>0</v>
      </c>
      <c r="BM206" s="181">
        <f>SUM($AF206:AK206)-SUM($AF238:AK238)-SUM($C238:H238)-SUM($BH238:BM238)</f>
        <v>0</v>
      </c>
      <c r="BN206" s="181">
        <f>SUM($AF206:AL206)-SUM($AF238:AL238)-SUM($C238:I238)-SUM($BH238:BN238)</f>
        <v>0</v>
      </c>
      <c r="BO206" s="181">
        <f>SUM($AF206:AM206)-SUM($AF238:AM238)-SUM($C238:J238)-SUM($BH238:BO238)</f>
        <v>0</v>
      </c>
      <c r="BP206" s="181">
        <f>SUM($AF206:AN206)-SUM($AF238:AN238)-SUM($C238:K238)-SUM($BH238:BP238)</f>
        <v>0</v>
      </c>
      <c r="BQ206" s="181">
        <f>SUM($AF206:AO206)-SUM($AF238:AO238)-SUM($C238:L238)-SUM($BH238:BQ238)</f>
        <v>0</v>
      </c>
      <c r="BR206" s="181">
        <f>SUM($AF206:AP206)-SUM($AF238:AP238)-SUM($C238:M238)-SUM($BH238:BR238)</f>
        <v>0</v>
      </c>
      <c r="BS206" s="181">
        <f>SUM($AF206:AQ206)-SUM($AF238:AQ238)-SUM($C238:N238)-SUM($BH238:BS238)</f>
        <v>0</v>
      </c>
      <c r="BT206" s="181">
        <f>SUM($AF206:AR206)-SUM($AF238:AR238)-SUM($C238:O238)-SUM($BH238:BT238)</f>
        <v>0</v>
      </c>
      <c r="BU206" s="181">
        <f>SUM($AF206:AS206)-SUM($AF238:AS238)-SUM($C238:P238)-SUM($BH238:BU238)</f>
        <v>0</v>
      </c>
      <c r="BV206" s="181">
        <f>SUM($AF206:AT206)-SUM($AF238:AT238)-SUM($C238:Q238)-SUM($BH238:BV238)</f>
        <v>0</v>
      </c>
      <c r="BW206" s="181">
        <f>SUM($AF206:AU206)-SUM($AF238:AU238)-SUM($C238:R238)-SUM($BH238:BW238)</f>
        <v>0</v>
      </c>
      <c r="BX206" s="181">
        <f>SUM($AF206:AV206)-SUM($AF238:AV238)-SUM($C238:S238)-SUM($BH238:BX238)</f>
        <v>0</v>
      </c>
      <c r="BY206" s="181">
        <f>SUM($AF206:AW206)-SUM($AF238:AW238)-SUM($C238:T238)-SUM($BH238:BY238)</f>
        <v>0</v>
      </c>
      <c r="BZ206" s="181">
        <f>SUM($AF206:AX206)-SUM($AF238:AX238)-SUM($C238:U238)-SUM($BH238:BZ238)</f>
        <v>0</v>
      </c>
      <c r="CA206" s="181">
        <f>SUM($AF206:AY206)-SUM($AF238:AY238)-SUM($C238:V238)-SUM($BH238:CA238)</f>
        <v>0</v>
      </c>
      <c r="CB206" s="181">
        <f>SUM($AF206:AZ206)-SUM($AF238:AZ238)-SUM($C238:W238)-SUM($BH238:CB238)</f>
        <v>0</v>
      </c>
      <c r="CC206" s="181">
        <f>SUM($AF206:BA206)-SUM($AF238:BA238)-SUM($C238:X238)-SUM($BH238:CC238)</f>
        <v>0</v>
      </c>
      <c r="CD206" s="181">
        <f>SUM($AF206:BB206)-SUM($AF238:BB238)-SUM($C238:Y238)-SUM($BH238:CD238)</f>
        <v>0</v>
      </c>
      <c r="CE206" s="181">
        <f>SUM($AF206:BC206)-SUM($AF238:BC238)-SUM($C238:Z238)-SUM($BH238:CE238)</f>
        <v>0</v>
      </c>
      <c r="CF206" s="181">
        <f>SUM($AF206:BD206)-SUM($AF238:BD238)-SUM($C238:AA238)-SUM($BH238:CF238)</f>
        <v>0</v>
      </c>
      <c r="CG206" s="181">
        <f>SUM($AF206:BE206)-SUM($AF238:BE238)-SUM($C238:AB238)-SUM($BH238:CG238)</f>
        <v>0</v>
      </c>
      <c r="CH206" s="52"/>
      <c r="CJ206" s="67"/>
      <c r="CK206" s="67">
        <f t="shared" si="21"/>
        <v>1</v>
      </c>
      <c r="CL206" s="67">
        <f t="shared" si="21"/>
        <v>0.99693147759334366</v>
      </c>
      <c r="CM206" s="67">
        <f t="shared" si="21"/>
        <v>0.99686987986450748</v>
      </c>
      <c r="CN206" s="67">
        <f t="shared" si="21"/>
        <v>0.99680812956203135</v>
      </c>
      <c r="CO206" s="67">
        <f t="shared" si="21"/>
        <v>0.99674629697707107</v>
      </c>
      <c r="CP206" s="67">
        <f t="shared" si="21"/>
        <v>0.99398653950885041</v>
      </c>
      <c r="CQ206" s="67">
        <f t="shared" si="21"/>
        <v>0.99387448853847926</v>
      </c>
      <c r="CR206" s="67">
        <f t="shared" si="21"/>
        <v>0.99376268592874684</v>
      </c>
      <c r="CS206" s="67">
        <f t="shared" si="21"/>
        <v>0.99365126556422934</v>
      </c>
      <c r="CT206" s="67">
        <f t="shared" si="21"/>
        <v>0.99354035990178857</v>
      </c>
      <c r="CU206" s="67">
        <f t="shared" si="21"/>
        <v>0.98955331572925176</v>
      </c>
      <c r="CV206" s="67">
        <f t="shared" si="21"/>
        <v>0.98937921505690885</v>
      </c>
      <c r="CW206" s="67">
        <f t="shared" si="21"/>
        <v>0.98920652848569024</v>
      </c>
      <c r="CX206" s="67">
        <f t="shared" si="21"/>
        <v>0.9890354346526874</v>
      </c>
      <c r="CY206" s="67">
        <f t="shared" si="21"/>
        <v>0.98886609825029814</v>
      </c>
      <c r="CZ206" s="67">
        <f t="shared" si="22"/>
        <v>0.98394543299337678</v>
      </c>
      <c r="DA206" s="67">
        <f t="shared" si="22"/>
        <v>0.983710474640626</v>
      </c>
      <c r="DB206" s="67">
        <f t="shared" si="22"/>
        <v>0.98347856342376194</v>
      </c>
      <c r="DC206" s="67">
        <f t="shared" si="22"/>
        <v>0.98324982247201687</v>
      </c>
      <c r="DD206" s="67">
        <f t="shared" si="22"/>
        <v>0.98302434038160913</v>
      </c>
      <c r="DE206" s="67">
        <f t="shared" si="22"/>
        <v>0.98073268028778282</v>
      </c>
      <c r="DF206" s="67">
        <f t="shared" si="22"/>
        <v>0.98049586288196511</v>
      </c>
      <c r="DG206" s="67">
        <f t="shared" si="22"/>
        <v>0.98027935890731199</v>
      </c>
      <c r="DH206" s="67">
        <f t="shared" si="22"/>
        <v>0.98008287490507329</v>
      </c>
      <c r="DI206" s="67">
        <f t="shared" si="22"/>
        <v>0.97990601042945036</v>
      </c>
      <c r="DJ206" s="67"/>
      <c r="DM206" s="188" t="str">
        <f t="shared" ref="DM206:EB230" si="24">IF(ISERROR(BI206/D44),"",BI206/D44)</f>
        <v/>
      </c>
      <c r="DN206" s="188" t="str">
        <f t="shared" si="23"/>
        <v/>
      </c>
      <c r="DO206" s="188" t="str">
        <f t="shared" si="23"/>
        <v/>
      </c>
      <c r="DP206" s="188" t="str">
        <f t="shared" si="23"/>
        <v/>
      </c>
      <c r="DQ206" s="188" t="str">
        <f t="shared" si="23"/>
        <v/>
      </c>
      <c r="DR206" s="188" t="str">
        <f t="shared" si="23"/>
        <v/>
      </c>
      <c r="DS206" s="188" t="str">
        <f t="shared" si="23"/>
        <v/>
      </c>
      <c r="DT206" s="188" t="str">
        <f t="shared" si="23"/>
        <v/>
      </c>
      <c r="DU206" s="188" t="str">
        <f t="shared" si="23"/>
        <v/>
      </c>
      <c r="DV206" s="188" t="str">
        <f t="shared" si="23"/>
        <v/>
      </c>
      <c r="DW206" s="188" t="str">
        <f t="shared" si="23"/>
        <v/>
      </c>
      <c r="DX206" s="188" t="str">
        <f t="shared" si="23"/>
        <v/>
      </c>
      <c r="DY206" s="188" t="str">
        <f t="shared" si="23"/>
        <v/>
      </c>
      <c r="DZ206" s="188" t="str">
        <f t="shared" si="23"/>
        <v/>
      </c>
      <c r="EA206" s="188" t="str">
        <f t="shared" si="23"/>
        <v/>
      </c>
      <c r="EB206" s="188" t="str">
        <f t="shared" si="23"/>
        <v/>
      </c>
      <c r="EC206" s="188" t="str">
        <f t="shared" si="23"/>
        <v/>
      </c>
      <c r="ED206" s="188" t="str">
        <f t="shared" si="23"/>
        <v/>
      </c>
      <c r="EE206" s="188" t="str">
        <f t="shared" si="23"/>
        <v/>
      </c>
      <c r="EF206" s="188" t="str">
        <f t="shared" si="23"/>
        <v/>
      </c>
      <c r="EG206" s="188" t="str">
        <f t="shared" si="23"/>
        <v/>
      </c>
      <c r="EH206" s="188" t="str">
        <f t="shared" si="23"/>
        <v/>
      </c>
      <c r="EI206" s="188" t="str">
        <f t="shared" si="23"/>
        <v/>
      </c>
      <c r="EJ206" s="188" t="str">
        <f t="shared" si="23"/>
        <v/>
      </c>
      <c r="EK206" s="188" t="str">
        <f t="shared" si="23"/>
        <v/>
      </c>
    </row>
    <row r="207" spans="1:141" x14ac:dyDescent="0.3">
      <c r="B207" s="1">
        <v>3</v>
      </c>
      <c r="C207" s="155"/>
      <c r="D207" s="175"/>
      <c r="E207" s="175"/>
      <c r="F207" s="175">
        <f>VLOOKUP(E79,DiaInc,$A$4,FALSE)*Diabetes_model!AG142</f>
        <v>3.0685224066563654E-3</v>
      </c>
      <c r="G207" s="175">
        <f>VLOOKUP(F79,DiaInc,$A$4,FALSE)*Diabetes_model!AH142</f>
        <v>3.1301201354925578E-3</v>
      </c>
      <c r="H207" s="175">
        <f>VLOOKUP(G79,DiaInc,$A$4,FALSE)*Diabetes_model!AI142</f>
        <v>3.1918704379687007E-3</v>
      </c>
      <c r="I207" s="175">
        <f>VLOOKUP(H79,DiaInc,$A$4,FALSE)*Diabetes_model!AJ142</f>
        <v>3.2537030229289133E-3</v>
      </c>
      <c r="J207" s="175">
        <f>VLOOKUP(I79,DiaInc,$A$4,FALSE)*Diabetes_model!AK142</f>
        <v>6.0134604911495568E-3</v>
      </c>
      <c r="K207" s="175">
        <f>VLOOKUP(J79,DiaInc,$A$4,FALSE)*Diabetes_model!AL142</f>
        <v>6.1255114615207792E-3</v>
      </c>
      <c r="L207" s="175">
        <f>VLOOKUP(K79,DiaInc,$A$4,FALSE)*Diabetes_model!AM142</f>
        <v>6.2373140712531135E-3</v>
      </c>
      <c r="M207" s="175">
        <f>VLOOKUP(L79,DiaInc,$A$4,FALSE)*Diabetes_model!AN142</f>
        <v>6.3487344357706973E-3</v>
      </c>
      <c r="N207" s="175">
        <f>VLOOKUP(M79,DiaInc,$A$4,FALSE)*Diabetes_model!AO142</f>
        <v>6.4596400982114719E-3</v>
      </c>
      <c r="O207" s="175">
        <f>VLOOKUP(N79,DiaInc,$A$4,FALSE)*Diabetes_model!AP142</f>
        <v>1.0446684270748199E-2</v>
      </c>
      <c r="P207" s="175">
        <f>VLOOKUP(O79,DiaInc,$A$4,FALSE)*Diabetes_model!AQ142</f>
        <v>1.0620784943091172E-2</v>
      </c>
      <c r="Q207" s="175">
        <f>VLOOKUP(P79,DiaInc,$A$4,FALSE)*Diabetes_model!AR142</f>
        <v>1.0793471514309745E-2</v>
      </c>
      <c r="R207" s="175">
        <f>VLOOKUP(Q79,DiaInc,$A$4,FALSE)*Diabetes_model!AS142</f>
        <v>1.096456534731261E-2</v>
      </c>
      <c r="S207" s="175">
        <f>VLOOKUP(R79,DiaInc,$A$4,FALSE)*Diabetes_model!AT142</f>
        <v>1.1133901749701873E-2</v>
      </c>
      <c r="T207" s="175">
        <f>VLOOKUP(S79,DiaInc,$A$4,FALSE)*Diabetes_model!AU142</f>
        <v>1.6054567006623263E-2</v>
      </c>
      <c r="U207" s="175">
        <f>VLOOKUP(T79,DiaInc,$A$4,FALSE)*Diabetes_model!AV142</f>
        <v>1.6289525359374026E-2</v>
      </c>
      <c r="V207" s="175">
        <f>VLOOKUP(U79,DiaInc,$A$4,FALSE)*Diabetes_model!AW142</f>
        <v>1.6521436576238033E-2</v>
      </c>
      <c r="W207" s="175">
        <f>VLOOKUP(V79,DiaInc,$A$4,FALSE)*Diabetes_model!AX142</f>
        <v>1.67501775279831E-2</v>
      </c>
      <c r="X207" s="175">
        <f>VLOOKUP(W79,DiaInc,$A$4,FALSE)*Diabetes_model!AY142</f>
        <v>1.6975659618390877E-2</v>
      </c>
      <c r="Y207" s="175">
        <f>VLOOKUP(X79,DiaInc,$A$4,FALSE)*Diabetes_model!AZ142</f>
        <v>1.9267319712217131E-2</v>
      </c>
      <c r="Z207" s="175">
        <f>VLOOKUP(Y79,DiaInc,$A$4,FALSE)*Diabetes_model!BA142</f>
        <v>1.9504137118034889E-2</v>
      </c>
      <c r="AA207" s="175">
        <f>VLOOKUP(Z79,DiaInc,$A$4,FALSE)*Diabetes_model!BB142</f>
        <v>1.9720641092688038E-2</v>
      </c>
      <c r="AB207" s="175">
        <f>VLOOKUP(AA79,DiaInc,$A$4,FALSE)*Diabetes_model!BC142</f>
        <v>1.9917125094926724E-2</v>
      </c>
      <c r="AC207" s="155"/>
      <c r="AD207" s="155"/>
      <c r="AE207" s="155"/>
      <c r="AG207" s="174">
        <f>D207*D45*PRODUCT($CJ207:CJ207)</f>
        <v>0</v>
      </c>
      <c r="AH207" s="174">
        <f>E207*E45*PRODUCT($CJ207:CK207)</f>
        <v>0</v>
      </c>
      <c r="AI207" s="174">
        <f>F207*F45*PRODUCT($CJ207:CL207)</f>
        <v>0</v>
      </c>
      <c r="AJ207" s="174">
        <f>G207*G45*PRODUCT($CJ207:CM207)</f>
        <v>0</v>
      </c>
      <c r="AK207" s="174">
        <f>H207*H45*PRODUCT($CJ207:CN207)</f>
        <v>0</v>
      </c>
      <c r="AL207" s="174">
        <f>I207*I45*PRODUCT($CJ207:CO207)</f>
        <v>0</v>
      </c>
      <c r="AM207" s="174">
        <f>J207*J45*PRODUCT($CJ207:CP207)</f>
        <v>0</v>
      </c>
      <c r="AN207" s="174">
        <f>K207*K45*PRODUCT($CJ207:CQ207)</f>
        <v>0</v>
      </c>
      <c r="AO207" s="174">
        <f>L207*L45*PRODUCT($CJ207:CR207)</f>
        <v>0</v>
      </c>
      <c r="AP207" s="174">
        <f>M207*M45*PRODUCT($CJ207:CS207)</f>
        <v>0</v>
      </c>
      <c r="AQ207" s="174">
        <f>N207*N45*PRODUCT($CJ207:CT207)</f>
        <v>0</v>
      </c>
      <c r="AR207" s="174">
        <f>O207*O45*PRODUCT($CJ207:CU207)</f>
        <v>0</v>
      </c>
      <c r="AS207" s="174">
        <f>P207*P45*PRODUCT($CJ207:CV207)</f>
        <v>0</v>
      </c>
      <c r="AT207" s="174">
        <f>Q207*Q45*PRODUCT($CJ207:CW207)</f>
        <v>0</v>
      </c>
      <c r="AU207" s="174">
        <f>R207*R45*PRODUCT($CJ207:CX207)</f>
        <v>0</v>
      </c>
      <c r="AV207" s="174">
        <f>S207*S45*PRODUCT($CJ207:CY207)</f>
        <v>0</v>
      </c>
      <c r="AW207" s="174">
        <f>T207*T45*PRODUCT($CJ207:CZ207)</f>
        <v>0</v>
      </c>
      <c r="AX207" s="174">
        <f>U207*U45*PRODUCT($CJ207:DA207)</f>
        <v>0</v>
      </c>
      <c r="AY207" s="174">
        <f>V207*V45*PRODUCT($CJ207:DB207)</f>
        <v>0</v>
      </c>
      <c r="AZ207" s="174">
        <f>W207*W45*PRODUCT($CJ207:DC207)</f>
        <v>0</v>
      </c>
      <c r="BA207" s="174">
        <f>X207*X45*PRODUCT($CJ207:DD207)</f>
        <v>0</v>
      </c>
      <c r="BB207" s="174">
        <f>Y207*Y45*PRODUCT($CJ207:DE207)</f>
        <v>0</v>
      </c>
      <c r="BC207" s="174">
        <f>Z207*Z45*PRODUCT($CJ207:DF207)</f>
        <v>0</v>
      </c>
      <c r="BD207" s="174">
        <f>AA207*AA45*PRODUCT($CJ207:DG207)</f>
        <v>0</v>
      </c>
      <c r="BE207" s="174">
        <f>AB207*AB45*PRODUCT($CJ207:DH207)</f>
        <v>0</v>
      </c>
      <c r="BF207" s="93"/>
      <c r="BG207" s="93"/>
      <c r="BI207" s="181">
        <f>SUM($AF207:AG207)-SUM($AF239:AG239)-SUM($C239:D239)-SUM($BH239:BI239)</f>
        <v>0</v>
      </c>
      <c r="BJ207" s="181">
        <f>SUM($AF207:AH207)-SUM($AF239:AH239)-SUM($C239:E239)-SUM($BH239:BJ239)</f>
        <v>0</v>
      </c>
      <c r="BK207" s="181">
        <f>SUM($AF207:AI207)-SUM($AF239:AI239)-SUM($C239:F239)-SUM($BH239:BK239)</f>
        <v>0</v>
      </c>
      <c r="BL207" s="181">
        <f>SUM($AF207:AJ207)-SUM($AF239:AJ239)-SUM($C239:G239)-SUM($BH239:BL239)</f>
        <v>0</v>
      </c>
      <c r="BM207" s="181">
        <f>SUM($AF207:AK207)-SUM($AF239:AK239)-SUM($C239:H239)-SUM($BH239:BM239)</f>
        <v>0</v>
      </c>
      <c r="BN207" s="181">
        <f>SUM($AF207:AL207)-SUM($AF239:AL239)-SUM($C239:I239)-SUM($BH239:BN239)</f>
        <v>0</v>
      </c>
      <c r="BO207" s="181">
        <f>SUM($AF207:AM207)-SUM($AF239:AM239)-SUM($C239:J239)-SUM($BH239:BO239)</f>
        <v>0</v>
      </c>
      <c r="BP207" s="181">
        <f>SUM($AF207:AN207)-SUM($AF239:AN239)-SUM($C239:K239)-SUM($BH239:BP239)</f>
        <v>0</v>
      </c>
      <c r="BQ207" s="181">
        <f>SUM($AF207:AO207)-SUM($AF239:AO239)-SUM($C239:L239)-SUM($BH239:BQ239)</f>
        <v>0</v>
      </c>
      <c r="BR207" s="181">
        <f>SUM($AF207:AP207)-SUM($AF239:AP239)-SUM($C239:M239)-SUM($BH239:BR239)</f>
        <v>0</v>
      </c>
      <c r="BS207" s="181">
        <f>SUM($AF207:AQ207)-SUM($AF239:AQ239)-SUM($C239:N239)-SUM($BH239:BS239)</f>
        <v>0</v>
      </c>
      <c r="BT207" s="181">
        <f>SUM($AF207:AR207)-SUM($AF239:AR239)-SUM($C239:O239)-SUM($BH239:BT239)</f>
        <v>0</v>
      </c>
      <c r="BU207" s="181">
        <f>SUM($AF207:AS207)-SUM($AF239:AS239)-SUM($C239:P239)-SUM($BH239:BU239)</f>
        <v>0</v>
      </c>
      <c r="BV207" s="181">
        <f>SUM($AF207:AT207)-SUM($AF239:AT239)-SUM($C239:Q239)-SUM($BH239:BV239)</f>
        <v>0</v>
      </c>
      <c r="BW207" s="181">
        <f>SUM($AF207:AU207)-SUM($AF239:AU239)-SUM($C239:R239)-SUM($BH239:BW239)</f>
        <v>0</v>
      </c>
      <c r="BX207" s="181">
        <f>SUM($AF207:AV207)-SUM($AF239:AV239)-SUM($C239:S239)-SUM($BH239:BX239)</f>
        <v>0</v>
      </c>
      <c r="BY207" s="181">
        <f>SUM($AF207:AW207)-SUM($AF239:AW239)-SUM($C239:T239)-SUM($BH239:BY239)</f>
        <v>0</v>
      </c>
      <c r="BZ207" s="181">
        <f>SUM($AF207:AX207)-SUM($AF239:AX239)-SUM($C239:U239)-SUM($BH239:BZ239)</f>
        <v>0</v>
      </c>
      <c r="CA207" s="181">
        <f>SUM($AF207:AY207)-SUM($AF239:AY239)-SUM($C239:V239)-SUM($BH239:CA239)</f>
        <v>0</v>
      </c>
      <c r="CB207" s="181">
        <f>SUM($AF207:AZ207)-SUM($AF239:AZ239)-SUM($C239:W239)-SUM($BH239:CB239)</f>
        <v>0</v>
      </c>
      <c r="CC207" s="181">
        <f>SUM($AF207:BA207)-SUM($AF239:BA239)-SUM($C239:X239)-SUM($BH239:CC239)</f>
        <v>0</v>
      </c>
      <c r="CD207" s="181">
        <f>SUM($AF207:BB207)-SUM($AF239:BB239)-SUM($C239:Y239)-SUM($BH239:CD239)</f>
        <v>0</v>
      </c>
      <c r="CE207" s="181">
        <f>SUM($AF207:BC207)-SUM($AF239:BC239)-SUM($C239:Z239)-SUM($BH239:CE239)</f>
        <v>0</v>
      </c>
      <c r="CF207" s="181">
        <f>SUM($AF207:BD207)-SUM($AF239:BD239)-SUM($C239:AA239)-SUM($BH239:CF239)</f>
        <v>0</v>
      </c>
      <c r="CG207" s="181">
        <f>SUM($AF207:BE207)-SUM($AF239:BE239)-SUM($C239:AB239)-SUM($BH239:CG239)</f>
        <v>0</v>
      </c>
      <c r="CH207" s="52"/>
      <c r="CI207" s="52"/>
      <c r="CJ207" s="67"/>
      <c r="CK207" s="67"/>
      <c r="CL207" s="67">
        <f t="shared" si="21"/>
        <v>1</v>
      </c>
      <c r="CM207" s="67">
        <f t="shared" si="21"/>
        <v>0.99693147759334366</v>
      </c>
      <c r="CN207" s="67">
        <f t="shared" si="21"/>
        <v>0.99686987986450748</v>
      </c>
      <c r="CO207" s="67">
        <f t="shared" si="21"/>
        <v>0.99680812956203135</v>
      </c>
      <c r="CP207" s="67">
        <f t="shared" si="21"/>
        <v>0.99674629697707107</v>
      </c>
      <c r="CQ207" s="67">
        <f t="shared" si="21"/>
        <v>0.99398653950885041</v>
      </c>
      <c r="CR207" s="67">
        <f t="shared" si="21"/>
        <v>0.99387448853847926</v>
      </c>
      <c r="CS207" s="67">
        <f t="shared" si="21"/>
        <v>0.99376268592874684</v>
      </c>
      <c r="CT207" s="67">
        <f t="shared" si="21"/>
        <v>0.99365126556422934</v>
      </c>
      <c r="CU207" s="67">
        <f t="shared" si="21"/>
        <v>0.99354035990178857</v>
      </c>
      <c r="CV207" s="67">
        <f t="shared" si="21"/>
        <v>0.98955331572925176</v>
      </c>
      <c r="CW207" s="67">
        <f t="shared" si="21"/>
        <v>0.98937921505690885</v>
      </c>
      <c r="CX207" s="67">
        <f t="shared" si="21"/>
        <v>0.98920652848569024</v>
      </c>
      <c r="CY207" s="67">
        <f t="shared" si="21"/>
        <v>0.9890354346526874</v>
      </c>
      <c r="CZ207" s="67">
        <f t="shared" si="22"/>
        <v>0.98886609825029814</v>
      </c>
      <c r="DA207" s="67">
        <f t="shared" si="22"/>
        <v>0.98394543299337678</v>
      </c>
      <c r="DB207" s="67">
        <f t="shared" si="22"/>
        <v>0.983710474640626</v>
      </c>
      <c r="DC207" s="67">
        <f t="shared" si="22"/>
        <v>0.98347856342376194</v>
      </c>
      <c r="DD207" s="67">
        <f t="shared" si="22"/>
        <v>0.98324982247201687</v>
      </c>
      <c r="DE207" s="67">
        <f t="shared" si="22"/>
        <v>0.98302434038160913</v>
      </c>
      <c r="DF207" s="67">
        <f t="shared" si="22"/>
        <v>0.98073268028778282</v>
      </c>
      <c r="DG207" s="67">
        <f t="shared" si="22"/>
        <v>0.98049586288196511</v>
      </c>
      <c r="DH207" s="67">
        <f t="shared" si="22"/>
        <v>0.98027935890731199</v>
      </c>
      <c r="DI207" s="67">
        <f t="shared" si="22"/>
        <v>0.98008287490507329</v>
      </c>
      <c r="DJ207" s="67"/>
      <c r="DK207" s="67"/>
      <c r="DM207" s="188" t="str">
        <f t="shared" si="24"/>
        <v/>
      </c>
      <c r="DN207" s="188" t="str">
        <f t="shared" si="23"/>
        <v/>
      </c>
      <c r="DO207" s="188" t="str">
        <f t="shared" si="23"/>
        <v/>
      </c>
      <c r="DP207" s="188" t="str">
        <f t="shared" si="23"/>
        <v/>
      </c>
      <c r="DQ207" s="188" t="str">
        <f t="shared" si="23"/>
        <v/>
      </c>
      <c r="DR207" s="188" t="str">
        <f t="shared" si="23"/>
        <v/>
      </c>
      <c r="DS207" s="188" t="str">
        <f t="shared" si="23"/>
        <v/>
      </c>
      <c r="DT207" s="188" t="str">
        <f t="shared" si="23"/>
        <v/>
      </c>
      <c r="DU207" s="188" t="str">
        <f t="shared" si="23"/>
        <v/>
      </c>
      <c r="DV207" s="188" t="str">
        <f t="shared" si="23"/>
        <v/>
      </c>
      <c r="DW207" s="188" t="str">
        <f t="shared" si="23"/>
        <v/>
      </c>
      <c r="DX207" s="188" t="str">
        <f t="shared" si="23"/>
        <v/>
      </c>
      <c r="DY207" s="188" t="str">
        <f t="shared" si="23"/>
        <v/>
      </c>
      <c r="DZ207" s="188" t="str">
        <f t="shared" si="23"/>
        <v/>
      </c>
      <c r="EA207" s="188" t="str">
        <f t="shared" si="23"/>
        <v/>
      </c>
      <c r="EB207" s="188" t="str">
        <f t="shared" si="23"/>
        <v/>
      </c>
      <c r="EC207" s="188" t="str">
        <f t="shared" si="23"/>
        <v/>
      </c>
      <c r="ED207" s="188" t="str">
        <f t="shared" si="23"/>
        <v/>
      </c>
      <c r="EE207" s="188" t="str">
        <f t="shared" si="23"/>
        <v/>
      </c>
      <c r="EF207" s="188" t="str">
        <f t="shared" si="23"/>
        <v/>
      </c>
      <c r="EG207" s="188" t="str">
        <f t="shared" si="23"/>
        <v/>
      </c>
      <c r="EH207" s="188" t="str">
        <f t="shared" si="23"/>
        <v/>
      </c>
      <c r="EI207" s="188" t="str">
        <f t="shared" si="23"/>
        <v/>
      </c>
      <c r="EJ207" s="188" t="str">
        <f t="shared" si="23"/>
        <v/>
      </c>
      <c r="EK207" s="188" t="str">
        <f t="shared" si="23"/>
        <v/>
      </c>
    </row>
    <row r="208" spans="1:141" x14ac:dyDescent="0.3">
      <c r="A208" s="52"/>
      <c r="B208" s="1">
        <v>4</v>
      </c>
      <c r="C208" s="155"/>
      <c r="D208" s="175"/>
      <c r="E208" s="175"/>
      <c r="F208" s="175"/>
      <c r="G208" s="175">
        <f>VLOOKUP(F80,DiaInc,$A$4,FALSE)*Diabetes_model!AH143</f>
        <v>3.0685224066563654E-3</v>
      </c>
      <c r="H208" s="175">
        <f>VLOOKUP(G80,DiaInc,$A$4,FALSE)*Diabetes_model!AI143</f>
        <v>3.1301201354925578E-3</v>
      </c>
      <c r="I208" s="175">
        <f>VLOOKUP(H80,DiaInc,$A$4,FALSE)*Diabetes_model!AJ143</f>
        <v>3.1918704379687007E-3</v>
      </c>
      <c r="J208" s="175">
        <f>VLOOKUP(I80,DiaInc,$A$4,FALSE)*Diabetes_model!AK143</f>
        <v>3.2537030229289133E-3</v>
      </c>
      <c r="K208" s="175">
        <f>VLOOKUP(J80,DiaInc,$A$4,FALSE)*Diabetes_model!AL143</f>
        <v>6.0134604911495568E-3</v>
      </c>
      <c r="L208" s="175">
        <f>VLOOKUP(K80,DiaInc,$A$4,FALSE)*Diabetes_model!AM143</f>
        <v>6.1255114615207792E-3</v>
      </c>
      <c r="M208" s="175">
        <f>VLOOKUP(L80,DiaInc,$A$4,FALSE)*Diabetes_model!AN143</f>
        <v>6.2373140712531135E-3</v>
      </c>
      <c r="N208" s="175">
        <f>VLOOKUP(M80,DiaInc,$A$4,FALSE)*Diabetes_model!AO143</f>
        <v>6.3487344357706973E-3</v>
      </c>
      <c r="O208" s="175">
        <f>VLOOKUP(N80,DiaInc,$A$4,FALSE)*Diabetes_model!AP143</f>
        <v>6.4596400982114719E-3</v>
      </c>
      <c r="P208" s="175">
        <f>VLOOKUP(O80,DiaInc,$A$4,FALSE)*Diabetes_model!AQ143</f>
        <v>1.0446684270748199E-2</v>
      </c>
      <c r="Q208" s="175">
        <f>VLOOKUP(P80,DiaInc,$A$4,FALSE)*Diabetes_model!AR143</f>
        <v>1.0620784943091172E-2</v>
      </c>
      <c r="R208" s="175">
        <f>VLOOKUP(Q80,DiaInc,$A$4,FALSE)*Diabetes_model!AS143</f>
        <v>1.0793471514309745E-2</v>
      </c>
      <c r="S208" s="175">
        <f>VLOOKUP(R80,DiaInc,$A$4,FALSE)*Diabetes_model!AT143</f>
        <v>1.096456534731261E-2</v>
      </c>
      <c r="T208" s="175">
        <f>VLOOKUP(S80,DiaInc,$A$4,FALSE)*Diabetes_model!AU143</f>
        <v>1.1133901749701873E-2</v>
      </c>
      <c r="U208" s="175">
        <f>VLOOKUP(T80,DiaInc,$A$4,FALSE)*Diabetes_model!AV143</f>
        <v>1.6054567006623263E-2</v>
      </c>
      <c r="V208" s="175">
        <f>VLOOKUP(U80,DiaInc,$A$4,FALSE)*Diabetes_model!AW143</f>
        <v>1.6289525359374026E-2</v>
      </c>
      <c r="W208" s="175">
        <f>VLOOKUP(V80,DiaInc,$A$4,FALSE)*Diabetes_model!AX143</f>
        <v>1.6521436576238033E-2</v>
      </c>
      <c r="X208" s="175">
        <f>VLOOKUP(W80,DiaInc,$A$4,FALSE)*Diabetes_model!AY143</f>
        <v>1.67501775279831E-2</v>
      </c>
      <c r="Y208" s="175">
        <f>VLOOKUP(X80,DiaInc,$A$4,FALSE)*Diabetes_model!AZ143</f>
        <v>1.6975659618390877E-2</v>
      </c>
      <c r="Z208" s="175">
        <f>VLOOKUP(Y80,DiaInc,$A$4,FALSE)*Diabetes_model!BA143</f>
        <v>1.9267319712217131E-2</v>
      </c>
      <c r="AA208" s="175">
        <f>VLOOKUP(Z80,DiaInc,$A$4,FALSE)*Diabetes_model!BB143</f>
        <v>1.9504137118034889E-2</v>
      </c>
      <c r="AB208" s="175">
        <f>VLOOKUP(AA80,DiaInc,$A$4,FALSE)*Diabetes_model!BC143</f>
        <v>1.9720641092688038E-2</v>
      </c>
      <c r="AC208" s="155"/>
      <c r="AD208" s="155"/>
      <c r="AE208" s="155"/>
      <c r="AF208" s="155"/>
      <c r="AG208" s="174">
        <f>D208*D46*PRODUCT($CJ208:CJ208)</f>
        <v>0</v>
      </c>
      <c r="AH208" s="174">
        <f>E208*E46*PRODUCT($CJ208:CK208)</f>
        <v>0</v>
      </c>
      <c r="AI208" s="174">
        <f>F208*F46*PRODUCT($CJ208:CL208)</f>
        <v>0</v>
      </c>
      <c r="AJ208" s="174">
        <f>G208*G46*PRODUCT($CJ208:CM208)</f>
        <v>0</v>
      </c>
      <c r="AK208" s="174">
        <f>H208*H46*PRODUCT($CJ208:CN208)</f>
        <v>0</v>
      </c>
      <c r="AL208" s="174">
        <f>I208*I46*PRODUCT($CJ208:CO208)</f>
        <v>0</v>
      </c>
      <c r="AM208" s="174">
        <f>J208*J46*PRODUCT($CJ208:CP208)</f>
        <v>0</v>
      </c>
      <c r="AN208" s="174">
        <f>K208*K46*PRODUCT($CJ208:CQ208)</f>
        <v>0</v>
      </c>
      <c r="AO208" s="174">
        <f>L208*L46*PRODUCT($CJ208:CR208)</f>
        <v>0</v>
      </c>
      <c r="AP208" s="174">
        <f>M208*M46*PRODUCT($CJ208:CS208)</f>
        <v>0</v>
      </c>
      <c r="AQ208" s="174">
        <f>N208*N46*PRODUCT($CJ208:CT208)</f>
        <v>0</v>
      </c>
      <c r="AR208" s="174">
        <f>O208*O46*PRODUCT($CJ208:CU208)</f>
        <v>0</v>
      </c>
      <c r="AS208" s="174">
        <f>P208*P46*PRODUCT($CJ208:CV208)</f>
        <v>0</v>
      </c>
      <c r="AT208" s="174">
        <f>Q208*Q46*PRODUCT($CJ208:CW208)</f>
        <v>0</v>
      </c>
      <c r="AU208" s="174">
        <f>R208*R46*PRODUCT($CJ208:CX208)</f>
        <v>0</v>
      </c>
      <c r="AV208" s="174">
        <f>S208*S46*PRODUCT($CJ208:CY208)</f>
        <v>0</v>
      </c>
      <c r="AW208" s="174">
        <f>T208*T46*PRODUCT($CJ208:CZ208)</f>
        <v>0</v>
      </c>
      <c r="AX208" s="174">
        <f>U208*U46*PRODUCT($CJ208:DA208)</f>
        <v>0</v>
      </c>
      <c r="AY208" s="174">
        <f>V208*V46*PRODUCT($CJ208:DB208)</f>
        <v>0</v>
      </c>
      <c r="AZ208" s="174">
        <f>W208*W46*PRODUCT($CJ208:DC208)</f>
        <v>0</v>
      </c>
      <c r="BA208" s="174">
        <f>X208*X46*PRODUCT($CJ208:DD208)</f>
        <v>0</v>
      </c>
      <c r="BB208" s="174">
        <f>Y208*Y46*PRODUCT($CJ208:DE208)</f>
        <v>0</v>
      </c>
      <c r="BC208" s="174">
        <f>Z208*Z46*PRODUCT($CJ208:DF208)</f>
        <v>0</v>
      </c>
      <c r="BD208" s="174">
        <f>AA208*AA46*PRODUCT($CJ208:DG208)</f>
        <v>0</v>
      </c>
      <c r="BE208" s="174">
        <f>AB208*AB46*PRODUCT($CJ208:DH208)</f>
        <v>0</v>
      </c>
      <c r="BF208" s="93"/>
      <c r="BG208" s="93"/>
      <c r="BH208" s="93"/>
      <c r="BI208" s="181">
        <f>SUM($AF208:AG208)-SUM($AF240:AG240)-SUM($C240:D240)-SUM($BH240:BI240)</f>
        <v>0</v>
      </c>
      <c r="BJ208" s="181">
        <f>SUM($AF208:AH208)-SUM($AF240:AH240)-SUM($C240:E240)-SUM($BH240:BJ240)</f>
        <v>0</v>
      </c>
      <c r="BK208" s="181">
        <f>SUM($AF208:AI208)-SUM($AF240:AI240)-SUM($C240:F240)-SUM($BH240:BK240)</f>
        <v>0</v>
      </c>
      <c r="BL208" s="181">
        <f>SUM($AF208:AJ208)-SUM($AF240:AJ240)-SUM($C240:G240)-SUM($BH240:BL240)</f>
        <v>0</v>
      </c>
      <c r="BM208" s="181">
        <f>SUM($AF208:AK208)-SUM($AF240:AK240)-SUM($C240:H240)-SUM($BH240:BM240)</f>
        <v>0</v>
      </c>
      <c r="BN208" s="181">
        <f>SUM($AF208:AL208)-SUM($AF240:AL240)-SUM($C240:I240)-SUM($BH240:BN240)</f>
        <v>0</v>
      </c>
      <c r="BO208" s="181">
        <f>SUM($AF208:AM208)-SUM($AF240:AM240)-SUM($C240:J240)-SUM($BH240:BO240)</f>
        <v>0</v>
      </c>
      <c r="BP208" s="181">
        <f>SUM($AF208:AN208)-SUM($AF240:AN240)-SUM($C240:K240)-SUM($BH240:BP240)</f>
        <v>0</v>
      </c>
      <c r="BQ208" s="181">
        <f>SUM($AF208:AO208)-SUM($AF240:AO240)-SUM($C240:L240)-SUM($BH240:BQ240)</f>
        <v>0</v>
      </c>
      <c r="BR208" s="181">
        <f>SUM($AF208:AP208)-SUM($AF240:AP240)-SUM($C240:M240)-SUM($BH240:BR240)</f>
        <v>0</v>
      </c>
      <c r="BS208" s="181">
        <f>SUM($AF208:AQ208)-SUM($AF240:AQ240)-SUM($C240:N240)-SUM($BH240:BS240)</f>
        <v>0</v>
      </c>
      <c r="BT208" s="181">
        <f>SUM($AF208:AR208)-SUM($AF240:AR240)-SUM($C240:O240)-SUM($BH240:BT240)</f>
        <v>0</v>
      </c>
      <c r="BU208" s="181">
        <f>SUM($AF208:AS208)-SUM($AF240:AS240)-SUM($C240:P240)-SUM($BH240:BU240)</f>
        <v>0</v>
      </c>
      <c r="BV208" s="181">
        <f>SUM($AF208:AT208)-SUM($AF240:AT240)-SUM($C240:Q240)-SUM($BH240:BV240)</f>
        <v>0</v>
      </c>
      <c r="BW208" s="181">
        <f>SUM($AF208:AU208)-SUM($AF240:AU240)-SUM($C240:R240)-SUM($BH240:BW240)</f>
        <v>0</v>
      </c>
      <c r="BX208" s="181">
        <f>SUM($AF208:AV208)-SUM($AF240:AV240)-SUM($C240:S240)-SUM($BH240:BX240)</f>
        <v>0</v>
      </c>
      <c r="BY208" s="181">
        <f>SUM($AF208:AW208)-SUM($AF240:AW240)-SUM($C240:T240)-SUM($BH240:BY240)</f>
        <v>0</v>
      </c>
      <c r="BZ208" s="181">
        <f>SUM($AF208:AX208)-SUM($AF240:AX240)-SUM($C240:U240)-SUM($BH240:BZ240)</f>
        <v>0</v>
      </c>
      <c r="CA208" s="181">
        <f>SUM($AF208:AY208)-SUM($AF240:AY240)-SUM($C240:V240)-SUM($BH240:CA240)</f>
        <v>0</v>
      </c>
      <c r="CB208" s="181">
        <f>SUM($AF208:AZ208)-SUM($AF240:AZ240)-SUM($C240:W240)-SUM($BH240:CB240)</f>
        <v>0</v>
      </c>
      <c r="CC208" s="181">
        <f>SUM($AF208:BA208)-SUM($AF240:BA240)-SUM($C240:X240)-SUM($BH240:CC240)</f>
        <v>0</v>
      </c>
      <c r="CD208" s="181">
        <f>SUM($AF208:BB208)-SUM($AF240:BB240)-SUM($C240:Y240)-SUM($BH240:CD240)</f>
        <v>0</v>
      </c>
      <c r="CE208" s="181">
        <f>SUM($AF208:BC208)-SUM($AF240:BC240)-SUM($C240:Z240)-SUM($BH240:CE240)</f>
        <v>0</v>
      </c>
      <c r="CF208" s="181">
        <f>SUM($AF208:BD208)-SUM($AF240:BD240)-SUM($C240:AA240)-SUM($BH240:CF240)</f>
        <v>0</v>
      </c>
      <c r="CG208" s="181">
        <f>SUM($AF208:BE208)-SUM($AF240:BE240)-SUM($C240:AB240)-SUM($BH240:CG240)</f>
        <v>0</v>
      </c>
      <c r="CH208" s="52"/>
      <c r="CI208" s="52"/>
      <c r="CJ208" s="67"/>
      <c r="CK208" s="67"/>
      <c r="CL208" s="67"/>
      <c r="CM208" s="67">
        <f t="shared" si="21"/>
        <v>1</v>
      </c>
      <c r="CN208" s="67">
        <f t="shared" si="21"/>
        <v>0.99693147759334366</v>
      </c>
      <c r="CO208" s="67">
        <f t="shared" si="21"/>
        <v>0.99686987986450748</v>
      </c>
      <c r="CP208" s="67">
        <f t="shared" si="21"/>
        <v>0.99680812956203135</v>
      </c>
      <c r="CQ208" s="67">
        <f t="shared" si="21"/>
        <v>0.99674629697707107</v>
      </c>
      <c r="CR208" s="67">
        <f t="shared" si="21"/>
        <v>0.99398653950885041</v>
      </c>
      <c r="CS208" s="67">
        <f t="shared" si="21"/>
        <v>0.99387448853847926</v>
      </c>
      <c r="CT208" s="67">
        <f t="shared" si="21"/>
        <v>0.99376268592874684</v>
      </c>
      <c r="CU208" s="67">
        <f t="shared" si="21"/>
        <v>0.99365126556422934</v>
      </c>
      <c r="CV208" s="67">
        <f t="shared" si="21"/>
        <v>0.99354035990178857</v>
      </c>
      <c r="CW208" s="67">
        <f t="shared" si="21"/>
        <v>0.98955331572925176</v>
      </c>
      <c r="CX208" s="67">
        <f t="shared" si="21"/>
        <v>0.98937921505690885</v>
      </c>
      <c r="CY208" s="67">
        <f t="shared" si="21"/>
        <v>0.98920652848569024</v>
      </c>
      <c r="CZ208" s="67">
        <f t="shared" si="22"/>
        <v>0.9890354346526874</v>
      </c>
      <c r="DA208" s="67">
        <f t="shared" si="22"/>
        <v>0.98886609825029814</v>
      </c>
      <c r="DB208" s="67">
        <f t="shared" si="22"/>
        <v>0.98394543299337678</v>
      </c>
      <c r="DC208" s="67">
        <f t="shared" si="22"/>
        <v>0.983710474640626</v>
      </c>
      <c r="DD208" s="67">
        <f t="shared" si="22"/>
        <v>0.98347856342376194</v>
      </c>
      <c r="DE208" s="67">
        <f t="shared" si="22"/>
        <v>0.98324982247201687</v>
      </c>
      <c r="DF208" s="67">
        <f t="shared" si="22"/>
        <v>0.98302434038160913</v>
      </c>
      <c r="DG208" s="67">
        <f t="shared" si="22"/>
        <v>0.98073268028778282</v>
      </c>
      <c r="DH208" s="67">
        <f t="shared" si="22"/>
        <v>0.98049586288196511</v>
      </c>
      <c r="DI208" s="67">
        <f t="shared" si="22"/>
        <v>0.98027935890731199</v>
      </c>
      <c r="DJ208" s="67"/>
      <c r="DK208" s="67"/>
      <c r="DL208" s="67"/>
      <c r="DM208" s="188" t="str">
        <f t="shared" si="24"/>
        <v/>
      </c>
      <c r="DN208" s="188" t="str">
        <f t="shared" si="23"/>
        <v/>
      </c>
      <c r="DO208" s="188" t="str">
        <f t="shared" si="23"/>
        <v/>
      </c>
      <c r="DP208" s="188" t="str">
        <f t="shared" si="23"/>
        <v/>
      </c>
      <c r="DQ208" s="188" t="str">
        <f t="shared" si="23"/>
        <v/>
      </c>
      <c r="DR208" s="188" t="str">
        <f t="shared" si="23"/>
        <v/>
      </c>
      <c r="DS208" s="188" t="str">
        <f t="shared" si="23"/>
        <v/>
      </c>
      <c r="DT208" s="188" t="str">
        <f t="shared" si="23"/>
        <v/>
      </c>
      <c r="DU208" s="188" t="str">
        <f t="shared" si="23"/>
        <v/>
      </c>
      <c r="DV208" s="188" t="str">
        <f t="shared" si="23"/>
        <v/>
      </c>
      <c r="DW208" s="188" t="str">
        <f t="shared" si="23"/>
        <v/>
      </c>
      <c r="DX208" s="188" t="str">
        <f t="shared" si="23"/>
        <v/>
      </c>
      <c r="DY208" s="188" t="str">
        <f t="shared" si="23"/>
        <v/>
      </c>
      <c r="DZ208" s="188" t="str">
        <f t="shared" si="23"/>
        <v/>
      </c>
      <c r="EA208" s="188" t="str">
        <f t="shared" si="23"/>
        <v/>
      </c>
      <c r="EB208" s="188" t="str">
        <f t="shared" si="23"/>
        <v/>
      </c>
      <c r="EC208" s="188" t="str">
        <f t="shared" si="23"/>
        <v/>
      </c>
      <c r="ED208" s="188" t="str">
        <f t="shared" si="23"/>
        <v/>
      </c>
      <c r="EE208" s="188" t="str">
        <f t="shared" si="23"/>
        <v/>
      </c>
      <c r="EF208" s="188" t="str">
        <f t="shared" si="23"/>
        <v/>
      </c>
      <c r="EG208" s="188" t="str">
        <f t="shared" si="23"/>
        <v/>
      </c>
      <c r="EH208" s="188" t="str">
        <f t="shared" si="23"/>
        <v/>
      </c>
      <c r="EI208" s="188" t="str">
        <f t="shared" si="23"/>
        <v/>
      </c>
      <c r="EJ208" s="188" t="str">
        <f t="shared" si="23"/>
        <v/>
      </c>
      <c r="EK208" s="188" t="str">
        <f t="shared" si="23"/>
        <v/>
      </c>
    </row>
    <row r="209" spans="2:141" x14ac:dyDescent="0.3">
      <c r="B209" s="1">
        <v>5</v>
      </c>
      <c r="C209" s="155"/>
      <c r="D209" s="175"/>
      <c r="E209" s="175"/>
      <c r="F209" s="175"/>
      <c r="G209" s="175"/>
      <c r="H209" s="175">
        <f>VLOOKUP(G81,DiaInc,$A$4,FALSE)*Diabetes_model!AI144</f>
        <v>3.0685224066563654E-3</v>
      </c>
      <c r="I209" s="175">
        <f>VLOOKUP(H81,DiaInc,$A$4,FALSE)*Diabetes_model!AJ144</f>
        <v>3.1301201354925578E-3</v>
      </c>
      <c r="J209" s="175">
        <f>VLOOKUP(I81,DiaInc,$A$4,FALSE)*Diabetes_model!AK144</f>
        <v>3.1918704379687007E-3</v>
      </c>
      <c r="K209" s="175">
        <f>VLOOKUP(J81,DiaInc,$A$4,FALSE)*Diabetes_model!AL144</f>
        <v>3.2537030229289133E-3</v>
      </c>
      <c r="L209" s="175">
        <f>VLOOKUP(K81,DiaInc,$A$4,FALSE)*Diabetes_model!AM144</f>
        <v>6.0134604911495568E-3</v>
      </c>
      <c r="M209" s="175">
        <f>VLOOKUP(L81,DiaInc,$A$4,FALSE)*Diabetes_model!AN144</f>
        <v>6.1255114615207792E-3</v>
      </c>
      <c r="N209" s="175">
        <f>VLOOKUP(M81,DiaInc,$A$4,FALSE)*Diabetes_model!AO144</f>
        <v>6.2373140712531135E-3</v>
      </c>
      <c r="O209" s="175">
        <f>VLOOKUP(N81,DiaInc,$A$4,FALSE)*Diabetes_model!AP144</f>
        <v>6.3487344357706973E-3</v>
      </c>
      <c r="P209" s="175">
        <f>VLOOKUP(O81,DiaInc,$A$4,FALSE)*Diabetes_model!AQ144</f>
        <v>6.4596400982114719E-3</v>
      </c>
      <c r="Q209" s="175">
        <f>VLOOKUP(P81,DiaInc,$A$4,FALSE)*Diabetes_model!AR144</f>
        <v>1.0446684270748199E-2</v>
      </c>
      <c r="R209" s="175">
        <f>VLOOKUP(Q81,DiaInc,$A$4,FALSE)*Diabetes_model!AS144</f>
        <v>1.0620784943091172E-2</v>
      </c>
      <c r="S209" s="175">
        <f>VLOOKUP(R81,DiaInc,$A$4,FALSE)*Diabetes_model!AT144</f>
        <v>1.0793471514309745E-2</v>
      </c>
      <c r="T209" s="175">
        <f>VLOOKUP(S81,DiaInc,$A$4,FALSE)*Diabetes_model!AU144</f>
        <v>1.096456534731261E-2</v>
      </c>
      <c r="U209" s="175">
        <f>VLOOKUP(T81,DiaInc,$A$4,FALSE)*Diabetes_model!AV144</f>
        <v>1.1133901749701873E-2</v>
      </c>
      <c r="V209" s="175">
        <f>VLOOKUP(U81,DiaInc,$A$4,FALSE)*Diabetes_model!AW144</f>
        <v>1.6054567006623263E-2</v>
      </c>
      <c r="W209" s="175">
        <f>VLOOKUP(V81,DiaInc,$A$4,FALSE)*Diabetes_model!AX144</f>
        <v>1.6289525359374026E-2</v>
      </c>
      <c r="X209" s="175">
        <f>VLOOKUP(W81,DiaInc,$A$4,FALSE)*Diabetes_model!AY144</f>
        <v>1.6521436576238033E-2</v>
      </c>
      <c r="Y209" s="175">
        <f>VLOOKUP(X81,DiaInc,$A$4,FALSE)*Diabetes_model!AZ144</f>
        <v>1.67501775279831E-2</v>
      </c>
      <c r="Z209" s="175">
        <f>VLOOKUP(Y81,DiaInc,$A$4,FALSE)*Diabetes_model!BA144</f>
        <v>1.6975659618390877E-2</v>
      </c>
      <c r="AA209" s="175">
        <f>VLOOKUP(Z81,DiaInc,$A$4,FALSE)*Diabetes_model!BB144</f>
        <v>1.9267319712217131E-2</v>
      </c>
      <c r="AB209" s="175">
        <f>VLOOKUP(AA81,DiaInc,$A$4,FALSE)*Diabetes_model!BC144</f>
        <v>1.9504137118034889E-2</v>
      </c>
      <c r="AC209" s="155"/>
      <c r="AD209" s="155"/>
      <c r="AE209" s="155"/>
      <c r="AF209" s="155"/>
      <c r="AG209" s="174">
        <f>D209*D47*PRODUCT($CJ209:CJ209)</f>
        <v>0</v>
      </c>
      <c r="AH209" s="174">
        <f>E209*E47*PRODUCT($CJ209:CK209)</f>
        <v>0</v>
      </c>
      <c r="AI209" s="174">
        <f>F209*F47*PRODUCT($CJ209:CL209)</f>
        <v>0</v>
      </c>
      <c r="AJ209" s="174">
        <f>G209*G47*PRODUCT($CJ209:CM209)</f>
        <v>0</v>
      </c>
      <c r="AK209" s="174">
        <f>H209*H47*PRODUCT($CJ209:CN209)</f>
        <v>0</v>
      </c>
      <c r="AL209" s="174">
        <f>I209*I47*PRODUCT($CJ209:CO209)</f>
        <v>0</v>
      </c>
      <c r="AM209" s="174">
        <f>J209*J47*PRODUCT($CJ209:CP209)</f>
        <v>0</v>
      </c>
      <c r="AN209" s="174">
        <f>K209*K47*PRODUCT($CJ209:CQ209)</f>
        <v>0</v>
      </c>
      <c r="AO209" s="174">
        <f>L209*L47*PRODUCT($CJ209:CR209)</f>
        <v>0</v>
      </c>
      <c r="AP209" s="174">
        <f>M209*M47*PRODUCT($CJ209:CS209)</f>
        <v>0</v>
      </c>
      <c r="AQ209" s="174">
        <f>N209*N47*PRODUCT($CJ209:CT209)</f>
        <v>0</v>
      </c>
      <c r="AR209" s="174">
        <f>O209*O47*PRODUCT($CJ209:CU209)</f>
        <v>0</v>
      </c>
      <c r="AS209" s="174">
        <f>P209*P47*PRODUCT($CJ209:CV209)</f>
        <v>0</v>
      </c>
      <c r="AT209" s="174">
        <f>Q209*Q47*PRODUCT($CJ209:CW209)</f>
        <v>0</v>
      </c>
      <c r="AU209" s="174">
        <f>R209*R47*PRODUCT($CJ209:CX209)</f>
        <v>0</v>
      </c>
      <c r="AV209" s="174">
        <f>S209*S47*PRODUCT($CJ209:CY209)</f>
        <v>0</v>
      </c>
      <c r="AW209" s="174">
        <f>T209*T47*PRODUCT($CJ209:CZ209)</f>
        <v>0</v>
      </c>
      <c r="AX209" s="174">
        <f>U209*U47*PRODUCT($CJ209:DA209)</f>
        <v>0</v>
      </c>
      <c r="AY209" s="174">
        <f>V209*V47*PRODUCT($CJ209:DB209)</f>
        <v>0</v>
      </c>
      <c r="AZ209" s="174">
        <f>W209*W47*PRODUCT($CJ209:DC209)</f>
        <v>0</v>
      </c>
      <c r="BA209" s="174">
        <f>X209*X47*PRODUCT($CJ209:DD209)</f>
        <v>0</v>
      </c>
      <c r="BB209" s="174">
        <f>Y209*Y47*PRODUCT($CJ209:DE209)</f>
        <v>0</v>
      </c>
      <c r="BC209" s="174">
        <f>Z209*Z47*PRODUCT($CJ209:DF209)</f>
        <v>0</v>
      </c>
      <c r="BD209" s="174">
        <f>AA209*AA47*PRODUCT($CJ209:DG209)</f>
        <v>0</v>
      </c>
      <c r="BE209" s="174">
        <f>AB209*AB47*PRODUCT($CJ209:DH209)</f>
        <v>0</v>
      </c>
      <c r="BF209" s="93"/>
      <c r="BG209" s="93"/>
      <c r="BH209" s="93"/>
      <c r="BI209" s="181">
        <f>SUM($AF209:AG209)-SUM($AF241:AG241)-SUM($C241:D241)-SUM($BH241:BI241)</f>
        <v>0</v>
      </c>
      <c r="BJ209" s="181">
        <f>SUM($AF209:AH209)-SUM($AF241:AH241)-SUM($C241:E241)-SUM($BH241:BJ241)</f>
        <v>0</v>
      </c>
      <c r="BK209" s="181">
        <f>SUM($AF209:AI209)-SUM($AF241:AI241)-SUM($C241:F241)-SUM($BH241:BK241)</f>
        <v>0</v>
      </c>
      <c r="BL209" s="181">
        <f>SUM($AF209:AJ209)-SUM($AF241:AJ241)-SUM($C241:G241)-SUM($BH241:BL241)</f>
        <v>0</v>
      </c>
      <c r="BM209" s="181">
        <f>SUM($AF209:AK209)-SUM($AF241:AK241)-SUM($C241:H241)-SUM($BH241:BM241)</f>
        <v>0</v>
      </c>
      <c r="BN209" s="181">
        <f>SUM($AF209:AL209)-SUM($AF241:AL241)-SUM($C241:I241)-SUM($BH241:BN241)</f>
        <v>0</v>
      </c>
      <c r="BO209" s="181">
        <f>SUM($AF209:AM209)-SUM($AF241:AM241)-SUM($C241:J241)-SUM($BH241:BO241)</f>
        <v>0</v>
      </c>
      <c r="BP209" s="181">
        <f>SUM($AF209:AN209)-SUM($AF241:AN241)-SUM($C241:K241)-SUM($BH241:BP241)</f>
        <v>0</v>
      </c>
      <c r="BQ209" s="181">
        <f>SUM($AF209:AO209)-SUM($AF241:AO241)-SUM($C241:L241)-SUM($BH241:BQ241)</f>
        <v>0</v>
      </c>
      <c r="BR209" s="181">
        <f>SUM($AF209:AP209)-SUM($AF241:AP241)-SUM($C241:M241)-SUM($BH241:BR241)</f>
        <v>0</v>
      </c>
      <c r="BS209" s="181">
        <f>SUM($AF209:AQ209)-SUM($AF241:AQ241)-SUM($C241:N241)-SUM($BH241:BS241)</f>
        <v>0</v>
      </c>
      <c r="BT209" s="181">
        <f>SUM($AF209:AR209)-SUM($AF241:AR241)-SUM($C241:O241)-SUM($BH241:BT241)</f>
        <v>0</v>
      </c>
      <c r="BU209" s="181">
        <f>SUM($AF209:AS209)-SUM($AF241:AS241)-SUM($C241:P241)-SUM($BH241:BU241)</f>
        <v>0</v>
      </c>
      <c r="BV209" s="181">
        <f>SUM($AF209:AT209)-SUM($AF241:AT241)-SUM($C241:Q241)-SUM($BH241:BV241)</f>
        <v>0</v>
      </c>
      <c r="BW209" s="181">
        <f>SUM($AF209:AU209)-SUM($AF241:AU241)-SUM($C241:R241)-SUM($BH241:BW241)</f>
        <v>0</v>
      </c>
      <c r="BX209" s="181">
        <f>SUM($AF209:AV209)-SUM($AF241:AV241)-SUM($C241:S241)-SUM($BH241:BX241)</f>
        <v>0</v>
      </c>
      <c r="BY209" s="181">
        <f>SUM($AF209:AW209)-SUM($AF241:AW241)-SUM($C241:T241)-SUM($BH241:BY241)</f>
        <v>0</v>
      </c>
      <c r="BZ209" s="181">
        <f>SUM($AF209:AX209)-SUM($AF241:AX241)-SUM($C241:U241)-SUM($BH241:BZ241)</f>
        <v>0</v>
      </c>
      <c r="CA209" s="181">
        <f>SUM($AF209:AY209)-SUM($AF241:AY241)-SUM($C241:V241)-SUM($BH241:CA241)</f>
        <v>0</v>
      </c>
      <c r="CB209" s="181">
        <f>SUM($AF209:AZ209)-SUM($AF241:AZ241)-SUM($C241:W241)-SUM($BH241:CB241)</f>
        <v>0</v>
      </c>
      <c r="CC209" s="181">
        <f>SUM($AF209:BA209)-SUM($AF241:BA241)-SUM($C241:X241)-SUM($BH241:CC241)</f>
        <v>0</v>
      </c>
      <c r="CD209" s="181">
        <f>SUM($AF209:BB209)-SUM($AF241:BB241)-SUM($C241:Y241)-SUM($BH241:CD241)</f>
        <v>0</v>
      </c>
      <c r="CE209" s="181">
        <f>SUM($AF209:BC209)-SUM($AF241:BC241)-SUM($C241:Z241)-SUM($BH241:CE241)</f>
        <v>0</v>
      </c>
      <c r="CF209" s="181">
        <f>SUM($AF209:BD209)-SUM($AF241:BD241)-SUM($C241:AA241)-SUM($BH241:CF241)</f>
        <v>0</v>
      </c>
      <c r="CG209" s="181">
        <f>SUM($AF209:BE209)-SUM($AF241:BE241)-SUM($C241:AB241)-SUM($BH241:CG241)</f>
        <v>0</v>
      </c>
      <c r="CH209" s="52"/>
      <c r="CI209" s="52"/>
      <c r="CJ209" s="67"/>
      <c r="CK209" s="67"/>
      <c r="CL209" s="67"/>
      <c r="CM209" s="67"/>
      <c r="CN209" s="67">
        <f t="shared" si="21"/>
        <v>1</v>
      </c>
      <c r="CO209" s="67">
        <f t="shared" si="21"/>
        <v>0.99693147759334366</v>
      </c>
      <c r="CP209" s="67">
        <f t="shared" si="21"/>
        <v>0.99686987986450748</v>
      </c>
      <c r="CQ209" s="67">
        <f t="shared" si="21"/>
        <v>0.99680812956203135</v>
      </c>
      <c r="CR209" s="67">
        <f t="shared" si="21"/>
        <v>0.99674629697707107</v>
      </c>
      <c r="CS209" s="67">
        <f t="shared" si="21"/>
        <v>0.99398653950885041</v>
      </c>
      <c r="CT209" s="67">
        <f t="shared" si="21"/>
        <v>0.99387448853847926</v>
      </c>
      <c r="CU209" s="67">
        <f t="shared" si="21"/>
        <v>0.99376268592874684</v>
      </c>
      <c r="CV209" s="67">
        <f t="shared" si="21"/>
        <v>0.99365126556422934</v>
      </c>
      <c r="CW209" s="67">
        <f t="shared" si="21"/>
        <v>0.99354035990178857</v>
      </c>
      <c r="CX209" s="67">
        <f t="shared" si="21"/>
        <v>0.98955331572925176</v>
      </c>
      <c r="CY209" s="67">
        <f t="shared" si="21"/>
        <v>0.98937921505690885</v>
      </c>
      <c r="CZ209" s="67">
        <f t="shared" si="22"/>
        <v>0.98920652848569024</v>
      </c>
      <c r="DA209" s="67">
        <f t="shared" si="22"/>
        <v>0.9890354346526874</v>
      </c>
      <c r="DB209" s="67">
        <f t="shared" si="22"/>
        <v>0.98886609825029814</v>
      </c>
      <c r="DC209" s="67">
        <f t="shared" si="22"/>
        <v>0.98394543299337678</v>
      </c>
      <c r="DD209" s="67">
        <f t="shared" si="22"/>
        <v>0.983710474640626</v>
      </c>
      <c r="DE209" s="67">
        <f t="shared" si="22"/>
        <v>0.98347856342376194</v>
      </c>
      <c r="DF209" s="67">
        <f t="shared" si="22"/>
        <v>0.98324982247201687</v>
      </c>
      <c r="DG209" s="67">
        <f t="shared" si="22"/>
        <v>0.98302434038160913</v>
      </c>
      <c r="DH209" s="67">
        <f t="shared" si="22"/>
        <v>0.98073268028778282</v>
      </c>
      <c r="DI209" s="67">
        <f t="shared" si="22"/>
        <v>0.98049586288196511</v>
      </c>
      <c r="DJ209" s="53"/>
      <c r="DM209" s="188" t="str">
        <f t="shared" si="24"/>
        <v/>
      </c>
      <c r="DN209" s="188" t="str">
        <f t="shared" si="23"/>
        <v/>
      </c>
      <c r="DO209" s="188" t="str">
        <f t="shared" si="23"/>
        <v/>
      </c>
      <c r="DP209" s="188" t="str">
        <f t="shared" si="23"/>
        <v/>
      </c>
      <c r="DQ209" s="188" t="str">
        <f t="shared" si="23"/>
        <v/>
      </c>
      <c r="DR209" s="188" t="str">
        <f t="shared" si="23"/>
        <v/>
      </c>
      <c r="DS209" s="188" t="str">
        <f t="shared" si="23"/>
        <v/>
      </c>
      <c r="DT209" s="188" t="str">
        <f t="shared" si="23"/>
        <v/>
      </c>
      <c r="DU209" s="188" t="str">
        <f t="shared" si="23"/>
        <v/>
      </c>
      <c r="DV209" s="188" t="str">
        <f t="shared" si="23"/>
        <v/>
      </c>
      <c r="DW209" s="188" t="str">
        <f t="shared" si="23"/>
        <v/>
      </c>
      <c r="DX209" s="188" t="str">
        <f t="shared" si="23"/>
        <v/>
      </c>
      <c r="DY209" s="188" t="str">
        <f t="shared" si="23"/>
        <v/>
      </c>
      <c r="DZ209" s="188" t="str">
        <f t="shared" si="23"/>
        <v/>
      </c>
      <c r="EA209" s="188" t="str">
        <f t="shared" si="23"/>
        <v/>
      </c>
      <c r="EB209" s="188" t="str">
        <f t="shared" si="23"/>
        <v/>
      </c>
      <c r="EC209" s="188" t="str">
        <f t="shared" si="23"/>
        <v/>
      </c>
      <c r="ED209" s="188" t="str">
        <f t="shared" si="23"/>
        <v/>
      </c>
      <c r="EE209" s="188" t="str">
        <f t="shared" si="23"/>
        <v/>
      </c>
      <c r="EF209" s="188" t="str">
        <f t="shared" si="23"/>
        <v/>
      </c>
      <c r="EG209" s="188" t="str">
        <f t="shared" si="23"/>
        <v/>
      </c>
      <c r="EH209" s="188" t="str">
        <f t="shared" si="23"/>
        <v/>
      </c>
      <c r="EI209" s="188" t="str">
        <f t="shared" si="23"/>
        <v/>
      </c>
      <c r="EJ209" s="188" t="str">
        <f t="shared" si="23"/>
        <v/>
      </c>
      <c r="EK209" s="188" t="str">
        <f t="shared" si="23"/>
        <v/>
      </c>
    </row>
    <row r="210" spans="2:141" x14ac:dyDescent="0.3">
      <c r="B210" s="1">
        <v>6</v>
      </c>
      <c r="C210" s="155"/>
      <c r="D210" s="175"/>
      <c r="E210" s="175"/>
      <c r="F210" s="175"/>
      <c r="G210" s="175"/>
      <c r="H210" s="175"/>
      <c r="I210" s="175">
        <f>VLOOKUP(H82,DiaInc,$A$4,FALSE)*Diabetes_model!AJ145</f>
        <v>3.0685224066563654E-3</v>
      </c>
      <c r="J210" s="175">
        <f>VLOOKUP(I82,DiaInc,$A$4,FALSE)*Diabetes_model!AK145</f>
        <v>3.1301201354925578E-3</v>
      </c>
      <c r="K210" s="175">
        <f>VLOOKUP(J82,DiaInc,$A$4,FALSE)*Diabetes_model!AL145</f>
        <v>3.1918704379687007E-3</v>
      </c>
      <c r="L210" s="175">
        <f>VLOOKUP(K82,DiaInc,$A$4,FALSE)*Diabetes_model!AM145</f>
        <v>3.2537030229289133E-3</v>
      </c>
      <c r="M210" s="175">
        <f>VLOOKUP(L82,DiaInc,$A$4,FALSE)*Diabetes_model!AN145</f>
        <v>6.0134604911495568E-3</v>
      </c>
      <c r="N210" s="175">
        <f>VLOOKUP(M82,DiaInc,$A$4,FALSE)*Diabetes_model!AO145</f>
        <v>6.1255114615207792E-3</v>
      </c>
      <c r="O210" s="175">
        <f>VLOOKUP(N82,DiaInc,$A$4,FALSE)*Diabetes_model!AP145</f>
        <v>6.2373140712531135E-3</v>
      </c>
      <c r="P210" s="175">
        <f>VLOOKUP(O82,DiaInc,$A$4,FALSE)*Diabetes_model!AQ145</f>
        <v>6.3487344357706973E-3</v>
      </c>
      <c r="Q210" s="175">
        <f>VLOOKUP(P82,DiaInc,$A$4,FALSE)*Diabetes_model!AR145</f>
        <v>6.4596400982114719E-3</v>
      </c>
      <c r="R210" s="175">
        <f>VLOOKUP(Q82,DiaInc,$A$4,FALSE)*Diabetes_model!AS145</f>
        <v>1.0446684270748199E-2</v>
      </c>
      <c r="S210" s="175">
        <f>VLOOKUP(R82,DiaInc,$A$4,FALSE)*Diabetes_model!AT145</f>
        <v>1.0620784943091172E-2</v>
      </c>
      <c r="T210" s="175">
        <f>VLOOKUP(S82,DiaInc,$A$4,FALSE)*Diabetes_model!AU145</f>
        <v>1.0793471514309745E-2</v>
      </c>
      <c r="U210" s="175">
        <f>VLOOKUP(T82,DiaInc,$A$4,FALSE)*Diabetes_model!AV145</f>
        <v>1.096456534731261E-2</v>
      </c>
      <c r="V210" s="175">
        <f>VLOOKUP(U82,DiaInc,$A$4,FALSE)*Diabetes_model!AW145</f>
        <v>1.1133901749701873E-2</v>
      </c>
      <c r="W210" s="175">
        <f>VLOOKUP(V82,DiaInc,$A$4,FALSE)*Diabetes_model!AX145</f>
        <v>1.6054567006623263E-2</v>
      </c>
      <c r="X210" s="175">
        <f>VLOOKUP(W82,DiaInc,$A$4,FALSE)*Diabetes_model!AY145</f>
        <v>1.6289525359374026E-2</v>
      </c>
      <c r="Y210" s="175">
        <f>VLOOKUP(X82,DiaInc,$A$4,FALSE)*Diabetes_model!AZ145</f>
        <v>1.6521436576238033E-2</v>
      </c>
      <c r="Z210" s="175">
        <f>VLOOKUP(Y82,DiaInc,$A$4,FALSE)*Diabetes_model!BA145</f>
        <v>1.67501775279831E-2</v>
      </c>
      <c r="AA210" s="175">
        <f>VLOOKUP(Z82,DiaInc,$A$4,FALSE)*Diabetes_model!BB145</f>
        <v>1.6975659618390877E-2</v>
      </c>
      <c r="AB210" s="175">
        <f>VLOOKUP(AA82,DiaInc,$A$4,FALSE)*Diabetes_model!BC145</f>
        <v>1.9267319712217131E-2</v>
      </c>
      <c r="AC210" s="155"/>
      <c r="AD210" s="155"/>
      <c r="AE210" s="155"/>
      <c r="AF210" s="155"/>
      <c r="AG210" s="174">
        <f>D210*D48*PRODUCT($CJ210:CJ210)</f>
        <v>0</v>
      </c>
      <c r="AH210" s="174">
        <f>E210*E48*PRODUCT($CJ210:CK210)</f>
        <v>0</v>
      </c>
      <c r="AI210" s="174">
        <f>F210*F48*PRODUCT($CJ210:CL210)</f>
        <v>0</v>
      </c>
      <c r="AJ210" s="174">
        <f>G210*G48*PRODUCT($CJ210:CM210)</f>
        <v>0</v>
      </c>
      <c r="AK210" s="174">
        <f>H210*H48*PRODUCT($CJ210:CN210)</f>
        <v>0</v>
      </c>
      <c r="AL210" s="174">
        <f>I210*I48*PRODUCT($CJ210:CO210)</f>
        <v>0</v>
      </c>
      <c r="AM210" s="174">
        <f>J210*J48*PRODUCT($CJ210:CP210)</f>
        <v>0</v>
      </c>
      <c r="AN210" s="174">
        <f>K210*K48*PRODUCT($CJ210:CQ210)</f>
        <v>0</v>
      </c>
      <c r="AO210" s="174">
        <f>L210*L48*PRODUCT($CJ210:CR210)</f>
        <v>0</v>
      </c>
      <c r="AP210" s="174">
        <f>M210*M48*PRODUCT($CJ210:CS210)</f>
        <v>0</v>
      </c>
      <c r="AQ210" s="174">
        <f>N210*N48*PRODUCT($CJ210:CT210)</f>
        <v>0</v>
      </c>
      <c r="AR210" s="174">
        <f>O210*O48*PRODUCT($CJ210:CU210)</f>
        <v>0</v>
      </c>
      <c r="AS210" s="174">
        <f>P210*P48*PRODUCT($CJ210:CV210)</f>
        <v>0</v>
      </c>
      <c r="AT210" s="174">
        <f>Q210*Q48*PRODUCT($CJ210:CW210)</f>
        <v>0</v>
      </c>
      <c r="AU210" s="174">
        <f>R210*R48*PRODUCT($CJ210:CX210)</f>
        <v>0</v>
      </c>
      <c r="AV210" s="174">
        <f>S210*S48*PRODUCT($CJ210:CY210)</f>
        <v>0</v>
      </c>
      <c r="AW210" s="174">
        <f>T210*T48*PRODUCT($CJ210:CZ210)</f>
        <v>0</v>
      </c>
      <c r="AX210" s="174">
        <f>U210*U48*PRODUCT($CJ210:DA210)</f>
        <v>0</v>
      </c>
      <c r="AY210" s="174">
        <f>V210*V48*PRODUCT($CJ210:DB210)</f>
        <v>0</v>
      </c>
      <c r="AZ210" s="174">
        <f>W210*W48*PRODUCT($CJ210:DC210)</f>
        <v>0</v>
      </c>
      <c r="BA210" s="174">
        <f>X210*X48*PRODUCT($CJ210:DD210)</f>
        <v>0</v>
      </c>
      <c r="BB210" s="174">
        <f>Y210*Y48*PRODUCT($CJ210:DE210)</f>
        <v>0</v>
      </c>
      <c r="BC210" s="174">
        <f>Z210*Z48*PRODUCT($CJ210:DF210)</f>
        <v>0</v>
      </c>
      <c r="BD210" s="174">
        <f>AA210*AA48*PRODUCT($CJ210:DG210)</f>
        <v>0</v>
      </c>
      <c r="BE210" s="174">
        <f>AB210*AB48*PRODUCT($CJ210:DH210)</f>
        <v>0</v>
      </c>
      <c r="BF210" s="93"/>
      <c r="BG210" s="93"/>
      <c r="BH210" s="93"/>
      <c r="BI210" s="181">
        <f>SUM($AF210:AG210)-SUM($AF242:AG242)-SUM($C242:D242)-SUM($BH242:BI242)</f>
        <v>0</v>
      </c>
      <c r="BJ210" s="181">
        <f>SUM($AF210:AH210)-SUM($AF242:AH242)-SUM($C242:E242)-SUM($BH242:BJ242)</f>
        <v>0</v>
      </c>
      <c r="BK210" s="181">
        <f>SUM($AF210:AI210)-SUM($AF242:AI242)-SUM($C242:F242)-SUM($BH242:BK242)</f>
        <v>0</v>
      </c>
      <c r="BL210" s="181">
        <f>SUM($AF210:AJ210)-SUM($AF242:AJ242)-SUM($C242:G242)-SUM($BH242:BL242)</f>
        <v>0</v>
      </c>
      <c r="BM210" s="181">
        <f>SUM($AF210:AK210)-SUM($AF242:AK242)-SUM($C242:H242)-SUM($BH242:BM242)</f>
        <v>0</v>
      </c>
      <c r="BN210" s="181">
        <f>SUM($AF210:AL210)-SUM($AF242:AL242)-SUM($C242:I242)-SUM($BH242:BN242)</f>
        <v>0</v>
      </c>
      <c r="BO210" s="181">
        <f>SUM($AF210:AM210)-SUM($AF242:AM242)-SUM($C242:J242)-SUM($BH242:BO242)</f>
        <v>0</v>
      </c>
      <c r="BP210" s="181">
        <f>SUM($AF210:AN210)-SUM($AF242:AN242)-SUM($C242:K242)-SUM($BH242:BP242)</f>
        <v>0</v>
      </c>
      <c r="BQ210" s="181">
        <f>SUM($AF210:AO210)-SUM($AF242:AO242)-SUM($C242:L242)-SUM($BH242:BQ242)</f>
        <v>0</v>
      </c>
      <c r="BR210" s="181">
        <f>SUM($AF210:AP210)-SUM($AF242:AP242)-SUM($C242:M242)-SUM($BH242:BR242)</f>
        <v>0</v>
      </c>
      <c r="BS210" s="181">
        <f>SUM($AF210:AQ210)-SUM($AF242:AQ242)-SUM($C242:N242)-SUM($BH242:BS242)</f>
        <v>0</v>
      </c>
      <c r="BT210" s="181">
        <f>SUM($AF210:AR210)-SUM($AF242:AR242)-SUM($C242:O242)-SUM($BH242:BT242)</f>
        <v>0</v>
      </c>
      <c r="BU210" s="181">
        <f>SUM($AF210:AS210)-SUM($AF242:AS242)-SUM($C242:P242)-SUM($BH242:BU242)</f>
        <v>0</v>
      </c>
      <c r="BV210" s="181">
        <f>SUM($AF210:AT210)-SUM($AF242:AT242)-SUM($C242:Q242)-SUM($BH242:BV242)</f>
        <v>0</v>
      </c>
      <c r="BW210" s="181">
        <f>SUM($AF210:AU210)-SUM($AF242:AU242)-SUM($C242:R242)-SUM($BH242:BW242)</f>
        <v>0</v>
      </c>
      <c r="BX210" s="181">
        <f>SUM($AF210:AV210)-SUM($AF242:AV242)-SUM($C242:S242)-SUM($BH242:BX242)</f>
        <v>0</v>
      </c>
      <c r="BY210" s="181">
        <f>SUM($AF210:AW210)-SUM($AF242:AW242)-SUM($C242:T242)-SUM($BH242:BY242)</f>
        <v>0</v>
      </c>
      <c r="BZ210" s="181">
        <f>SUM($AF210:AX210)-SUM($AF242:AX242)-SUM($C242:U242)-SUM($BH242:BZ242)</f>
        <v>0</v>
      </c>
      <c r="CA210" s="181">
        <f>SUM($AF210:AY210)-SUM($AF242:AY242)-SUM($C242:V242)-SUM($BH242:CA242)</f>
        <v>0</v>
      </c>
      <c r="CB210" s="181">
        <f>SUM($AF210:AZ210)-SUM($AF242:AZ242)-SUM($C242:W242)-SUM($BH242:CB242)</f>
        <v>0</v>
      </c>
      <c r="CC210" s="181">
        <f>SUM($AF210:BA210)-SUM($AF242:BA242)-SUM($C242:X242)-SUM($BH242:CC242)</f>
        <v>0</v>
      </c>
      <c r="CD210" s="181">
        <f>SUM($AF210:BB210)-SUM($AF242:BB242)-SUM($C242:Y242)-SUM($BH242:CD242)</f>
        <v>0</v>
      </c>
      <c r="CE210" s="181">
        <f>SUM($AF210:BC210)-SUM($AF242:BC242)-SUM($C242:Z242)-SUM($BH242:CE242)</f>
        <v>0</v>
      </c>
      <c r="CF210" s="181">
        <f>SUM($AF210:BD210)-SUM($AF242:BD242)-SUM($C242:AA242)-SUM($BH242:CF242)</f>
        <v>0</v>
      </c>
      <c r="CG210" s="181">
        <f>SUM($AF210:BE210)-SUM($AF242:BE242)-SUM($C242:AB242)-SUM($BH242:CG242)</f>
        <v>0</v>
      </c>
      <c r="CH210" s="52"/>
      <c r="CI210" s="52"/>
      <c r="CJ210" s="67"/>
      <c r="CK210" s="67"/>
      <c r="CL210" s="67"/>
      <c r="CM210" s="67"/>
      <c r="CN210" s="67"/>
      <c r="CO210" s="67">
        <f t="shared" si="21"/>
        <v>1</v>
      </c>
      <c r="CP210" s="67">
        <f t="shared" si="21"/>
        <v>0.99693147759334366</v>
      </c>
      <c r="CQ210" s="67">
        <f t="shared" si="21"/>
        <v>0.99686987986450748</v>
      </c>
      <c r="CR210" s="67">
        <f t="shared" si="21"/>
        <v>0.99680812956203135</v>
      </c>
      <c r="CS210" s="67">
        <f t="shared" si="21"/>
        <v>0.99674629697707107</v>
      </c>
      <c r="CT210" s="67">
        <f t="shared" si="21"/>
        <v>0.99398653950885041</v>
      </c>
      <c r="CU210" s="67">
        <f t="shared" si="21"/>
        <v>0.99387448853847926</v>
      </c>
      <c r="CV210" s="67">
        <f t="shared" si="21"/>
        <v>0.99376268592874684</v>
      </c>
      <c r="CW210" s="67">
        <f t="shared" si="21"/>
        <v>0.99365126556422934</v>
      </c>
      <c r="CX210" s="67">
        <f t="shared" si="21"/>
        <v>0.99354035990178857</v>
      </c>
      <c r="CY210" s="67">
        <f t="shared" si="21"/>
        <v>0.98955331572925176</v>
      </c>
      <c r="CZ210" s="67">
        <f t="shared" si="22"/>
        <v>0.98937921505690885</v>
      </c>
      <c r="DA210" s="67">
        <f t="shared" si="22"/>
        <v>0.98920652848569024</v>
      </c>
      <c r="DB210" s="67">
        <f t="shared" si="22"/>
        <v>0.9890354346526874</v>
      </c>
      <c r="DC210" s="67">
        <f t="shared" si="22"/>
        <v>0.98886609825029814</v>
      </c>
      <c r="DD210" s="67">
        <f t="shared" si="22"/>
        <v>0.98394543299337678</v>
      </c>
      <c r="DE210" s="67">
        <f t="shared" si="22"/>
        <v>0.983710474640626</v>
      </c>
      <c r="DF210" s="67">
        <f t="shared" si="22"/>
        <v>0.98347856342376194</v>
      </c>
      <c r="DG210" s="67">
        <f t="shared" si="22"/>
        <v>0.98324982247201687</v>
      </c>
      <c r="DH210" s="67">
        <f t="shared" si="22"/>
        <v>0.98302434038160913</v>
      </c>
      <c r="DI210" s="67">
        <f t="shared" si="22"/>
        <v>0.98073268028778282</v>
      </c>
      <c r="DJ210" s="53"/>
      <c r="DK210" s="53"/>
      <c r="DM210" s="188" t="str">
        <f t="shared" si="24"/>
        <v/>
      </c>
      <c r="DN210" s="188" t="str">
        <f t="shared" si="23"/>
        <v/>
      </c>
      <c r="DO210" s="188" t="str">
        <f t="shared" si="23"/>
        <v/>
      </c>
      <c r="DP210" s="188" t="str">
        <f t="shared" si="23"/>
        <v/>
      </c>
      <c r="DQ210" s="188" t="str">
        <f t="shared" si="23"/>
        <v/>
      </c>
      <c r="DR210" s="188" t="str">
        <f t="shared" si="23"/>
        <v/>
      </c>
      <c r="DS210" s="188" t="str">
        <f t="shared" si="23"/>
        <v/>
      </c>
      <c r="DT210" s="188" t="str">
        <f t="shared" si="23"/>
        <v/>
      </c>
      <c r="DU210" s="188" t="str">
        <f t="shared" si="23"/>
        <v/>
      </c>
      <c r="DV210" s="188" t="str">
        <f t="shared" si="23"/>
        <v/>
      </c>
      <c r="DW210" s="188" t="str">
        <f t="shared" si="23"/>
        <v/>
      </c>
      <c r="DX210" s="188" t="str">
        <f t="shared" si="23"/>
        <v/>
      </c>
      <c r="DY210" s="188" t="str">
        <f t="shared" si="23"/>
        <v/>
      </c>
      <c r="DZ210" s="188" t="str">
        <f t="shared" si="23"/>
        <v/>
      </c>
      <c r="EA210" s="188" t="str">
        <f t="shared" si="23"/>
        <v/>
      </c>
      <c r="EB210" s="188" t="str">
        <f t="shared" si="23"/>
        <v/>
      </c>
      <c r="EC210" s="188" t="str">
        <f t="shared" si="23"/>
        <v/>
      </c>
      <c r="ED210" s="188" t="str">
        <f t="shared" si="23"/>
        <v/>
      </c>
      <c r="EE210" s="188" t="str">
        <f t="shared" si="23"/>
        <v/>
      </c>
      <c r="EF210" s="188" t="str">
        <f t="shared" si="23"/>
        <v/>
      </c>
      <c r="EG210" s="188" t="str">
        <f t="shared" si="23"/>
        <v/>
      </c>
      <c r="EH210" s="188" t="str">
        <f t="shared" si="23"/>
        <v/>
      </c>
      <c r="EI210" s="188" t="str">
        <f t="shared" si="23"/>
        <v/>
      </c>
      <c r="EJ210" s="188" t="str">
        <f t="shared" si="23"/>
        <v/>
      </c>
      <c r="EK210" s="188" t="str">
        <f t="shared" si="23"/>
        <v/>
      </c>
    </row>
    <row r="211" spans="2:141" x14ac:dyDescent="0.3">
      <c r="B211" s="1">
        <v>7</v>
      </c>
      <c r="C211" s="155"/>
      <c r="D211" s="175"/>
      <c r="E211" s="175"/>
      <c r="F211" s="175"/>
      <c r="G211" s="175"/>
      <c r="H211" s="175"/>
      <c r="I211" s="175"/>
      <c r="J211" s="175">
        <f>VLOOKUP(I83,DiaInc,$A$4,FALSE)*Diabetes_model!AK146</f>
        <v>3.0685224066563654E-3</v>
      </c>
      <c r="K211" s="175">
        <f>VLOOKUP(J83,DiaInc,$A$4,FALSE)*Diabetes_model!AL146</f>
        <v>3.1301201354925578E-3</v>
      </c>
      <c r="L211" s="175">
        <f>VLOOKUP(K83,DiaInc,$A$4,FALSE)*Diabetes_model!AM146</f>
        <v>3.1918704379687007E-3</v>
      </c>
      <c r="M211" s="175">
        <f>VLOOKUP(L83,DiaInc,$A$4,FALSE)*Diabetes_model!AN146</f>
        <v>3.2537030229289133E-3</v>
      </c>
      <c r="N211" s="175">
        <f>VLOOKUP(M83,DiaInc,$A$4,FALSE)*Diabetes_model!AO146</f>
        <v>6.0134604911495568E-3</v>
      </c>
      <c r="O211" s="175">
        <f>VLOOKUP(N83,DiaInc,$A$4,FALSE)*Diabetes_model!AP146</f>
        <v>6.1255114615207792E-3</v>
      </c>
      <c r="P211" s="175">
        <f>VLOOKUP(O83,DiaInc,$A$4,FALSE)*Diabetes_model!AQ146</f>
        <v>6.2373140712531135E-3</v>
      </c>
      <c r="Q211" s="175">
        <f>VLOOKUP(P83,DiaInc,$A$4,FALSE)*Diabetes_model!AR146</f>
        <v>6.3487344357706973E-3</v>
      </c>
      <c r="R211" s="175">
        <f>VLOOKUP(Q83,DiaInc,$A$4,FALSE)*Diabetes_model!AS146</f>
        <v>6.4596400982114719E-3</v>
      </c>
      <c r="S211" s="175">
        <f>VLOOKUP(R83,DiaInc,$A$4,FALSE)*Diabetes_model!AT146</f>
        <v>1.0446684270748199E-2</v>
      </c>
      <c r="T211" s="175">
        <f>VLOOKUP(S83,DiaInc,$A$4,FALSE)*Diabetes_model!AU146</f>
        <v>1.0620784943091172E-2</v>
      </c>
      <c r="U211" s="175">
        <f>VLOOKUP(T83,DiaInc,$A$4,FALSE)*Diabetes_model!AV146</f>
        <v>1.0793471514309745E-2</v>
      </c>
      <c r="V211" s="175">
        <f>VLOOKUP(U83,DiaInc,$A$4,FALSE)*Diabetes_model!AW146</f>
        <v>1.096456534731261E-2</v>
      </c>
      <c r="W211" s="175">
        <f>VLOOKUP(V83,DiaInc,$A$4,FALSE)*Diabetes_model!AX146</f>
        <v>1.1133901749701873E-2</v>
      </c>
      <c r="X211" s="175">
        <f>VLOOKUP(W83,DiaInc,$A$4,FALSE)*Diabetes_model!AY146</f>
        <v>1.6054567006623263E-2</v>
      </c>
      <c r="Y211" s="175">
        <f>VLOOKUP(X83,DiaInc,$A$4,FALSE)*Diabetes_model!AZ146</f>
        <v>1.6289525359374026E-2</v>
      </c>
      <c r="Z211" s="175">
        <f>VLOOKUP(Y83,DiaInc,$A$4,FALSE)*Diabetes_model!BA146</f>
        <v>1.6521436576238033E-2</v>
      </c>
      <c r="AA211" s="175">
        <f>VLOOKUP(Z83,DiaInc,$A$4,FALSE)*Diabetes_model!BB146</f>
        <v>1.67501775279831E-2</v>
      </c>
      <c r="AB211" s="175">
        <f>VLOOKUP(AA83,DiaInc,$A$4,FALSE)*Diabetes_model!BC146</f>
        <v>1.6975659618390877E-2</v>
      </c>
      <c r="AC211" s="155"/>
      <c r="AD211" s="155"/>
      <c r="AE211" s="155"/>
      <c r="AF211" s="155"/>
      <c r="AG211" s="174">
        <f>D211*D49*PRODUCT($CJ211:CJ211)</f>
        <v>0</v>
      </c>
      <c r="AH211" s="174">
        <f>E211*E49*PRODUCT($CJ211:CK211)</f>
        <v>0</v>
      </c>
      <c r="AI211" s="174">
        <f>F211*F49*PRODUCT($CJ211:CL211)</f>
        <v>0</v>
      </c>
      <c r="AJ211" s="174">
        <f>G211*G49*PRODUCT($CJ211:CM211)</f>
        <v>0</v>
      </c>
      <c r="AK211" s="174">
        <f>H211*H49*PRODUCT($CJ211:CN211)</f>
        <v>0</v>
      </c>
      <c r="AL211" s="174">
        <f>I211*I49*PRODUCT($CJ211:CO211)</f>
        <v>0</v>
      </c>
      <c r="AM211" s="174">
        <f>J211*J49*PRODUCT($CJ211:CP211)</f>
        <v>0</v>
      </c>
      <c r="AN211" s="174">
        <f>K211*K49*PRODUCT($CJ211:CQ211)</f>
        <v>0</v>
      </c>
      <c r="AO211" s="174">
        <f>L211*L49*PRODUCT($CJ211:CR211)</f>
        <v>0</v>
      </c>
      <c r="AP211" s="174">
        <f>M211*M49*PRODUCT($CJ211:CS211)</f>
        <v>0</v>
      </c>
      <c r="AQ211" s="174">
        <f>N211*N49*PRODUCT($CJ211:CT211)</f>
        <v>0</v>
      </c>
      <c r="AR211" s="174">
        <f>O211*O49*PRODUCT($CJ211:CU211)</f>
        <v>0</v>
      </c>
      <c r="AS211" s="174">
        <f>P211*P49*PRODUCT($CJ211:CV211)</f>
        <v>0</v>
      </c>
      <c r="AT211" s="174">
        <f>Q211*Q49*PRODUCT($CJ211:CW211)</f>
        <v>0</v>
      </c>
      <c r="AU211" s="174">
        <f>R211*R49*PRODUCT($CJ211:CX211)</f>
        <v>0</v>
      </c>
      <c r="AV211" s="174">
        <f>S211*S49*PRODUCT($CJ211:CY211)</f>
        <v>0</v>
      </c>
      <c r="AW211" s="174">
        <f>T211*T49*PRODUCT($CJ211:CZ211)</f>
        <v>0</v>
      </c>
      <c r="AX211" s="174">
        <f>U211*U49*PRODUCT($CJ211:DA211)</f>
        <v>0</v>
      </c>
      <c r="AY211" s="174">
        <f>V211*V49*PRODUCT($CJ211:DB211)</f>
        <v>0</v>
      </c>
      <c r="AZ211" s="174">
        <f>W211*W49*PRODUCT($CJ211:DC211)</f>
        <v>0</v>
      </c>
      <c r="BA211" s="174">
        <f>X211*X49*PRODUCT($CJ211:DD211)</f>
        <v>0</v>
      </c>
      <c r="BB211" s="174">
        <f>Y211*Y49*PRODUCT($CJ211:DE211)</f>
        <v>0</v>
      </c>
      <c r="BC211" s="174">
        <f>Z211*Z49*PRODUCT($CJ211:DF211)</f>
        <v>0</v>
      </c>
      <c r="BD211" s="174">
        <f>AA211*AA49*PRODUCT($CJ211:DG211)</f>
        <v>0</v>
      </c>
      <c r="BE211" s="174">
        <f>AB211*AB49*PRODUCT($CJ211:DH211)</f>
        <v>0</v>
      </c>
      <c r="BF211" s="93"/>
      <c r="BG211" s="93"/>
      <c r="BH211" s="93"/>
      <c r="BI211" s="181">
        <f>SUM($AF211:AG211)-SUM($AF243:AG243)-SUM($C243:D243)-SUM($BH243:BI243)</f>
        <v>0</v>
      </c>
      <c r="BJ211" s="181">
        <f>SUM($AF211:AH211)-SUM($AF243:AH243)-SUM($C243:E243)-SUM($BH243:BJ243)</f>
        <v>0</v>
      </c>
      <c r="BK211" s="181">
        <f>SUM($AF211:AI211)-SUM($AF243:AI243)-SUM($C243:F243)-SUM($BH243:BK243)</f>
        <v>0</v>
      </c>
      <c r="BL211" s="181">
        <f>SUM($AF211:AJ211)-SUM($AF243:AJ243)-SUM($C243:G243)-SUM($BH243:BL243)</f>
        <v>0</v>
      </c>
      <c r="BM211" s="181">
        <f>SUM($AF211:AK211)-SUM($AF243:AK243)-SUM($C243:H243)-SUM($BH243:BM243)</f>
        <v>0</v>
      </c>
      <c r="BN211" s="181">
        <f>SUM($AF211:AL211)-SUM($AF243:AL243)-SUM($C243:I243)-SUM($BH243:BN243)</f>
        <v>0</v>
      </c>
      <c r="BO211" s="181">
        <f>SUM($AF211:AM211)-SUM($AF243:AM243)-SUM($C243:J243)-SUM($BH243:BO243)</f>
        <v>0</v>
      </c>
      <c r="BP211" s="181">
        <f>SUM($AF211:AN211)-SUM($AF243:AN243)-SUM($C243:K243)-SUM($BH243:BP243)</f>
        <v>0</v>
      </c>
      <c r="BQ211" s="181">
        <f>SUM($AF211:AO211)-SUM($AF243:AO243)-SUM($C243:L243)-SUM($BH243:BQ243)</f>
        <v>0</v>
      </c>
      <c r="BR211" s="181">
        <f>SUM($AF211:AP211)-SUM($AF243:AP243)-SUM($C243:M243)-SUM($BH243:BR243)</f>
        <v>0</v>
      </c>
      <c r="BS211" s="181">
        <f>SUM($AF211:AQ211)-SUM($AF243:AQ243)-SUM($C243:N243)-SUM($BH243:BS243)</f>
        <v>0</v>
      </c>
      <c r="BT211" s="181">
        <f>SUM($AF211:AR211)-SUM($AF243:AR243)-SUM($C243:O243)-SUM($BH243:BT243)</f>
        <v>0</v>
      </c>
      <c r="BU211" s="181">
        <f>SUM($AF211:AS211)-SUM($AF243:AS243)-SUM($C243:P243)-SUM($BH243:BU243)</f>
        <v>0</v>
      </c>
      <c r="BV211" s="181">
        <f>SUM($AF211:AT211)-SUM($AF243:AT243)-SUM($C243:Q243)-SUM($BH243:BV243)</f>
        <v>0</v>
      </c>
      <c r="BW211" s="181">
        <f>SUM($AF211:AU211)-SUM($AF243:AU243)-SUM($C243:R243)-SUM($BH243:BW243)</f>
        <v>0</v>
      </c>
      <c r="BX211" s="181">
        <f>SUM($AF211:AV211)-SUM($AF243:AV243)-SUM($C243:S243)-SUM($BH243:BX243)</f>
        <v>0</v>
      </c>
      <c r="BY211" s="181">
        <f>SUM($AF211:AW211)-SUM($AF243:AW243)-SUM($C243:T243)-SUM($BH243:BY243)</f>
        <v>0</v>
      </c>
      <c r="BZ211" s="181">
        <f>SUM($AF211:AX211)-SUM($AF243:AX243)-SUM($C243:U243)-SUM($BH243:BZ243)</f>
        <v>0</v>
      </c>
      <c r="CA211" s="181">
        <f>SUM($AF211:AY211)-SUM($AF243:AY243)-SUM($C243:V243)-SUM($BH243:CA243)</f>
        <v>0</v>
      </c>
      <c r="CB211" s="181">
        <f>SUM($AF211:AZ211)-SUM($AF243:AZ243)-SUM($C243:W243)-SUM($BH243:CB243)</f>
        <v>0</v>
      </c>
      <c r="CC211" s="181">
        <f>SUM($AF211:BA211)-SUM($AF243:BA243)-SUM($C243:X243)-SUM($BH243:CC243)</f>
        <v>0</v>
      </c>
      <c r="CD211" s="181">
        <f>SUM($AF211:BB211)-SUM($AF243:BB243)-SUM($C243:Y243)-SUM($BH243:CD243)</f>
        <v>0</v>
      </c>
      <c r="CE211" s="181">
        <f>SUM($AF211:BC211)-SUM($AF243:BC243)-SUM($C243:Z243)-SUM($BH243:CE243)</f>
        <v>0</v>
      </c>
      <c r="CF211" s="181">
        <f>SUM($AF211:BD211)-SUM($AF243:BD243)-SUM($C243:AA243)-SUM($BH243:CF243)</f>
        <v>0</v>
      </c>
      <c r="CG211" s="181">
        <f>SUM($AF211:BE211)-SUM($AF243:BE243)-SUM($C243:AB243)-SUM($BH243:CG243)</f>
        <v>0</v>
      </c>
      <c r="CH211" s="52"/>
      <c r="CI211" s="52"/>
      <c r="CJ211" s="67"/>
      <c r="CK211" s="67"/>
      <c r="CL211" s="67"/>
      <c r="CM211" s="67"/>
      <c r="CN211" s="67"/>
      <c r="CO211" s="67"/>
      <c r="CP211" s="67">
        <f t="shared" si="21"/>
        <v>1</v>
      </c>
      <c r="CQ211" s="67">
        <f t="shared" si="21"/>
        <v>0.99693147759334366</v>
      </c>
      <c r="CR211" s="67">
        <f t="shared" si="21"/>
        <v>0.99686987986450748</v>
      </c>
      <c r="CS211" s="67">
        <f t="shared" si="21"/>
        <v>0.99680812956203135</v>
      </c>
      <c r="CT211" s="67">
        <f t="shared" si="21"/>
        <v>0.99674629697707107</v>
      </c>
      <c r="CU211" s="67">
        <f t="shared" si="21"/>
        <v>0.99398653950885041</v>
      </c>
      <c r="CV211" s="67">
        <f t="shared" si="21"/>
        <v>0.99387448853847926</v>
      </c>
      <c r="CW211" s="67">
        <f t="shared" si="21"/>
        <v>0.99376268592874684</v>
      </c>
      <c r="CX211" s="67">
        <f t="shared" si="21"/>
        <v>0.99365126556422934</v>
      </c>
      <c r="CY211" s="67">
        <f t="shared" si="21"/>
        <v>0.99354035990178857</v>
      </c>
      <c r="CZ211" s="67">
        <f t="shared" si="22"/>
        <v>0.98955331572925176</v>
      </c>
      <c r="DA211" s="67">
        <f t="shared" si="22"/>
        <v>0.98937921505690885</v>
      </c>
      <c r="DB211" s="67">
        <f t="shared" si="22"/>
        <v>0.98920652848569024</v>
      </c>
      <c r="DC211" s="67">
        <f t="shared" si="22"/>
        <v>0.9890354346526874</v>
      </c>
      <c r="DD211" s="67">
        <f t="shared" si="22"/>
        <v>0.98886609825029814</v>
      </c>
      <c r="DE211" s="67">
        <f t="shared" si="22"/>
        <v>0.98394543299337678</v>
      </c>
      <c r="DF211" s="67">
        <f t="shared" si="22"/>
        <v>0.983710474640626</v>
      </c>
      <c r="DG211" s="67">
        <f t="shared" si="22"/>
        <v>0.98347856342376194</v>
      </c>
      <c r="DH211" s="67">
        <f t="shared" si="22"/>
        <v>0.98324982247201687</v>
      </c>
      <c r="DI211" s="67">
        <f t="shared" si="22"/>
        <v>0.98302434038160913</v>
      </c>
      <c r="DJ211" s="53"/>
      <c r="DK211" s="53"/>
      <c r="DL211" s="53"/>
      <c r="DM211" s="188" t="str">
        <f t="shared" si="24"/>
        <v/>
      </c>
      <c r="DN211" s="188" t="str">
        <f t="shared" si="23"/>
        <v/>
      </c>
      <c r="DO211" s="188" t="str">
        <f t="shared" si="23"/>
        <v/>
      </c>
      <c r="DP211" s="188" t="str">
        <f t="shared" si="23"/>
        <v/>
      </c>
      <c r="DQ211" s="188" t="str">
        <f t="shared" si="23"/>
        <v/>
      </c>
      <c r="DR211" s="188" t="str">
        <f t="shared" si="23"/>
        <v/>
      </c>
      <c r="DS211" s="188" t="str">
        <f t="shared" si="23"/>
        <v/>
      </c>
      <c r="DT211" s="188" t="str">
        <f t="shared" si="23"/>
        <v/>
      </c>
      <c r="DU211" s="188" t="str">
        <f t="shared" si="23"/>
        <v/>
      </c>
      <c r="DV211" s="188" t="str">
        <f t="shared" si="23"/>
        <v/>
      </c>
      <c r="DW211" s="188" t="str">
        <f t="shared" si="23"/>
        <v/>
      </c>
      <c r="DX211" s="188" t="str">
        <f t="shared" si="23"/>
        <v/>
      </c>
      <c r="DY211" s="188" t="str">
        <f t="shared" si="23"/>
        <v/>
      </c>
      <c r="DZ211" s="188" t="str">
        <f t="shared" si="23"/>
        <v/>
      </c>
      <c r="EA211" s="188" t="str">
        <f t="shared" si="23"/>
        <v/>
      </c>
      <c r="EB211" s="188" t="str">
        <f t="shared" si="23"/>
        <v/>
      </c>
      <c r="EC211" s="188" t="str">
        <f t="shared" si="23"/>
        <v/>
      </c>
      <c r="ED211" s="188" t="str">
        <f t="shared" si="23"/>
        <v/>
      </c>
      <c r="EE211" s="188" t="str">
        <f t="shared" si="23"/>
        <v/>
      </c>
      <c r="EF211" s="188" t="str">
        <f t="shared" si="23"/>
        <v/>
      </c>
      <c r="EG211" s="188" t="str">
        <f t="shared" si="23"/>
        <v/>
      </c>
      <c r="EH211" s="188" t="str">
        <f t="shared" si="23"/>
        <v/>
      </c>
      <c r="EI211" s="188" t="str">
        <f t="shared" si="23"/>
        <v/>
      </c>
      <c r="EJ211" s="188" t="str">
        <f t="shared" si="23"/>
        <v/>
      </c>
      <c r="EK211" s="188" t="str">
        <f t="shared" si="23"/>
        <v/>
      </c>
    </row>
    <row r="212" spans="2:141" x14ac:dyDescent="0.3">
      <c r="B212" s="1">
        <v>8</v>
      </c>
      <c r="C212" s="155"/>
      <c r="D212" s="175"/>
      <c r="E212" s="175"/>
      <c r="F212" s="175"/>
      <c r="G212" s="175"/>
      <c r="H212" s="175"/>
      <c r="I212" s="175"/>
      <c r="J212" s="175"/>
      <c r="K212" s="175">
        <f>VLOOKUP(J84,DiaInc,$A$4,FALSE)*Diabetes_model!AL147</f>
        <v>3.0685224066563654E-3</v>
      </c>
      <c r="L212" s="175">
        <f>VLOOKUP(K84,DiaInc,$A$4,FALSE)*Diabetes_model!AM147</f>
        <v>3.1301201354925578E-3</v>
      </c>
      <c r="M212" s="175">
        <f>VLOOKUP(L84,DiaInc,$A$4,FALSE)*Diabetes_model!AN147</f>
        <v>3.1918704379687007E-3</v>
      </c>
      <c r="N212" s="175">
        <f>VLOOKUP(M84,DiaInc,$A$4,FALSE)*Diabetes_model!AO147</f>
        <v>3.2537030229289133E-3</v>
      </c>
      <c r="O212" s="175">
        <f>VLOOKUP(N84,DiaInc,$A$4,FALSE)*Diabetes_model!AP147</f>
        <v>6.0134604911495568E-3</v>
      </c>
      <c r="P212" s="175">
        <f>VLOOKUP(O84,DiaInc,$A$4,FALSE)*Diabetes_model!AQ147</f>
        <v>6.1255114615207792E-3</v>
      </c>
      <c r="Q212" s="175">
        <f>VLOOKUP(P84,DiaInc,$A$4,FALSE)*Diabetes_model!AR147</f>
        <v>6.2373140712531135E-3</v>
      </c>
      <c r="R212" s="175">
        <f>VLOOKUP(Q84,DiaInc,$A$4,FALSE)*Diabetes_model!AS147</f>
        <v>6.3487344357706973E-3</v>
      </c>
      <c r="S212" s="175">
        <f>VLOOKUP(R84,DiaInc,$A$4,FALSE)*Diabetes_model!AT147</f>
        <v>6.4596400982114719E-3</v>
      </c>
      <c r="T212" s="175">
        <f>VLOOKUP(S84,DiaInc,$A$4,FALSE)*Diabetes_model!AU147</f>
        <v>1.0446684270748199E-2</v>
      </c>
      <c r="U212" s="175">
        <f>VLOOKUP(T84,DiaInc,$A$4,FALSE)*Diabetes_model!AV147</f>
        <v>1.0620784943091172E-2</v>
      </c>
      <c r="V212" s="175">
        <f>VLOOKUP(U84,DiaInc,$A$4,FALSE)*Diabetes_model!AW147</f>
        <v>1.0793471514309745E-2</v>
      </c>
      <c r="W212" s="175">
        <f>VLOOKUP(V84,DiaInc,$A$4,FALSE)*Diabetes_model!AX147</f>
        <v>1.096456534731261E-2</v>
      </c>
      <c r="X212" s="175">
        <f>VLOOKUP(W84,DiaInc,$A$4,FALSE)*Diabetes_model!AY147</f>
        <v>1.1133901749701873E-2</v>
      </c>
      <c r="Y212" s="175">
        <f>VLOOKUP(X84,DiaInc,$A$4,FALSE)*Diabetes_model!AZ147</f>
        <v>1.6054567006623263E-2</v>
      </c>
      <c r="Z212" s="175">
        <f>VLOOKUP(Y84,DiaInc,$A$4,FALSE)*Diabetes_model!BA147</f>
        <v>1.6289525359374026E-2</v>
      </c>
      <c r="AA212" s="175">
        <f>VLOOKUP(Z84,DiaInc,$A$4,FALSE)*Diabetes_model!BB147</f>
        <v>1.6521436576238033E-2</v>
      </c>
      <c r="AB212" s="175">
        <f>VLOOKUP(AA84,DiaInc,$A$4,FALSE)*Diabetes_model!BC147</f>
        <v>1.67501775279831E-2</v>
      </c>
      <c r="AC212" s="155"/>
      <c r="AD212" s="155"/>
      <c r="AE212" s="155"/>
      <c r="AF212" s="155"/>
      <c r="AG212" s="174">
        <f>D212*D50*PRODUCT($CJ212:CJ212)</f>
        <v>0</v>
      </c>
      <c r="AH212" s="174">
        <f>E212*E50*PRODUCT($CJ212:CK212)</f>
        <v>0</v>
      </c>
      <c r="AI212" s="174">
        <f>F212*F50*PRODUCT($CJ212:CL212)</f>
        <v>0</v>
      </c>
      <c r="AJ212" s="174">
        <f>G212*G50*PRODUCT($CJ212:CM212)</f>
        <v>0</v>
      </c>
      <c r="AK212" s="174">
        <f>H212*H50*PRODUCT($CJ212:CN212)</f>
        <v>0</v>
      </c>
      <c r="AL212" s="174">
        <f>I212*I50*PRODUCT($CJ212:CO212)</f>
        <v>0</v>
      </c>
      <c r="AM212" s="174">
        <f>J212*J50*PRODUCT($CJ212:CP212)</f>
        <v>0</v>
      </c>
      <c r="AN212" s="174">
        <f>K212*K50*PRODUCT($CJ212:CQ212)</f>
        <v>0</v>
      </c>
      <c r="AO212" s="174">
        <f>L212*L50*PRODUCT($CJ212:CR212)</f>
        <v>0</v>
      </c>
      <c r="AP212" s="174">
        <f>M212*M50*PRODUCT($CJ212:CS212)</f>
        <v>0</v>
      </c>
      <c r="AQ212" s="174">
        <f>N212*N50*PRODUCT($CJ212:CT212)</f>
        <v>0</v>
      </c>
      <c r="AR212" s="174">
        <f>O212*O50*PRODUCT($CJ212:CU212)</f>
        <v>0</v>
      </c>
      <c r="AS212" s="174">
        <f>P212*P50*PRODUCT($CJ212:CV212)</f>
        <v>0</v>
      </c>
      <c r="AT212" s="174">
        <f>Q212*Q50*PRODUCT($CJ212:CW212)</f>
        <v>0</v>
      </c>
      <c r="AU212" s="174">
        <f>R212*R50*PRODUCT($CJ212:CX212)</f>
        <v>0</v>
      </c>
      <c r="AV212" s="174">
        <f>S212*S50*PRODUCT($CJ212:CY212)</f>
        <v>0</v>
      </c>
      <c r="AW212" s="174">
        <f>T212*T50*PRODUCT($CJ212:CZ212)</f>
        <v>0</v>
      </c>
      <c r="AX212" s="174">
        <f>U212*U50*PRODUCT($CJ212:DA212)</f>
        <v>0</v>
      </c>
      <c r="AY212" s="174">
        <f>V212*V50*PRODUCT($CJ212:DB212)</f>
        <v>0</v>
      </c>
      <c r="AZ212" s="174">
        <f>W212*W50*PRODUCT($CJ212:DC212)</f>
        <v>0</v>
      </c>
      <c r="BA212" s="174">
        <f>X212*X50*PRODUCT($CJ212:DD212)</f>
        <v>0</v>
      </c>
      <c r="BB212" s="174">
        <f>Y212*Y50*PRODUCT($CJ212:DE212)</f>
        <v>0</v>
      </c>
      <c r="BC212" s="174">
        <f>Z212*Z50*PRODUCT($CJ212:DF212)</f>
        <v>0</v>
      </c>
      <c r="BD212" s="174">
        <f>AA212*AA50*PRODUCT($CJ212:DG212)</f>
        <v>0</v>
      </c>
      <c r="BE212" s="174">
        <f>AB212*AB50*PRODUCT($CJ212:DH212)</f>
        <v>0</v>
      </c>
      <c r="BF212" s="93"/>
      <c r="BG212" s="93"/>
      <c r="BH212" s="93"/>
      <c r="BI212" s="181">
        <f>SUM($AF212:AG212)-SUM($AF244:AG244)-SUM($C244:D244)-SUM($BH244:BI244)</f>
        <v>0</v>
      </c>
      <c r="BJ212" s="181">
        <f>SUM($AF212:AH212)-SUM($AF244:AH244)-SUM($C244:E244)-SUM($BH244:BJ244)</f>
        <v>0</v>
      </c>
      <c r="BK212" s="181">
        <f>SUM($AF212:AI212)-SUM($AF244:AI244)-SUM($C244:F244)-SUM($BH244:BK244)</f>
        <v>0</v>
      </c>
      <c r="BL212" s="181">
        <f>SUM($AF212:AJ212)-SUM($AF244:AJ244)-SUM($C244:G244)-SUM($BH244:BL244)</f>
        <v>0</v>
      </c>
      <c r="BM212" s="181">
        <f>SUM($AF212:AK212)-SUM($AF244:AK244)-SUM($C244:H244)-SUM($BH244:BM244)</f>
        <v>0</v>
      </c>
      <c r="BN212" s="181">
        <f>SUM($AF212:AL212)-SUM($AF244:AL244)-SUM($C244:I244)-SUM($BH244:BN244)</f>
        <v>0</v>
      </c>
      <c r="BO212" s="181">
        <f>SUM($AF212:AM212)-SUM($AF244:AM244)-SUM($C244:J244)-SUM($BH244:BO244)</f>
        <v>0</v>
      </c>
      <c r="BP212" s="181">
        <f>SUM($AF212:AN212)-SUM($AF244:AN244)-SUM($C244:K244)-SUM($BH244:BP244)</f>
        <v>0</v>
      </c>
      <c r="BQ212" s="181">
        <f>SUM($AF212:AO212)-SUM($AF244:AO244)-SUM($C244:L244)-SUM($BH244:BQ244)</f>
        <v>0</v>
      </c>
      <c r="BR212" s="181">
        <f>SUM($AF212:AP212)-SUM($AF244:AP244)-SUM($C244:M244)-SUM($BH244:BR244)</f>
        <v>0</v>
      </c>
      <c r="BS212" s="181">
        <f>SUM($AF212:AQ212)-SUM($AF244:AQ244)-SUM($C244:N244)-SUM($BH244:BS244)</f>
        <v>0</v>
      </c>
      <c r="BT212" s="181">
        <f>SUM($AF212:AR212)-SUM($AF244:AR244)-SUM($C244:O244)-SUM($BH244:BT244)</f>
        <v>0</v>
      </c>
      <c r="BU212" s="181">
        <f>SUM($AF212:AS212)-SUM($AF244:AS244)-SUM($C244:P244)-SUM($BH244:BU244)</f>
        <v>0</v>
      </c>
      <c r="BV212" s="181">
        <f>SUM($AF212:AT212)-SUM($AF244:AT244)-SUM($C244:Q244)-SUM($BH244:BV244)</f>
        <v>0</v>
      </c>
      <c r="BW212" s="181">
        <f>SUM($AF212:AU212)-SUM($AF244:AU244)-SUM($C244:R244)-SUM($BH244:BW244)</f>
        <v>0</v>
      </c>
      <c r="BX212" s="181">
        <f>SUM($AF212:AV212)-SUM($AF244:AV244)-SUM($C244:S244)-SUM($BH244:BX244)</f>
        <v>0</v>
      </c>
      <c r="BY212" s="181">
        <f>SUM($AF212:AW212)-SUM($AF244:AW244)-SUM($C244:T244)-SUM($BH244:BY244)</f>
        <v>0</v>
      </c>
      <c r="BZ212" s="181">
        <f>SUM($AF212:AX212)-SUM($AF244:AX244)-SUM($C244:U244)-SUM($BH244:BZ244)</f>
        <v>0</v>
      </c>
      <c r="CA212" s="181">
        <f>SUM($AF212:AY212)-SUM($AF244:AY244)-SUM($C244:V244)-SUM($BH244:CA244)</f>
        <v>0</v>
      </c>
      <c r="CB212" s="181">
        <f>SUM($AF212:AZ212)-SUM($AF244:AZ244)-SUM($C244:W244)-SUM($BH244:CB244)</f>
        <v>0</v>
      </c>
      <c r="CC212" s="181">
        <f>SUM($AF212:BA212)-SUM($AF244:BA244)-SUM($C244:X244)-SUM($BH244:CC244)</f>
        <v>0</v>
      </c>
      <c r="CD212" s="181">
        <f>SUM($AF212:BB212)-SUM($AF244:BB244)-SUM($C244:Y244)-SUM($BH244:CD244)</f>
        <v>0</v>
      </c>
      <c r="CE212" s="181">
        <f>SUM($AF212:BC212)-SUM($AF244:BC244)-SUM($C244:Z244)-SUM($BH244:CE244)</f>
        <v>0</v>
      </c>
      <c r="CF212" s="181">
        <f>SUM($AF212:BD212)-SUM($AF244:BD244)-SUM($C244:AA244)-SUM($BH244:CF244)</f>
        <v>0</v>
      </c>
      <c r="CG212" s="181">
        <f>SUM($AF212:BE212)-SUM($AF244:BE244)-SUM($C244:AB244)-SUM($BH244:CG244)</f>
        <v>0</v>
      </c>
      <c r="CH212" s="52"/>
      <c r="CI212" s="52"/>
      <c r="CJ212" s="67"/>
      <c r="CK212" s="67"/>
      <c r="CL212" s="67"/>
      <c r="CM212" s="67"/>
      <c r="CN212" s="67"/>
      <c r="CO212" s="67"/>
      <c r="CP212" s="67"/>
      <c r="CQ212" s="67">
        <f t="shared" si="21"/>
        <v>1</v>
      </c>
      <c r="CR212" s="67">
        <f t="shared" si="21"/>
        <v>0.99693147759334366</v>
      </c>
      <c r="CS212" s="67">
        <f t="shared" si="21"/>
        <v>0.99686987986450748</v>
      </c>
      <c r="CT212" s="67">
        <f t="shared" si="21"/>
        <v>0.99680812956203135</v>
      </c>
      <c r="CU212" s="67">
        <f t="shared" si="21"/>
        <v>0.99674629697707107</v>
      </c>
      <c r="CV212" s="67">
        <f t="shared" si="21"/>
        <v>0.99398653950885041</v>
      </c>
      <c r="CW212" s="67">
        <f t="shared" si="21"/>
        <v>0.99387448853847926</v>
      </c>
      <c r="CX212" s="67">
        <f t="shared" si="21"/>
        <v>0.99376268592874684</v>
      </c>
      <c r="CY212" s="67">
        <f t="shared" si="21"/>
        <v>0.99365126556422934</v>
      </c>
      <c r="CZ212" s="67">
        <f t="shared" si="22"/>
        <v>0.99354035990178857</v>
      </c>
      <c r="DA212" s="67">
        <f t="shared" si="22"/>
        <v>0.98955331572925176</v>
      </c>
      <c r="DB212" s="67">
        <f t="shared" si="22"/>
        <v>0.98937921505690885</v>
      </c>
      <c r="DC212" s="67">
        <f t="shared" si="22"/>
        <v>0.98920652848569024</v>
      </c>
      <c r="DD212" s="67">
        <f t="shared" si="22"/>
        <v>0.9890354346526874</v>
      </c>
      <c r="DE212" s="67">
        <f t="shared" si="22"/>
        <v>0.98886609825029814</v>
      </c>
      <c r="DF212" s="67">
        <f t="shared" si="22"/>
        <v>0.98394543299337678</v>
      </c>
      <c r="DG212" s="67">
        <f t="shared" si="22"/>
        <v>0.983710474640626</v>
      </c>
      <c r="DH212" s="67">
        <f t="shared" si="22"/>
        <v>0.98347856342376194</v>
      </c>
      <c r="DI212" s="67">
        <f t="shared" si="22"/>
        <v>0.98324982247201687</v>
      </c>
      <c r="DJ212" s="53"/>
      <c r="DK212" s="53"/>
      <c r="DL212" s="53"/>
      <c r="DM212" s="188" t="str">
        <f t="shared" si="24"/>
        <v/>
      </c>
      <c r="DN212" s="188" t="str">
        <f t="shared" si="23"/>
        <v/>
      </c>
      <c r="DO212" s="188" t="str">
        <f t="shared" si="23"/>
        <v/>
      </c>
      <c r="DP212" s="188" t="str">
        <f t="shared" si="23"/>
        <v/>
      </c>
      <c r="DQ212" s="188" t="str">
        <f t="shared" si="23"/>
        <v/>
      </c>
      <c r="DR212" s="188" t="str">
        <f t="shared" si="23"/>
        <v/>
      </c>
      <c r="DS212" s="188" t="str">
        <f t="shared" si="23"/>
        <v/>
      </c>
      <c r="DT212" s="188" t="str">
        <f t="shared" si="23"/>
        <v/>
      </c>
      <c r="DU212" s="188" t="str">
        <f t="shared" si="23"/>
        <v/>
      </c>
      <c r="DV212" s="188" t="str">
        <f t="shared" si="23"/>
        <v/>
      </c>
      <c r="DW212" s="188" t="str">
        <f t="shared" si="23"/>
        <v/>
      </c>
      <c r="DX212" s="188" t="str">
        <f t="shared" si="23"/>
        <v/>
      </c>
      <c r="DY212" s="188" t="str">
        <f t="shared" si="23"/>
        <v/>
      </c>
      <c r="DZ212" s="188" t="str">
        <f t="shared" si="23"/>
        <v/>
      </c>
      <c r="EA212" s="188" t="str">
        <f t="shared" si="23"/>
        <v/>
      </c>
      <c r="EB212" s="188" t="str">
        <f t="shared" si="23"/>
        <v/>
      </c>
      <c r="EC212" s="188" t="str">
        <f t="shared" si="23"/>
        <v/>
      </c>
      <c r="ED212" s="188" t="str">
        <f t="shared" si="23"/>
        <v/>
      </c>
      <c r="EE212" s="188" t="str">
        <f t="shared" si="23"/>
        <v/>
      </c>
      <c r="EF212" s="188" t="str">
        <f t="shared" si="23"/>
        <v/>
      </c>
      <c r="EG212" s="188" t="str">
        <f t="shared" si="23"/>
        <v/>
      </c>
      <c r="EH212" s="188" t="str">
        <f t="shared" si="23"/>
        <v/>
      </c>
      <c r="EI212" s="188" t="str">
        <f t="shared" si="23"/>
        <v/>
      </c>
      <c r="EJ212" s="188" t="str">
        <f t="shared" si="23"/>
        <v/>
      </c>
      <c r="EK212" s="188" t="str">
        <f t="shared" si="23"/>
        <v/>
      </c>
    </row>
    <row r="213" spans="2:141" x14ac:dyDescent="0.3">
      <c r="B213" s="1">
        <v>9</v>
      </c>
      <c r="C213" s="155"/>
      <c r="D213" s="175"/>
      <c r="E213" s="175"/>
      <c r="F213" s="175"/>
      <c r="G213" s="175"/>
      <c r="H213" s="175"/>
      <c r="I213" s="175"/>
      <c r="J213" s="175"/>
      <c r="K213" s="175"/>
      <c r="L213" s="175">
        <f>VLOOKUP(K85,DiaInc,$A$4,FALSE)*Diabetes_model!AM148</f>
        <v>3.0685224066563654E-3</v>
      </c>
      <c r="M213" s="175">
        <f>VLOOKUP(L85,DiaInc,$A$4,FALSE)*Diabetes_model!AN148</f>
        <v>3.1301201354925578E-3</v>
      </c>
      <c r="N213" s="175">
        <f>VLOOKUP(M85,DiaInc,$A$4,FALSE)*Diabetes_model!AO148</f>
        <v>3.1918704379687007E-3</v>
      </c>
      <c r="O213" s="175">
        <f>VLOOKUP(N85,DiaInc,$A$4,FALSE)*Diabetes_model!AP148</f>
        <v>3.2537030229289133E-3</v>
      </c>
      <c r="P213" s="175">
        <f>VLOOKUP(O85,DiaInc,$A$4,FALSE)*Diabetes_model!AQ148</f>
        <v>6.0134604911495568E-3</v>
      </c>
      <c r="Q213" s="175">
        <f>VLOOKUP(P85,DiaInc,$A$4,FALSE)*Diabetes_model!AR148</f>
        <v>6.1255114615207792E-3</v>
      </c>
      <c r="R213" s="175">
        <f>VLOOKUP(Q85,DiaInc,$A$4,FALSE)*Diabetes_model!AS148</f>
        <v>6.2373140712531135E-3</v>
      </c>
      <c r="S213" s="175">
        <f>VLOOKUP(R85,DiaInc,$A$4,FALSE)*Diabetes_model!AT148</f>
        <v>6.3487344357706973E-3</v>
      </c>
      <c r="T213" s="175">
        <f>VLOOKUP(S85,DiaInc,$A$4,FALSE)*Diabetes_model!AU148</f>
        <v>6.4596400982114719E-3</v>
      </c>
      <c r="U213" s="175">
        <f>VLOOKUP(T85,DiaInc,$A$4,FALSE)*Diabetes_model!AV148</f>
        <v>1.0446684270748199E-2</v>
      </c>
      <c r="V213" s="175">
        <f>VLOOKUP(U85,DiaInc,$A$4,FALSE)*Diabetes_model!AW148</f>
        <v>1.0620784943091172E-2</v>
      </c>
      <c r="W213" s="175">
        <f>VLOOKUP(V85,DiaInc,$A$4,FALSE)*Diabetes_model!AX148</f>
        <v>1.0793471514309745E-2</v>
      </c>
      <c r="X213" s="175">
        <f>VLOOKUP(W85,DiaInc,$A$4,FALSE)*Diabetes_model!AY148</f>
        <v>1.096456534731261E-2</v>
      </c>
      <c r="Y213" s="175">
        <f>VLOOKUP(X85,DiaInc,$A$4,FALSE)*Diabetes_model!AZ148</f>
        <v>1.1133901749701873E-2</v>
      </c>
      <c r="Z213" s="175">
        <f>VLOOKUP(Y85,DiaInc,$A$4,FALSE)*Diabetes_model!BA148</f>
        <v>1.6054567006623263E-2</v>
      </c>
      <c r="AA213" s="175">
        <f>VLOOKUP(Z85,DiaInc,$A$4,FALSE)*Diabetes_model!BB148</f>
        <v>1.6289525359374026E-2</v>
      </c>
      <c r="AB213" s="175">
        <f>VLOOKUP(AA85,DiaInc,$A$4,FALSE)*Diabetes_model!BC148</f>
        <v>1.6521436576238033E-2</v>
      </c>
      <c r="AC213" s="155"/>
      <c r="AD213" s="155"/>
      <c r="AE213" s="155"/>
      <c r="AF213" s="155"/>
      <c r="AG213" s="174">
        <f>D213*D51*PRODUCT($CJ213:CJ213)</f>
        <v>0</v>
      </c>
      <c r="AH213" s="174">
        <f>E213*E51*PRODUCT($CJ213:CK213)</f>
        <v>0</v>
      </c>
      <c r="AI213" s="174">
        <f>F213*F51*PRODUCT($CJ213:CL213)</f>
        <v>0</v>
      </c>
      <c r="AJ213" s="174">
        <f>G213*G51*PRODUCT($CJ213:CM213)</f>
        <v>0</v>
      </c>
      <c r="AK213" s="174">
        <f>H213*H51*PRODUCT($CJ213:CN213)</f>
        <v>0</v>
      </c>
      <c r="AL213" s="174">
        <f>I213*I51*PRODUCT($CJ213:CO213)</f>
        <v>0</v>
      </c>
      <c r="AM213" s="174">
        <f>J213*J51*PRODUCT($CJ213:CP213)</f>
        <v>0</v>
      </c>
      <c r="AN213" s="174">
        <f>K213*K51*PRODUCT($CJ213:CQ213)</f>
        <v>0</v>
      </c>
      <c r="AO213" s="174">
        <f>L213*L51*PRODUCT($CJ213:CR213)</f>
        <v>0</v>
      </c>
      <c r="AP213" s="174">
        <f>M213*M51*PRODUCT($CJ213:CS213)</f>
        <v>0</v>
      </c>
      <c r="AQ213" s="174">
        <f>N213*N51*PRODUCT($CJ213:CT213)</f>
        <v>0</v>
      </c>
      <c r="AR213" s="174">
        <f>O213*O51*PRODUCT($CJ213:CU213)</f>
        <v>0</v>
      </c>
      <c r="AS213" s="174">
        <f>P213*P51*PRODUCT($CJ213:CV213)</f>
        <v>0</v>
      </c>
      <c r="AT213" s="174">
        <f>Q213*Q51*PRODUCT($CJ213:CW213)</f>
        <v>0</v>
      </c>
      <c r="AU213" s="174">
        <f>R213*R51*PRODUCT($CJ213:CX213)</f>
        <v>0</v>
      </c>
      <c r="AV213" s="174">
        <f>S213*S51*PRODUCT($CJ213:CY213)</f>
        <v>0</v>
      </c>
      <c r="AW213" s="174">
        <f>T213*T51*PRODUCT($CJ213:CZ213)</f>
        <v>0</v>
      </c>
      <c r="AX213" s="174">
        <f>U213*U51*PRODUCT($CJ213:DA213)</f>
        <v>0</v>
      </c>
      <c r="AY213" s="174">
        <f>V213*V51*PRODUCT($CJ213:DB213)</f>
        <v>0</v>
      </c>
      <c r="AZ213" s="174">
        <f>W213*W51*PRODUCT($CJ213:DC213)</f>
        <v>0</v>
      </c>
      <c r="BA213" s="174">
        <f>X213*X51*PRODUCT($CJ213:DD213)</f>
        <v>0</v>
      </c>
      <c r="BB213" s="174">
        <f>Y213*Y51*PRODUCT($CJ213:DE213)</f>
        <v>0</v>
      </c>
      <c r="BC213" s="174">
        <f>Z213*Z51*PRODUCT($CJ213:DF213)</f>
        <v>0</v>
      </c>
      <c r="BD213" s="174">
        <f>AA213*AA51*PRODUCT($CJ213:DG213)</f>
        <v>0</v>
      </c>
      <c r="BE213" s="174">
        <f>AB213*AB51*PRODUCT($CJ213:DH213)</f>
        <v>0</v>
      </c>
      <c r="BF213" s="93"/>
      <c r="BG213" s="93"/>
      <c r="BH213" s="93"/>
      <c r="BI213" s="181">
        <f>SUM($AF213:AG213)-SUM($AF245:AG245)-SUM($C245:D245)-SUM($BH245:BI245)</f>
        <v>0</v>
      </c>
      <c r="BJ213" s="181">
        <f>SUM($AF213:AH213)-SUM($AF245:AH245)-SUM($C245:E245)-SUM($BH245:BJ245)</f>
        <v>0</v>
      </c>
      <c r="BK213" s="181">
        <f>SUM($AF213:AI213)-SUM($AF245:AI245)-SUM($C245:F245)-SUM($BH245:BK245)</f>
        <v>0</v>
      </c>
      <c r="BL213" s="181">
        <f>SUM($AF213:AJ213)-SUM($AF245:AJ245)-SUM($C245:G245)-SUM($BH245:BL245)</f>
        <v>0</v>
      </c>
      <c r="BM213" s="181">
        <f>SUM($AF213:AK213)-SUM($AF245:AK245)-SUM($C245:H245)-SUM($BH245:BM245)</f>
        <v>0</v>
      </c>
      <c r="BN213" s="181">
        <f>SUM($AF213:AL213)-SUM($AF245:AL245)-SUM($C245:I245)-SUM($BH245:BN245)</f>
        <v>0</v>
      </c>
      <c r="BO213" s="181">
        <f>SUM($AF213:AM213)-SUM($AF245:AM245)-SUM($C245:J245)-SUM($BH245:BO245)</f>
        <v>0</v>
      </c>
      <c r="BP213" s="181">
        <f>SUM($AF213:AN213)-SUM($AF245:AN245)-SUM($C245:K245)-SUM($BH245:BP245)</f>
        <v>0</v>
      </c>
      <c r="BQ213" s="181">
        <f>SUM($AF213:AO213)-SUM($AF245:AO245)-SUM($C245:L245)-SUM($BH245:BQ245)</f>
        <v>0</v>
      </c>
      <c r="BR213" s="181">
        <f>SUM($AF213:AP213)-SUM($AF245:AP245)-SUM($C245:M245)-SUM($BH245:BR245)</f>
        <v>0</v>
      </c>
      <c r="BS213" s="181">
        <f>SUM($AF213:AQ213)-SUM($AF245:AQ245)-SUM($C245:N245)-SUM($BH245:BS245)</f>
        <v>0</v>
      </c>
      <c r="BT213" s="181">
        <f>SUM($AF213:AR213)-SUM($AF245:AR245)-SUM($C245:O245)-SUM($BH245:BT245)</f>
        <v>0</v>
      </c>
      <c r="BU213" s="181">
        <f>SUM($AF213:AS213)-SUM($AF245:AS245)-SUM($C245:P245)-SUM($BH245:BU245)</f>
        <v>0</v>
      </c>
      <c r="BV213" s="181">
        <f>SUM($AF213:AT213)-SUM($AF245:AT245)-SUM($C245:Q245)-SUM($BH245:BV245)</f>
        <v>0</v>
      </c>
      <c r="BW213" s="181">
        <f>SUM($AF213:AU213)-SUM($AF245:AU245)-SUM($C245:R245)-SUM($BH245:BW245)</f>
        <v>0</v>
      </c>
      <c r="BX213" s="181">
        <f>SUM($AF213:AV213)-SUM($AF245:AV245)-SUM($C245:S245)-SUM($BH245:BX245)</f>
        <v>0</v>
      </c>
      <c r="BY213" s="181">
        <f>SUM($AF213:AW213)-SUM($AF245:AW245)-SUM($C245:T245)-SUM($BH245:BY245)</f>
        <v>0</v>
      </c>
      <c r="BZ213" s="181">
        <f>SUM($AF213:AX213)-SUM($AF245:AX245)-SUM($C245:U245)-SUM($BH245:BZ245)</f>
        <v>0</v>
      </c>
      <c r="CA213" s="181">
        <f>SUM($AF213:AY213)-SUM($AF245:AY245)-SUM($C245:V245)-SUM($BH245:CA245)</f>
        <v>0</v>
      </c>
      <c r="CB213" s="181">
        <f>SUM($AF213:AZ213)-SUM($AF245:AZ245)-SUM($C245:W245)-SUM($BH245:CB245)</f>
        <v>0</v>
      </c>
      <c r="CC213" s="181">
        <f>SUM($AF213:BA213)-SUM($AF245:BA245)-SUM($C245:X245)-SUM($BH245:CC245)</f>
        <v>0</v>
      </c>
      <c r="CD213" s="181">
        <f>SUM($AF213:BB213)-SUM($AF245:BB245)-SUM($C245:Y245)-SUM($BH245:CD245)</f>
        <v>0</v>
      </c>
      <c r="CE213" s="181">
        <f>SUM($AF213:BC213)-SUM($AF245:BC245)-SUM($C245:Z245)-SUM($BH245:CE245)</f>
        <v>0</v>
      </c>
      <c r="CF213" s="181">
        <f>SUM($AF213:BD213)-SUM($AF245:BD245)-SUM($C245:AA245)-SUM($BH245:CF245)</f>
        <v>0</v>
      </c>
      <c r="CG213" s="181">
        <f>SUM($AF213:BE213)-SUM($AF245:BE245)-SUM($C245:AB245)-SUM($BH245:CG245)</f>
        <v>0</v>
      </c>
      <c r="CH213" s="52"/>
      <c r="CI213" s="52"/>
      <c r="CJ213" s="67"/>
      <c r="CK213" s="67"/>
      <c r="CL213" s="67"/>
      <c r="CM213" s="67"/>
      <c r="CN213" s="67"/>
      <c r="CO213" s="67"/>
      <c r="CP213" s="67"/>
      <c r="CQ213" s="67"/>
      <c r="CR213" s="67">
        <f t="shared" si="21"/>
        <v>1</v>
      </c>
      <c r="CS213" s="67">
        <f t="shared" si="21"/>
        <v>0.99693147759334366</v>
      </c>
      <c r="CT213" s="67">
        <f t="shared" si="21"/>
        <v>0.99686987986450748</v>
      </c>
      <c r="CU213" s="67">
        <f t="shared" si="21"/>
        <v>0.99680812956203135</v>
      </c>
      <c r="CV213" s="67">
        <f t="shared" si="21"/>
        <v>0.99674629697707107</v>
      </c>
      <c r="CW213" s="67">
        <f t="shared" si="21"/>
        <v>0.99398653950885041</v>
      </c>
      <c r="CX213" s="67">
        <f t="shared" si="21"/>
        <v>0.99387448853847926</v>
      </c>
      <c r="CY213" s="67">
        <f t="shared" si="21"/>
        <v>0.99376268592874684</v>
      </c>
      <c r="CZ213" s="67">
        <f t="shared" si="22"/>
        <v>0.99365126556422934</v>
      </c>
      <c r="DA213" s="67">
        <f t="shared" si="22"/>
        <v>0.99354035990178857</v>
      </c>
      <c r="DB213" s="67">
        <f t="shared" si="22"/>
        <v>0.98955331572925176</v>
      </c>
      <c r="DC213" s="67">
        <f t="shared" si="22"/>
        <v>0.98937921505690885</v>
      </c>
      <c r="DD213" s="67">
        <f t="shared" si="22"/>
        <v>0.98920652848569024</v>
      </c>
      <c r="DE213" s="67">
        <f t="shared" si="22"/>
        <v>0.9890354346526874</v>
      </c>
      <c r="DF213" s="67">
        <f t="shared" si="22"/>
        <v>0.98886609825029814</v>
      </c>
      <c r="DG213" s="67">
        <f t="shared" si="22"/>
        <v>0.98394543299337678</v>
      </c>
      <c r="DH213" s="67">
        <f t="shared" si="22"/>
        <v>0.983710474640626</v>
      </c>
      <c r="DI213" s="67">
        <f t="shared" si="22"/>
        <v>0.98347856342376194</v>
      </c>
      <c r="DJ213" s="53"/>
      <c r="DK213" s="53"/>
      <c r="DL213" s="53"/>
      <c r="DM213" s="188" t="str">
        <f t="shared" si="24"/>
        <v/>
      </c>
      <c r="DN213" s="188" t="str">
        <f t="shared" si="23"/>
        <v/>
      </c>
      <c r="DO213" s="188" t="str">
        <f t="shared" si="23"/>
        <v/>
      </c>
      <c r="DP213" s="188" t="str">
        <f t="shared" si="23"/>
        <v/>
      </c>
      <c r="DQ213" s="188" t="str">
        <f t="shared" si="23"/>
        <v/>
      </c>
      <c r="DR213" s="188" t="str">
        <f t="shared" si="23"/>
        <v/>
      </c>
      <c r="DS213" s="188" t="str">
        <f t="shared" si="23"/>
        <v/>
      </c>
      <c r="DT213" s="188" t="str">
        <f t="shared" si="23"/>
        <v/>
      </c>
      <c r="DU213" s="188" t="str">
        <f t="shared" si="23"/>
        <v/>
      </c>
      <c r="DV213" s="188" t="str">
        <f t="shared" si="23"/>
        <v/>
      </c>
      <c r="DW213" s="188" t="str">
        <f t="shared" si="23"/>
        <v/>
      </c>
      <c r="DX213" s="188" t="str">
        <f t="shared" si="23"/>
        <v/>
      </c>
      <c r="DY213" s="188" t="str">
        <f t="shared" si="23"/>
        <v/>
      </c>
      <c r="DZ213" s="188" t="str">
        <f t="shared" si="23"/>
        <v/>
      </c>
      <c r="EA213" s="188" t="str">
        <f t="shared" si="23"/>
        <v/>
      </c>
      <c r="EB213" s="188" t="str">
        <f t="shared" si="23"/>
        <v/>
      </c>
      <c r="EC213" s="188" t="str">
        <f t="shared" si="23"/>
        <v/>
      </c>
      <c r="ED213" s="188" t="str">
        <f t="shared" si="23"/>
        <v/>
      </c>
      <c r="EE213" s="188" t="str">
        <f t="shared" si="23"/>
        <v/>
      </c>
      <c r="EF213" s="188" t="str">
        <f t="shared" si="23"/>
        <v/>
      </c>
      <c r="EG213" s="188" t="str">
        <f t="shared" si="23"/>
        <v/>
      </c>
      <c r="EH213" s="188" t="str">
        <f t="shared" si="23"/>
        <v/>
      </c>
      <c r="EI213" s="188" t="str">
        <f t="shared" si="23"/>
        <v/>
      </c>
      <c r="EJ213" s="188" t="str">
        <f t="shared" si="23"/>
        <v/>
      </c>
      <c r="EK213" s="188" t="str">
        <f t="shared" si="23"/>
        <v/>
      </c>
    </row>
    <row r="214" spans="2:141" x14ac:dyDescent="0.3">
      <c r="B214" s="1">
        <v>10</v>
      </c>
      <c r="C214" s="155"/>
      <c r="D214" s="175"/>
      <c r="E214" s="175"/>
      <c r="F214" s="175"/>
      <c r="G214" s="175"/>
      <c r="H214" s="175"/>
      <c r="I214" s="175"/>
      <c r="J214" s="175"/>
      <c r="K214" s="175"/>
      <c r="L214" s="175"/>
      <c r="M214" s="175">
        <f>VLOOKUP(L86,DiaInc,$A$4,FALSE)*Diabetes_model!AN149</f>
        <v>3.0685224066563654E-3</v>
      </c>
      <c r="N214" s="175">
        <f>VLOOKUP(M86,DiaInc,$A$4,FALSE)*Diabetes_model!AO149</f>
        <v>3.1301201354925578E-3</v>
      </c>
      <c r="O214" s="175">
        <f>VLOOKUP(N86,DiaInc,$A$4,FALSE)*Diabetes_model!AP149</f>
        <v>3.1918704379687007E-3</v>
      </c>
      <c r="P214" s="175">
        <f>VLOOKUP(O86,DiaInc,$A$4,FALSE)*Diabetes_model!AQ149</f>
        <v>3.2537030229289133E-3</v>
      </c>
      <c r="Q214" s="175">
        <f>VLOOKUP(P86,DiaInc,$A$4,FALSE)*Diabetes_model!AR149</f>
        <v>6.0134604911495568E-3</v>
      </c>
      <c r="R214" s="175">
        <f>VLOOKUP(Q86,DiaInc,$A$4,FALSE)*Diabetes_model!AS149</f>
        <v>6.1255114615207792E-3</v>
      </c>
      <c r="S214" s="175">
        <f>VLOOKUP(R86,DiaInc,$A$4,FALSE)*Diabetes_model!AT149</f>
        <v>6.2373140712531135E-3</v>
      </c>
      <c r="T214" s="175">
        <f>VLOOKUP(S86,DiaInc,$A$4,FALSE)*Diabetes_model!AU149</f>
        <v>6.3487344357706973E-3</v>
      </c>
      <c r="U214" s="175">
        <f>VLOOKUP(T86,DiaInc,$A$4,FALSE)*Diabetes_model!AV149</f>
        <v>6.4596400982114719E-3</v>
      </c>
      <c r="V214" s="175">
        <f>VLOOKUP(U86,DiaInc,$A$4,FALSE)*Diabetes_model!AW149</f>
        <v>1.0446684270748199E-2</v>
      </c>
      <c r="W214" s="175">
        <f>VLOOKUP(V86,DiaInc,$A$4,FALSE)*Diabetes_model!AX149</f>
        <v>1.0620784943091172E-2</v>
      </c>
      <c r="X214" s="175">
        <f>VLOOKUP(W86,DiaInc,$A$4,FALSE)*Diabetes_model!AY149</f>
        <v>1.0793471514309745E-2</v>
      </c>
      <c r="Y214" s="175">
        <f>VLOOKUP(X86,DiaInc,$A$4,FALSE)*Diabetes_model!AZ149</f>
        <v>1.096456534731261E-2</v>
      </c>
      <c r="Z214" s="175">
        <f>VLOOKUP(Y86,DiaInc,$A$4,FALSE)*Diabetes_model!BA149</f>
        <v>1.1133901749701873E-2</v>
      </c>
      <c r="AA214" s="175">
        <f>VLOOKUP(Z86,DiaInc,$A$4,FALSE)*Diabetes_model!BB149</f>
        <v>1.6054567006623263E-2</v>
      </c>
      <c r="AB214" s="175">
        <f>VLOOKUP(AA86,DiaInc,$A$4,FALSE)*Diabetes_model!BC149</f>
        <v>1.6289525359374026E-2</v>
      </c>
      <c r="AC214" s="155"/>
      <c r="AD214" s="155"/>
      <c r="AE214" s="155"/>
      <c r="AF214" s="67"/>
      <c r="AG214" s="174">
        <f>D214*D52*PRODUCT($CJ214:CJ214)</f>
        <v>0</v>
      </c>
      <c r="AH214" s="174">
        <f>E214*E52*PRODUCT($CJ214:CK214)</f>
        <v>0</v>
      </c>
      <c r="AI214" s="174">
        <f>F214*F52*PRODUCT($CJ214:CL214)</f>
        <v>0</v>
      </c>
      <c r="AJ214" s="174">
        <f>G214*G52*PRODUCT($CJ214:CM214)</f>
        <v>0</v>
      </c>
      <c r="AK214" s="174">
        <f>H214*H52*PRODUCT($CJ214:CN214)</f>
        <v>0</v>
      </c>
      <c r="AL214" s="174">
        <f>I214*I52*PRODUCT($CJ214:CO214)</f>
        <v>0</v>
      </c>
      <c r="AM214" s="174">
        <f>J214*J52*PRODUCT($CJ214:CP214)</f>
        <v>0</v>
      </c>
      <c r="AN214" s="174">
        <f>K214*K52*PRODUCT($CJ214:CQ214)</f>
        <v>0</v>
      </c>
      <c r="AO214" s="174">
        <f>L214*L52*PRODUCT($CJ214:CR214)</f>
        <v>0</v>
      </c>
      <c r="AP214" s="174">
        <f>M214*M52*PRODUCT($CJ214:CS214)</f>
        <v>0</v>
      </c>
      <c r="AQ214" s="174">
        <f>N214*N52*PRODUCT($CJ214:CT214)</f>
        <v>0</v>
      </c>
      <c r="AR214" s="174">
        <f>O214*O52*PRODUCT($CJ214:CU214)</f>
        <v>0</v>
      </c>
      <c r="AS214" s="174">
        <f>P214*P52*PRODUCT($CJ214:CV214)</f>
        <v>0</v>
      </c>
      <c r="AT214" s="174">
        <f>Q214*Q52*PRODUCT($CJ214:CW214)</f>
        <v>0</v>
      </c>
      <c r="AU214" s="174">
        <f>R214*R52*PRODUCT($CJ214:CX214)</f>
        <v>0</v>
      </c>
      <c r="AV214" s="174">
        <f>S214*S52*PRODUCT($CJ214:CY214)</f>
        <v>0</v>
      </c>
      <c r="AW214" s="174">
        <f>T214*T52*PRODUCT($CJ214:CZ214)</f>
        <v>0</v>
      </c>
      <c r="AX214" s="174">
        <f>U214*U52*PRODUCT($CJ214:DA214)</f>
        <v>0</v>
      </c>
      <c r="AY214" s="174">
        <f>V214*V52*PRODUCT($CJ214:DB214)</f>
        <v>0</v>
      </c>
      <c r="AZ214" s="174">
        <f>W214*W52*PRODUCT($CJ214:DC214)</f>
        <v>0</v>
      </c>
      <c r="BA214" s="174">
        <f>X214*X52*PRODUCT($CJ214:DD214)</f>
        <v>0</v>
      </c>
      <c r="BB214" s="174">
        <f>Y214*Y52*PRODUCT($CJ214:DE214)</f>
        <v>0</v>
      </c>
      <c r="BC214" s="174">
        <f>Z214*Z52*PRODUCT($CJ214:DF214)</f>
        <v>0</v>
      </c>
      <c r="BD214" s="174">
        <f>AA214*AA52*PRODUCT($CJ214:DG214)</f>
        <v>0</v>
      </c>
      <c r="BE214" s="174">
        <f>AB214*AB52*PRODUCT($CJ214:DH214)</f>
        <v>0</v>
      </c>
      <c r="BF214" s="93"/>
      <c r="BG214" s="93"/>
      <c r="BH214" s="93"/>
      <c r="BI214" s="181">
        <f>SUM($AF214:AG214)-SUM($AF246:AG246)-SUM($C246:D246)-SUM($BH246:BI246)</f>
        <v>0</v>
      </c>
      <c r="BJ214" s="181">
        <f>SUM($AF214:AH214)-SUM($AF246:AH246)-SUM($C246:E246)-SUM($BH246:BJ246)</f>
        <v>0</v>
      </c>
      <c r="BK214" s="181">
        <f>SUM($AF214:AI214)-SUM($AF246:AI246)-SUM($C246:F246)-SUM($BH246:BK246)</f>
        <v>0</v>
      </c>
      <c r="BL214" s="181">
        <f>SUM($AF214:AJ214)-SUM($AF246:AJ246)-SUM($C246:G246)-SUM($BH246:BL246)</f>
        <v>0</v>
      </c>
      <c r="BM214" s="181">
        <f>SUM($AF214:AK214)-SUM($AF246:AK246)-SUM($C246:H246)-SUM($BH246:BM246)</f>
        <v>0</v>
      </c>
      <c r="BN214" s="181">
        <f>SUM($AF214:AL214)-SUM($AF246:AL246)-SUM($C246:I246)-SUM($BH246:BN246)</f>
        <v>0</v>
      </c>
      <c r="BO214" s="181">
        <f>SUM($AF214:AM214)-SUM($AF246:AM246)-SUM($C246:J246)-SUM($BH246:BO246)</f>
        <v>0</v>
      </c>
      <c r="BP214" s="181">
        <f>SUM($AF214:AN214)-SUM($AF246:AN246)-SUM($C246:K246)-SUM($BH246:BP246)</f>
        <v>0</v>
      </c>
      <c r="BQ214" s="181">
        <f>SUM($AF214:AO214)-SUM($AF246:AO246)-SUM($C246:L246)-SUM($BH246:BQ246)</f>
        <v>0</v>
      </c>
      <c r="BR214" s="181">
        <f>SUM($AF214:AP214)-SUM($AF246:AP246)-SUM($C246:M246)-SUM($BH246:BR246)</f>
        <v>0</v>
      </c>
      <c r="BS214" s="181">
        <f>SUM($AF214:AQ214)-SUM($AF246:AQ246)-SUM($C246:N246)-SUM($BH246:BS246)</f>
        <v>0</v>
      </c>
      <c r="BT214" s="181">
        <f>SUM($AF214:AR214)-SUM($AF246:AR246)-SUM($C246:O246)-SUM($BH246:BT246)</f>
        <v>0</v>
      </c>
      <c r="BU214" s="181">
        <f>SUM($AF214:AS214)-SUM($AF246:AS246)-SUM($C246:P246)-SUM($BH246:BU246)</f>
        <v>0</v>
      </c>
      <c r="BV214" s="181">
        <f>SUM($AF214:AT214)-SUM($AF246:AT246)-SUM($C246:Q246)-SUM($BH246:BV246)</f>
        <v>0</v>
      </c>
      <c r="BW214" s="181">
        <f>SUM($AF214:AU214)-SUM($AF246:AU246)-SUM($C246:R246)-SUM($BH246:BW246)</f>
        <v>0</v>
      </c>
      <c r="BX214" s="181">
        <f>SUM($AF214:AV214)-SUM($AF246:AV246)-SUM($C246:S246)-SUM($BH246:BX246)</f>
        <v>0</v>
      </c>
      <c r="BY214" s="181">
        <f>SUM($AF214:AW214)-SUM($AF246:AW246)-SUM($C246:T246)-SUM($BH246:BY246)</f>
        <v>0</v>
      </c>
      <c r="BZ214" s="181">
        <f>SUM($AF214:AX214)-SUM($AF246:AX246)-SUM($C246:U246)-SUM($BH246:BZ246)</f>
        <v>0</v>
      </c>
      <c r="CA214" s="181">
        <f>SUM($AF214:AY214)-SUM($AF246:AY246)-SUM($C246:V246)-SUM($BH246:CA246)</f>
        <v>0</v>
      </c>
      <c r="CB214" s="181">
        <f>SUM($AF214:AZ214)-SUM($AF246:AZ246)-SUM($C246:W246)-SUM($BH246:CB246)</f>
        <v>0</v>
      </c>
      <c r="CC214" s="181">
        <f>SUM($AF214:BA214)-SUM($AF246:BA246)-SUM($C246:X246)-SUM($BH246:CC246)</f>
        <v>0</v>
      </c>
      <c r="CD214" s="181">
        <f>SUM($AF214:BB214)-SUM($AF246:BB246)-SUM($C246:Y246)-SUM($BH246:CD246)</f>
        <v>0</v>
      </c>
      <c r="CE214" s="181">
        <f>SUM($AF214:BC214)-SUM($AF246:BC246)-SUM($C246:Z246)-SUM($BH246:CE246)</f>
        <v>0</v>
      </c>
      <c r="CF214" s="181">
        <f>SUM($AF214:BD214)-SUM($AF246:BD246)-SUM($C246:AA246)-SUM($BH246:CF246)</f>
        <v>0</v>
      </c>
      <c r="CG214" s="181">
        <f>SUM($AF214:BE214)-SUM($AF246:BE246)-SUM($C246:AB246)-SUM($BH246:CG246)</f>
        <v>0</v>
      </c>
      <c r="CH214" s="52"/>
      <c r="CI214" s="52"/>
      <c r="CJ214" s="67"/>
      <c r="CK214" s="67"/>
      <c r="CL214" s="67"/>
      <c r="CM214" s="67"/>
      <c r="CN214" s="67"/>
      <c r="CO214" s="67"/>
      <c r="CP214" s="67"/>
      <c r="CQ214" s="67"/>
      <c r="CR214" s="67"/>
      <c r="CS214" s="67">
        <f t="shared" si="21"/>
        <v>1</v>
      </c>
      <c r="CT214" s="67">
        <f t="shared" si="21"/>
        <v>0.99693147759334366</v>
      </c>
      <c r="CU214" s="67">
        <f t="shared" si="21"/>
        <v>0.99686987986450748</v>
      </c>
      <c r="CV214" s="67">
        <f t="shared" si="21"/>
        <v>0.99680812956203135</v>
      </c>
      <c r="CW214" s="67">
        <f t="shared" si="21"/>
        <v>0.99674629697707107</v>
      </c>
      <c r="CX214" s="67">
        <f t="shared" si="21"/>
        <v>0.99398653950885041</v>
      </c>
      <c r="CY214" s="67">
        <f t="shared" si="21"/>
        <v>0.99387448853847926</v>
      </c>
      <c r="CZ214" s="67">
        <f t="shared" si="22"/>
        <v>0.99376268592874684</v>
      </c>
      <c r="DA214" s="67">
        <f t="shared" si="22"/>
        <v>0.99365126556422934</v>
      </c>
      <c r="DB214" s="67">
        <f t="shared" si="22"/>
        <v>0.99354035990178857</v>
      </c>
      <c r="DC214" s="67">
        <f t="shared" si="22"/>
        <v>0.98955331572925176</v>
      </c>
      <c r="DD214" s="67">
        <f t="shared" si="22"/>
        <v>0.98937921505690885</v>
      </c>
      <c r="DE214" s="67">
        <f t="shared" si="22"/>
        <v>0.98920652848569024</v>
      </c>
      <c r="DF214" s="67">
        <f t="shared" si="22"/>
        <v>0.9890354346526874</v>
      </c>
      <c r="DG214" s="67">
        <f t="shared" si="22"/>
        <v>0.98886609825029814</v>
      </c>
      <c r="DH214" s="67">
        <f t="shared" si="22"/>
        <v>0.98394543299337678</v>
      </c>
      <c r="DI214" s="67">
        <f t="shared" si="22"/>
        <v>0.983710474640626</v>
      </c>
      <c r="DJ214" s="53"/>
      <c r="DK214" s="53"/>
      <c r="DL214" s="53"/>
      <c r="DM214" s="188" t="str">
        <f t="shared" si="24"/>
        <v/>
      </c>
      <c r="DN214" s="188" t="str">
        <f t="shared" si="23"/>
        <v/>
      </c>
      <c r="DO214" s="188" t="str">
        <f t="shared" si="23"/>
        <v/>
      </c>
      <c r="DP214" s="188" t="str">
        <f t="shared" si="23"/>
        <v/>
      </c>
      <c r="DQ214" s="188" t="str">
        <f t="shared" si="23"/>
        <v/>
      </c>
      <c r="DR214" s="188" t="str">
        <f t="shared" si="23"/>
        <v/>
      </c>
      <c r="DS214" s="188" t="str">
        <f t="shared" si="23"/>
        <v/>
      </c>
      <c r="DT214" s="188" t="str">
        <f t="shared" si="23"/>
        <v/>
      </c>
      <c r="DU214" s="188" t="str">
        <f t="shared" si="23"/>
        <v/>
      </c>
      <c r="DV214" s="188" t="str">
        <f t="shared" si="23"/>
        <v/>
      </c>
      <c r="DW214" s="188" t="str">
        <f t="shared" si="23"/>
        <v/>
      </c>
      <c r="DX214" s="188" t="str">
        <f t="shared" si="23"/>
        <v/>
      </c>
      <c r="DY214" s="188" t="str">
        <f t="shared" si="23"/>
        <v/>
      </c>
      <c r="DZ214" s="188" t="str">
        <f t="shared" si="23"/>
        <v/>
      </c>
      <c r="EA214" s="188" t="str">
        <f t="shared" si="23"/>
        <v/>
      </c>
      <c r="EB214" s="188" t="str">
        <f t="shared" si="23"/>
        <v/>
      </c>
      <c r="EC214" s="188" t="str">
        <f t="shared" si="23"/>
        <v/>
      </c>
      <c r="ED214" s="188" t="str">
        <f t="shared" si="23"/>
        <v/>
      </c>
      <c r="EE214" s="188" t="str">
        <f t="shared" si="23"/>
        <v/>
      </c>
      <c r="EF214" s="188" t="str">
        <f t="shared" si="23"/>
        <v/>
      </c>
      <c r="EG214" s="188" t="str">
        <f t="shared" si="23"/>
        <v/>
      </c>
      <c r="EH214" s="188" t="str">
        <f t="shared" si="23"/>
        <v/>
      </c>
      <c r="EI214" s="188" t="str">
        <f t="shared" si="23"/>
        <v/>
      </c>
      <c r="EJ214" s="188" t="str">
        <f t="shared" si="23"/>
        <v/>
      </c>
      <c r="EK214" s="188" t="str">
        <f t="shared" si="23"/>
        <v/>
      </c>
    </row>
    <row r="215" spans="2:141" x14ac:dyDescent="0.3">
      <c r="B215" s="1">
        <v>11</v>
      </c>
      <c r="C215" s="155"/>
      <c r="D215" s="175"/>
      <c r="E215" s="175"/>
      <c r="F215" s="175"/>
      <c r="G215" s="175"/>
      <c r="H215" s="175"/>
      <c r="I215" s="175"/>
      <c r="J215" s="175"/>
      <c r="K215" s="175"/>
      <c r="L215" s="175"/>
      <c r="M215" s="175"/>
      <c r="N215" s="175">
        <f>VLOOKUP(M87,DiaInc,$A$4,FALSE)*Diabetes_model!AO150</f>
        <v>3.0685224066563654E-3</v>
      </c>
      <c r="O215" s="175">
        <f>VLOOKUP(N87,DiaInc,$A$4,FALSE)*Diabetes_model!AP150</f>
        <v>3.1301201354925578E-3</v>
      </c>
      <c r="P215" s="175">
        <f>VLOOKUP(O87,DiaInc,$A$4,FALSE)*Diabetes_model!AQ150</f>
        <v>3.1918704379687007E-3</v>
      </c>
      <c r="Q215" s="175">
        <f>VLOOKUP(P87,DiaInc,$A$4,FALSE)*Diabetes_model!AR150</f>
        <v>3.2537030229289133E-3</v>
      </c>
      <c r="R215" s="175">
        <f>VLOOKUP(Q87,DiaInc,$A$4,FALSE)*Diabetes_model!AS150</f>
        <v>6.0134604911495568E-3</v>
      </c>
      <c r="S215" s="175">
        <f>VLOOKUP(R87,DiaInc,$A$4,FALSE)*Diabetes_model!AT150</f>
        <v>6.1255114615207792E-3</v>
      </c>
      <c r="T215" s="175">
        <f>VLOOKUP(S87,DiaInc,$A$4,FALSE)*Diabetes_model!AU150</f>
        <v>6.2373140712531135E-3</v>
      </c>
      <c r="U215" s="175">
        <f>VLOOKUP(T87,DiaInc,$A$4,FALSE)*Diabetes_model!AV150</f>
        <v>6.3487344357706973E-3</v>
      </c>
      <c r="V215" s="175">
        <f>VLOOKUP(U87,DiaInc,$A$4,FALSE)*Diabetes_model!AW150</f>
        <v>6.4596400982114719E-3</v>
      </c>
      <c r="W215" s="175">
        <f>VLOOKUP(V87,DiaInc,$A$4,FALSE)*Diabetes_model!AX150</f>
        <v>1.0446684270748199E-2</v>
      </c>
      <c r="X215" s="175">
        <f>VLOOKUP(W87,DiaInc,$A$4,FALSE)*Diabetes_model!AY150</f>
        <v>1.0620784943091172E-2</v>
      </c>
      <c r="Y215" s="175">
        <f>VLOOKUP(X87,DiaInc,$A$4,FALSE)*Diabetes_model!AZ150</f>
        <v>1.0793471514309745E-2</v>
      </c>
      <c r="Z215" s="175">
        <f>VLOOKUP(Y87,DiaInc,$A$4,FALSE)*Diabetes_model!BA150</f>
        <v>1.096456534731261E-2</v>
      </c>
      <c r="AA215" s="175">
        <f>VLOOKUP(Z87,DiaInc,$A$4,FALSE)*Diabetes_model!BB150</f>
        <v>1.1133901749701873E-2</v>
      </c>
      <c r="AB215" s="175">
        <f>VLOOKUP(AA87,DiaInc,$A$4,FALSE)*Diabetes_model!BC150</f>
        <v>1.6054567006623263E-2</v>
      </c>
      <c r="AC215" s="155"/>
      <c r="AD215" s="155"/>
      <c r="AE215" s="155"/>
      <c r="AF215" s="155"/>
      <c r="AG215" s="174">
        <f>D215*D53*PRODUCT($CJ215:CJ215)</f>
        <v>0</v>
      </c>
      <c r="AH215" s="174">
        <f>E215*E53*PRODUCT($CJ215:CK215)</f>
        <v>0</v>
      </c>
      <c r="AI215" s="174">
        <f>F215*F53*PRODUCT($CJ215:CL215)</f>
        <v>0</v>
      </c>
      <c r="AJ215" s="174">
        <f>G215*G53*PRODUCT($CJ215:CM215)</f>
        <v>0</v>
      </c>
      <c r="AK215" s="174">
        <f>H215*H53*PRODUCT($CJ215:CN215)</f>
        <v>0</v>
      </c>
      <c r="AL215" s="174">
        <f>I215*I53*PRODUCT($CJ215:CO215)</f>
        <v>0</v>
      </c>
      <c r="AM215" s="174">
        <f>J215*J53*PRODUCT($CJ215:CP215)</f>
        <v>0</v>
      </c>
      <c r="AN215" s="174">
        <f>K215*K53*PRODUCT($CJ215:CQ215)</f>
        <v>0</v>
      </c>
      <c r="AO215" s="174">
        <f>L215*L53*PRODUCT($CJ215:CR215)</f>
        <v>0</v>
      </c>
      <c r="AP215" s="174">
        <f>M215*M53*PRODUCT($CJ215:CS215)</f>
        <v>0</v>
      </c>
      <c r="AQ215" s="174">
        <f>N215*N53*PRODUCT($CJ215:CT215)</f>
        <v>0</v>
      </c>
      <c r="AR215" s="174">
        <f>O215*O53*PRODUCT($CJ215:CU215)</f>
        <v>0</v>
      </c>
      <c r="AS215" s="174">
        <f>P215*P53*PRODUCT($CJ215:CV215)</f>
        <v>0</v>
      </c>
      <c r="AT215" s="174">
        <f>Q215*Q53*PRODUCT($CJ215:CW215)</f>
        <v>0</v>
      </c>
      <c r="AU215" s="174">
        <f>R215*R53*PRODUCT($CJ215:CX215)</f>
        <v>0</v>
      </c>
      <c r="AV215" s="174">
        <f>S215*S53*PRODUCT($CJ215:CY215)</f>
        <v>0</v>
      </c>
      <c r="AW215" s="174">
        <f>T215*T53*PRODUCT($CJ215:CZ215)</f>
        <v>0</v>
      </c>
      <c r="AX215" s="174">
        <f>U215*U53*PRODUCT($CJ215:DA215)</f>
        <v>0</v>
      </c>
      <c r="AY215" s="174">
        <f>V215*V53*PRODUCT($CJ215:DB215)</f>
        <v>0</v>
      </c>
      <c r="AZ215" s="174">
        <f>W215*W53*PRODUCT($CJ215:DC215)</f>
        <v>0</v>
      </c>
      <c r="BA215" s="174">
        <f>X215*X53*PRODUCT($CJ215:DD215)</f>
        <v>0</v>
      </c>
      <c r="BB215" s="174">
        <f>Y215*Y53*PRODUCT($CJ215:DE215)</f>
        <v>0</v>
      </c>
      <c r="BC215" s="174">
        <f>Z215*Z53*PRODUCT($CJ215:DF215)</f>
        <v>0</v>
      </c>
      <c r="BD215" s="174">
        <f>AA215*AA53*PRODUCT($CJ215:DG215)</f>
        <v>0</v>
      </c>
      <c r="BE215" s="174">
        <f>AB215*AB53*PRODUCT($CJ215:DH215)</f>
        <v>0</v>
      </c>
      <c r="BF215" s="93"/>
      <c r="BG215" s="93"/>
      <c r="BH215" s="93"/>
      <c r="BI215" s="181">
        <f>SUM($AF215:AG215)-SUM($AF247:AG247)-SUM($C247:D247)-SUM($BH247:BI247)</f>
        <v>0</v>
      </c>
      <c r="BJ215" s="181">
        <f>SUM($AF215:AH215)-SUM($AF247:AH247)-SUM($C247:E247)-SUM($BH247:BJ247)</f>
        <v>0</v>
      </c>
      <c r="BK215" s="181">
        <f>SUM($AF215:AI215)-SUM($AF247:AI247)-SUM($C247:F247)-SUM($BH247:BK247)</f>
        <v>0</v>
      </c>
      <c r="BL215" s="181">
        <f>SUM($AF215:AJ215)-SUM($AF247:AJ247)-SUM($C247:G247)-SUM($BH247:BL247)</f>
        <v>0</v>
      </c>
      <c r="BM215" s="181">
        <f>SUM($AF215:AK215)-SUM($AF247:AK247)-SUM($C247:H247)-SUM($BH247:BM247)</f>
        <v>0</v>
      </c>
      <c r="BN215" s="181">
        <f>SUM($AF215:AL215)-SUM($AF247:AL247)-SUM($C247:I247)-SUM($BH247:BN247)</f>
        <v>0</v>
      </c>
      <c r="BO215" s="181">
        <f>SUM($AF215:AM215)-SUM($AF247:AM247)-SUM($C247:J247)-SUM($BH247:BO247)</f>
        <v>0</v>
      </c>
      <c r="BP215" s="181">
        <f>SUM($AF215:AN215)-SUM($AF247:AN247)-SUM($C247:K247)-SUM($BH247:BP247)</f>
        <v>0</v>
      </c>
      <c r="BQ215" s="181">
        <f>SUM($AF215:AO215)-SUM($AF247:AO247)-SUM($C247:L247)-SUM($BH247:BQ247)</f>
        <v>0</v>
      </c>
      <c r="BR215" s="181">
        <f>SUM($AF215:AP215)-SUM($AF247:AP247)-SUM($C247:M247)-SUM($BH247:BR247)</f>
        <v>0</v>
      </c>
      <c r="BS215" s="181">
        <f>SUM($AF215:AQ215)-SUM($AF247:AQ247)-SUM($C247:N247)-SUM($BH247:BS247)</f>
        <v>0</v>
      </c>
      <c r="BT215" s="181">
        <f>SUM($AF215:AR215)-SUM($AF247:AR247)-SUM($C247:O247)-SUM($BH247:BT247)</f>
        <v>0</v>
      </c>
      <c r="BU215" s="181">
        <f>SUM($AF215:AS215)-SUM($AF247:AS247)-SUM($C247:P247)-SUM($BH247:BU247)</f>
        <v>0</v>
      </c>
      <c r="BV215" s="181">
        <f>SUM($AF215:AT215)-SUM($AF247:AT247)-SUM($C247:Q247)-SUM($BH247:BV247)</f>
        <v>0</v>
      </c>
      <c r="BW215" s="181">
        <f>SUM($AF215:AU215)-SUM($AF247:AU247)-SUM($C247:R247)-SUM($BH247:BW247)</f>
        <v>0</v>
      </c>
      <c r="BX215" s="181">
        <f>SUM($AF215:AV215)-SUM($AF247:AV247)-SUM($C247:S247)-SUM($BH247:BX247)</f>
        <v>0</v>
      </c>
      <c r="BY215" s="181">
        <f>SUM($AF215:AW215)-SUM($AF247:AW247)-SUM($C247:T247)-SUM($BH247:BY247)</f>
        <v>0</v>
      </c>
      <c r="BZ215" s="181">
        <f>SUM($AF215:AX215)-SUM($AF247:AX247)-SUM($C247:U247)-SUM($BH247:BZ247)</f>
        <v>0</v>
      </c>
      <c r="CA215" s="181">
        <f>SUM($AF215:AY215)-SUM($AF247:AY247)-SUM($C247:V247)-SUM($BH247:CA247)</f>
        <v>0</v>
      </c>
      <c r="CB215" s="181">
        <f>SUM($AF215:AZ215)-SUM($AF247:AZ247)-SUM($C247:W247)-SUM($BH247:CB247)</f>
        <v>0</v>
      </c>
      <c r="CC215" s="181">
        <f>SUM($AF215:BA215)-SUM($AF247:BA247)-SUM($C247:X247)-SUM($BH247:CC247)</f>
        <v>0</v>
      </c>
      <c r="CD215" s="181">
        <f>SUM($AF215:BB215)-SUM($AF247:BB247)-SUM($C247:Y247)-SUM($BH247:CD247)</f>
        <v>0</v>
      </c>
      <c r="CE215" s="181">
        <f>SUM($AF215:BC215)-SUM($AF247:BC247)-SUM($C247:Z247)-SUM($BH247:CE247)</f>
        <v>0</v>
      </c>
      <c r="CF215" s="181">
        <f>SUM($AF215:BD215)-SUM($AF247:BD247)-SUM($C247:AA247)-SUM($BH247:CF247)</f>
        <v>0</v>
      </c>
      <c r="CG215" s="181">
        <f>SUM($AF215:BE215)-SUM($AF247:BE247)-SUM($C247:AB247)-SUM($BH247:CG247)</f>
        <v>0</v>
      </c>
      <c r="CH215" s="52"/>
      <c r="CI215" s="52"/>
      <c r="CJ215" s="67"/>
      <c r="CK215" s="67"/>
      <c r="CL215" s="67"/>
      <c r="CM215" s="67"/>
      <c r="CN215" s="67"/>
      <c r="CO215" s="67"/>
      <c r="CP215" s="67"/>
      <c r="CQ215" s="67"/>
      <c r="CR215" s="67"/>
      <c r="CS215" s="67"/>
      <c r="CT215" s="67">
        <f t="shared" si="21"/>
        <v>1</v>
      </c>
      <c r="CU215" s="67">
        <f t="shared" si="21"/>
        <v>0.99693147759334366</v>
      </c>
      <c r="CV215" s="67">
        <f t="shared" si="21"/>
        <v>0.99686987986450748</v>
      </c>
      <c r="CW215" s="67">
        <f t="shared" si="21"/>
        <v>0.99680812956203135</v>
      </c>
      <c r="CX215" s="67">
        <f t="shared" si="21"/>
        <v>0.99674629697707107</v>
      </c>
      <c r="CY215" s="67">
        <f t="shared" si="21"/>
        <v>0.99398653950885041</v>
      </c>
      <c r="CZ215" s="67">
        <f t="shared" si="22"/>
        <v>0.99387448853847926</v>
      </c>
      <c r="DA215" s="67">
        <f t="shared" si="22"/>
        <v>0.99376268592874684</v>
      </c>
      <c r="DB215" s="67">
        <f t="shared" si="22"/>
        <v>0.99365126556422934</v>
      </c>
      <c r="DC215" s="67">
        <f t="shared" si="22"/>
        <v>0.99354035990178857</v>
      </c>
      <c r="DD215" s="67">
        <f t="shared" si="22"/>
        <v>0.98955331572925176</v>
      </c>
      <c r="DE215" s="67">
        <f t="shared" si="22"/>
        <v>0.98937921505690885</v>
      </c>
      <c r="DF215" s="67">
        <f t="shared" si="22"/>
        <v>0.98920652848569024</v>
      </c>
      <c r="DG215" s="67">
        <f t="shared" si="22"/>
        <v>0.9890354346526874</v>
      </c>
      <c r="DH215" s="67">
        <f t="shared" si="22"/>
        <v>0.98886609825029814</v>
      </c>
      <c r="DI215" s="67">
        <f t="shared" si="22"/>
        <v>0.98394543299337678</v>
      </c>
      <c r="DJ215" s="53"/>
      <c r="DK215" s="53"/>
      <c r="DL215" s="53"/>
      <c r="DM215" s="188" t="str">
        <f t="shared" si="24"/>
        <v/>
      </c>
      <c r="DN215" s="188" t="str">
        <f t="shared" si="23"/>
        <v/>
      </c>
      <c r="DO215" s="188" t="str">
        <f t="shared" si="23"/>
        <v/>
      </c>
      <c r="DP215" s="188" t="str">
        <f t="shared" si="23"/>
        <v/>
      </c>
      <c r="DQ215" s="188" t="str">
        <f t="shared" si="23"/>
        <v/>
      </c>
      <c r="DR215" s="188" t="str">
        <f t="shared" si="23"/>
        <v/>
      </c>
      <c r="DS215" s="188" t="str">
        <f t="shared" si="23"/>
        <v/>
      </c>
      <c r="DT215" s="188" t="str">
        <f t="shared" si="23"/>
        <v/>
      </c>
      <c r="DU215" s="188" t="str">
        <f t="shared" si="23"/>
        <v/>
      </c>
      <c r="DV215" s="188" t="str">
        <f t="shared" si="23"/>
        <v/>
      </c>
      <c r="DW215" s="188" t="str">
        <f t="shared" si="23"/>
        <v/>
      </c>
      <c r="DX215" s="188" t="str">
        <f t="shared" si="23"/>
        <v/>
      </c>
      <c r="DY215" s="188" t="str">
        <f t="shared" si="23"/>
        <v/>
      </c>
      <c r="DZ215" s="188" t="str">
        <f t="shared" si="23"/>
        <v/>
      </c>
      <c r="EA215" s="188" t="str">
        <f t="shared" si="23"/>
        <v/>
      </c>
      <c r="EB215" s="188" t="str">
        <f t="shared" si="23"/>
        <v/>
      </c>
      <c r="EC215" s="188" t="str">
        <f t="shared" ref="EC215:EK230" si="25">IF(ISERROR(BY215/T53),"",BY215/T53)</f>
        <v/>
      </c>
      <c r="ED215" s="188" t="str">
        <f t="shared" si="25"/>
        <v/>
      </c>
      <c r="EE215" s="188" t="str">
        <f t="shared" si="25"/>
        <v/>
      </c>
      <c r="EF215" s="188" t="str">
        <f t="shared" si="25"/>
        <v/>
      </c>
      <c r="EG215" s="188" t="str">
        <f t="shared" si="25"/>
        <v/>
      </c>
      <c r="EH215" s="188" t="str">
        <f t="shared" si="25"/>
        <v/>
      </c>
      <c r="EI215" s="188" t="str">
        <f t="shared" si="25"/>
        <v/>
      </c>
      <c r="EJ215" s="188" t="str">
        <f t="shared" si="25"/>
        <v/>
      </c>
      <c r="EK215" s="188" t="str">
        <f t="shared" si="25"/>
        <v/>
      </c>
    </row>
    <row r="216" spans="2:141" x14ac:dyDescent="0.3">
      <c r="B216" s="1">
        <v>12</v>
      </c>
      <c r="C216" s="155"/>
      <c r="D216" s="175"/>
      <c r="E216" s="175"/>
      <c r="F216" s="175"/>
      <c r="G216" s="175"/>
      <c r="H216" s="175"/>
      <c r="I216" s="175"/>
      <c r="J216" s="175"/>
      <c r="K216" s="175"/>
      <c r="L216" s="175"/>
      <c r="M216" s="175"/>
      <c r="N216" s="175"/>
      <c r="O216" s="175">
        <f>VLOOKUP(N88,DiaInc,$A$4,FALSE)*Diabetes_model!AP151</f>
        <v>3.0685224066563654E-3</v>
      </c>
      <c r="P216" s="175">
        <f>VLOOKUP(O88,DiaInc,$A$4,FALSE)*Diabetes_model!AQ151</f>
        <v>3.1301201354925578E-3</v>
      </c>
      <c r="Q216" s="175">
        <f>VLOOKUP(P88,DiaInc,$A$4,FALSE)*Diabetes_model!AR151</f>
        <v>3.1918704379687007E-3</v>
      </c>
      <c r="R216" s="175">
        <f>VLOOKUP(Q88,DiaInc,$A$4,FALSE)*Diabetes_model!AS151</f>
        <v>3.2537030229289133E-3</v>
      </c>
      <c r="S216" s="175">
        <f>VLOOKUP(R88,DiaInc,$A$4,FALSE)*Diabetes_model!AT151</f>
        <v>6.0134604911495568E-3</v>
      </c>
      <c r="T216" s="175">
        <f>VLOOKUP(S88,DiaInc,$A$4,FALSE)*Diabetes_model!AU151</f>
        <v>6.1255114615207792E-3</v>
      </c>
      <c r="U216" s="175">
        <f>VLOOKUP(T88,DiaInc,$A$4,FALSE)*Diabetes_model!AV151</f>
        <v>6.2373140712531135E-3</v>
      </c>
      <c r="V216" s="175">
        <f>VLOOKUP(U88,DiaInc,$A$4,FALSE)*Diabetes_model!AW151</f>
        <v>6.3487344357706973E-3</v>
      </c>
      <c r="W216" s="175">
        <f>VLOOKUP(V88,DiaInc,$A$4,FALSE)*Diabetes_model!AX151</f>
        <v>6.4596400982114719E-3</v>
      </c>
      <c r="X216" s="175">
        <f>VLOOKUP(W88,DiaInc,$A$4,FALSE)*Diabetes_model!AY151</f>
        <v>1.0446684270748199E-2</v>
      </c>
      <c r="Y216" s="175">
        <f>VLOOKUP(X88,DiaInc,$A$4,FALSE)*Diabetes_model!AZ151</f>
        <v>1.0620784943091172E-2</v>
      </c>
      <c r="Z216" s="175">
        <f>VLOOKUP(Y88,DiaInc,$A$4,FALSE)*Diabetes_model!BA151</f>
        <v>1.0793471514309745E-2</v>
      </c>
      <c r="AA216" s="175">
        <f>VLOOKUP(Z88,DiaInc,$A$4,FALSE)*Diabetes_model!BB151</f>
        <v>1.096456534731261E-2</v>
      </c>
      <c r="AB216" s="175">
        <f>VLOOKUP(AA88,DiaInc,$A$4,FALSE)*Diabetes_model!BC151</f>
        <v>1.1133901749701873E-2</v>
      </c>
      <c r="AC216" s="155"/>
      <c r="AD216" s="155"/>
      <c r="AE216" s="155"/>
      <c r="AF216" s="155"/>
      <c r="AG216" s="174">
        <f>D216*D54*PRODUCT($CJ216:CJ216)</f>
        <v>0</v>
      </c>
      <c r="AH216" s="174">
        <f>E216*E54*PRODUCT($CJ216:CK216)</f>
        <v>0</v>
      </c>
      <c r="AI216" s="174">
        <f>F216*F54*PRODUCT($CJ216:CL216)</f>
        <v>0</v>
      </c>
      <c r="AJ216" s="174">
        <f>G216*G54*PRODUCT($CJ216:CM216)</f>
        <v>0</v>
      </c>
      <c r="AK216" s="174">
        <f>H216*H54*PRODUCT($CJ216:CN216)</f>
        <v>0</v>
      </c>
      <c r="AL216" s="174">
        <f>I216*I54*PRODUCT($CJ216:CO216)</f>
        <v>0</v>
      </c>
      <c r="AM216" s="174">
        <f>J216*J54*PRODUCT($CJ216:CP216)</f>
        <v>0</v>
      </c>
      <c r="AN216" s="174">
        <f>K216*K54*PRODUCT($CJ216:CQ216)</f>
        <v>0</v>
      </c>
      <c r="AO216" s="174">
        <f>L216*L54*PRODUCT($CJ216:CR216)</f>
        <v>0</v>
      </c>
      <c r="AP216" s="174">
        <f>M216*M54*PRODUCT($CJ216:CS216)</f>
        <v>0</v>
      </c>
      <c r="AQ216" s="174">
        <f>N216*N54*PRODUCT($CJ216:CT216)</f>
        <v>0</v>
      </c>
      <c r="AR216" s="174">
        <f>O216*O54*PRODUCT($CJ216:CU216)</f>
        <v>0</v>
      </c>
      <c r="AS216" s="174">
        <f>P216*P54*PRODUCT($CJ216:CV216)</f>
        <v>0</v>
      </c>
      <c r="AT216" s="174">
        <f>Q216*Q54*PRODUCT($CJ216:CW216)</f>
        <v>0</v>
      </c>
      <c r="AU216" s="174">
        <f>R216*R54*PRODUCT($CJ216:CX216)</f>
        <v>0</v>
      </c>
      <c r="AV216" s="174">
        <f>S216*S54*PRODUCT($CJ216:CY216)</f>
        <v>0</v>
      </c>
      <c r="AW216" s="174">
        <f>T216*T54*PRODUCT($CJ216:CZ216)</f>
        <v>0</v>
      </c>
      <c r="AX216" s="174">
        <f>U216*U54*PRODUCT($CJ216:DA216)</f>
        <v>0</v>
      </c>
      <c r="AY216" s="174">
        <f>V216*V54*PRODUCT($CJ216:DB216)</f>
        <v>0</v>
      </c>
      <c r="AZ216" s="174">
        <f>W216*W54*PRODUCT($CJ216:DC216)</f>
        <v>0</v>
      </c>
      <c r="BA216" s="174">
        <f>X216*X54*PRODUCT($CJ216:DD216)</f>
        <v>0</v>
      </c>
      <c r="BB216" s="174">
        <f>Y216*Y54*PRODUCT($CJ216:DE216)</f>
        <v>0</v>
      </c>
      <c r="BC216" s="174">
        <f>Z216*Z54*PRODUCT($CJ216:DF216)</f>
        <v>0</v>
      </c>
      <c r="BD216" s="174">
        <f>AA216*AA54*PRODUCT($CJ216:DG216)</f>
        <v>0</v>
      </c>
      <c r="BE216" s="174">
        <f>AB216*AB54*PRODUCT($CJ216:DH216)</f>
        <v>0</v>
      </c>
      <c r="BF216" s="93"/>
      <c r="BG216" s="93"/>
      <c r="BH216" s="93"/>
      <c r="BI216" s="181">
        <f>SUM($AF216:AG216)-SUM($AF248:AG248)-SUM($C248:D248)-SUM($BH248:BI248)</f>
        <v>0</v>
      </c>
      <c r="BJ216" s="181">
        <f>SUM($AF216:AH216)-SUM($AF248:AH248)-SUM($C248:E248)-SUM($BH248:BJ248)</f>
        <v>0</v>
      </c>
      <c r="BK216" s="181">
        <f>SUM($AF216:AI216)-SUM($AF248:AI248)-SUM($C248:F248)-SUM($BH248:BK248)</f>
        <v>0</v>
      </c>
      <c r="BL216" s="181">
        <f>SUM($AF216:AJ216)-SUM($AF248:AJ248)-SUM($C248:G248)-SUM($BH248:BL248)</f>
        <v>0</v>
      </c>
      <c r="BM216" s="181">
        <f>SUM($AF216:AK216)-SUM($AF248:AK248)-SUM($C248:H248)-SUM($BH248:BM248)</f>
        <v>0</v>
      </c>
      <c r="BN216" s="181">
        <f>SUM($AF216:AL216)-SUM($AF248:AL248)-SUM($C248:I248)-SUM($BH248:BN248)</f>
        <v>0</v>
      </c>
      <c r="BO216" s="181">
        <f>SUM($AF216:AM216)-SUM($AF248:AM248)-SUM($C248:J248)-SUM($BH248:BO248)</f>
        <v>0</v>
      </c>
      <c r="BP216" s="181">
        <f>SUM($AF216:AN216)-SUM($AF248:AN248)-SUM($C248:K248)-SUM($BH248:BP248)</f>
        <v>0</v>
      </c>
      <c r="BQ216" s="181">
        <f>SUM($AF216:AO216)-SUM($AF248:AO248)-SUM($C248:L248)-SUM($BH248:BQ248)</f>
        <v>0</v>
      </c>
      <c r="BR216" s="181">
        <f>SUM($AF216:AP216)-SUM($AF248:AP248)-SUM($C248:M248)-SUM($BH248:BR248)</f>
        <v>0</v>
      </c>
      <c r="BS216" s="181">
        <f>SUM($AF216:AQ216)-SUM($AF248:AQ248)-SUM($C248:N248)-SUM($BH248:BS248)</f>
        <v>0</v>
      </c>
      <c r="BT216" s="181">
        <f>SUM($AF216:AR216)-SUM($AF248:AR248)-SUM($C248:O248)-SUM($BH248:BT248)</f>
        <v>0</v>
      </c>
      <c r="BU216" s="181">
        <f>SUM($AF216:AS216)-SUM($AF248:AS248)-SUM($C248:P248)-SUM($BH248:BU248)</f>
        <v>0</v>
      </c>
      <c r="BV216" s="181">
        <f>SUM($AF216:AT216)-SUM($AF248:AT248)-SUM($C248:Q248)-SUM($BH248:BV248)</f>
        <v>0</v>
      </c>
      <c r="BW216" s="181">
        <f>SUM($AF216:AU216)-SUM($AF248:AU248)-SUM($C248:R248)-SUM($BH248:BW248)</f>
        <v>0</v>
      </c>
      <c r="BX216" s="181">
        <f>SUM($AF216:AV216)-SUM($AF248:AV248)-SUM($C248:S248)-SUM($BH248:BX248)</f>
        <v>0</v>
      </c>
      <c r="BY216" s="181">
        <f>SUM($AF216:AW216)-SUM($AF248:AW248)-SUM($C248:T248)-SUM($BH248:BY248)</f>
        <v>0</v>
      </c>
      <c r="BZ216" s="181">
        <f>SUM($AF216:AX216)-SUM($AF248:AX248)-SUM($C248:U248)-SUM($BH248:BZ248)</f>
        <v>0</v>
      </c>
      <c r="CA216" s="181">
        <f>SUM($AF216:AY216)-SUM($AF248:AY248)-SUM($C248:V248)-SUM($BH248:CA248)</f>
        <v>0</v>
      </c>
      <c r="CB216" s="181">
        <f>SUM($AF216:AZ216)-SUM($AF248:AZ248)-SUM($C248:W248)-SUM($BH248:CB248)</f>
        <v>0</v>
      </c>
      <c r="CC216" s="181">
        <f>SUM($AF216:BA216)-SUM($AF248:BA248)-SUM($C248:X248)-SUM($BH248:CC248)</f>
        <v>0</v>
      </c>
      <c r="CD216" s="181">
        <f>SUM($AF216:BB216)-SUM($AF248:BB248)-SUM($C248:Y248)-SUM($BH248:CD248)</f>
        <v>0</v>
      </c>
      <c r="CE216" s="181">
        <f>SUM($AF216:BC216)-SUM($AF248:BC248)-SUM($C248:Z248)-SUM($BH248:CE248)</f>
        <v>0</v>
      </c>
      <c r="CF216" s="181">
        <f>SUM($AF216:BD216)-SUM($AF248:BD248)-SUM($C248:AA248)-SUM($BH248:CF248)</f>
        <v>0</v>
      </c>
      <c r="CG216" s="181">
        <f>SUM($AF216:BE216)-SUM($AF248:BE248)-SUM($C248:AB248)-SUM($BH248:CG248)</f>
        <v>0</v>
      </c>
      <c r="CH216" s="52"/>
      <c r="CI216" s="52"/>
      <c r="CJ216" s="67"/>
      <c r="CK216" s="67"/>
      <c r="CL216" s="67"/>
      <c r="CM216" s="67"/>
      <c r="CN216" s="67"/>
      <c r="CO216" s="67"/>
      <c r="CP216" s="67"/>
      <c r="CQ216" s="67"/>
      <c r="CR216" s="67"/>
      <c r="CS216" s="67"/>
      <c r="CT216" s="67"/>
      <c r="CU216" s="67">
        <f t="shared" si="21"/>
        <v>1</v>
      </c>
      <c r="CV216" s="67">
        <f t="shared" si="21"/>
        <v>0.99693147759334366</v>
      </c>
      <c r="CW216" s="67">
        <f t="shared" si="21"/>
        <v>0.99686987986450748</v>
      </c>
      <c r="CX216" s="67">
        <f t="shared" si="21"/>
        <v>0.99680812956203135</v>
      </c>
      <c r="CY216" s="67">
        <f t="shared" si="21"/>
        <v>0.99674629697707107</v>
      </c>
      <c r="CZ216" s="67">
        <f t="shared" si="22"/>
        <v>0.99398653950885041</v>
      </c>
      <c r="DA216" s="67">
        <f t="shared" si="22"/>
        <v>0.99387448853847926</v>
      </c>
      <c r="DB216" s="67">
        <f t="shared" si="22"/>
        <v>0.99376268592874684</v>
      </c>
      <c r="DC216" s="67">
        <f t="shared" si="22"/>
        <v>0.99365126556422934</v>
      </c>
      <c r="DD216" s="67">
        <f t="shared" si="22"/>
        <v>0.99354035990178857</v>
      </c>
      <c r="DE216" s="67">
        <f t="shared" si="22"/>
        <v>0.98955331572925176</v>
      </c>
      <c r="DF216" s="67">
        <f t="shared" si="22"/>
        <v>0.98937921505690885</v>
      </c>
      <c r="DG216" s="67">
        <f t="shared" si="22"/>
        <v>0.98920652848569024</v>
      </c>
      <c r="DH216" s="67">
        <f t="shared" si="22"/>
        <v>0.9890354346526874</v>
      </c>
      <c r="DI216" s="67">
        <f t="shared" si="22"/>
        <v>0.98886609825029814</v>
      </c>
      <c r="DJ216" s="53"/>
      <c r="DK216" s="53"/>
      <c r="DL216" s="53"/>
      <c r="DM216" s="188" t="str">
        <f t="shared" si="24"/>
        <v/>
      </c>
      <c r="DN216" s="188" t="str">
        <f t="shared" si="24"/>
        <v/>
      </c>
      <c r="DO216" s="188" t="str">
        <f t="shared" si="24"/>
        <v/>
      </c>
      <c r="DP216" s="188" t="str">
        <f t="shared" si="24"/>
        <v/>
      </c>
      <c r="DQ216" s="188" t="str">
        <f t="shared" si="24"/>
        <v/>
      </c>
      <c r="DR216" s="188" t="str">
        <f t="shared" si="24"/>
        <v/>
      </c>
      <c r="DS216" s="188" t="str">
        <f t="shared" si="24"/>
        <v/>
      </c>
      <c r="DT216" s="188" t="str">
        <f t="shared" si="24"/>
        <v/>
      </c>
      <c r="DU216" s="188" t="str">
        <f t="shared" si="24"/>
        <v/>
      </c>
      <c r="DV216" s="188" t="str">
        <f t="shared" si="24"/>
        <v/>
      </c>
      <c r="DW216" s="188" t="str">
        <f t="shared" si="24"/>
        <v/>
      </c>
      <c r="DX216" s="188" t="str">
        <f t="shared" si="24"/>
        <v/>
      </c>
      <c r="DY216" s="188" t="str">
        <f t="shared" si="24"/>
        <v/>
      </c>
      <c r="DZ216" s="188" t="str">
        <f t="shared" si="24"/>
        <v/>
      </c>
      <c r="EA216" s="188" t="str">
        <f t="shared" si="24"/>
        <v/>
      </c>
      <c r="EB216" s="188" t="str">
        <f t="shared" si="24"/>
        <v/>
      </c>
      <c r="EC216" s="188" t="str">
        <f t="shared" si="25"/>
        <v/>
      </c>
      <c r="ED216" s="188" t="str">
        <f t="shared" si="25"/>
        <v/>
      </c>
      <c r="EE216" s="188" t="str">
        <f t="shared" si="25"/>
        <v/>
      </c>
      <c r="EF216" s="188" t="str">
        <f t="shared" si="25"/>
        <v/>
      </c>
      <c r="EG216" s="188" t="str">
        <f t="shared" si="25"/>
        <v/>
      </c>
      <c r="EH216" s="188" t="str">
        <f t="shared" si="25"/>
        <v/>
      </c>
      <c r="EI216" s="188" t="str">
        <f t="shared" si="25"/>
        <v/>
      </c>
      <c r="EJ216" s="188" t="str">
        <f t="shared" si="25"/>
        <v/>
      </c>
      <c r="EK216" s="188" t="str">
        <f t="shared" si="25"/>
        <v/>
      </c>
    </row>
    <row r="217" spans="2:141" x14ac:dyDescent="0.3">
      <c r="B217" s="1">
        <v>13</v>
      </c>
      <c r="C217" s="155"/>
      <c r="D217" s="175"/>
      <c r="E217" s="175"/>
      <c r="F217" s="175"/>
      <c r="G217" s="175"/>
      <c r="H217" s="175"/>
      <c r="I217" s="175"/>
      <c r="J217" s="175"/>
      <c r="K217" s="175"/>
      <c r="L217" s="175"/>
      <c r="M217" s="175"/>
      <c r="N217" s="175"/>
      <c r="O217" s="175"/>
      <c r="P217" s="175">
        <f>VLOOKUP(O89,DiaInc,$A$4,FALSE)*Diabetes_model!AQ152</f>
        <v>3.0685224066563654E-3</v>
      </c>
      <c r="Q217" s="175">
        <f>VLOOKUP(P89,DiaInc,$A$4,FALSE)*Diabetes_model!AR152</f>
        <v>3.1301201354925578E-3</v>
      </c>
      <c r="R217" s="175">
        <f>VLOOKUP(Q89,DiaInc,$A$4,FALSE)*Diabetes_model!AS152</f>
        <v>3.1918704379687007E-3</v>
      </c>
      <c r="S217" s="175">
        <f>VLOOKUP(R89,DiaInc,$A$4,FALSE)*Diabetes_model!AT152</f>
        <v>3.2537030229289133E-3</v>
      </c>
      <c r="T217" s="175">
        <f>VLOOKUP(S89,DiaInc,$A$4,FALSE)*Diabetes_model!AU152</f>
        <v>6.0134604911495568E-3</v>
      </c>
      <c r="U217" s="175">
        <f>VLOOKUP(T89,DiaInc,$A$4,FALSE)*Diabetes_model!AV152</f>
        <v>6.1255114615207792E-3</v>
      </c>
      <c r="V217" s="175">
        <f>VLOOKUP(U89,DiaInc,$A$4,FALSE)*Diabetes_model!AW152</f>
        <v>6.2373140712531135E-3</v>
      </c>
      <c r="W217" s="175">
        <f>VLOOKUP(V89,DiaInc,$A$4,FALSE)*Diabetes_model!AX152</f>
        <v>6.3487344357706973E-3</v>
      </c>
      <c r="X217" s="175">
        <f>VLOOKUP(W89,DiaInc,$A$4,FALSE)*Diabetes_model!AY152</f>
        <v>6.4596400982114719E-3</v>
      </c>
      <c r="Y217" s="175">
        <f>VLOOKUP(X89,DiaInc,$A$4,FALSE)*Diabetes_model!AZ152</f>
        <v>1.0446684270748199E-2</v>
      </c>
      <c r="Z217" s="175">
        <f>VLOOKUP(Y89,DiaInc,$A$4,FALSE)*Diabetes_model!BA152</f>
        <v>1.0620784943091172E-2</v>
      </c>
      <c r="AA217" s="175">
        <f>VLOOKUP(Z89,DiaInc,$A$4,FALSE)*Diabetes_model!BB152</f>
        <v>1.0793471514309745E-2</v>
      </c>
      <c r="AB217" s="175">
        <f>VLOOKUP(AA89,DiaInc,$A$4,FALSE)*Diabetes_model!BC152</f>
        <v>1.096456534731261E-2</v>
      </c>
      <c r="AC217" s="155"/>
      <c r="AD217" s="155"/>
      <c r="AE217" s="155"/>
      <c r="AF217" s="155"/>
      <c r="AG217" s="174">
        <f>D217*D55*PRODUCT($CJ217:CJ217)</f>
        <v>0</v>
      </c>
      <c r="AH217" s="174">
        <f>E217*E55*PRODUCT($CJ217:CK217)</f>
        <v>0</v>
      </c>
      <c r="AI217" s="174">
        <f>F217*F55*PRODUCT($CJ217:CL217)</f>
        <v>0</v>
      </c>
      <c r="AJ217" s="174">
        <f>G217*G55*PRODUCT($CJ217:CM217)</f>
        <v>0</v>
      </c>
      <c r="AK217" s="174">
        <f>H217*H55*PRODUCT($CJ217:CN217)</f>
        <v>0</v>
      </c>
      <c r="AL217" s="174">
        <f>I217*I55*PRODUCT($CJ217:CO217)</f>
        <v>0</v>
      </c>
      <c r="AM217" s="174">
        <f>J217*J55*PRODUCT($CJ217:CP217)</f>
        <v>0</v>
      </c>
      <c r="AN217" s="174">
        <f>K217*K55*PRODUCT($CJ217:CQ217)</f>
        <v>0</v>
      </c>
      <c r="AO217" s="174">
        <f>L217*L55*PRODUCT($CJ217:CR217)</f>
        <v>0</v>
      </c>
      <c r="AP217" s="174">
        <f>M217*M55*PRODUCT($CJ217:CS217)</f>
        <v>0</v>
      </c>
      <c r="AQ217" s="174">
        <f>N217*N55*PRODUCT($CJ217:CT217)</f>
        <v>0</v>
      </c>
      <c r="AR217" s="174">
        <f>O217*O55*PRODUCT($CJ217:CU217)</f>
        <v>0</v>
      </c>
      <c r="AS217" s="174">
        <f>P217*P55*PRODUCT($CJ217:CV217)</f>
        <v>0</v>
      </c>
      <c r="AT217" s="174">
        <f>Q217*Q55*PRODUCT($CJ217:CW217)</f>
        <v>0</v>
      </c>
      <c r="AU217" s="174">
        <f>R217*R55*PRODUCT($CJ217:CX217)</f>
        <v>0</v>
      </c>
      <c r="AV217" s="174">
        <f>S217*S55*PRODUCT($CJ217:CY217)</f>
        <v>0</v>
      </c>
      <c r="AW217" s="174">
        <f>T217*T55*PRODUCT($CJ217:CZ217)</f>
        <v>0</v>
      </c>
      <c r="AX217" s="174">
        <f>U217*U55*PRODUCT($CJ217:DA217)</f>
        <v>0</v>
      </c>
      <c r="AY217" s="174">
        <f>V217*V55*PRODUCT($CJ217:DB217)</f>
        <v>0</v>
      </c>
      <c r="AZ217" s="174">
        <f>W217*W55*PRODUCT($CJ217:DC217)</f>
        <v>0</v>
      </c>
      <c r="BA217" s="174">
        <f>X217*X55*PRODUCT($CJ217:DD217)</f>
        <v>0</v>
      </c>
      <c r="BB217" s="174">
        <f>Y217*Y55*PRODUCT($CJ217:DE217)</f>
        <v>0</v>
      </c>
      <c r="BC217" s="174">
        <f>Z217*Z55*PRODUCT($CJ217:DF217)</f>
        <v>0</v>
      </c>
      <c r="BD217" s="174">
        <f>AA217*AA55*PRODUCT($CJ217:DG217)</f>
        <v>0</v>
      </c>
      <c r="BE217" s="174">
        <f>AB217*AB55*PRODUCT($CJ217:DH217)</f>
        <v>0</v>
      </c>
      <c r="BF217" s="93"/>
      <c r="BG217" s="93"/>
      <c r="BH217" s="93"/>
      <c r="BI217" s="181">
        <f>SUM($AF217:AG217)-SUM($AF249:AG249)-SUM($C249:D249)-SUM($BH249:BI249)</f>
        <v>0</v>
      </c>
      <c r="BJ217" s="181">
        <f>SUM($AF217:AH217)-SUM($AF249:AH249)-SUM($C249:E249)-SUM($BH249:BJ249)</f>
        <v>0</v>
      </c>
      <c r="BK217" s="181">
        <f>SUM($AF217:AI217)-SUM($AF249:AI249)-SUM($C249:F249)-SUM($BH249:BK249)</f>
        <v>0</v>
      </c>
      <c r="BL217" s="181">
        <f>SUM($AF217:AJ217)-SUM($AF249:AJ249)-SUM($C249:G249)-SUM($BH249:BL249)</f>
        <v>0</v>
      </c>
      <c r="BM217" s="181">
        <f>SUM($AF217:AK217)-SUM($AF249:AK249)-SUM($C249:H249)-SUM($BH249:BM249)</f>
        <v>0</v>
      </c>
      <c r="BN217" s="181">
        <f>SUM($AF217:AL217)-SUM($AF249:AL249)-SUM($C249:I249)-SUM($BH249:BN249)</f>
        <v>0</v>
      </c>
      <c r="BO217" s="181">
        <f>SUM($AF217:AM217)-SUM($AF249:AM249)-SUM($C249:J249)-SUM($BH249:BO249)</f>
        <v>0</v>
      </c>
      <c r="BP217" s="181">
        <f>SUM($AF217:AN217)-SUM($AF249:AN249)-SUM($C249:K249)-SUM($BH249:BP249)</f>
        <v>0</v>
      </c>
      <c r="BQ217" s="181">
        <f>SUM($AF217:AO217)-SUM($AF249:AO249)-SUM($C249:L249)-SUM($BH249:BQ249)</f>
        <v>0</v>
      </c>
      <c r="BR217" s="181">
        <f>SUM($AF217:AP217)-SUM($AF249:AP249)-SUM($C249:M249)-SUM($BH249:BR249)</f>
        <v>0</v>
      </c>
      <c r="BS217" s="181">
        <f>SUM($AF217:AQ217)-SUM($AF249:AQ249)-SUM($C249:N249)-SUM($BH249:BS249)</f>
        <v>0</v>
      </c>
      <c r="BT217" s="181">
        <f>SUM($AF217:AR217)-SUM($AF249:AR249)-SUM($C249:O249)-SUM($BH249:BT249)</f>
        <v>0</v>
      </c>
      <c r="BU217" s="181">
        <f>SUM($AF217:AS217)-SUM($AF249:AS249)-SUM($C249:P249)-SUM($BH249:BU249)</f>
        <v>0</v>
      </c>
      <c r="BV217" s="181">
        <f>SUM($AF217:AT217)-SUM($AF249:AT249)-SUM($C249:Q249)-SUM($BH249:BV249)</f>
        <v>0</v>
      </c>
      <c r="BW217" s="181">
        <f>SUM($AF217:AU217)-SUM($AF249:AU249)-SUM($C249:R249)-SUM($BH249:BW249)</f>
        <v>0</v>
      </c>
      <c r="BX217" s="181">
        <f>SUM($AF217:AV217)-SUM($AF249:AV249)-SUM($C249:S249)-SUM($BH249:BX249)</f>
        <v>0</v>
      </c>
      <c r="BY217" s="181">
        <f>SUM($AF217:AW217)-SUM($AF249:AW249)-SUM($C249:T249)-SUM($BH249:BY249)</f>
        <v>0</v>
      </c>
      <c r="BZ217" s="181">
        <f>SUM($AF217:AX217)-SUM($AF249:AX249)-SUM($C249:U249)-SUM($BH249:BZ249)</f>
        <v>0</v>
      </c>
      <c r="CA217" s="181">
        <f>SUM($AF217:AY217)-SUM($AF249:AY249)-SUM($C249:V249)-SUM($BH249:CA249)</f>
        <v>0</v>
      </c>
      <c r="CB217" s="181">
        <f>SUM($AF217:AZ217)-SUM($AF249:AZ249)-SUM($C249:W249)-SUM($BH249:CB249)</f>
        <v>0</v>
      </c>
      <c r="CC217" s="181">
        <f>SUM($AF217:BA217)-SUM($AF249:BA249)-SUM($C249:X249)-SUM($BH249:CC249)</f>
        <v>0</v>
      </c>
      <c r="CD217" s="181">
        <f>SUM($AF217:BB217)-SUM($AF249:BB249)-SUM($C249:Y249)-SUM($BH249:CD249)</f>
        <v>0</v>
      </c>
      <c r="CE217" s="181">
        <f>SUM($AF217:BC217)-SUM($AF249:BC249)-SUM($C249:Z249)-SUM($BH249:CE249)</f>
        <v>0</v>
      </c>
      <c r="CF217" s="181">
        <f>SUM($AF217:BD217)-SUM($AF249:BD249)-SUM($C249:AA249)-SUM($BH249:CF249)</f>
        <v>0</v>
      </c>
      <c r="CG217" s="181">
        <f>SUM($AF217:BE217)-SUM($AF249:BE249)-SUM($C249:AB249)-SUM($BH249:CG249)</f>
        <v>0</v>
      </c>
      <c r="CH217" s="52"/>
      <c r="CI217" s="52"/>
      <c r="CJ217" s="67"/>
      <c r="CK217" s="67"/>
      <c r="CL217" s="67"/>
      <c r="CM217" s="67"/>
      <c r="CN217" s="67"/>
      <c r="CO217" s="67"/>
      <c r="CP217" s="67"/>
      <c r="CQ217" s="67"/>
      <c r="CR217" s="67"/>
      <c r="CS217" s="67"/>
      <c r="CT217" s="67"/>
      <c r="CU217" s="67"/>
      <c r="CV217" s="67">
        <f t="shared" si="21"/>
        <v>1</v>
      </c>
      <c r="CW217" s="67">
        <f t="shared" si="21"/>
        <v>0.99693147759334366</v>
      </c>
      <c r="CX217" s="67">
        <f t="shared" si="21"/>
        <v>0.99686987986450748</v>
      </c>
      <c r="CY217" s="67">
        <f t="shared" si="21"/>
        <v>0.99680812956203135</v>
      </c>
      <c r="CZ217" s="67">
        <f t="shared" si="22"/>
        <v>0.99674629697707107</v>
      </c>
      <c r="DA217" s="67">
        <f t="shared" si="22"/>
        <v>0.99398653950885041</v>
      </c>
      <c r="DB217" s="67">
        <f t="shared" si="22"/>
        <v>0.99387448853847926</v>
      </c>
      <c r="DC217" s="67">
        <f t="shared" si="22"/>
        <v>0.99376268592874684</v>
      </c>
      <c r="DD217" s="67">
        <f t="shared" si="22"/>
        <v>0.99365126556422934</v>
      </c>
      <c r="DE217" s="67">
        <f t="shared" si="22"/>
        <v>0.99354035990178857</v>
      </c>
      <c r="DF217" s="67">
        <f t="shared" si="22"/>
        <v>0.98955331572925176</v>
      </c>
      <c r="DG217" s="67">
        <f t="shared" si="22"/>
        <v>0.98937921505690885</v>
      </c>
      <c r="DH217" s="67">
        <f t="shared" si="22"/>
        <v>0.98920652848569024</v>
      </c>
      <c r="DI217" s="67">
        <f t="shared" si="22"/>
        <v>0.9890354346526874</v>
      </c>
      <c r="DJ217" s="53"/>
      <c r="DK217" s="53"/>
      <c r="DL217" s="53"/>
      <c r="DM217" s="188" t="str">
        <f t="shared" si="24"/>
        <v/>
      </c>
      <c r="DN217" s="188" t="str">
        <f t="shared" si="24"/>
        <v/>
      </c>
      <c r="DO217" s="188" t="str">
        <f t="shared" si="24"/>
        <v/>
      </c>
      <c r="DP217" s="188" t="str">
        <f t="shared" si="24"/>
        <v/>
      </c>
      <c r="DQ217" s="188" t="str">
        <f t="shared" si="24"/>
        <v/>
      </c>
      <c r="DR217" s="188" t="str">
        <f t="shared" si="24"/>
        <v/>
      </c>
      <c r="DS217" s="188" t="str">
        <f t="shared" si="24"/>
        <v/>
      </c>
      <c r="DT217" s="188" t="str">
        <f t="shared" si="24"/>
        <v/>
      </c>
      <c r="DU217" s="188" t="str">
        <f t="shared" si="24"/>
        <v/>
      </c>
      <c r="DV217" s="188" t="str">
        <f t="shared" si="24"/>
        <v/>
      </c>
      <c r="DW217" s="188" t="str">
        <f t="shared" si="24"/>
        <v/>
      </c>
      <c r="DX217" s="188" t="str">
        <f t="shared" si="24"/>
        <v/>
      </c>
      <c r="DY217" s="188" t="str">
        <f t="shared" si="24"/>
        <v/>
      </c>
      <c r="DZ217" s="188" t="str">
        <f t="shared" si="24"/>
        <v/>
      </c>
      <c r="EA217" s="188" t="str">
        <f t="shared" si="24"/>
        <v/>
      </c>
      <c r="EB217" s="188" t="str">
        <f t="shared" si="24"/>
        <v/>
      </c>
      <c r="EC217" s="188" t="str">
        <f t="shared" si="25"/>
        <v/>
      </c>
      <c r="ED217" s="188" t="str">
        <f t="shared" si="25"/>
        <v/>
      </c>
      <c r="EE217" s="188" t="str">
        <f t="shared" si="25"/>
        <v/>
      </c>
      <c r="EF217" s="188" t="str">
        <f t="shared" si="25"/>
        <v/>
      </c>
      <c r="EG217" s="188" t="str">
        <f t="shared" si="25"/>
        <v/>
      </c>
      <c r="EH217" s="188" t="str">
        <f t="shared" si="25"/>
        <v/>
      </c>
      <c r="EI217" s="188" t="str">
        <f t="shared" si="25"/>
        <v/>
      </c>
      <c r="EJ217" s="188" t="str">
        <f t="shared" si="25"/>
        <v/>
      </c>
      <c r="EK217" s="188" t="str">
        <f t="shared" si="25"/>
        <v/>
      </c>
    </row>
    <row r="218" spans="2:141" x14ac:dyDescent="0.3">
      <c r="B218" s="1">
        <v>14</v>
      </c>
      <c r="C218" s="155"/>
      <c r="D218" s="175"/>
      <c r="E218" s="175"/>
      <c r="F218" s="175"/>
      <c r="G218" s="175"/>
      <c r="H218" s="175"/>
      <c r="I218" s="175"/>
      <c r="J218" s="175"/>
      <c r="K218" s="175"/>
      <c r="L218" s="175"/>
      <c r="M218" s="175"/>
      <c r="N218" s="175"/>
      <c r="O218" s="175"/>
      <c r="P218" s="175"/>
      <c r="Q218" s="175">
        <f>VLOOKUP(P90,DiaInc,$A$4,FALSE)*Diabetes_model!AR153</f>
        <v>3.0685224066563654E-3</v>
      </c>
      <c r="R218" s="175">
        <f>VLOOKUP(Q90,DiaInc,$A$4,FALSE)*Diabetes_model!AS153</f>
        <v>3.1301201354925578E-3</v>
      </c>
      <c r="S218" s="175">
        <f>VLOOKUP(R90,DiaInc,$A$4,FALSE)*Diabetes_model!AT153</f>
        <v>3.1918704379687007E-3</v>
      </c>
      <c r="T218" s="175">
        <f>VLOOKUP(S90,DiaInc,$A$4,FALSE)*Diabetes_model!AU153</f>
        <v>3.2537030229289133E-3</v>
      </c>
      <c r="U218" s="175">
        <f>VLOOKUP(T90,DiaInc,$A$4,FALSE)*Diabetes_model!AV153</f>
        <v>6.0134604911495568E-3</v>
      </c>
      <c r="V218" s="175">
        <f>VLOOKUP(U90,DiaInc,$A$4,FALSE)*Diabetes_model!AW153</f>
        <v>6.1255114615207792E-3</v>
      </c>
      <c r="W218" s="175">
        <f>VLOOKUP(V90,DiaInc,$A$4,FALSE)*Diabetes_model!AX153</f>
        <v>6.2373140712531135E-3</v>
      </c>
      <c r="X218" s="175">
        <f>VLOOKUP(W90,DiaInc,$A$4,FALSE)*Diabetes_model!AY153</f>
        <v>6.3487344357706973E-3</v>
      </c>
      <c r="Y218" s="175">
        <f>VLOOKUP(X90,DiaInc,$A$4,FALSE)*Diabetes_model!AZ153</f>
        <v>6.4596400982114719E-3</v>
      </c>
      <c r="Z218" s="175">
        <f>VLOOKUP(Y90,DiaInc,$A$4,FALSE)*Diabetes_model!BA153</f>
        <v>1.0446684270748199E-2</v>
      </c>
      <c r="AA218" s="175">
        <f>VLOOKUP(Z90,DiaInc,$A$4,FALSE)*Diabetes_model!BB153</f>
        <v>1.0620784943091172E-2</v>
      </c>
      <c r="AB218" s="175">
        <f>VLOOKUP(AA90,DiaInc,$A$4,FALSE)*Diabetes_model!BC153</f>
        <v>1.0793471514309745E-2</v>
      </c>
      <c r="AC218" s="155"/>
      <c r="AD218" s="155"/>
      <c r="AE218" s="155"/>
      <c r="AF218" s="155"/>
      <c r="AG218" s="174">
        <f>D218*D56*PRODUCT($CJ218:CJ218)</f>
        <v>0</v>
      </c>
      <c r="AH218" s="174">
        <f>E218*E56*PRODUCT($CJ218:CK218)</f>
        <v>0</v>
      </c>
      <c r="AI218" s="174">
        <f>F218*F56*PRODUCT($CJ218:CL218)</f>
        <v>0</v>
      </c>
      <c r="AJ218" s="174">
        <f>G218*G56*PRODUCT($CJ218:CM218)</f>
        <v>0</v>
      </c>
      <c r="AK218" s="174">
        <f>H218*H56*PRODUCT($CJ218:CN218)</f>
        <v>0</v>
      </c>
      <c r="AL218" s="174">
        <f>I218*I56*PRODUCT($CJ218:CO218)</f>
        <v>0</v>
      </c>
      <c r="AM218" s="174">
        <f>J218*J56*PRODUCT($CJ218:CP218)</f>
        <v>0</v>
      </c>
      <c r="AN218" s="174">
        <f>K218*K56*PRODUCT($CJ218:CQ218)</f>
        <v>0</v>
      </c>
      <c r="AO218" s="174">
        <f>L218*L56*PRODUCT($CJ218:CR218)</f>
        <v>0</v>
      </c>
      <c r="AP218" s="174">
        <f>M218*M56*PRODUCT($CJ218:CS218)</f>
        <v>0</v>
      </c>
      <c r="AQ218" s="174">
        <f>N218*N56*PRODUCT($CJ218:CT218)</f>
        <v>0</v>
      </c>
      <c r="AR218" s="174">
        <f>O218*O56*PRODUCT($CJ218:CU218)</f>
        <v>0</v>
      </c>
      <c r="AS218" s="174">
        <f>P218*P56*PRODUCT($CJ218:CV218)</f>
        <v>0</v>
      </c>
      <c r="AT218" s="174">
        <f>Q218*Q56*PRODUCT($CJ218:CW218)</f>
        <v>0</v>
      </c>
      <c r="AU218" s="174">
        <f>R218*R56*PRODUCT($CJ218:CX218)</f>
        <v>0</v>
      </c>
      <c r="AV218" s="174">
        <f>S218*S56*PRODUCT($CJ218:CY218)</f>
        <v>0</v>
      </c>
      <c r="AW218" s="174">
        <f>T218*T56*PRODUCT($CJ218:CZ218)</f>
        <v>0</v>
      </c>
      <c r="AX218" s="174">
        <f>U218*U56*PRODUCT($CJ218:DA218)</f>
        <v>0</v>
      </c>
      <c r="AY218" s="174">
        <f>V218*V56*PRODUCT($CJ218:DB218)</f>
        <v>0</v>
      </c>
      <c r="AZ218" s="174">
        <f>W218*W56*PRODUCT($CJ218:DC218)</f>
        <v>0</v>
      </c>
      <c r="BA218" s="174">
        <f>X218*X56*PRODUCT($CJ218:DD218)</f>
        <v>0</v>
      </c>
      <c r="BB218" s="174">
        <f>Y218*Y56*PRODUCT($CJ218:DE218)</f>
        <v>0</v>
      </c>
      <c r="BC218" s="174">
        <f>Z218*Z56*PRODUCT($CJ218:DF218)</f>
        <v>0</v>
      </c>
      <c r="BD218" s="174">
        <f>AA218*AA56*PRODUCT($CJ218:DG218)</f>
        <v>0</v>
      </c>
      <c r="BE218" s="174">
        <f>AB218*AB56*PRODUCT($CJ218:DH218)</f>
        <v>0</v>
      </c>
      <c r="BF218" s="93"/>
      <c r="BG218" s="93"/>
      <c r="BH218" s="93"/>
      <c r="BI218" s="181">
        <f>SUM($AF218:AG218)-SUM($AF250:AG250)-SUM($C250:D250)-SUM($BH250:BI250)</f>
        <v>0</v>
      </c>
      <c r="BJ218" s="181">
        <f>SUM($AF218:AH218)-SUM($AF250:AH250)-SUM($C250:E250)-SUM($BH250:BJ250)</f>
        <v>0</v>
      </c>
      <c r="BK218" s="181">
        <f>SUM($AF218:AI218)-SUM($AF250:AI250)-SUM($C250:F250)-SUM($BH250:BK250)</f>
        <v>0</v>
      </c>
      <c r="BL218" s="181">
        <f>SUM($AF218:AJ218)-SUM($AF250:AJ250)-SUM($C250:G250)-SUM($BH250:BL250)</f>
        <v>0</v>
      </c>
      <c r="BM218" s="181">
        <f>SUM($AF218:AK218)-SUM($AF250:AK250)-SUM($C250:H250)-SUM($BH250:BM250)</f>
        <v>0</v>
      </c>
      <c r="BN218" s="181">
        <f>SUM($AF218:AL218)-SUM($AF250:AL250)-SUM($C250:I250)-SUM($BH250:BN250)</f>
        <v>0</v>
      </c>
      <c r="BO218" s="181">
        <f>SUM($AF218:AM218)-SUM($AF250:AM250)-SUM($C250:J250)-SUM($BH250:BO250)</f>
        <v>0</v>
      </c>
      <c r="BP218" s="181">
        <f>SUM($AF218:AN218)-SUM($AF250:AN250)-SUM($C250:K250)-SUM($BH250:BP250)</f>
        <v>0</v>
      </c>
      <c r="BQ218" s="181">
        <f>SUM($AF218:AO218)-SUM($AF250:AO250)-SUM($C250:L250)-SUM($BH250:BQ250)</f>
        <v>0</v>
      </c>
      <c r="BR218" s="181">
        <f>SUM($AF218:AP218)-SUM($AF250:AP250)-SUM($C250:M250)-SUM($BH250:BR250)</f>
        <v>0</v>
      </c>
      <c r="BS218" s="181">
        <f>SUM($AF218:AQ218)-SUM($AF250:AQ250)-SUM($C250:N250)-SUM($BH250:BS250)</f>
        <v>0</v>
      </c>
      <c r="BT218" s="181">
        <f>SUM($AF218:AR218)-SUM($AF250:AR250)-SUM($C250:O250)-SUM($BH250:BT250)</f>
        <v>0</v>
      </c>
      <c r="BU218" s="181">
        <f>SUM($AF218:AS218)-SUM($AF250:AS250)-SUM($C250:P250)-SUM($BH250:BU250)</f>
        <v>0</v>
      </c>
      <c r="BV218" s="181">
        <f>SUM($AF218:AT218)-SUM($AF250:AT250)-SUM($C250:Q250)-SUM($BH250:BV250)</f>
        <v>0</v>
      </c>
      <c r="BW218" s="181">
        <f>SUM($AF218:AU218)-SUM($AF250:AU250)-SUM($C250:R250)-SUM($BH250:BW250)</f>
        <v>0</v>
      </c>
      <c r="BX218" s="181">
        <f>SUM($AF218:AV218)-SUM($AF250:AV250)-SUM($C250:S250)-SUM($BH250:BX250)</f>
        <v>0</v>
      </c>
      <c r="BY218" s="181">
        <f>SUM($AF218:AW218)-SUM($AF250:AW250)-SUM($C250:T250)-SUM($BH250:BY250)</f>
        <v>0</v>
      </c>
      <c r="BZ218" s="181">
        <f>SUM($AF218:AX218)-SUM($AF250:AX250)-SUM($C250:U250)-SUM($BH250:BZ250)</f>
        <v>0</v>
      </c>
      <c r="CA218" s="181">
        <f>SUM($AF218:AY218)-SUM($AF250:AY250)-SUM($C250:V250)-SUM($BH250:CA250)</f>
        <v>0</v>
      </c>
      <c r="CB218" s="181">
        <f>SUM($AF218:AZ218)-SUM($AF250:AZ250)-SUM($C250:W250)-SUM($BH250:CB250)</f>
        <v>0</v>
      </c>
      <c r="CC218" s="181">
        <f>SUM($AF218:BA218)-SUM($AF250:BA250)-SUM($C250:X250)-SUM($BH250:CC250)</f>
        <v>0</v>
      </c>
      <c r="CD218" s="181">
        <f>SUM($AF218:BB218)-SUM($AF250:BB250)-SUM($C250:Y250)-SUM($BH250:CD250)</f>
        <v>0</v>
      </c>
      <c r="CE218" s="181">
        <f>SUM($AF218:BC218)-SUM($AF250:BC250)-SUM($C250:Z250)-SUM($BH250:CE250)</f>
        <v>0</v>
      </c>
      <c r="CF218" s="181">
        <f>SUM($AF218:BD218)-SUM($AF250:BD250)-SUM($C250:AA250)-SUM($BH250:CF250)</f>
        <v>0</v>
      </c>
      <c r="CG218" s="181">
        <f>SUM($AF218:BE218)-SUM($AF250:BE250)-SUM($C250:AB250)-SUM($BH250:CG250)</f>
        <v>0</v>
      </c>
      <c r="CH218" s="52"/>
      <c r="CI218" s="52"/>
      <c r="CJ218" s="67"/>
      <c r="CK218" s="67"/>
      <c r="CL218" s="67"/>
      <c r="CM218" s="67"/>
      <c r="CN218" s="67"/>
      <c r="CO218" s="67"/>
      <c r="CP218" s="67"/>
      <c r="CQ218" s="67"/>
      <c r="CR218" s="67"/>
      <c r="CS218" s="67"/>
      <c r="CT218" s="67"/>
      <c r="CU218" s="67"/>
      <c r="CV218" s="67"/>
      <c r="CW218" s="67">
        <f t="shared" si="21"/>
        <v>1</v>
      </c>
      <c r="CX218" s="67">
        <f t="shared" si="21"/>
        <v>0.99693147759334366</v>
      </c>
      <c r="CY218" s="67">
        <f t="shared" si="21"/>
        <v>0.99686987986450748</v>
      </c>
      <c r="CZ218" s="67">
        <f t="shared" si="22"/>
        <v>0.99680812956203135</v>
      </c>
      <c r="DA218" s="67">
        <f t="shared" si="22"/>
        <v>0.99674629697707107</v>
      </c>
      <c r="DB218" s="67">
        <f t="shared" si="22"/>
        <v>0.99398653950885041</v>
      </c>
      <c r="DC218" s="67">
        <f t="shared" si="22"/>
        <v>0.99387448853847926</v>
      </c>
      <c r="DD218" s="67">
        <f t="shared" si="22"/>
        <v>0.99376268592874684</v>
      </c>
      <c r="DE218" s="67">
        <f t="shared" si="22"/>
        <v>0.99365126556422934</v>
      </c>
      <c r="DF218" s="67">
        <f t="shared" si="22"/>
        <v>0.99354035990178857</v>
      </c>
      <c r="DG218" s="67">
        <f t="shared" si="22"/>
        <v>0.98955331572925176</v>
      </c>
      <c r="DH218" s="67">
        <f t="shared" si="22"/>
        <v>0.98937921505690885</v>
      </c>
      <c r="DI218" s="67">
        <f t="shared" si="22"/>
        <v>0.98920652848569024</v>
      </c>
      <c r="DJ218" s="53"/>
      <c r="DK218" s="53"/>
      <c r="DL218" s="53"/>
      <c r="DM218" s="188" t="str">
        <f t="shared" si="24"/>
        <v/>
      </c>
      <c r="DN218" s="188" t="str">
        <f t="shared" si="24"/>
        <v/>
      </c>
      <c r="DO218" s="188" t="str">
        <f t="shared" si="24"/>
        <v/>
      </c>
      <c r="DP218" s="188" t="str">
        <f t="shared" si="24"/>
        <v/>
      </c>
      <c r="DQ218" s="188" t="str">
        <f t="shared" si="24"/>
        <v/>
      </c>
      <c r="DR218" s="188" t="str">
        <f t="shared" si="24"/>
        <v/>
      </c>
      <c r="DS218" s="188" t="str">
        <f t="shared" si="24"/>
        <v/>
      </c>
      <c r="DT218" s="188" t="str">
        <f t="shared" si="24"/>
        <v/>
      </c>
      <c r="DU218" s="188" t="str">
        <f t="shared" si="24"/>
        <v/>
      </c>
      <c r="DV218" s="188" t="str">
        <f t="shared" si="24"/>
        <v/>
      </c>
      <c r="DW218" s="188" t="str">
        <f t="shared" si="24"/>
        <v/>
      </c>
      <c r="DX218" s="188" t="str">
        <f t="shared" si="24"/>
        <v/>
      </c>
      <c r="DY218" s="188" t="str">
        <f t="shared" si="24"/>
        <v/>
      </c>
      <c r="DZ218" s="188" t="str">
        <f t="shared" si="24"/>
        <v/>
      </c>
      <c r="EA218" s="188" t="str">
        <f t="shared" si="24"/>
        <v/>
      </c>
      <c r="EB218" s="188" t="str">
        <f t="shared" si="24"/>
        <v/>
      </c>
      <c r="EC218" s="188" t="str">
        <f t="shared" si="25"/>
        <v/>
      </c>
      <c r="ED218" s="188" t="str">
        <f t="shared" si="25"/>
        <v/>
      </c>
      <c r="EE218" s="188" t="str">
        <f t="shared" si="25"/>
        <v/>
      </c>
      <c r="EF218" s="188" t="str">
        <f t="shared" si="25"/>
        <v/>
      </c>
      <c r="EG218" s="188" t="str">
        <f t="shared" si="25"/>
        <v/>
      </c>
      <c r="EH218" s="188" t="str">
        <f t="shared" si="25"/>
        <v/>
      </c>
      <c r="EI218" s="188" t="str">
        <f t="shared" si="25"/>
        <v/>
      </c>
      <c r="EJ218" s="188" t="str">
        <f t="shared" si="25"/>
        <v/>
      </c>
      <c r="EK218" s="188" t="str">
        <f t="shared" si="25"/>
        <v/>
      </c>
    </row>
    <row r="219" spans="2:141" x14ac:dyDescent="0.3">
      <c r="B219" s="1">
        <v>15</v>
      </c>
      <c r="C219" s="155"/>
      <c r="D219" s="175"/>
      <c r="E219" s="175"/>
      <c r="F219" s="175"/>
      <c r="G219" s="175"/>
      <c r="H219" s="175"/>
      <c r="I219" s="175"/>
      <c r="J219" s="175"/>
      <c r="K219" s="175"/>
      <c r="L219" s="175"/>
      <c r="M219" s="175"/>
      <c r="N219" s="175"/>
      <c r="O219" s="175"/>
      <c r="P219" s="175"/>
      <c r="Q219" s="175"/>
      <c r="R219" s="175">
        <f>VLOOKUP(Q91,DiaInc,$A$4,FALSE)*Diabetes_model!AS154</f>
        <v>3.0685224066563654E-3</v>
      </c>
      <c r="S219" s="175">
        <f>VLOOKUP(R91,DiaInc,$A$4,FALSE)*Diabetes_model!AT154</f>
        <v>3.1301201354925578E-3</v>
      </c>
      <c r="T219" s="175">
        <f>VLOOKUP(S91,DiaInc,$A$4,FALSE)*Diabetes_model!AU154</f>
        <v>3.1918704379687007E-3</v>
      </c>
      <c r="U219" s="175">
        <f>VLOOKUP(T91,DiaInc,$A$4,FALSE)*Diabetes_model!AV154</f>
        <v>3.2537030229289133E-3</v>
      </c>
      <c r="V219" s="175">
        <f>VLOOKUP(U91,DiaInc,$A$4,FALSE)*Diabetes_model!AW154</f>
        <v>6.0134604911495568E-3</v>
      </c>
      <c r="W219" s="175">
        <f>VLOOKUP(V91,DiaInc,$A$4,FALSE)*Diabetes_model!AX154</f>
        <v>6.1255114615207792E-3</v>
      </c>
      <c r="X219" s="175">
        <f>VLOOKUP(W91,DiaInc,$A$4,FALSE)*Diabetes_model!AY154</f>
        <v>6.2373140712531135E-3</v>
      </c>
      <c r="Y219" s="175">
        <f>VLOOKUP(X91,DiaInc,$A$4,FALSE)*Diabetes_model!AZ154</f>
        <v>6.3487344357706973E-3</v>
      </c>
      <c r="Z219" s="175">
        <f>VLOOKUP(Y91,DiaInc,$A$4,FALSE)*Diabetes_model!BA154</f>
        <v>6.4596400982114719E-3</v>
      </c>
      <c r="AA219" s="175">
        <f>VLOOKUP(Z91,DiaInc,$A$4,FALSE)*Diabetes_model!BB154</f>
        <v>1.0446684270748199E-2</v>
      </c>
      <c r="AB219" s="175">
        <f>VLOOKUP(AA91,DiaInc,$A$4,FALSE)*Diabetes_model!BC154</f>
        <v>1.0620784943091172E-2</v>
      </c>
      <c r="AC219" s="155"/>
      <c r="AD219" s="155"/>
      <c r="AE219" s="155"/>
      <c r="AF219" s="155"/>
      <c r="AG219" s="174">
        <f>D219*D57*PRODUCT($CJ219:CJ219)</f>
        <v>0</v>
      </c>
      <c r="AH219" s="174">
        <f>E219*E57*PRODUCT($CJ219:CK219)</f>
        <v>0</v>
      </c>
      <c r="AI219" s="174">
        <f>F219*F57*PRODUCT($CJ219:CL219)</f>
        <v>0</v>
      </c>
      <c r="AJ219" s="174">
        <f>G219*G57*PRODUCT($CJ219:CM219)</f>
        <v>0</v>
      </c>
      <c r="AK219" s="174">
        <f>H219*H57*PRODUCT($CJ219:CN219)</f>
        <v>0</v>
      </c>
      <c r="AL219" s="174">
        <f>I219*I57*PRODUCT($CJ219:CO219)</f>
        <v>0</v>
      </c>
      <c r="AM219" s="174">
        <f>J219*J57*PRODUCT($CJ219:CP219)</f>
        <v>0</v>
      </c>
      <c r="AN219" s="174">
        <f>K219*K57*PRODUCT($CJ219:CQ219)</f>
        <v>0</v>
      </c>
      <c r="AO219" s="174">
        <f>L219*L57*PRODUCT($CJ219:CR219)</f>
        <v>0</v>
      </c>
      <c r="AP219" s="174">
        <f>M219*M57*PRODUCT($CJ219:CS219)</f>
        <v>0</v>
      </c>
      <c r="AQ219" s="174">
        <f>N219*N57*PRODUCT($CJ219:CT219)</f>
        <v>0</v>
      </c>
      <c r="AR219" s="174">
        <f>O219*O57*PRODUCT($CJ219:CU219)</f>
        <v>0</v>
      </c>
      <c r="AS219" s="174">
        <f>P219*P57*PRODUCT($CJ219:CV219)</f>
        <v>0</v>
      </c>
      <c r="AT219" s="174">
        <f>Q219*Q57*PRODUCT($CJ219:CW219)</f>
        <v>0</v>
      </c>
      <c r="AU219" s="174">
        <f>R219*R57*PRODUCT($CJ219:CX219)</f>
        <v>0</v>
      </c>
      <c r="AV219" s="174">
        <f>S219*S57*PRODUCT($CJ219:CY219)</f>
        <v>0</v>
      </c>
      <c r="AW219" s="174">
        <f>T219*T57*PRODUCT($CJ219:CZ219)</f>
        <v>0</v>
      </c>
      <c r="AX219" s="174">
        <f>U219*U57*PRODUCT($CJ219:DA219)</f>
        <v>0</v>
      </c>
      <c r="AY219" s="174">
        <f>V219*V57*PRODUCT($CJ219:DB219)</f>
        <v>0</v>
      </c>
      <c r="AZ219" s="174">
        <f>W219*W57*PRODUCT($CJ219:DC219)</f>
        <v>0</v>
      </c>
      <c r="BA219" s="174">
        <f>X219*X57*PRODUCT($CJ219:DD219)</f>
        <v>0</v>
      </c>
      <c r="BB219" s="174">
        <f>Y219*Y57*PRODUCT($CJ219:DE219)</f>
        <v>0</v>
      </c>
      <c r="BC219" s="174">
        <f>Z219*Z57*PRODUCT($CJ219:DF219)</f>
        <v>0</v>
      </c>
      <c r="BD219" s="174">
        <f>AA219*AA57*PRODUCT($CJ219:DG219)</f>
        <v>0</v>
      </c>
      <c r="BE219" s="174">
        <f>AB219*AB57*PRODUCT($CJ219:DH219)</f>
        <v>0</v>
      </c>
      <c r="BF219" s="93"/>
      <c r="BG219" s="93"/>
      <c r="BH219" s="93"/>
      <c r="BI219" s="181">
        <f>SUM($AF219:AG219)-SUM($AF251:AG251)-SUM($C251:D251)-SUM($BH251:BI251)</f>
        <v>0</v>
      </c>
      <c r="BJ219" s="181">
        <f>SUM($AF219:AH219)-SUM($AF251:AH251)-SUM($C251:E251)-SUM($BH251:BJ251)</f>
        <v>0</v>
      </c>
      <c r="BK219" s="181">
        <f>SUM($AF219:AI219)-SUM($AF251:AI251)-SUM($C251:F251)-SUM($BH251:BK251)</f>
        <v>0</v>
      </c>
      <c r="BL219" s="181">
        <f>SUM($AF219:AJ219)-SUM($AF251:AJ251)-SUM($C251:G251)-SUM($BH251:BL251)</f>
        <v>0</v>
      </c>
      <c r="BM219" s="181">
        <f>SUM($AF219:AK219)-SUM($AF251:AK251)-SUM($C251:H251)-SUM($BH251:BM251)</f>
        <v>0</v>
      </c>
      <c r="BN219" s="181">
        <f>SUM($AF219:AL219)-SUM($AF251:AL251)-SUM($C251:I251)-SUM($BH251:BN251)</f>
        <v>0</v>
      </c>
      <c r="BO219" s="181">
        <f>SUM($AF219:AM219)-SUM($AF251:AM251)-SUM($C251:J251)-SUM($BH251:BO251)</f>
        <v>0</v>
      </c>
      <c r="BP219" s="181">
        <f>SUM($AF219:AN219)-SUM($AF251:AN251)-SUM($C251:K251)-SUM($BH251:BP251)</f>
        <v>0</v>
      </c>
      <c r="BQ219" s="181">
        <f>SUM($AF219:AO219)-SUM($AF251:AO251)-SUM($C251:L251)-SUM($BH251:BQ251)</f>
        <v>0</v>
      </c>
      <c r="BR219" s="181">
        <f>SUM($AF219:AP219)-SUM($AF251:AP251)-SUM($C251:M251)-SUM($BH251:BR251)</f>
        <v>0</v>
      </c>
      <c r="BS219" s="181">
        <f>SUM($AF219:AQ219)-SUM($AF251:AQ251)-SUM($C251:N251)-SUM($BH251:BS251)</f>
        <v>0</v>
      </c>
      <c r="BT219" s="181">
        <f>SUM($AF219:AR219)-SUM($AF251:AR251)-SUM($C251:O251)-SUM($BH251:BT251)</f>
        <v>0</v>
      </c>
      <c r="BU219" s="181">
        <f>SUM($AF219:AS219)-SUM($AF251:AS251)-SUM($C251:P251)-SUM($BH251:BU251)</f>
        <v>0</v>
      </c>
      <c r="BV219" s="181">
        <f>SUM($AF219:AT219)-SUM($AF251:AT251)-SUM($C251:Q251)-SUM($BH251:BV251)</f>
        <v>0</v>
      </c>
      <c r="BW219" s="181">
        <f>SUM($AF219:AU219)-SUM($AF251:AU251)-SUM($C251:R251)-SUM($BH251:BW251)</f>
        <v>0</v>
      </c>
      <c r="BX219" s="181">
        <f>SUM($AF219:AV219)-SUM($AF251:AV251)-SUM($C251:S251)-SUM($BH251:BX251)</f>
        <v>0</v>
      </c>
      <c r="BY219" s="181">
        <f>SUM($AF219:AW219)-SUM($AF251:AW251)-SUM($C251:T251)-SUM($BH251:BY251)</f>
        <v>0</v>
      </c>
      <c r="BZ219" s="181">
        <f>SUM($AF219:AX219)-SUM($AF251:AX251)-SUM($C251:U251)-SUM($BH251:BZ251)</f>
        <v>0</v>
      </c>
      <c r="CA219" s="181">
        <f>SUM($AF219:AY219)-SUM($AF251:AY251)-SUM($C251:V251)-SUM($BH251:CA251)</f>
        <v>0</v>
      </c>
      <c r="CB219" s="181">
        <f>SUM($AF219:AZ219)-SUM($AF251:AZ251)-SUM($C251:W251)-SUM($BH251:CB251)</f>
        <v>0</v>
      </c>
      <c r="CC219" s="181">
        <f>SUM($AF219:BA219)-SUM($AF251:BA251)-SUM($C251:X251)-SUM($BH251:CC251)</f>
        <v>0</v>
      </c>
      <c r="CD219" s="181">
        <f>SUM($AF219:BB219)-SUM($AF251:BB251)-SUM($C251:Y251)-SUM($BH251:CD251)</f>
        <v>0</v>
      </c>
      <c r="CE219" s="181">
        <f>SUM($AF219:BC219)-SUM($AF251:BC251)-SUM($C251:Z251)-SUM($BH251:CE251)</f>
        <v>0</v>
      </c>
      <c r="CF219" s="181">
        <f>SUM($AF219:BD219)-SUM($AF251:BD251)-SUM($C251:AA251)-SUM($BH251:CF251)</f>
        <v>0</v>
      </c>
      <c r="CG219" s="181">
        <f>SUM($AF219:BE219)-SUM($AF251:BE251)-SUM($C251:AB251)-SUM($BH251:CG251)</f>
        <v>0</v>
      </c>
      <c r="CH219" s="52"/>
      <c r="CI219" s="52"/>
      <c r="CJ219" s="67"/>
      <c r="CK219" s="67"/>
      <c r="CL219" s="67"/>
      <c r="CM219" s="67"/>
      <c r="CN219" s="67"/>
      <c r="CO219" s="67"/>
      <c r="CP219" s="67"/>
      <c r="CQ219" s="67"/>
      <c r="CR219" s="67"/>
      <c r="CS219" s="67"/>
      <c r="CT219" s="67"/>
      <c r="CU219" s="67"/>
      <c r="CV219" s="67"/>
      <c r="CW219" s="67"/>
      <c r="CX219" s="67">
        <f t="shared" si="21"/>
        <v>1</v>
      </c>
      <c r="CY219" s="67">
        <f t="shared" si="21"/>
        <v>0.99693147759334366</v>
      </c>
      <c r="CZ219" s="67">
        <f t="shared" si="22"/>
        <v>0.99686987986450748</v>
      </c>
      <c r="DA219" s="67">
        <f t="shared" si="22"/>
        <v>0.99680812956203135</v>
      </c>
      <c r="DB219" s="67">
        <f t="shared" si="22"/>
        <v>0.99674629697707107</v>
      </c>
      <c r="DC219" s="67">
        <f t="shared" si="22"/>
        <v>0.99398653950885041</v>
      </c>
      <c r="DD219" s="67">
        <f t="shared" si="22"/>
        <v>0.99387448853847926</v>
      </c>
      <c r="DE219" s="67">
        <f t="shared" si="22"/>
        <v>0.99376268592874684</v>
      </c>
      <c r="DF219" s="67">
        <f t="shared" si="22"/>
        <v>0.99365126556422934</v>
      </c>
      <c r="DG219" s="67">
        <f t="shared" si="22"/>
        <v>0.99354035990178857</v>
      </c>
      <c r="DH219" s="67">
        <f t="shared" si="22"/>
        <v>0.98955331572925176</v>
      </c>
      <c r="DI219" s="67">
        <f t="shared" si="22"/>
        <v>0.98937921505690885</v>
      </c>
      <c r="DJ219" s="53"/>
      <c r="DK219" s="53"/>
      <c r="DL219" s="53"/>
      <c r="DM219" s="188" t="str">
        <f t="shared" si="24"/>
        <v/>
      </c>
      <c r="DN219" s="188" t="str">
        <f t="shared" si="24"/>
        <v/>
      </c>
      <c r="DO219" s="188" t="str">
        <f t="shared" si="24"/>
        <v/>
      </c>
      <c r="DP219" s="188" t="str">
        <f t="shared" si="24"/>
        <v/>
      </c>
      <c r="DQ219" s="188" t="str">
        <f t="shared" si="24"/>
        <v/>
      </c>
      <c r="DR219" s="188" t="str">
        <f t="shared" si="24"/>
        <v/>
      </c>
      <c r="DS219" s="188" t="str">
        <f t="shared" si="24"/>
        <v/>
      </c>
      <c r="DT219" s="188" t="str">
        <f t="shared" si="24"/>
        <v/>
      </c>
      <c r="DU219" s="188" t="str">
        <f t="shared" si="24"/>
        <v/>
      </c>
      <c r="DV219" s="188" t="str">
        <f t="shared" si="24"/>
        <v/>
      </c>
      <c r="DW219" s="188" t="str">
        <f t="shared" si="24"/>
        <v/>
      </c>
      <c r="DX219" s="188" t="str">
        <f t="shared" si="24"/>
        <v/>
      </c>
      <c r="DY219" s="188" t="str">
        <f t="shared" si="24"/>
        <v/>
      </c>
      <c r="DZ219" s="188" t="str">
        <f t="shared" si="24"/>
        <v/>
      </c>
      <c r="EA219" s="188" t="str">
        <f t="shared" si="24"/>
        <v/>
      </c>
      <c r="EB219" s="188" t="str">
        <f t="shared" si="24"/>
        <v/>
      </c>
      <c r="EC219" s="188" t="str">
        <f t="shared" si="25"/>
        <v/>
      </c>
      <c r="ED219" s="188" t="str">
        <f t="shared" si="25"/>
        <v/>
      </c>
      <c r="EE219" s="188" t="str">
        <f t="shared" si="25"/>
        <v/>
      </c>
      <c r="EF219" s="188" t="str">
        <f t="shared" si="25"/>
        <v/>
      </c>
      <c r="EG219" s="188" t="str">
        <f t="shared" si="25"/>
        <v/>
      </c>
      <c r="EH219" s="188" t="str">
        <f t="shared" si="25"/>
        <v/>
      </c>
      <c r="EI219" s="188" t="str">
        <f t="shared" si="25"/>
        <v/>
      </c>
      <c r="EJ219" s="188" t="str">
        <f t="shared" si="25"/>
        <v/>
      </c>
      <c r="EK219" s="188" t="str">
        <f t="shared" si="25"/>
        <v/>
      </c>
    </row>
    <row r="220" spans="2:141" x14ac:dyDescent="0.3">
      <c r="B220" s="1">
        <v>16</v>
      </c>
      <c r="C220" s="155"/>
      <c r="D220" s="175"/>
      <c r="E220" s="175"/>
      <c r="F220" s="175"/>
      <c r="G220" s="175"/>
      <c r="H220" s="175"/>
      <c r="I220" s="175"/>
      <c r="J220" s="175"/>
      <c r="K220" s="175"/>
      <c r="L220" s="175"/>
      <c r="M220" s="175"/>
      <c r="N220" s="175"/>
      <c r="O220" s="175"/>
      <c r="P220" s="175"/>
      <c r="Q220" s="175"/>
      <c r="R220" s="175"/>
      <c r="S220" s="175">
        <f>VLOOKUP(R92,DiaInc,$A$4,FALSE)*Diabetes_model!AT155</f>
        <v>3.0685224066563654E-3</v>
      </c>
      <c r="T220" s="175">
        <f>VLOOKUP(S92,DiaInc,$A$4,FALSE)*Diabetes_model!AU155</f>
        <v>3.1301201354925578E-3</v>
      </c>
      <c r="U220" s="175">
        <f>VLOOKUP(T92,DiaInc,$A$4,FALSE)*Diabetes_model!AV155</f>
        <v>3.1918704379687007E-3</v>
      </c>
      <c r="V220" s="175">
        <f>VLOOKUP(U92,DiaInc,$A$4,FALSE)*Diabetes_model!AW155</f>
        <v>3.2537030229289133E-3</v>
      </c>
      <c r="W220" s="175">
        <f>VLOOKUP(V92,DiaInc,$A$4,FALSE)*Diabetes_model!AX155</f>
        <v>6.0134604911495568E-3</v>
      </c>
      <c r="X220" s="175">
        <f>VLOOKUP(W92,DiaInc,$A$4,FALSE)*Diabetes_model!AY155</f>
        <v>6.1255114615207792E-3</v>
      </c>
      <c r="Y220" s="175">
        <f>VLOOKUP(X92,DiaInc,$A$4,FALSE)*Diabetes_model!AZ155</f>
        <v>6.2373140712531135E-3</v>
      </c>
      <c r="Z220" s="175">
        <f>VLOOKUP(Y92,DiaInc,$A$4,FALSE)*Diabetes_model!BA155</f>
        <v>6.3487344357706973E-3</v>
      </c>
      <c r="AA220" s="175">
        <f>VLOOKUP(Z92,DiaInc,$A$4,FALSE)*Diabetes_model!BB155</f>
        <v>6.4596400982114719E-3</v>
      </c>
      <c r="AB220" s="175">
        <f>VLOOKUP(AA92,DiaInc,$A$4,FALSE)*Diabetes_model!BC155</f>
        <v>1.0446684270748199E-2</v>
      </c>
      <c r="AC220" s="155"/>
      <c r="AD220" s="155"/>
      <c r="AE220" s="155"/>
      <c r="AF220" s="155"/>
      <c r="AG220" s="174">
        <f>D220*D58*PRODUCT($CJ220:CJ220)</f>
        <v>0</v>
      </c>
      <c r="AH220" s="174">
        <f>E220*E58*PRODUCT($CJ220:CK220)</f>
        <v>0</v>
      </c>
      <c r="AI220" s="174">
        <f>F220*F58*PRODUCT($CJ220:CL220)</f>
        <v>0</v>
      </c>
      <c r="AJ220" s="174">
        <f>G220*G58*PRODUCT($CJ220:CM220)</f>
        <v>0</v>
      </c>
      <c r="AK220" s="174">
        <f>H220*H58*PRODUCT($CJ220:CN220)</f>
        <v>0</v>
      </c>
      <c r="AL220" s="174">
        <f>I220*I58*PRODUCT($CJ220:CO220)</f>
        <v>0</v>
      </c>
      <c r="AM220" s="174">
        <f>J220*J58*PRODUCT($CJ220:CP220)</f>
        <v>0</v>
      </c>
      <c r="AN220" s="174">
        <f>K220*K58*PRODUCT($CJ220:CQ220)</f>
        <v>0</v>
      </c>
      <c r="AO220" s="174">
        <f>L220*L58*PRODUCT($CJ220:CR220)</f>
        <v>0</v>
      </c>
      <c r="AP220" s="174">
        <f>M220*M58*PRODUCT($CJ220:CS220)</f>
        <v>0</v>
      </c>
      <c r="AQ220" s="174">
        <f>N220*N58*PRODUCT($CJ220:CT220)</f>
        <v>0</v>
      </c>
      <c r="AR220" s="174">
        <f>O220*O58*PRODUCT($CJ220:CU220)</f>
        <v>0</v>
      </c>
      <c r="AS220" s="174">
        <f>P220*P58*PRODUCT($CJ220:CV220)</f>
        <v>0</v>
      </c>
      <c r="AT220" s="174">
        <f>Q220*Q58*PRODUCT($CJ220:CW220)</f>
        <v>0</v>
      </c>
      <c r="AU220" s="174">
        <f>R220*R58*PRODUCT($CJ220:CX220)</f>
        <v>0</v>
      </c>
      <c r="AV220" s="174">
        <f>S220*S58*PRODUCT($CJ220:CY220)</f>
        <v>0</v>
      </c>
      <c r="AW220" s="174">
        <f>T220*T58*PRODUCT($CJ220:CZ220)</f>
        <v>0</v>
      </c>
      <c r="AX220" s="174">
        <f>U220*U58*PRODUCT($CJ220:DA220)</f>
        <v>0</v>
      </c>
      <c r="AY220" s="174">
        <f>V220*V58*PRODUCT($CJ220:DB220)</f>
        <v>0</v>
      </c>
      <c r="AZ220" s="174">
        <f>W220*W58*PRODUCT($CJ220:DC220)</f>
        <v>0</v>
      </c>
      <c r="BA220" s="174">
        <f>X220*X58*PRODUCT($CJ220:DD220)</f>
        <v>0</v>
      </c>
      <c r="BB220" s="174">
        <f>Y220*Y58*PRODUCT($CJ220:DE220)</f>
        <v>0</v>
      </c>
      <c r="BC220" s="174">
        <f>Z220*Z58*PRODUCT($CJ220:DF220)</f>
        <v>0</v>
      </c>
      <c r="BD220" s="174">
        <f>AA220*AA58*PRODUCT($CJ220:DG220)</f>
        <v>0</v>
      </c>
      <c r="BE220" s="174">
        <f>AB220*AB58*PRODUCT($CJ220:DH220)</f>
        <v>0</v>
      </c>
      <c r="BF220" s="93"/>
      <c r="BG220" s="93"/>
      <c r="BH220" s="93"/>
      <c r="BI220" s="181">
        <f>SUM($AF220:AG220)-SUM($AF252:AG252)-SUM($C252:D252)-SUM($BH252:BI252)</f>
        <v>0</v>
      </c>
      <c r="BJ220" s="181">
        <f>SUM($AF220:AH220)-SUM($AF252:AH252)-SUM($C252:E252)-SUM($BH252:BJ252)</f>
        <v>0</v>
      </c>
      <c r="BK220" s="181">
        <f>SUM($AF220:AI220)-SUM($AF252:AI252)-SUM($C252:F252)-SUM($BH252:BK252)</f>
        <v>0</v>
      </c>
      <c r="BL220" s="181">
        <f>SUM($AF220:AJ220)-SUM($AF252:AJ252)-SUM($C252:G252)-SUM($BH252:BL252)</f>
        <v>0</v>
      </c>
      <c r="BM220" s="181">
        <f>SUM($AF220:AK220)-SUM($AF252:AK252)-SUM($C252:H252)-SUM($BH252:BM252)</f>
        <v>0</v>
      </c>
      <c r="BN220" s="181">
        <f>SUM($AF220:AL220)-SUM($AF252:AL252)-SUM($C252:I252)-SUM($BH252:BN252)</f>
        <v>0</v>
      </c>
      <c r="BO220" s="181">
        <f>SUM($AF220:AM220)-SUM($AF252:AM252)-SUM($C252:J252)-SUM($BH252:BO252)</f>
        <v>0</v>
      </c>
      <c r="BP220" s="181">
        <f>SUM($AF220:AN220)-SUM($AF252:AN252)-SUM($C252:K252)-SUM($BH252:BP252)</f>
        <v>0</v>
      </c>
      <c r="BQ220" s="181">
        <f>SUM($AF220:AO220)-SUM($AF252:AO252)-SUM($C252:L252)-SUM($BH252:BQ252)</f>
        <v>0</v>
      </c>
      <c r="BR220" s="181">
        <f>SUM($AF220:AP220)-SUM($AF252:AP252)-SUM($C252:M252)-SUM($BH252:BR252)</f>
        <v>0</v>
      </c>
      <c r="BS220" s="181">
        <f>SUM($AF220:AQ220)-SUM($AF252:AQ252)-SUM($C252:N252)-SUM($BH252:BS252)</f>
        <v>0</v>
      </c>
      <c r="BT220" s="181">
        <f>SUM($AF220:AR220)-SUM($AF252:AR252)-SUM($C252:O252)-SUM($BH252:BT252)</f>
        <v>0</v>
      </c>
      <c r="BU220" s="181">
        <f>SUM($AF220:AS220)-SUM($AF252:AS252)-SUM($C252:P252)-SUM($BH252:BU252)</f>
        <v>0</v>
      </c>
      <c r="BV220" s="181">
        <f>SUM($AF220:AT220)-SUM($AF252:AT252)-SUM($C252:Q252)-SUM($BH252:BV252)</f>
        <v>0</v>
      </c>
      <c r="BW220" s="181">
        <f>SUM($AF220:AU220)-SUM($AF252:AU252)-SUM($C252:R252)-SUM($BH252:BW252)</f>
        <v>0</v>
      </c>
      <c r="BX220" s="181">
        <f>SUM($AF220:AV220)-SUM($AF252:AV252)-SUM($C252:S252)-SUM($BH252:BX252)</f>
        <v>0</v>
      </c>
      <c r="BY220" s="181">
        <f>SUM($AF220:AW220)-SUM($AF252:AW252)-SUM($C252:T252)-SUM($BH252:BY252)</f>
        <v>0</v>
      </c>
      <c r="BZ220" s="181">
        <f>SUM($AF220:AX220)-SUM($AF252:AX252)-SUM($C252:U252)-SUM($BH252:BZ252)</f>
        <v>0</v>
      </c>
      <c r="CA220" s="181">
        <f>SUM($AF220:AY220)-SUM($AF252:AY252)-SUM($C252:V252)-SUM($BH252:CA252)</f>
        <v>0</v>
      </c>
      <c r="CB220" s="181">
        <f>SUM($AF220:AZ220)-SUM($AF252:AZ252)-SUM($C252:W252)-SUM($BH252:CB252)</f>
        <v>0</v>
      </c>
      <c r="CC220" s="181">
        <f>SUM($AF220:BA220)-SUM($AF252:BA252)-SUM($C252:X252)-SUM($BH252:CC252)</f>
        <v>0</v>
      </c>
      <c r="CD220" s="181">
        <f>SUM($AF220:BB220)-SUM($AF252:BB252)-SUM($C252:Y252)-SUM($BH252:CD252)</f>
        <v>0</v>
      </c>
      <c r="CE220" s="181">
        <f>SUM($AF220:BC220)-SUM($AF252:BC252)-SUM($C252:Z252)-SUM($BH252:CE252)</f>
        <v>0</v>
      </c>
      <c r="CF220" s="181">
        <f>SUM($AF220:BD220)-SUM($AF252:BD252)-SUM($C252:AA252)-SUM($BH252:CF252)</f>
        <v>0</v>
      </c>
      <c r="CG220" s="181">
        <f>SUM($AF220:BE220)-SUM($AF252:BE252)-SUM($C252:AB252)-SUM($BH252:CG252)</f>
        <v>0</v>
      </c>
      <c r="CH220" s="52"/>
      <c r="CI220" s="52"/>
      <c r="CJ220" s="67"/>
      <c r="CK220" s="67"/>
      <c r="CL220" s="67"/>
      <c r="CM220" s="67"/>
      <c r="CN220" s="67"/>
      <c r="CO220" s="67"/>
      <c r="CP220" s="67"/>
      <c r="CQ220" s="67"/>
      <c r="CR220" s="67"/>
      <c r="CS220" s="67"/>
      <c r="CT220" s="67"/>
      <c r="CU220" s="67"/>
      <c r="CV220" s="67"/>
      <c r="CW220" s="67"/>
      <c r="CX220" s="67"/>
      <c r="CY220" s="67">
        <f t="shared" si="21"/>
        <v>1</v>
      </c>
      <c r="CZ220" s="67">
        <f t="shared" si="22"/>
        <v>0.99693147759334366</v>
      </c>
      <c r="DA220" s="67">
        <f t="shared" si="22"/>
        <v>0.99686987986450748</v>
      </c>
      <c r="DB220" s="67">
        <f t="shared" si="22"/>
        <v>0.99680812956203135</v>
      </c>
      <c r="DC220" s="67">
        <f t="shared" si="22"/>
        <v>0.99674629697707107</v>
      </c>
      <c r="DD220" s="67">
        <f t="shared" si="22"/>
        <v>0.99398653950885041</v>
      </c>
      <c r="DE220" s="67">
        <f t="shared" si="22"/>
        <v>0.99387448853847926</v>
      </c>
      <c r="DF220" s="67">
        <f t="shared" si="22"/>
        <v>0.99376268592874684</v>
      </c>
      <c r="DG220" s="67">
        <f t="shared" si="22"/>
        <v>0.99365126556422934</v>
      </c>
      <c r="DH220" s="67">
        <f t="shared" si="22"/>
        <v>0.99354035990178857</v>
      </c>
      <c r="DI220" s="67">
        <f t="shared" si="22"/>
        <v>0.98955331572925176</v>
      </c>
      <c r="DJ220" s="53"/>
      <c r="DK220" s="53"/>
      <c r="DL220" s="53"/>
      <c r="DM220" s="188" t="str">
        <f t="shared" si="24"/>
        <v/>
      </c>
      <c r="DN220" s="188" t="str">
        <f t="shared" si="24"/>
        <v/>
      </c>
      <c r="DO220" s="188" t="str">
        <f t="shared" si="24"/>
        <v/>
      </c>
      <c r="DP220" s="188" t="str">
        <f t="shared" si="24"/>
        <v/>
      </c>
      <c r="DQ220" s="188" t="str">
        <f t="shared" si="24"/>
        <v/>
      </c>
      <c r="DR220" s="188" t="str">
        <f t="shared" si="24"/>
        <v/>
      </c>
      <c r="DS220" s="188" t="str">
        <f t="shared" si="24"/>
        <v/>
      </c>
      <c r="DT220" s="188" t="str">
        <f t="shared" si="24"/>
        <v/>
      </c>
      <c r="DU220" s="188" t="str">
        <f t="shared" si="24"/>
        <v/>
      </c>
      <c r="DV220" s="188" t="str">
        <f t="shared" si="24"/>
        <v/>
      </c>
      <c r="DW220" s="188" t="str">
        <f t="shared" si="24"/>
        <v/>
      </c>
      <c r="DX220" s="188" t="str">
        <f t="shared" si="24"/>
        <v/>
      </c>
      <c r="DY220" s="188" t="str">
        <f t="shared" si="24"/>
        <v/>
      </c>
      <c r="DZ220" s="188" t="str">
        <f t="shared" si="24"/>
        <v/>
      </c>
      <c r="EA220" s="188" t="str">
        <f t="shared" si="24"/>
        <v/>
      </c>
      <c r="EB220" s="188" t="str">
        <f t="shared" si="24"/>
        <v/>
      </c>
      <c r="EC220" s="188" t="str">
        <f t="shared" si="25"/>
        <v/>
      </c>
      <c r="ED220" s="188" t="str">
        <f t="shared" si="25"/>
        <v/>
      </c>
      <c r="EE220" s="188" t="str">
        <f t="shared" si="25"/>
        <v/>
      </c>
      <c r="EF220" s="188" t="str">
        <f t="shared" si="25"/>
        <v/>
      </c>
      <c r="EG220" s="188" t="str">
        <f t="shared" si="25"/>
        <v/>
      </c>
      <c r="EH220" s="188" t="str">
        <f t="shared" si="25"/>
        <v/>
      </c>
      <c r="EI220" s="188" t="str">
        <f t="shared" si="25"/>
        <v/>
      </c>
      <c r="EJ220" s="188" t="str">
        <f t="shared" si="25"/>
        <v/>
      </c>
      <c r="EK220" s="188" t="str">
        <f t="shared" si="25"/>
        <v/>
      </c>
    </row>
    <row r="221" spans="2:141" x14ac:dyDescent="0.3">
      <c r="B221" s="1">
        <v>17</v>
      </c>
      <c r="C221" s="155"/>
      <c r="D221" s="175"/>
      <c r="E221" s="175"/>
      <c r="F221" s="175"/>
      <c r="G221" s="175"/>
      <c r="H221" s="175"/>
      <c r="I221" s="175"/>
      <c r="J221" s="175"/>
      <c r="K221" s="175"/>
      <c r="L221" s="175"/>
      <c r="M221" s="175"/>
      <c r="N221" s="175"/>
      <c r="O221" s="175"/>
      <c r="P221" s="175"/>
      <c r="Q221" s="175"/>
      <c r="R221" s="175"/>
      <c r="S221" s="175"/>
      <c r="T221" s="175">
        <f>VLOOKUP(S93,DiaInc,$A$4,FALSE)*Diabetes_model!AU156</f>
        <v>3.0685224066563654E-3</v>
      </c>
      <c r="U221" s="175">
        <f>VLOOKUP(T93,DiaInc,$A$4,FALSE)*Diabetes_model!AV156</f>
        <v>3.1301201354925578E-3</v>
      </c>
      <c r="V221" s="175">
        <f>VLOOKUP(U93,DiaInc,$A$4,FALSE)*Diabetes_model!AW156</f>
        <v>3.1918704379687007E-3</v>
      </c>
      <c r="W221" s="175">
        <f>VLOOKUP(V93,DiaInc,$A$4,FALSE)*Diabetes_model!AX156</f>
        <v>3.2537030229289133E-3</v>
      </c>
      <c r="X221" s="175">
        <f>VLOOKUP(W93,DiaInc,$A$4,FALSE)*Diabetes_model!AY156</f>
        <v>6.0134604911495568E-3</v>
      </c>
      <c r="Y221" s="175">
        <f>VLOOKUP(X93,DiaInc,$A$4,FALSE)*Diabetes_model!AZ156</f>
        <v>6.1255114615207792E-3</v>
      </c>
      <c r="Z221" s="175">
        <f>VLOOKUP(Y93,DiaInc,$A$4,FALSE)*Diabetes_model!BA156</f>
        <v>6.2373140712531135E-3</v>
      </c>
      <c r="AA221" s="175">
        <f>VLOOKUP(Z93,DiaInc,$A$4,FALSE)*Diabetes_model!BB156</f>
        <v>6.3487344357706973E-3</v>
      </c>
      <c r="AB221" s="175">
        <f>VLOOKUP(AA93,DiaInc,$A$4,FALSE)*Diabetes_model!BC156</f>
        <v>6.4596400982114719E-3</v>
      </c>
      <c r="AC221" s="155"/>
      <c r="AD221" s="155"/>
      <c r="AE221" s="155"/>
      <c r="AF221" s="155"/>
      <c r="AG221" s="174">
        <f>D221*D59*PRODUCT($CJ221:CJ221)</f>
        <v>0</v>
      </c>
      <c r="AH221" s="174">
        <f>E221*E59*PRODUCT($CJ221:CK221)</f>
        <v>0</v>
      </c>
      <c r="AI221" s="174">
        <f>F221*F59*PRODUCT($CJ221:CL221)</f>
        <v>0</v>
      </c>
      <c r="AJ221" s="174">
        <f>G221*G59*PRODUCT($CJ221:CM221)</f>
        <v>0</v>
      </c>
      <c r="AK221" s="174">
        <f>H221*H59*PRODUCT($CJ221:CN221)</f>
        <v>0</v>
      </c>
      <c r="AL221" s="174">
        <f>I221*I59*PRODUCT($CJ221:CO221)</f>
        <v>0</v>
      </c>
      <c r="AM221" s="174">
        <f>J221*J59*PRODUCT($CJ221:CP221)</f>
        <v>0</v>
      </c>
      <c r="AN221" s="174">
        <f>K221*K59*PRODUCT($CJ221:CQ221)</f>
        <v>0</v>
      </c>
      <c r="AO221" s="174">
        <f>L221*L59*PRODUCT($CJ221:CR221)</f>
        <v>0</v>
      </c>
      <c r="AP221" s="174">
        <f>M221*M59*PRODUCT($CJ221:CS221)</f>
        <v>0</v>
      </c>
      <c r="AQ221" s="174">
        <f>N221*N59*PRODUCT($CJ221:CT221)</f>
        <v>0</v>
      </c>
      <c r="AR221" s="174">
        <f>O221*O59*PRODUCT($CJ221:CU221)</f>
        <v>0</v>
      </c>
      <c r="AS221" s="174">
        <f>P221*P59*PRODUCT($CJ221:CV221)</f>
        <v>0</v>
      </c>
      <c r="AT221" s="174">
        <f>Q221*Q59*PRODUCT($CJ221:CW221)</f>
        <v>0</v>
      </c>
      <c r="AU221" s="174">
        <f>R221*R59*PRODUCT($CJ221:CX221)</f>
        <v>0</v>
      </c>
      <c r="AV221" s="174">
        <f>S221*S59*PRODUCT($CJ221:CY221)</f>
        <v>0</v>
      </c>
      <c r="AW221" s="174">
        <f>T221*T59*PRODUCT($CJ221:CZ221)</f>
        <v>0</v>
      </c>
      <c r="AX221" s="174">
        <f>U221*U59*PRODUCT($CJ221:DA221)</f>
        <v>0</v>
      </c>
      <c r="AY221" s="174">
        <f>V221*V59*PRODUCT($CJ221:DB221)</f>
        <v>0</v>
      </c>
      <c r="AZ221" s="174">
        <f>W221*W59*PRODUCT($CJ221:DC221)</f>
        <v>0</v>
      </c>
      <c r="BA221" s="174">
        <f>X221*X59*PRODUCT($CJ221:DD221)</f>
        <v>0</v>
      </c>
      <c r="BB221" s="174">
        <f>Y221*Y59*PRODUCT($CJ221:DE221)</f>
        <v>0</v>
      </c>
      <c r="BC221" s="174">
        <f>Z221*Z59*PRODUCT($CJ221:DF221)</f>
        <v>0</v>
      </c>
      <c r="BD221" s="174">
        <f>AA221*AA59*PRODUCT($CJ221:DG221)</f>
        <v>0</v>
      </c>
      <c r="BE221" s="174">
        <f>AB221*AB59*PRODUCT($CJ221:DH221)</f>
        <v>0</v>
      </c>
      <c r="BF221" s="93"/>
      <c r="BG221" s="93"/>
      <c r="BH221" s="93"/>
      <c r="BI221" s="181">
        <f>SUM($AF221:AG221)-SUM($AF253:AG253)-SUM($C253:D253)-SUM($BH253:BI253)</f>
        <v>0</v>
      </c>
      <c r="BJ221" s="181">
        <f>SUM($AF221:AH221)-SUM($AF253:AH253)-SUM($C253:E253)-SUM($BH253:BJ253)</f>
        <v>0</v>
      </c>
      <c r="BK221" s="181">
        <f>SUM($AF221:AI221)-SUM($AF253:AI253)-SUM($C253:F253)-SUM($BH253:BK253)</f>
        <v>0</v>
      </c>
      <c r="BL221" s="181">
        <f>SUM($AF221:AJ221)-SUM($AF253:AJ253)-SUM($C253:G253)-SUM($BH253:BL253)</f>
        <v>0</v>
      </c>
      <c r="BM221" s="181">
        <f>SUM($AF221:AK221)-SUM($AF253:AK253)-SUM($C253:H253)-SUM($BH253:BM253)</f>
        <v>0</v>
      </c>
      <c r="BN221" s="181">
        <f>SUM($AF221:AL221)-SUM($AF253:AL253)-SUM($C253:I253)-SUM($BH253:BN253)</f>
        <v>0</v>
      </c>
      <c r="BO221" s="181">
        <f>SUM($AF221:AM221)-SUM($AF253:AM253)-SUM($C253:J253)-SUM($BH253:BO253)</f>
        <v>0</v>
      </c>
      <c r="BP221" s="181">
        <f>SUM($AF221:AN221)-SUM($AF253:AN253)-SUM($C253:K253)-SUM($BH253:BP253)</f>
        <v>0</v>
      </c>
      <c r="BQ221" s="181">
        <f>SUM($AF221:AO221)-SUM($AF253:AO253)-SUM($C253:L253)-SUM($BH253:BQ253)</f>
        <v>0</v>
      </c>
      <c r="BR221" s="181">
        <f>SUM($AF221:AP221)-SUM($AF253:AP253)-SUM($C253:M253)-SUM($BH253:BR253)</f>
        <v>0</v>
      </c>
      <c r="BS221" s="181">
        <f>SUM($AF221:AQ221)-SUM($AF253:AQ253)-SUM($C253:N253)-SUM($BH253:BS253)</f>
        <v>0</v>
      </c>
      <c r="BT221" s="181">
        <f>SUM($AF221:AR221)-SUM($AF253:AR253)-SUM($C253:O253)-SUM($BH253:BT253)</f>
        <v>0</v>
      </c>
      <c r="BU221" s="181">
        <f>SUM($AF221:AS221)-SUM($AF253:AS253)-SUM($C253:P253)-SUM($BH253:BU253)</f>
        <v>0</v>
      </c>
      <c r="BV221" s="181">
        <f>SUM($AF221:AT221)-SUM($AF253:AT253)-SUM($C253:Q253)-SUM($BH253:BV253)</f>
        <v>0</v>
      </c>
      <c r="BW221" s="181">
        <f>SUM($AF221:AU221)-SUM($AF253:AU253)-SUM($C253:R253)-SUM($BH253:BW253)</f>
        <v>0</v>
      </c>
      <c r="BX221" s="181">
        <f>SUM($AF221:AV221)-SUM($AF253:AV253)-SUM($C253:S253)-SUM($BH253:BX253)</f>
        <v>0</v>
      </c>
      <c r="BY221" s="181">
        <f>SUM($AF221:AW221)-SUM($AF253:AW253)-SUM($C253:T253)-SUM($BH253:BY253)</f>
        <v>0</v>
      </c>
      <c r="BZ221" s="181">
        <f>SUM($AF221:AX221)-SUM($AF253:AX253)-SUM($C253:U253)-SUM($BH253:BZ253)</f>
        <v>0</v>
      </c>
      <c r="CA221" s="181">
        <f>SUM($AF221:AY221)-SUM($AF253:AY253)-SUM($C253:V253)-SUM($BH253:CA253)</f>
        <v>0</v>
      </c>
      <c r="CB221" s="181">
        <f>SUM($AF221:AZ221)-SUM($AF253:AZ253)-SUM($C253:W253)-SUM($BH253:CB253)</f>
        <v>0</v>
      </c>
      <c r="CC221" s="181">
        <f>SUM($AF221:BA221)-SUM($AF253:BA253)-SUM($C253:X253)-SUM($BH253:CC253)</f>
        <v>0</v>
      </c>
      <c r="CD221" s="181">
        <f>SUM($AF221:BB221)-SUM($AF253:BB253)-SUM($C253:Y253)-SUM($BH253:CD253)</f>
        <v>0</v>
      </c>
      <c r="CE221" s="181">
        <f>SUM($AF221:BC221)-SUM($AF253:BC253)-SUM($C253:Z253)-SUM($BH253:CE253)</f>
        <v>0</v>
      </c>
      <c r="CF221" s="181">
        <f>SUM($AF221:BD221)-SUM($AF253:BD253)-SUM($C253:AA253)-SUM($BH253:CF253)</f>
        <v>0</v>
      </c>
      <c r="CG221" s="181">
        <f>SUM($AF221:BE221)-SUM($AF253:BE253)-SUM($C253:AB253)-SUM($BH253:CG253)</f>
        <v>0</v>
      </c>
      <c r="CH221" s="52"/>
      <c r="CI221" s="52"/>
      <c r="CJ221" s="67"/>
      <c r="CK221" s="67"/>
      <c r="CL221" s="67"/>
      <c r="CM221" s="67"/>
      <c r="CN221" s="67"/>
      <c r="CO221" s="67"/>
      <c r="CP221" s="67"/>
      <c r="CQ221" s="67"/>
      <c r="CR221" s="67"/>
      <c r="CS221" s="67"/>
      <c r="CT221" s="67"/>
      <c r="CU221" s="67"/>
      <c r="CV221" s="67"/>
      <c r="CW221" s="67"/>
      <c r="CX221" s="67"/>
      <c r="CY221" s="67"/>
      <c r="CZ221" s="67">
        <f t="shared" ref="CZ221:DI230" si="26">1-S221</f>
        <v>1</v>
      </c>
      <c r="DA221" s="67">
        <f t="shared" si="26"/>
        <v>0.99693147759334366</v>
      </c>
      <c r="DB221" s="67">
        <f t="shared" si="26"/>
        <v>0.99686987986450748</v>
      </c>
      <c r="DC221" s="67">
        <f t="shared" si="26"/>
        <v>0.99680812956203135</v>
      </c>
      <c r="DD221" s="67">
        <f t="shared" si="26"/>
        <v>0.99674629697707107</v>
      </c>
      <c r="DE221" s="67">
        <f t="shared" si="26"/>
        <v>0.99398653950885041</v>
      </c>
      <c r="DF221" s="67">
        <f t="shared" si="26"/>
        <v>0.99387448853847926</v>
      </c>
      <c r="DG221" s="67">
        <f t="shared" si="26"/>
        <v>0.99376268592874684</v>
      </c>
      <c r="DH221" s="67">
        <f t="shared" si="26"/>
        <v>0.99365126556422934</v>
      </c>
      <c r="DI221" s="67">
        <f t="shared" si="26"/>
        <v>0.99354035990178857</v>
      </c>
      <c r="DJ221" s="53"/>
      <c r="DK221" s="53"/>
      <c r="DL221" s="53"/>
      <c r="DM221" s="188" t="str">
        <f t="shared" si="24"/>
        <v/>
      </c>
      <c r="DN221" s="188" t="str">
        <f t="shared" si="24"/>
        <v/>
      </c>
      <c r="DO221" s="188" t="str">
        <f t="shared" si="24"/>
        <v/>
      </c>
      <c r="DP221" s="188" t="str">
        <f t="shared" si="24"/>
        <v/>
      </c>
      <c r="DQ221" s="188" t="str">
        <f t="shared" si="24"/>
        <v/>
      </c>
      <c r="DR221" s="188" t="str">
        <f t="shared" si="24"/>
        <v/>
      </c>
      <c r="DS221" s="188" t="str">
        <f t="shared" si="24"/>
        <v/>
      </c>
      <c r="DT221" s="188" t="str">
        <f t="shared" si="24"/>
        <v/>
      </c>
      <c r="DU221" s="188" t="str">
        <f t="shared" si="24"/>
        <v/>
      </c>
      <c r="DV221" s="188" t="str">
        <f t="shared" si="24"/>
        <v/>
      </c>
      <c r="DW221" s="188" t="str">
        <f t="shared" si="24"/>
        <v/>
      </c>
      <c r="DX221" s="188" t="str">
        <f t="shared" si="24"/>
        <v/>
      </c>
      <c r="DY221" s="188" t="str">
        <f t="shared" si="24"/>
        <v/>
      </c>
      <c r="DZ221" s="188" t="str">
        <f t="shared" si="24"/>
        <v/>
      </c>
      <c r="EA221" s="188" t="str">
        <f t="shared" si="24"/>
        <v/>
      </c>
      <c r="EB221" s="188" t="str">
        <f t="shared" si="24"/>
        <v/>
      </c>
      <c r="EC221" s="188" t="str">
        <f t="shared" si="25"/>
        <v/>
      </c>
      <c r="ED221" s="188" t="str">
        <f t="shared" si="25"/>
        <v/>
      </c>
      <c r="EE221" s="188" t="str">
        <f t="shared" si="25"/>
        <v/>
      </c>
      <c r="EF221" s="188" t="str">
        <f t="shared" si="25"/>
        <v/>
      </c>
      <c r="EG221" s="188" t="str">
        <f t="shared" si="25"/>
        <v/>
      </c>
      <c r="EH221" s="188" t="str">
        <f t="shared" si="25"/>
        <v/>
      </c>
      <c r="EI221" s="188" t="str">
        <f t="shared" si="25"/>
        <v/>
      </c>
      <c r="EJ221" s="188" t="str">
        <f t="shared" si="25"/>
        <v/>
      </c>
      <c r="EK221" s="188" t="str">
        <f t="shared" si="25"/>
        <v/>
      </c>
    </row>
    <row r="222" spans="2:141" x14ac:dyDescent="0.3">
      <c r="B222" s="1">
        <v>18</v>
      </c>
      <c r="C222" s="155"/>
      <c r="D222" s="175"/>
      <c r="E222" s="175"/>
      <c r="F222" s="175"/>
      <c r="G222" s="175"/>
      <c r="H222" s="175"/>
      <c r="I222" s="175"/>
      <c r="J222" s="175"/>
      <c r="K222" s="175"/>
      <c r="L222" s="175"/>
      <c r="M222" s="175"/>
      <c r="N222" s="175"/>
      <c r="O222" s="175"/>
      <c r="P222" s="175"/>
      <c r="Q222" s="175"/>
      <c r="R222" s="175"/>
      <c r="S222" s="175"/>
      <c r="T222" s="175"/>
      <c r="U222" s="175">
        <f>VLOOKUP(T94,DiaInc,$A$4,FALSE)*Diabetes_model!AV157</f>
        <v>3.0685224066563654E-3</v>
      </c>
      <c r="V222" s="175">
        <f>VLOOKUP(U94,DiaInc,$A$4,FALSE)*Diabetes_model!AW157</f>
        <v>3.1301201354925578E-3</v>
      </c>
      <c r="W222" s="175">
        <f>VLOOKUP(V94,DiaInc,$A$4,FALSE)*Diabetes_model!AX157</f>
        <v>3.1918704379687007E-3</v>
      </c>
      <c r="X222" s="175">
        <f>VLOOKUP(W94,DiaInc,$A$4,FALSE)*Diabetes_model!AY157</f>
        <v>3.2537030229289133E-3</v>
      </c>
      <c r="Y222" s="175">
        <f>VLOOKUP(X94,DiaInc,$A$4,FALSE)*Diabetes_model!AZ157</f>
        <v>6.0134604911495568E-3</v>
      </c>
      <c r="Z222" s="175">
        <f>VLOOKUP(Y94,DiaInc,$A$4,FALSE)*Diabetes_model!BA157</f>
        <v>6.1255114615207792E-3</v>
      </c>
      <c r="AA222" s="175">
        <f>VLOOKUP(Z94,DiaInc,$A$4,FALSE)*Diabetes_model!BB157</f>
        <v>6.2373140712531135E-3</v>
      </c>
      <c r="AB222" s="175">
        <f>VLOOKUP(AA94,DiaInc,$A$4,FALSE)*Diabetes_model!BC157</f>
        <v>6.3487344357706973E-3</v>
      </c>
      <c r="AC222" s="155"/>
      <c r="AD222" s="155"/>
      <c r="AE222" s="155"/>
      <c r="AF222" s="155"/>
      <c r="AG222" s="174">
        <f>D222*D60*PRODUCT($CJ222:CJ222)</f>
        <v>0</v>
      </c>
      <c r="AH222" s="174">
        <f>E222*E60*PRODUCT($CJ222:CK222)</f>
        <v>0</v>
      </c>
      <c r="AI222" s="174">
        <f>F222*F60*PRODUCT($CJ222:CL222)</f>
        <v>0</v>
      </c>
      <c r="AJ222" s="174">
        <f>G222*G60*PRODUCT($CJ222:CM222)</f>
        <v>0</v>
      </c>
      <c r="AK222" s="174">
        <f>H222*H60*PRODUCT($CJ222:CN222)</f>
        <v>0</v>
      </c>
      <c r="AL222" s="174">
        <f>I222*I60*PRODUCT($CJ222:CO222)</f>
        <v>0</v>
      </c>
      <c r="AM222" s="174">
        <f>J222*J60*PRODUCT($CJ222:CP222)</f>
        <v>0</v>
      </c>
      <c r="AN222" s="174">
        <f>K222*K60*PRODUCT($CJ222:CQ222)</f>
        <v>0</v>
      </c>
      <c r="AO222" s="174">
        <f>L222*L60*PRODUCT($CJ222:CR222)</f>
        <v>0</v>
      </c>
      <c r="AP222" s="174">
        <f>M222*M60*PRODUCT($CJ222:CS222)</f>
        <v>0</v>
      </c>
      <c r="AQ222" s="174">
        <f>N222*N60*PRODUCT($CJ222:CT222)</f>
        <v>0</v>
      </c>
      <c r="AR222" s="174">
        <f>O222*O60*PRODUCT($CJ222:CU222)</f>
        <v>0</v>
      </c>
      <c r="AS222" s="174">
        <f>P222*P60*PRODUCT($CJ222:CV222)</f>
        <v>0</v>
      </c>
      <c r="AT222" s="174">
        <f>Q222*Q60*PRODUCT($CJ222:CW222)</f>
        <v>0</v>
      </c>
      <c r="AU222" s="174">
        <f>R222*R60*PRODUCT($CJ222:CX222)</f>
        <v>0</v>
      </c>
      <c r="AV222" s="174">
        <f>S222*S60*PRODUCT($CJ222:CY222)</f>
        <v>0</v>
      </c>
      <c r="AW222" s="174">
        <f>T222*T60*PRODUCT($CJ222:CZ222)</f>
        <v>0</v>
      </c>
      <c r="AX222" s="174">
        <f>U222*U60*PRODUCT($CJ222:DA222)</f>
        <v>0</v>
      </c>
      <c r="AY222" s="174">
        <f>V222*V60*PRODUCT($CJ222:DB222)</f>
        <v>0</v>
      </c>
      <c r="AZ222" s="174">
        <f>W222*W60*PRODUCT($CJ222:DC222)</f>
        <v>0</v>
      </c>
      <c r="BA222" s="174">
        <f>X222*X60*PRODUCT($CJ222:DD222)</f>
        <v>0</v>
      </c>
      <c r="BB222" s="174">
        <f>Y222*Y60*PRODUCT($CJ222:DE222)</f>
        <v>0</v>
      </c>
      <c r="BC222" s="174">
        <f>Z222*Z60*PRODUCT($CJ222:DF222)</f>
        <v>0</v>
      </c>
      <c r="BD222" s="174">
        <f>AA222*AA60*PRODUCT($CJ222:DG222)</f>
        <v>0</v>
      </c>
      <c r="BE222" s="174">
        <f>AB222*AB60*PRODUCT($CJ222:DH222)</f>
        <v>0</v>
      </c>
      <c r="BF222" s="93"/>
      <c r="BG222" s="93"/>
      <c r="BH222" s="93"/>
      <c r="BI222" s="181">
        <f>SUM($AF222:AG222)-SUM($AF254:AG254)-SUM($C254:D254)-SUM($BH254:BI254)</f>
        <v>0</v>
      </c>
      <c r="BJ222" s="181">
        <f>SUM($AF222:AH222)-SUM($AF254:AH254)-SUM($C254:E254)-SUM($BH254:BJ254)</f>
        <v>0</v>
      </c>
      <c r="BK222" s="181">
        <f>SUM($AF222:AI222)-SUM($AF254:AI254)-SUM($C254:F254)-SUM($BH254:BK254)</f>
        <v>0</v>
      </c>
      <c r="BL222" s="181">
        <f>SUM($AF222:AJ222)-SUM($AF254:AJ254)-SUM($C254:G254)-SUM($BH254:BL254)</f>
        <v>0</v>
      </c>
      <c r="BM222" s="181">
        <f>SUM($AF222:AK222)-SUM($AF254:AK254)-SUM($C254:H254)-SUM($BH254:BM254)</f>
        <v>0</v>
      </c>
      <c r="BN222" s="181">
        <f>SUM($AF222:AL222)-SUM($AF254:AL254)-SUM($C254:I254)-SUM($BH254:BN254)</f>
        <v>0</v>
      </c>
      <c r="BO222" s="181">
        <f>SUM($AF222:AM222)-SUM($AF254:AM254)-SUM($C254:J254)-SUM($BH254:BO254)</f>
        <v>0</v>
      </c>
      <c r="BP222" s="181">
        <f>SUM($AF222:AN222)-SUM($AF254:AN254)-SUM($C254:K254)-SUM($BH254:BP254)</f>
        <v>0</v>
      </c>
      <c r="BQ222" s="181">
        <f>SUM($AF222:AO222)-SUM($AF254:AO254)-SUM($C254:L254)-SUM($BH254:BQ254)</f>
        <v>0</v>
      </c>
      <c r="BR222" s="181">
        <f>SUM($AF222:AP222)-SUM($AF254:AP254)-SUM($C254:M254)-SUM($BH254:BR254)</f>
        <v>0</v>
      </c>
      <c r="BS222" s="181">
        <f>SUM($AF222:AQ222)-SUM($AF254:AQ254)-SUM($C254:N254)-SUM($BH254:BS254)</f>
        <v>0</v>
      </c>
      <c r="BT222" s="181">
        <f>SUM($AF222:AR222)-SUM($AF254:AR254)-SUM($C254:O254)-SUM($BH254:BT254)</f>
        <v>0</v>
      </c>
      <c r="BU222" s="181">
        <f>SUM($AF222:AS222)-SUM($AF254:AS254)-SUM($C254:P254)-SUM($BH254:BU254)</f>
        <v>0</v>
      </c>
      <c r="BV222" s="181">
        <f>SUM($AF222:AT222)-SUM($AF254:AT254)-SUM($C254:Q254)-SUM($BH254:BV254)</f>
        <v>0</v>
      </c>
      <c r="BW222" s="181">
        <f>SUM($AF222:AU222)-SUM($AF254:AU254)-SUM($C254:R254)-SUM($BH254:BW254)</f>
        <v>0</v>
      </c>
      <c r="BX222" s="181">
        <f>SUM($AF222:AV222)-SUM($AF254:AV254)-SUM($C254:S254)-SUM($BH254:BX254)</f>
        <v>0</v>
      </c>
      <c r="BY222" s="181">
        <f>SUM($AF222:AW222)-SUM($AF254:AW254)-SUM($C254:T254)-SUM($BH254:BY254)</f>
        <v>0</v>
      </c>
      <c r="BZ222" s="181">
        <f>SUM($AF222:AX222)-SUM($AF254:AX254)-SUM($C254:U254)-SUM($BH254:BZ254)</f>
        <v>0</v>
      </c>
      <c r="CA222" s="181">
        <f>SUM($AF222:AY222)-SUM($AF254:AY254)-SUM($C254:V254)-SUM($BH254:CA254)</f>
        <v>0</v>
      </c>
      <c r="CB222" s="181">
        <f>SUM($AF222:AZ222)-SUM($AF254:AZ254)-SUM($C254:W254)-SUM($BH254:CB254)</f>
        <v>0</v>
      </c>
      <c r="CC222" s="181">
        <f>SUM($AF222:BA222)-SUM($AF254:BA254)-SUM($C254:X254)-SUM($BH254:CC254)</f>
        <v>0</v>
      </c>
      <c r="CD222" s="181">
        <f>SUM($AF222:BB222)-SUM($AF254:BB254)-SUM($C254:Y254)-SUM($BH254:CD254)</f>
        <v>0</v>
      </c>
      <c r="CE222" s="181">
        <f>SUM($AF222:BC222)-SUM($AF254:BC254)-SUM($C254:Z254)-SUM($BH254:CE254)</f>
        <v>0</v>
      </c>
      <c r="CF222" s="181">
        <f>SUM($AF222:BD222)-SUM($AF254:BD254)-SUM($C254:AA254)-SUM($BH254:CF254)</f>
        <v>0</v>
      </c>
      <c r="CG222" s="181">
        <f>SUM($AF222:BE222)-SUM($AF254:BE254)-SUM($C254:AB254)-SUM($BH254:CG254)</f>
        <v>0</v>
      </c>
      <c r="CH222" s="52"/>
      <c r="CI222" s="52"/>
      <c r="CJ222" s="67"/>
      <c r="CK222" s="67"/>
      <c r="CL222" s="67"/>
      <c r="CM222" s="67"/>
      <c r="CN222" s="67"/>
      <c r="CO222" s="67"/>
      <c r="CP222" s="67"/>
      <c r="CQ222" s="67"/>
      <c r="CR222" s="67"/>
      <c r="CS222" s="67"/>
      <c r="CT222" s="67"/>
      <c r="CU222" s="67"/>
      <c r="CV222" s="67"/>
      <c r="CW222" s="67"/>
      <c r="CX222" s="67"/>
      <c r="CY222" s="67"/>
      <c r="CZ222" s="67"/>
      <c r="DA222" s="67">
        <f t="shared" si="26"/>
        <v>1</v>
      </c>
      <c r="DB222" s="67">
        <f t="shared" si="26"/>
        <v>0.99693147759334366</v>
      </c>
      <c r="DC222" s="67">
        <f t="shared" si="26"/>
        <v>0.99686987986450748</v>
      </c>
      <c r="DD222" s="67">
        <f t="shared" si="26"/>
        <v>0.99680812956203135</v>
      </c>
      <c r="DE222" s="67">
        <f t="shared" si="26"/>
        <v>0.99674629697707107</v>
      </c>
      <c r="DF222" s="67">
        <f t="shared" si="26"/>
        <v>0.99398653950885041</v>
      </c>
      <c r="DG222" s="67">
        <f t="shared" si="26"/>
        <v>0.99387448853847926</v>
      </c>
      <c r="DH222" s="67">
        <f t="shared" si="26"/>
        <v>0.99376268592874684</v>
      </c>
      <c r="DI222" s="67">
        <f t="shared" si="26"/>
        <v>0.99365126556422934</v>
      </c>
      <c r="DJ222" s="53"/>
      <c r="DK222" s="53"/>
      <c r="DL222" s="53"/>
      <c r="DM222" s="188" t="str">
        <f t="shared" si="24"/>
        <v/>
      </c>
      <c r="DN222" s="188" t="str">
        <f t="shared" si="24"/>
        <v/>
      </c>
      <c r="DO222" s="188" t="str">
        <f t="shared" si="24"/>
        <v/>
      </c>
      <c r="DP222" s="188" t="str">
        <f t="shared" si="24"/>
        <v/>
      </c>
      <c r="DQ222" s="188" t="str">
        <f t="shared" si="24"/>
        <v/>
      </c>
      <c r="DR222" s="188" t="str">
        <f t="shared" si="24"/>
        <v/>
      </c>
      <c r="DS222" s="188" t="str">
        <f t="shared" si="24"/>
        <v/>
      </c>
      <c r="DT222" s="188" t="str">
        <f t="shared" si="24"/>
        <v/>
      </c>
      <c r="DU222" s="188" t="str">
        <f t="shared" si="24"/>
        <v/>
      </c>
      <c r="DV222" s="188" t="str">
        <f t="shared" si="24"/>
        <v/>
      </c>
      <c r="DW222" s="188" t="str">
        <f t="shared" si="24"/>
        <v/>
      </c>
      <c r="DX222" s="188" t="str">
        <f t="shared" si="24"/>
        <v/>
      </c>
      <c r="DY222" s="188" t="str">
        <f t="shared" si="24"/>
        <v/>
      </c>
      <c r="DZ222" s="188" t="str">
        <f t="shared" si="24"/>
        <v/>
      </c>
      <c r="EA222" s="188" t="str">
        <f t="shared" si="24"/>
        <v/>
      </c>
      <c r="EB222" s="188" t="str">
        <f t="shared" si="24"/>
        <v/>
      </c>
      <c r="EC222" s="188" t="str">
        <f t="shared" si="25"/>
        <v/>
      </c>
      <c r="ED222" s="188" t="str">
        <f t="shared" si="25"/>
        <v/>
      </c>
      <c r="EE222" s="188" t="str">
        <f t="shared" si="25"/>
        <v/>
      </c>
      <c r="EF222" s="188" t="str">
        <f t="shared" si="25"/>
        <v/>
      </c>
      <c r="EG222" s="188" t="str">
        <f t="shared" si="25"/>
        <v/>
      </c>
      <c r="EH222" s="188" t="str">
        <f t="shared" si="25"/>
        <v/>
      </c>
      <c r="EI222" s="188" t="str">
        <f t="shared" si="25"/>
        <v/>
      </c>
      <c r="EJ222" s="188" t="str">
        <f t="shared" si="25"/>
        <v/>
      </c>
      <c r="EK222" s="188" t="str">
        <f t="shared" si="25"/>
        <v/>
      </c>
    </row>
    <row r="223" spans="2:141" x14ac:dyDescent="0.3">
      <c r="B223" s="1">
        <v>19</v>
      </c>
      <c r="C223" s="155"/>
      <c r="D223" s="175"/>
      <c r="E223" s="175"/>
      <c r="F223" s="175"/>
      <c r="G223" s="175"/>
      <c r="H223" s="175"/>
      <c r="I223" s="175"/>
      <c r="J223" s="175"/>
      <c r="K223" s="175"/>
      <c r="L223" s="175"/>
      <c r="M223" s="175"/>
      <c r="N223" s="175"/>
      <c r="O223" s="175"/>
      <c r="P223" s="175"/>
      <c r="Q223" s="175"/>
      <c r="R223" s="175"/>
      <c r="S223" s="175"/>
      <c r="T223" s="175"/>
      <c r="U223" s="175"/>
      <c r="V223" s="175">
        <f>VLOOKUP(U95,DiaInc,$A$4,FALSE)*Diabetes_model!AW158</f>
        <v>3.0685224066563654E-3</v>
      </c>
      <c r="W223" s="175">
        <f>VLOOKUP(V95,DiaInc,$A$4,FALSE)*Diabetes_model!AX158</f>
        <v>3.1301201354925578E-3</v>
      </c>
      <c r="X223" s="175">
        <f>VLOOKUP(W95,DiaInc,$A$4,FALSE)*Diabetes_model!AY158</f>
        <v>3.1918704379687007E-3</v>
      </c>
      <c r="Y223" s="175">
        <f>VLOOKUP(X95,DiaInc,$A$4,FALSE)*Diabetes_model!AZ158</f>
        <v>3.2537030229289133E-3</v>
      </c>
      <c r="Z223" s="175">
        <f>VLOOKUP(Y95,DiaInc,$A$4,FALSE)*Diabetes_model!BA158</f>
        <v>6.0134604911495568E-3</v>
      </c>
      <c r="AA223" s="175">
        <f>VLOOKUP(Z95,DiaInc,$A$4,FALSE)*Diabetes_model!BB158</f>
        <v>6.1255114615207792E-3</v>
      </c>
      <c r="AB223" s="175">
        <f>VLOOKUP(AA95,DiaInc,$A$4,FALSE)*Diabetes_model!BC158</f>
        <v>6.2373140712531135E-3</v>
      </c>
      <c r="AC223" s="155"/>
      <c r="AD223" s="155"/>
      <c r="AE223" s="155"/>
      <c r="AF223" s="155"/>
      <c r="AG223" s="174">
        <f>D223*D61*PRODUCT($CJ223:CJ223)</f>
        <v>0</v>
      </c>
      <c r="AH223" s="174">
        <f>E223*E61*PRODUCT($CJ223:CK223)</f>
        <v>0</v>
      </c>
      <c r="AI223" s="174">
        <f>F223*F61*PRODUCT($CJ223:CL223)</f>
        <v>0</v>
      </c>
      <c r="AJ223" s="174">
        <f>G223*G61*PRODUCT($CJ223:CM223)</f>
        <v>0</v>
      </c>
      <c r="AK223" s="174">
        <f>H223*H61*PRODUCT($CJ223:CN223)</f>
        <v>0</v>
      </c>
      <c r="AL223" s="174">
        <f>I223*I61*PRODUCT($CJ223:CO223)</f>
        <v>0</v>
      </c>
      <c r="AM223" s="174">
        <f>J223*J61*PRODUCT($CJ223:CP223)</f>
        <v>0</v>
      </c>
      <c r="AN223" s="174">
        <f>K223*K61*PRODUCT($CJ223:CQ223)</f>
        <v>0</v>
      </c>
      <c r="AO223" s="174">
        <f>L223*L61*PRODUCT($CJ223:CR223)</f>
        <v>0</v>
      </c>
      <c r="AP223" s="174">
        <f>M223*M61*PRODUCT($CJ223:CS223)</f>
        <v>0</v>
      </c>
      <c r="AQ223" s="174">
        <f>N223*N61*PRODUCT($CJ223:CT223)</f>
        <v>0</v>
      </c>
      <c r="AR223" s="174">
        <f>O223*O61*PRODUCT($CJ223:CU223)</f>
        <v>0</v>
      </c>
      <c r="AS223" s="174">
        <f>P223*P61*PRODUCT($CJ223:CV223)</f>
        <v>0</v>
      </c>
      <c r="AT223" s="174">
        <f>Q223*Q61*PRODUCT($CJ223:CW223)</f>
        <v>0</v>
      </c>
      <c r="AU223" s="174">
        <f>R223*R61*PRODUCT($CJ223:CX223)</f>
        <v>0</v>
      </c>
      <c r="AV223" s="174">
        <f>S223*S61*PRODUCT($CJ223:CY223)</f>
        <v>0</v>
      </c>
      <c r="AW223" s="174">
        <f>T223*T61*PRODUCT($CJ223:CZ223)</f>
        <v>0</v>
      </c>
      <c r="AX223" s="174">
        <f>U223*U61*PRODUCT($CJ223:DA223)</f>
        <v>0</v>
      </c>
      <c r="AY223" s="174">
        <f>V223*V61*PRODUCT($CJ223:DB223)</f>
        <v>0</v>
      </c>
      <c r="AZ223" s="174">
        <f>W223*W61*PRODUCT($CJ223:DC223)</f>
        <v>0</v>
      </c>
      <c r="BA223" s="174">
        <f>X223*X61*PRODUCT($CJ223:DD223)</f>
        <v>0</v>
      </c>
      <c r="BB223" s="174">
        <f>Y223*Y61*PRODUCT($CJ223:DE223)</f>
        <v>0</v>
      </c>
      <c r="BC223" s="174">
        <f>Z223*Z61*PRODUCT($CJ223:DF223)</f>
        <v>0</v>
      </c>
      <c r="BD223" s="174">
        <f>AA223*AA61*PRODUCT($CJ223:DG223)</f>
        <v>0</v>
      </c>
      <c r="BE223" s="174">
        <f>AB223*AB61*PRODUCT($CJ223:DH223)</f>
        <v>0</v>
      </c>
      <c r="BF223" s="93"/>
      <c r="BG223" s="93"/>
      <c r="BH223" s="93"/>
      <c r="BI223" s="181">
        <f>SUM($AF223:AG223)-SUM($AF255:AG255)-SUM($C255:D255)-SUM($BH255:BI255)</f>
        <v>0</v>
      </c>
      <c r="BJ223" s="181">
        <f>SUM($AF223:AH223)-SUM($AF255:AH255)-SUM($C255:E255)-SUM($BH255:BJ255)</f>
        <v>0</v>
      </c>
      <c r="BK223" s="181">
        <f>SUM($AF223:AI223)-SUM($AF255:AI255)-SUM($C255:F255)-SUM($BH255:BK255)</f>
        <v>0</v>
      </c>
      <c r="BL223" s="181">
        <f>SUM($AF223:AJ223)-SUM($AF255:AJ255)-SUM($C255:G255)-SUM($BH255:BL255)</f>
        <v>0</v>
      </c>
      <c r="BM223" s="181">
        <f>SUM($AF223:AK223)-SUM($AF255:AK255)-SUM($C255:H255)-SUM($BH255:BM255)</f>
        <v>0</v>
      </c>
      <c r="BN223" s="181">
        <f>SUM($AF223:AL223)-SUM($AF255:AL255)-SUM($C255:I255)-SUM($BH255:BN255)</f>
        <v>0</v>
      </c>
      <c r="BO223" s="181">
        <f>SUM($AF223:AM223)-SUM($AF255:AM255)-SUM($C255:J255)-SUM($BH255:BO255)</f>
        <v>0</v>
      </c>
      <c r="BP223" s="181">
        <f>SUM($AF223:AN223)-SUM($AF255:AN255)-SUM($C255:K255)-SUM($BH255:BP255)</f>
        <v>0</v>
      </c>
      <c r="BQ223" s="181">
        <f>SUM($AF223:AO223)-SUM($AF255:AO255)-SUM($C255:L255)-SUM($BH255:BQ255)</f>
        <v>0</v>
      </c>
      <c r="BR223" s="181">
        <f>SUM($AF223:AP223)-SUM($AF255:AP255)-SUM($C255:M255)-SUM($BH255:BR255)</f>
        <v>0</v>
      </c>
      <c r="BS223" s="181">
        <f>SUM($AF223:AQ223)-SUM($AF255:AQ255)-SUM($C255:N255)-SUM($BH255:BS255)</f>
        <v>0</v>
      </c>
      <c r="BT223" s="181">
        <f>SUM($AF223:AR223)-SUM($AF255:AR255)-SUM($C255:O255)-SUM($BH255:BT255)</f>
        <v>0</v>
      </c>
      <c r="BU223" s="181">
        <f>SUM($AF223:AS223)-SUM($AF255:AS255)-SUM($C255:P255)-SUM($BH255:BU255)</f>
        <v>0</v>
      </c>
      <c r="BV223" s="181">
        <f>SUM($AF223:AT223)-SUM($AF255:AT255)-SUM($C255:Q255)-SUM($BH255:BV255)</f>
        <v>0</v>
      </c>
      <c r="BW223" s="181">
        <f>SUM($AF223:AU223)-SUM($AF255:AU255)-SUM($C255:R255)-SUM($BH255:BW255)</f>
        <v>0</v>
      </c>
      <c r="BX223" s="181">
        <f>SUM($AF223:AV223)-SUM($AF255:AV255)-SUM($C255:S255)-SUM($BH255:BX255)</f>
        <v>0</v>
      </c>
      <c r="BY223" s="181">
        <f>SUM($AF223:AW223)-SUM($AF255:AW255)-SUM($C255:T255)-SUM($BH255:BY255)</f>
        <v>0</v>
      </c>
      <c r="BZ223" s="181">
        <f>SUM($AF223:AX223)-SUM($AF255:AX255)-SUM($C255:U255)-SUM($BH255:BZ255)</f>
        <v>0</v>
      </c>
      <c r="CA223" s="181">
        <f>SUM($AF223:AY223)-SUM($AF255:AY255)-SUM($C255:V255)-SUM($BH255:CA255)</f>
        <v>0</v>
      </c>
      <c r="CB223" s="181">
        <f>SUM($AF223:AZ223)-SUM($AF255:AZ255)-SUM($C255:W255)-SUM($BH255:CB255)</f>
        <v>0</v>
      </c>
      <c r="CC223" s="181">
        <f>SUM($AF223:BA223)-SUM($AF255:BA255)-SUM($C255:X255)-SUM($BH255:CC255)</f>
        <v>0</v>
      </c>
      <c r="CD223" s="181">
        <f>SUM($AF223:BB223)-SUM($AF255:BB255)-SUM($C255:Y255)-SUM($BH255:CD255)</f>
        <v>0</v>
      </c>
      <c r="CE223" s="181">
        <f>SUM($AF223:BC223)-SUM($AF255:BC255)-SUM($C255:Z255)-SUM($BH255:CE255)</f>
        <v>0</v>
      </c>
      <c r="CF223" s="181">
        <f>SUM($AF223:BD223)-SUM($AF255:BD255)-SUM($C255:AA255)-SUM($BH255:CF255)</f>
        <v>0</v>
      </c>
      <c r="CG223" s="181">
        <f>SUM($AF223:BE223)-SUM($AF255:BE255)-SUM($C255:AB255)-SUM($BH255:CG255)</f>
        <v>0</v>
      </c>
      <c r="CH223" s="52"/>
      <c r="CI223" s="52"/>
      <c r="CJ223" s="67"/>
      <c r="CK223" s="67"/>
      <c r="CL223" s="67"/>
      <c r="CM223" s="67"/>
      <c r="CN223" s="67"/>
      <c r="CO223" s="67"/>
      <c r="CP223" s="67"/>
      <c r="CQ223" s="67"/>
      <c r="CR223" s="67"/>
      <c r="CS223" s="67"/>
      <c r="CT223" s="67"/>
      <c r="CU223" s="67"/>
      <c r="CV223" s="67"/>
      <c r="CW223" s="67"/>
      <c r="CX223" s="67"/>
      <c r="CY223" s="67"/>
      <c r="CZ223" s="67"/>
      <c r="DA223" s="67"/>
      <c r="DB223" s="67">
        <f t="shared" si="26"/>
        <v>1</v>
      </c>
      <c r="DC223" s="67">
        <f t="shared" si="26"/>
        <v>0.99693147759334366</v>
      </c>
      <c r="DD223" s="67">
        <f t="shared" si="26"/>
        <v>0.99686987986450748</v>
      </c>
      <c r="DE223" s="67">
        <f t="shared" si="26"/>
        <v>0.99680812956203135</v>
      </c>
      <c r="DF223" s="67">
        <f t="shared" si="26"/>
        <v>0.99674629697707107</v>
      </c>
      <c r="DG223" s="67">
        <f t="shared" si="26"/>
        <v>0.99398653950885041</v>
      </c>
      <c r="DH223" s="67">
        <f t="shared" si="26"/>
        <v>0.99387448853847926</v>
      </c>
      <c r="DI223" s="67">
        <f t="shared" si="26"/>
        <v>0.99376268592874684</v>
      </c>
      <c r="DJ223" s="53"/>
      <c r="DK223" s="53"/>
      <c r="DL223" s="53"/>
      <c r="DM223" s="188" t="str">
        <f t="shared" si="24"/>
        <v/>
      </c>
      <c r="DN223" s="188" t="str">
        <f t="shared" si="24"/>
        <v/>
      </c>
      <c r="DO223" s="188" t="str">
        <f t="shared" si="24"/>
        <v/>
      </c>
      <c r="DP223" s="188" t="str">
        <f t="shared" si="24"/>
        <v/>
      </c>
      <c r="DQ223" s="188" t="str">
        <f t="shared" si="24"/>
        <v/>
      </c>
      <c r="DR223" s="188" t="str">
        <f t="shared" si="24"/>
        <v/>
      </c>
      <c r="DS223" s="188" t="str">
        <f t="shared" si="24"/>
        <v/>
      </c>
      <c r="DT223" s="188" t="str">
        <f t="shared" si="24"/>
        <v/>
      </c>
      <c r="DU223" s="188" t="str">
        <f t="shared" si="24"/>
        <v/>
      </c>
      <c r="DV223" s="188" t="str">
        <f t="shared" si="24"/>
        <v/>
      </c>
      <c r="DW223" s="188" t="str">
        <f t="shared" si="24"/>
        <v/>
      </c>
      <c r="DX223" s="188" t="str">
        <f t="shared" si="24"/>
        <v/>
      </c>
      <c r="DY223" s="188" t="str">
        <f t="shared" si="24"/>
        <v/>
      </c>
      <c r="DZ223" s="188" t="str">
        <f t="shared" si="24"/>
        <v/>
      </c>
      <c r="EA223" s="188" t="str">
        <f t="shared" si="24"/>
        <v/>
      </c>
      <c r="EB223" s="188" t="str">
        <f t="shared" si="24"/>
        <v/>
      </c>
      <c r="EC223" s="188" t="str">
        <f t="shared" si="25"/>
        <v/>
      </c>
      <c r="ED223" s="188" t="str">
        <f t="shared" si="25"/>
        <v/>
      </c>
      <c r="EE223" s="188" t="str">
        <f t="shared" si="25"/>
        <v/>
      </c>
      <c r="EF223" s="188" t="str">
        <f t="shared" si="25"/>
        <v/>
      </c>
      <c r="EG223" s="188" t="str">
        <f t="shared" si="25"/>
        <v/>
      </c>
      <c r="EH223" s="188" t="str">
        <f t="shared" si="25"/>
        <v/>
      </c>
      <c r="EI223" s="188" t="str">
        <f t="shared" si="25"/>
        <v/>
      </c>
      <c r="EJ223" s="188" t="str">
        <f t="shared" si="25"/>
        <v/>
      </c>
      <c r="EK223" s="188" t="str">
        <f t="shared" si="25"/>
        <v/>
      </c>
    </row>
    <row r="224" spans="2:141" x14ac:dyDescent="0.3">
      <c r="B224" s="1">
        <v>20</v>
      </c>
      <c r="C224" s="155"/>
      <c r="D224" s="175"/>
      <c r="E224" s="175"/>
      <c r="F224" s="175"/>
      <c r="G224" s="175"/>
      <c r="H224" s="175"/>
      <c r="I224" s="175"/>
      <c r="J224" s="175"/>
      <c r="K224" s="175"/>
      <c r="L224" s="175"/>
      <c r="M224" s="175"/>
      <c r="N224" s="175"/>
      <c r="O224" s="175"/>
      <c r="P224" s="175"/>
      <c r="Q224" s="175"/>
      <c r="R224" s="175"/>
      <c r="S224" s="175"/>
      <c r="T224" s="175"/>
      <c r="U224" s="175"/>
      <c r="V224" s="175"/>
      <c r="W224" s="175">
        <f>VLOOKUP(V96,DiaInc,$A$4,FALSE)*Diabetes_model!AX159</f>
        <v>3.0685224066563654E-3</v>
      </c>
      <c r="X224" s="175">
        <f>VLOOKUP(W96,DiaInc,$A$4,FALSE)*Diabetes_model!AY159</f>
        <v>3.1301201354925578E-3</v>
      </c>
      <c r="Y224" s="175">
        <f>VLOOKUP(X96,DiaInc,$A$4,FALSE)*Diabetes_model!AZ159</f>
        <v>3.1918704379687007E-3</v>
      </c>
      <c r="Z224" s="175">
        <f>VLOOKUP(Y96,DiaInc,$A$4,FALSE)*Diabetes_model!BA159</f>
        <v>3.2537030229289133E-3</v>
      </c>
      <c r="AA224" s="175">
        <f>VLOOKUP(Z96,DiaInc,$A$4,FALSE)*Diabetes_model!BB159</f>
        <v>6.0134604911495568E-3</v>
      </c>
      <c r="AB224" s="175">
        <f>VLOOKUP(AA96,DiaInc,$A$4,FALSE)*Diabetes_model!BC159</f>
        <v>6.1255114615207792E-3</v>
      </c>
      <c r="AC224" s="155"/>
      <c r="AD224" s="155"/>
      <c r="AE224" s="155"/>
      <c r="AF224" s="155"/>
      <c r="AG224" s="174">
        <f>D224*D62*PRODUCT($CJ224:CJ224)</f>
        <v>0</v>
      </c>
      <c r="AH224" s="174">
        <f>E224*E62*PRODUCT($CJ224:CK224)</f>
        <v>0</v>
      </c>
      <c r="AI224" s="174">
        <f>F224*F62*PRODUCT($CJ224:CL224)</f>
        <v>0</v>
      </c>
      <c r="AJ224" s="174">
        <f>G224*G62*PRODUCT($CJ224:CM224)</f>
        <v>0</v>
      </c>
      <c r="AK224" s="174">
        <f>H224*H62*PRODUCT($CJ224:CN224)</f>
        <v>0</v>
      </c>
      <c r="AL224" s="174">
        <f>I224*I62*PRODUCT($CJ224:CO224)</f>
        <v>0</v>
      </c>
      <c r="AM224" s="174">
        <f>J224*J62*PRODUCT($CJ224:CP224)</f>
        <v>0</v>
      </c>
      <c r="AN224" s="174">
        <f>K224*K62*PRODUCT($CJ224:CQ224)</f>
        <v>0</v>
      </c>
      <c r="AO224" s="174">
        <f>L224*L62*PRODUCT($CJ224:CR224)</f>
        <v>0</v>
      </c>
      <c r="AP224" s="174">
        <f>M224*M62*PRODUCT($CJ224:CS224)</f>
        <v>0</v>
      </c>
      <c r="AQ224" s="174">
        <f>N224*N62*PRODUCT($CJ224:CT224)</f>
        <v>0</v>
      </c>
      <c r="AR224" s="174">
        <f>O224*O62*PRODUCT($CJ224:CU224)</f>
        <v>0</v>
      </c>
      <c r="AS224" s="174">
        <f>P224*P62*PRODUCT($CJ224:CV224)</f>
        <v>0</v>
      </c>
      <c r="AT224" s="174">
        <f>Q224*Q62*PRODUCT($CJ224:CW224)</f>
        <v>0</v>
      </c>
      <c r="AU224" s="174">
        <f>R224*R62*PRODUCT($CJ224:CX224)</f>
        <v>0</v>
      </c>
      <c r="AV224" s="174">
        <f>S224*S62*PRODUCT($CJ224:CY224)</f>
        <v>0</v>
      </c>
      <c r="AW224" s="174">
        <f>T224*T62*PRODUCT($CJ224:CZ224)</f>
        <v>0</v>
      </c>
      <c r="AX224" s="174">
        <f>U224*U62*PRODUCT($CJ224:DA224)</f>
        <v>0</v>
      </c>
      <c r="AY224" s="174">
        <f>V224*V62*PRODUCT($CJ224:DB224)</f>
        <v>0</v>
      </c>
      <c r="AZ224" s="174">
        <f>W224*W62*PRODUCT($CJ224:DC224)</f>
        <v>0</v>
      </c>
      <c r="BA224" s="174">
        <f>X224*X62*PRODUCT($CJ224:DD224)</f>
        <v>0</v>
      </c>
      <c r="BB224" s="174">
        <f>Y224*Y62*PRODUCT($CJ224:DE224)</f>
        <v>0</v>
      </c>
      <c r="BC224" s="174">
        <f>Z224*Z62*PRODUCT($CJ224:DF224)</f>
        <v>0</v>
      </c>
      <c r="BD224" s="174">
        <f>AA224*AA62*PRODUCT($CJ224:DG224)</f>
        <v>0</v>
      </c>
      <c r="BE224" s="174">
        <f>AB224*AB62*PRODUCT($CJ224:DH224)</f>
        <v>0</v>
      </c>
      <c r="BF224" s="93"/>
      <c r="BG224" s="93"/>
      <c r="BH224" s="93"/>
      <c r="BI224" s="181">
        <f>SUM($AF224:AG224)-SUM($AF256:AG256)-SUM($C256:D256)-SUM($BH256:BI256)</f>
        <v>0</v>
      </c>
      <c r="BJ224" s="181">
        <f>SUM($AF224:AH224)-SUM($AF256:AH256)-SUM($C256:E256)-SUM($BH256:BJ256)</f>
        <v>0</v>
      </c>
      <c r="BK224" s="181">
        <f>SUM($AF224:AI224)-SUM($AF256:AI256)-SUM($C256:F256)-SUM($BH256:BK256)</f>
        <v>0</v>
      </c>
      <c r="BL224" s="181">
        <f>SUM($AF224:AJ224)-SUM($AF256:AJ256)-SUM($C256:G256)-SUM($BH256:BL256)</f>
        <v>0</v>
      </c>
      <c r="BM224" s="181">
        <f>SUM($AF224:AK224)-SUM($AF256:AK256)-SUM($C256:H256)-SUM($BH256:BM256)</f>
        <v>0</v>
      </c>
      <c r="BN224" s="181">
        <f>SUM($AF224:AL224)-SUM($AF256:AL256)-SUM($C256:I256)-SUM($BH256:BN256)</f>
        <v>0</v>
      </c>
      <c r="BO224" s="181">
        <f>SUM($AF224:AM224)-SUM($AF256:AM256)-SUM($C256:J256)-SUM($BH256:BO256)</f>
        <v>0</v>
      </c>
      <c r="BP224" s="181">
        <f>SUM($AF224:AN224)-SUM($AF256:AN256)-SUM($C256:K256)-SUM($BH256:BP256)</f>
        <v>0</v>
      </c>
      <c r="BQ224" s="181">
        <f>SUM($AF224:AO224)-SUM($AF256:AO256)-SUM($C256:L256)-SUM($BH256:BQ256)</f>
        <v>0</v>
      </c>
      <c r="BR224" s="181">
        <f>SUM($AF224:AP224)-SUM($AF256:AP256)-SUM($C256:M256)-SUM($BH256:BR256)</f>
        <v>0</v>
      </c>
      <c r="BS224" s="181">
        <f>SUM($AF224:AQ224)-SUM($AF256:AQ256)-SUM($C256:N256)-SUM($BH256:BS256)</f>
        <v>0</v>
      </c>
      <c r="BT224" s="181">
        <f>SUM($AF224:AR224)-SUM($AF256:AR256)-SUM($C256:O256)-SUM($BH256:BT256)</f>
        <v>0</v>
      </c>
      <c r="BU224" s="181">
        <f>SUM($AF224:AS224)-SUM($AF256:AS256)-SUM($C256:P256)-SUM($BH256:BU256)</f>
        <v>0</v>
      </c>
      <c r="BV224" s="181">
        <f>SUM($AF224:AT224)-SUM($AF256:AT256)-SUM($C256:Q256)-SUM($BH256:BV256)</f>
        <v>0</v>
      </c>
      <c r="BW224" s="181">
        <f>SUM($AF224:AU224)-SUM($AF256:AU256)-SUM($C256:R256)-SUM($BH256:BW256)</f>
        <v>0</v>
      </c>
      <c r="BX224" s="181">
        <f>SUM($AF224:AV224)-SUM($AF256:AV256)-SUM($C256:S256)-SUM($BH256:BX256)</f>
        <v>0</v>
      </c>
      <c r="BY224" s="181">
        <f>SUM($AF224:AW224)-SUM($AF256:AW256)-SUM($C256:T256)-SUM($BH256:BY256)</f>
        <v>0</v>
      </c>
      <c r="BZ224" s="181">
        <f>SUM($AF224:AX224)-SUM($AF256:AX256)-SUM($C256:U256)-SUM($BH256:BZ256)</f>
        <v>0</v>
      </c>
      <c r="CA224" s="181">
        <f>SUM($AF224:AY224)-SUM($AF256:AY256)-SUM($C256:V256)-SUM($BH256:CA256)</f>
        <v>0</v>
      </c>
      <c r="CB224" s="181">
        <f>SUM($AF224:AZ224)-SUM($AF256:AZ256)-SUM($C256:W256)-SUM($BH256:CB256)</f>
        <v>0</v>
      </c>
      <c r="CC224" s="181">
        <f>SUM($AF224:BA224)-SUM($AF256:BA256)-SUM($C256:X256)-SUM($BH256:CC256)</f>
        <v>0</v>
      </c>
      <c r="CD224" s="181">
        <f>SUM($AF224:BB224)-SUM($AF256:BB256)-SUM($C256:Y256)-SUM($BH256:CD256)</f>
        <v>0</v>
      </c>
      <c r="CE224" s="181">
        <f>SUM($AF224:BC224)-SUM($AF256:BC256)-SUM($C256:Z256)-SUM($BH256:CE256)</f>
        <v>0</v>
      </c>
      <c r="CF224" s="181">
        <f>SUM($AF224:BD224)-SUM($AF256:BD256)-SUM($C256:AA256)-SUM($BH256:CF256)</f>
        <v>0</v>
      </c>
      <c r="CG224" s="181">
        <f>SUM($AF224:BE224)-SUM($AF256:BE256)-SUM($C256:AB256)-SUM($BH256:CG256)</f>
        <v>0</v>
      </c>
      <c r="CH224" s="52"/>
      <c r="CI224" s="52"/>
      <c r="CJ224" s="67"/>
      <c r="CK224" s="67"/>
      <c r="CL224" s="67"/>
      <c r="CM224" s="67"/>
      <c r="CN224" s="67"/>
      <c r="CO224" s="67"/>
      <c r="CP224" s="67"/>
      <c r="CQ224" s="67"/>
      <c r="CR224" s="67"/>
      <c r="CS224" s="67"/>
      <c r="CT224" s="67"/>
      <c r="CU224" s="67"/>
      <c r="CV224" s="67"/>
      <c r="CW224" s="67"/>
      <c r="CX224" s="67"/>
      <c r="CY224" s="67"/>
      <c r="CZ224" s="67"/>
      <c r="DA224" s="67"/>
      <c r="DB224" s="67"/>
      <c r="DC224" s="67">
        <f t="shared" si="26"/>
        <v>1</v>
      </c>
      <c r="DD224" s="67">
        <f t="shared" si="26"/>
        <v>0.99693147759334366</v>
      </c>
      <c r="DE224" s="67">
        <f t="shared" si="26"/>
        <v>0.99686987986450748</v>
      </c>
      <c r="DF224" s="67">
        <f t="shared" si="26"/>
        <v>0.99680812956203135</v>
      </c>
      <c r="DG224" s="67">
        <f t="shared" si="26"/>
        <v>0.99674629697707107</v>
      </c>
      <c r="DH224" s="67">
        <f t="shared" si="26"/>
        <v>0.99398653950885041</v>
      </c>
      <c r="DI224" s="67">
        <f t="shared" si="26"/>
        <v>0.99387448853847926</v>
      </c>
      <c r="DJ224" s="53"/>
      <c r="DK224" s="53"/>
      <c r="DL224" s="53"/>
      <c r="DM224" s="188" t="str">
        <f t="shared" si="24"/>
        <v/>
      </c>
      <c r="DN224" s="188" t="str">
        <f t="shared" si="24"/>
        <v/>
      </c>
      <c r="DO224" s="188" t="str">
        <f t="shared" si="24"/>
        <v/>
      </c>
      <c r="DP224" s="188" t="str">
        <f t="shared" si="24"/>
        <v/>
      </c>
      <c r="DQ224" s="188" t="str">
        <f t="shared" si="24"/>
        <v/>
      </c>
      <c r="DR224" s="188" t="str">
        <f t="shared" si="24"/>
        <v/>
      </c>
      <c r="DS224" s="188" t="str">
        <f t="shared" si="24"/>
        <v/>
      </c>
      <c r="DT224" s="188" t="str">
        <f t="shared" si="24"/>
        <v/>
      </c>
      <c r="DU224" s="188" t="str">
        <f t="shared" si="24"/>
        <v/>
      </c>
      <c r="DV224" s="188" t="str">
        <f t="shared" si="24"/>
        <v/>
      </c>
      <c r="DW224" s="188" t="str">
        <f t="shared" si="24"/>
        <v/>
      </c>
      <c r="DX224" s="188" t="str">
        <f t="shared" si="24"/>
        <v/>
      </c>
      <c r="DY224" s="188" t="str">
        <f t="shared" si="24"/>
        <v/>
      </c>
      <c r="DZ224" s="188" t="str">
        <f t="shared" si="24"/>
        <v/>
      </c>
      <c r="EA224" s="188" t="str">
        <f t="shared" si="24"/>
        <v/>
      </c>
      <c r="EB224" s="188" t="str">
        <f t="shared" si="24"/>
        <v/>
      </c>
      <c r="EC224" s="188" t="str">
        <f t="shared" si="25"/>
        <v/>
      </c>
      <c r="ED224" s="188" t="str">
        <f t="shared" si="25"/>
        <v/>
      </c>
      <c r="EE224" s="188" t="str">
        <f t="shared" si="25"/>
        <v/>
      </c>
      <c r="EF224" s="188" t="str">
        <f t="shared" si="25"/>
        <v/>
      </c>
      <c r="EG224" s="188" t="str">
        <f t="shared" si="25"/>
        <v/>
      </c>
      <c r="EH224" s="188" t="str">
        <f t="shared" si="25"/>
        <v/>
      </c>
      <c r="EI224" s="188" t="str">
        <f t="shared" si="25"/>
        <v/>
      </c>
      <c r="EJ224" s="188" t="str">
        <f t="shared" si="25"/>
        <v/>
      </c>
      <c r="EK224" s="188" t="str">
        <f t="shared" si="25"/>
        <v/>
      </c>
    </row>
    <row r="225" spans="1:141" x14ac:dyDescent="0.3">
      <c r="B225" s="1">
        <v>21</v>
      </c>
      <c r="C225" s="155"/>
      <c r="D225" s="175"/>
      <c r="E225" s="175"/>
      <c r="F225" s="175"/>
      <c r="G225" s="175"/>
      <c r="H225" s="175"/>
      <c r="I225" s="175"/>
      <c r="J225" s="175"/>
      <c r="K225" s="175"/>
      <c r="L225" s="175"/>
      <c r="M225" s="175"/>
      <c r="N225" s="175"/>
      <c r="O225" s="175"/>
      <c r="P225" s="175"/>
      <c r="Q225" s="175"/>
      <c r="R225" s="175"/>
      <c r="S225" s="175"/>
      <c r="T225" s="175"/>
      <c r="U225" s="175"/>
      <c r="V225" s="175"/>
      <c r="W225" s="175"/>
      <c r="X225" s="175">
        <f>VLOOKUP(W97,DiaInc,$A$4,FALSE)*Diabetes_model!AY160</f>
        <v>3.0685224066563654E-3</v>
      </c>
      <c r="Y225" s="175">
        <f>VLOOKUP(X97,DiaInc,$A$4,FALSE)*Diabetes_model!AZ160</f>
        <v>3.1301201354925578E-3</v>
      </c>
      <c r="Z225" s="175">
        <f>VLOOKUP(Y97,DiaInc,$A$4,FALSE)*Diabetes_model!BA160</f>
        <v>3.1918704379687007E-3</v>
      </c>
      <c r="AA225" s="175">
        <f>VLOOKUP(Z97,DiaInc,$A$4,FALSE)*Diabetes_model!BB160</f>
        <v>3.2537030229289133E-3</v>
      </c>
      <c r="AB225" s="175">
        <f>VLOOKUP(AA97,DiaInc,$A$4,FALSE)*Diabetes_model!BC160</f>
        <v>6.0134604911495568E-3</v>
      </c>
      <c r="AC225" s="155"/>
      <c r="AD225" s="155"/>
      <c r="AE225" s="155"/>
      <c r="AF225" s="155"/>
      <c r="AG225" s="174">
        <f>D225*D63*PRODUCT($CJ225:CJ225)</f>
        <v>0</v>
      </c>
      <c r="AH225" s="174">
        <f>E225*E63*PRODUCT($CJ225:CK225)</f>
        <v>0</v>
      </c>
      <c r="AI225" s="174">
        <f>F225*F63*PRODUCT($CJ225:CL225)</f>
        <v>0</v>
      </c>
      <c r="AJ225" s="174">
        <f>G225*G63*PRODUCT($CJ225:CM225)</f>
        <v>0</v>
      </c>
      <c r="AK225" s="174">
        <f>H225*H63*PRODUCT($CJ225:CN225)</f>
        <v>0</v>
      </c>
      <c r="AL225" s="174">
        <f>I225*I63*PRODUCT($CJ225:CO225)</f>
        <v>0</v>
      </c>
      <c r="AM225" s="174">
        <f>J225*J63*PRODUCT($CJ225:CP225)</f>
        <v>0</v>
      </c>
      <c r="AN225" s="174">
        <f>K225*K63*PRODUCT($CJ225:CQ225)</f>
        <v>0</v>
      </c>
      <c r="AO225" s="174">
        <f>L225*L63*PRODUCT($CJ225:CR225)</f>
        <v>0</v>
      </c>
      <c r="AP225" s="174">
        <f>M225*M63*PRODUCT($CJ225:CS225)</f>
        <v>0</v>
      </c>
      <c r="AQ225" s="174">
        <f>N225*N63*PRODUCT($CJ225:CT225)</f>
        <v>0</v>
      </c>
      <c r="AR225" s="174">
        <f>O225*O63*PRODUCT($CJ225:CU225)</f>
        <v>0</v>
      </c>
      <c r="AS225" s="174">
        <f>P225*P63*PRODUCT($CJ225:CV225)</f>
        <v>0</v>
      </c>
      <c r="AT225" s="174">
        <f>Q225*Q63*PRODUCT($CJ225:CW225)</f>
        <v>0</v>
      </c>
      <c r="AU225" s="174">
        <f>R225*R63*PRODUCT($CJ225:CX225)</f>
        <v>0</v>
      </c>
      <c r="AV225" s="174">
        <f>S225*S63*PRODUCT($CJ225:CY225)</f>
        <v>0</v>
      </c>
      <c r="AW225" s="174">
        <f>T225*T63*PRODUCT($CJ225:CZ225)</f>
        <v>0</v>
      </c>
      <c r="AX225" s="174">
        <f>U225*U63*PRODUCT($CJ225:DA225)</f>
        <v>0</v>
      </c>
      <c r="AY225" s="174">
        <f>V225*V63*PRODUCT($CJ225:DB225)</f>
        <v>0</v>
      </c>
      <c r="AZ225" s="174">
        <f>W225*W63*PRODUCT($CJ225:DC225)</f>
        <v>0</v>
      </c>
      <c r="BA225" s="174">
        <f>X225*X63*PRODUCT($CJ225:DD225)</f>
        <v>0</v>
      </c>
      <c r="BB225" s="174">
        <f>Y225*Y63*PRODUCT($CJ225:DE225)</f>
        <v>0</v>
      </c>
      <c r="BC225" s="174">
        <f>Z225*Z63*PRODUCT($CJ225:DF225)</f>
        <v>0</v>
      </c>
      <c r="BD225" s="174">
        <f>AA225*AA63*PRODUCT($CJ225:DG225)</f>
        <v>0</v>
      </c>
      <c r="BE225" s="174">
        <f>AB225*AB63*PRODUCT($CJ225:DH225)</f>
        <v>0</v>
      </c>
      <c r="BF225" s="93"/>
      <c r="BG225" s="93"/>
      <c r="BH225" s="93"/>
      <c r="BI225" s="181">
        <f>SUM($AF225:AG225)-SUM($AF257:AG257)-SUM($C257:D257)-SUM($BH257:BI257)</f>
        <v>0</v>
      </c>
      <c r="BJ225" s="181">
        <f>SUM($AF225:AH225)-SUM($AF257:AH257)-SUM($C257:E257)-SUM($BH257:BJ257)</f>
        <v>0</v>
      </c>
      <c r="BK225" s="181">
        <f>SUM($AF225:AI225)-SUM($AF257:AI257)-SUM($C257:F257)-SUM($BH257:BK257)</f>
        <v>0</v>
      </c>
      <c r="BL225" s="181">
        <f>SUM($AF225:AJ225)-SUM($AF257:AJ257)-SUM($C257:G257)-SUM($BH257:BL257)</f>
        <v>0</v>
      </c>
      <c r="BM225" s="181">
        <f>SUM($AF225:AK225)-SUM($AF257:AK257)-SUM($C257:H257)-SUM($BH257:BM257)</f>
        <v>0</v>
      </c>
      <c r="BN225" s="181">
        <f>SUM($AF225:AL225)-SUM($AF257:AL257)-SUM($C257:I257)-SUM($BH257:BN257)</f>
        <v>0</v>
      </c>
      <c r="BO225" s="181">
        <f>SUM($AF225:AM225)-SUM($AF257:AM257)-SUM($C257:J257)-SUM($BH257:BO257)</f>
        <v>0</v>
      </c>
      <c r="BP225" s="181">
        <f>SUM($AF225:AN225)-SUM($AF257:AN257)-SUM($C257:K257)-SUM($BH257:BP257)</f>
        <v>0</v>
      </c>
      <c r="BQ225" s="181">
        <f>SUM($AF225:AO225)-SUM($AF257:AO257)-SUM($C257:L257)-SUM($BH257:BQ257)</f>
        <v>0</v>
      </c>
      <c r="BR225" s="181">
        <f>SUM($AF225:AP225)-SUM($AF257:AP257)-SUM($C257:M257)-SUM($BH257:BR257)</f>
        <v>0</v>
      </c>
      <c r="BS225" s="181">
        <f>SUM($AF225:AQ225)-SUM($AF257:AQ257)-SUM($C257:N257)-SUM($BH257:BS257)</f>
        <v>0</v>
      </c>
      <c r="BT225" s="181">
        <f>SUM($AF225:AR225)-SUM($AF257:AR257)-SUM($C257:O257)-SUM($BH257:BT257)</f>
        <v>0</v>
      </c>
      <c r="BU225" s="181">
        <f>SUM($AF225:AS225)-SUM($AF257:AS257)-SUM($C257:P257)-SUM($BH257:BU257)</f>
        <v>0</v>
      </c>
      <c r="BV225" s="181">
        <f>SUM($AF225:AT225)-SUM($AF257:AT257)-SUM($C257:Q257)-SUM($BH257:BV257)</f>
        <v>0</v>
      </c>
      <c r="BW225" s="181">
        <f>SUM($AF225:AU225)-SUM($AF257:AU257)-SUM($C257:R257)-SUM($BH257:BW257)</f>
        <v>0</v>
      </c>
      <c r="BX225" s="181">
        <f>SUM($AF225:AV225)-SUM($AF257:AV257)-SUM($C257:S257)-SUM($BH257:BX257)</f>
        <v>0</v>
      </c>
      <c r="BY225" s="181">
        <f>SUM($AF225:AW225)-SUM($AF257:AW257)-SUM($C257:T257)-SUM($BH257:BY257)</f>
        <v>0</v>
      </c>
      <c r="BZ225" s="181">
        <f>SUM($AF225:AX225)-SUM($AF257:AX257)-SUM($C257:U257)-SUM($BH257:BZ257)</f>
        <v>0</v>
      </c>
      <c r="CA225" s="181">
        <f>SUM($AF225:AY225)-SUM($AF257:AY257)-SUM($C257:V257)-SUM($BH257:CA257)</f>
        <v>0</v>
      </c>
      <c r="CB225" s="181">
        <f>SUM($AF225:AZ225)-SUM($AF257:AZ257)-SUM($C257:W257)-SUM($BH257:CB257)</f>
        <v>0</v>
      </c>
      <c r="CC225" s="181">
        <f>SUM($AF225:BA225)-SUM($AF257:BA257)-SUM($C257:X257)-SUM($BH257:CC257)</f>
        <v>0</v>
      </c>
      <c r="CD225" s="181">
        <f>SUM($AF225:BB225)-SUM($AF257:BB257)-SUM($C257:Y257)-SUM($BH257:CD257)</f>
        <v>0</v>
      </c>
      <c r="CE225" s="181">
        <f>SUM($AF225:BC225)-SUM($AF257:BC257)-SUM($C257:Z257)-SUM($BH257:CE257)</f>
        <v>0</v>
      </c>
      <c r="CF225" s="181">
        <f>SUM($AF225:BD225)-SUM($AF257:BD257)-SUM($C257:AA257)-SUM($BH257:CF257)</f>
        <v>0</v>
      </c>
      <c r="CG225" s="181">
        <f>SUM($AF225:BE225)-SUM($AF257:BE257)-SUM($C257:AB257)-SUM($BH257:CG257)</f>
        <v>0</v>
      </c>
      <c r="CH225" s="52"/>
      <c r="CI225" s="52"/>
      <c r="CJ225" s="67"/>
      <c r="CK225" s="67"/>
      <c r="CL225" s="67"/>
      <c r="CM225" s="67"/>
      <c r="CN225" s="67"/>
      <c r="CO225" s="67"/>
      <c r="CP225" s="67"/>
      <c r="CQ225" s="67"/>
      <c r="CR225" s="67"/>
      <c r="CS225" s="67"/>
      <c r="CT225" s="67"/>
      <c r="CU225" s="67"/>
      <c r="CV225" s="67"/>
      <c r="CW225" s="67"/>
      <c r="CX225" s="67"/>
      <c r="CY225" s="67"/>
      <c r="CZ225" s="67"/>
      <c r="DA225" s="67"/>
      <c r="DB225" s="67"/>
      <c r="DC225" s="67"/>
      <c r="DD225" s="67">
        <f t="shared" si="26"/>
        <v>1</v>
      </c>
      <c r="DE225" s="67">
        <f t="shared" si="26"/>
        <v>0.99693147759334366</v>
      </c>
      <c r="DF225" s="67">
        <f t="shared" si="26"/>
        <v>0.99686987986450748</v>
      </c>
      <c r="DG225" s="67">
        <f t="shared" si="26"/>
        <v>0.99680812956203135</v>
      </c>
      <c r="DH225" s="67">
        <f t="shared" si="26"/>
        <v>0.99674629697707107</v>
      </c>
      <c r="DI225" s="67">
        <f t="shared" si="26"/>
        <v>0.99398653950885041</v>
      </c>
      <c r="DJ225" s="53"/>
      <c r="DK225" s="53"/>
      <c r="DL225" s="53"/>
      <c r="DM225" s="188" t="str">
        <f t="shared" si="24"/>
        <v/>
      </c>
      <c r="DN225" s="188" t="str">
        <f t="shared" si="24"/>
        <v/>
      </c>
      <c r="DO225" s="188" t="str">
        <f t="shared" si="24"/>
        <v/>
      </c>
      <c r="DP225" s="188" t="str">
        <f t="shared" si="24"/>
        <v/>
      </c>
      <c r="DQ225" s="188" t="str">
        <f t="shared" si="24"/>
        <v/>
      </c>
      <c r="DR225" s="188" t="str">
        <f t="shared" si="24"/>
        <v/>
      </c>
      <c r="DS225" s="188" t="str">
        <f t="shared" si="24"/>
        <v/>
      </c>
      <c r="DT225" s="188" t="str">
        <f t="shared" si="24"/>
        <v/>
      </c>
      <c r="DU225" s="188" t="str">
        <f t="shared" si="24"/>
        <v/>
      </c>
      <c r="DV225" s="188" t="str">
        <f t="shared" si="24"/>
        <v/>
      </c>
      <c r="DW225" s="188" t="str">
        <f t="shared" si="24"/>
        <v/>
      </c>
      <c r="DX225" s="188" t="str">
        <f t="shared" si="24"/>
        <v/>
      </c>
      <c r="DY225" s="188" t="str">
        <f t="shared" si="24"/>
        <v/>
      </c>
      <c r="DZ225" s="188" t="str">
        <f t="shared" si="24"/>
        <v/>
      </c>
      <c r="EA225" s="188" t="str">
        <f t="shared" si="24"/>
        <v/>
      </c>
      <c r="EB225" s="188" t="str">
        <f t="shared" si="24"/>
        <v/>
      </c>
      <c r="EC225" s="188" t="str">
        <f t="shared" si="25"/>
        <v/>
      </c>
      <c r="ED225" s="188" t="str">
        <f t="shared" si="25"/>
        <v/>
      </c>
      <c r="EE225" s="188" t="str">
        <f t="shared" si="25"/>
        <v/>
      </c>
      <c r="EF225" s="188" t="str">
        <f t="shared" si="25"/>
        <v/>
      </c>
      <c r="EG225" s="188" t="str">
        <f t="shared" si="25"/>
        <v/>
      </c>
      <c r="EH225" s="188" t="str">
        <f t="shared" si="25"/>
        <v/>
      </c>
      <c r="EI225" s="188" t="str">
        <f t="shared" si="25"/>
        <v/>
      </c>
      <c r="EJ225" s="188" t="str">
        <f t="shared" si="25"/>
        <v/>
      </c>
      <c r="EK225" s="188" t="str">
        <f t="shared" si="25"/>
        <v/>
      </c>
    </row>
    <row r="226" spans="1:141" x14ac:dyDescent="0.3">
      <c r="B226" s="1">
        <v>22</v>
      </c>
      <c r="C226" s="15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f>VLOOKUP(X98,DiaInc,$A$4,FALSE)*Diabetes_model!AZ161</f>
        <v>3.0685224066563654E-3</v>
      </c>
      <c r="Z226" s="175">
        <f>VLOOKUP(Y98,DiaInc,$A$4,FALSE)*Diabetes_model!BA161</f>
        <v>3.1301201354925578E-3</v>
      </c>
      <c r="AA226" s="175">
        <f>VLOOKUP(Z98,DiaInc,$A$4,FALSE)*Diabetes_model!BB161</f>
        <v>3.1918704379687007E-3</v>
      </c>
      <c r="AB226" s="175">
        <f>VLOOKUP(AA98,DiaInc,$A$4,FALSE)*Diabetes_model!BC161</f>
        <v>3.2537030229289133E-3</v>
      </c>
      <c r="AC226" s="155"/>
      <c r="AD226" s="155"/>
      <c r="AE226" s="155"/>
      <c r="AF226" s="155"/>
      <c r="AG226" s="174">
        <f>D226*D64*PRODUCT($CJ226:CJ226)</f>
        <v>0</v>
      </c>
      <c r="AH226" s="174">
        <f>E226*E64*PRODUCT($CJ226:CK226)</f>
        <v>0</v>
      </c>
      <c r="AI226" s="174">
        <f>F226*F64*PRODUCT($CJ226:CL226)</f>
        <v>0</v>
      </c>
      <c r="AJ226" s="174">
        <f>G226*G64*PRODUCT($CJ226:CM226)</f>
        <v>0</v>
      </c>
      <c r="AK226" s="174">
        <f>H226*H64*PRODUCT($CJ226:CN226)</f>
        <v>0</v>
      </c>
      <c r="AL226" s="174">
        <f>I226*I64*PRODUCT($CJ226:CO226)</f>
        <v>0</v>
      </c>
      <c r="AM226" s="174">
        <f>J226*J64*PRODUCT($CJ226:CP226)</f>
        <v>0</v>
      </c>
      <c r="AN226" s="174">
        <f>K226*K64*PRODUCT($CJ226:CQ226)</f>
        <v>0</v>
      </c>
      <c r="AO226" s="174">
        <f>L226*L64*PRODUCT($CJ226:CR226)</f>
        <v>0</v>
      </c>
      <c r="AP226" s="174">
        <f>M226*M64*PRODUCT($CJ226:CS226)</f>
        <v>0</v>
      </c>
      <c r="AQ226" s="174">
        <f>N226*N64*PRODUCT($CJ226:CT226)</f>
        <v>0</v>
      </c>
      <c r="AR226" s="174">
        <f>O226*O64*PRODUCT($CJ226:CU226)</f>
        <v>0</v>
      </c>
      <c r="AS226" s="174">
        <f>P226*P64*PRODUCT($CJ226:CV226)</f>
        <v>0</v>
      </c>
      <c r="AT226" s="174">
        <f>Q226*Q64*PRODUCT($CJ226:CW226)</f>
        <v>0</v>
      </c>
      <c r="AU226" s="174">
        <f>R226*R64*PRODUCT($CJ226:CX226)</f>
        <v>0</v>
      </c>
      <c r="AV226" s="174">
        <f>S226*S64*PRODUCT($CJ226:CY226)</f>
        <v>0</v>
      </c>
      <c r="AW226" s="174">
        <f>T226*T64*PRODUCT($CJ226:CZ226)</f>
        <v>0</v>
      </c>
      <c r="AX226" s="174">
        <f>U226*U64*PRODUCT($CJ226:DA226)</f>
        <v>0</v>
      </c>
      <c r="AY226" s="174">
        <f>V226*V64*PRODUCT($CJ226:DB226)</f>
        <v>0</v>
      </c>
      <c r="AZ226" s="174">
        <f>W226*W64*PRODUCT($CJ226:DC226)</f>
        <v>0</v>
      </c>
      <c r="BA226" s="174">
        <f>X226*X64*PRODUCT($CJ226:DD226)</f>
        <v>0</v>
      </c>
      <c r="BB226" s="174">
        <f>Y226*Y64*PRODUCT($CJ226:DE226)</f>
        <v>0</v>
      </c>
      <c r="BC226" s="174">
        <f>Z226*Z64*PRODUCT($CJ226:DF226)</f>
        <v>0</v>
      </c>
      <c r="BD226" s="174">
        <f>AA226*AA64*PRODUCT($CJ226:DG226)</f>
        <v>0</v>
      </c>
      <c r="BE226" s="174">
        <f>AB226*AB64*PRODUCT($CJ226:DH226)</f>
        <v>0</v>
      </c>
      <c r="BF226" s="93"/>
      <c r="BG226" s="93"/>
      <c r="BH226" s="93"/>
      <c r="BI226" s="181">
        <f>SUM($AF226:AG226)-SUM($AF258:AG258)-SUM($C258:D258)-SUM($BH258:BI258)</f>
        <v>0</v>
      </c>
      <c r="BJ226" s="181">
        <f>SUM($AF226:AH226)-SUM($AF258:AH258)-SUM($C258:E258)-SUM($BH258:BJ258)</f>
        <v>0</v>
      </c>
      <c r="BK226" s="181">
        <f>SUM($AF226:AI226)-SUM($AF258:AI258)-SUM($C258:F258)-SUM($BH258:BK258)</f>
        <v>0</v>
      </c>
      <c r="BL226" s="181">
        <f>SUM($AF226:AJ226)-SUM($AF258:AJ258)-SUM($C258:G258)-SUM($BH258:BL258)</f>
        <v>0</v>
      </c>
      <c r="BM226" s="181">
        <f>SUM($AF226:AK226)-SUM($AF258:AK258)-SUM($C258:H258)-SUM($BH258:BM258)</f>
        <v>0</v>
      </c>
      <c r="BN226" s="181">
        <f>SUM($AF226:AL226)-SUM($AF258:AL258)-SUM($C258:I258)-SUM($BH258:BN258)</f>
        <v>0</v>
      </c>
      <c r="BO226" s="181">
        <f>SUM($AF226:AM226)-SUM($AF258:AM258)-SUM($C258:J258)-SUM($BH258:BO258)</f>
        <v>0</v>
      </c>
      <c r="BP226" s="181">
        <f>SUM($AF226:AN226)-SUM($AF258:AN258)-SUM($C258:K258)-SUM($BH258:BP258)</f>
        <v>0</v>
      </c>
      <c r="BQ226" s="181">
        <f>SUM($AF226:AO226)-SUM($AF258:AO258)-SUM($C258:L258)-SUM($BH258:BQ258)</f>
        <v>0</v>
      </c>
      <c r="BR226" s="181">
        <f>SUM($AF226:AP226)-SUM($AF258:AP258)-SUM($C258:M258)-SUM($BH258:BR258)</f>
        <v>0</v>
      </c>
      <c r="BS226" s="181">
        <f>SUM($AF226:AQ226)-SUM($AF258:AQ258)-SUM($C258:N258)-SUM($BH258:BS258)</f>
        <v>0</v>
      </c>
      <c r="BT226" s="181">
        <f>SUM($AF226:AR226)-SUM($AF258:AR258)-SUM($C258:O258)-SUM($BH258:BT258)</f>
        <v>0</v>
      </c>
      <c r="BU226" s="181">
        <f>SUM($AF226:AS226)-SUM($AF258:AS258)-SUM($C258:P258)-SUM($BH258:BU258)</f>
        <v>0</v>
      </c>
      <c r="BV226" s="181">
        <f>SUM($AF226:AT226)-SUM($AF258:AT258)-SUM($C258:Q258)-SUM($BH258:BV258)</f>
        <v>0</v>
      </c>
      <c r="BW226" s="181">
        <f>SUM($AF226:AU226)-SUM($AF258:AU258)-SUM($C258:R258)-SUM($BH258:BW258)</f>
        <v>0</v>
      </c>
      <c r="BX226" s="181">
        <f>SUM($AF226:AV226)-SUM($AF258:AV258)-SUM($C258:S258)-SUM($BH258:BX258)</f>
        <v>0</v>
      </c>
      <c r="BY226" s="181">
        <f>SUM($AF226:AW226)-SUM($AF258:AW258)-SUM($C258:T258)-SUM($BH258:BY258)</f>
        <v>0</v>
      </c>
      <c r="BZ226" s="181">
        <f>SUM($AF226:AX226)-SUM($AF258:AX258)-SUM($C258:U258)-SUM($BH258:BZ258)</f>
        <v>0</v>
      </c>
      <c r="CA226" s="181">
        <f>SUM($AF226:AY226)-SUM($AF258:AY258)-SUM($C258:V258)-SUM($BH258:CA258)</f>
        <v>0</v>
      </c>
      <c r="CB226" s="181">
        <f>SUM($AF226:AZ226)-SUM($AF258:AZ258)-SUM($C258:W258)-SUM($BH258:CB258)</f>
        <v>0</v>
      </c>
      <c r="CC226" s="181">
        <f>SUM($AF226:BA226)-SUM($AF258:BA258)-SUM($C258:X258)-SUM($BH258:CC258)</f>
        <v>0</v>
      </c>
      <c r="CD226" s="181">
        <f>SUM($AF226:BB226)-SUM($AF258:BB258)-SUM($C258:Y258)-SUM($BH258:CD258)</f>
        <v>0</v>
      </c>
      <c r="CE226" s="181">
        <f>SUM($AF226:BC226)-SUM($AF258:BC258)-SUM($C258:Z258)-SUM($BH258:CE258)</f>
        <v>0</v>
      </c>
      <c r="CF226" s="181">
        <f>SUM($AF226:BD226)-SUM($AF258:BD258)-SUM($C258:AA258)-SUM($BH258:CF258)</f>
        <v>0</v>
      </c>
      <c r="CG226" s="181">
        <f>SUM($AF226:BE226)-SUM($AF258:BE258)-SUM($C258:AB258)-SUM($BH258:CG258)</f>
        <v>0</v>
      </c>
      <c r="CH226" s="52"/>
      <c r="CI226" s="52"/>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f t="shared" si="26"/>
        <v>1</v>
      </c>
      <c r="DF226" s="67">
        <f t="shared" si="26"/>
        <v>0.99693147759334366</v>
      </c>
      <c r="DG226" s="67">
        <f t="shared" si="26"/>
        <v>0.99686987986450748</v>
      </c>
      <c r="DH226" s="67">
        <f t="shared" si="26"/>
        <v>0.99680812956203135</v>
      </c>
      <c r="DI226" s="67">
        <f t="shared" si="26"/>
        <v>0.99674629697707107</v>
      </c>
      <c r="DJ226" s="53"/>
      <c r="DK226" s="53"/>
      <c r="DL226" s="53"/>
      <c r="DM226" s="188" t="str">
        <f t="shared" si="24"/>
        <v/>
      </c>
      <c r="DN226" s="188" t="str">
        <f t="shared" si="24"/>
        <v/>
      </c>
      <c r="DO226" s="188" t="str">
        <f t="shared" si="24"/>
        <v/>
      </c>
      <c r="DP226" s="188" t="str">
        <f t="shared" si="24"/>
        <v/>
      </c>
      <c r="DQ226" s="188" t="str">
        <f t="shared" si="24"/>
        <v/>
      </c>
      <c r="DR226" s="188" t="str">
        <f t="shared" si="24"/>
        <v/>
      </c>
      <c r="DS226" s="188" t="str">
        <f t="shared" si="24"/>
        <v/>
      </c>
      <c r="DT226" s="188" t="str">
        <f t="shared" si="24"/>
        <v/>
      </c>
      <c r="DU226" s="188" t="str">
        <f t="shared" si="24"/>
        <v/>
      </c>
      <c r="DV226" s="188" t="str">
        <f t="shared" si="24"/>
        <v/>
      </c>
      <c r="DW226" s="188" t="str">
        <f t="shared" si="24"/>
        <v/>
      </c>
      <c r="DX226" s="188" t="str">
        <f t="shared" si="24"/>
        <v/>
      </c>
      <c r="DY226" s="188" t="str">
        <f t="shared" si="24"/>
        <v/>
      </c>
      <c r="DZ226" s="188" t="str">
        <f t="shared" si="24"/>
        <v/>
      </c>
      <c r="EA226" s="188" t="str">
        <f t="shared" si="24"/>
        <v/>
      </c>
      <c r="EB226" s="188" t="str">
        <f t="shared" si="24"/>
        <v/>
      </c>
      <c r="EC226" s="188" t="str">
        <f t="shared" si="25"/>
        <v/>
      </c>
      <c r="ED226" s="188" t="str">
        <f t="shared" si="25"/>
        <v/>
      </c>
      <c r="EE226" s="188" t="str">
        <f t="shared" si="25"/>
        <v/>
      </c>
      <c r="EF226" s="188" t="str">
        <f t="shared" si="25"/>
        <v/>
      </c>
      <c r="EG226" s="188" t="str">
        <f t="shared" si="25"/>
        <v/>
      </c>
      <c r="EH226" s="188" t="str">
        <f t="shared" si="25"/>
        <v/>
      </c>
      <c r="EI226" s="188" t="str">
        <f t="shared" si="25"/>
        <v/>
      </c>
      <c r="EJ226" s="188" t="str">
        <f t="shared" si="25"/>
        <v/>
      </c>
      <c r="EK226" s="188" t="str">
        <f t="shared" si="25"/>
        <v/>
      </c>
    </row>
    <row r="227" spans="1:141" x14ac:dyDescent="0.3">
      <c r="B227" s="1">
        <v>23</v>
      </c>
      <c r="C227" s="15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f>VLOOKUP(Y99,DiaInc,$A$4,FALSE)*Diabetes_model!BA162</f>
        <v>3.0685224066563654E-3</v>
      </c>
      <c r="AA227" s="175">
        <f>VLOOKUP(Z99,DiaInc,$A$4,FALSE)*Diabetes_model!BB162</f>
        <v>3.1301201354925578E-3</v>
      </c>
      <c r="AB227" s="175">
        <f>VLOOKUP(AA99,DiaInc,$A$4,FALSE)*Diabetes_model!BC162</f>
        <v>3.1918704379687007E-3</v>
      </c>
      <c r="AC227" s="155"/>
      <c r="AD227" s="155"/>
      <c r="AE227" s="155"/>
      <c r="AF227" s="155"/>
      <c r="AG227" s="174">
        <f>D227*D65*PRODUCT($CJ227:CJ227)</f>
        <v>0</v>
      </c>
      <c r="AH227" s="174">
        <f>E227*E65*PRODUCT($CJ227:CK227)</f>
        <v>0</v>
      </c>
      <c r="AI227" s="174">
        <f>F227*F65*PRODUCT($CJ227:CL227)</f>
        <v>0</v>
      </c>
      <c r="AJ227" s="174">
        <f>G227*G65*PRODUCT($CJ227:CM227)</f>
        <v>0</v>
      </c>
      <c r="AK227" s="174">
        <f>H227*H65*PRODUCT($CJ227:CN227)</f>
        <v>0</v>
      </c>
      <c r="AL227" s="174">
        <f>I227*I65*PRODUCT($CJ227:CO227)</f>
        <v>0</v>
      </c>
      <c r="AM227" s="174">
        <f>J227*J65*PRODUCT($CJ227:CP227)</f>
        <v>0</v>
      </c>
      <c r="AN227" s="174">
        <f>K227*K65*PRODUCT($CJ227:CQ227)</f>
        <v>0</v>
      </c>
      <c r="AO227" s="174">
        <f>L227*L65*PRODUCT($CJ227:CR227)</f>
        <v>0</v>
      </c>
      <c r="AP227" s="174">
        <f>M227*M65*PRODUCT($CJ227:CS227)</f>
        <v>0</v>
      </c>
      <c r="AQ227" s="174">
        <f>N227*N65*PRODUCT($CJ227:CT227)</f>
        <v>0</v>
      </c>
      <c r="AR227" s="174">
        <f>O227*O65*PRODUCT($CJ227:CU227)</f>
        <v>0</v>
      </c>
      <c r="AS227" s="174">
        <f>P227*P65*PRODUCT($CJ227:CV227)</f>
        <v>0</v>
      </c>
      <c r="AT227" s="174">
        <f>Q227*Q65*PRODUCT($CJ227:CW227)</f>
        <v>0</v>
      </c>
      <c r="AU227" s="174">
        <f>R227*R65*PRODUCT($CJ227:CX227)</f>
        <v>0</v>
      </c>
      <c r="AV227" s="174">
        <f>S227*S65*PRODUCT($CJ227:CY227)</f>
        <v>0</v>
      </c>
      <c r="AW227" s="174">
        <f>T227*T65*PRODUCT($CJ227:CZ227)</f>
        <v>0</v>
      </c>
      <c r="AX227" s="174">
        <f>U227*U65*PRODUCT($CJ227:DA227)</f>
        <v>0</v>
      </c>
      <c r="AY227" s="174">
        <f>V227*V65*PRODUCT($CJ227:DB227)</f>
        <v>0</v>
      </c>
      <c r="AZ227" s="174">
        <f>W227*W65*PRODUCT($CJ227:DC227)</f>
        <v>0</v>
      </c>
      <c r="BA227" s="174">
        <f>X227*X65*PRODUCT($CJ227:DD227)</f>
        <v>0</v>
      </c>
      <c r="BB227" s="174">
        <f>Y227*Y65*PRODUCT($CJ227:DE227)</f>
        <v>0</v>
      </c>
      <c r="BC227" s="174">
        <f>Z227*Z65*PRODUCT($CJ227:DF227)</f>
        <v>0</v>
      </c>
      <c r="BD227" s="174">
        <f>AA227*AA65*PRODUCT($CJ227:DG227)</f>
        <v>0</v>
      </c>
      <c r="BE227" s="174">
        <f>AB227*AB65*PRODUCT($CJ227:DH227)</f>
        <v>0</v>
      </c>
      <c r="BF227" s="93"/>
      <c r="BG227" s="93"/>
      <c r="BH227" s="93"/>
      <c r="BI227" s="181">
        <f>SUM($AF227:AG227)-SUM($AF259:AG259)-SUM($C259:D259)-SUM($BH259:BI259)</f>
        <v>0</v>
      </c>
      <c r="BJ227" s="181">
        <f>SUM($AF227:AH227)-SUM($AF259:AH259)-SUM($C259:E259)-SUM($BH259:BJ259)</f>
        <v>0</v>
      </c>
      <c r="BK227" s="181">
        <f>SUM($AF227:AI227)-SUM($AF259:AI259)-SUM($C259:F259)-SUM($BH259:BK259)</f>
        <v>0</v>
      </c>
      <c r="BL227" s="181">
        <f>SUM($AF227:AJ227)-SUM($AF259:AJ259)-SUM($C259:G259)-SUM($BH259:BL259)</f>
        <v>0</v>
      </c>
      <c r="BM227" s="181">
        <f>SUM($AF227:AK227)-SUM($AF259:AK259)-SUM($C259:H259)-SUM($BH259:BM259)</f>
        <v>0</v>
      </c>
      <c r="BN227" s="181">
        <f>SUM($AF227:AL227)-SUM($AF259:AL259)-SUM($C259:I259)-SUM($BH259:BN259)</f>
        <v>0</v>
      </c>
      <c r="BO227" s="181">
        <f>SUM($AF227:AM227)-SUM($AF259:AM259)-SUM($C259:J259)-SUM($BH259:BO259)</f>
        <v>0</v>
      </c>
      <c r="BP227" s="181">
        <f>SUM($AF227:AN227)-SUM($AF259:AN259)-SUM($C259:K259)-SUM($BH259:BP259)</f>
        <v>0</v>
      </c>
      <c r="BQ227" s="181">
        <f>SUM($AF227:AO227)-SUM($AF259:AO259)-SUM($C259:L259)-SUM($BH259:BQ259)</f>
        <v>0</v>
      </c>
      <c r="BR227" s="181">
        <f>SUM($AF227:AP227)-SUM($AF259:AP259)-SUM($C259:M259)-SUM($BH259:BR259)</f>
        <v>0</v>
      </c>
      <c r="BS227" s="181">
        <f>SUM($AF227:AQ227)-SUM($AF259:AQ259)-SUM($C259:N259)-SUM($BH259:BS259)</f>
        <v>0</v>
      </c>
      <c r="BT227" s="181">
        <f>SUM($AF227:AR227)-SUM($AF259:AR259)-SUM($C259:O259)-SUM($BH259:BT259)</f>
        <v>0</v>
      </c>
      <c r="BU227" s="181">
        <f>SUM($AF227:AS227)-SUM($AF259:AS259)-SUM($C259:P259)-SUM($BH259:BU259)</f>
        <v>0</v>
      </c>
      <c r="BV227" s="181">
        <f>SUM($AF227:AT227)-SUM($AF259:AT259)-SUM($C259:Q259)-SUM($BH259:BV259)</f>
        <v>0</v>
      </c>
      <c r="BW227" s="181">
        <f>SUM($AF227:AU227)-SUM($AF259:AU259)-SUM($C259:R259)-SUM($BH259:BW259)</f>
        <v>0</v>
      </c>
      <c r="BX227" s="181">
        <f>SUM($AF227:AV227)-SUM($AF259:AV259)-SUM($C259:S259)-SUM($BH259:BX259)</f>
        <v>0</v>
      </c>
      <c r="BY227" s="181">
        <f>SUM($AF227:AW227)-SUM($AF259:AW259)-SUM($C259:T259)-SUM($BH259:BY259)</f>
        <v>0</v>
      </c>
      <c r="BZ227" s="181">
        <f>SUM($AF227:AX227)-SUM($AF259:AX259)-SUM($C259:U259)-SUM($BH259:BZ259)</f>
        <v>0</v>
      </c>
      <c r="CA227" s="181">
        <f>SUM($AF227:AY227)-SUM($AF259:AY259)-SUM($C259:V259)-SUM($BH259:CA259)</f>
        <v>0</v>
      </c>
      <c r="CB227" s="181">
        <f>SUM($AF227:AZ227)-SUM($AF259:AZ259)-SUM($C259:W259)-SUM($BH259:CB259)</f>
        <v>0</v>
      </c>
      <c r="CC227" s="181">
        <f>SUM($AF227:BA227)-SUM($AF259:BA259)-SUM($C259:X259)-SUM($BH259:CC259)</f>
        <v>0</v>
      </c>
      <c r="CD227" s="181">
        <f>SUM($AF227:BB227)-SUM($AF259:BB259)-SUM($C259:Y259)-SUM($BH259:CD259)</f>
        <v>0</v>
      </c>
      <c r="CE227" s="181">
        <f>SUM($AF227:BC227)-SUM($AF259:BC259)-SUM($C259:Z259)-SUM($BH259:CE259)</f>
        <v>0</v>
      </c>
      <c r="CF227" s="181">
        <f>SUM($AF227:BD227)-SUM($AF259:BD259)-SUM($C259:AA259)-SUM($BH259:CF259)</f>
        <v>0</v>
      </c>
      <c r="CG227" s="181">
        <f>SUM($AF227:BE227)-SUM($AF259:BE259)-SUM($C259:AB259)-SUM($BH259:CG259)</f>
        <v>0</v>
      </c>
      <c r="CH227" s="52"/>
      <c r="CI227" s="52"/>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f t="shared" si="26"/>
        <v>1</v>
      </c>
      <c r="DG227" s="67">
        <f t="shared" si="26"/>
        <v>0.99693147759334366</v>
      </c>
      <c r="DH227" s="67">
        <f t="shared" si="26"/>
        <v>0.99686987986450748</v>
      </c>
      <c r="DI227" s="67">
        <f t="shared" si="26"/>
        <v>0.99680812956203135</v>
      </c>
      <c r="DJ227" s="53"/>
      <c r="DK227" s="53"/>
      <c r="DL227" s="53"/>
      <c r="DM227" s="188" t="str">
        <f t="shared" si="24"/>
        <v/>
      </c>
      <c r="DN227" s="188" t="str">
        <f t="shared" si="24"/>
        <v/>
      </c>
      <c r="DO227" s="188" t="str">
        <f t="shared" si="24"/>
        <v/>
      </c>
      <c r="DP227" s="188" t="str">
        <f t="shared" si="24"/>
        <v/>
      </c>
      <c r="DQ227" s="188" t="str">
        <f t="shared" si="24"/>
        <v/>
      </c>
      <c r="DR227" s="188" t="str">
        <f t="shared" si="24"/>
        <v/>
      </c>
      <c r="DS227" s="188" t="str">
        <f t="shared" si="24"/>
        <v/>
      </c>
      <c r="DT227" s="188" t="str">
        <f t="shared" si="24"/>
        <v/>
      </c>
      <c r="DU227" s="188" t="str">
        <f t="shared" si="24"/>
        <v/>
      </c>
      <c r="DV227" s="188" t="str">
        <f t="shared" si="24"/>
        <v/>
      </c>
      <c r="DW227" s="188" t="str">
        <f t="shared" si="24"/>
        <v/>
      </c>
      <c r="DX227" s="188" t="str">
        <f t="shared" si="24"/>
        <v/>
      </c>
      <c r="DY227" s="188" t="str">
        <f t="shared" si="24"/>
        <v/>
      </c>
      <c r="DZ227" s="188" t="str">
        <f t="shared" si="24"/>
        <v/>
      </c>
      <c r="EA227" s="188" t="str">
        <f t="shared" si="24"/>
        <v/>
      </c>
      <c r="EB227" s="188" t="str">
        <f t="shared" si="24"/>
        <v/>
      </c>
      <c r="EC227" s="188" t="str">
        <f t="shared" si="25"/>
        <v/>
      </c>
      <c r="ED227" s="188" t="str">
        <f t="shared" si="25"/>
        <v/>
      </c>
      <c r="EE227" s="188" t="str">
        <f t="shared" si="25"/>
        <v/>
      </c>
      <c r="EF227" s="188" t="str">
        <f t="shared" si="25"/>
        <v/>
      </c>
      <c r="EG227" s="188" t="str">
        <f t="shared" si="25"/>
        <v/>
      </c>
      <c r="EH227" s="188" t="str">
        <f t="shared" si="25"/>
        <v/>
      </c>
      <c r="EI227" s="188" t="str">
        <f t="shared" si="25"/>
        <v/>
      </c>
      <c r="EJ227" s="188" t="str">
        <f t="shared" si="25"/>
        <v/>
      </c>
      <c r="EK227" s="188" t="str">
        <f t="shared" si="25"/>
        <v/>
      </c>
    </row>
    <row r="228" spans="1:141" x14ac:dyDescent="0.3">
      <c r="B228" s="1">
        <v>24</v>
      </c>
      <c r="C228" s="15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f>VLOOKUP(Z100,DiaInc,$A$4,FALSE)*Diabetes_model!BB163</f>
        <v>3.0685224066563654E-3</v>
      </c>
      <c r="AB228" s="175">
        <f>VLOOKUP(AA100,DiaInc,$A$4,FALSE)*Diabetes_model!BC163</f>
        <v>3.1301201354925578E-3</v>
      </c>
      <c r="AC228" s="155"/>
      <c r="AD228" s="155"/>
      <c r="AE228" s="155"/>
      <c r="AF228" s="155"/>
      <c r="AG228" s="174">
        <f>D228*D66*PRODUCT($CJ228:CJ228)</f>
        <v>0</v>
      </c>
      <c r="AH228" s="174">
        <f>E228*E66*PRODUCT($CJ228:CK228)</f>
        <v>0</v>
      </c>
      <c r="AI228" s="174">
        <f>F228*F66*PRODUCT($CJ228:CL228)</f>
        <v>0</v>
      </c>
      <c r="AJ228" s="174">
        <f>G228*G66*PRODUCT($CJ228:CM228)</f>
        <v>0</v>
      </c>
      <c r="AK228" s="174">
        <f>H228*H66*PRODUCT($CJ228:CN228)</f>
        <v>0</v>
      </c>
      <c r="AL228" s="174">
        <f>I228*I66*PRODUCT($CJ228:CO228)</f>
        <v>0</v>
      </c>
      <c r="AM228" s="174">
        <f>J228*J66*PRODUCT($CJ228:CP228)</f>
        <v>0</v>
      </c>
      <c r="AN228" s="174">
        <f>K228*K66*PRODUCT($CJ228:CQ228)</f>
        <v>0</v>
      </c>
      <c r="AO228" s="174">
        <f>L228*L66*PRODUCT($CJ228:CR228)</f>
        <v>0</v>
      </c>
      <c r="AP228" s="174">
        <f>M228*M66*PRODUCT($CJ228:CS228)</f>
        <v>0</v>
      </c>
      <c r="AQ228" s="174">
        <f>N228*N66*PRODUCT($CJ228:CT228)</f>
        <v>0</v>
      </c>
      <c r="AR228" s="174">
        <f>O228*O66*PRODUCT($CJ228:CU228)</f>
        <v>0</v>
      </c>
      <c r="AS228" s="174">
        <f>P228*P66*PRODUCT($CJ228:CV228)</f>
        <v>0</v>
      </c>
      <c r="AT228" s="174">
        <f>Q228*Q66*PRODUCT($CJ228:CW228)</f>
        <v>0</v>
      </c>
      <c r="AU228" s="174">
        <f>R228*R66*PRODUCT($CJ228:CX228)</f>
        <v>0</v>
      </c>
      <c r="AV228" s="174">
        <f>S228*S66*PRODUCT($CJ228:CY228)</f>
        <v>0</v>
      </c>
      <c r="AW228" s="174">
        <f>T228*T66*PRODUCT($CJ228:CZ228)</f>
        <v>0</v>
      </c>
      <c r="AX228" s="174">
        <f>U228*U66*PRODUCT($CJ228:DA228)</f>
        <v>0</v>
      </c>
      <c r="AY228" s="174">
        <f>V228*V66*PRODUCT($CJ228:DB228)</f>
        <v>0</v>
      </c>
      <c r="AZ228" s="174">
        <f>W228*W66*PRODUCT($CJ228:DC228)</f>
        <v>0</v>
      </c>
      <c r="BA228" s="174">
        <f>X228*X66*PRODUCT($CJ228:DD228)</f>
        <v>0</v>
      </c>
      <c r="BB228" s="174">
        <f>Y228*Y66*PRODUCT($CJ228:DE228)</f>
        <v>0</v>
      </c>
      <c r="BC228" s="174">
        <f>Z228*Z66*PRODUCT($CJ228:DF228)</f>
        <v>0</v>
      </c>
      <c r="BD228" s="174">
        <f>AA228*AA66*PRODUCT($CJ228:DG228)</f>
        <v>0</v>
      </c>
      <c r="BE228" s="174">
        <f>AB228*AB66*PRODUCT($CJ228:DH228)</f>
        <v>0</v>
      </c>
      <c r="BF228" s="93"/>
      <c r="BG228" s="93"/>
      <c r="BH228" s="93"/>
      <c r="BI228" s="181">
        <f>SUM($AF228:AG228)-SUM($AF260:AG260)-SUM($C260:D260)-SUM($BH260:BI260)</f>
        <v>0</v>
      </c>
      <c r="BJ228" s="181">
        <f>SUM($AF228:AH228)-SUM($AF260:AH260)-SUM($C260:E260)-SUM($BH260:BJ260)</f>
        <v>0</v>
      </c>
      <c r="BK228" s="181">
        <f>SUM($AF228:AI228)-SUM($AF260:AI260)-SUM($C260:F260)-SUM($BH260:BK260)</f>
        <v>0</v>
      </c>
      <c r="BL228" s="181">
        <f>SUM($AF228:AJ228)-SUM($AF260:AJ260)-SUM($C260:G260)-SUM($BH260:BL260)</f>
        <v>0</v>
      </c>
      <c r="BM228" s="181">
        <f>SUM($AF228:AK228)-SUM($AF260:AK260)-SUM($C260:H260)-SUM($BH260:BM260)</f>
        <v>0</v>
      </c>
      <c r="BN228" s="181">
        <f>SUM($AF228:AL228)-SUM($AF260:AL260)-SUM($C260:I260)-SUM($BH260:BN260)</f>
        <v>0</v>
      </c>
      <c r="BO228" s="181">
        <f>SUM($AF228:AM228)-SUM($AF260:AM260)-SUM($C260:J260)-SUM($BH260:BO260)</f>
        <v>0</v>
      </c>
      <c r="BP228" s="181">
        <f>SUM($AF228:AN228)-SUM($AF260:AN260)-SUM($C260:K260)-SUM($BH260:BP260)</f>
        <v>0</v>
      </c>
      <c r="BQ228" s="181">
        <f>SUM($AF228:AO228)-SUM($AF260:AO260)-SUM($C260:L260)-SUM($BH260:BQ260)</f>
        <v>0</v>
      </c>
      <c r="BR228" s="181">
        <f>SUM($AF228:AP228)-SUM($AF260:AP260)-SUM($C260:M260)-SUM($BH260:BR260)</f>
        <v>0</v>
      </c>
      <c r="BS228" s="181">
        <f>SUM($AF228:AQ228)-SUM($AF260:AQ260)-SUM($C260:N260)-SUM($BH260:BS260)</f>
        <v>0</v>
      </c>
      <c r="BT228" s="181">
        <f>SUM($AF228:AR228)-SUM($AF260:AR260)-SUM($C260:O260)-SUM($BH260:BT260)</f>
        <v>0</v>
      </c>
      <c r="BU228" s="181">
        <f>SUM($AF228:AS228)-SUM($AF260:AS260)-SUM($C260:P260)-SUM($BH260:BU260)</f>
        <v>0</v>
      </c>
      <c r="BV228" s="181">
        <f>SUM($AF228:AT228)-SUM($AF260:AT260)-SUM($C260:Q260)-SUM($BH260:BV260)</f>
        <v>0</v>
      </c>
      <c r="BW228" s="181">
        <f>SUM($AF228:AU228)-SUM($AF260:AU260)-SUM($C260:R260)-SUM($BH260:BW260)</f>
        <v>0</v>
      </c>
      <c r="BX228" s="181">
        <f>SUM($AF228:AV228)-SUM($AF260:AV260)-SUM($C260:S260)-SUM($BH260:BX260)</f>
        <v>0</v>
      </c>
      <c r="BY228" s="181">
        <f>SUM($AF228:AW228)-SUM($AF260:AW260)-SUM($C260:T260)-SUM($BH260:BY260)</f>
        <v>0</v>
      </c>
      <c r="BZ228" s="181">
        <f>SUM($AF228:AX228)-SUM($AF260:AX260)-SUM($C260:U260)-SUM($BH260:BZ260)</f>
        <v>0</v>
      </c>
      <c r="CA228" s="181">
        <f>SUM($AF228:AY228)-SUM($AF260:AY260)-SUM($C260:V260)-SUM($BH260:CA260)</f>
        <v>0</v>
      </c>
      <c r="CB228" s="181">
        <f>SUM($AF228:AZ228)-SUM($AF260:AZ260)-SUM($C260:W260)-SUM($BH260:CB260)</f>
        <v>0</v>
      </c>
      <c r="CC228" s="181">
        <f>SUM($AF228:BA228)-SUM($AF260:BA260)-SUM($C260:X260)-SUM($BH260:CC260)</f>
        <v>0</v>
      </c>
      <c r="CD228" s="181">
        <f>SUM($AF228:BB228)-SUM($AF260:BB260)-SUM($C260:Y260)-SUM($BH260:CD260)</f>
        <v>0</v>
      </c>
      <c r="CE228" s="181">
        <f>SUM($AF228:BC228)-SUM($AF260:BC260)-SUM($C260:Z260)-SUM($BH260:CE260)</f>
        <v>0</v>
      </c>
      <c r="CF228" s="181">
        <f>SUM($AF228:BD228)-SUM($AF260:BD260)-SUM($C260:AA260)-SUM($BH260:CF260)</f>
        <v>0</v>
      </c>
      <c r="CG228" s="181">
        <f>SUM($AF228:BE228)-SUM($AF260:BE260)-SUM($C260:AB260)-SUM($BH260:CG260)</f>
        <v>0</v>
      </c>
      <c r="CH228" s="52"/>
      <c r="CI228" s="52"/>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f t="shared" si="26"/>
        <v>1</v>
      </c>
      <c r="DH228" s="67">
        <f t="shared" si="26"/>
        <v>0.99693147759334366</v>
      </c>
      <c r="DI228" s="67">
        <f t="shared" si="26"/>
        <v>0.99686987986450748</v>
      </c>
      <c r="DJ228" s="53"/>
      <c r="DM228" s="188" t="str">
        <f t="shared" si="24"/>
        <v/>
      </c>
      <c r="DN228" s="188" t="str">
        <f t="shared" si="24"/>
        <v/>
      </c>
      <c r="DO228" s="188" t="str">
        <f t="shared" si="24"/>
        <v/>
      </c>
      <c r="DP228" s="188" t="str">
        <f t="shared" si="24"/>
        <v/>
      </c>
      <c r="DQ228" s="188" t="str">
        <f t="shared" si="24"/>
        <v/>
      </c>
      <c r="DR228" s="188" t="str">
        <f t="shared" si="24"/>
        <v/>
      </c>
      <c r="DS228" s="188" t="str">
        <f t="shared" si="24"/>
        <v/>
      </c>
      <c r="DT228" s="188" t="str">
        <f t="shared" si="24"/>
        <v/>
      </c>
      <c r="DU228" s="188" t="str">
        <f t="shared" si="24"/>
        <v/>
      </c>
      <c r="DV228" s="188" t="str">
        <f t="shared" si="24"/>
        <v/>
      </c>
      <c r="DW228" s="188" t="str">
        <f t="shared" si="24"/>
        <v/>
      </c>
      <c r="DX228" s="188" t="str">
        <f t="shared" si="24"/>
        <v/>
      </c>
      <c r="DY228" s="188" t="str">
        <f t="shared" si="24"/>
        <v/>
      </c>
      <c r="DZ228" s="188" t="str">
        <f t="shared" si="24"/>
        <v/>
      </c>
      <c r="EA228" s="188" t="str">
        <f t="shared" si="24"/>
        <v/>
      </c>
      <c r="EB228" s="188" t="str">
        <f t="shared" si="24"/>
        <v/>
      </c>
      <c r="EC228" s="188" t="str">
        <f t="shared" si="25"/>
        <v/>
      </c>
      <c r="ED228" s="188" t="str">
        <f t="shared" si="25"/>
        <v/>
      </c>
      <c r="EE228" s="188" t="str">
        <f t="shared" si="25"/>
        <v/>
      </c>
      <c r="EF228" s="188" t="str">
        <f t="shared" si="25"/>
        <v/>
      </c>
      <c r="EG228" s="188" t="str">
        <f t="shared" si="25"/>
        <v/>
      </c>
      <c r="EH228" s="188" t="str">
        <f t="shared" si="25"/>
        <v/>
      </c>
      <c r="EI228" s="188" t="str">
        <f t="shared" si="25"/>
        <v/>
      </c>
      <c r="EJ228" s="188" t="str">
        <f t="shared" si="25"/>
        <v/>
      </c>
      <c r="EK228" s="188" t="str">
        <f t="shared" si="25"/>
        <v/>
      </c>
    </row>
    <row r="229" spans="1:141" x14ac:dyDescent="0.3">
      <c r="B229" s="1">
        <v>25</v>
      </c>
      <c r="C229" s="15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f>VLOOKUP(AA101,DiaInc,$A$4,FALSE)*Diabetes_model!BC164</f>
        <v>3.0685224066563654E-3</v>
      </c>
      <c r="AC229" s="155"/>
      <c r="AD229" s="155"/>
      <c r="AE229" s="155"/>
      <c r="AF229" s="155"/>
      <c r="AG229" s="174">
        <f>D229*D67*PRODUCT($CJ229:CJ229)</f>
        <v>0</v>
      </c>
      <c r="AH229" s="174">
        <f>E229*E67*PRODUCT($CJ229:CK229)</f>
        <v>0</v>
      </c>
      <c r="AI229" s="174">
        <f>F229*F67*PRODUCT($CJ229:CL229)</f>
        <v>0</v>
      </c>
      <c r="AJ229" s="174">
        <f>G229*G67*PRODUCT($CJ229:CM229)</f>
        <v>0</v>
      </c>
      <c r="AK229" s="174">
        <f>H229*H67*PRODUCT($CJ229:CN229)</f>
        <v>0</v>
      </c>
      <c r="AL229" s="174">
        <f>I229*I67*PRODUCT($CJ229:CO229)</f>
        <v>0</v>
      </c>
      <c r="AM229" s="174">
        <f>J229*J67*PRODUCT($CJ229:CP229)</f>
        <v>0</v>
      </c>
      <c r="AN229" s="174">
        <f>K229*K67*PRODUCT($CJ229:CQ229)</f>
        <v>0</v>
      </c>
      <c r="AO229" s="174">
        <f>L229*L67*PRODUCT($CJ229:CR229)</f>
        <v>0</v>
      </c>
      <c r="AP229" s="174">
        <f>M229*M67*PRODUCT($CJ229:CS229)</f>
        <v>0</v>
      </c>
      <c r="AQ229" s="174">
        <f>N229*N67*PRODUCT($CJ229:CT229)</f>
        <v>0</v>
      </c>
      <c r="AR229" s="174">
        <f>O229*O67*PRODUCT($CJ229:CU229)</f>
        <v>0</v>
      </c>
      <c r="AS229" s="174">
        <f>P229*P67*PRODUCT($CJ229:CV229)</f>
        <v>0</v>
      </c>
      <c r="AT229" s="174">
        <f>Q229*Q67*PRODUCT($CJ229:CW229)</f>
        <v>0</v>
      </c>
      <c r="AU229" s="174">
        <f>R229*R67*PRODUCT($CJ229:CX229)</f>
        <v>0</v>
      </c>
      <c r="AV229" s="174">
        <f>S229*S67*PRODUCT($CJ229:CY229)</f>
        <v>0</v>
      </c>
      <c r="AW229" s="174">
        <f>T229*T67*PRODUCT($CJ229:CZ229)</f>
        <v>0</v>
      </c>
      <c r="AX229" s="174">
        <f>U229*U67*PRODUCT($CJ229:DA229)</f>
        <v>0</v>
      </c>
      <c r="AY229" s="174">
        <f>V229*V67*PRODUCT($CJ229:DB229)</f>
        <v>0</v>
      </c>
      <c r="AZ229" s="174">
        <f>W229*W67*PRODUCT($CJ229:DC229)</f>
        <v>0</v>
      </c>
      <c r="BA229" s="174">
        <f>X229*X67*PRODUCT($CJ229:DD229)</f>
        <v>0</v>
      </c>
      <c r="BB229" s="174">
        <f>Y229*Y67*PRODUCT($CJ229:DE229)</f>
        <v>0</v>
      </c>
      <c r="BC229" s="174">
        <f>Z229*Z67*PRODUCT($CJ229:DF229)</f>
        <v>0</v>
      </c>
      <c r="BD229" s="174">
        <f>AA229*AA67*PRODUCT($CJ229:DG229)</f>
        <v>0</v>
      </c>
      <c r="BE229" s="174">
        <f>AB229*AB67*PRODUCT($CJ229:DH229)</f>
        <v>0</v>
      </c>
      <c r="BI229" s="181">
        <f>SUM($AF229:AG229)-SUM($AF261:AG261)-SUM($C261:D261)-SUM($BH261:BI261)</f>
        <v>0</v>
      </c>
      <c r="BJ229" s="181">
        <f>SUM($AF229:AH229)-SUM($AF261:AH261)-SUM($C261:E261)-SUM($BH261:BJ261)</f>
        <v>0</v>
      </c>
      <c r="BK229" s="181">
        <f>SUM($AF229:AI229)-SUM($AF261:AI261)-SUM($C261:F261)-SUM($BH261:BK261)</f>
        <v>0</v>
      </c>
      <c r="BL229" s="181">
        <f>SUM($AF229:AJ229)-SUM($AF261:AJ261)-SUM($C261:G261)-SUM($BH261:BL261)</f>
        <v>0</v>
      </c>
      <c r="BM229" s="181">
        <f>SUM($AF229:AK229)-SUM($AF261:AK261)-SUM($C261:H261)-SUM($BH261:BM261)</f>
        <v>0</v>
      </c>
      <c r="BN229" s="181">
        <f>SUM($AF229:AL229)-SUM($AF261:AL261)-SUM($C261:I261)-SUM($BH261:BN261)</f>
        <v>0</v>
      </c>
      <c r="BO229" s="181">
        <f>SUM($AF229:AM229)-SUM($AF261:AM261)-SUM($C261:J261)-SUM($BH261:BO261)</f>
        <v>0</v>
      </c>
      <c r="BP229" s="181">
        <f>SUM($AF229:AN229)-SUM($AF261:AN261)-SUM($C261:K261)-SUM($BH261:BP261)</f>
        <v>0</v>
      </c>
      <c r="BQ229" s="181">
        <f>SUM($AF229:AO229)-SUM($AF261:AO261)-SUM($C261:L261)-SUM($BH261:BQ261)</f>
        <v>0</v>
      </c>
      <c r="BR229" s="181">
        <f>SUM($AF229:AP229)-SUM($AF261:AP261)-SUM($C261:M261)-SUM($BH261:BR261)</f>
        <v>0</v>
      </c>
      <c r="BS229" s="181">
        <f>SUM($AF229:AQ229)-SUM($AF261:AQ261)-SUM($C261:N261)-SUM($BH261:BS261)</f>
        <v>0</v>
      </c>
      <c r="BT229" s="181">
        <f>SUM($AF229:AR229)-SUM($AF261:AR261)-SUM($C261:O261)-SUM($BH261:BT261)</f>
        <v>0</v>
      </c>
      <c r="BU229" s="181">
        <f>SUM($AF229:AS229)-SUM($AF261:AS261)-SUM($C261:P261)-SUM($BH261:BU261)</f>
        <v>0</v>
      </c>
      <c r="BV229" s="181">
        <f>SUM($AF229:AT229)-SUM($AF261:AT261)-SUM($C261:Q261)-SUM($BH261:BV261)</f>
        <v>0</v>
      </c>
      <c r="BW229" s="181">
        <f>SUM($AF229:AU229)-SUM($AF261:AU261)-SUM($C261:R261)-SUM($BH261:BW261)</f>
        <v>0</v>
      </c>
      <c r="BX229" s="181">
        <f>SUM($AF229:AV229)-SUM($AF261:AV261)-SUM($C261:S261)-SUM($BH261:BX261)</f>
        <v>0</v>
      </c>
      <c r="BY229" s="181">
        <f>SUM($AF229:AW229)-SUM($AF261:AW261)-SUM($C261:T261)-SUM($BH261:BY261)</f>
        <v>0</v>
      </c>
      <c r="BZ229" s="181">
        <f>SUM($AF229:AX229)-SUM($AF261:AX261)-SUM($C261:U261)-SUM($BH261:BZ261)</f>
        <v>0</v>
      </c>
      <c r="CA229" s="181">
        <f>SUM($AF229:AY229)-SUM($AF261:AY261)-SUM($C261:V261)-SUM($BH261:CA261)</f>
        <v>0</v>
      </c>
      <c r="CB229" s="181">
        <f>SUM($AF229:AZ229)-SUM($AF261:AZ261)-SUM($C261:W261)-SUM($BH261:CB261)</f>
        <v>0</v>
      </c>
      <c r="CC229" s="181">
        <f>SUM($AF229:BA229)-SUM($AF261:BA261)-SUM($C261:X261)-SUM($BH261:CC261)</f>
        <v>0</v>
      </c>
      <c r="CD229" s="181">
        <f>SUM($AF229:BB229)-SUM($AF261:BB261)-SUM($C261:Y261)-SUM($BH261:CD261)</f>
        <v>0</v>
      </c>
      <c r="CE229" s="181">
        <f>SUM($AF229:BC229)-SUM($AF261:BC261)-SUM($C261:Z261)-SUM($BH261:CE261)</f>
        <v>0</v>
      </c>
      <c r="CF229" s="181">
        <f>SUM($AF229:BD229)-SUM($AF261:BD261)-SUM($C261:AA261)-SUM($BH261:CF261)</f>
        <v>0</v>
      </c>
      <c r="CG229" s="181">
        <f>SUM($AF229:BE229)-SUM($AF261:BE261)-SUM($C261:AB261)-SUM($BH261:CG261)</f>
        <v>0</v>
      </c>
      <c r="CH229" s="52"/>
      <c r="CI229" s="52"/>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f t="shared" si="26"/>
        <v>1</v>
      </c>
      <c r="DI229" s="67">
        <f t="shared" si="26"/>
        <v>0.99693147759334366</v>
      </c>
      <c r="DJ229" s="53"/>
      <c r="DK229" s="53"/>
      <c r="DM229" s="188" t="str">
        <f t="shared" si="24"/>
        <v/>
      </c>
      <c r="DN229" s="188" t="str">
        <f t="shared" si="24"/>
        <v/>
      </c>
      <c r="DO229" s="188" t="str">
        <f t="shared" si="24"/>
        <v/>
      </c>
      <c r="DP229" s="188" t="str">
        <f t="shared" si="24"/>
        <v/>
      </c>
      <c r="DQ229" s="188" t="str">
        <f t="shared" si="24"/>
        <v/>
      </c>
      <c r="DR229" s="188" t="str">
        <f t="shared" si="24"/>
        <v/>
      </c>
      <c r="DS229" s="188" t="str">
        <f t="shared" si="24"/>
        <v/>
      </c>
      <c r="DT229" s="188" t="str">
        <f t="shared" si="24"/>
        <v/>
      </c>
      <c r="DU229" s="188" t="str">
        <f t="shared" si="24"/>
        <v/>
      </c>
      <c r="DV229" s="188" t="str">
        <f t="shared" si="24"/>
        <v/>
      </c>
      <c r="DW229" s="188" t="str">
        <f t="shared" si="24"/>
        <v/>
      </c>
      <c r="DX229" s="188" t="str">
        <f t="shared" si="24"/>
        <v/>
      </c>
      <c r="DY229" s="188" t="str">
        <f t="shared" si="24"/>
        <v/>
      </c>
      <c r="DZ229" s="188" t="str">
        <f t="shared" si="24"/>
        <v/>
      </c>
      <c r="EA229" s="188" t="str">
        <f t="shared" si="24"/>
        <v/>
      </c>
      <c r="EB229" s="188" t="str">
        <f t="shared" si="24"/>
        <v/>
      </c>
      <c r="EC229" s="188" t="str">
        <f t="shared" si="25"/>
        <v/>
      </c>
      <c r="ED229" s="188" t="str">
        <f t="shared" si="25"/>
        <v/>
      </c>
      <c r="EE229" s="188" t="str">
        <f t="shared" si="25"/>
        <v/>
      </c>
      <c r="EF229" s="188" t="str">
        <f t="shared" si="25"/>
        <v/>
      </c>
      <c r="EG229" s="188" t="str">
        <f t="shared" si="25"/>
        <v/>
      </c>
      <c r="EH229" s="188" t="str">
        <f t="shared" si="25"/>
        <v/>
      </c>
      <c r="EI229" s="188" t="str">
        <f t="shared" si="25"/>
        <v/>
      </c>
      <c r="EJ229" s="188" t="str">
        <f t="shared" si="25"/>
        <v/>
      </c>
      <c r="EK229" s="188" t="str">
        <f t="shared" si="25"/>
        <v/>
      </c>
    </row>
    <row r="230" spans="1:141" x14ac:dyDescent="0.3">
      <c r="C230" s="12"/>
      <c r="D230" s="12"/>
      <c r="E230" s="12"/>
      <c r="F230" s="12"/>
      <c r="G230" s="12"/>
      <c r="H230" s="12"/>
      <c r="I230" s="12"/>
      <c r="J230" s="12"/>
      <c r="K230" s="12"/>
      <c r="L230" s="155"/>
      <c r="M230" s="155"/>
      <c r="N230" s="155"/>
      <c r="O230" s="155"/>
      <c r="P230" s="155"/>
      <c r="Q230" s="155"/>
      <c r="R230" s="155"/>
      <c r="S230" s="155"/>
      <c r="T230" s="155"/>
      <c r="U230" s="155"/>
      <c r="V230" s="155"/>
      <c r="W230" s="155"/>
      <c r="X230" s="155"/>
      <c r="Y230" s="155"/>
      <c r="Z230" s="155"/>
      <c r="AA230" s="155"/>
      <c r="AB230" s="155"/>
      <c r="AC230" s="155"/>
      <c r="AD230" s="155"/>
      <c r="AE230" s="5" t="s">
        <v>278</v>
      </c>
      <c r="AF230" s="12">
        <f>SUM(AF205:AF229)</f>
        <v>0</v>
      </c>
      <c r="AG230" s="12">
        <f>SUM(AG205:AG229)</f>
        <v>0.42898010752548932</v>
      </c>
      <c r="AH230" s="12">
        <f t="shared" ref="AH230:BE230" si="27">SUM(AH205:AH229)</f>
        <v>0.43543972120887753</v>
      </c>
      <c r="AI230" s="12">
        <f t="shared" si="27"/>
        <v>0.44167673139816327</v>
      </c>
      <c r="AJ230" s="12">
        <f t="shared" si="27"/>
        <v>0.44762120578138093</v>
      </c>
      <c r="AK230" s="12">
        <f t="shared" si="27"/>
        <v>0.82213797096647212</v>
      </c>
      <c r="AL230" s="12">
        <f>SUM(AL205:AL229)</f>
        <v>0.8295307306787717</v>
      </c>
      <c r="AM230" s="12">
        <f t="shared" si="27"/>
        <v>0.8361738964840959</v>
      </c>
      <c r="AN230" s="12">
        <f t="shared" si="27"/>
        <v>0.84209161942899258</v>
      </c>
      <c r="AO230" s="12">
        <f t="shared" si="27"/>
        <v>0.84722016559041458</v>
      </c>
      <c r="AP230" s="12">
        <f t="shared" si="27"/>
        <v>1.3539371470900536</v>
      </c>
      <c r="AQ230" s="12">
        <f t="shared" si="27"/>
        <v>1.353610461434831</v>
      </c>
      <c r="AR230" s="12">
        <f t="shared" si="27"/>
        <v>1.3513118844791898</v>
      </c>
      <c r="AS230" s="12">
        <f t="shared" si="27"/>
        <v>1.3472053390844345</v>
      </c>
      <c r="AT230" s="12">
        <f t="shared" si="27"/>
        <v>1.3410108053296252</v>
      </c>
      <c r="AU230" s="12">
        <f t="shared" si="27"/>
        <v>1.8938362876339658</v>
      </c>
      <c r="AV230" s="12">
        <f t="shared" si="27"/>
        <v>1.870651961637817</v>
      </c>
      <c r="AW230" s="12">
        <f t="shared" si="27"/>
        <v>1.8446712436629571</v>
      </c>
      <c r="AX230" s="12">
        <f t="shared" si="27"/>
        <v>1.81610523368257</v>
      </c>
      <c r="AY230" s="12">
        <f t="shared" si="27"/>
        <v>1.7852131221810448</v>
      </c>
      <c r="AZ230" s="12">
        <f t="shared" si="27"/>
        <v>1.9634434796695532</v>
      </c>
      <c r="BA230" s="12">
        <f t="shared" si="27"/>
        <v>1.9181318922491668</v>
      </c>
      <c r="BB230" s="12">
        <f t="shared" si="27"/>
        <v>1.8670289614635458</v>
      </c>
      <c r="BC230" s="12">
        <f t="shared" si="27"/>
        <v>1.8121892982931498</v>
      </c>
      <c r="BD230" s="12">
        <f t="shared" si="27"/>
        <v>1.7533252395746748</v>
      </c>
      <c r="BE230" s="12">
        <f t="shared" si="27"/>
        <v>1.7545750249481424</v>
      </c>
      <c r="BF230" s="12"/>
      <c r="BG230" s="5" t="s">
        <v>278</v>
      </c>
      <c r="BH230" s="34"/>
      <c r="BI230" s="66">
        <f>SUM(BI205:BI229)</f>
        <v>0.42898010752548932</v>
      </c>
      <c r="BJ230" s="66">
        <f t="shared" ref="BJ230:CF230" si="28">SUM(BJ205:BJ229)</f>
        <v>0.86286228972860002</v>
      </c>
      <c r="BK230" s="66">
        <f t="shared" si="28"/>
        <v>1.3010531937240795</v>
      </c>
      <c r="BL230" s="66">
        <f t="shared" si="28"/>
        <v>1.7425270972090923</v>
      </c>
      <c r="BM230" s="66">
        <f t="shared" si="28"/>
        <v>2.5554790136520404</v>
      </c>
      <c r="BN230" s="66">
        <f t="shared" si="28"/>
        <v>3.3696956635873896</v>
      </c>
      <c r="BO230" s="66">
        <f t="shared" si="28"/>
        <v>4.1832138652720481</v>
      </c>
      <c r="BP230" s="66">
        <f t="shared" si="28"/>
        <v>4.9945670015635066</v>
      </c>
      <c r="BQ230" s="66">
        <f t="shared" si="28"/>
        <v>5.8013961118040163</v>
      </c>
      <c r="BR230" s="66">
        <f t="shared" si="28"/>
        <v>7.1033704798825958</v>
      </c>
      <c r="BS230" s="66">
        <f t="shared" si="28"/>
        <v>8.3854516684830696</v>
      </c>
      <c r="BT230" s="66">
        <f t="shared" si="28"/>
        <v>9.6420223470496964</v>
      </c>
      <c r="BU230" s="66">
        <f t="shared" si="28"/>
        <v>10.870267087407894</v>
      </c>
      <c r="BV230" s="66">
        <f t="shared" si="28"/>
        <v>12.060845833771252</v>
      </c>
      <c r="BW230" s="66">
        <f t="shared" si="28"/>
        <v>13.775982175804291</v>
      </c>
      <c r="BX230" s="66">
        <f t="shared" si="28"/>
        <v>15.422692565272262</v>
      </c>
      <c r="BY230" s="66">
        <f t="shared" si="28"/>
        <v>16.994435716648336</v>
      </c>
      <c r="BZ230" s="66">
        <f t="shared" si="28"/>
        <v>18.486490911447543</v>
      </c>
      <c r="CA230" s="66">
        <f t="shared" si="28"/>
        <v>19.895895491532567</v>
      </c>
      <c r="CB230" s="66">
        <f t="shared" si="28"/>
        <v>21.483944703608131</v>
      </c>
      <c r="CC230" s="66">
        <f t="shared" si="28"/>
        <v>22.952175048921561</v>
      </c>
      <c r="CD230" s="66">
        <f t="shared" si="28"/>
        <v>24.273990733325491</v>
      </c>
      <c r="CE230" s="66">
        <f t="shared" si="28"/>
        <v>25.468849024322985</v>
      </c>
      <c r="CF230" s="66">
        <f t="shared" si="28"/>
        <v>26.513624365232943</v>
      </c>
      <c r="CG230" s="66">
        <f>SUM(CG205:CG229)</f>
        <v>27.449909162082388</v>
      </c>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f t="shared" si="26"/>
        <v>1</v>
      </c>
      <c r="DJ230" s="53"/>
      <c r="DK230" s="53"/>
      <c r="DL230" s="53"/>
      <c r="DM230" s="188">
        <f t="shared" si="24"/>
        <v>3.0685224066563654E-3</v>
      </c>
      <c r="DN230" s="188">
        <f t="shared" si="24"/>
        <v>6.1835768272874613E-3</v>
      </c>
      <c r="DO230" s="188">
        <f t="shared" si="24"/>
        <v>9.3441450274522192E-3</v>
      </c>
      <c r="DP230" s="188">
        <f t="shared" si="24"/>
        <v>1.2547642962964308E-2</v>
      </c>
      <c r="DQ230" s="188">
        <f t="shared" si="24"/>
        <v>1.8456615252174815E-2</v>
      </c>
      <c r="DR230" s="188">
        <f t="shared" si="24"/>
        <v>2.442198975542936E-2</v>
      </c>
      <c r="DS230" s="188">
        <f t="shared" si="24"/>
        <v>3.0438490193389234E-2</v>
      </c>
      <c r="DT230" s="188">
        <f t="shared" si="24"/>
        <v>3.6502312301220759E-2</v>
      </c>
      <c r="DU230" s="188">
        <f t="shared" si="24"/>
        <v>4.260624535704613E-2</v>
      </c>
      <c r="DV230" s="188">
        <f t="shared" si="24"/>
        <v>5.2451589350138328E-2</v>
      </c>
      <c r="DW230" s="188">
        <f t="shared" si="24"/>
        <v>6.2307853804625647E-2</v>
      </c>
      <c r="DX230" s="188">
        <f t="shared" si="24"/>
        <v>7.2158897444910733E-2</v>
      </c>
      <c r="DY230" s="188">
        <f t="shared" si="24"/>
        <v>8.1997576289343288E-2</v>
      </c>
      <c r="DZ230" s="188">
        <f t="shared" si="24"/>
        <v>9.179264848236178E-2</v>
      </c>
      <c r="EA230" s="188">
        <f t="shared" si="24"/>
        <v>0.10585984425156417</v>
      </c>
      <c r="EB230" s="188">
        <f t="shared" si="24"/>
        <v>0.11978409812799068</v>
      </c>
      <c r="EC230" s="188">
        <f t="shared" si="25"/>
        <v>0.13354462225214403</v>
      </c>
      <c r="ED230" s="188">
        <f t="shared" si="25"/>
        <v>0.14712572277346803</v>
      </c>
      <c r="EE230" s="188">
        <f t="shared" si="25"/>
        <v>0.16051649914515118</v>
      </c>
      <c r="EF230" s="188">
        <f t="shared" si="25"/>
        <v>0.1758331665431338</v>
      </c>
      <c r="EG230" s="188">
        <f t="shared" si="25"/>
        <v>0.19090031342124639</v>
      </c>
      <c r="EH230" s="188">
        <f t="shared" si="25"/>
        <v>0.20563235084054193</v>
      </c>
      <c r="EI230" s="188">
        <f t="shared" si="25"/>
        <v>0.22007086530151446</v>
      </c>
      <c r="EJ230" s="188">
        <f t="shared" si="25"/>
        <v>0.23413467138719526</v>
      </c>
      <c r="EK230" s="188">
        <f t="shared" si="25"/>
        <v>0.24832342410235289</v>
      </c>
    </row>
    <row r="233" spans="1:141" s="168" customFormat="1" x14ac:dyDescent="0.3">
      <c r="A233" s="167" t="s">
        <v>280</v>
      </c>
      <c r="AF233" s="167" t="s">
        <v>281</v>
      </c>
      <c r="BH233" s="167" t="s">
        <v>339</v>
      </c>
    </row>
    <row r="234" spans="1:141" x14ac:dyDescent="0.3">
      <c r="A234" s="1"/>
      <c r="C234" s="1"/>
    </row>
    <row r="235" spans="1:141" x14ac:dyDescent="0.3">
      <c r="A235" s="1"/>
      <c r="C235" s="1" t="s">
        <v>13</v>
      </c>
      <c r="AF235" s="1" t="s">
        <v>13</v>
      </c>
      <c r="BH235" s="1" t="s">
        <v>13</v>
      </c>
    </row>
    <row r="236" spans="1:141" x14ac:dyDescent="0.3">
      <c r="C236" s="1">
        <v>0</v>
      </c>
      <c r="D236" s="1">
        <v>1</v>
      </c>
      <c r="E236" s="1">
        <v>2</v>
      </c>
      <c r="F236" s="1">
        <v>3</v>
      </c>
      <c r="G236" s="1">
        <v>4</v>
      </c>
      <c r="H236" s="1">
        <v>5</v>
      </c>
      <c r="I236" s="1">
        <v>6</v>
      </c>
      <c r="J236" s="1">
        <v>7</v>
      </c>
      <c r="K236" s="1">
        <v>8</v>
      </c>
      <c r="L236" s="1">
        <v>9</v>
      </c>
      <c r="M236" s="1">
        <v>10</v>
      </c>
      <c r="N236" s="1">
        <v>11</v>
      </c>
      <c r="O236" s="1">
        <v>12</v>
      </c>
      <c r="P236" s="1">
        <v>13</v>
      </c>
      <c r="Q236" s="1">
        <v>14</v>
      </c>
      <c r="R236" s="1">
        <v>15</v>
      </c>
      <c r="S236" s="1">
        <v>16</v>
      </c>
      <c r="T236" s="1">
        <v>17</v>
      </c>
      <c r="U236" s="1">
        <v>18</v>
      </c>
      <c r="V236" s="1">
        <v>19</v>
      </c>
      <c r="W236" s="1">
        <v>20</v>
      </c>
      <c r="X236" s="1">
        <v>21</v>
      </c>
      <c r="Y236" s="1">
        <v>22</v>
      </c>
      <c r="Z236" s="1">
        <v>23</v>
      </c>
      <c r="AA236" s="1">
        <v>24</v>
      </c>
      <c r="AB236" s="1">
        <v>25</v>
      </c>
      <c r="AC236" s="1"/>
      <c r="AF236" s="1">
        <v>0</v>
      </c>
      <c r="AG236" s="1">
        <v>1</v>
      </c>
      <c r="AH236" s="1">
        <v>2</v>
      </c>
      <c r="AI236" s="1">
        <v>3</v>
      </c>
      <c r="AJ236" s="1">
        <v>4</v>
      </c>
      <c r="AK236" s="1">
        <v>5</v>
      </c>
      <c r="AL236" s="1">
        <v>6</v>
      </c>
      <c r="AM236" s="1">
        <v>7</v>
      </c>
      <c r="AN236" s="1">
        <v>8</v>
      </c>
      <c r="AO236" s="1">
        <v>9</v>
      </c>
      <c r="AP236" s="1">
        <v>10</v>
      </c>
      <c r="AQ236" s="1">
        <v>11</v>
      </c>
      <c r="AR236" s="1">
        <v>12</v>
      </c>
      <c r="AS236" s="1">
        <v>13</v>
      </c>
      <c r="AT236" s="1">
        <v>14</v>
      </c>
      <c r="AU236" s="1">
        <v>15</v>
      </c>
      <c r="AV236" s="1">
        <v>16</v>
      </c>
      <c r="AW236" s="1">
        <v>17</v>
      </c>
      <c r="AX236" s="1">
        <v>18</v>
      </c>
      <c r="AY236" s="1">
        <v>19</v>
      </c>
      <c r="AZ236" s="1">
        <v>20</v>
      </c>
      <c r="BA236" s="1">
        <v>21</v>
      </c>
      <c r="BB236" s="1">
        <v>22</v>
      </c>
      <c r="BC236" s="1">
        <v>23</v>
      </c>
      <c r="BD236" s="1">
        <v>24</v>
      </c>
      <c r="BE236" s="1">
        <v>25</v>
      </c>
      <c r="BH236" s="1">
        <v>0</v>
      </c>
      <c r="BI236" s="1">
        <v>1</v>
      </c>
      <c r="BJ236" s="1">
        <v>2</v>
      </c>
      <c r="BK236" s="1">
        <v>3</v>
      </c>
      <c r="BL236" s="1">
        <v>4</v>
      </c>
      <c r="BM236" s="1">
        <v>5</v>
      </c>
      <c r="BN236" s="1">
        <v>6</v>
      </c>
      <c r="BO236" s="1">
        <v>7</v>
      </c>
      <c r="BP236" s="1">
        <v>8</v>
      </c>
      <c r="BQ236" s="1">
        <v>9</v>
      </c>
      <c r="BR236" s="1">
        <v>10</v>
      </c>
      <c r="BS236" s="1">
        <v>11</v>
      </c>
      <c r="BT236" s="1">
        <v>12</v>
      </c>
      <c r="BU236" s="1">
        <v>13</v>
      </c>
      <c r="BV236" s="1">
        <v>14</v>
      </c>
      <c r="BW236" s="1">
        <v>15</v>
      </c>
      <c r="BX236" s="1">
        <v>16</v>
      </c>
      <c r="BY236" s="1">
        <v>17</v>
      </c>
      <c r="BZ236" s="1">
        <v>18</v>
      </c>
      <c r="CA236" s="1">
        <v>19</v>
      </c>
      <c r="CB236" s="1">
        <v>20</v>
      </c>
      <c r="CC236" s="1">
        <v>21</v>
      </c>
      <c r="CD236" s="1">
        <v>22</v>
      </c>
      <c r="CE236" s="1">
        <v>23</v>
      </c>
      <c r="CF236" s="1">
        <v>24</v>
      </c>
      <c r="CG236" s="1">
        <v>25</v>
      </c>
    </row>
    <row r="237" spans="1:141" x14ac:dyDescent="0.3">
      <c r="A237" s="9" t="s">
        <v>12</v>
      </c>
      <c r="B237" s="1">
        <v>1</v>
      </c>
      <c r="C237" s="156"/>
      <c r="D237" s="156">
        <f t="shared" ref="D237:AB250" si="29">(VLOOKUP(C77,DiaMort,$A$4,FALSE)-1)*C141*BH205</f>
        <v>0</v>
      </c>
      <c r="E237" s="156">
        <f t="shared" si="29"/>
        <v>7.643606902520742E-4</v>
      </c>
      <c r="F237" s="156">
        <f t="shared" si="29"/>
        <v>1.6178647910223439E-3</v>
      </c>
      <c r="G237" s="156">
        <f t="shared" si="29"/>
        <v>2.7681430586345888E-3</v>
      </c>
      <c r="H237" s="156">
        <f t="shared" si="29"/>
        <v>4.0400232064851348E-3</v>
      </c>
      <c r="I237" s="156">
        <f t="shared" si="29"/>
        <v>6.5617963376597456E-3</v>
      </c>
      <c r="J237" s="156">
        <f t="shared" si="29"/>
        <v>9.5491407139756124E-3</v>
      </c>
      <c r="K237" s="156">
        <f t="shared" si="29"/>
        <v>1.2775068449189542E-2</v>
      </c>
      <c r="L237" s="156">
        <f t="shared" si="29"/>
        <v>1.6699628132452748E-2</v>
      </c>
      <c r="M237" s="156">
        <f t="shared" si="29"/>
        <v>2.1527234753979156E-2</v>
      </c>
      <c r="N237" s="156">
        <f t="shared" si="29"/>
        <v>2.8647389805576028E-2</v>
      </c>
      <c r="O237" s="156">
        <f t="shared" si="29"/>
        <v>3.7320234966940022E-2</v>
      </c>
      <c r="P237" s="156">
        <f t="shared" si="29"/>
        <v>4.6247008035533749E-2</v>
      </c>
      <c r="Q237" s="156">
        <f t="shared" si="29"/>
        <v>5.8838502364892228E-2</v>
      </c>
      <c r="R237" s="156">
        <f t="shared" si="29"/>
        <v>6.9602549624322815E-2</v>
      </c>
      <c r="S237" s="156">
        <f t="shared" si="29"/>
        <v>8.7063893376258111E-2</v>
      </c>
      <c r="T237" s="156">
        <f t="shared" si="29"/>
        <v>0.10628484634578896</v>
      </c>
      <c r="U237" s="156">
        <f t="shared" si="29"/>
        <v>0.1265231629216238</v>
      </c>
      <c r="V237" s="156">
        <f t="shared" si="29"/>
        <v>0.14707535084177006</v>
      </c>
      <c r="W237" s="156">
        <f t="shared" si="29"/>
        <v>0.10958711400130887</v>
      </c>
      <c r="X237" s="156">
        <f t="shared" si="29"/>
        <v>0.12933138861909649</v>
      </c>
      <c r="Y237" s="156">
        <f t="shared" si="29"/>
        <v>0.15817212393979097</v>
      </c>
      <c r="Z237" s="156">
        <f t="shared" si="29"/>
        <v>0.17777270374206608</v>
      </c>
      <c r="AA237" s="156">
        <f t="shared" si="29"/>
        <v>0.20607894519562772</v>
      </c>
      <c r="AB237" s="156">
        <f t="shared" si="29"/>
        <v>0.24304104372620694</v>
      </c>
      <c r="AC237" s="52"/>
      <c r="AG237" s="180">
        <f>C141*BH205</f>
        <v>0</v>
      </c>
      <c r="AH237" s="180">
        <f>D141*BI205</f>
        <v>6.8079143064295156E-4</v>
      </c>
      <c r="AI237" s="180">
        <f t="shared" ref="AI237:BE248" si="30">E141*BJ205</f>
        <v>1.4409800238467621E-3</v>
      </c>
      <c r="AJ237" s="180">
        <f t="shared" si="30"/>
        <v>2.4654958021071306E-3</v>
      </c>
      <c r="AK237" s="180">
        <f t="shared" si="30"/>
        <v>3.5983184557367757E-3</v>
      </c>
      <c r="AL237" s="180">
        <f t="shared" si="30"/>
        <v>5.8443805042222166E-3</v>
      </c>
      <c r="AM237" s="180">
        <f t="shared" si="30"/>
        <v>8.5051118548945728E-3</v>
      </c>
      <c r="AN237" s="180">
        <f t="shared" si="30"/>
        <v>1.1378341713539972E-2</v>
      </c>
      <c r="AO237" s="180">
        <f t="shared" si="30"/>
        <v>1.4873820530656124E-2</v>
      </c>
      <c r="AP237" s="180">
        <f t="shared" si="30"/>
        <v>1.9173614149512276E-2</v>
      </c>
      <c r="AQ237" s="180">
        <f t="shared" si="30"/>
        <v>2.5515306763738286E-2</v>
      </c>
      <c r="AR237" s="180">
        <f t="shared" si="30"/>
        <v>3.3239930413866886E-2</v>
      </c>
      <c r="AS237" s="180">
        <f t="shared" si="30"/>
        <v>4.1190719466596304E-2</v>
      </c>
      <c r="AT237" s="180">
        <f t="shared" si="30"/>
        <v>5.2405557628393454E-2</v>
      </c>
      <c r="AU237" s="180">
        <f t="shared" si="30"/>
        <v>6.1992747585584228E-2</v>
      </c>
      <c r="AV237" s="180">
        <f t="shared" si="30"/>
        <v>7.7545003667602364E-2</v>
      </c>
      <c r="AW237" s="180">
        <f t="shared" si="30"/>
        <v>9.4664486965641156E-2</v>
      </c>
      <c r="AX237" s="180">
        <f t="shared" si="30"/>
        <v>0.11269010323709512</v>
      </c>
      <c r="AY237" s="180">
        <f t="shared" si="30"/>
        <v>0.13099527459851729</v>
      </c>
      <c r="AZ237" s="180">
        <f t="shared" si="30"/>
        <v>0.15542673557985243</v>
      </c>
      <c r="BA237" s="180">
        <f t="shared" si="30"/>
        <v>0.18342991987940624</v>
      </c>
      <c r="BB237" s="180">
        <f t="shared" si="30"/>
        <v>0.22433455892815932</v>
      </c>
      <c r="BC237" s="180">
        <f t="shared" si="30"/>
        <v>0.25213394174705189</v>
      </c>
      <c r="BD237" s="180">
        <f t="shared" si="30"/>
        <v>0.29228051140313061</v>
      </c>
      <c r="BE237" s="180">
        <f t="shared" si="30"/>
        <v>0.34470363037239349</v>
      </c>
      <c r="BI237" s="194">
        <f>SUMPRODUCT(CHOOSE({1,2,3,4},D302,D367,D432,D497),CHOOSE({1,2,3,4},DL205,DL205,DL205,DL205))</f>
        <v>0</v>
      </c>
      <c r="BJ237" s="194">
        <f>SUMPRODUCT(CHOOSE({1,2,3,4},E302,E367,E432,E497),CHOOSE({1,2,3,4},DM205,DM205,DM205,DM205))</f>
        <v>1.123868848718482E-4</v>
      </c>
      <c r="BK237" s="194">
        <f>SUMPRODUCT(CHOOSE({1,2,3,4},F302,F367,F432,F497),CHOOSE({1,2,3,4},DN205,DN205,DN205,DN205))</f>
        <v>4.269825878147692E-4</v>
      </c>
      <c r="BL237" s="194">
        <f>SUMPRODUCT(CHOOSE({1,2,3,4},G302,G367,G432,G497),CHOOSE({1,2,3,4},DO205,DO205,DO205,DO205))</f>
        <v>9.1366343562630206E-4</v>
      </c>
      <c r="BM237" s="194">
        <f>SUMPRODUCT(CHOOSE({1,2,3,4},H302,H367,H432,H497),CHOOSE({1,2,3,4},DP205,DP205,DP205,DP205))</f>
        <v>1.547712861302194E-3</v>
      </c>
      <c r="BN237" s="194">
        <f>SUMPRODUCT(CHOOSE({1,2,3,4},I302,I367,I432,I497),CHOOSE({1,2,3,4},DQ205,DQ205,DQ205,DQ205))</f>
        <v>2.9079039015401506E-3</v>
      </c>
      <c r="BO237" s="194">
        <f>SUMPRODUCT(CHOOSE({1,2,3,4},J302,J367,J432,J497),CHOOSE({1,2,3,4},DR205,DR205,DR205,DR205))</f>
        <v>4.6014422305678485E-3</v>
      </c>
      <c r="BP237" s="194">
        <f>SUMPRODUCT(CHOOSE({1,2,3,4},K302,K367,K432,K497),CHOOSE({1,2,3,4},DS205,DS205,DS205,DS205))</f>
        <v>6.5850729748041653E-3</v>
      </c>
      <c r="BQ237" s="194">
        <f>SUMPRODUCT(CHOOSE({1,2,3,4},L302,L367,L432,L497),CHOOSE({1,2,3,4},DT205,DT205,DT205,DT205))</f>
        <v>8.817606686794887E-3</v>
      </c>
      <c r="BR237" s="194">
        <f>SUMPRODUCT(CHOOSE({1,2,3,4},M302,M367,M432,M497),CHOOSE({1,2,3,4},DU205,DU205,DU205,DU205))</f>
        <v>1.1261930107983346E-2</v>
      </c>
      <c r="BS237" s="194">
        <f>SUMPRODUCT(CHOOSE({1,2,3,4},N302,N367,N432,N497),CHOOSE({1,2,3,4},DV205,DV205,DV205,DV205))</f>
        <v>1.7366576265043458E-2</v>
      </c>
      <c r="BT237" s="194">
        <f>SUMPRODUCT(CHOOSE({1,2,3,4},O302,O367,O432,O497),CHOOSE({1,2,3,4},DW205,DW205,DW205,DW205))</f>
        <v>2.4181040531752903E-2</v>
      </c>
      <c r="BU237" s="194">
        <f>SUMPRODUCT(CHOOSE({1,2,3,4},P302,P367,P432,P497),CHOOSE({1,2,3,4},DX205,DX205,DX205,DX205))</f>
        <v>3.1522871224108517E-2</v>
      </c>
      <c r="BV237" s="194">
        <f>SUMPRODUCT(CHOOSE({1,2,3,4},Q302,Q367,Q432,Q497),CHOOSE({1,2,3,4},DY205,DY205,DY205,DY205))</f>
        <v>3.91879989729833E-2</v>
      </c>
      <c r="BW237" s="194">
        <f>SUMPRODUCT(CHOOSE({1,2,3,4},R302,R367,R432,R497),CHOOSE({1,2,3,4},DZ205,DZ205,DZ205,DZ205))</f>
        <v>4.7104648391018925E-2</v>
      </c>
      <c r="BX237" s="194">
        <f>SUMPRODUCT(CHOOSE({1,2,3,4},S302,S367,S432,S497),CHOOSE({1,2,3,4},EA205,EA205,EA205,EA205))</f>
        <v>5.9332675125980006E-2</v>
      </c>
      <c r="BY237" s="194">
        <f>SUMPRODUCT(CHOOSE({1,2,3,4},T302,T367,T432,T497),CHOOSE({1,2,3,4},EB205,EB205,EB205,EB205))</f>
        <v>7.1978758975455429E-2</v>
      </c>
      <c r="BZ237" s="194">
        <f>SUMPRODUCT(CHOOSE({1,2,3,4},U302,U367,U432,U497),CHOOSE({1,2,3,4},EC205,EC205,EC205,EC205))</f>
        <v>8.483677272464335E-2</v>
      </c>
      <c r="CA237" s="194">
        <f>SUMPRODUCT(CHOOSE({1,2,3,4},V302,V367,V432,V497),CHOOSE({1,2,3,4},ED205,ED205,ED205,ED205))</f>
        <v>9.7737916655734808E-2</v>
      </c>
      <c r="CB237" s="194">
        <f>SUMPRODUCT(CHOOSE({1,2,3,4},W302,W367,W432,W497),CHOOSE({1,2,3,4},EE205,EE205,EE205,EE205))</f>
        <v>0.11038041801283063</v>
      </c>
      <c r="CC237" s="194">
        <f>SUMPRODUCT(CHOOSE({1,2,3,4},X302,X367,X432,X497),CHOOSE({1,2,3,4},EF205,EF205,EF205,EF205))</f>
        <v>0.13714023843723361</v>
      </c>
      <c r="CD237" s="194">
        <f>SUMPRODUCT(CHOOSE({1,2,3,4},Y302,Y367,Y432,Y497),CHOOSE({1,2,3,4},EG205,EG205,EG205,EG205))</f>
        <v>0.16270659419166483</v>
      </c>
      <c r="CE237" s="194">
        <f>SUMPRODUCT(CHOOSE({1,2,3,4},Z302,Z367,Z432,Z497),CHOOSE({1,2,3,4},EH205,EH205,EH205,EH205))</f>
        <v>0.18742436180654015</v>
      </c>
      <c r="CF237" s="194">
        <f>SUMPRODUCT(CHOOSE({1,2,3,4},AA302,AA367,AA432,AA497),CHOOSE({1,2,3,4},EI205,EI205,EI205,EI205))</f>
        <v>0.21019044206595647</v>
      </c>
      <c r="CG237" s="194">
        <f>SUMPRODUCT(CHOOSE({1,2,3,4},AB302,AB367,AB432,AB497),CHOOSE({1,2,3,4},EJ205,EJ205,EJ205,EJ205))</f>
        <v>0.2305455540000996</v>
      </c>
    </row>
    <row r="238" spans="1:141" x14ac:dyDescent="0.3">
      <c r="B238" s="1">
        <v>2</v>
      </c>
      <c r="C238" s="1"/>
      <c r="D238" s="52"/>
      <c r="E238" s="156">
        <f t="shared" si="29"/>
        <v>0</v>
      </c>
      <c r="F238" s="156">
        <f t="shared" si="29"/>
        <v>0</v>
      </c>
      <c r="G238" s="156">
        <f t="shared" si="29"/>
        <v>0</v>
      </c>
      <c r="H238" s="156">
        <f t="shared" si="29"/>
        <v>0</v>
      </c>
      <c r="I238" s="156">
        <f t="shared" si="29"/>
        <v>0</v>
      </c>
      <c r="J238" s="156">
        <f t="shared" si="29"/>
        <v>0</v>
      </c>
      <c r="K238" s="156">
        <f t="shared" si="29"/>
        <v>0</v>
      </c>
      <c r="L238" s="156">
        <f t="shared" si="29"/>
        <v>0</v>
      </c>
      <c r="M238" s="156">
        <f t="shared" si="29"/>
        <v>0</v>
      </c>
      <c r="N238" s="156">
        <f t="shared" si="29"/>
        <v>0</v>
      </c>
      <c r="O238" s="156">
        <f t="shared" si="29"/>
        <v>0</v>
      </c>
      <c r="P238" s="156">
        <f t="shared" si="29"/>
        <v>0</v>
      </c>
      <c r="Q238" s="156">
        <f t="shared" si="29"/>
        <v>0</v>
      </c>
      <c r="R238" s="156">
        <f t="shared" si="29"/>
        <v>0</v>
      </c>
      <c r="S238" s="156">
        <f t="shared" si="29"/>
        <v>0</v>
      </c>
      <c r="T238" s="156">
        <f t="shared" si="29"/>
        <v>0</v>
      </c>
      <c r="U238" s="156">
        <f t="shared" si="29"/>
        <v>0</v>
      </c>
      <c r="V238" s="156">
        <f t="shared" si="29"/>
        <v>0</v>
      </c>
      <c r="W238" s="156">
        <f t="shared" si="29"/>
        <v>0</v>
      </c>
      <c r="X238" s="156">
        <f t="shared" si="29"/>
        <v>0</v>
      </c>
      <c r="Y238" s="156">
        <f t="shared" si="29"/>
        <v>0</v>
      </c>
      <c r="Z238" s="156">
        <f t="shared" si="29"/>
        <v>0</v>
      </c>
      <c r="AA238" s="156">
        <f t="shared" si="29"/>
        <v>0</v>
      </c>
      <c r="AB238" s="156">
        <f t="shared" si="29"/>
        <v>0</v>
      </c>
      <c r="AC238" s="156"/>
      <c r="AD238" s="52"/>
      <c r="AG238" s="180">
        <f t="shared" ref="AG238:AJ261" si="31">C142*BH206</f>
        <v>0</v>
      </c>
      <c r="AH238" s="180">
        <f t="shared" si="31"/>
        <v>0</v>
      </c>
      <c r="AI238" s="180">
        <f t="shared" si="30"/>
        <v>0</v>
      </c>
      <c r="AJ238" s="180">
        <f t="shared" si="30"/>
        <v>0</v>
      </c>
      <c r="AK238" s="180">
        <f t="shared" si="30"/>
        <v>0</v>
      </c>
      <c r="AL238" s="180">
        <f t="shared" si="30"/>
        <v>0</v>
      </c>
      <c r="AM238" s="180">
        <f t="shared" si="30"/>
        <v>0</v>
      </c>
      <c r="AN238" s="180">
        <f t="shared" si="30"/>
        <v>0</v>
      </c>
      <c r="AO238" s="180">
        <f t="shared" si="30"/>
        <v>0</v>
      </c>
      <c r="AP238" s="180">
        <f t="shared" si="30"/>
        <v>0</v>
      </c>
      <c r="AQ238" s="180">
        <f t="shared" si="30"/>
        <v>0</v>
      </c>
      <c r="AR238" s="180">
        <f t="shared" si="30"/>
        <v>0</v>
      </c>
      <c r="AS238" s="180">
        <f t="shared" si="30"/>
        <v>0</v>
      </c>
      <c r="AT238" s="180">
        <f t="shared" si="30"/>
        <v>0</v>
      </c>
      <c r="AU238" s="180">
        <f t="shared" si="30"/>
        <v>0</v>
      </c>
      <c r="AV238" s="180">
        <f t="shared" si="30"/>
        <v>0</v>
      </c>
      <c r="AW238" s="180">
        <f t="shared" si="30"/>
        <v>0</v>
      </c>
      <c r="AX238" s="180">
        <f t="shared" si="30"/>
        <v>0</v>
      </c>
      <c r="AY238" s="180">
        <f t="shared" si="30"/>
        <v>0</v>
      </c>
      <c r="AZ238" s="180">
        <f t="shared" si="30"/>
        <v>0</v>
      </c>
      <c r="BA238" s="180">
        <f t="shared" si="30"/>
        <v>0</v>
      </c>
      <c r="BB238" s="180">
        <f t="shared" si="30"/>
        <v>0</v>
      </c>
      <c r="BC238" s="180">
        <f t="shared" si="30"/>
        <v>0</v>
      </c>
      <c r="BD238" s="180">
        <f t="shared" si="30"/>
        <v>0</v>
      </c>
      <c r="BE238" s="180">
        <f t="shared" si="30"/>
        <v>0</v>
      </c>
      <c r="BF238" s="180"/>
      <c r="BI238" s="194">
        <f>SUMPRODUCT(CHOOSE({1,2,3,4},D303,D368,D433,D498),CHOOSE({1,2,3,4},DL206,DL206,DL206,DL206))</f>
        <v>0</v>
      </c>
      <c r="BJ238" s="194">
        <f>SUMPRODUCT(CHOOSE({1,2,3,4},E303,E368,E433,E498),CHOOSE({1,2,3,4},DM206,DM206,DM206,DM206))</f>
        <v>0</v>
      </c>
      <c r="BK238" s="194">
        <f>SUMPRODUCT(CHOOSE({1,2,3,4},F303,F368,F433,F498),CHOOSE({1,2,3,4},DN206,DN206,DN206,DN206))</f>
        <v>0</v>
      </c>
      <c r="BL238" s="194">
        <f>SUMPRODUCT(CHOOSE({1,2,3,4},G303,G368,G433,G498),CHOOSE({1,2,3,4},DO206,DO206,DO206,DO206))</f>
        <v>0</v>
      </c>
      <c r="BM238" s="194">
        <f>SUMPRODUCT(CHOOSE({1,2,3,4},H303,H368,H433,H498),CHOOSE({1,2,3,4},DP206,DP206,DP206,DP206))</f>
        <v>0</v>
      </c>
      <c r="BN238" s="194">
        <f>SUMPRODUCT(CHOOSE({1,2,3,4},I303,I368,I433,I498),CHOOSE({1,2,3,4},DQ206,DQ206,DQ206,DQ206))</f>
        <v>0</v>
      </c>
      <c r="BO238" s="194">
        <f>SUMPRODUCT(CHOOSE({1,2,3,4},J303,J368,J433,J498),CHOOSE({1,2,3,4},DR206,DR206,DR206,DR206))</f>
        <v>0</v>
      </c>
      <c r="BP238" s="194">
        <f>SUMPRODUCT(CHOOSE({1,2,3,4},K303,K368,K433,K498),CHOOSE({1,2,3,4},DS206,DS206,DS206,DS206))</f>
        <v>0</v>
      </c>
      <c r="BQ238" s="194">
        <f>SUMPRODUCT(CHOOSE({1,2,3,4},L303,L368,L433,L498),CHOOSE({1,2,3,4},DT206,DT206,DT206,DT206))</f>
        <v>0</v>
      </c>
      <c r="BR238" s="194">
        <f>SUMPRODUCT(CHOOSE({1,2,3,4},M303,M368,M433,M498),CHOOSE({1,2,3,4},DU206,DU206,DU206,DU206))</f>
        <v>0</v>
      </c>
      <c r="BS238" s="194">
        <f>SUMPRODUCT(CHOOSE({1,2,3,4},N303,N368,N433,N498),CHOOSE({1,2,3,4},DV206,DV206,DV206,DV206))</f>
        <v>0</v>
      </c>
      <c r="BT238" s="194">
        <f>SUMPRODUCT(CHOOSE({1,2,3,4},O303,O368,O433,O498),CHOOSE({1,2,3,4},DW206,DW206,DW206,DW206))</f>
        <v>0</v>
      </c>
      <c r="BU238" s="194">
        <f>SUMPRODUCT(CHOOSE({1,2,3,4},P303,P368,P433,P498),CHOOSE({1,2,3,4},DX206,DX206,DX206,DX206))</f>
        <v>0</v>
      </c>
      <c r="BV238" s="194">
        <f>SUMPRODUCT(CHOOSE({1,2,3,4},Q303,Q368,Q433,Q498),CHOOSE({1,2,3,4},DY206,DY206,DY206,DY206))</f>
        <v>0</v>
      </c>
      <c r="BW238" s="194">
        <f>SUMPRODUCT(CHOOSE({1,2,3,4},R303,R368,R433,R498),CHOOSE({1,2,3,4},DZ206,DZ206,DZ206,DZ206))</f>
        <v>0</v>
      </c>
      <c r="BX238" s="194">
        <f>SUMPRODUCT(CHOOSE({1,2,3,4},S303,S368,S433,S498),CHOOSE({1,2,3,4},EA206,EA206,EA206,EA206))</f>
        <v>0</v>
      </c>
      <c r="BY238" s="194">
        <f>SUMPRODUCT(CHOOSE({1,2,3,4},T303,T368,T433,T498),CHOOSE({1,2,3,4},EB206,EB206,EB206,EB206))</f>
        <v>0</v>
      </c>
      <c r="BZ238" s="194">
        <f>SUMPRODUCT(CHOOSE({1,2,3,4},U303,U368,U433,U498),CHOOSE({1,2,3,4},EC206,EC206,EC206,EC206))</f>
        <v>0</v>
      </c>
      <c r="CA238" s="194">
        <f>SUMPRODUCT(CHOOSE({1,2,3,4},V303,V368,V433,V498),CHOOSE({1,2,3,4},ED206,ED206,ED206,ED206))</f>
        <v>0</v>
      </c>
      <c r="CB238" s="194">
        <f>SUMPRODUCT(CHOOSE({1,2,3,4},W303,W368,W433,W498),CHOOSE({1,2,3,4},EE206,EE206,EE206,EE206))</f>
        <v>0</v>
      </c>
      <c r="CC238" s="194">
        <f>SUMPRODUCT(CHOOSE({1,2,3,4},X303,X368,X433,X498),CHOOSE({1,2,3,4},EF206,EF206,EF206,EF206))</f>
        <v>0</v>
      </c>
      <c r="CD238" s="194">
        <f>SUMPRODUCT(CHOOSE({1,2,3,4},Y303,Y368,Y433,Y498),CHOOSE({1,2,3,4},EG206,EG206,EG206,EG206))</f>
        <v>0</v>
      </c>
      <c r="CE238" s="194">
        <f>SUMPRODUCT(CHOOSE({1,2,3,4},Z303,Z368,Z433,Z498),CHOOSE({1,2,3,4},EH206,EH206,EH206,EH206))</f>
        <v>0</v>
      </c>
      <c r="CF238" s="194">
        <f>SUMPRODUCT(CHOOSE({1,2,3,4},AA303,AA368,AA433,AA498),CHOOSE({1,2,3,4},EI206,EI206,EI206,EI206))</f>
        <v>0</v>
      </c>
      <c r="CG238" s="194">
        <f>SUMPRODUCT(CHOOSE({1,2,3,4},AB303,AB368,AB433,AB498),CHOOSE({1,2,3,4},EJ206,EJ206,EJ206,EJ206))</f>
        <v>0</v>
      </c>
    </row>
    <row r="239" spans="1:141" x14ac:dyDescent="0.3">
      <c r="B239" s="1">
        <v>3</v>
      </c>
      <c r="C239" s="1"/>
      <c r="D239" s="52"/>
      <c r="E239" s="52"/>
      <c r="F239" s="156">
        <f t="shared" si="29"/>
        <v>0</v>
      </c>
      <c r="G239" s="156">
        <f t="shared" si="29"/>
        <v>0</v>
      </c>
      <c r="H239" s="156">
        <f t="shared" si="29"/>
        <v>0</v>
      </c>
      <c r="I239" s="156">
        <f t="shared" si="29"/>
        <v>0</v>
      </c>
      <c r="J239" s="156">
        <f t="shared" si="29"/>
        <v>0</v>
      </c>
      <c r="K239" s="156">
        <f t="shared" si="29"/>
        <v>0</v>
      </c>
      <c r="L239" s="156">
        <f t="shared" si="29"/>
        <v>0</v>
      </c>
      <c r="M239" s="156">
        <f t="shared" si="29"/>
        <v>0</v>
      </c>
      <c r="N239" s="156">
        <f t="shared" si="29"/>
        <v>0</v>
      </c>
      <c r="O239" s="156">
        <f t="shared" si="29"/>
        <v>0</v>
      </c>
      <c r="P239" s="156">
        <f t="shared" si="29"/>
        <v>0</v>
      </c>
      <c r="Q239" s="156">
        <f t="shared" si="29"/>
        <v>0</v>
      </c>
      <c r="R239" s="156">
        <f t="shared" si="29"/>
        <v>0</v>
      </c>
      <c r="S239" s="156">
        <f t="shared" si="29"/>
        <v>0</v>
      </c>
      <c r="T239" s="156">
        <f t="shared" si="29"/>
        <v>0</v>
      </c>
      <c r="U239" s="156">
        <f t="shared" si="29"/>
        <v>0</v>
      </c>
      <c r="V239" s="156">
        <f t="shared" si="29"/>
        <v>0</v>
      </c>
      <c r="W239" s="156">
        <f t="shared" si="29"/>
        <v>0</v>
      </c>
      <c r="X239" s="156">
        <f t="shared" si="29"/>
        <v>0</v>
      </c>
      <c r="Y239" s="156">
        <f t="shared" si="29"/>
        <v>0</v>
      </c>
      <c r="Z239" s="156">
        <f t="shared" si="29"/>
        <v>0</v>
      </c>
      <c r="AA239" s="156">
        <f t="shared" si="29"/>
        <v>0</v>
      </c>
      <c r="AB239" s="156">
        <f t="shared" si="29"/>
        <v>0</v>
      </c>
      <c r="AC239" s="156"/>
      <c r="AD239" s="156"/>
      <c r="AE239" s="52"/>
      <c r="AG239" s="180">
        <f t="shared" si="31"/>
        <v>0</v>
      </c>
      <c r="AH239" s="180">
        <f t="shared" si="31"/>
        <v>0</v>
      </c>
      <c r="AI239" s="180">
        <f t="shared" si="30"/>
        <v>0</v>
      </c>
      <c r="AJ239" s="180">
        <f t="shared" si="30"/>
        <v>0</v>
      </c>
      <c r="AK239" s="180">
        <f t="shared" si="30"/>
        <v>0</v>
      </c>
      <c r="AL239" s="180">
        <f t="shared" si="30"/>
        <v>0</v>
      </c>
      <c r="AM239" s="180">
        <f t="shared" si="30"/>
        <v>0</v>
      </c>
      <c r="AN239" s="180">
        <f t="shared" si="30"/>
        <v>0</v>
      </c>
      <c r="AO239" s="180">
        <f t="shared" si="30"/>
        <v>0</v>
      </c>
      <c r="AP239" s="180">
        <f t="shared" si="30"/>
        <v>0</v>
      </c>
      <c r="AQ239" s="180">
        <f t="shared" si="30"/>
        <v>0</v>
      </c>
      <c r="AR239" s="180">
        <f t="shared" si="30"/>
        <v>0</v>
      </c>
      <c r="AS239" s="180">
        <f t="shared" si="30"/>
        <v>0</v>
      </c>
      <c r="AT239" s="180">
        <f t="shared" si="30"/>
        <v>0</v>
      </c>
      <c r="AU239" s="180">
        <f t="shared" si="30"/>
        <v>0</v>
      </c>
      <c r="AV239" s="180">
        <f t="shared" si="30"/>
        <v>0</v>
      </c>
      <c r="AW239" s="180">
        <f t="shared" si="30"/>
        <v>0</v>
      </c>
      <c r="AX239" s="180">
        <f t="shared" si="30"/>
        <v>0</v>
      </c>
      <c r="AY239" s="180">
        <f t="shared" si="30"/>
        <v>0</v>
      </c>
      <c r="AZ239" s="180">
        <f t="shared" si="30"/>
        <v>0</v>
      </c>
      <c r="BA239" s="180">
        <f t="shared" si="30"/>
        <v>0</v>
      </c>
      <c r="BB239" s="180">
        <f t="shared" si="30"/>
        <v>0</v>
      </c>
      <c r="BC239" s="180">
        <f t="shared" si="30"/>
        <v>0</v>
      </c>
      <c r="BD239" s="180">
        <f t="shared" si="30"/>
        <v>0</v>
      </c>
      <c r="BE239" s="180">
        <f t="shared" si="30"/>
        <v>0</v>
      </c>
      <c r="BF239" s="180"/>
      <c r="BG239" s="180"/>
      <c r="BI239" s="194">
        <f>SUMPRODUCT(CHOOSE({1,2,3,4},D304,D369,D434,D499),CHOOSE({1,2,3,4},DL207,DL207,DL207,DL207))</f>
        <v>0</v>
      </c>
      <c r="BJ239" s="194">
        <f>SUMPRODUCT(CHOOSE({1,2,3,4},E304,E369,E434,E499),CHOOSE({1,2,3,4},DM207,DM207,DM207,DM207))</f>
        <v>0</v>
      </c>
      <c r="BK239" s="194">
        <f>SUMPRODUCT(CHOOSE({1,2,3,4},F304,F369,F434,F499),CHOOSE({1,2,3,4},DN207,DN207,DN207,DN207))</f>
        <v>0</v>
      </c>
      <c r="BL239" s="194">
        <f>SUMPRODUCT(CHOOSE({1,2,3,4},G304,G369,G434,G499),CHOOSE({1,2,3,4},DO207,DO207,DO207,DO207))</f>
        <v>0</v>
      </c>
      <c r="BM239" s="194">
        <f>SUMPRODUCT(CHOOSE({1,2,3,4},H304,H369,H434,H499),CHOOSE({1,2,3,4},DP207,DP207,DP207,DP207))</f>
        <v>0</v>
      </c>
      <c r="BN239" s="194">
        <f>SUMPRODUCT(CHOOSE({1,2,3,4},I304,I369,I434,I499),CHOOSE({1,2,3,4},DQ207,DQ207,DQ207,DQ207))</f>
        <v>0</v>
      </c>
      <c r="BO239" s="194">
        <f>SUMPRODUCT(CHOOSE({1,2,3,4},J304,J369,J434,J499),CHOOSE({1,2,3,4},DR207,DR207,DR207,DR207))</f>
        <v>0</v>
      </c>
      <c r="BP239" s="194">
        <f>SUMPRODUCT(CHOOSE({1,2,3,4},K304,K369,K434,K499),CHOOSE({1,2,3,4},DS207,DS207,DS207,DS207))</f>
        <v>0</v>
      </c>
      <c r="BQ239" s="194">
        <f>SUMPRODUCT(CHOOSE({1,2,3,4},L304,L369,L434,L499),CHOOSE({1,2,3,4},DT207,DT207,DT207,DT207))</f>
        <v>0</v>
      </c>
      <c r="BR239" s="194">
        <f>SUMPRODUCT(CHOOSE({1,2,3,4},M304,M369,M434,M499),CHOOSE({1,2,3,4},DU207,DU207,DU207,DU207))</f>
        <v>0</v>
      </c>
      <c r="BS239" s="194">
        <f>SUMPRODUCT(CHOOSE({1,2,3,4},N304,N369,N434,N499),CHOOSE({1,2,3,4},DV207,DV207,DV207,DV207))</f>
        <v>0</v>
      </c>
      <c r="BT239" s="194">
        <f>SUMPRODUCT(CHOOSE({1,2,3,4},O304,O369,O434,O499),CHOOSE({1,2,3,4},DW207,DW207,DW207,DW207))</f>
        <v>0</v>
      </c>
      <c r="BU239" s="194">
        <f>SUMPRODUCT(CHOOSE({1,2,3,4},P304,P369,P434,P499),CHOOSE({1,2,3,4},DX207,DX207,DX207,DX207))</f>
        <v>0</v>
      </c>
      <c r="BV239" s="194">
        <f>SUMPRODUCT(CHOOSE({1,2,3,4},Q304,Q369,Q434,Q499),CHOOSE({1,2,3,4},DY207,DY207,DY207,DY207))</f>
        <v>0</v>
      </c>
      <c r="BW239" s="194">
        <f>SUMPRODUCT(CHOOSE({1,2,3,4},R304,R369,R434,R499),CHOOSE({1,2,3,4},DZ207,DZ207,DZ207,DZ207))</f>
        <v>0</v>
      </c>
      <c r="BX239" s="194">
        <f>SUMPRODUCT(CHOOSE({1,2,3,4},S304,S369,S434,S499),CHOOSE({1,2,3,4},EA207,EA207,EA207,EA207))</f>
        <v>0</v>
      </c>
      <c r="BY239" s="194">
        <f>SUMPRODUCT(CHOOSE({1,2,3,4},T304,T369,T434,T499),CHOOSE({1,2,3,4},EB207,EB207,EB207,EB207))</f>
        <v>0</v>
      </c>
      <c r="BZ239" s="194">
        <f>SUMPRODUCT(CHOOSE({1,2,3,4},U304,U369,U434,U499),CHOOSE({1,2,3,4},EC207,EC207,EC207,EC207))</f>
        <v>0</v>
      </c>
      <c r="CA239" s="194">
        <f>SUMPRODUCT(CHOOSE({1,2,3,4},V304,V369,V434,V499),CHOOSE({1,2,3,4},ED207,ED207,ED207,ED207))</f>
        <v>0</v>
      </c>
      <c r="CB239" s="194">
        <f>SUMPRODUCT(CHOOSE({1,2,3,4},W304,W369,W434,W499),CHOOSE({1,2,3,4},EE207,EE207,EE207,EE207))</f>
        <v>0</v>
      </c>
      <c r="CC239" s="194">
        <f>SUMPRODUCT(CHOOSE({1,2,3,4},X304,X369,X434,X499),CHOOSE({1,2,3,4},EF207,EF207,EF207,EF207))</f>
        <v>0</v>
      </c>
      <c r="CD239" s="194">
        <f>SUMPRODUCT(CHOOSE({1,2,3,4},Y304,Y369,Y434,Y499),CHOOSE({1,2,3,4},EG207,EG207,EG207,EG207))</f>
        <v>0</v>
      </c>
      <c r="CE239" s="194">
        <f>SUMPRODUCT(CHOOSE({1,2,3,4},Z304,Z369,Z434,Z499),CHOOSE({1,2,3,4},EH207,EH207,EH207,EH207))</f>
        <v>0</v>
      </c>
      <c r="CF239" s="194">
        <f>SUMPRODUCT(CHOOSE({1,2,3,4},AA304,AA369,AA434,AA499),CHOOSE({1,2,3,4},EI207,EI207,EI207,EI207))</f>
        <v>0</v>
      </c>
      <c r="CG239" s="194">
        <f>SUMPRODUCT(CHOOSE({1,2,3,4},AB304,AB369,AB434,AB499),CHOOSE({1,2,3,4},EJ207,EJ207,EJ207,EJ207))</f>
        <v>0</v>
      </c>
    </row>
    <row r="240" spans="1:141" x14ac:dyDescent="0.3">
      <c r="B240" s="1">
        <v>4</v>
      </c>
      <c r="C240" s="1"/>
      <c r="D240" s="52"/>
      <c r="E240" s="52"/>
      <c r="F240" s="52"/>
      <c r="G240" s="156">
        <f t="shared" si="29"/>
        <v>0</v>
      </c>
      <c r="H240" s="156">
        <f t="shared" si="29"/>
        <v>0</v>
      </c>
      <c r="I240" s="156">
        <f t="shared" si="29"/>
        <v>0</v>
      </c>
      <c r="J240" s="156">
        <f t="shared" si="29"/>
        <v>0</v>
      </c>
      <c r="K240" s="156">
        <f t="shared" si="29"/>
        <v>0</v>
      </c>
      <c r="L240" s="156">
        <f t="shared" si="29"/>
        <v>0</v>
      </c>
      <c r="M240" s="156">
        <f t="shared" si="29"/>
        <v>0</v>
      </c>
      <c r="N240" s="156">
        <f t="shared" si="29"/>
        <v>0</v>
      </c>
      <c r="O240" s="156">
        <f t="shared" si="29"/>
        <v>0</v>
      </c>
      <c r="P240" s="156">
        <f t="shared" si="29"/>
        <v>0</v>
      </c>
      <c r="Q240" s="156">
        <f t="shared" si="29"/>
        <v>0</v>
      </c>
      <c r="R240" s="156">
        <f t="shared" si="29"/>
        <v>0</v>
      </c>
      <c r="S240" s="156">
        <f t="shared" si="29"/>
        <v>0</v>
      </c>
      <c r="T240" s="156">
        <f t="shared" si="29"/>
        <v>0</v>
      </c>
      <c r="U240" s="156">
        <f t="shared" si="29"/>
        <v>0</v>
      </c>
      <c r="V240" s="156">
        <f t="shared" si="29"/>
        <v>0</v>
      </c>
      <c r="W240" s="156">
        <f t="shared" si="29"/>
        <v>0</v>
      </c>
      <c r="X240" s="156">
        <f t="shared" si="29"/>
        <v>0</v>
      </c>
      <c r="Y240" s="156">
        <f t="shared" si="29"/>
        <v>0</v>
      </c>
      <c r="Z240" s="156">
        <f t="shared" si="29"/>
        <v>0</v>
      </c>
      <c r="AA240" s="156">
        <f t="shared" si="29"/>
        <v>0</v>
      </c>
      <c r="AB240" s="156">
        <f t="shared" si="29"/>
        <v>0</v>
      </c>
      <c r="AC240" s="156"/>
      <c r="AD240" s="156"/>
      <c r="AE240" s="156"/>
      <c r="AF240" s="52"/>
      <c r="AG240" s="180">
        <f t="shared" si="31"/>
        <v>0</v>
      </c>
      <c r="AH240" s="180">
        <f t="shared" si="31"/>
        <v>0</v>
      </c>
      <c r="AI240" s="180">
        <f t="shared" si="30"/>
        <v>0</v>
      </c>
      <c r="AJ240" s="180">
        <f t="shared" si="30"/>
        <v>0</v>
      </c>
      <c r="AK240" s="180">
        <f t="shared" si="30"/>
        <v>0</v>
      </c>
      <c r="AL240" s="180">
        <f t="shared" si="30"/>
        <v>0</v>
      </c>
      <c r="AM240" s="180">
        <f t="shared" si="30"/>
        <v>0</v>
      </c>
      <c r="AN240" s="180">
        <f t="shared" si="30"/>
        <v>0</v>
      </c>
      <c r="AO240" s="180">
        <f t="shared" si="30"/>
        <v>0</v>
      </c>
      <c r="AP240" s="180">
        <f t="shared" si="30"/>
        <v>0</v>
      </c>
      <c r="AQ240" s="180">
        <f t="shared" si="30"/>
        <v>0</v>
      </c>
      <c r="AR240" s="180">
        <f t="shared" si="30"/>
        <v>0</v>
      </c>
      <c r="AS240" s="180">
        <f t="shared" si="30"/>
        <v>0</v>
      </c>
      <c r="AT240" s="180">
        <f t="shared" si="30"/>
        <v>0</v>
      </c>
      <c r="AU240" s="180">
        <f t="shared" si="30"/>
        <v>0</v>
      </c>
      <c r="AV240" s="180">
        <f t="shared" si="30"/>
        <v>0</v>
      </c>
      <c r="AW240" s="180">
        <f t="shared" si="30"/>
        <v>0</v>
      </c>
      <c r="AX240" s="180">
        <f t="shared" si="30"/>
        <v>0</v>
      </c>
      <c r="AY240" s="180">
        <f t="shared" si="30"/>
        <v>0</v>
      </c>
      <c r="AZ240" s="180">
        <f t="shared" si="30"/>
        <v>0</v>
      </c>
      <c r="BA240" s="180">
        <f t="shared" si="30"/>
        <v>0</v>
      </c>
      <c r="BB240" s="180">
        <f t="shared" si="30"/>
        <v>0</v>
      </c>
      <c r="BC240" s="180">
        <f t="shared" si="30"/>
        <v>0</v>
      </c>
      <c r="BD240" s="180">
        <f t="shared" si="30"/>
        <v>0</v>
      </c>
      <c r="BE240" s="180">
        <f t="shared" si="30"/>
        <v>0</v>
      </c>
      <c r="BF240" s="180"/>
      <c r="BG240" s="180"/>
      <c r="BH240" s="180"/>
      <c r="BI240" s="194">
        <f>SUMPRODUCT(CHOOSE({1,2,3,4},D305,D370,D435,D500),CHOOSE({1,2,3,4},DL208,DL208,DL208,DL208))</f>
        <v>0</v>
      </c>
      <c r="BJ240" s="194">
        <f>SUMPRODUCT(CHOOSE({1,2,3,4},E305,E370,E435,E500),CHOOSE({1,2,3,4},DM208,DM208,DM208,DM208))</f>
        <v>0</v>
      </c>
      <c r="BK240" s="194">
        <f>SUMPRODUCT(CHOOSE({1,2,3,4},F305,F370,F435,F500),CHOOSE({1,2,3,4},DN208,DN208,DN208,DN208))</f>
        <v>0</v>
      </c>
      <c r="BL240" s="194">
        <f>SUMPRODUCT(CHOOSE({1,2,3,4},G305,G370,G435,G500),CHOOSE({1,2,3,4},DO208,DO208,DO208,DO208))</f>
        <v>0</v>
      </c>
      <c r="BM240" s="194">
        <f>SUMPRODUCT(CHOOSE({1,2,3,4},H305,H370,H435,H500),CHOOSE({1,2,3,4},DP208,DP208,DP208,DP208))</f>
        <v>0</v>
      </c>
      <c r="BN240" s="194">
        <f>SUMPRODUCT(CHOOSE({1,2,3,4},I305,I370,I435,I500),CHOOSE({1,2,3,4},DQ208,DQ208,DQ208,DQ208))</f>
        <v>0</v>
      </c>
      <c r="BO240" s="194">
        <f>SUMPRODUCT(CHOOSE({1,2,3,4},J305,J370,J435,J500),CHOOSE({1,2,3,4},DR208,DR208,DR208,DR208))</f>
        <v>0</v>
      </c>
      <c r="BP240" s="194">
        <f>SUMPRODUCT(CHOOSE({1,2,3,4},K305,K370,K435,K500),CHOOSE({1,2,3,4},DS208,DS208,DS208,DS208))</f>
        <v>0</v>
      </c>
      <c r="BQ240" s="194">
        <f>SUMPRODUCT(CHOOSE({1,2,3,4},L305,L370,L435,L500),CHOOSE({1,2,3,4},DT208,DT208,DT208,DT208))</f>
        <v>0</v>
      </c>
      <c r="BR240" s="194">
        <f>SUMPRODUCT(CHOOSE({1,2,3,4},M305,M370,M435,M500),CHOOSE({1,2,3,4},DU208,DU208,DU208,DU208))</f>
        <v>0</v>
      </c>
      <c r="BS240" s="194">
        <f>SUMPRODUCT(CHOOSE({1,2,3,4},N305,N370,N435,N500),CHOOSE({1,2,3,4},DV208,DV208,DV208,DV208))</f>
        <v>0</v>
      </c>
      <c r="BT240" s="194">
        <f>SUMPRODUCT(CHOOSE({1,2,3,4},O305,O370,O435,O500),CHOOSE({1,2,3,4},DW208,DW208,DW208,DW208))</f>
        <v>0</v>
      </c>
      <c r="BU240" s="194">
        <f>SUMPRODUCT(CHOOSE({1,2,3,4},P305,P370,P435,P500),CHOOSE({1,2,3,4},DX208,DX208,DX208,DX208))</f>
        <v>0</v>
      </c>
      <c r="BV240" s="194">
        <f>SUMPRODUCT(CHOOSE({1,2,3,4},Q305,Q370,Q435,Q500),CHOOSE({1,2,3,4},DY208,DY208,DY208,DY208))</f>
        <v>0</v>
      </c>
      <c r="BW240" s="194">
        <f>SUMPRODUCT(CHOOSE({1,2,3,4},R305,R370,R435,R500),CHOOSE({1,2,3,4},DZ208,DZ208,DZ208,DZ208))</f>
        <v>0</v>
      </c>
      <c r="BX240" s="194">
        <f>SUMPRODUCT(CHOOSE({1,2,3,4},S305,S370,S435,S500),CHOOSE({1,2,3,4},EA208,EA208,EA208,EA208))</f>
        <v>0</v>
      </c>
      <c r="BY240" s="194">
        <f>SUMPRODUCT(CHOOSE({1,2,3,4},T305,T370,T435,T500),CHOOSE({1,2,3,4},EB208,EB208,EB208,EB208))</f>
        <v>0</v>
      </c>
      <c r="BZ240" s="194">
        <f>SUMPRODUCT(CHOOSE({1,2,3,4},U305,U370,U435,U500),CHOOSE({1,2,3,4},EC208,EC208,EC208,EC208))</f>
        <v>0</v>
      </c>
      <c r="CA240" s="194">
        <f>SUMPRODUCT(CHOOSE({1,2,3,4},V305,V370,V435,V500),CHOOSE({1,2,3,4},ED208,ED208,ED208,ED208))</f>
        <v>0</v>
      </c>
      <c r="CB240" s="194">
        <f>SUMPRODUCT(CHOOSE({1,2,3,4},W305,W370,W435,W500),CHOOSE({1,2,3,4},EE208,EE208,EE208,EE208))</f>
        <v>0</v>
      </c>
      <c r="CC240" s="194">
        <f>SUMPRODUCT(CHOOSE({1,2,3,4},X305,X370,X435,X500),CHOOSE({1,2,3,4},EF208,EF208,EF208,EF208))</f>
        <v>0</v>
      </c>
      <c r="CD240" s="194">
        <f>SUMPRODUCT(CHOOSE({1,2,3,4},Y305,Y370,Y435,Y500),CHOOSE({1,2,3,4},EG208,EG208,EG208,EG208))</f>
        <v>0</v>
      </c>
      <c r="CE240" s="194">
        <f>SUMPRODUCT(CHOOSE({1,2,3,4},Z305,Z370,Z435,Z500),CHOOSE({1,2,3,4},EH208,EH208,EH208,EH208))</f>
        <v>0</v>
      </c>
      <c r="CF240" s="194">
        <f>SUMPRODUCT(CHOOSE({1,2,3,4},AA305,AA370,AA435,AA500),CHOOSE({1,2,3,4},EI208,EI208,EI208,EI208))</f>
        <v>0</v>
      </c>
      <c r="CG240" s="194">
        <f>SUMPRODUCT(CHOOSE({1,2,3,4},AB305,AB370,AB435,AB500),CHOOSE({1,2,3,4},EJ208,EJ208,EJ208,EJ208))</f>
        <v>0</v>
      </c>
    </row>
    <row r="241" spans="2:85" x14ac:dyDescent="0.3">
      <c r="B241" s="1">
        <v>5</v>
      </c>
      <c r="C241" s="1"/>
      <c r="D241" s="52"/>
      <c r="E241" s="52"/>
      <c r="F241" s="52"/>
      <c r="G241" s="52"/>
      <c r="H241" s="156">
        <f t="shared" si="29"/>
        <v>0</v>
      </c>
      <c r="I241" s="156">
        <f t="shared" si="29"/>
        <v>0</v>
      </c>
      <c r="J241" s="156">
        <f t="shared" si="29"/>
        <v>0</v>
      </c>
      <c r="K241" s="156">
        <f t="shared" si="29"/>
        <v>0</v>
      </c>
      <c r="L241" s="156">
        <f t="shared" si="29"/>
        <v>0</v>
      </c>
      <c r="M241" s="156">
        <f t="shared" si="29"/>
        <v>0</v>
      </c>
      <c r="N241" s="156">
        <f t="shared" si="29"/>
        <v>0</v>
      </c>
      <c r="O241" s="156">
        <f t="shared" si="29"/>
        <v>0</v>
      </c>
      <c r="P241" s="156">
        <f t="shared" si="29"/>
        <v>0</v>
      </c>
      <c r="Q241" s="156">
        <f t="shared" si="29"/>
        <v>0</v>
      </c>
      <c r="R241" s="156">
        <f t="shared" si="29"/>
        <v>0</v>
      </c>
      <c r="S241" s="156">
        <f t="shared" si="29"/>
        <v>0</v>
      </c>
      <c r="T241" s="156">
        <f t="shared" si="29"/>
        <v>0</v>
      </c>
      <c r="U241" s="156">
        <f t="shared" si="29"/>
        <v>0</v>
      </c>
      <c r="V241" s="156">
        <f t="shared" si="29"/>
        <v>0</v>
      </c>
      <c r="W241" s="156">
        <f t="shared" si="29"/>
        <v>0</v>
      </c>
      <c r="X241" s="156">
        <f t="shared" si="29"/>
        <v>0</v>
      </c>
      <c r="Y241" s="156">
        <f t="shared" si="29"/>
        <v>0</v>
      </c>
      <c r="Z241" s="156">
        <f t="shared" si="29"/>
        <v>0</v>
      </c>
      <c r="AA241" s="156">
        <f t="shared" si="29"/>
        <v>0</v>
      </c>
      <c r="AB241" s="156">
        <f t="shared" si="29"/>
        <v>0</v>
      </c>
      <c r="AC241" s="156"/>
      <c r="AD241" s="156"/>
      <c r="AE241" s="156"/>
      <c r="AF241" s="156"/>
      <c r="AG241" s="180">
        <f t="shared" si="31"/>
        <v>0</v>
      </c>
      <c r="AH241" s="180">
        <f t="shared" si="31"/>
        <v>0</v>
      </c>
      <c r="AI241" s="180">
        <f t="shared" si="30"/>
        <v>0</v>
      </c>
      <c r="AJ241" s="180">
        <f t="shared" si="30"/>
        <v>0</v>
      </c>
      <c r="AK241" s="180">
        <f t="shared" si="30"/>
        <v>0</v>
      </c>
      <c r="AL241" s="180">
        <f t="shared" si="30"/>
        <v>0</v>
      </c>
      <c r="AM241" s="180">
        <f t="shared" si="30"/>
        <v>0</v>
      </c>
      <c r="AN241" s="180">
        <f t="shared" si="30"/>
        <v>0</v>
      </c>
      <c r="AO241" s="180">
        <f t="shared" si="30"/>
        <v>0</v>
      </c>
      <c r="AP241" s="180">
        <f t="shared" si="30"/>
        <v>0</v>
      </c>
      <c r="AQ241" s="180">
        <f t="shared" si="30"/>
        <v>0</v>
      </c>
      <c r="AR241" s="180">
        <f t="shared" si="30"/>
        <v>0</v>
      </c>
      <c r="AS241" s="180">
        <f t="shared" si="30"/>
        <v>0</v>
      </c>
      <c r="AT241" s="180">
        <f t="shared" si="30"/>
        <v>0</v>
      </c>
      <c r="AU241" s="180">
        <f t="shared" si="30"/>
        <v>0</v>
      </c>
      <c r="AV241" s="180">
        <f t="shared" si="30"/>
        <v>0</v>
      </c>
      <c r="AW241" s="180">
        <f t="shared" si="30"/>
        <v>0</v>
      </c>
      <c r="AX241" s="180">
        <f t="shared" si="30"/>
        <v>0</v>
      </c>
      <c r="AY241" s="180">
        <f t="shared" si="30"/>
        <v>0</v>
      </c>
      <c r="AZ241" s="180">
        <f t="shared" si="30"/>
        <v>0</v>
      </c>
      <c r="BA241" s="180">
        <f t="shared" si="30"/>
        <v>0</v>
      </c>
      <c r="BB241" s="180">
        <f t="shared" si="30"/>
        <v>0</v>
      </c>
      <c r="BC241" s="180">
        <f t="shared" si="30"/>
        <v>0</v>
      </c>
      <c r="BD241" s="180">
        <f t="shared" si="30"/>
        <v>0</v>
      </c>
      <c r="BE241" s="180">
        <f t="shared" si="30"/>
        <v>0</v>
      </c>
      <c r="BF241" s="180"/>
      <c r="BG241" s="180"/>
      <c r="BH241" s="180"/>
      <c r="BI241" s="194">
        <f>SUMPRODUCT(CHOOSE({1,2,3,4},D306,D371,D436,D501),CHOOSE({1,2,3,4},DL209,DL209,DL209,DL209))</f>
        <v>0</v>
      </c>
      <c r="BJ241" s="194">
        <f>SUMPRODUCT(CHOOSE({1,2,3,4},E306,E371,E436,E501),CHOOSE({1,2,3,4},DM209,DM209,DM209,DM209))</f>
        <v>0</v>
      </c>
      <c r="BK241" s="194">
        <f>SUMPRODUCT(CHOOSE({1,2,3,4},F306,F371,F436,F501),CHOOSE({1,2,3,4},DN209,DN209,DN209,DN209))</f>
        <v>0</v>
      </c>
      <c r="BL241" s="194">
        <f>SUMPRODUCT(CHOOSE({1,2,3,4},G306,G371,G436,G501),CHOOSE({1,2,3,4},DO209,DO209,DO209,DO209))</f>
        <v>0</v>
      </c>
      <c r="BM241" s="194">
        <f>SUMPRODUCT(CHOOSE({1,2,3,4},H306,H371,H436,H501),CHOOSE({1,2,3,4},DP209,DP209,DP209,DP209))</f>
        <v>0</v>
      </c>
      <c r="BN241" s="194">
        <f>SUMPRODUCT(CHOOSE({1,2,3,4},I306,I371,I436,I501),CHOOSE({1,2,3,4},DQ209,DQ209,DQ209,DQ209))</f>
        <v>0</v>
      </c>
      <c r="BO241" s="194">
        <f>SUMPRODUCT(CHOOSE({1,2,3,4},J306,J371,J436,J501),CHOOSE({1,2,3,4},DR209,DR209,DR209,DR209))</f>
        <v>0</v>
      </c>
      <c r="BP241" s="194">
        <f>SUMPRODUCT(CHOOSE({1,2,3,4},K306,K371,K436,K501),CHOOSE({1,2,3,4},DS209,DS209,DS209,DS209))</f>
        <v>0</v>
      </c>
      <c r="BQ241" s="194">
        <f>SUMPRODUCT(CHOOSE({1,2,3,4},L306,L371,L436,L501),CHOOSE({1,2,3,4},DT209,DT209,DT209,DT209))</f>
        <v>0</v>
      </c>
      <c r="BR241" s="194">
        <f>SUMPRODUCT(CHOOSE({1,2,3,4},M306,M371,M436,M501),CHOOSE({1,2,3,4},DU209,DU209,DU209,DU209))</f>
        <v>0</v>
      </c>
      <c r="BS241" s="194">
        <f>SUMPRODUCT(CHOOSE({1,2,3,4},N306,N371,N436,N501),CHOOSE({1,2,3,4},DV209,DV209,DV209,DV209))</f>
        <v>0</v>
      </c>
      <c r="BT241" s="194">
        <f>SUMPRODUCT(CHOOSE({1,2,3,4},O306,O371,O436,O501),CHOOSE({1,2,3,4},DW209,DW209,DW209,DW209))</f>
        <v>0</v>
      </c>
      <c r="BU241" s="194">
        <f>SUMPRODUCT(CHOOSE({1,2,3,4},P306,P371,P436,P501),CHOOSE({1,2,3,4},DX209,DX209,DX209,DX209))</f>
        <v>0</v>
      </c>
      <c r="BV241" s="194">
        <f>SUMPRODUCT(CHOOSE({1,2,3,4},Q306,Q371,Q436,Q501),CHOOSE({1,2,3,4},DY209,DY209,DY209,DY209))</f>
        <v>0</v>
      </c>
      <c r="BW241" s="194">
        <f>SUMPRODUCT(CHOOSE({1,2,3,4},R306,R371,R436,R501),CHOOSE({1,2,3,4},DZ209,DZ209,DZ209,DZ209))</f>
        <v>0</v>
      </c>
      <c r="BX241" s="194">
        <f>SUMPRODUCT(CHOOSE({1,2,3,4},S306,S371,S436,S501),CHOOSE({1,2,3,4},EA209,EA209,EA209,EA209))</f>
        <v>0</v>
      </c>
      <c r="BY241" s="194">
        <f>SUMPRODUCT(CHOOSE({1,2,3,4},T306,T371,T436,T501),CHOOSE({1,2,3,4},EB209,EB209,EB209,EB209))</f>
        <v>0</v>
      </c>
      <c r="BZ241" s="194">
        <f>SUMPRODUCT(CHOOSE({1,2,3,4},U306,U371,U436,U501),CHOOSE({1,2,3,4},EC209,EC209,EC209,EC209))</f>
        <v>0</v>
      </c>
      <c r="CA241" s="194">
        <f>SUMPRODUCT(CHOOSE({1,2,3,4},V306,V371,V436,V501),CHOOSE({1,2,3,4},ED209,ED209,ED209,ED209))</f>
        <v>0</v>
      </c>
      <c r="CB241" s="194">
        <f>SUMPRODUCT(CHOOSE({1,2,3,4},W306,W371,W436,W501),CHOOSE({1,2,3,4},EE209,EE209,EE209,EE209))</f>
        <v>0</v>
      </c>
      <c r="CC241" s="194">
        <f>SUMPRODUCT(CHOOSE({1,2,3,4},X306,X371,X436,X501),CHOOSE({1,2,3,4},EF209,EF209,EF209,EF209))</f>
        <v>0</v>
      </c>
      <c r="CD241" s="194">
        <f>SUMPRODUCT(CHOOSE({1,2,3,4},Y306,Y371,Y436,Y501),CHOOSE({1,2,3,4},EG209,EG209,EG209,EG209))</f>
        <v>0</v>
      </c>
      <c r="CE241" s="194">
        <f>SUMPRODUCT(CHOOSE({1,2,3,4},Z306,Z371,Z436,Z501),CHOOSE({1,2,3,4},EH209,EH209,EH209,EH209))</f>
        <v>0</v>
      </c>
      <c r="CF241" s="194">
        <f>SUMPRODUCT(CHOOSE({1,2,3,4},AA306,AA371,AA436,AA501),CHOOSE({1,2,3,4},EI209,EI209,EI209,EI209))</f>
        <v>0</v>
      </c>
      <c r="CG241" s="194">
        <f>SUMPRODUCT(CHOOSE({1,2,3,4},AB306,AB371,AB436,AB501),CHOOSE({1,2,3,4},EJ209,EJ209,EJ209,EJ209))</f>
        <v>0</v>
      </c>
    </row>
    <row r="242" spans="2:85" x14ac:dyDescent="0.3">
      <c r="B242" s="1">
        <v>6</v>
      </c>
      <c r="C242" s="1"/>
      <c r="D242" s="52"/>
      <c r="E242" s="52"/>
      <c r="F242" s="52"/>
      <c r="G242" s="52"/>
      <c r="H242" s="52"/>
      <c r="I242" s="156">
        <f t="shared" si="29"/>
        <v>0</v>
      </c>
      <c r="J242" s="156">
        <f t="shared" si="29"/>
        <v>0</v>
      </c>
      <c r="K242" s="156">
        <f t="shared" si="29"/>
        <v>0</v>
      </c>
      <c r="L242" s="156">
        <f t="shared" si="29"/>
        <v>0</v>
      </c>
      <c r="M242" s="156">
        <f t="shared" si="29"/>
        <v>0</v>
      </c>
      <c r="N242" s="156">
        <f t="shared" si="29"/>
        <v>0</v>
      </c>
      <c r="O242" s="156">
        <f t="shared" si="29"/>
        <v>0</v>
      </c>
      <c r="P242" s="156">
        <f t="shared" si="29"/>
        <v>0</v>
      </c>
      <c r="Q242" s="156">
        <f t="shared" si="29"/>
        <v>0</v>
      </c>
      <c r="R242" s="156">
        <f t="shared" si="29"/>
        <v>0</v>
      </c>
      <c r="S242" s="156">
        <f t="shared" si="29"/>
        <v>0</v>
      </c>
      <c r="T242" s="156">
        <f t="shared" si="29"/>
        <v>0</v>
      </c>
      <c r="U242" s="156">
        <f t="shared" si="29"/>
        <v>0</v>
      </c>
      <c r="V242" s="156">
        <f t="shared" si="29"/>
        <v>0</v>
      </c>
      <c r="W242" s="156">
        <f t="shared" si="29"/>
        <v>0</v>
      </c>
      <c r="X242" s="156">
        <f t="shared" si="29"/>
        <v>0</v>
      </c>
      <c r="Y242" s="156">
        <f t="shared" si="29"/>
        <v>0</v>
      </c>
      <c r="Z242" s="156">
        <f t="shared" si="29"/>
        <v>0</v>
      </c>
      <c r="AA242" s="156">
        <f t="shared" si="29"/>
        <v>0</v>
      </c>
      <c r="AB242" s="156">
        <f t="shared" si="29"/>
        <v>0</v>
      </c>
      <c r="AC242" s="156"/>
      <c r="AD242" s="156"/>
      <c r="AE242" s="156"/>
      <c r="AF242" s="156"/>
      <c r="AG242" s="180">
        <f t="shared" si="31"/>
        <v>0</v>
      </c>
      <c r="AH242" s="180">
        <f t="shared" si="31"/>
        <v>0</v>
      </c>
      <c r="AI242" s="180">
        <f t="shared" si="30"/>
        <v>0</v>
      </c>
      <c r="AJ242" s="180">
        <f t="shared" si="30"/>
        <v>0</v>
      </c>
      <c r="AK242" s="180">
        <f t="shared" si="30"/>
        <v>0</v>
      </c>
      <c r="AL242" s="180">
        <f t="shared" si="30"/>
        <v>0</v>
      </c>
      <c r="AM242" s="180">
        <f t="shared" si="30"/>
        <v>0</v>
      </c>
      <c r="AN242" s="180">
        <f t="shared" si="30"/>
        <v>0</v>
      </c>
      <c r="AO242" s="180">
        <f t="shared" si="30"/>
        <v>0</v>
      </c>
      <c r="AP242" s="180">
        <f t="shared" si="30"/>
        <v>0</v>
      </c>
      <c r="AQ242" s="180">
        <f t="shared" si="30"/>
        <v>0</v>
      </c>
      <c r="AR242" s="180">
        <f t="shared" si="30"/>
        <v>0</v>
      </c>
      <c r="AS242" s="180">
        <f t="shared" si="30"/>
        <v>0</v>
      </c>
      <c r="AT242" s="180">
        <f t="shared" si="30"/>
        <v>0</v>
      </c>
      <c r="AU242" s="180">
        <f t="shared" si="30"/>
        <v>0</v>
      </c>
      <c r="AV242" s="180">
        <f t="shared" si="30"/>
        <v>0</v>
      </c>
      <c r="AW242" s="180">
        <f t="shared" si="30"/>
        <v>0</v>
      </c>
      <c r="AX242" s="180">
        <f t="shared" si="30"/>
        <v>0</v>
      </c>
      <c r="AY242" s="180">
        <f t="shared" si="30"/>
        <v>0</v>
      </c>
      <c r="AZ242" s="180">
        <f t="shared" si="30"/>
        <v>0</v>
      </c>
      <c r="BA242" s="180">
        <f t="shared" si="30"/>
        <v>0</v>
      </c>
      <c r="BB242" s="180">
        <f t="shared" si="30"/>
        <v>0</v>
      </c>
      <c r="BC242" s="180">
        <f t="shared" si="30"/>
        <v>0</v>
      </c>
      <c r="BD242" s="180">
        <f t="shared" si="30"/>
        <v>0</v>
      </c>
      <c r="BE242" s="180">
        <f t="shared" si="30"/>
        <v>0</v>
      </c>
      <c r="BF242" s="180"/>
      <c r="BG242" s="180"/>
      <c r="BH242" s="180"/>
      <c r="BI242" s="194">
        <f>SUMPRODUCT(CHOOSE({1,2,3,4},D307,D372,D437,D502),CHOOSE({1,2,3,4},DL210,DL210,DL210,DL210))</f>
        <v>0</v>
      </c>
      <c r="BJ242" s="194">
        <f>SUMPRODUCT(CHOOSE({1,2,3,4},E307,E372,E437,E502),CHOOSE({1,2,3,4},DM210,DM210,DM210,DM210))</f>
        <v>0</v>
      </c>
      <c r="BK242" s="194">
        <f>SUMPRODUCT(CHOOSE({1,2,3,4},F307,F372,F437,F502),CHOOSE({1,2,3,4},DN210,DN210,DN210,DN210))</f>
        <v>0</v>
      </c>
      <c r="BL242" s="194">
        <f>SUMPRODUCT(CHOOSE({1,2,3,4},G307,G372,G437,G502),CHOOSE({1,2,3,4},DO210,DO210,DO210,DO210))</f>
        <v>0</v>
      </c>
      <c r="BM242" s="194">
        <f>SUMPRODUCT(CHOOSE({1,2,3,4},H307,H372,H437,H502),CHOOSE({1,2,3,4},DP210,DP210,DP210,DP210))</f>
        <v>0</v>
      </c>
      <c r="BN242" s="194">
        <f>SUMPRODUCT(CHOOSE({1,2,3,4},I307,I372,I437,I502),CHOOSE({1,2,3,4},DQ210,DQ210,DQ210,DQ210))</f>
        <v>0</v>
      </c>
      <c r="BO242" s="194">
        <f>SUMPRODUCT(CHOOSE({1,2,3,4},J307,J372,J437,J502),CHOOSE({1,2,3,4},DR210,DR210,DR210,DR210))</f>
        <v>0</v>
      </c>
      <c r="BP242" s="194">
        <f>SUMPRODUCT(CHOOSE({1,2,3,4},K307,K372,K437,K502),CHOOSE({1,2,3,4},DS210,DS210,DS210,DS210))</f>
        <v>0</v>
      </c>
      <c r="BQ242" s="194">
        <f>SUMPRODUCT(CHOOSE({1,2,3,4},L307,L372,L437,L502),CHOOSE({1,2,3,4},DT210,DT210,DT210,DT210))</f>
        <v>0</v>
      </c>
      <c r="BR242" s="194">
        <f>SUMPRODUCT(CHOOSE({1,2,3,4},M307,M372,M437,M502),CHOOSE({1,2,3,4},DU210,DU210,DU210,DU210))</f>
        <v>0</v>
      </c>
      <c r="BS242" s="194">
        <f>SUMPRODUCT(CHOOSE({1,2,3,4},N307,N372,N437,N502),CHOOSE({1,2,3,4},DV210,DV210,DV210,DV210))</f>
        <v>0</v>
      </c>
      <c r="BT242" s="194">
        <f>SUMPRODUCT(CHOOSE({1,2,3,4},O307,O372,O437,O502),CHOOSE({1,2,3,4},DW210,DW210,DW210,DW210))</f>
        <v>0</v>
      </c>
      <c r="BU242" s="194">
        <f>SUMPRODUCT(CHOOSE({1,2,3,4},P307,P372,P437,P502),CHOOSE({1,2,3,4},DX210,DX210,DX210,DX210))</f>
        <v>0</v>
      </c>
      <c r="BV242" s="194">
        <f>SUMPRODUCT(CHOOSE({1,2,3,4},Q307,Q372,Q437,Q502),CHOOSE({1,2,3,4},DY210,DY210,DY210,DY210))</f>
        <v>0</v>
      </c>
      <c r="BW242" s="194">
        <f>SUMPRODUCT(CHOOSE({1,2,3,4},R307,R372,R437,R502),CHOOSE({1,2,3,4},DZ210,DZ210,DZ210,DZ210))</f>
        <v>0</v>
      </c>
      <c r="BX242" s="194">
        <f>SUMPRODUCT(CHOOSE({1,2,3,4},S307,S372,S437,S502),CHOOSE({1,2,3,4},EA210,EA210,EA210,EA210))</f>
        <v>0</v>
      </c>
      <c r="BY242" s="194">
        <f>SUMPRODUCT(CHOOSE({1,2,3,4},T307,T372,T437,T502),CHOOSE({1,2,3,4},EB210,EB210,EB210,EB210))</f>
        <v>0</v>
      </c>
      <c r="BZ242" s="194">
        <f>SUMPRODUCT(CHOOSE({1,2,3,4},U307,U372,U437,U502),CHOOSE({1,2,3,4},EC210,EC210,EC210,EC210))</f>
        <v>0</v>
      </c>
      <c r="CA242" s="194">
        <f>SUMPRODUCT(CHOOSE({1,2,3,4},V307,V372,V437,V502),CHOOSE({1,2,3,4},ED210,ED210,ED210,ED210))</f>
        <v>0</v>
      </c>
      <c r="CB242" s="194">
        <f>SUMPRODUCT(CHOOSE({1,2,3,4},W307,W372,W437,W502),CHOOSE({1,2,3,4},EE210,EE210,EE210,EE210))</f>
        <v>0</v>
      </c>
      <c r="CC242" s="194">
        <f>SUMPRODUCT(CHOOSE({1,2,3,4},X307,X372,X437,X502),CHOOSE({1,2,3,4},EF210,EF210,EF210,EF210))</f>
        <v>0</v>
      </c>
      <c r="CD242" s="194">
        <f>SUMPRODUCT(CHOOSE({1,2,3,4},Y307,Y372,Y437,Y502),CHOOSE({1,2,3,4},EG210,EG210,EG210,EG210))</f>
        <v>0</v>
      </c>
      <c r="CE242" s="194">
        <f>SUMPRODUCT(CHOOSE({1,2,3,4},Z307,Z372,Z437,Z502),CHOOSE({1,2,3,4},EH210,EH210,EH210,EH210))</f>
        <v>0</v>
      </c>
      <c r="CF242" s="194">
        <f>SUMPRODUCT(CHOOSE({1,2,3,4},AA307,AA372,AA437,AA502),CHOOSE({1,2,3,4},EI210,EI210,EI210,EI210))</f>
        <v>0</v>
      </c>
      <c r="CG242" s="194">
        <f>SUMPRODUCT(CHOOSE({1,2,3,4},AB307,AB372,AB437,AB502),CHOOSE({1,2,3,4},EJ210,EJ210,EJ210,EJ210))</f>
        <v>0</v>
      </c>
    </row>
    <row r="243" spans="2:85" x14ac:dyDescent="0.3">
      <c r="B243" s="1">
        <v>7</v>
      </c>
      <c r="C243" s="1"/>
      <c r="D243" s="52"/>
      <c r="E243" s="52"/>
      <c r="F243" s="52"/>
      <c r="G243" s="52"/>
      <c r="H243" s="52"/>
      <c r="I243" s="52"/>
      <c r="J243" s="156">
        <f t="shared" si="29"/>
        <v>0</v>
      </c>
      <c r="K243" s="156">
        <f t="shared" si="29"/>
        <v>0</v>
      </c>
      <c r="L243" s="156">
        <f t="shared" si="29"/>
        <v>0</v>
      </c>
      <c r="M243" s="156">
        <f t="shared" si="29"/>
        <v>0</v>
      </c>
      <c r="N243" s="156">
        <f t="shared" si="29"/>
        <v>0</v>
      </c>
      <c r="O243" s="156">
        <f t="shared" si="29"/>
        <v>0</v>
      </c>
      <c r="P243" s="156">
        <f t="shared" si="29"/>
        <v>0</v>
      </c>
      <c r="Q243" s="156">
        <f t="shared" si="29"/>
        <v>0</v>
      </c>
      <c r="R243" s="156">
        <f t="shared" si="29"/>
        <v>0</v>
      </c>
      <c r="S243" s="156">
        <f t="shared" si="29"/>
        <v>0</v>
      </c>
      <c r="T243" s="156">
        <f t="shared" si="29"/>
        <v>0</v>
      </c>
      <c r="U243" s="156">
        <f t="shared" si="29"/>
        <v>0</v>
      </c>
      <c r="V243" s="156">
        <f t="shared" si="29"/>
        <v>0</v>
      </c>
      <c r="W243" s="156">
        <f t="shared" si="29"/>
        <v>0</v>
      </c>
      <c r="X243" s="156">
        <f t="shared" si="29"/>
        <v>0</v>
      </c>
      <c r="Y243" s="156">
        <f t="shared" si="29"/>
        <v>0</v>
      </c>
      <c r="Z243" s="156">
        <f t="shared" si="29"/>
        <v>0</v>
      </c>
      <c r="AA243" s="156">
        <f t="shared" si="29"/>
        <v>0</v>
      </c>
      <c r="AB243" s="156">
        <f t="shared" si="29"/>
        <v>0</v>
      </c>
      <c r="AC243" s="156"/>
      <c r="AD243" s="156"/>
      <c r="AE243" s="156"/>
      <c r="AF243" s="156"/>
      <c r="AG243" s="180">
        <f t="shared" si="31"/>
        <v>0</v>
      </c>
      <c r="AH243" s="180">
        <f t="shared" si="31"/>
        <v>0</v>
      </c>
      <c r="AI243" s="180">
        <f t="shared" si="30"/>
        <v>0</v>
      </c>
      <c r="AJ243" s="180">
        <f t="shared" si="30"/>
        <v>0</v>
      </c>
      <c r="AK243" s="180">
        <f t="shared" si="30"/>
        <v>0</v>
      </c>
      <c r="AL243" s="180">
        <f t="shared" si="30"/>
        <v>0</v>
      </c>
      <c r="AM243" s="180">
        <f t="shared" si="30"/>
        <v>0</v>
      </c>
      <c r="AN243" s="180">
        <f t="shared" si="30"/>
        <v>0</v>
      </c>
      <c r="AO243" s="180">
        <f t="shared" si="30"/>
        <v>0</v>
      </c>
      <c r="AP243" s="180">
        <f t="shared" si="30"/>
        <v>0</v>
      </c>
      <c r="AQ243" s="180">
        <f t="shared" si="30"/>
        <v>0</v>
      </c>
      <c r="AR243" s="180">
        <f t="shared" si="30"/>
        <v>0</v>
      </c>
      <c r="AS243" s="180">
        <f t="shared" si="30"/>
        <v>0</v>
      </c>
      <c r="AT243" s="180">
        <f t="shared" si="30"/>
        <v>0</v>
      </c>
      <c r="AU243" s="180">
        <f t="shared" si="30"/>
        <v>0</v>
      </c>
      <c r="AV243" s="180">
        <f t="shared" si="30"/>
        <v>0</v>
      </c>
      <c r="AW243" s="180">
        <f t="shared" si="30"/>
        <v>0</v>
      </c>
      <c r="AX243" s="180">
        <f t="shared" si="30"/>
        <v>0</v>
      </c>
      <c r="AY243" s="180">
        <f t="shared" si="30"/>
        <v>0</v>
      </c>
      <c r="AZ243" s="180">
        <f t="shared" si="30"/>
        <v>0</v>
      </c>
      <c r="BA243" s="180">
        <f t="shared" si="30"/>
        <v>0</v>
      </c>
      <c r="BB243" s="180">
        <f t="shared" si="30"/>
        <v>0</v>
      </c>
      <c r="BC243" s="180">
        <f t="shared" si="30"/>
        <v>0</v>
      </c>
      <c r="BD243" s="180">
        <f t="shared" si="30"/>
        <v>0</v>
      </c>
      <c r="BE243" s="180">
        <f t="shared" si="30"/>
        <v>0</v>
      </c>
      <c r="BF243" s="180"/>
      <c r="BG243" s="180"/>
      <c r="BH243" s="180"/>
      <c r="BI243" s="194">
        <f>SUMPRODUCT(CHOOSE({1,2,3,4},D308,D373,D438,D503),CHOOSE({1,2,3,4},DL211,DL211,DL211,DL211))</f>
        <v>0</v>
      </c>
      <c r="BJ243" s="194">
        <f>SUMPRODUCT(CHOOSE({1,2,3,4},E308,E373,E438,E503),CHOOSE({1,2,3,4},DM211,DM211,DM211,DM211))</f>
        <v>0</v>
      </c>
      <c r="BK243" s="194">
        <f>SUMPRODUCT(CHOOSE({1,2,3,4},F308,F373,F438,F503),CHOOSE({1,2,3,4},DN211,DN211,DN211,DN211))</f>
        <v>0</v>
      </c>
      <c r="BL243" s="194">
        <f>SUMPRODUCT(CHOOSE({1,2,3,4},G308,G373,G438,G503),CHOOSE({1,2,3,4},DO211,DO211,DO211,DO211))</f>
        <v>0</v>
      </c>
      <c r="BM243" s="194">
        <f>SUMPRODUCT(CHOOSE({1,2,3,4},H308,H373,H438,H503),CHOOSE({1,2,3,4},DP211,DP211,DP211,DP211))</f>
        <v>0</v>
      </c>
      <c r="BN243" s="194">
        <f>SUMPRODUCT(CHOOSE({1,2,3,4},I308,I373,I438,I503),CHOOSE({1,2,3,4},DQ211,DQ211,DQ211,DQ211))</f>
        <v>0</v>
      </c>
      <c r="BO243" s="194">
        <f>SUMPRODUCT(CHOOSE({1,2,3,4},J308,J373,J438,J503),CHOOSE({1,2,3,4},DR211,DR211,DR211,DR211))</f>
        <v>0</v>
      </c>
      <c r="BP243" s="194">
        <f>SUMPRODUCT(CHOOSE({1,2,3,4},K308,K373,K438,K503),CHOOSE({1,2,3,4},DS211,DS211,DS211,DS211))</f>
        <v>0</v>
      </c>
      <c r="BQ243" s="194">
        <f>SUMPRODUCT(CHOOSE({1,2,3,4},L308,L373,L438,L503),CHOOSE({1,2,3,4},DT211,DT211,DT211,DT211))</f>
        <v>0</v>
      </c>
      <c r="BR243" s="194">
        <f>SUMPRODUCT(CHOOSE({1,2,3,4},M308,M373,M438,M503),CHOOSE({1,2,3,4},DU211,DU211,DU211,DU211))</f>
        <v>0</v>
      </c>
      <c r="BS243" s="194">
        <f>SUMPRODUCT(CHOOSE({1,2,3,4},N308,N373,N438,N503),CHOOSE({1,2,3,4},DV211,DV211,DV211,DV211))</f>
        <v>0</v>
      </c>
      <c r="BT243" s="194">
        <f>SUMPRODUCT(CHOOSE({1,2,3,4},O308,O373,O438,O503),CHOOSE({1,2,3,4},DW211,DW211,DW211,DW211))</f>
        <v>0</v>
      </c>
      <c r="BU243" s="194">
        <f>SUMPRODUCT(CHOOSE({1,2,3,4},P308,P373,P438,P503),CHOOSE({1,2,3,4},DX211,DX211,DX211,DX211))</f>
        <v>0</v>
      </c>
      <c r="BV243" s="194">
        <f>SUMPRODUCT(CHOOSE({1,2,3,4},Q308,Q373,Q438,Q503),CHOOSE({1,2,3,4},DY211,DY211,DY211,DY211))</f>
        <v>0</v>
      </c>
      <c r="BW243" s="194">
        <f>SUMPRODUCT(CHOOSE({1,2,3,4},R308,R373,R438,R503),CHOOSE({1,2,3,4},DZ211,DZ211,DZ211,DZ211))</f>
        <v>0</v>
      </c>
      <c r="BX243" s="194">
        <f>SUMPRODUCT(CHOOSE({1,2,3,4},S308,S373,S438,S503),CHOOSE({1,2,3,4},EA211,EA211,EA211,EA211))</f>
        <v>0</v>
      </c>
      <c r="BY243" s="194">
        <f>SUMPRODUCT(CHOOSE({1,2,3,4},T308,T373,T438,T503),CHOOSE({1,2,3,4},EB211,EB211,EB211,EB211))</f>
        <v>0</v>
      </c>
      <c r="BZ243" s="194">
        <f>SUMPRODUCT(CHOOSE({1,2,3,4},U308,U373,U438,U503),CHOOSE({1,2,3,4},EC211,EC211,EC211,EC211))</f>
        <v>0</v>
      </c>
      <c r="CA243" s="194">
        <f>SUMPRODUCT(CHOOSE({1,2,3,4},V308,V373,V438,V503),CHOOSE({1,2,3,4},ED211,ED211,ED211,ED211))</f>
        <v>0</v>
      </c>
      <c r="CB243" s="194">
        <f>SUMPRODUCT(CHOOSE({1,2,3,4},W308,W373,W438,W503),CHOOSE({1,2,3,4},EE211,EE211,EE211,EE211))</f>
        <v>0</v>
      </c>
      <c r="CC243" s="194">
        <f>SUMPRODUCT(CHOOSE({1,2,3,4},X308,X373,X438,X503),CHOOSE({1,2,3,4},EF211,EF211,EF211,EF211))</f>
        <v>0</v>
      </c>
      <c r="CD243" s="194">
        <f>SUMPRODUCT(CHOOSE({1,2,3,4},Y308,Y373,Y438,Y503),CHOOSE({1,2,3,4},EG211,EG211,EG211,EG211))</f>
        <v>0</v>
      </c>
      <c r="CE243" s="194">
        <f>SUMPRODUCT(CHOOSE({1,2,3,4},Z308,Z373,Z438,Z503),CHOOSE({1,2,3,4},EH211,EH211,EH211,EH211))</f>
        <v>0</v>
      </c>
      <c r="CF243" s="194">
        <f>SUMPRODUCT(CHOOSE({1,2,3,4},AA308,AA373,AA438,AA503),CHOOSE({1,2,3,4},EI211,EI211,EI211,EI211))</f>
        <v>0</v>
      </c>
      <c r="CG243" s="194">
        <f>SUMPRODUCT(CHOOSE({1,2,3,4},AB308,AB373,AB438,AB503),CHOOSE({1,2,3,4},EJ211,EJ211,EJ211,EJ211))</f>
        <v>0</v>
      </c>
    </row>
    <row r="244" spans="2:85" x14ac:dyDescent="0.3">
      <c r="B244" s="1">
        <v>8</v>
      </c>
      <c r="C244" s="1"/>
      <c r="D244" s="52"/>
      <c r="E244" s="52"/>
      <c r="F244" s="52"/>
      <c r="G244" s="52"/>
      <c r="H244" s="52"/>
      <c r="I244" s="52"/>
      <c r="J244" s="52"/>
      <c r="K244" s="156">
        <f t="shared" si="29"/>
        <v>0</v>
      </c>
      <c r="L244" s="156">
        <f t="shared" si="29"/>
        <v>0</v>
      </c>
      <c r="M244" s="156">
        <f t="shared" si="29"/>
        <v>0</v>
      </c>
      <c r="N244" s="156">
        <f t="shared" si="29"/>
        <v>0</v>
      </c>
      <c r="O244" s="156">
        <f t="shared" si="29"/>
        <v>0</v>
      </c>
      <c r="P244" s="156">
        <f t="shared" si="29"/>
        <v>0</v>
      </c>
      <c r="Q244" s="156">
        <f t="shared" si="29"/>
        <v>0</v>
      </c>
      <c r="R244" s="156">
        <f t="shared" si="29"/>
        <v>0</v>
      </c>
      <c r="S244" s="156">
        <f t="shared" si="29"/>
        <v>0</v>
      </c>
      <c r="T244" s="156">
        <f t="shared" si="29"/>
        <v>0</v>
      </c>
      <c r="U244" s="156">
        <f t="shared" si="29"/>
        <v>0</v>
      </c>
      <c r="V244" s="156">
        <f t="shared" si="29"/>
        <v>0</v>
      </c>
      <c r="W244" s="156">
        <f t="shared" si="29"/>
        <v>0</v>
      </c>
      <c r="X244" s="156">
        <f t="shared" si="29"/>
        <v>0</v>
      </c>
      <c r="Y244" s="156">
        <f t="shared" si="29"/>
        <v>0</v>
      </c>
      <c r="Z244" s="156">
        <f t="shared" si="29"/>
        <v>0</v>
      </c>
      <c r="AA244" s="156">
        <f t="shared" si="29"/>
        <v>0</v>
      </c>
      <c r="AB244" s="156">
        <f t="shared" si="29"/>
        <v>0</v>
      </c>
      <c r="AC244" s="156"/>
      <c r="AD244" s="156"/>
      <c r="AE244" s="156"/>
      <c r="AF244" s="156"/>
      <c r="AG244" s="180">
        <f t="shared" si="31"/>
        <v>0</v>
      </c>
      <c r="AH244" s="180">
        <f t="shared" si="31"/>
        <v>0</v>
      </c>
      <c r="AI244" s="180">
        <f t="shared" si="30"/>
        <v>0</v>
      </c>
      <c r="AJ244" s="180">
        <f t="shared" si="30"/>
        <v>0</v>
      </c>
      <c r="AK244" s="180">
        <f t="shared" si="30"/>
        <v>0</v>
      </c>
      <c r="AL244" s="180">
        <f t="shared" si="30"/>
        <v>0</v>
      </c>
      <c r="AM244" s="180">
        <f t="shared" si="30"/>
        <v>0</v>
      </c>
      <c r="AN244" s="180">
        <f t="shared" si="30"/>
        <v>0</v>
      </c>
      <c r="AO244" s="180">
        <f t="shared" si="30"/>
        <v>0</v>
      </c>
      <c r="AP244" s="180">
        <f t="shared" si="30"/>
        <v>0</v>
      </c>
      <c r="AQ244" s="180">
        <f t="shared" si="30"/>
        <v>0</v>
      </c>
      <c r="AR244" s="180">
        <f t="shared" si="30"/>
        <v>0</v>
      </c>
      <c r="AS244" s="180">
        <f t="shared" si="30"/>
        <v>0</v>
      </c>
      <c r="AT244" s="180">
        <f t="shared" si="30"/>
        <v>0</v>
      </c>
      <c r="AU244" s="180">
        <f t="shared" si="30"/>
        <v>0</v>
      </c>
      <c r="AV244" s="180">
        <f t="shared" si="30"/>
        <v>0</v>
      </c>
      <c r="AW244" s="180">
        <f t="shared" si="30"/>
        <v>0</v>
      </c>
      <c r="AX244" s="180">
        <f t="shared" si="30"/>
        <v>0</v>
      </c>
      <c r="AY244" s="180">
        <f t="shared" si="30"/>
        <v>0</v>
      </c>
      <c r="AZ244" s="180">
        <f t="shared" si="30"/>
        <v>0</v>
      </c>
      <c r="BA244" s="180">
        <f t="shared" si="30"/>
        <v>0</v>
      </c>
      <c r="BB244" s="180">
        <f t="shared" si="30"/>
        <v>0</v>
      </c>
      <c r="BC244" s="180">
        <f t="shared" si="30"/>
        <v>0</v>
      </c>
      <c r="BD244" s="180">
        <f t="shared" si="30"/>
        <v>0</v>
      </c>
      <c r="BE244" s="180">
        <f t="shared" si="30"/>
        <v>0</v>
      </c>
      <c r="BF244" s="180"/>
      <c r="BG244" s="180"/>
      <c r="BH244" s="180"/>
      <c r="BI244" s="194">
        <f>SUMPRODUCT(CHOOSE({1,2,3,4},D309,D374,D439,D504),CHOOSE({1,2,3,4},DL212,DL212,DL212,DL212))</f>
        <v>0</v>
      </c>
      <c r="BJ244" s="194">
        <f>SUMPRODUCT(CHOOSE({1,2,3,4},E309,E374,E439,E504),CHOOSE({1,2,3,4},DM212,DM212,DM212,DM212))</f>
        <v>0</v>
      </c>
      <c r="BK244" s="194">
        <f>SUMPRODUCT(CHOOSE({1,2,3,4},F309,F374,F439,F504),CHOOSE({1,2,3,4},DN212,DN212,DN212,DN212))</f>
        <v>0</v>
      </c>
      <c r="BL244" s="194">
        <f>SUMPRODUCT(CHOOSE({1,2,3,4},G309,G374,G439,G504),CHOOSE({1,2,3,4},DO212,DO212,DO212,DO212))</f>
        <v>0</v>
      </c>
      <c r="BM244" s="194">
        <f>SUMPRODUCT(CHOOSE({1,2,3,4},H309,H374,H439,H504),CHOOSE({1,2,3,4},DP212,DP212,DP212,DP212))</f>
        <v>0</v>
      </c>
      <c r="BN244" s="194">
        <f>SUMPRODUCT(CHOOSE({1,2,3,4},I309,I374,I439,I504),CHOOSE({1,2,3,4},DQ212,DQ212,DQ212,DQ212))</f>
        <v>0</v>
      </c>
      <c r="BO244" s="194">
        <f>SUMPRODUCT(CHOOSE({1,2,3,4},J309,J374,J439,J504),CHOOSE({1,2,3,4},DR212,DR212,DR212,DR212))</f>
        <v>0</v>
      </c>
      <c r="BP244" s="194">
        <f>SUMPRODUCT(CHOOSE({1,2,3,4},K309,K374,K439,K504),CHOOSE({1,2,3,4},DS212,DS212,DS212,DS212))</f>
        <v>0</v>
      </c>
      <c r="BQ244" s="194">
        <f>SUMPRODUCT(CHOOSE({1,2,3,4},L309,L374,L439,L504),CHOOSE({1,2,3,4},DT212,DT212,DT212,DT212))</f>
        <v>0</v>
      </c>
      <c r="BR244" s="194">
        <f>SUMPRODUCT(CHOOSE({1,2,3,4},M309,M374,M439,M504),CHOOSE({1,2,3,4},DU212,DU212,DU212,DU212))</f>
        <v>0</v>
      </c>
      <c r="BS244" s="194">
        <f>SUMPRODUCT(CHOOSE({1,2,3,4},N309,N374,N439,N504),CHOOSE({1,2,3,4},DV212,DV212,DV212,DV212))</f>
        <v>0</v>
      </c>
      <c r="BT244" s="194">
        <f>SUMPRODUCT(CHOOSE({1,2,3,4},O309,O374,O439,O504),CHOOSE({1,2,3,4},DW212,DW212,DW212,DW212))</f>
        <v>0</v>
      </c>
      <c r="BU244" s="194">
        <f>SUMPRODUCT(CHOOSE({1,2,3,4},P309,P374,P439,P504),CHOOSE({1,2,3,4},DX212,DX212,DX212,DX212))</f>
        <v>0</v>
      </c>
      <c r="BV244" s="194">
        <f>SUMPRODUCT(CHOOSE({1,2,3,4},Q309,Q374,Q439,Q504),CHOOSE({1,2,3,4},DY212,DY212,DY212,DY212))</f>
        <v>0</v>
      </c>
      <c r="BW244" s="194">
        <f>SUMPRODUCT(CHOOSE({1,2,3,4},R309,R374,R439,R504),CHOOSE({1,2,3,4},DZ212,DZ212,DZ212,DZ212))</f>
        <v>0</v>
      </c>
      <c r="BX244" s="194">
        <f>SUMPRODUCT(CHOOSE({1,2,3,4},S309,S374,S439,S504),CHOOSE({1,2,3,4},EA212,EA212,EA212,EA212))</f>
        <v>0</v>
      </c>
      <c r="BY244" s="194">
        <f>SUMPRODUCT(CHOOSE({1,2,3,4},T309,T374,T439,T504),CHOOSE({1,2,3,4},EB212,EB212,EB212,EB212))</f>
        <v>0</v>
      </c>
      <c r="BZ244" s="194">
        <f>SUMPRODUCT(CHOOSE({1,2,3,4},U309,U374,U439,U504),CHOOSE({1,2,3,4},EC212,EC212,EC212,EC212))</f>
        <v>0</v>
      </c>
      <c r="CA244" s="194">
        <f>SUMPRODUCT(CHOOSE({1,2,3,4},V309,V374,V439,V504),CHOOSE({1,2,3,4},ED212,ED212,ED212,ED212))</f>
        <v>0</v>
      </c>
      <c r="CB244" s="194">
        <f>SUMPRODUCT(CHOOSE({1,2,3,4},W309,W374,W439,W504),CHOOSE({1,2,3,4},EE212,EE212,EE212,EE212))</f>
        <v>0</v>
      </c>
      <c r="CC244" s="194">
        <f>SUMPRODUCT(CHOOSE({1,2,3,4},X309,X374,X439,X504),CHOOSE({1,2,3,4},EF212,EF212,EF212,EF212))</f>
        <v>0</v>
      </c>
      <c r="CD244" s="194">
        <f>SUMPRODUCT(CHOOSE({1,2,3,4},Y309,Y374,Y439,Y504),CHOOSE({1,2,3,4},EG212,EG212,EG212,EG212))</f>
        <v>0</v>
      </c>
      <c r="CE244" s="194">
        <f>SUMPRODUCT(CHOOSE({1,2,3,4},Z309,Z374,Z439,Z504),CHOOSE({1,2,3,4},EH212,EH212,EH212,EH212))</f>
        <v>0</v>
      </c>
      <c r="CF244" s="194">
        <f>SUMPRODUCT(CHOOSE({1,2,3,4},AA309,AA374,AA439,AA504),CHOOSE({1,2,3,4},EI212,EI212,EI212,EI212))</f>
        <v>0</v>
      </c>
      <c r="CG244" s="194">
        <f>SUMPRODUCT(CHOOSE({1,2,3,4},AB309,AB374,AB439,AB504),CHOOSE({1,2,3,4},EJ212,EJ212,EJ212,EJ212))</f>
        <v>0</v>
      </c>
    </row>
    <row r="245" spans="2:85" x14ac:dyDescent="0.3">
      <c r="B245" s="1">
        <v>9</v>
      </c>
      <c r="C245" s="1"/>
      <c r="D245" s="52"/>
      <c r="E245" s="52"/>
      <c r="F245" s="52"/>
      <c r="G245" s="52"/>
      <c r="H245" s="52"/>
      <c r="I245" s="52"/>
      <c r="J245" s="52"/>
      <c r="K245" s="52"/>
      <c r="L245" s="156">
        <f t="shared" si="29"/>
        <v>0</v>
      </c>
      <c r="M245" s="156">
        <f t="shared" si="29"/>
        <v>0</v>
      </c>
      <c r="N245" s="156">
        <f t="shared" si="29"/>
        <v>0</v>
      </c>
      <c r="O245" s="156">
        <f t="shared" si="29"/>
        <v>0</v>
      </c>
      <c r="P245" s="156">
        <f t="shared" si="29"/>
        <v>0</v>
      </c>
      <c r="Q245" s="156">
        <f t="shared" si="29"/>
        <v>0</v>
      </c>
      <c r="R245" s="156">
        <f t="shared" si="29"/>
        <v>0</v>
      </c>
      <c r="S245" s="156">
        <f t="shared" si="29"/>
        <v>0</v>
      </c>
      <c r="T245" s="156">
        <f t="shared" si="29"/>
        <v>0</v>
      </c>
      <c r="U245" s="156">
        <f t="shared" si="29"/>
        <v>0</v>
      </c>
      <c r="V245" s="156">
        <f t="shared" si="29"/>
        <v>0</v>
      </c>
      <c r="W245" s="156">
        <f t="shared" si="29"/>
        <v>0</v>
      </c>
      <c r="X245" s="156">
        <f t="shared" si="29"/>
        <v>0</v>
      </c>
      <c r="Y245" s="156">
        <f t="shared" si="29"/>
        <v>0</v>
      </c>
      <c r="Z245" s="156">
        <f t="shared" si="29"/>
        <v>0</v>
      </c>
      <c r="AA245" s="156">
        <f t="shared" si="29"/>
        <v>0</v>
      </c>
      <c r="AB245" s="156">
        <f t="shared" si="29"/>
        <v>0</v>
      </c>
      <c r="AC245" s="156"/>
      <c r="AD245" s="156"/>
      <c r="AE245" s="156"/>
      <c r="AF245" s="156"/>
      <c r="AG245" s="180">
        <f t="shared" si="31"/>
        <v>0</v>
      </c>
      <c r="AH245" s="180">
        <f t="shared" si="31"/>
        <v>0</v>
      </c>
      <c r="AI245" s="180">
        <f t="shared" si="30"/>
        <v>0</v>
      </c>
      <c r="AJ245" s="180">
        <f t="shared" si="30"/>
        <v>0</v>
      </c>
      <c r="AK245" s="180">
        <f t="shared" si="30"/>
        <v>0</v>
      </c>
      <c r="AL245" s="180">
        <f t="shared" si="30"/>
        <v>0</v>
      </c>
      <c r="AM245" s="180">
        <f t="shared" si="30"/>
        <v>0</v>
      </c>
      <c r="AN245" s="180">
        <f t="shared" si="30"/>
        <v>0</v>
      </c>
      <c r="AO245" s="180">
        <f t="shared" si="30"/>
        <v>0</v>
      </c>
      <c r="AP245" s="180">
        <f t="shared" si="30"/>
        <v>0</v>
      </c>
      <c r="AQ245" s="180">
        <f t="shared" si="30"/>
        <v>0</v>
      </c>
      <c r="AR245" s="180">
        <f t="shared" si="30"/>
        <v>0</v>
      </c>
      <c r="AS245" s="180">
        <f t="shared" si="30"/>
        <v>0</v>
      </c>
      <c r="AT245" s="180">
        <f t="shared" si="30"/>
        <v>0</v>
      </c>
      <c r="AU245" s="180">
        <f t="shared" si="30"/>
        <v>0</v>
      </c>
      <c r="AV245" s="180">
        <f t="shared" si="30"/>
        <v>0</v>
      </c>
      <c r="AW245" s="180">
        <f t="shared" si="30"/>
        <v>0</v>
      </c>
      <c r="AX245" s="180">
        <f t="shared" si="30"/>
        <v>0</v>
      </c>
      <c r="AY245" s="180">
        <f t="shared" si="30"/>
        <v>0</v>
      </c>
      <c r="AZ245" s="180">
        <f t="shared" si="30"/>
        <v>0</v>
      </c>
      <c r="BA245" s="180">
        <f t="shared" si="30"/>
        <v>0</v>
      </c>
      <c r="BB245" s="180">
        <f t="shared" si="30"/>
        <v>0</v>
      </c>
      <c r="BC245" s="180">
        <f t="shared" si="30"/>
        <v>0</v>
      </c>
      <c r="BD245" s="180">
        <f t="shared" si="30"/>
        <v>0</v>
      </c>
      <c r="BE245" s="180">
        <f t="shared" si="30"/>
        <v>0</v>
      </c>
      <c r="BF245" s="180"/>
      <c r="BG245" s="180"/>
      <c r="BH245" s="180"/>
      <c r="BI245" s="194">
        <f>SUMPRODUCT(CHOOSE({1,2,3,4},D310,D375,D440,D505),CHOOSE({1,2,3,4},DL213,DL213,DL213,DL213))</f>
        <v>0</v>
      </c>
      <c r="BJ245" s="194">
        <f>SUMPRODUCT(CHOOSE({1,2,3,4},E310,E375,E440,E505),CHOOSE({1,2,3,4},DM213,DM213,DM213,DM213))</f>
        <v>0</v>
      </c>
      <c r="BK245" s="194">
        <f>SUMPRODUCT(CHOOSE({1,2,3,4},F310,F375,F440,F505),CHOOSE({1,2,3,4},DN213,DN213,DN213,DN213))</f>
        <v>0</v>
      </c>
      <c r="BL245" s="194">
        <f>SUMPRODUCT(CHOOSE({1,2,3,4},G310,G375,G440,G505),CHOOSE({1,2,3,4},DO213,DO213,DO213,DO213))</f>
        <v>0</v>
      </c>
      <c r="BM245" s="194">
        <f>SUMPRODUCT(CHOOSE({1,2,3,4},H310,H375,H440,H505),CHOOSE({1,2,3,4},DP213,DP213,DP213,DP213))</f>
        <v>0</v>
      </c>
      <c r="BN245" s="194">
        <f>SUMPRODUCT(CHOOSE({1,2,3,4},I310,I375,I440,I505),CHOOSE({1,2,3,4},DQ213,DQ213,DQ213,DQ213))</f>
        <v>0</v>
      </c>
      <c r="BO245" s="194">
        <f>SUMPRODUCT(CHOOSE({1,2,3,4},J310,J375,J440,J505),CHOOSE({1,2,3,4},DR213,DR213,DR213,DR213))</f>
        <v>0</v>
      </c>
      <c r="BP245" s="194">
        <f>SUMPRODUCT(CHOOSE({1,2,3,4},K310,K375,K440,K505),CHOOSE({1,2,3,4},DS213,DS213,DS213,DS213))</f>
        <v>0</v>
      </c>
      <c r="BQ245" s="194">
        <f>SUMPRODUCT(CHOOSE({1,2,3,4},L310,L375,L440,L505),CHOOSE({1,2,3,4},DT213,DT213,DT213,DT213))</f>
        <v>0</v>
      </c>
      <c r="BR245" s="194">
        <f>SUMPRODUCT(CHOOSE({1,2,3,4},M310,M375,M440,M505),CHOOSE({1,2,3,4},DU213,DU213,DU213,DU213))</f>
        <v>0</v>
      </c>
      <c r="BS245" s="194">
        <f>SUMPRODUCT(CHOOSE({1,2,3,4},N310,N375,N440,N505),CHOOSE({1,2,3,4},DV213,DV213,DV213,DV213))</f>
        <v>0</v>
      </c>
      <c r="BT245" s="194">
        <f>SUMPRODUCT(CHOOSE({1,2,3,4},O310,O375,O440,O505),CHOOSE({1,2,3,4},DW213,DW213,DW213,DW213))</f>
        <v>0</v>
      </c>
      <c r="BU245" s="194">
        <f>SUMPRODUCT(CHOOSE({1,2,3,4},P310,P375,P440,P505),CHOOSE({1,2,3,4},DX213,DX213,DX213,DX213))</f>
        <v>0</v>
      </c>
      <c r="BV245" s="194">
        <f>SUMPRODUCT(CHOOSE({1,2,3,4},Q310,Q375,Q440,Q505),CHOOSE({1,2,3,4},DY213,DY213,DY213,DY213))</f>
        <v>0</v>
      </c>
      <c r="BW245" s="194">
        <f>SUMPRODUCT(CHOOSE({1,2,3,4},R310,R375,R440,R505),CHOOSE({1,2,3,4},DZ213,DZ213,DZ213,DZ213))</f>
        <v>0</v>
      </c>
      <c r="BX245" s="194">
        <f>SUMPRODUCT(CHOOSE({1,2,3,4},S310,S375,S440,S505),CHOOSE({1,2,3,4},EA213,EA213,EA213,EA213))</f>
        <v>0</v>
      </c>
      <c r="BY245" s="194">
        <f>SUMPRODUCT(CHOOSE({1,2,3,4},T310,T375,T440,T505),CHOOSE({1,2,3,4},EB213,EB213,EB213,EB213))</f>
        <v>0</v>
      </c>
      <c r="BZ245" s="194">
        <f>SUMPRODUCT(CHOOSE({1,2,3,4},U310,U375,U440,U505),CHOOSE({1,2,3,4},EC213,EC213,EC213,EC213))</f>
        <v>0</v>
      </c>
      <c r="CA245" s="194">
        <f>SUMPRODUCT(CHOOSE({1,2,3,4},V310,V375,V440,V505),CHOOSE({1,2,3,4},ED213,ED213,ED213,ED213))</f>
        <v>0</v>
      </c>
      <c r="CB245" s="194">
        <f>SUMPRODUCT(CHOOSE({1,2,3,4},W310,W375,W440,W505),CHOOSE({1,2,3,4},EE213,EE213,EE213,EE213))</f>
        <v>0</v>
      </c>
      <c r="CC245" s="194">
        <f>SUMPRODUCT(CHOOSE({1,2,3,4},X310,X375,X440,X505),CHOOSE({1,2,3,4},EF213,EF213,EF213,EF213))</f>
        <v>0</v>
      </c>
      <c r="CD245" s="194">
        <f>SUMPRODUCT(CHOOSE({1,2,3,4},Y310,Y375,Y440,Y505),CHOOSE({1,2,3,4},EG213,EG213,EG213,EG213))</f>
        <v>0</v>
      </c>
      <c r="CE245" s="194">
        <f>SUMPRODUCT(CHOOSE({1,2,3,4},Z310,Z375,Z440,Z505),CHOOSE({1,2,3,4},EH213,EH213,EH213,EH213))</f>
        <v>0</v>
      </c>
      <c r="CF245" s="194">
        <f>SUMPRODUCT(CHOOSE({1,2,3,4},AA310,AA375,AA440,AA505),CHOOSE({1,2,3,4},EI213,EI213,EI213,EI213))</f>
        <v>0</v>
      </c>
      <c r="CG245" s="194">
        <f>SUMPRODUCT(CHOOSE({1,2,3,4},AB310,AB375,AB440,AB505),CHOOSE({1,2,3,4},EJ213,EJ213,EJ213,EJ213))</f>
        <v>0</v>
      </c>
    </row>
    <row r="246" spans="2:85" x14ac:dyDescent="0.3">
      <c r="B246" s="1">
        <v>10</v>
      </c>
      <c r="C246" s="1"/>
      <c r="D246" s="52"/>
      <c r="E246" s="52"/>
      <c r="F246" s="52"/>
      <c r="G246" s="52"/>
      <c r="H246" s="52"/>
      <c r="I246" s="52"/>
      <c r="J246" s="52"/>
      <c r="K246" s="52"/>
      <c r="L246" s="52"/>
      <c r="M246" s="156">
        <f t="shared" si="29"/>
        <v>0</v>
      </c>
      <c r="N246" s="156">
        <f t="shared" si="29"/>
        <v>0</v>
      </c>
      <c r="O246" s="156">
        <f t="shared" si="29"/>
        <v>0</v>
      </c>
      <c r="P246" s="156">
        <f t="shared" si="29"/>
        <v>0</v>
      </c>
      <c r="Q246" s="156">
        <f t="shared" si="29"/>
        <v>0</v>
      </c>
      <c r="R246" s="156">
        <f t="shared" si="29"/>
        <v>0</v>
      </c>
      <c r="S246" s="156">
        <f t="shared" si="29"/>
        <v>0</v>
      </c>
      <c r="T246" s="156">
        <f t="shared" si="29"/>
        <v>0</v>
      </c>
      <c r="U246" s="156">
        <f t="shared" si="29"/>
        <v>0</v>
      </c>
      <c r="V246" s="156">
        <f t="shared" si="29"/>
        <v>0</v>
      </c>
      <c r="W246" s="156">
        <f t="shared" si="29"/>
        <v>0</v>
      </c>
      <c r="X246" s="156">
        <f t="shared" si="29"/>
        <v>0</v>
      </c>
      <c r="Y246" s="156">
        <f t="shared" si="29"/>
        <v>0</v>
      </c>
      <c r="Z246" s="156">
        <f t="shared" si="29"/>
        <v>0</v>
      </c>
      <c r="AA246" s="156">
        <f t="shared" si="29"/>
        <v>0</v>
      </c>
      <c r="AB246" s="156">
        <f t="shared" si="29"/>
        <v>0</v>
      </c>
      <c r="AC246" s="156"/>
      <c r="AD246" s="156"/>
      <c r="AE246" s="156"/>
      <c r="AF246" s="156"/>
      <c r="AG246" s="180">
        <f t="shared" si="31"/>
        <v>0</v>
      </c>
      <c r="AH246" s="180">
        <f t="shared" si="31"/>
        <v>0</v>
      </c>
      <c r="AI246" s="180">
        <f t="shared" si="30"/>
        <v>0</v>
      </c>
      <c r="AJ246" s="180">
        <f t="shared" si="30"/>
        <v>0</v>
      </c>
      <c r="AK246" s="180">
        <f t="shared" si="30"/>
        <v>0</v>
      </c>
      <c r="AL246" s="180">
        <f t="shared" si="30"/>
        <v>0</v>
      </c>
      <c r="AM246" s="180">
        <f t="shared" si="30"/>
        <v>0</v>
      </c>
      <c r="AN246" s="180">
        <f t="shared" si="30"/>
        <v>0</v>
      </c>
      <c r="AO246" s="180">
        <f t="shared" si="30"/>
        <v>0</v>
      </c>
      <c r="AP246" s="180">
        <f t="shared" si="30"/>
        <v>0</v>
      </c>
      <c r="AQ246" s="180">
        <f t="shared" si="30"/>
        <v>0</v>
      </c>
      <c r="AR246" s="180">
        <f t="shared" si="30"/>
        <v>0</v>
      </c>
      <c r="AS246" s="180">
        <f t="shared" si="30"/>
        <v>0</v>
      </c>
      <c r="AT246" s="180">
        <f t="shared" si="30"/>
        <v>0</v>
      </c>
      <c r="AU246" s="180">
        <f t="shared" si="30"/>
        <v>0</v>
      </c>
      <c r="AV246" s="180">
        <f t="shared" si="30"/>
        <v>0</v>
      </c>
      <c r="AW246" s="180">
        <f t="shared" si="30"/>
        <v>0</v>
      </c>
      <c r="AX246" s="180">
        <f t="shared" si="30"/>
        <v>0</v>
      </c>
      <c r="AY246" s="180">
        <f t="shared" si="30"/>
        <v>0</v>
      </c>
      <c r="AZ246" s="180">
        <f t="shared" si="30"/>
        <v>0</v>
      </c>
      <c r="BA246" s="180">
        <f t="shared" si="30"/>
        <v>0</v>
      </c>
      <c r="BB246" s="180">
        <f t="shared" si="30"/>
        <v>0</v>
      </c>
      <c r="BC246" s="180">
        <f t="shared" si="30"/>
        <v>0</v>
      </c>
      <c r="BD246" s="180">
        <f t="shared" si="30"/>
        <v>0</v>
      </c>
      <c r="BE246" s="180">
        <f t="shared" si="30"/>
        <v>0</v>
      </c>
      <c r="BF246" s="180"/>
      <c r="BG246" s="180"/>
      <c r="BH246" s="180"/>
      <c r="BI246" s="194">
        <f>SUMPRODUCT(CHOOSE({1,2,3,4},D311,D376,D441,D506),CHOOSE({1,2,3,4},DL214,DL214,DL214,DL214))</f>
        <v>0</v>
      </c>
      <c r="BJ246" s="194">
        <f>SUMPRODUCT(CHOOSE({1,2,3,4},E311,E376,E441,E506),CHOOSE({1,2,3,4},DM214,DM214,DM214,DM214))</f>
        <v>0</v>
      </c>
      <c r="BK246" s="194">
        <f>SUMPRODUCT(CHOOSE({1,2,3,4},F311,F376,F441,F506),CHOOSE({1,2,3,4},DN214,DN214,DN214,DN214))</f>
        <v>0</v>
      </c>
      <c r="BL246" s="194">
        <f>SUMPRODUCT(CHOOSE({1,2,3,4},G311,G376,G441,G506),CHOOSE({1,2,3,4},DO214,DO214,DO214,DO214))</f>
        <v>0</v>
      </c>
      <c r="BM246" s="194">
        <f>SUMPRODUCT(CHOOSE({1,2,3,4},H311,H376,H441,H506),CHOOSE({1,2,3,4},DP214,DP214,DP214,DP214))</f>
        <v>0</v>
      </c>
      <c r="BN246" s="194">
        <f>SUMPRODUCT(CHOOSE({1,2,3,4},I311,I376,I441,I506),CHOOSE({1,2,3,4},DQ214,DQ214,DQ214,DQ214))</f>
        <v>0</v>
      </c>
      <c r="BO246" s="194">
        <f>SUMPRODUCT(CHOOSE({1,2,3,4},J311,J376,J441,J506),CHOOSE({1,2,3,4},DR214,DR214,DR214,DR214))</f>
        <v>0</v>
      </c>
      <c r="BP246" s="194">
        <f>SUMPRODUCT(CHOOSE({1,2,3,4},K311,K376,K441,K506),CHOOSE({1,2,3,4},DS214,DS214,DS214,DS214))</f>
        <v>0</v>
      </c>
      <c r="BQ246" s="194">
        <f>SUMPRODUCT(CHOOSE({1,2,3,4},L311,L376,L441,L506),CHOOSE({1,2,3,4},DT214,DT214,DT214,DT214))</f>
        <v>0</v>
      </c>
      <c r="BR246" s="194">
        <f>SUMPRODUCT(CHOOSE({1,2,3,4},M311,M376,M441,M506),CHOOSE({1,2,3,4},DU214,DU214,DU214,DU214))</f>
        <v>0</v>
      </c>
      <c r="BS246" s="194">
        <f>SUMPRODUCT(CHOOSE({1,2,3,4},N311,N376,N441,N506),CHOOSE({1,2,3,4},DV214,DV214,DV214,DV214))</f>
        <v>0</v>
      </c>
      <c r="BT246" s="194">
        <f>SUMPRODUCT(CHOOSE({1,2,3,4},O311,O376,O441,O506),CHOOSE({1,2,3,4},DW214,DW214,DW214,DW214))</f>
        <v>0</v>
      </c>
      <c r="BU246" s="194">
        <f>SUMPRODUCT(CHOOSE({1,2,3,4},P311,P376,P441,P506),CHOOSE({1,2,3,4},DX214,DX214,DX214,DX214))</f>
        <v>0</v>
      </c>
      <c r="BV246" s="194">
        <f>SUMPRODUCT(CHOOSE({1,2,3,4},Q311,Q376,Q441,Q506),CHOOSE({1,2,3,4},DY214,DY214,DY214,DY214))</f>
        <v>0</v>
      </c>
      <c r="BW246" s="194">
        <f>SUMPRODUCT(CHOOSE({1,2,3,4},R311,R376,R441,R506),CHOOSE({1,2,3,4},DZ214,DZ214,DZ214,DZ214))</f>
        <v>0</v>
      </c>
      <c r="BX246" s="194">
        <f>SUMPRODUCT(CHOOSE({1,2,3,4},S311,S376,S441,S506),CHOOSE({1,2,3,4},EA214,EA214,EA214,EA214))</f>
        <v>0</v>
      </c>
      <c r="BY246" s="194">
        <f>SUMPRODUCT(CHOOSE({1,2,3,4},T311,T376,T441,T506),CHOOSE({1,2,3,4},EB214,EB214,EB214,EB214))</f>
        <v>0</v>
      </c>
      <c r="BZ246" s="194">
        <f>SUMPRODUCT(CHOOSE({1,2,3,4},U311,U376,U441,U506),CHOOSE({1,2,3,4},EC214,EC214,EC214,EC214))</f>
        <v>0</v>
      </c>
      <c r="CA246" s="194">
        <f>SUMPRODUCT(CHOOSE({1,2,3,4},V311,V376,V441,V506),CHOOSE({1,2,3,4},ED214,ED214,ED214,ED214))</f>
        <v>0</v>
      </c>
      <c r="CB246" s="194">
        <f>SUMPRODUCT(CHOOSE({1,2,3,4},W311,W376,W441,W506),CHOOSE({1,2,3,4},EE214,EE214,EE214,EE214))</f>
        <v>0</v>
      </c>
      <c r="CC246" s="194">
        <f>SUMPRODUCT(CHOOSE({1,2,3,4},X311,X376,X441,X506),CHOOSE({1,2,3,4},EF214,EF214,EF214,EF214))</f>
        <v>0</v>
      </c>
      <c r="CD246" s="194">
        <f>SUMPRODUCT(CHOOSE({1,2,3,4},Y311,Y376,Y441,Y506),CHOOSE({1,2,3,4},EG214,EG214,EG214,EG214))</f>
        <v>0</v>
      </c>
      <c r="CE246" s="194">
        <f>SUMPRODUCT(CHOOSE({1,2,3,4},Z311,Z376,Z441,Z506),CHOOSE({1,2,3,4},EH214,EH214,EH214,EH214))</f>
        <v>0</v>
      </c>
      <c r="CF246" s="194">
        <f>SUMPRODUCT(CHOOSE({1,2,3,4},AA311,AA376,AA441,AA506),CHOOSE({1,2,3,4},EI214,EI214,EI214,EI214))</f>
        <v>0</v>
      </c>
      <c r="CG246" s="194">
        <f>SUMPRODUCT(CHOOSE({1,2,3,4},AB311,AB376,AB441,AB506),CHOOSE({1,2,3,4},EJ214,EJ214,EJ214,EJ214))</f>
        <v>0</v>
      </c>
    </row>
    <row r="247" spans="2:85" x14ac:dyDescent="0.3">
      <c r="B247" s="1">
        <v>11</v>
      </c>
      <c r="C247" s="1"/>
      <c r="D247" s="52"/>
      <c r="E247" s="52"/>
      <c r="F247" s="52"/>
      <c r="G247" s="52"/>
      <c r="H247" s="52"/>
      <c r="I247" s="52"/>
      <c r="J247" s="52"/>
      <c r="K247" s="52"/>
      <c r="L247" s="52"/>
      <c r="M247" s="52"/>
      <c r="N247" s="156">
        <f t="shared" si="29"/>
        <v>0</v>
      </c>
      <c r="O247" s="156">
        <f t="shared" si="29"/>
        <v>0</v>
      </c>
      <c r="P247" s="156">
        <f t="shared" si="29"/>
        <v>0</v>
      </c>
      <c r="Q247" s="156">
        <f t="shared" si="29"/>
        <v>0</v>
      </c>
      <c r="R247" s="156">
        <f t="shared" si="29"/>
        <v>0</v>
      </c>
      <c r="S247" s="156">
        <f t="shared" si="29"/>
        <v>0</v>
      </c>
      <c r="T247" s="156">
        <f t="shared" si="29"/>
        <v>0</v>
      </c>
      <c r="U247" s="156">
        <f t="shared" si="29"/>
        <v>0</v>
      </c>
      <c r="V247" s="156">
        <f t="shared" si="29"/>
        <v>0</v>
      </c>
      <c r="W247" s="156">
        <f t="shared" si="29"/>
        <v>0</v>
      </c>
      <c r="X247" s="156">
        <f t="shared" si="29"/>
        <v>0</v>
      </c>
      <c r="Y247" s="156">
        <f t="shared" si="29"/>
        <v>0</v>
      </c>
      <c r="Z247" s="156">
        <f t="shared" si="29"/>
        <v>0</v>
      </c>
      <c r="AA247" s="156">
        <f t="shared" si="29"/>
        <v>0</v>
      </c>
      <c r="AB247" s="156">
        <f t="shared" si="29"/>
        <v>0</v>
      </c>
      <c r="AC247" s="156"/>
      <c r="AD247" s="156"/>
      <c r="AE247" s="156"/>
      <c r="AF247" s="156"/>
      <c r="AG247" s="180">
        <f t="shared" si="31"/>
        <v>0</v>
      </c>
      <c r="AH247" s="180">
        <f t="shared" si="31"/>
        <v>0</v>
      </c>
      <c r="AI247" s="180">
        <f t="shared" si="30"/>
        <v>0</v>
      </c>
      <c r="AJ247" s="180">
        <f t="shared" si="30"/>
        <v>0</v>
      </c>
      <c r="AK247" s="180">
        <f t="shared" si="30"/>
        <v>0</v>
      </c>
      <c r="AL247" s="180">
        <f t="shared" si="30"/>
        <v>0</v>
      </c>
      <c r="AM247" s="180">
        <f t="shared" si="30"/>
        <v>0</v>
      </c>
      <c r="AN247" s="180">
        <f t="shared" si="30"/>
        <v>0</v>
      </c>
      <c r="AO247" s="180">
        <f t="shared" si="30"/>
        <v>0</v>
      </c>
      <c r="AP247" s="180">
        <f t="shared" si="30"/>
        <v>0</v>
      </c>
      <c r="AQ247" s="180">
        <f t="shared" si="30"/>
        <v>0</v>
      </c>
      <c r="AR247" s="180">
        <f t="shared" si="30"/>
        <v>0</v>
      </c>
      <c r="AS247" s="180">
        <f t="shared" si="30"/>
        <v>0</v>
      </c>
      <c r="AT247" s="180">
        <f t="shared" si="30"/>
        <v>0</v>
      </c>
      <c r="AU247" s="180">
        <f t="shared" si="30"/>
        <v>0</v>
      </c>
      <c r="AV247" s="180">
        <f t="shared" si="30"/>
        <v>0</v>
      </c>
      <c r="AW247" s="180">
        <f t="shared" si="30"/>
        <v>0</v>
      </c>
      <c r="AX247" s="180">
        <f t="shared" si="30"/>
        <v>0</v>
      </c>
      <c r="AY247" s="180">
        <f t="shared" si="30"/>
        <v>0</v>
      </c>
      <c r="AZ247" s="180">
        <f t="shared" si="30"/>
        <v>0</v>
      </c>
      <c r="BA247" s="180">
        <f t="shared" si="30"/>
        <v>0</v>
      </c>
      <c r="BB247" s="180">
        <f t="shared" si="30"/>
        <v>0</v>
      </c>
      <c r="BC247" s="180">
        <f t="shared" si="30"/>
        <v>0</v>
      </c>
      <c r="BD247" s="180">
        <f t="shared" si="30"/>
        <v>0</v>
      </c>
      <c r="BE247" s="180">
        <f t="shared" si="30"/>
        <v>0</v>
      </c>
      <c r="BF247" s="180"/>
      <c r="BG247" s="180"/>
      <c r="BH247" s="180"/>
      <c r="BI247" s="194">
        <f>SUMPRODUCT(CHOOSE({1,2,3,4},D312,D377,D442,D507),CHOOSE({1,2,3,4},DL215,DL215,DL215,DL215))</f>
        <v>0</v>
      </c>
      <c r="BJ247" s="194">
        <f>SUMPRODUCT(CHOOSE({1,2,3,4},E312,E377,E442,E507),CHOOSE({1,2,3,4},DM215,DM215,DM215,DM215))</f>
        <v>0</v>
      </c>
      <c r="BK247" s="194">
        <f>SUMPRODUCT(CHOOSE({1,2,3,4},F312,F377,F442,F507),CHOOSE({1,2,3,4},DN215,DN215,DN215,DN215))</f>
        <v>0</v>
      </c>
      <c r="BL247" s="194">
        <f>SUMPRODUCT(CHOOSE({1,2,3,4},G312,G377,G442,G507),CHOOSE({1,2,3,4},DO215,DO215,DO215,DO215))</f>
        <v>0</v>
      </c>
      <c r="BM247" s="194">
        <f>SUMPRODUCT(CHOOSE({1,2,3,4},H312,H377,H442,H507),CHOOSE({1,2,3,4},DP215,DP215,DP215,DP215))</f>
        <v>0</v>
      </c>
      <c r="BN247" s="194">
        <f>SUMPRODUCT(CHOOSE({1,2,3,4},I312,I377,I442,I507),CHOOSE({1,2,3,4},DQ215,DQ215,DQ215,DQ215))</f>
        <v>0</v>
      </c>
      <c r="BO247" s="194">
        <f>SUMPRODUCT(CHOOSE({1,2,3,4},J312,J377,J442,J507),CHOOSE({1,2,3,4},DR215,DR215,DR215,DR215))</f>
        <v>0</v>
      </c>
      <c r="BP247" s="194">
        <f>SUMPRODUCT(CHOOSE({1,2,3,4},K312,K377,K442,K507),CHOOSE({1,2,3,4},DS215,DS215,DS215,DS215))</f>
        <v>0</v>
      </c>
      <c r="BQ247" s="194">
        <f>SUMPRODUCT(CHOOSE({1,2,3,4},L312,L377,L442,L507),CHOOSE({1,2,3,4},DT215,DT215,DT215,DT215))</f>
        <v>0</v>
      </c>
      <c r="BR247" s="194">
        <f>SUMPRODUCT(CHOOSE({1,2,3,4},M312,M377,M442,M507),CHOOSE({1,2,3,4},DU215,DU215,DU215,DU215))</f>
        <v>0</v>
      </c>
      <c r="BS247" s="194">
        <f>SUMPRODUCT(CHOOSE({1,2,3,4},N312,N377,N442,N507),CHOOSE({1,2,3,4},DV215,DV215,DV215,DV215))</f>
        <v>0</v>
      </c>
      <c r="BT247" s="194">
        <f>SUMPRODUCT(CHOOSE({1,2,3,4},O312,O377,O442,O507),CHOOSE({1,2,3,4},DW215,DW215,DW215,DW215))</f>
        <v>0</v>
      </c>
      <c r="BU247" s="194">
        <f>SUMPRODUCT(CHOOSE({1,2,3,4},P312,P377,P442,P507),CHOOSE({1,2,3,4},DX215,DX215,DX215,DX215))</f>
        <v>0</v>
      </c>
      <c r="BV247" s="194">
        <f>SUMPRODUCT(CHOOSE({1,2,3,4},Q312,Q377,Q442,Q507),CHOOSE({1,2,3,4},DY215,DY215,DY215,DY215))</f>
        <v>0</v>
      </c>
      <c r="BW247" s="194">
        <f>SUMPRODUCT(CHOOSE({1,2,3,4},R312,R377,R442,R507),CHOOSE({1,2,3,4},DZ215,DZ215,DZ215,DZ215))</f>
        <v>0</v>
      </c>
      <c r="BX247" s="194">
        <f>SUMPRODUCT(CHOOSE({1,2,3,4},S312,S377,S442,S507),CHOOSE({1,2,3,4},EA215,EA215,EA215,EA215))</f>
        <v>0</v>
      </c>
      <c r="BY247" s="194">
        <f>SUMPRODUCT(CHOOSE({1,2,3,4},T312,T377,T442,T507),CHOOSE({1,2,3,4},EB215,EB215,EB215,EB215))</f>
        <v>0</v>
      </c>
      <c r="BZ247" s="194">
        <f>SUMPRODUCT(CHOOSE({1,2,3,4},U312,U377,U442,U507),CHOOSE({1,2,3,4},EC215,EC215,EC215,EC215))</f>
        <v>0</v>
      </c>
      <c r="CA247" s="194">
        <f>SUMPRODUCT(CHOOSE({1,2,3,4},V312,V377,V442,V507),CHOOSE({1,2,3,4},ED215,ED215,ED215,ED215))</f>
        <v>0</v>
      </c>
      <c r="CB247" s="194">
        <f>SUMPRODUCT(CHOOSE({1,2,3,4},W312,W377,W442,W507),CHOOSE({1,2,3,4},EE215,EE215,EE215,EE215))</f>
        <v>0</v>
      </c>
      <c r="CC247" s="194">
        <f>SUMPRODUCT(CHOOSE({1,2,3,4},X312,X377,X442,X507),CHOOSE({1,2,3,4},EF215,EF215,EF215,EF215))</f>
        <v>0</v>
      </c>
      <c r="CD247" s="194">
        <f>SUMPRODUCT(CHOOSE({1,2,3,4},Y312,Y377,Y442,Y507),CHOOSE({1,2,3,4},EG215,EG215,EG215,EG215))</f>
        <v>0</v>
      </c>
      <c r="CE247" s="194">
        <f>SUMPRODUCT(CHOOSE({1,2,3,4},Z312,Z377,Z442,Z507),CHOOSE({1,2,3,4},EH215,EH215,EH215,EH215))</f>
        <v>0</v>
      </c>
      <c r="CF247" s="194">
        <f>SUMPRODUCT(CHOOSE({1,2,3,4},AA312,AA377,AA442,AA507),CHOOSE({1,2,3,4},EI215,EI215,EI215,EI215))</f>
        <v>0</v>
      </c>
      <c r="CG247" s="194">
        <f>SUMPRODUCT(CHOOSE({1,2,3,4},AB312,AB377,AB442,AB507),CHOOSE({1,2,3,4},EJ215,EJ215,EJ215,EJ215))</f>
        <v>0</v>
      </c>
    </row>
    <row r="248" spans="2:85" x14ac:dyDescent="0.3">
      <c r="B248" s="1">
        <v>12</v>
      </c>
      <c r="C248" s="1"/>
      <c r="D248" s="52"/>
      <c r="E248" s="52"/>
      <c r="F248" s="52"/>
      <c r="G248" s="52"/>
      <c r="H248" s="52"/>
      <c r="I248" s="52"/>
      <c r="J248" s="52"/>
      <c r="K248" s="52"/>
      <c r="L248" s="52"/>
      <c r="M248" s="52"/>
      <c r="N248" s="52"/>
      <c r="O248" s="156">
        <f t="shared" si="29"/>
        <v>0</v>
      </c>
      <c r="P248" s="156">
        <f t="shared" si="29"/>
        <v>0</v>
      </c>
      <c r="Q248" s="156">
        <f t="shared" si="29"/>
        <v>0</v>
      </c>
      <c r="R248" s="156">
        <f t="shared" si="29"/>
        <v>0</v>
      </c>
      <c r="S248" s="156">
        <f t="shared" si="29"/>
        <v>0</v>
      </c>
      <c r="T248" s="156">
        <f t="shared" si="29"/>
        <v>0</v>
      </c>
      <c r="U248" s="156">
        <f t="shared" si="29"/>
        <v>0</v>
      </c>
      <c r="V248" s="156">
        <f t="shared" si="29"/>
        <v>0</v>
      </c>
      <c r="W248" s="156">
        <f t="shared" si="29"/>
        <v>0</v>
      </c>
      <c r="X248" s="156">
        <f t="shared" si="29"/>
        <v>0</v>
      </c>
      <c r="Y248" s="156">
        <f t="shared" si="29"/>
        <v>0</v>
      </c>
      <c r="Z248" s="156">
        <f t="shared" si="29"/>
        <v>0</v>
      </c>
      <c r="AA248" s="156">
        <f t="shared" si="29"/>
        <v>0</v>
      </c>
      <c r="AB248" s="156">
        <f t="shared" si="29"/>
        <v>0</v>
      </c>
      <c r="AC248" s="156"/>
      <c r="AD248" s="156"/>
      <c r="AE248" s="156"/>
      <c r="AF248" s="156"/>
      <c r="AG248" s="180">
        <f t="shared" si="31"/>
        <v>0</v>
      </c>
      <c r="AH248" s="180">
        <f t="shared" si="31"/>
        <v>0</v>
      </c>
      <c r="AI248" s="180">
        <f t="shared" si="30"/>
        <v>0</v>
      </c>
      <c r="AJ248" s="180">
        <f t="shared" si="30"/>
        <v>0</v>
      </c>
      <c r="AK248" s="180">
        <f t="shared" ref="AK248:AZ261" si="32">G152*BL216</f>
        <v>0</v>
      </c>
      <c r="AL248" s="180">
        <f t="shared" si="32"/>
        <v>0</v>
      </c>
      <c r="AM248" s="180">
        <f t="shared" si="32"/>
        <v>0</v>
      </c>
      <c r="AN248" s="180">
        <f t="shared" si="32"/>
        <v>0</v>
      </c>
      <c r="AO248" s="180">
        <f t="shared" si="32"/>
        <v>0</v>
      </c>
      <c r="AP248" s="180">
        <f t="shared" si="32"/>
        <v>0</v>
      </c>
      <c r="AQ248" s="180">
        <f t="shared" si="32"/>
        <v>0</v>
      </c>
      <c r="AR248" s="180">
        <f t="shared" si="32"/>
        <v>0</v>
      </c>
      <c r="AS248" s="180">
        <f t="shared" si="32"/>
        <v>0</v>
      </c>
      <c r="AT248" s="180">
        <f t="shared" si="32"/>
        <v>0</v>
      </c>
      <c r="AU248" s="180">
        <f t="shared" si="32"/>
        <v>0</v>
      </c>
      <c r="AV248" s="180">
        <f t="shared" si="32"/>
        <v>0</v>
      </c>
      <c r="AW248" s="180">
        <f t="shared" si="32"/>
        <v>0</v>
      </c>
      <c r="AX248" s="180">
        <f t="shared" si="32"/>
        <v>0</v>
      </c>
      <c r="AY248" s="180">
        <f t="shared" si="32"/>
        <v>0</v>
      </c>
      <c r="AZ248" s="180">
        <f t="shared" si="32"/>
        <v>0</v>
      </c>
      <c r="BA248" s="180">
        <f t="shared" ref="BA248:BE261" si="33">W152*CB216</f>
        <v>0</v>
      </c>
      <c r="BB248" s="180">
        <f t="shared" si="33"/>
        <v>0</v>
      </c>
      <c r="BC248" s="180">
        <f t="shared" si="33"/>
        <v>0</v>
      </c>
      <c r="BD248" s="180">
        <f t="shared" si="33"/>
        <v>0</v>
      </c>
      <c r="BE248" s="180">
        <f t="shared" si="33"/>
        <v>0</v>
      </c>
      <c r="BF248" s="52"/>
      <c r="BG248" s="52"/>
      <c r="BH248" s="52"/>
      <c r="BI248" s="194">
        <f>SUMPRODUCT(CHOOSE({1,2,3,4},D313,D378,D443,D508),CHOOSE({1,2,3,4},DL216,DL216,DL216,DL216))</f>
        <v>0</v>
      </c>
      <c r="BJ248" s="194">
        <f>SUMPRODUCT(CHOOSE({1,2,3,4},E313,E378,E443,E508),CHOOSE({1,2,3,4},DM216,DM216,DM216,DM216))</f>
        <v>0</v>
      </c>
      <c r="BK248" s="194">
        <f>SUMPRODUCT(CHOOSE({1,2,3,4},F313,F378,F443,F508),CHOOSE({1,2,3,4},DN216,DN216,DN216,DN216))</f>
        <v>0</v>
      </c>
      <c r="BL248" s="194">
        <f>SUMPRODUCT(CHOOSE({1,2,3,4},G313,G378,G443,G508),CHOOSE({1,2,3,4},DO216,DO216,DO216,DO216))</f>
        <v>0</v>
      </c>
      <c r="BM248" s="194">
        <f>SUMPRODUCT(CHOOSE({1,2,3,4},H313,H378,H443,H508),CHOOSE({1,2,3,4},DP216,DP216,DP216,DP216))</f>
        <v>0</v>
      </c>
      <c r="BN248" s="194">
        <f>SUMPRODUCT(CHOOSE({1,2,3,4},I313,I378,I443,I508),CHOOSE({1,2,3,4},DQ216,DQ216,DQ216,DQ216))</f>
        <v>0</v>
      </c>
      <c r="BO248" s="194">
        <f>SUMPRODUCT(CHOOSE({1,2,3,4},J313,J378,J443,J508),CHOOSE({1,2,3,4},DR216,DR216,DR216,DR216))</f>
        <v>0</v>
      </c>
      <c r="BP248" s="194">
        <f>SUMPRODUCT(CHOOSE({1,2,3,4},K313,K378,K443,K508),CHOOSE({1,2,3,4},DS216,DS216,DS216,DS216))</f>
        <v>0</v>
      </c>
      <c r="BQ248" s="194">
        <f>SUMPRODUCT(CHOOSE({1,2,3,4},L313,L378,L443,L508),CHOOSE({1,2,3,4},DT216,DT216,DT216,DT216))</f>
        <v>0</v>
      </c>
      <c r="BR248" s="194">
        <f>SUMPRODUCT(CHOOSE({1,2,3,4},M313,M378,M443,M508),CHOOSE({1,2,3,4},DU216,DU216,DU216,DU216))</f>
        <v>0</v>
      </c>
      <c r="BS248" s="194">
        <f>SUMPRODUCT(CHOOSE({1,2,3,4},N313,N378,N443,N508),CHOOSE({1,2,3,4},DV216,DV216,DV216,DV216))</f>
        <v>0</v>
      </c>
      <c r="BT248" s="194">
        <f>SUMPRODUCT(CHOOSE({1,2,3,4},O313,O378,O443,O508),CHOOSE({1,2,3,4},DW216,DW216,DW216,DW216))</f>
        <v>0</v>
      </c>
      <c r="BU248" s="194">
        <f>SUMPRODUCT(CHOOSE({1,2,3,4},P313,P378,P443,P508),CHOOSE({1,2,3,4},DX216,DX216,DX216,DX216))</f>
        <v>0</v>
      </c>
      <c r="BV248" s="194">
        <f>SUMPRODUCT(CHOOSE({1,2,3,4},Q313,Q378,Q443,Q508),CHOOSE({1,2,3,4},DY216,DY216,DY216,DY216))</f>
        <v>0</v>
      </c>
      <c r="BW248" s="194">
        <f>SUMPRODUCT(CHOOSE({1,2,3,4},R313,R378,R443,R508),CHOOSE({1,2,3,4},DZ216,DZ216,DZ216,DZ216))</f>
        <v>0</v>
      </c>
      <c r="BX248" s="194">
        <f>SUMPRODUCT(CHOOSE({1,2,3,4},S313,S378,S443,S508),CHOOSE({1,2,3,4},EA216,EA216,EA216,EA216))</f>
        <v>0</v>
      </c>
      <c r="BY248" s="194">
        <f>SUMPRODUCT(CHOOSE({1,2,3,4},T313,T378,T443,T508),CHOOSE({1,2,3,4},EB216,EB216,EB216,EB216))</f>
        <v>0</v>
      </c>
      <c r="BZ248" s="194">
        <f>SUMPRODUCT(CHOOSE({1,2,3,4},U313,U378,U443,U508),CHOOSE({1,2,3,4},EC216,EC216,EC216,EC216))</f>
        <v>0</v>
      </c>
      <c r="CA248" s="194">
        <f>SUMPRODUCT(CHOOSE({1,2,3,4},V313,V378,V443,V508),CHOOSE({1,2,3,4},ED216,ED216,ED216,ED216))</f>
        <v>0</v>
      </c>
      <c r="CB248" s="194">
        <f>SUMPRODUCT(CHOOSE({1,2,3,4},W313,W378,W443,W508),CHOOSE({1,2,3,4},EE216,EE216,EE216,EE216))</f>
        <v>0</v>
      </c>
      <c r="CC248" s="194">
        <f>SUMPRODUCT(CHOOSE({1,2,3,4},X313,X378,X443,X508),CHOOSE({1,2,3,4},EF216,EF216,EF216,EF216))</f>
        <v>0</v>
      </c>
      <c r="CD248" s="194">
        <f>SUMPRODUCT(CHOOSE({1,2,3,4},Y313,Y378,Y443,Y508),CHOOSE({1,2,3,4},EG216,EG216,EG216,EG216))</f>
        <v>0</v>
      </c>
      <c r="CE248" s="194">
        <f>SUMPRODUCT(CHOOSE({1,2,3,4},Z313,Z378,Z443,Z508),CHOOSE({1,2,3,4},EH216,EH216,EH216,EH216))</f>
        <v>0</v>
      </c>
      <c r="CF248" s="194">
        <f>SUMPRODUCT(CHOOSE({1,2,3,4},AA313,AA378,AA443,AA508),CHOOSE({1,2,3,4},EI216,EI216,EI216,EI216))</f>
        <v>0</v>
      </c>
      <c r="CG248" s="194">
        <f>SUMPRODUCT(CHOOSE({1,2,3,4},AB313,AB378,AB443,AB508),CHOOSE({1,2,3,4},EJ216,EJ216,EJ216,EJ216))</f>
        <v>0</v>
      </c>
    </row>
    <row r="249" spans="2:85" x14ac:dyDescent="0.3">
      <c r="B249" s="1">
        <v>13</v>
      </c>
      <c r="C249" s="1"/>
      <c r="D249" s="52"/>
      <c r="E249" s="52"/>
      <c r="F249" s="52"/>
      <c r="G249" s="52"/>
      <c r="H249" s="52"/>
      <c r="I249" s="52"/>
      <c r="J249" s="52"/>
      <c r="K249" s="52"/>
      <c r="L249" s="52"/>
      <c r="M249" s="52"/>
      <c r="N249" s="52"/>
      <c r="O249" s="52"/>
      <c r="P249" s="156">
        <f t="shared" si="29"/>
        <v>0</v>
      </c>
      <c r="Q249" s="156">
        <f t="shared" si="29"/>
        <v>0</v>
      </c>
      <c r="R249" s="156">
        <f t="shared" si="29"/>
        <v>0</v>
      </c>
      <c r="S249" s="156">
        <f t="shared" si="29"/>
        <v>0</v>
      </c>
      <c r="T249" s="156">
        <f t="shared" si="29"/>
        <v>0</v>
      </c>
      <c r="U249" s="156">
        <f t="shared" si="29"/>
        <v>0</v>
      </c>
      <c r="V249" s="156">
        <f t="shared" si="29"/>
        <v>0</v>
      </c>
      <c r="W249" s="156">
        <f t="shared" si="29"/>
        <v>0</v>
      </c>
      <c r="X249" s="156">
        <f t="shared" si="29"/>
        <v>0</v>
      </c>
      <c r="Y249" s="156">
        <f t="shared" si="29"/>
        <v>0</v>
      </c>
      <c r="Z249" s="156">
        <f t="shared" si="29"/>
        <v>0</v>
      </c>
      <c r="AA249" s="156">
        <f t="shared" si="29"/>
        <v>0</v>
      </c>
      <c r="AB249" s="156">
        <f t="shared" si="29"/>
        <v>0</v>
      </c>
      <c r="AC249" s="156"/>
      <c r="AD249" s="156"/>
      <c r="AE249" s="156"/>
      <c r="AF249" s="156"/>
      <c r="AG249" s="180">
        <f t="shared" si="31"/>
        <v>0</v>
      </c>
      <c r="AH249" s="180">
        <f t="shared" si="31"/>
        <v>0</v>
      </c>
      <c r="AI249" s="180">
        <f t="shared" si="31"/>
        <v>0</v>
      </c>
      <c r="AJ249" s="180">
        <f t="shared" si="31"/>
        <v>0</v>
      </c>
      <c r="AK249" s="180">
        <f t="shared" si="32"/>
        <v>0</v>
      </c>
      <c r="AL249" s="180">
        <f t="shared" si="32"/>
        <v>0</v>
      </c>
      <c r="AM249" s="180">
        <f t="shared" si="32"/>
        <v>0</v>
      </c>
      <c r="AN249" s="180">
        <f t="shared" si="32"/>
        <v>0</v>
      </c>
      <c r="AO249" s="180">
        <f t="shared" si="32"/>
        <v>0</v>
      </c>
      <c r="AP249" s="180">
        <f t="shared" si="32"/>
        <v>0</v>
      </c>
      <c r="AQ249" s="180">
        <f t="shared" si="32"/>
        <v>0</v>
      </c>
      <c r="AR249" s="180">
        <f t="shared" si="32"/>
        <v>0</v>
      </c>
      <c r="AS249" s="180">
        <f t="shared" si="32"/>
        <v>0</v>
      </c>
      <c r="AT249" s="180">
        <f t="shared" si="32"/>
        <v>0</v>
      </c>
      <c r="AU249" s="180">
        <f t="shared" si="32"/>
        <v>0</v>
      </c>
      <c r="AV249" s="180">
        <f t="shared" si="32"/>
        <v>0</v>
      </c>
      <c r="AW249" s="180">
        <f t="shared" si="32"/>
        <v>0</v>
      </c>
      <c r="AX249" s="180">
        <f t="shared" si="32"/>
        <v>0</v>
      </c>
      <c r="AY249" s="180">
        <f t="shared" si="32"/>
        <v>0</v>
      </c>
      <c r="AZ249" s="180">
        <f t="shared" si="32"/>
        <v>0</v>
      </c>
      <c r="BA249" s="180">
        <f t="shared" si="33"/>
        <v>0</v>
      </c>
      <c r="BB249" s="180">
        <f t="shared" si="33"/>
        <v>0</v>
      </c>
      <c r="BC249" s="180">
        <f t="shared" si="33"/>
        <v>0</v>
      </c>
      <c r="BD249" s="180">
        <f t="shared" si="33"/>
        <v>0</v>
      </c>
      <c r="BE249" s="180">
        <f t="shared" si="33"/>
        <v>0</v>
      </c>
      <c r="BF249" s="52"/>
      <c r="BG249" s="52"/>
      <c r="BH249" s="52"/>
      <c r="BI249" s="194">
        <f>SUMPRODUCT(CHOOSE({1,2,3,4},D314,D379,D444,D509),CHOOSE({1,2,3,4},DL217,DL217,DL217,DL217))</f>
        <v>0</v>
      </c>
      <c r="BJ249" s="194">
        <f>SUMPRODUCT(CHOOSE({1,2,3,4},E314,E379,E444,E509),CHOOSE({1,2,3,4},DM217,DM217,DM217,DM217))</f>
        <v>0</v>
      </c>
      <c r="BK249" s="194">
        <f>SUMPRODUCT(CHOOSE({1,2,3,4},F314,F379,F444,F509),CHOOSE({1,2,3,4},DN217,DN217,DN217,DN217))</f>
        <v>0</v>
      </c>
      <c r="BL249" s="194">
        <f>SUMPRODUCT(CHOOSE({1,2,3,4},G314,G379,G444,G509),CHOOSE({1,2,3,4},DO217,DO217,DO217,DO217))</f>
        <v>0</v>
      </c>
      <c r="BM249" s="194">
        <f>SUMPRODUCT(CHOOSE({1,2,3,4},H314,H379,H444,H509),CHOOSE({1,2,3,4},DP217,DP217,DP217,DP217))</f>
        <v>0</v>
      </c>
      <c r="BN249" s="194">
        <f>SUMPRODUCT(CHOOSE({1,2,3,4},I314,I379,I444,I509),CHOOSE({1,2,3,4},DQ217,DQ217,DQ217,DQ217))</f>
        <v>0</v>
      </c>
      <c r="BO249" s="194">
        <f>SUMPRODUCT(CHOOSE({1,2,3,4},J314,J379,J444,J509),CHOOSE({1,2,3,4},DR217,DR217,DR217,DR217))</f>
        <v>0</v>
      </c>
      <c r="BP249" s="194">
        <f>SUMPRODUCT(CHOOSE({1,2,3,4},K314,K379,K444,K509),CHOOSE({1,2,3,4},DS217,DS217,DS217,DS217))</f>
        <v>0</v>
      </c>
      <c r="BQ249" s="194">
        <f>SUMPRODUCT(CHOOSE({1,2,3,4},L314,L379,L444,L509),CHOOSE({1,2,3,4},DT217,DT217,DT217,DT217))</f>
        <v>0</v>
      </c>
      <c r="BR249" s="194">
        <f>SUMPRODUCT(CHOOSE({1,2,3,4},M314,M379,M444,M509),CHOOSE({1,2,3,4},DU217,DU217,DU217,DU217))</f>
        <v>0</v>
      </c>
      <c r="BS249" s="194">
        <f>SUMPRODUCT(CHOOSE({1,2,3,4},N314,N379,N444,N509),CHOOSE({1,2,3,4},DV217,DV217,DV217,DV217))</f>
        <v>0</v>
      </c>
      <c r="BT249" s="194">
        <f>SUMPRODUCT(CHOOSE({1,2,3,4},O314,O379,O444,O509),CHOOSE({1,2,3,4},DW217,DW217,DW217,DW217))</f>
        <v>0</v>
      </c>
      <c r="BU249" s="194">
        <f>SUMPRODUCT(CHOOSE({1,2,3,4},P314,P379,P444,P509),CHOOSE({1,2,3,4},DX217,DX217,DX217,DX217))</f>
        <v>0</v>
      </c>
      <c r="BV249" s="194">
        <f>SUMPRODUCT(CHOOSE({1,2,3,4},Q314,Q379,Q444,Q509),CHOOSE({1,2,3,4},DY217,DY217,DY217,DY217))</f>
        <v>0</v>
      </c>
      <c r="BW249" s="194">
        <f>SUMPRODUCT(CHOOSE({1,2,3,4},R314,R379,R444,R509),CHOOSE({1,2,3,4},DZ217,DZ217,DZ217,DZ217))</f>
        <v>0</v>
      </c>
      <c r="BX249" s="194">
        <f>SUMPRODUCT(CHOOSE({1,2,3,4},S314,S379,S444,S509),CHOOSE({1,2,3,4},EA217,EA217,EA217,EA217))</f>
        <v>0</v>
      </c>
      <c r="BY249" s="194">
        <f>SUMPRODUCT(CHOOSE({1,2,3,4},T314,T379,T444,T509),CHOOSE({1,2,3,4},EB217,EB217,EB217,EB217))</f>
        <v>0</v>
      </c>
      <c r="BZ249" s="194">
        <f>SUMPRODUCT(CHOOSE({1,2,3,4},U314,U379,U444,U509),CHOOSE({1,2,3,4},EC217,EC217,EC217,EC217))</f>
        <v>0</v>
      </c>
      <c r="CA249" s="194">
        <f>SUMPRODUCT(CHOOSE({1,2,3,4},V314,V379,V444,V509),CHOOSE({1,2,3,4},ED217,ED217,ED217,ED217))</f>
        <v>0</v>
      </c>
      <c r="CB249" s="194">
        <f>SUMPRODUCT(CHOOSE({1,2,3,4},W314,W379,W444,W509),CHOOSE({1,2,3,4},EE217,EE217,EE217,EE217))</f>
        <v>0</v>
      </c>
      <c r="CC249" s="194">
        <f>SUMPRODUCT(CHOOSE({1,2,3,4},X314,X379,X444,X509),CHOOSE({1,2,3,4},EF217,EF217,EF217,EF217))</f>
        <v>0</v>
      </c>
      <c r="CD249" s="194">
        <f>SUMPRODUCT(CHOOSE({1,2,3,4},Y314,Y379,Y444,Y509),CHOOSE({1,2,3,4},EG217,EG217,EG217,EG217))</f>
        <v>0</v>
      </c>
      <c r="CE249" s="194">
        <f>SUMPRODUCT(CHOOSE({1,2,3,4},Z314,Z379,Z444,Z509),CHOOSE({1,2,3,4},EH217,EH217,EH217,EH217))</f>
        <v>0</v>
      </c>
      <c r="CF249" s="194">
        <f>SUMPRODUCT(CHOOSE({1,2,3,4},AA314,AA379,AA444,AA509),CHOOSE({1,2,3,4},EI217,EI217,EI217,EI217))</f>
        <v>0</v>
      </c>
      <c r="CG249" s="194">
        <f>SUMPRODUCT(CHOOSE({1,2,3,4},AB314,AB379,AB444,AB509),CHOOSE({1,2,3,4},EJ217,EJ217,EJ217,EJ217))</f>
        <v>0</v>
      </c>
    </row>
    <row r="250" spans="2:85" x14ac:dyDescent="0.3">
      <c r="B250" s="1">
        <v>14</v>
      </c>
      <c r="C250" s="1"/>
      <c r="D250" s="52"/>
      <c r="E250" s="52"/>
      <c r="F250" s="52"/>
      <c r="G250" s="52"/>
      <c r="H250" s="52"/>
      <c r="I250" s="52"/>
      <c r="J250" s="52"/>
      <c r="K250" s="52"/>
      <c r="L250" s="52"/>
      <c r="M250" s="52"/>
      <c r="N250" s="52"/>
      <c r="O250" s="52"/>
      <c r="P250" s="52"/>
      <c r="Q250" s="156">
        <f t="shared" si="29"/>
        <v>0</v>
      </c>
      <c r="R250" s="156">
        <f t="shared" si="29"/>
        <v>0</v>
      </c>
      <c r="S250" s="156">
        <f t="shared" si="29"/>
        <v>0</v>
      </c>
      <c r="T250" s="156">
        <f t="shared" si="29"/>
        <v>0</v>
      </c>
      <c r="U250" s="156">
        <f t="shared" si="29"/>
        <v>0</v>
      </c>
      <c r="V250" s="156">
        <f t="shared" si="29"/>
        <v>0</v>
      </c>
      <c r="W250" s="156">
        <f t="shared" si="29"/>
        <v>0</v>
      </c>
      <c r="X250" s="156">
        <f t="shared" si="29"/>
        <v>0</v>
      </c>
      <c r="Y250" s="156">
        <f>(VLOOKUP(X90,DiaMort,$A$4,FALSE)-1)*X154*CC218</f>
        <v>0</v>
      </c>
      <c r="Z250" s="156">
        <f>(VLOOKUP(Y90,DiaMort,$A$4,FALSE)-1)*Y154*CD218</f>
        <v>0</v>
      </c>
      <c r="AA250" s="156">
        <f>(VLOOKUP(Z90,DiaMort,$A$4,FALSE)-1)*Z154*CE218</f>
        <v>0</v>
      </c>
      <c r="AB250" s="156">
        <f>(VLOOKUP(AA90,DiaMort,$A$4,FALSE)-1)*AA154*CF218</f>
        <v>0</v>
      </c>
      <c r="AC250" s="156"/>
      <c r="AD250" s="156"/>
      <c r="AE250" s="156"/>
      <c r="AF250" s="156"/>
      <c r="AG250" s="180">
        <f t="shared" si="31"/>
        <v>0</v>
      </c>
      <c r="AH250" s="180">
        <f t="shared" si="31"/>
        <v>0</v>
      </c>
      <c r="AI250" s="180">
        <f t="shared" si="31"/>
        <v>0</v>
      </c>
      <c r="AJ250" s="180">
        <f t="shared" si="31"/>
        <v>0</v>
      </c>
      <c r="AK250" s="180">
        <f t="shared" si="32"/>
        <v>0</v>
      </c>
      <c r="AL250" s="180">
        <f t="shared" si="32"/>
        <v>0</v>
      </c>
      <c r="AM250" s="180">
        <f t="shared" si="32"/>
        <v>0</v>
      </c>
      <c r="AN250" s="180">
        <f t="shared" si="32"/>
        <v>0</v>
      </c>
      <c r="AO250" s="180">
        <f t="shared" si="32"/>
        <v>0</v>
      </c>
      <c r="AP250" s="180">
        <f t="shared" si="32"/>
        <v>0</v>
      </c>
      <c r="AQ250" s="180">
        <f t="shared" si="32"/>
        <v>0</v>
      </c>
      <c r="AR250" s="180">
        <f t="shared" si="32"/>
        <v>0</v>
      </c>
      <c r="AS250" s="180">
        <f t="shared" si="32"/>
        <v>0</v>
      </c>
      <c r="AT250" s="180">
        <f t="shared" si="32"/>
        <v>0</v>
      </c>
      <c r="AU250" s="180">
        <f t="shared" si="32"/>
        <v>0</v>
      </c>
      <c r="AV250" s="180">
        <f t="shared" si="32"/>
        <v>0</v>
      </c>
      <c r="AW250" s="180">
        <f t="shared" si="32"/>
        <v>0</v>
      </c>
      <c r="AX250" s="180">
        <f t="shared" si="32"/>
        <v>0</v>
      </c>
      <c r="AY250" s="180">
        <f t="shared" si="32"/>
        <v>0</v>
      </c>
      <c r="AZ250" s="180">
        <f t="shared" si="32"/>
        <v>0</v>
      </c>
      <c r="BA250" s="180">
        <f t="shared" si="33"/>
        <v>0</v>
      </c>
      <c r="BB250" s="180">
        <f t="shared" si="33"/>
        <v>0</v>
      </c>
      <c r="BC250" s="180">
        <f t="shared" si="33"/>
        <v>0</v>
      </c>
      <c r="BD250" s="180">
        <f t="shared" si="33"/>
        <v>0</v>
      </c>
      <c r="BE250" s="180">
        <f t="shared" si="33"/>
        <v>0</v>
      </c>
      <c r="BF250" s="52"/>
      <c r="BG250" s="52"/>
      <c r="BH250" s="52"/>
      <c r="BI250" s="194">
        <f>SUMPRODUCT(CHOOSE({1,2,3,4},D315,D380,D445,D510),CHOOSE({1,2,3,4},DL218,DL218,DL218,DL218))</f>
        <v>0</v>
      </c>
      <c r="BJ250" s="194">
        <f>SUMPRODUCT(CHOOSE({1,2,3,4},E315,E380,E445,E510),CHOOSE({1,2,3,4},DM218,DM218,DM218,DM218))</f>
        <v>0</v>
      </c>
      <c r="BK250" s="194">
        <f>SUMPRODUCT(CHOOSE({1,2,3,4},F315,F380,F445,F510),CHOOSE({1,2,3,4},DN218,DN218,DN218,DN218))</f>
        <v>0</v>
      </c>
      <c r="BL250" s="194">
        <f>SUMPRODUCT(CHOOSE({1,2,3,4},G315,G380,G445,G510),CHOOSE({1,2,3,4},DO218,DO218,DO218,DO218))</f>
        <v>0</v>
      </c>
      <c r="BM250" s="194">
        <f>SUMPRODUCT(CHOOSE({1,2,3,4},H315,H380,H445,H510),CHOOSE({1,2,3,4},DP218,DP218,DP218,DP218))</f>
        <v>0</v>
      </c>
      <c r="BN250" s="194">
        <f>SUMPRODUCT(CHOOSE({1,2,3,4},I315,I380,I445,I510),CHOOSE({1,2,3,4},DQ218,DQ218,DQ218,DQ218))</f>
        <v>0</v>
      </c>
      <c r="BO250" s="194">
        <f>SUMPRODUCT(CHOOSE({1,2,3,4},J315,J380,J445,J510),CHOOSE({1,2,3,4},DR218,DR218,DR218,DR218))</f>
        <v>0</v>
      </c>
      <c r="BP250" s="194">
        <f>SUMPRODUCT(CHOOSE({1,2,3,4},K315,K380,K445,K510),CHOOSE({1,2,3,4},DS218,DS218,DS218,DS218))</f>
        <v>0</v>
      </c>
      <c r="BQ250" s="194">
        <f>SUMPRODUCT(CHOOSE({1,2,3,4},L315,L380,L445,L510),CHOOSE({1,2,3,4},DT218,DT218,DT218,DT218))</f>
        <v>0</v>
      </c>
      <c r="BR250" s="194">
        <f>SUMPRODUCT(CHOOSE({1,2,3,4},M315,M380,M445,M510),CHOOSE({1,2,3,4},DU218,DU218,DU218,DU218))</f>
        <v>0</v>
      </c>
      <c r="BS250" s="194">
        <f>SUMPRODUCT(CHOOSE({1,2,3,4},N315,N380,N445,N510),CHOOSE({1,2,3,4},DV218,DV218,DV218,DV218))</f>
        <v>0</v>
      </c>
      <c r="BT250" s="194">
        <f>SUMPRODUCT(CHOOSE({1,2,3,4},O315,O380,O445,O510),CHOOSE({1,2,3,4},DW218,DW218,DW218,DW218))</f>
        <v>0</v>
      </c>
      <c r="BU250" s="194">
        <f>SUMPRODUCT(CHOOSE({1,2,3,4},P315,P380,P445,P510),CHOOSE({1,2,3,4},DX218,DX218,DX218,DX218))</f>
        <v>0</v>
      </c>
      <c r="BV250" s="194">
        <f>SUMPRODUCT(CHOOSE({1,2,3,4},Q315,Q380,Q445,Q510),CHOOSE({1,2,3,4},DY218,DY218,DY218,DY218))</f>
        <v>0</v>
      </c>
      <c r="BW250" s="194">
        <f>SUMPRODUCT(CHOOSE({1,2,3,4},R315,R380,R445,R510),CHOOSE({1,2,3,4},DZ218,DZ218,DZ218,DZ218))</f>
        <v>0</v>
      </c>
      <c r="BX250" s="194">
        <f>SUMPRODUCT(CHOOSE({1,2,3,4},S315,S380,S445,S510),CHOOSE({1,2,3,4},EA218,EA218,EA218,EA218))</f>
        <v>0</v>
      </c>
      <c r="BY250" s="194">
        <f>SUMPRODUCT(CHOOSE({1,2,3,4},T315,T380,T445,T510),CHOOSE({1,2,3,4},EB218,EB218,EB218,EB218))</f>
        <v>0</v>
      </c>
      <c r="BZ250" s="194">
        <f>SUMPRODUCT(CHOOSE({1,2,3,4},U315,U380,U445,U510),CHOOSE({1,2,3,4},EC218,EC218,EC218,EC218))</f>
        <v>0</v>
      </c>
      <c r="CA250" s="194">
        <f>SUMPRODUCT(CHOOSE({1,2,3,4},V315,V380,V445,V510),CHOOSE({1,2,3,4},ED218,ED218,ED218,ED218))</f>
        <v>0</v>
      </c>
      <c r="CB250" s="194">
        <f>SUMPRODUCT(CHOOSE({1,2,3,4},W315,W380,W445,W510),CHOOSE({1,2,3,4},EE218,EE218,EE218,EE218))</f>
        <v>0</v>
      </c>
      <c r="CC250" s="194">
        <f>SUMPRODUCT(CHOOSE({1,2,3,4},X315,X380,X445,X510),CHOOSE({1,2,3,4},EF218,EF218,EF218,EF218))</f>
        <v>0</v>
      </c>
      <c r="CD250" s="194">
        <f>SUMPRODUCT(CHOOSE({1,2,3,4},Y315,Y380,Y445,Y510),CHOOSE({1,2,3,4},EG218,EG218,EG218,EG218))</f>
        <v>0</v>
      </c>
      <c r="CE250" s="194">
        <f>SUMPRODUCT(CHOOSE({1,2,3,4},Z315,Z380,Z445,Z510),CHOOSE({1,2,3,4},EH218,EH218,EH218,EH218))</f>
        <v>0</v>
      </c>
      <c r="CF250" s="194">
        <f>SUMPRODUCT(CHOOSE({1,2,3,4},AA315,AA380,AA445,AA510),CHOOSE({1,2,3,4},EI218,EI218,EI218,EI218))</f>
        <v>0</v>
      </c>
      <c r="CG250" s="194">
        <f>SUMPRODUCT(CHOOSE({1,2,3,4},AB315,AB380,AB445,AB510),CHOOSE({1,2,3,4},EJ218,EJ218,EJ218,EJ218))</f>
        <v>0</v>
      </c>
    </row>
    <row r="251" spans="2:85" x14ac:dyDescent="0.3">
      <c r="B251" s="1">
        <v>15</v>
      </c>
      <c r="C251" s="1"/>
      <c r="D251" s="52"/>
      <c r="E251" s="52"/>
      <c r="F251" s="52"/>
      <c r="G251" s="52"/>
      <c r="H251" s="52"/>
      <c r="I251" s="52"/>
      <c r="J251" s="52"/>
      <c r="K251" s="52"/>
      <c r="L251" s="52"/>
      <c r="M251" s="52"/>
      <c r="N251" s="52"/>
      <c r="O251" s="52"/>
      <c r="P251" s="52"/>
      <c r="Q251" s="52"/>
      <c r="R251" s="156">
        <f t="shared" ref="R251:AB256" si="34">(VLOOKUP(Q91,DiaMort,$A$4,FALSE)-1)*Q155*BV219</f>
        <v>0</v>
      </c>
      <c r="S251" s="156">
        <f t="shared" si="34"/>
        <v>0</v>
      </c>
      <c r="T251" s="156">
        <f t="shared" si="34"/>
        <v>0</v>
      </c>
      <c r="U251" s="156">
        <f t="shared" si="34"/>
        <v>0</v>
      </c>
      <c r="V251" s="156">
        <f t="shared" si="34"/>
        <v>0</v>
      </c>
      <c r="W251" s="156">
        <f t="shared" si="34"/>
        <v>0</v>
      </c>
      <c r="X251" s="156">
        <f t="shared" si="34"/>
        <v>0</v>
      </c>
      <c r="Y251" s="156">
        <f t="shared" si="34"/>
        <v>0</v>
      </c>
      <c r="Z251" s="156">
        <f t="shared" si="34"/>
        <v>0</v>
      </c>
      <c r="AA251" s="156">
        <f t="shared" si="34"/>
        <v>0</v>
      </c>
      <c r="AB251" s="156">
        <f t="shared" si="34"/>
        <v>0</v>
      </c>
      <c r="AC251" s="156"/>
      <c r="AD251" s="156"/>
      <c r="AE251" s="156"/>
      <c r="AF251" s="156"/>
      <c r="AG251" s="180">
        <f t="shared" si="31"/>
        <v>0</v>
      </c>
      <c r="AH251" s="180">
        <f t="shared" si="31"/>
        <v>0</v>
      </c>
      <c r="AI251" s="180">
        <f t="shared" si="31"/>
        <v>0</v>
      </c>
      <c r="AJ251" s="180">
        <f t="shared" si="31"/>
        <v>0</v>
      </c>
      <c r="AK251" s="180">
        <f t="shared" si="32"/>
        <v>0</v>
      </c>
      <c r="AL251" s="180">
        <f t="shared" si="32"/>
        <v>0</v>
      </c>
      <c r="AM251" s="180">
        <f t="shared" si="32"/>
        <v>0</v>
      </c>
      <c r="AN251" s="180">
        <f t="shared" si="32"/>
        <v>0</v>
      </c>
      <c r="AO251" s="180">
        <f t="shared" si="32"/>
        <v>0</v>
      </c>
      <c r="AP251" s="180">
        <f t="shared" si="32"/>
        <v>0</v>
      </c>
      <c r="AQ251" s="180">
        <f t="shared" si="32"/>
        <v>0</v>
      </c>
      <c r="AR251" s="180">
        <f t="shared" si="32"/>
        <v>0</v>
      </c>
      <c r="AS251" s="180">
        <f t="shared" si="32"/>
        <v>0</v>
      </c>
      <c r="AT251" s="180">
        <f t="shared" si="32"/>
        <v>0</v>
      </c>
      <c r="AU251" s="180">
        <f t="shared" si="32"/>
        <v>0</v>
      </c>
      <c r="AV251" s="180">
        <f t="shared" si="32"/>
        <v>0</v>
      </c>
      <c r="AW251" s="180">
        <f t="shared" si="32"/>
        <v>0</v>
      </c>
      <c r="AX251" s="180">
        <f t="shared" si="32"/>
        <v>0</v>
      </c>
      <c r="AY251" s="180">
        <f t="shared" si="32"/>
        <v>0</v>
      </c>
      <c r="AZ251" s="180">
        <f t="shared" si="32"/>
        <v>0</v>
      </c>
      <c r="BA251" s="180">
        <f t="shared" si="33"/>
        <v>0</v>
      </c>
      <c r="BB251" s="180">
        <f t="shared" si="33"/>
        <v>0</v>
      </c>
      <c r="BC251" s="180">
        <f t="shared" si="33"/>
        <v>0</v>
      </c>
      <c r="BD251" s="180">
        <f t="shared" si="33"/>
        <v>0</v>
      </c>
      <c r="BE251" s="180">
        <f t="shared" si="33"/>
        <v>0</v>
      </c>
      <c r="BF251" s="52"/>
      <c r="BG251" s="52"/>
      <c r="BH251" s="52"/>
      <c r="BI251" s="194">
        <f>SUMPRODUCT(CHOOSE({1,2,3,4},D316,D381,D446,D511),CHOOSE({1,2,3,4},DL219,DL219,DL219,DL219))</f>
        <v>0</v>
      </c>
      <c r="BJ251" s="194">
        <f>SUMPRODUCT(CHOOSE({1,2,3,4},E316,E381,E446,E511),CHOOSE({1,2,3,4},DM219,DM219,DM219,DM219))</f>
        <v>0</v>
      </c>
      <c r="BK251" s="194">
        <f>SUMPRODUCT(CHOOSE({1,2,3,4},F316,F381,F446,F511),CHOOSE({1,2,3,4},DN219,DN219,DN219,DN219))</f>
        <v>0</v>
      </c>
      <c r="BL251" s="194">
        <f>SUMPRODUCT(CHOOSE({1,2,3,4},G316,G381,G446,G511),CHOOSE({1,2,3,4},DO219,DO219,DO219,DO219))</f>
        <v>0</v>
      </c>
      <c r="BM251" s="194">
        <f>SUMPRODUCT(CHOOSE({1,2,3,4},H316,H381,H446,H511),CHOOSE({1,2,3,4},DP219,DP219,DP219,DP219))</f>
        <v>0</v>
      </c>
      <c r="BN251" s="194">
        <f>SUMPRODUCT(CHOOSE({1,2,3,4},I316,I381,I446,I511),CHOOSE({1,2,3,4},DQ219,DQ219,DQ219,DQ219))</f>
        <v>0</v>
      </c>
      <c r="BO251" s="194">
        <f>SUMPRODUCT(CHOOSE({1,2,3,4},J316,J381,J446,J511),CHOOSE({1,2,3,4},DR219,DR219,DR219,DR219))</f>
        <v>0</v>
      </c>
      <c r="BP251" s="194">
        <f>SUMPRODUCT(CHOOSE({1,2,3,4},K316,K381,K446,K511),CHOOSE({1,2,3,4},DS219,DS219,DS219,DS219))</f>
        <v>0</v>
      </c>
      <c r="BQ251" s="194">
        <f>SUMPRODUCT(CHOOSE({1,2,3,4},L316,L381,L446,L511),CHOOSE({1,2,3,4},DT219,DT219,DT219,DT219))</f>
        <v>0</v>
      </c>
      <c r="BR251" s="194">
        <f>SUMPRODUCT(CHOOSE({1,2,3,4},M316,M381,M446,M511),CHOOSE({1,2,3,4},DU219,DU219,DU219,DU219))</f>
        <v>0</v>
      </c>
      <c r="BS251" s="194">
        <f>SUMPRODUCT(CHOOSE({1,2,3,4},N316,N381,N446,N511),CHOOSE({1,2,3,4},DV219,DV219,DV219,DV219))</f>
        <v>0</v>
      </c>
      <c r="BT251" s="194">
        <f>SUMPRODUCT(CHOOSE({1,2,3,4},O316,O381,O446,O511),CHOOSE({1,2,3,4},DW219,DW219,DW219,DW219))</f>
        <v>0</v>
      </c>
      <c r="BU251" s="194">
        <f>SUMPRODUCT(CHOOSE({1,2,3,4},P316,P381,P446,P511),CHOOSE({1,2,3,4},DX219,DX219,DX219,DX219))</f>
        <v>0</v>
      </c>
      <c r="BV251" s="194">
        <f>SUMPRODUCT(CHOOSE({1,2,3,4},Q316,Q381,Q446,Q511),CHOOSE({1,2,3,4},DY219,DY219,DY219,DY219))</f>
        <v>0</v>
      </c>
      <c r="BW251" s="194">
        <f>SUMPRODUCT(CHOOSE({1,2,3,4},R316,R381,R446,R511),CHOOSE({1,2,3,4},DZ219,DZ219,DZ219,DZ219))</f>
        <v>0</v>
      </c>
      <c r="BX251" s="194">
        <f>SUMPRODUCT(CHOOSE({1,2,3,4},S316,S381,S446,S511),CHOOSE({1,2,3,4},EA219,EA219,EA219,EA219))</f>
        <v>0</v>
      </c>
      <c r="BY251" s="194">
        <f>SUMPRODUCT(CHOOSE({1,2,3,4},T316,T381,T446,T511),CHOOSE({1,2,3,4},EB219,EB219,EB219,EB219))</f>
        <v>0</v>
      </c>
      <c r="BZ251" s="194">
        <f>SUMPRODUCT(CHOOSE({1,2,3,4},U316,U381,U446,U511),CHOOSE({1,2,3,4},EC219,EC219,EC219,EC219))</f>
        <v>0</v>
      </c>
      <c r="CA251" s="194">
        <f>SUMPRODUCT(CHOOSE({1,2,3,4},V316,V381,V446,V511),CHOOSE({1,2,3,4},ED219,ED219,ED219,ED219))</f>
        <v>0</v>
      </c>
      <c r="CB251" s="194">
        <f>SUMPRODUCT(CHOOSE({1,2,3,4},W316,W381,W446,W511),CHOOSE({1,2,3,4},EE219,EE219,EE219,EE219))</f>
        <v>0</v>
      </c>
      <c r="CC251" s="194">
        <f>SUMPRODUCT(CHOOSE({1,2,3,4},X316,X381,X446,X511),CHOOSE({1,2,3,4},EF219,EF219,EF219,EF219))</f>
        <v>0</v>
      </c>
      <c r="CD251" s="194">
        <f>SUMPRODUCT(CHOOSE({1,2,3,4},Y316,Y381,Y446,Y511),CHOOSE({1,2,3,4},EG219,EG219,EG219,EG219))</f>
        <v>0</v>
      </c>
      <c r="CE251" s="194">
        <f>SUMPRODUCT(CHOOSE({1,2,3,4},Z316,Z381,Z446,Z511),CHOOSE({1,2,3,4},EH219,EH219,EH219,EH219))</f>
        <v>0</v>
      </c>
      <c r="CF251" s="194">
        <f>SUMPRODUCT(CHOOSE({1,2,3,4},AA316,AA381,AA446,AA511),CHOOSE({1,2,3,4},EI219,EI219,EI219,EI219))</f>
        <v>0</v>
      </c>
      <c r="CG251" s="194">
        <f>SUMPRODUCT(CHOOSE({1,2,3,4},AB316,AB381,AB446,AB511),CHOOSE({1,2,3,4},EJ219,EJ219,EJ219,EJ219))</f>
        <v>0</v>
      </c>
    </row>
    <row r="252" spans="2:85" x14ac:dyDescent="0.3">
      <c r="B252" s="1">
        <v>16</v>
      </c>
      <c r="C252" s="1"/>
      <c r="D252" s="52"/>
      <c r="E252" s="52"/>
      <c r="F252" s="52"/>
      <c r="G252" s="52"/>
      <c r="H252" s="52"/>
      <c r="I252" s="52"/>
      <c r="J252" s="52"/>
      <c r="K252" s="52"/>
      <c r="L252" s="52"/>
      <c r="M252" s="52"/>
      <c r="N252" s="52"/>
      <c r="O252" s="52"/>
      <c r="P252" s="52"/>
      <c r="Q252" s="52"/>
      <c r="R252" s="52"/>
      <c r="S252" s="156">
        <f t="shared" si="34"/>
        <v>0</v>
      </c>
      <c r="T252" s="156">
        <f t="shared" si="34"/>
        <v>0</v>
      </c>
      <c r="U252" s="156">
        <f t="shared" si="34"/>
        <v>0</v>
      </c>
      <c r="V252" s="156">
        <f t="shared" si="34"/>
        <v>0</v>
      </c>
      <c r="W252" s="156">
        <f t="shared" si="34"/>
        <v>0</v>
      </c>
      <c r="X252" s="156">
        <f t="shared" si="34"/>
        <v>0</v>
      </c>
      <c r="Y252" s="156">
        <f t="shared" si="34"/>
        <v>0</v>
      </c>
      <c r="Z252" s="156">
        <f t="shared" si="34"/>
        <v>0</v>
      </c>
      <c r="AA252" s="156">
        <f t="shared" si="34"/>
        <v>0</v>
      </c>
      <c r="AB252" s="156">
        <f t="shared" si="34"/>
        <v>0</v>
      </c>
      <c r="AC252" s="156"/>
      <c r="AD252" s="156"/>
      <c r="AE252" s="156"/>
      <c r="AF252" s="156"/>
      <c r="AG252" s="180">
        <f t="shared" si="31"/>
        <v>0</v>
      </c>
      <c r="AH252" s="180">
        <f t="shared" si="31"/>
        <v>0</v>
      </c>
      <c r="AI252" s="180">
        <f t="shared" si="31"/>
        <v>0</v>
      </c>
      <c r="AJ252" s="180">
        <f t="shared" si="31"/>
        <v>0</v>
      </c>
      <c r="AK252" s="180">
        <f t="shared" si="32"/>
        <v>0</v>
      </c>
      <c r="AL252" s="180">
        <f t="shared" si="32"/>
        <v>0</v>
      </c>
      <c r="AM252" s="180">
        <f t="shared" si="32"/>
        <v>0</v>
      </c>
      <c r="AN252" s="180">
        <f t="shared" si="32"/>
        <v>0</v>
      </c>
      <c r="AO252" s="180">
        <f t="shared" si="32"/>
        <v>0</v>
      </c>
      <c r="AP252" s="180">
        <f t="shared" si="32"/>
        <v>0</v>
      </c>
      <c r="AQ252" s="180">
        <f t="shared" si="32"/>
        <v>0</v>
      </c>
      <c r="AR252" s="180">
        <f t="shared" si="32"/>
        <v>0</v>
      </c>
      <c r="AS252" s="180">
        <f t="shared" si="32"/>
        <v>0</v>
      </c>
      <c r="AT252" s="180">
        <f t="shared" si="32"/>
        <v>0</v>
      </c>
      <c r="AU252" s="180">
        <f t="shared" si="32"/>
        <v>0</v>
      </c>
      <c r="AV252" s="180">
        <f t="shared" si="32"/>
        <v>0</v>
      </c>
      <c r="AW252" s="180">
        <f t="shared" si="32"/>
        <v>0</v>
      </c>
      <c r="AX252" s="180">
        <f t="shared" si="32"/>
        <v>0</v>
      </c>
      <c r="AY252" s="180">
        <f t="shared" si="32"/>
        <v>0</v>
      </c>
      <c r="AZ252" s="180">
        <f t="shared" si="32"/>
        <v>0</v>
      </c>
      <c r="BA252" s="180">
        <f t="shared" si="33"/>
        <v>0</v>
      </c>
      <c r="BB252" s="180">
        <f t="shared" si="33"/>
        <v>0</v>
      </c>
      <c r="BC252" s="180">
        <f t="shared" si="33"/>
        <v>0</v>
      </c>
      <c r="BD252" s="180">
        <f t="shared" si="33"/>
        <v>0</v>
      </c>
      <c r="BE252" s="180">
        <f t="shared" si="33"/>
        <v>0</v>
      </c>
      <c r="BF252" s="52"/>
      <c r="BG252" s="52"/>
      <c r="BH252" s="52"/>
      <c r="BI252" s="194">
        <f>SUMPRODUCT(CHOOSE({1,2,3,4},D317,D382,D447,D512),CHOOSE({1,2,3,4},DL220,DL220,DL220,DL220))</f>
        <v>0</v>
      </c>
      <c r="BJ252" s="194">
        <f>SUMPRODUCT(CHOOSE({1,2,3,4},E317,E382,E447,E512),CHOOSE({1,2,3,4},DM220,DM220,DM220,DM220))</f>
        <v>0</v>
      </c>
      <c r="BK252" s="194">
        <f>SUMPRODUCT(CHOOSE({1,2,3,4},F317,F382,F447,F512),CHOOSE({1,2,3,4},DN220,DN220,DN220,DN220))</f>
        <v>0</v>
      </c>
      <c r="BL252" s="194">
        <f>SUMPRODUCT(CHOOSE({1,2,3,4},G317,G382,G447,G512),CHOOSE({1,2,3,4},DO220,DO220,DO220,DO220))</f>
        <v>0</v>
      </c>
      <c r="BM252" s="194">
        <f>SUMPRODUCT(CHOOSE({1,2,3,4},H317,H382,H447,H512),CHOOSE({1,2,3,4},DP220,DP220,DP220,DP220))</f>
        <v>0</v>
      </c>
      <c r="BN252" s="194">
        <f>SUMPRODUCT(CHOOSE({1,2,3,4},I317,I382,I447,I512),CHOOSE({1,2,3,4},DQ220,DQ220,DQ220,DQ220))</f>
        <v>0</v>
      </c>
      <c r="BO252" s="194">
        <f>SUMPRODUCT(CHOOSE({1,2,3,4},J317,J382,J447,J512),CHOOSE({1,2,3,4},DR220,DR220,DR220,DR220))</f>
        <v>0</v>
      </c>
      <c r="BP252" s="194">
        <f>SUMPRODUCT(CHOOSE({1,2,3,4},K317,K382,K447,K512),CHOOSE({1,2,3,4},DS220,DS220,DS220,DS220))</f>
        <v>0</v>
      </c>
      <c r="BQ252" s="194">
        <f>SUMPRODUCT(CHOOSE({1,2,3,4},L317,L382,L447,L512),CHOOSE({1,2,3,4},DT220,DT220,DT220,DT220))</f>
        <v>0</v>
      </c>
      <c r="BR252" s="194">
        <f>SUMPRODUCT(CHOOSE({1,2,3,4},M317,M382,M447,M512),CHOOSE({1,2,3,4},DU220,DU220,DU220,DU220))</f>
        <v>0</v>
      </c>
      <c r="BS252" s="194">
        <f>SUMPRODUCT(CHOOSE({1,2,3,4},N317,N382,N447,N512),CHOOSE({1,2,3,4},DV220,DV220,DV220,DV220))</f>
        <v>0</v>
      </c>
      <c r="BT252" s="194">
        <f>SUMPRODUCT(CHOOSE({1,2,3,4},O317,O382,O447,O512),CHOOSE({1,2,3,4},DW220,DW220,DW220,DW220))</f>
        <v>0</v>
      </c>
      <c r="BU252" s="194">
        <f>SUMPRODUCT(CHOOSE({1,2,3,4},P317,P382,P447,P512),CHOOSE({1,2,3,4},DX220,DX220,DX220,DX220))</f>
        <v>0</v>
      </c>
      <c r="BV252" s="194">
        <f>SUMPRODUCT(CHOOSE({1,2,3,4},Q317,Q382,Q447,Q512),CHOOSE({1,2,3,4},DY220,DY220,DY220,DY220))</f>
        <v>0</v>
      </c>
      <c r="BW252" s="194">
        <f>SUMPRODUCT(CHOOSE({1,2,3,4},R317,R382,R447,R512),CHOOSE({1,2,3,4},DZ220,DZ220,DZ220,DZ220))</f>
        <v>0</v>
      </c>
      <c r="BX252" s="194">
        <f>SUMPRODUCT(CHOOSE({1,2,3,4},S317,S382,S447,S512),CHOOSE({1,2,3,4},EA220,EA220,EA220,EA220))</f>
        <v>0</v>
      </c>
      <c r="BY252" s="194">
        <f>SUMPRODUCT(CHOOSE({1,2,3,4},T317,T382,T447,T512),CHOOSE({1,2,3,4},EB220,EB220,EB220,EB220))</f>
        <v>0</v>
      </c>
      <c r="BZ252" s="194">
        <f>SUMPRODUCT(CHOOSE({1,2,3,4},U317,U382,U447,U512),CHOOSE({1,2,3,4},EC220,EC220,EC220,EC220))</f>
        <v>0</v>
      </c>
      <c r="CA252" s="194">
        <f>SUMPRODUCT(CHOOSE({1,2,3,4},V317,V382,V447,V512),CHOOSE({1,2,3,4},ED220,ED220,ED220,ED220))</f>
        <v>0</v>
      </c>
      <c r="CB252" s="194">
        <f>SUMPRODUCT(CHOOSE({1,2,3,4},W317,W382,W447,W512),CHOOSE({1,2,3,4},EE220,EE220,EE220,EE220))</f>
        <v>0</v>
      </c>
      <c r="CC252" s="194">
        <f>SUMPRODUCT(CHOOSE({1,2,3,4},X317,X382,X447,X512),CHOOSE({1,2,3,4},EF220,EF220,EF220,EF220))</f>
        <v>0</v>
      </c>
      <c r="CD252" s="194">
        <f>SUMPRODUCT(CHOOSE({1,2,3,4},Y317,Y382,Y447,Y512),CHOOSE({1,2,3,4},EG220,EG220,EG220,EG220))</f>
        <v>0</v>
      </c>
      <c r="CE252" s="194">
        <f>SUMPRODUCT(CHOOSE({1,2,3,4},Z317,Z382,Z447,Z512),CHOOSE({1,2,3,4},EH220,EH220,EH220,EH220))</f>
        <v>0</v>
      </c>
      <c r="CF252" s="194">
        <f>SUMPRODUCT(CHOOSE({1,2,3,4},AA317,AA382,AA447,AA512),CHOOSE({1,2,3,4},EI220,EI220,EI220,EI220))</f>
        <v>0</v>
      </c>
      <c r="CG252" s="194">
        <f>SUMPRODUCT(CHOOSE({1,2,3,4},AB317,AB382,AB447,AB512),CHOOSE({1,2,3,4},EJ220,EJ220,EJ220,EJ220))</f>
        <v>0</v>
      </c>
    </row>
    <row r="253" spans="2:85" x14ac:dyDescent="0.3">
      <c r="B253" s="1">
        <v>17</v>
      </c>
      <c r="C253" s="1"/>
      <c r="D253" s="52"/>
      <c r="E253" s="52"/>
      <c r="F253" s="52"/>
      <c r="G253" s="52"/>
      <c r="H253" s="52"/>
      <c r="I253" s="52"/>
      <c r="J253" s="52"/>
      <c r="K253" s="52"/>
      <c r="L253" s="52"/>
      <c r="M253" s="52"/>
      <c r="N253" s="52"/>
      <c r="O253" s="52"/>
      <c r="P253" s="52"/>
      <c r="Q253" s="52"/>
      <c r="R253" s="52"/>
      <c r="S253" s="52"/>
      <c r="T253" s="156">
        <f t="shared" si="34"/>
        <v>0</v>
      </c>
      <c r="U253" s="156">
        <f t="shared" si="34"/>
        <v>0</v>
      </c>
      <c r="V253" s="156">
        <f t="shared" si="34"/>
        <v>0</v>
      </c>
      <c r="W253" s="156">
        <f t="shared" si="34"/>
        <v>0</v>
      </c>
      <c r="X253" s="156">
        <f t="shared" si="34"/>
        <v>0</v>
      </c>
      <c r="Y253" s="156">
        <f t="shared" si="34"/>
        <v>0</v>
      </c>
      <c r="Z253" s="156">
        <f t="shared" si="34"/>
        <v>0</v>
      </c>
      <c r="AA253" s="156">
        <f t="shared" si="34"/>
        <v>0</v>
      </c>
      <c r="AB253" s="156">
        <f t="shared" si="34"/>
        <v>0</v>
      </c>
      <c r="AC253" s="156"/>
      <c r="AD253" s="156"/>
      <c r="AE253" s="156"/>
      <c r="AF253" s="156"/>
      <c r="AG253" s="180">
        <f t="shared" si="31"/>
        <v>0</v>
      </c>
      <c r="AH253" s="180">
        <f t="shared" si="31"/>
        <v>0</v>
      </c>
      <c r="AI253" s="180">
        <f t="shared" si="31"/>
        <v>0</v>
      </c>
      <c r="AJ253" s="180">
        <f t="shared" si="31"/>
        <v>0</v>
      </c>
      <c r="AK253" s="180">
        <f t="shared" si="32"/>
        <v>0</v>
      </c>
      <c r="AL253" s="180">
        <f t="shared" si="32"/>
        <v>0</v>
      </c>
      <c r="AM253" s="180">
        <f t="shared" si="32"/>
        <v>0</v>
      </c>
      <c r="AN253" s="180">
        <f t="shared" si="32"/>
        <v>0</v>
      </c>
      <c r="AO253" s="180">
        <f t="shared" si="32"/>
        <v>0</v>
      </c>
      <c r="AP253" s="180">
        <f t="shared" si="32"/>
        <v>0</v>
      </c>
      <c r="AQ253" s="180">
        <f t="shared" si="32"/>
        <v>0</v>
      </c>
      <c r="AR253" s="180">
        <f t="shared" si="32"/>
        <v>0</v>
      </c>
      <c r="AS253" s="180">
        <f t="shared" si="32"/>
        <v>0</v>
      </c>
      <c r="AT253" s="180">
        <f t="shared" si="32"/>
        <v>0</v>
      </c>
      <c r="AU253" s="180">
        <f t="shared" si="32"/>
        <v>0</v>
      </c>
      <c r="AV253" s="180">
        <f t="shared" si="32"/>
        <v>0</v>
      </c>
      <c r="AW253" s="180">
        <f t="shared" si="32"/>
        <v>0</v>
      </c>
      <c r="AX253" s="180">
        <f t="shared" si="32"/>
        <v>0</v>
      </c>
      <c r="AY253" s="180">
        <f t="shared" si="32"/>
        <v>0</v>
      </c>
      <c r="AZ253" s="180">
        <f t="shared" si="32"/>
        <v>0</v>
      </c>
      <c r="BA253" s="180">
        <f t="shared" si="33"/>
        <v>0</v>
      </c>
      <c r="BB253" s="180">
        <f t="shared" si="33"/>
        <v>0</v>
      </c>
      <c r="BC253" s="180">
        <f t="shared" si="33"/>
        <v>0</v>
      </c>
      <c r="BD253" s="180">
        <f t="shared" si="33"/>
        <v>0</v>
      </c>
      <c r="BE253" s="180">
        <f t="shared" si="33"/>
        <v>0</v>
      </c>
      <c r="BF253" s="52"/>
      <c r="BG253" s="52"/>
      <c r="BH253" s="52"/>
      <c r="BI253" s="194">
        <f>SUMPRODUCT(CHOOSE({1,2,3,4},D318,D383,D448,D513),CHOOSE({1,2,3,4},DL221,DL221,DL221,DL221))</f>
        <v>0</v>
      </c>
      <c r="BJ253" s="194">
        <f>SUMPRODUCT(CHOOSE({1,2,3,4},E318,E383,E448,E513),CHOOSE({1,2,3,4},DM221,DM221,DM221,DM221))</f>
        <v>0</v>
      </c>
      <c r="BK253" s="194">
        <f>SUMPRODUCT(CHOOSE({1,2,3,4},F318,F383,F448,F513),CHOOSE({1,2,3,4},DN221,DN221,DN221,DN221))</f>
        <v>0</v>
      </c>
      <c r="BL253" s="194">
        <f>SUMPRODUCT(CHOOSE({1,2,3,4},G318,G383,G448,G513),CHOOSE({1,2,3,4},DO221,DO221,DO221,DO221))</f>
        <v>0</v>
      </c>
      <c r="BM253" s="194">
        <f>SUMPRODUCT(CHOOSE({1,2,3,4},H318,H383,H448,H513),CHOOSE({1,2,3,4},DP221,DP221,DP221,DP221))</f>
        <v>0</v>
      </c>
      <c r="BN253" s="194">
        <f>SUMPRODUCT(CHOOSE({1,2,3,4},I318,I383,I448,I513),CHOOSE({1,2,3,4},DQ221,DQ221,DQ221,DQ221))</f>
        <v>0</v>
      </c>
      <c r="BO253" s="194">
        <f>SUMPRODUCT(CHOOSE({1,2,3,4},J318,J383,J448,J513),CHOOSE({1,2,3,4},DR221,DR221,DR221,DR221))</f>
        <v>0</v>
      </c>
      <c r="BP253" s="194">
        <f>SUMPRODUCT(CHOOSE({1,2,3,4},K318,K383,K448,K513),CHOOSE({1,2,3,4},DS221,DS221,DS221,DS221))</f>
        <v>0</v>
      </c>
      <c r="BQ253" s="194">
        <f>SUMPRODUCT(CHOOSE({1,2,3,4},L318,L383,L448,L513),CHOOSE({1,2,3,4},DT221,DT221,DT221,DT221))</f>
        <v>0</v>
      </c>
      <c r="BR253" s="194">
        <f>SUMPRODUCT(CHOOSE({1,2,3,4},M318,M383,M448,M513),CHOOSE({1,2,3,4},DU221,DU221,DU221,DU221))</f>
        <v>0</v>
      </c>
      <c r="BS253" s="194">
        <f>SUMPRODUCT(CHOOSE({1,2,3,4},N318,N383,N448,N513),CHOOSE({1,2,3,4},DV221,DV221,DV221,DV221))</f>
        <v>0</v>
      </c>
      <c r="BT253" s="194">
        <f>SUMPRODUCT(CHOOSE({1,2,3,4},O318,O383,O448,O513),CHOOSE({1,2,3,4},DW221,DW221,DW221,DW221))</f>
        <v>0</v>
      </c>
      <c r="BU253" s="194">
        <f>SUMPRODUCT(CHOOSE({1,2,3,4},P318,P383,P448,P513),CHOOSE({1,2,3,4},DX221,DX221,DX221,DX221))</f>
        <v>0</v>
      </c>
      <c r="BV253" s="194">
        <f>SUMPRODUCT(CHOOSE({1,2,3,4},Q318,Q383,Q448,Q513),CHOOSE({1,2,3,4},DY221,DY221,DY221,DY221))</f>
        <v>0</v>
      </c>
      <c r="BW253" s="194">
        <f>SUMPRODUCT(CHOOSE({1,2,3,4},R318,R383,R448,R513),CHOOSE({1,2,3,4},DZ221,DZ221,DZ221,DZ221))</f>
        <v>0</v>
      </c>
      <c r="BX253" s="194">
        <f>SUMPRODUCT(CHOOSE({1,2,3,4},S318,S383,S448,S513),CHOOSE({1,2,3,4},EA221,EA221,EA221,EA221))</f>
        <v>0</v>
      </c>
      <c r="BY253" s="194">
        <f>SUMPRODUCT(CHOOSE({1,2,3,4},T318,T383,T448,T513),CHOOSE({1,2,3,4},EB221,EB221,EB221,EB221))</f>
        <v>0</v>
      </c>
      <c r="BZ253" s="194">
        <f>SUMPRODUCT(CHOOSE({1,2,3,4},U318,U383,U448,U513),CHOOSE({1,2,3,4},EC221,EC221,EC221,EC221))</f>
        <v>0</v>
      </c>
      <c r="CA253" s="194">
        <f>SUMPRODUCT(CHOOSE({1,2,3,4},V318,V383,V448,V513),CHOOSE({1,2,3,4},ED221,ED221,ED221,ED221))</f>
        <v>0</v>
      </c>
      <c r="CB253" s="194">
        <f>SUMPRODUCT(CHOOSE({1,2,3,4},W318,W383,W448,W513),CHOOSE({1,2,3,4},EE221,EE221,EE221,EE221))</f>
        <v>0</v>
      </c>
      <c r="CC253" s="194">
        <f>SUMPRODUCT(CHOOSE({1,2,3,4},X318,X383,X448,X513),CHOOSE({1,2,3,4},EF221,EF221,EF221,EF221))</f>
        <v>0</v>
      </c>
      <c r="CD253" s="194">
        <f>SUMPRODUCT(CHOOSE({1,2,3,4},Y318,Y383,Y448,Y513),CHOOSE({1,2,3,4},EG221,EG221,EG221,EG221))</f>
        <v>0</v>
      </c>
      <c r="CE253" s="194">
        <f>SUMPRODUCT(CHOOSE({1,2,3,4},Z318,Z383,Z448,Z513),CHOOSE({1,2,3,4},EH221,EH221,EH221,EH221))</f>
        <v>0</v>
      </c>
      <c r="CF253" s="194">
        <f>SUMPRODUCT(CHOOSE({1,2,3,4},AA318,AA383,AA448,AA513),CHOOSE({1,2,3,4},EI221,EI221,EI221,EI221))</f>
        <v>0</v>
      </c>
      <c r="CG253" s="194">
        <f>SUMPRODUCT(CHOOSE({1,2,3,4},AB318,AB383,AB448,AB513),CHOOSE({1,2,3,4},EJ221,EJ221,EJ221,EJ221))</f>
        <v>0</v>
      </c>
    </row>
    <row r="254" spans="2:85" x14ac:dyDescent="0.3">
      <c r="B254" s="1">
        <v>18</v>
      </c>
      <c r="C254" s="1"/>
      <c r="D254" s="52"/>
      <c r="E254" s="52"/>
      <c r="F254" s="52"/>
      <c r="G254" s="52"/>
      <c r="H254" s="52"/>
      <c r="I254" s="52"/>
      <c r="J254" s="52"/>
      <c r="K254" s="52"/>
      <c r="L254" s="52"/>
      <c r="M254" s="52"/>
      <c r="N254" s="52"/>
      <c r="O254" s="52"/>
      <c r="P254" s="52"/>
      <c r="Q254" s="52"/>
      <c r="R254" s="52"/>
      <c r="S254" s="52"/>
      <c r="T254" s="52"/>
      <c r="U254" s="156">
        <f t="shared" si="34"/>
        <v>0</v>
      </c>
      <c r="V254" s="156">
        <f t="shared" si="34"/>
        <v>0</v>
      </c>
      <c r="W254" s="156">
        <f t="shared" si="34"/>
        <v>0</v>
      </c>
      <c r="X254" s="156">
        <f t="shared" si="34"/>
        <v>0</v>
      </c>
      <c r="Y254" s="156">
        <f t="shared" si="34"/>
        <v>0</v>
      </c>
      <c r="Z254" s="156">
        <f t="shared" si="34"/>
        <v>0</v>
      </c>
      <c r="AA254" s="156">
        <f t="shared" si="34"/>
        <v>0</v>
      </c>
      <c r="AB254" s="156">
        <f t="shared" si="34"/>
        <v>0</v>
      </c>
      <c r="AC254" s="156"/>
      <c r="AD254" s="156"/>
      <c r="AE254" s="156"/>
      <c r="AF254" s="156"/>
      <c r="AG254" s="180">
        <f t="shared" si="31"/>
        <v>0</v>
      </c>
      <c r="AH254" s="180">
        <f t="shared" si="31"/>
        <v>0</v>
      </c>
      <c r="AI254" s="180">
        <f t="shared" si="31"/>
        <v>0</v>
      </c>
      <c r="AJ254" s="180">
        <f t="shared" si="31"/>
        <v>0</v>
      </c>
      <c r="AK254" s="180">
        <f t="shared" si="32"/>
        <v>0</v>
      </c>
      <c r="AL254" s="180">
        <f t="shared" si="32"/>
        <v>0</v>
      </c>
      <c r="AM254" s="180">
        <f t="shared" si="32"/>
        <v>0</v>
      </c>
      <c r="AN254" s="180">
        <f t="shared" si="32"/>
        <v>0</v>
      </c>
      <c r="AO254" s="180">
        <f t="shared" si="32"/>
        <v>0</v>
      </c>
      <c r="AP254" s="180">
        <f t="shared" si="32"/>
        <v>0</v>
      </c>
      <c r="AQ254" s="180">
        <f t="shared" si="32"/>
        <v>0</v>
      </c>
      <c r="AR254" s="180">
        <f t="shared" si="32"/>
        <v>0</v>
      </c>
      <c r="AS254" s="180">
        <f t="shared" si="32"/>
        <v>0</v>
      </c>
      <c r="AT254" s="180">
        <f t="shared" si="32"/>
        <v>0</v>
      </c>
      <c r="AU254" s="180">
        <f t="shared" si="32"/>
        <v>0</v>
      </c>
      <c r="AV254" s="180">
        <f t="shared" si="32"/>
        <v>0</v>
      </c>
      <c r="AW254" s="180">
        <f t="shared" si="32"/>
        <v>0</v>
      </c>
      <c r="AX254" s="180">
        <f t="shared" si="32"/>
        <v>0</v>
      </c>
      <c r="AY254" s="180">
        <f t="shared" si="32"/>
        <v>0</v>
      </c>
      <c r="AZ254" s="180">
        <f t="shared" si="32"/>
        <v>0</v>
      </c>
      <c r="BA254" s="180">
        <f t="shared" si="33"/>
        <v>0</v>
      </c>
      <c r="BB254" s="180">
        <f t="shared" si="33"/>
        <v>0</v>
      </c>
      <c r="BC254" s="180">
        <f t="shared" si="33"/>
        <v>0</v>
      </c>
      <c r="BD254" s="180">
        <f t="shared" si="33"/>
        <v>0</v>
      </c>
      <c r="BE254" s="180">
        <f t="shared" si="33"/>
        <v>0</v>
      </c>
      <c r="BF254" s="52"/>
      <c r="BG254" s="52"/>
      <c r="BH254" s="52"/>
      <c r="BI254" s="194">
        <f>SUMPRODUCT(CHOOSE({1,2,3,4},D319,D384,D449,D514),CHOOSE({1,2,3,4},DL222,DL222,DL222,DL222))</f>
        <v>0</v>
      </c>
      <c r="BJ254" s="194">
        <f>SUMPRODUCT(CHOOSE({1,2,3,4},E319,E384,E449,E514),CHOOSE({1,2,3,4},DM222,DM222,DM222,DM222))</f>
        <v>0</v>
      </c>
      <c r="BK254" s="194">
        <f>SUMPRODUCT(CHOOSE({1,2,3,4},F319,F384,F449,F514),CHOOSE({1,2,3,4},DN222,DN222,DN222,DN222))</f>
        <v>0</v>
      </c>
      <c r="BL254" s="194">
        <f>SUMPRODUCT(CHOOSE({1,2,3,4},G319,G384,G449,G514),CHOOSE({1,2,3,4},DO222,DO222,DO222,DO222))</f>
        <v>0</v>
      </c>
      <c r="BM254" s="194">
        <f>SUMPRODUCT(CHOOSE({1,2,3,4},H319,H384,H449,H514),CHOOSE({1,2,3,4},DP222,DP222,DP222,DP222))</f>
        <v>0</v>
      </c>
      <c r="BN254" s="194">
        <f>SUMPRODUCT(CHOOSE({1,2,3,4},I319,I384,I449,I514),CHOOSE({1,2,3,4},DQ222,DQ222,DQ222,DQ222))</f>
        <v>0</v>
      </c>
      <c r="BO254" s="194">
        <f>SUMPRODUCT(CHOOSE({1,2,3,4},J319,J384,J449,J514),CHOOSE({1,2,3,4},DR222,DR222,DR222,DR222))</f>
        <v>0</v>
      </c>
      <c r="BP254" s="194">
        <f>SUMPRODUCT(CHOOSE({1,2,3,4},K319,K384,K449,K514),CHOOSE({1,2,3,4},DS222,DS222,DS222,DS222))</f>
        <v>0</v>
      </c>
      <c r="BQ254" s="194">
        <f>SUMPRODUCT(CHOOSE({1,2,3,4},L319,L384,L449,L514),CHOOSE({1,2,3,4},DT222,DT222,DT222,DT222))</f>
        <v>0</v>
      </c>
      <c r="BR254" s="194">
        <f>SUMPRODUCT(CHOOSE({1,2,3,4},M319,M384,M449,M514),CHOOSE({1,2,3,4},DU222,DU222,DU222,DU222))</f>
        <v>0</v>
      </c>
      <c r="BS254" s="194">
        <f>SUMPRODUCT(CHOOSE({1,2,3,4},N319,N384,N449,N514),CHOOSE({1,2,3,4},DV222,DV222,DV222,DV222))</f>
        <v>0</v>
      </c>
      <c r="BT254" s="194">
        <f>SUMPRODUCT(CHOOSE({1,2,3,4},O319,O384,O449,O514),CHOOSE({1,2,3,4},DW222,DW222,DW222,DW222))</f>
        <v>0</v>
      </c>
      <c r="BU254" s="194">
        <f>SUMPRODUCT(CHOOSE({1,2,3,4},P319,P384,P449,P514),CHOOSE({1,2,3,4},DX222,DX222,DX222,DX222))</f>
        <v>0</v>
      </c>
      <c r="BV254" s="194">
        <f>SUMPRODUCT(CHOOSE({1,2,3,4},Q319,Q384,Q449,Q514),CHOOSE({1,2,3,4},DY222,DY222,DY222,DY222))</f>
        <v>0</v>
      </c>
      <c r="BW254" s="194">
        <f>SUMPRODUCT(CHOOSE({1,2,3,4},R319,R384,R449,R514),CHOOSE({1,2,3,4},DZ222,DZ222,DZ222,DZ222))</f>
        <v>0</v>
      </c>
      <c r="BX254" s="194">
        <f>SUMPRODUCT(CHOOSE({1,2,3,4},S319,S384,S449,S514),CHOOSE({1,2,3,4},EA222,EA222,EA222,EA222))</f>
        <v>0</v>
      </c>
      <c r="BY254" s="194">
        <f>SUMPRODUCT(CHOOSE({1,2,3,4},T319,T384,T449,T514),CHOOSE({1,2,3,4},EB222,EB222,EB222,EB222))</f>
        <v>0</v>
      </c>
      <c r="BZ254" s="194">
        <f>SUMPRODUCT(CHOOSE({1,2,3,4},U319,U384,U449,U514),CHOOSE({1,2,3,4},EC222,EC222,EC222,EC222))</f>
        <v>0</v>
      </c>
      <c r="CA254" s="194">
        <f>SUMPRODUCT(CHOOSE({1,2,3,4},V319,V384,V449,V514),CHOOSE({1,2,3,4},ED222,ED222,ED222,ED222))</f>
        <v>0</v>
      </c>
      <c r="CB254" s="194">
        <f>SUMPRODUCT(CHOOSE({1,2,3,4},W319,W384,W449,W514),CHOOSE({1,2,3,4},EE222,EE222,EE222,EE222))</f>
        <v>0</v>
      </c>
      <c r="CC254" s="194">
        <f>SUMPRODUCT(CHOOSE({1,2,3,4},X319,X384,X449,X514),CHOOSE({1,2,3,4},EF222,EF222,EF222,EF222))</f>
        <v>0</v>
      </c>
      <c r="CD254" s="194">
        <f>SUMPRODUCT(CHOOSE({1,2,3,4},Y319,Y384,Y449,Y514),CHOOSE({1,2,3,4},EG222,EG222,EG222,EG222))</f>
        <v>0</v>
      </c>
      <c r="CE254" s="194">
        <f>SUMPRODUCT(CHOOSE({1,2,3,4},Z319,Z384,Z449,Z514),CHOOSE({1,2,3,4},EH222,EH222,EH222,EH222))</f>
        <v>0</v>
      </c>
      <c r="CF254" s="194">
        <f>SUMPRODUCT(CHOOSE({1,2,3,4},AA319,AA384,AA449,AA514),CHOOSE({1,2,3,4},EI222,EI222,EI222,EI222))</f>
        <v>0</v>
      </c>
      <c r="CG254" s="194">
        <f>SUMPRODUCT(CHOOSE({1,2,3,4},AB319,AB384,AB449,AB514),CHOOSE({1,2,3,4},EJ222,EJ222,EJ222,EJ222))</f>
        <v>0</v>
      </c>
    </row>
    <row r="255" spans="2:85" x14ac:dyDescent="0.3">
      <c r="B255" s="1">
        <v>19</v>
      </c>
      <c r="C255" s="1"/>
      <c r="D255" s="52"/>
      <c r="E255" s="52"/>
      <c r="F255" s="52"/>
      <c r="G255" s="52"/>
      <c r="H255" s="52"/>
      <c r="I255" s="52"/>
      <c r="J255" s="52"/>
      <c r="K255" s="52"/>
      <c r="L255" s="52"/>
      <c r="M255" s="52"/>
      <c r="N255" s="52"/>
      <c r="O255" s="52"/>
      <c r="P255" s="52"/>
      <c r="Q255" s="52"/>
      <c r="R255" s="52"/>
      <c r="S255" s="52"/>
      <c r="T255" s="52"/>
      <c r="U255" s="52"/>
      <c r="V255" s="156">
        <f t="shared" si="34"/>
        <v>0</v>
      </c>
      <c r="W255" s="156">
        <f t="shared" si="34"/>
        <v>0</v>
      </c>
      <c r="X255" s="156">
        <f t="shared" si="34"/>
        <v>0</v>
      </c>
      <c r="Y255" s="156">
        <f t="shared" si="34"/>
        <v>0</v>
      </c>
      <c r="Z255" s="156">
        <f t="shared" si="34"/>
        <v>0</v>
      </c>
      <c r="AA255" s="156">
        <f t="shared" si="34"/>
        <v>0</v>
      </c>
      <c r="AB255" s="156">
        <f t="shared" si="34"/>
        <v>0</v>
      </c>
      <c r="AC255" s="156"/>
      <c r="AD255" s="156"/>
      <c r="AE255" s="156"/>
      <c r="AF255" s="156"/>
      <c r="AG255" s="180">
        <f t="shared" si="31"/>
        <v>0</v>
      </c>
      <c r="AH255" s="180">
        <f t="shared" si="31"/>
        <v>0</v>
      </c>
      <c r="AI255" s="180">
        <f t="shared" si="31"/>
        <v>0</v>
      </c>
      <c r="AJ255" s="180">
        <f t="shared" si="31"/>
        <v>0</v>
      </c>
      <c r="AK255" s="180">
        <f t="shared" si="32"/>
        <v>0</v>
      </c>
      <c r="AL255" s="180">
        <f t="shared" si="32"/>
        <v>0</v>
      </c>
      <c r="AM255" s="180">
        <f t="shared" si="32"/>
        <v>0</v>
      </c>
      <c r="AN255" s="180">
        <f t="shared" si="32"/>
        <v>0</v>
      </c>
      <c r="AO255" s="180">
        <f t="shared" si="32"/>
        <v>0</v>
      </c>
      <c r="AP255" s="180">
        <f t="shared" si="32"/>
        <v>0</v>
      </c>
      <c r="AQ255" s="180">
        <f t="shared" si="32"/>
        <v>0</v>
      </c>
      <c r="AR255" s="180">
        <f t="shared" si="32"/>
        <v>0</v>
      </c>
      <c r="AS255" s="180">
        <f t="shared" si="32"/>
        <v>0</v>
      </c>
      <c r="AT255" s="180">
        <f t="shared" si="32"/>
        <v>0</v>
      </c>
      <c r="AU255" s="180">
        <f t="shared" si="32"/>
        <v>0</v>
      </c>
      <c r="AV255" s="180">
        <f t="shared" si="32"/>
        <v>0</v>
      </c>
      <c r="AW255" s="180">
        <f t="shared" si="32"/>
        <v>0</v>
      </c>
      <c r="AX255" s="180">
        <f t="shared" si="32"/>
        <v>0</v>
      </c>
      <c r="AY255" s="180">
        <f t="shared" si="32"/>
        <v>0</v>
      </c>
      <c r="AZ255" s="180">
        <f t="shared" si="32"/>
        <v>0</v>
      </c>
      <c r="BA255" s="180">
        <f t="shared" si="33"/>
        <v>0</v>
      </c>
      <c r="BB255" s="180">
        <f t="shared" si="33"/>
        <v>0</v>
      </c>
      <c r="BC255" s="180">
        <f t="shared" si="33"/>
        <v>0</v>
      </c>
      <c r="BD255" s="180">
        <f t="shared" si="33"/>
        <v>0</v>
      </c>
      <c r="BE255" s="180">
        <f t="shared" si="33"/>
        <v>0</v>
      </c>
      <c r="BF255" s="52"/>
      <c r="BG255" s="52"/>
      <c r="BH255" s="52"/>
      <c r="BI255" s="194">
        <f>SUMPRODUCT(CHOOSE({1,2,3,4},D320,D385,D450,D515),CHOOSE({1,2,3,4},DL223,DL223,DL223,DL223))</f>
        <v>0</v>
      </c>
      <c r="BJ255" s="194">
        <f>SUMPRODUCT(CHOOSE({1,2,3,4},E320,E385,E450,E515),CHOOSE({1,2,3,4},DM223,DM223,DM223,DM223))</f>
        <v>0</v>
      </c>
      <c r="BK255" s="194">
        <f>SUMPRODUCT(CHOOSE({1,2,3,4},F320,F385,F450,F515),CHOOSE({1,2,3,4},DN223,DN223,DN223,DN223))</f>
        <v>0</v>
      </c>
      <c r="BL255" s="194">
        <f>SUMPRODUCT(CHOOSE({1,2,3,4},G320,G385,G450,G515),CHOOSE({1,2,3,4},DO223,DO223,DO223,DO223))</f>
        <v>0</v>
      </c>
      <c r="BM255" s="194">
        <f>SUMPRODUCT(CHOOSE({1,2,3,4},H320,H385,H450,H515),CHOOSE({1,2,3,4},DP223,DP223,DP223,DP223))</f>
        <v>0</v>
      </c>
      <c r="BN255" s="194">
        <f>SUMPRODUCT(CHOOSE({1,2,3,4},I320,I385,I450,I515),CHOOSE({1,2,3,4},DQ223,DQ223,DQ223,DQ223))</f>
        <v>0</v>
      </c>
      <c r="BO255" s="194">
        <f>SUMPRODUCT(CHOOSE({1,2,3,4},J320,J385,J450,J515),CHOOSE({1,2,3,4},DR223,DR223,DR223,DR223))</f>
        <v>0</v>
      </c>
      <c r="BP255" s="194">
        <f>SUMPRODUCT(CHOOSE({1,2,3,4},K320,K385,K450,K515),CHOOSE({1,2,3,4},DS223,DS223,DS223,DS223))</f>
        <v>0</v>
      </c>
      <c r="BQ255" s="194">
        <f>SUMPRODUCT(CHOOSE({1,2,3,4},L320,L385,L450,L515),CHOOSE({1,2,3,4},DT223,DT223,DT223,DT223))</f>
        <v>0</v>
      </c>
      <c r="BR255" s="194">
        <f>SUMPRODUCT(CHOOSE({1,2,3,4},M320,M385,M450,M515),CHOOSE({1,2,3,4},DU223,DU223,DU223,DU223))</f>
        <v>0</v>
      </c>
      <c r="BS255" s="194">
        <f>SUMPRODUCT(CHOOSE({1,2,3,4},N320,N385,N450,N515),CHOOSE({1,2,3,4},DV223,DV223,DV223,DV223))</f>
        <v>0</v>
      </c>
      <c r="BT255" s="194">
        <f>SUMPRODUCT(CHOOSE({1,2,3,4},O320,O385,O450,O515),CHOOSE({1,2,3,4},DW223,DW223,DW223,DW223))</f>
        <v>0</v>
      </c>
      <c r="BU255" s="194">
        <f>SUMPRODUCT(CHOOSE({1,2,3,4},P320,P385,P450,P515),CHOOSE({1,2,3,4},DX223,DX223,DX223,DX223))</f>
        <v>0</v>
      </c>
      <c r="BV255" s="194">
        <f>SUMPRODUCT(CHOOSE({1,2,3,4},Q320,Q385,Q450,Q515),CHOOSE({1,2,3,4},DY223,DY223,DY223,DY223))</f>
        <v>0</v>
      </c>
      <c r="BW255" s="194">
        <f>SUMPRODUCT(CHOOSE({1,2,3,4},R320,R385,R450,R515),CHOOSE({1,2,3,4},DZ223,DZ223,DZ223,DZ223))</f>
        <v>0</v>
      </c>
      <c r="BX255" s="194">
        <f>SUMPRODUCT(CHOOSE({1,2,3,4},S320,S385,S450,S515),CHOOSE({1,2,3,4},EA223,EA223,EA223,EA223))</f>
        <v>0</v>
      </c>
      <c r="BY255" s="194">
        <f>SUMPRODUCT(CHOOSE({1,2,3,4},T320,T385,T450,T515),CHOOSE({1,2,3,4},EB223,EB223,EB223,EB223))</f>
        <v>0</v>
      </c>
      <c r="BZ255" s="194">
        <f>SUMPRODUCT(CHOOSE({1,2,3,4},U320,U385,U450,U515),CHOOSE({1,2,3,4},EC223,EC223,EC223,EC223))</f>
        <v>0</v>
      </c>
      <c r="CA255" s="194">
        <f>SUMPRODUCT(CHOOSE({1,2,3,4},V320,V385,V450,V515),CHOOSE({1,2,3,4},ED223,ED223,ED223,ED223))</f>
        <v>0</v>
      </c>
      <c r="CB255" s="194">
        <f>SUMPRODUCT(CHOOSE({1,2,3,4},W320,W385,W450,W515),CHOOSE({1,2,3,4},EE223,EE223,EE223,EE223))</f>
        <v>0</v>
      </c>
      <c r="CC255" s="194">
        <f>SUMPRODUCT(CHOOSE({1,2,3,4},X320,X385,X450,X515),CHOOSE({1,2,3,4},EF223,EF223,EF223,EF223))</f>
        <v>0</v>
      </c>
      <c r="CD255" s="194">
        <f>SUMPRODUCT(CHOOSE({1,2,3,4},Y320,Y385,Y450,Y515),CHOOSE({1,2,3,4},EG223,EG223,EG223,EG223))</f>
        <v>0</v>
      </c>
      <c r="CE255" s="194">
        <f>SUMPRODUCT(CHOOSE({1,2,3,4},Z320,Z385,Z450,Z515),CHOOSE({1,2,3,4},EH223,EH223,EH223,EH223))</f>
        <v>0</v>
      </c>
      <c r="CF255" s="194">
        <f>SUMPRODUCT(CHOOSE({1,2,3,4},AA320,AA385,AA450,AA515),CHOOSE({1,2,3,4},EI223,EI223,EI223,EI223))</f>
        <v>0</v>
      </c>
      <c r="CG255" s="194">
        <f>SUMPRODUCT(CHOOSE({1,2,3,4},AB320,AB385,AB450,AB515),CHOOSE({1,2,3,4},EJ223,EJ223,EJ223,EJ223))</f>
        <v>0</v>
      </c>
    </row>
    <row r="256" spans="2:85" x14ac:dyDescent="0.3">
      <c r="B256" s="1">
        <v>20</v>
      </c>
      <c r="C256" s="1"/>
      <c r="D256" s="52"/>
      <c r="E256" s="52"/>
      <c r="F256" s="52"/>
      <c r="G256" s="52"/>
      <c r="H256" s="52"/>
      <c r="I256" s="52"/>
      <c r="J256" s="52"/>
      <c r="K256" s="52"/>
      <c r="L256" s="52"/>
      <c r="M256" s="52"/>
      <c r="N256" s="52"/>
      <c r="O256" s="52"/>
      <c r="P256" s="52"/>
      <c r="Q256" s="52"/>
      <c r="R256" s="52"/>
      <c r="S256" s="52"/>
      <c r="T256" s="52"/>
      <c r="U256" s="52"/>
      <c r="V256" s="52"/>
      <c r="W256" s="156">
        <f t="shared" si="34"/>
        <v>0</v>
      </c>
      <c r="X256" s="156">
        <f t="shared" si="34"/>
        <v>0</v>
      </c>
      <c r="Y256" s="156">
        <f t="shared" si="34"/>
        <v>0</v>
      </c>
      <c r="Z256" s="156">
        <f t="shared" si="34"/>
        <v>0</v>
      </c>
      <c r="AA256" s="156">
        <f t="shared" si="34"/>
        <v>0</v>
      </c>
      <c r="AB256" s="156">
        <f t="shared" si="34"/>
        <v>0</v>
      </c>
      <c r="AC256" s="156"/>
      <c r="AD256" s="156"/>
      <c r="AE256" s="156"/>
      <c r="AF256" s="156"/>
      <c r="AG256" s="180">
        <f t="shared" si="31"/>
        <v>0</v>
      </c>
      <c r="AH256" s="180">
        <f t="shared" si="31"/>
        <v>0</v>
      </c>
      <c r="AI256" s="180">
        <f t="shared" si="31"/>
        <v>0</v>
      </c>
      <c r="AJ256" s="180">
        <f t="shared" si="31"/>
        <v>0</v>
      </c>
      <c r="AK256" s="180">
        <f t="shared" si="32"/>
        <v>0</v>
      </c>
      <c r="AL256" s="180">
        <f t="shared" si="32"/>
        <v>0</v>
      </c>
      <c r="AM256" s="180">
        <f t="shared" si="32"/>
        <v>0</v>
      </c>
      <c r="AN256" s="180">
        <f t="shared" si="32"/>
        <v>0</v>
      </c>
      <c r="AO256" s="180">
        <f t="shared" si="32"/>
        <v>0</v>
      </c>
      <c r="AP256" s="180">
        <f t="shared" si="32"/>
        <v>0</v>
      </c>
      <c r="AQ256" s="180">
        <f t="shared" si="32"/>
        <v>0</v>
      </c>
      <c r="AR256" s="180">
        <f t="shared" si="32"/>
        <v>0</v>
      </c>
      <c r="AS256" s="180">
        <f t="shared" si="32"/>
        <v>0</v>
      </c>
      <c r="AT256" s="180">
        <f t="shared" si="32"/>
        <v>0</v>
      </c>
      <c r="AU256" s="180">
        <f t="shared" si="32"/>
        <v>0</v>
      </c>
      <c r="AV256" s="180">
        <f t="shared" si="32"/>
        <v>0</v>
      </c>
      <c r="AW256" s="180">
        <f t="shared" si="32"/>
        <v>0</v>
      </c>
      <c r="AX256" s="180">
        <f t="shared" si="32"/>
        <v>0</v>
      </c>
      <c r="AY256" s="180">
        <f t="shared" si="32"/>
        <v>0</v>
      </c>
      <c r="AZ256" s="180">
        <f t="shared" si="32"/>
        <v>0</v>
      </c>
      <c r="BA256" s="180">
        <f t="shared" si="33"/>
        <v>0</v>
      </c>
      <c r="BB256" s="180">
        <f t="shared" si="33"/>
        <v>0</v>
      </c>
      <c r="BC256" s="180">
        <f t="shared" si="33"/>
        <v>0</v>
      </c>
      <c r="BD256" s="180">
        <f t="shared" si="33"/>
        <v>0</v>
      </c>
      <c r="BE256" s="180">
        <f t="shared" si="33"/>
        <v>0</v>
      </c>
      <c r="BF256" s="52"/>
      <c r="BG256" s="52"/>
      <c r="BH256" s="52"/>
      <c r="BI256" s="194">
        <f>SUMPRODUCT(CHOOSE({1,2,3,4},D321,D386,D451,D516),CHOOSE({1,2,3,4},DL224,DL224,DL224,DL224))</f>
        <v>0</v>
      </c>
      <c r="BJ256" s="194">
        <f>SUMPRODUCT(CHOOSE({1,2,3,4},E321,E386,E451,E516),CHOOSE({1,2,3,4},DM224,DM224,DM224,DM224))</f>
        <v>0</v>
      </c>
      <c r="BK256" s="194">
        <f>SUMPRODUCT(CHOOSE({1,2,3,4},F321,F386,F451,F516),CHOOSE({1,2,3,4},DN224,DN224,DN224,DN224))</f>
        <v>0</v>
      </c>
      <c r="BL256" s="194">
        <f>SUMPRODUCT(CHOOSE({1,2,3,4},G321,G386,G451,G516),CHOOSE({1,2,3,4},DO224,DO224,DO224,DO224))</f>
        <v>0</v>
      </c>
      <c r="BM256" s="194">
        <f>SUMPRODUCT(CHOOSE({1,2,3,4},H321,H386,H451,H516),CHOOSE({1,2,3,4},DP224,DP224,DP224,DP224))</f>
        <v>0</v>
      </c>
      <c r="BN256" s="194">
        <f>SUMPRODUCT(CHOOSE({1,2,3,4},I321,I386,I451,I516),CHOOSE({1,2,3,4},DQ224,DQ224,DQ224,DQ224))</f>
        <v>0</v>
      </c>
      <c r="BO256" s="194">
        <f>SUMPRODUCT(CHOOSE({1,2,3,4},J321,J386,J451,J516),CHOOSE({1,2,3,4},DR224,DR224,DR224,DR224))</f>
        <v>0</v>
      </c>
      <c r="BP256" s="194">
        <f>SUMPRODUCT(CHOOSE({1,2,3,4},K321,K386,K451,K516),CHOOSE({1,2,3,4},DS224,DS224,DS224,DS224))</f>
        <v>0</v>
      </c>
      <c r="BQ256" s="194">
        <f>SUMPRODUCT(CHOOSE({1,2,3,4},L321,L386,L451,L516),CHOOSE({1,2,3,4},DT224,DT224,DT224,DT224))</f>
        <v>0</v>
      </c>
      <c r="BR256" s="194">
        <f>SUMPRODUCT(CHOOSE({1,2,3,4},M321,M386,M451,M516),CHOOSE({1,2,3,4},DU224,DU224,DU224,DU224))</f>
        <v>0</v>
      </c>
      <c r="BS256" s="194">
        <f>SUMPRODUCT(CHOOSE({1,2,3,4},N321,N386,N451,N516),CHOOSE({1,2,3,4},DV224,DV224,DV224,DV224))</f>
        <v>0</v>
      </c>
      <c r="BT256" s="194">
        <f>SUMPRODUCT(CHOOSE({1,2,3,4},O321,O386,O451,O516),CHOOSE({1,2,3,4},DW224,DW224,DW224,DW224))</f>
        <v>0</v>
      </c>
      <c r="BU256" s="194">
        <f>SUMPRODUCT(CHOOSE({1,2,3,4},P321,P386,P451,P516),CHOOSE({1,2,3,4},DX224,DX224,DX224,DX224))</f>
        <v>0</v>
      </c>
      <c r="BV256" s="194">
        <f>SUMPRODUCT(CHOOSE({1,2,3,4},Q321,Q386,Q451,Q516),CHOOSE({1,2,3,4},DY224,DY224,DY224,DY224))</f>
        <v>0</v>
      </c>
      <c r="BW256" s="194">
        <f>SUMPRODUCT(CHOOSE({1,2,3,4},R321,R386,R451,R516),CHOOSE({1,2,3,4},DZ224,DZ224,DZ224,DZ224))</f>
        <v>0</v>
      </c>
      <c r="BX256" s="194">
        <f>SUMPRODUCT(CHOOSE({1,2,3,4},S321,S386,S451,S516),CHOOSE({1,2,3,4},EA224,EA224,EA224,EA224))</f>
        <v>0</v>
      </c>
      <c r="BY256" s="194">
        <f>SUMPRODUCT(CHOOSE({1,2,3,4},T321,T386,T451,T516),CHOOSE({1,2,3,4},EB224,EB224,EB224,EB224))</f>
        <v>0</v>
      </c>
      <c r="BZ256" s="194">
        <f>SUMPRODUCT(CHOOSE({1,2,3,4},U321,U386,U451,U516),CHOOSE({1,2,3,4},EC224,EC224,EC224,EC224))</f>
        <v>0</v>
      </c>
      <c r="CA256" s="194">
        <f>SUMPRODUCT(CHOOSE({1,2,3,4},V321,V386,V451,V516),CHOOSE({1,2,3,4},ED224,ED224,ED224,ED224))</f>
        <v>0</v>
      </c>
      <c r="CB256" s="194">
        <f>SUMPRODUCT(CHOOSE({1,2,3,4},W321,W386,W451,W516),CHOOSE({1,2,3,4},EE224,EE224,EE224,EE224))</f>
        <v>0</v>
      </c>
      <c r="CC256" s="194">
        <f>SUMPRODUCT(CHOOSE({1,2,3,4},X321,X386,X451,X516),CHOOSE({1,2,3,4},EF224,EF224,EF224,EF224))</f>
        <v>0</v>
      </c>
      <c r="CD256" s="194">
        <f>SUMPRODUCT(CHOOSE({1,2,3,4},Y321,Y386,Y451,Y516),CHOOSE({1,2,3,4},EG224,EG224,EG224,EG224))</f>
        <v>0</v>
      </c>
      <c r="CE256" s="194">
        <f>SUMPRODUCT(CHOOSE({1,2,3,4},Z321,Z386,Z451,Z516),CHOOSE({1,2,3,4},EH224,EH224,EH224,EH224))</f>
        <v>0</v>
      </c>
      <c r="CF256" s="194">
        <f>SUMPRODUCT(CHOOSE({1,2,3,4},AA321,AA386,AA451,AA516),CHOOSE({1,2,3,4},EI224,EI224,EI224,EI224))</f>
        <v>0</v>
      </c>
      <c r="CG256" s="194">
        <f>SUMPRODUCT(CHOOSE({1,2,3,4},AB321,AB386,AB451,AB516),CHOOSE({1,2,3,4},EJ224,EJ224,EJ224,EJ224))</f>
        <v>0</v>
      </c>
    </row>
    <row r="257" spans="1:141" x14ac:dyDescent="0.3">
      <c r="B257" s="1">
        <v>21</v>
      </c>
      <c r="C257" s="1"/>
      <c r="D257" s="52"/>
      <c r="E257" s="52"/>
      <c r="F257" s="52"/>
      <c r="G257" s="52"/>
      <c r="H257" s="52"/>
      <c r="I257" s="52"/>
      <c r="J257" s="52"/>
      <c r="K257" s="52"/>
      <c r="L257" s="52"/>
      <c r="M257" s="52"/>
      <c r="N257" s="52"/>
      <c r="O257" s="52"/>
      <c r="P257" s="52"/>
      <c r="Q257" s="52"/>
      <c r="R257" s="52"/>
      <c r="S257" s="52"/>
      <c r="T257" s="52"/>
      <c r="U257" s="52"/>
      <c r="V257" s="52"/>
      <c r="W257" s="52"/>
      <c r="X257" s="156">
        <f>(VLOOKUP(W97,DiaMort,$A$4,FALSE)-1)*W161*CB225</f>
        <v>0</v>
      </c>
      <c r="Y257" s="156">
        <f>(VLOOKUP(X97,DiaMort,$A$4,FALSE)-1)*X161*CC225</f>
        <v>0</v>
      </c>
      <c r="Z257" s="156">
        <f>(VLOOKUP(Y97,DiaMort,$A$4,FALSE)-1)*Y161*CD225</f>
        <v>0</v>
      </c>
      <c r="AA257" s="156">
        <f>(VLOOKUP(Z97,DiaMort,$A$4,FALSE)-1)*Z161*CE225</f>
        <v>0</v>
      </c>
      <c r="AB257" s="156">
        <f>(VLOOKUP(AA97,DiaMort,$A$4,FALSE)-1)*AA161*CF225</f>
        <v>0</v>
      </c>
      <c r="AC257" s="156"/>
      <c r="AD257" s="156"/>
      <c r="AE257" s="156"/>
      <c r="AF257" s="156"/>
      <c r="AG257" s="180">
        <f t="shared" si="31"/>
        <v>0</v>
      </c>
      <c r="AH257" s="180">
        <f t="shared" si="31"/>
        <v>0</v>
      </c>
      <c r="AI257" s="180">
        <f t="shared" si="31"/>
        <v>0</v>
      </c>
      <c r="AJ257" s="180">
        <f t="shared" si="31"/>
        <v>0</v>
      </c>
      <c r="AK257" s="180">
        <f t="shared" si="32"/>
        <v>0</v>
      </c>
      <c r="AL257" s="180">
        <f t="shared" si="32"/>
        <v>0</v>
      </c>
      <c r="AM257" s="180">
        <f t="shared" si="32"/>
        <v>0</v>
      </c>
      <c r="AN257" s="180">
        <f t="shared" si="32"/>
        <v>0</v>
      </c>
      <c r="AO257" s="180">
        <f t="shared" si="32"/>
        <v>0</v>
      </c>
      <c r="AP257" s="180">
        <f t="shared" si="32"/>
        <v>0</v>
      </c>
      <c r="AQ257" s="180">
        <f t="shared" si="32"/>
        <v>0</v>
      </c>
      <c r="AR257" s="180">
        <f t="shared" si="32"/>
        <v>0</v>
      </c>
      <c r="AS257" s="180">
        <f t="shared" si="32"/>
        <v>0</v>
      </c>
      <c r="AT257" s="180">
        <f t="shared" si="32"/>
        <v>0</v>
      </c>
      <c r="AU257" s="180">
        <f t="shared" si="32"/>
        <v>0</v>
      </c>
      <c r="AV257" s="180">
        <f t="shared" si="32"/>
        <v>0</v>
      </c>
      <c r="AW257" s="180">
        <f t="shared" si="32"/>
        <v>0</v>
      </c>
      <c r="AX257" s="180">
        <f t="shared" si="32"/>
        <v>0</v>
      </c>
      <c r="AY257" s="180">
        <f t="shared" si="32"/>
        <v>0</v>
      </c>
      <c r="AZ257" s="180">
        <f t="shared" si="32"/>
        <v>0</v>
      </c>
      <c r="BA257" s="180">
        <f t="shared" si="33"/>
        <v>0</v>
      </c>
      <c r="BB257" s="180">
        <f t="shared" si="33"/>
        <v>0</v>
      </c>
      <c r="BC257" s="180">
        <f t="shared" si="33"/>
        <v>0</v>
      </c>
      <c r="BD257" s="180">
        <f t="shared" si="33"/>
        <v>0</v>
      </c>
      <c r="BE257" s="180">
        <f t="shared" si="33"/>
        <v>0</v>
      </c>
      <c r="BF257" s="52"/>
      <c r="BG257" s="52"/>
      <c r="BH257" s="52"/>
      <c r="BI257" s="194">
        <f>SUMPRODUCT(CHOOSE({1,2,3,4},D322,D387,D452,D517),CHOOSE({1,2,3,4},DL225,DL225,DL225,DL225))</f>
        <v>0</v>
      </c>
      <c r="BJ257" s="194">
        <f>SUMPRODUCT(CHOOSE({1,2,3,4},E322,E387,E452,E517),CHOOSE({1,2,3,4},DM225,DM225,DM225,DM225))</f>
        <v>0</v>
      </c>
      <c r="BK257" s="194">
        <f>SUMPRODUCT(CHOOSE({1,2,3,4},F322,F387,F452,F517),CHOOSE({1,2,3,4},DN225,DN225,DN225,DN225))</f>
        <v>0</v>
      </c>
      <c r="BL257" s="194">
        <f>SUMPRODUCT(CHOOSE({1,2,3,4},G322,G387,G452,G517),CHOOSE({1,2,3,4},DO225,DO225,DO225,DO225))</f>
        <v>0</v>
      </c>
      <c r="BM257" s="194">
        <f>SUMPRODUCT(CHOOSE({1,2,3,4},H322,H387,H452,H517),CHOOSE({1,2,3,4},DP225,DP225,DP225,DP225))</f>
        <v>0</v>
      </c>
      <c r="BN257" s="194">
        <f>SUMPRODUCT(CHOOSE({1,2,3,4},I322,I387,I452,I517),CHOOSE({1,2,3,4},DQ225,DQ225,DQ225,DQ225))</f>
        <v>0</v>
      </c>
      <c r="BO257" s="194">
        <f>SUMPRODUCT(CHOOSE({1,2,3,4},J322,J387,J452,J517),CHOOSE({1,2,3,4},DR225,DR225,DR225,DR225))</f>
        <v>0</v>
      </c>
      <c r="BP257" s="194">
        <f>SUMPRODUCT(CHOOSE({1,2,3,4},K322,K387,K452,K517),CHOOSE({1,2,3,4},DS225,DS225,DS225,DS225))</f>
        <v>0</v>
      </c>
      <c r="BQ257" s="194">
        <f>SUMPRODUCT(CHOOSE({1,2,3,4},L322,L387,L452,L517),CHOOSE({1,2,3,4},DT225,DT225,DT225,DT225))</f>
        <v>0</v>
      </c>
      <c r="BR257" s="194">
        <f>SUMPRODUCT(CHOOSE({1,2,3,4},M322,M387,M452,M517),CHOOSE({1,2,3,4},DU225,DU225,DU225,DU225))</f>
        <v>0</v>
      </c>
      <c r="BS257" s="194">
        <f>SUMPRODUCT(CHOOSE({1,2,3,4},N322,N387,N452,N517),CHOOSE({1,2,3,4},DV225,DV225,DV225,DV225))</f>
        <v>0</v>
      </c>
      <c r="BT257" s="194">
        <f>SUMPRODUCT(CHOOSE({1,2,3,4},O322,O387,O452,O517),CHOOSE({1,2,3,4},DW225,DW225,DW225,DW225))</f>
        <v>0</v>
      </c>
      <c r="BU257" s="194">
        <f>SUMPRODUCT(CHOOSE({1,2,3,4},P322,P387,P452,P517),CHOOSE({1,2,3,4},DX225,DX225,DX225,DX225))</f>
        <v>0</v>
      </c>
      <c r="BV257" s="194">
        <f>SUMPRODUCT(CHOOSE({1,2,3,4},Q322,Q387,Q452,Q517),CHOOSE({1,2,3,4},DY225,DY225,DY225,DY225))</f>
        <v>0</v>
      </c>
      <c r="BW257" s="194">
        <f>SUMPRODUCT(CHOOSE({1,2,3,4},R322,R387,R452,R517),CHOOSE({1,2,3,4},DZ225,DZ225,DZ225,DZ225))</f>
        <v>0</v>
      </c>
      <c r="BX257" s="194">
        <f>SUMPRODUCT(CHOOSE({1,2,3,4},S322,S387,S452,S517),CHOOSE({1,2,3,4},EA225,EA225,EA225,EA225))</f>
        <v>0</v>
      </c>
      <c r="BY257" s="194">
        <f>SUMPRODUCT(CHOOSE({1,2,3,4},T322,T387,T452,T517),CHOOSE({1,2,3,4},EB225,EB225,EB225,EB225))</f>
        <v>0</v>
      </c>
      <c r="BZ257" s="194">
        <f>SUMPRODUCT(CHOOSE({1,2,3,4},U322,U387,U452,U517),CHOOSE({1,2,3,4},EC225,EC225,EC225,EC225))</f>
        <v>0</v>
      </c>
      <c r="CA257" s="194">
        <f>SUMPRODUCT(CHOOSE({1,2,3,4},V322,V387,V452,V517),CHOOSE({1,2,3,4},ED225,ED225,ED225,ED225))</f>
        <v>0</v>
      </c>
      <c r="CB257" s="194">
        <f>SUMPRODUCT(CHOOSE({1,2,3,4},W322,W387,W452,W517),CHOOSE({1,2,3,4},EE225,EE225,EE225,EE225))</f>
        <v>0</v>
      </c>
      <c r="CC257" s="194">
        <f>SUMPRODUCT(CHOOSE({1,2,3,4},X322,X387,X452,X517),CHOOSE({1,2,3,4},EF225,EF225,EF225,EF225))</f>
        <v>0</v>
      </c>
      <c r="CD257" s="194">
        <f>SUMPRODUCT(CHOOSE({1,2,3,4},Y322,Y387,Y452,Y517),CHOOSE({1,2,3,4},EG225,EG225,EG225,EG225))</f>
        <v>0</v>
      </c>
      <c r="CE257" s="194">
        <f>SUMPRODUCT(CHOOSE({1,2,3,4},Z322,Z387,Z452,Z517),CHOOSE({1,2,3,4},EH225,EH225,EH225,EH225))</f>
        <v>0</v>
      </c>
      <c r="CF257" s="194">
        <f>SUMPRODUCT(CHOOSE({1,2,3,4},AA322,AA387,AA452,AA517),CHOOSE({1,2,3,4},EI225,EI225,EI225,EI225))</f>
        <v>0</v>
      </c>
      <c r="CG257" s="194">
        <f>SUMPRODUCT(CHOOSE({1,2,3,4},AB322,AB387,AB452,AB517),CHOOSE({1,2,3,4},EJ225,EJ225,EJ225,EJ225))</f>
        <v>0</v>
      </c>
    </row>
    <row r="258" spans="1:141" x14ac:dyDescent="0.3">
      <c r="B258" s="1">
        <v>22</v>
      </c>
      <c r="C258" s="1"/>
      <c r="D258" s="52"/>
      <c r="E258" s="52"/>
      <c r="F258" s="52"/>
      <c r="G258" s="52"/>
      <c r="H258" s="52"/>
      <c r="I258" s="52"/>
      <c r="J258" s="52"/>
      <c r="K258" s="52"/>
      <c r="L258" s="52"/>
      <c r="M258" s="52"/>
      <c r="N258" s="52"/>
      <c r="O258" s="52"/>
      <c r="P258" s="52"/>
      <c r="Q258" s="52"/>
      <c r="R258" s="52"/>
      <c r="S258" s="52"/>
      <c r="T258" s="52"/>
      <c r="U258" s="52"/>
      <c r="V258" s="52"/>
      <c r="W258" s="52"/>
      <c r="X258" s="52"/>
      <c r="Y258" s="156">
        <f>(VLOOKUP(X98,DiaMort,$A$4,FALSE)-1)*X162*CC226</f>
        <v>0</v>
      </c>
      <c r="Z258" s="156">
        <f>(VLOOKUP(Y98,DiaMort,$A$4,FALSE)-1)*Y162*CD226</f>
        <v>0</v>
      </c>
      <c r="AA258" s="156">
        <f>(VLOOKUP(Z98,DiaMort,$A$4,FALSE)-1)*Z162*CE226</f>
        <v>0</v>
      </c>
      <c r="AB258" s="156">
        <f>(VLOOKUP(AA98,DiaMort,$A$4,FALSE)-1)*AA162*CF226</f>
        <v>0</v>
      </c>
      <c r="AC258" s="156"/>
      <c r="AD258" s="156"/>
      <c r="AE258" s="156"/>
      <c r="AF258" s="156"/>
      <c r="AG258" s="180">
        <f t="shared" si="31"/>
        <v>0</v>
      </c>
      <c r="AH258" s="180">
        <f t="shared" si="31"/>
        <v>0</v>
      </c>
      <c r="AI258" s="180">
        <f t="shared" si="31"/>
        <v>0</v>
      </c>
      <c r="AJ258" s="180">
        <f t="shared" si="31"/>
        <v>0</v>
      </c>
      <c r="AK258" s="180">
        <f t="shared" si="32"/>
        <v>0</v>
      </c>
      <c r="AL258" s="180">
        <f t="shared" si="32"/>
        <v>0</v>
      </c>
      <c r="AM258" s="180">
        <f t="shared" si="32"/>
        <v>0</v>
      </c>
      <c r="AN258" s="180">
        <f t="shared" si="32"/>
        <v>0</v>
      </c>
      <c r="AO258" s="180">
        <f t="shared" si="32"/>
        <v>0</v>
      </c>
      <c r="AP258" s="180">
        <f t="shared" si="32"/>
        <v>0</v>
      </c>
      <c r="AQ258" s="180">
        <f t="shared" si="32"/>
        <v>0</v>
      </c>
      <c r="AR258" s="180">
        <f t="shared" si="32"/>
        <v>0</v>
      </c>
      <c r="AS258" s="180">
        <f t="shared" si="32"/>
        <v>0</v>
      </c>
      <c r="AT258" s="180">
        <f t="shared" si="32"/>
        <v>0</v>
      </c>
      <c r="AU258" s="180">
        <f t="shared" si="32"/>
        <v>0</v>
      </c>
      <c r="AV258" s="180">
        <f t="shared" si="32"/>
        <v>0</v>
      </c>
      <c r="AW258" s="180">
        <f t="shared" si="32"/>
        <v>0</v>
      </c>
      <c r="AX258" s="180">
        <f t="shared" si="32"/>
        <v>0</v>
      </c>
      <c r="AY258" s="180">
        <f t="shared" si="32"/>
        <v>0</v>
      </c>
      <c r="AZ258" s="180">
        <f t="shared" si="32"/>
        <v>0</v>
      </c>
      <c r="BA258" s="180">
        <f t="shared" si="33"/>
        <v>0</v>
      </c>
      <c r="BB258" s="180">
        <f t="shared" si="33"/>
        <v>0</v>
      </c>
      <c r="BC258" s="180">
        <f t="shared" si="33"/>
        <v>0</v>
      </c>
      <c r="BD258" s="180">
        <f t="shared" si="33"/>
        <v>0</v>
      </c>
      <c r="BE258" s="180">
        <f t="shared" si="33"/>
        <v>0</v>
      </c>
      <c r="BF258" s="52"/>
      <c r="BG258" s="52"/>
      <c r="BH258" s="52"/>
      <c r="BI258" s="194">
        <f>SUMPRODUCT(CHOOSE({1,2,3,4},D323,D388,D453,D518),CHOOSE({1,2,3,4},DL226,DL226,DL226,DL226))</f>
        <v>0</v>
      </c>
      <c r="BJ258" s="194">
        <f>SUMPRODUCT(CHOOSE({1,2,3,4},E323,E388,E453,E518),CHOOSE({1,2,3,4},DM226,DM226,DM226,DM226))</f>
        <v>0</v>
      </c>
      <c r="BK258" s="194">
        <f>SUMPRODUCT(CHOOSE({1,2,3,4},F323,F388,F453,F518),CHOOSE({1,2,3,4},DN226,DN226,DN226,DN226))</f>
        <v>0</v>
      </c>
      <c r="BL258" s="194">
        <f>SUMPRODUCT(CHOOSE({1,2,3,4},G323,G388,G453,G518),CHOOSE({1,2,3,4},DO226,DO226,DO226,DO226))</f>
        <v>0</v>
      </c>
      <c r="BM258" s="194">
        <f>SUMPRODUCT(CHOOSE({1,2,3,4},H323,H388,H453,H518),CHOOSE({1,2,3,4},DP226,DP226,DP226,DP226))</f>
        <v>0</v>
      </c>
      <c r="BN258" s="194">
        <f>SUMPRODUCT(CHOOSE({1,2,3,4},I323,I388,I453,I518),CHOOSE({1,2,3,4},DQ226,DQ226,DQ226,DQ226))</f>
        <v>0</v>
      </c>
      <c r="BO258" s="194">
        <f>SUMPRODUCT(CHOOSE({1,2,3,4},J323,J388,J453,J518),CHOOSE({1,2,3,4},DR226,DR226,DR226,DR226))</f>
        <v>0</v>
      </c>
      <c r="BP258" s="194">
        <f>SUMPRODUCT(CHOOSE({1,2,3,4},K323,K388,K453,K518),CHOOSE({1,2,3,4},DS226,DS226,DS226,DS226))</f>
        <v>0</v>
      </c>
      <c r="BQ258" s="194">
        <f>SUMPRODUCT(CHOOSE({1,2,3,4},L323,L388,L453,L518),CHOOSE({1,2,3,4},DT226,DT226,DT226,DT226))</f>
        <v>0</v>
      </c>
      <c r="BR258" s="194">
        <f>SUMPRODUCT(CHOOSE({1,2,3,4},M323,M388,M453,M518),CHOOSE({1,2,3,4},DU226,DU226,DU226,DU226))</f>
        <v>0</v>
      </c>
      <c r="BS258" s="194">
        <f>SUMPRODUCT(CHOOSE({1,2,3,4},N323,N388,N453,N518),CHOOSE({1,2,3,4},DV226,DV226,DV226,DV226))</f>
        <v>0</v>
      </c>
      <c r="BT258" s="194">
        <f>SUMPRODUCT(CHOOSE({1,2,3,4},O323,O388,O453,O518),CHOOSE({1,2,3,4},DW226,DW226,DW226,DW226))</f>
        <v>0</v>
      </c>
      <c r="BU258" s="194">
        <f>SUMPRODUCT(CHOOSE({1,2,3,4},P323,P388,P453,P518),CHOOSE({1,2,3,4},DX226,DX226,DX226,DX226))</f>
        <v>0</v>
      </c>
      <c r="BV258" s="194">
        <f>SUMPRODUCT(CHOOSE({1,2,3,4},Q323,Q388,Q453,Q518),CHOOSE({1,2,3,4},DY226,DY226,DY226,DY226))</f>
        <v>0</v>
      </c>
      <c r="BW258" s="194">
        <f>SUMPRODUCT(CHOOSE({1,2,3,4},R323,R388,R453,R518),CHOOSE({1,2,3,4},DZ226,DZ226,DZ226,DZ226))</f>
        <v>0</v>
      </c>
      <c r="BX258" s="194">
        <f>SUMPRODUCT(CHOOSE({1,2,3,4},S323,S388,S453,S518),CHOOSE({1,2,3,4},EA226,EA226,EA226,EA226))</f>
        <v>0</v>
      </c>
      <c r="BY258" s="194">
        <f>SUMPRODUCT(CHOOSE({1,2,3,4},T323,T388,T453,T518),CHOOSE({1,2,3,4},EB226,EB226,EB226,EB226))</f>
        <v>0</v>
      </c>
      <c r="BZ258" s="194">
        <f>SUMPRODUCT(CHOOSE({1,2,3,4},U323,U388,U453,U518),CHOOSE({1,2,3,4},EC226,EC226,EC226,EC226))</f>
        <v>0</v>
      </c>
      <c r="CA258" s="194">
        <f>SUMPRODUCT(CHOOSE({1,2,3,4},V323,V388,V453,V518),CHOOSE({1,2,3,4},ED226,ED226,ED226,ED226))</f>
        <v>0</v>
      </c>
      <c r="CB258" s="194">
        <f>SUMPRODUCT(CHOOSE({1,2,3,4},W323,W388,W453,W518),CHOOSE({1,2,3,4},EE226,EE226,EE226,EE226))</f>
        <v>0</v>
      </c>
      <c r="CC258" s="194">
        <f>SUMPRODUCT(CHOOSE({1,2,3,4},X323,X388,X453,X518),CHOOSE({1,2,3,4},EF226,EF226,EF226,EF226))</f>
        <v>0</v>
      </c>
      <c r="CD258" s="194">
        <f>SUMPRODUCT(CHOOSE({1,2,3,4},Y323,Y388,Y453,Y518),CHOOSE({1,2,3,4},EG226,EG226,EG226,EG226))</f>
        <v>0</v>
      </c>
      <c r="CE258" s="194">
        <f>SUMPRODUCT(CHOOSE({1,2,3,4},Z323,Z388,Z453,Z518),CHOOSE({1,2,3,4},EH226,EH226,EH226,EH226))</f>
        <v>0</v>
      </c>
      <c r="CF258" s="194">
        <f>SUMPRODUCT(CHOOSE({1,2,3,4},AA323,AA388,AA453,AA518),CHOOSE({1,2,3,4},EI226,EI226,EI226,EI226))</f>
        <v>0</v>
      </c>
      <c r="CG258" s="194">
        <f>SUMPRODUCT(CHOOSE({1,2,3,4},AB323,AB388,AB453,AB518),CHOOSE({1,2,3,4},EJ226,EJ226,EJ226,EJ226))</f>
        <v>0</v>
      </c>
    </row>
    <row r="259" spans="1:141" x14ac:dyDescent="0.3">
      <c r="B259" s="1">
        <v>23</v>
      </c>
      <c r="C259" s="1"/>
      <c r="D259" s="52"/>
      <c r="E259" s="52"/>
      <c r="F259" s="52"/>
      <c r="G259" s="52"/>
      <c r="H259" s="52"/>
      <c r="I259" s="52"/>
      <c r="J259" s="52"/>
      <c r="K259" s="52"/>
      <c r="L259" s="52"/>
      <c r="M259" s="52"/>
      <c r="N259" s="52"/>
      <c r="O259" s="52"/>
      <c r="P259" s="52"/>
      <c r="Q259" s="52"/>
      <c r="R259" s="52"/>
      <c r="S259" s="52"/>
      <c r="T259" s="52"/>
      <c r="U259" s="52"/>
      <c r="V259" s="52"/>
      <c r="W259" s="52"/>
      <c r="X259" s="52"/>
      <c r="Y259" s="52"/>
      <c r="Z259" s="156">
        <f>(VLOOKUP(Y99,DiaMort,$A$4,FALSE)-1)*Y163*CD227</f>
        <v>0</v>
      </c>
      <c r="AA259" s="156">
        <f>(VLOOKUP(Z99,DiaMort,$A$4,FALSE)-1)*Z163*CE227</f>
        <v>0</v>
      </c>
      <c r="AB259" s="156">
        <f>(VLOOKUP(AA99,DiaMort,$A$4,FALSE)-1)*AA163*CF227</f>
        <v>0</v>
      </c>
      <c r="AC259" s="156"/>
      <c r="AD259" s="156"/>
      <c r="AE259" s="156"/>
      <c r="AF259" s="156"/>
      <c r="AG259" s="180">
        <f t="shared" si="31"/>
        <v>0</v>
      </c>
      <c r="AH259" s="180">
        <f t="shared" si="31"/>
        <v>0</v>
      </c>
      <c r="AI259" s="180">
        <f t="shared" si="31"/>
        <v>0</v>
      </c>
      <c r="AJ259" s="180">
        <f t="shared" si="31"/>
        <v>0</v>
      </c>
      <c r="AK259" s="180">
        <f t="shared" si="32"/>
        <v>0</v>
      </c>
      <c r="AL259" s="180">
        <f t="shared" si="32"/>
        <v>0</v>
      </c>
      <c r="AM259" s="180">
        <f t="shared" si="32"/>
        <v>0</v>
      </c>
      <c r="AN259" s="180">
        <f t="shared" si="32"/>
        <v>0</v>
      </c>
      <c r="AO259" s="180">
        <f t="shared" si="32"/>
        <v>0</v>
      </c>
      <c r="AP259" s="180">
        <f t="shared" si="32"/>
        <v>0</v>
      </c>
      <c r="AQ259" s="180">
        <f t="shared" si="32"/>
        <v>0</v>
      </c>
      <c r="AR259" s="180">
        <f t="shared" si="32"/>
        <v>0</v>
      </c>
      <c r="AS259" s="180">
        <f t="shared" si="32"/>
        <v>0</v>
      </c>
      <c r="AT259" s="180">
        <f t="shared" si="32"/>
        <v>0</v>
      </c>
      <c r="AU259" s="180">
        <f t="shared" si="32"/>
        <v>0</v>
      </c>
      <c r="AV259" s="180">
        <f t="shared" si="32"/>
        <v>0</v>
      </c>
      <c r="AW259" s="180">
        <f t="shared" si="32"/>
        <v>0</v>
      </c>
      <c r="AX259" s="180">
        <f t="shared" si="32"/>
        <v>0</v>
      </c>
      <c r="AY259" s="180">
        <f t="shared" si="32"/>
        <v>0</v>
      </c>
      <c r="AZ259" s="180">
        <f t="shared" si="32"/>
        <v>0</v>
      </c>
      <c r="BA259" s="180">
        <f t="shared" si="33"/>
        <v>0</v>
      </c>
      <c r="BB259" s="180">
        <f t="shared" si="33"/>
        <v>0</v>
      </c>
      <c r="BC259" s="180">
        <f t="shared" si="33"/>
        <v>0</v>
      </c>
      <c r="BD259" s="180">
        <f t="shared" si="33"/>
        <v>0</v>
      </c>
      <c r="BE259" s="180">
        <f t="shared" si="33"/>
        <v>0</v>
      </c>
      <c r="BF259" s="52"/>
      <c r="BG259" s="52"/>
      <c r="BH259" s="52"/>
      <c r="BI259" s="194">
        <f>SUMPRODUCT(CHOOSE({1,2,3,4},D324,D389,D454,D519),CHOOSE({1,2,3,4},DL227,DL227,DL227,DL227))</f>
        <v>0</v>
      </c>
      <c r="BJ259" s="194">
        <f>SUMPRODUCT(CHOOSE({1,2,3,4},E324,E389,E454,E519),CHOOSE({1,2,3,4},DM227,DM227,DM227,DM227))</f>
        <v>0</v>
      </c>
      <c r="BK259" s="194">
        <f>SUMPRODUCT(CHOOSE({1,2,3,4},F324,F389,F454,F519),CHOOSE({1,2,3,4},DN227,DN227,DN227,DN227))</f>
        <v>0</v>
      </c>
      <c r="BL259" s="194">
        <f>SUMPRODUCT(CHOOSE({1,2,3,4},G324,G389,G454,G519),CHOOSE({1,2,3,4},DO227,DO227,DO227,DO227))</f>
        <v>0</v>
      </c>
      <c r="BM259" s="194">
        <f>SUMPRODUCT(CHOOSE({1,2,3,4},H324,H389,H454,H519),CHOOSE({1,2,3,4},DP227,DP227,DP227,DP227))</f>
        <v>0</v>
      </c>
      <c r="BN259" s="194">
        <f>SUMPRODUCT(CHOOSE({1,2,3,4},I324,I389,I454,I519),CHOOSE({1,2,3,4},DQ227,DQ227,DQ227,DQ227))</f>
        <v>0</v>
      </c>
      <c r="BO259" s="194">
        <f>SUMPRODUCT(CHOOSE({1,2,3,4},J324,J389,J454,J519),CHOOSE({1,2,3,4},DR227,DR227,DR227,DR227))</f>
        <v>0</v>
      </c>
      <c r="BP259" s="194">
        <f>SUMPRODUCT(CHOOSE({1,2,3,4},K324,K389,K454,K519),CHOOSE({1,2,3,4},DS227,DS227,DS227,DS227))</f>
        <v>0</v>
      </c>
      <c r="BQ259" s="194">
        <f>SUMPRODUCT(CHOOSE({1,2,3,4},L324,L389,L454,L519),CHOOSE({1,2,3,4},DT227,DT227,DT227,DT227))</f>
        <v>0</v>
      </c>
      <c r="BR259" s="194">
        <f>SUMPRODUCT(CHOOSE({1,2,3,4},M324,M389,M454,M519),CHOOSE({1,2,3,4},DU227,DU227,DU227,DU227))</f>
        <v>0</v>
      </c>
      <c r="BS259" s="194">
        <f>SUMPRODUCT(CHOOSE({1,2,3,4},N324,N389,N454,N519),CHOOSE({1,2,3,4},DV227,DV227,DV227,DV227))</f>
        <v>0</v>
      </c>
      <c r="BT259" s="194">
        <f>SUMPRODUCT(CHOOSE({1,2,3,4},O324,O389,O454,O519),CHOOSE({1,2,3,4},DW227,DW227,DW227,DW227))</f>
        <v>0</v>
      </c>
      <c r="BU259" s="194">
        <f>SUMPRODUCT(CHOOSE({1,2,3,4},P324,P389,P454,P519),CHOOSE({1,2,3,4},DX227,DX227,DX227,DX227))</f>
        <v>0</v>
      </c>
      <c r="BV259" s="194">
        <f>SUMPRODUCT(CHOOSE({1,2,3,4},Q324,Q389,Q454,Q519),CHOOSE({1,2,3,4},DY227,DY227,DY227,DY227))</f>
        <v>0</v>
      </c>
      <c r="BW259" s="194">
        <f>SUMPRODUCT(CHOOSE({1,2,3,4},R324,R389,R454,R519),CHOOSE({1,2,3,4},DZ227,DZ227,DZ227,DZ227))</f>
        <v>0</v>
      </c>
      <c r="BX259" s="194">
        <f>SUMPRODUCT(CHOOSE({1,2,3,4},S324,S389,S454,S519),CHOOSE({1,2,3,4},EA227,EA227,EA227,EA227))</f>
        <v>0</v>
      </c>
      <c r="BY259" s="194">
        <f>SUMPRODUCT(CHOOSE({1,2,3,4},T324,T389,T454,T519),CHOOSE({1,2,3,4},EB227,EB227,EB227,EB227))</f>
        <v>0</v>
      </c>
      <c r="BZ259" s="194">
        <f>SUMPRODUCT(CHOOSE({1,2,3,4},U324,U389,U454,U519),CHOOSE({1,2,3,4},EC227,EC227,EC227,EC227))</f>
        <v>0</v>
      </c>
      <c r="CA259" s="194">
        <f>SUMPRODUCT(CHOOSE({1,2,3,4},V324,V389,V454,V519),CHOOSE({1,2,3,4},ED227,ED227,ED227,ED227))</f>
        <v>0</v>
      </c>
      <c r="CB259" s="194">
        <f>SUMPRODUCT(CHOOSE({1,2,3,4},W324,W389,W454,W519),CHOOSE({1,2,3,4},EE227,EE227,EE227,EE227))</f>
        <v>0</v>
      </c>
      <c r="CC259" s="194">
        <f>SUMPRODUCT(CHOOSE({1,2,3,4},X324,X389,X454,X519),CHOOSE({1,2,3,4},EF227,EF227,EF227,EF227))</f>
        <v>0</v>
      </c>
      <c r="CD259" s="194">
        <f>SUMPRODUCT(CHOOSE({1,2,3,4},Y324,Y389,Y454,Y519),CHOOSE({1,2,3,4},EG227,EG227,EG227,EG227))</f>
        <v>0</v>
      </c>
      <c r="CE259" s="194">
        <f>SUMPRODUCT(CHOOSE({1,2,3,4},Z324,Z389,Z454,Z519),CHOOSE({1,2,3,4},EH227,EH227,EH227,EH227))</f>
        <v>0</v>
      </c>
      <c r="CF259" s="194">
        <f>SUMPRODUCT(CHOOSE({1,2,3,4},AA324,AA389,AA454,AA519),CHOOSE({1,2,3,4},EI227,EI227,EI227,EI227))</f>
        <v>0</v>
      </c>
      <c r="CG259" s="194">
        <f>SUMPRODUCT(CHOOSE({1,2,3,4},AB324,AB389,AB454,AB519),CHOOSE({1,2,3,4},EJ227,EJ227,EJ227,EJ227))</f>
        <v>0</v>
      </c>
    </row>
    <row r="260" spans="1:141" x14ac:dyDescent="0.3">
      <c r="B260" s="1">
        <v>24</v>
      </c>
      <c r="C260" s="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156">
        <f>(VLOOKUP(Z100,DiaMort,$A$4,FALSE)-1)*Z164*CE228</f>
        <v>0</v>
      </c>
      <c r="AB260" s="156">
        <f>(VLOOKUP(AA100,DiaMort,$A$4,FALSE)-1)*AA164*CF228</f>
        <v>0</v>
      </c>
      <c r="AC260" s="156"/>
      <c r="AD260" s="156"/>
      <c r="AE260" s="156"/>
      <c r="AF260" s="156"/>
      <c r="AG260" s="180">
        <f t="shared" si="31"/>
        <v>0</v>
      </c>
      <c r="AH260" s="180">
        <f t="shared" si="31"/>
        <v>0</v>
      </c>
      <c r="AI260" s="180">
        <f t="shared" si="31"/>
        <v>0</v>
      </c>
      <c r="AJ260" s="180">
        <f t="shared" si="31"/>
        <v>0</v>
      </c>
      <c r="AK260" s="180">
        <f t="shared" si="32"/>
        <v>0</v>
      </c>
      <c r="AL260" s="180">
        <f t="shared" si="32"/>
        <v>0</v>
      </c>
      <c r="AM260" s="180">
        <f t="shared" si="32"/>
        <v>0</v>
      </c>
      <c r="AN260" s="180">
        <f t="shared" si="32"/>
        <v>0</v>
      </c>
      <c r="AO260" s="180">
        <f t="shared" si="32"/>
        <v>0</v>
      </c>
      <c r="AP260" s="180">
        <f t="shared" si="32"/>
        <v>0</v>
      </c>
      <c r="AQ260" s="180">
        <f t="shared" si="32"/>
        <v>0</v>
      </c>
      <c r="AR260" s="180">
        <f t="shared" si="32"/>
        <v>0</v>
      </c>
      <c r="AS260" s="180">
        <f t="shared" si="32"/>
        <v>0</v>
      </c>
      <c r="AT260" s="180">
        <f t="shared" si="32"/>
        <v>0</v>
      </c>
      <c r="AU260" s="180">
        <f t="shared" si="32"/>
        <v>0</v>
      </c>
      <c r="AV260" s="180">
        <f t="shared" si="32"/>
        <v>0</v>
      </c>
      <c r="AW260" s="180">
        <f t="shared" si="32"/>
        <v>0</v>
      </c>
      <c r="AX260" s="180">
        <f t="shared" si="32"/>
        <v>0</v>
      </c>
      <c r="AY260" s="180">
        <f t="shared" si="32"/>
        <v>0</v>
      </c>
      <c r="AZ260" s="180">
        <f t="shared" si="32"/>
        <v>0</v>
      </c>
      <c r="BA260" s="180">
        <f t="shared" si="33"/>
        <v>0</v>
      </c>
      <c r="BB260" s="180">
        <f t="shared" si="33"/>
        <v>0</v>
      </c>
      <c r="BC260" s="180">
        <f t="shared" si="33"/>
        <v>0</v>
      </c>
      <c r="BD260" s="180">
        <f t="shared" si="33"/>
        <v>0</v>
      </c>
      <c r="BE260" s="180">
        <f t="shared" si="33"/>
        <v>0</v>
      </c>
      <c r="BF260" s="52"/>
      <c r="BG260" s="52"/>
      <c r="BH260" s="52"/>
      <c r="BI260" s="194">
        <f>SUMPRODUCT(CHOOSE({1,2,3,4},D325,D390,D455,D520),CHOOSE({1,2,3,4},DL228,DL228,DL228,DL228))</f>
        <v>0</v>
      </c>
      <c r="BJ260" s="194">
        <f>SUMPRODUCT(CHOOSE({1,2,3,4},E325,E390,E455,E520),CHOOSE({1,2,3,4},DM228,DM228,DM228,DM228))</f>
        <v>0</v>
      </c>
      <c r="BK260" s="194">
        <f>SUMPRODUCT(CHOOSE({1,2,3,4},F325,F390,F455,F520),CHOOSE({1,2,3,4},DN228,DN228,DN228,DN228))</f>
        <v>0</v>
      </c>
      <c r="BL260" s="194">
        <f>SUMPRODUCT(CHOOSE({1,2,3,4},G325,G390,G455,G520),CHOOSE({1,2,3,4},DO228,DO228,DO228,DO228))</f>
        <v>0</v>
      </c>
      <c r="BM260" s="194">
        <f>SUMPRODUCT(CHOOSE({1,2,3,4},H325,H390,H455,H520),CHOOSE({1,2,3,4},DP228,DP228,DP228,DP228))</f>
        <v>0</v>
      </c>
      <c r="BN260" s="194">
        <f>SUMPRODUCT(CHOOSE({1,2,3,4},I325,I390,I455,I520),CHOOSE({1,2,3,4},DQ228,DQ228,DQ228,DQ228))</f>
        <v>0</v>
      </c>
      <c r="BO260" s="194">
        <f>SUMPRODUCT(CHOOSE({1,2,3,4},J325,J390,J455,J520),CHOOSE({1,2,3,4},DR228,DR228,DR228,DR228))</f>
        <v>0</v>
      </c>
      <c r="BP260" s="194">
        <f>SUMPRODUCT(CHOOSE({1,2,3,4},K325,K390,K455,K520),CHOOSE({1,2,3,4},DS228,DS228,DS228,DS228))</f>
        <v>0</v>
      </c>
      <c r="BQ260" s="194">
        <f>SUMPRODUCT(CHOOSE({1,2,3,4},L325,L390,L455,L520),CHOOSE({1,2,3,4},DT228,DT228,DT228,DT228))</f>
        <v>0</v>
      </c>
      <c r="BR260" s="194">
        <f>SUMPRODUCT(CHOOSE({1,2,3,4},M325,M390,M455,M520),CHOOSE({1,2,3,4},DU228,DU228,DU228,DU228))</f>
        <v>0</v>
      </c>
      <c r="BS260" s="194">
        <f>SUMPRODUCT(CHOOSE({1,2,3,4},N325,N390,N455,N520),CHOOSE({1,2,3,4},DV228,DV228,DV228,DV228))</f>
        <v>0</v>
      </c>
      <c r="BT260" s="194">
        <f>SUMPRODUCT(CHOOSE({1,2,3,4},O325,O390,O455,O520),CHOOSE({1,2,3,4},DW228,DW228,DW228,DW228))</f>
        <v>0</v>
      </c>
      <c r="BU260" s="194">
        <f>SUMPRODUCT(CHOOSE({1,2,3,4},P325,P390,P455,P520),CHOOSE({1,2,3,4},DX228,DX228,DX228,DX228))</f>
        <v>0</v>
      </c>
      <c r="BV260" s="194">
        <f>SUMPRODUCT(CHOOSE({1,2,3,4},Q325,Q390,Q455,Q520),CHOOSE({1,2,3,4},DY228,DY228,DY228,DY228))</f>
        <v>0</v>
      </c>
      <c r="BW260" s="194">
        <f>SUMPRODUCT(CHOOSE({1,2,3,4},R325,R390,R455,R520),CHOOSE({1,2,3,4},DZ228,DZ228,DZ228,DZ228))</f>
        <v>0</v>
      </c>
      <c r="BX260" s="194">
        <f>SUMPRODUCT(CHOOSE({1,2,3,4},S325,S390,S455,S520),CHOOSE({1,2,3,4},EA228,EA228,EA228,EA228))</f>
        <v>0</v>
      </c>
      <c r="BY260" s="194">
        <f>SUMPRODUCT(CHOOSE({1,2,3,4},T325,T390,T455,T520),CHOOSE({1,2,3,4},EB228,EB228,EB228,EB228))</f>
        <v>0</v>
      </c>
      <c r="BZ260" s="194">
        <f>SUMPRODUCT(CHOOSE({1,2,3,4},U325,U390,U455,U520),CHOOSE({1,2,3,4},EC228,EC228,EC228,EC228))</f>
        <v>0</v>
      </c>
      <c r="CA260" s="194">
        <f>SUMPRODUCT(CHOOSE({1,2,3,4},V325,V390,V455,V520),CHOOSE({1,2,3,4},ED228,ED228,ED228,ED228))</f>
        <v>0</v>
      </c>
      <c r="CB260" s="194">
        <f>SUMPRODUCT(CHOOSE({1,2,3,4},W325,W390,W455,W520),CHOOSE({1,2,3,4},EE228,EE228,EE228,EE228))</f>
        <v>0</v>
      </c>
      <c r="CC260" s="194">
        <f>SUMPRODUCT(CHOOSE({1,2,3,4},X325,X390,X455,X520),CHOOSE({1,2,3,4},EF228,EF228,EF228,EF228))</f>
        <v>0</v>
      </c>
      <c r="CD260" s="194">
        <f>SUMPRODUCT(CHOOSE({1,2,3,4},Y325,Y390,Y455,Y520),CHOOSE({1,2,3,4},EG228,EG228,EG228,EG228))</f>
        <v>0</v>
      </c>
      <c r="CE260" s="194">
        <f>SUMPRODUCT(CHOOSE({1,2,3,4},Z325,Z390,Z455,Z520),CHOOSE({1,2,3,4},EH228,EH228,EH228,EH228))</f>
        <v>0</v>
      </c>
      <c r="CF260" s="194">
        <f>SUMPRODUCT(CHOOSE({1,2,3,4},AA325,AA390,AA455,AA520),CHOOSE({1,2,3,4},EI228,EI228,EI228,EI228))</f>
        <v>0</v>
      </c>
      <c r="CG260" s="194">
        <f>SUMPRODUCT(CHOOSE({1,2,3,4},AB325,AB390,AB455,AB520),CHOOSE({1,2,3,4},EJ228,EJ228,EJ228,EJ228))</f>
        <v>0</v>
      </c>
    </row>
    <row r="261" spans="1:141" x14ac:dyDescent="0.3">
      <c r="B261" s="1">
        <v>25</v>
      </c>
      <c r="C261" s="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156">
        <f>(VLOOKUP(AA101,DiaMort,$A$4,FALSE)-1)*AA165*CF229</f>
        <v>0</v>
      </c>
      <c r="AC261" s="156"/>
      <c r="AD261" s="156"/>
      <c r="AE261" s="156"/>
      <c r="AF261" s="156"/>
      <c r="AG261" s="180">
        <f t="shared" si="31"/>
        <v>0</v>
      </c>
      <c r="AH261" s="180">
        <f t="shared" si="31"/>
        <v>0</v>
      </c>
      <c r="AI261" s="180">
        <f t="shared" si="31"/>
        <v>0</v>
      </c>
      <c r="AJ261" s="180">
        <f t="shared" si="31"/>
        <v>0</v>
      </c>
      <c r="AK261" s="180">
        <f t="shared" si="32"/>
        <v>0</v>
      </c>
      <c r="AL261" s="180">
        <f t="shared" si="32"/>
        <v>0</v>
      </c>
      <c r="AM261" s="180">
        <f t="shared" si="32"/>
        <v>0</v>
      </c>
      <c r="AN261" s="180">
        <f t="shared" si="32"/>
        <v>0</v>
      </c>
      <c r="AO261" s="180">
        <f t="shared" si="32"/>
        <v>0</v>
      </c>
      <c r="AP261" s="180">
        <f t="shared" si="32"/>
        <v>0</v>
      </c>
      <c r="AQ261" s="180">
        <f t="shared" si="32"/>
        <v>0</v>
      </c>
      <c r="AR261" s="180">
        <f t="shared" si="32"/>
        <v>0</v>
      </c>
      <c r="AS261" s="180">
        <f t="shared" si="32"/>
        <v>0</v>
      </c>
      <c r="AT261" s="180">
        <f t="shared" si="32"/>
        <v>0</v>
      </c>
      <c r="AU261" s="180">
        <f t="shared" si="32"/>
        <v>0</v>
      </c>
      <c r="AV261" s="180">
        <f t="shared" si="32"/>
        <v>0</v>
      </c>
      <c r="AW261" s="180">
        <f t="shared" si="32"/>
        <v>0</v>
      </c>
      <c r="AX261" s="180">
        <f t="shared" si="32"/>
        <v>0</v>
      </c>
      <c r="AY261" s="180">
        <f t="shared" si="32"/>
        <v>0</v>
      </c>
      <c r="AZ261" s="180">
        <f t="shared" si="32"/>
        <v>0</v>
      </c>
      <c r="BA261" s="180">
        <f t="shared" si="33"/>
        <v>0</v>
      </c>
      <c r="BB261" s="180">
        <f t="shared" si="33"/>
        <v>0</v>
      </c>
      <c r="BC261" s="180">
        <f t="shared" si="33"/>
        <v>0</v>
      </c>
      <c r="BD261" s="180">
        <f t="shared" si="33"/>
        <v>0</v>
      </c>
      <c r="BE261" s="180">
        <f t="shared" si="33"/>
        <v>0</v>
      </c>
      <c r="BF261" s="52"/>
      <c r="BG261" s="52"/>
      <c r="BH261" s="52"/>
      <c r="BI261" s="194">
        <f>SUMPRODUCT(CHOOSE({1,2,3,4},D326,D391,D456,D521),CHOOSE({1,2,3,4},DL229,DL229,DL229,DL229))</f>
        <v>0</v>
      </c>
      <c r="BJ261" s="194">
        <f>SUMPRODUCT(CHOOSE({1,2,3,4},E326,E391,E456,E521),CHOOSE({1,2,3,4},DM229,DM229,DM229,DM229))</f>
        <v>0</v>
      </c>
      <c r="BK261" s="194">
        <f>SUMPRODUCT(CHOOSE({1,2,3,4},F326,F391,F456,F521),CHOOSE({1,2,3,4},DN229,DN229,DN229,DN229))</f>
        <v>0</v>
      </c>
      <c r="BL261" s="194">
        <f>SUMPRODUCT(CHOOSE({1,2,3,4},G326,G391,G456,G521),CHOOSE({1,2,3,4},DO229,DO229,DO229,DO229))</f>
        <v>0</v>
      </c>
      <c r="BM261" s="194">
        <f>SUMPRODUCT(CHOOSE({1,2,3,4},H326,H391,H456,H521),CHOOSE({1,2,3,4},DP229,DP229,DP229,DP229))</f>
        <v>0</v>
      </c>
      <c r="BN261" s="194">
        <f>SUMPRODUCT(CHOOSE({1,2,3,4},I326,I391,I456,I521),CHOOSE({1,2,3,4},DQ229,DQ229,DQ229,DQ229))</f>
        <v>0</v>
      </c>
      <c r="BO261" s="194">
        <f>SUMPRODUCT(CHOOSE({1,2,3,4},J326,J391,J456,J521),CHOOSE({1,2,3,4},DR229,DR229,DR229,DR229))</f>
        <v>0</v>
      </c>
      <c r="BP261" s="194">
        <f>SUMPRODUCT(CHOOSE({1,2,3,4},K326,K391,K456,K521),CHOOSE({1,2,3,4},DS229,DS229,DS229,DS229))</f>
        <v>0</v>
      </c>
      <c r="BQ261" s="194">
        <f>SUMPRODUCT(CHOOSE({1,2,3,4},L326,L391,L456,L521),CHOOSE({1,2,3,4},DT229,DT229,DT229,DT229))</f>
        <v>0</v>
      </c>
      <c r="BR261" s="194">
        <f>SUMPRODUCT(CHOOSE({1,2,3,4},M326,M391,M456,M521),CHOOSE({1,2,3,4},DU229,DU229,DU229,DU229))</f>
        <v>0</v>
      </c>
      <c r="BS261" s="194">
        <f>SUMPRODUCT(CHOOSE({1,2,3,4},N326,N391,N456,N521),CHOOSE({1,2,3,4},DV229,DV229,DV229,DV229))</f>
        <v>0</v>
      </c>
      <c r="BT261" s="194">
        <f>SUMPRODUCT(CHOOSE({1,2,3,4},O326,O391,O456,O521),CHOOSE({1,2,3,4},DW229,DW229,DW229,DW229))</f>
        <v>0</v>
      </c>
      <c r="BU261" s="194">
        <f>SUMPRODUCT(CHOOSE({1,2,3,4},P326,P391,P456,P521),CHOOSE({1,2,3,4},DX229,DX229,DX229,DX229))</f>
        <v>0</v>
      </c>
      <c r="BV261" s="194">
        <f>SUMPRODUCT(CHOOSE({1,2,3,4},Q326,Q391,Q456,Q521),CHOOSE({1,2,3,4},DY229,DY229,DY229,DY229))</f>
        <v>0</v>
      </c>
      <c r="BW261" s="194">
        <f>SUMPRODUCT(CHOOSE({1,2,3,4},R326,R391,R456,R521),CHOOSE({1,2,3,4},DZ229,DZ229,DZ229,DZ229))</f>
        <v>0</v>
      </c>
      <c r="BX261" s="194">
        <f>SUMPRODUCT(CHOOSE({1,2,3,4},S326,S391,S456,S521),CHOOSE({1,2,3,4},EA229,EA229,EA229,EA229))</f>
        <v>0</v>
      </c>
      <c r="BY261" s="194">
        <f>SUMPRODUCT(CHOOSE({1,2,3,4},T326,T391,T456,T521),CHOOSE({1,2,3,4},EB229,EB229,EB229,EB229))</f>
        <v>0</v>
      </c>
      <c r="BZ261" s="194">
        <f>SUMPRODUCT(CHOOSE({1,2,3,4},U326,U391,U456,U521),CHOOSE({1,2,3,4},EC229,EC229,EC229,EC229))</f>
        <v>0</v>
      </c>
      <c r="CA261" s="194">
        <f>SUMPRODUCT(CHOOSE({1,2,3,4},V326,V391,V456,V521),CHOOSE({1,2,3,4},ED229,ED229,ED229,ED229))</f>
        <v>0</v>
      </c>
      <c r="CB261" s="194">
        <f>SUMPRODUCT(CHOOSE({1,2,3,4},W326,W391,W456,W521),CHOOSE({1,2,3,4},EE229,EE229,EE229,EE229))</f>
        <v>0</v>
      </c>
      <c r="CC261" s="194">
        <f>SUMPRODUCT(CHOOSE({1,2,3,4},X326,X391,X456,X521),CHOOSE({1,2,3,4},EF229,EF229,EF229,EF229))</f>
        <v>0</v>
      </c>
      <c r="CD261" s="194">
        <f>SUMPRODUCT(CHOOSE({1,2,3,4},Y326,Y391,Y456,Y521),CHOOSE({1,2,3,4},EG229,EG229,EG229,EG229))</f>
        <v>0</v>
      </c>
      <c r="CE261" s="194">
        <f>SUMPRODUCT(CHOOSE({1,2,3,4},Z326,Z391,Z456,Z521),CHOOSE({1,2,3,4},EH229,EH229,EH229,EH229))</f>
        <v>0</v>
      </c>
      <c r="CF261" s="194">
        <f>SUMPRODUCT(CHOOSE({1,2,3,4},AA326,AA391,AA456,AA521),CHOOSE({1,2,3,4},EI229,EI229,EI229,EI229))</f>
        <v>0</v>
      </c>
      <c r="CG261" s="194">
        <f>SUMPRODUCT(CHOOSE({1,2,3,4},AB326,AB391,AB456,AB521),CHOOSE({1,2,3,4},EJ229,EJ229,EJ229,EJ229))</f>
        <v>0</v>
      </c>
    </row>
    <row r="262" spans="1:141" x14ac:dyDescent="0.3">
      <c r="B262" s="34" t="s">
        <v>136</v>
      </c>
      <c r="C262" s="12"/>
      <c r="D262" s="66">
        <f>SUM(D237:D261)</f>
        <v>0</v>
      </c>
      <c r="E262" s="66">
        <f t="shared" ref="E262:AB262" si="35">SUM(E237:E261)</f>
        <v>7.643606902520742E-4</v>
      </c>
      <c r="F262" s="66">
        <f t="shared" si="35"/>
        <v>1.6178647910223439E-3</v>
      </c>
      <c r="G262" s="66">
        <f t="shared" si="35"/>
        <v>2.7681430586345888E-3</v>
      </c>
      <c r="H262" s="66">
        <f t="shared" si="35"/>
        <v>4.0400232064851348E-3</v>
      </c>
      <c r="I262" s="66">
        <f t="shared" si="35"/>
        <v>6.5617963376597456E-3</v>
      </c>
      <c r="J262" s="66">
        <f t="shared" si="35"/>
        <v>9.5491407139756124E-3</v>
      </c>
      <c r="K262" s="66">
        <f t="shared" si="35"/>
        <v>1.2775068449189542E-2</v>
      </c>
      <c r="L262" s="66">
        <f t="shared" si="35"/>
        <v>1.6699628132452748E-2</v>
      </c>
      <c r="M262" s="66">
        <f t="shared" si="35"/>
        <v>2.1527234753979156E-2</v>
      </c>
      <c r="N262" s="66">
        <f t="shared" si="35"/>
        <v>2.8647389805576028E-2</v>
      </c>
      <c r="O262" s="66">
        <f t="shared" si="35"/>
        <v>3.7320234966940022E-2</v>
      </c>
      <c r="P262" s="66">
        <f t="shared" si="35"/>
        <v>4.6247008035533749E-2</v>
      </c>
      <c r="Q262" s="66">
        <f t="shared" si="35"/>
        <v>5.8838502364892228E-2</v>
      </c>
      <c r="R262" s="66">
        <f t="shared" si="35"/>
        <v>6.9602549624322815E-2</v>
      </c>
      <c r="S262" s="66">
        <f t="shared" si="35"/>
        <v>8.7063893376258111E-2</v>
      </c>
      <c r="T262" s="66">
        <f t="shared" si="35"/>
        <v>0.10628484634578896</v>
      </c>
      <c r="U262" s="66">
        <f t="shared" si="35"/>
        <v>0.1265231629216238</v>
      </c>
      <c r="V262" s="66">
        <f t="shared" si="35"/>
        <v>0.14707535084177006</v>
      </c>
      <c r="W262" s="66">
        <f t="shared" si="35"/>
        <v>0.10958711400130887</v>
      </c>
      <c r="X262" s="66">
        <f t="shared" si="35"/>
        <v>0.12933138861909649</v>
      </c>
      <c r="Y262" s="66">
        <f t="shared" si="35"/>
        <v>0.15817212393979097</v>
      </c>
      <c r="Z262" s="66">
        <f t="shared" si="35"/>
        <v>0.17777270374206608</v>
      </c>
      <c r="AA262" s="66">
        <f t="shared" si="35"/>
        <v>0.20607894519562772</v>
      </c>
      <c r="AB262" s="66">
        <f t="shared" si="35"/>
        <v>0.24304104372620694</v>
      </c>
      <c r="AC262" s="12"/>
      <c r="BH262" s="66">
        <f>SUM(BH237:BH261)</f>
        <v>0</v>
      </c>
      <c r="BI262" s="66">
        <f t="shared" ref="BI262:CG262" si="36">SUM(BI237:BI261)</f>
        <v>0</v>
      </c>
      <c r="BJ262" s="66">
        <f t="shared" si="36"/>
        <v>1.123868848718482E-4</v>
      </c>
      <c r="BK262" s="66">
        <f t="shared" si="36"/>
        <v>4.269825878147692E-4</v>
      </c>
      <c r="BL262" s="66">
        <f t="shared" si="36"/>
        <v>9.1366343562630206E-4</v>
      </c>
      <c r="BM262" s="66">
        <f t="shared" si="36"/>
        <v>1.547712861302194E-3</v>
      </c>
      <c r="BN262" s="66">
        <f t="shared" si="36"/>
        <v>2.9079039015401506E-3</v>
      </c>
      <c r="BO262" s="66">
        <f t="shared" si="36"/>
        <v>4.6014422305678485E-3</v>
      </c>
      <c r="BP262" s="66">
        <f t="shared" si="36"/>
        <v>6.5850729748041653E-3</v>
      </c>
      <c r="BQ262" s="66">
        <f t="shared" si="36"/>
        <v>8.817606686794887E-3</v>
      </c>
      <c r="BR262" s="66">
        <f t="shared" si="36"/>
        <v>1.1261930107983346E-2</v>
      </c>
      <c r="BS262" s="66">
        <f t="shared" si="36"/>
        <v>1.7366576265043458E-2</v>
      </c>
      <c r="BT262" s="66">
        <f t="shared" si="36"/>
        <v>2.4181040531752903E-2</v>
      </c>
      <c r="BU262" s="66">
        <f t="shared" si="36"/>
        <v>3.1522871224108517E-2</v>
      </c>
      <c r="BV262" s="66">
        <f t="shared" si="36"/>
        <v>3.91879989729833E-2</v>
      </c>
      <c r="BW262" s="66">
        <f t="shared" si="36"/>
        <v>4.7104648391018925E-2</v>
      </c>
      <c r="BX262" s="66">
        <f t="shared" si="36"/>
        <v>5.9332675125980006E-2</v>
      </c>
      <c r="BY262" s="66">
        <f t="shared" si="36"/>
        <v>7.1978758975455429E-2</v>
      </c>
      <c r="BZ262" s="66">
        <f t="shared" si="36"/>
        <v>8.483677272464335E-2</v>
      </c>
      <c r="CA262" s="66">
        <f t="shared" si="36"/>
        <v>9.7737916655734808E-2</v>
      </c>
      <c r="CB262" s="66">
        <f t="shared" si="36"/>
        <v>0.11038041801283063</v>
      </c>
      <c r="CC262" s="66">
        <f t="shared" si="36"/>
        <v>0.13714023843723361</v>
      </c>
      <c r="CD262" s="66">
        <f t="shared" si="36"/>
        <v>0.16270659419166483</v>
      </c>
      <c r="CE262" s="66">
        <f t="shared" si="36"/>
        <v>0.18742436180654015</v>
      </c>
      <c r="CF262" s="66">
        <f t="shared" si="36"/>
        <v>0.21019044206595647</v>
      </c>
      <c r="CG262" s="66">
        <f t="shared" si="36"/>
        <v>0.2305455540000996</v>
      </c>
    </row>
    <row r="263" spans="1:141" x14ac:dyDescent="0.3">
      <c r="B263" s="34" t="s">
        <v>159</v>
      </c>
      <c r="C263" s="12"/>
      <c r="D263" s="66">
        <f>SUM($D262:D262)</f>
        <v>0</v>
      </c>
      <c r="E263" s="66">
        <f>SUM($D262:E262)</f>
        <v>7.643606902520742E-4</v>
      </c>
      <c r="F263" s="66">
        <f>SUM($D262:F262)</f>
        <v>2.3822254812744179E-3</v>
      </c>
      <c r="G263" s="66">
        <f>SUM($D262:G262)</f>
        <v>5.150368539909007E-3</v>
      </c>
      <c r="H263" s="66">
        <f>SUM($D262:H262)</f>
        <v>9.1903917463941418E-3</v>
      </c>
      <c r="I263" s="66">
        <f>SUM($D262:I262)</f>
        <v>1.5752188084053889E-2</v>
      </c>
      <c r="J263" s="66">
        <f>SUM($D262:J262)</f>
        <v>2.5301328798029502E-2</v>
      </c>
      <c r="K263" s="66">
        <f>SUM($D262:K262)</f>
        <v>3.8076397247219042E-2</v>
      </c>
      <c r="L263" s="66">
        <f>SUM($D262:L262)</f>
        <v>5.4776025379671786E-2</v>
      </c>
      <c r="M263" s="66">
        <f>SUM($D262:M262)</f>
        <v>7.6303260133650935E-2</v>
      </c>
      <c r="N263" s="66">
        <f>SUM($D262:N262)</f>
        <v>0.10495064993922697</v>
      </c>
      <c r="O263" s="66">
        <f>SUM($D262:O262)</f>
        <v>0.14227088490616699</v>
      </c>
      <c r="P263" s="66">
        <f>SUM($D262:P262)</f>
        <v>0.18851789294170074</v>
      </c>
      <c r="Q263" s="66">
        <f>SUM($D262:Q262)</f>
        <v>0.24735639530659298</v>
      </c>
      <c r="R263" s="66">
        <f>SUM($D262:R262)</f>
        <v>0.31695894493091581</v>
      </c>
      <c r="S263" s="66">
        <f>SUM($D262:S262)</f>
        <v>0.40402283830717389</v>
      </c>
      <c r="T263" s="66">
        <f>SUM($D262:T262)</f>
        <v>0.51030768465296283</v>
      </c>
      <c r="U263" s="66">
        <f>SUM($D262:U262)</f>
        <v>0.63683084757458663</v>
      </c>
      <c r="V263" s="66">
        <f>SUM($D262:V262)</f>
        <v>0.78390619841635667</v>
      </c>
      <c r="W263" s="66">
        <f>SUM($D262:W262)</f>
        <v>0.8934933124176655</v>
      </c>
      <c r="X263" s="66">
        <f>SUM($D262:X262)</f>
        <v>1.0228247010367619</v>
      </c>
      <c r="Y263" s="66">
        <f>SUM($D262:Y262)</f>
        <v>1.1809968249765528</v>
      </c>
      <c r="Z263" s="66">
        <f>SUM($D262:Z262)</f>
        <v>1.3587695287186188</v>
      </c>
      <c r="AA263" s="66">
        <f>SUM($D262:AA262)</f>
        <v>1.5648484739142465</v>
      </c>
      <c r="AB263" s="66">
        <f>SUM($D262:AB262)</f>
        <v>1.8078895176404535</v>
      </c>
      <c r="AC263" s="12"/>
      <c r="BI263" s="193"/>
      <c r="BJ263" s="193"/>
      <c r="BK263" s="193"/>
      <c r="BL263" s="193"/>
      <c r="BM263" s="193"/>
      <c r="BN263" s="193"/>
      <c r="BO263" s="193"/>
      <c r="BP263" s="193"/>
      <c r="BQ263" s="193"/>
      <c r="BR263" s="193"/>
      <c r="BS263" s="193"/>
      <c r="BT263" s="193"/>
      <c r="BU263" s="193"/>
      <c r="BV263" s="193"/>
      <c r="BW263" s="193"/>
      <c r="BX263" s="193"/>
      <c r="BY263" s="193"/>
      <c r="BZ263" s="193"/>
      <c r="CA263" s="193"/>
      <c r="CB263" s="193"/>
      <c r="CC263" s="193"/>
      <c r="CD263" s="193"/>
      <c r="CE263" s="193"/>
      <c r="CF263" s="193"/>
      <c r="CG263" s="193"/>
    </row>
    <row r="264" spans="1:141" x14ac:dyDescent="0.3">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BI264" s="193"/>
      <c r="BJ264" s="193"/>
      <c r="BK264" s="193"/>
      <c r="BL264" s="193"/>
      <c r="BM264" s="193"/>
      <c r="BN264" s="193"/>
      <c r="BO264" s="193"/>
      <c r="BP264" s="193"/>
      <c r="BQ264" s="193"/>
      <c r="BR264" s="193"/>
      <c r="BS264" s="193"/>
      <c r="BT264" s="193"/>
      <c r="BU264" s="193"/>
      <c r="BV264" s="193"/>
      <c r="BW264" s="193"/>
      <c r="BX264" s="193"/>
      <c r="BY264" s="193"/>
      <c r="BZ264" s="193"/>
      <c r="CA264" s="193"/>
      <c r="CB264" s="193"/>
      <c r="CC264" s="193"/>
      <c r="CD264" s="193"/>
      <c r="CE264" s="193"/>
      <c r="CF264" s="193"/>
      <c r="CG264" s="193"/>
    </row>
    <row r="265" spans="1:141" x14ac:dyDescent="0.3">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141" s="172" customFormat="1" x14ac:dyDescent="0.3">
      <c r="A266" s="171" t="s">
        <v>282</v>
      </c>
      <c r="AF266" s="171" t="s">
        <v>291</v>
      </c>
      <c r="BH266" s="171" t="s">
        <v>283</v>
      </c>
      <c r="CJ266" s="172" t="s">
        <v>288</v>
      </c>
      <c r="DL266" s="172" t="s">
        <v>335</v>
      </c>
    </row>
    <row r="267" spans="1:141" x14ac:dyDescent="0.3">
      <c r="A267" s="1"/>
      <c r="AF267" t="s">
        <v>289</v>
      </c>
    </row>
    <row r="268" spans="1:141" x14ac:dyDescent="0.3">
      <c r="A268" s="1"/>
      <c r="C268" s="1" t="s">
        <v>13</v>
      </c>
      <c r="AF268" s="1" t="s">
        <v>13</v>
      </c>
      <c r="BH268" s="1" t="s">
        <v>13</v>
      </c>
      <c r="CJ268" s="1" t="s">
        <v>13</v>
      </c>
      <c r="DL268" s="1" t="s">
        <v>13</v>
      </c>
    </row>
    <row r="269" spans="1:141" x14ac:dyDescent="0.3">
      <c r="C269" s="1">
        <v>0</v>
      </c>
      <c r="D269" s="1">
        <v>1</v>
      </c>
      <c r="E269" s="1">
        <v>2</v>
      </c>
      <c r="F269" s="1">
        <v>3</v>
      </c>
      <c r="G269" s="1">
        <v>4</v>
      </c>
      <c r="H269" s="1">
        <v>5</v>
      </c>
      <c r="I269" s="1">
        <v>6</v>
      </c>
      <c r="J269" s="1">
        <v>7</v>
      </c>
      <c r="K269" s="1">
        <v>8</v>
      </c>
      <c r="L269" s="1">
        <v>9</v>
      </c>
      <c r="M269" s="1">
        <v>10</v>
      </c>
      <c r="N269" s="1">
        <v>11</v>
      </c>
      <c r="O269" s="1">
        <v>12</v>
      </c>
      <c r="P269" s="1">
        <v>13</v>
      </c>
      <c r="Q269" s="1">
        <v>14</v>
      </c>
      <c r="R269" s="1">
        <v>15</v>
      </c>
      <c r="S269" s="1">
        <v>16</v>
      </c>
      <c r="T269" s="1">
        <v>17</v>
      </c>
      <c r="U269" s="1">
        <v>18</v>
      </c>
      <c r="V269" s="1">
        <v>19</v>
      </c>
      <c r="W269" s="1">
        <v>20</v>
      </c>
      <c r="X269" s="1">
        <v>21</v>
      </c>
      <c r="Y269" s="1">
        <v>22</v>
      </c>
      <c r="Z269" s="1">
        <v>23</v>
      </c>
      <c r="AA269" s="1">
        <v>24</v>
      </c>
      <c r="AB269" s="1">
        <v>25</v>
      </c>
      <c r="AC269" s="1"/>
      <c r="AF269" s="1">
        <v>0</v>
      </c>
      <c r="AG269" s="2">
        <v>1</v>
      </c>
      <c r="AH269" s="2">
        <v>2</v>
      </c>
      <c r="AI269" s="2">
        <v>3</v>
      </c>
      <c r="AJ269" s="2">
        <v>4</v>
      </c>
      <c r="AK269" s="2">
        <v>5</v>
      </c>
      <c r="AL269" s="2">
        <v>6</v>
      </c>
      <c r="AM269" s="2">
        <v>7</v>
      </c>
      <c r="AN269" s="2">
        <v>8</v>
      </c>
      <c r="AO269" s="2">
        <v>9</v>
      </c>
      <c r="AP269" s="2">
        <v>10</v>
      </c>
      <c r="AQ269" s="2">
        <v>11</v>
      </c>
      <c r="AR269" s="2">
        <v>12</v>
      </c>
      <c r="AS269" s="2">
        <v>13</v>
      </c>
      <c r="AT269" s="2">
        <v>14</v>
      </c>
      <c r="AU269" s="2">
        <v>15</v>
      </c>
      <c r="AV269" s="2">
        <v>16</v>
      </c>
      <c r="AW269" s="2">
        <v>17</v>
      </c>
      <c r="AX269" s="2">
        <v>18</v>
      </c>
      <c r="AY269" s="2">
        <v>19</v>
      </c>
      <c r="AZ269" s="2">
        <v>20</v>
      </c>
      <c r="BA269" s="2">
        <v>21</v>
      </c>
      <c r="BB269" s="2">
        <v>22</v>
      </c>
      <c r="BC269" s="2">
        <v>23</v>
      </c>
      <c r="BD269" s="2">
        <v>24</v>
      </c>
      <c r="BE269" s="2">
        <v>25</v>
      </c>
      <c r="BF269" s="1"/>
      <c r="BH269" s="1">
        <v>0</v>
      </c>
      <c r="BI269" s="1">
        <v>1</v>
      </c>
      <c r="BJ269" s="1">
        <v>2</v>
      </c>
      <c r="BK269" s="1">
        <v>3</v>
      </c>
      <c r="BL269" s="1">
        <v>4</v>
      </c>
      <c r="BM269" s="1">
        <v>5</v>
      </c>
      <c r="BN269" s="1">
        <v>6</v>
      </c>
      <c r="BO269" s="1">
        <v>7</v>
      </c>
      <c r="BP269" s="1">
        <v>8</v>
      </c>
      <c r="BQ269" s="1">
        <v>9</v>
      </c>
      <c r="BR269" s="1">
        <v>10</v>
      </c>
      <c r="BS269" s="1">
        <v>11</v>
      </c>
      <c r="BT269" s="1">
        <v>12</v>
      </c>
      <c r="BU269" s="1">
        <v>13</v>
      </c>
      <c r="BV269" s="1">
        <v>14</v>
      </c>
      <c r="BW269" s="1">
        <v>15</v>
      </c>
      <c r="BX269" s="1">
        <v>16</v>
      </c>
      <c r="BY269" s="1">
        <v>17</v>
      </c>
      <c r="BZ269" s="1">
        <v>18</v>
      </c>
      <c r="CA269" s="1">
        <v>19</v>
      </c>
      <c r="CB269" s="1">
        <v>20</v>
      </c>
      <c r="CC269" s="1">
        <v>21</v>
      </c>
      <c r="CD269" s="1">
        <v>22</v>
      </c>
      <c r="CE269" s="1">
        <v>23</v>
      </c>
      <c r="CF269" s="1">
        <v>24</v>
      </c>
      <c r="CG269" s="1">
        <v>25</v>
      </c>
      <c r="CJ269" s="1">
        <v>0</v>
      </c>
      <c r="CK269" s="1">
        <v>1</v>
      </c>
      <c r="CL269" s="1">
        <v>2</v>
      </c>
      <c r="CM269" s="1">
        <v>3</v>
      </c>
      <c r="CN269" s="1">
        <v>4</v>
      </c>
      <c r="CO269" s="1">
        <v>5</v>
      </c>
      <c r="CP269" s="1">
        <v>6</v>
      </c>
      <c r="CQ269" s="1">
        <v>7</v>
      </c>
      <c r="CR269" s="1">
        <v>8</v>
      </c>
      <c r="CS269" s="1">
        <v>9</v>
      </c>
      <c r="CT269" s="1">
        <v>10</v>
      </c>
      <c r="CU269" s="1">
        <v>11</v>
      </c>
      <c r="CV269" s="1">
        <v>12</v>
      </c>
      <c r="CW269" s="1">
        <v>13</v>
      </c>
      <c r="CX269" s="1">
        <v>14</v>
      </c>
      <c r="CY269" s="1">
        <v>15</v>
      </c>
      <c r="CZ269" s="1">
        <v>16</v>
      </c>
      <c r="DA269" s="1">
        <v>17</v>
      </c>
      <c r="DB269" s="1">
        <v>18</v>
      </c>
      <c r="DC269" s="1">
        <v>19</v>
      </c>
      <c r="DD269" s="1">
        <v>20</v>
      </c>
      <c r="DE269" s="1">
        <v>21</v>
      </c>
      <c r="DF269" s="1">
        <v>22</v>
      </c>
      <c r="DG269" s="1">
        <v>23</v>
      </c>
      <c r="DH269" s="1">
        <v>24</v>
      </c>
      <c r="DI269" s="1">
        <v>25</v>
      </c>
      <c r="DL269" s="1">
        <v>0</v>
      </c>
      <c r="DM269" s="1">
        <v>1</v>
      </c>
      <c r="DN269" s="1">
        <v>2</v>
      </c>
      <c r="DO269" s="1">
        <v>3</v>
      </c>
      <c r="DP269" s="1">
        <v>4</v>
      </c>
      <c r="DQ269" s="1">
        <v>5</v>
      </c>
      <c r="DR269" s="1">
        <v>6</v>
      </c>
      <c r="DS269" s="1">
        <v>7</v>
      </c>
      <c r="DT269" s="1">
        <v>8</v>
      </c>
      <c r="DU269" s="1">
        <v>9</v>
      </c>
      <c r="DV269" s="1">
        <v>10</v>
      </c>
      <c r="DW269" s="1">
        <v>11</v>
      </c>
      <c r="DX269" s="1">
        <v>12</v>
      </c>
      <c r="DY269" s="1">
        <v>13</v>
      </c>
      <c r="DZ269" s="1">
        <v>14</v>
      </c>
      <c r="EA269" s="1">
        <v>15</v>
      </c>
      <c r="EB269" s="1">
        <v>16</v>
      </c>
      <c r="EC269" s="1">
        <v>17</v>
      </c>
      <c r="ED269" s="1">
        <v>18</v>
      </c>
      <c r="EE269" s="1">
        <v>19</v>
      </c>
      <c r="EF269" s="1">
        <v>20</v>
      </c>
      <c r="EG269" s="1">
        <v>21</v>
      </c>
      <c r="EH269" s="1">
        <v>22</v>
      </c>
      <c r="EI269" s="1">
        <v>23</v>
      </c>
      <c r="EJ269" s="1">
        <v>24</v>
      </c>
      <c r="EK269" s="1">
        <v>25</v>
      </c>
    </row>
    <row r="270" spans="1:141" x14ac:dyDescent="0.3">
      <c r="A270" s="9" t="s">
        <v>12</v>
      </c>
      <c r="B270" s="1">
        <v>1</v>
      </c>
      <c r="C270" s="155"/>
      <c r="D270" s="155">
        <f t="shared" ref="D270:AB283" si="37">VLOOKUP(C77,CHDinc,$A$4,FALSE)*(1+((VLOOKUP(C77,CHDrisk,$A$4,FALSE)-1)*MAX(0,AF109-BaselineBMI)))</f>
        <v>5.2453750000002266E-4</v>
      </c>
      <c r="E270" s="155">
        <f t="shared" si="37"/>
        <v>5.296125000000231E-4</v>
      </c>
      <c r="F270" s="155">
        <f t="shared" si="37"/>
        <v>5.3468750000002321E-4</v>
      </c>
      <c r="G270" s="155">
        <f t="shared" si="37"/>
        <v>5.3976250000002354E-4</v>
      </c>
      <c r="H270" s="155">
        <f t="shared" si="37"/>
        <v>8.4543749999990735E-4</v>
      </c>
      <c r="I270" s="155">
        <f t="shared" si="37"/>
        <v>8.5331249999990666E-4</v>
      </c>
      <c r="J270" s="155">
        <f t="shared" si="37"/>
        <v>8.6118749999990565E-4</v>
      </c>
      <c r="K270" s="155">
        <f t="shared" si="37"/>
        <v>8.6906249999990507E-4</v>
      </c>
      <c r="L270" s="155">
        <f t="shared" si="37"/>
        <v>8.7693749999990405E-4</v>
      </c>
      <c r="M270" s="155">
        <f t="shared" si="37"/>
        <v>1.2977249999999892E-3</v>
      </c>
      <c r="N270" s="155">
        <f t="shared" si="37"/>
        <v>1.3092749999999889E-3</v>
      </c>
      <c r="O270" s="155">
        <f t="shared" si="37"/>
        <v>1.3208249999999892E-3</v>
      </c>
      <c r="P270" s="155">
        <f t="shared" si="37"/>
        <v>1.3323749999999887E-3</v>
      </c>
      <c r="Q270" s="155">
        <f t="shared" si="37"/>
        <v>1.3439249999999887E-3</v>
      </c>
      <c r="R270" s="155">
        <f t="shared" si="37"/>
        <v>2.0126749999999616E-3</v>
      </c>
      <c r="S270" s="155">
        <f t="shared" si="37"/>
        <v>2.0298249999999613E-3</v>
      </c>
      <c r="T270" s="155">
        <f t="shared" si="37"/>
        <v>2.0469749999999605E-3</v>
      </c>
      <c r="U270" s="155">
        <f t="shared" si="37"/>
        <v>2.0641249999999601E-3</v>
      </c>
      <c r="V270" s="155">
        <f t="shared" si="37"/>
        <v>2.0812749999999597E-3</v>
      </c>
      <c r="W270" s="155">
        <f t="shared" si="37"/>
        <v>2.9141774999999182E-3</v>
      </c>
      <c r="X270" s="155">
        <f t="shared" si="37"/>
        <v>2.9335263749999171E-3</v>
      </c>
      <c r="Y270" s="155">
        <f t="shared" si="37"/>
        <v>2.9518829999999174E-3</v>
      </c>
      <c r="Z270" s="155">
        <f t="shared" si="37"/>
        <v>2.969247374999916E-3</v>
      </c>
      <c r="AA270" s="155">
        <f t="shared" si="37"/>
        <v>2.9856194999999162E-3</v>
      </c>
      <c r="AB270" s="155">
        <f t="shared" si="37"/>
        <v>4.7423200000000108E-3</v>
      </c>
      <c r="AC270" s="155"/>
      <c r="AG270" s="174">
        <f>D270*D43*PRODUCT($CJ270:CJ270)</f>
        <v>7.3330457898253168E-2</v>
      </c>
      <c r="AH270" s="174">
        <f>E270*E43*PRODUCT($CJ270:CK270)</f>
        <v>7.3863875655956618E-2</v>
      </c>
      <c r="AI270" s="174">
        <f>F270*F43*PRODUCT($CJ270:CL270)</f>
        <v>7.4369965794924386E-2</v>
      </c>
      <c r="AJ270" s="174">
        <f>G270*G43*PRODUCT($CJ270:CM270)</f>
        <v>7.4839329904839394E-2</v>
      </c>
      <c r="AK270" s="174">
        <f>H270*H43*PRODUCT($CJ270:CN270)</f>
        <v>0.11680920867772782</v>
      </c>
      <c r="AL270" s="174">
        <f>I270*I43*PRODUCT($CJ270:CO270)</f>
        <v>0.11738854844098799</v>
      </c>
      <c r="AM270" s="174">
        <f>J270*J43*PRODUCT($CJ270:CP270)</f>
        <v>0.11790220366364079</v>
      </c>
      <c r="AN270" s="174">
        <f>K270*K43*PRODUCT($CJ270:CQ270)</f>
        <v>0.1183563465832739</v>
      </c>
      <c r="AO270" s="174">
        <f>L270*L43*PRODUCT($CJ270:CR270)</f>
        <v>0.11874446569243097</v>
      </c>
      <c r="AP270" s="174">
        <f>M270*M43*PRODUCT($CJ270:CS270)</f>
        <v>0.17461958383099255</v>
      </c>
      <c r="AQ270" s="174">
        <f>N270*N43*PRODUCT($CJ270:CT270)</f>
        <v>0.17484573632091921</v>
      </c>
      <c r="AR270" s="174">
        <f>O270*O43*PRODUCT($CJ270:CU270)</f>
        <v>0.17490210850475824</v>
      </c>
      <c r="AS270" s="174">
        <f>P270*P43*PRODUCT($CJ270:CV270)</f>
        <v>0.17480875839813639</v>
      </c>
      <c r="AT270" s="174">
        <f>Q270*Q43*PRODUCT($CJ270:CW270)</f>
        <v>0.17452730517264264</v>
      </c>
      <c r="AU270" s="174">
        <f>R270*R43*PRODUCT($CJ270:CX270)</f>
        <v>0.25852313062544069</v>
      </c>
      <c r="AV270" s="174">
        <f>S270*S43*PRODUCT($CJ270:CY270)</f>
        <v>0.25744181558288082</v>
      </c>
      <c r="AW270" s="174">
        <f>T270*T43*PRODUCT($CJ270:CZ270)</f>
        <v>0.25607660540943206</v>
      </c>
      <c r="AX270" s="174">
        <f>U270*U43*PRODUCT($CJ270:DA270)</f>
        <v>0.25444210844152571</v>
      </c>
      <c r="AY270" s="174">
        <f>V270*V43*PRODUCT($CJ270:DB270)</f>
        <v>0.25255910762982142</v>
      </c>
      <c r="AZ270" s="174">
        <f>W270*W43*PRODUCT($CJ270:DC270)</f>
        <v>0.34786774038983498</v>
      </c>
      <c r="BA270" s="174">
        <f>X270*X43*PRODUCT($CJ270:DD270)</f>
        <v>0.34357746518704235</v>
      </c>
      <c r="BB270" s="174">
        <f>Y270*Y43*PRODUCT($CJ270:DE270)</f>
        <v>0.3384468391955342</v>
      </c>
      <c r="BC270" s="174">
        <f>Z270*Z43*PRODUCT($CJ270:DF270)</f>
        <v>0.33277511948468053</v>
      </c>
      <c r="BD270" s="174">
        <f>AA270*AA43*PRODUCT($CJ270:DG270)</f>
        <v>0.32644053462201739</v>
      </c>
      <c r="BE270" s="174">
        <f>AB270*AB43*PRODUCT($CJ270:DH270)</f>
        <v>0.50464009644041252</v>
      </c>
      <c r="BI270" s="169">
        <f>SUM($AF270:AG270)-SUM($AF302:AG302)-SUM($C302:D302)-SUM($BH302:BI302)</f>
        <v>7.3330457898253168E-2</v>
      </c>
      <c r="BJ270" s="169">
        <f>SUM($AF270:AH270)-SUM($AF302:AH302)-SUM($C302:E302)-SUM($BH302:BJ302)</f>
        <v>0.13905623379530443</v>
      </c>
      <c r="BK270" s="169">
        <f>SUM($AF270:AI270)-SUM($AF302:AI302)-SUM($C302:F302)-SUM($BH302:BK302)</f>
        <v>0.19796787786687198</v>
      </c>
      <c r="BL270" s="169">
        <f>SUM($AF270:AJ270)-SUM($AF302:AJ302)-SUM($C302:G302)-SUM($BH302:BL302)</f>
        <v>0.25076633755570071</v>
      </c>
      <c r="BM270" s="169">
        <f>SUM($AF270:AK270)-SUM($AF302:AK302)-SUM($C302:H302)-SUM($BH302:BM302)</f>
        <v>0.33961779321739011</v>
      </c>
      <c r="BN270" s="169">
        <f>SUM($AF270:AL270)-SUM($AF302:AL302)-SUM($C302:I302)-SUM($BH302:BN302)</f>
        <v>0.41907529006366173</v>
      </c>
      <c r="BO270" s="169">
        <f>SUM($AF270:AM270)-SUM($AF302:AM302)-SUM($C302:J302)-SUM($BH302:BO302)</f>
        <v>0.49009376710858754</v>
      </c>
      <c r="BP270" s="169">
        <f>SUM($AF270:AN270)-SUM($AF302:AN302)-SUM($C302:K302)-SUM($BH302:BP302)</f>
        <v>0.55353507422629422</v>
      </c>
      <c r="BQ270" s="169">
        <f>SUM($AF270:AO270)-SUM($AF302:AO302)-SUM($C302:L302)-SUM($BH302:BQ302)</f>
        <v>0.61016201024543637</v>
      </c>
      <c r="BR270" s="169">
        <f>SUM($AF270:AP270)-SUM($AF302:AP302)-SUM($C302:M302)-SUM($BH302:BR302)</f>
        <v>0.71620789966631127</v>
      </c>
      <c r="BS270" s="169">
        <f>SUM($AF270:AQ270)-SUM($AF302:AQ302)-SUM($C302:N302)-SUM($BH302:BS302)</f>
        <v>0.81022397233770804</v>
      </c>
      <c r="BT270" s="169">
        <f>SUM($AF270:AR270)-SUM($AF302:AR302)-SUM($C302:O302)-SUM($BH302:BT302)</f>
        <v>0.89333884282414422</v>
      </c>
      <c r="BU270" s="169">
        <f>SUM($AF270:AS270)-SUM($AF302:AS302)-SUM($C302:P302)-SUM($BH302:BU302)</f>
        <v>0.96660026325648507</v>
      </c>
      <c r="BV270" s="169">
        <f>SUM($AF270:AT270)-SUM($AF302:AT302)-SUM($C302:Q302)-SUM($BH302:BV302)</f>
        <v>1.0308919739693241</v>
      </c>
      <c r="BW270" s="169">
        <f>SUM($AF270:AU270)-SUM($AF302:AU302)-SUM($C302:R302)-SUM($BH302:BW302)</f>
        <v>1.1715070202806277</v>
      </c>
      <c r="BX270" s="169">
        <f>SUM($AF270:AV270)-SUM($AF302:AV302)-SUM($C302:S302)-SUM($BH302:BX302)</f>
        <v>1.2944624580042121</v>
      </c>
      <c r="BY270" s="169">
        <f>SUM($AF270:AW270)-SUM($AF302:AW302)-SUM($C302:T302)-SUM($BH302:BY302)</f>
        <v>1.4014054892963608</v>
      </c>
      <c r="BZ270" s="169">
        <f>SUM($AF270:AX270)-SUM($AF302:AX302)-SUM($C302:U302)-SUM($BH302:BZ302)</f>
        <v>1.4938343059786885</v>
      </c>
      <c r="CA270" s="169">
        <f>SUM($AF270:AY270)-SUM($AF302:AY302)-SUM($C302:V302)-SUM($BH302:CA302)</f>
        <v>1.573118941688378</v>
      </c>
      <c r="CB270" s="169">
        <f>SUM($AF270:AZ270)-SUM($AF302:AZ302)-SUM($C302:W302)-SUM($BH302:CB302)</f>
        <v>1.7386722657099736</v>
      </c>
      <c r="CC270" s="169">
        <f>SUM($AF270:BA270)-SUM($AF302:BA302)-SUM($C302:X302)-SUM($BH302:CC302)</f>
        <v>1.8792503514358729</v>
      </c>
      <c r="CD270" s="169">
        <f>SUM($AF270:BB270)-SUM($AF302:BB302)-SUM($C302:Y302)-SUM($BH302:CD302)</f>
        <v>1.996708266797411</v>
      </c>
      <c r="CE270" s="169">
        <f>SUM($AF270:BC270)-SUM($AF302:BC302)-SUM($C302:Z302)-SUM($BH302:CE302)</f>
        <v>2.0932777869415373</v>
      </c>
      <c r="CF270" s="169">
        <f>SUM($AF270:BD270)-SUM($AF302:BD302)-SUM($C302:AA302)-SUM($BH302:CF302)</f>
        <v>2.1706060650525223</v>
      </c>
      <c r="CG270" s="169">
        <f>SUM($AF270:BE270)-SUM($AF302:BE302)-SUM($C302:AB302)-SUM($BH302:CG302)</f>
        <v>2.4153468202779367</v>
      </c>
      <c r="CJ270" s="67">
        <f>1-C270</f>
        <v>1</v>
      </c>
      <c r="CK270" s="67">
        <f t="shared" ref="CK270:DI283" si="38">1-D270</f>
        <v>0.99947546249999997</v>
      </c>
      <c r="CL270" s="67">
        <f t="shared" si="38"/>
        <v>0.99947038749999995</v>
      </c>
      <c r="CM270" s="67">
        <f t="shared" si="38"/>
        <v>0.99946531249999992</v>
      </c>
      <c r="CN270" s="67">
        <f t="shared" si="38"/>
        <v>0.99946023750000001</v>
      </c>
      <c r="CO270" s="67">
        <f t="shared" si="38"/>
        <v>0.99915456250000012</v>
      </c>
      <c r="CP270" s="67">
        <f t="shared" si="38"/>
        <v>0.99914668750000013</v>
      </c>
      <c r="CQ270" s="67">
        <f t="shared" si="38"/>
        <v>0.99913881250000014</v>
      </c>
      <c r="CR270" s="67">
        <f t="shared" si="38"/>
        <v>0.99913093750000015</v>
      </c>
      <c r="CS270" s="67">
        <f t="shared" si="38"/>
        <v>0.99912306250000005</v>
      </c>
      <c r="CT270" s="67">
        <f t="shared" si="38"/>
        <v>0.99870227499999997</v>
      </c>
      <c r="CU270" s="67">
        <f t="shared" si="38"/>
        <v>0.998690725</v>
      </c>
      <c r="CV270" s="67">
        <f t="shared" si="38"/>
        <v>0.99867917500000003</v>
      </c>
      <c r="CW270" s="67">
        <f t="shared" si="38"/>
        <v>0.99866762500000006</v>
      </c>
      <c r="CX270" s="67">
        <f t="shared" si="38"/>
        <v>0.99865607499999998</v>
      </c>
      <c r="CY270" s="67">
        <f t="shared" si="38"/>
        <v>0.99798732500000009</v>
      </c>
      <c r="CZ270" s="67">
        <f t="shared" si="38"/>
        <v>0.99797017500000007</v>
      </c>
      <c r="DA270" s="67">
        <f t="shared" si="38"/>
        <v>0.99795302500000005</v>
      </c>
      <c r="DB270" s="67">
        <f t="shared" si="38"/>
        <v>0.99793587500000003</v>
      </c>
      <c r="DC270" s="67">
        <f t="shared" si="38"/>
        <v>0.99791872500000001</v>
      </c>
      <c r="DD270" s="67">
        <f t="shared" si="38"/>
        <v>0.99708582250000011</v>
      </c>
      <c r="DE270" s="67">
        <f t="shared" si="38"/>
        <v>0.99706647362500012</v>
      </c>
      <c r="DF270" s="67">
        <f t="shared" si="38"/>
        <v>0.99704811700000007</v>
      </c>
      <c r="DG270" s="67">
        <f t="shared" si="38"/>
        <v>0.99703075262500007</v>
      </c>
      <c r="DH270" s="67">
        <f t="shared" si="38"/>
        <v>0.99701438050000013</v>
      </c>
      <c r="DI270" s="67">
        <f t="shared" si="38"/>
        <v>0.99525768000000003</v>
      </c>
      <c r="DM270" s="188">
        <f>IF(ISERROR(BI270/D43),"",BI270/D43)</f>
        <v>5.2453750000002266E-4</v>
      </c>
      <c r="DN270" s="188">
        <f t="shared" ref="DN270:EK280" si="39">IF(ISERROR(BJ270/E43),"",BJ270/E43)</f>
        <v>9.9652623045673873E-4</v>
      </c>
      <c r="DO270" s="188">
        <f t="shared" si="39"/>
        <v>1.4218024063029236E-3</v>
      </c>
      <c r="DP270" s="188">
        <f t="shared" si="39"/>
        <v>1.8057259917614683E-3</v>
      </c>
      <c r="DQ270" s="188">
        <f t="shared" si="39"/>
        <v>2.4528453995198906E-3</v>
      </c>
      <c r="DR270" s="188">
        <f t="shared" si="39"/>
        <v>3.0372631425689307E-3</v>
      </c>
      <c r="DS270" s="188">
        <f t="shared" si="39"/>
        <v>3.5660893285468639E-3</v>
      </c>
      <c r="DT270" s="188">
        <f t="shared" si="39"/>
        <v>4.0454578230229984E-3</v>
      </c>
      <c r="DU270" s="188">
        <f t="shared" si="39"/>
        <v>4.4811131346763969E-3</v>
      </c>
      <c r="DV270" s="188">
        <f t="shared" si="39"/>
        <v>5.2885095531781025E-3</v>
      </c>
      <c r="DW270" s="188">
        <f t="shared" si="39"/>
        <v>6.0203455715049647E-3</v>
      </c>
      <c r="DX270" s="188">
        <f t="shared" si="39"/>
        <v>6.685562802354124E-3</v>
      </c>
      <c r="DY270" s="188">
        <f t="shared" si="39"/>
        <v>7.291346035046953E-3</v>
      </c>
      <c r="DZ270" s="188">
        <f t="shared" si="39"/>
        <v>7.845909473851994E-3</v>
      </c>
      <c r="EA270" s="188">
        <f t="shared" si="39"/>
        <v>9.0023019138583352E-3</v>
      </c>
      <c r="EB270" s="188">
        <f t="shared" si="39"/>
        <v>1.0053757956747502E-2</v>
      </c>
      <c r="EC270" s="188">
        <f t="shared" si="39"/>
        <v>1.1012437824388883E-2</v>
      </c>
      <c r="ED270" s="188">
        <f t="shared" si="39"/>
        <v>1.1888759907096237E-2</v>
      </c>
      <c r="EE270" s="188">
        <f t="shared" si="39"/>
        <v>1.2691640110705711E-2</v>
      </c>
      <c r="EF270" s="188">
        <f t="shared" si="39"/>
        <v>1.4229986824028918E-2</v>
      </c>
      <c r="EG270" s="188">
        <f t="shared" si="39"/>
        <v>1.5630304331569304E-2</v>
      </c>
      <c r="EH270" s="188">
        <f t="shared" si="39"/>
        <v>1.6914722402056628E-2</v>
      </c>
      <c r="EI270" s="188">
        <f t="shared" si="39"/>
        <v>1.8087564673563369E-2</v>
      </c>
      <c r="EJ270" s="188">
        <f t="shared" si="39"/>
        <v>1.9168037185385393E-2</v>
      </c>
      <c r="EK270" s="188">
        <f t="shared" si="39"/>
        <v>2.1850243265455198E-2</v>
      </c>
    </row>
    <row r="271" spans="1:141" x14ac:dyDescent="0.3">
      <c r="B271" s="1">
        <v>2</v>
      </c>
      <c r="C271" s="155"/>
      <c r="D271" s="155"/>
      <c r="E271" s="155">
        <f t="shared" si="37"/>
        <v>5.2453750000002266E-4</v>
      </c>
      <c r="F271" s="155">
        <f t="shared" si="37"/>
        <v>5.296125000000231E-4</v>
      </c>
      <c r="G271" s="155">
        <f t="shared" si="37"/>
        <v>5.3468750000002321E-4</v>
      </c>
      <c r="H271" s="155">
        <f t="shared" si="37"/>
        <v>5.3976250000002354E-4</v>
      </c>
      <c r="I271" s="155">
        <f t="shared" si="37"/>
        <v>8.4543749999990735E-4</v>
      </c>
      <c r="J271" s="155">
        <f t="shared" si="37"/>
        <v>8.5331249999990666E-4</v>
      </c>
      <c r="K271" s="155">
        <f t="shared" si="37"/>
        <v>8.6118749999990565E-4</v>
      </c>
      <c r="L271" s="155">
        <f t="shared" si="37"/>
        <v>8.6906249999990507E-4</v>
      </c>
      <c r="M271" s="155">
        <f t="shared" si="37"/>
        <v>8.7693749999990405E-4</v>
      </c>
      <c r="N271" s="155">
        <f t="shared" si="37"/>
        <v>1.2977249999999892E-3</v>
      </c>
      <c r="O271" s="155">
        <f t="shared" si="37"/>
        <v>1.3092749999999889E-3</v>
      </c>
      <c r="P271" s="155">
        <f t="shared" si="37"/>
        <v>1.3208249999999892E-3</v>
      </c>
      <c r="Q271" s="155">
        <f t="shared" si="37"/>
        <v>1.3323749999999887E-3</v>
      </c>
      <c r="R271" s="155">
        <f t="shared" si="37"/>
        <v>1.3439249999999887E-3</v>
      </c>
      <c r="S271" s="155">
        <f t="shared" si="37"/>
        <v>2.0126749999999616E-3</v>
      </c>
      <c r="T271" s="155">
        <f t="shared" si="37"/>
        <v>2.0298249999999613E-3</v>
      </c>
      <c r="U271" s="155">
        <f t="shared" si="37"/>
        <v>2.0469749999999605E-3</v>
      </c>
      <c r="V271" s="155">
        <f t="shared" si="37"/>
        <v>2.0641249999999601E-3</v>
      </c>
      <c r="W271" s="155">
        <f t="shared" si="37"/>
        <v>2.0812749999999597E-3</v>
      </c>
      <c r="X271" s="155">
        <f t="shared" si="37"/>
        <v>2.9141774999999182E-3</v>
      </c>
      <c r="Y271" s="155">
        <f t="shared" si="37"/>
        <v>2.9335263749999171E-3</v>
      </c>
      <c r="Z271" s="155">
        <f t="shared" si="37"/>
        <v>2.9518829999999174E-3</v>
      </c>
      <c r="AA271" s="155">
        <f t="shared" si="37"/>
        <v>2.969247374999916E-3</v>
      </c>
      <c r="AB271" s="155">
        <f t="shared" si="37"/>
        <v>2.9856194999999162E-3</v>
      </c>
      <c r="AC271" s="155"/>
      <c r="AD271" s="155"/>
      <c r="AG271" s="174">
        <f>D271*D44*PRODUCT($CJ271:CJ271)</f>
        <v>0</v>
      </c>
      <c r="AH271" s="174">
        <f>E271*E44*PRODUCT($CJ271:CK271)</f>
        <v>0</v>
      </c>
      <c r="AI271" s="174">
        <f>F271*F44*PRODUCT($CJ271:CL271)</f>
        <v>0</v>
      </c>
      <c r="AJ271" s="174">
        <f>G271*G44*PRODUCT($CJ271:CM271)</f>
        <v>0</v>
      </c>
      <c r="AK271" s="174">
        <f>H271*H44*PRODUCT($CJ271:CN271)</f>
        <v>0</v>
      </c>
      <c r="AL271" s="174">
        <f>I271*I44*PRODUCT($CJ271:CO271)</f>
        <v>0</v>
      </c>
      <c r="AM271" s="174">
        <f>J271*J44*PRODUCT($CJ271:CP271)</f>
        <v>0</v>
      </c>
      <c r="AN271" s="174">
        <f>K271*K44*PRODUCT($CJ271:CQ271)</f>
        <v>0</v>
      </c>
      <c r="AO271" s="174">
        <f>L271*L44*PRODUCT($CJ271:CR271)</f>
        <v>0</v>
      </c>
      <c r="AP271" s="174">
        <f>M271*M44*PRODUCT($CJ271:CS271)</f>
        <v>0</v>
      </c>
      <c r="AQ271" s="174">
        <f>N271*N44*PRODUCT($CJ271:CT271)</f>
        <v>0</v>
      </c>
      <c r="AR271" s="174">
        <f>O271*O44*PRODUCT($CJ271:CU271)</f>
        <v>0</v>
      </c>
      <c r="AS271" s="174">
        <f>P271*P44*PRODUCT($CJ271:CV271)</f>
        <v>0</v>
      </c>
      <c r="AT271" s="174">
        <f>Q271*Q44*PRODUCT($CJ271:CW271)</f>
        <v>0</v>
      </c>
      <c r="AU271" s="174">
        <f>R271*R44*PRODUCT($CJ271:CX271)</f>
        <v>0</v>
      </c>
      <c r="AV271" s="174">
        <f>S271*S44*PRODUCT($CJ271:CY271)</f>
        <v>0</v>
      </c>
      <c r="AW271" s="174">
        <f>T271*T44*PRODUCT($CJ271:CZ271)</f>
        <v>0</v>
      </c>
      <c r="AX271" s="174">
        <f>U271*U44*PRODUCT($CJ271:DA271)</f>
        <v>0</v>
      </c>
      <c r="AY271" s="174">
        <f>V271*V44*PRODUCT($CJ271:DB271)</f>
        <v>0</v>
      </c>
      <c r="AZ271" s="174">
        <f>W271*W44*PRODUCT($CJ271:DC271)</f>
        <v>0</v>
      </c>
      <c r="BA271" s="174">
        <f>X271*X44*PRODUCT($CJ271:DD271)</f>
        <v>0</v>
      </c>
      <c r="BB271" s="174">
        <f>Y271*Y44*PRODUCT($CJ271:DE271)</f>
        <v>0</v>
      </c>
      <c r="BC271" s="174">
        <f>Z271*Z44*PRODUCT($CJ271:DF271)</f>
        <v>0</v>
      </c>
      <c r="BD271" s="174">
        <f>AA271*AA44*PRODUCT($CJ271:DG271)</f>
        <v>0</v>
      </c>
      <c r="BE271" s="174">
        <f>AB271*AB44*PRODUCT($CJ271:DH271)</f>
        <v>0</v>
      </c>
      <c r="BF271" s="93"/>
      <c r="BI271" s="169">
        <f>SUM($AF271:AG271)-SUM($AF303:AG303)-SUM($C303:D303)-SUM($BH303:BI303)</f>
        <v>0</v>
      </c>
      <c r="BJ271" s="169">
        <f>SUM($AF271:AH271)-SUM($AF303:AH303)-SUM($C303:E303)-SUM($BH303:BJ303)</f>
        <v>0</v>
      </c>
      <c r="BK271" s="169">
        <f>SUM($AF271:AI271)-SUM($AF303:AI303)-SUM($C303:F303)-SUM($BH303:BK303)</f>
        <v>0</v>
      </c>
      <c r="BL271" s="169">
        <f>SUM($AF271:AJ271)-SUM($AF303:AJ303)-SUM($C303:G303)-SUM($BH303:BL303)</f>
        <v>0</v>
      </c>
      <c r="BM271" s="169">
        <f>SUM($AF271:AK271)-SUM($AF303:AK303)-SUM($C303:H303)-SUM($BH303:BM303)</f>
        <v>0</v>
      </c>
      <c r="BN271" s="169">
        <f>SUM($AF271:AL271)-SUM($AF303:AL303)-SUM($C303:I303)-SUM($BH303:BN303)</f>
        <v>0</v>
      </c>
      <c r="BO271" s="169">
        <f>SUM($AF271:AM271)-SUM($AF303:AM303)-SUM($C303:J303)-SUM($BH303:BO303)</f>
        <v>0</v>
      </c>
      <c r="BP271" s="169">
        <f>SUM($AF271:AN271)-SUM($AF303:AN303)-SUM($C303:K303)-SUM($BH303:BP303)</f>
        <v>0</v>
      </c>
      <c r="BQ271" s="169">
        <f>SUM($AF271:AO271)-SUM($AF303:AO303)-SUM($C303:L303)-SUM($BH303:BQ303)</f>
        <v>0</v>
      </c>
      <c r="BR271" s="169">
        <f>SUM($AF271:AP271)-SUM($AF303:AP303)-SUM($C303:M303)-SUM($BH303:BR303)</f>
        <v>0</v>
      </c>
      <c r="BS271" s="169">
        <f>SUM($AF271:AQ271)-SUM($AF303:AQ303)-SUM($C303:N303)-SUM($BH303:BS303)</f>
        <v>0</v>
      </c>
      <c r="BT271" s="169">
        <f>SUM($AF271:AR271)-SUM($AF303:AR303)-SUM($C303:O303)-SUM($BH303:BT303)</f>
        <v>0</v>
      </c>
      <c r="BU271" s="169">
        <f>SUM($AF271:AS271)-SUM($AF303:AS303)-SUM($C303:P303)-SUM($BH303:BU303)</f>
        <v>0</v>
      </c>
      <c r="BV271" s="169">
        <f>SUM($AF271:AT271)-SUM($AF303:AT303)-SUM($C303:Q303)-SUM($BH303:BV303)</f>
        <v>0</v>
      </c>
      <c r="BW271" s="169">
        <f>SUM($AF271:AU271)-SUM($AF303:AU303)-SUM($C303:R303)-SUM($BH303:BW303)</f>
        <v>0</v>
      </c>
      <c r="BX271" s="169">
        <f>SUM($AF271:AV271)-SUM($AF303:AV303)-SUM($C303:S303)-SUM($BH303:BX303)</f>
        <v>0</v>
      </c>
      <c r="BY271" s="169">
        <f>SUM($AF271:AW271)-SUM($AF303:AW303)-SUM($C303:T303)-SUM($BH303:BY303)</f>
        <v>0</v>
      </c>
      <c r="BZ271" s="169">
        <f>SUM($AF271:AX271)-SUM($AF303:AX303)-SUM($C303:U303)-SUM($BH303:BZ303)</f>
        <v>0</v>
      </c>
      <c r="CA271" s="169">
        <f>SUM($AF271:AY271)-SUM($AF303:AY303)-SUM($C303:V303)-SUM($BH303:CA303)</f>
        <v>0</v>
      </c>
      <c r="CB271" s="169">
        <f>SUM($AF271:AZ271)-SUM($AF303:AZ303)-SUM($C303:W303)-SUM($BH303:CB303)</f>
        <v>0</v>
      </c>
      <c r="CC271" s="169">
        <f>SUM($AF271:BA271)-SUM($AF303:BA303)-SUM($C303:X303)-SUM($BH303:CC303)</f>
        <v>0</v>
      </c>
      <c r="CD271" s="169">
        <f>SUM($AF271:BB271)-SUM($AF303:BB303)-SUM($C303:Y303)-SUM($BH303:CD303)</f>
        <v>0</v>
      </c>
      <c r="CE271" s="169">
        <f>SUM($AF271:BC271)-SUM($AF303:BC303)-SUM($C303:Z303)-SUM($BH303:CE303)</f>
        <v>0</v>
      </c>
      <c r="CF271" s="169">
        <f>SUM($AF271:BD271)-SUM($AF303:BD303)-SUM($C303:AA303)-SUM($BH303:CF303)</f>
        <v>0</v>
      </c>
      <c r="CG271" s="169">
        <f>SUM($AF271:BE271)-SUM($AF303:BE303)-SUM($C303:AB303)-SUM($BH303:CG303)</f>
        <v>0</v>
      </c>
      <c r="CH271" s="52"/>
      <c r="CJ271" s="67"/>
      <c r="CK271" s="67">
        <f>1-D271</f>
        <v>1</v>
      </c>
      <c r="CL271" s="67">
        <f t="shared" si="38"/>
        <v>0.99947546249999997</v>
      </c>
      <c r="CM271" s="67">
        <f t="shared" si="38"/>
        <v>0.99947038749999995</v>
      </c>
      <c r="CN271" s="67">
        <f t="shared" si="38"/>
        <v>0.99946531249999992</v>
      </c>
      <c r="CO271" s="67">
        <f t="shared" si="38"/>
        <v>0.99946023750000001</v>
      </c>
      <c r="CP271" s="67">
        <f t="shared" si="38"/>
        <v>0.99915456250000012</v>
      </c>
      <c r="CQ271" s="67">
        <f t="shared" si="38"/>
        <v>0.99914668750000013</v>
      </c>
      <c r="CR271" s="67">
        <f t="shared" si="38"/>
        <v>0.99913881250000014</v>
      </c>
      <c r="CS271" s="67">
        <f t="shared" si="38"/>
        <v>0.99913093750000015</v>
      </c>
      <c r="CT271" s="67">
        <f t="shared" si="38"/>
        <v>0.99912306250000005</v>
      </c>
      <c r="CU271" s="67">
        <f t="shared" si="38"/>
        <v>0.99870227499999997</v>
      </c>
      <c r="CV271" s="67">
        <f t="shared" si="38"/>
        <v>0.998690725</v>
      </c>
      <c r="CW271" s="67">
        <f t="shared" si="38"/>
        <v>0.99867917500000003</v>
      </c>
      <c r="CX271" s="67">
        <f t="shared" si="38"/>
        <v>0.99866762500000006</v>
      </c>
      <c r="CY271" s="67">
        <f t="shared" si="38"/>
        <v>0.99865607499999998</v>
      </c>
      <c r="CZ271" s="67">
        <f t="shared" si="38"/>
        <v>0.99798732500000009</v>
      </c>
      <c r="DA271" s="67">
        <f t="shared" si="38"/>
        <v>0.99797017500000007</v>
      </c>
      <c r="DB271" s="67">
        <f t="shared" si="38"/>
        <v>0.99795302500000005</v>
      </c>
      <c r="DC271" s="67">
        <f t="shared" si="38"/>
        <v>0.99793587500000003</v>
      </c>
      <c r="DD271" s="67">
        <f t="shared" si="38"/>
        <v>0.99791872500000001</v>
      </c>
      <c r="DE271" s="67">
        <f t="shared" si="38"/>
        <v>0.99708582250000011</v>
      </c>
      <c r="DF271" s="67">
        <f t="shared" si="38"/>
        <v>0.99706647362500012</v>
      </c>
      <c r="DG271" s="67">
        <f t="shared" si="38"/>
        <v>0.99704811700000007</v>
      </c>
      <c r="DH271" s="67">
        <f t="shared" si="38"/>
        <v>0.99703075262500007</v>
      </c>
      <c r="DI271" s="67">
        <f t="shared" si="38"/>
        <v>0.99701438050000013</v>
      </c>
      <c r="DM271" s="188" t="str">
        <f t="shared" ref="DM271:EB295" si="40">IF(ISERROR(BI271/D44),"",BI271/D44)</f>
        <v/>
      </c>
      <c r="DN271" s="188" t="str">
        <f t="shared" si="39"/>
        <v/>
      </c>
      <c r="DO271" s="188" t="str">
        <f t="shared" si="39"/>
        <v/>
      </c>
      <c r="DP271" s="188" t="str">
        <f t="shared" si="39"/>
        <v/>
      </c>
      <c r="DQ271" s="188" t="str">
        <f t="shared" si="39"/>
        <v/>
      </c>
      <c r="DR271" s="188" t="str">
        <f t="shared" si="39"/>
        <v/>
      </c>
      <c r="DS271" s="188" t="str">
        <f t="shared" si="39"/>
        <v/>
      </c>
      <c r="DT271" s="188" t="str">
        <f t="shared" si="39"/>
        <v/>
      </c>
      <c r="DU271" s="188" t="str">
        <f t="shared" si="39"/>
        <v/>
      </c>
      <c r="DV271" s="188" t="str">
        <f t="shared" si="39"/>
        <v/>
      </c>
      <c r="DW271" s="188" t="str">
        <f t="shared" si="39"/>
        <v/>
      </c>
      <c r="DX271" s="188" t="str">
        <f t="shared" si="39"/>
        <v/>
      </c>
      <c r="DY271" s="188" t="str">
        <f t="shared" si="39"/>
        <v/>
      </c>
      <c r="DZ271" s="188" t="str">
        <f t="shared" si="39"/>
        <v/>
      </c>
      <c r="EA271" s="188" t="str">
        <f t="shared" si="39"/>
        <v/>
      </c>
      <c r="EB271" s="188" t="str">
        <f t="shared" si="39"/>
        <v/>
      </c>
      <c r="EC271" s="188" t="str">
        <f t="shared" si="39"/>
        <v/>
      </c>
      <c r="ED271" s="188" t="str">
        <f t="shared" si="39"/>
        <v/>
      </c>
      <c r="EE271" s="188" t="str">
        <f t="shared" si="39"/>
        <v/>
      </c>
      <c r="EF271" s="188" t="str">
        <f t="shared" si="39"/>
        <v/>
      </c>
      <c r="EG271" s="188" t="str">
        <f t="shared" si="39"/>
        <v/>
      </c>
      <c r="EH271" s="188" t="str">
        <f t="shared" si="39"/>
        <v/>
      </c>
      <c r="EI271" s="188" t="str">
        <f t="shared" si="39"/>
        <v/>
      </c>
      <c r="EJ271" s="188" t="str">
        <f t="shared" si="39"/>
        <v/>
      </c>
      <c r="EK271" s="188" t="str">
        <f t="shared" si="39"/>
        <v/>
      </c>
    </row>
    <row r="272" spans="1:141" x14ac:dyDescent="0.3">
      <c r="B272" s="1">
        <v>3</v>
      </c>
      <c r="C272" s="155"/>
      <c r="D272" s="155"/>
      <c r="E272" s="155"/>
      <c r="F272" s="155">
        <f t="shared" si="37"/>
        <v>5.2453750000002266E-4</v>
      </c>
      <c r="G272" s="155">
        <f t="shared" si="37"/>
        <v>5.296125000000231E-4</v>
      </c>
      <c r="H272" s="155">
        <f t="shared" si="37"/>
        <v>5.3468750000002321E-4</v>
      </c>
      <c r="I272" s="155">
        <f t="shared" si="37"/>
        <v>5.3976250000002354E-4</v>
      </c>
      <c r="J272" s="155">
        <f t="shared" si="37"/>
        <v>8.4543749999990735E-4</v>
      </c>
      <c r="K272" s="155">
        <f t="shared" si="37"/>
        <v>8.5331249999990666E-4</v>
      </c>
      <c r="L272" s="155">
        <f t="shared" si="37"/>
        <v>8.6118749999990565E-4</v>
      </c>
      <c r="M272" s="155">
        <f t="shared" si="37"/>
        <v>8.6906249999990507E-4</v>
      </c>
      <c r="N272" s="155">
        <f t="shared" si="37"/>
        <v>8.7693749999990405E-4</v>
      </c>
      <c r="O272" s="155">
        <f t="shared" si="37"/>
        <v>1.2977249999999892E-3</v>
      </c>
      <c r="P272" s="155">
        <f t="shared" si="37"/>
        <v>1.3092749999999889E-3</v>
      </c>
      <c r="Q272" s="155">
        <f t="shared" si="37"/>
        <v>1.3208249999999892E-3</v>
      </c>
      <c r="R272" s="155">
        <f t="shared" si="37"/>
        <v>1.3323749999999887E-3</v>
      </c>
      <c r="S272" s="155">
        <f t="shared" si="37"/>
        <v>1.3439249999999887E-3</v>
      </c>
      <c r="T272" s="155">
        <f t="shared" si="37"/>
        <v>2.0126749999999616E-3</v>
      </c>
      <c r="U272" s="155">
        <f t="shared" si="37"/>
        <v>2.0298249999999613E-3</v>
      </c>
      <c r="V272" s="155">
        <f t="shared" si="37"/>
        <v>2.0469749999999605E-3</v>
      </c>
      <c r="W272" s="155">
        <f t="shared" si="37"/>
        <v>2.0641249999999601E-3</v>
      </c>
      <c r="X272" s="155">
        <f t="shared" si="37"/>
        <v>2.0812749999999597E-3</v>
      </c>
      <c r="Y272" s="155">
        <f t="shared" si="37"/>
        <v>2.9141774999999182E-3</v>
      </c>
      <c r="Z272" s="155">
        <f t="shared" si="37"/>
        <v>2.9335263749999171E-3</v>
      </c>
      <c r="AA272" s="155">
        <f t="shared" si="37"/>
        <v>2.9518829999999174E-3</v>
      </c>
      <c r="AB272" s="155">
        <f t="shared" si="37"/>
        <v>2.969247374999916E-3</v>
      </c>
      <c r="AC272" s="155"/>
      <c r="AD272" s="155"/>
      <c r="AE272" s="155"/>
      <c r="AG272" s="174">
        <f>D272*D45*PRODUCT($CJ272:CJ272)</f>
        <v>0</v>
      </c>
      <c r="AH272" s="174">
        <f>E272*E45*PRODUCT($CJ272:CK272)</f>
        <v>0</v>
      </c>
      <c r="AI272" s="174">
        <f>F272*F45*PRODUCT($CJ272:CL272)</f>
        <v>0</v>
      </c>
      <c r="AJ272" s="174">
        <f>G272*G45*PRODUCT($CJ272:CM272)</f>
        <v>0</v>
      </c>
      <c r="AK272" s="174">
        <f>H272*H45*PRODUCT($CJ272:CN272)</f>
        <v>0</v>
      </c>
      <c r="AL272" s="174">
        <f>I272*I45*PRODUCT($CJ272:CO272)</f>
        <v>0</v>
      </c>
      <c r="AM272" s="174">
        <f>J272*J45*PRODUCT($CJ272:CP272)</f>
        <v>0</v>
      </c>
      <c r="AN272" s="174">
        <f>K272*K45*PRODUCT($CJ272:CQ272)</f>
        <v>0</v>
      </c>
      <c r="AO272" s="174">
        <f>L272*L45*PRODUCT($CJ272:CR272)</f>
        <v>0</v>
      </c>
      <c r="AP272" s="174">
        <f>M272*M45*PRODUCT($CJ272:CS272)</f>
        <v>0</v>
      </c>
      <c r="AQ272" s="174">
        <f>N272*N45*PRODUCT($CJ272:CT272)</f>
        <v>0</v>
      </c>
      <c r="AR272" s="174">
        <f>O272*O45*PRODUCT($CJ272:CU272)</f>
        <v>0</v>
      </c>
      <c r="AS272" s="174">
        <f>P272*P45*PRODUCT($CJ272:CV272)</f>
        <v>0</v>
      </c>
      <c r="AT272" s="174">
        <f>Q272*Q45*PRODUCT($CJ272:CW272)</f>
        <v>0</v>
      </c>
      <c r="AU272" s="174">
        <f>R272*R45*PRODUCT($CJ272:CX272)</f>
        <v>0</v>
      </c>
      <c r="AV272" s="174">
        <f>S272*S45*PRODUCT($CJ272:CY272)</f>
        <v>0</v>
      </c>
      <c r="AW272" s="174">
        <f>T272*T45*PRODUCT($CJ272:CZ272)</f>
        <v>0</v>
      </c>
      <c r="AX272" s="174">
        <f>U272*U45*PRODUCT($CJ272:DA272)</f>
        <v>0</v>
      </c>
      <c r="AY272" s="174">
        <f>V272*V45*PRODUCT($CJ272:DB272)</f>
        <v>0</v>
      </c>
      <c r="AZ272" s="174">
        <f>W272*W45*PRODUCT($CJ272:DC272)</f>
        <v>0</v>
      </c>
      <c r="BA272" s="174">
        <f>X272*X45*PRODUCT($CJ272:DD272)</f>
        <v>0</v>
      </c>
      <c r="BB272" s="174">
        <f>Y272*Y45*PRODUCT($CJ272:DE272)</f>
        <v>0</v>
      </c>
      <c r="BC272" s="174">
        <f>Z272*Z45*PRODUCT($CJ272:DF272)</f>
        <v>0</v>
      </c>
      <c r="BD272" s="174">
        <f>AA272*AA45*PRODUCT($CJ272:DG272)</f>
        <v>0</v>
      </c>
      <c r="BE272" s="174">
        <f>AB272*AB45*PRODUCT($CJ272:DH272)</f>
        <v>0</v>
      </c>
      <c r="BF272" s="93"/>
      <c r="BG272" s="93"/>
      <c r="BI272" s="169">
        <f>SUM($AF272:AG272)-SUM($AF304:AG304)-SUM($C304:D304)-SUM($BH304:BI304)</f>
        <v>0</v>
      </c>
      <c r="BJ272" s="169">
        <f>SUM($AF272:AH272)-SUM($AF304:AH304)-SUM($C304:E304)-SUM($BH304:BJ304)</f>
        <v>0</v>
      </c>
      <c r="BK272" s="169">
        <f>SUM($AF272:AI272)-SUM($AF304:AI304)-SUM($C304:F304)-SUM($BH304:BK304)</f>
        <v>0</v>
      </c>
      <c r="BL272" s="169">
        <f>SUM($AF272:AJ272)-SUM($AF304:AJ304)-SUM($C304:G304)-SUM($BH304:BL304)</f>
        <v>0</v>
      </c>
      <c r="BM272" s="169">
        <f>SUM($AF272:AK272)-SUM($AF304:AK304)-SUM($C304:H304)-SUM($BH304:BM304)</f>
        <v>0</v>
      </c>
      <c r="BN272" s="169">
        <f>SUM($AF272:AL272)-SUM($AF304:AL304)-SUM($C304:I304)-SUM($BH304:BN304)</f>
        <v>0</v>
      </c>
      <c r="BO272" s="169">
        <f>SUM($AF272:AM272)-SUM($AF304:AM304)-SUM($C304:J304)-SUM($BH304:BO304)</f>
        <v>0</v>
      </c>
      <c r="BP272" s="169">
        <f>SUM($AF272:AN272)-SUM($AF304:AN304)-SUM($C304:K304)-SUM($BH304:BP304)</f>
        <v>0</v>
      </c>
      <c r="BQ272" s="169">
        <f>SUM($AF272:AO272)-SUM($AF304:AO304)-SUM($C304:L304)-SUM($BH304:BQ304)</f>
        <v>0</v>
      </c>
      <c r="BR272" s="169">
        <f>SUM($AF272:AP272)-SUM($AF304:AP304)-SUM($C304:M304)-SUM($BH304:BR304)</f>
        <v>0</v>
      </c>
      <c r="BS272" s="169">
        <f>SUM($AF272:AQ272)-SUM($AF304:AQ304)-SUM($C304:N304)-SUM($BH304:BS304)</f>
        <v>0</v>
      </c>
      <c r="BT272" s="169">
        <f>SUM($AF272:AR272)-SUM($AF304:AR304)-SUM($C304:O304)-SUM($BH304:BT304)</f>
        <v>0</v>
      </c>
      <c r="BU272" s="169">
        <f>SUM($AF272:AS272)-SUM($AF304:AS304)-SUM($C304:P304)-SUM($BH304:BU304)</f>
        <v>0</v>
      </c>
      <c r="BV272" s="169">
        <f>SUM($AF272:AT272)-SUM($AF304:AT304)-SUM($C304:Q304)-SUM($BH304:BV304)</f>
        <v>0</v>
      </c>
      <c r="BW272" s="169">
        <f>SUM($AF272:AU272)-SUM($AF304:AU304)-SUM($C304:R304)-SUM($BH304:BW304)</f>
        <v>0</v>
      </c>
      <c r="BX272" s="169">
        <f>SUM($AF272:AV272)-SUM($AF304:AV304)-SUM($C304:S304)-SUM($BH304:BX304)</f>
        <v>0</v>
      </c>
      <c r="BY272" s="169">
        <f>SUM($AF272:AW272)-SUM($AF304:AW304)-SUM($C304:T304)-SUM($BH304:BY304)</f>
        <v>0</v>
      </c>
      <c r="BZ272" s="169">
        <f>SUM($AF272:AX272)-SUM($AF304:AX304)-SUM($C304:U304)-SUM($BH304:BZ304)</f>
        <v>0</v>
      </c>
      <c r="CA272" s="169">
        <f>SUM($AF272:AY272)-SUM($AF304:AY304)-SUM($C304:V304)-SUM($BH304:CA304)</f>
        <v>0</v>
      </c>
      <c r="CB272" s="169">
        <f>SUM($AF272:AZ272)-SUM($AF304:AZ304)-SUM($C304:W304)-SUM($BH304:CB304)</f>
        <v>0</v>
      </c>
      <c r="CC272" s="169">
        <f>SUM($AF272:BA272)-SUM($AF304:BA304)-SUM($C304:X304)-SUM($BH304:CC304)</f>
        <v>0</v>
      </c>
      <c r="CD272" s="169">
        <f>SUM($AF272:BB272)-SUM($AF304:BB304)-SUM($C304:Y304)-SUM($BH304:CD304)</f>
        <v>0</v>
      </c>
      <c r="CE272" s="169">
        <f>SUM($AF272:BC272)-SUM($AF304:BC304)-SUM($C304:Z304)-SUM($BH304:CE304)</f>
        <v>0</v>
      </c>
      <c r="CF272" s="169">
        <f>SUM($AF272:BD272)-SUM($AF304:BD304)-SUM($C304:AA304)-SUM($BH304:CF304)</f>
        <v>0</v>
      </c>
      <c r="CG272" s="169">
        <f>SUM($AF272:BE272)-SUM($AF304:BE304)-SUM($C304:AB304)-SUM($BH304:CG304)</f>
        <v>0</v>
      </c>
      <c r="CH272" s="52"/>
      <c r="CI272" s="52"/>
      <c r="CJ272" s="67"/>
      <c r="CK272" s="67"/>
      <c r="CL272" s="67">
        <f>1-E272</f>
        <v>1</v>
      </c>
      <c r="CM272" s="67">
        <f t="shared" si="38"/>
        <v>0.99947546249999997</v>
      </c>
      <c r="CN272" s="67">
        <f t="shared" si="38"/>
        <v>0.99947038749999995</v>
      </c>
      <c r="CO272" s="67">
        <f t="shared" si="38"/>
        <v>0.99946531249999992</v>
      </c>
      <c r="CP272" s="67">
        <f t="shared" si="38"/>
        <v>0.99946023750000001</v>
      </c>
      <c r="CQ272" s="67">
        <f t="shared" si="38"/>
        <v>0.99915456250000012</v>
      </c>
      <c r="CR272" s="67">
        <f t="shared" si="38"/>
        <v>0.99914668750000013</v>
      </c>
      <c r="CS272" s="67">
        <f t="shared" si="38"/>
        <v>0.99913881250000014</v>
      </c>
      <c r="CT272" s="67">
        <f t="shared" si="38"/>
        <v>0.99913093750000015</v>
      </c>
      <c r="CU272" s="67">
        <f t="shared" si="38"/>
        <v>0.99912306250000005</v>
      </c>
      <c r="CV272" s="67">
        <f t="shared" si="38"/>
        <v>0.99870227499999997</v>
      </c>
      <c r="CW272" s="67">
        <f t="shared" si="38"/>
        <v>0.998690725</v>
      </c>
      <c r="CX272" s="67">
        <f t="shared" si="38"/>
        <v>0.99867917500000003</v>
      </c>
      <c r="CY272" s="67">
        <f t="shared" si="38"/>
        <v>0.99866762500000006</v>
      </c>
      <c r="CZ272" s="67">
        <f t="shared" si="38"/>
        <v>0.99865607499999998</v>
      </c>
      <c r="DA272" s="67">
        <f t="shared" si="38"/>
        <v>0.99798732500000009</v>
      </c>
      <c r="DB272" s="67">
        <f t="shared" si="38"/>
        <v>0.99797017500000007</v>
      </c>
      <c r="DC272" s="67">
        <f t="shared" si="38"/>
        <v>0.99795302500000005</v>
      </c>
      <c r="DD272" s="67">
        <f t="shared" si="38"/>
        <v>0.99793587500000003</v>
      </c>
      <c r="DE272" s="67">
        <f t="shared" si="38"/>
        <v>0.99791872500000001</v>
      </c>
      <c r="DF272" s="67">
        <f t="shared" si="38"/>
        <v>0.99708582250000011</v>
      </c>
      <c r="DG272" s="67">
        <f t="shared" si="38"/>
        <v>0.99706647362500012</v>
      </c>
      <c r="DH272" s="67">
        <f t="shared" si="38"/>
        <v>0.99704811700000007</v>
      </c>
      <c r="DI272" s="67">
        <f t="shared" si="38"/>
        <v>0.99703075262500007</v>
      </c>
      <c r="DM272" s="188" t="str">
        <f t="shared" si="40"/>
        <v/>
      </c>
      <c r="DN272" s="188" t="str">
        <f t="shared" si="39"/>
        <v/>
      </c>
      <c r="DO272" s="188" t="str">
        <f t="shared" si="39"/>
        <v/>
      </c>
      <c r="DP272" s="188" t="str">
        <f t="shared" si="39"/>
        <v/>
      </c>
      <c r="DQ272" s="188" t="str">
        <f t="shared" si="39"/>
        <v/>
      </c>
      <c r="DR272" s="188" t="str">
        <f t="shared" si="39"/>
        <v/>
      </c>
      <c r="DS272" s="188" t="str">
        <f t="shared" si="39"/>
        <v/>
      </c>
      <c r="DT272" s="188" t="str">
        <f t="shared" si="39"/>
        <v/>
      </c>
      <c r="DU272" s="188" t="str">
        <f t="shared" si="39"/>
        <v/>
      </c>
      <c r="DV272" s="188" t="str">
        <f t="shared" si="39"/>
        <v/>
      </c>
      <c r="DW272" s="188" t="str">
        <f t="shared" si="39"/>
        <v/>
      </c>
      <c r="DX272" s="188" t="str">
        <f t="shared" si="39"/>
        <v/>
      </c>
      <c r="DY272" s="188" t="str">
        <f t="shared" si="39"/>
        <v/>
      </c>
      <c r="DZ272" s="188" t="str">
        <f t="shared" si="39"/>
        <v/>
      </c>
      <c r="EA272" s="188" t="str">
        <f t="shared" si="39"/>
        <v/>
      </c>
      <c r="EB272" s="188" t="str">
        <f t="shared" si="39"/>
        <v/>
      </c>
      <c r="EC272" s="188" t="str">
        <f t="shared" si="39"/>
        <v/>
      </c>
      <c r="ED272" s="188" t="str">
        <f t="shared" si="39"/>
        <v/>
      </c>
      <c r="EE272" s="188" t="str">
        <f t="shared" si="39"/>
        <v/>
      </c>
      <c r="EF272" s="188" t="str">
        <f t="shared" si="39"/>
        <v/>
      </c>
      <c r="EG272" s="188" t="str">
        <f t="shared" si="39"/>
        <v/>
      </c>
      <c r="EH272" s="188" t="str">
        <f t="shared" si="39"/>
        <v/>
      </c>
      <c r="EI272" s="188" t="str">
        <f t="shared" si="39"/>
        <v/>
      </c>
      <c r="EJ272" s="188" t="str">
        <f t="shared" si="39"/>
        <v/>
      </c>
      <c r="EK272" s="188" t="str">
        <f t="shared" si="39"/>
        <v/>
      </c>
    </row>
    <row r="273" spans="1:141" x14ac:dyDescent="0.3">
      <c r="A273" s="52"/>
      <c r="B273" s="1">
        <v>4</v>
      </c>
      <c r="C273" s="155"/>
      <c r="D273" s="155"/>
      <c r="E273" s="155"/>
      <c r="F273" s="155"/>
      <c r="G273" s="155">
        <f t="shared" si="37"/>
        <v>5.2453750000002266E-4</v>
      </c>
      <c r="H273" s="155">
        <f t="shared" si="37"/>
        <v>5.296125000000231E-4</v>
      </c>
      <c r="I273" s="155">
        <f t="shared" si="37"/>
        <v>5.3468750000002321E-4</v>
      </c>
      <c r="J273" s="155">
        <f t="shared" si="37"/>
        <v>5.3976250000002354E-4</v>
      </c>
      <c r="K273" s="155">
        <f t="shared" si="37"/>
        <v>8.4543749999990735E-4</v>
      </c>
      <c r="L273" s="155">
        <f t="shared" si="37"/>
        <v>8.5331249999990666E-4</v>
      </c>
      <c r="M273" s="155">
        <f t="shared" si="37"/>
        <v>8.6118749999990565E-4</v>
      </c>
      <c r="N273" s="155">
        <f t="shared" si="37"/>
        <v>8.6906249999990507E-4</v>
      </c>
      <c r="O273" s="155">
        <f t="shared" si="37"/>
        <v>8.7693749999990405E-4</v>
      </c>
      <c r="P273" s="155">
        <f t="shared" si="37"/>
        <v>1.2977249999999892E-3</v>
      </c>
      <c r="Q273" s="155">
        <f t="shared" si="37"/>
        <v>1.3092749999999889E-3</v>
      </c>
      <c r="R273" s="155">
        <f t="shared" si="37"/>
        <v>1.3208249999999892E-3</v>
      </c>
      <c r="S273" s="155">
        <f t="shared" si="37"/>
        <v>1.3323749999999887E-3</v>
      </c>
      <c r="T273" s="155">
        <f t="shared" si="37"/>
        <v>1.3439249999999887E-3</v>
      </c>
      <c r="U273" s="155">
        <f t="shared" si="37"/>
        <v>2.0126749999999616E-3</v>
      </c>
      <c r="V273" s="155">
        <f t="shared" si="37"/>
        <v>2.0298249999999613E-3</v>
      </c>
      <c r="W273" s="155">
        <f t="shared" si="37"/>
        <v>2.0469749999999605E-3</v>
      </c>
      <c r="X273" s="155">
        <f t="shared" si="37"/>
        <v>2.0641249999999601E-3</v>
      </c>
      <c r="Y273" s="155">
        <f t="shared" si="37"/>
        <v>2.0812749999999597E-3</v>
      </c>
      <c r="Z273" s="155">
        <f t="shared" si="37"/>
        <v>2.9141774999999182E-3</v>
      </c>
      <c r="AA273" s="155">
        <f t="shared" si="37"/>
        <v>2.9335263749999171E-3</v>
      </c>
      <c r="AB273" s="155">
        <f t="shared" si="37"/>
        <v>2.9518829999999174E-3</v>
      </c>
      <c r="AC273" s="155"/>
      <c r="AD273" s="155"/>
      <c r="AE273" s="155"/>
      <c r="AF273" s="155"/>
      <c r="AG273" s="174">
        <f>D273*D46*PRODUCT($CJ273:CJ273)</f>
        <v>0</v>
      </c>
      <c r="AH273" s="174">
        <f>E273*E46*PRODUCT($CJ273:CK273)</f>
        <v>0</v>
      </c>
      <c r="AI273" s="174">
        <f>F273*F46*PRODUCT($CJ273:CL273)</f>
        <v>0</v>
      </c>
      <c r="AJ273" s="174">
        <f>G273*G46*PRODUCT($CJ273:CM273)</f>
        <v>0</v>
      </c>
      <c r="AK273" s="174">
        <f>H273*H46*PRODUCT($CJ273:CN273)</f>
        <v>0</v>
      </c>
      <c r="AL273" s="174">
        <f>I273*I46*PRODUCT($CJ273:CO273)</f>
        <v>0</v>
      </c>
      <c r="AM273" s="174">
        <f>J273*J46*PRODUCT($CJ273:CP273)</f>
        <v>0</v>
      </c>
      <c r="AN273" s="174">
        <f>K273*K46*PRODUCT($CJ273:CQ273)</f>
        <v>0</v>
      </c>
      <c r="AO273" s="174">
        <f>L273*L46*PRODUCT($CJ273:CR273)</f>
        <v>0</v>
      </c>
      <c r="AP273" s="174">
        <f>M273*M46*PRODUCT($CJ273:CS273)</f>
        <v>0</v>
      </c>
      <c r="AQ273" s="174">
        <f>N273*N46*PRODUCT($CJ273:CT273)</f>
        <v>0</v>
      </c>
      <c r="AR273" s="174">
        <f>O273*O46*PRODUCT($CJ273:CU273)</f>
        <v>0</v>
      </c>
      <c r="AS273" s="174">
        <f>P273*P46*PRODUCT($CJ273:CV273)</f>
        <v>0</v>
      </c>
      <c r="AT273" s="174">
        <f>Q273*Q46*PRODUCT($CJ273:CW273)</f>
        <v>0</v>
      </c>
      <c r="AU273" s="174">
        <f>R273*R46*PRODUCT($CJ273:CX273)</f>
        <v>0</v>
      </c>
      <c r="AV273" s="174">
        <f>S273*S46*PRODUCT($CJ273:CY273)</f>
        <v>0</v>
      </c>
      <c r="AW273" s="174">
        <f>T273*T46*PRODUCT($CJ273:CZ273)</f>
        <v>0</v>
      </c>
      <c r="AX273" s="174">
        <f>U273*U46*PRODUCT($CJ273:DA273)</f>
        <v>0</v>
      </c>
      <c r="AY273" s="174">
        <f>V273*V46*PRODUCT($CJ273:DB273)</f>
        <v>0</v>
      </c>
      <c r="AZ273" s="174">
        <f>W273*W46*PRODUCT($CJ273:DC273)</f>
        <v>0</v>
      </c>
      <c r="BA273" s="174">
        <f>X273*X46*PRODUCT($CJ273:DD273)</f>
        <v>0</v>
      </c>
      <c r="BB273" s="174">
        <f>Y273*Y46*PRODUCT($CJ273:DE273)</f>
        <v>0</v>
      </c>
      <c r="BC273" s="174">
        <f>Z273*Z46*PRODUCT($CJ273:DF273)</f>
        <v>0</v>
      </c>
      <c r="BD273" s="174">
        <f>AA273*AA46*PRODUCT($CJ273:DG273)</f>
        <v>0</v>
      </c>
      <c r="BE273" s="174">
        <f>AB273*AB46*PRODUCT($CJ273:DH273)</f>
        <v>0</v>
      </c>
      <c r="BF273" s="93"/>
      <c r="BG273" s="93"/>
      <c r="BH273" s="93"/>
      <c r="BI273" s="169">
        <f>SUM($AF273:AG273)-SUM($AF305:AG305)-SUM($C305:D305)-SUM($BH305:BI305)</f>
        <v>0</v>
      </c>
      <c r="BJ273" s="169">
        <f>SUM($AF273:AH273)-SUM($AF305:AH305)-SUM($C305:E305)-SUM($BH305:BJ305)</f>
        <v>0</v>
      </c>
      <c r="BK273" s="169">
        <f>SUM($AF273:AI273)-SUM($AF305:AI305)-SUM($C305:F305)-SUM($BH305:BK305)</f>
        <v>0</v>
      </c>
      <c r="BL273" s="169">
        <f>SUM($AF273:AJ273)-SUM($AF305:AJ305)-SUM($C305:G305)-SUM($BH305:BL305)</f>
        <v>0</v>
      </c>
      <c r="BM273" s="169">
        <f>SUM($AF273:AK273)-SUM($AF305:AK305)-SUM($C305:H305)-SUM($BH305:BM305)</f>
        <v>0</v>
      </c>
      <c r="BN273" s="169">
        <f>SUM($AF273:AL273)-SUM($AF305:AL305)-SUM($C305:I305)-SUM($BH305:BN305)</f>
        <v>0</v>
      </c>
      <c r="BO273" s="169">
        <f>SUM($AF273:AM273)-SUM($AF305:AM305)-SUM($C305:J305)-SUM($BH305:BO305)</f>
        <v>0</v>
      </c>
      <c r="BP273" s="169">
        <f>SUM($AF273:AN273)-SUM($AF305:AN305)-SUM($C305:K305)-SUM($BH305:BP305)</f>
        <v>0</v>
      </c>
      <c r="BQ273" s="169">
        <f>SUM($AF273:AO273)-SUM($AF305:AO305)-SUM($C305:L305)-SUM($BH305:BQ305)</f>
        <v>0</v>
      </c>
      <c r="BR273" s="169">
        <f>SUM($AF273:AP273)-SUM($AF305:AP305)-SUM($C305:M305)-SUM($BH305:BR305)</f>
        <v>0</v>
      </c>
      <c r="BS273" s="169">
        <f>SUM($AF273:AQ273)-SUM($AF305:AQ305)-SUM($C305:N305)-SUM($BH305:BS305)</f>
        <v>0</v>
      </c>
      <c r="BT273" s="169">
        <f>SUM($AF273:AR273)-SUM($AF305:AR305)-SUM($C305:O305)-SUM($BH305:BT305)</f>
        <v>0</v>
      </c>
      <c r="BU273" s="169">
        <f>SUM($AF273:AS273)-SUM($AF305:AS305)-SUM($C305:P305)-SUM($BH305:BU305)</f>
        <v>0</v>
      </c>
      <c r="BV273" s="169">
        <f>SUM($AF273:AT273)-SUM($AF305:AT305)-SUM($C305:Q305)-SUM($BH305:BV305)</f>
        <v>0</v>
      </c>
      <c r="BW273" s="169">
        <f>SUM($AF273:AU273)-SUM($AF305:AU305)-SUM($C305:R305)-SUM($BH305:BW305)</f>
        <v>0</v>
      </c>
      <c r="BX273" s="169">
        <f>SUM($AF273:AV273)-SUM($AF305:AV305)-SUM($C305:S305)-SUM($BH305:BX305)</f>
        <v>0</v>
      </c>
      <c r="BY273" s="169">
        <f>SUM($AF273:AW273)-SUM($AF305:AW305)-SUM($C305:T305)-SUM($BH305:BY305)</f>
        <v>0</v>
      </c>
      <c r="BZ273" s="169">
        <f>SUM($AF273:AX273)-SUM($AF305:AX305)-SUM($C305:U305)-SUM($BH305:BZ305)</f>
        <v>0</v>
      </c>
      <c r="CA273" s="169">
        <f>SUM($AF273:AY273)-SUM($AF305:AY305)-SUM($C305:V305)-SUM($BH305:CA305)</f>
        <v>0</v>
      </c>
      <c r="CB273" s="169">
        <f>SUM($AF273:AZ273)-SUM($AF305:AZ305)-SUM($C305:W305)-SUM($BH305:CB305)</f>
        <v>0</v>
      </c>
      <c r="CC273" s="169">
        <f>SUM($AF273:BA273)-SUM($AF305:BA305)-SUM($C305:X305)-SUM($BH305:CC305)</f>
        <v>0</v>
      </c>
      <c r="CD273" s="169">
        <f>SUM($AF273:BB273)-SUM($AF305:BB305)-SUM($C305:Y305)-SUM($BH305:CD305)</f>
        <v>0</v>
      </c>
      <c r="CE273" s="169">
        <f>SUM($AF273:BC273)-SUM($AF305:BC305)-SUM($C305:Z305)-SUM($BH305:CE305)</f>
        <v>0</v>
      </c>
      <c r="CF273" s="169">
        <f>SUM($AF273:BD273)-SUM($AF305:BD305)-SUM($C305:AA305)-SUM($BH305:CF305)</f>
        <v>0</v>
      </c>
      <c r="CG273" s="169">
        <f>SUM($AF273:BE273)-SUM($AF305:BE305)-SUM($C305:AB305)-SUM($BH305:CG305)</f>
        <v>0</v>
      </c>
      <c r="CH273" s="52"/>
      <c r="CI273" s="52"/>
      <c r="CJ273" s="67"/>
      <c r="CK273" s="67"/>
      <c r="CL273" s="67"/>
      <c r="CM273" s="67">
        <f>1-F273</f>
        <v>1</v>
      </c>
      <c r="CN273" s="67">
        <f t="shared" si="38"/>
        <v>0.99947546249999997</v>
      </c>
      <c r="CO273" s="67">
        <f t="shared" si="38"/>
        <v>0.99947038749999995</v>
      </c>
      <c r="CP273" s="67">
        <f t="shared" si="38"/>
        <v>0.99946531249999992</v>
      </c>
      <c r="CQ273" s="67">
        <f t="shared" si="38"/>
        <v>0.99946023750000001</v>
      </c>
      <c r="CR273" s="67">
        <f t="shared" si="38"/>
        <v>0.99915456250000012</v>
      </c>
      <c r="CS273" s="67">
        <f t="shared" si="38"/>
        <v>0.99914668750000013</v>
      </c>
      <c r="CT273" s="67">
        <f t="shared" si="38"/>
        <v>0.99913881250000014</v>
      </c>
      <c r="CU273" s="67">
        <f t="shared" si="38"/>
        <v>0.99913093750000015</v>
      </c>
      <c r="CV273" s="67">
        <f t="shared" si="38"/>
        <v>0.99912306250000005</v>
      </c>
      <c r="CW273" s="67">
        <f t="shared" si="38"/>
        <v>0.99870227499999997</v>
      </c>
      <c r="CX273" s="67">
        <f t="shared" si="38"/>
        <v>0.998690725</v>
      </c>
      <c r="CY273" s="67">
        <f t="shared" si="38"/>
        <v>0.99867917500000003</v>
      </c>
      <c r="CZ273" s="67">
        <f t="shared" si="38"/>
        <v>0.99866762500000006</v>
      </c>
      <c r="DA273" s="67">
        <f t="shared" si="38"/>
        <v>0.99865607499999998</v>
      </c>
      <c r="DB273" s="67">
        <f t="shared" si="38"/>
        <v>0.99798732500000009</v>
      </c>
      <c r="DC273" s="67">
        <f t="shared" si="38"/>
        <v>0.99797017500000007</v>
      </c>
      <c r="DD273" s="67">
        <f t="shared" si="38"/>
        <v>0.99795302500000005</v>
      </c>
      <c r="DE273" s="67">
        <f t="shared" si="38"/>
        <v>0.99793587500000003</v>
      </c>
      <c r="DF273" s="67">
        <f t="shared" si="38"/>
        <v>0.99791872500000001</v>
      </c>
      <c r="DG273" s="67">
        <f t="shared" si="38"/>
        <v>0.99708582250000011</v>
      </c>
      <c r="DH273" s="67">
        <f t="shared" si="38"/>
        <v>0.99706647362500012</v>
      </c>
      <c r="DI273" s="67">
        <f t="shared" si="38"/>
        <v>0.99704811700000007</v>
      </c>
      <c r="DL273" s="67"/>
      <c r="DM273" s="188" t="str">
        <f t="shared" si="40"/>
        <v/>
      </c>
      <c r="DN273" s="188" t="str">
        <f t="shared" si="39"/>
        <v/>
      </c>
      <c r="DO273" s="188" t="str">
        <f t="shared" si="39"/>
        <v/>
      </c>
      <c r="DP273" s="188" t="str">
        <f t="shared" si="39"/>
        <v/>
      </c>
      <c r="DQ273" s="188" t="str">
        <f t="shared" si="39"/>
        <v/>
      </c>
      <c r="DR273" s="188" t="str">
        <f t="shared" si="39"/>
        <v/>
      </c>
      <c r="DS273" s="188" t="str">
        <f t="shared" si="39"/>
        <v/>
      </c>
      <c r="DT273" s="188" t="str">
        <f t="shared" si="39"/>
        <v/>
      </c>
      <c r="DU273" s="188" t="str">
        <f t="shared" si="39"/>
        <v/>
      </c>
      <c r="DV273" s="188" t="str">
        <f t="shared" si="39"/>
        <v/>
      </c>
      <c r="DW273" s="188" t="str">
        <f t="shared" si="39"/>
        <v/>
      </c>
      <c r="DX273" s="188" t="str">
        <f t="shared" si="39"/>
        <v/>
      </c>
      <c r="DY273" s="188" t="str">
        <f t="shared" si="39"/>
        <v/>
      </c>
      <c r="DZ273" s="188" t="str">
        <f t="shared" si="39"/>
        <v/>
      </c>
      <c r="EA273" s="188" t="str">
        <f t="shared" si="39"/>
        <v/>
      </c>
      <c r="EB273" s="188" t="str">
        <f t="shared" si="39"/>
        <v/>
      </c>
      <c r="EC273" s="188" t="str">
        <f t="shared" si="39"/>
        <v/>
      </c>
      <c r="ED273" s="188" t="str">
        <f t="shared" si="39"/>
        <v/>
      </c>
      <c r="EE273" s="188" t="str">
        <f t="shared" si="39"/>
        <v/>
      </c>
      <c r="EF273" s="188" t="str">
        <f t="shared" si="39"/>
        <v/>
      </c>
      <c r="EG273" s="188" t="str">
        <f t="shared" si="39"/>
        <v/>
      </c>
      <c r="EH273" s="188" t="str">
        <f t="shared" si="39"/>
        <v/>
      </c>
      <c r="EI273" s="188" t="str">
        <f t="shared" si="39"/>
        <v/>
      </c>
      <c r="EJ273" s="188" t="str">
        <f t="shared" si="39"/>
        <v/>
      </c>
      <c r="EK273" s="188" t="str">
        <f t="shared" si="39"/>
        <v/>
      </c>
    </row>
    <row r="274" spans="1:141" x14ac:dyDescent="0.3">
      <c r="B274" s="1">
        <v>5</v>
      </c>
      <c r="C274" s="155"/>
      <c r="D274" s="155"/>
      <c r="E274" s="155"/>
      <c r="F274" s="155"/>
      <c r="G274" s="155"/>
      <c r="H274" s="155">
        <f t="shared" si="37"/>
        <v>5.2453750000002266E-4</v>
      </c>
      <c r="I274" s="155">
        <f t="shared" si="37"/>
        <v>5.296125000000231E-4</v>
      </c>
      <c r="J274" s="155">
        <f t="shared" si="37"/>
        <v>5.3468750000002321E-4</v>
      </c>
      <c r="K274" s="155">
        <f t="shared" si="37"/>
        <v>5.3976250000002354E-4</v>
      </c>
      <c r="L274" s="155">
        <f t="shared" si="37"/>
        <v>8.4543749999990735E-4</v>
      </c>
      <c r="M274" s="155">
        <f t="shared" si="37"/>
        <v>8.5331249999990666E-4</v>
      </c>
      <c r="N274" s="155">
        <f t="shared" si="37"/>
        <v>8.6118749999990565E-4</v>
      </c>
      <c r="O274" s="155">
        <f t="shared" si="37"/>
        <v>8.6906249999990507E-4</v>
      </c>
      <c r="P274" s="155">
        <f t="shared" si="37"/>
        <v>8.7693749999990405E-4</v>
      </c>
      <c r="Q274" s="155">
        <f t="shared" si="37"/>
        <v>1.2977249999999892E-3</v>
      </c>
      <c r="R274" s="155">
        <f t="shared" si="37"/>
        <v>1.3092749999999889E-3</v>
      </c>
      <c r="S274" s="155">
        <f t="shared" si="37"/>
        <v>1.3208249999999892E-3</v>
      </c>
      <c r="T274" s="155">
        <f t="shared" si="37"/>
        <v>1.3323749999999887E-3</v>
      </c>
      <c r="U274" s="155">
        <f t="shared" si="37"/>
        <v>1.3439249999999887E-3</v>
      </c>
      <c r="V274" s="155">
        <f t="shared" si="37"/>
        <v>2.0126749999999616E-3</v>
      </c>
      <c r="W274" s="155">
        <f t="shared" si="37"/>
        <v>2.0298249999999613E-3</v>
      </c>
      <c r="X274" s="155">
        <f t="shared" si="37"/>
        <v>2.0469749999999605E-3</v>
      </c>
      <c r="Y274" s="155">
        <f t="shared" si="37"/>
        <v>2.0641249999999601E-3</v>
      </c>
      <c r="Z274" s="155">
        <f t="shared" si="37"/>
        <v>2.0812749999999597E-3</v>
      </c>
      <c r="AA274" s="155">
        <f t="shared" si="37"/>
        <v>2.9141774999999182E-3</v>
      </c>
      <c r="AB274" s="155">
        <f t="shared" si="37"/>
        <v>2.9335263749999171E-3</v>
      </c>
      <c r="AC274" s="155"/>
      <c r="AD274" s="155"/>
      <c r="AE274" s="155"/>
      <c r="AF274" s="155"/>
      <c r="AG274" s="174">
        <f>D274*D47*PRODUCT($CJ274:CJ274)</f>
        <v>0</v>
      </c>
      <c r="AH274" s="174">
        <f>E274*E47*PRODUCT($CJ274:CK274)</f>
        <v>0</v>
      </c>
      <c r="AI274" s="174">
        <f>F274*F47*PRODUCT($CJ274:CL274)</f>
        <v>0</v>
      </c>
      <c r="AJ274" s="174">
        <f>G274*G47*PRODUCT($CJ274:CM274)</f>
        <v>0</v>
      </c>
      <c r="AK274" s="174">
        <f>H274*H47*PRODUCT($CJ274:CN274)</f>
        <v>0</v>
      </c>
      <c r="AL274" s="174">
        <f>I274*I47*PRODUCT($CJ274:CO274)</f>
        <v>0</v>
      </c>
      <c r="AM274" s="174">
        <f>J274*J47*PRODUCT($CJ274:CP274)</f>
        <v>0</v>
      </c>
      <c r="AN274" s="174">
        <f>K274*K47*PRODUCT($CJ274:CQ274)</f>
        <v>0</v>
      </c>
      <c r="AO274" s="174">
        <f>L274*L47*PRODUCT($CJ274:CR274)</f>
        <v>0</v>
      </c>
      <c r="AP274" s="174">
        <f>M274*M47*PRODUCT($CJ274:CS274)</f>
        <v>0</v>
      </c>
      <c r="AQ274" s="174">
        <f>N274*N47*PRODUCT($CJ274:CT274)</f>
        <v>0</v>
      </c>
      <c r="AR274" s="174">
        <f>O274*O47*PRODUCT($CJ274:CU274)</f>
        <v>0</v>
      </c>
      <c r="AS274" s="174">
        <f>P274*P47*PRODUCT($CJ274:CV274)</f>
        <v>0</v>
      </c>
      <c r="AT274" s="174">
        <f>Q274*Q47*PRODUCT($CJ274:CW274)</f>
        <v>0</v>
      </c>
      <c r="AU274" s="174">
        <f>R274*R47*PRODUCT($CJ274:CX274)</f>
        <v>0</v>
      </c>
      <c r="AV274" s="174">
        <f>S274*S47*PRODUCT($CJ274:CY274)</f>
        <v>0</v>
      </c>
      <c r="AW274" s="174">
        <f>T274*T47*PRODUCT($CJ274:CZ274)</f>
        <v>0</v>
      </c>
      <c r="AX274" s="174">
        <f>U274*U47*PRODUCT($CJ274:DA274)</f>
        <v>0</v>
      </c>
      <c r="AY274" s="174">
        <f>V274*V47*PRODUCT($CJ274:DB274)</f>
        <v>0</v>
      </c>
      <c r="AZ274" s="174">
        <f>W274*W47*PRODUCT($CJ274:DC274)</f>
        <v>0</v>
      </c>
      <c r="BA274" s="174">
        <f>X274*X47*PRODUCT($CJ274:DD274)</f>
        <v>0</v>
      </c>
      <c r="BB274" s="174">
        <f>Y274*Y47*PRODUCT($CJ274:DE274)</f>
        <v>0</v>
      </c>
      <c r="BC274" s="174">
        <f>Z274*Z47*PRODUCT($CJ274:DF274)</f>
        <v>0</v>
      </c>
      <c r="BD274" s="174">
        <f>AA274*AA47*PRODUCT($CJ274:DG274)</f>
        <v>0</v>
      </c>
      <c r="BE274" s="174">
        <f>AB274*AB47*PRODUCT($CJ274:DH274)</f>
        <v>0</v>
      </c>
      <c r="BF274" s="93"/>
      <c r="BG274" s="93"/>
      <c r="BH274" s="93"/>
      <c r="BI274" s="169">
        <f>SUM($AF274:AG274)-SUM($AF306:AG306)-SUM($C306:D306)-SUM($BH306:BI306)</f>
        <v>0</v>
      </c>
      <c r="BJ274" s="169">
        <f>SUM($AF274:AH274)-SUM($AF306:AH306)-SUM($C306:E306)-SUM($BH306:BJ306)</f>
        <v>0</v>
      </c>
      <c r="BK274" s="169">
        <f>SUM($AF274:AI274)-SUM($AF306:AI306)-SUM($C306:F306)-SUM($BH306:BK306)</f>
        <v>0</v>
      </c>
      <c r="BL274" s="169">
        <f>SUM($AF274:AJ274)-SUM($AF306:AJ306)-SUM($C306:G306)-SUM($BH306:BL306)</f>
        <v>0</v>
      </c>
      <c r="BM274" s="169">
        <f>SUM($AF274:AK274)-SUM($AF306:AK306)-SUM($C306:H306)-SUM($BH306:BM306)</f>
        <v>0</v>
      </c>
      <c r="BN274" s="169">
        <f>SUM($AF274:AL274)-SUM($AF306:AL306)-SUM($C306:I306)-SUM($BH306:BN306)</f>
        <v>0</v>
      </c>
      <c r="BO274" s="169">
        <f>SUM($AF274:AM274)-SUM($AF306:AM306)-SUM($C306:J306)-SUM($BH306:BO306)</f>
        <v>0</v>
      </c>
      <c r="BP274" s="169">
        <f>SUM($AF274:AN274)-SUM($AF306:AN306)-SUM($C306:K306)-SUM($BH306:BP306)</f>
        <v>0</v>
      </c>
      <c r="BQ274" s="169">
        <f>SUM($AF274:AO274)-SUM($AF306:AO306)-SUM($C306:L306)-SUM($BH306:BQ306)</f>
        <v>0</v>
      </c>
      <c r="BR274" s="169">
        <f>SUM($AF274:AP274)-SUM($AF306:AP306)-SUM($C306:M306)-SUM($BH306:BR306)</f>
        <v>0</v>
      </c>
      <c r="BS274" s="169">
        <f>SUM($AF274:AQ274)-SUM($AF306:AQ306)-SUM($C306:N306)-SUM($BH306:BS306)</f>
        <v>0</v>
      </c>
      <c r="BT274" s="169">
        <f>SUM($AF274:AR274)-SUM($AF306:AR306)-SUM($C306:O306)-SUM($BH306:BT306)</f>
        <v>0</v>
      </c>
      <c r="BU274" s="169">
        <f>SUM($AF274:AS274)-SUM($AF306:AS306)-SUM($C306:P306)-SUM($BH306:BU306)</f>
        <v>0</v>
      </c>
      <c r="BV274" s="169">
        <f>SUM($AF274:AT274)-SUM($AF306:AT306)-SUM($C306:Q306)-SUM($BH306:BV306)</f>
        <v>0</v>
      </c>
      <c r="BW274" s="169">
        <f>SUM($AF274:AU274)-SUM($AF306:AU306)-SUM($C306:R306)-SUM($BH306:BW306)</f>
        <v>0</v>
      </c>
      <c r="BX274" s="169">
        <f>SUM($AF274:AV274)-SUM($AF306:AV306)-SUM($C306:S306)-SUM($BH306:BX306)</f>
        <v>0</v>
      </c>
      <c r="BY274" s="169">
        <f>SUM($AF274:AW274)-SUM($AF306:AW306)-SUM($C306:T306)-SUM($BH306:BY306)</f>
        <v>0</v>
      </c>
      <c r="BZ274" s="169">
        <f>SUM($AF274:AX274)-SUM($AF306:AX306)-SUM($C306:U306)-SUM($BH306:BZ306)</f>
        <v>0</v>
      </c>
      <c r="CA274" s="169">
        <f>SUM($AF274:AY274)-SUM($AF306:AY306)-SUM($C306:V306)-SUM($BH306:CA306)</f>
        <v>0</v>
      </c>
      <c r="CB274" s="169">
        <f>SUM($AF274:AZ274)-SUM($AF306:AZ306)-SUM($C306:W306)-SUM($BH306:CB306)</f>
        <v>0</v>
      </c>
      <c r="CC274" s="169">
        <f>SUM($AF274:BA274)-SUM($AF306:BA306)-SUM($C306:X306)-SUM($BH306:CC306)</f>
        <v>0</v>
      </c>
      <c r="CD274" s="169">
        <f>SUM($AF274:BB274)-SUM($AF306:BB306)-SUM($C306:Y306)-SUM($BH306:CD306)</f>
        <v>0</v>
      </c>
      <c r="CE274" s="169">
        <f>SUM($AF274:BC274)-SUM($AF306:BC306)-SUM($C306:Z306)-SUM($BH306:CE306)</f>
        <v>0</v>
      </c>
      <c r="CF274" s="169">
        <f>SUM($AF274:BD274)-SUM($AF306:BD306)-SUM($C306:AA306)-SUM($BH306:CF306)</f>
        <v>0</v>
      </c>
      <c r="CG274" s="169">
        <f>SUM($AF274:BE274)-SUM($AF306:BE306)-SUM($C306:AB306)-SUM($BH306:CG306)</f>
        <v>0</v>
      </c>
      <c r="CH274" s="52"/>
      <c r="CI274" s="52"/>
      <c r="CJ274" s="67"/>
      <c r="CK274" s="67"/>
      <c r="CL274" s="67"/>
      <c r="CM274" s="67"/>
      <c r="CN274" s="67">
        <f>1-G274</f>
        <v>1</v>
      </c>
      <c r="CO274" s="67">
        <f t="shared" si="38"/>
        <v>0.99947546249999997</v>
      </c>
      <c r="CP274" s="67">
        <f t="shared" si="38"/>
        <v>0.99947038749999995</v>
      </c>
      <c r="CQ274" s="67">
        <f t="shared" si="38"/>
        <v>0.99946531249999992</v>
      </c>
      <c r="CR274" s="67">
        <f t="shared" si="38"/>
        <v>0.99946023750000001</v>
      </c>
      <c r="CS274" s="67">
        <f t="shared" si="38"/>
        <v>0.99915456250000012</v>
      </c>
      <c r="CT274" s="67">
        <f t="shared" si="38"/>
        <v>0.99914668750000013</v>
      </c>
      <c r="CU274" s="67">
        <f t="shared" si="38"/>
        <v>0.99913881250000014</v>
      </c>
      <c r="CV274" s="67">
        <f t="shared" si="38"/>
        <v>0.99913093750000015</v>
      </c>
      <c r="CW274" s="67">
        <f t="shared" si="38"/>
        <v>0.99912306250000005</v>
      </c>
      <c r="CX274" s="67">
        <f t="shared" si="38"/>
        <v>0.99870227499999997</v>
      </c>
      <c r="CY274" s="67">
        <f t="shared" si="38"/>
        <v>0.998690725</v>
      </c>
      <c r="CZ274" s="67">
        <f t="shared" si="38"/>
        <v>0.99867917500000003</v>
      </c>
      <c r="DA274" s="67">
        <f t="shared" si="38"/>
        <v>0.99866762500000006</v>
      </c>
      <c r="DB274" s="67">
        <f t="shared" si="38"/>
        <v>0.99865607499999998</v>
      </c>
      <c r="DC274" s="67">
        <f t="shared" si="38"/>
        <v>0.99798732500000009</v>
      </c>
      <c r="DD274" s="67">
        <f t="shared" si="38"/>
        <v>0.99797017500000007</v>
      </c>
      <c r="DE274" s="67">
        <f t="shared" si="38"/>
        <v>0.99795302500000005</v>
      </c>
      <c r="DF274" s="67">
        <f t="shared" si="38"/>
        <v>0.99793587500000003</v>
      </c>
      <c r="DG274" s="67">
        <f t="shared" si="38"/>
        <v>0.99791872500000001</v>
      </c>
      <c r="DH274" s="67">
        <f t="shared" si="38"/>
        <v>0.99708582250000011</v>
      </c>
      <c r="DI274" s="67">
        <f t="shared" si="38"/>
        <v>0.99706647362500012</v>
      </c>
      <c r="DM274" s="188" t="str">
        <f t="shared" si="40"/>
        <v/>
      </c>
      <c r="DN274" s="188" t="str">
        <f t="shared" si="39"/>
        <v/>
      </c>
      <c r="DO274" s="188" t="str">
        <f t="shared" si="39"/>
        <v/>
      </c>
      <c r="DP274" s="188" t="str">
        <f t="shared" si="39"/>
        <v/>
      </c>
      <c r="DQ274" s="188" t="str">
        <f t="shared" si="39"/>
        <v/>
      </c>
      <c r="DR274" s="188" t="str">
        <f t="shared" si="39"/>
        <v/>
      </c>
      <c r="DS274" s="188" t="str">
        <f t="shared" si="39"/>
        <v/>
      </c>
      <c r="DT274" s="188" t="str">
        <f t="shared" si="39"/>
        <v/>
      </c>
      <c r="DU274" s="188" t="str">
        <f t="shared" si="39"/>
        <v/>
      </c>
      <c r="DV274" s="188" t="str">
        <f t="shared" si="39"/>
        <v/>
      </c>
      <c r="DW274" s="188" t="str">
        <f t="shared" si="39"/>
        <v/>
      </c>
      <c r="DX274" s="188" t="str">
        <f t="shared" si="39"/>
        <v/>
      </c>
      <c r="DY274" s="188" t="str">
        <f t="shared" si="39"/>
        <v/>
      </c>
      <c r="DZ274" s="188" t="str">
        <f t="shared" si="39"/>
        <v/>
      </c>
      <c r="EA274" s="188" t="str">
        <f t="shared" si="39"/>
        <v/>
      </c>
      <c r="EB274" s="188" t="str">
        <f t="shared" si="39"/>
        <v/>
      </c>
      <c r="EC274" s="188" t="str">
        <f t="shared" si="39"/>
        <v/>
      </c>
      <c r="ED274" s="188" t="str">
        <f t="shared" si="39"/>
        <v/>
      </c>
      <c r="EE274" s="188" t="str">
        <f t="shared" si="39"/>
        <v/>
      </c>
      <c r="EF274" s="188" t="str">
        <f t="shared" si="39"/>
        <v/>
      </c>
      <c r="EG274" s="188" t="str">
        <f t="shared" si="39"/>
        <v/>
      </c>
      <c r="EH274" s="188" t="str">
        <f t="shared" si="39"/>
        <v/>
      </c>
      <c r="EI274" s="188" t="str">
        <f t="shared" si="39"/>
        <v/>
      </c>
      <c r="EJ274" s="188" t="str">
        <f t="shared" si="39"/>
        <v/>
      </c>
      <c r="EK274" s="188" t="str">
        <f t="shared" si="39"/>
        <v/>
      </c>
    </row>
    <row r="275" spans="1:141" x14ac:dyDescent="0.3">
      <c r="B275" s="1">
        <v>6</v>
      </c>
      <c r="C275" s="155"/>
      <c r="D275" s="155"/>
      <c r="E275" s="155"/>
      <c r="F275" s="155"/>
      <c r="G275" s="155"/>
      <c r="H275" s="155"/>
      <c r="I275" s="155">
        <f t="shared" si="37"/>
        <v>5.2453750000002266E-4</v>
      </c>
      <c r="J275" s="155">
        <f t="shared" si="37"/>
        <v>5.296125000000231E-4</v>
      </c>
      <c r="K275" s="155">
        <f t="shared" si="37"/>
        <v>5.3468750000002321E-4</v>
      </c>
      <c r="L275" s="155">
        <f t="shared" si="37"/>
        <v>5.3976250000002354E-4</v>
      </c>
      <c r="M275" s="155">
        <f t="shared" si="37"/>
        <v>8.4543749999990735E-4</v>
      </c>
      <c r="N275" s="155">
        <f t="shared" si="37"/>
        <v>8.5331249999990666E-4</v>
      </c>
      <c r="O275" s="155">
        <f t="shared" si="37"/>
        <v>8.6118749999990565E-4</v>
      </c>
      <c r="P275" s="155">
        <f t="shared" si="37"/>
        <v>8.6906249999990507E-4</v>
      </c>
      <c r="Q275" s="155">
        <f t="shared" si="37"/>
        <v>8.7693749999990405E-4</v>
      </c>
      <c r="R275" s="155">
        <f t="shared" si="37"/>
        <v>1.2977249999999892E-3</v>
      </c>
      <c r="S275" s="155">
        <f t="shared" si="37"/>
        <v>1.3092749999999889E-3</v>
      </c>
      <c r="T275" s="155">
        <f t="shared" si="37"/>
        <v>1.3208249999999892E-3</v>
      </c>
      <c r="U275" s="155">
        <f t="shared" si="37"/>
        <v>1.3323749999999887E-3</v>
      </c>
      <c r="V275" s="155">
        <f t="shared" si="37"/>
        <v>1.3439249999999887E-3</v>
      </c>
      <c r="W275" s="155">
        <f t="shared" si="37"/>
        <v>2.0126749999999616E-3</v>
      </c>
      <c r="X275" s="155">
        <f t="shared" si="37"/>
        <v>2.0298249999999613E-3</v>
      </c>
      <c r="Y275" s="155">
        <f t="shared" si="37"/>
        <v>2.0469749999999605E-3</v>
      </c>
      <c r="Z275" s="155">
        <f t="shared" si="37"/>
        <v>2.0641249999999601E-3</v>
      </c>
      <c r="AA275" s="155">
        <f t="shared" si="37"/>
        <v>2.0812749999999597E-3</v>
      </c>
      <c r="AB275" s="155">
        <f t="shared" si="37"/>
        <v>2.9141774999999182E-3</v>
      </c>
      <c r="AC275" s="155"/>
      <c r="AD275" s="155"/>
      <c r="AE275" s="155"/>
      <c r="AF275" s="155"/>
      <c r="AG275" s="174">
        <f>D275*D48*PRODUCT($CJ275:CJ275)</f>
        <v>0</v>
      </c>
      <c r="AH275" s="174">
        <f>E275*E48*PRODUCT($CJ275:CK275)</f>
        <v>0</v>
      </c>
      <c r="AI275" s="174">
        <f>F275*F48*PRODUCT($CJ275:CL275)</f>
        <v>0</v>
      </c>
      <c r="AJ275" s="174">
        <f>G275*G48*PRODUCT($CJ275:CM275)</f>
        <v>0</v>
      </c>
      <c r="AK275" s="174">
        <f>H275*H48*PRODUCT($CJ275:CN275)</f>
        <v>0</v>
      </c>
      <c r="AL275" s="174">
        <f>I275*I48*PRODUCT($CJ275:CO275)</f>
        <v>0</v>
      </c>
      <c r="AM275" s="174">
        <f>J275*J48*PRODUCT($CJ275:CP275)</f>
        <v>0</v>
      </c>
      <c r="AN275" s="174">
        <f>K275*K48*PRODUCT($CJ275:CQ275)</f>
        <v>0</v>
      </c>
      <c r="AO275" s="174">
        <f>L275*L48*PRODUCT($CJ275:CR275)</f>
        <v>0</v>
      </c>
      <c r="AP275" s="174">
        <f>M275*M48*PRODUCT($CJ275:CS275)</f>
        <v>0</v>
      </c>
      <c r="AQ275" s="174">
        <f>N275*N48*PRODUCT($CJ275:CT275)</f>
        <v>0</v>
      </c>
      <c r="AR275" s="174">
        <f>O275*O48*PRODUCT($CJ275:CU275)</f>
        <v>0</v>
      </c>
      <c r="AS275" s="174">
        <f>P275*P48*PRODUCT($CJ275:CV275)</f>
        <v>0</v>
      </c>
      <c r="AT275" s="174">
        <f>Q275*Q48*PRODUCT($CJ275:CW275)</f>
        <v>0</v>
      </c>
      <c r="AU275" s="174">
        <f>R275*R48*PRODUCT($CJ275:CX275)</f>
        <v>0</v>
      </c>
      <c r="AV275" s="174">
        <f>S275*S48*PRODUCT($CJ275:CY275)</f>
        <v>0</v>
      </c>
      <c r="AW275" s="174">
        <f>T275*T48*PRODUCT($CJ275:CZ275)</f>
        <v>0</v>
      </c>
      <c r="AX275" s="174">
        <f>U275*U48*PRODUCT($CJ275:DA275)</f>
        <v>0</v>
      </c>
      <c r="AY275" s="174">
        <f>V275*V48*PRODUCT($CJ275:DB275)</f>
        <v>0</v>
      </c>
      <c r="AZ275" s="174">
        <f>W275*W48*PRODUCT($CJ275:DC275)</f>
        <v>0</v>
      </c>
      <c r="BA275" s="174">
        <f>X275*X48*PRODUCT($CJ275:DD275)</f>
        <v>0</v>
      </c>
      <c r="BB275" s="174">
        <f>Y275*Y48*PRODUCT($CJ275:DE275)</f>
        <v>0</v>
      </c>
      <c r="BC275" s="174">
        <f>Z275*Z48*PRODUCT($CJ275:DF275)</f>
        <v>0</v>
      </c>
      <c r="BD275" s="174">
        <f>AA275*AA48*PRODUCT($CJ275:DG275)</f>
        <v>0</v>
      </c>
      <c r="BE275" s="174">
        <f>AB275*AB48*PRODUCT($CJ275:DH275)</f>
        <v>0</v>
      </c>
      <c r="BF275" s="93"/>
      <c r="BG275" s="93"/>
      <c r="BH275" s="93"/>
      <c r="BI275" s="169">
        <f>SUM($AF275:AG275)-SUM($AF307:AG307)-SUM($C307:D307)-SUM($BH307:BI307)</f>
        <v>0</v>
      </c>
      <c r="BJ275" s="169">
        <f>SUM($AF275:AH275)-SUM($AF307:AH307)-SUM($C307:E307)-SUM($BH307:BJ307)</f>
        <v>0</v>
      </c>
      <c r="BK275" s="169">
        <f>SUM($AF275:AI275)-SUM($AF307:AI307)-SUM($C307:F307)-SUM($BH307:BK307)</f>
        <v>0</v>
      </c>
      <c r="BL275" s="169">
        <f>SUM($AF275:AJ275)-SUM($AF307:AJ307)-SUM($C307:G307)-SUM($BH307:BL307)</f>
        <v>0</v>
      </c>
      <c r="BM275" s="169">
        <f>SUM($AF275:AK275)-SUM($AF307:AK307)-SUM($C307:H307)-SUM($BH307:BM307)</f>
        <v>0</v>
      </c>
      <c r="BN275" s="169">
        <f>SUM($AF275:AL275)-SUM($AF307:AL307)-SUM($C307:I307)-SUM($BH307:BN307)</f>
        <v>0</v>
      </c>
      <c r="BO275" s="169">
        <f>SUM($AF275:AM275)-SUM($AF307:AM307)-SUM($C307:J307)-SUM($BH307:BO307)</f>
        <v>0</v>
      </c>
      <c r="BP275" s="169">
        <f>SUM($AF275:AN275)-SUM($AF307:AN307)-SUM($C307:K307)-SUM($BH307:BP307)</f>
        <v>0</v>
      </c>
      <c r="BQ275" s="169">
        <f>SUM($AF275:AO275)-SUM($AF307:AO307)-SUM($C307:L307)-SUM($BH307:BQ307)</f>
        <v>0</v>
      </c>
      <c r="BR275" s="169">
        <f>SUM($AF275:AP275)-SUM($AF307:AP307)-SUM($C307:M307)-SUM($BH307:BR307)</f>
        <v>0</v>
      </c>
      <c r="BS275" s="169">
        <f>SUM($AF275:AQ275)-SUM($AF307:AQ307)-SUM($C307:N307)-SUM($BH307:BS307)</f>
        <v>0</v>
      </c>
      <c r="BT275" s="169">
        <f>SUM($AF275:AR275)-SUM($AF307:AR307)-SUM($C307:O307)-SUM($BH307:BT307)</f>
        <v>0</v>
      </c>
      <c r="BU275" s="169">
        <f>SUM($AF275:AS275)-SUM($AF307:AS307)-SUM($C307:P307)-SUM($BH307:BU307)</f>
        <v>0</v>
      </c>
      <c r="BV275" s="169">
        <f>SUM($AF275:AT275)-SUM($AF307:AT307)-SUM($C307:Q307)-SUM($BH307:BV307)</f>
        <v>0</v>
      </c>
      <c r="BW275" s="169">
        <f>SUM($AF275:AU275)-SUM($AF307:AU307)-SUM($C307:R307)-SUM($BH307:BW307)</f>
        <v>0</v>
      </c>
      <c r="BX275" s="169">
        <f>SUM($AF275:AV275)-SUM($AF307:AV307)-SUM($C307:S307)-SUM($BH307:BX307)</f>
        <v>0</v>
      </c>
      <c r="BY275" s="169">
        <f>SUM($AF275:AW275)-SUM($AF307:AW307)-SUM($C307:T307)-SUM($BH307:BY307)</f>
        <v>0</v>
      </c>
      <c r="BZ275" s="169">
        <f>SUM($AF275:AX275)-SUM($AF307:AX307)-SUM($C307:U307)-SUM($BH307:BZ307)</f>
        <v>0</v>
      </c>
      <c r="CA275" s="169">
        <f>SUM($AF275:AY275)-SUM($AF307:AY307)-SUM($C307:V307)-SUM($BH307:CA307)</f>
        <v>0</v>
      </c>
      <c r="CB275" s="169">
        <f>SUM($AF275:AZ275)-SUM($AF307:AZ307)-SUM($C307:W307)-SUM($BH307:CB307)</f>
        <v>0</v>
      </c>
      <c r="CC275" s="169">
        <f>SUM($AF275:BA275)-SUM($AF307:BA307)-SUM($C307:X307)-SUM($BH307:CC307)</f>
        <v>0</v>
      </c>
      <c r="CD275" s="169">
        <f>SUM($AF275:BB275)-SUM($AF307:BB307)-SUM($C307:Y307)-SUM($BH307:CD307)</f>
        <v>0</v>
      </c>
      <c r="CE275" s="169">
        <f>SUM($AF275:BC275)-SUM($AF307:BC307)-SUM($C307:Z307)-SUM($BH307:CE307)</f>
        <v>0</v>
      </c>
      <c r="CF275" s="169">
        <f>SUM($AF275:BD275)-SUM($AF307:BD307)-SUM($C307:AA307)-SUM($BH307:CF307)</f>
        <v>0</v>
      </c>
      <c r="CG275" s="169">
        <f>SUM($AF275:BE275)-SUM($AF307:BE307)-SUM($C307:AB307)-SUM($BH307:CG307)</f>
        <v>0</v>
      </c>
      <c r="CH275" s="52"/>
      <c r="CI275" s="52"/>
      <c r="CJ275" s="67"/>
      <c r="CK275" s="67"/>
      <c r="CL275" s="67"/>
      <c r="CM275" s="67"/>
      <c r="CN275" s="67"/>
      <c r="CO275" s="67">
        <f>1-H275</f>
        <v>1</v>
      </c>
      <c r="CP275" s="67">
        <f t="shared" si="38"/>
        <v>0.99947546249999997</v>
      </c>
      <c r="CQ275" s="67">
        <f t="shared" si="38"/>
        <v>0.99947038749999995</v>
      </c>
      <c r="CR275" s="67">
        <f t="shared" si="38"/>
        <v>0.99946531249999992</v>
      </c>
      <c r="CS275" s="67">
        <f t="shared" si="38"/>
        <v>0.99946023750000001</v>
      </c>
      <c r="CT275" s="67">
        <f t="shared" si="38"/>
        <v>0.99915456250000012</v>
      </c>
      <c r="CU275" s="67">
        <f t="shared" si="38"/>
        <v>0.99914668750000013</v>
      </c>
      <c r="CV275" s="67">
        <f t="shared" si="38"/>
        <v>0.99913881250000014</v>
      </c>
      <c r="CW275" s="67">
        <f t="shared" si="38"/>
        <v>0.99913093750000015</v>
      </c>
      <c r="CX275" s="67">
        <f t="shared" si="38"/>
        <v>0.99912306250000005</v>
      </c>
      <c r="CY275" s="67">
        <f t="shared" si="38"/>
        <v>0.99870227499999997</v>
      </c>
      <c r="CZ275" s="67">
        <f t="shared" si="38"/>
        <v>0.998690725</v>
      </c>
      <c r="DA275" s="67">
        <f t="shared" si="38"/>
        <v>0.99867917500000003</v>
      </c>
      <c r="DB275" s="67">
        <f t="shared" si="38"/>
        <v>0.99866762500000006</v>
      </c>
      <c r="DC275" s="67">
        <f t="shared" si="38"/>
        <v>0.99865607499999998</v>
      </c>
      <c r="DD275" s="67">
        <f t="shared" si="38"/>
        <v>0.99798732500000009</v>
      </c>
      <c r="DE275" s="67">
        <f t="shared" si="38"/>
        <v>0.99797017500000007</v>
      </c>
      <c r="DF275" s="67">
        <f t="shared" si="38"/>
        <v>0.99795302500000005</v>
      </c>
      <c r="DG275" s="67">
        <f t="shared" si="38"/>
        <v>0.99793587500000003</v>
      </c>
      <c r="DH275" s="67">
        <f t="shared" si="38"/>
        <v>0.99791872500000001</v>
      </c>
      <c r="DI275" s="67">
        <f t="shared" si="38"/>
        <v>0.99708582250000011</v>
      </c>
      <c r="DM275" s="188" t="str">
        <f t="shared" si="40"/>
        <v/>
      </c>
      <c r="DN275" s="188" t="str">
        <f t="shared" si="39"/>
        <v/>
      </c>
      <c r="DO275" s="188" t="str">
        <f t="shared" si="39"/>
        <v/>
      </c>
      <c r="DP275" s="188" t="str">
        <f t="shared" si="39"/>
        <v/>
      </c>
      <c r="DQ275" s="188" t="str">
        <f t="shared" si="39"/>
        <v/>
      </c>
      <c r="DR275" s="188" t="str">
        <f t="shared" si="39"/>
        <v/>
      </c>
      <c r="DS275" s="188" t="str">
        <f t="shared" si="39"/>
        <v/>
      </c>
      <c r="DT275" s="188" t="str">
        <f t="shared" si="39"/>
        <v/>
      </c>
      <c r="DU275" s="188" t="str">
        <f t="shared" si="39"/>
        <v/>
      </c>
      <c r="DV275" s="188" t="str">
        <f t="shared" si="39"/>
        <v/>
      </c>
      <c r="DW275" s="188" t="str">
        <f t="shared" si="39"/>
        <v/>
      </c>
      <c r="DX275" s="188" t="str">
        <f t="shared" si="39"/>
        <v/>
      </c>
      <c r="DY275" s="188" t="str">
        <f t="shared" si="39"/>
        <v/>
      </c>
      <c r="DZ275" s="188" t="str">
        <f t="shared" si="39"/>
        <v/>
      </c>
      <c r="EA275" s="188" t="str">
        <f t="shared" si="39"/>
        <v/>
      </c>
      <c r="EB275" s="188" t="str">
        <f t="shared" si="39"/>
        <v/>
      </c>
      <c r="EC275" s="188" t="str">
        <f t="shared" si="39"/>
        <v/>
      </c>
      <c r="ED275" s="188" t="str">
        <f t="shared" si="39"/>
        <v/>
      </c>
      <c r="EE275" s="188" t="str">
        <f t="shared" si="39"/>
        <v/>
      </c>
      <c r="EF275" s="188" t="str">
        <f t="shared" si="39"/>
        <v/>
      </c>
      <c r="EG275" s="188" t="str">
        <f t="shared" si="39"/>
        <v/>
      </c>
      <c r="EH275" s="188" t="str">
        <f t="shared" si="39"/>
        <v/>
      </c>
      <c r="EI275" s="188" t="str">
        <f t="shared" si="39"/>
        <v/>
      </c>
      <c r="EJ275" s="188" t="str">
        <f t="shared" si="39"/>
        <v/>
      </c>
      <c r="EK275" s="188" t="str">
        <f t="shared" si="39"/>
        <v/>
      </c>
    </row>
    <row r="276" spans="1:141" x14ac:dyDescent="0.3">
      <c r="B276" s="1">
        <v>7</v>
      </c>
      <c r="C276" s="155"/>
      <c r="D276" s="155"/>
      <c r="E276" s="155"/>
      <c r="F276" s="155"/>
      <c r="G276" s="155"/>
      <c r="H276" s="155"/>
      <c r="I276" s="155"/>
      <c r="J276" s="155">
        <f t="shared" si="37"/>
        <v>5.2453750000002266E-4</v>
      </c>
      <c r="K276" s="155">
        <f t="shared" si="37"/>
        <v>5.296125000000231E-4</v>
      </c>
      <c r="L276" s="155">
        <f t="shared" si="37"/>
        <v>5.3468750000002321E-4</v>
      </c>
      <c r="M276" s="155">
        <f t="shared" si="37"/>
        <v>5.3976250000002354E-4</v>
      </c>
      <c r="N276" s="155">
        <f t="shared" si="37"/>
        <v>8.4543749999990735E-4</v>
      </c>
      <c r="O276" s="155">
        <f t="shared" si="37"/>
        <v>8.5331249999990666E-4</v>
      </c>
      <c r="P276" s="155">
        <f t="shared" si="37"/>
        <v>8.6118749999990565E-4</v>
      </c>
      <c r="Q276" s="155">
        <f t="shared" si="37"/>
        <v>8.6906249999990507E-4</v>
      </c>
      <c r="R276" s="155">
        <f t="shared" si="37"/>
        <v>8.7693749999990405E-4</v>
      </c>
      <c r="S276" s="155">
        <f t="shared" si="37"/>
        <v>1.2977249999999892E-3</v>
      </c>
      <c r="T276" s="155">
        <f t="shared" si="37"/>
        <v>1.3092749999999889E-3</v>
      </c>
      <c r="U276" s="155">
        <f t="shared" si="37"/>
        <v>1.3208249999999892E-3</v>
      </c>
      <c r="V276" s="155">
        <f t="shared" si="37"/>
        <v>1.3323749999999887E-3</v>
      </c>
      <c r="W276" s="155">
        <f t="shared" si="37"/>
        <v>1.3439249999999887E-3</v>
      </c>
      <c r="X276" s="155">
        <f t="shared" si="37"/>
        <v>2.0126749999999616E-3</v>
      </c>
      <c r="Y276" s="155">
        <f t="shared" si="37"/>
        <v>2.0298249999999613E-3</v>
      </c>
      <c r="Z276" s="155">
        <f t="shared" si="37"/>
        <v>2.0469749999999605E-3</v>
      </c>
      <c r="AA276" s="155">
        <f t="shared" si="37"/>
        <v>2.0641249999999601E-3</v>
      </c>
      <c r="AB276" s="155">
        <f t="shared" si="37"/>
        <v>2.0812749999999597E-3</v>
      </c>
      <c r="AC276" s="155"/>
      <c r="AD276" s="155"/>
      <c r="AE276" s="155"/>
      <c r="AF276" s="155"/>
      <c r="AG276" s="174">
        <f>D276*D49*PRODUCT($CJ276:CJ276)</f>
        <v>0</v>
      </c>
      <c r="AH276" s="174">
        <f>E276*E49*PRODUCT($CJ276:CK276)</f>
        <v>0</v>
      </c>
      <c r="AI276" s="174">
        <f>F276*F49*PRODUCT($CJ276:CL276)</f>
        <v>0</v>
      </c>
      <c r="AJ276" s="174">
        <f>G276*G49*PRODUCT($CJ276:CM276)</f>
        <v>0</v>
      </c>
      <c r="AK276" s="174">
        <f>H276*H49*PRODUCT($CJ276:CN276)</f>
        <v>0</v>
      </c>
      <c r="AL276" s="174">
        <f>I276*I49*PRODUCT($CJ276:CO276)</f>
        <v>0</v>
      </c>
      <c r="AM276" s="174">
        <f>J276*J49*PRODUCT($CJ276:CP276)</f>
        <v>0</v>
      </c>
      <c r="AN276" s="174">
        <f>K276*K49*PRODUCT($CJ276:CQ276)</f>
        <v>0</v>
      </c>
      <c r="AO276" s="174">
        <f>L276*L49*PRODUCT($CJ276:CR276)</f>
        <v>0</v>
      </c>
      <c r="AP276" s="174">
        <f>M276*M49*PRODUCT($CJ276:CS276)</f>
        <v>0</v>
      </c>
      <c r="AQ276" s="174">
        <f>N276*N49*PRODUCT($CJ276:CT276)</f>
        <v>0</v>
      </c>
      <c r="AR276" s="174">
        <f>O276*O49*PRODUCT($CJ276:CU276)</f>
        <v>0</v>
      </c>
      <c r="AS276" s="174">
        <f>P276*P49*PRODUCT($CJ276:CV276)</f>
        <v>0</v>
      </c>
      <c r="AT276" s="174">
        <f>Q276*Q49*PRODUCT($CJ276:CW276)</f>
        <v>0</v>
      </c>
      <c r="AU276" s="174">
        <f>R276*R49*PRODUCT($CJ276:CX276)</f>
        <v>0</v>
      </c>
      <c r="AV276" s="174">
        <f>S276*S49*PRODUCT($CJ276:CY276)</f>
        <v>0</v>
      </c>
      <c r="AW276" s="174">
        <f>T276*T49*PRODUCT($CJ276:CZ276)</f>
        <v>0</v>
      </c>
      <c r="AX276" s="174">
        <f>U276*U49*PRODUCT($CJ276:DA276)</f>
        <v>0</v>
      </c>
      <c r="AY276" s="174">
        <f>V276*V49*PRODUCT($CJ276:DB276)</f>
        <v>0</v>
      </c>
      <c r="AZ276" s="174">
        <f>W276*W49*PRODUCT($CJ276:DC276)</f>
        <v>0</v>
      </c>
      <c r="BA276" s="174">
        <f>X276*X49*PRODUCT($CJ276:DD276)</f>
        <v>0</v>
      </c>
      <c r="BB276" s="174">
        <f>Y276*Y49*PRODUCT($CJ276:DE276)</f>
        <v>0</v>
      </c>
      <c r="BC276" s="174">
        <f>Z276*Z49*PRODUCT($CJ276:DF276)</f>
        <v>0</v>
      </c>
      <c r="BD276" s="174">
        <f>AA276*AA49*PRODUCT($CJ276:DG276)</f>
        <v>0</v>
      </c>
      <c r="BE276" s="174">
        <f>AB276*AB49*PRODUCT($CJ276:DH276)</f>
        <v>0</v>
      </c>
      <c r="BF276" s="93"/>
      <c r="BG276" s="93"/>
      <c r="BH276" s="93"/>
      <c r="BI276" s="169">
        <f>SUM($AF276:AG276)-SUM($AF308:AG308)-SUM($C308:D308)-SUM($BH308:BI308)</f>
        <v>0</v>
      </c>
      <c r="BJ276" s="169">
        <f>SUM($AF276:AH276)-SUM($AF308:AH308)-SUM($C308:E308)-SUM($BH308:BJ308)</f>
        <v>0</v>
      </c>
      <c r="BK276" s="169">
        <f>SUM($AF276:AI276)-SUM($AF308:AI308)-SUM($C308:F308)-SUM($BH308:BK308)</f>
        <v>0</v>
      </c>
      <c r="BL276" s="169">
        <f>SUM($AF276:AJ276)-SUM($AF308:AJ308)-SUM($C308:G308)-SUM($BH308:BL308)</f>
        <v>0</v>
      </c>
      <c r="BM276" s="169">
        <f>SUM($AF276:AK276)-SUM($AF308:AK308)-SUM($C308:H308)-SUM($BH308:BM308)</f>
        <v>0</v>
      </c>
      <c r="BN276" s="169">
        <f>SUM($AF276:AL276)-SUM($AF308:AL308)-SUM($C308:I308)-SUM($BH308:BN308)</f>
        <v>0</v>
      </c>
      <c r="BO276" s="169">
        <f>SUM($AF276:AM276)-SUM($AF308:AM308)-SUM($C308:J308)-SUM($BH308:BO308)</f>
        <v>0</v>
      </c>
      <c r="BP276" s="169">
        <f>SUM($AF276:AN276)-SUM($AF308:AN308)-SUM($C308:K308)-SUM($BH308:BP308)</f>
        <v>0</v>
      </c>
      <c r="BQ276" s="169">
        <f>SUM($AF276:AO276)-SUM($AF308:AO308)-SUM($C308:L308)-SUM($BH308:BQ308)</f>
        <v>0</v>
      </c>
      <c r="BR276" s="169">
        <f>SUM($AF276:AP276)-SUM($AF308:AP308)-SUM($C308:M308)-SUM($BH308:BR308)</f>
        <v>0</v>
      </c>
      <c r="BS276" s="169">
        <f>SUM($AF276:AQ276)-SUM($AF308:AQ308)-SUM($C308:N308)-SUM($BH308:BS308)</f>
        <v>0</v>
      </c>
      <c r="BT276" s="169">
        <f>SUM($AF276:AR276)-SUM($AF308:AR308)-SUM($C308:O308)-SUM($BH308:BT308)</f>
        <v>0</v>
      </c>
      <c r="BU276" s="169">
        <f>SUM($AF276:AS276)-SUM($AF308:AS308)-SUM($C308:P308)-SUM($BH308:BU308)</f>
        <v>0</v>
      </c>
      <c r="BV276" s="169">
        <f>SUM($AF276:AT276)-SUM($AF308:AT308)-SUM($C308:Q308)-SUM($BH308:BV308)</f>
        <v>0</v>
      </c>
      <c r="BW276" s="169">
        <f>SUM($AF276:AU276)-SUM($AF308:AU308)-SUM($C308:R308)-SUM($BH308:BW308)</f>
        <v>0</v>
      </c>
      <c r="BX276" s="169">
        <f>SUM($AF276:AV276)-SUM($AF308:AV308)-SUM($C308:S308)-SUM($BH308:BX308)</f>
        <v>0</v>
      </c>
      <c r="BY276" s="169">
        <f>SUM($AF276:AW276)-SUM($AF308:AW308)-SUM($C308:T308)-SUM($BH308:BY308)</f>
        <v>0</v>
      </c>
      <c r="BZ276" s="169">
        <f>SUM($AF276:AX276)-SUM($AF308:AX308)-SUM($C308:U308)-SUM($BH308:BZ308)</f>
        <v>0</v>
      </c>
      <c r="CA276" s="169">
        <f>SUM($AF276:AY276)-SUM($AF308:AY308)-SUM($C308:V308)-SUM($BH308:CA308)</f>
        <v>0</v>
      </c>
      <c r="CB276" s="169">
        <f>SUM($AF276:AZ276)-SUM($AF308:AZ308)-SUM($C308:W308)-SUM($BH308:CB308)</f>
        <v>0</v>
      </c>
      <c r="CC276" s="169">
        <f>SUM($AF276:BA276)-SUM($AF308:BA308)-SUM($C308:X308)-SUM($BH308:CC308)</f>
        <v>0</v>
      </c>
      <c r="CD276" s="169">
        <f>SUM($AF276:BB276)-SUM($AF308:BB308)-SUM($C308:Y308)-SUM($BH308:CD308)</f>
        <v>0</v>
      </c>
      <c r="CE276" s="169">
        <f>SUM($AF276:BC276)-SUM($AF308:BC308)-SUM($C308:Z308)-SUM($BH308:CE308)</f>
        <v>0</v>
      </c>
      <c r="CF276" s="169">
        <f>SUM($AF276:BD276)-SUM($AF308:BD308)-SUM($C308:AA308)-SUM($BH308:CF308)</f>
        <v>0</v>
      </c>
      <c r="CG276" s="169">
        <f>SUM($AF276:BE276)-SUM($AF308:BE308)-SUM($C308:AB308)-SUM($BH308:CG308)</f>
        <v>0</v>
      </c>
      <c r="CH276" s="52"/>
      <c r="CI276" s="52"/>
      <c r="CJ276" s="67"/>
      <c r="CK276" s="67"/>
      <c r="CL276" s="67"/>
      <c r="CM276" s="67"/>
      <c r="CN276" s="67"/>
      <c r="CO276" s="67"/>
      <c r="CP276" s="67">
        <f>1-I276</f>
        <v>1</v>
      </c>
      <c r="CQ276" s="67">
        <f t="shared" si="38"/>
        <v>0.99947546249999997</v>
      </c>
      <c r="CR276" s="67">
        <f t="shared" si="38"/>
        <v>0.99947038749999995</v>
      </c>
      <c r="CS276" s="67">
        <f t="shared" si="38"/>
        <v>0.99946531249999992</v>
      </c>
      <c r="CT276" s="67">
        <f t="shared" si="38"/>
        <v>0.99946023750000001</v>
      </c>
      <c r="CU276" s="67">
        <f t="shared" si="38"/>
        <v>0.99915456250000012</v>
      </c>
      <c r="CV276" s="67">
        <f t="shared" si="38"/>
        <v>0.99914668750000013</v>
      </c>
      <c r="CW276" s="67">
        <f t="shared" si="38"/>
        <v>0.99913881250000014</v>
      </c>
      <c r="CX276" s="67">
        <f t="shared" si="38"/>
        <v>0.99913093750000015</v>
      </c>
      <c r="CY276" s="67">
        <f t="shared" si="38"/>
        <v>0.99912306250000005</v>
      </c>
      <c r="CZ276" s="67">
        <f t="shared" si="38"/>
        <v>0.99870227499999997</v>
      </c>
      <c r="DA276" s="67">
        <f t="shared" si="38"/>
        <v>0.998690725</v>
      </c>
      <c r="DB276" s="67">
        <f t="shared" si="38"/>
        <v>0.99867917500000003</v>
      </c>
      <c r="DC276" s="67">
        <f t="shared" si="38"/>
        <v>0.99866762500000006</v>
      </c>
      <c r="DD276" s="67">
        <f t="shared" si="38"/>
        <v>0.99865607499999998</v>
      </c>
      <c r="DE276" s="67">
        <f t="shared" si="38"/>
        <v>0.99798732500000009</v>
      </c>
      <c r="DF276" s="67">
        <f t="shared" si="38"/>
        <v>0.99797017500000007</v>
      </c>
      <c r="DG276" s="67">
        <f t="shared" si="38"/>
        <v>0.99795302500000005</v>
      </c>
      <c r="DH276" s="67">
        <f t="shared" si="38"/>
        <v>0.99793587500000003</v>
      </c>
      <c r="DI276" s="67">
        <f t="shared" si="38"/>
        <v>0.99791872500000001</v>
      </c>
      <c r="DL276" s="53"/>
      <c r="DM276" s="188" t="str">
        <f t="shared" si="40"/>
        <v/>
      </c>
      <c r="DN276" s="188" t="str">
        <f t="shared" si="39"/>
        <v/>
      </c>
      <c r="DO276" s="188" t="str">
        <f t="shared" si="39"/>
        <v/>
      </c>
      <c r="DP276" s="188" t="str">
        <f t="shared" si="39"/>
        <v/>
      </c>
      <c r="DQ276" s="188" t="str">
        <f t="shared" si="39"/>
        <v/>
      </c>
      <c r="DR276" s="188" t="str">
        <f t="shared" si="39"/>
        <v/>
      </c>
      <c r="DS276" s="188" t="str">
        <f t="shared" si="39"/>
        <v/>
      </c>
      <c r="DT276" s="188" t="str">
        <f t="shared" si="39"/>
        <v/>
      </c>
      <c r="DU276" s="188" t="str">
        <f t="shared" si="39"/>
        <v/>
      </c>
      <c r="DV276" s="188" t="str">
        <f t="shared" si="39"/>
        <v/>
      </c>
      <c r="DW276" s="188" t="str">
        <f t="shared" si="39"/>
        <v/>
      </c>
      <c r="DX276" s="188" t="str">
        <f t="shared" si="39"/>
        <v/>
      </c>
      <c r="DY276" s="188" t="str">
        <f t="shared" si="39"/>
        <v/>
      </c>
      <c r="DZ276" s="188" t="str">
        <f t="shared" si="39"/>
        <v/>
      </c>
      <c r="EA276" s="188" t="str">
        <f t="shared" si="39"/>
        <v/>
      </c>
      <c r="EB276" s="188" t="str">
        <f t="shared" si="39"/>
        <v/>
      </c>
      <c r="EC276" s="188" t="str">
        <f t="shared" si="39"/>
        <v/>
      </c>
      <c r="ED276" s="188" t="str">
        <f t="shared" si="39"/>
        <v/>
      </c>
      <c r="EE276" s="188" t="str">
        <f t="shared" si="39"/>
        <v/>
      </c>
      <c r="EF276" s="188" t="str">
        <f t="shared" si="39"/>
        <v/>
      </c>
      <c r="EG276" s="188" t="str">
        <f t="shared" si="39"/>
        <v/>
      </c>
      <c r="EH276" s="188" t="str">
        <f t="shared" si="39"/>
        <v/>
      </c>
      <c r="EI276" s="188" t="str">
        <f t="shared" si="39"/>
        <v/>
      </c>
      <c r="EJ276" s="188" t="str">
        <f t="shared" si="39"/>
        <v/>
      </c>
      <c r="EK276" s="188" t="str">
        <f t="shared" si="39"/>
        <v/>
      </c>
    </row>
    <row r="277" spans="1:141" x14ac:dyDescent="0.3">
      <c r="B277" s="1">
        <v>8</v>
      </c>
      <c r="C277" s="155"/>
      <c r="D277" s="155"/>
      <c r="E277" s="155"/>
      <c r="F277" s="155"/>
      <c r="G277" s="155"/>
      <c r="H277" s="155"/>
      <c r="I277" s="155"/>
      <c r="J277" s="155"/>
      <c r="K277" s="155">
        <f t="shared" si="37"/>
        <v>5.2453750000002266E-4</v>
      </c>
      <c r="L277" s="155">
        <f t="shared" si="37"/>
        <v>5.296125000000231E-4</v>
      </c>
      <c r="M277" s="155">
        <f t="shared" si="37"/>
        <v>5.3468750000002321E-4</v>
      </c>
      <c r="N277" s="155">
        <f t="shared" si="37"/>
        <v>5.3976250000002354E-4</v>
      </c>
      <c r="O277" s="155">
        <f t="shared" si="37"/>
        <v>8.4543749999990735E-4</v>
      </c>
      <c r="P277" s="155">
        <f t="shared" si="37"/>
        <v>8.5331249999990666E-4</v>
      </c>
      <c r="Q277" s="155">
        <f t="shared" si="37"/>
        <v>8.6118749999990565E-4</v>
      </c>
      <c r="R277" s="155">
        <f t="shared" si="37"/>
        <v>8.6906249999990507E-4</v>
      </c>
      <c r="S277" s="155">
        <f t="shared" si="37"/>
        <v>8.7693749999990405E-4</v>
      </c>
      <c r="T277" s="155">
        <f t="shared" si="37"/>
        <v>1.2977249999999892E-3</v>
      </c>
      <c r="U277" s="155">
        <f t="shared" si="37"/>
        <v>1.3092749999999889E-3</v>
      </c>
      <c r="V277" s="155">
        <f t="shared" si="37"/>
        <v>1.3208249999999892E-3</v>
      </c>
      <c r="W277" s="155">
        <f t="shared" si="37"/>
        <v>1.3323749999999887E-3</v>
      </c>
      <c r="X277" s="155">
        <f t="shared" si="37"/>
        <v>1.3439249999999887E-3</v>
      </c>
      <c r="Y277" s="155">
        <f t="shared" si="37"/>
        <v>2.0126749999999616E-3</v>
      </c>
      <c r="Z277" s="155">
        <f t="shared" si="37"/>
        <v>2.0298249999999613E-3</v>
      </c>
      <c r="AA277" s="155">
        <f t="shared" si="37"/>
        <v>2.0469749999999605E-3</v>
      </c>
      <c r="AB277" s="155">
        <f t="shared" si="37"/>
        <v>2.0641249999999601E-3</v>
      </c>
      <c r="AC277" s="155"/>
      <c r="AD277" s="155"/>
      <c r="AE277" s="155"/>
      <c r="AF277" s="155"/>
      <c r="AG277" s="174">
        <f>D277*D50*PRODUCT($CJ277:CJ277)</f>
        <v>0</v>
      </c>
      <c r="AH277" s="174">
        <f>E277*E50*PRODUCT($CJ277:CK277)</f>
        <v>0</v>
      </c>
      <c r="AI277" s="174">
        <f>F277*F50*PRODUCT($CJ277:CL277)</f>
        <v>0</v>
      </c>
      <c r="AJ277" s="174">
        <f>G277*G50*PRODUCT($CJ277:CM277)</f>
        <v>0</v>
      </c>
      <c r="AK277" s="174">
        <f>H277*H50*PRODUCT($CJ277:CN277)</f>
        <v>0</v>
      </c>
      <c r="AL277" s="174">
        <f>I277*I50*PRODUCT($CJ277:CO277)</f>
        <v>0</v>
      </c>
      <c r="AM277" s="174">
        <f>J277*J50*PRODUCT($CJ277:CP277)</f>
        <v>0</v>
      </c>
      <c r="AN277" s="174">
        <f>K277*K50*PRODUCT($CJ277:CQ277)</f>
        <v>0</v>
      </c>
      <c r="AO277" s="174">
        <f>L277*L50*PRODUCT($CJ277:CR277)</f>
        <v>0</v>
      </c>
      <c r="AP277" s="174">
        <f>M277*M50*PRODUCT($CJ277:CS277)</f>
        <v>0</v>
      </c>
      <c r="AQ277" s="174">
        <f>N277*N50*PRODUCT($CJ277:CT277)</f>
        <v>0</v>
      </c>
      <c r="AR277" s="174">
        <f>O277*O50*PRODUCT($CJ277:CU277)</f>
        <v>0</v>
      </c>
      <c r="AS277" s="174">
        <f>P277*P50*PRODUCT($CJ277:CV277)</f>
        <v>0</v>
      </c>
      <c r="AT277" s="174">
        <f>Q277*Q50*PRODUCT($CJ277:CW277)</f>
        <v>0</v>
      </c>
      <c r="AU277" s="174">
        <f>R277*R50*PRODUCT($CJ277:CX277)</f>
        <v>0</v>
      </c>
      <c r="AV277" s="174">
        <f>S277*S50*PRODUCT($CJ277:CY277)</f>
        <v>0</v>
      </c>
      <c r="AW277" s="174">
        <f>T277*T50*PRODUCT($CJ277:CZ277)</f>
        <v>0</v>
      </c>
      <c r="AX277" s="174">
        <f>U277*U50*PRODUCT($CJ277:DA277)</f>
        <v>0</v>
      </c>
      <c r="AY277" s="174">
        <f>V277*V50*PRODUCT($CJ277:DB277)</f>
        <v>0</v>
      </c>
      <c r="AZ277" s="174">
        <f>W277*W50*PRODUCT($CJ277:DC277)</f>
        <v>0</v>
      </c>
      <c r="BA277" s="174">
        <f>X277*X50*PRODUCT($CJ277:DD277)</f>
        <v>0</v>
      </c>
      <c r="BB277" s="174">
        <f>Y277*Y50*PRODUCT($CJ277:DE277)</f>
        <v>0</v>
      </c>
      <c r="BC277" s="174">
        <f>Z277*Z50*PRODUCT($CJ277:DF277)</f>
        <v>0</v>
      </c>
      <c r="BD277" s="174">
        <f>AA277*AA50*PRODUCT($CJ277:DG277)</f>
        <v>0</v>
      </c>
      <c r="BE277" s="174">
        <f>AB277*AB50*PRODUCT($CJ277:DH277)</f>
        <v>0</v>
      </c>
      <c r="BF277" s="93"/>
      <c r="BG277" s="93"/>
      <c r="BH277" s="93"/>
      <c r="BI277" s="169">
        <f>SUM($AF277:AG277)-SUM($AF309:AG309)-SUM($C309:D309)-SUM($BH309:BI309)</f>
        <v>0</v>
      </c>
      <c r="BJ277" s="169">
        <f>SUM($AF277:AH277)-SUM($AF309:AH309)-SUM($C309:E309)-SUM($BH309:BJ309)</f>
        <v>0</v>
      </c>
      <c r="BK277" s="169">
        <f>SUM($AF277:AI277)-SUM($AF309:AI309)-SUM($C309:F309)-SUM($BH309:BK309)</f>
        <v>0</v>
      </c>
      <c r="BL277" s="169">
        <f>SUM($AF277:AJ277)-SUM($AF309:AJ309)-SUM($C309:G309)-SUM($BH309:BL309)</f>
        <v>0</v>
      </c>
      <c r="BM277" s="169">
        <f>SUM($AF277:AK277)-SUM($AF309:AK309)-SUM($C309:H309)-SUM($BH309:BM309)</f>
        <v>0</v>
      </c>
      <c r="BN277" s="169">
        <f>SUM($AF277:AL277)-SUM($AF309:AL309)-SUM($C309:I309)-SUM($BH309:BN309)</f>
        <v>0</v>
      </c>
      <c r="BO277" s="169">
        <f>SUM($AF277:AM277)-SUM($AF309:AM309)-SUM($C309:J309)-SUM($BH309:BO309)</f>
        <v>0</v>
      </c>
      <c r="BP277" s="169">
        <f>SUM($AF277:AN277)-SUM($AF309:AN309)-SUM($C309:K309)-SUM($BH309:BP309)</f>
        <v>0</v>
      </c>
      <c r="BQ277" s="169">
        <f>SUM($AF277:AO277)-SUM($AF309:AO309)-SUM($C309:L309)-SUM($BH309:BQ309)</f>
        <v>0</v>
      </c>
      <c r="BR277" s="169">
        <f>SUM($AF277:AP277)-SUM($AF309:AP309)-SUM($C309:M309)-SUM($BH309:BR309)</f>
        <v>0</v>
      </c>
      <c r="BS277" s="169">
        <f>SUM($AF277:AQ277)-SUM($AF309:AQ309)-SUM($C309:N309)-SUM($BH309:BS309)</f>
        <v>0</v>
      </c>
      <c r="BT277" s="169">
        <f>SUM($AF277:AR277)-SUM($AF309:AR309)-SUM($C309:O309)-SUM($BH309:BT309)</f>
        <v>0</v>
      </c>
      <c r="BU277" s="169">
        <f>SUM($AF277:AS277)-SUM($AF309:AS309)-SUM($C309:P309)-SUM($BH309:BU309)</f>
        <v>0</v>
      </c>
      <c r="BV277" s="169">
        <f>SUM($AF277:AT277)-SUM($AF309:AT309)-SUM($C309:Q309)-SUM($BH309:BV309)</f>
        <v>0</v>
      </c>
      <c r="BW277" s="169">
        <f>SUM($AF277:AU277)-SUM($AF309:AU309)-SUM($C309:R309)-SUM($BH309:BW309)</f>
        <v>0</v>
      </c>
      <c r="BX277" s="169">
        <f>SUM($AF277:AV277)-SUM($AF309:AV309)-SUM($C309:S309)-SUM($BH309:BX309)</f>
        <v>0</v>
      </c>
      <c r="BY277" s="169">
        <f>SUM($AF277:AW277)-SUM($AF309:AW309)-SUM($C309:T309)-SUM($BH309:BY309)</f>
        <v>0</v>
      </c>
      <c r="BZ277" s="169">
        <f>SUM($AF277:AX277)-SUM($AF309:AX309)-SUM($C309:U309)-SUM($BH309:BZ309)</f>
        <v>0</v>
      </c>
      <c r="CA277" s="169">
        <f>SUM($AF277:AY277)-SUM($AF309:AY309)-SUM($C309:V309)-SUM($BH309:CA309)</f>
        <v>0</v>
      </c>
      <c r="CB277" s="169">
        <f>SUM($AF277:AZ277)-SUM($AF309:AZ309)-SUM($C309:W309)-SUM($BH309:CB309)</f>
        <v>0</v>
      </c>
      <c r="CC277" s="169">
        <f>SUM($AF277:BA277)-SUM($AF309:BA309)-SUM($C309:X309)-SUM($BH309:CC309)</f>
        <v>0</v>
      </c>
      <c r="CD277" s="169">
        <f>SUM($AF277:BB277)-SUM($AF309:BB309)-SUM($C309:Y309)-SUM($BH309:CD309)</f>
        <v>0</v>
      </c>
      <c r="CE277" s="169">
        <f>SUM($AF277:BC277)-SUM($AF309:BC309)-SUM($C309:Z309)-SUM($BH309:CE309)</f>
        <v>0</v>
      </c>
      <c r="CF277" s="169">
        <f>SUM($AF277:BD277)-SUM($AF309:BD309)-SUM($C309:AA309)-SUM($BH309:CF309)</f>
        <v>0</v>
      </c>
      <c r="CG277" s="169">
        <f>SUM($AF277:BE277)-SUM($AF309:BE309)-SUM($C309:AB309)-SUM($BH309:CG309)</f>
        <v>0</v>
      </c>
      <c r="CH277" s="52"/>
      <c r="CI277" s="52"/>
      <c r="CJ277" s="67"/>
      <c r="CK277" s="67"/>
      <c r="CL277" s="67"/>
      <c r="CM277" s="67"/>
      <c r="CN277" s="67"/>
      <c r="CO277" s="67"/>
      <c r="CP277" s="67"/>
      <c r="CQ277" s="67">
        <f>1-J277</f>
        <v>1</v>
      </c>
      <c r="CR277" s="67">
        <f t="shared" si="38"/>
        <v>0.99947546249999997</v>
      </c>
      <c r="CS277" s="67">
        <f t="shared" si="38"/>
        <v>0.99947038749999995</v>
      </c>
      <c r="CT277" s="67">
        <f t="shared" si="38"/>
        <v>0.99946531249999992</v>
      </c>
      <c r="CU277" s="67">
        <f t="shared" si="38"/>
        <v>0.99946023750000001</v>
      </c>
      <c r="CV277" s="67">
        <f t="shared" si="38"/>
        <v>0.99915456250000012</v>
      </c>
      <c r="CW277" s="67">
        <f t="shared" si="38"/>
        <v>0.99914668750000013</v>
      </c>
      <c r="CX277" s="67">
        <f t="shared" si="38"/>
        <v>0.99913881250000014</v>
      </c>
      <c r="CY277" s="67">
        <f t="shared" si="38"/>
        <v>0.99913093750000015</v>
      </c>
      <c r="CZ277" s="67">
        <f t="shared" si="38"/>
        <v>0.99912306250000005</v>
      </c>
      <c r="DA277" s="67">
        <f t="shared" si="38"/>
        <v>0.99870227499999997</v>
      </c>
      <c r="DB277" s="67">
        <f t="shared" si="38"/>
        <v>0.998690725</v>
      </c>
      <c r="DC277" s="67">
        <f t="shared" si="38"/>
        <v>0.99867917500000003</v>
      </c>
      <c r="DD277" s="67">
        <f t="shared" si="38"/>
        <v>0.99866762500000006</v>
      </c>
      <c r="DE277" s="67">
        <f t="shared" si="38"/>
        <v>0.99865607499999998</v>
      </c>
      <c r="DF277" s="67">
        <f t="shared" si="38"/>
        <v>0.99798732500000009</v>
      </c>
      <c r="DG277" s="67">
        <f t="shared" si="38"/>
        <v>0.99797017500000007</v>
      </c>
      <c r="DH277" s="67">
        <f t="shared" si="38"/>
        <v>0.99795302500000005</v>
      </c>
      <c r="DI277" s="67">
        <f t="shared" si="38"/>
        <v>0.99793587500000003</v>
      </c>
      <c r="DL277" s="53"/>
      <c r="DM277" s="188" t="str">
        <f t="shared" si="40"/>
        <v/>
      </c>
      <c r="DN277" s="188" t="str">
        <f t="shared" si="39"/>
        <v/>
      </c>
      <c r="DO277" s="188" t="str">
        <f t="shared" si="39"/>
        <v/>
      </c>
      <c r="DP277" s="188" t="str">
        <f t="shared" si="39"/>
        <v/>
      </c>
      <c r="DQ277" s="188" t="str">
        <f t="shared" si="39"/>
        <v/>
      </c>
      <c r="DR277" s="188" t="str">
        <f t="shared" si="39"/>
        <v/>
      </c>
      <c r="DS277" s="188" t="str">
        <f t="shared" si="39"/>
        <v/>
      </c>
      <c r="DT277" s="188" t="str">
        <f t="shared" si="39"/>
        <v/>
      </c>
      <c r="DU277" s="188" t="str">
        <f t="shared" si="39"/>
        <v/>
      </c>
      <c r="DV277" s="188" t="str">
        <f t="shared" si="39"/>
        <v/>
      </c>
      <c r="DW277" s="188" t="str">
        <f t="shared" si="39"/>
        <v/>
      </c>
      <c r="DX277" s="188" t="str">
        <f t="shared" si="39"/>
        <v/>
      </c>
      <c r="DY277" s="188" t="str">
        <f t="shared" si="39"/>
        <v/>
      </c>
      <c r="DZ277" s="188" t="str">
        <f t="shared" si="39"/>
        <v/>
      </c>
      <c r="EA277" s="188" t="str">
        <f t="shared" si="39"/>
        <v/>
      </c>
      <c r="EB277" s="188" t="str">
        <f t="shared" si="39"/>
        <v/>
      </c>
      <c r="EC277" s="188" t="str">
        <f t="shared" si="39"/>
        <v/>
      </c>
      <c r="ED277" s="188" t="str">
        <f t="shared" si="39"/>
        <v/>
      </c>
      <c r="EE277" s="188" t="str">
        <f t="shared" si="39"/>
        <v/>
      </c>
      <c r="EF277" s="188" t="str">
        <f t="shared" si="39"/>
        <v/>
      </c>
      <c r="EG277" s="188" t="str">
        <f t="shared" si="39"/>
        <v/>
      </c>
      <c r="EH277" s="188" t="str">
        <f t="shared" si="39"/>
        <v/>
      </c>
      <c r="EI277" s="188" t="str">
        <f t="shared" si="39"/>
        <v/>
      </c>
      <c r="EJ277" s="188" t="str">
        <f t="shared" si="39"/>
        <v/>
      </c>
      <c r="EK277" s="188" t="str">
        <f t="shared" si="39"/>
        <v/>
      </c>
    </row>
    <row r="278" spans="1:141" x14ac:dyDescent="0.3">
      <c r="B278" s="1">
        <v>9</v>
      </c>
      <c r="C278" s="155"/>
      <c r="D278" s="155"/>
      <c r="E278" s="155"/>
      <c r="F278" s="155"/>
      <c r="G278" s="155"/>
      <c r="H278" s="155"/>
      <c r="I278" s="155"/>
      <c r="J278" s="155"/>
      <c r="K278" s="155"/>
      <c r="L278" s="155">
        <f t="shared" si="37"/>
        <v>5.2453750000002266E-4</v>
      </c>
      <c r="M278" s="155">
        <f t="shared" si="37"/>
        <v>5.296125000000231E-4</v>
      </c>
      <c r="N278" s="155">
        <f t="shared" si="37"/>
        <v>5.3468750000002321E-4</v>
      </c>
      <c r="O278" s="155">
        <f t="shared" si="37"/>
        <v>5.3976250000002354E-4</v>
      </c>
      <c r="P278" s="155">
        <f t="shared" si="37"/>
        <v>8.4543749999990735E-4</v>
      </c>
      <c r="Q278" s="155">
        <f t="shared" si="37"/>
        <v>8.5331249999990666E-4</v>
      </c>
      <c r="R278" s="155">
        <f t="shared" si="37"/>
        <v>8.6118749999990565E-4</v>
      </c>
      <c r="S278" s="155">
        <f t="shared" si="37"/>
        <v>8.6906249999990507E-4</v>
      </c>
      <c r="T278" s="155">
        <f t="shared" si="37"/>
        <v>8.7693749999990405E-4</v>
      </c>
      <c r="U278" s="155">
        <f t="shared" si="37"/>
        <v>1.2977249999999892E-3</v>
      </c>
      <c r="V278" s="155">
        <f t="shared" si="37"/>
        <v>1.3092749999999889E-3</v>
      </c>
      <c r="W278" s="155">
        <f t="shared" si="37"/>
        <v>1.3208249999999892E-3</v>
      </c>
      <c r="X278" s="155">
        <f t="shared" si="37"/>
        <v>1.3323749999999887E-3</v>
      </c>
      <c r="Y278" s="155">
        <f t="shared" si="37"/>
        <v>1.3439249999999887E-3</v>
      </c>
      <c r="Z278" s="155">
        <f t="shared" si="37"/>
        <v>2.0126749999999616E-3</v>
      </c>
      <c r="AA278" s="155">
        <f t="shared" si="37"/>
        <v>2.0298249999999613E-3</v>
      </c>
      <c r="AB278" s="155">
        <f t="shared" si="37"/>
        <v>2.0469749999999605E-3</v>
      </c>
      <c r="AC278" s="155"/>
      <c r="AD278" s="155"/>
      <c r="AE278" s="155"/>
      <c r="AF278" s="155"/>
      <c r="AG278" s="174">
        <f>D278*D51*PRODUCT($CJ278:CJ278)</f>
        <v>0</v>
      </c>
      <c r="AH278" s="174">
        <f>E278*E51*PRODUCT($CJ278:CK278)</f>
        <v>0</v>
      </c>
      <c r="AI278" s="174">
        <f>F278*F51*PRODUCT($CJ278:CL278)</f>
        <v>0</v>
      </c>
      <c r="AJ278" s="174">
        <f>G278*G51*PRODUCT($CJ278:CM278)</f>
        <v>0</v>
      </c>
      <c r="AK278" s="174">
        <f>H278*H51*PRODUCT($CJ278:CN278)</f>
        <v>0</v>
      </c>
      <c r="AL278" s="174">
        <f>I278*I51*PRODUCT($CJ278:CO278)</f>
        <v>0</v>
      </c>
      <c r="AM278" s="174">
        <f>J278*J51*PRODUCT($CJ278:CP278)</f>
        <v>0</v>
      </c>
      <c r="AN278" s="174">
        <f>K278*K51*PRODUCT($CJ278:CQ278)</f>
        <v>0</v>
      </c>
      <c r="AO278" s="174">
        <f>L278*L51*PRODUCT($CJ278:CR278)</f>
        <v>0</v>
      </c>
      <c r="AP278" s="174">
        <f>M278*M51*PRODUCT($CJ278:CS278)</f>
        <v>0</v>
      </c>
      <c r="AQ278" s="174">
        <f>N278*N51*PRODUCT($CJ278:CT278)</f>
        <v>0</v>
      </c>
      <c r="AR278" s="174">
        <f>O278*O51*PRODUCT($CJ278:CU278)</f>
        <v>0</v>
      </c>
      <c r="AS278" s="174">
        <f>P278*P51*PRODUCT($CJ278:CV278)</f>
        <v>0</v>
      </c>
      <c r="AT278" s="174">
        <f>Q278*Q51*PRODUCT($CJ278:CW278)</f>
        <v>0</v>
      </c>
      <c r="AU278" s="174">
        <f>R278*R51*PRODUCT($CJ278:CX278)</f>
        <v>0</v>
      </c>
      <c r="AV278" s="174">
        <f>S278*S51*PRODUCT($CJ278:CY278)</f>
        <v>0</v>
      </c>
      <c r="AW278" s="174">
        <f>T278*T51*PRODUCT($CJ278:CZ278)</f>
        <v>0</v>
      </c>
      <c r="AX278" s="174">
        <f>U278*U51*PRODUCT($CJ278:DA278)</f>
        <v>0</v>
      </c>
      <c r="AY278" s="174">
        <f>V278*V51*PRODUCT($CJ278:DB278)</f>
        <v>0</v>
      </c>
      <c r="AZ278" s="174">
        <f>W278*W51*PRODUCT($CJ278:DC278)</f>
        <v>0</v>
      </c>
      <c r="BA278" s="174">
        <f>X278*X51*PRODUCT($CJ278:DD278)</f>
        <v>0</v>
      </c>
      <c r="BB278" s="174">
        <f>Y278*Y51*PRODUCT($CJ278:DE278)</f>
        <v>0</v>
      </c>
      <c r="BC278" s="174">
        <f>Z278*Z51*PRODUCT($CJ278:DF278)</f>
        <v>0</v>
      </c>
      <c r="BD278" s="174">
        <f>AA278*AA51*PRODUCT($CJ278:DG278)</f>
        <v>0</v>
      </c>
      <c r="BE278" s="174">
        <f>AB278*AB51*PRODUCT($CJ278:DH278)</f>
        <v>0</v>
      </c>
      <c r="BF278" s="93"/>
      <c r="BG278" s="93"/>
      <c r="BH278" s="93"/>
      <c r="BI278" s="169">
        <f>SUM($AF278:AG278)-SUM($AF310:AG310)-SUM($C310:D310)-SUM($BH310:BI310)</f>
        <v>0</v>
      </c>
      <c r="BJ278" s="169">
        <f>SUM($AF278:AH278)-SUM($AF310:AH310)-SUM($C310:E310)-SUM($BH310:BJ310)</f>
        <v>0</v>
      </c>
      <c r="BK278" s="169">
        <f>SUM($AF278:AI278)-SUM($AF310:AI310)-SUM($C310:F310)-SUM($BH310:BK310)</f>
        <v>0</v>
      </c>
      <c r="BL278" s="169">
        <f>SUM($AF278:AJ278)-SUM($AF310:AJ310)-SUM($C310:G310)-SUM($BH310:BL310)</f>
        <v>0</v>
      </c>
      <c r="BM278" s="169">
        <f>SUM($AF278:AK278)-SUM($AF310:AK310)-SUM($C310:H310)-SUM($BH310:BM310)</f>
        <v>0</v>
      </c>
      <c r="BN278" s="169">
        <f>SUM($AF278:AL278)-SUM($AF310:AL310)-SUM($C310:I310)-SUM($BH310:BN310)</f>
        <v>0</v>
      </c>
      <c r="BO278" s="169">
        <f>SUM($AF278:AM278)-SUM($AF310:AM310)-SUM($C310:J310)-SUM($BH310:BO310)</f>
        <v>0</v>
      </c>
      <c r="BP278" s="169">
        <f>SUM($AF278:AN278)-SUM($AF310:AN310)-SUM($C310:K310)-SUM($BH310:BP310)</f>
        <v>0</v>
      </c>
      <c r="BQ278" s="169">
        <f>SUM($AF278:AO278)-SUM($AF310:AO310)-SUM($C310:L310)-SUM($BH310:BQ310)</f>
        <v>0</v>
      </c>
      <c r="BR278" s="169">
        <f>SUM($AF278:AP278)-SUM($AF310:AP310)-SUM($C310:M310)-SUM($BH310:BR310)</f>
        <v>0</v>
      </c>
      <c r="BS278" s="169">
        <f>SUM($AF278:AQ278)-SUM($AF310:AQ310)-SUM($C310:N310)-SUM($BH310:BS310)</f>
        <v>0</v>
      </c>
      <c r="BT278" s="169">
        <f>SUM($AF278:AR278)-SUM($AF310:AR310)-SUM($C310:O310)-SUM($BH310:BT310)</f>
        <v>0</v>
      </c>
      <c r="BU278" s="169">
        <f>SUM($AF278:AS278)-SUM($AF310:AS310)-SUM($C310:P310)-SUM($BH310:BU310)</f>
        <v>0</v>
      </c>
      <c r="BV278" s="169">
        <f>SUM($AF278:AT278)-SUM($AF310:AT310)-SUM($C310:Q310)-SUM($BH310:BV310)</f>
        <v>0</v>
      </c>
      <c r="BW278" s="169">
        <f>SUM($AF278:AU278)-SUM($AF310:AU310)-SUM($C310:R310)-SUM($BH310:BW310)</f>
        <v>0</v>
      </c>
      <c r="BX278" s="169">
        <f>SUM($AF278:AV278)-SUM($AF310:AV310)-SUM($C310:S310)-SUM($BH310:BX310)</f>
        <v>0</v>
      </c>
      <c r="BY278" s="169">
        <f>SUM($AF278:AW278)-SUM($AF310:AW310)-SUM($C310:T310)-SUM($BH310:BY310)</f>
        <v>0</v>
      </c>
      <c r="BZ278" s="169">
        <f>SUM($AF278:AX278)-SUM($AF310:AX310)-SUM($C310:U310)-SUM($BH310:BZ310)</f>
        <v>0</v>
      </c>
      <c r="CA278" s="169">
        <f>SUM($AF278:AY278)-SUM($AF310:AY310)-SUM($C310:V310)-SUM($BH310:CA310)</f>
        <v>0</v>
      </c>
      <c r="CB278" s="169">
        <f>SUM($AF278:AZ278)-SUM($AF310:AZ310)-SUM($C310:W310)-SUM($BH310:CB310)</f>
        <v>0</v>
      </c>
      <c r="CC278" s="169">
        <f>SUM($AF278:BA278)-SUM($AF310:BA310)-SUM($C310:X310)-SUM($BH310:CC310)</f>
        <v>0</v>
      </c>
      <c r="CD278" s="169">
        <f>SUM($AF278:BB278)-SUM($AF310:BB310)-SUM($C310:Y310)-SUM($BH310:CD310)</f>
        <v>0</v>
      </c>
      <c r="CE278" s="169">
        <f>SUM($AF278:BC278)-SUM($AF310:BC310)-SUM($C310:Z310)-SUM($BH310:CE310)</f>
        <v>0</v>
      </c>
      <c r="CF278" s="169">
        <f>SUM($AF278:BD278)-SUM($AF310:BD310)-SUM($C310:AA310)-SUM($BH310:CF310)</f>
        <v>0</v>
      </c>
      <c r="CG278" s="169">
        <f>SUM($AF278:BE278)-SUM($AF310:BE310)-SUM($C310:AB310)-SUM($BH310:CG310)</f>
        <v>0</v>
      </c>
      <c r="CH278" s="52"/>
      <c r="CI278" s="52"/>
      <c r="CJ278" s="67"/>
      <c r="CK278" s="67"/>
      <c r="CL278" s="67"/>
      <c r="CM278" s="67"/>
      <c r="CN278" s="67"/>
      <c r="CO278" s="67"/>
      <c r="CP278" s="67"/>
      <c r="CQ278" s="67"/>
      <c r="CR278" s="67">
        <f>1-K278</f>
        <v>1</v>
      </c>
      <c r="CS278" s="67">
        <f t="shared" si="38"/>
        <v>0.99947546249999997</v>
      </c>
      <c r="CT278" s="67">
        <f t="shared" si="38"/>
        <v>0.99947038749999995</v>
      </c>
      <c r="CU278" s="67">
        <f t="shared" si="38"/>
        <v>0.99946531249999992</v>
      </c>
      <c r="CV278" s="67">
        <f t="shared" si="38"/>
        <v>0.99946023750000001</v>
      </c>
      <c r="CW278" s="67">
        <f t="shared" si="38"/>
        <v>0.99915456250000012</v>
      </c>
      <c r="CX278" s="67">
        <f t="shared" si="38"/>
        <v>0.99914668750000013</v>
      </c>
      <c r="CY278" s="67">
        <f t="shared" si="38"/>
        <v>0.99913881250000014</v>
      </c>
      <c r="CZ278" s="67">
        <f t="shared" si="38"/>
        <v>0.99913093750000015</v>
      </c>
      <c r="DA278" s="67">
        <f t="shared" si="38"/>
        <v>0.99912306250000005</v>
      </c>
      <c r="DB278" s="67">
        <f t="shared" si="38"/>
        <v>0.99870227499999997</v>
      </c>
      <c r="DC278" s="67">
        <f t="shared" si="38"/>
        <v>0.998690725</v>
      </c>
      <c r="DD278" s="67">
        <f t="shared" si="38"/>
        <v>0.99867917500000003</v>
      </c>
      <c r="DE278" s="67">
        <f t="shared" si="38"/>
        <v>0.99866762500000006</v>
      </c>
      <c r="DF278" s="67">
        <f t="shared" si="38"/>
        <v>0.99865607499999998</v>
      </c>
      <c r="DG278" s="67">
        <f t="shared" si="38"/>
        <v>0.99798732500000009</v>
      </c>
      <c r="DH278" s="67">
        <f t="shared" si="38"/>
        <v>0.99797017500000007</v>
      </c>
      <c r="DI278" s="67">
        <f t="shared" si="38"/>
        <v>0.99795302500000005</v>
      </c>
      <c r="DL278" s="53"/>
      <c r="DM278" s="188" t="str">
        <f t="shared" si="40"/>
        <v/>
      </c>
      <c r="DN278" s="188" t="str">
        <f t="shared" si="39"/>
        <v/>
      </c>
      <c r="DO278" s="188" t="str">
        <f t="shared" si="39"/>
        <v/>
      </c>
      <c r="DP278" s="188" t="str">
        <f t="shared" si="39"/>
        <v/>
      </c>
      <c r="DQ278" s="188" t="str">
        <f t="shared" si="39"/>
        <v/>
      </c>
      <c r="DR278" s="188" t="str">
        <f t="shared" si="39"/>
        <v/>
      </c>
      <c r="DS278" s="188" t="str">
        <f t="shared" si="39"/>
        <v/>
      </c>
      <c r="DT278" s="188" t="str">
        <f t="shared" si="39"/>
        <v/>
      </c>
      <c r="DU278" s="188" t="str">
        <f t="shared" si="39"/>
        <v/>
      </c>
      <c r="DV278" s="188" t="str">
        <f t="shared" si="39"/>
        <v/>
      </c>
      <c r="DW278" s="188" t="str">
        <f t="shared" si="39"/>
        <v/>
      </c>
      <c r="DX278" s="188" t="str">
        <f t="shared" si="39"/>
        <v/>
      </c>
      <c r="DY278" s="188" t="str">
        <f t="shared" si="39"/>
        <v/>
      </c>
      <c r="DZ278" s="188" t="str">
        <f t="shared" si="39"/>
        <v/>
      </c>
      <c r="EA278" s="188" t="str">
        <f t="shared" si="39"/>
        <v/>
      </c>
      <c r="EB278" s="188" t="str">
        <f t="shared" si="39"/>
        <v/>
      </c>
      <c r="EC278" s="188" t="str">
        <f t="shared" si="39"/>
        <v/>
      </c>
      <c r="ED278" s="188" t="str">
        <f t="shared" si="39"/>
        <v/>
      </c>
      <c r="EE278" s="188" t="str">
        <f t="shared" si="39"/>
        <v/>
      </c>
      <c r="EF278" s="188" t="str">
        <f t="shared" si="39"/>
        <v/>
      </c>
      <c r="EG278" s="188" t="str">
        <f t="shared" si="39"/>
        <v/>
      </c>
      <c r="EH278" s="188" t="str">
        <f t="shared" si="39"/>
        <v/>
      </c>
      <c r="EI278" s="188" t="str">
        <f t="shared" si="39"/>
        <v/>
      </c>
      <c r="EJ278" s="188" t="str">
        <f t="shared" si="39"/>
        <v/>
      </c>
      <c r="EK278" s="188" t="str">
        <f t="shared" si="39"/>
        <v/>
      </c>
    </row>
    <row r="279" spans="1:141" x14ac:dyDescent="0.3">
      <c r="B279" s="1">
        <v>10</v>
      </c>
      <c r="C279" s="155"/>
      <c r="D279" s="155"/>
      <c r="E279" s="155"/>
      <c r="F279" s="155"/>
      <c r="G279" s="155"/>
      <c r="H279" s="155"/>
      <c r="I279" s="155"/>
      <c r="J279" s="155"/>
      <c r="K279" s="155"/>
      <c r="L279" s="155"/>
      <c r="M279" s="155">
        <f t="shared" si="37"/>
        <v>5.2453750000002266E-4</v>
      </c>
      <c r="N279" s="155">
        <f t="shared" si="37"/>
        <v>5.296125000000231E-4</v>
      </c>
      <c r="O279" s="155">
        <f t="shared" si="37"/>
        <v>5.3468750000002321E-4</v>
      </c>
      <c r="P279" s="155">
        <f t="shared" si="37"/>
        <v>5.3976250000002354E-4</v>
      </c>
      <c r="Q279" s="155">
        <f t="shared" si="37"/>
        <v>8.4543749999990735E-4</v>
      </c>
      <c r="R279" s="155">
        <f t="shared" si="37"/>
        <v>8.5331249999990666E-4</v>
      </c>
      <c r="S279" s="155">
        <f t="shared" si="37"/>
        <v>8.6118749999990565E-4</v>
      </c>
      <c r="T279" s="155">
        <f t="shared" si="37"/>
        <v>8.6906249999990507E-4</v>
      </c>
      <c r="U279" s="155">
        <f t="shared" si="37"/>
        <v>8.7693749999990405E-4</v>
      </c>
      <c r="V279" s="155">
        <f t="shared" si="37"/>
        <v>1.2977249999999892E-3</v>
      </c>
      <c r="W279" s="155">
        <f t="shared" si="37"/>
        <v>1.3092749999999889E-3</v>
      </c>
      <c r="X279" s="155">
        <f t="shared" si="37"/>
        <v>1.3208249999999892E-3</v>
      </c>
      <c r="Y279" s="155">
        <f t="shared" si="37"/>
        <v>1.3323749999999887E-3</v>
      </c>
      <c r="Z279" s="155">
        <f t="shared" si="37"/>
        <v>1.3439249999999887E-3</v>
      </c>
      <c r="AA279" s="155">
        <f t="shared" si="37"/>
        <v>2.0126749999999616E-3</v>
      </c>
      <c r="AB279" s="155">
        <f t="shared" si="37"/>
        <v>2.0298249999999613E-3</v>
      </c>
      <c r="AC279" s="155"/>
      <c r="AD279" s="155"/>
      <c r="AE279" s="155"/>
      <c r="AF279" s="67"/>
      <c r="AG279" s="174">
        <f>D279*D52*PRODUCT($CJ279:CJ279)</f>
        <v>0</v>
      </c>
      <c r="AH279" s="174">
        <f>E279*E52*PRODUCT($CJ279:CK279)</f>
        <v>0</v>
      </c>
      <c r="AI279" s="174">
        <f>F279*F52*PRODUCT($CJ279:CL279)</f>
        <v>0</v>
      </c>
      <c r="AJ279" s="174">
        <f>G279*G52*PRODUCT($CJ279:CM279)</f>
        <v>0</v>
      </c>
      <c r="AK279" s="174">
        <f>H279*H52*PRODUCT($CJ279:CN279)</f>
        <v>0</v>
      </c>
      <c r="AL279" s="174">
        <f>I279*I52*PRODUCT($CJ279:CO279)</f>
        <v>0</v>
      </c>
      <c r="AM279" s="174">
        <f>J279*J52*PRODUCT($CJ279:CP279)</f>
        <v>0</v>
      </c>
      <c r="AN279" s="174">
        <f>K279*K52*PRODUCT($CJ279:CQ279)</f>
        <v>0</v>
      </c>
      <c r="AO279" s="174">
        <f>L279*L52*PRODUCT($CJ279:CR279)</f>
        <v>0</v>
      </c>
      <c r="AP279" s="174">
        <f>M279*M52*PRODUCT($CJ279:CS279)</f>
        <v>0</v>
      </c>
      <c r="AQ279" s="174">
        <f>N279*N52*PRODUCT($CJ279:CT279)</f>
        <v>0</v>
      </c>
      <c r="AR279" s="174">
        <f>O279*O52*PRODUCT($CJ279:CU279)</f>
        <v>0</v>
      </c>
      <c r="AS279" s="174">
        <f>P279*P52*PRODUCT($CJ279:CV279)</f>
        <v>0</v>
      </c>
      <c r="AT279" s="174">
        <f>Q279*Q52*PRODUCT($CJ279:CW279)</f>
        <v>0</v>
      </c>
      <c r="AU279" s="174">
        <f>R279*R52*PRODUCT($CJ279:CX279)</f>
        <v>0</v>
      </c>
      <c r="AV279" s="174">
        <f>S279*S52*PRODUCT($CJ279:CY279)</f>
        <v>0</v>
      </c>
      <c r="AW279" s="174">
        <f>T279*T52*PRODUCT($CJ279:CZ279)</f>
        <v>0</v>
      </c>
      <c r="AX279" s="174">
        <f>U279*U52*PRODUCT($CJ279:DA279)</f>
        <v>0</v>
      </c>
      <c r="AY279" s="174">
        <f>V279*V52*PRODUCT($CJ279:DB279)</f>
        <v>0</v>
      </c>
      <c r="AZ279" s="174">
        <f>W279*W52*PRODUCT($CJ279:DC279)</f>
        <v>0</v>
      </c>
      <c r="BA279" s="174">
        <f>X279*X52*PRODUCT($CJ279:DD279)</f>
        <v>0</v>
      </c>
      <c r="BB279" s="174">
        <f>Y279*Y52*PRODUCT($CJ279:DE279)</f>
        <v>0</v>
      </c>
      <c r="BC279" s="174">
        <f>Z279*Z52*PRODUCT($CJ279:DF279)</f>
        <v>0</v>
      </c>
      <c r="BD279" s="174">
        <f>AA279*AA52*PRODUCT($CJ279:DG279)</f>
        <v>0</v>
      </c>
      <c r="BE279" s="174">
        <f>AB279*AB52*PRODUCT($CJ279:DH279)</f>
        <v>0</v>
      </c>
      <c r="BF279" s="93"/>
      <c r="BG279" s="93"/>
      <c r="BH279" s="93"/>
      <c r="BI279" s="169">
        <f>SUM($AF279:AG279)-SUM($AF311:AG311)-SUM($C311:D311)-SUM($BH311:BI311)</f>
        <v>0</v>
      </c>
      <c r="BJ279" s="169">
        <f>SUM($AF279:AH279)-SUM($AF311:AH311)-SUM($C311:E311)-SUM($BH311:BJ311)</f>
        <v>0</v>
      </c>
      <c r="BK279" s="169">
        <f>SUM($AF279:AI279)-SUM($AF311:AI311)-SUM($C311:F311)-SUM($BH311:BK311)</f>
        <v>0</v>
      </c>
      <c r="BL279" s="169">
        <f>SUM($AF279:AJ279)-SUM($AF311:AJ311)-SUM($C311:G311)-SUM($BH311:BL311)</f>
        <v>0</v>
      </c>
      <c r="BM279" s="169">
        <f>SUM($AF279:AK279)-SUM($AF311:AK311)-SUM($C311:H311)-SUM($BH311:BM311)</f>
        <v>0</v>
      </c>
      <c r="BN279" s="169">
        <f>SUM($AF279:AL279)-SUM($AF311:AL311)-SUM($C311:I311)-SUM($BH311:BN311)</f>
        <v>0</v>
      </c>
      <c r="BO279" s="169">
        <f>SUM($AF279:AM279)-SUM($AF311:AM311)-SUM($C311:J311)-SUM($BH311:BO311)</f>
        <v>0</v>
      </c>
      <c r="BP279" s="169">
        <f>SUM($AF279:AN279)-SUM($AF311:AN311)-SUM($C311:K311)-SUM($BH311:BP311)</f>
        <v>0</v>
      </c>
      <c r="BQ279" s="169">
        <f>SUM($AF279:AO279)-SUM($AF311:AO311)-SUM($C311:L311)-SUM($BH311:BQ311)</f>
        <v>0</v>
      </c>
      <c r="BR279" s="169">
        <f>SUM($AF279:AP279)-SUM($AF311:AP311)-SUM($C311:M311)-SUM($BH311:BR311)</f>
        <v>0</v>
      </c>
      <c r="BS279" s="169">
        <f>SUM($AF279:AQ279)-SUM($AF311:AQ311)-SUM($C311:N311)-SUM($BH311:BS311)</f>
        <v>0</v>
      </c>
      <c r="BT279" s="169">
        <f>SUM($AF279:AR279)-SUM($AF311:AR311)-SUM($C311:O311)-SUM($BH311:BT311)</f>
        <v>0</v>
      </c>
      <c r="BU279" s="169">
        <f>SUM($AF279:AS279)-SUM($AF311:AS311)-SUM($C311:P311)-SUM($BH311:BU311)</f>
        <v>0</v>
      </c>
      <c r="BV279" s="169">
        <f>SUM($AF279:AT279)-SUM($AF311:AT311)-SUM($C311:Q311)-SUM($BH311:BV311)</f>
        <v>0</v>
      </c>
      <c r="BW279" s="169">
        <f>SUM($AF279:AU279)-SUM($AF311:AU311)-SUM($C311:R311)-SUM($BH311:BW311)</f>
        <v>0</v>
      </c>
      <c r="BX279" s="169">
        <f>SUM($AF279:AV279)-SUM($AF311:AV311)-SUM($C311:S311)-SUM($BH311:BX311)</f>
        <v>0</v>
      </c>
      <c r="BY279" s="169">
        <f>SUM($AF279:AW279)-SUM($AF311:AW311)-SUM($C311:T311)-SUM($BH311:BY311)</f>
        <v>0</v>
      </c>
      <c r="BZ279" s="169">
        <f>SUM($AF279:AX279)-SUM($AF311:AX311)-SUM($C311:U311)-SUM($BH311:BZ311)</f>
        <v>0</v>
      </c>
      <c r="CA279" s="169">
        <f>SUM($AF279:AY279)-SUM($AF311:AY311)-SUM($C311:V311)-SUM($BH311:CA311)</f>
        <v>0</v>
      </c>
      <c r="CB279" s="169">
        <f>SUM($AF279:AZ279)-SUM($AF311:AZ311)-SUM($C311:W311)-SUM($BH311:CB311)</f>
        <v>0</v>
      </c>
      <c r="CC279" s="169">
        <f>SUM($AF279:BA279)-SUM($AF311:BA311)-SUM($C311:X311)-SUM($BH311:CC311)</f>
        <v>0</v>
      </c>
      <c r="CD279" s="169">
        <f>SUM($AF279:BB279)-SUM($AF311:BB311)-SUM($C311:Y311)-SUM($BH311:CD311)</f>
        <v>0</v>
      </c>
      <c r="CE279" s="169">
        <f>SUM($AF279:BC279)-SUM($AF311:BC311)-SUM($C311:Z311)-SUM($BH311:CE311)</f>
        <v>0</v>
      </c>
      <c r="CF279" s="169">
        <f>SUM($AF279:BD279)-SUM($AF311:BD311)-SUM($C311:AA311)-SUM($BH311:CF311)</f>
        <v>0</v>
      </c>
      <c r="CG279" s="169">
        <f>SUM($AF279:BE279)-SUM($AF311:BE311)-SUM($C311:AB311)-SUM($BH311:CG311)</f>
        <v>0</v>
      </c>
      <c r="CH279" s="52"/>
      <c r="CI279" s="52"/>
      <c r="CJ279" s="67"/>
      <c r="CK279" s="67"/>
      <c r="CL279" s="67"/>
      <c r="CM279" s="67"/>
      <c r="CN279" s="67"/>
      <c r="CO279" s="67"/>
      <c r="CP279" s="67"/>
      <c r="CQ279" s="67"/>
      <c r="CR279" s="67"/>
      <c r="CS279" s="67">
        <f>1-L279</f>
        <v>1</v>
      </c>
      <c r="CT279" s="67">
        <f t="shared" si="38"/>
        <v>0.99947546249999997</v>
      </c>
      <c r="CU279" s="67">
        <f t="shared" si="38"/>
        <v>0.99947038749999995</v>
      </c>
      <c r="CV279" s="67">
        <f t="shared" si="38"/>
        <v>0.99946531249999992</v>
      </c>
      <c r="CW279" s="67">
        <f t="shared" si="38"/>
        <v>0.99946023750000001</v>
      </c>
      <c r="CX279" s="67">
        <f t="shared" si="38"/>
        <v>0.99915456250000012</v>
      </c>
      <c r="CY279" s="67">
        <f t="shared" si="38"/>
        <v>0.99914668750000013</v>
      </c>
      <c r="CZ279" s="67">
        <f t="shared" si="38"/>
        <v>0.99913881250000014</v>
      </c>
      <c r="DA279" s="67">
        <f t="shared" si="38"/>
        <v>0.99913093750000015</v>
      </c>
      <c r="DB279" s="67">
        <f t="shared" si="38"/>
        <v>0.99912306250000005</v>
      </c>
      <c r="DC279" s="67">
        <f t="shared" si="38"/>
        <v>0.99870227499999997</v>
      </c>
      <c r="DD279" s="67">
        <f t="shared" si="38"/>
        <v>0.998690725</v>
      </c>
      <c r="DE279" s="67">
        <f t="shared" si="38"/>
        <v>0.99867917500000003</v>
      </c>
      <c r="DF279" s="67">
        <f t="shared" si="38"/>
        <v>0.99866762500000006</v>
      </c>
      <c r="DG279" s="67">
        <f t="shared" si="38"/>
        <v>0.99865607499999998</v>
      </c>
      <c r="DH279" s="67">
        <f t="shared" si="38"/>
        <v>0.99798732500000009</v>
      </c>
      <c r="DI279" s="67">
        <f t="shared" si="38"/>
        <v>0.99797017500000007</v>
      </c>
      <c r="DL279" s="53"/>
      <c r="DM279" s="188" t="str">
        <f t="shared" si="40"/>
        <v/>
      </c>
      <c r="DN279" s="188" t="str">
        <f t="shared" si="39"/>
        <v/>
      </c>
      <c r="DO279" s="188" t="str">
        <f t="shared" si="39"/>
        <v/>
      </c>
      <c r="DP279" s="188" t="str">
        <f t="shared" si="39"/>
        <v/>
      </c>
      <c r="DQ279" s="188" t="str">
        <f t="shared" si="39"/>
        <v/>
      </c>
      <c r="DR279" s="188" t="str">
        <f t="shared" si="39"/>
        <v/>
      </c>
      <c r="DS279" s="188" t="str">
        <f t="shared" si="39"/>
        <v/>
      </c>
      <c r="DT279" s="188" t="str">
        <f t="shared" si="39"/>
        <v/>
      </c>
      <c r="DU279" s="188" t="str">
        <f t="shared" si="39"/>
        <v/>
      </c>
      <c r="DV279" s="188" t="str">
        <f t="shared" si="39"/>
        <v/>
      </c>
      <c r="DW279" s="188" t="str">
        <f t="shared" si="39"/>
        <v/>
      </c>
      <c r="DX279" s="188" t="str">
        <f t="shared" si="39"/>
        <v/>
      </c>
      <c r="DY279" s="188" t="str">
        <f t="shared" si="39"/>
        <v/>
      </c>
      <c r="DZ279" s="188" t="str">
        <f t="shared" si="39"/>
        <v/>
      </c>
      <c r="EA279" s="188" t="str">
        <f t="shared" si="39"/>
        <v/>
      </c>
      <c r="EB279" s="188" t="str">
        <f t="shared" si="39"/>
        <v/>
      </c>
      <c r="EC279" s="188" t="str">
        <f t="shared" si="39"/>
        <v/>
      </c>
      <c r="ED279" s="188" t="str">
        <f t="shared" si="39"/>
        <v/>
      </c>
      <c r="EE279" s="188" t="str">
        <f t="shared" si="39"/>
        <v/>
      </c>
      <c r="EF279" s="188" t="str">
        <f t="shared" si="39"/>
        <v/>
      </c>
      <c r="EG279" s="188" t="str">
        <f t="shared" si="39"/>
        <v/>
      </c>
      <c r="EH279" s="188" t="str">
        <f t="shared" si="39"/>
        <v/>
      </c>
      <c r="EI279" s="188" t="str">
        <f t="shared" si="39"/>
        <v/>
      </c>
      <c r="EJ279" s="188" t="str">
        <f t="shared" si="39"/>
        <v/>
      </c>
      <c r="EK279" s="188" t="str">
        <f t="shared" si="39"/>
        <v/>
      </c>
    </row>
    <row r="280" spans="1:141" x14ac:dyDescent="0.3">
      <c r="B280" s="1">
        <v>11</v>
      </c>
      <c r="C280" s="155"/>
      <c r="D280" s="155"/>
      <c r="E280" s="155"/>
      <c r="F280" s="155"/>
      <c r="G280" s="155"/>
      <c r="H280" s="155"/>
      <c r="I280" s="155"/>
      <c r="J280" s="155"/>
      <c r="K280" s="155"/>
      <c r="L280" s="155"/>
      <c r="M280" s="155"/>
      <c r="N280" s="155">
        <f t="shared" si="37"/>
        <v>5.2453750000002266E-4</v>
      </c>
      <c r="O280" s="155">
        <f t="shared" si="37"/>
        <v>5.296125000000231E-4</v>
      </c>
      <c r="P280" s="155">
        <f t="shared" si="37"/>
        <v>5.3468750000002321E-4</v>
      </c>
      <c r="Q280" s="155">
        <f t="shared" si="37"/>
        <v>5.3976250000002354E-4</v>
      </c>
      <c r="R280" s="155">
        <f t="shared" si="37"/>
        <v>8.4543749999990735E-4</v>
      </c>
      <c r="S280" s="155">
        <f t="shared" si="37"/>
        <v>8.5331249999990666E-4</v>
      </c>
      <c r="T280" s="155">
        <f t="shared" si="37"/>
        <v>8.6118749999990565E-4</v>
      </c>
      <c r="U280" s="155">
        <f t="shared" si="37"/>
        <v>8.6906249999990507E-4</v>
      </c>
      <c r="V280" s="155">
        <f t="shared" si="37"/>
        <v>8.7693749999990405E-4</v>
      </c>
      <c r="W280" s="155">
        <f t="shared" si="37"/>
        <v>1.2977249999999892E-3</v>
      </c>
      <c r="X280" s="155">
        <f t="shared" si="37"/>
        <v>1.3092749999999889E-3</v>
      </c>
      <c r="Y280" s="155">
        <f t="shared" si="37"/>
        <v>1.3208249999999892E-3</v>
      </c>
      <c r="Z280" s="155">
        <f t="shared" si="37"/>
        <v>1.3323749999999887E-3</v>
      </c>
      <c r="AA280" s="155">
        <f t="shared" si="37"/>
        <v>1.3439249999999887E-3</v>
      </c>
      <c r="AB280" s="155">
        <f t="shared" si="37"/>
        <v>2.0126749999999616E-3</v>
      </c>
      <c r="AC280" s="155"/>
      <c r="AD280" s="155"/>
      <c r="AE280" s="155"/>
      <c r="AF280" s="155"/>
      <c r="AG280" s="174">
        <f>D280*D53*PRODUCT($CJ280:CJ280)</f>
        <v>0</v>
      </c>
      <c r="AH280" s="174">
        <f>E280*E53*PRODUCT($CJ280:CK280)</f>
        <v>0</v>
      </c>
      <c r="AI280" s="174">
        <f>F280*F53*PRODUCT($CJ280:CL280)</f>
        <v>0</v>
      </c>
      <c r="AJ280" s="174">
        <f>G280*G53*PRODUCT($CJ280:CM280)</f>
        <v>0</v>
      </c>
      <c r="AK280" s="174">
        <f>H280*H53*PRODUCT($CJ280:CN280)</f>
        <v>0</v>
      </c>
      <c r="AL280" s="174">
        <f>I280*I53*PRODUCT($CJ280:CO280)</f>
        <v>0</v>
      </c>
      <c r="AM280" s="174">
        <f>J280*J53*PRODUCT($CJ280:CP280)</f>
        <v>0</v>
      </c>
      <c r="AN280" s="174">
        <f>K280*K53*PRODUCT($CJ280:CQ280)</f>
        <v>0</v>
      </c>
      <c r="AO280" s="174">
        <f>L280*L53*PRODUCT($CJ280:CR280)</f>
        <v>0</v>
      </c>
      <c r="AP280" s="174">
        <f>M280*M53*PRODUCT($CJ280:CS280)</f>
        <v>0</v>
      </c>
      <c r="AQ280" s="174">
        <f>N280*N53*PRODUCT($CJ280:CT280)</f>
        <v>0</v>
      </c>
      <c r="AR280" s="174">
        <f>O280*O53*PRODUCT($CJ280:CU280)</f>
        <v>0</v>
      </c>
      <c r="AS280" s="174">
        <f>P280*P53*PRODUCT($CJ280:CV280)</f>
        <v>0</v>
      </c>
      <c r="AT280" s="174">
        <f>Q280*Q53*PRODUCT($CJ280:CW280)</f>
        <v>0</v>
      </c>
      <c r="AU280" s="174">
        <f>R280*R53*PRODUCT($CJ280:CX280)</f>
        <v>0</v>
      </c>
      <c r="AV280" s="174">
        <f>S280*S53*PRODUCT($CJ280:CY280)</f>
        <v>0</v>
      </c>
      <c r="AW280" s="174">
        <f>T280*T53*PRODUCT($CJ280:CZ280)</f>
        <v>0</v>
      </c>
      <c r="AX280" s="174">
        <f>U280*U53*PRODUCT($CJ280:DA280)</f>
        <v>0</v>
      </c>
      <c r="AY280" s="174">
        <f>V280*V53*PRODUCT($CJ280:DB280)</f>
        <v>0</v>
      </c>
      <c r="AZ280" s="174">
        <f>W280*W53*PRODUCT($CJ280:DC280)</f>
        <v>0</v>
      </c>
      <c r="BA280" s="174">
        <f>X280*X53*PRODUCT($CJ280:DD280)</f>
        <v>0</v>
      </c>
      <c r="BB280" s="174">
        <f>Y280*Y53*PRODUCT($CJ280:DE280)</f>
        <v>0</v>
      </c>
      <c r="BC280" s="174">
        <f>Z280*Z53*PRODUCT($CJ280:DF280)</f>
        <v>0</v>
      </c>
      <c r="BD280" s="174">
        <f>AA280*AA53*PRODUCT($CJ280:DG280)</f>
        <v>0</v>
      </c>
      <c r="BE280" s="174">
        <f>AB280*AB53*PRODUCT($CJ280:DH280)</f>
        <v>0</v>
      </c>
      <c r="BF280" s="93"/>
      <c r="BG280" s="93"/>
      <c r="BH280" s="93"/>
      <c r="BI280" s="169">
        <f>SUM($AF280:AG280)-SUM($AF312:AG312)-SUM($C312:D312)-SUM($BH312:BI312)</f>
        <v>0</v>
      </c>
      <c r="BJ280" s="169">
        <f>SUM($AF280:AH280)-SUM($AF312:AH312)-SUM($C312:E312)-SUM($BH312:BJ312)</f>
        <v>0</v>
      </c>
      <c r="BK280" s="169">
        <f>SUM($AF280:AI280)-SUM($AF312:AI312)-SUM($C312:F312)-SUM($BH312:BK312)</f>
        <v>0</v>
      </c>
      <c r="BL280" s="169">
        <f>SUM($AF280:AJ280)-SUM($AF312:AJ312)-SUM($C312:G312)-SUM($BH312:BL312)</f>
        <v>0</v>
      </c>
      <c r="BM280" s="169">
        <f>SUM($AF280:AK280)-SUM($AF312:AK312)-SUM($C312:H312)-SUM($BH312:BM312)</f>
        <v>0</v>
      </c>
      <c r="BN280" s="169">
        <f>SUM($AF280:AL280)-SUM($AF312:AL312)-SUM($C312:I312)-SUM($BH312:BN312)</f>
        <v>0</v>
      </c>
      <c r="BO280" s="169">
        <f>SUM($AF280:AM280)-SUM($AF312:AM312)-SUM($C312:J312)-SUM($BH312:BO312)</f>
        <v>0</v>
      </c>
      <c r="BP280" s="169">
        <f>SUM($AF280:AN280)-SUM($AF312:AN312)-SUM($C312:K312)-SUM($BH312:BP312)</f>
        <v>0</v>
      </c>
      <c r="BQ280" s="169">
        <f>SUM($AF280:AO280)-SUM($AF312:AO312)-SUM($C312:L312)-SUM($BH312:BQ312)</f>
        <v>0</v>
      </c>
      <c r="BR280" s="169">
        <f>SUM($AF280:AP280)-SUM($AF312:AP312)-SUM($C312:M312)-SUM($BH312:BR312)</f>
        <v>0</v>
      </c>
      <c r="BS280" s="169">
        <f>SUM($AF280:AQ280)-SUM($AF312:AQ312)-SUM($C312:N312)-SUM($BH312:BS312)</f>
        <v>0</v>
      </c>
      <c r="BT280" s="169">
        <f>SUM($AF280:AR280)-SUM($AF312:AR312)-SUM($C312:O312)-SUM($BH312:BT312)</f>
        <v>0</v>
      </c>
      <c r="BU280" s="169">
        <f>SUM($AF280:AS280)-SUM($AF312:AS312)-SUM($C312:P312)-SUM($BH312:BU312)</f>
        <v>0</v>
      </c>
      <c r="BV280" s="169">
        <f>SUM($AF280:AT280)-SUM($AF312:AT312)-SUM($C312:Q312)-SUM($BH312:BV312)</f>
        <v>0</v>
      </c>
      <c r="BW280" s="169">
        <f>SUM($AF280:AU280)-SUM($AF312:AU312)-SUM($C312:R312)-SUM($BH312:BW312)</f>
        <v>0</v>
      </c>
      <c r="BX280" s="169">
        <f>SUM($AF280:AV280)-SUM($AF312:AV312)-SUM($C312:S312)-SUM($BH312:BX312)</f>
        <v>0</v>
      </c>
      <c r="BY280" s="169">
        <f>SUM($AF280:AW280)-SUM($AF312:AW312)-SUM($C312:T312)-SUM($BH312:BY312)</f>
        <v>0</v>
      </c>
      <c r="BZ280" s="169">
        <f>SUM($AF280:AX280)-SUM($AF312:AX312)-SUM($C312:U312)-SUM($BH312:BZ312)</f>
        <v>0</v>
      </c>
      <c r="CA280" s="169">
        <f>SUM($AF280:AY280)-SUM($AF312:AY312)-SUM($C312:V312)-SUM($BH312:CA312)</f>
        <v>0</v>
      </c>
      <c r="CB280" s="169">
        <f>SUM($AF280:AZ280)-SUM($AF312:AZ312)-SUM($C312:W312)-SUM($BH312:CB312)</f>
        <v>0</v>
      </c>
      <c r="CC280" s="169">
        <f>SUM($AF280:BA280)-SUM($AF312:BA312)-SUM($C312:X312)-SUM($BH312:CC312)</f>
        <v>0</v>
      </c>
      <c r="CD280" s="169">
        <f>SUM($AF280:BB280)-SUM($AF312:BB312)-SUM($C312:Y312)-SUM($BH312:CD312)</f>
        <v>0</v>
      </c>
      <c r="CE280" s="169">
        <f>SUM($AF280:BC280)-SUM($AF312:BC312)-SUM($C312:Z312)-SUM($BH312:CE312)</f>
        <v>0</v>
      </c>
      <c r="CF280" s="169">
        <f>SUM($AF280:BD280)-SUM($AF312:BD312)-SUM($C312:AA312)-SUM($BH312:CF312)</f>
        <v>0</v>
      </c>
      <c r="CG280" s="169">
        <f>SUM($AF280:BE280)-SUM($AF312:BE312)-SUM($C312:AB312)-SUM($BH312:CG312)</f>
        <v>0</v>
      </c>
      <c r="CH280" s="52"/>
      <c r="CI280" s="52"/>
      <c r="CJ280" s="67"/>
      <c r="CK280" s="67"/>
      <c r="CL280" s="67"/>
      <c r="CM280" s="67"/>
      <c r="CN280" s="67"/>
      <c r="CO280" s="67"/>
      <c r="CP280" s="67"/>
      <c r="CQ280" s="67"/>
      <c r="CR280" s="67"/>
      <c r="CS280" s="67"/>
      <c r="CT280" s="67">
        <f>1-M280</f>
        <v>1</v>
      </c>
      <c r="CU280" s="67">
        <f t="shared" si="38"/>
        <v>0.99947546249999997</v>
      </c>
      <c r="CV280" s="67">
        <f t="shared" si="38"/>
        <v>0.99947038749999995</v>
      </c>
      <c r="CW280" s="67">
        <f t="shared" si="38"/>
        <v>0.99946531249999992</v>
      </c>
      <c r="CX280" s="67">
        <f t="shared" si="38"/>
        <v>0.99946023750000001</v>
      </c>
      <c r="CY280" s="67">
        <f t="shared" si="38"/>
        <v>0.99915456250000012</v>
      </c>
      <c r="CZ280" s="67">
        <f t="shared" si="38"/>
        <v>0.99914668750000013</v>
      </c>
      <c r="DA280" s="67">
        <f t="shared" si="38"/>
        <v>0.99913881250000014</v>
      </c>
      <c r="DB280" s="67">
        <f t="shared" si="38"/>
        <v>0.99913093750000015</v>
      </c>
      <c r="DC280" s="67">
        <f t="shared" si="38"/>
        <v>0.99912306250000005</v>
      </c>
      <c r="DD280" s="67">
        <f t="shared" si="38"/>
        <v>0.99870227499999997</v>
      </c>
      <c r="DE280" s="67">
        <f t="shared" si="38"/>
        <v>0.998690725</v>
      </c>
      <c r="DF280" s="67">
        <f t="shared" si="38"/>
        <v>0.99867917500000003</v>
      </c>
      <c r="DG280" s="67">
        <f t="shared" si="38"/>
        <v>0.99866762500000006</v>
      </c>
      <c r="DH280" s="67">
        <f t="shared" si="38"/>
        <v>0.99865607499999998</v>
      </c>
      <c r="DI280" s="67">
        <f t="shared" si="38"/>
        <v>0.99798732500000009</v>
      </c>
      <c r="DL280" s="53"/>
      <c r="DM280" s="188" t="str">
        <f t="shared" si="40"/>
        <v/>
      </c>
      <c r="DN280" s="188" t="str">
        <f t="shared" si="39"/>
        <v/>
      </c>
      <c r="DO280" s="188" t="str">
        <f t="shared" si="39"/>
        <v/>
      </c>
      <c r="DP280" s="188" t="str">
        <f t="shared" si="39"/>
        <v/>
      </c>
      <c r="DQ280" s="188" t="str">
        <f t="shared" si="39"/>
        <v/>
      </c>
      <c r="DR280" s="188" t="str">
        <f t="shared" si="39"/>
        <v/>
      </c>
      <c r="DS280" s="188" t="str">
        <f t="shared" si="39"/>
        <v/>
      </c>
      <c r="DT280" s="188" t="str">
        <f t="shared" si="39"/>
        <v/>
      </c>
      <c r="DU280" s="188" t="str">
        <f t="shared" si="39"/>
        <v/>
      </c>
      <c r="DV280" s="188" t="str">
        <f t="shared" si="39"/>
        <v/>
      </c>
      <c r="DW280" s="188" t="str">
        <f t="shared" si="39"/>
        <v/>
      </c>
      <c r="DX280" s="188" t="str">
        <f t="shared" si="39"/>
        <v/>
      </c>
      <c r="DY280" s="188" t="str">
        <f t="shared" si="39"/>
        <v/>
      </c>
      <c r="DZ280" s="188" t="str">
        <f t="shared" si="39"/>
        <v/>
      </c>
      <c r="EA280" s="188" t="str">
        <f t="shared" si="39"/>
        <v/>
      </c>
      <c r="EB280" s="188" t="str">
        <f t="shared" si="39"/>
        <v/>
      </c>
      <c r="EC280" s="188" t="str">
        <f t="shared" ref="EC280:EK295" si="41">IF(ISERROR(BY280/T53),"",BY280/T53)</f>
        <v/>
      </c>
      <c r="ED280" s="188" t="str">
        <f t="shared" si="41"/>
        <v/>
      </c>
      <c r="EE280" s="188" t="str">
        <f t="shared" si="41"/>
        <v/>
      </c>
      <c r="EF280" s="188" t="str">
        <f t="shared" si="41"/>
        <v/>
      </c>
      <c r="EG280" s="188" t="str">
        <f t="shared" si="41"/>
        <v/>
      </c>
      <c r="EH280" s="188" t="str">
        <f t="shared" si="41"/>
        <v/>
      </c>
      <c r="EI280" s="188" t="str">
        <f t="shared" si="41"/>
        <v/>
      </c>
      <c r="EJ280" s="188" t="str">
        <f t="shared" si="41"/>
        <v/>
      </c>
      <c r="EK280" s="188" t="str">
        <f t="shared" si="41"/>
        <v/>
      </c>
    </row>
    <row r="281" spans="1:141" x14ac:dyDescent="0.3">
      <c r="B281" s="1">
        <v>12</v>
      </c>
      <c r="C281" s="155"/>
      <c r="D281" s="155"/>
      <c r="E281" s="155"/>
      <c r="F281" s="155"/>
      <c r="G281" s="155"/>
      <c r="H281" s="155"/>
      <c r="I281" s="155"/>
      <c r="J281" s="155"/>
      <c r="K281" s="155"/>
      <c r="L281" s="155"/>
      <c r="M281" s="155"/>
      <c r="N281" s="155"/>
      <c r="O281" s="155">
        <f t="shared" si="37"/>
        <v>5.2453750000002266E-4</v>
      </c>
      <c r="P281" s="155">
        <f t="shared" si="37"/>
        <v>5.296125000000231E-4</v>
      </c>
      <c r="Q281" s="155">
        <f t="shared" si="37"/>
        <v>5.3468750000002321E-4</v>
      </c>
      <c r="R281" s="155">
        <f t="shared" si="37"/>
        <v>5.3976250000002354E-4</v>
      </c>
      <c r="S281" s="155">
        <f t="shared" si="37"/>
        <v>8.4543749999990735E-4</v>
      </c>
      <c r="T281" s="155">
        <f t="shared" si="37"/>
        <v>8.5331249999990666E-4</v>
      </c>
      <c r="U281" s="155">
        <f t="shared" si="37"/>
        <v>8.6118749999990565E-4</v>
      </c>
      <c r="V281" s="155">
        <f t="shared" si="37"/>
        <v>8.6906249999990507E-4</v>
      </c>
      <c r="W281" s="155">
        <f t="shared" si="37"/>
        <v>8.7693749999990405E-4</v>
      </c>
      <c r="X281" s="155">
        <f t="shared" si="37"/>
        <v>1.2977249999999892E-3</v>
      </c>
      <c r="Y281" s="155">
        <f t="shared" si="37"/>
        <v>1.3092749999999889E-3</v>
      </c>
      <c r="Z281" s="155">
        <f t="shared" si="37"/>
        <v>1.3208249999999892E-3</v>
      </c>
      <c r="AA281" s="155">
        <f t="shared" si="37"/>
        <v>1.3323749999999887E-3</v>
      </c>
      <c r="AB281" s="155">
        <f t="shared" si="37"/>
        <v>1.3439249999999887E-3</v>
      </c>
      <c r="AC281" s="155"/>
      <c r="AD281" s="155"/>
      <c r="AE281" s="155"/>
      <c r="AF281" s="155"/>
      <c r="AG281" s="174">
        <f>D281*D54*PRODUCT($CJ281:CJ281)</f>
        <v>0</v>
      </c>
      <c r="AH281" s="174">
        <f>E281*E54*PRODUCT($CJ281:CK281)</f>
        <v>0</v>
      </c>
      <c r="AI281" s="174">
        <f>F281*F54*PRODUCT($CJ281:CL281)</f>
        <v>0</v>
      </c>
      <c r="AJ281" s="174">
        <f>G281*G54*PRODUCT($CJ281:CM281)</f>
        <v>0</v>
      </c>
      <c r="AK281" s="174">
        <f>H281*H54*PRODUCT($CJ281:CN281)</f>
        <v>0</v>
      </c>
      <c r="AL281" s="174">
        <f>I281*I54*PRODUCT($CJ281:CO281)</f>
        <v>0</v>
      </c>
      <c r="AM281" s="174">
        <f>J281*J54*PRODUCT($CJ281:CP281)</f>
        <v>0</v>
      </c>
      <c r="AN281" s="174">
        <f>K281*K54*PRODUCT($CJ281:CQ281)</f>
        <v>0</v>
      </c>
      <c r="AO281" s="174">
        <f>L281*L54*PRODUCT($CJ281:CR281)</f>
        <v>0</v>
      </c>
      <c r="AP281" s="174">
        <f>M281*M54*PRODUCT($CJ281:CS281)</f>
        <v>0</v>
      </c>
      <c r="AQ281" s="174">
        <f>N281*N54*PRODUCT($CJ281:CT281)</f>
        <v>0</v>
      </c>
      <c r="AR281" s="174">
        <f>O281*O54*PRODUCT($CJ281:CU281)</f>
        <v>0</v>
      </c>
      <c r="AS281" s="174">
        <f>P281*P54*PRODUCT($CJ281:CV281)</f>
        <v>0</v>
      </c>
      <c r="AT281" s="174">
        <f>Q281*Q54*PRODUCT($CJ281:CW281)</f>
        <v>0</v>
      </c>
      <c r="AU281" s="174">
        <f>R281*R54*PRODUCT($CJ281:CX281)</f>
        <v>0</v>
      </c>
      <c r="AV281" s="174">
        <f>S281*S54*PRODUCT($CJ281:CY281)</f>
        <v>0</v>
      </c>
      <c r="AW281" s="174">
        <f>T281*T54*PRODUCT($CJ281:CZ281)</f>
        <v>0</v>
      </c>
      <c r="AX281" s="174">
        <f>U281*U54*PRODUCT($CJ281:DA281)</f>
        <v>0</v>
      </c>
      <c r="AY281" s="174">
        <f>V281*V54*PRODUCT($CJ281:DB281)</f>
        <v>0</v>
      </c>
      <c r="AZ281" s="174">
        <f>W281*W54*PRODUCT($CJ281:DC281)</f>
        <v>0</v>
      </c>
      <c r="BA281" s="174">
        <f>X281*X54*PRODUCT($CJ281:DD281)</f>
        <v>0</v>
      </c>
      <c r="BB281" s="174">
        <f>Y281*Y54*PRODUCT($CJ281:DE281)</f>
        <v>0</v>
      </c>
      <c r="BC281" s="174">
        <f>Z281*Z54*PRODUCT($CJ281:DF281)</f>
        <v>0</v>
      </c>
      <c r="BD281" s="174">
        <f>AA281*AA54*PRODUCT($CJ281:DG281)</f>
        <v>0</v>
      </c>
      <c r="BE281" s="174">
        <f>AB281*AB54*PRODUCT($CJ281:DH281)</f>
        <v>0</v>
      </c>
      <c r="BF281" s="93"/>
      <c r="BG281" s="93"/>
      <c r="BH281" s="93"/>
      <c r="BI281" s="169">
        <f>SUM($AF281:AG281)-SUM($AF313:AG313)-SUM($C313:D313)-SUM($BH313:BI313)</f>
        <v>0</v>
      </c>
      <c r="BJ281" s="169">
        <f>SUM($AF281:AH281)-SUM($AF313:AH313)-SUM($C313:E313)-SUM($BH313:BJ313)</f>
        <v>0</v>
      </c>
      <c r="BK281" s="169">
        <f>SUM($AF281:AI281)-SUM($AF313:AI313)-SUM($C313:F313)-SUM($BH313:BK313)</f>
        <v>0</v>
      </c>
      <c r="BL281" s="169">
        <f>SUM($AF281:AJ281)-SUM($AF313:AJ313)-SUM($C313:G313)-SUM($BH313:BL313)</f>
        <v>0</v>
      </c>
      <c r="BM281" s="169">
        <f>SUM($AF281:AK281)-SUM($AF313:AK313)-SUM($C313:H313)-SUM($BH313:BM313)</f>
        <v>0</v>
      </c>
      <c r="BN281" s="169">
        <f>SUM($AF281:AL281)-SUM($AF313:AL313)-SUM($C313:I313)-SUM($BH313:BN313)</f>
        <v>0</v>
      </c>
      <c r="BO281" s="169">
        <f>SUM($AF281:AM281)-SUM($AF313:AM313)-SUM($C313:J313)-SUM($BH313:BO313)</f>
        <v>0</v>
      </c>
      <c r="BP281" s="169">
        <f>SUM($AF281:AN281)-SUM($AF313:AN313)-SUM($C313:K313)-SUM($BH313:BP313)</f>
        <v>0</v>
      </c>
      <c r="BQ281" s="169">
        <f>SUM($AF281:AO281)-SUM($AF313:AO313)-SUM($C313:L313)-SUM($BH313:BQ313)</f>
        <v>0</v>
      </c>
      <c r="BR281" s="169">
        <f>SUM($AF281:AP281)-SUM($AF313:AP313)-SUM($C313:M313)-SUM($BH313:BR313)</f>
        <v>0</v>
      </c>
      <c r="BS281" s="169">
        <f>SUM($AF281:AQ281)-SUM($AF313:AQ313)-SUM($C313:N313)-SUM($BH313:BS313)</f>
        <v>0</v>
      </c>
      <c r="BT281" s="169">
        <f>SUM($AF281:AR281)-SUM($AF313:AR313)-SUM($C313:O313)-SUM($BH313:BT313)</f>
        <v>0</v>
      </c>
      <c r="BU281" s="169">
        <f>SUM($AF281:AS281)-SUM($AF313:AS313)-SUM($C313:P313)-SUM($BH313:BU313)</f>
        <v>0</v>
      </c>
      <c r="BV281" s="169">
        <f>SUM($AF281:AT281)-SUM($AF313:AT313)-SUM($C313:Q313)-SUM($BH313:BV313)</f>
        <v>0</v>
      </c>
      <c r="BW281" s="169">
        <f>SUM($AF281:AU281)-SUM($AF313:AU313)-SUM($C313:R313)-SUM($BH313:BW313)</f>
        <v>0</v>
      </c>
      <c r="BX281" s="169">
        <f>SUM($AF281:AV281)-SUM($AF313:AV313)-SUM($C313:S313)-SUM($BH313:BX313)</f>
        <v>0</v>
      </c>
      <c r="BY281" s="169">
        <f>SUM($AF281:AW281)-SUM($AF313:AW313)-SUM($C313:T313)-SUM($BH313:BY313)</f>
        <v>0</v>
      </c>
      <c r="BZ281" s="169">
        <f>SUM($AF281:AX281)-SUM($AF313:AX313)-SUM($C313:U313)-SUM($BH313:BZ313)</f>
        <v>0</v>
      </c>
      <c r="CA281" s="169">
        <f>SUM($AF281:AY281)-SUM($AF313:AY313)-SUM($C313:V313)-SUM($BH313:CA313)</f>
        <v>0</v>
      </c>
      <c r="CB281" s="169">
        <f>SUM($AF281:AZ281)-SUM($AF313:AZ313)-SUM($C313:W313)-SUM($BH313:CB313)</f>
        <v>0</v>
      </c>
      <c r="CC281" s="169">
        <f>SUM($AF281:BA281)-SUM($AF313:BA313)-SUM($C313:X313)-SUM($BH313:CC313)</f>
        <v>0</v>
      </c>
      <c r="CD281" s="169">
        <f>SUM($AF281:BB281)-SUM($AF313:BB313)-SUM($C313:Y313)-SUM($BH313:CD313)</f>
        <v>0</v>
      </c>
      <c r="CE281" s="169">
        <f>SUM($AF281:BC281)-SUM($AF313:BC313)-SUM($C313:Z313)-SUM($BH313:CE313)</f>
        <v>0</v>
      </c>
      <c r="CF281" s="169">
        <f>SUM($AF281:BD281)-SUM($AF313:BD313)-SUM($C313:AA313)-SUM($BH313:CF313)</f>
        <v>0</v>
      </c>
      <c r="CG281" s="169">
        <f>SUM($AF281:BE281)-SUM($AF313:BE313)-SUM($C313:AB313)-SUM($BH313:CG313)</f>
        <v>0</v>
      </c>
      <c r="CH281" s="52"/>
      <c r="CI281" s="52"/>
      <c r="CJ281" s="67"/>
      <c r="CK281" s="67"/>
      <c r="CL281" s="67"/>
      <c r="CM281" s="67"/>
      <c r="CN281" s="67"/>
      <c r="CO281" s="67"/>
      <c r="CP281" s="67"/>
      <c r="CQ281" s="67"/>
      <c r="CR281" s="67"/>
      <c r="CS281" s="67"/>
      <c r="CT281" s="67"/>
      <c r="CU281" s="67">
        <f>1-N281</f>
        <v>1</v>
      </c>
      <c r="CV281" s="67">
        <f t="shared" si="38"/>
        <v>0.99947546249999997</v>
      </c>
      <c r="CW281" s="67">
        <f t="shared" si="38"/>
        <v>0.99947038749999995</v>
      </c>
      <c r="CX281" s="67">
        <f t="shared" si="38"/>
        <v>0.99946531249999992</v>
      </c>
      <c r="CY281" s="67">
        <f t="shared" si="38"/>
        <v>0.99946023750000001</v>
      </c>
      <c r="CZ281" s="67">
        <f t="shared" si="38"/>
        <v>0.99915456250000012</v>
      </c>
      <c r="DA281" s="67">
        <f t="shared" si="38"/>
        <v>0.99914668750000013</v>
      </c>
      <c r="DB281" s="67">
        <f t="shared" si="38"/>
        <v>0.99913881250000014</v>
      </c>
      <c r="DC281" s="67">
        <f t="shared" si="38"/>
        <v>0.99913093750000015</v>
      </c>
      <c r="DD281" s="67">
        <f t="shared" si="38"/>
        <v>0.99912306250000005</v>
      </c>
      <c r="DE281" s="67">
        <f t="shared" si="38"/>
        <v>0.99870227499999997</v>
      </c>
      <c r="DF281" s="67">
        <f t="shared" si="38"/>
        <v>0.998690725</v>
      </c>
      <c r="DG281" s="67">
        <f t="shared" si="38"/>
        <v>0.99867917500000003</v>
      </c>
      <c r="DH281" s="67">
        <f t="shared" si="38"/>
        <v>0.99866762500000006</v>
      </c>
      <c r="DI281" s="67">
        <f t="shared" si="38"/>
        <v>0.99865607499999998</v>
      </c>
      <c r="DL281" s="53"/>
      <c r="DM281" s="188" t="str">
        <f t="shared" si="40"/>
        <v/>
      </c>
      <c r="DN281" s="188" t="str">
        <f t="shared" si="40"/>
        <v/>
      </c>
      <c r="DO281" s="188" t="str">
        <f t="shared" si="40"/>
        <v/>
      </c>
      <c r="DP281" s="188" t="str">
        <f t="shared" si="40"/>
        <v/>
      </c>
      <c r="DQ281" s="188" t="str">
        <f t="shared" si="40"/>
        <v/>
      </c>
      <c r="DR281" s="188" t="str">
        <f t="shared" si="40"/>
        <v/>
      </c>
      <c r="DS281" s="188" t="str">
        <f t="shared" si="40"/>
        <v/>
      </c>
      <c r="DT281" s="188" t="str">
        <f t="shared" si="40"/>
        <v/>
      </c>
      <c r="DU281" s="188" t="str">
        <f t="shared" si="40"/>
        <v/>
      </c>
      <c r="DV281" s="188" t="str">
        <f t="shared" si="40"/>
        <v/>
      </c>
      <c r="DW281" s="188" t="str">
        <f t="shared" si="40"/>
        <v/>
      </c>
      <c r="DX281" s="188" t="str">
        <f t="shared" si="40"/>
        <v/>
      </c>
      <c r="DY281" s="188" t="str">
        <f t="shared" si="40"/>
        <v/>
      </c>
      <c r="DZ281" s="188" t="str">
        <f t="shared" si="40"/>
        <v/>
      </c>
      <c r="EA281" s="188" t="str">
        <f t="shared" si="40"/>
        <v/>
      </c>
      <c r="EB281" s="188" t="str">
        <f t="shared" si="40"/>
        <v/>
      </c>
      <c r="EC281" s="188" t="str">
        <f t="shared" si="41"/>
        <v/>
      </c>
      <c r="ED281" s="188" t="str">
        <f t="shared" si="41"/>
        <v/>
      </c>
      <c r="EE281" s="188" t="str">
        <f t="shared" si="41"/>
        <v/>
      </c>
      <c r="EF281" s="188" t="str">
        <f t="shared" si="41"/>
        <v/>
      </c>
      <c r="EG281" s="188" t="str">
        <f t="shared" si="41"/>
        <v/>
      </c>
      <c r="EH281" s="188" t="str">
        <f t="shared" si="41"/>
        <v/>
      </c>
      <c r="EI281" s="188" t="str">
        <f t="shared" si="41"/>
        <v/>
      </c>
      <c r="EJ281" s="188" t="str">
        <f t="shared" si="41"/>
        <v/>
      </c>
      <c r="EK281" s="188" t="str">
        <f t="shared" si="41"/>
        <v/>
      </c>
    </row>
    <row r="282" spans="1:141" x14ac:dyDescent="0.3">
      <c r="B282" s="1">
        <v>13</v>
      </c>
      <c r="C282" s="155"/>
      <c r="D282" s="155"/>
      <c r="E282" s="155"/>
      <c r="F282" s="155"/>
      <c r="G282" s="155"/>
      <c r="H282" s="155"/>
      <c r="I282" s="155"/>
      <c r="J282" s="155"/>
      <c r="K282" s="155"/>
      <c r="L282" s="155"/>
      <c r="M282" s="155"/>
      <c r="N282" s="155"/>
      <c r="O282" s="155"/>
      <c r="P282" s="155">
        <f t="shared" si="37"/>
        <v>5.2453750000002266E-4</v>
      </c>
      <c r="Q282" s="155">
        <f t="shared" si="37"/>
        <v>5.296125000000231E-4</v>
      </c>
      <c r="R282" s="155">
        <f t="shared" si="37"/>
        <v>5.3468750000002321E-4</v>
      </c>
      <c r="S282" s="155">
        <f t="shared" si="37"/>
        <v>5.3976250000002354E-4</v>
      </c>
      <c r="T282" s="155">
        <f t="shared" si="37"/>
        <v>8.4543749999990735E-4</v>
      </c>
      <c r="U282" s="155">
        <f t="shared" si="37"/>
        <v>8.5331249999990666E-4</v>
      </c>
      <c r="V282" s="155">
        <f t="shared" si="37"/>
        <v>8.6118749999990565E-4</v>
      </c>
      <c r="W282" s="155">
        <f t="shared" si="37"/>
        <v>8.6906249999990507E-4</v>
      </c>
      <c r="X282" s="155">
        <f t="shared" si="37"/>
        <v>8.7693749999990405E-4</v>
      </c>
      <c r="Y282" s="155">
        <f t="shared" si="37"/>
        <v>1.2977249999999892E-3</v>
      </c>
      <c r="Z282" s="155">
        <f t="shared" si="37"/>
        <v>1.3092749999999889E-3</v>
      </c>
      <c r="AA282" s="155">
        <f t="shared" si="37"/>
        <v>1.3208249999999892E-3</v>
      </c>
      <c r="AB282" s="155">
        <f t="shared" si="37"/>
        <v>1.3323749999999887E-3</v>
      </c>
      <c r="AC282" s="155"/>
      <c r="AD282" s="155"/>
      <c r="AE282" s="155"/>
      <c r="AF282" s="155"/>
      <c r="AG282" s="174">
        <f>D282*D55*PRODUCT($CJ282:CJ282)</f>
        <v>0</v>
      </c>
      <c r="AH282" s="174">
        <f>E282*E55*PRODUCT($CJ282:CK282)</f>
        <v>0</v>
      </c>
      <c r="AI282" s="174">
        <f>F282*F55*PRODUCT($CJ282:CL282)</f>
        <v>0</v>
      </c>
      <c r="AJ282" s="174">
        <f>G282*G55*PRODUCT($CJ282:CM282)</f>
        <v>0</v>
      </c>
      <c r="AK282" s="174">
        <f>H282*H55*PRODUCT($CJ282:CN282)</f>
        <v>0</v>
      </c>
      <c r="AL282" s="174">
        <f>I282*I55*PRODUCT($CJ282:CO282)</f>
        <v>0</v>
      </c>
      <c r="AM282" s="174">
        <f>J282*J55*PRODUCT($CJ282:CP282)</f>
        <v>0</v>
      </c>
      <c r="AN282" s="174">
        <f>K282*K55*PRODUCT($CJ282:CQ282)</f>
        <v>0</v>
      </c>
      <c r="AO282" s="174">
        <f>L282*L55*PRODUCT($CJ282:CR282)</f>
        <v>0</v>
      </c>
      <c r="AP282" s="174">
        <f>M282*M55*PRODUCT($CJ282:CS282)</f>
        <v>0</v>
      </c>
      <c r="AQ282" s="174">
        <f>N282*N55*PRODUCT($CJ282:CT282)</f>
        <v>0</v>
      </c>
      <c r="AR282" s="174">
        <f>O282*O55*PRODUCT($CJ282:CU282)</f>
        <v>0</v>
      </c>
      <c r="AS282" s="174">
        <f>P282*P55*PRODUCT($CJ282:CV282)</f>
        <v>0</v>
      </c>
      <c r="AT282" s="174">
        <f>Q282*Q55*PRODUCT($CJ282:CW282)</f>
        <v>0</v>
      </c>
      <c r="AU282" s="174">
        <f>R282*R55*PRODUCT($CJ282:CX282)</f>
        <v>0</v>
      </c>
      <c r="AV282" s="174">
        <f>S282*S55*PRODUCT($CJ282:CY282)</f>
        <v>0</v>
      </c>
      <c r="AW282" s="174">
        <f>T282*T55*PRODUCT($CJ282:CZ282)</f>
        <v>0</v>
      </c>
      <c r="AX282" s="174">
        <f>U282*U55*PRODUCT($CJ282:DA282)</f>
        <v>0</v>
      </c>
      <c r="AY282" s="174">
        <f>V282*V55*PRODUCT($CJ282:DB282)</f>
        <v>0</v>
      </c>
      <c r="AZ282" s="174">
        <f>W282*W55*PRODUCT($CJ282:DC282)</f>
        <v>0</v>
      </c>
      <c r="BA282" s="174">
        <f>X282*X55*PRODUCT($CJ282:DD282)</f>
        <v>0</v>
      </c>
      <c r="BB282" s="174">
        <f>Y282*Y55*PRODUCT($CJ282:DE282)</f>
        <v>0</v>
      </c>
      <c r="BC282" s="174">
        <f>Z282*Z55*PRODUCT($CJ282:DF282)</f>
        <v>0</v>
      </c>
      <c r="BD282" s="174">
        <f>AA282*AA55*PRODUCT($CJ282:DG282)</f>
        <v>0</v>
      </c>
      <c r="BE282" s="174">
        <f>AB282*AB55*PRODUCT($CJ282:DH282)</f>
        <v>0</v>
      </c>
      <c r="BF282" s="93"/>
      <c r="BG282" s="93"/>
      <c r="BH282" s="93"/>
      <c r="BI282" s="169">
        <f>SUM($AF282:AG282)-SUM($AF314:AG314)-SUM($C314:D314)-SUM($BH314:BI314)</f>
        <v>0</v>
      </c>
      <c r="BJ282" s="169">
        <f>SUM($AF282:AH282)-SUM($AF314:AH314)-SUM($C314:E314)-SUM($BH314:BJ314)</f>
        <v>0</v>
      </c>
      <c r="BK282" s="169">
        <f>SUM($AF282:AI282)-SUM($AF314:AI314)-SUM($C314:F314)-SUM($BH314:BK314)</f>
        <v>0</v>
      </c>
      <c r="BL282" s="169">
        <f>SUM($AF282:AJ282)-SUM($AF314:AJ314)-SUM($C314:G314)-SUM($BH314:BL314)</f>
        <v>0</v>
      </c>
      <c r="BM282" s="169">
        <f>SUM($AF282:AK282)-SUM($AF314:AK314)-SUM($C314:H314)-SUM($BH314:BM314)</f>
        <v>0</v>
      </c>
      <c r="BN282" s="169">
        <f>SUM($AF282:AL282)-SUM($AF314:AL314)-SUM($C314:I314)-SUM($BH314:BN314)</f>
        <v>0</v>
      </c>
      <c r="BO282" s="169">
        <f>SUM($AF282:AM282)-SUM($AF314:AM314)-SUM($C314:J314)-SUM($BH314:BO314)</f>
        <v>0</v>
      </c>
      <c r="BP282" s="169">
        <f>SUM($AF282:AN282)-SUM($AF314:AN314)-SUM($C314:K314)-SUM($BH314:BP314)</f>
        <v>0</v>
      </c>
      <c r="BQ282" s="169">
        <f>SUM($AF282:AO282)-SUM($AF314:AO314)-SUM($C314:L314)-SUM($BH314:BQ314)</f>
        <v>0</v>
      </c>
      <c r="BR282" s="169">
        <f>SUM($AF282:AP282)-SUM($AF314:AP314)-SUM($C314:M314)-SUM($BH314:BR314)</f>
        <v>0</v>
      </c>
      <c r="BS282" s="169">
        <f>SUM($AF282:AQ282)-SUM($AF314:AQ314)-SUM($C314:N314)-SUM($BH314:BS314)</f>
        <v>0</v>
      </c>
      <c r="BT282" s="169">
        <f>SUM($AF282:AR282)-SUM($AF314:AR314)-SUM($C314:O314)-SUM($BH314:BT314)</f>
        <v>0</v>
      </c>
      <c r="BU282" s="169">
        <f>SUM($AF282:AS282)-SUM($AF314:AS314)-SUM($C314:P314)-SUM($BH314:BU314)</f>
        <v>0</v>
      </c>
      <c r="BV282" s="169">
        <f>SUM($AF282:AT282)-SUM($AF314:AT314)-SUM($C314:Q314)-SUM($BH314:BV314)</f>
        <v>0</v>
      </c>
      <c r="BW282" s="169">
        <f>SUM($AF282:AU282)-SUM($AF314:AU314)-SUM($C314:R314)-SUM($BH314:BW314)</f>
        <v>0</v>
      </c>
      <c r="BX282" s="169">
        <f>SUM($AF282:AV282)-SUM($AF314:AV314)-SUM($C314:S314)-SUM($BH314:BX314)</f>
        <v>0</v>
      </c>
      <c r="BY282" s="169">
        <f>SUM($AF282:AW282)-SUM($AF314:AW314)-SUM($C314:T314)-SUM($BH314:BY314)</f>
        <v>0</v>
      </c>
      <c r="BZ282" s="169">
        <f>SUM($AF282:AX282)-SUM($AF314:AX314)-SUM($C314:U314)-SUM($BH314:BZ314)</f>
        <v>0</v>
      </c>
      <c r="CA282" s="169">
        <f>SUM($AF282:AY282)-SUM($AF314:AY314)-SUM($C314:V314)-SUM($BH314:CA314)</f>
        <v>0</v>
      </c>
      <c r="CB282" s="169">
        <f>SUM($AF282:AZ282)-SUM($AF314:AZ314)-SUM($C314:W314)-SUM($BH314:CB314)</f>
        <v>0</v>
      </c>
      <c r="CC282" s="169">
        <f>SUM($AF282:BA282)-SUM($AF314:BA314)-SUM($C314:X314)-SUM($BH314:CC314)</f>
        <v>0</v>
      </c>
      <c r="CD282" s="169">
        <f>SUM($AF282:BB282)-SUM($AF314:BB314)-SUM($C314:Y314)-SUM($BH314:CD314)</f>
        <v>0</v>
      </c>
      <c r="CE282" s="169">
        <f>SUM($AF282:BC282)-SUM($AF314:BC314)-SUM($C314:Z314)-SUM($BH314:CE314)</f>
        <v>0</v>
      </c>
      <c r="CF282" s="169">
        <f>SUM($AF282:BD282)-SUM($AF314:BD314)-SUM($C314:AA314)-SUM($BH314:CF314)</f>
        <v>0</v>
      </c>
      <c r="CG282" s="169">
        <f>SUM($AF282:BE282)-SUM($AF314:BE314)-SUM($C314:AB314)-SUM($BH314:CG314)</f>
        <v>0</v>
      </c>
      <c r="CH282" s="52"/>
      <c r="CI282" s="52"/>
      <c r="CJ282" s="67"/>
      <c r="CK282" s="67"/>
      <c r="CL282" s="67"/>
      <c r="CM282" s="67"/>
      <c r="CN282" s="67"/>
      <c r="CO282" s="67"/>
      <c r="CP282" s="67"/>
      <c r="CQ282" s="67"/>
      <c r="CR282" s="67"/>
      <c r="CS282" s="67"/>
      <c r="CT282" s="67"/>
      <c r="CU282" s="67"/>
      <c r="CV282" s="67">
        <f>1-O282</f>
        <v>1</v>
      </c>
      <c r="CW282" s="67">
        <f t="shared" si="38"/>
        <v>0.99947546249999997</v>
      </c>
      <c r="CX282" s="67">
        <f t="shared" si="38"/>
        <v>0.99947038749999995</v>
      </c>
      <c r="CY282" s="67">
        <f t="shared" si="38"/>
        <v>0.99946531249999992</v>
      </c>
      <c r="CZ282" s="67">
        <f t="shared" si="38"/>
        <v>0.99946023750000001</v>
      </c>
      <c r="DA282" s="67">
        <f t="shared" si="38"/>
        <v>0.99915456250000012</v>
      </c>
      <c r="DB282" s="67">
        <f t="shared" si="38"/>
        <v>0.99914668750000013</v>
      </c>
      <c r="DC282" s="67">
        <f t="shared" si="38"/>
        <v>0.99913881250000014</v>
      </c>
      <c r="DD282" s="67">
        <f t="shared" si="38"/>
        <v>0.99913093750000015</v>
      </c>
      <c r="DE282" s="67">
        <f t="shared" si="38"/>
        <v>0.99912306250000005</v>
      </c>
      <c r="DF282" s="67">
        <f t="shared" si="38"/>
        <v>0.99870227499999997</v>
      </c>
      <c r="DG282" s="67">
        <f t="shared" si="38"/>
        <v>0.998690725</v>
      </c>
      <c r="DH282" s="67">
        <f t="shared" si="38"/>
        <v>0.99867917500000003</v>
      </c>
      <c r="DI282" s="67">
        <f t="shared" si="38"/>
        <v>0.99866762500000006</v>
      </c>
      <c r="DL282" s="53"/>
      <c r="DM282" s="188" t="str">
        <f t="shared" si="40"/>
        <v/>
      </c>
      <c r="DN282" s="188" t="str">
        <f t="shared" si="40"/>
        <v/>
      </c>
      <c r="DO282" s="188" t="str">
        <f t="shared" si="40"/>
        <v/>
      </c>
      <c r="DP282" s="188" t="str">
        <f t="shared" si="40"/>
        <v/>
      </c>
      <c r="DQ282" s="188" t="str">
        <f t="shared" si="40"/>
        <v/>
      </c>
      <c r="DR282" s="188" t="str">
        <f t="shared" si="40"/>
        <v/>
      </c>
      <c r="DS282" s="188" t="str">
        <f t="shared" si="40"/>
        <v/>
      </c>
      <c r="DT282" s="188" t="str">
        <f t="shared" si="40"/>
        <v/>
      </c>
      <c r="DU282" s="188" t="str">
        <f t="shared" si="40"/>
        <v/>
      </c>
      <c r="DV282" s="188" t="str">
        <f t="shared" si="40"/>
        <v/>
      </c>
      <c r="DW282" s="188" t="str">
        <f t="shared" si="40"/>
        <v/>
      </c>
      <c r="DX282" s="188" t="str">
        <f t="shared" si="40"/>
        <v/>
      </c>
      <c r="DY282" s="188" t="str">
        <f t="shared" si="40"/>
        <v/>
      </c>
      <c r="DZ282" s="188" t="str">
        <f t="shared" si="40"/>
        <v/>
      </c>
      <c r="EA282" s="188" t="str">
        <f t="shared" si="40"/>
        <v/>
      </c>
      <c r="EB282" s="188" t="str">
        <f t="shared" si="40"/>
        <v/>
      </c>
      <c r="EC282" s="188" t="str">
        <f t="shared" si="41"/>
        <v/>
      </c>
      <c r="ED282" s="188" t="str">
        <f t="shared" si="41"/>
        <v/>
      </c>
      <c r="EE282" s="188" t="str">
        <f t="shared" si="41"/>
        <v/>
      </c>
      <c r="EF282" s="188" t="str">
        <f t="shared" si="41"/>
        <v/>
      </c>
      <c r="EG282" s="188" t="str">
        <f t="shared" si="41"/>
        <v/>
      </c>
      <c r="EH282" s="188" t="str">
        <f t="shared" si="41"/>
        <v/>
      </c>
      <c r="EI282" s="188" t="str">
        <f t="shared" si="41"/>
        <v/>
      </c>
      <c r="EJ282" s="188" t="str">
        <f t="shared" si="41"/>
        <v/>
      </c>
      <c r="EK282" s="188" t="str">
        <f t="shared" si="41"/>
        <v/>
      </c>
    </row>
    <row r="283" spans="1:141" x14ac:dyDescent="0.3">
      <c r="B283" s="1">
        <v>14</v>
      </c>
      <c r="C283" s="155"/>
      <c r="D283" s="155"/>
      <c r="E283" s="155"/>
      <c r="F283" s="155"/>
      <c r="G283" s="155"/>
      <c r="H283" s="155"/>
      <c r="I283" s="155"/>
      <c r="J283" s="155"/>
      <c r="K283" s="155"/>
      <c r="L283" s="155"/>
      <c r="M283" s="155"/>
      <c r="N283" s="155"/>
      <c r="O283" s="155"/>
      <c r="P283" s="155"/>
      <c r="Q283" s="155">
        <f t="shared" si="37"/>
        <v>5.2453750000002266E-4</v>
      </c>
      <c r="R283" s="155">
        <f t="shared" si="37"/>
        <v>5.296125000000231E-4</v>
      </c>
      <c r="S283" s="155">
        <f t="shared" si="37"/>
        <v>5.3468750000002321E-4</v>
      </c>
      <c r="T283" s="155">
        <f t="shared" si="37"/>
        <v>5.3976250000002354E-4</v>
      </c>
      <c r="U283" s="155">
        <f t="shared" si="37"/>
        <v>8.4543749999990735E-4</v>
      </c>
      <c r="V283" s="155">
        <f t="shared" si="37"/>
        <v>8.5331249999990666E-4</v>
      </c>
      <c r="W283" s="155">
        <f t="shared" si="37"/>
        <v>8.6118749999990565E-4</v>
      </c>
      <c r="X283" s="155">
        <f t="shared" si="37"/>
        <v>8.6906249999990507E-4</v>
      </c>
      <c r="Y283" s="155">
        <f>VLOOKUP(X90,CHDinc,$A$4,FALSE)*(1+((VLOOKUP(X90,CHDrisk,$A$4,FALSE)-1)*MAX(0,BA122-BaselineBMI)))</f>
        <v>8.7693749999990405E-4</v>
      </c>
      <c r="Z283" s="155">
        <f>VLOOKUP(Y90,CHDinc,$A$4,FALSE)*(1+((VLOOKUP(Y90,CHDrisk,$A$4,FALSE)-1)*MAX(0,BB122-BaselineBMI)))</f>
        <v>1.2977249999999892E-3</v>
      </c>
      <c r="AA283" s="155">
        <f>VLOOKUP(Z90,CHDinc,$A$4,FALSE)*(1+((VLOOKUP(Z90,CHDrisk,$A$4,FALSE)-1)*MAX(0,BC122-BaselineBMI)))</f>
        <v>1.3092749999999889E-3</v>
      </c>
      <c r="AB283" s="155">
        <f>VLOOKUP(AA90,CHDinc,$A$4,FALSE)*(1+((VLOOKUP(AA90,CHDrisk,$A$4,FALSE)-1)*MAX(0,BD122-BaselineBMI)))</f>
        <v>1.3208249999999892E-3</v>
      </c>
      <c r="AC283" s="155"/>
      <c r="AD283" s="155"/>
      <c r="AE283" s="155"/>
      <c r="AF283" s="155"/>
      <c r="AG283" s="174">
        <f>D283*D56*PRODUCT($CJ283:CJ283)</f>
        <v>0</v>
      </c>
      <c r="AH283" s="174">
        <f>E283*E56*PRODUCT($CJ283:CK283)</f>
        <v>0</v>
      </c>
      <c r="AI283" s="174">
        <f>F283*F56*PRODUCT($CJ283:CL283)</f>
        <v>0</v>
      </c>
      <c r="AJ283" s="174">
        <f>G283*G56*PRODUCT($CJ283:CM283)</f>
        <v>0</v>
      </c>
      <c r="AK283" s="174">
        <f>H283*H56*PRODUCT($CJ283:CN283)</f>
        <v>0</v>
      </c>
      <c r="AL283" s="174">
        <f>I283*I56*PRODUCT($CJ283:CO283)</f>
        <v>0</v>
      </c>
      <c r="AM283" s="174">
        <f>J283*J56*PRODUCT($CJ283:CP283)</f>
        <v>0</v>
      </c>
      <c r="AN283" s="174">
        <f>K283*K56*PRODUCT($CJ283:CQ283)</f>
        <v>0</v>
      </c>
      <c r="AO283" s="174">
        <f>L283*L56*PRODUCT($CJ283:CR283)</f>
        <v>0</v>
      </c>
      <c r="AP283" s="174">
        <f>M283*M56*PRODUCT($CJ283:CS283)</f>
        <v>0</v>
      </c>
      <c r="AQ283" s="174">
        <f>N283*N56*PRODUCT($CJ283:CT283)</f>
        <v>0</v>
      </c>
      <c r="AR283" s="174">
        <f>O283*O56*PRODUCT($CJ283:CU283)</f>
        <v>0</v>
      </c>
      <c r="AS283" s="174">
        <f>P283*P56*PRODUCT($CJ283:CV283)</f>
        <v>0</v>
      </c>
      <c r="AT283" s="174">
        <f>Q283*Q56*PRODUCT($CJ283:CW283)</f>
        <v>0</v>
      </c>
      <c r="AU283" s="174">
        <f>R283*R56*PRODUCT($CJ283:CX283)</f>
        <v>0</v>
      </c>
      <c r="AV283" s="174">
        <f>S283*S56*PRODUCT($CJ283:CY283)</f>
        <v>0</v>
      </c>
      <c r="AW283" s="174">
        <f>T283*T56*PRODUCT($CJ283:CZ283)</f>
        <v>0</v>
      </c>
      <c r="AX283" s="174">
        <f>U283*U56*PRODUCT($CJ283:DA283)</f>
        <v>0</v>
      </c>
      <c r="AY283" s="174">
        <f>V283*V56*PRODUCT($CJ283:DB283)</f>
        <v>0</v>
      </c>
      <c r="AZ283" s="174">
        <f>W283*W56*PRODUCT($CJ283:DC283)</f>
        <v>0</v>
      </c>
      <c r="BA283" s="174">
        <f>X283*X56*PRODUCT($CJ283:DD283)</f>
        <v>0</v>
      </c>
      <c r="BB283" s="174">
        <f>Y283*Y56*PRODUCT($CJ283:DE283)</f>
        <v>0</v>
      </c>
      <c r="BC283" s="174">
        <f>Z283*Z56*PRODUCT($CJ283:DF283)</f>
        <v>0</v>
      </c>
      <c r="BD283" s="174">
        <f>AA283*AA56*PRODUCT($CJ283:DG283)</f>
        <v>0</v>
      </c>
      <c r="BE283" s="174">
        <f>AB283*AB56*PRODUCT($CJ283:DH283)</f>
        <v>0</v>
      </c>
      <c r="BF283" s="93"/>
      <c r="BG283" s="93"/>
      <c r="BH283" s="93"/>
      <c r="BI283" s="169">
        <f>SUM($AF283:AG283)-SUM($AF315:AG315)-SUM($C315:D315)-SUM($BH315:BI315)</f>
        <v>0</v>
      </c>
      <c r="BJ283" s="169">
        <f>SUM($AF283:AH283)-SUM($AF315:AH315)-SUM($C315:E315)-SUM($BH315:BJ315)</f>
        <v>0</v>
      </c>
      <c r="BK283" s="169">
        <f>SUM($AF283:AI283)-SUM($AF315:AI315)-SUM($C315:F315)-SUM($BH315:BK315)</f>
        <v>0</v>
      </c>
      <c r="BL283" s="169">
        <f>SUM($AF283:AJ283)-SUM($AF315:AJ315)-SUM($C315:G315)-SUM($BH315:BL315)</f>
        <v>0</v>
      </c>
      <c r="BM283" s="169">
        <f>SUM($AF283:AK283)-SUM($AF315:AK315)-SUM($C315:H315)-SUM($BH315:BM315)</f>
        <v>0</v>
      </c>
      <c r="BN283" s="169">
        <f>SUM($AF283:AL283)-SUM($AF315:AL315)-SUM($C315:I315)-SUM($BH315:BN315)</f>
        <v>0</v>
      </c>
      <c r="BO283" s="169">
        <f>SUM($AF283:AM283)-SUM($AF315:AM315)-SUM($C315:J315)-SUM($BH315:BO315)</f>
        <v>0</v>
      </c>
      <c r="BP283" s="169">
        <f>SUM($AF283:AN283)-SUM($AF315:AN315)-SUM($C315:K315)-SUM($BH315:BP315)</f>
        <v>0</v>
      </c>
      <c r="BQ283" s="169">
        <f>SUM($AF283:AO283)-SUM($AF315:AO315)-SUM($C315:L315)-SUM($BH315:BQ315)</f>
        <v>0</v>
      </c>
      <c r="BR283" s="169">
        <f>SUM($AF283:AP283)-SUM($AF315:AP315)-SUM($C315:M315)-SUM($BH315:BR315)</f>
        <v>0</v>
      </c>
      <c r="BS283" s="169">
        <f>SUM($AF283:AQ283)-SUM($AF315:AQ315)-SUM($C315:N315)-SUM($BH315:BS315)</f>
        <v>0</v>
      </c>
      <c r="BT283" s="169">
        <f>SUM($AF283:AR283)-SUM($AF315:AR315)-SUM($C315:O315)-SUM($BH315:BT315)</f>
        <v>0</v>
      </c>
      <c r="BU283" s="169">
        <f>SUM($AF283:AS283)-SUM($AF315:AS315)-SUM($C315:P315)-SUM($BH315:BU315)</f>
        <v>0</v>
      </c>
      <c r="BV283" s="169">
        <f>SUM($AF283:AT283)-SUM($AF315:AT315)-SUM($C315:Q315)-SUM($BH315:BV315)</f>
        <v>0</v>
      </c>
      <c r="BW283" s="169">
        <f>SUM($AF283:AU283)-SUM($AF315:AU315)-SUM($C315:R315)-SUM($BH315:BW315)</f>
        <v>0</v>
      </c>
      <c r="BX283" s="169">
        <f>SUM($AF283:AV283)-SUM($AF315:AV315)-SUM($C315:S315)-SUM($BH315:BX315)</f>
        <v>0</v>
      </c>
      <c r="BY283" s="169">
        <f>SUM($AF283:AW283)-SUM($AF315:AW315)-SUM($C315:T315)-SUM($BH315:BY315)</f>
        <v>0</v>
      </c>
      <c r="BZ283" s="169">
        <f>SUM($AF283:AX283)-SUM($AF315:AX315)-SUM($C315:U315)-SUM($BH315:BZ315)</f>
        <v>0</v>
      </c>
      <c r="CA283" s="169">
        <f>SUM($AF283:AY283)-SUM($AF315:AY315)-SUM($C315:V315)-SUM($BH315:CA315)</f>
        <v>0</v>
      </c>
      <c r="CB283" s="169">
        <f>SUM($AF283:AZ283)-SUM($AF315:AZ315)-SUM($C315:W315)-SUM($BH315:CB315)</f>
        <v>0</v>
      </c>
      <c r="CC283" s="169">
        <f>SUM($AF283:BA283)-SUM($AF315:BA315)-SUM($C315:X315)-SUM($BH315:CC315)</f>
        <v>0</v>
      </c>
      <c r="CD283" s="169">
        <f>SUM($AF283:BB283)-SUM($AF315:BB315)-SUM($C315:Y315)-SUM($BH315:CD315)</f>
        <v>0</v>
      </c>
      <c r="CE283" s="169">
        <f>SUM($AF283:BC283)-SUM($AF315:BC315)-SUM($C315:Z315)-SUM($BH315:CE315)</f>
        <v>0</v>
      </c>
      <c r="CF283" s="169">
        <f>SUM($AF283:BD283)-SUM($AF315:BD315)-SUM($C315:AA315)-SUM($BH315:CF315)</f>
        <v>0</v>
      </c>
      <c r="CG283" s="169">
        <f>SUM($AF283:BE283)-SUM($AF315:BE315)-SUM($C315:AB315)-SUM($BH315:CG315)</f>
        <v>0</v>
      </c>
      <c r="CH283" s="52"/>
      <c r="CI283" s="52"/>
      <c r="CJ283" s="67"/>
      <c r="CK283" s="67"/>
      <c r="CL283" s="67"/>
      <c r="CM283" s="67"/>
      <c r="CN283" s="67"/>
      <c r="CO283" s="67"/>
      <c r="CP283" s="67"/>
      <c r="CQ283" s="67"/>
      <c r="CR283" s="67"/>
      <c r="CS283" s="67"/>
      <c r="CT283" s="67"/>
      <c r="CU283" s="67"/>
      <c r="CV283" s="67"/>
      <c r="CW283" s="67">
        <f>1-P283</f>
        <v>1</v>
      </c>
      <c r="CX283" s="67">
        <f t="shared" si="38"/>
        <v>0.99947546249999997</v>
      </c>
      <c r="CY283" s="67">
        <f t="shared" si="38"/>
        <v>0.99947038749999995</v>
      </c>
      <c r="CZ283" s="67">
        <f t="shared" si="38"/>
        <v>0.99946531249999992</v>
      </c>
      <c r="DA283" s="67">
        <f t="shared" si="38"/>
        <v>0.99946023750000001</v>
      </c>
      <c r="DB283" s="67">
        <f t="shared" si="38"/>
        <v>0.99915456250000012</v>
      </c>
      <c r="DC283" s="67">
        <f t="shared" si="38"/>
        <v>0.99914668750000013</v>
      </c>
      <c r="DD283" s="67">
        <f t="shared" si="38"/>
        <v>0.99913881250000014</v>
      </c>
      <c r="DE283" s="67">
        <f t="shared" si="38"/>
        <v>0.99913093750000015</v>
      </c>
      <c r="DF283" s="67">
        <f t="shared" ref="DF283:DI295" si="42">1-Y283</f>
        <v>0.99912306250000005</v>
      </c>
      <c r="DG283" s="67">
        <f t="shared" si="42"/>
        <v>0.99870227499999997</v>
      </c>
      <c r="DH283" s="67">
        <f t="shared" si="42"/>
        <v>0.998690725</v>
      </c>
      <c r="DI283" s="67">
        <f t="shared" si="42"/>
        <v>0.99867917500000003</v>
      </c>
      <c r="DL283" s="53"/>
      <c r="DM283" s="188" t="str">
        <f t="shared" si="40"/>
        <v/>
      </c>
      <c r="DN283" s="188" t="str">
        <f t="shared" si="40"/>
        <v/>
      </c>
      <c r="DO283" s="188" t="str">
        <f t="shared" si="40"/>
        <v/>
      </c>
      <c r="DP283" s="188" t="str">
        <f t="shared" si="40"/>
        <v/>
      </c>
      <c r="DQ283" s="188" t="str">
        <f t="shared" si="40"/>
        <v/>
      </c>
      <c r="DR283" s="188" t="str">
        <f t="shared" si="40"/>
        <v/>
      </c>
      <c r="DS283" s="188" t="str">
        <f t="shared" si="40"/>
        <v/>
      </c>
      <c r="DT283" s="188" t="str">
        <f t="shared" si="40"/>
        <v/>
      </c>
      <c r="DU283" s="188" t="str">
        <f t="shared" si="40"/>
        <v/>
      </c>
      <c r="DV283" s="188" t="str">
        <f t="shared" si="40"/>
        <v/>
      </c>
      <c r="DW283" s="188" t="str">
        <f t="shared" si="40"/>
        <v/>
      </c>
      <c r="DX283" s="188" t="str">
        <f t="shared" si="40"/>
        <v/>
      </c>
      <c r="DY283" s="188" t="str">
        <f t="shared" si="40"/>
        <v/>
      </c>
      <c r="DZ283" s="188" t="str">
        <f t="shared" si="40"/>
        <v/>
      </c>
      <c r="EA283" s="188" t="str">
        <f t="shared" si="40"/>
        <v/>
      </c>
      <c r="EB283" s="188" t="str">
        <f t="shared" si="40"/>
        <v/>
      </c>
      <c r="EC283" s="188" t="str">
        <f t="shared" si="41"/>
        <v/>
      </c>
      <c r="ED283" s="188" t="str">
        <f t="shared" si="41"/>
        <v/>
      </c>
      <c r="EE283" s="188" t="str">
        <f t="shared" si="41"/>
        <v/>
      </c>
      <c r="EF283" s="188" t="str">
        <f t="shared" si="41"/>
        <v/>
      </c>
      <c r="EG283" s="188" t="str">
        <f t="shared" si="41"/>
        <v/>
      </c>
      <c r="EH283" s="188" t="str">
        <f t="shared" si="41"/>
        <v/>
      </c>
      <c r="EI283" s="188" t="str">
        <f t="shared" si="41"/>
        <v/>
      </c>
      <c r="EJ283" s="188" t="str">
        <f t="shared" si="41"/>
        <v/>
      </c>
      <c r="EK283" s="188" t="str">
        <f t="shared" si="41"/>
        <v/>
      </c>
    </row>
    <row r="284" spans="1:141" x14ac:dyDescent="0.3">
      <c r="B284" s="1">
        <v>15</v>
      </c>
      <c r="C284" s="155"/>
      <c r="D284" s="155"/>
      <c r="E284" s="155"/>
      <c r="F284" s="155"/>
      <c r="G284" s="155"/>
      <c r="H284" s="155"/>
      <c r="I284" s="155"/>
      <c r="J284" s="155"/>
      <c r="K284" s="155"/>
      <c r="L284" s="155"/>
      <c r="M284" s="155"/>
      <c r="N284" s="155"/>
      <c r="O284" s="155"/>
      <c r="P284" s="155"/>
      <c r="Q284" s="155"/>
      <c r="R284" s="155">
        <f t="shared" ref="R284:AB289" si="43">VLOOKUP(Q91,CHDinc,$A$4,FALSE)*(1+((VLOOKUP(Q91,CHDrisk,$A$4,FALSE)-1)*MAX(0,AT123-BaselineBMI)))</f>
        <v>5.2453750000002266E-4</v>
      </c>
      <c r="S284" s="155">
        <f t="shared" si="43"/>
        <v>5.296125000000231E-4</v>
      </c>
      <c r="T284" s="155">
        <f t="shared" si="43"/>
        <v>5.3468750000002321E-4</v>
      </c>
      <c r="U284" s="155">
        <f t="shared" si="43"/>
        <v>5.3976250000002354E-4</v>
      </c>
      <c r="V284" s="155">
        <f t="shared" si="43"/>
        <v>8.4543749999990735E-4</v>
      </c>
      <c r="W284" s="155">
        <f t="shared" si="43"/>
        <v>8.5331249999990666E-4</v>
      </c>
      <c r="X284" s="155">
        <f t="shared" si="43"/>
        <v>8.6118749999990565E-4</v>
      </c>
      <c r="Y284" s="155">
        <f t="shared" si="43"/>
        <v>8.6906249999990507E-4</v>
      </c>
      <c r="Z284" s="155">
        <f t="shared" si="43"/>
        <v>8.7693749999990405E-4</v>
      </c>
      <c r="AA284" s="155">
        <f t="shared" si="43"/>
        <v>1.2977249999999892E-3</v>
      </c>
      <c r="AB284" s="155">
        <f t="shared" si="43"/>
        <v>1.3092749999999889E-3</v>
      </c>
      <c r="AC284" s="155"/>
      <c r="AD284" s="155"/>
      <c r="AE284" s="155"/>
      <c r="AF284" s="155"/>
      <c r="AG284" s="174">
        <f>D284*D57*PRODUCT($CJ284:CJ284)</f>
        <v>0</v>
      </c>
      <c r="AH284" s="174">
        <f>E284*E57*PRODUCT($CJ284:CK284)</f>
        <v>0</v>
      </c>
      <c r="AI284" s="174">
        <f>F284*F57*PRODUCT($CJ284:CL284)</f>
        <v>0</v>
      </c>
      <c r="AJ284" s="174">
        <f>G284*G57*PRODUCT($CJ284:CM284)</f>
        <v>0</v>
      </c>
      <c r="AK284" s="174">
        <f>H284*H57*PRODUCT($CJ284:CN284)</f>
        <v>0</v>
      </c>
      <c r="AL284" s="174">
        <f>I284*I57*PRODUCT($CJ284:CO284)</f>
        <v>0</v>
      </c>
      <c r="AM284" s="174">
        <f>J284*J57*PRODUCT($CJ284:CP284)</f>
        <v>0</v>
      </c>
      <c r="AN284" s="174">
        <f>K284*K57*PRODUCT($CJ284:CQ284)</f>
        <v>0</v>
      </c>
      <c r="AO284" s="174">
        <f>L284*L57*PRODUCT($CJ284:CR284)</f>
        <v>0</v>
      </c>
      <c r="AP284" s="174">
        <f>M284*M57*PRODUCT($CJ284:CS284)</f>
        <v>0</v>
      </c>
      <c r="AQ284" s="174">
        <f>N284*N57*PRODUCT($CJ284:CT284)</f>
        <v>0</v>
      </c>
      <c r="AR284" s="174">
        <f>O284*O57*PRODUCT($CJ284:CU284)</f>
        <v>0</v>
      </c>
      <c r="AS284" s="174">
        <f>P284*P57*PRODUCT($CJ284:CV284)</f>
        <v>0</v>
      </c>
      <c r="AT284" s="174">
        <f>Q284*Q57*PRODUCT($CJ284:CW284)</f>
        <v>0</v>
      </c>
      <c r="AU284" s="174">
        <f>R284*R57*PRODUCT($CJ284:CX284)</f>
        <v>0</v>
      </c>
      <c r="AV284" s="174">
        <f>S284*S57*PRODUCT($CJ284:CY284)</f>
        <v>0</v>
      </c>
      <c r="AW284" s="174">
        <f>T284*T57*PRODUCT($CJ284:CZ284)</f>
        <v>0</v>
      </c>
      <c r="AX284" s="174">
        <f>U284*U57*PRODUCT($CJ284:DA284)</f>
        <v>0</v>
      </c>
      <c r="AY284" s="174">
        <f>V284*V57*PRODUCT($CJ284:DB284)</f>
        <v>0</v>
      </c>
      <c r="AZ284" s="174">
        <f>W284*W57*PRODUCT($CJ284:DC284)</f>
        <v>0</v>
      </c>
      <c r="BA284" s="174">
        <f>X284*X57*PRODUCT($CJ284:DD284)</f>
        <v>0</v>
      </c>
      <c r="BB284" s="174">
        <f>Y284*Y57*PRODUCT($CJ284:DE284)</f>
        <v>0</v>
      </c>
      <c r="BC284" s="174">
        <f>Z284*Z57*PRODUCT($CJ284:DF284)</f>
        <v>0</v>
      </c>
      <c r="BD284" s="174">
        <f>AA284*AA57*PRODUCT($CJ284:DG284)</f>
        <v>0</v>
      </c>
      <c r="BE284" s="174">
        <f>AB284*AB57*PRODUCT($CJ284:DH284)</f>
        <v>0</v>
      </c>
      <c r="BF284" s="93"/>
      <c r="BG284" s="93"/>
      <c r="BH284" s="93"/>
      <c r="BI284" s="169">
        <f>SUM($AF284:AG284)-SUM($AF316:AG316)-SUM($C316:D316)-SUM($BH316:BI316)</f>
        <v>0</v>
      </c>
      <c r="BJ284" s="169">
        <f>SUM($AF284:AH284)-SUM($AF316:AH316)-SUM($C316:E316)-SUM($BH316:BJ316)</f>
        <v>0</v>
      </c>
      <c r="BK284" s="169">
        <f>SUM($AF284:AI284)-SUM($AF316:AI316)-SUM($C316:F316)-SUM($BH316:BK316)</f>
        <v>0</v>
      </c>
      <c r="BL284" s="169">
        <f>SUM($AF284:AJ284)-SUM($AF316:AJ316)-SUM($C316:G316)-SUM($BH316:BL316)</f>
        <v>0</v>
      </c>
      <c r="BM284" s="169">
        <f>SUM($AF284:AK284)-SUM($AF316:AK316)-SUM($C316:H316)-SUM($BH316:BM316)</f>
        <v>0</v>
      </c>
      <c r="BN284" s="169">
        <f>SUM($AF284:AL284)-SUM($AF316:AL316)-SUM($C316:I316)-SUM($BH316:BN316)</f>
        <v>0</v>
      </c>
      <c r="BO284" s="169">
        <f>SUM($AF284:AM284)-SUM($AF316:AM316)-SUM($C316:J316)-SUM($BH316:BO316)</f>
        <v>0</v>
      </c>
      <c r="BP284" s="169">
        <f>SUM($AF284:AN284)-SUM($AF316:AN316)-SUM($C316:K316)-SUM($BH316:BP316)</f>
        <v>0</v>
      </c>
      <c r="BQ284" s="169">
        <f>SUM($AF284:AO284)-SUM($AF316:AO316)-SUM($C316:L316)-SUM($BH316:BQ316)</f>
        <v>0</v>
      </c>
      <c r="BR284" s="169">
        <f>SUM($AF284:AP284)-SUM($AF316:AP316)-SUM($C316:M316)-SUM($BH316:BR316)</f>
        <v>0</v>
      </c>
      <c r="BS284" s="169">
        <f>SUM($AF284:AQ284)-SUM($AF316:AQ316)-SUM($C316:N316)-SUM($BH316:BS316)</f>
        <v>0</v>
      </c>
      <c r="BT284" s="169">
        <f>SUM($AF284:AR284)-SUM($AF316:AR316)-SUM($C316:O316)-SUM($BH316:BT316)</f>
        <v>0</v>
      </c>
      <c r="BU284" s="169">
        <f>SUM($AF284:AS284)-SUM($AF316:AS316)-SUM($C316:P316)-SUM($BH316:BU316)</f>
        <v>0</v>
      </c>
      <c r="BV284" s="169">
        <f>SUM($AF284:AT284)-SUM($AF316:AT316)-SUM($C316:Q316)-SUM($BH316:BV316)</f>
        <v>0</v>
      </c>
      <c r="BW284" s="169">
        <f>SUM($AF284:AU284)-SUM($AF316:AU316)-SUM($C316:R316)-SUM($BH316:BW316)</f>
        <v>0</v>
      </c>
      <c r="BX284" s="169">
        <f>SUM($AF284:AV284)-SUM($AF316:AV316)-SUM($C316:S316)-SUM($BH316:BX316)</f>
        <v>0</v>
      </c>
      <c r="BY284" s="169">
        <f>SUM($AF284:AW284)-SUM($AF316:AW316)-SUM($C316:T316)-SUM($BH316:BY316)</f>
        <v>0</v>
      </c>
      <c r="BZ284" s="169">
        <f>SUM($AF284:AX284)-SUM($AF316:AX316)-SUM($C316:U316)-SUM($BH316:BZ316)</f>
        <v>0</v>
      </c>
      <c r="CA284" s="169">
        <f>SUM($AF284:AY284)-SUM($AF316:AY316)-SUM($C316:V316)-SUM($BH316:CA316)</f>
        <v>0</v>
      </c>
      <c r="CB284" s="169">
        <f>SUM($AF284:AZ284)-SUM($AF316:AZ316)-SUM($C316:W316)-SUM($BH316:CB316)</f>
        <v>0</v>
      </c>
      <c r="CC284" s="169">
        <f>SUM($AF284:BA284)-SUM($AF316:BA316)-SUM($C316:X316)-SUM($BH316:CC316)</f>
        <v>0</v>
      </c>
      <c r="CD284" s="169">
        <f>SUM($AF284:BB284)-SUM($AF316:BB316)-SUM($C316:Y316)-SUM($BH316:CD316)</f>
        <v>0</v>
      </c>
      <c r="CE284" s="169">
        <f>SUM($AF284:BC284)-SUM($AF316:BC316)-SUM($C316:Z316)-SUM($BH316:CE316)</f>
        <v>0</v>
      </c>
      <c r="CF284" s="169">
        <f>SUM($AF284:BD284)-SUM($AF316:BD316)-SUM($C316:AA316)-SUM($BH316:CF316)</f>
        <v>0</v>
      </c>
      <c r="CG284" s="169">
        <f>SUM($AF284:BE284)-SUM($AF316:BE316)-SUM($C316:AB316)-SUM($BH316:CG316)</f>
        <v>0</v>
      </c>
      <c r="CH284" s="52"/>
      <c r="CI284" s="52"/>
      <c r="CJ284" s="67"/>
      <c r="CK284" s="67"/>
      <c r="CL284" s="67"/>
      <c r="CM284" s="67"/>
      <c r="CN284" s="67"/>
      <c r="CO284" s="67"/>
      <c r="CP284" s="67"/>
      <c r="CQ284" s="67"/>
      <c r="CR284" s="67"/>
      <c r="CS284" s="67"/>
      <c r="CT284" s="67"/>
      <c r="CU284" s="67"/>
      <c r="CV284" s="67"/>
      <c r="CW284" s="67"/>
      <c r="CX284" s="67">
        <f>1-Q284</f>
        <v>1</v>
      </c>
      <c r="CY284" s="67">
        <f t="shared" ref="CY284:DE290" si="44">1-R284</f>
        <v>0.99947546249999997</v>
      </c>
      <c r="CZ284" s="67">
        <f t="shared" si="44"/>
        <v>0.99947038749999995</v>
      </c>
      <c r="DA284" s="67">
        <f t="shared" si="44"/>
        <v>0.99946531249999992</v>
      </c>
      <c r="DB284" s="67">
        <f t="shared" si="44"/>
        <v>0.99946023750000001</v>
      </c>
      <c r="DC284" s="67">
        <f t="shared" si="44"/>
        <v>0.99915456250000012</v>
      </c>
      <c r="DD284" s="67">
        <f t="shared" si="44"/>
        <v>0.99914668750000013</v>
      </c>
      <c r="DE284" s="67">
        <f t="shared" si="44"/>
        <v>0.99913881250000014</v>
      </c>
      <c r="DF284" s="67">
        <f t="shared" si="42"/>
        <v>0.99913093750000015</v>
      </c>
      <c r="DG284" s="67">
        <f t="shared" si="42"/>
        <v>0.99912306250000005</v>
      </c>
      <c r="DH284" s="67">
        <f t="shared" si="42"/>
        <v>0.99870227499999997</v>
      </c>
      <c r="DI284" s="67">
        <f t="shared" si="42"/>
        <v>0.998690725</v>
      </c>
      <c r="DL284" s="53"/>
      <c r="DM284" s="188" t="str">
        <f t="shared" si="40"/>
        <v/>
      </c>
      <c r="DN284" s="188" t="str">
        <f t="shared" si="40"/>
        <v/>
      </c>
      <c r="DO284" s="188" t="str">
        <f t="shared" si="40"/>
        <v/>
      </c>
      <c r="DP284" s="188" t="str">
        <f t="shared" si="40"/>
        <v/>
      </c>
      <c r="DQ284" s="188" t="str">
        <f t="shared" si="40"/>
        <v/>
      </c>
      <c r="DR284" s="188" t="str">
        <f t="shared" si="40"/>
        <v/>
      </c>
      <c r="DS284" s="188" t="str">
        <f t="shared" si="40"/>
        <v/>
      </c>
      <c r="DT284" s="188" t="str">
        <f t="shared" si="40"/>
        <v/>
      </c>
      <c r="DU284" s="188" t="str">
        <f t="shared" si="40"/>
        <v/>
      </c>
      <c r="DV284" s="188" t="str">
        <f t="shared" si="40"/>
        <v/>
      </c>
      <c r="DW284" s="188" t="str">
        <f t="shared" si="40"/>
        <v/>
      </c>
      <c r="DX284" s="188" t="str">
        <f t="shared" si="40"/>
        <v/>
      </c>
      <c r="DY284" s="188" t="str">
        <f t="shared" si="40"/>
        <v/>
      </c>
      <c r="DZ284" s="188" t="str">
        <f t="shared" si="40"/>
        <v/>
      </c>
      <c r="EA284" s="188" t="str">
        <f t="shared" si="40"/>
        <v/>
      </c>
      <c r="EB284" s="188" t="str">
        <f t="shared" si="40"/>
        <v/>
      </c>
      <c r="EC284" s="188" t="str">
        <f t="shared" si="41"/>
        <v/>
      </c>
      <c r="ED284" s="188" t="str">
        <f t="shared" si="41"/>
        <v/>
      </c>
      <c r="EE284" s="188" t="str">
        <f t="shared" si="41"/>
        <v/>
      </c>
      <c r="EF284" s="188" t="str">
        <f t="shared" si="41"/>
        <v/>
      </c>
      <c r="EG284" s="188" t="str">
        <f t="shared" si="41"/>
        <v/>
      </c>
      <c r="EH284" s="188" t="str">
        <f t="shared" si="41"/>
        <v/>
      </c>
      <c r="EI284" s="188" t="str">
        <f t="shared" si="41"/>
        <v/>
      </c>
      <c r="EJ284" s="188" t="str">
        <f t="shared" si="41"/>
        <v/>
      </c>
      <c r="EK284" s="188" t="str">
        <f t="shared" si="41"/>
        <v/>
      </c>
    </row>
    <row r="285" spans="1:141" x14ac:dyDescent="0.3">
      <c r="B285" s="1">
        <v>16</v>
      </c>
      <c r="C285" s="155"/>
      <c r="D285" s="155"/>
      <c r="E285" s="155"/>
      <c r="F285" s="155"/>
      <c r="G285" s="155"/>
      <c r="H285" s="155"/>
      <c r="I285" s="155"/>
      <c r="J285" s="155"/>
      <c r="K285" s="155"/>
      <c r="L285" s="155"/>
      <c r="M285" s="155"/>
      <c r="N285" s="155"/>
      <c r="O285" s="155"/>
      <c r="P285" s="155"/>
      <c r="Q285" s="155"/>
      <c r="R285" s="155"/>
      <c r="S285" s="155">
        <f t="shared" si="43"/>
        <v>5.2453750000002266E-4</v>
      </c>
      <c r="T285" s="155">
        <f t="shared" si="43"/>
        <v>5.296125000000231E-4</v>
      </c>
      <c r="U285" s="155">
        <f t="shared" si="43"/>
        <v>5.3468750000002321E-4</v>
      </c>
      <c r="V285" s="155">
        <f t="shared" si="43"/>
        <v>5.3976250000002354E-4</v>
      </c>
      <c r="W285" s="155">
        <f t="shared" si="43"/>
        <v>8.4543749999990735E-4</v>
      </c>
      <c r="X285" s="155">
        <f t="shared" si="43"/>
        <v>8.5331249999990666E-4</v>
      </c>
      <c r="Y285" s="155">
        <f t="shared" si="43"/>
        <v>8.6118749999990565E-4</v>
      </c>
      <c r="Z285" s="155">
        <f t="shared" si="43"/>
        <v>8.6906249999990507E-4</v>
      </c>
      <c r="AA285" s="155">
        <f t="shared" si="43"/>
        <v>8.7693749999990405E-4</v>
      </c>
      <c r="AB285" s="155">
        <f t="shared" si="43"/>
        <v>1.2977249999999892E-3</v>
      </c>
      <c r="AC285" s="155"/>
      <c r="AD285" s="155"/>
      <c r="AE285" s="155"/>
      <c r="AF285" s="155"/>
      <c r="AG285" s="174">
        <f>D285*D58*PRODUCT($CJ285:CJ285)</f>
        <v>0</v>
      </c>
      <c r="AH285" s="174">
        <f>E285*E58*PRODUCT($CJ285:CK285)</f>
        <v>0</v>
      </c>
      <c r="AI285" s="174">
        <f>F285*F58*PRODUCT($CJ285:CL285)</f>
        <v>0</v>
      </c>
      <c r="AJ285" s="174">
        <f>G285*G58*PRODUCT($CJ285:CM285)</f>
        <v>0</v>
      </c>
      <c r="AK285" s="174">
        <f>H285*H58*PRODUCT($CJ285:CN285)</f>
        <v>0</v>
      </c>
      <c r="AL285" s="174">
        <f>I285*I58*PRODUCT($CJ285:CO285)</f>
        <v>0</v>
      </c>
      <c r="AM285" s="174">
        <f>J285*J58*PRODUCT($CJ285:CP285)</f>
        <v>0</v>
      </c>
      <c r="AN285" s="174">
        <f>K285*K58*PRODUCT($CJ285:CQ285)</f>
        <v>0</v>
      </c>
      <c r="AO285" s="174">
        <f>L285*L58*PRODUCT($CJ285:CR285)</f>
        <v>0</v>
      </c>
      <c r="AP285" s="174">
        <f>M285*M58*PRODUCT($CJ285:CS285)</f>
        <v>0</v>
      </c>
      <c r="AQ285" s="174">
        <f>N285*N58*PRODUCT($CJ285:CT285)</f>
        <v>0</v>
      </c>
      <c r="AR285" s="174">
        <f>O285*O58*PRODUCT($CJ285:CU285)</f>
        <v>0</v>
      </c>
      <c r="AS285" s="174">
        <f>P285*P58*PRODUCT($CJ285:CV285)</f>
        <v>0</v>
      </c>
      <c r="AT285" s="174">
        <f>Q285*Q58*PRODUCT($CJ285:CW285)</f>
        <v>0</v>
      </c>
      <c r="AU285" s="174">
        <f>R285*R58*PRODUCT($CJ285:CX285)</f>
        <v>0</v>
      </c>
      <c r="AV285" s="174">
        <f>S285*S58*PRODUCT($CJ285:CY285)</f>
        <v>0</v>
      </c>
      <c r="AW285" s="174">
        <f>T285*T58*PRODUCT($CJ285:CZ285)</f>
        <v>0</v>
      </c>
      <c r="AX285" s="174">
        <f>U285*U58*PRODUCT($CJ285:DA285)</f>
        <v>0</v>
      </c>
      <c r="AY285" s="174">
        <f>V285*V58*PRODUCT($CJ285:DB285)</f>
        <v>0</v>
      </c>
      <c r="AZ285" s="174">
        <f>W285*W58*PRODUCT($CJ285:DC285)</f>
        <v>0</v>
      </c>
      <c r="BA285" s="174">
        <f>X285*X58*PRODUCT($CJ285:DD285)</f>
        <v>0</v>
      </c>
      <c r="BB285" s="174">
        <f>Y285*Y58*PRODUCT($CJ285:DE285)</f>
        <v>0</v>
      </c>
      <c r="BC285" s="174">
        <f>Z285*Z58*PRODUCT($CJ285:DF285)</f>
        <v>0</v>
      </c>
      <c r="BD285" s="174">
        <f>AA285*AA58*PRODUCT($CJ285:DG285)</f>
        <v>0</v>
      </c>
      <c r="BE285" s="174">
        <f>AB285*AB58*PRODUCT($CJ285:DH285)</f>
        <v>0</v>
      </c>
      <c r="BF285" s="93"/>
      <c r="BG285" s="93"/>
      <c r="BH285" s="93"/>
      <c r="BI285" s="169">
        <f>SUM($AF285:AG285)-SUM($AF317:AG317)-SUM($C317:D317)-SUM($BH317:BI317)</f>
        <v>0</v>
      </c>
      <c r="BJ285" s="169">
        <f>SUM($AF285:AH285)-SUM($AF317:AH317)-SUM($C317:E317)-SUM($BH317:BJ317)</f>
        <v>0</v>
      </c>
      <c r="BK285" s="169">
        <f>SUM($AF285:AI285)-SUM($AF317:AI317)-SUM($C317:F317)-SUM($BH317:BK317)</f>
        <v>0</v>
      </c>
      <c r="BL285" s="169">
        <f>SUM($AF285:AJ285)-SUM($AF317:AJ317)-SUM($C317:G317)-SUM($BH317:BL317)</f>
        <v>0</v>
      </c>
      <c r="BM285" s="169">
        <f>SUM($AF285:AK285)-SUM($AF317:AK317)-SUM($C317:H317)-SUM($BH317:BM317)</f>
        <v>0</v>
      </c>
      <c r="BN285" s="169">
        <f>SUM($AF285:AL285)-SUM($AF317:AL317)-SUM($C317:I317)-SUM($BH317:BN317)</f>
        <v>0</v>
      </c>
      <c r="BO285" s="169">
        <f>SUM($AF285:AM285)-SUM($AF317:AM317)-SUM($C317:J317)-SUM($BH317:BO317)</f>
        <v>0</v>
      </c>
      <c r="BP285" s="169">
        <f>SUM($AF285:AN285)-SUM($AF317:AN317)-SUM($C317:K317)-SUM($BH317:BP317)</f>
        <v>0</v>
      </c>
      <c r="BQ285" s="169">
        <f>SUM($AF285:AO285)-SUM($AF317:AO317)-SUM($C317:L317)-SUM($BH317:BQ317)</f>
        <v>0</v>
      </c>
      <c r="BR285" s="169">
        <f>SUM($AF285:AP285)-SUM($AF317:AP317)-SUM($C317:M317)-SUM($BH317:BR317)</f>
        <v>0</v>
      </c>
      <c r="BS285" s="169">
        <f>SUM($AF285:AQ285)-SUM($AF317:AQ317)-SUM($C317:N317)-SUM($BH317:BS317)</f>
        <v>0</v>
      </c>
      <c r="BT285" s="169">
        <f>SUM($AF285:AR285)-SUM($AF317:AR317)-SUM($C317:O317)-SUM($BH317:BT317)</f>
        <v>0</v>
      </c>
      <c r="BU285" s="169">
        <f>SUM($AF285:AS285)-SUM($AF317:AS317)-SUM($C317:P317)-SUM($BH317:BU317)</f>
        <v>0</v>
      </c>
      <c r="BV285" s="169">
        <f>SUM($AF285:AT285)-SUM($AF317:AT317)-SUM($C317:Q317)-SUM($BH317:BV317)</f>
        <v>0</v>
      </c>
      <c r="BW285" s="169">
        <f>SUM($AF285:AU285)-SUM($AF317:AU317)-SUM($C317:R317)-SUM($BH317:BW317)</f>
        <v>0</v>
      </c>
      <c r="BX285" s="169">
        <f>SUM($AF285:AV285)-SUM($AF317:AV317)-SUM($C317:S317)-SUM($BH317:BX317)</f>
        <v>0</v>
      </c>
      <c r="BY285" s="169">
        <f>SUM($AF285:AW285)-SUM($AF317:AW317)-SUM($C317:T317)-SUM($BH317:BY317)</f>
        <v>0</v>
      </c>
      <c r="BZ285" s="169">
        <f>SUM($AF285:AX285)-SUM($AF317:AX317)-SUM($C317:U317)-SUM($BH317:BZ317)</f>
        <v>0</v>
      </c>
      <c r="CA285" s="169">
        <f>SUM($AF285:AY285)-SUM($AF317:AY317)-SUM($C317:V317)-SUM($BH317:CA317)</f>
        <v>0</v>
      </c>
      <c r="CB285" s="169">
        <f>SUM($AF285:AZ285)-SUM($AF317:AZ317)-SUM($C317:W317)-SUM($BH317:CB317)</f>
        <v>0</v>
      </c>
      <c r="CC285" s="169">
        <f>SUM($AF285:BA285)-SUM($AF317:BA317)-SUM($C317:X317)-SUM($BH317:CC317)</f>
        <v>0</v>
      </c>
      <c r="CD285" s="169">
        <f>SUM($AF285:BB285)-SUM($AF317:BB317)-SUM($C317:Y317)-SUM($BH317:CD317)</f>
        <v>0</v>
      </c>
      <c r="CE285" s="169">
        <f>SUM($AF285:BC285)-SUM($AF317:BC317)-SUM($C317:Z317)-SUM($BH317:CE317)</f>
        <v>0</v>
      </c>
      <c r="CF285" s="169">
        <f>SUM($AF285:BD285)-SUM($AF317:BD317)-SUM($C317:AA317)-SUM($BH317:CF317)</f>
        <v>0</v>
      </c>
      <c r="CG285" s="169">
        <f>SUM($AF285:BE285)-SUM($AF317:BE317)-SUM($C317:AB317)-SUM($BH317:CG317)</f>
        <v>0</v>
      </c>
      <c r="CH285" s="52"/>
      <c r="CI285" s="52"/>
      <c r="CJ285" s="67"/>
      <c r="CK285" s="67"/>
      <c r="CL285" s="67"/>
      <c r="CM285" s="67"/>
      <c r="CN285" s="67"/>
      <c r="CO285" s="67"/>
      <c r="CP285" s="67"/>
      <c r="CQ285" s="67"/>
      <c r="CR285" s="67"/>
      <c r="CS285" s="67"/>
      <c r="CT285" s="67"/>
      <c r="CU285" s="67"/>
      <c r="CV285" s="67"/>
      <c r="CW285" s="67"/>
      <c r="CX285" s="67"/>
      <c r="CY285" s="67">
        <f>1-R285</f>
        <v>1</v>
      </c>
      <c r="CZ285" s="67">
        <f t="shared" si="44"/>
        <v>0.99947546249999997</v>
      </c>
      <c r="DA285" s="67">
        <f t="shared" si="44"/>
        <v>0.99947038749999995</v>
      </c>
      <c r="DB285" s="67">
        <f t="shared" si="44"/>
        <v>0.99946531249999992</v>
      </c>
      <c r="DC285" s="67">
        <f t="shared" si="44"/>
        <v>0.99946023750000001</v>
      </c>
      <c r="DD285" s="67">
        <f t="shared" si="44"/>
        <v>0.99915456250000012</v>
      </c>
      <c r="DE285" s="67">
        <f t="shared" si="44"/>
        <v>0.99914668750000013</v>
      </c>
      <c r="DF285" s="67">
        <f t="shared" si="42"/>
        <v>0.99913881250000014</v>
      </c>
      <c r="DG285" s="67">
        <f t="shared" si="42"/>
        <v>0.99913093750000015</v>
      </c>
      <c r="DH285" s="67">
        <f t="shared" si="42"/>
        <v>0.99912306250000005</v>
      </c>
      <c r="DI285" s="67">
        <f t="shared" si="42"/>
        <v>0.99870227499999997</v>
      </c>
      <c r="DL285" s="53"/>
      <c r="DM285" s="188" t="str">
        <f t="shared" si="40"/>
        <v/>
      </c>
      <c r="DN285" s="188" t="str">
        <f t="shared" si="40"/>
        <v/>
      </c>
      <c r="DO285" s="188" t="str">
        <f t="shared" si="40"/>
        <v/>
      </c>
      <c r="DP285" s="188" t="str">
        <f t="shared" si="40"/>
        <v/>
      </c>
      <c r="DQ285" s="188" t="str">
        <f t="shared" si="40"/>
        <v/>
      </c>
      <c r="DR285" s="188" t="str">
        <f t="shared" si="40"/>
        <v/>
      </c>
      <c r="DS285" s="188" t="str">
        <f t="shared" si="40"/>
        <v/>
      </c>
      <c r="DT285" s="188" t="str">
        <f t="shared" si="40"/>
        <v/>
      </c>
      <c r="DU285" s="188" t="str">
        <f t="shared" si="40"/>
        <v/>
      </c>
      <c r="DV285" s="188" t="str">
        <f t="shared" si="40"/>
        <v/>
      </c>
      <c r="DW285" s="188" t="str">
        <f t="shared" si="40"/>
        <v/>
      </c>
      <c r="DX285" s="188" t="str">
        <f t="shared" si="40"/>
        <v/>
      </c>
      <c r="DY285" s="188" t="str">
        <f t="shared" si="40"/>
        <v/>
      </c>
      <c r="DZ285" s="188" t="str">
        <f t="shared" si="40"/>
        <v/>
      </c>
      <c r="EA285" s="188" t="str">
        <f t="shared" si="40"/>
        <v/>
      </c>
      <c r="EB285" s="188" t="str">
        <f t="shared" si="40"/>
        <v/>
      </c>
      <c r="EC285" s="188" t="str">
        <f t="shared" si="41"/>
        <v/>
      </c>
      <c r="ED285" s="188" t="str">
        <f t="shared" si="41"/>
        <v/>
      </c>
      <c r="EE285" s="188" t="str">
        <f t="shared" si="41"/>
        <v/>
      </c>
      <c r="EF285" s="188" t="str">
        <f t="shared" si="41"/>
        <v/>
      </c>
      <c r="EG285" s="188" t="str">
        <f t="shared" si="41"/>
        <v/>
      </c>
      <c r="EH285" s="188" t="str">
        <f t="shared" si="41"/>
        <v/>
      </c>
      <c r="EI285" s="188" t="str">
        <f t="shared" si="41"/>
        <v/>
      </c>
      <c r="EJ285" s="188" t="str">
        <f t="shared" si="41"/>
        <v/>
      </c>
      <c r="EK285" s="188" t="str">
        <f t="shared" si="41"/>
        <v/>
      </c>
    </row>
    <row r="286" spans="1:141" x14ac:dyDescent="0.3">
      <c r="B286" s="1">
        <v>17</v>
      </c>
      <c r="C286" s="155"/>
      <c r="D286" s="155"/>
      <c r="E286" s="155"/>
      <c r="F286" s="155"/>
      <c r="G286" s="155"/>
      <c r="H286" s="155"/>
      <c r="I286" s="155"/>
      <c r="J286" s="155"/>
      <c r="K286" s="155"/>
      <c r="L286" s="155"/>
      <c r="M286" s="155"/>
      <c r="N286" s="155"/>
      <c r="O286" s="155"/>
      <c r="P286" s="155"/>
      <c r="Q286" s="155"/>
      <c r="R286" s="155"/>
      <c r="S286" s="155"/>
      <c r="T286" s="155">
        <f t="shared" si="43"/>
        <v>5.2453750000002266E-4</v>
      </c>
      <c r="U286" s="155">
        <f t="shared" si="43"/>
        <v>5.296125000000231E-4</v>
      </c>
      <c r="V286" s="155">
        <f t="shared" si="43"/>
        <v>5.3468750000002321E-4</v>
      </c>
      <c r="W286" s="155">
        <f t="shared" si="43"/>
        <v>5.3976250000002354E-4</v>
      </c>
      <c r="X286" s="155">
        <f t="shared" si="43"/>
        <v>8.4543749999990735E-4</v>
      </c>
      <c r="Y286" s="155">
        <f t="shared" si="43"/>
        <v>8.5331249999990666E-4</v>
      </c>
      <c r="Z286" s="155">
        <f t="shared" si="43"/>
        <v>8.6118749999990565E-4</v>
      </c>
      <c r="AA286" s="155">
        <f t="shared" si="43"/>
        <v>8.6906249999990507E-4</v>
      </c>
      <c r="AB286" s="155">
        <f t="shared" si="43"/>
        <v>8.7693749999990405E-4</v>
      </c>
      <c r="AC286" s="155"/>
      <c r="AD286" s="155"/>
      <c r="AE286" s="155"/>
      <c r="AF286" s="155"/>
      <c r="AG286" s="174">
        <f>D286*D59*PRODUCT($CJ286:CJ286)</f>
        <v>0</v>
      </c>
      <c r="AH286" s="174">
        <f>E286*E59*PRODUCT($CJ286:CK286)</f>
        <v>0</v>
      </c>
      <c r="AI286" s="174">
        <f>F286*F59*PRODUCT($CJ286:CL286)</f>
        <v>0</v>
      </c>
      <c r="AJ286" s="174">
        <f>G286*G59*PRODUCT($CJ286:CM286)</f>
        <v>0</v>
      </c>
      <c r="AK286" s="174">
        <f>H286*H59*PRODUCT($CJ286:CN286)</f>
        <v>0</v>
      </c>
      <c r="AL286" s="174">
        <f>I286*I59*PRODUCT($CJ286:CO286)</f>
        <v>0</v>
      </c>
      <c r="AM286" s="174">
        <f>J286*J59*PRODUCT($CJ286:CP286)</f>
        <v>0</v>
      </c>
      <c r="AN286" s="174">
        <f>K286*K59*PRODUCT($CJ286:CQ286)</f>
        <v>0</v>
      </c>
      <c r="AO286" s="174">
        <f>L286*L59*PRODUCT($CJ286:CR286)</f>
        <v>0</v>
      </c>
      <c r="AP286" s="174">
        <f>M286*M59*PRODUCT($CJ286:CS286)</f>
        <v>0</v>
      </c>
      <c r="AQ286" s="174">
        <f>N286*N59*PRODUCT($CJ286:CT286)</f>
        <v>0</v>
      </c>
      <c r="AR286" s="174">
        <f>O286*O59*PRODUCT($CJ286:CU286)</f>
        <v>0</v>
      </c>
      <c r="AS286" s="174">
        <f>P286*P59*PRODUCT($CJ286:CV286)</f>
        <v>0</v>
      </c>
      <c r="AT286" s="174">
        <f>Q286*Q59*PRODUCT($CJ286:CW286)</f>
        <v>0</v>
      </c>
      <c r="AU286" s="174">
        <f>R286*R59*PRODUCT($CJ286:CX286)</f>
        <v>0</v>
      </c>
      <c r="AV286" s="174">
        <f>S286*S59*PRODUCT($CJ286:CY286)</f>
        <v>0</v>
      </c>
      <c r="AW286" s="174">
        <f>T286*T59*PRODUCT($CJ286:CZ286)</f>
        <v>0</v>
      </c>
      <c r="AX286" s="174">
        <f>U286*U59*PRODUCT($CJ286:DA286)</f>
        <v>0</v>
      </c>
      <c r="AY286" s="174">
        <f>V286*V59*PRODUCT($CJ286:DB286)</f>
        <v>0</v>
      </c>
      <c r="AZ286" s="174">
        <f>W286*W59*PRODUCT($CJ286:DC286)</f>
        <v>0</v>
      </c>
      <c r="BA286" s="174">
        <f>X286*X59*PRODUCT($CJ286:DD286)</f>
        <v>0</v>
      </c>
      <c r="BB286" s="174">
        <f>Y286*Y59*PRODUCT($CJ286:DE286)</f>
        <v>0</v>
      </c>
      <c r="BC286" s="174">
        <f>Z286*Z59*PRODUCT($CJ286:DF286)</f>
        <v>0</v>
      </c>
      <c r="BD286" s="174">
        <f>AA286*AA59*PRODUCT($CJ286:DG286)</f>
        <v>0</v>
      </c>
      <c r="BE286" s="174">
        <f>AB286*AB59*PRODUCT($CJ286:DH286)</f>
        <v>0</v>
      </c>
      <c r="BF286" s="93"/>
      <c r="BG286" s="93"/>
      <c r="BH286" s="93"/>
      <c r="BI286" s="169">
        <f>SUM($AF286:AG286)-SUM($AF318:AG318)-SUM($C318:D318)-SUM($BH318:BI318)</f>
        <v>0</v>
      </c>
      <c r="BJ286" s="169">
        <f>SUM($AF286:AH286)-SUM($AF318:AH318)-SUM($C318:E318)-SUM($BH318:BJ318)</f>
        <v>0</v>
      </c>
      <c r="BK286" s="169">
        <f>SUM($AF286:AI286)-SUM($AF318:AI318)-SUM($C318:F318)-SUM($BH318:BK318)</f>
        <v>0</v>
      </c>
      <c r="BL286" s="169">
        <f>SUM($AF286:AJ286)-SUM($AF318:AJ318)-SUM($C318:G318)-SUM($BH318:BL318)</f>
        <v>0</v>
      </c>
      <c r="BM286" s="169">
        <f>SUM($AF286:AK286)-SUM($AF318:AK318)-SUM($C318:H318)-SUM($BH318:BM318)</f>
        <v>0</v>
      </c>
      <c r="BN286" s="169">
        <f>SUM($AF286:AL286)-SUM($AF318:AL318)-SUM($C318:I318)-SUM($BH318:BN318)</f>
        <v>0</v>
      </c>
      <c r="BO286" s="169">
        <f>SUM($AF286:AM286)-SUM($AF318:AM318)-SUM($C318:J318)-SUM($BH318:BO318)</f>
        <v>0</v>
      </c>
      <c r="BP286" s="169">
        <f>SUM($AF286:AN286)-SUM($AF318:AN318)-SUM($C318:K318)-SUM($BH318:BP318)</f>
        <v>0</v>
      </c>
      <c r="BQ286" s="169">
        <f>SUM($AF286:AO286)-SUM($AF318:AO318)-SUM($C318:L318)-SUM($BH318:BQ318)</f>
        <v>0</v>
      </c>
      <c r="BR286" s="169">
        <f>SUM($AF286:AP286)-SUM($AF318:AP318)-SUM($C318:M318)-SUM($BH318:BR318)</f>
        <v>0</v>
      </c>
      <c r="BS286" s="169">
        <f>SUM($AF286:AQ286)-SUM($AF318:AQ318)-SUM($C318:N318)-SUM($BH318:BS318)</f>
        <v>0</v>
      </c>
      <c r="BT286" s="169">
        <f>SUM($AF286:AR286)-SUM($AF318:AR318)-SUM($C318:O318)-SUM($BH318:BT318)</f>
        <v>0</v>
      </c>
      <c r="BU286" s="169">
        <f>SUM($AF286:AS286)-SUM($AF318:AS318)-SUM($C318:P318)-SUM($BH318:BU318)</f>
        <v>0</v>
      </c>
      <c r="BV286" s="169">
        <f>SUM($AF286:AT286)-SUM($AF318:AT318)-SUM($C318:Q318)-SUM($BH318:BV318)</f>
        <v>0</v>
      </c>
      <c r="BW286" s="169">
        <f>SUM($AF286:AU286)-SUM($AF318:AU318)-SUM($C318:R318)-SUM($BH318:BW318)</f>
        <v>0</v>
      </c>
      <c r="BX286" s="169">
        <f>SUM($AF286:AV286)-SUM($AF318:AV318)-SUM($C318:S318)-SUM($BH318:BX318)</f>
        <v>0</v>
      </c>
      <c r="BY286" s="169">
        <f>SUM($AF286:AW286)-SUM($AF318:AW318)-SUM($C318:T318)-SUM($BH318:BY318)</f>
        <v>0</v>
      </c>
      <c r="BZ286" s="169">
        <f>SUM($AF286:AX286)-SUM($AF318:AX318)-SUM($C318:U318)-SUM($BH318:BZ318)</f>
        <v>0</v>
      </c>
      <c r="CA286" s="169">
        <f>SUM($AF286:AY286)-SUM($AF318:AY318)-SUM($C318:V318)-SUM($BH318:CA318)</f>
        <v>0</v>
      </c>
      <c r="CB286" s="169">
        <f>SUM($AF286:AZ286)-SUM($AF318:AZ318)-SUM($C318:W318)-SUM($BH318:CB318)</f>
        <v>0</v>
      </c>
      <c r="CC286" s="169">
        <f>SUM($AF286:BA286)-SUM($AF318:BA318)-SUM($C318:X318)-SUM($BH318:CC318)</f>
        <v>0</v>
      </c>
      <c r="CD286" s="169">
        <f>SUM($AF286:BB286)-SUM($AF318:BB318)-SUM($C318:Y318)-SUM($BH318:CD318)</f>
        <v>0</v>
      </c>
      <c r="CE286" s="169">
        <f>SUM($AF286:BC286)-SUM($AF318:BC318)-SUM($C318:Z318)-SUM($BH318:CE318)</f>
        <v>0</v>
      </c>
      <c r="CF286" s="169">
        <f>SUM($AF286:BD286)-SUM($AF318:BD318)-SUM($C318:AA318)-SUM($BH318:CF318)</f>
        <v>0</v>
      </c>
      <c r="CG286" s="169">
        <f>SUM($AF286:BE286)-SUM($AF318:BE318)-SUM($C318:AB318)-SUM($BH318:CG318)</f>
        <v>0</v>
      </c>
      <c r="CH286" s="52"/>
      <c r="CI286" s="52"/>
      <c r="CJ286" s="67"/>
      <c r="CK286" s="67"/>
      <c r="CL286" s="67"/>
      <c r="CM286" s="67"/>
      <c r="CN286" s="67"/>
      <c r="CO286" s="67"/>
      <c r="CP286" s="67"/>
      <c r="CQ286" s="67"/>
      <c r="CR286" s="67"/>
      <c r="CS286" s="67"/>
      <c r="CT286" s="67"/>
      <c r="CU286" s="67"/>
      <c r="CV286" s="67"/>
      <c r="CW286" s="67"/>
      <c r="CX286" s="67"/>
      <c r="CY286" s="67"/>
      <c r="CZ286" s="67">
        <f>1-S286</f>
        <v>1</v>
      </c>
      <c r="DA286" s="67">
        <f t="shared" si="44"/>
        <v>0.99947546249999997</v>
      </c>
      <c r="DB286" s="67">
        <f t="shared" si="44"/>
        <v>0.99947038749999995</v>
      </c>
      <c r="DC286" s="67">
        <f t="shared" si="44"/>
        <v>0.99946531249999992</v>
      </c>
      <c r="DD286" s="67">
        <f t="shared" si="44"/>
        <v>0.99946023750000001</v>
      </c>
      <c r="DE286" s="67">
        <f t="shared" si="44"/>
        <v>0.99915456250000012</v>
      </c>
      <c r="DF286" s="67">
        <f t="shared" si="42"/>
        <v>0.99914668750000013</v>
      </c>
      <c r="DG286" s="67">
        <f t="shared" si="42"/>
        <v>0.99913881250000014</v>
      </c>
      <c r="DH286" s="67">
        <f t="shared" si="42"/>
        <v>0.99913093750000015</v>
      </c>
      <c r="DI286" s="67">
        <f t="shared" si="42"/>
        <v>0.99912306250000005</v>
      </c>
      <c r="DL286" s="53"/>
      <c r="DM286" s="188" t="str">
        <f t="shared" si="40"/>
        <v/>
      </c>
      <c r="DN286" s="188" t="str">
        <f t="shared" si="40"/>
        <v/>
      </c>
      <c r="DO286" s="188" t="str">
        <f t="shared" si="40"/>
        <v/>
      </c>
      <c r="DP286" s="188" t="str">
        <f t="shared" si="40"/>
        <v/>
      </c>
      <c r="DQ286" s="188" t="str">
        <f t="shared" si="40"/>
        <v/>
      </c>
      <c r="DR286" s="188" t="str">
        <f t="shared" si="40"/>
        <v/>
      </c>
      <c r="DS286" s="188" t="str">
        <f t="shared" si="40"/>
        <v/>
      </c>
      <c r="DT286" s="188" t="str">
        <f t="shared" si="40"/>
        <v/>
      </c>
      <c r="DU286" s="188" t="str">
        <f t="shared" si="40"/>
        <v/>
      </c>
      <c r="DV286" s="188" t="str">
        <f t="shared" si="40"/>
        <v/>
      </c>
      <c r="DW286" s="188" t="str">
        <f t="shared" si="40"/>
        <v/>
      </c>
      <c r="DX286" s="188" t="str">
        <f t="shared" si="40"/>
        <v/>
      </c>
      <c r="DY286" s="188" t="str">
        <f t="shared" si="40"/>
        <v/>
      </c>
      <c r="DZ286" s="188" t="str">
        <f t="shared" si="40"/>
        <v/>
      </c>
      <c r="EA286" s="188" t="str">
        <f t="shared" si="40"/>
        <v/>
      </c>
      <c r="EB286" s="188" t="str">
        <f t="shared" si="40"/>
        <v/>
      </c>
      <c r="EC286" s="188" t="str">
        <f t="shared" si="41"/>
        <v/>
      </c>
      <c r="ED286" s="188" t="str">
        <f t="shared" si="41"/>
        <v/>
      </c>
      <c r="EE286" s="188" t="str">
        <f t="shared" si="41"/>
        <v/>
      </c>
      <c r="EF286" s="188" t="str">
        <f t="shared" si="41"/>
        <v/>
      </c>
      <c r="EG286" s="188" t="str">
        <f t="shared" si="41"/>
        <v/>
      </c>
      <c r="EH286" s="188" t="str">
        <f t="shared" si="41"/>
        <v/>
      </c>
      <c r="EI286" s="188" t="str">
        <f t="shared" si="41"/>
        <v/>
      </c>
      <c r="EJ286" s="188" t="str">
        <f t="shared" si="41"/>
        <v/>
      </c>
      <c r="EK286" s="188" t="str">
        <f t="shared" si="41"/>
        <v/>
      </c>
    </row>
    <row r="287" spans="1:141" x14ac:dyDescent="0.3">
      <c r="B287" s="1">
        <v>18</v>
      </c>
      <c r="C287" s="155"/>
      <c r="D287" s="155"/>
      <c r="E287" s="155"/>
      <c r="F287" s="155"/>
      <c r="G287" s="155"/>
      <c r="H287" s="155"/>
      <c r="I287" s="155"/>
      <c r="J287" s="155"/>
      <c r="K287" s="155"/>
      <c r="L287" s="155"/>
      <c r="M287" s="155"/>
      <c r="N287" s="155"/>
      <c r="O287" s="155"/>
      <c r="P287" s="155"/>
      <c r="Q287" s="155"/>
      <c r="R287" s="155"/>
      <c r="S287" s="155"/>
      <c r="T287" s="155"/>
      <c r="U287" s="155">
        <f t="shared" si="43"/>
        <v>5.2453750000002266E-4</v>
      </c>
      <c r="V287" s="155">
        <f t="shared" si="43"/>
        <v>5.296125000000231E-4</v>
      </c>
      <c r="W287" s="155">
        <f t="shared" si="43"/>
        <v>5.3468750000002321E-4</v>
      </c>
      <c r="X287" s="155">
        <f t="shared" si="43"/>
        <v>5.3976250000002354E-4</v>
      </c>
      <c r="Y287" s="155">
        <f t="shared" si="43"/>
        <v>8.4543749999990735E-4</v>
      </c>
      <c r="Z287" s="155">
        <f t="shared" si="43"/>
        <v>8.5331249999990666E-4</v>
      </c>
      <c r="AA287" s="155">
        <f t="shared" si="43"/>
        <v>8.6118749999990565E-4</v>
      </c>
      <c r="AB287" s="155">
        <f t="shared" si="43"/>
        <v>8.6906249999990507E-4</v>
      </c>
      <c r="AC287" s="155"/>
      <c r="AD287" s="155"/>
      <c r="AE287" s="155"/>
      <c r="AF287" s="155"/>
      <c r="AG287" s="174">
        <f>D287*D60*PRODUCT($CJ287:CJ287)</f>
        <v>0</v>
      </c>
      <c r="AH287" s="174">
        <f>E287*E60*PRODUCT($CJ287:CK287)</f>
        <v>0</v>
      </c>
      <c r="AI287" s="174">
        <f>F287*F60*PRODUCT($CJ287:CL287)</f>
        <v>0</v>
      </c>
      <c r="AJ287" s="174">
        <f>G287*G60*PRODUCT($CJ287:CM287)</f>
        <v>0</v>
      </c>
      <c r="AK287" s="174">
        <f>H287*H60*PRODUCT($CJ287:CN287)</f>
        <v>0</v>
      </c>
      <c r="AL287" s="174">
        <f>I287*I60*PRODUCT($CJ287:CO287)</f>
        <v>0</v>
      </c>
      <c r="AM287" s="174">
        <f>J287*J60*PRODUCT($CJ287:CP287)</f>
        <v>0</v>
      </c>
      <c r="AN287" s="174">
        <f>K287*K60*PRODUCT($CJ287:CQ287)</f>
        <v>0</v>
      </c>
      <c r="AO287" s="174">
        <f>L287*L60*PRODUCT($CJ287:CR287)</f>
        <v>0</v>
      </c>
      <c r="AP287" s="174">
        <f>M287*M60*PRODUCT($CJ287:CS287)</f>
        <v>0</v>
      </c>
      <c r="AQ287" s="174">
        <f>N287*N60*PRODUCT($CJ287:CT287)</f>
        <v>0</v>
      </c>
      <c r="AR287" s="174">
        <f>O287*O60*PRODUCT($CJ287:CU287)</f>
        <v>0</v>
      </c>
      <c r="AS287" s="174">
        <f>P287*P60*PRODUCT($CJ287:CV287)</f>
        <v>0</v>
      </c>
      <c r="AT287" s="174">
        <f>Q287*Q60*PRODUCT($CJ287:CW287)</f>
        <v>0</v>
      </c>
      <c r="AU287" s="174">
        <f>R287*R60*PRODUCT($CJ287:CX287)</f>
        <v>0</v>
      </c>
      <c r="AV287" s="174">
        <f>S287*S60*PRODUCT($CJ287:CY287)</f>
        <v>0</v>
      </c>
      <c r="AW287" s="174">
        <f>T287*T60*PRODUCT($CJ287:CZ287)</f>
        <v>0</v>
      </c>
      <c r="AX287" s="174">
        <f>U287*U60*PRODUCT($CJ287:DA287)</f>
        <v>0</v>
      </c>
      <c r="AY287" s="174">
        <f>V287*V60*PRODUCT($CJ287:DB287)</f>
        <v>0</v>
      </c>
      <c r="AZ287" s="174">
        <f>W287*W60*PRODUCT($CJ287:DC287)</f>
        <v>0</v>
      </c>
      <c r="BA287" s="174">
        <f>X287*X60*PRODUCT($CJ287:DD287)</f>
        <v>0</v>
      </c>
      <c r="BB287" s="174">
        <f>Y287*Y60*PRODUCT($CJ287:DE287)</f>
        <v>0</v>
      </c>
      <c r="BC287" s="174">
        <f>Z287*Z60*PRODUCT($CJ287:DF287)</f>
        <v>0</v>
      </c>
      <c r="BD287" s="174">
        <f>AA287*AA60*PRODUCT($CJ287:DG287)</f>
        <v>0</v>
      </c>
      <c r="BE287" s="174">
        <f>AB287*AB60*PRODUCT($CJ287:DH287)</f>
        <v>0</v>
      </c>
      <c r="BF287" s="93"/>
      <c r="BG287" s="93"/>
      <c r="BH287" s="93"/>
      <c r="BI287" s="169">
        <f>SUM($AF287:AG287)-SUM($AF319:AG319)-SUM($C319:D319)-SUM($BH319:BI319)</f>
        <v>0</v>
      </c>
      <c r="BJ287" s="169">
        <f>SUM($AF287:AH287)-SUM($AF319:AH319)-SUM($C319:E319)-SUM($BH319:BJ319)</f>
        <v>0</v>
      </c>
      <c r="BK287" s="169">
        <f>SUM($AF287:AI287)-SUM($AF319:AI319)-SUM($C319:F319)-SUM($BH319:BK319)</f>
        <v>0</v>
      </c>
      <c r="BL287" s="169">
        <f>SUM($AF287:AJ287)-SUM($AF319:AJ319)-SUM($C319:G319)-SUM($BH319:BL319)</f>
        <v>0</v>
      </c>
      <c r="BM287" s="169">
        <f>SUM($AF287:AK287)-SUM($AF319:AK319)-SUM($C319:H319)-SUM($BH319:BM319)</f>
        <v>0</v>
      </c>
      <c r="BN287" s="169">
        <f>SUM($AF287:AL287)-SUM($AF319:AL319)-SUM($C319:I319)-SUM($BH319:BN319)</f>
        <v>0</v>
      </c>
      <c r="BO287" s="169">
        <f>SUM($AF287:AM287)-SUM($AF319:AM319)-SUM($C319:J319)-SUM($BH319:BO319)</f>
        <v>0</v>
      </c>
      <c r="BP287" s="169">
        <f>SUM($AF287:AN287)-SUM($AF319:AN319)-SUM($C319:K319)-SUM($BH319:BP319)</f>
        <v>0</v>
      </c>
      <c r="BQ287" s="169">
        <f>SUM($AF287:AO287)-SUM($AF319:AO319)-SUM($C319:L319)-SUM($BH319:BQ319)</f>
        <v>0</v>
      </c>
      <c r="BR287" s="169">
        <f>SUM($AF287:AP287)-SUM($AF319:AP319)-SUM($C319:M319)-SUM($BH319:BR319)</f>
        <v>0</v>
      </c>
      <c r="BS287" s="169">
        <f>SUM($AF287:AQ287)-SUM($AF319:AQ319)-SUM($C319:N319)-SUM($BH319:BS319)</f>
        <v>0</v>
      </c>
      <c r="BT287" s="169">
        <f>SUM($AF287:AR287)-SUM($AF319:AR319)-SUM($C319:O319)-SUM($BH319:BT319)</f>
        <v>0</v>
      </c>
      <c r="BU287" s="169">
        <f>SUM($AF287:AS287)-SUM($AF319:AS319)-SUM($C319:P319)-SUM($BH319:BU319)</f>
        <v>0</v>
      </c>
      <c r="BV287" s="169">
        <f>SUM($AF287:AT287)-SUM($AF319:AT319)-SUM($C319:Q319)-SUM($BH319:BV319)</f>
        <v>0</v>
      </c>
      <c r="BW287" s="169">
        <f>SUM($AF287:AU287)-SUM($AF319:AU319)-SUM($C319:R319)-SUM($BH319:BW319)</f>
        <v>0</v>
      </c>
      <c r="BX287" s="169">
        <f>SUM($AF287:AV287)-SUM($AF319:AV319)-SUM($C319:S319)-SUM($BH319:BX319)</f>
        <v>0</v>
      </c>
      <c r="BY287" s="169">
        <f>SUM($AF287:AW287)-SUM($AF319:AW319)-SUM($C319:T319)-SUM($BH319:BY319)</f>
        <v>0</v>
      </c>
      <c r="BZ287" s="169">
        <f>SUM($AF287:AX287)-SUM($AF319:AX319)-SUM($C319:U319)-SUM($BH319:BZ319)</f>
        <v>0</v>
      </c>
      <c r="CA287" s="169">
        <f>SUM($AF287:AY287)-SUM($AF319:AY319)-SUM($C319:V319)-SUM($BH319:CA319)</f>
        <v>0</v>
      </c>
      <c r="CB287" s="169">
        <f>SUM($AF287:AZ287)-SUM($AF319:AZ319)-SUM($C319:W319)-SUM($BH319:CB319)</f>
        <v>0</v>
      </c>
      <c r="CC287" s="169">
        <f>SUM($AF287:BA287)-SUM($AF319:BA319)-SUM($C319:X319)-SUM($BH319:CC319)</f>
        <v>0</v>
      </c>
      <c r="CD287" s="169">
        <f>SUM($AF287:BB287)-SUM($AF319:BB319)-SUM($C319:Y319)-SUM($BH319:CD319)</f>
        <v>0</v>
      </c>
      <c r="CE287" s="169">
        <f>SUM($AF287:BC287)-SUM($AF319:BC319)-SUM($C319:Z319)-SUM($BH319:CE319)</f>
        <v>0</v>
      </c>
      <c r="CF287" s="169">
        <f>SUM($AF287:BD287)-SUM($AF319:BD319)-SUM($C319:AA319)-SUM($BH319:CF319)</f>
        <v>0</v>
      </c>
      <c r="CG287" s="169">
        <f>SUM($AF287:BE287)-SUM($AF319:BE319)-SUM($C319:AB319)-SUM($BH319:CG319)</f>
        <v>0</v>
      </c>
      <c r="CH287" s="52"/>
      <c r="CI287" s="52"/>
      <c r="CJ287" s="67"/>
      <c r="CK287" s="67"/>
      <c r="CL287" s="67"/>
      <c r="CM287" s="67"/>
      <c r="CN287" s="67"/>
      <c r="CO287" s="67"/>
      <c r="CP287" s="67"/>
      <c r="CQ287" s="67"/>
      <c r="CR287" s="67"/>
      <c r="CS287" s="67"/>
      <c r="CT287" s="67"/>
      <c r="CU287" s="67"/>
      <c r="CV287" s="67"/>
      <c r="CW287" s="67"/>
      <c r="CX287" s="67"/>
      <c r="CY287" s="67"/>
      <c r="CZ287" s="67"/>
      <c r="DA287" s="67">
        <f>1-T287</f>
        <v>1</v>
      </c>
      <c r="DB287" s="67">
        <f t="shared" si="44"/>
        <v>0.99947546249999997</v>
      </c>
      <c r="DC287" s="67">
        <f t="shared" si="44"/>
        <v>0.99947038749999995</v>
      </c>
      <c r="DD287" s="67">
        <f t="shared" si="44"/>
        <v>0.99946531249999992</v>
      </c>
      <c r="DE287" s="67">
        <f t="shared" si="44"/>
        <v>0.99946023750000001</v>
      </c>
      <c r="DF287" s="67">
        <f t="shared" si="42"/>
        <v>0.99915456250000012</v>
      </c>
      <c r="DG287" s="67">
        <f t="shared" si="42"/>
        <v>0.99914668750000013</v>
      </c>
      <c r="DH287" s="67">
        <f t="shared" si="42"/>
        <v>0.99913881250000014</v>
      </c>
      <c r="DI287" s="67">
        <f t="shared" si="42"/>
        <v>0.99913093750000015</v>
      </c>
      <c r="DL287" s="53"/>
      <c r="DM287" s="188" t="str">
        <f t="shared" si="40"/>
        <v/>
      </c>
      <c r="DN287" s="188" t="str">
        <f t="shared" si="40"/>
        <v/>
      </c>
      <c r="DO287" s="188" t="str">
        <f t="shared" si="40"/>
        <v/>
      </c>
      <c r="DP287" s="188" t="str">
        <f t="shared" si="40"/>
        <v/>
      </c>
      <c r="DQ287" s="188" t="str">
        <f t="shared" si="40"/>
        <v/>
      </c>
      <c r="DR287" s="188" t="str">
        <f t="shared" si="40"/>
        <v/>
      </c>
      <c r="DS287" s="188" t="str">
        <f t="shared" si="40"/>
        <v/>
      </c>
      <c r="DT287" s="188" t="str">
        <f t="shared" si="40"/>
        <v/>
      </c>
      <c r="DU287" s="188" t="str">
        <f t="shared" si="40"/>
        <v/>
      </c>
      <c r="DV287" s="188" t="str">
        <f t="shared" si="40"/>
        <v/>
      </c>
      <c r="DW287" s="188" t="str">
        <f t="shared" si="40"/>
        <v/>
      </c>
      <c r="DX287" s="188" t="str">
        <f t="shared" si="40"/>
        <v/>
      </c>
      <c r="DY287" s="188" t="str">
        <f t="shared" si="40"/>
        <v/>
      </c>
      <c r="DZ287" s="188" t="str">
        <f t="shared" si="40"/>
        <v/>
      </c>
      <c r="EA287" s="188" t="str">
        <f t="shared" si="40"/>
        <v/>
      </c>
      <c r="EB287" s="188" t="str">
        <f t="shared" si="40"/>
        <v/>
      </c>
      <c r="EC287" s="188" t="str">
        <f t="shared" si="41"/>
        <v/>
      </c>
      <c r="ED287" s="188" t="str">
        <f t="shared" si="41"/>
        <v/>
      </c>
      <c r="EE287" s="188" t="str">
        <f t="shared" si="41"/>
        <v/>
      </c>
      <c r="EF287" s="188" t="str">
        <f t="shared" si="41"/>
        <v/>
      </c>
      <c r="EG287" s="188" t="str">
        <f t="shared" si="41"/>
        <v/>
      </c>
      <c r="EH287" s="188" t="str">
        <f t="shared" si="41"/>
        <v/>
      </c>
      <c r="EI287" s="188" t="str">
        <f t="shared" si="41"/>
        <v/>
      </c>
      <c r="EJ287" s="188" t="str">
        <f t="shared" si="41"/>
        <v/>
      </c>
      <c r="EK287" s="188" t="str">
        <f t="shared" si="41"/>
        <v/>
      </c>
    </row>
    <row r="288" spans="1:141" x14ac:dyDescent="0.3">
      <c r="B288" s="1">
        <v>19</v>
      </c>
      <c r="C288" s="155"/>
      <c r="D288" s="155"/>
      <c r="E288" s="155"/>
      <c r="F288" s="155"/>
      <c r="G288" s="155"/>
      <c r="H288" s="155"/>
      <c r="I288" s="155"/>
      <c r="J288" s="155"/>
      <c r="K288" s="155"/>
      <c r="L288" s="155"/>
      <c r="M288" s="155"/>
      <c r="N288" s="155"/>
      <c r="O288" s="155"/>
      <c r="P288" s="155"/>
      <c r="Q288" s="155"/>
      <c r="R288" s="155"/>
      <c r="S288" s="155"/>
      <c r="T288" s="155"/>
      <c r="U288" s="155"/>
      <c r="V288" s="155">
        <f t="shared" si="43"/>
        <v>5.2453750000002266E-4</v>
      </c>
      <c r="W288" s="155">
        <f t="shared" si="43"/>
        <v>5.296125000000231E-4</v>
      </c>
      <c r="X288" s="155">
        <f t="shared" si="43"/>
        <v>5.3468750000002321E-4</v>
      </c>
      <c r="Y288" s="155">
        <f t="shared" si="43"/>
        <v>5.3976250000002354E-4</v>
      </c>
      <c r="Z288" s="155">
        <f t="shared" si="43"/>
        <v>8.4543749999990735E-4</v>
      </c>
      <c r="AA288" s="155">
        <f t="shared" si="43"/>
        <v>8.5331249999990666E-4</v>
      </c>
      <c r="AB288" s="155">
        <f t="shared" si="43"/>
        <v>8.6118749999990565E-4</v>
      </c>
      <c r="AC288" s="155"/>
      <c r="AD288" s="155"/>
      <c r="AE288" s="155"/>
      <c r="AF288" s="155"/>
      <c r="AG288" s="174">
        <f>D288*D61*PRODUCT($CJ288:CJ288)</f>
        <v>0</v>
      </c>
      <c r="AH288" s="174">
        <f>E288*E61*PRODUCT($CJ288:CK288)</f>
        <v>0</v>
      </c>
      <c r="AI288" s="174">
        <f>F288*F61*PRODUCT($CJ288:CL288)</f>
        <v>0</v>
      </c>
      <c r="AJ288" s="174">
        <f>G288*G61*PRODUCT($CJ288:CM288)</f>
        <v>0</v>
      </c>
      <c r="AK288" s="174">
        <f>H288*H61*PRODUCT($CJ288:CN288)</f>
        <v>0</v>
      </c>
      <c r="AL288" s="174">
        <f>I288*I61*PRODUCT($CJ288:CO288)</f>
        <v>0</v>
      </c>
      <c r="AM288" s="174">
        <f>J288*J61*PRODUCT($CJ288:CP288)</f>
        <v>0</v>
      </c>
      <c r="AN288" s="174">
        <f>K288*K61*PRODUCT($CJ288:CQ288)</f>
        <v>0</v>
      </c>
      <c r="AO288" s="174">
        <f>L288*L61*PRODUCT($CJ288:CR288)</f>
        <v>0</v>
      </c>
      <c r="AP288" s="174">
        <f>M288*M61*PRODUCT($CJ288:CS288)</f>
        <v>0</v>
      </c>
      <c r="AQ288" s="174">
        <f>N288*N61*PRODUCT($CJ288:CT288)</f>
        <v>0</v>
      </c>
      <c r="AR288" s="174">
        <f>O288*O61*PRODUCT($CJ288:CU288)</f>
        <v>0</v>
      </c>
      <c r="AS288" s="174">
        <f>P288*P61*PRODUCT($CJ288:CV288)</f>
        <v>0</v>
      </c>
      <c r="AT288" s="174">
        <f>Q288*Q61*PRODUCT($CJ288:CW288)</f>
        <v>0</v>
      </c>
      <c r="AU288" s="174">
        <f>R288*R61*PRODUCT($CJ288:CX288)</f>
        <v>0</v>
      </c>
      <c r="AV288" s="174">
        <f>S288*S61*PRODUCT($CJ288:CY288)</f>
        <v>0</v>
      </c>
      <c r="AW288" s="174">
        <f>T288*T61*PRODUCT($CJ288:CZ288)</f>
        <v>0</v>
      </c>
      <c r="AX288" s="174">
        <f>U288*U61*PRODUCT($CJ288:DA288)</f>
        <v>0</v>
      </c>
      <c r="AY288" s="174">
        <f>V288*V61*PRODUCT($CJ288:DB288)</f>
        <v>0</v>
      </c>
      <c r="AZ288" s="174">
        <f>W288*W61*PRODUCT($CJ288:DC288)</f>
        <v>0</v>
      </c>
      <c r="BA288" s="174">
        <f>X288*X61*PRODUCT($CJ288:DD288)</f>
        <v>0</v>
      </c>
      <c r="BB288" s="174">
        <f>Y288*Y61*PRODUCT($CJ288:DE288)</f>
        <v>0</v>
      </c>
      <c r="BC288" s="174">
        <f>Z288*Z61*PRODUCT($CJ288:DF288)</f>
        <v>0</v>
      </c>
      <c r="BD288" s="174">
        <f>AA288*AA61*PRODUCT($CJ288:DG288)</f>
        <v>0</v>
      </c>
      <c r="BE288" s="174">
        <f>AB288*AB61*PRODUCT($CJ288:DH288)</f>
        <v>0</v>
      </c>
      <c r="BF288" s="93"/>
      <c r="BG288" s="93"/>
      <c r="BH288" s="93"/>
      <c r="BI288" s="169">
        <f>SUM($AF288:AG288)-SUM($AF320:AG320)-SUM($C320:D320)-SUM($BH320:BI320)</f>
        <v>0</v>
      </c>
      <c r="BJ288" s="169">
        <f>SUM($AF288:AH288)-SUM($AF320:AH320)-SUM($C320:E320)-SUM($BH320:BJ320)</f>
        <v>0</v>
      </c>
      <c r="BK288" s="169">
        <f>SUM($AF288:AI288)-SUM($AF320:AI320)-SUM($C320:F320)-SUM($BH320:BK320)</f>
        <v>0</v>
      </c>
      <c r="BL288" s="169">
        <f>SUM($AF288:AJ288)-SUM($AF320:AJ320)-SUM($C320:G320)-SUM($BH320:BL320)</f>
        <v>0</v>
      </c>
      <c r="BM288" s="169">
        <f>SUM($AF288:AK288)-SUM($AF320:AK320)-SUM($C320:H320)-SUM($BH320:BM320)</f>
        <v>0</v>
      </c>
      <c r="BN288" s="169">
        <f>SUM($AF288:AL288)-SUM($AF320:AL320)-SUM($C320:I320)-SUM($BH320:BN320)</f>
        <v>0</v>
      </c>
      <c r="BO288" s="169">
        <f>SUM($AF288:AM288)-SUM($AF320:AM320)-SUM($C320:J320)-SUM($BH320:BO320)</f>
        <v>0</v>
      </c>
      <c r="BP288" s="169">
        <f>SUM($AF288:AN288)-SUM($AF320:AN320)-SUM($C320:K320)-SUM($BH320:BP320)</f>
        <v>0</v>
      </c>
      <c r="BQ288" s="169">
        <f>SUM($AF288:AO288)-SUM($AF320:AO320)-SUM($C320:L320)-SUM($BH320:BQ320)</f>
        <v>0</v>
      </c>
      <c r="BR288" s="169">
        <f>SUM($AF288:AP288)-SUM($AF320:AP320)-SUM($C320:M320)-SUM($BH320:BR320)</f>
        <v>0</v>
      </c>
      <c r="BS288" s="169">
        <f>SUM($AF288:AQ288)-SUM($AF320:AQ320)-SUM($C320:N320)-SUM($BH320:BS320)</f>
        <v>0</v>
      </c>
      <c r="BT288" s="169">
        <f>SUM($AF288:AR288)-SUM($AF320:AR320)-SUM($C320:O320)-SUM($BH320:BT320)</f>
        <v>0</v>
      </c>
      <c r="BU288" s="169">
        <f>SUM($AF288:AS288)-SUM($AF320:AS320)-SUM($C320:P320)-SUM($BH320:BU320)</f>
        <v>0</v>
      </c>
      <c r="BV288" s="169">
        <f>SUM($AF288:AT288)-SUM($AF320:AT320)-SUM($C320:Q320)-SUM($BH320:BV320)</f>
        <v>0</v>
      </c>
      <c r="BW288" s="169">
        <f>SUM($AF288:AU288)-SUM($AF320:AU320)-SUM($C320:R320)-SUM($BH320:BW320)</f>
        <v>0</v>
      </c>
      <c r="BX288" s="169">
        <f>SUM($AF288:AV288)-SUM($AF320:AV320)-SUM($C320:S320)-SUM($BH320:BX320)</f>
        <v>0</v>
      </c>
      <c r="BY288" s="169">
        <f>SUM($AF288:AW288)-SUM($AF320:AW320)-SUM($C320:T320)-SUM($BH320:BY320)</f>
        <v>0</v>
      </c>
      <c r="BZ288" s="169">
        <f>SUM($AF288:AX288)-SUM($AF320:AX320)-SUM($C320:U320)-SUM($BH320:BZ320)</f>
        <v>0</v>
      </c>
      <c r="CA288" s="169">
        <f>SUM($AF288:AY288)-SUM($AF320:AY320)-SUM($C320:V320)-SUM($BH320:CA320)</f>
        <v>0</v>
      </c>
      <c r="CB288" s="169">
        <f>SUM($AF288:AZ288)-SUM($AF320:AZ320)-SUM($C320:W320)-SUM($BH320:CB320)</f>
        <v>0</v>
      </c>
      <c r="CC288" s="169">
        <f>SUM($AF288:BA288)-SUM($AF320:BA320)-SUM($C320:X320)-SUM($BH320:CC320)</f>
        <v>0</v>
      </c>
      <c r="CD288" s="169">
        <f>SUM($AF288:BB288)-SUM($AF320:BB320)-SUM($C320:Y320)-SUM($BH320:CD320)</f>
        <v>0</v>
      </c>
      <c r="CE288" s="169">
        <f>SUM($AF288:BC288)-SUM($AF320:BC320)-SUM($C320:Z320)-SUM($BH320:CE320)</f>
        <v>0</v>
      </c>
      <c r="CF288" s="169">
        <f>SUM($AF288:BD288)-SUM($AF320:BD320)-SUM($C320:AA320)-SUM($BH320:CF320)</f>
        <v>0</v>
      </c>
      <c r="CG288" s="169">
        <f>SUM($AF288:BE288)-SUM($AF320:BE320)-SUM($C320:AB320)-SUM($BH320:CG320)</f>
        <v>0</v>
      </c>
      <c r="CH288" s="52"/>
      <c r="CI288" s="52"/>
      <c r="CJ288" s="67"/>
      <c r="CK288" s="67"/>
      <c r="CL288" s="67"/>
      <c r="CM288" s="67"/>
      <c r="CN288" s="67"/>
      <c r="CO288" s="67"/>
      <c r="CP288" s="67"/>
      <c r="CQ288" s="67"/>
      <c r="CR288" s="67"/>
      <c r="CS288" s="67"/>
      <c r="CT288" s="67"/>
      <c r="CU288" s="67"/>
      <c r="CV288" s="67"/>
      <c r="CW288" s="67"/>
      <c r="CX288" s="67"/>
      <c r="CY288" s="67"/>
      <c r="CZ288" s="67"/>
      <c r="DA288" s="67"/>
      <c r="DB288" s="67">
        <f>1-U288</f>
        <v>1</v>
      </c>
      <c r="DC288" s="67">
        <f t="shared" si="44"/>
        <v>0.99947546249999997</v>
      </c>
      <c r="DD288" s="67">
        <f t="shared" si="44"/>
        <v>0.99947038749999995</v>
      </c>
      <c r="DE288" s="67">
        <f t="shared" si="44"/>
        <v>0.99946531249999992</v>
      </c>
      <c r="DF288" s="67">
        <f t="shared" si="42"/>
        <v>0.99946023750000001</v>
      </c>
      <c r="DG288" s="67">
        <f t="shared" si="42"/>
        <v>0.99915456250000012</v>
      </c>
      <c r="DH288" s="67">
        <f t="shared" si="42"/>
        <v>0.99914668750000013</v>
      </c>
      <c r="DI288" s="67">
        <f t="shared" si="42"/>
        <v>0.99913881250000014</v>
      </c>
      <c r="DL288" s="53"/>
      <c r="DM288" s="188" t="str">
        <f t="shared" si="40"/>
        <v/>
      </c>
      <c r="DN288" s="188" t="str">
        <f t="shared" si="40"/>
        <v/>
      </c>
      <c r="DO288" s="188" t="str">
        <f t="shared" si="40"/>
        <v/>
      </c>
      <c r="DP288" s="188" t="str">
        <f t="shared" si="40"/>
        <v/>
      </c>
      <c r="DQ288" s="188" t="str">
        <f t="shared" si="40"/>
        <v/>
      </c>
      <c r="DR288" s="188" t="str">
        <f t="shared" si="40"/>
        <v/>
      </c>
      <c r="DS288" s="188" t="str">
        <f t="shared" si="40"/>
        <v/>
      </c>
      <c r="DT288" s="188" t="str">
        <f t="shared" si="40"/>
        <v/>
      </c>
      <c r="DU288" s="188" t="str">
        <f t="shared" si="40"/>
        <v/>
      </c>
      <c r="DV288" s="188" t="str">
        <f t="shared" si="40"/>
        <v/>
      </c>
      <c r="DW288" s="188" t="str">
        <f t="shared" si="40"/>
        <v/>
      </c>
      <c r="DX288" s="188" t="str">
        <f t="shared" si="40"/>
        <v/>
      </c>
      <c r="DY288" s="188" t="str">
        <f t="shared" si="40"/>
        <v/>
      </c>
      <c r="DZ288" s="188" t="str">
        <f t="shared" si="40"/>
        <v/>
      </c>
      <c r="EA288" s="188" t="str">
        <f t="shared" si="40"/>
        <v/>
      </c>
      <c r="EB288" s="188" t="str">
        <f t="shared" si="40"/>
        <v/>
      </c>
      <c r="EC288" s="188" t="str">
        <f t="shared" si="41"/>
        <v/>
      </c>
      <c r="ED288" s="188" t="str">
        <f t="shared" si="41"/>
        <v/>
      </c>
      <c r="EE288" s="188" t="str">
        <f t="shared" si="41"/>
        <v/>
      </c>
      <c r="EF288" s="188" t="str">
        <f t="shared" si="41"/>
        <v/>
      </c>
      <c r="EG288" s="188" t="str">
        <f t="shared" si="41"/>
        <v/>
      </c>
      <c r="EH288" s="188" t="str">
        <f t="shared" si="41"/>
        <v/>
      </c>
      <c r="EI288" s="188" t="str">
        <f t="shared" si="41"/>
        <v/>
      </c>
      <c r="EJ288" s="188" t="str">
        <f t="shared" si="41"/>
        <v/>
      </c>
      <c r="EK288" s="188" t="str">
        <f t="shared" si="41"/>
        <v/>
      </c>
    </row>
    <row r="289" spans="1:141" x14ac:dyDescent="0.3">
      <c r="B289" s="1">
        <v>20</v>
      </c>
      <c r="C289" s="155"/>
      <c r="D289" s="155"/>
      <c r="E289" s="155"/>
      <c r="F289" s="155"/>
      <c r="G289" s="155"/>
      <c r="H289" s="155"/>
      <c r="I289" s="155"/>
      <c r="J289" s="155"/>
      <c r="K289" s="155"/>
      <c r="L289" s="155"/>
      <c r="M289" s="155"/>
      <c r="N289" s="155"/>
      <c r="O289" s="155"/>
      <c r="P289" s="155"/>
      <c r="Q289" s="155"/>
      <c r="R289" s="155"/>
      <c r="S289" s="155"/>
      <c r="T289" s="155"/>
      <c r="U289" s="155"/>
      <c r="V289" s="155"/>
      <c r="W289" s="155">
        <f t="shared" si="43"/>
        <v>5.2453750000002266E-4</v>
      </c>
      <c r="X289" s="155">
        <f t="shared" si="43"/>
        <v>5.296125000000231E-4</v>
      </c>
      <c r="Y289" s="155">
        <f t="shared" si="43"/>
        <v>5.3468750000002321E-4</v>
      </c>
      <c r="Z289" s="155">
        <f t="shared" si="43"/>
        <v>5.3976250000002354E-4</v>
      </c>
      <c r="AA289" s="155">
        <f t="shared" si="43"/>
        <v>8.4543749999990735E-4</v>
      </c>
      <c r="AB289" s="155">
        <f t="shared" si="43"/>
        <v>8.5331249999990666E-4</v>
      </c>
      <c r="AC289" s="155"/>
      <c r="AD289" s="155"/>
      <c r="AE289" s="155"/>
      <c r="AF289" s="155"/>
      <c r="AG289" s="174">
        <f>D289*D62*PRODUCT($CJ289:CJ289)</f>
        <v>0</v>
      </c>
      <c r="AH289" s="174">
        <f>E289*E62*PRODUCT($CJ289:CK289)</f>
        <v>0</v>
      </c>
      <c r="AI289" s="174">
        <f>F289*F62*PRODUCT($CJ289:CL289)</f>
        <v>0</v>
      </c>
      <c r="AJ289" s="174">
        <f>G289*G62*PRODUCT($CJ289:CM289)</f>
        <v>0</v>
      </c>
      <c r="AK289" s="174">
        <f>H289*H62*PRODUCT($CJ289:CN289)</f>
        <v>0</v>
      </c>
      <c r="AL289" s="174">
        <f>I289*I62*PRODUCT($CJ289:CO289)</f>
        <v>0</v>
      </c>
      <c r="AM289" s="174">
        <f>J289*J62*PRODUCT($CJ289:CP289)</f>
        <v>0</v>
      </c>
      <c r="AN289" s="174">
        <f>K289*K62*PRODUCT($CJ289:CQ289)</f>
        <v>0</v>
      </c>
      <c r="AO289" s="174">
        <f>L289*L62*PRODUCT($CJ289:CR289)</f>
        <v>0</v>
      </c>
      <c r="AP289" s="174">
        <f>M289*M62*PRODUCT($CJ289:CS289)</f>
        <v>0</v>
      </c>
      <c r="AQ289" s="174">
        <f>N289*N62*PRODUCT($CJ289:CT289)</f>
        <v>0</v>
      </c>
      <c r="AR289" s="174">
        <f>O289*O62*PRODUCT($CJ289:CU289)</f>
        <v>0</v>
      </c>
      <c r="AS289" s="174">
        <f>P289*P62*PRODUCT($CJ289:CV289)</f>
        <v>0</v>
      </c>
      <c r="AT289" s="174">
        <f>Q289*Q62*PRODUCT($CJ289:CW289)</f>
        <v>0</v>
      </c>
      <c r="AU289" s="174">
        <f>R289*R62*PRODUCT($CJ289:CX289)</f>
        <v>0</v>
      </c>
      <c r="AV289" s="174">
        <f>S289*S62*PRODUCT($CJ289:CY289)</f>
        <v>0</v>
      </c>
      <c r="AW289" s="174">
        <f>T289*T62*PRODUCT($CJ289:CZ289)</f>
        <v>0</v>
      </c>
      <c r="AX289" s="174">
        <f>U289*U62*PRODUCT($CJ289:DA289)</f>
        <v>0</v>
      </c>
      <c r="AY289" s="174">
        <f>V289*V62*PRODUCT($CJ289:DB289)</f>
        <v>0</v>
      </c>
      <c r="AZ289" s="174">
        <f>W289*W62*PRODUCT($CJ289:DC289)</f>
        <v>0</v>
      </c>
      <c r="BA289" s="174">
        <f>X289*X62*PRODUCT($CJ289:DD289)</f>
        <v>0</v>
      </c>
      <c r="BB289" s="174">
        <f>Y289*Y62*PRODUCT($CJ289:DE289)</f>
        <v>0</v>
      </c>
      <c r="BC289" s="174">
        <f>Z289*Z62*PRODUCT($CJ289:DF289)</f>
        <v>0</v>
      </c>
      <c r="BD289" s="174">
        <f>AA289*AA62*PRODUCT($CJ289:DG289)</f>
        <v>0</v>
      </c>
      <c r="BE289" s="174">
        <f>AB289*AB62*PRODUCT($CJ289:DH289)</f>
        <v>0</v>
      </c>
      <c r="BF289" s="93"/>
      <c r="BG289" s="93"/>
      <c r="BH289" s="93"/>
      <c r="BI289" s="169">
        <f>SUM($AF289:AG289)-SUM($AF321:AG321)-SUM($C321:D321)-SUM($BH321:BI321)</f>
        <v>0</v>
      </c>
      <c r="BJ289" s="169">
        <f>SUM($AF289:AH289)-SUM($AF321:AH321)-SUM($C321:E321)-SUM($BH321:BJ321)</f>
        <v>0</v>
      </c>
      <c r="BK289" s="169">
        <f>SUM($AF289:AI289)-SUM($AF321:AI321)-SUM($C321:F321)-SUM($BH321:BK321)</f>
        <v>0</v>
      </c>
      <c r="BL289" s="169">
        <f>SUM($AF289:AJ289)-SUM($AF321:AJ321)-SUM($C321:G321)-SUM($BH321:BL321)</f>
        <v>0</v>
      </c>
      <c r="BM289" s="169">
        <f>SUM($AF289:AK289)-SUM($AF321:AK321)-SUM($C321:H321)-SUM($BH321:BM321)</f>
        <v>0</v>
      </c>
      <c r="BN289" s="169">
        <f>SUM($AF289:AL289)-SUM($AF321:AL321)-SUM($C321:I321)-SUM($BH321:BN321)</f>
        <v>0</v>
      </c>
      <c r="BO289" s="169">
        <f>SUM($AF289:AM289)-SUM($AF321:AM321)-SUM($C321:J321)-SUM($BH321:BO321)</f>
        <v>0</v>
      </c>
      <c r="BP289" s="169">
        <f>SUM($AF289:AN289)-SUM($AF321:AN321)-SUM($C321:K321)-SUM($BH321:BP321)</f>
        <v>0</v>
      </c>
      <c r="BQ289" s="169">
        <f>SUM($AF289:AO289)-SUM($AF321:AO321)-SUM($C321:L321)-SUM($BH321:BQ321)</f>
        <v>0</v>
      </c>
      <c r="BR289" s="169">
        <f>SUM($AF289:AP289)-SUM($AF321:AP321)-SUM($C321:M321)-SUM($BH321:BR321)</f>
        <v>0</v>
      </c>
      <c r="BS289" s="169">
        <f>SUM($AF289:AQ289)-SUM($AF321:AQ321)-SUM($C321:N321)-SUM($BH321:BS321)</f>
        <v>0</v>
      </c>
      <c r="BT289" s="169">
        <f>SUM($AF289:AR289)-SUM($AF321:AR321)-SUM($C321:O321)-SUM($BH321:BT321)</f>
        <v>0</v>
      </c>
      <c r="BU289" s="169">
        <f>SUM($AF289:AS289)-SUM($AF321:AS321)-SUM($C321:P321)-SUM($BH321:BU321)</f>
        <v>0</v>
      </c>
      <c r="BV289" s="169">
        <f>SUM($AF289:AT289)-SUM($AF321:AT321)-SUM($C321:Q321)-SUM($BH321:BV321)</f>
        <v>0</v>
      </c>
      <c r="BW289" s="169">
        <f>SUM($AF289:AU289)-SUM($AF321:AU321)-SUM($C321:R321)-SUM($BH321:BW321)</f>
        <v>0</v>
      </c>
      <c r="BX289" s="169">
        <f>SUM($AF289:AV289)-SUM($AF321:AV321)-SUM($C321:S321)-SUM($BH321:BX321)</f>
        <v>0</v>
      </c>
      <c r="BY289" s="169">
        <f>SUM($AF289:AW289)-SUM($AF321:AW321)-SUM($C321:T321)-SUM($BH321:BY321)</f>
        <v>0</v>
      </c>
      <c r="BZ289" s="169">
        <f>SUM($AF289:AX289)-SUM($AF321:AX321)-SUM($C321:U321)-SUM($BH321:BZ321)</f>
        <v>0</v>
      </c>
      <c r="CA289" s="169">
        <f>SUM($AF289:AY289)-SUM($AF321:AY321)-SUM($C321:V321)-SUM($BH321:CA321)</f>
        <v>0</v>
      </c>
      <c r="CB289" s="169">
        <f>SUM($AF289:AZ289)-SUM($AF321:AZ321)-SUM($C321:W321)-SUM($BH321:CB321)</f>
        <v>0</v>
      </c>
      <c r="CC289" s="169">
        <f>SUM($AF289:BA289)-SUM($AF321:BA321)-SUM($C321:X321)-SUM($BH321:CC321)</f>
        <v>0</v>
      </c>
      <c r="CD289" s="169">
        <f>SUM($AF289:BB289)-SUM($AF321:BB321)-SUM($C321:Y321)-SUM($BH321:CD321)</f>
        <v>0</v>
      </c>
      <c r="CE289" s="169">
        <f>SUM($AF289:BC289)-SUM($AF321:BC321)-SUM($C321:Z321)-SUM($BH321:CE321)</f>
        <v>0</v>
      </c>
      <c r="CF289" s="169">
        <f>SUM($AF289:BD289)-SUM($AF321:BD321)-SUM($C321:AA321)-SUM($BH321:CF321)</f>
        <v>0</v>
      </c>
      <c r="CG289" s="169">
        <f>SUM($AF289:BE289)-SUM($AF321:BE321)-SUM($C321:AB321)-SUM($BH321:CG321)</f>
        <v>0</v>
      </c>
      <c r="CH289" s="52"/>
      <c r="CI289" s="52"/>
      <c r="CJ289" s="67"/>
      <c r="CK289" s="67"/>
      <c r="CL289" s="67"/>
      <c r="CM289" s="67"/>
      <c r="CN289" s="67"/>
      <c r="CO289" s="67"/>
      <c r="CP289" s="67"/>
      <c r="CQ289" s="67"/>
      <c r="CR289" s="67"/>
      <c r="CS289" s="67"/>
      <c r="CT289" s="67"/>
      <c r="CU289" s="67"/>
      <c r="CV289" s="67"/>
      <c r="CW289" s="67"/>
      <c r="CX289" s="67"/>
      <c r="CY289" s="67"/>
      <c r="CZ289" s="67"/>
      <c r="DA289" s="67"/>
      <c r="DB289" s="67"/>
      <c r="DC289" s="67">
        <f>1-V289</f>
        <v>1</v>
      </c>
      <c r="DD289" s="67">
        <f t="shared" si="44"/>
        <v>0.99947546249999997</v>
      </c>
      <c r="DE289" s="67">
        <f t="shared" si="44"/>
        <v>0.99947038749999995</v>
      </c>
      <c r="DF289" s="67">
        <f t="shared" si="42"/>
        <v>0.99946531249999992</v>
      </c>
      <c r="DG289" s="67">
        <f t="shared" si="42"/>
        <v>0.99946023750000001</v>
      </c>
      <c r="DH289" s="67">
        <f t="shared" si="42"/>
        <v>0.99915456250000012</v>
      </c>
      <c r="DI289" s="67">
        <f t="shared" si="42"/>
        <v>0.99914668750000013</v>
      </c>
      <c r="DL289" s="53"/>
      <c r="DM289" s="188" t="str">
        <f t="shared" si="40"/>
        <v/>
      </c>
      <c r="DN289" s="188" t="str">
        <f t="shared" si="40"/>
        <v/>
      </c>
      <c r="DO289" s="188" t="str">
        <f t="shared" si="40"/>
        <v/>
      </c>
      <c r="DP289" s="188" t="str">
        <f t="shared" si="40"/>
        <v/>
      </c>
      <c r="DQ289" s="188" t="str">
        <f t="shared" si="40"/>
        <v/>
      </c>
      <c r="DR289" s="188" t="str">
        <f t="shared" si="40"/>
        <v/>
      </c>
      <c r="DS289" s="188" t="str">
        <f t="shared" si="40"/>
        <v/>
      </c>
      <c r="DT289" s="188" t="str">
        <f t="shared" si="40"/>
        <v/>
      </c>
      <c r="DU289" s="188" t="str">
        <f t="shared" si="40"/>
        <v/>
      </c>
      <c r="DV289" s="188" t="str">
        <f t="shared" si="40"/>
        <v/>
      </c>
      <c r="DW289" s="188" t="str">
        <f t="shared" si="40"/>
        <v/>
      </c>
      <c r="DX289" s="188" t="str">
        <f t="shared" si="40"/>
        <v/>
      </c>
      <c r="DY289" s="188" t="str">
        <f t="shared" si="40"/>
        <v/>
      </c>
      <c r="DZ289" s="188" t="str">
        <f t="shared" si="40"/>
        <v/>
      </c>
      <c r="EA289" s="188" t="str">
        <f t="shared" si="40"/>
        <v/>
      </c>
      <c r="EB289" s="188" t="str">
        <f t="shared" si="40"/>
        <v/>
      </c>
      <c r="EC289" s="188" t="str">
        <f t="shared" si="41"/>
        <v/>
      </c>
      <c r="ED289" s="188" t="str">
        <f t="shared" si="41"/>
        <v/>
      </c>
      <c r="EE289" s="188" t="str">
        <f t="shared" si="41"/>
        <v/>
      </c>
      <c r="EF289" s="188" t="str">
        <f t="shared" si="41"/>
        <v/>
      </c>
      <c r="EG289" s="188" t="str">
        <f t="shared" si="41"/>
        <v/>
      </c>
      <c r="EH289" s="188" t="str">
        <f t="shared" si="41"/>
        <v/>
      </c>
      <c r="EI289" s="188" t="str">
        <f t="shared" si="41"/>
        <v/>
      </c>
      <c r="EJ289" s="188" t="str">
        <f t="shared" si="41"/>
        <v/>
      </c>
      <c r="EK289" s="188" t="str">
        <f t="shared" si="41"/>
        <v/>
      </c>
    </row>
    <row r="290" spans="1:141" x14ac:dyDescent="0.3">
      <c r="B290" s="1">
        <v>21</v>
      </c>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f>VLOOKUP(W97,CHDinc,$A$4,FALSE)*(1+((VLOOKUP(W97,CHDrisk,$A$4,FALSE)-1)*MAX(0,AZ129-BaselineBMI)))</f>
        <v>5.2453750000002266E-4</v>
      </c>
      <c r="Y290" s="155">
        <f>VLOOKUP(X97,CHDinc,$A$4,FALSE)*(1+((VLOOKUP(X97,CHDrisk,$A$4,FALSE)-1)*MAX(0,BA129-BaselineBMI)))</f>
        <v>5.296125000000231E-4</v>
      </c>
      <c r="Z290" s="155">
        <f>VLOOKUP(Y97,CHDinc,$A$4,FALSE)*(1+((VLOOKUP(Y97,CHDrisk,$A$4,FALSE)-1)*MAX(0,BB129-BaselineBMI)))</f>
        <v>5.3468750000002321E-4</v>
      </c>
      <c r="AA290" s="155">
        <f>VLOOKUP(Z97,CHDinc,$A$4,FALSE)*(1+((VLOOKUP(Z97,CHDrisk,$A$4,FALSE)-1)*MAX(0,BC129-BaselineBMI)))</f>
        <v>5.3976250000002354E-4</v>
      </c>
      <c r="AB290" s="155">
        <f>VLOOKUP(AA97,CHDinc,$A$4,FALSE)*(1+((VLOOKUP(AA97,CHDrisk,$A$4,FALSE)-1)*MAX(0,BD129-BaselineBMI)))</f>
        <v>8.4543749999990735E-4</v>
      </c>
      <c r="AC290" s="155"/>
      <c r="AD290" s="155"/>
      <c r="AE290" s="155"/>
      <c r="AF290" s="155"/>
      <c r="AG290" s="174">
        <f>D290*D63*PRODUCT($CJ290:CJ290)</f>
        <v>0</v>
      </c>
      <c r="AH290" s="174">
        <f>E290*E63*PRODUCT($CJ290:CK290)</f>
        <v>0</v>
      </c>
      <c r="AI290" s="174">
        <f>F290*F63*PRODUCT($CJ290:CL290)</f>
        <v>0</v>
      </c>
      <c r="AJ290" s="174">
        <f>G290*G63*PRODUCT($CJ290:CM290)</f>
        <v>0</v>
      </c>
      <c r="AK290" s="174">
        <f>H290*H63*PRODUCT($CJ290:CN290)</f>
        <v>0</v>
      </c>
      <c r="AL290" s="174">
        <f>I290*I63*PRODUCT($CJ290:CO290)</f>
        <v>0</v>
      </c>
      <c r="AM290" s="174">
        <f>J290*J63*PRODUCT($CJ290:CP290)</f>
        <v>0</v>
      </c>
      <c r="AN290" s="174">
        <f>K290*K63*PRODUCT($CJ290:CQ290)</f>
        <v>0</v>
      </c>
      <c r="AO290" s="174">
        <f>L290*L63*PRODUCT($CJ290:CR290)</f>
        <v>0</v>
      </c>
      <c r="AP290" s="174">
        <f>M290*M63*PRODUCT($CJ290:CS290)</f>
        <v>0</v>
      </c>
      <c r="AQ290" s="174">
        <f>N290*N63*PRODUCT($CJ290:CT290)</f>
        <v>0</v>
      </c>
      <c r="AR290" s="174">
        <f>O290*O63*PRODUCT($CJ290:CU290)</f>
        <v>0</v>
      </c>
      <c r="AS290" s="174">
        <f>P290*P63*PRODUCT($CJ290:CV290)</f>
        <v>0</v>
      </c>
      <c r="AT290" s="174">
        <f>Q290*Q63*PRODUCT($CJ290:CW290)</f>
        <v>0</v>
      </c>
      <c r="AU290" s="174">
        <f>R290*R63*PRODUCT($CJ290:CX290)</f>
        <v>0</v>
      </c>
      <c r="AV290" s="174">
        <f>S290*S63*PRODUCT($CJ290:CY290)</f>
        <v>0</v>
      </c>
      <c r="AW290" s="174">
        <f>T290*T63*PRODUCT($CJ290:CZ290)</f>
        <v>0</v>
      </c>
      <c r="AX290" s="174">
        <f>U290*U63*PRODUCT($CJ290:DA290)</f>
        <v>0</v>
      </c>
      <c r="AY290" s="174">
        <f>V290*V63*PRODUCT($CJ290:DB290)</f>
        <v>0</v>
      </c>
      <c r="AZ290" s="174">
        <f>W290*W63*PRODUCT($CJ290:DC290)</f>
        <v>0</v>
      </c>
      <c r="BA290" s="174">
        <f>X290*X63*PRODUCT($CJ290:DD290)</f>
        <v>0</v>
      </c>
      <c r="BB290" s="174">
        <f>Y290*Y63*PRODUCT($CJ290:DE290)</f>
        <v>0</v>
      </c>
      <c r="BC290" s="174">
        <f>Z290*Z63*PRODUCT($CJ290:DF290)</f>
        <v>0</v>
      </c>
      <c r="BD290" s="174">
        <f>AA290*AA63*PRODUCT($CJ290:DG290)</f>
        <v>0</v>
      </c>
      <c r="BE290" s="174">
        <f>AB290*AB63*PRODUCT($CJ290:DH290)</f>
        <v>0</v>
      </c>
      <c r="BF290" s="93"/>
      <c r="BG290" s="93"/>
      <c r="BH290" s="93"/>
      <c r="BI290" s="169">
        <f>SUM($AF290:AG290)-SUM($AF322:AG322)-SUM($C322:D322)-SUM($BH322:BI322)</f>
        <v>0</v>
      </c>
      <c r="BJ290" s="169">
        <f>SUM($AF290:AH290)-SUM($AF322:AH322)-SUM($C322:E322)-SUM($BH322:BJ322)</f>
        <v>0</v>
      </c>
      <c r="BK290" s="169">
        <f>SUM($AF290:AI290)-SUM($AF322:AI322)-SUM($C322:F322)-SUM($BH322:BK322)</f>
        <v>0</v>
      </c>
      <c r="BL290" s="169">
        <f>SUM($AF290:AJ290)-SUM($AF322:AJ322)-SUM($C322:G322)-SUM($BH322:BL322)</f>
        <v>0</v>
      </c>
      <c r="BM290" s="169">
        <f>SUM($AF290:AK290)-SUM($AF322:AK322)-SUM($C322:H322)-SUM($BH322:BM322)</f>
        <v>0</v>
      </c>
      <c r="BN290" s="169">
        <f>SUM($AF290:AL290)-SUM($AF322:AL322)-SUM($C322:I322)-SUM($BH322:BN322)</f>
        <v>0</v>
      </c>
      <c r="BO290" s="169">
        <f>SUM($AF290:AM290)-SUM($AF322:AM322)-SUM($C322:J322)-SUM($BH322:BO322)</f>
        <v>0</v>
      </c>
      <c r="BP290" s="169">
        <f>SUM($AF290:AN290)-SUM($AF322:AN322)-SUM($C322:K322)-SUM($BH322:BP322)</f>
        <v>0</v>
      </c>
      <c r="BQ290" s="169">
        <f>SUM($AF290:AO290)-SUM($AF322:AO322)-SUM($C322:L322)-SUM($BH322:BQ322)</f>
        <v>0</v>
      </c>
      <c r="BR290" s="169">
        <f>SUM($AF290:AP290)-SUM($AF322:AP322)-SUM($C322:M322)-SUM($BH322:BR322)</f>
        <v>0</v>
      </c>
      <c r="BS290" s="169">
        <f>SUM($AF290:AQ290)-SUM($AF322:AQ322)-SUM($C322:N322)-SUM($BH322:BS322)</f>
        <v>0</v>
      </c>
      <c r="BT290" s="169">
        <f>SUM($AF290:AR290)-SUM($AF322:AR322)-SUM($C322:O322)-SUM($BH322:BT322)</f>
        <v>0</v>
      </c>
      <c r="BU290" s="169">
        <f>SUM($AF290:AS290)-SUM($AF322:AS322)-SUM($C322:P322)-SUM($BH322:BU322)</f>
        <v>0</v>
      </c>
      <c r="BV290" s="169">
        <f>SUM($AF290:AT290)-SUM($AF322:AT322)-SUM($C322:Q322)-SUM($BH322:BV322)</f>
        <v>0</v>
      </c>
      <c r="BW290" s="169">
        <f>SUM($AF290:AU290)-SUM($AF322:AU322)-SUM($C322:R322)-SUM($BH322:BW322)</f>
        <v>0</v>
      </c>
      <c r="BX290" s="169">
        <f>SUM($AF290:AV290)-SUM($AF322:AV322)-SUM($C322:S322)-SUM($BH322:BX322)</f>
        <v>0</v>
      </c>
      <c r="BY290" s="169">
        <f>SUM($AF290:AW290)-SUM($AF322:AW322)-SUM($C322:T322)-SUM($BH322:BY322)</f>
        <v>0</v>
      </c>
      <c r="BZ290" s="169">
        <f>SUM($AF290:AX290)-SUM($AF322:AX322)-SUM($C322:U322)-SUM($BH322:BZ322)</f>
        <v>0</v>
      </c>
      <c r="CA290" s="169">
        <f>SUM($AF290:AY290)-SUM($AF322:AY322)-SUM($C322:V322)-SUM($BH322:CA322)</f>
        <v>0</v>
      </c>
      <c r="CB290" s="169">
        <f>SUM($AF290:AZ290)-SUM($AF322:AZ322)-SUM($C322:W322)-SUM($BH322:CB322)</f>
        <v>0</v>
      </c>
      <c r="CC290" s="169">
        <f>SUM($AF290:BA290)-SUM($AF322:BA322)-SUM($C322:X322)-SUM($BH322:CC322)</f>
        <v>0</v>
      </c>
      <c r="CD290" s="169">
        <f>SUM($AF290:BB290)-SUM($AF322:BB322)-SUM($C322:Y322)-SUM($BH322:CD322)</f>
        <v>0</v>
      </c>
      <c r="CE290" s="169">
        <f>SUM($AF290:BC290)-SUM($AF322:BC322)-SUM($C322:Z322)-SUM($BH322:CE322)</f>
        <v>0</v>
      </c>
      <c r="CF290" s="169">
        <f>SUM($AF290:BD290)-SUM($AF322:BD322)-SUM($C322:AA322)-SUM($BH322:CF322)</f>
        <v>0</v>
      </c>
      <c r="CG290" s="169">
        <f>SUM($AF290:BE290)-SUM($AF322:BE322)-SUM($C322:AB322)-SUM($BH322:CG322)</f>
        <v>0</v>
      </c>
      <c r="CH290" s="52"/>
      <c r="CI290" s="52"/>
      <c r="CJ290" s="67"/>
      <c r="CK290" s="67"/>
      <c r="CL290" s="67"/>
      <c r="CM290" s="67"/>
      <c r="CN290" s="67"/>
      <c r="CO290" s="67"/>
      <c r="CP290" s="67"/>
      <c r="CQ290" s="67"/>
      <c r="CR290" s="67"/>
      <c r="CS290" s="67"/>
      <c r="CT290" s="67"/>
      <c r="CU290" s="67"/>
      <c r="CV290" s="67"/>
      <c r="CW290" s="67"/>
      <c r="CX290" s="67"/>
      <c r="CY290" s="67"/>
      <c r="CZ290" s="67"/>
      <c r="DA290" s="67"/>
      <c r="DB290" s="67"/>
      <c r="DC290" s="67"/>
      <c r="DD290" s="67">
        <f>1-W290</f>
        <v>1</v>
      </c>
      <c r="DE290" s="67">
        <f t="shared" si="44"/>
        <v>0.99947546249999997</v>
      </c>
      <c r="DF290" s="67">
        <f t="shared" si="42"/>
        <v>0.99947038749999995</v>
      </c>
      <c r="DG290" s="67">
        <f t="shared" si="42"/>
        <v>0.99946531249999992</v>
      </c>
      <c r="DH290" s="67">
        <f t="shared" si="42"/>
        <v>0.99946023750000001</v>
      </c>
      <c r="DI290" s="67">
        <f t="shared" si="42"/>
        <v>0.99915456250000012</v>
      </c>
      <c r="DL290" s="53"/>
      <c r="DM290" s="188" t="str">
        <f t="shared" si="40"/>
        <v/>
      </c>
      <c r="DN290" s="188" t="str">
        <f t="shared" si="40"/>
        <v/>
      </c>
      <c r="DO290" s="188" t="str">
        <f t="shared" si="40"/>
        <v/>
      </c>
      <c r="DP290" s="188" t="str">
        <f t="shared" si="40"/>
        <v/>
      </c>
      <c r="DQ290" s="188" t="str">
        <f t="shared" si="40"/>
        <v/>
      </c>
      <c r="DR290" s="188" t="str">
        <f t="shared" si="40"/>
        <v/>
      </c>
      <c r="DS290" s="188" t="str">
        <f t="shared" si="40"/>
        <v/>
      </c>
      <c r="DT290" s="188" t="str">
        <f t="shared" si="40"/>
        <v/>
      </c>
      <c r="DU290" s="188" t="str">
        <f t="shared" si="40"/>
        <v/>
      </c>
      <c r="DV290" s="188" t="str">
        <f t="shared" si="40"/>
        <v/>
      </c>
      <c r="DW290" s="188" t="str">
        <f t="shared" si="40"/>
        <v/>
      </c>
      <c r="DX290" s="188" t="str">
        <f t="shared" si="40"/>
        <v/>
      </c>
      <c r="DY290" s="188" t="str">
        <f t="shared" si="40"/>
        <v/>
      </c>
      <c r="DZ290" s="188" t="str">
        <f t="shared" si="40"/>
        <v/>
      </c>
      <c r="EA290" s="188" t="str">
        <f t="shared" si="40"/>
        <v/>
      </c>
      <c r="EB290" s="188" t="str">
        <f t="shared" si="40"/>
        <v/>
      </c>
      <c r="EC290" s="188" t="str">
        <f t="shared" si="41"/>
        <v/>
      </c>
      <c r="ED290" s="188" t="str">
        <f t="shared" si="41"/>
        <v/>
      </c>
      <c r="EE290" s="188" t="str">
        <f t="shared" si="41"/>
        <v/>
      </c>
      <c r="EF290" s="188" t="str">
        <f t="shared" si="41"/>
        <v/>
      </c>
      <c r="EG290" s="188" t="str">
        <f t="shared" si="41"/>
        <v/>
      </c>
      <c r="EH290" s="188" t="str">
        <f t="shared" si="41"/>
        <v/>
      </c>
      <c r="EI290" s="188" t="str">
        <f t="shared" si="41"/>
        <v/>
      </c>
      <c r="EJ290" s="188" t="str">
        <f t="shared" si="41"/>
        <v/>
      </c>
      <c r="EK290" s="188" t="str">
        <f t="shared" si="41"/>
        <v/>
      </c>
    </row>
    <row r="291" spans="1:141" x14ac:dyDescent="0.3">
      <c r="B291" s="1">
        <v>22</v>
      </c>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f>VLOOKUP(X98,CHDinc,$A$4,FALSE)*(1+((VLOOKUP(X98,CHDrisk,$A$4,FALSE)-1)*MAX(0,BA130-BaselineBMI)))</f>
        <v>5.2453750000002266E-4</v>
      </c>
      <c r="Z291" s="155">
        <f>VLOOKUP(Y98,CHDinc,$A$4,FALSE)*(1+((VLOOKUP(Y98,CHDrisk,$A$4,FALSE)-1)*MAX(0,BB130-BaselineBMI)))</f>
        <v>5.296125000000231E-4</v>
      </c>
      <c r="AA291" s="155">
        <f>VLOOKUP(Z98,CHDinc,$A$4,FALSE)*(1+((VLOOKUP(Z98,CHDrisk,$A$4,FALSE)-1)*MAX(0,BC130-BaselineBMI)))</f>
        <v>5.3468750000002321E-4</v>
      </c>
      <c r="AB291" s="155">
        <f>VLOOKUP(AA98,CHDinc,$A$4,FALSE)*(1+((VLOOKUP(AA98,CHDrisk,$A$4,FALSE)-1)*MAX(0,BD130-BaselineBMI)))</f>
        <v>5.3976250000002354E-4</v>
      </c>
      <c r="AC291" s="155"/>
      <c r="AD291" s="155"/>
      <c r="AE291" s="155"/>
      <c r="AF291" s="155"/>
      <c r="AG291" s="174">
        <f>D291*D64*PRODUCT($CJ291:CJ291)</f>
        <v>0</v>
      </c>
      <c r="AH291" s="174">
        <f>E291*E64*PRODUCT($CJ291:CK291)</f>
        <v>0</v>
      </c>
      <c r="AI291" s="174">
        <f>F291*F64*PRODUCT($CJ291:CL291)</f>
        <v>0</v>
      </c>
      <c r="AJ291" s="174">
        <f>G291*G64*PRODUCT($CJ291:CM291)</f>
        <v>0</v>
      </c>
      <c r="AK291" s="174">
        <f>H291*H64*PRODUCT($CJ291:CN291)</f>
        <v>0</v>
      </c>
      <c r="AL291" s="174">
        <f>I291*I64*PRODUCT($CJ291:CO291)</f>
        <v>0</v>
      </c>
      <c r="AM291" s="174">
        <f>J291*J64*PRODUCT($CJ291:CP291)</f>
        <v>0</v>
      </c>
      <c r="AN291" s="174">
        <f>K291*K64*PRODUCT($CJ291:CQ291)</f>
        <v>0</v>
      </c>
      <c r="AO291" s="174">
        <f>L291*L64*PRODUCT($CJ291:CR291)</f>
        <v>0</v>
      </c>
      <c r="AP291" s="174">
        <f>M291*M64*PRODUCT($CJ291:CS291)</f>
        <v>0</v>
      </c>
      <c r="AQ291" s="174">
        <f>N291*N64*PRODUCT($CJ291:CT291)</f>
        <v>0</v>
      </c>
      <c r="AR291" s="174">
        <f>O291*O64*PRODUCT($CJ291:CU291)</f>
        <v>0</v>
      </c>
      <c r="AS291" s="174">
        <f>P291*P64*PRODUCT($CJ291:CV291)</f>
        <v>0</v>
      </c>
      <c r="AT291" s="174">
        <f>Q291*Q64*PRODUCT($CJ291:CW291)</f>
        <v>0</v>
      </c>
      <c r="AU291" s="174">
        <f>R291*R64*PRODUCT($CJ291:CX291)</f>
        <v>0</v>
      </c>
      <c r="AV291" s="174">
        <f>S291*S64*PRODUCT($CJ291:CY291)</f>
        <v>0</v>
      </c>
      <c r="AW291" s="174">
        <f>T291*T64*PRODUCT($CJ291:CZ291)</f>
        <v>0</v>
      </c>
      <c r="AX291" s="174">
        <f>U291*U64*PRODUCT($CJ291:DA291)</f>
        <v>0</v>
      </c>
      <c r="AY291" s="174">
        <f>V291*V64*PRODUCT($CJ291:DB291)</f>
        <v>0</v>
      </c>
      <c r="AZ291" s="174">
        <f>W291*W64*PRODUCT($CJ291:DC291)</f>
        <v>0</v>
      </c>
      <c r="BA291" s="174">
        <f>X291*X64*PRODUCT($CJ291:DD291)</f>
        <v>0</v>
      </c>
      <c r="BB291" s="174">
        <f>Y291*Y64*PRODUCT($CJ291:DE291)</f>
        <v>0</v>
      </c>
      <c r="BC291" s="174">
        <f>Z291*Z64*PRODUCT($CJ291:DF291)</f>
        <v>0</v>
      </c>
      <c r="BD291" s="174">
        <f>AA291*AA64*PRODUCT($CJ291:DG291)</f>
        <v>0</v>
      </c>
      <c r="BE291" s="174">
        <f>AB291*AB64*PRODUCT($CJ291:DH291)</f>
        <v>0</v>
      </c>
      <c r="BF291" s="93"/>
      <c r="BG291" s="93"/>
      <c r="BH291" s="93"/>
      <c r="BI291" s="169">
        <f>SUM($AF291:AG291)-SUM($AF323:AG323)-SUM($C323:D323)-SUM($BH323:BI323)</f>
        <v>0</v>
      </c>
      <c r="BJ291" s="169">
        <f>SUM($AF291:AH291)-SUM($AF323:AH323)-SUM($C323:E323)-SUM($BH323:BJ323)</f>
        <v>0</v>
      </c>
      <c r="BK291" s="169">
        <f>SUM($AF291:AI291)-SUM($AF323:AI323)-SUM($C323:F323)-SUM($BH323:BK323)</f>
        <v>0</v>
      </c>
      <c r="BL291" s="169">
        <f>SUM($AF291:AJ291)-SUM($AF323:AJ323)-SUM($C323:G323)-SUM($BH323:BL323)</f>
        <v>0</v>
      </c>
      <c r="BM291" s="169">
        <f>SUM($AF291:AK291)-SUM($AF323:AK323)-SUM($C323:H323)-SUM($BH323:BM323)</f>
        <v>0</v>
      </c>
      <c r="BN291" s="169">
        <f>SUM($AF291:AL291)-SUM($AF323:AL323)-SUM($C323:I323)-SUM($BH323:BN323)</f>
        <v>0</v>
      </c>
      <c r="BO291" s="169">
        <f>SUM($AF291:AM291)-SUM($AF323:AM323)-SUM($C323:J323)-SUM($BH323:BO323)</f>
        <v>0</v>
      </c>
      <c r="BP291" s="169">
        <f>SUM($AF291:AN291)-SUM($AF323:AN323)-SUM($C323:K323)-SUM($BH323:BP323)</f>
        <v>0</v>
      </c>
      <c r="BQ291" s="169">
        <f>SUM($AF291:AO291)-SUM($AF323:AO323)-SUM($C323:L323)-SUM($BH323:BQ323)</f>
        <v>0</v>
      </c>
      <c r="BR291" s="169">
        <f>SUM($AF291:AP291)-SUM($AF323:AP323)-SUM($C323:M323)-SUM($BH323:BR323)</f>
        <v>0</v>
      </c>
      <c r="BS291" s="169">
        <f>SUM($AF291:AQ291)-SUM($AF323:AQ323)-SUM($C323:N323)-SUM($BH323:BS323)</f>
        <v>0</v>
      </c>
      <c r="BT291" s="169">
        <f>SUM($AF291:AR291)-SUM($AF323:AR323)-SUM($C323:O323)-SUM($BH323:BT323)</f>
        <v>0</v>
      </c>
      <c r="BU291" s="169">
        <f>SUM($AF291:AS291)-SUM($AF323:AS323)-SUM($C323:P323)-SUM($BH323:BU323)</f>
        <v>0</v>
      </c>
      <c r="BV291" s="169">
        <f>SUM($AF291:AT291)-SUM($AF323:AT323)-SUM($C323:Q323)-SUM($BH323:BV323)</f>
        <v>0</v>
      </c>
      <c r="BW291" s="169">
        <f>SUM($AF291:AU291)-SUM($AF323:AU323)-SUM($C323:R323)-SUM($BH323:BW323)</f>
        <v>0</v>
      </c>
      <c r="BX291" s="169">
        <f>SUM($AF291:AV291)-SUM($AF323:AV323)-SUM($C323:S323)-SUM($BH323:BX323)</f>
        <v>0</v>
      </c>
      <c r="BY291" s="169">
        <f>SUM($AF291:AW291)-SUM($AF323:AW323)-SUM($C323:T323)-SUM($BH323:BY323)</f>
        <v>0</v>
      </c>
      <c r="BZ291" s="169">
        <f>SUM($AF291:AX291)-SUM($AF323:AX323)-SUM($C323:U323)-SUM($BH323:BZ323)</f>
        <v>0</v>
      </c>
      <c r="CA291" s="169">
        <f>SUM($AF291:AY291)-SUM($AF323:AY323)-SUM($C323:V323)-SUM($BH323:CA323)</f>
        <v>0</v>
      </c>
      <c r="CB291" s="169">
        <f>SUM($AF291:AZ291)-SUM($AF323:AZ323)-SUM($C323:W323)-SUM($BH323:CB323)</f>
        <v>0</v>
      </c>
      <c r="CC291" s="169">
        <f>SUM($AF291:BA291)-SUM($AF323:BA323)-SUM($C323:X323)-SUM($BH323:CC323)</f>
        <v>0</v>
      </c>
      <c r="CD291" s="169">
        <f>SUM($AF291:BB291)-SUM($AF323:BB323)-SUM($C323:Y323)-SUM($BH323:CD323)</f>
        <v>0</v>
      </c>
      <c r="CE291" s="169">
        <f>SUM($AF291:BC291)-SUM($AF323:BC323)-SUM($C323:Z323)-SUM($BH323:CE323)</f>
        <v>0</v>
      </c>
      <c r="CF291" s="169">
        <f>SUM($AF291:BD291)-SUM($AF323:BD323)-SUM($C323:AA323)-SUM($BH323:CF323)</f>
        <v>0</v>
      </c>
      <c r="CG291" s="169">
        <f>SUM($AF291:BE291)-SUM($AF323:BE323)-SUM($C323:AB323)-SUM($BH323:CG323)</f>
        <v>0</v>
      </c>
      <c r="CH291" s="52"/>
      <c r="CI291" s="52"/>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f>1-X291</f>
        <v>1</v>
      </c>
      <c r="DF291" s="67">
        <f t="shared" si="42"/>
        <v>0.99947546249999997</v>
      </c>
      <c r="DG291" s="67">
        <f t="shared" si="42"/>
        <v>0.99947038749999995</v>
      </c>
      <c r="DH291" s="67">
        <f t="shared" si="42"/>
        <v>0.99946531249999992</v>
      </c>
      <c r="DI291" s="67">
        <f t="shared" si="42"/>
        <v>0.99946023750000001</v>
      </c>
      <c r="DL291" s="53"/>
      <c r="DM291" s="188" t="str">
        <f t="shared" si="40"/>
        <v/>
      </c>
      <c r="DN291" s="188" t="str">
        <f t="shared" si="40"/>
        <v/>
      </c>
      <c r="DO291" s="188" t="str">
        <f t="shared" si="40"/>
        <v/>
      </c>
      <c r="DP291" s="188" t="str">
        <f t="shared" si="40"/>
        <v/>
      </c>
      <c r="DQ291" s="188" t="str">
        <f t="shared" si="40"/>
        <v/>
      </c>
      <c r="DR291" s="188" t="str">
        <f t="shared" si="40"/>
        <v/>
      </c>
      <c r="DS291" s="188" t="str">
        <f t="shared" si="40"/>
        <v/>
      </c>
      <c r="DT291" s="188" t="str">
        <f t="shared" si="40"/>
        <v/>
      </c>
      <c r="DU291" s="188" t="str">
        <f t="shared" si="40"/>
        <v/>
      </c>
      <c r="DV291" s="188" t="str">
        <f t="shared" si="40"/>
        <v/>
      </c>
      <c r="DW291" s="188" t="str">
        <f t="shared" si="40"/>
        <v/>
      </c>
      <c r="DX291" s="188" t="str">
        <f t="shared" si="40"/>
        <v/>
      </c>
      <c r="DY291" s="188" t="str">
        <f t="shared" si="40"/>
        <v/>
      </c>
      <c r="DZ291" s="188" t="str">
        <f t="shared" si="40"/>
        <v/>
      </c>
      <c r="EA291" s="188" t="str">
        <f t="shared" si="40"/>
        <v/>
      </c>
      <c r="EB291" s="188" t="str">
        <f t="shared" si="40"/>
        <v/>
      </c>
      <c r="EC291" s="188" t="str">
        <f t="shared" si="41"/>
        <v/>
      </c>
      <c r="ED291" s="188" t="str">
        <f t="shared" si="41"/>
        <v/>
      </c>
      <c r="EE291" s="188" t="str">
        <f t="shared" si="41"/>
        <v/>
      </c>
      <c r="EF291" s="188" t="str">
        <f t="shared" si="41"/>
        <v/>
      </c>
      <c r="EG291" s="188" t="str">
        <f t="shared" si="41"/>
        <v/>
      </c>
      <c r="EH291" s="188" t="str">
        <f t="shared" si="41"/>
        <v/>
      </c>
      <c r="EI291" s="188" t="str">
        <f t="shared" si="41"/>
        <v/>
      </c>
      <c r="EJ291" s="188" t="str">
        <f t="shared" si="41"/>
        <v/>
      </c>
      <c r="EK291" s="188" t="str">
        <f t="shared" si="41"/>
        <v/>
      </c>
    </row>
    <row r="292" spans="1:141" x14ac:dyDescent="0.3">
      <c r="B292" s="1">
        <v>23</v>
      </c>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f>VLOOKUP(Y99,CHDinc,$A$4,FALSE)*(1+((VLOOKUP(Y99,CHDrisk,$A$4,FALSE)-1)*MAX(0,BB131-BaselineBMI)))</f>
        <v>5.2453750000002266E-4</v>
      </c>
      <c r="AA292" s="155">
        <f>VLOOKUP(Z99,CHDinc,$A$4,FALSE)*(1+((VLOOKUP(Z99,CHDrisk,$A$4,FALSE)-1)*MAX(0,BC131-BaselineBMI)))</f>
        <v>5.296125000000231E-4</v>
      </c>
      <c r="AB292" s="155">
        <f>VLOOKUP(AA99,CHDinc,$A$4,FALSE)*(1+((VLOOKUP(AA99,CHDrisk,$A$4,FALSE)-1)*MAX(0,BD131-BaselineBMI)))</f>
        <v>5.3468750000002321E-4</v>
      </c>
      <c r="AC292" s="155"/>
      <c r="AD292" s="155"/>
      <c r="AE292" s="155"/>
      <c r="AF292" s="155"/>
      <c r="AG292" s="174">
        <f>D292*D65*PRODUCT($CJ292:CJ292)</f>
        <v>0</v>
      </c>
      <c r="AH292" s="174">
        <f>E292*E65*PRODUCT($CJ292:CK292)</f>
        <v>0</v>
      </c>
      <c r="AI292" s="174">
        <f>F292*F65*PRODUCT($CJ292:CL292)</f>
        <v>0</v>
      </c>
      <c r="AJ292" s="174">
        <f>G292*G65*PRODUCT($CJ292:CM292)</f>
        <v>0</v>
      </c>
      <c r="AK292" s="174">
        <f>H292*H65*PRODUCT($CJ292:CN292)</f>
        <v>0</v>
      </c>
      <c r="AL292" s="174">
        <f>I292*I65*PRODUCT($CJ292:CO292)</f>
        <v>0</v>
      </c>
      <c r="AM292" s="174">
        <f>J292*J65*PRODUCT($CJ292:CP292)</f>
        <v>0</v>
      </c>
      <c r="AN292" s="174">
        <f>K292*K65*PRODUCT($CJ292:CQ292)</f>
        <v>0</v>
      </c>
      <c r="AO292" s="174">
        <f>L292*L65*PRODUCT($CJ292:CR292)</f>
        <v>0</v>
      </c>
      <c r="AP292" s="174">
        <f>M292*M65*PRODUCT($CJ292:CS292)</f>
        <v>0</v>
      </c>
      <c r="AQ292" s="174">
        <f>N292*N65*PRODUCT($CJ292:CT292)</f>
        <v>0</v>
      </c>
      <c r="AR292" s="174">
        <f>O292*O65*PRODUCT($CJ292:CU292)</f>
        <v>0</v>
      </c>
      <c r="AS292" s="174">
        <f>P292*P65*PRODUCT($CJ292:CV292)</f>
        <v>0</v>
      </c>
      <c r="AT292" s="174">
        <f>Q292*Q65*PRODUCT($CJ292:CW292)</f>
        <v>0</v>
      </c>
      <c r="AU292" s="174">
        <f>R292*R65*PRODUCT($CJ292:CX292)</f>
        <v>0</v>
      </c>
      <c r="AV292" s="174">
        <f>S292*S65*PRODUCT($CJ292:CY292)</f>
        <v>0</v>
      </c>
      <c r="AW292" s="174">
        <f>T292*T65*PRODUCT($CJ292:CZ292)</f>
        <v>0</v>
      </c>
      <c r="AX292" s="174">
        <f>U292*U65*PRODUCT($CJ292:DA292)</f>
        <v>0</v>
      </c>
      <c r="AY292" s="174">
        <f>V292*V65*PRODUCT($CJ292:DB292)</f>
        <v>0</v>
      </c>
      <c r="AZ292" s="174">
        <f>W292*W65*PRODUCT($CJ292:DC292)</f>
        <v>0</v>
      </c>
      <c r="BA292" s="174">
        <f>X292*X65*PRODUCT($CJ292:DD292)</f>
        <v>0</v>
      </c>
      <c r="BB292" s="174">
        <f>Y292*Y65*PRODUCT($CJ292:DE292)</f>
        <v>0</v>
      </c>
      <c r="BC292" s="174">
        <f>Z292*Z65*PRODUCT($CJ292:DF292)</f>
        <v>0</v>
      </c>
      <c r="BD292" s="174">
        <f>AA292*AA65*PRODUCT($CJ292:DG292)</f>
        <v>0</v>
      </c>
      <c r="BE292" s="174">
        <f>AB292*AB65*PRODUCT($CJ292:DH292)</f>
        <v>0</v>
      </c>
      <c r="BF292" s="93"/>
      <c r="BG292" s="93"/>
      <c r="BH292" s="93"/>
      <c r="BI292" s="169">
        <f>SUM($AF292:AG292)-SUM($AF324:AG324)-SUM($C324:D324)-SUM($BH324:BI324)</f>
        <v>0</v>
      </c>
      <c r="BJ292" s="169">
        <f>SUM($AF292:AH292)-SUM($AF324:AH324)-SUM($C324:E324)-SUM($BH324:BJ324)</f>
        <v>0</v>
      </c>
      <c r="BK292" s="169">
        <f>SUM($AF292:AI292)-SUM($AF324:AI324)-SUM($C324:F324)-SUM($BH324:BK324)</f>
        <v>0</v>
      </c>
      <c r="BL292" s="169">
        <f>SUM($AF292:AJ292)-SUM($AF324:AJ324)-SUM($C324:G324)-SUM($BH324:BL324)</f>
        <v>0</v>
      </c>
      <c r="BM292" s="169">
        <f>SUM($AF292:AK292)-SUM($AF324:AK324)-SUM($C324:H324)-SUM($BH324:BM324)</f>
        <v>0</v>
      </c>
      <c r="BN292" s="169">
        <f>SUM($AF292:AL292)-SUM($AF324:AL324)-SUM($C324:I324)-SUM($BH324:BN324)</f>
        <v>0</v>
      </c>
      <c r="BO292" s="169">
        <f>SUM($AF292:AM292)-SUM($AF324:AM324)-SUM($C324:J324)-SUM($BH324:BO324)</f>
        <v>0</v>
      </c>
      <c r="BP292" s="169">
        <f>SUM($AF292:AN292)-SUM($AF324:AN324)-SUM($C324:K324)-SUM($BH324:BP324)</f>
        <v>0</v>
      </c>
      <c r="BQ292" s="169">
        <f>SUM($AF292:AO292)-SUM($AF324:AO324)-SUM($C324:L324)-SUM($BH324:BQ324)</f>
        <v>0</v>
      </c>
      <c r="BR292" s="169">
        <f>SUM($AF292:AP292)-SUM($AF324:AP324)-SUM($C324:M324)-SUM($BH324:BR324)</f>
        <v>0</v>
      </c>
      <c r="BS292" s="169">
        <f>SUM($AF292:AQ292)-SUM($AF324:AQ324)-SUM($C324:N324)-SUM($BH324:BS324)</f>
        <v>0</v>
      </c>
      <c r="BT292" s="169">
        <f>SUM($AF292:AR292)-SUM($AF324:AR324)-SUM($C324:O324)-SUM($BH324:BT324)</f>
        <v>0</v>
      </c>
      <c r="BU292" s="169">
        <f>SUM($AF292:AS292)-SUM($AF324:AS324)-SUM($C324:P324)-SUM($BH324:BU324)</f>
        <v>0</v>
      </c>
      <c r="BV292" s="169">
        <f>SUM($AF292:AT292)-SUM($AF324:AT324)-SUM($C324:Q324)-SUM($BH324:BV324)</f>
        <v>0</v>
      </c>
      <c r="BW292" s="169">
        <f>SUM($AF292:AU292)-SUM($AF324:AU324)-SUM($C324:R324)-SUM($BH324:BW324)</f>
        <v>0</v>
      </c>
      <c r="BX292" s="169">
        <f>SUM($AF292:AV292)-SUM($AF324:AV324)-SUM($C324:S324)-SUM($BH324:BX324)</f>
        <v>0</v>
      </c>
      <c r="BY292" s="169">
        <f>SUM($AF292:AW292)-SUM($AF324:AW324)-SUM($C324:T324)-SUM($BH324:BY324)</f>
        <v>0</v>
      </c>
      <c r="BZ292" s="169">
        <f>SUM($AF292:AX292)-SUM($AF324:AX324)-SUM($C324:U324)-SUM($BH324:BZ324)</f>
        <v>0</v>
      </c>
      <c r="CA292" s="169">
        <f>SUM($AF292:AY292)-SUM($AF324:AY324)-SUM($C324:V324)-SUM($BH324:CA324)</f>
        <v>0</v>
      </c>
      <c r="CB292" s="169">
        <f>SUM($AF292:AZ292)-SUM($AF324:AZ324)-SUM($C324:W324)-SUM($BH324:CB324)</f>
        <v>0</v>
      </c>
      <c r="CC292" s="169">
        <f>SUM($AF292:BA292)-SUM($AF324:BA324)-SUM($C324:X324)-SUM($BH324:CC324)</f>
        <v>0</v>
      </c>
      <c r="CD292" s="169">
        <f>SUM($AF292:BB292)-SUM($AF324:BB324)-SUM($C324:Y324)-SUM($BH324:CD324)</f>
        <v>0</v>
      </c>
      <c r="CE292" s="169">
        <f>SUM($AF292:BC292)-SUM($AF324:BC324)-SUM($C324:Z324)-SUM($BH324:CE324)</f>
        <v>0</v>
      </c>
      <c r="CF292" s="169">
        <f>SUM($AF292:BD292)-SUM($AF324:BD324)-SUM($C324:AA324)-SUM($BH324:CF324)</f>
        <v>0</v>
      </c>
      <c r="CG292" s="169">
        <f>SUM($AF292:BE292)-SUM($AF324:BE324)-SUM($C324:AB324)-SUM($BH324:CG324)</f>
        <v>0</v>
      </c>
      <c r="CH292" s="52"/>
      <c r="CI292" s="52"/>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f t="shared" si="42"/>
        <v>1</v>
      </c>
      <c r="DG292" s="67">
        <f t="shared" si="42"/>
        <v>0.99947546249999997</v>
      </c>
      <c r="DH292" s="67">
        <f t="shared" si="42"/>
        <v>0.99947038749999995</v>
      </c>
      <c r="DI292" s="67">
        <f t="shared" si="42"/>
        <v>0.99946531249999992</v>
      </c>
      <c r="DL292" s="53"/>
      <c r="DM292" s="188" t="str">
        <f t="shared" si="40"/>
        <v/>
      </c>
      <c r="DN292" s="188" t="str">
        <f t="shared" si="40"/>
        <v/>
      </c>
      <c r="DO292" s="188" t="str">
        <f t="shared" si="40"/>
        <v/>
      </c>
      <c r="DP292" s="188" t="str">
        <f t="shared" si="40"/>
        <v/>
      </c>
      <c r="DQ292" s="188" t="str">
        <f t="shared" si="40"/>
        <v/>
      </c>
      <c r="DR292" s="188" t="str">
        <f t="shared" si="40"/>
        <v/>
      </c>
      <c r="DS292" s="188" t="str">
        <f t="shared" si="40"/>
        <v/>
      </c>
      <c r="DT292" s="188" t="str">
        <f t="shared" si="40"/>
        <v/>
      </c>
      <c r="DU292" s="188" t="str">
        <f t="shared" si="40"/>
        <v/>
      </c>
      <c r="DV292" s="188" t="str">
        <f t="shared" si="40"/>
        <v/>
      </c>
      <c r="DW292" s="188" t="str">
        <f t="shared" si="40"/>
        <v/>
      </c>
      <c r="DX292" s="188" t="str">
        <f t="shared" si="40"/>
        <v/>
      </c>
      <c r="DY292" s="188" t="str">
        <f t="shared" si="40"/>
        <v/>
      </c>
      <c r="DZ292" s="188" t="str">
        <f t="shared" si="40"/>
        <v/>
      </c>
      <c r="EA292" s="188" t="str">
        <f t="shared" si="40"/>
        <v/>
      </c>
      <c r="EB292" s="188" t="str">
        <f t="shared" si="40"/>
        <v/>
      </c>
      <c r="EC292" s="188" t="str">
        <f t="shared" si="41"/>
        <v/>
      </c>
      <c r="ED292" s="188" t="str">
        <f t="shared" si="41"/>
        <v/>
      </c>
      <c r="EE292" s="188" t="str">
        <f t="shared" si="41"/>
        <v/>
      </c>
      <c r="EF292" s="188" t="str">
        <f t="shared" si="41"/>
        <v/>
      </c>
      <c r="EG292" s="188" t="str">
        <f t="shared" si="41"/>
        <v/>
      </c>
      <c r="EH292" s="188" t="str">
        <f t="shared" si="41"/>
        <v/>
      </c>
      <c r="EI292" s="188" t="str">
        <f t="shared" si="41"/>
        <v/>
      </c>
      <c r="EJ292" s="188" t="str">
        <f t="shared" si="41"/>
        <v/>
      </c>
      <c r="EK292" s="188" t="str">
        <f t="shared" si="41"/>
        <v/>
      </c>
    </row>
    <row r="293" spans="1:141" x14ac:dyDescent="0.3">
      <c r="B293" s="1">
        <v>24</v>
      </c>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f>VLOOKUP(Z100,CHDinc,$A$4,FALSE)*(1+((VLOOKUP(Z100,CHDrisk,$A$4,FALSE)-1)*MAX(0,BC132-BaselineBMI)))</f>
        <v>5.2453750000002266E-4</v>
      </c>
      <c r="AB293" s="155">
        <f>VLOOKUP(AA100,CHDinc,$A$4,FALSE)*(1+((VLOOKUP(AA100,CHDrisk,$A$4,FALSE)-1)*MAX(0,BD132-BaselineBMI)))</f>
        <v>5.296125000000231E-4</v>
      </c>
      <c r="AC293" s="155"/>
      <c r="AD293" s="155"/>
      <c r="AE293" s="155"/>
      <c r="AF293" s="155"/>
      <c r="AG293" s="174">
        <f>D293*D66*PRODUCT($CJ293:CJ293)</f>
        <v>0</v>
      </c>
      <c r="AH293" s="174">
        <f>E293*E66*PRODUCT($CJ293:CK293)</f>
        <v>0</v>
      </c>
      <c r="AI293" s="174">
        <f>F293*F66*PRODUCT($CJ293:CL293)</f>
        <v>0</v>
      </c>
      <c r="AJ293" s="174">
        <f>G293*G66*PRODUCT($CJ293:CM293)</f>
        <v>0</v>
      </c>
      <c r="AK293" s="174">
        <f>H293*H66*PRODUCT($CJ293:CN293)</f>
        <v>0</v>
      </c>
      <c r="AL293" s="174">
        <f>I293*I66*PRODUCT($CJ293:CO293)</f>
        <v>0</v>
      </c>
      <c r="AM293" s="174">
        <f>J293*J66*PRODUCT($CJ293:CP293)</f>
        <v>0</v>
      </c>
      <c r="AN293" s="174">
        <f>K293*K66*PRODUCT($CJ293:CQ293)</f>
        <v>0</v>
      </c>
      <c r="AO293" s="174">
        <f>L293*L66*PRODUCT($CJ293:CR293)</f>
        <v>0</v>
      </c>
      <c r="AP293" s="174">
        <f>M293*M66*PRODUCT($CJ293:CS293)</f>
        <v>0</v>
      </c>
      <c r="AQ293" s="174">
        <f>N293*N66*PRODUCT($CJ293:CT293)</f>
        <v>0</v>
      </c>
      <c r="AR293" s="174">
        <f>O293*O66*PRODUCT($CJ293:CU293)</f>
        <v>0</v>
      </c>
      <c r="AS293" s="174">
        <f>P293*P66*PRODUCT($CJ293:CV293)</f>
        <v>0</v>
      </c>
      <c r="AT293" s="174">
        <f>Q293*Q66*PRODUCT($CJ293:CW293)</f>
        <v>0</v>
      </c>
      <c r="AU293" s="174">
        <f>R293*R66*PRODUCT($CJ293:CX293)</f>
        <v>0</v>
      </c>
      <c r="AV293" s="174">
        <f>S293*S66*PRODUCT($CJ293:CY293)</f>
        <v>0</v>
      </c>
      <c r="AW293" s="174">
        <f>T293*T66*PRODUCT($CJ293:CZ293)</f>
        <v>0</v>
      </c>
      <c r="AX293" s="174">
        <f>U293*U66*PRODUCT($CJ293:DA293)</f>
        <v>0</v>
      </c>
      <c r="AY293" s="174">
        <f>V293*V66*PRODUCT($CJ293:DB293)</f>
        <v>0</v>
      </c>
      <c r="AZ293" s="174">
        <f>W293*W66*PRODUCT($CJ293:DC293)</f>
        <v>0</v>
      </c>
      <c r="BA293" s="174">
        <f>X293*X66*PRODUCT($CJ293:DD293)</f>
        <v>0</v>
      </c>
      <c r="BB293" s="174">
        <f>Y293*Y66*PRODUCT($CJ293:DE293)</f>
        <v>0</v>
      </c>
      <c r="BC293" s="174">
        <f>Z293*Z66*PRODUCT($CJ293:DF293)</f>
        <v>0</v>
      </c>
      <c r="BD293" s="174">
        <f>AA293*AA66*PRODUCT($CJ293:DG293)</f>
        <v>0</v>
      </c>
      <c r="BE293" s="174">
        <f>AB293*AB66*PRODUCT($CJ293:DH293)</f>
        <v>0</v>
      </c>
      <c r="BF293" s="93"/>
      <c r="BG293" s="93"/>
      <c r="BH293" s="93"/>
      <c r="BI293" s="169">
        <f>SUM($AF293:AG293)-SUM($AF325:AG325)-SUM($C325:D325)-SUM($BH325:BI325)</f>
        <v>0</v>
      </c>
      <c r="BJ293" s="169">
        <f>SUM($AF293:AH293)-SUM($AF325:AH325)-SUM($C325:E325)-SUM($BH325:BJ325)</f>
        <v>0</v>
      </c>
      <c r="BK293" s="169">
        <f>SUM($AF293:AI293)-SUM($AF325:AI325)-SUM($C325:F325)-SUM($BH325:BK325)</f>
        <v>0</v>
      </c>
      <c r="BL293" s="169">
        <f>SUM($AF293:AJ293)-SUM($AF325:AJ325)-SUM($C325:G325)-SUM($BH325:BL325)</f>
        <v>0</v>
      </c>
      <c r="BM293" s="169">
        <f>SUM($AF293:AK293)-SUM($AF325:AK325)-SUM($C325:H325)-SUM($BH325:BM325)</f>
        <v>0</v>
      </c>
      <c r="BN293" s="169">
        <f>SUM($AF293:AL293)-SUM($AF325:AL325)-SUM($C325:I325)-SUM($BH325:BN325)</f>
        <v>0</v>
      </c>
      <c r="BO293" s="169">
        <f>SUM($AF293:AM293)-SUM($AF325:AM325)-SUM($C325:J325)-SUM($BH325:BO325)</f>
        <v>0</v>
      </c>
      <c r="BP293" s="169">
        <f>SUM($AF293:AN293)-SUM($AF325:AN325)-SUM($C325:K325)-SUM($BH325:BP325)</f>
        <v>0</v>
      </c>
      <c r="BQ293" s="169">
        <f>SUM($AF293:AO293)-SUM($AF325:AO325)-SUM($C325:L325)-SUM($BH325:BQ325)</f>
        <v>0</v>
      </c>
      <c r="BR293" s="169">
        <f>SUM($AF293:AP293)-SUM($AF325:AP325)-SUM($C325:M325)-SUM($BH325:BR325)</f>
        <v>0</v>
      </c>
      <c r="BS293" s="169">
        <f>SUM($AF293:AQ293)-SUM($AF325:AQ325)-SUM($C325:N325)-SUM($BH325:BS325)</f>
        <v>0</v>
      </c>
      <c r="BT293" s="169">
        <f>SUM($AF293:AR293)-SUM($AF325:AR325)-SUM($C325:O325)-SUM($BH325:BT325)</f>
        <v>0</v>
      </c>
      <c r="BU293" s="169">
        <f>SUM($AF293:AS293)-SUM($AF325:AS325)-SUM($C325:P325)-SUM($BH325:BU325)</f>
        <v>0</v>
      </c>
      <c r="BV293" s="169">
        <f>SUM($AF293:AT293)-SUM($AF325:AT325)-SUM($C325:Q325)-SUM($BH325:BV325)</f>
        <v>0</v>
      </c>
      <c r="BW293" s="169">
        <f>SUM($AF293:AU293)-SUM($AF325:AU325)-SUM($C325:R325)-SUM($BH325:BW325)</f>
        <v>0</v>
      </c>
      <c r="BX293" s="169">
        <f>SUM($AF293:AV293)-SUM($AF325:AV325)-SUM($C325:S325)-SUM($BH325:BX325)</f>
        <v>0</v>
      </c>
      <c r="BY293" s="169">
        <f>SUM($AF293:AW293)-SUM($AF325:AW325)-SUM($C325:T325)-SUM($BH325:BY325)</f>
        <v>0</v>
      </c>
      <c r="BZ293" s="169">
        <f>SUM($AF293:AX293)-SUM($AF325:AX325)-SUM($C325:U325)-SUM($BH325:BZ325)</f>
        <v>0</v>
      </c>
      <c r="CA293" s="169">
        <f>SUM($AF293:AY293)-SUM($AF325:AY325)-SUM($C325:V325)-SUM($BH325:CA325)</f>
        <v>0</v>
      </c>
      <c r="CB293" s="169">
        <f>SUM($AF293:AZ293)-SUM($AF325:AZ325)-SUM($C325:W325)-SUM($BH325:CB325)</f>
        <v>0</v>
      </c>
      <c r="CC293" s="169">
        <f>SUM($AF293:BA293)-SUM($AF325:BA325)-SUM($C325:X325)-SUM($BH325:CC325)</f>
        <v>0</v>
      </c>
      <c r="CD293" s="169">
        <f>SUM($AF293:BB293)-SUM($AF325:BB325)-SUM($C325:Y325)-SUM($BH325:CD325)</f>
        <v>0</v>
      </c>
      <c r="CE293" s="169">
        <f>SUM($AF293:BC293)-SUM($AF325:BC325)-SUM($C325:Z325)-SUM($BH325:CE325)</f>
        <v>0</v>
      </c>
      <c r="CF293" s="169">
        <f>SUM($AF293:BD293)-SUM($AF325:BD325)-SUM($C325:AA325)-SUM($BH325:CF325)</f>
        <v>0</v>
      </c>
      <c r="CG293" s="169">
        <f>SUM($AF293:BE293)-SUM($AF325:BE325)-SUM($C325:AB325)-SUM($BH325:CG325)</f>
        <v>0</v>
      </c>
      <c r="CH293" s="52"/>
      <c r="CI293" s="52"/>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f t="shared" si="42"/>
        <v>1</v>
      </c>
      <c r="DH293" s="67">
        <f t="shared" si="42"/>
        <v>0.99947546249999997</v>
      </c>
      <c r="DI293" s="67">
        <f t="shared" si="42"/>
        <v>0.99947038749999995</v>
      </c>
      <c r="DM293" s="188" t="str">
        <f t="shared" si="40"/>
        <v/>
      </c>
      <c r="DN293" s="188" t="str">
        <f t="shared" si="40"/>
        <v/>
      </c>
      <c r="DO293" s="188" t="str">
        <f t="shared" si="40"/>
        <v/>
      </c>
      <c r="DP293" s="188" t="str">
        <f t="shared" si="40"/>
        <v/>
      </c>
      <c r="DQ293" s="188" t="str">
        <f t="shared" si="40"/>
        <v/>
      </c>
      <c r="DR293" s="188" t="str">
        <f t="shared" si="40"/>
        <v/>
      </c>
      <c r="DS293" s="188" t="str">
        <f t="shared" si="40"/>
        <v/>
      </c>
      <c r="DT293" s="188" t="str">
        <f t="shared" si="40"/>
        <v/>
      </c>
      <c r="DU293" s="188" t="str">
        <f t="shared" si="40"/>
        <v/>
      </c>
      <c r="DV293" s="188" t="str">
        <f t="shared" si="40"/>
        <v/>
      </c>
      <c r="DW293" s="188" t="str">
        <f t="shared" si="40"/>
        <v/>
      </c>
      <c r="DX293" s="188" t="str">
        <f t="shared" si="40"/>
        <v/>
      </c>
      <c r="DY293" s="188" t="str">
        <f t="shared" si="40"/>
        <v/>
      </c>
      <c r="DZ293" s="188" t="str">
        <f t="shared" si="40"/>
        <v/>
      </c>
      <c r="EA293" s="188" t="str">
        <f t="shared" si="40"/>
        <v/>
      </c>
      <c r="EB293" s="188" t="str">
        <f t="shared" si="40"/>
        <v/>
      </c>
      <c r="EC293" s="188" t="str">
        <f t="shared" si="41"/>
        <v/>
      </c>
      <c r="ED293" s="188" t="str">
        <f t="shared" si="41"/>
        <v/>
      </c>
      <c r="EE293" s="188" t="str">
        <f t="shared" si="41"/>
        <v/>
      </c>
      <c r="EF293" s="188" t="str">
        <f t="shared" si="41"/>
        <v/>
      </c>
      <c r="EG293" s="188" t="str">
        <f t="shared" si="41"/>
        <v/>
      </c>
      <c r="EH293" s="188" t="str">
        <f t="shared" si="41"/>
        <v/>
      </c>
      <c r="EI293" s="188" t="str">
        <f t="shared" si="41"/>
        <v/>
      </c>
      <c r="EJ293" s="188" t="str">
        <f t="shared" si="41"/>
        <v/>
      </c>
      <c r="EK293" s="188" t="str">
        <f t="shared" si="41"/>
        <v/>
      </c>
    </row>
    <row r="294" spans="1:141" x14ac:dyDescent="0.3">
      <c r="B294" s="1">
        <v>25</v>
      </c>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f>VLOOKUP(AA101,CHDinc,$A$4,FALSE)*(1+((VLOOKUP(AA101,CHDrisk,$A$4,FALSE)-1)*MAX(0,BD133-BaselineBMI)))</f>
        <v>5.2453750000002266E-4</v>
      </c>
      <c r="AC294" s="155"/>
      <c r="AD294" s="155"/>
      <c r="AE294" s="155"/>
      <c r="AF294" s="155"/>
      <c r="AG294" s="174">
        <f>D294*D67*PRODUCT($CJ294:CJ294)</f>
        <v>0</v>
      </c>
      <c r="AH294" s="174">
        <f>E294*E67*PRODUCT($CJ294:CK294)</f>
        <v>0</v>
      </c>
      <c r="AI294" s="174">
        <f>F294*F67*PRODUCT($CJ294:CL294)</f>
        <v>0</v>
      </c>
      <c r="AJ294" s="174">
        <f>G294*G67*PRODUCT($CJ294:CM294)</f>
        <v>0</v>
      </c>
      <c r="AK294" s="174">
        <f>H294*H67*PRODUCT($CJ294:CN294)</f>
        <v>0</v>
      </c>
      <c r="AL294" s="174">
        <f>I294*I67*PRODUCT($CJ294:CO294)</f>
        <v>0</v>
      </c>
      <c r="AM294" s="174">
        <f>J294*J67*PRODUCT($CJ294:CP294)</f>
        <v>0</v>
      </c>
      <c r="AN294" s="174">
        <f>K294*K67*PRODUCT($CJ294:CQ294)</f>
        <v>0</v>
      </c>
      <c r="AO294" s="174">
        <f>L294*L67*PRODUCT($CJ294:CR294)</f>
        <v>0</v>
      </c>
      <c r="AP294" s="174">
        <f>M294*M67*PRODUCT($CJ294:CS294)</f>
        <v>0</v>
      </c>
      <c r="AQ294" s="174">
        <f>N294*N67*PRODUCT($CJ294:CT294)</f>
        <v>0</v>
      </c>
      <c r="AR294" s="174">
        <f>O294*O67*PRODUCT($CJ294:CU294)</f>
        <v>0</v>
      </c>
      <c r="AS294" s="174">
        <f>P294*P67*PRODUCT($CJ294:CV294)</f>
        <v>0</v>
      </c>
      <c r="AT294" s="174">
        <f>Q294*Q67*PRODUCT($CJ294:CW294)</f>
        <v>0</v>
      </c>
      <c r="AU294" s="174">
        <f>R294*R67*PRODUCT($CJ294:CX294)</f>
        <v>0</v>
      </c>
      <c r="AV294" s="174">
        <f>S294*S67*PRODUCT($CJ294:CY294)</f>
        <v>0</v>
      </c>
      <c r="AW294" s="174">
        <f>T294*T67*PRODUCT($CJ294:CZ294)</f>
        <v>0</v>
      </c>
      <c r="AX294" s="174">
        <f>U294*U67*PRODUCT($CJ294:DA294)</f>
        <v>0</v>
      </c>
      <c r="AY294" s="174">
        <f>V294*V67*PRODUCT($CJ294:DB294)</f>
        <v>0</v>
      </c>
      <c r="AZ294" s="174">
        <f>W294*W67*PRODUCT($CJ294:DC294)</f>
        <v>0</v>
      </c>
      <c r="BA294" s="174">
        <f>X294*X67*PRODUCT($CJ294:DD294)</f>
        <v>0</v>
      </c>
      <c r="BB294" s="174">
        <f>Y294*Y67*PRODUCT($CJ294:DE294)</f>
        <v>0</v>
      </c>
      <c r="BC294" s="174">
        <f>Z294*Z67*PRODUCT($CJ294:DF294)</f>
        <v>0</v>
      </c>
      <c r="BD294" s="174">
        <f>AA294*AA67*PRODUCT($CJ294:DG294)</f>
        <v>0</v>
      </c>
      <c r="BE294" s="174">
        <f>AB294*AB67*PRODUCT($CJ294:DH294)</f>
        <v>0</v>
      </c>
      <c r="BI294" s="169">
        <f>SUM($AF294:AG294)-SUM($AF326:AG326)-SUM($C326:D326)-SUM($BH326:BI326)</f>
        <v>0</v>
      </c>
      <c r="BJ294" s="169">
        <f>SUM($AF294:AH294)-SUM($AF326:AH326)-SUM($C326:E326)-SUM($BH326:BJ326)</f>
        <v>0</v>
      </c>
      <c r="BK294" s="169">
        <f>SUM($AF294:AI294)-SUM($AF326:AI326)-SUM($C326:F326)-SUM($BH326:BK326)</f>
        <v>0</v>
      </c>
      <c r="BL294" s="169">
        <f>SUM($AF294:AJ294)-SUM($AF326:AJ326)-SUM($C326:G326)-SUM($BH326:BL326)</f>
        <v>0</v>
      </c>
      <c r="BM294" s="169">
        <f>SUM($AF294:AK294)-SUM($AF326:AK326)-SUM($C326:H326)-SUM($BH326:BM326)</f>
        <v>0</v>
      </c>
      <c r="BN294" s="169">
        <f>SUM($AF294:AL294)-SUM($AF326:AL326)-SUM($C326:I326)-SUM($BH326:BN326)</f>
        <v>0</v>
      </c>
      <c r="BO294" s="169">
        <f>SUM($AF294:AM294)-SUM($AF326:AM326)-SUM($C326:J326)-SUM($BH326:BO326)</f>
        <v>0</v>
      </c>
      <c r="BP294" s="169">
        <f>SUM($AF294:AN294)-SUM($AF326:AN326)-SUM($C326:K326)-SUM($BH326:BP326)</f>
        <v>0</v>
      </c>
      <c r="BQ294" s="169">
        <f>SUM($AF294:AO294)-SUM($AF326:AO326)-SUM($C326:L326)-SUM($BH326:BQ326)</f>
        <v>0</v>
      </c>
      <c r="BR294" s="169">
        <f>SUM($AF294:AP294)-SUM($AF326:AP326)-SUM($C326:M326)-SUM($BH326:BR326)</f>
        <v>0</v>
      </c>
      <c r="BS294" s="169">
        <f>SUM($AF294:AQ294)-SUM($AF326:AQ326)-SUM($C326:N326)-SUM($BH326:BS326)</f>
        <v>0</v>
      </c>
      <c r="BT294" s="169">
        <f>SUM($AF294:AR294)-SUM($AF326:AR326)-SUM($C326:O326)-SUM($BH326:BT326)</f>
        <v>0</v>
      </c>
      <c r="BU294" s="169">
        <f>SUM($AF294:AS294)-SUM($AF326:AS326)-SUM($C326:P326)-SUM($BH326:BU326)</f>
        <v>0</v>
      </c>
      <c r="BV294" s="169">
        <f>SUM($AF294:AT294)-SUM($AF326:AT326)-SUM($C326:Q326)-SUM($BH326:BV326)</f>
        <v>0</v>
      </c>
      <c r="BW294" s="169">
        <f>SUM($AF294:AU294)-SUM($AF326:AU326)-SUM($C326:R326)-SUM($BH326:BW326)</f>
        <v>0</v>
      </c>
      <c r="BX294" s="169">
        <f>SUM($AF294:AV294)-SUM($AF326:AV326)-SUM($C326:S326)-SUM($BH326:BX326)</f>
        <v>0</v>
      </c>
      <c r="BY294" s="169">
        <f>SUM($AF294:AW294)-SUM($AF326:AW326)-SUM($C326:T326)-SUM($BH326:BY326)</f>
        <v>0</v>
      </c>
      <c r="BZ294" s="169">
        <f>SUM($AF294:AX294)-SUM($AF326:AX326)-SUM($C326:U326)-SUM($BH326:BZ326)</f>
        <v>0</v>
      </c>
      <c r="CA294" s="169">
        <f>SUM($AF294:AY294)-SUM($AF326:AY326)-SUM($C326:V326)-SUM($BH326:CA326)</f>
        <v>0</v>
      </c>
      <c r="CB294" s="169">
        <f>SUM($AF294:AZ294)-SUM($AF326:AZ326)-SUM($C326:W326)-SUM($BH326:CB326)</f>
        <v>0</v>
      </c>
      <c r="CC294" s="169">
        <f>SUM($AF294:BA294)-SUM($AF326:BA326)-SUM($C326:X326)-SUM($BH326:CC326)</f>
        <v>0</v>
      </c>
      <c r="CD294" s="169">
        <f>SUM($AF294:BB294)-SUM($AF326:BB326)-SUM($C326:Y326)-SUM($BH326:CD326)</f>
        <v>0</v>
      </c>
      <c r="CE294" s="169">
        <f>SUM($AF294:BC294)-SUM($AF326:BC326)-SUM($C326:Z326)-SUM($BH326:CE326)</f>
        <v>0</v>
      </c>
      <c r="CF294" s="169">
        <f>SUM($AF294:BD294)-SUM($AF326:BD326)-SUM($C326:AA326)-SUM($BH326:CF326)</f>
        <v>0</v>
      </c>
      <c r="CG294" s="169">
        <f>SUM($AF294:BE294)-SUM($AF326:BE326)-SUM($C326:AB326)-SUM($BH326:CG326)</f>
        <v>0</v>
      </c>
      <c r="CH294" s="52"/>
      <c r="CI294" s="52"/>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f t="shared" si="42"/>
        <v>1</v>
      </c>
      <c r="DI294" s="67">
        <f t="shared" si="42"/>
        <v>0.99947546249999997</v>
      </c>
      <c r="DM294" s="188" t="str">
        <f t="shared" si="40"/>
        <v/>
      </c>
      <c r="DN294" s="188" t="str">
        <f t="shared" si="40"/>
        <v/>
      </c>
      <c r="DO294" s="188" t="str">
        <f t="shared" si="40"/>
        <v/>
      </c>
      <c r="DP294" s="188" t="str">
        <f t="shared" si="40"/>
        <v/>
      </c>
      <c r="DQ294" s="188" t="str">
        <f t="shared" si="40"/>
        <v/>
      </c>
      <c r="DR294" s="188" t="str">
        <f t="shared" si="40"/>
        <v/>
      </c>
      <c r="DS294" s="188" t="str">
        <f t="shared" si="40"/>
        <v/>
      </c>
      <c r="DT294" s="188" t="str">
        <f t="shared" si="40"/>
        <v/>
      </c>
      <c r="DU294" s="188" t="str">
        <f t="shared" si="40"/>
        <v/>
      </c>
      <c r="DV294" s="188" t="str">
        <f t="shared" si="40"/>
        <v/>
      </c>
      <c r="DW294" s="188" t="str">
        <f t="shared" si="40"/>
        <v/>
      </c>
      <c r="DX294" s="188" t="str">
        <f t="shared" si="40"/>
        <v/>
      </c>
      <c r="DY294" s="188" t="str">
        <f t="shared" si="40"/>
        <v/>
      </c>
      <c r="DZ294" s="188" t="str">
        <f t="shared" si="40"/>
        <v/>
      </c>
      <c r="EA294" s="188" t="str">
        <f t="shared" si="40"/>
        <v/>
      </c>
      <c r="EB294" s="188" t="str">
        <f t="shared" si="40"/>
        <v/>
      </c>
      <c r="EC294" s="188" t="str">
        <f t="shared" si="41"/>
        <v/>
      </c>
      <c r="ED294" s="188" t="str">
        <f t="shared" si="41"/>
        <v/>
      </c>
      <c r="EE294" s="188" t="str">
        <f t="shared" si="41"/>
        <v/>
      </c>
      <c r="EF294" s="188" t="str">
        <f t="shared" si="41"/>
        <v/>
      </c>
      <c r="EG294" s="188" t="str">
        <f t="shared" si="41"/>
        <v/>
      </c>
      <c r="EH294" s="188" t="str">
        <f t="shared" si="41"/>
        <v/>
      </c>
      <c r="EI294" s="188" t="str">
        <f t="shared" si="41"/>
        <v/>
      </c>
      <c r="EJ294" s="188" t="str">
        <f t="shared" si="41"/>
        <v/>
      </c>
      <c r="EK294" s="188" t="str">
        <f t="shared" si="41"/>
        <v/>
      </c>
    </row>
    <row r="295" spans="1:141" x14ac:dyDescent="0.3">
      <c r="C295" s="12"/>
      <c r="D295" s="12"/>
      <c r="E295" s="12"/>
      <c r="F295" s="12"/>
      <c r="G295" s="12"/>
      <c r="H295" s="12"/>
      <c r="I295" s="12"/>
      <c r="J295" s="12"/>
      <c r="K295" s="12"/>
      <c r="L295" s="155"/>
      <c r="M295" s="155"/>
      <c r="N295" s="155"/>
      <c r="O295" s="155"/>
      <c r="P295" s="155"/>
      <c r="Q295" s="155"/>
      <c r="R295" s="155"/>
      <c r="S295" s="155"/>
      <c r="T295" s="155"/>
      <c r="U295" s="155"/>
      <c r="V295" s="155"/>
      <c r="W295" s="155"/>
      <c r="X295" s="155"/>
      <c r="Y295" s="155"/>
      <c r="Z295" s="155"/>
      <c r="AA295" s="155"/>
      <c r="AB295" s="155"/>
      <c r="AC295" s="155"/>
      <c r="AD295" s="155"/>
      <c r="AE295" s="5" t="s">
        <v>278</v>
      </c>
      <c r="AF295" s="12">
        <f>SUM(AF270:AF294)</f>
        <v>0</v>
      </c>
      <c r="AG295" s="12">
        <f>SUM(AG270:AG294)</f>
        <v>7.3330457898253168E-2</v>
      </c>
      <c r="AH295" s="12">
        <f t="shared" ref="AH295:BE295" si="45">SUM(AH270:AH294)</f>
        <v>7.3863875655956618E-2</v>
      </c>
      <c r="AI295" s="12">
        <f t="shared" si="45"/>
        <v>7.4369965794924386E-2</v>
      </c>
      <c r="AJ295" s="12">
        <f t="shared" si="45"/>
        <v>7.4839329904839394E-2</v>
      </c>
      <c r="AK295" s="12">
        <f t="shared" si="45"/>
        <v>0.11680920867772782</v>
      </c>
      <c r="AL295" s="12">
        <f t="shared" si="45"/>
        <v>0.11738854844098799</v>
      </c>
      <c r="AM295" s="12">
        <f t="shared" si="45"/>
        <v>0.11790220366364079</v>
      </c>
      <c r="AN295" s="12">
        <f t="shared" si="45"/>
        <v>0.1183563465832739</v>
      </c>
      <c r="AO295" s="12">
        <f t="shared" si="45"/>
        <v>0.11874446569243097</v>
      </c>
      <c r="AP295" s="12">
        <f t="shared" si="45"/>
        <v>0.17461958383099255</v>
      </c>
      <c r="AQ295" s="12">
        <f t="shared" si="45"/>
        <v>0.17484573632091921</v>
      </c>
      <c r="AR295" s="12">
        <f t="shared" si="45"/>
        <v>0.17490210850475824</v>
      </c>
      <c r="AS295" s="12">
        <f t="shared" si="45"/>
        <v>0.17480875839813639</v>
      </c>
      <c r="AT295" s="12">
        <f t="shared" si="45"/>
        <v>0.17452730517264264</v>
      </c>
      <c r="AU295" s="12">
        <f t="shared" si="45"/>
        <v>0.25852313062544069</v>
      </c>
      <c r="AV295" s="12">
        <f t="shared" si="45"/>
        <v>0.25744181558288082</v>
      </c>
      <c r="AW295" s="12">
        <f t="shared" si="45"/>
        <v>0.25607660540943206</v>
      </c>
      <c r="AX295" s="12">
        <f t="shared" si="45"/>
        <v>0.25444210844152571</v>
      </c>
      <c r="AY295" s="12">
        <f t="shared" si="45"/>
        <v>0.25255910762982142</v>
      </c>
      <c r="AZ295" s="12">
        <f t="shared" si="45"/>
        <v>0.34786774038983498</v>
      </c>
      <c r="BA295" s="12">
        <f t="shared" si="45"/>
        <v>0.34357746518704235</v>
      </c>
      <c r="BB295" s="12">
        <f t="shared" si="45"/>
        <v>0.3384468391955342</v>
      </c>
      <c r="BC295" s="12">
        <f t="shared" si="45"/>
        <v>0.33277511948468053</v>
      </c>
      <c r="BD295" s="12">
        <f t="shared" si="45"/>
        <v>0.32644053462201739</v>
      </c>
      <c r="BE295" s="12">
        <f t="shared" si="45"/>
        <v>0.50464009644041252</v>
      </c>
      <c r="BF295" s="12"/>
      <c r="BG295" s="5" t="s">
        <v>278</v>
      </c>
      <c r="BH295" s="34"/>
      <c r="BI295" s="66">
        <f>SUM(BI270:BI294)</f>
        <v>7.3330457898253168E-2</v>
      </c>
      <c r="BJ295" s="66">
        <f t="shared" ref="BJ295:CG295" si="46">SUM(BJ270:BJ294)</f>
        <v>0.13905623379530443</v>
      </c>
      <c r="BK295" s="66">
        <f t="shared" si="46"/>
        <v>0.19796787786687198</v>
      </c>
      <c r="BL295" s="66">
        <f t="shared" si="46"/>
        <v>0.25076633755570071</v>
      </c>
      <c r="BM295" s="66">
        <f t="shared" si="46"/>
        <v>0.33961779321739011</v>
      </c>
      <c r="BN295" s="66">
        <f t="shared" si="46"/>
        <v>0.41907529006366173</v>
      </c>
      <c r="BO295" s="66">
        <f t="shared" si="46"/>
        <v>0.49009376710858754</v>
      </c>
      <c r="BP295" s="66">
        <f t="shared" si="46"/>
        <v>0.55353507422629422</v>
      </c>
      <c r="BQ295" s="66">
        <f t="shared" si="46"/>
        <v>0.61016201024543637</v>
      </c>
      <c r="BR295" s="66">
        <f t="shared" si="46"/>
        <v>0.71620789966631127</v>
      </c>
      <c r="BS295" s="66">
        <f t="shared" si="46"/>
        <v>0.81022397233770804</v>
      </c>
      <c r="BT295" s="66">
        <f t="shared" si="46"/>
        <v>0.89333884282414422</v>
      </c>
      <c r="BU295" s="66">
        <f t="shared" si="46"/>
        <v>0.96660026325648507</v>
      </c>
      <c r="BV295" s="66">
        <f t="shared" si="46"/>
        <v>1.0308919739693241</v>
      </c>
      <c r="BW295" s="66">
        <f t="shared" si="46"/>
        <v>1.1715070202806277</v>
      </c>
      <c r="BX295" s="66">
        <f t="shared" si="46"/>
        <v>1.2944624580042121</v>
      </c>
      <c r="BY295" s="66">
        <f t="shared" si="46"/>
        <v>1.4014054892963608</v>
      </c>
      <c r="BZ295" s="66">
        <f t="shared" si="46"/>
        <v>1.4938343059786885</v>
      </c>
      <c r="CA295" s="66">
        <f t="shared" si="46"/>
        <v>1.573118941688378</v>
      </c>
      <c r="CB295" s="66">
        <f t="shared" si="46"/>
        <v>1.7386722657099736</v>
      </c>
      <c r="CC295" s="66">
        <f t="shared" si="46"/>
        <v>1.8792503514358729</v>
      </c>
      <c r="CD295" s="66">
        <f t="shared" si="46"/>
        <v>1.996708266797411</v>
      </c>
      <c r="CE295" s="66">
        <f t="shared" si="46"/>
        <v>2.0932777869415373</v>
      </c>
      <c r="CF295" s="66">
        <f t="shared" si="46"/>
        <v>2.1706060650525223</v>
      </c>
      <c r="CG295" s="66">
        <f t="shared" si="46"/>
        <v>2.4153468202779367</v>
      </c>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f t="shared" si="42"/>
        <v>1</v>
      </c>
      <c r="DL295" s="53"/>
      <c r="DM295" s="188">
        <f t="shared" si="40"/>
        <v>5.2453750000002266E-4</v>
      </c>
      <c r="DN295" s="188">
        <f t="shared" si="40"/>
        <v>9.9652623045673873E-4</v>
      </c>
      <c r="DO295" s="188">
        <f t="shared" si="40"/>
        <v>1.4218024063029236E-3</v>
      </c>
      <c r="DP295" s="188">
        <f t="shared" si="40"/>
        <v>1.8057259917614683E-3</v>
      </c>
      <c r="DQ295" s="188">
        <f t="shared" si="40"/>
        <v>2.4528453995198906E-3</v>
      </c>
      <c r="DR295" s="188">
        <f t="shared" si="40"/>
        <v>3.0372631425689307E-3</v>
      </c>
      <c r="DS295" s="188">
        <f t="shared" si="40"/>
        <v>3.5660893285468639E-3</v>
      </c>
      <c r="DT295" s="188">
        <f t="shared" si="40"/>
        <v>4.0454578230229984E-3</v>
      </c>
      <c r="DU295" s="188">
        <f t="shared" si="40"/>
        <v>4.4811131346763969E-3</v>
      </c>
      <c r="DV295" s="188">
        <f t="shared" si="40"/>
        <v>5.2885095531781025E-3</v>
      </c>
      <c r="DW295" s="188">
        <f t="shared" si="40"/>
        <v>6.0203455715049647E-3</v>
      </c>
      <c r="DX295" s="188">
        <f t="shared" si="40"/>
        <v>6.685562802354124E-3</v>
      </c>
      <c r="DY295" s="188">
        <f t="shared" si="40"/>
        <v>7.291346035046953E-3</v>
      </c>
      <c r="DZ295" s="188">
        <f t="shared" si="40"/>
        <v>7.845909473851994E-3</v>
      </c>
      <c r="EA295" s="188">
        <f t="shared" si="40"/>
        <v>9.0023019138583352E-3</v>
      </c>
      <c r="EB295" s="188">
        <f t="shared" si="40"/>
        <v>1.0053757956747502E-2</v>
      </c>
      <c r="EC295" s="188">
        <f t="shared" si="41"/>
        <v>1.1012437824388883E-2</v>
      </c>
      <c r="ED295" s="188">
        <f t="shared" si="41"/>
        <v>1.1888759907096237E-2</v>
      </c>
      <c r="EE295" s="188">
        <f t="shared" si="41"/>
        <v>1.2691640110705711E-2</v>
      </c>
      <c r="EF295" s="188">
        <f t="shared" si="41"/>
        <v>1.4229986824028918E-2</v>
      </c>
      <c r="EG295" s="188">
        <f t="shared" si="41"/>
        <v>1.5630304331569304E-2</v>
      </c>
      <c r="EH295" s="188">
        <f t="shared" si="41"/>
        <v>1.6914722402056628E-2</v>
      </c>
      <c r="EI295" s="188">
        <f t="shared" si="41"/>
        <v>1.8087564673563369E-2</v>
      </c>
      <c r="EJ295" s="188">
        <f t="shared" si="41"/>
        <v>1.9168037185385393E-2</v>
      </c>
      <c r="EK295" s="188">
        <f t="shared" si="41"/>
        <v>2.1850243265455198E-2</v>
      </c>
    </row>
    <row r="296" spans="1:141" x14ac:dyDescent="0.3">
      <c r="DM296" s="188" t="str">
        <f t="shared" ref="DM296:EB297" si="47">IF(D69=0,"",BI296/D69)</f>
        <v/>
      </c>
      <c r="DN296" s="188" t="str">
        <f t="shared" si="47"/>
        <v/>
      </c>
      <c r="DO296" s="188" t="str">
        <f t="shared" si="47"/>
        <v/>
      </c>
      <c r="DP296" s="188" t="str">
        <f t="shared" si="47"/>
        <v/>
      </c>
      <c r="DQ296" s="188" t="str">
        <f t="shared" si="47"/>
        <v/>
      </c>
      <c r="DR296" s="188" t="str">
        <f t="shared" si="47"/>
        <v/>
      </c>
      <c r="DS296" s="188" t="str">
        <f t="shared" si="47"/>
        <v/>
      </c>
      <c r="DT296" s="188" t="str">
        <f t="shared" si="47"/>
        <v/>
      </c>
      <c r="DU296" s="188" t="str">
        <f t="shared" si="47"/>
        <v/>
      </c>
      <c r="DV296" s="188" t="str">
        <f t="shared" si="47"/>
        <v/>
      </c>
      <c r="DW296" s="188" t="str">
        <f t="shared" si="47"/>
        <v/>
      </c>
      <c r="DX296" s="188" t="str">
        <f t="shared" si="47"/>
        <v/>
      </c>
      <c r="DY296" s="188" t="str">
        <f t="shared" si="47"/>
        <v/>
      </c>
      <c r="DZ296" s="188" t="str">
        <f t="shared" si="47"/>
        <v/>
      </c>
      <c r="EA296" s="188" t="str">
        <f t="shared" si="47"/>
        <v/>
      </c>
      <c r="EB296" s="188" t="str">
        <f t="shared" si="47"/>
        <v/>
      </c>
      <c r="EC296" s="188" t="str">
        <f t="shared" ref="EC296:EK297" si="48">IF(T69=0,"",BY296/T69)</f>
        <v/>
      </c>
      <c r="ED296" s="188" t="str">
        <f t="shared" si="48"/>
        <v/>
      </c>
      <c r="EE296" s="188" t="str">
        <f t="shared" si="48"/>
        <v/>
      </c>
      <c r="EF296" s="188" t="str">
        <f t="shared" si="48"/>
        <v/>
      </c>
      <c r="EG296" s="188" t="str">
        <f t="shared" si="48"/>
        <v/>
      </c>
      <c r="EH296" s="188" t="str">
        <f t="shared" si="48"/>
        <v/>
      </c>
      <c r="EI296" s="188" t="str">
        <f t="shared" si="48"/>
        <v/>
      </c>
      <c r="EJ296" s="188" t="str">
        <f t="shared" si="48"/>
        <v/>
      </c>
      <c r="EK296" s="188" t="str">
        <f t="shared" si="48"/>
        <v/>
      </c>
    </row>
    <row r="297" spans="1:141" x14ac:dyDescent="0.3">
      <c r="DM297" s="188" t="str">
        <f t="shared" si="47"/>
        <v/>
      </c>
      <c r="DN297" s="188" t="str">
        <f t="shared" si="47"/>
        <v/>
      </c>
      <c r="DO297" s="188" t="str">
        <f t="shared" si="47"/>
        <v/>
      </c>
      <c r="DP297" s="188" t="str">
        <f t="shared" si="47"/>
        <v/>
      </c>
      <c r="DQ297" s="188" t="str">
        <f t="shared" si="47"/>
        <v/>
      </c>
      <c r="DR297" s="188" t="str">
        <f t="shared" si="47"/>
        <v/>
      </c>
      <c r="DS297" s="188" t="str">
        <f t="shared" si="47"/>
        <v/>
      </c>
      <c r="DT297" s="188" t="str">
        <f t="shared" si="47"/>
        <v/>
      </c>
      <c r="DU297" s="188" t="str">
        <f t="shared" si="47"/>
        <v/>
      </c>
      <c r="DV297" s="188" t="str">
        <f t="shared" si="47"/>
        <v/>
      </c>
      <c r="DW297" s="188" t="str">
        <f t="shared" si="47"/>
        <v/>
      </c>
      <c r="DX297" s="188" t="str">
        <f t="shared" si="47"/>
        <v/>
      </c>
      <c r="DY297" s="188" t="str">
        <f t="shared" si="47"/>
        <v/>
      </c>
      <c r="DZ297" s="188" t="str">
        <f t="shared" si="47"/>
        <v/>
      </c>
      <c r="EA297" s="188" t="str">
        <f t="shared" si="47"/>
        <v/>
      </c>
      <c r="EB297" s="188" t="str">
        <f t="shared" si="47"/>
        <v/>
      </c>
      <c r="EC297" s="188" t="str">
        <f t="shared" si="48"/>
        <v/>
      </c>
      <c r="ED297" s="188" t="str">
        <f t="shared" si="48"/>
        <v/>
      </c>
      <c r="EE297" s="188" t="str">
        <f t="shared" si="48"/>
        <v/>
      </c>
      <c r="EF297" s="188" t="str">
        <f t="shared" si="48"/>
        <v/>
      </c>
      <c r="EG297" s="188" t="str">
        <f t="shared" si="48"/>
        <v/>
      </c>
      <c r="EH297" s="188" t="str">
        <f t="shared" si="48"/>
        <v/>
      </c>
      <c r="EI297" s="188" t="str">
        <f t="shared" si="48"/>
        <v/>
      </c>
      <c r="EJ297" s="188" t="str">
        <f t="shared" si="48"/>
        <v/>
      </c>
      <c r="EK297" s="188" t="str">
        <f t="shared" si="48"/>
        <v/>
      </c>
    </row>
    <row r="298" spans="1:141" s="172" customFormat="1" x14ac:dyDescent="0.3">
      <c r="A298" s="171" t="s">
        <v>292</v>
      </c>
      <c r="AF298" s="171" t="s">
        <v>284</v>
      </c>
      <c r="BH298" s="171" t="s">
        <v>340</v>
      </c>
    </row>
    <row r="299" spans="1:141" x14ac:dyDescent="0.3">
      <c r="A299" s="1"/>
      <c r="C299" s="1"/>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row>
    <row r="300" spans="1:141" x14ac:dyDescent="0.3">
      <c r="A300" s="1"/>
      <c r="C300" s="1" t="s">
        <v>13</v>
      </c>
      <c r="AF300" s="1" t="s">
        <v>13</v>
      </c>
      <c r="BH300" s="1" t="s">
        <v>13</v>
      </c>
    </row>
    <row r="301" spans="1:141" x14ac:dyDescent="0.3">
      <c r="C301" s="1">
        <v>0</v>
      </c>
      <c r="D301" s="1">
        <v>1</v>
      </c>
      <c r="E301" s="1">
        <v>2</v>
      </c>
      <c r="F301" s="1">
        <v>3</v>
      </c>
      <c r="G301" s="1">
        <v>4</v>
      </c>
      <c r="H301" s="1">
        <v>5</v>
      </c>
      <c r="I301" s="1">
        <v>6</v>
      </c>
      <c r="J301" s="1">
        <v>7</v>
      </c>
      <c r="K301" s="1">
        <v>8</v>
      </c>
      <c r="L301" s="1">
        <v>9</v>
      </c>
      <c r="M301" s="1">
        <v>10</v>
      </c>
      <c r="N301" s="1">
        <v>11</v>
      </c>
      <c r="O301" s="1">
        <v>12</v>
      </c>
      <c r="P301" s="1">
        <v>13</v>
      </c>
      <c r="Q301" s="1">
        <v>14</v>
      </c>
      <c r="R301" s="1">
        <v>15</v>
      </c>
      <c r="S301" s="1">
        <v>16</v>
      </c>
      <c r="T301" s="1">
        <v>17</v>
      </c>
      <c r="U301" s="1">
        <v>18</v>
      </c>
      <c r="V301" s="1">
        <v>19</v>
      </c>
      <c r="W301" s="1">
        <v>20</v>
      </c>
      <c r="X301" s="1">
        <v>21</v>
      </c>
      <c r="Y301" s="1">
        <v>22</v>
      </c>
      <c r="Z301" s="1">
        <v>23</v>
      </c>
      <c r="AA301" s="1">
        <v>24</v>
      </c>
      <c r="AB301" s="1">
        <v>25</v>
      </c>
      <c r="AC301" s="1"/>
      <c r="AF301" s="1">
        <v>0</v>
      </c>
      <c r="AG301" s="1">
        <v>1</v>
      </c>
      <c r="AH301" s="1">
        <v>2</v>
      </c>
      <c r="AI301" s="1">
        <v>3</v>
      </c>
      <c r="AJ301" s="1">
        <v>4</v>
      </c>
      <c r="AK301" s="1">
        <v>5</v>
      </c>
      <c r="AL301" s="1">
        <v>6</v>
      </c>
      <c r="AM301" s="1">
        <v>7</v>
      </c>
      <c r="AN301" s="1">
        <v>8</v>
      </c>
      <c r="AO301" s="1">
        <v>9</v>
      </c>
      <c r="AP301" s="1">
        <v>10</v>
      </c>
      <c r="AQ301" s="1">
        <v>11</v>
      </c>
      <c r="AR301" s="1">
        <v>12</v>
      </c>
      <c r="AS301" s="1">
        <v>13</v>
      </c>
      <c r="AT301" s="1">
        <v>14</v>
      </c>
      <c r="AU301" s="1">
        <v>15</v>
      </c>
      <c r="AV301" s="1">
        <v>16</v>
      </c>
      <c r="AW301" s="1">
        <v>17</v>
      </c>
      <c r="AX301" s="1">
        <v>18</v>
      </c>
      <c r="AY301" s="1">
        <v>19</v>
      </c>
      <c r="AZ301" s="1">
        <v>20</v>
      </c>
      <c r="BA301" s="1">
        <v>21</v>
      </c>
      <c r="BB301" s="1">
        <v>22</v>
      </c>
      <c r="BC301" s="1">
        <v>23</v>
      </c>
      <c r="BD301" s="1">
        <v>24</v>
      </c>
      <c r="BE301" s="1">
        <v>25</v>
      </c>
      <c r="BH301" s="1">
        <v>0</v>
      </c>
      <c r="BI301" s="1">
        <v>1</v>
      </c>
      <c r="BJ301" s="1">
        <v>2</v>
      </c>
      <c r="BK301" s="1">
        <v>3</v>
      </c>
      <c r="BL301" s="1">
        <v>4</v>
      </c>
      <c r="BM301" s="1">
        <v>5</v>
      </c>
      <c r="BN301" s="1">
        <v>6</v>
      </c>
      <c r="BO301" s="1">
        <v>7</v>
      </c>
      <c r="BP301" s="1">
        <v>8</v>
      </c>
      <c r="BQ301" s="1">
        <v>9</v>
      </c>
      <c r="BR301" s="1">
        <v>10</v>
      </c>
      <c r="BS301" s="1">
        <v>11</v>
      </c>
      <c r="BT301" s="1">
        <v>12</v>
      </c>
      <c r="BU301" s="1">
        <v>13</v>
      </c>
      <c r="BV301" s="1">
        <v>14</v>
      </c>
      <c r="BW301" s="1">
        <v>15</v>
      </c>
      <c r="BX301" s="1">
        <v>16</v>
      </c>
      <c r="BY301" s="1">
        <v>17</v>
      </c>
      <c r="BZ301" s="1">
        <v>18</v>
      </c>
      <c r="CA301" s="1">
        <v>19</v>
      </c>
      <c r="CB301" s="1">
        <v>20</v>
      </c>
      <c r="CC301" s="1">
        <v>21</v>
      </c>
      <c r="CD301" s="1">
        <v>22</v>
      </c>
      <c r="CE301" s="1">
        <v>23</v>
      </c>
      <c r="CF301" s="1">
        <v>24</v>
      </c>
      <c r="CG301" s="1">
        <v>25</v>
      </c>
    </row>
    <row r="302" spans="1:141" x14ac:dyDescent="0.3">
      <c r="A302" s="9" t="s">
        <v>12</v>
      </c>
      <c r="B302" s="1">
        <v>1</v>
      </c>
      <c r="C302" s="156"/>
      <c r="D302" s="155">
        <f t="shared" ref="D302:AB315" si="49">(VLOOKUP(C77,CHDmort,$A$4,FALSE)-1)*C141*BH270</f>
        <v>0</v>
      </c>
      <c r="E302" s="155">
        <f t="shared" si="49"/>
        <v>8.0063114261039285E-3</v>
      </c>
      <c r="F302" s="155">
        <f t="shared" si="49"/>
        <v>1.5170792459719624E-2</v>
      </c>
      <c r="G302" s="155">
        <f t="shared" si="49"/>
        <v>2.1553407257037357E-2</v>
      </c>
      <c r="H302" s="155">
        <f t="shared" si="49"/>
        <v>2.7259117147156529E-2</v>
      </c>
      <c r="I302" s="155">
        <f t="shared" si="49"/>
        <v>3.6842164442669204E-2</v>
      </c>
      <c r="J302" s="155">
        <f t="shared" si="49"/>
        <v>4.5362492579268859E-2</v>
      </c>
      <c r="K302" s="155">
        <f t="shared" si="49"/>
        <v>5.2953776342830057E-2</v>
      </c>
      <c r="L302" s="155">
        <f t="shared" si="49"/>
        <v>5.9665686825303904E-2</v>
      </c>
      <c r="M302" s="155">
        <f t="shared" si="49"/>
        <v>6.5569995723679372E-2</v>
      </c>
      <c r="N302" s="155">
        <f t="shared" si="49"/>
        <v>7.6760480517420224E-2</v>
      </c>
      <c r="O302" s="155">
        <f t="shared" si="49"/>
        <v>8.6535367782346537E-2</v>
      </c>
      <c r="P302" s="155">
        <f t="shared" si="49"/>
        <v>9.5137241243936674E-2</v>
      </c>
      <c r="Q302" s="155">
        <f t="shared" si="49"/>
        <v>0.10240864461447875</v>
      </c>
      <c r="R302" s="155">
        <f t="shared" si="49"/>
        <v>0.10889132034673422</v>
      </c>
      <c r="S302" s="155">
        <f t="shared" si="49"/>
        <v>0.12317137538826885</v>
      </c>
      <c r="T302" s="155">
        <f t="shared" si="49"/>
        <v>0.13543993712271191</v>
      </c>
      <c r="U302" s="155">
        <f t="shared" si="49"/>
        <v>0.14593852085550441</v>
      </c>
      <c r="V302" s="155">
        <f t="shared" si="49"/>
        <v>0.15488410950232173</v>
      </c>
      <c r="W302" s="155">
        <f t="shared" si="49"/>
        <v>0.16196243497118556</v>
      </c>
      <c r="X302" s="155">
        <f t="shared" si="49"/>
        <v>0.17774490915722641</v>
      </c>
      <c r="Y302" s="155">
        <f t="shared" si="49"/>
        <v>0.18979348927986534</v>
      </c>
      <c r="Z302" s="155">
        <f t="shared" si="49"/>
        <v>0.20043208177299224</v>
      </c>
      <c r="AA302" s="155">
        <f t="shared" si="49"/>
        <v>0.20784627189384203</v>
      </c>
      <c r="AB302" s="155">
        <f t="shared" si="49"/>
        <v>0.21221419675675793</v>
      </c>
      <c r="AC302" s="52"/>
      <c r="AG302" s="170">
        <f>C141*BH270</f>
        <v>0</v>
      </c>
      <c r="AH302" s="170">
        <f t="shared" ref="AH302:BE312" si="50">D141*BI270</f>
        <v>1.1637543668452778E-4</v>
      </c>
      <c r="AI302" s="170">
        <f t="shared" si="50"/>
        <v>2.3222391043815842E-4</v>
      </c>
      <c r="AJ302" s="170">
        <f t="shared" si="50"/>
        <v>3.7514912855772238E-4</v>
      </c>
      <c r="AK302" s="170">
        <f t="shared" si="50"/>
        <v>5.1783248705252198E-4</v>
      </c>
      <c r="AL302" s="170">
        <f t="shared" si="50"/>
        <v>7.7670589308817116E-4</v>
      </c>
      <c r="AM302" s="170">
        <f t="shared" si="50"/>
        <v>1.0577460321206822E-3</v>
      </c>
      <c r="AN302" s="170">
        <f t="shared" si="50"/>
        <v>1.3330550465353581E-3</v>
      </c>
      <c r="AO302" s="170">
        <f t="shared" si="50"/>
        <v>1.6484274510459042E-3</v>
      </c>
      <c r="AP302" s="170">
        <f t="shared" si="50"/>
        <v>2.0165854438611674E-3</v>
      </c>
      <c r="AQ302" s="170">
        <f t="shared" si="50"/>
        <v>2.57261877560139E-3</v>
      </c>
      <c r="AR302" s="170">
        <f t="shared" si="50"/>
        <v>3.2117278263466744E-3</v>
      </c>
      <c r="AS302" s="170">
        <f t="shared" si="50"/>
        <v>3.8163435365447438E-3</v>
      </c>
      <c r="AT302" s="170">
        <f t="shared" si="50"/>
        <v>4.6599798691595142E-3</v>
      </c>
      <c r="AU302" s="170">
        <f t="shared" si="50"/>
        <v>5.2987847462023256E-3</v>
      </c>
      <c r="AV302" s="170">
        <f t="shared" si="50"/>
        <v>6.5944130171596534E-3</v>
      </c>
      <c r="AW302" s="170">
        <f t="shared" si="50"/>
        <v>7.9454105672298551E-3</v>
      </c>
      <c r="AX302" s="170">
        <f t="shared" si="50"/>
        <v>9.2927197995241687E-3</v>
      </c>
      <c r="AY302" s="170">
        <f t="shared" si="50"/>
        <v>1.0585309892164987E-2</v>
      </c>
      <c r="AZ302" s="170">
        <f t="shared" si="50"/>
        <v>1.2289205172469609E-2</v>
      </c>
      <c r="BA302" s="170">
        <f t="shared" si="50"/>
        <v>1.4844783804631756E-2</v>
      </c>
      <c r="BB302" s="170">
        <f t="shared" si="50"/>
        <v>1.8367792934934221E-2</v>
      </c>
      <c r="BC302" s="170">
        <f t="shared" si="50"/>
        <v>2.0739808767224709E-2</v>
      </c>
      <c r="BD302" s="170">
        <f t="shared" si="50"/>
        <v>2.4022455882941083E-2</v>
      </c>
      <c r="BE302" s="170">
        <f t="shared" si="50"/>
        <v>2.8220049451747845E-2</v>
      </c>
      <c r="BI302" s="194">
        <f>SUMPRODUCT(CHOOSE({1,2,3,4},D237,D367,D432,D497),CHOOSE({1,2,3,4},DL270,DL270,DL270,DL270))</f>
        <v>0</v>
      </c>
      <c r="BJ302" s="194">
        <f>SUMPRODUCT(CHOOSE({1,2,3,4},E237,E367,E432,E497),CHOOSE({1,2,3,4},DM270,DM270,DM270,DM270))</f>
        <v>1.5412896116928736E-5</v>
      </c>
      <c r="BK302" s="194">
        <f>SUMPRODUCT(CHOOSE({1,2,3,4},F237,F367,F432,F497),CHOOSE({1,2,3,4},DN270,DN270,DN270,DN270))</f>
        <v>5.5305353199026782E-5</v>
      </c>
      <c r="BL302" s="194">
        <f>SUMPRODUCT(CHOOSE({1,2,3,4},G237,G367,G432,G497),CHOOSE({1,2,3,4},DO270,DO270,DO270,DO270))</f>
        <v>1.1231383041557934E-4</v>
      </c>
      <c r="BM302" s="194">
        <f>SUMPRODUCT(CHOOSE({1,2,3,4},H237,H367,H432,H497),CHOOSE({1,2,3,4},DP270,DP270,DP270,DP270))</f>
        <v>1.8080338182940243E-4</v>
      </c>
      <c r="BN302" s="194">
        <f>SUMPRODUCT(CHOOSE({1,2,3,4},I237,I367,I432,I497),CHOOSE({1,2,3,4},DQ270,DQ270,DQ270,DQ270))</f>
        <v>3.121812589590587E-4</v>
      </c>
      <c r="BO302" s="194">
        <f>SUMPRODUCT(CHOOSE({1,2,3,4},J237,J367,J432,J497),CHOOSE({1,2,3,4},DR270,DR270,DR270,DR270))</f>
        <v>4.6348800732536722E-4</v>
      </c>
      <c r="BP302" s="194">
        <f>SUMPRODUCT(CHOOSE({1,2,3,4},K237,K367,K432,K497),CHOOSE({1,2,3,4},DS270,DS270,DS270,DS270))</f>
        <v>6.2820807620172147E-4</v>
      </c>
      <c r="BQ302" s="194">
        <f>SUMPRODUCT(CHOOSE({1,2,3,4},L237,L367,L432,L497),CHOOSE({1,2,3,4},DT270,DT270,DT270,DT270))</f>
        <v>8.0341539693914857E-4</v>
      </c>
      <c r="BR302" s="194">
        <f>SUMPRODUCT(CHOOSE({1,2,3,4},M237,M367,M432,M497),CHOOSE({1,2,3,4},DU270,DU270,DU270,DU270))</f>
        <v>9.8711324257695241E-4</v>
      </c>
      <c r="BS302" s="194">
        <f>SUMPRODUCT(CHOOSE({1,2,3,4},N237,N367,N432,N497),CHOOSE({1,2,3,4},DV270,DV270,DV270,DV270))</f>
        <v>1.4965643565010348E-3</v>
      </c>
      <c r="BT302" s="194">
        <f>SUMPRODUCT(CHOOSE({1,2,3,4},O237,O367,O432,O497),CHOOSE({1,2,3,4},DW270,DW270,DW270,DW270))</f>
        <v>2.0401424096287346E-3</v>
      </c>
      <c r="BU302" s="194">
        <f>SUMPRODUCT(CHOOSE({1,2,3,4},P237,P367,P432,P497),CHOOSE({1,2,3,4},DX270,DX270,DX270,DX270))</f>
        <v>2.5937531853141502E-3</v>
      </c>
      <c r="BV302" s="194">
        <f>SUMPRODUCT(CHOOSE({1,2,3,4},Q237,Q367,Q432,Q497),CHOOSE({1,2,3,4},DY270,DY270,DY270,DY270))</f>
        <v>3.166969976165065E-3</v>
      </c>
      <c r="BW302" s="194">
        <f>SUMPRODUCT(CHOOSE({1,2,3,4},R237,R367,R432,R497),CHOOSE({1,2,3,4},DZ270,DZ270,DZ270,DZ270))</f>
        <v>3.7179792212007502E-3</v>
      </c>
      <c r="BX302" s="194">
        <f>SUMPRODUCT(CHOOSE({1,2,3,4},S237,S367,S432,S497),CHOOSE({1,2,3,4},EA270,EA270,EA270,EA270))</f>
        <v>4.7205894538676187E-3</v>
      </c>
      <c r="BY302" s="194">
        <f>SUMPRODUCT(CHOOSE({1,2,3,4},T237,T367,T432,T497),CHOOSE({1,2,3,4},EB270,EB270,EB270,EB270))</f>
        <v>5.7482264273416434E-3</v>
      </c>
      <c r="BZ302" s="194">
        <f>SUMPRODUCT(CHOOSE({1,2,3,4},U237,U367,U432,U497),CHOOSE({1,2,3,4},EC270,EC270,EC270,EC270))</f>
        <v>6.7820511041692382E-3</v>
      </c>
      <c r="CA302" s="194">
        <f>SUMPRODUCT(CHOOSE({1,2,3,4},V237,V367,V432,V497),CHOOSE({1,2,3,4},ED270,ED270,ED270,ED270))</f>
        <v>7.805052525645487E-3</v>
      </c>
      <c r="CB302" s="194">
        <f>SUMPRODUCT(CHOOSE({1,2,3,4},W237,W367,W432,W497),CHOOSE({1,2,3,4},EE270,EE270,EE270,EE270))</f>
        <v>8.062776224584095E-3</v>
      </c>
      <c r="CC302" s="194">
        <f>SUMPRODUCT(CHOOSE({1,2,3,4},X237,X367,X432,X497),CHOOSE({1,2,3,4},EF270,EF270,EF270,EF270))</f>
        <v>1.0409686499284596E-2</v>
      </c>
      <c r="CD302" s="194">
        <f>SUMPRODUCT(CHOOSE({1,2,3,4},Y237,Y367,Y432,Y497),CHOOSE({1,2,3,4},EG270,EG270,EG270,EG270))</f>
        <v>1.2827641619196712E-2</v>
      </c>
      <c r="CE302" s="194">
        <f>SUMPRODUCT(CHOOSE({1,2,3,4},Z237,Z367,Z432,Z497),CHOOSE({1,2,3,4},EH270,EH270,EH270,EH270))</f>
        <v>1.5033708800337192E-2</v>
      </c>
      <c r="CF302" s="194">
        <f>SUMPRODUCT(CHOOSE({1,2,3,4},AA237,AA367,AA432,AA497),CHOOSE({1,2,3,4},EI270,EI270,EI270,EI270))</f>
        <v>1.7243528734249648E-2</v>
      </c>
      <c r="CG302" s="194">
        <f>SUMPRODUCT(CHOOSE({1,2,3,4},AB237,AB367,AB432,AB497),CHOOSE({1,2,3,4},EJ270,EJ270,EJ270,EJ270))</f>
        <v>1.9465095006492183E-2</v>
      </c>
    </row>
    <row r="303" spans="1:141" x14ac:dyDescent="0.3">
      <c r="B303" s="1">
        <v>2</v>
      </c>
      <c r="C303" s="1"/>
      <c r="D303" s="155"/>
      <c r="E303" s="155">
        <f t="shared" si="49"/>
        <v>0</v>
      </c>
      <c r="F303" s="155">
        <f t="shared" si="49"/>
        <v>0</v>
      </c>
      <c r="G303" s="155">
        <f t="shared" si="49"/>
        <v>0</v>
      </c>
      <c r="H303" s="155">
        <f t="shared" si="49"/>
        <v>0</v>
      </c>
      <c r="I303" s="155">
        <f t="shared" si="49"/>
        <v>0</v>
      </c>
      <c r="J303" s="155">
        <f t="shared" si="49"/>
        <v>0</v>
      </c>
      <c r="K303" s="155">
        <f t="shared" si="49"/>
        <v>0</v>
      </c>
      <c r="L303" s="155">
        <f t="shared" si="49"/>
        <v>0</v>
      </c>
      <c r="M303" s="155">
        <f t="shared" si="49"/>
        <v>0</v>
      </c>
      <c r="N303" s="155">
        <f t="shared" si="49"/>
        <v>0</v>
      </c>
      <c r="O303" s="155">
        <f t="shared" si="49"/>
        <v>0</v>
      </c>
      <c r="P303" s="155">
        <f t="shared" si="49"/>
        <v>0</v>
      </c>
      <c r="Q303" s="155">
        <f t="shared" si="49"/>
        <v>0</v>
      </c>
      <c r="R303" s="155">
        <f t="shared" si="49"/>
        <v>0</v>
      </c>
      <c r="S303" s="155">
        <f t="shared" si="49"/>
        <v>0</v>
      </c>
      <c r="T303" s="155">
        <f t="shared" si="49"/>
        <v>0</v>
      </c>
      <c r="U303" s="155">
        <f t="shared" si="49"/>
        <v>0</v>
      </c>
      <c r="V303" s="155">
        <f t="shared" si="49"/>
        <v>0</v>
      </c>
      <c r="W303" s="155">
        <f t="shared" si="49"/>
        <v>0</v>
      </c>
      <c r="X303" s="155">
        <f t="shared" si="49"/>
        <v>0</v>
      </c>
      <c r="Y303" s="155">
        <f t="shared" si="49"/>
        <v>0</v>
      </c>
      <c r="Z303" s="155">
        <f t="shared" si="49"/>
        <v>0</v>
      </c>
      <c r="AA303" s="155">
        <f t="shared" si="49"/>
        <v>0</v>
      </c>
      <c r="AB303" s="155">
        <f t="shared" si="49"/>
        <v>0</v>
      </c>
      <c r="AC303" s="156"/>
      <c r="AD303" s="52"/>
      <c r="AG303" s="170">
        <f t="shared" ref="AG303:AV328" si="51">C142*BH271</f>
        <v>0</v>
      </c>
      <c r="AH303" s="170">
        <f t="shared" si="50"/>
        <v>0</v>
      </c>
      <c r="AI303" s="170">
        <f t="shared" si="50"/>
        <v>0</v>
      </c>
      <c r="AJ303" s="170">
        <f t="shared" si="50"/>
        <v>0</v>
      </c>
      <c r="AK303" s="170">
        <f t="shared" si="50"/>
        <v>0</v>
      </c>
      <c r="AL303" s="170">
        <f t="shared" si="50"/>
        <v>0</v>
      </c>
      <c r="AM303" s="170">
        <f t="shared" si="50"/>
        <v>0</v>
      </c>
      <c r="AN303" s="170">
        <f t="shared" si="50"/>
        <v>0</v>
      </c>
      <c r="AO303" s="170">
        <f t="shared" si="50"/>
        <v>0</v>
      </c>
      <c r="AP303" s="170">
        <f t="shared" si="50"/>
        <v>0</v>
      </c>
      <c r="AQ303" s="170">
        <f t="shared" si="50"/>
        <v>0</v>
      </c>
      <c r="AR303" s="170">
        <f t="shared" si="50"/>
        <v>0</v>
      </c>
      <c r="AS303" s="170">
        <f t="shared" si="50"/>
        <v>0</v>
      </c>
      <c r="AT303" s="170">
        <f t="shared" si="50"/>
        <v>0</v>
      </c>
      <c r="AU303" s="170">
        <f t="shared" si="50"/>
        <v>0</v>
      </c>
      <c r="AV303" s="170">
        <f t="shared" si="50"/>
        <v>0</v>
      </c>
      <c r="AW303" s="170">
        <f t="shared" si="50"/>
        <v>0</v>
      </c>
      <c r="AX303" s="170">
        <f t="shared" si="50"/>
        <v>0</v>
      </c>
      <c r="AY303" s="170">
        <f t="shared" si="50"/>
        <v>0</v>
      </c>
      <c r="AZ303" s="170">
        <f t="shared" si="50"/>
        <v>0</v>
      </c>
      <c r="BA303" s="170">
        <f t="shared" si="50"/>
        <v>0</v>
      </c>
      <c r="BB303" s="170">
        <f t="shared" si="50"/>
        <v>0</v>
      </c>
      <c r="BC303" s="170">
        <f t="shared" si="50"/>
        <v>0</v>
      </c>
      <c r="BD303" s="170">
        <f t="shared" si="50"/>
        <v>0</v>
      </c>
      <c r="BE303" s="170">
        <f t="shared" si="50"/>
        <v>0</v>
      </c>
      <c r="BF303" s="67"/>
      <c r="BI303" s="194">
        <f>SUMPRODUCT(CHOOSE({1,2,3,4},D238,D368,D433,D498),CHOOSE({1,2,3,4},DL271,DL271,DL271,DL271))</f>
        <v>0</v>
      </c>
      <c r="BJ303" s="194">
        <f>SUMPRODUCT(CHOOSE({1,2,3,4},E238,E368,E433,E498),CHOOSE({1,2,3,4},DM271,DM271,DM271,DM271))</f>
        <v>0</v>
      </c>
      <c r="BK303" s="194">
        <f>SUMPRODUCT(CHOOSE({1,2,3,4},F238,F368,F433,F498),CHOOSE({1,2,3,4},DN271,DN271,DN271,DN271))</f>
        <v>0</v>
      </c>
      <c r="BL303" s="194">
        <f>SUMPRODUCT(CHOOSE({1,2,3,4},G238,G368,G433,G498),CHOOSE({1,2,3,4},DO271,DO271,DO271,DO271))</f>
        <v>0</v>
      </c>
      <c r="BM303" s="194">
        <f>SUMPRODUCT(CHOOSE({1,2,3,4},H238,H368,H433,H498),CHOOSE({1,2,3,4},DP271,DP271,DP271,DP271))</f>
        <v>0</v>
      </c>
      <c r="BN303" s="194">
        <f>SUMPRODUCT(CHOOSE({1,2,3,4},I238,I368,I433,I498),CHOOSE({1,2,3,4},DQ271,DQ271,DQ271,DQ271))</f>
        <v>0</v>
      </c>
      <c r="BO303" s="194">
        <f>SUMPRODUCT(CHOOSE({1,2,3,4},J238,J368,J433,J498),CHOOSE({1,2,3,4},DR271,DR271,DR271,DR271))</f>
        <v>0</v>
      </c>
      <c r="BP303" s="194">
        <f>SUMPRODUCT(CHOOSE({1,2,3,4},K238,K368,K433,K498),CHOOSE({1,2,3,4},DS271,DS271,DS271,DS271))</f>
        <v>0</v>
      </c>
      <c r="BQ303" s="194">
        <f>SUMPRODUCT(CHOOSE({1,2,3,4},L238,L368,L433,L498),CHOOSE({1,2,3,4},DT271,DT271,DT271,DT271))</f>
        <v>0</v>
      </c>
      <c r="BR303" s="194">
        <f>SUMPRODUCT(CHOOSE({1,2,3,4},M238,M368,M433,M498),CHOOSE({1,2,3,4},DU271,DU271,DU271,DU271))</f>
        <v>0</v>
      </c>
      <c r="BS303" s="194">
        <f>SUMPRODUCT(CHOOSE({1,2,3,4},N238,N368,N433,N498),CHOOSE({1,2,3,4},DV271,DV271,DV271,DV271))</f>
        <v>0</v>
      </c>
      <c r="BT303" s="194">
        <f>SUMPRODUCT(CHOOSE({1,2,3,4},O238,O368,O433,O498),CHOOSE({1,2,3,4},DW271,DW271,DW271,DW271))</f>
        <v>0</v>
      </c>
      <c r="BU303" s="194">
        <f>SUMPRODUCT(CHOOSE({1,2,3,4},P238,P368,P433,P498),CHOOSE({1,2,3,4},DX271,DX271,DX271,DX271))</f>
        <v>0</v>
      </c>
      <c r="BV303" s="194">
        <f>SUMPRODUCT(CHOOSE({1,2,3,4},Q238,Q368,Q433,Q498),CHOOSE({1,2,3,4},DY271,DY271,DY271,DY271))</f>
        <v>0</v>
      </c>
      <c r="BW303" s="194">
        <f>SUMPRODUCT(CHOOSE({1,2,3,4},R238,R368,R433,R498),CHOOSE({1,2,3,4},DZ271,DZ271,DZ271,DZ271))</f>
        <v>0</v>
      </c>
      <c r="BX303" s="194">
        <f>SUMPRODUCT(CHOOSE({1,2,3,4},S238,S368,S433,S498),CHOOSE({1,2,3,4},EA271,EA271,EA271,EA271))</f>
        <v>0</v>
      </c>
      <c r="BY303" s="194">
        <f>SUMPRODUCT(CHOOSE({1,2,3,4},T238,T368,T433,T498),CHOOSE({1,2,3,4},EB271,EB271,EB271,EB271))</f>
        <v>0</v>
      </c>
      <c r="BZ303" s="194">
        <f>SUMPRODUCT(CHOOSE({1,2,3,4},U238,U368,U433,U498),CHOOSE({1,2,3,4},EC271,EC271,EC271,EC271))</f>
        <v>0</v>
      </c>
      <c r="CA303" s="194">
        <f>SUMPRODUCT(CHOOSE({1,2,3,4},V238,V368,V433,V498),CHOOSE({1,2,3,4},ED271,ED271,ED271,ED271))</f>
        <v>0</v>
      </c>
      <c r="CB303" s="194">
        <f>SUMPRODUCT(CHOOSE({1,2,3,4},W238,W368,W433,W498),CHOOSE({1,2,3,4},EE271,EE271,EE271,EE271))</f>
        <v>0</v>
      </c>
      <c r="CC303" s="194">
        <f>SUMPRODUCT(CHOOSE({1,2,3,4},X238,X368,X433,X498),CHOOSE({1,2,3,4},EF271,EF271,EF271,EF271))</f>
        <v>0</v>
      </c>
      <c r="CD303" s="194">
        <f>SUMPRODUCT(CHOOSE({1,2,3,4},Y238,Y368,Y433,Y498),CHOOSE({1,2,3,4},EG271,EG271,EG271,EG271))</f>
        <v>0</v>
      </c>
      <c r="CE303" s="194">
        <f>SUMPRODUCT(CHOOSE({1,2,3,4},Z238,Z368,Z433,Z498),CHOOSE({1,2,3,4},EH271,EH271,EH271,EH271))</f>
        <v>0</v>
      </c>
      <c r="CF303" s="194">
        <f>SUMPRODUCT(CHOOSE({1,2,3,4},AA238,AA368,AA433,AA498),CHOOSE({1,2,3,4},EI271,EI271,EI271,EI271))</f>
        <v>0</v>
      </c>
      <c r="CG303" s="194">
        <f>SUMPRODUCT(CHOOSE({1,2,3,4},AB238,AB368,AB433,AB498),CHOOSE({1,2,3,4},EJ271,EJ271,EJ271,EJ271))</f>
        <v>0</v>
      </c>
    </row>
    <row r="304" spans="1:141" x14ac:dyDescent="0.3">
      <c r="B304" s="1">
        <v>3</v>
      </c>
      <c r="C304" s="1"/>
      <c r="D304" s="155"/>
      <c r="E304" s="155"/>
      <c r="F304" s="155">
        <f t="shared" si="49"/>
        <v>0</v>
      </c>
      <c r="G304" s="155">
        <f t="shared" si="49"/>
        <v>0</v>
      </c>
      <c r="H304" s="155">
        <f t="shared" si="49"/>
        <v>0</v>
      </c>
      <c r="I304" s="155">
        <f t="shared" si="49"/>
        <v>0</v>
      </c>
      <c r="J304" s="155">
        <f t="shared" si="49"/>
        <v>0</v>
      </c>
      <c r="K304" s="155">
        <f t="shared" si="49"/>
        <v>0</v>
      </c>
      <c r="L304" s="155">
        <f t="shared" si="49"/>
        <v>0</v>
      </c>
      <c r="M304" s="155">
        <f t="shared" si="49"/>
        <v>0</v>
      </c>
      <c r="N304" s="155">
        <f t="shared" si="49"/>
        <v>0</v>
      </c>
      <c r="O304" s="155">
        <f t="shared" si="49"/>
        <v>0</v>
      </c>
      <c r="P304" s="155">
        <f t="shared" si="49"/>
        <v>0</v>
      </c>
      <c r="Q304" s="155">
        <f t="shared" si="49"/>
        <v>0</v>
      </c>
      <c r="R304" s="155">
        <f t="shared" si="49"/>
        <v>0</v>
      </c>
      <c r="S304" s="155">
        <f t="shared" si="49"/>
        <v>0</v>
      </c>
      <c r="T304" s="155">
        <f t="shared" si="49"/>
        <v>0</v>
      </c>
      <c r="U304" s="155">
        <f t="shared" si="49"/>
        <v>0</v>
      </c>
      <c r="V304" s="155">
        <f t="shared" si="49"/>
        <v>0</v>
      </c>
      <c r="W304" s="155">
        <f t="shared" si="49"/>
        <v>0</v>
      </c>
      <c r="X304" s="155">
        <f t="shared" si="49"/>
        <v>0</v>
      </c>
      <c r="Y304" s="155">
        <f t="shared" si="49"/>
        <v>0</v>
      </c>
      <c r="Z304" s="155">
        <f t="shared" si="49"/>
        <v>0</v>
      </c>
      <c r="AA304" s="155">
        <f t="shared" si="49"/>
        <v>0</v>
      </c>
      <c r="AB304" s="155">
        <f t="shared" si="49"/>
        <v>0</v>
      </c>
      <c r="AC304" s="156"/>
      <c r="AD304" s="156"/>
      <c r="AE304" s="52"/>
      <c r="AG304" s="170">
        <f t="shared" si="51"/>
        <v>0</v>
      </c>
      <c r="AH304" s="170">
        <f t="shared" si="50"/>
        <v>0</v>
      </c>
      <c r="AI304" s="170">
        <f t="shared" si="50"/>
        <v>0</v>
      </c>
      <c r="AJ304" s="170">
        <f t="shared" si="50"/>
        <v>0</v>
      </c>
      <c r="AK304" s="170">
        <f t="shared" si="50"/>
        <v>0</v>
      </c>
      <c r="AL304" s="170">
        <f t="shared" si="50"/>
        <v>0</v>
      </c>
      <c r="AM304" s="170">
        <f t="shared" si="50"/>
        <v>0</v>
      </c>
      <c r="AN304" s="170">
        <f t="shared" si="50"/>
        <v>0</v>
      </c>
      <c r="AO304" s="170">
        <f t="shared" si="50"/>
        <v>0</v>
      </c>
      <c r="AP304" s="170">
        <f t="shared" si="50"/>
        <v>0</v>
      </c>
      <c r="AQ304" s="170">
        <f t="shared" si="50"/>
        <v>0</v>
      </c>
      <c r="AR304" s="170">
        <f t="shared" si="50"/>
        <v>0</v>
      </c>
      <c r="AS304" s="170">
        <f t="shared" si="50"/>
        <v>0</v>
      </c>
      <c r="AT304" s="170">
        <f t="shared" si="50"/>
        <v>0</v>
      </c>
      <c r="AU304" s="170">
        <f t="shared" si="50"/>
        <v>0</v>
      </c>
      <c r="AV304" s="170">
        <f t="shared" si="50"/>
        <v>0</v>
      </c>
      <c r="AW304" s="170">
        <f t="shared" si="50"/>
        <v>0</v>
      </c>
      <c r="AX304" s="170">
        <f t="shared" si="50"/>
        <v>0</v>
      </c>
      <c r="AY304" s="170">
        <f t="shared" si="50"/>
        <v>0</v>
      </c>
      <c r="AZ304" s="170">
        <f t="shared" si="50"/>
        <v>0</v>
      </c>
      <c r="BA304" s="170">
        <f t="shared" si="50"/>
        <v>0</v>
      </c>
      <c r="BB304" s="170">
        <f t="shared" si="50"/>
        <v>0</v>
      </c>
      <c r="BC304" s="170">
        <f t="shared" si="50"/>
        <v>0</v>
      </c>
      <c r="BD304" s="170">
        <f t="shared" si="50"/>
        <v>0</v>
      </c>
      <c r="BE304" s="170">
        <f t="shared" si="50"/>
        <v>0</v>
      </c>
      <c r="BF304" s="67"/>
      <c r="BG304" s="67"/>
      <c r="BI304" s="194">
        <f>SUMPRODUCT(CHOOSE({1,2,3,4},D239,D369,D434,D499),CHOOSE({1,2,3,4},DL272,DL272,DL272,DL272))</f>
        <v>0</v>
      </c>
      <c r="BJ304" s="194">
        <f>SUMPRODUCT(CHOOSE({1,2,3,4},E239,E369,E434,E499),CHOOSE({1,2,3,4},DM272,DM272,DM272,DM272))</f>
        <v>0</v>
      </c>
      <c r="BK304" s="194">
        <f>SUMPRODUCT(CHOOSE({1,2,3,4},F239,F369,F434,F499),CHOOSE({1,2,3,4},DN272,DN272,DN272,DN272))</f>
        <v>0</v>
      </c>
      <c r="BL304" s="194">
        <f>SUMPRODUCT(CHOOSE({1,2,3,4},G239,G369,G434,G499),CHOOSE({1,2,3,4},DO272,DO272,DO272,DO272))</f>
        <v>0</v>
      </c>
      <c r="BM304" s="194">
        <f>SUMPRODUCT(CHOOSE({1,2,3,4},H239,H369,H434,H499),CHOOSE({1,2,3,4},DP272,DP272,DP272,DP272))</f>
        <v>0</v>
      </c>
      <c r="BN304" s="194">
        <f>SUMPRODUCT(CHOOSE({1,2,3,4},I239,I369,I434,I499),CHOOSE({1,2,3,4},DQ272,DQ272,DQ272,DQ272))</f>
        <v>0</v>
      </c>
      <c r="BO304" s="194">
        <f>SUMPRODUCT(CHOOSE({1,2,3,4},J239,J369,J434,J499),CHOOSE({1,2,3,4},DR272,DR272,DR272,DR272))</f>
        <v>0</v>
      </c>
      <c r="BP304" s="194">
        <f>SUMPRODUCT(CHOOSE({1,2,3,4},K239,K369,K434,K499),CHOOSE({1,2,3,4},DS272,DS272,DS272,DS272))</f>
        <v>0</v>
      </c>
      <c r="BQ304" s="194">
        <f>SUMPRODUCT(CHOOSE({1,2,3,4},L239,L369,L434,L499),CHOOSE({1,2,3,4},DT272,DT272,DT272,DT272))</f>
        <v>0</v>
      </c>
      <c r="BR304" s="194">
        <f>SUMPRODUCT(CHOOSE({1,2,3,4},M239,M369,M434,M499),CHOOSE({1,2,3,4},DU272,DU272,DU272,DU272))</f>
        <v>0</v>
      </c>
      <c r="BS304" s="194">
        <f>SUMPRODUCT(CHOOSE({1,2,3,4},N239,N369,N434,N499),CHOOSE({1,2,3,4},DV272,DV272,DV272,DV272))</f>
        <v>0</v>
      </c>
      <c r="BT304" s="194">
        <f>SUMPRODUCT(CHOOSE({1,2,3,4},O239,O369,O434,O499),CHOOSE({1,2,3,4},DW272,DW272,DW272,DW272))</f>
        <v>0</v>
      </c>
      <c r="BU304" s="194">
        <f>SUMPRODUCT(CHOOSE({1,2,3,4},P239,P369,P434,P499),CHOOSE({1,2,3,4},DX272,DX272,DX272,DX272))</f>
        <v>0</v>
      </c>
      <c r="BV304" s="194">
        <f>SUMPRODUCT(CHOOSE({1,2,3,4},Q239,Q369,Q434,Q499),CHOOSE({1,2,3,4},DY272,DY272,DY272,DY272))</f>
        <v>0</v>
      </c>
      <c r="BW304" s="194">
        <f>SUMPRODUCT(CHOOSE({1,2,3,4},R239,R369,R434,R499),CHOOSE({1,2,3,4},DZ272,DZ272,DZ272,DZ272))</f>
        <v>0</v>
      </c>
      <c r="BX304" s="194">
        <f>SUMPRODUCT(CHOOSE({1,2,3,4},S239,S369,S434,S499),CHOOSE({1,2,3,4},EA272,EA272,EA272,EA272))</f>
        <v>0</v>
      </c>
      <c r="BY304" s="194">
        <f>SUMPRODUCT(CHOOSE({1,2,3,4},T239,T369,T434,T499),CHOOSE({1,2,3,4},EB272,EB272,EB272,EB272))</f>
        <v>0</v>
      </c>
      <c r="BZ304" s="194">
        <f>SUMPRODUCT(CHOOSE({1,2,3,4},U239,U369,U434,U499),CHOOSE({1,2,3,4},EC272,EC272,EC272,EC272))</f>
        <v>0</v>
      </c>
      <c r="CA304" s="194">
        <f>SUMPRODUCT(CHOOSE({1,2,3,4},V239,V369,V434,V499),CHOOSE({1,2,3,4},ED272,ED272,ED272,ED272))</f>
        <v>0</v>
      </c>
      <c r="CB304" s="194">
        <f>SUMPRODUCT(CHOOSE({1,2,3,4},W239,W369,W434,W499),CHOOSE({1,2,3,4},EE272,EE272,EE272,EE272))</f>
        <v>0</v>
      </c>
      <c r="CC304" s="194">
        <f>SUMPRODUCT(CHOOSE({1,2,3,4},X239,X369,X434,X499),CHOOSE({1,2,3,4},EF272,EF272,EF272,EF272))</f>
        <v>0</v>
      </c>
      <c r="CD304" s="194">
        <f>SUMPRODUCT(CHOOSE({1,2,3,4},Y239,Y369,Y434,Y499),CHOOSE({1,2,3,4},EG272,EG272,EG272,EG272))</f>
        <v>0</v>
      </c>
      <c r="CE304" s="194">
        <f>SUMPRODUCT(CHOOSE({1,2,3,4},Z239,Z369,Z434,Z499),CHOOSE({1,2,3,4},EH272,EH272,EH272,EH272))</f>
        <v>0</v>
      </c>
      <c r="CF304" s="194">
        <f>SUMPRODUCT(CHOOSE({1,2,3,4},AA239,AA369,AA434,AA499),CHOOSE({1,2,3,4},EI272,EI272,EI272,EI272))</f>
        <v>0</v>
      </c>
      <c r="CG304" s="194">
        <f>SUMPRODUCT(CHOOSE({1,2,3,4},AB239,AB369,AB434,AB499),CHOOSE({1,2,3,4},EJ272,EJ272,EJ272,EJ272))</f>
        <v>0</v>
      </c>
    </row>
    <row r="305" spans="2:85" x14ac:dyDescent="0.3">
      <c r="B305" s="1">
        <v>4</v>
      </c>
      <c r="C305" s="1"/>
      <c r="D305" s="155"/>
      <c r="E305" s="155"/>
      <c r="F305" s="155"/>
      <c r="G305" s="155">
        <f t="shared" si="49"/>
        <v>0</v>
      </c>
      <c r="H305" s="155">
        <f t="shared" si="49"/>
        <v>0</v>
      </c>
      <c r="I305" s="155">
        <f t="shared" si="49"/>
        <v>0</v>
      </c>
      <c r="J305" s="155">
        <f t="shared" si="49"/>
        <v>0</v>
      </c>
      <c r="K305" s="155">
        <f t="shared" si="49"/>
        <v>0</v>
      </c>
      <c r="L305" s="155">
        <f t="shared" si="49"/>
        <v>0</v>
      </c>
      <c r="M305" s="155">
        <f t="shared" si="49"/>
        <v>0</v>
      </c>
      <c r="N305" s="155">
        <f t="shared" si="49"/>
        <v>0</v>
      </c>
      <c r="O305" s="155">
        <f t="shared" si="49"/>
        <v>0</v>
      </c>
      <c r="P305" s="155">
        <f t="shared" si="49"/>
        <v>0</v>
      </c>
      <c r="Q305" s="155">
        <f t="shared" si="49"/>
        <v>0</v>
      </c>
      <c r="R305" s="155">
        <f t="shared" si="49"/>
        <v>0</v>
      </c>
      <c r="S305" s="155">
        <f t="shared" si="49"/>
        <v>0</v>
      </c>
      <c r="T305" s="155">
        <f t="shared" si="49"/>
        <v>0</v>
      </c>
      <c r="U305" s="155">
        <f t="shared" si="49"/>
        <v>0</v>
      </c>
      <c r="V305" s="155">
        <f t="shared" si="49"/>
        <v>0</v>
      </c>
      <c r="W305" s="155">
        <f t="shared" si="49"/>
        <v>0</v>
      </c>
      <c r="X305" s="155">
        <f t="shared" si="49"/>
        <v>0</v>
      </c>
      <c r="Y305" s="155">
        <f t="shared" si="49"/>
        <v>0</v>
      </c>
      <c r="Z305" s="155">
        <f t="shared" si="49"/>
        <v>0</v>
      </c>
      <c r="AA305" s="155">
        <f t="shared" si="49"/>
        <v>0</v>
      </c>
      <c r="AB305" s="155">
        <f t="shared" si="49"/>
        <v>0</v>
      </c>
      <c r="AC305" s="156"/>
      <c r="AD305" s="156"/>
      <c r="AE305" s="156"/>
      <c r="AF305" s="52"/>
      <c r="AG305" s="170">
        <f t="shared" si="51"/>
        <v>0</v>
      </c>
      <c r="AH305" s="170">
        <f t="shared" si="50"/>
        <v>0</v>
      </c>
      <c r="AI305" s="170">
        <f t="shared" si="50"/>
        <v>0</v>
      </c>
      <c r="AJ305" s="170">
        <f t="shared" si="50"/>
        <v>0</v>
      </c>
      <c r="AK305" s="170">
        <f t="shared" si="50"/>
        <v>0</v>
      </c>
      <c r="AL305" s="170">
        <f t="shared" si="50"/>
        <v>0</v>
      </c>
      <c r="AM305" s="170">
        <f t="shared" si="50"/>
        <v>0</v>
      </c>
      <c r="AN305" s="170">
        <f t="shared" si="50"/>
        <v>0</v>
      </c>
      <c r="AO305" s="170">
        <f t="shared" si="50"/>
        <v>0</v>
      </c>
      <c r="AP305" s="170">
        <f t="shared" si="50"/>
        <v>0</v>
      </c>
      <c r="AQ305" s="170">
        <f t="shared" si="50"/>
        <v>0</v>
      </c>
      <c r="AR305" s="170">
        <f t="shared" si="50"/>
        <v>0</v>
      </c>
      <c r="AS305" s="170">
        <f t="shared" si="50"/>
        <v>0</v>
      </c>
      <c r="AT305" s="170">
        <f t="shared" si="50"/>
        <v>0</v>
      </c>
      <c r="AU305" s="170">
        <f t="shared" si="50"/>
        <v>0</v>
      </c>
      <c r="AV305" s="170">
        <f t="shared" si="50"/>
        <v>0</v>
      </c>
      <c r="AW305" s="170">
        <f t="shared" si="50"/>
        <v>0</v>
      </c>
      <c r="AX305" s="170">
        <f t="shared" si="50"/>
        <v>0</v>
      </c>
      <c r="AY305" s="170">
        <f t="shared" si="50"/>
        <v>0</v>
      </c>
      <c r="AZ305" s="170">
        <f t="shared" si="50"/>
        <v>0</v>
      </c>
      <c r="BA305" s="170">
        <f t="shared" si="50"/>
        <v>0</v>
      </c>
      <c r="BB305" s="170">
        <f t="shared" si="50"/>
        <v>0</v>
      </c>
      <c r="BC305" s="170">
        <f t="shared" si="50"/>
        <v>0</v>
      </c>
      <c r="BD305" s="170">
        <f t="shared" si="50"/>
        <v>0</v>
      </c>
      <c r="BE305" s="170">
        <f t="shared" si="50"/>
        <v>0</v>
      </c>
      <c r="BF305" s="67"/>
      <c r="BG305" s="67"/>
      <c r="BH305" s="180"/>
      <c r="BI305" s="194">
        <f>SUMPRODUCT(CHOOSE({1,2,3,4},D240,D370,D435,D500),CHOOSE({1,2,3,4},DL273,DL273,DL273,DL273))</f>
        <v>0</v>
      </c>
      <c r="BJ305" s="194">
        <f>SUMPRODUCT(CHOOSE({1,2,3,4},E240,E370,E435,E500),CHOOSE({1,2,3,4},DM273,DM273,DM273,DM273))</f>
        <v>0</v>
      </c>
      <c r="BK305" s="194">
        <f>SUMPRODUCT(CHOOSE({1,2,3,4},F240,F370,F435,F500),CHOOSE({1,2,3,4},DN273,DN273,DN273,DN273))</f>
        <v>0</v>
      </c>
      <c r="BL305" s="194">
        <f>SUMPRODUCT(CHOOSE({1,2,3,4},G240,G370,G435,G500),CHOOSE({1,2,3,4},DO273,DO273,DO273,DO273))</f>
        <v>0</v>
      </c>
      <c r="BM305" s="194">
        <f>SUMPRODUCT(CHOOSE({1,2,3,4},H240,H370,H435,H500),CHOOSE({1,2,3,4},DP273,DP273,DP273,DP273))</f>
        <v>0</v>
      </c>
      <c r="BN305" s="194">
        <f>SUMPRODUCT(CHOOSE({1,2,3,4},I240,I370,I435,I500),CHOOSE({1,2,3,4},DQ273,DQ273,DQ273,DQ273))</f>
        <v>0</v>
      </c>
      <c r="BO305" s="194">
        <f>SUMPRODUCT(CHOOSE({1,2,3,4},J240,J370,J435,J500),CHOOSE({1,2,3,4},DR273,DR273,DR273,DR273))</f>
        <v>0</v>
      </c>
      <c r="BP305" s="194">
        <f>SUMPRODUCT(CHOOSE({1,2,3,4},K240,K370,K435,K500),CHOOSE({1,2,3,4},DS273,DS273,DS273,DS273))</f>
        <v>0</v>
      </c>
      <c r="BQ305" s="194">
        <f>SUMPRODUCT(CHOOSE({1,2,3,4},L240,L370,L435,L500),CHOOSE({1,2,3,4},DT273,DT273,DT273,DT273))</f>
        <v>0</v>
      </c>
      <c r="BR305" s="194">
        <f>SUMPRODUCT(CHOOSE({1,2,3,4},M240,M370,M435,M500),CHOOSE({1,2,3,4},DU273,DU273,DU273,DU273))</f>
        <v>0</v>
      </c>
      <c r="BS305" s="194">
        <f>SUMPRODUCT(CHOOSE({1,2,3,4},N240,N370,N435,N500),CHOOSE({1,2,3,4},DV273,DV273,DV273,DV273))</f>
        <v>0</v>
      </c>
      <c r="BT305" s="194">
        <f>SUMPRODUCT(CHOOSE({1,2,3,4},O240,O370,O435,O500),CHOOSE({1,2,3,4},DW273,DW273,DW273,DW273))</f>
        <v>0</v>
      </c>
      <c r="BU305" s="194">
        <f>SUMPRODUCT(CHOOSE({1,2,3,4},P240,P370,P435,P500),CHOOSE({1,2,3,4},DX273,DX273,DX273,DX273))</f>
        <v>0</v>
      </c>
      <c r="BV305" s="194">
        <f>SUMPRODUCT(CHOOSE({1,2,3,4},Q240,Q370,Q435,Q500),CHOOSE({1,2,3,4},DY273,DY273,DY273,DY273))</f>
        <v>0</v>
      </c>
      <c r="BW305" s="194">
        <f>SUMPRODUCT(CHOOSE({1,2,3,4},R240,R370,R435,R500),CHOOSE({1,2,3,4},DZ273,DZ273,DZ273,DZ273))</f>
        <v>0</v>
      </c>
      <c r="BX305" s="194">
        <f>SUMPRODUCT(CHOOSE({1,2,3,4},S240,S370,S435,S500),CHOOSE({1,2,3,4},EA273,EA273,EA273,EA273))</f>
        <v>0</v>
      </c>
      <c r="BY305" s="194">
        <f>SUMPRODUCT(CHOOSE({1,2,3,4},T240,T370,T435,T500),CHOOSE({1,2,3,4},EB273,EB273,EB273,EB273))</f>
        <v>0</v>
      </c>
      <c r="BZ305" s="194">
        <f>SUMPRODUCT(CHOOSE({1,2,3,4},U240,U370,U435,U500),CHOOSE({1,2,3,4},EC273,EC273,EC273,EC273))</f>
        <v>0</v>
      </c>
      <c r="CA305" s="194">
        <f>SUMPRODUCT(CHOOSE({1,2,3,4},V240,V370,V435,V500),CHOOSE({1,2,3,4},ED273,ED273,ED273,ED273))</f>
        <v>0</v>
      </c>
      <c r="CB305" s="194">
        <f>SUMPRODUCT(CHOOSE({1,2,3,4},W240,W370,W435,W500),CHOOSE({1,2,3,4},EE273,EE273,EE273,EE273))</f>
        <v>0</v>
      </c>
      <c r="CC305" s="194">
        <f>SUMPRODUCT(CHOOSE({1,2,3,4},X240,X370,X435,X500),CHOOSE({1,2,3,4},EF273,EF273,EF273,EF273))</f>
        <v>0</v>
      </c>
      <c r="CD305" s="194">
        <f>SUMPRODUCT(CHOOSE({1,2,3,4},Y240,Y370,Y435,Y500),CHOOSE({1,2,3,4},EG273,EG273,EG273,EG273))</f>
        <v>0</v>
      </c>
      <c r="CE305" s="194">
        <f>SUMPRODUCT(CHOOSE({1,2,3,4},Z240,Z370,Z435,Z500),CHOOSE({1,2,3,4},EH273,EH273,EH273,EH273))</f>
        <v>0</v>
      </c>
      <c r="CF305" s="194">
        <f>SUMPRODUCT(CHOOSE({1,2,3,4},AA240,AA370,AA435,AA500),CHOOSE({1,2,3,4},EI273,EI273,EI273,EI273))</f>
        <v>0</v>
      </c>
      <c r="CG305" s="194">
        <f>SUMPRODUCT(CHOOSE({1,2,3,4},AB240,AB370,AB435,AB500),CHOOSE({1,2,3,4},EJ273,EJ273,EJ273,EJ273))</f>
        <v>0</v>
      </c>
    </row>
    <row r="306" spans="2:85" x14ac:dyDescent="0.3">
      <c r="B306" s="1">
        <v>5</v>
      </c>
      <c r="C306" s="1"/>
      <c r="D306" s="155"/>
      <c r="E306" s="155"/>
      <c r="F306" s="155"/>
      <c r="G306" s="155"/>
      <c r="H306" s="155">
        <f t="shared" si="49"/>
        <v>0</v>
      </c>
      <c r="I306" s="155">
        <f t="shared" si="49"/>
        <v>0</v>
      </c>
      <c r="J306" s="155">
        <f t="shared" si="49"/>
        <v>0</v>
      </c>
      <c r="K306" s="155">
        <f t="shared" si="49"/>
        <v>0</v>
      </c>
      <c r="L306" s="155">
        <f t="shared" si="49"/>
        <v>0</v>
      </c>
      <c r="M306" s="155">
        <f t="shared" si="49"/>
        <v>0</v>
      </c>
      <c r="N306" s="155">
        <f t="shared" si="49"/>
        <v>0</v>
      </c>
      <c r="O306" s="155">
        <f t="shared" si="49"/>
        <v>0</v>
      </c>
      <c r="P306" s="155">
        <f t="shared" si="49"/>
        <v>0</v>
      </c>
      <c r="Q306" s="155">
        <f t="shared" si="49"/>
        <v>0</v>
      </c>
      <c r="R306" s="155">
        <f t="shared" si="49"/>
        <v>0</v>
      </c>
      <c r="S306" s="155">
        <f t="shared" si="49"/>
        <v>0</v>
      </c>
      <c r="T306" s="155">
        <f t="shared" si="49"/>
        <v>0</v>
      </c>
      <c r="U306" s="155">
        <f t="shared" si="49"/>
        <v>0</v>
      </c>
      <c r="V306" s="155">
        <f t="shared" si="49"/>
        <v>0</v>
      </c>
      <c r="W306" s="155">
        <f t="shared" si="49"/>
        <v>0</v>
      </c>
      <c r="X306" s="155">
        <f t="shared" si="49"/>
        <v>0</v>
      </c>
      <c r="Y306" s="155">
        <f t="shared" si="49"/>
        <v>0</v>
      </c>
      <c r="Z306" s="155">
        <f t="shared" si="49"/>
        <v>0</v>
      </c>
      <c r="AA306" s="155">
        <f t="shared" si="49"/>
        <v>0</v>
      </c>
      <c r="AB306" s="155">
        <f t="shared" si="49"/>
        <v>0</v>
      </c>
      <c r="AC306" s="156"/>
      <c r="AD306" s="156"/>
      <c r="AE306" s="156"/>
      <c r="AF306" s="156"/>
      <c r="AG306" s="170">
        <f t="shared" si="51"/>
        <v>0</v>
      </c>
      <c r="AH306" s="170">
        <f t="shared" si="50"/>
        <v>0</v>
      </c>
      <c r="AI306" s="170">
        <f t="shared" si="50"/>
        <v>0</v>
      </c>
      <c r="AJ306" s="170">
        <f t="shared" si="50"/>
        <v>0</v>
      </c>
      <c r="AK306" s="170">
        <f t="shared" si="50"/>
        <v>0</v>
      </c>
      <c r="AL306" s="170">
        <f t="shared" si="50"/>
        <v>0</v>
      </c>
      <c r="AM306" s="170">
        <f t="shared" si="50"/>
        <v>0</v>
      </c>
      <c r="AN306" s="170">
        <f t="shared" si="50"/>
        <v>0</v>
      </c>
      <c r="AO306" s="170">
        <f t="shared" si="50"/>
        <v>0</v>
      </c>
      <c r="AP306" s="170">
        <f t="shared" si="50"/>
        <v>0</v>
      </c>
      <c r="AQ306" s="170">
        <f t="shared" si="50"/>
        <v>0</v>
      </c>
      <c r="AR306" s="170">
        <f t="shared" si="50"/>
        <v>0</v>
      </c>
      <c r="AS306" s="170">
        <f t="shared" si="50"/>
        <v>0</v>
      </c>
      <c r="AT306" s="170">
        <f t="shared" si="50"/>
        <v>0</v>
      </c>
      <c r="AU306" s="170">
        <f t="shared" si="50"/>
        <v>0</v>
      </c>
      <c r="AV306" s="170">
        <f t="shared" si="50"/>
        <v>0</v>
      </c>
      <c r="AW306" s="170">
        <f t="shared" si="50"/>
        <v>0</v>
      </c>
      <c r="AX306" s="170">
        <f t="shared" si="50"/>
        <v>0</v>
      </c>
      <c r="AY306" s="170">
        <f t="shared" si="50"/>
        <v>0</v>
      </c>
      <c r="AZ306" s="170">
        <f t="shared" si="50"/>
        <v>0</v>
      </c>
      <c r="BA306" s="170">
        <f t="shared" si="50"/>
        <v>0</v>
      </c>
      <c r="BB306" s="170">
        <f t="shared" si="50"/>
        <v>0</v>
      </c>
      <c r="BC306" s="170">
        <f t="shared" si="50"/>
        <v>0</v>
      </c>
      <c r="BD306" s="170">
        <f t="shared" si="50"/>
        <v>0</v>
      </c>
      <c r="BE306" s="170">
        <f t="shared" si="50"/>
        <v>0</v>
      </c>
      <c r="BF306" s="67"/>
      <c r="BG306" s="67"/>
      <c r="BH306" s="180"/>
      <c r="BI306" s="194">
        <f>SUMPRODUCT(CHOOSE({1,2,3,4},D241,D371,D436,D501),CHOOSE({1,2,3,4},DL274,DL274,DL274,DL274))</f>
        <v>0</v>
      </c>
      <c r="BJ306" s="194">
        <f>SUMPRODUCT(CHOOSE({1,2,3,4},E241,E371,E436,E501),CHOOSE({1,2,3,4},DM274,DM274,DM274,DM274))</f>
        <v>0</v>
      </c>
      <c r="BK306" s="194">
        <f>SUMPRODUCT(CHOOSE({1,2,3,4},F241,F371,F436,F501),CHOOSE({1,2,3,4},DN274,DN274,DN274,DN274))</f>
        <v>0</v>
      </c>
      <c r="BL306" s="194">
        <f>SUMPRODUCT(CHOOSE({1,2,3,4},G241,G371,G436,G501),CHOOSE({1,2,3,4},DO274,DO274,DO274,DO274))</f>
        <v>0</v>
      </c>
      <c r="BM306" s="194">
        <f>SUMPRODUCT(CHOOSE({1,2,3,4},H241,H371,H436,H501),CHOOSE({1,2,3,4},DP274,DP274,DP274,DP274))</f>
        <v>0</v>
      </c>
      <c r="BN306" s="194">
        <f>SUMPRODUCT(CHOOSE({1,2,3,4},I241,I371,I436,I501),CHOOSE({1,2,3,4},DQ274,DQ274,DQ274,DQ274))</f>
        <v>0</v>
      </c>
      <c r="BO306" s="194">
        <f>SUMPRODUCT(CHOOSE({1,2,3,4},J241,J371,J436,J501),CHOOSE({1,2,3,4},DR274,DR274,DR274,DR274))</f>
        <v>0</v>
      </c>
      <c r="BP306" s="194">
        <f>SUMPRODUCT(CHOOSE({1,2,3,4},K241,K371,K436,K501),CHOOSE({1,2,3,4},DS274,DS274,DS274,DS274))</f>
        <v>0</v>
      </c>
      <c r="BQ306" s="194">
        <f>SUMPRODUCT(CHOOSE({1,2,3,4},L241,L371,L436,L501),CHOOSE({1,2,3,4},DT274,DT274,DT274,DT274))</f>
        <v>0</v>
      </c>
      <c r="BR306" s="194">
        <f>SUMPRODUCT(CHOOSE({1,2,3,4},M241,M371,M436,M501),CHOOSE({1,2,3,4},DU274,DU274,DU274,DU274))</f>
        <v>0</v>
      </c>
      <c r="BS306" s="194">
        <f>SUMPRODUCT(CHOOSE({1,2,3,4},N241,N371,N436,N501),CHOOSE({1,2,3,4},DV274,DV274,DV274,DV274))</f>
        <v>0</v>
      </c>
      <c r="BT306" s="194">
        <f>SUMPRODUCT(CHOOSE({1,2,3,4},O241,O371,O436,O501),CHOOSE({1,2,3,4},DW274,DW274,DW274,DW274))</f>
        <v>0</v>
      </c>
      <c r="BU306" s="194">
        <f>SUMPRODUCT(CHOOSE({1,2,3,4},P241,P371,P436,P501),CHOOSE({1,2,3,4},DX274,DX274,DX274,DX274))</f>
        <v>0</v>
      </c>
      <c r="BV306" s="194">
        <f>SUMPRODUCT(CHOOSE({1,2,3,4},Q241,Q371,Q436,Q501),CHOOSE({1,2,3,4},DY274,DY274,DY274,DY274))</f>
        <v>0</v>
      </c>
      <c r="BW306" s="194">
        <f>SUMPRODUCT(CHOOSE({1,2,3,4},R241,R371,R436,R501),CHOOSE({1,2,3,4},DZ274,DZ274,DZ274,DZ274))</f>
        <v>0</v>
      </c>
      <c r="BX306" s="194">
        <f>SUMPRODUCT(CHOOSE({1,2,3,4},S241,S371,S436,S501),CHOOSE({1,2,3,4},EA274,EA274,EA274,EA274))</f>
        <v>0</v>
      </c>
      <c r="BY306" s="194">
        <f>SUMPRODUCT(CHOOSE({1,2,3,4},T241,T371,T436,T501),CHOOSE({1,2,3,4},EB274,EB274,EB274,EB274))</f>
        <v>0</v>
      </c>
      <c r="BZ306" s="194">
        <f>SUMPRODUCT(CHOOSE({1,2,3,4},U241,U371,U436,U501),CHOOSE({1,2,3,4},EC274,EC274,EC274,EC274))</f>
        <v>0</v>
      </c>
      <c r="CA306" s="194">
        <f>SUMPRODUCT(CHOOSE({1,2,3,4},V241,V371,V436,V501),CHOOSE({1,2,3,4},ED274,ED274,ED274,ED274))</f>
        <v>0</v>
      </c>
      <c r="CB306" s="194">
        <f>SUMPRODUCT(CHOOSE({1,2,3,4},W241,W371,W436,W501),CHOOSE({1,2,3,4},EE274,EE274,EE274,EE274))</f>
        <v>0</v>
      </c>
      <c r="CC306" s="194">
        <f>SUMPRODUCT(CHOOSE({1,2,3,4},X241,X371,X436,X501),CHOOSE({1,2,3,4},EF274,EF274,EF274,EF274))</f>
        <v>0</v>
      </c>
      <c r="CD306" s="194">
        <f>SUMPRODUCT(CHOOSE({1,2,3,4},Y241,Y371,Y436,Y501),CHOOSE({1,2,3,4},EG274,EG274,EG274,EG274))</f>
        <v>0</v>
      </c>
      <c r="CE306" s="194">
        <f>SUMPRODUCT(CHOOSE({1,2,3,4},Z241,Z371,Z436,Z501),CHOOSE({1,2,3,4},EH274,EH274,EH274,EH274))</f>
        <v>0</v>
      </c>
      <c r="CF306" s="194">
        <f>SUMPRODUCT(CHOOSE({1,2,3,4},AA241,AA371,AA436,AA501),CHOOSE({1,2,3,4},EI274,EI274,EI274,EI274))</f>
        <v>0</v>
      </c>
      <c r="CG306" s="194">
        <f>SUMPRODUCT(CHOOSE({1,2,3,4},AB241,AB371,AB436,AB501),CHOOSE({1,2,3,4},EJ274,EJ274,EJ274,EJ274))</f>
        <v>0</v>
      </c>
    </row>
    <row r="307" spans="2:85" x14ac:dyDescent="0.3">
      <c r="B307" s="1">
        <v>6</v>
      </c>
      <c r="C307" s="1"/>
      <c r="D307" s="155"/>
      <c r="E307" s="155"/>
      <c r="F307" s="155"/>
      <c r="G307" s="155"/>
      <c r="H307" s="155"/>
      <c r="I307" s="155">
        <f t="shared" si="49"/>
        <v>0</v>
      </c>
      <c r="J307" s="155">
        <f t="shared" si="49"/>
        <v>0</v>
      </c>
      <c r="K307" s="155">
        <f t="shared" si="49"/>
        <v>0</v>
      </c>
      <c r="L307" s="155">
        <f t="shared" si="49"/>
        <v>0</v>
      </c>
      <c r="M307" s="155">
        <f t="shared" si="49"/>
        <v>0</v>
      </c>
      <c r="N307" s="155">
        <f t="shared" si="49"/>
        <v>0</v>
      </c>
      <c r="O307" s="155">
        <f t="shared" si="49"/>
        <v>0</v>
      </c>
      <c r="P307" s="155">
        <f t="shared" si="49"/>
        <v>0</v>
      </c>
      <c r="Q307" s="155">
        <f t="shared" si="49"/>
        <v>0</v>
      </c>
      <c r="R307" s="155">
        <f t="shared" si="49"/>
        <v>0</v>
      </c>
      <c r="S307" s="155">
        <f t="shared" si="49"/>
        <v>0</v>
      </c>
      <c r="T307" s="155">
        <f t="shared" si="49"/>
        <v>0</v>
      </c>
      <c r="U307" s="155">
        <f t="shared" si="49"/>
        <v>0</v>
      </c>
      <c r="V307" s="155">
        <f t="shared" si="49"/>
        <v>0</v>
      </c>
      <c r="W307" s="155">
        <f t="shared" si="49"/>
        <v>0</v>
      </c>
      <c r="X307" s="155">
        <f t="shared" si="49"/>
        <v>0</v>
      </c>
      <c r="Y307" s="155">
        <f t="shared" si="49"/>
        <v>0</v>
      </c>
      <c r="Z307" s="155">
        <f t="shared" si="49"/>
        <v>0</v>
      </c>
      <c r="AA307" s="155">
        <f t="shared" si="49"/>
        <v>0</v>
      </c>
      <c r="AB307" s="155">
        <f t="shared" si="49"/>
        <v>0</v>
      </c>
      <c r="AC307" s="156"/>
      <c r="AD307" s="156"/>
      <c r="AE307" s="156"/>
      <c r="AF307" s="156"/>
      <c r="AG307" s="170">
        <f t="shared" si="51"/>
        <v>0</v>
      </c>
      <c r="AH307" s="170">
        <f t="shared" si="50"/>
        <v>0</v>
      </c>
      <c r="AI307" s="170">
        <f t="shared" si="50"/>
        <v>0</v>
      </c>
      <c r="AJ307" s="170">
        <f t="shared" si="50"/>
        <v>0</v>
      </c>
      <c r="AK307" s="170">
        <f t="shared" si="50"/>
        <v>0</v>
      </c>
      <c r="AL307" s="170">
        <f t="shared" si="50"/>
        <v>0</v>
      </c>
      <c r="AM307" s="170">
        <f t="shared" si="50"/>
        <v>0</v>
      </c>
      <c r="AN307" s="170">
        <f t="shared" si="50"/>
        <v>0</v>
      </c>
      <c r="AO307" s="170">
        <f t="shared" si="50"/>
        <v>0</v>
      </c>
      <c r="AP307" s="170">
        <f t="shared" si="50"/>
        <v>0</v>
      </c>
      <c r="AQ307" s="170">
        <f t="shared" si="50"/>
        <v>0</v>
      </c>
      <c r="AR307" s="170">
        <f t="shared" si="50"/>
        <v>0</v>
      </c>
      <c r="AS307" s="170">
        <f t="shared" si="50"/>
        <v>0</v>
      </c>
      <c r="AT307" s="170">
        <f t="shared" si="50"/>
        <v>0</v>
      </c>
      <c r="AU307" s="170">
        <f t="shared" si="50"/>
        <v>0</v>
      </c>
      <c r="AV307" s="170">
        <f t="shared" si="50"/>
        <v>0</v>
      </c>
      <c r="AW307" s="170">
        <f t="shared" si="50"/>
        <v>0</v>
      </c>
      <c r="AX307" s="170">
        <f t="shared" si="50"/>
        <v>0</v>
      </c>
      <c r="AY307" s="170">
        <f t="shared" si="50"/>
        <v>0</v>
      </c>
      <c r="AZ307" s="170">
        <f t="shared" si="50"/>
        <v>0</v>
      </c>
      <c r="BA307" s="170">
        <f t="shared" si="50"/>
        <v>0</v>
      </c>
      <c r="BB307" s="170">
        <f t="shared" si="50"/>
        <v>0</v>
      </c>
      <c r="BC307" s="170">
        <f t="shared" si="50"/>
        <v>0</v>
      </c>
      <c r="BD307" s="170">
        <f t="shared" si="50"/>
        <v>0</v>
      </c>
      <c r="BE307" s="170">
        <f t="shared" si="50"/>
        <v>0</v>
      </c>
      <c r="BF307" s="67"/>
      <c r="BG307" s="67"/>
      <c r="BH307" s="180"/>
      <c r="BI307" s="194">
        <f>SUMPRODUCT(CHOOSE({1,2,3,4},D242,D372,D437,D502),CHOOSE({1,2,3,4},DL275,DL275,DL275,DL275))</f>
        <v>0</v>
      </c>
      <c r="BJ307" s="194">
        <f>SUMPRODUCT(CHOOSE({1,2,3,4},E242,E372,E437,E502),CHOOSE({1,2,3,4},DM275,DM275,DM275,DM275))</f>
        <v>0</v>
      </c>
      <c r="BK307" s="194">
        <f>SUMPRODUCT(CHOOSE({1,2,3,4},F242,F372,F437,F502),CHOOSE({1,2,3,4},DN275,DN275,DN275,DN275))</f>
        <v>0</v>
      </c>
      <c r="BL307" s="194">
        <f>SUMPRODUCT(CHOOSE({1,2,3,4},G242,G372,G437,G502),CHOOSE({1,2,3,4},DO275,DO275,DO275,DO275))</f>
        <v>0</v>
      </c>
      <c r="BM307" s="194">
        <f>SUMPRODUCT(CHOOSE({1,2,3,4},H242,H372,H437,H502),CHOOSE({1,2,3,4},DP275,DP275,DP275,DP275))</f>
        <v>0</v>
      </c>
      <c r="BN307" s="194">
        <f>SUMPRODUCT(CHOOSE({1,2,3,4},I242,I372,I437,I502),CHOOSE({1,2,3,4},DQ275,DQ275,DQ275,DQ275))</f>
        <v>0</v>
      </c>
      <c r="BO307" s="194">
        <f>SUMPRODUCT(CHOOSE({1,2,3,4},J242,J372,J437,J502),CHOOSE({1,2,3,4},DR275,DR275,DR275,DR275))</f>
        <v>0</v>
      </c>
      <c r="BP307" s="194">
        <f>SUMPRODUCT(CHOOSE({1,2,3,4},K242,K372,K437,K502),CHOOSE({1,2,3,4},DS275,DS275,DS275,DS275))</f>
        <v>0</v>
      </c>
      <c r="BQ307" s="194">
        <f>SUMPRODUCT(CHOOSE({1,2,3,4},L242,L372,L437,L502),CHOOSE({1,2,3,4},DT275,DT275,DT275,DT275))</f>
        <v>0</v>
      </c>
      <c r="BR307" s="194">
        <f>SUMPRODUCT(CHOOSE({1,2,3,4},M242,M372,M437,M502),CHOOSE({1,2,3,4},DU275,DU275,DU275,DU275))</f>
        <v>0</v>
      </c>
      <c r="BS307" s="194">
        <f>SUMPRODUCT(CHOOSE({1,2,3,4},N242,N372,N437,N502),CHOOSE({1,2,3,4},DV275,DV275,DV275,DV275))</f>
        <v>0</v>
      </c>
      <c r="BT307" s="194">
        <f>SUMPRODUCT(CHOOSE({1,2,3,4},O242,O372,O437,O502),CHOOSE({1,2,3,4},DW275,DW275,DW275,DW275))</f>
        <v>0</v>
      </c>
      <c r="BU307" s="194">
        <f>SUMPRODUCT(CHOOSE({1,2,3,4},P242,P372,P437,P502),CHOOSE({1,2,3,4},DX275,DX275,DX275,DX275))</f>
        <v>0</v>
      </c>
      <c r="BV307" s="194">
        <f>SUMPRODUCT(CHOOSE({1,2,3,4},Q242,Q372,Q437,Q502),CHOOSE({1,2,3,4},DY275,DY275,DY275,DY275))</f>
        <v>0</v>
      </c>
      <c r="BW307" s="194">
        <f>SUMPRODUCT(CHOOSE({1,2,3,4},R242,R372,R437,R502),CHOOSE({1,2,3,4},DZ275,DZ275,DZ275,DZ275))</f>
        <v>0</v>
      </c>
      <c r="BX307" s="194">
        <f>SUMPRODUCT(CHOOSE({1,2,3,4},S242,S372,S437,S502),CHOOSE({1,2,3,4},EA275,EA275,EA275,EA275))</f>
        <v>0</v>
      </c>
      <c r="BY307" s="194">
        <f>SUMPRODUCT(CHOOSE({1,2,3,4},T242,T372,T437,T502),CHOOSE({1,2,3,4},EB275,EB275,EB275,EB275))</f>
        <v>0</v>
      </c>
      <c r="BZ307" s="194">
        <f>SUMPRODUCT(CHOOSE({1,2,3,4},U242,U372,U437,U502),CHOOSE({1,2,3,4},EC275,EC275,EC275,EC275))</f>
        <v>0</v>
      </c>
      <c r="CA307" s="194">
        <f>SUMPRODUCT(CHOOSE({1,2,3,4},V242,V372,V437,V502),CHOOSE({1,2,3,4},ED275,ED275,ED275,ED275))</f>
        <v>0</v>
      </c>
      <c r="CB307" s="194">
        <f>SUMPRODUCT(CHOOSE({1,2,3,4},W242,W372,W437,W502),CHOOSE({1,2,3,4},EE275,EE275,EE275,EE275))</f>
        <v>0</v>
      </c>
      <c r="CC307" s="194">
        <f>SUMPRODUCT(CHOOSE({1,2,3,4},X242,X372,X437,X502),CHOOSE({1,2,3,4},EF275,EF275,EF275,EF275))</f>
        <v>0</v>
      </c>
      <c r="CD307" s="194">
        <f>SUMPRODUCT(CHOOSE({1,2,3,4},Y242,Y372,Y437,Y502),CHOOSE({1,2,3,4},EG275,EG275,EG275,EG275))</f>
        <v>0</v>
      </c>
      <c r="CE307" s="194">
        <f>SUMPRODUCT(CHOOSE({1,2,3,4},Z242,Z372,Z437,Z502),CHOOSE({1,2,3,4},EH275,EH275,EH275,EH275))</f>
        <v>0</v>
      </c>
      <c r="CF307" s="194">
        <f>SUMPRODUCT(CHOOSE({1,2,3,4},AA242,AA372,AA437,AA502),CHOOSE({1,2,3,4},EI275,EI275,EI275,EI275))</f>
        <v>0</v>
      </c>
      <c r="CG307" s="194">
        <f>SUMPRODUCT(CHOOSE({1,2,3,4},AB242,AB372,AB437,AB502),CHOOSE({1,2,3,4},EJ275,EJ275,EJ275,EJ275))</f>
        <v>0</v>
      </c>
    </row>
    <row r="308" spans="2:85" x14ac:dyDescent="0.3">
      <c r="B308" s="1">
        <v>7</v>
      </c>
      <c r="C308" s="1"/>
      <c r="D308" s="155"/>
      <c r="E308" s="155"/>
      <c r="F308" s="155"/>
      <c r="G308" s="155"/>
      <c r="H308" s="155"/>
      <c r="I308" s="155"/>
      <c r="J308" s="155">
        <f t="shared" si="49"/>
        <v>0</v>
      </c>
      <c r="K308" s="155">
        <f t="shared" si="49"/>
        <v>0</v>
      </c>
      <c r="L308" s="155">
        <f t="shared" si="49"/>
        <v>0</v>
      </c>
      <c r="M308" s="155">
        <f t="shared" si="49"/>
        <v>0</v>
      </c>
      <c r="N308" s="155">
        <f t="shared" si="49"/>
        <v>0</v>
      </c>
      <c r="O308" s="155">
        <f t="shared" si="49"/>
        <v>0</v>
      </c>
      <c r="P308" s="155">
        <f t="shared" si="49"/>
        <v>0</v>
      </c>
      <c r="Q308" s="155">
        <f t="shared" si="49"/>
        <v>0</v>
      </c>
      <c r="R308" s="155">
        <f t="shared" si="49"/>
        <v>0</v>
      </c>
      <c r="S308" s="155">
        <f t="shared" si="49"/>
        <v>0</v>
      </c>
      <c r="T308" s="155">
        <f t="shared" si="49"/>
        <v>0</v>
      </c>
      <c r="U308" s="155">
        <f t="shared" si="49"/>
        <v>0</v>
      </c>
      <c r="V308" s="155">
        <f t="shared" si="49"/>
        <v>0</v>
      </c>
      <c r="W308" s="155">
        <f t="shared" si="49"/>
        <v>0</v>
      </c>
      <c r="X308" s="155">
        <f t="shared" si="49"/>
        <v>0</v>
      </c>
      <c r="Y308" s="155">
        <f t="shared" si="49"/>
        <v>0</v>
      </c>
      <c r="Z308" s="155">
        <f t="shared" si="49"/>
        <v>0</v>
      </c>
      <c r="AA308" s="155">
        <f t="shared" si="49"/>
        <v>0</v>
      </c>
      <c r="AB308" s="155">
        <f t="shared" si="49"/>
        <v>0</v>
      </c>
      <c r="AC308" s="156"/>
      <c r="AD308" s="156"/>
      <c r="AE308" s="156"/>
      <c r="AF308" s="156"/>
      <c r="AG308" s="170">
        <f t="shared" si="51"/>
        <v>0</v>
      </c>
      <c r="AH308" s="170">
        <f t="shared" si="50"/>
        <v>0</v>
      </c>
      <c r="AI308" s="170">
        <f t="shared" si="50"/>
        <v>0</v>
      </c>
      <c r="AJ308" s="170">
        <f t="shared" si="50"/>
        <v>0</v>
      </c>
      <c r="AK308" s="170">
        <f t="shared" si="50"/>
        <v>0</v>
      </c>
      <c r="AL308" s="170">
        <f t="shared" si="50"/>
        <v>0</v>
      </c>
      <c r="AM308" s="170">
        <f t="shared" si="50"/>
        <v>0</v>
      </c>
      <c r="AN308" s="170">
        <f t="shared" si="50"/>
        <v>0</v>
      </c>
      <c r="AO308" s="170">
        <f t="shared" si="50"/>
        <v>0</v>
      </c>
      <c r="AP308" s="170">
        <f t="shared" si="50"/>
        <v>0</v>
      </c>
      <c r="AQ308" s="170">
        <f t="shared" si="50"/>
        <v>0</v>
      </c>
      <c r="AR308" s="170">
        <f t="shared" si="50"/>
        <v>0</v>
      </c>
      <c r="AS308" s="170">
        <f t="shared" si="50"/>
        <v>0</v>
      </c>
      <c r="AT308" s="170">
        <f t="shared" si="50"/>
        <v>0</v>
      </c>
      <c r="AU308" s="170">
        <f t="shared" si="50"/>
        <v>0</v>
      </c>
      <c r="AV308" s="170">
        <f t="shared" si="50"/>
        <v>0</v>
      </c>
      <c r="AW308" s="170">
        <f t="shared" si="50"/>
        <v>0</v>
      </c>
      <c r="AX308" s="170">
        <f t="shared" si="50"/>
        <v>0</v>
      </c>
      <c r="AY308" s="170">
        <f t="shared" si="50"/>
        <v>0</v>
      </c>
      <c r="AZ308" s="170">
        <f t="shared" si="50"/>
        <v>0</v>
      </c>
      <c r="BA308" s="170">
        <f t="shared" si="50"/>
        <v>0</v>
      </c>
      <c r="BB308" s="170">
        <f t="shared" si="50"/>
        <v>0</v>
      </c>
      <c r="BC308" s="170">
        <f t="shared" si="50"/>
        <v>0</v>
      </c>
      <c r="BD308" s="170">
        <f t="shared" si="50"/>
        <v>0</v>
      </c>
      <c r="BE308" s="170">
        <f t="shared" si="50"/>
        <v>0</v>
      </c>
      <c r="BF308" s="67"/>
      <c r="BG308" s="67"/>
      <c r="BH308" s="180"/>
      <c r="BI308" s="194">
        <f>SUMPRODUCT(CHOOSE({1,2,3,4},D243,D373,D438,D503),CHOOSE({1,2,3,4},DL276,DL276,DL276,DL276))</f>
        <v>0</v>
      </c>
      <c r="BJ308" s="194">
        <f>SUMPRODUCT(CHOOSE({1,2,3,4},E243,E373,E438,E503),CHOOSE({1,2,3,4},DM276,DM276,DM276,DM276))</f>
        <v>0</v>
      </c>
      <c r="BK308" s="194">
        <f>SUMPRODUCT(CHOOSE({1,2,3,4},F243,F373,F438,F503),CHOOSE({1,2,3,4},DN276,DN276,DN276,DN276))</f>
        <v>0</v>
      </c>
      <c r="BL308" s="194">
        <f>SUMPRODUCT(CHOOSE({1,2,3,4},G243,G373,G438,G503),CHOOSE({1,2,3,4},DO276,DO276,DO276,DO276))</f>
        <v>0</v>
      </c>
      <c r="BM308" s="194">
        <f>SUMPRODUCT(CHOOSE({1,2,3,4},H243,H373,H438,H503),CHOOSE({1,2,3,4},DP276,DP276,DP276,DP276))</f>
        <v>0</v>
      </c>
      <c r="BN308" s="194">
        <f>SUMPRODUCT(CHOOSE({1,2,3,4},I243,I373,I438,I503),CHOOSE({1,2,3,4},DQ276,DQ276,DQ276,DQ276))</f>
        <v>0</v>
      </c>
      <c r="BO308" s="194">
        <f>SUMPRODUCT(CHOOSE({1,2,3,4},J243,J373,J438,J503),CHOOSE({1,2,3,4},DR276,DR276,DR276,DR276))</f>
        <v>0</v>
      </c>
      <c r="BP308" s="194">
        <f>SUMPRODUCT(CHOOSE({1,2,3,4},K243,K373,K438,K503),CHOOSE({1,2,3,4},DS276,DS276,DS276,DS276))</f>
        <v>0</v>
      </c>
      <c r="BQ308" s="194">
        <f>SUMPRODUCT(CHOOSE({1,2,3,4},L243,L373,L438,L503),CHOOSE({1,2,3,4},DT276,DT276,DT276,DT276))</f>
        <v>0</v>
      </c>
      <c r="BR308" s="194">
        <f>SUMPRODUCT(CHOOSE({1,2,3,4},M243,M373,M438,M503),CHOOSE({1,2,3,4},DU276,DU276,DU276,DU276))</f>
        <v>0</v>
      </c>
      <c r="BS308" s="194">
        <f>SUMPRODUCT(CHOOSE({1,2,3,4},N243,N373,N438,N503),CHOOSE({1,2,3,4},DV276,DV276,DV276,DV276))</f>
        <v>0</v>
      </c>
      <c r="BT308" s="194">
        <f>SUMPRODUCT(CHOOSE({1,2,3,4},O243,O373,O438,O503),CHOOSE({1,2,3,4},DW276,DW276,DW276,DW276))</f>
        <v>0</v>
      </c>
      <c r="BU308" s="194">
        <f>SUMPRODUCT(CHOOSE({1,2,3,4},P243,P373,P438,P503),CHOOSE({1,2,3,4},DX276,DX276,DX276,DX276))</f>
        <v>0</v>
      </c>
      <c r="BV308" s="194">
        <f>SUMPRODUCT(CHOOSE({1,2,3,4},Q243,Q373,Q438,Q503),CHOOSE({1,2,3,4},DY276,DY276,DY276,DY276))</f>
        <v>0</v>
      </c>
      <c r="BW308" s="194">
        <f>SUMPRODUCT(CHOOSE({1,2,3,4},R243,R373,R438,R503),CHOOSE({1,2,3,4},DZ276,DZ276,DZ276,DZ276))</f>
        <v>0</v>
      </c>
      <c r="BX308" s="194">
        <f>SUMPRODUCT(CHOOSE({1,2,3,4},S243,S373,S438,S503),CHOOSE({1,2,3,4},EA276,EA276,EA276,EA276))</f>
        <v>0</v>
      </c>
      <c r="BY308" s="194">
        <f>SUMPRODUCT(CHOOSE({1,2,3,4},T243,T373,T438,T503),CHOOSE({1,2,3,4},EB276,EB276,EB276,EB276))</f>
        <v>0</v>
      </c>
      <c r="BZ308" s="194">
        <f>SUMPRODUCT(CHOOSE({1,2,3,4},U243,U373,U438,U503),CHOOSE({1,2,3,4},EC276,EC276,EC276,EC276))</f>
        <v>0</v>
      </c>
      <c r="CA308" s="194">
        <f>SUMPRODUCT(CHOOSE({1,2,3,4},V243,V373,V438,V503),CHOOSE({1,2,3,4},ED276,ED276,ED276,ED276))</f>
        <v>0</v>
      </c>
      <c r="CB308" s="194">
        <f>SUMPRODUCT(CHOOSE({1,2,3,4},W243,W373,W438,W503),CHOOSE({1,2,3,4},EE276,EE276,EE276,EE276))</f>
        <v>0</v>
      </c>
      <c r="CC308" s="194">
        <f>SUMPRODUCT(CHOOSE({1,2,3,4},X243,X373,X438,X503),CHOOSE({1,2,3,4},EF276,EF276,EF276,EF276))</f>
        <v>0</v>
      </c>
      <c r="CD308" s="194">
        <f>SUMPRODUCT(CHOOSE({1,2,3,4},Y243,Y373,Y438,Y503),CHOOSE({1,2,3,4},EG276,EG276,EG276,EG276))</f>
        <v>0</v>
      </c>
      <c r="CE308" s="194">
        <f>SUMPRODUCT(CHOOSE({1,2,3,4},Z243,Z373,Z438,Z503),CHOOSE({1,2,3,4},EH276,EH276,EH276,EH276))</f>
        <v>0</v>
      </c>
      <c r="CF308" s="194">
        <f>SUMPRODUCT(CHOOSE({1,2,3,4},AA243,AA373,AA438,AA503),CHOOSE({1,2,3,4},EI276,EI276,EI276,EI276))</f>
        <v>0</v>
      </c>
      <c r="CG308" s="194">
        <f>SUMPRODUCT(CHOOSE({1,2,3,4},AB243,AB373,AB438,AB503),CHOOSE({1,2,3,4},EJ276,EJ276,EJ276,EJ276))</f>
        <v>0</v>
      </c>
    </row>
    <row r="309" spans="2:85" x14ac:dyDescent="0.3">
      <c r="B309" s="1">
        <v>8</v>
      </c>
      <c r="C309" s="1"/>
      <c r="D309" s="155"/>
      <c r="E309" s="155"/>
      <c r="F309" s="155"/>
      <c r="G309" s="155"/>
      <c r="H309" s="155"/>
      <c r="I309" s="155"/>
      <c r="J309" s="155"/>
      <c r="K309" s="155">
        <f t="shared" si="49"/>
        <v>0</v>
      </c>
      <c r="L309" s="155">
        <f t="shared" si="49"/>
        <v>0</v>
      </c>
      <c r="M309" s="155">
        <f t="shared" si="49"/>
        <v>0</v>
      </c>
      <c r="N309" s="155">
        <f t="shared" si="49"/>
        <v>0</v>
      </c>
      <c r="O309" s="155">
        <f t="shared" si="49"/>
        <v>0</v>
      </c>
      <c r="P309" s="155">
        <f t="shared" si="49"/>
        <v>0</v>
      </c>
      <c r="Q309" s="155">
        <f t="shared" si="49"/>
        <v>0</v>
      </c>
      <c r="R309" s="155">
        <f t="shared" si="49"/>
        <v>0</v>
      </c>
      <c r="S309" s="155">
        <f t="shared" si="49"/>
        <v>0</v>
      </c>
      <c r="T309" s="155">
        <f t="shared" si="49"/>
        <v>0</v>
      </c>
      <c r="U309" s="155">
        <f t="shared" si="49"/>
        <v>0</v>
      </c>
      <c r="V309" s="155">
        <f t="shared" si="49"/>
        <v>0</v>
      </c>
      <c r="W309" s="155">
        <f t="shared" si="49"/>
        <v>0</v>
      </c>
      <c r="X309" s="155">
        <f t="shared" si="49"/>
        <v>0</v>
      </c>
      <c r="Y309" s="155">
        <f t="shared" si="49"/>
        <v>0</v>
      </c>
      <c r="Z309" s="155">
        <f t="shared" si="49"/>
        <v>0</v>
      </c>
      <c r="AA309" s="155">
        <f t="shared" si="49"/>
        <v>0</v>
      </c>
      <c r="AB309" s="155">
        <f t="shared" si="49"/>
        <v>0</v>
      </c>
      <c r="AC309" s="156"/>
      <c r="AD309" s="156"/>
      <c r="AE309" s="156"/>
      <c r="AF309" s="156"/>
      <c r="AG309" s="170">
        <f t="shared" si="51"/>
        <v>0</v>
      </c>
      <c r="AH309" s="170">
        <f t="shared" si="50"/>
        <v>0</v>
      </c>
      <c r="AI309" s="170">
        <f t="shared" si="50"/>
        <v>0</v>
      </c>
      <c r="AJ309" s="170">
        <f t="shared" si="50"/>
        <v>0</v>
      </c>
      <c r="AK309" s="170">
        <f t="shared" si="50"/>
        <v>0</v>
      </c>
      <c r="AL309" s="170">
        <f t="shared" si="50"/>
        <v>0</v>
      </c>
      <c r="AM309" s="170">
        <f t="shared" si="50"/>
        <v>0</v>
      </c>
      <c r="AN309" s="170">
        <f t="shared" si="50"/>
        <v>0</v>
      </c>
      <c r="AO309" s="170">
        <f t="shared" si="50"/>
        <v>0</v>
      </c>
      <c r="AP309" s="170">
        <f t="shared" si="50"/>
        <v>0</v>
      </c>
      <c r="AQ309" s="170">
        <f t="shared" si="50"/>
        <v>0</v>
      </c>
      <c r="AR309" s="170">
        <f t="shared" si="50"/>
        <v>0</v>
      </c>
      <c r="AS309" s="170">
        <f t="shared" si="50"/>
        <v>0</v>
      </c>
      <c r="AT309" s="170">
        <f t="shared" si="50"/>
        <v>0</v>
      </c>
      <c r="AU309" s="170">
        <f t="shared" si="50"/>
        <v>0</v>
      </c>
      <c r="AV309" s="170">
        <f t="shared" si="50"/>
        <v>0</v>
      </c>
      <c r="AW309" s="170">
        <f t="shared" si="50"/>
        <v>0</v>
      </c>
      <c r="AX309" s="170">
        <f t="shared" si="50"/>
        <v>0</v>
      </c>
      <c r="AY309" s="170">
        <f t="shared" si="50"/>
        <v>0</v>
      </c>
      <c r="AZ309" s="170">
        <f t="shared" si="50"/>
        <v>0</v>
      </c>
      <c r="BA309" s="170">
        <f t="shared" si="50"/>
        <v>0</v>
      </c>
      <c r="BB309" s="170">
        <f t="shared" si="50"/>
        <v>0</v>
      </c>
      <c r="BC309" s="170">
        <f t="shared" si="50"/>
        <v>0</v>
      </c>
      <c r="BD309" s="170">
        <f t="shared" si="50"/>
        <v>0</v>
      </c>
      <c r="BE309" s="170">
        <f t="shared" si="50"/>
        <v>0</v>
      </c>
      <c r="BF309" s="67"/>
      <c r="BG309" s="67"/>
      <c r="BH309" s="180"/>
      <c r="BI309" s="194">
        <f>SUMPRODUCT(CHOOSE({1,2,3,4},D244,D374,D439,D504),CHOOSE({1,2,3,4},DL277,DL277,DL277,DL277))</f>
        <v>0</v>
      </c>
      <c r="BJ309" s="194">
        <f>SUMPRODUCT(CHOOSE({1,2,3,4},E244,E374,E439,E504),CHOOSE({1,2,3,4},DM277,DM277,DM277,DM277))</f>
        <v>0</v>
      </c>
      <c r="BK309" s="194">
        <f>SUMPRODUCT(CHOOSE({1,2,3,4},F244,F374,F439,F504),CHOOSE({1,2,3,4},DN277,DN277,DN277,DN277))</f>
        <v>0</v>
      </c>
      <c r="BL309" s="194">
        <f>SUMPRODUCT(CHOOSE({1,2,3,4},G244,G374,G439,G504),CHOOSE({1,2,3,4},DO277,DO277,DO277,DO277))</f>
        <v>0</v>
      </c>
      <c r="BM309" s="194">
        <f>SUMPRODUCT(CHOOSE({1,2,3,4},H244,H374,H439,H504),CHOOSE({1,2,3,4},DP277,DP277,DP277,DP277))</f>
        <v>0</v>
      </c>
      <c r="BN309" s="194">
        <f>SUMPRODUCT(CHOOSE({1,2,3,4},I244,I374,I439,I504),CHOOSE({1,2,3,4},DQ277,DQ277,DQ277,DQ277))</f>
        <v>0</v>
      </c>
      <c r="BO309" s="194">
        <f>SUMPRODUCT(CHOOSE({1,2,3,4},J244,J374,J439,J504),CHOOSE({1,2,3,4},DR277,DR277,DR277,DR277))</f>
        <v>0</v>
      </c>
      <c r="BP309" s="194">
        <f>SUMPRODUCT(CHOOSE({1,2,3,4},K244,K374,K439,K504),CHOOSE({1,2,3,4},DS277,DS277,DS277,DS277))</f>
        <v>0</v>
      </c>
      <c r="BQ309" s="194">
        <f>SUMPRODUCT(CHOOSE({1,2,3,4},L244,L374,L439,L504),CHOOSE({1,2,3,4},DT277,DT277,DT277,DT277))</f>
        <v>0</v>
      </c>
      <c r="BR309" s="194">
        <f>SUMPRODUCT(CHOOSE({1,2,3,4},M244,M374,M439,M504),CHOOSE({1,2,3,4},DU277,DU277,DU277,DU277))</f>
        <v>0</v>
      </c>
      <c r="BS309" s="194">
        <f>SUMPRODUCT(CHOOSE({1,2,3,4},N244,N374,N439,N504),CHOOSE({1,2,3,4},DV277,DV277,DV277,DV277))</f>
        <v>0</v>
      </c>
      <c r="BT309" s="194">
        <f>SUMPRODUCT(CHOOSE({1,2,3,4},O244,O374,O439,O504),CHOOSE({1,2,3,4},DW277,DW277,DW277,DW277))</f>
        <v>0</v>
      </c>
      <c r="BU309" s="194">
        <f>SUMPRODUCT(CHOOSE({1,2,3,4},P244,P374,P439,P504),CHOOSE({1,2,3,4},DX277,DX277,DX277,DX277))</f>
        <v>0</v>
      </c>
      <c r="BV309" s="194">
        <f>SUMPRODUCT(CHOOSE({1,2,3,4},Q244,Q374,Q439,Q504),CHOOSE({1,2,3,4},DY277,DY277,DY277,DY277))</f>
        <v>0</v>
      </c>
      <c r="BW309" s="194">
        <f>SUMPRODUCT(CHOOSE({1,2,3,4},R244,R374,R439,R504),CHOOSE({1,2,3,4},DZ277,DZ277,DZ277,DZ277))</f>
        <v>0</v>
      </c>
      <c r="BX309" s="194">
        <f>SUMPRODUCT(CHOOSE({1,2,3,4},S244,S374,S439,S504),CHOOSE({1,2,3,4},EA277,EA277,EA277,EA277))</f>
        <v>0</v>
      </c>
      <c r="BY309" s="194">
        <f>SUMPRODUCT(CHOOSE({1,2,3,4},T244,T374,T439,T504),CHOOSE({1,2,3,4},EB277,EB277,EB277,EB277))</f>
        <v>0</v>
      </c>
      <c r="BZ309" s="194">
        <f>SUMPRODUCT(CHOOSE({1,2,3,4},U244,U374,U439,U504),CHOOSE({1,2,3,4},EC277,EC277,EC277,EC277))</f>
        <v>0</v>
      </c>
      <c r="CA309" s="194">
        <f>SUMPRODUCT(CHOOSE({1,2,3,4},V244,V374,V439,V504),CHOOSE({1,2,3,4},ED277,ED277,ED277,ED277))</f>
        <v>0</v>
      </c>
      <c r="CB309" s="194">
        <f>SUMPRODUCT(CHOOSE({1,2,3,4},W244,W374,W439,W504),CHOOSE({1,2,3,4},EE277,EE277,EE277,EE277))</f>
        <v>0</v>
      </c>
      <c r="CC309" s="194">
        <f>SUMPRODUCT(CHOOSE({1,2,3,4},X244,X374,X439,X504),CHOOSE({1,2,3,4},EF277,EF277,EF277,EF277))</f>
        <v>0</v>
      </c>
      <c r="CD309" s="194">
        <f>SUMPRODUCT(CHOOSE({1,2,3,4},Y244,Y374,Y439,Y504),CHOOSE({1,2,3,4},EG277,EG277,EG277,EG277))</f>
        <v>0</v>
      </c>
      <c r="CE309" s="194">
        <f>SUMPRODUCT(CHOOSE({1,2,3,4},Z244,Z374,Z439,Z504),CHOOSE({1,2,3,4},EH277,EH277,EH277,EH277))</f>
        <v>0</v>
      </c>
      <c r="CF309" s="194">
        <f>SUMPRODUCT(CHOOSE({1,2,3,4},AA244,AA374,AA439,AA504),CHOOSE({1,2,3,4},EI277,EI277,EI277,EI277))</f>
        <v>0</v>
      </c>
      <c r="CG309" s="194">
        <f>SUMPRODUCT(CHOOSE({1,2,3,4},AB244,AB374,AB439,AB504),CHOOSE({1,2,3,4},EJ277,EJ277,EJ277,EJ277))</f>
        <v>0</v>
      </c>
    </row>
    <row r="310" spans="2:85" x14ac:dyDescent="0.3">
      <c r="B310" s="1">
        <v>9</v>
      </c>
      <c r="C310" s="1"/>
      <c r="D310" s="155"/>
      <c r="E310" s="155"/>
      <c r="F310" s="155"/>
      <c r="G310" s="155"/>
      <c r="H310" s="155"/>
      <c r="I310" s="155"/>
      <c r="J310" s="155"/>
      <c r="K310" s="155"/>
      <c r="L310" s="155">
        <f t="shared" si="49"/>
        <v>0</v>
      </c>
      <c r="M310" s="155">
        <f t="shared" si="49"/>
        <v>0</v>
      </c>
      <c r="N310" s="155">
        <f t="shared" si="49"/>
        <v>0</v>
      </c>
      <c r="O310" s="155">
        <f t="shared" si="49"/>
        <v>0</v>
      </c>
      <c r="P310" s="155">
        <f t="shared" si="49"/>
        <v>0</v>
      </c>
      <c r="Q310" s="155">
        <f t="shared" si="49"/>
        <v>0</v>
      </c>
      <c r="R310" s="155">
        <f t="shared" si="49"/>
        <v>0</v>
      </c>
      <c r="S310" s="155">
        <f t="shared" si="49"/>
        <v>0</v>
      </c>
      <c r="T310" s="155">
        <f t="shared" si="49"/>
        <v>0</v>
      </c>
      <c r="U310" s="155">
        <f t="shared" si="49"/>
        <v>0</v>
      </c>
      <c r="V310" s="155">
        <f t="shared" si="49"/>
        <v>0</v>
      </c>
      <c r="W310" s="155">
        <f t="shared" si="49"/>
        <v>0</v>
      </c>
      <c r="X310" s="155">
        <f t="shared" si="49"/>
        <v>0</v>
      </c>
      <c r="Y310" s="155">
        <f t="shared" si="49"/>
        <v>0</v>
      </c>
      <c r="Z310" s="155">
        <f t="shared" si="49"/>
        <v>0</v>
      </c>
      <c r="AA310" s="155">
        <f t="shared" si="49"/>
        <v>0</v>
      </c>
      <c r="AB310" s="155">
        <f t="shared" si="49"/>
        <v>0</v>
      </c>
      <c r="AC310" s="156"/>
      <c r="AD310" s="156"/>
      <c r="AE310" s="156"/>
      <c r="AF310" s="156"/>
      <c r="AG310" s="170">
        <f t="shared" si="51"/>
        <v>0</v>
      </c>
      <c r="AH310" s="170">
        <f t="shared" si="50"/>
        <v>0</v>
      </c>
      <c r="AI310" s="170">
        <f t="shared" si="50"/>
        <v>0</v>
      </c>
      <c r="AJ310" s="170">
        <f t="shared" si="50"/>
        <v>0</v>
      </c>
      <c r="AK310" s="170">
        <f t="shared" si="50"/>
        <v>0</v>
      </c>
      <c r="AL310" s="170">
        <f t="shared" si="50"/>
        <v>0</v>
      </c>
      <c r="AM310" s="170">
        <f t="shared" si="50"/>
        <v>0</v>
      </c>
      <c r="AN310" s="170">
        <f t="shared" si="50"/>
        <v>0</v>
      </c>
      <c r="AO310" s="170">
        <f t="shared" si="50"/>
        <v>0</v>
      </c>
      <c r="AP310" s="170">
        <f t="shared" si="50"/>
        <v>0</v>
      </c>
      <c r="AQ310" s="170">
        <f t="shared" si="50"/>
        <v>0</v>
      </c>
      <c r="AR310" s="170">
        <f t="shared" si="50"/>
        <v>0</v>
      </c>
      <c r="AS310" s="170">
        <f t="shared" si="50"/>
        <v>0</v>
      </c>
      <c r="AT310" s="170">
        <f t="shared" si="50"/>
        <v>0</v>
      </c>
      <c r="AU310" s="170">
        <f t="shared" si="50"/>
        <v>0</v>
      </c>
      <c r="AV310" s="170">
        <f t="shared" si="50"/>
        <v>0</v>
      </c>
      <c r="AW310" s="170">
        <f t="shared" si="50"/>
        <v>0</v>
      </c>
      <c r="AX310" s="170">
        <f t="shared" si="50"/>
        <v>0</v>
      </c>
      <c r="AY310" s="170">
        <f t="shared" si="50"/>
        <v>0</v>
      </c>
      <c r="AZ310" s="170">
        <f t="shared" si="50"/>
        <v>0</v>
      </c>
      <c r="BA310" s="170">
        <f t="shared" si="50"/>
        <v>0</v>
      </c>
      <c r="BB310" s="170">
        <f t="shared" si="50"/>
        <v>0</v>
      </c>
      <c r="BC310" s="170">
        <f t="shared" si="50"/>
        <v>0</v>
      </c>
      <c r="BD310" s="170">
        <f t="shared" si="50"/>
        <v>0</v>
      </c>
      <c r="BE310" s="170">
        <f t="shared" si="50"/>
        <v>0</v>
      </c>
      <c r="BF310" s="67"/>
      <c r="BG310" s="67"/>
      <c r="BH310" s="180"/>
      <c r="BI310" s="194">
        <f>SUMPRODUCT(CHOOSE({1,2,3,4},D245,D375,D440,D505),CHOOSE({1,2,3,4},DL278,DL278,DL278,DL278))</f>
        <v>0</v>
      </c>
      <c r="BJ310" s="194">
        <f>SUMPRODUCT(CHOOSE({1,2,3,4},E245,E375,E440,E505),CHOOSE({1,2,3,4},DM278,DM278,DM278,DM278))</f>
        <v>0</v>
      </c>
      <c r="BK310" s="194">
        <f>SUMPRODUCT(CHOOSE({1,2,3,4},F245,F375,F440,F505),CHOOSE({1,2,3,4},DN278,DN278,DN278,DN278))</f>
        <v>0</v>
      </c>
      <c r="BL310" s="194">
        <f>SUMPRODUCT(CHOOSE({1,2,3,4},G245,G375,G440,G505),CHOOSE({1,2,3,4},DO278,DO278,DO278,DO278))</f>
        <v>0</v>
      </c>
      <c r="BM310" s="194">
        <f>SUMPRODUCT(CHOOSE({1,2,3,4},H245,H375,H440,H505),CHOOSE({1,2,3,4},DP278,DP278,DP278,DP278))</f>
        <v>0</v>
      </c>
      <c r="BN310" s="194">
        <f>SUMPRODUCT(CHOOSE({1,2,3,4},I245,I375,I440,I505),CHOOSE({1,2,3,4},DQ278,DQ278,DQ278,DQ278))</f>
        <v>0</v>
      </c>
      <c r="BO310" s="194">
        <f>SUMPRODUCT(CHOOSE({1,2,3,4},J245,J375,J440,J505),CHOOSE({1,2,3,4},DR278,DR278,DR278,DR278))</f>
        <v>0</v>
      </c>
      <c r="BP310" s="194">
        <f>SUMPRODUCT(CHOOSE({1,2,3,4},K245,K375,K440,K505),CHOOSE({1,2,3,4},DS278,DS278,DS278,DS278))</f>
        <v>0</v>
      </c>
      <c r="BQ310" s="194">
        <f>SUMPRODUCT(CHOOSE({1,2,3,4},L245,L375,L440,L505),CHOOSE({1,2,3,4},DT278,DT278,DT278,DT278))</f>
        <v>0</v>
      </c>
      <c r="BR310" s="194">
        <f>SUMPRODUCT(CHOOSE({1,2,3,4},M245,M375,M440,M505),CHOOSE({1,2,3,4},DU278,DU278,DU278,DU278))</f>
        <v>0</v>
      </c>
      <c r="BS310" s="194">
        <f>SUMPRODUCT(CHOOSE({1,2,3,4},N245,N375,N440,N505),CHOOSE({1,2,3,4},DV278,DV278,DV278,DV278))</f>
        <v>0</v>
      </c>
      <c r="BT310" s="194">
        <f>SUMPRODUCT(CHOOSE({1,2,3,4},O245,O375,O440,O505),CHOOSE({1,2,3,4},DW278,DW278,DW278,DW278))</f>
        <v>0</v>
      </c>
      <c r="BU310" s="194">
        <f>SUMPRODUCT(CHOOSE({1,2,3,4},P245,P375,P440,P505),CHOOSE({1,2,3,4},DX278,DX278,DX278,DX278))</f>
        <v>0</v>
      </c>
      <c r="BV310" s="194">
        <f>SUMPRODUCT(CHOOSE({1,2,3,4},Q245,Q375,Q440,Q505),CHOOSE({1,2,3,4},DY278,DY278,DY278,DY278))</f>
        <v>0</v>
      </c>
      <c r="BW310" s="194">
        <f>SUMPRODUCT(CHOOSE({1,2,3,4},R245,R375,R440,R505),CHOOSE({1,2,3,4},DZ278,DZ278,DZ278,DZ278))</f>
        <v>0</v>
      </c>
      <c r="BX310" s="194">
        <f>SUMPRODUCT(CHOOSE({1,2,3,4},S245,S375,S440,S505),CHOOSE({1,2,3,4},EA278,EA278,EA278,EA278))</f>
        <v>0</v>
      </c>
      <c r="BY310" s="194">
        <f>SUMPRODUCT(CHOOSE({1,2,3,4},T245,T375,T440,T505),CHOOSE({1,2,3,4},EB278,EB278,EB278,EB278))</f>
        <v>0</v>
      </c>
      <c r="BZ310" s="194">
        <f>SUMPRODUCT(CHOOSE({1,2,3,4},U245,U375,U440,U505),CHOOSE({1,2,3,4},EC278,EC278,EC278,EC278))</f>
        <v>0</v>
      </c>
      <c r="CA310" s="194">
        <f>SUMPRODUCT(CHOOSE({1,2,3,4},V245,V375,V440,V505),CHOOSE({1,2,3,4},ED278,ED278,ED278,ED278))</f>
        <v>0</v>
      </c>
      <c r="CB310" s="194">
        <f>SUMPRODUCT(CHOOSE({1,2,3,4},W245,W375,W440,W505),CHOOSE({1,2,3,4},EE278,EE278,EE278,EE278))</f>
        <v>0</v>
      </c>
      <c r="CC310" s="194">
        <f>SUMPRODUCT(CHOOSE({1,2,3,4},X245,X375,X440,X505),CHOOSE({1,2,3,4},EF278,EF278,EF278,EF278))</f>
        <v>0</v>
      </c>
      <c r="CD310" s="194">
        <f>SUMPRODUCT(CHOOSE({1,2,3,4},Y245,Y375,Y440,Y505),CHOOSE({1,2,3,4},EG278,EG278,EG278,EG278))</f>
        <v>0</v>
      </c>
      <c r="CE310" s="194">
        <f>SUMPRODUCT(CHOOSE({1,2,3,4},Z245,Z375,Z440,Z505),CHOOSE({1,2,3,4},EH278,EH278,EH278,EH278))</f>
        <v>0</v>
      </c>
      <c r="CF310" s="194">
        <f>SUMPRODUCT(CHOOSE({1,2,3,4},AA245,AA375,AA440,AA505),CHOOSE({1,2,3,4},EI278,EI278,EI278,EI278))</f>
        <v>0</v>
      </c>
      <c r="CG310" s="194">
        <f>SUMPRODUCT(CHOOSE({1,2,3,4},AB245,AB375,AB440,AB505),CHOOSE({1,2,3,4},EJ278,EJ278,EJ278,EJ278))</f>
        <v>0</v>
      </c>
    </row>
    <row r="311" spans="2:85" x14ac:dyDescent="0.3">
      <c r="B311" s="1">
        <v>10</v>
      </c>
      <c r="C311" s="1"/>
      <c r="D311" s="155"/>
      <c r="E311" s="155"/>
      <c r="F311" s="155"/>
      <c r="G311" s="155"/>
      <c r="H311" s="155"/>
      <c r="I311" s="155"/>
      <c r="J311" s="155"/>
      <c r="K311" s="155"/>
      <c r="L311" s="155"/>
      <c r="M311" s="155">
        <f t="shared" si="49"/>
        <v>0</v>
      </c>
      <c r="N311" s="155">
        <f t="shared" si="49"/>
        <v>0</v>
      </c>
      <c r="O311" s="155">
        <f t="shared" si="49"/>
        <v>0</v>
      </c>
      <c r="P311" s="155">
        <f t="shared" si="49"/>
        <v>0</v>
      </c>
      <c r="Q311" s="155">
        <f t="shared" si="49"/>
        <v>0</v>
      </c>
      <c r="R311" s="155">
        <f t="shared" si="49"/>
        <v>0</v>
      </c>
      <c r="S311" s="155">
        <f t="shared" si="49"/>
        <v>0</v>
      </c>
      <c r="T311" s="155">
        <f t="shared" si="49"/>
        <v>0</v>
      </c>
      <c r="U311" s="155">
        <f t="shared" si="49"/>
        <v>0</v>
      </c>
      <c r="V311" s="155">
        <f t="shared" si="49"/>
        <v>0</v>
      </c>
      <c r="W311" s="155">
        <f t="shared" si="49"/>
        <v>0</v>
      </c>
      <c r="X311" s="155">
        <f t="shared" si="49"/>
        <v>0</v>
      </c>
      <c r="Y311" s="155">
        <f t="shared" si="49"/>
        <v>0</v>
      </c>
      <c r="Z311" s="155">
        <f t="shared" si="49"/>
        <v>0</v>
      </c>
      <c r="AA311" s="155">
        <f t="shared" si="49"/>
        <v>0</v>
      </c>
      <c r="AB311" s="155">
        <f t="shared" si="49"/>
        <v>0</v>
      </c>
      <c r="AC311" s="156"/>
      <c r="AD311" s="156"/>
      <c r="AE311" s="156"/>
      <c r="AF311" s="156"/>
      <c r="AG311" s="170">
        <f t="shared" si="51"/>
        <v>0</v>
      </c>
      <c r="AH311" s="170">
        <f t="shared" si="50"/>
        <v>0</v>
      </c>
      <c r="AI311" s="170">
        <f t="shared" si="50"/>
        <v>0</v>
      </c>
      <c r="AJ311" s="170">
        <f t="shared" si="50"/>
        <v>0</v>
      </c>
      <c r="AK311" s="170">
        <f t="shared" si="50"/>
        <v>0</v>
      </c>
      <c r="AL311" s="170">
        <f t="shared" si="50"/>
        <v>0</v>
      </c>
      <c r="AM311" s="170">
        <f t="shared" si="50"/>
        <v>0</v>
      </c>
      <c r="AN311" s="170">
        <f t="shared" si="50"/>
        <v>0</v>
      </c>
      <c r="AO311" s="170">
        <f t="shared" si="50"/>
        <v>0</v>
      </c>
      <c r="AP311" s="170">
        <f t="shared" si="50"/>
        <v>0</v>
      </c>
      <c r="AQ311" s="170">
        <f t="shared" si="50"/>
        <v>0</v>
      </c>
      <c r="AR311" s="170">
        <f t="shared" si="50"/>
        <v>0</v>
      </c>
      <c r="AS311" s="170">
        <f t="shared" si="50"/>
        <v>0</v>
      </c>
      <c r="AT311" s="170">
        <f t="shared" si="50"/>
        <v>0</v>
      </c>
      <c r="AU311" s="170">
        <f t="shared" si="50"/>
        <v>0</v>
      </c>
      <c r="AV311" s="170">
        <f t="shared" si="50"/>
        <v>0</v>
      </c>
      <c r="AW311" s="170">
        <f t="shared" si="50"/>
        <v>0</v>
      </c>
      <c r="AX311" s="170">
        <f t="shared" si="50"/>
        <v>0</v>
      </c>
      <c r="AY311" s="170">
        <f t="shared" si="50"/>
        <v>0</v>
      </c>
      <c r="AZ311" s="170">
        <f t="shared" si="50"/>
        <v>0</v>
      </c>
      <c r="BA311" s="170">
        <f t="shared" si="50"/>
        <v>0</v>
      </c>
      <c r="BB311" s="170">
        <f t="shared" si="50"/>
        <v>0</v>
      </c>
      <c r="BC311" s="170">
        <f t="shared" si="50"/>
        <v>0</v>
      </c>
      <c r="BD311" s="170">
        <f t="shared" si="50"/>
        <v>0</v>
      </c>
      <c r="BE311" s="170">
        <f t="shared" si="50"/>
        <v>0</v>
      </c>
      <c r="BF311" s="67"/>
      <c r="BG311" s="67"/>
      <c r="BH311" s="180"/>
      <c r="BI311" s="194">
        <f>SUMPRODUCT(CHOOSE({1,2,3,4},D246,D376,D441,D506),CHOOSE({1,2,3,4},DL279,DL279,DL279,DL279))</f>
        <v>0</v>
      </c>
      <c r="BJ311" s="194">
        <f>SUMPRODUCT(CHOOSE({1,2,3,4},E246,E376,E441,E506),CHOOSE({1,2,3,4},DM279,DM279,DM279,DM279))</f>
        <v>0</v>
      </c>
      <c r="BK311" s="194">
        <f>SUMPRODUCT(CHOOSE({1,2,3,4},F246,F376,F441,F506),CHOOSE({1,2,3,4},DN279,DN279,DN279,DN279))</f>
        <v>0</v>
      </c>
      <c r="BL311" s="194">
        <f>SUMPRODUCT(CHOOSE({1,2,3,4},G246,G376,G441,G506),CHOOSE({1,2,3,4},DO279,DO279,DO279,DO279))</f>
        <v>0</v>
      </c>
      <c r="BM311" s="194">
        <f>SUMPRODUCT(CHOOSE({1,2,3,4},H246,H376,H441,H506),CHOOSE({1,2,3,4},DP279,DP279,DP279,DP279))</f>
        <v>0</v>
      </c>
      <c r="BN311" s="194">
        <f>SUMPRODUCT(CHOOSE({1,2,3,4},I246,I376,I441,I506),CHOOSE({1,2,3,4},DQ279,DQ279,DQ279,DQ279))</f>
        <v>0</v>
      </c>
      <c r="BO311" s="194">
        <f>SUMPRODUCT(CHOOSE({1,2,3,4},J246,J376,J441,J506),CHOOSE({1,2,3,4},DR279,DR279,DR279,DR279))</f>
        <v>0</v>
      </c>
      <c r="BP311" s="194">
        <f>SUMPRODUCT(CHOOSE({1,2,3,4},K246,K376,K441,K506),CHOOSE({1,2,3,4},DS279,DS279,DS279,DS279))</f>
        <v>0</v>
      </c>
      <c r="BQ311" s="194">
        <f>SUMPRODUCT(CHOOSE({1,2,3,4},L246,L376,L441,L506),CHOOSE({1,2,3,4},DT279,DT279,DT279,DT279))</f>
        <v>0</v>
      </c>
      <c r="BR311" s="194">
        <f>SUMPRODUCT(CHOOSE({1,2,3,4},M246,M376,M441,M506),CHOOSE({1,2,3,4},DU279,DU279,DU279,DU279))</f>
        <v>0</v>
      </c>
      <c r="BS311" s="194">
        <f>SUMPRODUCT(CHOOSE({1,2,3,4},N246,N376,N441,N506),CHOOSE({1,2,3,4},DV279,DV279,DV279,DV279))</f>
        <v>0</v>
      </c>
      <c r="BT311" s="194">
        <f>SUMPRODUCT(CHOOSE({1,2,3,4},O246,O376,O441,O506),CHOOSE({1,2,3,4},DW279,DW279,DW279,DW279))</f>
        <v>0</v>
      </c>
      <c r="BU311" s="194">
        <f>SUMPRODUCT(CHOOSE({1,2,3,4},P246,P376,P441,P506),CHOOSE({1,2,3,4},DX279,DX279,DX279,DX279))</f>
        <v>0</v>
      </c>
      <c r="BV311" s="194">
        <f>SUMPRODUCT(CHOOSE({1,2,3,4},Q246,Q376,Q441,Q506),CHOOSE({1,2,3,4},DY279,DY279,DY279,DY279))</f>
        <v>0</v>
      </c>
      <c r="BW311" s="194">
        <f>SUMPRODUCT(CHOOSE({1,2,3,4},R246,R376,R441,R506),CHOOSE({1,2,3,4},DZ279,DZ279,DZ279,DZ279))</f>
        <v>0</v>
      </c>
      <c r="BX311" s="194">
        <f>SUMPRODUCT(CHOOSE({1,2,3,4},S246,S376,S441,S506),CHOOSE({1,2,3,4},EA279,EA279,EA279,EA279))</f>
        <v>0</v>
      </c>
      <c r="BY311" s="194">
        <f>SUMPRODUCT(CHOOSE({1,2,3,4},T246,T376,T441,T506),CHOOSE({1,2,3,4},EB279,EB279,EB279,EB279))</f>
        <v>0</v>
      </c>
      <c r="BZ311" s="194">
        <f>SUMPRODUCT(CHOOSE({1,2,3,4},U246,U376,U441,U506),CHOOSE({1,2,3,4},EC279,EC279,EC279,EC279))</f>
        <v>0</v>
      </c>
      <c r="CA311" s="194">
        <f>SUMPRODUCT(CHOOSE({1,2,3,4},V246,V376,V441,V506),CHOOSE({1,2,3,4},ED279,ED279,ED279,ED279))</f>
        <v>0</v>
      </c>
      <c r="CB311" s="194">
        <f>SUMPRODUCT(CHOOSE({1,2,3,4},W246,W376,W441,W506),CHOOSE({1,2,3,4},EE279,EE279,EE279,EE279))</f>
        <v>0</v>
      </c>
      <c r="CC311" s="194">
        <f>SUMPRODUCT(CHOOSE({1,2,3,4},X246,X376,X441,X506),CHOOSE({1,2,3,4},EF279,EF279,EF279,EF279))</f>
        <v>0</v>
      </c>
      <c r="CD311" s="194">
        <f>SUMPRODUCT(CHOOSE({1,2,3,4},Y246,Y376,Y441,Y506),CHOOSE({1,2,3,4},EG279,EG279,EG279,EG279))</f>
        <v>0</v>
      </c>
      <c r="CE311" s="194">
        <f>SUMPRODUCT(CHOOSE({1,2,3,4},Z246,Z376,Z441,Z506),CHOOSE({1,2,3,4},EH279,EH279,EH279,EH279))</f>
        <v>0</v>
      </c>
      <c r="CF311" s="194">
        <f>SUMPRODUCT(CHOOSE({1,2,3,4},AA246,AA376,AA441,AA506),CHOOSE({1,2,3,4},EI279,EI279,EI279,EI279))</f>
        <v>0</v>
      </c>
      <c r="CG311" s="194">
        <f>SUMPRODUCT(CHOOSE({1,2,3,4},AB246,AB376,AB441,AB506),CHOOSE({1,2,3,4},EJ279,EJ279,EJ279,EJ279))</f>
        <v>0</v>
      </c>
    </row>
    <row r="312" spans="2:85" x14ac:dyDescent="0.3">
      <c r="B312" s="1">
        <v>11</v>
      </c>
      <c r="C312" s="1"/>
      <c r="D312" s="155"/>
      <c r="E312" s="155"/>
      <c r="F312" s="155"/>
      <c r="G312" s="155"/>
      <c r="H312" s="155"/>
      <c r="I312" s="155"/>
      <c r="J312" s="155"/>
      <c r="K312" s="155"/>
      <c r="L312" s="155"/>
      <c r="M312" s="155"/>
      <c r="N312" s="155">
        <f t="shared" si="49"/>
        <v>0</v>
      </c>
      <c r="O312" s="155">
        <f t="shared" si="49"/>
        <v>0</v>
      </c>
      <c r="P312" s="155">
        <f t="shared" si="49"/>
        <v>0</v>
      </c>
      <c r="Q312" s="155">
        <f t="shared" si="49"/>
        <v>0</v>
      </c>
      <c r="R312" s="155">
        <f t="shared" si="49"/>
        <v>0</v>
      </c>
      <c r="S312" s="155">
        <f t="shared" si="49"/>
        <v>0</v>
      </c>
      <c r="T312" s="155">
        <f t="shared" si="49"/>
        <v>0</v>
      </c>
      <c r="U312" s="155">
        <f t="shared" si="49"/>
        <v>0</v>
      </c>
      <c r="V312" s="155">
        <f t="shared" si="49"/>
        <v>0</v>
      </c>
      <c r="W312" s="155">
        <f t="shared" si="49"/>
        <v>0</v>
      </c>
      <c r="X312" s="155">
        <f t="shared" si="49"/>
        <v>0</v>
      </c>
      <c r="Y312" s="155">
        <f t="shared" si="49"/>
        <v>0</v>
      </c>
      <c r="Z312" s="155">
        <f t="shared" si="49"/>
        <v>0</v>
      </c>
      <c r="AA312" s="155">
        <f t="shared" si="49"/>
        <v>0</v>
      </c>
      <c r="AB312" s="155">
        <f t="shared" si="49"/>
        <v>0</v>
      </c>
      <c r="AC312" s="156"/>
      <c r="AD312" s="156"/>
      <c r="AE312" s="156"/>
      <c r="AF312" s="156"/>
      <c r="AG312" s="170">
        <f t="shared" si="51"/>
        <v>0</v>
      </c>
      <c r="AH312" s="170">
        <f t="shared" si="50"/>
        <v>0</v>
      </c>
      <c r="AI312" s="170">
        <f t="shared" si="50"/>
        <v>0</v>
      </c>
      <c r="AJ312" s="170">
        <f t="shared" si="50"/>
        <v>0</v>
      </c>
      <c r="AK312" s="170">
        <f t="shared" si="50"/>
        <v>0</v>
      </c>
      <c r="AL312" s="170">
        <f t="shared" si="50"/>
        <v>0</v>
      </c>
      <c r="AM312" s="170">
        <f t="shared" si="50"/>
        <v>0</v>
      </c>
      <c r="AN312" s="170">
        <f t="shared" si="50"/>
        <v>0</v>
      </c>
      <c r="AO312" s="170">
        <f t="shared" si="50"/>
        <v>0</v>
      </c>
      <c r="AP312" s="170">
        <f t="shared" si="50"/>
        <v>0</v>
      </c>
      <c r="AQ312" s="170">
        <f t="shared" si="50"/>
        <v>0</v>
      </c>
      <c r="AR312" s="170">
        <f t="shared" si="50"/>
        <v>0</v>
      </c>
      <c r="AS312" s="170">
        <f t="shared" si="50"/>
        <v>0</v>
      </c>
      <c r="AT312" s="170">
        <f t="shared" si="50"/>
        <v>0</v>
      </c>
      <c r="AU312" s="170">
        <f t="shared" si="50"/>
        <v>0</v>
      </c>
      <c r="AV312" s="170">
        <f t="shared" si="50"/>
        <v>0</v>
      </c>
      <c r="AW312" s="170">
        <f t="shared" ref="AW312:BE328" si="52">S151*BX280</f>
        <v>0</v>
      </c>
      <c r="AX312" s="170">
        <f t="shared" si="52"/>
        <v>0</v>
      </c>
      <c r="AY312" s="170">
        <f t="shared" si="52"/>
        <v>0</v>
      </c>
      <c r="AZ312" s="170">
        <f t="shared" si="52"/>
        <v>0</v>
      </c>
      <c r="BA312" s="170">
        <f t="shared" si="52"/>
        <v>0</v>
      </c>
      <c r="BB312" s="170">
        <f t="shared" si="52"/>
        <v>0</v>
      </c>
      <c r="BC312" s="170">
        <f t="shared" si="52"/>
        <v>0</v>
      </c>
      <c r="BD312" s="170">
        <f t="shared" si="52"/>
        <v>0</v>
      </c>
      <c r="BE312" s="170">
        <f t="shared" si="52"/>
        <v>0</v>
      </c>
      <c r="BF312" s="67"/>
      <c r="BG312" s="67"/>
      <c r="BH312" s="180"/>
      <c r="BI312" s="194">
        <f>SUMPRODUCT(CHOOSE({1,2,3,4},D247,D377,D442,D507),CHOOSE({1,2,3,4},DL280,DL280,DL280,DL280))</f>
        <v>0</v>
      </c>
      <c r="BJ312" s="194">
        <f>SUMPRODUCT(CHOOSE({1,2,3,4},E247,E377,E442,E507),CHOOSE({1,2,3,4},DM280,DM280,DM280,DM280))</f>
        <v>0</v>
      </c>
      <c r="BK312" s="194">
        <f>SUMPRODUCT(CHOOSE({1,2,3,4},F247,F377,F442,F507),CHOOSE({1,2,3,4},DN280,DN280,DN280,DN280))</f>
        <v>0</v>
      </c>
      <c r="BL312" s="194">
        <f>SUMPRODUCT(CHOOSE({1,2,3,4},G247,G377,G442,G507),CHOOSE({1,2,3,4},DO280,DO280,DO280,DO280))</f>
        <v>0</v>
      </c>
      <c r="BM312" s="194">
        <f>SUMPRODUCT(CHOOSE({1,2,3,4},H247,H377,H442,H507),CHOOSE({1,2,3,4},DP280,DP280,DP280,DP280))</f>
        <v>0</v>
      </c>
      <c r="BN312" s="194">
        <f>SUMPRODUCT(CHOOSE({1,2,3,4},I247,I377,I442,I507),CHOOSE({1,2,3,4},DQ280,DQ280,DQ280,DQ280))</f>
        <v>0</v>
      </c>
      <c r="BO312" s="194">
        <f>SUMPRODUCT(CHOOSE({1,2,3,4},J247,J377,J442,J507),CHOOSE({1,2,3,4},DR280,DR280,DR280,DR280))</f>
        <v>0</v>
      </c>
      <c r="BP312" s="194">
        <f>SUMPRODUCT(CHOOSE({1,2,3,4},K247,K377,K442,K507),CHOOSE({1,2,3,4},DS280,DS280,DS280,DS280))</f>
        <v>0</v>
      </c>
      <c r="BQ312" s="194">
        <f>SUMPRODUCT(CHOOSE({1,2,3,4},L247,L377,L442,L507),CHOOSE({1,2,3,4},DT280,DT280,DT280,DT280))</f>
        <v>0</v>
      </c>
      <c r="BR312" s="194">
        <f>SUMPRODUCT(CHOOSE({1,2,3,4},M247,M377,M442,M507),CHOOSE({1,2,3,4},DU280,DU280,DU280,DU280))</f>
        <v>0</v>
      </c>
      <c r="BS312" s="194">
        <f>SUMPRODUCT(CHOOSE({1,2,3,4},N247,N377,N442,N507),CHOOSE({1,2,3,4},DV280,DV280,DV280,DV280))</f>
        <v>0</v>
      </c>
      <c r="BT312" s="194">
        <f>SUMPRODUCT(CHOOSE({1,2,3,4},O247,O377,O442,O507),CHOOSE({1,2,3,4},DW280,DW280,DW280,DW280))</f>
        <v>0</v>
      </c>
      <c r="BU312" s="194">
        <f>SUMPRODUCT(CHOOSE({1,2,3,4},P247,P377,P442,P507),CHOOSE({1,2,3,4},DX280,DX280,DX280,DX280))</f>
        <v>0</v>
      </c>
      <c r="BV312" s="194">
        <f>SUMPRODUCT(CHOOSE({1,2,3,4},Q247,Q377,Q442,Q507),CHOOSE({1,2,3,4},DY280,DY280,DY280,DY280))</f>
        <v>0</v>
      </c>
      <c r="BW312" s="194">
        <f>SUMPRODUCT(CHOOSE({1,2,3,4},R247,R377,R442,R507),CHOOSE({1,2,3,4},DZ280,DZ280,DZ280,DZ280))</f>
        <v>0</v>
      </c>
      <c r="BX312" s="194">
        <f>SUMPRODUCT(CHOOSE({1,2,3,4},S247,S377,S442,S507),CHOOSE({1,2,3,4},EA280,EA280,EA280,EA280))</f>
        <v>0</v>
      </c>
      <c r="BY312" s="194">
        <f>SUMPRODUCT(CHOOSE({1,2,3,4},T247,T377,T442,T507),CHOOSE({1,2,3,4},EB280,EB280,EB280,EB280))</f>
        <v>0</v>
      </c>
      <c r="BZ312" s="194">
        <f>SUMPRODUCT(CHOOSE({1,2,3,4},U247,U377,U442,U507),CHOOSE({1,2,3,4},EC280,EC280,EC280,EC280))</f>
        <v>0</v>
      </c>
      <c r="CA312" s="194">
        <f>SUMPRODUCT(CHOOSE({1,2,3,4},V247,V377,V442,V507),CHOOSE({1,2,3,4},ED280,ED280,ED280,ED280))</f>
        <v>0</v>
      </c>
      <c r="CB312" s="194">
        <f>SUMPRODUCT(CHOOSE({1,2,3,4},W247,W377,W442,W507),CHOOSE({1,2,3,4},EE280,EE280,EE280,EE280))</f>
        <v>0</v>
      </c>
      <c r="CC312" s="194">
        <f>SUMPRODUCT(CHOOSE({1,2,3,4},X247,X377,X442,X507),CHOOSE({1,2,3,4},EF280,EF280,EF280,EF280))</f>
        <v>0</v>
      </c>
      <c r="CD312" s="194">
        <f>SUMPRODUCT(CHOOSE({1,2,3,4},Y247,Y377,Y442,Y507),CHOOSE({1,2,3,4},EG280,EG280,EG280,EG280))</f>
        <v>0</v>
      </c>
      <c r="CE312" s="194">
        <f>SUMPRODUCT(CHOOSE({1,2,3,4},Z247,Z377,Z442,Z507),CHOOSE({1,2,3,4},EH280,EH280,EH280,EH280))</f>
        <v>0</v>
      </c>
      <c r="CF312" s="194">
        <f>SUMPRODUCT(CHOOSE({1,2,3,4},AA247,AA377,AA442,AA507),CHOOSE({1,2,3,4},EI280,EI280,EI280,EI280))</f>
        <v>0</v>
      </c>
      <c r="CG312" s="194">
        <f>SUMPRODUCT(CHOOSE({1,2,3,4},AB247,AB377,AB442,AB507),CHOOSE({1,2,3,4},EJ280,EJ280,EJ280,EJ280))</f>
        <v>0</v>
      </c>
    </row>
    <row r="313" spans="2:85" x14ac:dyDescent="0.3">
      <c r="B313" s="1">
        <v>12</v>
      </c>
      <c r="C313" s="1"/>
      <c r="D313" s="155"/>
      <c r="E313" s="155"/>
      <c r="F313" s="155"/>
      <c r="G313" s="155"/>
      <c r="H313" s="155"/>
      <c r="I313" s="155"/>
      <c r="J313" s="155"/>
      <c r="K313" s="155"/>
      <c r="L313" s="155"/>
      <c r="M313" s="155"/>
      <c r="N313" s="155"/>
      <c r="O313" s="155">
        <f t="shared" si="49"/>
        <v>0</v>
      </c>
      <c r="P313" s="155">
        <f t="shared" si="49"/>
        <v>0</v>
      </c>
      <c r="Q313" s="155">
        <f t="shared" si="49"/>
        <v>0</v>
      </c>
      <c r="R313" s="155">
        <f t="shared" si="49"/>
        <v>0</v>
      </c>
      <c r="S313" s="155">
        <f t="shared" si="49"/>
        <v>0</v>
      </c>
      <c r="T313" s="155">
        <f t="shared" si="49"/>
        <v>0</v>
      </c>
      <c r="U313" s="155">
        <f t="shared" si="49"/>
        <v>0</v>
      </c>
      <c r="V313" s="155">
        <f t="shared" si="49"/>
        <v>0</v>
      </c>
      <c r="W313" s="155">
        <f t="shared" si="49"/>
        <v>0</v>
      </c>
      <c r="X313" s="155">
        <f t="shared" si="49"/>
        <v>0</v>
      </c>
      <c r="Y313" s="155">
        <f t="shared" si="49"/>
        <v>0</v>
      </c>
      <c r="Z313" s="155">
        <f t="shared" si="49"/>
        <v>0</v>
      </c>
      <c r="AA313" s="155">
        <f t="shared" si="49"/>
        <v>0</v>
      </c>
      <c r="AB313" s="155">
        <f t="shared" si="49"/>
        <v>0</v>
      </c>
      <c r="AC313" s="156"/>
      <c r="AD313" s="156"/>
      <c r="AE313" s="156"/>
      <c r="AF313" s="156"/>
      <c r="AG313" s="170">
        <f t="shared" si="51"/>
        <v>0</v>
      </c>
      <c r="AH313" s="170">
        <f t="shared" si="51"/>
        <v>0</v>
      </c>
      <c r="AI313" s="170">
        <f t="shared" si="51"/>
        <v>0</v>
      </c>
      <c r="AJ313" s="170">
        <f t="shared" si="51"/>
        <v>0</v>
      </c>
      <c r="AK313" s="170">
        <f t="shared" si="51"/>
        <v>0</v>
      </c>
      <c r="AL313" s="170">
        <f t="shared" si="51"/>
        <v>0</v>
      </c>
      <c r="AM313" s="170">
        <f t="shared" si="51"/>
        <v>0</v>
      </c>
      <c r="AN313" s="170">
        <f t="shared" si="51"/>
        <v>0</v>
      </c>
      <c r="AO313" s="170">
        <f t="shared" si="51"/>
        <v>0</v>
      </c>
      <c r="AP313" s="170">
        <f t="shared" si="51"/>
        <v>0</v>
      </c>
      <c r="AQ313" s="170">
        <f t="shared" si="51"/>
        <v>0</v>
      </c>
      <c r="AR313" s="170">
        <f t="shared" si="51"/>
        <v>0</v>
      </c>
      <c r="AS313" s="170">
        <f t="shared" si="51"/>
        <v>0</v>
      </c>
      <c r="AT313" s="170">
        <f t="shared" si="51"/>
        <v>0</v>
      </c>
      <c r="AU313" s="170">
        <f t="shared" si="51"/>
        <v>0</v>
      </c>
      <c r="AV313" s="170">
        <f t="shared" si="51"/>
        <v>0</v>
      </c>
      <c r="AW313" s="170">
        <f t="shared" si="52"/>
        <v>0</v>
      </c>
      <c r="AX313" s="170">
        <f t="shared" si="52"/>
        <v>0</v>
      </c>
      <c r="AY313" s="170">
        <f t="shared" si="52"/>
        <v>0</v>
      </c>
      <c r="AZ313" s="170">
        <f t="shared" si="52"/>
        <v>0</v>
      </c>
      <c r="BA313" s="170">
        <f t="shared" si="52"/>
        <v>0</v>
      </c>
      <c r="BB313" s="170">
        <f t="shared" si="52"/>
        <v>0</v>
      </c>
      <c r="BC313" s="170">
        <f t="shared" si="52"/>
        <v>0</v>
      </c>
      <c r="BD313" s="170">
        <f t="shared" si="52"/>
        <v>0</v>
      </c>
      <c r="BE313" s="170">
        <f t="shared" si="52"/>
        <v>0</v>
      </c>
      <c r="BF313" s="67"/>
      <c r="BG313" s="67"/>
      <c r="BH313" s="52"/>
      <c r="BI313" s="194">
        <f>SUMPRODUCT(CHOOSE({1,2,3,4},D248,D378,D443,D508),CHOOSE({1,2,3,4},DL281,DL281,DL281,DL281))</f>
        <v>0</v>
      </c>
      <c r="BJ313" s="194">
        <f>SUMPRODUCT(CHOOSE({1,2,3,4},E248,E378,E443,E508),CHOOSE({1,2,3,4},DM281,DM281,DM281,DM281))</f>
        <v>0</v>
      </c>
      <c r="BK313" s="194">
        <f>SUMPRODUCT(CHOOSE({1,2,3,4},F248,F378,F443,F508),CHOOSE({1,2,3,4},DN281,DN281,DN281,DN281))</f>
        <v>0</v>
      </c>
      <c r="BL313" s="194">
        <f>SUMPRODUCT(CHOOSE({1,2,3,4},G248,G378,G443,G508),CHOOSE({1,2,3,4},DO281,DO281,DO281,DO281))</f>
        <v>0</v>
      </c>
      <c r="BM313" s="194">
        <f>SUMPRODUCT(CHOOSE({1,2,3,4},H248,H378,H443,H508),CHOOSE({1,2,3,4},DP281,DP281,DP281,DP281))</f>
        <v>0</v>
      </c>
      <c r="BN313" s="194">
        <f>SUMPRODUCT(CHOOSE({1,2,3,4},I248,I378,I443,I508),CHOOSE({1,2,3,4},DQ281,DQ281,DQ281,DQ281))</f>
        <v>0</v>
      </c>
      <c r="BO313" s="194">
        <f>SUMPRODUCT(CHOOSE({1,2,3,4},J248,J378,J443,J508),CHOOSE({1,2,3,4},DR281,DR281,DR281,DR281))</f>
        <v>0</v>
      </c>
      <c r="BP313" s="194">
        <f>SUMPRODUCT(CHOOSE({1,2,3,4},K248,K378,K443,K508),CHOOSE({1,2,3,4},DS281,DS281,DS281,DS281))</f>
        <v>0</v>
      </c>
      <c r="BQ313" s="194">
        <f>SUMPRODUCT(CHOOSE({1,2,3,4},L248,L378,L443,L508),CHOOSE({1,2,3,4},DT281,DT281,DT281,DT281))</f>
        <v>0</v>
      </c>
      <c r="BR313" s="194">
        <f>SUMPRODUCT(CHOOSE({1,2,3,4},M248,M378,M443,M508),CHOOSE({1,2,3,4},DU281,DU281,DU281,DU281))</f>
        <v>0</v>
      </c>
      <c r="BS313" s="194">
        <f>SUMPRODUCT(CHOOSE({1,2,3,4},N248,N378,N443,N508),CHOOSE({1,2,3,4},DV281,DV281,DV281,DV281))</f>
        <v>0</v>
      </c>
      <c r="BT313" s="194">
        <f>SUMPRODUCT(CHOOSE({1,2,3,4},O248,O378,O443,O508),CHOOSE({1,2,3,4},DW281,DW281,DW281,DW281))</f>
        <v>0</v>
      </c>
      <c r="BU313" s="194">
        <f>SUMPRODUCT(CHOOSE({1,2,3,4},P248,P378,P443,P508),CHOOSE({1,2,3,4},DX281,DX281,DX281,DX281))</f>
        <v>0</v>
      </c>
      <c r="BV313" s="194">
        <f>SUMPRODUCT(CHOOSE({1,2,3,4},Q248,Q378,Q443,Q508),CHOOSE({1,2,3,4},DY281,DY281,DY281,DY281))</f>
        <v>0</v>
      </c>
      <c r="BW313" s="194">
        <f>SUMPRODUCT(CHOOSE({1,2,3,4},R248,R378,R443,R508),CHOOSE({1,2,3,4},DZ281,DZ281,DZ281,DZ281))</f>
        <v>0</v>
      </c>
      <c r="BX313" s="194">
        <f>SUMPRODUCT(CHOOSE({1,2,3,4},S248,S378,S443,S508),CHOOSE({1,2,3,4},EA281,EA281,EA281,EA281))</f>
        <v>0</v>
      </c>
      <c r="BY313" s="194">
        <f>SUMPRODUCT(CHOOSE({1,2,3,4},T248,T378,T443,T508),CHOOSE({1,2,3,4},EB281,EB281,EB281,EB281))</f>
        <v>0</v>
      </c>
      <c r="BZ313" s="194">
        <f>SUMPRODUCT(CHOOSE({1,2,3,4},U248,U378,U443,U508),CHOOSE({1,2,3,4},EC281,EC281,EC281,EC281))</f>
        <v>0</v>
      </c>
      <c r="CA313" s="194">
        <f>SUMPRODUCT(CHOOSE({1,2,3,4},V248,V378,V443,V508),CHOOSE({1,2,3,4},ED281,ED281,ED281,ED281))</f>
        <v>0</v>
      </c>
      <c r="CB313" s="194">
        <f>SUMPRODUCT(CHOOSE({1,2,3,4},W248,W378,W443,W508),CHOOSE({1,2,3,4},EE281,EE281,EE281,EE281))</f>
        <v>0</v>
      </c>
      <c r="CC313" s="194">
        <f>SUMPRODUCT(CHOOSE({1,2,3,4},X248,X378,X443,X508),CHOOSE({1,2,3,4},EF281,EF281,EF281,EF281))</f>
        <v>0</v>
      </c>
      <c r="CD313" s="194">
        <f>SUMPRODUCT(CHOOSE({1,2,3,4},Y248,Y378,Y443,Y508),CHOOSE({1,2,3,4},EG281,EG281,EG281,EG281))</f>
        <v>0</v>
      </c>
      <c r="CE313" s="194">
        <f>SUMPRODUCT(CHOOSE({1,2,3,4},Z248,Z378,Z443,Z508),CHOOSE({1,2,3,4},EH281,EH281,EH281,EH281))</f>
        <v>0</v>
      </c>
      <c r="CF313" s="194">
        <f>SUMPRODUCT(CHOOSE({1,2,3,4},AA248,AA378,AA443,AA508),CHOOSE({1,2,3,4},EI281,EI281,EI281,EI281))</f>
        <v>0</v>
      </c>
      <c r="CG313" s="194">
        <f>SUMPRODUCT(CHOOSE({1,2,3,4},AB248,AB378,AB443,AB508),CHOOSE({1,2,3,4},EJ281,EJ281,EJ281,EJ281))</f>
        <v>0</v>
      </c>
    </row>
    <row r="314" spans="2:85" x14ac:dyDescent="0.3">
      <c r="B314" s="1">
        <v>13</v>
      </c>
      <c r="C314" s="1"/>
      <c r="D314" s="155"/>
      <c r="E314" s="155"/>
      <c r="F314" s="155"/>
      <c r="G314" s="155"/>
      <c r="H314" s="155"/>
      <c r="I314" s="155"/>
      <c r="J314" s="155"/>
      <c r="K314" s="155"/>
      <c r="L314" s="155"/>
      <c r="M314" s="155"/>
      <c r="N314" s="155"/>
      <c r="O314" s="155"/>
      <c r="P314" s="155">
        <f t="shared" si="49"/>
        <v>0</v>
      </c>
      <c r="Q314" s="155">
        <f t="shared" si="49"/>
        <v>0</v>
      </c>
      <c r="R314" s="155">
        <f t="shared" si="49"/>
        <v>0</v>
      </c>
      <c r="S314" s="155">
        <f t="shared" si="49"/>
        <v>0</v>
      </c>
      <c r="T314" s="155">
        <f t="shared" si="49"/>
        <v>0</v>
      </c>
      <c r="U314" s="155">
        <f t="shared" si="49"/>
        <v>0</v>
      </c>
      <c r="V314" s="155">
        <f t="shared" si="49"/>
        <v>0</v>
      </c>
      <c r="W314" s="155">
        <f t="shared" si="49"/>
        <v>0</v>
      </c>
      <c r="X314" s="155">
        <f t="shared" si="49"/>
        <v>0</v>
      </c>
      <c r="Y314" s="155">
        <f t="shared" si="49"/>
        <v>0</v>
      </c>
      <c r="Z314" s="155">
        <f t="shared" si="49"/>
        <v>0</v>
      </c>
      <c r="AA314" s="155">
        <f t="shared" si="49"/>
        <v>0</v>
      </c>
      <c r="AB314" s="155">
        <f t="shared" si="49"/>
        <v>0</v>
      </c>
      <c r="AC314" s="156"/>
      <c r="AD314" s="156"/>
      <c r="AE314" s="156"/>
      <c r="AF314" s="156"/>
      <c r="AG314" s="170">
        <f t="shared" si="51"/>
        <v>0</v>
      </c>
      <c r="AH314" s="170">
        <f t="shared" si="51"/>
        <v>0</v>
      </c>
      <c r="AI314" s="170">
        <f t="shared" si="51"/>
        <v>0</v>
      </c>
      <c r="AJ314" s="170">
        <f t="shared" si="51"/>
        <v>0</v>
      </c>
      <c r="AK314" s="170">
        <f t="shared" si="51"/>
        <v>0</v>
      </c>
      <c r="AL314" s="170">
        <f t="shared" si="51"/>
        <v>0</v>
      </c>
      <c r="AM314" s="170">
        <f t="shared" si="51"/>
        <v>0</v>
      </c>
      <c r="AN314" s="170">
        <f t="shared" si="51"/>
        <v>0</v>
      </c>
      <c r="AO314" s="170">
        <f t="shared" si="51"/>
        <v>0</v>
      </c>
      <c r="AP314" s="170">
        <f t="shared" si="51"/>
        <v>0</v>
      </c>
      <c r="AQ314" s="170">
        <f t="shared" si="51"/>
        <v>0</v>
      </c>
      <c r="AR314" s="170">
        <f t="shared" si="51"/>
        <v>0</v>
      </c>
      <c r="AS314" s="170">
        <f t="shared" si="51"/>
        <v>0</v>
      </c>
      <c r="AT314" s="170">
        <f t="shared" si="51"/>
        <v>0</v>
      </c>
      <c r="AU314" s="170">
        <f t="shared" si="51"/>
        <v>0</v>
      </c>
      <c r="AV314" s="170">
        <f t="shared" si="51"/>
        <v>0</v>
      </c>
      <c r="AW314" s="170">
        <f t="shared" si="52"/>
        <v>0</v>
      </c>
      <c r="AX314" s="170">
        <f t="shared" si="52"/>
        <v>0</v>
      </c>
      <c r="AY314" s="170">
        <f t="shared" si="52"/>
        <v>0</v>
      </c>
      <c r="AZ314" s="170">
        <f t="shared" si="52"/>
        <v>0</v>
      </c>
      <c r="BA314" s="170">
        <f t="shared" si="52"/>
        <v>0</v>
      </c>
      <c r="BB314" s="170">
        <f t="shared" si="52"/>
        <v>0</v>
      </c>
      <c r="BC314" s="170">
        <f t="shared" si="52"/>
        <v>0</v>
      </c>
      <c r="BD314" s="170">
        <f t="shared" si="52"/>
        <v>0</v>
      </c>
      <c r="BE314" s="170">
        <f t="shared" si="52"/>
        <v>0</v>
      </c>
      <c r="BF314" s="67"/>
      <c r="BG314" s="67"/>
      <c r="BH314" s="52"/>
      <c r="BI314" s="194">
        <f>SUMPRODUCT(CHOOSE({1,2,3,4},D249,D379,D444,D509),CHOOSE({1,2,3,4},DL282,DL282,DL282,DL282))</f>
        <v>0</v>
      </c>
      <c r="BJ314" s="194">
        <f>SUMPRODUCT(CHOOSE({1,2,3,4},E249,E379,E444,E509),CHOOSE({1,2,3,4},DM282,DM282,DM282,DM282))</f>
        <v>0</v>
      </c>
      <c r="BK314" s="194">
        <f>SUMPRODUCT(CHOOSE({1,2,3,4},F249,F379,F444,F509),CHOOSE({1,2,3,4},DN282,DN282,DN282,DN282))</f>
        <v>0</v>
      </c>
      <c r="BL314" s="194">
        <f>SUMPRODUCT(CHOOSE({1,2,3,4},G249,G379,G444,G509),CHOOSE({1,2,3,4},DO282,DO282,DO282,DO282))</f>
        <v>0</v>
      </c>
      <c r="BM314" s="194">
        <f>SUMPRODUCT(CHOOSE({1,2,3,4},H249,H379,H444,H509),CHOOSE({1,2,3,4},DP282,DP282,DP282,DP282))</f>
        <v>0</v>
      </c>
      <c r="BN314" s="194">
        <f>SUMPRODUCT(CHOOSE({1,2,3,4},I249,I379,I444,I509),CHOOSE({1,2,3,4},DQ282,DQ282,DQ282,DQ282))</f>
        <v>0</v>
      </c>
      <c r="BO314" s="194">
        <f>SUMPRODUCT(CHOOSE({1,2,3,4},J249,J379,J444,J509),CHOOSE({1,2,3,4},DR282,DR282,DR282,DR282))</f>
        <v>0</v>
      </c>
      <c r="BP314" s="194">
        <f>SUMPRODUCT(CHOOSE({1,2,3,4},K249,K379,K444,K509),CHOOSE({1,2,3,4},DS282,DS282,DS282,DS282))</f>
        <v>0</v>
      </c>
      <c r="BQ314" s="194">
        <f>SUMPRODUCT(CHOOSE({1,2,3,4},L249,L379,L444,L509),CHOOSE({1,2,3,4},DT282,DT282,DT282,DT282))</f>
        <v>0</v>
      </c>
      <c r="BR314" s="194">
        <f>SUMPRODUCT(CHOOSE({1,2,3,4},M249,M379,M444,M509),CHOOSE({1,2,3,4},DU282,DU282,DU282,DU282))</f>
        <v>0</v>
      </c>
      <c r="BS314" s="194">
        <f>SUMPRODUCT(CHOOSE({1,2,3,4},N249,N379,N444,N509),CHOOSE({1,2,3,4},DV282,DV282,DV282,DV282))</f>
        <v>0</v>
      </c>
      <c r="BT314" s="194">
        <f>SUMPRODUCT(CHOOSE({1,2,3,4},O249,O379,O444,O509),CHOOSE({1,2,3,4},DW282,DW282,DW282,DW282))</f>
        <v>0</v>
      </c>
      <c r="BU314" s="194">
        <f>SUMPRODUCT(CHOOSE({1,2,3,4},P249,P379,P444,P509),CHOOSE({1,2,3,4},DX282,DX282,DX282,DX282))</f>
        <v>0</v>
      </c>
      <c r="BV314" s="194">
        <f>SUMPRODUCT(CHOOSE({1,2,3,4},Q249,Q379,Q444,Q509),CHOOSE({1,2,3,4},DY282,DY282,DY282,DY282))</f>
        <v>0</v>
      </c>
      <c r="BW314" s="194">
        <f>SUMPRODUCT(CHOOSE({1,2,3,4},R249,R379,R444,R509),CHOOSE({1,2,3,4},DZ282,DZ282,DZ282,DZ282))</f>
        <v>0</v>
      </c>
      <c r="BX314" s="194">
        <f>SUMPRODUCT(CHOOSE({1,2,3,4},S249,S379,S444,S509),CHOOSE({1,2,3,4},EA282,EA282,EA282,EA282))</f>
        <v>0</v>
      </c>
      <c r="BY314" s="194">
        <f>SUMPRODUCT(CHOOSE({1,2,3,4},T249,T379,T444,T509),CHOOSE({1,2,3,4},EB282,EB282,EB282,EB282))</f>
        <v>0</v>
      </c>
      <c r="BZ314" s="194">
        <f>SUMPRODUCT(CHOOSE({1,2,3,4},U249,U379,U444,U509),CHOOSE({1,2,3,4},EC282,EC282,EC282,EC282))</f>
        <v>0</v>
      </c>
      <c r="CA314" s="194">
        <f>SUMPRODUCT(CHOOSE({1,2,3,4},V249,V379,V444,V509),CHOOSE({1,2,3,4},ED282,ED282,ED282,ED282))</f>
        <v>0</v>
      </c>
      <c r="CB314" s="194">
        <f>SUMPRODUCT(CHOOSE({1,2,3,4},W249,W379,W444,W509),CHOOSE({1,2,3,4},EE282,EE282,EE282,EE282))</f>
        <v>0</v>
      </c>
      <c r="CC314" s="194">
        <f>SUMPRODUCT(CHOOSE({1,2,3,4},X249,X379,X444,X509),CHOOSE({1,2,3,4},EF282,EF282,EF282,EF282))</f>
        <v>0</v>
      </c>
      <c r="CD314" s="194">
        <f>SUMPRODUCT(CHOOSE({1,2,3,4},Y249,Y379,Y444,Y509),CHOOSE({1,2,3,4},EG282,EG282,EG282,EG282))</f>
        <v>0</v>
      </c>
      <c r="CE314" s="194">
        <f>SUMPRODUCT(CHOOSE({1,2,3,4},Z249,Z379,Z444,Z509),CHOOSE({1,2,3,4},EH282,EH282,EH282,EH282))</f>
        <v>0</v>
      </c>
      <c r="CF314" s="194">
        <f>SUMPRODUCT(CHOOSE({1,2,3,4},AA249,AA379,AA444,AA509),CHOOSE({1,2,3,4},EI282,EI282,EI282,EI282))</f>
        <v>0</v>
      </c>
      <c r="CG314" s="194">
        <f>SUMPRODUCT(CHOOSE({1,2,3,4},AB249,AB379,AB444,AB509),CHOOSE({1,2,3,4},EJ282,EJ282,EJ282,EJ282))</f>
        <v>0</v>
      </c>
    </row>
    <row r="315" spans="2:85" x14ac:dyDescent="0.3">
      <c r="B315" s="1">
        <v>14</v>
      </c>
      <c r="C315" s="1"/>
      <c r="D315" s="155"/>
      <c r="E315" s="155"/>
      <c r="F315" s="155"/>
      <c r="G315" s="155"/>
      <c r="H315" s="155"/>
      <c r="I315" s="155"/>
      <c r="J315" s="155"/>
      <c r="K315" s="155"/>
      <c r="L315" s="155"/>
      <c r="M315" s="155"/>
      <c r="N315" s="155"/>
      <c r="O315" s="155"/>
      <c r="P315" s="155"/>
      <c r="Q315" s="155">
        <f t="shared" si="49"/>
        <v>0</v>
      </c>
      <c r="R315" s="155">
        <f t="shared" si="49"/>
        <v>0</v>
      </c>
      <c r="S315" s="155">
        <f t="shared" si="49"/>
        <v>0</v>
      </c>
      <c r="T315" s="155">
        <f t="shared" si="49"/>
        <v>0</v>
      </c>
      <c r="U315" s="155">
        <f t="shared" si="49"/>
        <v>0</v>
      </c>
      <c r="V315" s="155">
        <f t="shared" si="49"/>
        <v>0</v>
      </c>
      <c r="W315" s="155">
        <f t="shared" si="49"/>
        <v>0</v>
      </c>
      <c r="X315" s="155">
        <f t="shared" si="49"/>
        <v>0</v>
      </c>
      <c r="Y315" s="155">
        <f>(VLOOKUP(X90,CHDmort,$A$4,FALSE)-1)*X154*CC283</f>
        <v>0</v>
      </c>
      <c r="Z315" s="155">
        <f>(VLOOKUP(Y90,CHDmort,$A$4,FALSE)-1)*Y154*CD283</f>
        <v>0</v>
      </c>
      <c r="AA315" s="155">
        <f>(VLOOKUP(Z90,CHDmort,$A$4,FALSE)-1)*Z154*CE283</f>
        <v>0</v>
      </c>
      <c r="AB315" s="155">
        <f>(VLOOKUP(AA90,CHDmort,$A$4,FALSE)-1)*AA154*CF283</f>
        <v>0</v>
      </c>
      <c r="AC315" s="156"/>
      <c r="AD315" s="156"/>
      <c r="AE315" s="156"/>
      <c r="AF315" s="156"/>
      <c r="AG315" s="170">
        <f t="shared" si="51"/>
        <v>0</v>
      </c>
      <c r="AH315" s="170">
        <f t="shared" si="51"/>
        <v>0</v>
      </c>
      <c r="AI315" s="170">
        <f t="shared" si="51"/>
        <v>0</v>
      </c>
      <c r="AJ315" s="170">
        <f t="shared" si="51"/>
        <v>0</v>
      </c>
      <c r="AK315" s="170">
        <f t="shared" si="51"/>
        <v>0</v>
      </c>
      <c r="AL315" s="170">
        <f t="shared" si="51"/>
        <v>0</v>
      </c>
      <c r="AM315" s="170">
        <f t="shared" si="51"/>
        <v>0</v>
      </c>
      <c r="AN315" s="170">
        <f t="shared" si="51"/>
        <v>0</v>
      </c>
      <c r="AO315" s="170">
        <f t="shared" si="51"/>
        <v>0</v>
      </c>
      <c r="AP315" s="170">
        <f t="shared" si="51"/>
        <v>0</v>
      </c>
      <c r="AQ315" s="170">
        <f t="shared" si="51"/>
        <v>0</v>
      </c>
      <c r="AR315" s="170">
        <f t="shared" si="51"/>
        <v>0</v>
      </c>
      <c r="AS315" s="170">
        <f t="shared" si="51"/>
        <v>0</v>
      </c>
      <c r="AT315" s="170">
        <f t="shared" si="51"/>
        <v>0</v>
      </c>
      <c r="AU315" s="170">
        <f t="shared" si="51"/>
        <v>0</v>
      </c>
      <c r="AV315" s="170">
        <f t="shared" si="51"/>
        <v>0</v>
      </c>
      <c r="AW315" s="170">
        <f t="shared" si="52"/>
        <v>0</v>
      </c>
      <c r="AX315" s="170">
        <f t="shared" si="52"/>
        <v>0</v>
      </c>
      <c r="AY315" s="170">
        <f t="shared" si="52"/>
        <v>0</v>
      </c>
      <c r="AZ315" s="170">
        <f t="shared" si="52"/>
        <v>0</v>
      </c>
      <c r="BA315" s="170">
        <f t="shared" si="52"/>
        <v>0</v>
      </c>
      <c r="BB315" s="170">
        <f t="shared" si="52"/>
        <v>0</v>
      </c>
      <c r="BC315" s="170">
        <f t="shared" si="52"/>
        <v>0</v>
      </c>
      <c r="BD315" s="170">
        <f t="shared" si="52"/>
        <v>0</v>
      </c>
      <c r="BE315" s="170">
        <f t="shared" si="52"/>
        <v>0</v>
      </c>
      <c r="BF315" s="67"/>
      <c r="BG315" s="67"/>
      <c r="BH315" s="52"/>
      <c r="BI315" s="194">
        <f>SUMPRODUCT(CHOOSE({1,2,3,4},D250,D380,D445,D510),CHOOSE({1,2,3,4},DL283,DL283,DL283,DL283))</f>
        <v>0</v>
      </c>
      <c r="BJ315" s="194">
        <f>SUMPRODUCT(CHOOSE({1,2,3,4},E250,E380,E445,E510),CHOOSE({1,2,3,4},DM283,DM283,DM283,DM283))</f>
        <v>0</v>
      </c>
      <c r="BK315" s="194">
        <f>SUMPRODUCT(CHOOSE({1,2,3,4},F250,F380,F445,F510),CHOOSE({1,2,3,4},DN283,DN283,DN283,DN283))</f>
        <v>0</v>
      </c>
      <c r="BL315" s="194">
        <f>SUMPRODUCT(CHOOSE({1,2,3,4},G250,G380,G445,G510),CHOOSE({1,2,3,4},DO283,DO283,DO283,DO283))</f>
        <v>0</v>
      </c>
      <c r="BM315" s="194">
        <f>SUMPRODUCT(CHOOSE({1,2,3,4},H250,H380,H445,H510),CHOOSE({1,2,3,4},DP283,DP283,DP283,DP283))</f>
        <v>0</v>
      </c>
      <c r="BN315" s="194">
        <f>SUMPRODUCT(CHOOSE({1,2,3,4},I250,I380,I445,I510),CHOOSE({1,2,3,4},DQ283,DQ283,DQ283,DQ283))</f>
        <v>0</v>
      </c>
      <c r="BO315" s="194">
        <f>SUMPRODUCT(CHOOSE({1,2,3,4},J250,J380,J445,J510),CHOOSE({1,2,3,4},DR283,DR283,DR283,DR283))</f>
        <v>0</v>
      </c>
      <c r="BP315" s="194">
        <f>SUMPRODUCT(CHOOSE({1,2,3,4},K250,K380,K445,K510),CHOOSE({1,2,3,4},DS283,DS283,DS283,DS283))</f>
        <v>0</v>
      </c>
      <c r="BQ315" s="194">
        <f>SUMPRODUCT(CHOOSE({1,2,3,4},L250,L380,L445,L510),CHOOSE({1,2,3,4},DT283,DT283,DT283,DT283))</f>
        <v>0</v>
      </c>
      <c r="BR315" s="194">
        <f>SUMPRODUCT(CHOOSE({1,2,3,4},M250,M380,M445,M510),CHOOSE({1,2,3,4},DU283,DU283,DU283,DU283))</f>
        <v>0</v>
      </c>
      <c r="BS315" s="194">
        <f>SUMPRODUCT(CHOOSE({1,2,3,4},N250,N380,N445,N510),CHOOSE({1,2,3,4},DV283,DV283,DV283,DV283))</f>
        <v>0</v>
      </c>
      <c r="BT315" s="194">
        <f>SUMPRODUCT(CHOOSE({1,2,3,4},O250,O380,O445,O510),CHOOSE({1,2,3,4},DW283,DW283,DW283,DW283))</f>
        <v>0</v>
      </c>
      <c r="BU315" s="194">
        <f>SUMPRODUCT(CHOOSE({1,2,3,4},P250,P380,P445,P510),CHOOSE({1,2,3,4},DX283,DX283,DX283,DX283))</f>
        <v>0</v>
      </c>
      <c r="BV315" s="194">
        <f>SUMPRODUCT(CHOOSE({1,2,3,4},Q250,Q380,Q445,Q510),CHOOSE({1,2,3,4},DY283,DY283,DY283,DY283))</f>
        <v>0</v>
      </c>
      <c r="BW315" s="194">
        <f>SUMPRODUCT(CHOOSE({1,2,3,4},R250,R380,R445,R510),CHOOSE({1,2,3,4},DZ283,DZ283,DZ283,DZ283))</f>
        <v>0</v>
      </c>
      <c r="BX315" s="194">
        <f>SUMPRODUCT(CHOOSE({1,2,3,4},S250,S380,S445,S510),CHOOSE({1,2,3,4},EA283,EA283,EA283,EA283))</f>
        <v>0</v>
      </c>
      <c r="BY315" s="194">
        <f>SUMPRODUCT(CHOOSE({1,2,3,4},T250,T380,T445,T510),CHOOSE({1,2,3,4},EB283,EB283,EB283,EB283))</f>
        <v>0</v>
      </c>
      <c r="BZ315" s="194">
        <f>SUMPRODUCT(CHOOSE({1,2,3,4},U250,U380,U445,U510),CHOOSE({1,2,3,4},EC283,EC283,EC283,EC283))</f>
        <v>0</v>
      </c>
      <c r="CA315" s="194">
        <f>SUMPRODUCT(CHOOSE({1,2,3,4},V250,V380,V445,V510),CHOOSE({1,2,3,4},ED283,ED283,ED283,ED283))</f>
        <v>0</v>
      </c>
      <c r="CB315" s="194">
        <f>SUMPRODUCT(CHOOSE({1,2,3,4},W250,W380,W445,W510),CHOOSE({1,2,3,4},EE283,EE283,EE283,EE283))</f>
        <v>0</v>
      </c>
      <c r="CC315" s="194">
        <f>SUMPRODUCT(CHOOSE({1,2,3,4},X250,X380,X445,X510),CHOOSE({1,2,3,4},EF283,EF283,EF283,EF283))</f>
        <v>0</v>
      </c>
      <c r="CD315" s="194">
        <f>SUMPRODUCT(CHOOSE({1,2,3,4},Y250,Y380,Y445,Y510),CHOOSE({1,2,3,4},EG283,EG283,EG283,EG283))</f>
        <v>0</v>
      </c>
      <c r="CE315" s="194">
        <f>SUMPRODUCT(CHOOSE({1,2,3,4},Z250,Z380,Z445,Z510),CHOOSE({1,2,3,4},EH283,EH283,EH283,EH283))</f>
        <v>0</v>
      </c>
      <c r="CF315" s="194">
        <f>SUMPRODUCT(CHOOSE({1,2,3,4},AA250,AA380,AA445,AA510),CHOOSE({1,2,3,4},EI283,EI283,EI283,EI283))</f>
        <v>0</v>
      </c>
      <c r="CG315" s="194">
        <f>SUMPRODUCT(CHOOSE({1,2,3,4},AB250,AB380,AB445,AB510),CHOOSE({1,2,3,4},EJ283,EJ283,EJ283,EJ283))</f>
        <v>0</v>
      </c>
    </row>
    <row r="316" spans="2:85" x14ac:dyDescent="0.3">
      <c r="B316" s="1">
        <v>15</v>
      </c>
      <c r="C316" s="1"/>
      <c r="D316" s="155"/>
      <c r="E316" s="155"/>
      <c r="F316" s="155"/>
      <c r="G316" s="155"/>
      <c r="H316" s="155"/>
      <c r="I316" s="155"/>
      <c r="J316" s="155"/>
      <c r="K316" s="155"/>
      <c r="L316" s="155"/>
      <c r="M316" s="155"/>
      <c r="N316" s="155"/>
      <c r="O316" s="155"/>
      <c r="P316" s="155"/>
      <c r="Q316" s="155"/>
      <c r="R316" s="155">
        <f t="shared" ref="R316:AB321" si="53">(VLOOKUP(Q91,CHDmort,$A$4,FALSE)-1)*Q155*BV284</f>
        <v>0</v>
      </c>
      <c r="S316" s="155">
        <f t="shared" si="53"/>
        <v>0</v>
      </c>
      <c r="T316" s="155">
        <f t="shared" si="53"/>
        <v>0</v>
      </c>
      <c r="U316" s="155">
        <f t="shared" si="53"/>
        <v>0</v>
      </c>
      <c r="V316" s="155">
        <f t="shared" si="53"/>
        <v>0</v>
      </c>
      <c r="W316" s="155">
        <f t="shared" si="53"/>
        <v>0</v>
      </c>
      <c r="X316" s="155">
        <f t="shared" si="53"/>
        <v>0</v>
      </c>
      <c r="Y316" s="155">
        <f t="shared" si="53"/>
        <v>0</v>
      </c>
      <c r="Z316" s="155">
        <f t="shared" si="53"/>
        <v>0</v>
      </c>
      <c r="AA316" s="155">
        <f t="shared" si="53"/>
        <v>0</v>
      </c>
      <c r="AB316" s="155">
        <f t="shared" si="53"/>
        <v>0</v>
      </c>
      <c r="AC316" s="156"/>
      <c r="AD316" s="156"/>
      <c r="AE316" s="156"/>
      <c r="AF316" s="156"/>
      <c r="AG316" s="170">
        <f t="shared" si="51"/>
        <v>0</v>
      </c>
      <c r="AH316" s="170">
        <f t="shared" si="51"/>
        <v>0</v>
      </c>
      <c r="AI316" s="170">
        <f t="shared" si="51"/>
        <v>0</v>
      </c>
      <c r="AJ316" s="170">
        <f t="shared" si="51"/>
        <v>0</v>
      </c>
      <c r="AK316" s="170">
        <f t="shared" si="51"/>
        <v>0</v>
      </c>
      <c r="AL316" s="170">
        <f t="shared" si="51"/>
        <v>0</v>
      </c>
      <c r="AM316" s="170">
        <f t="shared" si="51"/>
        <v>0</v>
      </c>
      <c r="AN316" s="170">
        <f t="shared" si="51"/>
        <v>0</v>
      </c>
      <c r="AO316" s="170">
        <f t="shared" si="51"/>
        <v>0</v>
      </c>
      <c r="AP316" s="170">
        <f t="shared" si="51"/>
        <v>0</v>
      </c>
      <c r="AQ316" s="170">
        <f t="shared" si="51"/>
        <v>0</v>
      </c>
      <c r="AR316" s="170">
        <f t="shared" si="51"/>
        <v>0</v>
      </c>
      <c r="AS316" s="170">
        <f t="shared" si="51"/>
        <v>0</v>
      </c>
      <c r="AT316" s="170">
        <f t="shared" si="51"/>
        <v>0</v>
      </c>
      <c r="AU316" s="170">
        <f t="shared" si="51"/>
        <v>0</v>
      </c>
      <c r="AV316" s="170">
        <f t="shared" si="51"/>
        <v>0</v>
      </c>
      <c r="AW316" s="170">
        <f t="shared" si="52"/>
        <v>0</v>
      </c>
      <c r="AX316" s="170">
        <f t="shared" si="52"/>
        <v>0</v>
      </c>
      <c r="AY316" s="170">
        <f t="shared" si="52"/>
        <v>0</v>
      </c>
      <c r="AZ316" s="170">
        <f t="shared" si="52"/>
        <v>0</v>
      </c>
      <c r="BA316" s="170">
        <f t="shared" si="52"/>
        <v>0</v>
      </c>
      <c r="BB316" s="170">
        <f t="shared" si="52"/>
        <v>0</v>
      </c>
      <c r="BC316" s="170">
        <f t="shared" si="52"/>
        <v>0</v>
      </c>
      <c r="BD316" s="170">
        <f t="shared" si="52"/>
        <v>0</v>
      </c>
      <c r="BE316" s="170">
        <f t="shared" si="52"/>
        <v>0</v>
      </c>
      <c r="BF316" s="67"/>
      <c r="BG316" s="67"/>
      <c r="BH316" s="52"/>
      <c r="BI316" s="194">
        <f>SUMPRODUCT(CHOOSE({1,2,3,4},D251,D381,D446,D511),CHOOSE({1,2,3,4},DL284,DL284,DL284,DL284))</f>
        <v>0</v>
      </c>
      <c r="BJ316" s="194">
        <f>SUMPRODUCT(CHOOSE({1,2,3,4},E251,E381,E446,E511),CHOOSE({1,2,3,4},DM284,DM284,DM284,DM284))</f>
        <v>0</v>
      </c>
      <c r="BK316" s="194">
        <f>SUMPRODUCT(CHOOSE({1,2,3,4},F251,F381,F446,F511),CHOOSE({1,2,3,4},DN284,DN284,DN284,DN284))</f>
        <v>0</v>
      </c>
      <c r="BL316" s="194">
        <f>SUMPRODUCT(CHOOSE({1,2,3,4},G251,G381,G446,G511),CHOOSE({1,2,3,4},DO284,DO284,DO284,DO284))</f>
        <v>0</v>
      </c>
      <c r="BM316" s="194">
        <f>SUMPRODUCT(CHOOSE({1,2,3,4},H251,H381,H446,H511),CHOOSE({1,2,3,4},DP284,DP284,DP284,DP284))</f>
        <v>0</v>
      </c>
      <c r="BN316" s="194">
        <f>SUMPRODUCT(CHOOSE({1,2,3,4},I251,I381,I446,I511),CHOOSE({1,2,3,4},DQ284,DQ284,DQ284,DQ284))</f>
        <v>0</v>
      </c>
      <c r="BO316" s="194">
        <f>SUMPRODUCT(CHOOSE({1,2,3,4},J251,J381,J446,J511),CHOOSE({1,2,3,4},DR284,DR284,DR284,DR284))</f>
        <v>0</v>
      </c>
      <c r="BP316" s="194">
        <f>SUMPRODUCT(CHOOSE({1,2,3,4},K251,K381,K446,K511),CHOOSE({1,2,3,4},DS284,DS284,DS284,DS284))</f>
        <v>0</v>
      </c>
      <c r="BQ316" s="194">
        <f>SUMPRODUCT(CHOOSE({1,2,3,4},L251,L381,L446,L511),CHOOSE({1,2,3,4},DT284,DT284,DT284,DT284))</f>
        <v>0</v>
      </c>
      <c r="BR316" s="194">
        <f>SUMPRODUCT(CHOOSE({1,2,3,4},M251,M381,M446,M511),CHOOSE({1,2,3,4},DU284,DU284,DU284,DU284))</f>
        <v>0</v>
      </c>
      <c r="BS316" s="194">
        <f>SUMPRODUCT(CHOOSE({1,2,3,4},N251,N381,N446,N511),CHOOSE({1,2,3,4},DV284,DV284,DV284,DV284))</f>
        <v>0</v>
      </c>
      <c r="BT316" s="194">
        <f>SUMPRODUCT(CHOOSE({1,2,3,4},O251,O381,O446,O511),CHOOSE({1,2,3,4},DW284,DW284,DW284,DW284))</f>
        <v>0</v>
      </c>
      <c r="BU316" s="194">
        <f>SUMPRODUCT(CHOOSE({1,2,3,4},P251,P381,P446,P511),CHOOSE({1,2,3,4},DX284,DX284,DX284,DX284))</f>
        <v>0</v>
      </c>
      <c r="BV316" s="194">
        <f>SUMPRODUCT(CHOOSE({1,2,3,4},Q251,Q381,Q446,Q511),CHOOSE({1,2,3,4},DY284,DY284,DY284,DY284))</f>
        <v>0</v>
      </c>
      <c r="BW316" s="194">
        <f>SUMPRODUCT(CHOOSE({1,2,3,4},R251,R381,R446,R511),CHOOSE({1,2,3,4},DZ284,DZ284,DZ284,DZ284))</f>
        <v>0</v>
      </c>
      <c r="BX316" s="194">
        <f>SUMPRODUCT(CHOOSE({1,2,3,4},S251,S381,S446,S511),CHOOSE({1,2,3,4},EA284,EA284,EA284,EA284))</f>
        <v>0</v>
      </c>
      <c r="BY316" s="194">
        <f>SUMPRODUCT(CHOOSE({1,2,3,4},T251,T381,T446,T511),CHOOSE({1,2,3,4},EB284,EB284,EB284,EB284))</f>
        <v>0</v>
      </c>
      <c r="BZ316" s="194">
        <f>SUMPRODUCT(CHOOSE({1,2,3,4},U251,U381,U446,U511),CHOOSE({1,2,3,4},EC284,EC284,EC284,EC284))</f>
        <v>0</v>
      </c>
      <c r="CA316" s="194">
        <f>SUMPRODUCT(CHOOSE({1,2,3,4},V251,V381,V446,V511),CHOOSE({1,2,3,4},ED284,ED284,ED284,ED284))</f>
        <v>0</v>
      </c>
      <c r="CB316" s="194">
        <f>SUMPRODUCT(CHOOSE({1,2,3,4},W251,W381,W446,W511),CHOOSE({1,2,3,4},EE284,EE284,EE284,EE284))</f>
        <v>0</v>
      </c>
      <c r="CC316" s="194">
        <f>SUMPRODUCT(CHOOSE({1,2,3,4},X251,X381,X446,X511),CHOOSE({1,2,3,4},EF284,EF284,EF284,EF284))</f>
        <v>0</v>
      </c>
      <c r="CD316" s="194">
        <f>SUMPRODUCT(CHOOSE({1,2,3,4},Y251,Y381,Y446,Y511),CHOOSE({1,2,3,4},EG284,EG284,EG284,EG284))</f>
        <v>0</v>
      </c>
      <c r="CE316" s="194">
        <f>SUMPRODUCT(CHOOSE({1,2,3,4},Z251,Z381,Z446,Z511),CHOOSE({1,2,3,4},EH284,EH284,EH284,EH284))</f>
        <v>0</v>
      </c>
      <c r="CF316" s="194">
        <f>SUMPRODUCT(CHOOSE({1,2,3,4},AA251,AA381,AA446,AA511),CHOOSE({1,2,3,4},EI284,EI284,EI284,EI284))</f>
        <v>0</v>
      </c>
      <c r="CG316" s="194">
        <f>SUMPRODUCT(CHOOSE({1,2,3,4},AB251,AB381,AB446,AB511),CHOOSE({1,2,3,4},EJ284,EJ284,EJ284,EJ284))</f>
        <v>0</v>
      </c>
    </row>
    <row r="317" spans="2:85" x14ac:dyDescent="0.3">
      <c r="B317" s="1">
        <v>16</v>
      </c>
      <c r="C317" s="1"/>
      <c r="D317" s="155"/>
      <c r="E317" s="155"/>
      <c r="F317" s="155"/>
      <c r="G317" s="155"/>
      <c r="H317" s="155"/>
      <c r="I317" s="155"/>
      <c r="J317" s="155"/>
      <c r="K317" s="155"/>
      <c r="L317" s="155"/>
      <c r="M317" s="155"/>
      <c r="N317" s="155"/>
      <c r="O317" s="155"/>
      <c r="P317" s="155"/>
      <c r="Q317" s="155"/>
      <c r="R317" s="155"/>
      <c r="S317" s="155">
        <f t="shared" si="53"/>
        <v>0</v>
      </c>
      <c r="T317" s="155">
        <f t="shared" si="53"/>
        <v>0</v>
      </c>
      <c r="U317" s="155">
        <f t="shared" si="53"/>
        <v>0</v>
      </c>
      <c r="V317" s="155">
        <f t="shared" si="53"/>
        <v>0</v>
      </c>
      <c r="W317" s="155">
        <f t="shared" si="53"/>
        <v>0</v>
      </c>
      <c r="X317" s="155">
        <f t="shared" si="53"/>
        <v>0</v>
      </c>
      <c r="Y317" s="155">
        <f t="shared" si="53"/>
        <v>0</v>
      </c>
      <c r="Z317" s="155">
        <f t="shared" si="53"/>
        <v>0</v>
      </c>
      <c r="AA317" s="155">
        <f t="shared" si="53"/>
        <v>0</v>
      </c>
      <c r="AB317" s="155">
        <f t="shared" si="53"/>
        <v>0</v>
      </c>
      <c r="AC317" s="156"/>
      <c r="AD317" s="156"/>
      <c r="AE317" s="156"/>
      <c r="AF317" s="156"/>
      <c r="AG317" s="170">
        <f t="shared" si="51"/>
        <v>0</v>
      </c>
      <c r="AH317" s="170">
        <f t="shared" si="51"/>
        <v>0</v>
      </c>
      <c r="AI317" s="170">
        <f t="shared" si="51"/>
        <v>0</v>
      </c>
      <c r="AJ317" s="170">
        <f t="shared" si="51"/>
        <v>0</v>
      </c>
      <c r="AK317" s="170">
        <f t="shared" si="51"/>
        <v>0</v>
      </c>
      <c r="AL317" s="170">
        <f t="shared" si="51"/>
        <v>0</v>
      </c>
      <c r="AM317" s="170">
        <f t="shared" si="51"/>
        <v>0</v>
      </c>
      <c r="AN317" s="170">
        <f t="shared" si="51"/>
        <v>0</v>
      </c>
      <c r="AO317" s="170">
        <f t="shared" si="51"/>
        <v>0</v>
      </c>
      <c r="AP317" s="170">
        <f t="shared" si="51"/>
        <v>0</v>
      </c>
      <c r="AQ317" s="170">
        <f t="shared" si="51"/>
        <v>0</v>
      </c>
      <c r="AR317" s="170">
        <f t="shared" si="51"/>
        <v>0</v>
      </c>
      <c r="AS317" s="170">
        <f t="shared" si="51"/>
        <v>0</v>
      </c>
      <c r="AT317" s="170">
        <f t="shared" si="51"/>
        <v>0</v>
      </c>
      <c r="AU317" s="170">
        <f t="shared" si="51"/>
        <v>0</v>
      </c>
      <c r="AV317" s="170">
        <f t="shared" si="51"/>
        <v>0</v>
      </c>
      <c r="AW317" s="170">
        <f t="shared" si="52"/>
        <v>0</v>
      </c>
      <c r="AX317" s="170">
        <f t="shared" si="52"/>
        <v>0</v>
      </c>
      <c r="AY317" s="170">
        <f t="shared" si="52"/>
        <v>0</v>
      </c>
      <c r="AZ317" s="170">
        <f t="shared" si="52"/>
        <v>0</v>
      </c>
      <c r="BA317" s="170">
        <f t="shared" si="52"/>
        <v>0</v>
      </c>
      <c r="BB317" s="170">
        <f t="shared" si="52"/>
        <v>0</v>
      </c>
      <c r="BC317" s="170">
        <f t="shared" si="52"/>
        <v>0</v>
      </c>
      <c r="BD317" s="170">
        <f t="shared" si="52"/>
        <v>0</v>
      </c>
      <c r="BE317" s="170">
        <f t="shared" si="52"/>
        <v>0</v>
      </c>
      <c r="BF317" s="67"/>
      <c r="BG317" s="67"/>
      <c r="BH317" s="52"/>
      <c r="BI317" s="194">
        <f>SUMPRODUCT(CHOOSE({1,2,3,4},D252,D382,D447,D512),CHOOSE({1,2,3,4},DL285,DL285,DL285,DL285))</f>
        <v>0</v>
      </c>
      <c r="BJ317" s="194">
        <f>SUMPRODUCT(CHOOSE({1,2,3,4},E252,E382,E447,E512),CHOOSE({1,2,3,4},DM285,DM285,DM285,DM285))</f>
        <v>0</v>
      </c>
      <c r="BK317" s="194">
        <f>SUMPRODUCT(CHOOSE({1,2,3,4},F252,F382,F447,F512),CHOOSE({1,2,3,4},DN285,DN285,DN285,DN285))</f>
        <v>0</v>
      </c>
      <c r="BL317" s="194">
        <f>SUMPRODUCT(CHOOSE({1,2,3,4},G252,G382,G447,G512),CHOOSE({1,2,3,4},DO285,DO285,DO285,DO285))</f>
        <v>0</v>
      </c>
      <c r="BM317" s="194">
        <f>SUMPRODUCT(CHOOSE({1,2,3,4},H252,H382,H447,H512),CHOOSE({1,2,3,4},DP285,DP285,DP285,DP285))</f>
        <v>0</v>
      </c>
      <c r="BN317" s="194">
        <f>SUMPRODUCT(CHOOSE({1,2,3,4},I252,I382,I447,I512),CHOOSE({1,2,3,4},DQ285,DQ285,DQ285,DQ285))</f>
        <v>0</v>
      </c>
      <c r="BO317" s="194">
        <f>SUMPRODUCT(CHOOSE({1,2,3,4},J252,J382,J447,J512),CHOOSE({1,2,3,4},DR285,DR285,DR285,DR285))</f>
        <v>0</v>
      </c>
      <c r="BP317" s="194">
        <f>SUMPRODUCT(CHOOSE({1,2,3,4},K252,K382,K447,K512),CHOOSE({1,2,3,4},DS285,DS285,DS285,DS285))</f>
        <v>0</v>
      </c>
      <c r="BQ317" s="194">
        <f>SUMPRODUCT(CHOOSE({1,2,3,4},L252,L382,L447,L512),CHOOSE({1,2,3,4},DT285,DT285,DT285,DT285))</f>
        <v>0</v>
      </c>
      <c r="BR317" s="194">
        <f>SUMPRODUCT(CHOOSE({1,2,3,4},M252,M382,M447,M512),CHOOSE({1,2,3,4},DU285,DU285,DU285,DU285))</f>
        <v>0</v>
      </c>
      <c r="BS317" s="194">
        <f>SUMPRODUCT(CHOOSE({1,2,3,4},N252,N382,N447,N512),CHOOSE({1,2,3,4},DV285,DV285,DV285,DV285))</f>
        <v>0</v>
      </c>
      <c r="BT317" s="194">
        <f>SUMPRODUCT(CHOOSE({1,2,3,4},O252,O382,O447,O512),CHOOSE({1,2,3,4},DW285,DW285,DW285,DW285))</f>
        <v>0</v>
      </c>
      <c r="BU317" s="194">
        <f>SUMPRODUCT(CHOOSE({1,2,3,4},P252,P382,P447,P512),CHOOSE({1,2,3,4},DX285,DX285,DX285,DX285))</f>
        <v>0</v>
      </c>
      <c r="BV317" s="194">
        <f>SUMPRODUCT(CHOOSE({1,2,3,4},Q252,Q382,Q447,Q512),CHOOSE({1,2,3,4},DY285,DY285,DY285,DY285))</f>
        <v>0</v>
      </c>
      <c r="BW317" s="194">
        <f>SUMPRODUCT(CHOOSE({1,2,3,4},R252,R382,R447,R512),CHOOSE({1,2,3,4},DZ285,DZ285,DZ285,DZ285))</f>
        <v>0</v>
      </c>
      <c r="BX317" s="194">
        <f>SUMPRODUCT(CHOOSE({1,2,3,4},S252,S382,S447,S512),CHOOSE({1,2,3,4},EA285,EA285,EA285,EA285))</f>
        <v>0</v>
      </c>
      <c r="BY317" s="194">
        <f>SUMPRODUCT(CHOOSE({1,2,3,4},T252,T382,T447,T512),CHOOSE({1,2,3,4},EB285,EB285,EB285,EB285))</f>
        <v>0</v>
      </c>
      <c r="BZ317" s="194">
        <f>SUMPRODUCT(CHOOSE({1,2,3,4},U252,U382,U447,U512),CHOOSE({1,2,3,4},EC285,EC285,EC285,EC285))</f>
        <v>0</v>
      </c>
      <c r="CA317" s="194">
        <f>SUMPRODUCT(CHOOSE({1,2,3,4},V252,V382,V447,V512),CHOOSE({1,2,3,4},ED285,ED285,ED285,ED285))</f>
        <v>0</v>
      </c>
      <c r="CB317" s="194">
        <f>SUMPRODUCT(CHOOSE({1,2,3,4},W252,W382,W447,W512),CHOOSE({1,2,3,4},EE285,EE285,EE285,EE285))</f>
        <v>0</v>
      </c>
      <c r="CC317" s="194">
        <f>SUMPRODUCT(CHOOSE({1,2,3,4},X252,X382,X447,X512),CHOOSE({1,2,3,4},EF285,EF285,EF285,EF285))</f>
        <v>0</v>
      </c>
      <c r="CD317" s="194">
        <f>SUMPRODUCT(CHOOSE({1,2,3,4},Y252,Y382,Y447,Y512),CHOOSE({1,2,3,4},EG285,EG285,EG285,EG285))</f>
        <v>0</v>
      </c>
      <c r="CE317" s="194">
        <f>SUMPRODUCT(CHOOSE({1,2,3,4},Z252,Z382,Z447,Z512),CHOOSE({1,2,3,4},EH285,EH285,EH285,EH285))</f>
        <v>0</v>
      </c>
      <c r="CF317" s="194">
        <f>SUMPRODUCT(CHOOSE({1,2,3,4},AA252,AA382,AA447,AA512),CHOOSE({1,2,3,4},EI285,EI285,EI285,EI285))</f>
        <v>0</v>
      </c>
      <c r="CG317" s="194">
        <f>SUMPRODUCT(CHOOSE({1,2,3,4},AB252,AB382,AB447,AB512),CHOOSE({1,2,3,4},EJ285,EJ285,EJ285,EJ285))</f>
        <v>0</v>
      </c>
    </row>
    <row r="318" spans="2:85" x14ac:dyDescent="0.3">
      <c r="B318" s="1">
        <v>17</v>
      </c>
      <c r="C318" s="1"/>
      <c r="D318" s="155"/>
      <c r="E318" s="155"/>
      <c r="F318" s="155"/>
      <c r="G318" s="155"/>
      <c r="H318" s="155"/>
      <c r="I318" s="155"/>
      <c r="J318" s="155"/>
      <c r="K318" s="155"/>
      <c r="L318" s="155"/>
      <c r="M318" s="155"/>
      <c r="N318" s="155"/>
      <c r="O318" s="155"/>
      <c r="P318" s="155"/>
      <c r="Q318" s="155"/>
      <c r="R318" s="155"/>
      <c r="S318" s="155"/>
      <c r="T318" s="155">
        <f t="shared" si="53"/>
        <v>0</v>
      </c>
      <c r="U318" s="155">
        <f t="shared" si="53"/>
        <v>0</v>
      </c>
      <c r="V318" s="155">
        <f t="shared" si="53"/>
        <v>0</v>
      </c>
      <c r="W318" s="155">
        <f t="shared" si="53"/>
        <v>0</v>
      </c>
      <c r="X318" s="155">
        <f t="shared" si="53"/>
        <v>0</v>
      </c>
      <c r="Y318" s="155">
        <f t="shared" si="53"/>
        <v>0</v>
      </c>
      <c r="Z318" s="155">
        <f t="shared" si="53"/>
        <v>0</v>
      </c>
      <c r="AA318" s="155">
        <f t="shared" si="53"/>
        <v>0</v>
      </c>
      <c r="AB318" s="155">
        <f t="shared" si="53"/>
        <v>0</v>
      </c>
      <c r="AC318" s="156"/>
      <c r="AD318" s="156"/>
      <c r="AE318" s="156"/>
      <c r="AF318" s="156"/>
      <c r="AG318" s="170">
        <f t="shared" si="51"/>
        <v>0</v>
      </c>
      <c r="AH318" s="170">
        <f t="shared" si="51"/>
        <v>0</v>
      </c>
      <c r="AI318" s="170">
        <f t="shared" si="51"/>
        <v>0</v>
      </c>
      <c r="AJ318" s="170">
        <f t="shared" si="51"/>
        <v>0</v>
      </c>
      <c r="AK318" s="170">
        <f t="shared" si="51"/>
        <v>0</v>
      </c>
      <c r="AL318" s="170">
        <f t="shared" si="51"/>
        <v>0</v>
      </c>
      <c r="AM318" s="170">
        <f t="shared" si="51"/>
        <v>0</v>
      </c>
      <c r="AN318" s="170">
        <f t="shared" si="51"/>
        <v>0</v>
      </c>
      <c r="AO318" s="170">
        <f t="shared" si="51"/>
        <v>0</v>
      </c>
      <c r="AP318" s="170">
        <f t="shared" si="51"/>
        <v>0</v>
      </c>
      <c r="AQ318" s="170">
        <f t="shared" si="51"/>
        <v>0</v>
      </c>
      <c r="AR318" s="170">
        <f t="shared" si="51"/>
        <v>0</v>
      </c>
      <c r="AS318" s="170">
        <f t="shared" si="51"/>
        <v>0</v>
      </c>
      <c r="AT318" s="170">
        <f t="shared" si="51"/>
        <v>0</v>
      </c>
      <c r="AU318" s="170">
        <f t="shared" si="51"/>
        <v>0</v>
      </c>
      <c r="AV318" s="170">
        <f t="shared" si="51"/>
        <v>0</v>
      </c>
      <c r="AW318" s="170">
        <f t="shared" si="52"/>
        <v>0</v>
      </c>
      <c r="AX318" s="170">
        <f t="shared" si="52"/>
        <v>0</v>
      </c>
      <c r="AY318" s="170">
        <f t="shared" si="52"/>
        <v>0</v>
      </c>
      <c r="AZ318" s="170">
        <f t="shared" si="52"/>
        <v>0</v>
      </c>
      <c r="BA318" s="170">
        <f t="shared" si="52"/>
        <v>0</v>
      </c>
      <c r="BB318" s="170">
        <f t="shared" si="52"/>
        <v>0</v>
      </c>
      <c r="BC318" s="170">
        <f t="shared" si="52"/>
        <v>0</v>
      </c>
      <c r="BD318" s="170">
        <f t="shared" si="52"/>
        <v>0</v>
      </c>
      <c r="BE318" s="170">
        <f t="shared" si="52"/>
        <v>0</v>
      </c>
      <c r="BF318" s="67"/>
      <c r="BG318" s="67"/>
      <c r="BH318" s="52"/>
      <c r="BI318" s="194">
        <f>SUMPRODUCT(CHOOSE({1,2,3,4},D253,D383,D448,D513),CHOOSE({1,2,3,4},DL286,DL286,DL286,DL286))</f>
        <v>0</v>
      </c>
      <c r="BJ318" s="194">
        <f>SUMPRODUCT(CHOOSE({1,2,3,4},E253,E383,E448,E513),CHOOSE({1,2,3,4},DM286,DM286,DM286,DM286))</f>
        <v>0</v>
      </c>
      <c r="BK318" s="194">
        <f>SUMPRODUCT(CHOOSE({1,2,3,4},F253,F383,F448,F513),CHOOSE({1,2,3,4},DN286,DN286,DN286,DN286))</f>
        <v>0</v>
      </c>
      <c r="BL318" s="194">
        <f>SUMPRODUCT(CHOOSE({1,2,3,4},G253,G383,G448,G513),CHOOSE({1,2,3,4},DO286,DO286,DO286,DO286))</f>
        <v>0</v>
      </c>
      <c r="BM318" s="194">
        <f>SUMPRODUCT(CHOOSE({1,2,3,4},H253,H383,H448,H513),CHOOSE({1,2,3,4},DP286,DP286,DP286,DP286))</f>
        <v>0</v>
      </c>
      <c r="BN318" s="194">
        <f>SUMPRODUCT(CHOOSE({1,2,3,4},I253,I383,I448,I513),CHOOSE({1,2,3,4},DQ286,DQ286,DQ286,DQ286))</f>
        <v>0</v>
      </c>
      <c r="BO318" s="194">
        <f>SUMPRODUCT(CHOOSE({1,2,3,4},J253,J383,J448,J513),CHOOSE({1,2,3,4},DR286,DR286,DR286,DR286))</f>
        <v>0</v>
      </c>
      <c r="BP318" s="194">
        <f>SUMPRODUCT(CHOOSE({1,2,3,4},K253,K383,K448,K513),CHOOSE({1,2,3,4},DS286,DS286,DS286,DS286))</f>
        <v>0</v>
      </c>
      <c r="BQ318" s="194">
        <f>SUMPRODUCT(CHOOSE({1,2,3,4},L253,L383,L448,L513),CHOOSE({1,2,3,4},DT286,DT286,DT286,DT286))</f>
        <v>0</v>
      </c>
      <c r="BR318" s="194">
        <f>SUMPRODUCT(CHOOSE({1,2,3,4},M253,M383,M448,M513),CHOOSE({1,2,3,4},DU286,DU286,DU286,DU286))</f>
        <v>0</v>
      </c>
      <c r="BS318" s="194">
        <f>SUMPRODUCT(CHOOSE({1,2,3,4},N253,N383,N448,N513),CHOOSE({1,2,3,4},DV286,DV286,DV286,DV286))</f>
        <v>0</v>
      </c>
      <c r="BT318" s="194">
        <f>SUMPRODUCT(CHOOSE({1,2,3,4},O253,O383,O448,O513),CHOOSE({1,2,3,4},DW286,DW286,DW286,DW286))</f>
        <v>0</v>
      </c>
      <c r="BU318" s="194">
        <f>SUMPRODUCT(CHOOSE({1,2,3,4},P253,P383,P448,P513),CHOOSE({1,2,3,4},DX286,DX286,DX286,DX286))</f>
        <v>0</v>
      </c>
      <c r="BV318" s="194">
        <f>SUMPRODUCT(CHOOSE({1,2,3,4},Q253,Q383,Q448,Q513),CHOOSE({1,2,3,4},DY286,DY286,DY286,DY286))</f>
        <v>0</v>
      </c>
      <c r="BW318" s="194">
        <f>SUMPRODUCT(CHOOSE({1,2,3,4},R253,R383,R448,R513),CHOOSE({1,2,3,4},DZ286,DZ286,DZ286,DZ286))</f>
        <v>0</v>
      </c>
      <c r="BX318" s="194">
        <f>SUMPRODUCT(CHOOSE({1,2,3,4},S253,S383,S448,S513),CHOOSE({1,2,3,4},EA286,EA286,EA286,EA286))</f>
        <v>0</v>
      </c>
      <c r="BY318" s="194">
        <f>SUMPRODUCT(CHOOSE({1,2,3,4},T253,T383,T448,T513),CHOOSE({1,2,3,4},EB286,EB286,EB286,EB286))</f>
        <v>0</v>
      </c>
      <c r="BZ318" s="194">
        <f>SUMPRODUCT(CHOOSE({1,2,3,4},U253,U383,U448,U513),CHOOSE({1,2,3,4},EC286,EC286,EC286,EC286))</f>
        <v>0</v>
      </c>
      <c r="CA318" s="194">
        <f>SUMPRODUCT(CHOOSE({1,2,3,4},V253,V383,V448,V513),CHOOSE({1,2,3,4},ED286,ED286,ED286,ED286))</f>
        <v>0</v>
      </c>
      <c r="CB318" s="194">
        <f>SUMPRODUCT(CHOOSE({1,2,3,4},W253,W383,W448,W513),CHOOSE({1,2,3,4},EE286,EE286,EE286,EE286))</f>
        <v>0</v>
      </c>
      <c r="CC318" s="194">
        <f>SUMPRODUCT(CHOOSE({1,2,3,4},X253,X383,X448,X513),CHOOSE({1,2,3,4},EF286,EF286,EF286,EF286))</f>
        <v>0</v>
      </c>
      <c r="CD318" s="194">
        <f>SUMPRODUCT(CHOOSE({1,2,3,4},Y253,Y383,Y448,Y513),CHOOSE({1,2,3,4},EG286,EG286,EG286,EG286))</f>
        <v>0</v>
      </c>
      <c r="CE318" s="194">
        <f>SUMPRODUCT(CHOOSE({1,2,3,4},Z253,Z383,Z448,Z513),CHOOSE({1,2,3,4},EH286,EH286,EH286,EH286))</f>
        <v>0</v>
      </c>
      <c r="CF318" s="194">
        <f>SUMPRODUCT(CHOOSE({1,2,3,4},AA253,AA383,AA448,AA513),CHOOSE({1,2,3,4},EI286,EI286,EI286,EI286))</f>
        <v>0</v>
      </c>
      <c r="CG318" s="194">
        <f>SUMPRODUCT(CHOOSE({1,2,3,4},AB253,AB383,AB448,AB513),CHOOSE({1,2,3,4},EJ286,EJ286,EJ286,EJ286))</f>
        <v>0</v>
      </c>
    </row>
    <row r="319" spans="2:85" x14ac:dyDescent="0.3">
      <c r="B319" s="1">
        <v>18</v>
      </c>
      <c r="C319" s="1"/>
      <c r="D319" s="155"/>
      <c r="E319" s="155"/>
      <c r="F319" s="155"/>
      <c r="G319" s="155"/>
      <c r="H319" s="155"/>
      <c r="I319" s="155"/>
      <c r="J319" s="155"/>
      <c r="K319" s="155"/>
      <c r="L319" s="155"/>
      <c r="M319" s="155"/>
      <c r="N319" s="155"/>
      <c r="O319" s="155"/>
      <c r="P319" s="155"/>
      <c r="Q319" s="155"/>
      <c r="R319" s="155"/>
      <c r="S319" s="155"/>
      <c r="T319" s="155"/>
      <c r="U319" s="155">
        <f t="shared" si="53"/>
        <v>0</v>
      </c>
      <c r="V319" s="155">
        <f t="shared" si="53"/>
        <v>0</v>
      </c>
      <c r="W319" s="155">
        <f t="shared" si="53"/>
        <v>0</v>
      </c>
      <c r="X319" s="155">
        <f t="shared" si="53"/>
        <v>0</v>
      </c>
      <c r="Y319" s="155">
        <f t="shared" si="53"/>
        <v>0</v>
      </c>
      <c r="Z319" s="155">
        <f t="shared" si="53"/>
        <v>0</v>
      </c>
      <c r="AA319" s="155">
        <f t="shared" si="53"/>
        <v>0</v>
      </c>
      <c r="AB319" s="155">
        <f t="shared" si="53"/>
        <v>0</v>
      </c>
      <c r="AC319" s="156"/>
      <c r="AD319" s="156"/>
      <c r="AE319" s="156"/>
      <c r="AF319" s="156"/>
      <c r="AG319" s="170">
        <f t="shared" si="51"/>
        <v>0</v>
      </c>
      <c r="AH319" s="170">
        <f t="shared" si="51"/>
        <v>0</v>
      </c>
      <c r="AI319" s="170">
        <f t="shared" si="51"/>
        <v>0</v>
      </c>
      <c r="AJ319" s="170">
        <f t="shared" si="51"/>
        <v>0</v>
      </c>
      <c r="AK319" s="170">
        <f t="shared" si="51"/>
        <v>0</v>
      </c>
      <c r="AL319" s="170">
        <f t="shared" si="51"/>
        <v>0</v>
      </c>
      <c r="AM319" s="170">
        <f t="shared" si="51"/>
        <v>0</v>
      </c>
      <c r="AN319" s="170">
        <f t="shared" si="51"/>
        <v>0</v>
      </c>
      <c r="AO319" s="170">
        <f t="shared" si="51"/>
        <v>0</v>
      </c>
      <c r="AP319" s="170">
        <f t="shared" si="51"/>
        <v>0</v>
      </c>
      <c r="AQ319" s="170">
        <f t="shared" si="51"/>
        <v>0</v>
      </c>
      <c r="AR319" s="170">
        <f t="shared" si="51"/>
        <v>0</v>
      </c>
      <c r="AS319" s="170">
        <f t="shared" si="51"/>
        <v>0</v>
      </c>
      <c r="AT319" s="170">
        <f t="shared" si="51"/>
        <v>0</v>
      </c>
      <c r="AU319" s="170">
        <f t="shared" si="51"/>
        <v>0</v>
      </c>
      <c r="AV319" s="170">
        <f t="shared" si="51"/>
        <v>0</v>
      </c>
      <c r="AW319" s="170">
        <f t="shared" si="52"/>
        <v>0</v>
      </c>
      <c r="AX319" s="170">
        <f t="shared" si="52"/>
        <v>0</v>
      </c>
      <c r="AY319" s="170">
        <f t="shared" si="52"/>
        <v>0</v>
      </c>
      <c r="AZ319" s="170">
        <f t="shared" si="52"/>
        <v>0</v>
      </c>
      <c r="BA319" s="170">
        <f t="shared" si="52"/>
        <v>0</v>
      </c>
      <c r="BB319" s="170">
        <f t="shared" si="52"/>
        <v>0</v>
      </c>
      <c r="BC319" s="170">
        <f t="shared" si="52"/>
        <v>0</v>
      </c>
      <c r="BD319" s="170">
        <f t="shared" si="52"/>
        <v>0</v>
      </c>
      <c r="BE319" s="170">
        <f t="shared" si="52"/>
        <v>0</v>
      </c>
      <c r="BF319" s="67"/>
      <c r="BG319" s="67"/>
      <c r="BH319" s="52"/>
      <c r="BI319" s="194">
        <f>SUMPRODUCT(CHOOSE({1,2,3,4},D254,D384,D449,D514),CHOOSE({1,2,3,4},DL287,DL287,DL287,DL287))</f>
        <v>0</v>
      </c>
      <c r="BJ319" s="194">
        <f>SUMPRODUCT(CHOOSE({1,2,3,4},E254,E384,E449,E514),CHOOSE({1,2,3,4},DM287,DM287,DM287,DM287))</f>
        <v>0</v>
      </c>
      <c r="BK319" s="194">
        <f>SUMPRODUCT(CHOOSE({1,2,3,4},F254,F384,F449,F514),CHOOSE({1,2,3,4},DN287,DN287,DN287,DN287))</f>
        <v>0</v>
      </c>
      <c r="BL319" s="194">
        <f>SUMPRODUCT(CHOOSE({1,2,3,4},G254,G384,G449,G514),CHOOSE({1,2,3,4},DO287,DO287,DO287,DO287))</f>
        <v>0</v>
      </c>
      <c r="BM319" s="194">
        <f>SUMPRODUCT(CHOOSE({1,2,3,4},H254,H384,H449,H514),CHOOSE({1,2,3,4},DP287,DP287,DP287,DP287))</f>
        <v>0</v>
      </c>
      <c r="BN319" s="194">
        <f>SUMPRODUCT(CHOOSE({1,2,3,4},I254,I384,I449,I514),CHOOSE({1,2,3,4},DQ287,DQ287,DQ287,DQ287))</f>
        <v>0</v>
      </c>
      <c r="BO319" s="194">
        <f>SUMPRODUCT(CHOOSE({1,2,3,4},J254,J384,J449,J514),CHOOSE({1,2,3,4},DR287,DR287,DR287,DR287))</f>
        <v>0</v>
      </c>
      <c r="BP319" s="194">
        <f>SUMPRODUCT(CHOOSE({1,2,3,4},K254,K384,K449,K514),CHOOSE({1,2,3,4},DS287,DS287,DS287,DS287))</f>
        <v>0</v>
      </c>
      <c r="BQ319" s="194">
        <f>SUMPRODUCT(CHOOSE({1,2,3,4},L254,L384,L449,L514),CHOOSE({1,2,3,4},DT287,DT287,DT287,DT287))</f>
        <v>0</v>
      </c>
      <c r="BR319" s="194">
        <f>SUMPRODUCT(CHOOSE({1,2,3,4},M254,M384,M449,M514),CHOOSE({1,2,3,4},DU287,DU287,DU287,DU287))</f>
        <v>0</v>
      </c>
      <c r="BS319" s="194">
        <f>SUMPRODUCT(CHOOSE({1,2,3,4},N254,N384,N449,N514),CHOOSE({1,2,3,4},DV287,DV287,DV287,DV287))</f>
        <v>0</v>
      </c>
      <c r="BT319" s="194">
        <f>SUMPRODUCT(CHOOSE({1,2,3,4},O254,O384,O449,O514),CHOOSE({1,2,3,4},DW287,DW287,DW287,DW287))</f>
        <v>0</v>
      </c>
      <c r="BU319" s="194">
        <f>SUMPRODUCT(CHOOSE({1,2,3,4},P254,P384,P449,P514),CHOOSE({1,2,3,4},DX287,DX287,DX287,DX287))</f>
        <v>0</v>
      </c>
      <c r="BV319" s="194">
        <f>SUMPRODUCT(CHOOSE({1,2,3,4},Q254,Q384,Q449,Q514),CHOOSE({1,2,3,4},DY287,DY287,DY287,DY287))</f>
        <v>0</v>
      </c>
      <c r="BW319" s="194">
        <f>SUMPRODUCT(CHOOSE({1,2,3,4},R254,R384,R449,R514),CHOOSE({1,2,3,4},DZ287,DZ287,DZ287,DZ287))</f>
        <v>0</v>
      </c>
      <c r="BX319" s="194">
        <f>SUMPRODUCT(CHOOSE({1,2,3,4},S254,S384,S449,S514),CHOOSE({1,2,3,4},EA287,EA287,EA287,EA287))</f>
        <v>0</v>
      </c>
      <c r="BY319" s="194">
        <f>SUMPRODUCT(CHOOSE({1,2,3,4},T254,T384,T449,T514),CHOOSE({1,2,3,4},EB287,EB287,EB287,EB287))</f>
        <v>0</v>
      </c>
      <c r="BZ319" s="194">
        <f>SUMPRODUCT(CHOOSE({1,2,3,4},U254,U384,U449,U514),CHOOSE({1,2,3,4},EC287,EC287,EC287,EC287))</f>
        <v>0</v>
      </c>
      <c r="CA319" s="194">
        <f>SUMPRODUCT(CHOOSE({1,2,3,4},V254,V384,V449,V514),CHOOSE({1,2,3,4},ED287,ED287,ED287,ED287))</f>
        <v>0</v>
      </c>
      <c r="CB319" s="194">
        <f>SUMPRODUCT(CHOOSE({1,2,3,4},W254,W384,W449,W514),CHOOSE({1,2,3,4},EE287,EE287,EE287,EE287))</f>
        <v>0</v>
      </c>
      <c r="CC319" s="194">
        <f>SUMPRODUCT(CHOOSE({1,2,3,4},X254,X384,X449,X514),CHOOSE({1,2,3,4},EF287,EF287,EF287,EF287))</f>
        <v>0</v>
      </c>
      <c r="CD319" s="194">
        <f>SUMPRODUCT(CHOOSE({1,2,3,4},Y254,Y384,Y449,Y514),CHOOSE({1,2,3,4},EG287,EG287,EG287,EG287))</f>
        <v>0</v>
      </c>
      <c r="CE319" s="194">
        <f>SUMPRODUCT(CHOOSE({1,2,3,4},Z254,Z384,Z449,Z514),CHOOSE({1,2,3,4},EH287,EH287,EH287,EH287))</f>
        <v>0</v>
      </c>
      <c r="CF319" s="194">
        <f>SUMPRODUCT(CHOOSE({1,2,3,4},AA254,AA384,AA449,AA514),CHOOSE({1,2,3,4},EI287,EI287,EI287,EI287))</f>
        <v>0</v>
      </c>
      <c r="CG319" s="194">
        <f>SUMPRODUCT(CHOOSE({1,2,3,4},AB254,AB384,AB449,AB514),CHOOSE({1,2,3,4},EJ287,EJ287,EJ287,EJ287))</f>
        <v>0</v>
      </c>
    </row>
    <row r="320" spans="2:85" x14ac:dyDescent="0.3">
      <c r="B320" s="1">
        <v>19</v>
      </c>
      <c r="C320" s="1"/>
      <c r="D320" s="155"/>
      <c r="E320" s="155"/>
      <c r="F320" s="155"/>
      <c r="G320" s="155"/>
      <c r="H320" s="155"/>
      <c r="I320" s="155"/>
      <c r="J320" s="155"/>
      <c r="K320" s="155"/>
      <c r="L320" s="155"/>
      <c r="M320" s="155"/>
      <c r="N320" s="155"/>
      <c r="O320" s="155"/>
      <c r="P320" s="155"/>
      <c r="Q320" s="155"/>
      <c r="R320" s="155"/>
      <c r="S320" s="155"/>
      <c r="T320" s="155"/>
      <c r="U320" s="155"/>
      <c r="V320" s="155">
        <f t="shared" si="53"/>
        <v>0</v>
      </c>
      <c r="W320" s="155">
        <f t="shared" si="53"/>
        <v>0</v>
      </c>
      <c r="X320" s="155">
        <f t="shared" si="53"/>
        <v>0</v>
      </c>
      <c r="Y320" s="155">
        <f t="shared" si="53"/>
        <v>0</v>
      </c>
      <c r="Z320" s="155">
        <f t="shared" si="53"/>
        <v>0</v>
      </c>
      <c r="AA320" s="155">
        <f t="shared" si="53"/>
        <v>0</v>
      </c>
      <c r="AB320" s="155">
        <f t="shared" si="53"/>
        <v>0</v>
      </c>
      <c r="AC320" s="156"/>
      <c r="AD320" s="156"/>
      <c r="AE320" s="156"/>
      <c r="AF320" s="156"/>
      <c r="AG320" s="170">
        <f t="shared" si="51"/>
        <v>0</v>
      </c>
      <c r="AH320" s="170">
        <f t="shared" si="51"/>
        <v>0</v>
      </c>
      <c r="AI320" s="170">
        <f t="shared" si="51"/>
        <v>0</v>
      </c>
      <c r="AJ320" s="170">
        <f t="shared" si="51"/>
        <v>0</v>
      </c>
      <c r="AK320" s="170">
        <f t="shared" si="51"/>
        <v>0</v>
      </c>
      <c r="AL320" s="170">
        <f t="shared" si="51"/>
        <v>0</v>
      </c>
      <c r="AM320" s="170">
        <f t="shared" si="51"/>
        <v>0</v>
      </c>
      <c r="AN320" s="170">
        <f t="shared" si="51"/>
        <v>0</v>
      </c>
      <c r="AO320" s="170">
        <f t="shared" si="51"/>
        <v>0</v>
      </c>
      <c r="AP320" s="170">
        <f t="shared" si="51"/>
        <v>0</v>
      </c>
      <c r="AQ320" s="170">
        <f t="shared" si="51"/>
        <v>0</v>
      </c>
      <c r="AR320" s="170">
        <f t="shared" si="51"/>
        <v>0</v>
      </c>
      <c r="AS320" s="170">
        <f t="shared" si="51"/>
        <v>0</v>
      </c>
      <c r="AT320" s="170">
        <f t="shared" si="51"/>
        <v>0</v>
      </c>
      <c r="AU320" s="170">
        <f t="shared" si="51"/>
        <v>0</v>
      </c>
      <c r="AV320" s="170">
        <f t="shared" si="51"/>
        <v>0</v>
      </c>
      <c r="AW320" s="170">
        <f t="shared" si="52"/>
        <v>0</v>
      </c>
      <c r="AX320" s="170">
        <f t="shared" si="52"/>
        <v>0</v>
      </c>
      <c r="AY320" s="170">
        <f t="shared" si="52"/>
        <v>0</v>
      </c>
      <c r="AZ320" s="170">
        <f t="shared" si="52"/>
        <v>0</v>
      </c>
      <c r="BA320" s="170">
        <f t="shared" si="52"/>
        <v>0</v>
      </c>
      <c r="BB320" s="170">
        <f t="shared" si="52"/>
        <v>0</v>
      </c>
      <c r="BC320" s="170">
        <f t="shared" si="52"/>
        <v>0</v>
      </c>
      <c r="BD320" s="170">
        <f t="shared" si="52"/>
        <v>0</v>
      </c>
      <c r="BE320" s="170">
        <f t="shared" si="52"/>
        <v>0</v>
      </c>
      <c r="BF320" s="67"/>
      <c r="BG320" s="67"/>
      <c r="BH320" s="52"/>
      <c r="BI320" s="194">
        <f>SUMPRODUCT(CHOOSE({1,2,3,4},D255,D385,D450,D515),CHOOSE({1,2,3,4},DL288,DL288,DL288,DL288))</f>
        <v>0</v>
      </c>
      <c r="BJ320" s="194">
        <f>SUMPRODUCT(CHOOSE({1,2,3,4},E255,E385,E450,E515),CHOOSE({1,2,3,4},DM288,DM288,DM288,DM288))</f>
        <v>0</v>
      </c>
      <c r="BK320" s="194">
        <f>SUMPRODUCT(CHOOSE({1,2,3,4},F255,F385,F450,F515),CHOOSE({1,2,3,4},DN288,DN288,DN288,DN288))</f>
        <v>0</v>
      </c>
      <c r="BL320" s="194">
        <f>SUMPRODUCT(CHOOSE({1,2,3,4},G255,G385,G450,G515),CHOOSE({1,2,3,4},DO288,DO288,DO288,DO288))</f>
        <v>0</v>
      </c>
      <c r="BM320" s="194">
        <f>SUMPRODUCT(CHOOSE({1,2,3,4},H255,H385,H450,H515),CHOOSE({1,2,3,4},DP288,DP288,DP288,DP288))</f>
        <v>0</v>
      </c>
      <c r="BN320" s="194">
        <f>SUMPRODUCT(CHOOSE({1,2,3,4},I255,I385,I450,I515),CHOOSE({1,2,3,4},DQ288,DQ288,DQ288,DQ288))</f>
        <v>0</v>
      </c>
      <c r="BO320" s="194">
        <f>SUMPRODUCT(CHOOSE({1,2,3,4},J255,J385,J450,J515),CHOOSE({1,2,3,4},DR288,DR288,DR288,DR288))</f>
        <v>0</v>
      </c>
      <c r="BP320" s="194">
        <f>SUMPRODUCT(CHOOSE({1,2,3,4},K255,K385,K450,K515),CHOOSE({1,2,3,4},DS288,DS288,DS288,DS288))</f>
        <v>0</v>
      </c>
      <c r="BQ320" s="194">
        <f>SUMPRODUCT(CHOOSE({1,2,3,4},L255,L385,L450,L515),CHOOSE({1,2,3,4},DT288,DT288,DT288,DT288))</f>
        <v>0</v>
      </c>
      <c r="BR320" s="194">
        <f>SUMPRODUCT(CHOOSE({1,2,3,4},M255,M385,M450,M515),CHOOSE({1,2,3,4},DU288,DU288,DU288,DU288))</f>
        <v>0</v>
      </c>
      <c r="BS320" s="194">
        <f>SUMPRODUCT(CHOOSE({1,2,3,4},N255,N385,N450,N515),CHOOSE({1,2,3,4},DV288,DV288,DV288,DV288))</f>
        <v>0</v>
      </c>
      <c r="BT320" s="194">
        <f>SUMPRODUCT(CHOOSE({1,2,3,4},O255,O385,O450,O515),CHOOSE({1,2,3,4},DW288,DW288,DW288,DW288))</f>
        <v>0</v>
      </c>
      <c r="BU320" s="194">
        <f>SUMPRODUCT(CHOOSE({1,2,3,4},P255,P385,P450,P515),CHOOSE({1,2,3,4},DX288,DX288,DX288,DX288))</f>
        <v>0</v>
      </c>
      <c r="BV320" s="194">
        <f>SUMPRODUCT(CHOOSE({1,2,3,4},Q255,Q385,Q450,Q515),CHOOSE({1,2,3,4},DY288,DY288,DY288,DY288))</f>
        <v>0</v>
      </c>
      <c r="BW320" s="194">
        <f>SUMPRODUCT(CHOOSE({1,2,3,4},R255,R385,R450,R515),CHOOSE({1,2,3,4},DZ288,DZ288,DZ288,DZ288))</f>
        <v>0</v>
      </c>
      <c r="BX320" s="194">
        <f>SUMPRODUCT(CHOOSE({1,2,3,4},S255,S385,S450,S515),CHOOSE({1,2,3,4},EA288,EA288,EA288,EA288))</f>
        <v>0</v>
      </c>
      <c r="BY320" s="194">
        <f>SUMPRODUCT(CHOOSE({1,2,3,4},T255,T385,T450,T515),CHOOSE({1,2,3,4},EB288,EB288,EB288,EB288))</f>
        <v>0</v>
      </c>
      <c r="BZ320" s="194">
        <f>SUMPRODUCT(CHOOSE({1,2,3,4},U255,U385,U450,U515),CHOOSE({1,2,3,4},EC288,EC288,EC288,EC288))</f>
        <v>0</v>
      </c>
      <c r="CA320" s="194">
        <f>SUMPRODUCT(CHOOSE({1,2,3,4},V255,V385,V450,V515),CHOOSE({1,2,3,4},ED288,ED288,ED288,ED288))</f>
        <v>0</v>
      </c>
      <c r="CB320" s="194">
        <f>SUMPRODUCT(CHOOSE({1,2,3,4},W255,W385,W450,W515),CHOOSE({1,2,3,4},EE288,EE288,EE288,EE288))</f>
        <v>0</v>
      </c>
      <c r="CC320" s="194">
        <f>SUMPRODUCT(CHOOSE({1,2,3,4},X255,X385,X450,X515),CHOOSE({1,2,3,4},EF288,EF288,EF288,EF288))</f>
        <v>0</v>
      </c>
      <c r="CD320" s="194">
        <f>SUMPRODUCT(CHOOSE({1,2,3,4},Y255,Y385,Y450,Y515),CHOOSE({1,2,3,4},EG288,EG288,EG288,EG288))</f>
        <v>0</v>
      </c>
      <c r="CE320" s="194">
        <f>SUMPRODUCT(CHOOSE({1,2,3,4},Z255,Z385,Z450,Z515),CHOOSE({1,2,3,4},EH288,EH288,EH288,EH288))</f>
        <v>0</v>
      </c>
      <c r="CF320" s="194">
        <f>SUMPRODUCT(CHOOSE({1,2,3,4},AA255,AA385,AA450,AA515),CHOOSE({1,2,3,4},EI288,EI288,EI288,EI288))</f>
        <v>0</v>
      </c>
      <c r="CG320" s="194">
        <f>SUMPRODUCT(CHOOSE({1,2,3,4},AB255,AB385,AB450,AB515),CHOOSE({1,2,3,4},EJ288,EJ288,EJ288,EJ288))</f>
        <v>0</v>
      </c>
    </row>
    <row r="321" spans="1:141" x14ac:dyDescent="0.3">
      <c r="B321" s="1">
        <v>20</v>
      </c>
      <c r="C321" s="1"/>
      <c r="D321" s="155"/>
      <c r="E321" s="155"/>
      <c r="F321" s="155"/>
      <c r="G321" s="155"/>
      <c r="H321" s="155"/>
      <c r="I321" s="155"/>
      <c r="J321" s="155"/>
      <c r="K321" s="155"/>
      <c r="L321" s="155"/>
      <c r="M321" s="155"/>
      <c r="N321" s="155"/>
      <c r="O321" s="155"/>
      <c r="P321" s="155"/>
      <c r="Q321" s="155"/>
      <c r="R321" s="155"/>
      <c r="S321" s="155"/>
      <c r="T321" s="155"/>
      <c r="U321" s="155"/>
      <c r="V321" s="155"/>
      <c r="W321" s="155">
        <f t="shared" si="53"/>
        <v>0</v>
      </c>
      <c r="X321" s="155">
        <f t="shared" si="53"/>
        <v>0</v>
      </c>
      <c r="Y321" s="155">
        <f t="shared" si="53"/>
        <v>0</v>
      </c>
      <c r="Z321" s="155">
        <f t="shared" si="53"/>
        <v>0</v>
      </c>
      <c r="AA321" s="155">
        <f t="shared" si="53"/>
        <v>0</v>
      </c>
      <c r="AB321" s="155">
        <f t="shared" si="53"/>
        <v>0</v>
      </c>
      <c r="AC321" s="156"/>
      <c r="AD321" s="156"/>
      <c r="AE321" s="156"/>
      <c r="AF321" s="156"/>
      <c r="AG321" s="170">
        <f t="shared" si="51"/>
        <v>0</v>
      </c>
      <c r="AH321" s="170">
        <f t="shared" si="51"/>
        <v>0</v>
      </c>
      <c r="AI321" s="170">
        <f t="shared" si="51"/>
        <v>0</v>
      </c>
      <c r="AJ321" s="170">
        <f t="shared" si="51"/>
        <v>0</v>
      </c>
      <c r="AK321" s="170">
        <f t="shared" si="51"/>
        <v>0</v>
      </c>
      <c r="AL321" s="170">
        <f t="shared" si="51"/>
        <v>0</v>
      </c>
      <c r="AM321" s="170">
        <f t="shared" si="51"/>
        <v>0</v>
      </c>
      <c r="AN321" s="170">
        <f t="shared" si="51"/>
        <v>0</v>
      </c>
      <c r="AO321" s="170">
        <f t="shared" si="51"/>
        <v>0</v>
      </c>
      <c r="AP321" s="170">
        <f t="shared" si="51"/>
        <v>0</v>
      </c>
      <c r="AQ321" s="170">
        <f t="shared" si="51"/>
        <v>0</v>
      </c>
      <c r="AR321" s="170">
        <f t="shared" si="51"/>
        <v>0</v>
      </c>
      <c r="AS321" s="170">
        <f t="shared" si="51"/>
        <v>0</v>
      </c>
      <c r="AT321" s="170">
        <f t="shared" si="51"/>
        <v>0</v>
      </c>
      <c r="AU321" s="170">
        <f t="shared" si="51"/>
        <v>0</v>
      </c>
      <c r="AV321" s="170">
        <f t="shared" si="51"/>
        <v>0</v>
      </c>
      <c r="AW321" s="170">
        <f t="shared" si="52"/>
        <v>0</v>
      </c>
      <c r="AX321" s="170">
        <f t="shared" si="52"/>
        <v>0</v>
      </c>
      <c r="AY321" s="170">
        <f t="shared" si="52"/>
        <v>0</v>
      </c>
      <c r="AZ321" s="170">
        <f t="shared" si="52"/>
        <v>0</v>
      </c>
      <c r="BA321" s="170">
        <f t="shared" si="52"/>
        <v>0</v>
      </c>
      <c r="BB321" s="170">
        <f t="shared" si="52"/>
        <v>0</v>
      </c>
      <c r="BC321" s="170">
        <f t="shared" si="52"/>
        <v>0</v>
      </c>
      <c r="BD321" s="170">
        <f t="shared" si="52"/>
        <v>0</v>
      </c>
      <c r="BE321" s="170">
        <f t="shared" si="52"/>
        <v>0</v>
      </c>
      <c r="BF321" s="67"/>
      <c r="BG321" s="67"/>
      <c r="BH321" s="52"/>
      <c r="BI321" s="194">
        <f>SUMPRODUCT(CHOOSE({1,2,3,4},D256,D386,D451,D516),CHOOSE({1,2,3,4},DL289,DL289,DL289,DL289))</f>
        <v>0</v>
      </c>
      <c r="BJ321" s="194">
        <f>SUMPRODUCT(CHOOSE({1,2,3,4},E256,E386,E451,E516),CHOOSE({1,2,3,4},DM289,DM289,DM289,DM289))</f>
        <v>0</v>
      </c>
      <c r="BK321" s="194">
        <f>SUMPRODUCT(CHOOSE({1,2,3,4},F256,F386,F451,F516),CHOOSE({1,2,3,4},DN289,DN289,DN289,DN289))</f>
        <v>0</v>
      </c>
      <c r="BL321" s="194">
        <f>SUMPRODUCT(CHOOSE({1,2,3,4},G256,G386,G451,G516),CHOOSE({1,2,3,4},DO289,DO289,DO289,DO289))</f>
        <v>0</v>
      </c>
      <c r="BM321" s="194">
        <f>SUMPRODUCT(CHOOSE({1,2,3,4},H256,H386,H451,H516),CHOOSE({1,2,3,4},DP289,DP289,DP289,DP289))</f>
        <v>0</v>
      </c>
      <c r="BN321" s="194">
        <f>SUMPRODUCT(CHOOSE({1,2,3,4},I256,I386,I451,I516),CHOOSE({1,2,3,4},DQ289,DQ289,DQ289,DQ289))</f>
        <v>0</v>
      </c>
      <c r="BO321" s="194">
        <f>SUMPRODUCT(CHOOSE({1,2,3,4},J256,J386,J451,J516),CHOOSE({1,2,3,4},DR289,DR289,DR289,DR289))</f>
        <v>0</v>
      </c>
      <c r="BP321" s="194">
        <f>SUMPRODUCT(CHOOSE({1,2,3,4},K256,K386,K451,K516),CHOOSE({1,2,3,4},DS289,DS289,DS289,DS289))</f>
        <v>0</v>
      </c>
      <c r="BQ321" s="194">
        <f>SUMPRODUCT(CHOOSE({1,2,3,4},L256,L386,L451,L516),CHOOSE({1,2,3,4},DT289,DT289,DT289,DT289))</f>
        <v>0</v>
      </c>
      <c r="BR321" s="194">
        <f>SUMPRODUCT(CHOOSE({1,2,3,4},M256,M386,M451,M516),CHOOSE({1,2,3,4},DU289,DU289,DU289,DU289))</f>
        <v>0</v>
      </c>
      <c r="BS321" s="194">
        <f>SUMPRODUCT(CHOOSE({1,2,3,4},N256,N386,N451,N516),CHOOSE({1,2,3,4},DV289,DV289,DV289,DV289))</f>
        <v>0</v>
      </c>
      <c r="BT321" s="194">
        <f>SUMPRODUCT(CHOOSE({1,2,3,4},O256,O386,O451,O516),CHOOSE({1,2,3,4},DW289,DW289,DW289,DW289))</f>
        <v>0</v>
      </c>
      <c r="BU321" s="194">
        <f>SUMPRODUCT(CHOOSE({1,2,3,4},P256,P386,P451,P516),CHOOSE({1,2,3,4},DX289,DX289,DX289,DX289))</f>
        <v>0</v>
      </c>
      <c r="BV321" s="194">
        <f>SUMPRODUCT(CHOOSE({1,2,3,4},Q256,Q386,Q451,Q516),CHOOSE({1,2,3,4},DY289,DY289,DY289,DY289))</f>
        <v>0</v>
      </c>
      <c r="BW321" s="194">
        <f>SUMPRODUCT(CHOOSE({1,2,3,4},R256,R386,R451,R516),CHOOSE({1,2,3,4},DZ289,DZ289,DZ289,DZ289))</f>
        <v>0</v>
      </c>
      <c r="BX321" s="194">
        <f>SUMPRODUCT(CHOOSE({1,2,3,4},S256,S386,S451,S516),CHOOSE({1,2,3,4},EA289,EA289,EA289,EA289))</f>
        <v>0</v>
      </c>
      <c r="BY321" s="194">
        <f>SUMPRODUCT(CHOOSE({1,2,3,4},T256,T386,T451,T516),CHOOSE({1,2,3,4},EB289,EB289,EB289,EB289))</f>
        <v>0</v>
      </c>
      <c r="BZ321" s="194">
        <f>SUMPRODUCT(CHOOSE({1,2,3,4},U256,U386,U451,U516),CHOOSE({1,2,3,4},EC289,EC289,EC289,EC289))</f>
        <v>0</v>
      </c>
      <c r="CA321" s="194">
        <f>SUMPRODUCT(CHOOSE({1,2,3,4},V256,V386,V451,V516),CHOOSE({1,2,3,4},ED289,ED289,ED289,ED289))</f>
        <v>0</v>
      </c>
      <c r="CB321" s="194">
        <f>SUMPRODUCT(CHOOSE({1,2,3,4},W256,W386,W451,W516),CHOOSE({1,2,3,4},EE289,EE289,EE289,EE289))</f>
        <v>0</v>
      </c>
      <c r="CC321" s="194">
        <f>SUMPRODUCT(CHOOSE({1,2,3,4},X256,X386,X451,X516),CHOOSE({1,2,3,4},EF289,EF289,EF289,EF289))</f>
        <v>0</v>
      </c>
      <c r="CD321" s="194">
        <f>SUMPRODUCT(CHOOSE({1,2,3,4},Y256,Y386,Y451,Y516),CHOOSE({1,2,3,4},EG289,EG289,EG289,EG289))</f>
        <v>0</v>
      </c>
      <c r="CE321" s="194">
        <f>SUMPRODUCT(CHOOSE({1,2,3,4},Z256,Z386,Z451,Z516),CHOOSE({1,2,3,4},EH289,EH289,EH289,EH289))</f>
        <v>0</v>
      </c>
      <c r="CF321" s="194">
        <f>SUMPRODUCT(CHOOSE({1,2,3,4},AA256,AA386,AA451,AA516),CHOOSE({1,2,3,4},EI289,EI289,EI289,EI289))</f>
        <v>0</v>
      </c>
      <c r="CG321" s="194">
        <f>SUMPRODUCT(CHOOSE({1,2,3,4},AB256,AB386,AB451,AB516),CHOOSE({1,2,3,4},EJ289,EJ289,EJ289,EJ289))</f>
        <v>0</v>
      </c>
    </row>
    <row r="322" spans="1:141" x14ac:dyDescent="0.3">
      <c r="B322" s="1">
        <v>21</v>
      </c>
      <c r="C322" s="1"/>
      <c r="D322" s="155"/>
      <c r="E322" s="155"/>
      <c r="F322" s="155"/>
      <c r="G322" s="155"/>
      <c r="H322" s="155"/>
      <c r="I322" s="155"/>
      <c r="J322" s="155"/>
      <c r="K322" s="155"/>
      <c r="L322" s="155"/>
      <c r="M322" s="155"/>
      <c r="N322" s="155"/>
      <c r="O322" s="155"/>
      <c r="P322" s="155"/>
      <c r="Q322" s="155"/>
      <c r="R322" s="155"/>
      <c r="S322" s="155"/>
      <c r="T322" s="155"/>
      <c r="U322" s="155"/>
      <c r="V322" s="155"/>
      <c r="W322" s="155"/>
      <c r="X322" s="155">
        <f>(VLOOKUP(W97,CHDmort,$A$4,FALSE)-1)*W161*CB290</f>
        <v>0</v>
      </c>
      <c r="Y322" s="155">
        <f>(VLOOKUP(X97,CHDmort,$A$4,FALSE)-1)*X161*CC290</f>
        <v>0</v>
      </c>
      <c r="Z322" s="155">
        <f>(VLOOKUP(Y97,CHDmort,$A$4,FALSE)-1)*Y161*CD290</f>
        <v>0</v>
      </c>
      <c r="AA322" s="155">
        <f>(VLOOKUP(Z97,CHDmort,$A$4,FALSE)-1)*Z161*CE290</f>
        <v>0</v>
      </c>
      <c r="AB322" s="155">
        <f>(VLOOKUP(AA97,CHDmort,$A$4,FALSE)-1)*AA161*CF290</f>
        <v>0</v>
      </c>
      <c r="AC322" s="156"/>
      <c r="AD322" s="156"/>
      <c r="AE322" s="156"/>
      <c r="AF322" s="156"/>
      <c r="AG322" s="170">
        <f t="shared" si="51"/>
        <v>0</v>
      </c>
      <c r="AH322" s="170">
        <f t="shared" si="51"/>
        <v>0</v>
      </c>
      <c r="AI322" s="170">
        <f t="shared" si="51"/>
        <v>0</v>
      </c>
      <c r="AJ322" s="170">
        <f t="shared" si="51"/>
        <v>0</v>
      </c>
      <c r="AK322" s="170">
        <f t="shared" si="51"/>
        <v>0</v>
      </c>
      <c r="AL322" s="170">
        <f t="shared" si="51"/>
        <v>0</v>
      </c>
      <c r="AM322" s="170">
        <f t="shared" si="51"/>
        <v>0</v>
      </c>
      <c r="AN322" s="170">
        <f t="shared" si="51"/>
        <v>0</v>
      </c>
      <c r="AO322" s="170">
        <f t="shared" si="51"/>
        <v>0</v>
      </c>
      <c r="AP322" s="170">
        <f t="shared" si="51"/>
        <v>0</v>
      </c>
      <c r="AQ322" s="170">
        <f t="shared" si="51"/>
        <v>0</v>
      </c>
      <c r="AR322" s="170">
        <f t="shared" si="51"/>
        <v>0</v>
      </c>
      <c r="AS322" s="170">
        <f t="shared" si="51"/>
        <v>0</v>
      </c>
      <c r="AT322" s="170">
        <f t="shared" si="51"/>
        <v>0</v>
      </c>
      <c r="AU322" s="170">
        <f t="shared" si="51"/>
        <v>0</v>
      </c>
      <c r="AV322" s="170">
        <f t="shared" si="51"/>
        <v>0</v>
      </c>
      <c r="AW322" s="170">
        <f t="shared" si="52"/>
        <v>0</v>
      </c>
      <c r="AX322" s="170">
        <f t="shared" si="52"/>
        <v>0</v>
      </c>
      <c r="AY322" s="170">
        <f t="shared" si="52"/>
        <v>0</v>
      </c>
      <c r="AZ322" s="170">
        <f t="shared" si="52"/>
        <v>0</v>
      </c>
      <c r="BA322" s="170">
        <f t="shared" si="52"/>
        <v>0</v>
      </c>
      <c r="BB322" s="170">
        <f t="shared" si="52"/>
        <v>0</v>
      </c>
      <c r="BC322" s="170">
        <f t="shared" si="52"/>
        <v>0</v>
      </c>
      <c r="BD322" s="170">
        <f t="shared" si="52"/>
        <v>0</v>
      </c>
      <c r="BE322" s="170">
        <f t="shared" si="52"/>
        <v>0</v>
      </c>
      <c r="BF322" s="67"/>
      <c r="BG322" s="67"/>
      <c r="BH322" s="52"/>
      <c r="BI322" s="194">
        <f>SUMPRODUCT(CHOOSE({1,2,3,4},D257,D387,D452,D517),CHOOSE({1,2,3,4},DL290,DL290,DL290,DL290))</f>
        <v>0</v>
      </c>
      <c r="BJ322" s="194">
        <f>SUMPRODUCT(CHOOSE({1,2,3,4},E257,E387,E452,E517),CHOOSE({1,2,3,4},DM290,DM290,DM290,DM290))</f>
        <v>0</v>
      </c>
      <c r="BK322" s="194">
        <f>SUMPRODUCT(CHOOSE({1,2,3,4},F257,F387,F452,F517),CHOOSE({1,2,3,4},DN290,DN290,DN290,DN290))</f>
        <v>0</v>
      </c>
      <c r="BL322" s="194">
        <f>SUMPRODUCT(CHOOSE({1,2,3,4},G257,G387,G452,G517),CHOOSE({1,2,3,4},DO290,DO290,DO290,DO290))</f>
        <v>0</v>
      </c>
      <c r="BM322" s="194">
        <f>SUMPRODUCT(CHOOSE({1,2,3,4},H257,H387,H452,H517),CHOOSE({1,2,3,4},DP290,DP290,DP290,DP290))</f>
        <v>0</v>
      </c>
      <c r="BN322" s="194">
        <f>SUMPRODUCT(CHOOSE({1,2,3,4},I257,I387,I452,I517),CHOOSE({1,2,3,4},DQ290,DQ290,DQ290,DQ290))</f>
        <v>0</v>
      </c>
      <c r="BO322" s="194">
        <f>SUMPRODUCT(CHOOSE({1,2,3,4},J257,J387,J452,J517),CHOOSE({1,2,3,4},DR290,DR290,DR290,DR290))</f>
        <v>0</v>
      </c>
      <c r="BP322" s="194">
        <f>SUMPRODUCT(CHOOSE({1,2,3,4},K257,K387,K452,K517),CHOOSE({1,2,3,4},DS290,DS290,DS290,DS290))</f>
        <v>0</v>
      </c>
      <c r="BQ322" s="194">
        <f>SUMPRODUCT(CHOOSE({1,2,3,4},L257,L387,L452,L517),CHOOSE({1,2,3,4},DT290,DT290,DT290,DT290))</f>
        <v>0</v>
      </c>
      <c r="BR322" s="194">
        <f>SUMPRODUCT(CHOOSE({1,2,3,4},M257,M387,M452,M517),CHOOSE({1,2,3,4},DU290,DU290,DU290,DU290))</f>
        <v>0</v>
      </c>
      <c r="BS322" s="194">
        <f>SUMPRODUCT(CHOOSE({1,2,3,4},N257,N387,N452,N517),CHOOSE({1,2,3,4},DV290,DV290,DV290,DV290))</f>
        <v>0</v>
      </c>
      <c r="BT322" s="194">
        <f>SUMPRODUCT(CHOOSE({1,2,3,4},O257,O387,O452,O517),CHOOSE({1,2,3,4},DW290,DW290,DW290,DW290))</f>
        <v>0</v>
      </c>
      <c r="BU322" s="194">
        <f>SUMPRODUCT(CHOOSE({1,2,3,4},P257,P387,P452,P517),CHOOSE({1,2,3,4},DX290,DX290,DX290,DX290))</f>
        <v>0</v>
      </c>
      <c r="BV322" s="194">
        <f>SUMPRODUCT(CHOOSE({1,2,3,4},Q257,Q387,Q452,Q517),CHOOSE({1,2,3,4},DY290,DY290,DY290,DY290))</f>
        <v>0</v>
      </c>
      <c r="BW322" s="194">
        <f>SUMPRODUCT(CHOOSE({1,2,3,4},R257,R387,R452,R517),CHOOSE({1,2,3,4},DZ290,DZ290,DZ290,DZ290))</f>
        <v>0</v>
      </c>
      <c r="BX322" s="194">
        <f>SUMPRODUCT(CHOOSE({1,2,3,4},S257,S387,S452,S517),CHOOSE({1,2,3,4},EA290,EA290,EA290,EA290))</f>
        <v>0</v>
      </c>
      <c r="BY322" s="194">
        <f>SUMPRODUCT(CHOOSE({1,2,3,4},T257,T387,T452,T517),CHOOSE({1,2,3,4},EB290,EB290,EB290,EB290))</f>
        <v>0</v>
      </c>
      <c r="BZ322" s="194">
        <f>SUMPRODUCT(CHOOSE({1,2,3,4},U257,U387,U452,U517),CHOOSE({1,2,3,4},EC290,EC290,EC290,EC290))</f>
        <v>0</v>
      </c>
      <c r="CA322" s="194">
        <f>SUMPRODUCT(CHOOSE({1,2,3,4},V257,V387,V452,V517),CHOOSE({1,2,3,4},ED290,ED290,ED290,ED290))</f>
        <v>0</v>
      </c>
      <c r="CB322" s="194">
        <f>SUMPRODUCT(CHOOSE({1,2,3,4},W257,W387,W452,W517),CHOOSE({1,2,3,4},EE290,EE290,EE290,EE290))</f>
        <v>0</v>
      </c>
      <c r="CC322" s="194">
        <f>SUMPRODUCT(CHOOSE({1,2,3,4},X257,X387,X452,X517),CHOOSE({1,2,3,4},EF290,EF290,EF290,EF290))</f>
        <v>0</v>
      </c>
      <c r="CD322" s="194">
        <f>SUMPRODUCT(CHOOSE({1,2,3,4},Y257,Y387,Y452,Y517),CHOOSE({1,2,3,4},EG290,EG290,EG290,EG290))</f>
        <v>0</v>
      </c>
      <c r="CE322" s="194">
        <f>SUMPRODUCT(CHOOSE({1,2,3,4},Z257,Z387,Z452,Z517),CHOOSE({1,2,3,4},EH290,EH290,EH290,EH290))</f>
        <v>0</v>
      </c>
      <c r="CF322" s="194">
        <f>SUMPRODUCT(CHOOSE({1,2,3,4},AA257,AA387,AA452,AA517),CHOOSE({1,2,3,4},EI290,EI290,EI290,EI290))</f>
        <v>0</v>
      </c>
      <c r="CG322" s="194">
        <f>SUMPRODUCT(CHOOSE({1,2,3,4},AB257,AB387,AB452,AB517),CHOOSE({1,2,3,4},EJ290,EJ290,EJ290,EJ290))</f>
        <v>0</v>
      </c>
    </row>
    <row r="323" spans="1:141" x14ac:dyDescent="0.3">
      <c r="B323" s="1">
        <v>22</v>
      </c>
      <c r="C323" s="1"/>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f>(VLOOKUP(X98,CHDmort,$A$4,FALSE)-1)*X162*CC291</f>
        <v>0</v>
      </c>
      <c r="Z323" s="155">
        <f>(VLOOKUP(Y98,CHDmort,$A$4,FALSE)-1)*Y162*CD291</f>
        <v>0</v>
      </c>
      <c r="AA323" s="155">
        <f>(VLOOKUP(Z98,CHDmort,$A$4,FALSE)-1)*Z162*CE291</f>
        <v>0</v>
      </c>
      <c r="AB323" s="155">
        <f>(VLOOKUP(AA98,CHDmort,$A$4,FALSE)-1)*AA162*CF291</f>
        <v>0</v>
      </c>
      <c r="AC323" s="156"/>
      <c r="AD323" s="156"/>
      <c r="AE323" s="156"/>
      <c r="AF323" s="156"/>
      <c r="AG323" s="170">
        <f t="shared" si="51"/>
        <v>0</v>
      </c>
      <c r="AH323" s="170">
        <f t="shared" si="51"/>
        <v>0</v>
      </c>
      <c r="AI323" s="170">
        <f t="shared" si="51"/>
        <v>0</v>
      </c>
      <c r="AJ323" s="170">
        <f t="shared" si="51"/>
        <v>0</v>
      </c>
      <c r="AK323" s="170">
        <f t="shared" si="51"/>
        <v>0</v>
      </c>
      <c r="AL323" s="170">
        <f t="shared" si="51"/>
        <v>0</v>
      </c>
      <c r="AM323" s="170">
        <f t="shared" si="51"/>
        <v>0</v>
      </c>
      <c r="AN323" s="170">
        <f t="shared" si="51"/>
        <v>0</v>
      </c>
      <c r="AO323" s="170">
        <f t="shared" si="51"/>
        <v>0</v>
      </c>
      <c r="AP323" s="170">
        <f t="shared" si="51"/>
        <v>0</v>
      </c>
      <c r="AQ323" s="170">
        <f t="shared" si="51"/>
        <v>0</v>
      </c>
      <c r="AR323" s="170">
        <f t="shared" si="51"/>
        <v>0</v>
      </c>
      <c r="AS323" s="170">
        <f t="shared" si="51"/>
        <v>0</v>
      </c>
      <c r="AT323" s="170">
        <f t="shared" si="51"/>
        <v>0</v>
      </c>
      <c r="AU323" s="170">
        <f t="shared" si="51"/>
        <v>0</v>
      </c>
      <c r="AV323" s="170">
        <f t="shared" si="51"/>
        <v>0</v>
      </c>
      <c r="AW323" s="170">
        <f t="shared" si="52"/>
        <v>0</v>
      </c>
      <c r="AX323" s="170">
        <f t="shared" si="52"/>
        <v>0</v>
      </c>
      <c r="AY323" s="170">
        <f t="shared" si="52"/>
        <v>0</v>
      </c>
      <c r="AZ323" s="170">
        <f t="shared" si="52"/>
        <v>0</v>
      </c>
      <c r="BA323" s="170">
        <f t="shared" si="52"/>
        <v>0</v>
      </c>
      <c r="BB323" s="170">
        <f t="shared" si="52"/>
        <v>0</v>
      </c>
      <c r="BC323" s="170">
        <f t="shared" si="52"/>
        <v>0</v>
      </c>
      <c r="BD323" s="170">
        <f t="shared" si="52"/>
        <v>0</v>
      </c>
      <c r="BE323" s="170">
        <f t="shared" si="52"/>
        <v>0</v>
      </c>
      <c r="BF323" s="67"/>
      <c r="BG323" s="67"/>
      <c r="BH323" s="52"/>
      <c r="BI323" s="194">
        <f>SUMPRODUCT(CHOOSE({1,2,3,4},D258,D388,D453,D518),CHOOSE({1,2,3,4},DL291,DL291,DL291,DL291))</f>
        <v>0</v>
      </c>
      <c r="BJ323" s="194">
        <f>SUMPRODUCT(CHOOSE({1,2,3,4},E258,E388,E453,E518),CHOOSE({1,2,3,4},DM291,DM291,DM291,DM291))</f>
        <v>0</v>
      </c>
      <c r="BK323" s="194">
        <f>SUMPRODUCT(CHOOSE({1,2,3,4},F258,F388,F453,F518),CHOOSE({1,2,3,4},DN291,DN291,DN291,DN291))</f>
        <v>0</v>
      </c>
      <c r="BL323" s="194">
        <f>SUMPRODUCT(CHOOSE({1,2,3,4},G258,G388,G453,G518),CHOOSE({1,2,3,4},DO291,DO291,DO291,DO291))</f>
        <v>0</v>
      </c>
      <c r="BM323" s="194">
        <f>SUMPRODUCT(CHOOSE({1,2,3,4},H258,H388,H453,H518),CHOOSE({1,2,3,4},DP291,DP291,DP291,DP291))</f>
        <v>0</v>
      </c>
      <c r="BN323" s="194">
        <f>SUMPRODUCT(CHOOSE({1,2,3,4},I258,I388,I453,I518),CHOOSE({1,2,3,4},DQ291,DQ291,DQ291,DQ291))</f>
        <v>0</v>
      </c>
      <c r="BO323" s="194">
        <f>SUMPRODUCT(CHOOSE({1,2,3,4},J258,J388,J453,J518),CHOOSE({1,2,3,4},DR291,DR291,DR291,DR291))</f>
        <v>0</v>
      </c>
      <c r="BP323" s="194">
        <f>SUMPRODUCT(CHOOSE({1,2,3,4},K258,K388,K453,K518),CHOOSE({1,2,3,4},DS291,DS291,DS291,DS291))</f>
        <v>0</v>
      </c>
      <c r="BQ323" s="194">
        <f>SUMPRODUCT(CHOOSE({1,2,3,4},L258,L388,L453,L518),CHOOSE({1,2,3,4},DT291,DT291,DT291,DT291))</f>
        <v>0</v>
      </c>
      <c r="BR323" s="194">
        <f>SUMPRODUCT(CHOOSE({1,2,3,4},M258,M388,M453,M518),CHOOSE({1,2,3,4},DU291,DU291,DU291,DU291))</f>
        <v>0</v>
      </c>
      <c r="BS323" s="194">
        <f>SUMPRODUCT(CHOOSE({1,2,3,4},N258,N388,N453,N518),CHOOSE({1,2,3,4},DV291,DV291,DV291,DV291))</f>
        <v>0</v>
      </c>
      <c r="BT323" s="194">
        <f>SUMPRODUCT(CHOOSE({1,2,3,4},O258,O388,O453,O518),CHOOSE({1,2,3,4},DW291,DW291,DW291,DW291))</f>
        <v>0</v>
      </c>
      <c r="BU323" s="194">
        <f>SUMPRODUCT(CHOOSE({1,2,3,4},P258,P388,P453,P518),CHOOSE({1,2,3,4},DX291,DX291,DX291,DX291))</f>
        <v>0</v>
      </c>
      <c r="BV323" s="194">
        <f>SUMPRODUCT(CHOOSE({1,2,3,4},Q258,Q388,Q453,Q518),CHOOSE({1,2,3,4},DY291,DY291,DY291,DY291))</f>
        <v>0</v>
      </c>
      <c r="BW323" s="194">
        <f>SUMPRODUCT(CHOOSE({1,2,3,4},R258,R388,R453,R518),CHOOSE({1,2,3,4},DZ291,DZ291,DZ291,DZ291))</f>
        <v>0</v>
      </c>
      <c r="BX323" s="194">
        <f>SUMPRODUCT(CHOOSE({1,2,3,4},S258,S388,S453,S518),CHOOSE({1,2,3,4},EA291,EA291,EA291,EA291))</f>
        <v>0</v>
      </c>
      <c r="BY323" s="194">
        <f>SUMPRODUCT(CHOOSE({1,2,3,4},T258,T388,T453,T518),CHOOSE({1,2,3,4},EB291,EB291,EB291,EB291))</f>
        <v>0</v>
      </c>
      <c r="BZ323" s="194">
        <f>SUMPRODUCT(CHOOSE({1,2,3,4},U258,U388,U453,U518),CHOOSE({1,2,3,4},EC291,EC291,EC291,EC291))</f>
        <v>0</v>
      </c>
      <c r="CA323" s="194">
        <f>SUMPRODUCT(CHOOSE({1,2,3,4},V258,V388,V453,V518),CHOOSE({1,2,3,4},ED291,ED291,ED291,ED291))</f>
        <v>0</v>
      </c>
      <c r="CB323" s="194">
        <f>SUMPRODUCT(CHOOSE({1,2,3,4},W258,W388,W453,W518),CHOOSE({1,2,3,4},EE291,EE291,EE291,EE291))</f>
        <v>0</v>
      </c>
      <c r="CC323" s="194">
        <f>SUMPRODUCT(CHOOSE({1,2,3,4},X258,X388,X453,X518),CHOOSE({1,2,3,4},EF291,EF291,EF291,EF291))</f>
        <v>0</v>
      </c>
      <c r="CD323" s="194">
        <f>SUMPRODUCT(CHOOSE({1,2,3,4},Y258,Y388,Y453,Y518),CHOOSE({1,2,3,4},EG291,EG291,EG291,EG291))</f>
        <v>0</v>
      </c>
      <c r="CE323" s="194">
        <f>SUMPRODUCT(CHOOSE({1,2,3,4},Z258,Z388,Z453,Z518),CHOOSE({1,2,3,4},EH291,EH291,EH291,EH291))</f>
        <v>0</v>
      </c>
      <c r="CF323" s="194">
        <f>SUMPRODUCT(CHOOSE({1,2,3,4},AA258,AA388,AA453,AA518),CHOOSE({1,2,3,4},EI291,EI291,EI291,EI291))</f>
        <v>0</v>
      </c>
      <c r="CG323" s="194">
        <f>SUMPRODUCT(CHOOSE({1,2,3,4},AB258,AB388,AB453,AB518),CHOOSE({1,2,3,4},EJ291,EJ291,EJ291,EJ291))</f>
        <v>0</v>
      </c>
    </row>
    <row r="324" spans="1:141" x14ac:dyDescent="0.3">
      <c r="B324" s="1">
        <v>23</v>
      </c>
      <c r="C324" s="1"/>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f>(VLOOKUP(Y99,CHDmort,$A$4,FALSE)-1)*Y163*CD292</f>
        <v>0</v>
      </c>
      <c r="AA324" s="155">
        <f>(VLOOKUP(Z99,CHDmort,$A$4,FALSE)-1)*Z163*CE292</f>
        <v>0</v>
      </c>
      <c r="AB324" s="155">
        <f>(VLOOKUP(AA99,CHDmort,$A$4,FALSE)-1)*AA163*CF292</f>
        <v>0</v>
      </c>
      <c r="AC324" s="156"/>
      <c r="AD324" s="156"/>
      <c r="AE324" s="156"/>
      <c r="AF324" s="156"/>
      <c r="AG324" s="170">
        <f t="shared" si="51"/>
        <v>0</v>
      </c>
      <c r="AH324" s="170">
        <f t="shared" si="51"/>
        <v>0</v>
      </c>
      <c r="AI324" s="170">
        <f t="shared" si="51"/>
        <v>0</v>
      </c>
      <c r="AJ324" s="170">
        <f t="shared" si="51"/>
        <v>0</v>
      </c>
      <c r="AK324" s="170">
        <f t="shared" si="51"/>
        <v>0</v>
      </c>
      <c r="AL324" s="170">
        <f t="shared" si="51"/>
        <v>0</v>
      </c>
      <c r="AM324" s="170">
        <f t="shared" si="51"/>
        <v>0</v>
      </c>
      <c r="AN324" s="170">
        <f t="shared" si="51"/>
        <v>0</v>
      </c>
      <c r="AO324" s="170">
        <f t="shared" si="51"/>
        <v>0</v>
      </c>
      <c r="AP324" s="170">
        <f t="shared" si="51"/>
        <v>0</v>
      </c>
      <c r="AQ324" s="170">
        <f t="shared" si="51"/>
        <v>0</v>
      </c>
      <c r="AR324" s="170">
        <f t="shared" si="51"/>
        <v>0</v>
      </c>
      <c r="AS324" s="170">
        <f t="shared" si="51"/>
        <v>0</v>
      </c>
      <c r="AT324" s="170">
        <f t="shared" si="51"/>
        <v>0</v>
      </c>
      <c r="AU324" s="170">
        <f t="shared" si="51"/>
        <v>0</v>
      </c>
      <c r="AV324" s="170">
        <f t="shared" si="51"/>
        <v>0</v>
      </c>
      <c r="AW324" s="170">
        <f t="shared" si="52"/>
        <v>0</v>
      </c>
      <c r="AX324" s="170">
        <f t="shared" si="52"/>
        <v>0</v>
      </c>
      <c r="AY324" s="170">
        <f t="shared" si="52"/>
        <v>0</v>
      </c>
      <c r="AZ324" s="170">
        <f t="shared" si="52"/>
        <v>0</v>
      </c>
      <c r="BA324" s="170">
        <f t="shared" si="52"/>
        <v>0</v>
      </c>
      <c r="BB324" s="170">
        <f t="shared" si="52"/>
        <v>0</v>
      </c>
      <c r="BC324" s="170">
        <f t="shared" si="52"/>
        <v>0</v>
      </c>
      <c r="BD324" s="170">
        <f t="shared" si="52"/>
        <v>0</v>
      </c>
      <c r="BE324" s="170">
        <f t="shared" si="52"/>
        <v>0</v>
      </c>
      <c r="BF324" s="67"/>
      <c r="BG324" s="52"/>
      <c r="BH324" s="52"/>
      <c r="BI324" s="194">
        <f>SUMPRODUCT(CHOOSE({1,2,3,4},D259,D389,D454,D519),CHOOSE({1,2,3,4},DL292,DL292,DL292,DL292))</f>
        <v>0</v>
      </c>
      <c r="BJ324" s="194">
        <f>SUMPRODUCT(CHOOSE({1,2,3,4},E259,E389,E454,E519),CHOOSE({1,2,3,4},DM292,DM292,DM292,DM292))</f>
        <v>0</v>
      </c>
      <c r="BK324" s="194">
        <f>SUMPRODUCT(CHOOSE({1,2,3,4},F259,F389,F454,F519),CHOOSE({1,2,3,4},DN292,DN292,DN292,DN292))</f>
        <v>0</v>
      </c>
      <c r="BL324" s="194">
        <f>SUMPRODUCT(CHOOSE({1,2,3,4},G259,G389,G454,G519),CHOOSE({1,2,3,4},DO292,DO292,DO292,DO292))</f>
        <v>0</v>
      </c>
      <c r="BM324" s="194">
        <f>SUMPRODUCT(CHOOSE({1,2,3,4},H259,H389,H454,H519),CHOOSE({1,2,3,4},DP292,DP292,DP292,DP292))</f>
        <v>0</v>
      </c>
      <c r="BN324" s="194">
        <f>SUMPRODUCT(CHOOSE({1,2,3,4},I259,I389,I454,I519),CHOOSE({1,2,3,4},DQ292,DQ292,DQ292,DQ292))</f>
        <v>0</v>
      </c>
      <c r="BO324" s="194">
        <f>SUMPRODUCT(CHOOSE({1,2,3,4},J259,J389,J454,J519),CHOOSE({1,2,3,4},DR292,DR292,DR292,DR292))</f>
        <v>0</v>
      </c>
      <c r="BP324" s="194">
        <f>SUMPRODUCT(CHOOSE({1,2,3,4},K259,K389,K454,K519),CHOOSE({1,2,3,4},DS292,DS292,DS292,DS292))</f>
        <v>0</v>
      </c>
      <c r="BQ324" s="194">
        <f>SUMPRODUCT(CHOOSE({1,2,3,4},L259,L389,L454,L519),CHOOSE({1,2,3,4},DT292,DT292,DT292,DT292))</f>
        <v>0</v>
      </c>
      <c r="BR324" s="194">
        <f>SUMPRODUCT(CHOOSE({1,2,3,4},M259,M389,M454,M519),CHOOSE({1,2,3,4},DU292,DU292,DU292,DU292))</f>
        <v>0</v>
      </c>
      <c r="BS324" s="194">
        <f>SUMPRODUCT(CHOOSE({1,2,3,4},N259,N389,N454,N519),CHOOSE({1,2,3,4},DV292,DV292,DV292,DV292))</f>
        <v>0</v>
      </c>
      <c r="BT324" s="194">
        <f>SUMPRODUCT(CHOOSE({1,2,3,4},O259,O389,O454,O519),CHOOSE({1,2,3,4},DW292,DW292,DW292,DW292))</f>
        <v>0</v>
      </c>
      <c r="BU324" s="194">
        <f>SUMPRODUCT(CHOOSE({1,2,3,4},P259,P389,P454,P519),CHOOSE({1,2,3,4},DX292,DX292,DX292,DX292))</f>
        <v>0</v>
      </c>
      <c r="BV324" s="194">
        <f>SUMPRODUCT(CHOOSE({1,2,3,4},Q259,Q389,Q454,Q519),CHOOSE({1,2,3,4},DY292,DY292,DY292,DY292))</f>
        <v>0</v>
      </c>
      <c r="BW324" s="194">
        <f>SUMPRODUCT(CHOOSE({1,2,3,4},R259,R389,R454,R519),CHOOSE({1,2,3,4},DZ292,DZ292,DZ292,DZ292))</f>
        <v>0</v>
      </c>
      <c r="BX324" s="194">
        <f>SUMPRODUCT(CHOOSE({1,2,3,4},S259,S389,S454,S519),CHOOSE({1,2,3,4},EA292,EA292,EA292,EA292))</f>
        <v>0</v>
      </c>
      <c r="BY324" s="194">
        <f>SUMPRODUCT(CHOOSE({1,2,3,4},T259,T389,T454,T519),CHOOSE({1,2,3,4},EB292,EB292,EB292,EB292))</f>
        <v>0</v>
      </c>
      <c r="BZ324" s="194">
        <f>SUMPRODUCT(CHOOSE({1,2,3,4},U259,U389,U454,U519),CHOOSE({1,2,3,4},EC292,EC292,EC292,EC292))</f>
        <v>0</v>
      </c>
      <c r="CA324" s="194">
        <f>SUMPRODUCT(CHOOSE({1,2,3,4},V259,V389,V454,V519),CHOOSE({1,2,3,4},ED292,ED292,ED292,ED292))</f>
        <v>0</v>
      </c>
      <c r="CB324" s="194">
        <f>SUMPRODUCT(CHOOSE({1,2,3,4},W259,W389,W454,W519),CHOOSE({1,2,3,4},EE292,EE292,EE292,EE292))</f>
        <v>0</v>
      </c>
      <c r="CC324" s="194">
        <f>SUMPRODUCT(CHOOSE({1,2,3,4},X259,X389,X454,X519),CHOOSE({1,2,3,4},EF292,EF292,EF292,EF292))</f>
        <v>0</v>
      </c>
      <c r="CD324" s="194">
        <f>SUMPRODUCT(CHOOSE({1,2,3,4},Y259,Y389,Y454,Y519),CHOOSE({1,2,3,4},EG292,EG292,EG292,EG292))</f>
        <v>0</v>
      </c>
      <c r="CE324" s="194">
        <f>SUMPRODUCT(CHOOSE({1,2,3,4},Z259,Z389,Z454,Z519),CHOOSE({1,2,3,4},EH292,EH292,EH292,EH292))</f>
        <v>0</v>
      </c>
      <c r="CF324" s="194">
        <f>SUMPRODUCT(CHOOSE({1,2,3,4},AA259,AA389,AA454,AA519),CHOOSE({1,2,3,4},EI292,EI292,EI292,EI292))</f>
        <v>0</v>
      </c>
      <c r="CG324" s="194">
        <f>SUMPRODUCT(CHOOSE({1,2,3,4},AB259,AB389,AB454,AB519),CHOOSE({1,2,3,4},EJ292,EJ292,EJ292,EJ292))</f>
        <v>0</v>
      </c>
    </row>
    <row r="325" spans="1:141" x14ac:dyDescent="0.3">
      <c r="B325" s="1">
        <v>24</v>
      </c>
      <c r="C325" s="1"/>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f>(VLOOKUP(Z100,CHDmort,$A$4,FALSE)-1)*Z164*CE293</f>
        <v>0</v>
      </c>
      <c r="AB325" s="155">
        <f>(VLOOKUP(AA100,CHDmort,$A$4,FALSE)-1)*AA164*CF293</f>
        <v>0</v>
      </c>
      <c r="AC325" s="156"/>
      <c r="AD325" s="156"/>
      <c r="AE325" s="156"/>
      <c r="AF325" s="156"/>
      <c r="AG325" s="170">
        <f t="shared" si="51"/>
        <v>0</v>
      </c>
      <c r="AH325" s="170">
        <f t="shared" si="51"/>
        <v>0</v>
      </c>
      <c r="AI325" s="170">
        <f t="shared" si="51"/>
        <v>0</v>
      </c>
      <c r="AJ325" s="170">
        <f t="shared" si="51"/>
        <v>0</v>
      </c>
      <c r="AK325" s="170">
        <f t="shared" si="51"/>
        <v>0</v>
      </c>
      <c r="AL325" s="170">
        <f t="shared" si="51"/>
        <v>0</v>
      </c>
      <c r="AM325" s="170">
        <f t="shared" si="51"/>
        <v>0</v>
      </c>
      <c r="AN325" s="170">
        <f t="shared" si="51"/>
        <v>0</v>
      </c>
      <c r="AO325" s="170">
        <f t="shared" si="51"/>
        <v>0</v>
      </c>
      <c r="AP325" s="170">
        <f t="shared" si="51"/>
        <v>0</v>
      </c>
      <c r="AQ325" s="170">
        <f t="shared" si="51"/>
        <v>0</v>
      </c>
      <c r="AR325" s="170">
        <f t="shared" si="51"/>
        <v>0</v>
      </c>
      <c r="AS325" s="170">
        <f t="shared" si="51"/>
        <v>0</v>
      </c>
      <c r="AT325" s="170">
        <f t="shared" si="51"/>
        <v>0</v>
      </c>
      <c r="AU325" s="170">
        <f t="shared" si="51"/>
        <v>0</v>
      </c>
      <c r="AV325" s="170">
        <f t="shared" si="51"/>
        <v>0</v>
      </c>
      <c r="AW325" s="170">
        <f t="shared" si="52"/>
        <v>0</v>
      </c>
      <c r="AX325" s="170">
        <f t="shared" si="52"/>
        <v>0</v>
      </c>
      <c r="AY325" s="170">
        <f t="shared" si="52"/>
        <v>0</v>
      </c>
      <c r="AZ325" s="170">
        <f t="shared" si="52"/>
        <v>0</v>
      </c>
      <c r="BA325" s="170">
        <f t="shared" si="52"/>
        <v>0</v>
      </c>
      <c r="BB325" s="170">
        <f t="shared" si="52"/>
        <v>0</v>
      </c>
      <c r="BC325" s="170">
        <f t="shared" si="52"/>
        <v>0</v>
      </c>
      <c r="BD325" s="170">
        <f t="shared" si="52"/>
        <v>0</v>
      </c>
      <c r="BE325" s="170">
        <f t="shared" si="52"/>
        <v>0</v>
      </c>
      <c r="BF325" s="67"/>
      <c r="BG325" s="67"/>
      <c r="BH325" s="52"/>
      <c r="BI325" s="194">
        <f>SUMPRODUCT(CHOOSE({1,2,3,4},D260,D390,D455,D520),CHOOSE({1,2,3,4},DL293,DL293,DL293,DL293))</f>
        <v>0</v>
      </c>
      <c r="BJ325" s="194">
        <f>SUMPRODUCT(CHOOSE({1,2,3,4},E260,E390,E455,E520),CHOOSE({1,2,3,4},DM293,DM293,DM293,DM293))</f>
        <v>0</v>
      </c>
      <c r="BK325" s="194">
        <f>SUMPRODUCT(CHOOSE({1,2,3,4},F260,F390,F455,F520),CHOOSE({1,2,3,4},DN293,DN293,DN293,DN293))</f>
        <v>0</v>
      </c>
      <c r="BL325" s="194">
        <f>SUMPRODUCT(CHOOSE({1,2,3,4},G260,G390,G455,G520),CHOOSE({1,2,3,4},DO293,DO293,DO293,DO293))</f>
        <v>0</v>
      </c>
      <c r="BM325" s="194">
        <f>SUMPRODUCT(CHOOSE({1,2,3,4},H260,H390,H455,H520),CHOOSE({1,2,3,4},DP293,DP293,DP293,DP293))</f>
        <v>0</v>
      </c>
      <c r="BN325" s="194">
        <f>SUMPRODUCT(CHOOSE({1,2,3,4},I260,I390,I455,I520),CHOOSE({1,2,3,4},DQ293,DQ293,DQ293,DQ293))</f>
        <v>0</v>
      </c>
      <c r="BO325" s="194">
        <f>SUMPRODUCT(CHOOSE({1,2,3,4},J260,J390,J455,J520),CHOOSE({1,2,3,4},DR293,DR293,DR293,DR293))</f>
        <v>0</v>
      </c>
      <c r="BP325" s="194">
        <f>SUMPRODUCT(CHOOSE({1,2,3,4},K260,K390,K455,K520),CHOOSE({1,2,3,4},DS293,DS293,DS293,DS293))</f>
        <v>0</v>
      </c>
      <c r="BQ325" s="194">
        <f>SUMPRODUCT(CHOOSE({1,2,3,4},L260,L390,L455,L520),CHOOSE({1,2,3,4},DT293,DT293,DT293,DT293))</f>
        <v>0</v>
      </c>
      <c r="BR325" s="194">
        <f>SUMPRODUCT(CHOOSE({1,2,3,4},M260,M390,M455,M520),CHOOSE({1,2,3,4},DU293,DU293,DU293,DU293))</f>
        <v>0</v>
      </c>
      <c r="BS325" s="194">
        <f>SUMPRODUCT(CHOOSE({1,2,3,4},N260,N390,N455,N520),CHOOSE({1,2,3,4},DV293,DV293,DV293,DV293))</f>
        <v>0</v>
      </c>
      <c r="BT325" s="194">
        <f>SUMPRODUCT(CHOOSE({1,2,3,4},O260,O390,O455,O520),CHOOSE({1,2,3,4},DW293,DW293,DW293,DW293))</f>
        <v>0</v>
      </c>
      <c r="BU325" s="194">
        <f>SUMPRODUCT(CHOOSE({1,2,3,4},P260,P390,P455,P520),CHOOSE({1,2,3,4},DX293,DX293,DX293,DX293))</f>
        <v>0</v>
      </c>
      <c r="BV325" s="194">
        <f>SUMPRODUCT(CHOOSE({1,2,3,4},Q260,Q390,Q455,Q520),CHOOSE({1,2,3,4},DY293,DY293,DY293,DY293))</f>
        <v>0</v>
      </c>
      <c r="BW325" s="194">
        <f>SUMPRODUCT(CHOOSE({1,2,3,4},R260,R390,R455,R520),CHOOSE({1,2,3,4},DZ293,DZ293,DZ293,DZ293))</f>
        <v>0</v>
      </c>
      <c r="BX325" s="194">
        <f>SUMPRODUCT(CHOOSE({1,2,3,4},S260,S390,S455,S520),CHOOSE({1,2,3,4},EA293,EA293,EA293,EA293))</f>
        <v>0</v>
      </c>
      <c r="BY325" s="194">
        <f>SUMPRODUCT(CHOOSE({1,2,3,4},T260,T390,T455,T520),CHOOSE({1,2,3,4},EB293,EB293,EB293,EB293))</f>
        <v>0</v>
      </c>
      <c r="BZ325" s="194">
        <f>SUMPRODUCT(CHOOSE({1,2,3,4},U260,U390,U455,U520),CHOOSE({1,2,3,4},EC293,EC293,EC293,EC293))</f>
        <v>0</v>
      </c>
      <c r="CA325" s="194">
        <f>SUMPRODUCT(CHOOSE({1,2,3,4},V260,V390,V455,V520),CHOOSE({1,2,3,4},ED293,ED293,ED293,ED293))</f>
        <v>0</v>
      </c>
      <c r="CB325" s="194">
        <f>SUMPRODUCT(CHOOSE({1,2,3,4},W260,W390,W455,W520),CHOOSE({1,2,3,4},EE293,EE293,EE293,EE293))</f>
        <v>0</v>
      </c>
      <c r="CC325" s="194">
        <f>SUMPRODUCT(CHOOSE({1,2,3,4},X260,X390,X455,X520),CHOOSE({1,2,3,4},EF293,EF293,EF293,EF293))</f>
        <v>0</v>
      </c>
      <c r="CD325" s="194">
        <f>SUMPRODUCT(CHOOSE({1,2,3,4},Y260,Y390,Y455,Y520),CHOOSE({1,2,3,4},EG293,EG293,EG293,EG293))</f>
        <v>0</v>
      </c>
      <c r="CE325" s="194">
        <f>SUMPRODUCT(CHOOSE({1,2,3,4},Z260,Z390,Z455,Z520),CHOOSE({1,2,3,4},EH293,EH293,EH293,EH293))</f>
        <v>0</v>
      </c>
      <c r="CF325" s="194">
        <f>SUMPRODUCT(CHOOSE({1,2,3,4},AA260,AA390,AA455,AA520),CHOOSE({1,2,3,4},EI293,EI293,EI293,EI293))</f>
        <v>0</v>
      </c>
      <c r="CG325" s="194">
        <f>SUMPRODUCT(CHOOSE({1,2,3,4},AB260,AB390,AB455,AB520),CHOOSE({1,2,3,4},EJ293,EJ293,EJ293,EJ293))</f>
        <v>0</v>
      </c>
    </row>
    <row r="326" spans="1:141" x14ac:dyDescent="0.3">
      <c r="B326" s="1">
        <v>25</v>
      </c>
      <c r="C326" s="1"/>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f>(VLOOKUP(AA101,CHDmort,$A$4,FALSE)-1)*AA165*CF294</f>
        <v>0</v>
      </c>
      <c r="AC326" s="156"/>
      <c r="AD326" s="156"/>
      <c r="AE326" s="156"/>
      <c r="AF326" s="156"/>
      <c r="AG326" s="170">
        <f t="shared" si="51"/>
        <v>0</v>
      </c>
      <c r="AH326" s="170">
        <f t="shared" si="51"/>
        <v>0</v>
      </c>
      <c r="AI326" s="170">
        <f t="shared" si="51"/>
        <v>0</v>
      </c>
      <c r="AJ326" s="170">
        <f t="shared" si="51"/>
        <v>0</v>
      </c>
      <c r="AK326" s="170">
        <f t="shared" si="51"/>
        <v>0</v>
      </c>
      <c r="AL326" s="170">
        <f t="shared" si="51"/>
        <v>0</v>
      </c>
      <c r="AM326" s="170">
        <f t="shared" si="51"/>
        <v>0</v>
      </c>
      <c r="AN326" s="170">
        <f t="shared" si="51"/>
        <v>0</v>
      </c>
      <c r="AO326" s="170">
        <f t="shared" si="51"/>
        <v>0</v>
      </c>
      <c r="AP326" s="170">
        <f t="shared" si="51"/>
        <v>0</v>
      </c>
      <c r="AQ326" s="170">
        <f t="shared" si="51"/>
        <v>0</v>
      </c>
      <c r="AR326" s="170">
        <f t="shared" si="51"/>
        <v>0</v>
      </c>
      <c r="AS326" s="170">
        <f t="shared" si="51"/>
        <v>0</v>
      </c>
      <c r="AT326" s="170">
        <f t="shared" si="51"/>
        <v>0</v>
      </c>
      <c r="AU326" s="170">
        <f t="shared" si="51"/>
        <v>0</v>
      </c>
      <c r="AV326" s="170">
        <f t="shared" si="51"/>
        <v>0</v>
      </c>
      <c r="AW326" s="170">
        <f t="shared" si="52"/>
        <v>0</v>
      </c>
      <c r="AX326" s="170">
        <f t="shared" si="52"/>
        <v>0</v>
      </c>
      <c r="AY326" s="170">
        <f t="shared" si="52"/>
        <v>0</v>
      </c>
      <c r="AZ326" s="170">
        <f t="shared" si="52"/>
        <v>0</v>
      </c>
      <c r="BA326" s="170">
        <f t="shared" si="52"/>
        <v>0</v>
      </c>
      <c r="BB326" s="170">
        <f t="shared" si="52"/>
        <v>0</v>
      </c>
      <c r="BC326" s="170">
        <f t="shared" si="52"/>
        <v>0</v>
      </c>
      <c r="BD326" s="170">
        <f t="shared" si="52"/>
        <v>0</v>
      </c>
      <c r="BE326" s="170">
        <f t="shared" si="52"/>
        <v>0</v>
      </c>
      <c r="BF326" s="67"/>
      <c r="BG326" s="67"/>
      <c r="BH326" s="52"/>
      <c r="BI326" s="194">
        <f>SUMPRODUCT(CHOOSE({1,2,3,4},D261,D391,D456,D521),CHOOSE({1,2,3,4},DL294,DL294,DL294,DL294))</f>
        <v>0</v>
      </c>
      <c r="BJ326" s="194">
        <f>SUMPRODUCT(CHOOSE({1,2,3,4},E261,E391,E456,E521),CHOOSE({1,2,3,4},DM294,DM294,DM294,DM294))</f>
        <v>0</v>
      </c>
      <c r="BK326" s="194">
        <f>SUMPRODUCT(CHOOSE({1,2,3,4},F261,F391,F456,F521),CHOOSE({1,2,3,4},DN294,DN294,DN294,DN294))</f>
        <v>0</v>
      </c>
      <c r="BL326" s="194">
        <f>SUMPRODUCT(CHOOSE({1,2,3,4},G261,G391,G456,G521),CHOOSE({1,2,3,4},DO294,DO294,DO294,DO294))</f>
        <v>0</v>
      </c>
      <c r="BM326" s="194">
        <f>SUMPRODUCT(CHOOSE({1,2,3,4},H261,H391,H456,H521),CHOOSE({1,2,3,4},DP294,DP294,DP294,DP294))</f>
        <v>0</v>
      </c>
      <c r="BN326" s="194">
        <f>SUMPRODUCT(CHOOSE({1,2,3,4},I261,I391,I456,I521),CHOOSE({1,2,3,4},DQ294,DQ294,DQ294,DQ294))</f>
        <v>0</v>
      </c>
      <c r="BO326" s="194">
        <f>SUMPRODUCT(CHOOSE({1,2,3,4},J261,J391,J456,J521),CHOOSE({1,2,3,4},DR294,DR294,DR294,DR294))</f>
        <v>0</v>
      </c>
      <c r="BP326" s="194">
        <f>SUMPRODUCT(CHOOSE({1,2,3,4},K261,K391,K456,K521),CHOOSE({1,2,3,4},DS294,DS294,DS294,DS294))</f>
        <v>0</v>
      </c>
      <c r="BQ326" s="194">
        <f>SUMPRODUCT(CHOOSE({1,2,3,4},L261,L391,L456,L521),CHOOSE({1,2,3,4},DT294,DT294,DT294,DT294))</f>
        <v>0</v>
      </c>
      <c r="BR326" s="194">
        <f>SUMPRODUCT(CHOOSE({1,2,3,4},M261,M391,M456,M521),CHOOSE({1,2,3,4},DU294,DU294,DU294,DU294))</f>
        <v>0</v>
      </c>
      <c r="BS326" s="194">
        <f>SUMPRODUCT(CHOOSE({1,2,3,4},N261,N391,N456,N521),CHOOSE({1,2,3,4},DV294,DV294,DV294,DV294))</f>
        <v>0</v>
      </c>
      <c r="BT326" s="194">
        <f>SUMPRODUCT(CHOOSE({1,2,3,4},O261,O391,O456,O521),CHOOSE({1,2,3,4},DW294,DW294,DW294,DW294))</f>
        <v>0</v>
      </c>
      <c r="BU326" s="194">
        <f>SUMPRODUCT(CHOOSE({1,2,3,4},P261,P391,P456,P521),CHOOSE({1,2,3,4},DX294,DX294,DX294,DX294))</f>
        <v>0</v>
      </c>
      <c r="BV326" s="194">
        <f>SUMPRODUCT(CHOOSE({1,2,3,4},Q261,Q391,Q456,Q521),CHOOSE({1,2,3,4},DY294,DY294,DY294,DY294))</f>
        <v>0</v>
      </c>
      <c r="BW326" s="194">
        <f>SUMPRODUCT(CHOOSE({1,2,3,4},R261,R391,R456,R521),CHOOSE({1,2,3,4},DZ294,DZ294,DZ294,DZ294))</f>
        <v>0</v>
      </c>
      <c r="BX326" s="194">
        <f>SUMPRODUCT(CHOOSE({1,2,3,4},S261,S391,S456,S521),CHOOSE({1,2,3,4},EA294,EA294,EA294,EA294))</f>
        <v>0</v>
      </c>
      <c r="BY326" s="194">
        <f>SUMPRODUCT(CHOOSE({1,2,3,4},T261,T391,T456,T521),CHOOSE({1,2,3,4},EB294,EB294,EB294,EB294))</f>
        <v>0</v>
      </c>
      <c r="BZ326" s="194">
        <f>SUMPRODUCT(CHOOSE({1,2,3,4},U261,U391,U456,U521),CHOOSE({1,2,3,4},EC294,EC294,EC294,EC294))</f>
        <v>0</v>
      </c>
      <c r="CA326" s="194">
        <f>SUMPRODUCT(CHOOSE({1,2,3,4},V261,V391,V456,V521),CHOOSE({1,2,3,4},ED294,ED294,ED294,ED294))</f>
        <v>0</v>
      </c>
      <c r="CB326" s="194">
        <f>SUMPRODUCT(CHOOSE({1,2,3,4},W261,W391,W456,W521),CHOOSE({1,2,3,4},EE294,EE294,EE294,EE294))</f>
        <v>0</v>
      </c>
      <c r="CC326" s="194">
        <f>SUMPRODUCT(CHOOSE({1,2,3,4},X261,X391,X456,X521),CHOOSE({1,2,3,4},EF294,EF294,EF294,EF294))</f>
        <v>0</v>
      </c>
      <c r="CD326" s="194">
        <f>SUMPRODUCT(CHOOSE({1,2,3,4},Y261,Y391,Y456,Y521),CHOOSE({1,2,3,4},EG294,EG294,EG294,EG294))</f>
        <v>0</v>
      </c>
      <c r="CE326" s="194">
        <f>SUMPRODUCT(CHOOSE({1,2,3,4},Z261,Z391,Z456,Z521),CHOOSE({1,2,3,4},EH294,EH294,EH294,EH294))</f>
        <v>0</v>
      </c>
      <c r="CF326" s="194">
        <f>SUMPRODUCT(CHOOSE({1,2,3,4},AA261,AA391,AA456,AA521),CHOOSE({1,2,3,4},EI294,EI294,EI294,EI294))</f>
        <v>0</v>
      </c>
      <c r="CG326" s="194">
        <f>SUMPRODUCT(CHOOSE({1,2,3,4},AB261,AB391,AB456,AB521),CHOOSE({1,2,3,4},EJ294,EJ294,EJ294,EJ294))</f>
        <v>0</v>
      </c>
    </row>
    <row r="327" spans="1:141" x14ac:dyDescent="0.3">
      <c r="B327" s="34" t="s">
        <v>157</v>
      </c>
      <c r="C327" s="12"/>
      <c r="D327" s="66">
        <f>SUM(D302:D326)</f>
        <v>0</v>
      </c>
      <c r="E327" s="66">
        <f t="shared" ref="E327:AB327" si="54">SUM(E302:E326)</f>
        <v>8.0063114261039285E-3</v>
      </c>
      <c r="F327" s="66">
        <f t="shared" si="54"/>
        <v>1.5170792459719624E-2</v>
      </c>
      <c r="G327" s="66">
        <f t="shared" si="54"/>
        <v>2.1553407257037357E-2</v>
      </c>
      <c r="H327" s="66">
        <f t="shared" si="54"/>
        <v>2.7259117147156529E-2</v>
      </c>
      <c r="I327" s="66">
        <f t="shared" si="54"/>
        <v>3.6842164442669204E-2</v>
      </c>
      <c r="J327" s="66">
        <f t="shared" si="54"/>
        <v>4.5362492579268859E-2</v>
      </c>
      <c r="K327" s="66">
        <f t="shared" si="54"/>
        <v>5.2953776342830057E-2</v>
      </c>
      <c r="L327" s="66">
        <f t="shared" si="54"/>
        <v>5.9665686825303904E-2</v>
      </c>
      <c r="M327" s="66">
        <f t="shared" si="54"/>
        <v>6.5569995723679372E-2</v>
      </c>
      <c r="N327" s="66">
        <f t="shared" si="54"/>
        <v>7.6760480517420224E-2</v>
      </c>
      <c r="O327" s="66">
        <f t="shared" si="54"/>
        <v>8.6535367782346537E-2</v>
      </c>
      <c r="P327" s="66">
        <f t="shared" si="54"/>
        <v>9.5137241243936674E-2</v>
      </c>
      <c r="Q327" s="66">
        <f t="shared" si="54"/>
        <v>0.10240864461447875</v>
      </c>
      <c r="R327" s="66">
        <f t="shared" si="54"/>
        <v>0.10889132034673422</v>
      </c>
      <c r="S327" s="66">
        <f t="shared" si="54"/>
        <v>0.12317137538826885</v>
      </c>
      <c r="T327" s="66">
        <f t="shared" si="54"/>
        <v>0.13543993712271191</v>
      </c>
      <c r="U327" s="66">
        <f t="shared" si="54"/>
        <v>0.14593852085550441</v>
      </c>
      <c r="V327" s="66">
        <f t="shared" si="54"/>
        <v>0.15488410950232173</v>
      </c>
      <c r="W327" s="66">
        <f t="shared" si="54"/>
        <v>0.16196243497118556</v>
      </c>
      <c r="X327" s="66">
        <f t="shared" si="54"/>
        <v>0.17774490915722641</v>
      </c>
      <c r="Y327" s="66">
        <f t="shared" si="54"/>
        <v>0.18979348927986534</v>
      </c>
      <c r="Z327" s="66">
        <f t="shared" si="54"/>
        <v>0.20043208177299224</v>
      </c>
      <c r="AA327" s="66">
        <f t="shared" si="54"/>
        <v>0.20784627189384203</v>
      </c>
      <c r="AB327" s="66">
        <f t="shared" si="54"/>
        <v>0.21221419675675793</v>
      </c>
      <c r="AC327" s="12"/>
      <c r="AG327" s="170">
        <f t="shared" si="51"/>
        <v>0</v>
      </c>
      <c r="AH327" s="170">
        <f t="shared" si="51"/>
        <v>0</v>
      </c>
      <c r="AI327" s="170">
        <f t="shared" si="51"/>
        <v>0</v>
      </c>
      <c r="AJ327" s="170">
        <f t="shared" si="51"/>
        <v>0</v>
      </c>
      <c r="AK327" s="170">
        <f t="shared" si="51"/>
        <v>0</v>
      </c>
      <c r="AL327" s="170">
        <f t="shared" si="51"/>
        <v>0</v>
      </c>
      <c r="AM327" s="170">
        <f t="shared" si="51"/>
        <v>0</v>
      </c>
      <c r="AN327" s="170">
        <f t="shared" si="51"/>
        <v>0</v>
      </c>
      <c r="AO327" s="170">
        <f t="shared" si="51"/>
        <v>0</v>
      </c>
      <c r="AP327" s="170">
        <f t="shared" si="51"/>
        <v>0</v>
      </c>
      <c r="AQ327" s="170">
        <f t="shared" si="51"/>
        <v>0</v>
      </c>
      <c r="AR327" s="170">
        <f t="shared" si="51"/>
        <v>0</v>
      </c>
      <c r="AS327" s="170">
        <f t="shared" si="51"/>
        <v>0</v>
      </c>
      <c r="AT327" s="170">
        <f t="shared" si="51"/>
        <v>0</v>
      </c>
      <c r="AU327" s="170">
        <f t="shared" si="51"/>
        <v>0</v>
      </c>
      <c r="AV327" s="170">
        <f t="shared" si="51"/>
        <v>0</v>
      </c>
      <c r="AW327" s="170">
        <f t="shared" si="52"/>
        <v>0</v>
      </c>
      <c r="AX327" s="170">
        <f t="shared" si="52"/>
        <v>0</v>
      </c>
      <c r="AY327" s="170">
        <f t="shared" si="52"/>
        <v>0</v>
      </c>
      <c r="AZ327" s="170">
        <f t="shared" si="52"/>
        <v>0</v>
      </c>
      <c r="BA327" s="170">
        <f t="shared" si="52"/>
        <v>0</v>
      </c>
      <c r="BB327" s="170">
        <f t="shared" si="52"/>
        <v>0</v>
      </c>
      <c r="BC327" s="170">
        <f t="shared" si="52"/>
        <v>0</v>
      </c>
      <c r="BD327" s="170">
        <f t="shared" si="52"/>
        <v>0</v>
      </c>
      <c r="BE327" s="170">
        <f t="shared" si="52"/>
        <v>0</v>
      </c>
      <c r="BH327" s="66">
        <f>SUM(BH302:BH326)</f>
        <v>0</v>
      </c>
      <c r="BI327" s="66">
        <f t="shared" ref="BI327:CG327" si="55">SUM(BI302:BI326)</f>
        <v>0</v>
      </c>
      <c r="BJ327" s="66">
        <f t="shared" si="55"/>
        <v>1.5412896116928736E-5</v>
      </c>
      <c r="BK327" s="66">
        <f t="shared" si="55"/>
        <v>5.5305353199026782E-5</v>
      </c>
      <c r="BL327" s="66">
        <f t="shared" si="55"/>
        <v>1.1231383041557934E-4</v>
      </c>
      <c r="BM327" s="66">
        <f t="shared" si="55"/>
        <v>1.8080338182940243E-4</v>
      </c>
      <c r="BN327" s="66">
        <f t="shared" si="55"/>
        <v>3.121812589590587E-4</v>
      </c>
      <c r="BO327" s="66">
        <f t="shared" si="55"/>
        <v>4.6348800732536722E-4</v>
      </c>
      <c r="BP327" s="66">
        <f t="shared" si="55"/>
        <v>6.2820807620172147E-4</v>
      </c>
      <c r="BQ327" s="66">
        <f t="shared" si="55"/>
        <v>8.0341539693914857E-4</v>
      </c>
      <c r="BR327" s="66">
        <f t="shared" si="55"/>
        <v>9.8711324257695241E-4</v>
      </c>
      <c r="BS327" s="66">
        <f t="shared" si="55"/>
        <v>1.4965643565010348E-3</v>
      </c>
      <c r="BT327" s="66">
        <f t="shared" si="55"/>
        <v>2.0401424096287346E-3</v>
      </c>
      <c r="BU327" s="66">
        <f t="shared" si="55"/>
        <v>2.5937531853141502E-3</v>
      </c>
      <c r="BV327" s="66">
        <f t="shared" si="55"/>
        <v>3.166969976165065E-3</v>
      </c>
      <c r="BW327" s="66">
        <f t="shared" si="55"/>
        <v>3.7179792212007502E-3</v>
      </c>
      <c r="BX327" s="66">
        <f t="shared" si="55"/>
        <v>4.7205894538676187E-3</v>
      </c>
      <c r="BY327" s="66">
        <f t="shared" si="55"/>
        <v>5.7482264273416434E-3</v>
      </c>
      <c r="BZ327" s="66">
        <f t="shared" si="55"/>
        <v>6.7820511041692382E-3</v>
      </c>
      <c r="CA327" s="66">
        <f t="shared" si="55"/>
        <v>7.805052525645487E-3</v>
      </c>
      <c r="CB327" s="66">
        <f t="shared" si="55"/>
        <v>8.062776224584095E-3</v>
      </c>
      <c r="CC327" s="66">
        <f t="shared" si="55"/>
        <v>1.0409686499284596E-2</v>
      </c>
      <c r="CD327" s="66">
        <f t="shared" si="55"/>
        <v>1.2827641619196712E-2</v>
      </c>
      <c r="CE327" s="66">
        <f t="shared" si="55"/>
        <v>1.5033708800337192E-2</v>
      </c>
      <c r="CF327" s="66">
        <f t="shared" si="55"/>
        <v>1.7243528734249648E-2</v>
      </c>
      <c r="CG327" s="66">
        <f t="shared" si="55"/>
        <v>1.9465095006492183E-2</v>
      </c>
    </row>
    <row r="328" spans="1:141" x14ac:dyDescent="0.3">
      <c r="B328" s="34" t="s">
        <v>158</v>
      </c>
      <c r="C328" s="12"/>
      <c r="D328" s="66">
        <f>SUM($D327:D327)</f>
        <v>0</v>
      </c>
      <c r="E328" s="66">
        <f>SUM($D327:E327)</f>
        <v>8.0063114261039285E-3</v>
      </c>
      <c r="F328" s="66">
        <f>SUM($D327:F327)</f>
        <v>2.3177103885823551E-2</v>
      </c>
      <c r="G328" s="66">
        <f>SUM($D327:G327)</f>
        <v>4.4730511142860904E-2</v>
      </c>
      <c r="H328" s="66">
        <f>SUM($D327:H327)</f>
        <v>7.1989628290017427E-2</v>
      </c>
      <c r="I328" s="66">
        <f>SUM($D327:I327)</f>
        <v>0.10883179273268663</v>
      </c>
      <c r="J328" s="66">
        <f>SUM($D327:J327)</f>
        <v>0.1541942853119555</v>
      </c>
      <c r="K328" s="66">
        <f>SUM($D327:K327)</f>
        <v>0.20714806165478555</v>
      </c>
      <c r="L328" s="66">
        <f>SUM($D327:L327)</f>
        <v>0.26681374848008943</v>
      </c>
      <c r="M328" s="66">
        <f>SUM($D327:M327)</f>
        <v>0.33238374420376882</v>
      </c>
      <c r="N328" s="66">
        <f>SUM($D327:N327)</f>
        <v>0.40914422472118905</v>
      </c>
      <c r="O328" s="66">
        <f>SUM($D327:O327)</f>
        <v>0.4956795925035356</v>
      </c>
      <c r="P328" s="66">
        <f>SUM($D327:P327)</f>
        <v>0.59081683374747229</v>
      </c>
      <c r="Q328" s="66">
        <f>SUM($D327:Q327)</f>
        <v>0.69322547836195103</v>
      </c>
      <c r="R328" s="66">
        <f>SUM($D327:R327)</f>
        <v>0.80211679870868524</v>
      </c>
      <c r="S328" s="66">
        <f>SUM($D327:S327)</f>
        <v>0.92528817409695407</v>
      </c>
      <c r="T328" s="66">
        <f>SUM($D327:T327)</f>
        <v>1.060728111219666</v>
      </c>
      <c r="U328" s="66">
        <f>SUM($D327:U327)</f>
        <v>1.2066666320751704</v>
      </c>
      <c r="V328" s="66">
        <f>SUM($D327:V327)</f>
        <v>1.3615507415774921</v>
      </c>
      <c r="W328" s="66">
        <f>SUM($D327:W327)</f>
        <v>1.5235131765486778</v>
      </c>
      <c r="X328" s="66">
        <f>SUM($D327:X327)</f>
        <v>1.7012580857059043</v>
      </c>
      <c r="Y328" s="66">
        <f>SUM($D327:Y327)</f>
        <v>1.8910515749857697</v>
      </c>
      <c r="Z328" s="66">
        <f>SUM($D327:Z327)</f>
        <v>2.0914836567587618</v>
      </c>
      <c r="AA328" s="66">
        <f>SUM($D327:AA327)</f>
        <v>2.2993299286526039</v>
      </c>
      <c r="AB328" s="66">
        <f>SUM($D327:AB327)</f>
        <v>2.5115441254093618</v>
      </c>
      <c r="AC328" s="12"/>
      <c r="AG328" s="170">
        <f t="shared" si="51"/>
        <v>0</v>
      </c>
      <c r="AH328" s="170">
        <f t="shared" si="51"/>
        <v>0</v>
      </c>
      <c r="AI328" s="170">
        <f t="shared" si="51"/>
        <v>0</v>
      </c>
      <c r="AJ328" s="170">
        <f t="shared" si="51"/>
        <v>0</v>
      </c>
      <c r="AK328" s="170">
        <f t="shared" si="51"/>
        <v>0</v>
      </c>
      <c r="AL328" s="170">
        <f t="shared" ref="AL328:AV328" si="56">H167*BM296</f>
        <v>0</v>
      </c>
      <c r="AM328" s="170">
        <f t="shared" si="56"/>
        <v>0</v>
      </c>
      <c r="AN328" s="170">
        <f t="shared" si="56"/>
        <v>0</v>
      </c>
      <c r="AO328" s="170">
        <f t="shared" si="56"/>
        <v>0</v>
      </c>
      <c r="AP328" s="170">
        <f t="shared" si="56"/>
        <v>0</v>
      </c>
      <c r="AQ328" s="170">
        <f t="shared" si="56"/>
        <v>0</v>
      </c>
      <c r="AR328" s="170">
        <f t="shared" si="56"/>
        <v>0</v>
      </c>
      <c r="AS328" s="170">
        <f t="shared" si="56"/>
        <v>0</v>
      </c>
      <c r="AT328" s="170">
        <f t="shared" si="56"/>
        <v>0</v>
      </c>
      <c r="AU328" s="170">
        <f t="shared" si="56"/>
        <v>0</v>
      </c>
      <c r="AV328" s="170">
        <f t="shared" si="56"/>
        <v>0</v>
      </c>
      <c r="AW328" s="170">
        <f t="shared" si="52"/>
        <v>0</v>
      </c>
      <c r="AX328" s="170">
        <f t="shared" si="52"/>
        <v>0</v>
      </c>
      <c r="AY328" s="170">
        <f t="shared" si="52"/>
        <v>0</v>
      </c>
      <c r="AZ328" s="170">
        <f t="shared" si="52"/>
        <v>0</v>
      </c>
      <c r="BA328" s="170">
        <f t="shared" si="52"/>
        <v>0</v>
      </c>
      <c r="BB328" s="170">
        <f t="shared" si="52"/>
        <v>0</v>
      </c>
      <c r="BC328" s="170">
        <f t="shared" si="52"/>
        <v>0</v>
      </c>
      <c r="BD328" s="170">
        <f t="shared" si="52"/>
        <v>0</v>
      </c>
      <c r="BE328" s="170">
        <f t="shared" si="52"/>
        <v>0</v>
      </c>
    </row>
    <row r="329" spans="1:141" x14ac:dyDescent="0.3">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141" x14ac:dyDescent="0.3">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141" s="162" customFormat="1" x14ac:dyDescent="0.3">
      <c r="A331" s="161" t="s">
        <v>293</v>
      </c>
      <c r="AF331" s="161" t="s">
        <v>308</v>
      </c>
      <c r="BH331" s="161" t="s">
        <v>301</v>
      </c>
      <c r="CJ331" s="162" t="s">
        <v>299</v>
      </c>
      <c r="DL331" s="162" t="s">
        <v>336</v>
      </c>
    </row>
    <row r="332" spans="1:141" x14ac:dyDescent="0.3">
      <c r="A332" s="1"/>
      <c r="AF332" t="s">
        <v>289</v>
      </c>
    </row>
    <row r="333" spans="1:141" x14ac:dyDescent="0.3">
      <c r="A333" s="1"/>
      <c r="C333" s="1" t="s">
        <v>13</v>
      </c>
      <c r="AF333" s="1" t="s">
        <v>13</v>
      </c>
      <c r="BH333" s="1" t="s">
        <v>13</v>
      </c>
      <c r="CJ333" s="1" t="s">
        <v>13</v>
      </c>
      <c r="DL333" s="1" t="s">
        <v>13</v>
      </c>
    </row>
    <row r="334" spans="1:141" x14ac:dyDescent="0.3">
      <c r="C334" s="1">
        <v>0</v>
      </c>
      <c r="D334" s="1">
        <v>1</v>
      </c>
      <c r="E334" s="1">
        <v>2</v>
      </c>
      <c r="F334" s="1">
        <v>3</v>
      </c>
      <c r="G334" s="1">
        <v>4</v>
      </c>
      <c r="H334" s="1">
        <v>5</v>
      </c>
      <c r="I334" s="1">
        <v>6</v>
      </c>
      <c r="J334" s="1">
        <v>7</v>
      </c>
      <c r="K334" s="1">
        <v>8</v>
      </c>
      <c r="L334" s="1">
        <v>9</v>
      </c>
      <c r="M334" s="1">
        <v>10</v>
      </c>
      <c r="N334" s="1">
        <v>11</v>
      </c>
      <c r="O334" s="1">
        <v>12</v>
      </c>
      <c r="P334" s="1">
        <v>13</v>
      </c>
      <c r="Q334" s="1">
        <v>14</v>
      </c>
      <c r="R334" s="1">
        <v>15</v>
      </c>
      <c r="S334" s="1">
        <v>16</v>
      </c>
      <c r="T334" s="1">
        <v>17</v>
      </c>
      <c r="U334" s="1">
        <v>18</v>
      </c>
      <c r="V334" s="1">
        <v>19</v>
      </c>
      <c r="W334" s="1">
        <v>20</v>
      </c>
      <c r="X334" s="1">
        <v>21</v>
      </c>
      <c r="Y334" s="1">
        <v>22</v>
      </c>
      <c r="Z334" s="1">
        <v>23</v>
      </c>
      <c r="AA334" s="1">
        <v>24</v>
      </c>
      <c r="AB334" s="1">
        <v>25</v>
      </c>
      <c r="AC334" s="1"/>
      <c r="AF334" s="1">
        <v>0</v>
      </c>
      <c r="AG334" s="2">
        <v>1</v>
      </c>
      <c r="AH334" s="2">
        <v>2</v>
      </c>
      <c r="AI334" s="2">
        <v>3</v>
      </c>
      <c r="AJ334" s="2">
        <v>4</v>
      </c>
      <c r="AK334" s="2">
        <v>5</v>
      </c>
      <c r="AL334" s="2">
        <v>6</v>
      </c>
      <c r="AM334" s="2">
        <v>7</v>
      </c>
      <c r="AN334" s="2">
        <v>8</v>
      </c>
      <c r="AO334" s="2">
        <v>9</v>
      </c>
      <c r="AP334" s="2">
        <v>10</v>
      </c>
      <c r="AQ334" s="2">
        <v>11</v>
      </c>
      <c r="AR334" s="2">
        <v>12</v>
      </c>
      <c r="AS334" s="2">
        <v>13</v>
      </c>
      <c r="AT334" s="2">
        <v>14</v>
      </c>
      <c r="AU334" s="2">
        <v>15</v>
      </c>
      <c r="AV334" s="2">
        <v>16</v>
      </c>
      <c r="AW334" s="2">
        <v>17</v>
      </c>
      <c r="AX334" s="2">
        <v>18</v>
      </c>
      <c r="AY334" s="2">
        <v>19</v>
      </c>
      <c r="AZ334" s="2">
        <v>20</v>
      </c>
      <c r="BA334" s="2">
        <v>21</v>
      </c>
      <c r="BB334" s="2">
        <v>22</v>
      </c>
      <c r="BC334" s="2">
        <v>23</v>
      </c>
      <c r="BD334" s="2">
        <v>24</v>
      </c>
      <c r="BE334" s="2">
        <v>25</v>
      </c>
      <c r="BF334" s="1"/>
      <c r="BH334" s="1">
        <v>0</v>
      </c>
      <c r="BI334" s="1">
        <v>1</v>
      </c>
      <c r="BJ334" s="1">
        <v>2</v>
      </c>
      <c r="BK334" s="1">
        <v>3</v>
      </c>
      <c r="BL334" s="1">
        <v>4</v>
      </c>
      <c r="BM334" s="1">
        <v>5</v>
      </c>
      <c r="BN334" s="1">
        <v>6</v>
      </c>
      <c r="BO334" s="1">
        <v>7</v>
      </c>
      <c r="BP334" s="1">
        <v>8</v>
      </c>
      <c r="BQ334" s="1">
        <v>9</v>
      </c>
      <c r="BR334" s="1">
        <v>10</v>
      </c>
      <c r="BS334" s="1">
        <v>11</v>
      </c>
      <c r="BT334" s="1">
        <v>12</v>
      </c>
      <c r="BU334" s="1">
        <v>13</v>
      </c>
      <c r="BV334" s="1">
        <v>14</v>
      </c>
      <c r="BW334" s="1">
        <v>15</v>
      </c>
      <c r="BX334" s="1">
        <v>16</v>
      </c>
      <c r="BY334" s="1">
        <v>17</v>
      </c>
      <c r="BZ334" s="1">
        <v>18</v>
      </c>
      <c r="CA334" s="1">
        <v>19</v>
      </c>
      <c r="CB334" s="1">
        <v>20</v>
      </c>
      <c r="CC334" s="1">
        <v>21</v>
      </c>
      <c r="CD334" s="1">
        <v>22</v>
      </c>
      <c r="CE334" s="1">
        <v>23</v>
      </c>
      <c r="CF334" s="1">
        <v>24</v>
      </c>
      <c r="CG334" s="1">
        <v>25</v>
      </c>
      <c r="CJ334" s="1">
        <v>0</v>
      </c>
      <c r="CK334" s="1">
        <v>1</v>
      </c>
      <c r="CL334" s="1">
        <v>2</v>
      </c>
      <c r="CM334" s="1">
        <v>3</v>
      </c>
      <c r="CN334" s="1">
        <v>4</v>
      </c>
      <c r="CO334" s="1">
        <v>5</v>
      </c>
      <c r="CP334" s="1">
        <v>6</v>
      </c>
      <c r="CQ334" s="1">
        <v>7</v>
      </c>
      <c r="CR334" s="1">
        <v>8</v>
      </c>
      <c r="CS334" s="1">
        <v>9</v>
      </c>
      <c r="CT334" s="1">
        <v>10</v>
      </c>
      <c r="CU334" s="1">
        <v>11</v>
      </c>
      <c r="CV334" s="1">
        <v>12</v>
      </c>
      <c r="CW334" s="1">
        <v>13</v>
      </c>
      <c r="CX334" s="1">
        <v>14</v>
      </c>
      <c r="CY334" s="1">
        <v>15</v>
      </c>
      <c r="CZ334" s="1">
        <v>16</v>
      </c>
      <c r="DA334" s="1">
        <v>17</v>
      </c>
      <c r="DB334" s="1">
        <v>18</v>
      </c>
      <c r="DC334" s="1">
        <v>19</v>
      </c>
      <c r="DD334" s="1">
        <v>20</v>
      </c>
      <c r="DE334" s="1">
        <v>21</v>
      </c>
      <c r="DF334" s="1">
        <v>22</v>
      </c>
      <c r="DG334" s="1">
        <v>23</v>
      </c>
      <c r="DH334" s="1">
        <v>24</v>
      </c>
      <c r="DI334" s="1">
        <v>25</v>
      </c>
      <c r="DL334" s="1">
        <v>0</v>
      </c>
      <c r="DM334" s="1">
        <v>1</v>
      </c>
      <c r="DN334" s="1">
        <v>2</v>
      </c>
      <c r="DO334" s="1">
        <v>3</v>
      </c>
      <c r="DP334" s="1">
        <v>4</v>
      </c>
      <c r="DQ334" s="1">
        <v>5</v>
      </c>
      <c r="DR334" s="1">
        <v>6</v>
      </c>
      <c r="DS334" s="1">
        <v>7</v>
      </c>
      <c r="DT334" s="1">
        <v>8</v>
      </c>
      <c r="DU334" s="1">
        <v>9</v>
      </c>
      <c r="DV334" s="1">
        <v>10</v>
      </c>
      <c r="DW334" s="1">
        <v>11</v>
      </c>
      <c r="DX334" s="1">
        <v>12</v>
      </c>
      <c r="DY334" s="1">
        <v>13</v>
      </c>
      <c r="DZ334" s="1">
        <v>14</v>
      </c>
      <c r="EA334" s="1">
        <v>15</v>
      </c>
      <c r="EB334" s="1">
        <v>16</v>
      </c>
      <c r="EC334" s="1">
        <v>17</v>
      </c>
      <c r="ED334" s="1">
        <v>18</v>
      </c>
      <c r="EE334" s="1">
        <v>19</v>
      </c>
      <c r="EF334" s="1">
        <v>20</v>
      </c>
      <c r="EG334" s="1">
        <v>21</v>
      </c>
      <c r="EH334" s="1">
        <v>22</v>
      </c>
      <c r="EI334" s="1">
        <v>23</v>
      </c>
      <c r="EJ334" s="1">
        <v>24</v>
      </c>
      <c r="EK334" s="1">
        <v>25</v>
      </c>
    </row>
    <row r="335" spans="1:141" x14ac:dyDescent="0.3">
      <c r="A335" s="9" t="s">
        <v>12</v>
      </c>
      <c r="B335" s="1">
        <v>1</v>
      </c>
      <c r="C335" s="155"/>
      <c r="D335" s="155">
        <f t="shared" ref="D335:AB348" si="57">VLOOKUP(C77,CVAInc,$A$4,FALSE)*(1+((VLOOKUP(C77,CVArisk,$A$4,FALSE)-1)*MAX(0,AF109-BaselineBMI)))</f>
        <v>7.144970684292715E-4</v>
      </c>
      <c r="E335" s="155">
        <f t="shared" si="57"/>
        <v>7.1827604801295495E-4</v>
      </c>
      <c r="F335" s="155">
        <f t="shared" si="57"/>
        <v>7.2205502759663828E-4</v>
      </c>
      <c r="G335" s="155">
        <f t="shared" si="57"/>
        <v>7.2583400718032173E-4</v>
      </c>
      <c r="H335" s="155">
        <f t="shared" si="57"/>
        <v>7.2961298676400496E-4</v>
      </c>
      <c r="I335" s="155">
        <f t="shared" si="57"/>
        <v>7.3339196634768841E-4</v>
      </c>
      <c r="J335" s="155">
        <f t="shared" si="57"/>
        <v>7.3717094593137163E-4</v>
      </c>
      <c r="K335" s="155">
        <f t="shared" si="57"/>
        <v>7.4094992551505508E-4</v>
      </c>
      <c r="L335" s="155">
        <f t="shared" si="57"/>
        <v>7.4472890509873842E-4</v>
      </c>
      <c r="M335" s="155">
        <f t="shared" si="57"/>
        <v>2.424253159795553E-3</v>
      </c>
      <c r="N335" s="155">
        <f t="shared" si="57"/>
        <v>2.4364924472954222E-3</v>
      </c>
      <c r="O335" s="155">
        <f t="shared" si="57"/>
        <v>2.4487317347952919E-3</v>
      </c>
      <c r="P335" s="155">
        <f t="shared" si="57"/>
        <v>2.4609710222951607E-3</v>
      </c>
      <c r="Q335" s="155">
        <f t="shared" si="57"/>
        <v>2.4732103097950299E-3</v>
      </c>
      <c r="R335" s="155">
        <f t="shared" si="57"/>
        <v>2.4854495972948991E-3</v>
      </c>
      <c r="S335" s="155">
        <f t="shared" si="57"/>
        <v>2.4976888847947683E-3</v>
      </c>
      <c r="T335" s="155">
        <f t="shared" si="57"/>
        <v>2.5099281722946376E-3</v>
      </c>
      <c r="U335" s="155">
        <f t="shared" si="57"/>
        <v>2.5221674597945068E-3</v>
      </c>
      <c r="V335" s="155">
        <f t="shared" si="57"/>
        <v>2.534406747294376E-3</v>
      </c>
      <c r="W335" s="155">
        <f t="shared" si="57"/>
        <v>5.4657323239973108E-3</v>
      </c>
      <c r="X335" s="155">
        <f t="shared" si="57"/>
        <v>5.4865742775002139E-3</v>
      </c>
      <c r="Y335" s="155">
        <f t="shared" si="57"/>
        <v>5.5063474128747656E-3</v>
      </c>
      <c r="Z335" s="155">
        <f t="shared" si="57"/>
        <v>5.5250517301209607E-3</v>
      </c>
      <c r="AA335" s="155">
        <f t="shared" si="57"/>
        <v>5.5426872292388034E-3</v>
      </c>
      <c r="AB335" s="155">
        <f t="shared" si="57"/>
        <v>5.5592539102282904E-3</v>
      </c>
      <c r="AC335" s="155"/>
      <c r="AG335" s="174">
        <f>D335*D43*PRODUCT($CJ335:CJ335)</f>
        <v>9.9886847355767208E-2</v>
      </c>
      <c r="AH335" s="174">
        <f>E335*E43*PRODUCT($CJ335:CK335)</f>
        <v>0.10015732100160096</v>
      </c>
      <c r="AI335" s="174">
        <f>F335*F43*PRODUCT($CJ335:CL335)</f>
        <v>0.10039297187185041</v>
      </c>
      <c r="AJ335" s="174">
        <f>G335*G43*PRODUCT($CJ335:CM335)</f>
        <v>0.10058159856642584</v>
      </c>
      <c r="AK335" s="174">
        <f>H335*H43*PRODUCT($CJ335:CN335)</f>
        <v>0.10073057406338609</v>
      </c>
      <c r="AL335" s="174">
        <f>I335*I43*PRODUCT($CJ335:CO335)</f>
        <v>0.10082710407871057</v>
      </c>
      <c r="AM335" s="174">
        <f>J335*J43*PRODUCT($CJ335:CP335)</f>
        <v>0.10087140213930725</v>
      </c>
      <c r="AN335" s="174">
        <f>K335*K43*PRODUCT($CJ335:CQ335)</f>
        <v>0.10086928550466603</v>
      </c>
      <c r="AO335" s="174">
        <f>L335*L43*PRODUCT($CJ335:CR335)</f>
        <v>0.1008157011733983</v>
      </c>
      <c r="AP335" s="174">
        <f>M335*M43*PRODUCT($CJ335:CS335)</f>
        <v>0.32616018212916104</v>
      </c>
      <c r="AQ335" s="174">
        <f>N335*N43*PRODUCT($CJ335:CT335)</f>
        <v>0.32496888198350116</v>
      </c>
      <c r="AR335" s="174">
        <f>O335*O43*PRODUCT($CJ335:CU335)</f>
        <v>0.32348418049358618</v>
      </c>
      <c r="AS335" s="174">
        <f>P335*P43*PRODUCT($CJ335:CV335)</f>
        <v>0.321747008020981</v>
      </c>
      <c r="AT335" s="174">
        <f>Q335*Q43*PRODUCT($CJ335:CW335)</f>
        <v>0.31969042420069449</v>
      </c>
      <c r="AU335" s="174">
        <f>R335*R43*PRODUCT($CJ335:CX335)</f>
        <v>0.31740923919083724</v>
      </c>
      <c r="AV335" s="174">
        <f>S335*S43*PRODUCT($CJ335:CY335)</f>
        <v>0.31480519945094704</v>
      </c>
      <c r="AW335" s="174">
        <f>T335*T43*PRODUCT($CJ335:CZ335)</f>
        <v>0.31188757249705218</v>
      </c>
      <c r="AX335" s="174">
        <f>U335*U43*PRODUCT($CJ335:DA335)</f>
        <v>0.30867737923132871</v>
      </c>
      <c r="AY335" s="174">
        <f>V335*V43*PRODUCT($CJ335:DB335)</f>
        <v>0.30520271639083019</v>
      </c>
      <c r="AZ335" s="174">
        <f>W335*W43*PRODUCT($CJ335:DC335)</f>
        <v>0.64718400952068478</v>
      </c>
      <c r="BA335" s="174">
        <f>X335*X43*PRODUCT($CJ335:DD335)</f>
        <v>0.63577641279220765</v>
      </c>
      <c r="BB335" s="174">
        <f>Y335*Y43*PRODUCT($CJ335:DE335)</f>
        <v>0.62303141148068264</v>
      </c>
      <c r="BC335" s="174">
        <f>Z335*Z43*PRODUCT($CJ335:DF335)</f>
        <v>0.6095112485592179</v>
      </c>
      <c r="BD335" s="174">
        <f>AA335*AA43*PRODUCT($CJ335:DG335)</f>
        <v>0.59499894679768761</v>
      </c>
      <c r="BE335" s="174">
        <f>AB335*AB43*PRODUCT($CJ335:DH335)</f>
        <v>0.5793197508527036</v>
      </c>
      <c r="BI335" s="169">
        <f>SUM($AF335:AG335)-SUM($AF367:AG367)-SUM($C367:D367)-SUM($BH367:BI367)</f>
        <v>9.9886847355767208E-2</v>
      </c>
      <c r="BJ335" s="169">
        <f>SUM($AF335:AH335)-SUM($AF367:AH367)-SUM($C367:E367)-SUM($BH367:BJ367)</f>
        <v>0.18330355825624683</v>
      </c>
      <c r="BK335" s="169">
        <f>SUM($AF335:AI335)-SUM($AF367:AI367)-SUM($C367:F367)-SUM($BH367:BK367)</f>
        <v>0.25295002276935974</v>
      </c>
      <c r="BL335" s="169">
        <f>SUM($AF335:AJ335)-SUM($AF367:AJ367)-SUM($C367:G367)-SUM($BH367:BL367)</f>
        <v>0.31106936460157225</v>
      </c>
      <c r="BM335" s="169">
        <f>SUM($AF335:AK335)-SUM($AF367:AK367)-SUM($C367:H367)-SUM($BH367:BM367)</f>
        <v>0.35954226504520576</v>
      </c>
      <c r="BN335" s="169">
        <f>SUM($AF335:AL335)-SUM($AF367:AL367)-SUM($C367:I367)-SUM($BH367:BN367)</f>
        <v>0.39989320400125317</v>
      </c>
      <c r="BO335" s="169">
        <f>SUM($AF335:AM335)-SUM($AF367:AM367)-SUM($C367:J367)-SUM($BH367:BO367)</f>
        <v>0.43342117060684499</v>
      </c>
      <c r="BP335" s="169">
        <f>SUM($AF335:AN335)-SUM($AF367:AN367)-SUM($C367:K367)-SUM($BH367:BP367)</f>
        <v>0.46121806865107123</v>
      </c>
      <c r="BQ335" s="169">
        <f>SUM($AF335:AO335)-SUM($AF367:AO367)-SUM($C367:L367)-SUM($BH367:BQ367)</f>
        <v>0.48418943319508373</v>
      </c>
      <c r="BR335" s="169">
        <f>SUM($AF335:AP335)-SUM($AF367:AP367)-SUM($C367:M367)-SUM($BH367:BR367)</f>
        <v>0.72853977961447469</v>
      </c>
      <c r="BS335" s="169">
        <f>SUM($AF335:AQ335)-SUM($AF367:AQ367)-SUM($C367:N367)-SUM($BH367:BS367)</f>
        <v>0.93022392588203351</v>
      </c>
      <c r="BT335" s="169">
        <f>SUM($AF335:AR335)-SUM($AF367:AR367)-SUM($C367:O367)-SUM($BH367:BT367)</f>
        <v>1.0960558057595158</v>
      </c>
      <c r="BU335" s="169">
        <f>SUM($AF335:AS335)-SUM($AF367:AS367)-SUM($C367:P367)-SUM($BH367:BU367)</f>
        <v>1.2317761114547752</v>
      </c>
      <c r="BV335" s="169">
        <f>SUM($AF335:AT335)-SUM($AF367:AT367)-SUM($C367:Q367)-SUM($BH367:BV367)</f>
        <v>1.3420835283994785</v>
      </c>
      <c r="BW335" s="169">
        <f>SUM($AF335:AU335)-SUM($AF367:AU367)-SUM($C367:R367)-SUM($BH367:BW367)</f>
        <v>1.4310376011521762</v>
      </c>
      <c r="BX335" s="169">
        <f>SUM($AF335:AV335)-SUM($AF367:AV367)-SUM($C367:S367)-SUM($BH367:BX367)</f>
        <v>1.5016457665330134</v>
      </c>
      <c r="BY335" s="169">
        <f>SUM($AF335:AW335)-SUM($AF367:AW367)-SUM($C367:T367)-SUM($BH367:BY367)</f>
        <v>1.5566647873488551</v>
      </c>
      <c r="BZ335" s="169">
        <f>SUM($AF335:AX335)-SUM($AF367:AX367)-SUM($C367:U367)-SUM($BH367:BZ367)</f>
        <v>1.5984272621675264</v>
      </c>
      <c r="CA335" s="169">
        <f>SUM($AF335:AY335)-SUM($AF367:AY367)-SUM($C367:V367)-SUM($BH367:CA367)</f>
        <v>1.6289173732698941</v>
      </c>
      <c r="CB335" s="169">
        <f>SUM($AF335:AZ335)-SUM($AF367:AZ367)-SUM($C367:W367)-SUM($BH367:CB367)</f>
        <v>1.9962844411129883</v>
      </c>
      <c r="CC335" s="169">
        <f>SUM($AF335:BA335)-SUM($AF367:BA367)-SUM($C367:X367)-SUM($BH367:CC367)</f>
        <v>2.2881162935664054</v>
      </c>
      <c r="CD335" s="169">
        <f>SUM($AF335:BB335)-SUM($AF367:BB367)-SUM($C367:Y367)-SUM($BH367:CD367)</f>
        <v>2.5156453551576972</v>
      </c>
      <c r="CE335" s="169">
        <f>SUM($AF335:BC335)-SUM($AF367:BC367)-SUM($C367:Z367)-SUM($BH367:CE367)</f>
        <v>2.6891276155150101</v>
      </c>
      <c r="CF335" s="169">
        <f>SUM($AF335:BD335)-SUM($AF367:BD367)-SUM($C367:AA367)-SUM($BH367:CF367)</f>
        <v>2.81660517188556</v>
      </c>
      <c r="CG335" s="169">
        <f>SUM($AF335:BE335)-SUM($AF367:BE367)-SUM($C367:AB367)-SUM($BH367:CG367)</f>
        <v>2.9045768726838816</v>
      </c>
      <c r="CJ335" s="67">
        <f>1-C335</f>
        <v>1</v>
      </c>
      <c r="CK335" s="67">
        <f t="shared" ref="CK335:DI348" si="58">1-D335</f>
        <v>0.9992855029315707</v>
      </c>
      <c r="CL335" s="67">
        <f t="shared" si="58"/>
        <v>0.999281723951987</v>
      </c>
      <c r="CM335" s="67">
        <f t="shared" si="58"/>
        <v>0.99927794497240341</v>
      </c>
      <c r="CN335" s="67">
        <f t="shared" si="58"/>
        <v>0.99927416599281971</v>
      </c>
      <c r="CO335" s="67">
        <f t="shared" si="58"/>
        <v>0.99927038701323601</v>
      </c>
      <c r="CP335" s="67">
        <f t="shared" si="58"/>
        <v>0.9992666080336523</v>
      </c>
      <c r="CQ335" s="67">
        <f t="shared" si="58"/>
        <v>0.9992628290540686</v>
      </c>
      <c r="CR335" s="67">
        <f t="shared" si="58"/>
        <v>0.9992590500744849</v>
      </c>
      <c r="CS335" s="67">
        <f t="shared" si="58"/>
        <v>0.99925527109490131</v>
      </c>
      <c r="CT335" s="67">
        <f t="shared" si="58"/>
        <v>0.99757574684020445</v>
      </c>
      <c r="CU335" s="67">
        <f t="shared" si="58"/>
        <v>0.99756350755270462</v>
      </c>
      <c r="CV335" s="67">
        <f t="shared" si="58"/>
        <v>0.99755126826520468</v>
      </c>
      <c r="CW335" s="67">
        <f t="shared" si="58"/>
        <v>0.99753902897770486</v>
      </c>
      <c r="CX335" s="67">
        <f t="shared" si="58"/>
        <v>0.99752678969020492</v>
      </c>
      <c r="CY335" s="67">
        <f t="shared" si="58"/>
        <v>0.99751455040270509</v>
      </c>
      <c r="CZ335" s="67">
        <f t="shared" si="58"/>
        <v>0.99750231111520526</v>
      </c>
      <c r="DA335" s="67">
        <f t="shared" si="58"/>
        <v>0.99749007182770533</v>
      </c>
      <c r="DB335" s="67">
        <f t="shared" si="58"/>
        <v>0.9974778325402055</v>
      </c>
      <c r="DC335" s="67">
        <f t="shared" si="58"/>
        <v>0.99746559325270567</v>
      </c>
      <c r="DD335" s="67">
        <f t="shared" si="58"/>
        <v>0.99453426767600273</v>
      </c>
      <c r="DE335" s="67">
        <f t="shared" si="58"/>
        <v>0.99451342572249979</v>
      </c>
      <c r="DF335" s="67">
        <f t="shared" si="58"/>
        <v>0.99449365258712519</v>
      </c>
      <c r="DG335" s="67">
        <f t="shared" si="58"/>
        <v>0.99447494826987903</v>
      </c>
      <c r="DH335" s="67">
        <f t="shared" si="58"/>
        <v>0.99445731277076121</v>
      </c>
      <c r="DI335" s="67">
        <f t="shared" si="58"/>
        <v>0.99444074608977173</v>
      </c>
      <c r="DM335" s="188">
        <f>IF(ISERROR(BI335/D43),"",BI335/D43)</f>
        <v>7.144970684292715E-4</v>
      </c>
      <c r="DN335" s="188">
        <f t="shared" ref="DN335:EK345" si="59">IF(ISERROR(BJ335/E43),"",BJ335/E43)</f>
        <v>1.3136182316522155E-3</v>
      </c>
      <c r="DO335" s="188">
        <f t="shared" si="59"/>
        <v>1.8166833676406151E-3</v>
      </c>
      <c r="DP335" s="188">
        <f t="shared" si="59"/>
        <v>2.2399578921832625E-3</v>
      </c>
      <c r="DQ335" s="188">
        <f t="shared" si="59"/>
        <v>2.5967473093631076E-3</v>
      </c>
      <c r="DR335" s="188">
        <f t="shared" si="59"/>
        <v>2.8982402882601305E-3</v>
      </c>
      <c r="DS335" s="188">
        <f t="shared" si="59"/>
        <v>3.1537201960067057E-3</v>
      </c>
      <c r="DT335" s="188">
        <f t="shared" si="59"/>
        <v>3.3707678714885716E-3</v>
      </c>
      <c r="DU335" s="188">
        <f t="shared" si="59"/>
        <v>3.5559533244117398E-3</v>
      </c>
      <c r="DV335" s="188">
        <f t="shared" si="59"/>
        <v>5.3795686785310807E-3</v>
      </c>
      <c r="DW335" s="188">
        <f t="shared" si="59"/>
        <v>6.9120017228490793E-3</v>
      </c>
      <c r="DX335" s="188">
        <f t="shared" si="59"/>
        <v>8.2026545505674148E-3</v>
      </c>
      <c r="DY335" s="188">
        <f t="shared" si="59"/>
        <v>9.291644341232877E-3</v>
      </c>
      <c r="DZ335" s="188">
        <f t="shared" si="59"/>
        <v>1.021432520191831E-2</v>
      </c>
      <c r="EA335" s="188">
        <f t="shared" si="59"/>
        <v>1.0996632809395812E-2</v>
      </c>
      <c r="EB335" s="188">
        <f t="shared" si="59"/>
        <v>1.1662897583583966E-2</v>
      </c>
      <c r="EC335" s="188">
        <f t="shared" si="59"/>
        <v>1.2232486824853289E-2</v>
      </c>
      <c r="ED335" s="188">
        <f t="shared" si="59"/>
        <v>1.272116852104078E-2</v>
      </c>
      <c r="EE335" s="188">
        <f t="shared" si="59"/>
        <v>1.3141811800593558E-2</v>
      </c>
      <c r="EF335" s="188">
        <f t="shared" si="59"/>
        <v>1.6338387546805399E-2</v>
      </c>
      <c r="EG335" s="188">
        <f t="shared" si="59"/>
        <v>1.9030968379034351E-2</v>
      </c>
      <c r="EH335" s="188">
        <f t="shared" si="59"/>
        <v>2.1310796149887894E-2</v>
      </c>
      <c r="EI335" s="188">
        <f t="shared" si="59"/>
        <v>2.3236175324900368E-2</v>
      </c>
      <c r="EJ335" s="188">
        <f t="shared" si="59"/>
        <v>2.4872681202033252E-2</v>
      </c>
      <c r="EK335" s="188">
        <f t="shared" si="59"/>
        <v>2.6276024096636704E-2</v>
      </c>
    </row>
    <row r="336" spans="1:141" x14ac:dyDescent="0.3">
      <c r="B336" s="1">
        <v>2</v>
      </c>
      <c r="C336" s="155"/>
      <c r="D336" s="155"/>
      <c r="E336" s="155">
        <f t="shared" si="57"/>
        <v>7.144970684292715E-4</v>
      </c>
      <c r="F336" s="155">
        <f t="shared" si="57"/>
        <v>7.1827604801295495E-4</v>
      </c>
      <c r="G336" s="155">
        <f t="shared" si="57"/>
        <v>7.2205502759663828E-4</v>
      </c>
      <c r="H336" s="155">
        <f t="shared" si="57"/>
        <v>7.2583400718032173E-4</v>
      </c>
      <c r="I336" s="155">
        <f t="shared" si="57"/>
        <v>7.2961298676400496E-4</v>
      </c>
      <c r="J336" s="155">
        <f t="shared" si="57"/>
        <v>7.3339196634768841E-4</v>
      </c>
      <c r="K336" s="155">
        <f t="shared" si="57"/>
        <v>7.3717094593137163E-4</v>
      </c>
      <c r="L336" s="155">
        <f t="shared" si="57"/>
        <v>7.4094992551505508E-4</v>
      </c>
      <c r="M336" s="155">
        <f t="shared" si="57"/>
        <v>7.4472890509873842E-4</v>
      </c>
      <c r="N336" s="155">
        <f t="shared" si="57"/>
        <v>2.424253159795553E-3</v>
      </c>
      <c r="O336" s="155">
        <f t="shared" si="57"/>
        <v>2.4364924472954222E-3</v>
      </c>
      <c r="P336" s="155">
        <f t="shared" si="57"/>
        <v>2.4487317347952919E-3</v>
      </c>
      <c r="Q336" s="155">
        <f t="shared" si="57"/>
        <v>2.4609710222951607E-3</v>
      </c>
      <c r="R336" s="155">
        <f t="shared" si="57"/>
        <v>2.4732103097950299E-3</v>
      </c>
      <c r="S336" s="155">
        <f t="shared" si="57"/>
        <v>2.4854495972948991E-3</v>
      </c>
      <c r="T336" s="155">
        <f t="shared" si="57"/>
        <v>2.4976888847947683E-3</v>
      </c>
      <c r="U336" s="155">
        <f t="shared" si="57"/>
        <v>2.5099281722946376E-3</v>
      </c>
      <c r="V336" s="155">
        <f t="shared" si="57"/>
        <v>2.5221674597945068E-3</v>
      </c>
      <c r="W336" s="155">
        <f t="shared" si="57"/>
        <v>2.534406747294376E-3</v>
      </c>
      <c r="X336" s="155">
        <f t="shared" si="57"/>
        <v>5.4657323239973108E-3</v>
      </c>
      <c r="Y336" s="155">
        <f t="shared" si="57"/>
        <v>5.4865742775002139E-3</v>
      </c>
      <c r="Z336" s="155">
        <f t="shared" si="57"/>
        <v>5.5063474128747656E-3</v>
      </c>
      <c r="AA336" s="155">
        <f t="shared" si="57"/>
        <v>5.5250517301209607E-3</v>
      </c>
      <c r="AB336" s="155">
        <f t="shared" si="57"/>
        <v>5.5426872292388034E-3</v>
      </c>
      <c r="AC336" s="155"/>
      <c r="AD336" s="155"/>
      <c r="AG336" s="174">
        <f>D336*D44*PRODUCT($CJ336:CJ336)</f>
        <v>0</v>
      </c>
      <c r="AH336" s="174">
        <f>E336*E44*PRODUCT($CJ336:CK336)</f>
        <v>0</v>
      </c>
      <c r="AI336" s="174">
        <f>F336*F44*PRODUCT($CJ336:CL336)</f>
        <v>0</v>
      </c>
      <c r="AJ336" s="174">
        <f>G336*G44*PRODUCT($CJ336:CM336)</f>
        <v>0</v>
      </c>
      <c r="AK336" s="174">
        <f>H336*H44*PRODUCT($CJ336:CN336)</f>
        <v>0</v>
      </c>
      <c r="AL336" s="174">
        <f>I336*I44*PRODUCT($CJ336:CO336)</f>
        <v>0</v>
      </c>
      <c r="AM336" s="174">
        <f>J336*J44*PRODUCT($CJ336:CP336)</f>
        <v>0</v>
      </c>
      <c r="AN336" s="174">
        <f>K336*K44*PRODUCT($CJ336:CQ336)</f>
        <v>0</v>
      </c>
      <c r="AO336" s="174">
        <f>L336*L44*PRODUCT($CJ336:CR336)</f>
        <v>0</v>
      </c>
      <c r="AP336" s="174">
        <f>M336*M44*PRODUCT($CJ336:CS336)</f>
        <v>0</v>
      </c>
      <c r="AQ336" s="174">
        <f>N336*N44*PRODUCT($CJ336:CT336)</f>
        <v>0</v>
      </c>
      <c r="AR336" s="174">
        <f>O336*O44*PRODUCT($CJ336:CU336)</f>
        <v>0</v>
      </c>
      <c r="AS336" s="174">
        <f>P336*P44*PRODUCT($CJ336:CV336)</f>
        <v>0</v>
      </c>
      <c r="AT336" s="174">
        <f>Q336*Q44*PRODUCT($CJ336:CW336)</f>
        <v>0</v>
      </c>
      <c r="AU336" s="174">
        <f>R336*R44*PRODUCT($CJ336:CX336)</f>
        <v>0</v>
      </c>
      <c r="AV336" s="174">
        <f>S336*S44*PRODUCT($CJ336:CY336)</f>
        <v>0</v>
      </c>
      <c r="AW336" s="174">
        <f>T336*T44*PRODUCT($CJ336:CZ336)</f>
        <v>0</v>
      </c>
      <c r="AX336" s="174">
        <f>U336*U44*PRODUCT($CJ336:DA336)</f>
        <v>0</v>
      </c>
      <c r="AY336" s="174">
        <f>V336*V44*PRODUCT($CJ336:DB336)</f>
        <v>0</v>
      </c>
      <c r="AZ336" s="174">
        <f>W336*W44*PRODUCT($CJ336:DC336)</f>
        <v>0</v>
      </c>
      <c r="BA336" s="174">
        <f>X336*X44*PRODUCT($CJ336:DD336)</f>
        <v>0</v>
      </c>
      <c r="BB336" s="174">
        <f>Y336*Y44*PRODUCT($CJ336:DE336)</f>
        <v>0</v>
      </c>
      <c r="BC336" s="174">
        <f>Z336*Z44*PRODUCT($CJ336:DF336)</f>
        <v>0</v>
      </c>
      <c r="BD336" s="174">
        <f>AA336*AA44*PRODUCT($CJ336:DG336)</f>
        <v>0</v>
      </c>
      <c r="BE336" s="174">
        <f>AB336*AB44*PRODUCT($CJ336:DH336)</f>
        <v>0</v>
      </c>
      <c r="BF336" s="93"/>
      <c r="BI336" s="169">
        <f>SUM($AF336:AG336)-SUM($AF368:AG368)-SUM($C368:D368)-SUM($BH368:BI368)</f>
        <v>0</v>
      </c>
      <c r="BJ336" s="169">
        <f>SUM($AF336:AH336)-SUM($AF368:AH368)-SUM($C368:E368)-SUM($BH368:BJ368)</f>
        <v>0</v>
      </c>
      <c r="BK336" s="169">
        <f>SUM($AF336:AI336)-SUM($AF368:AI368)-SUM($C368:F368)-SUM($BH368:BK368)</f>
        <v>0</v>
      </c>
      <c r="BL336" s="169">
        <f>SUM($AF336:AJ336)-SUM($AF368:AJ368)-SUM($C368:G368)-SUM($BH368:BL368)</f>
        <v>0</v>
      </c>
      <c r="BM336" s="169">
        <f>SUM($AF336:AK336)-SUM($AF368:AK368)-SUM($C368:H368)-SUM($BH368:BM368)</f>
        <v>0</v>
      </c>
      <c r="BN336" s="169">
        <f>SUM($AF336:AL336)-SUM($AF368:AL368)-SUM($C368:I368)-SUM($BH368:BN368)</f>
        <v>0</v>
      </c>
      <c r="BO336" s="169">
        <f>SUM($AF336:AM336)-SUM($AF368:AM368)-SUM($C368:J368)-SUM($BH368:BO368)</f>
        <v>0</v>
      </c>
      <c r="BP336" s="169">
        <f>SUM($AF336:AN336)-SUM($AF368:AN368)-SUM($C368:K368)-SUM($BH368:BP368)</f>
        <v>0</v>
      </c>
      <c r="BQ336" s="169">
        <f>SUM($AF336:AO336)-SUM($AF368:AO368)-SUM($C368:L368)-SUM($BH368:BQ368)</f>
        <v>0</v>
      </c>
      <c r="BR336" s="169">
        <f>SUM($AF336:AP336)-SUM($AF368:AP368)-SUM($C368:M368)-SUM($BH368:BR368)</f>
        <v>0</v>
      </c>
      <c r="BS336" s="169">
        <f>SUM($AF336:AQ336)-SUM($AF368:AQ368)-SUM($C368:N368)-SUM($BH368:BS368)</f>
        <v>0</v>
      </c>
      <c r="BT336" s="169">
        <f>SUM($AF336:AR336)-SUM($AF368:AR368)-SUM($C368:O368)-SUM($BH368:BT368)</f>
        <v>0</v>
      </c>
      <c r="BU336" s="169">
        <f>SUM($AF336:AS336)-SUM($AF368:AS368)-SUM($C368:P368)-SUM($BH368:BU368)</f>
        <v>0</v>
      </c>
      <c r="BV336" s="169">
        <f>SUM($AF336:AT336)-SUM($AF368:AT368)-SUM($C368:Q368)-SUM($BH368:BV368)</f>
        <v>0</v>
      </c>
      <c r="BW336" s="169">
        <f>SUM($AF336:AU336)-SUM($AF368:AU368)-SUM($C368:R368)-SUM($BH368:BW368)</f>
        <v>0</v>
      </c>
      <c r="BX336" s="169">
        <f>SUM($AF336:AV336)-SUM($AF368:AV368)-SUM($C368:S368)-SUM($BH368:BX368)</f>
        <v>0</v>
      </c>
      <c r="BY336" s="169">
        <f>SUM($AF336:AW336)-SUM($AF368:AW368)-SUM($C368:T368)-SUM($BH368:BY368)</f>
        <v>0</v>
      </c>
      <c r="BZ336" s="169">
        <f>SUM($AF336:AX336)-SUM($AF368:AX368)-SUM($C368:U368)-SUM($BH368:BZ368)</f>
        <v>0</v>
      </c>
      <c r="CA336" s="169">
        <f>SUM($AF336:AY336)-SUM($AF368:AY368)-SUM($C368:V368)-SUM($BH368:CA368)</f>
        <v>0</v>
      </c>
      <c r="CB336" s="169">
        <f>SUM($AF336:AZ336)-SUM($AF368:AZ368)-SUM($C368:W368)-SUM($BH368:CB368)</f>
        <v>0</v>
      </c>
      <c r="CC336" s="169">
        <f>SUM($AF336:BA336)-SUM($AF368:BA368)-SUM($C368:X368)-SUM($BH368:CC368)</f>
        <v>0</v>
      </c>
      <c r="CD336" s="169">
        <f>SUM($AF336:BB336)-SUM($AF368:BB368)-SUM($C368:Y368)-SUM($BH368:CD368)</f>
        <v>0</v>
      </c>
      <c r="CE336" s="169">
        <f>SUM($AF336:BC336)-SUM($AF368:BC368)-SUM($C368:Z368)-SUM($BH368:CE368)</f>
        <v>0</v>
      </c>
      <c r="CF336" s="169">
        <f>SUM($AF336:BD336)-SUM($AF368:BD368)-SUM($C368:AA368)-SUM($BH368:CF368)</f>
        <v>0</v>
      </c>
      <c r="CG336" s="169">
        <f>SUM($AF336:BE336)-SUM($AF368:BE368)-SUM($C368:AB368)-SUM($BH368:CG368)</f>
        <v>0</v>
      </c>
      <c r="CH336" s="52"/>
      <c r="CJ336" s="67"/>
      <c r="CK336" s="67">
        <f>1-D336</f>
        <v>1</v>
      </c>
      <c r="CL336" s="67">
        <f t="shared" si="58"/>
        <v>0.9992855029315707</v>
      </c>
      <c r="CM336" s="67">
        <f t="shared" si="58"/>
        <v>0.999281723951987</v>
      </c>
      <c r="CN336" s="67">
        <f t="shared" si="58"/>
        <v>0.99927794497240341</v>
      </c>
      <c r="CO336" s="67">
        <f t="shared" si="58"/>
        <v>0.99927416599281971</v>
      </c>
      <c r="CP336" s="67">
        <f t="shared" si="58"/>
        <v>0.99927038701323601</v>
      </c>
      <c r="CQ336" s="67">
        <f t="shared" si="58"/>
        <v>0.9992666080336523</v>
      </c>
      <c r="CR336" s="67">
        <f t="shared" si="58"/>
        <v>0.9992628290540686</v>
      </c>
      <c r="CS336" s="67">
        <f t="shared" si="58"/>
        <v>0.9992590500744849</v>
      </c>
      <c r="CT336" s="67">
        <f t="shared" si="58"/>
        <v>0.99925527109490131</v>
      </c>
      <c r="CU336" s="67">
        <f t="shared" si="58"/>
        <v>0.99757574684020445</v>
      </c>
      <c r="CV336" s="67">
        <f t="shared" si="58"/>
        <v>0.99756350755270462</v>
      </c>
      <c r="CW336" s="67">
        <f t="shared" si="58"/>
        <v>0.99755126826520468</v>
      </c>
      <c r="CX336" s="67">
        <f t="shared" si="58"/>
        <v>0.99753902897770486</v>
      </c>
      <c r="CY336" s="67">
        <f t="shared" si="58"/>
        <v>0.99752678969020492</v>
      </c>
      <c r="CZ336" s="67">
        <f t="shared" si="58"/>
        <v>0.99751455040270509</v>
      </c>
      <c r="DA336" s="67">
        <f t="shared" si="58"/>
        <v>0.99750231111520526</v>
      </c>
      <c r="DB336" s="67">
        <f t="shared" si="58"/>
        <v>0.99749007182770533</v>
      </c>
      <c r="DC336" s="67">
        <f t="shared" si="58"/>
        <v>0.9974778325402055</v>
      </c>
      <c r="DD336" s="67">
        <f t="shared" si="58"/>
        <v>0.99746559325270567</v>
      </c>
      <c r="DE336" s="67">
        <f t="shared" si="58"/>
        <v>0.99453426767600273</v>
      </c>
      <c r="DF336" s="67">
        <f t="shared" si="58"/>
        <v>0.99451342572249979</v>
      </c>
      <c r="DG336" s="67">
        <f t="shared" si="58"/>
        <v>0.99449365258712519</v>
      </c>
      <c r="DH336" s="67">
        <f t="shared" si="58"/>
        <v>0.99447494826987903</v>
      </c>
      <c r="DI336" s="67">
        <f t="shared" si="58"/>
        <v>0.99445731277076121</v>
      </c>
      <c r="DM336" s="188" t="str">
        <f t="shared" ref="DM336:EB360" si="60">IF(ISERROR(BI336/D44),"",BI336/D44)</f>
        <v/>
      </c>
      <c r="DN336" s="188" t="str">
        <f t="shared" si="59"/>
        <v/>
      </c>
      <c r="DO336" s="188" t="str">
        <f t="shared" si="59"/>
        <v/>
      </c>
      <c r="DP336" s="188" t="str">
        <f t="shared" si="59"/>
        <v/>
      </c>
      <c r="DQ336" s="188" t="str">
        <f t="shared" si="59"/>
        <v/>
      </c>
      <c r="DR336" s="188" t="str">
        <f t="shared" si="59"/>
        <v/>
      </c>
      <c r="DS336" s="188" t="str">
        <f t="shared" si="59"/>
        <v/>
      </c>
      <c r="DT336" s="188" t="str">
        <f t="shared" si="59"/>
        <v/>
      </c>
      <c r="DU336" s="188" t="str">
        <f t="shared" si="59"/>
        <v/>
      </c>
      <c r="DV336" s="188" t="str">
        <f t="shared" si="59"/>
        <v/>
      </c>
      <c r="DW336" s="188" t="str">
        <f t="shared" si="59"/>
        <v/>
      </c>
      <c r="DX336" s="188" t="str">
        <f t="shared" si="59"/>
        <v/>
      </c>
      <c r="DY336" s="188" t="str">
        <f t="shared" si="59"/>
        <v/>
      </c>
      <c r="DZ336" s="188" t="str">
        <f t="shared" si="59"/>
        <v/>
      </c>
      <c r="EA336" s="188" t="str">
        <f t="shared" si="59"/>
        <v/>
      </c>
      <c r="EB336" s="188" t="str">
        <f t="shared" si="59"/>
        <v/>
      </c>
      <c r="EC336" s="188" t="str">
        <f t="shared" si="59"/>
        <v/>
      </c>
      <c r="ED336" s="188" t="str">
        <f t="shared" si="59"/>
        <v/>
      </c>
      <c r="EE336" s="188" t="str">
        <f t="shared" si="59"/>
        <v/>
      </c>
      <c r="EF336" s="188" t="str">
        <f t="shared" si="59"/>
        <v/>
      </c>
      <c r="EG336" s="188" t="str">
        <f t="shared" si="59"/>
        <v/>
      </c>
      <c r="EH336" s="188" t="str">
        <f t="shared" si="59"/>
        <v/>
      </c>
      <c r="EI336" s="188" t="str">
        <f t="shared" si="59"/>
        <v/>
      </c>
      <c r="EJ336" s="188" t="str">
        <f t="shared" si="59"/>
        <v/>
      </c>
      <c r="EK336" s="188" t="str">
        <f t="shared" si="59"/>
        <v/>
      </c>
    </row>
    <row r="337" spans="1:141" x14ac:dyDescent="0.3">
      <c r="B337" s="1">
        <v>3</v>
      </c>
      <c r="C337" s="155"/>
      <c r="D337" s="155"/>
      <c r="E337" s="155"/>
      <c r="F337" s="155">
        <f t="shared" si="57"/>
        <v>7.144970684292715E-4</v>
      </c>
      <c r="G337" s="155">
        <f t="shared" si="57"/>
        <v>7.1827604801295495E-4</v>
      </c>
      <c r="H337" s="155">
        <f t="shared" si="57"/>
        <v>7.2205502759663828E-4</v>
      </c>
      <c r="I337" s="155">
        <f t="shared" si="57"/>
        <v>7.2583400718032173E-4</v>
      </c>
      <c r="J337" s="155">
        <f t="shared" si="57"/>
        <v>7.2961298676400496E-4</v>
      </c>
      <c r="K337" s="155">
        <f t="shared" si="57"/>
        <v>7.3339196634768841E-4</v>
      </c>
      <c r="L337" s="155">
        <f t="shared" si="57"/>
        <v>7.3717094593137163E-4</v>
      </c>
      <c r="M337" s="155">
        <f t="shared" si="57"/>
        <v>7.4094992551505508E-4</v>
      </c>
      <c r="N337" s="155">
        <f t="shared" si="57"/>
        <v>7.4472890509873842E-4</v>
      </c>
      <c r="O337" s="155">
        <f t="shared" si="57"/>
        <v>2.424253159795553E-3</v>
      </c>
      <c r="P337" s="155">
        <f t="shared" si="57"/>
        <v>2.4364924472954222E-3</v>
      </c>
      <c r="Q337" s="155">
        <f t="shared" si="57"/>
        <v>2.4487317347952919E-3</v>
      </c>
      <c r="R337" s="155">
        <f t="shared" si="57"/>
        <v>2.4609710222951607E-3</v>
      </c>
      <c r="S337" s="155">
        <f t="shared" si="57"/>
        <v>2.4732103097950299E-3</v>
      </c>
      <c r="T337" s="155">
        <f t="shared" si="57"/>
        <v>2.4854495972948991E-3</v>
      </c>
      <c r="U337" s="155">
        <f t="shared" si="57"/>
        <v>2.4976888847947683E-3</v>
      </c>
      <c r="V337" s="155">
        <f t="shared" si="57"/>
        <v>2.5099281722946376E-3</v>
      </c>
      <c r="W337" s="155">
        <f t="shared" si="57"/>
        <v>2.5221674597945068E-3</v>
      </c>
      <c r="X337" s="155">
        <f t="shared" si="57"/>
        <v>2.534406747294376E-3</v>
      </c>
      <c r="Y337" s="155">
        <f t="shared" si="57"/>
        <v>5.4657323239973108E-3</v>
      </c>
      <c r="Z337" s="155">
        <f t="shared" si="57"/>
        <v>5.4865742775002139E-3</v>
      </c>
      <c r="AA337" s="155">
        <f t="shared" si="57"/>
        <v>5.5063474128747656E-3</v>
      </c>
      <c r="AB337" s="155">
        <f t="shared" si="57"/>
        <v>5.5250517301209607E-3</v>
      </c>
      <c r="AC337" s="155"/>
      <c r="AD337" s="155"/>
      <c r="AE337" s="155"/>
      <c r="AG337" s="174">
        <f>D337*D45*PRODUCT($CJ337:CJ337)</f>
        <v>0</v>
      </c>
      <c r="AH337" s="174">
        <f>E337*E45*PRODUCT($CJ337:CK337)</f>
        <v>0</v>
      </c>
      <c r="AI337" s="174">
        <f>F337*F45*PRODUCT($CJ337:CL337)</f>
        <v>0</v>
      </c>
      <c r="AJ337" s="174">
        <f>G337*G45*PRODUCT($CJ337:CM337)</f>
        <v>0</v>
      </c>
      <c r="AK337" s="174">
        <f>H337*H45*PRODUCT($CJ337:CN337)</f>
        <v>0</v>
      </c>
      <c r="AL337" s="174">
        <f>I337*I45*PRODUCT($CJ337:CO337)</f>
        <v>0</v>
      </c>
      <c r="AM337" s="174">
        <f>J337*J45*PRODUCT($CJ337:CP337)</f>
        <v>0</v>
      </c>
      <c r="AN337" s="174">
        <f>K337*K45*PRODUCT($CJ337:CQ337)</f>
        <v>0</v>
      </c>
      <c r="AO337" s="174">
        <f>L337*L45*PRODUCT($CJ337:CR337)</f>
        <v>0</v>
      </c>
      <c r="AP337" s="174">
        <f>M337*M45*PRODUCT($CJ337:CS337)</f>
        <v>0</v>
      </c>
      <c r="AQ337" s="174">
        <f>N337*N45*PRODUCT($CJ337:CT337)</f>
        <v>0</v>
      </c>
      <c r="AR337" s="174">
        <f>O337*O45*PRODUCT($CJ337:CU337)</f>
        <v>0</v>
      </c>
      <c r="AS337" s="174">
        <f>P337*P45*PRODUCT($CJ337:CV337)</f>
        <v>0</v>
      </c>
      <c r="AT337" s="174">
        <f>Q337*Q45*PRODUCT($CJ337:CW337)</f>
        <v>0</v>
      </c>
      <c r="AU337" s="174">
        <f>R337*R45*PRODUCT($CJ337:CX337)</f>
        <v>0</v>
      </c>
      <c r="AV337" s="174">
        <f>S337*S45*PRODUCT($CJ337:CY337)</f>
        <v>0</v>
      </c>
      <c r="AW337" s="174">
        <f>T337*T45*PRODUCT($CJ337:CZ337)</f>
        <v>0</v>
      </c>
      <c r="AX337" s="174">
        <f>U337*U45*PRODUCT($CJ337:DA337)</f>
        <v>0</v>
      </c>
      <c r="AY337" s="174">
        <f>V337*V45*PRODUCT($CJ337:DB337)</f>
        <v>0</v>
      </c>
      <c r="AZ337" s="174">
        <f>W337*W45*PRODUCT($CJ337:DC337)</f>
        <v>0</v>
      </c>
      <c r="BA337" s="174">
        <f>X337*X45*PRODUCT($CJ337:DD337)</f>
        <v>0</v>
      </c>
      <c r="BB337" s="174">
        <f>Y337*Y45*PRODUCT($CJ337:DE337)</f>
        <v>0</v>
      </c>
      <c r="BC337" s="174">
        <f>Z337*Z45*PRODUCT($CJ337:DF337)</f>
        <v>0</v>
      </c>
      <c r="BD337" s="174">
        <f>AA337*AA45*PRODUCT($CJ337:DG337)</f>
        <v>0</v>
      </c>
      <c r="BE337" s="174">
        <f>AB337*AB45*PRODUCT($CJ337:DH337)</f>
        <v>0</v>
      </c>
      <c r="BF337" s="93"/>
      <c r="BG337" s="93"/>
      <c r="BI337" s="169">
        <f>SUM($AF337:AG337)-SUM($AF369:AG369)-SUM($C369:D369)-SUM($BH369:BI369)</f>
        <v>0</v>
      </c>
      <c r="BJ337" s="169">
        <f>SUM($AF337:AH337)-SUM($AF369:AH369)-SUM($C369:E369)-SUM($BH369:BJ369)</f>
        <v>0</v>
      </c>
      <c r="BK337" s="169">
        <f>SUM($AF337:AI337)-SUM($AF369:AI369)-SUM($C369:F369)-SUM($BH369:BK369)</f>
        <v>0</v>
      </c>
      <c r="BL337" s="169">
        <f>SUM($AF337:AJ337)-SUM($AF369:AJ369)-SUM($C369:G369)-SUM($BH369:BL369)</f>
        <v>0</v>
      </c>
      <c r="BM337" s="169">
        <f>SUM($AF337:AK337)-SUM($AF369:AK369)-SUM($C369:H369)-SUM($BH369:BM369)</f>
        <v>0</v>
      </c>
      <c r="BN337" s="169">
        <f>SUM($AF337:AL337)-SUM($AF369:AL369)-SUM($C369:I369)-SUM($BH369:BN369)</f>
        <v>0</v>
      </c>
      <c r="BO337" s="169">
        <f>SUM($AF337:AM337)-SUM($AF369:AM369)-SUM($C369:J369)-SUM($BH369:BO369)</f>
        <v>0</v>
      </c>
      <c r="BP337" s="169">
        <f>SUM($AF337:AN337)-SUM($AF369:AN369)-SUM($C369:K369)-SUM($BH369:BP369)</f>
        <v>0</v>
      </c>
      <c r="BQ337" s="169">
        <f>SUM($AF337:AO337)-SUM($AF369:AO369)-SUM($C369:L369)-SUM($BH369:BQ369)</f>
        <v>0</v>
      </c>
      <c r="BR337" s="169">
        <f>SUM($AF337:AP337)-SUM($AF369:AP369)-SUM($C369:M369)-SUM($BH369:BR369)</f>
        <v>0</v>
      </c>
      <c r="BS337" s="169">
        <f>SUM($AF337:AQ337)-SUM($AF369:AQ369)-SUM($C369:N369)-SUM($BH369:BS369)</f>
        <v>0</v>
      </c>
      <c r="BT337" s="169">
        <f>SUM($AF337:AR337)-SUM($AF369:AR369)-SUM($C369:O369)-SUM($BH369:BT369)</f>
        <v>0</v>
      </c>
      <c r="BU337" s="169">
        <f>SUM($AF337:AS337)-SUM($AF369:AS369)-SUM($C369:P369)-SUM($BH369:BU369)</f>
        <v>0</v>
      </c>
      <c r="BV337" s="169">
        <f>SUM($AF337:AT337)-SUM($AF369:AT369)-SUM($C369:Q369)-SUM($BH369:BV369)</f>
        <v>0</v>
      </c>
      <c r="BW337" s="169">
        <f>SUM($AF337:AU337)-SUM($AF369:AU369)-SUM($C369:R369)-SUM($BH369:BW369)</f>
        <v>0</v>
      </c>
      <c r="BX337" s="169">
        <f>SUM($AF337:AV337)-SUM($AF369:AV369)-SUM($C369:S369)-SUM($BH369:BX369)</f>
        <v>0</v>
      </c>
      <c r="BY337" s="169">
        <f>SUM($AF337:AW337)-SUM($AF369:AW369)-SUM($C369:T369)-SUM($BH369:BY369)</f>
        <v>0</v>
      </c>
      <c r="BZ337" s="169">
        <f>SUM($AF337:AX337)-SUM($AF369:AX369)-SUM($C369:U369)-SUM($BH369:BZ369)</f>
        <v>0</v>
      </c>
      <c r="CA337" s="169">
        <f>SUM($AF337:AY337)-SUM($AF369:AY369)-SUM($C369:V369)-SUM($BH369:CA369)</f>
        <v>0</v>
      </c>
      <c r="CB337" s="169">
        <f>SUM($AF337:AZ337)-SUM($AF369:AZ369)-SUM($C369:W369)-SUM($BH369:CB369)</f>
        <v>0</v>
      </c>
      <c r="CC337" s="169">
        <f>SUM($AF337:BA337)-SUM($AF369:BA369)-SUM($C369:X369)-SUM($BH369:CC369)</f>
        <v>0</v>
      </c>
      <c r="CD337" s="169">
        <f>SUM($AF337:BB337)-SUM($AF369:BB369)-SUM($C369:Y369)-SUM($BH369:CD369)</f>
        <v>0</v>
      </c>
      <c r="CE337" s="169">
        <f>SUM($AF337:BC337)-SUM($AF369:BC369)-SUM($C369:Z369)-SUM($BH369:CE369)</f>
        <v>0</v>
      </c>
      <c r="CF337" s="169">
        <f>SUM($AF337:BD337)-SUM($AF369:BD369)-SUM($C369:AA369)-SUM($BH369:CF369)</f>
        <v>0</v>
      </c>
      <c r="CG337" s="169">
        <f>SUM($AF337:BE337)-SUM($AF369:BE369)-SUM($C369:AB369)-SUM($BH369:CG369)</f>
        <v>0</v>
      </c>
      <c r="CH337" s="52"/>
      <c r="CI337" s="52"/>
      <c r="CJ337" s="67"/>
      <c r="CK337" s="67"/>
      <c r="CL337" s="67">
        <f>1-E337</f>
        <v>1</v>
      </c>
      <c r="CM337" s="67">
        <f t="shared" si="58"/>
        <v>0.9992855029315707</v>
      </c>
      <c r="CN337" s="67">
        <f t="shared" si="58"/>
        <v>0.999281723951987</v>
      </c>
      <c r="CO337" s="67">
        <f t="shared" si="58"/>
        <v>0.99927794497240341</v>
      </c>
      <c r="CP337" s="67">
        <f t="shared" si="58"/>
        <v>0.99927416599281971</v>
      </c>
      <c r="CQ337" s="67">
        <f t="shared" si="58"/>
        <v>0.99927038701323601</v>
      </c>
      <c r="CR337" s="67">
        <f t="shared" si="58"/>
        <v>0.9992666080336523</v>
      </c>
      <c r="CS337" s="67">
        <f t="shared" si="58"/>
        <v>0.9992628290540686</v>
      </c>
      <c r="CT337" s="67">
        <f t="shared" si="58"/>
        <v>0.9992590500744849</v>
      </c>
      <c r="CU337" s="67">
        <f t="shared" si="58"/>
        <v>0.99925527109490131</v>
      </c>
      <c r="CV337" s="67">
        <f t="shared" si="58"/>
        <v>0.99757574684020445</v>
      </c>
      <c r="CW337" s="67">
        <f t="shared" si="58"/>
        <v>0.99756350755270462</v>
      </c>
      <c r="CX337" s="67">
        <f t="shared" si="58"/>
        <v>0.99755126826520468</v>
      </c>
      <c r="CY337" s="67">
        <f t="shared" si="58"/>
        <v>0.99753902897770486</v>
      </c>
      <c r="CZ337" s="67">
        <f t="shared" si="58"/>
        <v>0.99752678969020492</v>
      </c>
      <c r="DA337" s="67">
        <f t="shared" si="58"/>
        <v>0.99751455040270509</v>
      </c>
      <c r="DB337" s="67">
        <f t="shared" si="58"/>
        <v>0.99750231111520526</v>
      </c>
      <c r="DC337" s="67">
        <f t="shared" si="58"/>
        <v>0.99749007182770533</v>
      </c>
      <c r="DD337" s="67">
        <f t="shared" si="58"/>
        <v>0.9974778325402055</v>
      </c>
      <c r="DE337" s="67">
        <f t="shared" si="58"/>
        <v>0.99746559325270567</v>
      </c>
      <c r="DF337" s="67">
        <f t="shared" si="58"/>
        <v>0.99453426767600273</v>
      </c>
      <c r="DG337" s="67">
        <f t="shared" si="58"/>
        <v>0.99451342572249979</v>
      </c>
      <c r="DH337" s="67">
        <f t="shared" si="58"/>
        <v>0.99449365258712519</v>
      </c>
      <c r="DI337" s="67">
        <f t="shared" si="58"/>
        <v>0.99447494826987903</v>
      </c>
      <c r="DM337" s="188" t="str">
        <f t="shared" si="60"/>
        <v/>
      </c>
      <c r="DN337" s="188" t="str">
        <f t="shared" si="59"/>
        <v/>
      </c>
      <c r="DO337" s="188" t="str">
        <f t="shared" si="59"/>
        <v/>
      </c>
      <c r="DP337" s="188" t="str">
        <f t="shared" si="59"/>
        <v/>
      </c>
      <c r="DQ337" s="188" t="str">
        <f t="shared" si="59"/>
        <v/>
      </c>
      <c r="DR337" s="188" t="str">
        <f t="shared" si="59"/>
        <v/>
      </c>
      <c r="DS337" s="188" t="str">
        <f t="shared" si="59"/>
        <v/>
      </c>
      <c r="DT337" s="188" t="str">
        <f t="shared" si="59"/>
        <v/>
      </c>
      <c r="DU337" s="188" t="str">
        <f t="shared" si="59"/>
        <v/>
      </c>
      <c r="DV337" s="188" t="str">
        <f t="shared" si="59"/>
        <v/>
      </c>
      <c r="DW337" s="188" t="str">
        <f t="shared" si="59"/>
        <v/>
      </c>
      <c r="DX337" s="188" t="str">
        <f t="shared" si="59"/>
        <v/>
      </c>
      <c r="DY337" s="188" t="str">
        <f t="shared" si="59"/>
        <v/>
      </c>
      <c r="DZ337" s="188" t="str">
        <f t="shared" si="59"/>
        <v/>
      </c>
      <c r="EA337" s="188" t="str">
        <f t="shared" si="59"/>
        <v/>
      </c>
      <c r="EB337" s="188" t="str">
        <f t="shared" si="59"/>
        <v/>
      </c>
      <c r="EC337" s="188" t="str">
        <f t="shared" si="59"/>
        <v/>
      </c>
      <c r="ED337" s="188" t="str">
        <f t="shared" si="59"/>
        <v/>
      </c>
      <c r="EE337" s="188" t="str">
        <f t="shared" si="59"/>
        <v/>
      </c>
      <c r="EF337" s="188" t="str">
        <f t="shared" si="59"/>
        <v/>
      </c>
      <c r="EG337" s="188" t="str">
        <f t="shared" si="59"/>
        <v/>
      </c>
      <c r="EH337" s="188" t="str">
        <f t="shared" si="59"/>
        <v/>
      </c>
      <c r="EI337" s="188" t="str">
        <f t="shared" si="59"/>
        <v/>
      </c>
      <c r="EJ337" s="188" t="str">
        <f t="shared" si="59"/>
        <v/>
      </c>
      <c r="EK337" s="188" t="str">
        <f t="shared" si="59"/>
        <v/>
      </c>
    </row>
    <row r="338" spans="1:141" x14ac:dyDescent="0.3">
      <c r="A338" s="52"/>
      <c r="B338" s="1">
        <v>4</v>
      </c>
      <c r="C338" s="155"/>
      <c r="D338" s="155"/>
      <c r="E338" s="155"/>
      <c r="F338" s="155"/>
      <c r="G338" s="155">
        <f t="shared" si="57"/>
        <v>7.144970684292715E-4</v>
      </c>
      <c r="H338" s="155">
        <f t="shared" si="57"/>
        <v>7.1827604801295495E-4</v>
      </c>
      <c r="I338" s="155">
        <f t="shared" si="57"/>
        <v>7.2205502759663828E-4</v>
      </c>
      <c r="J338" s="155">
        <f t="shared" si="57"/>
        <v>7.2583400718032173E-4</v>
      </c>
      <c r="K338" s="155">
        <f t="shared" si="57"/>
        <v>7.2961298676400496E-4</v>
      </c>
      <c r="L338" s="155">
        <f t="shared" si="57"/>
        <v>7.3339196634768841E-4</v>
      </c>
      <c r="M338" s="155">
        <f t="shared" si="57"/>
        <v>7.3717094593137163E-4</v>
      </c>
      <c r="N338" s="155">
        <f t="shared" si="57"/>
        <v>7.4094992551505508E-4</v>
      </c>
      <c r="O338" s="155">
        <f t="shared" si="57"/>
        <v>7.4472890509873842E-4</v>
      </c>
      <c r="P338" s="155">
        <f t="shared" si="57"/>
        <v>2.424253159795553E-3</v>
      </c>
      <c r="Q338" s="155">
        <f t="shared" si="57"/>
        <v>2.4364924472954222E-3</v>
      </c>
      <c r="R338" s="155">
        <f t="shared" si="57"/>
        <v>2.4487317347952919E-3</v>
      </c>
      <c r="S338" s="155">
        <f t="shared" si="57"/>
        <v>2.4609710222951607E-3</v>
      </c>
      <c r="T338" s="155">
        <f t="shared" si="57"/>
        <v>2.4732103097950299E-3</v>
      </c>
      <c r="U338" s="155">
        <f t="shared" si="57"/>
        <v>2.4854495972948991E-3</v>
      </c>
      <c r="V338" s="155">
        <f t="shared" si="57"/>
        <v>2.4976888847947683E-3</v>
      </c>
      <c r="W338" s="155">
        <f t="shared" si="57"/>
        <v>2.5099281722946376E-3</v>
      </c>
      <c r="X338" s="155">
        <f t="shared" si="57"/>
        <v>2.5221674597945068E-3</v>
      </c>
      <c r="Y338" s="155">
        <f t="shared" si="57"/>
        <v>2.534406747294376E-3</v>
      </c>
      <c r="Z338" s="155">
        <f t="shared" si="57"/>
        <v>5.4657323239973108E-3</v>
      </c>
      <c r="AA338" s="155">
        <f t="shared" si="57"/>
        <v>5.4865742775002139E-3</v>
      </c>
      <c r="AB338" s="155">
        <f t="shared" si="57"/>
        <v>5.5063474128747656E-3</v>
      </c>
      <c r="AC338" s="155"/>
      <c r="AD338" s="155"/>
      <c r="AE338" s="155"/>
      <c r="AF338" s="155"/>
      <c r="AG338" s="174">
        <f>D338*D46*PRODUCT($CJ338:CJ338)</f>
        <v>0</v>
      </c>
      <c r="AH338" s="174">
        <f>E338*E46*PRODUCT($CJ338:CK338)</f>
        <v>0</v>
      </c>
      <c r="AI338" s="174">
        <f>F338*F46*PRODUCT($CJ338:CL338)</f>
        <v>0</v>
      </c>
      <c r="AJ338" s="174">
        <f>G338*G46*PRODUCT($CJ338:CM338)</f>
        <v>0</v>
      </c>
      <c r="AK338" s="174">
        <f>H338*H46*PRODUCT($CJ338:CN338)</f>
        <v>0</v>
      </c>
      <c r="AL338" s="174">
        <f>I338*I46*PRODUCT($CJ338:CO338)</f>
        <v>0</v>
      </c>
      <c r="AM338" s="174">
        <f>J338*J46*PRODUCT($CJ338:CP338)</f>
        <v>0</v>
      </c>
      <c r="AN338" s="174">
        <f>K338*K46*PRODUCT($CJ338:CQ338)</f>
        <v>0</v>
      </c>
      <c r="AO338" s="174">
        <f>L338*L46*PRODUCT($CJ338:CR338)</f>
        <v>0</v>
      </c>
      <c r="AP338" s="174">
        <f>M338*M46*PRODUCT($CJ338:CS338)</f>
        <v>0</v>
      </c>
      <c r="AQ338" s="174">
        <f>N338*N46*PRODUCT($CJ338:CT338)</f>
        <v>0</v>
      </c>
      <c r="AR338" s="174">
        <f>O338*O46*PRODUCT($CJ338:CU338)</f>
        <v>0</v>
      </c>
      <c r="AS338" s="174">
        <f>P338*P46*PRODUCT($CJ338:CV338)</f>
        <v>0</v>
      </c>
      <c r="AT338" s="174">
        <f>Q338*Q46*PRODUCT($CJ338:CW338)</f>
        <v>0</v>
      </c>
      <c r="AU338" s="174">
        <f>R338*R46*PRODUCT($CJ338:CX338)</f>
        <v>0</v>
      </c>
      <c r="AV338" s="174">
        <f>S338*S46*PRODUCT($CJ338:CY338)</f>
        <v>0</v>
      </c>
      <c r="AW338" s="174">
        <f>T338*T46*PRODUCT($CJ338:CZ338)</f>
        <v>0</v>
      </c>
      <c r="AX338" s="174">
        <f>U338*U46*PRODUCT($CJ338:DA338)</f>
        <v>0</v>
      </c>
      <c r="AY338" s="174">
        <f>V338*V46*PRODUCT($CJ338:DB338)</f>
        <v>0</v>
      </c>
      <c r="AZ338" s="174">
        <f>W338*W46*PRODUCT($CJ338:DC338)</f>
        <v>0</v>
      </c>
      <c r="BA338" s="174">
        <f>X338*X46*PRODUCT($CJ338:DD338)</f>
        <v>0</v>
      </c>
      <c r="BB338" s="174">
        <f>Y338*Y46*PRODUCT($CJ338:DE338)</f>
        <v>0</v>
      </c>
      <c r="BC338" s="174">
        <f>Z338*Z46*PRODUCT($CJ338:DF338)</f>
        <v>0</v>
      </c>
      <c r="BD338" s="174">
        <f>AA338*AA46*PRODUCT($CJ338:DG338)</f>
        <v>0</v>
      </c>
      <c r="BE338" s="174">
        <f>AB338*AB46*PRODUCT($CJ338:DH338)</f>
        <v>0</v>
      </c>
      <c r="BF338" s="93"/>
      <c r="BG338" s="93"/>
      <c r="BH338" s="93"/>
      <c r="BI338" s="169">
        <f>SUM($AF338:AG338)-SUM($AF370:AG370)-SUM($C370:D370)-SUM($BH370:BI370)</f>
        <v>0</v>
      </c>
      <c r="BJ338" s="169">
        <f>SUM($AF338:AH338)-SUM($AF370:AH370)-SUM($C370:E370)-SUM($BH370:BJ370)</f>
        <v>0</v>
      </c>
      <c r="BK338" s="169">
        <f>SUM($AF338:AI338)-SUM($AF370:AI370)-SUM($C370:F370)-SUM($BH370:BK370)</f>
        <v>0</v>
      </c>
      <c r="BL338" s="169">
        <f>SUM($AF338:AJ338)-SUM($AF370:AJ370)-SUM($C370:G370)-SUM($BH370:BL370)</f>
        <v>0</v>
      </c>
      <c r="BM338" s="169">
        <f>SUM($AF338:AK338)-SUM($AF370:AK370)-SUM($C370:H370)-SUM($BH370:BM370)</f>
        <v>0</v>
      </c>
      <c r="BN338" s="169">
        <f>SUM($AF338:AL338)-SUM($AF370:AL370)-SUM($C370:I370)-SUM($BH370:BN370)</f>
        <v>0</v>
      </c>
      <c r="BO338" s="169">
        <f>SUM($AF338:AM338)-SUM($AF370:AM370)-SUM($C370:J370)-SUM($BH370:BO370)</f>
        <v>0</v>
      </c>
      <c r="BP338" s="169">
        <f>SUM($AF338:AN338)-SUM($AF370:AN370)-SUM($C370:K370)-SUM($BH370:BP370)</f>
        <v>0</v>
      </c>
      <c r="BQ338" s="169">
        <f>SUM($AF338:AO338)-SUM($AF370:AO370)-SUM($C370:L370)-SUM($BH370:BQ370)</f>
        <v>0</v>
      </c>
      <c r="BR338" s="169">
        <f>SUM($AF338:AP338)-SUM($AF370:AP370)-SUM($C370:M370)-SUM($BH370:BR370)</f>
        <v>0</v>
      </c>
      <c r="BS338" s="169">
        <f>SUM($AF338:AQ338)-SUM($AF370:AQ370)-SUM($C370:N370)-SUM($BH370:BS370)</f>
        <v>0</v>
      </c>
      <c r="BT338" s="169">
        <f>SUM($AF338:AR338)-SUM($AF370:AR370)-SUM($C370:O370)-SUM($BH370:BT370)</f>
        <v>0</v>
      </c>
      <c r="BU338" s="169">
        <f>SUM($AF338:AS338)-SUM($AF370:AS370)-SUM($C370:P370)-SUM($BH370:BU370)</f>
        <v>0</v>
      </c>
      <c r="BV338" s="169">
        <f>SUM($AF338:AT338)-SUM($AF370:AT370)-SUM($C370:Q370)-SUM($BH370:BV370)</f>
        <v>0</v>
      </c>
      <c r="BW338" s="169">
        <f>SUM($AF338:AU338)-SUM($AF370:AU370)-SUM($C370:R370)-SUM($BH370:BW370)</f>
        <v>0</v>
      </c>
      <c r="BX338" s="169">
        <f>SUM($AF338:AV338)-SUM($AF370:AV370)-SUM($C370:S370)-SUM($BH370:BX370)</f>
        <v>0</v>
      </c>
      <c r="BY338" s="169">
        <f>SUM($AF338:AW338)-SUM($AF370:AW370)-SUM($C370:T370)-SUM($BH370:BY370)</f>
        <v>0</v>
      </c>
      <c r="BZ338" s="169">
        <f>SUM($AF338:AX338)-SUM($AF370:AX370)-SUM($C370:U370)-SUM($BH370:BZ370)</f>
        <v>0</v>
      </c>
      <c r="CA338" s="169">
        <f>SUM($AF338:AY338)-SUM($AF370:AY370)-SUM($C370:V370)-SUM($BH370:CA370)</f>
        <v>0</v>
      </c>
      <c r="CB338" s="169">
        <f>SUM($AF338:AZ338)-SUM($AF370:AZ370)-SUM($C370:W370)-SUM($BH370:CB370)</f>
        <v>0</v>
      </c>
      <c r="CC338" s="169">
        <f>SUM($AF338:BA338)-SUM($AF370:BA370)-SUM($C370:X370)-SUM($BH370:CC370)</f>
        <v>0</v>
      </c>
      <c r="CD338" s="169">
        <f>SUM($AF338:BB338)-SUM($AF370:BB370)-SUM($C370:Y370)-SUM($BH370:CD370)</f>
        <v>0</v>
      </c>
      <c r="CE338" s="169">
        <f>SUM($AF338:BC338)-SUM($AF370:BC370)-SUM($C370:Z370)-SUM($BH370:CE370)</f>
        <v>0</v>
      </c>
      <c r="CF338" s="169">
        <f>SUM($AF338:BD338)-SUM($AF370:BD370)-SUM($C370:AA370)-SUM($BH370:CF370)</f>
        <v>0</v>
      </c>
      <c r="CG338" s="169">
        <f>SUM($AF338:BE338)-SUM($AF370:BE370)-SUM($C370:AB370)-SUM($BH370:CG370)</f>
        <v>0</v>
      </c>
      <c r="CH338" s="52"/>
      <c r="CI338" s="52"/>
      <c r="CJ338" s="67"/>
      <c r="CK338" s="67"/>
      <c r="CL338" s="67"/>
      <c r="CM338" s="67">
        <f>1-F338</f>
        <v>1</v>
      </c>
      <c r="CN338" s="67">
        <f t="shared" si="58"/>
        <v>0.9992855029315707</v>
      </c>
      <c r="CO338" s="67">
        <f t="shared" si="58"/>
        <v>0.999281723951987</v>
      </c>
      <c r="CP338" s="67">
        <f t="shared" si="58"/>
        <v>0.99927794497240341</v>
      </c>
      <c r="CQ338" s="67">
        <f t="shared" si="58"/>
        <v>0.99927416599281971</v>
      </c>
      <c r="CR338" s="67">
        <f t="shared" si="58"/>
        <v>0.99927038701323601</v>
      </c>
      <c r="CS338" s="67">
        <f t="shared" si="58"/>
        <v>0.9992666080336523</v>
      </c>
      <c r="CT338" s="67">
        <f t="shared" si="58"/>
        <v>0.9992628290540686</v>
      </c>
      <c r="CU338" s="67">
        <f t="shared" si="58"/>
        <v>0.9992590500744849</v>
      </c>
      <c r="CV338" s="67">
        <f t="shared" si="58"/>
        <v>0.99925527109490131</v>
      </c>
      <c r="CW338" s="67">
        <f t="shared" si="58"/>
        <v>0.99757574684020445</v>
      </c>
      <c r="CX338" s="67">
        <f t="shared" si="58"/>
        <v>0.99756350755270462</v>
      </c>
      <c r="CY338" s="67">
        <f t="shared" si="58"/>
        <v>0.99755126826520468</v>
      </c>
      <c r="CZ338" s="67">
        <f t="shared" si="58"/>
        <v>0.99753902897770486</v>
      </c>
      <c r="DA338" s="67">
        <f t="shared" si="58"/>
        <v>0.99752678969020492</v>
      </c>
      <c r="DB338" s="67">
        <f t="shared" si="58"/>
        <v>0.99751455040270509</v>
      </c>
      <c r="DC338" s="67">
        <f t="shared" si="58"/>
        <v>0.99750231111520526</v>
      </c>
      <c r="DD338" s="67">
        <f t="shared" si="58"/>
        <v>0.99749007182770533</v>
      </c>
      <c r="DE338" s="67">
        <f t="shared" si="58"/>
        <v>0.9974778325402055</v>
      </c>
      <c r="DF338" s="67">
        <f t="shared" si="58"/>
        <v>0.99746559325270567</v>
      </c>
      <c r="DG338" s="67">
        <f t="shared" si="58"/>
        <v>0.99453426767600273</v>
      </c>
      <c r="DH338" s="67">
        <f t="shared" si="58"/>
        <v>0.99451342572249979</v>
      </c>
      <c r="DI338" s="67">
        <f t="shared" si="58"/>
        <v>0.99449365258712519</v>
      </c>
      <c r="DL338" s="67"/>
      <c r="DM338" s="188" t="str">
        <f t="shared" si="60"/>
        <v/>
      </c>
      <c r="DN338" s="188" t="str">
        <f t="shared" si="59"/>
        <v/>
      </c>
      <c r="DO338" s="188" t="str">
        <f t="shared" si="59"/>
        <v/>
      </c>
      <c r="DP338" s="188" t="str">
        <f t="shared" si="59"/>
        <v/>
      </c>
      <c r="DQ338" s="188" t="str">
        <f t="shared" si="59"/>
        <v/>
      </c>
      <c r="DR338" s="188" t="str">
        <f t="shared" si="59"/>
        <v/>
      </c>
      <c r="DS338" s="188" t="str">
        <f t="shared" si="59"/>
        <v/>
      </c>
      <c r="DT338" s="188" t="str">
        <f t="shared" si="59"/>
        <v/>
      </c>
      <c r="DU338" s="188" t="str">
        <f t="shared" si="59"/>
        <v/>
      </c>
      <c r="DV338" s="188" t="str">
        <f t="shared" si="59"/>
        <v/>
      </c>
      <c r="DW338" s="188" t="str">
        <f t="shared" si="59"/>
        <v/>
      </c>
      <c r="DX338" s="188" t="str">
        <f t="shared" si="59"/>
        <v/>
      </c>
      <c r="DY338" s="188" t="str">
        <f t="shared" si="59"/>
        <v/>
      </c>
      <c r="DZ338" s="188" t="str">
        <f t="shared" si="59"/>
        <v/>
      </c>
      <c r="EA338" s="188" t="str">
        <f t="shared" si="59"/>
        <v/>
      </c>
      <c r="EB338" s="188" t="str">
        <f t="shared" si="59"/>
        <v/>
      </c>
      <c r="EC338" s="188" t="str">
        <f t="shared" si="59"/>
        <v/>
      </c>
      <c r="ED338" s="188" t="str">
        <f t="shared" si="59"/>
        <v/>
      </c>
      <c r="EE338" s="188" t="str">
        <f t="shared" si="59"/>
        <v/>
      </c>
      <c r="EF338" s="188" t="str">
        <f t="shared" si="59"/>
        <v/>
      </c>
      <c r="EG338" s="188" t="str">
        <f t="shared" si="59"/>
        <v/>
      </c>
      <c r="EH338" s="188" t="str">
        <f t="shared" si="59"/>
        <v/>
      </c>
      <c r="EI338" s="188" t="str">
        <f t="shared" si="59"/>
        <v/>
      </c>
      <c r="EJ338" s="188" t="str">
        <f t="shared" si="59"/>
        <v/>
      </c>
      <c r="EK338" s="188" t="str">
        <f t="shared" si="59"/>
        <v/>
      </c>
    </row>
    <row r="339" spans="1:141" x14ac:dyDescent="0.3">
      <c r="B339" s="1">
        <v>5</v>
      </c>
      <c r="C339" s="155"/>
      <c r="D339" s="155"/>
      <c r="E339" s="155"/>
      <c r="F339" s="155"/>
      <c r="G339" s="155"/>
      <c r="H339" s="155">
        <f t="shared" si="57"/>
        <v>7.144970684292715E-4</v>
      </c>
      <c r="I339" s="155">
        <f t="shared" si="57"/>
        <v>7.1827604801295495E-4</v>
      </c>
      <c r="J339" s="155">
        <f t="shared" si="57"/>
        <v>7.2205502759663828E-4</v>
      </c>
      <c r="K339" s="155">
        <f t="shared" si="57"/>
        <v>7.2583400718032173E-4</v>
      </c>
      <c r="L339" s="155">
        <f t="shared" si="57"/>
        <v>7.2961298676400496E-4</v>
      </c>
      <c r="M339" s="155">
        <f t="shared" si="57"/>
        <v>7.3339196634768841E-4</v>
      </c>
      <c r="N339" s="155">
        <f t="shared" si="57"/>
        <v>7.3717094593137163E-4</v>
      </c>
      <c r="O339" s="155">
        <f t="shared" si="57"/>
        <v>7.4094992551505508E-4</v>
      </c>
      <c r="P339" s="155">
        <f t="shared" si="57"/>
        <v>7.4472890509873842E-4</v>
      </c>
      <c r="Q339" s="155">
        <f t="shared" si="57"/>
        <v>2.424253159795553E-3</v>
      </c>
      <c r="R339" s="155">
        <f t="shared" si="57"/>
        <v>2.4364924472954222E-3</v>
      </c>
      <c r="S339" s="155">
        <f t="shared" si="57"/>
        <v>2.4487317347952919E-3</v>
      </c>
      <c r="T339" s="155">
        <f t="shared" si="57"/>
        <v>2.4609710222951607E-3</v>
      </c>
      <c r="U339" s="155">
        <f t="shared" si="57"/>
        <v>2.4732103097950299E-3</v>
      </c>
      <c r="V339" s="155">
        <f t="shared" si="57"/>
        <v>2.4854495972948991E-3</v>
      </c>
      <c r="W339" s="155">
        <f t="shared" si="57"/>
        <v>2.4976888847947683E-3</v>
      </c>
      <c r="X339" s="155">
        <f t="shared" si="57"/>
        <v>2.5099281722946376E-3</v>
      </c>
      <c r="Y339" s="155">
        <f t="shared" si="57"/>
        <v>2.5221674597945068E-3</v>
      </c>
      <c r="Z339" s="155">
        <f t="shared" si="57"/>
        <v>2.534406747294376E-3</v>
      </c>
      <c r="AA339" s="155">
        <f t="shared" si="57"/>
        <v>5.4657323239973108E-3</v>
      </c>
      <c r="AB339" s="155">
        <f t="shared" si="57"/>
        <v>5.4865742775002139E-3</v>
      </c>
      <c r="AC339" s="155"/>
      <c r="AD339" s="155"/>
      <c r="AE339" s="155"/>
      <c r="AF339" s="155"/>
      <c r="AG339" s="174">
        <f>D339*D47*PRODUCT($CJ339:CJ339)</f>
        <v>0</v>
      </c>
      <c r="AH339" s="174">
        <f>E339*E47*PRODUCT($CJ339:CK339)</f>
        <v>0</v>
      </c>
      <c r="AI339" s="174">
        <f>F339*F47*PRODUCT($CJ339:CL339)</f>
        <v>0</v>
      </c>
      <c r="AJ339" s="174">
        <f>G339*G47*PRODUCT($CJ339:CM339)</f>
        <v>0</v>
      </c>
      <c r="AK339" s="174">
        <f>H339*H47*PRODUCT($CJ339:CN339)</f>
        <v>0</v>
      </c>
      <c r="AL339" s="174">
        <f>I339*I47*PRODUCT($CJ339:CO339)</f>
        <v>0</v>
      </c>
      <c r="AM339" s="174">
        <f>J339*J47*PRODUCT($CJ339:CP339)</f>
        <v>0</v>
      </c>
      <c r="AN339" s="174">
        <f>K339*K47*PRODUCT($CJ339:CQ339)</f>
        <v>0</v>
      </c>
      <c r="AO339" s="174">
        <f>L339*L47*PRODUCT($CJ339:CR339)</f>
        <v>0</v>
      </c>
      <c r="AP339" s="174">
        <f>M339*M47*PRODUCT($CJ339:CS339)</f>
        <v>0</v>
      </c>
      <c r="AQ339" s="174">
        <f>N339*N47*PRODUCT($CJ339:CT339)</f>
        <v>0</v>
      </c>
      <c r="AR339" s="174">
        <f>O339*O47*PRODUCT($CJ339:CU339)</f>
        <v>0</v>
      </c>
      <c r="AS339" s="174">
        <f>P339*P47*PRODUCT($CJ339:CV339)</f>
        <v>0</v>
      </c>
      <c r="AT339" s="174">
        <f>Q339*Q47*PRODUCT($CJ339:CW339)</f>
        <v>0</v>
      </c>
      <c r="AU339" s="174">
        <f>R339*R47*PRODUCT($CJ339:CX339)</f>
        <v>0</v>
      </c>
      <c r="AV339" s="174">
        <f>S339*S47*PRODUCT($CJ339:CY339)</f>
        <v>0</v>
      </c>
      <c r="AW339" s="174">
        <f>T339*T47*PRODUCT($CJ339:CZ339)</f>
        <v>0</v>
      </c>
      <c r="AX339" s="174">
        <f>U339*U47*PRODUCT($CJ339:DA339)</f>
        <v>0</v>
      </c>
      <c r="AY339" s="174">
        <f>V339*V47*PRODUCT($CJ339:DB339)</f>
        <v>0</v>
      </c>
      <c r="AZ339" s="174">
        <f>W339*W47*PRODUCT($CJ339:DC339)</f>
        <v>0</v>
      </c>
      <c r="BA339" s="174">
        <f>X339*X47*PRODUCT($CJ339:DD339)</f>
        <v>0</v>
      </c>
      <c r="BB339" s="174">
        <f>Y339*Y47*PRODUCT($CJ339:DE339)</f>
        <v>0</v>
      </c>
      <c r="BC339" s="174">
        <f>Z339*Z47*PRODUCT($CJ339:DF339)</f>
        <v>0</v>
      </c>
      <c r="BD339" s="174">
        <f>AA339*AA47*PRODUCT($CJ339:DG339)</f>
        <v>0</v>
      </c>
      <c r="BE339" s="174">
        <f>AB339*AB47*PRODUCT($CJ339:DH339)</f>
        <v>0</v>
      </c>
      <c r="BF339" s="93"/>
      <c r="BG339" s="93"/>
      <c r="BH339" s="93"/>
      <c r="BI339" s="169">
        <f>SUM($AF339:AG339)-SUM($AF371:AG371)-SUM($C371:D371)-SUM($BH371:BI371)</f>
        <v>0</v>
      </c>
      <c r="BJ339" s="169">
        <f>SUM($AF339:AH339)-SUM($AF371:AH371)-SUM($C371:E371)-SUM($BH371:BJ371)</f>
        <v>0</v>
      </c>
      <c r="BK339" s="169">
        <f>SUM($AF339:AI339)-SUM($AF371:AI371)-SUM($C371:F371)-SUM($BH371:BK371)</f>
        <v>0</v>
      </c>
      <c r="BL339" s="169">
        <f>SUM($AF339:AJ339)-SUM($AF371:AJ371)-SUM($C371:G371)-SUM($BH371:BL371)</f>
        <v>0</v>
      </c>
      <c r="BM339" s="169">
        <f>SUM($AF339:AK339)-SUM($AF371:AK371)-SUM($C371:H371)-SUM($BH371:BM371)</f>
        <v>0</v>
      </c>
      <c r="BN339" s="169">
        <f>SUM($AF339:AL339)-SUM($AF371:AL371)-SUM($C371:I371)-SUM($BH371:BN371)</f>
        <v>0</v>
      </c>
      <c r="BO339" s="169">
        <f>SUM($AF339:AM339)-SUM($AF371:AM371)-SUM($C371:J371)-SUM($BH371:BO371)</f>
        <v>0</v>
      </c>
      <c r="BP339" s="169">
        <f>SUM($AF339:AN339)-SUM($AF371:AN371)-SUM($C371:K371)-SUM($BH371:BP371)</f>
        <v>0</v>
      </c>
      <c r="BQ339" s="169">
        <f>SUM($AF339:AO339)-SUM($AF371:AO371)-SUM($C371:L371)-SUM($BH371:BQ371)</f>
        <v>0</v>
      </c>
      <c r="BR339" s="169">
        <f>SUM($AF339:AP339)-SUM($AF371:AP371)-SUM($C371:M371)-SUM($BH371:BR371)</f>
        <v>0</v>
      </c>
      <c r="BS339" s="169">
        <f>SUM($AF339:AQ339)-SUM($AF371:AQ371)-SUM($C371:N371)-SUM($BH371:BS371)</f>
        <v>0</v>
      </c>
      <c r="BT339" s="169">
        <f>SUM($AF339:AR339)-SUM($AF371:AR371)-SUM($C371:O371)-SUM($BH371:BT371)</f>
        <v>0</v>
      </c>
      <c r="BU339" s="169">
        <f>SUM($AF339:AS339)-SUM($AF371:AS371)-SUM($C371:P371)-SUM($BH371:BU371)</f>
        <v>0</v>
      </c>
      <c r="BV339" s="169">
        <f>SUM($AF339:AT339)-SUM($AF371:AT371)-SUM($C371:Q371)-SUM($BH371:BV371)</f>
        <v>0</v>
      </c>
      <c r="BW339" s="169">
        <f>SUM($AF339:AU339)-SUM($AF371:AU371)-SUM($C371:R371)-SUM($BH371:BW371)</f>
        <v>0</v>
      </c>
      <c r="BX339" s="169">
        <f>SUM($AF339:AV339)-SUM($AF371:AV371)-SUM($C371:S371)-SUM($BH371:BX371)</f>
        <v>0</v>
      </c>
      <c r="BY339" s="169">
        <f>SUM($AF339:AW339)-SUM($AF371:AW371)-SUM($C371:T371)-SUM($BH371:BY371)</f>
        <v>0</v>
      </c>
      <c r="BZ339" s="169">
        <f>SUM($AF339:AX339)-SUM($AF371:AX371)-SUM($C371:U371)-SUM($BH371:BZ371)</f>
        <v>0</v>
      </c>
      <c r="CA339" s="169">
        <f>SUM($AF339:AY339)-SUM($AF371:AY371)-SUM($C371:V371)-SUM($BH371:CA371)</f>
        <v>0</v>
      </c>
      <c r="CB339" s="169">
        <f>SUM($AF339:AZ339)-SUM($AF371:AZ371)-SUM($C371:W371)-SUM($BH371:CB371)</f>
        <v>0</v>
      </c>
      <c r="CC339" s="169">
        <f>SUM($AF339:BA339)-SUM($AF371:BA371)-SUM($C371:X371)-SUM($BH371:CC371)</f>
        <v>0</v>
      </c>
      <c r="CD339" s="169">
        <f>SUM($AF339:BB339)-SUM($AF371:BB371)-SUM($C371:Y371)-SUM($BH371:CD371)</f>
        <v>0</v>
      </c>
      <c r="CE339" s="169">
        <f>SUM($AF339:BC339)-SUM($AF371:BC371)-SUM($C371:Z371)-SUM($BH371:CE371)</f>
        <v>0</v>
      </c>
      <c r="CF339" s="169">
        <f>SUM($AF339:BD339)-SUM($AF371:BD371)-SUM($C371:AA371)-SUM($BH371:CF371)</f>
        <v>0</v>
      </c>
      <c r="CG339" s="169">
        <f>SUM($AF339:BE339)-SUM($AF371:BE371)-SUM($C371:AB371)-SUM($BH371:CG371)</f>
        <v>0</v>
      </c>
      <c r="CH339" s="52"/>
      <c r="CI339" s="52"/>
      <c r="CJ339" s="67"/>
      <c r="CK339" s="67"/>
      <c r="CL339" s="67"/>
      <c r="CM339" s="67"/>
      <c r="CN339" s="67">
        <f>1-G339</f>
        <v>1</v>
      </c>
      <c r="CO339" s="67">
        <f t="shared" si="58"/>
        <v>0.9992855029315707</v>
      </c>
      <c r="CP339" s="67">
        <f t="shared" si="58"/>
        <v>0.999281723951987</v>
      </c>
      <c r="CQ339" s="67">
        <f t="shared" si="58"/>
        <v>0.99927794497240341</v>
      </c>
      <c r="CR339" s="67">
        <f t="shared" si="58"/>
        <v>0.99927416599281971</v>
      </c>
      <c r="CS339" s="67">
        <f t="shared" si="58"/>
        <v>0.99927038701323601</v>
      </c>
      <c r="CT339" s="67">
        <f t="shared" si="58"/>
        <v>0.9992666080336523</v>
      </c>
      <c r="CU339" s="67">
        <f t="shared" si="58"/>
        <v>0.9992628290540686</v>
      </c>
      <c r="CV339" s="67">
        <f t="shared" si="58"/>
        <v>0.9992590500744849</v>
      </c>
      <c r="CW339" s="67">
        <f t="shared" si="58"/>
        <v>0.99925527109490131</v>
      </c>
      <c r="CX339" s="67">
        <f t="shared" si="58"/>
        <v>0.99757574684020445</v>
      </c>
      <c r="CY339" s="67">
        <f t="shared" si="58"/>
        <v>0.99756350755270462</v>
      </c>
      <c r="CZ339" s="67">
        <f t="shared" si="58"/>
        <v>0.99755126826520468</v>
      </c>
      <c r="DA339" s="67">
        <f t="shared" si="58"/>
        <v>0.99753902897770486</v>
      </c>
      <c r="DB339" s="67">
        <f t="shared" si="58"/>
        <v>0.99752678969020492</v>
      </c>
      <c r="DC339" s="67">
        <f t="shared" si="58"/>
        <v>0.99751455040270509</v>
      </c>
      <c r="DD339" s="67">
        <f t="shared" si="58"/>
        <v>0.99750231111520526</v>
      </c>
      <c r="DE339" s="67">
        <f t="shared" si="58"/>
        <v>0.99749007182770533</v>
      </c>
      <c r="DF339" s="67">
        <f t="shared" si="58"/>
        <v>0.9974778325402055</v>
      </c>
      <c r="DG339" s="67">
        <f t="shared" si="58"/>
        <v>0.99746559325270567</v>
      </c>
      <c r="DH339" s="67">
        <f t="shared" si="58"/>
        <v>0.99453426767600273</v>
      </c>
      <c r="DI339" s="67">
        <f t="shared" si="58"/>
        <v>0.99451342572249979</v>
      </c>
      <c r="DM339" s="188" t="str">
        <f t="shared" si="60"/>
        <v/>
      </c>
      <c r="DN339" s="188" t="str">
        <f t="shared" si="59"/>
        <v/>
      </c>
      <c r="DO339" s="188" t="str">
        <f t="shared" si="59"/>
        <v/>
      </c>
      <c r="DP339" s="188" t="str">
        <f t="shared" si="59"/>
        <v/>
      </c>
      <c r="DQ339" s="188" t="str">
        <f t="shared" si="59"/>
        <v/>
      </c>
      <c r="DR339" s="188" t="str">
        <f t="shared" si="59"/>
        <v/>
      </c>
      <c r="DS339" s="188" t="str">
        <f t="shared" si="59"/>
        <v/>
      </c>
      <c r="DT339" s="188" t="str">
        <f t="shared" si="59"/>
        <v/>
      </c>
      <c r="DU339" s="188" t="str">
        <f t="shared" si="59"/>
        <v/>
      </c>
      <c r="DV339" s="188" t="str">
        <f t="shared" si="59"/>
        <v/>
      </c>
      <c r="DW339" s="188" t="str">
        <f t="shared" si="59"/>
        <v/>
      </c>
      <c r="DX339" s="188" t="str">
        <f t="shared" si="59"/>
        <v/>
      </c>
      <c r="DY339" s="188" t="str">
        <f t="shared" si="59"/>
        <v/>
      </c>
      <c r="DZ339" s="188" t="str">
        <f t="shared" si="59"/>
        <v/>
      </c>
      <c r="EA339" s="188" t="str">
        <f t="shared" si="59"/>
        <v/>
      </c>
      <c r="EB339" s="188" t="str">
        <f t="shared" si="59"/>
        <v/>
      </c>
      <c r="EC339" s="188" t="str">
        <f t="shared" si="59"/>
        <v/>
      </c>
      <c r="ED339" s="188" t="str">
        <f t="shared" si="59"/>
        <v/>
      </c>
      <c r="EE339" s="188" t="str">
        <f t="shared" si="59"/>
        <v/>
      </c>
      <c r="EF339" s="188" t="str">
        <f t="shared" si="59"/>
        <v/>
      </c>
      <c r="EG339" s="188" t="str">
        <f t="shared" si="59"/>
        <v/>
      </c>
      <c r="EH339" s="188" t="str">
        <f t="shared" si="59"/>
        <v/>
      </c>
      <c r="EI339" s="188" t="str">
        <f t="shared" si="59"/>
        <v/>
      </c>
      <c r="EJ339" s="188" t="str">
        <f t="shared" si="59"/>
        <v/>
      </c>
      <c r="EK339" s="188" t="str">
        <f t="shared" si="59"/>
        <v/>
      </c>
    </row>
    <row r="340" spans="1:141" x14ac:dyDescent="0.3">
      <c r="B340" s="1">
        <v>6</v>
      </c>
      <c r="C340" s="155"/>
      <c r="D340" s="155"/>
      <c r="E340" s="155"/>
      <c r="F340" s="155"/>
      <c r="G340" s="155"/>
      <c r="H340" s="155"/>
      <c r="I340" s="155">
        <f t="shared" si="57"/>
        <v>7.144970684292715E-4</v>
      </c>
      <c r="J340" s="155">
        <f t="shared" si="57"/>
        <v>7.1827604801295495E-4</v>
      </c>
      <c r="K340" s="155">
        <f t="shared" si="57"/>
        <v>7.2205502759663828E-4</v>
      </c>
      <c r="L340" s="155">
        <f t="shared" si="57"/>
        <v>7.2583400718032173E-4</v>
      </c>
      <c r="M340" s="155">
        <f t="shared" si="57"/>
        <v>7.2961298676400496E-4</v>
      </c>
      <c r="N340" s="155">
        <f t="shared" si="57"/>
        <v>7.3339196634768841E-4</v>
      </c>
      <c r="O340" s="155">
        <f t="shared" si="57"/>
        <v>7.3717094593137163E-4</v>
      </c>
      <c r="P340" s="155">
        <f t="shared" si="57"/>
        <v>7.4094992551505508E-4</v>
      </c>
      <c r="Q340" s="155">
        <f t="shared" si="57"/>
        <v>7.4472890509873842E-4</v>
      </c>
      <c r="R340" s="155">
        <f t="shared" si="57"/>
        <v>2.424253159795553E-3</v>
      </c>
      <c r="S340" s="155">
        <f t="shared" si="57"/>
        <v>2.4364924472954222E-3</v>
      </c>
      <c r="T340" s="155">
        <f t="shared" si="57"/>
        <v>2.4487317347952919E-3</v>
      </c>
      <c r="U340" s="155">
        <f t="shared" si="57"/>
        <v>2.4609710222951607E-3</v>
      </c>
      <c r="V340" s="155">
        <f t="shared" si="57"/>
        <v>2.4732103097950299E-3</v>
      </c>
      <c r="W340" s="155">
        <f t="shared" si="57"/>
        <v>2.4854495972948991E-3</v>
      </c>
      <c r="X340" s="155">
        <f t="shared" si="57"/>
        <v>2.4976888847947683E-3</v>
      </c>
      <c r="Y340" s="155">
        <f t="shared" si="57"/>
        <v>2.5099281722946376E-3</v>
      </c>
      <c r="Z340" s="155">
        <f t="shared" si="57"/>
        <v>2.5221674597945068E-3</v>
      </c>
      <c r="AA340" s="155">
        <f t="shared" si="57"/>
        <v>2.534406747294376E-3</v>
      </c>
      <c r="AB340" s="155">
        <f t="shared" si="57"/>
        <v>5.4657323239973108E-3</v>
      </c>
      <c r="AC340" s="155"/>
      <c r="AD340" s="155"/>
      <c r="AE340" s="155"/>
      <c r="AF340" s="155"/>
      <c r="AG340" s="174">
        <f>D340*D48*PRODUCT($CJ340:CJ340)</f>
        <v>0</v>
      </c>
      <c r="AH340" s="174">
        <f>E340*E48*PRODUCT($CJ340:CK340)</f>
        <v>0</v>
      </c>
      <c r="AI340" s="174">
        <f>F340*F48*PRODUCT($CJ340:CL340)</f>
        <v>0</v>
      </c>
      <c r="AJ340" s="174">
        <f>G340*G48*PRODUCT($CJ340:CM340)</f>
        <v>0</v>
      </c>
      <c r="AK340" s="174">
        <f>H340*H48*PRODUCT($CJ340:CN340)</f>
        <v>0</v>
      </c>
      <c r="AL340" s="174">
        <f>I340*I48*PRODUCT($CJ340:CO340)</f>
        <v>0</v>
      </c>
      <c r="AM340" s="174">
        <f>J340*J48*PRODUCT($CJ340:CP340)</f>
        <v>0</v>
      </c>
      <c r="AN340" s="174">
        <f>K340*K48*PRODUCT($CJ340:CQ340)</f>
        <v>0</v>
      </c>
      <c r="AO340" s="174">
        <f>L340*L48*PRODUCT($CJ340:CR340)</f>
        <v>0</v>
      </c>
      <c r="AP340" s="174">
        <f>M340*M48*PRODUCT($CJ340:CS340)</f>
        <v>0</v>
      </c>
      <c r="AQ340" s="174">
        <f>N340*N48*PRODUCT($CJ340:CT340)</f>
        <v>0</v>
      </c>
      <c r="AR340" s="174">
        <f>O340*O48*PRODUCT($CJ340:CU340)</f>
        <v>0</v>
      </c>
      <c r="AS340" s="174">
        <f>P340*P48*PRODUCT($CJ340:CV340)</f>
        <v>0</v>
      </c>
      <c r="AT340" s="174">
        <f>Q340*Q48*PRODUCT($CJ340:CW340)</f>
        <v>0</v>
      </c>
      <c r="AU340" s="174">
        <f>R340*R48*PRODUCT($CJ340:CX340)</f>
        <v>0</v>
      </c>
      <c r="AV340" s="174">
        <f>S340*S48*PRODUCT($CJ340:CY340)</f>
        <v>0</v>
      </c>
      <c r="AW340" s="174">
        <f>T340*T48*PRODUCT($CJ340:CZ340)</f>
        <v>0</v>
      </c>
      <c r="AX340" s="174">
        <f>U340*U48*PRODUCT($CJ340:DA340)</f>
        <v>0</v>
      </c>
      <c r="AY340" s="174">
        <f>V340*V48*PRODUCT($CJ340:DB340)</f>
        <v>0</v>
      </c>
      <c r="AZ340" s="174">
        <f>W340*W48*PRODUCT($CJ340:DC340)</f>
        <v>0</v>
      </c>
      <c r="BA340" s="174">
        <f>X340*X48*PRODUCT($CJ340:DD340)</f>
        <v>0</v>
      </c>
      <c r="BB340" s="174">
        <f>Y340*Y48*PRODUCT($CJ340:DE340)</f>
        <v>0</v>
      </c>
      <c r="BC340" s="174">
        <f>Z340*Z48*PRODUCT($CJ340:DF340)</f>
        <v>0</v>
      </c>
      <c r="BD340" s="174">
        <f>AA340*AA48*PRODUCT($CJ340:DG340)</f>
        <v>0</v>
      </c>
      <c r="BE340" s="174">
        <f>AB340*AB48*PRODUCT($CJ340:DH340)</f>
        <v>0</v>
      </c>
      <c r="BF340" s="93"/>
      <c r="BG340" s="93"/>
      <c r="BH340" s="93"/>
      <c r="BI340" s="169">
        <f>SUM($AF340:AG340)-SUM($AF372:AG372)-SUM($C372:D372)-SUM($BH372:BI372)</f>
        <v>0</v>
      </c>
      <c r="BJ340" s="169">
        <f>SUM($AF340:AH340)-SUM($AF372:AH372)-SUM($C372:E372)-SUM($BH372:BJ372)</f>
        <v>0</v>
      </c>
      <c r="BK340" s="169">
        <f>SUM($AF340:AI340)-SUM($AF372:AI372)-SUM($C372:F372)-SUM($BH372:BK372)</f>
        <v>0</v>
      </c>
      <c r="BL340" s="169">
        <f>SUM($AF340:AJ340)-SUM($AF372:AJ372)-SUM($C372:G372)-SUM($BH372:BL372)</f>
        <v>0</v>
      </c>
      <c r="BM340" s="169">
        <f>SUM($AF340:AK340)-SUM($AF372:AK372)-SUM($C372:H372)-SUM($BH372:BM372)</f>
        <v>0</v>
      </c>
      <c r="BN340" s="169">
        <f>SUM($AF340:AL340)-SUM($AF372:AL372)-SUM($C372:I372)-SUM($BH372:BN372)</f>
        <v>0</v>
      </c>
      <c r="BO340" s="169">
        <f>SUM($AF340:AM340)-SUM($AF372:AM372)-SUM($C372:J372)-SUM($BH372:BO372)</f>
        <v>0</v>
      </c>
      <c r="BP340" s="169">
        <f>SUM($AF340:AN340)-SUM($AF372:AN372)-SUM($C372:K372)-SUM($BH372:BP372)</f>
        <v>0</v>
      </c>
      <c r="BQ340" s="169">
        <f>SUM($AF340:AO340)-SUM($AF372:AO372)-SUM($C372:L372)-SUM($BH372:BQ372)</f>
        <v>0</v>
      </c>
      <c r="BR340" s="169">
        <f>SUM($AF340:AP340)-SUM($AF372:AP372)-SUM($C372:M372)-SUM($BH372:BR372)</f>
        <v>0</v>
      </c>
      <c r="BS340" s="169">
        <f>SUM($AF340:AQ340)-SUM($AF372:AQ372)-SUM($C372:N372)-SUM($BH372:BS372)</f>
        <v>0</v>
      </c>
      <c r="BT340" s="169">
        <f>SUM($AF340:AR340)-SUM($AF372:AR372)-SUM($C372:O372)-SUM($BH372:BT372)</f>
        <v>0</v>
      </c>
      <c r="BU340" s="169">
        <f>SUM($AF340:AS340)-SUM($AF372:AS372)-SUM($C372:P372)-SUM($BH372:BU372)</f>
        <v>0</v>
      </c>
      <c r="BV340" s="169">
        <f>SUM($AF340:AT340)-SUM($AF372:AT372)-SUM($C372:Q372)-SUM($BH372:BV372)</f>
        <v>0</v>
      </c>
      <c r="BW340" s="169">
        <f>SUM($AF340:AU340)-SUM($AF372:AU372)-SUM($C372:R372)-SUM($BH372:BW372)</f>
        <v>0</v>
      </c>
      <c r="BX340" s="169">
        <f>SUM($AF340:AV340)-SUM($AF372:AV372)-SUM($C372:S372)-SUM($BH372:BX372)</f>
        <v>0</v>
      </c>
      <c r="BY340" s="169">
        <f>SUM($AF340:AW340)-SUM($AF372:AW372)-SUM($C372:T372)-SUM($BH372:BY372)</f>
        <v>0</v>
      </c>
      <c r="BZ340" s="169">
        <f>SUM($AF340:AX340)-SUM($AF372:AX372)-SUM($C372:U372)-SUM($BH372:BZ372)</f>
        <v>0</v>
      </c>
      <c r="CA340" s="169">
        <f>SUM($AF340:AY340)-SUM($AF372:AY372)-SUM($C372:V372)-SUM($BH372:CA372)</f>
        <v>0</v>
      </c>
      <c r="CB340" s="169">
        <f>SUM($AF340:AZ340)-SUM($AF372:AZ372)-SUM($C372:W372)-SUM($BH372:CB372)</f>
        <v>0</v>
      </c>
      <c r="CC340" s="169">
        <f>SUM($AF340:BA340)-SUM($AF372:BA372)-SUM($C372:X372)-SUM($BH372:CC372)</f>
        <v>0</v>
      </c>
      <c r="CD340" s="169">
        <f>SUM($AF340:BB340)-SUM($AF372:BB372)-SUM($C372:Y372)-SUM($BH372:CD372)</f>
        <v>0</v>
      </c>
      <c r="CE340" s="169">
        <f>SUM($AF340:BC340)-SUM($AF372:BC372)-SUM($C372:Z372)-SUM($BH372:CE372)</f>
        <v>0</v>
      </c>
      <c r="CF340" s="169">
        <f>SUM($AF340:BD340)-SUM($AF372:BD372)-SUM($C372:AA372)-SUM($BH372:CF372)</f>
        <v>0</v>
      </c>
      <c r="CG340" s="169">
        <f>SUM($AF340:BE340)-SUM($AF372:BE372)-SUM($C372:AB372)-SUM($BH372:CG372)</f>
        <v>0</v>
      </c>
      <c r="CH340" s="52"/>
      <c r="CI340" s="52"/>
      <c r="CJ340" s="52"/>
      <c r="CK340" s="67"/>
      <c r="CL340" s="67"/>
      <c r="CM340" s="67"/>
      <c r="CN340" s="67"/>
      <c r="CO340" s="67">
        <f>1-H340</f>
        <v>1</v>
      </c>
      <c r="CP340" s="67">
        <f t="shared" si="58"/>
        <v>0.9992855029315707</v>
      </c>
      <c r="CQ340" s="67">
        <f t="shared" si="58"/>
        <v>0.999281723951987</v>
      </c>
      <c r="CR340" s="67">
        <f t="shared" si="58"/>
        <v>0.99927794497240341</v>
      </c>
      <c r="CS340" s="67">
        <f t="shared" si="58"/>
        <v>0.99927416599281971</v>
      </c>
      <c r="CT340" s="67">
        <f t="shared" si="58"/>
        <v>0.99927038701323601</v>
      </c>
      <c r="CU340" s="67">
        <f t="shared" si="58"/>
        <v>0.9992666080336523</v>
      </c>
      <c r="CV340" s="67">
        <f t="shared" si="58"/>
        <v>0.9992628290540686</v>
      </c>
      <c r="CW340" s="67">
        <f t="shared" si="58"/>
        <v>0.9992590500744849</v>
      </c>
      <c r="CX340" s="67">
        <f t="shared" si="58"/>
        <v>0.99925527109490131</v>
      </c>
      <c r="CY340" s="67">
        <f t="shared" si="58"/>
        <v>0.99757574684020445</v>
      </c>
      <c r="CZ340" s="67">
        <f t="shared" si="58"/>
        <v>0.99756350755270462</v>
      </c>
      <c r="DA340" s="67">
        <f t="shared" si="58"/>
        <v>0.99755126826520468</v>
      </c>
      <c r="DB340" s="67">
        <f t="shared" si="58"/>
        <v>0.99753902897770486</v>
      </c>
      <c r="DC340" s="67">
        <f t="shared" si="58"/>
        <v>0.99752678969020492</v>
      </c>
      <c r="DD340" s="67">
        <f t="shared" si="58"/>
        <v>0.99751455040270509</v>
      </c>
      <c r="DE340" s="67">
        <f t="shared" si="58"/>
        <v>0.99750231111520526</v>
      </c>
      <c r="DF340" s="67">
        <f t="shared" si="58"/>
        <v>0.99749007182770533</v>
      </c>
      <c r="DG340" s="67">
        <f t="shared" si="58"/>
        <v>0.9974778325402055</v>
      </c>
      <c r="DH340" s="67">
        <f t="shared" si="58"/>
        <v>0.99746559325270567</v>
      </c>
      <c r="DI340" s="67">
        <f t="shared" si="58"/>
        <v>0.99453426767600273</v>
      </c>
      <c r="DM340" s="188" t="str">
        <f t="shared" si="60"/>
        <v/>
      </c>
      <c r="DN340" s="188" t="str">
        <f t="shared" si="59"/>
        <v/>
      </c>
      <c r="DO340" s="188" t="str">
        <f t="shared" si="59"/>
        <v/>
      </c>
      <c r="DP340" s="188" t="str">
        <f t="shared" si="59"/>
        <v/>
      </c>
      <c r="DQ340" s="188" t="str">
        <f t="shared" si="59"/>
        <v/>
      </c>
      <c r="DR340" s="188" t="str">
        <f t="shared" si="59"/>
        <v/>
      </c>
      <c r="DS340" s="188" t="str">
        <f t="shared" si="59"/>
        <v/>
      </c>
      <c r="DT340" s="188" t="str">
        <f t="shared" si="59"/>
        <v/>
      </c>
      <c r="DU340" s="188" t="str">
        <f t="shared" si="59"/>
        <v/>
      </c>
      <c r="DV340" s="188" t="str">
        <f t="shared" si="59"/>
        <v/>
      </c>
      <c r="DW340" s="188" t="str">
        <f t="shared" si="59"/>
        <v/>
      </c>
      <c r="DX340" s="188" t="str">
        <f t="shared" si="59"/>
        <v/>
      </c>
      <c r="DY340" s="188" t="str">
        <f t="shared" si="59"/>
        <v/>
      </c>
      <c r="DZ340" s="188" t="str">
        <f t="shared" si="59"/>
        <v/>
      </c>
      <c r="EA340" s="188" t="str">
        <f t="shared" si="59"/>
        <v/>
      </c>
      <c r="EB340" s="188" t="str">
        <f t="shared" si="59"/>
        <v/>
      </c>
      <c r="EC340" s="188" t="str">
        <f t="shared" si="59"/>
        <v/>
      </c>
      <c r="ED340" s="188" t="str">
        <f t="shared" si="59"/>
        <v/>
      </c>
      <c r="EE340" s="188" t="str">
        <f t="shared" si="59"/>
        <v/>
      </c>
      <c r="EF340" s="188" t="str">
        <f t="shared" si="59"/>
        <v/>
      </c>
      <c r="EG340" s="188" t="str">
        <f t="shared" si="59"/>
        <v/>
      </c>
      <c r="EH340" s="188" t="str">
        <f t="shared" si="59"/>
        <v/>
      </c>
      <c r="EI340" s="188" t="str">
        <f t="shared" si="59"/>
        <v/>
      </c>
      <c r="EJ340" s="188" t="str">
        <f t="shared" si="59"/>
        <v/>
      </c>
      <c r="EK340" s="188" t="str">
        <f t="shared" si="59"/>
        <v/>
      </c>
    </row>
    <row r="341" spans="1:141" x14ac:dyDescent="0.3">
      <c r="B341" s="1">
        <v>7</v>
      </c>
      <c r="C341" s="155"/>
      <c r="D341" s="155"/>
      <c r="E341" s="155"/>
      <c r="F341" s="155"/>
      <c r="G341" s="155"/>
      <c r="H341" s="155"/>
      <c r="I341" s="155"/>
      <c r="J341" s="155">
        <f t="shared" si="57"/>
        <v>7.144970684292715E-4</v>
      </c>
      <c r="K341" s="155">
        <f t="shared" si="57"/>
        <v>7.1827604801295495E-4</v>
      </c>
      <c r="L341" s="155">
        <f t="shared" si="57"/>
        <v>7.2205502759663828E-4</v>
      </c>
      <c r="M341" s="155">
        <f t="shared" si="57"/>
        <v>7.2583400718032173E-4</v>
      </c>
      <c r="N341" s="155">
        <f t="shared" si="57"/>
        <v>7.2961298676400496E-4</v>
      </c>
      <c r="O341" s="155">
        <f t="shared" si="57"/>
        <v>7.3339196634768841E-4</v>
      </c>
      <c r="P341" s="155">
        <f t="shared" si="57"/>
        <v>7.3717094593137163E-4</v>
      </c>
      <c r="Q341" s="155">
        <f t="shared" si="57"/>
        <v>7.4094992551505508E-4</v>
      </c>
      <c r="R341" s="155">
        <f t="shared" si="57"/>
        <v>7.4472890509873842E-4</v>
      </c>
      <c r="S341" s="155">
        <f t="shared" si="57"/>
        <v>2.424253159795553E-3</v>
      </c>
      <c r="T341" s="155">
        <f t="shared" si="57"/>
        <v>2.4364924472954222E-3</v>
      </c>
      <c r="U341" s="155">
        <f t="shared" si="57"/>
        <v>2.4487317347952919E-3</v>
      </c>
      <c r="V341" s="155">
        <f t="shared" si="57"/>
        <v>2.4609710222951607E-3</v>
      </c>
      <c r="W341" s="155">
        <f t="shared" si="57"/>
        <v>2.4732103097950299E-3</v>
      </c>
      <c r="X341" s="155">
        <f t="shared" si="57"/>
        <v>2.4854495972948991E-3</v>
      </c>
      <c r="Y341" s="155">
        <f t="shared" si="57"/>
        <v>2.4976888847947683E-3</v>
      </c>
      <c r="Z341" s="155">
        <f t="shared" si="57"/>
        <v>2.5099281722946376E-3</v>
      </c>
      <c r="AA341" s="155">
        <f t="shared" si="57"/>
        <v>2.5221674597945068E-3</v>
      </c>
      <c r="AB341" s="155">
        <f t="shared" si="57"/>
        <v>2.534406747294376E-3</v>
      </c>
      <c r="AC341" s="155"/>
      <c r="AD341" s="155"/>
      <c r="AE341" s="155"/>
      <c r="AF341" s="155"/>
      <c r="AG341" s="174">
        <f>D341*D49*PRODUCT($CJ341:CJ341)</f>
        <v>0</v>
      </c>
      <c r="AH341" s="174">
        <f>E341*E49*PRODUCT($CJ341:CK341)</f>
        <v>0</v>
      </c>
      <c r="AI341" s="174">
        <f>F341*F49*PRODUCT($CJ341:CL341)</f>
        <v>0</v>
      </c>
      <c r="AJ341" s="174">
        <f>G341*G49*PRODUCT($CJ341:CM341)</f>
        <v>0</v>
      </c>
      <c r="AK341" s="174">
        <f>H341*H49*PRODUCT($CJ341:CN341)</f>
        <v>0</v>
      </c>
      <c r="AL341" s="174">
        <f>I341*I49*PRODUCT($CJ341:CO341)</f>
        <v>0</v>
      </c>
      <c r="AM341" s="174">
        <f>J341*J49*PRODUCT($CJ341:CP341)</f>
        <v>0</v>
      </c>
      <c r="AN341" s="174">
        <f>K341*K49*PRODUCT($CJ341:CQ341)</f>
        <v>0</v>
      </c>
      <c r="AO341" s="174">
        <f>L341*L49*PRODUCT($CJ341:CR341)</f>
        <v>0</v>
      </c>
      <c r="AP341" s="174">
        <f>M341*M49*PRODUCT($CJ341:CS341)</f>
        <v>0</v>
      </c>
      <c r="AQ341" s="174">
        <f>N341*N49*PRODUCT($CJ341:CT341)</f>
        <v>0</v>
      </c>
      <c r="AR341" s="174">
        <f>O341*O49*PRODUCT($CJ341:CU341)</f>
        <v>0</v>
      </c>
      <c r="AS341" s="174">
        <f>P341*P49*PRODUCT($CJ341:CV341)</f>
        <v>0</v>
      </c>
      <c r="AT341" s="174">
        <f>Q341*Q49*PRODUCT($CJ341:CW341)</f>
        <v>0</v>
      </c>
      <c r="AU341" s="174">
        <f>R341*R49*PRODUCT($CJ341:CX341)</f>
        <v>0</v>
      </c>
      <c r="AV341" s="174">
        <f>S341*S49*PRODUCT($CJ341:CY341)</f>
        <v>0</v>
      </c>
      <c r="AW341" s="174">
        <f>T341*T49*PRODUCT($CJ341:CZ341)</f>
        <v>0</v>
      </c>
      <c r="AX341" s="174">
        <f>U341*U49*PRODUCT($CJ341:DA341)</f>
        <v>0</v>
      </c>
      <c r="AY341" s="174">
        <f>V341*V49*PRODUCT($CJ341:DB341)</f>
        <v>0</v>
      </c>
      <c r="AZ341" s="174">
        <f>W341*W49*PRODUCT($CJ341:DC341)</f>
        <v>0</v>
      </c>
      <c r="BA341" s="174">
        <f>X341*X49*PRODUCT($CJ341:DD341)</f>
        <v>0</v>
      </c>
      <c r="BB341" s="174">
        <f>Y341*Y49*PRODUCT($CJ341:DE341)</f>
        <v>0</v>
      </c>
      <c r="BC341" s="174">
        <f>Z341*Z49*PRODUCT($CJ341:DF341)</f>
        <v>0</v>
      </c>
      <c r="BD341" s="174">
        <f>AA341*AA49*PRODUCT($CJ341:DG341)</f>
        <v>0</v>
      </c>
      <c r="BE341" s="174">
        <f>AB341*AB49*PRODUCT($CJ341:DH341)</f>
        <v>0</v>
      </c>
      <c r="BF341" s="93"/>
      <c r="BG341" s="93"/>
      <c r="BH341" s="93"/>
      <c r="BI341" s="169">
        <f>SUM($AF341:AG341)-SUM($AF373:AG373)-SUM($C373:D373)-SUM($BH373:BI373)</f>
        <v>0</v>
      </c>
      <c r="BJ341" s="169">
        <f>SUM($AF341:AH341)-SUM($AF373:AH373)-SUM($C373:E373)-SUM($BH373:BJ373)</f>
        <v>0</v>
      </c>
      <c r="BK341" s="169">
        <f>SUM($AF341:AI341)-SUM($AF373:AI373)-SUM($C373:F373)-SUM($BH373:BK373)</f>
        <v>0</v>
      </c>
      <c r="BL341" s="169">
        <f>SUM($AF341:AJ341)-SUM($AF373:AJ373)-SUM($C373:G373)-SUM($BH373:BL373)</f>
        <v>0</v>
      </c>
      <c r="BM341" s="169">
        <f>SUM($AF341:AK341)-SUM($AF373:AK373)-SUM($C373:H373)-SUM($BH373:BM373)</f>
        <v>0</v>
      </c>
      <c r="BN341" s="169">
        <f>SUM($AF341:AL341)-SUM($AF373:AL373)-SUM($C373:I373)-SUM($BH373:BN373)</f>
        <v>0</v>
      </c>
      <c r="BO341" s="169">
        <f>SUM($AF341:AM341)-SUM($AF373:AM373)-SUM($C373:J373)-SUM($BH373:BO373)</f>
        <v>0</v>
      </c>
      <c r="BP341" s="169">
        <f>SUM($AF341:AN341)-SUM($AF373:AN373)-SUM($C373:K373)-SUM($BH373:BP373)</f>
        <v>0</v>
      </c>
      <c r="BQ341" s="169">
        <f>SUM($AF341:AO341)-SUM($AF373:AO373)-SUM($C373:L373)-SUM($BH373:BQ373)</f>
        <v>0</v>
      </c>
      <c r="BR341" s="169">
        <f>SUM($AF341:AP341)-SUM($AF373:AP373)-SUM($C373:M373)-SUM($BH373:BR373)</f>
        <v>0</v>
      </c>
      <c r="BS341" s="169">
        <f>SUM($AF341:AQ341)-SUM($AF373:AQ373)-SUM($C373:N373)-SUM($BH373:BS373)</f>
        <v>0</v>
      </c>
      <c r="BT341" s="169">
        <f>SUM($AF341:AR341)-SUM($AF373:AR373)-SUM($C373:O373)-SUM($BH373:BT373)</f>
        <v>0</v>
      </c>
      <c r="BU341" s="169">
        <f>SUM($AF341:AS341)-SUM($AF373:AS373)-SUM($C373:P373)-SUM($BH373:BU373)</f>
        <v>0</v>
      </c>
      <c r="BV341" s="169">
        <f>SUM($AF341:AT341)-SUM($AF373:AT373)-SUM($C373:Q373)-SUM($BH373:BV373)</f>
        <v>0</v>
      </c>
      <c r="BW341" s="169">
        <f>SUM($AF341:AU341)-SUM($AF373:AU373)-SUM($C373:R373)-SUM($BH373:BW373)</f>
        <v>0</v>
      </c>
      <c r="BX341" s="169">
        <f>SUM($AF341:AV341)-SUM($AF373:AV373)-SUM($C373:S373)-SUM($BH373:BX373)</f>
        <v>0</v>
      </c>
      <c r="BY341" s="169">
        <f>SUM($AF341:AW341)-SUM($AF373:AW373)-SUM($C373:T373)-SUM($BH373:BY373)</f>
        <v>0</v>
      </c>
      <c r="BZ341" s="169">
        <f>SUM($AF341:AX341)-SUM($AF373:AX373)-SUM($C373:U373)-SUM($BH373:BZ373)</f>
        <v>0</v>
      </c>
      <c r="CA341" s="169">
        <f>SUM($AF341:AY341)-SUM($AF373:AY373)-SUM($C373:V373)-SUM($BH373:CA373)</f>
        <v>0</v>
      </c>
      <c r="CB341" s="169">
        <f>SUM($AF341:AZ341)-SUM($AF373:AZ373)-SUM($C373:W373)-SUM($BH373:CB373)</f>
        <v>0</v>
      </c>
      <c r="CC341" s="169">
        <f>SUM($AF341:BA341)-SUM($AF373:BA373)-SUM($C373:X373)-SUM($BH373:CC373)</f>
        <v>0</v>
      </c>
      <c r="CD341" s="169">
        <f>SUM($AF341:BB341)-SUM($AF373:BB373)-SUM($C373:Y373)-SUM($BH373:CD373)</f>
        <v>0</v>
      </c>
      <c r="CE341" s="169">
        <f>SUM($AF341:BC341)-SUM($AF373:BC373)-SUM($C373:Z373)-SUM($BH373:CE373)</f>
        <v>0</v>
      </c>
      <c r="CF341" s="169">
        <f>SUM($AF341:BD341)-SUM($AF373:BD373)-SUM($C373:AA373)-SUM($BH373:CF373)</f>
        <v>0</v>
      </c>
      <c r="CG341" s="169">
        <f>SUM($AF341:BE341)-SUM($AF373:BE373)-SUM($C373:AB373)-SUM($BH373:CG373)</f>
        <v>0</v>
      </c>
      <c r="CH341" s="52"/>
      <c r="CI341" s="52"/>
      <c r="CJ341" s="67"/>
      <c r="CK341" s="67"/>
      <c r="CL341" s="67"/>
      <c r="CM341" s="67"/>
      <c r="CN341" s="67"/>
      <c r="CO341" s="67"/>
      <c r="CP341" s="67">
        <f>1-I341</f>
        <v>1</v>
      </c>
      <c r="CQ341" s="67">
        <f t="shared" si="58"/>
        <v>0.9992855029315707</v>
      </c>
      <c r="CR341" s="67">
        <f t="shared" si="58"/>
        <v>0.999281723951987</v>
      </c>
      <c r="CS341" s="67">
        <f t="shared" si="58"/>
        <v>0.99927794497240341</v>
      </c>
      <c r="CT341" s="67">
        <f t="shared" si="58"/>
        <v>0.99927416599281971</v>
      </c>
      <c r="CU341" s="67">
        <f t="shared" si="58"/>
        <v>0.99927038701323601</v>
      </c>
      <c r="CV341" s="67">
        <f t="shared" si="58"/>
        <v>0.9992666080336523</v>
      </c>
      <c r="CW341" s="67">
        <f t="shared" si="58"/>
        <v>0.9992628290540686</v>
      </c>
      <c r="CX341" s="67">
        <f t="shared" si="58"/>
        <v>0.9992590500744849</v>
      </c>
      <c r="CY341" s="67">
        <f t="shared" si="58"/>
        <v>0.99925527109490131</v>
      </c>
      <c r="CZ341" s="67">
        <f t="shared" si="58"/>
        <v>0.99757574684020445</v>
      </c>
      <c r="DA341" s="67">
        <f t="shared" si="58"/>
        <v>0.99756350755270462</v>
      </c>
      <c r="DB341" s="67">
        <f t="shared" si="58"/>
        <v>0.99755126826520468</v>
      </c>
      <c r="DC341" s="67">
        <f t="shared" si="58"/>
        <v>0.99753902897770486</v>
      </c>
      <c r="DD341" s="67">
        <f t="shared" si="58"/>
        <v>0.99752678969020492</v>
      </c>
      <c r="DE341" s="67">
        <f t="shared" si="58"/>
        <v>0.99751455040270509</v>
      </c>
      <c r="DF341" s="67">
        <f t="shared" si="58"/>
        <v>0.99750231111520526</v>
      </c>
      <c r="DG341" s="67">
        <f t="shared" si="58"/>
        <v>0.99749007182770533</v>
      </c>
      <c r="DH341" s="67">
        <f t="shared" si="58"/>
        <v>0.9974778325402055</v>
      </c>
      <c r="DI341" s="67">
        <f t="shared" si="58"/>
        <v>0.99746559325270567</v>
      </c>
      <c r="DL341" s="53"/>
      <c r="DM341" s="188" t="str">
        <f t="shared" si="60"/>
        <v/>
      </c>
      <c r="DN341" s="188" t="str">
        <f t="shared" si="59"/>
        <v/>
      </c>
      <c r="DO341" s="188" t="str">
        <f t="shared" si="59"/>
        <v/>
      </c>
      <c r="DP341" s="188" t="str">
        <f t="shared" si="59"/>
        <v/>
      </c>
      <c r="DQ341" s="188" t="str">
        <f t="shared" si="59"/>
        <v/>
      </c>
      <c r="DR341" s="188" t="str">
        <f t="shared" si="59"/>
        <v/>
      </c>
      <c r="DS341" s="188" t="str">
        <f t="shared" si="59"/>
        <v/>
      </c>
      <c r="DT341" s="188" t="str">
        <f t="shared" si="59"/>
        <v/>
      </c>
      <c r="DU341" s="188" t="str">
        <f t="shared" si="59"/>
        <v/>
      </c>
      <c r="DV341" s="188" t="str">
        <f t="shared" si="59"/>
        <v/>
      </c>
      <c r="DW341" s="188" t="str">
        <f t="shared" si="59"/>
        <v/>
      </c>
      <c r="DX341" s="188" t="str">
        <f t="shared" si="59"/>
        <v/>
      </c>
      <c r="DY341" s="188" t="str">
        <f t="shared" si="59"/>
        <v/>
      </c>
      <c r="DZ341" s="188" t="str">
        <f t="shared" si="59"/>
        <v/>
      </c>
      <c r="EA341" s="188" t="str">
        <f t="shared" si="59"/>
        <v/>
      </c>
      <c r="EB341" s="188" t="str">
        <f t="shared" si="59"/>
        <v/>
      </c>
      <c r="EC341" s="188" t="str">
        <f t="shared" si="59"/>
        <v/>
      </c>
      <c r="ED341" s="188" t="str">
        <f t="shared" si="59"/>
        <v/>
      </c>
      <c r="EE341" s="188" t="str">
        <f t="shared" si="59"/>
        <v/>
      </c>
      <c r="EF341" s="188" t="str">
        <f t="shared" si="59"/>
        <v/>
      </c>
      <c r="EG341" s="188" t="str">
        <f t="shared" si="59"/>
        <v/>
      </c>
      <c r="EH341" s="188" t="str">
        <f t="shared" si="59"/>
        <v/>
      </c>
      <c r="EI341" s="188" t="str">
        <f t="shared" si="59"/>
        <v/>
      </c>
      <c r="EJ341" s="188" t="str">
        <f t="shared" si="59"/>
        <v/>
      </c>
      <c r="EK341" s="188" t="str">
        <f t="shared" si="59"/>
        <v/>
      </c>
    </row>
    <row r="342" spans="1:141" x14ac:dyDescent="0.3">
      <c r="B342" s="1">
        <v>8</v>
      </c>
      <c r="C342" s="155"/>
      <c r="D342" s="155"/>
      <c r="E342" s="155"/>
      <c r="F342" s="155"/>
      <c r="G342" s="155"/>
      <c r="H342" s="155"/>
      <c r="I342" s="155"/>
      <c r="J342" s="155"/>
      <c r="K342" s="155">
        <f t="shared" si="57"/>
        <v>7.144970684292715E-4</v>
      </c>
      <c r="L342" s="155">
        <f t="shared" si="57"/>
        <v>7.1827604801295495E-4</v>
      </c>
      <c r="M342" s="155">
        <f t="shared" si="57"/>
        <v>7.2205502759663828E-4</v>
      </c>
      <c r="N342" s="155">
        <f t="shared" si="57"/>
        <v>7.2583400718032173E-4</v>
      </c>
      <c r="O342" s="155">
        <f t="shared" si="57"/>
        <v>7.2961298676400496E-4</v>
      </c>
      <c r="P342" s="155">
        <f t="shared" si="57"/>
        <v>7.3339196634768841E-4</v>
      </c>
      <c r="Q342" s="155">
        <f t="shared" si="57"/>
        <v>7.3717094593137163E-4</v>
      </c>
      <c r="R342" s="155">
        <f t="shared" si="57"/>
        <v>7.4094992551505508E-4</v>
      </c>
      <c r="S342" s="155">
        <f t="shared" si="57"/>
        <v>7.4472890509873842E-4</v>
      </c>
      <c r="T342" s="155">
        <f t="shared" si="57"/>
        <v>2.424253159795553E-3</v>
      </c>
      <c r="U342" s="155">
        <f t="shared" si="57"/>
        <v>2.4364924472954222E-3</v>
      </c>
      <c r="V342" s="155">
        <f t="shared" si="57"/>
        <v>2.4487317347952919E-3</v>
      </c>
      <c r="W342" s="155">
        <f t="shared" si="57"/>
        <v>2.4609710222951607E-3</v>
      </c>
      <c r="X342" s="155">
        <f t="shared" si="57"/>
        <v>2.4732103097950299E-3</v>
      </c>
      <c r="Y342" s="155">
        <f t="shared" si="57"/>
        <v>2.4854495972948991E-3</v>
      </c>
      <c r="Z342" s="155">
        <f t="shared" si="57"/>
        <v>2.4976888847947683E-3</v>
      </c>
      <c r="AA342" s="155">
        <f t="shared" si="57"/>
        <v>2.5099281722946376E-3</v>
      </c>
      <c r="AB342" s="155">
        <f t="shared" si="57"/>
        <v>2.5221674597945068E-3</v>
      </c>
      <c r="AC342" s="155"/>
      <c r="AD342" s="155"/>
      <c r="AE342" s="155"/>
      <c r="AF342" s="155"/>
      <c r="AG342" s="174">
        <f>D342*D50*PRODUCT($CJ342:CJ342)</f>
        <v>0</v>
      </c>
      <c r="AH342" s="174">
        <f>E342*E50*PRODUCT($CJ342:CK342)</f>
        <v>0</v>
      </c>
      <c r="AI342" s="174">
        <f>F342*F50*PRODUCT($CJ342:CL342)</f>
        <v>0</v>
      </c>
      <c r="AJ342" s="174">
        <f>G342*G50*PRODUCT($CJ342:CM342)</f>
        <v>0</v>
      </c>
      <c r="AK342" s="174">
        <f>H342*H50*PRODUCT($CJ342:CN342)</f>
        <v>0</v>
      </c>
      <c r="AL342" s="174">
        <f>I342*I50*PRODUCT($CJ342:CO342)</f>
        <v>0</v>
      </c>
      <c r="AM342" s="174">
        <f>J342*J50*PRODUCT($CJ342:CP342)</f>
        <v>0</v>
      </c>
      <c r="AN342" s="174">
        <f>K342*K50*PRODUCT($CJ342:CQ342)</f>
        <v>0</v>
      </c>
      <c r="AO342" s="174">
        <f>L342*L50*PRODUCT($CJ342:CR342)</f>
        <v>0</v>
      </c>
      <c r="AP342" s="174">
        <f>M342*M50*PRODUCT($CJ342:CS342)</f>
        <v>0</v>
      </c>
      <c r="AQ342" s="174">
        <f>N342*N50*PRODUCT($CJ342:CT342)</f>
        <v>0</v>
      </c>
      <c r="AR342" s="174">
        <f>O342*O50*PRODUCT($CJ342:CU342)</f>
        <v>0</v>
      </c>
      <c r="AS342" s="174">
        <f>P342*P50*PRODUCT($CJ342:CV342)</f>
        <v>0</v>
      </c>
      <c r="AT342" s="174">
        <f>Q342*Q50*PRODUCT($CJ342:CW342)</f>
        <v>0</v>
      </c>
      <c r="AU342" s="174">
        <f>R342*R50*PRODUCT($CJ342:CX342)</f>
        <v>0</v>
      </c>
      <c r="AV342" s="174">
        <f>S342*S50*PRODUCT($CJ342:CY342)</f>
        <v>0</v>
      </c>
      <c r="AW342" s="174">
        <f>T342*T50*PRODUCT($CJ342:CZ342)</f>
        <v>0</v>
      </c>
      <c r="AX342" s="174">
        <f>U342*U50*PRODUCT($CJ342:DA342)</f>
        <v>0</v>
      </c>
      <c r="AY342" s="174">
        <f>V342*V50*PRODUCT($CJ342:DB342)</f>
        <v>0</v>
      </c>
      <c r="AZ342" s="174">
        <f>W342*W50*PRODUCT($CJ342:DC342)</f>
        <v>0</v>
      </c>
      <c r="BA342" s="174">
        <f>X342*X50*PRODUCT($CJ342:DD342)</f>
        <v>0</v>
      </c>
      <c r="BB342" s="174">
        <f>Y342*Y50*PRODUCT($CJ342:DE342)</f>
        <v>0</v>
      </c>
      <c r="BC342" s="174">
        <f>Z342*Z50*PRODUCT($CJ342:DF342)</f>
        <v>0</v>
      </c>
      <c r="BD342" s="174">
        <f>AA342*AA50*PRODUCT($CJ342:DG342)</f>
        <v>0</v>
      </c>
      <c r="BE342" s="174">
        <f>AB342*AB50*PRODUCT($CJ342:DH342)</f>
        <v>0</v>
      </c>
      <c r="BF342" s="93"/>
      <c r="BG342" s="93"/>
      <c r="BH342" s="93"/>
      <c r="BI342" s="169">
        <f>SUM($AF342:AG342)-SUM($AF374:AG374)-SUM($C374:D374)-SUM($BH374:BI374)</f>
        <v>0</v>
      </c>
      <c r="BJ342" s="169">
        <f>SUM($AF342:AH342)-SUM($AF374:AH374)-SUM($C374:E374)-SUM($BH374:BJ374)</f>
        <v>0</v>
      </c>
      <c r="BK342" s="169">
        <f>SUM($AF342:AI342)-SUM($AF374:AI374)-SUM($C374:F374)-SUM($BH374:BK374)</f>
        <v>0</v>
      </c>
      <c r="BL342" s="169">
        <f>SUM($AF342:AJ342)-SUM($AF374:AJ374)-SUM($C374:G374)-SUM($BH374:BL374)</f>
        <v>0</v>
      </c>
      <c r="BM342" s="169">
        <f>SUM($AF342:AK342)-SUM($AF374:AK374)-SUM($C374:H374)-SUM($BH374:BM374)</f>
        <v>0</v>
      </c>
      <c r="BN342" s="169">
        <f>SUM($AF342:AL342)-SUM($AF374:AL374)-SUM($C374:I374)-SUM($BH374:BN374)</f>
        <v>0</v>
      </c>
      <c r="BO342" s="169">
        <f>SUM($AF342:AM342)-SUM($AF374:AM374)-SUM($C374:J374)-SUM($BH374:BO374)</f>
        <v>0</v>
      </c>
      <c r="BP342" s="169">
        <f>SUM($AF342:AN342)-SUM($AF374:AN374)-SUM($C374:K374)-SUM($BH374:BP374)</f>
        <v>0</v>
      </c>
      <c r="BQ342" s="169">
        <f>SUM($AF342:AO342)-SUM($AF374:AO374)-SUM($C374:L374)-SUM($BH374:BQ374)</f>
        <v>0</v>
      </c>
      <c r="BR342" s="169">
        <f>SUM($AF342:AP342)-SUM($AF374:AP374)-SUM($C374:M374)-SUM($BH374:BR374)</f>
        <v>0</v>
      </c>
      <c r="BS342" s="169">
        <f>SUM($AF342:AQ342)-SUM($AF374:AQ374)-SUM($C374:N374)-SUM($BH374:BS374)</f>
        <v>0</v>
      </c>
      <c r="BT342" s="169">
        <f>SUM($AF342:AR342)-SUM($AF374:AR374)-SUM($C374:O374)-SUM($BH374:BT374)</f>
        <v>0</v>
      </c>
      <c r="BU342" s="169">
        <f>SUM($AF342:AS342)-SUM($AF374:AS374)-SUM($C374:P374)-SUM($BH374:BU374)</f>
        <v>0</v>
      </c>
      <c r="BV342" s="169">
        <f>SUM($AF342:AT342)-SUM($AF374:AT374)-SUM($C374:Q374)-SUM($BH374:BV374)</f>
        <v>0</v>
      </c>
      <c r="BW342" s="169">
        <f>SUM($AF342:AU342)-SUM($AF374:AU374)-SUM($C374:R374)-SUM($BH374:BW374)</f>
        <v>0</v>
      </c>
      <c r="BX342" s="169">
        <f>SUM($AF342:AV342)-SUM($AF374:AV374)-SUM($C374:S374)-SUM($BH374:BX374)</f>
        <v>0</v>
      </c>
      <c r="BY342" s="169">
        <f>SUM($AF342:AW342)-SUM($AF374:AW374)-SUM($C374:T374)-SUM($BH374:BY374)</f>
        <v>0</v>
      </c>
      <c r="BZ342" s="169">
        <f>SUM($AF342:AX342)-SUM($AF374:AX374)-SUM($C374:U374)-SUM($BH374:BZ374)</f>
        <v>0</v>
      </c>
      <c r="CA342" s="169">
        <f>SUM($AF342:AY342)-SUM($AF374:AY374)-SUM($C374:V374)-SUM($BH374:CA374)</f>
        <v>0</v>
      </c>
      <c r="CB342" s="169">
        <f>SUM($AF342:AZ342)-SUM($AF374:AZ374)-SUM($C374:W374)-SUM($BH374:CB374)</f>
        <v>0</v>
      </c>
      <c r="CC342" s="169">
        <f>SUM($AF342:BA342)-SUM($AF374:BA374)-SUM($C374:X374)-SUM($BH374:CC374)</f>
        <v>0</v>
      </c>
      <c r="CD342" s="169">
        <f>SUM($AF342:BB342)-SUM($AF374:BB374)-SUM($C374:Y374)-SUM($BH374:CD374)</f>
        <v>0</v>
      </c>
      <c r="CE342" s="169">
        <f>SUM($AF342:BC342)-SUM($AF374:BC374)-SUM($C374:Z374)-SUM($BH374:CE374)</f>
        <v>0</v>
      </c>
      <c r="CF342" s="169">
        <f>SUM($AF342:BD342)-SUM($AF374:BD374)-SUM($C374:AA374)-SUM($BH374:CF374)</f>
        <v>0</v>
      </c>
      <c r="CG342" s="169">
        <f>SUM($AF342:BE342)-SUM($AF374:BE374)-SUM($C374:AB374)-SUM($BH374:CG374)</f>
        <v>0</v>
      </c>
      <c r="CH342" s="52"/>
      <c r="CI342" s="52"/>
      <c r="CJ342" s="67"/>
      <c r="CK342" s="67"/>
      <c r="CL342" s="67"/>
      <c r="CM342" s="67"/>
      <c r="CN342" s="67"/>
      <c r="CO342" s="67"/>
      <c r="CP342" s="67"/>
      <c r="CQ342" s="67">
        <f>1-J342</f>
        <v>1</v>
      </c>
      <c r="CR342" s="67">
        <f t="shared" si="58"/>
        <v>0.9992855029315707</v>
      </c>
      <c r="CS342" s="67">
        <f t="shared" si="58"/>
        <v>0.999281723951987</v>
      </c>
      <c r="CT342" s="67">
        <f t="shared" si="58"/>
        <v>0.99927794497240341</v>
      </c>
      <c r="CU342" s="67">
        <f t="shared" si="58"/>
        <v>0.99927416599281971</v>
      </c>
      <c r="CV342" s="67">
        <f t="shared" si="58"/>
        <v>0.99927038701323601</v>
      </c>
      <c r="CW342" s="67">
        <f t="shared" si="58"/>
        <v>0.9992666080336523</v>
      </c>
      <c r="CX342" s="67">
        <f t="shared" si="58"/>
        <v>0.9992628290540686</v>
      </c>
      <c r="CY342" s="67">
        <f t="shared" si="58"/>
        <v>0.9992590500744849</v>
      </c>
      <c r="CZ342" s="67">
        <f t="shared" si="58"/>
        <v>0.99925527109490131</v>
      </c>
      <c r="DA342" s="67">
        <f t="shared" si="58"/>
        <v>0.99757574684020445</v>
      </c>
      <c r="DB342" s="67">
        <f t="shared" si="58"/>
        <v>0.99756350755270462</v>
      </c>
      <c r="DC342" s="67">
        <f t="shared" si="58"/>
        <v>0.99755126826520468</v>
      </c>
      <c r="DD342" s="67">
        <f t="shared" si="58"/>
        <v>0.99753902897770486</v>
      </c>
      <c r="DE342" s="67">
        <f t="shared" si="58"/>
        <v>0.99752678969020492</v>
      </c>
      <c r="DF342" s="67">
        <f t="shared" si="58"/>
        <v>0.99751455040270509</v>
      </c>
      <c r="DG342" s="67">
        <f t="shared" si="58"/>
        <v>0.99750231111520526</v>
      </c>
      <c r="DH342" s="67">
        <f t="shared" si="58"/>
        <v>0.99749007182770533</v>
      </c>
      <c r="DI342" s="67">
        <f t="shared" si="58"/>
        <v>0.9974778325402055</v>
      </c>
      <c r="DL342" s="53"/>
      <c r="DM342" s="188" t="str">
        <f t="shared" si="60"/>
        <v/>
      </c>
      <c r="DN342" s="188" t="str">
        <f t="shared" si="59"/>
        <v/>
      </c>
      <c r="DO342" s="188" t="str">
        <f t="shared" si="59"/>
        <v/>
      </c>
      <c r="DP342" s="188" t="str">
        <f t="shared" si="59"/>
        <v/>
      </c>
      <c r="DQ342" s="188" t="str">
        <f t="shared" si="59"/>
        <v/>
      </c>
      <c r="DR342" s="188" t="str">
        <f t="shared" si="59"/>
        <v/>
      </c>
      <c r="DS342" s="188" t="str">
        <f t="shared" si="59"/>
        <v/>
      </c>
      <c r="DT342" s="188" t="str">
        <f t="shared" si="59"/>
        <v/>
      </c>
      <c r="DU342" s="188" t="str">
        <f t="shared" si="59"/>
        <v/>
      </c>
      <c r="DV342" s="188" t="str">
        <f t="shared" si="59"/>
        <v/>
      </c>
      <c r="DW342" s="188" t="str">
        <f t="shared" si="59"/>
        <v/>
      </c>
      <c r="DX342" s="188" t="str">
        <f t="shared" si="59"/>
        <v/>
      </c>
      <c r="DY342" s="188" t="str">
        <f t="shared" si="59"/>
        <v/>
      </c>
      <c r="DZ342" s="188" t="str">
        <f t="shared" si="59"/>
        <v/>
      </c>
      <c r="EA342" s="188" t="str">
        <f t="shared" si="59"/>
        <v/>
      </c>
      <c r="EB342" s="188" t="str">
        <f t="shared" si="59"/>
        <v/>
      </c>
      <c r="EC342" s="188" t="str">
        <f t="shared" si="59"/>
        <v/>
      </c>
      <c r="ED342" s="188" t="str">
        <f t="shared" si="59"/>
        <v/>
      </c>
      <c r="EE342" s="188" t="str">
        <f t="shared" si="59"/>
        <v/>
      </c>
      <c r="EF342" s="188" t="str">
        <f t="shared" si="59"/>
        <v/>
      </c>
      <c r="EG342" s="188" t="str">
        <f t="shared" si="59"/>
        <v/>
      </c>
      <c r="EH342" s="188" t="str">
        <f t="shared" si="59"/>
        <v/>
      </c>
      <c r="EI342" s="188" t="str">
        <f t="shared" si="59"/>
        <v/>
      </c>
      <c r="EJ342" s="188" t="str">
        <f t="shared" si="59"/>
        <v/>
      </c>
      <c r="EK342" s="188" t="str">
        <f t="shared" si="59"/>
        <v/>
      </c>
    </row>
    <row r="343" spans="1:141" x14ac:dyDescent="0.3">
      <c r="B343" s="1">
        <v>9</v>
      </c>
      <c r="C343" s="155"/>
      <c r="D343" s="155"/>
      <c r="E343" s="155"/>
      <c r="F343" s="155"/>
      <c r="G343" s="155"/>
      <c r="H343" s="155"/>
      <c r="I343" s="155"/>
      <c r="J343" s="155"/>
      <c r="K343" s="155"/>
      <c r="L343" s="155">
        <f t="shared" si="57"/>
        <v>7.144970684292715E-4</v>
      </c>
      <c r="M343" s="155">
        <f t="shared" si="57"/>
        <v>7.1827604801295495E-4</v>
      </c>
      <c r="N343" s="155">
        <f t="shared" si="57"/>
        <v>7.2205502759663828E-4</v>
      </c>
      <c r="O343" s="155">
        <f t="shared" si="57"/>
        <v>7.2583400718032173E-4</v>
      </c>
      <c r="P343" s="155">
        <f t="shared" si="57"/>
        <v>7.2961298676400496E-4</v>
      </c>
      <c r="Q343" s="155">
        <f t="shared" si="57"/>
        <v>7.3339196634768841E-4</v>
      </c>
      <c r="R343" s="155">
        <f t="shared" si="57"/>
        <v>7.3717094593137163E-4</v>
      </c>
      <c r="S343" s="155">
        <f t="shared" si="57"/>
        <v>7.4094992551505508E-4</v>
      </c>
      <c r="T343" s="155">
        <f t="shared" si="57"/>
        <v>7.4472890509873842E-4</v>
      </c>
      <c r="U343" s="155">
        <f t="shared" si="57"/>
        <v>2.424253159795553E-3</v>
      </c>
      <c r="V343" s="155">
        <f t="shared" si="57"/>
        <v>2.4364924472954222E-3</v>
      </c>
      <c r="W343" s="155">
        <f t="shared" si="57"/>
        <v>2.4487317347952919E-3</v>
      </c>
      <c r="X343" s="155">
        <f t="shared" si="57"/>
        <v>2.4609710222951607E-3</v>
      </c>
      <c r="Y343" s="155">
        <f t="shared" si="57"/>
        <v>2.4732103097950299E-3</v>
      </c>
      <c r="Z343" s="155">
        <f t="shared" si="57"/>
        <v>2.4854495972948991E-3</v>
      </c>
      <c r="AA343" s="155">
        <f t="shared" si="57"/>
        <v>2.4976888847947683E-3</v>
      </c>
      <c r="AB343" s="155">
        <f t="shared" si="57"/>
        <v>2.5099281722946376E-3</v>
      </c>
      <c r="AC343" s="155"/>
      <c r="AD343" s="155"/>
      <c r="AE343" s="155"/>
      <c r="AF343" s="155"/>
      <c r="AG343" s="174">
        <f>D343*D51*PRODUCT($CJ343:CJ343)</f>
        <v>0</v>
      </c>
      <c r="AH343" s="174">
        <f>E343*E51*PRODUCT($CJ343:CK343)</f>
        <v>0</v>
      </c>
      <c r="AI343" s="174">
        <f>F343*F51*PRODUCT($CJ343:CL343)</f>
        <v>0</v>
      </c>
      <c r="AJ343" s="174">
        <f>G343*G51*PRODUCT($CJ343:CM343)</f>
        <v>0</v>
      </c>
      <c r="AK343" s="174">
        <f>H343*H51*PRODUCT($CJ343:CN343)</f>
        <v>0</v>
      </c>
      <c r="AL343" s="174">
        <f>I343*I51*PRODUCT($CJ343:CO343)</f>
        <v>0</v>
      </c>
      <c r="AM343" s="174">
        <f>J343*J51*PRODUCT($CJ343:CP343)</f>
        <v>0</v>
      </c>
      <c r="AN343" s="174">
        <f>K343*K51*PRODUCT($CJ343:CQ343)</f>
        <v>0</v>
      </c>
      <c r="AO343" s="174">
        <f>L343*L51*PRODUCT($CJ343:CR343)</f>
        <v>0</v>
      </c>
      <c r="AP343" s="174">
        <f>M343*M51*PRODUCT($CJ343:CS343)</f>
        <v>0</v>
      </c>
      <c r="AQ343" s="174">
        <f>N343*N51*PRODUCT($CJ343:CT343)</f>
        <v>0</v>
      </c>
      <c r="AR343" s="174">
        <f>O343*O51*PRODUCT($CJ343:CU343)</f>
        <v>0</v>
      </c>
      <c r="AS343" s="174">
        <f>P343*P51*PRODUCT($CJ343:CV343)</f>
        <v>0</v>
      </c>
      <c r="AT343" s="174">
        <f>Q343*Q51*PRODUCT($CJ343:CW343)</f>
        <v>0</v>
      </c>
      <c r="AU343" s="174">
        <f>R343*R51*PRODUCT($CJ343:CX343)</f>
        <v>0</v>
      </c>
      <c r="AV343" s="174">
        <f>S343*S51*PRODUCT($CJ343:CY343)</f>
        <v>0</v>
      </c>
      <c r="AW343" s="174">
        <f>T343*T51*PRODUCT($CJ343:CZ343)</f>
        <v>0</v>
      </c>
      <c r="AX343" s="174">
        <f>U343*U51*PRODUCT($CJ343:DA343)</f>
        <v>0</v>
      </c>
      <c r="AY343" s="174">
        <f>V343*V51*PRODUCT($CJ343:DB343)</f>
        <v>0</v>
      </c>
      <c r="AZ343" s="174">
        <f>W343*W51*PRODUCT($CJ343:DC343)</f>
        <v>0</v>
      </c>
      <c r="BA343" s="174">
        <f>X343*X51*PRODUCT($CJ343:DD343)</f>
        <v>0</v>
      </c>
      <c r="BB343" s="174">
        <f>Y343*Y51*PRODUCT($CJ343:DE343)</f>
        <v>0</v>
      </c>
      <c r="BC343" s="174">
        <f>Z343*Z51*PRODUCT($CJ343:DF343)</f>
        <v>0</v>
      </c>
      <c r="BD343" s="174">
        <f>AA343*AA51*PRODUCT($CJ343:DG343)</f>
        <v>0</v>
      </c>
      <c r="BE343" s="174">
        <f>AB343*AB51*PRODUCT($CJ343:DH343)</f>
        <v>0</v>
      </c>
      <c r="BF343" s="93"/>
      <c r="BG343" s="93"/>
      <c r="BH343" s="93"/>
      <c r="BI343" s="169">
        <f>SUM($AF343:AG343)-SUM($AF375:AG375)-SUM($C375:D375)-SUM($BH375:BI375)</f>
        <v>0</v>
      </c>
      <c r="BJ343" s="169">
        <f>SUM($AF343:AH343)-SUM($AF375:AH375)-SUM($C375:E375)-SUM($BH375:BJ375)</f>
        <v>0</v>
      </c>
      <c r="BK343" s="169">
        <f>SUM($AF343:AI343)-SUM($AF375:AI375)-SUM($C375:F375)-SUM($BH375:BK375)</f>
        <v>0</v>
      </c>
      <c r="BL343" s="169">
        <f>SUM($AF343:AJ343)-SUM($AF375:AJ375)-SUM($C375:G375)-SUM($BH375:BL375)</f>
        <v>0</v>
      </c>
      <c r="BM343" s="169">
        <f>SUM($AF343:AK343)-SUM($AF375:AK375)-SUM($C375:H375)-SUM($BH375:BM375)</f>
        <v>0</v>
      </c>
      <c r="BN343" s="169">
        <f>SUM($AF343:AL343)-SUM($AF375:AL375)-SUM($C375:I375)-SUM($BH375:BN375)</f>
        <v>0</v>
      </c>
      <c r="BO343" s="169">
        <f>SUM($AF343:AM343)-SUM($AF375:AM375)-SUM($C375:J375)-SUM($BH375:BO375)</f>
        <v>0</v>
      </c>
      <c r="BP343" s="169">
        <f>SUM($AF343:AN343)-SUM($AF375:AN375)-SUM($C375:K375)-SUM($BH375:BP375)</f>
        <v>0</v>
      </c>
      <c r="BQ343" s="169">
        <f>SUM($AF343:AO343)-SUM($AF375:AO375)-SUM($C375:L375)-SUM($BH375:BQ375)</f>
        <v>0</v>
      </c>
      <c r="BR343" s="169">
        <f>SUM($AF343:AP343)-SUM($AF375:AP375)-SUM($C375:M375)-SUM($BH375:BR375)</f>
        <v>0</v>
      </c>
      <c r="BS343" s="169">
        <f>SUM($AF343:AQ343)-SUM($AF375:AQ375)-SUM($C375:N375)-SUM($BH375:BS375)</f>
        <v>0</v>
      </c>
      <c r="BT343" s="169">
        <f>SUM($AF343:AR343)-SUM($AF375:AR375)-SUM($C375:O375)-SUM($BH375:BT375)</f>
        <v>0</v>
      </c>
      <c r="BU343" s="169">
        <f>SUM($AF343:AS343)-SUM($AF375:AS375)-SUM($C375:P375)-SUM($BH375:BU375)</f>
        <v>0</v>
      </c>
      <c r="BV343" s="169">
        <f>SUM($AF343:AT343)-SUM($AF375:AT375)-SUM($C375:Q375)-SUM($BH375:BV375)</f>
        <v>0</v>
      </c>
      <c r="BW343" s="169">
        <f>SUM($AF343:AU343)-SUM($AF375:AU375)-SUM($C375:R375)-SUM($BH375:BW375)</f>
        <v>0</v>
      </c>
      <c r="BX343" s="169">
        <f>SUM($AF343:AV343)-SUM($AF375:AV375)-SUM($C375:S375)-SUM($BH375:BX375)</f>
        <v>0</v>
      </c>
      <c r="BY343" s="169">
        <f>SUM($AF343:AW343)-SUM($AF375:AW375)-SUM($C375:T375)-SUM($BH375:BY375)</f>
        <v>0</v>
      </c>
      <c r="BZ343" s="169">
        <f>SUM($AF343:AX343)-SUM($AF375:AX375)-SUM($C375:U375)-SUM($BH375:BZ375)</f>
        <v>0</v>
      </c>
      <c r="CA343" s="169">
        <f>SUM($AF343:AY343)-SUM($AF375:AY375)-SUM($C375:V375)-SUM($BH375:CA375)</f>
        <v>0</v>
      </c>
      <c r="CB343" s="169">
        <f>SUM($AF343:AZ343)-SUM($AF375:AZ375)-SUM($C375:W375)-SUM($BH375:CB375)</f>
        <v>0</v>
      </c>
      <c r="CC343" s="169">
        <f>SUM($AF343:BA343)-SUM($AF375:BA375)-SUM($C375:X375)-SUM($BH375:CC375)</f>
        <v>0</v>
      </c>
      <c r="CD343" s="169">
        <f>SUM($AF343:BB343)-SUM($AF375:BB375)-SUM($C375:Y375)-SUM($BH375:CD375)</f>
        <v>0</v>
      </c>
      <c r="CE343" s="169">
        <f>SUM($AF343:BC343)-SUM($AF375:BC375)-SUM($C375:Z375)-SUM($BH375:CE375)</f>
        <v>0</v>
      </c>
      <c r="CF343" s="169">
        <f>SUM($AF343:BD343)-SUM($AF375:BD375)-SUM($C375:AA375)-SUM($BH375:CF375)</f>
        <v>0</v>
      </c>
      <c r="CG343" s="169">
        <f>SUM($AF343:BE343)-SUM($AF375:BE375)-SUM($C375:AB375)-SUM($BH375:CG375)</f>
        <v>0</v>
      </c>
      <c r="CH343" s="52"/>
      <c r="CI343" s="52"/>
      <c r="CJ343" s="67"/>
      <c r="CK343" s="67"/>
      <c r="CL343" s="67"/>
      <c r="CM343" s="67"/>
      <c r="CN343" s="67"/>
      <c r="CO343" s="67"/>
      <c r="CP343" s="67"/>
      <c r="CQ343" s="67"/>
      <c r="CR343" s="67">
        <f>1-K343</f>
        <v>1</v>
      </c>
      <c r="CS343" s="67">
        <f t="shared" si="58"/>
        <v>0.9992855029315707</v>
      </c>
      <c r="CT343" s="67">
        <f t="shared" si="58"/>
        <v>0.999281723951987</v>
      </c>
      <c r="CU343" s="67">
        <f t="shared" si="58"/>
        <v>0.99927794497240341</v>
      </c>
      <c r="CV343" s="67">
        <f t="shared" si="58"/>
        <v>0.99927416599281971</v>
      </c>
      <c r="CW343" s="67">
        <f t="shared" si="58"/>
        <v>0.99927038701323601</v>
      </c>
      <c r="CX343" s="67">
        <f t="shared" si="58"/>
        <v>0.9992666080336523</v>
      </c>
      <c r="CY343" s="67">
        <f t="shared" si="58"/>
        <v>0.9992628290540686</v>
      </c>
      <c r="CZ343" s="67">
        <f t="shared" si="58"/>
        <v>0.9992590500744849</v>
      </c>
      <c r="DA343" s="67">
        <f t="shared" si="58"/>
        <v>0.99925527109490131</v>
      </c>
      <c r="DB343" s="67">
        <f t="shared" si="58"/>
        <v>0.99757574684020445</v>
      </c>
      <c r="DC343" s="67">
        <f t="shared" si="58"/>
        <v>0.99756350755270462</v>
      </c>
      <c r="DD343" s="67">
        <f t="shared" si="58"/>
        <v>0.99755126826520468</v>
      </c>
      <c r="DE343" s="67">
        <f t="shared" si="58"/>
        <v>0.99753902897770486</v>
      </c>
      <c r="DF343" s="67">
        <f t="shared" si="58"/>
        <v>0.99752678969020492</v>
      </c>
      <c r="DG343" s="67">
        <f t="shared" si="58"/>
        <v>0.99751455040270509</v>
      </c>
      <c r="DH343" s="67">
        <f t="shared" si="58"/>
        <v>0.99750231111520526</v>
      </c>
      <c r="DI343" s="67">
        <f t="shared" si="58"/>
        <v>0.99749007182770533</v>
      </c>
      <c r="DL343" s="53"/>
      <c r="DM343" s="188" t="str">
        <f t="shared" si="60"/>
        <v/>
      </c>
      <c r="DN343" s="188" t="str">
        <f t="shared" si="59"/>
        <v/>
      </c>
      <c r="DO343" s="188" t="str">
        <f t="shared" si="59"/>
        <v/>
      </c>
      <c r="DP343" s="188" t="str">
        <f t="shared" si="59"/>
        <v/>
      </c>
      <c r="DQ343" s="188" t="str">
        <f t="shared" si="59"/>
        <v/>
      </c>
      <c r="DR343" s="188" t="str">
        <f t="shared" si="59"/>
        <v/>
      </c>
      <c r="DS343" s="188" t="str">
        <f t="shared" si="59"/>
        <v/>
      </c>
      <c r="DT343" s="188" t="str">
        <f t="shared" si="59"/>
        <v/>
      </c>
      <c r="DU343" s="188" t="str">
        <f t="shared" si="59"/>
        <v/>
      </c>
      <c r="DV343" s="188" t="str">
        <f t="shared" si="59"/>
        <v/>
      </c>
      <c r="DW343" s="188" t="str">
        <f t="shared" si="59"/>
        <v/>
      </c>
      <c r="DX343" s="188" t="str">
        <f t="shared" si="59"/>
        <v/>
      </c>
      <c r="DY343" s="188" t="str">
        <f t="shared" si="59"/>
        <v/>
      </c>
      <c r="DZ343" s="188" t="str">
        <f t="shared" si="59"/>
        <v/>
      </c>
      <c r="EA343" s="188" t="str">
        <f t="shared" si="59"/>
        <v/>
      </c>
      <c r="EB343" s="188" t="str">
        <f t="shared" si="59"/>
        <v/>
      </c>
      <c r="EC343" s="188" t="str">
        <f t="shared" si="59"/>
        <v/>
      </c>
      <c r="ED343" s="188" t="str">
        <f t="shared" si="59"/>
        <v/>
      </c>
      <c r="EE343" s="188" t="str">
        <f t="shared" si="59"/>
        <v/>
      </c>
      <c r="EF343" s="188" t="str">
        <f t="shared" si="59"/>
        <v/>
      </c>
      <c r="EG343" s="188" t="str">
        <f t="shared" si="59"/>
        <v/>
      </c>
      <c r="EH343" s="188" t="str">
        <f t="shared" si="59"/>
        <v/>
      </c>
      <c r="EI343" s="188" t="str">
        <f t="shared" si="59"/>
        <v/>
      </c>
      <c r="EJ343" s="188" t="str">
        <f t="shared" si="59"/>
        <v/>
      </c>
      <c r="EK343" s="188" t="str">
        <f t="shared" si="59"/>
        <v/>
      </c>
    </row>
    <row r="344" spans="1:141" x14ac:dyDescent="0.3">
      <c r="B344" s="1">
        <v>10</v>
      </c>
      <c r="C344" s="155"/>
      <c r="D344" s="155"/>
      <c r="E344" s="155"/>
      <c r="F344" s="155"/>
      <c r="G344" s="155"/>
      <c r="H344" s="155"/>
      <c r="I344" s="155"/>
      <c r="J344" s="155"/>
      <c r="K344" s="155"/>
      <c r="L344" s="155"/>
      <c r="M344" s="155">
        <f t="shared" si="57"/>
        <v>7.144970684292715E-4</v>
      </c>
      <c r="N344" s="155">
        <f t="shared" si="57"/>
        <v>7.1827604801295495E-4</v>
      </c>
      <c r="O344" s="155">
        <f t="shared" si="57"/>
        <v>7.2205502759663828E-4</v>
      </c>
      <c r="P344" s="155">
        <f t="shared" si="57"/>
        <v>7.2583400718032173E-4</v>
      </c>
      <c r="Q344" s="155">
        <f t="shared" si="57"/>
        <v>7.2961298676400496E-4</v>
      </c>
      <c r="R344" s="155">
        <f t="shared" si="57"/>
        <v>7.3339196634768841E-4</v>
      </c>
      <c r="S344" s="155">
        <f t="shared" si="57"/>
        <v>7.3717094593137163E-4</v>
      </c>
      <c r="T344" s="155">
        <f t="shared" si="57"/>
        <v>7.4094992551505508E-4</v>
      </c>
      <c r="U344" s="155">
        <f t="shared" si="57"/>
        <v>7.4472890509873842E-4</v>
      </c>
      <c r="V344" s="155">
        <f t="shared" si="57"/>
        <v>2.424253159795553E-3</v>
      </c>
      <c r="W344" s="155">
        <f t="shared" si="57"/>
        <v>2.4364924472954222E-3</v>
      </c>
      <c r="X344" s="155">
        <f t="shared" si="57"/>
        <v>2.4487317347952919E-3</v>
      </c>
      <c r="Y344" s="155">
        <f t="shared" si="57"/>
        <v>2.4609710222951607E-3</v>
      </c>
      <c r="Z344" s="155">
        <f t="shared" si="57"/>
        <v>2.4732103097950299E-3</v>
      </c>
      <c r="AA344" s="155">
        <f t="shared" si="57"/>
        <v>2.4854495972948991E-3</v>
      </c>
      <c r="AB344" s="155">
        <f t="shared" si="57"/>
        <v>2.4976888847947683E-3</v>
      </c>
      <c r="AC344" s="155"/>
      <c r="AD344" s="155"/>
      <c r="AE344" s="155"/>
      <c r="AF344" s="67"/>
      <c r="AG344" s="174">
        <f>D344*D52*PRODUCT($CJ344:CJ344)</f>
        <v>0</v>
      </c>
      <c r="AH344" s="174">
        <f>E344*E52*PRODUCT($CJ344:CK344)</f>
        <v>0</v>
      </c>
      <c r="AI344" s="174">
        <f>F344*F52*PRODUCT($CJ344:CL344)</f>
        <v>0</v>
      </c>
      <c r="AJ344" s="174">
        <f>G344*G52*PRODUCT($CJ344:CM344)</f>
        <v>0</v>
      </c>
      <c r="AK344" s="174">
        <f>H344*H52*PRODUCT($CJ344:CN344)</f>
        <v>0</v>
      </c>
      <c r="AL344" s="174">
        <f>I344*I52*PRODUCT($CJ344:CO344)</f>
        <v>0</v>
      </c>
      <c r="AM344" s="174">
        <f>J344*J52*PRODUCT($CJ344:CP344)</f>
        <v>0</v>
      </c>
      <c r="AN344" s="174">
        <f>K344*K52*PRODUCT($CJ344:CQ344)</f>
        <v>0</v>
      </c>
      <c r="AO344" s="174">
        <f>L344*L52*PRODUCT($CJ344:CR344)</f>
        <v>0</v>
      </c>
      <c r="AP344" s="174">
        <f>M344*M52*PRODUCT($CJ344:CS344)</f>
        <v>0</v>
      </c>
      <c r="AQ344" s="174">
        <f>N344*N52*PRODUCT($CJ344:CT344)</f>
        <v>0</v>
      </c>
      <c r="AR344" s="174">
        <f>O344*O52*PRODUCT($CJ344:CU344)</f>
        <v>0</v>
      </c>
      <c r="AS344" s="174">
        <f>P344*P52*PRODUCT($CJ344:CV344)</f>
        <v>0</v>
      </c>
      <c r="AT344" s="174">
        <f>Q344*Q52*PRODUCT($CJ344:CW344)</f>
        <v>0</v>
      </c>
      <c r="AU344" s="174">
        <f>R344*R52*PRODUCT($CJ344:CX344)</f>
        <v>0</v>
      </c>
      <c r="AV344" s="174">
        <f>S344*S52*PRODUCT($CJ344:CY344)</f>
        <v>0</v>
      </c>
      <c r="AW344" s="174">
        <f>T344*T52*PRODUCT($CJ344:CZ344)</f>
        <v>0</v>
      </c>
      <c r="AX344" s="174">
        <f>U344*U52*PRODUCT($CJ344:DA344)</f>
        <v>0</v>
      </c>
      <c r="AY344" s="174">
        <f>V344*V52*PRODUCT($CJ344:DB344)</f>
        <v>0</v>
      </c>
      <c r="AZ344" s="174">
        <f>W344*W52*PRODUCT($CJ344:DC344)</f>
        <v>0</v>
      </c>
      <c r="BA344" s="174">
        <f>X344*X52*PRODUCT($CJ344:DD344)</f>
        <v>0</v>
      </c>
      <c r="BB344" s="174">
        <f>Y344*Y52*PRODUCT($CJ344:DE344)</f>
        <v>0</v>
      </c>
      <c r="BC344" s="174">
        <f>Z344*Z52*PRODUCT($CJ344:DF344)</f>
        <v>0</v>
      </c>
      <c r="BD344" s="174">
        <f>AA344*AA52*PRODUCT($CJ344:DG344)</f>
        <v>0</v>
      </c>
      <c r="BE344" s="174">
        <f>AB344*AB52*PRODUCT($CJ344:DH344)</f>
        <v>0</v>
      </c>
      <c r="BF344" s="93"/>
      <c r="BG344" s="93"/>
      <c r="BH344" s="93"/>
      <c r="BI344" s="169">
        <f>SUM($AF344:AG344)-SUM($AF376:AG376)-SUM($C376:D376)-SUM($BH376:BI376)</f>
        <v>0</v>
      </c>
      <c r="BJ344" s="169">
        <f>SUM($AF344:AH344)-SUM($AF376:AH376)-SUM($C376:E376)-SUM($BH376:BJ376)</f>
        <v>0</v>
      </c>
      <c r="BK344" s="169">
        <f>SUM($AF344:AI344)-SUM($AF376:AI376)-SUM($C376:F376)-SUM($BH376:BK376)</f>
        <v>0</v>
      </c>
      <c r="BL344" s="169">
        <f>SUM($AF344:AJ344)-SUM($AF376:AJ376)-SUM($C376:G376)-SUM($BH376:BL376)</f>
        <v>0</v>
      </c>
      <c r="BM344" s="169">
        <f>SUM($AF344:AK344)-SUM($AF376:AK376)-SUM($C376:H376)-SUM($BH376:BM376)</f>
        <v>0</v>
      </c>
      <c r="BN344" s="169">
        <f>SUM($AF344:AL344)-SUM($AF376:AL376)-SUM($C376:I376)-SUM($BH376:BN376)</f>
        <v>0</v>
      </c>
      <c r="BO344" s="169">
        <f>SUM($AF344:AM344)-SUM($AF376:AM376)-SUM($C376:J376)-SUM($BH376:BO376)</f>
        <v>0</v>
      </c>
      <c r="BP344" s="169">
        <f>SUM($AF344:AN344)-SUM($AF376:AN376)-SUM($C376:K376)-SUM($BH376:BP376)</f>
        <v>0</v>
      </c>
      <c r="BQ344" s="169">
        <f>SUM($AF344:AO344)-SUM($AF376:AO376)-SUM($C376:L376)-SUM($BH376:BQ376)</f>
        <v>0</v>
      </c>
      <c r="BR344" s="169">
        <f>SUM($AF344:AP344)-SUM($AF376:AP376)-SUM($C376:M376)-SUM($BH376:BR376)</f>
        <v>0</v>
      </c>
      <c r="BS344" s="169">
        <f>SUM($AF344:AQ344)-SUM($AF376:AQ376)-SUM($C376:N376)-SUM($BH376:BS376)</f>
        <v>0</v>
      </c>
      <c r="BT344" s="169">
        <f>SUM($AF344:AR344)-SUM($AF376:AR376)-SUM($C376:O376)-SUM($BH376:BT376)</f>
        <v>0</v>
      </c>
      <c r="BU344" s="169">
        <f>SUM($AF344:AS344)-SUM($AF376:AS376)-SUM($C376:P376)-SUM($BH376:BU376)</f>
        <v>0</v>
      </c>
      <c r="BV344" s="169">
        <f>SUM($AF344:AT344)-SUM($AF376:AT376)-SUM($C376:Q376)-SUM($BH376:BV376)</f>
        <v>0</v>
      </c>
      <c r="BW344" s="169">
        <f>SUM($AF344:AU344)-SUM($AF376:AU376)-SUM($C376:R376)-SUM($BH376:BW376)</f>
        <v>0</v>
      </c>
      <c r="BX344" s="169">
        <f>SUM($AF344:AV344)-SUM($AF376:AV376)-SUM($C376:S376)-SUM($BH376:BX376)</f>
        <v>0</v>
      </c>
      <c r="BY344" s="169">
        <f>SUM($AF344:AW344)-SUM($AF376:AW376)-SUM($C376:T376)-SUM($BH376:BY376)</f>
        <v>0</v>
      </c>
      <c r="BZ344" s="169">
        <f>SUM($AF344:AX344)-SUM($AF376:AX376)-SUM($C376:U376)-SUM($BH376:BZ376)</f>
        <v>0</v>
      </c>
      <c r="CA344" s="169">
        <f>SUM($AF344:AY344)-SUM($AF376:AY376)-SUM($C376:V376)-SUM($BH376:CA376)</f>
        <v>0</v>
      </c>
      <c r="CB344" s="169">
        <f>SUM($AF344:AZ344)-SUM($AF376:AZ376)-SUM($C376:W376)-SUM($BH376:CB376)</f>
        <v>0</v>
      </c>
      <c r="CC344" s="169">
        <f>SUM($AF344:BA344)-SUM($AF376:BA376)-SUM($C376:X376)-SUM($BH376:CC376)</f>
        <v>0</v>
      </c>
      <c r="CD344" s="169">
        <f>SUM($AF344:BB344)-SUM($AF376:BB376)-SUM($C376:Y376)-SUM($BH376:CD376)</f>
        <v>0</v>
      </c>
      <c r="CE344" s="169">
        <f>SUM($AF344:BC344)-SUM($AF376:BC376)-SUM($C376:Z376)-SUM($BH376:CE376)</f>
        <v>0</v>
      </c>
      <c r="CF344" s="169">
        <f>SUM($AF344:BD344)-SUM($AF376:BD376)-SUM($C376:AA376)-SUM($BH376:CF376)</f>
        <v>0</v>
      </c>
      <c r="CG344" s="169">
        <f>SUM($AF344:BE344)-SUM($AF376:BE376)-SUM($C376:AB376)-SUM($BH376:CG376)</f>
        <v>0</v>
      </c>
      <c r="CH344" s="52"/>
      <c r="CI344" s="52"/>
      <c r="CJ344" s="67"/>
      <c r="CK344" s="67"/>
      <c r="CL344" s="67"/>
      <c r="CM344" s="67"/>
      <c r="CN344" s="67"/>
      <c r="CO344" s="67"/>
      <c r="CP344" s="67"/>
      <c r="CQ344" s="67"/>
      <c r="CR344" s="67"/>
      <c r="CS344" s="67">
        <f>1-L344</f>
        <v>1</v>
      </c>
      <c r="CT344" s="67">
        <f t="shared" si="58"/>
        <v>0.9992855029315707</v>
      </c>
      <c r="CU344" s="67">
        <f t="shared" si="58"/>
        <v>0.999281723951987</v>
      </c>
      <c r="CV344" s="67">
        <f t="shared" si="58"/>
        <v>0.99927794497240341</v>
      </c>
      <c r="CW344" s="67">
        <f t="shared" si="58"/>
        <v>0.99927416599281971</v>
      </c>
      <c r="CX344" s="67">
        <f t="shared" si="58"/>
        <v>0.99927038701323601</v>
      </c>
      <c r="CY344" s="67">
        <f t="shared" si="58"/>
        <v>0.9992666080336523</v>
      </c>
      <c r="CZ344" s="67">
        <f t="shared" si="58"/>
        <v>0.9992628290540686</v>
      </c>
      <c r="DA344" s="67">
        <f t="shared" si="58"/>
        <v>0.9992590500744849</v>
      </c>
      <c r="DB344" s="67">
        <f t="shared" si="58"/>
        <v>0.99925527109490131</v>
      </c>
      <c r="DC344" s="67">
        <f t="shared" si="58"/>
        <v>0.99757574684020445</v>
      </c>
      <c r="DD344" s="67">
        <f t="shared" si="58"/>
        <v>0.99756350755270462</v>
      </c>
      <c r="DE344" s="67">
        <f t="shared" si="58"/>
        <v>0.99755126826520468</v>
      </c>
      <c r="DF344" s="67">
        <f t="shared" si="58"/>
        <v>0.99753902897770486</v>
      </c>
      <c r="DG344" s="67">
        <f t="shared" si="58"/>
        <v>0.99752678969020492</v>
      </c>
      <c r="DH344" s="67">
        <f t="shared" si="58"/>
        <v>0.99751455040270509</v>
      </c>
      <c r="DI344" s="67">
        <f t="shared" si="58"/>
        <v>0.99750231111520526</v>
      </c>
      <c r="DL344" s="53"/>
      <c r="DM344" s="188" t="str">
        <f t="shared" si="60"/>
        <v/>
      </c>
      <c r="DN344" s="188" t="str">
        <f t="shared" si="59"/>
        <v/>
      </c>
      <c r="DO344" s="188" t="str">
        <f t="shared" si="59"/>
        <v/>
      </c>
      <c r="DP344" s="188" t="str">
        <f t="shared" si="59"/>
        <v/>
      </c>
      <c r="DQ344" s="188" t="str">
        <f t="shared" si="59"/>
        <v/>
      </c>
      <c r="DR344" s="188" t="str">
        <f t="shared" si="59"/>
        <v/>
      </c>
      <c r="DS344" s="188" t="str">
        <f t="shared" si="59"/>
        <v/>
      </c>
      <c r="DT344" s="188" t="str">
        <f t="shared" si="59"/>
        <v/>
      </c>
      <c r="DU344" s="188" t="str">
        <f t="shared" si="59"/>
        <v/>
      </c>
      <c r="DV344" s="188" t="str">
        <f t="shared" si="59"/>
        <v/>
      </c>
      <c r="DW344" s="188" t="str">
        <f t="shared" si="59"/>
        <v/>
      </c>
      <c r="DX344" s="188" t="str">
        <f t="shared" si="59"/>
        <v/>
      </c>
      <c r="DY344" s="188" t="str">
        <f t="shared" si="59"/>
        <v/>
      </c>
      <c r="DZ344" s="188" t="str">
        <f t="shared" si="59"/>
        <v/>
      </c>
      <c r="EA344" s="188" t="str">
        <f t="shared" si="59"/>
        <v/>
      </c>
      <c r="EB344" s="188" t="str">
        <f t="shared" si="59"/>
        <v/>
      </c>
      <c r="EC344" s="188" t="str">
        <f t="shared" si="59"/>
        <v/>
      </c>
      <c r="ED344" s="188" t="str">
        <f t="shared" si="59"/>
        <v/>
      </c>
      <c r="EE344" s="188" t="str">
        <f t="shared" si="59"/>
        <v/>
      </c>
      <c r="EF344" s="188" t="str">
        <f t="shared" si="59"/>
        <v/>
      </c>
      <c r="EG344" s="188" t="str">
        <f t="shared" si="59"/>
        <v/>
      </c>
      <c r="EH344" s="188" t="str">
        <f t="shared" si="59"/>
        <v/>
      </c>
      <c r="EI344" s="188" t="str">
        <f t="shared" si="59"/>
        <v/>
      </c>
      <c r="EJ344" s="188" t="str">
        <f t="shared" si="59"/>
        <v/>
      </c>
      <c r="EK344" s="188" t="str">
        <f t="shared" si="59"/>
        <v/>
      </c>
    </row>
    <row r="345" spans="1:141" x14ac:dyDescent="0.3">
      <c r="B345" s="1">
        <v>11</v>
      </c>
      <c r="C345" s="155"/>
      <c r="D345" s="155"/>
      <c r="E345" s="155"/>
      <c r="F345" s="155"/>
      <c r="G345" s="155"/>
      <c r="H345" s="155"/>
      <c r="I345" s="155"/>
      <c r="J345" s="155"/>
      <c r="K345" s="155"/>
      <c r="L345" s="155"/>
      <c r="M345" s="155"/>
      <c r="N345" s="155">
        <f t="shared" si="57"/>
        <v>7.144970684292715E-4</v>
      </c>
      <c r="O345" s="155">
        <f t="shared" si="57"/>
        <v>7.1827604801295495E-4</v>
      </c>
      <c r="P345" s="155">
        <f t="shared" si="57"/>
        <v>7.2205502759663828E-4</v>
      </c>
      <c r="Q345" s="155">
        <f t="shared" si="57"/>
        <v>7.2583400718032173E-4</v>
      </c>
      <c r="R345" s="155">
        <f t="shared" si="57"/>
        <v>7.2961298676400496E-4</v>
      </c>
      <c r="S345" s="155">
        <f t="shared" si="57"/>
        <v>7.3339196634768841E-4</v>
      </c>
      <c r="T345" s="155">
        <f t="shared" si="57"/>
        <v>7.3717094593137163E-4</v>
      </c>
      <c r="U345" s="155">
        <f t="shared" si="57"/>
        <v>7.4094992551505508E-4</v>
      </c>
      <c r="V345" s="155">
        <f t="shared" si="57"/>
        <v>7.4472890509873842E-4</v>
      </c>
      <c r="W345" s="155">
        <f t="shared" si="57"/>
        <v>2.424253159795553E-3</v>
      </c>
      <c r="X345" s="155">
        <f t="shared" si="57"/>
        <v>2.4364924472954222E-3</v>
      </c>
      <c r="Y345" s="155">
        <f t="shared" si="57"/>
        <v>2.4487317347952919E-3</v>
      </c>
      <c r="Z345" s="155">
        <f t="shared" si="57"/>
        <v>2.4609710222951607E-3</v>
      </c>
      <c r="AA345" s="155">
        <f t="shared" si="57"/>
        <v>2.4732103097950299E-3</v>
      </c>
      <c r="AB345" s="155">
        <f t="shared" si="57"/>
        <v>2.4854495972948991E-3</v>
      </c>
      <c r="AC345" s="155"/>
      <c r="AD345" s="155"/>
      <c r="AE345" s="155"/>
      <c r="AF345" s="155"/>
      <c r="AG345" s="174">
        <f>D345*D53*PRODUCT($CJ345:CJ345)</f>
        <v>0</v>
      </c>
      <c r="AH345" s="174">
        <f>E345*E53*PRODUCT($CJ345:CK345)</f>
        <v>0</v>
      </c>
      <c r="AI345" s="174">
        <f>F345*F53*PRODUCT($CJ345:CL345)</f>
        <v>0</v>
      </c>
      <c r="AJ345" s="174">
        <f>G345*G53*PRODUCT($CJ345:CM345)</f>
        <v>0</v>
      </c>
      <c r="AK345" s="174">
        <f>H345*H53*PRODUCT($CJ345:CN345)</f>
        <v>0</v>
      </c>
      <c r="AL345" s="174">
        <f>I345*I53*PRODUCT($CJ345:CO345)</f>
        <v>0</v>
      </c>
      <c r="AM345" s="174">
        <f>J345*J53*PRODUCT($CJ345:CP345)</f>
        <v>0</v>
      </c>
      <c r="AN345" s="174">
        <f>K345*K53*PRODUCT($CJ345:CQ345)</f>
        <v>0</v>
      </c>
      <c r="AO345" s="174">
        <f>L345*L53*PRODUCT($CJ345:CR345)</f>
        <v>0</v>
      </c>
      <c r="AP345" s="174">
        <f>M345*M53*PRODUCT($CJ345:CS345)</f>
        <v>0</v>
      </c>
      <c r="AQ345" s="174">
        <f>N345*N53*PRODUCT($CJ345:CT345)</f>
        <v>0</v>
      </c>
      <c r="AR345" s="174">
        <f>O345*O53*PRODUCT($CJ345:CU345)</f>
        <v>0</v>
      </c>
      <c r="AS345" s="174">
        <f>P345*P53*PRODUCT($CJ345:CV345)</f>
        <v>0</v>
      </c>
      <c r="AT345" s="174">
        <f>Q345*Q53*PRODUCT($CJ345:CW345)</f>
        <v>0</v>
      </c>
      <c r="AU345" s="174">
        <f>R345*R53*PRODUCT($CJ345:CX345)</f>
        <v>0</v>
      </c>
      <c r="AV345" s="174">
        <f>S345*S53*PRODUCT($CJ345:CY345)</f>
        <v>0</v>
      </c>
      <c r="AW345" s="174">
        <f>T345*T53*PRODUCT($CJ345:CZ345)</f>
        <v>0</v>
      </c>
      <c r="AX345" s="174">
        <f>U345*U53*PRODUCT($CJ345:DA345)</f>
        <v>0</v>
      </c>
      <c r="AY345" s="174">
        <f>V345*V53*PRODUCT($CJ345:DB345)</f>
        <v>0</v>
      </c>
      <c r="AZ345" s="174">
        <f>W345*W53*PRODUCT($CJ345:DC345)</f>
        <v>0</v>
      </c>
      <c r="BA345" s="174">
        <f>X345*X53*PRODUCT($CJ345:DD345)</f>
        <v>0</v>
      </c>
      <c r="BB345" s="174">
        <f>Y345*Y53*PRODUCT($CJ345:DE345)</f>
        <v>0</v>
      </c>
      <c r="BC345" s="174">
        <f>Z345*Z53*PRODUCT($CJ345:DF345)</f>
        <v>0</v>
      </c>
      <c r="BD345" s="174">
        <f>AA345*AA53*PRODUCT($CJ345:DG345)</f>
        <v>0</v>
      </c>
      <c r="BE345" s="174">
        <f>AB345*AB53*PRODUCT($CJ345:DH345)</f>
        <v>0</v>
      </c>
      <c r="BF345" s="93"/>
      <c r="BG345" s="93"/>
      <c r="BH345" s="93"/>
      <c r="BI345" s="169">
        <f>SUM($AF345:AG345)-SUM($AF377:AG377)-SUM($C377:D377)-SUM($BH377:BI377)</f>
        <v>0</v>
      </c>
      <c r="BJ345" s="169">
        <f>SUM($AF345:AH345)-SUM($AF377:AH377)-SUM($C377:E377)-SUM($BH377:BJ377)</f>
        <v>0</v>
      </c>
      <c r="BK345" s="169">
        <f>SUM($AF345:AI345)-SUM($AF377:AI377)-SUM($C377:F377)-SUM($BH377:BK377)</f>
        <v>0</v>
      </c>
      <c r="BL345" s="169">
        <f>SUM($AF345:AJ345)-SUM($AF377:AJ377)-SUM($C377:G377)-SUM($BH377:BL377)</f>
        <v>0</v>
      </c>
      <c r="BM345" s="169">
        <f>SUM($AF345:AK345)-SUM($AF377:AK377)-SUM($C377:H377)-SUM($BH377:BM377)</f>
        <v>0</v>
      </c>
      <c r="BN345" s="169">
        <f>SUM($AF345:AL345)-SUM($AF377:AL377)-SUM($C377:I377)-SUM($BH377:BN377)</f>
        <v>0</v>
      </c>
      <c r="BO345" s="169">
        <f>SUM($AF345:AM345)-SUM($AF377:AM377)-SUM($C377:J377)-SUM($BH377:BO377)</f>
        <v>0</v>
      </c>
      <c r="BP345" s="169">
        <f>SUM($AF345:AN345)-SUM($AF377:AN377)-SUM($C377:K377)-SUM($BH377:BP377)</f>
        <v>0</v>
      </c>
      <c r="BQ345" s="169">
        <f>SUM($AF345:AO345)-SUM($AF377:AO377)-SUM($C377:L377)-SUM($BH377:BQ377)</f>
        <v>0</v>
      </c>
      <c r="BR345" s="169">
        <f>SUM($AF345:AP345)-SUM($AF377:AP377)-SUM($C377:M377)-SUM($BH377:BR377)</f>
        <v>0</v>
      </c>
      <c r="BS345" s="169">
        <f>SUM($AF345:AQ345)-SUM($AF377:AQ377)-SUM($C377:N377)-SUM($BH377:BS377)</f>
        <v>0</v>
      </c>
      <c r="BT345" s="169">
        <f>SUM($AF345:AR345)-SUM($AF377:AR377)-SUM($C377:O377)-SUM($BH377:BT377)</f>
        <v>0</v>
      </c>
      <c r="BU345" s="169">
        <f>SUM($AF345:AS345)-SUM($AF377:AS377)-SUM($C377:P377)-SUM($BH377:BU377)</f>
        <v>0</v>
      </c>
      <c r="BV345" s="169">
        <f>SUM($AF345:AT345)-SUM($AF377:AT377)-SUM($C377:Q377)-SUM($BH377:BV377)</f>
        <v>0</v>
      </c>
      <c r="BW345" s="169">
        <f>SUM($AF345:AU345)-SUM($AF377:AU377)-SUM($C377:R377)-SUM($BH377:BW377)</f>
        <v>0</v>
      </c>
      <c r="BX345" s="169">
        <f>SUM($AF345:AV345)-SUM($AF377:AV377)-SUM($C377:S377)-SUM($BH377:BX377)</f>
        <v>0</v>
      </c>
      <c r="BY345" s="169">
        <f>SUM($AF345:AW345)-SUM($AF377:AW377)-SUM($C377:T377)-SUM($BH377:BY377)</f>
        <v>0</v>
      </c>
      <c r="BZ345" s="169">
        <f>SUM($AF345:AX345)-SUM($AF377:AX377)-SUM($C377:U377)-SUM($BH377:BZ377)</f>
        <v>0</v>
      </c>
      <c r="CA345" s="169">
        <f>SUM($AF345:AY345)-SUM($AF377:AY377)-SUM($C377:V377)-SUM($BH377:CA377)</f>
        <v>0</v>
      </c>
      <c r="CB345" s="169">
        <f>SUM($AF345:AZ345)-SUM($AF377:AZ377)-SUM($C377:W377)-SUM($BH377:CB377)</f>
        <v>0</v>
      </c>
      <c r="CC345" s="169">
        <f>SUM($AF345:BA345)-SUM($AF377:BA377)-SUM($C377:X377)-SUM($BH377:CC377)</f>
        <v>0</v>
      </c>
      <c r="CD345" s="169">
        <f>SUM($AF345:BB345)-SUM($AF377:BB377)-SUM($C377:Y377)-SUM($BH377:CD377)</f>
        <v>0</v>
      </c>
      <c r="CE345" s="169">
        <f>SUM($AF345:BC345)-SUM($AF377:BC377)-SUM($C377:Z377)-SUM($BH377:CE377)</f>
        <v>0</v>
      </c>
      <c r="CF345" s="169">
        <f>SUM($AF345:BD345)-SUM($AF377:BD377)-SUM($C377:AA377)-SUM($BH377:CF377)</f>
        <v>0</v>
      </c>
      <c r="CG345" s="169">
        <f>SUM($AF345:BE345)-SUM($AF377:BE377)-SUM($C377:AB377)-SUM($BH377:CG377)</f>
        <v>0</v>
      </c>
      <c r="CH345" s="52"/>
      <c r="CI345" s="52"/>
      <c r="CJ345" s="67"/>
      <c r="CK345" s="67"/>
      <c r="CL345" s="67"/>
      <c r="CM345" s="67"/>
      <c r="CN345" s="67"/>
      <c r="CO345" s="67"/>
      <c r="CP345" s="67"/>
      <c r="CQ345" s="67"/>
      <c r="CR345" s="67"/>
      <c r="CS345" s="67"/>
      <c r="CT345" s="67">
        <f>1-M345</f>
        <v>1</v>
      </c>
      <c r="CU345" s="67">
        <f t="shared" si="58"/>
        <v>0.9992855029315707</v>
      </c>
      <c r="CV345" s="67">
        <f t="shared" si="58"/>
        <v>0.999281723951987</v>
      </c>
      <c r="CW345" s="67">
        <f t="shared" si="58"/>
        <v>0.99927794497240341</v>
      </c>
      <c r="CX345" s="67">
        <f t="shared" si="58"/>
        <v>0.99927416599281971</v>
      </c>
      <c r="CY345" s="67">
        <f t="shared" si="58"/>
        <v>0.99927038701323601</v>
      </c>
      <c r="CZ345" s="67">
        <f t="shared" si="58"/>
        <v>0.9992666080336523</v>
      </c>
      <c r="DA345" s="67">
        <f t="shared" si="58"/>
        <v>0.9992628290540686</v>
      </c>
      <c r="DB345" s="67">
        <f t="shared" si="58"/>
        <v>0.9992590500744849</v>
      </c>
      <c r="DC345" s="67">
        <f t="shared" si="58"/>
        <v>0.99925527109490131</v>
      </c>
      <c r="DD345" s="67">
        <f t="shared" si="58"/>
        <v>0.99757574684020445</v>
      </c>
      <c r="DE345" s="67">
        <f t="shared" si="58"/>
        <v>0.99756350755270462</v>
      </c>
      <c r="DF345" s="67">
        <f t="shared" si="58"/>
        <v>0.99755126826520468</v>
      </c>
      <c r="DG345" s="67">
        <f t="shared" si="58"/>
        <v>0.99753902897770486</v>
      </c>
      <c r="DH345" s="67">
        <f t="shared" si="58"/>
        <v>0.99752678969020492</v>
      </c>
      <c r="DI345" s="67">
        <f t="shared" si="58"/>
        <v>0.99751455040270509</v>
      </c>
      <c r="DL345" s="53"/>
      <c r="DM345" s="188" t="str">
        <f t="shared" si="60"/>
        <v/>
      </c>
      <c r="DN345" s="188" t="str">
        <f t="shared" si="59"/>
        <v/>
      </c>
      <c r="DO345" s="188" t="str">
        <f t="shared" si="59"/>
        <v/>
      </c>
      <c r="DP345" s="188" t="str">
        <f t="shared" si="59"/>
        <v/>
      </c>
      <c r="DQ345" s="188" t="str">
        <f t="shared" si="59"/>
        <v/>
      </c>
      <c r="DR345" s="188" t="str">
        <f t="shared" si="59"/>
        <v/>
      </c>
      <c r="DS345" s="188" t="str">
        <f t="shared" si="59"/>
        <v/>
      </c>
      <c r="DT345" s="188" t="str">
        <f t="shared" si="59"/>
        <v/>
      </c>
      <c r="DU345" s="188" t="str">
        <f t="shared" si="59"/>
        <v/>
      </c>
      <c r="DV345" s="188" t="str">
        <f t="shared" si="59"/>
        <v/>
      </c>
      <c r="DW345" s="188" t="str">
        <f t="shared" si="59"/>
        <v/>
      </c>
      <c r="DX345" s="188" t="str">
        <f t="shared" si="59"/>
        <v/>
      </c>
      <c r="DY345" s="188" t="str">
        <f t="shared" si="59"/>
        <v/>
      </c>
      <c r="DZ345" s="188" t="str">
        <f t="shared" si="59"/>
        <v/>
      </c>
      <c r="EA345" s="188" t="str">
        <f t="shared" si="59"/>
        <v/>
      </c>
      <c r="EB345" s="188" t="str">
        <f t="shared" si="59"/>
        <v/>
      </c>
      <c r="EC345" s="188" t="str">
        <f t="shared" ref="EC345:EK360" si="61">IF(ISERROR(BY345/T53),"",BY345/T53)</f>
        <v/>
      </c>
      <c r="ED345" s="188" t="str">
        <f t="shared" si="61"/>
        <v/>
      </c>
      <c r="EE345" s="188" t="str">
        <f t="shared" si="61"/>
        <v/>
      </c>
      <c r="EF345" s="188" t="str">
        <f t="shared" si="61"/>
        <v/>
      </c>
      <c r="EG345" s="188" t="str">
        <f t="shared" si="61"/>
        <v/>
      </c>
      <c r="EH345" s="188" t="str">
        <f t="shared" si="61"/>
        <v/>
      </c>
      <c r="EI345" s="188" t="str">
        <f t="shared" si="61"/>
        <v/>
      </c>
      <c r="EJ345" s="188" t="str">
        <f t="shared" si="61"/>
        <v/>
      </c>
      <c r="EK345" s="188" t="str">
        <f t="shared" si="61"/>
        <v/>
      </c>
    </row>
    <row r="346" spans="1:141" x14ac:dyDescent="0.3">
      <c r="B346" s="1">
        <v>12</v>
      </c>
      <c r="C346" s="155"/>
      <c r="D346" s="155"/>
      <c r="E346" s="155"/>
      <c r="F346" s="155"/>
      <c r="G346" s="155"/>
      <c r="H346" s="155"/>
      <c r="I346" s="155"/>
      <c r="J346" s="155"/>
      <c r="K346" s="155"/>
      <c r="L346" s="155"/>
      <c r="M346" s="155"/>
      <c r="N346" s="155"/>
      <c r="O346" s="155">
        <f t="shared" si="57"/>
        <v>7.144970684292715E-4</v>
      </c>
      <c r="P346" s="155">
        <f t="shared" si="57"/>
        <v>7.1827604801295495E-4</v>
      </c>
      <c r="Q346" s="155">
        <f t="shared" si="57"/>
        <v>7.2205502759663828E-4</v>
      </c>
      <c r="R346" s="155">
        <f t="shared" si="57"/>
        <v>7.2583400718032173E-4</v>
      </c>
      <c r="S346" s="155">
        <f t="shared" si="57"/>
        <v>7.2961298676400496E-4</v>
      </c>
      <c r="T346" s="155">
        <f t="shared" si="57"/>
        <v>7.3339196634768841E-4</v>
      </c>
      <c r="U346" s="155">
        <f t="shared" si="57"/>
        <v>7.3717094593137163E-4</v>
      </c>
      <c r="V346" s="155">
        <f t="shared" si="57"/>
        <v>7.4094992551505508E-4</v>
      </c>
      <c r="W346" s="155">
        <f t="shared" si="57"/>
        <v>7.4472890509873842E-4</v>
      </c>
      <c r="X346" s="155">
        <f t="shared" si="57"/>
        <v>2.424253159795553E-3</v>
      </c>
      <c r="Y346" s="155">
        <f t="shared" si="57"/>
        <v>2.4364924472954222E-3</v>
      </c>
      <c r="Z346" s="155">
        <f t="shared" si="57"/>
        <v>2.4487317347952919E-3</v>
      </c>
      <c r="AA346" s="155">
        <f t="shared" si="57"/>
        <v>2.4609710222951607E-3</v>
      </c>
      <c r="AB346" s="155">
        <f t="shared" si="57"/>
        <v>2.4732103097950299E-3</v>
      </c>
      <c r="AC346" s="155"/>
      <c r="AD346" s="155"/>
      <c r="AE346" s="155"/>
      <c r="AF346" s="155"/>
      <c r="AG346" s="174">
        <f>D346*D54*PRODUCT($CJ346:CJ346)</f>
        <v>0</v>
      </c>
      <c r="AH346" s="174">
        <f>E346*E54*PRODUCT($CJ346:CK346)</f>
        <v>0</v>
      </c>
      <c r="AI346" s="174">
        <f>F346*F54*PRODUCT($CJ346:CL346)</f>
        <v>0</v>
      </c>
      <c r="AJ346" s="174">
        <f>G346*G54*PRODUCT($CJ346:CM346)</f>
        <v>0</v>
      </c>
      <c r="AK346" s="174">
        <f>H346*H54*PRODUCT($CJ346:CN346)</f>
        <v>0</v>
      </c>
      <c r="AL346" s="174">
        <f>I346*I54*PRODUCT($CJ346:CO346)</f>
        <v>0</v>
      </c>
      <c r="AM346" s="174">
        <f>J346*J54*PRODUCT($CJ346:CP346)</f>
        <v>0</v>
      </c>
      <c r="AN346" s="174">
        <f>K346*K54*PRODUCT($CJ346:CQ346)</f>
        <v>0</v>
      </c>
      <c r="AO346" s="174">
        <f>L346*L54*PRODUCT($CJ346:CR346)</f>
        <v>0</v>
      </c>
      <c r="AP346" s="174">
        <f>M346*M54*PRODUCT($CJ346:CS346)</f>
        <v>0</v>
      </c>
      <c r="AQ346" s="174">
        <f>N346*N54*PRODUCT($CJ346:CT346)</f>
        <v>0</v>
      </c>
      <c r="AR346" s="174">
        <f>O346*O54*PRODUCT($CJ346:CU346)</f>
        <v>0</v>
      </c>
      <c r="AS346" s="174">
        <f>P346*P54*PRODUCT($CJ346:CV346)</f>
        <v>0</v>
      </c>
      <c r="AT346" s="174">
        <f>Q346*Q54*PRODUCT($CJ346:CW346)</f>
        <v>0</v>
      </c>
      <c r="AU346" s="174">
        <f>R346*R54*PRODUCT($CJ346:CX346)</f>
        <v>0</v>
      </c>
      <c r="AV346" s="174">
        <f>S346*S54*PRODUCT($CJ346:CY346)</f>
        <v>0</v>
      </c>
      <c r="AW346" s="174">
        <f>T346*T54*PRODUCT($CJ346:CZ346)</f>
        <v>0</v>
      </c>
      <c r="AX346" s="174">
        <f>U346*U54*PRODUCT($CJ346:DA346)</f>
        <v>0</v>
      </c>
      <c r="AY346" s="174">
        <f>V346*V54*PRODUCT($CJ346:DB346)</f>
        <v>0</v>
      </c>
      <c r="AZ346" s="174">
        <f>W346*W54*PRODUCT($CJ346:DC346)</f>
        <v>0</v>
      </c>
      <c r="BA346" s="174">
        <f>X346*X54*PRODUCT($CJ346:DD346)</f>
        <v>0</v>
      </c>
      <c r="BB346" s="174">
        <f>Y346*Y54*PRODUCT($CJ346:DE346)</f>
        <v>0</v>
      </c>
      <c r="BC346" s="174">
        <f>Z346*Z54*PRODUCT($CJ346:DF346)</f>
        <v>0</v>
      </c>
      <c r="BD346" s="174">
        <f>AA346*AA54*PRODUCT($CJ346:DG346)</f>
        <v>0</v>
      </c>
      <c r="BE346" s="174">
        <f>AB346*AB54*PRODUCT($CJ346:DH346)</f>
        <v>0</v>
      </c>
      <c r="BF346" s="93"/>
      <c r="BG346" s="93"/>
      <c r="BH346" s="93"/>
      <c r="BI346" s="169">
        <f>SUM($AF346:AG346)-SUM($AF378:AG378)-SUM($C378:D378)-SUM($BH378:BI378)</f>
        <v>0</v>
      </c>
      <c r="BJ346" s="169">
        <f>SUM($AF346:AH346)-SUM($AF378:AH378)-SUM($C378:E378)-SUM($BH378:BJ378)</f>
        <v>0</v>
      </c>
      <c r="BK346" s="169">
        <f>SUM($AF346:AI346)-SUM($AF378:AI378)-SUM($C378:F378)-SUM($BH378:BK378)</f>
        <v>0</v>
      </c>
      <c r="BL346" s="169">
        <f>SUM($AF346:AJ346)-SUM($AF378:AJ378)-SUM($C378:G378)-SUM($BH378:BL378)</f>
        <v>0</v>
      </c>
      <c r="BM346" s="169">
        <f>SUM($AF346:AK346)-SUM($AF378:AK378)-SUM($C378:H378)-SUM($BH378:BM378)</f>
        <v>0</v>
      </c>
      <c r="BN346" s="169">
        <f>SUM($AF346:AL346)-SUM($AF378:AL378)-SUM($C378:I378)-SUM($BH378:BN378)</f>
        <v>0</v>
      </c>
      <c r="BO346" s="169">
        <f>SUM($AF346:AM346)-SUM($AF378:AM378)-SUM($C378:J378)-SUM($BH378:BO378)</f>
        <v>0</v>
      </c>
      <c r="BP346" s="169">
        <f>SUM($AF346:AN346)-SUM($AF378:AN378)-SUM($C378:K378)-SUM($BH378:BP378)</f>
        <v>0</v>
      </c>
      <c r="BQ346" s="169">
        <f>SUM($AF346:AO346)-SUM($AF378:AO378)-SUM($C378:L378)-SUM($BH378:BQ378)</f>
        <v>0</v>
      </c>
      <c r="BR346" s="169">
        <f>SUM($AF346:AP346)-SUM($AF378:AP378)-SUM($C378:M378)-SUM($BH378:BR378)</f>
        <v>0</v>
      </c>
      <c r="BS346" s="169">
        <f>SUM($AF346:AQ346)-SUM($AF378:AQ378)-SUM($C378:N378)-SUM($BH378:BS378)</f>
        <v>0</v>
      </c>
      <c r="BT346" s="169">
        <f>SUM($AF346:AR346)-SUM($AF378:AR378)-SUM($C378:O378)-SUM($BH378:BT378)</f>
        <v>0</v>
      </c>
      <c r="BU346" s="169">
        <f>SUM($AF346:AS346)-SUM($AF378:AS378)-SUM($C378:P378)-SUM($BH378:BU378)</f>
        <v>0</v>
      </c>
      <c r="BV346" s="169">
        <f>SUM($AF346:AT346)-SUM($AF378:AT378)-SUM($C378:Q378)-SUM($BH378:BV378)</f>
        <v>0</v>
      </c>
      <c r="BW346" s="169">
        <f>SUM($AF346:AU346)-SUM($AF378:AU378)-SUM($C378:R378)-SUM($BH378:BW378)</f>
        <v>0</v>
      </c>
      <c r="BX346" s="169">
        <f>SUM($AF346:AV346)-SUM($AF378:AV378)-SUM($C378:S378)-SUM($BH378:BX378)</f>
        <v>0</v>
      </c>
      <c r="BY346" s="169">
        <f>SUM($AF346:AW346)-SUM($AF378:AW378)-SUM($C378:T378)-SUM($BH378:BY378)</f>
        <v>0</v>
      </c>
      <c r="BZ346" s="169">
        <f>SUM($AF346:AX346)-SUM($AF378:AX378)-SUM($C378:U378)-SUM($BH378:BZ378)</f>
        <v>0</v>
      </c>
      <c r="CA346" s="169">
        <f>SUM($AF346:AY346)-SUM($AF378:AY378)-SUM($C378:V378)-SUM($BH378:CA378)</f>
        <v>0</v>
      </c>
      <c r="CB346" s="169">
        <f>SUM($AF346:AZ346)-SUM($AF378:AZ378)-SUM($C378:W378)-SUM($BH378:CB378)</f>
        <v>0</v>
      </c>
      <c r="CC346" s="169">
        <f>SUM($AF346:BA346)-SUM($AF378:BA378)-SUM($C378:X378)-SUM($BH378:CC378)</f>
        <v>0</v>
      </c>
      <c r="CD346" s="169">
        <f>SUM($AF346:BB346)-SUM($AF378:BB378)-SUM($C378:Y378)-SUM($BH378:CD378)</f>
        <v>0</v>
      </c>
      <c r="CE346" s="169">
        <f>SUM($AF346:BC346)-SUM($AF378:BC378)-SUM($C378:Z378)-SUM($BH378:CE378)</f>
        <v>0</v>
      </c>
      <c r="CF346" s="169">
        <f>SUM($AF346:BD346)-SUM($AF378:BD378)-SUM($C378:AA378)-SUM($BH378:CF378)</f>
        <v>0</v>
      </c>
      <c r="CG346" s="169">
        <f>SUM($AF346:BE346)-SUM($AF378:BE378)-SUM($C378:AB378)-SUM($BH378:CG378)</f>
        <v>0</v>
      </c>
      <c r="CH346" s="52"/>
      <c r="CI346" s="52"/>
      <c r="CJ346" s="67"/>
      <c r="CK346" s="67"/>
      <c r="CL346" s="67"/>
      <c r="CM346" s="67"/>
      <c r="CN346" s="67"/>
      <c r="CO346" s="67"/>
      <c r="CP346" s="67"/>
      <c r="CQ346" s="67"/>
      <c r="CR346" s="67"/>
      <c r="CS346" s="67"/>
      <c r="CT346" s="67"/>
      <c r="CU346" s="67">
        <f>1-N346</f>
        <v>1</v>
      </c>
      <c r="CV346" s="67">
        <f t="shared" si="58"/>
        <v>0.9992855029315707</v>
      </c>
      <c r="CW346" s="67">
        <f t="shared" si="58"/>
        <v>0.999281723951987</v>
      </c>
      <c r="CX346" s="67">
        <f t="shared" si="58"/>
        <v>0.99927794497240341</v>
      </c>
      <c r="CY346" s="67">
        <f t="shared" si="58"/>
        <v>0.99927416599281971</v>
      </c>
      <c r="CZ346" s="67">
        <f t="shared" si="58"/>
        <v>0.99927038701323601</v>
      </c>
      <c r="DA346" s="67">
        <f t="shared" si="58"/>
        <v>0.9992666080336523</v>
      </c>
      <c r="DB346" s="67">
        <f t="shared" si="58"/>
        <v>0.9992628290540686</v>
      </c>
      <c r="DC346" s="67">
        <f t="shared" si="58"/>
        <v>0.9992590500744849</v>
      </c>
      <c r="DD346" s="67">
        <f t="shared" si="58"/>
        <v>0.99925527109490131</v>
      </c>
      <c r="DE346" s="67">
        <f t="shared" si="58"/>
        <v>0.99757574684020445</v>
      </c>
      <c r="DF346" s="67">
        <f t="shared" si="58"/>
        <v>0.99756350755270462</v>
      </c>
      <c r="DG346" s="67">
        <f t="shared" si="58"/>
        <v>0.99755126826520468</v>
      </c>
      <c r="DH346" s="67">
        <f t="shared" si="58"/>
        <v>0.99753902897770486</v>
      </c>
      <c r="DI346" s="67">
        <f t="shared" si="58"/>
        <v>0.99752678969020492</v>
      </c>
      <c r="DL346" s="53"/>
      <c r="DM346" s="188" t="str">
        <f t="shared" si="60"/>
        <v/>
      </c>
      <c r="DN346" s="188" t="str">
        <f t="shared" si="60"/>
        <v/>
      </c>
      <c r="DO346" s="188" t="str">
        <f t="shared" si="60"/>
        <v/>
      </c>
      <c r="DP346" s="188" t="str">
        <f t="shared" si="60"/>
        <v/>
      </c>
      <c r="DQ346" s="188" t="str">
        <f t="shared" si="60"/>
        <v/>
      </c>
      <c r="DR346" s="188" t="str">
        <f t="shared" si="60"/>
        <v/>
      </c>
      <c r="DS346" s="188" t="str">
        <f t="shared" si="60"/>
        <v/>
      </c>
      <c r="DT346" s="188" t="str">
        <f t="shared" si="60"/>
        <v/>
      </c>
      <c r="DU346" s="188" t="str">
        <f t="shared" si="60"/>
        <v/>
      </c>
      <c r="DV346" s="188" t="str">
        <f t="shared" si="60"/>
        <v/>
      </c>
      <c r="DW346" s="188" t="str">
        <f t="shared" si="60"/>
        <v/>
      </c>
      <c r="DX346" s="188" t="str">
        <f t="shared" si="60"/>
        <v/>
      </c>
      <c r="DY346" s="188" t="str">
        <f t="shared" si="60"/>
        <v/>
      </c>
      <c r="DZ346" s="188" t="str">
        <f t="shared" si="60"/>
        <v/>
      </c>
      <c r="EA346" s="188" t="str">
        <f t="shared" si="60"/>
        <v/>
      </c>
      <c r="EB346" s="188" t="str">
        <f t="shared" si="60"/>
        <v/>
      </c>
      <c r="EC346" s="188" t="str">
        <f t="shared" si="61"/>
        <v/>
      </c>
      <c r="ED346" s="188" t="str">
        <f t="shared" si="61"/>
        <v/>
      </c>
      <c r="EE346" s="188" t="str">
        <f t="shared" si="61"/>
        <v/>
      </c>
      <c r="EF346" s="188" t="str">
        <f t="shared" si="61"/>
        <v/>
      </c>
      <c r="EG346" s="188" t="str">
        <f t="shared" si="61"/>
        <v/>
      </c>
      <c r="EH346" s="188" t="str">
        <f t="shared" si="61"/>
        <v/>
      </c>
      <c r="EI346" s="188" t="str">
        <f t="shared" si="61"/>
        <v/>
      </c>
      <c r="EJ346" s="188" t="str">
        <f t="shared" si="61"/>
        <v/>
      </c>
      <c r="EK346" s="188" t="str">
        <f t="shared" si="61"/>
        <v/>
      </c>
    </row>
    <row r="347" spans="1:141" x14ac:dyDescent="0.3">
      <c r="B347" s="1">
        <v>13</v>
      </c>
      <c r="C347" s="155"/>
      <c r="D347" s="155"/>
      <c r="E347" s="155"/>
      <c r="F347" s="155"/>
      <c r="G347" s="155"/>
      <c r="H347" s="155"/>
      <c r="I347" s="155"/>
      <c r="J347" s="155"/>
      <c r="K347" s="155"/>
      <c r="L347" s="155"/>
      <c r="M347" s="155"/>
      <c r="N347" s="155"/>
      <c r="O347" s="155"/>
      <c r="P347" s="155">
        <f t="shared" si="57"/>
        <v>7.144970684292715E-4</v>
      </c>
      <c r="Q347" s="155">
        <f t="shared" si="57"/>
        <v>7.1827604801295495E-4</v>
      </c>
      <c r="R347" s="155">
        <f t="shared" si="57"/>
        <v>7.2205502759663828E-4</v>
      </c>
      <c r="S347" s="155">
        <f t="shared" si="57"/>
        <v>7.2583400718032173E-4</v>
      </c>
      <c r="T347" s="155">
        <f t="shared" si="57"/>
        <v>7.2961298676400496E-4</v>
      </c>
      <c r="U347" s="155">
        <f t="shared" si="57"/>
        <v>7.3339196634768841E-4</v>
      </c>
      <c r="V347" s="155">
        <f t="shared" si="57"/>
        <v>7.3717094593137163E-4</v>
      </c>
      <c r="W347" s="155">
        <f t="shared" si="57"/>
        <v>7.4094992551505508E-4</v>
      </c>
      <c r="X347" s="155">
        <f t="shared" si="57"/>
        <v>7.4472890509873842E-4</v>
      </c>
      <c r="Y347" s="155">
        <f t="shared" si="57"/>
        <v>2.424253159795553E-3</v>
      </c>
      <c r="Z347" s="155">
        <f t="shared" si="57"/>
        <v>2.4364924472954222E-3</v>
      </c>
      <c r="AA347" s="155">
        <f t="shared" si="57"/>
        <v>2.4487317347952919E-3</v>
      </c>
      <c r="AB347" s="155">
        <f t="shared" si="57"/>
        <v>2.4609710222951607E-3</v>
      </c>
      <c r="AC347" s="155"/>
      <c r="AD347" s="155"/>
      <c r="AE347" s="155"/>
      <c r="AF347" s="155"/>
      <c r="AG347" s="174">
        <f>D347*D55*PRODUCT($CJ347:CJ347)</f>
        <v>0</v>
      </c>
      <c r="AH347" s="174">
        <f>E347*E55*PRODUCT($CJ347:CK347)</f>
        <v>0</v>
      </c>
      <c r="AI347" s="174">
        <f>F347*F55*PRODUCT($CJ347:CL347)</f>
        <v>0</v>
      </c>
      <c r="AJ347" s="174">
        <f>G347*G55*PRODUCT($CJ347:CM347)</f>
        <v>0</v>
      </c>
      <c r="AK347" s="174">
        <f>H347*H55*PRODUCT($CJ347:CN347)</f>
        <v>0</v>
      </c>
      <c r="AL347" s="174">
        <f>I347*I55*PRODUCT($CJ347:CO347)</f>
        <v>0</v>
      </c>
      <c r="AM347" s="174">
        <f>J347*J55*PRODUCT($CJ347:CP347)</f>
        <v>0</v>
      </c>
      <c r="AN347" s="174">
        <f>K347*K55*PRODUCT($CJ347:CQ347)</f>
        <v>0</v>
      </c>
      <c r="AO347" s="174">
        <f>L347*L55*PRODUCT($CJ347:CR347)</f>
        <v>0</v>
      </c>
      <c r="AP347" s="174">
        <f>M347*M55*PRODUCT($CJ347:CS347)</f>
        <v>0</v>
      </c>
      <c r="AQ347" s="174">
        <f>N347*N55*PRODUCT($CJ347:CT347)</f>
        <v>0</v>
      </c>
      <c r="AR347" s="174">
        <f>O347*O55*PRODUCT($CJ347:CU347)</f>
        <v>0</v>
      </c>
      <c r="AS347" s="174">
        <f>P347*P55*PRODUCT($CJ347:CV347)</f>
        <v>0</v>
      </c>
      <c r="AT347" s="174">
        <f>Q347*Q55*PRODUCT($CJ347:CW347)</f>
        <v>0</v>
      </c>
      <c r="AU347" s="174">
        <f>R347*R55*PRODUCT($CJ347:CX347)</f>
        <v>0</v>
      </c>
      <c r="AV347" s="174">
        <f>S347*S55*PRODUCT($CJ347:CY347)</f>
        <v>0</v>
      </c>
      <c r="AW347" s="174">
        <f>T347*T55*PRODUCT($CJ347:CZ347)</f>
        <v>0</v>
      </c>
      <c r="AX347" s="174">
        <f>U347*U55*PRODUCT($CJ347:DA347)</f>
        <v>0</v>
      </c>
      <c r="AY347" s="174">
        <f>V347*V55*PRODUCT($CJ347:DB347)</f>
        <v>0</v>
      </c>
      <c r="AZ347" s="174">
        <f>W347*W55*PRODUCT($CJ347:DC347)</f>
        <v>0</v>
      </c>
      <c r="BA347" s="174">
        <f>X347*X55*PRODUCT($CJ347:DD347)</f>
        <v>0</v>
      </c>
      <c r="BB347" s="174">
        <f>Y347*Y55*PRODUCT($CJ347:DE347)</f>
        <v>0</v>
      </c>
      <c r="BC347" s="174">
        <f>Z347*Z55*PRODUCT($CJ347:DF347)</f>
        <v>0</v>
      </c>
      <c r="BD347" s="174">
        <f>AA347*AA55*PRODUCT($CJ347:DG347)</f>
        <v>0</v>
      </c>
      <c r="BE347" s="174">
        <f>AB347*AB55*PRODUCT($CJ347:DH347)</f>
        <v>0</v>
      </c>
      <c r="BF347" s="93"/>
      <c r="BG347" s="93"/>
      <c r="BH347" s="93"/>
      <c r="BI347" s="169">
        <f>SUM($AF347:AG347)-SUM($AF379:AG379)-SUM($C379:D379)-SUM($BH379:BI379)</f>
        <v>0</v>
      </c>
      <c r="BJ347" s="169">
        <f>SUM($AF347:AH347)-SUM($AF379:AH379)-SUM($C379:E379)-SUM($BH379:BJ379)</f>
        <v>0</v>
      </c>
      <c r="BK347" s="169">
        <f>SUM($AF347:AI347)-SUM($AF379:AI379)-SUM($C379:F379)-SUM($BH379:BK379)</f>
        <v>0</v>
      </c>
      <c r="BL347" s="169">
        <f>SUM($AF347:AJ347)-SUM($AF379:AJ379)-SUM($C379:G379)-SUM($BH379:BL379)</f>
        <v>0</v>
      </c>
      <c r="BM347" s="169">
        <f>SUM($AF347:AK347)-SUM($AF379:AK379)-SUM($C379:H379)-SUM($BH379:BM379)</f>
        <v>0</v>
      </c>
      <c r="BN347" s="169">
        <f>SUM($AF347:AL347)-SUM($AF379:AL379)-SUM($C379:I379)-SUM($BH379:BN379)</f>
        <v>0</v>
      </c>
      <c r="BO347" s="169">
        <f>SUM($AF347:AM347)-SUM($AF379:AM379)-SUM($C379:J379)-SUM($BH379:BO379)</f>
        <v>0</v>
      </c>
      <c r="BP347" s="169">
        <f>SUM($AF347:AN347)-SUM($AF379:AN379)-SUM($C379:K379)-SUM($BH379:BP379)</f>
        <v>0</v>
      </c>
      <c r="BQ347" s="169">
        <f>SUM($AF347:AO347)-SUM($AF379:AO379)-SUM($C379:L379)-SUM($BH379:BQ379)</f>
        <v>0</v>
      </c>
      <c r="BR347" s="169">
        <f>SUM($AF347:AP347)-SUM($AF379:AP379)-SUM($C379:M379)-SUM($BH379:BR379)</f>
        <v>0</v>
      </c>
      <c r="BS347" s="169">
        <f>SUM($AF347:AQ347)-SUM($AF379:AQ379)-SUM($C379:N379)-SUM($BH379:BS379)</f>
        <v>0</v>
      </c>
      <c r="BT347" s="169">
        <f>SUM($AF347:AR347)-SUM($AF379:AR379)-SUM($C379:O379)-SUM($BH379:BT379)</f>
        <v>0</v>
      </c>
      <c r="BU347" s="169">
        <f>SUM($AF347:AS347)-SUM($AF379:AS379)-SUM($C379:P379)-SUM($BH379:BU379)</f>
        <v>0</v>
      </c>
      <c r="BV347" s="169">
        <f>SUM($AF347:AT347)-SUM($AF379:AT379)-SUM($C379:Q379)-SUM($BH379:BV379)</f>
        <v>0</v>
      </c>
      <c r="BW347" s="169">
        <f>SUM($AF347:AU347)-SUM($AF379:AU379)-SUM($C379:R379)-SUM($BH379:BW379)</f>
        <v>0</v>
      </c>
      <c r="BX347" s="169">
        <f>SUM($AF347:AV347)-SUM($AF379:AV379)-SUM($C379:S379)-SUM($BH379:BX379)</f>
        <v>0</v>
      </c>
      <c r="BY347" s="169">
        <f>SUM($AF347:AW347)-SUM($AF379:AW379)-SUM($C379:T379)-SUM($BH379:BY379)</f>
        <v>0</v>
      </c>
      <c r="BZ347" s="169">
        <f>SUM($AF347:AX347)-SUM($AF379:AX379)-SUM($C379:U379)-SUM($BH379:BZ379)</f>
        <v>0</v>
      </c>
      <c r="CA347" s="169">
        <f>SUM($AF347:AY347)-SUM($AF379:AY379)-SUM($C379:V379)-SUM($BH379:CA379)</f>
        <v>0</v>
      </c>
      <c r="CB347" s="169">
        <f>SUM($AF347:AZ347)-SUM($AF379:AZ379)-SUM($C379:W379)-SUM($BH379:CB379)</f>
        <v>0</v>
      </c>
      <c r="CC347" s="169">
        <f>SUM($AF347:BA347)-SUM($AF379:BA379)-SUM($C379:X379)-SUM($BH379:CC379)</f>
        <v>0</v>
      </c>
      <c r="CD347" s="169">
        <f>SUM($AF347:BB347)-SUM($AF379:BB379)-SUM($C379:Y379)-SUM($BH379:CD379)</f>
        <v>0</v>
      </c>
      <c r="CE347" s="169">
        <f>SUM($AF347:BC347)-SUM($AF379:BC379)-SUM($C379:Z379)-SUM($BH379:CE379)</f>
        <v>0</v>
      </c>
      <c r="CF347" s="169">
        <f>SUM($AF347:BD347)-SUM($AF379:BD379)-SUM($C379:AA379)-SUM($BH379:CF379)</f>
        <v>0</v>
      </c>
      <c r="CG347" s="169">
        <f>SUM($AF347:BE347)-SUM($AF379:BE379)-SUM($C379:AB379)-SUM($BH379:CG379)</f>
        <v>0</v>
      </c>
      <c r="CH347" s="52"/>
      <c r="CI347" s="52"/>
      <c r="CJ347" s="67"/>
      <c r="CK347" s="67"/>
      <c r="CL347" s="67"/>
      <c r="CM347" s="67"/>
      <c r="CN347" s="67"/>
      <c r="CO347" s="67"/>
      <c r="CP347" s="67"/>
      <c r="CQ347" s="67"/>
      <c r="CR347" s="67"/>
      <c r="CS347" s="67"/>
      <c r="CT347" s="67"/>
      <c r="CU347" s="67"/>
      <c r="CV347" s="67">
        <f>1-O347</f>
        <v>1</v>
      </c>
      <c r="CW347" s="67">
        <f t="shared" si="58"/>
        <v>0.9992855029315707</v>
      </c>
      <c r="CX347" s="67">
        <f t="shared" si="58"/>
        <v>0.999281723951987</v>
      </c>
      <c r="CY347" s="67">
        <f t="shared" si="58"/>
        <v>0.99927794497240341</v>
      </c>
      <c r="CZ347" s="67">
        <f t="shared" si="58"/>
        <v>0.99927416599281971</v>
      </c>
      <c r="DA347" s="67">
        <f t="shared" si="58"/>
        <v>0.99927038701323601</v>
      </c>
      <c r="DB347" s="67">
        <f t="shared" si="58"/>
        <v>0.9992666080336523</v>
      </c>
      <c r="DC347" s="67">
        <f t="shared" si="58"/>
        <v>0.9992628290540686</v>
      </c>
      <c r="DD347" s="67">
        <f t="shared" si="58"/>
        <v>0.9992590500744849</v>
      </c>
      <c r="DE347" s="67">
        <f t="shared" si="58"/>
        <v>0.99925527109490131</v>
      </c>
      <c r="DF347" s="67">
        <f t="shared" si="58"/>
        <v>0.99757574684020445</v>
      </c>
      <c r="DG347" s="67">
        <f t="shared" si="58"/>
        <v>0.99756350755270462</v>
      </c>
      <c r="DH347" s="67">
        <f t="shared" si="58"/>
        <v>0.99755126826520468</v>
      </c>
      <c r="DI347" s="67">
        <f t="shared" si="58"/>
        <v>0.99753902897770486</v>
      </c>
      <c r="DL347" s="53"/>
      <c r="DM347" s="188" t="str">
        <f t="shared" si="60"/>
        <v/>
      </c>
      <c r="DN347" s="188" t="str">
        <f t="shared" si="60"/>
        <v/>
      </c>
      <c r="DO347" s="188" t="str">
        <f t="shared" si="60"/>
        <v/>
      </c>
      <c r="DP347" s="188" t="str">
        <f t="shared" si="60"/>
        <v/>
      </c>
      <c r="DQ347" s="188" t="str">
        <f t="shared" si="60"/>
        <v/>
      </c>
      <c r="DR347" s="188" t="str">
        <f t="shared" si="60"/>
        <v/>
      </c>
      <c r="DS347" s="188" t="str">
        <f t="shared" si="60"/>
        <v/>
      </c>
      <c r="DT347" s="188" t="str">
        <f t="shared" si="60"/>
        <v/>
      </c>
      <c r="DU347" s="188" t="str">
        <f t="shared" si="60"/>
        <v/>
      </c>
      <c r="DV347" s="188" t="str">
        <f t="shared" si="60"/>
        <v/>
      </c>
      <c r="DW347" s="188" t="str">
        <f t="shared" si="60"/>
        <v/>
      </c>
      <c r="DX347" s="188" t="str">
        <f t="shared" si="60"/>
        <v/>
      </c>
      <c r="DY347" s="188" t="str">
        <f t="shared" si="60"/>
        <v/>
      </c>
      <c r="DZ347" s="188" t="str">
        <f t="shared" si="60"/>
        <v/>
      </c>
      <c r="EA347" s="188" t="str">
        <f t="shared" si="60"/>
        <v/>
      </c>
      <c r="EB347" s="188" t="str">
        <f t="shared" si="60"/>
        <v/>
      </c>
      <c r="EC347" s="188" t="str">
        <f t="shared" si="61"/>
        <v/>
      </c>
      <c r="ED347" s="188" t="str">
        <f t="shared" si="61"/>
        <v/>
      </c>
      <c r="EE347" s="188" t="str">
        <f t="shared" si="61"/>
        <v/>
      </c>
      <c r="EF347" s="188" t="str">
        <f t="shared" si="61"/>
        <v/>
      </c>
      <c r="EG347" s="188" t="str">
        <f t="shared" si="61"/>
        <v/>
      </c>
      <c r="EH347" s="188" t="str">
        <f t="shared" si="61"/>
        <v/>
      </c>
      <c r="EI347" s="188" t="str">
        <f t="shared" si="61"/>
        <v/>
      </c>
      <c r="EJ347" s="188" t="str">
        <f t="shared" si="61"/>
        <v/>
      </c>
      <c r="EK347" s="188" t="str">
        <f t="shared" si="61"/>
        <v/>
      </c>
    </row>
    <row r="348" spans="1:141" x14ac:dyDescent="0.3">
      <c r="B348" s="1">
        <v>14</v>
      </c>
      <c r="C348" s="155"/>
      <c r="D348" s="155"/>
      <c r="E348" s="155"/>
      <c r="F348" s="155"/>
      <c r="G348" s="155"/>
      <c r="H348" s="155"/>
      <c r="I348" s="155"/>
      <c r="J348" s="155"/>
      <c r="K348" s="155"/>
      <c r="L348" s="155"/>
      <c r="M348" s="155"/>
      <c r="N348" s="155"/>
      <c r="O348" s="155"/>
      <c r="P348" s="155"/>
      <c r="Q348" s="155">
        <f t="shared" si="57"/>
        <v>7.144970684292715E-4</v>
      </c>
      <c r="R348" s="155">
        <f t="shared" si="57"/>
        <v>7.1827604801295495E-4</v>
      </c>
      <c r="S348" s="155">
        <f t="shared" si="57"/>
        <v>7.2205502759663828E-4</v>
      </c>
      <c r="T348" s="155">
        <f t="shared" si="57"/>
        <v>7.2583400718032173E-4</v>
      </c>
      <c r="U348" s="155">
        <f t="shared" si="57"/>
        <v>7.2961298676400496E-4</v>
      </c>
      <c r="V348" s="155">
        <f t="shared" si="57"/>
        <v>7.3339196634768841E-4</v>
      </c>
      <c r="W348" s="155">
        <f t="shared" si="57"/>
        <v>7.3717094593137163E-4</v>
      </c>
      <c r="X348" s="155">
        <f t="shared" si="57"/>
        <v>7.4094992551505508E-4</v>
      </c>
      <c r="Y348" s="155">
        <f>VLOOKUP(X90,CVAInc,$A$4,FALSE)*(1+((VLOOKUP(X90,CVArisk,$A$4,FALSE)-1)*MAX(0,BA122-BaselineBMI)))</f>
        <v>7.4472890509873842E-4</v>
      </c>
      <c r="Z348" s="155">
        <f>VLOOKUP(Y90,CVAInc,$A$4,FALSE)*(1+((VLOOKUP(Y90,CVArisk,$A$4,FALSE)-1)*MAX(0,BB122-BaselineBMI)))</f>
        <v>2.424253159795553E-3</v>
      </c>
      <c r="AA348" s="155">
        <f>VLOOKUP(Z90,CVAInc,$A$4,FALSE)*(1+((VLOOKUP(Z90,CVArisk,$A$4,FALSE)-1)*MAX(0,BC122-BaselineBMI)))</f>
        <v>2.4364924472954222E-3</v>
      </c>
      <c r="AB348" s="155">
        <f>VLOOKUP(AA90,CVAInc,$A$4,FALSE)*(1+((VLOOKUP(AA90,CVArisk,$A$4,FALSE)-1)*MAX(0,BD122-BaselineBMI)))</f>
        <v>2.4487317347952919E-3</v>
      </c>
      <c r="AC348" s="155"/>
      <c r="AD348" s="155"/>
      <c r="AE348" s="155"/>
      <c r="AF348" s="155"/>
      <c r="AG348" s="174">
        <f>D348*D56*PRODUCT($CJ348:CJ348)</f>
        <v>0</v>
      </c>
      <c r="AH348" s="174">
        <f>E348*E56*PRODUCT($CJ348:CK348)</f>
        <v>0</v>
      </c>
      <c r="AI348" s="174">
        <f>F348*F56*PRODUCT($CJ348:CL348)</f>
        <v>0</v>
      </c>
      <c r="AJ348" s="174">
        <f>G348*G56*PRODUCT($CJ348:CM348)</f>
        <v>0</v>
      </c>
      <c r="AK348" s="174">
        <f>H348*H56*PRODUCT($CJ348:CN348)</f>
        <v>0</v>
      </c>
      <c r="AL348" s="174">
        <f>I348*I56*PRODUCT($CJ348:CO348)</f>
        <v>0</v>
      </c>
      <c r="AM348" s="174">
        <f>J348*J56*PRODUCT($CJ348:CP348)</f>
        <v>0</v>
      </c>
      <c r="AN348" s="174">
        <f>K348*K56*PRODUCT($CJ348:CQ348)</f>
        <v>0</v>
      </c>
      <c r="AO348" s="174">
        <f>L348*L56*PRODUCT($CJ348:CR348)</f>
        <v>0</v>
      </c>
      <c r="AP348" s="174">
        <f>M348*M56*PRODUCT($CJ348:CS348)</f>
        <v>0</v>
      </c>
      <c r="AQ348" s="174">
        <f>N348*N56*PRODUCT($CJ348:CT348)</f>
        <v>0</v>
      </c>
      <c r="AR348" s="174">
        <f>O348*O56*PRODUCT($CJ348:CU348)</f>
        <v>0</v>
      </c>
      <c r="AS348" s="174">
        <f>P348*P56*PRODUCT($CJ348:CV348)</f>
        <v>0</v>
      </c>
      <c r="AT348" s="174">
        <f>Q348*Q56*PRODUCT($CJ348:CW348)</f>
        <v>0</v>
      </c>
      <c r="AU348" s="174">
        <f>R348*R56*PRODUCT($CJ348:CX348)</f>
        <v>0</v>
      </c>
      <c r="AV348" s="174">
        <f>S348*S56*PRODUCT($CJ348:CY348)</f>
        <v>0</v>
      </c>
      <c r="AW348" s="174">
        <f>T348*T56*PRODUCT($CJ348:CZ348)</f>
        <v>0</v>
      </c>
      <c r="AX348" s="174">
        <f>U348*U56*PRODUCT($CJ348:DA348)</f>
        <v>0</v>
      </c>
      <c r="AY348" s="174">
        <f>V348*V56*PRODUCT($CJ348:DB348)</f>
        <v>0</v>
      </c>
      <c r="AZ348" s="174">
        <f>W348*W56*PRODUCT($CJ348:DC348)</f>
        <v>0</v>
      </c>
      <c r="BA348" s="174">
        <f>X348*X56*PRODUCT($CJ348:DD348)</f>
        <v>0</v>
      </c>
      <c r="BB348" s="174">
        <f>Y348*Y56*PRODUCT($CJ348:DE348)</f>
        <v>0</v>
      </c>
      <c r="BC348" s="174">
        <f>Z348*Z56*PRODUCT($CJ348:DF348)</f>
        <v>0</v>
      </c>
      <c r="BD348" s="174">
        <f>AA348*AA56*PRODUCT($CJ348:DG348)</f>
        <v>0</v>
      </c>
      <c r="BE348" s="174">
        <f>AB348*AB56*PRODUCT($CJ348:DH348)</f>
        <v>0</v>
      </c>
      <c r="BF348" s="93"/>
      <c r="BG348" s="93"/>
      <c r="BH348" s="93"/>
      <c r="BI348" s="169">
        <f>SUM($AF348:AG348)-SUM($AF380:AG380)-SUM($C380:D380)-SUM($BH380:BI380)</f>
        <v>0</v>
      </c>
      <c r="BJ348" s="169">
        <f>SUM($AF348:AH348)-SUM($AF380:AH380)-SUM($C380:E380)-SUM($BH380:BJ380)</f>
        <v>0</v>
      </c>
      <c r="BK348" s="169">
        <f>SUM($AF348:AI348)-SUM($AF380:AI380)-SUM($C380:F380)-SUM($BH380:BK380)</f>
        <v>0</v>
      </c>
      <c r="BL348" s="169">
        <f>SUM($AF348:AJ348)-SUM($AF380:AJ380)-SUM($C380:G380)-SUM($BH380:BL380)</f>
        <v>0</v>
      </c>
      <c r="BM348" s="169">
        <f>SUM($AF348:AK348)-SUM($AF380:AK380)-SUM($C380:H380)-SUM($BH380:BM380)</f>
        <v>0</v>
      </c>
      <c r="BN348" s="169">
        <f>SUM($AF348:AL348)-SUM($AF380:AL380)-SUM($C380:I380)-SUM($BH380:BN380)</f>
        <v>0</v>
      </c>
      <c r="BO348" s="169">
        <f>SUM($AF348:AM348)-SUM($AF380:AM380)-SUM($C380:J380)-SUM($BH380:BO380)</f>
        <v>0</v>
      </c>
      <c r="BP348" s="169">
        <f>SUM($AF348:AN348)-SUM($AF380:AN380)-SUM($C380:K380)-SUM($BH380:BP380)</f>
        <v>0</v>
      </c>
      <c r="BQ348" s="169">
        <f>SUM($AF348:AO348)-SUM($AF380:AO380)-SUM($C380:L380)-SUM($BH380:BQ380)</f>
        <v>0</v>
      </c>
      <c r="BR348" s="169">
        <f>SUM($AF348:AP348)-SUM($AF380:AP380)-SUM($C380:M380)-SUM($BH380:BR380)</f>
        <v>0</v>
      </c>
      <c r="BS348" s="169">
        <f>SUM($AF348:AQ348)-SUM($AF380:AQ380)-SUM($C380:N380)-SUM($BH380:BS380)</f>
        <v>0</v>
      </c>
      <c r="BT348" s="169">
        <f>SUM($AF348:AR348)-SUM($AF380:AR380)-SUM($C380:O380)-SUM($BH380:BT380)</f>
        <v>0</v>
      </c>
      <c r="BU348" s="169">
        <f>SUM($AF348:AS348)-SUM($AF380:AS380)-SUM($C380:P380)-SUM($BH380:BU380)</f>
        <v>0</v>
      </c>
      <c r="BV348" s="169">
        <f>SUM($AF348:AT348)-SUM($AF380:AT380)-SUM($C380:Q380)-SUM($BH380:BV380)</f>
        <v>0</v>
      </c>
      <c r="BW348" s="169">
        <f>SUM($AF348:AU348)-SUM($AF380:AU380)-SUM($C380:R380)-SUM($BH380:BW380)</f>
        <v>0</v>
      </c>
      <c r="BX348" s="169">
        <f>SUM($AF348:AV348)-SUM($AF380:AV380)-SUM($C380:S380)-SUM($BH380:BX380)</f>
        <v>0</v>
      </c>
      <c r="BY348" s="169">
        <f>SUM($AF348:AW348)-SUM($AF380:AW380)-SUM($C380:T380)-SUM($BH380:BY380)</f>
        <v>0</v>
      </c>
      <c r="BZ348" s="169">
        <f>SUM($AF348:AX348)-SUM($AF380:AX380)-SUM($C380:U380)-SUM($BH380:BZ380)</f>
        <v>0</v>
      </c>
      <c r="CA348" s="169">
        <f>SUM($AF348:AY348)-SUM($AF380:AY380)-SUM($C380:V380)-SUM($BH380:CA380)</f>
        <v>0</v>
      </c>
      <c r="CB348" s="169">
        <f>SUM($AF348:AZ348)-SUM($AF380:AZ380)-SUM($C380:W380)-SUM($BH380:CB380)</f>
        <v>0</v>
      </c>
      <c r="CC348" s="169">
        <f>SUM($AF348:BA348)-SUM($AF380:BA380)-SUM($C380:X380)-SUM($BH380:CC380)</f>
        <v>0</v>
      </c>
      <c r="CD348" s="169">
        <f>SUM($AF348:BB348)-SUM($AF380:BB380)-SUM($C380:Y380)-SUM($BH380:CD380)</f>
        <v>0</v>
      </c>
      <c r="CE348" s="169">
        <f>SUM($AF348:BC348)-SUM($AF380:BC380)-SUM($C380:Z380)-SUM($BH380:CE380)</f>
        <v>0</v>
      </c>
      <c r="CF348" s="169">
        <f>SUM($AF348:BD348)-SUM($AF380:BD380)-SUM($C380:AA380)-SUM($BH380:CF380)</f>
        <v>0</v>
      </c>
      <c r="CG348" s="169">
        <f>SUM($AF348:BE348)-SUM($AF380:BE380)-SUM($C380:AB380)-SUM($BH380:CG380)</f>
        <v>0</v>
      </c>
      <c r="CH348" s="52"/>
      <c r="CI348" s="52"/>
      <c r="CJ348" s="67"/>
      <c r="CK348" s="67"/>
      <c r="CL348" s="67"/>
      <c r="CM348" s="67"/>
      <c r="CN348" s="67"/>
      <c r="CO348" s="67"/>
      <c r="CP348" s="67"/>
      <c r="CQ348" s="67"/>
      <c r="CR348" s="67"/>
      <c r="CS348" s="67"/>
      <c r="CT348" s="67"/>
      <c r="CU348" s="67"/>
      <c r="CV348" s="67"/>
      <c r="CW348" s="67">
        <f>1-P348</f>
        <v>1</v>
      </c>
      <c r="CX348" s="67">
        <f t="shared" si="58"/>
        <v>0.9992855029315707</v>
      </c>
      <c r="CY348" s="67">
        <f t="shared" si="58"/>
        <v>0.999281723951987</v>
      </c>
      <c r="CZ348" s="67">
        <f t="shared" si="58"/>
        <v>0.99927794497240341</v>
      </c>
      <c r="DA348" s="67">
        <f t="shared" si="58"/>
        <v>0.99927416599281971</v>
      </c>
      <c r="DB348" s="67">
        <f t="shared" si="58"/>
        <v>0.99927038701323601</v>
      </c>
      <c r="DC348" s="67">
        <f t="shared" si="58"/>
        <v>0.9992666080336523</v>
      </c>
      <c r="DD348" s="67">
        <f t="shared" si="58"/>
        <v>0.9992628290540686</v>
      </c>
      <c r="DE348" s="67">
        <f t="shared" si="58"/>
        <v>0.9992590500744849</v>
      </c>
      <c r="DF348" s="67">
        <f t="shared" ref="DF348:DI359" si="62">1-Y348</f>
        <v>0.99925527109490131</v>
      </c>
      <c r="DG348" s="67">
        <f t="shared" si="62"/>
        <v>0.99757574684020445</v>
      </c>
      <c r="DH348" s="67">
        <f t="shared" si="62"/>
        <v>0.99756350755270462</v>
      </c>
      <c r="DI348" s="67">
        <f t="shared" si="62"/>
        <v>0.99755126826520468</v>
      </c>
      <c r="DL348" s="53"/>
      <c r="DM348" s="188" t="str">
        <f t="shared" si="60"/>
        <v/>
      </c>
      <c r="DN348" s="188" t="str">
        <f t="shared" si="60"/>
        <v/>
      </c>
      <c r="DO348" s="188" t="str">
        <f t="shared" si="60"/>
        <v/>
      </c>
      <c r="DP348" s="188" t="str">
        <f t="shared" si="60"/>
        <v/>
      </c>
      <c r="DQ348" s="188" t="str">
        <f t="shared" si="60"/>
        <v/>
      </c>
      <c r="DR348" s="188" t="str">
        <f t="shared" si="60"/>
        <v/>
      </c>
      <c r="DS348" s="188" t="str">
        <f t="shared" si="60"/>
        <v/>
      </c>
      <c r="DT348" s="188" t="str">
        <f t="shared" si="60"/>
        <v/>
      </c>
      <c r="DU348" s="188" t="str">
        <f t="shared" si="60"/>
        <v/>
      </c>
      <c r="DV348" s="188" t="str">
        <f t="shared" si="60"/>
        <v/>
      </c>
      <c r="DW348" s="188" t="str">
        <f t="shared" si="60"/>
        <v/>
      </c>
      <c r="DX348" s="188" t="str">
        <f t="shared" si="60"/>
        <v/>
      </c>
      <c r="DY348" s="188" t="str">
        <f t="shared" si="60"/>
        <v/>
      </c>
      <c r="DZ348" s="188" t="str">
        <f t="shared" si="60"/>
        <v/>
      </c>
      <c r="EA348" s="188" t="str">
        <f t="shared" si="60"/>
        <v/>
      </c>
      <c r="EB348" s="188" t="str">
        <f t="shared" si="60"/>
        <v/>
      </c>
      <c r="EC348" s="188" t="str">
        <f t="shared" si="61"/>
        <v/>
      </c>
      <c r="ED348" s="188" t="str">
        <f t="shared" si="61"/>
        <v/>
      </c>
      <c r="EE348" s="188" t="str">
        <f t="shared" si="61"/>
        <v/>
      </c>
      <c r="EF348" s="188" t="str">
        <f t="shared" si="61"/>
        <v/>
      </c>
      <c r="EG348" s="188" t="str">
        <f t="shared" si="61"/>
        <v/>
      </c>
      <c r="EH348" s="188" t="str">
        <f t="shared" si="61"/>
        <v/>
      </c>
      <c r="EI348" s="188" t="str">
        <f t="shared" si="61"/>
        <v/>
      </c>
      <c r="EJ348" s="188" t="str">
        <f t="shared" si="61"/>
        <v/>
      </c>
      <c r="EK348" s="188" t="str">
        <f t="shared" si="61"/>
        <v/>
      </c>
    </row>
    <row r="349" spans="1:141" x14ac:dyDescent="0.3">
      <c r="B349" s="1">
        <v>15</v>
      </c>
      <c r="C349" s="155"/>
      <c r="D349" s="155"/>
      <c r="E349" s="155"/>
      <c r="F349" s="155"/>
      <c r="G349" s="155"/>
      <c r="H349" s="155"/>
      <c r="I349" s="155"/>
      <c r="J349" s="155"/>
      <c r="K349" s="155"/>
      <c r="L349" s="155"/>
      <c r="M349" s="155"/>
      <c r="N349" s="155"/>
      <c r="O349" s="155"/>
      <c r="P349" s="155"/>
      <c r="Q349" s="155"/>
      <c r="R349" s="155">
        <f t="shared" ref="R349:AB354" si="63">VLOOKUP(Q91,CVAInc,$A$4,FALSE)*(1+((VLOOKUP(Q91,CVArisk,$A$4,FALSE)-1)*MAX(0,AT123-BaselineBMI)))</f>
        <v>7.144970684292715E-4</v>
      </c>
      <c r="S349" s="155">
        <f t="shared" si="63"/>
        <v>7.1827604801295495E-4</v>
      </c>
      <c r="T349" s="155">
        <f t="shared" si="63"/>
        <v>7.2205502759663828E-4</v>
      </c>
      <c r="U349" s="155">
        <f t="shared" si="63"/>
        <v>7.2583400718032173E-4</v>
      </c>
      <c r="V349" s="155">
        <f t="shared" si="63"/>
        <v>7.2961298676400496E-4</v>
      </c>
      <c r="W349" s="155">
        <f t="shared" si="63"/>
        <v>7.3339196634768841E-4</v>
      </c>
      <c r="X349" s="155">
        <f t="shared" si="63"/>
        <v>7.3717094593137163E-4</v>
      </c>
      <c r="Y349" s="155">
        <f t="shared" si="63"/>
        <v>7.4094992551505508E-4</v>
      </c>
      <c r="Z349" s="155">
        <f t="shared" si="63"/>
        <v>7.4472890509873842E-4</v>
      </c>
      <c r="AA349" s="155">
        <f t="shared" si="63"/>
        <v>2.424253159795553E-3</v>
      </c>
      <c r="AB349" s="155">
        <f t="shared" si="63"/>
        <v>2.4364924472954222E-3</v>
      </c>
      <c r="AC349" s="155"/>
      <c r="AD349" s="155"/>
      <c r="AE349" s="155"/>
      <c r="AF349" s="155"/>
      <c r="AG349" s="174">
        <f>D349*D57*PRODUCT($CJ349:CJ349)</f>
        <v>0</v>
      </c>
      <c r="AH349" s="174">
        <f>E349*E57*PRODUCT($CJ349:CK349)</f>
        <v>0</v>
      </c>
      <c r="AI349" s="174">
        <f>F349*F57*PRODUCT($CJ349:CL349)</f>
        <v>0</v>
      </c>
      <c r="AJ349" s="174">
        <f>G349*G57*PRODUCT($CJ349:CM349)</f>
        <v>0</v>
      </c>
      <c r="AK349" s="174">
        <f>H349*H57*PRODUCT($CJ349:CN349)</f>
        <v>0</v>
      </c>
      <c r="AL349" s="174">
        <f>I349*I57*PRODUCT($CJ349:CO349)</f>
        <v>0</v>
      </c>
      <c r="AM349" s="174">
        <f>J349*J57*PRODUCT($CJ349:CP349)</f>
        <v>0</v>
      </c>
      <c r="AN349" s="174">
        <f>K349*K57*PRODUCT($CJ349:CQ349)</f>
        <v>0</v>
      </c>
      <c r="AO349" s="174">
        <f>L349*L57*PRODUCT($CJ349:CR349)</f>
        <v>0</v>
      </c>
      <c r="AP349" s="174">
        <f>M349*M57*PRODUCT($CJ349:CS349)</f>
        <v>0</v>
      </c>
      <c r="AQ349" s="174">
        <f>N349*N57*PRODUCT($CJ349:CT349)</f>
        <v>0</v>
      </c>
      <c r="AR349" s="174">
        <f>O349*O57*PRODUCT($CJ349:CU349)</f>
        <v>0</v>
      </c>
      <c r="AS349" s="174">
        <f>P349*P57*PRODUCT($CJ349:CV349)</f>
        <v>0</v>
      </c>
      <c r="AT349" s="174">
        <f>Q349*Q57*PRODUCT($CJ349:CW349)</f>
        <v>0</v>
      </c>
      <c r="AU349" s="174">
        <f>R349*R57*PRODUCT($CJ349:CX349)</f>
        <v>0</v>
      </c>
      <c r="AV349" s="174">
        <f>S349*S57*PRODUCT($CJ349:CY349)</f>
        <v>0</v>
      </c>
      <c r="AW349" s="174">
        <f>T349*T57*PRODUCT($CJ349:CZ349)</f>
        <v>0</v>
      </c>
      <c r="AX349" s="174">
        <f>U349*U57*PRODUCT($CJ349:DA349)</f>
        <v>0</v>
      </c>
      <c r="AY349" s="174">
        <f>V349*V57*PRODUCT($CJ349:DB349)</f>
        <v>0</v>
      </c>
      <c r="AZ349" s="174">
        <f>W349*W57*PRODUCT($CJ349:DC349)</f>
        <v>0</v>
      </c>
      <c r="BA349" s="174">
        <f>X349*X57*PRODUCT($CJ349:DD349)</f>
        <v>0</v>
      </c>
      <c r="BB349" s="174">
        <f>Y349*Y57*PRODUCT($CJ349:DE349)</f>
        <v>0</v>
      </c>
      <c r="BC349" s="174">
        <f>Z349*Z57*PRODUCT($CJ349:DF349)</f>
        <v>0</v>
      </c>
      <c r="BD349" s="174">
        <f>AA349*AA57*PRODUCT($CJ349:DG349)</f>
        <v>0</v>
      </c>
      <c r="BE349" s="174">
        <f>AB349*AB57*PRODUCT($CJ349:DH349)</f>
        <v>0</v>
      </c>
      <c r="BF349" s="93"/>
      <c r="BG349" s="93"/>
      <c r="BH349" s="93"/>
      <c r="BI349" s="169">
        <f>SUM($AF349:AG349)-SUM($AF381:AG381)-SUM($C381:D381)-SUM($BH381:BI381)</f>
        <v>0</v>
      </c>
      <c r="BJ349" s="169">
        <f>SUM($AF349:AH349)-SUM($AF381:AH381)-SUM($C381:E381)-SUM($BH381:BJ381)</f>
        <v>0</v>
      </c>
      <c r="BK349" s="169">
        <f>SUM($AF349:AI349)-SUM($AF381:AI381)-SUM($C381:F381)-SUM($BH381:BK381)</f>
        <v>0</v>
      </c>
      <c r="BL349" s="169">
        <f>SUM($AF349:AJ349)-SUM($AF381:AJ381)-SUM($C381:G381)-SUM($BH381:BL381)</f>
        <v>0</v>
      </c>
      <c r="BM349" s="169">
        <f>SUM($AF349:AK349)-SUM($AF381:AK381)-SUM($C381:H381)-SUM($BH381:BM381)</f>
        <v>0</v>
      </c>
      <c r="BN349" s="169">
        <f>SUM($AF349:AL349)-SUM($AF381:AL381)-SUM($C381:I381)-SUM($BH381:BN381)</f>
        <v>0</v>
      </c>
      <c r="BO349" s="169">
        <f>SUM($AF349:AM349)-SUM($AF381:AM381)-SUM($C381:J381)-SUM($BH381:BO381)</f>
        <v>0</v>
      </c>
      <c r="BP349" s="169">
        <f>SUM($AF349:AN349)-SUM($AF381:AN381)-SUM($C381:K381)-SUM($BH381:BP381)</f>
        <v>0</v>
      </c>
      <c r="BQ349" s="169">
        <f>SUM($AF349:AO349)-SUM($AF381:AO381)-SUM($C381:L381)-SUM($BH381:BQ381)</f>
        <v>0</v>
      </c>
      <c r="BR349" s="169">
        <f>SUM($AF349:AP349)-SUM($AF381:AP381)-SUM($C381:M381)-SUM($BH381:BR381)</f>
        <v>0</v>
      </c>
      <c r="BS349" s="169">
        <f>SUM($AF349:AQ349)-SUM($AF381:AQ381)-SUM($C381:N381)-SUM($BH381:BS381)</f>
        <v>0</v>
      </c>
      <c r="BT349" s="169">
        <f>SUM($AF349:AR349)-SUM($AF381:AR381)-SUM($C381:O381)-SUM($BH381:BT381)</f>
        <v>0</v>
      </c>
      <c r="BU349" s="169">
        <f>SUM($AF349:AS349)-SUM($AF381:AS381)-SUM($C381:P381)-SUM($BH381:BU381)</f>
        <v>0</v>
      </c>
      <c r="BV349" s="169">
        <f>SUM($AF349:AT349)-SUM($AF381:AT381)-SUM($C381:Q381)-SUM($BH381:BV381)</f>
        <v>0</v>
      </c>
      <c r="BW349" s="169">
        <f>SUM($AF349:AU349)-SUM($AF381:AU381)-SUM($C381:R381)-SUM($BH381:BW381)</f>
        <v>0</v>
      </c>
      <c r="BX349" s="169">
        <f>SUM($AF349:AV349)-SUM($AF381:AV381)-SUM($C381:S381)-SUM($BH381:BX381)</f>
        <v>0</v>
      </c>
      <c r="BY349" s="169">
        <f>SUM($AF349:AW349)-SUM($AF381:AW381)-SUM($C381:T381)-SUM($BH381:BY381)</f>
        <v>0</v>
      </c>
      <c r="BZ349" s="169">
        <f>SUM($AF349:AX349)-SUM($AF381:AX381)-SUM($C381:U381)-SUM($BH381:BZ381)</f>
        <v>0</v>
      </c>
      <c r="CA349" s="169">
        <f>SUM($AF349:AY349)-SUM($AF381:AY381)-SUM($C381:V381)-SUM($BH381:CA381)</f>
        <v>0</v>
      </c>
      <c r="CB349" s="169">
        <f>SUM($AF349:AZ349)-SUM($AF381:AZ381)-SUM($C381:W381)-SUM($BH381:CB381)</f>
        <v>0</v>
      </c>
      <c r="CC349" s="169">
        <f>SUM($AF349:BA349)-SUM($AF381:BA381)-SUM($C381:X381)-SUM($BH381:CC381)</f>
        <v>0</v>
      </c>
      <c r="CD349" s="169">
        <f>SUM($AF349:BB349)-SUM($AF381:BB381)-SUM($C381:Y381)-SUM($BH381:CD381)</f>
        <v>0</v>
      </c>
      <c r="CE349" s="169">
        <f>SUM($AF349:BC349)-SUM($AF381:BC381)-SUM($C381:Z381)-SUM($BH381:CE381)</f>
        <v>0</v>
      </c>
      <c r="CF349" s="169">
        <f>SUM($AF349:BD349)-SUM($AF381:BD381)-SUM($C381:AA381)-SUM($BH381:CF381)</f>
        <v>0</v>
      </c>
      <c r="CG349" s="169">
        <f>SUM($AF349:BE349)-SUM($AF381:BE381)-SUM($C381:AB381)-SUM($BH381:CG381)</f>
        <v>0</v>
      </c>
      <c r="CH349" s="52"/>
      <c r="CI349" s="52"/>
      <c r="CJ349" s="67"/>
      <c r="CK349" s="67"/>
      <c r="CL349" s="67"/>
      <c r="CM349" s="67"/>
      <c r="CN349" s="67"/>
      <c r="CO349" s="67"/>
      <c r="CP349" s="67"/>
      <c r="CQ349" s="67"/>
      <c r="CR349" s="67"/>
      <c r="CS349" s="67"/>
      <c r="CT349" s="67"/>
      <c r="CU349" s="67"/>
      <c r="CV349" s="67"/>
      <c r="CW349" s="67"/>
      <c r="CX349" s="67">
        <f>1-Q349</f>
        <v>1</v>
      </c>
      <c r="CY349" s="67">
        <f t="shared" ref="CY349:DE355" si="64">1-R349</f>
        <v>0.9992855029315707</v>
      </c>
      <c r="CZ349" s="67">
        <f t="shared" si="64"/>
        <v>0.999281723951987</v>
      </c>
      <c r="DA349" s="67">
        <f t="shared" si="64"/>
        <v>0.99927794497240341</v>
      </c>
      <c r="DB349" s="67">
        <f t="shared" si="64"/>
        <v>0.99927416599281971</v>
      </c>
      <c r="DC349" s="67">
        <f t="shared" si="64"/>
        <v>0.99927038701323601</v>
      </c>
      <c r="DD349" s="67">
        <f t="shared" si="64"/>
        <v>0.9992666080336523</v>
      </c>
      <c r="DE349" s="67">
        <f t="shared" si="64"/>
        <v>0.9992628290540686</v>
      </c>
      <c r="DF349" s="67">
        <f t="shared" si="62"/>
        <v>0.9992590500744849</v>
      </c>
      <c r="DG349" s="67">
        <f t="shared" si="62"/>
        <v>0.99925527109490131</v>
      </c>
      <c r="DH349" s="67">
        <f t="shared" si="62"/>
        <v>0.99757574684020445</v>
      </c>
      <c r="DI349" s="67">
        <f t="shared" si="62"/>
        <v>0.99756350755270462</v>
      </c>
      <c r="DL349" s="53"/>
      <c r="DM349" s="188" t="str">
        <f t="shared" si="60"/>
        <v/>
      </c>
      <c r="DN349" s="188" t="str">
        <f t="shared" si="60"/>
        <v/>
      </c>
      <c r="DO349" s="188" t="str">
        <f t="shared" si="60"/>
        <v/>
      </c>
      <c r="DP349" s="188" t="str">
        <f t="shared" si="60"/>
        <v/>
      </c>
      <c r="DQ349" s="188" t="str">
        <f t="shared" si="60"/>
        <v/>
      </c>
      <c r="DR349" s="188" t="str">
        <f t="shared" si="60"/>
        <v/>
      </c>
      <c r="DS349" s="188" t="str">
        <f t="shared" si="60"/>
        <v/>
      </c>
      <c r="DT349" s="188" t="str">
        <f t="shared" si="60"/>
        <v/>
      </c>
      <c r="DU349" s="188" t="str">
        <f t="shared" si="60"/>
        <v/>
      </c>
      <c r="DV349" s="188" t="str">
        <f t="shared" si="60"/>
        <v/>
      </c>
      <c r="DW349" s="188" t="str">
        <f t="shared" si="60"/>
        <v/>
      </c>
      <c r="DX349" s="188" t="str">
        <f t="shared" si="60"/>
        <v/>
      </c>
      <c r="DY349" s="188" t="str">
        <f t="shared" si="60"/>
        <v/>
      </c>
      <c r="DZ349" s="188" t="str">
        <f t="shared" si="60"/>
        <v/>
      </c>
      <c r="EA349" s="188" t="str">
        <f t="shared" si="60"/>
        <v/>
      </c>
      <c r="EB349" s="188" t="str">
        <f t="shared" si="60"/>
        <v/>
      </c>
      <c r="EC349" s="188" t="str">
        <f t="shared" si="61"/>
        <v/>
      </c>
      <c r="ED349" s="188" t="str">
        <f t="shared" si="61"/>
        <v/>
      </c>
      <c r="EE349" s="188" t="str">
        <f t="shared" si="61"/>
        <v/>
      </c>
      <c r="EF349" s="188" t="str">
        <f t="shared" si="61"/>
        <v/>
      </c>
      <c r="EG349" s="188" t="str">
        <f t="shared" si="61"/>
        <v/>
      </c>
      <c r="EH349" s="188" t="str">
        <f t="shared" si="61"/>
        <v/>
      </c>
      <c r="EI349" s="188" t="str">
        <f t="shared" si="61"/>
        <v/>
      </c>
      <c r="EJ349" s="188" t="str">
        <f t="shared" si="61"/>
        <v/>
      </c>
      <c r="EK349" s="188" t="str">
        <f t="shared" si="61"/>
        <v/>
      </c>
    </row>
    <row r="350" spans="1:141" x14ac:dyDescent="0.3">
      <c r="B350" s="1">
        <v>16</v>
      </c>
      <c r="C350" s="155"/>
      <c r="D350" s="155"/>
      <c r="E350" s="155"/>
      <c r="F350" s="155"/>
      <c r="G350" s="155"/>
      <c r="H350" s="155"/>
      <c r="I350" s="155"/>
      <c r="J350" s="155"/>
      <c r="K350" s="155"/>
      <c r="L350" s="155"/>
      <c r="M350" s="155"/>
      <c r="N350" s="155"/>
      <c r="O350" s="155"/>
      <c r="P350" s="155"/>
      <c r="Q350" s="155"/>
      <c r="R350" s="155"/>
      <c r="S350" s="155">
        <f t="shared" si="63"/>
        <v>7.144970684292715E-4</v>
      </c>
      <c r="T350" s="155">
        <f t="shared" si="63"/>
        <v>7.1827604801295495E-4</v>
      </c>
      <c r="U350" s="155">
        <f t="shared" si="63"/>
        <v>7.2205502759663828E-4</v>
      </c>
      <c r="V350" s="155">
        <f t="shared" si="63"/>
        <v>7.2583400718032173E-4</v>
      </c>
      <c r="W350" s="155">
        <f t="shared" si="63"/>
        <v>7.2961298676400496E-4</v>
      </c>
      <c r="X350" s="155">
        <f t="shared" si="63"/>
        <v>7.3339196634768841E-4</v>
      </c>
      <c r="Y350" s="155">
        <f t="shared" si="63"/>
        <v>7.3717094593137163E-4</v>
      </c>
      <c r="Z350" s="155">
        <f t="shared" si="63"/>
        <v>7.4094992551505508E-4</v>
      </c>
      <c r="AA350" s="155">
        <f t="shared" si="63"/>
        <v>7.4472890509873842E-4</v>
      </c>
      <c r="AB350" s="155">
        <f t="shared" si="63"/>
        <v>2.424253159795553E-3</v>
      </c>
      <c r="AC350" s="155"/>
      <c r="AD350" s="155"/>
      <c r="AE350" s="155"/>
      <c r="AF350" s="155"/>
      <c r="AG350" s="174">
        <f>D350*D58*PRODUCT($CJ350:CJ350)</f>
        <v>0</v>
      </c>
      <c r="AH350" s="174">
        <f>E350*E58*PRODUCT($CJ350:CK350)</f>
        <v>0</v>
      </c>
      <c r="AI350" s="174">
        <f>F350*F58*PRODUCT($CJ350:CL350)</f>
        <v>0</v>
      </c>
      <c r="AJ350" s="174">
        <f>G350*G58*PRODUCT($CJ350:CM350)</f>
        <v>0</v>
      </c>
      <c r="AK350" s="174">
        <f>H350*H58*PRODUCT($CJ350:CN350)</f>
        <v>0</v>
      </c>
      <c r="AL350" s="174">
        <f>I350*I58*PRODUCT($CJ350:CO350)</f>
        <v>0</v>
      </c>
      <c r="AM350" s="174">
        <f>J350*J58*PRODUCT($CJ350:CP350)</f>
        <v>0</v>
      </c>
      <c r="AN350" s="174">
        <f>K350*K58*PRODUCT($CJ350:CQ350)</f>
        <v>0</v>
      </c>
      <c r="AO350" s="174">
        <f>L350*L58*PRODUCT($CJ350:CR350)</f>
        <v>0</v>
      </c>
      <c r="AP350" s="174">
        <f>M350*M58*PRODUCT($CJ350:CS350)</f>
        <v>0</v>
      </c>
      <c r="AQ350" s="174">
        <f>N350*N58*PRODUCT($CJ350:CT350)</f>
        <v>0</v>
      </c>
      <c r="AR350" s="174">
        <f>O350*O58*PRODUCT($CJ350:CU350)</f>
        <v>0</v>
      </c>
      <c r="AS350" s="174">
        <f>P350*P58*PRODUCT($CJ350:CV350)</f>
        <v>0</v>
      </c>
      <c r="AT350" s="174">
        <f>Q350*Q58*PRODUCT($CJ350:CW350)</f>
        <v>0</v>
      </c>
      <c r="AU350" s="174">
        <f>R350*R58*PRODUCT($CJ350:CX350)</f>
        <v>0</v>
      </c>
      <c r="AV350" s="174">
        <f>S350*S58*PRODUCT($CJ350:CY350)</f>
        <v>0</v>
      </c>
      <c r="AW350" s="174">
        <f>T350*T58*PRODUCT($CJ350:CZ350)</f>
        <v>0</v>
      </c>
      <c r="AX350" s="174">
        <f>U350*U58*PRODUCT($CJ350:DA350)</f>
        <v>0</v>
      </c>
      <c r="AY350" s="174">
        <f>V350*V58*PRODUCT($CJ350:DB350)</f>
        <v>0</v>
      </c>
      <c r="AZ350" s="174">
        <f>W350*W58*PRODUCT($CJ350:DC350)</f>
        <v>0</v>
      </c>
      <c r="BA350" s="174">
        <f>X350*X58*PRODUCT($CJ350:DD350)</f>
        <v>0</v>
      </c>
      <c r="BB350" s="174">
        <f>Y350*Y58*PRODUCT($CJ350:DE350)</f>
        <v>0</v>
      </c>
      <c r="BC350" s="174">
        <f>Z350*Z58*PRODUCT($CJ350:DF350)</f>
        <v>0</v>
      </c>
      <c r="BD350" s="174">
        <f>AA350*AA58*PRODUCT($CJ350:DG350)</f>
        <v>0</v>
      </c>
      <c r="BE350" s="174">
        <f>AB350*AB58*PRODUCT($CJ350:DH350)</f>
        <v>0</v>
      </c>
      <c r="BF350" s="93"/>
      <c r="BG350" s="93"/>
      <c r="BH350" s="93"/>
      <c r="BI350" s="169">
        <f>SUM($AF350:AG350)-SUM($AF382:AG382)-SUM($C382:D382)-SUM($BH382:BI382)</f>
        <v>0</v>
      </c>
      <c r="BJ350" s="169">
        <f>SUM($AF350:AH350)-SUM($AF382:AH382)-SUM($C382:E382)-SUM($BH382:BJ382)</f>
        <v>0</v>
      </c>
      <c r="BK350" s="169">
        <f>SUM($AF350:AI350)-SUM($AF382:AI382)-SUM($C382:F382)-SUM($BH382:BK382)</f>
        <v>0</v>
      </c>
      <c r="BL350" s="169">
        <f>SUM($AF350:AJ350)-SUM($AF382:AJ382)-SUM($C382:G382)-SUM($BH382:BL382)</f>
        <v>0</v>
      </c>
      <c r="BM350" s="169">
        <f>SUM($AF350:AK350)-SUM($AF382:AK382)-SUM($C382:H382)-SUM($BH382:BM382)</f>
        <v>0</v>
      </c>
      <c r="BN350" s="169">
        <f>SUM($AF350:AL350)-SUM($AF382:AL382)-SUM($C382:I382)-SUM($BH382:BN382)</f>
        <v>0</v>
      </c>
      <c r="BO350" s="169">
        <f>SUM($AF350:AM350)-SUM($AF382:AM382)-SUM($C382:J382)-SUM($BH382:BO382)</f>
        <v>0</v>
      </c>
      <c r="BP350" s="169">
        <f>SUM($AF350:AN350)-SUM($AF382:AN382)-SUM($C382:K382)-SUM($BH382:BP382)</f>
        <v>0</v>
      </c>
      <c r="BQ350" s="169">
        <f>SUM($AF350:AO350)-SUM($AF382:AO382)-SUM($C382:L382)-SUM($BH382:BQ382)</f>
        <v>0</v>
      </c>
      <c r="BR350" s="169">
        <f>SUM($AF350:AP350)-SUM($AF382:AP382)-SUM($C382:M382)-SUM($BH382:BR382)</f>
        <v>0</v>
      </c>
      <c r="BS350" s="169">
        <f>SUM($AF350:AQ350)-SUM($AF382:AQ382)-SUM($C382:N382)-SUM($BH382:BS382)</f>
        <v>0</v>
      </c>
      <c r="BT350" s="169">
        <f>SUM($AF350:AR350)-SUM($AF382:AR382)-SUM($C382:O382)-SUM($BH382:BT382)</f>
        <v>0</v>
      </c>
      <c r="BU350" s="169">
        <f>SUM($AF350:AS350)-SUM($AF382:AS382)-SUM($C382:P382)-SUM($BH382:BU382)</f>
        <v>0</v>
      </c>
      <c r="BV350" s="169">
        <f>SUM($AF350:AT350)-SUM($AF382:AT382)-SUM($C382:Q382)-SUM($BH382:BV382)</f>
        <v>0</v>
      </c>
      <c r="BW350" s="169">
        <f>SUM($AF350:AU350)-SUM($AF382:AU382)-SUM($C382:R382)-SUM($BH382:BW382)</f>
        <v>0</v>
      </c>
      <c r="BX350" s="169">
        <f>SUM($AF350:AV350)-SUM($AF382:AV382)-SUM($C382:S382)-SUM($BH382:BX382)</f>
        <v>0</v>
      </c>
      <c r="BY350" s="169">
        <f>SUM($AF350:AW350)-SUM($AF382:AW382)-SUM($C382:T382)-SUM($BH382:BY382)</f>
        <v>0</v>
      </c>
      <c r="BZ350" s="169">
        <f>SUM($AF350:AX350)-SUM($AF382:AX382)-SUM($C382:U382)-SUM($BH382:BZ382)</f>
        <v>0</v>
      </c>
      <c r="CA350" s="169">
        <f>SUM($AF350:AY350)-SUM($AF382:AY382)-SUM($C382:V382)-SUM($BH382:CA382)</f>
        <v>0</v>
      </c>
      <c r="CB350" s="169">
        <f>SUM($AF350:AZ350)-SUM($AF382:AZ382)-SUM($C382:W382)-SUM($BH382:CB382)</f>
        <v>0</v>
      </c>
      <c r="CC350" s="169">
        <f>SUM($AF350:BA350)-SUM($AF382:BA382)-SUM($C382:X382)-SUM($BH382:CC382)</f>
        <v>0</v>
      </c>
      <c r="CD350" s="169">
        <f>SUM($AF350:BB350)-SUM($AF382:BB382)-SUM($C382:Y382)-SUM($BH382:CD382)</f>
        <v>0</v>
      </c>
      <c r="CE350" s="169">
        <f>SUM($AF350:BC350)-SUM($AF382:BC382)-SUM($C382:Z382)-SUM($BH382:CE382)</f>
        <v>0</v>
      </c>
      <c r="CF350" s="169">
        <f>SUM($AF350:BD350)-SUM($AF382:BD382)-SUM($C382:AA382)-SUM($BH382:CF382)</f>
        <v>0</v>
      </c>
      <c r="CG350" s="169">
        <f>SUM($AF350:BE350)-SUM($AF382:BE382)-SUM($C382:AB382)-SUM($BH382:CG382)</f>
        <v>0</v>
      </c>
      <c r="CH350" s="52"/>
      <c r="CI350" s="52"/>
      <c r="CJ350" s="67"/>
      <c r="CK350" s="67"/>
      <c r="CL350" s="67"/>
      <c r="CM350" s="67"/>
      <c r="CN350" s="67"/>
      <c r="CO350" s="67"/>
      <c r="CP350" s="67"/>
      <c r="CQ350" s="67"/>
      <c r="CR350" s="67"/>
      <c r="CS350" s="67"/>
      <c r="CT350" s="67"/>
      <c r="CU350" s="67"/>
      <c r="CV350" s="67"/>
      <c r="CW350" s="67"/>
      <c r="CX350" s="67"/>
      <c r="CY350" s="67">
        <f>1-R350</f>
        <v>1</v>
      </c>
      <c r="CZ350" s="67">
        <f t="shared" si="64"/>
        <v>0.9992855029315707</v>
      </c>
      <c r="DA350" s="67">
        <f t="shared" si="64"/>
        <v>0.999281723951987</v>
      </c>
      <c r="DB350" s="67">
        <f t="shared" si="64"/>
        <v>0.99927794497240341</v>
      </c>
      <c r="DC350" s="67">
        <f t="shared" si="64"/>
        <v>0.99927416599281971</v>
      </c>
      <c r="DD350" s="67">
        <f t="shared" si="64"/>
        <v>0.99927038701323601</v>
      </c>
      <c r="DE350" s="67">
        <f t="shared" si="64"/>
        <v>0.9992666080336523</v>
      </c>
      <c r="DF350" s="67">
        <f t="shared" si="62"/>
        <v>0.9992628290540686</v>
      </c>
      <c r="DG350" s="67">
        <f t="shared" si="62"/>
        <v>0.9992590500744849</v>
      </c>
      <c r="DH350" s="67">
        <f t="shared" si="62"/>
        <v>0.99925527109490131</v>
      </c>
      <c r="DI350" s="67">
        <f t="shared" si="62"/>
        <v>0.99757574684020445</v>
      </c>
      <c r="DL350" s="53"/>
      <c r="DM350" s="188" t="str">
        <f t="shared" si="60"/>
        <v/>
      </c>
      <c r="DN350" s="188" t="str">
        <f t="shared" si="60"/>
        <v/>
      </c>
      <c r="DO350" s="188" t="str">
        <f t="shared" si="60"/>
        <v/>
      </c>
      <c r="DP350" s="188" t="str">
        <f t="shared" si="60"/>
        <v/>
      </c>
      <c r="DQ350" s="188" t="str">
        <f t="shared" si="60"/>
        <v/>
      </c>
      <c r="DR350" s="188" t="str">
        <f t="shared" si="60"/>
        <v/>
      </c>
      <c r="DS350" s="188" t="str">
        <f t="shared" si="60"/>
        <v/>
      </c>
      <c r="DT350" s="188" t="str">
        <f t="shared" si="60"/>
        <v/>
      </c>
      <c r="DU350" s="188" t="str">
        <f t="shared" si="60"/>
        <v/>
      </c>
      <c r="DV350" s="188" t="str">
        <f t="shared" si="60"/>
        <v/>
      </c>
      <c r="DW350" s="188" t="str">
        <f t="shared" si="60"/>
        <v/>
      </c>
      <c r="DX350" s="188" t="str">
        <f t="shared" si="60"/>
        <v/>
      </c>
      <c r="DY350" s="188" t="str">
        <f t="shared" si="60"/>
        <v/>
      </c>
      <c r="DZ350" s="188" t="str">
        <f t="shared" si="60"/>
        <v/>
      </c>
      <c r="EA350" s="188" t="str">
        <f t="shared" si="60"/>
        <v/>
      </c>
      <c r="EB350" s="188" t="str">
        <f t="shared" si="60"/>
        <v/>
      </c>
      <c r="EC350" s="188" t="str">
        <f t="shared" si="61"/>
        <v/>
      </c>
      <c r="ED350" s="188" t="str">
        <f t="shared" si="61"/>
        <v/>
      </c>
      <c r="EE350" s="188" t="str">
        <f t="shared" si="61"/>
        <v/>
      </c>
      <c r="EF350" s="188" t="str">
        <f t="shared" si="61"/>
        <v/>
      </c>
      <c r="EG350" s="188" t="str">
        <f t="shared" si="61"/>
        <v/>
      </c>
      <c r="EH350" s="188" t="str">
        <f t="shared" si="61"/>
        <v/>
      </c>
      <c r="EI350" s="188" t="str">
        <f t="shared" si="61"/>
        <v/>
      </c>
      <c r="EJ350" s="188" t="str">
        <f t="shared" si="61"/>
        <v/>
      </c>
      <c r="EK350" s="188" t="str">
        <f t="shared" si="61"/>
        <v/>
      </c>
    </row>
    <row r="351" spans="1:141" x14ac:dyDescent="0.3">
      <c r="B351" s="1">
        <v>17</v>
      </c>
      <c r="C351" s="155"/>
      <c r="D351" s="155"/>
      <c r="E351" s="155"/>
      <c r="F351" s="155"/>
      <c r="G351" s="155"/>
      <c r="H351" s="155"/>
      <c r="I351" s="155"/>
      <c r="J351" s="155"/>
      <c r="K351" s="155"/>
      <c r="L351" s="155"/>
      <c r="M351" s="155"/>
      <c r="N351" s="155"/>
      <c r="O351" s="155"/>
      <c r="P351" s="155"/>
      <c r="Q351" s="155"/>
      <c r="R351" s="155"/>
      <c r="S351" s="155"/>
      <c r="T351" s="155">
        <f t="shared" si="63"/>
        <v>7.144970684292715E-4</v>
      </c>
      <c r="U351" s="155">
        <f t="shared" si="63"/>
        <v>7.1827604801295495E-4</v>
      </c>
      <c r="V351" s="155">
        <f t="shared" si="63"/>
        <v>7.2205502759663828E-4</v>
      </c>
      <c r="W351" s="155">
        <f t="shared" si="63"/>
        <v>7.2583400718032173E-4</v>
      </c>
      <c r="X351" s="155">
        <f t="shared" si="63"/>
        <v>7.2961298676400496E-4</v>
      </c>
      <c r="Y351" s="155">
        <f t="shared" si="63"/>
        <v>7.3339196634768841E-4</v>
      </c>
      <c r="Z351" s="155">
        <f t="shared" si="63"/>
        <v>7.3717094593137163E-4</v>
      </c>
      <c r="AA351" s="155">
        <f t="shared" si="63"/>
        <v>7.4094992551505508E-4</v>
      </c>
      <c r="AB351" s="155">
        <f t="shared" si="63"/>
        <v>7.4472890509873842E-4</v>
      </c>
      <c r="AC351" s="155"/>
      <c r="AD351" s="155"/>
      <c r="AE351" s="155"/>
      <c r="AF351" s="155"/>
      <c r="AG351" s="174">
        <f>D351*D59*PRODUCT($CJ351:CJ351)</f>
        <v>0</v>
      </c>
      <c r="AH351" s="174">
        <f>E351*E59*PRODUCT($CJ351:CK351)</f>
        <v>0</v>
      </c>
      <c r="AI351" s="174">
        <f>F351*F59*PRODUCT($CJ351:CL351)</f>
        <v>0</v>
      </c>
      <c r="AJ351" s="174">
        <f>G351*G59*PRODUCT($CJ351:CM351)</f>
        <v>0</v>
      </c>
      <c r="AK351" s="174">
        <f>H351*H59*PRODUCT($CJ351:CN351)</f>
        <v>0</v>
      </c>
      <c r="AL351" s="174">
        <f>I351*I59*PRODUCT($CJ351:CO351)</f>
        <v>0</v>
      </c>
      <c r="AM351" s="174">
        <f>J351*J59*PRODUCT($CJ351:CP351)</f>
        <v>0</v>
      </c>
      <c r="AN351" s="174">
        <f>K351*K59*PRODUCT($CJ351:CQ351)</f>
        <v>0</v>
      </c>
      <c r="AO351" s="174">
        <f>L351*L59*PRODUCT($CJ351:CR351)</f>
        <v>0</v>
      </c>
      <c r="AP351" s="174">
        <f>M351*M59*PRODUCT($CJ351:CS351)</f>
        <v>0</v>
      </c>
      <c r="AQ351" s="174">
        <f>N351*N59*PRODUCT($CJ351:CT351)</f>
        <v>0</v>
      </c>
      <c r="AR351" s="174">
        <f>O351*O59*PRODUCT($CJ351:CU351)</f>
        <v>0</v>
      </c>
      <c r="AS351" s="174">
        <f>P351*P59*PRODUCT($CJ351:CV351)</f>
        <v>0</v>
      </c>
      <c r="AT351" s="174">
        <f>Q351*Q59*PRODUCT($CJ351:CW351)</f>
        <v>0</v>
      </c>
      <c r="AU351" s="174">
        <f>R351*R59*PRODUCT($CJ351:CX351)</f>
        <v>0</v>
      </c>
      <c r="AV351" s="174">
        <f>S351*S59*PRODUCT($CJ351:CY351)</f>
        <v>0</v>
      </c>
      <c r="AW351" s="174">
        <f>T351*T59*PRODUCT($CJ351:CZ351)</f>
        <v>0</v>
      </c>
      <c r="AX351" s="174">
        <f>U351*U59*PRODUCT($CJ351:DA351)</f>
        <v>0</v>
      </c>
      <c r="AY351" s="174">
        <f>V351*V59*PRODUCT($CJ351:DB351)</f>
        <v>0</v>
      </c>
      <c r="AZ351" s="174">
        <f>W351*W59*PRODUCT($CJ351:DC351)</f>
        <v>0</v>
      </c>
      <c r="BA351" s="174">
        <f>X351*X59*PRODUCT($CJ351:DD351)</f>
        <v>0</v>
      </c>
      <c r="BB351" s="174">
        <f>Y351*Y59*PRODUCT($CJ351:DE351)</f>
        <v>0</v>
      </c>
      <c r="BC351" s="174">
        <f>Z351*Z59*PRODUCT($CJ351:DF351)</f>
        <v>0</v>
      </c>
      <c r="BD351" s="174">
        <f>AA351*AA59*PRODUCT($CJ351:DG351)</f>
        <v>0</v>
      </c>
      <c r="BE351" s="174">
        <f>AB351*AB59*PRODUCT($CJ351:DH351)</f>
        <v>0</v>
      </c>
      <c r="BF351" s="93"/>
      <c r="BG351" s="93"/>
      <c r="BH351" s="93"/>
      <c r="BI351" s="169">
        <f>SUM($AF351:AG351)-SUM($AF383:AG383)-SUM($C383:D383)-SUM($BH383:BI383)</f>
        <v>0</v>
      </c>
      <c r="BJ351" s="169">
        <f>SUM($AF351:AH351)-SUM($AF383:AH383)-SUM($C383:E383)-SUM($BH383:BJ383)</f>
        <v>0</v>
      </c>
      <c r="BK351" s="169">
        <f>SUM($AF351:AI351)-SUM($AF383:AI383)-SUM($C383:F383)-SUM($BH383:BK383)</f>
        <v>0</v>
      </c>
      <c r="BL351" s="169">
        <f>SUM($AF351:AJ351)-SUM($AF383:AJ383)-SUM($C383:G383)-SUM($BH383:BL383)</f>
        <v>0</v>
      </c>
      <c r="BM351" s="169">
        <f>SUM($AF351:AK351)-SUM($AF383:AK383)-SUM($C383:H383)-SUM($BH383:BM383)</f>
        <v>0</v>
      </c>
      <c r="BN351" s="169">
        <f>SUM($AF351:AL351)-SUM($AF383:AL383)-SUM($C383:I383)-SUM($BH383:BN383)</f>
        <v>0</v>
      </c>
      <c r="BO351" s="169">
        <f>SUM($AF351:AM351)-SUM($AF383:AM383)-SUM($C383:J383)-SUM($BH383:BO383)</f>
        <v>0</v>
      </c>
      <c r="BP351" s="169">
        <f>SUM($AF351:AN351)-SUM($AF383:AN383)-SUM($C383:K383)-SUM($BH383:BP383)</f>
        <v>0</v>
      </c>
      <c r="BQ351" s="169">
        <f>SUM($AF351:AO351)-SUM($AF383:AO383)-SUM($C383:L383)-SUM($BH383:BQ383)</f>
        <v>0</v>
      </c>
      <c r="BR351" s="169">
        <f>SUM($AF351:AP351)-SUM($AF383:AP383)-SUM($C383:M383)-SUM($BH383:BR383)</f>
        <v>0</v>
      </c>
      <c r="BS351" s="169">
        <f>SUM($AF351:AQ351)-SUM($AF383:AQ383)-SUM($C383:N383)-SUM($BH383:BS383)</f>
        <v>0</v>
      </c>
      <c r="BT351" s="169">
        <f>SUM($AF351:AR351)-SUM($AF383:AR383)-SUM($C383:O383)-SUM($BH383:BT383)</f>
        <v>0</v>
      </c>
      <c r="BU351" s="169">
        <f>SUM($AF351:AS351)-SUM($AF383:AS383)-SUM($C383:P383)-SUM($BH383:BU383)</f>
        <v>0</v>
      </c>
      <c r="BV351" s="169">
        <f>SUM($AF351:AT351)-SUM($AF383:AT383)-SUM($C383:Q383)-SUM($BH383:BV383)</f>
        <v>0</v>
      </c>
      <c r="BW351" s="169">
        <f>SUM($AF351:AU351)-SUM($AF383:AU383)-SUM($C383:R383)-SUM($BH383:BW383)</f>
        <v>0</v>
      </c>
      <c r="BX351" s="169">
        <f>SUM($AF351:AV351)-SUM($AF383:AV383)-SUM($C383:S383)-SUM($BH383:BX383)</f>
        <v>0</v>
      </c>
      <c r="BY351" s="169">
        <f>SUM($AF351:AW351)-SUM($AF383:AW383)-SUM($C383:T383)-SUM($BH383:BY383)</f>
        <v>0</v>
      </c>
      <c r="BZ351" s="169">
        <f>SUM($AF351:AX351)-SUM($AF383:AX383)-SUM($C383:U383)-SUM($BH383:BZ383)</f>
        <v>0</v>
      </c>
      <c r="CA351" s="169">
        <f>SUM($AF351:AY351)-SUM($AF383:AY383)-SUM($C383:V383)-SUM($BH383:CA383)</f>
        <v>0</v>
      </c>
      <c r="CB351" s="169">
        <f>SUM($AF351:AZ351)-SUM($AF383:AZ383)-SUM($C383:W383)-SUM($BH383:CB383)</f>
        <v>0</v>
      </c>
      <c r="CC351" s="169">
        <f>SUM($AF351:BA351)-SUM($AF383:BA383)-SUM($C383:X383)-SUM($BH383:CC383)</f>
        <v>0</v>
      </c>
      <c r="CD351" s="169">
        <f>SUM($AF351:BB351)-SUM($AF383:BB383)-SUM($C383:Y383)-SUM($BH383:CD383)</f>
        <v>0</v>
      </c>
      <c r="CE351" s="169">
        <f>SUM($AF351:BC351)-SUM($AF383:BC383)-SUM($C383:Z383)-SUM($BH383:CE383)</f>
        <v>0</v>
      </c>
      <c r="CF351" s="169">
        <f>SUM($AF351:BD351)-SUM($AF383:BD383)-SUM($C383:AA383)-SUM($BH383:CF383)</f>
        <v>0</v>
      </c>
      <c r="CG351" s="169">
        <f>SUM($AF351:BE351)-SUM($AF383:BE383)-SUM($C383:AB383)-SUM($BH383:CG383)</f>
        <v>0</v>
      </c>
      <c r="CH351" s="52"/>
      <c r="CI351" s="52"/>
      <c r="CJ351" s="67"/>
      <c r="CK351" s="67"/>
      <c r="CL351" s="67"/>
      <c r="CM351" s="67"/>
      <c r="CN351" s="67"/>
      <c r="CO351" s="67"/>
      <c r="CP351" s="67"/>
      <c r="CQ351" s="67"/>
      <c r="CR351" s="67"/>
      <c r="CS351" s="67"/>
      <c r="CT351" s="67"/>
      <c r="CU351" s="67"/>
      <c r="CV351" s="67"/>
      <c r="CW351" s="67"/>
      <c r="CX351" s="67"/>
      <c r="CY351" s="67"/>
      <c r="CZ351" s="67">
        <f>1-S351</f>
        <v>1</v>
      </c>
      <c r="DA351" s="67">
        <f t="shared" si="64"/>
        <v>0.9992855029315707</v>
      </c>
      <c r="DB351" s="67">
        <f t="shared" si="64"/>
        <v>0.999281723951987</v>
      </c>
      <c r="DC351" s="67">
        <f t="shared" si="64"/>
        <v>0.99927794497240341</v>
      </c>
      <c r="DD351" s="67">
        <f t="shared" si="64"/>
        <v>0.99927416599281971</v>
      </c>
      <c r="DE351" s="67">
        <f t="shared" si="64"/>
        <v>0.99927038701323601</v>
      </c>
      <c r="DF351" s="67">
        <f t="shared" si="62"/>
        <v>0.9992666080336523</v>
      </c>
      <c r="DG351" s="67">
        <f t="shared" si="62"/>
        <v>0.9992628290540686</v>
      </c>
      <c r="DH351" s="67">
        <f t="shared" si="62"/>
        <v>0.9992590500744849</v>
      </c>
      <c r="DI351" s="67">
        <f t="shared" si="62"/>
        <v>0.99925527109490131</v>
      </c>
      <c r="DL351" s="53"/>
      <c r="DM351" s="188" t="str">
        <f t="shared" si="60"/>
        <v/>
      </c>
      <c r="DN351" s="188" t="str">
        <f t="shared" si="60"/>
        <v/>
      </c>
      <c r="DO351" s="188" t="str">
        <f t="shared" si="60"/>
        <v/>
      </c>
      <c r="DP351" s="188" t="str">
        <f t="shared" si="60"/>
        <v/>
      </c>
      <c r="DQ351" s="188" t="str">
        <f t="shared" si="60"/>
        <v/>
      </c>
      <c r="DR351" s="188" t="str">
        <f t="shared" si="60"/>
        <v/>
      </c>
      <c r="DS351" s="188" t="str">
        <f t="shared" si="60"/>
        <v/>
      </c>
      <c r="DT351" s="188" t="str">
        <f t="shared" si="60"/>
        <v/>
      </c>
      <c r="DU351" s="188" t="str">
        <f t="shared" si="60"/>
        <v/>
      </c>
      <c r="DV351" s="188" t="str">
        <f t="shared" si="60"/>
        <v/>
      </c>
      <c r="DW351" s="188" t="str">
        <f t="shared" si="60"/>
        <v/>
      </c>
      <c r="DX351" s="188" t="str">
        <f t="shared" si="60"/>
        <v/>
      </c>
      <c r="DY351" s="188" t="str">
        <f t="shared" si="60"/>
        <v/>
      </c>
      <c r="DZ351" s="188" t="str">
        <f t="shared" si="60"/>
        <v/>
      </c>
      <c r="EA351" s="188" t="str">
        <f t="shared" si="60"/>
        <v/>
      </c>
      <c r="EB351" s="188" t="str">
        <f t="shared" si="60"/>
        <v/>
      </c>
      <c r="EC351" s="188" t="str">
        <f t="shared" si="61"/>
        <v/>
      </c>
      <c r="ED351" s="188" t="str">
        <f t="shared" si="61"/>
        <v/>
      </c>
      <c r="EE351" s="188" t="str">
        <f t="shared" si="61"/>
        <v/>
      </c>
      <c r="EF351" s="188" t="str">
        <f t="shared" si="61"/>
        <v/>
      </c>
      <c r="EG351" s="188" t="str">
        <f t="shared" si="61"/>
        <v/>
      </c>
      <c r="EH351" s="188" t="str">
        <f t="shared" si="61"/>
        <v/>
      </c>
      <c r="EI351" s="188" t="str">
        <f t="shared" si="61"/>
        <v/>
      </c>
      <c r="EJ351" s="188" t="str">
        <f t="shared" si="61"/>
        <v/>
      </c>
      <c r="EK351" s="188" t="str">
        <f t="shared" si="61"/>
        <v/>
      </c>
    </row>
    <row r="352" spans="1:141" x14ac:dyDescent="0.3">
      <c r="B352" s="1">
        <v>18</v>
      </c>
      <c r="C352" s="155"/>
      <c r="D352" s="155"/>
      <c r="E352" s="155"/>
      <c r="F352" s="155"/>
      <c r="G352" s="155"/>
      <c r="H352" s="155"/>
      <c r="I352" s="155"/>
      <c r="J352" s="155"/>
      <c r="K352" s="155"/>
      <c r="L352" s="155"/>
      <c r="M352" s="155"/>
      <c r="N352" s="155"/>
      <c r="O352" s="155"/>
      <c r="P352" s="155"/>
      <c r="Q352" s="155"/>
      <c r="R352" s="155"/>
      <c r="S352" s="155"/>
      <c r="T352" s="155"/>
      <c r="U352" s="155">
        <f t="shared" si="63"/>
        <v>7.144970684292715E-4</v>
      </c>
      <c r="V352" s="155">
        <f t="shared" si="63"/>
        <v>7.1827604801295495E-4</v>
      </c>
      <c r="W352" s="155">
        <f t="shared" si="63"/>
        <v>7.2205502759663828E-4</v>
      </c>
      <c r="X352" s="155">
        <f t="shared" si="63"/>
        <v>7.2583400718032173E-4</v>
      </c>
      <c r="Y352" s="155">
        <f t="shared" si="63"/>
        <v>7.2961298676400496E-4</v>
      </c>
      <c r="Z352" s="155">
        <f t="shared" si="63"/>
        <v>7.3339196634768841E-4</v>
      </c>
      <c r="AA352" s="155">
        <f t="shared" si="63"/>
        <v>7.3717094593137163E-4</v>
      </c>
      <c r="AB352" s="155">
        <f t="shared" si="63"/>
        <v>7.4094992551505508E-4</v>
      </c>
      <c r="AC352" s="155"/>
      <c r="AD352" s="155"/>
      <c r="AE352" s="155"/>
      <c r="AF352" s="155"/>
      <c r="AG352" s="174">
        <f>D352*D60*PRODUCT($CJ352:CJ352)</f>
        <v>0</v>
      </c>
      <c r="AH352" s="174">
        <f>E352*E60*PRODUCT($CJ352:CK352)</f>
        <v>0</v>
      </c>
      <c r="AI352" s="174">
        <f>F352*F60*PRODUCT($CJ352:CL352)</f>
        <v>0</v>
      </c>
      <c r="AJ352" s="174">
        <f>G352*G60*PRODUCT($CJ352:CM352)</f>
        <v>0</v>
      </c>
      <c r="AK352" s="174">
        <f>H352*H60*PRODUCT($CJ352:CN352)</f>
        <v>0</v>
      </c>
      <c r="AL352" s="174">
        <f>I352*I60*PRODUCT($CJ352:CO352)</f>
        <v>0</v>
      </c>
      <c r="AM352" s="174">
        <f>J352*J60*PRODUCT($CJ352:CP352)</f>
        <v>0</v>
      </c>
      <c r="AN352" s="174">
        <f>K352*K60*PRODUCT($CJ352:CQ352)</f>
        <v>0</v>
      </c>
      <c r="AO352" s="174">
        <f>L352*L60*PRODUCT($CJ352:CR352)</f>
        <v>0</v>
      </c>
      <c r="AP352" s="174">
        <f>M352*M60*PRODUCT($CJ352:CS352)</f>
        <v>0</v>
      </c>
      <c r="AQ352" s="174">
        <f>N352*N60*PRODUCT($CJ352:CT352)</f>
        <v>0</v>
      </c>
      <c r="AR352" s="174">
        <f>O352*O60*PRODUCT($CJ352:CU352)</f>
        <v>0</v>
      </c>
      <c r="AS352" s="174">
        <f>P352*P60*PRODUCT($CJ352:CV352)</f>
        <v>0</v>
      </c>
      <c r="AT352" s="174">
        <f>Q352*Q60*PRODUCT($CJ352:CW352)</f>
        <v>0</v>
      </c>
      <c r="AU352" s="174">
        <f>R352*R60*PRODUCT($CJ352:CX352)</f>
        <v>0</v>
      </c>
      <c r="AV352" s="174">
        <f>S352*S60*PRODUCT($CJ352:CY352)</f>
        <v>0</v>
      </c>
      <c r="AW352" s="174">
        <f>T352*T60*PRODUCT($CJ352:CZ352)</f>
        <v>0</v>
      </c>
      <c r="AX352" s="174">
        <f>U352*U60*PRODUCT($CJ352:DA352)</f>
        <v>0</v>
      </c>
      <c r="AY352" s="174">
        <f>V352*V60*PRODUCT($CJ352:DB352)</f>
        <v>0</v>
      </c>
      <c r="AZ352" s="174">
        <f>W352*W60*PRODUCT($CJ352:DC352)</f>
        <v>0</v>
      </c>
      <c r="BA352" s="174">
        <f>X352*X60*PRODUCT($CJ352:DD352)</f>
        <v>0</v>
      </c>
      <c r="BB352" s="174">
        <f>Y352*Y60*PRODUCT($CJ352:DE352)</f>
        <v>0</v>
      </c>
      <c r="BC352" s="174">
        <f>Z352*Z60*PRODUCT($CJ352:DF352)</f>
        <v>0</v>
      </c>
      <c r="BD352" s="174">
        <f>AA352*AA60*PRODUCT($CJ352:DG352)</f>
        <v>0</v>
      </c>
      <c r="BE352" s="174">
        <f>AB352*AB60*PRODUCT($CJ352:DH352)</f>
        <v>0</v>
      </c>
      <c r="BF352" s="93"/>
      <c r="BG352" s="93"/>
      <c r="BH352" s="93"/>
      <c r="BI352" s="169">
        <f>SUM($AF352:AG352)-SUM($AF384:AG384)-SUM($C384:D384)-SUM($BH384:BI384)</f>
        <v>0</v>
      </c>
      <c r="BJ352" s="169">
        <f>SUM($AF352:AH352)-SUM($AF384:AH384)-SUM($C384:E384)-SUM($BH384:BJ384)</f>
        <v>0</v>
      </c>
      <c r="BK352" s="169">
        <f>SUM($AF352:AI352)-SUM($AF384:AI384)-SUM($C384:F384)-SUM($BH384:BK384)</f>
        <v>0</v>
      </c>
      <c r="BL352" s="169">
        <f>SUM($AF352:AJ352)-SUM($AF384:AJ384)-SUM($C384:G384)-SUM($BH384:BL384)</f>
        <v>0</v>
      </c>
      <c r="BM352" s="169">
        <f>SUM($AF352:AK352)-SUM($AF384:AK384)-SUM($C384:H384)-SUM($BH384:BM384)</f>
        <v>0</v>
      </c>
      <c r="BN352" s="169">
        <f>SUM($AF352:AL352)-SUM($AF384:AL384)-SUM($C384:I384)-SUM($BH384:BN384)</f>
        <v>0</v>
      </c>
      <c r="BO352" s="169">
        <f>SUM($AF352:AM352)-SUM($AF384:AM384)-SUM($C384:J384)-SUM($BH384:BO384)</f>
        <v>0</v>
      </c>
      <c r="BP352" s="169">
        <f>SUM($AF352:AN352)-SUM($AF384:AN384)-SUM($C384:K384)-SUM($BH384:BP384)</f>
        <v>0</v>
      </c>
      <c r="BQ352" s="169">
        <f>SUM($AF352:AO352)-SUM($AF384:AO384)-SUM($C384:L384)-SUM($BH384:BQ384)</f>
        <v>0</v>
      </c>
      <c r="BR352" s="169">
        <f>SUM($AF352:AP352)-SUM($AF384:AP384)-SUM($C384:M384)-SUM($BH384:BR384)</f>
        <v>0</v>
      </c>
      <c r="BS352" s="169">
        <f>SUM($AF352:AQ352)-SUM($AF384:AQ384)-SUM($C384:N384)-SUM($BH384:BS384)</f>
        <v>0</v>
      </c>
      <c r="BT352" s="169">
        <f>SUM($AF352:AR352)-SUM($AF384:AR384)-SUM($C384:O384)-SUM($BH384:BT384)</f>
        <v>0</v>
      </c>
      <c r="BU352" s="169">
        <f>SUM($AF352:AS352)-SUM($AF384:AS384)-SUM($C384:P384)-SUM($BH384:BU384)</f>
        <v>0</v>
      </c>
      <c r="BV352" s="169">
        <f>SUM($AF352:AT352)-SUM($AF384:AT384)-SUM($C384:Q384)-SUM($BH384:BV384)</f>
        <v>0</v>
      </c>
      <c r="BW352" s="169">
        <f>SUM($AF352:AU352)-SUM($AF384:AU384)-SUM($C384:R384)-SUM($BH384:BW384)</f>
        <v>0</v>
      </c>
      <c r="BX352" s="169">
        <f>SUM($AF352:AV352)-SUM($AF384:AV384)-SUM($C384:S384)-SUM($BH384:BX384)</f>
        <v>0</v>
      </c>
      <c r="BY352" s="169">
        <f>SUM($AF352:AW352)-SUM($AF384:AW384)-SUM($C384:T384)-SUM($BH384:BY384)</f>
        <v>0</v>
      </c>
      <c r="BZ352" s="169">
        <f>SUM($AF352:AX352)-SUM($AF384:AX384)-SUM($C384:U384)-SUM($BH384:BZ384)</f>
        <v>0</v>
      </c>
      <c r="CA352" s="169">
        <f>SUM($AF352:AY352)-SUM($AF384:AY384)-SUM($C384:V384)-SUM($BH384:CA384)</f>
        <v>0</v>
      </c>
      <c r="CB352" s="169">
        <f>SUM($AF352:AZ352)-SUM($AF384:AZ384)-SUM($C384:W384)-SUM($BH384:CB384)</f>
        <v>0</v>
      </c>
      <c r="CC352" s="169">
        <f>SUM($AF352:BA352)-SUM($AF384:BA384)-SUM($C384:X384)-SUM($BH384:CC384)</f>
        <v>0</v>
      </c>
      <c r="CD352" s="169">
        <f>SUM($AF352:BB352)-SUM($AF384:BB384)-SUM($C384:Y384)-SUM($BH384:CD384)</f>
        <v>0</v>
      </c>
      <c r="CE352" s="169">
        <f>SUM($AF352:BC352)-SUM($AF384:BC384)-SUM($C384:Z384)-SUM($BH384:CE384)</f>
        <v>0</v>
      </c>
      <c r="CF352" s="169">
        <f>SUM($AF352:BD352)-SUM($AF384:BD384)-SUM($C384:AA384)-SUM($BH384:CF384)</f>
        <v>0</v>
      </c>
      <c r="CG352" s="169">
        <f>SUM($AF352:BE352)-SUM($AF384:BE384)-SUM($C384:AB384)-SUM($BH384:CG384)</f>
        <v>0</v>
      </c>
      <c r="CH352" s="52"/>
      <c r="CI352" s="52"/>
      <c r="CJ352" s="67"/>
      <c r="CK352" s="67"/>
      <c r="CL352" s="67"/>
      <c r="CM352" s="67"/>
      <c r="CN352" s="67"/>
      <c r="CO352" s="67"/>
      <c r="CP352" s="67"/>
      <c r="CQ352" s="67"/>
      <c r="CR352" s="67"/>
      <c r="CS352" s="67"/>
      <c r="CT352" s="67"/>
      <c r="CU352" s="67"/>
      <c r="CV352" s="67"/>
      <c r="CW352" s="67"/>
      <c r="CX352" s="67"/>
      <c r="CY352" s="67"/>
      <c r="CZ352" s="67"/>
      <c r="DA352" s="67">
        <f>1-T352</f>
        <v>1</v>
      </c>
      <c r="DB352" s="67">
        <f t="shared" si="64"/>
        <v>0.9992855029315707</v>
      </c>
      <c r="DC352" s="67">
        <f t="shared" si="64"/>
        <v>0.999281723951987</v>
      </c>
      <c r="DD352" s="67">
        <f t="shared" si="64"/>
        <v>0.99927794497240341</v>
      </c>
      <c r="DE352" s="67">
        <f t="shared" si="64"/>
        <v>0.99927416599281971</v>
      </c>
      <c r="DF352" s="67">
        <f t="shared" si="62"/>
        <v>0.99927038701323601</v>
      </c>
      <c r="DG352" s="67">
        <f t="shared" si="62"/>
        <v>0.9992666080336523</v>
      </c>
      <c r="DH352" s="67">
        <f t="shared" si="62"/>
        <v>0.9992628290540686</v>
      </c>
      <c r="DI352" s="67">
        <f t="shared" si="62"/>
        <v>0.9992590500744849</v>
      </c>
      <c r="DL352" s="53"/>
      <c r="DM352" s="188" t="str">
        <f t="shared" si="60"/>
        <v/>
      </c>
      <c r="DN352" s="188" t="str">
        <f t="shared" si="60"/>
        <v/>
      </c>
      <c r="DO352" s="188" t="str">
        <f t="shared" si="60"/>
        <v/>
      </c>
      <c r="DP352" s="188" t="str">
        <f t="shared" si="60"/>
        <v/>
      </c>
      <c r="DQ352" s="188" t="str">
        <f t="shared" si="60"/>
        <v/>
      </c>
      <c r="DR352" s="188" t="str">
        <f t="shared" si="60"/>
        <v/>
      </c>
      <c r="DS352" s="188" t="str">
        <f t="shared" si="60"/>
        <v/>
      </c>
      <c r="DT352" s="188" t="str">
        <f t="shared" si="60"/>
        <v/>
      </c>
      <c r="DU352" s="188" t="str">
        <f t="shared" si="60"/>
        <v/>
      </c>
      <c r="DV352" s="188" t="str">
        <f t="shared" si="60"/>
        <v/>
      </c>
      <c r="DW352" s="188" t="str">
        <f t="shared" si="60"/>
        <v/>
      </c>
      <c r="DX352" s="188" t="str">
        <f t="shared" si="60"/>
        <v/>
      </c>
      <c r="DY352" s="188" t="str">
        <f t="shared" si="60"/>
        <v/>
      </c>
      <c r="DZ352" s="188" t="str">
        <f t="shared" si="60"/>
        <v/>
      </c>
      <c r="EA352" s="188" t="str">
        <f t="shared" si="60"/>
        <v/>
      </c>
      <c r="EB352" s="188" t="str">
        <f t="shared" si="60"/>
        <v/>
      </c>
      <c r="EC352" s="188" t="str">
        <f t="shared" si="61"/>
        <v/>
      </c>
      <c r="ED352" s="188" t="str">
        <f t="shared" si="61"/>
        <v/>
      </c>
      <c r="EE352" s="188" t="str">
        <f t="shared" si="61"/>
        <v/>
      </c>
      <c r="EF352" s="188" t="str">
        <f t="shared" si="61"/>
        <v/>
      </c>
      <c r="EG352" s="188" t="str">
        <f t="shared" si="61"/>
        <v/>
      </c>
      <c r="EH352" s="188" t="str">
        <f t="shared" si="61"/>
        <v/>
      </c>
      <c r="EI352" s="188" t="str">
        <f t="shared" si="61"/>
        <v/>
      </c>
      <c r="EJ352" s="188" t="str">
        <f t="shared" si="61"/>
        <v/>
      </c>
      <c r="EK352" s="188" t="str">
        <f t="shared" si="61"/>
        <v/>
      </c>
    </row>
    <row r="353" spans="1:141" x14ac:dyDescent="0.3">
      <c r="B353" s="1">
        <v>19</v>
      </c>
      <c r="C353" s="155"/>
      <c r="D353" s="155"/>
      <c r="E353" s="155"/>
      <c r="F353" s="155"/>
      <c r="G353" s="155"/>
      <c r="H353" s="155"/>
      <c r="I353" s="155"/>
      <c r="J353" s="155"/>
      <c r="K353" s="155"/>
      <c r="L353" s="155"/>
      <c r="M353" s="155"/>
      <c r="N353" s="155"/>
      <c r="O353" s="155"/>
      <c r="P353" s="155"/>
      <c r="Q353" s="155"/>
      <c r="R353" s="155"/>
      <c r="S353" s="155"/>
      <c r="T353" s="155"/>
      <c r="U353" s="155"/>
      <c r="V353" s="155">
        <f t="shared" si="63"/>
        <v>7.144970684292715E-4</v>
      </c>
      <c r="W353" s="155">
        <f t="shared" si="63"/>
        <v>7.1827604801295495E-4</v>
      </c>
      <c r="X353" s="155">
        <f t="shared" si="63"/>
        <v>7.2205502759663828E-4</v>
      </c>
      <c r="Y353" s="155">
        <f t="shared" si="63"/>
        <v>7.2583400718032173E-4</v>
      </c>
      <c r="Z353" s="155">
        <f t="shared" si="63"/>
        <v>7.2961298676400496E-4</v>
      </c>
      <c r="AA353" s="155">
        <f t="shared" si="63"/>
        <v>7.3339196634768841E-4</v>
      </c>
      <c r="AB353" s="155">
        <f t="shared" si="63"/>
        <v>7.3717094593137163E-4</v>
      </c>
      <c r="AC353" s="155"/>
      <c r="AD353" s="155"/>
      <c r="AE353" s="155"/>
      <c r="AF353" s="155"/>
      <c r="AG353" s="174">
        <f>D353*D61*PRODUCT($CJ353:CJ353)</f>
        <v>0</v>
      </c>
      <c r="AH353" s="174">
        <f>E353*E61*PRODUCT($CJ353:CK353)</f>
        <v>0</v>
      </c>
      <c r="AI353" s="174">
        <f>F353*F61*PRODUCT($CJ353:CL353)</f>
        <v>0</v>
      </c>
      <c r="AJ353" s="174">
        <f>G353*G61*PRODUCT($CJ353:CM353)</f>
        <v>0</v>
      </c>
      <c r="AK353" s="174">
        <f>H353*H61*PRODUCT($CJ353:CN353)</f>
        <v>0</v>
      </c>
      <c r="AL353" s="174">
        <f>I353*I61*PRODUCT($CJ353:CO353)</f>
        <v>0</v>
      </c>
      <c r="AM353" s="174">
        <f>J353*J61*PRODUCT($CJ353:CP353)</f>
        <v>0</v>
      </c>
      <c r="AN353" s="174">
        <f>K353*K61*PRODUCT($CJ353:CQ353)</f>
        <v>0</v>
      </c>
      <c r="AO353" s="174">
        <f>L353*L61*PRODUCT($CJ353:CR353)</f>
        <v>0</v>
      </c>
      <c r="AP353" s="174">
        <f>M353*M61*PRODUCT($CJ353:CS353)</f>
        <v>0</v>
      </c>
      <c r="AQ353" s="174">
        <f>N353*N61*PRODUCT($CJ353:CT353)</f>
        <v>0</v>
      </c>
      <c r="AR353" s="174">
        <f>O353*O61*PRODUCT($CJ353:CU353)</f>
        <v>0</v>
      </c>
      <c r="AS353" s="174">
        <f>P353*P61*PRODUCT($CJ353:CV353)</f>
        <v>0</v>
      </c>
      <c r="AT353" s="174">
        <f>Q353*Q61*PRODUCT($CJ353:CW353)</f>
        <v>0</v>
      </c>
      <c r="AU353" s="174">
        <f>R353*R61*PRODUCT($CJ353:CX353)</f>
        <v>0</v>
      </c>
      <c r="AV353" s="174">
        <f>S353*S61*PRODUCT($CJ353:CY353)</f>
        <v>0</v>
      </c>
      <c r="AW353" s="174">
        <f>T353*T61*PRODUCT($CJ353:CZ353)</f>
        <v>0</v>
      </c>
      <c r="AX353" s="174">
        <f>U353*U61*PRODUCT($CJ353:DA353)</f>
        <v>0</v>
      </c>
      <c r="AY353" s="174">
        <f>V353*V61*PRODUCT($CJ353:DB353)</f>
        <v>0</v>
      </c>
      <c r="AZ353" s="174">
        <f>W353*W61*PRODUCT($CJ353:DC353)</f>
        <v>0</v>
      </c>
      <c r="BA353" s="174">
        <f>X353*X61*PRODUCT($CJ353:DD353)</f>
        <v>0</v>
      </c>
      <c r="BB353" s="174">
        <f>Y353*Y61*PRODUCT($CJ353:DE353)</f>
        <v>0</v>
      </c>
      <c r="BC353" s="174">
        <f>Z353*Z61*PRODUCT($CJ353:DF353)</f>
        <v>0</v>
      </c>
      <c r="BD353" s="174">
        <f>AA353*AA61*PRODUCT($CJ353:DG353)</f>
        <v>0</v>
      </c>
      <c r="BE353" s="174">
        <f>AB353*AB61*PRODUCT($CJ353:DH353)</f>
        <v>0</v>
      </c>
      <c r="BF353" s="93"/>
      <c r="BG353" s="93"/>
      <c r="BH353" s="93"/>
      <c r="BI353" s="169">
        <f>SUM($AF353:AG353)-SUM($AF385:AG385)-SUM($C385:D385)-SUM($BH385:BI385)</f>
        <v>0</v>
      </c>
      <c r="BJ353" s="169">
        <f>SUM($AF353:AH353)-SUM($AF385:AH385)-SUM($C385:E385)-SUM($BH385:BJ385)</f>
        <v>0</v>
      </c>
      <c r="BK353" s="169">
        <f>SUM($AF353:AI353)-SUM($AF385:AI385)-SUM($C385:F385)-SUM($BH385:BK385)</f>
        <v>0</v>
      </c>
      <c r="BL353" s="169">
        <f>SUM($AF353:AJ353)-SUM($AF385:AJ385)-SUM($C385:G385)-SUM($BH385:BL385)</f>
        <v>0</v>
      </c>
      <c r="BM353" s="169">
        <f>SUM($AF353:AK353)-SUM($AF385:AK385)-SUM($C385:H385)-SUM($BH385:BM385)</f>
        <v>0</v>
      </c>
      <c r="BN353" s="169">
        <f>SUM($AF353:AL353)-SUM($AF385:AL385)-SUM($C385:I385)-SUM($BH385:BN385)</f>
        <v>0</v>
      </c>
      <c r="BO353" s="169">
        <f>SUM($AF353:AM353)-SUM($AF385:AM385)-SUM($C385:J385)-SUM($BH385:BO385)</f>
        <v>0</v>
      </c>
      <c r="BP353" s="169">
        <f>SUM($AF353:AN353)-SUM($AF385:AN385)-SUM($C385:K385)-SUM($BH385:BP385)</f>
        <v>0</v>
      </c>
      <c r="BQ353" s="169">
        <f>SUM($AF353:AO353)-SUM($AF385:AO385)-SUM($C385:L385)-SUM($BH385:BQ385)</f>
        <v>0</v>
      </c>
      <c r="BR353" s="169">
        <f>SUM($AF353:AP353)-SUM($AF385:AP385)-SUM($C385:M385)-SUM($BH385:BR385)</f>
        <v>0</v>
      </c>
      <c r="BS353" s="169">
        <f>SUM($AF353:AQ353)-SUM($AF385:AQ385)-SUM($C385:N385)-SUM($BH385:BS385)</f>
        <v>0</v>
      </c>
      <c r="BT353" s="169">
        <f>SUM($AF353:AR353)-SUM($AF385:AR385)-SUM($C385:O385)-SUM($BH385:BT385)</f>
        <v>0</v>
      </c>
      <c r="BU353" s="169">
        <f>SUM($AF353:AS353)-SUM($AF385:AS385)-SUM($C385:P385)-SUM($BH385:BU385)</f>
        <v>0</v>
      </c>
      <c r="BV353" s="169">
        <f>SUM($AF353:AT353)-SUM($AF385:AT385)-SUM($C385:Q385)-SUM($BH385:BV385)</f>
        <v>0</v>
      </c>
      <c r="BW353" s="169">
        <f>SUM($AF353:AU353)-SUM($AF385:AU385)-SUM($C385:R385)-SUM($BH385:BW385)</f>
        <v>0</v>
      </c>
      <c r="BX353" s="169">
        <f>SUM($AF353:AV353)-SUM($AF385:AV385)-SUM($C385:S385)-SUM($BH385:BX385)</f>
        <v>0</v>
      </c>
      <c r="BY353" s="169">
        <f>SUM($AF353:AW353)-SUM($AF385:AW385)-SUM($C385:T385)-SUM($BH385:BY385)</f>
        <v>0</v>
      </c>
      <c r="BZ353" s="169">
        <f>SUM($AF353:AX353)-SUM($AF385:AX385)-SUM($C385:U385)-SUM($BH385:BZ385)</f>
        <v>0</v>
      </c>
      <c r="CA353" s="169">
        <f>SUM($AF353:AY353)-SUM($AF385:AY385)-SUM($C385:V385)-SUM($BH385:CA385)</f>
        <v>0</v>
      </c>
      <c r="CB353" s="169">
        <f>SUM($AF353:AZ353)-SUM($AF385:AZ385)-SUM($C385:W385)-SUM($BH385:CB385)</f>
        <v>0</v>
      </c>
      <c r="CC353" s="169">
        <f>SUM($AF353:BA353)-SUM($AF385:BA385)-SUM($C385:X385)-SUM($BH385:CC385)</f>
        <v>0</v>
      </c>
      <c r="CD353" s="169">
        <f>SUM($AF353:BB353)-SUM($AF385:BB385)-SUM($C385:Y385)-SUM($BH385:CD385)</f>
        <v>0</v>
      </c>
      <c r="CE353" s="169">
        <f>SUM($AF353:BC353)-SUM($AF385:BC385)-SUM($C385:Z385)-SUM($BH385:CE385)</f>
        <v>0</v>
      </c>
      <c r="CF353" s="169">
        <f>SUM($AF353:BD353)-SUM($AF385:BD385)-SUM($C385:AA385)-SUM($BH385:CF385)</f>
        <v>0</v>
      </c>
      <c r="CG353" s="169">
        <f>SUM($AF353:BE353)-SUM($AF385:BE385)-SUM($C385:AB385)-SUM($BH385:CG385)</f>
        <v>0</v>
      </c>
      <c r="CH353" s="52"/>
      <c r="CI353" s="52"/>
      <c r="CJ353" s="67"/>
      <c r="CK353" s="67"/>
      <c r="CL353" s="67"/>
      <c r="CM353" s="67"/>
      <c r="CN353" s="67"/>
      <c r="CO353" s="67"/>
      <c r="CP353" s="67"/>
      <c r="CQ353" s="67"/>
      <c r="CR353" s="67"/>
      <c r="CS353" s="67"/>
      <c r="CT353" s="67"/>
      <c r="CU353" s="67"/>
      <c r="CV353" s="67"/>
      <c r="CW353" s="67"/>
      <c r="CX353" s="67"/>
      <c r="CY353" s="67"/>
      <c r="CZ353" s="67"/>
      <c r="DA353" s="67"/>
      <c r="DB353" s="67">
        <f>1-U353</f>
        <v>1</v>
      </c>
      <c r="DC353" s="67">
        <f t="shared" si="64"/>
        <v>0.9992855029315707</v>
      </c>
      <c r="DD353" s="67">
        <f t="shared" si="64"/>
        <v>0.999281723951987</v>
      </c>
      <c r="DE353" s="67">
        <f t="shared" si="64"/>
        <v>0.99927794497240341</v>
      </c>
      <c r="DF353" s="67">
        <f t="shared" si="62"/>
        <v>0.99927416599281971</v>
      </c>
      <c r="DG353" s="67">
        <f t="shared" si="62"/>
        <v>0.99927038701323601</v>
      </c>
      <c r="DH353" s="67">
        <f t="shared" si="62"/>
        <v>0.9992666080336523</v>
      </c>
      <c r="DI353" s="67">
        <f t="shared" si="62"/>
        <v>0.9992628290540686</v>
      </c>
      <c r="DL353" s="53"/>
      <c r="DM353" s="188" t="str">
        <f t="shared" si="60"/>
        <v/>
      </c>
      <c r="DN353" s="188" t="str">
        <f t="shared" si="60"/>
        <v/>
      </c>
      <c r="DO353" s="188" t="str">
        <f t="shared" si="60"/>
        <v/>
      </c>
      <c r="DP353" s="188" t="str">
        <f t="shared" si="60"/>
        <v/>
      </c>
      <c r="DQ353" s="188" t="str">
        <f t="shared" si="60"/>
        <v/>
      </c>
      <c r="DR353" s="188" t="str">
        <f t="shared" si="60"/>
        <v/>
      </c>
      <c r="DS353" s="188" t="str">
        <f t="shared" si="60"/>
        <v/>
      </c>
      <c r="DT353" s="188" t="str">
        <f t="shared" si="60"/>
        <v/>
      </c>
      <c r="DU353" s="188" t="str">
        <f t="shared" si="60"/>
        <v/>
      </c>
      <c r="DV353" s="188" t="str">
        <f t="shared" si="60"/>
        <v/>
      </c>
      <c r="DW353" s="188" t="str">
        <f t="shared" si="60"/>
        <v/>
      </c>
      <c r="DX353" s="188" t="str">
        <f t="shared" si="60"/>
        <v/>
      </c>
      <c r="DY353" s="188" t="str">
        <f t="shared" si="60"/>
        <v/>
      </c>
      <c r="DZ353" s="188" t="str">
        <f t="shared" si="60"/>
        <v/>
      </c>
      <c r="EA353" s="188" t="str">
        <f t="shared" si="60"/>
        <v/>
      </c>
      <c r="EB353" s="188" t="str">
        <f t="shared" si="60"/>
        <v/>
      </c>
      <c r="EC353" s="188" t="str">
        <f t="shared" si="61"/>
        <v/>
      </c>
      <c r="ED353" s="188" t="str">
        <f t="shared" si="61"/>
        <v/>
      </c>
      <c r="EE353" s="188" t="str">
        <f t="shared" si="61"/>
        <v/>
      </c>
      <c r="EF353" s="188" t="str">
        <f t="shared" si="61"/>
        <v/>
      </c>
      <c r="EG353" s="188" t="str">
        <f t="shared" si="61"/>
        <v/>
      </c>
      <c r="EH353" s="188" t="str">
        <f t="shared" si="61"/>
        <v/>
      </c>
      <c r="EI353" s="188" t="str">
        <f t="shared" si="61"/>
        <v/>
      </c>
      <c r="EJ353" s="188" t="str">
        <f t="shared" si="61"/>
        <v/>
      </c>
      <c r="EK353" s="188" t="str">
        <f t="shared" si="61"/>
        <v/>
      </c>
    </row>
    <row r="354" spans="1:141" x14ac:dyDescent="0.3">
      <c r="B354" s="1">
        <v>20</v>
      </c>
      <c r="C354" s="155"/>
      <c r="D354" s="155"/>
      <c r="E354" s="155"/>
      <c r="F354" s="155"/>
      <c r="G354" s="155"/>
      <c r="H354" s="155"/>
      <c r="I354" s="155"/>
      <c r="J354" s="155"/>
      <c r="K354" s="155"/>
      <c r="L354" s="155"/>
      <c r="M354" s="155"/>
      <c r="N354" s="155"/>
      <c r="O354" s="155"/>
      <c r="P354" s="155"/>
      <c r="Q354" s="155"/>
      <c r="R354" s="155"/>
      <c r="S354" s="155"/>
      <c r="T354" s="155"/>
      <c r="U354" s="155"/>
      <c r="V354" s="155"/>
      <c r="W354" s="155">
        <f t="shared" si="63"/>
        <v>7.144970684292715E-4</v>
      </c>
      <c r="X354" s="155">
        <f t="shared" si="63"/>
        <v>7.1827604801295495E-4</v>
      </c>
      <c r="Y354" s="155">
        <f t="shared" si="63"/>
        <v>7.2205502759663828E-4</v>
      </c>
      <c r="Z354" s="155">
        <f t="shared" si="63"/>
        <v>7.2583400718032173E-4</v>
      </c>
      <c r="AA354" s="155">
        <f t="shared" si="63"/>
        <v>7.2961298676400496E-4</v>
      </c>
      <c r="AB354" s="155">
        <f t="shared" si="63"/>
        <v>7.3339196634768841E-4</v>
      </c>
      <c r="AC354" s="155"/>
      <c r="AD354" s="155"/>
      <c r="AE354" s="155"/>
      <c r="AF354" s="155"/>
      <c r="AG354" s="174">
        <f>D354*D62*PRODUCT($CJ354:CJ354)</f>
        <v>0</v>
      </c>
      <c r="AH354" s="174">
        <f>E354*E62*PRODUCT($CJ354:CK354)</f>
        <v>0</v>
      </c>
      <c r="AI354" s="174">
        <f>F354*F62*PRODUCT($CJ354:CL354)</f>
        <v>0</v>
      </c>
      <c r="AJ354" s="174">
        <f>G354*G62*PRODUCT($CJ354:CM354)</f>
        <v>0</v>
      </c>
      <c r="AK354" s="174">
        <f>H354*H62*PRODUCT($CJ354:CN354)</f>
        <v>0</v>
      </c>
      <c r="AL354" s="174">
        <f>I354*I62*PRODUCT($CJ354:CO354)</f>
        <v>0</v>
      </c>
      <c r="AM354" s="174">
        <f>J354*J62*PRODUCT($CJ354:CP354)</f>
        <v>0</v>
      </c>
      <c r="AN354" s="174">
        <f>K354*K62*PRODUCT($CJ354:CQ354)</f>
        <v>0</v>
      </c>
      <c r="AO354" s="174">
        <f>L354*L62*PRODUCT($CJ354:CR354)</f>
        <v>0</v>
      </c>
      <c r="AP354" s="174">
        <f>M354*M62*PRODUCT($CJ354:CS354)</f>
        <v>0</v>
      </c>
      <c r="AQ354" s="174">
        <f>N354*N62*PRODUCT($CJ354:CT354)</f>
        <v>0</v>
      </c>
      <c r="AR354" s="174">
        <f>O354*O62*PRODUCT($CJ354:CU354)</f>
        <v>0</v>
      </c>
      <c r="AS354" s="174">
        <f>P354*P62*PRODUCT($CJ354:CV354)</f>
        <v>0</v>
      </c>
      <c r="AT354" s="174">
        <f>Q354*Q62*PRODUCT($CJ354:CW354)</f>
        <v>0</v>
      </c>
      <c r="AU354" s="174">
        <f>R354*R62*PRODUCT($CJ354:CX354)</f>
        <v>0</v>
      </c>
      <c r="AV354" s="174">
        <f>S354*S62*PRODUCT($CJ354:CY354)</f>
        <v>0</v>
      </c>
      <c r="AW354" s="174">
        <f>T354*T62*PRODUCT($CJ354:CZ354)</f>
        <v>0</v>
      </c>
      <c r="AX354" s="174">
        <f>U354*U62*PRODUCT($CJ354:DA354)</f>
        <v>0</v>
      </c>
      <c r="AY354" s="174">
        <f>V354*V62*PRODUCT($CJ354:DB354)</f>
        <v>0</v>
      </c>
      <c r="AZ354" s="174">
        <f>W354*W62*PRODUCT($CJ354:DC354)</f>
        <v>0</v>
      </c>
      <c r="BA354" s="174">
        <f>X354*X62*PRODUCT($CJ354:DD354)</f>
        <v>0</v>
      </c>
      <c r="BB354" s="174">
        <f>Y354*Y62*PRODUCT($CJ354:DE354)</f>
        <v>0</v>
      </c>
      <c r="BC354" s="174">
        <f>Z354*Z62*PRODUCT($CJ354:DF354)</f>
        <v>0</v>
      </c>
      <c r="BD354" s="174">
        <f>AA354*AA62*PRODUCT($CJ354:DG354)</f>
        <v>0</v>
      </c>
      <c r="BE354" s="174">
        <f>AB354*AB62*PRODUCT($CJ354:DH354)</f>
        <v>0</v>
      </c>
      <c r="BF354" s="93"/>
      <c r="BG354" s="93"/>
      <c r="BH354" s="93"/>
      <c r="BI354" s="169">
        <f>SUM($AF354:AG354)-SUM($AF386:AG386)-SUM($C386:D386)-SUM($BH386:BI386)</f>
        <v>0</v>
      </c>
      <c r="BJ354" s="169">
        <f>SUM($AF354:AH354)-SUM($AF386:AH386)-SUM($C386:E386)-SUM($BH386:BJ386)</f>
        <v>0</v>
      </c>
      <c r="BK354" s="169">
        <f>SUM($AF354:AI354)-SUM($AF386:AI386)-SUM($C386:F386)-SUM($BH386:BK386)</f>
        <v>0</v>
      </c>
      <c r="BL354" s="169">
        <f>SUM($AF354:AJ354)-SUM($AF386:AJ386)-SUM($C386:G386)-SUM($BH386:BL386)</f>
        <v>0</v>
      </c>
      <c r="BM354" s="169">
        <f>SUM($AF354:AK354)-SUM($AF386:AK386)-SUM($C386:H386)-SUM($BH386:BM386)</f>
        <v>0</v>
      </c>
      <c r="BN354" s="169">
        <f>SUM($AF354:AL354)-SUM($AF386:AL386)-SUM($C386:I386)-SUM($BH386:BN386)</f>
        <v>0</v>
      </c>
      <c r="BO354" s="169">
        <f>SUM($AF354:AM354)-SUM($AF386:AM386)-SUM($C386:J386)-SUM($BH386:BO386)</f>
        <v>0</v>
      </c>
      <c r="BP354" s="169">
        <f>SUM($AF354:AN354)-SUM($AF386:AN386)-SUM($C386:K386)-SUM($BH386:BP386)</f>
        <v>0</v>
      </c>
      <c r="BQ354" s="169">
        <f>SUM($AF354:AO354)-SUM($AF386:AO386)-SUM($C386:L386)-SUM($BH386:BQ386)</f>
        <v>0</v>
      </c>
      <c r="BR354" s="169">
        <f>SUM($AF354:AP354)-SUM($AF386:AP386)-SUM($C386:M386)-SUM($BH386:BR386)</f>
        <v>0</v>
      </c>
      <c r="BS354" s="169">
        <f>SUM($AF354:AQ354)-SUM($AF386:AQ386)-SUM($C386:N386)-SUM($BH386:BS386)</f>
        <v>0</v>
      </c>
      <c r="BT354" s="169">
        <f>SUM($AF354:AR354)-SUM($AF386:AR386)-SUM($C386:O386)-SUM($BH386:BT386)</f>
        <v>0</v>
      </c>
      <c r="BU354" s="169">
        <f>SUM($AF354:AS354)-SUM($AF386:AS386)-SUM($C386:P386)-SUM($BH386:BU386)</f>
        <v>0</v>
      </c>
      <c r="BV354" s="169">
        <f>SUM($AF354:AT354)-SUM($AF386:AT386)-SUM($C386:Q386)-SUM($BH386:BV386)</f>
        <v>0</v>
      </c>
      <c r="BW354" s="169">
        <f>SUM($AF354:AU354)-SUM($AF386:AU386)-SUM($C386:R386)-SUM($BH386:BW386)</f>
        <v>0</v>
      </c>
      <c r="BX354" s="169">
        <f>SUM($AF354:AV354)-SUM($AF386:AV386)-SUM($C386:S386)-SUM($BH386:BX386)</f>
        <v>0</v>
      </c>
      <c r="BY354" s="169">
        <f>SUM($AF354:AW354)-SUM($AF386:AW386)-SUM($C386:T386)-SUM($BH386:BY386)</f>
        <v>0</v>
      </c>
      <c r="BZ354" s="169">
        <f>SUM($AF354:AX354)-SUM($AF386:AX386)-SUM($C386:U386)-SUM($BH386:BZ386)</f>
        <v>0</v>
      </c>
      <c r="CA354" s="169">
        <f>SUM($AF354:AY354)-SUM($AF386:AY386)-SUM($C386:V386)-SUM($BH386:CA386)</f>
        <v>0</v>
      </c>
      <c r="CB354" s="169">
        <f>SUM($AF354:AZ354)-SUM($AF386:AZ386)-SUM($C386:W386)-SUM($BH386:CB386)</f>
        <v>0</v>
      </c>
      <c r="CC354" s="169">
        <f>SUM($AF354:BA354)-SUM($AF386:BA386)-SUM($C386:X386)-SUM($BH386:CC386)</f>
        <v>0</v>
      </c>
      <c r="CD354" s="169">
        <f>SUM($AF354:BB354)-SUM($AF386:BB386)-SUM($C386:Y386)-SUM($BH386:CD386)</f>
        <v>0</v>
      </c>
      <c r="CE354" s="169">
        <f>SUM($AF354:BC354)-SUM($AF386:BC386)-SUM($C386:Z386)-SUM($BH386:CE386)</f>
        <v>0</v>
      </c>
      <c r="CF354" s="169">
        <f>SUM($AF354:BD354)-SUM($AF386:BD386)-SUM($C386:AA386)-SUM($BH386:CF386)</f>
        <v>0</v>
      </c>
      <c r="CG354" s="169">
        <f>SUM($AF354:BE354)-SUM($AF386:BE386)-SUM($C386:AB386)-SUM($BH386:CG386)</f>
        <v>0</v>
      </c>
      <c r="CH354" s="52"/>
      <c r="CI354" s="52"/>
      <c r="CJ354" s="67"/>
      <c r="CK354" s="67"/>
      <c r="CL354" s="67"/>
      <c r="CM354" s="67"/>
      <c r="CN354" s="67"/>
      <c r="CO354" s="67"/>
      <c r="CP354" s="67"/>
      <c r="CQ354" s="67"/>
      <c r="CR354" s="67"/>
      <c r="CS354" s="67"/>
      <c r="CT354" s="67"/>
      <c r="CU354" s="67"/>
      <c r="CV354" s="67"/>
      <c r="CW354" s="67"/>
      <c r="CX354" s="67"/>
      <c r="CY354" s="67"/>
      <c r="CZ354" s="67"/>
      <c r="DA354" s="67"/>
      <c r="DB354" s="67"/>
      <c r="DC354" s="67">
        <f>1-V354</f>
        <v>1</v>
      </c>
      <c r="DD354" s="67">
        <f t="shared" si="64"/>
        <v>0.9992855029315707</v>
      </c>
      <c r="DE354" s="67">
        <f t="shared" si="64"/>
        <v>0.999281723951987</v>
      </c>
      <c r="DF354" s="67">
        <f t="shared" si="62"/>
        <v>0.99927794497240341</v>
      </c>
      <c r="DG354" s="67">
        <f t="shared" si="62"/>
        <v>0.99927416599281971</v>
      </c>
      <c r="DH354" s="67">
        <f t="shared" si="62"/>
        <v>0.99927038701323601</v>
      </c>
      <c r="DI354" s="67">
        <f t="shared" si="62"/>
        <v>0.9992666080336523</v>
      </c>
      <c r="DL354" s="53"/>
      <c r="DM354" s="188" t="str">
        <f t="shared" si="60"/>
        <v/>
      </c>
      <c r="DN354" s="188" t="str">
        <f t="shared" si="60"/>
        <v/>
      </c>
      <c r="DO354" s="188" t="str">
        <f t="shared" si="60"/>
        <v/>
      </c>
      <c r="DP354" s="188" t="str">
        <f t="shared" si="60"/>
        <v/>
      </c>
      <c r="DQ354" s="188" t="str">
        <f t="shared" si="60"/>
        <v/>
      </c>
      <c r="DR354" s="188" t="str">
        <f t="shared" si="60"/>
        <v/>
      </c>
      <c r="DS354" s="188" t="str">
        <f t="shared" si="60"/>
        <v/>
      </c>
      <c r="DT354" s="188" t="str">
        <f t="shared" si="60"/>
        <v/>
      </c>
      <c r="DU354" s="188" t="str">
        <f t="shared" si="60"/>
        <v/>
      </c>
      <c r="DV354" s="188" t="str">
        <f t="shared" si="60"/>
        <v/>
      </c>
      <c r="DW354" s="188" t="str">
        <f t="shared" si="60"/>
        <v/>
      </c>
      <c r="DX354" s="188" t="str">
        <f t="shared" si="60"/>
        <v/>
      </c>
      <c r="DY354" s="188" t="str">
        <f t="shared" si="60"/>
        <v/>
      </c>
      <c r="DZ354" s="188" t="str">
        <f t="shared" si="60"/>
        <v/>
      </c>
      <c r="EA354" s="188" t="str">
        <f t="shared" si="60"/>
        <v/>
      </c>
      <c r="EB354" s="188" t="str">
        <f t="shared" si="60"/>
        <v/>
      </c>
      <c r="EC354" s="188" t="str">
        <f t="shared" si="61"/>
        <v/>
      </c>
      <c r="ED354" s="188" t="str">
        <f t="shared" si="61"/>
        <v/>
      </c>
      <c r="EE354" s="188" t="str">
        <f t="shared" si="61"/>
        <v/>
      </c>
      <c r="EF354" s="188" t="str">
        <f t="shared" si="61"/>
        <v/>
      </c>
      <c r="EG354" s="188" t="str">
        <f t="shared" si="61"/>
        <v/>
      </c>
      <c r="EH354" s="188" t="str">
        <f t="shared" si="61"/>
        <v/>
      </c>
      <c r="EI354" s="188" t="str">
        <f t="shared" si="61"/>
        <v/>
      </c>
      <c r="EJ354" s="188" t="str">
        <f t="shared" si="61"/>
        <v/>
      </c>
      <c r="EK354" s="188" t="str">
        <f t="shared" si="61"/>
        <v/>
      </c>
    </row>
    <row r="355" spans="1:141" x14ac:dyDescent="0.3">
      <c r="B355" s="1">
        <v>21</v>
      </c>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f>VLOOKUP(W97,CVAInc,$A$4,FALSE)*(1+((VLOOKUP(W97,CVArisk,$A$4,FALSE)-1)*MAX(0,AZ129-BaselineBMI)))</f>
        <v>7.144970684292715E-4</v>
      </c>
      <c r="Y355" s="155">
        <f>VLOOKUP(X97,CVAInc,$A$4,FALSE)*(1+((VLOOKUP(X97,CVArisk,$A$4,FALSE)-1)*MAX(0,BA129-BaselineBMI)))</f>
        <v>7.1827604801295495E-4</v>
      </c>
      <c r="Z355" s="155">
        <f>VLOOKUP(Y97,CVAInc,$A$4,FALSE)*(1+((VLOOKUP(Y97,CVArisk,$A$4,FALSE)-1)*MAX(0,BB129-BaselineBMI)))</f>
        <v>7.2205502759663828E-4</v>
      </c>
      <c r="AA355" s="155">
        <f>VLOOKUP(Z97,CVAInc,$A$4,FALSE)*(1+((VLOOKUP(Z97,CVArisk,$A$4,FALSE)-1)*MAX(0,BC129-BaselineBMI)))</f>
        <v>7.2583400718032173E-4</v>
      </c>
      <c r="AB355" s="155">
        <f>VLOOKUP(AA97,CVAInc,$A$4,FALSE)*(1+((VLOOKUP(AA97,CVArisk,$A$4,FALSE)-1)*MAX(0,BD129-BaselineBMI)))</f>
        <v>7.2961298676400496E-4</v>
      </c>
      <c r="AC355" s="155"/>
      <c r="AD355" s="155"/>
      <c r="AE355" s="155"/>
      <c r="AF355" s="155"/>
      <c r="AG355" s="174">
        <f>D355*D63*PRODUCT($CJ355:CJ355)</f>
        <v>0</v>
      </c>
      <c r="AH355" s="174">
        <f>E355*E63*PRODUCT($CJ355:CK355)</f>
        <v>0</v>
      </c>
      <c r="AI355" s="174">
        <f>F355*F63*PRODUCT($CJ355:CL355)</f>
        <v>0</v>
      </c>
      <c r="AJ355" s="174">
        <f>G355*G63*PRODUCT($CJ355:CM355)</f>
        <v>0</v>
      </c>
      <c r="AK355" s="174">
        <f>H355*H63*PRODUCT($CJ355:CN355)</f>
        <v>0</v>
      </c>
      <c r="AL355" s="174">
        <f>I355*I63*PRODUCT($CJ355:CO355)</f>
        <v>0</v>
      </c>
      <c r="AM355" s="174">
        <f>J355*J63*PRODUCT($CJ355:CP355)</f>
        <v>0</v>
      </c>
      <c r="AN355" s="174">
        <f>K355*K63*PRODUCT($CJ355:CQ355)</f>
        <v>0</v>
      </c>
      <c r="AO355" s="174">
        <f>L355*L63*PRODUCT($CJ355:CR355)</f>
        <v>0</v>
      </c>
      <c r="AP355" s="174">
        <f>M355*M63*PRODUCT($CJ355:CS355)</f>
        <v>0</v>
      </c>
      <c r="AQ355" s="174">
        <f>N355*N63*PRODUCT($CJ355:CT355)</f>
        <v>0</v>
      </c>
      <c r="AR355" s="174">
        <f>O355*O63*PRODUCT($CJ355:CU355)</f>
        <v>0</v>
      </c>
      <c r="AS355" s="174">
        <f>P355*P63*PRODUCT($CJ355:CV355)</f>
        <v>0</v>
      </c>
      <c r="AT355" s="174">
        <f>Q355*Q63*PRODUCT($CJ355:CW355)</f>
        <v>0</v>
      </c>
      <c r="AU355" s="174">
        <f>R355*R63*PRODUCT($CJ355:CX355)</f>
        <v>0</v>
      </c>
      <c r="AV355" s="174">
        <f>S355*S63*PRODUCT($CJ355:CY355)</f>
        <v>0</v>
      </c>
      <c r="AW355" s="174">
        <f>T355*T63*PRODUCT($CJ355:CZ355)</f>
        <v>0</v>
      </c>
      <c r="AX355" s="174">
        <f>U355*U63*PRODUCT($CJ355:DA355)</f>
        <v>0</v>
      </c>
      <c r="AY355" s="174">
        <f>V355*V63*PRODUCT($CJ355:DB355)</f>
        <v>0</v>
      </c>
      <c r="AZ355" s="174">
        <f>W355*W63*PRODUCT($CJ355:DC355)</f>
        <v>0</v>
      </c>
      <c r="BA355" s="174">
        <f>X355*X63*PRODUCT($CJ355:DD355)</f>
        <v>0</v>
      </c>
      <c r="BB355" s="174">
        <f>Y355*Y63*PRODUCT($CJ355:DE355)</f>
        <v>0</v>
      </c>
      <c r="BC355" s="174">
        <f>Z355*Z63*PRODUCT($CJ355:DF355)</f>
        <v>0</v>
      </c>
      <c r="BD355" s="174">
        <f>AA355*AA63*PRODUCT($CJ355:DG355)</f>
        <v>0</v>
      </c>
      <c r="BE355" s="174">
        <f>AB355*AB63*PRODUCT($CJ355:DH355)</f>
        <v>0</v>
      </c>
      <c r="BF355" s="93"/>
      <c r="BG355" s="93"/>
      <c r="BH355" s="93"/>
      <c r="BI355" s="169">
        <f>SUM($AF355:AG355)-SUM($AF387:AG387)-SUM($C387:D387)-SUM($BH387:BI387)</f>
        <v>0</v>
      </c>
      <c r="BJ355" s="169">
        <f>SUM($AF355:AH355)-SUM($AF387:AH387)-SUM($C387:E387)-SUM($BH387:BJ387)</f>
        <v>0</v>
      </c>
      <c r="BK355" s="169">
        <f>SUM($AF355:AI355)-SUM($AF387:AI387)-SUM($C387:F387)-SUM($BH387:BK387)</f>
        <v>0</v>
      </c>
      <c r="BL355" s="169">
        <f>SUM($AF355:AJ355)-SUM($AF387:AJ387)-SUM($C387:G387)-SUM($BH387:BL387)</f>
        <v>0</v>
      </c>
      <c r="BM355" s="169">
        <f>SUM($AF355:AK355)-SUM($AF387:AK387)-SUM($C387:H387)-SUM($BH387:BM387)</f>
        <v>0</v>
      </c>
      <c r="BN355" s="169">
        <f>SUM($AF355:AL355)-SUM($AF387:AL387)-SUM($C387:I387)-SUM($BH387:BN387)</f>
        <v>0</v>
      </c>
      <c r="BO355" s="169">
        <f>SUM($AF355:AM355)-SUM($AF387:AM387)-SUM($C387:J387)-SUM($BH387:BO387)</f>
        <v>0</v>
      </c>
      <c r="BP355" s="169">
        <f>SUM($AF355:AN355)-SUM($AF387:AN387)-SUM($C387:K387)-SUM($BH387:BP387)</f>
        <v>0</v>
      </c>
      <c r="BQ355" s="169">
        <f>SUM($AF355:AO355)-SUM($AF387:AO387)-SUM($C387:L387)-SUM($BH387:BQ387)</f>
        <v>0</v>
      </c>
      <c r="BR355" s="169">
        <f>SUM($AF355:AP355)-SUM($AF387:AP387)-SUM($C387:M387)-SUM($BH387:BR387)</f>
        <v>0</v>
      </c>
      <c r="BS355" s="169">
        <f>SUM($AF355:AQ355)-SUM($AF387:AQ387)-SUM($C387:N387)-SUM($BH387:BS387)</f>
        <v>0</v>
      </c>
      <c r="BT355" s="169">
        <f>SUM($AF355:AR355)-SUM($AF387:AR387)-SUM($C387:O387)-SUM($BH387:BT387)</f>
        <v>0</v>
      </c>
      <c r="BU355" s="169">
        <f>SUM($AF355:AS355)-SUM($AF387:AS387)-SUM($C387:P387)-SUM($BH387:BU387)</f>
        <v>0</v>
      </c>
      <c r="BV355" s="169">
        <f>SUM($AF355:AT355)-SUM($AF387:AT387)-SUM($C387:Q387)-SUM($BH387:BV387)</f>
        <v>0</v>
      </c>
      <c r="BW355" s="169">
        <f>SUM($AF355:AU355)-SUM($AF387:AU387)-SUM($C387:R387)-SUM($BH387:BW387)</f>
        <v>0</v>
      </c>
      <c r="BX355" s="169">
        <f>SUM($AF355:AV355)-SUM($AF387:AV387)-SUM($C387:S387)-SUM($BH387:BX387)</f>
        <v>0</v>
      </c>
      <c r="BY355" s="169">
        <f>SUM($AF355:AW355)-SUM($AF387:AW387)-SUM($C387:T387)-SUM($BH387:BY387)</f>
        <v>0</v>
      </c>
      <c r="BZ355" s="169">
        <f>SUM($AF355:AX355)-SUM($AF387:AX387)-SUM($C387:U387)-SUM($BH387:BZ387)</f>
        <v>0</v>
      </c>
      <c r="CA355" s="169">
        <f>SUM($AF355:AY355)-SUM($AF387:AY387)-SUM($C387:V387)-SUM($BH387:CA387)</f>
        <v>0</v>
      </c>
      <c r="CB355" s="169">
        <f>SUM($AF355:AZ355)-SUM($AF387:AZ387)-SUM($C387:W387)-SUM($BH387:CB387)</f>
        <v>0</v>
      </c>
      <c r="CC355" s="169">
        <f>SUM($AF355:BA355)-SUM($AF387:BA387)-SUM($C387:X387)-SUM($BH387:CC387)</f>
        <v>0</v>
      </c>
      <c r="CD355" s="169">
        <f>SUM($AF355:BB355)-SUM($AF387:BB387)-SUM($C387:Y387)-SUM($BH387:CD387)</f>
        <v>0</v>
      </c>
      <c r="CE355" s="169">
        <f>SUM($AF355:BC355)-SUM($AF387:BC387)-SUM($C387:Z387)-SUM($BH387:CE387)</f>
        <v>0</v>
      </c>
      <c r="CF355" s="169">
        <f>SUM($AF355:BD355)-SUM($AF387:BD387)-SUM($C387:AA387)-SUM($BH387:CF387)</f>
        <v>0</v>
      </c>
      <c r="CG355" s="169">
        <f>SUM($AF355:BE355)-SUM($AF387:BE387)-SUM($C387:AB387)-SUM($BH387:CG387)</f>
        <v>0</v>
      </c>
      <c r="CH355" s="52"/>
      <c r="CI355" s="52"/>
      <c r="CJ355" s="67"/>
      <c r="CK355" s="67"/>
      <c r="CL355" s="67"/>
      <c r="CM355" s="67"/>
      <c r="CN355" s="67"/>
      <c r="CO355" s="67"/>
      <c r="CP355" s="67"/>
      <c r="CQ355" s="67"/>
      <c r="CR355" s="67"/>
      <c r="CS355" s="67"/>
      <c r="CT355" s="67"/>
      <c r="CU355" s="67"/>
      <c r="CV355" s="67"/>
      <c r="CW355" s="67"/>
      <c r="CX355" s="67"/>
      <c r="CY355" s="67"/>
      <c r="CZ355" s="67"/>
      <c r="DA355" s="67"/>
      <c r="DB355" s="67"/>
      <c r="DC355" s="67"/>
      <c r="DD355" s="67">
        <f>1-W355</f>
        <v>1</v>
      </c>
      <c r="DE355" s="67">
        <f t="shared" si="64"/>
        <v>0.9992855029315707</v>
      </c>
      <c r="DF355" s="67">
        <f t="shared" si="62"/>
        <v>0.999281723951987</v>
      </c>
      <c r="DG355" s="67">
        <f t="shared" si="62"/>
        <v>0.99927794497240341</v>
      </c>
      <c r="DH355" s="67">
        <f t="shared" si="62"/>
        <v>0.99927416599281971</v>
      </c>
      <c r="DI355" s="67">
        <f t="shared" si="62"/>
        <v>0.99927038701323601</v>
      </c>
      <c r="DL355" s="53"/>
      <c r="DM355" s="188" t="str">
        <f t="shared" si="60"/>
        <v/>
      </c>
      <c r="DN355" s="188" t="str">
        <f t="shared" si="60"/>
        <v/>
      </c>
      <c r="DO355" s="188" t="str">
        <f t="shared" si="60"/>
        <v/>
      </c>
      <c r="DP355" s="188" t="str">
        <f t="shared" si="60"/>
        <v/>
      </c>
      <c r="DQ355" s="188" t="str">
        <f t="shared" si="60"/>
        <v/>
      </c>
      <c r="DR355" s="188" t="str">
        <f t="shared" si="60"/>
        <v/>
      </c>
      <c r="DS355" s="188" t="str">
        <f t="shared" si="60"/>
        <v/>
      </c>
      <c r="DT355" s="188" t="str">
        <f t="shared" si="60"/>
        <v/>
      </c>
      <c r="DU355" s="188" t="str">
        <f t="shared" si="60"/>
        <v/>
      </c>
      <c r="DV355" s="188" t="str">
        <f t="shared" si="60"/>
        <v/>
      </c>
      <c r="DW355" s="188" t="str">
        <f t="shared" si="60"/>
        <v/>
      </c>
      <c r="DX355" s="188" t="str">
        <f t="shared" si="60"/>
        <v/>
      </c>
      <c r="DY355" s="188" t="str">
        <f t="shared" si="60"/>
        <v/>
      </c>
      <c r="DZ355" s="188" t="str">
        <f t="shared" si="60"/>
        <v/>
      </c>
      <c r="EA355" s="188" t="str">
        <f t="shared" si="60"/>
        <v/>
      </c>
      <c r="EB355" s="188" t="str">
        <f t="shared" si="60"/>
        <v/>
      </c>
      <c r="EC355" s="188" t="str">
        <f t="shared" si="61"/>
        <v/>
      </c>
      <c r="ED355" s="188" t="str">
        <f t="shared" si="61"/>
        <v/>
      </c>
      <c r="EE355" s="188" t="str">
        <f t="shared" si="61"/>
        <v/>
      </c>
      <c r="EF355" s="188" t="str">
        <f t="shared" si="61"/>
        <v/>
      </c>
      <c r="EG355" s="188" t="str">
        <f t="shared" si="61"/>
        <v/>
      </c>
      <c r="EH355" s="188" t="str">
        <f t="shared" si="61"/>
        <v/>
      </c>
      <c r="EI355" s="188" t="str">
        <f t="shared" si="61"/>
        <v/>
      </c>
      <c r="EJ355" s="188" t="str">
        <f t="shared" si="61"/>
        <v/>
      </c>
      <c r="EK355" s="188" t="str">
        <f t="shared" si="61"/>
        <v/>
      </c>
    </row>
    <row r="356" spans="1:141" x14ac:dyDescent="0.3">
      <c r="B356" s="1">
        <v>22</v>
      </c>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f>VLOOKUP(X98,CVAInc,$A$4,FALSE)*(1+((VLOOKUP(X98,CVArisk,$A$4,FALSE)-1)*MAX(0,BA130-BaselineBMI)))</f>
        <v>7.144970684292715E-4</v>
      </c>
      <c r="Z356" s="155">
        <f>VLOOKUP(Y98,CVAInc,$A$4,FALSE)*(1+((VLOOKUP(Y98,CVArisk,$A$4,FALSE)-1)*MAX(0,BB130-BaselineBMI)))</f>
        <v>7.1827604801295495E-4</v>
      </c>
      <c r="AA356" s="155">
        <f>VLOOKUP(Z98,CVAInc,$A$4,FALSE)*(1+((VLOOKUP(Z98,CVArisk,$A$4,FALSE)-1)*MAX(0,BC130-BaselineBMI)))</f>
        <v>7.2205502759663828E-4</v>
      </c>
      <c r="AB356" s="155">
        <f>VLOOKUP(AA98,CVAInc,$A$4,FALSE)*(1+((VLOOKUP(AA98,CVArisk,$A$4,FALSE)-1)*MAX(0,BD130-BaselineBMI)))</f>
        <v>7.2583400718032173E-4</v>
      </c>
      <c r="AC356" s="155"/>
      <c r="AD356" s="155"/>
      <c r="AE356" s="155"/>
      <c r="AF356" s="155"/>
      <c r="AG356" s="174">
        <f>D356*D64*PRODUCT($CJ356:CJ356)</f>
        <v>0</v>
      </c>
      <c r="AH356" s="174">
        <f>E356*E64*PRODUCT($CJ356:CK356)</f>
        <v>0</v>
      </c>
      <c r="AI356" s="174">
        <f>F356*F64*PRODUCT($CJ356:CL356)</f>
        <v>0</v>
      </c>
      <c r="AJ356" s="174">
        <f>G356*G64*PRODUCT($CJ356:CM356)</f>
        <v>0</v>
      </c>
      <c r="AK356" s="174">
        <f>H356*H64*PRODUCT($CJ356:CN356)</f>
        <v>0</v>
      </c>
      <c r="AL356" s="174">
        <f>I356*I64*PRODUCT($CJ356:CO356)</f>
        <v>0</v>
      </c>
      <c r="AM356" s="174">
        <f>J356*J64*PRODUCT($CJ356:CP356)</f>
        <v>0</v>
      </c>
      <c r="AN356" s="174">
        <f>K356*K64*PRODUCT($CJ356:CQ356)</f>
        <v>0</v>
      </c>
      <c r="AO356" s="174">
        <f>L356*L64*PRODUCT($CJ356:CR356)</f>
        <v>0</v>
      </c>
      <c r="AP356" s="174">
        <f>M356*M64*PRODUCT($CJ356:CS356)</f>
        <v>0</v>
      </c>
      <c r="AQ356" s="174">
        <f>N356*N64*PRODUCT($CJ356:CT356)</f>
        <v>0</v>
      </c>
      <c r="AR356" s="174">
        <f>O356*O64*PRODUCT($CJ356:CU356)</f>
        <v>0</v>
      </c>
      <c r="AS356" s="174">
        <f>P356*P64*PRODUCT($CJ356:CV356)</f>
        <v>0</v>
      </c>
      <c r="AT356" s="174">
        <f>Q356*Q64*PRODUCT($CJ356:CW356)</f>
        <v>0</v>
      </c>
      <c r="AU356" s="174">
        <f>R356*R64*PRODUCT($CJ356:CX356)</f>
        <v>0</v>
      </c>
      <c r="AV356" s="174">
        <f>S356*S64*PRODUCT($CJ356:CY356)</f>
        <v>0</v>
      </c>
      <c r="AW356" s="174">
        <f>T356*T64*PRODUCT($CJ356:CZ356)</f>
        <v>0</v>
      </c>
      <c r="AX356" s="174">
        <f>U356*U64*PRODUCT($CJ356:DA356)</f>
        <v>0</v>
      </c>
      <c r="AY356" s="174">
        <f>V356*V64*PRODUCT($CJ356:DB356)</f>
        <v>0</v>
      </c>
      <c r="AZ356" s="174">
        <f>W356*W64*PRODUCT($CJ356:DC356)</f>
        <v>0</v>
      </c>
      <c r="BA356" s="174">
        <f>X356*X64*PRODUCT($CJ356:DD356)</f>
        <v>0</v>
      </c>
      <c r="BB356" s="174">
        <f>Y356*Y64*PRODUCT($CJ356:DE356)</f>
        <v>0</v>
      </c>
      <c r="BC356" s="174">
        <f>Z356*Z64*PRODUCT($CJ356:DF356)</f>
        <v>0</v>
      </c>
      <c r="BD356" s="174">
        <f>AA356*AA64*PRODUCT($CJ356:DG356)</f>
        <v>0</v>
      </c>
      <c r="BE356" s="174">
        <f>AB356*AB64*PRODUCT($CJ356:DH356)</f>
        <v>0</v>
      </c>
      <c r="BF356" s="93"/>
      <c r="BG356" s="93"/>
      <c r="BH356" s="93"/>
      <c r="BI356" s="169">
        <f>SUM($AF356:AG356)-SUM($AF388:AG388)-SUM($C388:D388)-SUM($BH388:BI388)</f>
        <v>0</v>
      </c>
      <c r="BJ356" s="169">
        <f>SUM($AF356:AH356)-SUM($AF388:AH388)-SUM($C388:E388)-SUM($BH388:BJ388)</f>
        <v>0</v>
      </c>
      <c r="BK356" s="169">
        <f>SUM($AF356:AI356)-SUM($AF388:AI388)-SUM($C388:F388)-SUM($BH388:BK388)</f>
        <v>0</v>
      </c>
      <c r="BL356" s="169">
        <f>SUM($AF356:AJ356)-SUM($AF388:AJ388)-SUM($C388:G388)-SUM($BH388:BL388)</f>
        <v>0</v>
      </c>
      <c r="BM356" s="169">
        <f>SUM($AF356:AK356)-SUM($AF388:AK388)-SUM($C388:H388)-SUM($BH388:BM388)</f>
        <v>0</v>
      </c>
      <c r="BN356" s="169">
        <f>SUM($AF356:AL356)-SUM($AF388:AL388)-SUM($C388:I388)-SUM($BH388:BN388)</f>
        <v>0</v>
      </c>
      <c r="BO356" s="169">
        <f>SUM($AF356:AM356)-SUM($AF388:AM388)-SUM($C388:J388)-SUM($BH388:BO388)</f>
        <v>0</v>
      </c>
      <c r="BP356" s="169">
        <f>SUM($AF356:AN356)-SUM($AF388:AN388)-SUM($C388:K388)-SUM($BH388:BP388)</f>
        <v>0</v>
      </c>
      <c r="BQ356" s="169">
        <f>SUM($AF356:AO356)-SUM($AF388:AO388)-SUM($C388:L388)-SUM($BH388:BQ388)</f>
        <v>0</v>
      </c>
      <c r="BR356" s="169">
        <f>SUM($AF356:AP356)-SUM($AF388:AP388)-SUM($C388:M388)-SUM($BH388:BR388)</f>
        <v>0</v>
      </c>
      <c r="BS356" s="169">
        <f>SUM($AF356:AQ356)-SUM($AF388:AQ388)-SUM($C388:N388)-SUM($BH388:BS388)</f>
        <v>0</v>
      </c>
      <c r="BT356" s="169">
        <f>SUM($AF356:AR356)-SUM($AF388:AR388)-SUM($C388:O388)-SUM($BH388:BT388)</f>
        <v>0</v>
      </c>
      <c r="BU356" s="169">
        <f>SUM($AF356:AS356)-SUM($AF388:AS388)-SUM($C388:P388)-SUM($BH388:BU388)</f>
        <v>0</v>
      </c>
      <c r="BV356" s="169">
        <f>SUM($AF356:AT356)-SUM($AF388:AT388)-SUM($C388:Q388)-SUM($BH388:BV388)</f>
        <v>0</v>
      </c>
      <c r="BW356" s="169">
        <f>SUM($AF356:AU356)-SUM($AF388:AU388)-SUM($C388:R388)-SUM($BH388:BW388)</f>
        <v>0</v>
      </c>
      <c r="BX356" s="169">
        <f>SUM($AF356:AV356)-SUM($AF388:AV388)-SUM($C388:S388)-SUM($BH388:BX388)</f>
        <v>0</v>
      </c>
      <c r="BY356" s="169">
        <f>SUM($AF356:AW356)-SUM($AF388:AW388)-SUM($C388:T388)-SUM($BH388:BY388)</f>
        <v>0</v>
      </c>
      <c r="BZ356" s="169">
        <f>SUM($AF356:AX356)-SUM($AF388:AX388)-SUM($C388:U388)-SUM($BH388:BZ388)</f>
        <v>0</v>
      </c>
      <c r="CA356" s="169">
        <f>SUM($AF356:AY356)-SUM($AF388:AY388)-SUM($C388:V388)-SUM($BH388:CA388)</f>
        <v>0</v>
      </c>
      <c r="CB356" s="169">
        <f>SUM($AF356:AZ356)-SUM($AF388:AZ388)-SUM($C388:W388)-SUM($BH388:CB388)</f>
        <v>0</v>
      </c>
      <c r="CC356" s="169">
        <f>SUM($AF356:BA356)-SUM($AF388:BA388)-SUM($C388:X388)-SUM($BH388:CC388)</f>
        <v>0</v>
      </c>
      <c r="CD356" s="169">
        <f>SUM($AF356:BB356)-SUM($AF388:BB388)-SUM($C388:Y388)-SUM($BH388:CD388)</f>
        <v>0</v>
      </c>
      <c r="CE356" s="169">
        <f>SUM($AF356:BC356)-SUM($AF388:BC388)-SUM($C388:Z388)-SUM($BH388:CE388)</f>
        <v>0</v>
      </c>
      <c r="CF356" s="169">
        <f>SUM($AF356:BD356)-SUM($AF388:BD388)-SUM($C388:AA388)-SUM($BH388:CF388)</f>
        <v>0</v>
      </c>
      <c r="CG356" s="169">
        <f>SUM($AF356:BE356)-SUM($AF388:BE388)-SUM($C388:AB388)-SUM($BH388:CG388)</f>
        <v>0</v>
      </c>
      <c r="CH356" s="52"/>
      <c r="CI356" s="52"/>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f>1-X356</f>
        <v>1</v>
      </c>
      <c r="DF356" s="67">
        <f t="shared" si="62"/>
        <v>0.9992855029315707</v>
      </c>
      <c r="DG356" s="67">
        <f t="shared" si="62"/>
        <v>0.999281723951987</v>
      </c>
      <c r="DH356" s="67">
        <f t="shared" si="62"/>
        <v>0.99927794497240341</v>
      </c>
      <c r="DI356" s="67">
        <f t="shared" si="62"/>
        <v>0.99927416599281971</v>
      </c>
      <c r="DL356" s="53"/>
      <c r="DM356" s="188" t="str">
        <f t="shared" si="60"/>
        <v/>
      </c>
      <c r="DN356" s="188" t="str">
        <f t="shared" si="60"/>
        <v/>
      </c>
      <c r="DO356" s="188" t="str">
        <f t="shared" si="60"/>
        <v/>
      </c>
      <c r="DP356" s="188" t="str">
        <f t="shared" si="60"/>
        <v/>
      </c>
      <c r="DQ356" s="188" t="str">
        <f t="shared" si="60"/>
        <v/>
      </c>
      <c r="DR356" s="188" t="str">
        <f t="shared" si="60"/>
        <v/>
      </c>
      <c r="DS356" s="188" t="str">
        <f t="shared" si="60"/>
        <v/>
      </c>
      <c r="DT356" s="188" t="str">
        <f t="shared" si="60"/>
        <v/>
      </c>
      <c r="DU356" s="188" t="str">
        <f t="shared" si="60"/>
        <v/>
      </c>
      <c r="DV356" s="188" t="str">
        <f t="shared" si="60"/>
        <v/>
      </c>
      <c r="DW356" s="188" t="str">
        <f t="shared" si="60"/>
        <v/>
      </c>
      <c r="DX356" s="188" t="str">
        <f t="shared" si="60"/>
        <v/>
      </c>
      <c r="DY356" s="188" t="str">
        <f t="shared" si="60"/>
        <v/>
      </c>
      <c r="DZ356" s="188" t="str">
        <f t="shared" si="60"/>
        <v/>
      </c>
      <c r="EA356" s="188" t="str">
        <f t="shared" si="60"/>
        <v/>
      </c>
      <c r="EB356" s="188" t="str">
        <f t="shared" si="60"/>
        <v/>
      </c>
      <c r="EC356" s="188" t="str">
        <f t="shared" si="61"/>
        <v/>
      </c>
      <c r="ED356" s="188" t="str">
        <f t="shared" si="61"/>
        <v/>
      </c>
      <c r="EE356" s="188" t="str">
        <f t="shared" si="61"/>
        <v/>
      </c>
      <c r="EF356" s="188" t="str">
        <f t="shared" si="61"/>
        <v/>
      </c>
      <c r="EG356" s="188" t="str">
        <f t="shared" si="61"/>
        <v/>
      </c>
      <c r="EH356" s="188" t="str">
        <f t="shared" si="61"/>
        <v/>
      </c>
      <c r="EI356" s="188" t="str">
        <f t="shared" si="61"/>
        <v/>
      </c>
      <c r="EJ356" s="188" t="str">
        <f t="shared" si="61"/>
        <v/>
      </c>
      <c r="EK356" s="188" t="str">
        <f t="shared" si="61"/>
        <v/>
      </c>
    </row>
    <row r="357" spans="1:141" x14ac:dyDescent="0.3">
      <c r="B357" s="1">
        <v>23</v>
      </c>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f>VLOOKUP(Y99,CVAInc,$A$4,FALSE)*(1+((VLOOKUP(Y99,CVArisk,$A$4,FALSE)-1)*MAX(0,BB131-BaselineBMI)))</f>
        <v>7.144970684292715E-4</v>
      </c>
      <c r="AA357" s="155">
        <f>VLOOKUP(Z99,CVAInc,$A$4,FALSE)*(1+((VLOOKUP(Z99,CVArisk,$A$4,FALSE)-1)*MAX(0,BC131-BaselineBMI)))</f>
        <v>7.1827604801295495E-4</v>
      </c>
      <c r="AB357" s="155">
        <f>VLOOKUP(AA99,CVAInc,$A$4,FALSE)*(1+((VLOOKUP(AA99,CVArisk,$A$4,FALSE)-1)*MAX(0,BD131-BaselineBMI)))</f>
        <v>7.2205502759663828E-4</v>
      </c>
      <c r="AC357" s="155"/>
      <c r="AD357" s="155"/>
      <c r="AE357" s="155"/>
      <c r="AF357" s="155"/>
      <c r="AG357" s="174">
        <f>D357*D65*PRODUCT($CJ357:CJ357)</f>
        <v>0</v>
      </c>
      <c r="AH357" s="174">
        <f>E357*E65*PRODUCT($CJ357:CK357)</f>
        <v>0</v>
      </c>
      <c r="AI357" s="174">
        <f>F357*F65*PRODUCT($CJ357:CL357)</f>
        <v>0</v>
      </c>
      <c r="AJ357" s="174">
        <f>G357*G65*PRODUCT($CJ357:CM357)</f>
        <v>0</v>
      </c>
      <c r="AK357" s="174">
        <f>H357*H65*PRODUCT($CJ357:CN357)</f>
        <v>0</v>
      </c>
      <c r="AL357" s="174">
        <f>I357*I65*PRODUCT($CJ357:CO357)</f>
        <v>0</v>
      </c>
      <c r="AM357" s="174">
        <f>J357*J65*PRODUCT($CJ357:CP357)</f>
        <v>0</v>
      </c>
      <c r="AN357" s="174">
        <f>K357*K65*PRODUCT($CJ357:CQ357)</f>
        <v>0</v>
      </c>
      <c r="AO357" s="174">
        <f>L357*L65*PRODUCT($CJ357:CR357)</f>
        <v>0</v>
      </c>
      <c r="AP357" s="174">
        <f>M357*M65*PRODUCT($CJ357:CS357)</f>
        <v>0</v>
      </c>
      <c r="AQ357" s="174">
        <f>N357*N65*PRODUCT($CJ357:CT357)</f>
        <v>0</v>
      </c>
      <c r="AR357" s="174">
        <f>O357*O65*PRODUCT($CJ357:CU357)</f>
        <v>0</v>
      </c>
      <c r="AS357" s="174">
        <f>P357*P65*PRODUCT($CJ357:CV357)</f>
        <v>0</v>
      </c>
      <c r="AT357" s="174">
        <f>Q357*Q65*PRODUCT($CJ357:CW357)</f>
        <v>0</v>
      </c>
      <c r="AU357" s="174">
        <f>R357*R65*PRODUCT($CJ357:CX357)</f>
        <v>0</v>
      </c>
      <c r="AV357" s="174">
        <f>S357*S65*PRODUCT($CJ357:CY357)</f>
        <v>0</v>
      </c>
      <c r="AW357" s="174">
        <f>T357*T65*PRODUCT($CJ357:CZ357)</f>
        <v>0</v>
      </c>
      <c r="AX357" s="174">
        <f>U357*U65*PRODUCT($CJ357:DA357)</f>
        <v>0</v>
      </c>
      <c r="AY357" s="174">
        <f>V357*V65*PRODUCT($CJ357:DB357)</f>
        <v>0</v>
      </c>
      <c r="AZ357" s="174">
        <f>W357*W65*PRODUCT($CJ357:DC357)</f>
        <v>0</v>
      </c>
      <c r="BA357" s="174">
        <f>X357*X65*PRODUCT($CJ357:DD357)</f>
        <v>0</v>
      </c>
      <c r="BB357" s="174">
        <f>Y357*Y65*PRODUCT($CJ357:DE357)</f>
        <v>0</v>
      </c>
      <c r="BC357" s="174">
        <f>Z357*Z65*PRODUCT($CJ357:DF357)</f>
        <v>0</v>
      </c>
      <c r="BD357" s="174">
        <f>AA357*AA65*PRODUCT($CJ357:DG357)</f>
        <v>0</v>
      </c>
      <c r="BE357" s="174">
        <f>AB357*AB65*PRODUCT($CJ357:DH357)</f>
        <v>0</v>
      </c>
      <c r="BF357" s="93"/>
      <c r="BG357" s="93"/>
      <c r="BH357" s="93"/>
      <c r="BI357" s="169">
        <f>SUM($AF357:AG357)-SUM($AF389:AG389)-SUM($C389:D389)-SUM($BH389:BI389)</f>
        <v>0</v>
      </c>
      <c r="BJ357" s="169">
        <f>SUM($AF357:AH357)-SUM($AF389:AH389)-SUM($C389:E389)-SUM($BH389:BJ389)</f>
        <v>0</v>
      </c>
      <c r="BK357" s="169">
        <f>SUM($AF357:AI357)-SUM($AF389:AI389)-SUM($C389:F389)-SUM($BH389:BK389)</f>
        <v>0</v>
      </c>
      <c r="BL357" s="169">
        <f>SUM($AF357:AJ357)-SUM($AF389:AJ389)-SUM($C389:G389)-SUM($BH389:BL389)</f>
        <v>0</v>
      </c>
      <c r="BM357" s="169">
        <f>SUM($AF357:AK357)-SUM($AF389:AK389)-SUM($C389:H389)-SUM($BH389:BM389)</f>
        <v>0</v>
      </c>
      <c r="BN357" s="169">
        <f>SUM($AF357:AL357)-SUM($AF389:AL389)-SUM($C389:I389)-SUM($BH389:BN389)</f>
        <v>0</v>
      </c>
      <c r="BO357" s="169">
        <f>SUM($AF357:AM357)-SUM($AF389:AM389)-SUM($C389:J389)-SUM($BH389:BO389)</f>
        <v>0</v>
      </c>
      <c r="BP357" s="169">
        <f>SUM($AF357:AN357)-SUM($AF389:AN389)-SUM($C389:K389)-SUM($BH389:BP389)</f>
        <v>0</v>
      </c>
      <c r="BQ357" s="169">
        <f>SUM($AF357:AO357)-SUM($AF389:AO389)-SUM($C389:L389)-SUM($BH389:BQ389)</f>
        <v>0</v>
      </c>
      <c r="BR357" s="169">
        <f>SUM($AF357:AP357)-SUM($AF389:AP389)-SUM($C389:M389)-SUM($BH389:BR389)</f>
        <v>0</v>
      </c>
      <c r="BS357" s="169">
        <f>SUM($AF357:AQ357)-SUM($AF389:AQ389)-SUM($C389:N389)-SUM($BH389:BS389)</f>
        <v>0</v>
      </c>
      <c r="BT357" s="169">
        <f>SUM($AF357:AR357)-SUM($AF389:AR389)-SUM($C389:O389)-SUM($BH389:BT389)</f>
        <v>0</v>
      </c>
      <c r="BU357" s="169">
        <f>SUM($AF357:AS357)-SUM($AF389:AS389)-SUM($C389:P389)-SUM($BH389:BU389)</f>
        <v>0</v>
      </c>
      <c r="BV357" s="169">
        <f>SUM($AF357:AT357)-SUM($AF389:AT389)-SUM($C389:Q389)-SUM($BH389:BV389)</f>
        <v>0</v>
      </c>
      <c r="BW357" s="169">
        <f>SUM($AF357:AU357)-SUM($AF389:AU389)-SUM($C389:R389)-SUM($BH389:BW389)</f>
        <v>0</v>
      </c>
      <c r="BX357" s="169">
        <f>SUM($AF357:AV357)-SUM($AF389:AV389)-SUM($C389:S389)-SUM($BH389:BX389)</f>
        <v>0</v>
      </c>
      <c r="BY357" s="169">
        <f>SUM($AF357:AW357)-SUM($AF389:AW389)-SUM($C389:T389)-SUM($BH389:BY389)</f>
        <v>0</v>
      </c>
      <c r="BZ357" s="169">
        <f>SUM($AF357:AX357)-SUM($AF389:AX389)-SUM($C389:U389)-SUM($BH389:BZ389)</f>
        <v>0</v>
      </c>
      <c r="CA357" s="169">
        <f>SUM($AF357:AY357)-SUM($AF389:AY389)-SUM($C389:V389)-SUM($BH389:CA389)</f>
        <v>0</v>
      </c>
      <c r="CB357" s="169">
        <f>SUM($AF357:AZ357)-SUM($AF389:AZ389)-SUM($C389:W389)-SUM($BH389:CB389)</f>
        <v>0</v>
      </c>
      <c r="CC357" s="169">
        <f>SUM($AF357:BA357)-SUM($AF389:BA389)-SUM($C389:X389)-SUM($BH389:CC389)</f>
        <v>0</v>
      </c>
      <c r="CD357" s="169">
        <f>SUM($AF357:BB357)-SUM($AF389:BB389)-SUM($C389:Y389)-SUM($BH389:CD389)</f>
        <v>0</v>
      </c>
      <c r="CE357" s="169">
        <f>SUM($AF357:BC357)-SUM($AF389:BC389)-SUM($C389:Z389)-SUM($BH389:CE389)</f>
        <v>0</v>
      </c>
      <c r="CF357" s="169">
        <f>SUM($AF357:BD357)-SUM($AF389:BD389)-SUM($C389:AA389)-SUM($BH389:CF389)</f>
        <v>0</v>
      </c>
      <c r="CG357" s="169">
        <f>SUM($AF357:BE357)-SUM($AF389:BE389)-SUM($C389:AB389)-SUM($BH389:CG389)</f>
        <v>0</v>
      </c>
      <c r="CH357" s="52"/>
      <c r="CI357" s="52"/>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f t="shared" si="62"/>
        <v>1</v>
      </c>
      <c r="DG357" s="67">
        <f t="shared" si="62"/>
        <v>0.9992855029315707</v>
      </c>
      <c r="DH357" s="67">
        <f t="shared" si="62"/>
        <v>0.999281723951987</v>
      </c>
      <c r="DI357" s="67">
        <f t="shared" si="62"/>
        <v>0.99927794497240341</v>
      </c>
      <c r="DL357" s="53"/>
      <c r="DM357" s="188" t="str">
        <f t="shared" si="60"/>
        <v/>
      </c>
      <c r="DN357" s="188" t="str">
        <f t="shared" si="60"/>
        <v/>
      </c>
      <c r="DO357" s="188" t="str">
        <f t="shared" si="60"/>
        <v/>
      </c>
      <c r="DP357" s="188" t="str">
        <f t="shared" si="60"/>
        <v/>
      </c>
      <c r="DQ357" s="188" t="str">
        <f t="shared" si="60"/>
        <v/>
      </c>
      <c r="DR357" s="188" t="str">
        <f t="shared" si="60"/>
        <v/>
      </c>
      <c r="DS357" s="188" t="str">
        <f t="shared" si="60"/>
        <v/>
      </c>
      <c r="DT357" s="188" t="str">
        <f t="shared" si="60"/>
        <v/>
      </c>
      <c r="DU357" s="188" t="str">
        <f t="shared" si="60"/>
        <v/>
      </c>
      <c r="DV357" s="188" t="str">
        <f t="shared" si="60"/>
        <v/>
      </c>
      <c r="DW357" s="188" t="str">
        <f t="shared" si="60"/>
        <v/>
      </c>
      <c r="DX357" s="188" t="str">
        <f t="shared" si="60"/>
        <v/>
      </c>
      <c r="DY357" s="188" t="str">
        <f t="shared" si="60"/>
        <v/>
      </c>
      <c r="DZ357" s="188" t="str">
        <f t="shared" si="60"/>
        <v/>
      </c>
      <c r="EA357" s="188" t="str">
        <f t="shared" si="60"/>
        <v/>
      </c>
      <c r="EB357" s="188" t="str">
        <f t="shared" si="60"/>
        <v/>
      </c>
      <c r="EC357" s="188" t="str">
        <f t="shared" si="61"/>
        <v/>
      </c>
      <c r="ED357" s="188" t="str">
        <f t="shared" si="61"/>
        <v/>
      </c>
      <c r="EE357" s="188" t="str">
        <f t="shared" si="61"/>
        <v/>
      </c>
      <c r="EF357" s="188" t="str">
        <f t="shared" si="61"/>
        <v/>
      </c>
      <c r="EG357" s="188" t="str">
        <f t="shared" si="61"/>
        <v/>
      </c>
      <c r="EH357" s="188" t="str">
        <f t="shared" si="61"/>
        <v/>
      </c>
      <c r="EI357" s="188" t="str">
        <f t="shared" si="61"/>
        <v/>
      </c>
      <c r="EJ357" s="188" t="str">
        <f t="shared" si="61"/>
        <v/>
      </c>
      <c r="EK357" s="188" t="str">
        <f t="shared" si="61"/>
        <v/>
      </c>
    </row>
    <row r="358" spans="1:141" x14ac:dyDescent="0.3">
      <c r="B358" s="1">
        <v>24</v>
      </c>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f>VLOOKUP(Z100,CVAInc,$A$4,FALSE)*(1+((VLOOKUP(Z100,CVArisk,$A$4,FALSE)-1)*MAX(0,BC132-BaselineBMI)))</f>
        <v>7.144970684292715E-4</v>
      </c>
      <c r="AB358" s="155">
        <f>VLOOKUP(AA100,CVAInc,$A$4,FALSE)*(1+((VLOOKUP(AA100,CVArisk,$A$4,FALSE)-1)*MAX(0,BD132-BaselineBMI)))</f>
        <v>7.1827604801295495E-4</v>
      </c>
      <c r="AC358" s="155"/>
      <c r="AD358" s="155"/>
      <c r="AE358" s="155"/>
      <c r="AF358" s="155"/>
      <c r="AG358" s="174">
        <f>D358*D66*PRODUCT($CJ358:CJ358)</f>
        <v>0</v>
      </c>
      <c r="AH358" s="174">
        <f>E358*E66*PRODUCT($CJ358:CK358)</f>
        <v>0</v>
      </c>
      <c r="AI358" s="174">
        <f>F358*F66*PRODUCT($CJ358:CL358)</f>
        <v>0</v>
      </c>
      <c r="AJ358" s="174">
        <f>G358*G66*PRODUCT($CJ358:CM358)</f>
        <v>0</v>
      </c>
      <c r="AK358" s="174">
        <f>H358*H66*PRODUCT($CJ358:CN358)</f>
        <v>0</v>
      </c>
      <c r="AL358" s="174">
        <f>I358*I66*PRODUCT($CJ358:CO358)</f>
        <v>0</v>
      </c>
      <c r="AM358" s="174">
        <f>J358*J66*PRODUCT($CJ358:CP358)</f>
        <v>0</v>
      </c>
      <c r="AN358" s="174">
        <f>K358*K66*PRODUCT($CJ358:CQ358)</f>
        <v>0</v>
      </c>
      <c r="AO358" s="174">
        <f>L358*L66*PRODUCT($CJ358:CR358)</f>
        <v>0</v>
      </c>
      <c r="AP358" s="174">
        <f>M358*M66*PRODUCT($CJ358:CS358)</f>
        <v>0</v>
      </c>
      <c r="AQ358" s="174">
        <f>N358*N66*PRODUCT($CJ358:CT358)</f>
        <v>0</v>
      </c>
      <c r="AR358" s="174">
        <f>O358*O66*PRODUCT($CJ358:CU358)</f>
        <v>0</v>
      </c>
      <c r="AS358" s="174">
        <f>P358*P66*PRODUCT($CJ358:CV358)</f>
        <v>0</v>
      </c>
      <c r="AT358" s="174">
        <f>Q358*Q66*PRODUCT($CJ358:CW358)</f>
        <v>0</v>
      </c>
      <c r="AU358" s="174">
        <f>R358*R66*PRODUCT($CJ358:CX358)</f>
        <v>0</v>
      </c>
      <c r="AV358" s="174">
        <f>S358*S66*PRODUCT($CJ358:CY358)</f>
        <v>0</v>
      </c>
      <c r="AW358" s="174">
        <f>T358*T66*PRODUCT($CJ358:CZ358)</f>
        <v>0</v>
      </c>
      <c r="AX358" s="174">
        <f>U358*U66*PRODUCT($CJ358:DA358)</f>
        <v>0</v>
      </c>
      <c r="AY358" s="174">
        <f>V358*V66*PRODUCT($CJ358:DB358)</f>
        <v>0</v>
      </c>
      <c r="AZ358" s="174">
        <f>W358*W66*PRODUCT($CJ358:DC358)</f>
        <v>0</v>
      </c>
      <c r="BA358" s="174">
        <f>X358*X66*PRODUCT($CJ358:DD358)</f>
        <v>0</v>
      </c>
      <c r="BB358" s="174">
        <f>Y358*Y66*PRODUCT($CJ358:DE358)</f>
        <v>0</v>
      </c>
      <c r="BC358" s="174">
        <f>Z358*Z66*PRODUCT($CJ358:DF358)</f>
        <v>0</v>
      </c>
      <c r="BD358" s="174">
        <f>AA358*AA66*PRODUCT($CJ358:DG358)</f>
        <v>0</v>
      </c>
      <c r="BE358" s="174">
        <f>AB358*AB66*PRODUCT($CJ358:DH358)</f>
        <v>0</v>
      </c>
      <c r="BF358" s="93"/>
      <c r="BG358" s="93"/>
      <c r="BH358" s="93"/>
      <c r="BI358" s="169">
        <f>SUM($AF358:AG358)-SUM($AF390:AG390)-SUM($C390:D390)-SUM($BH390:BI390)</f>
        <v>0</v>
      </c>
      <c r="BJ358" s="169">
        <f>SUM($AF358:AH358)-SUM($AF390:AH390)-SUM($C390:E390)-SUM($BH390:BJ390)</f>
        <v>0</v>
      </c>
      <c r="BK358" s="169">
        <f>SUM($AF358:AI358)-SUM($AF390:AI390)-SUM($C390:F390)-SUM($BH390:BK390)</f>
        <v>0</v>
      </c>
      <c r="BL358" s="169">
        <f>SUM($AF358:AJ358)-SUM($AF390:AJ390)-SUM($C390:G390)-SUM($BH390:BL390)</f>
        <v>0</v>
      </c>
      <c r="BM358" s="169">
        <f>SUM($AF358:AK358)-SUM($AF390:AK390)-SUM($C390:H390)-SUM($BH390:BM390)</f>
        <v>0</v>
      </c>
      <c r="BN358" s="169">
        <f>SUM($AF358:AL358)-SUM($AF390:AL390)-SUM($C390:I390)-SUM($BH390:BN390)</f>
        <v>0</v>
      </c>
      <c r="BO358" s="169">
        <f>SUM($AF358:AM358)-SUM($AF390:AM390)-SUM($C390:J390)-SUM($BH390:BO390)</f>
        <v>0</v>
      </c>
      <c r="BP358" s="169">
        <f>SUM($AF358:AN358)-SUM($AF390:AN390)-SUM($C390:K390)-SUM($BH390:BP390)</f>
        <v>0</v>
      </c>
      <c r="BQ358" s="169">
        <f>SUM($AF358:AO358)-SUM($AF390:AO390)-SUM($C390:L390)-SUM($BH390:BQ390)</f>
        <v>0</v>
      </c>
      <c r="BR358" s="169">
        <f>SUM($AF358:AP358)-SUM($AF390:AP390)-SUM($C390:M390)-SUM($BH390:BR390)</f>
        <v>0</v>
      </c>
      <c r="BS358" s="169">
        <f>SUM($AF358:AQ358)-SUM($AF390:AQ390)-SUM($C390:N390)-SUM($BH390:BS390)</f>
        <v>0</v>
      </c>
      <c r="BT358" s="169">
        <f>SUM($AF358:AR358)-SUM($AF390:AR390)-SUM($C390:O390)-SUM($BH390:BT390)</f>
        <v>0</v>
      </c>
      <c r="BU358" s="169">
        <f>SUM($AF358:AS358)-SUM($AF390:AS390)-SUM($C390:P390)-SUM($BH390:BU390)</f>
        <v>0</v>
      </c>
      <c r="BV358" s="169">
        <f>SUM($AF358:AT358)-SUM($AF390:AT390)-SUM($C390:Q390)-SUM($BH390:BV390)</f>
        <v>0</v>
      </c>
      <c r="BW358" s="169">
        <f>SUM($AF358:AU358)-SUM($AF390:AU390)-SUM($C390:R390)-SUM($BH390:BW390)</f>
        <v>0</v>
      </c>
      <c r="BX358" s="169">
        <f>SUM($AF358:AV358)-SUM($AF390:AV390)-SUM($C390:S390)-SUM($BH390:BX390)</f>
        <v>0</v>
      </c>
      <c r="BY358" s="169">
        <f>SUM($AF358:AW358)-SUM($AF390:AW390)-SUM($C390:T390)-SUM($BH390:BY390)</f>
        <v>0</v>
      </c>
      <c r="BZ358" s="169">
        <f>SUM($AF358:AX358)-SUM($AF390:AX390)-SUM($C390:U390)-SUM($BH390:BZ390)</f>
        <v>0</v>
      </c>
      <c r="CA358" s="169">
        <f>SUM($AF358:AY358)-SUM($AF390:AY390)-SUM($C390:V390)-SUM($BH390:CA390)</f>
        <v>0</v>
      </c>
      <c r="CB358" s="169">
        <f>SUM($AF358:AZ358)-SUM($AF390:AZ390)-SUM($C390:W390)-SUM($BH390:CB390)</f>
        <v>0</v>
      </c>
      <c r="CC358" s="169">
        <f>SUM($AF358:BA358)-SUM($AF390:BA390)-SUM($C390:X390)-SUM($BH390:CC390)</f>
        <v>0</v>
      </c>
      <c r="CD358" s="169">
        <f>SUM($AF358:BB358)-SUM($AF390:BB390)-SUM($C390:Y390)-SUM($BH390:CD390)</f>
        <v>0</v>
      </c>
      <c r="CE358" s="169">
        <f>SUM($AF358:BC358)-SUM($AF390:BC390)-SUM($C390:Z390)-SUM($BH390:CE390)</f>
        <v>0</v>
      </c>
      <c r="CF358" s="169">
        <f>SUM($AF358:BD358)-SUM($AF390:BD390)-SUM($C390:AA390)-SUM($BH390:CF390)</f>
        <v>0</v>
      </c>
      <c r="CG358" s="169">
        <f>SUM($AF358:BE358)-SUM($AF390:BE390)-SUM($C390:AB390)-SUM($BH390:CG390)</f>
        <v>0</v>
      </c>
      <c r="CH358" s="52"/>
      <c r="CI358" s="52"/>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f t="shared" si="62"/>
        <v>1</v>
      </c>
      <c r="DH358" s="67">
        <f t="shared" si="62"/>
        <v>0.9992855029315707</v>
      </c>
      <c r="DI358" s="67">
        <f t="shared" si="62"/>
        <v>0.999281723951987</v>
      </c>
      <c r="DM358" s="188" t="str">
        <f t="shared" si="60"/>
        <v/>
      </c>
      <c r="DN358" s="188" t="str">
        <f t="shared" si="60"/>
        <v/>
      </c>
      <c r="DO358" s="188" t="str">
        <f t="shared" si="60"/>
        <v/>
      </c>
      <c r="DP358" s="188" t="str">
        <f t="shared" si="60"/>
        <v/>
      </c>
      <c r="DQ358" s="188" t="str">
        <f t="shared" si="60"/>
        <v/>
      </c>
      <c r="DR358" s="188" t="str">
        <f t="shared" si="60"/>
        <v/>
      </c>
      <c r="DS358" s="188" t="str">
        <f t="shared" si="60"/>
        <v/>
      </c>
      <c r="DT358" s="188" t="str">
        <f t="shared" si="60"/>
        <v/>
      </c>
      <c r="DU358" s="188" t="str">
        <f t="shared" si="60"/>
        <v/>
      </c>
      <c r="DV358" s="188" t="str">
        <f t="shared" si="60"/>
        <v/>
      </c>
      <c r="DW358" s="188" t="str">
        <f t="shared" si="60"/>
        <v/>
      </c>
      <c r="DX358" s="188" t="str">
        <f t="shared" si="60"/>
        <v/>
      </c>
      <c r="DY358" s="188" t="str">
        <f t="shared" si="60"/>
        <v/>
      </c>
      <c r="DZ358" s="188" t="str">
        <f t="shared" si="60"/>
        <v/>
      </c>
      <c r="EA358" s="188" t="str">
        <f t="shared" si="60"/>
        <v/>
      </c>
      <c r="EB358" s="188" t="str">
        <f t="shared" si="60"/>
        <v/>
      </c>
      <c r="EC358" s="188" t="str">
        <f t="shared" si="61"/>
        <v/>
      </c>
      <c r="ED358" s="188" t="str">
        <f t="shared" si="61"/>
        <v/>
      </c>
      <c r="EE358" s="188" t="str">
        <f t="shared" si="61"/>
        <v/>
      </c>
      <c r="EF358" s="188" t="str">
        <f t="shared" si="61"/>
        <v/>
      </c>
      <c r="EG358" s="188" t="str">
        <f t="shared" si="61"/>
        <v/>
      </c>
      <c r="EH358" s="188" t="str">
        <f t="shared" si="61"/>
        <v/>
      </c>
      <c r="EI358" s="188" t="str">
        <f t="shared" si="61"/>
        <v/>
      </c>
      <c r="EJ358" s="188" t="str">
        <f t="shared" si="61"/>
        <v/>
      </c>
      <c r="EK358" s="188" t="str">
        <f t="shared" si="61"/>
        <v/>
      </c>
    </row>
    <row r="359" spans="1:141" x14ac:dyDescent="0.3">
      <c r="B359" s="1">
        <v>25</v>
      </c>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f>VLOOKUP(AA101,CVAInc,$A$4,FALSE)*(1+((VLOOKUP(AA101,CVArisk,$A$4,FALSE)-1)*MAX(0,BD133-BaselineBMI)))</f>
        <v>7.144970684292715E-4</v>
      </c>
      <c r="AC359" s="155"/>
      <c r="AD359" s="155"/>
      <c r="AE359" s="155"/>
      <c r="AF359" s="155"/>
      <c r="AG359" s="174">
        <f>D359*D67*PRODUCT($CJ359:CJ359)</f>
        <v>0</v>
      </c>
      <c r="AH359" s="174">
        <f>E359*E67*PRODUCT($CJ359:CK359)</f>
        <v>0</v>
      </c>
      <c r="AI359" s="174">
        <f>F359*F67*PRODUCT($CJ359:CL359)</f>
        <v>0</v>
      </c>
      <c r="AJ359" s="174">
        <f>G359*G67*PRODUCT($CJ359:CM359)</f>
        <v>0</v>
      </c>
      <c r="AK359" s="174">
        <f>H359*H67*PRODUCT($CJ359:CN359)</f>
        <v>0</v>
      </c>
      <c r="AL359" s="174">
        <f>I359*I67*PRODUCT($CJ359:CO359)</f>
        <v>0</v>
      </c>
      <c r="AM359" s="174">
        <f>J359*J67*PRODUCT($CJ359:CP359)</f>
        <v>0</v>
      </c>
      <c r="AN359" s="174">
        <f>K359*K67*PRODUCT($CJ359:CQ359)</f>
        <v>0</v>
      </c>
      <c r="AO359" s="174">
        <f>L359*L67*PRODUCT($CJ359:CR359)</f>
        <v>0</v>
      </c>
      <c r="AP359" s="174">
        <f>M359*M67*PRODUCT($CJ359:CS359)</f>
        <v>0</v>
      </c>
      <c r="AQ359" s="174">
        <f>N359*N67*PRODUCT($CJ359:CT359)</f>
        <v>0</v>
      </c>
      <c r="AR359" s="174">
        <f>O359*O67*PRODUCT($CJ359:CU359)</f>
        <v>0</v>
      </c>
      <c r="AS359" s="174">
        <f>P359*P67*PRODUCT($CJ359:CV359)</f>
        <v>0</v>
      </c>
      <c r="AT359" s="174">
        <f>Q359*Q67*PRODUCT($CJ359:CW359)</f>
        <v>0</v>
      </c>
      <c r="AU359" s="174">
        <f>R359*R67*PRODUCT($CJ359:CX359)</f>
        <v>0</v>
      </c>
      <c r="AV359" s="174">
        <f>S359*S67*PRODUCT($CJ359:CY359)</f>
        <v>0</v>
      </c>
      <c r="AW359" s="174">
        <f>T359*T67*PRODUCT($CJ359:CZ359)</f>
        <v>0</v>
      </c>
      <c r="AX359" s="174">
        <f>U359*U67*PRODUCT($CJ359:DA359)</f>
        <v>0</v>
      </c>
      <c r="AY359" s="174">
        <f>V359*V67*PRODUCT($CJ359:DB359)</f>
        <v>0</v>
      </c>
      <c r="AZ359" s="174">
        <f>W359*W67*PRODUCT($CJ359:DC359)</f>
        <v>0</v>
      </c>
      <c r="BA359" s="174">
        <f>X359*X67*PRODUCT($CJ359:DD359)</f>
        <v>0</v>
      </c>
      <c r="BB359" s="174">
        <f>Y359*Y67*PRODUCT($CJ359:DE359)</f>
        <v>0</v>
      </c>
      <c r="BC359" s="174">
        <f>Z359*Z67*PRODUCT($CJ359:DF359)</f>
        <v>0</v>
      </c>
      <c r="BD359" s="174">
        <f>AA359*AA67*PRODUCT($CJ359:DG359)</f>
        <v>0</v>
      </c>
      <c r="BE359" s="174">
        <f>AB359*AB67*PRODUCT($CJ359:DH359)</f>
        <v>0</v>
      </c>
      <c r="BI359" s="169">
        <f>SUM($AF359:AG359)-SUM($AF391:AG391)-SUM($C391:D391)-SUM($BH391:BI391)</f>
        <v>0</v>
      </c>
      <c r="BJ359" s="169">
        <f>SUM($AF359:AH359)-SUM($AF391:AH391)-SUM($C391:E391)-SUM($BH391:BJ391)</f>
        <v>0</v>
      </c>
      <c r="BK359" s="169">
        <f>SUM($AF359:AI359)-SUM($AF391:AI391)-SUM($C391:F391)-SUM($BH391:BK391)</f>
        <v>0</v>
      </c>
      <c r="BL359" s="169">
        <f>SUM($AF359:AJ359)-SUM($AF391:AJ391)-SUM($C391:G391)-SUM($BH391:BL391)</f>
        <v>0</v>
      </c>
      <c r="BM359" s="169">
        <f>SUM($AF359:AK359)-SUM($AF391:AK391)-SUM($C391:H391)-SUM($BH391:BM391)</f>
        <v>0</v>
      </c>
      <c r="BN359" s="169">
        <f>SUM($AF359:AL359)-SUM($AF391:AL391)-SUM($C391:I391)-SUM($BH391:BN391)</f>
        <v>0</v>
      </c>
      <c r="BO359" s="169">
        <f>SUM($AF359:AM359)-SUM($AF391:AM391)-SUM($C391:J391)-SUM($BH391:BO391)</f>
        <v>0</v>
      </c>
      <c r="BP359" s="169">
        <f>SUM($AF359:AN359)-SUM($AF391:AN391)-SUM($C391:K391)-SUM($BH391:BP391)</f>
        <v>0</v>
      </c>
      <c r="BQ359" s="169">
        <f>SUM($AF359:AO359)-SUM($AF391:AO391)-SUM($C391:L391)-SUM($BH391:BQ391)</f>
        <v>0</v>
      </c>
      <c r="BR359" s="169">
        <f>SUM($AF359:AP359)-SUM($AF391:AP391)-SUM($C391:M391)-SUM($BH391:BR391)</f>
        <v>0</v>
      </c>
      <c r="BS359" s="169">
        <f>SUM($AF359:AQ359)-SUM($AF391:AQ391)-SUM($C391:N391)-SUM($BH391:BS391)</f>
        <v>0</v>
      </c>
      <c r="BT359" s="169">
        <f>SUM($AF359:AR359)-SUM($AF391:AR391)-SUM($C391:O391)-SUM($BH391:BT391)</f>
        <v>0</v>
      </c>
      <c r="BU359" s="169">
        <f>SUM($AF359:AS359)-SUM($AF391:AS391)-SUM($C391:P391)-SUM($BH391:BU391)</f>
        <v>0</v>
      </c>
      <c r="BV359" s="169">
        <f>SUM($AF359:AT359)-SUM($AF391:AT391)-SUM($C391:Q391)-SUM($BH391:BV391)</f>
        <v>0</v>
      </c>
      <c r="BW359" s="169">
        <f>SUM($AF359:AU359)-SUM($AF391:AU391)-SUM($C391:R391)-SUM($BH391:BW391)</f>
        <v>0</v>
      </c>
      <c r="BX359" s="169">
        <f>SUM($AF359:AV359)-SUM($AF391:AV391)-SUM($C391:S391)-SUM($BH391:BX391)</f>
        <v>0</v>
      </c>
      <c r="BY359" s="169">
        <f>SUM($AF359:AW359)-SUM($AF391:AW391)-SUM($C391:T391)-SUM($BH391:BY391)</f>
        <v>0</v>
      </c>
      <c r="BZ359" s="169">
        <f>SUM($AF359:AX359)-SUM($AF391:AX391)-SUM($C391:U391)-SUM($BH391:BZ391)</f>
        <v>0</v>
      </c>
      <c r="CA359" s="169">
        <f>SUM($AF359:AY359)-SUM($AF391:AY391)-SUM($C391:V391)-SUM($BH391:CA391)</f>
        <v>0</v>
      </c>
      <c r="CB359" s="169">
        <f>SUM($AF359:AZ359)-SUM($AF391:AZ391)-SUM($C391:W391)-SUM($BH391:CB391)</f>
        <v>0</v>
      </c>
      <c r="CC359" s="169">
        <f>SUM($AF359:BA359)-SUM($AF391:BA391)-SUM($C391:X391)-SUM($BH391:CC391)</f>
        <v>0</v>
      </c>
      <c r="CD359" s="169">
        <f>SUM($AF359:BB359)-SUM($AF391:BB391)-SUM($C391:Y391)-SUM($BH391:CD391)</f>
        <v>0</v>
      </c>
      <c r="CE359" s="169">
        <f>SUM($AF359:BC359)-SUM($AF391:BC391)-SUM($C391:Z391)-SUM($BH391:CE391)</f>
        <v>0</v>
      </c>
      <c r="CF359" s="169">
        <f>SUM($AF359:BD359)-SUM($AF391:BD391)-SUM($C391:AA391)-SUM($BH391:CF391)</f>
        <v>0</v>
      </c>
      <c r="CG359" s="169">
        <f>SUM($AF359:BE359)-SUM($AF391:BE391)-SUM($C391:AB391)-SUM($BH391:CG391)</f>
        <v>0</v>
      </c>
      <c r="CH359" s="52"/>
      <c r="CI359" s="52"/>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f t="shared" si="62"/>
        <v>1</v>
      </c>
      <c r="DI359" s="67">
        <f t="shared" si="62"/>
        <v>0.9992855029315707</v>
      </c>
      <c r="DM359" s="188" t="str">
        <f t="shared" si="60"/>
        <v/>
      </c>
      <c r="DN359" s="188" t="str">
        <f t="shared" si="60"/>
        <v/>
      </c>
      <c r="DO359" s="188" t="str">
        <f t="shared" si="60"/>
        <v/>
      </c>
      <c r="DP359" s="188" t="str">
        <f t="shared" si="60"/>
        <v/>
      </c>
      <c r="DQ359" s="188" t="str">
        <f t="shared" si="60"/>
        <v/>
      </c>
      <c r="DR359" s="188" t="str">
        <f t="shared" si="60"/>
        <v/>
      </c>
      <c r="DS359" s="188" t="str">
        <f t="shared" si="60"/>
        <v/>
      </c>
      <c r="DT359" s="188" t="str">
        <f t="shared" si="60"/>
        <v/>
      </c>
      <c r="DU359" s="188" t="str">
        <f t="shared" si="60"/>
        <v/>
      </c>
      <c r="DV359" s="188" t="str">
        <f t="shared" si="60"/>
        <v/>
      </c>
      <c r="DW359" s="188" t="str">
        <f t="shared" si="60"/>
        <v/>
      </c>
      <c r="DX359" s="188" t="str">
        <f t="shared" si="60"/>
        <v/>
      </c>
      <c r="DY359" s="188" t="str">
        <f t="shared" si="60"/>
        <v/>
      </c>
      <c r="DZ359" s="188" t="str">
        <f t="shared" si="60"/>
        <v/>
      </c>
      <c r="EA359" s="188" t="str">
        <f t="shared" si="60"/>
        <v/>
      </c>
      <c r="EB359" s="188" t="str">
        <f t="shared" si="60"/>
        <v/>
      </c>
      <c r="EC359" s="188" t="str">
        <f t="shared" si="61"/>
        <v/>
      </c>
      <c r="ED359" s="188" t="str">
        <f t="shared" si="61"/>
        <v/>
      </c>
      <c r="EE359" s="188" t="str">
        <f t="shared" si="61"/>
        <v/>
      </c>
      <c r="EF359" s="188" t="str">
        <f t="shared" si="61"/>
        <v/>
      </c>
      <c r="EG359" s="188" t="str">
        <f t="shared" si="61"/>
        <v/>
      </c>
      <c r="EH359" s="188" t="str">
        <f t="shared" si="61"/>
        <v/>
      </c>
      <c r="EI359" s="188" t="str">
        <f t="shared" si="61"/>
        <v/>
      </c>
      <c r="EJ359" s="188" t="str">
        <f t="shared" si="61"/>
        <v/>
      </c>
      <c r="EK359" s="188" t="str">
        <f t="shared" si="61"/>
        <v/>
      </c>
    </row>
    <row r="360" spans="1:141" x14ac:dyDescent="0.3">
      <c r="C360" s="12"/>
      <c r="D360" s="12"/>
      <c r="E360" s="12"/>
      <c r="F360" s="12"/>
      <c r="G360" s="12"/>
      <c r="H360" s="12"/>
      <c r="I360" s="12"/>
      <c r="J360" s="12"/>
      <c r="K360" s="12"/>
      <c r="L360" s="155"/>
      <c r="M360" s="155"/>
      <c r="N360" s="155"/>
      <c r="O360" s="155"/>
      <c r="P360" s="155"/>
      <c r="Q360" s="155"/>
      <c r="R360" s="155"/>
      <c r="S360" s="155"/>
      <c r="T360" s="155"/>
      <c r="U360" s="155"/>
      <c r="V360" s="155"/>
      <c r="W360" s="155"/>
      <c r="X360" s="155"/>
      <c r="Y360" s="155"/>
      <c r="Z360" s="155"/>
      <c r="AA360" s="155"/>
      <c r="AB360" s="155"/>
      <c r="AC360" s="155"/>
      <c r="AD360" s="155"/>
      <c r="AE360" s="5" t="s">
        <v>278</v>
      </c>
      <c r="AF360" s="12">
        <f>SUM(AF335:AF359)</f>
        <v>0</v>
      </c>
      <c r="AG360" s="12">
        <f>SUM(AG335:AG359)</f>
        <v>9.9886847355767208E-2</v>
      </c>
      <c r="AH360" s="12">
        <f t="shared" ref="AH360:BE360" si="65">SUM(AH335:AH359)</f>
        <v>0.10015732100160096</v>
      </c>
      <c r="AI360" s="12">
        <f t="shared" si="65"/>
        <v>0.10039297187185041</v>
      </c>
      <c r="AJ360" s="12">
        <f t="shared" si="65"/>
        <v>0.10058159856642584</v>
      </c>
      <c r="AK360" s="12">
        <f t="shared" si="65"/>
        <v>0.10073057406338609</v>
      </c>
      <c r="AL360" s="12">
        <f t="shared" si="65"/>
        <v>0.10082710407871057</v>
      </c>
      <c r="AM360" s="12">
        <f t="shared" si="65"/>
        <v>0.10087140213930725</v>
      </c>
      <c r="AN360" s="12">
        <f t="shared" si="65"/>
        <v>0.10086928550466603</v>
      </c>
      <c r="AO360" s="12">
        <f t="shared" si="65"/>
        <v>0.1008157011733983</v>
      </c>
      <c r="AP360" s="12">
        <f t="shared" si="65"/>
        <v>0.32616018212916104</v>
      </c>
      <c r="AQ360" s="12">
        <f t="shared" si="65"/>
        <v>0.32496888198350116</v>
      </c>
      <c r="AR360" s="12">
        <f t="shared" si="65"/>
        <v>0.32348418049358618</v>
      </c>
      <c r="AS360" s="12">
        <f t="shared" si="65"/>
        <v>0.321747008020981</v>
      </c>
      <c r="AT360" s="12">
        <f t="shared" si="65"/>
        <v>0.31969042420069449</v>
      </c>
      <c r="AU360" s="12">
        <f t="shared" si="65"/>
        <v>0.31740923919083724</v>
      </c>
      <c r="AV360" s="12">
        <f t="shared" si="65"/>
        <v>0.31480519945094704</v>
      </c>
      <c r="AW360" s="12">
        <f t="shared" si="65"/>
        <v>0.31188757249705218</v>
      </c>
      <c r="AX360" s="12">
        <f t="shared" si="65"/>
        <v>0.30867737923132871</v>
      </c>
      <c r="AY360" s="12">
        <f t="shared" si="65"/>
        <v>0.30520271639083019</v>
      </c>
      <c r="AZ360" s="12">
        <f t="shared" si="65"/>
        <v>0.64718400952068478</v>
      </c>
      <c r="BA360" s="12">
        <f t="shared" si="65"/>
        <v>0.63577641279220765</v>
      </c>
      <c r="BB360" s="12">
        <f t="shared" si="65"/>
        <v>0.62303141148068264</v>
      </c>
      <c r="BC360" s="12">
        <f t="shared" si="65"/>
        <v>0.6095112485592179</v>
      </c>
      <c r="BD360" s="12">
        <f t="shared" si="65"/>
        <v>0.59499894679768761</v>
      </c>
      <c r="BE360" s="12">
        <f t="shared" si="65"/>
        <v>0.5793197508527036</v>
      </c>
      <c r="BF360" s="12"/>
      <c r="BG360" s="5" t="s">
        <v>278</v>
      </c>
      <c r="BH360" s="34"/>
      <c r="BI360" s="66">
        <f>SUM(BI335:BI359)</f>
        <v>9.9886847355767208E-2</v>
      </c>
      <c r="BJ360" s="66">
        <f t="shared" ref="BJ360:CG360" si="66">SUM(BJ335:BJ359)</f>
        <v>0.18330355825624683</v>
      </c>
      <c r="BK360" s="66">
        <f t="shared" si="66"/>
        <v>0.25295002276935974</v>
      </c>
      <c r="BL360" s="66">
        <f t="shared" si="66"/>
        <v>0.31106936460157225</v>
      </c>
      <c r="BM360" s="66">
        <f t="shared" si="66"/>
        <v>0.35954226504520576</v>
      </c>
      <c r="BN360" s="66">
        <f t="shared" si="66"/>
        <v>0.39989320400125317</v>
      </c>
      <c r="BO360" s="66">
        <f t="shared" si="66"/>
        <v>0.43342117060684499</v>
      </c>
      <c r="BP360" s="66">
        <f t="shared" si="66"/>
        <v>0.46121806865107123</v>
      </c>
      <c r="BQ360" s="66">
        <f t="shared" si="66"/>
        <v>0.48418943319508373</v>
      </c>
      <c r="BR360" s="66">
        <f t="shared" si="66"/>
        <v>0.72853977961447469</v>
      </c>
      <c r="BS360" s="66">
        <f t="shared" si="66"/>
        <v>0.93022392588203351</v>
      </c>
      <c r="BT360" s="66">
        <f t="shared" si="66"/>
        <v>1.0960558057595158</v>
      </c>
      <c r="BU360" s="66">
        <f t="shared" si="66"/>
        <v>1.2317761114547752</v>
      </c>
      <c r="BV360" s="66">
        <f t="shared" si="66"/>
        <v>1.3420835283994785</v>
      </c>
      <c r="BW360" s="66">
        <f t="shared" si="66"/>
        <v>1.4310376011521762</v>
      </c>
      <c r="BX360" s="66">
        <f t="shared" si="66"/>
        <v>1.5016457665330134</v>
      </c>
      <c r="BY360" s="66">
        <f t="shared" si="66"/>
        <v>1.5566647873488551</v>
      </c>
      <c r="BZ360" s="66">
        <f t="shared" si="66"/>
        <v>1.5984272621675264</v>
      </c>
      <c r="CA360" s="66">
        <f t="shared" si="66"/>
        <v>1.6289173732698941</v>
      </c>
      <c r="CB360" s="66">
        <f t="shared" si="66"/>
        <v>1.9962844411129883</v>
      </c>
      <c r="CC360" s="66">
        <f t="shared" si="66"/>
        <v>2.2881162935664054</v>
      </c>
      <c r="CD360" s="66">
        <f t="shared" si="66"/>
        <v>2.5156453551576972</v>
      </c>
      <c r="CE360" s="66">
        <f t="shared" si="66"/>
        <v>2.6891276155150101</v>
      </c>
      <c r="CF360" s="66">
        <f t="shared" si="66"/>
        <v>2.81660517188556</v>
      </c>
      <c r="CG360" s="66">
        <f t="shared" si="66"/>
        <v>2.9045768726838816</v>
      </c>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L360" s="53"/>
      <c r="DM360" s="188">
        <f t="shared" si="60"/>
        <v>7.144970684292715E-4</v>
      </c>
      <c r="DN360" s="188">
        <f t="shared" si="60"/>
        <v>1.3136182316522155E-3</v>
      </c>
      <c r="DO360" s="188">
        <f t="shared" si="60"/>
        <v>1.8166833676406151E-3</v>
      </c>
      <c r="DP360" s="188">
        <f t="shared" si="60"/>
        <v>2.2399578921832625E-3</v>
      </c>
      <c r="DQ360" s="188">
        <f t="shared" si="60"/>
        <v>2.5967473093631076E-3</v>
      </c>
      <c r="DR360" s="188">
        <f t="shared" si="60"/>
        <v>2.8982402882601305E-3</v>
      </c>
      <c r="DS360" s="188">
        <f t="shared" si="60"/>
        <v>3.1537201960067057E-3</v>
      </c>
      <c r="DT360" s="188">
        <f t="shared" si="60"/>
        <v>3.3707678714885716E-3</v>
      </c>
      <c r="DU360" s="188">
        <f t="shared" si="60"/>
        <v>3.5559533244117398E-3</v>
      </c>
      <c r="DV360" s="188">
        <f t="shared" si="60"/>
        <v>5.3795686785310807E-3</v>
      </c>
      <c r="DW360" s="188">
        <f t="shared" si="60"/>
        <v>6.9120017228490793E-3</v>
      </c>
      <c r="DX360" s="188">
        <f t="shared" si="60"/>
        <v>8.2026545505674148E-3</v>
      </c>
      <c r="DY360" s="188">
        <f t="shared" si="60"/>
        <v>9.291644341232877E-3</v>
      </c>
      <c r="DZ360" s="188">
        <f t="shared" si="60"/>
        <v>1.021432520191831E-2</v>
      </c>
      <c r="EA360" s="188">
        <f t="shared" si="60"/>
        <v>1.0996632809395812E-2</v>
      </c>
      <c r="EB360" s="188">
        <f t="shared" si="60"/>
        <v>1.1662897583583966E-2</v>
      </c>
      <c r="EC360" s="188">
        <f t="shared" si="61"/>
        <v>1.2232486824853289E-2</v>
      </c>
      <c r="ED360" s="188">
        <f t="shared" si="61"/>
        <v>1.272116852104078E-2</v>
      </c>
      <c r="EE360" s="188">
        <f t="shared" si="61"/>
        <v>1.3141811800593558E-2</v>
      </c>
      <c r="EF360" s="188">
        <f t="shared" si="61"/>
        <v>1.6338387546805399E-2</v>
      </c>
      <c r="EG360" s="188">
        <f t="shared" si="61"/>
        <v>1.9030968379034351E-2</v>
      </c>
      <c r="EH360" s="188">
        <f t="shared" si="61"/>
        <v>2.1310796149887894E-2</v>
      </c>
      <c r="EI360" s="188">
        <f t="shared" si="61"/>
        <v>2.3236175324900368E-2</v>
      </c>
      <c r="EJ360" s="188">
        <f t="shared" si="61"/>
        <v>2.4872681202033252E-2</v>
      </c>
      <c r="EK360" s="188">
        <f t="shared" si="61"/>
        <v>2.6276024096636704E-2</v>
      </c>
    </row>
    <row r="363" spans="1:141" s="162" customFormat="1" x14ac:dyDescent="0.3">
      <c r="A363" s="161" t="s">
        <v>294</v>
      </c>
      <c r="AF363" s="161" t="s">
        <v>300</v>
      </c>
      <c r="BH363" s="161" t="s">
        <v>342</v>
      </c>
    </row>
    <row r="364" spans="1:141" x14ac:dyDescent="0.3">
      <c r="A364" s="1"/>
      <c r="C364" s="1"/>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row>
    <row r="365" spans="1:141" x14ac:dyDescent="0.3">
      <c r="A365" s="1"/>
      <c r="C365" s="1" t="s">
        <v>13</v>
      </c>
      <c r="AF365" s="1" t="s">
        <v>13</v>
      </c>
      <c r="BH365" s="1" t="s">
        <v>13</v>
      </c>
    </row>
    <row r="366" spans="1:141" x14ac:dyDescent="0.3">
      <c r="C366" s="1">
        <v>0</v>
      </c>
      <c r="D366" s="1">
        <v>1</v>
      </c>
      <c r="E366" s="1">
        <v>2</v>
      </c>
      <c r="F366" s="1">
        <v>3</v>
      </c>
      <c r="G366" s="1">
        <v>4</v>
      </c>
      <c r="H366" s="1">
        <v>5</v>
      </c>
      <c r="I366" s="1">
        <v>6</v>
      </c>
      <c r="J366" s="1">
        <v>7</v>
      </c>
      <c r="K366" s="1">
        <v>8</v>
      </c>
      <c r="L366" s="1">
        <v>9</v>
      </c>
      <c r="M366" s="1">
        <v>10</v>
      </c>
      <c r="N366" s="1">
        <v>11</v>
      </c>
      <c r="O366" s="1">
        <v>12</v>
      </c>
      <c r="P366" s="1">
        <v>13</v>
      </c>
      <c r="Q366" s="1">
        <v>14</v>
      </c>
      <c r="R366" s="1">
        <v>15</v>
      </c>
      <c r="S366" s="1">
        <v>16</v>
      </c>
      <c r="T366" s="1">
        <v>17</v>
      </c>
      <c r="U366" s="1">
        <v>18</v>
      </c>
      <c r="V366" s="1">
        <v>19</v>
      </c>
      <c r="W366" s="1">
        <v>20</v>
      </c>
      <c r="X366" s="1">
        <v>21</v>
      </c>
      <c r="Y366" s="1">
        <v>22</v>
      </c>
      <c r="Z366" s="1">
        <v>23</v>
      </c>
      <c r="AA366" s="1">
        <v>24</v>
      </c>
      <c r="AB366" s="1">
        <v>25</v>
      </c>
      <c r="AC366" s="1"/>
      <c r="AF366" s="1">
        <v>0</v>
      </c>
      <c r="AG366" s="1">
        <v>1</v>
      </c>
      <c r="AH366" s="1">
        <v>2</v>
      </c>
      <c r="AI366" s="1">
        <v>3</v>
      </c>
      <c r="AJ366" s="1">
        <v>4</v>
      </c>
      <c r="AK366" s="1">
        <v>5</v>
      </c>
      <c r="AL366" s="1">
        <v>6</v>
      </c>
      <c r="AM366" s="1">
        <v>7</v>
      </c>
      <c r="AN366" s="1">
        <v>8</v>
      </c>
      <c r="AO366" s="1">
        <v>9</v>
      </c>
      <c r="AP366" s="1">
        <v>10</v>
      </c>
      <c r="AQ366" s="1">
        <v>11</v>
      </c>
      <c r="AR366" s="1">
        <v>12</v>
      </c>
      <c r="AS366" s="1">
        <v>13</v>
      </c>
      <c r="AT366" s="1">
        <v>14</v>
      </c>
      <c r="AU366" s="1">
        <v>15</v>
      </c>
      <c r="AV366" s="1">
        <v>16</v>
      </c>
      <c r="AW366" s="1">
        <v>17</v>
      </c>
      <c r="AX366" s="1">
        <v>18</v>
      </c>
      <c r="AY366" s="1">
        <v>19</v>
      </c>
      <c r="AZ366" s="1">
        <v>20</v>
      </c>
      <c r="BA366" s="1">
        <v>21</v>
      </c>
      <c r="BB366" s="1">
        <v>22</v>
      </c>
      <c r="BC366" s="1">
        <v>23</v>
      </c>
      <c r="BD366" s="1">
        <v>24</v>
      </c>
      <c r="BE366" s="1">
        <v>25</v>
      </c>
      <c r="BH366" s="1">
        <v>0</v>
      </c>
      <c r="BI366" s="1">
        <v>1</v>
      </c>
      <c r="BJ366" s="1">
        <v>2</v>
      </c>
      <c r="BK366" s="1">
        <v>3</v>
      </c>
      <c r="BL366" s="1">
        <v>4</v>
      </c>
      <c r="BM366" s="1">
        <v>5</v>
      </c>
      <c r="BN366" s="1">
        <v>6</v>
      </c>
      <c r="BO366" s="1">
        <v>7</v>
      </c>
      <c r="BP366" s="1">
        <v>8</v>
      </c>
      <c r="BQ366" s="1">
        <v>9</v>
      </c>
      <c r="BR366" s="1">
        <v>10</v>
      </c>
      <c r="BS366" s="1">
        <v>11</v>
      </c>
      <c r="BT366" s="1">
        <v>12</v>
      </c>
      <c r="BU366" s="1">
        <v>13</v>
      </c>
      <c r="BV366" s="1">
        <v>14</v>
      </c>
      <c r="BW366" s="1">
        <v>15</v>
      </c>
      <c r="BX366" s="1">
        <v>16</v>
      </c>
      <c r="BY366" s="1">
        <v>17</v>
      </c>
      <c r="BZ366" s="1">
        <v>18</v>
      </c>
      <c r="CA366" s="1">
        <v>19</v>
      </c>
      <c r="CB366" s="1">
        <v>20</v>
      </c>
      <c r="CC366" s="1">
        <v>21</v>
      </c>
      <c r="CD366" s="1">
        <v>22</v>
      </c>
      <c r="CE366" s="1">
        <v>23</v>
      </c>
      <c r="CF366" s="1">
        <v>24</v>
      </c>
      <c r="CG366" s="1">
        <v>25</v>
      </c>
    </row>
    <row r="367" spans="1:141" x14ac:dyDescent="0.3">
      <c r="A367" s="9" t="s">
        <v>12</v>
      </c>
      <c r="B367" s="1">
        <v>1</v>
      </c>
      <c r="C367" s="156"/>
      <c r="D367" s="155">
        <f t="shared" ref="D367:AB380" si="67">(VLOOKUP(C77,CVAMort,$A$4,FALSE)-1)*C141*BH335</f>
        <v>0</v>
      </c>
      <c r="E367" s="155">
        <f t="shared" si="67"/>
        <v>1.6567211785708309E-2</v>
      </c>
      <c r="F367" s="155">
        <f t="shared" si="67"/>
        <v>3.03874759595445E-2</v>
      </c>
      <c r="G367" s="155">
        <f t="shared" si="67"/>
        <v>4.1876329707204514E-2</v>
      </c>
      <c r="H367" s="155">
        <f t="shared" si="67"/>
        <v>5.1445209140168334E-2</v>
      </c>
      <c r="I367" s="155">
        <f t="shared" si="67"/>
        <v>5.9381925925126956E-2</v>
      </c>
      <c r="J367" s="155">
        <f t="shared" si="67"/>
        <v>6.5951503944899126E-2</v>
      </c>
      <c r="K367" s="155">
        <f t="shared" si="67"/>
        <v>7.1396079278191124E-2</v>
      </c>
      <c r="L367" s="155">
        <f t="shared" si="67"/>
        <v>7.5855978875481692E-2</v>
      </c>
      <c r="M367" s="155">
        <f t="shared" si="67"/>
        <v>7.9475721521712048E-2</v>
      </c>
      <c r="N367" s="155">
        <f t="shared" si="67"/>
        <v>0.11937473448821484</v>
      </c>
      <c r="O367" s="155">
        <f t="shared" si="67"/>
        <v>0.15207560514478785</v>
      </c>
      <c r="P367" s="155">
        <f t="shared" si="67"/>
        <v>0.17884867878078184</v>
      </c>
      <c r="Q367" s="155">
        <f t="shared" si="67"/>
        <v>0.20031856642877152</v>
      </c>
      <c r="R367" s="155">
        <f t="shared" si="67"/>
        <v>0.21782927289329651</v>
      </c>
      <c r="S367" s="155">
        <f t="shared" si="67"/>
        <v>0.23156734574336388</v>
      </c>
      <c r="T367" s="155">
        <f t="shared" si="67"/>
        <v>0.24222866550952912</v>
      </c>
      <c r="U367" s="155">
        <f t="shared" si="67"/>
        <v>0.25033628158710081</v>
      </c>
      <c r="V367" s="155">
        <f t="shared" si="67"/>
        <v>0.25632506267163851</v>
      </c>
      <c r="W367" s="155">
        <f t="shared" si="67"/>
        <v>0.26003188704142516</v>
      </c>
      <c r="X367" s="155">
        <f t="shared" si="67"/>
        <v>0.31722715021969156</v>
      </c>
      <c r="Y367" s="155">
        <f t="shared" si="67"/>
        <v>0.36077368579589064</v>
      </c>
      <c r="Z367" s="155">
        <f t="shared" si="67"/>
        <v>0.39510673773150917</v>
      </c>
      <c r="AA367" s="155">
        <f t="shared" si="67"/>
        <v>0.41942536558938714</v>
      </c>
      <c r="AB367" s="155">
        <f t="shared" si="67"/>
        <v>0.43501281820784871</v>
      </c>
      <c r="AC367" s="52"/>
      <c r="AG367" s="170">
        <f t="shared" ref="AG367:AG383" si="68">C141*BH335</f>
        <v>0</v>
      </c>
      <c r="AH367" s="170">
        <f t="shared" ref="AH367:AH383" si="69">D141*BI335</f>
        <v>1.5852042675360256E-4</v>
      </c>
      <c r="AI367" s="170">
        <f t="shared" ref="AI367:AI383" si="70">E141*BJ335</f>
        <v>3.0611694228793225E-4</v>
      </c>
      <c r="AJ367" s="170">
        <f t="shared" ref="AJ367:BE378" si="71">F141*BK335</f>
        <v>4.7934029314793673E-4</v>
      </c>
      <c r="AK367" s="170">
        <f t="shared" si="71"/>
        <v>6.4235823790224672E-4</v>
      </c>
      <c r="AL367" s="170">
        <f t="shared" si="71"/>
        <v>8.2227316015838557E-4</v>
      </c>
      <c r="AM367" s="170">
        <f t="shared" si="71"/>
        <v>1.009330446899163E-3</v>
      </c>
      <c r="AN367" s="170">
        <f t="shared" si="71"/>
        <v>1.1789055840506185E-3</v>
      </c>
      <c r="AO367" s="170">
        <f t="shared" si="71"/>
        <v>1.3735074084428901E-3</v>
      </c>
      <c r="AP367" s="170">
        <f t="shared" si="71"/>
        <v>1.6002460767097519E-3</v>
      </c>
      <c r="AQ367" s="170">
        <f t="shared" si="71"/>
        <v>2.616914888375193E-3</v>
      </c>
      <c r="AR367" s="170">
        <f t="shared" si="71"/>
        <v>3.6874076421963805E-3</v>
      </c>
      <c r="AS367" s="170">
        <f t="shared" si="71"/>
        <v>4.6823504022046507E-3</v>
      </c>
      <c r="AT367" s="170">
        <f t="shared" si="71"/>
        <v>5.9383926333234707E-3</v>
      </c>
      <c r="AU367" s="170">
        <f t="shared" si="71"/>
        <v>6.8983093359733195E-3</v>
      </c>
      <c r="AV367" s="170">
        <f t="shared" si="71"/>
        <v>8.0553106568855993E-3</v>
      </c>
      <c r="AW367" s="170">
        <f t="shared" si="71"/>
        <v>9.2171017149796364E-3</v>
      </c>
      <c r="AX367" s="170">
        <f t="shared" si="71"/>
        <v>1.0322244204910257E-2</v>
      </c>
      <c r="AY367" s="170">
        <f t="shared" si="71"/>
        <v>1.1326455579719093E-2</v>
      </c>
      <c r="AZ367" s="170">
        <f t="shared" si="71"/>
        <v>1.2725102519984413E-2</v>
      </c>
      <c r="BA367" s="170">
        <f t="shared" si="71"/>
        <v>1.7044276558222694E-2</v>
      </c>
      <c r="BB367" s="170">
        <f t="shared" si="71"/>
        <v>2.2364048653318046E-2</v>
      </c>
      <c r="BC367" s="170">
        <f t="shared" si="71"/>
        <v>2.6130008304023001E-2</v>
      </c>
      <c r="BD367" s="170">
        <f t="shared" si="71"/>
        <v>3.0860428515650257E-2</v>
      </c>
      <c r="BE367" s="170">
        <f t="shared" si="71"/>
        <v>3.6618683839684169E-2</v>
      </c>
      <c r="BI367" s="194">
        <f>SUMPRODUCT(CHOOSE({1,2,3,4},D237,D302,D432,D497),CHOOSE({1,2,3,4},DL335,DL335,DL335,DL335))</f>
        <v>0</v>
      </c>
      <c r="BJ367" s="194">
        <f>SUMPRODUCT(CHOOSE({1,2,3,4},E237,E302,E432,E497),CHOOSE({1,2,3,4},DM335,DM335,DM335,DM335))</f>
        <v>1.4877888659427842E-5</v>
      </c>
      <c r="BK367" s="194">
        <f>SUMPRODUCT(CHOOSE({1,2,3,4},F237,F302,F432,F497),CHOOSE({1,2,3,4},DN335,DN335,DN335,DN335))</f>
        <v>5.2914456905083431E-5</v>
      </c>
      <c r="BL367" s="194">
        <f>SUMPRODUCT(CHOOSE({1,2,3,4},G237,G302,G432,G497),CHOOSE({1,2,3,4},DO335,DO335,DO335,DO335))</f>
        <v>1.0658673386085778E-4</v>
      </c>
      <c r="BM367" s="194">
        <f>SUMPRODUCT(CHOOSE({1,2,3,4},H237,H302,H432,H497),CHOOSE({1,2,3,4},DP335,DP335,DP335,DP335))</f>
        <v>1.7010624168196421E-4</v>
      </c>
      <c r="BN367" s="194">
        <f>SUMPRODUCT(CHOOSE({1,2,3,4},I237,I302,I432,I497),CHOOSE({1,2,3,4},DQ335,DQ335,DQ335,DQ335))</f>
        <v>2.7196603737777807E-4</v>
      </c>
      <c r="BO367" s="194">
        <f>SUMPRODUCT(CHOOSE({1,2,3,4},J237,J302,J432,J497),CHOOSE({1,2,3,4},DR335,DR335,DR335,DR335))</f>
        <v>3.826011419170649E-4</v>
      </c>
      <c r="BP367" s="194">
        <f>SUMPRODUCT(CHOOSE({1,2,3,4},K237,K302,K432,K497),CHOOSE({1,2,3,4},DS335,DS335,DS335,DS335))</f>
        <v>4.9740259819808664E-4</v>
      </c>
      <c r="BQ367" s="194">
        <f>SUMPRODUCT(CHOOSE({1,2,3,4},L237,L302,L432,L497),CHOOSE({1,2,3,4},DT335,DT335,DT335,DT335))</f>
        <v>6.1485034546126323E-4</v>
      </c>
      <c r="BR367" s="194">
        <f>SUMPRODUCT(CHOOSE({1,2,3,4},M237,M302,M432,M497),CHOOSE({1,2,3,4},DU335,DU335,DU335,DU335))</f>
        <v>7.3386811134818711E-4</v>
      </c>
      <c r="BS367" s="194">
        <f>SUMPRODUCT(CHOOSE({1,2,3,4},N237,N302,N432,N497),CHOOSE({1,2,3,4},DV335,DV335,DV335,DV335))</f>
        <v>1.2930863393523354E-3</v>
      </c>
      <c r="BT367" s="194">
        <f>SUMPRODUCT(CHOOSE({1,2,3,4},O237,O302,O432,O497),CHOOSE({1,2,3,4},DW335,DW335,DW335,DW335))</f>
        <v>1.8892878291196524E-3</v>
      </c>
      <c r="BU367" s="194">
        <f>SUMPRODUCT(CHOOSE({1,2,3,4},P237,P302,P432,P497),CHOOSE({1,2,3,4},DX335,DX335,DX335,DX335))</f>
        <v>2.4956731427347749E-3</v>
      </c>
      <c r="BV367" s="194">
        <f>SUMPRODUCT(CHOOSE({1,2,3,4},Q237,Q302,Q432,Q497),CHOOSE({1,2,3,4},DY335,DY335,DY335,DY335))</f>
        <v>3.1260481938965405E-3</v>
      </c>
      <c r="BW367" s="194">
        <f>SUMPRODUCT(CHOOSE({1,2,3,4},R237,R302,R432,R497),CHOOSE({1,2,3,4},DZ335,DZ335,DZ335,DZ335))</f>
        <v>3.7275842088699109E-3</v>
      </c>
      <c r="BX367" s="194">
        <f>SUMPRODUCT(CHOOSE({1,2,3,4},S237,S302,S432,S497),CHOOSE({1,2,3,4},EA335,EA335,EA335,EA335))</f>
        <v>4.5743776698604736E-3</v>
      </c>
      <c r="BY367" s="194">
        <f>SUMPRODUCT(CHOOSE({1,2,3,4},T237,T302,T432,T497),CHOOSE({1,2,3,4},EB335,EB335,EB335,EB335))</f>
        <v>5.4227844567016001E-3</v>
      </c>
      <c r="BZ367" s="194">
        <f>SUMPRODUCT(CHOOSE({1,2,3,4},U237,U302,U432,U497),CHOOSE({1,2,3,4},EC335,EC335,EC335,EC335))</f>
        <v>6.2563786206460944E-3</v>
      </c>
      <c r="CA367" s="194">
        <f>SUMPRODUCT(CHOOSE({1,2,3,4},V237,V302,V432,V497),CHOOSE({1,2,3,4},ED335,ED335,ED335,ED335))</f>
        <v>7.0610870371048311E-3</v>
      </c>
      <c r="CB367" s="194">
        <f>SUMPRODUCT(CHOOSE({1,2,3,4},W237,W302,W432,W497),CHOOSE({1,2,3,4},EE335,EE335,EE335,EE335))</f>
        <v>7.0599521161813046E-3</v>
      </c>
      <c r="CC367" s="194">
        <f>SUMPRODUCT(CHOOSE({1,2,3,4},X237,X302,X432,X497),CHOOSE({1,2,3,4},EF335,EF335,EF335,EF335))</f>
        <v>9.6731335608757248E-3</v>
      </c>
      <c r="CD367" s="194">
        <f>SUMPRODUCT(CHOOSE({1,2,3,4},Y237,Y302,Y432,Y497),CHOOSE({1,2,3,4},EG335,EG335,EG335,EG335))</f>
        <v>1.2364615440181859E-2</v>
      </c>
      <c r="CE367" s="194">
        <f>SUMPRODUCT(CHOOSE({1,2,3,4},Z237,Z302,Z432,Z497),CHOOSE({1,2,3,4},EH335,EH335,EH335,EH335))</f>
        <v>1.4792242166373436E-2</v>
      </c>
      <c r="CF367" s="194">
        <f>SUMPRODUCT(CHOOSE({1,2,3,4},AA237,AA302,AA432,AA497),CHOOSE({1,2,3,4},EI335,EI335,EI335,EI335))</f>
        <v>1.7235596322099998E-2</v>
      </c>
      <c r="CG367" s="194">
        <f>SUMPRODUCT(CHOOSE({1,2,3,4},AB237,AB302,AB432,AB497),CHOOSE({1,2,3,4},EJ335,EJ335,EJ335,EJ335))</f>
        <v>1.9716548006849223E-2</v>
      </c>
    </row>
    <row r="368" spans="1:141" x14ac:dyDescent="0.3">
      <c r="B368" s="1">
        <v>2</v>
      </c>
      <c r="C368" s="1"/>
      <c r="D368" s="155"/>
      <c r="E368" s="155">
        <f t="shared" si="67"/>
        <v>0</v>
      </c>
      <c r="F368" s="155">
        <f t="shared" si="67"/>
        <v>0</v>
      </c>
      <c r="G368" s="155">
        <f t="shared" si="67"/>
        <v>0</v>
      </c>
      <c r="H368" s="155">
        <f t="shared" si="67"/>
        <v>0</v>
      </c>
      <c r="I368" s="155">
        <f t="shared" si="67"/>
        <v>0</v>
      </c>
      <c r="J368" s="155">
        <f t="shared" si="67"/>
        <v>0</v>
      </c>
      <c r="K368" s="155">
        <f t="shared" si="67"/>
        <v>0</v>
      </c>
      <c r="L368" s="155">
        <f t="shared" si="67"/>
        <v>0</v>
      </c>
      <c r="M368" s="155">
        <f t="shared" si="67"/>
        <v>0</v>
      </c>
      <c r="N368" s="155">
        <f t="shared" si="67"/>
        <v>0</v>
      </c>
      <c r="O368" s="155">
        <f t="shared" si="67"/>
        <v>0</v>
      </c>
      <c r="P368" s="155">
        <f t="shared" si="67"/>
        <v>0</v>
      </c>
      <c r="Q368" s="155">
        <f t="shared" si="67"/>
        <v>0</v>
      </c>
      <c r="R368" s="155">
        <f t="shared" si="67"/>
        <v>0</v>
      </c>
      <c r="S368" s="155">
        <f t="shared" si="67"/>
        <v>0</v>
      </c>
      <c r="T368" s="155">
        <f t="shared" si="67"/>
        <v>0</v>
      </c>
      <c r="U368" s="155">
        <f t="shared" si="67"/>
        <v>0</v>
      </c>
      <c r="V368" s="155">
        <f t="shared" si="67"/>
        <v>0</v>
      </c>
      <c r="W368" s="155">
        <f t="shared" si="67"/>
        <v>0</v>
      </c>
      <c r="X368" s="155">
        <f t="shared" si="67"/>
        <v>0</v>
      </c>
      <c r="Y368" s="155">
        <f t="shared" si="67"/>
        <v>0</v>
      </c>
      <c r="Z368" s="155">
        <f t="shared" si="67"/>
        <v>0</v>
      </c>
      <c r="AA368" s="155">
        <f t="shared" si="67"/>
        <v>0</v>
      </c>
      <c r="AB368" s="155">
        <f t="shared" si="67"/>
        <v>0</v>
      </c>
      <c r="AC368" s="155"/>
      <c r="AD368" s="52"/>
      <c r="AG368" s="170">
        <f t="shared" si="68"/>
        <v>0</v>
      </c>
      <c r="AH368" s="170">
        <f t="shared" si="69"/>
        <v>0</v>
      </c>
      <c r="AI368" s="170">
        <f t="shared" si="70"/>
        <v>0</v>
      </c>
      <c r="AJ368" s="170">
        <f t="shared" si="71"/>
        <v>0</v>
      </c>
      <c r="AK368" s="170">
        <f t="shared" si="71"/>
        <v>0</v>
      </c>
      <c r="AL368" s="170">
        <f t="shared" si="71"/>
        <v>0</v>
      </c>
      <c r="AM368" s="170">
        <f t="shared" si="71"/>
        <v>0</v>
      </c>
      <c r="AN368" s="170">
        <f t="shared" si="71"/>
        <v>0</v>
      </c>
      <c r="AO368" s="170">
        <f t="shared" si="71"/>
        <v>0</v>
      </c>
      <c r="AP368" s="170">
        <f t="shared" si="71"/>
        <v>0</v>
      </c>
      <c r="AQ368" s="170">
        <f t="shared" si="71"/>
        <v>0</v>
      </c>
      <c r="AR368" s="170">
        <f t="shared" si="71"/>
        <v>0</v>
      </c>
      <c r="AS368" s="170">
        <f t="shared" si="71"/>
        <v>0</v>
      </c>
      <c r="AT368" s="170">
        <f t="shared" si="71"/>
        <v>0</v>
      </c>
      <c r="AU368" s="170">
        <f t="shared" si="71"/>
        <v>0</v>
      </c>
      <c r="AV368" s="170">
        <f t="shared" si="71"/>
        <v>0</v>
      </c>
      <c r="AW368" s="170">
        <f t="shared" si="71"/>
        <v>0</v>
      </c>
      <c r="AX368" s="170">
        <f t="shared" si="71"/>
        <v>0</v>
      </c>
      <c r="AY368" s="170">
        <f t="shared" si="71"/>
        <v>0</v>
      </c>
      <c r="AZ368" s="170">
        <f t="shared" si="71"/>
        <v>0</v>
      </c>
      <c r="BA368" s="170">
        <f t="shared" si="71"/>
        <v>0</v>
      </c>
      <c r="BB368" s="170">
        <f t="shared" si="71"/>
        <v>0</v>
      </c>
      <c r="BC368" s="170">
        <f t="shared" si="71"/>
        <v>0</v>
      </c>
      <c r="BD368" s="170">
        <f t="shared" si="71"/>
        <v>0</v>
      </c>
      <c r="BE368" s="170">
        <f t="shared" si="71"/>
        <v>0</v>
      </c>
      <c r="BF368" s="67"/>
      <c r="BI368" s="194">
        <f>SUMPRODUCT(CHOOSE({1,2,3,4},D238,D303,D433,D498),CHOOSE({1,2,3,4},DL336,DL336,DL336,DL336))</f>
        <v>0</v>
      </c>
      <c r="BJ368" s="194">
        <f>SUMPRODUCT(CHOOSE({1,2,3,4},E238,E303,E433,E498),CHOOSE({1,2,3,4},DM336,DM336,DM336,DM336))</f>
        <v>0</v>
      </c>
      <c r="BK368" s="194">
        <f>SUMPRODUCT(CHOOSE({1,2,3,4},F238,F303,F433,F498),CHOOSE({1,2,3,4},DN336,DN336,DN336,DN336))</f>
        <v>0</v>
      </c>
      <c r="BL368" s="194">
        <f>SUMPRODUCT(CHOOSE({1,2,3,4},G238,G303,G433,G498),CHOOSE({1,2,3,4},DO336,DO336,DO336,DO336))</f>
        <v>0</v>
      </c>
      <c r="BM368" s="194">
        <f>SUMPRODUCT(CHOOSE({1,2,3,4},H238,H303,H433,H498),CHOOSE({1,2,3,4},DP336,DP336,DP336,DP336))</f>
        <v>0</v>
      </c>
      <c r="BN368" s="194">
        <f>SUMPRODUCT(CHOOSE({1,2,3,4},I238,I303,I433,I498),CHOOSE({1,2,3,4},DQ336,DQ336,DQ336,DQ336))</f>
        <v>0</v>
      </c>
      <c r="BO368" s="194">
        <f>SUMPRODUCT(CHOOSE({1,2,3,4},J238,J303,J433,J498),CHOOSE({1,2,3,4},DR336,DR336,DR336,DR336))</f>
        <v>0</v>
      </c>
      <c r="BP368" s="194">
        <f>SUMPRODUCT(CHOOSE({1,2,3,4},K238,K303,K433,K498),CHOOSE({1,2,3,4},DS336,DS336,DS336,DS336))</f>
        <v>0</v>
      </c>
      <c r="BQ368" s="194">
        <f>SUMPRODUCT(CHOOSE({1,2,3,4},L238,L303,L433,L498),CHOOSE({1,2,3,4},DT336,DT336,DT336,DT336))</f>
        <v>0</v>
      </c>
      <c r="BR368" s="194">
        <f>SUMPRODUCT(CHOOSE({1,2,3,4},M238,M303,M433,M498),CHOOSE({1,2,3,4},DU336,DU336,DU336,DU336))</f>
        <v>0</v>
      </c>
      <c r="BS368" s="194">
        <f>SUMPRODUCT(CHOOSE({1,2,3,4},N238,N303,N433,N498),CHOOSE({1,2,3,4},DV336,DV336,DV336,DV336))</f>
        <v>0</v>
      </c>
      <c r="BT368" s="194">
        <f>SUMPRODUCT(CHOOSE({1,2,3,4},O238,O303,O433,O498),CHOOSE({1,2,3,4},DW336,DW336,DW336,DW336))</f>
        <v>0</v>
      </c>
      <c r="BU368" s="194">
        <f>SUMPRODUCT(CHOOSE({1,2,3,4},P238,P303,P433,P498),CHOOSE({1,2,3,4},DX336,DX336,DX336,DX336))</f>
        <v>0</v>
      </c>
      <c r="BV368" s="194">
        <f>SUMPRODUCT(CHOOSE({1,2,3,4},Q238,Q303,Q433,Q498),CHOOSE({1,2,3,4},DY336,DY336,DY336,DY336))</f>
        <v>0</v>
      </c>
      <c r="BW368" s="194">
        <f>SUMPRODUCT(CHOOSE({1,2,3,4},R238,R303,R433,R498),CHOOSE({1,2,3,4},DZ336,DZ336,DZ336,DZ336))</f>
        <v>0</v>
      </c>
      <c r="BX368" s="194">
        <f>SUMPRODUCT(CHOOSE({1,2,3,4},S238,S303,S433,S498),CHOOSE({1,2,3,4},EA336,EA336,EA336,EA336))</f>
        <v>0</v>
      </c>
      <c r="BY368" s="194">
        <f>SUMPRODUCT(CHOOSE({1,2,3,4},T238,T303,T433,T498),CHOOSE({1,2,3,4},EB336,EB336,EB336,EB336))</f>
        <v>0</v>
      </c>
      <c r="BZ368" s="194">
        <f>SUMPRODUCT(CHOOSE({1,2,3,4},U238,U303,U433,U498),CHOOSE({1,2,3,4},EC336,EC336,EC336,EC336))</f>
        <v>0</v>
      </c>
      <c r="CA368" s="194">
        <f>SUMPRODUCT(CHOOSE({1,2,3,4},V238,V303,V433,V498),CHOOSE({1,2,3,4},ED336,ED336,ED336,ED336))</f>
        <v>0</v>
      </c>
      <c r="CB368" s="194">
        <f>SUMPRODUCT(CHOOSE({1,2,3,4},W238,W303,W433,W498),CHOOSE({1,2,3,4},EE336,EE336,EE336,EE336))</f>
        <v>0</v>
      </c>
      <c r="CC368" s="194">
        <f>SUMPRODUCT(CHOOSE({1,2,3,4},X238,X303,X433,X498),CHOOSE({1,2,3,4},EF336,EF336,EF336,EF336))</f>
        <v>0</v>
      </c>
      <c r="CD368" s="194">
        <f>SUMPRODUCT(CHOOSE({1,2,3,4},Y238,Y303,Y433,Y498),CHOOSE({1,2,3,4},EG336,EG336,EG336,EG336))</f>
        <v>0</v>
      </c>
      <c r="CE368" s="194">
        <f>SUMPRODUCT(CHOOSE({1,2,3,4},Z238,Z303,Z433,Z498),CHOOSE({1,2,3,4},EH336,EH336,EH336,EH336))</f>
        <v>0</v>
      </c>
      <c r="CF368" s="194">
        <f>SUMPRODUCT(CHOOSE({1,2,3,4},AA238,AA303,AA433,AA498),CHOOSE({1,2,3,4},EI336,EI336,EI336,EI336))</f>
        <v>0</v>
      </c>
      <c r="CG368" s="194">
        <f>SUMPRODUCT(CHOOSE({1,2,3,4},AB238,AB303,AB433,AB498),CHOOSE({1,2,3,4},EJ336,EJ336,EJ336,EJ336))</f>
        <v>0</v>
      </c>
    </row>
    <row r="369" spans="2:85" x14ac:dyDescent="0.3">
      <c r="B369" s="1">
        <v>3</v>
      </c>
      <c r="C369" s="1"/>
      <c r="D369" s="155"/>
      <c r="E369" s="155"/>
      <c r="F369" s="155">
        <f t="shared" si="67"/>
        <v>0</v>
      </c>
      <c r="G369" s="155">
        <f t="shared" si="67"/>
        <v>0</v>
      </c>
      <c r="H369" s="155">
        <f t="shared" si="67"/>
        <v>0</v>
      </c>
      <c r="I369" s="155">
        <f t="shared" si="67"/>
        <v>0</v>
      </c>
      <c r="J369" s="155">
        <f t="shared" si="67"/>
        <v>0</v>
      </c>
      <c r="K369" s="155">
        <f t="shared" si="67"/>
        <v>0</v>
      </c>
      <c r="L369" s="155">
        <f t="shared" si="67"/>
        <v>0</v>
      </c>
      <c r="M369" s="155">
        <f t="shared" si="67"/>
        <v>0</v>
      </c>
      <c r="N369" s="155">
        <f t="shared" si="67"/>
        <v>0</v>
      </c>
      <c r="O369" s="155">
        <f t="shared" si="67"/>
        <v>0</v>
      </c>
      <c r="P369" s="155">
        <f t="shared" si="67"/>
        <v>0</v>
      </c>
      <c r="Q369" s="155">
        <f t="shared" si="67"/>
        <v>0</v>
      </c>
      <c r="R369" s="155">
        <f t="shared" si="67"/>
        <v>0</v>
      </c>
      <c r="S369" s="155">
        <f t="shared" si="67"/>
        <v>0</v>
      </c>
      <c r="T369" s="155">
        <f t="shared" si="67"/>
        <v>0</v>
      </c>
      <c r="U369" s="155">
        <f t="shared" si="67"/>
        <v>0</v>
      </c>
      <c r="V369" s="155">
        <f t="shared" si="67"/>
        <v>0</v>
      </c>
      <c r="W369" s="155">
        <f t="shared" si="67"/>
        <v>0</v>
      </c>
      <c r="X369" s="155">
        <f t="shared" si="67"/>
        <v>0</v>
      </c>
      <c r="Y369" s="155">
        <f t="shared" si="67"/>
        <v>0</v>
      </c>
      <c r="Z369" s="155">
        <f t="shared" si="67"/>
        <v>0</v>
      </c>
      <c r="AA369" s="155">
        <f t="shared" si="67"/>
        <v>0</v>
      </c>
      <c r="AB369" s="155">
        <f t="shared" si="67"/>
        <v>0</v>
      </c>
      <c r="AC369" s="155"/>
      <c r="AD369" s="155"/>
      <c r="AE369" s="52"/>
      <c r="AG369" s="170">
        <f t="shared" si="68"/>
        <v>0</v>
      </c>
      <c r="AH369" s="170">
        <f t="shared" si="69"/>
        <v>0</v>
      </c>
      <c r="AI369" s="170">
        <f t="shared" si="70"/>
        <v>0</v>
      </c>
      <c r="AJ369" s="170">
        <f t="shared" si="71"/>
        <v>0</v>
      </c>
      <c r="AK369" s="170">
        <f t="shared" si="71"/>
        <v>0</v>
      </c>
      <c r="AL369" s="170">
        <f t="shared" si="71"/>
        <v>0</v>
      </c>
      <c r="AM369" s="170">
        <f t="shared" si="71"/>
        <v>0</v>
      </c>
      <c r="AN369" s="170">
        <f t="shared" si="71"/>
        <v>0</v>
      </c>
      <c r="AO369" s="170">
        <f t="shared" si="71"/>
        <v>0</v>
      </c>
      <c r="AP369" s="170">
        <f t="shared" si="71"/>
        <v>0</v>
      </c>
      <c r="AQ369" s="170">
        <f t="shared" si="71"/>
        <v>0</v>
      </c>
      <c r="AR369" s="170">
        <f t="shared" si="71"/>
        <v>0</v>
      </c>
      <c r="AS369" s="170">
        <f t="shared" si="71"/>
        <v>0</v>
      </c>
      <c r="AT369" s="170">
        <f t="shared" si="71"/>
        <v>0</v>
      </c>
      <c r="AU369" s="170">
        <f t="shared" si="71"/>
        <v>0</v>
      </c>
      <c r="AV369" s="170">
        <f t="shared" si="71"/>
        <v>0</v>
      </c>
      <c r="AW369" s="170">
        <f t="shared" si="71"/>
        <v>0</v>
      </c>
      <c r="AX369" s="170">
        <f t="shared" si="71"/>
        <v>0</v>
      </c>
      <c r="AY369" s="170">
        <f t="shared" si="71"/>
        <v>0</v>
      </c>
      <c r="AZ369" s="170">
        <f t="shared" si="71"/>
        <v>0</v>
      </c>
      <c r="BA369" s="170">
        <f t="shared" si="71"/>
        <v>0</v>
      </c>
      <c r="BB369" s="170">
        <f t="shared" si="71"/>
        <v>0</v>
      </c>
      <c r="BC369" s="170">
        <f t="shared" si="71"/>
        <v>0</v>
      </c>
      <c r="BD369" s="170">
        <f t="shared" si="71"/>
        <v>0</v>
      </c>
      <c r="BE369" s="170">
        <f t="shared" si="71"/>
        <v>0</v>
      </c>
      <c r="BF369" s="67"/>
      <c r="BG369" s="67"/>
      <c r="BI369" s="194">
        <f>SUMPRODUCT(CHOOSE({1,2,3,4},D239,D304,D434,D499),CHOOSE({1,2,3,4},DL337,DL337,DL337,DL337))</f>
        <v>0</v>
      </c>
      <c r="BJ369" s="194">
        <f>SUMPRODUCT(CHOOSE({1,2,3,4},E239,E304,E434,E499),CHOOSE({1,2,3,4},DM337,DM337,DM337,DM337))</f>
        <v>0</v>
      </c>
      <c r="BK369" s="194">
        <f>SUMPRODUCT(CHOOSE({1,2,3,4},F239,F304,F434,F499),CHOOSE({1,2,3,4},DN337,DN337,DN337,DN337))</f>
        <v>0</v>
      </c>
      <c r="BL369" s="194">
        <f>SUMPRODUCT(CHOOSE({1,2,3,4},G239,G304,G434,G499),CHOOSE({1,2,3,4},DO337,DO337,DO337,DO337))</f>
        <v>0</v>
      </c>
      <c r="BM369" s="194">
        <f>SUMPRODUCT(CHOOSE({1,2,3,4},H239,H304,H434,H499),CHOOSE({1,2,3,4},DP337,DP337,DP337,DP337))</f>
        <v>0</v>
      </c>
      <c r="BN369" s="194">
        <f>SUMPRODUCT(CHOOSE({1,2,3,4},I239,I304,I434,I499),CHOOSE({1,2,3,4},DQ337,DQ337,DQ337,DQ337))</f>
        <v>0</v>
      </c>
      <c r="BO369" s="194">
        <f>SUMPRODUCT(CHOOSE({1,2,3,4},J239,J304,J434,J499),CHOOSE({1,2,3,4},DR337,DR337,DR337,DR337))</f>
        <v>0</v>
      </c>
      <c r="BP369" s="194">
        <f>SUMPRODUCT(CHOOSE({1,2,3,4},K239,K304,K434,K499),CHOOSE({1,2,3,4},DS337,DS337,DS337,DS337))</f>
        <v>0</v>
      </c>
      <c r="BQ369" s="194">
        <f>SUMPRODUCT(CHOOSE({1,2,3,4},L239,L304,L434,L499),CHOOSE({1,2,3,4},DT337,DT337,DT337,DT337))</f>
        <v>0</v>
      </c>
      <c r="BR369" s="194">
        <f>SUMPRODUCT(CHOOSE({1,2,3,4},M239,M304,M434,M499),CHOOSE({1,2,3,4},DU337,DU337,DU337,DU337))</f>
        <v>0</v>
      </c>
      <c r="BS369" s="194">
        <f>SUMPRODUCT(CHOOSE({1,2,3,4},N239,N304,N434,N499),CHOOSE({1,2,3,4},DV337,DV337,DV337,DV337))</f>
        <v>0</v>
      </c>
      <c r="BT369" s="194">
        <f>SUMPRODUCT(CHOOSE({1,2,3,4},O239,O304,O434,O499),CHOOSE({1,2,3,4},DW337,DW337,DW337,DW337))</f>
        <v>0</v>
      </c>
      <c r="BU369" s="194">
        <f>SUMPRODUCT(CHOOSE({1,2,3,4},P239,P304,P434,P499),CHOOSE({1,2,3,4},DX337,DX337,DX337,DX337))</f>
        <v>0</v>
      </c>
      <c r="BV369" s="194">
        <f>SUMPRODUCT(CHOOSE({1,2,3,4},Q239,Q304,Q434,Q499),CHOOSE({1,2,3,4},DY337,DY337,DY337,DY337))</f>
        <v>0</v>
      </c>
      <c r="BW369" s="194">
        <f>SUMPRODUCT(CHOOSE({1,2,3,4},R239,R304,R434,R499),CHOOSE({1,2,3,4},DZ337,DZ337,DZ337,DZ337))</f>
        <v>0</v>
      </c>
      <c r="BX369" s="194">
        <f>SUMPRODUCT(CHOOSE({1,2,3,4},S239,S304,S434,S499),CHOOSE({1,2,3,4},EA337,EA337,EA337,EA337))</f>
        <v>0</v>
      </c>
      <c r="BY369" s="194">
        <f>SUMPRODUCT(CHOOSE({1,2,3,4},T239,T304,T434,T499),CHOOSE({1,2,3,4},EB337,EB337,EB337,EB337))</f>
        <v>0</v>
      </c>
      <c r="BZ369" s="194">
        <f>SUMPRODUCT(CHOOSE({1,2,3,4},U239,U304,U434,U499),CHOOSE({1,2,3,4},EC337,EC337,EC337,EC337))</f>
        <v>0</v>
      </c>
      <c r="CA369" s="194">
        <f>SUMPRODUCT(CHOOSE({1,2,3,4},V239,V304,V434,V499),CHOOSE({1,2,3,4},ED337,ED337,ED337,ED337))</f>
        <v>0</v>
      </c>
      <c r="CB369" s="194">
        <f>SUMPRODUCT(CHOOSE({1,2,3,4},W239,W304,W434,W499),CHOOSE({1,2,3,4},EE337,EE337,EE337,EE337))</f>
        <v>0</v>
      </c>
      <c r="CC369" s="194">
        <f>SUMPRODUCT(CHOOSE({1,2,3,4},X239,X304,X434,X499),CHOOSE({1,2,3,4},EF337,EF337,EF337,EF337))</f>
        <v>0</v>
      </c>
      <c r="CD369" s="194">
        <f>SUMPRODUCT(CHOOSE({1,2,3,4},Y239,Y304,Y434,Y499),CHOOSE({1,2,3,4},EG337,EG337,EG337,EG337))</f>
        <v>0</v>
      </c>
      <c r="CE369" s="194">
        <f>SUMPRODUCT(CHOOSE({1,2,3,4},Z239,Z304,Z434,Z499),CHOOSE({1,2,3,4},EH337,EH337,EH337,EH337))</f>
        <v>0</v>
      </c>
      <c r="CF369" s="194">
        <f>SUMPRODUCT(CHOOSE({1,2,3,4},AA239,AA304,AA434,AA499),CHOOSE({1,2,3,4},EI337,EI337,EI337,EI337))</f>
        <v>0</v>
      </c>
      <c r="CG369" s="194">
        <f>SUMPRODUCT(CHOOSE({1,2,3,4},AB239,AB304,AB434,AB499),CHOOSE({1,2,3,4},EJ337,EJ337,EJ337,EJ337))</f>
        <v>0</v>
      </c>
    </row>
    <row r="370" spans="2:85" x14ac:dyDescent="0.3">
      <c r="B370" s="1">
        <v>4</v>
      </c>
      <c r="C370" s="1"/>
      <c r="D370" s="155"/>
      <c r="E370" s="155"/>
      <c r="F370" s="155"/>
      <c r="G370" s="155">
        <f t="shared" si="67"/>
        <v>0</v>
      </c>
      <c r="H370" s="155">
        <f t="shared" si="67"/>
        <v>0</v>
      </c>
      <c r="I370" s="155">
        <f t="shared" si="67"/>
        <v>0</v>
      </c>
      <c r="J370" s="155">
        <f t="shared" si="67"/>
        <v>0</v>
      </c>
      <c r="K370" s="155">
        <f t="shared" si="67"/>
        <v>0</v>
      </c>
      <c r="L370" s="155">
        <f t="shared" si="67"/>
        <v>0</v>
      </c>
      <c r="M370" s="155">
        <f t="shared" si="67"/>
        <v>0</v>
      </c>
      <c r="N370" s="155">
        <f t="shared" si="67"/>
        <v>0</v>
      </c>
      <c r="O370" s="155">
        <f t="shared" si="67"/>
        <v>0</v>
      </c>
      <c r="P370" s="155">
        <f t="shared" si="67"/>
        <v>0</v>
      </c>
      <c r="Q370" s="155">
        <f t="shared" si="67"/>
        <v>0</v>
      </c>
      <c r="R370" s="155">
        <f t="shared" si="67"/>
        <v>0</v>
      </c>
      <c r="S370" s="155">
        <f t="shared" si="67"/>
        <v>0</v>
      </c>
      <c r="T370" s="155">
        <f t="shared" si="67"/>
        <v>0</v>
      </c>
      <c r="U370" s="155">
        <f t="shared" si="67"/>
        <v>0</v>
      </c>
      <c r="V370" s="155">
        <f t="shared" si="67"/>
        <v>0</v>
      </c>
      <c r="W370" s="155">
        <f t="shared" si="67"/>
        <v>0</v>
      </c>
      <c r="X370" s="155">
        <f t="shared" si="67"/>
        <v>0</v>
      </c>
      <c r="Y370" s="155">
        <f t="shared" si="67"/>
        <v>0</v>
      </c>
      <c r="Z370" s="155">
        <f t="shared" si="67"/>
        <v>0</v>
      </c>
      <c r="AA370" s="155">
        <f t="shared" si="67"/>
        <v>0</v>
      </c>
      <c r="AB370" s="155">
        <f t="shared" si="67"/>
        <v>0</v>
      </c>
      <c r="AC370" s="155"/>
      <c r="AD370" s="155"/>
      <c r="AE370" s="155"/>
      <c r="AF370" s="52"/>
      <c r="AG370" s="170">
        <f t="shared" si="68"/>
        <v>0</v>
      </c>
      <c r="AH370" s="170">
        <f t="shared" si="69"/>
        <v>0</v>
      </c>
      <c r="AI370" s="170">
        <f t="shared" si="70"/>
        <v>0</v>
      </c>
      <c r="AJ370" s="170">
        <f t="shared" si="71"/>
        <v>0</v>
      </c>
      <c r="AK370" s="170">
        <f t="shared" si="71"/>
        <v>0</v>
      </c>
      <c r="AL370" s="170">
        <f t="shared" si="71"/>
        <v>0</v>
      </c>
      <c r="AM370" s="170">
        <f t="shared" si="71"/>
        <v>0</v>
      </c>
      <c r="AN370" s="170">
        <f t="shared" si="71"/>
        <v>0</v>
      </c>
      <c r="AO370" s="170">
        <f t="shared" si="71"/>
        <v>0</v>
      </c>
      <c r="AP370" s="170">
        <f t="shared" si="71"/>
        <v>0</v>
      </c>
      <c r="AQ370" s="170">
        <f t="shared" si="71"/>
        <v>0</v>
      </c>
      <c r="AR370" s="170">
        <f t="shared" si="71"/>
        <v>0</v>
      </c>
      <c r="AS370" s="170">
        <f t="shared" si="71"/>
        <v>0</v>
      </c>
      <c r="AT370" s="170">
        <f t="shared" si="71"/>
        <v>0</v>
      </c>
      <c r="AU370" s="170">
        <f t="shared" si="71"/>
        <v>0</v>
      </c>
      <c r="AV370" s="170">
        <f t="shared" si="71"/>
        <v>0</v>
      </c>
      <c r="AW370" s="170">
        <f t="shared" si="71"/>
        <v>0</v>
      </c>
      <c r="AX370" s="170">
        <f t="shared" si="71"/>
        <v>0</v>
      </c>
      <c r="AY370" s="170">
        <f t="shared" si="71"/>
        <v>0</v>
      </c>
      <c r="AZ370" s="170">
        <f t="shared" si="71"/>
        <v>0</v>
      </c>
      <c r="BA370" s="170">
        <f t="shared" si="71"/>
        <v>0</v>
      </c>
      <c r="BB370" s="170">
        <f t="shared" si="71"/>
        <v>0</v>
      </c>
      <c r="BC370" s="170">
        <f t="shared" si="71"/>
        <v>0</v>
      </c>
      <c r="BD370" s="170">
        <f t="shared" si="71"/>
        <v>0</v>
      </c>
      <c r="BE370" s="170">
        <f t="shared" si="71"/>
        <v>0</v>
      </c>
      <c r="BF370" s="67"/>
      <c r="BG370" s="67"/>
      <c r="BH370" s="180"/>
      <c r="BI370" s="194">
        <f>SUMPRODUCT(CHOOSE({1,2,3,4},D240,D305,D435,D500),CHOOSE({1,2,3,4},DL338,DL338,DL338,DL338))</f>
        <v>0</v>
      </c>
      <c r="BJ370" s="194">
        <f>SUMPRODUCT(CHOOSE({1,2,3,4},E240,E305,E435,E500),CHOOSE({1,2,3,4},DM338,DM338,DM338,DM338))</f>
        <v>0</v>
      </c>
      <c r="BK370" s="194">
        <f>SUMPRODUCT(CHOOSE({1,2,3,4},F240,F305,F435,F500),CHOOSE({1,2,3,4},DN338,DN338,DN338,DN338))</f>
        <v>0</v>
      </c>
      <c r="BL370" s="194">
        <f>SUMPRODUCT(CHOOSE({1,2,3,4},G240,G305,G435,G500),CHOOSE({1,2,3,4},DO338,DO338,DO338,DO338))</f>
        <v>0</v>
      </c>
      <c r="BM370" s="194">
        <f>SUMPRODUCT(CHOOSE({1,2,3,4},H240,H305,H435,H500),CHOOSE({1,2,3,4},DP338,DP338,DP338,DP338))</f>
        <v>0</v>
      </c>
      <c r="BN370" s="194">
        <f>SUMPRODUCT(CHOOSE({1,2,3,4},I240,I305,I435,I500),CHOOSE({1,2,3,4},DQ338,DQ338,DQ338,DQ338))</f>
        <v>0</v>
      </c>
      <c r="BO370" s="194">
        <f>SUMPRODUCT(CHOOSE({1,2,3,4},J240,J305,J435,J500),CHOOSE({1,2,3,4},DR338,DR338,DR338,DR338))</f>
        <v>0</v>
      </c>
      <c r="BP370" s="194">
        <f>SUMPRODUCT(CHOOSE({1,2,3,4},K240,K305,K435,K500),CHOOSE({1,2,3,4},DS338,DS338,DS338,DS338))</f>
        <v>0</v>
      </c>
      <c r="BQ370" s="194">
        <f>SUMPRODUCT(CHOOSE({1,2,3,4},L240,L305,L435,L500),CHOOSE({1,2,3,4},DT338,DT338,DT338,DT338))</f>
        <v>0</v>
      </c>
      <c r="BR370" s="194">
        <f>SUMPRODUCT(CHOOSE({1,2,3,4},M240,M305,M435,M500),CHOOSE({1,2,3,4},DU338,DU338,DU338,DU338))</f>
        <v>0</v>
      </c>
      <c r="BS370" s="194">
        <f>SUMPRODUCT(CHOOSE({1,2,3,4},N240,N305,N435,N500),CHOOSE({1,2,3,4},DV338,DV338,DV338,DV338))</f>
        <v>0</v>
      </c>
      <c r="BT370" s="194">
        <f>SUMPRODUCT(CHOOSE({1,2,3,4},O240,O305,O435,O500),CHOOSE({1,2,3,4},DW338,DW338,DW338,DW338))</f>
        <v>0</v>
      </c>
      <c r="BU370" s="194">
        <f>SUMPRODUCT(CHOOSE({1,2,3,4},P240,P305,P435,P500),CHOOSE({1,2,3,4},DX338,DX338,DX338,DX338))</f>
        <v>0</v>
      </c>
      <c r="BV370" s="194">
        <f>SUMPRODUCT(CHOOSE({1,2,3,4},Q240,Q305,Q435,Q500),CHOOSE({1,2,3,4},DY338,DY338,DY338,DY338))</f>
        <v>0</v>
      </c>
      <c r="BW370" s="194">
        <f>SUMPRODUCT(CHOOSE({1,2,3,4},R240,R305,R435,R500),CHOOSE({1,2,3,4},DZ338,DZ338,DZ338,DZ338))</f>
        <v>0</v>
      </c>
      <c r="BX370" s="194">
        <f>SUMPRODUCT(CHOOSE({1,2,3,4},S240,S305,S435,S500),CHOOSE({1,2,3,4},EA338,EA338,EA338,EA338))</f>
        <v>0</v>
      </c>
      <c r="BY370" s="194">
        <f>SUMPRODUCT(CHOOSE({1,2,3,4},T240,T305,T435,T500),CHOOSE({1,2,3,4},EB338,EB338,EB338,EB338))</f>
        <v>0</v>
      </c>
      <c r="BZ370" s="194">
        <f>SUMPRODUCT(CHOOSE({1,2,3,4},U240,U305,U435,U500),CHOOSE({1,2,3,4},EC338,EC338,EC338,EC338))</f>
        <v>0</v>
      </c>
      <c r="CA370" s="194">
        <f>SUMPRODUCT(CHOOSE({1,2,3,4},V240,V305,V435,V500),CHOOSE({1,2,3,4},ED338,ED338,ED338,ED338))</f>
        <v>0</v>
      </c>
      <c r="CB370" s="194">
        <f>SUMPRODUCT(CHOOSE({1,2,3,4},W240,W305,W435,W500),CHOOSE({1,2,3,4},EE338,EE338,EE338,EE338))</f>
        <v>0</v>
      </c>
      <c r="CC370" s="194">
        <f>SUMPRODUCT(CHOOSE({1,2,3,4},X240,X305,X435,X500),CHOOSE({1,2,3,4},EF338,EF338,EF338,EF338))</f>
        <v>0</v>
      </c>
      <c r="CD370" s="194">
        <f>SUMPRODUCT(CHOOSE({1,2,3,4},Y240,Y305,Y435,Y500),CHOOSE({1,2,3,4},EG338,EG338,EG338,EG338))</f>
        <v>0</v>
      </c>
      <c r="CE370" s="194">
        <f>SUMPRODUCT(CHOOSE({1,2,3,4},Z240,Z305,Z435,Z500),CHOOSE({1,2,3,4},EH338,EH338,EH338,EH338))</f>
        <v>0</v>
      </c>
      <c r="CF370" s="194">
        <f>SUMPRODUCT(CHOOSE({1,2,3,4},AA240,AA305,AA435,AA500),CHOOSE({1,2,3,4},EI338,EI338,EI338,EI338))</f>
        <v>0</v>
      </c>
      <c r="CG370" s="194">
        <f>SUMPRODUCT(CHOOSE({1,2,3,4},AB240,AB305,AB435,AB500),CHOOSE({1,2,3,4},EJ338,EJ338,EJ338,EJ338))</f>
        <v>0</v>
      </c>
    </row>
    <row r="371" spans="2:85" x14ac:dyDescent="0.3">
      <c r="B371" s="1">
        <v>5</v>
      </c>
      <c r="C371" s="1"/>
      <c r="D371" s="155"/>
      <c r="E371" s="155"/>
      <c r="F371" s="155"/>
      <c r="G371" s="155"/>
      <c r="H371" s="155">
        <f t="shared" si="67"/>
        <v>0</v>
      </c>
      <c r="I371" s="155">
        <f t="shared" si="67"/>
        <v>0</v>
      </c>
      <c r="J371" s="155">
        <f t="shared" si="67"/>
        <v>0</v>
      </c>
      <c r="K371" s="155">
        <f t="shared" si="67"/>
        <v>0</v>
      </c>
      <c r="L371" s="155">
        <f t="shared" si="67"/>
        <v>0</v>
      </c>
      <c r="M371" s="155">
        <f t="shared" si="67"/>
        <v>0</v>
      </c>
      <c r="N371" s="155">
        <f t="shared" si="67"/>
        <v>0</v>
      </c>
      <c r="O371" s="155">
        <f t="shared" si="67"/>
        <v>0</v>
      </c>
      <c r="P371" s="155">
        <f t="shared" si="67"/>
        <v>0</v>
      </c>
      <c r="Q371" s="155">
        <f t="shared" si="67"/>
        <v>0</v>
      </c>
      <c r="R371" s="155">
        <f t="shared" si="67"/>
        <v>0</v>
      </c>
      <c r="S371" s="155">
        <f t="shared" si="67"/>
        <v>0</v>
      </c>
      <c r="T371" s="155">
        <f t="shared" si="67"/>
        <v>0</v>
      </c>
      <c r="U371" s="155">
        <f t="shared" si="67"/>
        <v>0</v>
      </c>
      <c r="V371" s="155">
        <f t="shared" si="67"/>
        <v>0</v>
      </c>
      <c r="W371" s="155">
        <f t="shared" si="67"/>
        <v>0</v>
      </c>
      <c r="X371" s="155">
        <f t="shared" si="67"/>
        <v>0</v>
      </c>
      <c r="Y371" s="155">
        <f t="shared" si="67"/>
        <v>0</v>
      </c>
      <c r="Z371" s="155">
        <f t="shared" si="67"/>
        <v>0</v>
      </c>
      <c r="AA371" s="155">
        <f t="shared" si="67"/>
        <v>0</v>
      </c>
      <c r="AB371" s="155">
        <f t="shared" si="67"/>
        <v>0</v>
      </c>
      <c r="AC371" s="155"/>
      <c r="AD371" s="155"/>
      <c r="AE371" s="155"/>
      <c r="AF371" s="155"/>
      <c r="AG371" s="170">
        <f t="shared" si="68"/>
        <v>0</v>
      </c>
      <c r="AH371" s="170">
        <f t="shared" si="69"/>
        <v>0</v>
      </c>
      <c r="AI371" s="170">
        <f t="shared" si="70"/>
        <v>0</v>
      </c>
      <c r="AJ371" s="170">
        <f t="shared" si="71"/>
        <v>0</v>
      </c>
      <c r="AK371" s="170">
        <f t="shared" si="71"/>
        <v>0</v>
      </c>
      <c r="AL371" s="170">
        <f t="shared" si="71"/>
        <v>0</v>
      </c>
      <c r="AM371" s="170">
        <f t="shared" si="71"/>
        <v>0</v>
      </c>
      <c r="AN371" s="170">
        <f t="shared" si="71"/>
        <v>0</v>
      </c>
      <c r="AO371" s="170">
        <f t="shared" si="71"/>
        <v>0</v>
      </c>
      <c r="AP371" s="170">
        <f t="shared" si="71"/>
        <v>0</v>
      </c>
      <c r="AQ371" s="170">
        <f t="shared" si="71"/>
        <v>0</v>
      </c>
      <c r="AR371" s="170">
        <f t="shared" si="71"/>
        <v>0</v>
      </c>
      <c r="AS371" s="170">
        <f t="shared" si="71"/>
        <v>0</v>
      </c>
      <c r="AT371" s="170">
        <f t="shared" si="71"/>
        <v>0</v>
      </c>
      <c r="AU371" s="170">
        <f t="shared" si="71"/>
        <v>0</v>
      </c>
      <c r="AV371" s="170">
        <f t="shared" si="71"/>
        <v>0</v>
      </c>
      <c r="AW371" s="170">
        <f t="shared" si="71"/>
        <v>0</v>
      </c>
      <c r="AX371" s="170">
        <f t="shared" si="71"/>
        <v>0</v>
      </c>
      <c r="AY371" s="170">
        <f t="shared" si="71"/>
        <v>0</v>
      </c>
      <c r="AZ371" s="170">
        <f t="shared" si="71"/>
        <v>0</v>
      </c>
      <c r="BA371" s="170">
        <f t="shared" si="71"/>
        <v>0</v>
      </c>
      <c r="BB371" s="170">
        <f t="shared" si="71"/>
        <v>0</v>
      </c>
      <c r="BC371" s="170">
        <f t="shared" si="71"/>
        <v>0</v>
      </c>
      <c r="BD371" s="170">
        <f t="shared" si="71"/>
        <v>0</v>
      </c>
      <c r="BE371" s="170">
        <f t="shared" si="71"/>
        <v>0</v>
      </c>
      <c r="BF371" s="67"/>
      <c r="BG371" s="67"/>
      <c r="BH371" s="180"/>
      <c r="BI371" s="194">
        <f>SUMPRODUCT(CHOOSE({1,2,3,4},D241,D306,D436,D501),CHOOSE({1,2,3,4},DL339,DL339,DL339,DL339))</f>
        <v>0</v>
      </c>
      <c r="BJ371" s="194">
        <f>SUMPRODUCT(CHOOSE({1,2,3,4},E241,E306,E436,E501),CHOOSE({1,2,3,4},DM339,DM339,DM339,DM339))</f>
        <v>0</v>
      </c>
      <c r="BK371" s="194">
        <f>SUMPRODUCT(CHOOSE({1,2,3,4},F241,F306,F436,F501),CHOOSE({1,2,3,4},DN339,DN339,DN339,DN339))</f>
        <v>0</v>
      </c>
      <c r="BL371" s="194">
        <f>SUMPRODUCT(CHOOSE({1,2,3,4},G241,G306,G436,G501),CHOOSE({1,2,3,4},DO339,DO339,DO339,DO339))</f>
        <v>0</v>
      </c>
      <c r="BM371" s="194">
        <f>SUMPRODUCT(CHOOSE({1,2,3,4},H241,H306,H436,H501),CHOOSE({1,2,3,4},DP339,DP339,DP339,DP339))</f>
        <v>0</v>
      </c>
      <c r="BN371" s="194">
        <f>SUMPRODUCT(CHOOSE({1,2,3,4},I241,I306,I436,I501),CHOOSE({1,2,3,4},DQ339,DQ339,DQ339,DQ339))</f>
        <v>0</v>
      </c>
      <c r="BO371" s="194">
        <f>SUMPRODUCT(CHOOSE({1,2,3,4},J241,J306,J436,J501),CHOOSE({1,2,3,4},DR339,DR339,DR339,DR339))</f>
        <v>0</v>
      </c>
      <c r="BP371" s="194">
        <f>SUMPRODUCT(CHOOSE({1,2,3,4},K241,K306,K436,K501),CHOOSE({1,2,3,4},DS339,DS339,DS339,DS339))</f>
        <v>0</v>
      </c>
      <c r="BQ371" s="194">
        <f>SUMPRODUCT(CHOOSE({1,2,3,4},L241,L306,L436,L501),CHOOSE({1,2,3,4},DT339,DT339,DT339,DT339))</f>
        <v>0</v>
      </c>
      <c r="BR371" s="194">
        <f>SUMPRODUCT(CHOOSE({1,2,3,4},M241,M306,M436,M501),CHOOSE({1,2,3,4},DU339,DU339,DU339,DU339))</f>
        <v>0</v>
      </c>
      <c r="BS371" s="194">
        <f>SUMPRODUCT(CHOOSE({1,2,3,4},N241,N306,N436,N501),CHOOSE({1,2,3,4},DV339,DV339,DV339,DV339))</f>
        <v>0</v>
      </c>
      <c r="BT371" s="194">
        <f>SUMPRODUCT(CHOOSE({1,2,3,4},O241,O306,O436,O501),CHOOSE({1,2,3,4},DW339,DW339,DW339,DW339))</f>
        <v>0</v>
      </c>
      <c r="BU371" s="194">
        <f>SUMPRODUCT(CHOOSE({1,2,3,4},P241,P306,P436,P501),CHOOSE({1,2,3,4},DX339,DX339,DX339,DX339))</f>
        <v>0</v>
      </c>
      <c r="BV371" s="194">
        <f>SUMPRODUCT(CHOOSE({1,2,3,4},Q241,Q306,Q436,Q501),CHOOSE({1,2,3,4},DY339,DY339,DY339,DY339))</f>
        <v>0</v>
      </c>
      <c r="BW371" s="194">
        <f>SUMPRODUCT(CHOOSE({1,2,3,4},R241,R306,R436,R501),CHOOSE({1,2,3,4},DZ339,DZ339,DZ339,DZ339))</f>
        <v>0</v>
      </c>
      <c r="BX371" s="194">
        <f>SUMPRODUCT(CHOOSE({1,2,3,4},S241,S306,S436,S501),CHOOSE({1,2,3,4},EA339,EA339,EA339,EA339))</f>
        <v>0</v>
      </c>
      <c r="BY371" s="194">
        <f>SUMPRODUCT(CHOOSE({1,2,3,4},T241,T306,T436,T501),CHOOSE({1,2,3,4},EB339,EB339,EB339,EB339))</f>
        <v>0</v>
      </c>
      <c r="BZ371" s="194">
        <f>SUMPRODUCT(CHOOSE({1,2,3,4},U241,U306,U436,U501),CHOOSE({1,2,3,4},EC339,EC339,EC339,EC339))</f>
        <v>0</v>
      </c>
      <c r="CA371" s="194">
        <f>SUMPRODUCT(CHOOSE({1,2,3,4},V241,V306,V436,V501),CHOOSE({1,2,3,4},ED339,ED339,ED339,ED339))</f>
        <v>0</v>
      </c>
      <c r="CB371" s="194">
        <f>SUMPRODUCT(CHOOSE({1,2,3,4},W241,W306,W436,W501),CHOOSE({1,2,3,4},EE339,EE339,EE339,EE339))</f>
        <v>0</v>
      </c>
      <c r="CC371" s="194">
        <f>SUMPRODUCT(CHOOSE({1,2,3,4},X241,X306,X436,X501),CHOOSE({1,2,3,4},EF339,EF339,EF339,EF339))</f>
        <v>0</v>
      </c>
      <c r="CD371" s="194">
        <f>SUMPRODUCT(CHOOSE({1,2,3,4},Y241,Y306,Y436,Y501),CHOOSE({1,2,3,4},EG339,EG339,EG339,EG339))</f>
        <v>0</v>
      </c>
      <c r="CE371" s="194">
        <f>SUMPRODUCT(CHOOSE({1,2,3,4},Z241,Z306,Z436,Z501),CHOOSE({1,2,3,4},EH339,EH339,EH339,EH339))</f>
        <v>0</v>
      </c>
      <c r="CF371" s="194">
        <f>SUMPRODUCT(CHOOSE({1,2,3,4},AA241,AA306,AA436,AA501),CHOOSE({1,2,3,4},EI339,EI339,EI339,EI339))</f>
        <v>0</v>
      </c>
      <c r="CG371" s="194">
        <f>SUMPRODUCT(CHOOSE({1,2,3,4},AB241,AB306,AB436,AB501),CHOOSE({1,2,3,4},EJ339,EJ339,EJ339,EJ339))</f>
        <v>0</v>
      </c>
    </row>
    <row r="372" spans="2:85" x14ac:dyDescent="0.3">
      <c r="B372" s="1">
        <v>6</v>
      </c>
      <c r="C372" s="1"/>
      <c r="D372" s="155"/>
      <c r="E372" s="155"/>
      <c r="F372" s="155"/>
      <c r="G372" s="155"/>
      <c r="H372" s="155"/>
      <c r="I372" s="155">
        <f t="shared" si="67"/>
        <v>0</v>
      </c>
      <c r="J372" s="155">
        <f t="shared" si="67"/>
        <v>0</v>
      </c>
      <c r="K372" s="155">
        <f t="shared" si="67"/>
        <v>0</v>
      </c>
      <c r="L372" s="155">
        <f t="shared" si="67"/>
        <v>0</v>
      </c>
      <c r="M372" s="155">
        <f t="shared" si="67"/>
        <v>0</v>
      </c>
      <c r="N372" s="155">
        <f t="shared" si="67"/>
        <v>0</v>
      </c>
      <c r="O372" s="155">
        <f t="shared" si="67"/>
        <v>0</v>
      </c>
      <c r="P372" s="155">
        <f t="shared" si="67"/>
        <v>0</v>
      </c>
      <c r="Q372" s="155">
        <f t="shared" si="67"/>
        <v>0</v>
      </c>
      <c r="R372" s="155">
        <f t="shared" si="67"/>
        <v>0</v>
      </c>
      <c r="S372" s="155">
        <f t="shared" si="67"/>
        <v>0</v>
      </c>
      <c r="T372" s="155">
        <f t="shared" si="67"/>
        <v>0</v>
      </c>
      <c r="U372" s="155">
        <f t="shared" si="67"/>
        <v>0</v>
      </c>
      <c r="V372" s="155">
        <f t="shared" si="67"/>
        <v>0</v>
      </c>
      <c r="W372" s="155">
        <f t="shared" si="67"/>
        <v>0</v>
      </c>
      <c r="X372" s="155">
        <f t="shared" si="67"/>
        <v>0</v>
      </c>
      <c r="Y372" s="155">
        <f t="shared" si="67"/>
        <v>0</v>
      </c>
      <c r="Z372" s="155">
        <f t="shared" si="67"/>
        <v>0</v>
      </c>
      <c r="AA372" s="155">
        <f t="shared" si="67"/>
        <v>0</v>
      </c>
      <c r="AB372" s="155">
        <f t="shared" si="67"/>
        <v>0</v>
      </c>
      <c r="AC372" s="155"/>
      <c r="AD372" s="155"/>
      <c r="AE372" s="155"/>
      <c r="AF372" s="155"/>
      <c r="AG372" s="170">
        <f t="shared" si="68"/>
        <v>0</v>
      </c>
      <c r="AH372" s="170">
        <f t="shared" si="69"/>
        <v>0</v>
      </c>
      <c r="AI372" s="170">
        <f t="shared" si="70"/>
        <v>0</v>
      </c>
      <c r="AJ372" s="170">
        <f t="shared" si="71"/>
        <v>0</v>
      </c>
      <c r="AK372" s="170">
        <f t="shared" si="71"/>
        <v>0</v>
      </c>
      <c r="AL372" s="170">
        <f t="shared" si="71"/>
        <v>0</v>
      </c>
      <c r="AM372" s="170">
        <f t="shared" si="71"/>
        <v>0</v>
      </c>
      <c r="AN372" s="170">
        <f t="shared" si="71"/>
        <v>0</v>
      </c>
      <c r="AO372" s="170">
        <f t="shared" si="71"/>
        <v>0</v>
      </c>
      <c r="AP372" s="170">
        <f t="shared" si="71"/>
        <v>0</v>
      </c>
      <c r="AQ372" s="170">
        <f t="shared" si="71"/>
        <v>0</v>
      </c>
      <c r="AR372" s="170">
        <f t="shared" si="71"/>
        <v>0</v>
      </c>
      <c r="AS372" s="170">
        <f t="shared" si="71"/>
        <v>0</v>
      </c>
      <c r="AT372" s="170">
        <f t="shared" si="71"/>
        <v>0</v>
      </c>
      <c r="AU372" s="170">
        <f t="shared" si="71"/>
        <v>0</v>
      </c>
      <c r="AV372" s="170">
        <f t="shared" si="71"/>
        <v>0</v>
      </c>
      <c r="AW372" s="170">
        <f t="shared" si="71"/>
        <v>0</v>
      </c>
      <c r="AX372" s="170">
        <f t="shared" si="71"/>
        <v>0</v>
      </c>
      <c r="AY372" s="170">
        <f t="shared" si="71"/>
        <v>0</v>
      </c>
      <c r="AZ372" s="170">
        <f t="shared" si="71"/>
        <v>0</v>
      </c>
      <c r="BA372" s="170">
        <f t="shared" si="71"/>
        <v>0</v>
      </c>
      <c r="BB372" s="170">
        <f t="shared" si="71"/>
        <v>0</v>
      </c>
      <c r="BC372" s="170">
        <f t="shared" si="71"/>
        <v>0</v>
      </c>
      <c r="BD372" s="170">
        <f t="shared" si="71"/>
        <v>0</v>
      </c>
      <c r="BE372" s="170">
        <f t="shared" si="71"/>
        <v>0</v>
      </c>
      <c r="BF372" s="67"/>
      <c r="BG372" s="67"/>
      <c r="BH372" s="180"/>
      <c r="BI372" s="194">
        <f>SUMPRODUCT(CHOOSE({1,2,3,4},D242,D307,D437,D502),CHOOSE({1,2,3,4},DL340,DL340,DL340,DL340))</f>
        <v>0</v>
      </c>
      <c r="BJ372" s="194">
        <f>SUMPRODUCT(CHOOSE({1,2,3,4},E242,E307,E437,E502),CHOOSE({1,2,3,4},DM340,DM340,DM340,DM340))</f>
        <v>0</v>
      </c>
      <c r="BK372" s="194">
        <f>SUMPRODUCT(CHOOSE({1,2,3,4},F242,F307,F437,F502),CHOOSE({1,2,3,4},DN340,DN340,DN340,DN340))</f>
        <v>0</v>
      </c>
      <c r="BL372" s="194">
        <f>SUMPRODUCT(CHOOSE({1,2,3,4},G242,G307,G437,G502),CHOOSE({1,2,3,4},DO340,DO340,DO340,DO340))</f>
        <v>0</v>
      </c>
      <c r="BM372" s="194">
        <f>SUMPRODUCT(CHOOSE({1,2,3,4},H242,H307,H437,H502),CHOOSE({1,2,3,4},DP340,DP340,DP340,DP340))</f>
        <v>0</v>
      </c>
      <c r="BN372" s="194">
        <f>SUMPRODUCT(CHOOSE({1,2,3,4},I242,I307,I437,I502),CHOOSE({1,2,3,4},DQ340,DQ340,DQ340,DQ340))</f>
        <v>0</v>
      </c>
      <c r="BO372" s="194">
        <f>SUMPRODUCT(CHOOSE({1,2,3,4},J242,J307,J437,J502),CHOOSE({1,2,3,4},DR340,DR340,DR340,DR340))</f>
        <v>0</v>
      </c>
      <c r="BP372" s="194">
        <f>SUMPRODUCT(CHOOSE({1,2,3,4},K242,K307,K437,K502),CHOOSE({1,2,3,4},DS340,DS340,DS340,DS340))</f>
        <v>0</v>
      </c>
      <c r="BQ372" s="194">
        <f>SUMPRODUCT(CHOOSE({1,2,3,4},L242,L307,L437,L502),CHOOSE({1,2,3,4},DT340,DT340,DT340,DT340))</f>
        <v>0</v>
      </c>
      <c r="BR372" s="194">
        <f>SUMPRODUCT(CHOOSE({1,2,3,4},M242,M307,M437,M502),CHOOSE({1,2,3,4},DU340,DU340,DU340,DU340))</f>
        <v>0</v>
      </c>
      <c r="BS372" s="194">
        <f>SUMPRODUCT(CHOOSE({1,2,3,4},N242,N307,N437,N502),CHOOSE({1,2,3,4},DV340,DV340,DV340,DV340))</f>
        <v>0</v>
      </c>
      <c r="BT372" s="194">
        <f>SUMPRODUCT(CHOOSE({1,2,3,4},O242,O307,O437,O502),CHOOSE({1,2,3,4},DW340,DW340,DW340,DW340))</f>
        <v>0</v>
      </c>
      <c r="BU372" s="194">
        <f>SUMPRODUCT(CHOOSE({1,2,3,4},P242,P307,P437,P502),CHOOSE({1,2,3,4},DX340,DX340,DX340,DX340))</f>
        <v>0</v>
      </c>
      <c r="BV372" s="194">
        <f>SUMPRODUCT(CHOOSE({1,2,3,4},Q242,Q307,Q437,Q502),CHOOSE({1,2,3,4},DY340,DY340,DY340,DY340))</f>
        <v>0</v>
      </c>
      <c r="BW372" s="194">
        <f>SUMPRODUCT(CHOOSE({1,2,3,4},R242,R307,R437,R502),CHOOSE({1,2,3,4},DZ340,DZ340,DZ340,DZ340))</f>
        <v>0</v>
      </c>
      <c r="BX372" s="194">
        <f>SUMPRODUCT(CHOOSE({1,2,3,4},S242,S307,S437,S502),CHOOSE({1,2,3,4},EA340,EA340,EA340,EA340))</f>
        <v>0</v>
      </c>
      <c r="BY372" s="194">
        <f>SUMPRODUCT(CHOOSE({1,2,3,4},T242,T307,T437,T502),CHOOSE({1,2,3,4},EB340,EB340,EB340,EB340))</f>
        <v>0</v>
      </c>
      <c r="BZ372" s="194">
        <f>SUMPRODUCT(CHOOSE({1,2,3,4},U242,U307,U437,U502),CHOOSE({1,2,3,4},EC340,EC340,EC340,EC340))</f>
        <v>0</v>
      </c>
      <c r="CA372" s="194">
        <f>SUMPRODUCT(CHOOSE({1,2,3,4},V242,V307,V437,V502),CHOOSE({1,2,3,4},ED340,ED340,ED340,ED340))</f>
        <v>0</v>
      </c>
      <c r="CB372" s="194">
        <f>SUMPRODUCT(CHOOSE({1,2,3,4},W242,W307,W437,W502),CHOOSE({1,2,3,4},EE340,EE340,EE340,EE340))</f>
        <v>0</v>
      </c>
      <c r="CC372" s="194">
        <f>SUMPRODUCT(CHOOSE({1,2,3,4},X242,X307,X437,X502),CHOOSE({1,2,3,4},EF340,EF340,EF340,EF340))</f>
        <v>0</v>
      </c>
      <c r="CD372" s="194">
        <f>SUMPRODUCT(CHOOSE({1,2,3,4},Y242,Y307,Y437,Y502),CHOOSE({1,2,3,4},EG340,EG340,EG340,EG340))</f>
        <v>0</v>
      </c>
      <c r="CE372" s="194">
        <f>SUMPRODUCT(CHOOSE({1,2,3,4},Z242,Z307,Z437,Z502),CHOOSE({1,2,3,4},EH340,EH340,EH340,EH340))</f>
        <v>0</v>
      </c>
      <c r="CF372" s="194">
        <f>SUMPRODUCT(CHOOSE({1,2,3,4},AA242,AA307,AA437,AA502),CHOOSE({1,2,3,4},EI340,EI340,EI340,EI340))</f>
        <v>0</v>
      </c>
      <c r="CG372" s="194">
        <f>SUMPRODUCT(CHOOSE({1,2,3,4},AB242,AB307,AB437,AB502),CHOOSE({1,2,3,4},EJ340,EJ340,EJ340,EJ340))</f>
        <v>0</v>
      </c>
    </row>
    <row r="373" spans="2:85" x14ac:dyDescent="0.3">
      <c r="B373" s="1">
        <v>7</v>
      </c>
      <c r="C373" s="1"/>
      <c r="D373" s="155"/>
      <c r="E373" s="155"/>
      <c r="F373" s="155"/>
      <c r="G373" s="155"/>
      <c r="H373" s="155"/>
      <c r="I373" s="155"/>
      <c r="J373" s="155">
        <f t="shared" si="67"/>
        <v>0</v>
      </c>
      <c r="K373" s="155">
        <f t="shared" si="67"/>
        <v>0</v>
      </c>
      <c r="L373" s="155">
        <f t="shared" si="67"/>
        <v>0</v>
      </c>
      <c r="M373" s="155">
        <f t="shared" si="67"/>
        <v>0</v>
      </c>
      <c r="N373" s="155">
        <f t="shared" si="67"/>
        <v>0</v>
      </c>
      <c r="O373" s="155">
        <f t="shared" si="67"/>
        <v>0</v>
      </c>
      <c r="P373" s="155">
        <f t="shared" si="67"/>
        <v>0</v>
      </c>
      <c r="Q373" s="155">
        <f t="shared" si="67"/>
        <v>0</v>
      </c>
      <c r="R373" s="155">
        <f t="shared" si="67"/>
        <v>0</v>
      </c>
      <c r="S373" s="155">
        <f t="shared" si="67"/>
        <v>0</v>
      </c>
      <c r="T373" s="155">
        <f t="shared" si="67"/>
        <v>0</v>
      </c>
      <c r="U373" s="155">
        <f t="shared" si="67"/>
        <v>0</v>
      </c>
      <c r="V373" s="155">
        <f t="shared" si="67"/>
        <v>0</v>
      </c>
      <c r="W373" s="155">
        <f t="shared" si="67"/>
        <v>0</v>
      </c>
      <c r="X373" s="155">
        <f t="shared" si="67"/>
        <v>0</v>
      </c>
      <c r="Y373" s="155">
        <f t="shared" si="67"/>
        <v>0</v>
      </c>
      <c r="Z373" s="155">
        <f t="shared" si="67"/>
        <v>0</v>
      </c>
      <c r="AA373" s="155">
        <f t="shared" si="67"/>
        <v>0</v>
      </c>
      <c r="AB373" s="155">
        <f t="shared" si="67"/>
        <v>0</v>
      </c>
      <c r="AC373" s="155"/>
      <c r="AD373" s="155"/>
      <c r="AE373" s="155"/>
      <c r="AF373" s="155"/>
      <c r="AG373" s="170">
        <f t="shared" si="68"/>
        <v>0</v>
      </c>
      <c r="AH373" s="170">
        <f t="shared" si="69"/>
        <v>0</v>
      </c>
      <c r="AI373" s="170">
        <f t="shared" si="70"/>
        <v>0</v>
      </c>
      <c r="AJ373" s="170">
        <f t="shared" si="71"/>
        <v>0</v>
      </c>
      <c r="AK373" s="170">
        <f t="shared" si="71"/>
        <v>0</v>
      </c>
      <c r="AL373" s="170">
        <f t="shared" si="71"/>
        <v>0</v>
      </c>
      <c r="AM373" s="170">
        <f t="shared" si="71"/>
        <v>0</v>
      </c>
      <c r="AN373" s="170">
        <f t="shared" si="71"/>
        <v>0</v>
      </c>
      <c r="AO373" s="170">
        <f t="shared" si="71"/>
        <v>0</v>
      </c>
      <c r="AP373" s="170">
        <f t="shared" si="71"/>
        <v>0</v>
      </c>
      <c r="AQ373" s="170">
        <f t="shared" si="71"/>
        <v>0</v>
      </c>
      <c r="AR373" s="170">
        <f t="shared" si="71"/>
        <v>0</v>
      </c>
      <c r="AS373" s="170">
        <f t="shared" si="71"/>
        <v>0</v>
      </c>
      <c r="AT373" s="170">
        <f t="shared" si="71"/>
        <v>0</v>
      </c>
      <c r="AU373" s="170">
        <f t="shared" si="71"/>
        <v>0</v>
      </c>
      <c r="AV373" s="170">
        <f t="shared" si="71"/>
        <v>0</v>
      </c>
      <c r="AW373" s="170">
        <f t="shared" si="71"/>
        <v>0</v>
      </c>
      <c r="AX373" s="170">
        <f t="shared" si="71"/>
        <v>0</v>
      </c>
      <c r="AY373" s="170">
        <f t="shared" si="71"/>
        <v>0</v>
      </c>
      <c r="AZ373" s="170">
        <f t="shared" si="71"/>
        <v>0</v>
      </c>
      <c r="BA373" s="170">
        <f t="shared" si="71"/>
        <v>0</v>
      </c>
      <c r="BB373" s="170">
        <f t="shared" si="71"/>
        <v>0</v>
      </c>
      <c r="BC373" s="170">
        <f t="shared" si="71"/>
        <v>0</v>
      </c>
      <c r="BD373" s="170">
        <f t="shared" si="71"/>
        <v>0</v>
      </c>
      <c r="BE373" s="170">
        <f t="shared" si="71"/>
        <v>0</v>
      </c>
      <c r="BF373" s="67"/>
      <c r="BG373" s="67"/>
      <c r="BH373" s="180"/>
      <c r="BI373" s="194">
        <f>SUMPRODUCT(CHOOSE({1,2,3,4},D243,D308,D438,D503),CHOOSE({1,2,3,4},DL341,DL341,DL341,DL341))</f>
        <v>0</v>
      </c>
      <c r="BJ373" s="194">
        <f>SUMPRODUCT(CHOOSE({1,2,3,4},E243,E308,E438,E503),CHOOSE({1,2,3,4},DM341,DM341,DM341,DM341))</f>
        <v>0</v>
      </c>
      <c r="BK373" s="194">
        <f>SUMPRODUCT(CHOOSE({1,2,3,4},F243,F308,F438,F503),CHOOSE({1,2,3,4},DN341,DN341,DN341,DN341))</f>
        <v>0</v>
      </c>
      <c r="BL373" s="194">
        <f>SUMPRODUCT(CHOOSE({1,2,3,4},G243,G308,G438,G503),CHOOSE({1,2,3,4},DO341,DO341,DO341,DO341))</f>
        <v>0</v>
      </c>
      <c r="BM373" s="194">
        <f>SUMPRODUCT(CHOOSE({1,2,3,4},H243,H308,H438,H503),CHOOSE({1,2,3,4},DP341,DP341,DP341,DP341))</f>
        <v>0</v>
      </c>
      <c r="BN373" s="194">
        <f>SUMPRODUCT(CHOOSE({1,2,3,4},I243,I308,I438,I503),CHOOSE({1,2,3,4},DQ341,DQ341,DQ341,DQ341))</f>
        <v>0</v>
      </c>
      <c r="BO373" s="194">
        <f>SUMPRODUCT(CHOOSE({1,2,3,4},J243,J308,J438,J503),CHOOSE({1,2,3,4},DR341,DR341,DR341,DR341))</f>
        <v>0</v>
      </c>
      <c r="BP373" s="194">
        <f>SUMPRODUCT(CHOOSE({1,2,3,4},K243,K308,K438,K503),CHOOSE({1,2,3,4},DS341,DS341,DS341,DS341))</f>
        <v>0</v>
      </c>
      <c r="BQ373" s="194">
        <f>SUMPRODUCT(CHOOSE({1,2,3,4},L243,L308,L438,L503),CHOOSE({1,2,3,4},DT341,DT341,DT341,DT341))</f>
        <v>0</v>
      </c>
      <c r="BR373" s="194">
        <f>SUMPRODUCT(CHOOSE({1,2,3,4},M243,M308,M438,M503),CHOOSE({1,2,3,4},DU341,DU341,DU341,DU341))</f>
        <v>0</v>
      </c>
      <c r="BS373" s="194">
        <f>SUMPRODUCT(CHOOSE({1,2,3,4},N243,N308,N438,N503),CHOOSE({1,2,3,4},DV341,DV341,DV341,DV341))</f>
        <v>0</v>
      </c>
      <c r="BT373" s="194">
        <f>SUMPRODUCT(CHOOSE({1,2,3,4},O243,O308,O438,O503),CHOOSE({1,2,3,4},DW341,DW341,DW341,DW341))</f>
        <v>0</v>
      </c>
      <c r="BU373" s="194">
        <f>SUMPRODUCT(CHOOSE({1,2,3,4},P243,P308,P438,P503),CHOOSE({1,2,3,4},DX341,DX341,DX341,DX341))</f>
        <v>0</v>
      </c>
      <c r="BV373" s="194">
        <f>SUMPRODUCT(CHOOSE({1,2,3,4},Q243,Q308,Q438,Q503),CHOOSE({1,2,3,4},DY341,DY341,DY341,DY341))</f>
        <v>0</v>
      </c>
      <c r="BW373" s="194">
        <f>SUMPRODUCT(CHOOSE({1,2,3,4},R243,R308,R438,R503),CHOOSE({1,2,3,4},DZ341,DZ341,DZ341,DZ341))</f>
        <v>0</v>
      </c>
      <c r="BX373" s="194">
        <f>SUMPRODUCT(CHOOSE({1,2,3,4},S243,S308,S438,S503),CHOOSE({1,2,3,4},EA341,EA341,EA341,EA341))</f>
        <v>0</v>
      </c>
      <c r="BY373" s="194">
        <f>SUMPRODUCT(CHOOSE({1,2,3,4},T243,T308,T438,T503),CHOOSE({1,2,3,4},EB341,EB341,EB341,EB341))</f>
        <v>0</v>
      </c>
      <c r="BZ373" s="194">
        <f>SUMPRODUCT(CHOOSE({1,2,3,4},U243,U308,U438,U503),CHOOSE({1,2,3,4},EC341,EC341,EC341,EC341))</f>
        <v>0</v>
      </c>
      <c r="CA373" s="194">
        <f>SUMPRODUCT(CHOOSE({1,2,3,4},V243,V308,V438,V503),CHOOSE({1,2,3,4},ED341,ED341,ED341,ED341))</f>
        <v>0</v>
      </c>
      <c r="CB373" s="194">
        <f>SUMPRODUCT(CHOOSE({1,2,3,4},W243,W308,W438,W503),CHOOSE({1,2,3,4},EE341,EE341,EE341,EE341))</f>
        <v>0</v>
      </c>
      <c r="CC373" s="194">
        <f>SUMPRODUCT(CHOOSE({1,2,3,4},X243,X308,X438,X503),CHOOSE({1,2,3,4},EF341,EF341,EF341,EF341))</f>
        <v>0</v>
      </c>
      <c r="CD373" s="194">
        <f>SUMPRODUCT(CHOOSE({1,2,3,4},Y243,Y308,Y438,Y503),CHOOSE({1,2,3,4},EG341,EG341,EG341,EG341))</f>
        <v>0</v>
      </c>
      <c r="CE373" s="194">
        <f>SUMPRODUCT(CHOOSE({1,2,3,4},Z243,Z308,Z438,Z503),CHOOSE({1,2,3,4},EH341,EH341,EH341,EH341))</f>
        <v>0</v>
      </c>
      <c r="CF373" s="194">
        <f>SUMPRODUCT(CHOOSE({1,2,3,4},AA243,AA308,AA438,AA503),CHOOSE({1,2,3,4},EI341,EI341,EI341,EI341))</f>
        <v>0</v>
      </c>
      <c r="CG373" s="194">
        <f>SUMPRODUCT(CHOOSE({1,2,3,4},AB243,AB308,AB438,AB503),CHOOSE({1,2,3,4},EJ341,EJ341,EJ341,EJ341))</f>
        <v>0</v>
      </c>
    </row>
    <row r="374" spans="2:85" x14ac:dyDescent="0.3">
      <c r="B374" s="1">
        <v>8</v>
      </c>
      <c r="C374" s="1"/>
      <c r="D374" s="155"/>
      <c r="E374" s="155"/>
      <c r="F374" s="155"/>
      <c r="G374" s="155"/>
      <c r="H374" s="155"/>
      <c r="I374" s="155"/>
      <c r="J374" s="155"/>
      <c r="K374" s="155">
        <f t="shared" si="67"/>
        <v>0</v>
      </c>
      <c r="L374" s="155">
        <f t="shared" si="67"/>
        <v>0</v>
      </c>
      <c r="M374" s="155">
        <f t="shared" si="67"/>
        <v>0</v>
      </c>
      <c r="N374" s="155">
        <f t="shared" si="67"/>
        <v>0</v>
      </c>
      <c r="O374" s="155">
        <f t="shared" si="67"/>
        <v>0</v>
      </c>
      <c r="P374" s="155">
        <f t="shared" si="67"/>
        <v>0</v>
      </c>
      <c r="Q374" s="155">
        <f t="shared" si="67"/>
        <v>0</v>
      </c>
      <c r="R374" s="155">
        <f t="shared" si="67"/>
        <v>0</v>
      </c>
      <c r="S374" s="155">
        <f t="shared" si="67"/>
        <v>0</v>
      </c>
      <c r="T374" s="155">
        <f t="shared" si="67"/>
        <v>0</v>
      </c>
      <c r="U374" s="155">
        <f t="shared" si="67"/>
        <v>0</v>
      </c>
      <c r="V374" s="155">
        <f t="shared" si="67"/>
        <v>0</v>
      </c>
      <c r="W374" s="155">
        <f t="shared" si="67"/>
        <v>0</v>
      </c>
      <c r="X374" s="155">
        <f t="shared" si="67"/>
        <v>0</v>
      </c>
      <c r="Y374" s="155">
        <f t="shared" si="67"/>
        <v>0</v>
      </c>
      <c r="Z374" s="155">
        <f t="shared" si="67"/>
        <v>0</v>
      </c>
      <c r="AA374" s="155">
        <f t="shared" si="67"/>
        <v>0</v>
      </c>
      <c r="AB374" s="155">
        <f t="shared" si="67"/>
        <v>0</v>
      </c>
      <c r="AC374" s="155"/>
      <c r="AD374" s="155"/>
      <c r="AE374" s="155"/>
      <c r="AF374" s="155"/>
      <c r="AG374" s="170">
        <f t="shared" si="68"/>
        <v>0</v>
      </c>
      <c r="AH374" s="170">
        <f t="shared" si="69"/>
        <v>0</v>
      </c>
      <c r="AI374" s="170">
        <f t="shared" si="70"/>
        <v>0</v>
      </c>
      <c r="AJ374" s="170">
        <f t="shared" si="71"/>
        <v>0</v>
      </c>
      <c r="AK374" s="170">
        <f t="shared" si="71"/>
        <v>0</v>
      </c>
      <c r="AL374" s="170">
        <f t="shared" si="71"/>
        <v>0</v>
      </c>
      <c r="AM374" s="170">
        <f t="shared" si="71"/>
        <v>0</v>
      </c>
      <c r="AN374" s="170">
        <f t="shared" si="71"/>
        <v>0</v>
      </c>
      <c r="AO374" s="170">
        <f t="shared" si="71"/>
        <v>0</v>
      </c>
      <c r="AP374" s="170">
        <f t="shared" si="71"/>
        <v>0</v>
      </c>
      <c r="AQ374" s="170">
        <f t="shared" si="71"/>
        <v>0</v>
      </c>
      <c r="AR374" s="170">
        <f t="shared" si="71"/>
        <v>0</v>
      </c>
      <c r="AS374" s="170">
        <f t="shared" si="71"/>
        <v>0</v>
      </c>
      <c r="AT374" s="170">
        <f t="shared" si="71"/>
        <v>0</v>
      </c>
      <c r="AU374" s="170">
        <f t="shared" si="71"/>
        <v>0</v>
      </c>
      <c r="AV374" s="170">
        <f t="shared" si="71"/>
        <v>0</v>
      </c>
      <c r="AW374" s="170">
        <f t="shared" si="71"/>
        <v>0</v>
      </c>
      <c r="AX374" s="170">
        <f t="shared" si="71"/>
        <v>0</v>
      </c>
      <c r="AY374" s="170">
        <f t="shared" si="71"/>
        <v>0</v>
      </c>
      <c r="AZ374" s="170">
        <f t="shared" si="71"/>
        <v>0</v>
      </c>
      <c r="BA374" s="170">
        <f t="shared" si="71"/>
        <v>0</v>
      </c>
      <c r="BB374" s="170">
        <f t="shared" si="71"/>
        <v>0</v>
      </c>
      <c r="BC374" s="170">
        <f t="shared" si="71"/>
        <v>0</v>
      </c>
      <c r="BD374" s="170">
        <f t="shared" si="71"/>
        <v>0</v>
      </c>
      <c r="BE374" s="170">
        <f t="shared" si="71"/>
        <v>0</v>
      </c>
      <c r="BF374" s="67"/>
      <c r="BG374" s="67"/>
      <c r="BH374" s="180"/>
      <c r="BI374" s="194">
        <f>SUMPRODUCT(CHOOSE({1,2,3,4},D244,D309,D439,D504),CHOOSE({1,2,3,4},DL342,DL342,DL342,DL342))</f>
        <v>0</v>
      </c>
      <c r="BJ374" s="194">
        <f>SUMPRODUCT(CHOOSE({1,2,3,4},E244,E309,E439,E504),CHOOSE({1,2,3,4},DM342,DM342,DM342,DM342))</f>
        <v>0</v>
      </c>
      <c r="BK374" s="194">
        <f>SUMPRODUCT(CHOOSE({1,2,3,4},F244,F309,F439,F504),CHOOSE({1,2,3,4},DN342,DN342,DN342,DN342))</f>
        <v>0</v>
      </c>
      <c r="BL374" s="194">
        <f>SUMPRODUCT(CHOOSE({1,2,3,4},G244,G309,G439,G504),CHOOSE({1,2,3,4},DO342,DO342,DO342,DO342))</f>
        <v>0</v>
      </c>
      <c r="BM374" s="194">
        <f>SUMPRODUCT(CHOOSE({1,2,3,4},H244,H309,H439,H504),CHOOSE({1,2,3,4},DP342,DP342,DP342,DP342))</f>
        <v>0</v>
      </c>
      <c r="BN374" s="194">
        <f>SUMPRODUCT(CHOOSE({1,2,3,4},I244,I309,I439,I504),CHOOSE({1,2,3,4},DQ342,DQ342,DQ342,DQ342))</f>
        <v>0</v>
      </c>
      <c r="BO374" s="194">
        <f>SUMPRODUCT(CHOOSE({1,2,3,4},J244,J309,J439,J504),CHOOSE({1,2,3,4},DR342,DR342,DR342,DR342))</f>
        <v>0</v>
      </c>
      <c r="BP374" s="194">
        <f>SUMPRODUCT(CHOOSE({1,2,3,4},K244,K309,K439,K504),CHOOSE({1,2,3,4},DS342,DS342,DS342,DS342))</f>
        <v>0</v>
      </c>
      <c r="BQ374" s="194">
        <f>SUMPRODUCT(CHOOSE({1,2,3,4},L244,L309,L439,L504),CHOOSE({1,2,3,4},DT342,DT342,DT342,DT342))</f>
        <v>0</v>
      </c>
      <c r="BR374" s="194">
        <f>SUMPRODUCT(CHOOSE({1,2,3,4},M244,M309,M439,M504),CHOOSE({1,2,3,4},DU342,DU342,DU342,DU342))</f>
        <v>0</v>
      </c>
      <c r="BS374" s="194">
        <f>SUMPRODUCT(CHOOSE({1,2,3,4},N244,N309,N439,N504),CHOOSE({1,2,3,4},DV342,DV342,DV342,DV342))</f>
        <v>0</v>
      </c>
      <c r="BT374" s="194">
        <f>SUMPRODUCT(CHOOSE({1,2,3,4},O244,O309,O439,O504),CHOOSE({1,2,3,4},DW342,DW342,DW342,DW342))</f>
        <v>0</v>
      </c>
      <c r="BU374" s="194">
        <f>SUMPRODUCT(CHOOSE({1,2,3,4},P244,P309,P439,P504),CHOOSE({1,2,3,4},DX342,DX342,DX342,DX342))</f>
        <v>0</v>
      </c>
      <c r="BV374" s="194">
        <f>SUMPRODUCT(CHOOSE({1,2,3,4},Q244,Q309,Q439,Q504),CHOOSE({1,2,3,4},DY342,DY342,DY342,DY342))</f>
        <v>0</v>
      </c>
      <c r="BW374" s="194">
        <f>SUMPRODUCT(CHOOSE({1,2,3,4},R244,R309,R439,R504),CHOOSE({1,2,3,4},DZ342,DZ342,DZ342,DZ342))</f>
        <v>0</v>
      </c>
      <c r="BX374" s="194">
        <f>SUMPRODUCT(CHOOSE({1,2,3,4},S244,S309,S439,S504),CHOOSE({1,2,3,4},EA342,EA342,EA342,EA342))</f>
        <v>0</v>
      </c>
      <c r="BY374" s="194">
        <f>SUMPRODUCT(CHOOSE({1,2,3,4},T244,T309,T439,T504),CHOOSE({1,2,3,4},EB342,EB342,EB342,EB342))</f>
        <v>0</v>
      </c>
      <c r="BZ374" s="194">
        <f>SUMPRODUCT(CHOOSE({1,2,3,4},U244,U309,U439,U504),CHOOSE({1,2,3,4},EC342,EC342,EC342,EC342))</f>
        <v>0</v>
      </c>
      <c r="CA374" s="194">
        <f>SUMPRODUCT(CHOOSE({1,2,3,4},V244,V309,V439,V504),CHOOSE({1,2,3,4},ED342,ED342,ED342,ED342))</f>
        <v>0</v>
      </c>
      <c r="CB374" s="194">
        <f>SUMPRODUCT(CHOOSE({1,2,3,4},W244,W309,W439,W504),CHOOSE({1,2,3,4},EE342,EE342,EE342,EE342))</f>
        <v>0</v>
      </c>
      <c r="CC374" s="194">
        <f>SUMPRODUCT(CHOOSE({1,2,3,4},X244,X309,X439,X504),CHOOSE({1,2,3,4},EF342,EF342,EF342,EF342))</f>
        <v>0</v>
      </c>
      <c r="CD374" s="194">
        <f>SUMPRODUCT(CHOOSE({1,2,3,4},Y244,Y309,Y439,Y504),CHOOSE({1,2,3,4},EG342,EG342,EG342,EG342))</f>
        <v>0</v>
      </c>
      <c r="CE374" s="194">
        <f>SUMPRODUCT(CHOOSE({1,2,3,4},Z244,Z309,Z439,Z504),CHOOSE({1,2,3,4},EH342,EH342,EH342,EH342))</f>
        <v>0</v>
      </c>
      <c r="CF374" s="194">
        <f>SUMPRODUCT(CHOOSE({1,2,3,4},AA244,AA309,AA439,AA504),CHOOSE({1,2,3,4},EI342,EI342,EI342,EI342))</f>
        <v>0</v>
      </c>
      <c r="CG374" s="194">
        <f>SUMPRODUCT(CHOOSE({1,2,3,4},AB244,AB309,AB439,AB504),CHOOSE({1,2,3,4},EJ342,EJ342,EJ342,EJ342))</f>
        <v>0</v>
      </c>
    </row>
    <row r="375" spans="2:85" x14ac:dyDescent="0.3">
      <c r="B375" s="1">
        <v>9</v>
      </c>
      <c r="C375" s="1"/>
      <c r="D375" s="155"/>
      <c r="E375" s="155"/>
      <c r="F375" s="155"/>
      <c r="G375" s="155"/>
      <c r="H375" s="155"/>
      <c r="I375" s="155"/>
      <c r="J375" s="155"/>
      <c r="K375" s="155"/>
      <c r="L375" s="155">
        <f t="shared" si="67"/>
        <v>0</v>
      </c>
      <c r="M375" s="155">
        <f t="shared" si="67"/>
        <v>0</v>
      </c>
      <c r="N375" s="155">
        <f t="shared" si="67"/>
        <v>0</v>
      </c>
      <c r="O375" s="155">
        <f t="shared" si="67"/>
        <v>0</v>
      </c>
      <c r="P375" s="155">
        <f t="shared" si="67"/>
        <v>0</v>
      </c>
      <c r="Q375" s="155">
        <f t="shared" si="67"/>
        <v>0</v>
      </c>
      <c r="R375" s="155">
        <f t="shared" si="67"/>
        <v>0</v>
      </c>
      <c r="S375" s="155">
        <f t="shared" si="67"/>
        <v>0</v>
      </c>
      <c r="T375" s="155">
        <f t="shared" si="67"/>
        <v>0</v>
      </c>
      <c r="U375" s="155">
        <f t="shared" si="67"/>
        <v>0</v>
      </c>
      <c r="V375" s="155">
        <f t="shared" si="67"/>
        <v>0</v>
      </c>
      <c r="W375" s="155">
        <f t="shared" si="67"/>
        <v>0</v>
      </c>
      <c r="X375" s="155">
        <f t="shared" si="67"/>
        <v>0</v>
      </c>
      <c r="Y375" s="155">
        <f t="shared" si="67"/>
        <v>0</v>
      </c>
      <c r="Z375" s="155">
        <f t="shared" si="67"/>
        <v>0</v>
      </c>
      <c r="AA375" s="155">
        <f t="shared" si="67"/>
        <v>0</v>
      </c>
      <c r="AB375" s="155">
        <f t="shared" si="67"/>
        <v>0</v>
      </c>
      <c r="AC375" s="155"/>
      <c r="AD375" s="155"/>
      <c r="AE375" s="155"/>
      <c r="AF375" s="155"/>
      <c r="AG375" s="170">
        <f t="shared" si="68"/>
        <v>0</v>
      </c>
      <c r="AH375" s="170">
        <f t="shared" si="69"/>
        <v>0</v>
      </c>
      <c r="AI375" s="170">
        <f t="shared" si="70"/>
        <v>0</v>
      </c>
      <c r="AJ375" s="170">
        <f t="shared" si="71"/>
        <v>0</v>
      </c>
      <c r="AK375" s="170">
        <f t="shared" si="71"/>
        <v>0</v>
      </c>
      <c r="AL375" s="170">
        <f t="shared" si="71"/>
        <v>0</v>
      </c>
      <c r="AM375" s="170">
        <f t="shared" si="71"/>
        <v>0</v>
      </c>
      <c r="AN375" s="170">
        <f t="shared" si="71"/>
        <v>0</v>
      </c>
      <c r="AO375" s="170">
        <f t="shared" si="71"/>
        <v>0</v>
      </c>
      <c r="AP375" s="170">
        <f t="shared" si="71"/>
        <v>0</v>
      </c>
      <c r="AQ375" s="170">
        <f t="shared" si="71"/>
        <v>0</v>
      </c>
      <c r="AR375" s="170">
        <f t="shared" si="71"/>
        <v>0</v>
      </c>
      <c r="AS375" s="170">
        <f t="shared" si="71"/>
        <v>0</v>
      </c>
      <c r="AT375" s="170">
        <f t="shared" si="71"/>
        <v>0</v>
      </c>
      <c r="AU375" s="170">
        <f t="shared" si="71"/>
        <v>0</v>
      </c>
      <c r="AV375" s="170">
        <f t="shared" si="71"/>
        <v>0</v>
      </c>
      <c r="AW375" s="170">
        <f t="shared" si="71"/>
        <v>0</v>
      </c>
      <c r="AX375" s="170">
        <f t="shared" si="71"/>
        <v>0</v>
      </c>
      <c r="AY375" s="170">
        <f t="shared" si="71"/>
        <v>0</v>
      </c>
      <c r="AZ375" s="170">
        <f t="shared" si="71"/>
        <v>0</v>
      </c>
      <c r="BA375" s="170">
        <f t="shared" si="71"/>
        <v>0</v>
      </c>
      <c r="BB375" s="170">
        <f t="shared" si="71"/>
        <v>0</v>
      </c>
      <c r="BC375" s="170">
        <f t="shared" si="71"/>
        <v>0</v>
      </c>
      <c r="BD375" s="170">
        <f t="shared" si="71"/>
        <v>0</v>
      </c>
      <c r="BE375" s="170">
        <f t="shared" si="71"/>
        <v>0</v>
      </c>
      <c r="BF375" s="67"/>
      <c r="BG375" s="67"/>
      <c r="BH375" s="180"/>
      <c r="BI375" s="194">
        <f>SUMPRODUCT(CHOOSE({1,2,3,4},D245,D310,D440,D505),CHOOSE({1,2,3,4},DL343,DL343,DL343,DL343))</f>
        <v>0</v>
      </c>
      <c r="BJ375" s="194">
        <f>SUMPRODUCT(CHOOSE({1,2,3,4},E245,E310,E440,E505),CHOOSE({1,2,3,4},DM343,DM343,DM343,DM343))</f>
        <v>0</v>
      </c>
      <c r="BK375" s="194">
        <f>SUMPRODUCT(CHOOSE({1,2,3,4},F245,F310,F440,F505),CHOOSE({1,2,3,4},DN343,DN343,DN343,DN343))</f>
        <v>0</v>
      </c>
      <c r="BL375" s="194">
        <f>SUMPRODUCT(CHOOSE({1,2,3,4},G245,G310,G440,G505),CHOOSE({1,2,3,4},DO343,DO343,DO343,DO343))</f>
        <v>0</v>
      </c>
      <c r="BM375" s="194">
        <f>SUMPRODUCT(CHOOSE({1,2,3,4},H245,H310,H440,H505),CHOOSE({1,2,3,4},DP343,DP343,DP343,DP343))</f>
        <v>0</v>
      </c>
      <c r="BN375" s="194">
        <f>SUMPRODUCT(CHOOSE({1,2,3,4},I245,I310,I440,I505),CHOOSE({1,2,3,4},DQ343,DQ343,DQ343,DQ343))</f>
        <v>0</v>
      </c>
      <c r="BO375" s="194">
        <f>SUMPRODUCT(CHOOSE({1,2,3,4},J245,J310,J440,J505),CHOOSE({1,2,3,4},DR343,DR343,DR343,DR343))</f>
        <v>0</v>
      </c>
      <c r="BP375" s="194">
        <f>SUMPRODUCT(CHOOSE({1,2,3,4},K245,K310,K440,K505),CHOOSE({1,2,3,4},DS343,DS343,DS343,DS343))</f>
        <v>0</v>
      </c>
      <c r="BQ375" s="194">
        <f>SUMPRODUCT(CHOOSE({1,2,3,4},L245,L310,L440,L505),CHOOSE({1,2,3,4},DT343,DT343,DT343,DT343))</f>
        <v>0</v>
      </c>
      <c r="BR375" s="194">
        <f>SUMPRODUCT(CHOOSE({1,2,3,4},M245,M310,M440,M505),CHOOSE({1,2,3,4},DU343,DU343,DU343,DU343))</f>
        <v>0</v>
      </c>
      <c r="BS375" s="194">
        <f>SUMPRODUCT(CHOOSE({1,2,3,4},N245,N310,N440,N505),CHOOSE({1,2,3,4},DV343,DV343,DV343,DV343))</f>
        <v>0</v>
      </c>
      <c r="BT375" s="194">
        <f>SUMPRODUCT(CHOOSE({1,2,3,4},O245,O310,O440,O505),CHOOSE({1,2,3,4},DW343,DW343,DW343,DW343))</f>
        <v>0</v>
      </c>
      <c r="BU375" s="194">
        <f>SUMPRODUCT(CHOOSE({1,2,3,4},P245,P310,P440,P505),CHOOSE({1,2,3,4},DX343,DX343,DX343,DX343))</f>
        <v>0</v>
      </c>
      <c r="BV375" s="194">
        <f>SUMPRODUCT(CHOOSE({1,2,3,4},Q245,Q310,Q440,Q505),CHOOSE({1,2,3,4},DY343,DY343,DY343,DY343))</f>
        <v>0</v>
      </c>
      <c r="BW375" s="194">
        <f>SUMPRODUCT(CHOOSE({1,2,3,4},R245,R310,R440,R505),CHOOSE({1,2,3,4},DZ343,DZ343,DZ343,DZ343))</f>
        <v>0</v>
      </c>
      <c r="BX375" s="194">
        <f>SUMPRODUCT(CHOOSE({1,2,3,4},S245,S310,S440,S505),CHOOSE({1,2,3,4},EA343,EA343,EA343,EA343))</f>
        <v>0</v>
      </c>
      <c r="BY375" s="194">
        <f>SUMPRODUCT(CHOOSE({1,2,3,4},T245,T310,T440,T505),CHOOSE({1,2,3,4},EB343,EB343,EB343,EB343))</f>
        <v>0</v>
      </c>
      <c r="BZ375" s="194">
        <f>SUMPRODUCT(CHOOSE({1,2,3,4},U245,U310,U440,U505),CHOOSE({1,2,3,4},EC343,EC343,EC343,EC343))</f>
        <v>0</v>
      </c>
      <c r="CA375" s="194">
        <f>SUMPRODUCT(CHOOSE({1,2,3,4},V245,V310,V440,V505),CHOOSE({1,2,3,4},ED343,ED343,ED343,ED343))</f>
        <v>0</v>
      </c>
      <c r="CB375" s="194">
        <f>SUMPRODUCT(CHOOSE({1,2,3,4},W245,W310,W440,W505),CHOOSE({1,2,3,4},EE343,EE343,EE343,EE343))</f>
        <v>0</v>
      </c>
      <c r="CC375" s="194">
        <f>SUMPRODUCT(CHOOSE({1,2,3,4},X245,X310,X440,X505),CHOOSE({1,2,3,4},EF343,EF343,EF343,EF343))</f>
        <v>0</v>
      </c>
      <c r="CD375" s="194">
        <f>SUMPRODUCT(CHOOSE({1,2,3,4},Y245,Y310,Y440,Y505),CHOOSE({1,2,3,4},EG343,EG343,EG343,EG343))</f>
        <v>0</v>
      </c>
      <c r="CE375" s="194">
        <f>SUMPRODUCT(CHOOSE({1,2,3,4},Z245,Z310,Z440,Z505),CHOOSE({1,2,3,4},EH343,EH343,EH343,EH343))</f>
        <v>0</v>
      </c>
      <c r="CF375" s="194">
        <f>SUMPRODUCT(CHOOSE({1,2,3,4},AA245,AA310,AA440,AA505),CHOOSE({1,2,3,4},EI343,EI343,EI343,EI343))</f>
        <v>0</v>
      </c>
      <c r="CG375" s="194">
        <f>SUMPRODUCT(CHOOSE({1,2,3,4},AB245,AB310,AB440,AB505),CHOOSE({1,2,3,4},EJ343,EJ343,EJ343,EJ343))</f>
        <v>0</v>
      </c>
    </row>
    <row r="376" spans="2:85" x14ac:dyDescent="0.3">
      <c r="B376" s="1">
        <v>10</v>
      </c>
      <c r="C376" s="1"/>
      <c r="D376" s="155"/>
      <c r="E376" s="155"/>
      <c r="F376" s="155"/>
      <c r="G376" s="155"/>
      <c r="H376" s="155"/>
      <c r="I376" s="155"/>
      <c r="J376" s="155"/>
      <c r="K376" s="155"/>
      <c r="L376" s="155"/>
      <c r="M376" s="155">
        <f t="shared" si="67"/>
        <v>0</v>
      </c>
      <c r="N376" s="155">
        <f t="shared" si="67"/>
        <v>0</v>
      </c>
      <c r="O376" s="155">
        <f t="shared" si="67"/>
        <v>0</v>
      </c>
      <c r="P376" s="155">
        <f t="shared" si="67"/>
        <v>0</v>
      </c>
      <c r="Q376" s="155">
        <f t="shared" si="67"/>
        <v>0</v>
      </c>
      <c r="R376" s="155">
        <f t="shared" si="67"/>
        <v>0</v>
      </c>
      <c r="S376" s="155">
        <f t="shared" si="67"/>
        <v>0</v>
      </c>
      <c r="T376" s="155">
        <f t="shared" si="67"/>
        <v>0</v>
      </c>
      <c r="U376" s="155">
        <f t="shared" si="67"/>
        <v>0</v>
      </c>
      <c r="V376" s="155">
        <f t="shared" si="67"/>
        <v>0</v>
      </c>
      <c r="W376" s="155">
        <f t="shared" si="67"/>
        <v>0</v>
      </c>
      <c r="X376" s="155">
        <f t="shared" si="67"/>
        <v>0</v>
      </c>
      <c r="Y376" s="155">
        <f t="shared" si="67"/>
        <v>0</v>
      </c>
      <c r="Z376" s="155">
        <f t="shared" si="67"/>
        <v>0</v>
      </c>
      <c r="AA376" s="155">
        <f t="shared" si="67"/>
        <v>0</v>
      </c>
      <c r="AB376" s="155">
        <f t="shared" si="67"/>
        <v>0</v>
      </c>
      <c r="AC376" s="155"/>
      <c r="AD376" s="155"/>
      <c r="AE376" s="155"/>
      <c r="AF376" s="155"/>
      <c r="AG376" s="170">
        <f t="shared" si="68"/>
        <v>0</v>
      </c>
      <c r="AH376" s="170">
        <f t="shared" si="69"/>
        <v>0</v>
      </c>
      <c r="AI376" s="170">
        <f t="shared" si="70"/>
        <v>0</v>
      </c>
      <c r="AJ376" s="170">
        <f t="shared" si="71"/>
        <v>0</v>
      </c>
      <c r="AK376" s="170">
        <f t="shared" si="71"/>
        <v>0</v>
      </c>
      <c r="AL376" s="170">
        <f t="shared" si="71"/>
        <v>0</v>
      </c>
      <c r="AM376" s="170">
        <f t="shared" si="71"/>
        <v>0</v>
      </c>
      <c r="AN376" s="170">
        <f t="shared" si="71"/>
        <v>0</v>
      </c>
      <c r="AO376" s="170">
        <f t="shared" si="71"/>
        <v>0</v>
      </c>
      <c r="AP376" s="170">
        <f t="shared" si="71"/>
        <v>0</v>
      </c>
      <c r="AQ376" s="170">
        <f t="shared" si="71"/>
        <v>0</v>
      </c>
      <c r="AR376" s="170">
        <f t="shared" si="71"/>
        <v>0</v>
      </c>
      <c r="AS376" s="170">
        <f t="shared" si="71"/>
        <v>0</v>
      </c>
      <c r="AT376" s="170">
        <f t="shared" si="71"/>
        <v>0</v>
      </c>
      <c r="AU376" s="170">
        <f t="shared" si="71"/>
        <v>0</v>
      </c>
      <c r="AV376" s="170">
        <f t="shared" si="71"/>
        <v>0</v>
      </c>
      <c r="AW376" s="170">
        <f t="shared" si="71"/>
        <v>0</v>
      </c>
      <c r="AX376" s="170">
        <f t="shared" si="71"/>
        <v>0</v>
      </c>
      <c r="AY376" s="170">
        <f t="shared" si="71"/>
        <v>0</v>
      </c>
      <c r="AZ376" s="170">
        <f t="shared" si="71"/>
        <v>0</v>
      </c>
      <c r="BA376" s="170">
        <f t="shared" si="71"/>
        <v>0</v>
      </c>
      <c r="BB376" s="170">
        <f t="shared" si="71"/>
        <v>0</v>
      </c>
      <c r="BC376" s="170">
        <f t="shared" si="71"/>
        <v>0</v>
      </c>
      <c r="BD376" s="170">
        <f t="shared" si="71"/>
        <v>0</v>
      </c>
      <c r="BE376" s="170">
        <f t="shared" si="71"/>
        <v>0</v>
      </c>
      <c r="BF376" s="67"/>
      <c r="BG376" s="67"/>
      <c r="BH376" s="180"/>
      <c r="BI376" s="194">
        <f>SUMPRODUCT(CHOOSE({1,2,3,4},D246,D311,D441,D506),CHOOSE({1,2,3,4},DL344,DL344,DL344,DL344))</f>
        <v>0</v>
      </c>
      <c r="BJ376" s="194">
        <f>SUMPRODUCT(CHOOSE({1,2,3,4},E246,E311,E441,E506),CHOOSE({1,2,3,4},DM344,DM344,DM344,DM344))</f>
        <v>0</v>
      </c>
      <c r="BK376" s="194">
        <f>SUMPRODUCT(CHOOSE({1,2,3,4},F246,F311,F441,F506),CHOOSE({1,2,3,4},DN344,DN344,DN344,DN344))</f>
        <v>0</v>
      </c>
      <c r="BL376" s="194">
        <f>SUMPRODUCT(CHOOSE({1,2,3,4},G246,G311,G441,G506),CHOOSE({1,2,3,4},DO344,DO344,DO344,DO344))</f>
        <v>0</v>
      </c>
      <c r="BM376" s="194">
        <f>SUMPRODUCT(CHOOSE({1,2,3,4},H246,H311,H441,H506),CHOOSE({1,2,3,4},DP344,DP344,DP344,DP344))</f>
        <v>0</v>
      </c>
      <c r="BN376" s="194">
        <f>SUMPRODUCT(CHOOSE({1,2,3,4},I246,I311,I441,I506),CHOOSE({1,2,3,4},DQ344,DQ344,DQ344,DQ344))</f>
        <v>0</v>
      </c>
      <c r="BO376" s="194">
        <f>SUMPRODUCT(CHOOSE({1,2,3,4},J246,J311,J441,J506),CHOOSE({1,2,3,4},DR344,DR344,DR344,DR344))</f>
        <v>0</v>
      </c>
      <c r="BP376" s="194">
        <f>SUMPRODUCT(CHOOSE({1,2,3,4},K246,K311,K441,K506),CHOOSE({1,2,3,4},DS344,DS344,DS344,DS344))</f>
        <v>0</v>
      </c>
      <c r="BQ376" s="194">
        <f>SUMPRODUCT(CHOOSE({1,2,3,4},L246,L311,L441,L506),CHOOSE({1,2,3,4},DT344,DT344,DT344,DT344))</f>
        <v>0</v>
      </c>
      <c r="BR376" s="194">
        <f>SUMPRODUCT(CHOOSE({1,2,3,4},M246,M311,M441,M506),CHOOSE({1,2,3,4},DU344,DU344,DU344,DU344))</f>
        <v>0</v>
      </c>
      <c r="BS376" s="194">
        <f>SUMPRODUCT(CHOOSE({1,2,3,4},N246,N311,N441,N506),CHOOSE({1,2,3,4},DV344,DV344,DV344,DV344))</f>
        <v>0</v>
      </c>
      <c r="BT376" s="194">
        <f>SUMPRODUCT(CHOOSE({1,2,3,4},O246,O311,O441,O506),CHOOSE({1,2,3,4},DW344,DW344,DW344,DW344))</f>
        <v>0</v>
      </c>
      <c r="BU376" s="194">
        <f>SUMPRODUCT(CHOOSE({1,2,3,4},P246,P311,P441,P506),CHOOSE({1,2,3,4},DX344,DX344,DX344,DX344))</f>
        <v>0</v>
      </c>
      <c r="BV376" s="194">
        <f>SUMPRODUCT(CHOOSE({1,2,3,4},Q246,Q311,Q441,Q506),CHOOSE({1,2,3,4},DY344,DY344,DY344,DY344))</f>
        <v>0</v>
      </c>
      <c r="BW376" s="194">
        <f>SUMPRODUCT(CHOOSE({1,2,3,4},R246,R311,R441,R506),CHOOSE({1,2,3,4},DZ344,DZ344,DZ344,DZ344))</f>
        <v>0</v>
      </c>
      <c r="BX376" s="194">
        <f>SUMPRODUCT(CHOOSE({1,2,3,4},S246,S311,S441,S506),CHOOSE({1,2,3,4},EA344,EA344,EA344,EA344))</f>
        <v>0</v>
      </c>
      <c r="BY376" s="194">
        <f>SUMPRODUCT(CHOOSE({1,2,3,4},T246,T311,T441,T506),CHOOSE({1,2,3,4},EB344,EB344,EB344,EB344))</f>
        <v>0</v>
      </c>
      <c r="BZ376" s="194">
        <f>SUMPRODUCT(CHOOSE({1,2,3,4},U246,U311,U441,U506),CHOOSE({1,2,3,4},EC344,EC344,EC344,EC344))</f>
        <v>0</v>
      </c>
      <c r="CA376" s="194">
        <f>SUMPRODUCT(CHOOSE({1,2,3,4},V246,V311,V441,V506),CHOOSE({1,2,3,4},ED344,ED344,ED344,ED344))</f>
        <v>0</v>
      </c>
      <c r="CB376" s="194">
        <f>SUMPRODUCT(CHOOSE({1,2,3,4},W246,W311,W441,W506),CHOOSE({1,2,3,4},EE344,EE344,EE344,EE344))</f>
        <v>0</v>
      </c>
      <c r="CC376" s="194">
        <f>SUMPRODUCT(CHOOSE({1,2,3,4},X246,X311,X441,X506),CHOOSE({1,2,3,4},EF344,EF344,EF344,EF344))</f>
        <v>0</v>
      </c>
      <c r="CD376" s="194">
        <f>SUMPRODUCT(CHOOSE({1,2,3,4},Y246,Y311,Y441,Y506),CHOOSE({1,2,3,4},EG344,EG344,EG344,EG344))</f>
        <v>0</v>
      </c>
      <c r="CE376" s="194">
        <f>SUMPRODUCT(CHOOSE({1,2,3,4},Z246,Z311,Z441,Z506),CHOOSE({1,2,3,4},EH344,EH344,EH344,EH344))</f>
        <v>0</v>
      </c>
      <c r="CF376" s="194">
        <f>SUMPRODUCT(CHOOSE({1,2,3,4},AA246,AA311,AA441,AA506),CHOOSE({1,2,3,4},EI344,EI344,EI344,EI344))</f>
        <v>0</v>
      </c>
      <c r="CG376" s="194">
        <f>SUMPRODUCT(CHOOSE({1,2,3,4},AB246,AB311,AB441,AB506),CHOOSE({1,2,3,4},EJ344,EJ344,EJ344,EJ344))</f>
        <v>0</v>
      </c>
    </row>
    <row r="377" spans="2:85" x14ac:dyDescent="0.3">
      <c r="B377" s="1">
        <v>11</v>
      </c>
      <c r="C377" s="1"/>
      <c r="D377" s="155"/>
      <c r="E377" s="155"/>
      <c r="F377" s="155"/>
      <c r="G377" s="155"/>
      <c r="H377" s="155"/>
      <c r="I377" s="155"/>
      <c r="J377" s="155"/>
      <c r="K377" s="155"/>
      <c r="L377" s="155"/>
      <c r="M377" s="155"/>
      <c r="N377" s="155">
        <f t="shared" si="67"/>
        <v>0</v>
      </c>
      <c r="O377" s="155">
        <f t="shared" si="67"/>
        <v>0</v>
      </c>
      <c r="P377" s="155">
        <f t="shared" si="67"/>
        <v>0</v>
      </c>
      <c r="Q377" s="155">
        <f t="shared" si="67"/>
        <v>0</v>
      </c>
      <c r="R377" s="155">
        <f t="shared" si="67"/>
        <v>0</v>
      </c>
      <c r="S377" s="155">
        <f t="shared" si="67"/>
        <v>0</v>
      </c>
      <c r="T377" s="155">
        <f t="shared" si="67"/>
        <v>0</v>
      </c>
      <c r="U377" s="155">
        <f t="shared" si="67"/>
        <v>0</v>
      </c>
      <c r="V377" s="155">
        <f t="shared" si="67"/>
        <v>0</v>
      </c>
      <c r="W377" s="155">
        <f t="shared" si="67"/>
        <v>0</v>
      </c>
      <c r="X377" s="155">
        <f t="shared" si="67"/>
        <v>0</v>
      </c>
      <c r="Y377" s="155">
        <f t="shared" si="67"/>
        <v>0</v>
      </c>
      <c r="Z377" s="155">
        <f t="shared" si="67"/>
        <v>0</v>
      </c>
      <c r="AA377" s="155">
        <f t="shared" si="67"/>
        <v>0</v>
      </c>
      <c r="AB377" s="155">
        <f t="shared" si="67"/>
        <v>0</v>
      </c>
      <c r="AC377" s="155"/>
      <c r="AD377" s="155"/>
      <c r="AE377" s="155"/>
      <c r="AF377" s="155"/>
      <c r="AG377" s="170">
        <f t="shared" si="68"/>
        <v>0</v>
      </c>
      <c r="AH377" s="170">
        <f t="shared" si="69"/>
        <v>0</v>
      </c>
      <c r="AI377" s="170">
        <f t="shared" si="70"/>
        <v>0</v>
      </c>
      <c r="AJ377" s="170">
        <f t="shared" si="71"/>
        <v>0</v>
      </c>
      <c r="AK377" s="170">
        <f t="shared" si="71"/>
        <v>0</v>
      </c>
      <c r="AL377" s="170">
        <f t="shared" si="71"/>
        <v>0</v>
      </c>
      <c r="AM377" s="170">
        <f t="shared" si="71"/>
        <v>0</v>
      </c>
      <c r="AN377" s="170">
        <f t="shared" si="71"/>
        <v>0</v>
      </c>
      <c r="AO377" s="170">
        <f t="shared" si="71"/>
        <v>0</v>
      </c>
      <c r="AP377" s="170">
        <f t="shared" si="71"/>
        <v>0</v>
      </c>
      <c r="AQ377" s="170">
        <f t="shared" si="71"/>
        <v>0</v>
      </c>
      <c r="AR377" s="170">
        <f t="shared" si="71"/>
        <v>0</v>
      </c>
      <c r="AS377" s="170">
        <f t="shared" si="71"/>
        <v>0</v>
      </c>
      <c r="AT377" s="170">
        <f t="shared" si="71"/>
        <v>0</v>
      </c>
      <c r="AU377" s="170">
        <f t="shared" si="71"/>
        <v>0</v>
      </c>
      <c r="AV377" s="170">
        <f t="shared" si="71"/>
        <v>0</v>
      </c>
      <c r="AW377" s="170">
        <f t="shared" si="71"/>
        <v>0</v>
      </c>
      <c r="AX377" s="170">
        <f t="shared" si="71"/>
        <v>0</v>
      </c>
      <c r="AY377" s="170">
        <f t="shared" si="71"/>
        <v>0</v>
      </c>
      <c r="AZ377" s="170">
        <f t="shared" si="71"/>
        <v>0</v>
      </c>
      <c r="BA377" s="170">
        <f t="shared" si="71"/>
        <v>0</v>
      </c>
      <c r="BB377" s="170">
        <f t="shared" si="71"/>
        <v>0</v>
      </c>
      <c r="BC377" s="170">
        <f t="shared" si="71"/>
        <v>0</v>
      </c>
      <c r="BD377" s="170">
        <f t="shared" si="71"/>
        <v>0</v>
      </c>
      <c r="BE377" s="170">
        <f t="shared" si="71"/>
        <v>0</v>
      </c>
      <c r="BF377" s="67"/>
      <c r="BG377" s="67"/>
      <c r="BH377" s="180"/>
      <c r="BI377" s="194">
        <f>SUMPRODUCT(CHOOSE({1,2,3,4},D247,D312,D442,D507),CHOOSE({1,2,3,4},DL345,DL345,DL345,DL345))</f>
        <v>0</v>
      </c>
      <c r="BJ377" s="194">
        <f>SUMPRODUCT(CHOOSE({1,2,3,4},E247,E312,E442,E507),CHOOSE({1,2,3,4},DM345,DM345,DM345,DM345))</f>
        <v>0</v>
      </c>
      <c r="BK377" s="194">
        <f>SUMPRODUCT(CHOOSE({1,2,3,4},F247,F312,F442,F507),CHOOSE({1,2,3,4},DN345,DN345,DN345,DN345))</f>
        <v>0</v>
      </c>
      <c r="BL377" s="194">
        <f>SUMPRODUCT(CHOOSE({1,2,3,4},G247,G312,G442,G507),CHOOSE({1,2,3,4},DO345,DO345,DO345,DO345))</f>
        <v>0</v>
      </c>
      <c r="BM377" s="194">
        <f>SUMPRODUCT(CHOOSE({1,2,3,4},H247,H312,H442,H507),CHOOSE({1,2,3,4},DP345,DP345,DP345,DP345))</f>
        <v>0</v>
      </c>
      <c r="BN377" s="194">
        <f>SUMPRODUCT(CHOOSE({1,2,3,4},I247,I312,I442,I507),CHOOSE({1,2,3,4},DQ345,DQ345,DQ345,DQ345))</f>
        <v>0</v>
      </c>
      <c r="BO377" s="194">
        <f>SUMPRODUCT(CHOOSE({1,2,3,4},J247,J312,J442,J507),CHOOSE({1,2,3,4},DR345,DR345,DR345,DR345))</f>
        <v>0</v>
      </c>
      <c r="BP377" s="194">
        <f>SUMPRODUCT(CHOOSE({1,2,3,4},K247,K312,K442,K507),CHOOSE({1,2,3,4},DS345,DS345,DS345,DS345))</f>
        <v>0</v>
      </c>
      <c r="BQ377" s="194">
        <f>SUMPRODUCT(CHOOSE({1,2,3,4},L247,L312,L442,L507),CHOOSE({1,2,3,4},DT345,DT345,DT345,DT345))</f>
        <v>0</v>
      </c>
      <c r="BR377" s="194">
        <f>SUMPRODUCT(CHOOSE({1,2,3,4},M247,M312,M442,M507),CHOOSE({1,2,3,4},DU345,DU345,DU345,DU345))</f>
        <v>0</v>
      </c>
      <c r="BS377" s="194">
        <f>SUMPRODUCT(CHOOSE({1,2,3,4},N247,N312,N442,N507),CHOOSE({1,2,3,4},DV345,DV345,DV345,DV345))</f>
        <v>0</v>
      </c>
      <c r="BT377" s="194">
        <f>SUMPRODUCT(CHOOSE({1,2,3,4},O247,O312,O442,O507),CHOOSE({1,2,3,4},DW345,DW345,DW345,DW345))</f>
        <v>0</v>
      </c>
      <c r="BU377" s="194">
        <f>SUMPRODUCT(CHOOSE({1,2,3,4},P247,P312,P442,P507),CHOOSE({1,2,3,4},DX345,DX345,DX345,DX345))</f>
        <v>0</v>
      </c>
      <c r="BV377" s="194">
        <f>SUMPRODUCT(CHOOSE({1,2,3,4},Q247,Q312,Q442,Q507),CHOOSE({1,2,3,4},DY345,DY345,DY345,DY345))</f>
        <v>0</v>
      </c>
      <c r="BW377" s="194">
        <f>SUMPRODUCT(CHOOSE({1,2,3,4},R247,R312,R442,R507),CHOOSE({1,2,3,4},DZ345,DZ345,DZ345,DZ345))</f>
        <v>0</v>
      </c>
      <c r="BX377" s="194">
        <f>SUMPRODUCT(CHOOSE({1,2,3,4},S247,S312,S442,S507),CHOOSE({1,2,3,4},EA345,EA345,EA345,EA345))</f>
        <v>0</v>
      </c>
      <c r="BY377" s="194">
        <f>SUMPRODUCT(CHOOSE({1,2,3,4},T247,T312,T442,T507),CHOOSE({1,2,3,4},EB345,EB345,EB345,EB345))</f>
        <v>0</v>
      </c>
      <c r="BZ377" s="194">
        <f>SUMPRODUCT(CHOOSE({1,2,3,4},U247,U312,U442,U507),CHOOSE({1,2,3,4},EC345,EC345,EC345,EC345))</f>
        <v>0</v>
      </c>
      <c r="CA377" s="194">
        <f>SUMPRODUCT(CHOOSE({1,2,3,4},V247,V312,V442,V507),CHOOSE({1,2,3,4},ED345,ED345,ED345,ED345))</f>
        <v>0</v>
      </c>
      <c r="CB377" s="194">
        <f>SUMPRODUCT(CHOOSE({1,2,3,4},W247,W312,W442,W507),CHOOSE({1,2,3,4},EE345,EE345,EE345,EE345))</f>
        <v>0</v>
      </c>
      <c r="CC377" s="194">
        <f>SUMPRODUCT(CHOOSE({1,2,3,4},X247,X312,X442,X507),CHOOSE({1,2,3,4},EF345,EF345,EF345,EF345))</f>
        <v>0</v>
      </c>
      <c r="CD377" s="194">
        <f>SUMPRODUCT(CHOOSE({1,2,3,4},Y247,Y312,Y442,Y507),CHOOSE({1,2,3,4},EG345,EG345,EG345,EG345))</f>
        <v>0</v>
      </c>
      <c r="CE377" s="194">
        <f>SUMPRODUCT(CHOOSE({1,2,3,4},Z247,Z312,Z442,Z507),CHOOSE({1,2,3,4},EH345,EH345,EH345,EH345))</f>
        <v>0</v>
      </c>
      <c r="CF377" s="194">
        <f>SUMPRODUCT(CHOOSE({1,2,3,4},AA247,AA312,AA442,AA507),CHOOSE({1,2,3,4},EI345,EI345,EI345,EI345))</f>
        <v>0</v>
      </c>
      <c r="CG377" s="194">
        <f>SUMPRODUCT(CHOOSE({1,2,3,4},AB247,AB312,AB442,AB507),CHOOSE({1,2,3,4},EJ345,EJ345,EJ345,EJ345))</f>
        <v>0</v>
      </c>
    </row>
    <row r="378" spans="2:85" x14ac:dyDescent="0.3">
      <c r="B378" s="1">
        <v>12</v>
      </c>
      <c r="C378" s="1"/>
      <c r="D378" s="155"/>
      <c r="E378" s="155"/>
      <c r="F378" s="155"/>
      <c r="G378" s="155"/>
      <c r="H378" s="155"/>
      <c r="I378" s="155"/>
      <c r="J378" s="155"/>
      <c r="K378" s="155"/>
      <c r="L378" s="155"/>
      <c r="M378" s="155"/>
      <c r="N378" s="155"/>
      <c r="O378" s="155">
        <f t="shared" si="67"/>
        <v>0</v>
      </c>
      <c r="P378" s="155">
        <f t="shared" si="67"/>
        <v>0</v>
      </c>
      <c r="Q378" s="155">
        <f t="shared" si="67"/>
        <v>0</v>
      </c>
      <c r="R378" s="155">
        <f t="shared" si="67"/>
        <v>0</v>
      </c>
      <c r="S378" s="155">
        <f t="shared" si="67"/>
        <v>0</v>
      </c>
      <c r="T378" s="155">
        <f t="shared" si="67"/>
        <v>0</v>
      </c>
      <c r="U378" s="155">
        <f t="shared" si="67"/>
        <v>0</v>
      </c>
      <c r="V378" s="155">
        <f t="shared" si="67"/>
        <v>0</v>
      </c>
      <c r="W378" s="155">
        <f t="shared" si="67"/>
        <v>0</v>
      </c>
      <c r="X378" s="155">
        <f t="shared" si="67"/>
        <v>0</v>
      </c>
      <c r="Y378" s="155">
        <f t="shared" si="67"/>
        <v>0</v>
      </c>
      <c r="Z378" s="155">
        <f t="shared" si="67"/>
        <v>0</v>
      </c>
      <c r="AA378" s="155">
        <f t="shared" si="67"/>
        <v>0</v>
      </c>
      <c r="AB378" s="155">
        <f t="shared" si="67"/>
        <v>0</v>
      </c>
      <c r="AC378" s="155"/>
      <c r="AD378" s="155"/>
      <c r="AE378" s="155"/>
      <c r="AF378" s="155"/>
      <c r="AG378" s="170">
        <f t="shared" si="68"/>
        <v>0</v>
      </c>
      <c r="AH378" s="170">
        <f t="shared" si="69"/>
        <v>0</v>
      </c>
      <c r="AI378" s="170">
        <f t="shared" si="70"/>
        <v>0</v>
      </c>
      <c r="AJ378" s="170">
        <f t="shared" si="71"/>
        <v>0</v>
      </c>
      <c r="AK378" s="170">
        <f t="shared" si="71"/>
        <v>0</v>
      </c>
      <c r="AL378" s="170">
        <f t="shared" si="71"/>
        <v>0</v>
      </c>
      <c r="AM378" s="170">
        <f t="shared" si="71"/>
        <v>0</v>
      </c>
      <c r="AN378" s="170">
        <f t="shared" si="71"/>
        <v>0</v>
      </c>
      <c r="AO378" s="170">
        <f t="shared" si="71"/>
        <v>0</v>
      </c>
      <c r="AP378" s="170">
        <f t="shared" si="71"/>
        <v>0</v>
      </c>
      <c r="AQ378" s="170">
        <f t="shared" si="71"/>
        <v>0</v>
      </c>
      <c r="AR378" s="170">
        <f t="shared" si="71"/>
        <v>0</v>
      </c>
      <c r="AS378" s="170">
        <f t="shared" si="71"/>
        <v>0</v>
      </c>
      <c r="AT378" s="170">
        <f t="shared" si="71"/>
        <v>0</v>
      </c>
      <c r="AU378" s="170">
        <f t="shared" si="71"/>
        <v>0</v>
      </c>
      <c r="AV378" s="170">
        <f t="shared" si="71"/>
        <v>0</v>
      </c>
      <c r="AW378" s="170">
        <f t="shared" ref="AW378:BE391" si="72">S152*BX346</f>
        <v>0</v>
      </c>
      <c r="AX378" s="170">
        <f t="shared" si="72"/>
        <v>0</v>
      </c>
      <c r="AY378" s="170">
        <f t="shared" si="72"/>
        <v>0</v>
      </c>
      <c r="AZ378" s="170">
        <f t="shared" si="72"/>
        <v>0</v>
      </c>
      <c r="BA378" s="170">
        <f t="shared" si="72"/>
        <v>0</v>
      </c>
      <c r="BB378" s="170">
        <f t="shared" si="72"/>
        <v>0</v>
      </c>
      <c r="BC378" s="170">
        <f t="shared" si="72"/>
        <v>0</v>
      </c>
      <c r="BD378" s="170">
        <f t="shared" si="72"/>
        <v>0</v>
      </c>
      <c r="BE378" s="170">
        <f t="shared" si="72"/>
        <v>0</v>
      </c>
      <c r="BF378" s="67"/>
      <c r="BG378" s="67"/>
      <c r="BH378" s="52"/>
      <c r="BI378" s="194">
        <f>SUMPRODUCT(CHOOSE({1,2,3,4},D248,D313,D443,D508),CHOOSE({1,2,3,4},DL346,DL346,DL346,DL346))</f>
        <v>0</v>
      </c>
      <c r="BJ378" s="194">
        <f>SUMPRODUCT(CHOOSE({1,2,3,4},E248,E313,E443,E508),CHOOSE({1,2,3,4},DM346,DM346,DM346,DM346))</f>
        <v>0</v>
      </c>
      <c r="BK378" s="194">
        <f>SUMPRODUCT(CHOOSE({1,2,3,4},F248,F313,F443,F508),CHOOSE({1,2,3,4},DN346,DN346,DN346,DN346))</f>
        <v>0</v>
      </c>
      <c r="BL378" s="194">
        <f>SUMPRODUCT(CHOOSE({1,2,3,4},G248,G313,G443,G508),CHOOSE({1,2,3,4},DO346,DO346,DO346,DO346))</f>
        <v>0</v>
      </c>
      <c r="BM378" s="194">
        <f>SUMPRODUCT(CHOOSE({1,2,3,4},H248,H313,H443,H508),CHOOSE({1,2,3,4},DP346,DP346,DP346,DP346))</f>
        <v>0</v>
      </c>
      <c r="BN378" s="194">
        <f>SUMPRODUCT(CHOOSE({1,2,3,4},I248,I313,I443,I508),CHOOSE({1,2,3,4},DQ346,DQ346,DQ346,DQ346))</f>
        <v>0</v>
      </c>
      <c r="BO378" s="194">
        <f>SUMPRODUCT(CHOOSE({1,2,3,4},J248,J313,J443,J508),CHOOSE({1,2,3,4},DR346,DR346,DR346,DR346))</f>
        <v>0</v>
      </c>
      <c r="BP378" s="194">
        <f>SUMPRODUCT(CHOOSE({1,2,3,4},K248,K313,K443,K508),CHOOSE({1,2,3,4},DS346,DS346,DS346,DS346))</f>
        <v>0</v>
      </c>
      <c r="BQ378" s="194">
        <f>SUMPRODUCT(CHOOSE({1,2,3,4},L248,L313,L443,L508),CHOOSE({1,2,3,4},DT346,DT346,DT346,DT346))</f>
        <v>0</v>
      </c>
      <c r="BR378" s="194">
        <f>SUMPRODUCT(CHOOSE({1,2,3,4},M248,M313,M443,M508),CHOOSE({1,2,3,4},DU346,DU346,DU346,DU346))</f>
        <v>0</v>
      </c>
      <c r="BS378" s="194">
        <f>SUMPRODUCT(CHOOSE({1,2,3,4},N248,N313,N443,N508),CHOOSE({1,2,3,4},DV346,DV346,DV346,DV346))</f>
        <v>0</v>
      </c>
      <c r="BT378" s="194">
        <f>SUMPRODUCT(CHOOSE({1,2,3,4},O248,O313,O443,O508),CHOOSE({1,2,3,4},DW346,DW346,DW346,DW346))</f>
        <v>0</v>
      </c>
      <c r="BU378" s="194">
        <f>SUMPRODUCT(CHOOSE({1,2,3,4},P248,P313,P443,P508),CHOOSE({1,2,3,4},DX346,DX346,DX346,DX346))</f>
        <v>0</v>
      </c>
      <c r="BV378" s="194">
        <f>SUMPRODUCT(CHOOSE({1,2,3,4},Q248,Q313,Q443,Q508),CHOOSE({1,2,3,4},DY346,DY346,DY346,DY346))</f>
        <v>0</v>
      </c>
      <c r="BW378" s="194">
        <f>SUMPRODUCT(CHOOSE({1,2,3,4},R248,R313,R443,R508),CHOOSE({1,2,3,4},DZ346,DZ346,DZ346,DZ346))</f>
        <v>0</v>
      </c>
      <c r="BX378" s="194">
        <f>SUMPRODUCT(CHOOSE({1,2,3,4},S248,S313,S443,S508),CHOOSE({1,2,3,4},EA346,EA346,EA346,EA346))</f>
        <v>0</v>
      </c>
      <c r="BY378" s="194">
        <f>SUMPRODUCT(CHOOSE({1,2,3,4},T248,T313,T443,T508),CHOOSE({1,2,3,4},EB346,EB346,EB346,EB346))</f>
        <v>0</v>
      </c>
      <c r="BZ378" s="194">
        <f>SUMPRODUCT(CHOOSE({1,2,3,4},U248,U313,U443,U508),CHOOSE({1,2,3,4},EC346,EC346,EC346,EC346))</f>
        <v>0</v>
      </c>
      <c r="CA378" s="194">
        <f>SUMPRODUCT(CHOOSE({1,2,3,4},V248,V313,V443,V508),CHOOSE({1,2,3,4},ED346,ED346,ED346,ED346))</f>
        <v>0</v>
      </c>
      <c r="CB378" s="194">
        <f>SUMPRODUCT(CHOOSE({1,2,3,4},W248,W313,W443,W508),CHOOSE({1,2,3,4},EE346,EE346,EE346,EE346))</f>
        <v>0</v>
      </c>
      <c r="CC378" s="194">
        <f>SUMPRODUCT(CHOOSE({1,2,3,4},X248,X313,X443,X508),CHOOSE({1,2,3,4},EF346,EF346,EF346,EF346))</f>
        <v>0</v>
      </c>
      <c r="CD378" s="194">
        <f>SUMPRODUCT(CHOOSE({1,2,3,4},Y248,Y313,Y443,Y508),CHOOSE({1,2,3,4},EG346,EG346,EG346,EG346))</f>
        <v>0</v>
      </c>
      <c r="CE378" s="194">
        <f>SUMPRODUCT(CHOOSE({1,2,3,4},Z248,Z313,Z443,Z508),CHOOSE({1,2,3,4},EH346,EH346,EH346,EH346))</f>
        <v>0</v>
      </c>
      <c r="CF378" s="194">
        <f>SUMPRODUCT(CHOOSE({1,2,3,4},AA248,AA313,AA443,AA508),CHOOSE({1,2,3,4},EI346,EI346,EI346,EI346))</f>
        <v>0</v>
      </c>
      <c r="CG378" s="194">
        <f>SUMPRODUCT(CHOOSE({1,2,3,4},AB248,AB313,AB443,AB508),CHOOSE({1,2,3,4},EJ346,EJ346,EJ346,EJ346))</f>
        <v>0</v>
      </c>
    </row>
    <row r="379" spans="2:85" x14ac:dyDescent="0.3">
      <c r="B379" s="1">
        <v>13</v>
      </c>
      <c r="C379" s="1"/>
      <c r="D379" s="155"/>
      <c r="E379" s="155"/>
      <c r="F379" s="155"/>
      <c r="G379" s="155"/>
      <c r="H379" s="155"/>
      <c r="I379" s="155"/>
      <c r="J379" s="155"/>
      <c r="K379" s="155"/>
      <c r="L379" s="155"/>
      <c r="M379" s="155"/>
      <c r="N379" s="155"/>
      <c r="O379" s="155"/>
      <c r="P379" s="155">
        <f t="shared" si="67"/>
        <v>0</v>
      </c>
      <c r="Q379" s="155">
        <f t="shared" si="67"/>
        <v>0</v>
      </c>
      <c r="R379" s="155">
        <f t="shared" si="67"/>
        <v>0</v>
      </c>
      <c r="S379" s="155">
        <f t="shared" si="67"/>
        <v>0</v>
      </c>
      <c r="T379" s="155">
        <f t="shared" si="67"/>
        <v>0</v>
      </c>
      <c r="U379" s="155">
        <f t="shared" si="67"/>
        <v>0</v>
      </c>
      <c r="V379" s="155">
        <f t="shared" si="67"/>
        <v>0</v>
      </c>
      <c r="W379" s="155">
        <f t="shared" si="67"/>
        <v>0</v>
      </c>
      <c r="X379" s="155">
        <f t="shared" si="67"/>
        <v>0</v>
      </c>
      <c r="Y379" s="155">
        <f t="shared" si="67"/>
        <v>0</v>
      </c>
      <c r="Z379" s="155">
        <f t="shared" si="67"/>
        <v>0</v>
      </c>
      <c r="AA379" s="155">
        <f t="shared" si="67"/>
        <v>0</v>
      </c>
      <c r="AB379" s="155">
        <f t="shared" si="67"/>
        <v>0</v>
      </c>
      <c r="AC379" s="155"/>
      <c r="AD379" s="155"/>
      <c r="AE379" s="155"/>
      <c r="AF379" s="155"/>
      <c r="AG379" s="170">
        <f t="shared" si="68"/>
        <v>0</v>
      </c>
      <c r="AH379" s="170">
        <f t="shared" si="69"/>
        <v>0</v>
      </c>
      <c r="AI379" s="170">
        <f t="shared" si="70"/>
        <v>0</v>
      </c>
      <c r="AJ379" s="170">
        <f t="shared" ref="AJ379:AV383" si="73">F153*BK347</f>
        <v>0</v>
      </c>
      <c r="AK379" s="170">
        <f t="shared" si="73"/>
        <v>0</v>
      </c>
      <c r="AL379" s="170">
        <f t="shared" si="73"/>
        <v>0</v>
      </c>
      <c r="AM379" s="170">
        <f t="shared" si="73"/>
        <v>0</v>
      </c>
      <c r="AN379" s="170">
        <f t="shared" si="73"/>
        <v>0</v>
      </c>
      <c r="AO379" s="170">
        <f t="shared" si="73"/>
        <v>0</v>
      </c>
      <c r="AP379" s="170">
        <f t="shared" si="73"/>
        <v>0</v>
      </c>
      <c r="AQ379" s="170">
        <f t="shared" si="73"/>
        <v>0</v>
      </c>
      <c r="AR379" s="170">
        <f t="shared" si="73"/>
        <v>0</v>
      </c>
      <c r="AS379" s="170">
        <f t="shared" si="73"/>
        <v>0</v>
      </c>
      <c r="AT379" s="170">
        <f t="shared" si="73"/>
        <v>0</v>
      </c>
      <c r="AU379" s="170">
        <f t="shared" si="73"/>
        <v>0</v>
      </c>
      <c r="AV379" s="170">
        <f t="shared" si="73"/>
        <v>0</v>
      </c>
      <c r="AW379" s="170">
        <f t="shared" si="72"/>
        <v>0</v>
      </c>
      <c r="AX379" s="170">
        <f t="shared" si="72"/>
        <v>0</v>
      </c>
      <c r="AY379" s="170">
        <f t="shared" si="72"/>
        <v>0</v>
      </c>
      <c r="AZ379" s="170">
        <f t="shared" si="72"/>
        <v>0</v>
      </c>
      <c r="BA379" s="170">
        <f t="shared" si="72"/>
        <v>0</v>
      </c>
      <c r="BB379" s="170">
        <f t="shared" si="72"/>
        <v>0</v>
      </c>
      <c r="BC379" s="170">
        <f t="shared" si="72"/>
        <v>0</v>
      </c>
      <c r="BD379" s="170">
        <f t="shared" si="72"/>
        <v>0</v>
      </c>
      <c r="BE379" s="170">
        <f t="shared" si="72"/>
        <v>0</v>
      </c>
      <c r="BF379" s="67"/>
      <c r="BG379" s="67"/>
      <c r="BH379" s="52"/>
      <c r="BI379" s="194">
        <f>SUMPRODUCT(CHOOSE({1,2,3,4},D249,D314,D444,D509),CHOOSE({1,2,3,4},DL347,DL347,DL347,DL347))</f>
        <v>0</v>
      </c>
      <c r="BJ379" s="194">
        <f>SUMPRODUCT(CHOOSE({1,2,3,4},E249,E314,E444,E509),CHOOSE({1,2,3,4},DM347,DM347,DM347,DM347))</f>
        <v>0</v>
      </c>
      <c r="BK379" s="194">
        <f>SUMPRODUCT(CHOOSE({1,2,3,4},F249,F314,F444,F509),CHOOSE({1,2,3,4},DN347,DN347,DN347,DN347))</f>
        <v>0</v>
      </c>
      <c r="BL379" s="194">
        <f>SUMPRODUCT(CHOOSE({1,2,3,4},G249,G314,G444,G509),CHOOSE({1,2,3,4},DO347,DO347,DO347,DO347))</f>
        <v>0</v>
      </c>
      <c r="BM379" s="194">
        <f>SUMPRODUCT(CHOOSE({1,2,3,4},H249,H314,H444,H509),CHOOSE({1,2,3,4},DP347,DP347,DP347,DP347))</f>
        <v>0</v>
      </c>
      <c r="BN379" s="194">
        <f>SUMPRODUCT(CHOOSE({1,2,3,4},I249,I314,I444,I509),CHOOSE({1,2,3,4},DQ347,DQ347,DQ347,DQ347))</f>
        <v>0</v>
      </c>
      <c r="BO379" s="194">
        <f>SUMPRODUCT(CHOOSE({1,2,3,4},J249,J314,J444,J509),CHOOSE({1,2,3,4},DR347,DR347,DR347,DR347))</f>
        <v>0</v>
      </c>
      <c r="BP379" s="194">
        <f>SUMPRODUCT(CHOOSE({1,2,3,4},K249,K314,K444,K509),CHOOSE({1,2,3,4},DS347,DS347,DS347,DS347))</f>
        <v>0</v>
      </c>
      <c r="BQ379" s="194">
        <f>SUMPRODUCT(CHOOSE({1,2,3,4},L249,L314,L444,L509),CHOOSE({1,2,3,4},DT347,DT347,DT347,DT347))</f>
        <v>0</v>
      </c>
      <c r="BR379" s="194">
        <f>SUMPRODUCT(CHOOSE({1,2,3,4},M249,M314,M444,M509),CHOOSE({1,2,3,4},DU347,DU347,DU347,DU347))</f>
        <v>0</v>
      </c>
      <c r="BS379" s="194">
        <f>SUMPRODUCT(CHOOSE({1,2,3,4},N249,N314,N444,N509),CHOOSE({1,2,3,4},DV347,DV347,DV347,DV347))</f>
        <v>0</v>
      </c>
      <c r="BT379" s="194">
        <f>SUMPRODUCT(CHOOSE({1,2,3,4},O249,O314,O444,O509),CHOOSE({1,2,3,4},DW347,DW347,DW347,DW347))</f>
        <v>0</v>
      </c>
      <c r="BU379" s="194">
        <f>SUMPRODUCT(CHOOSE({1,2,3,4},P249,P314,P444,P509),CHOOSE({1,2,3,4},DX347,DX347,DX347,DX347))</f>
        <v>0</v>
      </c>
      <c r="BV379" s="194">
        <f>SUMPRODUCT(CHOOSE({1,2,3,4},Q249,Q314,Q444,Q509),CHOOSE({1,2,3,4},DY347,DY347,DY347,DY347))</f>
        <v>0</v>
      </c>
      <c r="BW379" s="194">
        <f>SUMPRODUCT(CHOOSE({1,2,3,4},R249,R314,R444,R509),CHOOSE({1,2,3,4},DZ347,DZ347,DZ347,DZ347))</f>
        <v>0</v>
      </c>
      <c r="BX379" s="194">
        <f>SUMPRODUCT(CHOOSE({1,2,3,4},S249,S314,S444,S509),CHOOSE({1,2,3,4},EA347,EA347,EA347,EA347))</f>
        <v>0</v>
      </c>
      <c r="BY379" s="194">
        <f>SUMPRODUCT(CHOOSE({1,2,3,4},T249,T314,T444,T509),CHOOSE({1,2,3,4},EB347,EB347,EB347,EB347))</f>
        <v>0</v>
      </c>
      <c r="BZ379" s="194">
        <f>SUMPRODUCT(CHOOSE({1,2,3,4},U249,U314,U444,U509),CHOOSE({1,2,3,4},EC347,EC347,EC347,EC347))</f>
        <v>0</v>
      </c>
      <c r="CA379" s="194">
        <f>SUMPRODUCT(CHOOSE({1,2,3,4},V249,V314,V444,V509),CHOOSE({1,2,3,4},ED347,ED347,ED347,ED347))</f>
        <v>0</v>
      </c>
      <c r="CB379" s="194">
        <f>SUMPRODUCT(CHOOSE({1,2,3,4},W249,W314,W444,W509),CHOOSE({1,2,3,4},EE347,EE347,EE347,EE347))</f>
        <v>0</v>
      </c>
      <c r="CC379" s="194">
        <f>SUMPRODUCT(CHOOSE({1,2,3,4},X249,X314,X444,X509),CHOOSE({1,2,3,4},EF347,EF347,EF347,EF347))</f>
        <v>0</v>
      </c>
      <c r="CD379" s="194">
        <f>SUMPRODUCT(CHOOSE({1,2,3,4},Y249,Y314,Y444,Y509),CHOOSE({1,2,3,4},EG347,EG347,EG347,EG347))</f>
        <v>0</v>
      </c>
      <c r="CE379" s="194">
        <f>SUMPRODUCT(CHOOSE({1,2,3,4},Z249,Z314,Z444,Z509),CHOOSE({1,2,3,4},EH347,EH347,EH347,EH347))</f>
        <v>0</v>
      </c>
      <c r="CF379" s="194">
        <f>SUMPRODUCT(CHOOSE({1,2,3,4},AA249,AA314,AA444,AA509),CHOOSE({1,2,3,4},EI347,EI347,EI347,EI347))</f>
        <v>0</v>
      </c>
      <c r="CG379" s="194">
        <f>SUMPRODUCT(CHOOSE({1,2,3,4},AB249,AB314,AB444,AB509),CHOOSE({1,2,3,4},EJ347,EJ347,EJ347,EJ347))</f>
        <v>0</v>
      </c>
    </row>
    <row r="380" spans="2:85" x14ac:dyDescent="0.3">
      <c r="B380" s="1">
        <v>14</v>
      </c>
      <c r="C380" s="1"/>
      <c r="D380" s="155"/>
      <c r="E380" s="155"/>
      <c r="F380" s="155"/>
      <c r="G380" s="155"/>
      <c r="H380" s="155"/>
      <c r="I380" s="155"/>
      <c r="J380" s="155"/>
      <c r="K380" s="155"/>
      <c r="L380" s="155"/>
      <c r="M380" s="155"/>
      <c r="N380" s="155"/>
      <c r="O380" s="155"/>
      <c r="P380" s="155"/>
      <c r="Q380" s="155">
        <f t="shared" si="67"/>
        <v>0</v>
      </c>
      <c r="R380" s="155">
        <f t="shared" si="67"/>
        <v>0</v>
      </c>
      <c r="S380" s="155">
        <f t="shared" si="67"/>
        <v>0</v>
      </c>
      <c r="T380" s="155">
        <f t="shared" si="67"/>
        <v>0</v>
      </c>
      <c r="U380" s="155">
        <f t="shared" si="67"/>
        <v>0</v>
      </c>
      <c r="V380" s="155">
        <f t="shared" si="67"/>
        <v>0</v>
      </c>
      <c r="W380" s="155">
        <f t="shared" si="67"/>
        <v>0</v>
      </c>
      <c r="X380" s="155">
        <f t="shared" si="67"/>
        <v>0</v>
      </c>
      <c r="Y380" s="155">
        <f>(VLOOKUP(X90,CVAMort,$A$4,FALSE)-1)*X154*CC348</f>
        <v>0</v>
      </c>
      <c r="Z380" s="155">
        <f>(VLOOKUP(Y90,CVAMort,$A$4,FALSE)-1)*Y154*CD348</f>
        <v>0</v>
      </c>
      <c r="AA380" s="155">
        <f>(VLOOKUP(Z90,CVAMort,$A$4,FALSE)-1)*Z154*CE348</f>
        <v>0</v>
      </c>
      <c r="AB380" s="155">
        <f>(VLOOKUP(AA90,CVAMort,$A$4,FALSE)-1)*AA154*CF348</f>
        <v>0</v>
      </c>
      <c r="AC380" s="155"/>
      <c r="AD380" s="155"/>
      <c r="AE380" s="155"/>
      <c r="AF380" s="155"/>
      <c r="AG380" s="170">
        <f t="shared" si="68"/>
        <v>0</v>
      </c>
      <c r="AH380" s="170">
        <f t="shared" si="69"/>
        <v>0</v>
      </c>
      <c r="AI380" s="170">
        <f t="shared" si="70"/>
        <v>0</v>
      </c>
      <c r="AJ380" s="170">
        <f t="shared" si="73"/>
        <v>0</v>
      </c>
      <c r="AK380" s="170">
        <f t="shared" si="73"/>
        <v>0</v>
      </c>
      <c r="AL380" s="170">
        <f t="shared" si="73"/>
        <v>0</v>
      </c>
      <c r="AM380" s="170">
        <f t="shared" si="73"/>
        <v>0</v>
      </c>
      <c r="AN380" s="170">
        <f t="shared" si="73"/>
        <v>0</v>
      </c>
      <c r="AO380" s="170">
        <f t="shared" si="73"/>
        <v>0</v>
      </c>
      <c r="AP380" s="170">
        <f t="shared" si="73"/>
        <v>0</v>
      </c>
      <c r="AQ380" s="170">
        <f t="shared" si="73"/>
        <v>0</v>
      </c>
      <c r="AR380" s="170">
        <f t="shared" si="73"/>
        <v>0</v>
      </c>
      <c r="AS380" s="170">
        <f t="shared" si="73"/>
        <v>0</v>
      </c>
      <c r="AT380" s="170">
        <f t="shared" si="73"/>
        <v>0</v>
      </c>
      <c r="AU380" s="170">
        <f t="shared" si="73"/>
        <v>0</v>
      </c>
      <c r="AV380" s="170">
        <f t="shared" si="73"/>
        <v>0</v>
      </c>
      <c r="AW380" s="170">
        <f t="shared" si="72"/>
        <v>0</v>
      </c>
      <c r="AX380" s="170">
        <f t="shared" si="72"/>
        <v>0</v>
      </c>
      <c r="AY380" s="170">
        <f t="shared" si="72"/>
        <v>0</v>
      </c>
      <c r="AZ380" s="170">
        <f t="shared" si="72"/>
        <v>0</v>
      </c>
      <c r="BA380" s="170">
        <f t="shared" si="72"/>
        <v>0</v>
      </c>
      <c r="BB380" s="170">
        <f t="shared" si="72"/>
        <v>0</v>
      </c>
      <c r="BC380" s="170">
        <f t="shared" si="72"/>
        <v>0</v>
      </c>
      <c r="BD380" s="170">
        <f t="shared" si="72"/>
        <v>0</v>
      </c>
      <c r="BE380" s="170">
        <f t="shared" si="72"/>
        <v>0</v>
      </c>
      <c r="BF380" s="67"/>
      <c r="BG380" s="67"/>
      <c r="BH380" s="52"/>
      <c r="BI380" s="194">
        <f>SUMPRODUCT(CHOOSE({1,2,3,4},D250,D315,D445,D510),CHOOSE({1,2,3,4},DL348,DL348,DL348,DL348))</f>
        <v>0</v>
      </c>
      <c r="BJ380" s="194">
        <f>SUMPRODUCT(CHOOSE({1,2,3,4},E250,E315,E445,E510),CHOOSE({1,2,3,4},DM348,DM348,DM348,DM348))</f>
        <v>0</v>
      </c>
      <c r="BK380" s="194">
        <f>SUMPRODUCT(CHOOSE({1,2,3,4},F250,F315,F445,F510),CHOOSE({1,2,3,4},DN348,DN348,DN348,DN348))</f>
        <v>0</v>
      </c>
      <c r="BL380" s="194">
        <f>SUMPRODUCT(CHOOSE({1,2,3,4},G250,G315,G445,G510),CHOOSE({1,2,3,4},DO348,DO348,DO348,DO348))</f>
        <v>0</v>
      </c>
      <c r="BM380" s="194">
        <f>SUMPRODUCT(CHOOSE({1,2,3,4},H250,H315,H445,H510),CHOOSE({1,2,3,4},DP348,DP348,DP348,DP348))</f>
        <v>0</v>
      </c>
      <c r="BN380" s="194">
        <f>SUMPRODUCT(CHOOSE({1,2,3,4},I250,I315,I445,I510),CHOOSE({1,2,3,4},DQ348,DQ348,DQ348,DQ348))</f>
        <v>0</v>
      </c>
      <c r="BO380" s="194">
        <f>SUMPRODUCT(CHOOSE({1,2,3,4},J250,J315,J445,J510),CHOOSE({1,2,3,4},DR348,DR348,DR348,DR348))</f>
        <v>0</v>
      </c>
      <c r="BP380" s="194">
        <f>SUMPRODUCT(CHOOSE({1,2,3,4},K250,K315,K445,K510),CHOOSE({1,2,3,4},DS348,DS348,DS348,DS348))</f>
        <v>0</v>
      </c>
      <c r="BQ380" s="194">
        <f>SUMPRODUCT(CHOOSE({1,2,3,4},L250,L315,L445,L510),CHOOSE({1,2,3,4},DT348,DT348,DT348,DT348))</f>
        <v>0</v>
      </c>
      <c r="BR380" s="194">
        <f>SUMPRODUCT(CHOOSE({1,2,3,4},M250,M315,M445,M510),CHOOSE({1,2,3,4},DU348,DU348,DU348,DU348))</f>
        <v>0</v>
      </c>
      <c r="BS380" s="194">
        <f>SUMPRODUCT(CHOOSE({1,2,3,4},N250,N315,N445,N510),CHOOSE({1,2,3,4},DV348,DV348,DV348,DV348))</f>
        <v>0</v>
      </c>
      <c r="BT380" s="194">
        <f>SUMPRODUCT(CHOOSE({1,2,3,4},O250,O315,O445,O510),CHOOSE({1,2,3,4},DW348,DW348,DW348,DW348))</f>
        <v>0</v>
      </c>
      <c r="BU380" s="194">
        <f>SUMPRODUCT(CHOOSE({1,2,3,4},P250,P315,P445,P510),CHOOSE({1,2,3,4},DX348,DX348,DX348,DX348))</f>
        <v>0</v>
      </c>
      <c r="BV380" s="194">
        <f>SUMPRODUCT(CHOOSE({1,2,3,4},Q250,Q315,Q445,Q510),CHOOSE({1,2,3,4},DY348,DY348,DY348,DY348))</f>
        <v>0</v>
      </c>
      <c r="BW380" s="194">
        <f>SUMPRODUCT(CHOOSE({1,2,3,4},R250,R315,R445,R510),CHOOSE({1,2,3,4},DZ348,DZ348,DZ348,DZ348))</f>
        <v>0</v>
      </c>
      <c r="BX380" s="194">
        <f>SUMPRODUCT(CHOOSE({1,2,3,4},S250,S315,S445,S510),CHOOSE({1,2,3,4},EA348,EA348,EA348,EA348))</f>
        <v>0</v>
      </c>
      <c r="BY380" s="194">
        <f>SUMPRODUCT(CHOOSE({1,2,3,4},T250,T315,T445,T510),CHOOSE({1,2,3,4},EB348,EB348,EB348,EB348))</f>
        <v>0</v>
      </c>
      <c r="BZ380" s="194">
        <f>SUMPRODUCT(CHOOSE({1,2,3,4},U250,U315,U445,U510),CHOOSE({1,2,3,4},EC348,EC348,EC348,EC348))</f>
        <v>0</v>
      </c>
      <c r="CA380" s="194">
        <f>SUMPRODUCT(CHOOSE({1,2,3,4},V250,V315,V445,V510),CHOOSE({1,2,3,4},ED348,ED348,ED348,ED348))</f>
        <v>0</v>
      </c>
      <c r="CB380" s="194">
        <f>SUMPRODUCT(CHOOSE({1,2,3,4},W250,W315,W445,W510),CHOOSE({1,2,3,4},EE348,EE348,EE348,EE348))</f>
        <v>0</v>
      </c>
      <c r="CC380" s="194">
        <f>SUMPRODUCT(CHOOSE({1,2,3,4},X250,X315,X445,X510),CHOOSE({1,2,3,4},EF348,EF348,EF348,EF348))</f>
        <v>0</v>
      </c>
      <c r="CD380" s="194">
        <f>SUMPRODUCT(CHOOSE({1,2,3,4},Y250,Y315,Y445,Y510),CHOOSE({1,2,3,4},EG348,EG348,EG348,EG348))</f>
        <v>0</v>
      </c>
      <c r="CE380" s="194">
        <f>SUMPRODUCT(CHOOSE({1,2,3,4},Z250,Z315,Z445,Z510),CHOOSE({1,2,3,4},EH348,EH348,EH348,EH348))</f>
        <v>0</v>
      </c>
      <c r="CF380" s="194">
        <f>SUMPRODUCT(CHOOSE({1,2,3,4},AA250,AA315,AA445,AA510),CHOOSE({1,2,3,4},EI348,EI348,EI348,EI348))</f>
        <v>0</v>
      </c>
      <c r="CG380" s="194">
        <f>SUMPRODUCT(CHOOSE({1,2,3,4},AB250,AB315,AB445,AB510),CHOOSE({1,2,3,4},EJ348,EJ348,EJ348,EJ348))</f>
        <v>0</v>
      </c>
    </row>
    <row r="381" spans="2:85" x14ac:dyDescent="0.3">
      <c r="B381" s="1">
        <v>15</v>
      </c>
      <c r="C381" s="1"/>
      <c r="D381" s="155"/>
      <c r="E381" s="155"/>
      <c r="F381" s="155"/>
      <c r="G381" s="155"/>
      <c r="H381" s="155"/>
      <c r="I381" s="155"/>
      <c r="J381" s="155"/>
      <c r="K381" s="155"/>
      <c r="L381" s="155"/>
      <c r="M381" s="155"/>
      <c r="N381" s="155"/>
      <c r="O381" s="155"/>
      <c r="P381" s="155"/>
      <c r="Q381" s="155"/>
      <c r="R381" s="155">
        <f t="shared" ref="R381:AB386" si="74">(VLOOKUP(Q91,CVAMort,$A$4,FALSE)-1)*Q155*BV349</f>
        <v>0</v>
      </c>
      <c r="S381" s="155">
        <f t="shared" si="74"/>
        <v>0</v>
      </c>
      <c r="T381" s="155">
        <f t="shared" si="74"/>
        <v>0</v>
      </c>
      <c r="U381" s="155">
        <f t="shared" si="74"/>
        <v>0</v>
      </c>
      <c r="V381" s="155">
        <f t="shared" si="74"/>
        <v>0</v>
      </c>
      <c r="W381" s="155">
        <f t="shared" si="74"/>
        <v>0</v>
      </c>
      <c r="X381" s="155">
        <f t="shared" si="74"/>
        <v>0</v>
      </c>
      <c r="Y381" s="155">
        <f t="shared" si="74"/>
        <v>0</v>
      </c>
      <c r="Z381" s="155">
        <f t="shared" si="74"/>
        <v>0</v>
      </c>
      <c r="AA381" s="155">
        <f t="shared" si="74"/>
        <v>0</v>
      </c>
      <c r="AB381" s="155">
        <f t="shared" si="74"/>
        <v>0</v>
      </c>
      <c r="AC381" s="155"/>
      <c r="AD381" s="155"/>
      <c r="AE381" s="155"/>
      <c r="AF381" s="155"/>
      <c r="AG381" s="170">
        <f t="shared" si="68"/>
        <v>0</v>
      </c>
      <c r="AH381" s="170">
        <f t="shared" si="69"/>
        <v>0</v>
      </c>
      <c r="AI381" s="170">
        <f t="shared" si="70"/>
        <v>0</v>
      </c>
      <c r="AJ381" s="170">
        <f t="shared" si="73"/>
        <v>0</v>
      </c>
      <c r="AK381" s="170">
        <f t="shared" si="73"/>
        <v>0</v>
      </c>
      <c r="AL381" s="170">
        <f t="shared" si="73"/>
        <v>0</v>
      </c>
      <c r="AM381" s="170">
        <f t="shared" si="73"/>
        <v>0</v>
      </c>
      <c r="AN381" s="170">
        <f t="shared" si="73"/>
        <v>0</v>
      </c>
      <c r="AO381" s="170">
        <f t="shared" si="73"/>
        <v>0</v>
      </c>
      <c r="AP381" s="170">
        <f t="shared" si="73"/>
        <v>0</v>
      </c>
      <c r="AQ381" s="170">
        <f t="shared" si="73"/>
        <v>0</v>
      </c>
      <c r="AR381" s="170">
        <f t="shared" si="73"/>
        <v>0</v>
      </c>
      <c r="AS381" s="170">
        <f t="shared" si="73"/>
        <v>0</v>
      </c>
      <c r="AT381" s="170">
        <f t="shared" si="73"/>
        <v>0</v>
      </c>
      <c r="AU381" s="170">
        <f t="shared" si="73"/>
        <v>0</v>
      </c>
      <c r="AV381" s="170">
        <f t="shared" si="73"/>
        <v>0</v>
      </c>
      <c r="AW381" s="170">
        <f t="shared" si="72"/>
        <v>0</v>
      </c>
      <c r="AX381" s="170">
        <f t="shared" si="72"/>
        <v>0</v>
      </c>
      <c r="AY381" s="170">
        <f t="shared" si="72"/>
        <v>0</v>
      </c>
      <c r="AZ381" s="170">
        <f t="shared" si="72"/>
        <v>0</v>
      </c>
      <c r="BA381" s="170">
        <f t="shared" si="72"/>
        <v>0</v>
      </c>
      <c r="BB381" s="170">
        <f t="shared" si="72"/>
        <v>0</v>
      </c>
      <c r="BC381" s="170">
        <f t="shared" si="72"/>
        <v>0</v>
      </c>
      <c r="BD381" s="170">
        <f t="shared" si="72"/>
        <v>0</v>
      </c>
      <c r="BE381" s="170">
        <f t="shared" si="72"/>
        <v>0</v>
      </c>
      <c r="BF381" s="67"/>
      <c r="BG381" s="67"/>
      <c r="BH381" s="52"/>
      <c r="BI381" s="194">
        <f>SUMPRODUCT(CHOOSE({1,2,3,4},D251,D316,D446,D511),CHOOSE({1,2,3,4},DL349,DL349,DL349,DL349))</f>
        <v>0</v>
      </c>
      <c r="BJ381" s="194">
        <f>SUMPRODUCT(CHOOSE({1,2,3,4},E251,E316,E446,E511),CHOOSE({1,2,3,4},DM349,DM349,DM349,DM349))</f>
        <v>0</v>
      </c>
      <c r="BK381" s="194">
        <f>SUMPRODUCT(CHOOSE({1,2,3,4},F251,F316,F446,F511),CHOOSE({1,2,3,4},DN349,DN349,DN349,DN349))</f>
        <v>0</v>
      </c>
      <c r="BL381" s="194">
        <f>SUMPRODUCT(CHOOSE({1,2,3,4},G251,G316,G446,G511),CHOOSE({1,2,3,4},DO349,DO349,DO349,DO349))</f>
        <v>0</v>
      </c>
      <c r="BM381" s="194">
        <f>SUMPRODUCT(CHOOSE({1,2,3,4},H251,H316,H446,H511),CHOOSE({1,2,3,4},DP349,DP349,DP349,DP349))</f>
        <v>0</v>
      </c>
      <c r="BN381" s="194">
        <f>SUMPRODUCT(CHOOSE({1,2,3,4},I251,I316,I446,I511),CHOOSE({1,2,3,4},DQ349,DQ349,DQ349,DQ349))</f>
        <v>0</v>
      </c>
      <c r="BO381" s="194">
        <f>SUMPRODUCT(CHOOSE({1,2,3,4},J251,J316,J446,J511),CHOOSE({1,2,3,4},DR349,DR349,DR349,DR349))</f>
        <v>0</v>
      </c>
      <c r="BP381" s="194">
        <f>SUMPRODUCT(CHOOSE({1,2,3,4},K251,K316,K446,K511),CHOOSE({1,2,3,4},DS349,DS349,DS349,DS349))</f>
        <v>0</v>
      </c>
      <c r="BQ381" s="194">
        <f>SUMPRODUCT(CHOOSE({1,2,3,4},L251,L316,L446,L511),CHOOSE({1,2,3,4},DT349,DT349,DT349,DT349))</f>
        <v>0</v>
      </c>
      <c r="BR381" s="194">
        <f>SUMPRODUCT(CHOOSE({1,2,3,4},M251,M316,M446,M511),CHOOSE({1,2,3,4},DU349,DU349,DU349,DU349))</f>
        <v>0</v>
      </c>
      <c r="BS381" s="194">
        <f>SUMPRODUCT(CHOOSE({1,2,3,4},N251,N316,N446,N511),CHOOSE({1,2,3,4},DV349,DV349,DV349,DV349))</f>
        <v>0</v>
      </c>
      <c r="BT381" s="194">
        <f>SUMPRODUCT(CHOOSE({1,2,3,4},O251,O316,O446,O511),CHOOSE({1,2,3,4},DW349,DW349,DW349,DW349))</f>
        <v>0</v>
      </c>
      <c r="BU381" s="194">
        <f>SUMPRODUCT(CHOOSE({1,2,3,4},P251,P316,P446,P511),CHOOSE({1,2,3,4},DX349,DX349,DX349,DX349))</f>
        <v>0</v>
      </c>
      <c r="BV381" s="194">
        <f>SUMPRODUCT(CHOOSE({1,2,3,4},Q251,Q316,Q446,Q511),CHOOSE({1,2,3,4},DY349,DY349,DY349,DY349))</f>
        <v>0</v>
      </c>
      <c r="BW381" s="194">
        <f>SUMPRODUCT(CHOOSE({1,2,3,4},R251,R316,R446,R511),CHOOSE({1,2,3,4},DZ349,DZ349,DZ349,DZ349))</f>
        <v>0</v>
      </c>
      <c r="BX381" s="194">
        <f>SUMPRODUCT(CHOOSE({1,2,3,4},S251,S316,S446,S511),CHOOSE({1,2,3,4},EA349,EA349,EA349,EA349))</f>
        <v>0</v>
      </c>
      <c r="BY381" s="194">
        <f>SUMPRODUCT(CHOOSE({1,2,3,4},T251,T316,T446,T511),CHOOSE({1,2,3,4},EB349,EB349,EB349,EB349))</f>
        <v>0</v>
      </c>
      <c r="BZ381" s="194">
        <f>SUMPRODUCT(CHOOSE({1,2,3,4},U251,U316,U446,U511),CHOOSE({1,2,3,4},EC349,EC349,EC349,EC349))</f>
        <v>0</v>
      </c>
      <c r="CA381" s="194">
        <f>SUMPRODUCT(CHOOSE({1,2,3,4},V251,V316,V446,V511),CHOOSE({1,2,3,4},ED349,ED349,ED349,ED349))</f>
        <v>0</v>
      </c>
      <c r="CB381" s="194">
        <f>SUMPRODUCT(CHOOSE({1,2,3,4},W251,W316,W446,W511),CHOOSE({1,2,3,4},EE349,EE349,EE349,EE349))</f>
        <v>0</v>
      </c>
      <c r="CC381" s="194">
        <f>SUMPRODUCT(CHOOSE({1,2,3,4},X251,X316,X446,X511),CHOOSE({1,2,3,4},EF349,EF349,EF349,EF349))</f>
        <v>0</v>
      </c>
      <c r="CD381" s="194">
        <f>SUMPRODUCT(CHOOSE({1,2,3,4},Y251,Y316,Y446,Y511),CHOOSE({1,2,3,4},EG349,EG349,EG349,EG349))</f>
        <v>0</v>
      </c>
      <c r="CE381" s="194">
        <f>SUMPRODUCT(CHOOSE({1,2,3,4},Z251,Z316,Z446,Z511),CHOOSE({1,2,3,4},EH349,EH349,EH349,EH349))</f>
        <v>0</v>
      </c>
      <c r="CF381" s="194">
        <f>SUMPRODUCT(CHOOSE({1,2,3,4},AA251,AA316,AA446,AA511),CHOOSE({1,2,3,4},EI349,EI349,EI349,EI349))</f>
        <v>0</v>
      </c>
      <c r="CG381" s="194">
        <f>SUMPRODUCT(CHOOSE({1,2,3,4},AB251,AB316,AB446,AB511),CHOOSE({1,2,3,4},EJ349,EJ349,EJ349,EJ349))</f>
        <v>0</v>
      </c>
    </row>
    <row r="382" spans="2:85" x14ac:dyDescent="0.3">
      <c r="B382" s="1">
        <v>16</v>
      </c>
      <c r="C382" s="1"/>
      <c r="D382" s="155"/>
      <c r="E382" s="155"/>
      <c r="F382" s="155"/>
      <c r="G382" s="155"/>
      <c r="H382" s="155"/>
      <c r="I382" s="155"/>
      <c r="J382" s="155"/>
      <c r="K382" s="155"/>
      <c r="L382" s="155"/>
      <c r="M382" s="155"/>
      <c r="N382" s="155"/>
      <c r="O382" s="155"/>
      <c r="P382" s="155"/>
      <c r="Q382" s="155"/>
      <c r="R382" s="155"/>
      <c r="S382" s="155">
        <f t="shared" si="74"/>
        <v>0</v>
      </c>
      <c r="T382" s="155">
        <f t="shared" si="74"/>
        <v>0</v>
      </c>
      <c r="U382" s="155">
        <f t="shared" si="74"/>
        <v>0</v>
      </c>
      <c r="V382" s="155">
        <f t="shared" si="74"/>
        <v>0</v>
      </c>
      <c r="W382" s="155">
        <f t="shared" si="74"/>
        <v>0</v>
      </c>
      <c r="X382" s="155">
        <f t="shared" si="74"/>
        <v>0</v>
      </c>
      <c r="Y382" s="155">
        <f t="shared" si="74"/>
        <v>0</v>
      </c>
      <c r="Z382" s="155">
        <f t="shared" si="74"/>
        <v>0</v>
      </c>
      <c r="AA382" s="155">
        <f t="shared" si="74"/>
        <v>0</v>
      </c>
      <c r="AB382" s="155">
        <f t="shared" si="74"/>
        <v>0</v>
      </c>
      <c r="AC382" s="155"/>
      <c r="AD382" s="155"/>
      <c r="AE382" s="155"/>
      <c r="AF382" s="155"/>
      <c r="AG382" s="170">
        <f t="shared" si="68"/>
        <v>0</v>
      </c>
      <c r="AH382" s="170">
        <f t="shared" si="69"/>
        <v>0</v>
      </c>
      <c r="AI382" s="170">
        <f t="shared" si="70"/>
        <v>0</v>
      </c>
      <c r="AJ382" s="170">
        <f t="shared" si="73"/>
        <v>0</v>
      </c>
      <c r="AK382" s="170">
        <f t="shared" si="73"/>
        <v>0</v>
      </c>
      <c r="AL382" s="170">
        <f t="shared" si="73"/>
        <v>0</v>
      </c>
      <c r="AM382" s="170">
        <f t="shared" si="73"/>
        <v>0</v>
      </c>
      <c r="AN382" s="170">
        <f t="shared" si="73"/>
        <v>0</v>
      </c>
      <c r="AO382" s="170">
        <f t="shared" si="73"/>
        <v>0</v>
      </c>
      <c r="AP382" s="170">
        <f t="shared" si="73"/>
        <v>0</v>
      </c>
      <c r="AQ382" s="170">
        <f t="shared" si="73"/>
        <v>0</v>
      </c>
      <c r="AR382" s="170">
        <f t="shared" si="73"/>
        <v>0</v>
      </c>
      <c r="AS382" s="170">
        <f t="shared" si="73"/>
        <v>0</v>
      </c>
      <c r="AT382" s="170">
        <f t="shared" si="73"/>
        <v>0</v>
      </c>
      <c r="AU382" s="170">
        <f t="shared" si="73"/>
        <v>0</v>
      </c>
      <c r="AV382" s="170">
        <f t="shared" si="73"/>
        <v>0</v>
      </c>
      <c r="AW382" s="170">
        <f t="shared" si="72"/>
        <v>0</v>
      </c>
      <c r="AX382" s="170">
        <f t="shared" si="72"/>
        <v>0</v>
      </c>
      <c r="AY382" s="170">
        <f t="shared" si="72"/>
        <v>0</v>
      </c>
      <c r="AZ382" s="170">
        <f t="shared" si="72"/>
        <v>0</v>
      </c>
      <c r="BA382" s="170">
        <f t="shared" si="72"/>
        <v>0</v>
      </c>
      <c r="BB382" s="170">
        <f t="shared" si="72"/>
        <v>0</v>
      </c>
      <c r="BC382" s="170">
        <f t="shared" si="72"/>
        <v>0</v>
      </c>
      <c r="BD382" s="170">
        <f t="shared" si="72"/>
        <v>0</v>
      </c>
      <c r="BE382" s="170">
        <f t="shared" si="72"/>
        <v>0</v>
      </c>
      <c r="BF382" s="67"/>
      <c r="BG382" s="67"/>
      <c r="BH382" s="52"/>
      <c r="BI382" s="194">
        <f>SUMPRODUCT(CHOOSE({1,2,3,4},D252,D317,D447,D512),CHOOSE({1,2,3,4},DL350,DL350,DL350,DL350))</f>
        <v>0</v>
      </c>
      <c r="BJ382" s="194">
        <f>SUMPRODUCT(CHOOSE({1,2,3,4},E252,E317,E447,E512),CHOOSE({1,2,3,4},DM350,DM350,DM350,DM350))</f>
        <v>0</v>
      </c>
      <c r="BK382" s="194">
        <f>SUMPRODUCT(CHOOSE({1,2,3,4},F252,F317,F447,F512),CHOOSE({1,2,3,4},DN350,DN350,DN350,DN350))</f>
        <v>0</v>
      </c>
      <c r="BL382" s="194">
        <f>SUMPRODUCT(CHOOSE({1,2,3,4},G252,G317,G447,G512),CHOOSE({1,2,3,4},DO350,DO350,DO350,DO350))</f>
        <v>0</v>
      </c>
      <c r="BM382" s="194">
        <f>SUMPRODUCT(CHOOSE({1,2,3,4},H252,H317,H447,H512),CHOOSE({1,2,3,4},DP350,DP350,DP350,DP350))</f>
        <v>0</v>
      </c>
      <c r="BN382" s="194">
        <f>SUMPRODUCT(CHOOSE({1,2,3,4},I252,I317,I447,I512),CHOOSE({1,2,3,4},DQ350,DQ350,DQ350,DQ350))</f>
        <v>0</v>
      </c>
      <c r="BO382" s="194">
        <f>SUMPRODUCT(CHOOSE({1,2,3,4},J252,J317,J447,J512),CHOOSE({1,2,3,4},DR350,DR350,DR350,DR350))</f>
        <v>0</v>
      </c>
      <c r="BP382" s="194">
        <f>SUMPRODUCT(CHOOSE({1,2,3,4},K252,K317,K447,K512),CHOOSE({1,2,3,4},DS350,DS350,DS350,DS350))</f>
        <v>0</v>
      </c>
      <c r="BQ382" s="194">
        <f>SUMPRODUCT(CHOOSE({1,2,3,4},L252,L317,L447,L512),CHOOSE({1,2,3,4},DT350,DT350,DT350,DT350))</f>
        <v>0</v>
      </c>
      <c r="BR382" s="194">
        <f>SUMPRODUCT(CHOOSE({1,2,3,4},M252,M317,M447,M512),CHOOSE({1,2,3,4},DU350,DU350,DU350,DU350))</f>
        <v>0</v>
      </c>
      <c r="BS382" s="194">
        <f>SUMPRODUCT(CHOOSE({1,2,3,4},N252,N317,N447,N512),CHOOSE({1,2,3,4},DV350,DV350,DV350,DV350))</f>
        <v>0</v>
      </c>
      <c r="BT382" s="194">
        <f>SUMPRODUCT(CHOOSE({1,2,3,4},O252,O317,O447,O512),CHOOSE({1,2,3,4},DW350,DW350,DW350,DW350))</f>
        <v>0</v>
      </c>
      <c r="BU382" s="194">
        <f>SUMPRODUCT(CHOOSE({1,2,3,4},P252,P317,P447,P512),CHOOSE({1,2,3,4},DX350,DX350,DX350,DX350))</f>
        <v>0</v>
      </c>
      <c r="BV382" s="194">
        <f>SUMPRODUCT(CHOOSE({1,2,3,4},Q252,Q317,Q447,Q512),CHOOSE({1,2,3,4},DY350,DY350,DY350,DY350))</f>
        <v>0</v>
      </c>
      <c r="BW382" s="194">
        <f>SUMPRODUCT(CHOOSE({1,2,3,4},R252,R317,R447,R512),CHOOSE({1,2,3,4},DZ350,DZ350,DZ350,DZ350))</f>
        <v>0</v>
      </c>
      <c r="BX382" s="194">
        <f>SUMPRODUCT(CHOOSE({1,2,3,4},S252,S317,S447,S512),CHOOSE({1,2,3,4},EA350,EA350,EA350,EA350))</f>
        <v>0</v>
      </c>
      <c r="BY382" s="194">
        <f>SUMPRODUCT(CHOOSE({1,2,3,4},T252,T317,T447,T512),CHOOSE({1,2,3,4},EB350,EB350,EB350,EB350))</f>
        <v>0</v>
      </c>
      <c r="BZ382" s="194">
        <f>SUMPRODUCT(CHOOSE({1,2,3,4},U252,U317,U447,U512),CHOOSE({1,2,3,4},EC350,EC350,EC350,EC350))</f>
        <v>0</v>
      </c>
      <c r="CA382" s="194">
        <f>SUMPRODUCT(CHOOSE({1,2,3,4},V252,V317,V447,V512),CHOOSE({1,2,3,4},ED350,ED350,ED350,ED350))</f>
        <v>0</v>
      </c>
      <c r="CB382" s="194">
        <f>SUMPRODUCT(CHOOSE({1,2,3,4},W252,W317,W447,W512),CHOOSE({1,2,3,4},EE350,EE350,EE350,EE350))</f>
        <v>0</v>
      </c>
      <c r="CC382" s="194">
        <f>SUMPRODUCT(CHOOSE({1,2,3,4},X252,X317,X447,X512),CHOOSE({1,2,3,4},EF350,EF350,EF350,EF350))</f>
        <v>0</v>
      </c>
      <c r="CD382" s="194">
        <f>SUMPRODUCT(CHOOSE({1,2,3,4},Y252,Y317,Y447,Y512),CHOOSE({1,2,3,4},EG350,EG350,EG350,EG350))</f>
        <v>0</v>
      </c>
      <c r="CE382" s="194">
        <f>SUMPRODUCT(CHOOSE({1,2,3,4},Z252,Z317,Z447,Z512),CHOOSE({1,2,3,4},EH350,EH350,EH350,EH350))</f>
        <v>0</v>
      </c>
      <c r="CF382" s="194">
        <f>SUMPRODUCT(CHOOSE({1,2,3,4},AA252,AA317,AA447,AA512),CHOOSE({1,2,3,4},EI350,EI350,EI350,EI350))</f>
        <v>0</v>
      </c>
      <c r="CG382" s="194">
        <f>SUMPRODUCT(CHOOSE({1,2,3,4},AB252,AB317,AB447,AB512),CHOOSE({1,2,3,4},EJ350,EJ350,EJ350,EJ350))</f>
        <v>0</v>
      </c>
    </row>
    <row r="383" spans="2:85" x14ac:dyDescent="0.3">
      <c r="B383" s="1">
        <v>17</v>
      </c>
      <c r="C383" s="1"/>
      <c r="D383" s="155"/>
      <c r="E383" s="155"/>
      <c r="F383" s="155"/>
      <c r="G383" s="155"/>
      <c r="H383" s="155"/>
      <c r="I383" s="155"/>
      <c r="J383" s="155"/>
      <c r="K383" s="155"/>
      <c r="L383" s="155"/>
      <c r="M383" s="155"/>
      <c r="N383" s="155"/>
      <c r="O383" s="155"/>
      <c r="P383" s="155"/>
      <c r="Q383" s="155"/>
      <c r="R383" s="155"/>
      <c r="S383" s="155"/>
      <c r="T383" s="155">
        <f t="shared" si="74"/>
        <v>0</v>
      </c>
      <c r="U383" s="155">
        <f t="shared" si="74"/>
        <v>0</v>
      </c>
      <c r="V383" s="155">
        <f t="shared" si="74"/>
        <v>0</v>
      </c>
      <c r="W383" s="155">
        <f t="shared" si="74"/>
        <v>0</v>
      </c>
      <c r="X383" s="155">
        <f t="shared" si="74"/>
        <v>0</v>
      </c>
      <c r="Y383" s="155">
        <f t="shared" si="74"/>
        <v>0</v>
      </c>
      <c r="Z383" s="155">
        <f t="shared" si="74"/>
        <v>0</v>
      </c>
      <c r="AA383" s="155">
        <f t="shared" si="74"/>
        <v>0</v>
      </c>
      <c r="AB383" s="155">
        <f t="shared" si="74"/>
        <v>0</v>
      </c>
      <c r="AC383" s="155"/>
      <c r="AD383" s="155"/>
      <c r="AE383" s="155"/>
      <c r="AF383" s="155"/>
      <c r="AG383" s="170">
        <f t="shared" si="68"/>
        <v>0</v>
      </c>
      <c r="AH383" s="170">
        <f t="shared" si="69"/>
        <v>0</v>
      </c>
      <c r="AI383" s="170">
        <f t="shared" si="70"/>
        <v>0</v>
      </c>
      <c r="AJ383" s="170">
        <f t="shared" si="73"/>
        <v>0</v>
      </c>
      <c r="AK383" s="170">
        <f t="shared" si="73"/>
        <v>0</v>
      </c>
      <c r="AL383" s="170">
        <f t="shared" si="73"/>
        <v>0</v>
      </c>
      <c r="AM383" s="170">
        <f t="shared" si="73"/>
        <v>0</v>
      </c>
      <c r="AN383" s="170">
        <f t="shared" si="73"/>
        <v>0</v>
      </c>
      <c r="AO383" s="170">
        <f t="shared" si="73"/>
        <v>0</v>
      </c>
      <c r="AP383" s="170">
        <f t="shared" si="73"/>
        <v>0</v>
      </c>
      <c r="AQ383" s="170">
        <f t="shared" si="73"/>
        <v>0</v>
      </c>
      <c r="AR383" s="170">
        <f t="shared" si="73"/>
        <v>0</v>
      </c>
      <c r="AS383" s="170">
        <f t="shared" si="73"/>
        <v>0</v>
      </c>
      <c r="AT383" s="170">
        <f t="shared" si="73"/>
        <v>0</v>
      </c>
      <c r="AU383" s="170">
        <f t="shared" si="73"/>
        <v>0</v>
      </c>
      <c r="AV383" s="170">
        <f t="shared" si="73"/>
        <v>0</v>
      </c>
      <c r="AW383" s="170">
        <f t="shared" si="72"/>
        <v>0</v>
      </c>
      <c r="AX383" s="170">
        <f t="shared" si="72"/>
        <v>0</v>
      </c>
      <c r="AY383" s="170">
        <f t="shared" si="72"/>
        <v>0</v>
      </c>
      <c r="AZ383" s="170">
        <f t="shared" si="72"/>
        <v>0</v>
      </c>
      <c r="BA383" s="170">
        <f t="shared" si="72"/>
        <v>0</v>
      </c>
      <c r="BB383" s="170">
        <f t="shared" si="72"/>
        <v>0</v>
      </c>
      <c r="BC383" s="170">
        <f t="shared" si="72"/>
        <v>0</v>
      </c>
      <c r="BD383" s="170">
        <f t="shared" si="72"/>
        <v>0</v>
      </c>
      <c r="BE383" s="170">
        <f t="shared" si="72"/>
        <v>0</v>
      </c>
      <c r="BF383" s="67"/>
      <c r="BG383" s="67"/>
      <c r="BH383" s="52"/>
      <c r="BI383" s="194">
        <f>SUMPRODUCT(CHOOSE({1,2,3,4},D253,D318,D448,D513),CHOOSE({1,2,3,4},DL351,DL351,DL351,DL351))</f>
        <v>0</v>
      </c>
      <c r="BJ383" s="194">
        <f>SUMPRODUCT(CHOOSE({1,2,3,4},E253,E318,E448,E513),CHOOSE({1,2,3,4},DM351,DM351,DM351,DM351))</f>
        <v>0</v>
      </c>
      <c r="BK383" s="194">
        <f>SUMPRODUCT(CHOOSE({1,2,3,4},F253,F318,F448,F513),CHOOSE({1,2,3,4},DN351,DN351,DN351,DN351))</f>
        <v>0</v>
      </c>
      <c r="BL383" s="194">
        <f>SUMPRODUCT(CHOOSE({1,2,3,4},G253,G318,G448,G513),CHOOSE({1,2,3,4},DO351,DO351,DO351,DO351))</f>
        <v>0</v>
      </c>
      <c r="BM383" s="194">
        <f>SUMPRODUCT(CHOOSE({1,2,3,4},H253,H318,H448,H513),CHOOSE({1,2,3,4},DP351,DP351,DP351,DP351))</f>
        <v>0</v>
      </c>
      <c r="BN383" s="194">
        <f>SUMPRODUCT(CHOOSE({1,2,3,4},I253,I318,I448,I513),CHOOSE({1,2,3,4},DQ351,DQ351,DQ351,DQ351))</f>
        <v>0</v>
      </c>
      <c r="BO383" s="194">
        <f>SUMPRODUCT(CHOOSE({1,2,3,4},J253,J318,J448,J513),CHOOSE({1,2,3,4},DR351,DR351,DR351,DR351))</f>
        <v>0</v>
      </c>
      <c r="BP383" s="194">
        <f>SUMPRODUCT(CHOOSE({1,2,3,4},K253,K318,K448,K513),CHOOSE({1,2,3,4},DS351,DS351,DS351,DS351))</f>
        <v>0</v>
      </c>
      <c r="BQ383" s="194">
        <f>SUMPRODUCT(CHOOSE({1,2,3,4},L253,L318,L448,L513),CHOOSE({1,2,3,4},DT351,DT351,DT351,DT351))</f>
        <v>0</v>
      </c>
      <c r="BR383" s="194">
        <f>SUMPRODUCT(CHOOSE({1,2,3,4},M253,M318,M448,M513),CHOOSE({1,2,3,4},DU351,DU351,DU351,DU351))</f>
        <v>0</v>
      </c>
      <c r="BS383" s="194">
        <f>SUMPRODUCT(CHOOSE({1,2,3,4},N253,N318,N448,N513),CHOOSE({1,2,3,4},DV351,DV351,DV351,DV351))</f>
        <v>0</v>
      </c>
      <c r="BT383" s="194">
        <f>SUMPRODUCT(CHOOSE({1,2,3,4},O253,O318,O448,O513),CHOOSE({1,2,3,4},DW351,DW351,DW351,DW351))</f>
        <v>0</v>
      </c>
      <c r="BU383" s="194">
        <f>SUMPRODUCT(CHOOSE({1,2,3,4},P253,P318,P448,P513),CHOOSE({1,2,3,4},DX351,DX351,DX351,DX351))</f>
        <v>0</v>
      </c>
      <c r="BV383" s="194">
        <f>SUMPRODUCT(CHOOSE({1,2,3,4},Q253,Q318,Q448,Q513),CHOOSE({1,2,3,4},DY351,DY351,DY351,DY351))</f>
        <v>0</v>
      </c>
      <c r="BW383" s="194">
        <f>SUMPRODUCT(CHOOSE({1,2,3,4},R253,R318,R448,R513),CHOOSE({1,2,3,4},DZ351,DZ351,DZ351,DZ351))</f>
        <v>0</v>
      </c>
      <c r="BX383" s="194">
        <f>SUMPRODUCT(CHOOSE({1,2,3,4},S253,S318,S448,S513),CHOOSE({1,2,3,4},EA351,EA351,EA351,EA351))</f>
        <v>0</v>
      </c>
      <c r="BY383" s="194">
        <f>SUMPRODUCT(CHOOSE({1,2,3,4},T253,T318,T448,T513),CHOOSE({1,2,3,4},EB351,EB351,EB351,EB351))</f>
        <v>0</v>
      </c>
      <c r="BZ383" s="194">
        <f>SUMPRODUCT(CHOOSE({1,2,3,4},U253,U318,U448,U513),CHOOSE({1,2,3,4},EC351,EC351,EC351,EC351))</f>
        <v>0</v>
      </c>
      <c r="CA383" s="194">
        <f>SUMPRODUCT(CHOOSE({1,2,3,4},V253,V318,V448,V513),CHOOSE({1,2,3,4},ED351,ED351,ED351,ED351))</f>
        <v>0</v>
      </c>
      <c r="CB383" s="194">
        <f>SUMPRODUCT(CHOOSE({1,2,3,4},W253,W318,W448,W513),CHOOSE({1,2,3,4},EE351,EE351,EE351,EE351))</f>
        <v>0</v>
      </c>
      <c r="CC383" s="194">
        <f>SUMPRODUCT(CHOOSE({1,2,3,4},X253,X318,X448,X513),CHOOSE({1,2,3,4},EF351,EF351,EF351,EF351))</f>
        <v>0</v>
      </c>
      <c r="CD383" s="194">
        <f>SUMPRODUCT(CHOOSE({1,2,3,4},Y253,Y318,Y448,Y513),CHOOSE({1,2,3,4},EG351,EG351,EG351,EG351))</f>
        <v>0</v>
      </c>
      <c r="CE383" s="194">
        <f>SUMPRODUCT(CHOOSE({1,2,3,4},Z253,Z318,Z448,Z513),CHOOSE({1,2,3,4},EH351,EH351,EH351,EH351))</f>
        <v>0</v>
      </c>
      <c r="CF383" s="194">
        <f>SUMPRODUCT(CHOOSE({1,2,3,4},AA253,AA318,AA448,AA513),CHOOSE({1,2,3,4},EI351,EI351,EI351,EI351))</f>
        <v>0</v>
      </c>
      <c r="CG383" s="194">
        <f>SUMPRODUCT(CHOOSE({1,2,3,4},AB253,AB318,AB448,AB513),CHOOSE({1,2,3,4},EJ351,EJ351,EJ351,EJ351))</f>
        <v>0</v>
      </c>
    </row>
    <row r="384" spans="2:85" x14ac:dyDescent="0.3">
      <c r="B384" s="1">
        <v>18</v>
      </c>
      <c r="C384" s="1"/>
      <c r="D384" s="155"/>
      <c r="E384" s="155"/>
      <c r="F384" s="155"/>
      <c r="G384" s="155"/>
      <c r="H384" s="155"/>
      <c r="I384" s="155"/>
      <c r="J384" s="155"/>
      <c r="K384" s="155"/>
      <c r="L384" s="155"/>
      <c r="M384" s="155"/>
      <c r="N384" s="155"/>
      <c r="O384" s="155"/>
      <c r="P384" s="155"/>
      <c r="Q384" s="155"/>
      <c r="R384" s="155"/>
      <c r="S384" s="155"/>
      <c r="T384" s="155"/>
      <c r="U384" s="155">
        <f t="shared" si="74"/>
        <v>0</v>
      </c>
      <c r="V384" s="155">
        <f t="shared" si="74"/>
        <v>0</v>
      </c>
      <c r="W384" s="155">
        <f t="shared" si="74"/>
        <v>0</v>
      </c>
      <c r="X384" s="155">
        <f t="shared" si="74"/>
        <v>0</v>
      </c>
      <c r="Y384" s="155">
        <f t="shared" si="74"/>
        <v>0</v>
      </c>
      <c r="Z384" s="155">
        <f t="shared" si="74"/>
        <v>0</v>
      </c>
      <c r="AA384" s="155">
        <f t="shared" si="74"/>
        <v>0</v>
      </c>
      <c r="AB384" s="155">
        <f t="shared" si="74"/>
        <v>0</v>
      </c>
      <c r="AC384" s="155"/>
      <c r="AD384" s="155"/>
      <c r="AE384" s="155"/>
      <c r="AF384" s="155"/>
      <c r="AG384" s="170">
        <f t="shared" ref="AG384:AV391" si="75">C158*BH352</f>
        <v>0</v>
      </c>
      <c r="AH384" s="170">
        <f t="shared" si="75"/>
        <v>0</v>
      </c>
      <c r="AI384" s="170">
        <f t="shared" si="75"/>
        <v>0</v>
      </c>
      <c r="AJ384" s="170">
        <f t="shared" si="75"/>
        <v>0</v>
      </c>
      <c r="AK384" s="170">
        <f t="shared" si="75"/>
        <v>0</v>
      </c>
      <c r="AL384" s="170">
        <f t="shared" si="75"/>
        <v>0</v>
      </c>
      <c r="AM384" s="170">
        <f t="shared" si="75"/>
        <v>0</v>
      </c>
      <c r="AN384" s="170">
        <f t="shared" si="75"/>
        <v>0</v>
      </c>
      <c r="AO384" s="170">
        <f t="shared" si="75"/>
        <v>0</v>
      </c>
      <c r="AP384" s="170">
        <f t="shared" si="75"/>
        <v>0</v>
      </c>
      <c r="AQ384" s="170">
        <f t="shared" si="75"/>
        <v>0</v>
      </c>
      <c r="AR384" s="170">
        <f t="shared" si="75"/>
        <v>0</v>
      </c>
      <c r="AS384" s="170">
        <f t="shared" si="75"/>
        <v>0</v>
      </c>
      <c r="AT384" s="170">
        <f t="shared" si="75"/>
        <v>0</v>
      </c>
      <c r="AU384" s="170">
        <f t="shared" si="75"/>
        <v>0</v>
      </c>
      <c r="AV384" s="170">
        <f t="shared" si="75"/>
        <v>0</v>
      </c>
      <c r="AW384" s="170">
        <f t="shared" si="72"/>
        <v>0</v>
      </c>
      <c r="AX384" s="170">
        <f t="shared" si="72"/>
        <v>0</v>
      </c>
      <c r="AY384" s="170">
        <f t="shared" si="72"/>
        <v>0</v>
      </c>
      <c r="AZ384" s="170">
        <f t="shared" si="72"/>
        <v>0</v>
      </c>
      <c r="BA384" s="170">
        <f t="shared" si="72"/>
        <v>0</v>
      </c>
      <c r="BB384" s="170">
        <f t="shared" si="72"/>
        <v>0</v>
      </c>
      <c r="BC384" s="170">
        <f t="shared" si="72"/>
        <v>0</v>
      </c>
      <c r="BD384" s="170">
        <f t="shared" si="72"/>
        <v>0</v>
      </c>
      <c r="BE384" s="170">
        <f t="shared" si="72"/>
        <v>0</v>
      </c>
      <c r="BF384" s="67"/>
      <c r="BG384" s="67"/>
      <c r="BH384" s="52"/>
      <c r="BI384" s="194">
        <f>SUMPRODUCT(CHOOSE({1,2,3,4},D254,D319,D449,D514),CHOOSE({1,2,3,4},DL352,DL352,DL352,DL352))</f>
        <v>0</v>
      </c>
      <c r="BJ384" s="194">
        <f>SUMPRODUCT(CHOOSE({1,2,3,4},E254,E319,E449,E514),CHOOSE({1,2,3,4},DM352,DM352,DM352,DM352))</f>
        <v>0</v>
      </c>
      <c r="BK384" s="194">
        <f>SUMPRODUCT(CHOOSE({1,2,3,4},F254,F319,F449,F514),CHOOSE({1,2,3,4},DN352,DN352,DN352,DN352))</f>
        <v>0</v>
      </c>
      <c r="BL384" s="194">
        <f>SUMPRODUCT(CHOOSE({1,2,3,4},G254,G319,G449,G514),CHOOSE({1,2,3,4},DO352,DO352,DO352,DO352))</f>
        <v>0</v>
      </c>
      <c r="BM384" s="194">
        <f>SUMPRODUCT(CHOOSE({1,2,3,4},H254,H319,H449,H514),CHOOSE({1,2,3,4},DP352,DP352,DP352,DP352))</f>
        <v>0</v>
      </c>
      <c r="BN384" s="194">
        <f>SUMPRODUCT(CHOOSE({1,2,3,4},I254,I319,I449,I514),CHOOSE({1,2,3,4},DQ352,DQ352,DQ352,DQ352))</f>
        <v>0</v>
      </c>
      <c r="BO384" s="194">
        <f>SUMPRODUCT(CHOOSE({1,2,3,4},J254,J319,J449,J514),CHOOSE({1,2,3,4},DR352,DR352,DR352,DR352))</f>
        <v>0</v>
      </c>
      <c r="BP384" s="194">
        <f>SUMPRODUCT(CHOOSE({1,2,3,4},K254,K319,K449,K514),CHOOSE({1,2,3,4},DS352,DS352,DS352,DS352))</f>
        <v>0</v>
      </c>
      <c r="BQ384" s="194">
        <f>SUMPRODUCT(CHOOSE({1,2,3,4},L254,L319,L449,L514),CHOOSE({1,2,3,4},DT352,DT352,DT352,DT352))</f>
        <v>0</v>
      </c>
      <c r="BR384" s="194">
        <f>SUMPRODUCT(CHOOSE({1,2,3,4},M254,M319,M449,M514),CHOOSE({1,2,3,4},DU352,DU352,DU352,DU352))</f>
        <v>0</v>
      </c>
      <c r="BS384" s="194">
        <f>SUMPRODUCT(CHOOSE({1,2,3,4},N254,N319,N449,N514),CHOOSE({1,2,3,4},DV352,DV352,DV352,DV352))</f>
        <v>0</v>
      </c>
      <c r="BT384" s="194">
        <f>SUMPRODUCT(CHOOSE({1,2,3,4},O254,O319,O449,O514),CHOOSE({1,2,3,4},DW352,DW352,DW352,DW352))</f>
        <v>0</v>
      </c>
      <c r="BU384" s="194">
        <f>SUMPRODUCT(CHOOSE({1,2,3,4},P254,P319,P449,P514),CHOOSE({1,2,3,4},DX352,DX352,DX352,DX352))</f>
        <v>0</v>
      </c>
      <c r="BV384" s="194">
        <f>SUMPRODUCT(CHOOSE({1,2,3,4},Q254,Q319,Q449,Q514),CHOOSE({1,2,3,4},DY352,DY352,DY352,DY352))</f>
        <v>0</v>
      </c>
      <c r="BW384" s="194">
        <f>SUMPRODUCT(CHOOSE({1,2,3,4},R254,R319,R449,R514),CHOOSE({1,2,3,4},DZ352,DZ352,DZ352,DZ352))</f>
        <v>0</v>
      </c>
      <c r="BX384" s="194">
        <f>SUMPRODUCT(CHOOSE({1,2,3,4},S254,S319,S449,S514),CHOOSE({1,2,3,4},EA352,EA352,EA352,EA352))</f>
        <v>0</v>
      </c>
      <c r="BY384" s="194">
        <f>SUMPRODUCT(CHOOSE({1,2,3,4},T254,T319,T449,T514),CHOOSE({1,2,3,4},EB352,EB352,EB352,EB352))</f>
        <v>0</v>
      </c>
      <c r="BZ384" s="194">
        <f>SUMPRODUCT(CHOOSE({1,2,3,4},U254,U319,U449,U514),CHOOSE({1,2,3,4},EC352,EC352,EC352,EC352))</f>
        <v>0</v>
      </c>
      <c r="CA384" s="194">
        <f>SUMPRODUCT(CHOOSE({1,2,3,4},V254,V319,V449,V514),CHOOSE({1,2,3,4},ED352,ED352,ED352,ED352))</f>
        <v>0</v>
      </c>
      <c r="CB384" s="194">
        <f>SUMPRODUCT(CHOOSE({1,2,3,4},W254,W319,W449,W514),CHOOSE({1,2,3,4},EE352,EE352,EE352,EE352))</f>
        <v>0</v>
      </c>
      <c r="CC384" s="194">
        <f>SUMPRODUCT(CHOOSE({1,2,3,4},X254,X319,X449,X514),CHOOSE({1,2,3,4},EF352,EF352,EF352,EF352))</f>
        <v>0</v>
      </c>
      <c r="CD384" s="194">
        <f>SUMPRODUCT(CHOOSE({1,2,3,4},Y254,Y319,Y449,Y514),CHOOSE({1,2,3,4},EG352,EG352,EG352,EG352))</f>
        <v>0</v>
      </c>
      <c r="CE384" s="194">
        <f>SUMPRODUCT(CHOOSE({1,2,3,4},Z254,Z319,Z449,Z514),CHOOSE({1,2,3,4},EH352,EH352,EH352,EH352))</f>
        <v>0</v>
      </c>
      <c r="CF384" s="194">
        <f>SUMPRODUCT(CHOOSE({1,2,3,4},AA254,AA319,AA449,AA514),CHOOSE({1,2,3,4},EI352,EI352,EI352,EI352))</f>
        <v>0</v>
      </c>
      <c r="CG384" s="194">
        <f>SUMPRODUCT(CHOOSE({1,2,3,4},AB254,AB319,AB449,AB514),CHOOSE({1,2,3,4},EJ352,EJ352,EJ352,EJ352))</f>
        <v>0</v>
      </c>
    </row>
    <row r="385" spans="1:141" x14ac:dyDescent="0.3">
      <c r="B385" s="1">
        <v>19</v>
      </c>
      <c r="C385" s="1"/>
      <c r="D385" s="155"/>
      <c r="E385" s="155"/>
      <c r="F385" s="155"/>
      <c r="G385" s="155"/>
      <c r="H385" s="155"/>
      <c r="I385" s="155"/>
      <c r="J385" s="155"/>
      <c r="K385" s="155"/>
      <c r="L385" s="155"/>
      <c r="M385" s="155"/>
      <c r="N385" s="155"/>
      <c r="O385" s="155"/>
      <c r="P385" s="155"/>
      <c r="Q385" s="155"/>
      <c r="R385" s="155"/>
      <c r="S385" s="155"/>
      <c r="T385" s="155"/>
      <c r="U385" s="155"/>
      <c r="V385" s="155">
        <f t="shared" si="74"/>
        <v>0</v>
      </c>
      <c r="W385" s="155">
        <f t="shared" si="74"/>
        <v>0</v>
      </c>
      <c r="X385" s="155">
        <f t="shared" si="74"/>
        <v>0</v>
      </c>
      <c r="Y385" s="155">
        <f t="shared" si="74"/>
        <v>0</v>
      </c>
      <c r="Z385" s="155">
        <f t="shared" si="74"/>
        <v>0</v>
      </c>
      <c r="AA385" s="155">
        <f t="shared" si="74"/>
        <v>0</v>
      </c>
      <c r="AB385" s="155">
        <f t="shared" si="74"/>
        <v>0</v>
      </c>
      <c r="AC385" s="155"/>
      <c r="AD385" s="155"/>
      <c r="AE385" s="155"/>
      <c r="AF385" s="155"/>
      <c r="AG385" s="170">
        <f t="shared" si="75"/>
        <v>0</v>
      </c>
      <c r="AH385" s="170">
        <f t="shared" si="75"/>
        <v>0</v>
      </c>
      <c r="AI385" s="170">
        <f t="shared" si="75"/>
        <v>0</v>
      </c>
      <c r="AJ385" s="170">
        <f t="shared" si="75"/>
        <v>0</v>
      </c>
      <c r="AK385" s="170">
        <f t="shared" si="75"/>
        <v>0</v>
      </c>
      <c r="AL385" s="170">
        <f t="shared" si="75"/>
        <v>0</v>
      </c>
      <c r="AM385" s="170">
        <f t="shared" si="75"/>
        <v>0</v>
      </c>
      <c r="AN385" s="170">
        <f t="shared" si="75"/>
        <v>0</v>
      </c>
      <c r="AO385" s="170">
        <f t="shared" si="75"/>
        <v>0</v>
      </c>
      <c r="AP385" s="170">
        <f t="shared" si="75"/>
        <v>0</v>
      </c>
      <c r="AQ385" s="170">
        <f t="shared" si="75"/>
        <v>0</v>
      </c>
      <c r="AR385" s="170">
        <f t="shared" si="75"/>
        <v>0</v>
      </c>
      <c r="AS385" s="170">
        <f t="shared" si="75"/>
        <v>0</v>
      </c>
      <c r="AT385" s="170">
        <f t="shared" si="75"/>
        <v>0</v>
      </c>
      <c r="AU385" s="170">
        <f t="shared" si="75"/>
        <v>0</v>
      </c>
      <c r="AV385" s="170">
        <f t="shared" si="75"/>
        <v>0</v>
      </c>
      <c r="AW385" s="170">
        <f t="shared" si="72"/>
        <v>0</v>
      </c>
      <c r="AX385" s="170">
        <f t="shared" si="72"/>
        <v>0</v>
      </c>
      <c r="AY385" s="170">
        <f t="shared" si="72"/>
        <v>0</v>
      </c>
      <c r="AZ385" s="170">
        <f t="shared" si="72"/>
        <v>0</v>
      </c>
      <c r="BA385" s="170">
        <f t="shared" si="72"/>
        <v>0</v>
      </c>
      <c r="BB385" s="170">
        <f t="shared" si="72"/>
        <v>0</v>
      </c>
      <c r="BC385" s="170">
        <f t="shared" si="72"/>
        <v>0</v>
      </c>
      <c r="BD385" s="170">
        <f t="shared" si="72"/>
        <v>0</v>
      </c>
      <c r="BE385" s="170">
        <f t="shared" si="72"/>
        <v>0</v>
      </c>
      <c r="BF385" s="67"/>
      <c r="BG385" s="67"/>
      <c r="BH385" s="52"/>
      <c r="BI385" s="194">
        <f>SUMPRODUCT(CHOOSE({1,2,3,4},D255,D320,D450,D515),CHOOSE({1,2,3,4},DL353,DL353,DL353,DL353))</f>
        <v>0</v>
      </c>
      <c r="BJ385" s="194">
        <f>SUMPRODUCT(CHOOSE({1,2,3,4},E255,E320,E450,E515),CHOOSE({1,2,3,4},DM353,DM353,DM353,DM353))</f>
        <v>0</v>
      </c>
      <c r="BK385" s="194">
        <f>SUMPRODUCT(CHOOSE({1,2,3,4},F255,F320,F450,F515),CHOOSE({1,2,3,4},DN353,DN353,DN353,DN353))</f>
        <v>0</v>
      </c>
      <c r="BL385" s="194">
        <f>SUMPRODUCT(CHOOSE({1,2,3,4},G255,G320,G450,G515),CHOOSE({1,2,3,4},DO353,DO353,DO353,DO353))</f>
        <v>0</v>
      </c>
      <c r="BM385" s="194">
        <f>SUMPRODUCT(CHOOSE({1,2,3,4},H255,H320,H450,H515),CHOOSE({1,2,3,4},DP353,DP353,DP353,DP353))</f>
        <v>0</v>
      </c>
      <c r="BN385" s="194">
        <f>SUMPRODUCT(CHOOSE({1,2,3,4},I255,I320,I450,I515),CHOOSE({1,2,3,4},DQ353,DQ353,DQ353,DQ353))</f>
        <v>0</v>
      </c>
      <c r="BO385" s="194">
        <f>SUMPRODUCT(CHOOSE({1,2,3,4},J255,J320,J450,J515),CHOOSE({1,2,3,4},DR353,DR353,DR353,DR353))</f>
        <v>0</v>
      </c>
      <c r="BP385" s="194">
        <f>SUMPRODUCT(CHOOSE({1,2,3,4},K255,K320,K450,K515),CHOOSE({1,2,3,4},DS353,DS353,DS353,DS353))</f>
        <v>0</v>
      </c>
      <c r="BQ385" s="194">
        <f>SUMPRODUCT(CHOOSE({1,2,3,4},L255,L320,L450,L515),CHOOSE({1,2,3,4},DT353,DT353,DT353,DT353))</f>
        <v>0</v>
      </c>
      <c r="BR385" s="194">
        <f>SUMPRODUCT(CHOOSE({1,2,3,4},M255,M320,M450,M515),CHOOSE({1,2,3,4},DU353,DU353,DU353,DU353))</f>
        <v>0</v>
      </c>
      <c r="BS385" s="194">
        <f>SUMPRODUCT(CHOOSE({1,2,3,4},N255,N320,N450,N515),CHOOSE({1,2,3,4},DV353,DV353,DV353,DV353))</f>
        <v>0</v>
      </c>
      <c r="BT385" s="194">
        <f>SUMPRODUCT(CHOOSE({1,2,3,4},O255,O320,O450,O515),CHOOSE({1,2,3,4},DW353,DW353,DW353,DW353))</f>
        <v>0</v>
      </c>
      <c r="BU385" s="194">
        <f>SUMPRODUCT(CHOOSE({1,2,3,4},P255,P320,P450,P515),CHOOSE({1,2,3,4},DX353,DX353,DX353,DX353))</f>
        <v>0</v>
      </c>
      <c r="BV385" s="194">
        <f>SUMPRODUCT(CHOOSE({1,2,3,4},Q255,Q320,Q450,Q515),CHOOSE({1,2,3,4},DY353,DY353,DY353,DY353))</f>
        <v>0</v>
      </c>
      <c r="BW385" s="194">
        <f>SUMPRODUCT(CHOOSE({1,2,3,4},R255,R320,R450,R515),CHOOSE({1,2,3,4},DZ353,DZ353,DZ353,DZ353))</f>
        <v>0</v>
      </c>
      <c r="BX385" s="194">
        <f>SUMPRODUCT(CHOOSE({1,2,3,4},S255,S320,S450,S515),CHOOSE({1,2,3,4},EA353,EA353,EA353,EA353))</f>
        <v>0</v>
      </c>
      <c r="BY385" s="194">
        <f>SUMPRODUCT(CHOOSE({1,2,3,4},T255,T320,T450,T515),CHOOSE({1,2,3,4},EB353,EB353,EB353,EB353))</f>
        <v>0</v>
      </c>
      <c r="BZ385" s="194">
        <f>SUMPRODUCT(CHOOSE({1,2,3,4},U255,U320,U450,U515),CHOOSE({1,2,3,4},EC353,EC353,EC353,EC353))</f>
        <v>0</v>
      </c>
      <c r="CA385" s="194">
        <f>SUMPRODUCT(CHOOSE({1,2,3,4},V255,V320,V450,V515),CHOOSE({1,2,3,4},ED353,ED353,ED353,ED353))</f>
        <v>0</v>
      </c>
      <c r="CB385" s="194">
        <f>SUMPRODUCT(CHOOSE({1,2,3,4},W255,W320,W450,W515),CHOOSE({1,2,3,4},EE353,EE353,EE353,EE353))</f>
        <v>0</v>
      </c>
      <c r="CC385" s="194">
        <f>SUMPRODUCT(CHOOSE({1,2,3,4},X255,X320,X450,X515),CHOOSE({1,2,3,4},EF353,EF353,EF353,EF353))</f>
        <v>0</v>
      </c>
      <c r="CD385" s="194">
        <f>SUMPRODUCT(CHOOSE({1,2,3,4},Y255,Y320,Y450,Y515),CHOOSE({1,2,3,4},EG353,EG353,EG353,EG353))</f>
        <v>0</v>
      </c>
      <c r="CE385" s="194">
        <f>SUMPRODUCT(CHOOSE({1,2,3,4},Z255,Z320,Z450,Z515),CHOOSE({1,2,3,4},EH353,EH353,EH353,EH353))</f>
        <v>0</v>
      </c>
      <c r="CF385" s="194">
        <f>SUMPRODUCT(CHOOSE({1,2,3,4},AA255,AA320,AA450,AA515),CHOOSE({1,2,3,4},EI353,EI353,EI353,EI353))</f>
        <v>0</v>
      </c>
      <c r="CG385" s="194">
        <f>SUMPRODUCT(CHOOSE({1,2,3,4},AB255,AB320,AB450,AB515),CHOOSE({1,2,3,4},EJ353,EJ353,EJ353,EJ353))</f>
        <v>0</v>
      </c>
    </row>
    <row r="386" spans="1:141" x14ac:dyDescent="0.3">
      <c r="B386" s="1">
        <v>20</v>
      </c>
      <c r="C386" s="1"/>
      <c r="D386" s="155"/>
      <c r="E386" s="155"/>
      <c r="F386" s="155"/>
      <c r="G386" s="155"/>
      <c r="H386" s="155"/>
      <c r="I386" s="155"/>
      <c r="J386" s="155"/>
      <c r="K386" s="155"/>
      <c r="L386" s="155"/>
      <c r="M386" s="155"/>
      <c r="N386" s="155"/>
      <c r="O386" s="155"/>
      <c r="P386" s="155"/>
      <c r="Q386" s="155"/>
      <c r="R386" s="155"/>
      <c r="S386" s="155"/>
      <c r="T386" s="155"/>
      <c r="U386" s="155"/>
      <c r="V386" s="155"/>
      <c r="W386" s="155">
        <f t="shared" si="74"/>
        <v>0</v>
      </c>
      <c r="X386" s="155">
        <f t="shared" si="74"/>
        <v>0</v>
      </c>
      <c r="Y386" s="155">
        <f t="shared" si="74"/>
        <v>0</v>
      </c>
      <c r="Z386" s="155">
        <f t="shared" si="74"/>
        <v>0</v>
      </c>
      <c r="AA386" s="155">
        <f t="shared" si="74"/>
        <v>0</v>
      </c>
      <c r="AB386" s="155">
        <f t="shared" si="74"/>
        <v>0</v>
      </c>
      <c r="AC386" s="155"/>
      <c r="AD386" s="155"/>
      <c r="AE386" s="155"/>
      <c r="AF386" s="155"/>
      <c r="AG386" s="170">
        <f t="shared" si="75"/>
        <v>0</v>
      </c>
      <c r="AH386" s="170">
        <f t="shared" si="75"/>
        <v>0</v>
      </c>
      <c r="AI386" s="170">
        <f t="shared" si="75"/>
        <v>0</v>
      </c>
      <c r="AJ386" s="170">
        <f t="shared" si="75"/>
        <v>0</v>
      </c>
      <c r="AK386" s="170">
        <f t="shared" si="75"/>
        <v>0</v>
      </c>
      <c r="AL386" s="170">
        <f t="shared" si="75"/>
        <v>0</v>
      </c>
      <c r="AM386" s="170">
        <f t="shared" si="75"/>
        <v>0</v>
      </c>
      <c r="AN386" s="170">
        <f t="shared" si="75"/>
        <v>0</v>
      </c>
      <c r="AO386" s="170">
        <f t="shared" si="75"/>
        <v>0</v>
      </c>
      <c r="AP386" s="170">
        <f t="shared" si="75"/>
        <v>0</v>
      </c>
      <c r="AQ386" s="170">
        <f t="shared" si="75"/>
        <v>0</v>
      </c>
      <c r="AR386" s="170">
        <f t="shared" si="75"/>
        <v>0</v>
      </c>
      <c r="AS386" s="170">
        <f t="shared" si="75"/>
        <v>0</v>
      </c>
      <c r="AT386" s="170">
        <f t="shared" si="75"/>
        <v>0</v>
      </c>
      <c r="AU386" s="170">
        <f t="shared" si="75"/>
        <v>0</v>
      </c>
      <c r="AV386" s="170">
        <f t="shared" si="75"/>
        <v>0</v>
      </c>
      <c r="AW386" s="170">
        <f t="shared" si="72"/>
        <v>0</v>
      </c>
      <c r="AX386" s="170">
        <f t="shared" si="72"/>
        <v>0</v>
      </c>
      <c r="AY386" s="170">
        <f t="shared" si="72"/>
        <v>0</v>
      </c>
      <c r="AZ386" s="170">
        <f t="shared" si="72"/>
        <v>0</v>
      </c>
      <c r="BA386" s="170">
        <f t="shared" si="72"/>
        <v>0</v>
      </c>
      <c r="BB386" s="170">
        <f t="shared" si="72"/>
        <v>0</v>
      </c>
      <c r="BC386" s="170">
        <f t="shared" si="72"/>
        <v>0</v>
      </c>
      <c r="BD386" s="170">
        <f t="shared" si="72"/>
        <v>0</v>
      </c>
      <c r="BE386" s="170">
        <f t="shared" si="72"/>
        <v>0</v>
      </c>
      <c r="BF386" s="67"/>
      <c r="BG386" s="67"/>
      <c r="BH386" s="52"/>
      <c r="BI386" s="194">
        <f>SUMPRODUCT(CHOOSE({1,2,3,4},D256,D321,D451,D516),CHOOSE({1,2,3,4},DL354,DL354,DL354,DL354))</f>
        <v>0</v>
      </c>
      <c r="BJ386" s="194">
        <f>SUMPRODUCT(CHOOSE({1,2,3,4},E256,E321,E451,E516),CHOOSE({1,2,3,4},DM354,DM354,DM354,DM354))</f>
        <v>0</v>
      </c>
      <c r="BK386" s="194">
        <f>SUMPRODUCT(CHOOSE({1,2,3,4},F256,F321,F451,F516),CHOOSE({1,2,3,4},DN354,DN354,DN354,DN354))</f>
        <v>0</v>
      </c>
      <c r="BL386" s="194">
        <f>SUMPRODUCT(CHOOSE({1,2,3,4},G256,G321,G451,G516),CHOOSE({1,2,3,4},DO354,DO354,DO354,DO354))</f>
        <v>0</v>
      </c>
      <c r="BM386" s="194">
        <f>SUMPRODUCT(CHOOSE({1,2,3,4},H256,H321,H451,H516),CHOOSE({1,2,3,4},DP354,DP354,DP354,DP354))</f>
        <v>0</v>
      </c>
      <c r="BN386" s="194">
        <f>SUMPRODUCT(CHOOSE({1,2,3,4},I256,I321,I451,I516),CHOOSE({1,2,3,4},DQ354,DQ354,DQ354,DQ354))</f>
        <v>0</v>
      </c>
      <c r="BO386" s="194">
        <f>SUMPRODUCT(CHOOSE({1,2,3,4},J256,J321,J451,J516),CHOOSE({1,2,3,4},DR354,DR354,DR354,DR354))</f>
        <v>0</v>
      </c>
      <c r="BP386" s="194">
        <f>SUMPRODUCT(CHOOSE({1,2,3,4},K256,K321,K451,K516),CHOOSE({1,2,3,4},DS354,DS354,DS354,DS354))</f>
        <v>0</v>
      </c>
      <c r="BQ386" s="194">
        <f>SUMPRODUCT(CHOOSE({1,2,3,4},L256,L321,L451,L516),CHOOSE({1,2,3,4},DT354,DT354,DT354,DT354))</f>
        <v>0</v>
      </c>
      <c r="BR386" s="194">
        <f>SUMPRODUCT(CHOOSE({1,2,3,4},M256,M321,M451,M516),CHOOSE({1,2,3,4},DU354,DU354,DU354,DU354))</f>
        <v>0</v>
      </c>
      <c r="BS386" s="194">
        <f>SUMPRODUCT(CHOOSE({1,2,3,4},N256,N321,N451,N516),CHOOSE({1,2,3,4},DV354,DV354,DV354,DV354))</f>
        <v>0</v>
      </c>
      <c r="BT386" s="194">
        <f>SUMPRODUCT(CHOOSE({1,2,3,4},O256,O321,O451,O516),CHOOSE({1,2,3,4},DW354,DW354,DW354,DW354))</f>
        <v>0</v>
      </c>
      <c r="BU386" s="194">
        <f>SUMPRODUCT(CHOOSE({1,2,3,4},P256,P321,P451,P516),CHOOSE({1,2,3,4},DX354,DX354,DX354,DX354))</f>
        <v>0</v>
      </c>
      <c r="BV386" s="194">
        <f>SUMPRODUCT(CHOOSE({1,2,3,4},Q256,Q321,Q451,Q516),CHOOSE({1,2,3,4},DY354,DY354,DY354,DY354))</f>
        <v>0</v>
      </c>
      <c r="BW386" s="194">
        <f>SUMPRODUCT(CHOOSE({1,2,3,4},R256,R321,R451,R516),CHOOSE({1,2,3,4},DZ354,DZ354,DZ354,DZ354))</f>
        <v>0</v>
      </c>
      <c r="BX386" s="194">
        <f>SUMPRODUCT(CHOOSE({1,2,3,4},S256,S321,S451,S516),CHOOSE({1,2,3,4},EA354,EA354,EA354,EA354))</f>
        <v>0</v>
      </c>
      <c r="BY386" s="194">
        <f>SUMPRODUCT(CHOOSE({1,2,3,4},T256,T321,T451,T516),CHOOSE({1,2,3,4},EB354,EB354,EB354,EB354))</f>
        <v>0</v>
      </c>
      <c r="BZ386" s="194">
        <f>SUMPRODUCT(CHOOSE({1,2,3,4},U256,U321,U451,U516),CHOOSE({1,2,3,4},EC354,EC354,EC354,EC354))</f>
        <v>0</v>
      </c>
      <c r="CA386" s="194">
        <f>SUMPRODUCT(CHOOSE({1,2,3,4},V256,V321,V451,V516),CHOOSE({1,2,3,4},ED354,ED354,ED354,ED354))</f>
        <v>0</v>
      </c>
      <c r="CB386" s="194">
        <f>SUMPRODUCT(CHOOSE({1,2,3,4},W256,W321,W451,W516),CHOOSE({1,2,3,4},EE354,EE354,EE354,EE354))</f>
        <v>0</v>
      </c>
      <c r="CC386" s="194">
        <f>SUMPRODUCT(CHOOSE({1,2,3,4},X256,X321,X451,X516),CHOOSE({1,2,3,4},EF354,EF354,EF354,EF354))</f>
        <v>0</v>
      </c>
      <c r="CD386" s="194">
        <f>SUMPRODUCT(CHOOSE({1,2,3,4},Y256,Y321,Y451,Y516),CHOOSE({1,2,3,4},EG354,EG354,EG354,EG354))</f>
        <v>0</v>
      </c>
      <c r="CE386" s="194">
        <f>SUMPRODUCT(CHOOSE({1,2,3,4},Z256,Z321,Z451,Z516),CHOOSE({1,2,3,4},EH354,EH354,EH354,EH354))</f>
        <v>0</v>
      </c>
      <c r="CF386" s="194">
        <f>SUMPRODUCT(CHOOSE({1,2,3,4},AA256,AA321,AA451,AA516),CHOOSE({1,2,3,4},EI354,EI354,EI354,EI354))</f>
        <v>0</v>
      </c>
      <c r="CG386" s="194">
        <f>SUMPRODUCT(CHOOSE({1,2,3,4},AB256,AB321,AB451,AB516),CHOOSE({1,2,3,4},EJ354,EJ354,EJ354,EJ354))</f>
        <v>0</v>
      </c>
    </row>
    <row r="387" spans="1:141" x14ac:dyDescent="0.3">
      <c r="B387" s="1">
        <v>21</v>
      </c>
      <c r="C387" s="1"/>
      <c r="D387" s="155"/>
      <c r="E387" s="155"/>
      <c r="F387" s="155"/>
      <c r="G387" s="155"/>
      <c r="H387" s="155"/>
      <c r="I387" s="155"/>
      <c r="J387" s="155"/>
      <c r="K387" s="155"/>
      <c r="L387" s="155"/>
      <c r="M387" s="155"/>
      <c r="N387" s="155"/>
      <c r="O387" s="155"/>
      <c r="P387" s="155"/>
      <c r="Q387" s="155"/>
      <c r="R387" s="155"/>
      <c r="S387" s="155"/>
      <c r="T387" s="155"/>
      <c r="U387" s="155"/>
      <c r="V387" s="155"/>
      <c r="W387" s="155"/>
      <c r="X387" s="155">
        <f>(VLOOKUP(W97,CVAMort,$A$4,FALSE)-1)*W161*CB355</f>
        <v>0</v>
      </c>
      <c r="Y387" s="155">
        <f>(VLOOKUP(X97,CVAMort,$A$4,FALSE)-1)*X161*CC355</f>
        <v>0</v>
      </c>
      <c r="Z387" s="155">
        <f>(VLOOKUP(Y97,CVAMort,$A$4,FALSE)-1)*Y161*CD355</f>
        <v>0</v>
      </c>
      <c r="AA387" s="155">
        <f>(VLOOKUP(Z97,CVAMort,$A$4,FALSE)-1)*Z161*CE355</f>
        <v>0</v>
      </c>
      <c r="AB387" s="155">
        <f>(VLOOKUP(AA97,CVAMort,$A$4,FALSE)-1)*AA161*CF355</f>
        <v>0</v>
      </c>
      <c r="AC387" s="155"/>
      <c r="AD387" s="155"/>
      <c r="AE387" s="155"/>
      <c r="AF387" s="155"/>
      <c r="AG387" s="170">
        <f t="shared" si="75"/>
        <v>0</v>
      </c>
      <c r="AH387" s="170">
        <f t="shared" si="75"/>
        <v>0</v>
      </c>
      <c r="AI387" s="170">
        <f t="shared" si="75"/>
        <v>0</v>
      </c>
      <c r="AJ387" s="170">
        <f t="shared" si="75"/>
        <v>0</v>
      </c>
      <c r="AK387" s="170">
        <f t="shared" si="75"/>
        <v>0</v>
      </c>
      <c r="AL387" s="170">
        <f t="shared" si="75"/>
        <v>0</v>
      </c>
      <c r="AM387" s="170">
        <f t="shared" si="75"/>
        <v>0</v>
      </c>
      <c r="AN387" s="170">
        <f t="shared" si="75"/>
        <v>0</v>
      </c>
      <c r="AO387" s="170">
        <f t="shared" si="75"/>
        <v>0</v>
      </c>
      <c r="AP387" s="170">
        <f t="shared" si="75"/>
        <v>0</v>
      </c>
      <c r="AQ387" s="170">
        <f t="shared" si="75"/>
        <v>0</v>
      </c>
      <c r="AR387" s="170">
        <f t="shared" si="75"/>
        <v>0</v>
      </c>
      <c r="AS387" s="170">
        <f t="shared" si="75"/>
        <v>0</v>
      </c>
      <c r="AT387" s="170">
        <f t="shared" si="75"/>
        <v>0</v>
      </c>
      <c r="AU387" s="170">
        <f t="shared" si="75"/>
        <v>0</v>
      </c>
      <c r="AV387" s="170">
        <f t="shared" si="75"/>
        <v>0</v>
      </c>
      <c r="AW387" s="170">
        <f t="shared" si="72"/>
        <v>0</v>
      </c>
      <c r="AX387" s="170">
        <f t="shared" si="72"/>
        <v>0</v>
      </c>
      <c r="AY387" s="170">
        <f t="shared" si="72"/>
        <v>0</v>
      </c>
      <c r="AZ387" s="170">
        <f t="shared" si="72"/>
        <v>0</v>
      </c>
      <c r="BA387" s="170">
        <f t="shared" si="72"/>
        <v>0</v>
      </c>
      <c r="BB387" s="170">
        <f t="shared" si="72"/>
        <v>0</v>
      </c>
      <c r="BC387" s="170">
        <f t="shared" si="72"/>
        <v>0</v>
      </c>
      <c r="BD387" s="170">
        <f t="shared" si="72"/>
        <v>0</v>
      </c>
      <c r="BE387" s="170">
        <f t="shared" si="72"/>
        <v>0</v>
      </c>
      <c r="BF387" s="67"/>
      <c r="BG387" s="67"/>
      <c r="BH387" s="52"/>
      <c r="BI387" s="194">
        <f>SUMPRODUCT(CHOOSE({1,2,3,4},D257,D322,D452,D517),CHOOSE({1,2,3,4},DL355,DL355,DL355,DL355))</f>
        <v>0</v>
      </c>
      <c r="BJ387" s="194">
        <f>SUMPRODUCT(CHOOSE({1,2,3,4},E257,E322,E452,E517),CHOOSE({1,2,3,4},DM355,DM355,DM355,DM355))</f>
        <v>0</v>
      </c>
      <c r="BK387" s="194">
        <f>SUMPRODUCT(CHOOSE({1,2,3,4},F257,F322,F452,F517),CHOOSE({1,2,3,4},DN355,DN355,DN355,DN355))</f>
        <v>0</v>
      </c>
      <c r="BL387" s="194">
        <f>SUMPRODUCT(CHOOSE({1,2,3,4},G257,G322,G452,G517),CHOOSE({1,2,3,4},DO355,DO355,DO355,DO355))</f>
        <v>0</v>
      </c>
      <c r="BM387" s="194">
        <f>SUMPRODUCT(CHOOSE({1,2,3,4},H257,H322,H452,H517),CHOOSE({1,2,3,4},DP355,DP355,DP355,DP355))</f>
        <v>0</v>
      </c>
      <c r="BN387" s="194">
        <f>SUMPRODUCT(CHOOSE({1,2,3,4},I257,I322,I452,I517),CHOOSE({1,2,3,4},DQ355,DQ355,DQ355,DQ355))</f>
        <v>0</v>
      </c>
      <c r="BO387" s="194">
        <f>SUMPRODUCT(CHOOSE({1,2,3,4},J257,J322,J452,J517),CHOOSE({1,2,3,4},DR355,DR355,DR355,DR355))</f>
        <v>0</v>
      </c>
      <c r="BP387" s="194">
        <f>SUMPRODUCT(CHOOSE({1,2,3,4},K257,K322,K452,K517),CHOOSE({1,2,3,4},DS355,DS355,DS355,DS355))</f>
        <v>0</v>
      </c>
      <c r="BQ387" s="194">
        <f>SUMPRODUCT(CHOOSE({1,2,3,4},L257,L322,L452,L517),CHOOSE({1,2,3,4},DT355,DT355,DT355,DT355))</f>
        <v>0</v>
      </c>
      <c r="BR387" s="194">
        <f>SUMPRODUCT(CHOOSE({1,2,3,4},M257,M322,M452,M517),CHOOSE({1,2,3,4},DU355,DU355,DU355,DU355))</f>
        <v>0</v>
      </c>
      <c r="BS387" s="194">
        <f>SUMPRODUCT(CHOOSE({1,2,3,4},N257,N322,N452,N517),CHOOSE({1,2,3,4},DV355,DV355,DV355,DV355))</f>
        <v>0</v>
      </c>
      <c r="BT387" s="194">
        <f>SUMPRODUCT(CHOOSE({1,2,3,4},O257,O322,O452,O517),CHOOSE({1,2,3,4},DW355,DW355,DW355,DW355))</f>
        <v>0</v>
      </c>
      <c r="BU387" s="194">
        <f>SUMPRODUCT(CHOOSE({1,2,3,4},P257,P322,P452,P517),CHOOSE({1,2,3,4},DX355,DX355,DX355,DX355))</f>
        <v>0</v>
      </c>
      <c r="BV387" s="194">
        <f>SUMPRODUCT(CHOOSE({1,2,3,4},Q257,Q322,Q452,Q517),CHOOSE({1,2,3,4},DY355,DY355,DY355,DY355))</f>
        <v>0</v>
      </c>
      <c r="BW387" s="194">
        <f>SUMPRODUCT(CHOOSE({1,2,3,4},R257,R322,R452,R517),CHOOSE({1,2,3,4},DZ355,DZ355,DZ355,DZ355))</f>
        <v>0</v>
      </c>
      <c r="BX387" s="194">
        <f>SUMPRODUCT(CHOOSE({1,2,3,4},S257,S322,S452,S517),CHOOSE({1,2,3,4},EA355,EA355,EA355,EA355))</f>
        <v>0</v>
      </c>
      <c r="BY387" s="194">
        <f>SUMPRODUCT(CHOOSE({1,2,3,4},T257,T322,T452,T517),CHOOSE({1,2,3,4},EB355,EB355,EB355,EB355))</f>
        <v>0</v>
      </c>
      <c r="BZ387" s="194">
        <f>SUMPRODUCT(CHOOSE({1,2,3,4},U257,U322,U452,U517),CHOOSE({1,2,3,4},EC355,EC355,EC355,EC355))</f>
        <v>0</v>
      </c>
      <c r="CA387" s="194">
        <f>SUMPRODUCT(CHOOSE({1,2,3,4},V257,V322,V452,V517),CHOOSE({1,2,3,4},ED355,ED355,ED355,ED355))</f>
        <v>0</v>
      </c>
      <c r="CB387" s="194">
        <f>SUMPRODUCT(CHOOSE({1,2,3,4},W257,W322,W452,W517),CHOOSE({1,2,3,4},EE355,EE355,EE355,EE355))</f>
        <v>0</v>
      </c>
      <c r="CC387" s="194">
        <f>SUMPRODUCT(CHOOSE({1,2,3,4},X257,X322,X452,X517),CHOOSE({1,2,3,4},EF355,EF355,EF355,EF355))</f>
        <v>0</v>
      </c>
      <c r="CD387" s="194">
        <f>SUMPRODUCT(CHOOSE({1,2,3,4},Y257,Y322,Y452,Y517),CHOOSE({1,2,3,4},EG355,EG355,EG355,EG355))</f>
        <v>0</v>
      </c>
      <c r="CE387" s="194">
        <f>SUMPRODUCT(CHOOSE({1,2,3,4},Z257,Z322,Z452,Z517),CHOOSE({1,2,3,4},EH355,EH355,EH355,EH355))</f>
        <v>0</v>
      </c>
      <c r="CF387" s="194">
        <f>SUMPRODUCT(CHOOSE({1,2,3,4},AA257,AA322,AA452,AA517),CHOOSE({1,2,3,4},EI355,EI355,EI355,EI355))</f>
        <v>0</v>
      </c>
      <c r="CG387" s="194">
        <f>SUMPRODUCT(CHOOSE({1,2,3,4},AB257,AB322,AB452,AB517),CHOOSE({1,2,3,4},EJ355,EJ355,EJ355,EJ355))</f>
        <v>0</v>
      </c>
    </row>
    <row r="388" spans="1:141" x14ac:dyDescent="0.3">
      <c r="B388" s="1">
        <v>22</v>
      </c>
      <c r="C388" s="1"/>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f>(VLOOKUP(X98,CVAMort,$A$4,FALSE)-1)*X162*CC356</f>
        <v>0</v>
      </c>
      <c r="Z388" s="155">
        <f>(VLOOKUP(Y98,CVAMort,$A$4,FALSE)-1)*Y162*CD356</f>
        <v>0</v>
      </c>
      <c r="AA388" s="155">
        <f>(VLOOKUP(Z98,CVAMort,$A$4,FALSE)-1)*Z162*CE356</f>
        <v>0</v>
      </c>
      <c r="AB388" s="155">
        <f>(VLOOKUP(AA98,CVAMort,$A$4,FALSE)-1)*AA162*CF356</f>
        <v>0</v>
      </c>
      <c r="AC388" s="155"/>
      <c r="AD388" s="155"/>
      <c r="AE388" s="155"/>
      <c r="AF388" s="155"/>
      <c r="AG388" s="170">
        <f t="shared" si="75"/>
        <v>0</v>
      </c>
      <c r="AH388" s="170">
        <f t="shared" si="75"/>
        <v>0</v>
      </c>
      <c r="AI388" s="170">
        <f t="shared" si="75"/>
        <v>0</v>
      </c>
      <c r="AJ388" s="170">
        <f t="shared" si="75"/>
        <v>0</v>
      </c>
      <c r="AK388" s="170">
        <f t="shared" si="75"/>
        <v>0</v>
      </c>
      <c r="AL388" s="170">
        <f t="shared" si="75"/>
        <v>0</v>
      </c>
      <c r="AM388" s="170">
        <f t="shared" si="75"/>
        <v>0</v>
      </c>
      <c r="AN388" s="170">
        <f t="shared" si="75"/>
        <v>0</v>
      </c>
      <c r="AO388" s="170">
        <f t="shared" si="75"/>
        <v>0</v>
      </c>
      <c r="AP388" s="170">
        <f t="shared" si="75"/>
        <v>0</v>
      </c>
      <c r="AQ388" s="170">
        <f t="shared" si="75"/>
        <v>0</v>
      </c>
      <c r="AR388" s="170">
        <f t="shared" si="75"/>
        <v>0</v>
      </c>
      <c r="AS388" s="170">
        <f t="shared" si="75"/>
        <v>0</v>
      </c>
      <c r="AT388" s="170">
        <f t="shared" si="75"/>
        <v>0</v>
      </c>
      <c r="AU388" s="170">
        <f t="shared" si="75"/>
        <v>0</v>
      </c>
      <c r="AV388" s="170">
        <f t="shared" si="75"/>
        <v>0</v>
      </c>
      <c r="AW388" s="170">
        <f t="shared" si="72"/>
        <v>0</v>
      </c>
      <c r="AX388" s="170">
        <f t="shared" si="72"/>
        <v>0</v>
      </c>
      <c r="AY388" s="170">
        <f t="shared" si="72"/>
        <v>0</v>
      </c>
      <c r="AZ388" s="170">
        <f t="shared" si="72"/>
        <v>0</v>
      </c>
      <c r="BA388" s="170">
        <f t="shared" si="72"/>
        <v>0</v>
      </c>
      <c r="BB388" s="170">
        <f t="shared" si="72"/>
        <v>0</v>
      </c>
      <c r="BC388" s="170">
        <f t="shared" si="72"/>
        <v>0</v>
      </c>
      <c r="BD388" s="170">
        <f t="shared" si="72"/>
        <v>0</v>
      </c>
      <c r="BE388" s="170">
        <f t="shared" si="72"/>
        <v>0</v>
      </c>
      <c r="BF388" s="67"/>
      <c r="BG388" s="67"/>
      <c r="BH388" s="52"/>
      <c r="BI388" s="194">
        <f>SUMPRODUCT(CHOOSE({1,2,3,4},D258,D323,D453,D518),CHOOSE({1,2,3,4},DL356,DL356,DL356,DL356))</f>
        <v>0</v>
      </c>
      <c r="BJ388" s="194">
        <f>SUMPRODUCT(CHOOSE({1,2,3,4},E258,E323,E453,E518),CHOOSE({1,2,3,4},DM356,DM356,DM356,DM356))</f>
        <v>0</v>
      </c>
      <c r="BK388" s="194">
        <f>SUMPRODUCT(CHOOSE({1,2,3,4},F258,F323,F453,F518),CHOOSE({1,2,3,4},DN356,DN356,DN356,DN356))</f>
        <v>0</v>
      </c>
      <c r="BL388" s="194">
        <f>SUMPRODUCT(CHOOSE({1,2,3,4},G258,G323,G453,G518),CHOOSE({1,2,3,4},DO356,DO356,DO356,DO356))</f>
        <v>0</v>
      </c>
      <c r="BM388" s="194">
        <f>SUMPRODUCT(CHOOSE({1,2,3,4},H258,H323,H453,H518),CHOOSE({1,2,3,4},DP356,DP356,DP356,DP356))</f>
        <v>0</v>
      </c>
      <c r="BN388" s="194">
        <f>SUMPRODUCT(CHOOSE({1,2,3,4},I258,I323,I453,I518),CHOOSE({1,2,3,4},DQ356,DQ356,DQ356,DQ356))</f>
        <v>0</v>
      </c>
      <c r="BO388" s="194">
        <f>SUMPRODUCT(CHOOSE({1,2,3,4},J258,J323,J453,J518),CHOOSE({1,2,3,4},DR356,DR356,DR356,DR356))</f>
        <v>0</v>
      </c>
      <c r="BP388" s="194">
        <f>SUMPRODUCT(CHOOSE({1,2,3,4},K258,K323,K453,K518),CHOOSE({1,2,3,4},DS356,DS356,DS356,DS356))</f>
        <v>0</v>
      </c>
      <c r="BQ388" s="194">
        <f>SUMPRODUCT(CHOOSE({1,2,3,4},L258,L323,L453,L518),CHOOSE({1,2,3,4},DT356,DT356,DT356,DT356))</f>
        <v>0</v>
      </c>
      <c r="BR388" s="194">
        <f>SUMPRODUCT(CHOOSE({1,2,3,4},M258,M323,M453,M518),CHOOSE({1,2,3,4},DU356,DU356,DU356,DU356))</f>
        <v>0</v>
      </c>
      <c r="BS388" s="194">
        <f>SUMPRODUCT(CHOOSE({1,2,3,4},N258,N323,N453,N518),CHOOSE({1,2,3,4},DV356,DV356,DV356,DV356))</f>
        <v>0</v>
      </c>
      <c r="BT388" s="194">
        <f>SUMPRODUCT(CHOOSE({1,2,3,4},O258,O323,O453,O518),CHOOSE({1,2,3,4},DW356,DW356,DW356,DW356))</f>
        <v>0</v>
      </c>
      <c r="BU388" s="194">
        <f>SUMPRODUCT(CHOOSE({1,2,3,4},P258,P323,P453,P518),CHOOSE({1,2,3,4},DX356,DX356,DX356,DX356))</f>
        <v>0</v>
      </c>
      <c r="BV388" s="194">
        <f>SUMPRODUCT(CHOOSE({1,2,3,4},Q258,Q323,Q453,Q518),CHOOSE({1,2,3,4},DY356,DY356,DY356,DY356))</f>
        <v>0</v>
      </c>
      <c r="BW388" s="194">
        <f>SUMPRODUCT(CHOOSE({1,2,3,4},R258,R323,R453,R518),CHOOSE({1,2,3,4},DZ356,DZ356,DZ356,DZ356))</f>
        <v>0</v>
      </c>
      <c r="BX388" s="194">
        <f>SUMPRODUCT(CHOOSE({1,2,3,4},S258,S323,S453,S518),CHOOSE({1,2,3,4},EA356,EA356,EA356,EA356))</f>
        <v>0</v>
      </c>
      <c r="BY388" s="194">
        <f>SUMPRODUCT(CHOOSE({1,2,3,4},T258,T323,T453,T518),CHOOSE({1,2,3,4},EB356,EB356,EB356,EB356))</f>
        <v>0</v>
      </c>
      <c r="BZ388" s="194">
        <f>SUMPRODUCT(CHOOSE({1,2,3,4},U258,U323,U453,U518),CHOOSE({1,2,3,4},EC356,EC356,EC356,EC356))</f>
        <v>0</v>
      </c>
      <c r="CA388" s="194">
        <f>SUMPRODUCT(CHOOSE({1,2,3,4},V258,V323,V453,V518),CHOOSE({1,2,3,4},ED356,ED356,ED356,ED356))</f>
        <v>0</v>
      </c>
      <c r="CB388" s="194">
        <f>SUMPRODUCT(CHOOSE({1,2,3,4},W258,W323,W453,W518),CHOOSE({1,2,3,4},EE356,EE356,EE356,EE356))</f>
        <v>0</v>
      </c>
      <c r="CC388" s="194">
        <f>SUMPRODUCT(CHOOSE({1,2,3,4},X258,X323,X453,X518),CHOOSE({1,2,3,4},EF356,EF356,EF356,EF356))</f>
        <v>0</v>
      </c>
      <c r="CD388" s="194">
        <f>SUMPRODUCT(CHOOSE({1,2,3,4},Y258,Y323,Y453,Y518),CHOOSE({1,2,3,4},EG356,EG356,EG356,EG356))</f>
        <v>0</v>
      </c>
      <c r="CE388" s="194">
        <f>SUMPRODUCT(CHOOSE({1,2,3,4},Z258,Z323,Z453,Z518),CHOOSE({1,2,3,4},EH356,EH356,EH356,EH356))</f>
        <v>0</v>
      </c>
      <c r="CF388" s="194">
        <f>SUMPRODUCT(CHOOSE({1,2,3,4},AA258,AA323,AA453,AA518),CHOOSE({1,2,3,4},EI356,EI356,EI356,EI356))</f>
        <v>0</v>
      </c>
      <c r="CG388" s="194">
        <f>SUMPRODUCT(CHOOSE({1,2,3,4},AB258,AB323,AB453,AB518),CHOOSE({1,2,3,4},EJ356,EJ356,EJ356,EJ356))</f>
        <v>0</v>
      </c>
    </row>
    <row r="389" spans="1:141" x14ac:dyDescent="0.3">
      <c r="B389" s="1">
        <v>23</v>
      </c>
      <c r="C389" s="1"/>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f>(VLOOKUP(Y99,CVAMort,$A$4,FALSE)-1)*Y163*CD357</f>
        <v>0</v>
      </c>
      <c r="AA389" s="155">
        <f>(VLOOKUP(Z99,CVAMort,$A$4,FALSE)-1)*Z163*CE357</f>
        <v>0</v>
      </c>
      <c r="AB389" s="155">
        <f>(VLOOKUP(AA99,CVAMort,$A$4,FALSE)-1)*AA163*CF357</f>
        <v>0</v>
      </c>
      <c r="AC389" s="155"/>
      <c r="AD389" s="155"/>
      <c r="AE389" s="155"/>
      <c r="AF389" s="155"/>
      <c r="AG389" s="170">
        <f t="shared" si="75"/>
        <v>0</v>
      </c>
      <c r="AH389" s="170">
        <f t="shared" si="75"/>
        <v>0</v>
      </c>
      <c r="AI389" s="170">
        <f t="shared" si="75"/>
        <v>0</v>
      </c>
      <c r="AJ389" s="170">
        <f t="shared" si="75"/>
        <v>0</v>
      </c>
      <c r="AK389" s="170">
        <f t="shared" si="75"/>
        <v>0</v>
      </c>
      <c r="AL389" s="170">
        <f t="shared" si="75"/>
        <v>0</v>
      </c>
      <c r="AM389" s="170">
        <f t="shared" si="75"/>
        <v>0</v>
      </c>
      <c r="AN389" s="170">
        <f t="shared" si="75"/>
        <v>0</v>
      </c>
      <c r="AO389" s="170">
        <f t="shared" si="75"/>
        <v>0</v>
      </c>
      <c r="AP389" s="170">
        <f t="shared" si="75"/>
        <v>0</v>
      </c>
      <c r="AQ389" s="170">
        <f t="shared" si="75"/>
        <v>0</v>
      </c>
      <c r="AR389" s="170">
        <f t="shared" si="75"/>
        <v>0</v>
      </c>
      <c r="AS389" s="170">
        <f t="shared" si="75"/>
        <v>0</v>
      </c>
      <c r="AT389" s="170">
        <f t="shared" si="75"/>
        <v>0</v>
      </c>
      <c r="AU389" s="170">
        <f t="shared" si="75"/>
        <v>0</v>
      </c>
      <c r="AV389" s="170">
        <f t="shared" si="75"/>
        <v>0</v>
      </c>
      <c r="AW389" s="170">
        <f t="shared" si="72"/>
        <v>0</v>
      </c>
      <c r="AX389" s="170">
        <f t="shared" si="72"/>
        <v>0</v>
      </c>
      <c r="AY389" s="170">
        <f t="shared" si="72"/>
        <v>0</v>
      </c>
      <c r="AZ389" s="170">
        <f t="shared" si="72"/>
        <v>0</v>
      </c>
      <c r="BA389" s="170">
        <f t="shared" si="72"/>
        <v>0</v>
      </c>
      <c r="BB389" s="170">
        <f t="shared" si="72"/>
        <v>0</v>
      </c>
      <c r="BC389" s="170">
        <f t="shared" si="72"/>
        <v>0</v>
      </c>
      <c r="BD389" s="170">
        <f t="shared" si="72"/>
        <v>0</v>
      </c>
      <c r="BE389" s="170">
        <f t="shared" si="72"/>
        <v>0</v>
      </c>
      <c r="BF389" s="67"/>
      <c r="BG389" s="67"/>
      <c r="BH389" s="52"/>
      <c r="BI389" s="194">
        <f>SUMPRODUCT(CHOOSE({1,2,3,4},D259,D324,D454,D519),CHOOSE({1,2,3,4},DL357,DL357,DL357,DL357))</f>
        <v>0</v>
      </c>
      <c r="BJ389" s="194">
        <f>SUMPRODUCT(CHOOSE({1,2,3,4},E259,E324,E454,E519),CHOOSE({1,2,3,4},DM357,DM357,DM357,DM357))</f>
        <v>0</v>
      </c>
      <c r="BK389" s="194">
        <f>SUMPRODUCT(CHOOSE({1,2,3,4},F259,F324,F454,F519),CHOOSE({1,2,3,4},DN357,DN357,DN357,DN357))</f>
        <v>0</v>
      </c>
      <c r="BL389" s="194">
        <f>SUMPRODUCT(CHOOSE({1,2,3,4},G259,G324,G454,G519),CHOOSE({1,2,3,4},DO357,DO357,DO357,DO357))</f>
        <v>0</v>
      </c>
      <c r="BM389" s="194">
        <f>SUMPRODUCT(CHOOSE({1,2,3,4},H259,H324,H454,H519),CHOOSE({1,2,3,4},DP357,DP357,DP357,DP357))</f>
        <v>0</v>
      </c>
      <c r="BN389" s="194">
        <f>SUMPRODUCT(CHOOSE({1,2,3,4},I259,I324,I454,I519),CHOOSE({1,2,3,4},DQ357,DQ357,DQ357,DQ357))</f>
        <v>0</v>
      </c>
      <c r="BO389" s="194">
        <f>SUMPRODUCT(CHOOSE({1,2,3,4},J259,J324,J454,J519),CHOOSE({1,2,3,4},DR357,DR357,DR357,DR357))</f>
        <v>0</v>
      </c>
      <c r="BP389" s="194">
        <f>SUMPRODUCT(CHOOSE({1,2,3,4},K259,K324,K454,K519),CHOOSE({1,2,3,4},DS357,DS357,DS357,DS357))</f>
        <v>0</v>
      </c>
      <c r="BQ389" s="194">
        <f>SUMPRODUCT(CHOOSE({1,2,3,4},L259,L324,L454,L519),CHOOSE({1,2,3,4},DT357,DT357,DT357,DT357))</f>
        <v>0</v>
      </c>
      <c r="BR389" s="194">
        <f>SUMPRODUCT(CHOOSE({1,2,3,4},M259,M324,M454,M519),CHOOSE({1,2,3,4},DU357,DU357,DU357,DU357))</f>
        <v>0</v>
      </c>
      <c r="BS389" s="194">
        <f>SUMPRODUCT(CHOOSE({1,2,3,4},N259,N324,N454,N519),CHOOSE({1,2,3,4},DV357,DV357,DV357,DV357))</f>
        <v>0</v>
      </c>
      <c r="BT389" s="194">
        <f>SUMPRODUCT(CHOOSE({1,2,3,4},O259,O324,O454,O519),CHOOSE({1,2,3,4},DW357,DW357,DW357,DW357))</f>
        <v>0</v>
      </c>
      <c r="BU389" s="194">
        <f>SUMPRODUCT(CHOOSE({1,2,3,4},P259,P324,P454,P519),CHOOSE({1,2,3,4},DX357,DX357,DX357,DX357))</f>
        <v>0</v>
      </c>
      <c r="BV389" s="194">
        <f>SUMPRODUCT(CHOOSE({1,2,3,4},Q259,Q324,Q454,Q519),CHOOSE({1,2,3,4},DY357,DY357,DY357,DY357))</f>
        <v>0</v>
      </c>
      <c r="BW389" s="194">
        <f>SUMPRODUCT(CHOOSE({1,2,3,4},R259,R324,R454,R519),CHOOSE({1,2,3,4},DZ357,DZ357,DZ357,DZ357))</f>
        <v>0</v>
      </c>
      <c r="BX389" s="194">
        <f>SUMPRODUCT(CHOOSE({1,2,3,4},S259,S324,S454,S519),CHOOSE({1,2,3,4},EA357,EA357,EA357,EA357))</f>
        <v>0</v>
      </c>
      <c r="BY389" s="194">
        <f>SUMPRODUCT(CHOOSE({1,2,3,4},T259,T324,T454,T519),CHOOSE({1,2,3,4},EB357,EB357,EB357,EB357))</f>
        <v>0</v>
      </c>
      <c r="BZ389" s="194">
        <f>SUMPRODUCT(CHOOSE({1,2,3,4},U259,U324,U454,U519),CHOOSE({1,2,3,4},EC357,EC357,EC357,EC357))</f>
        <v>0</v>
      </c>
      <c r="CA389" s="194">
        <f>SUMPRODUCT(CHOOSE({1,2,3,4},V259,V324,V454,V519),CHOOSE({1,2,3,4},ED357,ED357,ED357,ED357))</f>
        <v>0</v>
      </c>
      <c r="CB389" s="194">
        <f>SUMPRODUCT(CHOOSE({1,2,3,4},W259,W324,W454,W519),CHOOSE({1,2,3,4},EE357,EE357,EE357,EE357))</f>
        <v>0</v>
      </c>
      <c r="CC389" s="194">
        <f>SUMPRODUCT(CHOOSE({1,2,3,4},X259,X324,X454,X519),CHOOSE({1,2,3,4},EF357,EF357,EF357,EF357))</f>
        <v>0</v>
      </c>
      <c r="CD389" s="194">
        <f>SUMPRODUCT(CHOOSE({1,2,3,4},Y259,Y324,Y454,Y519),CHOOSE({1,2,3,4},EG357,EG357,EG357,EG357))</f>
        <v>0</v>
      </c>
      <c r="CE389" s="194">
        <f>SUMPRODUCT(CHOOSE({1,2,3,4},Z259,Z324,Z454,Z519),CHOOSE({1,2,3,4},EH357,EH357,EH357,EH357))</f>
        <v>0</v>
      </c>
      <c r="CF389" s="194">
        <f>SUMPRODUCT(CHOOSE({1,2,3,4},AA259,AA324,AA454,AA519),CHOOSE({1,2,3,4},EI357,EI357,EI357,EI357))</f>
        <v>0</v>
      </c>
      <c r="CG389" s="194">
        <f>SUMPRODUCT(CHOOSE({1,2,3,4},AB259,AB324,AB454,AB519),CHOOSE({1,2,3,4},EJ357,EJ357,EJ357,EJ357))</f>
        <v>0</v>
      </c>
    </row>
    <row r="390" spans="1:141" x14ac:dyDescent="0.3">
      <c r="B390" s="1">
        <v>24</v>
      </c>
      <c r="C390" s="1"/>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f>(VLOOKUP(Z100,CVAMort,$A$4,FALSE)-1)*Z164*CE358</f>
        <v>0</v>
      </c>
      <c r="AB390" s="155">
        <f>(VLOOKUP(AA100,CVAMort,$A$4,FALSE)-1)*AA164*CF358</f>
        <v>0</v>
      </c>
      <c r="AC390" s="155"/>
      <c r="AD390" s="155"/>
      <c r="AE390" s="155"/>
      <c r="AF390" s="155"/>
      <c r="AG390" s="170">
        <f t="shared" si="75"/>
        <v>0</v>
      </c>
      <c r="AH390" s="170">
        <f t="shared" si="75"/>
        <v>0</v>
      </c>
      <c r="AI390" s="170">
        <f t="shared" si="75"/>
        <v>0</v>
      </c>
      <c r="AJ390" s="170">
        <f t="shared" si="75"/>
        <v>0</v>
      </c>
      <c r="AK390" s="170">
        <f t="shared" si="75"/>
        <v>0</v>
      </c>
      <c r="AL390" s="170">
        <f t="shared" si="75"/>
        <v>0</v>
      </c>
      <c r="AM390" s="170">
        <f t="shared" si="75"/>
        <v>0</v>
      </c>
      <c r="AN390" s="170">
        <f t="shared" si="75"/>
        <v>0</v>
      </c>
      <c r="AO390" s="170">
        <f t="shared" si="75"/>
        <v>0</v>
      </c>
      <c r="AP390" s="170">
        <f t="shared" si="75"/>
        <v>0</v>
      </c>
      <c r="AQ390" s="170">
        <f t="shared" si="75"/>
        <v>0</v>
      </c>
      <c r="AR390" s="170">
        <f t="shared" si="75"/>
        <v>0</v>
      </c>
      <c r="AS390" s="170">
        <f t="shared" si="75"/>
        <v>0</v>
      </c>
      <c r="AT390" s="170">
        <f t="shared" si="75"/>
        <v>0</v>
      </c>
      <c r="AU390" s="170">
        <f t="shared" si="75"/>
        <v>0</v>
      </c>
      <c r="AV390" s="170">
        <f t="shared" si="75"/>
        <v>0</v>
      </c>
      <c r="AW390" s="170">
        <f t="shared" si="72"/>
        <v>0</v>
      </c>
      <c r="AX390" s="170">
        <f t="shared" si="72"/>
        <v>0</v>
      </c>
      <c r="AY390" s="170">
        <f t="shared" si="72"/>
        <v>0</v>
      </c>
      <c r="AZ390" s="170">
        <f t="shared" si="72"/>
        <v>0</v>
      </c>
      <c r="BA390" s="170">
        <f t="shared" si="72"/>
        <v>0</v>
      </c>
      <c r="BB390" s="170">
        <f t="shared" si="72"/>
        <v>0</v>
      </c>
      <c r="BC390" s="170">
        <f t="shared" si="72"/>
        <v>0</v>
      </c>
      <c r="BD390" s="170">
        <f t="shared" si="72"/>
        <v>0</v>
      </c>
      <c r="BE390" s="170">
        <f t="shared" si="72"/>
        <v>0</v>
      </c>
      <c r="BF390" s="67"/>
      <c r="BG390" s="67"/>
      <c r="BH390" s="52"/>
      <c r="BI390" s="194">
        <f>SUMPRODUCT(CHOOSE({1,2,3,4},D260,D325,D455,D520),CHOOSE({1,2,3,4},DL358,DL358,DL358,DL358))</f>
        <v>0</v>
      </c>
      <c r="BJ390" s="194">
        <f>SUMPRODUCT(CHOOSE({1,2,3,4},E260,E325,E455,E520),CHOOSE({1,2,3,4},DM358,DM358,DM358,DM358))</f>
        <v>0</v>
      </c>
      <c r="BK390" s="194">
        <f>SUMPRODUCT(CHOOSE({1,2,3,4},F260,F325,F455,F520),CHOOSE({1,2,3,4},DN358,DN358,DN358,DN358))</f>
        <v>0</v>
      </c>
      <c r="BL390" s="194">
        <f>SUMPRODUCT(CHOOSE({1,2,3,4},G260,G325,G455,G520),CHOOSE({1,2,3,4},DO358,DO358,DO358,DO358))</f>
        <v>0</v>
      </c>
      <c r="BM390" s="194">
        <f>SUMPRODUCT(CHOOSE({1,2,3,4},H260,H325,H455,H520),CHOOSE({1,2,3,4},DP358,DP358,DP358,DP358))</f>
        <v>0</v>
      </c>
      <c r="BN390" s="194">
        <f>SUMPRODUCT(CHOOSE({1,2,3,4},I260,I325,I455,I520),CHOOSE({1,2,3,4},DQ358,DQ358,DQ358,DQ358))</f>
        <v>0</v>
      </c>
      <c r="BO390" s="194">
        <f>SUMPRODUCT(CHOOSE({1,2,3,4},J260,J325,J455,J520),CHOOSE({1,2,3,4},DR358,DR358,DR358,DR358))</f>
        <v>0</v>
      </c>
      <c r="BP390" s="194">
        <f>SUMPRODUCT(CHOOSE({1,2,3,4},K260,K325,K455,K520),CHOOSE({1,2,3,4},DS358,DS358,DS358,DS358))</f>
        <v>0</v>
      </c>
      <c r="BQ390" s="194">
        <f>SUMPRODUCT(CHOOSE({1,2,3,4},L260,L325,L455,L520),CHOOSE({1,2,3,4},DT358,DT358,DT358,DT358))</f>
        <v>0</v>
      </c>
      <c r="BR390" s="194">
        <f>SUMPRODUCT(CHOOSE({1,2,3,4},M260,M325,M455,M520),CHOOSE({1,2,3,4},DU358,DU358,DU358,DU358))</f>
        <v>0</v>
      </c>
      <c r="BS390" s="194">
        <f>SUMPRODUCT(CHOOSE({1,2,3,4},N260,N325,N455,N520),CHOOSE({1,2,3,4},DV358,DV358,DV358,DV358))</f>
        <v>0</v>
      </c>
      <c r="BT390" s="194">
        <f>SUMPRODUCT(CHOOSE({1,2,3,4},O260,O325,O455,O520),CHOOSE({1,2,3,4},DW358,DW358,DW358,DW358))</f>
        <v>0</v>
      </c>
      <c r="BU390" s="194">
        <f>SUMPRODUCT(CHOOSE({1,2,3,4},P260,P325,P455,P520),CHOOSE({1,2,3,4},DX358,DX358,DX358,DX358))</f>
        <v>0</v>
      </c>
      <c r="BV390" s="194">
        <f>SUMPRODUCT(CHOOSE({1,2,3,4},Q260,Q325,Q455,Q520),CHOOSE({1,2,3,4},DY358,DY358,DY358,DY358))</f>
        <v>0</v>
      </c>
      <c r="BW390" s="194">
        <f>SUMPRODUCT(CHOOSE({1,2,3,4},R260,R325,R455,R520),CHOOSE({1,2,3,4},DZ358,DZ358,DZ358,DZ358))</f>
        <v>0</v>
      </c>
      <c r="BX390" s="194">
        <f>SUMPRODUCT(CHOOSE({1,2,3,4},S260,S325,S455,S520),CHOOSE({1,2,3,4},EA358,EA358,EA358,EA358))</f>
        <v>0</v>
      </c>
      <c r="BY390" s="194">
        <f>SUMPRODUCT(CHOOSE({1,2,3,4},T260,T325,T455,T520),CHOOSE({1,2,3,4},EB358,EB358,EB358,EB358))</f>
        <v>0</v>
      </c>
      <c r="BZ390" s="194">
        <f>SUMPRODUCT(CHOOSE({1,2,3,4},U260,U325,U455,U520),CHOOSE({1,2,3,4},EC358,EC358,EC358,EC358))</f>
        <v>0</v>
      </c>
      <c r="CA390" s="194">
        <f>SUMPRODUCT(CHOOSE({1,2,3,4},V260,V325,V455,V520),CHOOSE({1,2,3,4},ED358,ED358,ED358,ED358))</f>
        <v>0</v>
      </c>
      <c r="CB390" s="194">
        <f>SUMPRODUCT(CHOOSE({1,2,3,4},W260,W325,W455,W520),CHOOSE({1,2,3,4},EE358,EE358,EE358,EE358))</f>
        <v>0</v>
      </c>
      <c r="CC390" s="194">
        <f>SUMPRODUCT(CHOOSE({1,2,3,4},X260,X325,X455,X520),CHOOSE({1,2,3,4},EF358,EF358,EF358,EF358))</f>
        <v>0</v>
      </c>
      <c r="CD390" s="194">
        <f>SUMPRODUCT(CHOOSE({1,2,3,4},Y260,Y325,Y455,Y520),CHOOSE({1,2,3,4},EG358,EG358,EG358,EG358))</f>
        <v>0</v>
      </c>
      <c r="CE390" s="194">
        <f>SUMPRODUCT(CHOOSE({1,2,3,4},Z260,Z325,Z455,Z520),CHOOSE({1,2,3,4},EH358,EH358,EH358,EH358))</f>
        <v>0</v>
      </c>
      <c r="CF390" s="194">
        <f>SUMPRODUCT(CHOOSE({1,2,3,4},AA260,AA325,AA455,AA520),CHOOSE({1,2,3,4},EI358,EI358,EI358,EI358))</f>
        <v>0</v>
      </c>
      <c r="CG390" s="194">
        <f>SUMPRODUCT(CHOOSE({1,2,3,4},AB260,AB325,AB455,AB520),CHOOSE({1,2,3,4},EJ358,EJ358,EJ358,EJ358))</f>
        <v>0</v>
      </c>
    </row>
    <row r="391" spans="1:141" x14ac:dyDescent="0.3">
      <c r="B391" s="1">
        <v>25</v>
      </c>
      <c r="C391" s="1"/>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f>(VLOOKUP(AA101,CVAMort,$A$4,FALSE)-1)*AA165*CF359</f>
        <v>0</v>
      </c>
      <c r="AC391" s="155"/>
      <c r="AD391" s="155"/>
      <c r="AE391" s="155"/>
      <c r="AF391" s="155"/>
      <c r="AG391" s="170">
        <f t="shared" si="75"/>
        <v>0</v>
      </c>
      <c r="AH391" s="170">
        <f t="shared" si="75"/>
        <v>0</v>
      </c>
      <c r="AI391" s="170">
        <f t="shared" si="75"/>
        <v>0</v>
      </c>
      <c r="AJ391" s="170">
        <f t="shared" si="75"/>
        <v>0</v>
      </c>
      <c r="AK391" s="170">
        <f t="shared" si="75"/>
        <v>0</v>
      </c>
      <c r="AL391" s="170">
        <f t="shared" si="75"/>
        <v>0</v>
      </c>
      <c r="AM391" s="170">
        <f t="shared" si="75"/>
        <v>0</v>
      </c>
      <c r="AN391" s="170">
        <f t="shared" si="75"/>
        <v>0</v>
      </c>
      <c r="AO391" s="170">
        <f t="shared" si="75"/>
        <v>0</v>
      </c>
      <c r="AP391" s="170">
        <f t="shared" si="75"/>
        <v>0</v>
      </c>
      <c r="AQ391" s="170">
        <f t="shared" si="75"/>
        <v>0</v>
      </c>
      <c r="AR391" s="170">
        <f t="shared" si="75"/>
        <v>0</v>
      </c>
      <c r="AS391" s="170">
        <f t="shared" si="75"/>
        <v>0</v>
      </c>
      <c r="AT391" s="170">
        <f t="shared" si="75"/>
        <v>0</v>
      </c>
      <c r="AU391" s="170">
        <f t="shared" si="75"/>
        <v>0</v>
      </c>
      <c r="AV391" s="170">
        <f t="shared" si="75"/>
        <v>0</v>
      </c>
      <c r="AW391" s="170">
        <f t="shared" si="72"/>
        <v>0</v>
      </c>
      <c r="AX391" s="170">
        <f t="shared" si="72"/>
        <v>0</v>
      </c>
      <c r="AY391" s="170">
        <f t="shared" si="72"/>
        <v>0</v>
      </c>
      <c r="AZ391" s="170">
        <f t="shared" si="72"/>
        <v>0</v>
      </c>
      <c r="BA391" s="170">
        <f t="shared" si="72"/>
        <v>0</v>
      </c>
      <c r="BB391" s="170">
        <f t="shared" si="72"/>
        <v>0</v>
      </c>
      <c r="BC391" s="170">
        <f t="shared" si="72"/>
        <v>0</v>
      </c>
      <c r="BD391" s="170">
        <f t="shared" si="72"/>
        <v>0</v>
      </c>
      <c r="BE391" s="170">
        <f t="shared" si="72"/>
        <v>0</v>
      </c>
      <c r="BF391" s="67"/>
      <c r="BG391" s="67"/>
      <c r="BH391" s="52"/>
      <c r="BI391" s="194">
        <f>SUMPRODUCT(CHOOSE({1,2,3,4},D261,D326,D456,D521),CHOOSE({1,2,3,4},DL359,DL359,DL359,DL359))</f>
        <v>0</v>
      </c>
      <c r="BJ391" s="194">
        <f>SUMPRODUCT(CHOOSE({1,2,3,4},E261,E326,E456,E521),CHOOSE({1,2,3,4},DM359,DM359,DM359,DM359))</f>
        <v>0</v>
      </c>
      <c r="BK391" s="194">
        <f>SUMPRODUCT(CHOOSE({1,2,3,4},F261,F326,F456,F521),CHOOSE({1,2,3,4},DN359,DN359,DN359,DN359))</f>
        <v>0</v>
      </c>
      <c r="BL391" s="194">
        <f>SUMPRODUCT(CHOOSE({1,2,3,4},G261,G326,G456,G521),CHOOSE({1,2,3,4},DO359,DO359,DO359,DO359))</f>
        <v>0</v>
      </c>
      <c r="BM391" s="194">
        <f>SUMPRODUCT(CHOOSE({1,2,3,4},H261,H326,H456,H521),CHOOSE({1,2,3,4},DP359,DP359,DP359,DP359))</f>
        <v>0</v>
      </c>
      <c r="BN391" s="194">
        <f>SUMPRODUCT(CHOOSE({1,2,3,4},I261,I326,I456,I521),CHOOSE({1,2,3,4},DQ359,DQ359,DQ359,DQ359))</f>
        <v>0</v>
      </c>
      <c r="BO391" s="194">
        <f>SUMPRODUCT(CHOOSE({1,2,3,4},J261,J326,J456,J521),CHOOSE({1,2,3,4},DR359,DR359,DR359,DR359))</f>
        <v>0</v>
      </c>
      <c r="BP391" s="194">
        <f>SUMPRODUCT(CHOOSE({1,2,3,4},K261,K326,K456,K521),CHOOSE({1,2,3,4},DS359,DS359,DS359,DS359))</f>
        <v>0</v>
      </c>
      <c r="BQ391" s="194">
        <f>SUMPRODUCT(CHOOSE({1,2,3,4},L261,L326,L456,L521),CHOOSE({1,2,3,4},DT359,DT359,DT359,DT359))</f>
        <v>0</v>
      </c>
      <c r="BR391" s="194">
        <f>SUMPRODUCT(CHOOSE({1,2,3,4},M261,M326,M456,M521),CHOOSE({1,2,3,4},DU359,DU359,DU359,DU359))</f>
        <v>0</v>
      </c>
      <c r="BS391" s="194">
        <f>SUMPRODUCT(CHOOSE({1,2,3,4},N261,N326,N456,N521),CHOOSE({1,2,3,4},DV359,DV359,DV359,DV359))</f>
        <v>0</v>
      </c>
      <c r="BT391" s="194">
        <f>SUMPRODUCT(CHOOSE({1,2,3,4},O261,O326,O456,O521),CHOOSE({1,2,3,4},DW359,DW359,DW359,DW359))</f>
        <v>0</v>
      </c>
      <c r="BU391" s="194">
        <f>SUMPRODUCT(CHOOSE({1,2,3,4},P261,P326,P456,P521),CHOOSE({1,2,3,4},DX359,DX359,DX359,DX359))</f>
        <v>0</v>
      </c>
      <c r="BV391" s="194">
        <f>SUMPRODUCT(CHOOSE({1,2,3,4},Q261,Q326,Q456,Q521),CHOOSE({1,2,3,4},DY359,DY359,DY359,DY359))</f>
        <v>0</v>
      </c>
      <c r="BW391" s="194">
        <f>SUMPRODUCT(CHOOSE({1,2,3,4},R261,R326,R456,R521),CHOOSE({1,2,3,4},DZ359,DZ359,DZ359,DZ359))</f>
        <v>0</v>
      </c>
      <c r="BX391" s="194">
        <f>SUMPRODUCT(CHOOSE({1,2,3,4},S261,S326,S456,S521),CHOOSE({1,2,3,4},EA359,EA359,EA359,EA359))</f>
        <v>0</v>
      </c>
      <c r="BY391" s="194">
        <f>SUMPRODUCT(CHOOSE({1,2,3,4},T261,T326,T456,T521),CHOOSE({1,2,3,4},EB359,EB359,EB359,EB359))</f>
        <v>0</v>
      </c>
      <c r="BZ391" s="194">
        <f>SUMPRODUCT(CHOOSE({1,2,3,4},U261,U326,U456,U521),CHOOSE({1,2,3,4},EC359,EC359,EC359,EC359))</f>
        <v>0</v>
      </c>
      <c r="CA391" s="194">
        <f>SUMPRODUCT(CHOOSE({1,2,3,4},V261,V326,V456,V521),CHOOSE({1,2,3,4},ED359,ED359,ED359,ED359))</f>
        <v>0</v>
      </c>
      <c r="CB391" s="194">
        <f>SUMPRODUCT(CHOOSE({1,2,3,4},W261,W326,W456,W521),CHOOSE({1,2,3,4},EE359,EE359,EE359,EE359))</f>
        <v>0</v>
      </c>
      <c r="CC391" s="194">
        <f>SUMPRODUCT(CHOOSE({1,2,3,4},X261,X326,X456,X521),CHOOSE({1,2,3,4},EF359,EF359,EF359,EF359))</f>
        <v>0</v>
      </c>
      <c r="CD391" s="194">
        <f>SUMPRODUCT(CHOOSE({1,2,3,4},Y261,Y326,Y456,Y521),CHOOSE({1,2,3,4},EG359,EG359,EG359,EG359))</f>
        <v>0</v>
      </c>
      <c r="CE391" s="194">
        <f>SUMPRODUCT(CHOOSE({1,2,3,4},Z261,Z326,Z456,Z521),CHOOSE({1,2,3,4},EH359,EH359,EH359,EH359))</f>
        <v>0</v>
      </c>
      <c r="CF391" s="194">
        <f>SUMPRODUCT(CHOOSE({1,2,3,4},AA261,AA326,AA456,AA521),CHOOSE({1,2,3,4},EI359,EI359,EI359,EI359))</f>
        <v>0</v>
      </c>
      <c r="CG391" s="194">
        <f>SUMPRODUCT(CHOOSE({1,2,3,4},AB261,AB326,AB456,AB521),CHOOSE({1,2,3,4},EJ359,EJ359,EJ359,EJ359))</f>
        <v>0</v>
      </c>
    </row>
    <row r="392" spans="1:141" x14ac:dyDescent="0.3">
      <c r="B392" s="34" t="s">
        <v>157</v>
      </c>
      <c r="C392" s="12"/>
      <c r="D392" s="66">
        <f>SUM(D367:D391)</f>
        <v>0</v>
      </c>
      <c r="E392" s="66">
        <f t="shared" ref="E392:AB392" si="76">SUM(E367:E391)</f>
        <v>1.6567211785708309E-2</v>
      </c>
      <c r="F392" s="66">
        <f t="shared" si="76"/>
        <v>3.03874759595445E-2</v>
      </c>
      <c r="G392" s="66">
        <f t="shared" si="76"/>
        <v>4.1876329707204514E-2</v>
      </c>
      <c r="H392" s="66">
        <f t="shared" si="76"/>
        <v>5.1445209140168334E-2</v>
      </c>
      <c r="I392" s="66">
        <f t="shared" si="76"/>
        <v>5.9381925925126956E-2</v>
      </c>
      <c r="J392" s="66">
        <f t="shared" si="76"/>
        <v>6.5951503944899126E-2</v>
      </c>
      <c r="K392" s="66">
        <f t="shared" si="76"/>
        <v>7.1396079278191124E-2</v>
      </c>
      <c r="L392" s="66">
        <f t="shared" si="76"/>
        <v>7.5855978875481692E-2</v>
      </c>
      <c r="M392" s="66">
        <f t="shared" si="76"/>
        <v>7.9475721521712048E-2</v>
      </c>
      <c r="N392" s="66">
        <f t="shared" si="76"/>
        <v>0.11937473448821484</v>
      </c>
      <c r="O392" s="66">
        <f t="shared" si="76"/>
        <v>0.15207560514478785</v>
      </c>
      <c r="P392" s="66">
        <f t="shared" si="76"/>
        <v>0.17884867878078184</v>
      </c>
      <c r="Q392" s="66">
        <f t="shared" si="76"/>
        <v>0.20031856642877152</v>
      </c>
      <c r="R392" s="66">
        <f t="shared" si="76"/>
        <v>0.21782927289329651</v>
      </c>
      <c r="S392" s="66">
        <f t="shared" si="76"/>
        <v>0.23156734574336388</v>
      </c>
      <c r="T392" s="66">
        <f t="shared" si="76"/>
        <v>0.24222866550952912</v>
      </c>
      <c r="U392" s="66">
        <f t="shared" si="76"/>
        <v>0.25033628158710081</v>
      </c>
      <c r="V392" s="66">
        <f t="shared" si="76"/>
        <v>0.25632506267163851</v>
      </c>
      <c r="W392" s="66">
        <f t="shared" si="76"/>
        <v>0.26003188704142516</v>
      </c>
      <c r="X392" s="66">
        <f t="shared" si="76"/>
        <v>0.31722715021969156</v>
      </c>
      <c r="Y392" s="66">
        <f t="shared" si="76"/>
        <v>0.36077368579589064</v>
      </c>
      <c r="Z392" s="66">
        <f t="shared" si="76"/>
        <v>0.39510673773150917</v>
      </c>
      <c r="AA392" s="66">
        <f t="shared" si="76"/>
        <v>0.41942536558938714</v>
      </c>
      <c r="AB392" s="66">
        <f t="shared" si="76"/>
        <v>0.43501281820784871</v>
      </c>
      <c r="AC392" s="12"/>
      <c r="BH392" s="66">
        <f>SUM(BH367:BH391)</f>
        <v>0</v>
      </c>
      <c r="BI392" s="66">
        <f t="shared" ref="BI392:CG392" si="77">SUM(BI367:BI391)</f>
        <v>0</v>
      </c>
      <c r="BJ392" s="66">
        <f t="shared" si="77"/>
        <v>1.4877888659427842E-5</v>
      </c>
      <c r="BK392" s="66">
        <f t="shared" si="77"/>
        <v>5.2914456905083431E-5</v>
      </c>
      <c r="BL392" s="66">
        <f t="shared" si="77"/>
        <v>1.0658673386085778E-4</v>
      </c>
      <c r="BM392" s="66">
        <f t="shared" si="77"/>
        <v>1.7010624168196421E-4</v>
      </c>
      <c r="BN392" s="66">
        <f t="shared" si="77"/>
        <v>2.7196603737777807E-4</v>
      </c>
      <c r="BO392" s="66">
        <f t="shared" si="77"/>
        <v>3.826011419170649E-4</v>
      </c>
      <c r="BP392" s="66">
        <f t="shared" si="77"/>
        <v>4.9740259819808664E-4</v>
      </c>
      <c r="BQ392" s="66">
        <f t="shared" si="77"/>
        <v>6.1485034546126323E-4</v>
      </c>
      <c r="BR392" s="66">
        <f t="shared" si="77"/>
        <v>7.3386811134818711E-4</v>
      </c>
      <c r="BS392" s="66">
        <f t="shared" si="77"/>
        <v>1.2930863393523354E-3</v>
      </c>
      <c r="BT392" s="66">
        <f t="shared" si="77"/>
        <v>1.8892878291196524E-3</v>
      </c>
      <c r="BU392" s="66">
        <f t="shared" si="77"/>
        <v>2.4956731427347749E-3</v>
      </c>
      <c r="BV392" s="66">
        <f t="shared" si="77"/>
        <v>3.1260481938965405E-3</v>
      </c>
      <c r="BW392" s="66">
        <f t="shared" si="77"/>
        <v>3.7275842088699109E-3</v>
      </c>
      <c r="BX392" s="66">
        <f t="shared" si="77"/>
        <v>4.5743776698604736E-3</v>
      </c>
      <c r="BY392" s="66">
        <f t="shared" si="77"/>
        <v>5.4227844567016001E-3</v>
      </c>
      <c r="BZ392" s="66">
        <f t="shared" si="77"/>
        <v>6.2563786206460944E-3</v>
      </c>
      <c r="CA392" s="66">
        <f t="shared" si="77"/>
        <v>7.0610870371048311E-3</v>
      </c>
      <c r="CB392" s="66">
        <f t="shared" si="77"/>
        <v>7.0599521161813046E-3</v>
      </c>
      <c r="CC392" s="66">
        <f t="shared" si="77"/>
        <v>9.6731335608757248E-3</v>
      </c>
      <c r="CD392" s="66">
        <f t="shared" si="77"/>
        <v>1.2364615440181859E-2</v>
      </c>
      <c r="CE392" s="66">
        <f t="shared" si="77"/>
        <v>1.4792242166373436E-2</v>
      </c>
      <c r="CF392" s="66">
        <f t="shared" si="77"/>
        <v>1.7235596322099998E-2</v>
      </c>
      <c r="CG392" s="66">
        <f t="shared" si="77"/>
        <v>1.9716548006849223E-2</v>
      </c>
    </row>
    <row r="393" spans="1:141" x14ac:dyDescent="0.3">
      <c r="B393" s="34" t="s">
        <v>158</v>
      </c>
      <c r="C393" s="12"/>
      <c r="D393" s="66">
        <f>SUM($D392:D392)</f>
        <v>0</v>
      </c>
      <c r="E393" s="66">
        <f>SUM($D392:E392)</f>
        <v>1.6567211785708309E-2</v>
      </c>
      <c r="F393" s="66">
        <f>SUM($D392:F392)</f>
        <v>4.6954687745252813E-2</v>
      </c>
      <c r="G393" s="66">
        <f>SUM($D392:G392)</f>
        <v>8.8831017452457334E-2</v>
      </c>
      <c r="H393" s="66">
        <f>SUM($D392:H392)</f>
        <v>0.14027622659262567</v>
      </c>
      <c r="I393" s="66">
        <f>SUM($D392:I392)</f>
        <v>0.19965815251775262</v>
      </c>
      <c r="J393" s="66">
        <f>SUM($D392:J392)</f>
        <v>0.26560965646265178</v>
      </c>
      <c r="K393" s="66">
        <f>SUM($D392:K392)</f>
        <v>0.33700573574084292</v>
      </c>
      <c r="L393" s="66">
        <f>SUM($D392:L392)</f>
        <v>0.41286171461632459</v>
      </c>
      <c r="M393" s="66">
        <f>SUM($D392:M392)</f>
        <v>0.49233743613803665</v>
      </c>
      <c r="N393" s="66">
        <f>SUM($D392:N392)</f>
        <v>0.61171217062625149</v>
      </c>
      <c r="O393" s="66">
        <f>SUM($D392:O392)</f>
        <v>0.7637877757710394</v>
      </c>
      <c r="P393" s="66">
        <f>SUM($D392:P392)</f>
        <v>0.94263645455182121</v>
      </c>
      <c r="Q393" s="66">
        <f>SUM($D392:Q392)</f>
        <v>1.1429550209805928</v>
      </c>
      <c r="R393" s="66">
        <f>SUM($D392:R392)</f>
        <v>1.3607842938738892</v>
      </c>
      <c r="S393" s="66">
        <f>SUM($D392:S392)</f>
        <v>1.592351639617253</v>
      </c>
      <c r="T393" s="66">
        <f>SUM($D392:T392)</f>
        <v>1.8345803051267822</v>
      </c>
      <c r="U393" s="66">
        <f>SUM($D392:U392)</f>
        <v>2.084916586713883</v>
      </c>
      <c r="V393" s="66">
        <f>SUM($D392:V392)</f>
        <v>2.3412416493855215</v>
      </c>
      <c r="W393" s="66">
        <f>SUM($D392:W392)</f>
        <v>2.6012735364269468</v>
      </c>
      <c r="X393" s="66">
        <f>SUM($D392:X392)</f>
        <v>2.9185006866466385</v>
      </c>
      <c r="Y393" s="66">
        <f>SUM($D392:Y392)</f>
        <v>3.2792743724425293</v>
      </c>
      <c r="Z393" s="66">
        <f>SUM($D392:Z392)</f>
        <v>3.6743811101740382</v>
      </c>
      <c r="AA393" s="66">
        <f>SUM($D392:AA392)</f>
        <v>4.0938064757634258</v>
      </c>
      <c r="AB393" s="66">
        <f>SUM($D392:AB392)</f>
        <v>4.5288192939712744</v>
      </c>
      <c r="AC393" s="12"/>
    </row>
    <row r="394" spans="1:141" x14ac:dyDescent="0.3">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141" x14ac:dyDescent="0.3">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141" s="166" customFormat="1" x14ac:dyDescent="0.3">
      <c r="A396" s="165" t="s">
        <v>295</v>
      </c>
      <c r="AF396" s="165" t="s">
        <v>307</v>
      </c>
      <c r="BH396" s="165" t="s">
        <v>309</v>
      </c>
      <c r="CJ396" s="166" t="s">
        <v>288</v>
      </c>
      <c r="DL396" s="166" t="s">
        <v>338</v>
      </c>
    </row>
    <row r="397" spans="1:141" x14ac:dyDescent="0.3">
      <c r="A397" s="1"/>
      <c r="AF397" t="s">
        <v>289</v>
      </c>
    </row>
    <row r="398" spans="1:141" x14ac:dyDescent="0.3">
      <c r="A398" s="1"/>
      <c r="C398" s="1" t="s">
        <v>13</v>
      </c>
      <c r="AF398" s="1" t="s">
        <v>13</v>
      </c>
      <c r="BH398" s="1" t="s">
        <v>13</v>
      </c>
      <c r="CJ398" s="1" t="s">
        <v>13</v>
      </c>
      <c r="DL398" s="1" t="s">
        <v>13</v>
      </c>
    </row>
    <row r="399" spans="1:141" x14ac:dyDescent="0.3">
      <c r="C399" s="1">
        <v>0</v>
      </c>
      <c r="D399" s="1">
        <v>1</v>
      </c>
      <c r="E399" s="1">
        <v>2</v>
      </c>
      <c r="F399" s="1">
        <v>3</v>
      </c>
      <c r="G399" s="1">
        <v>4</v>
      </c>
      <c r="H399" s="1">
        <v>5</v>
      </c>
      <c r="I399" s="1">
        <v>6</v>
      </c>
      <c r="J399" s="1">
        <v>7</v>
      </c>
      <c r="K399" s="1">
        <v>8</v>
      </c>
      <c r="L399" s="1">
        <v>9</v>
      </c>
      <c r="M399" s="1">
        <v>10</v>
      </c>
      <c r="N399" s="1">
        <v>11</v>
      </c>
      <c r="O399" s="1">
        <v>12</v>
      </c>
      <c r="P399" s="1">
        <v>13</v>
      </c>
      <c r="Q399" s="1">
        <v>14</v>
      </c>
      <c r="R399" s="1">
        <v>15</v>
      </c>
      <c r="S399" s="1">
        <v>16</v>
      </c>
      <c r="T399" s="1">
        <v>17</v>
      </c>
      <c r="U399" s="1">
        <v>18</v>
      </c>
      <c r="V399" s="1">
        <v>19</v>
      </c>
      <c r="W399" s="1">
        <v>20</v>
      </c>
      <c r="X399" s="1">
        <v>21</v>
      </c>
      <c r="Y399" s="1">
        <v>22</v>
      </c>
      <c r="Z399" s="1">
        <v>23</v>
      </c>
      <c r="AA399" s="1">
        <v>24</v>
      </c>
      <c r="AB399" s="1">
        <v>25</v>
      </c>
      <c r="AC399" s="1"/>
      <c r="AF399" s="1">
        <v>0</v>
      </c>
      <c r="AG399" s="2">
        <v>1</v>
      </c>
      <c r="AH399" s="2">
        <v>2</v>
      </c>
      <c r="AI399" s="2">
        <v>3</v>
      </c>
      <c r="AJ399" s="2">
        <v>4</v>
      </c>
      <c r="AK399" s="2">
        <v>5</v>
      </c>
      <c r="AL399" s="2">
        <v>6</v>
      </c>
      <c r="AM399" s="2">
        <v>7</v>
      </c>
      <c r="AN399" s="2">
        <v>8</v>
      </c>
      <c r="AO399" s="2">
        <v>9</v>
      </c>
      <c r="AP399" s="2">
        <v>10</v>
      </c>
      <c r="AQ399" s="2">
        <v>11</v>
      </c>
      <c r="AR399" s="2">
        <v>12</v>
      </c>
      <c r="AS399" s="2">
        <v>13</v>
      </c>
      <c r="AT399" s="2">
        <v>14</v>
      </c>
      <c r="AU399" s="2">
        <v>15</v>
      </c>
      <c r="AV399" s="2">
        <v>16</v>
      </c>
      <c r="AW399" s="2">
        <v>17</v>
      </c>
      <c r="AX399" s="2">
        <v>18</v>
      </c>
      <c r="AY399" s="2">
        <v>19</v>
      </c>
      <c r="AZ399" s="2">
        <v>20</v>
      </c>
      <c r="BA399" s="2">
        <v>21</v>
      </c>
      <c r="BB399" s="2">
        <v>22</v>
      </c>
      <c r="BC399" s="2">
        <v>23</v>
      </c>
      <c r="BD399" s="2">
        <v>24</v>
      </c>
      <c r="BE399" s="2">
        <v>25</v>
      </c>
      <c r="BF399" s="1"/>
      <c r="BH399" s="1">
        <v>0</v>
      </c>
      <c r="BI399" s="1">
        <v>1</v>
      </c>
      <c r="BJ399" s="1">
        <v>2</v>
      </c>
      <c r="BK399" s="1">
        <v>3</v>
      </c>
      <c r="BL399" s="1">
        <v>4</v>
      </c>
      <c r="BM399" s="1">
        <v>5</v>
      </c>
      <c r="BN399" s="1">
        <v>6</v>
      </c>
      <c r="BO399" s="1">
        <v>7</v>
      </c>
      <c r="BP399" s="1">
        <v>8</v>
      </c>
      <c r="BQ399" s="1">
        <v>9</v>
      </c>
      <c r="BR399" s="1">
        <v>10</v>
      </c>
      <c r="BS399" s="1">
        <v>11</v>
      </c>
      <c r="BT399" s="1">
        <v>12</v>
      </c>
      <c r="BU399" s="1">
        <v>13</v>
      </c>
      <c r="BV399" s="1">
        <v>14</v>
      </c>
      <c r="BW399" s="1">
        <v>15</v>
      </c>
      <c r="BX399" s="1">
        <v>16</v>
      </c>
      <c r="BY399" s="1">
        <v>17</v>
      </c>
      <c r="BZ399" s="1">
        <v>18</v>
      </c>
      <c r="CA399" s="1">
        <v>19</v>
      </c>
      <c r="CB399" s="1">
        <v>20</v>
      </c>
      <c r="CC399" s="1">
        <v>21</v>
      </c>
      <c r="CD399" s="1">
        <v>22</v>
      </c>
      <c r="CE399" s="1">
        <v>23</v>
      </c>
      <c r="CF399" s="1">
        <v>24</v>
      </c>
      <c r="CG399" s="1">
        <v>25</v>
      </c>
      <c r="CJ399" s="1">
        <v>0</v>
      </c>
      <c r="CK399" s="1">
        <v>1</v>
      </c>
      <c r="CL399" s="1">
        <v>2</v>
      </c>
      <c r="CM399" s="1">
        <v>3</v>
      </c>
      <c r="CN399" s="1">
        <v>4</v>
      </c>
      <c r="CO399" s="1">
        <v>5</v>
      </c>
      <c r="CP399" s="1">
        <v>6</v>
      </c>
      <c r="CQ399" s="1">
        <v>7</v>
      </c>
      <c r="CR399" s="1">
        <v>8</v>
      </c>
      <c r="CS399" s="1">
        <v>9</v>
      </c>
      <c r="CT399" s="1">
        <v>10</v>
      </c>
      <c r="CU399" s="1">
        <v>11</v>
      </c>
      <c r="CV399" s="1">
        <v>12</v>
      </c>
      <c r="CW399" s="1">
        <v>13</v>
      </c>
      <c r="CX399" s="1">
        <v>14</v>
      </c>
      <c r="CY399" s="1">
        <v>15</v>
      </c>
      <c r="CZ399" s="1">
        <v>16</v>
      </c>
      <c r="DA399" s="1">
        <v>17</v>
      </c>
      <c r="DB399" s="1">
        <v>18</v>
      </c>
      <c r="DC399" s="1">
        <v>19</v>
      </c>
      <c r="DD399" s="1">
        <v>20</v>
      </c>
      <c r="DE399" s="1">
        <v>21</v>
      </c>
      <c r="DF399" s="1">
        <v>22</v>
      </c>
      <c r="DG399" s="1">
        <v>23</v>
      </c>
      <c r="DH399" s="1">
        <v>24</v>
      </c>
      <c r="DI399" s="1">
        <v>25</v>
      </c>
      <c r="DL399" s="1">
        <v>0</v>
      </c>
      <c r="DM399" s="1">
        <v>1</v>
      </c>
      <c r="DN399" s="1">
        <v>2</v>
      </c>
      <c r="DO399" s="1">
        <v>3</v>
      </c>
      <c r="DP399" s="1">
        <v>4</v>
      </c>
      <c r="DQ399" s="1">
        <v>5</v>
      </c>
      <c r="DR399" s="1">
        <v>6</v>
      </c>
      <c r="DS399" s="1">
        <v>7</v>
      </c>
      <c r="DT399" s="1">
        <v>8</v>
      </c>
      <c r="DU399" s="1">
        <v>9</v>
      </c>
      <c r="DV399" s="1">
        <v>10</v>
      </c>
      <c r="DW399" s="1">
        <v>11</v>
      </c>
      <c r="DX399" s="1">
        <v>12</v>
      </c>
      <c r="DY399" s="1">
        <v>13</v>
      </c>
      <c r="DZ399" s="1">
        <v>14</v>
      </c>
      <c r="EA399" s="1">
        <v>15</v>
      </c>
      <c r="EB399" s="1">
        <v>16</v>
      </c>
      <c r="EC399" s="1">
        <v>17</v>
      </c>
      <c r="ED399" s="1">
        <v>18</v>
      </c>
      <c r="EE399" s="1">
        <v>19</v>
      </c>
      <c r="EF399" s="1">
        <v>20</v>
      </c>
      <c r="EG399" s="1">
        <v>21</v>
      </c>
      <c r="EH399" s="1">
        <v>22</v>
      </c>
      <c r="EI399" s="1">
        <v>23</v>
      </c>
      <c r="EJ399" s="1">
        <v>24</v>
      </c>
      <c r="EK399" s="1">
        <v>25</v>
      </c>
    </row>
    <row r="400" spans="1:141" x14ac:dyDescent="0.3">
      <c r="A400" s="9" t="s">
        <v>12</v>
      </c>
      <c r="B400" s="1">
        <v>1</v>
      </c>
      <c r="C400" s="173"/>
      <c r="D400" s="173">
        <f t="shared" ref="D400:AB413" si="78">VLOOKUP(C77,ColInc,$A$4,FALSE)*(1+((VLOOKUP(C77,Colrisk,$A$4,FALSE)-1)*MAX(0,AF109-BaselineBMI)))</f>
        <v>2.3023743536253991E-4</v>
      </c>
      <c r="E400" s="173">
        <f t="shared" si="78"/>
        <v>2.308705217352279E-4</v>
      </c>
      <c r="F400" s="173">
        <f t="shared" si="78"/>
        <v>2.3150360810791587E-4</v>
      </c>
      <c r="G400" s="173">
        <f t="shared" si="78"/>
        <v>2.321366944806038E-4</v>
      </c>
      <c r="H400" s="173">
        <f t="shared" si="78"/>
        <v>4.2265673545334795E-4</v>
      </c>
      <c r="I400" s="173">
        <f t="shared" si="78"/>
        <v>4.2380627564949969E-4</v>
      </c>
      <c r="J400" s="173">
        <f t="shared" si="78"/>
        <v>4.2495581584565143E-4</v>
      </c>
      <c r="K400" s="173">
        <f t="shared" si="78"/>
        <v>4.2610535604180322E-4</v>
      </c>
      <c r="L400" s="173">
        <f t="shared" si="78"/>
        <v>4.2725489623795496E-4</v>
      </c>
      <c r="M400" s="173">
        <f t="shared" si="78"/>
        <v>7.0649017512104749E-4</v>
      </c>
      <c r="N400" s="173">
        <f t="shared" si="78"/>
        <v>7.0838590444926794E-4</v>
      </c>
      <c r="O400" s="173">
        <f t="shared" si="78"/>
        <v>7.102816337774885E-4</v>
      </c>
      <c r="P400" s="173">
        <f t="shared" si="78"/>
        <v>7.1217736310570906E-4</v>
      </c>
      <c r="Q400" s="173">
        <f t="shared" si="78"/>
        <v>7.1407309243392962E-4</v>
      </c>
      <c r="R400" s="173">
        <f t="shared" si="78"/>
        <v>1.156990807692289E-3</v>
      </c>
      <c r="S400" s="173">
        <f t="shared" si="78"/>
        <v>1.1600542670776089E-3</v>
      </c>
      <c r="T400" s="173">
        <f t="shared" si="78"/>
        <v>1.1631177264629291E-3</v>
      </c>
      <c r="U400" s="173">
        <f t="shared" si="78"/>
        <v>1.166181185848249E-3</v>
      </c>
      <c r="V400" s="173">
        <f t="shared" si="78"/>
        <v>1.1692446452335691E-3</v>
      </c>
      <c r="W400" s="173">
        <f t="shared" si="78"/>
        <v>1.6948403751970013E-3</v>
      </c>
      <c r="X400" s="173">
        <f t="shared" si="78"/>
        <v>1.6991585853737634E-3</v>
      </c>
      <c r="Y400" s="173">
        <f t="shared" si="78"/>
        <v>1.7032553488747944E-3</v>
      </c>
      <c r="Z400" s="173">
        <f t="shared" si="78"/>
        <v>1.7071306657000941E-3</v>
      </c>
      <c r="AA400" s="173">
        <f t="shared" si="78"/>
        <v>1.7107845358496623E-3</v>
      </c>
      <c r="AB400" s="173">
        <f t="shared" si="78"/>
        <v>2.3873039278951634E-3</v>
      </c>
      <c r="AC400" s="155"/>
      <c r="AG400" s="174">
        <f>D400*D43*PRODUCT($CJ400:CJ400)</f>
        <v>3.2187244115918855E-2</v>
      </c>
      <c r="AH400" s="174">
        <f>E400*E43*PRODUCT($CJ400:CK400)</f>
        <v>3.2208478539414616E-2</v>
      </c>
      <c r="AI400" s="174">
        <f>F400*F43*PRODUCT($CJ400:CL400)</f>
        <v>3.2219067532038813E-2</v>
      </c>
      <c r="AJ400" s="174">
        <f>G400*G43*PRODUCT($CJ400:CM400)</f>
        <v>3.2215164376082149E-2</v>
      </c>
      <c r="AK400" s="174">
        <f>H400*H43*PRODUCT($CJ400:CN400)</f>
        <v>5.8466405528110277E-2</v>
      </c>
      <c r="AL400" s="174">
        <f>I400*I43*PRODUCT($CJ400:CO400)</f>
        <v>5.8397164719588557E-2</v>
      </c>
      <c r="AM400" s="174">
        <f>J400*J43*PRODUCT($CJ400:CP400)</f>
        <v>5.8299037833677951E-2</v>
      </c>
      <c r="AN400" s="174">
        <f>K400*K43*PRODUCT($CJ400:CQ400)</f>
        <v>5.8175552102618835E-2</v>
      </c>
      <c r="AO400" s="174">
        <f>L400*L43*PRODUCT($CJ400:CR400)</f>
        <v>5.802394629665953E-2</v>
      </c>
      <c r="AP400" s="174">
        <f>M400*M43*PRODUCT($CJ400:CS400)</f>
        <v>9.5386585948966415E-2</v>
      </c>
      <c r="AQ400" s="174">
        <f>N400*N43*PRODUCT($CJ400:CT400)</f>
        <v>9.4977779117556893E-2</v>
      </c>
      <c r="AR400" s="174">
        <f>O400*O43*PRODUCT($CJ400:CU400)</f>
        <v>9.4486443895491448E-2</v>
      </c>
      <c r="AS400" s="174">
        <f>P400*P43*PRODUCT($CJ400:CV400)</f>
        <v>9.3924622448786965E-2</v>
      </c>
      <c r="AT400" s="174">
        <f>Q400*Q43*PRODUCT($CJ400:CW400)</f>
        <v>9.3272844664011242E-2</v>
      </c>
      <c r="AU400" s="174">
        <f>R400*R43*PRODUCT($CJ400:CX400)</f>
        <v>0.1495731670760852</v>
      </c>
      <c r="AV400" s="174">
        <f>S400*S43*PRODUCT($CJ400:CY400)</f>
        <v>0.14820710836964554</v>
      </c>
      <c r="AW400" s="174">
        <f>T400*T43*PRODUCT($CJ400:CZ400)</f>
        <v>0.14669983176859766</v>
      </c>
      <c r="AX400" s="174">
        <f>U400*U43*PRODUCT($CJ400:DA400)</f>
        <v>0.14506146846806167</v>
      </c>
      <c r="AY400" s="174">
        <f>V400*V43*PRODUCT($CJ400:DB400)</f>
        <v>0.14330541678476863</v>
      </c>
      <c r="AZ400" s="174">
        <f>W400*W43*PRODUCT($CJ400:DC400)</f>
        <v>0.2045254427648629</v>
      </c>
      <c r="BA400" s="174">
        <f>X400*X43*PRODUCT($CJ400:DD400)</f>
        <v>0.20142795681603842</v>
      </c>
      <c r="BB400" s="174">
        <f>Y400*Y43*PRODUCT($CJ400:DE400)</f>
        <v>0.19790627617751502</v>
      </c>
      <c r="BC400" s="174">
        <f>Z400*Z43*PRODUCT($CJ400:DF400)</f>
        <v>0.19413473668460557</v>
      </c>
      <c r="BD400" s="174">
        <f>AA400*AA43*PRODUCT($CJ400:DG400)</f>
        <v>0.19004059137086834</v>
      </c>
      <c r="BE400" s="174">
        <f>AB400*AB43*PRODUCT($CJ400:DH400)</f>
        <v>0.25842528501856976</v>
      </c>
      <c r="BI400" s="169">
        <f>SUM($AF400:AG400)-SUM($AF432:AG432)-SUM($C432:D432)-SUM($BH432:BI432)</f>
        <v>3.2187244115918855E-2</v>
      </c>
      <c r="BJ400" s="169">
        <f>SUM($AF400:AH400)-SUM($AF432:AH432)-SUM($C432:E432)-SUM($BH432:BJ432)</f>
        <v>6.1316502569536975E-2</v>
      </c>
      <c r="BK400" s="169">
        <f>SUM($AF400:AI400)-SUM($AF432:AI432)-SUM($C432:F432)-SUM($BH432:BK432)</f>
        <v>8.7651135254473225E-2</v>
      </c>
      <c r="BL400" s="169">
        <f>SUM($AF400:AJ400)-SUM($AF432:AJ432)-SUM($C432:G432)-SUM($BH432:BL432)</f>
        <v>0.11141751363479779</v>
      </c>
      <c r="BM400" s="169">
        <f>SUM($AF400:AK400)-SUM($AF432:AK432)-SUM($C432:H432)-SUM($BH432:BM432)</f>
        <v>0.15910538774874677</v>
      </c>
      <c r="BN400" s="169">
        <f>SUM($AF400:AL400)-SUM($AF432:AL432)-SUM($C432:I432)-SUM($BH432:BN432)</f>
        <v>0.20203791024486029</v>
      </c>
      <c r="BO400" s="169">
        <f>SUM($AF400:AM400)-SUM($AF432:AM432)-SUM($C432:J432)-SUM($BH432:BO432)</f>
        <v>0.2406070678122538</v>
      </c>
      <c r="BP400" s="169">
        <f>SUM($AF400:AN400)-SUM($AF432:AN432)-SUM($C432:K432)-SUM($BH432:BP432)</f>
        <v>0.2751896904912538</v>
      </c>
      <c r="BQ400" s="169">
        <f>SUM($AF400:AO400)-SUM($AF432:AO432)-SUM($C432:L432)-SUM($BH432:BQ432)</f>
        <v>0.30610476331846609</v>
      </c>
      <c r="BR400" s="169">
        <f>SUM($AF400:AP400)-SUM($AF432:AP432)-SUM($C432:M432)-SUM($BH432:BR432)</f>
        <v>0.37117889628776873</v>
      </c>
      <c r="BS400" s="169">
        <f>SUM($AF400:AQ400)-SUM($AF432:AQ432)-SUM($C432:N432)-SUM($BH432:BS432)</f>
        <v>0.42910404172912248</v>
      </c>
      <c r="BT400" s="169">
        <f>SUM($AF400:AR400)-SUM($AF432:AR432)-SUM($C432:O432)-SUM($BH432:BT432)</f>
        <v>0.48039738087850831</v>
      </c>
      <c r="BU400" s="169">
        <f>SUM($AF400:AS400)-SUM($AF432:AS432)-SUM($C432:P432)-SUM($BH432:BU432)</f>
        <v>0.52561783850478394</v>
      </c>
      <c r="BV400" s="169">
        <f>SUM($AF400:AT400)-SUM($AF432:AT432)-SUM($C432:Q432)-SUM($BH432:BV432)</f>
        <v>0.56510375648048528</v>
      </c>
      <c r="BW400" s="169">
        <f>SUM($AF400:AU400)-SUM($AF432:AU432)-SUM($C432:R432)-SUM($BH432:BW432)</f>
        <v>0.65646855222898903</v>
      </c>
      <c r="BX400" s="169">
        <f>SUM($AF400:AV400)-SUM($AF432:AV432)-SUM($C432:S432)-SUM($BH432:BX432)</f>
        <v>0.73642613590125949</v>
      </c>
      <c r="BY400" s="169">
        <f>SUM($AF400:AW400)-SUM($AF432:AW432)-SUM($C432:T432)-SUM($BH432:BY432)</f>
        <v>0.80585508136427508</v>
      </c>
      <c r="BZ400" s="169">
        <f>SUM($AF400:AX400)-SUM($AF432:AX432)-SUM($C432:U432)-SUM($BH432:BZ432)</f>
        <v>0.86561189784695347</v>
      </c>
      <c r="CA400" s="169">
        <f>SUM($AF400:AY400)-SUM($AF432:AY432)-SUM($C432:V432)-SUM($BH432:CA432)</f>
        <v>0.91653048603142351</v>
      </c>
      <c r="CB400" s="169">
        <f>SUM($AF400:AZ400)-SUM($AF432:AZ432)-SUM($C432:W432)-SUM($BH432:CB432)</f>
        <v>1.0226359617238494</v>
      </c>
      <c r="CC400" s="169">
        <f>SUM($AF400:BA400)-SUM($AF432:BA432)-SUM($C432:X432)-SUM($BH432:CC432)</f>
        <v>1.1125684429339924</v>
      </c>
      <c r="CD400" s="169">
        <f>SUM($AF400:BB400)-SUM($AF432:BB432)-SUM($C432:Y432)-SUM($BH432:CD432)</f>
        <v>1.1868202838876012</v>
      </c>
      <c r="CE400" s="169">
        <f>SUM($AF400:BC400)-SUM($AF432:BC432)-SUM($C432:Z432)-SUM($BH432:CE432)</f>
        <v>1.2474332533533157</v>
      </c>
      <c r="CF400" s="169">
        <f>SUM($AF400:BD400)-SUM($AF432:BD432)-SUM($C432:AA432)-SUM($BH432:CF432)</f>
        <v>1.2948534020301541</v>
      </c>
      <c r="CG400" s="169">
        <f>SUM($AF400:BE400)-SUM($AF432:BE432)-SUM($C432:AB432)-SUM($BH432:CG432)</f>
        <v>1.4022953376661345</v>
      </c>
      <c r="CJ400" s="67">
        <f>1-C400</f>
        <v>1</v>
      </c>
      <c r="CK400" s="67">
        <f t="shared" ref="CK400:DI413" si="79">1-D400</f>
        <v>0.99976976256463745</v>
      </c>
      <c r="CL400" s="67">
        <f t="shared" si="79"/>
        <v>0.9997691294782648</v>
      </c>
      <c r="CM400" s="67">
        <f t="shared" si="79"/>
        <v>0.99976849639189214</v>
      </c>
      <c r="CN400" s="67">
        <f t="shared" si="79"/>
        <v>0.99976786330551937</v>
      </c>
      <c r="CO400" s="67">
        <f t="shared" si="79"/>
        <v>0.99957734326454661</v>
      </c>
      <c r="CP400" s="67">
        <f t="shared" si="79"/>
        <v>0.99957619372435047</v>
      </c>
      <c r="CQ400" s="67">
        <f t="shared" si="79"/>
        <v>0.99957504418415433</v>
      </c>
      <c r="CR400" s="67">
        <f t="shared" si="79"/>
        <v>0.99957389464395818</v>
      </c>
      <c r="CS400" s="67">
        <f t="shared" si="79"/>
        <v>0.99957274510376204</v>
      </c>
      <c r="CT400" s="67">
        <f t="shared" si="79"/>
        <v>0.99929350982487897</v>
      </c>
      <c r="CU400" s="67">
        <f t="shared" si="79"/>
        <v>0.99929161409555078</v>
      </c>
      <c r="CV400" s="67">
        <f t="shared" si="79"/>
        <v>0.99928971836622249</v>
      </c>
      <c r="CW400" s="67">
        <f t="shared" si="79"/>
        <v>0.99928782263689431</v>
      </c>
      <c r="CX400" s="67">
        <f t="shared" si="79"/>
        <v>0.99928592690756612</v>
      </c>
      <c r="CY400" s="67">
        <f t="shared" si="79"/>
        <v>0.99884300919230773</v>
      </c>
      <c r="CZ400" s="67">
        <f t="shared" si="79"/>
        <v>0.99883994573292234</v>
      </c>
      <c r="DA400" s="67">
        <f t="shared" si="79"/>
        <v>0.99883688227353706</v>
      </c>
      <c r="DB400" s="67">
        <f t="shared" si="79"/>
        <v>0.99883381881415179</v>
      </c>
      <c r="DC400" s="67">
        <f t="shared" si="79"/>
        <v>0.9988307553547664</v>
      </c>
      <c r="DD400" s="67">
        <f t="shared" si="79"/>
        <v>0.99830515962480304</v>
      </c>
      <c r="DE400" s="67">
        <f t="shared" si="79"/>
        <v>0.99830084141462627</v>
      </c>
      <c r="DF400" s="67">
        <f t="shared" si="79"/>
        <v>0.99829674465112517</v>
      </c>
      <c r="DG400" s="67">
        <f t="shared" si="79"/>
        <v>0.99829286933429995</v>
      </c>
      <c r="DH400" s="67">
        <f t="shared" si="79"/>
        <v>0.99828921546415039</v>
      </c>
      <c r="DI400" s="67">
        <f t="shared" si="79"/>
        <v>0.99761269607210479</v>
      </c>
      <c r="DM400" s="188">
        <f>IF(ISERROR(BI400/D43),"",BI400/D43)</f>
        <v>2.3023743536253988E-4</v>
      </c>
      <c r="DN400" s="188">
        <f t="shared" ref="DN400:EK410" si="80">IF(ISERROR(BJ400/E43),"",BJ400/E43)</f>
        <v>4.3941577808268614E-4</v>
      </c>
      <c r="DO400" s="188">
        <f t="shared" si="80"/>
        <v>6.2950917271436516E-4</v>
      </c>
      <c r="DP400" s="188">
        <f t="shared" si="80"/>
        <v>8.0229867480958669E-4</v>
      </c>
      <c r="DQ400" s="188">
        <f t="shared" si="80"/>
        <v>1.1491179972674018E-3</v>
      </c>
      <c r="DR400" s="188">
        <f t="shared" si="80"/>
        <v>1.4642769753739132E-3</v>
      </c>
      <c r="DS400" s="188">
        <f t="shared" si="80"/>
        <v>1.7507390513459059E-3</v>
      </c>
      <c r="DT400" s="188">
        <f t="shared" si="80"/>
        <v>2.0111973713123695E-3</v>
      </c>
      <c r="DU400" s="188">
        <f t="shared" si="80"/>
        <v>2.2480751873451259E-3</v>
      </c>
      <c r="DV400" s="188">
        <f t="shared" si="80"/>
        <v>2.7408007365885569E-3</v>
      </c>
      <c r="DW400" s="188">
        <f t="shared" si="80"/>
        <v>3.188445054131329E-3</v>
      </c>
      <c r="DX400" s="188">
        <f t="shared" si="80"/>
        <v>3.5951944614837899E-3</v>
      </c>
      <c r="DY400" s="188">
        <f t="shared" si="80"/>
        <v>3.964887749792461E-3</v>
      </c>
      <c r="DZ400" s="188">
        <f t="shared" si="80"/>
        <v>4.3008899367098221E-3</v>
      </c>
      <c r="EA400" s="188">
        <f t="shared" si="80"/>
        <v>5.044552018734977E-3</v>
      </c>
      <c r="EB400" s="188">
        <f t="shared" si="80"/>
        <v>5.7196329469371247E-3</v>
      </c>
      <c r="EC400" s="188">
        <f t="shared" si="80"/>
        <v>6.3325204923007222E-3</v>
      </c>
      <c r="ED400" s="188">
        <f t="shared" si="80"/>
        <v>6.8890184038758843E-3</v>
      </c>
      <c r="EE400" s="188">
        <f t="shared" si="80"/>
        <v>7.3944027822311189E-3</v>
      </c>
      <c r="EF400" s="188">
        <f t="shared" si="80"/>
        <v>8.3696603138523531E-3</v>
      </c>
      <c r="EG400" s="188">
        <f t="shared" si="80"/>
        <v>9.2535746179169473E-3</v>
      </c>
      <c r="EH400" s="188">
        <f t="shared" si="80"/>
        <v>1.0053915224825192E-2</v>
      </c>
      <c r="EI400" s="188">
        <f t="shared" si="80"/>
        <v>1.077880336128165E-2</v>
      </c>
      <c r="EJ400" s="188">
        <f t="shared" si="80"/>
        <v>1.1434501432269891E-2</v>
      </c>
      <c r="EK400" s="188">
        <f t="shared" si="80"/>
        <v>1.2685753449888757E-2</v>
      </c>
    </row>
    <row r="401" spans="1:141" x14ac:dyDescent="0.3">
      <c r="B401" s="1">
        <v>2</v>
      </c>
      <c r="C401" s="173"/>
      <c r="D401" s="173"/>
      <c r="E401" s="173">
        <f t="shared" si="78"/>
        <v>2.3023743536253991E-4</v>
      </c>
      <c r="F401" s="173">
        <f t="shared" si="78"/>
        <v>2.308705217352279E-4</v>
      </c>
      <c r="G401" s="173">
        <f t="shared" si="78"/>
        <v>2.3150360810791587E-4</v>
      </c>
      <c r="H401" s="173">
        <f t="shared" si="78"/>
        <v>2.321366944806038E-4</v>
      </c>
      <c r="I401" s="173">
        <f t="shared" si="78"/>
        <v>4.2265673545334795E-4</v>
      </c>
      <c r="J401" s="173">
        <f t="shared" si="78"/>
        <v>4.2380627564949969E-4</v>
      </c>
      <c r="K401" s="173">
        <f t="shared" si="78"/>
        <v>4.2495581584565143E-4</v>
      </c>
      <c r="L401" s="173">
        <f t="shared" si="78"/>
        <v>4.2610535604180322E-4</v>
      </c>
      <c r="M401" s="173">
        <f t="shared" si="78"/>
        <v>4.2725489623795496E-4</v>
      </c>
      <c r="N401" s="173">
        <f t="shared" si="78"/>
        <v>7.0649017512104749E-4</v>
      </c>
      <c r="O401" s="173">
        <f t="shared" si="78"/>
        <v>7.0838590444926794E-4</v>
      </c>
      <c r="P401" s="173">
        <f t="shared" si="78"/>
        <v>7.102816337774885E-4</v>
      </c>
      <c r="Q401" s="173">
        <f t="shared" si="78"/>
        <v>7.1217736310570906E-4</v>
      </c>
      <c r="R401" s="173">
        <f t="shared" si="78"/>
        <v>7.1407309243392962E-4</v>
      </c>
      <c r="S401" s="173">
        <f t="shared" si="78"/>
        <v>1.156990807692289E-3</v>
      </c>
      <c r="T401" s="173">
        <f t="shared" si="78"/>
        <v>1.1600542670776089E-3</v>
      </c>
      <c r="U401" s="173">
        <f t="shared" si="78"/>
        <v>1.1631177264629291E-3</v>
      </c>
      <c r="V401" s="173">
        <f t="shared" si="78"/>
        <v>1.166181185848249E-3</v>
      </c>
      <c r="W401" s="173">
        <f t="shared" si="78"/>
        <v>1.1692446452335691E-3</v>
      </c>
      <c r="X401" s="173">
        <f t="shared" si="78"/>
        <v>1.6948403751970013E-3</v>
      </c>
      <c r="Y401" s="173">
        <f t="shared" si="78"/>
        <v>1.6991585853737634E-3</v>
      </c>
      <c r="Z401" s="173">
        <f t="shared" si="78"/>
        <v>1.7032553488747944E-3</v>
      </c>
      <c r="AA401" s="173">
        <f t="shared" si="78"/>
        <v>1.7071306657000941E-3</v>
      </c>
      <c r="AB401" s="173">
        <f t="shared" si="78"/>
        <v>1.7107845358496623E-3</v>
      </c>
      <c r="AC401" s="155"/>
      <c r="AD401" s="155"/>
      <c r="AG401" s="174">
        <f>D401*D44*PRODUCT($CJ401:CJ401)</f>
        <v>0</v>
      </c>
      <c r="AH401" s="174">
        <f>E401*E44*PRODUCT($CJ401:CK401)</f>
        <v>0</v>
      </c>
      <c r="AI401" s="174">
        <f>F401*F44*PRODUCT($CJ401:CL401)</f>
        <v>0</v>
      </c>
      <c r="AJ401" s="174">
        <f>G401*G44*PRODUCT($CJ401:CM401)</f>
        <v>0</v>
      </c>
      <c r="AK401" s="174">
        <f>H401*H44*PRODUCT($CJ401:CN401)</f>
        <v>0</v>
      </c>
      <c r="AL401" s="174">
        <f>I401*I44*PRODUCT($CJ401:CO401)</f>
        <v>0</v>
      </c>
      <c r="AM401" s="174">
        <f>J401*J44*PRODUCT($CJ401:CP401)</f>
        <v>0</v>
      </c>
      <c r="AN401" s="174">
        <f>K401*K44*PRODUCT($CJ401:CQ401)</f>
        <v>0</v>
      </c>
      <c r="AO401" s="174">
        <f>L401*L44*PRODUCT($CJ401:CR401)</f>
        <v>0</v>
      </c>
      <c r="AP401" s="174">
        <f>M401*M44*PRODUCT($CJ401:CS401)</f>
        <v>0</v>
      </c>
      <c r="AQ401" s="174">
        <f>N401*N44*PRODUCT($CJ401:CT401)</f>
        <v>0</v>
      </c>
      <c r="AR401" s="174">
        <f>O401*O44*PRODUCT($CJ401:CU401)</f>
        <v>0</v>
      </c>
      <c r="AS401" s="174">
        <f>P401*P44*PRODUCT($CJ401:CV401)</f>
        <v>0</v>
      </c>
      <c r="AT401" s="174">
        <f>Q401*Q44*PRODUCT($CJ401:CW401)</f>
        <v>0</v>
      </c>
      <c r="AU401" s="174">
        <f>R401*R44*PRODUCT($CJ401:CX401)</f>
        <v>0</v>
      </c>
      <c r="AV401" s="174">
        <f>S401*S44*PRODUCT($CJ401:CY401)</f>
        <v>0</v>
      </c>
      <c r="AW401" s="174">
        <f>T401*T44*PRODUCT($CJ401:CZ401)</f>
        <v>0</v>
      </c>
      <c r="AX401" s="174">
        <f>U401*U44*PRODUCT($CJ401:DA401)</f>
        <v>0</v>
      </c>
      <c r="AY401" s="174">
        <f>V401*V44*PRODUCT($CJ401:DB401)</f>
        <v>0</v>
      </c>
      <c r="AZ401" s="174">
        <f>W401*W44*PRODUCT($CJ401:DC401)</f>
        <v>0</v>
      </c>
      <c r="BA401" s="174">
        <f>X401*X44*PRODUCT($CJ401:DD401)</f>
        <v>0</v>
      </c>
      <c r="BB401" s="174">
        <f>Y401*Y44*PRODUCT($CJ401:DE401)</f>
        <v>0</v>
      </c>
      <c r="BC401" s="174">
        <f>Z401*Z44*PRODUCT($CJ401:DF401)</f>
        <v>0</v>
      </c>
      <c r="BD401" s="174">
        <f>AA401*AA44*PRODUCT($CJ401:DG401)</f>
        <v>0</v>
      </c>
      <c r="BE401" s="174">
        <f>AB401*AB44*PRODUCT($CJ401:DH401)</f>
        <v>0</v>
      </c>
      <c r="BF401" s="176"/>
      <c r="BI401" s="169">
        <f>SUM($AF401:AG401)-SUM($AF433:AG433)-SUM($C433:D433)-SUM($BH433:BI433)</f>
        <v>0</v>
      </c>
      <c r="BJ401" s="169">
        <f>SUM($AF401:AH401)-SUM($AF433:AH433)-SUM($C433:E433)-SUM($BH433:BJ433)</f>
        <v>0</v>
      </c>
      <c r="BK401" s="169">
        <f>SUM($AF401:AI401)-SUM($AF433:AI433)-SUM($C433:F433)-SUM($BH433:BK433)</f>
        <v>0</v>
      </c>
      <c r="BL401" s="169">
        <f>SUM($AF401:AJ401)-SUM($AF433:AJ433)-SUM($C433:G433)-SUM($BH433:BL433)</f>
        <v>0</v>
      </c>
      <c r="BM401" s="169">
        <f>SUM($AF401:AK401)-SUM($AF433:AK433)-SUM($C433:H433)-SUM($BH433:BM433)</f>
        <v>0</v>
      </c>
      <c r="BN401" s="169">
        <f>SUM($AF401:AL401)-SUM($AF433:AL433)-SUM($C433:I433)-SUM($BH433:BN433)</f>
        <v>0</v>
      </c>
      <c r="BO401" s="169">
        <f>SUM($AF401:AM401)-SUM($AF433:AM433)-SUM($C433:J433)-SUM($BH433:BO433)</f>
        <v>0</v>
      </c>
      <c r="BP401" s="169">
        <f>SUM($AF401:AN401)-SUM($AF433:AN433)-SUM($C433:K433)-SUM($BH433:BP433)</f>
        <v>0</v>
      </c>
      <c r="BQ401" s="169">
        <f>SUM($AF401:AO401)-SUM($AF433:AO433)-SUM($C433:L433)-SUM($BH433:BQ433)</f>
        <v>0</v>
      </c>
      <c r="BR401" s="169">
        <f>SUM($AF401:AP401)-SUM($AF433:AP433)-SUM($C433:M433)-SUM($BH433:BR433)</f>
        <v>0</v>
      </c>
      <c r="BS401" s="169">
        <f>SUM($AF401:AQ401)-SUM($AF433:AQ433)-SUM($C433:N433)-SUM($BH433:BS433)</f>
        <v>0</v>
      </c>
      <c r="BT401" s="169">
        <f>SUM($AF401:AR401)-SUM($AF433:AR433)-SUM($C433:O433)-SUM($BH433:BT433)</f>
        <v>0</v>
      </c>
      <c r="BU401" s="169">
        <f>SUM($AF401:AS401)-SUM($AF433:AS433)-SUM($C433:P433)-SUM($BH433:BU433)</f>
        <v>0</v>
      </c>
      <c r="BV401" s="169">
        <f>SUM($AF401:AT401)-SUM($AF433:AT433)-SUM($C433:Q433)-SUM($BH433:BV433)</f>
        <v>0</v>
      </c>
      <c r="BW401" s="169">
        <f>SUM($AF401:AU401)-SUM($AF433:AU433)-SUM($C433:R433)-SUM($BH433:BW433)</f>
        <v>0</v>
      </c>
      <c r="BX401" s="169">
        <f>SUM($AF401:AV401)-SUM($AF433:AV433)-SUM($C433:S433)-SUM($BH433:BX433)</f>
        <v>0</v>
      </c>
      <c r="BY401" s="169">
        <f>SUM($AF401:AW401)-SUM($AF433:AW433)-SUM($C433:T433)-SUM($BH433:BY433)</f>
        <v>0</v>
      </c>
      <c r="BZ401" s="169">
        <f>SUM($AF401:AX401)-SUM($AF433:AX433)-SUM($C433:U433)-SUM($BH433:BZ433)</f>
        <v>0</v>
      </c>
      <c r="CA401" s="169">
        <f>SUM($AF401:AY401)-SUM($AF433:AY433)-SUM($C433:V433)-SUM($BH433:CA433)</f>
        <v>0</v>
      </c>
      <c r="CB401" s="169">
        <f>SUM($AF401:AZ401)-SUM($AF433:AZ433)-SUM($C433:W433)-SUM($BH433:CB433)</f>
        <v>0</v>
      </c>
      <c r="CC401" s="169">
        <f>SUM($AF401:BA401)-SUM($AF433:BA433)-SUM($C433:X433)-SUM($BH433:CC433)</f>
        <v>0</v>
      </c>
      <c r="CD401" s="169">
        <f>SUM($AF401:BB401)-SUM($AF433:BB433)-SUM($C433:Y433)-SUM($BH433:CD433)</f>
        <v>0</v>
      </c>
      <c r="CE401" s="169">
        <f>SUM($AF401:BC401)-SUM($AF433:BC433)-SUM($C433:Z433)-SUM($BH433:CE433)</f>
        <v>0</v>
      </c>
      <c r="CF401" s="169">
        <f>SUM($AF401:BD401)-SUM($AF433:BD433)-SUM($C433:AA433)-SUM($BH433:CF433)</f>
        <v>0</v>
      </c>
      <c r="CG401" s="169">
        <f>SUM($AF401:BE401)-SUM($AF433:BE433)-SUM($C433:AB433)-SUM($BH433:CG433)</f>
        <v>0</v>
      </c>
      <c r="CH401" s="52"/>
      <c r="CJ401" s="67"/>
      <c r="CK401" s="67">
        <f>1-D401</f>
        <v>1</v>
      </c>
      <c r="CL401" s="67">
        <f t="shared" si="79"/>
        <v>0.99976976256463745</v>
      </c>
      <c r="CM401" s="67">
        <f t="shared" si="79"/>
        <v>0.9997691294782648</v>
      </c>
      <c r="CN401" s="67">
        <f t="shared" si="79"/>
        <v>0.99976849639189214</v>
      </c>
      <c r="CO401" s="67">
        <f t="shared" si="79"/>
        <v>0.99976786330551937</v>
      </c>
      <c r="CP401" s="67">
        <f t="shared" si="79"/>
        <v>0.99957734326454661</v>
      </c>
      <c r="CQ401" s="67">
        <f t="shared" si="79"/>
        <v>0.99957619372435047</v>
      </c>
      <c r="CR401" s="67">
        <f t="shared" si="79"/>
        <v>0.99957504418415433</v>
      </c>
      <c r="CS401" s="67">
        <f t="shared" si="79"/>
        <v>0.99957389464395818</v>
      </c>
      <c r="CT401" s="67">
        <f t="shared" si="79"/>
        <v>0.99957274510376204</v>
      </c>
      <c r="CU401" s="67">
        <f t="shared" si="79"/>
        <v>0.99929350982487897</v>
      </c>
      <c r="CV401" s="67">
        <f t="shared" si="79"/>
        <v>0.99929161409555078</v>
      </c>
      <c r="CW401" s="67">
        <f t="shared" si="79"/>
        <v>0.99928971836622249</v>
      </c>
      <c r="CX401" s="67">
        <f t="shared" si="79"/>
        <v>0.99928782263689431</v>
      </c>
      <c r="CY401" s="67">
        <f t="shared" si="79"/>
        <v>0.99928592690756612</v>
      </c>
      <c r="CZ401" s="67">
        <f t="shared" si="79"/>
        <v>0.99884300919230773</v>
      </c>
      <c r="DA401" s="67">
        <f t="shared" si="79"/>
        <v>0.99883994573292234</v>
      </c>
      <c r="DB401" s="67">
        <f t="shared" si="79"/>
        <v>0.99883688227353706</v>
      </c>
      <c r="DC401" s="67">
        <f t="shared" si="79"/>
        <v>0.99883381881415179</v>
      </c>
      <c r="DD401" s="67">
        <f t="shared" si="79"/>
        <v>0.9988307553547664</v>
      </c>
      <c r="DE401" s="67">
        <f t="shared" si="79"/>
        <v>0.99830515962480304</v>
      </c>
      <c r="DF401" s="67">
        <f t="shared" si="79"/>
        <v>0.99830084141462627</v>
      </c>
      <c r="DG401" s="67">
        <f t="shared" si="79"/>
        <v>0.99829674465112517</v>
      </c>
      <c r="DH401" s="67">
        <f t="shared" si="79"/>
        <v>0.99829286933429995</v>
      </c>
      <c r="DI401" s="67">
        <f t="shared" si="79"/>
        <v>0.99828921546415039</v>
      </c>
      <c r="DM401" s="188" t="str">
        <f t="shared" ref="DM401:EB425" si="81">IF(ISERROR(BI401/D44),"",BI401/D44)</f>
        <v/>
      </c>
      <c r="DN401" s="188" t="str">
        <f t="shared" si="80"/>
        <v/>
      </c>
      <c r="DO401" s="188" t="str">
        <f t="shared" si="80"/>
        <v/>
      </c>
      <c r="DP401" s="188" t="str">
        <f t="shared" si="80"/>
        <v/>
      </c>
      <c r="DQ401" s="188" t="str">
        <f t="shared" si="80"/>
        <v/>
      </c>
      <c r="DR401" s="188" t="str">
        <f t="shared" si="80"/>
        <v/>
      </c>
      <c r="DS401" s="188" t="str">
        <f t="shared" si="80"/>
        <v/>
      </c>
      <c r="DT401" s="188" t="str">
        <f t="shared" si="80"/>
        <v/>
      </c>
      <c r="DU401" s="188" t="str">
        <f t="shared" si="80"/>
        <v/>
      </c>
      <c r="DV401" s="188" t="str">
        <f t="shared" si="80"/>
        <v/>
      </c>
      <c r="DW401" s="188" t="str">
        <f t="shared" si="80"/>
        <v/>
      </c>
      <c r="DX401" s="188" t="str">
        <f t="shared" si="80"/>
        <v/>
      </c>
      <c r="DY401" s="188" t="str">
        <f t="shared" si="80"/>
        <v/>
      </c>
      <c r="DZ401" s="188" t="str">
        <f t="shared" si="80"/>
        <v/>
      </c>
      <c r="EA401" s="188" t="str">
        <f t="shared" si="80"/>
        <v/>
      </c>
      <c r="EB401" s="188" t="str">
        <f t="shared" si="80"/>
        <v/>
      </c>
      <c r="EC401" s="188" t="str">
        <f t="shared" si="80"/>
        <v/>
      </c>
      <c r="ED401" s="188" t="str">
        <f t="shared" si="80"/>
        <v/>
      </c>
      <c r="EE401" s="188" t="str">
        <f t="shared" si="80"/>
        <v/>
      </c>
      <c r="EF401" s="188" t="str">
        <f t="shared" si="80"/>
        <v/>
      </c>
      <c r="EG401" s="188" t="str">
        <f t="shared" si="80"/>
        <v/>
      </c>
      <c r="EH401" s="188" t="str">
        <f t="shared" si="80"/>
        <v/>
      </c>
      <c r="EI401" s="188" t="str">
        <f t="shared" si="80"/>
        <v/>
      </c>
      <c r="EJ401" s="188" t="str">
        <f t="shared" si="80"/>
        <v/>
      </c>
      <c r="EK401" s="188" t="str">
        <f t="shared" si="80"/>
        <v/>
      </c>
    </row>
    <row r="402" spans="1:141" x14ac:dyDescent="0.3">
      <c r="B402" s="1">
        <v>3</v>
      </c>
      <c r="C402" s="173"/>
      <c r="D402" s="173"/>
      <c r="E402" s="173"/>
      <c r="F402" s="173">
        <f t="shared" si="78"/>
        <v>2.3023743536253991E-4</v>
      </c>
      <c r="G402" s="173">
        <f t="shared" si="78"/>
        <v>2.308705217352279E-4</v>
      </c>
      <c r="H402" s="173">
        <f t="shared" si="78"/>
        <v>2.3150360810791587E-4</v>
      </c>
      <c r="I402" s="173">
        <f t="shared" si="78"/>
        <v>2.321366944806038E-4</v>
      </c>
      <c r="J402" s="173">
        <f t="shared" si="78"/>
        <v>4.2265673545334795E-4</v>
      </c>
      <c r="K402" s="173">
        <f t="shared" si="78"/>
        <v>4.2380627564949969E-4</v>
      </c>
      <c r="L402" s="173">
        <f t="shared" si="78"/>
        <v>4.2495581584565143E-4</v>
      </c>
      <c r="M402" s="173">
        <f t="shared" si="78"/>
        <v>4.2610535604180322E-4</v>
      </c>
      <c r="N402" s="173">
        <f t="shared" si="78"/>
        <v>4.2725489623795496E-4</v>
      </c>
      <c r="O402" s="173">
        <f t="shared" si="78"/>
        <v>7.0649017512104749E-4</v>
      </c>
      <c r="P402" s="173">
        <f t="shared" si="78"/>
        <v>7.0838590444926794E-4</v>
      </c>
      <c r="Q402" s="173">
        <f t="shared" si="78"/>
        <v>7.102816337774885E-4</v>
      </c>
      <c r="R402" s="173">
        <f t="shared" si="78"/>
        <v>7.1217736310570906E-4</v>
      </c>
      <c r="S402" s="173">
        <f t="shared" si="78"/>
        <v>7.1407309243392962E-4</v>
      </c>
      <c r="T402" s="173">
        <f t="shared" si="78"/>
        <v>1.156990807692289E-3</v>
      </c>
      <c r="U402" s="173">
        <f t="shared" si="78"/>
        <v>1.1600542670776089E-3</v>
      </c>
      <c r="V402" s="173">
        <f t="shared" si="78"/>
        <v>1.1631177264629291E-3</v>
      </c>
      <c r="W402" s="173">
        <f t="shared" si="78"/>
        <v>1.166181185848249E-3</v>
      </c>
      <c r="X402" s="173">
        <f t="shared" si="78"/>
        <v>1.1692446452335691E-3</v>
      </c>
      <c r="Y402" s="173">
        <f t="shared" si="78"/>
        <v>1.6948403751970013E-3</v>
      </c>
      <c r="Z402" s="173">
        <f t="shared" si="78"/>
        <v>1.6991585853737634E-3</v>
      </c>
      <c r="AA402" s="173">
        <f t="shared" si="78"/>
        <v>1.7032553488747944E-3</v>
      </c>
      <c r="AB402" s="173">
        <f t="shared" si="78"/>
        <v>1.7071306657000941E-3</v>
      </c>
      <c r="AC402" s="155"/>
      <c r="AD402" s="155"/>
      <c r="AE402" s="155"/>
      <c r="AG402" s="174">
        <f>D402*D45*PRODUCT($CJ402:CJ402)</f>
        <v>0</v>
      </c>
      <c r="AH402" s="174">
        <f>E402*E45*PRODUCT($CJ402:CK402)</f>
        <v>0</v>
      </c>
      <c r="AI402" s="174">
        <f>F402*F45*PRODUCT($CJ402:CL402)</f>
        <v>0</v>
      </c>
      <c r="AJ402" s="174">
        <f>G402*G45*PRODUCT($CJ402:CM402)</f>
        <v>0</v>
      </c>
      <c r="AK402" s="174">
        <f>H402*H45*PRODUCT($CJ402:CN402)</f>
        <v>0</v>
      </c>
      <c r="AL402" s="174">
        <f>I402*I45*PRODUCT($CJ402:CO402)</f>
        <v>0</v>
      </c>
      <c r="AM402" s="174">
        <f>J402*J45*PRODUCT($CJ402:CP402)</f>
        <v>0</v>
      </c>
      <c r="AN402" s="174">
        <f>K402*K45*PRODUCT($CJ402:CQ402)</f>
        <v>0</v>
      </c>
      <c r="AO402" s="174">
        <f>L402*L45*PRODUCT($CJ402:CR402)</f>
        <v>0</v>
      </c>
      <c r="AP402" s="174">
        <f>M402*M45*PRODUCT($CJ402:CS402)</f>
        <v>0</v>
      </c>
      <c r="AQ402" s="174">
        <f>N402*N45*PRODUCT($CJ402:CT402)</f>
        <v>0</v>
      </c>
      <c r="AR402" s="174">
        <f>O402*O45*PRODUCT($CJ402:CU402)</f>
        <v>0</v>
      </c>
      <c r="AS402" s="174">
        <f>P402*P45*PRODUCT($CJ402:CV402)</f>
        <v>0</v>
      </c>
      <c r="AT402" s="174">
        <f>Q402*Q45*PRODUCT($CJ402:CW402)</f>
        <v>0</v>
      </c>
      <c r="AU402" s="174">
        <f>R402*R45*PRODUCT($CJ402:CX402)</f>
        <v>0</v>
      </c>
      <c r="AV402" s="174">
        <f>S402*S45*PRODUCT($CJ402:CY402)</f>
        <v>0</v>
      </c>
      <c r="AW402" s="174">
        <f>T402*T45*PRODUCT($CJ402:CZ402)</f>
        <v>0</v>
      </c>
      <c r="AX402" s="174">
        <f>U402*U45*PRODUCT($CJ402:DA402)</f>
        <v>0</v>
      </c>
      <c r="AY402" s="174">
        <f>V402*V45*PRODUCT($CJ402:DB402)</f>
        <v>0</v>
      </c>
      <c r="AZ402" s="174">
        <f>W402*W45*PRODUCT($CJ402:DC402)</f>
        <v>0</v>
      </c>
      <c r="BA402" s="174">
        <f>X402*X45*PRODUCT($CJ402:DD402)</f>
        <v>0</v>
      </c>
      <c r="BB402" s="174">
        <f>Y402*Y45*PRODUCT($CJ402:DE402)</f>
        <v>0</v>
      </c>
      <c r="BC402" s="174">
        <f>Z402*Z45*PRODUCT($CJ402:DF402)</f>
        <v>0</v>
      </c>
      <c r="BD402" s="174">
        <f>AA402*AA45*PRODUCT($CJ402:DG402)</f>
        <v>0</v>
      </c>
      <c r="BE402" s="174">
        <f>AB402*AB45*PRODUCT($CJ402:DH402)</f>
        <v>0</v>
      </c>
      <c r="BF402" s="176"/>
      <c r="BG402" s="176"/>
      <c r="BI402" s="169">
        <f>SUM($AF402:AG402)-SUM($AF434:AG434)-SUM($C434:D434)-SUM($BH434:BI434)</f>
        <v>0</v>
      </c>
      <c r="BJ402" s="169">
        <f>SUM($AF402:AH402)-SUM($AF434:AH434)-SUM($C434:E434)-SUM($BH434:BJ434)</f>
        <v>0</v>
      </c>
      <c r="BK402" s="169">
        <f>SUM($AF402:AI402)-SUM($AF434:AI434)-SUM($C434:F434)-SUM($BH434:BK434)</f>
        <v>0</v>
      </c>
      <c r="BL402" s="169">
        <f>SUM($AF402:AJ402)-SUM($AF434:AJ434)-SUM($C434:G434)-SUM($BH434:BL434)</f>
        <v>0</v>
      </c>
      <c r="BM402" s="169">
        <f>SUM($AF402:AK402)-SUM($AF434:AK434)-SUM($C434:H434)-SUM($BH434:BM434)</f>
        <v>0</v>
      </c>
      <c r="BN402" s="169">
        <f>SUM($AF402:AL402)-SUM($AF434:AL434)-SUM($C434:I434)-SUM($BH434:BN434)</f>
        <v>0</v>
      </c>
      <c r="BO402" s="169">
        <f>SUM($AF402:AM402)-SUM($AF434:AM434)-SUM($C434:J434)-SUM($BH434:BO434)</f>
        <v>0</v>
      </c>
      <c r="BP402" s="169">
        <f>SUM($AF402:AN402)-SUM($AF434:AN434)-SUM($C434:K434)-SUM($BH434:BP434)</f>
        <v>0</v>
      </c>
      <c r="BQ402" s="169">
        <f>SUM($AF402:AO402)-SUM($AF434:AO434)-SUM($C434:L434)-SUM($BH434:BQ434)</f>
        <v>0</v>
      </c>
      <c r="BR402" s="169">
        <f>SUM($AF402:AP402)-SUM($AF434:AP434)-SUM($C434:M434)-SUM($BH434:BR434)</f>
        <v>0</v>
      </c>
      <c r="BS402" s="169">
        <f>SUM($AF402:AQ402)-SUM($AF434:AQ434)-SUM($C434:N434)-SUM($BH434:BS434)</f>
        <v>0</v>
      </c>
      <c r="BT402" s="169">
        <f>SUM($AF402:AR402)-SUM($AF434:AR434)-SUM($C434:O434)-SUM($BH434:BT434)</f>
        <v>0</v>
      </c>
      <c r="BU402" s="169">
        <f>SUM($AF402:AS402)-SUM($AF434:AS434)-SUM($C434:P434)-SUM($BH434:BU434)</f>
        <v>0</v>
      </c>
      <c r="BV402" s="169">
        <f>SUM($AF402:AT402)-SUM($AF434:AT434)-SUM($C434:Q434)-SUM($BH434:BV434)</f>
        <v>0</v>
      </c>
      <c r="BW402" s="169">
        <f>SUM($AF402:AU402)-SUM($AF434:AU434)-SUM($C434:R434)-SUM($BH434:BW434)</f>
        <v>0</v>
      </c>
      <c r="BX402" s="169">
        <f>SUM($AF402:AV402)-SUM($AF434:AV434)-SUM($C434:S434)-SUM($BH434:BX434)</f>
        <v>0</v>
      </c>
      <c r="BY402" s="169">
        <f>SUM($AF402:AW402)-SUM($AF434:AW434)-SUM($C434:T434)-SUM($BH434:BY434)</f>
        <v>0</v>
      </c>
      <c r="BZ402" s="169">
        <f>SUM($AF402:AX402)-SUM($AF434:AX434)-SUM($C434:U434)-SUM($BH434:BZ434)</f>
        <v>0</v>
      </c>
      <c r="CA402" s="169">
        <f>SUM($AF402:AY402)-SUM($AF434:AY434)-SUM($C434:V434)-SUM($BH434:CA434)</f>
        <v>0</v>
      </c>
      <c r="CB402" s="169">
        <f>SUM($AF402:AZ402)-SUM($AF434:AZ434)-SUM($C434:W434)-SUM($BH434:CB434)</f>
        <v>0</v>
      </c>
      <c r="CC402" s="169">
        <f>SUM($AF402:BA402)-SUM($AF434:BA434)-SUM($C434:X434)-SUM($BH434:CC434)</f>
        <v>0</v>
      </c>
      <c r="CD402" s="169">
        <f>SUM($AF402:BB402)-SUM($AF434:BB434)-SUM($C434:Y434)-SUM($BH434:CD434)</f>
        <v>0</v>
      </c>
      <c r="CE402" s="169">
        <f>SUM($AF402:BC402)-SUM($AF434:BC434)-SUM($C434:Z434)-SUM($BH434:CE434)</f>
        <v>0</v>
      </c>
      <c r="CF402" s="169">
        <f>SUM($AF402:BD402)-SUM($AF434:BD434)-SUM($C434:AA434)-SUM($BH434:CF434)</f>
        <v>0</v>
      </c>
      <c r="CG402" s="169">
        <f>SUM($AF402:BE402)-SUM($AF434:BE434)-SUM($C434:AB434)-SUM($BH434:CG434)</f>
        <v>0</v>
      </c>
      <c r="CH402" s="52"/>
      <c r="CI402" s="52"/>
      <c r="CJ402" s="67"/>
      <c r="CK402" s="67"/>
      <c r="CL402" s="67">
        <f>1-E402</f>
        <v>1</v>
      </c>
      <c r="CM402" s="67">
        <f t="shared" si="79"/>
        <v>0.99976976256463745</v>
      </c>
      <c r="CN402" s="67">
        <f t="shared" si="79"/>
        <v>0.9997691294782648</v>
      </c>
      <c r="CO402" s="67">
        <f t="shared" si="79"/>
        <v>0.99976849639189214</v>
      </c>
      <c r="CP402" s="67">
        <f t="shared" si="79"/>
        <v>0.99976786330551937</v>
      </c>
      <c r="CQ402" s="67">
        <f t="shared" si="79"/>
        <v>0.99957734326454661</v>
      </c>
      <c r="CR402" s="67">
        <f t="shared" si="79"/>
        <v>0.99957619372435047</v>
      </c>
      <c r="CS402" s="67">
        <f t="shared" si="79"/>
        <v>0.99957504418415433</v>
      </c>
      <c r="CT402" s="67">
        <f t="shared" si="79"/>
        <v>0.99957389464395818</v>
      </c>
      <c r="CU402" s="67">
        <f t="shared" si="79"/>
        <v>0.99957274510376204</v>
      </c>
      <c r="CV402" s="67">
        <f t="shared" si="79"/>
        <v>0.99929350982487897</v>
      </c>
      <c r="CW402" s="67">
        <f t="shared" si="79"/>
        <v>0.99929161409555078</v>
      </c>
      <c r="CX402" s="67">
        <f t="shared" si="79"/>
        <v>0.99928971836622249</v>
      </c>
      <c r="CY402" s="67">
        <f t="shared" si="79"/>
        <v>0.99928782263689431</v>
      </c>
      <c r="CZ402" s="67">
        <f t="shared" si="79"/>
        <v>0.99928592690756612</v>
      </c>
      <c r="DA402" s="67">
        <f t="shared" si="79"/>
        <v>0.99884300919230773</v>
      </c>
      <c r="DB402" s="67">
        <f t="shared" si="79"/>
        <v>0.99883994573292234</v>
      </c>
      <c r="DC402" s="67">
        <f t="shared" si="79"/>
        <v>0.99883688227353706</v>
      </c>
      <c r="DD402" s="67">
        <f t="shared" si="79"/>
        <v>0.99883381881415179</v>
      </c>
      <c r="DE402" s="67">
        <f t="shared" si="79"/>
        <v>0.9988307553547664</v>
      </c>
      <c r="DF402" s="67">
        <f t="shared" si="79"/>
        <v>0.99830515962480304</v>
      </c>
      <c r="DG402" s="67">
        <f t="shared" si="79"/>
        <v>0.99830084141462627</v>
      </c>
      <c r="DH402" s="67">
        <f t="shared" si="79"/>
        <v>0.99829674465112517</v>
      </c>
      <c r="DI402" s="67">
        <f t="shared" si="79"/>
        <v>0.99829286933429995</v>
      </c>
      <c r="DM402" s="188" t="str">
        <f t="shared" si="81"/>
        <v/>
      </c>
      <c r="DN402" s="188" t="str">
        <f t="shared" si="80"/>
        <v/>
      </c>
      <c r="DO402" s="188" t="str">
        <f t="shared" si="80"/>
        <v/>
      </c>
      <c r="DP402" s="188" t="str">
        <f t="shared" si="80"/>
        <v/>
      </c>
      <c r="DQ402" s="188" t="str">
        <f t="shared" si="80"/>
        <v/>
      </c>
      <c r="DR402" s="188" t="str">
        <f t="shared" si="80"/>
        <v/>
      </c>
      <c r="DS402" s="188" t="str">
        <f t="shared" si="80"/>
        <v/>
      </c>
      <c r="DT402" s="188" t="str">
        <f t="shared" si="80"/>
        <v/>
      </c>
      <c r="DU402" s="188" t="str">
        <f t="shared" si="80"/>
        <v/>
      </c>
      <c r="DV402" s="188" t="str">
        <f t="shared" si="80"/>
        <v/>
      </c>
      <c r="DW402" s="188" t="str">
        <f t="shared" si="80"/>
        <v/>
      </c>
      <c r="DX402" s="188" t="str">
        <f t="shared" si="80"/>
        <v/>
      </c>
      <c r="DY402" s="188" t="str">
        <f t="shared" si="80"/>
        <v/>
      </c>
      <c r="DZ402" s="188" t="str">
        <f t="shared" si="80"/>
        <v/>
      </c>
      <c r="EA402" s="188" t="str">
        <f t="shared" si="80"/>
        <v/>
      </c>
      <c r="EB402" s="188" t="str">
        <f t="shared" si="80"/>
        <v/>
      </c>
      <c r="EC402" s="188" t="str">
        <f t="shared" si="80"/>
        <v/>
      </c>
      <c r="ED402" s="188" t="str">
        <f t="shared" si="80"/>
        <v/>
      </c>
      <c r="EE402" s="188" t="str">
        <f t="shared" si="80"/>
        <v/>
      </c>
      <c r="EF402" s="188" t="str">
        <f t="shared" si="80"/>
        <v/>
      </c>
      <c r="EG402" s="188" t="str">
        <f t="shared" si="80"/>
        <v/>
      </c>
      <c r="EH402" s="188" t="str">
        <f t="shared" si="80"/>
        <v/>
      </c>
      <c r="EI402" s="188" t="str">
        <f t="shared" si="80"/>
        <v/>
      </c>
      <c r="EJ402" s="188" t="str">
        <f t="shared" si="80"/>
        <v/>
      </c>
      <c r="EK402" s="188" t="str">
        <f t="shared" si="80"/>
        <v/>
      </c>
    </row>
    <row r="403" spans="1:141" x14ac:dyDescent="0.3">
      <c r="A403" s="52"/>
      <c r="B403" s="1">
        <v>4</v>
      </c>
      <c r="C403" s="173"/>
      <c r="D403" s="173"/>
      <c r="E403" s="173"/>
      <c r="F403" s="173"/>
      <c r="G403" s="173">
        <f t="shared" si="78"/>
        <v>2.3023743536253991E-4</v>
      </c>
      <c r="H403" s="173">
        <f t="shared" si="78"/>
        <v>2.308705217352279E-4</v>
      </c>
      <c r="I403" s="173">
        <f t="shared" si="78"/>
        <v>2.3150360810791587E-4</v>
      </c>
      <c r="J403" s="173">
        <f t="shared" si="78"/>
        <v>2.321366944806038E-4</v>
      </c>
      <c r="K403" s="173">
        <f t="shared" si="78"/>
        <v>4.2265673545334795E-4</v>
      </c>
      <c r="L403" s="173">
        <f t="shared" si="78"/>
        <v>4.2380627564949969E-4</v>
      </c>
      <c r="M403" s="173">
        <f t="shared" si="78"/>
        <v>4.2495581584565143E-4</v>
      </c>
      <c r="N403" s="173">
        <f t="shared" si="78"/>
        <v>4.2610535604180322E-4</v>
      </c>
      <c r="O403" s="173">
        <f t="shared" si="78"/>
        <v>4.2725489623795496E-4</v>
      </c>
      <c r="P403" s="173">
        <f t="shared" si="78"/>
        <v>7.0649017512104749E-4</v>
      </c>
      <c r="Q403" s="173">
        <f t="shared" si="78"/>
        <v>7.0838590444926794E-4</v>
      </c>
      <c r="R403" s="173">
        <f t="shared" si="78"/>
        <v>7.102816337774885E-4</v>
      </c>
      <c r="S403" s="173">
        <f t="shared" si="78"/>
        <v>7.1217736310570906E-4</v>
      </c>
      <c r="T403" s="173">
        <f t="shared" si="78"/>
        <v>7.1407309243392962E-4</v>
      </c>
      <c r="U403" s="173">
        <f t="shared" si="78"/>
        <v>1.156990807692289E-3</v>
      </c>
      <c r="V403" s="173">
        <f t="shared" si="78"/>
        <v>1.1600542670776089E-3</v>
      </c>
      <c r="W403" s="173">
        <f t="shared" si="78"/>
        <v>1.1631177264629291E-3</v>
      </c>
      <c r="X403" s="173">
        <f t="shared" si="78"/>
        <v>1.166181185848249E-3</v>
      </c>
      <c r="Y403" s="173">
        <f t="shared" si="78"/>
        <v>1.1692446452335691E-3</v>
      </c>
      <c r="Z403" s="173">
        <f t="shared" si="78"/>
        <v>1.6948403751970013E-3</v>
      </c>
      <c r="AA403" s="173">
        <f t="shared" si="78"/>
        <v>1.6991585853737634E-3</v>
      </c>
      <c r="AB403" s="173">
        <f t="shared" si="78"/>
        <v>1.7032553488747944E-3</v>
      </c>
      <c r="AC403" s="155"/>
      <c r="AD403" s="155"/>
      <c r="AE403" s="155"/>
      <c r="AF403" s="155"/>
      <c r="AG403" s="174">
        <f>D403*D46*PRODUCT($CJ403:CJ403)</f>
        <v>0</v>
      </c>
      <c r="AH403" s="174">
        <f>E403*E46*PRODUCT($CJ403:CK403)</f>
        <v>0</v>
      </c>
      <c r="AI403" s="174">
        <f>F403*F46*PRODUCT($CJ403:CL403)</f>
        <v>0</v>
      </c>
      <c r="AJ403" s="174">
        <f>G403*G46*PRODUCT($CJ403:CM403)</f>
        <v>0</v>
      </c>
      <c r="AK403" s="174">
        <f>H403*H46*PRODUCT($CJ403:CN403)</f>
        <v>0</v>
      </c>
      <c r="AL403" s="174">
        <f>I403*I46*PRODUCT($CJ403:CO403)</f>
        <v>0</v>
      </c>
      <c r="AM403" s="174">
        <f>J403*J46*PRODUCT($CJ403:CP403)</f>
        <v>0</v>
      </c>
      <c r="AN403" s="174">
        <f>K403*K46*PRODUCT($CJ403:CQ403)</f>
        <v>0</v>
      </c>
      <c r="AO403" s="174">
        <f>L403*L46*PRODUCT($CJ403:CR403)</f>
        <v>0</v>
      </c>
      <c r="AP403" s="174">
        <f>M403*M46*PRODUCT($CJ403:CS403)</f>
        <v>0</v>
      </c>
      <c r="AQ403" s="174">
        <f>N403*N46*PRODUCT($CJ403:CT403)</f>
        <v>0</v>
      </c>
      <c r="AR403" s="174">
        <f>O403*O46*PRODUCT($CJ403:CU403)</f>
        <v>0</v>
      </c>
      <c r="AS403" s="174">
        <f>P403*P46*PRODUCT($CJ403:CV403)</f>
        <v>0</v>
      </c>
      <c r="AT403" s="174">
        <f>Q403*Q46*PRODUCT($CJ403:CW403)</f>
        <v>0</v>
      </c>
      <c r="AU403" s="174">
        <f>R403*R46*PRODUCT($CJ403:CX403)</f>
        <v>0</v>
      </c>
      <c r="AV403" s="174">
        <f>S403*S46*PRODUCT($CJ403:CY403)</f>
        <v>0</v>
      </c>
      <c r="AW403" s="174">
        <f>T403*T46*PRODUCT($CJ403:CZ403)</f>
        <v>0</v>
      </c>
      <c r="AX403" s="174">
        <f>U403*U46*PRODUCT($CJ403:DA403)</f>
        <v>0</v>
      </c>
      <c r="AY403" s="174">
        <f>V403*V46*PRODUCT($CJ403:DB403)</f>
        <v>0</v>
      </c>
      <c r="AZ403" s="174">
        <f>W403*W46*PRODUCT($CJ403:DC403)</f>
        <v>0</v>
      </c>
      <c r="BA403" s="174">
        <f>X403*X46*PRODUCT($CJ403:DD403)</f>
        <v>0</v>
      </c>
      <c r="BB403" s="174">
        <f>Y403*Y46*PRODUCT($CJ403:DE403)</f>
        <v>0</v>
      </c>
      <c r="BC403" s="174">
        <f>Z403*Z46*PRODUCT($CJ403:DF403)</f>
        <v>0</v>
      </c>
      <c r="BD403" s="174">
        <f>AA403*AA46*PRODUCT($CJ403:DG403)</f>
        <v>0</v>
      </c>
      <c r="BE403" s="174">
        <f>AB403*AB46*PRODUCT($CJ403:DH403)</f>
        <v>0</v>
      </c>
      <c r="BF403" s="176"/>
      <c r="BG403" s="176"/>
      <c r="BH403" s="176"/>
      <c r="BI403" s="169">
        <f>SUM($AF403:AG403)-SUM($AF435:AG435)-SUM($C435:D435)-SUM($BH435:BI435)</f>
        <v>0</v>
      </c>
      <c r="BJ403" s="169">
        <f>SUM($AF403:AH403)-SUM($AF435:AH435)-SUM($C435:E435)-SUM($BH435:BJ435)</f>
        <v>0</v>
      </c>
      <c r="BK403" s="169">
        <f>SUM($AF403:AI403)-SUM($AF435:AI435)-SUM($C435:F435)-SUM($BH435:BK435)</f>
        <v>0</v>
      </c>
      <c r="BL403" s="169">
        <f>SUM($AF403:AJ403)-SUM($AF435:AJ435)-SUM($C435:G435)-SUM($BH435:BL435)</f>
        <v>0</v>
      </c>
      <c r="BM403" s="169">
        <f>SUM($AF403:AK403)-SUM($AF435:AK435)-SUM($C435:H435)-SUM($BH435:BM435)</f>
        <v>0</v>
      </c>
      <c r="BN403" s="169">
        <f>SUM($AF403:AL403)-SUM($AF435:AL435)-SUM($C435:I435)-SUM($BH435:BN435)</f>
        <v>0</v>
      </c>
      <c r="BO403" s="169">
        <f>SUM($AF403:AM403)-SUM($AF435:AM435)-SUM($C435:J435)-SUM($BH435:BO435)</f>
        <v>0</v>
      </c>
      <c r="BP403" s="169">
        <f>SUM($AF403:AN403)-SUM($AF435:AN435)-SUM($C435:K435)-SUM($BH435:BP435)</f>
        <v>0</v>
      </c>
      <c r="BQ403" s="169">
        <f>SUM($AF403:AO403)-SUM($AF435:AO435)-SUM($C435:L435)-SUM($BH435:BQ435)</f>
        <v>0</v>
      </c>
      <c r="BR403" s="169">
        <f>SUM($AF403:AP403)-SUM($AF435:AP435)-SUM($C435:M435)-SUM($BH435:BR435)</f>
        <v>0</v>
      </c>
      <c r="BS403" s="169">
        <f>SUM($AF403:AQ403)-SUM($AF435:AQ435)-SUM($C435:N435)-SUM($BH435:BS435)</f>
        <v>0</v>
      </c>
      <c r="BT403" s="169">
        <f>SUM($AF403:AR403)-SUM($AF435:AR435)-SUM($C435:O435)-SUM($BH435:BT435)</f>
        <v>0</v>
      </c>
      <c r="BU403" s="169">
        <f>SUM($AF403:AS403)-SUM($AF435:AS435)-SUM($C435:P435)-SUM($BH435:BU435)</f>
        <v>0</v>
      </c>
      <c r="BV403" s="169">
        <f>SUM($AF403:AT403)-SUM($AF435:AT435)-SUM($C435:Q435)-SUM($BH435:BV435)</f>
        <v>0</v>
      </c>
      <c r="BW403" s="169">
        <f>SUM($AF403:AU403)-SUM($AF435:AU435)-SUM($C435:R435)-SUM($BH435:BW435)</f>
        <v>0</v>
      </c>
      <c r="BX403" s="169">
        <f>SUM($AF403:AV403)-SUM($AF435:AV435)-SUM($C435:S435)-SUM($BH435:BX435)</f>
        <v>0</v>
      </c>
      <c r="BY403" s="169">
        <f>SUM($AF403:AW403)-SUM($AF435:AW435)-SUM($C435:T435)-SUM($BH435:BY435)</f>
        <v>0</v>
      </c>
      <c r="BZ403" s="169">
        <f>SUM($AF403:AX403)-SUM($AF435:AX435)-SUM($C435:U435)-SUM($BH435:BZ435)</f>
        <v>0</v>
      </c>
      <c r="CA403" s="169">
        <f>SUM($AF403:AY403)-SUM($AF435:AY435)-SUM($C435:V435)-SUM($BH435:CA435)</f>
        <v>0</v>
      </c>
      <c r="CB403" s="169">
        <f>SUM($AF403:AZ403)-SUM($AF435:AZ435)-SUM($C435:W435)-SUM($BH435:CB435)</f>
        <v>0</v>
      </c>
      <c r="CC403" s="169">
        <f>SUM($AF403:BA403)-SUM($AF435:BA435)-SUM($C435:X435)-SUM($BH435:CC435)</f>
        <v>0</v>
      </c>
      <c r="CD403" s="169">
        <f>SUM($AF403:BB403)-SUM($AF435:BB435)-SUM($C435:Y435)-SUM($BH435:CD435)</f>
        <v>0</v>
      </c>
      <c r="CE403" s="169">
        <f>SUM($AF403:BC403)-SUM($AF435:BC435)-SUM($C435:Z435)-SUM($BH435:CE435)</f>
        <v>0</v>
      </c>
      <c r="CF403" s="169">
        <f>SUM($AF403:BD403)-SUM($AF435:BD435)-SUM($C435:AA435)-SUM($BH435:CF435)</f>
        <v>0</v>
      </c>
      <c r="CG403" s="169">
        <f>SUM($AF403:BE403)-SUM($AF435:BE435)-SUM($C435:AB435)-SUM($BH435:CG435)</f>
        <v>0</v>
      </c>
      <c r="CH403" s="52"/>
      <c r="CI403" s="52"/>
      <c r="CJ403" s="67"/>
      <c r="CK403" s="67"/>
      <c r="CL403" s="67"/>
      <c r="CM403" s="67">
        <f>1-F403</f>
        <v>1</v>
      </c>
      <c r="CN403" s="67">
        <f t="shared" si="79"/>
        <v>0.99976976256463745</v>
      </c>
      <c r="CO403" s="67">
        <f t="shared" si="79"/>
        <v>0.9997691294782648</v>
      </c>
      <c r="CP403" s="67">
        <f t="shared" si="79"/>
        <v>0.99976849639189214</v>
      </c>
      <c r="CQ403" s="67">
        <f t="shared" si="79"/>
        <v>0.99976786330551937</v>
      </c>
      <c r="CR403" s="67">
        <f t="shared" si="79"/>
        <v>0.99957734326454661</v>
      </c>
      <c r="CS403" s="67">
        <f t="shared" si="79"/>
        <v>0.99957619372435047</v>
      </c>
      <c r="CT403" s="67">
        <f t="shared" si="79"/>
        <v>0.99957504418415433</v>
      </c>
      <c r="CU403" s="67">
        <f t="shared" si="79"/>
        <v>0.99957389464395818</v>
      </c>
      <c r="CV403" s="67">
        <f t="shared" si="79"/>
        <v>0.99957274510376204</v>
      </c>
      <c r="CW403" s="67">
        <f t="shared" si="79"/>
        <v>0.99929350982487897</v>
      </c>
      <c r="CX403" s="67">
        <f t="shared" si="79"/>
        <v>0.99929161409555078</v>
      </c>
      <c r="CY403" s="67">
        <f t="shared" si="79"/>
        <v>0.99928971836622249</v>
      </c>
      <c r="CZ403" s="67">
        <f t="shared" si="79"/>
        <v>0.99928782263689431</v>
      </c>
      <c r="DA403" s="67">
        <f t="shared" si="79"/>
        <v>0.99928592690756612</v>
      </c>
      <c r="DB403" s="67">
        <f t="shared" si="79"/>
        <v>0.99884300919230773</v>
      </c>
      <c r="DC403" s="67">
        <f t="shared" si="79"/>
        <v>0.99883994573292234</v>
      </c>
      <c r="DD403" s="67">
        <f t="shared" si="79"/>
        <v>0.99883688227353706</v>
      </c>
      <c r="DE403" s="67">
        <f t="shared" si="79"/>
        <v>0.99883381881415179</v>
      </c>
      <c r="DF403" s="67">
        <f t="shared" si="79"/>
        <v>0.9988307553547664</v>
      </c>
      <c r="DG403" s="67">
        <f t="shared" si="79"/>
        <v>0.99830515962480304</v>
      </c>
      <c r="DH403" s="67">
        <f t="shared" si="79"/>
        <v>0.99830084141462627</v>
      </c>
      <c r="DI403" s="67">
        <f t="shared" si="79"/>
        <v>0.99829674465112517</v>
      </c>
      <c r="DL403" s="67"/>
      <c r="DM403" s="188" t="str">
        <f t="shared" si="81"/>
        <v/>
      </c>
      <c r="DN403" s="188" t="str">
        <f t="shared" si="80"/>
        <v/>
      </c>
      <c r="DO403" s="188" t="str">
        <f t="shared" si="80"/>
        <v/>
      </c>
      <c r="DP403" s="188" t="str">
        <f t="shared" si="80"/>
        <v/>
      </c>
      <c r="DQ403" s="188" t="str">
        <f t="shared" si="80"/>
        <v/>
      </c>
      <c r="DR403" s="188" t="str">
        <f t="shared" si="80"/>
        <v/>
      </c>
      <c r="DS403" s="188" t="str">
        <f t="shared" si="80"/>
        <v/>
      </c>
      <c r="DT403" s="188" t="str">
        <f t="shared" si="80"/>
        <v/>
      </c>
      <c r="DU403" s="188" t="str">
        <f t="shared" si="80"/>
        <v/>
      </c>
      <c r="DV403" s="188" t="str">
        <f t="shared" si="80"/>
        <v/>
      </c>
      <c r="DW403" s="188" t="str">
        <f t="shared" si="80"/>
        <v/>
      </c>
      <c r="DX403" s="188" t="str">
        <f t="shared" si="80"/>
        <v/>
      </c>
      <c r="DY403" s="188" t="str">
        <f t="shared" si="80"/>
        <v/>
      </c>
      <c r="DZ403" s="188" t="str">
        <f t="shared" si="80"/>
        <v/>
      </c>
      <c r="EA403" s="188" t="str">
        <f t="shared" si="80"/>
        <v/>
      </c>
      <c r="EB403" s="188" t="str">
        <f t="shared" si="80"/>
        <v/>
      </c>
      <c r="EC403" s="188" t="str">
        <f t="shared" si="80"/>
        <v/>
      </c>
      <c r="ED403" s="188" t="str">
        <f t="shared" si="80"/>
        <v/>
      </c>
      <c r="EE403" s="188" t="str">
        <f t="shared" si="80"/>
        <v/>
      </c>
      <c r="EF403" s="188" t="str">
        <f t="shared" si="80"/>
        <v/>
      </c>
      <c r="EG403" s="188" t="str">
        <f t="shared" si="80"/>
        <v/>
      </c>
      <c r="EH403" s="188" t="str">
        <f t="shared" si="80"/>
        <v/>
      </c>
      <c r="EI403" s="188" t="str">
        <f t="shared" si="80"/>
        <v/>
      </c>
      <c r="EJ403" s="188" t="str">
        <f t="shared" si="80"/>
        <v/>
      </c>
      <c r="EK403" s="188" t="str">
        <f t="shared" si="80"/>
        <v/>
      </c>
    </row>
    <row r="404" spans="1:141" x14ac:dyDescent="0.3">
      <c r="B404" s="1">
        <v>5</v>
      </c>
      <c r="C404" s="173"/>
      <c r="D404" s="173"/>
      <c r="E404" s="173"/>
      <c r="F404" s="173"/>
      <c r="G404" s="173"/>
      <c r="H404" s="173">
        <f t="shared" si="78"/>
        <v>2.3023743536253991E-4</v>
      </c>
      <c r="I404" s="173">
        <f t="shared" si="78"/>
        <v>2.308705217352279E-4</v>
      </c>
      <c r="J404" s="173">
        <f t="shared" si="78"/>
        <v>2.3150360810791587E-4</v>
      </c>
      <c r="K404" s="173">
        <f t="shared" si="78"/>
        <v>2.321366944806038E-4</v>
      </c>
      <c r="L404" s="173">
        <f t="shared" si="78"/>
        <v>4.2265673545334795E-4</v>
      </c>
      <c r="M404" s="173">
        <f t="shared" si="78"/>
        <v>4.2380627564949969E-4</v>
      </c>
      <c r="N404" s="173">
        <f t="shared" si="78"/>
        <v>4.2495581584565143E-4</v>
      </c>
      <c r="O404" s="173">
        <f t="shared" si="78"/>
        <v>4.2610535604180322E-4</v>
      </c>
      <c r="P404" s="173">
        <f t="shared" si="78"/>
        <v>4.2725489623795496E-4</v>
      </c>
      <c r="Q404" s="173">
        <f t="shared" si="78"/>
        <v>7.0649017512104749E-4</v>
      </c>
      <c r="R404" s="173">
        <f t="shared" si="78"/>
        <v>7.0838590444926794E-4</v>
      </c>
      <c r="S404" s="173">
        <f t="shared" si="78"/>
        <v>7.102816337774885E-4</v>
      </c>
      <c r="T404" s="173">
        <f t="shared" si="78"/>
        <v>7.1217736310570906E-4</v>
      </c>
      <c r="U404" s="173">
        <f t="shared" si="78"/>
        <v>7.1407309243392962E-4</v>
      </c>
      <c r="V404" s="173">
        <f t="shared" si="78"/>
        <v>1.156990807692289E-3</v>
      </c>
      <c r="W404" s="173">
        <f t="shared" si="78"/>
        <v>1.1600542670776089E-3</v>
      </c>
      <c r="X404" s="173">
        <f t="shared" si="78"/>
        <v>1.1631177264629291E-3</v>
      </c>
      <c r="Y404" s="173">
        <f t="shared" si="78"/>
        <v>1.166181185848249E-3</v>
      </c>
      <c r="Z404" s="173">
        <f t="shared" si="78"/>
        <v>1.1692446452335691E-3</v>
      </c>
      <c r="AA404" s="173">
        <f t="shared" si="78"/>
        <v>1.6948403751970013E-3</v>
      </c>
      <c r="AB404" s="173">
        <f t="shared" si="78"/>
        <v>1.6991585853737634E-3</v>
      </c>
      <c r="AC404" s="155"/>
      <c r="AD404" s="155"/>
      <c r="AE404" s="155"/>
      <c r="AF404" s="155"/>
      <c r="AG404" s="174">
        <f>D404*D47*PRODUCT($CJ404:CJ404)</f>
        <v>0</v>
      </c>
      <c r="AH404" s="174">
        <f>E404*E47*PRODUCT($CJ404:CK404)</f>
        <v>0</v>
      </c>
      <c r="AI404" s="174">
        <f>F404*F47*PRODUCT($CJ404:CL404)</f>
        <v>0</v>
      </c>
      <c r="AJ404" s="174">
        <f>G404*G47*PRODUCT($CJ404:CM404)</f>
        <v>0</v>
      </c>
      <c r="AK404" s="174">
        <f>H404*H47*PRODUCT($CJ404:CN404)</f>
        <v>0</v>
      </c>
      <c r="AL404" s="174">
        <f>I404*I47*PRODUCT($CJ404:CO404)</f>
        <v>0</v>
      </c>
      <c r="AM404" s="174">
        <f>J404*J47*PRODUCT($CJ404:CP404)</f>
        <v>0</v>
      </c>
      <c r="AN404" s="174">
        <f>K404*K47*PRODUCT($CJ404:CQ404)</f>
        <v>0</v>
      </c>
      <c r="AO404" s="174">
        <f>L404*L47*PRODUCT($CJ404:CR404)</f>
        <v>0</v>
      </c>
      <c r="AP404" s="174">
        <f>M404*M47*PRODUCT($CJ404:CS404)</f>
        <v>0</v>
      </c>
      <c r="AQ404" s="174">
        <f>N404*N47*PRODUCT($CJ404:CT404)</f>
        <v>0</v>
      </c>
      <c r="AR404" s="174">
        <f>O404*O47*PRODUCT($CJ404:CU404)</f>
        <v>0</v>
      </c>
      <c r="AS404" s="174">
        <f>P404*P47*PRODUCT($CJ404:CV404)</f>
        <v>0</v>
      </c>
      <c r="AT404" s="174">
        <f>Q404*Q47*PRODUCT($CJ404:CW404)</f>
        <v>0</v>
      </c>
      <c r="AU404" s="174">
        <f>R404*R47*PRODUCT($CJ404:CX404)</f>
        <v>0</v>
      </c>
      <c r="AV404" s="174">
        <f>S404*S47*PRODUCT($CJ404:CY404)</f>
        <v>0</v>
      </c>
      <c r="AW404" s="174">
        <f>T404*T47*PRODUCT($CJ404:CZ404)</f>
        <v>0</v>
      </c>
      <c r="AX404" s="174">
        <f>U404*U47*PRODUCT($CJ404:DA404)</f>
        <v>0</v>
      </c>
      <c r="AY404" s="174">
        <f>V404*V47*PRODUCT($CJ404:DB404)</f>
        <v>0</v>
      </c>
      <c r="AZ404" s="174">
        <f>W404*W47*PRODUCT($CJ404:DC404)</f>
        <v>0</v>
      </c>
      <c r="BA404" s="174">
        <f>X404*X47*PRODUCT($CJ404:DD404)</f>
        <v>0</v>
      </c>
      <c r="BB404" s="174">
        <f>Y404*Y47*PRODUCT($CJ404:DE404)</f>
        <v>0</v>
      </c>
      <c r="BC404" s="174">
        <f>Z404*Z47*PRODUCT($CJ404:DF404)</f>
        <v>0</v>
      </c>
      <c r="BD404" s="174">
        <f>AA404*AA47*PRODUCT($CJ404:DG404)</f>
        <v>0</v>
      </c>
      <c r="BE404" s="174">
        <f>AB404*AB47*PRODUCT($CJ404:DH404)</f>
        <v>0</v>
      </c>
      <c r="BF404" s="176"/>
      <c r="BG404" s="176"/>
      <c r="BH404" s="93"/>
      <c r="BI404" s="169">
        <f>SUM($AF404:AG404)-SUM($AF436:AG436)-SUM($C436:D436)-SUM($BH436:BI436)</f>
        <v>0</v>
      </c>
      <c r="BJ404" s="169">
        <f>SUM($AF404:AH404)-SUM($AF436:AH436)-SUM($C436:E436)-SUM($BH436:BJ436)</f>
        <v>0</v>
      </c>
      <c r="BK404" s="169">
        <f>SUM($AF404:AI404)-SUM($AF436:AI436)-SUM($C436:F436)-SUM($BH436:BK436)</f>
        <v>0</v>
      </c>
      <c r="BL404" s="169">
        <f>SUM($AF404:AJ404)-SUM($AF436:AJ436)-SUM($C436:G436)-SUM($BH436:BL436)</f>
        <v>0</v>
      </c>
      <c r="BM404" s="169">
        <f>SUM($AF404:AK404)-SUM($AF436:AK436)-SUM($C436:H436)-SUM($BH436:BM436)</f>
        <v>0</v>
      </c>
      <c r="BN404" s="169">
        <f>SUM($AF404:AL404)-SUM($AF436:AL436)-SUM($C436:I436)-SUM($BH436:BN436)</f>
        <v>0</v>
      </c>
      <c r="BO404" s="169">
        <f>SUM($AF404:AM404)-SUM($AF436:AM436)-SUM($C436:J436)-SUM($BH436:BO436)</f>
        <v>0</v>
      </c>
      <c r="BP404" s="169">
        <f>SUM($AF404:AN404)-SUM($AF436:AN436)-SUM($C436:K436)-SUM($BH436:BP436)</f>
        <v>0</v>
      </c>
      <c r="BQ404" s="169">
        <f>SUM($AF404:AO404)-SUM($AF436:AO436)-SUM($C436:L436)-SUM($BH436:BQ436)</f>
        <v>0</v>
      </c>
      <c r="BR404" s="169">
        <f>SUM($AF404:AP404)-SUM($AF436:AP436)-SUM($C436:M436)-SUM($BH436:BR436)</f>
        <v>0</v>
      </c>
      <c r="BS404" s="169">
        <f>SUM($AF404:AQ404)-SUM($AF436:AQ436)-SUM($C436:N436)-SUM($BH436:BS436)</f>
        <v>0</v>
      </c>
      <c r="BT404" s="169">
        <f>SUM($AF404:AR404)-SUM($AF436:AR436)-SUM($C436:O436)-SUM($BH436:BT436)</f>
        <v>0</v>
      </c>
      <c r="BU404" s="169">
        <f>SUM($AF404:AS404)-SUM($AF436:AS436)-SUM($C436:P436)-SUM($BH436:BU436)</f>
        <v>0</v>
      </c>
      <c r="BV404" s="169">
        <f>SUM($AF404:AT404)-SUM($AF436:AT436)-SUM($C436:Q436)-SUM($BH436:BV436)</f>
        <v>0</v>
      </c>
      <c r="BW404" s="169">
        <f>SUM($AF404:AU404)-SUM($AF436:AU436)-SUM($C436:R436)-SUM($BH436:BW436)</f>
        <v>0</v>
      </c>
      <c r="BX404" s="169">
        <f>SUM($AF404:AV404)-SUM($AF436:AV436)-SUM($C436:S436)-SUM($BH436:BX436)</f>
        <v>0</v>
      </c>
      <c r="BY404" s="169">
        <f>SUM($AF404:AW404)-SUM($AF436:AW436)-SUM($C436:T436)-SUM($BH436:BY436)</f>
        <v>0</v>
      </c>
      <c r="BZ404" s="169">
        <f>SUM($AF404:AX404)-SUM($AF436:AX436)-SUM($C436:U436)-SUM($BH436:BZ436)</f>
        <v>0</v>
      </c>
      <c r="CA404" s="169">
        <f>SUM($AF404:AY404)-SUM($AF436:AY436)-SUM($C436:V436)-SUM($BH436:CA436)</f>
        <v>0</v>
      </c>
      <c r="CB404" s="169">
        <f>SUM($AF404:AZ404)-SUM($AF436:AZ436)-SUM($C436:W436)-SUM($BH436:CB436)</f>
        <v>0</v>
      </c>
      <c r="CC404" s="169">
        <f>SUM($AF404:BA404)-SUM($AF436:BA436)-SUM($C436:X436)-SUM($BH436:CC436)</f>
        <v>0</v>
      </c>
      <c r="CD404" s="169">
        <f>SUM($AF404:BB404)-SUM($AF436:BB436)-SUM($C436:Y436)-SUM($BH436:CD436)</f>
        <v>0</v>
      </c>
      <c r="CE404" s="169">
        <f>SUM($AF404:BC404)-SUM($AF436:BC436)-SUM($C436:Z436)-SUM($BH436:CE436)</f>
        <v>0</v>
      </c>
      <c r="CF404" s="169">
        <f>SUM($AF404:BD404)-SUM($AF436:BD436)-SUM($C436:AA436)-SUM($BH436:CF436)</f>
        <v>0</v>
      </c>
      <c r="CG404" s="169">
        <f>SUM($AF404:BE404)-SUM($AF436:BE436)-SUM($C436:AB436)-SUM($BH436:CG436)</f>
        <v>0</v>
      </c>
      <c r="CH404" s="52"/>
      <c r="CI404" s="52"/>
      <c r="CJ404" s="67"/>
      <c r="CK404" s="67"/>
      <c r="CL404" s="67"/>
      <c r="CM404" s="67"/>
      <c r="CN404" s="67">
        <f>1-G404</f>
        <v>1</v>
      </c>
      <c r="CO404" s="67">
        <f t="shared" si="79"/>
        <v>0.99976976256463745</v>
      </c>
      <c r="CP404" s="67">
        <f t="shared" si="79"/>
        <v>0.9997691294782648</v>
      </c>
      <c r="CQ404" s="67">
        <f t="shared" si="79"/>
        <v>0.99976849639189214</v>
      </c>
      <c r="CR404" s="67">
        <f t="shared" si="79"/>
        <v>0.99976786330551937</v>
      </c>
      <c r="CS404" s="67">
        <f t="shared" si="79"/>
        <v>0.99957734326454661</v>
      </c>
      <c r="CT404" s="67">
        <f t="shared" si="79"/>
        <v>0.99957619372435047</v>
      </c>
      <c r="CU404" s="67">
        <f t="shared" si="79"/>
        <v>0.99957504418415433</v>
      </c>
      <c r="CV404" s="67">
        <f t="shared" si="79"/>
        <v>0.99957389464395818</v>
      </c>
      <c r="CW404" s="67">
        <f t="shared" si="79"/>
        <v>0.99957274510376204</v>
      </c>
      <c r="CX404" s="67">
        <f t="shared" si="79"/>
        <v>0.99929350982487897</v>
      </c>
      <c r="CY404" s="67">
        <f t="shared" si="79"/>
        <v>0.99929161409555078</v>
      </c>
      <c r="CZ404" s="67">
        <f t="shared" si="79"/>
        <v>0.99928971836622249</v>
      </c>
      <c r="DA404" s="67">
        <f t="shared" si="79"/>
        <v>0.99928782263689431</v>
      </c>
      <c r="DB404" s="67">
        <f t="shared" si="79"/>
        <v>0.99928592690756612</v>
      </c>
      <c r="DC404" s="67">
        <f t="shared" si="79"/>
        <v>0.99884300919230773</v>
      </c>
      <c r="DD404" s="67">
        <f t="shared" si="79"/>
        <v>0.99883994573292234</v>
      </c>
      <c r="DE404" s="67">
        <f t="shared" si="79"/>
        <v>0.99883688227353706</v>
      </c>
      <c r="DF404" s="67">
        <f t="shared" si="79"/>
        <v>0.99883381881415179</v>
      </c>
      <c r="DG404" s="67">
        <f t="shared" si="79"/>
        <v>0.9988307553547664</v>
      </c>
      <c r="DH404" s="67">
        <f t="shared" si="79"/>
        <v>0.99830515962480304</v>
      </c>
      <c r="DI404" s="67">
        <f t="shared" si="79"/>
        <v>0.99830084141462627</v>
      </c>
      <c r="DM404" s="188" t="str">
        <f t="shared" si="81"/>
        <v/>
      </c>
      <c r="DN404" s="188" t="str">
        <f t="shared" si="80"/>
        <v/>
      </c>
      <c r="DO404" s="188" t="str">
        <f t="shared" si="80"/>
        <v/>
      </c>
      <c r="DP404" s="188" t="str">
        <f t="shared" si="80"/>
        <v/>
      </c>
      <c r="DQ404" s="188" t="str">
        <f t="shared" si="80"/>
        <v/>
      </c>
      <c r="DR404" s="188" t="str">
        <f t="shared" si="80"/>
        <v/>
      </c>
      <c r="DS404" s="188" t="str">
        <f t="shared" si="80"/>
        <v/>
      </c>
      <c r="DT404" s="188" t="str">
        <f t="shared" si="80"/>
        <v/>
      </c>
      <c r="DU404" s="188" t="str">
        <f t="shared" si="80"/>
        <v/>
      </c>
      <c r="DV404" s="188" t="str">
        <f t="shared" si="80"/>
        <v/>
      </c>
      <c r="DW404" s="188" t="str">
        <f t="shared" si="80"/>
        <v/>
      </c>
      <c r="DX404" s="188" t="str">
        <f t="shared" si="80"/>
        <v/>
      </c>
      <c r="DY404" s="188" t="str">
        <f t="shared" si="80"/>
        <v/>
      </c>
      <c r="DZ404" s="188" t="str">
        <f t="shared" si="80"/>
        <v/>
      </c>
      <c r="EA404" s="188" t="str">
        <f t="shared" si="80"/>
        <v/>
      </c>
      <c r="EB404" s="188" t="str">
        <f t="shared" si="80"/>
        <v/>
      </c>
      <c r="EC404" s="188" t="str">
        <f t="shared" si="80"/>
        <v/>
      </c>
      <c r="ED404" s="188" t="str">
        <f t="shared" si="80"/>
        <v/>
      </c>
      <c r="EE404" s="188" t="str">
        <f t="shared" si="80"/>
        <v/>
      </c>
      <c r="EF404" s="188" t="str">
        <f t="shared" si="80"/>
        <v/>
      </c>
      <c r="EG404" s="188" t="str">
        <f t="shared" si="80"/>
        <v/>
      </c>
      <c r="EH404" s="188" t="str">
        <f t="shared" si="80"/>
        <v/>
      </c>
      <c r="EI404" s="188" t="str">
        <f t="shared" si="80"/>
        <v/>
      </c>
      <c r="EJ404" s="188" t="str">
        <f t="shared" si="80"/>
        <v/>
      </c>
      <c r="EK404" s="188" t="str">
        <f t="shared" si="80"/>
        <v/>
      </c>
    </row>
    <row r="405" spans="1:141" x14ac:dyDescent="0.3">
      <c r="B405" s="1">
        <v>6</v>
      </c>
      <c r="C405" s="173"/>
      <c r="D405" s="173"/>
      <c r="E405" s="173"/>
      <c r="F405" s="173"/>
      <c r="G405" s="173"/>
      <c r="H405" s="173"/>
      <c r="I405" s="173">
        <f t="shared" si="78"/>
        <v>2.3023743536253991E-4</v>
      </c>
      <c r="J405" s="173">
        <f t="shared" si="78"/>
        <v>2.308705217352279E-4</v>
      </c>
      <c r="K405" s="173">
        <f t="shared" si="78"/>
        <v>2.3150360810791587E-4</v>
      </c>
      <c r="L405" s="173">
        <f t="shared" si="78"/>
        <v>2.321366944806038E-4</v>
      </c>
      <c r="M405" s="173">
        <f t="shared" si="78"/>
        <v>4.2265673545334795E-4</v>
      </c>
      <c r="N405" s="173">
        <f t="shared" si="78"/>
        <v>4.2380627564949969E-4</v>
      </c>
      <c r="O405" s="173">
        <f t="shared" si="78"/>
        <v>4.2495581584565143E-4</v>
      </c>
      <c r="P405" s="173">
        <f t="shared" si="78"/>
        <v>4.2610535604180322E-4</v>
      </c>
      <c r="Q405" s="173">
        <f t="shared" si="78"/>
        <v>4.2725489623795496E-4</v>
      </c>
      <c r="R405" s="173">
        <f t="shared" si="78"/>
        <v>7.0649017512104749E-4</v>
      </c>
      <c r="S405" s="173">
        <f t="shared" si="78"/>
        <v>7.0838590444926794E-4</v>
      </c>
      <c r="T405" s="173">
        <f t="shared" si="78"/>
        <v>7.102816337774885E-4</v>
      </c>
      <c r="U405" s="173">
        <f t="shared" si="78"/>
        <v>7.1217736310570906E-4</v>
      </c>
      <c r="V405" s="173">
        <f t="shared" si="78"/>
        <v>7.1407309243392962E-4</v>
      </c>
      <c r="W405" s="173">
        <f t="shared" si="78"/>
        <v>1.156990807692289E-3</v>
      </c>
      <c r="X405" s="173">
        <f t="shared" si="78"/>
        <v>1.1600542670776089E-3</v>
      </c>
      <c r="Y405" s="173">
        <f t="shared" si="78"/>
        <v>1.1631177264629291E-3</v>
      </c>
      <c r="Z405" s="173">
        <f t="shared" si="78"/>
        <v>1.166181185848249E-3</v>
      </c>
      <c r="AA405" s="173">
        <f t="shared" si="78"/>
        <v>1.1692446452335691E-3</v>
      </c>
      <c r="AB405" s="173">
        <f t="shared" si="78"/>
        <v>1.6948403751970013E-3</v>
      </c>
      <c r="AC405" s="155"/>
      <c r="AD405" s="155"/>
      <c r="AE405" s="155"/>
      <c r="AF405" s="155"/>
      <c r="AG405" s="174">
        <f>D405*D48*PRODUCT($CJ405:CJ405)</f>
        <v>0</v>
      </c>
      <c r="AH405" s="174">
        <f>E405*E48*PRODUCT($CJ405:CK405)</f>
        <v>0</v>
      </c>
      <c r="AI405" s="174">
        <f>F405*F48*PRODUCT($CJ405:CL405)</f>
        <v>0</v>
      </c>
      <c r="AJ405" s="174">
        <f>G405*G48*PRODUCT($CJ405:CM405)</f>
        <v>0</v>
      </c>
      <c r="AK405" s="174">
        <f>H405*H48*PRODUCT($CJ405:CN405)</f>
        <v>0</v>
      </c>
      <c r="AL405" s="174">
        <f>I405*I48*PRODUCT($CJ405:CO405)</f>
        <v>0</v>
      </c>
      <c r="AM405" s="174">
        <f>J405*J48*PRODUCT($CJ405:CP405)</f>
        <v>0</v>
      </c>
      <c r="AN405" s="174">
        <f>K405*K48*PRODUCT($CJ405:CQ405)</f>
        <v>0</v>
      </c>
      <c r="AO405" s="174">
        <f>L405*L48*PRODUCT($CJ405:CR405)</f>
        <v>0</v>
      </c>
      <c r="AP405" s="174">
        <f>M405*M48*PRODUCT($CJ405:CS405)</f>
        <v>0</v>
      </c>
      <c r="AQ405" s="174">
        <f>N405*N48*PRODUCT($CJ405:CT405)</f>
        <v>0</v>
      </c>
      <c r="AR405" s="174">
        <f>O405*O48*PRODUCT($CJ405:CU405)</f>
        <v>0</v>
      </c>
      <c r="AS405" s="174">
        <f>P405*P48*PRODUCT($CJ405:CV405)</f>
        <v>0</v>
      </c>
      <c r="AT405" s="174">
        <f>Q405*Q48*PRODUCT($CJ405:CW405)</f>
        <v>0</v>
      </c>
      <c r="AU405" s="174">
        <f>R405*R48*PRODUCT($CJ405:CX405)</f>
        <v>0</v>
      </c>
      <c r="AV405" s="174">
        <f>S405*S48*PRODUCT($CJ405:CY405)</f>
        <v>0</v>
      </c>
      <c r="AW405" s="174">
        <f>T405*T48*PRODUCT($CJ405:CZ405)</f>
        <v>0</v>
      </c>
      <c r="AX405" s="174">
        <f>U405*U48*PRODUCT($CJ405:DA405)</f>
        <v>0</v>
      </c>
      <c r="AY405" s="174">
        <f>V405*V48*PRODUCT($CJ405:DB405)</f>
        <v>0</v>
      </c>
      <c r="AZ405" s="174">
        <f>W405*W48*PRODUCT($CJ405:DC405)</f>
        <v>0</v>
      </c>
      <c r="BA405" s="174">
        <f>X405*X48*PRODUCT($CJ405:DD405)</f>
        <v>0</v>
      </c>
      <c r="BB405" s="174">
        <f>Y405*Y48*PRODUCT($CJ405:DE405)</f>
        <v>0</v>
      </c>
      <c r="BC405" s="174">
        <f>Z405*Z48*PRODUCT($CJ405:DF405)</f>
        <v>0</v>
      </c>
      <c r="BD405" s="174">
        <f>AA405*AA48*PRODUCT($CJ405:DG405)</f>
        <v>0</v>
      </c>
      <c r="BE405" s="174">
        <f>AB405*AB48*PRODUCT($CJ405:DH405)</f>
        <v>0</v>
      </c>
      <c r="BF405" s="176"/>
      <c r="BG405" s="176"/>
      <c r="BH405" s="176"/>
      <c r="BI405" s="169">
        <f>SUM($AF405:AG405)-SUM($AF437:AG437)-SUM($C437:D437)-SUM($BH437:BI437)</f>
        <v>0</v>
      </c>
      <c r="BJ405" s="169">
        <f>SUM($AF405:AH405)-SUM($AF437:AH437)-SUM($C437:E437)-SUM($BH437:BJ437)</f>
        <v>0</v>
      </c>
      <c r="BK405" s="169">
        <f>SUM($AF405:AI405)-SUM($AF437:AI437)-SUM($C437:F437)-SUM($BH437:BK437)</f>
        <v>0</v>
      </c>
      <c r="BL405" s="169">
        <f>SUM($AF405:AJ405)-SUM($AF437:AJ437)-SUM($C437:G437)-SUM($BH437:BL437)</f>
        <v>0</v>
      </c>
      <c r="BM405" s="169">
        <f>SUM($AF405:AK405)-SUM($AF437:AK437)-SUM($C437:H437)-SUM($BH437:BM437)</f>
        <v>0</v>
      </c>
      <c r="BN405" s="169">
        <f>SUM($AF405:AL405)-SUM($AF437:AL437)-SUM($C437:I437)-SUM($BH437:BN437)</f>
        <v>0</v>
      </c>
      <c r="BO405" s="169">
        <f>SUM($AF405:AM405)-SUM($AF437:AM437)-SUM($C437:J437)-SUM($BH437:BO437)</f>
        <v>0</v>
      </c>
      <c r="BP405" s="169">
        <f>SUM($AF405:AN405)-SUM($AF437:AN437)-SUM($C437:K437)-SUM($BH437:BP437)</f>
        <v>0</v>
      </c>
      <c r="BQ405" s="169">
        <f>SUM($AF405:AO405)-SUM($AF437:AO437)-SUM($C437:L437)-SUM($BH437:BQ437)</f>
        <v>0</v>
      </c>
      <c r="BR405" s="169">
        <f>SUM($AF405:AP405)-SUM($AF437:AP437)-SUM($C437:M437)-SUM($BH437:BR437)</f>
        <v>0</v>
      </c>
      <c r="BS405" s="169">
        <f>SUM($AF405:AQ405)-SUM($AF437:AQ437)-SUM($C437:N437)-SUM($BH437:BS437)</f>
        <v>0</v>
      </c>
      <c r="BT405" s="169">
        <f>SUM($AF405:AR405)-SUM($AF437:AR437)-SUM($C437:O437)-SUM($BH437:BT437)</f>
        <v>0</v>
      </c>
      <c r="BU405" s="169">
        <f>SUM($AF405:AS405)-SUM($AF437:AS437)-SUM($C437:P437)-SUM($BH437:BU437)</f>
        <v>0</v>
      </c>
      <c r="BV405" s="169">
        <f>SUM($AF405:AT405)-SUM($AF437:AT437)-SUM($C437:Q437)-SUM($BH437:BV437)</f>
        <v>0</v>
      </c>
      <c r="BW405" s="169">
        <f>SUM($AF405:AU405)-SUM($AF437:AU437)-SUM($C437:R437)-SUM($BH437:BW437)</f>
        <v>0</v>
      </c>
      <c r="BX405" s="169">
        <f>SUM($AF405:AV405)-SUM($AF437:AV437)-SUM($C437:S437)-SUM($BH437:BX437)</f>
        <v>0</v>
      </c>
      <c r="BY405" s="169">
        <f>SUM($AF405:AW405)-SUM($AF437:AW437)-SUM($C437:T437)-SUM($BH437:BY437)</f>
        <v>0</v>
      </c>
      <c r="BZ405" s="169">
        <f>SUM($AF405:AX405)-SUM($AF437:AX437)-SUM($C437:U437)-SUM($BH437:BZ437)</f>
        <v>0</v>
      </c>
      <c r="CA405" s="169">
        <f>SUM($AF405:AY405)-SUM($AF437:AY437)-SUM($C437:V437)-SUM($BH437:CA437)</f>
        <v>0</v>
      </c>
      <c r="CB405" s="169">
        <f>SUM($AF405:AZ405)-SUM($AF437:AZ437)-SUM($C437:W437)-SUM($BH437:CB437)</f>
        <v>0</v>
      </c>
      <c r="CC405" s="169">
        <f>SUM($AF405:BA405)-SUM($AF437:BA437)-SUM($C437:X437)-SUM($BH437:CC437)</f>
        <v>0</v>
      </c>
      <c r="CD405" s="169">
        <f>SUM($AF405:BB405)-SUM($AF437:BB437)-SUM($C437:Y437)-SUM($BH437:CD437)</f>
        <v>0</v>
      </c>
      <c r="CE405" s="169">
        <f>SUM($AF405:BC405)-SUM($AF437:BC437)-SUM($C437:Z437)-SUM($BH437:CE437)</f>
        <v>0</v>
      </c>
      <c r="CF405" s="169">
        <f>SUM($AF405:BD405)-SUM($AF437:BD437)-SUM($C437:AA437)-SUM($BH437:CF437)</f>
        <v>0</v>
      </c>
      <c r="CG405" s="169">
        <f>SUM($AF405:BE405)-SUM($AF437:BE437)-SUM($C437:AB437)-SUM($BH437:CG437)</f>
        <v>0</v>
      </c>
      <c r="CH405" s="52"/>
      <c r="CI405" s="52"/>
      <c r="CJ405" s="67"/>
      <c r="CK405" s="67"/>
      <c r="CL405" s="67"/>
      <c r="CM405" s="67"/>
      <c r="CN405" s="67"/>
      <c r="CO405" s="67">
        <f>1-H405</f>
        <v>1</v>
      </c>
      <c r="CP405" s="67">
        <f t="shared" si="79"/>
        <v>0.99976976256463745</v>
      </c>
      <c r="CQ405" s="67">
        <f t="shared" si="79"/>
        <v>0.9997691294782648</v>
      </c>
      <c r="CR405" s="67">
        <f t="shared" si="79"/>
        <v>0.99976849639189214</v>
      </c>
      <c r="CS405" s="67">
        <f t="shared" si="79"/>
        <v>0.99976786330551937</v>
      </c>
      <c r="CT405" s="67">
        <f t="shared" si="79"/>
        <v>0.99957734326454661</v>
      </c>
      <c r="CU405" s="67">
        <f t="shared" si="79"/>
        <v>0.99957619372435047</v>
      </c>
      <c r="CV405" s="67">
        <f t="shared" si="79"/>
        <v>0.99957504418415433</v>
      </c>
      <c r="CW405" s="67">
        <f t="shared" si="79"/>
        <v>0.99957389464395818</v>
      </c>
      <c r="CX405" s="67">
        <f t="shared" si="79"/>
        <v>0.99957274510376204</v>
      </c>
      <c r="CY405" s="67">
        <f t="shared" si="79"/>
        <v>0.99929350982487897</v>
      </c>
      <c r="CZ405" s="67">
        <f t="shared" si="79"/>
        <v>0.99929161409555078</v>
      </c>
      <c r="DA405" s="67">
        <f t="shared" si="79"/>
        <v>0.99928971836622249</v>
      </c>
      <c r="DB405" s="67">
        <f t="shared" si="79"/>
        <v>0.99928782263689431</v>
      </c>
      <c r="DC405" s="67">
        <f t="shared" si="79"/>
        <v>0.99928592690756612</v>
      </c>
      <c r="DD405" s="67">
        <f t="shared" si="79"/>
        <v>0.99884300919230773</v>
      </c>
      <c r="DE405" s="67">
        <f t="shared" si="79"/>
        <v>0.99883994573292234</v>
      </c>
      <c r="DF405" s="67">
        <f t="shared" si="79"/>
        <v>0.99883688227353706</v>
      </c>
      <c r="DG405" s="67">
        <f t="shared" si="79"/>
        <v>0.99883381881415179</v>
      </c>
      <c r="DH405" s="67">
        <f t="shared" si="79"/>
        <v>0.9988307553547664</v>
      </c>
      <c r="DI405" s="67">
        <f t="shared" si="79"/>
        <v>0.99830515962480304</v>
      </c>
      <c r="DM405" s="188" t="str">
        <f t="shared" si="81"/>
        <v/>
      </c>
      <c r="DN405" s="188" t="str">
        <f t="shared" si="80"/>
        <v/>
      </c>
      <c r="DO405" s="188" t="str">
        <f t="shared" si="80"/>
        <v/>
      </c>
      <c r="DP405" s="188" t="str">
        <f t="shared" si="80"/>
        <v/>
      </c>
      <c r="DQ405" s="188" t="str">
        <f t="shared" si="80"/>
        <v/>
      </c>
      <c r="DR405" s="188" t="str">
        <f t="shared" si="80"/>
        <v/>
      </c>
      <c r="DS405" s="188" t="str">
        <f t="shared" si="80"/>
        <v/>
      </c>
      <c r="DT405" s="188" t="str">
        <f t="shared" si="80"/>
        <v/>
      </c>
      <c r="DU405" s="188" t="str">
        <f t="shared" si="80"/>
        <v/>
      </c>
      <c r="DV405" s="188" t="str">
        <f t="shared" si="80"/>
        <v/>
      </c>
      <c r="DW405" s="188" t="str">
        <f t="shared" si="80"/>
        <v/>
      </c>
      <c r="DX405" s="188" t="str">
        <f t="shared" si="80"/>
        <v/>
      </c>
      <c r="DY405" s="188" t="str">
        <f t="shared" si="80"/>
        <v/>
      </c>
      <c r="DZ405" s="188" t="str">
        <f t="shared" si="80"/>
        <v/>
      </c>
      <c r="EA405" s="188" t="str">
        <f t="shared" si="80"/>
        <v/>
      </c>
      <c r="EB405" s="188" t="str">
        <f t="shared" si="80"/>
        <v/>
      </c>
      <c r="EC405" s="188" t="str">
        <f t="shared" si="80"/>
        <v/>
      </c>
      <c r="ED405" s="188" t="str">
        <f t="shared" si="80"/>
        <v/>
      </c>
      <c r="EE405" s="188" t="str">
        <f t="shared" si="80"/>
        <v/>
      </c>
      <c r="EF405" s="188" t="str">
        <f t="shared" si="80"/>
        <v/>
      </c>
      <c r="EG405" s="188" t="str">
        <f t="shared" si="80"/>
        <v/>
      </c>
      <c r="EH405" s="188" t="str">
        <f t="shared" si="80"/>
        <v/>
      </c>
      <c r="EI405" s="188" t="str">
        <f t="shared" si="80"/>
        <v/>
      </c>
      <c r="EJ405" s="188" t="str">
        <f t="shared" si="80"/>
        <v/>
      </c>
      <c r="EK405" s="188" t="str">
        <f t="shared" si="80"/>
        <v/>
      </c>
    </row>
    <row r="406" spans="1:141" x14ac:dyDescent="0.3">
      <c r="B406" s="1">
        <v>7</v>
      </c>
      <c r="C406" s="173"/>
      <c r="D406" s="173"/>
      <c r="E406" s="173"/>
      <c r="F406" s="173"/>
      <c r="G406" s="173"/>
      <c r="H406" s="173"/>
      <c r="I406" s="173"/>
      <c r="J406" s="173">
        <f t="shared" si="78"/>
        <v>2.3023743536253991E-4</v>
      </c>
      <c r="K406" s="173">
        <f t="shared" si="78"/>
        <v>2.308705217352279E-4</v>
      </c>
      <c r="L406" s="173">
        <f t="shared" si="78"/>
        <v>2.3150360810791587E-4</v>
      </c>
      <c r="M406" s="173">
        <f t="shared" si="78"/>
        <v>2.321366944806038E-4</v>
      </c>
      <c r="N406" s="173">
        <f t="shared" si="78"/>
        <v>4.2265673545334795E-4</v>
      </c>
      <c r="O406" s="173">
        <f t="shared" si="78"/>
        <v>4.2380627564949969E-4</v>
      </c>
      <c r="P406" s="173">
        <f t="shared" si="78"/>
        <v>4.2495581584565143E-4</v>
      </c>
      <c r="Q406" s="173">
        <f t="shared" si="78"/>
        <v>4.2610535604180322E-4</v>
      </c>
      <c r="R406" s="173">
        <f t="shared" si="78"/>
        <v>4.2725489623795496E-4</v>
      </c>
      <c r="S406" s="173">
        <f t="shared" si="78"/>
        <v>7.0649017512104749E-4</v>
      </c>
      <c r="T406" s="173">
        <f t="shared" si="78"/>
        <v>7.0838590444926794E-4</v>
      </c>
      <c r="U406" s="173">
        <f t="shared" si="78"/>
        <v>7.102816337774885E-4</v>
      </c>
      <c r="V406" s="173">
        <f t="shared" si="78"/>
        <v>7.1217736310570906E-4</v>
      </c>
      <c r="W406" s="173">
        <f t="shared" si="78"/>
        <v>7.1407309243392962E-4</v>
      </c>
      <c r="X406" s="173">
        <f t="shared" si="78"/>
        <v>1.156990807692289E-3</v>
      </c>
      <c r="Y406" s="173">
        <f t="shared" si="78"/>
        <v>1.1600542670776089E-3</v>
      </c>
      <c r="Z406" s="173">
        <f t="shared" si="78"/>
        <v>1.1631177264629291E-3</v>
      </c>
      <c r="AA406" s="173">
        <f t="shared" si="78"/>
        <v>1.166181185848249E-3</v>
      </c>
      <c r="AB406" s="173">
        <f t="shared" si="78"/>
        <v>1.1692446452335691E-3</v>
      </c>
      <c r="AC406" s="155"/>
      <c r="AD406" s="155"/>
      <c r="AE406" s="155"/>
      <c r="AF406" s="155"/>
      <c r="AG406" s="174">
        <f>D406*D49*PRODUCT($CJ406:CJ406)</f>
        <v>0</v>
      </c>
      <c r="AH406" s="174">
        <f>E406*E49*PRODUCT($CJ406:CK406)</f>
        <v>0</v>
      </c>
      <c r="AI406" s="174">
        <f>F406*F49*PRODUCT($CJ406:CL406)</f>
        <v>0</v>
      </c>
      <c r="AJ406" s="174">
        <f>G406*G49*PRODUCT($CJ406:CM406)</f>
        <v>0</v>
      </c>
      <c r="AK406" s="174">
        <f>H406*H49*PRODUCT($CJ406:CN406)</f>
        <v>0</v>
      </c>
      <c r="AL406" s="174">
        <f>I406*I49*PRODUCT($CJ406:CO406)</f>
        <v>0</v>
      </c>
      <c r="AM406" s="174">
        <f>J406*J49*PRODUCT($CJ406:CP406)</f>
        <v>0</v>
      </c>
      <c r="AN406" s="174">
        <f>K406*K49*PRODUCT($CJ406:CQ406)</f>
        <v>0</v>
      </c>
      <c r="AO406" s="174">
        <f>L406*L49*PRODUCT($CJ406:CR406)</f>
        <v>0</v>
      </c>
      <c r="AP406" s="174">
        <f>M406*M49*PRODUCT($CJ406:CS406)</f>
        <v>0</v>
      </c>
      <c r="AQ406" s="174">
        <f>N406*N49*PRODUCT($CJ406:CT406)</f>
        <v>0</v>
      </c>
      <c r="AR406" s="174">
        <f>O406*O49*PRODUCT($CJ406:CU406)</f>
        <v>0</v>
      </c>
      <c r="AS406" s="174">
        <f>P406*P49*PRODUCT($CJ406:CV406)</f>
        <v>0</v>
      </c>
      <c r="AT406" s="174">
        <f>Q406*Q49*PRODUCT($CJ406:CW406)</f>
        <v>0</v>
      </c>
      <c r="AU406" s="174">
        <f>R406*R49*PRODUCT($CJ406:CX406)</f>
        <v>0</v>
      </c>
      <c r="AV406" s="174">
        <f>S406*S49*PRODUCT($CJ406:CY406)</f>
        <v>0</v>
      </c>
      <c r="AW406" s="174">
        <f>T406*T49*PRODUCT($CJ406:CZ406)</f>
        <v>0</v>
      </c>
      <c r="AX406" s="174">
        <f>U406*U49*PRODUCT($CJ406:DA406)</f>
        <v>0</v>
      </c>
      <c r="AY406" s="174">
        <f>V406*V49*PRODUCT($CJ406:DB406)</f>
        <v>0</v>
      </c>
      <c r="AZ406" s="174">
        <f>W406*W49*PRODUCT($CJ406:DC406)</f>
        <v>0</v>
      </c>
      <c r="BA406" s="174">
        <f>X406*X49*PRODUCT($CJ406:DD406)</f>
        <v>0</v>
      </c>
      <c r="BB406" s="174">
        <f>Y406*Y49*PRODUCT($CJ406:DE406)</f>
        <v>0</v>
      </c>
      <c r="BC406" s="174">
        <f>Z406*Z49*PRODUCT($CJ406:DF406)</f>
        <v>0</v>
      </c>
      <c r="BD406" s="174">
        <f>AA406*AA49*PRODUCT($CJ406:DG406)</f>
        <v>0</v>
      </c>
      <c r="BE406" s="174">
        <f>AB406*AB49*PRODUCT($CJ406:DH406)</f>
        <v>0</v>
      </c>
      <c r="BF406" s="176"/>
      <c r="BG406" s="93"/>
      <c r="BH406" s="93"/>
      <c r="BI406" s="169">
        <f>SUM($AF406:AG406)-SUM($AF438:AG438)-SUM($C438:D438)-SUM($BH438:BI438)</f>
        <v>0</v>
      </c>
      <c r="BJ406" s="169">
        <f>SUM($AF406:AH406)-SUM($AF438:AH438)-SUM($C438:E438)-SUM($BH438:BJ438)</f>
        <v>0</v>
      </c>
      <c r="BK406" s="169">
        <f>SUM($AF406:AI406)-SUM($AF438:AI438)-SUM($C438:F438)-SUM($BH438:BK438)</f>
        <v>0</v>
      </c>
      <c r="BL406" s="169">
        <f>SUM($AF406:AJ406)-SUM($AF438:AJ438)-SUM($C438:G438)-SUM($BH438:BL438)</f>
        <v>0</v>
      </c>
      <c r="BM406" s="169">
        <f>SUM($AF406:AK406)-SUM($AF438:AK438)-SUM($C438:H438)-SUM($BH438:BM438)</f>
        <v>0</v>
      </c>
      <c r="BN406" s="169">
        <f>SUM($AF406:AL406)-SUM($AF438:AL438)-SUM($C438:I438)-SUM($BH438:BN438)</f>
        <v>0</v>
      </c>
      <c r="BO406" s="169">
        <f>SUM($AF406:AM406)-SUM($AF438:AM438)-SUM($C438:J438)-SUM($BH438:BO438)</f>
        <v>0</v>
      </c>
      <c r="BP406" s="169">
        <f>SUM($AF406:AN406)-SUM($AF438:AN438)-SUM($C438:K438)-SUM($BH438:BP438)</f>
        <v>0</v>
      </c>
      <c r="BQ406" s="169">
        <f>SUM($AF406:AO406)-SUM($AF438:AO438)-SUM($C438:L438)-SUM($BH438:BQ438)</f>
        <v>0</v>
      </c>
      <c r="BR406" s="169">
        <f>SUM($AF406:AP406)-SUM($AF438:AP438)-SUM($C438:M438)-SUM($BH438:BR438)</f>
        <v>0</v>
      </c>
      <c r="BS406" s="169">
        <f>SUM($AF406:AQ406)-SUM($AF438:AQ438)-SUM($C438:N438)-SUM($BH438:BS438)</f>
        <v>0</v>
      </c>
      <c r="BT406" s="169">
        <f>SUM($AF406:AR406)-SUM($AF438:AR438)-SUM($C438:O438)-SUM($BH438:BT438)</f>
        <v>0</v>
      </c>
      <c r="BU406" s="169">
        <f>SUM($AF406:AS406)-SUM($AF438:AS438)-SUM($C438:P438)-SUM($BH438:BU438)</f>
        <v>0</v>
      </c>
      <c r="BV406" s="169">
        <f>SUM($AF406:AT406)-SUM($AF438:AT438)-SUM($C438:Q438)-SUM($BH438:BV438)</f>
        <v>0</v>
      </c>
      <c r="BW406" s="169">
        <f>SUM($AF406:AU406)-SUM($AF438:AU438)-SUM($C438:R438)-SUM($BH438:BW438)</f>
        <v>0</v>
      </c>
      <c r="BX406" s="169">
        <f>SUM($AF406:AV406)-SUM($AF438:AV438)-SUM($C438:S438)-SUM($BH438:BX438)</f>
        <v>0</v>
      </c>
      <c r="BY406" s="169">
        <f>SUM($AF406:AW406)-SUM($AF438:AW438)-SUM($C438:T438)-SUM($BH438:BY438)</f>
        <v>0</v>
      </c>
      <c r="BZ406" s="169">
        <f>SUM($AF406:AX406)-SUM($AF438:AX438)-SUM($C438:U438)-SUM($BH438:BZ438)</f>
        <v>0</v>
      </c>
      <c r="CA406" s="169">
        <f>SUM($AF406:AY406)-SUM($AF438:AY438)-SUM($C438:V438)-SUM($BH438:CA438)</f>
        <v>0</v>
      </c>
      <c r="CB406" s="169">
        <f>SUM($AF406:AZ406)-SUM($AF438:AZ438)-SUM($C438:W438)-SUM($BH438:CB438)</f>
        <v>0</v>
      </c>
      <c r="CC406" s="169">
        <f>SUM($AF406:BA406)-SUM($AF438:BA438)-SUM($C438:X438)-SUM($BH438:CC438)</f>
        <v>0</v>
      </c>
      <c r="CD406" s="169">
        <f>SUM($AF406:BB406)-SUM($AF438:BB438)-SUM($C438:Y438)-SUM($BH438:CD438)</f>
        <v>0</v>
      </c>
      <c r="CE406" s="169">
        <f>SUM($AF406:BC406)-SUM($AF438:BC438)-SUM($C438:Z438)-SUM($BH438:CE438)</f>
        <v>0</v>
      </c>
      <c r="CF406" s="169">
        <f>SUM($AF406:BD406)-SUM($AF438:BD438)-SUM($C438:AA438)-SUM($BH438:CF438)</f>
        <v>0</v>
      </c>
      <c r="CG406" s="169">
        <f>SUM($AF406:BE406)-SUM($AF438:BE438)-SUM($C438:AB438)-SUM($BH438:CG438)</f>
        <v>0</v>
      </c>
      <c r="CH406" s="52"/>
      <c r="CI406" s="52"/>
      <c r="CJ406" s="67"/>
      <c r="CK406" s="67"/>
      <c r="CL406" s="67"/>
      <c r="CM406" s="67"/>
      <c r="CN406" s="67"/>
      <c r="CO406" s="67"/>
      <c r="CP406" s="67">
        <f>1-I406</f>
        <v>1</v>
      </c>
      <c r="CQ406" s="67">
        <f t="shared" si="79"/>
        <v>0.99976976256463745</v>
      </c>
      <c r="CR406" s="67">
        <f t="shared" si="79"/>
        <v>0.9997691294782648</v>
      </c>
      <c r="CS406" s="67">
        <f t="shared" si="79"/>
        <v>0.99976849639189214</v>
      </c>
      <c r="CT406" s="67">
        <f t="shared" si="79"/>
        <v>0.99976786330551937</v>
      </c>
      <c r="CU406" s="67">
        <f t="shared" si="79"/>
        <v>0.99957734326454661</v>
      </c>
      <c r="CV406" s="67">
        <f t="shared" si="79"/>
        <v>0.99957619372435047</v>
      </c>
      <c r="CW406" s="67">
        <f t="shared" si="79"/>
        <v>0.99957504418415433</v>
      </c>
      <c r="CX406" s="67">
        <f t="shared" si="79"/>
        <v>0.99957389464395818</v>
      </c>
      <c r="CY406" s="67">
        <f t="shared" si="79"/>
        <v>0.99957274510376204</v>
      </c>
      <c r="CZ406" s="67">
        <f t="shared" si="79"/>
        <v>0.99929350982487897</v>
      </c>
      <c r="DA406" s="67">
        <f t="shared" si="79"/>
        <v>0.99929161409555078</v>
      </c>
      <c r="DB406" s="67">
        <f t="shared" si="79"/>
        <v>0.99928971836622249</v>
      </c>
      <c r="DC406" s="67">
        <f t="shared" si="79"/>
        <v>0.99928782263689431</v>
      </c>
      <c r="DD406" s="67">
        <f t="shared" si="79"/>
        <v>0.99928592690756612</v>
      </c>
      <c r="DE406" s="67">
        <f t="shared" si="79"/>
        <v>0.99884300919230773</v>
      </c>
      <c r="DF406" s="67">
        <f t="shared" si="79"/>
        <v>0.99883994573292234</v>
      </c>
      <c r="DG406" s="67">
        <f t="shared" si="79"/>
        <v>0.99883688227353706</v>
      </c>
      <c r="DH406" s="67">
        <f t="shared" si="79"/>
        <v>0.99883381881415179</v>
      </c>
      <c r="DI406" s="67">
        <f t="shared" si="79"/>
        <v>0.9988307553547664</v>
      </c>
      <c r="DL406" s="53"/>
      <c r="DM406" s="188" t="str">
        <f t="shared" si="81"/>
        <v/>
      </c>
      <c r="DN406" s="188" t="str">
        <f t="shared" si="80"/>
        <v/>
      </c>
      <c r="DO406" s="188" t="str">
        <f t="shared" si="80"/>
        <v/>
      </c>
      <c r="DP406" s="188" t="str">
        <f t="shared" si="80"/>
        <v/>
      </c>
      <c r="DQ406" s="188" t="str">
        <f t="shared" si="80"/>
        <v/>
      </c>
      <c r="DR406" s="188" t="str">
        <f t="shared" si="80"/>
        <v/>
      </c>
      <c r="DS406" s="188" t="str">
        <f t="shared" si="80"/>
        <v/>
      </c>
      <c r="DT406" s="188" t="str">
        <f t="shared" si="80"/>
        <v/>
      </c>
      <c r="DU406" s="188" t="str">
        <f t="shared" si="80"/>
        <v/>
      </c>
      <c r="DV406" s="188" t="str">
        <f t="shared" si="80"/>
        <v/>
      </c>
      <c r="DW406" s="188" t="str">
        <f t="shared" si="80"/>
        <v/>
      </c>
      <c r="DX406" s="188" t="str">
        <f t="shared" si="80"/>
        <v/>
      </c>
      <c r="DY406" s="188" t="str">
        <f t="shared" si="80"/>
        <v/>
      </c>
      <c r="DZ406" s="188" t="str">
        <f t="shared" si="80"/>
        <v/>
      </c>
      <c r="EA406" s="188" t="str">
        <f t="shared" si="80"/>
        <v/>
      </c>
      <c r="EB406" s="188" t="str">
        <f t="shared" si="80"/>
        <v/>
      </c>
      <c r="EC406" s="188" t="str">
        <f t="shared" si="80"/>
        <v/>
      </c>
      <c r="ED406" s="188" t="str">
        <f t="shared" si="80"/>
        <v/>
      </c>
      <c r="EE406" s="188" t="str">
        <f t="shared" si="80"/>
        <v/>
      </c>
      <c r="EF406" s="188" t="str">
        <f t="shared" si="80"/>
        <v/>
      </c>
      <c r="EG406" s="188" t="str">
        <f t="shared" si="80"/>
        <v/>
      </c>
      <c r="EH406" s="188" t="str">
        <f t="shared" si="80"/>
        <v/>
      </c>
      <c r="EI406" s="188" t="str">
        <f t="shared" si="80"/>
        <v/>
      </c>
      <c r="EJ406" s="188" t="str">
        <f t="shared" si="80"/>
        <v/>
      </c>
      <c r="EK406" s="188" t="str">
        <f t="shared" si="80"/>
        <v/>
      </c>
    </row>
    <row r="407" spans="1:141" x14ac:dyDescent="0.3">
      <c r="B407" s="1">
        <v>8</v>
      </c>
      <c r="C407" s="173"/>
      <c r="D407" s="173"/>
      <c r="E407" s="173"/>
      <c r="F407" s="173"/>
      <c r="G407" s="173"/>
      <c r="H407" s="173"/>
      <c r="I407" s="173"/>
      <c r="J407" s="173"/>
      <c r="K407" s="173">
        <f t="shared" si="78"/>
        <v>2.3023743536253991E-4</v>
      </c>
      <c r="L407" s="173">
        <f t="shared" si="78"/>
        <v>2.308705217352279E-4</v>
      </c>
      <c r="M407" s="173">
        <f t="shared" si="78"/>
        <v>2.3150360810791587E-4</v>
      </c>
      <c r="N407" s="173">
        <f t="shared" si="78"/>
        <v>2.321366944806038E-4</v>
      </c>
      <c r="O407" s="173">
        <f t="shared" si="78"/>
        <v>4.2265673545334795E-4</v>
      </c>
      <c r="P407" s="173">
        <f t="shared" si="78"/>
        <v>4.2380627564949969E-4</v>
      </c>
      <c r="Q407" s="173">
        <f t="shared" si="78"/>
        <v>4.2495581584565143E-4</v>
      </c>
      <c r="R407" s="173">
        <f t="shared" si="78"/>
        <v>4.2610535604180322E-4</v>
      </c>
      <c r="S407" s="173">
        <f t="shared" si="78"/>
        <v>4.2725489623795496E-4</v>
      </c>
      <c r="T407" s="173">
        <f t="shared" si="78"/>
        <v>7.0649017512104749E-4</v>
      </c>
      <c r="U407" s="173">
        <f t="shared" si="78"/>
        <v>7.0838590444926794E-4</v>
      </c>
      <c r="V407" s="173">
        <f t="shared" si="78"/>
        <v>7.102816337774885E-4</v>
      </c>
      <c r="W407" s="173">
        <f t="shared" si="78"/>
        <v>7.1217736310570906E-4</v>
      </c>
      <c r="X407" s="173">
        <f t="shared" si="78"/>
        <v>7.1407309243392962E-4</v>
      </c>
      <c r="Y407" s="173">
        <f t="shared" si="78"/>
        <v>1.156990807692289E-3</v>
      </c>
      <c r="Z407" s="173">
        <f t="shared" si="78"/>
        <v>1.1600542670776089E-3</v>
      </c>
      <c r="AA407" s="173">
        <f t="shared" si="78"/>
        <v>1.1631177264629291E-3</v>
      </c>
      <c r="AB407" s="173">
        <f t="shared" si="78"/>
        <v>1.166181185848249E-3</v>
      </c>
      <c r="AC407" s="155"/>
      <c r="AD407" s="155"/>
      <c r="AE407" s="155"/>
      <c r="AF407" s="155"/>
      <c r="AG407" s="174">
        <f>D407*D50*PRODUCT($CJ407:CJ407)</f>
        <v>0</v>
      </c>
      <c r="AH407" s="174">
        <f>E407*E50*PRODUCT($CJ407:CK407)</f>
        <v>0</v>
      </c>
      <c r="AI407" s="174">
        <f>F407*F50*PRODUCT($CJ407:CL407)</f>
        <v>0</v>
      </c>
      <c r="AJ407" s="174">
        <f>G407*G50*PRODUCT($CJ407:CM407)</f>
        <v>0</v>
      </c>
      <c r="AK407" s="174">
        <f>H407*H50*PRODUCT($CJ407:CN407)</f>
        <v>0</v>
      </c>
      <c r="AL407" s="174">
        <f>I407*I50*PRODUCT($CJ407:CO407)</f>
        <v>0</v>
      </c>
      <c r="AM407" s="174">
        <f>J407*J50*PRODUCT($CJ407:CP407)</f>
        <v>0</v>
      </c>
      <c r="AN407" s="174">
        <f>K407*K50*PRODUCT($CJ407:CQ407)</f>
        <v>0</v>
      </c>
      <c r="AO407" s="174">
        <f>L407*L50*PRODUCT($CJ407:CR407)</f>
        <v>0</v>
      </c>
      <c r="AP407" s="174">
        <f>M407*M50*PRODUCT($CJ407:CS407)</f>
        <v>0</v>
      </c>
      <c r="AQ407" s="174">
        <f>N407*N50*PRODUCT($CJ407:CT407)</f>
        <v>0</v>
      </c>
      <c r="AR407" s="174">
        <f>O407*O50*PRODUCT($CJ407:CU407)</f>
        <v>0</v>
      </c>
      <c r="AS407" s="174">
        <f>P407*P50*PRODUCT($CJ407:CV407)</f>
        <v>0</v>
      </c>
      <c r="AT407" s="174">
        <f>Q407*Q50*PRODUCT($CJ407:CW407)</f>
        <v>0</v>
      </c>
      <c r="AU407" s="174">
        <f>R407*R50*PRODUCT($CJ407:CX407)</f>
        <v>0</v>
      </c>
      <c r="AV407" s="174">
        <f>S407*S50*PRODUCT($CJ407:CY407)</f>
        <v>0</v>
      </c>
      <c r="AW407" s="174">
        <f>T407*T50*PRODUCT($CJ407:CZ407)</f>
        <v>0</v>
      </c>
      <c r="AX407" s="174">
        <f>U407*U50*PRODUCT($CJ407:DA407)</f>
        <v>0</v>
      </c>
      <c r="AY407" s="174">
        <f>V407*V50*PRODUCT($CJ407:DB407)</f>
        <v>0</v>
      </c>
      <c r="AZ407" s="174">
        <f>W407*W50*PRODUCT($CJ407:DC407)</f>
        <v>0</v>
      </c>
      <c r="BA407" s="174">
        <f>X407*X50*PRODUCT($CJ407:DD407)</f>
        <v>0</v>
      </c>
      <c r="BB407" s="174">
        <f>Y407*Y50*PRODUCT($CJ407:DE407)</f>
        <v>0</v>
      </c>
      <c r="BC407" s="174">
        <f>Z407*Z50*PRODUCT($CJ407:DF407)</f>
        <v>0</v>
      </c>
      <c r="BD407" s="174">
        <f>AA407*AA50*PRODUCT($CJ407:DG407)</f>
        <v>0</v>
      </c>
      <c r="BE407" s="174">
        <f>AB407*AB50*PRODUCT($CJ407:DH407)</f>
        <v>0</v>
      </c>
      <c r="BF407" s="176"/>
      <c r="BG407" s="176"/>
      <c r="BH407" s="93"/>
      <c r="BI407" s="169">
        <f>SUM($AF407:AG407)-SUM($AF439:AG439)-SUM($C439:D439)-SUM($BH439:BI439)</f>
        <v>0</v>
      </c>
      <c r="BJ407" s="169">
        <f>SUM($AF407:AH407)-SUM($AF439:AH439)-SUM($C439:E439)-SUM($BH439:BJ439)</f>
        <v>0</v>
      </c>
      <c r="BK407" s="169">
        <f>SUM($AF407:AI407)-SUM($AF439:AI439)-SUM($C439:F439)-SUM($BH439:BK439)</f>
        <v>0</v>
      </c>
      <c r="BL407" s="169">
        <f>SUM($AF407:AJ407)-SUM($AF439:AJ439)-SUM($C439:G439)-SUM($BH439:BL439)</f>
        <v>0</v>
      </c>
      <c r="BM407" s="169">
        <f>SUM($AF407:AK407)-SUM($AF439:AK439)-SUM($C439:H439)-SUM($BH439:BM439)</f>
        <v>0</v>
      </c>
      <c r="BN407" s="169">
        <f>SUM($AF407:AL407)-SUM($AF439:AL439)-SUM($C439:I439)-SUM($BH439:BN439)</f>
        <v>0</v>
      </c>
      <c r="BO407" s="169">
        <f>SUM($AF407:AM407)-SUM($AF439:AM439)-SUM($C439:J439)-SUM($BH439:BO439)</f>
        <v>0</v>
      </c>
      <c r="BP407" s="169">
        <f>SUM($AF407:AN407)-SUM($AF439:AN439)-SUM($C439:K439)-SUM($BH439:BP439)</f>
        <v>0</v>
      </c>
      <c r="BQ407" s="169">
        <f>SUM($AF407:AO407)-SUM($AF439:AO439)-SUM($C439:L439)-SUM($BH439:BQ439)</f>
        <v>0</v>
      </c>
      <c r="BR407" s="169">
        <f>SUM($AF407:AP407)-SUM($AF439:AP439)-SUM($C439:M439)-SUM($BH439:BR439)</f>
        <v>0</v>
      </c>
      <c r="BS407" s="169">
        <f>SUM($AF407:AQ407)-SUM($AF439:AQ439)-SUM($C439:N439)-SUM($BH439:BS439)</f>
        <v>0</v>
      </c>
      <c r="BT407" s="169">
        <f>SUM($AF407:AR407)-SUM($AF439:AR439)-SUM($C439:O439)-SUM($BH439:BT439)</f>
        <v>0</v>
      </c>
      <c r="BU407" s="169">
        <f>SUM($AF407:AS407)-SUM($AF439:AS439)-SUM($C439:P439)-SUM($BH439:BU439)</f>
        <v>0</v>
      </c>
      <c r="BV407" s="169">
        <f>SUM($AF407:AT407)-SUM($AF439:AT439)-SUM($C439:Q439)-SUM($BH439:BV439)</f>
        <v>0</v>
      </c>
      <c r="BW407" s="169">
        <f>SUM($AF407:AU407)-SUM($AF439:AU439)-SUM($C439:R439)-SUM($BH439:BW439)</f>
        <v>0</v>
      </c>
      <c r="BX407" s="169">
        <f>SUM($AF407:AV407)-SUM($AF439:AV439)-SUM($C439:S439)-SUM($BH439:BX439)</f>
        <v>0</v>
      </c>
      <c r="BY407" s="169">
        <f>SUM($AF407:AW407)-SUM($AF439:AW439)-SUM($C439:T439)-SUM($BH439:BY439)</f>
        <v>0</v>
      </c>
      <c r="BZ407" s="169">
        <f>SUM($AF407:AX407)-SUM($AF439:AX439)-SUM($C439:U439)-SUM($BH439:BZ439)</f>
        <v>0</v>
      </c>
      <c r="CA407" s="169">
        <f>SUM($AF407:AY407)-SUM($AF439:AY439)-SUM($C439:V439)-SUM($BH439:CA439)</f>
        <v>0</v>
      </c>
      <c r="CB407" s="169">
        <f>SUM($AF407:AZ407)-SUM($AF439:AZ439)-SUM($C439:W439)-SUM($BH439:CB439)</f>
        <v>0</v>
      </c>
      <c r="CC407" s="169">
        <f>SUM($AF407:BA407)-SUM($AF439:BA439)-SUM($C439:X439)-SUM($BH439:CC439)</f>
        <v>0</v>
      </c>
      <c r="CD407" s="169">
        <f>SUM($AF407:BB407)-SUM($AF439:BB439)-SUM($C439:Y439)-SUM($BH439:CD439)</f>
        <v>0</v>
      </c>
      <c r="CE407" s="169">
        <f>SUM($AF407:BC407)-SUM($AF439:BC439)-SUM($C439:Z439)-SUM($BH439:CE439)</f>
        <v>0</v>
      </c>
      <c r="CF407" s="169">
        <f>SUM($AF407:BD407)-SUM($AF439:BD439)-SUM($C439:AA439)-SUM($BH439:CF439)</f>
        <v>0</v>
      </c>
      <c r="CG407" s="169">
        <f>SUM($AF407:BE407)-SUM($AF439:BE439)-SUM($C439:AB439)-SUM($BH439:CG439)</f>
        <v>0</v>
      </c>
      <c r="CH407" s="52"/>
      <c r="CI407" s="52"/>
      <c r="CJ407" s="67"/>
      <c r="CK407" s="67"/>
      <c r="CL407" s="67"/>
      <c r="CM407" s="67"/>
      <c r="CN407" s="67"/>
      <c r="CO407" s="67"/>
      <c r="CP407" s="67"/>
      <c r="CQ407" s="67">
        <f>1-J407</f>
        <v>1</v>
      </c>
      <c r="CR407" s="67">
        <f t="shared" si="79"/>
        <v>0.99976976256463745</v>
      </c>
      <c r="CS407" s="67">
        <f t="shared" si="79"/>
        <v>0.9997691294782648</v>
      </c>
      <c r="CT407" s="67">
        <f t="shared" si="79"/>
        <v>0.99976849639189214</v>
      </c>
      <c r="CU407" s="67">
        <f t="shared" si="79"/>
        <v>0.99976786330551937</v>
      </c>
      <c r="CV407" s="67">
        <f t="shared" si="79"/>
        <v>0.99957734326454661</v>
      </c>
      <c r="CW407" s="67">
        <f t="shared" si="79"/>
        <v>0.99957619372435047</v>
      </c>
      <c r="CX407" s="67">
        <f t="shared" si="79"/>
        <v>0.99957504418415433</v>
      </c>
      <c r="CY407" s="67">
        <f t="shared" si="79"/>
        <v>0.99957389464395818</v>
      </c>
      <c r="CZ407" s="67">
        <f t="shared" si="79"/>
        <v>0.99957274510376204</v>
      </c>
      <c r="DA407" s="67">
        <f t="shared" si="79"/>
        <v>0.99929350982487897</v>
      </c>
      <c r="DB407" s="67">
        <f t="shared" si="79"/>
        <v>0.99929161409555078</v>
      </c>
      <c r="DC407" s="67">
        <f t="shared" si="79"/>
        <v>0.99928971836622249</v>
      </c>
      <c r="DD407" s="67">
        <f t="shared" si="79"/>
        <v>0.99928782263689431</v>
      </c>
      <c r="DE407" s="67">
        <f t="shared" si="79"/>
        <v>0.99928592690756612</v>
      </c>
      <c r="DF407" s="67">
        <f t="shared" si="79"/>
        <v>0.99884300919230773</v>
      </c>
      <c r="DG407" s="67">
        <f t="shared" si="79"/>
        <v>0.99883994573292234</v>
      </c>
      <c r="DH407" s="67">
        <f t="shared" si="79"/>
        <v>0.99883688227353706</v>
      </c>
      <c r="DI407" s="67">
        <f t="shared" si="79"/>
        <v>0.99883381881415179</v>
      </c>
      <c r="DL407" s="53"/>
      <c r="DM407" s="188" t="str">
        <f t="shared" si="81"/>
        <v/>
      </c>
      <c r="DN407" s="188" t="str">
        <f t="shared" si="80"/>
        <v/>
      </c>
      <c r="DO407" s="188" t="str">
        <f t="shared" si="80"/>
        <v/>
      </c>
      <c r="DP407" s="188" t="str">
        <f t="shared" si="80"/>
        <v/>
      </c>
      <c r="DQ407" s="188" t="str">
        <f t="shared" si="80"/>
        <v/>
      </c>
      <c r="DR407" s="188" t="str">
        <f t="shared" si="80"/>
        <v/>
      </c>
      <c r="DS407" s="188" t="str">
        <f t="shared" si="80"/>
        <v/>
      </c>
      <c r="DT407" s="188" t="str">
        <f t="shared" si="80"/>
        <v/>
      </c>
      <c r="DU407" s="188" t="str">
        <f t="shared" si="80"/>
        <v/>
      </c>
      <c r="DV407" s="188" t="str">
        <f t="shared" si="80"/>
        <v/>
      </c>
      <c r="DW407" s="188" t="str">
        <f t="shared" si="80"/>
        <v/>
      </c>
      <c r="DX407" s="188" t="str">
        <f t="shared" si="80"/>
        <v/>
      </c>
      <c r="DY407" s="188" t="str">
        <f t="shared" si="80"/>
        <v/>
      </c>
      <c r="DZ407" s="188" t="str">
        <f t="shared" si="80"/>
        <v/>
      </c>
      <c r="EA407" s="188" t="str">
        <f t="shared" si="80"/>
        <v/>
      </c>
      <c r="EB407" s="188" t="str">
        <f t="shared" si="80"/>
        <v/>
      </c>
      <c r="EC407" s="188" t="str">
        <f t="shared" si="80"/>
        <v/>
      </c>
      <c r="ED407" s="188" t="str">
        <f t="shared" si="80"/>
        <v/>
      </c>
      <c r="EE407" s="188" t="str">
        <f t="shared" si="80"/>
        <v/>
      </c>
      <c r="EF407" s="188" t="str">
        <f t="shared" si="80"/>
        <v/>
      </c>
      <c r="EG407" s="188" t="str">
        <f t="shared" si="80"/>
        <v/>
      </c>
      <c r="EH407" s="188" t="str">
        <f t="shared" si="80"/>
        <v/>
      </c>
      <c r="EI407" s="188" t="str">
        <f t="shared" si="80"/>
        <v/>
      </c>
      <c r="EJ407" s="188" t="str">
        <f t="shared" si="80"/>
        <v/>
      </c>
      <c r="EK407" s="188" t="str">
        <f t="shared" si="80"/>
        <v/>
      </c>
    </row>
    <row r="408" spans="1:141" x14ac:dyDescent="0.3">
      <c r="B408" s="1">
        <v>9</v>
      </c>
      <c r="C408" s="173"/>
      <c r="D408" s="173"/>
      <c r="E408" s="173"/>
      <c r="F408" s="173"/>
      <c r="G408" s="173"/>
      <c r="H408" s="173"/>
      <c r="I408" s="173"/>
      <c r="J408" s="173"/>
      <c r="K408" s="173"/>
      <c r="L408" s="173">
        <f t="shared" si="78"/>
        <v>2.3023743536253991E-4</v>
      </c>
      <c r="M408" s="173">
        <f t="shared" si="78"/>
        <v>2.308705217352279E-4</v>
      </c>
      <c r="N408" s="173">
        <f t="shared" si="78"/>
        <v>2.3150360810791587E-4</v>
      </c>
      <c r="O408" s="173">
        <f t="shared" si="78"/>
        <v>2.321366944806038E-4</v>
      </c>
      <c r="P408" s="173">
        <f t="shared" si="78"/>
        <v>4.2265673545334795E-4</v>
      </c>
      <c r="Q408" s="173">
        <f t="shared" si="78"/>
        <v>4.2380627564949969E-4</v>
      </c>
      <c r="R408" s="173">
        <f t="shared" si="78"/>
        <v>4.2495581584565143E-4</v>
      </c>
      <c r="S408" s="173">
        <f t="shared" si="78"/>
        <v>4.2610535604180322E-4</v>
      </c>
      <c r="T408" s="173">
        <f t="shared" si="78"/>
        <v>4.2725489623795496E-4</v>
      </c>
      <c r="U408" s="173">
        <f t="shared" si="78"/>
        <v>7.0649017512104749E-4</v>
      </c>
      <c r="V408" s="173">
        <f t="shared" si="78"/>
        <v>7.0838590444926794E-4</v>
      </c>
      <c r="W408" s="173">
        <f t="shared" si="78"/>
        <v>7.102816337774885E-4</v>
      </c>
      <c r="X408" s="173">
        <f t="shared" si="78"/>
        <v>7.1217736310570906E-4</v>
      </c>
      <c r="Y408" s="173">
        <f t="shared" si="78"/>
        <v>7.1407309243392962E-4</v>
      </c>
      <c r="Z408" s="173">
        <f t="shared" si="78"/>
        <v>1.156990807692289E-3</v>
      </c>
      <c r="AA408" s="173">
        <f t="shared" si="78"/>
        <v>1.1600542670776089E-3</v>
      </c>
      <c r="AB408" s="173">
        <f t="shared" si="78"/>
        <v>1.1631177264629291E-3</v>
      </c>
      <c r="AC408" s="155"/>
      <c r="AD408" s="155"/>
      <c r="AE408" s="155"/>
      <c r="AF408" s="155"/>
      <c r="AG408" s="174">
        <f>D408*D51*PRODUCT($CJ408:CJ408)</f>
        <v>0</v>
      </c>
      <c r="AH408" s="174">
        <f>E408*E51*PRODUCT($CJ408:CK408)</f>
        <v>0</v>
      </c>
      <c r="AI408" s="174">
        <f>F408*F51*PRODUCT($CJ408:CL408)</f>
        <v>0</v>
      </c>
      <c r="AJ408" s="174">
        <f>G408*G51*PRODUCT($CJ408:CM408)</f>
        <v>0</v>
      </c>
      <c r="AK408" s="174">
        <f>H408*H51*PRODUCT($CJ408:CN408)</f>
        <v>0</v>
      </c>
      <c r="AL408" s="174">
        <f>I408*I51*PRODUCT($CJ408:CO408)</f>
        <v>0</v>
      </c>
      <c r="AM408" s="174">
        <f>J408*J51*PRODUCT($CJ408:CP408)</f>
        <v>0</v>
      </c>
      <c r="AN408" s="174">
        <f>K408*K51*PRODUCT($CJ408:CQ408)</f>
        <v>0</v>
      </c>
      <c r="AO408" s="174">
        <f>L408*L51*PRODUCT($CJ408:CR408)</f>
        <v>0</v>
      </c>
      <c r="AP408" s="174">
        <f>M408*M51*PRODUCT($CJ408:CS408)</f>
        <v>0</v>
      </c>
      <c r="AQ408" s="174">
        <f>N408*N51*PRODUCT($CJ408:CT408)</f>
        <v>0</v>
      </c>
      <c r="AR408" s="174">
        <f>O408*O51*PRODUCT($CJ408:CU408)</f>
        <v>0</v>
      </c>
      <c r="AS408" s="174">
        <f>P408*P51*PRODUCT($CJ408:CV408)</f>
        <v>0</v>
      </c>
      <c r="AT408" s="174">
        <f>Q408*Q51*PRODUCT($CJ408:CW408)</f>
        <v>0</v>
      </c>
      <c r="AU408" s="174">
        <f>R408*R51*PRODUCT($CJ408:CX408)</f>
        <v>0</v>
      </c>
      <c r="AV408" s="174">
        <f>S408*S51*PRODUCT($CJ408:CY408)</f>
        <v>0</v>
      </c>
      <c r="AW408" s="174">
        <f>T408*T51*PRODUCT($CJ408:CZ408)</f>
        <v>0</v>
      </c>
      <c r="AX408" s="174">
        <f>U408*U51*PRODUCT($CJ408:DA408)</f>
        <v>0</v>
      </c>
      <c r="AY408" s="174">
        <f>V408*V51*PRODUCT($CJ408:DB408)</f>
        <v>0</v>
      </c>
      <c r="AZ408" s="174">
        <f>W408*W51*PRODUCT($CJ408:DC408)</f>
        <v>0</v>
      </c>
      <c r="BA408" s="174">
        <f>X408*X51*PRODUCT($CJ408:DD408)</f>
        <v>0</v>
      </c>
      <c r="BB408" s="174">
        <f>Y408*Y51*PRODUCT($CJ408:DE408)</f>
        <v>0</v>
      </c>
      <c r="BC408" s="174">
        <f>Z408*Z51*PRODUCT($CJ408:DF408)</f>
        <v>0</v>
      </c>
      <c r="BD408" s="174">
        <f>AA408*AA51*PRODUCT($CJ408:DG408)</f>
        <v>0</v>
      </c>
      <c r="BE408" s="174">
        <f>AB408*AB51*PRODUCT($CJ408:DH408)</f>
        <v>0</v>
      </c>
      <c r="BF408" s="176"/>
      <c r="BG408" s="176"/>
      <c r="BH408" s="176"/>
      <c r="BI408" s="169">
        <f>SUM($AF408:AG408)-SUM($AF440:AG440)-SUM($C440:D440)-SUM($BH440:BI440)</f>
        <v>0</v>
      </c>
      <c r="BJ408" s="169">
        <f>SUM($AF408:AH408)-SUM($AF440:AH440)-SUM($C440:E440)-SUM($BH440:BJ440)</f>
        <v>0</v>
      </c>
      <c r="BK408" s="169">
        <f>SUM($AF408:AI408)-SUM($AF440:AI440)-SUM($C440:F440)-SUM($BH440:BK440)</f>
        <v>0</v>
      </c>
      <c r="BL408" s="169">
        <f>SUM($AF408:AJ408)-SUM($AF440:AJ440)-SUM($C440:G440)-SUM($BH440:BL440)</f>
        <v>0</v>
      </c>
      <c r="BM408" s="169">
        <f>SUM($AF408:AK408)-SUM($AF440:AK440)-SUM($C440:H440)-SUM($BH440:BM440)</f>
        <v>0</v>
      </c>
      <c r="BN408" s="169">
        <f>SUM($AF408:AL408)-SUM($AF440:AL440)-SUM($C440:I440)-SUM($BH440:BN440)</f>
        <v>0</v>
      </c>
      <c r="BO408" s="169">
        <f>SUM($AF408:AM408)-SUM($AF440:AM440)-SUM($C440:J440)-SUM($BH440:BO440)</f>
        <v>0</v>
      </c>
      <c r="BP408" s="169">
        <f>SUM($AF408:AN408)-SUM($AF440:AN440)-SUM($C440:K440)-SUM($BH440:BP440)</f>
        <v>0</v>
      </c>
      <c r="BQ408" s="169">
        <f>SUM($AF408:AO408)-SUM($AF440:AO440)-SUM($C440:L440)-SUM($BH440:BQ440)</f>
        <v>0</v>
      </c>
      <c r="BR408" s="169">
        <f>SUM($AF408:AP408)-SUM($AF440:AP440)-SUM($C440:M440)-SUM($BH440:BR440)</f>
        <v>0</v>
      </c>
      <c r="BS408" s="169">
        <f>SUM($AF408:AQ408)-SUM($AF440:AQ440)-SUM($C440:N440)-SUM($BH440:BS440)</f>
        <v>0</v>
      </c>
      <c r="BT408" s="169">
        <f>SUM($AF408:AR408)-SUM($AF440:AR440)-SUM($C440:O440)-SUM($BH440:BT440)</f>
        <v>0</v>
      </c>
      <c r="BU408" s="169">
        <f>SUM($AF408:AS408)-SUM($AF440:AS440)-SUM($C440:P440)-SUM($BH440:BU440)</f>
        <v>0</v>
      </c>
      <c r="BV408" s="169">
        <f>SUM($AF408:AT408)-SUM($AF440:AT440)-SUM($C440:Q440)-SUM($BH440:BV440)</f>
        <v>0</v>
      </c>
      <c r="BW408" s="169">
        <f>SUM($AF408:AU408)-SUM($AF440:AU440)-SUM($C440:R440)-SUM($BH440:BW440)</f>
        <v>0</v>
      </c>
      <c r="BX408" s="169">
        <f>SUM($AF408:AV408)-SUM($AF440:AV440)-SUM($C440:S440)-SUM($BH440:BX440)</f>
        <v>0</v>
      </c>
      <c r="BY408" s="169">
        <f>SUM($AF408:AW408)-SUM($AF440:AW440)-SUM($C440:T440)-SUM($BH440:BY440)</f>
        <v>0</v>
      </c>
      <c r="BZ408" s="169">
        <f>SUM($AF408:AX408)-SUM($AF440:AX440)-SUM($C440:U440)-SUM($BH440:BZ440)</f>
        <v>0</v>
      </c>
      <c r="CA408" s="169">
        <f>SUM($AF408:AY408)-SUM($AF440:AY440)-SUM($C440:V440)-SUM($BH440:CA440)</f>
        <v>0</v>
      </c>
      <c r="CB408" s="169">
        <f>SUM($AF408:AZ408)-SUM($AF440:AZ440)-SUM($C440:W440)-SUM($BH440:CB440)</f>
        <v>0</v>
      </c>
      <c r="CC408" s="169">
        <f>SUM($AF408:BA408)-SUM($AF440:BA440)-SUM($C440:X440)-SUM($BH440:CC440)</f>
        <v>0</v>
      </c>
      <c r="CD408" s="169">
        <f>SUM($AF408:BB408)-SUM($AF440:BB440)-SUM($C440:Y440)-SUM($BH440:CD440)</f>
        <v>0</v>
      </c>
      <c r="CE408" s="169">
        <f>SUM($AF408:BC408)-SUM($AF440:BC440)-SUM($C440:Z440)-SUM($BH440:CE440)</f>
        <v>0</v>
      </c>
      <c r="CF408" s="169">
        <f>SUM($AF408:BD408)-SUM($AF440:BD440)-SUM($C440:AA440)-SUM($BH440:CF440)</f>
        <v>0</v>
      </c>
      <c r="CG408" s="169">
        <f>SUM($AF408:BE408)-SUM($AF440:BE440)-SUM($C440:AB440)-SUM($BH440:CG440)</f>
        <v>0</v>
      </c>
      <c r="CH408" s="52"/>
      <c r="CI408" s="52"/>
      <c r="CJ408" s="67"/>
      <c r="CK408" s="67"/>
      <c r="CL408" s="67"/>
      <c r="CM408" s="67"/>
      <c r="CN408" s="67"/>
      <c r="CO408" s="67"/>
      <c r="CP408" s="67"/>
      <c r="CQ408" s="67"/>
      <c r="CR408" s="67">
        <f>1-K408</f>
        <v>1</v>
      </c>
      <c r="CS408" s="67">
        <f t="shared" si="79"/>
        <v>0.99976976256463745</v>
      </c>
      <c r="CT408" s="67">
        <f t="shared" si="79"/>
        <v>0.9997691294782648</v>
      </c>
      <c r="CU408" s="67">
        <f t="shared" si="79"/>
        <v>0.99976849639189214</v>
      </c>
      <c r="CV408" s="67">
        <f t="shared" si="79"/>
        <v>0.99976786330551937</v>
      </c>
      <c r="CW408" s="67">
        <f t="shared" si="79"/>
        <v>0.99957734326454661</v>
      </c>
      <c r="CX408" s="67">
        <f t="shared" si="79"/>
        <v>0.99957619372435047</v>
      </c>
      <c r="CY408" s="67">
        <f t="shared" si="79"/>
        <v>0.99957504418415433</v>
      </c>
      <c r="CZ408" s="67">
        <f t="shared" si="79"/>
        <v>0.99957389464395818</v>
      </c>
      <c r="DA408" s="67">
        <f t="shared" si="79"/>
        <v>0.99957274510376204</v>
      </c>
      <c r="DB408" s="67">
        <f t="shared" si="79"/>
        <v>0.99929350982487897</v>
      </c>
      <c r="DC408" s="67">
        <f t="shared" si="79"/>
        <v>0.99929161409555078</v>
      </c>
      <c r="DD408" s="67">
        <f t="shared" si="79"/>
        <v>0.99928971836622249</v>
      </c>
      <c r="DE408" s="67">
        <f t="shared" si="79"/>
        <v>0.99928782263689431</v>
      </c>
      <c r="DF408" s="67">
        <f t="shared" si="79"/>
        <v>0.99928592690756612</v>
      </c>
      <c r="DG408" s="67">
        <f t="shared" si="79"/>
        <v>0.99884300919230773</v>
      </c>
      <c r="DH408" s="67">
        <f t="shared" si="79"/>
        <v>0.99883994573292234</v>
      </c>
      <c r="DI408" s="67">
        <f t="shared" si="79"/>
        <v>0.99883688227353706</v>
      </c>
      <c r="DL408" s="53"/>
      <c r="DM408" s="188" t="str">
        <f t="shared" si="81"/>
        <v/>
      </c>
      <c r="DN408" s="188" t="str">
        <f t="shared" si="80"/>
        <v/>
      </c>
      <c r="DO408" s="188" t="str">
        <f t="shared" si="80"/>
        <v/>
      </c>
      <c r="DP408" s="188" t="str">
        <f t="shared" si="80"/>
        <v/>
      </c>
      <c r="DQ408" s="188" t="str">
        <f t="shared" si="80"/>
        <v/>
      </c>
      <c r="DR408" s="188" t="str">
        <f t="shared" si="80"/>
        <v/>
      </c>
      <c r="DS408" s="188" t="str">
        <f t="shared" si="80"/>
        <v/>
      </c>
      <c r="DT408" s="188" t="str">
        <f t="shared" si="80"/>
        <v/>
      </c>
      <c r="DU408" s="188" t="str">
        <f t="shared" si="80"/>
        <v/>
      </c>
      <c r="DV408" s="188" t="str">
        <f t="shared" si="80"/>
        <v/>
      </c>
      <c r="DW408" s="188" t="str">
        <f t="shared" si="80"/>
        <v/>
      </c>
      <c r="DX408" s="188" t="str">
        <f t="shared" si="80"/>
        <v/>
      </c>
      <c r="DY408" s="188" t="str">
        <f t="shared" si="80"/>
        <v/>
      </c>
      <c r="DZ408" s="188" t="str">
        <f t="shared" si="80"/>
        <v/>
      </c>
      <c r="EA408" s="188" t="str">
        <f t="shared" si="80"/>
        <v/>
      </c>
      <c r="EB408" s="188" t="str">
        <f t="shared" si="80"/>
        <v/>
      </c>
      <c r="EC408" s="188" t="str">
        <f t="shared" si="80"/>
        <v/>
      </c>
      <c r="ED408" s="188" t="str">
        <f t="shared" si="80"/>
        <v/>
      </c>
      <c r="EE408" s="188" t="str">
        <f t="shared" si="80"/>
        <v/>
      </c>
      <c r="EF408" s="188" t="str">
        <f t="shared" si="80"/>
        <v/>
      </c>
      <c r="EG408" s="188" t="str">
        <f t="shared" si="80"/>
        <v/>
      </c>
      <c r="EH408" s="188" t="str">
        <f t="shared" si="80"/>
        <v/>
      </c>
      <c r="EI408" s="188" t="str">
        <f t="shared" si="80"/>
        <v/>
      </c>
      <c r="EJ408" s="188" t="str">
        <f t="shared" si="80"/>
        <v/>
      </c>
      <c r="EK408" s="188" t="str">
        <f t="shared" si="80"/>
        <v/>
      </c>
    </row>
    <row r="409" spans="1:141" x14ac:dyDescent="0.3">
      <c r="B409" s="1">
        <v>10</v>
      </c>
      <c r="C409" s="173"/>
      <c r="D409" s="173"/>
      <c r="E409" s="173"/>
      <c r="F409" s="173"/>
      <c r="G409" s="173"/>
      <c r="H409" s="173"/>
      <c r="I409" s="173"/>
      <c r="J409" s="173"/>
      <c r="K409" s="173"/>
      <c r="L409" s="173"/>
      <c r="M409" s="173">
        <f t="shared" si="78"/>
        <v>2.3023743536253991E-4</v>
      </c>
      <c r="N409" s="173">
        <f t="shared" si="78"/>
        <v>2.308705217352279E-4</v>
      </c>
      <c r="O409" s="173">
        <f t="shared" si="78"/>
        <v>2.3150360810791587E-4</v>
      </c>
      <c r="P409" s="173">
        <f t="shared" si="78"/>
        <v>2.321366944806038E-4</v>
      </c>
      <c r="Q409" s="173">
        <f t="shared" si="78"/>
        <v>4.2265673545334795E-4</v>
      </c>
      <c r="R409" s="173">
        <f t="shared" si="78"/>
        <v>4.2380627564949969E-4</v>
      </c>
      <c r="S409" s="173">
        <f t="shared" si="78"/>
        <v>4.2495581584565143E-4</v>
      </c>
      <c r="T409" s="173">
        <f t="shared" si="78"/>
        <v>4.2610535604180322E-4</v>
      </c>
      <c r="U409" s="173">
        <f t="shared" si="78"/>
        <v>4.2725489623795496E-4</v>
      </c>
      <c r="V409" s="173">
        <f t="shared" si="78"/>
        <v>7.0649017512104749E-4</v>
      </c>
      <c r="W409" s="173">
        <f t="shared" si="78"/>
        <v>7.0838590444926794E-4</v>
      </c>
      <c r="X409" s="173">
        <f t="shared" si="78"/>
        <v>7.102816337774885E-4</v>
      </c>
      <c r="Y409" s="173">
        <f t="shared" si="78"/>
        <v>7.1217736310570906E-4</v>
      </c>
      <c r="Z409" s="173">
        <f t="shared" si="78"/>
        <v>7.1407309243392962E-4</v>
      </c>
      <c r="AA409" s="173">
        <f t="shared" si="78"/>
        <v>1.156990807692289E-3</v>
      </c>
      <c r="AB409" s="173">
        <f t="shared" si="78"/>
        <v>1.1600542670776089E-3</v>
      </c>
      <c r="AC409" s="155"/>
      <c r="AD409" s="155"/>
      <c r="AE409" s="155"/>
      <c r="AF409" s="67"/>
      <c r="AG409" s="174">
        <f>D409*D52*PRODUCT($CJ409:CJ409)</f>
        <v>0</v>
      </c>
      <c r="AH409" s="174">
        <f>E409*E52*PRODUCT($CJ409:CK409)</f>
        <v>0</v>
      </c>
      <c r="AI409" s="174">
        <f>F409*F52*PRODUCT($CJ409:CL409)</f>
        <v>0</v>
      </c>
      <c r="AJ409" s="174">
        <f>G409*G52*PRODUCT($CJ409:CM409)</f>
        <v>0</v>
      </c>
      <c r="AK409" s="174">
        <f>H409*H52*PRODUCT($CJ409:CN409)</f>
        <v>0</v>
      </c>
      <c r="AL409" s="174">
        <f>I409*I52*PRODUCT($CJ409:CO409)</f>
        <v>0</v>
      </c>
      <c r="AM409" s="174">
        <f>J409*J52*PRODUCT($CJ409:CP409)</f>
        <v>0</v>
      </c>
      <c r="AN409" s="174">
        <f>K409*K52*PRODUCT($CJ409:CQ409)</f>
        <v>0</v>
      </c>
      <c r="AO409" s="174">
        <f>L409*L52*PRODUCT($CJ409:CR409)</f>
        <v>0</v>
      </c>
      <c r="AP409" s="174">
        <f>M409*M52*PRODUCT($CJ409:CS409)</f>
        <v>0</v>
      </c>
      <c r="AQ409" s="174">
        <f>N409*N52*PRODUCT($CJ409:CT409)</f>
        <v>0</v>
      </c>
      <c r="AR409" s="174">
        <f>O409*O52*PRODUCT($CJ409:CU409)</f>
        <v>0</v>
      </c>
      <c r="AS409" s="174">
        <f>P409*P52*PRODUCT($CJ409:CV409)</f>
        <v>0</v>
      </c>
      <c r="AT409" s="174">
        <f>Q409*Q52*PRODUCT($CJ409:CW409)</f>
        <v>0</v>
      </c>
      <c r="AU409" s="174">
        <f>R409*R52*PRODUCT($CJ409:CX409)</f>
        <v>0</v>
      </c>
      <c r="AV409" s="174">
        <f>S409*S52*PRODUCT($CJ409:CY409)</f>
        <v>0</v>
      </c>
      <c r="AW409" s="174">
        <f>T409*T52*PRODUCT($CJ409:CZ409)</f>
        <v>0</v>
      </c>
      <c r="AX409" s="174">
        <f>U409*U52*PRODUCT($CJ409:DA409)</f>
        <v>0</v>
      </c>
      <c r="AY409" s="174">
        <f>V409*V52*PRODUCT($CJ409:DB409)</f>
        <v>0</v>
      </c>
      <c r="AZ409" s="174">
        <f>W409*W52*PRODUCT($CJ409:DC409)</f>
        <v>0</v>
      </c>
      <c r="BA409" s="174">
        <f>X409*X52*PRODUCT($CJ409:DD409)</f>
        <v>0</v>
      </c>
      <c r="BB409" s="174">
        <f>Y409*Y52*PRODUCT($CJ409:DE409)</f>
        <v>0</v>
      </c>
      <c r="BC409" s="174">
        <f>Z409*Z52*PRODUCT($CJ409:DF409)</f>
        <v>0</v>
      </c>
      <c r="BD409" s="174">
        <f>AA409*AA52*PRODUCT($CJ409:DG409)</f>
        <v>0</v>
      </c>
      <c r="BE409" s="174">
        <f>AB409*AB52*PRODUCT($CJ409:DH409)</f>
        <v>0</v>
      </c>
      <c r="BF409" s="176"/>
      <c r="BG409" s="93"/>
      <c r="BH409" s="93"/>
      <c r="BI409" s="169">
        <f>SUM($AF409:AG409)-SUM($AF441:AG441)-SUM($C441:D441)-SUM($BH441:BI441)</f>
        <v>0</v>
      </c>
      <c r="BJ409" s="169">
        <f>SUM($AF409:AH409)-SUM($AF441:AH441)-SUM($C441:E441)-SUM($BH441:BJ441)</f>
        <v>0</v>
      </c>
      <c r="BK409" s="169">
        <f>SUM($AF409:AI409)-SUM($AF441:AI441)-SUM($C441:F441)-SUM($BH441:BK441)</f>
        <v>0</v>
      </c>
      <c r="BL409" s="169">
        <f>SUM($AF409:AJ409)-SUM($AF441:AJ441)-SUM($C441:G441)-SUM($BH441:BL441)</f>
        <v>0</v>
      </c>
      <c r="BM409" s="169">
        <f>SUM($AF409:AK409)-SUM($AF441:AK441)-SUM($C441:H441)-SUM($BH441:BM441)</f>
        <v>0</v>
      </c>
      <c r="BN409" s="169">
        <f>SUM($AF409:AL409)-SUM($AF441:AL441)-SUM($C441:I441)-SUM($BH441:BN441)</f>
        <v>0</v>
      </c>
      <c r="BO409" s="169">
        <f>SUM($AF409:AM409)-SUM($AF441:AM441)-SUM($C441:J441)-SUM($BH441:BO441)</f>
        <v>0</v>
      </c>
      <c r="BP409" s="169">
        <f>SUM($AF409:AN409)-SUM($AF441:AN441)-SUM($C441:K441)-SUM($BH441:BP441)</f>
        <v>0</v>
      </c>
      <c r="BQ409" s="169">
        <f>SUM($AF409:AO409)-SUM($AF441:AO441)-SUM($C441:L441)-SUM($BH441:BQ441)</f>
        <v>0</v>
      </c>
      <c r="BR409" s="169">
        <f>SUM($AF409:AP409)-SUM($AF441:AP441)-SUM($C441:M441)-SUM($BH441:BR441)</f>
        <v>0</v>
      </c>
      <c r="BS409" s="169">
        <f>SUM($AF409:AQ409)-SUM($AF441:AQ441)-SUM($C441:N441)-SUM($BH441:BS441)</f>
        <v>0</v>
      </c>
      <c r="BT409" s="169">
        <f>SUM($AF409:AR409)-SUM($AF441:AR441)-SUM($C441:O441)-SUM($BH441:BT441)</f>
        <v>0</v>
      </c>
      <c r="BU409" s="169">
        <f>SUM($AF409:AS409)-SUM($AF441:AS441)-SUM($C441:P441)-SUM($BH441:BU441)</f>
        <v>0</v>
      </c>
      <c r="BV409" s="169">
        <f>SUM($AF409:AT409)-SUM($AF441:AT441)-SUM($C441:Q441)-SUM($BH441:BV441)</f>
        <v>0</v>
      </c>
      <c r="BW409" s="169">
        <f>SUM($AF409:AU409)-SUM($AF441:AU441)-SUM($C441:R441)-SUM($BH441:BW441)</f>
        <v>0</v>
      </c>
      <c r="BX409" s="169">
        <f>SUM($AF409:AV409)-SUM($AF441:AV441)-SUM($C441:S441)-SUM($BH441:BX441)</f>
        <v>0</v>
      </c>
      <c r="BY409" s="169">
        <f>SUM($AF409:AW409)-SUM($AF441:AW441)-SUM($C441:T441)-SUM($BH441:BY441)</f>
        <v>0</v>
      </c>
      <c r="BZ409" s="169">
        <f>SUM($AF409:AX409)-SUM($AF441:AX441)-SUM($C441:U441)-SUM($BH441:BZ441)</f>
        <v>0</v>
      </c>
      <c r="CA409" s="169">
        <f>SUM($AF409:AY409)-SUM($AF441:AY441)-SUM($C441:V441)-SUM($BH441:CA441)</f>
        <v>0</v>
      </c>
      <c r="CB409" s="169">
        <f>SUM($AF409:AZ409)-SUM($AF441:AZ441)-SUM($C441:W441)-SUM($BH441:CB441)</f>
        <v>0</v>
      </c>
      <c r="CC409" s="169">
        <f>SUM($AF409:BA409)-SUM($AF441:BA441)-SUM($C441:X441)-SUM($BH441:CC441)</f>
        <v>0</v>
      </c>
      <c r="CD409" s="169">
        <f>SUM($AF409:BB409)-SUM($AF441:BB441)-SUM($C441:Y441)-SUM($BH441:CD441)</f>
        <v>0</v>
      </c>
      <c r="CE409" s="169">
        <f>SUM($AF409:BC409)-SUM($AF441:BC441)-SUM($C441:Z441)-SUM($BH441:CE441)</f>
        <v>0</v>
      </c>
      <c r="CF409" s="169">
        <f>SUM($AF409:BD409)-SUM($AF441:BD441)-SUM($C441:AA441)-SUM($BH441:CF441)</f>
        <v>0</v>
      </c>
      <c r="CG409" s="169">
        <f>SUM($AF409:BE409)-SUM($AF441:BE441)-SUM($C441:AB441)-SUM($BH441:CG441)</f>
        <v>0</v>
      </c>
      <c r="CH409" s="52"/>
      <c r="CI409" s="52"/>
      <c r="CJ409" s="67"/>
      <c r="CK409" s="67"/>
      <c r="CL409" s="67"/>
      <c r="CM409" s="67"/>
      <c r="CN409" s="67"/>
      <c r="CO409" s="67"/>
      <c r="CP409" s="67"/>
      <c r="CQ409" s="67"/>
      <c r="CR409" s="67"/>
      <c r="CS409" s="67">
        <f>1-L409</f>
        <v>1</v>
      </c>
      <c r="CT409" s="67">
        <f t="shared" si="79"/>
        <v>0.99976976256463745</v>
      </c>
      <c r="CU409" s="67">
        <f t="shared" si="79"/>
        <v>0.9997691294782648</v>
      </c>
      <c r="CV409" s="67">
        <f t="shared" si="79"/>
        <v>0.99976849639189214</v>
      </c>
      <c r="CW409" s="67">
        <f t="shared" si="79"/>
        <v>0.99976786330551937</v>
      </c>
      <c r="CX409" s="67">
        <f t="shared" si="79"/>
        <v>0.99957734326454661</v>
      </c>
      <c r="CY409" s="67">
        <f t="shared" si="79"/>
        <v>0.99957619372435047</v>
      </c>
      <c r="CZ409" s="67">
        <f t="shared" si="79"/>
        <v>0.99957504418415433</v>
      </c>
      <c r="DA409" s="67">
        <f t="shared" si="79"/>
        <v>0.99957389464395818</v>
      </c>
      <c r="DB409" s="67">
        <f t="shared" si="79"/>
        <v>0.99957274510376204</v>
      </c>
      <c r="DC409" s="67">
        <f t="shared" si="79"/>
        <v>0.99929350982487897</v>
      </c>
      <c r="DD409" s="67">
        <f t="shared" si="79"/>
        <v>0.99929161409555078</v>
      </c>
      <c r="DE409" s="67">
        <f t="shared" si="79"/>
        <v>0.99928971836622249</v>
      </c>
      <c r="DF409" s="67">
        <f t="shared" si="79"/>
        <v>0.99928782263689431</v>
      </c>
      <c r="DG409" s="67">
        <f t="shared" si="79"/>
        <v>0.99928592690756612</v>
      </c>
      <c r="DH409" s="67">
        <f t="shared" si="79"/>
        <v>0.99884300919230773</v>
      </c>
      <c r="DI409" s="67">
        <f t="shared" si="79"/>
        <v>0.99883994573292234</v>
      </c>
      <c r="DL409" s="53"/>
      <c r="DM409" s="188" t="str">
        <f t="shared" si="81"/>
        <v/>
      </c>
      <c r="DN409" s="188" t="str">
        <f t="shared" si="80"/>
        <v/>
      </c>
      <c r="DO409" s="188" t="str">
        <f t="shared" si="80"/>
        <v/>
      </c>
      <c r="DP409" s="188" t="str">
        <f t="shared" si="80"/>
        <v/>
      </c>
      <c r="DQ409" s="188" t="str">
        <f t="shared" si="80"/>
        <v/>
      </c>
      <c r="DR409" s="188" t="str">
        <f t="shared" si="80"/>
        <v/>
      </c>
      <c r="DS409" s="188" t="str">
        <f t="shared" si="80"/>
        <v/>
      </c>
      <c r="DT409" s="188" t="str">
        <f t="shared" si="80"/>
        <v/>
      </c>
      <c r="DU409" s="188" t="str">
        <f t="shared" si="80"/>
        <v/>
      </c>
      <c r="DV409" s="188" t="str">
        <f t="shared" si="80"/>
        <v/>
      </c>
      <c r="DW409" s="188" t="str">
        <f t="shared" si="80"/>
        <v/>
      </c>
      <c r="DX409" s="188" t="str">
        <f t="shared" si="80"/>
        <v/>
      </c>
      <c r="DY409" s="188" t="str">
        <f t="shared" si="80"/>
        <v/>
      </c>
      <c r="DZ409" s="188" t="str">
        <f t="shared" si="80"/>
        <v/>
      </c>
      <c r="EA409" s="188" t="str">
        <f t="shared" si="80"/>
        <v/>
      </c>
      <c r="EB409" s="188" t="str">
        <f t="shared" si="80"/>
        <v/>
      </c>
      <c r="EC409" s="188" t="str">
        <f t="shared" si="80"/>
        <v/>
      </c>
      <c r="ED409" s="188" t="str">
        <f t="shared" si="80"/>
        <v/>
      </c>
      <c r="EE409" s="188" t="str">
        <f t="shared" si="80"/>
        <v/>
      </c>
      <c r="EF409" s="188" t="str">
        <f t="shared" si="80"/>
        <v/>
      </c>
      <c r="EG409" s="188" t="str">
        <f t="shared" si="80"/>
        <v/>
      </c>
      <c r="EH409" s="188" t="str">
        <f t="shared" si="80"/>
        <v/>
      </c>
      <c r="EI409" s="188" t="str">
        <f t="shared" si="80"/>
        <v/>
      </c>
      <c r="EJ409" s="188" t="str">
        <f t="shared" si="80"/>
        <v/>
      </c>
      <c r="EK409" s="188" t="str">
        <f t="shared" si="80"/>
        <v/>
      </c>
    </row>
    <row r="410" spans="1:141" x14ac:dyDescent="0.3">
      <c r="B410" s="1">
        <v>11</v>
      </c>
      <c r="C410" s="173"/>
      <c r="D410" s="173"/>
      <c r="E410" s="173"/>
      <c r="F410" s="173"/>
      <c r="G410" s="173"/>
      <c r="H410" s="173"/>
      <c r="I410" s="173"/>
      <c r="J410" s="173"/>
      <c r="K410" s="173"/>
      <c r="L410" s="173"/>
      <c r="M410" s="173"/>
      <c r="N410" s="173">
        <f t="shared" si="78"/>
        <v>2.3023743536253991E-4</v>
      </c>
      <c r="O410" s="173">
        <f t="shared" si="78"/>
        <v>2.308705217352279E-4</v>
      </c>
      <c r="P410" s="173">
        <f t="shared" si="78"/>
        <v>2.3150360810791587E-4</v>
      </c>
      <c r="Q410" s="173">
        <f t="shared" si="78"/>
        <v>2.321366944806038E-4</v>
      </c>
      <c r="R410" s="173">
        <f t="shared" si="78"/>
        <v>4.2265673545334795E-4</v>
      </c>
      <c r="S410" s="173">
        <f t="shared" si="78"/>
        <v>4.2380627564949969E-4</v>
      </c>
      <c r="T410" s="173">
        <f t="shared" si="78"/>
        <v>4.2495581584565143E-4</v>
      </c>
      <c r="U410" s="173">
        <f t="shared" si="78"/>
        <v>4.2610535604180322E-4</v>
      </c>
      <c r="V410" s="173">
        <f t="shared" si="78"/>
        <v>4.2725489623795496E-4</v>
      </c>
      <c r="W410" s="173">
        <f t="shared" si="78"/>
        <v>7.0649017512104749E-4</v>
      </c>
      <c r="X410" s="173">
        <f t="shared" si="78"/>
        <v>7.0838590444926794E-4</v>
      </c>
      <c r="Y410" s="173">
        <f t="shared" si="78"/>
        <v>7.102816337774885E-4</v>
      </c>
      <c r="Z410" s="173">
        <f t="shared" si="78"/>
        <v>7.1217736310570906E-4</v>
      </c>
      <c r="AA410" s="173">
        <f t="shared" si="78"/>
        <v>7.1407309243392962E-4</v>
      </c>
      <c r="AB410" s="173">
        <f t="shared" si="78"/>
        <v>1.156990807692289E-3</v>
      </c>
      <c r="AC410" s="155"/>
      <c r="AD410" s="155"/>
      <c r="AE410" s="155"/>
      <c r="AF410" s="155"/>
      <c r="AG410" s="174">
        <f>D410*D53*PRODUCT($CJ410:CJ410)</f>
        <v>0</v>
      </c>
      <c r="AH410" s="174">
        <f>E410*E53*PRODUCT($CJ410:CK410)</f>
        <v>0</v>
      </c>
      <c r="AI410" s="174">
        <f>F410*F53*PRODUCT($CJ410:CL410)</f>
        <v>0</v>
      </c>
      <c r="AJ410" s="174">
        <f>G410*G53*PRODUCT($CJ410:CM410)</f>
        <v>0</v>
      </c>
      <c r="AK410" s="174">
        <f>H410*H53*PRODUCT($CJ410:CN410)</f>
        <v>0</v>
      </c>
      <c r="AL410" s="174">
        <f>I410*I53*PRODUCT($CJ410:CO410)</f>
        <v>0</v>
      </c>
      <c r="AM410" s="174">
        <f>J410*J53*PRODUCT($CJ410:CP410)</f>
        <v>0</v>
      </c>
      <c r="AN410" s="174">
        <f>K410*K53*PRODUCT($CJ410:CQ410)</f>
        <v>0</v>
      </c>
      <c r="AO410" s="174">
        <f>L410*L53*PRODUCT($CJ410:CR410)</f>
        <v>0</v>
      </c>
      <c r="AP410" s="174">
        <f>M410*M53*PRODUCT($CJ410:CS410)</f>
        <v>0</v>
      </c>
      <c r="AQ410" s="174">
        <f>N410*N53*PRODUCT($CJ410:CT410)</f>
        <v>0</v>
      </c>
      <c r="AR410" s="174">
        <f>O410*O53*PRODUCT($CJ410:CU410)</f>
        <v>0</v>
      </c>
      <c r="AS410" s="174">
        <f>P410*P53*PRODUCT($CJ410:CV410)</f>
        <v>0</v>
      </c>
      <c r="AT410" s="174">
        <f>Q410*Q53*PRODUCT($CJ410:CW410)</f>
        <v>0</v>
      </c>
      <c r="AU410" s="174">
        <f>R410*R53*PRODUCT($CJ410:CX410)</f>
        <v>0</v>
      </c>
      <c r="AV410" s="174">
        <f>S410*S53*PRODUCT($CJ410:CY410)</f>
        <v>0</v>
      </c>
      <c r="AW410" s="174">
        <f>T410*T53*PRODUCT($CJ410:CZ410)</f>
        <v>0</v>
      </c>
      <c r="AX410" s="174">
        <f>U410*U53*PRODUCT($CJ410:DA410)</f>
        <v>0</v>
      </c>
      <c r="AY410" s="174">
        <f>V410*V53*PRODUCT($CJ410:DB410)</f>
        <v>0</v>
      </c>
      <c r="AZ410" s="174">
        <f>W410*W53*PRODUCT($CJ410:DC410)</f>
        <v>0</v>
      </c>
      <c r="BA410" s="174">
        <f>X410*X53*PRODUCT($CJ410:DD410)</f>
        <v>0</v>
      </c>
      <c r="BB410" s="174">
        <f>Y410*Y53*PRODUCT($CJ410:DE410)</f>
        <v>0</v>
      </c>
      <c r="BC410" s="174">
        <f>Z410*Z53*PRODUCT($CJ410:DF410)</f>
        <v>0</v>
      </c>
      <c r="BD410" s="174">
        <f>AA410*AA53*PRODUCT($CJ410:DG410)</f>
        <v>0</v>
      </c>
      <c r="BE410" s="174">
        <f>AB410*AB53*PRODUCT($CJ410:DH410)</f>
        <v>0</v>
      </c>
      <c r="BF410" s="176"/>
      <c r="BG410" s="176"/>
      <c r="BH410" s="93"/>
      <c r="BI410" s="169">
        <f>SUM($AF410:AG410)-SUM($AF442:AG442)-SUM($C442:D442)-SUM($BH442:BI442)</f>
        <v>0</v>
      </c>
      <c r="BJ410" s="169">
        <f>SUM($AF410:AH410)-SUM($AF442:AH442)-SUM($C442:E442)-SUM($BH442:BJ442)</f>
        <v>0</v>
      </c>
      <c r="BK410" s="169">
        <f>SUM($AF410:AI410)-SUM($AF442:AI442)-SUM($C442:F442)-SUM($BH442:BK442)</f>
        <v>0</v>
      </c>
      <c r="BL410" s="169">
        <f>SUM($AF410:AJ410)-SUM($AF442:AJ442)-SUM($C442:G442)-SUM($BH442:BL442)</f>
        <v>0</v>
      </c>
      <c r="BM410" s="169">
        <f>SUM($AF410:AK410)-SUM($AF442:AK442)-SUM($C442:H442)-SUM($BH442:BM442)</f>
        <v>0</v>
      </c>
      <c r="BN410" s="169">
        <f>SUM($AF410:AL410)-SUM($AF442:AL442)-SUM($C442:I442)-SUM($BH442:BN442)</f>
        <v>0</v>
      </c>
      <c r="BO410" s="169">
        <f>SUM($AF410:AM410)-SUM($AF442:AM442)-SUM($C442:J442)-SUM($BH442:BO442)</f>
        <v>0</v>
      </c>
      <c r="BP410" s="169">
        <f>SUM($AF410:AN410)-SUM($AF442:AN442)-SUM($C442:K442)-SUM($BH442:BP442)</f>
        <v>0</v>
      </c>
      <c r="BQ410" s="169">
        <f>SUM($AF410:AO410)-SUM($AF442:AO442)-SUM($C442:L442)-SUM($BH442:BQ442)</f>
        <v>0</v>
      </c>
      <c r="BR410" s="169">
        <f>SUM($AF410:AP410)-SUM($AF442:AP442)-SUM($C442:M442)-SUM($BH442:BR442)</f>
        <v>0</v>
      </c>
      <c r="BS410" s="169">
        <f>SUM($AF410:AQ410)-SUM($AF442:AQ442)-SUM($C442:N442)-SUM($BH442:BS442)</f>
        <v>0</v>
      </c>
      <c r="BT410" s="169">
        <f>SUM($AF410:AR410)-SUM($AF442:AR442)-SUM($C442:O442)-SUM($BH442:BT442)</f>
        <v>0</v>
      </c>
      <c r="BU410" s="169">
        <f>SUM($AF410:AS410)-SUM($AF442:AS442)-SUM($C442:P442)-SUM($BH442:BU442)</f>
        <v>0</v>
      </c>
      <c r="BV410" s="169">
        <f>SUM($AF410:AT410)-SUM($AF442:AT442)-SUM($C442:Q442)-SUM($BH442:BV442)</f>
        <v>0</v>
      </c>
      <c r="BW410" s="169">
        <f>SUM($AF410:AU410)-SUM($AF442:AU442)-SUM($C442:R442)-SUM($BH442:BW442)</f>
        <v>0</v>
      </c>
      <c r="BX410" s="169">
        <f>SUM($AF410:AV410)-SUM($AF442:AV442)-SUM($C442:S442)-SUM($BH442:BX442)</f>
        <v>0</v>
      </c>
      <c r="BY410" s="169">
        <f>SUM($AF410:AW410)-SUM($AF442:AW442)-SUM($C442:T442)-SUM($BH442:BY442)</f>
        <v>0</v>
      </c>
      <c r="BZ410" s="169">
        <f>SUM($AF410:AX410)-SUM($AF442:AX442)-SUM($C442:U442)-SUM($BH442:BZ442)</f>
        <v>0</v>
      </c>
      <c r="CA410" s="169">
        <f>SUM($AF410:AY410)-SUM($AF442:AY442)-SUM($C442:V442)-SUM($BH442:CA442)</f>
        <v>0</v>
      </c>
      <c r="CB410" s="169">
        <f>SUM($AF410:AZ410)-SUM($AF442:AZ442)-SUM($C442:W442)-SUM($BH442:CB442)</f>
        <v>0</v>
      </c>
      <c r="CC410" s="169">
        <f>SUM($AF410:BA410)-SUM($AF442:BA442)-SUM($C442:X442)-SUM($BH442:CC442)</f>
        <v>0</v>
      </c>
      <c r="CD410" s="169">
        <f>SUM($AF410:BB410)-SUM($AF442:BB442)-SUM($C442:Y442)-SUM($BH442:CD442)</f>
        <v>0</v>
      </c>
      <c r="CE410" s="169">
        <f>SUM($AF410:BC410)-SUM($AF442:BC442)-SUM($C442:Z442)-SUM($BH442:CE442)</f>
        <v>0</v>
      </c>
      <c r="CF410" s="169">
        <f>SUM($AF410:BD410)-SUM($AF442:BD442)-SUM($C442:AA442)-SUM($BH442:CF442)</f>
        <v>0</v>
      </c>
      <c r="CG410" s="169">
        <f>SUM($AF410:BE410)-SUM($AF442:BE442)-SUM($C442:AB442)-SUM($BH442:CG442)</f>
        <v>0</v>
      </c>
      <c r="CH410" s="52"/>
      <c r="CI410" s="52"/>
      <c r="CJ410" s="67"/>
      <c r="CK410" s="67"/>
      <c r="CL410" s="67"/>
      <c r="CM410" s="67"/>
      <c r="CN410" s="67"/>
      <c r="CO410" s="67"/>
      <c r="CP410" s="67"/>
      <c r="CQ410" s="67"/>
      <c r="CR410" s="67"/>
      <c r="CS410" s="67"/>
      <c r="CT410" s="67">
        <f>1-M410</f>
        <v>1</v>
      </c>
      <c r="CU410" s="67">
        <f t="shared" si="79"/>
        <v>0.99976976256463745</v>
      </c>
      <c r="CV410" s="67">
        <f t="shared" si="79"/>
        <v>0.9997691294782648</v>
      </c>
      <c r="CW410" s="67">
        <f t="shared" si="79"/>
        <v>0.99976849639189214</v>
      </c>
      <c r="CX410" s="67">
        <f t="shared" si="79"/>
        <v>0.99976786330551937</v>
      </c>
      <c r="CY410" s="67">
        <f t="shared" si="79"/>
        <v>0.99957734326454661</v>
      </c>
      <c r="CZ410" s="67">
        <f t="shared" si="79"/>
        <v>0.99957619372435047</v>
      </c>
      <c r="DA410" s="67">
        <f t="shared" si="79"/>
        <v>0.99957504418415433</v>
      </c>
      <c r="DB410" s="67">
        <f t="shared" si="79"/>
        <v>0.99957389464395818</v>
      </c>
      <c r="DC410" s="67">
        <f t="shared" si="79"/>
        <v>0.99957274510376204</v>
      </c>
      <c r="DD410" s="67">
        <f t="shared" si="79"/>
        <v>0.99929350982487897</v>
      </c>
      <c r="DE410" s="67">
        <f t="shared" si="79"/>
        <v>0.99929161409555078</v>
      </c>
      <c r="DF410" s="67">
        <f t="shared" si="79"/>
        <v>0.99928971836622249</v>
      </c>
      <c r="DG410" s="67">
        <f t="shared" si="79"/>
        <v>0.99928782263689431</v>
      </c>
      <c r="DH410" s="67">
        <f t="shared" si="79"/>
        <v>0.99928592690756612</v>
      </c>
      <c r="DI410" s="67">
        <f t="shared" si="79"/>
        <v>0.99884300919230773</v>
      </c>
      <c r="DL410" s="53"/>
      <c r="DM410" s="188" t="str">
        <f t="shared" si="81"/>
        <v/>
      </c>
      <c r="DN410" s="188" t="str">
        <f t="shared" si="80"/>
        <v/>
      </c>
      <c r="DO410" s="188" t="str">
        <f t="shared" si="80"/>
        <v/>
      </c>
      <c r="DP410" s="188" t="str">
        <f t="shared" si="80"/>
        <v/>
      </c>
      <c r="DQ410" s="188" t="str">
        <f t="shared" si="80"/>
        <v/>
      </c>
      <c r="DR410" s="188" t="str">
        <f t="shared" si="80"/>
        <v/>
      </c>
      <c r="DS410" s="188" t="str">
        <f t="shared" si="80"/>
        <v/>
      </c>
      <c r="DT410" s="188" t="str">
        <f t="shared" si="80"/>
        <v/>
      </c>
      <c r="DU410" s="188" t="str">
        <f t="shared" si="80"/>
        <v/>
      </c>
      <c r="DV410" s="188" t="str">
        <f t="shared" si="80"/>
        <v/>
      </c>
      <c r="DW410" s="188" t="str">
        <f t="shared" si="80"/>
        <v/>
      </c>
      <c r="DX410" s="188" t="str">
        <f t="shared" si="80"/>
        <v/>
      </c>
      <c r="DY410" s="188" t="str">
        <f t="shared" si="80"/>
        <v/>
      </c>
      <c r="DZ410" s="188" t="str">
        <f t="shared" si="80"/>
        <v/>
      </c>
      <c r="EA410" s="188" t="str">
        <f t="shared" si="80"/>
        <v/>
      </c>
      <c r="EB410" s="188" t="str">
        <f t="shared" si="80"/>
        <v/>
      </c>
      <c r="EC410" s="188" t="str">
        <f t="shared" ref="EC410:EK425" si="82">IF(ISERROR(BY410/T53),"",BY410/T53)</f>
        <v/>
      </c>
      <c r="ED410" s="188" t="str">
        <f t="shared" si="82"/>
        <v/>
      </c>
      <c r="EE410" s="188" t="str">
        <f t="shared" si="82"/>
        <v/>
      </c>
      <c r="EF410" s="188" t="str">
        <f t="shared" si="82"/>
        <v/>
      </c>
      <c r="EG410" s="188" t="str">
        <f t="shared" si="82"/>
        <v/>
      </c>
      <c r="EH410" s="188" t="str">
        <f t="shared" si="82"/>
        <v/>
      </c>
      <c r="EI410" s="188" t="str">
        <f t="shared" si="82"/>
        <v/>
      </c>
      <c r="EJ410" s="188" t="str">
        <f t="shared" si="82"/>
        <v/>
      </c>
      <c r="EK410" s="188" t="str">
        <f t="shared" si="82"/>
        <v/>
      </c>
    </row>
    <row r="411" spans="1:141" x14ac:dyDescent="0.3">
      <c r="B411" s="1">
        <v>12</v>
      </c>
      <c r="C411" s="173"/>
      <c r="D411" s="173"/>
      <c r="E411" s="173"/>
      <c r="F411" s="173"/>
      <c r="G411" s="173"/>
      <c r="H411" s="173"/>
      <c r="I411" s="173"/>
      <c r="J411" s="173"/>
      <c r="K411" s="173"/>
      <c r="L411" s="173"/>
      <c r="M411" s="173"/>
      <c r="N411" s="173"/>
      <c r="O411" s="173">
        <f t="shared" si="78"/>
        <v>2.3023743536253991E-4</v>
      </c>
      <c r="P411" s="173">
        <f t="shared" si="78"/>
        <v>2.308705217352279E-4</v>
      </c>
      <c r="Q411" s="173">
        <f t="shared" si="78"/>
        <v>2.3150360810791587E-4</v>
      </c>
      <c r="R411" s="173">
        <f t="shared" si="78"/>
        <v>2.321366944806038E-4</v>
      </c>
      <c r="S411" s="173">
        <f t="shared" si="78"/>
        <v>4.2265673545334795E-4</v>
      </c>
      <c r="T411" s="173">
        <f t="shared" si="78"/>
        <v>4.2380627564949969E-4</v>
      </c>
      <c r="U411" s="173">
        <f t="shared" si="78"/>
        <v>4.2495581584565143E-4</v>
      </c>
      <c r="V411" s="173">
        <f t="shared" si="78"/>
        <v>4.2610535604180322E-4</v>
      </c>
      <c r="W411" s="173">
        <f t="shared" si="78"/>
        <v>4.2725489623795496E-4</v>
      </c>
      <c r="X411" s="173">
        <f t="shared" si="78"/>
        <v>7.0649017512104749E-4</v>
      </c>
      <c r="Y411" s="173">
        <f t="shared" si="78"/>
        <v>7.0838590444926794E-4</v>
      </c>
      <c r="Z411" s="173">
        <f t="shared" si="78"/>
        <v>7.102816337774885E-4</v>
      </c>
      <c r="AA411" s="173">
        <f t="shared" si="78"/>
        <v>7.1217736310570906E-4</v>
      </c>
      <c r="AB411" s="173">
        <f t="shared" si="78"/>
        <v>7.1407309243392962E-4</v>
      </c>
      <c r="AC411" s="155"/>
      <c r="AD411" s="155"/>
      <c r="AE411" s="155"/>
      <c r="AF411" s="155"/>
      <c r="AG411" s="174">
        <f>D411*D54*PRODUCT($CJ411:CJ411)</f>
        <v>0</v>
      </c>
      <c r="AH411" s="174">
        <f>E411*E54*PRODUCT($CJ411:CK411)</f>
        <v>0</v>
      </c>
      <c r="AI411" s="174">
        <f>F411*F54*PRODUCT($CJ411:CL411)</f>
        <v>0</v>
      </c>
      <c r="AJ411" s="174">
        <f>G411*G54*PRODUCT($CJ411:CM411)</f>
        <v>0</v>
      </c>
      <c r="AK411" s="174">
        <f>H411*H54*PRODUCT($CJ411:CN411)</f>
        <v>0</v>
      </c>
      <c r="AL411" s="174">
        <f>I411*I54*PRODUCT($CJ411:CO411)</f>
        <v>0</v>
      </c>
      <c r="AM411" s="174">
        <f>J411*J54*PRODUCT($CJ411:CP411)</f>
        <v>0</v>
      </c>
      <c r="AN411" s="174">
        <f>K411*K54*PRODUCT($CJ411:CQ411)</f>
        <v>0</v>
      </c>
      <c r="AO411" s="174">
        <f>L411*L54*PRODUCT($CJ411:CR411)</f>
        <v>0</v>
      </c>
      <c r="AP411" s="174">
        <f>M411*M54*PRODUCT($CJ411:CS411)</f>
        <v>0</v>
      </c>
      <c r="AQ411" s="174">
        <f>N411*N54*PRODUCT($CJ411:CT411)</f>
        <v>0</v>
      </c>
      <c r="AR411" s="174">
        <f>O411*O54*PRODUCT($CJ411:CU411)</f>
        <v>0</v>
      </c>
      <c r="AS411" s="174">
        <f>P411*P54*PRODUCT($CJ411:CV411)</f>
        <v>0</v>
      </c>
      <c r="AT411" s="174">
        <f>Q411*Q54*PRODUCT($CJ411:CW411)</f>
        <v>0</v>
      </c>
      <c r="AU411" s="174">
        <f>R411*R54*PRODUCT($CJ411:CX411)</f>
        <v>0</v>
      </c>
      <c r="AV411" s="174">
        <f>S411*S54*PRODUCT($CJ411:CY411)</f>
        <v>0</v>
      </c>
      <c r="AW411" s="174">
        <f>T411*T54*PRODUCT($CJ411:CZ411)</f>
        <v>0</v>
      </c>
      <c r="AX411" s="174">
        <f>U411*U54*PRODUCT($CJ411:DA411)</f>
        <v>0</v>
      </c>
      <c r="AY411" s="174">
        <f>V411*V54*PRODUCT($CJ411:DB411)</f>
        <v>0</v>
      </c>
      <c r="AZ411" s="174">
        <f>W411*W54*PRODUCT($CJ411:DC411)</f>
        <v>0</v>
      </c>
      <c r="BA411" s="174">
        <f>X411*X54*PRODUCT($CJ411:DD411)</f>
        <v>0</v>
      </c>
      <c r="BB411" s="174">
        <f>Y411*Y54*PRODUCT($CJ411:DE411)</f>
        <v>0</v>
      </c>
      <c r="BC411" s="174">
        <f>Z411*Z54*PRODUCT($CJ411:DF411)</f>
        <v>0</v>
      </c>
      <c r="BD411" s="174">
        <f>AA411*AA54*PRODUCT($CJ411:DG411)</f>
        <v>0</v>
      </c>
      <c r="BE411" s="174">
        <f>AB411*AB54*PRODUCT($CJ411:DH411)</f>
        <v>0</v>
      </c>
      <c r="BF411" s="176"/>
      <c r="BG411" s="176"/>
      <c r="BH411" s="176"/>
      <c r="BI411" s="169">
        <f>SUM($AF411:AG411)-SUM($AF443:AG443)-SUM($C443:D443)-SUM($BH443:BI443)</f>
        <v>0</v>
      </c>
      <c r="BJ411" s="169">
        <f>SUM($AF411:AH411)-SUM($AF443:AH443)-SUM($C443:E443)-SUM($BH443:BJ443)</f>
        <v>0</v>
      </c>
      <c r="BK411" s="169">
        <f>SUM($AF411:AI411)-SUM($AF443:AI443)-SUM($C443:F443)-SUM($BH443:BK443)</f>
        <v>0</v>
      </c>
      <c r="BL411" s="169">
        <f>SUM($AF411:AJ411)-SUM($AF443:AJ443)-SUM($C443:G443)-SUM($BH443:BL443)</f>
        <v>0</v>
      </c>
      <c r="BM411" s="169">
        <f>SUM($AF411:AK411)-SUM($AF443:AK443)-SUM($C443:H443)-SUM($BH443:BM443)</f>
        <v>0</v>
      </c>
      <c r="BN411" s="169">
        <f>SUM($AF411:AL411)-SUM($AF443:AL443)-SUM($C443:I443)-SUM($BH443:BN443)</f>
        <v>0</v>
      </c>
      <c r="BO411" s="169">
        <f>SUM($AF411:AM411)-SUM($AF443:AM443)-SUM($C443:J443)-SUM($BH443:BO443)</f>
        <v>0</v>
      </c>
      <c r="BP411" s="169">
        <f>SUM($AF411:AN411)-SUM($AF443:AN443)-SUM($C443:K443)-SUM($BH443:BP443)</f>
        <v>0</v>
      </c>
      <c r="BQ411" s="169">
        <f>SUM($AF411:AO411)-SUM($AF443:AO443)-SUM($C443:L443)-SUM($BH443:BQ443)</f>
        <v>0</v>
      </c>
      <c r="BR411" s="169">
        <f>SUM($AF411:AP411)-SUM($AF443:AP443)-SUM($C443:M443)-SUM($BH443:BR443)</f>
        <v>0</v>
      </c>
      <c r="BS411" s="169">
        <f>SUM($AF411:AQ411)-SUM($AF443:AQ443)-SUM($C443:N443)-SUM($BH443:BS443)</f>
        <v>0</v>
      </c>
      <c r="BT411" s="169">
        <f>SUM($AF411:AR411)-SUM($AF443:AR443)-SUM($C443:O443)-SUM($BH443:BT443)</f>
        <v>0</v>
      </c>
      <c r="BU411" s="169">
        <f>SUM($AF411:AS411)-SUM($AF443:AS443)-SUM($C443:P443)-SUM($BH443:BU443)</f>
        <v>0</v>
      </c>
      <c r="BV411" s="169">
        <f>SUM($AF411:AT411)-SUM($AF443:AT443)-SUM($C443:Q443)-SUM($BH443:BV443)</f>
        <v>0</v>
      </c>
      <c r="BW411" s="169">
        <f>SUM($AF411:AU411)-SUM($AF443:AU443)-SUM($C443:R443)-SUM($BH443:BW443)</f>
        <v>0</v>
      </c>
      <c r="BX411" s="169">
        <f>SUM($AF411:AV411)-SUM($AF443:AV443)-SUM($C443:S443)-SUM($BH443:BX443)</f>
        <v>0</v>
      </c>
      <c r="BY411" s="169">
        <f>SUM($AF411:AW411)-SUM($AF443:AW443)-SUM($C443:T443)-SUM($BH443:BY443)</f>
        <v>0</v>
      </c>
      <c r="BZ411" s="169">
        <f>SUM($AF411:AX411)-SUM($AF443:AX443)-SUM($C443:U443)-SUM($BH443:BZ443)</f>
        <v>0</v>
      </c>
      <c r="CA411" s="169">
        <f>SUM($AF411:AY411)-SUM($AF443:AY443)-SUM($C443:V443)-SUM($BH443:CA443)</f>
        <v>0</v>
      </c>
      <c r="CB411" s="169">
        <f>SUM($AF411:AZ411)-SUM($AF443:AZ443)-SUM($C443:W443)-SUM($BH443:CB443)</f>
        <v>0</v>
      </c>
      <c r="CC411" s="169">
        <f>SUM($AF411:BA411)-SUM($AF443:BA443)-SUM($C443:X443)-SUM($BH443:CC443)</f>
        <v>0</v>
      </c>
      <c r="CD411" s="169">
        <f>SUM($AF411:BB411)-SUM($AF443:BB443)-SUM($C443:Y443)-SUM($BH443:CD443)</f>
        <v>0</v>
      </c>
      <c r="CE411" s="169">
        <f>SUM($AF411:BC411)-SUM($AF443:BC443)-SUM($C443:Z443)-SUM($BH443:CE443)</f>
        <v>0</v>
      </c>
      <c r="CF411" s="169">
        <f>SUM($AF411:BD411)-SUM($AF443:BD443)-SUM($C443:AA443)-SUM($BH443:CF443)</f>
        <v>0</v>
      </c>
      <c r="CG411" s="169">
        <f>SUM($AF411:BE411)-SUM($AF443:BE443)-SUM($C443:AB443)-SUM($BH443:CG443)</f>
        <v>0</v>
      </c>
      <c r="CH411" s="52"/>
      <c r="CI411" s="52"/>
      <c r="CJ411" s="67"/>
      <c r="CK411" s="67"/>
      <c r="CL411" s="67"/>
      <c r="CM411" s="67"/>
      <c r="CN411" s="67"/>
      <c r="CO411" s="67"/>
      <c r="CP411" s="67"/>
      <c r="CQ411" s="67"/>
      <c r="CR411" s="67"/>
      <c r="CS411" s="67"/>
      <c r="CT411" s="67"/>
      <c r="CU411" s="67">
        <f>1-N411</f>
        <v>1</v>
      </c>
      <c r="CV411" s="67">
        <f t="shared" si="79"/>
        <v>0.99976976256463745</v>
      </c>
      <c r="CW411" s="67">
        <f t="shared" si="79"/>
        <v>0.9997691294782648</v>
      </c>
      <c r="CX411" s="67">
        <f t="shared" si="79"/>
        <v>0.99976849639189214</v>
      </c>
      <c r="CY411" s="67">
        <f t="shared" si="79"/>
        <v>0.99976786330551937</v>
      </c>
      <c r="CZ411" s="67">
        <f t="shared" si="79"/>
        <v>0.99957734326454661</v>
      </c>
      <c r="DA411" s="67">
        <f t="shared" si="79"/>
        <v>0.99957619372435047</v>
      </c>
      <c r="DB411" s="67">
        <f t="shared" si="79"/>
        <v>0.99957504418415433</v>
      </c>
      <c r="DC411" s="67">
        <f t="shared" si="79"/>
        <v>0.99957389464395818</v>
      </c>
      <c r="DD411" s="67">
        <f t="shared" si="79"/>
        <v>0.99957274510376204</v>
      </c>
      <c r="DE411" s="67">
        <f t="shared" si="79"/>
        <v>0.99929350982487897</v>
      </c>
      <c r="DF411" s="67">
        <f t="shared" si="79"/>
        <v>0.99929161409555078</v>
      </c>
      <c r="DG411" s="67">
        <f t="shared" si="79"/>
        <v>0.99928971836622249</v>
      </c>
      <c r="DH411" s="67">
        <f t="shared" si="79"/>
        <v>0.99928782263689431</v>
      </c>
      <c r="DI411" s="67">
        <f t="shared" si="79"/>
        <v>0.99928592690756612</v>
      </c>
      <c r="DL411" s="53"/>
      <c r="DM411" s="188" t="str">
        <f t="shared" si="81"/>
        <v/>
      </c>
      <c r="DN411" s="188" t="str">
        <f t="shared" si="81"/>
        <v/>
      </c>
      <c r="DO411" s="188" t="str">
        <f t="shared" si="81"/>
        <v/>
      </c>
      <c r="DP411" s="188" t="str">
        <f t="shared" si="81"/>
        <v/>
      </c>
      <c r="DQ411" s="188" t="str">
        <f t="shared" si="81"/>
        <v/>
      </c>
      <c r="DR411" s="188" t="str">
        <f t="shared" si="81"/>
        <v/>
      </c>
      <c r="DS411" s="188" t="str">
        <f t="shared" si="81"/>
        <v/>
      </c>
      <c r="DT411" s="188" t="str">
        <f t="shared" si="81"/>
        <v/>
      </c>
      <c r="DU411" s="188" t="str">
        <f t="shared" si="81"/>
        <v/>
      </c>
      <c r="DV411" s="188" t="str">
        <f t="shared" si="81"/>
        <v/>
      </c>
      <c r="DW411" s="188" t="str">
        <f t="shared" si="81"/>
        <v/>
      </c>
      <c r="DX411" s="188" t="str">
        <f t="shared" si="81"/>
        <v/>
      </c>
      <c r="DY411" s="188" t="str">
        <f t="shared" si="81"/>
        <v/>
      </c>
      <c r="DZ411" s="188" t="str">
        <f t="shared" si="81"/>
        <v/>
      </c>
      <c r="EA411" s="188" t="str">
        <f t="shared" si="81"/>
        <v/>
      </c>
      <c r="EB411" s="188" t="str">
        <f t="shared" si="81"/>
        <v/>
      </c>
      <c r="EC411" s="188" t="str">
        <f t="shared" si="82"/>
        <v/>
      </c>
      <c r="ED411" s="188" t="str">
        <f t="shared" si="82"/>
        <v/>
      </c>
      <c r="EE411" s="188" t="str">
        <f t="shared" si="82"/>
        <v/>
      </c>
      <c r="EF411" s="188" t="str">
        <f t="shared" si="82"/>
        <v/>
      </c>
      <c r="EG411" s="188" t="str">
        <f t="shared" si="82"/>
        <v/>
      </c>
      <c r="EH411" s="188" t="str">
        <f t="shared" si="82"/>
        <v/>
      </c>
      <c r="EI411" s="188" t="str">
        <f t="shared" si="82"/>
        <v/>
      </c>
      <c r="EJ411" s="188" t="str">
        <f t="shared" si="82"/>
        <v/>
      </c>
      <c r="EK411" s="188" t="str">
        <f t="shared" si="82"/>
        <v/>
      </c>
    </row>
    <row r="412" spans="1:141" x14ac:dyDescent="0.3">
      <c r="B412" s="1">
        <v>13</v>
      </c>
      <c r="C412" s="173"/>
      <c r="D412" s="173"/>
      <c r="E412" s="173"/>
      <c r="F412" s="173"/>
      <c r="G412" s="173"/>
      <c r="H412" s="173"/>
      <c r="I412" s="173"/>
      <c r="J412" s="173"/>
      <c r="K412" s="173"/>
      <c r="L412" s="173"/>
      <c r="M412" s="173"/>
      <c r="N412" s="173"/>
      <c r="O412" s="173"/>
      <c r="P412" s="173">
        <f t="shared" si="78"/>
        <v>2.3023743536253991E-4</v>
      </c>
      <c r="Q412" s="173">
        <f t="shared" si="78"/>
        <v>2.308705217352279E-4</v>
      </c>
      <c r="R412" s="173">
        <f t="shared" si="78"/>
        <v>2.3150360810791587E-4</v>
      </c>
      <c r="S412" s="173">
        <f t="shared" si="78"/>
        <v>2.321366944806038E-4</v>
      </c>
      <c r="T412" s="173">
        <f t="shared" si="78"/>
        <v>4.2265673545334795E-4</v>
      </c>
      <c r="U412" s="173">
        <f t="shared" si="78"/>
        <v>4.2380627564949969E-4</v>
      </c>
      <c r="V412" s="173">
        <f t="shared" si="78"/>
        <v>4.2495581584565143E-4</v>
      </c>
      <c r="W412" s="173">
        <f t="shared" si="78"/>
        <v>4.2610535604180322E-4</v>
      </c>
      <c r="X412" s="173">
        <f t="shared" si="78"/>
        <v>4.2725489623795496E-4</v>
      </c>
      <c r="Y412" s="173">
        <f t="shared" si="78"/>
        <v>7.0649017512104749E-4</v>
      </c>
      <c r="Z412" s="173">
        <f t="shared" si="78"/>
        <v>7.0838590444926794E-4</v>
      </c>
      <c r="AA412" s="173">
        <f t="shared" si="78"/>
        <v>7.102816337774885E-4</v>
      </c>
      <c r="AB412" s="173">
        <f t="shared" si="78"/>
        <v>7.1217736310570906E-4</v>
      </c>
      <c r="AC412" s="155"/>
      <c r="AD412" s="155"/>
      <c r="AE412" s="155"/>
      <c r="AF412" s="155"/>
      <c r="AG412" s="174">
        <f>D412*D55*PRODUCT($CJ412:CJ412)</f>
        <v>0</v>
      </c>
      <c r="AH412" s="174">
        <f>E412*E55*PRODUCT($CJ412:CK412)</f>
        <v>0</v>
      </c>
      <c r="AI412" s="174">
        <f>F412*F55*PRODUCT($CJ412:CL412)</f>
        <v>0</v>
      </c>
      <c r="AJ412" s="174">
        <f>G412*G55*PRODUCT($CJ412:CM412)</f>
        <v>0</v>
      </c>
      <c r="AK412" s="174">
        <f>H412*H55*PRODUCT($CJ412:CN412)</f>
        <v>0</v>
      </c>
      <c r="AL412" s="174">
        <f>I412*I55*PRODUCT($CJ412:CO412)</f>
        <v>0</v>
      </c>
      <c r="AM412" s="174">
        <f>J412*J55*PRODUCT($CJ412:CP412)</f>
        <v>0</v>
      </c>
      <c r="AN412" s="174">
        <f>K412*K55*PRODUCT($CJ412:CQ412)</f>
        <v>0</v>
      </c>
      <c r="AO412" s="174">
        <f>L412*L55*PRODUCT($CJ412:CR412)</f>
        <v>0</v>
      </c>
      <c r="AP412" s="174">
        <f>M412*M55*PRODUCT($CJ412:CS412)</f>
        <v>0</v>
      </c>
      <c r="AQ412" s="174">
        <f>N412*N55*PRODUCT($CJ412:CT412)</f>
        <v>0</v>
      </c>
      <c r="AR412" s="174">
        <f>O412*O55*PRODUCT($CJ412:CU412)</f>
        <v>0</v>
      </c>
      <c r="AS412" s="174">
        <f>P412*P55*PRODUCT($CJ412:CV412)</f>
        <v>0</v>
      </c>
      <c r="AT412" s="174">
        <f>Q412*Q55*PRODUCT($CJ412:CW412)</f>
        <v>0</v>
      </c>
      <c r="AU412" s="174">
        <f>R412*R55*PRODUCT($CJ412:CX412)</f>
        <v>0</v>
      </c>
      <c r="AV412" s="174">
        <f>S412*S55*PRODUCT($CJ412:CY412)</f>
        <v>0</v>
      </c>
      <c r="AW412" s="174">
        <f>T412*T55*PRODUCT($CJ412:CZ412)</f>
        <v>0</v>
      </c>
      <c r="AX412" s="174">
        <f>U412*U55*PRODUCT($CJ412:DA412)</f>
        <v>0</v>
      </c>
      <c r="AY412" s="174">
        <f>V412*V55*PRODUCT($CJ412:DB412)</f>
        <v>0</v>
      </c>
      <c r="AZ412" s="174">
        <f>W412*W55*PRODUCT($CJ412:DC412)</f>
        <v>0</v>
      </c>
      <c r="BA412" s="174">
        <f>X412*X55*PRODUCT($CJ412:DD412)</f>
        <v>0</v>
      </c>
      <c r="BB412" s="174">
        <f>Y412*Y55*PRODUCT($CJ412:DE412)</f>
        <v>0</v>
      </c>
      <c r="BC412" s="174">
        <f>Z412*Z55*PRODUCT($CJ412:DF412)</f>
        <v>0</v>
      </c>
      <c r="BD412" s="174">
        <f>AA412*AA55*PRODUCT($CJ412:DG412)</f>
        <v>0</v>
      </c>
      <c r="BE412" s="174">
        <f>AB412*AB55*PRODUCT($CJ412:DH412)</f>
        <v>0</v>
      </c>
      <c r="BF412" s="176"/>
      <c r="BG412" s="93"/>
      <c r="BH412" s="93"/>
      <c r="BI412" s="169">
        <f>SUM($AF412:AG412)-SUM($AF444:AG444)-SUM($C444:D444)-SUM($BH444:BI444)</f>
        <v>0</v>
      </c>
      <c r="BJ412" s="169">
        <f>SUM($AF412:AH412)-SUM($AF444:AH444)-SUM($C444:E444)-SUM($BH444:BJ444)</f>
        <v>0</v>
      </c>
      <c r="BK412" s="169">
        <f>SUM($AF412:AI412)-SUM($AF444:AI444)-SUM($C444:F444)-SUM($BH444:BK444)</f>
        <v>0</v>
      </c>
      <c r="BL412" s="169">
        <f>SUM($AF412:AJ412)-SUM($AF444:AJ444)-SUM($C444:G444)-SUM($BH444:BL444)</f>
        <v>0</v>
      </c>
      <c r="BM412" s="169">
        <f>SUM($AF412:AK412)-SUM($AF444:AK444)-SUM($C444:H444)-SUM($BH444:BM444)</f>
        <v>0</v>
      </c>
      <c r="BN412" s="169">
        <f>SUM($AF412:AL412)-SUM($AF444:AL444)-SUM($C444:I444)-SUM($BH444:BN444)</f>
        <v>0</v>
      </c>
      <c r="BO412" s="169">
        <f>SUM($AF412:AM412)-SUM($AF444:AM444)-SUM($C444:J444)-SUM($BH444:BO444)</f>
        <v>0</v>
      </c>
      <c r="BP412" s="169">
        <f>SUM($AF412:AN412)-SUM($AF444:AN444)-SUM($C444:K444)-SUM($BH444:BP444)</f>
        <v>0</v>
      </c>
      <c r="BQ412" s="169">
        <f>SUM($AF412:AO412)-SUM($AF444:AO444)-SUM($C444:L444)-SUM($BH444:BQ444)</f>
        <v>0</v>
      </c>
      <c r="BR412" s="169">
        <f>SUM($AF412:AP412)-SUM($AF444:AP444)-SUM($C444:M444)-SUM($BH444:BR444)</f>
        <v>0</v>
      </c>
      <c r="BS412" s="169">
        <f>SUM($AF412:AQ412)-SUM($AF444:AQ444)-SUM($C444:N444)-SUM($BH444:BS444)</f>
        <v>0</v>
      </c>
      <c r="BT412" s="169">
        <f>SUM($AF412:AR412)-SUM($AF444:AR444)-SUM($C444:O444)-SUM($BH444:BT444)</f>
        <v>0</v>
      </c>
      <c r="BU412" s="169">
        <f>SUM($AF412:AS412)-SUM($AF444:AS444)-SUM($C444:P444)-SUM($BH444:BU444)</f>
        <v>0</v>
      </c>
      <c r="BV412" s="169">
        <f>SUM($AF412:AT412)-SUM($AF444:AT444)-SUM($C444:Q444)-SUM($BH444:BV444)</f>
        <v>0</v>
      </c>
      <c r="BW412" s="169">
        <f>SUM($AF412:AU412)-SUM($AF444:AU444)-SUM($C444:R444)-SUM($BH444:BW444)</f>
        <v>0</v>
      </c>
      <c r="BX412" s="169">
        <f>SUM($AF412:AV412)-SUM($AF444:AV444)-SUM($C444:S444)-SUM($BH444:BX444)</f>
        <v>0</v>
      </c>
      <c r="BY412" s="169">
        <f>SUM($AF412:AW412)-SUM($AF444:AW444)-SUM($C444:T444)-SUM($BH444:BY444)</f>
        <v>0</v>
      </c>
      <c r="BZ412" s="169">
        <f>SUM($AF412:AX412)-SUM($AF444:AX444)-SUM($C444:U444)-SUM($BH444:BZ444)</f>
        <v>0</v>
      </c>
      <c r="CA412" s="169">
        <f>SUM($AF412:AY412)-SUM($AF444:AY444)-SUM($C444:V444)-SUM($BH444:CA444)</f>
        <v>0</v>
      </c>
      <c r="CB412" s="169">
        <f>SUM($AF412:AZ412)-SUM($AF444:AZ444)-SUM($C444:W444)-SUM($BH444:CB444)</f>
        <v>0</v>
      </c>
      <c r="CC412" s="169">
        <f>SUM($AF412:BA412)-SUM($AF444:BA444)-SUM($C444:X444)-SUM($BH444:CC444)</f>
        <v>0</v>
      </c>
      <c r="CD412" s="169">
        <f>SUM($AF412:BB412)-SUM($AF444:BB444)-SUM($C444:Y444)-SUM($BH444:CD444)</f>
        <v>0</v>
      </c>
      <c r="CE412" s="169">
        <f>SUM($AF412:BC412)-SUM($AF444:BC444)-SUM($C444:Z444)-SUM($BH444:CE444)</f>
        <v>0</v>
      </c>
      <c r="CF412" s="169">
        <f>SUM($AF412:BD412)-SUM($AF444:BD444)-SUM($C444:AA444)-SUM($BH444:CF444)</f>
        <v>0</v>
      </c>
      <c r="CG412" s="169">
        <f>SUM($AF412:BE412)-SUM($AF444:BE444)-SUM($C444:AB444)-SUM($BH444:CG444)</f>
        <v>0</v>
      </c>
      <c r="CH412" s="52"/>
      <c r="CI412" s="52"/>
      <c r="CJ412" s="67"/>
      <c r="CK412" s="67"/>
      <c r="CL412" s="67"/>
      <c r="CM412" s="67"/>
      <c r="CN412" s="67"/>
      <c r="CO412" s="67"/>
      <c r="CP412" s="67"/>
      <c r="CQ412" s="67"/>
      <c r="CR412" s="67"/>
      <c r="CS412" s="67"/>
      <c r="CT412" s="67"/>
      <c r="CU412" s="67"/>
      <c r="CV412" s="67">
        <f>1-O412</f>
        <v>1</v>
      </c>
      <c r="CW412" s="67">
        <f t="shared" si="79"/>
        <v>0.99976976256463745</v>
      </c>
      <c r="CX412" s="67">
        <f t="shared" si="79"/>
        <v>0.9997691294782648</v>
      </c>
      <c r="CY412" s="67">
        <f t="shared" si="79"/>
        <v>0.99976849639189214</v>
      </c>
      <c r="CZ412" s="67">
        <f t="shared" si="79"/>
        <v>0.99976786330551937</v>
      </c>
      <c r="DA412" s="67">
        <f t="shared" si="79"/>
        <v>0.99957734326454661</v>
      </c>
      <c r="DB412" s="67">
        <f t="shared" si="79"/>
        <v>0.99957619372435047</v>
      </c>
      <c r="DC412" s="67">
        <f t="shared" si="79"/>
        <v>0.99957504418415433</v>
      </c>
      <c r="DD412" s="67">
        <f t="shared" si="79"/>
        <v>0.99957389464395818</v>
      </c>
      <c r="DE412" s="67">
        <f t="shared" si="79"/>
        <v>0.99957274510376204</v>
      </c>
      <c r="DF412" s="67">
        <f t="shared" si="79"/>
        <v>0.99929350982487897</v>
      </c>
      <c r="DG412" s="67">
        <f t="shared" si="79"/>
        <v>0.99929161409555078</v>
      </c>
      <c r="DH412" s="67">
        <f t="shared" si="79"/>
        <v>0.99928971836622249</v>
      </c>
      <c r="DI412" s="67">
        <f t="shared" si="79"/>
        <v>0.99928782263689431</v>
      </c>
      <c r="DL412" s="53"/>
      <c r="DM412" s="188" t="str">
        <f t="shared" si="81"/>
        <v/>
      </c>
      <c r="DN412" s="188" t="str">
        <f t="shared" si="81"/>
        <v/>
      </c>
      <c r="DO412" s="188" t="str">
        <f t="shared" si="81"/>
        <v/>
      </c>
      <c r="DP412" s="188" t="str">
        <f t="shared" si="81"/>
        <v/>
      </c>
      <c r="DQ412" s="188" t="str">
        <f t="shared" si="81"/>
        <v/>
      </c>
      <c r="DR412" s="188" t="str">
        <f t="shared" si="81"/>
        <v/>
      </c>
      <c r="DS412" s="188" t="str">
        <f t="shared" si="81"/>
        <v/>
      </c>
      <c r="DT412" s="188" t="str">
        <f t="shared" si="81"/>
        <v/>
      </c>
      <c r="DU412" s="188" t="str">
        <f t="shared" si="81"/>
        <v/>
      </c>
      <c r="DV412" s="188" t="str">
        <f t="shared" si="81"/>
        <v/>
      </c>
      <c r="DW412" s="188" t="str">
        <f t="shared" si="81"/>
        <v/>
      </c>
      <c r="DX412" s="188" t="str">
        <f t="shared" si="81"/>
        <v/>
      </c>
      <c r="DY412" s="188" t="str">
        <f t="shared" si="81"/>
        <v/>
      </c>
      <c r="DZ412" s="188" t="str">
        <f t="shared" si="81"/>
        <v/>
      </c>
      <c r="EA412" s="188" t="str">
        <f t="shared" si="81"/>
        <v/>
      </c>
      <c r="EB412" s="188" t="str">
        <f t="shared" si="81"/>
        <v/>
      </c>
      <c r="EC412" s="188" t="str">
        <f t="shared" si="82"/>
        <v/>
      </c>
      <c r="ED412" s="188" t="str">
        <f t="shared" si="82"/>
        <v/>
      </c>
      <c r="EE412" s="188" t="str">
        <f t="shared" si="82"/>
        <v/>
      </c>
      <c r="EF412" s="188" t="str">
        <f t="shared" si="82"/>
        <v/>
      </c>
      <c r="EG412" s="188" t="str">
        <f t="shared" si="82"/>
        <v/>
      </c>
      <c r="EH412" s="188" t="str">
        <f t="shared" si="82"/>
        <v/>
      </c>
      <c r="EI412" s="188" t="str">
        <f t="shared" si="82"/>
        <v/>
      </c>
      <c r="EJ412" s="188" t="str">
        <f t="shared" si="82"/>
        <v/>
      </c>
      <c r="EK412" s="188" t="str">
        <f t="shared" si="82"/>
        <v/>
      </c>
    </row>
    <row r="413" spans="1:141" x14ac:dyDescent="0.3">
      <c r="B413" s="1">
        <v>14</v>
      </c>
      <c r="C413" s="173"/>
      <c r="D413" s="173"/>
      <c r="E413" s="173"/>
      <c r="F413" s="173"/>
      <c r="G413" s="173"/>
      <c r="H413" s="173"/>
      <c r="I413" s="173"/>
      <c r="J413" s="173"/>
      <c r="K413" s="173"/>
      <c r="L413" s="173"/>
      <c r="M413" s="173"/>
      <c r="N413" s="173"/>
      <c r="O413" s="173"/>
      <c r="P413" s="173"/>
      <c r="Q413" s="173">
        <f t="shared" si="78"/>
        <v>2.3023743536253991E-4</v>
      </c>
      <c r="R413" s="173">
        <f t="shared" si="78"/>
        <v>2.308705217352279E-4</v>
      </c>
      <c r="S413" s="173">
        <f t="shared" si="78"/>
        <v>2.3150360810791587E-4</v>
      </c>
      <c r="T413" s="173">
        <f t="shared" si="78"/>
        <v>2.321366944806038E-4</v>
      </c>
      <c r="U413" s="173">
        <f t="shared" si="78"/>
        <v>4.2265673545334795E-4</v>
      </c>
      <c r="V413" s="173">
        <f t="shared" si="78"/>
        <v>4.2380627564949969E-4</v>
      </c>
      <c r="W413" s="173">
        <f t="shared" si="78"/>
        <v>4.2495581584565143E-4</v>
      </c>
      <c r="X413" s="173">
        <f t="shared" si="78"/>
        <v>4.2610535604180322E-4</v>
      </c>
      <c r="Y413" s="173">
        <f>VLOOKUP(X90,ColInc,$A$4,FALSE)*(1+((VLOOKUP(X90,Colrisk,$A$4,FALSE)-1)*MAX(0,BA122-BaselineBMI)))</f>
        <v>4.2725489623795496E-4</v>
      </c>
      <c r="Z413" s="173">
        <f>VLOOKUP(Y90,ColInc,$A$4,FALSE)*(1+((VLOOKUP(Y90,Colrisk,$A$4,FALSE)-1)*MAX(0,BB122-BaselineBMI)))</f>
        <v>7.0649017512104749E-4</v>
      </c>
      <c r="AA413" s="173">
        <f>VLOOKUP(Z90,ColInc,$A$4,FALSE)*(1+((VLOOKUP(Z90,Colrisk,$A$4,FALSE)-1)*MAX(0,BC122-BaselineBMI)))</f>
        <v>7.0838590444926794E-4</v>
      </c>
      <c r="AB413" s="173">
        <f>VLOOKUP(AA90,ColInc,$A$4,FALSE)*(1+((VLOOKUP(AA90,Colrisk,$A$4,FALSE)-1)*MAX(0,BD122-BaselineBMI)))</f>
        <v>7.102816337774885E-4</v>
      </c>
      <c r="AC413" s="155"/>
      <c r="AD413" s="155"/>
      <c r="AE413" s="155"/>
      <c r="AF413" s="155"/>
      <c r="AG413" s="174">
        <f>D413*D56*PRODUCT($CJ413:CJ413)</f>
        <v>0</v>
      </c>
      <c r="AH413" s="174">
        <f>E413*E56*PRODUCT($CJ413:CK413)</f>
        <v>0</v>
      </c>
      <c r="AI413" s="174">
        <f>F413*F56*PRODUCT($CJ413:CL413)</f>
        <v>0</v>
      </c>
      <c r="AJ413" s="174">
        <f>G413*G56*PRODUCT($CJ413:CM413)</f>
        <v>0</v>
      </c>
      <c r="AK413" s="174">
        <f>H413*H56*PRODUCT($CJ413:CN413)</f>
        <v>0</v>
      </c>
      <c r="AL413" s="174">
        <f>I413*I56*PRODUCT($CJ413:CO413)</f>
        <v>0</v>
      </c>
      <c r="AM413" s="174">
        <f>J413*J56*PRODUCT($CJ413:CP413)</f>
        <v>0</v>
      </c>
      <c r="AN413" s="174">
        <f>K413*K56*PRODUCT($CJ413:CQ413)</f>
        <v>0</v>
      </c>
      <c r="AO413" s="174">
        <f>L413*L56*PRODUCT($CJ413:CR413)</f>
        <v>0</v>
      </c>
      <c r="AP413" s="174">
        <f>M413*M56*PRODUCT($CJ413:CS413)</f>
        <v>0</v>
      </c>
      <c r="AQ413" s="174">
        <f>N413*N56*PRODUCT($CJ413:CT413)</f>
        <v>0</v>
      </c>
      <c r="AR413" s="174">
        <f>O413*O56*PRODUCT($CJ413:CU413)</f>
        <v>0</v>
      </c>
      <c r="AS413" s="174">
        <f>P413*P56*PRODUCT($CJ413:CV413)</f>
        <v>0</v>
      </c>
      <c r="AT413" s="174">
        <f>Q413*Q56*PRODUCT($CJ413:CW413)</f>
        <v>0</v>
      </c>
      <c r="AU413" s="174">
        <f>R413*R56*PRODUCT($CJ413:CX413)</f>
        <v>0</v>
      </c>
      <c r="AV413" s="174">
        <f>S413*S56*PRODUCT($CJ413:CY413)</f>
        <v>0</v>
      </c>
      <c r="AW413" s="174">
        <f>T413*T56*PRODUCT($CJ413:CZ413)</f>
        <v>0</v>
      </c>
      <c r="AX413" s="174">
        <f>U413*U56*PRODUCT($CJ413:DA413)</f>
        <v>0</v>
      </c>
      <c r="AY413" s="174">
        <f>V413*V56*PRODUCT($CJ413:DB413)</f>
        <v>0</v>
      </c>
      <c r="AZ413" s="174">
        <f>W413*W56*PRODUCT($CJ413:DC413)</f>
        <v>0</v>
      </c>
      <c r="BA413" s="174">
        <f>X413*X56*PRODUCT($CJ413:DD413)</f>
        <v>0</v>
      </c>
      <c r="BB413" s="174">
        <f>Y413*Y56*PRODUCT($CJ413:DE413)</f>
        <v>0</v>
      </c>
      <c r="BC413" s="174">
        <f>Z413*Z56*PRODUCT($CJ413:DF413)</f>
        <v>0</v>
      </c>
      <c r="BD413" s="174">
        <f>AA413*AA56*PRODUCT($CJ413:DG413)</f>
        <v>0</v>
      </c>
      <c r="BE413" s="174">
        <f>AB413*AB56*PRODUCT($CJ413:DH413)</f>
        <v>0</v>
      </c>
      <c r="BF413" s="176"/>
      <c r="BG413" s="176"/>
      <c r="BH413" s="93"/>
      <c r="BI413" s="169">
        <f>SUM($AF413:AG413)-SUM($AF445:AG445)-SUM($C445:D445)-SUM($BH445:BI445)</f>
        <v>0</v>
      </c>
      <c r="BJ413" s="169">
        <f>SUM($AF413:AH413)-SUM($AF445:AH445)-SUM($C445:E445)-SUM($BH445:BJ445)</f>
        <v>0</v>
      </c>
      <c r="BK413" s="169">
        <f>SUM($AF413:AI413)-SUM($AF445:AI445)-SUM($C445:F445)-SUM($BH445:BK445)</f>
        <v>0</v>
      </c>
      <c r="BL413" s="169">
        <f>SUM($AF413:AJ413)-SUM($AF445:AJ445)-SUM($C445:G445)-SUM($BH445:BL445)</f>
        <v>0</v>
      </c>
      <c r="BM413" s="169">
        <f>SUM($AF413:AK413)-SUM($AF445:AK445)-SUM($C445:H445)-SUM($BH445:BM445)</f>
        <v>0</v>
      </c>
      <c r="BN413" s="169">
        <f>SUM($AF413:AL413)-SUM($AF445:AL445)-SUM($C445:I445)-SUM($BH445:BN445)</f>
        <v>0</v>
      </c>
      <c r="BO413" s="169">
        <f>SUM($AF413:AM413)-SUM($AF445:AM445)-SUM($C445:J445)-SUM($BH445:BO445)</f>
        <v>0</v>
      </c>
      <c r="BP413" s="169">
        <f>SUM($AF413:AN413)-SUM($AF445:AN445)-SUM($C445:K445)-SUM($BH445:BP445)</f>
        <v>0</v>
      </c>
      <c r="BQ413" s="169">
        <f>SUM($AF413:AO413)-SUM($AF445:AO445)-SUM($C445:L445)-SUM($BH445:BQ445)</f>
        <v>0</v>
      </c>
      <c r="BR413" s="169">
        <f>SUM($AF413:AP413)-SUM($AF445:AP445)-SUM($C445:M445)-SUM($BH445:BR445)</f>
        <v>0</v>
      </c>
      <c r="BS413" s="169">
        <f>SUM($AF413:AQ413)-SUM($AF445:AQ445)-SUM($C445:N445)-SUM($BH445:BS445)</f>
        <v>0</v>
      </c>
      <c r="BT413" s="169">
        <f>SUM($AF413:AR413)-SUM($AF445:AR445)-SUM($C445:O445)-SUM($BH445:BT445)</f>
        <v>0</v>
      </c>
      <c r="BU413" s="169">
        <f>SUM($AF413:AS413)-SUM($AF445:AS445)-SUM($C445:P445)-SUM($BH445:BU445)</f>
        <v>0</v>
      </c>
      <c r="BV413" s="169">
        <f>SUM($AF413:AT413)-SUM($AF445:AT445)-SUM($C445:Q445)-SUM($BH445:BV445)</f>
        <v>0</v>
      </c>
      <c r="BW413" s="169">
        <f>SUM($AF413:AU413)-SUM($AF445:AU445)-SUM($C445:R445)-SUM($BH445:BW445)</f>
        <v>0</v>
      </c>
      <c r="BX413" s="169">
        <f>SUM($AF413:AV413)-SUM($AF445:AV445)-SUM($C445:S445)-SUM($BH445:BX445)</f>
        <v>0</v>
      </c>
      <c r="BY413" s="169">
        <f>SUM($AF413:AW413)-SUM($AF445:AW445)-SUM($C445:T445)-SUM($BH445:BY445)</f>
        <v>0</v>
      </c>
      <c r="BZ413" s="169">
        <f>SUM($AF413:AX413)-SUM($AF445:AX445)-SUM($C445:U445)-SUM($BH445:BZ445)</f>
        <v>0</v>
      </c>
      <c r="CA413" s="169">
        <f>SUM($AF413:AY413)-SUM($AF445:AY445)-SUM($C445:V445)-SUM($BH445:CA445)</f>
        <v>0</v>
      </c>
      <c r="CB413" s="169">
        <f>SUM($AF413:AZ413)-SUM($AF445:AZ445)-SUM($C445:W445)-SUM($BH445:CB445)</f>
        <v>0</v>
      </c>
      <c r="CC413" s="169">
        <f>SUM($AF413:BA413)-SUM($AF445:BA445)-SUM($C445:X445)-SUM($BH445:CC445)</f>
        <v>0</v>
      </c>
      <c r="CD413" s="169">
        <f>SUM($AF413:BB413)-SUM($AF445:BB445)-SUM($C445:Y445)-SUM($BH445:CD445)</f>
        <v>0</v>
      </c>
      <c r="CE413" s="169">
        <f>SUM($AF413:BC413)-SUM($AF445:BC445)-SUM($C445:Z445)-SUM($BH445:CE445)</f>
        <v>0</v>
      </c>
      <c r="CF413" s="169">
        <f>SUM($AF413:BD413)-SUM($AF445:BD445)-SUM($C445:AA445)-SUM($BH445:CF445)</f>
        <v>0</v>
      </c>
      <c r="CG413" s="169">
        <f>SUM($AF413:BE413)-SUM($AF445:BE445)-SUM($C445:AB445)-SUM($BH445:CG445)</f>
        <v>0</v>
      </c>
      <c r="CH413" s="52"/>
      <c r="CI413" s="52"/>
      <c r="CJ413" s="67"/>
      <c r="CK413" s="67"/>
      <c r="CL413" s="67"/>
      <c r="CM413" s="67"/>
      <c r="CN413" s="67"/>
      <c r="CO413" s="67"/>
      <c r="CP413" s="67"/>
      <c r="CQ413" s="67"/>
      <c r="CR413" s="67"/>
      <c r="CS413" s="67"/>
      <c r="CT413" s="67"/>
      <c r="CU413" s="67"/>
      <c r="CV413" s="67"/>
      <c r="CW413" s="67">
        <f>1-P413</f>
        <v>1</v>
      </c>
      <c r="CX413" s="67">
        <f t="shared" si="79"/>
        <v>0.99976976256463745</v>
      </c>
      <c r="CY413" s="67">
        <f t="shared" si="79"/>
        <v>0.9997691294782648</v>
      </c>
      <c r="CZ413" s="67">
        <f t="shared" si="79"/>
        <v>0.99976849639189214</v>
      </c>
      <c r="DA413" s="67">
        <f t="shared" si="79"/>
        <v>0.99976786330551937</v>
      </c>
      <c r="DB413" s="67">
        <f t="shared" si="79"/>
        <v>0.99957734326454661</v>
      </c>
      <c r="DC413" s="67">
        <f t="shared" si="79"/>
        <v>0.99957619372435047</v>
      </c>
      <c r="DD413" s="67">
        <f t="shared" si="79"/>
        <v>0.99957504418415433</v>
      </c>
      <c r="DE413" s="67">
        <f t="shared" si="79"/>
        <v>0.99957389464395818</v>
      </c>
      <c r="DF413" s="67">
        <f t="shared" ref="DF413:DI425" si="83">1-Y413</f>
        <v>0.99957274510376204</v>
      </c>
      <c r="DG413" s="67">
        <f t="shared" si="83"/>
        <v>0.99929350982487897</v>
      </c>
      <c r="DH413" s="67">
        <f t="shared" si="83"/>
        <v>0.99929161409555078</v>
      </c>
      <c r="DI413" s="67">
        <f t="shared" si="83"/>
        <v>0.99928971836622249</v>
      </c>
      <c r="DL413" s="53"/>
      <c r="DM413" s="188" t="str">
        <f t="shared" si="81"/>
        <v/>
      </c>
      <c r="DN413" s="188" t="str">
        <f t="shared" si="81"/>
        <v/>
      </c>
      <c r="DO413" s="188" t="str">
        <f t="shared" si="81"/>
        <v/>
      </c>
      <c r="DP413" s="188" t="str">
        <f t="shared" si="81"/>
        <v/>
      </c>
      <c r="DQ413" s="188" t="str">
        <f t="shared" si="81"/>
        <v/>
      </c>
      <c r="DR413" s="188" t="str">
        <f t="shared" si="81"/>
        <v/>
      </c>
      <c r="DS413" s="188" t="str">
        <f t="shared" si="81"/>
        <v/>
      </c>
      <c r="DT413" s="188" t="str">
        <f t="shared" si="81"/>
        <v/>
      </c>
      <c r="DU413" s="188" t="str">
        <f t="shared" si="81"/>
        <v/>
      </c>
      <c r="DV413" s="188" t="str">
        <f t="shared" si="81"/>
        <v/>
      </c>
      <c r="DW413" s="188" t="str">
        <f t="shared" si="81"/>
        <v/>
      </c>
      <c r="DX413" s="188" t="str">
        <f t="shared" si="81"/>
        <v/>
      </c>
      <c r="DY413" s="188" t="str">
        <f t="shared" si="81"/>
        <v/>
      </c>
      <c r="DZ413" s="188" t="str">
        <f t="shared" si="81"/>
        <v/>
      </c>
      <c r="EA413" s="188" t="str">
        <f t="shared" si="81"/>
        <v/>
      </c>
      <c r="EB413" s="188" t="str">
        <f t="shared" si="81"/>
        <v/>
      </c>
      <c r="EC413" s="188" t="str">
        <f t="shared" si="82"/>
        <v/>
      </c>
      <c r="ED413" s="188" t="str">
        <f t="shared" si="82"/>
        <v/>
      </c>
      <c r="EE413" s="188" t="str">
        <f t="shared" si="82"/>
        <v/>
      </c>
      <c r="EF413" s="188" t="str">
        <f t="shared" si="82"/>
        <v/>
      </c>
      <c r="EG413" s="188" t="str">
        <f t="shared" si="82"/>
        <v/>
      </c>
      <c r="EH413" s="188" t="str">
        <f t="shared" si="82"/>
        <v/>
      </c>
      <c r="EI413" s="188" t="str">
        <f t="shared" si="82"/>
        <v/>
      </c>
      <c r="EJ413" s="188" t="str">
        <f t="shared" si="82"/>
        <v/>
      </c>
      <c r="EK413" s="188" t="str">
        <f t="shared" si="82"/>
        <v/>
      </c>
    </row>
    <row r="414" spans="1:141" x14ac:dyDescent="0.3">
      <c r="B414" s="1">
        <v>15</v>
      </c>
      <c r="C414" s="173"/>
      <c r="D414" s="173"/>
      <c r="E414" s="173"/>
      <c r="F414" s="173"/>
      <c r="G414" s="173"/>
      <c r="H414" s="173"/>
      <c r="I414" s="173"/>
      <c r="J414" s="173"/>
      <c r="K414" s="173"/>
      <c r="L414" s="173"/>
      <c r="M414" s="173"/>
      <c r="N414" s="173"/>
      <c r="O414" s="173"/>
      <c r="P414" s="173"/>
      <c r="Q414" s="173"/>
      <c r="R414" s="173">
        <f t="shared" ref="R414:AB419" si="84">VLOOKUP(Q91,ColInc,$A$4,FALSE)*(1+((VLOOKUP(Q91,Colrisk,$A$4,FALSE)-1)*MAX(0,AT123-BaselineBMI)))</f>
        <v>2.3023743536253991E-4</v>
      </c>
      <c r="S414" s="173">
        <f t="shared" si="84"/>
        <v>2.308705217352279E-4</v>
      </c>
      <c r="T414" s="173">
        <f t="shared" si="84"/>
        <v>2.3150360810791587E-4</v>
      </c>
      <c r="U414" s="173">
        <f t="shared" si="84"/>
        <v>2.321366944806038E-4</v>
      </c>
      <c r="V414" s="173">
        <f t="shared" si="84"/>
        <v>4.2265673545334795E-4</v>
      </c>
      <c r="W414" s="173">
        <f t="shared" si="84"/>
        <v>4.2380627564949969E-4</v>
      </c>
      <c r="X414" s="173">
        <f t="shared" si="84"/>
        <v>4.2495581584565143E-4</v>
      </c>
      <c r="Y414" s="173">
        <f t="shared" si="84"/>
        <v>4.2610535604180322E-4</v>
      </c>
      <c r="Z414" s="173">
        <f t="shared" si="84"/>
        <v>4.2725489623795496E-4</v>
      </c>
      <c r="AA414" s="173">
        <f t="shared" si="84"/>
        <v>7.0649017512104749E-4</v>
      </c>
      <c r="AB414" s="173">
        <f t="shared" si="84"/>
        <v>7.0838590444926794E-4</v>
      </c>
      <c r="AC414" s="155"/>
      <c r="AD414" s="155"/>
      <c r="AE414" s="155"/>
      <c r="AF414" s="155"/>
      <c r="AG414" s="174">
        <f>D414*D57*PRODUCT($CJ414:CJ414)</f>
        <v>0</v>
      </c>
      <c r="AH414" s="174">
        <f>E414*E57*PRODUCT($CJ414:CK414)</f>
        <v>0</v>
      </c>
      <c r="AI414" s="174">
        <f>F414*F57*PRODUCT($CJ414:CL414)</f>
        <v>0</v>
      </c>
      <c r="AJ414" s="174">
        <f>G414*G57*PRODUCT($CJ414:CM414)</f>
        <v>0</v>
      </c>
      <c r="AK414" s="174">
        <f>H414*H57*PRODUCT($CJ414:CN414)</f>
        <v>0</v>
      </c>
      <c r="AL414" s="174">
        <f>I414*I57*PRODUCT($CJ414:CO414)</f>
        <v>0</v>
      </c>
      <c r="AM414" s="174">
        <f>J414*J57*PRODUCT($CJ414:CP414)</f>
        <v>0</v>
      </c>
      <c r="AN414" s="174">
        <f>K414*K57*PRODUCT($CJ414:CQ414)</f>
        <v>0</v>
      </c>
      <c r="AO414" s="174">
        <f>L414*L57*PRODUCT($CJ414:CR414)</f>
        <v>0</v>
      </c>
      <c r="AP414" s="174">
        <f>M414*M57*PRODUCT($CJ414:CS414)</f>
        <v>0</v>
      </c>
      <c r="AQ414" s="174">
        <f>N414*N57*PRODUCT($CJ414:CT414)</f>
        <v>0</v>
      </c>
      <c r="AR414" s="174">
        <f>O414*O57*PRODUCT($CJ414:CU414)</f>
        <v>0</v>
      </c>
      <c r="AS414" s="174">
        <f>P414*P57*PRODUCT($CJ414:CV414)</f>
        <v>0</v>
      </c>
      <c r="AT414" s="174">
        <f>Q414*Q57*PRODUCT($CJ414:CW414)</f>
        <v>0</v>
      </c>
      <c r="AU414" s="174">
        <f>R414*R57*PRODUCT($CJ414:CX414)</f>
        <v>0</v>
      </c>
      <c r="AV414" s="174">
        <f>S414*S57*PRODUCT($CJ414:CY414)</f>
        <v>0</v>
      </c>
      <c r="AW414" s="174">
        <f>T414*T57*PRODUCT($CJ414:CZ414)</f>
        <v>0</v>
      </c>
      <c r="AX414" s="174">
        <f>U414*U57*PRODUCT($CJ414:DA414)</f>
        <v>0</v>
      </c>
      <c r="AY414" s="174">
        <f>V414*V57*PRODUCT($CJ414:DB414)</f>
        <v>0</v>
      </c>
      <c r="AZ414" s="174">
        <f>W414*W57*PRODUCT($CJ414:DC414)</f>
        <v>0</v>
      </c>
      <c r="BA414" s="174">
        <f>X414*X57*PRODUCT($CJ414:DD414)</f>
        <v>0</v>
      </c>
      <c r="BB414" s="174">
        <f>Y414*Y57*PRODUCT($CJ414:DE414)</f>
        <v>0</v>
      </c>
      <c r="BC414" s="174">
        <f>Z414*Z57*PRODUCT($CJ414:DF414)</f>
        <v>0</v>
      </c>
      <c r="BD414" s="174">
        <f>AA414*AA57*PRODUCT($CJ414:DG414)</f>
        <v>0</v>
      </c>
      <c r="BE414" s="174">
        <f>AB414*AB57*PRODUCT($CJ414:DH414)</f>
        <v>0</v>
      </c>
      <c r="BF414" s="176"/>
      <c r="BG414" s="176"/>
      <c r="BH414" s="176"/>
      <c r="BI414" s="169">
        <f>SUM($AF414:AG414)-SUM($AF446:AG446)-SUM($C446:D446)-SUM($BH446:BI446)</f>
        <v>0</v>
      </c>
      <c r="BJ414" s="169">
        <f>SUM($AF414:AH414)-SUM($AF446:AH446)-SUM($C446:E446)-SUM($BH446:BJ446)</f>
        <v>0</v>
      </c>
      <c r="BK414" s="169">
        <f>SUM($AF414:AI414)-SUM($AF446:AI446)-SUM($C446:F446)-SUM($BH446:BK446)</f>
        <v>0</v>
      </c>
      <c r="BL414" s="169">
        <f>SUM($AF414:AJ414)-SUM($AF446:AJ446)-SUM($C446:G446)-SUM($BH446:BL446)</f>
        <v>0</v>
      </c>
      <c r="BM414" s="169">
        <f>SUM($AF414:AK414)-SUM($AF446:AK446)-SUM($C446:H446)-SUM($BH446:BM446)</f>
        <v>0</v>
      </c>
      <c r="BN414" s="169">
        <f>SUM($AF414:AL414)-SUM($AF446:AL446)-SUM($C446:I446)-SUM($BH446:BN446)</f>
        <v>0</v>
      </c>
      <c r="BO414" s="169">
        <f>SUM($AF414:AM414)-SUM($AF446:AM446)-SUM($C446:J446)-SUM($BH446:BO446)</f>
        <v>0</v>
      </c>
      <c r="BP414" s="169">
        <f>SUM($AF414:AN414)-SUM($AF446:AN446)-SUM($C446:K446)-SUM($BH446:BP446)</f>
        <v>0</v>
      </c>
      <c r="BQ414" s="169">
        <f>SUM($AF414:AO414)-SUM($AF446:AO446)-SUM($C446:L446)-SUM($BH446:BQ446)</f>
        <v>0</v>
      </c>
      <c r="BR414" s="169">
        <f>SUM($AF414:AP414)-SUM($AF446:AP446)-SUM($C446:M446)-SUM($BH446:BR446)</f>
        <v>0</v>
      </c>
      <c r="BS414" s="169">
        <f>SUM($AF414:AQ414)-SUM($AF446:AQ446)-SUM($C446:N446)-SUM($BH446:BS446)</f>
        <v>0</v>
      </c>
      <c r="BT414" s="169">
        <f>SUM($AF414:AR414)-SUM($AF446:AR446)-SUM($C446:O446)-SUM($BH446:BT446)</f>
        <v>0</v>
      </c>
      <c r="BU414" s="169">
        <f>SUM($AF414:AS414)-SUM($AF446:AS446)-SUM($C446:P446)-SUM($BH446:BU446)</f>
        <v>0</v>
      </c>
      <c r="BV414" s="169">
        <f>SUM($AF414:AT414)-SUM($AF446:AT446)-SUM($C446:Q446)-SUM($BH446:BV446)</f>
        <v>0</v>
      </c>
      <c r="BW414" s="169">
        <f>SUM($AF414:AU414)-SUM($AF446:AU446)-SUM($C446:R446)-SUM($BH446:BW446)</f>
        <v>0</v>
      </c>
      <c r="BX414" s="169">
        <f>SUM($AF414:AV414)-SUM($AF446:AV446)-SUM($C446:S446)-SUM($BH446:BX446)</f>
        <v>0</v>
      </c>
      <c r="BY414" s="169">
        <f>SUM($AF414:AW414)-SUM($AF446:AW446)-SUM($C446:T446)-SUM($BH446:BY446)</f>
        <v>0</v>
      </c>
      <c r="BZ414" s="169">
        <f>SUM($AF414:AX414)-SUM($AF446:AX446)-SUM($C446:U446)-SUM($BH446:BZ446)</f>
        <v>0</v>
      </c>
      <c r="CA414" s="169">
        <f>SUM($AF414:AY414)-SUM($AF446:AY446)-SUM($C446:V446)-SUM($BH446:CA446)</f>
        <v>0</v>
      </c>
      <c r="CB414" s="169">
        <f>SUM($AF414:AZ414)-SUM($AF446:AZ446)-SUM($C446:W446)-SUM($BH446:CB446)</f>
        <v>0</v>
      </c>
      <c r="CC414" s="169">
        <f>SUM($AF414:BA414)-SUM($AF446:BA446)-SUM($C446:X446)-SUM($BH446:CC446)</f>
        <v>0</v>
      </c>
      <c r="CD414" s="169">
        <f>SUM($AF414:BB414)-SUM($AF446:BB446)-SUM($C446:Y446)-SUM($BH446:CD446)</f>
        <v>0</v>
      </c>
      <c r="CE414" s="169">
        <f>SUM($AF414:BC414)-SUM($AF446:BC446)-SUM($C446:Z446)-SUM($BH446:CE446)</f>
        <v>0</v>
      </c>
      <c r="CF414" s="169">
        <f>SUM($AF414:BD414)-SUM($AF446:BD446)-SUM($C446:AA446)-SUM($BH446:CF446)</f>
        <v>0</v>
      </c>
      <c r="CG414" s="169">
        <f>SUM($AF414:BE414)-SUM($AF446:BE446)-SUM($C446:AB446)-SUM($BH446:CG446)</f>
        <v>0</v>
      </c>
      <c r="CH414" s="52"/>
      <c r="CI414" s="52"/>
      <c r="CJ414" s="67"/>
      <c r="CK414" s="67"/>
      <c r="CL414" s="67"/>
      <c r="CM414" s="67"/>
      <c r="CN414" s="67"/>
      <c r="CO414" s="67"/>
      <c r="CP414" s="67"/>
      <c r="CQ414" s="67"/>
      <c r="CR414" s="67"/>
      <c r="CS414" s="67"/>
      <c r="CT414" s="67"/>
      <c r="CU414" s="67"/>
      <c r="CV414" s="67"/>
      <c r="CW414" s="67"/>
      <c r="CX414" s="67">
        <f>1-Q414</f>
        <v>1</v>
      </c>
      <c r="CY414" s="67">
        <f t="shared" ref="CY414:DE420" si="85">1-R414</f>
        <v>0.99976976256463745</v>
      </c>
      <c r="CZ414" s="67">
        <f t="shared" si="85"/>
        <v>0.9997691294782648</v>
      </c>
      <c r="DA414" s="67">
        <f t="shared" si="85"/>
        <v>0.99976849639189214</v>
      </c>
      <c r="DB414" s="67">
        <f t="shared" si="85"/>
        <v>0.99976786330551937</v>
      </c>
      <c r="DC414" s="67">
        <f t="shared" si="85"/>
        <v>0.99957734326454661</v>
      </c>
      <c r="DD414" s="67">
        <f t="shared" si="85"/>
        <v>0.99957619372435047</v>
      </c>
      <c r="DE414" s="67">
        <f t="shared" si="85"/>
        <v>0.99957504418415433</v>
      </c>
      <c r="DF414" s="67">
        <f t="shared" si="83"/>
        <v>0.99957389464395818</v>
      </c>
      <c r="DG414" s="67">
        <f t="shared" si="83"/>
        <v>0.99957274510376204</v>
      </c>
      <c r="DH414" s="67">
        <f t="shared" si="83"/>
        <v>0.99929350982487897</v>
      </c>
      <c r="DI414" s="67">
        <f t="shared" si="83"/>
        <v>0.99929161409555078</v>
      </c>
      <c r="DL414" s="53"/>
      <c r="DM414" s="188" t="str">
        <f t="shared" si="81"/>
        <v/>
      </c>
      <c r="DN414" s="188" t="str">
        <f t="shared" si="81"/>
        <v/>
      </c>
      <c r="DO414" s="188" t="str">
        <f t="shared" si="81"/>
        <v/>
      </c>
      <c r="DP414" s="188" t="str">
        <f t="shared" si="81"/>
        <v/>
      </c>
      <c r="DQ414" s="188" t="str">
        <f t="shared" si="81"/>
        <v/>
      </c>
      <c r="DR414" s="188" t="str">
        <f t="shared" si="81"/>
        <v/>
      </c>
      <c r="DS414" s="188" t="str">
        <f t="shared" si="81"/>
        <v/>
      </c>
      <c r="DT414" s="188" t="str">
        <f t="shared" si="81"/>
        <v/>
      </c>
      <c r="DU414" s="188" t="str">
        <f t="shared" si="81"/>
        <v/>
      </c>
      <c r="DV414" s="188" t="str">
        <f t="shared" si="81"/>
        <v/>
      </c>
      <c r="DW414" s="188" t="str">
        <f t="shared" si="81"/>
        <v/>
      </c>
      <c r="DX414" s="188" t="str">
        <f t="shared" si="81"/>
        <v/>
      </c>
      <c r="DY414" s="188" t="str">
        <f t="shared" si="81"/>
        <v/>
      </c>
      <c r="DZ414" s="188" t="str">
        <f t="shared" si="81"/>
        <v/>
      </c>
      <c r="EA414" s="188" t="str">
        <f t="shared" si="81"/>
        <v/>
      </c>
      <c r="EB414" s="188" t="str">
        <f t="shared" si="81"/>
        <v/>
      </c>
      <c r="EC414" s="188" t="str">
        <f t="shared" si="82"/>
        <v/>
      </c>
      <c r="ED414" s="188" t="str">
        <f t="shared" si="82"/>
        <v/>
      </c>
      <c r="EE414" s="188" t="str">
        <f t="shared" si="82"/>
        <v/>
      </c>
      <c r="EF414" s="188" t="str">
        <f t="shared" si="82"/>
        <v/>
      </c>
      <c r="EG414" s="188" t="str">
        <f t="shared" si="82"/>
        <v/>
      </c>
      <c r="EH414" s="188" t="str">
        <f t="shared" si="82"/>
        <v/>
      </c>
      <c r="EI414" s="188" t="str">
        <f t="shared" si="82"/>
        <v/>
      </c>
      <c r="EJ414" s="188" t="str">
        <f t="shared" si="82"/>
        <v/>
      </c>
      <c r="EK414" s="188" t="str">
        <f t="shared" si="82"/>
        <v/>
      </c>
    </row>
    <row r="415" spans="1:141" x14ac:dyDescent="0.3">
      <c r="B415" s="1">
        <v>16</v>
      </c>
      <c r="C415" s="173"/>
      <c r="D415" s="173"/>
      <c r="E415" s="173"/>
      <c r="F415" s="173"/>
      <c r="G415" s="173"/>
      <c r="H415" s="173"/>
      <c r="I415" s="173"/>
      <c r="J415" s="173"/>
      <c r="K415" s="173"/>
      <c r="L415" s="173"/>
      <c r="M415" s="173"/>
      <c r="N415" s="173"/>
      <c r="O415" s="173"/>
      <c r="P415" s="173"/>
      <c r="Q415" s="173"/>
      <c r="R415" s="173"/>
      <c r="S415" s="173">
        <f t="shared" si="84"/>
        <v>2.3023743536253991E-4</v>
      </c>
      <c r="T415" s="173">
        <f t="shared" si="84"/>
        <v>2.308705217352279E-4</v>
      </c>
      <c r="U415" s="173">
        <f t="shared" si="84"/>
        <v>2.3150360810791587E-4</v>
      </c>
      <c r="V415" s="173">
        <f t="shared" si="84"/>
        <v>2.321366944806038E-4</v>
      </c>
      <c r="W415" s="173">
        <f t="shared" si="84"/>
        <v>4.2265673545334795E-4</v>
      </c>
      <c r="X415" s="173">
        <f t="shared" si="84"/>
        <v>4.2380627564949969E-4</v>
      </c>
      <c r="Y415" s="173">
        <f t="shared" si="84"/>
        <v>4.2495581584565143E-4</v>
      </c>
      <c r="Z415" s="173">
        <f t="shared" si="84"/>
        <v>4.2610535604180322E-4</v>
      </c>
      <c r="AA415" s="173">
        <f t="shared" si="84"/>
        <v>4.2725489623795496E-4</v>
      </c>
      <c r="AB415" s="173">
        <f t="shared" si="84"/>
        <v>7.0649017512104749E-4</v>
      </c>
      <c r="AC415" s="155"/>
      <c r="AD415" s="155"/>
      <c r="AE415" s="155"/>
      <c r="AF415" s="155"/>
      <c r="AG415" s="174">
        <f>D415*D58*PRODUCT($CJ415:CJ415)</f>
        <v>0</v>
      </c>
      <c r="AH415" s="174">
        <f>E415*E58*PRODUCT($CJ415:CK415)</f>
        <v>0</v>
      </c>
      <c r="AI415" s="174">
        <f>F415*F58*PRODUCT($CJ415:CL415)</f>
        <v>0</v>
      </c>
      <c r="AJ415" s="174">
        <f>G415*G58*PRODUCT($CJ415:CM415)</f>
        <v>0</v>
      </c>
      <c r="AK415" s="174">
        <f>H415*H58*PRODUCT($CJ415:CN415)</f>
        <v>0</v>
      </c>
      <c r="AL415" s="174">
        <f>I415*I58*PRODUCT($CJ415:CO415)</f>
        <v>0</v>
      </c>
      <c r="AM415" s="174">
        <f>J415*J58*PRODUCT($CJ415:CP415)</f>
        <v>0</v>
      </c>
      <c r="AN415" s="174">
        <f>K415*K58*PRODUCT($CJ415:CQ415)</f>
        <v>0</v>
      </c>
      <c r="AO415" s="174">
        <f>L415*L58*PRODUCT($CJ415:CR415)</f>
        <v>0</v>
      </c>
      <c r="AP415" s="174">
        <f>M415*M58*PRODUCT($CJ415:CS415)</f>
        <v>0</v>
      </c>
      <c r="AQ415" s="174">
        <f>N415*N58*PRODUCT($CJ415:CT415)</f>
        <v>0</v>
      </c>
      <c r="AR415" s="174">
        <f>O415*O58*PRODUCT($CJ415:CU415)</f>
        <v>0</v>
      </c>
      <c r="AS415" s="174">
        <f>P415*P58*PRODUCT($CJ415:CV415)</f>
        <v>0</v>
      </c>
      <c r="AT415" s="174">
        <f>Q415*Q58*PRODUCT($CJ415:CW415)</f>
        <v>0</v>
      </c>
      <c r="AU415" s="174">
        <f>R415*R58*PRODUCT($CJ415:CX415)</f>
        <v>0</v>
      </c>
      <c r="AV415" s="174">
        <f>S415*S58*PRODUCT($CJ415:CY415)</f>
        <v>0</v>
      </c>
      <c r="AW415" s="174">
        <f>T415*T58*PRODUCT($CJ415:CZ415)</f>
        <v>0</v>
      </c>
      <c r="AX415" s="174">
        <f>U415*U58*PRODUCT($CJ415:DA415)</f>
        <v>0</v>
      </c>
      <c r="AY415" s="174">
        <f>V415*V58*PRODUCT($CJ415:DB415)</f>
        <v>0</v>
      </c>
      <c r="AZ415" s="174">
        <f>W415*W58*PRODUCT($CJ415:DC415)</f>
        <v>0</v>
      </c>
      <c r="BA415" s="174">
        <f>X415*X58*PRODUCT($CJ415:DD415)</f>
        <v>0</v>
      </c>
      <c r="BB415" s="174">
        <f>Y415*Y58*PRODUCT($CJ415:DE415)</f>
        <v>0</v>
      </c>
      <c r="BC415" s="174">
        <f>Z415*Z58*PRODUCT($CJ415:DF415)</f>
        <v>0</v>
      </c>
      <c r="BD415" s="174">
        <f>AA415*AA58*PRODUCT($CJ415:DG415)</f>
        <v>0</v>
      </c>
      <c r="BE415" s="174">
        <f>AB415*AB58*PRODUCT($CJ415:DH415)</f>
        <v>0</v>
      </c>
      <c r="BF415" s="176"/>
      <c r="BG415" s="93"/>
      <c r="BH415" s="93"/>
      <c r="BI415" s="169">
        <f>SUM($AF415:AG415)-SUM($AF447:AG447)-SUM($C447:D447)-SUM($BH447:BI447)</f>
        <v>0</v>
      </c>
      <c r="BJ415" s="169">
        <f>SUM($AF415:AH415)-SUM($AF447:AH447)-SUM($C447:E447)-SUM($BH447:BJ447)</f>
        <v>0</v>
      </c>
      <c r="BK415" s="169">
        <f>SUM($AF415:AI415)-SUM($AF447:AI447)-SUM($C447:F447)-SUM($BH447:BK447)</f>
        <v>0</v>
      </c>
      <c r="BL415" s="169">
        <f>SUM($AF415:AJ415)-SUM($AF447:AJ447)-SUM($C447:G447)-SUM($BH447:BL447)</f>
        <v>0</v>
      </c>
      <c r="BM415" s="169">
        <f>SUM($AF415:AK415)-SUM($AF447:AK447)-SUM($C447:H447)-SUM($BH447:BM447)</f>
        <v>0</v>
      </c>
      <c r="BN415" s="169">
        <f>SUM($AF415:AL415)-SUM($AF447:AL447)-SUM($C447:I447)-SUM($BH447:BN447)</f>
        <v>0</v>
      </c>
      <c r="BO415" s="169">
        <f>SUM($AF415:AM415)-SUM($AF447:AM447)-SUM($C447:J447)-SUM($BH447:BO447)</f>
        <v>0</v>
      </c>
      <c r="BP415" s="169">
        <f>SUM($AF415:AN415)-SUM($AF447:AN447)-SUM($C447:K447)-SUM($BH447:BP447)</f>
        <v>0</v>
      </c>
      <c r="BQ415" s="169">
        <f>SUM($AF415:AO415)-SUM($AF447:AO447)-SUM($C447:L447)-SUM($BH447:BQ447)</f>
        <v>0</v>
      </c>
      <c r="BR415" s="169">
        <f>SUM($AF415:AP415)-SUM($AF447:AP447)-SUM($C447:M447)-SUM($BH447:BR447)</f>
        <v>0</v>
      </c>
      <c r="BS415" s="169">
        <f>SUM($AF415:AQ415)-SUM($AF447:AQ447)-SUM($C447:N447)-SUM($BH447:BS447)</f>
        <v>0</v>
      </c>
      <c r="BT415" s="169">
        <f>SUM($AF415:AR415)-SUM($AF447:AR447)-SUM($C447:O447)-SUM($BH447:BT447)</f>
        <v>0</v>
      </c>
      <c r="BU415" s="169">
        <f>SUM($AF415:AS415)-SUM($AF447:AS447)-SUM($C447:P447)-SUM($BH447:BU447)</f>
        <v>0</v>
      </c>
      <c r="BV415" s="169">
        <f>SUM($AF415:AT415)-SUM($AF447:AT447)-SUM($C447:Q447)-SUM($BH447:BV447)</f>
        <v>0</v>
      </c>
      <c r="BW415" s="169">
        <f>SUM($AF415:AU415)-SUM($AF447:AU447)-SUM($C447:R447)-SUM($BH447:BW447)</f>
        <v>0</v>
      </c>
      <c r="BX415" s="169">
        <f>SUM($AF415:AV415)-SUM($AF447:AV447)-SUM($C447:S447)-SUM($BH447:BX447)</f>
        <v>0</v>
      </c>
      <c r="BY415" s="169">
        <f>SUM($AF415:AW415)-SUM($AF447:AW447)-SUM($C447:T447)-SUM($BH447:BY447)</f>
        <v>0</v>
      </c>
      <c r="BZ415" s="169">
        <f>SUM($AF415:AX415)-SUM($AF447:AX447)-SUM($C447:U447)-SUM($BH447:BZ447)</f>
        <v>0</v>
      </c>
      <c r="CA415" s="169">
        <f>SUM($AF415:AY415)-SUM($AF447:AY447)-SUM($C447:V447)-SUM($BH447:CA447)</f>
        <v>0</v>
      </c>
      <c r="CB415" s="169">
        <f>SUM($AF415:AZ415)-SUM($AF447:AZ447)-SUM($C447:W447)-SUM($BH447:CB447)</f>
        <v>0</v>
      </c>
      <c r="CC415" s="169">
        <f>SUM($AF415:BA415)-SUM($AF447:BA447)-SUM($C447:X447)-SUM($BH447:CC447)</f>
        <v>0</v>
      </c>
      <c r="CD415" s="169">
        <f>SUM($AF415:BB415)-SUM($AF447:BB447)-SUM($C447:Y447)-SUM($BH447:CD447)</f>
        <v>0</v>
      </c>
      <c r="CE415" s="169">
        <f>SUM($AF415:BC415)-SUM($AF447:BC447)-SUM($C447:Z447)-SUM($BH447:CE447)</f>
        <v>0</v>
      </c>
      <c r="CF415" s="169">
        <f>SUM($AF415:BD415)-SUM($AF447:BD447)-SUM($C447:AA447)-SUM($BH447:CF447)</f>
        <v>0</v>
      </c>
      <c r="CG415" s="169">
        <f>SUM($AF415:BE415)-SUM($AF447:BE447)-SUM($C447:AB447)-SUM($BH447:CG447)</f>
        <v>0</v>
      </c>
      <c r="CH415" s="52"/>
      <c r="CI415" s="52"/>
      <c r="CJ415" s="67"/>
      <c r="CK415" s="67"/>
      <c r="CL415" s="67"/>
      <c r="CM415" s="67"/>
      <c r="CN415" s="67"/>
      <c r="CO415" s="67"/>
      <c r="CP415" s="67"/>
      <c r="CQ415" s="67"/>
      <c r="CR415" s="67"/>
      <c r="CS415" s="67"/>
      <c r="CT415" s="67"/>
      <c r="CU415" s="67"/>
      <c r="CV415" s="67"/>
      <c r="CW415" s="67"/>
      <c r="CX415" s="67"/>
      <c r="CY415" s="67">
        <f>1-R415</f>
        <v>1</v>
      </c>
      <c r="CZ415" s="67">
        <f t="shared" si="85"/>
        <v>0.99976976256463745</v>
      </c>
      <c r="DA415" s="67">
        <f t="shared" si="85"/>
        <v>0.9997691294782648</v>
      </c>
      <c r="DB415" s="67">
        <f t="shared" si="85"/>
        <v>0.99976849639189214</v>
      </c>
      <c r="DC415" s="67">
        <f t="shared" si="85"/>
        <v>0.99976786330551937</v>
      </c>
      <c r="DD415" s="67">
        <f t="shared" si="85"/>
        <v>0.99957734326454661</v>
      </c>
      <c r="DE415" s="67">
        <f t="shared" si="85"/>
        <v>0.99957619372435047</v>
      </c>
      <c r="DF415" s="67">
        <f t="shared" si="83"/>
        <v>0.99957504418415433</v>
      </c>
      <c r="DG415" s="67">
        <f t="shared" si="83"/>
        <v>0.99957389464395818</v>
      </c>
      <c r="DH415" s="67">
        <f t="shared" si="83"/>
        <v>0.99957274510376204</v>
      </c>
      <c r="DI415" s="67">
        <f t="shared" si="83"/>
        <v>0.99929350982487897</v>
      </c>
      <c r="DL415" s="53"/>
      <c r="DM415" s="188" t="str">
        <f t="shared" si="81"/>
        <v/>
      </c>
      <c r="DN415" s="188" t="str">
        <f t="shared" si="81"/>
        <v/>
      </c>
      <c r="DO415" s="188" t="str">
        <f t="shared" si="81"/>
        <v/>
      </c>
      <c r="DP415" s="188" t="str">
        <f t="shared" si="81"/>
        <v/>
      </c>
      <c r="DQ415" s="188" t="str">
        <f t="shared" si="81"/>
        <v/>
      </c>
      <c r="DR415" s="188" t="str">
        <f t="shared" si="81"/>
        <v/>
      </c>
      <c r="DS415" s="188" t="str">
        <f t="shared" si="81"/>
        <v/>
      </c>
      <c r="DT415" s="188" t="str">
        <f t="shared" si="81"/>
        <v/>
      </c>
      <c r="DU415" s="188" t="str">
        <f t="shared" si="81"/>
        <v/>
      </c>
      <c r="DV415" s="188" t="str">
        <f t="shared" si="81"/>
        <v/>
      </c>
      <c r="DW415" s="188" t="str">
        <f t="shared" si="81"/>
        <v/>
      </c>
      <c r="DX415" s="188" t="str">
        <f t="shared" si="81"/>
        <v/>
      </c>
      <c r="DY415" s="188" t="str">
        <f t="shared" si="81"/>
        <v/>
      </c>
      <c r="DZ415" s="188" t="str">
        <f t="shared" si="81"/>
        <v/>
      </c>
      <c r="EA415" s="188" t="str">
        <f t="shared" si="81"/>
        <v/>
      </c>
      <c r="EB415" s="188" t="str">
        <f t="shared" si="81"/>
        <v/>
      </c>
      <c r="EC415" s="188" t="str">
        <f t="shared" si="82"/>
        <v/>
      </c>
      <c r="ED415" s="188" t="str">
        <f t="shared" si="82"/>
        <v/>
      </c>
      <c r="EE415" s="188" t="str">
        <f t="shared" si="82"/>
        <v/>
      </c>
      <c r="EF415" s="188" t="str">
        <f t="shared" si="82"/>
        <v/>
      </c>
      <c r="EG415" s="188" t="str">
        <f t="shared" si="82"/>
        <v/>
      </c>
      <c r="EH415" s="188" t="str">
        <f t="shared" si="82"/>
        <v/>
      </c>
      <c r="EI415" s="188" t="str">
        <f t="shared" si="82"/>
        <v/>
      </c>
      <c r="EJ415" s="188" t="str">
        <f t="shared" si="82"/>
        <v/>
      </c>
      <c r="EK415" s="188" t="str">
        <f t="shared" si="82"/>
        <v/>
      </c>
    </row>
    <row r="416" spans="1:141" x14ac:dyDescent="0.3">
      <c r="B416" s="1">
        <v>17</v>
      </c>
      <c r="C416" s="173"/>
      <c r="D416" s="173"/>
      <c r="E416" s="173"/>
      <c r="F416" s="173"/>
      <c r="G416" s="173"/>
      <c r="H416" s="173"/>
      <c r="I416" s="173"/>
      <c r="J416" s="173"/>
      <c r="K416" s="173"/>
      <c r="L416" s="173"/>
      <c r="M416" s="173"/>
      <c r="N416" s="173"/>
      <c r="O416" s="173"/>
      <c r="P416" s="173"/>
      <c r="Q416" s="173"/>
      <c r="R416" s="173"/>
      <c r="S416" s="173"/>
      <c r="T416" s="173">
        <f t="shared" si="84"/>
        <v>2.3023743536253991E-4</v>
      </c>
      <c r="U416" s="173">
        <f t="shared" si="84"/>
        <v>2.308705217352279E-4</v>
      </c>
      <c r="V416" s="173">
        <f t="shared" si="84"/>
        <v>2.3150360810791587E-4</v>
      </c>
      <c r="W416" s="173">
        <f t="shared" si="84"/>
        <v>2.321366944806038E-4</v>
      </c>
      <c r="X416" s="173">
        <f t="shared" si="84"/>
        <v>4.2265673545334795E-4</v>
      </c>
      <c r="Y416" s="173">
        <f t="shared" si="84"/>
        <v>4.2380627564949969E-4</v>
      </c>
      <c r="Z416" s="173">
        <f t="shared" si="84"/>
        <v>4.2495581584565143E-4</v>
      </c>
      <c r="AA416" s="173">
        <f t="shared" si="84"/>
        <v>4.2610535604180322E-4</v>
      </c>
      <c r="AB416" s="173">
        <f t="shared" si="84"/>
        <v>4.2725489623795496E-4</v>
      </c>
      <c r="AC416" s="155"/>
      <c r="AD416" s="155"/>
      <c r="AE416" s="155"/>
      <c r="AF416" s="155"/>
      <c r="AG416" s="174">
        <f>D416*D59*PRODUCT($CJ416:CJ416)</f>
        <v>0</v>
      </c>
      <c r="AH416" s="174">
        <f>E416*E59*PRODUCT($CJ416:CK416)</f>
        <v>0</v>
      </c>
      <c r="AI416" s="174">
        <f>F416*F59*PRODUCT($CJ416:CL416)</f>
        <v>0</v>
      </c>
      <c r="AJ416" s="174">
        <f>G416*G59*PRODUCT($CJ416:CM416)</f>
        <v>0</v>
      </c>
      <c r="AK416" s="174">
        <f>H416*H59*PRODUCT($CJ416:CN416)</f>
        <v>0</v>
      </c>
      <c r="AL416" s="174">
        <f>I416*I59*PRODUCT($CJ416:CO416)</f>
        <v>0</v>
      </c>
      <c r="AM416" s="174">
        <f>J416*J59*PRODUCT($CJ416:CP416)</f>
        <v>0</v>
      </c>
      <c r="AN416" s="174">
        <f>K416*K59*PRODUCT($CJ416:CQ416)</f>
        <v>0</v>
      </c>
      <c r="AO416" s="174">
        <f>L416*L59*PRODUCT($CJ416:CR416)</f>
        <v>0</v>
      </c>
      <c r="AP416" s="174">
        <f>M416*M59*PRODUCT($CJ416:CS416)</f>
        <v>0</v>
      </c>
      <c r="AQ416" s="174">
        <f>N416*N59*PRODUCT($CJ416:CT416)</f>
        <v>0</v>
      </c>
      <c r="AR416" s="174">
        <f>O416*O59*PRODUCT($CJ416:CU416)</f>
        <v>0</v>
      </c>
      <c r="AS416" s="174">
        <f>P416*P59*PRODUCT($CJ416:CV416)</f>
        <v>0</v>
      </c>
      <c r="AT416" s="174">
        <f>Q416*Q59*PRODUCT($CJ416:CW416)</f>
        <v>0</v>
      </c>
      <c r="AU416" s="174">
        <f>R416*R59*PRODUCT($CJ416:CX416)</f>
        <v>0</v>
      </c>
      <c r="AV416" s="174">
        <f>S416*S59*PRODUCT($CJ416:CY416)</f>
        <v>0</v>
      </c>
      <c r="AW416" s="174">
        <f>T416*T59*PRODUCT($CJ416:CZ416)</f>
        <v>0</v>
      </c>
      <c r="AX416" s="174">
        <f>U416*U59*PRODUCT($CJ416:DA416)</f>
        <v>0</v>
      </c>
      <c r="AY416" s="174">
        <f>V416*V59*PRODUCT($CJ416:DB416)</f>
        <v>0</v>
      </c>
      <c r="AZ416" s="174">
        <f>W416*W59*PRODUCT($CJ416:DC416)</f>
        <v>0</v>
      </c>
      <c r="BA416" s="174">
        <f>X416*X59*PRODUCT($CJ416:DD416)</f>
        <v>0</v>
      </c>
      <c r="BB416" s="174">
        <f>Y416*Y59*PRODUCT($CJ416:DE416)</f>
        <v>0</v>
      </c>
      <c r="BC416" s="174">
        <f>Z416*Z59*PRODUCT($CJ416:DF416)</f>
        <v>0</v>
      </c>
      <c r="BD416" s="174">
        <f>AA416*AA59*PRODUCT($CJ416:DG416)</f>
        <v>0</v>
      </c>
      <c r="BE416" s="174">
        <f>AB416*AB59*PRODUCT($CJ416:DH416)</f>
        <v>0</v>
      </c>
      <c r="BF416" s="176"/>
      <c r="BG416" s="176"/>
      <c r="BH416" s="93"/>
      <c r="BI416" s="169">
        <f>SUM($AF416:AG416)-SUM($AF448:AG448)-SUM($C448:D448)-SUM($BH448:BI448)</f>
        <v>0</v>
      </c>
      <c r="BJ416" s="169">
        <f>SUM($AF416:AH416)-SUM($AF448:AH448)-SUM($C448:E448)-SUM($BH448:BJ448)</f>
        <v>0</v>
      </c>
      <c r="BK416" s="169">
        <f>SUM($AF416:AI416)-SUM($AF448:AI448)-SUM($C448:F448)-SUM($BH448:BK448)</f>
        <v>0</v>
      </c>
      <c r="BL416" s="169">
        <f>SUM($AF416:AJ416)-SUM($AF448:AJ448)-SUM($C448:G448)-SUM($BH448:BL448)</f>
        <v>0</v>
      </c>
      <c r="BM416" s="169">
        <f>SUM($AF416:AK416)-SUM($AF448:AK448)-SUM($C448:H448)-SUM($BH448:BM448)</f>
        <v>0</v>
      </c>
      <c r="BN416" s="169">
        <f>SUM($AF416:AL416)-SUM($AF448:AL448)-SUM($C448:I448)-SUM($BH448:BN448)</f>
        <v>0</v>
      </c>
      <c r="BO416" s="169">
        <f>SUM($AF416:AM416)-SUM($AF448:AM448)-SUM($C448:J448)-SUM($BH448:BO448)</f>
        <v>0</v>
      </c>
      <c r="BP416" s="169">
        <f>SUM($AF416:AN416)-SUM($AF448:AN448)-SUM($C448:K448)-SUM($BH448:BP448)</f>
        <v>0</v>
      </c>
      <c r="BQ416" s="169">
        <f>SUM($AF416:AO416)-SUM($AF448:AO448)-SUM($C448:L448)-SUM($BH448:BQ448)</f>
        <v>0</v>
      </c>
      <c r="BR416" s="169">
        <f>SUM($AF416:AP416)-SUM($AF448:AP448)-SUM($C448:M448)-SUM($BH448:BR448)</f>
        <v>0</v>
      </c>
      <c r="BS416" s="169">
        <f>SUM($AF416:AQ416)-SUM($AF448:AQ448)-SUM($C448:N448)-SUM($BH448:BS448)</f>
        <v>0</v>
      </c>
      <c r="BT416" s="169">
        <f>SUM($AF416:AR416)-SUM($AF448:AR448)-SUM($C448:O448)-SUM($BH448:BT448)</f>
        <v>0</v>
      </c>
      <c r="BU416" s="169">
        <f>SUM($AF416:AS416)-SUM($AF448:AS448)-SUM($C448:P448)-SUM($BH448:BU448)</f>
        <v>0</v>
      </c>
      <c r="BV416" s="169">
        <f>SUM($AF416:AT416)-SUM($AF448:AT448)-SUM($C448:Q448)-SUM($BH448:BV448)</f>
        <v>0</v>
      </c>
      <c r="BW416" s="169">
        <f>SUM($AF416:AU416)-SUM($AF448:AU448)-SUM($C448:R448)-SUM($BH448:BW448)</f>
        <v>0</v>
      </c>
      <c r="BX416" s="169">
        <f>SUM($AF416:AV416)-SUM($AF448:AV448)-SUM($C448:S448)-SUM($BH448:BX448)</f>
        <v>0</v>
      </c>
      <c r="BY416" s="169">
        <f>SUM($AF416:AW416)-SUM($AF448:AW448)-SUM($C448:T448)-SUM($BH448:BY448)</f>
        <v>0</v>
      </c>
      <c r="BZ416" s="169">
        <f>SUM($AF416:AX416)-SUM($AF448:AX448)-SUM($C448:U448)-SUM($BH448:BZ448)</f>
        <v>0</v>
      </c>
      <c r="CA416" s="169">
        <f>SUM($AF416:AY416)-SUM($AF448:AY448)-SUM($C448:V448)-SUM($BH448:CA448)</f>
        <v>0</v>
      </c>
      <c r="CB416" s="169">
        <f>SUM($AF416:AZ416)-SUM($AF448:AZ448)-SUM($C448:W448)-SUM($BH448:CB448)</f>
        <v>0</v>
      </c>
      <c r="CC416" s="169">
        <f>SUM($AF416:BA416)-SUM($AF448:BA448)-SUM($C448:X448)-SUM($BH448:CC448)</f>
        <v>0</v>
      </c>
      <c r="CD416" s="169">
        <f>SUM($AF416:BB416)-SUM($AF448:BB448)-SUM($C448:Y448)-SUM($BH448:CD448)</f>
        <v>0</v>
      </c>
      <c r="CE416" s="169">
        <f>SUM($AF416:BC416)-SUM($AF448:BC448)-SUM($C448:Z448)-SUM($BH448:CE448)</f>
        <v>0</v>
      </c>
      <c r="CF416" s="169">
        <f>SUM($AF416:BD416)-SUM($AF448:BD448)-SUM($C448:AA448)-SUM($BH448:CF448)</f>
        <v>0</v>
      </c>
      <c r="CG416" s="169">
        <f>SUM($AF416:BE416)-SUM($AF448:BE448)-SUM($C448:AB448)-SUM($BH448:CG448)</f>
        <v>0</v>
      </c>
      <c r="CH416" s="52"/>
      <c r="CI416" s="52"/>
      <c r="CJ416" s="67"/>
      <c r="CK416" s="67"/>
      <c r="CL416" s="67"/>
      <c r="CM416" s="67"/>
      <c r="CN416" s="67"/>
      <c r="CO416" s="67"/>
      <c r="CP416" s="67"/>
      <c r="CQ416" s="67"/>
      <c r="CR416" s="67"/>
      <c r="CS416" s="67"/>
      <c r="CT416" s="67"/>
      <c r="CU416" s="67"/>
      <c r="CV416" s="67"/>
      <c r="CW416" s="67"/>
      <c r="CX416" s="67"/>
      <c r="CY416" s="67"/>
      <c r="CZ416" s="67">
        <f>1-S416</f>
        <v>1</v>
      </c>
      <c r="DA416" s="67">
        <f t="shared" si="85"/>
        <v>0.99976976256463745</v>
      </c>
      <c r="DB416" s="67">
        <f t="shared" si="85"/>
        <v>0.9997691294782648</v>
      </c>
      <c r="DC416" s="67">
        <f t="shared" si="85"/>
        <v>0.99976849639189214</v>
      </c>
      <c r="DD416" s="67">
        <f t="shared" si="85"/>
        <v>0.99976786330551937</v>
      </c>
      <c r="DE416" s="67">
        <f t="shared" si="85"/>
        <v>0.99957734326454661</v>
      </c>
      <c r="DF416" s="67">
        <f t="shared" si="83"/>
        <v>0.99957619372435047</v>
      </c>
      <c r="DG416" s="67">
        <f t="shared" si="83"/>
        <v>0.99957504418415433</v>
      </c>
      <c r="DH416" s="67">
        <f t="shared" si="83"/>
        <v>0.99957389464395818</v>
      </c>
      <c r="DI416" s="67">
        <f t="shared" si="83"/>
        <v>0.99957274510376204</v>
      </c>
      <c r="DL416" s="53"/>
      <c r="DM416" s="188" t="str">
        <f t="shared" si="81"/>
        <v/>
      </c>
      <c r="DN416" s="188" t="str">
        <f t="shared" si="81"/>
        <v/>
      </c>
      <c r="DO416" s="188" t="str">
        <f t="shared" si="81"/>
        <v/>
      </c>
      <c r="DP416" s="188" t="str">
        <f t="shared" si="81"/>
        <v/>
      </c>
      <c r="DQ416" s="188" t="str">
        <f t="shared" si="81"/>
        <v/>
      </c>
      <c r="DR416" s="188" t="str">
        <f t="shared" si="81"/>
        <v/>
      </c>
      <c r="DS416" s="188" t="str">
        <f t="shared" si="81"/>
        <v/>
      </c>
      <c r="DT416" s="188" t="str">
        <f t="shared" si="81"/>
        <v/>
      </c>
      <c r="DU416" s="188" t="str">
        <f t="shared" si="81"/>
        <v/>
      </c>
      <c r="DV416" s="188" t="str">
        <f t="shared" si="81"/>
        <v/>
      </c>
      <c r="DW416" s="188" t="str">
        <f t="shared" si="81"/>
        <v/>
      </c>
      <c r="DX416" s="188" t="str">
        <f t="shared" si="81"/>
        <v/>
      </c>
      <c r="DY416" s="188" t="str">
        <f t="shared" si="81"/>
        <v/>
      </c>
      <c r="DZ416" s="188" t="str">
        <f t="shared" si="81"/>
        <v/>
      </c>
      <c r="EA416" s="188" t="str">
        <f t="shared" si="81"/>
        <v/>
      </c>
      <c r="EB416" s="188" t="str">
        <f t="shared" si="81"/>
        <v/>
      </c>
      <c r="EC416" s="188" t="str">
        <f t="shared" si="82"/>
        <v/>
      </c>
      <c r="ED416" s="188" t="str">
        <f t="shared" si="82"/>
        <v/>
      </c>
      <c r="EE416" s="188" t="str">
        <f t="shared" si="82"/>
        <v/>
      </c>
      <c r="EF416" s="188" t="str">
        <f t="shared" si="82"/>
        <v/>
      </c>
      <c r="EG416" s="188" t="str">
        <f t="shared" si="82"/>
        <v/>
      </c>
      <c r="EH416" s="188" t="str">
        <f t="shared" si="82"/>
        <v/>
      </c>
      <c r="EI416" s="188" t="str">
        <f t="shared" si="82"/>
        <v/>
      </c>
      <c r="EJ416" s="188" t="str">
        <f t="shared" si="82"/>
        <v/>
      </c>
      <c r="EK416" s="188" t="str">
        <f t="shared" si="82"/>
        <v/>
      </c>
    </row>
    <row r="417" spans="1:141" x14ac:dyDescent="0.3">
      <c r="B417" s="1">
        <v>18</v>
      </c>
      <c r="C417" s="173"/>
      <c r="D417" s="173"/>
      <c r="E417" s="173"/>
      <c r="F417" s="173"/>
      <c r="G417" s="173"/>
      <c r="H417" s="173"/>
      <c r="I417" s="173"/>
      <c r="J417" s="173"/>
      <c r="K417" s="173"/>
      <c r="L417" s="173"/>
      <c r="M417" s="173"/>
      <c r="N417" s="173"/>
      <c r="O417" s="173"/>
      <c r="P417" s="173"/>
      <c r="Q417" s="173"/>
      <c r="R417" s="173"/>
      <c r="S417" s="173"/>
      <c r="T417" s="173"/>
      <c r="U417" s="173">
        <f t="shared" si="84"/>
        <v>2.3023743536253991E-4</v>
      </c>
      <c r="V417" s="173">
        <f t="shared" si="84"/>
        <v>2.308705217352279E-4</v>
      </c>
      <c r="W417" s="173">
        <f t="shared" si="84"/>
        <v>2.3150360810791587E-4</v>
      </c>
      <c r="X417" s="173">
        <f t="shared" si="84"/>
        <v>2.321366944806038E-4</v>
      </c>
      <c r="Y417" s="173">
        <f t="shared" si="84"/>
        <v>4.2265673545334795E-4</v>
      </c>
      <c r="Z417" s="173">
        <f t="shared" si="84"/>
        <v>4.2380627564949969E-4</v>
      </c>
      <c r="AA417" s="173">
        <f t="shared" si="84"/>
        <v>4.2495581584565143E-4</v>
      </c>
      <c r="AB417" s="173">
        <f t="shared" si="84"/>
        <v>4.2610535604180322E-4</v>
      </c>
      <c r="AC417" s="155"/>
      <c r="AD417" s="155"/>
      <c r="AE417" s="155"/>
      <c r="AF417" s="155"/>
      <c r="AG417" s="174">
        <f>D417*D60*PRODUCT($CJ417:CJ417)</f>
        <v>0</v>
      </c>
      <c r="AH417" s="174">
        <f>E417*E60*PRODUCT($CJ417:CK417)</f>
        <v>0</v>
      </c>
      <c r="AI417" s="174">
        <f>F417*F60*PRODUCT($CJ417:CL417)</f>
        <v>0</v>
      </c>
      <c r="AJ417" s="174">
        <f>G417*G60*PRODUCT($CJ417:CM417)</f>
        <v>0</v>
      </c>
      <c r="AK417" s="174">
        <f>H417*H60*PRODUCT($CJ417:CN417)</f>
        <v>0</v>
      </c>
      <c r="AL417" s="174">
        <f>I417*I60*PRODUCT($CJ417:CO417)</f>
        <v>0</v>
      </c>
      <c r="AM417" s="174">
        <f>J417*J60*PRODUCT($CJ417:CP417)</f>
        <v>0</v>
      </c>
      <c r="AN417" s="174">
        <f>K417*K60*PRODUCT($CJ417:CQ417)</f>
        <v>0</v>
      </c>
      <c r="AO417" s="174">
        <f>L417*L60*PRODUCT($CJ417:CR417)</f>
        <v>0</v>
      </c>
      <c r="AP417" s="174">
        <f>M417*M60*PRODUCT($CJ417:CS417)</f>
        <v>0</v>
      </c>
      <c r="AQ417" s="174">
        <f>N417*N60*PRODUCT($CJ417:CT417)</f>
        <v>0</v>
      </c>
      <c r="AR417" s="174">
        <f>O417*O60*PRODUCT($CJ417:CU417)</f>
        <v>0</v>
      </c>
      <c r="AS417" s="174">
        <f>P417*P60*PRODUCT($CJ417:CV417)</f>
        <v>0</v>
      </c>
      <c r="AT417" s="174">
        <f>Q417*Q60*PRODUCT($CJ417:CW417)</f>
        <v>0</v>
      </c>
      <c r="AU417" s="174">
        <f>R417*R60*PRODUCT($CJ417:CX417)</f>
        <v>0</v>
      </c>
      <c r="AV417" s="174">
        <f>S417*S60*PRODUCT($CJ417:CY417)</f>
        <v>0</v>
      </c>
      <c r="AW417" s="174">
        <f>T417*T60*PRODUCT($CJ417:CZ417)</f>
        <v>0</v>
      </c>
      <c r="AX417" s="174">
        <f>U417*U60*PRODUCT($CJ417:DA417)</f>
        <v>0</v>
      </c>
      <c r="AY417" s="174">
        <f>V417*V60*PRODUCT($CJ417:DB417)</f>
        <v>0</v>
      </c>
      <c r="AZ417" s="174">
        <f>W417*W60*PRODUCT($CJ417:DC417)</f>
        <v>0</v>
      </c>
      <c r="BA417" s="174">
        <f>X417*X60*PRODUCT($CJ417:DD417)</f>
        <v>0</v>
      </c>
      <c r="BB417" s="174">
        <f>Y417*Y60*PRODUCT($CJ417:DE417)</f>
        <v>0</v>
      </c>
      <c r="BC417" s="174">
        <f>Z417*Z60*PRODUCT($CJ417:DF417)</f>
        <v>0</v>
      </c>
      <c r="BD417" s="174">
        <f>AA417*AA60*PRODUCT($CJ417:DG417)</f>
        <v>0</v>
      </c>
      <c r="BE417" s="174">
        <f>AB417*AB60*PRODUCT($CJ417:DH417)</f>
        <v>0</v>
      </c>
      <c r="BF417" s="176"/>
      <c r="BG417" s="176"/>
      <c r="BH417" s="176"/>
      <c r="BI417" s="169">
        <f>SUM($AF417:AG417)-SUM($AF449:AG449)-SUM($C449:D449)-SUM($BH449:BI449)</f>
        <v>0</v>
      </c>
      <c r="BJ417" s="169">
        <f>SUM($AF417:AH417)-SUM($AF449:AH449)-SUM($C449:E449)-SUM($BH449:BJ449)</f>
        <v>0</v>
      </c>
      <c r="BK417" s="169">
        <f>SUM($AF417:AI417)-SUM($AF449:AI449)-SUM($C449:F449)-SUM($BH449:BK449)</f>
        <v>0</v>
      </c>
      <c r="BL417" s="169">
        <f>SUM($AF417:AJ417)-SUM($AF449:AJ449)-SUM($C449:G449)-SUM($BH449:BL449)</f>
        <v>0</v>
      </c>
      <c r="BM417" s="169">
        <f>SUM($AF417:AK417)-SUM($AF449:AK449)-SUM($C449:H449)-SUM($BH449:BM449)</f>
        <v>0</v>
      </c>
      <c r="BN417" s="169">
        <f>SUM($AF417:AL417)-SUM($AF449:AL449)-SUM($C449:I449)-SUM($BH449:BN449)</f>
        <v>0</v>
      </c>
      <c r="BO417" s="169">
        <f>SUM($AF417:AM417)-SUM($AF449:AM449)-SUM($C449:J449)-SUM($BH449:BO449)</f>
        <v>0</v>
      </c>
      <c r="BP417" s="169">
        <f>SUM($AF417:AN417)-SUM($AF449:AN449)-SUM($C449:K449)-SUM($BH449:BP449)</f>
        <v>0</v>
      </c>
      <c r="BQ417" s="169">
        <f>SUM($AF417:AO417)-SUM($AF449:AO449)-SUM($C449:L449)-SUM($BH449:BQ449)</f>
        <v>0</v>
      </c>
      <c r="BR417" s="169">
        <f>SUM($AF417:AP417)-SUM($AF449:AP449)-SUM($C449:M449)-SUM($BH449:BR449)</f>
        <v>0</v>
      </c>
      <c r="BS417" s="169">
        <f>SUM($AF417:AQ417)-SUM($AF449:AQ449)-SUM($C449:N449)-SUM($BH449:BS449)</f>
        <v>0</v>
      </c>
      <c r="BT417" s="169">
        <f>SUM($AF417:AR417)-SUM($AF449:AR449)-SUM($C449:O449)-SUM($BH449:BT449)</f>
        <v>0</v>
      </c>
      <c r="BU417" s="169">
        <f>SUM($AF417:AS417)-SUM($AF449:AS449)-SUM($C449:P449)-SUM($BH449:BU449)</f>
        <v>0</v>
      </c>
      <c r="BV417" s="169">
        <f>SUM($AF417:AT417)-SUM($AF449:AT449)-SUM($C449:Q449)-SUM($BH449:BV449)</f>
        <v>0</v>
      </c>
      <c r="BW417" s="169">
        <f>SUM($AF417:AU417)-SUM($AF449:AU449)-SUM($C449:R449)-SUM($BH449:BW449)</f>
        <v>0</v>
      </c>
      <c r="BX417" s="169">
        <f>SUM($AF417:AV417)-SUM($AF449:AV449)-SUM($C449:S449)-SUM($BH449:BX449)</f>
        <v>0</v>
      </c>
      <c r="BY417" s="169">
        <f>SUM($AF417:AW417)-SUM($AF449:AW449)-SUM($C449:T449)-SUM($BH449:BY449)</f>
        <v>0</v>
      </c>
      <c r="BZ417" s="169">
        <f>SUM($AF417:AX417)-SUM($AF449:AX449)-SUM($C449:U449)-SUM($BH449:BZ449)</f>
        <v>0</v>
      </c>
      <c r="CA417" s="169">
        <f>SUM($AF417:AY417)-SUM($AF449:AY449)-SUM($C449:V449)-SUM($BH449:CA449)</f>
        <v>0</v>
      </c>
      <c r="CB417" s="169">
        <f>SUM($AF417:AZ417)-SUM($AF449:AZ449)-SUM($C449:W449)-SUM($BH449:CB449)</f>
        <v>0</v>
      </c>
      <c r="CC417" s="169">
        <f>SUM($AF417:BA417)-SUM($AF449:BA449)-SUM($C449:X449)-SUM($BH449:CC449)</f>
        <v>0</v>
      </c>
      <c r="CD417" s="169">
        <f>SUM($AF417:BB417)-SUM($AF449:BB449)-SUM($C449:Y449)-SUM($BH449:CD449)</f>
        <v>0</v>
      </c>
      <c r="CE417" s="169">
        <f>SUM($AF417:BC417)-SUM($AF449:BC449)-SUM($C449:Z449)-SUM($BH449:CE449)</f>
        <v>0</v>
      </c>
      <c r="CF417" s="169">
        <f>SUM($AF417:BD417)-SUM($AF449:BD449)-SUM($C449:AA449)-SUM($BH449:CF449)</f>
        <v>0</v>
      </c>
      <c r="CG417" s="169">
        <f>SUM($AF417:BE417)-SUM($AF449:BE449)-SUM($C449:AB449)-SUM($BH449:CG449)</f>
        <v>0</v>
      </c>
      <c r="CH417" s="52"/>
      <c r="CI417" s="52"/>
      <c r="CJ417" s="67"/>
      <c r="CK417" s="67"/>
      <c r="CL417" s="67"/>
      <c r="CM417" s="67"/>
      <c r="CN417" s="67"/>
      <c r="CO417" s="67"/>
      <c r="CP417" s="67"/>
      <c r="CQ417" s="67"/>
      <c r="CR417" s="67"/>
      <c r="CS417" s="67"/>
      <c r="CT417" s="67"/>
      <c r="CU417" s="67"/>
      <c r="CV417" s="67"/>
      <c r="CW417" s="67"/>
      <c r="CX417" s="67"/>
      <c r="CY417" s="67"/>
      <c r="CZ417" s="67"/>
      <c r="DA417" s="67">
        <f>1-T417</f>
        <v>1</v>
      </c>
      <c r="DB417" s="67">
        <f t="shared" si="85"/>
        <v>0.99976976256463745</v>
      </c>
      <c r="DC417" s="67">
        <f t="shared" si="85"/>
        <v>0.9997691294782648</v>
      </c>
      <c r="DD417" s="67">
        <f t="shared" si="85"/>
        <v>0.99976849639189214</v>
      </c>
      <c r="DE417" s="67">
        <f t="shared" si="85"/>
        <v>0.99976786330551937</v>
      </c>
      <c r="DF417" s="67">
        <f t="shared" si="83"/>
        <v>0.99957734326454661</v>
      </c>
      <c r="DG417" s="67">
        <f t="shared" si="83"/>
        <v>0.99957619372435047</v>
      </c>
      <c r="DH417" s="67">
        <f t="shared" si="83"/>
        <v>0.99957504418415433</v>
      </c>
      <c r="DI417" s="67">
        <f t="shared" si="83"/>
        <v>0.99957389464395818</v>
      </c>
      <c r="DL417" s="53"/>
      <c r="DM417" s="188" t="str">
        <f t="shared" si="81"/>
        <v/>
      </c>
      <c r="DN417" s="188" t="str">
        <f t="shared" si="81"/>
        <v/>
      </c>
      <c r="DO417" s="188" t="str">
        <f t="shared" si="81"/>
        <v/>
      </c>
      <c r="DP417" s="188" t="str">
        <f t="shared" si="81"/>
        <v/>
      </c>
      <c r="DQ417" s="188" t="str">
        <f t="shared" si="81"/>
        <v/>
      </c>
      <c r="DR417" s="188" t="str">
        <f t="shared" si="81"/>
        <v/>
      </c>
      <c r="DS417" s="188" t="str">
        <f t="shared" si="81"/>
        <v/>
      </c>
      <c r="DT417" s="188" t="str">
        <f t="shared" si="81"/>
        <v/>
      </c>
      <c r="DU417" s="188" t="str">
        <f t="shared" si="81"/>
        <v/>
      </c>
      <c r="DV417" s="188" t="str">
        <f t="shared" si="81"/>
        <v/>
      </c>
      <c r="DW417" s="188" t="str">
        <f t="shared" si="81"/>
        <v/>
      </c>
      <c r="DX417" s="188" t="str">
        <f t="shared" si="81"/>
        <v/>
      </c>
      <c r="DY417" s="188" t="str">
        <f t="shared" si="81"/>
        <v/>
      </c>
      <c r="DZ417" s="188" t="str">
        <f t="shared" si="81"/>
        <v/>
      </c>
      <c r="EA417" s="188" t="str">
        <f t="shared" si="81"/>
        <v/>
      </c>
      <c r="EB417" s="188" t="str">
        <f t="shared" si="81"/>
        <v/>
      </c>
      <c r="EC417" s="188" t="str">
        <f t="shared" si="82"/>
        <v/>
      </c>
      <c r="ED417" s="188" t="str">
        <f t="shared" si="82"/>
        <v/>
      </c>
      <c r="EE417" s="188" t="str">
        <f t="shared" si="82"/>
        <v/>
      </c>
      <c r="EF417" s="188" t="str">
        <f t="shared" si="82"/>
        <v/>
      </c>
      <c r="EG417" s="188" t="str">
        <f t="shared" si="82"/>
        <v/>
      </c>
      <c r="EH417" s="188" t="str">
        <f t="shared" si="82"/>
        <v/>
      </c>
      <c r="EI417" s="188" t="str">
        <f t="shared" si="82"/>
        <v/>
      </c>
      <c r="EJ417" s="188" t="str">
        <f t="shared" si="82"/>
        <v/>
      </c>
      <c r="EK417" s="188" t="str">
        <f t="shared" si="82"/>
        <v/>
      </c>
    </row>
    <row r="418" spans="1:141" x14ac:dyDescent="0.3">
      <c r="B418" s="1">
        <v>19</v>
      </c>
      <c r="C418" s="173"/>
      <c r="D418" s="173"/>
      <c r="E418" s="173"/>
      <c r="F418" s="173"/>
      <c r="G418" s="173"/>
      <c r="H418" s="173"/>
      <c r="I418" s="173"/>
      <c r="J418" s="173"/>
      <c r="K418" s="173"/>
      <c r="L418" s="173"/>
      <c r="M418" s="173"/>
      <c r="N418" s="173"/>
      <c r="O418" s="173"/>
      <c r="P418" s="173"/>
      <c r="Q418" s="173"/>
      <c r="R418" s="173"/>
      <c r="S418" s="173"/>
      <c r="T418" s="173"/>
      <c r="U418" s="173"/>
      <c r="V418" s="173">
        <f t="shared" si="84"/>
        <v>2.3023743536253991E-4</v>
      </c>
      <c r="W418" s="173">
        <f t="shared" si="84"/>
        <v>2.308705217352279E-4</v>
      </c>
      <c r="X418" s="173">
        <f t="shared" si="84"/>
        <v>2.3150360810791587E-4</v>
      </c>
      <c r="Y418" s="173">
        <f t="shared" si="84"/>
        <v>2.321366944806038E-4</v>
      </c>
      <c r="Z418" s="173">
        <f t="shared" si="84"/>
        <v>4.2265673545334795E-4</v>
      </c>
      <c r="AA418" s="173">
        <f t="shared" si="84"/>
        <v>4.2380627564949969E-4</v>
      </c>
      <c r="AB418" s="173">
        <f t="shared" si="84"/>
        <v>4.2495581584565143E-4</v>
      </c>
      <c r="AC418" s="155"/>
      <c r="AD418" s="155"/>
      <c r="AE418" s="155"/>
      <c r="AF418" s="155"/>
      <c r="AG418" s="174">
        <f>D418*D61*PRODUCT($CJ418:CJ418)</f>
        <v>0</v>
      </c>
      <c r="AH418" s="174">
        <f>E418*E61*PRODUCT($CJ418:CK418)</f>
        <v>0</v>
      </c>
      <c r="AI418" s="174">
        <f>F418*F61*PRODUCT($CJ418:CL418)</f>
        <v>0</v>
      </c>
      <c r="AJ418" s="174">
        <f>G418*G61*PRODUCT($CJ418:CM418)</f>
        <v>0</v>
      </c>
      <c r="AK418" s="174">
        <f>H418*H61*PRODUCT($CJ418:CN418)</f>
        <v>0</v>
      </c>
      <c r="AL418" s="174">
        <f>I418*I61*PRODUCT($CJ418:CO418)</f>
        <v>0</v>
      </c>
      <c r="AM418" s="174">
        <f>J418*J61*PRODUCT($CJ418:CP418)</f>
        <v>0</v>
      </c>
      <c r="AN418" s="174">
        <f>K418*K61*PRODUCT($CJ418:CQ418)</f>
        <v>0</v>
      </c>
      <c r="AO418" s="174">
        <f>L418*L61*PRODUCT($CJ418:CR418)</f>
        <v>0</v>
      </c>
      <c r="AP418" s="174">
        <f>M418*M61*PRODUCT($CJ418:CS418)</f>
        <v>0</v>
      </c>
      <c r="AQ418" s="174">
        <f>N418*N61*PRODUCT($CJ418:CT418)</f>
        <v>0</v>
      </c>
      <c r="AR418" s="174">
        <f>O418*O61*PRODUCT($CJ418:CU418)</f>
        <v>0</v>
      </c>
      <c r="AS418" s="174">
        <f>P418*P61*PRODUCT($CJ418:CV418)</f>
        <v>0</v>
      </c>
      <c r="AT418" s="174">
        <f>Q418*Q61*PRODUCT($CJ418:CW418)</f>
        <v>0</v>
      </c>
      <c r="AU418" s="174">
        <f>R418*R61*PRODUCT($CJ418:CX418)</f>
        <v>0</v>
      </c>
      <c r="AV418" s="174">
        <f>S418*S61*PRODUCT($CJ418:CY418)</f>
        <v>0</v>
      </c>
      <c r="AW418" s="174">
        <f>T418*T61*PRODUCT($CJ418:CZ418)</f>
        <v>0</v>
      </c>
      <c r="AX418" s="174">
        <f>U418*U61*PRODUCT($CJ418:DA418)</f>
        <v>0</v>
      </c>
      <c r="AY418" s="174">
        <f>V418*V61*PRODUCT($CJ418:DB418)</f>
        <v>0</v>
      </c>
      <c r="AZ418" s="174">
        <f>W418*W61*PRODUCT($CJ418:DC418)</f>
        <v>0</v>
      </c>
      <c r="BA418" s="174">
        <f>X418*X61*PRODUCT($CJ418:DD418)</f>
        <v>0</v>
      </c>
      <c r="BB418" s="174">
        <f>Y418*Y61*PRODUCT($CJ418:DE418)</f>
        <v>0</v>
      </c>
      <c r="BC418" s="174">
        <f>Z418*Z61*PRODUCT($CJ418:DF418)</f>
        <v>0</v>
      </c>
      <c r="BD418" s="174">
        <f>AA418*AA61*PRODUCT($CJ418:DG418)</f>
        <v>0</v>
      </c>
      <c r="BE418" s="174">
        <f>AB418*AB61*PRODUCT($CJ418:DH418)</f>
        <v>0</v>
      </c>
      <c r="BF418" s="176"/>
      <c r="BG418" s="93"/>
      <c r="BH418" s="93"/>
      <c r="BI418" s="169">
        <f>SUM($AF418:AG418)-SUM($AF450:AG450)-SUM($C450:D450)-SUM($BH450:BI450)</f>
        <v>0</v>
      </c>
      <c r="BJ418" s="169">
        <f>SUM($AF418:AH418)-SUM($AF450:AH450)-SUM($C450:E450)-SUM($BH450:BJ450)</f>
        <v>0</v>
      </c>
      <c r="BK418" s="169">
        <f>SUM($AF418:AI418)-SUM($AF450:AI450)-SUM($C450:F450)-SUM($BH450:BK450)</f>
        <v>0</v>
      </c>
      <c r="BL418" s="169">
        <f>SUM($AF418:AJ418)-SUM($AF450:AJ450)-SUM($C450:G450)-SUM($BH450:BL450)</f>
        <v>0</v>
      </c>
      <c r="BM418" s="169">
        <f>SUM($AF418:AK418)-SUM($AF450:AK450)-SUM($C450:H450)-SUM($BH450:BM450)</f>
        <v>0</v>
      </c>
      <c r="BN418" s="169">
        <f>SUM($AF418:AL418)-SUM($AF450:AL450)-SUM($C450:I450)-SUM($BH450:BN450)</f>
        <v>0</v>
      </c>
      <c r="BO418" s="169">
        <f>SUM($AF418:AM418)-SUM($AF450:AM450)-SUM($C450:J450)-SUM($BH450:BO450)</f>
        <v>0</v>
      </c>
      <c r="BP418" s="169">
        <f>SUM($AF418:AN418)-SUM($AF450:AN450)-SUM($C450:K450)-SUM($BH450:BP450)</f>
        <v>0</v>
      </c>
      <c r="BQ418" s="169">
        <f>SUM($AF418:AO418)-SUM($AF450:AO450)-SUM($C450:L450)-SUM($BH450:BQ450)</f>
        <v>0</v>
      </c>
      <c r="BR418" s="169">
        <f>SUM($AF418:AP418)-SUM($AF450:AP450)-SUM($C450:M450)-SUM($BH450:BR450)</f>
        <v>0</v>
      </c>
      <c r="BS418" s="169">
        <f>SUM($AF418:AQ418)-SUM($AF450:AQ450)-SUM($C450:N450)-SUM($BH450:BS450)</f>
        <v>0</v>
      </c>
      <c r="BT418" s="169">
        <f>SUM($AF418:AR418)-SUM($AF450:AR450)-SUM($C450:O450)-SUM($BH450:BT450)</f>
        <v>0</v>
      </c>
      <c r="BU418" s="169">
        <f>SUM($AF418:AS418)-SUM($AF450:AS450)-SUM($C450:P450)-SUM($BH450:BU450)</f>
        <v>0</v>
      </c>
      <c r="BV418" s="169">
        <f>SUM($AF418:AT418)-SUM($AF450:AT450)-SUM($C450:Q450)-SUM($BH450:BV450)</f>
        <v>0</v>
      </c>
      <c r="BW418" s="169">
        <f>SUM($AF418:AU418)-SUM($AF450:AU450)-SUM($C450:R450)-SUM($BH450:BW450)</f>
        <v>0</v>
      </c>
      <c r="BX418" s="169">
        <f>SUM($AF418:AV418)-SUM($AF450:AV450)-SUM($C450:S450)-SUM($BH450:BX450)</f>
        <v>0</v>
      </c>
      <c r="BY418" s="169">
        <f>SUM($AF418:AW418)-SUM($AF450:AW450)-SUM($C450:T450)-SUM($BH450:BY450)</f>
        <v>0</v>
      </c>
      <c r="BZ418" s="169">
        <f>SUM($AF418:AX418)-SUM($AF450:AX450)-SUM($C450:U450)-SUM($BH450:BZ450)</f>
        <v>0</v>
      </c>
      <c r="CA418" s="169">
        <f>SUM($AF418:AY418)-SUM($AF450:AY450)-SUM($C450:V450)-SUM($BH450:CA450)</f>
        <v>0</v>
      </c>
      <c r="CB418" s="169">
        <f>SUM($AF418:AZ418)-SUM($AF450:AZ450)-SUM($C450:W450)-SUM($BH450:CB450)</f>
        <v>0</v>
      </c>
      <c r="CC418" s="169">
        <f>SUM($AF418:BA418)-SUM($AF450:BA450)-SUM($C450:X450)-SUM($BH450:CC450)</f>
        <v>0</v>
      </c>
      <c r="CD418" s="169">
        <f>SUM($AF418:BB418)-SUM($AF450:BB450)-SUM($C450:Y450)-SUM($BH450:CD450)</f>
        <v>0</v>
      </c>
      <c r="CE418" s="169">
        <f>SUM($AF418:BC418)-SUM($AF450:BC450)-SUM($C450:Z450)-SUM($BH450:CE450)</f>
        <v>0</v>
      </c>
      <c r="CF418" s="169">
        <f>SUM($AF418:BD418)-SUM($AF450:BD450)-SUM($C450:AA450)-SUM($BH450:CF450)</f>
        <v>0</v>
      </c>
      <c r="CG418" s="169">
        <f>SUM($AF418:BE418)-SUM($AF450:BE450)-SUM($C450:AB450)-SUM($BH450:CG450)</f>
        <v>0</v>
      </c>
      <c r="CH418" s="52"/>
      <c r="CI418" s="52"/>
      <c r="CJ418" s="67"/>
      <c r="CK418" s="67"/>
      <c r="CL418" s="67"/>
      <c r="CM418" s="67"/>
      <c r="CN418" s="67"/>
      <c r="CO418" s="67"/>
      <c r="CP418" s="67"/>
      <c r="CQ418" s="67"/>
      <c r="CR418" s="67"/>
      <c r="CS418" s="67"/>
      <c r="CT418" s="67"/>
      <c r="CU418" s="67"/>
      <c r="CV418" s="67"/>
      <c r="CW418" s="67"/>
      <c r="CX418" s="67"/>
      <c r="CY418" s="67"/>
      <c r="CZ418" s="67"/>
      <c r="DA418" s="67"/>
      <c r="DB418" s="67">
        <f>1-U418</f>
        <v>1</v>
      </c>
      <c r="DC418" s="67">
        <f t="shared" si="85"/>
        <v>0.99976976256463745</v>
      </c>
      <c r="DD418" s="67">
        <f t="shared" si="85"/>
        <v>0.9997691294782648</v>
      </c>
      <c r="DE418" s="67">
        <f t="shared" si="85"/>
        <v>0.99976849639189214</v>
      </c>
      <c r="DF418" s="67">
        <f t="shared" si="83"/>
        <v>0.99976786330551937</v>
      </c>
      <c r="DG418" s="67">
        <f t="shared" si="83"/>
        <v>0.99957734326454661</v>
      </c>
      <c r="DH418" s="67">
        <f t="shared" si="83"/>
        <v>0.99957619372435047</v>
      </c>
      <c r="DI418" s="67">
        <f t="shared" si="83"/>
        <v>0.99957504418415433</v>
      </c>
      <c r="DL418" s="53"/>
      <c r="DM418" s="188" t="str">
        <f t="shared" si="81"/>
        <v/>
      </c>
      <c r="DN418" s="188" t="str">
        <f t="shared" si="81"/>
        <v/>
      </c>
      <c r="DO418" s="188" t="str">
        <f t="shared" si="81"/>
        <v/>
      </c>
      <c r="DP418" s="188" t="str">
        <f t="shared" si="81"/>
        <v/>
      </c>
      <c r="DQ418" s="188" t="str">
        <f t="shared" si="81"/>
        <v/>
      </c>
      <c r="DR418" s="188" t="str">
        <f t="shared" si="81"/>
        <v/>
      </c>
      <c r="DS418" s="188" t="str">
        <f t="shared" si="81"/>
        <v/>
      </c>
      <c r="DT418" s="188" t="str">
        <f t="shared" si="81"/>
        <v/>
      </c>
      <c r="DU418" s="188" t="str">
        <f t="shared" si="81"/>
        <v/>
      </c>
      <c r="DV418" s="188" t="str">
        <f t="shared" si="81"/>
        <v/>
      </c>
      <c r="DW418" s="188" t="str">
        <f t="shared" si="81"/>
        <v/>
      </c>
      <c r="DX418" s="188" t="str">
        <f t="shared" si="81"/>
        <v/>
      </c>
      <c r="DY418" s="188" t="str">
        <f t="shared" si="81"/>
        <v/>
      </c>
      <c r="DZ418" s="188" t="str">
        <f t="shared" si="81"/>
        <v/>
      </c>
      <c r="EA418" s="188" t="str">
        <f t="shared" si="81"/>
        <v/>
      </c>
      <c r="EB418" s="188" t="str">
        <f t="shared" si="81"/>
        <v/>
      </c>
      <c r="EC418" s="188" t="str">
        <f t="shared" si="82"/>
        <v/>
      </c>
      <c r="ED418" s="188" t="str">
        <f t="shared" si="82"/>
        <v/>
      </c>
      <c r="EE418" s="188" t="str">
        <f t="shared" si="82"/>
        <v/>
      </c>
      <c r="EF418" s="188" t="str">
        <f t="shared" si="82"/>
        <v/>
      </c>
      <c r="EG418" s="188" t="str">
        <f t="shared" si="82"/>
        <v/>
      </c>
      <c r="EH418" s="188" t="str">
        <f t="shared" si="82"/>
        <v/>
      </c>
      <c r="EI418" s="188" t="str">
        <f t="shared" si="82"/>
        <v/>
      </c>
      <c r="EJ418" s="188" t="str">
        <f t="shared" si="82"/>
        <v/>
      </c>
      <c r="EK418" s="188" t="str">
        <f t="shared" si="82"/>
        <v/>
      </c>
    </row>
    <row r="419" spans="1:141" x14ac:dyDescent="0.3">
      <c r="B419" s="1">
        <v>20</v>
      </c>
      <c r="C419" s="173"/>
      <c r="D419" s="173"/>
      <c r="E419" s="173"/>
      <c r="F419" s="173"/>
      <c r="G419" s="173"/>
      <c r="H419" s="173"/>
      <c r="I419" s="173"/>
      <c r="J419" s="173"/>
      <c r="K419" s="173"/>
      <c r="L419" s="173"/>
      <c r="M419" s="173"/>
      <c r="N419" s="173"/>
      <c r="O419" s="173"/>
      <c r="P419" s="173"/>
      <c r="Q419" s="173"/>
      <c r="R419" s="173"/>
      <c r="S419" s="173"/>
      <c r="T419" s="173"/>
      <c r="U419" s="173"/>
      <c r="V419" s="173"/>
      <c r="W419" s="173">
        <f t="shared" si="84"/>
        <v>2.3023743536253991E-4</v>
      </c>
      <c r="X419" s="173">
        <f t="shared" si="84"/>
        <v>2.308705217352279E-4</v>
      </c>
      <c r="Y419" s="173">
        <f t="shared" si="84"/>
        <v>2.3150360810791587E-4</v>
      </c>
      <c r="Z419" s="173">
        <f t="shared" si="84"/>
        <v>2.321366944806038E-4</v>
      </c>
      <c r="AA419" s="173">
        <f t="shared" si="84"/>
        <v>4.2265673545334795E-4</v>
      </c>
      <c r="AB419" s="173">
        <f t="shared" si="84"/>
        <v>4.2380627564949969E-4</v>
      </c>
      <c r="AC419" s="155"/>
      <c r="AD419" s="155"/>
      <c r="AE419" s="155"/>
      <c r="AF419" s="155"/>
      <c r="AG419" s="174">
        <f>D419*D62*PRODUCT($CJ419:CJ419)</f>
        <v>0</v>
      </c>
      <c r="AH419" s="174">
        <f>E419*E62*PRODUCT($CJ419:CK419)</f>
        <v>0</v>
      </c>
      <c r="AI419" s="174">
        <f>F419*F62*PRODUCT($CJ419:CL419)</f>
        <v>0</v>
      </c>
      <c r="AJ419" s="174">
        <f>G419*G62*PRODUCT($CJ419:CM419)</f>
        <v>0</v>
      </c>
      <c r="AK419" s="174">
        <f>H419*H62*PRODUCT($CJ419:CN419)</f>
        <v>0</v>
      </c>
      <c r="AL419" s="174">
        <f>I419*I62*PRODUCT($CJ419:CO419)</f>
        <v>0</v>
      </c>
      <c r="AM419" s="174">
        <f>J419*J62*PRODUCT($CJ419:CP419)</f>
        <v>0</v>
      </c>
      <c r="AN419" s="174">
        <f>K419*K62*PRODUCT($CJ419:CQ419)</f>
        <v>0</v>
      </c>
      <c r="AO419" s="174">
        <f>L419*L62*PRODUCT($CJ419:CR419)</f>
        <v>0</v>
      </c>
      <c r="AP419" s="174">
        <f>M419*M62*PRODUCT($CJ419:CS419)</f>
        <v>0</v>
      </c>
      <c r="AQ419" s="174">
        <f>N419*N62*PRODUCT($CJ419:CT419)</f>
        <v>0</v>
      </c>
      <c r="AR419" s="174">
        <f>O419*O62*PRODUCT($CJ419:CU419)</f>
        <v>0</v>
      </c>
      <c r="AS419" s="174">
        <f>P419*P62*PRODUCT($CJ419:CV419)</f>
        <v>0</v>
      </c>
      <c r="AT419" s="174">
        <f>Q419*Q62*PRODUCT($CJ419:CW419)</f>
        <v>0</v>
      </c>
      <c r="AU419" s="174">
        <f>R419*R62*PRODUCT($CJ419:CX419)</f>
        <v>0</v>
      </c>
      <c r="AV419" s="174">
        <f>S419*S62*PRODUCT($CJ419:CY419)</f>
        <v>0</v>
      </c>
      <c r="AW419" s="174">
        <f>T419*T62*PRODUCT($CJ419:CZ419)</f>
        <v>0</v>
      </c>
      <c r="AX419" s="174">
        <f>U419*U62*PRODUCT($CJ419:DA419)</f>
        <v>0</v>
      </c>
      <c r="AY419" s="174">
        <f>V419*V62*PRODUCT($CJ419:DB419)</f>
        <v>0</v>
      </c>
      <c r="AZ419" s="174">
        <f>W419*W62*PRODUCT($CJ419:DC419)</f>
        <v>0</v>
      </c>
      <c r="BA419" s="174">
        <f>X419*X62*PRODUCT($CJ419:DD419)</f>
        <v>0</v>
      </c>
      <c r="BB419" s="174">
        <f>Y419*Y62*PRODUCT($CJ419:DE419)</f>
        <v>0</v>
      </c>
      <c r="BC419" s="174">
        <f>Z419*Z62*PRODUCT($CJ419:DF419)</f>
        <v>0</v>
      </c>
      <c r="BD419" s="174">
        <f>AA419*AA62*PRODUCT($CJ419:DG419)</f>
        <v>0</v>
      </c>
      <c r="BE419" s="174">
        <f>AB419*AB62*PRODUCT($CJ419:DH419)</f>
        <v>0</v>
      </c>
      <c r="BF419" s="176"/>
      <c r="BG419" s="176"/>
      <c r="BH419" s="93"/>
      <c r="BI419" s="169">
        <f>SUM($AF419:AG419)-SUM($AF451:AG451)-SUM($C451:D451)-SUM($BH451:BI451)</f>
        <v>0</v>
      </c>
      <c r="BJ419" s="169">
        <f>SUM($AF419:AH419)-SUM($AF451:AH451)-SUM($C451:E451)-SUM($BH451:BJ451)</f>
        <v>0</v>
      </c>
      <c r="BK419" s="169">
        <f>SUM($AF419:AI419)-SUM($AF451:AI451)-SUM($C451:F451)-SUM($BH451:BK451)</f>
        <v>0</v>
      </c>
      <c r="BL419" s="169">
        <f>SUM($AF419:AJ419)-SUM($AF451:AJ451)-SUM($C451:G451)-SUM($BH451:BL451)</f>
        <v>0</v>
      </c>
      <c r="BM419" s="169">
        <f>SUM($AF419:AK419)-SUM($AF451:AK451)-SUM($C451:H451)-SUM($BH451:BM451)</f>
        <v>0</v>
      </c>
      <c r="BN419" s="169">
        <f>SUM($AF419:AL419)-SUM($AF451:AL451)-SUM($C451:I451)-SUM($BH451:BN451)</f>
        <v>0</v>
      </c>
      <c r="BO419" s="169">
        <f>SUM($AF419:AM419)-SUM($AF451:AM451)-SUM($C451:J451)-SUM($BH451:BO451)</f>
        <v>0</v>
      </c>
      <c r="BP419" s="169">
        <f>SUM($AF419:AN419)-SUM($AF451:AN451)-SUM($C451:K451)-SUM($BH451:BP451)</f>
        <v>0</v>
      </c>
      <c r="BQ419" s="169">
        <f>SUM($AF419:AO419)-SUM($AF451:AO451)-SUM($C451:L451)-SUM($BH451:BQ451)</f>
        <v>0</v>
      </c>
      <c r="BR419" s="169">
        <f>SUM($AF419:AP419)-SUM($AF451:AP451)-SUM($C451:M451)-SUM($BH451:BR451)</f>
        <v>0</v>
      </c>
      <c r="BS419" s="169">
        <f>SUM($AF419:AQ419)-SUM($AF451:AQ451)-SUM($C451:N451)-SUM($BH451:BS451)</f>
        <v>0</v>
      </c>
      <c r="BT419" s="169">
        <f>SUM($AF419:AR419)-SUM($AF451:AR451)-SUM($C451:O451)-SUM($BH451:BT451)</f>
        <v>0</v>
      </c>
      <c r="BU419" s="169">
        <f>SUM($AF419:AS419)-SUM($AF451:AS451)-SUM($C451:P451)-SUM($BH451:BU451)</f>
        <v>0</v>
      </c>
      <c r="BV419" s="169">
        <f>SUM($AF419:AT419)-SUM($AF451:AT451)-SUM($C451:Q451)-SUM($BH451:BV451)</f>
        <v>0</v>
      </c>
      <c r="BW419" s="169">
        <f>SUM($AF419:AU419)-SUM($AF451:AU451)-SUM($C451:R451)-SUM($BH451:BW451)</f>
        <v>0</v>
      </c>
      <c r="BX419" s="169">
        <f>SUM($AF419:AV419)-SUM($AF451:AV451)-SUM($C451:S451)-SUM($BH451:BX451)</f>
        <v>0</v>
      </c>
      <c r="BY419" s="169">
        <f>SUM($AF419:AW419)-SUM($AF451:AW451)-SUM($C451:T451)-SUM($BH451:BY451)</f>
        <v>0</v>
      </c>
      <c r="BZ419" s="169">
        <f>SUM($AF419:AX419)-SUM($AF451:AX451)-SUM($C451:U451)-SUM($BH451:BZ451)</f>
        <v>0</v>
      </c>
      <c r="CA419" s="169">
        <f>SUM($AF419:AY419)-SUM($AF451:AY451)-SUM($C451:V451)-SUM($BH451:CA451)</f>
        <v>0</v>
      </c>
      <c r="CB419" s="169">
        <f>SUM($AF419:AZ419)-SUM($AF451:AZ451)-SUM($C451:W451)-SUM($BH451:CB451)</f>
        <v>0</v>
      </c>
      <c r="CC419" s="169">
        <f>SUM($AF419:BA419)-SUM($AF451:BA451)-SUM($C451:X451)-SUM($BH451:CC451)</f>
        <v>0</v>
      </c>
      <c r="CD419" s="169">
        <f>SUM($AF419:BB419)-SUM($AF451:BB451)-SUM($C451:Y451)-SUM($BH451:CD451)</f>
        <v>0</v>
      </c>
      <c r="CE419" s="169">
        <f>SUM($AF419:BC419)-SUM($AF451:BC451)-SUM($C451:Z451)-SUM($BH451:CE451)</f>
        <v>0</v>
      </c>
      <c r="CF419" s="169">
        <f>SUM($AF419:BD419)-SUM($AF451:BD451)-SUM($C451:AA451)-SUM($BH451:CF451)</f>
        <v>0</v>
      </c>
      <c r="CG419" s="169">
        <f>SUM($AF419:BE419)-SUM($AF451:BE451)-SUM($C451:AB451)-SUM($BH451:CG451)</f>
        <v>0</v>
      </c>
      <c r="CH419" s="52"/>
      <c r="CI419" s="52"/>
      <c r="CJ419" s="67"/>
      <c r="CK419" s="67"/>
      <c r="CL419" s="67"/>
      <c r="CM419" s="67"/>
      <c r="CN419" s="67"/>
      <c r="CO419" s="67"/>
      <c r="CP419" s="67"/>
      <c r="CQ419" s="67"/>
      <c r="CR419" s="67"/>
      <c r="CS419" s="67"/>
      <c r="CT419" s="67"/>
      <c r="CU419" s="67"/>
      <c r="CV419" s="67"/>
      <c r="CW419" s="67"/>
      <c r="CX419" s="67"/>
      <c r="CY419" s="67"/>
      <c r="CZ419" s="67"/>
      <c r="DA419" s="67"/>
      <c r="DB419" s="67"/>
      <c r="DC419" s="67">
        <f>1-V419</f>
        <v>1</v>
      </c>
      <c r="DD419" s="67">
        <f t="shared" si="85"/>
        <v>0.99976976256463745</v>
      </c>
      <c r="DE419" s="67">
        <f t="shared" si="85"/>
        <v>0.9997691294782648</v>
      </c>
      <c r="DF419" s="67">
        <f t="shared" si="83"/>
        <v>0.99976849639189214</v>
      </c>
      <c r="DG419" s="67">
        <f t="shared" si="83"/>
        <v>0.99976786330551937</v>
      </c>
      <c r="DH419" s="67">
        <f t="shared" si="83"/>
        <v>0.99957734326454661</v>
      </c>
      <c r="DI419" s="67">
        <f t="shared" si="83"/>
        <v>0.99957619372435047</v>
      </c>
      <c r="DL419" s="53"/>
      <c r="DM419" s="188" t="str">
        <f t="shared" si="81"/>
        <v/>
      </c>
      <c r="DN419" s="188" t="str">
        <f t="shared" si="81"/>
        <v/>
      </c>
      <c r="DO419" s="188" t="str">
        <f t="shared" si="81"/>
        <v/>
      </c>
      <c r="DP419" s="188" t="str">
        <f t="shared" si="81"/>
        <v/>
      </c>
      <c r="DQ419" s="188" t="str">
        <f t="shared" si="81"/>
        <v/>
      </c>
      <c r="DR419" s="188" t="str">
        <f t="shared" si="81"/>
        <v/>
      </c>
      <c r="DS419" s="188" t="str">
        <f t="shared" si="81"/>
        <v/>
      </c>
      <c r="DT419" s="188" t="str">
        <f t="shared" si="81"/>
        <v/>
      </c>
      <c r="DU419" s="188" t="str">
        <f t="shared" si="81"/>
        <v/>
      </c>
      <c r="DV419" s="188" t="str">
        <f t="shared" si="81"/>
        <v/>
      </c>
      <c r="DW419" s="188" t="str">
        <f t="shared" si="81"/>
        <v/>
      </c>
      <c r="DX419" s="188" t="str">
        <f t="shared" si="81"/>
        <v/>
      </c>
      <c r="DY419" s="188" t="str">
        <f t="shared" si="81"/>
        <v/>
      </c>
      <c r="DZ419" s="188" t="str">
        <f t="shared" si="81"/>
        <v/>
      </c>
      <c r="EA419" s="188" t="str">
        <f t="shared" si="81"/>
        <v/>
      </c>
      <c r="EB419" s="188" t="str">
        <f t="shared" si="81"/>
        <v/>
      </c>
      <c r="EC419" s="188" t="str">
        <f t="shared" si="82"/>
        <v/>
      </c>
      <c r="ED419" s="188" t="str">
        <f t="shared" si="82"/>
        <v/>
      </c>
      <c r="EE419" s="188" t="str">
        <f t="shared" si="82"/>
        <v/>
      </c>
      <c r="EF419" s="188" t="str">
        <f t="shared" si="82"/>
        <v/>
      </c>
      <c r="EG419" s="188" t="str">
        <f t="shared" si="82"/>
        <v/>
      </c>
      <c r="EH419" s="188" t="str">
        <f t="shared" si="82"/>
        <v/>
      </c>
      <c r="EI419" s="188" t="str">
        <f t="shared" si="82"/>
        <v/>
      </c>
      <c r="EJ419" s="188" t="str">
        <f t="shared" si="82"/>
        <v/>
      </c>
      <c r="EK419" s="188" t="str">
        <f t="shared" si="82"/>
        <v/>
      </c>
    </row>
    <row r="420" spans="1:141" x14ac:dyDescent="0.3">
      <c r="B420" s="1">
        <v>21</v>
      </c>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f>VLOOKUP(W97,ColInc,$A$4,FALSE)*(1+((VLOOKUP(W97,Colrisk,$A$4,FALSE)-1)*MAX(0,AZ129-BaselineBMI)))</f>
        <v>2.3023743536253991E-4</v>
      </c>
      <c r="Y420" s="173">
        <f>VLOOKUP(X97,ColInc,$A$4,FALSE)*(1+((VLOOKUP(X97,Colrisk,$A$4,FALSE)-1)*MAX(0,BA129-BaselineBMI)))</f>
        <v>2.308705217352279E-4</v>
      </c>
      <c r="Z420" s="173">
        <f>VLOOKUP(Y97,ColInc,$A$4,FALSE)*(1+((VLOOKUP(Y97,Colrisk,$A$4,FALSE)-1)*MAX(0,BB129-BaselineBMI)))</f>
        <v>2.3150360810791587E-4</v>
      </c>
      <c r="AA420" s="173">
        <f>VLOOKUP(Z97,ColInc,$A$4,FALSE)*(1+((VLOOKUP(Z97,Colrisk,$A$4,FALSE)-1)*MAX(0,BC129-BaselineBMI)))</f>
        <v>2.321366944806038E-4</v>
      </c>
      <c r="AB420" s="173">
        <f>VLOOKUP(AA97,ColInc,$A$4,FALSE)*(1+((VLOOKUP(AA97,Colrisk,$A$4,FALSE)-1)*MAX(0,BD129-BaselineBMI)))</f>
        <v>4.2265673545334795E-4</v>
      </c>
      <c r="AC420" s="155"/>
      <c r="AD420" s="155"/>
      <c r="AE420" s="155"/>
      <c r="AF420" s="155"/>
      <c r="AG420" s="174">
        <f>D420*D63*PRODUCT($CJ420:CJ420)</f>
        <v>0</v>
      </c>
      <c r="AH420" s="174">
        <f>E420*E63*PRODUCT($CJ420:CK420)</f>
        <v>0</v>
      </c>
      <c r="AI420" s="174">
        <f>F420*F63*PRODUCT($CJ420:CL420)</f>
        <v>0</v>
      </c>
      <c r="AJ420" s="174">
        <f>G420*G63*PRODUCT($CJ420:CM420)</f>
        <v>0</v>
      </c>
      <c r="AK420" s="174">
        <f>H420*H63*PRODUCT($CJ420:CN420)</f>
        <v>0</v>
      </c>
      <c r="AL420" s="174">
        <f>I420*I63*PRODUCT($CJ420:CO420)</f>
        <v>0</v>
      </c>
      <c r="AM420" s="174">
        <f>J420*J63*PRODUCT($CJ420:CP420)</f>
        <v>0</v>
      </c>
      <c r="AN420" s="174">
        <f>K420*K63*PRODUCT($CJ420:CQ420)</f>
        <v>0</v>
      </c>
      <c r="AO420" s="174">
        <f>L420*L63*PRODUCT($CJ420:CR420)</f>
        <v>0</v>
      </c>
      <c r="AP420" s="174">
        <f>M420*M63*PRODUCT($CJ420:CS420)</f>
        <v>0</v>
      </c>
      <c r="AQ420" s="174">
        <f>N420*N63*PRODUCT($CJ420:CT420)</f>
        <v>0</v>
      </c>
      <c r="AR420" s="174">
        <f>O420*O63*PRODUCT($CJ420:CU420)</f>
        <v>0</v>
      </c>
      <c r="AS420" s="174">
        <f>P420*P63*PRODUCT($CJ420:CV420)</f>
        <v>0</v>
      </c>
      <c r="AT420" s="174">
        <f>Q420*Q63*PRODUCT($CJ420:CW420)</f>
        <v>0</v>
      </c>
      <c r="AU420" s="174">
        <f>R420*R63*PRODUCT($CJ420:CX420)</f>
        <v>0</v>
      </c>
      <c r="AV420" s="174">
        <f>S420*S63*PRODUCT($CJ420:CY420)</f>
        <v>0</v>
      </c>
      <c r="AW420" s="174">
        <f>T420*T63*PRODUCT($CJ420:CZ420)</f>
        <v>0</v>
      </c>
      <c r="AX420" s="174">
        <f>U420*U63*PRODUCT($CJ420:DA420)</f>
        <v>0</v>
      </c>
      <c r="AY420" s="174">
        <f>V420*V63*PRODUCT($CJ420:DB420)</f>
        <v>0</v>
      </c>
      <c r="AZ420" s="174">
        <f>W420*W63*PRODUCT($CJ420:DC420)</f>
        <v>0</v>
      </c>
      <c r="BA420" s="174">
        <f>X420*X63*PRODUCT($CJ420:DD420)</f>
        <v>0</v>
      </c>
      <c r="BB420" s="174">
        <f>Y420*Y63*PRODUCT($CJ420:DE420)</f>
        <v>0</v>
      </c>
      <c r="BC420" s="174">
        <f>Z420*Z63*PRODUCT($CJ420:DF420)</f>
        <v>0</v>
      </c>
      <c r="BD420" s="174">
        <f>AA420*AA63*PRODUCT($CJ420:DG420)</f>
        <v>0</v>
      </c>
      <c r="BE420" s="174">
        <f>AB420*AB63*PRODUCT($CJ420:DH420)</f>
        <v>0</v>
      </c>
      <c r="BF420" s="176"/>
      <c r="BG420" s="176"/>
      <c r="BH420" s="176"/>
      <c r="BI420" s="169">
        <f>SUM($AF420:AG420)-SUM($AF452:AG452)-SUM($C452:D452)-SUM($BH452:BI452)</f>
        <v>0</v>
      </c>
      <c r="BJ420" s="169">
        <f>SUM($AF420:AH420)-SUM($AF452:AH452)-SUM($C452:E452)-SUM($BH452:BJ452)</f>
        <v>0</v>
      </c>
      <c r="BK420" s="169">
        <f>SUM($AF420:AI420)-SUM($AF452:AI452)-SUM($C452:F452)-SUM($BH452:BK452)</f>
        <v>0</v>
      </c>
      <c r="BL420" s="169">
        <f>SUM($AF420:AJ420)-SUM($AF452:AJ452)-SUM($C452:G452)-SUM($BH452:BL452)</f>
        <v>0</v>
      </c>
      <c r="BM420" s="169">
        <f>SUM($AF420:AK420)-SUM($AF452:AK452)-SUM($C452:H452)-SUM($BH452:BM452)</f>
        <v>0</v>
      </c>
      <c r="BN420" s="169">
        <f>SUM($AF420:AL420)-SUM($AF452:AL452)-SUM($C452:I452)-SUM($BH452:BN452)</f>
        <v>0</v>
      </c>
      <c r="BO420" s="169">
        <f>SUM($AF420:AM420)-SUM($AF452:AM452)-SUM($C452:J452)-SUM($BH452:BO452)</f>
        <v>0</v>
      </c>
      <c r="BP420" s="169">
        <f>SUM($AF420:AN420)-SUM($AF452:AN452)-SUM($C452:K452)-SUM($BH452:BP452)</f>
        <v>0</v>
      </c>
      <c r="BQ420" s="169">
        <f>SUM($AF420:AO420)-SUM($AF452:AO452)-SUM($C452:L452)-SUM($BH452:BQ452)</f>
        <v>0</v>
      </c>
      <c r="BR420" s="169">
        <f>SUM($AF420:AP420)-SUM($AF452:AP452)-SUM($C452:M452)-SUM($BH452:BR452)</f>
        <v>0</v>
      </c>
      <c r="BS420" s="169">
        <f>SUM($AF420:AQ420)-SUM($AF452:AQ452)-SUM($C452:N452)-SUM($BH452:BS452)</f>
        <v>0</v>
      </c>
      <c r="BT420" s="169">
        <f>SUM($AF420:AR420)-SUM($AF452:AR452)-SUM($C452:O452)-SUM($BH452:BT452)</f>
        <v>0</v>
      </c>
      <c r="BU420" s="169">
        <f>SUM($AF420:AS420)-SUM($AF452:AS452)-SUM($C452:P452)-SUM($BH452:BU452)</f>
        <v>0</v>
      </c>
      <c r="BV420" s="169">
        <f>SUM($AF420:AT420)-SUM($AF452:AT452)-SUM($C452:Q452)-SUM($BH452:BV452)</f>
        <v>0</v>
      </c>
      <c r="BW420" s="169">
        <f>SUM($AF420:AU420)-SUM($AF452:AU452)-SUM($C452:R452)-SUM($BH452:BW452)</f>
        <v>0</v>
      </c>
      <c r="BX420" s="169">
        <f>SUM($AF420:AV420)-SUM($AF452:AV452)-SUM($C452:S452)-SUM($BH452:BX452)</f>
        <v>0</v>
      </c>
      <c r="BY420" s="169">
        <f>SUM($AF420:AW420)-SUM($AF452:AW452)-SUM($C452:T452)-SUM($BH452:BY452)</f>
        <v>0</v>
      </c>
      <c r="BZ420" s="169">
        <f>SUM($AF420:AX420)-SUM($AF452:AX452)-SUM($C452:U452)-SUM($BH452:BZ452)</f>
        <v>0</v>
      </c>
      <c r="CA420" s="169">
        <f>SUM($AF420:AY420)-SUM($AF452:AY452)-SUM($C452:V452)-SUM($BH452:CA452)</f>
        <v>0</v>
      </c>
      <c r="CB420" s="169">
        <f>SUM($AF420:AZ420)-SUM($AF452:AZ452)-SUM($C452:W452)-SUM($BH452:CB452)</f>
        <v>0</v>
      </c>
      <c r="CC420" s="169">
        <f>SUM($AF420:BA420)-SUM($AF452:BA452)-SUM($C452:X452)-SUM($BH452:CC452)</f>
        <v>0</v>
      </c>
      <c r="CD420" s="169">
        <f>SUM($AF420:BB420)-SUM($AF452:BB452)-SUM($C452:Y452)-SUM($BH452:CD452)</f>
        <v>0</v>
      </c>
      <c r="CE420" s="169">
        <f>SUM($AF420:BC420)-SUM($AF452:BC452)-SUM($C452:Z452)-SUM($BH452:CE452)</f>
        <v>0</v>
      </c>
      <c r="CF420" s="169">
        <f>SUM($AF420:BD420)-SUM($AF452:BD452)-SUM($C452:AA452)-SUM($BH452:CF452)</f>
        <v>0</v>
      </c>
      <c r="CG420" s="169">
        <f>SUM($AF420:BE420)-SUM($AF452:BE452)-SUM($C452:AB452)-SUM($BH452:CG452)</f>
        <v>0</v>
      </c>
      <c r="CH420" s="52"/>
      <c r="CI420" s="52"/>
      <c r="CJ420" s="67"/>
      <c r="CK420" s="67"/>
      <c r="CL420" s="67"/>
      <c r="CM420" s="67"/>
      <c r="CN420" s="67"/>
      <c r="CO420" s="67"/>
      <c r="CP420" s="67"/>
      <c r="CQ420" s="67"/>
      <c r="CR420" s="67"/>
      <c r="CS420" s="67"/>
      <c r="CT420" s="67"/>
      <c r="CU420" s="67"/>
      <c r="CV420" s="67"/>
      <c r="CW420" s="67"/>
      <c r="CX420" s="67"/>
      <c r="CY420" s="67"/>
      <c r="CZ420" s="67"/>
      <c r="DA420" s="67"/>
      <c r="DB420" s="67"/>
      <c r="DC420" s="67"/>
      <c r="DD420" s="67">
        <f>1-W420</f>
        <v>1</v>
      </c>
      <c r="DE420" s="67">
        <f t="shared" si="85"/>
        <v>0.99976976256463745</v>
      </c>
      <c r="DF420" s="67">
        <f t="shared" si="83"/>
        <v>0.9997691294782648</v>
      </c>
      <c r="DG420" s="67">
        <f t="shared" si="83"/>
        <v>0.99976849639189214</v>
      </c>
      <c r="DH420" s="67">
        <f t="shared" si="83"/>
        <v>0.99976786330551937</v>
      </c>
      <c r="DI420" s="67">
        <f t="shared" si="83"/>
        <v>0.99957734326454661</v>
      </c>
      <c r="DL420" s="53"/>
      <c r="DM420" s="188" t="str">
        <f t="shared" si="81"/>
        <v/>
      </c>
      <c r="DN420" s="188" t="str">
        <f t="shared" si="81"/>
        <v/>
      </c>
      <c r="DO420" s="188" t="str">
        <f t="shared" si="81"/>
        <v/>
      </c>
      <c r="DP420" s="188" t="str">
        <f t="shared" si="81"/>
        <v/>
      </c>
      <c r="DQ420" s="188" t="str">
        <f t="shared" si="81"/>
        <v/>
      </c>
      <c r="DR420" s="188" t="str">
        <f t="shared" si="81"/>
        <v/>
      </c>
      <c r="DS420" s="188" t="str">
        <f t="shared" si="81"/>
        <v/>
      </c>
      <c r="DT420" s="188" t="str">
        <f t="shared" si="81"/>
        <v/>
      </c>
      <c r="DU420" s="188" t="str">
        <f t="shared" si="81"/>
        <v/>
      </c>
      <c r="DV420" s="188" t="str">
        <f t="shared" si="81"/>
        <v/>
      </c>
      <c r="DW420" s="188" t="str">
        <f t="shared" si="81"/>
        <v/>
      </c>
      <c r="DX420" s="188" t="str">
        <f t="shared" si="81"/>
        <v/>
      </c>
      <c r="DY420" s="188" t="str">
        <f t="shared" si="81"/>
        <v/>
      </c>
      <c r="DZ420" s="188" t="str">
        <f t="shared" si="81"/>
        <v/>
      </c>
      <c r="EA420" s="188" t="str">
        <f t="shared" si="81"/>
        <v/>
      </c>
      <c r="EB420" s="188" t="str">
        <f t="shared" si="81"/>
        <v/>
      </c>
      <c r="EC420" s="188" t="str">
        <f t="shared" si="82"/>
        <v/>
      </c>
      <c r="ED420" s="188" t="str">
        <f t="shared" si="82"/>
        <v/>
      </c>
      <c r="EE420" s="188" t="str">
        <f t="shared" si="82"/>
        <v/>
      </c>
      <c r="EF420" s="188" t="str">
        <f t="shared" si="82"/>
        <v/>
      </c>
      <c r="EG420" s="188" t="str">
        <f t="shared" si="82"/>
        <v/>
      </c>
      <c r="EH420" s="188" t="str">
        <f t="shared" si="82"/>
        <v/>
      </c>
      <c r="EI420" s="188" t="str">
        <f t="shared" si="82"/>
        <v/>
      </c>
      <c r="EJ420" s="188" t="str">
        <f t="shared" si="82"/>
        <v/>
      </c>
      <c r="EK420" s="188" t="str">
        <f t="shared" si="82"/>
        <v/>
      </c>
    </row>
    <row r="421" spans="1:141" x14ac:dyDescent="0.3">
      <c r="B421" s="1">
        <v>22</v>
      </c>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f>VLOOKUP(X98,ColInc,$A$4,FALSE)*(1+((VLOOKUP(X98,Colrisk,$A$4,FALSE)-1)*MAX(0,BA130-BaselineBMI)))</f>
        <v>2.3023743536253991E-4</v>
      </c>
      <c r="Z421" s="173">
        <f>VLOOKUP(Y98,ColInc,$A$4,FALSE)*(1+((VLOOKUP(Y98,Colrisk,$A$4,FALSE)-1)*MAX(0,BB130-BaselineBMI)))</f>
        <v>2.308705217352279E-4</v>
      </c>
      <c r="AA421" s="173">
        <f>VLOOKUP(Z98,ColInc,$A$4,FALSE)*(1+((VLOOKUP(Z98,Colrisk,$A$4,FALSE)-1)*MAX(0,BC130-BaselineBMI)))</f>
        <v>2.3150360810791587E-4</v>
      </c>
      <c r="AB421" s="173">
        <f>VLOOKUP(AA98,ColInc,$A$4,FALSE)*(1+((VLOOKUP(AA98,Colrisk,$A$4,FALSE)-1)*MAX(0,BD130-BaselineBMI)))</f>
        <v>2.321366944806038E-4</v>
      </c>
      <c r="AC421" s="155"/>
      <c r="AD421" s="155"/>
      <c r="AE421" s="155"/>
      <c r="AF421" s="155"/>
      <c r="AG421" s="174">
        <f>D421*D64*PRODUCT($CJ421:CJ421)</f>
        <v>0</v>
      </c>
      <c r="AH421" s="174">
        <f>E421*E64*PRODUCT($CJ421:CK421)</f>
        <v>0</v>
      </c>
      <c r="AI421" s="174">
        <f>F421*F64*PRODUCT($CJ421:CL421)</f>
        <v>0</v>
      </c>
      <c r="AJ421" s="174">
        <f>G421*G64*PRODUCT($CJ421:CM421)</f>
        <v>0</v>
      </c>
      <c r="AK421" s="174">
        <f>H421*H64*PRODUCT($CJ421:CN421)</f>
        <v>0</v>
      </c>
      <c r="AL421" s="174">
        <f>I421*I64*PRODUCT($CJ421:CO421)</f>
        <v>0</v>
      </c>
      <c r="AM421" s="174">
        <f>J421*J64*PRODUCT($CJ421:CP421)</f>
        <v>0</v>
      </c>
      <c r="AN421" s="174">
        <f>K421*K64*PRODUCT($CJ421:CQ421)</f>
        <v>0</v>
      </c>
      <c r="AO421" s="174">
        <f>L421*L64*PRODUCT($CJ421:CR421)</f>
        <v>0</v>
      </c>
      <c r="AP421" s="174">
        <f>M421*M64*PRODUCT($CJ421:CS421)</f>
        <v>0</v>
      </c>
      <c r="AQ421" s="174">
        <f>N421*N64*PRODUCT($CJ421:CT421)</f>
        <v>0</v>
      </c>
      <c r="AR421" s="174">
        <f>O421*O64*PRODUCT($CJ421:CU421)</f>
        <v>0</v>
      </c>
      <c r="AS421" s="174">
        <f>P421*P64*PRODUCT($CJ421:CV421)</f>
        <v>0</v>
      </c>
      <c r="AT421" s="174">
        <f>Q421*Q64*PRODUCT($CJ421:CW421)</f>
        <v>0</v>
      </c>
      <c r="AU421" s="174">
        <f>R421*R64*PRODUCT($CJ421:CX421)</f>
        <v>0</v>
      </c>
      <c r="AV421" s="174">
        <f>S421*S64*PRODUCT($CJ421:CY421)</f>
        <v>0</v>
      </c>
      <c r="AW421" s="174">
        <f>T421*T64*PRODUCT($CJ421:CZ421)</f>
        <v>0</v>
      </c>
      <c r="AX421" s="174">
        <f>U421*U64*PRODUCT($CJ421:DA421)</f>
        <v>0</v>
      </c>
      <c r="AY421" s="174">
        <f>V421*V64*PRODUCT($CJ421:DB421)</f>
        <v>0</v>
      </c>
      <c r="AZ421" s="174">
        <f>W421*W64*PRODUCT($CJ421:DC421)</f>
        <v>0</v>
      </c>
      <c r="BA421" s="174">
        <f>X421*X64*PRODUCT($CJ421:DD421)</f>
        <v>0</v>
      </c>
      <c r="BB421" s="174">
        <f>Y421*Y64*PRODUCT($CJ421:DE421)</f>
        <v>0</v>
      </c>
      <c r="BC421" s="174">
        <f>Z421*Z64*PRODUCT($CJ421:DF421)</f>
        <v>0</v>
      </c>
      <c r="BD421" s="174">
        <f>AA421*AA64*PRODUCT($CJ421:DG421)</f>
        <v>0</v>
      </c>
      <c r="BE421" s="174">
        <f>AB421*AB64*PRODUCT($CJ421:DH421)</f>
        <v>0</v>
      </c>
      <c r="BF421" s="176"/>
      <c r="BG421" s="93"/>
      <c r="BH421" s="93"/>
      <c r="BI421" s="169">
        <f>SUM($AF421:AG421)-SUM($AF453:AG453)-SUM($C453:D453)-SUM($BH453:BI453)</f>
        <v>0</v>
      </c>
      <c r="BJ421" s="169">
        <f>SUM($AF421:AH421)-SUM($AF453:AH453)-SUM($C453:E453)-SUM($BH453:BJ453)</f>
        <v>0</v>
      </c>
      <c r="BK421" s="169">
        <f>SUM($AF421:AI421)-SUM($AF453:AI453)-SUM($C453:F453)-SUM($BH453:BK453)</f>
        <v>0</v>
      </c>
      <c r="BL421" s="169">
        <f>SUM($AF421:AJ421)-SUM($AF453:AJ453)-SUM($C453:G453)-SUM($BH453:BL453)</f>
        <v>0</v>
      </c>
      <c r="BM421" s="169">
        <f>SUM($AF421:AK421)-SUM($AF453:AK453)-SUM($C453:H453)-SUM($BH453:BM453)</f>
        <v>0</v>
      </c>
      <c r="BN421" s="169">
        <f>SUM($AF421:AL421)-SUM($AF453:AL453)-SUM($C453:I453)-SUM($BH453:BN453)</f>
        <v>0</v>
      </c>
      <c r="BO421" s="169">
        <f>SUM($AF421:AM421)-SUM($AF453:AM453)-SUM($C453:J453)-SUM($BH453:BO453)</f>
        <v>0</v>
      </c>
      <c r="BP421" s="169">
        <f>SUM($AF421:AN421)-SUM($AF453:AN453)-SUM($C453:K453)-SUM($BH453:BP453)</f>
        <v>0</v>
      </c>
      <c r="BQ421" s="169">
        <f>SUM($AF421:AO421)-SUM($AF453:AO453)-SUM($C453:L453)-SUM($BH453:BQ453)</f>
        <v>0</v>
      </c>
      <c r="BR421" s="169">
        <f>SUM($AF421:AP421)-SUM($AF453:AP453)-SUM($C453:M453)-SUM($BH453:BR453)</f>
        <v>0</v>
      </c>
      <c r="BS421" s="169">
        <f>SUM($AF421:AQ421)-SUM($AF453:AQ453)-SUM($C453:N453)-SUM($BH453:BS453)</f>
        <v>0</v>
      </c>
      <c r="BT421" s="169">
        <f>SUM($AF421:AR421)-SUM($AF453:AR453)-SUM($C453:O453)-SUM($BH453:BT453)</f>
        <v>0</v>
      </c>
      <c r="BU421" s="169">
        <f>SUM($AF421:AS421)-SUM($AF453:AS453)-SUM($C453:P453)-SUM($BH453:BU453)</f>
        <v>0</v>
      </c>
      <c r="BV421" s="169">
        <f>SUM($AF421:AT421)-SUM($AF453:AT453)-SUM($C453:Q453)-SUM($BH453:BV453)</f>
        <v>0</v>
      </c>
      <c r="BW421" s="169">
        <f>SUM($AF421:AU421)-SUM($AF453:AU453)-SUM($C453:R453)-SUM($BH453:BW453)</f>
        <v>0</v>
      </c>
      <c r="BX421" s="169">
        <f>SUM($AF421:AV421)-SUM($AF453:AV453)-SUM($C453:S453)-SUM($BH453:BX453)</f>
        <v>0</v>
      </c>
      <c r="BY421" s="169">
        <f>SUM($AF421:AW421)-SUM($AF453:AW453)-SUM($C453:T453)-SUM($BH453:BY453)</f>
        <v>0</v>
      </c>
      <c r="BZ421" s="169">
        <f>SUM($AF421:AX421)-SUM($AF453:AX453)-SUM($C453:U453)-SUM($BH453:BZ453)</f>
        <v>0</v>
      </c>
      <c r="CA421" s="169">
        <f>SUM($AF421:AY421)-SUM($AF453:AY453)-SUM($C453:V453)-SUM($BH453:CA453)</f>
        <v>0</v>
      </c>
      <c r="CB421" s="169">
        <f>SUM($AF421:AZ421)-SUM($AF453:AZ453)-SUM($C453:W453)-SUM($BH453:CB453)</f>
        <v>0</v>
      </c>
      <c r="CC421" s="169">
        <f>SUM($AF421:BA421)-SUM($AF453:BA453)-SUM($C453:X453)-SUM($BH453:CC453)</f>
        <v>0</v>
      </c>
      <c r="CD421" s="169">
        <f>SUM($AF421:BB421)-SUM($AF453:BB453)-SUM($C453:Y453)-SUM($BH453:CD453)</f>
        <v>0</v>
      </c>
      <c r="CE421" s="169">
        <f>SUM($AF421:BC421)-SUM($AF453:BC453)-SUM($C453:Z453)-SUM($BH453:CE453)</f>
        <v>0</v>
      </c>
      <c r="CF421" s="169">
        <f>SUM($AF421:BD421)-SUM($AF453:BD453)-SUM($C453:AA453)-SUM($BH453:CF453)</f>
        <v>0</v>
      </c>
      <c r="CG421" s="169">
        <f>SUM($AF421:BE421)-SUM($AF453:BE453)-SUM($C453:AB453)-SUM($BH453:CG453)</f>
        <v>0</v>
      </c>
      <c r="CH421" s="52"/>
      <c r="CI421" s="52"/>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f>1-X421</f>
        <v>1</v>
      </c>
      <c r="DF421" s="67">
        <f t="shared" si="83"/>
        <v>0.99976976256463745</v>
      </c>
      <c r="DG421" s="67">
        <f t="shared" si="83"/>
        <v>0.9997691294782648</v>
      </c>
      <c r="DH421" s="67">
        <f t="shared" si="83"/>
        <v>0.99976849639189214</v>
      </c>
      <c r="DI421" s="67">
        <f t="shared" si="83"/>
        <v>0.99976786330551937</v>
      </c>
      <c r="DL421" s="53"/>
      <c r="DM421" s="188" t="str">
        <f t="shared" si="81"/>
        <v/>
      </c>
      <c r="DN421" s="188" t="str">
        <f t="shared" si="81"/>
        <v/>
      </c>
      <c r="DO421" s="188" t="str">
        <f t="shared" si="81"/>
        <v/>
      </c>
      <c r="DP421" s="188" t="str">
        <f t="shared" si="81"/>
        <v/>
      </c>
      <c r="DQ421" s="188" t="str">
        <f t="shared" si="81"/>
        <v/>
      </c>
      <c r="DR421" s="188" t="str">
        <f t="shared" si="81"/>
        <v/>
      </c>
      <c r="DS421" s="188" t="str">
        <f t="shared" si="81"/>
        <v/>
      </c>
      <c r="DT421" s="188" t="str">
        <f t="shared" si="81"/>
        <v/>
      </c>
      <c r="DU421" s="188" t="str">
        <f t="shared" si="81"/>
        <v/>
      </c>
      <c r="DV421" s="188" t="str">
        <f t="shared" si="81"/>
        <v/>
      </c>
      <c r="DW421" s="188" t="str">
        <f t="shared" si="81"/>
        <v/>
      </c>
      <c r="DX421" s="188" t="str">
        <f t="shared" si="81"/>
        <v/>
      </c>
      <c r="DY421" s="188" t="str">
        <f t="shared" si="81"/>
        <v/>
      </c>
      <c r="DZ421" s="188" t="str">
        <f t="shared" si="81"/>
        <v/>
      </c>
      <c r="EA421" s="188" t="str">
        <f t="shared" si="81"/>
        <v/>
      </c>
      <c r="EB421" s="188" t="str">
        <f t="shared" si="81"/>
        <v/>
      </c>
      <c r="EC421" s="188" t="str">
        <f t="shared" si="82"/>
        <v/>
      </c>
      <c r="ED421" s="188" t="str">
        <f t="shared" si="82"/>
        <v/>
      </c>
      <c r="EE421" s="188" t="str">
        <f t="shared" si="82"/>
        <v/>
      </c>
      <c r="EF421" s="188" t="str">
        <f t="shared" si="82"/>
        <v/>
      </c>
      <c r="EG421" s="188" t="str">
        <f t="shared" si="82"/>
        <v/>
      </c>
      <c r="EH421" s="188" t="str">
        <f t="shared" si="82"/>
        <v/>
      </c>
      <c r="EI421" s="188" t="str">
        <f t="shared" si="82"/>
        <v/>
      </c>
      <c r="EJ421" s="188" t="str">
        <f t="shared" si="82"/>
        <v/>
      </c>
      <c r="EK421" s="188" t="str">
        <f t="shared" si="82"/>
        <v/>
      </c>
    </row>
    <row r="422" spans="1:141" x14ac:dyDescent="0.3">
      <c r="B422" s="1">
        <v>23</v>
      </c>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f>VLOOKUP(Y99,ColInc,$A$4,FALSE)*(1+((VLOOKUP(Y99,Colrisk,$A$4,FALSE)-1)*MAX(0,BB131-BaselineBMI)))</f>
        <v>2.3023743536253991E-4</v>
      </c>
      <c r="AA422" s="173">
        <f>VLOOKUP(Z99,ColInc,$A$4,FALSE)*(1+((VLOOKUP(Z99,Colrisk,$A$4,FALSE)-1)*MAX(0,BC131-BaselineBMI)))</f>
        <v>2.308705217352279E-4</v>
      </c>
      <c r="AB422" s="173">
        <f>VLOOKUP(AA99,ColInc,$A$4,FALSE)*(1+((VLOOKUP(AA99,Colrisk,$A$4,FALSE)-1)*MAX(0,BD131-BaselineBMI)))</f>
        <v>2.3150360810791587E-4</v>
      </c>
      <c r="AC422" s="155"/>
      <c r="AD422" s="155"/>
      <c r="AE422" s="155"/>
      <c r="AF422" s="155"/>
      <c r="AG422" s="174">
        <f>D422*D65*PRODUCT($CJ422:CJ422)</f>
        <v>0</v>
      </c>
      <c r="AH422" s="174">
        <f>E422*E65*PRODUCT($CJ422:CK422)</f>
        <v>0</v>
      </c>
      <c r="AI422" s="174">
        <f>F422*F65*PRODUCT($CJ422:CL422)</f>
        <v>0</v>
      </c>
      <c r="AJ422" s="174">
        <f>G422*G65*PRODUCT($CJ422:CM422)</f>
        <v>0</v>
      </c>
      <c r="AK422" s="174">
        <f>H422*H65*PRODUCT($CJ422:CN422)</f>
        <v>0</v>
      </c>
      <c r="AL422" s="174">
        <f>I422*I65*PRODUCT($CJ422:CO422)</f>
        <v>0</v>
      </c>
      <c r="AM422" s="174">
        <f>J422*J65*PRODUCT($CJ422:CP422)</f>
        <v>0</v>
      </c>
      <c r="AN422" s="174">
        <f>K422*K65*PRODUCT($CJ422:CQ422)</f>
        <v>0</v>
      </c>
      <c r="AO422" s="174">
        <f>L422*L65*PRODUCT($CJ422:CR422)</f>
        <v>0</v>
      </c>
      <c r="AP422" s="174">
        <f>M422*M65*PRODUCT($CJ422:CS422)</f>
        <v>0</v>
      </c>
      <c r="AQ422" s="174">
        <f>N422*N65*PRODUCT($CJ422:CT422)</f>
        <v>0</v>
      </c>
      <c r="AR422" s="174">
        <f>O422*O65*PRODUCT($CJ422:CU422)</f>
        <v>0</v>
      </c>
      <c r="AS422" s="174">
        <f>P422*P65*PRODUCT($CJ422:CV422)</f>
        <v>0</v>
      </c>
      <c r="AT422" s="174">
        <f>Q422*Q65*PRODUCT($CJ422:CW422)</f>
        <v>0</v>
      </c>
      <c r="AU422" s="174">
        <f>R422*R65*PRODUCT($CJ422:CX422)</f>
        <v>0</v>
      </c>
      <c r="AV422" s="174">
        <f>S422*S65*PRODUCT($CJ422:CY422)</f>
        <v>0</v>
      </c>
      <c r="AW422" s="174">
        <f>T422*T65*PRODUCT($CJ422:CZ422)</f>
        <v>0</v>
      </c>
      <c r="AX422" s="174">
        <f>U422*U65*PRODUCT($CJ422:DA422)</f>
        <v>0</v>
      </c>
      <c r="AY422" s="174">
        <f>V422*V65*PRODUCT($CJ422:DB422)</f>
        <v>0</v>
      </c>
      <c r="AZ422" s="174">
        <f>W422*W65*PRODUCT($CJ422:DC422)</f>
        <v>0</v>
      </c>
      <c r="BA422" s="174">
        <f>X422*X65*PRODUCT($CJ422:DD422)</f>
        <v>0</v>
      </c>
      <c r="BB422" s="174">
        <f>Y422*Y65*PRODUCT($CJ422:DE422)</f>
        <v>0</v>
      </c>
      <c r="BC422" s="174">
        <f>Z422*Z65*PRODUCT($CJ422:DF422)</f>
        <v>0</v>
      </c>
      <c r="BD422" s="174">
        <f>AA422*AA65*PRODUCT($CJ422:DG422)</f>
        <v>0</v>
      </c>
      <c r="BE422" s="174">
        <f>AB422*AB65*PRODUCT($CJ422:DH422)</f>
        <v>0</v>
      </c>
      <c r="BF422" s="176"/>
      <c r="BG422" s="176"/>
      <c r="BH422" s="93"/>
      <c r="BI422" s="169">
        <f>SUM($AF422:AG422)-SUM($AF454:AG454)-SUM($C454:D454)-SUM($BH454:BI454)</f>
        <v>0</v>
      </c>
      <c r="BJ422" s="169">
        <f>SUM($AF422:AH422)-SUM($AF454:AH454)-SUM($C454:E454)-SUM($BH454:BJ454)</f>
        <v>0</v>
      </c>
      <c r="BK422" s="169">
        <f>SUM($AF422:AI422)-SUM($AF454:AI454)-SUM($C454:F454)-SUM($BH454:BK454)</f>
        <v>0</v>
      </c>
      <c r="BL422" s="169">
        <f>SUM($AF422:AJ422)-SUM($AF454:AJ454)-SUM($C454:G454)-SUM($BH454:BL454)</f>
        <v>0</v>
      </c>
      <c r="BM422" s="169">
        <f>SUM($AF422:AK422)-SUM($AF454:AK454)-SUM($C454:H454)-SUM($BH454:BM454)</f>
        <v>0</v>
      </c>
      <c r="BN422" s="169">
        <f>SUM($AF422:AL422)-SUM($AF454:AL454)-SUM($C454:I454)-SUM($BH454:BN454)</f>
        <v>0</v>
      </c>
      <c r="BO422" s="169">
        <f>SUM($AF422:AM422)-SUM($AF454:AM454)-SUM($C454:J454)-SUM($BH454:BO454)</f>
        <v>0</v>
      </c>
      <c r="BP422" s="169">
        <f>SUM($AF422:AN422)-SUM($AF454:AN454)-SUM($C454:K454)-SUM($BH454:BP454)</f>
        <v>0</v>
      </c>
      <c r="BQ422" s="169">
        <f>SUM($AF422:AO422)-SUM($AF454:AO454)-SUM($C454:L454)-SUM($BH454:BQ454)</f>
        <v>0</v>
      </c>
      <c r="BR422" s="169">
        <f>SUM($AF422:AP422)-SUM($AF454:AP454)-SUM($C454:M454)-SUM($BH454:BR454)</f>
        <v>0</v>
      </c>
      <c r="BS422" s="169">
        <f>SUM($AF422:AQ422)-SUM($AF454:AQ454)-SUM($C454:N454)-SUM($BH454:BS454)</f>
        <v>0</v>
      </c>
      <c r="BT422" s="169">
        <f>SUM($AF422:AR422)-SUM($AF454:AR454)-SUM($C454:O454)-SUM($BH454:BT454)</f>
        <v>0</v>
      </c>
      <c r="BU422" s="169">
        <f>SUM($AF422:AS422)-SUM($AF454:AS454)-SUM($C454:P454)-SUM($BH454:BU454)</f>
        <v>0</v>
      </c>
      <c r="BV422" s="169">
        <f>SUM($AF422:AT422)-SUM($AF454:AT454)-SUM($C454:Q454)-SUM($BH454:BV454)</f>
        <v>0</v>
      </c>
      <c r="BW422" s="169">
        <f>SUM($AF422:AU422)-SUM($AF454:AU454)-SUM($C454:R454)-SUM($BH454:BW454)</f>
        <v>0</v>
      </c>
      <c r="BX422" s="169">
        <f>SUM($AF422:AV422)-SUM($AF454:AV454)-SUM($C454:S454)-SUM($BH454:BX454)</f>
        <v>0</v>
      </c>
      <c r="BY422" s="169">
        <f>SUM($AF422:AW422)-SUM($AF454:AW454)-SUM($C454:T454)-SUM($BH454:BY454)</f>
        <v>0</v>
      </c>
      <c r="BZ422" s="169">
        <f>SUM($AF422:AX422)-SUM($AF454:AX454)-SUM($C454:U454)-SUM($BH454:BZ454)</f>
        <v>0</v>
      </c>
      <c r="CA422" s="169">
        <f>SUM($AF422:AY422)-SUM($AF454:AY454)-SUM($C454:V454)-SUM($BH454:CA454)</f>
        <v>0</v>
      </c>
      <c r="CB422" s="169">
        <f>SUM($AF422:AZ422)-SUM($AF454:AZ454)-SUM($C454:W454)-SUM($BH454:CB454)</f>
        <v>0</v>
      </c>
      <c r="CC422" s="169">
        <f>SUM($AF422:BA422)-SUM($AF454:BA454)-SUM($C454:X454)-SUM($BH454:CC454)</f>
        <v>0</v>
      </c>
      <c r="CD422" s="169">
        <f>SUM($AF422:BB422)-SUM($AF454:BB454)-SUM($C454:Y454)-SUM($BH454:CD454)</f>
        <v>0</v>
      </c>
      <c r="CE422" s="169">
        <f>SUM($AF422:BC422)-SUM($AF454:BC454)-SUM($C454:Z454)-SUM($BH454:CE454)</f>
        <v>0</v>
      </c>
      <c r="CF422" s="169">
        <f>SUM($AF422:BD422)-SUM($AF454:BD454)-SUM($C454:AA454)-SUM($BH454:CF454)</f>
        <v>0</v>
      </c>
      <c r="CG422" s="169">
        <f>SUM($AF422:BE422)-SUM($AF454:BE454)-SUM($C454:AB454)-SUM($BH454:CG454)</f>
        <v>0</v>
      </c>
      <c r="CH422" s="52"/>
      <c r="CI422" s="52"/>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f t="shared" si="83"/>
        <v>1</v>
      </c>
      <c r="DG422" s="67">
        <f t="shared" si="83"/>
        <v>0.99976976256463745</v>
      </c>
      <c r="DH422" s="67">
        <f t="shared" si="83"/>
        <v>0.9997691294782648</v>
      </c>
      <c r="DI422" s="67">
        <f t="shared" si="83"/>
        <v>0.99976849639189214</v>
      </c>
      <c r="DL422" s="53"/>
      <c r="DM422" s="188" t="str">
        <f t="shared" si="81"/>
        <v/>
      </c>
      <c r="DN422" s="188" t="str">
        <f t="shared" si="81"/>
        <v/>
      </c>
      <c r="DO422" s="188" t="str">
        <f t="shared" si="81"/>
        <v/>
      </c>
      <c r="DP422" s="188" t="str">
        <f t="shared" si="81"/>
        <v/>
      </c>
      <c r="DQ422" s="188" t="str">
        <f t="shared" si="81"/>
        <v/>
      </c>
      <c r="DR422" s="188" t="str">
        <f t="shared" si="81"/>
        <v/>
      </c>
      <c r="DS422" s="188" t="str">
        <f t="shared" si="81"/>
        <v/>
      </c>
      <c r="DT422" s="188" t="str">
        <f t="shared" si="81"/>
        <v/>
      </c>
      <c r="DU422" s="188" t="str">
        <f t="shared" si="81"/>
        <v/>
      </c>
      <c r="DV422" s="188" t="str">
        <f t="shared" si="81"/>
        <v/>
      </c>
      <c r="DW422" s="188" t="str">
        <f t="shared" si="81"/>
        <v/>
      </c>
      <c r="DX422" s="188" t="str">
        <f t="shared" si="81"/>
        <v/>
      </c>
      <c r="DY422" s="188" t="str">
        <f t="shared" si="81"/>
        <v/>
      </c>
      <c r="DZ422" s="188" t="str">
        <f t="shared" si="81"/>
        <v/>
      </c>
      <c r="EA422" s="188" t="str">
        <f t="shared" si="81"/>
        <v/>
      </c>
      <c r="EB422" s="188" t="str">
        <f t="shared" si="81"/>
        <v/>
      </c>
      <c r="EC422" s="188" t="str">
        <f t="shared" si="82"/>
        <v/>
      </c>
      <c r="ED422" s="188" t="str">
        <f t="shared" si="82"/>
        <v/>
      </c>
      <c r="EE422" s="188" t="str">
        <f t="shared" si="82"/>
        <v/>
      </c>
      <c r="EF422" s="188" t="str">
        <f t="shared" si="82"/>
        <v/>
      </c>
      <c r="EG422" s="188" t="str">
        <f t="shared" si="82"/>
        <v/>
      </c>
      <c r="EH422" s="188" t="str">
        <f t="shared" si="82"/>
        <v/>
      </c>
      <c r="EI422" s="188" t="str">
        <f t="shared" si="82"/>
        <v/>
      </c>
      <c r="EJ422" s="188" t="str">
        <f t="shared" si="82"/>
        <v/>
      </c>
      <c r="EK422" s="188" t="str">
        <f t="shared" si="82"/>
        <v/>
      </c>
    </row>
    <row r="423" spans="1:141" x14ac:dyDescent="0.3">
      <c r="B423" s="1">
        <v>24</v>
      </c>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f>VLOOKUP(Z100,ColInc,$A$4,FALSE)*(1+((VLOOKUP(Z100,Colrisk,$A$4,FALSE)-1)*MAX(0,BC132-BaselineBMI)))</f>
        <v>2.3023743536253991E-4</v>
      </c>
      <c r="AB423" s="173">
        <f>VLOOKUP(AA100,ColInc,$A$4,FALSE)*(1+((VLOOKUP(AA100,Colrisk,$A$4,FALSE)-1)*MAX(0,BD132-BaselineBMI)))</f>
        <v>2.308705217352279E-4</v>
      </c>
      <c r="AC423" s="155"/>
      <c r="AD423" s="155"/>
      <c r="AE423" s="155"/>
      <c r="AF423" s="155"/>
      <c r="AG423" s="174">
        <f>D423*D66*PRODUCT($CJ423:CJ423)</f>
        <v>0</v>
      </c>
      <c r="AH423" s="174">
        <f>E423*E66*PRODUCT($CJ423:CK423)</f>
        <v>0</v>
      </c>
      <c r="AI423" s="174">
        <f>F423*F66*PRODUCT($CJ423:CL423)</f>
        <v>0</v>
      </c>
      <c r="AJ423" s="174">
        <f>G423*G66*PRODUCT($CJ423:CM423)</f>
        <v>0</v>
      </c>
      <c r="AK423" s="174">
        <f>H423*H66*PRODUCT($CJ423:CN423)</f>
        <v>0</v>
      </c>
      <c r="AL423" s="174">
        <f>I423*I66*PRODUCT($CJ423:CO423)</f>
        <v>0</v>
      </c>
      <c r="AM423" s="174">
        <f>J423*J66*PRODUCT($CJ423:CP423)</f>
        <v>0</v>
      </c>
      <c r="AN423" s="174">
        <f>K423*K66*PRODUCT($CJ423:CQ423)</f>
        <v>0</v>
      </c>
      <c r="AO423" s="174">
        <f>L423*L66*PRODUCT($CJ423:CR423)</f>
        <v>0</v>
      </c>
      <c r="AP423" s="174">
        <f>M423*M66*PRODUCT($CJ423:CS423)</f>
        <v>0</v>
      </c>
      <c r="AQ423" s="174">
        <f>N423*N66*PRODUCT($CJ423:CT423)</f>
        <v>0</v>
      </c>
      <c r="AR423" s="174">
        <f>O423*O66*PRODUCT($CJ423:CU423)</f>
        <v>0</v>
      </c>
      <c r="AS423" s="174">
        <f>P423*P66*PRODUCT($CJ423:CV423)</f>
        <v>0</v>
      </c>
      <c r="AT423" s="174">
        <f>Q423*Q66*PRODUCT($CJ423:CW423)</f>
        <v>0</v>
      </c>
      <c r="AU423" s="174">
        <f>R423*R66*PRODUCT($CJ423:CX423)</f>
        <v>0</v>
      </c>
      <c r="AV423" s="174">
        <f>S423*S66*PRODUCT($CJ423:CY423)</f>
        <v>0</v>
      </c>
      <c r="AW423" s="174">
        <f>T423*T66*PRODUCT($CJ423:CZ423)</f>
        <v>0</v>
      </c>
      <c r="AX423" s="174">
        <f>U423*U66*PRODUCT($CJ423:DA423)</f>
        <v>0</v>
      </c>
      <c r="AY423" s="174">
        <f>V423*V66*PRODUCT($CJ423:DB423)</f>
        <v>0</v>
      </c>
      <c r="AZ423" s="174">
        <f>W423*W66*PRODUCT($CJ423:DC423)</f>
        <v>0</v>
      </c>
      <c r="BA423" s="174">
        <f>X423*X66*PRODUCT($CJ423:DD423)</f>
        <v>0</v>
      </c>
      <c r="BB423" s="174">
        <f>Y423*Y66*PRODUCT($CJ423:DE423)</f>
        <v>0</v>
      </c>
      <c r="BC423" s="174">
        <f>Z423*Z66*PRODUCT($CJ423:DF423)</f>
        <v>0</v>
      </c>
      <c r="BD423" s="174">
        <f>AA423*AA66*PRODUCT($CJ423:DG423)</f>
        <v>0</v>
      </c>
      <c r="BE423" s="174">
        <f>AB423*AB66*PRODUCT($CJ423:DH423)</f>
        <v>0</v>
      </c>
      <c r="BF423" s="176"/>
      <c r="BG423" s="176"/>
      <c r="BH423" s="176"/>
      <c r="BI423" s="169">
        <f>SUM($AF423:AG423)-SUM($AF455:AG455)-SUM($C455:D455)-SUM($BH455:BI455)</f>
        <v>0</v>
      </c>
      <c r="BJ423" s="169">
        <f>SUM($AF423:AH423)-SUM($AF455:AH455)-SUM($C455:E455)-SUM($BH455:BJ455)</f>
        <v>0</v>
      </c>
      <c r="BK423" s="169">
        <f>SUM($AF423:AI423)-SUM($AF455:AI455)-SUM($C455:F455)-SUM($BH455:BK455)</f>
        <v>0</v>
      </c>
      <c r="BL423" s="169">
        <f>SUM($AF423:AJ423)-SUM($AF455:AJ455)-SUM($C455:G455)-SUM($BH455:BL455)</f>
        <v>0</v>
      </c>
      <c r="BM423" s="169">
        <f>SUM($AF423:AK423)-SUM($AF455:AK455)-SUM($C455:H455)-SUM($BH455:BM455)</f>
        <v>0</v>
      </c>
      <c r="BN423" s="169">
        <f>SUM($AF423:AL423)-SUM($AF455:AL455)-SUM($C455:I455)-SUM($BH455:BN455)</f>
        <v>0</v>
      </c>
      <c r="BO423" s="169">
        <f>SUM($AF423:AM423)-SUM($AF455:AM455)-SUM($C455:J455)-SUM($BH455:BO455)</f>
        <v>0</v>
      </c>
      <c r="BP423" s="169">
        <f>SUM($AF423:AN423)-SUM($AF455:AN455)-SUM($C455:K455)-SUM($BH455:BP455)</f>
        <v>0</v>
      </c>
      <c r="BQ423" s="169">
        <f>SUM($AF423:AO423)-SUM($AF455:AO455)-SUM($C455:L455)-SUM($BH455:BQ455)</f>
        <v>0</v>
      </c>
      <c r="BR423" s="169">
        <f>SUM($AF423:AP423)-SUM($AF455:AP455)-SUM($C455:M455)-SUM($BH455:BR455)</f>
        <v>0</v>
      </c>
      <c r="BS423" s="169">
        <f>SUM($AF423:AQ423)-SUM($AF455:AQ455)-SUM($C455:N455)-SUM($BH455:BS455)</f>
        <v>0</v>
      </c>
      <c r="BT423" s="169">
        <f>SUM($AF423:AR423)-SUM($AF455:AR455)-SUM($C455:O455)-SUM($BH455:BT455)</f>
        <v>0</v>
      </c>
      <c r="BU423" s="169">
        <f>SUM($AF423:AS423)-SUM($AF455:AS455)-SUM($C455:P455)-SUM($BH455:BU455)</f>
        <v>0</v>
      </c>
      <c r="BV423" s="169">
        <f>SUM($AF423:AT423)-SUM($AF455:AT455)-SUM($C455:Q455)-SUM($BH455:BV455)</f>
        <v>0</v>
      </c>
      <c r="BW423" s="169">
        <f>SUM($AF423:AU423)-SUM($AF455:AU455)-SUM($C455:R455)-SUM($BH455:BW455)</f>
        <v>0</v>
      </c>
      <c r="BX423" s="169">
        <f>SUM($AF423:AV423)-SUM($AF455:AV455)-SUM($C455:S455)-SUM($BH455:BX455)</f>
        <v>0</v>
      </c>
      <c r="BY423" s="169">
        <f>SUM($AF423:AW423)-SUM($AF455:AW455)-SUM($C455:T455)-SUM($BH455:BY455)</f>
        <v>0</v>
      </c>
      <c r="BZ423" s="169">
        <f>SUM($AF423:AX423)-SUM($AF455:AX455)-SUM($C455:U455)-SUM($BH455:BZ455)</f>
        <v>0</v>
      </c>
      <c r="CA423" s="169">
        <f>SUM($AF423:AY423)-SUM($AF455:AY455)-SUM($C455:V455)-SUM($BH455:CA455)</f>
        <v>0</v>
      </c>
      <c r="CB423" s="169">
        <f>SUM($AF423:AZ423)-SUM($AF455:AZ455)-SUM($C455:W455)-SUM($BH455:CB455)</f>
        <v>0</v>
      </c>
      <c r="CC423" s="169">
        <f>SUM($AF423:BA423)-SUM($AF455:BA455)-SUM($C455:X455)-SUM($BH455:CC455)</f>
        <v>0</v>
      </c>
      <c r="CD423" s="169">
        <f>SUM($AF423:BB423)-SUM($AF455:BB455)-SUM($C455:Y455)-SUM($BH455:CD455)</f>
        <v>0</v>
      </c>
      <c r="CE423" s="169">
        <f>SUM($AF423:BC423)-SUM($AF455:BC455)-SUM($C455:Z455)-SUM($BH455:CE455)</f>
        <v>0</v>
      </c>
      <c r="CF423" s="169">
        <f>SUM($AF423:BD423)-SUM($AF455:BD455)-SUM($C455:AA455)-SUM($BH455:CF455)</f>
        <v>0</v>
      </c>
      <c r="CG423" s="169">
        <f>SUM($AF423:BE423)-SUM($AF455:BE455)-SUM($C455:AB455)-SUM($BH455:CG455)</f>
        <v>0</v>
      </c>
      <c r="CH423" s="52"/>
      <c r="CI423" s="52"/>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f t="shared" si="83"/>
        <v>1</v>
      </c>
      <c r="DH423" s="67">
        <f t="shared" si="83"/>
        <v>0.99976976256463745</v>
      </c>
      <c r="DI423" s="67">
        <f t="shared" si="83"/>
        <v>0.9997691294782648</v>
      </c>
      <c r="DM423" s="188" t="str">
        <f t="shared" si="81"/>
        <v/>
      </c>
      <c r="DN423" s="188" t="str">
        <f t="shared" si="81"/>
        <v/>
      </c>
      <c r="DO423" s="188" t="str">
        <f t="shared" si="81"/>
        <v/>
      </c>
      <c r="DP423" s="188" t="str">
        <f t="shared" si="81"/>
        <v/>
      </c>
      <c r="DQ423" s="188" t="str">
        <f t="shared" si="81"/>
        <v/>
      </c>
      <c r="DR423" s="188" t="str">
        <f t="shared" si="81"/>
        <v/>
      </c>
      <c r="DS423" s="188" t="str">
        <f t="shared" si="81"/>
        <v/>
      </c>
      <c r="DT423" s="188" t="str">
        <f t="shared" si="81"/>
        <v/>
      </c>
      <c r="DU423" s="188" t="str">
        <f t="shared" si="81"/>
        <v/>
      </c>
      <c r="DV423" s="188" t="str">
        <f t="shared" si="81"/>
        <v/>
      </c>
      <c r="DW423" s="188" t="str">
        <f t="shared" si="81"/>
        <v/>
      </c>
      <c r="DX423" s="188" t="str">
        <f t="shared" si="81"/>
        <v/>
      </c>
      <c r="DY423" s="188" t="str">
        <f t="shared" si="81"/>
        <v/>
      </c>
      <c r="DZ423" s="188" t="str">
        <f t="shared" si="81"/>
        <v/>
      </c>
      <c r="EA423" s="188" t="str">
        <f t="shared" si="81"/>
        <v/>
      </c>
      <c r="EB423" s="188" t="str">
        <f t="shared" si="81"/>
        <v/>
      </c>
      <c r="EC423" s="188" t="str">
        <f t="shared" si="82"/>
        <v/>
      </c>
      <c r="ED423" s="188" t="str">
        <f t="shared" si="82"/>
        <v/>
      </c>
      <c r="EE423" s="188" t="str">
        <f t="shared" si="82"/>
        <v/>
      </c>
      <c r="EF423" s="188" t="str">
        <f t="shared" si="82"/>
        <v/>
      </c>
      <c r="EG423" s="188" t="str">
        <f t="shared" si="82"/>
        <v/>
      </c>
      <c r="EH423" s="188" t="str">
        <f t="shared" si="82"/>
        <v/>
      </c>
      <c r="EI423" s="188" t="str">
        <f t="shared" si="82"/>
        <v/>
      </c>
      <c r="EJ423" s="188" t="str">
        <f t="shared" si="82"/>
        <v/>
      </c>
      <c r="EK423" s="188" t="str">
        <f t="shared" si="82"/>
        <v/>
      </c>
    </row>
    <row r="424" spans="1:141" x14ac:dyDescent="0.3">
      <c r="B424" s="1">
        <v>25</v>
      </c>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f>VLOOKUP(AA101,ColInc,$A$4,FALSE)*(1+((VLOOKUP(AA101,Colrisk,$A$4,FALSE)-1)*MAX(0,BD133-BaselineBMI)))</f>
        <v>2.3023743536253991E-4</v>
      </c>
      <c r="AC424" s="155"/>
      <c r="AD424" s="155"/>
      <c r="AE424" s="155"/>
      <c r="AF424" s="155"/>
      <c r="AG424" s="174">
        <f>D424*D67*PRODUCT($CJ424:CJ424)</f>
        <v>0</v>
      </c>
      <c r="AH424" s="174">
        <f>E424*E67*PRODUCT($CJ424:CK424)</f>
        <v>0</v>
      </c>
      <c r="AI424" s="174">
        <f>F424*F67*PRODUCT($CJ424:CL424)</f>
        <v>0</v>
      </c>
      <c r="AJ424" s="174">
        <f>G424*G67*PRODUCT($CJ424:CM424)</f>
        <v>0</v>
      </c>
      <c r="AK424" s="174">
        <f>H424*H67*PRODUCT($CJ424:CN424)</f>
        <v>0</v>
      </c>
      <c r="AL424" s="174">
        <f>I424*I67*PRODUCT($CJ424:CO424)</f>
        <v>0</v>
      </c>
      <c r="AM424" s="174">
        <f>J424*J67*PRODUCT($CJ424:CP424)</f>
        <v>0</v>
      </c>
      <c r="AN424" s="174">
        <f>K424*K67*PRODUCT($CJ424:CQ424)</f>
        <v>0</v>
      </c>
      <c r="AO424" s="174">
        <f>L424*L67*PRODUCT($CJ424:CR424)</f>
        <v>0</v>
      </c>
      <c r="AP424" s="174">
        <f>M424*M67*PRODUCT($CJ424:CS424)</f>
        <v>0</v>
      </c>
      <c r="AQ424" s="174">
        <f>N424*N67*PRODUCT($CJ424:CT424)</f>
        <v>0</v>
      </c>
      <c r="AR424" s="174">
        <f>O424*O67*PRODUCT($CJ424:CU424)</f>
        <v>0</v>
      </c>
      <c r="AS424" s="174">
        <f>P424*P67*PRODUCT($CJ424:CV424)</f>
        <v>0</v>
      </c>
      <c r="AT424" s="174">
        <f>Q424*Q67*PRODUCT($CJ424:CW424)</f>
        <v>0</v>
      </c>
      <c r="AU424" s="174">
        <f>R424*R67*PRODUCT($CJ424:CX424)</f>
        <v>0</v>
      </c>
      <c r="AV424" s="174">
        <f>S424*S67*PRODUCT($CJ424:CY424)</f>
        <v>0</v>
      </c>
      <c r="AW424" s="174">
        <f>T424*T67*PRODUCT($CJ424:CZ424)</f>
        <v>0</v>
      </c>
      <c r="AX424" s="174">
        <f>U424*U67*PRODUCT($CJ424:DA424)</f>
        <v>0</v>
      </c>
      <c r="AY424" s="174">
        <f>V424*V67*PRODUCT($CJ424:DB424)</f>
        <v>0</v>
      </c>
      <c r="AZ424" s="174">
        <f>W424*W67*PRODUCT($CJ424:DC424)</f>
        <v>0</v>
      </c>
      <c r="BA424" s="174">
        <f>X424*X67*PRODUCT($CJ424:DD424)</f>
        <v>0</v>
      </c>
      <c r="BB424" s="174">
        <f>Y424*Y67*PRODUCT($CJ424:DE424)</f>
        <v>0</v>
      </c>
      <c r="BC424" s="174">
        <f>Z424*Z67*PRODUCT($CJ424:DF424)</f>
        <v>0</v>
      </c>
      <c r="BD424" s="174">
        <f>AA424*AA67*PRODUCT($CJ424:DG424)</f>
        <v>0</v>
      </c>
      <c r="BE424" s="174">
        <f>AB424*AB67*PRODUCT($CJ424:DH424)</f>
        <v>0</v>
      </c>
      <c r="BI424" s="169">
        <f>SUM($AF424:AG424)-SUM($AF456:AG456)-SUM($C456:D456)-SUM($BH456:BI456)</f>
        <v>0</v>
      </c>
      <c r="BJ424" s="169">
        <f>SUM($AF424:AH424)-SUM($AF456:AH456)-SUM($C456:E456)-SUM($BH456:BJ456)</f>
        <v>0</v>
      </c>
      <c r="BK424" s="169">
        <f>SUM($AF424:AI424)-SUM($AF456:AI456)-SUM($C456:F456)-SUM($BH456:BK456)</f>
        <v>0</v>
      </c>
      <c r="BL424" s="169">
        <f>SUM($AF424:AJ424)-SUM($AF456:AJ456)-SUM($C456:G456)-SUM($BH456:BL456)</f>
        <v>0</v>
      </c>
      <c r="BM424" s="169">
        <f>SUM($AF424:AK424)-SUM($AF456:AK456)-SUM($C456:H456)-SUM($BH456:BM456)</f>
        <v>0</v>
      </c>
      <c r="BN424" s="169">
        <f>SUM($AF424:AL424)-SUM($AF456:AL456)-SUM($C456:I456)-SUM($BH456:BN456)</f>
        <v>0</v>
      </c>
      <c r="BO424" s="169">
        <f>SUM($AF424:AM424)-SUM($AF456:AM456)-SUM($C456:J456)-SUM($BH456:BO456)</f>
        <v>0</v>
      </c>
      <c r="BP424" s="169">
        <f>SUM($AF424:AN424)-SUM($AF456:AN456)-SUM($C456:K456)-SUM($BH456:BP456)</f>
        <v>0</v>
      </c>
      <c r="BQ424" s="169">
        <f>SUM($AF424:AO424)-SUM($AF456:AO456)-SUM($C456:L456)-SUM($BH456:BQ456)</f>
        <v>0</v>
      </c>
      <c r="BR424" s="169">
        <f>SUM($AF424:AP424)-SUM($AF456:AP456)-SUM($C456:M456)-SUM($BH456:BR456)</f>
        <v>0</v>
      </c>
      <c r="BS424" s="169">
        <f>SUM($AF424:AQ424)-SUM($AF456:AQ456)-SUM($C456:N456)-SUM($BH456:BS456)</f>
        <v>0</v>
      </c>
      <c r="BT424" s="169">
        <f>SUM($AF424:AR424)-SUM($AF456:AR456)-SUM($C456:O456)-SUM($BH456:BT456)</f>
        <v>0</v>
      </c>
      <c r="BU424" s="169">
        <f>SUM($AF424:AS424)-SUM($AF456:AS456)-SUM($C456:P456)-SUM($BH456:BU456)</f>
        <v>0</v>
      </c>
      <c r="BV424" s="169">
        <f>SUM($AF424:AT424)-SUM($AF456:AT456)-SUM($C456:Q456)-SUM($BH456:BV456)</f>
        <v>0</v>
      </c>
      <c r="BW424" s="169">
        <f>SUM($AF424:AU424)-SUM($AF456:AU456)-SUM($C456:R456)-SUM($BH456:BW456)</f>
        <v>0</v>
      </c>
      <c r="BX424" s="169">
        <f>SUM($AF424:AV424)-SUM($AF456:AV456)-SUM($C456:S456)-SUM($BH456:BX456)</f>
        <v>0</v>
      </c>
      <c r="BY424" s="169">
        <f>SUM($AF424:AW424)-SUM($AF456:AW456)-SUM($C456:T456)-SUM($BH456:BY456)</f>
        <v>0</v>
      </c>
      <c r="BZ424" s="169">
        <f>SUM($AF424:AX424)-SUM($AF456:AX456)-SUM($C456:U456)-SUM($BH456:BZ456)</f>
        <v>0</v>
      </c>
      <c r="CA424" s="169">
        <f>SUM($AF424:AY424)-SUM($AF456:AY456)-SUM($C456:V456)-SUM($BH456:CA456)</f>
        <v>0</v>
      </c>
      <c r="CB424" s="169">
        <f>SUM($AF424:AZ424)-SUM($AF456:AZ456)-SUM($C456:W456)-SUM($BH456:CB456)</f>
        <v>0</v>
      </c>
      <c r="CC424" s="169">
        <f>SUM($AF424:BA424)-SUM($AF456:BA456)-SUM($C456:X456)-SUM($BH456:CC456)</f>
        <v>0</v>
      </c>
      <c r="CD424" s="169">
        <f>SUM($AF424:BB424)-SUM($AF456:BB456)-SUM($C456:Y456)-SUM($BH456:CD456)</f>
        <v>0</v>
      </c>
      <c r="CE424" s="169">
        <f>SUM($AF424:BC424)-SUM($AF456:BC456)-SUM($C456:Z456)-SUM($BH456:CE456)</f>
        <v>0</v>
      </c>
      <c r="CF424" s="169">
        <f>SUM($AF424:BD424)-SUM($AF456:BD456)-SUM($C456:AA456)-SUM($BH456:CF456)</f>
        <v>0</v>
      </c>
      <c r="CG424" s="169">
        <f>SUM($AF424:BE424)-SUM($AF456:BE456)-SUM($C456:AB456)-SUM($BH456:CG456)</f>
        <v>0</v>
      </c>
      <c r="CH424" s="52"/>
      <c r="CI424" s="52"/>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f t="shared" si="83"/>
        <v>1</v>
      </c>
      <c r="DI424" s="67">
        <f t="shared" si="83"/>
        <v>0.99976976256463745</v>
      </c>
      <c r="DM424" s="188" t="str">
        <f t="shared" si="81"/>
        <v/>
      </c>
      <c r="DN424" s="188" t="str">
        <f t="shared" si="81"/>
        <v/>
      </c>
      <c r="DO424" s="188" t="str">
        <f t="shared" si="81"/>
        <v/>
      </c>
      <c r="DP424" s="188" t="str">
        <f t="shared" si="81"/>
        <v/>
      </c>
      <c r="DQ424" s="188" t="str">
        <f t="shared" si="81"/>
        <v/>
      </c>
      <c r="DR424" s="188" t="str">
        <f t="shared" si="81"/>
        <v/>
      </c>
      <c r="DS424" s="188" t="str">
        <f t="shared" si="81"/>
        <v/>
      </c>
      <c r="DT424" s="188" t="str">
        <f t="shared" si="81"/>
        <v/>
      </c>
      <c r="DU424" s="188" t="str">
        <f t="shared" si="81"/>
        <v/>
      </c>
      <c r="DV424" s="188" t="str">
        <f t="shared" si="81"/>
        <v/>
      </c>
      <c r="DW424" s="188" t="str">
        <f t="shared" si="81"/>
        <v/>
      </c>
      <c r="DX424" s="188" t="str">
        <f t="shared" si="81"/>
        <v/>
      </c>
      <c r="DY424" s="188" t="str">
        <f t="shared" si="81"/>
        <v/>
      </c>
      <c r="DZ424" s="188" t="str">
        <f t="shared" si="81"/>
        <v/>
      </c>
      <c r="EA424" s="188" t="str">
        <f t="shared" si="81"/>
        <v/>
      </c>
      <c r="EB424" s="188" t="str">
        <f t="shared" si="81"/>
        <v/>
      </c>
      <c r="EC424" s="188" t="str">
        <f t="shared" si="82"/>
        <v/>
      </c>
      <c r="ED424" s="188" t="str">
        <f t="shared" si="82"/>
        <v/>
      </c>
      <c r="EE424" s="188" t="str">
        <f t="shared" si="82"/>
        <v/>
      </c>
      <c r="EF424" s="188" t="str">
        <f t="shared" si="82"/>
        <v/>
      </c>
      <c r="EG424" s="188" t="str">
        <f t="shared" si="82"/>
        <v/>
      </c>
      <c r="EH424" s="188" t="str">
        <f t="shared" si="82"/>
        <v/>
      </c>
      <c r="EI424" s="188" t="str">
        <f t="shared" si="82"/>
        <v/>
      </c>
      <c r="EJ424" s="188" t="str">
        <f t="shared" si="82"/>
        <v/>
      </c>
      <c r="EK424" s="188" t="str">
        <f t="shared" si="82"/>
        <v/>
      </c>
    </row>
    <row r="425" spans="1:141" x14ac:dyDescent="0.3">
      <c r="C425" s="12"/>
      <c r="D425" s="12"/>
      <c r="E425" s="12"/>
      <c r="F425" s="12"/>
      <c r="G425" s="12"/>
      <c r="H425" s="12"/>
      <c r="I425" s="12"/>
      <c r="J425" s="12"/>
      <c r="K425" s="12"/>
      <c r="L425" s="155"/>
      <c r="M425" s="155"/>
      <c r="N425" s="155"/>
      <c r="O425" s="155"/>
      <c r="P425" s="155"/>
      <c r="Q425" s="155"/>
      <c r="R425" s="155"/>
      <c r="S425" s="155"/>
      <c r="T425" s="155"/>
      <c r="U425" s="155"/>
      <c r="V425" s="155"/>
      <c r="W425" s="155"/>
      <c r="X425" s="155"/>
      <c r="Y425" s="155"/>
      <c r="Z425" s="155"/>
      <c r="AA425" s="155"/>
      <c r="AB425" s="155"/>
      <c r="AC425" s="155"/>
      <c r="AD425" s="155"/>
      <c r="AE425" s="5" t="s">
        <v>278</v>
      </c>
      <c r="AF425" s="12">
        <f>SUM(AF400:AF424)</f>
        <v>0</v>
      </c>
      <c r="AG425" s="12">
        <f>SUM(AG400:AG424)</f>
        <v>3.2187244115918855E-2</v>
      </c>
      <c r="AH425" s="12">
        <f t="shared" ref="AH425:BE425" si="86">SUM(AH400:AH424)</f>
        <v>3.2208478539414616E-2</v>
      </c>
      <c r="AI425" s="12">
        <f t="shared" si="86"/>
        <v>3.2219067532038813E-2</v>
      </c>
      <c r="AJ425" s="12">
        <f t="shared" si="86"/>
        <v>3.2215164376082149E-2</v>
      </c>
      <c r="AK425" s="12">
        <f t="shared" si="86"/>
        <v>5.8466405528110277E-2</v>
      </c>
      <c r="AL425" s="12">
        <f t="shared" si="86"/>
        <v>5.8397164719588557E-2</v>
      </c>
      <c r="AM425" s="12">
        <f t="shared" si="86"/>
        <v>5.8299037833677951E-2</v>
      </c>
      <c r="AN425" s="12">
        <f t="shared" si="86"/>
        <v>5.8175552102618835E-2</v>
      </c>
      <c r="AO425" s="12">
        <f t="shared" si="86"/>
        <v>5.802394629665953E-2</v>
      </c>
      <c r="AP425" s="12">
        <f t="shared" si="86"/>
        <v>9.5386585948966415E-2</v>
      </c>
      <c r="AQ425" s="12">
        <f t="shared" si="86"/>
        <v>9.4977779117556893E-2</v>
      </c>
      <c r="AR425" s="12">
        <f t="shared" si="86"/>
        <v>9.4486443895491448E-2</v>
      </c>
      <c r="AS425" s="12">
        <f t="shared" si="86"/>
        <v>9.3924622448786965E-2</v>
      </c>
      <c r="AT425" s="12">
        <f t="shared" si="86"/>
        <v>9.3272844664011242E-2</v>
      </c>
      <c r="AU425" s="12">
        <f t="shared" si="86"/>
        <v>0.1495731670760852</v>
      </c>
      <c r="AV425" s="12">
        <f t="shared" si="86"/>
        <v>0.14820710836964554</v>
      </c>
      <c r="AW425" s="12">
        <f t="shared" si="86"/>
        <v>0.14669983176859766</v>
      </c>
      <c r="AX425" s="12">
        <f t="shared" si="86"/>
        <v>0.14506146846806167</v>
      </c>
      <c r="AY425" s="12">
        <f t="shared" si="86"/>
        <v>0.14330541678476863</v>
      </c>
      <c r="AZ425" s="12">
        <f t="shared" si="86"/>
        <v>0.2045254427648629</v>
      </c>
      <c r="BA425" s="12">
        <f t="shared" si="86"/>
        <v>0.20142795681603842</v>
      </c>
      <c r="BB425" s="12">
        <f t="shared" si="86"/>
        <v>0.19790627617751502</v>
      </c>
      <c r="BC425" s="12">
        <f t="shared" si="86"/>
        <v>0.19413473668460557</v>
      </c>
      <c r="BD425" s="12">
        <f t="shared" si="86"/>
        <v>0.19004059137086834</v>
      </c>
      <c r="BE425" s="12">
        <f t="shared" si="86"/>
        <v>0.25842528501856976</v>
      </c>
      <c r="BF425" s="12"/>
      <c r="BG425" s="5" t="s">
        <v>278</v>
      </c>
      <c r="BH425" s="34"/>
      <c r="BI425" s="66">
        <f>SUM(BI400:BI424)</f>
        <v>3.2187244115918855E-2</v>
      </c>
      <c r="BJ425" s="66">
        <f t="shared" ref="BJ425:CG425" si="87">SUM(BJ400:BJ424)</f>
        <v>6.1316502569536975E-2</v>
      </c>
      <c r="BK425" s="66">
        <f t="shared" si="87"/>
        <v>8.7651135254473225E-2</v>
      </c>
      <c r="BL425" s="66">
        <f t="shared" si="87"/>
        <v>0.11141751363479779</v>
      </c>
      <c r="BM425" s="66">
        <f t="shared" si="87"/>
        <v>0.15910538774874677</v>
      </c>
      <c r="BN425" s="66">
        <f t="shared" si="87"/>
        <v>0.20203791024486029</v>
      </c>
      <c r="BO425" s="66">
        <f t="shared" si="87"/>
        <v>0.2406070678122538</v>
      </c>
      <c r="BP425" s="66">
        <f t="shared" si="87"/>
        <v>0.2751896904912538</v>
      </c>
      <c r="BQ425" s="66">
        <f t="shared" si="87"/>
        <v>0.30610476331846609</v>
      </c>
      <c r="BR425" s="66">
        <f t="shared" si="87"/>
        <v>0.37117889628776873</v>
      </c>
      <c r="BS425" s="66">
        <f t="shared" si="87"/>
        <v>0.42910404172912248</v>
      </c>
      <c r="BT425" s="66">
        <f t="shared" si="87"/>
        <v>0.48039738087850831</v>
      </c>
      <c r="BU425" s="66">
        <f t="shared" si="87"/>
        <v>0.52561783850478394</v>
      </c>
      <c r="BV425" s="66">
        <f t="shared" si="87"/>
        <v>0.56510375648048528</v>
      </c>
      <c r="BW425" s="66">
        <f t="shared" si="87"/>
        <v>0.65646855222898903</v>
      </c>
      <c r="BX425" s="66">
        <f t="shared" si="87"/>
        <v>0.73642613590125949</v>
      </c>
      <c r="BY425" s="66">
        <f t="shared" si="87"/>
        <v>0.80585508136427508</v>
      </c>
      <c r="BZ425" s="66">
        <f t="shared" si="87"/>
        <v>0.86561189784695347</v>
      </c>
      <c r="CA425" s="66">
        <f t="shared" si="87"/>
        <v>0.91653048603142351</v>
      </c>
      <c r="CB425" s="66">
        <f t="shared" si="87"/>
        <v>1.0226359617238494</v>
      </c>
      <c r="CC425" s="66">
        <f t="shared" si="87"/>
        <v>1.1125684429339924</v>
      </c>
      <c r="CD425" s="66">
        <f t="shared" si="87"/>
        <v>1.1868202838876012</v>
      </c>
      <c r="CE425" s="66">
        <f t="shared" si="87"/>
        <v>1.2474332533533157</v>
      </c>
      <c r="CF425" s="66">
        <f t="shared" si="87"/>
        <v>1.2948534020301541</v>
      </c>
      <c r="CG425" s="66">
        <f t="shared" si="87"/>
        <v>1.4022953376661345</v>
      </c>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f t="shared" si="83"/>
        <v>1</v>
      </c>
      <c r="DL425" s="53"/>
      <c r="DM425" s="188">
        <f t="shared" si="81"/>
        <v>2.3023743536253988E-4</v>
      </c>
      <c r="DN425" s="188">
        <f t="shared" si="81"/>
        <v>4.3941577808268614E-4</v>
      </c>
      <c r="DO425" s="188">
        <f t="shared" si="81"/>
        <v>6.2950917271436516E-4</v>
      </c>
      <c r="DP425" s="188">
        <f t="shared" si="81"/>
        <v>8.0229867480958669E-4</v>
      </c>
      <c r="DQ425" s="188">
        <f t="shared" si="81"/>
        <v>1.1491179972674018E-3</v>
      </c>
      <c r="DR425" s="188">
        <f t="shared" si="81"/>
        <v>1.4642769753739132E-3</v>
      </c>
      <c r="DS425" s="188">
        <f t="shared" si="81"/>
        <v>1.7507390513459059E-3</v>
      </c>
      <c r="DT425" s="188">
        <f t="shared" si="81"/>
        <v>2.0111973713123695E-3</v>
      </c>
      <c r="DU425" s="188">
        <f t="shared" si="81"/>
        <v>2.2480751873451259E-3</v>
      </c>
      <c r="DV425" s="188">
        <f t="shared" si="81"/>
        <v>2.7408007365885569E-3</v>
      </c>
      <c r="DW425" s="188">
        <f t="shared" si="81"/>
        <v>3.188445054131329E-3</v>
      </c>
      <c r="DX425" s="188">
        <f t="shared" si="81"/>
        <v>3.5951944614837899E-3</v>
      </c>
      <c r="DY425" s="188">
        <f t="shared" si="81"/>
        <v>3.964887749792461E-3</v>
      </c>
      <c r="DZ425" s="188">
        <f t="shared" si="81"/>
        <v>4.3008899367098221E-3</v>
      </c>
      <c r="EA425" s="188">
        <f t="shared" si="81"/>
        <v>5.044552018734977E-3</v>
      </c>
      <c r="EB425" s="188">
        <f t="shared" si="81"/>
        <v>5.7196329469371247E-3</v>
      </c>
      <c r="EC425" s="188">
        <f t="shared" si="82"/>
        <v>6.3325204923007222E-3</v>
      </c>
      <c r="ED425" s="188">
        <f t="shared" si="82"/>
        <v>6.8890184038758843E-3</v>
      </c>
      <c r="EE425" s="188">
        <f t="shared" si="82"/>
        <v>7.3944027822311189E-3</v>
      </c>
      <c r="EF425" s="188">
        <f t="shared" si="82"/>
        <v>8.3696603138523531E-3</v>
      </c>
      <c r="EG425" s="188">
        <f t="shared" si="82"/>
        <v>9.2535746179169473E-3</v>
      </c>
      <c r="EH425" s="188">
        <f t="shared" si="82"/>
        <v>1.0053915224825192E-2</v>
      </c>
      <c r="EI425" s="188">
        <f t="shared" si="82"/>
        <v>1.077880336128165E-2</v>
      </c>
      <c r="EJ425" s="188">
        <f t="shared" si="82"/>
        <v>1.1434501432269891E-2</v>
      </c>
      <c r="EK425" s="188">
        <f t="shared" si="82"/>
        <v>1.2685753449888757E-2</v>
      </c>
    </row>
    <row r="426" spans="1:141" x14ac:dyDescent="0.3">
      <c r="DM426" s="188" t="str">
        <f t="shared" ref="DM426:EK426" si="88">IF(D69=0,"",BI426/D69)</f>
        <v/>
      </c>
      <c r="DN426" s="188" t="str">
        <f t="shared" si="88"/>
        <v/>
      </c>
      <c r="DO426" s="188" t="str">
        <f t="shared" si="88"/>
        <v/>
      </c>
      <c r="DP426" s="188" t="str">
        <f t="shared" si="88"/>
        <v/>
      </c>
      <c r="DQ426" s="188" t="str">
        <f t="shared" si="88"/>
        <v/>
      </c>
      <c r="DR426" s="188" t="str">
        <f t="shared" si="88"/>
        <v/>
      </c>
      <c r="DS426" s="188" t="str">
        <f t="shared" si="88"/>
        <v/>
      </c>
      <c r="DT426" s="188" t="str">
        <f t="shared" si="88"/>
        <v/>
      </c>
      <c r="DU426" s="188" t="str">
        <f t="shared" si="88"/>
        <v/>
      </c>
      <c r="DV426" s="188" t="str">
        <f t="shared" si="88"/>
        <v/>
      </c>
      <c r="DW426" s="188" t="str">
        <f t="shared" si="88"/>
        <v/>
      </c>
      <c r="DX426" s="188" t="str">
        <f t="shared" si="88"/>
        <v/>
      </c>
      <c r="DY426" s="188" t="str">
        <f t="shared" si="88"/>
        <v/>
      </c>
      <c r="DZ426" s="188" t="str">
        <f t="shared" si="88"/>
        <v/>
      </c>
      <c r="EA426" s="188" t="str">
        <f t="shared" si="88"/>
        <v/>
      </c>
      <c r="EB426" s="188" t="str">
        <f t="shared" si="88"/>
        <v/>
      </c>
      <c r="EC426" s="188" t="str">
        <f t="shared" si="88"/>
        <v/>
      </c>
      <c r="ED426" s="188" t="str">
        <f t="shared" si="88"/>
        <v/>
      </c>
      <c r="EE426" s="188" t="str">
        <f t="shared" si="88"/>
        <v/>
      </c>
      <c r="EF426" s="188" t="str">
        <f t="shared" si="88"/>
        <v/>
      </c>
      <c r="EG426" s="188" t="str">
        <f t="shared" si="88"/>
        <v/>
      </c>
      <c r="EH426" s="188" t="str">
        <f t="shared" si="88"/>
        <v/>
      </c>
      <c r="EI426" s="188" t="str">
        <f t="shared" si="88"/>
        <v/>
      </c>
      <c r="EJ426" s="188" t="str">
        <f t="shared" si="88"/>
        <v/>
      </c>
      <c r="EK426" s="188" t="str">
        <f t="shared" si="88"/>
        <v/>
      </c>
    </row>
    <row r="428" spans="1:141" s="166" customFormat="1" x14ac:dyDescent="0.3">
      <c r="A428" s="165" t="s">
        <v>296</v>
      </c>
      <c r="AF428" s="165" t="s">
        <v>306</v>
      </c>
      <c r="BH428" s="165" t="s">
        <v>341</v>
      </c>
    </row>
    <row r="429" spans="1:141" x14ac:dyDescent="0.3">
      <c r="A429" s="1"/>
      <c r="C429" s="1"/>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row>
    <row r="430" spans="1:141" x14ac:dyDescent="0.3">
      <c r="A430" s="1"/>
      <c r="C430" s="1" t="s">
        <v>13</v>
      </c>
      <c r="AF430" s="1" t="s">
        <v>13</v>
      </c>
      <c r="BH430" s="1" t="s">
        <v>13</v>
      </c>
    </row>
    <row r="431" spans="1:141" x14ac:dyDescent="0.3">
      <c r="C431" s="1">
        <v>0</v>
      </c>
      <c r="D431" s="1">
        <v>1</v>
      </c>
      <c r="E431" s="1">
        <v>2</v>
      </c>
      <c r="F431" s="1">
        <v>3</v>
      </c>
      <c r="G431" s="1">
        <v>4</v>
      </c>
      <c r="H431" s="1">
        <v>5</v>
      </c>
      <c r="I431" s="1">
        <v>6</v>
      </c>
      <c r="J431" s="1">
        <v>7</v>
      </c>
      <c r="K431" s="1">
        <v>8</v>
      </c>
      <c r="L431" s="1">
        <v>9</v>
      </c>
      <c r="M431" s="1">
        <v>10</v>
      </c>
      <c r="N431" s="1">
        <v>11</v>
      </c>
      <c r="O431" s="1">
        <v>12</v>
      </c>
      <c r="P431" s="1">
        <v>13</v>
      </c>
      <c r="Q431" s="1">
        <v>14</v>
      </c>
      <c r="R431" s="1">
        <v>15</v>
      </c>
      <c r="S431" s="1">
        <v>16</v>
      </c>
      <c r="T431" s="1">
        <v>17</v>
      </c>
      <c r="U431" s="1">
        <v>18</v>
      </c>
      <c r="V431" s="1">
        <v>19</v>
      </c>
      <c r="W431" s="1">
        <v>20</v>
      </c>
      <c r="X431" s="1">
        <v>21</v>
      </c>
      <c r="Y431" s="1">
        <v>22</v>
      </c>
      <c r="Z431" s="1">
        <v>23</v>
      </c>
      <c r="AA431" s="1">
        <v>24</v>
      </c>
      <c r="AB431" s="1">
        <v>25</v>
      </c>
      <c r="AC431" s="1"/>
      <c r="AF431" s="1">
        <v>0</v>
      </c>
      <c r="AG431" s="1">
        <v>1</v>
      </c>
      <c r="AH431" s="1">
        <v>2</v>
      </c>
      <c r="AI431" s="1">
        <v>3</v>
      </c>
      <c r="AJ431" s="1">
        <v>4</v>
      </c>
      <c r="AK431" s="1">
        <v>5</v>
      </c>
      <c r="AL431" s="1">
        <v>6</v>
      </c>
      <c r="AM431" s="1">
        <v>7</v>
      </c>
      <c r="AN431" s="1">
        <v>8</v>
      </c>
      <c r="AO431" s="1">
        <v>9</v>
      </c>
      <c r="AP431" s="1">
        <v>10</v>
      </c>
      <c r="AQ431" s="1">
        <v>11</v>
      </c>
      <c r="AR431" s="1">
        <v>12</v>
      </c>
      <c r="AS431" s="1">
        <v>13</v>
      </c>
      <c r="AT431" s="1">
        <v>14</v>
      </c>
      <c r="AU431" s="1">
        <v>15</v>
      </c>
      <c r="AV431" s="1">
        <v>16</v>
      </c>
      <c r="AW431" s="1">
        <v>17</v>
      </c>
      <c r="AX431" s="1">
        <v>18</v>
      </c>
      <c r="AY431" s="1">
        <v>19</v>
      </c>
      <c r="AZ431" s="1">
        <v>20</v>
      </c>
      <c r="BA431" s="1">
        <v>21</v>
      </c>
      <c r="BB431" s="1">
        <v>22</v>
      </c>
      <c r="BC431" s="1">
        <v>23</v>
      </c>
      <c r="BD431" s="1">
        <v>24</v>
      </c>
      <c r="BE431" s="1">
        <v>25</v>
      </c>
      <c r="BH431" s="1">
        <v>0</v>
      </c>
      <c r="BI431" s="1">
        <v>1</v>
      </c>
      <c r="BJ431" s="1">
        <v>2</v>
      </c>
      <c r="BK431" s="1">
        <v>3</v>
      </c>
      <c r="BL431" s="1">
        <v>4</v>
      </c>
      <c r="BM431" s="1">
        <v>5</v>
      </c>
      <c r="BN431" s="1">
        <v>6</v>
      </c>
      <c r="BO431" s="1">
        <v>7</v>
      </c>
      <c r="BP431" s="1">
        <v>8</v>
      </c>
      <c r="BQ431" s="1">
        <v>9</v>
      </c>
      <c r="BR431" s="1">
        <v>10</v>
      </c>
      <c r="BS431" s="1">
        <v>11</v>
      </c>
      <c r="BT431" s="1">
        <v>12</v>
      </c>
      <c r="BU431" s="1">
        <v>13</v>
      </c>
      <c r="BV431" s="1">
        <v>14</v>
      </c>
      <c r="BW431" s="1">
        <v>15</v>
      </c>
      <c r="BX431" s="1">
        <v>16</v>
      </c>
      <c r="BY431" s="1">
        <v>17</v>
      </c>
      <c r="BZ431" s="1">
        <v>18</v>
      </c>
      <c r="CA431" s="1">
        <v>19</v>
      </c>
      <c r="CB431" s="1">
        <v>20</v>
      </c>
      <c r="CC431" s="1">
        <v>21</v>
      </c>
      <c r="CD431" s="1">
        <v>22</v>
      </c>
      <c r="CE431" s="1">
        <v>23</v>
      </c>
      <c r="CF431" s="1">
        <v>24</v>
      </c>
      <c r="CG431" s="1">
        <v>25</v>
      </c>
    </row>
    <row r="432" spans="1:141" x14ac:dyDescent="0.3">
      <c r="A432" s="9" t="s">
        <v>12</v>
      </c>
      <c r="B432" s="1">
        <v>1</v>
      </c>
      <c r="C432" s="156"/>
      <c r="D432" s="155">
        <f t="shared" ref="D432:AB445" si="89">(VLOOKUP(C77,ColMort,$A$4,FALSE)-1)*C141*BH400</f>
        <v>0</v>
      </c>
      <c r="E432" s="155">
        <f t="shared" si="89"/>
        <v>3.0202256989368013E-3</v>
      </c>
      <c r="F432" s="155">
        <f t="shared" si="89"/>
        <v>5.7535114271510639E-3</v>
      </c>
      <c r="G432" s="155">
        <f t="shared" si="89"/>
        <v>8.2245690337191587E-3</v>
      </c>
      <c r="H432" s="155">
        <f t="shared" si="89"/>
        <v>1.0454639632382563E-2</v>
      </c>
      <c r="I432" s="155">
        <f t="shared" si="89"/>
        <v>1.4929335956426648E-2</v>
      </c>
      <c r="J432" s="155">
        <f t="shared" si="89"/>
        <v>1.8957823368892492E-2</v>
      </c>
      <c r="K432" s="155">
        <f t="shared" si="89"/>
        <v>2.2576883157045445E-2</v>
      </c>
      <c r="L432" s="155">
        <f t="shared" si="89"/>
        <v>2.5821874414314772E-2</v>
      </c>
      <c r="M432" s="155">
        <f t="shared" si="89"/>
        <v>2.8722728463856442E-2</v>
      </c>
      <c r="N432" s="155">
        <f t="shared" si="89"/>
        <v>3.4828829626854622E-2</v>
      </c>
      <c r="O432" s="155">
        <f t="shared" si="89"/>
        <v>4.0264119838299126E-2</v>
      </c>
      <c r="P432" s="155">
        <f t="shared" si="89"/>
        <v>4.5077127765456165E-2</v>
      </c>
      <c r="Q432" s="155">
        <f t="shared" si="89"/>
        <v>4.9320298996540654E-2</v>
      </c>
      <c r="R432" s="155">
        <f t="shared" si="89"/>
        <v>5.302538116470748E-2</v>
      </c>
      <c r="S432" s="155">
        <f t="shared" si="89"/>
        <v>6.1598414106079122E-2</v>
      </c>
      <c r="T432" s="155">
        <f t="shared" si="89"/>
        <v>6.9101074108972843E-2</v>
      </c>
      <c r="U432" s="155">
        <f t="shared" si="89"/>
        <v>7.5615800395644098E-2</v>
      </c>
      <c r="V432" s="155">
        <f t="shared" si="89"/>
        <v>8.1222961797150217E-2</v>
      </c>
      <c r="W432" s="155">
        <f t="shared" si="89"/>
        <v>8.6000805716762427E-2</v>
      </c>
      <c r="X432" s="155">
        <f t="shared" si="89"/>
        <v>9.5957000889299343E-2</v>
      </c>
      <c r="Y432" s="155">
        <f t="shared" si="89"/>
        <v>0.10439563545962255</v>
      </c>
      <c r="Z432" s="155">
        <f t="shared" si="89"/>
        <v>0.11136290850213031</v>
      </c>
      <c r="AA432" s="155">
        <f t="shared" si="89"/>
        <v>0.1170504053070737</v>
      </c>
      <c r="AB432" s="155">
        <f t="shared" si="89"/>
        <v>0.12149998014999601</v>
      </c>
      <c r="AC432" s="52"/>
      <c r="AG432" s="170">
        <f>C141*BH400</f>
        <v>0</v>
      </c>
      <c r="AH432" s="170">
        <f t="shared" ref="AH432:BE442" si="90">D141*BI400</f>
        <v>5.1081156411963223E-5</v>
      </c>
      <c r="AI432" s="170">
        <f t="shared" si="90"/>
        <v>1.0239855929112675E-4</v>
      </c>
      <c r="AJ432" s="170">
        <f t="shared" si="90"/>
        <v>1.6609890130722676E-4</v>
      </c>
      <c r="AK432" s="170">
        <f t="shared" si="90"/>
        <v>2.3007716565585744E-4</v>
      </c>
      <c r="AL432" s="170">
        <f t="shared" si="90"/>
        <v>3.6387402178138386E-4</v>
      </c>
      <c r="AM432" s="170">
        <f t="shared" si="90"/>
        <v>5.0994368545802737E-4</v>
      </c>
      <c r="AN432" s="170">
        <f t="shared" si="90"/>
        <v>6.5445122444933034E-4</v>
      </c>
      <c r="AO432" s="170">
        <f t="shared" si="90"/>
        <v>8.1951489828295391E-4</v>
      </c>
      <c r="AP432" s="170">
        <f t="shared" si="90"/>
        <v>1.0116762427675305E-3</v>
      </c>
      <c r="AQ432" s="170">
        <f t="shared" si="90"/>
        <v>1.3332745954656652E-3</v>
      </c>
      <c r="AR432" s="170">
        <f t="shared" si="90"/>
        <v>1.7009684214142414E-3</v>
      </c>
      <c r="AS432" s="170">
        <f t="shared" si="90"/>
        <v>2.0522576111129875E-3</v>
      </c>
      <c r="AT432" s="170">
        <f t="shared" si="90"/>
        <v>2.5340035994315634E-3</v>
      </c>
      <c r="AU432" s="170">
        <f t="shared" si="90"/>
        <v>2.904633308309694E-3</v>
      </c>
      <c r="AV432" s="170">
        <f t="shared" si="90"/>
        <v>3.6952614804969795E-3</v>
      </c>
      <c r="AW432" s="170">
        <f t="shared" si="90"/>
        <v>4.520183622161931E-3</v>
      </c>
      <c r="AX432" s="170">
        <f t="shared" si="90"/>
        <v>5.3436250445265078E-3</v>
      </c>
      <c r="AY432" s="170">
        <f t="shared" si="90"/>
        <v>6.1337259081435122E-3</v>
      </c>
      <c r="AZ432" s="170">
        <f t="shared" si="90"/>
        <v>7.159936156877481E-3</v>
      </c>
      <c r="BA432" s="170">
        <f t="shared" si="90"/>
        <v>8.7312658411982259E-3</v>
      </c>
      <c r="BB432" s="170">
        <f t="shared" si="90"/>
        <v>1.0874243961236841E-2</v>
      </c>
      <c r="BC432" s="170">
        <f t="shared" si="90"/>
        <v>1.2327502288740515E-2</v>
      </c>
      <c r="BD432" s="170">
        <f t="shared" si="90"/>
        <v>1.4315544015482651E-2</v>
      </c>
      <c r="BE432" s="170">
        <f t="shared" si="90"/>
        <v>1.6834389079794034E-2</v>
      </c>
      <c r="BI432" s="194">
        <f>SUMPRODUCT(CHOOSE({1,2,3,4},D237,D302,D367,D497),CHOOSE({1,2,3,4},DL400,DL400,DL400,DL400))</f>
        <v>0</v>
      </c>
      <c r="BJ432" s="194">
        <f>SUMPRODUCT(CHOOSE({1,2,3,4},E237,E302,E367,E497),CHOOSE({1,2,3,4},DM400,DM400,DM400,DM400))</f>
        <v>7.9132304477346714E-6</v>
      </c>
      <c r="BK432" s="194">
        <f>SUMPRODUCT(CHOOSE({1,2,3,4},F237,F302,F367,F497),CHOOSE({1,2,3,4},DN400,DN400,DN400,DN400))</f>
        <v>2.8524860660374268E-5</v>
      </c>
      <c r="BL432" s="194">
        <f>SUMPRODUCT(CHOOSE({1,2,3,4},G237,G302,G367,G497),CHOOSE({1,2,3,4},DO400,DO400,DO400,DO400))</f>
        <v>5.8118060731209356E-5</v>
      </c>
      <c r="BM432" s="194">
        <f>SUMPRODUCT(CHOOSE({1,2,3,4},H237,H302,H367,H497),CHOOSE({1,2,3,4},DP400,DP400,DP400,DP400))</f>
        <v>9.3814616122869188E-5</v>
      </c>
      <c r="BN432" s="194">
        <f>SUMPRODUCT(CHOOSE({1,2,3,4},I237,I302,I367,I497),CHOOSE({1,2,3,4},DQ400,DQ400,DQ400,DQ400))</f>
        <v>1.7143224526700048E-4</v>
      </c>
      <c r="BO432" s="194">
        <f>SUMPRODUCT(CHOOSE({1,2,3,4},J237,J302,J367,J497),CHOOSE({1,2,3,4},DR400,DR400,DR400,DR400))</f>
        <v>2.6211321193393195E-4</v>
      </c>
      <c r="BP432" s="194">
        <f>SUMPRODUCT(CHOOSE({1,2,3,4},K237,K302,K367,K497),CHOOSE({1,2,3,4},DS400,DS400,DS400,DS400))</f>
        <v>3.6159504212401102E-4</v>
      </c>
      <c r="BQ432" s="194">
        <f>SUMPRODUCT(CHOOSE({1,2,3,4},L237,L302,L367,L497),CHOOSE({1,2,3,4},DT400,DT400,DT400,DT400))</f>
        <v>4.6748415684947779E-4</v>
      </c>
      <c r="BR432" s="194">
        <f>SUMPRODUCT(CHOOSE({1,2,3,4},M237,M302,M367,M497),CHOOSE({1,2,3,4},DU400,DU400,DU400,DU400))</f>
        <v>5.7804827303984231E-4</v>
      </c>
      <c r="BS432" s="194">
        <f>SUMPRODUCT(CHOOSE({1,2,3,4},N237,N302,N367,N497),CHOOSE({1,2,3,4},DV400,DV400,DV400,DV400))</f>
        <v>8.905294538828697E-4</v>
      </c>
      <c r="BT432" s="194">
        <f>SUMPRODUCT(CHOOSE({1,2,3,4},O237,O302,O367,O497),CHOOSE({1,2,3,4},DW400,DW400,DW400,DW400))</f>
        <v>1.2280164863923001E-3</v>
      </c>
      <c r="BU432" s="194">
        <f>SUMPRODUCT(CHOOSE({1,2,3,4},P237,P302,P367,P497),CHOOSE({1,2,3,4},DX400,DX400,DX400,DX400))</f>
        <v>1.5747794459421102E-3</v>
      </c>
      <c r="BV432" s="194">
        <f>SUMPRODUCT(CHOOSE({1,2,3,4},Q237,Q302,Q367,Q497),CHOOSE({1,2,3,4},DY400,DY400,DY400,DY400))</f>
        <v>1.9326240923376839E-3</v>
      </c>
      <c r="BW432" s="194">
        <f>SUMPRODUCT(CHOOSE({1,2,3,4},R237,R302,R367,R497),CHOOSE({1,2,3,4},DZ400,DZ400,DZ400,DZ400))</f>
        <v>2.2783568545642588E-3</v>
      </c>
      <c r="BX432" s="194">
        <f>SUMPRODUCT(CHOOSE({1,2,3,4},S237,S302,S367,S497),CHOOSE({1,2,3,4},EA400,EA400,EA400,EA400))</f>
        <v>2.9558491107988362E-3</v>
      </c>
      <c r="BY432" s="194">
        <f>SUMPRODUCT(CHOOSE({1,2,3,4},T237,T302,T367,T497),CHOOSE({1,2,3,4},EB400,EB400,EB400,EB400))</f>
        <v>3.6496285744473142E-3</v>
      </c>
      <c r="BZ432" s="194">
        <f>SUMPRODUCT(CHOOSE({1,2,3,4},U237,U302,U367,U497),CHOOSE({1,2,3,4},EC400,EC400,EC400,EC400))</f>
        <v>4.3452265452128191E-3</v>
      </c>
      <c r="CA432" s="194">
        <f>SUMPRODUCT(CHOOSE({1,2,3,4},V237,V302,V367,V497),CHOOSE({1,2,3,4},ED400,ED400,ED400,ED400))</f>
        <v>5.0301408950049632E-3</v>
      </c>
      <c r="CB432" s="194">
        <f>SUMPRODUCT(CHOOSE({1,2,3,4},W237,W302,W367,W497),CHOOSE({1,2,3,4},EE400,EE400,EE400,EE400))</f>
        <v>5.2592251987970094E-3</v>
      </c>
      <c r="CC432" s="194">
        <f>SUMPRODUCT(CHOOSE({1,2,3,4},X237,X302,X367,X497),CHOOSE({1,2,3,4},EF400,EF400,EF400,EF400))</f>
        <v>6.8072088753979888E-3</v>
      </c>
      <c r="CD432" s="194">
        <f>SUMPRODUCT(CHOOSE({1,2,3,4},Y237,Y302,Y367,Y497),CHOOSE({1,2,3,4},EG400,EG400,EG400,EG400))</f>
        <v>8.3845558030468739E-3</v>
      </c>
      <c r="CE432" s="194">
        <f>SUMPRODUCT(CHOOSE({1,2,3,4},Z237,Z302,Z367,Z497),CHOOSE({1,2,3,4},EH400,EH400,EH400,EH400))</f>
        <v>9.8313564280206704E-3</v>
      </c>
      <c r="CF432" s="194">
        <f>SUMPRODUCT(CHOOSE({1,2,3,4},AA237,AA302,AA367,AA497),CHOOSE({1,2,3,4},EI400,EI400,EI400,EI400))</f>
        <v>1.1254493371473509E-2</v>
      </c>
      <c r="CG432" s="194">
        <f>SUMPRODUCT(CHOOSE({1,2,3,4},AB237,AB302,AB367,AB497),CHOOSE({1,2,3,4},EJ400,EJ400,EJ400,EJ400))</f>
        <v>1.2648980152799253E-2</v>
      </c>
    </row>
    <row r="433" spans="2:85" x14ac:dyDescent="0.3">
      <c r="B433" s="1">
        <v>2</v>
      </c>
      <c r="C433" s="1"/>
      <c r="D433" s="155"/>
      <c r="E433" s="155">
        <f t="shared" si="89"/>
        <v>0</v>
      </c>
      <c r="F433" s="155">
        <f t="shared" si="89"/>
        <v>0</v>
      </c>
      <c r="G433" s="155">
        <f t="shared" si="89"/>
        <v>0</v>
      </c>
      <c r="H433" s="155">
        <f t="shared" si="89"/>
        <v>0</v>
      </c>
      <c r="I433" s="155">
        <f t="shared" si="89"/>
        <v>0</v>
      </c>
      <c r="J433" s="155">
        <f t="shared" si="89"/>
        <v>0</v>
      </c>
      <c r="K433" s="155">
        <f t="shared" si="89"/>
        <v>0</v>
      </c>
      <c r="L433" s="155">
        <f t="shared" si="89"/>
        <v>0</v>
      </c>
      <c r="M433" s="155">
        <f t="shared" si="89"/>
        <v>0</v>
      </c>
      <c r="N433" s="155">
        <f t="shared" si="89"/>
        <v>0</v>
      </c>
      <c r="O433" s="155">
        <f t="shared" si="89"/>
        <v>0</v>
      </c>
      <c r="P433" s="155">
        <f t="shared" si="89"/>
        <v>0</v>
      </c>
      <c r="Q433" s="155">
        <f t="shared" si="89"/>
        <v>0</v>
      </c>
      <c r="R433" s="155">
        <f t="shared" si="89"/>
        <v>0</v>
      </c>
      <c r="S433" s="155">
        <f t="shared" si="89"/>
        <v>0</v>
      </c>
      <c r="T433" s="155">
        <f t="shared" si="89"/>
        <v>0</v>
      </c>
      <c r="U433" s="155">
        <f t="shared" si="89"/>
        <v>0</v>
      </c>
      <c r="V433" s="155">
        <f t="shared" si="89"/>
        <v>0</v>
      </c>
      <c r="W433" s="155">
        <f t="shared" si="89"/>
        <v>0</v>
      </c>
      <c r="X433" s="155">
        <f t="shared" si="89"/>
        <v>0</v>
      </c>
      <c r="Y433" s="155">
        <f t="shared" si="89"/>
        <v>0</v>
      </c>
      <c r="Z433" s="155">
        <f t="shared" si="89"/>
        <v>0</v>
      </c>
      <c r="AA433" s="155">
        <f t="shared" si="89"/>
        <v>0</v>
      </c>
      <c r="AB433" s="155">
        <f t="shared" si="89"/>
        <v>0</v>
      </c>
      <c r="AC433" s="155"/>
      <c r="AD433" s="52"/>
      <c r="AG433" s="170">
        <f t="shared" ref="AG433:AV456" si="91">C142*BH401</f>
        <v>0</v>
      </c>
      <c r="AH433" s="170">
        <f t="shared" si="90"/>
        <v>0</v>
      </c>
      <c r="AI433" s="170">
        <f t="shared" si="90"/>
        <v>0</v>
      </c>
      <c r="AJ433" s="170">
        <f t="shared" si="90"/>
        <v>0</v>
      </c>
      <c r="AK433" s="170">
        <f t="shared" si="90"/>
        <v>0</v>
      </c>
      <c r="AL433" s="170">
        <f t="shared" si="90"/>
        <v>0</v>
      </c>
      <c r="AM433" s="170">
        <f t="shared" si="90"/>
        <v>0</v>
      </c>
      <c r="AN433" s="170">
        <f t="shared" si="90"/>
        <v>0</v>
      </c>
      <c r="AO433" s="170">
        <f t="shared" si="90"/>
        <v>0</v>
      </c>
      <c r="AP433" s="170">
        <f t="shared" si="90"/>
        <v>0</v>
      </c>
      <c r="AQ433" s="170">
        <f t="shared" si="90"/>
        <v>0</v>
      </c>
      <c r="AR433" s="170">
        <f t="shared" si="90"/>
        <v>0</v>
      </c>
      <c r="AS433" s="170">
        <f t="shared" si="90"/>
        <v>0</v>
      </c>
      <c r="AT433" s="170">
        <f t="shared" si="90"/>
        <v>0</v>
      </c>
      <c r="AU433" s="170">
        <f t="shared" si="90"/>
        <v>0</v>
      </c>
      <c r="AV433" s="170">
        <f t="shared" si="90"/>
        <v>0</v>
      </c>
      <c r="AW433" s="170">
        <f t="shared" si="90"/>
        <v>0</v>
      </c>
      <c r="AX433" s="170">
        <f t="shared" si="90"/>
        <v>0</v>
      </c>
      <c r="AY433" s="170">
        <f t="shared" si="90"/>
        <v>0</v>
      </c>
      <c r="AZ433" s="170">
        <f t="shared" si="90"/>
        <v>0</v>
      </c>
      <c r="BA433" s="170">
        <f t="shared" si="90"/>
        <v>0</v>
      </c>
      <c r="BB433" s="170">
        <f t="shared" si="90"/>
        <v>0</v>
      </c>
      <c r="BC433" s="170">
        <f t="shared" si="90"/>
        <v>0</v>
      </c>
      <c r="BD433" s="170">
        <f t="shared" si="90"/>
        <v>0</v>
      </c>
      <c r="BE433" s="170">
        <f t="shared" si="90"/>
        <v>0</v>
      </c>
      <c r="BF433" s="67"/>
      <c r="BI433" s="194">
        <f>SUMPRODUCT(CHOOSE({1,2,3,4},D238,D303,D368,D498),CHOOSE({1,2,3,4},DL401,DL401,DL401,DL401))</f>
        <v>0</v>
      </c>
      <c r="BJ433" s="194">
        <f>SUMPRODUCT(CHOOSE({1,2,3,4},E238,E303,E368,E498),CHOOSE({1,2,3,4},DM401,DM401,DM401,DM401))</f>
        <v>0</v>
      </c>
      <c r="BK433" s="194">
        <f>SUMPRODUCT(CHOOSE({1,2,3,4},F238,F303,F368,F498),CHOOSE({1,2,3,4},DN401,DN401,DN401,DN401))</f>
        <v>0</v>
      </c>
      <c r="BL433" s="194">
        <f>SUMPRODUCT(CHOOSE({1,2,3,4},G238,G303,G368,G498),CHOOSE({1,2,3,4},DO401,DO401,DO401,DO401))</f>
        <v>0</v>
      </c>
      <c r="BM433" s="194">
        <f>SUMPRODUCT(CHOOSE({1,2,3,4},H238,H303,H368,H498),CHOOSE({1,2,3,4},DP401,DP401,DP401,DP401))</f>
        <v>0</v>
      </c>
      <c r="BN433" s="194">
        <f>SUMPRODUCT(CHOOSE({1,2,3,4},I238,I303,I368,I498),CHOOSE({1,2,3,4},DQ401,DQ401,DQ401,DQ401))</f>
        <v>0</v>
      </c>
      <c r="BO433" s="194">
        <f>SUMPRODUCT(CHOOSE({1,2,3,4},J238,J303,J368,J498),CHOOSE({1,2,3,4},DR401,DR401,DR401,DR401))</f>
        <v>0</v>
      </c>
      <c r="BP433" s="194">
        <f>SUMPRODUCT(CHOOSE({1,2,3,4},K238,K303,K368,K498),CHOOSE({1,2,3,4},DS401,DS401,DS401,DS401))</f>
        <v>0</v>
      </c>
      <c r="BQ433" s="194">
        <f>SUMPRODUCT(CHOOSE({1,2,3,4},L238,L303,L368,L498),CHOOSE({1,2,3,4},DT401,DT401,DT401,DT401))</f>
        <v>0</v>
      </c>
      <c r="BR433" s="194">
        <f>SUMPRODUCT(CHOOSE({1,2,3,4},M238,M303,M368,M498),CHOOSE({1,2,3,4},DU401,DU401,DU401,DU401))</f>
        <v>0</v>
      </c>
      <c r="BS433" s="194">
        <f>SUMPRODUCT(CHOOSE({1,2,3,4},N238,N303,N368,N498),CHOOSE({1,2,3,4},DV401,DV401,DV401,DV401))</f>
        <v>0</v>
      </c>
      <c r="BT433" s="194">
        <f>SUMPRODUCT(CHOOSE({1,2,3,4},O238,O303,O368,O498),CHOOSE({1,2,3,4},DW401,DW401,DW401,DW401))</f>
        <v>0</v>
      </c>
      <c r="BU433" s="194">
        <f>SUMPRODUCT(CHOOSE({1,2,3,4},P238,P303,P368,P498),CHOOSE({1,2,3,4},DX401,DX401,DX401,DX401))</f>
        <v>0</v>
      </c>
      <c r="BV433" s="194">
        <f>SUMPRODUCT(CHOOSE({1,2,3,4},Q238,Q303,Q368,Q498),CHOOSE({1,2,3,4},DY401,DY401,DY401,DY401))</f>
        <v>0</v>
      </c>
      <c r="BW433" s="194">
        <f>SUMPRODUCT(CHOOSE({1,2,3,4},R238,R303,R368,R498),CHOOSE({1,2,3,4},DZ401,DZ401,DZ401,DZ401))</f>
        <v>0</v>
      </c>
      <c r="BX433" s="194">
        <f>SUMPRODUCT(CHOOSE({1,2,3,4},S238,S303,S368,S498),CHOOSE({1,2,3,4},EA401,EA401,EA401,EA401))</f>
        <v>0</v>
      </c>
      <c r="BY433" s="194">
        <f>SUMPRODUCT(CHOOSE({1,2,3,4},T238,T303,T368,T498),CHOOSE({1,2,3,4},EB401,EB401,EB401,EB401))</f>
        <v>0</v>
      </c>
      <c r="BZ433" s="194">
        <f>SUMPRODUCT(CHOOSE({1,2,3,4},U238,U303,U368,U498),CHOOSE({1,2,3,4},EC401,EC401,EC401,EC401))</f>
        <v>0</v>
      </c>
      <c r="CA433" s="194">
        <f>SUMPRODUCT(CHOOSE({1,2,3,4},V238,V303,V368,V498),CHOOSE({1,2,3,4},ED401,ED401,ED401,ED401))</f>
        <v>0</v>
      </c>
      <c r="CB433" s="194">
        <f>SUMPRODUCT(CHOOSE({1,2,3,4},W238,W303,W368,W498),CHOOSE({1,2,3,4},EE401,EE401,EE401,EE401))</f>
        <v>0</v>
      </c>
      <c r="CC433" s="194">
        <f>SUMPRODUCT(CHOOSE({1,2,3,4},X238,X303,X368,X498),CHOOSE({1,2,3,4},EF401,EF401,EF401,EF401))</f>
        <v>0</v>
      </c>
      <c r="CD433" s="194">
        <f>SUMPRODUCT(CHOOSE({1,2,3,4},Y238,Y303,Y368,Y498),CHOOSE({1,2,3,4},EG401,EG401,EG401,EG401))</f>
        <v>0</v>
      </c>
      <c r="CE433" s="194">
        <f>SUMPRODUCT(CHOOSE({1,2,3,4},Z238,Z303,Z368,Z498),CHOOSE({1,2,3,4},EH401,EH401,EH401,EH401))</f>
        <v>0</v>
      </c>
      <c r="CF433" s="194">
        <f>SUMPRODUCT(CHOOSE({1,2,3,4},AA238,AA303,AA368,AA498),CHOOSE({1,2,3,4},EI401,EI401,EI401,EI401))</f>
        <v>0</v>
      </c>
      <c r="CG433" s="194">
        <f>SUMPRODUCT(CHOOSE({1,2,3,4},AB238,AB303,AB368,AB498),CHOOSE({1,2,3,4},EJ401,EJ401,EJ401,EJ401))</f>
        <v>0</v>
      </c>
    </row>
    <row r="434" spans="2:85" x14ac:dyDescent="0.3">
      <c r="B434" s="1">
        <v>3</v>
      </c>
      <c r="C434" s="1"/>
      <c r="D434" s="155"/>
      <c r="E434" s="155"/>
      <c r="F434" s="155">
        <f t="shared" si="89"/>
        <v>0</v>
      </c>
      <c r="G434" s="155">
        <f t="shared" si="89"/>
        <v>0</v>
      </c>
      <c r="H434" s="155">
        <f t="shared" si="89"/>
        <v>0</v>
      </c>
      <c r="I434" s="155">
        <f t="shared" si="89"/>
        <v>0</v>
      </c>
      <c r="J434" s="155">
        <f t="shared" si="89"/>
        <v>0</v>
      </c>
      <c r="K434" s="155">
        <f t="shared" si="89"/>
        <v>0</v>
      </c>
      <c r="L434" s="155">
        <f t="shared" si="89"/>
        <v>0</v>
      </c>
      <c r="M434" s="155">
        <f t="shared" si="89"/>
        <v>0</v>
      </c>
      <c r="N434" s="155">
        <f t="shared" si="89"/>
        <v>0</v>
      </c>
      <c r="O434" s="155">
        <f t="shared" si="89"/>
        <v>0</v>
      </c>
      <c r="P434" s="155">
        <f t="shared" si="89"/>
        <v>0</v>
      </c>
      <c r="Q434" s="155">
        <f t="shared" si="89"/>
        <v>0</v>
      </c>
      <c r="R434" s="155">
        <f t="shared" si="89"/>
        <v>0</v>
      </c>
      <c r="S434" s="155">
        <f t="shared" si="89"/>
        <v>0</v>
      </c>
      <c r="T434" s="155">
        <f t="shared" si="89"/>
        <v>0</v>
      </c>
      <c r="U434" s="155">
        <f t="shared" si="89"/>
        <v>0</v>
      </c>
      <c r="V434" s="155">
        <f t="shared" si="89"/>
        <v>0</v>
      </c>
      <c r="W434" s="155">
        <f t="shared" si="89"/>
        <v>0</v>
      </c>
      <c r="X434" s="155">
        <f t="shared" si="89"/>
        <v>0</v>
      </c>
      <c r="Y434" s="155">
        <f t="shared" si="89"/>
        <v>0</v>
      </c>
      <c r="Z434" s="155">
        <f t="shared" si="89"/>
        <v>0</v>
      </c>
      <c r="AA434" s="155">
        <f t="shared" si="89"/>
        <v>0</v>
      </c>
      <c r="AB434" s="155">
        <f t="shared" si="89"/>
        <v>0</v>
      </c>
      <c r="AC434" s="155"/>
      <c r="AD434" s="155"/>
      <c r="AE434" s="52"/>
      <c r="AG434" s="170">
        <f t="shared" si="91"/>
        <v>0</v>
      </c>
      <c r="AH434" s="170">
        <f t="shared" si="90"/>
        <v>0</v>
      </c>
      <c r="AI434" s="170">
        <f t="shared" si="90"/>
        <v>0</v>
      </c>
      <c r="AJ434" s="170">
        <f t="shared" si="90"/>
        <v>0</v>
      </c>
      <c r="AK434" s="170">
        <f t="shared" si="90"/>
        <v>0</v>
      </c>
      <c r="AL434" s="170">
        <f t="shared" si="90"/>
        <v>0</v>
      </c>
      <c r="AM434" s="170">
        <f t="shared" si="90"/>
        <v>0</v>
      </c>
      <c r="AN434" s="170">
        <f t="shared" si="90"/>
        <v>0</v>
      </c>
      <c r="AO434" s="170">
        <f t="shared" si="90"/>
        <v>0</v>
      </c>
      <c r="AP434" s="170">
        <f t="shared" si="90"/>
        <v>0</v>
      </c>
      <c r="AQ434" s="170">
        <f t="shared" si="90"/>
        <v>0</v>
      </c>
      <c r="AR434" s="170">
        <f t="shared" si="90"/>
        <v>0</v>
      </c>
      <c r="AS434" s="170">
        <f t="shared" si="90"/>
        <v>0</v>
      </c>
      <c r="AT434" s="170">
        <f t="shared" si="90"/>
        <v>0</v>
      </c>
      <c r="AU434" s="170">
        <f t="shared" si="90"/>
        <v>0</v>
      </c>
      <c r="AV434" s="170">
        <f t="shared" si="90"/>
        <v>0</v>
      </c>
      <c r="AW434" s="170">
        <f t="shared" si="90"/>
        <v>0</v>
      </c>
      <c r="AX434" s="170">
        <f t="shared" si="90"/>
        <v>0</v>
      </c>
      <c r="AY434" s="170">
        <f t="shared" si="90"/>
        <v>0</v>
      </c>
      <c r="AZ434" s="170">
        <f t="shared" si="90"/>
        <v>0</v>
      </c>
      <c r="BA434" s="170">
        <f t="shared" si="90"/>
        <v>0</v>
      </c>
      <c r="BB434" s="170">
        <f t="shared" si="90"/>
        <v>0</v>
      </c>
      <c r="BC434" s="170">
        <f t="shared" si="90"/>
        <v>0</v>
      </c>
      <c r="BD434" s="170">
        <f t="shared" si="90"/>
        <v>0</v>
      </c>
      <c r="BE434" s="170">
        <f t="shared" si="90"/>
        <v>0</v>
      </c>
      <c r="BF434" s="67"/>
      <c r="BG434" s="67"/>
      <c r="BI434" s="194">
        <f>SUMPRODUCT(CHOOSE({1,2,3,4},D239,D304,D369,D499),CHOOSE({1,2,3,4},DL402,DL402,DL402,DL402))</f>
        <v>0</v>
      </c>
      <c r="BJ434" s="194">
        <f>SUMPRODUCT(CHOOSE({1,2,3,4},E239,E304,E369,E499),CHOOSE({1,2,3,4},DM402,DM402,DM402,DM402))</f>
        <v>0</v>
      </c>
      <c r="BK434" s="194">
        <f>SUMPRODUCT(CHOOSE({1,2,3,4},F239,F304,F369,F499),CHOOSE({1,2,3,4},DN402,DN402,DN402,DN402))</f>
        <v>0</v>
      </c>
      <c r="BL434" s="194">
        <f>SUMPRODUCT(CHOOSE({1,2,3,4},G239,G304,G369,G499),CHOOSE({1,2,3,4},DO402,DO402,DO402,DO402))</f>
        <v>0</v>
      </c>
      <c r="BM434" s="194">
        <f>SUMPRODUCT(CHOOSE({1,2,3,4},H239,H304,H369,H499),CHOOSE({1,2,3,4},DP402,DP402,DP402,DP402))</f>
        <v>0</v>
      </c>
      <c r="BN434" s="194">
        <f>SUMPRODUCT(CHOOSE({1,2,3,4},I239,I304,I369,I499),CHOOSE({1,2,3,4},DQ402,DQ402,DQ402,DQ402))</f>
        <v>0</v>
      </c>
      <c r="BO434" s="194">
        <f>SUMPRODUCT(CHOOSE({1,2,3,4},J239,J304,J369,J499),CHOOSE({1,2,3,4},DR402,DR402,DR402,DR402))</f>
        <v>0</v>
      </c>
      <c r="BP434" s="194">
        <f>SUMPRODUCT(CHOOSE({1,2,3,4},K239,K304,K369,K499),CHOOSE({1,2,3,4},DS402,DS402,DS402,DS402))</f>
        <v>0</v>
      </c>
      <c r="BQ434" s="194">
        <f>SUMPRODUCT(CHOOSE({1,2,3,4},L239,L304,L369,L499),CHOOSE({1,2,3,4},DT402,DT402,DT402,DT402))</f>
        <v>0</v>
      </c>
      <c r="BR434" s="194">
        <f>SUMPRODUCT(CHOOSE({1,2,3,4},M239,M304,M369,M499),CHOOSE({1,2,3,4},DU402,DU402,DU402,DU402))</f>
        <v>0</v>
      </c>
      <c r="BS434" s="194">
        <f>SUMPRODUCT(CHOOSE({1,2,3,4},N239,N304,N369,N499),CHOOSE({1,2,3,4},DV402,DV402,DV402,DV402))</f>
        <v>0</v>
      </c>
      <c r="BT434" s="194">
        <f>SUMPRODUCT(CHOOSE({1,2,3,4},O239,O304,O369,O499),CHOOSE({1,2,3,4},DW402,DW402,DW402,DW402))</f>
        <v>0</v>
      </c>
      <c r="BU434" s="194">
        <f>SUMPRODUCT(CHOOSE({1,2,3,4},P239,P304,P369,P499),CHOOSE({1,2,3,4},DX402,DX402,DX402,DX402))</f>
        <v>0</v>
      </c>
      <c r="BV434" s="194">
        <f>SUMPRODUCT(CHOOSE({1,2,3,4},Q239,Q304,Q369,Q499),CHOOSE({1,2,3,4},DY402,DY402,DY402,DY402))</f>
        <v>0</v>
      </c>
      <c r="BW434" s="194">
        <f>SUMPRODUCT(CHOOSE({1,2,3,4},R239,R304,R369,R499),CHOOSE({1,2,3,4},DZ402,DZ402,DZ402,DZ402))</f>
        <v>0</v>
      </c>
      <c r="BX434" s="194">
        <f>SUMPRODUCT(CHOOSE({1,2,3,4},S239,S304,S369,S499),CHOOSE({1,2,3,4},EA402,EA402,EA402,EA402))</f>
        <v>0</v>
      </c>
      <c r="BY434" s="194">
        <f>SUMPRODUCT(CHOOSE({1,2,3,4},T239,T304,T369,T499),CHOOSE({1,2,3,4},EB402,EB402,EB402,EB402))</f>
        <v>0</v>
      </c>
      <c r="BZ434" s="194">
        <f>SUMPRODUCT(CHOOSE({1,2,3,4},U239,U304,U369,U499),CHOOSE({1,2,3,4},EC402,EC402,EC402,EC402))</f>
        <v>0</v>
      </c>
      <c r="CA434" s="194">
        <f>SUMPRODUCT(CHOOSE({1,2,3,4},V239,V304,V369,V499),CHOOSE({1,2,3,4},ED402,ED402,ED402,ED402))</f>
        <v>0</v>
      </c>
      <c r="CB434" s="194">
        <f>SUMPRODUCT(CHOOSE({1,2,3,4},W239,W304,W369,W499),CHOOSE({1,2,3,4},EE402,EE402,EE402,EE402))</f>
        <v>0</v>
      </c>
      <c r="CC434" s="194">
        <f>SUMPRODUCT(CHOOSE({1,2,3,4},X239,X304,X369,X499),CHOOSE({1,2,3,4},EF402,EF402,EF402,EF402))</f>
        <v>0</v>
      </c>
      <c r="CD434" s="194">
        <f>SUMPRODUCT(CHOOSE({1,2,3,4},Y239,Y304,Y369,Y499),CHOOSE({1,2,3,4},EG402,EG402,EG402,EG402))</f>
        <v>0</v>
      </c>
      <c r="CE434" s="194">
        <f>SUMPRODUCT(CHOOSE({1,2,3,4},Z239,Z304,Z369,Z499),CHOOSE({1,2,3,4},EH402,EH402,EH402,EH402))</f>
        <v>0</v>
      </c>
      <c r="CF434" s="194">
        <f>SUMPRODUCT(CHOOSE({1,2,3,4},AA239,AA304,AA369,AA499),CHOOSE({1,2,3,4},EI402,EI402,EI402,EI402))</f>
        <v>0</v>
      </c>
      <c r="CG434" s="194">
        <f>SUMPRODUCT(CHOOSE({1,2,3,4},AB239,AB304,AB369,AB499),CHOOSE({1,2,3,4},EJ402,EJ402,EJ402,EJ402))</f>
        <v>0</v>
      </c>
    </row>
    <row r="435" spans="2:85" x14ac:dyDescent="0.3">
      <c r="B435" s="1">
        <v>4</v>
      </c>
      <c r="C435" s="1"/>
      <c r="D435" s="155"/>
      <c r="E435" s="155"/>
      <c r="F435" s="155"/>
      <c r="G435" s="155">
        <f t="shared" si="89"/>
        <v>0</v>
      </c>
      <c r="H435" s="155">
        <f t="shared" si="89"/>
        <v>0</v>
      </c>
      <c r="I435" s="155">
        <f t="shared" si="89"/>
        <v>0</v>
      </c>
      <c r="J435" s="155">
        <f t="shared" si="89"/>
        <v>0</v>
      </c>
      <c r="K435" s="155">
        <f t="shared" si="89"/>
        <v>0</v>
      </c>
      <c r="L435" s="155">
        <f t="shared" si="89"/>
        <v>0</v>
      </c>
      <c r="M435" s="155">
        <f t="shared" si="89"/>
        <v>0</v>
      </c>
      <c r="N435" s="155">
        <f t="shared" si="89"/>
        <v>0</v>
      </c>
      <c r="O435" s="155">
        <f t="shared" si="89"/>
        <v>0</v>
      </c>
      <c r="P435" s="155">
        <f t="shared" si="89"/>
        <v>0</v>
      </c>
      <c r="Q435" s="155">
        <f t="shared" si="89"/>
        <v>0</v>
      </c>
      <c r="R435" s="155">
        <f t="shared" si="89"/>
        <v>0</v>
      </c>
      <c r="S435" s="155">
        <f t="shared" si="89"/>
        <v>0</v>
      </c>
      <c r="T435" s="155">
        <f t="shared" si="89"/>
        <v>0</v>
      </c>
      <c r="U435" s="155">
        <f t="shared" si="89"/>
        <v>0</v>
      </c>
      <c r="V435" s="155">
        <f t="shared" si="89"/>
        <v>0</v>
      </c>
      <c r="W435" s="155">
        <f t="shared" si="89"/>
        <v>0</v>
      </c>
      <c r="X435" s="155">
        <f t="shared" si="89"/>
        <v>0</v>
      </c>
      <c r="Y435" s="155">
        <f t="shared" si="89"/>
        <v>0</v>
      </c>
      <c r="Z435" s="155">
        <f t="shared" si="89"/>
        <v>0</v>
      </c>
      <c r="AA435" s="155">
        <f t="shared" si="89"/>
        <v>0</v>
      </c>
      <c r="AB435" s="155">
        <f t="shared" si="89"/>
        <v>0</v>
      </c>
      <c r="AC435" s="155"/>
      <c r="AD435" s="155"/>
      <c r="AE435" s="155"/>
      <c r="AF435" s="52"/>
      <c r="AG435" s="170">
        <f t="shared" si="91"/>
        <v>0</v>
      </c>
      <c r="AH435" s="170">
        <f t="shared" si="90"/>
        <v>0</v>
      </c>
      <c r="AI435" s="170">
        <f t="shared" si="90"/>
        <v>0</v>
      </c>
      <c r="AJ435" s="170">
        <f t="shared" si="90"/>
        <v>0</v>
      </c>
      <c r="AK435" s="170">
        <f t="shared" si="90"/>
        <v>0</v>
      </c>
      <c r="AL435" s="170">
        <f t="shared" si="90"/>
        <v>0</v>
      </c>
      <c r="AM435" s="170">
        <f t="shared" si="90"/>
        <v>0</v>
      </c>
      <c r="AN435" s="170">
        <f t="shared" si="90"/>
        <v>0</v>
      </c>
      <c r="AO435" s="170">
        <f t="shared" si="90"/>
        <v>0</v>
      </c>
      <c r="AP435" s="170">
        <f t="shared" si="90"/>
        <v>0</v>
      </c>
      <c r="AQ435" s="170">
        <f t="shared" si="90"/>
        <v>0</v>
      </c>
      <c r="AR435" s="170">
        <f t="shared" si="90"/>
        <v>0</v>
      </c>
      <c r="AS435" s="170">
        <f t="shared" si="90"/>
        <v>0</v>
      </c>
      <c r="AT435" s="170">
        <f t="shared" si="90"/>
        <v>0</v>
      </c>
      <c r="AU435" s="170">
        <f t="shared" si="90"/>
        <v>0</v>
      </c>
      <c r="AV435" s="170">
        <f t="shared" si="90"/>
        <v>0</v>
      </c>
      <c r="AW435" s="170">
        <f t="shared" si="90"/>
        <v>0</v>
      </c>
      <c r="AX435" s="170">
        <f t="shared" si="90"/>
        <v>0</v>
      </c>
      <c r="AY435" s="170">
        <f t="shared" si="90"/>
        <v>0</v>
      </c>
      <c r="AZ435" s="170">
        <f t="shared" si="90"/>
        <v>0</v>
      </c>
      <c r="BA435" s="170">
        <f t="shared" si="90"/>
        <v>0</v>
      </c>
      <c r="BB435" s="170">
        <f t="shared" si="90"/>
        <v>0</v>
      </c>
      <c r="BC435" s="170">
        <f t="shared" si="90"/>
        <v>0</v>
      </c>
      <c r="BD435" s="170">
        <f t="shared" si="90"/>
        <v>0</v>
      </c>
      <c r="BE435" s="170">
        <f t="shared" si="90"/>
        <v>0</v>
      </c>
      <c r="BF435" s="67"/>
      <c r="BG435" s="67"/>
      <c r="BH435" s="180"/>
      <c r="BI435" s="194">
        <f>SUMPRODUCT(CHOOSE({1,2,3,4},D240,D305,D370,D500),CHOOSE({1,2,3,4},DL403,DL403,DL403,DL403))</f>
        <v>0</v>
      </c>
      <c r="BJ435" s="194">
        <f>SUMPRODUCT(CHOOSE({1,2,3,4},E240,E305,E370,E500),CHOOSE({1,2,3,4},DM403,DM403,DM403,DM403))</f>
        <v>0</v>
      </c>
      <c r="BK435" s="194">
        <f>SUMPRODUCT(CHOOSE({1,2,3,4},F240,F305,F370,F500),CHOOSE({1,2,3,4},DN403,DN403,DN403,DN403))</f>
        <v>0</v>
      </c>
      <c r="BL435" s="194">
        <f>SUMPRODUCT(CHOOSE({1,2,3,4},G240,G305,G370,G500),CHOOSE({1,2,3,4},DO403,DO403,DO403,DO403))</f>
        <v>0</v>
      </c>
      <c r="BM435" s="194">
        <f>SUMPRODUCT(CHOOSE({1,2,3,4},H240,H305,H370,H500),CHOOSE({1,2,3,4},DP403,DP403,DP403,DP403))</f>
        <v>0</v>
      </c>
      <c r="BN435" s="194">
        <f>SUMPRODUCT(CHOOSE({1,2,3,4},I240,I305,I370,I500),CHOOSE({1,2,3,4},DQ403,DQ403,DQ403,DQ403))</f>
        <v>0</v>
      </c>
      <c r="BO435" s="194">
        <f>SUMPRODUCT(CHOOSE({1,2,3,4},J240,J305,J370,J500),CHOOSE({1,2,3,4},DR403,DR403,DR403,DR403))</f>
        <v>0</v>
      </c>
      <c r="BP435" s="194">
        <f>SUMPRODUCT(CHOOSE({1,2,3,4},K240,K305,K370,K500),CHOOSE({1,2,3,4},DS403,DS403,DS403,DS403))</f>
        <v>0</v>
      </c>
      <c r="BQ435" s="194">
        <f>SUMPRODUCT(CHOOSE({1,2,3,4},L240,L305,L370,L500),CHOOSE({1,2,3,4},DT403,DT403,DT403,DT403))</f>
        <v>0</v>
      </c>
      <c r="BR435" s="194">
        <f>SUMPRODUCT(CHOOSE({1,2,3,4},M240,M305,M370,M500),CHOOSE({1,2,3,4},DU403,DU403,DU403,DU403))</f>
        <v>0</v>
      </c>
      <c r="BS435" s="194">
        <f>SUMPRODUCT(CHOOSE({1,2,3,4},N240,N305,N370,N500),CHOOSE({1,2,3,4},DV403,DV403,DV403,DV403))</f>
        <v>0</v>
      </c>
      <c r="BT435" s="194">
        <f>SUMPRODUCT(CHOOSE({1,2,3,4},O240,O305,O370,O500),CHOOSE({1,2,3,4},DW403,DW403,DW403,DW403))</f>
        <v>0</v>
      </c>
      <c r="BU435" s="194">
        <f>SUMPRODUCT(CHOOSE({1,2,3,4},P240,P305,P370,P500),CHOOSE({1,2,3,4},DX403,DX403,DX403,DX403))</f>
        <v>0</v>
      </c>
      <c r="BV435" s="194">
        <f>SUMPRODUCT(CHOOSE({1,2,3,4},Q240,Q305,Q370,Q500),CHOOSE({1,2,3,4},DY403,DY403,DY403,DY403))</f>
        <v>0</v>
      </c>
      <c r="BW435" s="194">
        <f>SUMPRODUCT(CHOOSE({1,2,3,4},R240,R305,R370,R500),CHOOSE({1,2,3,4},DZ403,DZ403,DZ403,DZ403))</f>
        <v>0</v>
      </c>
      <c r="BX435" s="194">
        <f>SUMPRODUCT(CHOOSE({1,2,3,4},S240,S305,S370,S500),CHOOSE({1,2,3,4},EA403,EA403,EA403,EA403))</f>
        <v>0</v>
      </c>
      <c r="BY435" s="194">
        <f>SUMPRODUCT(CHOOSE({1,2,3,4},T240,T305,T370,T500),CHOOSE({1,2,3,4},EB403,EB403,EB403,EB403))</f>
        <v>0</v>
      </c>
      <c r="BZ435" s="194">
        <f>SUMPRODUCT(CHOOSE({1,2,3,4},U240,U305,U370,U500),CHOOSE({1,2,3,4},EC403,EC403,EC403,EC403))</f>
        <v>0</v>
      </c>
      <c r="CA435" s="194">
        <f>SUMPRODUCT(CHOOSE({1,2,3,4},V240,V305,V370,V500),CHOOSE({1,2,3,4},ED403,ED403,ED403,ED403))</f>
        <v>0</v>
      </c>
      <c r="CB435" s="194">
        <f>SUMPRODUCT(CHOOSE({1,2,3,4},W240,W305,W370,W500),CHOOSE({1,2,3,4},EE403,EE403,EE403,EE403))</f>
        <v>0</v>
      </c>
      <c r="CC435" s="194">
        <f>SUMPRODUCT(CHOOSE({1,2,3,4},X240,X305,X370,X500),CHOOSE({1,2,3,4},EF403,EF403,EF403,EF403))</f>
        <v>0</v>
      </c>
      <c r="CD435" s="194">
        <f>SUMPRODUCT(CHOOSE({1,2,3,4},Y240,Y305,Y370,Y500),CHOOSE({1,2,3,4},EG403,EG403,EG403,EG403))</f>
        <v>0</v>
      </c>
      <c r="CE435" s="194">
        <f>SUMPRODUCT(CHOOSE({1,2,3,4},Z240,Z305,Z370,Z500),CHOOSE({1,2,3,4},EH403,EH403,EH403,EH403))</f>
        <v>0</v>
      </c>
      <c r="CF435" s="194">
        <f>SUMPRODUCT(CHOOSE({1,2,3,4},AA240,AA305,AA370,AA500),CHOOSE({1,2,3,4},EI403,EI403,EI403,EI403))</f>
        <v>0</v>
      </c>
      <c r="CG435" s="194">
        <f>SUMPRODUCT(CHOOSE({1,2,3,4},AB240,AB305,AB370,AB500),CHOOSE({1,2,3,4},EJ403,EJ403,EJ403,EJ403))</f>
        <v>0</v>
      </c>
    </row>
    <row r="436" spans="2:85" x14ac:dyDescent="0.3">
      <c r="B436" s="1">
        <v>5</v>
      </c>
      <c r="C436" s="1"/>
      <c r="D436" s="155"/>
      <c r="E436" s="155"/>
      <c r="F436" s="155"/>
      <c r="G436" s="155"/>
      <c r="H436" s="155">
        <f t="shared" si="89"/>
        <v>0</v>
      </c>
      <c r="I436" s="155">
        <f t="shared" si="89"/>
        <v>0</v>
      </c>
      <c r="J436" s="155">
        <f t="shared" si="89"/>
        <v>0</v>
      </c>
      <c r="K436" s="155">
        <f t="shared" si="89"/>
        <v>0</v>
      </c>
      <c r="L436" s="155">
        <f t="shared" si="89"/>
        <v>0</v>
      </c>
      <c r="M436" s="155">
        <f t="shared" si="89"/>
        <v>0</v>
      </c>
      <c r="N436" s="155">
        <f t="shared" si="89"/>
        <v>0</v>
      </c>
      <c r="O436" s="155">
        <f t="shared" si="89"/>
        <v>0</v>
      </c>
      <c r="P436" s="155">
        <f t="shared" si="89"/>
        <v>0</v>
      </c>
      <c r="Q436" s="155">
        <f t="shared" si="89"/>
        <v>0</v>
      </c>
      <c r="R436" s="155">
        <f t="shared" si="89"/>
        <v>0</v>
      </c>
      <c r="S436" s="155">
        <f t="shared" si="89"/>
        <v>0</v>
      </c>
      <c r="T436" s="155">
        <f t="shared" si="89"/>
        <v>0</v>
      </c>
      <c r="U436" s="155">
        <f t="shared" si="89"/>
        <v>0</v>
      </c>
      <c r="V436" s="155">
        <f t="shared" si="89"/>
        <v>0</v>
      </c>
      <c r="W436" s="155">
        <f t="shared" si="89"/>
        <v>0</v>
      </c>
      <c r="X436" s="155">
        <f t="shared" si="89"/>
        <v>0</v>
      </c>
      <c r="Y436" s="155">
        <f t="shared" si="89"/>
        <v>0</v>
      </c>
      <c r="Z436" s="155">
        <f t="shared" si="89"/>
        <v>0</v>
      </c>
      <c r="AA436" s="155">
        <f t="shared" si="89"/>
        <v>0</v>
      </c>
      <c r="AB436" s="155">
        <f t="shared" si="89"/>
        <v>0</v>
      </c>
      <c r="AC436" s="155"/>
      <c r="AD436" s="155"/>
      <c r="AE436" s="155"/>
      <c r="AF436" s="155"/>
      <c r="AG436" s="170">
        <f t="shared" si="91"/>
        <v>0</v>
      </c>
      <c r="AH436" s="170">
        <f t="shared" si="90"/>
        <v>0</v>
      </c>
      <c r="AI436" s="170">
        <f t="shared" si="90"/>
        <v>0</v>
      </c>
      <c r="AJ436" s="170">
        <f t="shared" si="90"/>
        <v>0</v>
      </c>
      <c r="AK436" s="170">
        <f t="shared" si="90"/>
        <v>0</v>
      </c>
      <c r="AL436" s="170">
        <f t="shared" si="90"/>
        <v>0</v>
      </c>
      <c r="AM436" s="170">
        <f t="shared" si="90"/>
        <v>0</v>
      </c>
      <c r="AN436" s="170">
        <f t="shared" si="90"/>
        <v>0</v>
      </c>
      <c r="AO436" s="170">
        <f t="shared" si="90"/>
        <v>0</v>
      </c>
      <c r="AP436" s="170">
        <f t="shared" si="90"/>
        <v>0</v>
      </c>
      <c r="AQ436" s="170">
        <f t="shared" si="90"/>
        <v>0</v>
      </c>
      <c r="AR436" s="170">
        <f t="shared" si="90"/>
        <v>0</v>
      </c>
      <c r="AS436" s="170">
        <f t="shared" si="90"/>
        <v>0</v>
      </c>
      <c r="AT436" s="170">
        <f t="shared" si="90"/>
        <v>0</v>
      </c>
      <c r="AU436" s="170">
        <f t="shared" si="90"/>
        <v>0</v>
      </c>
      <c r="AV436" s="170">
        <f t="shared" si="90"/>
        <v>0</v>
      </c>
      <c r="AW436" s="170">
        <f t="shared" si="90"/>
        <v>0</v>
      </c>
      <c r="AX436" s="170">
        <f t="shared" si="90"/>
        <v>0</v>
      </c>
      <c r="AY436" s="170">
        <f t="shared" si="90"/>
        <v>0</v>
      </c>
      <c r="AZ436" s="170">
        <f t="shared" si="90"/>
        <v>0</v>
      </c>
      <c r="BA436" s="170">
        <f t="shared" si="90"/>
        <v>0</v>
      </c>
      <c r="BB436" s="170">
        <f t="shared" si="90"/>
        <v>0</v>
      </c>
      <c r="BC436" s="170">
        <f t="shared" si="90"/>
        <v>0</v>
      </c>
      <c r="BD436" s="170">
        <f t="shared" si="90"/>
        <v>0</v>
      </c>
      <c r="BE436" s="170">
        <f t="shared" si="90"/>
        <v>0</v>
      </c>
      <c r="BF436" s="67"/>
      <c r="BG436" s="67"/>
      <c r="BH436" s="180"/>
      <c r="BI436" s="194">
        <f>SUMPRODUCT(CHOOSE({1,2,3,4},D241,D306,D371,D501),CHOOSE({1,2,3,4},DL404,DL404,DL404,DL404))</f>
        <v>0</v>
      </c>
      <c r="BJ436" s="194">
        <f>SUMPRODUCT(CHOOSE({1,2,3,4},E241,E306,E371,E501),CHOOSE({1,2,3,4},DM404,DM404,DM404,DM404))</f>
        <v>0</v>
      </c>
      <c r="BK436" s="194">
        <f>SUMPRODUCT(CHOOSE({1,2,3,4},F241,F306,F371,F501),CHOOSE({1,2,3,4},DN404,DN404,DN404,DN404))</f>
        <v>0</v>
      </c>
      <c r="BL436" s="194">
        <f>SUMPRODUCT(CHOOSE({1,2,3,4},G241,G306,G371,G501),CHOOSE({1,2,3,4},DO404,DO404,DO404,DO404))</f>
        <v>0</v>
      </c>
      <c r="BM436" s="194">
        <f>SUMPRODUCT(CHOOSE({1,2,3,4},H241,H306,H371,H501),CHOOSE({1,2,3,4},DP404,DP404,DP404,DP404))</f>
        <v>0</v>
      </c>
      <c r="BN436" s="194">
        <f>SUMPRODUCT(CHOOSE({1,2,3,4},I241,I306,I371,I501),CHOOSE({1,2,3,4},DQ404,DQ404,DQ404,DQ404))</f>
        <v>0</v>
      </c>
      <c r="BO436" s="194">
        <f>SUMPRODUCT(CHOOSE({1,2,3,4},J241,J306,J371,J501),CHOOSE({1,2,3,4},DR404,DR404,DR404,DR404))</f>
        <v>0</v>
      </c>
      <c r="BP436" s="194">
        <f>SUMPRODUCT(CHOOSE({1,2,3,4},K241,K306,K371,K501),CHOOSE({1,2,3,4},DS404,DS404,DS404,DS404))</f>
        <v>0</v>
      </c>
      <c r="BQ436" s="194">
        <f>SUMPRODUCT(CHOOSE({1,2,3,4},L241,L306,L371,L501),CHOOSE({1,2,3,4},DT404,DT404,DT404,DT404))</f>
        <v>0</v>
      </c>
      <c r="BR436" s="194">
        <f>SUMPRODUCT(CHOOSE({1,2,3,4},M241,M306,M371,M501),CHOOSE({1,2,3,4},DU404,DU404,DU404,DU404))</f>
        <v>0</v>
      </c>
      <c r="BS436" s="194">
        <f>SUMPRODUCT(CHOOSE({1,2,3,4},N241,N306,N371,N501),CHOOSE({1,2,3,4},DV404,DV404,DV404,DV404))</f>
        <v>0</v>
      </c>
      <c r="BT436" s="194">
        <f>SUMPRODUCT(CHOOSE({1,2,3,4},O241,O306,O371,O501),CHOOSE({1,2,3,4},DW404,DW404,DW404,DW404))</f>
        <v>0</v>
      </c>
      <c r="BU436" s="194">
        <f>SUMPRODUCT(CHOOSE({1,2,3,4},P241,P306,P371,P501),CHOOSE({1,2,3,4},DX404,DX404,DX404,DX404))</f>
        <v>0</v>
      </c>
      <c r="BV436" s="194">
        <f>SUMPRODUCT(CHOOSE({1,2,3,4},Q241,Q306,Q371,Q501),CHOOSE({1,2,3,4},DY404,DY404,DY404,DY404))</f>
        <v>0</v>
      </c>
      <c r="BW436" s="194">
        <f>SUMPRODUCT(CHOOSE({1,2,3,4},R241,R306,R371,R501),CHOOSE({1,2,3,4},DZ404,DZ404,DZ404,DZ404))</f>
        <v>0</v>
      </c>
      <c r="BX436" s="194">
        <f>SUMPRODUCT(CHOOSE({1,2,3,4},S241,S306,S371,S501),CHOOSE({1,2,3,4},EA404,EA404,EA404,EA404))</f>
        <v>0</v>
      </c>
      <c r="BY436" s="194">
        <f>SUMPRODUCT(CHOOSE({1,2,3,4},T241,T306,T371,T501),CHOOSE({1,2,3,4},EB404,EB404,EB404,EB404))</f>
        <v>0</v>
      </c>
      <c r="BZ436" s="194">
        <f>SUMPRODUCT(CHOOSE({1,2,3,4},U241,U306,U371,U501),CHOOSE({1,2,3,4},EC404,EC404,EC404,EC404))</f>
        <v>0</v>
      </c>
      <c r="CA436" s="194">
        <f>SUMPRODUCT(CHOOSE({1,2,3,4},V241,V306,V371,V501),CHOOSE({1,2,3,4},ED404,ED404,ED404,ED404))</f>
        <v>0</v>
      </c>
      <c r="CB436" s="194">
        <f>SUMPRODUCT(CHOOSE({1,2,3,4},W241,W306,W371,W501),CHOOSE({1,2,3,4},EE404,EE404,EE404,EE404))</f>
        <v>0</v>
      </c>
      <c r="CC436" s="194">
        <f>SUMPRODUCT(CHOOSE({1,2,3,4},X241,X306,X371,X501),CHOOSE({1,2,3,4},EF404,EF404,EF404,EF404))</f>
        <v>0</v>
      </c>
      <c r="CD436" s="194">
        <f>SUMPRODUCT(CHOOSE({1,2,3,4},Y241,Y306,Y371,Y501),CHOOSE({1,2,3,4},EG404,EG404,EG404,EG404))</f>
        <v>0</v>
      </c>
      <c r="CE436" s="194">
        <f>SUMPRODUCT(CHOOSE({1,2,3,4},Z241,Z306,Z371,Z501),CHOOSE({1,2,3,4},EH404,EH404,EH404,EH404))</f>
        <v>0</v>
      </c>
      <c r="CF436" s="194">
        <f>SUMPRODUCT(CHOOSE({1,2,3,4},AA241,AA306,AA371,AA501),CHOOSE({1,2,3,4},EI404,EI404,EI404,EI404))</f>
        <v>0</v>
      </c>
      <c r="CG436" s="194">
        <f>SUMPRODUCT(CHOOSE({1,2,3,4},AB241,AB306,AB371,AB501),CHOOSE({1,2,3,4},EJ404,EJ404,EJ404,EJ404))</f>
        <v>0</v>
      </c>
    </row>
    <row r="437" spans="2:85" x14ac:dyDescent="0.3">
      <c r="B437" s="1">
        <v>6</v>
      </c>
      <c r="C437" s="1"/>
      <c r="D437" s="155"/>
      <c r="E437" s="155"/>
      <c r="F437" s="155"/>
      <c r="G437" s="155"/>
      <c r="H437" s="155"/>
      <c r="I437" s="155">
        <f t="shared" si="89"/>
        <v>0</v>
      </c>
      <c r="J437" s="155">
        <f t="shared" si="89"/>
        <v>0</v>
      </c>
      <c r="K437" s="155">
        <f t="shared" si="89"/>
        <v>0</v>
      </c>
      <c r="L437" s="155">
        <f t="shared" si="89"/>
        <v>0</v>
      </c>
      <c r="M437" s="155">
        <f t="shared" si="89"/>
        <v>0</v>
      </c>
      <c r="N437" s="155">
        <f t="shared" si="89"/>
        <v>0</v>
      </c>
      <c r="O437" s="155">
        <f t="shared" si="89"/>
        <v>0</v>
      </c>
      <c r="P437" s="155">
        <f t="shared" si="89"/>
        <v>0</v>
      </c>
      <c r="Q437" s="155">
        <f t="shared" si="89"/>
        <v>0</v>
      </c>
      <c r="R437" s="155">
        <f t="shared" si="89"/>
        <v>0</v>
      </c>
      <c r="S437" s="155">
        <f t="shared" si="89"/>
        <v>0</v>
      </c>
      <c r="T437" s="155">
        <f t="shared" si="89"/>
        <v>0</v>
      </c>
      <c r="U437" s="155">
        <f t="shared" si="89"/>
        <v>0</v>
      </c>
      <c r="V437" s="155">
        <f t="shared" si="89"/>
        <v>0</v>
      </c>
      <c r="W437" s="155">
        <f t="shared" si="89"/>
        <v>0</v>
      </c>
      <c r="X437" s="155">
        <f t="shared" si="89"/>
        <v>0</v>
      </c>
      <c r="Y437" s="155">
        <f t="shared" si="89"/>
        <v>0</v>
      </c>
      <c r="Z437" s="155">
        <f t="shared" si="89"/>
        <v>0</v>
      </c>
      <c r="AA437" s="155">
        <f t="shared" si="89"/>
        <v>0</v>
      </c>
      <c r="AB437" s="155">
        <f t="shared" si="89"/>
        <v>0</v>
      </c>
      <c r="AC437" s="155"/>
      <c r="AD437" s="155"/>
      <c r="AE437" s="155"/>
      <c r="AF437" s="155"/>
      <c r="AG437" s="170">
        <f t="shared" si="91"/>
        <v>0</v>
      </c>
      <c r="AH437" s="170">
        <f t="shared" si="90"/>
        <v>0</v>
      </c>
      <c r="AI437" s="170">
        <f t="shared" si="90"/>
        <v>0</v>
      </c>
      <c r="AJ437" s="170">
        <f t="shared" si="90"/>
        <v>0</v>
      </c>
      <c r="AK437" s="170">
        <f t="shared" si="90"/>
        <v>0</v>
      </c>
      <c r="AL437" s="170">
        <f t="shared" si="90"/>
        <v>0</v>
      </c>
      <c r="AM437" s="170">
        <f t="shared" si="90"/>
        <v>0</v>
      </c>
      <c r="AN437" s="170">
        <f t="shared" si="90"/>
        <v>0</v>
      </c>
      <c r="AO437" s="170">
        <f t="shared" si="90"/>
        <v>0</v>
      </c>
      <c r="AP437" s="170">
        <f t="shared" si="90"/>
        <v>0</v>
      </c>
      <c r="AQ437" s="170">
        <f t="shared" si="90"/>
        <v>0</v>
      </c>
      <c r="AR437" s="170">
        <f t="shared" si="90"/>
        <v>0</v>
      </c>
      <c r="AS437" s="170">
        <f t="shared" si="90"/>
        <v>0</v>
      </c>
      <c r="AT437" s="170">
        <f t="shared" si="90"/>
        <v>0</v>
      </c>
      <c r="AU437" s="170">
        <f t="shared" si="90"/>
        <v>0</v>
      </c>
      <c r="AV437" s="170">
        <f t="shared" si="90"/>
        <v>0</v>
      </c>
      <c r="AW437" s="170">
        <f t="shared" si="90"/>
        <v>0</v>
      </c>
      <c r="AX437" s="170">
        <f t="shared" si="90"/>
        <v>0</v>
      </c>
      <c r="AY437" s="170">
        <f t="shared" si="90"/>
        <v>0</v>
      </c>
      <c r="AZ437" s="170">
        <f t="shared" si="90"/>
        <v>0</v>
      </c>
      <c r="BA437" s="170">
        <f t="shared" si="90"/>
        <v>0</v>
      </c>
      <c r="BB437" s="170">
        <f t="shared" si="90"/>
        <v>0</v>
      </c>
      <c r="BC437" s="170">
        <f t="shared" si="90"/>
        <v>0</v>
      </c>
      <c r="BD437" s="170">
        <f t="shared" si="90"/>
        <v>0</v>
      </c>
      <c r="BE437" s="170">
        <f t="shared" si="90"/>
        <v>0</v>
      </c>
      <c r="BF437" s="67"/>
      <c r="BG437" s="67"/>
      <c r="BH437" s="180"/>
      <c r="BI437" s="194">
        <f>SUMPRODUCT(CHOOSE({1,2,3,4},D242,D307,D372,D502),CHOOSE({1,2,3,4},DL405,DL405,DL405,DL405))</f>
        <v>0</v>
      </c>
      <c r="BJ437" s="194">
        <f>SUMPRODUCT(CHOOSE({1,2,3,4},E242,E307,E372,E502),CHOOSE({1,2,3,4},DM405,DM405,DM405,DM405))</f>
        <v>0</v>
      </c>
      <c r="BK437" s="194">
        <f>SUMPRODUCT(CHOOSE({1,2,3,4},F242,F307,F372,F502),CHOOSE({1,2,3,4},DN405,DN405,DN405,DN405))</f>
        <v>0</v>
      </c>
      <c r="BL437" s="194">
        <f>SUMPRODUCT(CHOOSE({1,2,3,4},G242,G307,G372,G502),CHOOSE({1,2,3,4},DO405,DO405,DO405,DO405))</f>
        <v>0</v>
      </c>
      <c r="BM437" s="194">
        <f>SUMPRODUCT(CHOOSE({1,2,3,4},H242,H307,H372,H502),CHOOSE({1,2,3,4},DP405,DP405,DP405,DP405))</f>
        <v>0</v>
      </c>
      <c r="BN437" s="194">
        <f>SUMPRODUCT(CHOOSE({1,2,3,4},I242,I307,I372,I502),CHOOSE({1,2,3,4},DQ405,DQ405,DQ405,DQ405))</f>
        <v>0</v>
      </c>
      <c r="BO437" s="194">
        <f>SUMPRODUCT(CHOOSE({1,2,3,4},J242,J307,J372,J502),CHOOSE({1,2,3,4},DR405,DR405,DR405,DR405))</f>
        <v>0</v>
      </c>
      <c r="BP437" s="194">
        <f>SUMPRODUCT(CHOOSE({1,2,3,4},K242,K307,K372,K502),CHOOSE({1,2,3,4},DS405,DS405,DS405,DS405))</f>
        <v>0</v>
      </c>
      <c r="BQ437" s="194">
        <f>SUMPRODUCT(CHOOSE({1,2,3,4},L242,L307,L372,L502),CHOOSE({1,2,3,4},DT405,DT405,DT405,DT405))</f>
        <v>0</v>
      </c>
      <c r="BR437" s="194">
        <f>SUMPRODUCT(CHOOSE({1,2,3,4},M242,M307,M372,M502),CHOOSE({1,2,3,4},DU405,DU405,DU405,DU405))</f>
        <v>0</v>
      </c>
      <c r="BS437" s="194">
        <f>SUMPRODUCT(CHOOSE({1,2,3,4},N242,N307,N372,N502),CHOOSE({1,2,3,4},DV405,DV405,DV405,DV405))</f>
        <v>0</v>
      </c>
      <c r="BT437" s="194">
        <f>SUMPRODUCT(CHOOSE({1,2,3,4},O242,O307,O372,O502),CHOOSE({1,2,3,4},DW405,DW405,DW405,DW405))</f>
        <v>0</v>
      </c>
      <c r="BU437" s="194">
        <f>SUMPRODUCT(CHOOSE({1,2,3,4},P242,P307,P372,P502),CHOOSE({1,2,3,4},DX405,DX405,DX405,DX405))</f>
        <v>0</v>
      </c>
      <c r="BV437" s="194">
        <f>SUMPRODUCT(CHOOSE({1,2,3,4},Q242,Q307,Q372,Q502),CHOOSE({1,2,3,4},DY405,DY405,DY405,DY405))</f>
        <v>0</v>
      </c>
      <c r="BW437" s="194">
        <f>SUMPRODUCT(CHOOSE({1,2,3,4},R242,R307,R372,R502),CHOOSE({1,2,3,4},DZ405,DZ405,DZ405,DZ405))</f>
        <v>0</v>
      </c>
      <c r="BX437" s="194">
        <f>SUMPRODUCT(CHOOSE({1,2,3,4},S242,S307,S372,S502),CHOOSE({1,2,3,4},EA405,EA405,EA405,EA405))</f>
        <v>0</v>
      </c>
      <c r="BY437" s="194">
        <f>SUMPRODUCT(CHOOSE({1,2,3,4},T242,T307,T372,T502),CHOOSE({1,2,3,4},EB405,EB405,EB405,EB405))</f>
        <v>0</v>
      </c>
      <c r="BZ437" s="194">
        <f>SUMPRODUCT(CHOOSE({1,2,3,4},U242,U307,U372,U502),CHOOSE({1,2,3,4},EC405,EC405,EC405,EC405))</f>
        <v>0</v>
      </c>
      <c r="CA437" s="194">
        <f>SUMPRODUCT(CHOOSE({1,2,3,4},V242,V307,V372,V502),CHOOSE({1,2,3,4},ED405,ED405,ED405,ED405))</f>
        <v>0</v>
      </c>
      <c r="CB437" s="194">
        <f>SUMPRODUCT(CHOOSE({1,2,3,4},W242,W307,W372,W502),CHOOSE({1,2,3,4},EE405,EE405,EE405,EE405))</f>
        <v>0</v>
      </c>
      <c r="CC437" s="194">
        <f>SUMPRODUCT(CHOOSE({1,2,3,4},X242,X307,X372,X502),CHOOSE({1,2,3,4},EF405,EF405,EF405,EF405))</f>
        <v>0</v>
      </c>
      <c r="CD437" s="194">
        <f>SUMPRODUCT(CHOOSE({1,2,3,4},Y242,Y307,Y372,Y502),CHOOSE({1,2,3,4},EG405,EG405,EG405,EG405))</f>
        <v>0</v>
      </c>
      <c r="CE437" s="194">
        <f>SUMPRODUCT(CHOOSE({1,2,3,4},Z242,Z307,Z372,Z502),CHOOSE({1,2,3,4},EH405,EH405,EH405,EH405))</f>
        <v>0</v>
      </c>
      <c r="CF437" s="194">
        <f>SUMPRODUCT(CHOOSE({1,2,3,4},AA242,AA307,AA372,AA502),CHOOSE({1,2,3,4},EI405,EI405,EI405,EI405))</f>
        <v>0</v>
      </c>
      <c r="CG437" s="194">
        <f>SUMPRODUCT(CHOOSE({1,2,3,4},AB242,AB307,AB372,AB502),CHOOSE({1,2,3,4},EJ405,EJ405,EJ405,EJ405))</f>
        <v>0</v>
      </c>
    </row>
    <row r="438" spans="2:85" x14ac:dyDescent="0.3">
      <c r="B438" s="1">
        <v>7</v>
      </c>
      <c r="C438" s="1"/>
      <c r="D438" s="155"/>
      <c r="E438" s="155"/>
      <c r="F438" s="155"/>
      <c r="G438" s="155"/>
      <c r="H438" s="155"/>
      <c r="I438" s="155"/>
      <c r="J438" s="155">
        <f t="shared" si="89"/>
        <v>0</v>
      </c>
      <c r="K438" s="155">
        <f t="shared" si="89"/>
        <v>0</v>
      </c>
      <c r="L438" s="155">
        <f t="shared" si="89"/>
        <v>0</v>
      </c>
      <c r="M438" s="155">
        <f t="shared" si="89"/>
        <v>0</v>
      </c>
      <c r="N438" s="155">
        <f t="shared" si="89"/>
        <v>0</v>
      </c>
      <c r="O438" s="155">
        <f t="shared" si="89"/>
        <v>0</v>
      </c>
      <c r="P438" s="155">
        <f t="shared" si="89"/>
        <v>0</v>
      </c>
      <c r="Q438" s="155">
        <f t="shared" si="89"/>
        <v>0</v>
      </c>
      <c r="R438" s="155">
        <f t="shared" si="89"/>
        <v>0</v>
      </c>
      <c r="S438" s="155">
        <f t="shared" si="89"/>
        <v>0</v>
      </c>
      <c r="T438" s="155">
        <f t="shared" si="89"/>
        <v>0</v>
      </c>
      <c r="U438" s="155">
        <f t="shared" si="89"/>
        <v>0</v>
      </c>
      <c r="V438" s="155">
        <f t="shared" si="89"/>
        <v>0</v>
      </c>
      <c r="W438" s="155">
        <f t="shared" si="89"/>
        <v>0</v>
      </c>
      <c r="X438" s="155">
        <f t="shared" si="89"/>
        <v>0</v>
      </c>
      <c r="Y438" s="155">
        <f t="shared" si="89"/>
        <v>0</v>
      </c>
      <c r="Z438" s="155">
        <f t="shared" si="89"/>
        <v>0</v>
      </c>
      <c r="AA438" s="155">
        <f t="shared" si="89"/>
        <v>0</v>
      </c>
      <c r="AB438" s="155">
        <f t="shared" si="89"/>
        <v>0</v>
      </c>
      <c r="AC438" s="155"/>
      <c r="AD438" s="155"/>
      <c r="AE438" s="155"/>
      <c r="AF438" s="156"/>
      <c r="AG438" s="170">
        <f t="shared" si="91"/>
        <v>0</v>
      </c>
      <c r="AH438" s="170">
        <f t="shared" si="90"/>
        <v>0</v>
      </c>
      <c r="AI438" s="170">
        <f t="shared" si="90"/>
        <v>0</v>
      </c>
      <c r="AJ438" s="170">
        <f t="shared" si="90"/>
        <v>0</v>
      </c>
      <c r="AK438" s="170">
        <f t="shared" si="90"/>
        <v>0</v>
      </c>
      <c r="AL438" s="170">
        <f t="shared" si="90"/>
        <v>0</v>
      </c>
      <c r="AM438" s="170">
        <f t="shared" si="90"/>
        <v>0</v>
      </c>
      <c r="AN438" s="170">
        <f t="shared" si="90"/>
        <v>0</v>
      </c>
      <c r="AO438" s="170">
        <f t="shared" si="90"/>
        <v>0</v>
      </c>
      <c r="AP438" s="170">
        <f t="shared" si="90"/>
        <v>0</v>
      </c>
      <c r="AQ438" s="170">
        <f t="shared" si="90"/>
        <v>0</v>
      </c>
      <c r="AR438" s="170">
        <f t="shared" si="90"/>
        <v>0</v>
      </c>
      <c r="AS438" s="170">
        <f t="shared" si="90"/>
        <v>0</v>
      </c>
      <c r="AT438" s="170">
        <f t="shared" si="90"/>
        <v>0</v>
      </c>
      <c r="AU438" s="170">
        <f t="shared" si="90"/>
        <v>0</v>
      </c>
      <c r="AV438" s="170">
        <f t="shared" si="90"/>
        <v>0</v>
      </c>
      <c r="AW438" s="170">
        <f t="shared" si="90"/>
        <v>0</v>
      </c>
      <c r="AX438" s="170">
        <f t="shared" si="90"/>
        <v>0</v>
      </c>
      <c r="AY438" s="170">
        <f t="shared" si="90"/>
        <v>0</v>
      </c>
      <c r="AZ438" s="170">
        <f t="shared" si="90"/>
        <v>0</v>
      </c>
      <c r="BA438" s="170">
        <f t="shared" si="90"/>
        <v>0</v>
      </c>
      <c r="BB438" s="170">
        <f t="shared" si="90"/>
        <v>0</v>
      </c>
      <c r="BC438" s="170">
        <f t="shared" si="90"/>
        <v>0</v>
      </c>
      <c r="BD438" s="170">
        <f t="shared" si="90"/>
        <v>0</v>
      </c>
      <c r="BE438" s="170">
        <f t="shared" si="90"/>
        <v>0</v>
      </c>
      <c r="BF438" s="67"/>
      <c r="BG438" s="67"/>
      <c r="BH438" s="180"/>
      <c r="BI438" s="194">
        <f>SUMPRODUCT(CHOOSE({1,2,3,4},D243,D308,D373,D503),CHOOSE({1,2,3,4},DL406,DL406,DL406,DL406))</f>
        <v>0</v>
      </c>
      <c r="BJ438" s="194">
        <f>SUMPRODUCT(CHOOSE({1,2,3,4},E243,E308,E373,E503),CHOOSE({1,2,3,4},DM406,DM406,DM406,DM406))</f>
        <v>0</v>
      </c>
      <c r="BK438" s="194">
        <f>SUMPRODUCT(CHOOSE({1,2,3,4},F243,F308,F373,F503),CHOOSE({1,2,3,4},DN406,DN406,DN406,DN406))</f>
        <v>0</v>
      </c>
      <c r="BL438" s="194">
        <f>SUMPRODUCT(CHOOSE({1,2,3,4},G243,G308,G373,G503),CHOOSE({1,2,3,4},DO406,DO406,DO406,DO406))</f>
        <v>0</v>
      </c>
      <c r="BM438" s="194">
        <f>SUMPRODUCT(CHOOSE({1,2,3,4},H243,H308,H373,H503),CHOOSE({1,2,3,4},DP406,DP406,DP406,DP406))</f>
        <v>0</v>
      </c>
      <c r="BN438" s="194">
        <f>SUMPRODUCT(CHOOSE({1,2,3,4},I243,I308,I373,I503),CHOOSE({1,2,3,4},DQ406,DQ406,DQ406,DQ406))</f>
        <v>0</v>
      </c>
      <c r="BO438" s="194">
        <f>SUMPRODUCT(CHOOSE({1,2,3,4},J243,J308,J373,J503),CHOOSE({1,2,3,4},DR406,DR406,DR406,DR406))</f>
        <v>0</v>
      </c>
      <c r="BP438" s="194">
        <f>SUMPRODUCT(CHOOSE({1,2,3,4},K243,K308,K373,K503),CHOOSE({1,2,3,4},DS406,DS406,DS406,DS406))</f>
        <v>0</v>
      </c>
      <c r="BQ438" s="194">
        <f>SUMPRODUCT(CHOOSE({1,2,3,4},L243,L308,L373,L503),CHOOSE({1,2,3,4},DT406,DT406,DT406,DT406))</f>
        <v>0</v>
      </c>
      <c r="BR438" s="194">
        <f>SUMPRODUCT(CHOOSE({1,2,3,4},M243,M308,M373,M503),CHOOSE({1,2,3,4},DU406,DU406,DU406,DU406))</f>
        <v>0</v>
      </c>
      <c r="BS438" s="194">
        <f>SUMPRODUCT(CHOOSE({1,2,3,4},N243,N308,N373,N503),CHOOSE({1,2,3,4},DV406,DV406,DV406,DV406))</f>
        <v>0</v>
      </c>
      <c r="BT438" s="194">
        <f>SUMPRODUCT(CHOOSE({1,2,3,4},O243,O308,O373,O503),CHOOSE({1,2,3,4},DW406,DW406,DW406,DW406))</f>
        <v>0</v>
      </c>
      <c r="BU438" s="194">
        <f>SUMPRODUCT(CHOOSE({1,2,3,4},P243,P308,P373,P503),CHOOSE({1,2,3,4},DX406,DX406,DX406,DX406))</f>
        <v>0</v>
      </c>
      <c r="BV438" s="194">
        <f>SUMPRODUCT(CHOOSE({1,2,3,4},Q243,Q308,Q373,Q503),CHOOSE({1,2,3,4},DY406,DY406,DY406,DY406))</f>
        <v>0</v>
      </c>
      <c r="BW438" s="194">
        <f>SUMPRODUCT(CHOOSE({1,2,3,4},R243,R308,R373,R503),CHOOSE({1,2,3,4},DZ406,DZ406,DZ406,DZ406))</f>
        <v>0</v>
      </c>
      <c r="BX438" s="194">
        <f>SUMPRODUCT(CHOOSE({1,2,3,4},S243,S308,S373,S503),CHOOSE({1,2,3,4},EA406,EA406,EA406,EA406))</f>
        <v>0</v>
      </c>
      <c r="BY438" s="194">
        <f>SUMPRODUCT(CHOOSE({1,2,3,4},T243,T308,T373,T503),CHOOSE({1,2,3,4},EB406,EB406,EB406,EB406))</f>
        <v>0</v>
      </c>
      <c r="BZ438" s="194">
        <f>SUMPRODUCT(CHOOSE({1,2,3,4},U243,U308,U373,U503),CHOOSE({1,2,3,4},EC406,EC406,EC406,EC406))</f>
        <v>0</v>
      </c>
      <c r="CA438" s="194">
        <f>SUMPRODUCT(CHOOSE({1,2,3,4},V243,V308,V373,V503),CHOOSE({1,2,3,4},ED406,ED406,ED406,ED406))</f>
        <v>0</v>
      </c>
      <c r="CB438" s="194">
        <f>SUMPRODUCT(CHOOSE({1,2,3,4},W243,W308,W373,W503),CHOOSE({1,2,3,4},EE406,EE406,EE406,EE406))</f>
        <v>0</v>
      </c>
      <c r="CC438" s="194">
        <f>SUMPRODUCT(CHOOSE({1,2,3,4},X243,X308,X373,X503),CHOOSE({1,2,3,4},EF406,EF406,EF406,EF406))</f>
        <v>0</v>
      </c>
      <c r="CD438" s="194">
        <f>SUMPRODUCT(CHOOSE({1,2,3,4},Y243,Y308,Y373,Y503),CHOOSE({1,2,3,4},EG406,EG406,EG406,EG406))</f>
        <v>0</v>
      </c>
      <c r="CE438" s="194">
        <f>SUMPRODUCT(CHOOSE({1,2,3,4},Z243,Z308,Z373,Z503),CHOOSE({1,2,3,4},EH406,EH406,EH406,EH406))</f>
        <v>0</v>
      </c>
      <c r="CF438" s="194">
        <f>SUMPRODUCT(CHOOSE({1,2,3,4},AA243,AA308,AA373,AA503),CHOOSE({1,2,3,4},EI406,EI406,EI406,EI406))</f>
        <v>0</v>
      </c>
      <c r="CG438" s="194">
        <f>SUMPRODUCT(CHOOSE({1,2,3,4},AB243,AB308,AB373,AB503),CHOOSE({1,2,3,4},EJ406,EJ406,EJ406,EJ406))</f>
        <v>0</v>
      </c>
    </row>
    <row r="439" spans="2:85" x14ac:dyDescent="0.3">
      <c r="B439" s="1">
        <v>8</v>
      </c>
      <c r="C439" s="1"/>
      <c r="D439" s="155"/>
      <c r="E439" s="155"/>
      <c r="F439" s="155"/>
      <c r="G439" s="155"/>
      <c r="H439" s="155"/>
      <c r="I439" s="155"/>
      <c r="J439" s="155"/>
      <c r="K439" s="155">
        <f t="shared" si="89"/>
        <v>0</v>
      </c>
      <c r="L439" s="155">
        <f t="shared" si="89"/>
        <v>0</v>
      </c>
      <c r="M439" s="155">
        <f t="shared" si="89"/>
        <v>0</v>
      </c>
      <c r="N439" s="155">
        <f t="shared" si="89"/>
        <v>0</v>
      </c>
      <c r="O439" s="155">
        <f t="shared" si="89"/>
        <v>0</v>
      </c>
      <c r="P439" s="155">
        <f t="shared" si="89"/>
        <v>0</v>
      </c>
      <c r="Q439" s="155">
        <f t="shared" si="89"/>
        <v>0</v>
      </c>
      <c r="R439" s="155">
        <f t="shared" si="89"/>
        <v>0</v>
      </c>
      <c r="S439" s="155">
        <f t="shared" si="89"/>
        <v>0</v>
      </c>
      <c r="T439" s="155">
        <f t="shared" si="89"/>
        <v>0</v>
      </c>
      <c r="U439" s="155">
        <f t="shared" si="89"/>
        <v>0</v>
      </c>
      <c r="V439" s="155">
        <f t="shared" si="89"/>
        <v>0</v>
      </c>
      <c r="W439" s="155">
        <f t="shared" si="89"/>
        <v>0</v>
      </c>
      <c r="X439" s="155">
        <f t="shared" si="89"/>
        <v>0</v>
      </c>
      <c r="Y439" s="155">
        <f t="shared" si="89"/>
        <v>0</v>
      </c>
      <c r="Z439" s="155">
        <f t="shared" si="89"/>
        <v>0</v>
      </c>
      <c r="AA439" s="155">
        <f t="shared" si="89"/>
        <v>0</v>
      </c>
      <c r="AB439" s="155">
        <f t="shared" si="89"/>
        <v>0</v>
      </c>
      <c r="AC439" s="155"/>
      <c r="AD439" s="155"/>
      <c r="AE439" s="155"/>
      <c r="AF439" s="155"/>
      <c r="AG439" s="170">
        <f t="shared" si="91"/>
        <v>0</v>
      </c>
      <c r="AH439" s="170">
        <f t="shared" si="90"/>
        <v>0</v>
      </c>
      <c r="AI439" s="170">
        <f t="shared" si="90"/>
        <v>0</v>
      </c>
      <c r="AJ439" s="170">
        <f t="shared" si="90"/>
        <v>0</v>
      </c>
      <c r="AK439" s="170">
        <f t="shared" si="90"/>
        <v>0</v>
      </c>
      <c r="AL439" s="170">
        <f t="shared" si="90"/>
        <v>0</v>
      </c>
      <c r="AM439" s="170">
        <f t="shared" si="90"/>
        <v>0</v>
      </c>
      <c r="AN439" s="170">
        <f t="shared" si="90"/>
        <v>0</v>
      </c>
      <c r="AO439" s="170">
        <f t="shared" si="90"/>
        <v>0</v>
      </c>
      <c r="AP439" s="170">
        <f t="shared" si="90"/>
        <v>0</v>
      </c>
      <c r="AQ439" s="170">
        <f t="shared" si="90"/>
        <v>0</v>
      </c>
      <c r="AR439" s="170">
        <f t="shared" si="90"/>
        <v>0</v>
      </c>
      <c r="AS439" s="170">
        <f t="shared" si="90"/>
        <v>0</v>
      </c>
      <c r="AT439" s="170">
        <f t="shared" si="90"/>
        <v>0</v>
      </c>
      <c r="AU439" s="170">
        <f t="shared" si="90"/>
        <v>0</v>
      </c>
      <c r="AV439" s="170">
        <f t="shared" si="90"/>
        <v>0</v>
      </c>
      <c r="AW439" s="170">
        <f t="shared" si="90"/>
        <v>0</v>
      </c>
      <c r="AX439" s="170">
        <f t="shared" si="90"/>
        <v>0</v>
      </c>
      <c r="AY439" s="170">
        <f t="shared" si="90"/>
        <v>0</v>
      </c>
      <c r="AZ439" s="170">
        <f t="shared" si="90"/>
        <v>0</v>
      </c>
      <c r="BA439" s="170">
        <f t="shared" si="90"/>
        <v>0</v>
      </c>
      <c r="BB439" s="170">
        <f t="shared" si="90"/>
        <v>0</v>
      </c>
      <c r="BC439" s="170">
        <f t="shared" si="90"/>
        <v>0</v>
      </c>
      <c r="BD439" s="170">
        <f t="shared" si="90"/>
        <v>0</v>
      </c>
      <c r="BE439" s="170">
        <f t="shared" si="90"/>
        <v>0</v>
      </c>
      <c r="BF439" s="67"/>
      <c r="BG439" s="67"/>
      <c r="BH439" s="180"/>
      <c r="BI439" s="194">
        <f>SUMPRODUCT(CHOOSE({1,2,3,4},D244,D309,D374,D504),CHOOSE({1,2,3,4},DL407,DL407,DL407,DL407))</f>
        <v>0</v>
      </c>
      <c r="BJ439" s="194">
        <f>SUMPRODUCT(CHOOSE({1,2,3,4},E244,E309,E374,E504),CHOOSE({1,2,3,4},DM407,DM407,DM407,DM407))</f>
        <v>0</v>
      </c>
      <c r="BK439" s="194">
        <f>SUMPRODUCT(CHOOSE({1,2,3,4},F244,F309,F374,F504),CHOOSE({1,2,3,4},DN407,DN407,DN407,DN407))</f>
        <v>0</v>
      </c>
      <c r="BL439" s="194">
        <f>SUMPRODUCT(CHOOSE({1,2,3,4},G244,G309,G374,G504),CHOOSE({1,2,3,4},DO407,DO407,DO407,DO407))</f>
        <v>0</v>
      </c>
      <c r="BM439" s="194">
        <f>SUMPRODUCT(CHOOSE({1,2,3,4},H244,H309,H374,H504),CHOOSE({1,2,3,4},DP407,DP407,DP407,DP407))</f>
        <v>0</v>
      </c>
      <c r="BN439" s="194">
        <f>SUMPRODUCT(CHOOSE({1,2,3,4},I244,I309,I374,I504),CHOOSE({1,2,3,4},DQ407,DQ407,DQ407,DQ407))</f>
        <v>0</v>
      </c>
      <c r="BO439" s="194">
        <f>SUMPRODUCT(CHOOSE({1,2,3,4},J244,J309,J374,J504),CHOOSE({1,2,3,4},DR407,DR407,DR407,DR407))</f>
        <v>0</v>
      </c>
      <c r="BP439" s="194">
        <f>SUMPRODUCT(CHOOSE({1,2,3,4},K244,K309,K374,K504),CHOOSE({1,2,3,4},DS407,DS407,DS407,DS407))</f>
        <v>0</v>
      </c>
      <c r="BQ439" s="194">
        <f>SUMPRODUCT(CHOOSE({1,2,3,4},L244,L309,L374,L504),CHOOSE({1,2,3,4},DT407,DT407,DT407,DT407))</f>
        <v>0</v>
      </c>
      <c r="BR439" s="194">
        <f>SUMPRODUCT(CHOOSE({1,2,3,4},M244,M309,M374,M504),CHOOSE({1,2,3,4},DU407,DU407,DU407,DU407))</f>
        <v>0</v>
      </c>
      <c r="BS439" s="194">
        <f>SUMPRODUCT(CHOOSE({1,2,3,4},N244,N309,N374,N504),CHOOSE({1,2,3,4},DV407,DV407,DV407,DV407))</f>
        <v>0</v>
      </c>
      <c r="BT439" s="194">
        <f>SUMPRODUCT(CHOOSE({1,2,3,4},O244,O309,O374,O504),CHOOSE({1,2,3,4},DW407,DW407,DW407,DW407))</f>
        <v>0</v>
      </c>
      <c r="BU439" s="194">
        <f>SUMPRODUCT(CHOOSE({1,2,3,4},P244,P309,P374,P504),CHOOSE({1,2,3,4},DX407,DX407,DX407,DX407))</f>
        <v>0</v>
      </c>
      <c r="BV439" s="194">
        <f>SUMPRODUCT(CHOOSE({1,2,3,4},Q244,Q309,Q374,Q504),CHOOSE({1,2,3,4},DY407,DY407,DY407,DY407))</f>
        <v>0</v>
      </c>
      <c r="BW439" s="194">
        <f>SUMPRODUCT(CHOOSE({1,2,3,4},R244,R309,R374,R504),CHOOSE({1,2,3,4},DZ407,DZ407,DZ407,DZ407))</f>
        <v>0</v>
      </c>
      <c r="BX439" s="194">
        <f>SUMPRODUCT(CHOOSE({1,2,3,4},S244,S309,S374,S504),CHOOSE({1,2,3,4},EA407,EA407,EA407,EA407))</f>
        <v>0</v>
      </c>
      <c r="BY439" s="194">
        <f>SUMPRODUCT(CHOOSE({1,2,3,4},T244,T309,T374,T504),CHOOSE({1,2,3,4},EB407,EB407,EB407,EB407))</f>
        <v>0</v>
      </c>
      <c r="BZ439" s="194">
        <f>SUMPRODUCT(CHOOSE({1,2,3,4},U244,U309,U374,U504),CHOOSE({1,2,3,4},EC407,EC407,EC407,EC407))</f>
        <v>0</v>
      </c>
      <c r="CA439" s="194">
        <f>SUMPRODUCT(CHOOSE({1,2,3,4},V244,V309,V374,V504),CHOOSE({1,2,3,4},ED407,ED407,ED407,ED407))</f>
        <v>0</v>
      </c>
      <c r="CB439" s="194">
        <f>SUMPRODUCT(CHOOSE({1,2,3,4},W244,W309,W374,W504),CHOOSE({1,2,3,4},EE407,EE407,EE407,EE407))</f>
        <v>0</v>
      </c>
      <c r="CC439" s="194">
        <f>SUMPRODUCT(CHOOSE({1,2,3,4},X244,X309,X374,X504),CHOOSE({1,2,3,4},EF407,EF407,EF407,EF407))</f>
        <v>0</v>
      </c>
      <c r="CD439" s="194">
        <f>SUMPRODUCT(CHOOSE({1,2,3,4},Y244,Y309,Y374,Y504),CHOOSE({1,2,3,4},EG407,EG407,EG407,EG407))</f>
        <v>0</v>
      </c>
      <c r="CE439" s="194">
        <f>SUMPRODUCT(CHOOSE({1,2,3,4},Z244,Z309,Z374,Z504),CHOOSE({1,2,3,4},EH407,EH407,EH407,EH407))</f>
        <v>0</v>
      </c>
      <c r="CF439" s="194">
        <f>SUMPRODUCT(CHOOSE({1,2,3,4},AA244,AA309,AA374,AA504),CHOOSE({1,2,3,4},EI407,EI407,EI407,EI407))</f>
        <v>0</v>
      </c>
      <c r="CG439" s="194">
        <f>SUMPRODUCT(CHOOSE({1,2,3,4},AB244,AB309,AB374,AB504),CHOOSE({1,2,3,4},EJ407,EJ407,EJ407,EJ407))</f>
        <v>0</v>
      </c>
    </row>
    <row r="440" spans="2:85" x14ac:dyDescent="0.3">
      <c r="B440" s="1">
        <v>9</v>
      </c>
      <c r="C440" s="1"/>
      <c r="D440" s="155"/>
      <c r="E440" s="155"/>
      <c r="F440" s="155"/>
      <c r="G440" s="155"/>
      <c r="H440" s="155"/>
      <c r="I440" s="155"/>
      <c r="J440" s="155"/>
      <c r="K440" s="155"/>
      <c r="L440" s="155">
        <f t="shared" si="89"/>
        <v>0</v>
      </c>
      <c r="M440" s="155">
        <f t="shared" si="89"/>
        <v>0</v>
      </c>
      <c r="N440" s="155">
        <f t="shared" si="89"/>
        <v>0</v>
      </c>
      <c r="O440" s="155">
        <f t="shared" si="89"/>
        <v>0</v>
      </c>
      <c r="P440" s="155">
        <f t="shared" si="89"/>
        <v>0</v>
      </c>
      <c r="Q440" s="155">
        <f t="shared" si="89"/>
        <v>0</v>
      </c>
      <c r="R440" s="155">
        <f t="shared" si="89"/>
        <v>0</v>
      </c>
      <c r="S440" s="155">
        <f t="shared" si="89"/>
        <v>0</v>
      </c>
      <c r="T440" s="155">
        <f t="shared" si="89"/>
        <v>0</v>
      </c>
      <c r="U440" s="155">
        <f t="shared" si="89"/>
        <v>0</v>
      </c>
      <c r="V440" s="155">
        <f t="shared" si="89"/>
        <v>0</v>
      </c>
      <c r="W440" s="155">
        <f t="shared" si="89"/>
        <v>0</v>
      </c>
      <c r="X440" s="155">
        <f t="shared" si="89"/>
        <v>0</v>
      </c>
      <c r="Y440" s="155">
        <f t="shared" si="89"/>
        <v>0</v>
      </c>
      <c r="Z440" s="155">
        <f t="shared" si="89"/>
        <v>0</v>
      </c>
      <c r="AA440" s="155">
        <f t="shared" si="89"/>
        <v>0</v>
      </c>
      <c r="AB440" s="155">
        <f t="shared" si="89"/>
        <v>0</v>
      </c>
      <c r="AC440" s="155"/>
      <c r="AD440" s="155"/>
      <c r="AE440" s="155"/>
      <c r="AF440" s="155"/>
      <c r="AG440" s="170">
        <f t="shared" si="91"/>
        <v>0</v>
      </c>
      <c r="AH440" s="170">
        <f t="shared" si="90"/>
        <v>0</v>
      </c>
      <c r="AI440" s="170">
        <f t="shared" si="90"/>
        <v>0</v>
      </c>
      <c r="AJ440" s="170">
        <f t="shared" si="90"/>
        <v>0</v>
      </c>
      <c r="AK440" s="170">
        <f t="shared" si="90"/>
        <v>0</v>
      </c>
      <c r="AL440" s="170">
        <f t="shared" si="90"/>
        <v>0</v>
      </c>
      <c r="AM440" s="170">
        <f t="shared" si="90"/>
        <v>0</v>
      </c>
      <c r="AN440" s="170">
        <f t="shared" si="90"/>
        <v>0</v>
      </c>
      <c r="AO440" s="170">
        <f t="shared" si="90"/>
        <v>0</v>
      </c>
      <c r="AP440" s="170">
        <f t="shared" si="90"/>
        <v>0</v>
      </c>
      <c r="AQ440" s="170">
        <f t="shared" si="90"/>
        <v>0</v>
      </c>
      <c r="AR440" s="170">
        <f t="shared" si="90"/>
        <v>0</v>
      </c>
      <c r="AS440" s="170">
        <f t="shared" si="90"/>
        <v>0</v>
      </c>
      <c r="AT440" s="170">
        <f t="shared" si="90"/>
        <v>0</v>
      </c>
      <c r="AU440" s="170">
        <f t="shared" si="90"/>
        <v>0</v>
      </c>
      <c r="AV440" s="170">
        <f t="shared" si="90"/>
        <v>0</v>
      </c>
      <c r="AW440" s="170">
        <f t="shared" si="90"/>
        <v>0</v>
      </c>
      <c r="AX440" s="170">
        <f t="shared" si="90"/>
        <v>0</v>
      </c>
      <c r="AY440" s="170">
        <f t="shared" si="90"/>
        <v>0</v>
      </c>
      <c r="AZ440" s="170">
        <f t="shared" si="90"/>
        <v>0</v>
      </c>
      <c r="BA440" s="170">
        <f t="shared" si="90"/>
        <v>0</v>
      </c>
      <c r="BB440" s="170">
        <f t="shared" si="90"/>
        <v>0</v>
      </c>
      <c r="BC440" s="170">
        <f t="shared" si="90"/>
        <v>0</v>
      </c>
      <c r="BD440" s="170">
        <f t="shared" si="90"/>
        <v>0</v>
      </c>
      <c r="BE440" s="170">
        <f t="shared" si="90"/>
        <v>0</v>
      </c>
      <c r="BF440" s="67"/>
      <c r="BG440" s="67"/>
      <c r="BH440" s="180"/>
      <c r="BI440" s="194">
        <f>SUMPRODUCT(CHOOSE({1,2,3,4},D245,D310,D375,D505),CHOOSE({1,2,3,4},DL408,DL408,DL408,DL408))</f>
        <v>0</v>
      </c>
      <c r="BJ440" s="194">
        <f>SUMPRODUCT(CHOOSE({1,2,3,4},E245,E310,E375,E505),CHOOSE({1,2,3,4},DM408,DM408,DM408,DM408))</f>
        <v>0</v>
      </c>
      <c r="BK440" s="194">
        <f>SUMPRODUCT(CHOOSE({1,2,3,4},F245,F310,F375,F505),CHOOSE({1,2,3,4},DN408,DN408,DN408,DN408))</f>
        <v>0</v>
      </c>
      <c r="BL440" s="194">
        <f>SUMPRODUCT(CHOOSE({1,2,3,4},G245,G310,G375,G505),CHOOSE({1,2,3,4},DO408,DO408,DO408,DO408))</f>
        <v>0</v>
      </c>
      <c r="BM440" s="194">
        <f>SUMPRODUCT(CHOOSE({1,2,3,4},H245,H310,H375,H505),CHOOSE({1,2,3,4},DP408,DP408,DP408,DP408))</f>
        <v>0</v>
      </c>
      <c r="BN440" s="194">
        <f>SUMPRODUCT(CHOOSE({1,2,3,4},I245,I310,I375,I505),CHOOSE({1,2,3,4},DQ408,DQ408,DQ408,DQ408))</f>
        <v>0</v>
      </c>
      <c r="BO440" s="194">
        <f>SUMPRODUCT(CHOOSE({1,2,3,4},J245,J310,J375,J505),CHOOSE({1,2,3,4},DR408,DR408,DR408,DR408))</f>
        <v>0</v>
      </c>
      <c r="BP440" s="194">
        <f>SUMPRODUCT(CHOOSE({1,2,3,4},K245,K310,K375,K505),CHOOSE({1,2,3,4},DS408,DS408,DS408,DS408))</f>
        <v>0</v>
      </c>
      <c r="BQ440" s="194">
        <f>SUMPRODUCT(CHOOSE({1,2,3,4},L245,L310,L375,L505),CHOOSE({1,2,3,4},DT408,DT408,DT408,DT408))</f>
        <v>0</v>
      </c>
      <c r="BR440" s="194">
        <f>SUMPRODUCT(CHOOSE({1,2,3,4},M245,M310,M375,M505),CHOOSE({1,2,3,4},DU408,DU408,DU408,DU408))</f>
        <v>0</v>
      </c>
      <c r="BS440" s="194">
        <f>SUMPRODUCT(CHOOSE({1,2,3,4},N245,N310,N375,N505),CHOOSE({1,2,3,4},DV408,DV408,DV408,DV408))</f>
        <v>0</v>
      </c>
      <c r="BT440" s="194">
        <f>SUMPRODUCT(CHOOSE({1,2,3,4},O245,O310,O375,O505),CHOOSE({1,2,3,4},DW408,DW408,DW408,DW408))</f>
        <v>0</v>
      </c>
      <c r="BU440" s="194">
        <f>SUMPRODUCT(CHOOSE({1,2,3,4},P245,P310,P375,P505),CHOOSE({1,2,3,4},DX408,DX408,DX408,DX408))</f>
        <v>0</v>
      </c>
      <c r="BV440" s="194">
        <f>SUMPRODUCT(CHOOSE({1,2,3,4},Q245,Q310,Q375,Q505),CHOOSE({1,2,3,4},DY408,DY408,DY408,DY408))</f>
        <v>0</v>
      </c>
      <c r="BW440" s="194">
        <f>SUMPRODUCT(CHOOSE({1,2,3,4},R245,R310,R375,R505),CHOOSE({1,2,3,4},DZ408,DZ408,DZ408,DZ408))</f>
        <v>0</v>
      </c>
      <c r="BX440" s="194">
        <f>SUMPRODUCT(CHOOSE({1,2,3,4},S245,S310,S375,S505),CHOOSE({1,2,3,4},EA408,EA408,EA408,EA408))</f>
        <v>0</v>
      </c>
      <c r="BY440" s="194">
        <f>SUMPRODUCT(CHOOSE({1,2,3,4},T245,T310,T375,T505),CHOOSE({1,2,3,4},EB408,EB408,EB408,EB408))</f>
        <v>0</v>
      </c>
      <c r="BZ440" s="194">
        <f>SUMPRODUCT(CHOOSE({1,2,3,4},U245,U310,U375,U505),CHOOSE({1,2,3,4},EC408,EC408,EC408,EC408))</f>
        <v>0</v>
      </c>
      <c r="CA440" s="194">
        <f>SUMPRODUCT(CHOOSE({1,2,3,4},V245,V310,V375,V505),CHOOSE({1,2,3,4},ED408,ED408,ED408,ED408))</f>
        <v>0</v>
      </c>
      <c r="CB440" s="194">
        <f>SUMPRODUCT(CHOOSE({1,2,3,4},W245,W310,W375,W505),CHOOSE({1,2,3,4},EE408,EE408,EE408,EE408))</f>
        <v>0</v>
      </c>
      <c r="CC440" s="194">
        <f>SUMPRODUCT(CHOOSE({1,2,3,4},X245,X310,X375,X505),CHOOSE({1,2,3,4},EF408,EF408,EF408,EF408))</f>
        <v>0</v>
      </c>
      <c r="CD440" s="194">
        <f>SUMPRODUCT(CHOOSE({1,2,3,4},Y245,Y310,Y375,Y505),CHOOSE({1,2,3,4},EG408,EG408,EG408,EG408))</f>
        <v>0</v>
      </c>
      <c r="CE440" s="194">
        <f>SUMPRODUCT(CHOOSE({1,2,3,4},Z245,Z310,Z375,Z505),CHOOSE({1,2,3,4},EH408,EH408,EH408,EH408))</f>
        <v>0</v>
      </c>
      <c r="CF440" s="194">
        <f>SUMPRODUCT(CHOOSE({1,2,3,4},AA245,AA310,AA375,AA505),CHOOSE({1,2,3,4},EI408,EI408,EI408,EI408))</f>
        <v>0</v>
      </c>
      <c r="CG440" s="194">
        <f>SUMPRODUCT(CHOOSE({1,2,3,4},AB245,AB310,AB375,AB505),CHOOSE({1,2,3,4},EJ408,EJ408,EJ408,EJ408))</f>
        <v>0</v>
      </c>
    </row>
    <row r="441" spans="2:85" x14ac:dyDescent="0.3">
      <c r="B441" s="1">
        <v>10</v>
      </c>
      <c r="C441" s="1"/>
      <c r="D441" s="155"/>
      <c r="E441" s="155"/>
      <c r="F441" s="155"/>
      <c r="G441" s="155"/>
      <c r="H441" s="155"/>
      <c r="I441" s="155"/>
      <c r="J441" s="155"/>
      <c r="K441" s="155"/>
      <c r="L441" s="155"/>
      <c r="M441" s="155">
        <f t="shared" si="89"/>
        <v>0</v>
      </c>
      <c r="N441" s="155">
        <f t="shared" si="89"/>
        <v>0</v>
      </c>
      <c r="O441" s="155">
        <f t="shared" si="89"/>
        <v>0</v>
      </c>
      <c r="P441" s="155">
        <f t="shared" si="89"/>
        <v>0</v>
      </c>
      <c r="Q441" s="155">
        <f t="shared" si="89"/>
        <v>0</v>
      </c>
      <c r="R441" s="155">
        <f t="shared" si="89"/>
        <v>0</v>
      </c>
      <c r="S441" s="155">
        <f t="shared" si="89"/>
        <v>0</v>
      </c>
      <c r="T441" s="155">
        <f t="shared" si="89"/>
        <v>0</v>
      </c>
      <c r="U441" s="155">
        <f t="shared" si="89"/>
        <v>0</v>
      </c>
      <c r="V441" s="155">
        <f t="shared" si="89"/>
        <v>0</v>
      </c>
      <c r="W441" s="155">
        <f t="shared" si="89"/>
        <v>0</v>
      </c>
      <c r="X441" s="155">
        <f t="shared" si="89"/>
        <v>0</v>
      </c>
      <c r="Y441" s="155">
        <f t="shared" si="89"/>
        <v>0</v>
      </c>
      <c r="Z441" s="155">
        <f t="shared" si="89"/>
        <v>0</v>
      </c>
      <c r="AA441" s="155">
        <f t="shared" si="89"/>
        <v>0</v>
      </c>
      <c r="AB441" s="155">
        <f t="shared" si="89"/>
        <v>0</v>
      </c>
      <c r="AC441" s="156"/>
      <c r="AD441" s="156"/>
      <c r="AE441" s="156"/>
      <c r="AF441" s="156"/>
      <c r="AG441" s="170">
        <f t="shared" si="91"/>
        <v>0</v>
      </c>
      <c r="AH441" s="170">
        <f t="shared" si="90"/>
        <v>0</v>
      </c>
      <c r="AI441" s="170">
        <f t="shared" si="90"/>
        <v>0</v>
      </c>
      <c r="AJ441" s="170">
        <f t="shared" si="90"/>
        <v>0</v>
      </c>
      <c r="AK441" s="170">
        <f t="shared" si="90"/>
        <v>0</v>
      </c>
      <c r="AL441" s="170">
        <f t="shared" si="90"/>
        <v>0</v>
      </c>
      <c r="AM441" s="170">
        <f t="shared" si="90"/>
        <v>0</v>
      </c>
      <c r="AN441" s="170">
        <f t="shared" si="90"/>
        <v>0</v>
      </c>
      <c r="AO441" s="170">
        <f t="shared" si="90"/>
        <v>0</v>
      </c>
      <c r="AP441" s="170">
        <f t="shared" si="90"/>
        <v>0</v>
      </c>
      <c r="AQ441" s="170">
        <f t="shared" si="90"/>
        <v>0</v>
      </c>
      <c r="AR441" s="170">
        <f t="shared" si="90"/>
        <v>0</v>
      </c>
      <c r="AS441" s="170">
        <f t="shared" si="90"/>
        <v>0</v>
      </c>
      <c r="AT441" s="170">
        <f t="shared" si="90"/>
        <v>0</v>
      </c>
      <c r="AU441" s="170">
        <f t="shared" si="90"/>
        <v>0</v>
      </c>
      <c r="AV441" s="170">
        <f t="shared" si="90"/>
        <v>0</v>
      </c>
      <c r="AW441" s="170">
        <f t="shared" si="90"/>
        <v>0</v>
      </c>
      <c r="AX441" s="170">
        <f t="shared" si="90"/>
        <v>0</v>
      </c>
      <c r="AY441" s="170">
        <f t="shared" si="90"/>
        <v>0</v>
      </c>
      <c r="AZ441" s="170">
        <f t="shared" si="90"/>
        <v>0</v>
      </c>
      <c r="BA441" s="170">
        <f t="shared" si="90"/>
        <v>0</v>
      </c>
      <c r="BB441" s="170">
        <f t="shared" si="90"/>
        <v>0</v>
      </c>
      <c r="BC441" s="170">
        <f t="shared" si="90"/>
        <v>0</v>
      </c>
      <c r="BD441" s="170">
        <f t="shared" si="90"/>
        <v>0</v>
      </c>
      <c r="BE441" s="170">
        <f t="shared" si="90"/>
        <v>0</v>
      </c>
      <c r="BF441" s="67"/>
      <c r="BG441" s="67"/>
      <c r="BH441" s="180"/>
      <c r="BI441" s="194">
        <f>SUMPRODUCT(CHOOSE({1,2,3,4},D246,D311,D376,D506),CHOOSE({1,2,3,4},DL409,DL409,DL409,DL409))</f>
        <v>0</v>
      </c>
      <c r="BJ441" s="194">
        <f>SUMPRODUCT(CHOOSE({1,2,3,4},E246,E311,E376,E506),CHOOSE({1,2,3,4},DM409,DM409,DM409,DM409))</f>
        <v>0</v>
      </c>
      <c r="BK441" s="194">
        <f>SUMPRODUCT(CHOOSE({1,2,3,4},F246,F311,F376,F506),CHOOSE({1,2,3,4},DN409,DN409,DN409,DN409))</f>
        <v>0</v>
      </c>
      <c r="BL441" s="194">
        <f>SUMPRODUCT(CHOOSE({1,2,3,4},G246,G311,G376,G506),CHOOSE({1,2,3,4},DO409,DO409,DO409,DO409))</f>
        <v>0</v>
      </c>
      <c r="BM441" s="194">
        <f>SUMPRODUCT(CHOOSE({1,2,3,4},H246,H311,H376,H506),CHOOSE({1,2,3,4},DP409,DP409,DP409,DP409))</f>
        <v>0</v>
      </c>
      <c r="BN441" s="194">
        <f>SUMPRODUCT(CHOOSE({1,2,3,4},I246,I311,I376,I506),CHOOSE({1,2,3,4},DQ409,DQ409,DQ409,DQ409))</f>
        <v>0</v>
      </c>
      <c r="BO441" s="194">
        <f>SUMPRODUCT(CHOOSE({1,2,3,4},J246,J311,J376,J506),CHOOSE({1,2,3,4},DR409,DR409,DR409,DR409))</f>
        <v>0</v>
      </c>
      <c r="BP441" s="194">
        <f>SUMPRODUCT(CHOOSE({1,2,3,4},K246,K311,K376,K506),CHOOSE({1,2,3,4},DS409,DS409,DS409,DS409))</f>
        <v>0</v>
      </c>
      <c r="BQ441" s="194">
        <f>SUMPRODUCT(CHOOSE({1,2,3,4},L246,L311,L376,L506),CHOOSE({1,2,3,4},DT409,DT409,DT409,DT409))</f>
        <v>0</v>
      </c>
      <c r="BR441" s="194">
        <f>SUMPRODUCT(CHOOSE({1,2,3,4},M246,M311,M376,M506),CHOOSE({1,2,3,4},DU409,DU409,DU409,DU409))</f>
        <v>0</v>
      </c>
      <c r="BS441" s="194">
        <f>SUMPRODUCT(CHOOSE({1,2,3,4},N246,N311,N376,N506),CHOOSE({1,2,3,4},DV409,DV409,DV409,DV409))</f>
        <v>0</v>
      </c>
      <c r="BT441" s="194">
        <f>SUMPRODUCT(CHOOSE({1,2,3,4},O246,O311,O376,O506),CHOOSE({1,2,3,4},DW409,DW409,DW409,DW409))</f>
        <v>0</v>
      </c>
      <c r="BU441" s="194">
        <f>SUMPRODUCT(CHOOSE({1,2,3,4},P246,P311,P376,P506),CHOOSE({1,2,3,4},DX409,DX409,DX409,DX409))</f>
        <v>0</v>
      </c>
      <c r="BV441" s="194">
        <f>SUMPRODUCT(CHOOSE({1,2,3,4},Q246,Q311,Q376,Q506),CHOOSE({1,2,3,4},DY409,DY409,DY409,DY409))</f>
        <v>0</v>
      </c>
      <c r="BW441" s="194">
        <f>SUMPRODUCT(CHOOSE({1,2,3,4},R246,R311,R376,R506),CHOOSE({1,2,3,4},DZ409,DZ409,DZ409,DZ409))</f>
        <v>0</v>
      </c>
      <c r="BX441" s="194">
        <f>SUMPRODUCT(CHOOSE({1,2,3,4},S246,S311,S376,S506),CHOOSE({1,2,3,4},EA409,EA409,EA409,EA409))</f>
        <v>0</v>
      </c>
      <c r="BY441" s="194">
        <f>SUMPRODUCT(CHOOSE({1,2,3,4},T246,T311,T376,T506),CHOOSE({1,2,3,4},EB409,EB409,EB409,EB409))</f>
        <v>0</v>
      </c>
      <c r="BZ441" s="194">
        <f>SUMPRODUCT(CHOOSE({1,2,3,4},U246,U311,U376,U506),CHOOSE({1,2,3,4},EC409,EC409,EC409,EC409))</f>
        <v>0</v>
      </c>
      <c r="CA441" s="194">
        <f>SUMPRODUCT(CHOOSE({1,2,3,4},V246,V311,V376,V506),CHOOSE({1,2,3,4},ED409,ED409,ED409,ED409))</f>
        <v>0</v>
      </c>
      <c r="CB441" s="194">
        <f>SUMPRODUCT(CHOOSE({1,2,3,4},W246,W311,W376,W506),CHOOSE({1,2,3,4},EE409,EE409,EE409,EE409))</f>
        <v>0</v>
      </c>
      <c r="CC441" s="194">
        <f>SUMPRODUCT(CHOOSE({1,2,3,4},X246,X311,X376,X506),CHOOSE({1,2,3,4},EF409,EF409,EF409,EF409))</f>
        <v>0</v>
      </c>
      <c r="CD441" s="194">
        <f>SUMPRODUCT(CHOOSE({1,2,3,4},Y246,Y311,Y376,Y506),CHOOSE({1,2,3,4},EG409,EG409,EG409,EG409))</f>
        <v>0</v>
      </c>
      <c r="CE441" s="194">
        <f>SUMPRODUCT(CHOOSE({1,2,3,4},Z246,Z311,Z376,Z506),CHOOSE({1,2,3,4},EH409,EH409,EH409,EH409))</f>
        <v>0</v>
      </c>
      <c r="CF441" s="194">
        <f>SUMPRODUCT(CHOOSE({1,2,3,4},AA246,AA311,AA376,AA506),CHOOSE({1,2,3,4},EI409,EI409,EI409,EI409))</f>
        <v>0</v>
      </c>
      <c r="CG441" s="194">
        <f>SUMPRODUCT(CHOOSE({1,2,3,4},AB246,AB311,AB376,AB506),CHOOSE({1,2,3,4},EJ409,EJ409,EJ409,EJ409))</f>
        <v>0</v>
      </c>
    </row>
    <row r="442" spans="2:85" x14ac:dyDescent="0.3">
      <c r="B442" s="1">
        <v>11</v>
      </c>
      <c r="C442" s="1"/>
      <c r="D442" s="155"/>
      <c r="E442" s="155"/>
      <c r="F442" s="155"/>
      <c r="G442" s="155"/>
      <c r="H442" s="155"/>
      <c r="I442" s="155"/>
      <c r="J442" s="155"/>
      <c r="K442" s="155"/>
      <c r="L442" s="155"/>
      <c r="M442" s="155"/>
      <c r="N442" s="155">
        <f t="shared" si="89"/>
        <v>0</v>
      </c>
      <c r="O442" s="155">
        <f t="shared" si="89"/>
        <v>0</v>
      </c>
      <c r="P442" s="155">
        <f t="shared" si="89"/>
        <v>0</v>
      </c>
      <c r="Q442" s="155">
        <f t="shared" si="89"/>
        <v>0</v>
      </c>
      <c r="R442" s="155">
        <f t="shared" si="89"/>
        <v>0</v>
      </c>
      <c r="S442" s="155">
        <f t="shared" si="89"/>
        <v>0</v>
      </c>
      <c r="T442" s="155">
        <f t="shared" si="89"/>
        <v>0</v>
      </c>
      <c r="U442" s="155">
        <f t="shared" si="89"/>
        <v>0</v>
      </c>
      <c r="V442" s="155">
        <f t="shared" si="89"/>
        <v>0</v>
      </c>
      <c r="W442" s="155">
        <f t="shared" si="89"/>
        <v>0</v>
      </c>
      <c r="X442" s="155">
        <f t="shared" si="89"/>
        <v>0</v>
      </c>
      <c r="Y442" s="155">
        <f t="shared" si="89"/>
        <v>0</v>
      </c>
      <c r="Z442" s="155">
        <f t="shared" si="89"/>
        <v>0</v>
      </c>
      <c r="AA442" s="155">
        <f t="shared" si="89"/>
        <v>0</v>
      </c>
      <c r="AB442" s="155">
        <f t="shared" si="89"/>
        <v>0</v>
      </c>
      <c r="AC442" s="156"/>
      <c r="AD442" s="156"/>
      <c r="AE442" s="156"/>
      <c r="AF442" s="156"/>
      <c r="AG442" s="170">
        <f t="shared" si="91"/>
        <v>0</v>
      </c>
      <c r="AH442" s="170">
        <f t="shared" si="90"/>
        <v>0</v>
      </c>
      <c r="AI442" s="170">
        <f t="shared" si="90"/>
        <v>0</v>
      </c>
      <c r="AJ442" s="170">
        <f t="shared" si="90"/>
        <v>0</v>
      </c>
      <c r="AK442" s="170">
        <f t="shared" si="90"/>
        <v>0</v>
      </c>
      <c r="AL442" s="170">
        <f t="shared" si="90"/>
        <v>0</v>
      </c>
      <c r="AM442" s="170">
        <f t="shared" si="90"/>
        <v>0</v>
      </c>
      <c r="AN442" s="170">
        <f t="shared" si="90"/>
        <v>0</v>
      </c>
      <c r="AO442" s="170">
        <f t="shared" si="90"/>
        <v>0</v>
      </c>
      <c r="AP442" s="170">
        <f t="shared" si="90"/>
        <v>0</v>
      </c>
      <c r="AQ442" s="170">
        <f t="shared" si="90"/>
        <v>0</v>
      </c>
      <c r="AR442" s="170">
        <f t="shared" si="90"/>
        <v>0</v>
      </c>
      <c r="AS442" s="170">
        <f t="shared" si="90"/>
        <v>0</v>
      </c>
      <c r="AT442" s="170">
        <f t="shared" si="90"/>
        <v>0</v>
      </c>
      <c r="AU442" s="170">
        <f t="shared" si="90"/>
        <v>0</v>
      </c>
      <c r="AV442" s="170">
        <f t="shared" si="90"/>
        <v>0</v>
      </c>
      <c r="AW442" s="170">
        <f t="shared" ref="AW442:BE456" si="92">S151*BX410</f>
        <v>0</v>
      </c>
      <c r="AX442" s="170">
        <f t="shared" si="92"/>
        <v>0</v>
      </c>
      <c r="AY442" s="170">
        <f t="shared" si="92"/>
        <v>0</v>
      </c>
      <c r="AZ442" s="170">
        <f t="shared" si="92"/>
        <v>0</v>
      </c>
      <c r="BA442" s="170">
        <f t="shared" si="92"/>
        <v>0</v>
      </c>
      <c r="BB442" s="170">
        <f t="shared" si="92"/>
        <v>0</v>
      </c>
      <c r="BC442" s="170">
        <f t="shared" si="92"/>
        <v>0</v>
      </c>
      <c r="BD442" s="170">
        <f t="shared" si="92"/>
        <v>0</v>
      </c>
      <c r="BE442" s="170">
        <f t="shared" si="92"/>
        <v>0</v>
      </c>
      <c r="BF442" s="67"/>
      <c r="BG442" s="67"/>
      <c r="BH442" s="180"/>
      <c r="BI442" s="194">
        <f>SUMPRODUCT(CHOOSE({1,2,3,4},D247,D312,D377,D507),CHOOSE({1,2,3,4},DL410,DL410,DL410,DL410))</f>
        <v>0</v>
      </c>
      <c r="BJ442" s="194">
        <f>SUMPRODUCT(CHOOSE({1,2,3,4},E247,E312,E377,E507),CHOOSE({1,2,3,4},DM410,DM410,DM410,DM410))</f>
        <v>0</v>
      </c>
      <c r="BK442" s="194">
        <f>SUMPRODUCT(CHOOSE({1,2,3,4},F247,F312,F377,F507),CHOOSE({1,2,3,4},DN410,DN410,DN410,DN410))</f>
        <v>0</v>
      </c>
      <c r="BL442" s="194">
        <f>SUMPRODUCT(CHOOSE({1,2,3,4},G247,G312,G377,G507),CHOOSE({1,2,3,4},DO410,DO410,DO410,DO410))</f>
        <v>0</v>
      </c>
      <c r="BM442" s="194">
        <f>SUMPRODUCT(CHOOSE({1,2,3,4},H247,H312,H377,H507),CHOOSE({1,2,3,4},DP410,DP410,DP410,DP410))</f>
        <v>0</v>
      </c>
      <c r="BN442" s="194">
        <f>SUMPRODUCT(CHOOSE({1,2,3,4},I247,I312,I377,I507),CHOOSE({1,2,3,4},DQ410,DQ410,DQ410,DQ410))</f>
        <v>0</v>
      </c>
      <c r="BO442" s="194">
        <f>SUMPRODUCT(CHOOSE({1,2,3,4},J247,J312,J377,J507),CHOOSE({1,2,3,4},DR410,DR410,DR410,DR410))</f>
        <v>0</v>
      </c>
      <c r="BP442" s="194">
        <f>SUMPRODUCT(CHOOSE({1,2,3,4},K247,K312,K377,K507),CHOOSE({1,2,3,4},DS410,DS410,DS410,DS410))</f>
        <v>0</v>
      </c>
      <c r="BQ442" s="194">
        <f>SUMPRODUCT(CHOOSE({1,2,3,4},L247,L312,L377,L507),CHOOSE({1,2,3,4},DT410,DT410,DT410,DT410))</f>
        <v>0</v>
      </c>
      <c r="BR442" s="194">
        <f>SUMPRODUCT(CHOOSE({1,2,3,4},M247,M312,M377,M507),CHOOSE({1,2,3,4},DU410,DU410,DU410,DU410))</f>
        <v>0</v>
      </c>
      <c r="BS442" s="194">
        <f>SUMPRODUCT(CHOOSE({1,2,3,4},N247,N312,N377,N507),CHOOSE({1,2,3,4},DV410,DV410,DV410,DV410))</f>
        <v>0</v>
      </c>
      <c r="BT442" s="194">
        <f>SUMPRODUCT(CHOOSE({1,2,3,4},O247,O312,O377,O507),CHOOSE({1,2,3,4},DW410,DW410,DW410,DW410))</f>
        <v>0</v>
      </c>
      <c r="BU442" s="194">
        <f>SUMPRODUCT(CHOOSE({1,2,3,4},P247,P312,P377,P507),CHOOSE({1,2,3,4},DX410,DX410,DX410,DX410))</f>
        <v>0</v>
      </c>
      <c r="BV442" s="194">
        <f>SUMPRODUCT(CHOOSE({1,2,3,4},Q247,Q312,Q377,Q507),CHOOSE({1,2,3,4},DY410,DY410,DY410,DY410))</f>
        <v>0</v>
      </c>
      <c r="BW442" s="194">
        <f>SUMPRODUCT(CHOOSE({1,2,3,4},R247,R312,R377,R507),CHOOSE({1,2,3,4},DZ410,DZ410,DZ410,DZ410))</f>
        <v>0</v>
      </c>
      <c r="BX442" s="194">
        <f>SUMPRODUCT(CHOOSE({1,2,3,4},S247,S312,S377,S507),CHOOSE({1,2,3,4},EA410,EA410,EA410,EA410))</f>
        <v>0</v>
      </c>
      <c r="BY442" s="194">
        <f>SUMPRODUCT(CHOOSE({1,2,3,4},T247,T312,T377,T507),CHOOSE({1,2,3,4},EB410,EB410,EB410,EB410))</f>
        <v>0</v>
      </c>
      <c r="BZ442" s="194">
        <f>SUMPRODUCT(CHOOSE({1,2,3,4},U247,U312,U377,U507),CHOOSE({1,2,3,4},EC410,EC410,EC410,EC410))</f>
        <v>0</v>
      </c>
      <c r="CA442" s="194">
        <f>SUMPRODUCT(CHOOSE({1,2,3,4},V247,V312,V377,V507),CHOOSE({1,2,3,4},ED410,ED410,ED410,ED410))</f>
        <v>0</v>
      </c>
      <c r="CB442" s="194">
        <f>SUMPRODUCT(CHOOSE({1,2,3,4},W247,W312,W377,W507),CHOOSE({1,2,3,4},EE410,EE410,EE410,EE410))</f>
        <v>0</v>
      </c>
      <c r="CC442" s="194">
        <f>SUMPRODUCT(CHOOSE({1,2,3,4},X247,X312,X377,X507),CHOOSE({1,2,3,4},EF410,EF410,EF410,EF410))</f>
        <v>0</v>
      </c>
      <c r="CD442" s="194">
        <f>SUMPRODUCT(CHOOSE({1,2,3,4},Y247,Y312,Y377,Y507),CHOOSE({1,2,3,4},EG410,EG410,EG410,EG410))</f>
        <v>0</v>
      </c>
      <c r="CE442" s="194">
        <f>SUMPRODUCT(CHOOSE({1,2,3,4},Z247,Z312,Z377,Z507),CHOOSE({1,2,3,4},EH410,EH410,EH410,EH410))</f>
        <v>0</v>
      </c>
      <c r="CF442" s="194">
        <f>SUMPRODUCT(CHOOSE({1,2,3,4},AA247,AA312,AA377,AA507),CHOOSE({1,2,3,4},EI410,EI410,EI410,EI410))</f>
        <v>0</v>
      </c>
      <c r="CG442" s="194">
        <f>SUMPRODUCT(CHOOSE({1,2,3,4},AB247,AB312,AB377,AB507),CHOOSE({1,2,3,4},EJ410,EJ410,EJ410,EJ410))</f>
        <v>0</v>
      </c>
    </row>
    <row r="443" spans="2:85" x14ac:dyDescent="0.3">
      <c r="B443" s="1">
        <v>12</v>
      </c>
      <c r="C443" s="1"/>
      <c r="D443" s="155"/>
      <c r="E443" s="155"/>
      <c r="F443" s="155"/>
      <c r="G443" s="155"/>
      <c r="H443" s="155"/>
      <c r="I443" s="155"/>
      <c r="J443" s="155"/>
      <c r="K443" s="155"/>
      <c r="L443" s="155"/>
      <c r="M443" s="155"/>
      <c r="N443" s="155"/>
      <c r="O443" s="155">
        <f t="shared" si="89"/>
        <v>0</v>
      </c>
      <c r="P443" s="155">
        <f t="shared" si="89"/>
        <v>0</v>
      </c>
      <c r="Q443" s="155">
        <f t="shared" si="89"/>
        <v>0</v>
      </c>
      <c r="R443" s="155">
        <f t="shared" si="89"/>
        <v>0</v>
      </c>
      <c r="S443" s="155">
        <f t="shared" si="89"/>
        <v>0</v>
      </c>
      <c r="T443" s="155">
        <f t="shared" si="89"/>
        <v>0</v>
      </c>
      <c r="U443" s="155">
        <f t="shared" si="89"/>
        <v>0</v>
      </c>
      <c r="V443" s="155">
        <f t="shared" si="89"/>
        <v>0</v>
      </c>
      <c r="W443" s="155">
        <f t="shared" si="89"/>
        <v>0</v>
      </c>
      <c r="X443" s="155">
        <f t="shared" si="89"/>
        <v>0</v>
      </c>
      <c r="Y443" s="155">
        <f t="shared" si="89"/>
        <v>0</v>
      </c>
      <c r="Z443" s="155">
        <f t="shared" si="89"/>
        <v>0</v>
      </c>
      <c r="AA443" s="155">
        <f t="shared" si="89"/>
        <v>0</v>
      </c>
      <c r="AB443" s="155">
        <f t="shared" si="89"/>
        <v>0</v>
      </c>
      <c r="AC443" s="156"/>
      <c r="AD443" s="156"/>
      <c r="AE443" s="156"/>
      <c r="AF443" s="156"/>
      <c r="AG443" s="170">
        <f t="shared" si="91"/>
        <v>0</v>
      </c>
      <c r="AH443" s="170">
        <f t="shared" si="91"/>
        <v>0</v>
      </c>
      <c r="AI443" s="170">
        <f t="shared" si="91"/>
        <v>0</v>
      </c>
      <c r="AJ443" s="170">
        <f t="shared" si="91"/>
        <v>0</v>
      </c>
      <c r="AK443" s="170">
        <f t="shared" si="91"/>
        <v>0</v>
      </c>
      <c r="AL443" s="170">
        <f t="shared" si="91"/>
        <v>0</v>
      </c>
      <c r="AM443" s="170">
        <f t="shared" si="91"/>
        <v>0</v>
      </c>
      <c r="AN443" s="170">
        <f t="shared" si="91"/>
        <v>0</v>
      </c>
      <c r="AO443" s="170">
        <f t="shared" si="91"/>
        <v>0</v>
      </c>
      <c r="AP443" s="170">
        <f t="shared" si="91"/>
        <v>0</v>
      </c>
      <c r="AQ443" s="170">
        <f t="shared" si="91"/>
        <v>0</v>
      </c>
      <c r="AR443" s="170">
        <f t="shared" si="91"/>
        <v>0</v>
      </c>
      <c r="AS443" s="170">
        <f t="shared" si="91"/>
        <v>0</v>
      </c>
      <c r="AT443" s="170">
        <f t="shared" si="91"/>
        <v>0</v>
      </c>
      <c r="AU443" s="170">
        <f t="shared" si="91"/>
        <v>0</v>
      </c>
      <c r="AV443" s="170">
        <f t="shared" si="91"/>
        <v>0</v>
      </c>
      <c r="AW443" s="170">
        <f t="shared" si="92"/>
        <v>0</v>
      </c>
      <c r="AX443" s="170">
        <f t="shared" si="92"/>
        <v>0</v>
      </c>
      <c r="AY443" s="170">
        <f t="shared" si="92"/>
        <v>0</v>
      </c>
      <c r="AZ443" s="170">
        <f t="shared" si="92"/>
        <v>0</v>
      </c>
      <c r="BA443" s="170">
        <f t="shared" si="92"/>
        <v>0</v>
      </c>
      <c r="BB443" s="170">
        <f t="shared" si="92"/>
        <v>0</v>
      </c>
      <c r="BC443" s="170">
        <f t="shared" si="92"/>
        <v>0</v>
      </c>
      <c r="BD443" s="170">
        <f t="shared" si="92"/>
        <v>0</v>
      </c>
      <c r="BE443" s="170">
        <f t="shared" si="92"/>
        <v>0</v>
      </c>
      <c r="BF443" s="67"/>
      <c r="BG443" s="67"/>
      <c r="BH443" s="52"/>
      <c r="BI443" s="194">
        <f>SUMPRODUCT(CHOOSE({1,2,3,4},D248,D313,D378,D508),CHOOSE({1,2,3,4},DL411,DL411,DL411,DL411))</f>
        <v>0</v>
      </c>
      <c r="BJ443" s="194">
        <f>SUMPRODUCT(CHOOSE({1,2,3,4},E248,E313,E378,E508),CHOOSE({1,2,3,4},DM411,DM411,DM411,DM411))</f>
        <v>0</v>
      </c>
      <c r="BK443" s="194">
        <f>SUMPRODUCT(CHOOSE({1,2,3,4},F248,F313,F378,F508),CHOOSE({1,2,3,4},DN411,DN411,DN411,DN411))</f>
        <v>0</v>
      </c>
      <c r="BL443" s="194">
        <f>SUMPRODUCT(CHOOSE({1,2,3,4},G248,G313,G378,G508),CHOOSE({1,2,3,4},DO411,DO411,DO411,DO411))</f>
        <v>0</v>
      </c>
      <c r="BM443" s="194">
        <f>SUMPRODUCT(CHOOSE({1,2,3,4},H248,H313,H378,H508),CHOOSE({1,2,3,4},DP411,DP411,DP411,DP411))</f>
        <v>0</v>
      </c>
      <c r="BN443" s="194">
        <f>SUMPRODUCT(CHOOSE({1,2,3,4},I248,I313,I378,I508),CHOOSE({1,2,3,4},DQ411,DQ411,DQ411,DQ411))</f>
        <v>0</v>
      </c>
      <c r="BO443" s="194">
        <f>SUMPRODUCT(CHOOSE({1,2,3,4},J248,J313,J378,J508),CHOOSE({1,2,3,4},DR411,DR411,DR411,DR411))</f>
        <v>0</v>
      </c>
      <c r="BP443" s="194">
        <f>SUMPRODUCT(CHOOSE({1,2,3,4},K248,K313,K378,K508),CHOOSE({1,2,3,4},DS411,DS411,DS411,DS411))</f>
        <v>0</v>
      </c>
      <c r="BQ443" s="194">
        <f>SUMPRODUCT(CHOOSE({1,2,3,4},L248,L313,L378,L508),CHOOSE({1,2,3,4},DT411,DT411,DT411,DT411))</f>
        <v>0</v>
      </c>
      <c r="BR443" s="194">
        <f>SUMPRODUCT(CHOOSE({1,2,3,4},M248,M313,M378,M508),CHOOSE({1,2,3,4},DU411,DU411,DU411,DU411))</f>
        <v>0</v>
      </c>
      <c r="BS443" s="194">
        <f>SUMPRODUCT(CHOOSE({1,2,3,4},N248,N313,N378,N508),CHOOSE({1,2,3,4},DV411,DV411,DV411,DV411))</f>
        <v>0</v>
      </c>
      <c r="BT443" s="194">
        <f>SUMPRODUCT(CHOOSE({1,2,3,4},O248,O313,O378,O508),CHOOSE({1,2,3,4},DW411,DW411,DW411,DW411))</f>
        <v>0</v>
      </c>
      <c r="BU443" s="194">
        <f>SUMPRODUCT(CHOOSE({1,2,3,4},P248,P313,P378,P508),CHOOSE({1,2,3,4},DX411,DX411,DX411,DX411))</f>
        <v>0</v>
      </c>
      <c r="BV443" s="194">
        <f>SUMPRODUCT(CHOOSE({1,2,3,4},Q248,Q313,Q378,Q508),CHOOSE({1,2,3,4},DY411,DY411,DY411,DY411))</f>
        <v>0</v>
      </c>
      <c r="BW443" s="194">
        <f>SUMPRODUCT(CHOOSE({1,2,3,4},R248,R313,R378,R508),CHOOSE({1,2,3,4},DZ411,DZ411,DZ411,DZ411))</f>
        <v>0</v>
      </c>
      <c r="BX443" s="194">
        <f>SUMPRODUCT(CHOOSE({1,2,3,4},S248,S313,S378,S508),CHOOSE({1,2,3,4},EA411,EA411,EA411,EA411))</f>
        <v>0</v>
      </c>
      <c r="BY443" s="194">
        <f>SUMPRODUCT(CHOOSE({1,2,3,4},T248,T313,T378,T508),CHOOSE({1,2,3,4},EB411,EB411,EB411,EB411))</f>
        <v>0</v>
      </c>
      <c r="BZ443" s="194">
        <f>SUMPRODUCT(CHOOSE({1,2,3,4},U248,U313,U378,U508),CHOOSE({1,2,3,4},EC411,EC411,EC411,EC411))</f>
        <v>0</v>
      </c>
      <c r="CA443" s="194">
        <f>SUMPRODUCT(CHOOSE({1,2,3,4},V248,V313,V378,V508),CHOOSE({1,2,3,4},ED411,ED411,ED411,ED411))</f>
        <v>0</v>
      </c>
      <c r="CB443" s="194">
        <f>SUMPRODUCT(CHOOSE({1,2,3,4},W248,W313,W378,W508),CHOOSE({1,2,3,4},EE411,EE411,EE411,EE411))</f>
        <v>0</v>
      </c>
      <c r="CC443" s="194">
        <f>SUMPRODUCT(CHOOSE({1,2,3,4},X248,X313,X378,X508),CHOOSE({1,2,3,4},EF411,EF411,EF411,EF411))</f>
        <v>0</v>
      </c>
      <c r="CD443" s="194">
        <f>SUMPRODUCT(CHOOSE({1,2,3,4},Y248,Y313,Y378,Y508),CHOOSE({1,2,3,4},EG411,EG411,EG411,EG411))</f>
        <v>0</v>
      </c>
      <c r="CE443" s="194">
        <f>SUMPRODUCT(CHOOSE({1,2,3,4},Z248,Z313,Z378,Z508),CHOOSE({1,2,3,4},EH411,EH411,EH411,EH411))</f>
        <v>0</v>
      </c>
      <c r="CF443" s="194">
        <f>SUMPRODUCT(CHOOSE({1,2,3,4},AA248,AA313,AA378,AA508),CHOOSE({1,2,3,4},EI411,EI411,EI411,EI411))</f>
        <v>0</v>
      </c>
      <c r="CG443" s="194">
        <f>SUMPRODUCT(CHOOSE({1,2,3,4},AB248,AB313,AB378,AB508),CHOOSE({1,2,3,4},EJ411,EJ411,EJ411,EJ411))</f>
        <v>0</v>
      </c>
    </row>
    <row r="444" spans="2:85" x14ac:dyDescent="0.3">
      <c r="B444" s="1">
        <v>13</v>
      </c>
      <c r="C444" s="1"/>
      <c r="D444" s="155"/>
      <c r="E444" s="155"/>
      <c r="F444" s="155"/>
      <c r="G444" s="155"/>
      <c r="H444" s="155"/>
      <c r="I444" s="155"/>
      <c r="J444" s="155"/>
      <c r="K444" s="155"/>
      <c r="L444" s="155"/>
      <c r="M444" s="155"/>
      <c r="N444" s="155"/>
      <c r="O444" s="155"/>
      <c r="P444" s="155">
        <f t="shared" si="89"/>
        <v>0</v>
      </c>
      <c r="Q444" s="155">
        <f t="shared" si="89"/>
        <v>0</v>
      </c>
      <c r="R444" s="155">
        <f t="shared" si="89"/>
        <v>0</v>
      </c>
      <c r="S444" s="155">
        <f t="shared" si="89"/>
        <v>0</v>
      </c>
      <c r="T444" s="155">
        <f t="shared" si="89"/>
        <v>0</v>
      </c>
      <c r="U444" s="155">
        <f t="shared" si="89"/>
        <v>0</v>
      </c>
      <c r="V444" s="155">
        <f t="shared" si="89"/>
        <v>0</v>
      </c>
      <c r="W444" s="155">
        <f t="shared" si="89"/>
        <v>0</v>
      </c>
      <c r="X444" s="155">
        <f t="shared" si="89"/>
        <v>0</v>
      </c>
      <c r="Y444" s="155">
        <f t="shared" si="89"/>
        <v>0</v>
      </c>
      <c r="Z444" s="155">
        <f t="shared" si="89"/>
        <v>0</v>
      </c>
      <c r="AA444" s="155">
        <f t="shared" si="89"/>
        <v>0</v>
      </c>
      <c r="AB444" s="155">
        <f t="shared" si="89"/>
        <v>0</v>
      </c>
      <c r="AC444" s="156"/>
      <c r="AD444" s="156"/>
      <c r="AE444" s="156"/>
      <c r="AF444" s="156"/>
      <c r="AG444" s="170">
        <f t="shared" si="91"/>
        <v>0</v>
      </c>
      <c r="AH444" s="170">
        <f t="shared" si="91"/>
        <v>0</v>
      </c>
      <c r="AI444" s="170">
        <f t="shared" si="91"/>
        <v>0</v>
      </c>
      <c r="AJ444" s="170">
        <f t="shared" si="91"/>
        <v>0</v>
      </c>
      <c r="AK444" s="170">
        <f t="shared" si="91"/>
        <v>0</v>
      </c>
      <c r="AL444" s="170">
        <f t="shared" si="91"/>
        <v>0</v>
      </c>
      <c r="AM444" s="170">
        <f t="shared" si="91"/>
        <v>0</v>
      </c>
      <c r="AN444" s="170">
        <f t="shared" si="91"/>
        <v>0</v>
      </c>
      <c r="AO444" s="170">
        <f t="shared" si="91"/>
        <v>0</v>
      </c>
      <c r="AP444" s="170">
        <f t="shared" si="91"/>
        <v>0</v>
      </c>
      <c r="AQ444" s="170">
        <f t="shared" si="91"/>
        <v>0</v>
      </c>
      <c r="AR444" s="170">
        <f t="shared" si="91"/>
        <v>0</v>
      </c>
      <c r="AS444" s="170">
        <f t="shared" si="91"/>
        <v>0</v>
      </c>
      <c r="AT444" s="170">
        <f t="shared" si="91"/>
        <v>0</v>
      </c>
      <c r="AU444" s="170">
        <f t="shared" si="91"/>
        <v>0</v>
      </c>
      <c r="AV444" s="170">
        <f t="shared" si="91"/>
        <v>0</v>
      </c>
      <c r="AW444" s="170">
        <f t="shared" si="92"/>
        <v>0</v>
      </c>
      <c r="AX444" s="170">
        <f t="shared" si="92"/>
        <v>0</v>
      </c>
      <c r="AY444" s="170">
        <f t="shared" si="92"/>
        <v>0</v>
      </c>
      <c r="AZ444" s="170">
        <f t="shared" si="92"/>
        <v>0</v>
      </c>
      <c r="BA444" s="170">
        <f t="shared" si="92"/>
        <v>0</v>
      </c>
      <c r="BB444" s="170">
        <f t="shared" si="92"/>
        <v>0</v>
      </c>
      <c r="BC444" s="170">
        <f t="shared" si="92"/>
        <v>0</v>
      </c>
      <c r="BD444" s="170">
        <f t="shared" si="92"/>
        <v>0</v>
      </c>
      <c r="BE444" s="170">
        <f t="shared" si="92"/>
        <v>0</v>
      </c>
      <c r="BF444" s="67"/>
      <c r="BG444" s="67"/>
      <c r="BH444" s="52"/>
      <c r="BI444" s="194">
        <f>SUMPRODUCT(CHOOSE({1,2,3,4},D249,D314,D379,D509),CHOOSE({1,2,3,4},DL412,DL412,DL412,DL412))</f>
        <v>0</v>
      </c>
      <c r="BJ444" s="194">
        <f>SUMPRODUCT(CHOOSE({1,2,3,4},E249,E314,E379,E509),CHOOSE({1,2,3,4},DM412,DM412,DM412,DM412))</f>
        <v>0</v>
      </c>
      <c r="BK444" s="194">
        <f>SUMPRODUCT(CHOOSE({1,2,3,4},F249,F314,F379,F509),CHOOSE({1,2,3,4},DN412,DN412,DN412,DN412))</f>
        <v>0</v>
      </c>
      <c r="BL444" s="194">
        <f>SUMPRODUCT(CHOOSE({1,2,3,4},G249,G314,G379,G509),CHOOSE({1,2,3,4},DO412,DO412,DO412,DO412))</f>
        <v>0</v>
      </c>
      <c r="BM444" s="194">
        <f>SUMPRODUCT(CHOOSE({1,2,3,4},H249,H314,H379,H509),CHOOSE({1,2,3,4},DP412,DP412,DP412,DP412))</f>
        <v>0</v>
      </c>
      <c r="BN444" s="194">
        <f>SUMPRODUCT(CHOOSE({1,2,3,4},I249,I314,I379,I509),CHOOSE({1,2,3,4},DQ412,DQ412,DQ412,DQ412))</f>
        <v>0</v>
      </c>
      <c r="BO444" s="194">
        <f>SUMPRODUCT(CHOOSE({1,2,3,4},J249,J314,J379,J509),CHOOSE({1,2,3,4},DR412,DR412,DR412,DR412))</f>
        <v>0</v>
      </c>
      <c r="BP444" s="194">
        <f>SUMPRODUCT(CHOOSE({1,2,3,4},K249,K314,K379,K509),CHOOSE({1,2,3,4},DS412,DS412,DS412,DS412))</f>
        <v>0</v>
      </c>
      <c r="BQ444" s="194">
        <f>SUMPRODUCT(CHOOSE({1,2,3,4},L249,L314,L379,L509),CHOOSE({1,2,3,4},DT412,DT412,DT412,DT412))</f>
        <v>0</v>
      </c>
      <c r="BR444" s="194">
        <f>SUMPRODUCT(CHOOSE({1,2,3,4},M249,M314,M379,M509),CHOOSE({1,2,3,4},DU412,DU412,DU412,DU412))</f>
        <v>0</v>
      </c>
      <c r="BS444" s="194">
        <f>SUMPRODUCT(CHOOSE({1,2,3,4},N249,N314,N379,N509),CHOOSE({1,2,3,4},DV412,DV412,DV412,DV412))</f>
        <v>0</v>
      </c>
      <c r="BT444" s="194">
        <f>SUMPRODUCT(CHOOSE({1,2,3,4},O249,O314,O379,O509),CHOOSE({1,2,3,4},DW412,DW412,DW412,DW412))</f>
        <v>0</v>
      </c>
      <c r="BU444" s="194">
        <f>SUMPRODUCT(CHOOSE({1,2,3,4},P249,P314,P379,P509),CHOOSE({1,2,3,4},DX412,DX412,DX412,DX412))</f>
        <v>0</v>
      </c>
      <c r="BV444" s="194">
        <f>SUMPRODUCT(CHOOSE({1,2,3,4},Q249,Q314,Q379,Q509),CHOOSE({1,2,3,4},DY412,DY412,DY412,DY412))</f>
        <v>0</v>
      </c>
      <c r="BW444" s="194">
        <f>SUMPRODUCT(CHOOSE({1,2,3,4},R249,R314,R379,R509),CHOOSE({1,2,3,4},DZ412,DZ412,DZ412,DZ412))</f>
        <v>0</v>
      </c>
      <c r="BX444" s="194">
        <f>SUMPRODUCT(CHOOSE({1,2,3,4},S249,S314,S379,S509),CHOOSE({1,2,3,4},EA412,EA412,EA412,EA412))</f>
        <v>0</v>
      </c>
      <c r="BY444" s="194">
        <f>SUMPRODUCT(CHOOSE({1,2,3,4},T249,T314,T379,T509),CHOOSE({1,2,3,4},EB412,EB412,EB412,EB412))</f>
        <v>0</v>
      </c>
      <c r="BZ444" s="194">
        <f>SUMPRODUCT(CHOOSE({1,2,3,4},U249,U314,U379,U509),CHOOSE({1,2,3,4},EC412,EC412,EC412,EC412))</f>
        <v>0</v>
      </c>
      <c r="CA444" s="194">
        <f>SUMPRODUCT(CHOOSE({1,2,3,4},V249,V314,V379,V509),CHOOSE({1,2,3,4},ED412,ED412,ED412,ED412))</f>
        <v>0</v>
      </c>
      <c r="CB444" s="194">
        <f>SUMPRODUCT(CHOOSE({1,2,3,4},W249,W314,W379,W509),CHOOSE({1,2,3,4},EE412,EE412,EE412,EE412))</f>
        <v>0</v>
      </c>
      <c r="CC444" s="194">
        <f>SUMPRODUCT(CHOOSE({1,2,3,4},X249,X314,X379,X509),CHOOSE({1,2,3,4},EF412,EF412,EF412,EF412))</f>
        <v>0</v>
      </c>
      <c r="CD444" s="194">
        <f>SUMPRODUCT(CHOOSE({1,2,3,4},Y249,Y314,Y379,Y509),CHOOSE({1,2,3,4},EG412,EG412,EG412,EG412))</f>
        <v>0</v>
      </c>
      <c r="CE444" s="194">
        <f>SUMPRODUCT(CHOOSE({1,2,3,4},Z249,Z314,Z379,Z509),CHOOSE({1,2,3,4},EH412,EH412,EH412,EH412))</f>
        <v>0</v>
      </c>
      <c r="CF444" s="194">
        <f>SUMPRODUCT(CHOOSE({1,2,3,4},AA249,AA314,AA379,AA509),CHOOSE({1,2,3,4},EI412,EI412,EI412,EI412))</f>
        <v>0</v>
      </c>
      <c r="CG444" s="194">
        <f>SUMPRODUCT(CHOOSE({1,2,3,4},AB249,AB314,AB379,AB509),CHOOSE({1,2,3,4},EJ412,EJ412,EJ412,EJ412))</f>
        <v>0</v>
      </c>
    </row>
    <row r="445" spans="2:85" x14ac:dyDescent="0.3">
      <c r="B445" s="1">
        <v>14</v>
      </c>
      <c r="C445" s="1"/>
      <c r="D445" s="155"/>
      <c r="E445" s="155"/>
      <c r="F445" s="155"/>
      <c r="G445" s="155"/>
      <c r="H445" s="155"/>
      <c r="I445" s="155"/>
      <c r="J445" s="155"/>
      <c r="K445" s="155"/>
      <c r="L445" s="155"/>
      <c r="M445" s="155"/>
      <c r="N445" s="155"/>
      <c r="O445" s="155"/>
      <c r="P445" s="155"/>
      <c r="Q445" s="155">
        <f t="shared" si="89"/>
        <v>0</v>
      </c>
      <c r="R445" s="155">
        <f t="shared" si="89"/>
        <v>0</v>
      </c>
      <c r="S445" s="155">
        <f t="shared" si="89"/>
        <v>0</v>
      </c>
      <c r="T445" s="155">
        <f t="shared" si="89"/>
        <v>0</v>
      </c>
      <c r="U445" s="155">
        <f t="shared" si="89"/>
        <v>0</v>
      </c>
      <c r="V445" s="155">
        <f t="shared" si="89"/>
        <v>0</v>
      </c>
      <c r="W445" s="155">
        <f t="shared" si="89"/>
        <v>0</v>
      </c>
      <c r="X445" s="155">
        <f t="shared" si="89"/>
        <v>0</v>
      </c>
      <c r="Y445" s="155">
        <f>(VLOOKUP(X90,ColMort,$A$4,FALSE)-1)*X154*CC413</f>
        <v>0</v>
      </c>
      <c r="Z445" s="155">
        <f>(VLOOKUP(Y90,ColMort,$A$4,FALSE)-1)*Y154*CD413</f>
        <v>0</v>
      </c>
      <c r="AA445" s="155">
        <f>(VLOOKUP(Z90,ColMort,$A$4,FALSE)-1)*Z154*CE413</f>
        <v>0</v>
      </c>
      <c r="AB445" s="155">
        <f>(VLOOKUP(AA90,ColMort,$A$4,FALSE)-1)*AA154*CF413</f>
        <v>0</v>
      </c>
      <c r="AC445" s="156"/>
      <c r="AD445" s="156"/>
      <c r="AE445" s="156"/>
      <c r="AF445" s="156"/>
      <c r="AG445" s="170">
        <f t="shared" si="91"/>
        <v>0</v>
      </c>
      <c r="AH445" s="170">
        <f t="shared" si="91"/>
        <v>0</v>
      </c>
      <c r="AI445" s="170">
        <f t="shared" si="91"/>
        <v>0</v>
      </c>
      <c r="AJ445" s="170">
        <f t="shared" si="91"/>
        <v>0</v>
      </c>
      <c r="AK445" s="170">
        <f t="shared" si="91"/>
        <v>0</v>
      </c>
      <c r="AL445" s="170">
        <f t="shared" si="91"/>
        <v>0</v>
      </c>
      <c r="AM445" s="170">
        <f t="shared" si="91"/>
        <v>0</v>
      </c>
      <c r="AN445" s="170">
        <f t="shared" si="91"/>
        <v>0</v>
      </c>
      <c r="AO445" s="170">
        <f t="shared" si="91"/>
        <v>0</v>
      </c>
      <c r="AP445" s="170">
        <f t="shared" si="91"/>
        <v>0</v>
      </c>
      <c r="AQ445" s="170">
        <f t="shared" si="91"/>
        <v>0</v>
      </c>
      <c r="AR445" s="170">
        <f t="shared" si="91"/>
        <v>0</v>
      </c>
      <c r="AS445" s="170">
        <f t="shared" si="91"/>
        <v>0</v>
      </c>
      <c r="AT445" s="170">
        <f t="shared" si="91"/>
        <v>0</v>
      </c>
      <c r="AU445" s="170">
        <f t="shared" si="91"/>
        <v>0</v>
      </c>
      <c r="AV445" s="170">
        <f t="shared" si="91"/>
        <v>0</v>
      </c>
      <c r="AW445" s="170">
        <f t="shared" si="92"/>
        <v>0</v>
      </c>
      <c r="AX445" s="170">
        <f t="shared" si="92"/>
        <v>0</v>
      </c>
      <c r="AY445" s="170">
        <f t="shared" si="92"/>
        <v>0</v>
      </c>
      <c r="AZ445" s="170">
        <f t="shared" si="92"/>
        <v>0</v>
      </c>
      <c r="BA445" s="170">
        <f t="shared" si="92"/>
        <v>0</v>
      </c>
      <c r="BB445" s="170">
        <f t="shared" si="92"/>
        <v>0</v>
      </c>
      <c r="BC445" s="170">
        <f t="shared" si="92"/>
        <v>0</v>
      </c>
      <c r="BD445" s="170">
        <f t="shared" si="92"/>
        <v>0</v>
      </c>
      <c r="BE445" s="170">
        <f t="shared" si="92"/>
        <v>0</v>
      </c>
      <c r="BF445" s="67"/>
      <c r="BG445" s="67"/>
      <c r="BH445" s="52"/>
      <c r="BI445" s="194">
        <f>SUMPRODUCT(CHOOSE({1,2,3,4},D250,D315,D380,D510),CHOOSE({1,2,3,4},DL413,DL413,DL413,DL413))</f>
        <v>0</v>
      </c>
      <c r="BJ445" s="194">
        <f>SUMPRODUCT(CHOOSE({1,2,3,4},E250,E315,E380,E510),CHOOSE({1,2,3,4},DM413,DM413,DM413,DM413))</f>
        <v>0</v>
      </c>
      <c r="BK445" s="194">
        <f>SUMPRODUCT(CHOOSE({1,2,3,4},F250,F315,F380,F510),CHOOSE({1,2,3,4},DN413,DN413,DN413,DN413))</f>
        <v>0</v>
      </c>
      <c r="BL445" s="194">
        <f>SUMPRODUCT(CHOOSE({1,2,3,4},G250,G315,G380,G510),CHOOSE({1,2,3,4},DO413,DO413,DO413,DO413))</f>
        <v>0</v>
      </c>
      <c r="BM445" s="194">
        <f>SUMPRODUCT(CHOOSE({1,2,3,4},H250,H315,H380,H510),CHOOSE({1,2,3,4},DP413,DP413,DP413,DP413))</f>
        <v>0</v>
      </c>
      <c r="BN445" s="194">
        <f>SUMPRODUCT(CHOOSE({1,2,3,4},I250,I315,I380,I510),CHOOSE({1,2,3,4},DQ413,DQ413,DQ413,DQ413))</f>
        <v>0</v>
      </c>
      <c r="BO445" s="194">
        <f>SUMPRODUCT(CHOOSE({1,2,3,4},J250,J315,J380,J510),CHOOSE({1,2,3,4},DR413,DR413,DR413,DR413))</f>
        <v>0</v>
      </c>
      <c r="BP445" s="194">
        <f>SUMPRODUCT(CHOOSE({1,2,3,4},K250,K315,K380,K510),CHOOSE({1,2,3,4},DS413,DS413,DS413,DS413))</f>
        <v>0</v>
      </c>
      <c r="BQ445" s="194">
        <f>SUMPRODUCT(CHOOSE({1,2,3,4},L250,L315,L380,L510),CHOOSE({1,2,3,4},DT413,DT413,DT413,DT413))</f>
        <v>0</v>
      </c>
      <c r="BR445" s="194">
        <f>SUMPRODUCT(CHOOSE({1,2,3,4},M250,M315,M380,M510),CHOOSE({1,2,3,4},DU413,DU413,DU413,DU413))</f>
        <v>0</v>
      </c>
      <c r="BS445" s="194">
        <f>SUMPRODUCT(CHOOSE({1,2,3,4},N250,N315,N380,N510),CHOOSE({1,2,3,4},DV413,DV413,DV413,DV413))</f>
        <v>0</v>
      </c>
      <c r="BT445" s="194">
        <f>SUMPRODUCT(CHOOSE({1,2,3,4},O250,O315,O380,O510),CHOOSE({1,2,3,4},DW413,DW413,DW413,DW413))</f>
        <v>0</v>
      </c>
      <c r="BU445" s="194">
        <f>SUMPRODUCT(CHOOSE({1,2,3,4},P250,P315,P380,P510),CHOOSE({1,2,3,4},DX413,DX413,DX413,DX413))</f>
        <v>0</v>
      </c>
      <c r="BV445" s="194">
        <f>SUMPRODUCT(CHOOSE({1,2,3,4},Q250,Q315,Q380,Q510),CHOOSE({1,2,3,4},DY413,DY413,DY413,DY413))</f>
        <v>0</v>
      </c>
      <c r="BW445" s="194">
        <f>SUMPRODUCT(CHOOSE({1,2,3,4},R250,R315,R380,R510),CHOOSE({1,2,3,4},DZ413,DZ413,DZ413,DZ413))</f>
        <v>0</v>
      </c>
      <c r="BX445" s="194">
        <f>SUMPRODUCT(CHOOSE({1,2,3,4},S250,S315,S380,S510),CHOOSE({1,2,3,4},EA413,EA413,EA413,EA413))</f>
        <v>0</v>
      </c>
      <c r="BY445" s="194">
        <f>SUMPRODUCT(CHOOSE({1,2,3,4},T250,T315,T380,T510),CHOOSE({1,2,3,4},EB413,EB413,EB413,EB413))</f>
        <v>0</v>
      </c>
      <c r="BZ445" s="194">
        <f>SUMPRODUCT(CHOOSE({1,2,3,4},U250,U315,U380,U510),CHOOSE({1,2,3,4},EC413,EC413,EC413,EC413))</f>
        <v>0</v>
      </c>
      <c r="CA445" s="194">
        <f>SUMPRODUCT(CHOOSE({1,2,3,4},V250,V315,V380,V510),CHOOSE({1,2,3,4},ED413,ED413,ED413,ED413))</f>
        <v>0</v>
      </c>
      <c r="CB445" s="194">
        <f>SUMPRODUCT(CHOOSE({1,2,3,4},W250,W315,W380,W510),CHOOSE({1,2,3,4},EE413,EE413,EE413,EE413))</f>
        <v>0</v>
      </c>
      <c r="CC445" s="194">
        <f>SUMPRODUCT(CHOOSE({1,2,3,4},X250,X315,X380,X510),CHOOSE({1,2,3,4},EF413,EF413,EF413,EF413))</f>
        <v>0</v>
      </c>
      <c r="CD445" s="194">
        <f>SUMPRODUCT(CHOOSE({1,2,3,4},Y250,Y315,Y380,Y510),CHOOSE({1,2,3,4},EG413,EG413,EG413,EG413))</f>
        <v>0</v>
      </c>
      <c r="CE445" s="194">
        <f>SUMPRODUCT(CHOOSE({1,2,3,4},Z250,Z315,Z380,Z510),CHOOSE({1,2,3,4},EH413,EH413,EH413,EH413))</f>
        <v>0</v>
      </c>
      <c r="CF445" s="194">
        <f>SUMPRODUCT(CHOOSE({1,2,3,4},AA250,AA315,AA380,AA510),CHOOSE({1,2,3,4},EI413,EI413,EI413,EI413))</f>
        <v>0</v>
      </c>
      <c r="CG445" s="194">
        <f>SUMPRODUCT(CHOOSE({1,2,3,4},AB250,AB315,AB380,AB510),CHOOSE({1,2,3,4},EJ413,EJ413,EJ413,EJ413))</f>
        <v>0</v>
      </c>
    </row>
    <row r="446" spans="2:85" x14ac:dyDescent="0.3">
      <c r="B446" s="1">
        <v>15</v>
      </c>
      <c r="C446" s="1"/>
      <c r="D446" s="155"/>
      <c r="E446" s="155"/>
      <c r="F446" s="155"/>
      <c r="G446" s="155"/>
      <c r="H446" s="155"/>
      <c r="I446" s="155"/>
      <c r="J446" s="155"/>
      <c r="K446" s="155"/>
      <c r="L446" s="155"/>
      <c r="M446" s="155"/>
      <c r="N446" s="155"/>
      <c r="O446" s="155"/>
      <c r="P446" s="155"/>
      <c r="Q446" s="155"/>
      <c r="R446" s="155">
        <f t="shared" ref="R446:AB451" si="93">(VLOOKUP(Q91,ColMort,$A$4,FALSE)-1)*Q155*BV414</f>
        <v>0</v>
      </c>
      <c r="S446" s="155">
        <f t="shared" si="93"/>
        <v>0</v>
      </c>
      <c r="T446" s="155">
        <f t="shared" si="93"/>
        <v>0</v>
      </c>
      <c r="U446" s="155">
        <f t="shared" si="93"/>
        <v>0</v>
      </c>
      <c r="V446" s="155">
        <f t="shared" si="93"/>
        <v>0</v>
      </c>
      <c r="W446" s="155">
        <f t="shared" si="93"/>
        <v>0</v>
      </c>
      <c r="X446" s="155">
        <f t="shared" si="93"/>
        <v>0</v>
      </c>
      <c r="Y446" s="155">
        <f t="shared" si="93"/>
        <v>0</v>
      </c>
      <c r="Z446" s="155">
        <f t="shared" si="93"/>
        <v>0</v>
      </c>
      <c r="AA446" s="155">
        <f t="shared" si="93"/>
        <v>0</v>
      </c>
      <c r="AB446" s="155">
        <f t="shared" si="93"/>
        <v>0</v>
      </c>
      <c r="AC446" s="156"/>
      <c r="AD446" s="156"/>
      <c r="AE446" s="156"/>
      <c r="AF446" s="156"/>
      <c r="AG446" s="170">
        <f t="shared" si="91"/>
        <v>0</v>
      </c>
      <c r="AH446" s="170">
        <f t="shared" si="91"/>
        <v>0</v>
      </c>
      <c r="AI446" s="170">
        <f t="shared" si="91"/>
        <v>0</v>
      </c>
      <c r="AJ446" s="170">
        <f t="shared" si="91"/>
        <v>0</v>
      </c>
      <c r="AK446" s="170">
        <f t="shared" si="91"/>
        <v>0</v>
      </c>
      <c r="AL446" s="170">
        <f t="shared" si="91"/>
        <v>0</v>
      </c>
      <c r="AM446" s="170">
        <f t="shared" si="91"/>
        <v>0</v>
      </c>
      <c r="AN446" s="170">
        <f t="shared" si="91"/>
        <v>0</v>
      </c>
      <c r="AO446" s="170">
        <f t="shared" si="91"/>
        <v>0</v>
      </c>
      <c r="AP446" s="170">
        <f t="shared" si="91"/>
        <v>0</v>
      </c>
      <c r="AQ446" s="170">
        <f t="shared" si="91"/>
        <v>0</v>
      </c>
      <c r="AR446" s="170">
        <f t="shared" si="91"/>
        <v>0</v>
      </c>
      <c r="AS446" s="170">
        <f t="shared" si="91"/>
        <v>0</v>
      </c>
      <c r="AT446" s="170">
        <f t="shared" si="91"/>
        <v>0</v>
      </c>
      <c r="AU446" s="170">
        <f t="shared" si="91"/>
        <v>0</v>
      </c>
      <c r="AV446" s="170">
        <f t="shared" si="91"/>
        <v>0</v>
      </c>
      <c r="AW446" s="170">
        <f t="shared" si="92"/>
        <v>0</v>
      </c>
      <c r="AX446" s="170">
        <f t="shared" si="92"/>
        <v>0</v>
      </c>
      <c r="AY446" s="170">
        <f t="shared" si="92"/>
        <v>0</v>
      </c>
      <c r="AZ446" s="170">
        <f t="shared" si="92"/>
        <v>0</v>
      </c>
      <c r="BA446" s="170">
        <f t="shared" si="92"/>
        <v>0</v>
      </c>
      <c r="BB446" s="170">
        <f t="shared" si="92"/>
        <v>0</v>
      </c>
      <c r="BC446" s="170">
        <f t="shared" si="92"/>
        <v>0</v>
      </c>
      <c r="BD446" s="170">
        <f t="shared" si="92"/>
        <v>0</v>
      </c>
      <c r="BE446" s="170">
        <f t="shared" si="92"/>
        <v>0</v>
      </c>
      <c r="BF446" s="67"/>
      <c r="BG446" s="67"/>
      <c r="BH446" s="52"/>
      <c r="BI446" s="194">
        <f>SUMPRODUCT(CHOOSE({1,2,3,4},D251,D316,D381,D511),CHOOSE({1,2,3,4},DL414,DL414,DL414,DL414))</f>
        <v>0</v>
      </c>
      <c r="BJ446" s="194">
        <f>SUMPRODUCT(CHOOSE({1,2,3,4},E251,E316,E381,E511),CHOOSE({1,2,3,4},DM414,DM414,DM414,DM414))</f>
        <v>0</v>
      </c>
      <c r="BK446" s="194">
        <f>SUMPRODUCT(CHOOSE({1,2,3,4},F251,F316,F381,F511),CHOOSE({1,2,3,4},DN414,DN414,DN414,DN414))</f>
        <v>0</v>
      </c>
      <c r="BL446" s="194">
        <f>SUMPRODUCT(CHOOSE({1,2,3,4},G251,G316,G381,G511),CHOOSE({1,2,3,4},DO414,DO414,DO414,DO414))</f>
        <v>0</v>
      </c>
      <c r="BM446" s="194">
        <f>SUMPRODUCT(CHOOSE({1,2,3,4},H251,H316,H381,H511),CHOOSE({1,2,3,4},DP414,DP414,DP414,DP414))</f>
        <v>0</v>
      </c>
      <c r="BN446" s="194">
        <f>SUMPRODUCT(CHOOSE({1,2,3,4},I251,I316,I381,I511),CHOOSE({1,2,3,4},DQ414,DQ414,DQ414,DQ414))</f>
        <v>0</v>
      </c>
      <c r="BO446" s="194">
        <f>SUMPRODUCT(CHOOSE({1,2,3,4},J251,J316,J381,J511),CHOOSE({1,2,3,4},DR414,DR414,DR414,DR414))</f>
        <v>0</v>
      </c>
      <c r="BP446" s="194">
        <f>SUMPRODUCT(CHOOSE({1,2,3,4},K251,K316,K381,K511),CHOOSE({1,2,3,4},DS414,DS414,DS414,DS414))</f>
        <v>0</v>
      </c>
      <c r="BQ446" s="194">
        <f>SUMPRODUCT(CHOOSE({1,2,3,4},L251,L316,L381,L511),CHOOSE({1,2,3,4},DT414,DT414,DT414,DT414))</f>
        <v>0</v>
      </c>
      <c r="BR446" s="194">
        <f>SUMPRODUCT(CHOOSE({1,2,3,4},M251,M316,M381,M511),CHOOSE({1,2,3,4},DU414,DU414,DU414,DU414))</f>
        <v>0</v>
      </c>
      <c r="BS446" s="194">
        <f>SUMPRODUCT(CHOOSE({1,2,3,4},N251,N316,N381,N511),CHOOSE({1,2,3,4},DV414,DV414,DV414,DV414))</f>
        <v>0</v>
      </c>
      <c r="BT446" s="194">
        <f>SUMPRODUCT(CHOOSE({1,2,3,4},O251,O316,O381,O511),CHOOSE({1,2,3,4},DW414,DW414,DW414,DW414))</f>
        <v>0</v>
      </c>
      <c r="BU446" s="194">
        <f>SUMPRODUCT(CHOOSE({1,2,3,4},P251,P316,P381,P511),CHOOSE({1,2,3,4},DX414,DX414,DX414,DX414))</f>
        <v>0</v>
      </c>
      <c r="BV446" s="194">
        <f>SUMPRODUCT(CHOOSE({1,2,3,4},Q251,Q316,Q381,Q511),CHOOSE({1,2,3,4},DY414,DY414,DY414,DY414))</f>
        <v>0</v>
      </c>
      <c r="BW446" s="194">
        <f>SUMPRODUCT(CHOOSE({1,2,3,4},R251,R316,R381,R511),CHOOSE({1,2,3,4},DZ414,DZ414,DZ414,DZ414))</f>
        <v>0</v>
      </c>
      <c r="BX446" s="194">
        <f>SUMPRODUCT(CHOOSE({1,2,3,4},S251,S316,S381,S511),CHOOSE({1,2,3,4},EA414,EA414,EA414,EA414))</f>
        <v>0</v>
      </c>
      <c r="BY446" s="194">
        <f>SUMPRODUCT(CHOOSE({1,2,3,4},T251,T316,T381,T511),CHOOSE({1,2,3,4},EB414,EB414,EB414,EB414))</f>
        <v>0</v>
      </c>
      <c r="BZ446" s="194">
        <f>SUMPRODUCT(CHOOSE({1,2,3,4},U251,U316,U381,U511),CHOOSE({1,2,3,4},EC414,EC414,EC414,EC414))</f>
        <v>0</v>
      </c>
      <c r="CA446" s="194">
        <f>SUMPRODUCT(CHOOSE({1,2,3,4},V251,V316,V381,V511),CHOOSE({1,2,3,4},ED414,ED414,ED414,ED414))</f>
        <v>0</v>
      </c>
      <c r="CB446" s="194">
        <f>SUMPRODUCT(CHOOSE({1,2,3,4},W251,W316,W381,W511),CHOOSE({1,2,3,4},EE414,EE414,EE414,EE414))</f>
        <v>0</v>
      </c>
      <c r="CC446" s="194">
        <f>SUMPRODUCT(CHOOSE({1,2,3,4},X251,X316,X381,X511),CHOOSE({1,2,3,4},EF414,EF414,EF414,EF414))</f>
        <v>0</v>
      </c>
      <c r="CD446" s="194">
        <f>SUMPRODUCT(CHOOSE({1,2,3,4},Y251,Y316,Y381,Y511),CHOOSE({1,2,3,4},EG414,EG414,EG414,EG414))</f>
        <v>0</v>
      </c>
      <c r="CE446" s="194">
        <f>SUMPRODUCT(CHOOSE({1,2,3,4},Z251,Z316,Z381,Z511),CHOOSE({1,2,3,4},EH414,EH414,EH414,EH414))</f>
        <v>0</v>
      </c>
      <c r="CF446" s="194">
        <f>SUMPRODUCT(CHOOSE({1,2,3,4},AA251,AA316,AA381,AA511),CHOOSE({1,2,3,4},EI414,EI414,EI414,EI414))</f>
        <v>0</v>
      </c>
      <c r="CG446" s="194">
        <f>SUMPRODUCT(CHOOSE({1,2,3,4},AB251,AB316,AB381,AB511),CHOOSE({1,2,3,4},EJ414,EJ414,EJ414,EJ414))</f>
        <v>0</v>
      </c>
    </row>
    <row r="447" spans="2:85" x14ac:dyDescent="0.3">
      <c r="B447" s="1">
        <v>16</v>
      </c>
      <c r="C447" s="1"/>
      <c r="D447" s="155"/>
      <c r="E447" s="155"/>
      <c r="F447" s="155"/>
      <c r="G447" s="155"/>
      <c r="H447" s="155"/>
      <c r="I447" s="155"/>
      <c r="J447" s="155"/>
      <c r="K447" s="155"/>
      <c r="L447" s="155"/>
      <c r="M447" s="155"/>
      <c r="N447" s="155"/>
      <c r="O447" s="155"/>
      <c r="P447" s="155"/>
      <c r="Q447" s="155"/>
      <c r="R447" s="155"/>
      <c r="S447" s="155">
        <f t="shared" si="93"/>
        <v>0</v>
      </c>
      <c r="T447" s="155">
        <f t="shared" si="93"/>
        <v>0</v>
      </c>
      <c r="U447" s="155">
        <f t="shared" si="93"/>
        <v>0</v>
      </c>
      <c r="V447" s="155">
        <f t="shared" si="93"/>
        <v>0</v>
      </c>
      <c r="W447" s="155">
        <f t="shared" si="93"/>
        <v>0</v>
      </c>
      <c r="X447" s="155">
        <f t="shared" si="93"/>
        <v>0</v>
      </c>
      <c r="Y447" s="155">
        <f t="shared" si="93"/>
        <v>0</v>
      </c>
      <c r="Z447" s="155">
        <f t="shared" si="93"/>
        <v>0</v>
      </c>
      <c r="AA447" s="155">
        <f t="shared" si="93"/>
        <v>0</v>
      </c>
      <c r="AB447" s="155">
        <f t="shared" si="93"/>
        <v>0</v>
      </c>
      <c r="AC447" s="156"/>
      <c r="AD447" s="156"/>
      <c r="AE447" s="156"/>
      <c r="AF447" s="156"/>
      <c r="AG447" s="170">
        <f t="shared" si="91"/>
        <v>0</v>
      </c>
      <c r="AH447" s="170">
        <f t="shared" si="91"/>
        <v>0</v>
      </c>
      <c r="AI447" s="170">
        <f t="shared" si="91"/>
        <v>0</v>
      </c>
      <c r="AJ447" s="170">
        <f t="shared" si="91"/>
        <v>0</v>
      </c>
      <c r="AK447" s="170">
        <f t="shared" si="91"/>
        <v>0</v>
      </c>
      <c r="AL447" s="170">
        <f t="shared" si="91"/>
        <v>0</v>
      </c>
      <c r="AM447" s="170">
        <f t="shared" si="91"/>
        <v>0</v>
      </c>
      <c r="AN447" s="170">
        <f t="shared" si="91"/>
        <v>0</v>
      </c>
      <c r="AO447" s="170">
        <f t="shared" si="91"/>
        <v>0</v>
      </c>
      <c r="AP447" s="170">
        <f t="shared" si="91"/>
        <v>0</v>
      </c>
      <c r="AQ447" s="170">
        <f t="shared" si="91"/>
        <v>0</v>
      </c>
      <c r="AR447" s="170">
        <f t="shared" si="91"/>
        <v>0</v>
      </c>
      <c r="AS447" s="170">
        <f t="shared" si="91"/>
        <v>0</v>
      </c>
      <c r="AT447" s="170">
        <f t="shared" si="91"/>
        <v>0</v>
      </c>
      <c r="AU447" s="170">
        <f t="shared" si="91"/>
        <v>0</v>
      </c>
      <c r="AV447" s="170">
        <f t="shared" si="91"/>
        <v>0</v>
      </c>
      <c r="AW447" s="170">
        <f t="shared" si="92"/>
        <v>0</v>
      </c>
      <c r="AX447" s="170">
        <f t="shared" si="92"/>
        <v>0</v>
      </c>
      <c r="AY447" s="170">
        <f t="shared" si="92"/>
        <v>0</v>
      </c>
      <c r="AZ447" s="170">
        <f t="shared" si="92"/>
        <v>0</v>
      </c>
      <c r="BA447" s="170">
        <f t="shared" si="92"/>
        <v>0</v>
      </c>
      <c r="BB447" s="170">
        <f t="shared" si="92"/>
        <v>0</v>
      </c>
      <c r="BC447" s="170">
        <f t="shared" si="92"/>
        <v>0</v>
      </c>
      <c r="BD447" s="170">
        <f t="shared" si="92"/>
        <v>0</v>
      </c>
      <c r="BE447" s="170">
        <f t="shared" si="92"/>
        <v>0</v>
      </c>
      <c r="BF447" s="67"/>
      <c r="BG447" s="67"/>
      <c r="BH447" s="52"/>
      <c r="BI447" s="194">
        <f>SUMPRODUCT(CHOOSE({1,2,3,4},D252,D317,D382,D512),CHOOSE({1,2,3,4},DL415,DL415,DL415,DL415))</f>
        <v>0</v>
      </c>
      <c r="BJ447" s="194">
        <f>SUMPRODUCT(CHOOSE({1,2,3,4},E252,E317,E382,E512),CHOOSE({1,2,3,4},DM415,DM415,DM415,DM415))</f>
        <v>0</v>
      </c>
      <c r="BK447" s="194">
        <f>SUMPRODUCT(CHOOSE({1,2,3,4},F252,F317,F382,F512),CHOOSE({1,2,3,4},DN415,DN415,DN415,DN415))</f>
        <v>0</v>
      </c>
      <c r="BL447" s="194">
        <f>SUMPRODUCT(CHOOSE({1,2,3,4},G252,G317,G382,G512),CHOOSE({1,2,3,4},DO415,DO415,DO415,DO415))</f>
        <v>0</v>
      </c>
      <c r="BM447" s="194">
        <f>SUMPRODUCT(CHOOSE({1,2,3,4},H252,H317,H382,H512),CHOOSE({1,2,3,4},DP415,DP415,DP415,DP415))</f>
        <v>0</v>
      </c>
      <c r="BN447" s="194">
        <f>SUMPRODUCT(CHOOSE({1,2,3,4},I252,I317,I382,I512),CHOOSE({1,2,3,4},DQ415,DQ415,DQ415,DQ415))</f>
        <v>0</v>
      </c>
      <c r="BO447" s="194">
        <f>SUMPRODUCT(CHOOSE({1,2,3,4},J252,J317,J382,J512),CHOOSE({1,2,3,4},DR415,DR415,DR415,DR415))</f>
        <v>0</v>
      </c>
      <c r="BP447" s="194">
        <f>SUMPRODUCT(CHOOSE({1,2,3,4},K252,K317,K382,K512),CHOOSE({1,2,3,4},DS415,DS415,DS415,DS415))</f>
        <v>0</v>
      </c>
      <c r="BQ447" s="194">
        <f>SUMPRODUCT(CHOOSE({1,2,3,4},L252,L317,L382,L512),CHOOSE({1,2,3,4},DT415,DT415,DT415,DT415))</f>
        <v>0</v>
      </c>
      <c r="BR447" s="194">
        <f>SUMPRODUCT(CHOOSE({1,2,3,4},M252,M317,M382,M512),CHOOSE({1,2,3,4},DU415,DU415,DU415,DU415))</f>
        <v>0</v>
      </c>
      <c r="BS447" s="194">
        <f>SUMPRODUCT(CHOOSE({1,2,3,4},N252,N317,N382,N512),CHOOSE({1,2,3,4},DV415,DV415,DV415,DV415))</f>
        <v>0</v>
      </c>
      <c r="BT447" s="194">
        <f>SUMPRODUCT(CHOOSE({1,2,3,4},O252,O317,O382,O512),CHOOSE({1,2,3,4},DW415,DW415,DW415,DW415))</f>
        <v>0</v>
      </c>
      <c r="BU447" s="194">
        <f>SUMPRODUCT(CHOOSE({1,2,3,4},P252,P317,P382,P512),CHOOSE({1,2,3,4},DX415,DX415,DX415,DX415))</f>
        <v>0</v>
      </c>
      <c r="BV447" s="194">
        <f>SUMPRODUCT(CHOOSE({1,2,3,4},Q252,Q317,Q382,Q512),CHOOSE({1,2,3,4},DY415,DY415,DY415,DY415))</f>
        <v>0</v>
      </c>
      <c r="BW447" s="194">
        <f>SUMPRODUCT(CHOOSE({1,2,3,4},R252,R317,R382,R512),CHOOSE({1,2,3,4},DZ415,DZ415,DZ415,DZ415))</f>
        <v>0</v>
      </c>
      <c r="BX447" s="194">
        <f>SUMPRODUCT(CHOOSE({1,2,3,4},S252,S317,S382,S512),CHOOSE({1,2,3,4},EA415,EA415,EA415,EA415))</f>
        <v>0</v>
      </c>
      <c r="BY447" s="194">
        <f>SUMPRODUCT(CHOOSE({1,2,3,4},T252,T317,T382,T512),CHOOSE({1,2,3,4},EB415,EB415,EB415,EB415))</f>
        <v>0</v>
      </c>
      <c r="BZ447" s="194">
        <f>SUMPRODUCT(CHOOSE({1,2,3,4},U252,U317,U382,U512),CHOOSE({1,2,3,4},EC415,EC415,EC415,EC415))</f>
        <v>0</v>
      </c>
      <c r="CA447" s="194">
        <f>SUMPRODUCT(CHOOSE({1,2,3,4},V252,V317,V382,V512),CHOOSE({1,2,3,4},ED415,ED415,ED415,ED415))</f>
        <v>0</v>
      </c>
      <c r="CB447" s="194">
        <f>SUMPRODUCT(CHOOSE({1,2,3,4},W252,W317,W382,W512),CHOOSE({1,2,3,4},EE415,EE415,EE415,EE415))</f>
        <v>0</v>
      </c>
      <c r="CC447" s="194">
        <f>SUMPRODUCT(CHOOSE({1,2,3,4},X252,X317,X382,X512),CHOOSE({1,2,3,4},EF415,EF415,EF415,EF415))</f>
        <v>0</v>
      </c>
      <c r="CD447" s="194">
        <f>SUMPRODUCT(CHOOSE({1,2,3,4},Y252,Y317,Y382,Y512),CHOOSE({1,2,3,4},EG415,EG415,EG415,EG415))</f>
        <v>0</v>
      </c>
      <c r="CE447" s="194">
        <f>SUMPRODUCT(CHOOSE({1,2,3,4},Z252,Z317,Z382,Z512),CHOOSE({1,2,3,4},EH415,EH415,EH415,EH415))</f>
        <v>0</v>
      </c>
      <c r="CF447" s="194">
        <f>SUMPRODUCT(CHOOSE({1,2,3,4},AA252,AA317,AA382,AA512),CHOOSE({1,2,3,4},EI415,EI415,EI415,EI415))</f>
        <v>0</v>
      </c>
      <c r="CG447" s="194">
        <f>SUMPRODUCT(CHOOSE({1,2,3,4},AB252,AB317,AB382,AB512),CHOOSE({1,2,3,4},EJ415,EJ415,EJ415,EJ415))</f>
        <v>0</v>
      </c>
    </row>
    <row r="448" spans="2:85" x14ac:dyDescent="0.3">
      <c r="B448" s="1">
        <v>17</v>
      </c>
      <c r="C448" s="1"/>
      <c r="D448" s="155"/>
      <c r="E448" s="155"/>
      <c r="F448" s="155"/>
      <c r="G448" s="155"/>
      <c r="H448" s="155"/>
      <c r="I448" s="155"/>
      <c r="J448" s="155"/>
      <c r="K448" s="155"/>
      <c r="L448" s="155"/>
      <c r="M448" s="155"/>
      <c r="N448" s="155"/>
      <c r="O448" s="155"/>
      <c r="P448" s="155"/>
      <c r="Q448" s="155"/>
      <c r="R448" s="155"/>
      <c r="S448" s="155"/>
      <c r="T448" s="155">
        <f t="shared" si="93"/>
        <v>0</v>
      </c>
      <c r="U448" s="155">
        <f t="shared" si="93"/>
        <v>0</v>
      </c>
      <c r="V448" s="155">
        <f t="shared" si="93"/>
        <v>0</v>
      </c>
      <c r="W448" s="155">
        <f t="shared" si="93"/>
        <v>0</v>
      </c>
      <c r="X448" s="155">
        <f t="shared" si="93"/>
        <v>0</v>
      </c>
      <c r="Y448" s="155">
        <f t="shared" si="93"/>
        <v>0</v>
      </c>
      <c r="Z448" s="155">
        <f t="shared" si="93"/>
        <v>0</v>
      </c>
      <c r="AA448" s="155">
        <f t="shared" si="93"/>
        <v>0</v>
      </c>
      <c r="AB448" s="155">
        <f t="shared" si="93"/>
        <v>0</v>
      </c>
      <c r="AC448" s="156"/>
      <c r="AD448" s="156"/>
      <c r="AE448" s="156"/>
      <c r="AF448" s="156"/>
      <c r="AG448" s="170">
        <f t="shared" si="91"/>
        <v>0</v>
      </c>
      <c r="AH448" s="170">
        <f t="shared" si="91"/>
        <v>0</v>
      </c>
      <c r="AI448" s="170">
        <f t="shared" si="91"/>
        <v>0</v>
      </c>
      <c r="AJ448" s="170">
        <f t="shared" si="91"/>
        <v>0</v>
      </c>
      <c r="AK448" s="170">
        <f t="shared" si="91"/>
        <v>0</v>
      </c>
      <c r="AL448" s="170">
        <f t="shared" si="91"/>
        <v>0</v>
      </c>
      <c r="AM448" s="170">
        <f t="shared" si="91"/>
        <v>0</v>
      </c>
      <c r="AN448" s="170">
        <f t="shared" si="91"/>
        <v>0</v>
      </c>
      <c r="AO448" s="170">
        <f t="shared" si="91"/>
        <v>0</v>
      </c>
      <c r="AP448" s="170">
        <f t="shared" si="91"/>
        <v>0</v>
      </c>
      <c r="AQ448" s="170">
        <f t="shared" si="91"/>
        <v>0</v>
      </c>
      <c r="AR448" s="170">
        <f t="shared" si="91"/>
        <v>0</v>
      </c>
      <c r="AS448" s="170">
        <f t="shared" si="91"/>
        <v>0</v>
      </c>
      <c r="AT448" s="170">
        <f t="shared" si="91"/>
        <v>0</v>
      </c>
      <c r="AU448" s="170">
        <f t="shared" si="91"/>
        <v>0</v>
      </c>
      <c r="AV448" s="170">
        <f t="shared" si="91"/>
        <v>0</v>
      </c>
      <c r="AW448" s="170">
        <f t="shared" si="92"/>
        <v>0</v>
      </c>
      <c r="AX448" s="170">
        <f t="shared" si="92"/>
        <v>0</v>
      </c>
      <c r="AY448" s="170">
        <f t="shared" si="92"/>
        <v>0</v>
      </c>
      <c r="AZ448" s="170">
        <f t="shared" si="92"/>
        <v>0</v>
      </c>
      <c r="BA448" s="170">
        <f t="shared" si="92"/>
        <v>0</v>
      </c>
      <c r="BB448" s="170">
        <f t="shared" si="92"/>
        <v>0</v>
      </c>
      <c r="BC448" s="170">
        <f t="shared" si="92"/>
        <v>0</v>
      </c>
      <c r="BD448" s="170">
        <f t="shared" si="92"/>
        <v>0</v>
      </c>
      <c r="BE448" s="170">
        <f t="shared" si="92"/>
        <v>0</v>
      </c>
      <c r="BF448" s="67"/>
      <c r="BG448" s="67"/>
      <c r="BH448" s="52"/>
      <c r="BI448" s="194">
        <f>SUMPRODUCT(CHOOSE({1,2,3,4},D253,D318,D383,D513),CHOOSE({1,2,3,4},DL416,DL416,DL416,DL416))</f>
        <v>0</v>
      </c>
      <c r="BJ448" s="194">
        <f>SUMPRODUCT(CHOOSE({1,2,3,4},E253,E318,E383,E513),CHOOSE({1,2,3,4},DM416,DM416,DM416,DM416))</f>
        <v>0</v>
      </c>
      <c r="BK448" s="194">
        <f>SUMPRODUCT(CHOOSE({1,2,3,4},F253,F318,F383,F513),CHOOSE({1,2,3,4},DN416,DN416,DN416,DN416))</f>
        <v>0</v>
      </c>
      <c r="BL448" s="194">
        <f>SUMPRODUCT(CHOOSE({1,2,3,4},G253,G318,G383,G513),CHOOSE({1,2,3,4},DO416,DO416,DO416,DO416))</f>
        <v>0</v>
      </c>
      <c r="BM448" s="194">
        <f>SUMPRODUCT(CHOOSE({1,2,3,4},H253,H318,H383,H513),CHOOSE({1,2,3,4},DP416,DP416,DP416,DP416))</f>
        <v>0</v>
      </c>
      <c r="BN448" s="194">
        <f>SUMPRODUCT(CHOOSE({1,2,3,4},I253,I318,I383,I513),CHOOSE({1,2,3,4},DQ416,DQ416,DQ416,DQ416))</f>
        <v>0</v>
      </c>
      <c r="BO448" s="194">
        <f>SUMPRODUCT(CHOOSE({1,2,3,4},J253,J318,J383,J513),CHOOSE({1,2,3,4},DR416,DR416,DR416,DR416))</f>
        <v>0</v>
      </c>
      <c r="BP448" s="194">
        <f>SUMPRODUCT(CHOOSE({1,2,3,4},K253,K318,K383,K513),CHOOSE({1,2,3,4},DS416,DS416,DS416,DS416))</f>
        <v>0</v>
      </c>
      <c r="BQ448" s="194">
        <f>SUMPRODUCT(CHOOSE({1,2,3,4},L253,L318,L383,L513),CHOOSE({1,2,3,4},DT416,DT416,DT416,DT416))</f>
        <v>0</v>
      </c>
      <c r="BR448" s="194">
        <f>SUMPRODUCT(CHOOSE({1,2,3,4},M253,M318,M383,M513),CHOOSE({1,2,3,4},DU416,DU416,DU416,DU416))</f>
        <v>0</v>
      </c>
      <c r="BS448" s="194">
        <f>SUMPRODUCT(CHOOSE({1,2,3,4},N253,N318,N383,N513),CHOOSE({1,2,3,4},DV416,DV416,DV416,DV416))</f>
        <v>0</v>
      </c>
      <c r="BT448" s="194">
        <f>SUMPRODUCT(CHOOSE({1,2,3,4},O253,O318,O383,O513),CHOOSE({1,2,3,4},DW416,DW416,DW416,DW416))</f>
        <v>0</v>
      </c>
      <c r="BU448" s="194">
        <f>SUMPRODUCT(CHOOSE({1,2,3,4},P253,P318,P383,P513),CHOOSE({1,2,3,4},DX416,DX416,DX416,DX416))</f>
        <v>0</v>
      </c>
      <c r="BV448" s="194">
        <f>SUMPRODUCT(CHOOSE({1,2,3,4},Q253,Q318,Q383,Q513),CHOOSE({1,2,3,4},DY416,DY416,DY416,DY416))</f>
        <v>0</v>
      </c>
      <c r="BW448" s="194">
        <f>SUMPRODUCT(CHOOSE({1,2,3,4},R253,R318,R383,R513),CHOOSE({1,2,3,4},DZ416,DZ416,DZ416,DZ416))</f>
        <v>0</v>
      </c>
      <c r="BX448" s="194">
        <f>SUMPRODUCT(CHOOSE({1,2,3,4},S253,S318,S383,S513),CHOOSE({1,2,3,4},EA416,EA416,EA416,EA416))</f>
        <v>0</v>
      </c>
      <c r="BY448" s="194">
        <f>SUMPRODUCT(CHOOSE({1,2,3,4},T253,T318,T383,T513),CHOOSE({1,2,3,4},EB416,EB416,EB416,EB416))</f>
        <v>0</v>
      </c>
      <c r="BZ448" s="194">
        <f>SUMPRODUCT(CHOOSE({1,2,3,4},U253,U318,U383,U513),CHOOSE({1,2,3,4},EC416,EC416,EC416,EC416))</f>
        <v>0</v>
      </c>
      <c r="CA448" s="194">
        <f>SUMPRODUCT(CHOOSE({1,2,3,4},V253,V318,V383,V513),CHOOSE({1,2,3,4},ED416,ED416,ED416,ED416))</f>
        <v>0</v>
      </c>
      <c r="CB448" s="194">
        <f>SUMPRODUCT(CHOOSE({1,2,3,4},W253,W318,W383,W513),CHOOSE({1,2,3,4},EE416,EE416,EE416,EE416))</f>
        <v>0</v>
      </c>
      <c r="CC448" s="194">
        <f>SUMPRODUCT(CHOOSE({1,2,3,4},X253,X318,X383,X513),CHOOSE({1,2,3,4},EF416,EF416,EF416,EF416))</f>
        <v>0</v>
      </c>
      <c r="CD448" s="194">
        <f>SUMPRODUCT(CHOOSE({1,2,3,4},Y253,Y318,Y383,Y513),CHOOSE({1,2,3,4},EG416,EG416,EG416,EG416))</f>
        <v>0</v>
      </c>
      <c r="CE448" s="194">
        <f>SUMPRODUCT(CHOOSE({1,2,3,4},Z253,Z318,Z383,Z513),CHOOSE({1,2,3,4},EH416,EH416,EH416,EH416))</f>
        <v>0</v>
      </c>
      <c r="CF448" s="194">
        <f>SUMPRODUCT(CHOOSE({1,2,3,4},AA253,AA318,AA383,AA513),CHOOSE({1,2,3,4},EI416,EI416,EI416,EI416))</f>
        <v>0</v>
      </c>
      <c r="CG448" s="194">
        <f>SUMPRODUCT(CHOOSE({1,2,3,4},AB253,AB318,AB383,AB513),CHOOSE({1,2,3,4},EJ416,EJ416,EJ416,EJ416))</f>
        <v>0</v>
      </c>
    </row>
    <row r="449" spans="1:141" x14ac:dyDescent="0.3">
      <c r="B449" s="1">
        <v>18</v>
      </c>
      <c r="C449" s="1"/>
      <c r="D449" s="155"/>
      <c r="E449" s="155"/>
      <c r="F449" s="155"/>
      <c r="G449" s="155"/>
      <c r="H449" s="155"/>
      <c r="I449" s="155"/>
      <c r="J449" s="155"/>
      <c r="K449" s="155"/>
      <c r="L449" s="155"/>
      <c r="M449" s="155"/>
      <c r="N449" s="155"/>
      <c r="O449" s="155"/>
      <c r="P449" s="155"/>
      <c r="Q449" s="155"/>
      <c r="R449" s="155"/>
      <c r="S449" s="155"/>
      <c r="T449" s="155"/>
      <c r="U449" s="155">
        <f t="shared" si="93"/>
        <v>0</v>
      </c>
      <c r="V449" s="155">
        <f t="shared" si="93"/>
        <v>0</v>
      </c>
      <c r="W449" s="155">
        <f t="shared" si="93"/>
        <v>0</v>
      </c>
      <c r="X449" s="155">
        <f t="shared" si="93"/>
        <v>0</v>
      </c>
      <c r="Y449" s="155">
        <f t="shared" si="93"/>
        <v>0</v>
      </c>
      <c r="Z449" s="155">
        <f t="shared" si="93"/>
        <v>0</v>
      </c>
      <c r="AA449" s="155">
        <f t="shared" si="93"/>
        <v>0</v>
      </c>
      <c r="AB449" s="155">
        <f t="shared" si="93"/>
        <v>0</v>
      </c>
      <c r="AC449" s="156"/>
      <c r="AD449" s="156"/>
      <c r="AE449" s="156"/>
      <c r="AF449" s="156"/>
      <c r="AG449" s="170">
        <f t="shared" si="91"/>
        <v>0</v>
      </c>
      <c r="AH449" s="170">
        <f t="shared" si="91"/>
        <v>0</v>
      </c>
      <c r="AI449" s="170">
        <f t="shared" si="91"/>
        <v>0</v>
      </c>
      <c r="AJ449" s="170">
        <f t="shared" si="91"/>
        <v>0</v>
      </c>
      <c r="AK449" s="170">
        <f t="shared" si="91"/>
        <v>0</v>
      </c>
      <c r="AL449" s="170">
        <f t="shared" si="91"/>
        <v>0</v>
      </c>
      <c r="AM449" s="170">
        <f t="shared" si="91"/>
        <v>0</v>
      </c>
      <c r="AN449" s="170">
        <f t="shared" si="91"/>
        <v>0</v>
      </c>
      <c r="AO449" s="170">
        <f t="shared" si="91"/>
        <v>0</v>
      </c>
      <c r="AP449" s="170">
        <f t="shared" si="91"/>
        <v>0</v>
      </c>
      <c r="AQ449" s="170">
        <f t="shared" si="91"/>
        <v>0</v>
      </c>
      <c r="AR449" s="170">
        <f t="shared" si="91"/>
        <v>0</v>
      </c>
      <c r="AS449" s="170">
        <f t="shared" si="91"/>
        <v>0</v>
      </c>
      <c r="AT449" s="170">
        <f t="shared" si="91"/>
        <v>0</v>
      </c>
      <c r="AU449" s="170">
        <f t="shared" si="91"/>
        <v>0</v>
      </c>
      <c r="AV449" s="170">
        <f t="shared" si="91"/>
        <v>0</v>
      </c>
      <c r="AW449" s="170">
        <f t="shared" si="92"/>
        <v>0</v>
      </c>
      <c r="AX449" s="170">
        <f t="shared" si="92"/>
        <v>0</v>
      </c>
      <c r="AY449" s="170">
        <f t="shared" si="92"/>
        <v>0</v>
      </c>
      <c r="AZ449" s="170">
        <f t="shared" si="92"/>
        <v>0</v>
      </c>
      <c r="BA449" s="170">
        <f t="shared" si="92"/>
        <v>0</v>
      </c>
      <c r="BB449" s="170">
        <f t="shared" si="92"/>
        <v>0</v>
      </c>
      <c r="BC449" s="170">
        <f t="shared" si="92"/>
        <v>0</v>
      </c>
      <c r="BD449" s="170">
        <f t="shared" si="92"/>
        <v>0</v>
      </c>
      <c r="BE449" s="170">
        <f t="shared" si="92"/>
        <v>0</v>
      </c>
      <c r="BF449" s="67"/>
      <c r="BG449" s="67"/>
      <c r="BH449" s="52"/>
      <c r="BI449" s="194">
        <f>SUMPRODUCT(CHOOSE({1,2,3,4},D254,D319,D384,D514),CHOOSE({1,2,3,4},DL417,DL417,DL417,DL417))</f>
        <v>0</v>
      </c>
      <c r="BJ449" s="194">
        <f>SUMPRODUCT(CHOOSE({1,2,3,4},E254,E319,E384,E514),CHOOSE({1,2,3,4},DM417,DM417,DM417,DM417))</f>
        <v>0</v>
      </c>
      <c r="BK449" s="194">
        <f>SUMPRODUCT(CHOOSE({1,2,3,4},F254,F319,F384,F514),CHOOSE({1,2,3,4},DN417,DN417,DN417,DN417))</f>
        <v>0</v>
      </c>
      <c r="BL449" s="194">
        <f>SUMPRODUCT(CHOOSE({1,2,3,4},G254,G319,G384,G514),CHOOSE({1,2,3,4},DO417,DO417,DO417,DO417))</f>
        <v>0</v>
      </c>
      <c r="BM449" s="194">
        <f>SUMPRODUCT(CHOOSE({1,2,3,4},H254,H319,H384,H514),CHOOSE({1,2,3,4},DP417,DP417,DP417,DP417))</f>
        <v>0</v>
      </c>
      <c r="BN449" s="194">
        <f>SUMPRODUCT(CHOOSE({1,2,3,4},I254,I319,I384,I514),CHOOSE({1,2,3,4},DQ417,DQ417,DQ417,DQ417))</f>
        <v>0</v>
      </c>
      <c r="BO449" s="194">
        <f>SUMPRODUCT(CHOOSE({1,2,3,4},J254,J319,J384,J514),CHOOSE({1,2,3,4},DR417,DR417,DR417,DR417))</f>
        <v>0</v>
      </c>
      <c r="BP449" s="194">
        <f>SUMPRODUCT(CHOOSE({1,2,3,4},K254,K319,K384,K514),CHOOSE({1,2,3,4},DS417,DS417,DS417,DS417))</f>
        <v>0</v>
      </c>
      <c r="BQ449" s="194">
        <f>SUMPRODUCT(CHOOSE({1,2,3,4},L254,L319,L384,L514),CHOOSE({1,2,3,4},DT417,DT417,DT417,DT417))</f>
        <v>0</v>
      </c>
      <c r="BR449" s="194">
        <f>SUMPRODUCT(CHOOSE({1,2,3,4},M254,M319,M384,M514),CHOOSE({1,2,3,4},DU417,DU417,DU417,DU417))</f>
        <v>0</v>
      </c>
      <c r="BS449" s="194">
        <f>SUMPRODUCT(CHOOSE({1,2,3,4},N254,N319,N384,N514),CHOOSE({1,2,3,4},DV417,DV417,DV417,DV417))</f>
        <v>0</v>
      </c>
      <c r="BT449" s="194">
        <f>SUMPRODUCT(CHOOSE({1,2,3,4},O254,O319,O384,O514),CHOOSE({1,2,3,4},DW417,DW417,DW417,DW417))</f>
        <v>0</v>
      </c>
      <c r="BU449" s="194">
        <f>SUMPRODUCT(CHOOSE({1,2,3,4},P254,P319,P384,P514),CHOOSE({1,2,3,4},DX417,DX417,DX417,DX417))</f>
        <v>0</v>
      </c>
      <c r="BV449" s="194">
        <f>SUMPRODUCT(CHOOSE({1,2,3,4},Q254,Q319,Q384,Q514),CHOOSE({1,2,3,4},DY417,DY417,DY417,DY417))</f>
        <v>0</v>
      </c>
      <c r="BW449" s="194">
        <f>SUMPRODUCT(CHOOSE({1,2,3,4},R254,R319,R384,R514),CHOOSE({1,2,3,4},DZ417,DZ417,DZ417,DZ417))</f>
        <v>0</v>
      </c>
      <c r="BX449" s="194">
        <f>SUMPRODUCT(CHOOSE({1,2,3,4},S254,S319,S384,S514),CHOOSE({1,2,3,4},EA417,EA417,EA417,EA417))</f>
        <v>0</v>
      </c>
      <c r="BY449" s="194">
        <f>SUMPRODUCT(CHOOSE({1,2,3,4},T254,T319,T384,T514),CHOOSE({1,2,3,4},EB417,EB417,EB417,EB417))</f>
        <v>0</v>
      </c>
      <c r="BZ449" s="194">
        <f>SUMPRODUCT(CHOOSE({1,2,3,4},U254,U319,U384,U514),CHOOSE({1,2,3,4},EC417,EC417,EC417,EC417))</f>
        <v>0</v>
      </c>
      <c r="CA449" s="194">
        <f>SUMPRODUCT(CHOOSE({1,2,3,4},V254,V319,V384,V514),CHOOSE({1,2,3,4},ED417,ED417,ED417,ED417))</f>
        <v>0</v>
      </c>
      <c r="CB449" s="194">
        <f>SUMPRODUCT(CHOOSE({1,2,3,4},W254,W319,W384,W514),CHOOSE({1,2,3,4},EE417,EE417,EE417,EE417))</f>
        <v>0</v>
      </c>
      <c r="CC449" s="194">
        <f>SUMPRODUCT(CHOOSE({1,2,3,4},X254,X319,X384,X514),CHOOSE({1,2,3,4},EF417,EF417,EF417,EF417))</f>
        <v>0</v>
      </c>
      <c r="CD449" s="194">
        <f>SUMPRODUCT(CHOOSE({1,2,3,4},Y254,Y319,Y384,Y514),CHOOSE({1,2,3,4},EG417,EG417,EG417,EG417))</f>
        <v>0</v>
      </c>
      <c r="CE449" s="194">
        <f>SUMPRODUCT(CHOOSE({1,2,3,4},Z254,Z319,Z384,Z514),CHOOSE({1,2,3,4},EH417,EH417,EH417,EH417))</f>
        <v>0</v>
      </c>
      <c r="CF449" s="194">
        <f>SUMPRODUCT(CHOOSE({1,2,3,4},AA254,AA319,AA384,AA514),CHOOSE({1,2,3,4},EI417,EI417,EI417,EI417))</f>
        <v>0</v>
      </c>
      <c r="CG449" s="194">
        <f>SUMPRODUCT(CHOOSE({1,2,3,4},AB254,AB319,AB384,AB514),CHOOSE({1,2,3,4},EJ417,EJ417,EJ417,EJ417))</f>
        <v>0</v>
      </c>
    </row>
    <row r="450" spans="1:141" x14ac:dyDescent="0.3">
      <c r="B450" s="1">
        <v>19</v>
      </c>
      <c r="C450" s="1"/>
      <c r="D450" s="155"/>
      <c r="E450" s="155"/>
      <c r="F450" s="155"/>
      <c r="G450" s="155"/>
      <c r="H450" s="155"/>
      <c r="I450" s="155"/>
      <c r="J450" s="155"/>
      <c r="K450" s="155"/>
      <c r="L450" s="155"/>
      <c r="M450" s="155"/>
      <c r="N450" s="155"/>
      <c r="O450" s="155"/>
      <c r="P450" s="155"/>
      <c r="Q450" s="155"/>
      <c r="R450" s="155"/>
      <c r="S450" s="155"/>
      <c r="T450" s="155"/>
      <c r="U450" s="155"/>
      <c r="V450" s="155">
        <f t="shared" si="93"/>
        <v>0</v>
      </c>
      <c r="W450" s="155">
        <f t="shared" si="93"/>
        <v>0</v>
      </c>
      <c r="X450" s="155">
        <f t="shared" si="93"/>
        <v>0</v>
      </c>
      <c r="Y450" s="155">
        <f t="shared" si="93"/>
        <v>0</v>
      </c>
      <c r="Z450" s="155">
        <f t="shared" si="93"/>
        <v>0</v>
      </c>
      <c r="AA450" s="155">
        <f t="shared" si="93"/>
        <v>0</v>
      </c>
      <c r="AB450" s="155">
        <f t="shared" si="93"/>
        <v>0</v>
      </c>
      <c r="AC450" s="156"/>
      <c r="AD450" s="156"/>
      <c r="AE450" s="156"/>
      <c r="AF450" s="156"/>
      <c r="AG450" s="170">
        <f t="shared" si="91"/>
        <v>0</v>
      </c>
      <c r="AH450" s="170">
        <f t="shared" si="91"/>
        <v>0</v>
      </c>
      <c r="AI450" s="170">
        <f t="shared" si="91"/>
        <v>0</v>
      </c>
      <c r="AJ450" s="170">
        <f t="shared" si="91"/>
        <v>0</v>
      </c>
      <c r="AK450" s="170">
        <f t="shared" si="91"/>
        <v>0</v>
      </c>
      <c r="AL450" s="170">
        <f t="shared" si="91"/>
        <v>0</v>
      </c>
      <c r="AM450" s="170">
        <f t="shared" si="91"/>
        <v>0</v>
      </c>
      <c r="AN450" s="170">
        <f t="shared" si="91"/>
        <v>0</v>
      </c>
      <c r="AO450" s="170">
        <f t="shared" si="91"/>
        <v>0</v>
      </c>
      <c r="AP450" s="170">
        <f t="shared" si="91"/>
        <v>0</v>
      </c>
      <c r="AQ450" s="170">
        <f t="shared" si="91"/>
        <v>0</v>
      </c>
      <c r="AR450" s="170">
        <f t="shared" si="91"/>
        <v>0</v>
      </c>
      <c r="AS450" s="170">
        <f t="shared" si="91"/>
        <v>0</v>
      </c>
      <c r="AT450" s="170">
        <f t="shared" si="91"/>
        <v>0</v>
      </c>
      <c r="AU450" s="170">
        <f t="shared" si="91"/>
        <v>0</v>
      </c>
      <c r="AV450" s="170">
        <f t="shared" si="91"/>
        <v>0</v>
      </c>
      <c r="AW450" s="170">
        <f t="shared" si="92"/>
        <v>0</v>
      </c>
      <c r="AX450" s="170">
        <f t="shared" si="92"/>
        <v>0</v>
      </c>
      <c r="AY450" s="170">
        <f t="shared" si="92"/>
        <v>0</v>
      </c>
      <c r="AZ450" s="170">
        <f t="shared" si="92"/>
        <v>0</v>
      </c>
      <c r="BA450" s="170">
        <f t="shared" si="92"/>
        <v>0</v>
      </c>
      <c r="BB450" s="170">
        <f t="shared" si="92"/>
        <v>0</v>
      </c>
      <c r="BC450" s="170">
        <f t="shared" si="92"/>
        <v>0</v>
      </c>
      <c r="BD450" s="170">
        <f t="shared" si="92"/>
        <v>0</v>
      </c>
      <c r="BE450" s="170">
        <f t="shared" si="92"/>
        <v>0</v>
      </c>
      <c r="BF450" s="67"/>
      <c r="BG450" s="67"/>
      <c r="BH450" s="52"/>
      <c r="BI450" s="194">
        <f>SUMPRODUCT(CHOOSE({1,2,3,4},D255,D320,D385,D515),CHOOSE({1,2,3,4},DL418,DL418,DL418,DL418))</f>
        <v>0</v>
      </c>
      <c r="BJ450" s="194">
        <f>SUMPRODUCT(CHOOSE({1,2,3,4},E255,E320,E385,E515),CHOOSE({1,2,3,4},DM418,DM418,DM418,DM418))</f>
        <v>0</v>
      </c>
      <c r="BK450" s="194">
        <f>SUMPRODUCT(CHOOSE({1,2,3,4},F255,F320,F385,F515),CHOOSE({1,2,3,4},DN418,DN418,DN418,DN418))</f>
        <v>0</v>
      </c>
      <c r="BL450" s="194">
        <f>SUMPRODUCT(CHOOSE({1,2,3,4},G255,G320,G385,G515),CHOOSE({1,2,3,4},DO418,DO418,DO418,DO418))</f>
        <v>0</v>
      </c>
      <c r="BM450" s="194">
        <f>SUMPRODUCT(CHOOSE({1,2,3,4},H255,H320,H385,H515),CHOOSE({1,2,3,4},DP418,DP418,DP418,DP418))</f>
        <v>0</v>
      </c>
      <c r="BN450" s="194">
        <f>SUMPRODUCT(CHOOSE({1,2,3,4},I255,I320,I385,I515),CHOOSE({1,2,3,4},DQ418,DQ418,DQ418,DQ418))</f>
        <v>0</v>
      </c>
      <c r="BO450" s="194">
        <f>SUMPRODUCT(CHOOSE({1,2,3,4},J255,J320,J385,J515),CHOOSE({1,2,3,4},DR418,DR418,DR418,DR418))</f>
        <v>0</v>
      </c>
      <c r="BP450" s="194">
        <f>SUMPRODUCT(CHOOSE({1,2,3,4},K255,K320,K385,K515),CHOOSE({1,2,3,4},DS418,DS418,DS418,DS418))</f>
        <v>0</v>
      </c>
      <c r="BQ450" s="194">
        <f>SUMPRODUCT(CHOOSE({1,2,3,4},L255,L320,L385,L515),CHOOSE({1,2,3,4},DT418,DT418,DT418,DT418))</f>
        <v>0</v>
      </c>
      <c r="BR450" s="194">
        <f>SUMPRODUCT(CHOOSE({1,2,3,4},M255,M320,M385,M515),CHOOSE({1,2,3,4},DU418,DU418,DU418,DU418))</f>
        <v>0</v>
      </c>
      <c r="BS450" s="194">
        <f>SUMPRODUCT(CHOOSE({1,2,3,4},N255,N320,N385,N515),CHOOSE({1,2,3,4},DV418,DV418,DV418,DV418))</f>
        <v>0</v>
      </c>
      <c r="BT450" s="194">
        <f>SUMPRODUCT(CHOOSE({1,2,3,4},O255,O320,O385,O515),CHOOSE({1,2,3,4},DW418,DW418,DW418,DW418))</f>
        <v>0</v>
      </c>
      <c r="BU450" s="194">
        <f>SUMPRODUCT(CHOOSE({1,2,3,4},P255,P320,P385,P515),CHOOSE({1,2,3,4},DX418,DX418,DX418,DX418))</f>
        <v>0</v>
      </c>
      <c r="BV450" s="194">
        <f>SUMPRODUCT(CHOOSE({1,2,3,4},Q255,Q320,Q385,Q515),CHOOSE({1,2,3,4},DY418,DY418,DY418,DY418))</f>
        <v>0</v>
      </c>
      <c r="BW450" s="194">
        <f>SUMPRODUCT(CHOOSE({1,2,3,4},R255,R320,R385,R515),CHOOSE({1,2,3,4},DZ418,DZ418,DZ418,DZ418))</f>
        <v>0</v>
      </c>
      <c r="BX450" s="194">
        <f>SUMPRODUCT(CHOOSE({1,2,3,4},S255,S320,S385,S515),CHOOSE({1,2,3,4},EA418,EA418,EA418,EA418))</f>
        <v>0</v>
      </c>
      <c r="BY450" s="194">
        <f>SUMPRODUCT(CHOOSE({1,2,3,4},T255,T320,T385,T515),CHOOSE({1,2,3,4},EB418,EB418,EB418,EB418))</f>
        <v>0</v>
      </c>
      <c r="BZ450" s="194">
        <f>SUMPRODUCT(CHOOSE({1,2,3,4},U255,U320,U385,U515),CHOOSE({1,2,3,4},EC418,EC418,EC418,EC418))</f>
        <v>0</v>
      </c>
      <c r="CA450" s="194">
        <f>SUMPRODUCT(CHOOSE({1,2,3,4},V255,V320,V385,V515),CHOOSE({1,2,3,4},ED418,ED418,ED418,ED418))</f>
        <v>0</v>
      </c>
      <c r="CB450" s="194">
        <f>SUMPRODUCT(CHOOSE({1,2,3,4},W255,W320,W385,W515),CHOOSE({1,2,3,4},EE418,EE418,EE418,EE418))</f>
        <v>0</v>
      </c>
      <c r="CC450" s="194">
        <f>SUMPRODUCT(CHOOSE({1,2,3,4},X255,X320,X385,X515),CHOOSE({1,2,3,4},EF418,EF418,EF418,EF418))</f>
        <v>0</v>
      </c>
      <c r="CD450" s="194">
        <f>SUMPRODUCT(CHOOSE({1,2,3,4},Y255,Y320,Y385,Y515),CHOOSE({1,2,3,4},EG418,EG418,EG418,EG418))</f>
        <v>0</v>
      </c>
      <c r="CE450" s="194">
        <f>SUMPRODUCT(CHOOSE({1,2,3,4},Z255,Z320,Z385,Z515),CHOOSE({1,2,3,4},EH418,EH418,EH418,EH418))</f>
        <v>0</v>
      </c>
      <c r="CF450" s="194">
        <f>SUMPRODUCT(CHOOSE({1,2,3,4},AA255,AA320,AA385,AA515),CHOOSE({1,2,3,4},EI418,EI418,EI418,EI418))</f>
        <v>0</v>
      </c>
      <c r="CG450" s="194">
        <f>SUMPRODUCT(CHOOSE({1,2,3,4},AB255,AB320,AB385,AB515),CHOOSE({1,2,3,4},EJ418,EJ418,EJ418,EJ418))</f>
        <v>0</v>
      </c>
    </row>
    <row r="451" spans="1:141" x14ac:dyDescent="0.3">
      <c r="B451" s="1">
        <v>20</v>
      </c>
      <c r="C451" s="1"/>
      <c r="D451" s="155"/>
      <c r="E451" s="155"/>
      <c r="F451" s="155"/>
      <c r="G451" s="155"/>
      <c r="H451" s="155"/>
      <c r="I451" s="155"/>
      <c r="J451" s="155"/>
      <c r="K451" s="155"/>
      <c r="L451" s="155"/>
      <c r="M451" s="155"/>
      <c r="N451" s="155"/>
      <c r="O451" s="155"/>
      <c r="P451" s="155"/>
      <c r="Q451" s="155"/>
      <c r="R451" s="155"/>
      <c r="S451" s="155"/>
      <c r="T451" s="155"/>
      <c r="U451" s="155"/>
      <c r="V451" s="155"/>
      <c r="W451" s="155">
        <f t="shared" si="93"/>
        <v>0</v>
      </c>
      <c r="X451" s="155">
        <f t="shared" si="93"/>
        <v>0</v>
      </c>
      <c r="Y451" s="155">
        <f t="shared" si="93"/>
        <v>0</v>
      </c>
      <c r="Z451" s="155">
        <f t="shared" si="93"/>
        <v>0</v>
      </c>
      <c r="AA451" s="155">
        <f t="shared" si="93"/>
        <v>0</v>
      </c>
      <c r="AB451" s="155">
        <f t="shared" si="93"/>
        <v>0</v>
      </c>
      <c r="AC451" s="156"/>
      <c r="AD451" s="156"/>
      <c r="AE451" s="156"/>
      <c r="AF451" s="156"/>
      <c r="AG451" s="170">
        <f t="shared" si="91"/>
        <v>0</v>
      </c>
      <c r="AH451" s="170">
        <f t="shared" si="91"/>
        <v>0</v>
      </c>
      <c r="AI451" s="170">
        <f t="shared" si="91"/>
        <v>0</v>
      </c>
      <c r="AJ451" s="170">
        <f t="shared" si="91"/>
        <v>0</v>
      </c>
      <c r="AK451" s="170">
        <f t="shared" si="91"/>
        <v>0</v>
      </c>
      <c r="AL451" s="170">
        <f t="shared" si="91"/>
        <v>0</v>
      </c>
      <c r="AM451" s="170">
        <f t="shared" si="91"/>
        <v>0</v>
      </c>
      <c r="AN451" s="170">
        <f t="shared" si="91"/>
        <v>0</v>
      </c>
      <c r="AO451" s="170">
        <f t="shared" si="91"/>
        <v>0</v>
      </c>
      <c r="AP451" s="170">
        <f t="shared" si="91"/>
        <v>0</v>
      </c>
      <c r="AQ451" s="170">
        <f t="shared" si="91"/>
        <v>0</v>
      </c>
      <c r="AR451" s="170">
        <f t="shared" si="91"/>
        <v>0</v>
      </c>
      <c r="AS451" s="170">
        <f t="shared" si="91"/>
        <v>0</v>
      </c>
      <c r="AT451" s="170">
        <f t="shared" si="91"/>
        <v>0</v>
      </c>
      <c r="AU451" s="170">
        <f t="shared" si="91"/>
        <v>0</v>
      </c>
      <c r="AV451" s="170">
        <f t="shared" si="91"/>
        <v>0</v>
      </c>
      <c r="AW451" s="170">
        <f t="shared" si="92"/>
        <v>0</v>
      </c>
      <c r="AX451" s="170">
        <f t="shared" si="92"/>
        <v>0</v>
      </c>
      <c r="AY451" s="170">
        <f t="shared" si="92"/>
        <v>0</v>
      </c>
      <c r="AZ451" s="170">
        <f t="shared" si="92"/>
        <v>0</v>
      </c>
      <c r="BA451" s="170">
        <f t="shared" si="92"/>
        <v>0</v>
      </c>
      <c r="BB451" s="170">
        <f t="shared" si="92"/>
        <v>0</v>
      </c>
      <c r="BC451" s="170">
        <f t="shared" si="92"/>
        <v>0</v>
      </c>
      <c r="BD451" s="170">
        <f t="shared" si="92"/>
        <v>0</v>
      </c>
      <c r="BE451" s="170">
        <f t="shared" si="92"/>
        <v>0</v>
      </c>
      <c r="BF451" s="67"/>
      <c r="BG451" s="67"/>
      <c r="BH451" s="52"/>
      <c r="BI451" s="194">
        <f>SUMPRODUCT(CHOOSE({1,2,3,4},D256,D321,D386,D516),CHOOSE({1,2,3,4},DL419,DL419,DL419,DL419))</f>
        <v>0</v>
      </c>
      <c r="BJ451" s="194">
        <f>SUMPRODUCT(CHOOSE({1,2,3,4},E256,E321,E386,E516),CHOOSE({1,2,3,4},DM419,DM419,DM419,DM419))</f>
        <v>0</v>
      </c>
      <c r="BK451" s="194">
        <f>SUMPRODUCT(CHOOSE({1,2,3,4},F256,F321,F386,F516),CHOOSE({1,2,3,4},DN419,DN419,DN419,DN419))</f>
        <v>0</v>
      </c>
      <c r="BL451" s="194">
        <f>SUMPRODUCT(CHOOSE({1,2,3,4},G256,G321,G386,G516),CHOOSE({1,2,3,4},DO419,DO419,DO419,DO419))</f>
        <v>0</v>
      </c>
      <c r="BM451" s="194">
        <f>SUMPRODUCT(CHOOSE({1,2,3,4},H256,H321,H386,H516),CHOOSE({1,2,3,4},DP419,DP419,DP419,DP419))</f>
        <v>0</v>
      </c>
      <c r="BN451" s="194">
        <f>SUMPRODUCT(CHOOSE({1,2,3,4},I256,I321,I386,I516),CHOOSE({1,2,3,4},DQ419,DQ419,DQ419,DQ419))</f>
        <v>0</v>
      </c>
      <c r="BO451" s="194">
        <f>SUMPRODUCT(CHOOSE({1,2,3,4},J256,J321,J386,J516),CHOOSE({1,2,3,4},DR419,DR419,DR419,DR419))</f>
        <v>0</v>
      </c>
      <c r="BP451" s="194">
        <f>SUMPRODUCT(CHOOSE({1,2,3,4},K256,K321,K386,K516),CHOOSE({1,2,3,4},DS419,DS419,DS419,DS419))</f>
        <v>0</v>
      </c>
      <c r="BQ451" s="194">
        <f>SUMPRODUCT(CHOOSE({1,2,3,4},L256,L321,L386,L516),CHOOSE({1,2,3,4},DT419,DT419,DT419,DT419))</f>
        <v>0</v>
      </c>
      <c r="BR451" s="194">
        <f>SUMPRODUCT(CHOOSE({1,2,3,4},M256,M321,M386,M516),CHOOSE({1,2,3,4},DU419,DU419,DU419,DU419))</f>
        <v>0</v>
      </c>
      <c r="BS451" s="194">
        <f>SUMPRODUCT(CHOOSE({1,2,3,4},N256,N321,N386,N516),CHOOSE({1,2,3,4},DV419,DV419,DV419,DV419))</f>
        <v>0</v>
      </c>
      <c r="BT451" s="194">
        <f>SUMPRODUCT(CHOOSE({1,2,3,4},O256,O321,O386,O516),CHOOSE({1,2,3,4},DW419,DW419,DW419,DW419))</f>
        <v>0</v>
      </c>
      <c r="BU451" s="194">
        <f>SUMPRODUCT(CHOOSE({1,2,3,4},P256,P321,P386,P516),CHOOSE({1,2,3,4},DX419,DX419,DX419,DX419))</f>
        <v>0</v>
      </c>
      <c r="BV451" s="194">
        <f>SUMPRODUCT(CHOOSE({1,2,3,4},Q256,Q321,Q386,Q516),CHOOSE({1,2,3,4},DY419,DY419,DY419,DY419))</f>
        <v>0</v>
      </c>
      <c r="BW451" s="194">
        <f>SUMPRODUCT(CHOOSE({1,2,3,4},R256,R321,R386,R516),CHOOSE({1,2,3,4},DZ419,DZ419,DZ419,DZ419))</f>
        <v>0</v>
      </c>
      <c r="BX451" s="194">
        <f>SUMPRODUCT(CHOOSE({1,2,3,4},S256,S321,S386,S516),CHOOSE({1,2,3,4},EA419,EA419,EA419,EA419))</f>
        <v>0</v>
      </c>
      <c r="BY451" s="194">
        <f>SUMPRODUCT(CHOOSE({1,2,3,4},T256,T321,T386,T516),CHOOSE({1,2,3,4},EB419,EB419,EB419,EB419))</f>
        <v>0</v>
      </c>
      <c r="BZ451" s="194">
        <f>SUMPRODUCT(CHOOSE({1,2,3,4},U256,U321,U386,U516),CHOOSE({1,2,3,4},EC419,EC419,EC419,EC419))</f>
        <v>0</v>
      </c>
      <c r="CA451" s="194">
        <f>SUMPRODUCT(CHOOSE({1,2,3,4},V256,V321,V386,V516),CHOOSE({1,2,3,4},ED419,ED419,ED419,ED419))</f>
        <v>0</v>
      </c>
      <c r="CB451" s="194">
        <f>SUMPRODUCT(CHOOSE({1,2,3,4},W256,W321,W386,W516),CHOOSE({1,2,3,4},EE419,EE419,EE419,EE419))</f>
        <v>0</v>
      </c>
      <c r="CC451" s="194">
        <f>SUMPRODUCT(CHOOSE({1,2,3,4},X256,X321,X386,X516),CHOOSE({1,2,3,4},EF419,EF419,EF419,EF419))</f>
        <v>0</v>
      </c>
      <c r="CD451" s="194">
        <f>SUMPRODUCT(CHOOSE({1,2,3,4},Y256,Y321,Y386,Y516),CHOOSE({1,2,3,4},EG419,EG419,EG419,EG419))</f>
        <v>0</v>
      </c>
      <c r="CE451" s="194">
        <f>SUMPRODUCT(CHOOSE({1,2,3,4},Z256,Z321,Z386,Z516),CHOOSE({1,2,3,4},EH419,EH419,EH419,EH419))</f>
        <v>0</v>
      </c>
      <c r="CF451" s="194">
        <f>SUMPRODUCT(CHOOSE({1,2,3,4},AA256,AA321,AA386,AA516),CHOOSE({1,2,3,4},EI419,EI419,EI419,EI419))</f>
        <v>0</v>
      </c>
      <c r="CG451" s="194">
        <f>SUMPRODUCT(CHOOSE({1,2,3,4},AB256,AB321,AB386,AB516),CHOOSE({1,2,3,4},EJ419,EJ419,EJ419,EJ419))</f>
        <v>0</v>
      </c>
    </row>
    <row r="452" spans="1:141" x14ac:dyDescent="0.3">
      <c r="B452" s="1">
        <v>21</v>
      </c>
      <c r="C452" s="1"/>
      <c r="D452" s="155"/>
      <c r="E452" s="155"/>
      <c r="F452" s="155"/>
      <c r="G452" s="155"/>
      <c r="H452" s="155"/>
      <c r="I452" s="155"/>
      <c r="J452" s="155"/>
      <c r="K452" s="155"/>
      <c r="L452" s="155"/>
      <c r="M452" s="155"/>
      <c r="N452" s="155"/>
      <c r="O452" s="155"/>
      <c r="P452" s="155"/>
      <c r="Q452" s="155"/>
      <c r="R452" s="155"/>
      <c r="S452" s="155"/>
      <c r="T452" s="155"/>
      <c r="U452" s="155"/>
      <c r="V452" s="155"/>
      <c r="W452" s="155"/>
      <c r="X452" s="155">
        <f>(VLOOKUP(W97,ColMort,$A$4,FALSE)-1)*W161*CB420</f>
        <v>0</v>
      </c>
      <c r="Y452" s="155">
        <f>(VLOOKUP(X97,ColMort,$A$4,FALSE)-1)*X161*CC420</f>
        <v>0</v>
      </c>
      <c r="Z452" s="155">
        <f>(VLOOKUP(Y97,ColMort,$A$4,FALSE)-1)*Y161*CD420</f>
        <v>0</v>
      </c>
      <c r="AA452" s="155">
        <f>(VLOOKUP(Z97,ColMort,$A$4,FALSE)-1)*Z161*CE420</f>
        <v>0</v>
      </c>
      <c r="AB452" s="155">
        <f>(VLOOKUP(AA97,ColMort,$A$4,FALSE)-1)*AA161*CF420</f>
        <v>0</v>
      </c>
      <c r="AC452" s="156"/>
      <c r="AD452" s="156"/>
      <c r="AE452" s="156"/>
      <c r="AF452" s="156"/>
      <c r="AG452" s="170">
        <f t="shared" si="91"/>
        <v>0</v>
      </c>
      <c r="AH452" s="170">
        <f t="shared" si="91"/>
        <v>0</v>
      </c>
      <c r="AI452" s="170">
        <f t="shared" si="91"/>
        <v>0</v>
      </c>
      <c r="AJ452" s="170">
        <f t="shared" si="91"/>
        <v>0</v>
      </c>
      <c r="AK452" s="170">
        <f t="shared" si="91"/>
        <v>0</v>
      </c>
      <c r="AL452" s="170">
        <f t="shared" si="91"/>
        <v>0</v>
      </c>
      <c r="AM452" s="170">
        <f t="shared" si="91"/>
        <v>0</v>
      </c>
      <c r="AN452" s="170">
        <f t="shared" si="91"/>
        <v>0</v>
      </c>
      <c r="AO452" s="170">
        <f t="shared" si="91"/>
        <v>0</v>
      </c>
      <c r="AP452" s="170">
        <f t="shared" si="91"/>
        <v>0</v>
      </c>
      <c r="AQ452" s="170">
        <f t="shared" si="91"/>
        <v>0</v>
      </c>
      <c r="AR452" s="170">
        <f t="shared" si="91"/>
        <v>0</v>
      </c>
      <c r="AS452" s="170">
        <f t="shared" si="91"/>
        <v>0</v>
      </c>
      <c r="AT452" s="170">
        <f t="shared" si="91"/>
        <v>0</v>
      </c>
      <c r="AU452" s="170">
        <f t="shared" si="91"/>
        <v>0</v>
      </c>
      <c r="AV452" s="170">
        <f t="shared" si="91"/>
        <v>0</v>
      </c>
      <c r="AW452" s="170">
        <f t="shared" si="92"/>
        <v>0</v>
      </c>
      <c r="AX452" s="170">
        <f t="shared" si="92"/>
        <v>0</v>
      </c>
      <c r="AY452" s="170">
        <f t="shared" si="92"/>
        <v>0</v>
      </c>
      <c r="AZ452" s="170">
        <f t="shared" si="92"/>
        <v>0</v>
      </c>
      <c r="BA452" s="170">
        <f t="shared" si="92"/>
        <v>0</v>
      </c>
      <c r="BB452" s="170">
        <f t="shared" si="92"/>
        <v>0</v>
      </c>
      <c r="BC452" s="170">
        <f t="shared" si="92"/>
        <v>0</v>
      </c>
      <c r="BD452" s="170">
        <f t="shared" si="92"/>
        <v>0</v>
      </c>
      <c r="BE452" s="170">
        <f t="shared" si="92"/>
        <v>0</v>
      </c>
      <c r="BF452" s="67"/>
      <c r="BG452" s="67"/>
      <c r="BH452" s="52"/>
      <c r="BI452" s="194">
        <f>SUMPRODUCT(CHOOSE({1,2,3,4},D257,D322,D387,D517),CHOOSE({1,2,3,4},DL420,DL420,DL420,DL420))</f>
        <v>0</v>
      </c>
      <c r="BJ452" s="194">
        <f>SUMPRODUCT(CHOOSE({1,2,3,4},E257,E322,E387,E517),CHOOSE({1,2,3,4},DM420,DM420,DM420,DM420))</f>
        <v>0</v>
      </c>
      <c r="BK452" s="194">
        <f>SUMPRODUCT(CHOOSE({1,2,3,4},F257,F322,F387,F517),CHOOSE({1,2,3,4},DN420,DN420,DN420,DN420))</f>
        <v>0</v>
      </c>
      <c r="BL452" s="194">
        <f>SUMPRODUCT(CHOOSE({1,2,3,4},G257,G322,G387,G517),CHOOSE({1,2,3,4},DO420,DO420,DO420,DO420))</f>
        <v>0</v>
      </c>
      <c r="BM452" s="194">
        <f>SUMPRODUCT(CHOOSE({1,2,3,4},H257,H322,H387,H517),CHOOSE({1,2,3,4},DP420,DP420,DP420,DP420))</f>
        <v>0</v>
      </c>
      <c r="BN452" s="194">
        <f>SUMPRODUCT(CHOOSE({1,2,3,4},I257,I322,I387,I517),CHOOSE({1,2,3,4},DQ420,DQ420,DQ420,DQ420))</f>
        <v>0</v>
      </c>
      <c r="BO452" s="194">
        <f>SUMPRODUCT(CHOOSE({1,2,3,4},J257,J322,J387,J517),CHOOSE({1,2,3,4},DR420,DR420,DR420,DR420))</f>
        <v>0</v>
      </c>
      <c r="BP452" s="194">
        <f>SUMPRODUCT(CHOOSE({1,2,3,4},K257,K322,K387,K517),CHOOSE({1,2,3,4},DS420,DS420,DS420,DS420))</f>
        <v>0</v>
      </c>
      <c r="BQ452" s="194">
        <f>SUMPRODUCT(CHOOSE({1,2,3,4},L257,L322,L387,L517),CHOOSE({1,2,3,4},DT420,DT420,DT420,DT420))</f>
        <v>0</v>
      </c>
      <c r="BR452" s="194">
        <f>SUMPRODUCT(CHOOSE({1,2,3,4},M257,M322,M387,M517),CHOOSE({1,2,3,4},DU420,DU420,DU420,DU420))</f>
        <v>0</v>
      </c>
      <c r="BS452" s="194">
        <f>SUMPRODUCT(CHOOSE({1,2,3,4},N257,N322,N387,N517),CHOOSE({1,2,3,4},DV420,DV420,DV420,DV420))</f>
        <v>0</v>
      </c>
      <c r="BT452" s="194">
        <f>SUMPRODUCT(CHOOSE({1,2,3,4},O257,O322,O387,O517),CHOOSE({1,2,3,4},DW420,DW420,DW420,DW420))</f>
        <v>0</v>
      </c>
      <c r="BU452" s="194">
        <f>SUMPRODUCT(CHOOSE({1,2,3,4},P257,P322,P387,P517),CHOOSE({1,2,3,4},DX420,DX420,DX420,DX420))</f>
        <v>0</v>
      </c>
      <c r="BV452" s="194">
        <f>SUMPRODUCT(CHOOSE({1,2,3,4},Q257,Q322,Q387,Q517),CHOOSE({1,2,3,4},DY420,DY420,DY420,DY420))</f>
        <v>0</v>
      </c>
      <c r="BW452" s="194">
        <f>SUMPRODUCT(CHOOSE({1,2,3,4},R257,R322,R387,R517),CHOOSE({1,2,3,4},DZ420,DZ420,DZ420,DZ420))</f>
        <v>0</v>
      </c>
      <c r="BX452" s="194">
        <f>SUMPRODUCT(CHOOSE({1,2,3,4},S257,S322,S387,S517),CHOOSE({1,2,3,4},EA420,EA420,EA420,EA420))</f>
        <v>0</v>
      </c>
      <c r="BY452" s="194">
        <f>SUMPRODUCT(CHOOSE({1,2,3,4},T257,T322,T387,T517),CHOOSE({1,2,3,4},EB420,EB420,EB420,EB420))</f>
        <v>0</v>
      </c>
      <c r="BZ452" s="194">
        <f>SUMPRODUCT(CHOOSE({1,2,3,4},U257,U322,U387,U517),CHOOSE({1,2,3,4},EC420,EC420,EC420,EC420))</f>
        <v>0</v>
      </c>
      <c r="CA452" s="194">
        <f>SUMPRODUCT(CHOOSE({1,2,3,4},V257,V322,V387,V517),CHOOSE({1,2,3,4},ED420,ED420,ED420,ED420))</f>
        <v>0</v>
      </c>
      <c r="CB452" s="194">
        <f>SUMPRODUCT(CHOOSE({1,2,3,4},W257,W322,W387,W517),CHOOSE({1,2,3,4},EE420,EE420,EE420,EE420))</f>
        <v>0</v>
      </c>
      <c r="CC452" s="194">
        <f>SUMPRODUCT(CHOOSE({1,2,3,4},X257,X322,X387,X517),CHOOSE({1,2,3,4},EF420,EF420,EF420,EF420))</f>
        <v>0</v>
      </c>
      <c r="CD452" s="194">
        <f>SUMPRODUCT(CHOOSE({1,2,3,4},Y257,Y322,Y387,Y517),CHOOSE({1,2,3,4},EG420,EG420,EG420,EG420))</f>
        <v>0</v>
      </c>
      <c r="CE452" s="194">
        <f>SUMPRODUCT(CHOOSE({1,2,3,4},Z257,Z322,Z387,Z517),CHOOSE({1,2,3,4},EH420,EH420,EH420,EH420))</f>
        <v>0</v>
      </c>
      <c r="CF452" s="194">
        <f>SUMPRODUCT(CHOOSE({1,2,3,4},AA257,AA322,AA387,AA517),CHOOSE({1,2,3,4},EI420,EI420,EI420,EI420))</f>
        <v>0</v>
      </c>
      <c r="CG452" s="194">
        <f>SUMPRODUCT(CHOOSE({1,2,3,4},AB257,AB322,AB387,AB517),CHOOSE({1,2,3,4},EJ420,EJ420,EJ420,EJ420))</f>
        <v>0</v>
      </c>
    </row>
    <row r="453" spans="1:141" x14ac:dyDescent="0.3">
      <c r="B453" s="1">
        <v>22</v>
      </c>
      <c r="C453" s="1"/>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f>(VLOOKUP(X98,ColMort,$A$4,FALSE)-1)*X162*CC421</f>
        <v>0</v>
      </c>
      <c r="Z453" s="155">
        <f>(VLOOKUP(Y98,ColMort,$A$4,FALSE)-1)*Y162*CD421</f>
        <v>0</v>
      </c>
      <c r="AA453" s="155">
        <f>(VLOOKUP(Z98,ColMort,$A$4,FALSE)-1)*Z162*CE421</f>
        <v>0</v>
      </c>
      <c r="AB453" s="155">
        <f>(VLOOKUP(AA98,ColMort,$A$4,FALSE)-1)*AA162*CF421</f>
        <v>0</v>
      </c>
      <c r="AC453" s="156"/>
      <c r="AD453" s="156"/>
      <c r="AE453" s="156"/>
      <c r="AF453" s="156"/>
      <c r="AG453" s="170">
        <f t="shared" si="91"/>
        <v>0</v>
      </c>
      <c r="AH453" s="170">
        <f t="shared" si="91"/>
        <v>0</v>
      </c>
      <c r="AI453" s="170">
        <f t="shared" si="91"/>
        <v>0</v>
      </c>
      <c r="AJ453" s="170">
        <f t="shared" si="91"/>
        <v>0</v>
      </c>
      <c r="AK453" s="170">
        <f t="shared" si="91"/>
        <v>0</v>
      </c>
      <c r="AL453" s="170">
        <f t="shared" si="91"/>
        <v>0</v>
      </c>
      <c r="AM453" s="170">
        <f t="shared" si="91"/>
        <v>0</v>
      </c>
      <c r="AN453" s="170">
        <f t="shared" si="91"/>
        <v>0</v>
      </c>
      <c r="AO453" s="170">
        <f t="shared" si="91"/>
        <v>0</v>
      </c>
      <c r="AP453" s="170">
        <f t="shared" si="91"/>
        <v>0</v>
      </c>
      <c r="AQ453" s="170">
        <f t="shared" si="91"/>
        <v>0</v>
      </c>
      <c r="AR453" s="170">
        <f t="shared" si="91"/>
        <v>0</v>
      </c>
      <c r="AS453" s="170">
        <f t="shared" si="91"/>
        <v>0</v>
      </c>
      <c r="AT453" s="170">
        <f t="shared" si="91"/>
        <v>0</v>
      </c>
      <c r="AU453" s="170">
        <f t="shared" si="91"/>
        <v>0</v>
      </c>
      <c r="AV453" s="170">
        <f t="shared" si="91"/>
        <v>0</v>
      </c>
      <c r="AW453" s="170">
        <f t="shared" si="92"/>
        <v>0</v>
      </c>
      <c r="AX453" s="170">
        <f t="shared" si="92"/>
        <v>0</v>
      </c>
      <c r="AY453" s="170">
        <f t="shared" si="92"/>
        <v>0</v>
      </c>
      <c r="AZ453" s="170">
        <f t="shared" si="92"/>
        <v>0</v>
      </c>
      <c r="BA453" s="170">
        <f t="shared" si="92"/>
        <v>0</v>
      </c>
      <c r="BB453" s="170">
        <f t="shared" si="92"/>
        <v>0</v>
      </c>
      <c r="BC453" s="170">
        <f t="shared" si="92"/>
        <v>0</v>
      </c>
      <c r="BD453" s="170">
        <f t="shared" si="92"/>
        <v>0</v>
      </c>
      <c r="BE453" s="170">
        <f t="shared" si="92"/>
        <v>0</v>
      </c>
      <c r="BF453" s="67"/>
      <c r="BG453" s="67"/>
      <c r="BH453" s="52"/>
      <c r="BI453" s="194">
        <f>SUMPRODUCT(CHOOSE({1,2,3,4},D258,D323,D388,D518),CHOOSE({1,2,3,4},DL421,DL421,DL421,DL421))</f>
        <v>0</v>
      </c>
      <c r="BJ453" s="194">
        <f>SUMPRODUCT(CHOOSE({1,2,3,4},E258,E323,E388,E518),CHOOSE({1,2,3,4},DM421,DM421,DM421,DM421))</f>
        <v>0</v>
      </c>
      <c r="BK453" s="194">
        <f>SUMPRODUCT(CHOOSE({1,2,3,4},F258,F323,F388,F518),CHOOSE({1,2,3,4},DN421,DN421,DN421,DN421))</f>
        <v>0</v>
      </c>
      <c r="BL453" s="194">
        <f>SUMPRODUCT(CHOOSE({1,2,3,4},G258,G323,G388,G518),CHOOSE({1,2,3,4},DO421,DO421,DO421,DO421))</f>
        <v>0</v>
      </c>
      <c r="BM453" s="194">
        <f>SUMPRODUCT(CHOOSE({1,2,3,4},H258,H323,H388,H518),CHOOSE({1,2,3,4},DP421,DP421,DP421,DP421))</f>
        <v>0</v>
      </c>
      <c r="BN453" s="194">
        <f>SUMPRODUCT(CHOOSE({1,2,3,4},I258,I323,I388,I518),CHOOSE({1,2,3,4},DQ421,DQ421,DQ421,DQ421))</f>
        <v>0</v>
      </c>
      <c r="BO453" s="194">
        <f>SUMPRODUCT(CHOOSE({1,2,3,4},J258,J323,J388,J518),CHOOSE({1,2,3,4},DR421,DR421,DR421,DR421))</f>
        <v>0</v>
      </c>
      <c r="BP453" s="194">
        <f>SUMPRODUCT(CHOOSE({1,2,3,4},K258,K323,K388,K518),CHOOSE({1,2,3,4},DS421,DS421,DS421,DS421))</f>
        <v>0</v>
      </c>
      <c r="BQ453" s="194">
        <f>SUMPRODUCT(CHOOSE({1,2,3,4},L258,L323,L388,L518),CHOOSE({1,2,3,4},DT421,DT421,DT421,DT421))</f>
        <v>0</v>
      </c>
      <c r="BR453" s="194">
        <f>SUMPRODUCT(CHOOSE({1,2,3,4},M258,M323,M388,M518),CHOOSE({1,2,3,4},DU421,DU421,DU421,DU421))</f>
        <v>0</v>
      </c>
      <c r="BS453" s="194">
        <f>SUMPRODUCT(CHOOSE({1,2,3,4},N258,N323,N388,N518),CHOOSE({1,2,3,4},DV421,DV421,DV421,DV421))</f>
        <v>0</v>
      </c>
      <c r="BT453" s="194">
        <f>SUMPRODUCT(CHOOSE({1,2,3,4},O258,O323,O388,O518),CHOOSE({1,2,3,4},DW421,DW421,DW421,DW421))</f>
        <v>0</v>
      </c>
      <c r="BU453" s="194">
        <f>SUMPRODUCT(CHOOSE({1,2,3,4},P258,P323,P388,P518),CHOOSE({1,2,3,4},DX421,DX421,DX421,DX421))</f>
        <v>0</v>
      </c>
      <c r="BV453" s="194">
        <f>SUMPRODUCT(CHOOSE({1,2,3,4},Q258,Q323,Q388,Q518),CHOOSE({1,2,3,4},DY421,DY421,DY421,DY421))</f>
        <v>0</v>
      </c>
      <c r="BW453" s="194">
        <f>SUMPRODUCT(CHOOSE({1,2,3,4},R258,R323,R388,R518),CHOOSE({1,2,3,4},DZ421,DZ421,DZ421,DZ421))</f>
        <v>0</v>
      </c>
      <c r="BX453" s="194">
        <f>SUMPRODUCT(CHOOSE({1,2,3,4},S258,S323,S388,S518),CHOOSE({1,2,3,4},EA421,EA421,EA421,EA421))</f>
        <v>0</v>
      </c>
      <c r="BY453" s="194">
        <f>SUMPRODUCT(CHOOSE({1,2,3,4},T258,T323,T388,T518),CHOOSE({1,2,3,4},EB421,EB421,EB421,EB421))</f>
        <v>0</v>
      </c>
      <c r="BZ453" s="194">
        <f>SUMPRODUCT(CHOOSE({1,2,3,4},U258,U323,U388,U518),CHOOSE({1,2,3,4},EC421,EC421,EC421,EC421))</f>
        <v>0</v>
      </c>
      <c r="CA453" s="194">
        <f>SUMPRODUCT(CHOOSE({1,2,3,4},V258,V323,V388,V518),CHOOSE({1,2,3,4},ED421,ED421,ED421,ED421))</f>
        <v>0</v>
      </c>
      <c r="CB453" s="194">
        <f>SUMPRODUCT(CHOOSE({1,2,3,4},W258,W323,W388,W518),CHOOSE({1,2,3,4},EE421,EE421,EE421,EE421))</f>
        <v>0</v>
      </c>
      <c r="CC453" s="194">
        <f>SUMPRODUCT(CHOOSE({1,2,3,4},X258,X323,X388,X518),CHOOSE({1,2,3,4},EF421,EF421,EF421,EF421))</f>
        <v>0</v>
      </c>
      <c r="CD453" s="194">
        <f>SUMPRODUCT(CHOOSE({1,2,3,4},Y258,Y323,Y388,Y518),CHOOSE({1,2,3,4},EG421,EG421,EG421,EG421))</f>
        <v>0</v>
      </c>
      <c r="CE453" s="194">
        <f>SUMPRODUCT(CHOOSE({1,2,3,4},Z258,Z323,Z388,Z518),CHOOSE({1,2,3,4},EH421,EH421,EH421,EH421))</f>
        <v>0</v>
      </c>
      <c r="CF453" s="194">
        <f>SUMPRODUCT(CHOOSE({1,2,3,4},AA258,AA323,AA388,AA518),CHOOSE({1,2,3,4},EI421,EI421,EI421,EI421))</f>
        <v>0</v>
      </c>
      <c r="CG453" s="194">
        <f>SUMPRODUCT(CHOOSE({1,2,3,4},AB258,AB323,AB388,AB518),CHOOSE({1,2,3,4},EJ421,EJ421,EJ421,EJ421))</f>
        <v>0</v>
      </c>
    </row>
    <row r="454" spans="1:141" x14ac:dyDescent="0.3">
      <c r="B454" s="1">
        <v>23</v>
      </c>
      <c r="C454" s="1"/>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f>(VLOOKUP(Y99,ColMort,$A$4,FALSE)-1)*Y163*CD422</f>
        <v>0</v>
      </c>
      <c r="AA454" s="155">
        <f>(VLOOKUP(Z99,ColMort,$A$4,FALSE)-1)*Z163*CE422</f>
        <v>0</v>
      </c>
      <c r="AB454" s="155">
        <f>(VLOOKUP(AA99,ColMort,$A$4,FALSE)-1)*AA163*CF422</f>
        <v>0</v>
      </c>
      <c r="AC454" s="156"/>
      <c r="AD454" s="156"/>
      <c r="AE454" s="156"/>
      <c r="AF454" s="156"/>
      <c r="AG454" s="170">
        <f t="shared" si="91"/>
        <v>0</v>
      </c>
      <c r="AH454" s="170">
        <f t="shared" si="91"/>
        <v>0</v>
      </c>
      <c r="AI454" s="170">
        <f t="shared" si="91"/>
        <v>0</v>
      </c>
      <c r="AJ454" s="170">
        <f t="shared" si="91"/>
        <v>0</v>
      </c>
      <c r="AK454" s="170">
        <f t="shared" si="91"/>
        <v>0</v>
      </c>
      <c r="AL454" s="170">
        <f t="shared" si="91"/>
        <v>0</v>
      </c>
      <c r="AM454" s="170">
        <f t="shared" si="91"/>
        <v>0</v>
      </c>
      <c r="AN454" s="170">
        <f t="shared" si="91"/>
        <v>0</v>
      </c>
      <c r="AO454" s="170">
        <f t="shared" si="91"/>
        <v>0</v>
      </c>
      <c r="AP454" s="170">
        <f t="shared" si="91"/>
        <v>0</v>
      </c>
      <c r="AQ454" s="170">
        <f t="shared" si="91"/>
        <v>0</v>
      </c>
      <c r="AR454" s="170">
        <f t="shared" si="91"/>
        <v>0</v>
      </c>
      <c r="AS454" s="170">
        <f t="shared" si="91"/>
        <v>0</v>
      </c>
      <c r="AT454" s="170">
        <f t="shared" si="91"/>
        <v>0</v>
      </c>
      <c r="AU454" s="170">
        <f t="shared" si="91"/>
        <v>0</v>
      </c>
      <c r="AV454" s="170">
        <f t="shared" si="91"/>
        <v>0</v>
      </c>
      <c r="AW454" s="170">
        <f t="shared" si="92"/>
        <v>0</v>
      </c>
      <c r="AX454" s="170">
        <f t="shared" si="92"/>
        <v>0</v>
      </c>
      <c r="AY454" s="170">
        <f t="shared" si="92"/>
        <v>0</v>
      </c>
      <c r="AZ454" s="170">
        <f t="shared" si="92"/>
        <v>0</v>
      </c>
      <c r="BA454" s="170">
        <f t="shared" si="92"/>
        <v>0</v>
      </c>
      <c r="BB454" s="170">
        <f t="shared" si="92"/>
        <v>0</v>
      </c>
      <c r="BC454" s="170">
        <f t="shared" si="92"/>
        <v>0</v>
      </c>
      <c r="BD454" s="170">
        <f t="shared" si="92"/>
        <v>0</v>
      </c>
      <c r="BE454" s="170">
        <f t="shared" si="92"/>
        <v>0</v>
      </c>
      <c r="BF454" s="67"/>
      <c r="BG454" s="52"/>
      <c r="BH454" s="52"/>
      <c r="BI454" s="194">
        <f>SUMPRODUCT(CHOOSE({1,2,3,4},D259,D324,D389,D519),CHOOSE({1,2,3,4},DL422,DL422,DL422,DL422))</f>
        <v>0</v>
      </c>
      <c r="BJ454" s="194">
        <f>SUMPRODUCT(CHOOSE({1,2,3,4},E259,E324,E389,E519),CHOOSE({1,2,3,4},DM422,DM422,DM422,DM422))</f>
        <v>0</v>
      </c>
      <c r="BK454" s="194">
        <f>SUMPRODUCT(CHOOSE({1,2,3,4},F259,F324,F389,F519),CHOOSE({1,2,3,4},DN422,DN422,DN422,DN422))</f>
        <v>0</v>
      </c>
      <c r="BL454" s="194">
        <f>SUMPRODUCT(CHOOSE({1,2,3,4},G259,G324,G389,G519),CHOOSE({1,2,3,4},DO422,DO422,DO422,DO422))</f>
        <v>0</v>
      </c>
      <c r="BM454" s="194">
        <f>SUMPRODUCT(CHOOSE({1,2,3,4},H259,H324,H389,H519),CHOOSE({1,2,3,4},DP422,DP422,DP422,DP422))</f>
        <v>0</v>
      </c>
      <c r="BN454" s="194">
        <f>SUMPRODUCT(CHOOSE({1,2,3,4},I259,I324,I389,I519),CHOOSE({1,2,3,4},DQ422,DQ422,DQ422,DQ422))</f>
        <v>0</v>
      </c>
      <c r="BO454" s="194">
        <f>SUMPRODUCT(CHOOSE({1,2,3,4},J259,J324,J389,J519),CHOOSE({1,2,3,4},DR422,DR422,DR422,DR422))</f>
        <v>0</v>
      </c>
      <c r="BP454" s="194">
        <f>SUMPRODUCT(CHOOSE({1,2,3,4},K259,K324,K389,K519),CHOOSE({1,2,3,4},DS422,DS422,DS422,DS422))</f>
        <v>0</v>
      </c>
      <c r="BQ454" s="194">
        <f>SUMPRODUCT(CHOOSE({1,2,3,4},L259,L324,L389,L519),CHOOSE({1,2,3,4},DT422,DT422,DT422,DT422))</f>
        <v>0</v>
      </c>
      <c r="BR454" s="194">
        <f>SUMPRODUCT(CHOOSE({1,2,3,4},M259,M324,M389,M519),CHOOSE({1,2,3,4},DU422,DU422,DU422,DU422))</f>
        <v>0</v>
      </c>
      <c r="BS454" s="194">
        <f>SUMPRODUCT(CHOOSE({1,2,3,4},N259,N324,N389,N519),CHOOSE({1,2,3,4},DV422,DV422,DV422,DV422))</f>
        <v>0</v>
      </c>
      <c r="BT454" s="194">
        <f>SUMPRODUCT(CHOOSE({1,2,3,4},O259,O324,O389,O519),CHOOSE({1,2,3,4},DW422,DW422,DW422,DW422))</f>
        <v>0</v>
      </c>
      <c r="BU454" s="194">
        <f>SUMPRODUCT(CHOOSE({1,2,3,4},P259,P324,P389,P519),CHOOSE({1,2,3,4},DX422,DX422,DX422,DX422))</f>
        <v>0</v>
      </c>
      <c r="BV454" s="194">
        <f>SUMPRODUCT(CHOOSE({1,2,3,4},Q259,Q324,Q389,Q519),CHOOSE({1,2,3,4},DY422,DY422,DY422,DY422))</f>
        <v>0</v>
      </c>
      <c r="BW454" s="194">
        <f>SUMPRODUCT(CHOOSE({1,2,3,4},R259,R324,R389,R519),CHOOSE({1,2,3,4},DZ422,DZ422,DZ422,DZ422))</f>
        <v>0</v>
      </c>
      <c r="BX454" s="194">
        <f>SUMPRODUCT(CHOOSE({1,2,3,4},S259,S324,S389,S519),CHOOSE({1,2,3,4},EA422,EA422,EA422,EA422))</f>
        <v>0</v>
      </c>
      <c r="BY454" s="194">
        <f>SUMPRODUCT(CHOOSE({1,2,3,4},T259,T324,T389,T519),CHOOSE({1,2,3,4},EB422,EB422,EB422,EB422))</f>
        <v>0</v>
      </c>
      <c r="BZ454" s="194">
        <f>SUMPRODUCT(CHOOSE({1,2,3,4},U259,U324,U389,U519),CHOOSE({1,2,3,4},EC422,EC422,EC422,EC422))</f>
        <v>0</v>
      </c>
      <c r="CA454" s="194">
        <f>SUMPRODUCT(CHOOSE({1,2,3,4},V259,V324,V389,V519),CHOOSE({1,2,3,4},ED422,ED422,ED422,ED422))</f>
        <v>0</v>
      </c>
      <c r="CB454" s="194">
        <f>SUMPRODUCT(CHOOSE({1,2,3,4},W259,W324,W389,W519),CHOOSE({1,2,3,4},EE422,EE422,EE422,EE422))</f>
        <v>0</v>
      </c>
      <c r="CC454" s="194">
        <f>SUMPRODUCT(CHOOSE({1,2,3,4},X259,X324,X389,X519),CHOOSE({1,2,3,4},EF422,EF422,EF422,EF422))</f>
        <v>0</v>
      </c>
      <c r="CD454" s="194">
        <f>SUMPRODUCT(CHOOSE({1,2,3,4},Y259,Y324,Y389,Y519),CHOOSE({1,2,3,4},EG422,EG422,EG422,EG422))</f>
        <v>0</v>
      </c>
      <c r="CE454" s="194">
        <f>SUMPRODUCT(CHOOSE({1,2,3,4},Z259,Z324,Z389,Z519),CHOOSE({1,2,3,4},EH422,EH422,EH422,EH422))</f>
        <v>0</v>
      </c>
      <c r="CF454" s="194">
        <f>SUMPRODUCT(CHOOSE({1,2,3,4},AA259,AA324,AA389,AA519),CHOOSE({1,2,3,4},EI422,EI422,EI422,EI422))</f>
        <v>0</v>
      </c>
      <c r="CG454" s="194">
        <f>SUMPRODUCT(CHOOSE({1,2,3,4},AB259,AB324,AB389,AB519),CHOOSE({1,2,3,4},EJ422,EJ422,EJ422,EJ422))</f>
        <v>0</v>
      </c>
    </row>
    <row r="455" spans="1:141" x14ac:dyDescent="0.3">
      <c r="B455" s="1">
        <v>24</v>
      </c>
      <c r="C455" s="1"/>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f>(VLOOKUP(Z100,ColMort,$A$4,FALSE)-1)*Z164*CE423</f>
        <v>0</v>
      </c>
      <c r="AB455" s="155">
        <f>(VLOOKUP(AA100,ColMort,$A$4,FALSE)-1)*AA164*CF423</f>
        <v>0</v>
      </c>
      <c r="AC455" s="156"/>
      <c r="AD455" s="156"/>
      <c r="AE455" s="156"/>
      <c r="AF455" s="156"/>
      <c r="AG455" s="170">
        <f t="shared" si="91"/>
        <v>0</v>
      </c>
      <c r="AH455" s="170">
        <f t="shared" si="91"/>
        <v>0</v>
      </c>
      <c r="AI455" s="170">
        <f t="shared" si="91"/>
        <v>0</v>
      </c>
      <c r="AJ455" s="170">
        <f t="shared" si="91"/>
        <v>0</v>
      </c>
      <c r="AK455" s="170">
        <f t="shared" si="91"/>
        <v>0</v>
      </c>
      <c r="AL455" s="170">
        <f t="shared" si="91"/>
        <v>0</v>
      </c>
      <c r="AM455" s="170">
        <f t="shared" si="91"/>
        <v>0</v>
      </c>
      <c r="AN455" s="170">
        <f t="shared" si="91"/>
        <v>0</v>
      </c>
      <c r="AO455" s="170">
        <f t="shared" si="91"/>
        <v>0</v>
      </c>
      <c r="AP455" s="170">
        <f t="shared" si="91"/>
        <v>0</v>
      </c>
      <c r="AQ455" s="170">
        <f t="shared" si="91"/>
        <v>0</v>
      </c>
      <c r="AR455" s="170">
        <f t="shared" si="91"/>
        <v>0</v>
      </c>
      <c r="AS455" s="170">
        <f t="shared" si="91"/>
        <v>0</v>
      </c>
      <c r="AT455" s="170">
        <f t="shared" si="91"/>
        <v>0</v>
      </c>
      <c r="AU455" s="170">
        <f t="shared" si="91"/>
        <v>0</v>
      </c>
      <c r="AV455" s="170">
        <f t="shared" si="91"/>
        <v>0</v>
      </c>
      <c r="AW455" s="170">
        <f t="shared" si="92"/>
        <v>0</v>
      </c>
      <c r="AX455" s="170">
        <f t="shared" si="92"/>
        <v>0</v>
      </c>
      <c r="AY455" s="170">
        <f t="shared" si="92"/>
        <v>0</v>
      </c>
      <c r="AZ455" s="170">
        <f t="shared" si="92"/>
        <v>0</v>
      </c>
      <c r="BA455" s="170">
        <f t="shared" si="92"/>
        <v>0</v>
      </c>
      <c r="BB455" s="170">
        <f t="shared" si="92"/>
        <v>0</v>
      </c>
      <c r="BC455" s="170">
        <f t="shared" si="92"/>
        <v>0</v>
      </c>
      <c r="BD455" s="170">
        <f t="shared" si="92"/>
        <v>0</v>
      </c>
      <c r="BE455" s="170">
        <f t="shared" si="92"/>
        <v>0</v>
      </c>
      <c r="BF455" s="67"/>
      <c r="BG455" s="67"/>
      <c r="BH455" s="52"/>
      <c r="BI455" s="194">
        <f>SUMPRODUCT(CHOOSE({1,2,3,4},D260,D325,D390,D520),CHOOSE({1,2,3,4},DL423,DL423,DL423,DL423))</f>
        <v>0</v>
      </c>
      <c r="BJ455" s="194">
        <f>SUMPRODUCT(CHOOSE({1,2,3,4},E260,E325,E390,E520),CHOOSE({1,2,3,4},DM423,DM423,DM423,DM423))</f>
        <v>0</v>
      </c>
      <c r="BK455" s="194">
        <f>SUMPRODUCT(CHOOSE({1,2,3,4},F260,F325,F390,F520),CHOOSE({1,2,3,4},DN423,DN423,DN423,DN423))</f>
        <v>0</v>
      </c>
      <c r="BL455" s="194">
        <f>SUMPRODUCT(CHOOSE({1,2,3,4},G260,G325,G390,G520),CHOOSE({1,2,3,4},DO423,DO423,DO423,DO423))</f>
        <v>0</v>
      </c>
      <c r="BM455" s="194">
        <f>SUMPRODUCT(CHOOSE({1,2,3,4},H260,H325,H390,H520),CHOOSE({1,2,3,4},DP423,DP423,DP423,DP423))</f>
        <v>0</v>
      </c>
      <c r="BN455" s="194">
        <f>SUMPRODUCT(CHOOSE({1,2,3,4},I260,I325,I390,I520),CHOOSE({1,2,3,4},DQ423,DQ423,DQ423,DQ423))</f>
        <v>0</v>
      </c>
      <c r="BO455" s="194">
        <f>SUMPRODUCT(CHOOSE({1,2,3,4},J260,J325,J390,J520),CHOOSE({1,2,3,4},DR423,DR423,DR423,DR423))</f>
        <v>0</v>
      </c>
      <c r="BP455" s="194">
        <f>SUMPRODUCT(CHOOSE({1,2,3,4},K260,K325,K390,K520),CHOOSE({1,2,3,4},DS423,DS423,DS423,DS423))</f>
        <v>0</v>
      </c>
      <c r="BQ455" s="194">
        <f>SUMPRODUCT(CHOOSE({1,2,3,4},L260,L325,L390,L520),CHOOSE({1,2,3,4},DT423,DT423,DT423,DT423))</f>
        <v>0</v>
      </c>
      <c r="BR455" s="194">
        <f>SUMPRODUCT(CHOOSE({1,2,3,4},M260,M325,M390,M520),CHOOSE({1,2,3,4},DU423,DU423,DU423,DU423))</f>
        <v>0</v>
      </c>
      <c r="BS455" s="194">
        <f>SUMPRODUCT(CHOOSE({1,2,3,4},N260,N325,N390,N520),CHOOSE({1,2,3,4},DV423,DV423,DV423,DV423))</f>
        <v>0</v>
      </c>
      <c r="BT455" s="194">
        <f>SUMPRODUCT(CHOOSE({1,2,3,4},O260,O325,O390,O520),CHOOSE({1,2,3,4},DW423,DW423,DW423,DW423))</f>
        <v>0</v>
      </c>
      <c r="BU455" s="194">
        <f>SUMPRODUCT(CHOOSE({1,2,3,4},P260,P325,P390,P520),CHOOSE({1,2,3,4},DX423,DX423,DX423,DX423))</f>
        <v>0</v>
      </c>
      <c r="BV455" s="194">
        <f>SUMPRODUCT(CHOOSE({1,2,3,4},Q260,Q325,Q390,Q520),CHOOSE({1,2,3,4},DY423,DY423,DY423,DY423))</f>
        <v>0</v>
      </c>
      <c r="BW455" s="194">
        <f>SUMPRODUCT(CHOOSE({1,2,3,4},R260,R325,R390,R520),CHOOSE({1,2,3,4},DZ423,DZ423,DZ423,DZ423))</f>
        <v>0</v>
      </c>
      <c r="BX455" s="194">
        <f>SUMPRODUCT(CHOOSE({1,2,3,4},S260,S325,S390,S520),CHOOSE({1,2,3,4},EA423,EA423,EA423,EA423))</f>
        <v>0</v>
      </c>
      <c r="BY455" s="194">
        <f>SUMPRODUCT(CHOOSE({1,2,3,4},T260,T325,T390,T520),CHOOSE({1,2,3,4},EB423,EB423,EB423,EB423))</f>
        <v>0</v>
      </c>
      <c r="BZ455" s="194">
        <f>SUMPRODUCT(CHOOSE({1,2,3,4},U260,U325,U390,U520),CHOOSE({1,2,3,4},EC423,EC423,EC423,EC423))</f>
        <v>0</v>
      </c>
      <c r="CA455" s="194">
        <f>SUMPRODUCT(CHOOSE({1,2,3,4},V260,V325,V390,V520),CHOOSE({1,2,3,4},ED423,ED423,ED423,ED423))</f>
        <v>0</v>
      </c>
      <c r="CB455" s="194">
        <f>SUMPRODUCT(CHOOSE({1,2,3,4},W260,W325,W390,W520),CHOOSE({1,2,3,4},EE423,EE423,EE423,EE423))</f>
        <v>0</v>
      </c>
      <c r="CC455" s="194">
        <f>SUMPRODUCT(CHOOSE({1,2,3,4},X260,X325,X390,X520),CHOOSE({1,2,3,4},EF423,EF423,EF423,EF423))</f>
        <v>0</v>
      </c>
      <c r="CD455" s="194">
        <f>SUMPRODUCT(CHOOSE({1,2,3,4},Y260,Y325,Y390,Y520),CHOOSE({1,2,3,4},EG423,EG423,EG423,EG423))</f>
        <v>0</v>
      </c>
      <c r="CE455" s="194">
        <f>SUMPRODUCT(CHOOSE({1,2,3,4},Z260,Z325,Z390,Z520),CHOOSE({1,2,3,4},EH423,EH423,EH423,EH423))</f>
        <v>0</v>
      </c>
      <c r="CF455" s="194">
        <f>SUMPRODUCT(CHOOSE({1,2,3,4},AA260,AA325,AA390,AA520),CHOOSE({1,2,3,4},EI423,EI423,EI423,EI423))</f>
        <v>0</v>
      </c>
      <c r="CG455" s="194">
        <f>SUMPRODUCT(CHOOSE({1,2,3,4},AB260,AB325,AB390,AB520),CHOOSE({1,2,3,4},EJ423,EJ423,EJ423,EJ423))</f>
        <v>0</v>
      </c>
    </row>
    <row r="456" spans="1:141" x14ac:dyDescent="0.3">
      <c r="B456" s="1">
        <v>25</v>
      </c>
      <c r="C456" s="1"/>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f>(VLOOKUP(AA101,ColMort,$A$4,FALSE)-1)*AA165*CF424</f>
        <v>0</v>
      </c>
      <c r="AC456" s="156"/>
      <c r="AD456" s="156"/>
      <c r="AE456" s="156"/>
      <c r="AF456" s="156"/>
      <c r="AG456" s="170">
        <f t="shared" si="91"/>
        <v>0</v>
      </c>
      <c r="AH456" s="170">
        <f t="shared" si="91"/>
        <v>0</v>
      </c>
      <c r="AI456" s="170">
        <f t="shared" si="91"/>
        <v>0</v>
      </c>
      <c r="AJ456" s="170">
        <f t="shared" si="91"/>
        <v>0</v>
      </c>
      <c r="AK456" s="170">
        <f t="shared" si="91"/>
        <v>0</v>
      </c>
      <c r="AL456" s="170">
        <f t="shared" si="91"/>
        <v>0</v>
      </c>
      <c r="AM456" s="170">
        <f t="shared" si="91"/>
        <v>0</v>
      </c>
      <c r="AN456" s="170">
        <f t="shared" si="91"/>
        <v>0</v>
      </c>
      <c r="AO456" s="170">
        <f t="shared" si="91"/>
        <v>0</v>
      </c>
      <c r="AP456" s="170">
        <f t="shared" si="91"/>
        <v>0</v>
      </c>
      <c r="AQ456" s="170">
        <f t="shared" si="91"/>
        <v>0</v>
      </c>
      <c r="AR456" s="170">
        <f t="shared" si="91"/>
        <v>0</v>
      </c>
      <c r="AS456" s="170">
        <f t="shared" si="91"/>
        <v>0</v>
      </c>
      <c r="AT456" s="170">
        <f t="shared" si="91"/>
        <v>0</v>
      </c>
      <c r="AU456" s="170">
        <f t="shared" si="91"/>
        <v>0</v>
      </c>
      <c r="AV456" s="170">
        <f t="shared" si="91"/>
        <v>0</v>
      </c>
      <c r="AW456" s="170">
        <f t="shared" si="92"/>
        <v>0</v>
      </c>
      <c r="AX456" s="170">
        <f t="shared" si="92"/>
        <v>0</v>
      </c>
      <c r="AY456" s="170">
        <f t="shared" si="92"/>
        <v>0</v>
      </c>
      <c r="AZ456" s="170">
        <f t="shared" si="92"/>
        <v>0</v>
      </c>
      <c r="BA456" s="170">
        <f t="shared" si="92"/>
        <v>0</v>
      </c>
      <c r="BB456" s="170">
        <f t="shared" si="92"/>
        <v>0</v>
      </c>
      <c r="BC456" s="170">
        <f t="shared" si="92"/>
        <v>0</v>
      </c>
      <c r="BD456" s="170">
        <f t="shared" si="92"/>
        <v>0</v>
      </c>
      <c r="BE456" s="170">
        <f t="shared" si="92"/>
        <v>0</v>
      </c>
      <c r="BF456" s="67"/>
      <c r="BG456" s="67"/>
      <c r="BH456" s="52"/>
      <c r="BI456" s="194">
        <f>SUMPRODUCT(CHOOSE({1,2,3,4},D261,D326,D391,D521),CHOOSE({1,2,3,4},DL424,DL424,DL424,DL424))</f>
        <v>0</v>
      </c>
      <c r="BJ456" s="194">
        <f>SUMPRODUCT(CHOOSE({1,2,3,4},E261,E326,E391,E521),CHOOSE({1,2,3,4},DM424,DM424,DM424,DM424))</f>
        <v>0</v>
      </c>
      <c r="BK456" s="194">
        <f>SUMPRODUCT(CHOOSE({1,2,3,4},F261,F326,F391,F521),CHOOSE({1,2,3,4},DN424,DN424,DN424,DN424))</f>
        <v>0</v>
      </c>
      <c r="BL456" s="194">
        <f>SUMPRODUCT(CHOOSE({1,2,3,4},G261,G326,G391,G521),CHOOSE({1,2,3,4},DO424,DO424,DO424,DO424))</f>
        <v>0</v>
      </c>
      <c r="BM456" s="194">
        <f>SUMPRODUCT(CHOOSE({1,2,3,4},H261,H326,H391,H521),CHOOSE({1,2,3,4},DP424,DP424,DP424,DP424))</f>
        <v>0</v>
      </c>
      <c r="BN456" s="194">
        <f>SUMPRODUCT(CHOOSE({1,2,3,4},I261,I326,I391,I521),CHOOSE({1,2,3,4},DQ424,DQ424,DQ424,DQ424))</f>
        <v>0</v>
      </c>
      <c r="BO456" s="194">
        <f>SUMPRODUCT(CHOOSE({1,2,3,4},J261,J326,J391,J521),CHOOSE({1,2,3,4},DR424,DR424,DR424,DR424))</f>
        <v>0</v>
      </c>
      <c r="BP456" s="194">
        <f>SUMPRODUCT(CHOOSE({1,2,3,4},K261,K326,K391,K521),CHOOSE({1,2,3,4},DS424,DS424,DS424,DS424))</f>
        <v>0</v>
      </c>
      <c r="BQ456" s="194">
        <f>SUMPRODUCT(CHOOSE({1,2,3,4},L261,L326,L391,L521),CHOOSE({1,2,3,4},DT424,DT424,DT424,DT424))</f>
        <v>0</v>
      </c>
      <c r="BR456" s="194">
        <f>SUMPRODUCT(CHOOSE({1,2,3,4},M261,M326,M391,M521),CHOOSE({1,2,3,4},DU424,DU424,DU424,DU424))</f>
        <v>0</v>
      </c>
      <c r="BS456" s="194">
        <f>SUMPRODUCT(CHOOSE({1,2,3,4},N261,N326,N391,N521),CHOOSE({1,2,3,4},DV424,DV424,DV424,DV424))</f>
        <v>0</v>
      </c>
      <c r="BT456" s="194">
        <f>SUMPRODUCT(CHOOSE({1,2,3,4},O261,O326,O391,O521),CHOOSE({1,2,3,4},DW424,DW424,DW424,DW424))</f>
        <v>0</v>
      </c>
      <c r="BU456" s="194">
        <f>SUMPRODUCT(CHOOSE({1,2,3,4},P261,P326,P391,P521),CHOOSE({1,2,3,4},DX424,DX424,DX424,DX424))</f>
        <v>0</v>
      </c>
      <c r="BV456" s="194">
        <f>SUMPRODUCT(CHOOSE({1,2,3,4},Q261,Q326,Q391,Q521),CHOOSE({1,2,3,4},DY424,DY424,DY424,DY424))</f>
        <v>0</v>
      </c>
      <c r="BW456" s="194">
        <f>SUMPRODUCT(CHOOSE({1,2,3,4},R261,R326,R391,R521),CHOOSE({1,2,3,4},DZ424,DZ424,DZ424,DZ424))</f>
        <v>0</v>
      </c>
      <c r="BX456" s="194">
        <f>SUMPRODUCT(CHOOSE({1,2,3,4},S261,S326,S391,S521),CHOOSE({1,2,3,4},EA424,EA424,EA424,EA424))</f>
        <v>0</v>
      </c>
      <c r="BY456" s="194">
        <f>SUMPRODUCT(CHOOSE({1,2,3,4},T261,T326,T391,T521),CHOOSE({1,2,3,4},EB424,EB424,EB424,EB424))</f>
        <v>0</v>
      </c>
      <c r="BZ456" s="194">
        <f>SUMPRODUCT(CHOOSE({1,2,3,4},U261,U326,U391,U521),CHOOSE({1,2,3,4},EC424,EC424,EC424,EC424))</f>
        <v>0</v>
      </c>
      <c r="CA456" s="194">
        <f>SUMPRODUCT(CHOOSE({1,2,3,4},V261,V326,V391,V521),CHOOSE({1,2,3,4},ED424,ED424,ED424,ED424))</f>
        <v>0</v>
      </c>
      <c r="CB456" s="194">
        <f>SUMPRODUCT(CHOOSE({1,2,3,4},W261,W326,W391,W521),CHOOSE({1,2,3,4},EE424,EE424,EE424,EE424))</f>
        <v>0</v>
      </c>
      <c r="CC456" s="194">
        <f>SUMPRODUCT(CHOOSE({1,2,3,4},X261,X326,X391,X521),CHOOSE({1,2,3,4},EF424,EF424,EF424,EF424))</f>
        <v>0</v>
      </c>
      <c r="CD456" s="194">
        <f>SUMPRODUCT(CHOOSE({1,2,3,4},Y261,Y326,Y391,Y521),CHOOSE({1,2,3,4},EG424,EG424,EG424,EG424))</f>
        <v>0</v>
      </c>
      <c r="CE456" s="194">
        <f>SUMPRODUCT(CHOOSE({1,2,3,4},Z261,Z326,Z391,Z521),CHOOSE({1,2,3,4},EH424,EH424,EH424,EH424))</f>
        <v>0</v>
      </c>
      <c r="CF456" s="194">
        <f>SUMPRODUCT(CHOOSE({1,2,3,4},AA261,AA326,AA391,AA521),CHOOSE({1,2,3,4},EI424,EI424,EI424,EI424))</f>
        <v>0</v>
      </c>
      <c r="CG456" s="194">
        <f>SUMPRODUCT(CHOOSE({1,2,3,4},AB261,AB326,AB391,AB521),CHOOSE({1,2,3,4},EJ424,EJ424,EJ424,EJ424))</f>
        <v>0</v>
      </c>
    </row>
    <row r="457" spans="1:141" x14ac:dyDescent="0.3">
      <c r="B457" s="34" t="s">
        <v>157</v>
      </c>
      <c r="C457" s="12"/>
      <c r="D457" s="66">
        <f>SUM(D432:D456)</f>
        <v>0</v>
      </c>
      <c r="E457" s="66">
        <f t="shared" ref="E457:AB457" si="94">SUM(E432:E456)</f>
        <v>3.0202256989368013E-3</v>
      </c>
      <c r="F457" s="66">
        <f t="shared" si="94"/>
        <v>5.7535114271510639E-3</v>
      </c>
      <c r="G457" s="66">
        <f t="shared" si="94"/>
        <v>8.2245690337191587E-3</v>
      </c>
      <c r="H457" s="66">
        <f t="shared" si="94"/>
        <v>1.0454639632382563E-2</v>
      </c>
      <c r="I457" s="66">
        <f t="shared" si="94"/>
        <v>1.4929335956426648E-2</v>
      </c>
      <c r="J457" s="66">
        <f t="shared" si="94"/>
        <v>1.8957823368892492E-2</v>
      </c>
      <c r="K457" s="66">
        <f t="shared" si="94"/>
        <v>2.2576883157045445E-2</v>
      </c>
      <c r="L457" s="66">
        <f t="shared" si="94"/>
        <v>2.5821874414314772E-2</v>
      </c>
      <c r="M457" s="66">
        <f t="shared" si="94"/>
        <v>2.8722728463856442E-2</v>
      </c>
      <c r="N457" s="66">
        <f t="shared" si="94"/>
        <v>3.4828829626854622E-2</v>
      </c>
      <c r="O457" s="66">
        <f t="shared" si="94"/>
        <v>4.0264119838299126E-2</v>
      </c>
      <c r="P457" s="66">
        <f t="shared" si="94"/>
        <v>4.5077127765456165E-2</v>
      </c>
      <c r="Q457" s="66">
        <f t="shared" si="94"/>
        <v>4.9320298996540654E-2</v>
      </c>
      <c r="R457" s="66">
        <f t="shared" si="94"/>
        <v>5.302538116470748E-2</v>
      </c>
      <c r="S457" s="66">
        <f t="shared" si="94"/>
        <v>6.1598414106079122E-2</v>
      </c>
      <c r="T457" s="66">
        <f t="shared" si="94"/>
        <v>6.9101074108972843E-2</v>
      </c>
      <c r="U457" s="66">
        <f t="shared" si="94"/>
        <v>7.5615800395644098E-2</v>
      </c>
      <c r="V457" s="66">
        <f t="shared" si="94"/>
        <v>8.1222961797150217E-2</v>
      </c>
      <c r="W457" s="66">
        <f t="shared" si="94"/>
        <v>8.6000805716762427E-2</v>
      </c>
      <c r="X457" s="66">
        <f t="shared" si="94"/>
        <v>9.5957000889299343E-2</v>
      </c>
      <c r="Y457" s="66">
        <f t="shared" si="94"/>
        <v>0.10439563545962255</v>
      </c>
      <c r="Z457" s="66">
        <f t="shared" si="94"/>
        <v>0.11136290850213031</v>
      </c>
      <c r="AA457" s="66">
        <f t="shared" si="94"/>
        <v>0.1170504053070737</v>
      </c>
      <c r="AB457" s="66">
        <f t="shared" si="94"/>
        <v>0.12149998014999601</v>
      </c>
      <c r="AC457" s="12"/>
      <c r="BH457" s="66">
        <f>SUM(BH432:BH456)</f>
        <v>0</v>
      </c>
      <c r="BI457" s="66">
        <f t="shared" ref="BI457:CG457" si="95">SUM(BI432:BI456)</f>
        <v>0</v>
      </c>
      <c r="BJ457" s="66">
        <f t="shared" si="95"/>
        <v>7.9132304477346714E-6</v>
      </c>
      <c r="BK457" s="66">
        <f t="shared" si="95"/>
        <v>2.8524860660374268E-5</v>
      </c>
      <c r="BL457" s="66">
        <f t="shared" si="95"/>
        <v>5.8118060731209356E-5</v>
      </c>
      <c r="BM457" s="66">
        <f t="shared" si="95"/>
        <v>9.3814616122869188E-5</v>
      </c>
      <c r="BN457" s="66">
        <f t="shared" si="95"/>
        <v>1.7143224526700048E-4</v>
      </c>
      <c r="BO457" s="66">
        <f t="shared" si="95"/>
        <v>2.6211321193393195E-4</v>
      </c>
      <c r="BP457" s="66">
        <f t="shared" si="95"/>
        <v>3.6159504212401102E-4</v>
      </c>
      <c r="BQ457" s="66">
        <f t="shared" si="95"/>
        <v>4.6748415684947779E-4</v>
      </c>
      <c r="BR457" s="66">
        <f t="shared" si="95"/>
        <v>5.7804827303984231E-4</v>
      </c>
      <c r="BS457" s="66">
        <f t="shared" si="95"/>
        <v>8.905294538828697E-4</v>
      </c>
      <c r="BT457" s="66">
        <f t="shared" si="95"/>
        <v>1.2280164863923001E-3</v>
      </c>
      <c r="BU457" s="66">
        <f t="shared" si="95"/>
        <v>1.5747794459421102E-3</v>
      </c>
      <c r="BV457" s="66">
        <f t="shared" si="95"/>
        <v>1.9326240923376839E-3</v>
      </c>
      <c r="BW457" s="66">
        <f t="shared" si="95"/>
        <v>2.2783568545642588E-3</v>
      </c>
      <c r="BX457" s="66">
        <f t="shared" si="95"/>
        <v>2.9558491107988362E-3</v>
      </c>
      <c r="BY457" s="66">
        <f t="shared" si="95"/>
        <v>3.6496285744473142E-3</v>
      </c>
      <c r="BZ457" s="66">
        <f t="shared" si="95"/>
        <v>4.3452265452128191E-3</v>
      </c>
      <c r="CA457" s="66">
        <f t="shared" si="95"/>
        <v>5.0301408950049632E-3</v>
      </c>
      <c r="CB457" s="66">
        <f t="shared" si="95"/>
        <v>5.2592251987970094E-3</v>
      </c>
      <c r="CC457" s="66">
        <f t="shared" si="95"/>
        <v>6.8072088753979888E-3</v>
      </c>
      <c r="CD457" s="66">
        <f t="shared" si="95"/>
        <v>8.3845558030468739E-3</v>
      </c>
      <c r="CE457" s="66">
        <f t="shared" si="95"/>
        <v>9.8313564280206704E-3</v>
      </c>
      <c r="CF457" s="66">
        <f t="shared" si="95"/>
        <v>1.1254493371473509E-2</v>
      </c>
      <c r="CG457" s="66">
        <f t="shared" si="95"/>
        <v>1.2648980152799253E-2</v>
      </c>
    </row>
    <row r="458" spans="1:141" x14ac:dyDescent="0.3">
      <c r="B458" s="34" t="s">
        <v>158</v>
      </c>
      <c r="C458" s="12"/>
      <c r="D458" s="66">
        <f>SUM($D457:D457)</f>
        <v>0</v>
      </c>
      <c r="E458" s="66">
        <f>SUM($D457:E457)</f>
        <v>3.0202256989368013E-3</v>
      </c>
      <c r="F458" s="66">
        <f>SUM($D457:F457)</f>
        <v>8.773737126087866E-3</v>
      </c>
      <c r="G458" s="66">
        <f>SUM($D457:G457)</f>
        <v>1.6998306159807026E-2</v>
      </c>
      <c r="H458" s="66">
        <f>SUM($D457:H457)</f>
        <v>2.7452945792189591E-2</v>
      </c>
      <c r="I458" s="66">
        <f>SUM($D457:I457)</f>
        <v>4.2382281748616239E-2</v>
      </c>
      <c r="J458" s="66">
        <f>SUM($D457:J457)</f>
        <v>6.1340105117508731E-2</v>
      </c>
      <c r="K458" s="66">
        <f>SUM($D457:K457)</f>
        <v>8.3916988274554183E-2</v>
      </c>
      <c r="L458" s="66">
        <f>SUM($D457:L457)</f>
        <v>0.10973886268886895</v>
      </c>
      <c r="M458" s="66">
        <f>SUM($D457:M457)</f>
        <v>0.13846159115272538</v>
      </c>
      <c r="N458" s="66">
        <f>SUM($D457:N457)</f>
        <v>0.17329042077958001</v>
      </c>
      <c r="O458" s="66">
        <f>SUM($D457:O457)</f>
        <v>0.21355454061787915</v>
      </c>
      <c r="P458" s="66">
        <f>SUM($D457:P457)</f>
        <v>0.25863166838333529</v>
      </c>
      <c r="Q458" s="66">
        <f>SUM($D457:Q457)</f>
        <v>0.30795196737987596</v>
      </c>
      <c r="R458" s="66">
        <f>SUM($D457:R457)</f>
        <v>0.36097734854458341</v>
      </c>
      <c r="S458" s="66">
        <f>SUM($D457:S457)</f>
        <v>0.42257576265066255</v>
      </c>
      <c r="T458" s="66">
        <f>SUM($D457:T457)</f>
        <v>0.49167683675963536</v>
      </c>
      <c r="U458" s="66">
        <f>SUM($D457:U457)</f>
        <v>0.56729263715527944</v>
      </c>
      <c r="V458" s="66">
        <f>SUM($D457:V457)</f>
        <v>0.64851559895242961</v>
      </c>
      <c r="W458" s="66">
        <f>SUM($D457:W457)</f>
        <v>0.73451640466919199</v>
      </c>
      <c r="X458" s="66">
        <f>SUM($D457:X457)</f>
        <v>0.83047340555849136</v>
      </c>
      <c r="Y458" s="66">
        <f>SUM($D457:Y457)</f>
        <v>0.93486904101811397</v>
      </c>
      <c r="Z458" s="66">
        <f>SUM($D457:Z457)</f>
        <v>1.0462319495202443</v>
      </c>
      <c r="AA458" s="66">
        <f>SUM($D457:AA457)</f>
        <v>1.1632823548273181</v>
      </c>
      <c r="AB458" s="66">
        <f>SUM($D457:AB457)</f>
        <v>1.2847823349773142</v>
      </c>
      <c r="AC458" s="12"/>
    </row>
    <row r="459" spans="1:141" x14ac:dyDescent="0.3">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141" x14ac:dyDescent="0.3">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141" s="164" customFormat="1" x14ac:dyDescent="0.3">
      <c r="A461" s="163" t="s">
        <v>297</v>
      </c>
      <c r="AF461" s="163" t="s">
        <v>303</v>
      </c>
      <c r="BH461" s="163" t="s">
        <v>302</v>
      </c>
      <c r="CJ461" s="164" t="s">
        <v>305</v>
      </c>
      <c r="DL461" s="164" t="s">
        <v>337</v>
      </c>
    </row>
    <row r="462" spans="1:141" x14ac:dyDescent="0.3">
      <c r="A462" s="1"/>
      <c r="AF462" t="s">
        <v>289</v>
      </c>
    </row>
    <row r="463" spans="1:141" x14ac:dyDescent="0.3">
      <c r="A463" s="1"/>
      <c r="C463" s="1" t="s">
        <v>13</v>
      </c>
      <c r="AF463" s="1" t="s">
        <v>13</v>
      </c>
      <c r="BH463" s="1" t="s">
        <v>13</v>
      </c>
      <c r="CJ463" s="1" t="s">
        <v>13</v>
      </c>
      <c r="DL463" s="1" t="s">
        <v>13</v>
      </c>
    </row>
    <row r="464" spans="1:141" x14ac:dyDescent="0.3">
      <c r="C464" s="1">
        <v>0</v>
      </c>
      <c r="D464" s="1">
        <v>1</v>
      </c>
      <c r="E464" s="1">
        <v>2</v>
      </c>
      <c r="F464" s="1">
        <v>3</v>
      </c>
      <c r="G464" s="1">
        <v>4</v>
      </c>
      <c r="H464" s="1">
        <v>5</v>
      </c>
      <c r="I464" s="1">
        <v>6</v>
      </c>
      <c r="J464" s="1">
        <v>7</v>
      </c>
      <c r="K464" s="1">
        <v>8</v>
      </c>
      <c r="L464" s="1">
        <v>9</v>
      </c>
      <c r="M464" s="1">
        <v>10</v>
      </c>
      <c r="N464" s="1">
        <v>11</v>
      </c>
      <c r="O464" s="1">
        <v>12</v>
      </c>
      <c r="P464" s="1">
        <v>13</v>
      </c>
      <c r="Q464" s="1">
        <v>14</v>
      </c>
      <c r="R464" s="1">
        <v>15</v>
      </c>
      <c r="S464" s="1">
        <v>16</v>
      </c>
      <c r="T464" s="1">
        <v>17</v>
      </c>
      <c r="U464" s="1">
        <v>18</v>
      </c>
      <c r="V464" s="1">
        <v>19</v>
      </c>
      <c r="W464" s="1">
        <v>20</v>
      </c>
      <c r="X464" s="1">
        <v>21</v>
      </c>
      <c r="Y464" s="1">
        <v>22</v>
      </c>
      <c r="Z464" s="1">
        <v>23</v>
      </c>
      <c r="AA464" s="1">
        <v>24</v>
      </c>
      <c r="AB464" s="1">
        <v>25</v>
      </c>
      <c r="AC464" s="1"/>
      <c r="AF464" s="1">
        <v>0</v>
      </c>
      <c r="AG464" s="2">
        <v>1</v>
      </c>
      <c r="AH464" s="2">
        <v>2</v>
      </c>
      <c r="AI464" s="2">
        <v>3</v>
      </c>
      <c r="AJ464" s="2">
        <v>4</v>
      </c>
      <c r="AK464" s="2">
        <v>5</v>
      </c>
      <c r="AL464" s="2">
        <v>6</v>
      </c>
      <c r="AM464" s="2">
        <v>7</v>
      </c>
      <c r="AN464" s="2">
        <v>8</v>
      </c>
      <c r="AO464" s="2">
        <v>9</v>
      </c>
      <c r="AP464" s="2">
        <v>10</v>
      </c>
      <c r="AQ464" s="2">
        <v>11</v>
      </c>
      <c r="AR464" s="2">
        <v>12</v>
      </c>
      <c r="AS464" s="2">
        <v>13</v>
      </c>
      <c r="AT464" s="2">
        <v>14</v>
      </c>
      <c r="AU464" s="2">
        <v>15</v>
      </c>
      <c r="AV464" s="2">
        <v>16</v>
      </c>
      <c r="AW464" s="2">
        <v>17</v>
      </c>
      <c r="AX464" s="2">
        <v>18</v>
      </c>
      <c r="AY464" s="2">
        <v>19</v>
      </c>
      <c r="AZ464" s="2">
        <v>20</v>
      </c>
      <c r="BA464" s="2">
        <v>21</v>
      </c>
      <c r="BB464" s="2">
        <v>22</v>
      </c>
      <c r="BC464" s="2">
        <v>23</v>
      </c>
      <c r="BD464" s="2">
        <v>24</v>
      </c>
      <c r="BE464" s="2">
        <v>25</v>
      </c>
      <c r="BF464" s="1"/>
      <c r="BH464" s="1">
        <v>0</v>
      </c>
      <c r="BI464" s="1">
        <v>1</v>
      </c>
      <c r="BJ464" s="1">
        <v>2</v>
      </c>
      <c r="BK464" s="1">
        <v>3</v>
      </c>
      <c r="BL464" s="1">
        <v>4</v>
      </c>
      <c r="BM464" s="1">
        <v>5</v>
      </c>
      <c r="BN464" s="1">
        <v>6</v>
      </c>
      <c r="BO464" s="1">
        <v>7</v>
      </c>
      <c r="BP464" s="1">
        <v>8</v>
      </c>
      <c r="BQ464" s="1">
        <v>9</v>
      </c>
      <c r="BR464" s="1">
        <v>10</v>
      </c>
      <c r="BS464" s="1">
        <v>11</v>
      </c>
      <c r="BT464" s="1">
        <v>12</v>
      </c>
      <c r="BU464" s="1">
        <v>13</v>
      </c>
      <c r="BV464" s="1">
        <v>14</v>
      </c>
      <c r="BW464" s="1">
        <v>15</v>
      </c>
      <c r="BX464" s="1">
        <v>16</v>
      </c>
      <c r="BY464" s="1">
        <v>17</v>
      </c>
      <c r="BZ464" s="1">
        <v>18</v>
      </c>
      <c r="CA464" s="1">
        <v>19</v>
      </c>
      <c r="CB464" s="1">
        <v>20</v>
      </c>
      <c r="CC464" s="1">
        <v>21</v>
      </c>
      <c r="CD464" s="1">
        <v>22</v>
      </c>
      <c r="CE464" s="1">
        <v>23</v>
      </c>
      <c r="CF464" s="1">
        <v>24</v>
      </c>
      <c r="CG464" s="1">
        <v>25</v>
      </c>
      <c r="CJ464" s="1">
        <v>0</v>
      </c>
      <c r="CK464" s="1">
        <v>1</v>
      </c>
      <c r="CL464" s="1">
        <v>2</v>
      </c>
      <c r="CM464" s="1">
        <v>3</v>
      </c>
      <c r="CN464" s="1">
        <v>4</v>
      </c>
      <c r="CO464" s="1">
        <v>5</v>
      </c>
      <c r="CP464" s="1">
        <v>6</v>
      </c>
      <c r="CQ464" s="1">
        <v>7</v>
      </c>
      <c r="CR464" s="1">
        <v>8</v>
      </c>
      <c r="CS464" s="1">
        <v>9</v>
      </c>
      <c r="CT464" s="1">
        <v>10</v>
      </c>
      <c r="CU464" s="1">
        <v>11</v>
      </c>
      <c r="CV464" s="1">
        <v>12</v>
      </c>
      <c r="CW464" s="1">
        <v>13</v>
      </c>
      <c r="CX464" s="1">
        <v>14</v>
      </c>
      <c r="CY464" s="1">
        <v>15</v>
      </c>
      <c r="CZ464" s="1">
        <v>16</v>
      </c>
      <c r="DA464" s="1">
        <v>17</v>
      </c>
      <c r="DB464" s="1">
        <v>18</v>
      </c>
      <c r="DC464" s="1">
        <v>19</v>
      </c>
      <c r="DD464" s="1">
        <v>20</v>
      </c>
      <c r="DE464" s="1">
        <v>21</v>
      </c>
      <c r="DF464" s="1">
        <v>22</v>
      </c>
      <c r="DG464" s="1">
        <v>23</v>
      </c>
      <c r="DH464" s="1">
        <v>24</v>
      </c>
      <c r="DI464" s="1">
        <v>25</v>
      </c>
      <c r="DL464" s="1">
        <v>0</v>
      </c>
      <c r="DM464" s="1">
        <v>1</v>
      </c>
      <c r="DN464" s="1">
        <v>2</v>
      </c>
      <c r="DO464" s="1">
        <v>3</v>
      </c>
      <c r="DP464" s="1">
        <v>4</v>
      </c>
      <c r="DQ464" s="1">
        <v>5</v>
      </c>
      <c r="DR464" s="1">
        <v>6</v>
      </c>
      <c r="DS464" s="1">
        <v>7</v>
      </c>
      <c r="DT464" s="1">
        <v>8</v>
      </c>
      <c r="DU464" s="1">
        <v>9</v>
      </c>
      <c r="DV464" s="1">
        <v>10</v>
      </c>
      <c r="DW464" s="1">
        <v>11</v>
      </c>
      <c r="DX464" s="1">
        <v>12</v>
      </c>
      <c r="DY464" s="1">
        <v>13</v>
      </c>
      <c r="DZ464" s="1">
        <v>14</v>
      </c>
      <c r="EA464" s="1">
        <v>15</v>
      </c>
      <c r="EB464" s="1">
        <v>16</v>
      </c>
      <c r="EC464" s="1">
        <v>17</v>
      </c>
      <c r="ED464" s="1">
        <v>18</v>
      </c>
      <c r="EE464" s="1">
        <v>19</v>
      </c>
      <c r="EF464" s="1">
        <v>20</v>
      </c>
      <c r="EG464" s="1">
        <v>21</v>
      </c>
      <c r="EH464" s="1">
        <v>22</v>
      </c>
      <c r="EI464" s="1">
        <v>23</v>
      </c>
      <c r="EJ464" s="1">
        <v>24</v>
      </c>
      <c r="EK464" s="1">
        <v>25</v>
      </c>
    </row>
    <row r="465" spans="1:141" x14ac:dyDescent="0.3">
      <c r="A465" s="9" t="s">
        <v>12</v>
      </c>
      <c r="B465" s="1">
        <v>1</v>
      </c>
      <c r="C465" s="175"/>
      <c r="D465" s="175">
        <f t="shared" ref="D465:AB478" si="96">VLOOKUP(C77,BRInc,$A$4,FALSE)*(1+((VLOOKUP(C77,BrRisk,$A$4,FALSE)-1)*MAX(0,AF109-BaselineBMI)))</f>
        <v>2.1417032736870123E-3</v>
      </c>
      <c r="E465" s="175">
        <f t="shared" si="96"/>
        <v>2.1417032736870123E-3</v>
      </c>
      <c r="F465" s="175">
        <f t="shared" si="96"/>
        <v>2.1417032736870123E-3</v>
      </c>
      <c r="G465" s="175">
        <f t="shared" si="96"/>
        <v>2.1417032736870123E-3</v>
      </c>
      <c r="H465" s="175">
        <f t="shared" si="96"/>
        <v>3.2206630912017019E-3</v>
      </c>
      <c r="I465" s="175">
        <f t="shared" si="96"/>
        <v>3.2302504361468062E-3</v>
      </c>
      <c r="J465" s="175">
        <f t="shared" si="96"/>
        <v>3.2398377810919097E-3</v>
      </c>
      <c r="K465" s="175">
        <f t="shared" si="96"/>
        <v>3.2494251260370135E-3</v>
      </c>
      <c r="L465" s="175">
        <f t="shared" si="96"/>
        <v>3.2590124709821178E-3</v>
      </c>
      <c r="M465" s="175">
        <f t="shared" si="96"/>
        <v>3.1960087365106252E-3</v>
      </c>
      <c r="N465" s="175">
        <f t="shared" si="96"/>
        <v>3.2053831597897257E-3</v>
      </c>
      <c r="O465" s="175">
        <f t="shared" si="96"/>
        <v>3.2147575830688271E-3</v>
      </c>
      <c r="P465" s="175">
        <f t="shared" si="96"/>
        <v>3.2241320063479276E-3</v>
      </c>
      <c r="Q465" s="175">
        <f t="shared" si="96"/>
        <v>3.2335064296270281E-3</v>
      </c>
      <c r="R465" s="175">
        <f t="shared" si="96"/>
        <v>4.218152542354415E-3</v>
      </c>
      <c r="S465" s="175">
        <f t="shared" si="96"/>
        <v>4.2303462519544489E-3</v>
      </c>
      <c r="T465" s="175">
        <f t="shared" si="96"/>
        <v>4.242539961554481E-3</v>
      </c>
      <c r="U465" s="175">
        <f t="shared" si="96"/>
        <v>4.254733671154514E-3</v>
      </c>
      <c r="V465" s="175">
        <f t="shared" si="96"/>
        <v>4.2669273807545479E-3</v>
      </c>
      <c r="W465" s="175">
        <f t="shared" si="96"/>
        <v>4.9288771015675312E-3</v>
      </c>
      <c r="X465" s="175">
        <f t="shared" si="96"/>
        <v>4.9425712136042486E-3</v>
      </c>
      <c r="Y465" s="175">
        <f t="shared" si="96"/>
        <v>4.9555630634852384E-3</v>
      </c>
      <c r="Z465" s="175">
        <f t="shared" si="96"/>
        <v>4.9678526512104979E-3</v>
      </c>
      <c r="AA465" s="175">
        <f t="shared" si="96"/>
        <v>4.9794399767800288E-3</v>
      </c>
      <c r="AB465" s="175">
        <f t="shared" si="96"/>
        <v>4.1267393095811497E-3</v>
      </c>
      <c r="AC465" s="155"/>
      <c r="AG465" s="174">
        <f>D465*D43*PRODUCT($CJ465:CJ465)</f>
        <v>0.2994105888361645</v>
      </c>
      <c r="AH465" s="174">
        <f>E465*E43*PRODUCT($CJ465:CK465)</f>
        <v>0.29821528627153743</v>
      </c>
      <c r="AI465" s="174">
        <f>F465*F43*PRODUCT($CJ465:CL465)</f>
        <v>0.29692894042003787</v>
      </c>
      <c r="AJ465" s="174">
        <f>G465*G43*PRODUCT($CJ465:CM465)</f>
        <v>0.29551756945986796</v>
      </c>
      <c r="AK465" s="174">
        <f>H465*H43*PRODUCT($CJ465:CN465)</f>
        <v>0.44212090118670977</v>
      </c>
      <c r="AL465" s="174">
        <f>I465*I43*PRODUCT($CJ465:CO465)</f>
        <v>0.44047406785542886</v>
      </c>
      <c r="AM465" s="174">
        <f>J465*J43*PRODUCT($CJ465:CP465)</f>
        <v>0.43861107501042373</v>
      </c>
      <c r="AN465" s="174">
        <f>K465*K43*PRODUCT($CJ465:CQ465)</f>
        <v>0.4365600996260558</v>
      </c>
      <c r="AO465" s="174">
        <f>L465*L43*PRODUCT($CJ465:CR465)</f>
        <v>0.4343019818642388</v>
      </c>
      <c r="AP465" s="174">
        <f>M465*M43*PRODUCT($CJ465:CS465)</f>
        <v>0.42222371470757825</v>
      </c>
      <c r="AQ465" s="174">
        <f>N465*N43*PRODUCT($CJ465:CT465)</f>
        <v>0.41947128639445663</v>
      </c>
      <c r="AR465" s="174">
        <f>O465*O43*PRODUCT($CJ465:CU465)</f>
        <v>0.41636170409288148</v>
      </c>
      <c r="AS465" s="174">
        <f>P465*P43*PRODUCT($CJ465:CV465)</f>
        <v>0.41295042454532382</v>
      </c>
      <c r="AT465" s="174">
        <f>Q465*Q43*PRODUCT($CJ465:CW465)</f>
        <v>0.40915419853751567</v>
      </c>
      <c r="AU465" s="174">
        <f>R465*R43*PRODUCT($CJ465:CX465)</f>
        <v>0.52692699818638822</v>
      </c>
      <c r="AV465" s="174">
        <f>S465*S43*PRODUCT($CJ465:CY465)</f>
        <v>0.52064056581058671</v>
      </c>
      <c r="AW465" s="174">
        <f>T465*T43*PRODUCT($CJ465:CZ465)</f>
        <v>0.51388533834163563</v>
      </c>
      <c r="AX465" s="174">
        <f>U465*U43*PRODUCT($CJ465:DA465)</f>
        <v>0.50670100024382436</v>
      </c>
      <c r="AY465" s="174">
        <f>V465*V43*PRODUCT($CJ465:DB465)</f>
        <v>0.49913821671294345</v>
      </c>
      <c r="AZ465" s="174">
        <f>W465*W43*PRODUCT($CJ465:DC465)</f>
        <v>0.56593416124731699</v>
      </c>
      <c r="BA465" s="174">
        <f>X465*X43*PRODUCT($CJ465:DD465)</f>
        <v>0.55568536175515038</v>
      </c>
      <c r="BB465" s="174">
        <f>Y465*Y43*PRODUCT($CJ465:DE465)</f>
        <v>0.5443142571387406</v>
      </c>
      <c r="BC465" s="174">
        <f>Z465*Z43*PRODUCT($CJ465:DF465)</f>
        <v>0.53231035092348622</v>
      </c>
      <c r="BD465" s="174">
        <f>AA465*AA43*PRODUCT($CJ465:DG465)</f>
        <v>0.51948189968129543</v>
      </c>
      <c r="BE465" s="174">
        <f>AB465*AB43*PRODUCT($CJ465:DH465)</f>
        <v>0.41816613861556506</v>
      </c>
      <c r="BI465" s="169">
        <f>SUM($AF465:AG465)-SUM($AF497:AG497)-SUM($C497:D497)-SUM($BH497:BI497)</f>
        <v>0.2994105888361645</v>
      </c>
      <c r="BJ465" s="169">
        <f>SUM($AF465:AH465)-SUM($AF497:AH497)-SUM($C497:E497)-SUM($BH497:BJ497)</f>
        <v>0.58805799094270572</v>
      </c>
      <c r="BK465" s="169">
        <f>SUM($AF465:AI465)-SUM($AF497:AI497)-SUM($C497:F497)-SUM($BH497:BK497)</f>
        <v>0.86604252794920644</v>
      </c>
      <c r="BL465" s="169">
        <f>SUM($AF465:AJ465)-SUM($AF497:AJ497)-SUM($C497:G497)-SUM($BH497:BL497)</f>
        <v>1.1333311083751494</v>
      </c>
      <c r="BM465" s="169">
        <f>SUM($AF465:AK465)-SUM($AF497:AK497)-SUM($C497:H497)-SUM($BH497:BM497)</f>
        <v>1.5381631567593665</v>
      </c>
      <c r="BN465" s="169">
        <f>SUM($AF465:AL465)-SUM($AF497:AL497)-SUM($C497:I497)-SUM($BH497:BN497)</f>
        <v>1.9274116750528745</v>
      </c>
      <c r="BO465" s="169">
        <f>SUM($AF465:AM465)-SUM($AF497:AM497)-SUM($C497:J497)-SUM($BH497:BO497)</f>
        <v>2.3010627302869002</v>
      </c>
      <c r="BP465" s="169">
        <f>SUM($AF465:AN465)-SUM($AF497:AN497)-SUM($C497:K497)-SUM($BH497:BP497)</f>
        <v>2.6592764113583298</v>
      </c>
      <c r="BQ465" s="169">
        <f>SUM($AF465:AO465)-SUM($AF497:AO497)-SUM($C497:L497)-SUM($BH497:BQ497)</f>
        <v>3.0019793652991589</v>
      </c>
      <c r="BR465" s="169">
        <f>SUM($AF465:AP465)-SUM($AF497:AP497)-SUM($C497:M497)-SUM($BH497:BR497)</f>
        <v>3.3194185053654106</v>
      </c>
      <c r="BS465" s="169">
        <f>SUM($AF465:AQ465)-SUM($AF497:AQ497)-SUM($C497:N497)-SUM($BH497:BS497)</f>
        <v>3.6204699839217205</v>
      </c>
      <c r="BT465" s="169">
        <f>SUM($AF465:AR465)-SUM($AF497:AR497)-SUM($C497:O497)-SUM($BH497:BT497)</f>
        <v>3.9047592473320742</v>
      </c>
      <c r="BU465" s="169">
        <f>SUM($AF465:AS465)-SUM($AF497:AS497)-SUM($C497:P497)-SUM($BH497:BU497)</f>
        <v>4.1725627883881904</v>
      </c>
      <c r="BV465" s="169">
        <f>SUM($AF465:AT465)-SUM($AF497:AT497)-SUM($C497:Q497)-SUM($BH497:BV497)</f>
        <v>4.4227994433020532</v>
      </c>
      <c r="BW465" s="169">
        <f>SUM($AF465:AU465)-SUM($AF497:AU497)-SUM($C497:R497)-SUM($BH497:BW497)</f>
        <v>4.7784500667018754</v>
      </c>
      <c r="BX465" s="169">
        <f>SUM($AF465:AV465)-SUM($AF497:AV497)-SUM($C497:S497)-SUM($BH497:BX497)</f>
        <v>5.1095619793525797</v>
      </c>
      <c r="BY465" s="169">
        <f>SUM($AF465:AW465)-SUM($AF497:AW497)-SUM($C497:T497)-SUM($BH497:BY497)</f>
        <v>5.4160025961180294</v>
      </c>
      <c r="BZ465" s="169">
        <f>SUM($AF465:AX465)-SUM($AF497:AX497)-SUM($C497:U497)-SUM($BH497:BZ497)</f>
        <v>5.6979432724094501</v>
      </c>
      <c r="CA465" s="169">
        <f>SUM($AF465:AY465)-SUM($AF497:AY497)-SUM($C497:V497)-SUM($BH497:CA497)</f>
        <v>5.9558223786759692</v>
      </c>
      <c r="CB465" s="169">
        <f>SUM($AF465:AZ465)-SUM($AF497:AZ497)-SUM($C497:W497)-SUM($BH497:CB497)</f>
        <v>6.2658918757360924</v>
      </c>
      <c r="CC465" s="169">
        <f>SUM($AF465:BA465)-SUM($AF497:BA497)-SUM($C497:X497)-SUM($BH497:CC497)</f>
        <v>6.5421260918676207</v>
      </c>
      <c r="CD465" s="169">
        <f>SUM($AF465:BB465)-SUM($AF497:BB497)-SUM($C497:Y497)-SUM($BH497:CD497)</f>
        <v>6.7809035831494588</v>
      </c>
      <c r="CE465" s="169">
        <f>SUM($AF465:BC465)-SUM($AF497:BC497)-SUM($C497:Z497)-SUM($BH497:CE497)</f>
        <v>6.9874103048596137</v>
      </c>
      <c r="CF465" s="169">
        <f>SUM($AF465:BD465)-SUM($AF497:BD497)-SUM($C497:AA497)-SUM($BH497:CF497)</f>
        <v>7.1585411901968934</v>
      </c>
      <c r="CG465" s="169">
        <f>SUM($AF465:BE465)-SUM($AF497:BE497)-SUM($C497:AB497)-SUM($BH497:CG497)</f>
        <v>7.2037363497616962</v>
      </c>
      <c r="CJ465" s="67">
        <f>1-C465</f>
        <v>1</v>
      </c>
      <c r="CK465" s="67">
        <f t="shared" ref="CK465:DI478" si="97">1-D465</f>
        <v>0.99785829672631299</v>
      </c>
      <c r="CL465" s="67">
        <f t="shared" si="97"/>
        <v>0.99785829672631299</v>
      </c>
      <c r="CM465" s="67">
        <f t="shared" si="97"/>
        <v>0.99785829672631299</v>
      </c>
      <c r="CN465" s="67">
        <f t="shared" si="97"/>
        <v>0.99785829672631299</v>
      </c>
      <c r="CO465" s="67">
        <f t="shared" si="97"/>
        <v>0.99677933690879827</v>
      </c>
      <c r="CP465" s="67">
        <f t="shared" si="97"/>
        <v>0.99676974956385322</v>
      </c>
      <c r="CQ465" s="67">
        <f t="shared" si="97"/>
        <v>0.99676016221890806</v>
      </c>
      <c r="CR465" s="67">
        <f t="shared" si="97"/>
        <v>0.99675057487396301</v>
      </c>
      <c r="CS465" s="67">
        <f t="shared" si="97"/>
        <v>0.99674098752901785</v>
      </c>
      <c r="CT465" s="67">
        <f t="shared" si="97"/>
        <v>0.9968039912634894</v>
      </c>
      <c r="CU465" s="67">
        <f t="shared" si="97"/>
        <v>0.99679461684021031</v>
      </c>
      <c r="CV465" s="67">
        <f t="shared" si="97"/>
        <v>0.99678524241693123</v>
      </c>
      <c r="CW465" s="67">
        <f t="shared" si="97"/>
        <v>0.99677586799365203</v>
      </c>
      <c r="CX465" s="67">
        <f t="shared" si="97"/>
        <v>0.99676649357037295</v>
      </c>
      <c r="CY465" s="67">
        <f t="shared" si="97"/>
        <v>0.99578184745764553</v>
      </c>
      <c r="CZ465" s="67">
        <f t="shared" si="97"/>
        <v>0.9957696537480456</v>
      </c>
      <c r="DA465" s="67">
        <f t="shared" si="97"/>
        <v>0.99575746003844556</v>
      </c>
      <c r="DB465" s="67">
        <f t="shared" si="97"/>
        <v>0.99574526632884552</v>
      </c>
      <c r="DC465" s="67">
        <f t="shared" si="97"/>
        <v>0.99573307261924549</v>
      </c>
      <c r="DD465" s="67">
        <f t="shared" si="97"/>
        <v>0.99507112289843247</v>
      </c>
      <c r="DE465" s="67">
        <f t="shared" si="97"/>
        <v>0.9950574287863958</v>
      </c>
      <c r="DF465" s="67">
        <f t="shared" si="97"/>
        <v>0.99504443693651479</v>
      </c>
      <c r="DG465" s="67">
        <f t="shared" si="97"/>
        <v>0.99503214734878953</v>
      </c>
      <c r="DH465" s="67">
        <f t="shared" si="97"/>
        <v>0.99502056002321992</v>
      </c>
      <c r="DI465" s="67">
        <f t="shared" si="97"/>
        <v>0.99587326069041882</v>
      </c>
      <c r="DM465" s="188">
        <f>IF(ISERROR(BI465/D43),"",BI465/D43)</f>
        <v>2.1417032736870123E-3</v>
      </c>
      <c r="DN465" s="188">
        <f t="shared" ref="DN465:EK475" si="98">IF(ISERROR(BJ465/E43),"",BJ465/E43)</f>
        <v>4.2142318759095122E-3</v>
      </c>
      <c r="DO465" s="188">
        <f t="shared" si="98"/>
        <v>6.2199047818600767E-3</v>
      </c>
      <c r="DP465" s="188">
        <f t="shared" si="98"/>
        <v>8.1609256633589089E-3</v>
      </c>
      <c r="DQ465" s="188">
        <f t="shared" si="98"/>
        <v>1.1109183612041133E-2</v>
      </c>
      <c r="DR465" s="188">
        <f t="shared" si="98"/>
        <v>1.3968985001014617E-2</v>
      </c>
      <c r="DS465" s="188">
        <f t="shared" si="98"/>
        <v>1.6743316886490639E-2</v>
      </c>
      <c r="DT465" s="188">
        <f t="shared" si="98"/>
        <v>1.9435065748899655E-2</v>
      </c>
      <c r="DU465" s="188">
        <f t="shared" si="98"/>
        <v>2.2046946446991105E-2</v>
      </c>
      <c r="DV465" s="188">
        <f t="shared" si="98"/>
        <v>2.4510727241070795E-2</v>
      </c>
      <c r="DW465" s="188">
        <f t="shared" si="98"/>
        <v>2.690179651384695E-2</v>
      </c>
      <c r="DX465" s="188">
        <f t="shared" si="98"/>
        <v>2.922240915169803E-2</v>
      </c>
      <c r="DY465" s="188">
        <f t="shared" si="98"/>
        <v>3.1474850876412247E-2</v>
      </c>
      <c r="DZ465" s="188">
        <f t="shared" si="98"/>
        <v>3.3661028438837656E-2</v>
      </c>
      <c r="EA465" s="188">
        <f t="shared" si="98"/>
        <v>3.6719413060318062E-2</v>
      </c>
      <c r="EB465" s="188">
        <f t="shared" si="98"/>
        <v>3.9684657587221707E-2</v>
      </c>
      <c r="EC465" s="188">
        <f t="shared" si="98"/>
        <v>4.2559696177888705E-2</v>
      </c>
      <c r="ED465" s="188">
        <f t="shared" si="98"/>
        <v>4.5347385087363648E-2</v>
      </c>
      <c r="EE465" s="188">
        <f t="shared" si="98"/>
        <v>4.8050501580201702E-2</v>
      </c>
      <c r="EF465" s="188">
        <f t="shared" si="98"/>
        <v>5.1282556575494222E-2</v>
      </c>
      <c r="EG465" s="188">
        <f t="shared" si="98"/>
        <v>5.441287889783341E-2</v>
      </c>
      <c r="EH465" s="188">
        <f t="shared" si="98"/>
        <v>5.7443094542825139E-2</v>
      </c>
      <c r="EI465" s="188">
        <f t="shared" si="98"/>
        <v>6.0376714728593829E-2</v>
      </c>
      <c r="EJ465" s="188">
        <f t="shared" si="98"/>
        <v>6.3215148034466984E-2</v>
      </c>
      <c r="EK465" s="188">
        <f t="shared" si="98"/>
        <v>6.5168029013896525E-2</v>
      </c>
    </row>
    <row r="466" spans="1:141" x14ac:dyDescent="0.3">
      <c r="B466" s="1">
        <v>2</v>
      </c>
      <c r="C466" s="175"/>
      <c r="D466" s="175"/>
      <c r="E466" s="175">
        <f t="shared" si="96"/>
        <v>2.1417032736870123E-3</v>
      </c>
      <c r="F466" s="175">
        <f t="shared" si="96"/>
        <v>2.1417032736870123E-3</v>
      </c>
      <c r="G466" s="175">
        <f t="shared" si="96"/>
        <v>2.1417032736870123E-3</v>
      </c>
      <c r="H466" s="175">
        <f t="shared" si="96"/>
        <v>2.1417032736870123E-3</v>
      </c>
      <c r="I466" s="175">
        <f t="shared" si="96"/>
        <v>3.2206630912017019E-3</v>
      </c>
      <c r="J466" s="175">
        <f t="shared" si="96"/>
        <v>3.2302504361468062E-3</v>
      </c>
      <c r="K466" s="175">
        <f t="shared" si="96"/>
        <v>3.2398377810919097E-3</v>
      </c>
      <c r="L466" s="175">
        <f t="shared" si="96"/>
        <v>3.2494251260370135E-3</v>
      </c>
      <c r="M466" s="175">
        <f t="shared" si="96"/>
        <v>3.2590124709821178E-3</v>
      </c>
      <c r="N466" s="175">
        <f t="shared" si="96"/>
        <v>3.1960087365106252E-3</v>
      </c>
      <c r="O466" s="175">
        <f t="shared" si="96"/>
        <v>3.2053831597897257E-3</v>
      </c>
      <c r="P466" s="175">
        <f t="shared" si="96"/>
        <v>3.2147575830688271E-3</v>
      </c>
      <c r="Q466" s="175">
        <f t="shared" si="96"/>
        <v>3.2241320063479276E-3</v>
      </c>
      <c r="R466" s="175">
        <f t="shared" si="96"/>
        <v>3.2335064296270281E-3</v>
      </c>
      <c r="S466" s="175">
        <f t="shared" si="96"/>
        <v>4.218152542354415E-3</v>
      </c>
      <c r="T466" s="175">
        <f t="shared" si="96"/>
        <v>4.2303462519544489E-3</v>
      </c>
      <c r="U466" s="175">
        <f t="shared" si="96"/>
        <v>4.242539961554481E-3</v>
      </c>
      <c r="V466" s="175">
        <f t="shared" si="96"/>
        <v>4.254733671154514E-3</v>
      </c>
      <c r="W466" s="175">
        <f t="shared" si="96"/>
        <v>4.2669273807545479E-3</v>
      </c>
      <c r="X466" s="175">
        <f t="shared" si="96"/>
        <v>4.9288771015675312E-3</v>
      </c>
      <c r="Y466" s="175">
        <f t="shared" si="96"/>
        <v>4.9425712136042486E-3</v>
      </c>
      <c r="Z466" s="175">
        <f t="shared" si="96"/>
        <v>4.9555630634852384E-3</v>
      </c>
      <c r="AA466" s="175">
        <f t="shared" si="96"/>
        <v>4.9678526512104979E-3</v>
      </c>
      <c r="AB466" s="175">
        <f t="shared" si="96"/>
        <v>4.9794399767800288E-3</v>
      </c>
      <c r="AC466" s="155"/>
      <c r="AD466" s="155"/>
      <c r="AG466" s="174">
        <f>D466*D44*PRODUCT($CJ466:CJ466)</f>
        <v>0</v>
      </c>
      <c r="AH466" s="174">
        <f>E466*E44*PRODUCT($CJ466:CK466)</f>
        <v>0</v>
      </c>
      <c r="AI466" s="174">
        <f>F466*F44*PRODUCT($CJ466:CL466)</f>
        <v>0</v>
      </c>
      <c r="AJ466" s="174">
        <f>G466*G44*PRODUCT($CJ466:CM466)</f>
        <v>0</v>
      </c>
      <c r="AK466" s="174">
        <f>H466*H44*PRODUCT($CJ466:CN466)</f>
        <v>0</v>
      </c>
      <c r="AL466" s="174">
        <f>I466*I44*PRODUCT($CJ466:CO466)</f>
        <v>0</v>
      </c>
      <c r="AM466" s="174">
        <f>J466*J44*PRODUCT($CJ466:CP466)</f>
        <v>0</v>
      </c>
      <c r="AN466" s="174">
        <f>K466*K44*PRODUCT($CJ466:CQ466)</f>
        <v>0</v>
      </c>
      <c r="AO466" s="174">
        <f>L466*L44*PRODUCT($CJ466:CR466)</f>
        <v>0</v>
      </c>
      <c r="AP466" s="174">
        <f>M466*M44*PRODUCT($CJ466:CS466)</f>
        <v>0</v>
      </c>
      <c r="AQ466" s="174">
        <f>N466*N44*PRODUCT($CJ466:CT466)</f>
        <v>0</v>
      </c>
      <c r="AR466" s="174">
        <f>O466*O44*PRODUCT($CJ466:CU466)</f>
        <v>0</v>
      </c>
      <c r="AS466" s="174">
        <f>P466*P44*PRODUCT($CJ466:CV466)</f>
        <v>0</v>
      </c>
      <c r="AT466" s="174">
        <f>Q466*Q44*PRODUCT($CJ466:CW466)</f>
        <v>0</v>
      </c>
      <c r="AU466" s="174">
        <f>R466*R44*PRODUCT($CJ466:CX466)</f>
        <v>0</v>
      </c>
      <c r="AV466" s="174">
        <f>S466*S44*PRODUCT($CJ466:CY466)</f>
        <v>0</v>
      </c>
      <c r="AW466" s="174">
        <f>T466*T44*PRODUCT($CJ466:CZ466)</f>
        <v>0</v>
      </c>
      <c r="AX466" s="174">
        <f>U466*U44*PRODUCT($CJ466:DA466)</f>
        <v>0</v>
      </c>
      <c r="AY466" s="174">
        <f>V466*V44*PRODUCT($CJ466:DB466)</f>
        <v>0</v>
      </c>
      <c r="AZ466" s="174">
        <f>W466*W44*PRODUCT($CJ466:DC466)</f>
        <v>0</v>
      </c>
      <c r="BA466" s="174">
        <f>X466*X44*PRODUCT($CJ466:DD466)</f>
        <v>0</v>
      </c>
      <c r="BB466" s="174">
        <f>Y466*Y44*PRODUCT($CJ466:DE466)</f>
        <v>0</v>
      </c>
      <c r="BC466" s="174">
        <f>Z466*Z44*PRODUCT($CJ466:DF466)</f>
        <v>0</v>
      </c>
      <c r="BD466" s="174">
        <f>AA466*AA44*PRODUCT($CJ466:DG466)</f>
        <v>0</v>
      </c>
      <c r="BE466" s="174">
        <f>AB466*AB44*PRODUCT($CJ466:DH466)</f>
        <v>0</v>
      </c>
      <c r="BF466" s="93"/>
      <c r="BI466" s="169">
        <f>SUM($AF466:AG466)-SUM($AF498:AG498)-SUM($C498:D498)-SUM($BH498:BI498)</f>
        <v>0</v>
      </c>
      <c r="BJ466" s="169">
        <f>SUM($AF466:AH466)-SUM($AF498:AH498)-SUM($C498:E498)-SUM($BH498:BJ498)</f>
        <v>0</v>
      </c>
      <c r="BK466" s="169">
        <f>SUM($AF466:AI466)-SUM($AF498:AI498)-SUM($C498:F498)-SUM($BH498:BK498)</f>
        <v>0</v>
      </c>
      <c r="BL466" s="169">
        <f>SUM($AF466:AJ466)-SUM($AF498:AJ498)-SUM($C498:G498)-SUM($BH498:BL498)</f>
        <v>0</v>
      </c>
      <c r="BM466" s="169">
        <f>SUM($AF466:AK466)-SUM($AF498:AK498)-SUM($C498:H498)-SUM($BH498:BM498)</f>
        <v>0</v>
      </c>
      <c r="BN466" s="169">
        <f>SUM($AF466:AL466)-SUM($AF498:AL498)-SUM($C498:I498)-SUM($BH498:BN498)</f>
        <v>0</v>
      </c>
      <c r="BO466" s="169">
        <f>SUM($AF466:AM466)-SUM($AF498:AM498)-SUM($C498:J498)-SUM($BH498:BO498)</f>
        <v>0</v>
      </c>
      <c r="BP466" s="169">
        <f>SUM($AF466:AN466)-SUM($AF498:AN498)-SUM($C498:K498)-SUM($BH498:BP498)</f>
        <v>0</v>
      </c>
      <c r="BQ466" s="169">
        <f>SUM($AF466:AO466)-SUM($AF498:AO498)-SUM($C498:L498)-SUM($BH498:BQ498)</f>
        <v>0</v>
      </c>
      <c r="BR466" s="169">
        <f>SUM($AF466:AP466)-SUM($AF498:AP498)-SUM($C498:M498)-SUM($BH498:BR498)</f>
        <v>0</v>
      </c>
      <c r="BS466" s="169">
        <f>SUM($AF466:AQ466)-SUM($AF498:AQ498)-SUM($C498:N498)-SUM($BH498:BS498)</f>
        <v>0</v>
      </c>
      <c r="BT466" s="169">
        <f>SUM($AF466:AR466)-SUM($AF498:AR498)-SUM($C498:O498)-SUM($BH498:BT498)</f>
        <v>0</v>
      </c>
      <c r="BU466" s="169">
        <f>SUM($AF466:AS466)-SUM($AF498:AS498)-SUM($C498:P498)-SUM($BH498:BU498)</f>
        <v>0</v>
      </c>
      <c r="BV466" s="169">
        <f>SUM($AF466:AT466)-SUM($AF498:AT498)-SUM($C498:Q498)-SUM($BH498:BV498)</f>
        <v>0</v>
      </c>
      <c r="BW466" s="169">
        <f>SUM($AF466:AU466)-SUM($AF498:AU498)-SUM($C498:R498)-SUM($BH498:BW498)</f>
        <v>0</v>
      </c>
      <c r="BX466" s="169">
        <f>SUM($AF466:AV466)-SUM($AF498:AV498)-SUM($C498:S498)-SUM($BH498:BX498)</f>
        <v>0</v>
      </c>
      <c r="BY466" s="169">
        <f>SUM($AF466:AW466)-SUM($AF498:AW498)-SUM($C498:T498)-SUM($BH498:BY498)</f>
        <v>0</v>
      </c>
      <c r="BZ466" s="169">
        <f>SUM($AF466:AX466)-SUM($AF498:AX498)-SUM($C498:U498)-SUM($BH498:BZ498)</f>
        <v>0</v>
      </c>
      <c r="CA466" s="169">
        <f>SUM($AF466:AY466)-SUM($AF498:AY498)-SUM($C498:V498)-SUM($BH498:CA498)</f>
        <v>0</v>
      </c>
      <c r="CB466" s="169">
        <f>SUM($AF466:AZ466)-SUM($AF498:AZ498)-SUM($C498:W498)-SUM($BH498:CB498)</f>
        <v>0</v>
      </c>
      <c r="CC466" s="169">
        <f>SUM($AF466:BA466)-SUM($AF498:BA498)-SUM($C498:X498)-SUM($BH498:CC498)</f>
        <v>0</v>
      </c>
      <c r="CD466" s="169">
        <f>SUM($AF466:BB466)-SUM($AF498:BB498)-SUM($C498:Y498)-SUM($BH498:CD498)</f>
        <v>0</v>
      </c>
      <c r="CE466" s="169">
        <f>SUM($AF466:BC466)-SUM($AF498:BC498)-SUM($C498:Z498)-SUM($BH498:CE498)</f>
        <v>0</v>
      </c>
      <c r="CF466" s="169">
        <f>SUM($AF466:BD466)-SUM($AF498:BD498)-SUM($C498:AA498)-SUM($BH498:CF498)</f>
        <v>0</v>
      </c>
      <c r="CG466" s="169">
        <f>SUM($AF466:BE466)-SUM($AF498:BE498)-SUM($C498:AB498)-SUM($BH498:CG498)</f>
        <v>0</v>
      </c>
      <c r="CH466" s="52"/>
      <c r="CJ466" s="67"/>
      <c r="CK466" s="67">
        <f>1-D466</f>
        <v>1</v>
      </c>
      <c r="CL466" s="67">
        <f t="shared" si="97"/>
        <v>0.99785829672631299</v>
      </c>
      <c r="CM466" s="67">
        <f t="shared" si="97"/>
        <v>0.99785829672631299</v>
      </c>
      <c r="CN466" s="67">
        <f t="shared" si="97"/>
        <v>0.99785829672631299</v>
      </c>
      <c r="CO466" s="67">
        <f t="shared" si="97"/>
        <v>0.99785829672631299</v>
      </c>
      <c r="CP466" s="67">
        <f t="shared" si="97"/>
        <v>0.99677933690879827</v>
      </c>
      <c r="CQ466" s="67">
        <f t="shared" si="97"/>
        <v>0.99676974956385322</v>
      </c>
      <c r="CR466" s="67">
        <f t="shared" si="97"/>
        <v>0.99676016221890806</v>
      </c>
      <c r="CS466" s="67">
        <f t="shared" si="97"/>
        <v>0.99675057487396301</v>
      </c>
      <c r="CT466" s="67">
        <f t="shared" si="97"/>
        <v>0.99674098752901785</v>
      </c>
      <c r="CU466" s="67">
        <f t="shared" si="97"/>
        <v>0.9968039912634894</v>
      </c>
      <c r="CV466" s="67">
        <f t="shared" si="97"/>
        <v>0.99679461684021031</v>
      </c>
      <c r="CW466" s="67">
        <f t="shared" si="97"/>
        <v>0.99678524241693123</v>
      </c>
      <c r="CX466" s="67">
        <f t="shared" si="97"/>
        <v>0.99677586799365203</v>
      </c>
      <c r="CY466" s="67">
        <f t="shared" si="97"/>
        <v>0.99676649357037295</v>
      </c>
      <c r="CZ466" s="67">
        <f t="shared" si="97"/>
        <v>0.99578184745764553</v>
      </c>
      <c r="DA466" s="67">
        <f t="shared" si="97"/>
        <v>0.9957696537480456</v>
      </c>
      <c r="DB466" s="67">
        <f t="shared" si="97"/>
        <v>0.99575746003844556</v>
      </c>
      <c r="DC466" s="67">
        <f t="shared" si="97"/>
        <v>0.99574526632884552</v>
      </c>
      <c r="DD466" s="67">
        <f t="shared" si="97"/>
        <v>0.99573307261924549</v>
      </c>
      <c r="DE466" s="67">
        <f t="shared" si="97"/>
        <v>0.99507112289843247</v>
      </c>
      <c r="DF466" s="67">
        <f t="shared" si="97"/>
        <v>0.9950574287863958</v>
      </c>
      <c r="DG466" s="67">
        <f t="shared" si="97"/>
        <v>0.99504443693651479</v>
      </c>
      <c r="DH466" s="67">
        <f t="shared" si="97"/>
        <v>0.99503214734878953</v>
      </c>
      <c r="DI466" s="67">
        <f t="shared" si="97"/>
        <v>0.99502056002321992</v>
      </c>
      <c r="DM466" s="188" t="str">
        <f t="shared" ref="DM466:EB490" si="99">IF(ISERROR(BI466/D44),"",BI466/D44)</f>
        <v/>
      </c>
      <c r="DN466" s="188" t="str">
        <f t="shared" si="98"/>
        <v/>
      </c>
      <c r="DO466" s="188" t="str">
        <f t="shared" si="98"/>
        <v/>
      </c>
      <c r="DP466" s="188" t="str">
        <f t="shared" si="98"/>
        <v/>
      </c>
      <c r="DQ466" s="188" t="str">
        <f t="shared" si="98"/>
        <v/>
      </c>
      <c r="DR466" s="188" t="str">
        <f t="shared" si="98"/>
        <v/>
      </c>
      <c r="DS466" s="188" t="str">
        <f t="shared" si="98"/>
        <v/>
      </c>
      <c r="DT466" s="188" t="str">
        <f t="shared" si="98"/>
        <v/>
      </c>
      <c r="DU466" s="188" t="str">
        <f t="shared" si="98"/>
        <v/>
      </c>
      <c r="DV466" s="188" t="str">
        <f t="shared" si="98"/>
        <v/>
      </c>
      <c r="DW466" s="188" t="str">
        <f t="shared" si="98"/>
        <v/>
      </c>
      <c r="DX466" s="188" t="str">
        <f t="shared" si="98"/>
        <v/>
      </c>
      <c r="DY466" s="188" t="str">
        <f t="shared" si="98"/>
        <v/>
      </c>
      <c r="DZ466" s="188" t="str">
        <f t="shared" si="98"/>
        <v/>
      </c>
      <c r="EA466" s="188" t="str">
        <f t="shared" si="98"/>
        <v/>
      </c>
      <c r="EB466" s="188" t="str">
        <f t="shared" si="98"/>
        <v/>
      </c>
      <c r="EC466" s="188" t="str">
        <f t="shared" si="98"/>
        <v/>
      </c>
      <c r="ED466" s="188" t="str">
        <f t="shared" si="98"/>
        <v/>
      </c>
      <c r="EE466" s="188" t="str">
        <f t="shared" si="98"/>
        <v/>
      </c>
      <c r="EF466" s="188" t="str">
        <f t="shared" si="98"/>
        <v/>
      </c>
      <c r="EG466" s="188" t="str">
        <f t="shared" si="98"/>
        <v/>
      </c>
      <c r="EH466" s="188" t="str">
        <f t="shared" si="98"/>
        <v/>
      </c>
      <c r="EI466" s="188" t="str">
        <f t="shared" si="98"/>
        <v/>
      </c>
      <c r="EJ466" s="188" t="str">
        <f t="shared" si="98"/>
        <v/>
      </c>
      <c r="EK466" s="188" t="str">
        <f t="shared" si="98"/>
        <v/>
      </c>
    </row>
    <row r="467" spans="1:141" x14ac:dyDescent="0.3">
      <c r="B467" s="1">
        <v>3</v>
      </c>
      <c r="C467" s="175"/>
      <c r="D467" s="175"/>
      <c r="E467" s="175"/>
      <c r="F467" s="175">
        <f t="shared" si="96"/>
        <v>2.1417032736870123E-3</v>
      </c>
      <c r="G467" s="175">
        <f t="shared" si="96"/>
        <v>2.1417032736870123E-3</v>
      </c>
      <c r="H467" s="175">
        <f t="shared" si="96"/>
        <v>2.1417032736870123E-3</v>
      </c>
      <c r="I467" s="175">
        <f t="shared" si="96"/>
        <v>2.1417032736870123E-3</v>
      </c>
      <c r="J467" s="175">
        <f t="shared" si="96"/>
        <v>3.2206630912017019E-3</v>
      </c>
      <c r="K467" s="175">
        <f t="shared" si="96"/>
        <v>3.2302504361468062E-3</v>
      </c>
      <c r="L467" s="175">
        <f t="shared" si="96"/>
        <v>3.2398377810919097E-3</v>
      </c>
      <c r="M467" s="175">
        <f t="shared" si="96"/>
        <v>3.2494251260370135E-3</v>
      </c>
      <c r="N467" s="175">
        <f t="shared" si="96"/>
        <v>3.2590124709821178E-3</v>
      </c>
      <c r="O467" s="175">
        <f t="shared" si="96"/>
        <v>3.1960087365106252E-3</v>
      </c>
      <c r="P467" s="175">
        <f t="shared" si="96"/>
        <v>3.2053831597897257E-3</v>
      </c>
      <c r="Q467" s="175">
        <f t="shared" si="96"/>
        <v>3.2147575830688271E-3</v>
      </c>
      <c r="R467" s="175">
        <f t="shared" si="96"/>
        <v>3.2241320063479276E-3</v>
      </c>
      <c r="S467" s="175">
        <f t="shared" si="96"/>
        <v>3.2335064296270281E-3</v>
      </c>
      <c r="T467" s="175">
        <f t="shared" si="96"/>
        <v>4.218152542354415E-3</v>
      </c>
      <c r="U467" s="175">
        <f t="shared" si="96"/>
        <v>4.2303462519544489E-3</v>
      </c>
      <c r="V467" s="175">
        <f t="shared" si="96"/>
        <v>4.242539961554481E-3</v>
      </c>
      <c r="W467" s="175">
        <f t="shared" si="96"/>
        <v>4.254733671154514E-3</v>
      </c>
      <c r="X467" s="175">
        <f t="shared" si="96"/>
        <v>4.2669273807545479E-3</v>
      </c>
      <c r="Y467" s="175">
        <f t="shared" si="96"/>
        <v>4.9288771015675312E-3</v>
      </c>
      <c r="Z467" s="175">
        <f t="shared" si="96"/>
        <v>4.9425712136042486E-3</v>
      </c>
      <c r="AA467" s="175">
        <f t="shared" si="96"/>
        <v>4.9555630634852384E-3</v>
      </c>
      <c r="AB467" s="175">
        <f t="shared" si="96"/>
        <v>4.9678526512104979E-3</v>
      </c>
      <c r="AC467" s="155"/>
      <c r="AD467" s="155"/>
      <c r="AE467" s="155"/>
      <c r="AG467" s="174">
        <f>D467*D45*PRODUCT($CJ467:CJ467)</f>
        <v>0</v>
      </c>
      <c r="AH467" s="174">
        <f>E467*E45*PRODUCT($CJ467:CK467)</f>
        <v>0</v>
      </c>
      <c r="AI467" s="174">
        <f>F467*F45*PRODUCT($CJ467:CL467)</f>
        <v>0</v>
      </c>
      <c r="AJ467" s="174">
        <f>G467*G45*PRODUCT($CJ467:CM467)</f>
        <v>0</v>
      </c>
      <c r="AK467" s="174">
        <f>H467*H45*PRODUCT($CJ467:CN467)</f>
        <v>0</v>
      </c>
      <c r="AL467" s="174">
        <f>I467*I45*PRODUCT($CJ467:CO467)</f>
        <v>0</v>
      </c>
      <c r="AM467" s="174">
        <f>J467*J45*PRODUCT($CJ467:CP467)</f>
        <v>0</v>
      </c>
      <c r="AN467" s="174">
        <f>K467*K45*PRODUCT($CJ467:CQ467)</f>
        <v>0</v>
      </c>
      <c r="AO467" s="174">
        <f>L467*L45*PRODUCT($CJ467:CR467)</f>
        <v>0</v>
      </c>
      <c r="AP467" s="174">
        <f>M467*M45*PRODUCT($CJ467:CS467)</f>
        <v>0</v>
      </c>
      <c r="AQ467" s="174">
        <f>N467*N45*PRODUCT($CJ467:CT467)</f>
        <v>0</v>
      </c>
      <c r="AR467" s="174">
        <f>O467*O45*PRODUCT($CJ467:CU467)</f>
        <v>0</v>
      </c>
      <c r="AS467" s="174">
        <f>P467*P45*PRODUCT($CJ467:CV467)</f>
        <v>0</v>
      </c>
      <c r="AT467" s="174">
        <f>Q467*Q45*PRODUCT($CJ467:CW467)</f>
        <v>0</v>
      </c>
      <c r="AU467" s="174">
        <f>R467*R45*PRODUCT($CJ467:CX467)</f>
        <v>0</v>
      </c>
      <c r="AV467" s="174">
        <f>S467*S45*PRODUCT($CJ467:CY467)</f>
        <v>0</v>
      </c>
      <c r="AW467" s="174">
        <f>T467*T45*PRODUCT($CJ467:CZ467)</f>
        <v>0</v>
      </c>
      <c r="AX467" s="174">
        <f>U467*U45*PRODUCT($CJ467:DA467)</f>
        <v>0</v>
      </c>
      <c r="AY467" s="174">
        <f>V467*V45*PRODUCT($CJ467:DB467)</f>
        <v>0</v>
      </c>
      <c r="AZ467" s="174">
        <f>W467*W45*PRODUCT($CJ467:DC467)</f>
        <v>0</v>
      </c>
      <c r="BA467" s="174">
        <f>X467*X45*PRODUCT($CJ467:DD467)</f>
        <v>0</v>
      </c>
      <c r="BB467" s="174">
        <f>Y467*Y45*PRODUCT($CJ467:DE467)</f>
        <v>0</v>
      </c>
      <c r="BC467" s="174">
        <f>Z467*Z45*PRODUCT($CJ467:DF467)</f>
        <v>0</v>
      </c>
      <c r="BD467" s="174">
        <f>AA467*AA45*PRODUCT($CJ467:DG467)</f>
        <v>0</v>
      </c>
      <c r="BE467" s="174">
        <f>AB467*AB45*PRODUCT($CJ467:DH467)</f>
        <v>0</v>
      </c>
      <c r="BF467" s="93"/>
      <c r="BG467" s="93"/>
      <c r="BI467" s="169">
        <f>SUM($AF467:AG467)-SUM($AF499:AG499)-SUM($C499:D499)-SUM($BH499:BI499)</f>
        <v>0</v>
      </c>
      <c r="BJ467" s="169">
        <f>SUM($AF467:AH467)-SUM($AF499:AH499)-SUM($C499:E499)-SUM($BH499:BJ499)</f>
        <v>0</v>
      </c>
      <c r="BK467" s="169">
        <f>SUM($AF467:AI467)-SUM($AF499:AI499)-SUM($C499:F499)-SUM($BH499:BK499)</f>
        <v>0</v>
      </c>
      <c r="BL467" s="169">
        <f>SUM($AF467:AJ467)-SUM($AF499:AJ499)-SUM($C499:G499)-SUM($BH499:BL499)</f>
        <v>0</v>
      </c>
      <c r="BM467" s="169">
        <f>SUM($AF467:AK467)-SUM($AF499:AK499)-SUM($C499:H499)-SUM($BH499:BM499)</f>
        <v>0</v>
      </c>
      <c r="BN467" s="169">
        <f>SUM($AF467:AL467)-SUM($AF499:AL499)-SUM($C499:I499)-SUM($BH499:BN499)</f>
        <v>0</v>
      </c>
      <c r="BO467" s="169">
        <f>SUM($AF467:AM467)-SUM($AF499:AM499)-SUM($C499:J499)-SUM($BH499:BO499)</f>
        <v>0</v>
      </c>
      <c r="BP467" s="169">
        <f>SUM($AF467:AN467)-SUM($AF499:AN499)-SUM($C499:K499)-SUM($BH499:BP499)</f>
        <v>0</v>
      </c>
      <c r="BQ467" s="169">
        <f>SUM($AF467:AO467)-SUM($AF499:AO499)-SUM($C499:L499)-SUM($BH499:BQ499)</f>
        <v>0</v>
      </c>
      <c r="BR467" s="169">
        <f>SUM($AF467:AP467)-SUM($AF499:AP499)-SUM($C499:M499)-SUM($BH499:BR499)</f>
        <v>0</v>
      </c>
      <c r="BS467" s="169">
        <f>SUM($AF467:AQ467)-SUM($AF499:AQ499)-SUM($C499:N499)-SUM($BH499:BS499)</f>
        <v>0</v>
      </c>
      <c r="BT467" s="169">
        <f>SUM($AF467:AR467)-SUM($AF499:AR499)-SUM($C499:O499)-SUM($BH499:BT499)</f>
        <v>0</v>
      </c>
      <c r="BU467" s="169">
        <f>SUM($AF467:AS467)-SUM($AF499:AS499)-SUM($C499:P499)-SUM($BH499:BU499)</f>
        <v>0</v>
      </c>
      <c r="BV467" s="169">
        <f>SUM($AF467:AT467)-SUM($AF499:AT499)-SUM($C499:Q499)-SUM($BH499:BV499)</f>
        <v>0</v>
      </c>
      <c r="BW467" s="169">
        <f>SUM($AF467:AU467)-SUM($AF499:AU499)-SUM($C499:R499)-SUM($BH499:BW499)</f>
        <v>0</v>
      </c>
      <c r="BX467" s="169">
        <f>SUM($AF467:AV467)-SUM($AF499:AV499)-SUM($C499:S499)-SUM($BH499:BX499)</f>
        <v>0</v>
      </c>
      <c r="BY467" s="169">
        <f>SUM($AF467:AW467)-SUM($AF499:AW499)-SUM($C499:T499)-SUM($BH499:BY499)</f>
        <v>0</v>
      </c>
      <c r="BZ467" s="169">
        <f>SUM($AF467:AX467)-SUM($AF499:AX499)-SUM($C499:U499)-SUM($BH499:BZ499)</f>
        <v>0</v>
      </c>
      <c r="CA467" s="169">
        <f>SUM($AF467:AY467)-SUM($AF499:AY499)-SUM($C499:V499)-SUM($BH499:CA499)</f>
        <v>0</v>
      </c>
      <c r="CB467" s="169">
        <f>SUM($AF467:AZ467)-SUM($AF499:AZ499)-SUM($C499:W499)-SUM($BH499:CB499)</f>
        <v>0</v>
      </c>
      <c r="CC467" s="169">
        <f>SUM($AF467:BA467)-SUM($AF499:BA499)-SUM($C499:X499)-SUM($BH499:CC499)</f>
        <v>0</v>
      </c>
      <c r="CD467" s="169">
        <f>SUM($AF467:BB467)-SUM($AF499:BB499)-SUM($C499:Y499)-SUM($BH499:CD499)</f>
        <v>0</v>
      </c>
      <c r="CE467" s="169">
        <f>SUM($AF467:BC467)-SUM($AF499:BC499)-SUM($C499:Z499)-SUM($BH499:CE499)</f>
        <v>0</v>
      </c>
      <c r="CF467" s="169">
        <f>SUM($AF467:BD467)-SUM($AF499:BD499)-SUM($C499:AA499)-SUM($BH499:CF499)</f>
        <v>0</v>
      </c>
      <c r="CG467" s="169">
        <f>SUM($AF467:BE467)-SUM($AF499:BE499)-SUM($C499:AB499)-SUM($BH499:CG499)</f>
        <v>0</v>
      </c>
      <c r="CH467" s="52"/>
      <c r="CI467" s="52"/>
      <c r="CJ467" s="67"/>
      <c r="CK467" s="67"/>
      <c r="CL467" s="67">
        <f>1-E467</f>
        <v>1</v>
      </c>
      <c r="CM467" s="67">
        <f t="shared" si="97"/>
        <v>0.99785829672631299</v>
      </c>
      <c r="CN467" s="67">
        <f t="shared" si="97"/>
        <v>0.99785829672631299</v>
      </c>
      <c r="CO467" s="67">
        <f t="shared" si="97"/>
        <v>0.99785829672631299</v>
      </c>
      <c r="CP467" s="67">
        <f t="shared" si="97"/>
        <v>0.99785829672631299</v>
      </c>
      <c r="CQ467" s="67">
        <f t="shared" si="97"/>
        <v>0.99677933690879827</v>
      </c>
      <c r="CR467" s="67">
        <f t="shared" si="97"/>
        <v>0.99676974956385322</v>
      </c>
      <c r="CS467" s="67">
        <f t="shared" si="97"/>
        <v>0.99676016221890806</v>
      </c>
      <c r="CT467" s="67">
        <f t="shared" si="97"/>
        <v>0.99675057487396301</v>
      </c>
      <c r="CU467" s="67">
        <f t="shared" si="97"/>
        <v>0.99674098752901785</v>
      </c>
      <c r="CV467" s="67">
        <f t="shared" si="97"/>
        <v>0.9968039912634894</v>
      </c>
      <c r="CW467" s="67">
        <f t="shared" si="97"/>
        <v>0.99679461684021031</v>
      </c>
      <c r="CX467" s="67">
        <f t="shared" si="97"/>
        <v>0.99678524241693123</v>
      </c>
      <c r="CY467" s="67">
        <f t="shared" si="97"/>
        <v>0.99677586799365203</v>
      </c>
      <c r="CZ467" s="67">
        <f t="shared" si="97"/>
        <v>0.99676649357037295</v>
      </c>
      <c r="DA467" s="67">
        <f t="shared" si="97"/>
        <v>0.99578184745764553</v>
      </c>
      <c r="DB467" s="67">
        <f t="shared" si="97"/>
        <v>0.9957696537480456</v>
      </c>
      <c r="DC467" s="67">
        <f t="shared" si="97"/>
        <v>0.99575746003844556</v>
      </c>
      <c r="DD467" s="67">
        <f t="shared" si="97"/>
        <v>0.99574526632884552</v>
      </c>
      <c r="DE467" s="67">
        <f t="shared" si="97"/>
        <v>0.99573307261924549</v>
      </c>
      <c r="DF467" s="67">
        <f t="shared" si="97"/>
        <v>0.99507112289843247</v>
      </c>
      <c r="DG467" s="67">
        <f t="shared" si="97"/>
        <v>0.9950574287863958</v>
      </c>
      <c r="DH467" s="67">
        <f t="shared" si="97"/>
        <v>0.99504443693651479</v>
      </c>
      <c r="DI467" s="67">
        <f t="shared" si="97"/>
        <v>0.99503214734878953</v>
      </c>
      <c r="DM467" s="188" t="str">
        <f t="shared" si="99"/>
        <v/>
      </c>
      <c r="DN467" s="188" t="str">
        <f t="shared" si="98"/>
        <v/>
      </c>
      <c r="DO467" s="188" t="str">
        <f t="shared" si="98"/>
        <v/>
      </c>
      <c r="DP467" s="188" t="str">
        <f t="shared" si="98"/>
        <v/>
      </c>
      <c r="DQ467" s="188" t="str">
        <f t="shared" si="98"/>
        <v/>
      </c>
      <c r="DR467" s="188" t="str">
        <f t="shared" si="98"/>
        <v/>
      </c>
      <c r="DS467" s="188" t="str">
        <f t="shared" si="98"/>
        <v/>
      </c>
      <c r="DT467" s="188" t="str">
        <f t="shared" si="98"/>
        <v/>
      </c>
      <c r="DU467" s="188" t="str">
        <f t="shared" si="98"/>
        <v/>
      </c>
      <c r="DV467" s="188" t="str">
        <f t="shared" si="98"/>
        <v/>
      </c>
      <c r="DW467" s="188" t="str">
        <f t="shared" si="98"/>
        <v/>
      </c>
      <c r="DX467" s="188" t="str">
        <f t="shared" si="98"/>
        <v/>
      </c>
      <c r="DY467" s="188" t="str">
        <f t="shared" si="98"/>
        <v/>
      </c>
      <c r="DZ467" s="188" t="str">
        <f t="shared" si="98"/>
        <v/>
      </c>
      <c r="EA467" s="188" t="str">
        <f t="shared" si="98"/>
        <v/>
      </c>
      <c r="EB467" s="188" t="str">
        <f t="shared" si="98"/>
        <v/>
      </c>
      <c r="EC467" s="188" t="str">
        <f t="shared" si="98"/>
        <v/>
      </c>
      <c r="ED467" s="188" t="str">
        <f t="shared" si="98"/>
        <v/>
      </c>
      <c r="EE467" s="188" t="str">
        <f t="shared" si="98"/>
        <v/>
      </c>
      <c r="EF467" s="188" t="str">
        <f t="shared" si="98"/>
        <v/>
      </c>
      <c r="EG467" s="188" t="str">
        <f t="shared" si="98"/>
        <v/>
      </c>
      <c r="EH467" s="188" t="str">
        <f t="shared" si="98"/>
        <v/>
      </c>
      <c r="EI467" s="188" t="str">
        <f t="shared" si="98"/>
        <v/>
      </c>
      <c r="EJ467" s="188" t="str">
        <f t="shared" si="98"/>
        <v/>
      </c>
      <c r="EK467" s="188" t="str">
        <f t="shared" si="98"/>
        <v/>
      </c>
    </row>
    <row r="468" spans="1:141" x14ac:dyDescent="0.3">
      <c r="A468" s="52"/>
      <c r="B468" s="1">
        <v>4</v>
      </c>
      <c r="C468" s="175"/>
      <c r="D468" s="175"/>
      <c r="E468" s="175"/>
      <c r="F468" s="175"/>
      <c r="G468" s="175">
        <f t="shared" si="96"/>
        <v>2.1417032736870123E-3</v>
      </c>
      <c r="H468" s="175">
        <f t="shared" si="96"/>
        <v>2.1417032736870123E-3</v>
      </c>
      <c r="I468" s="175">
        <f t="shared" si="96"/>
        <v>2.1417032736870123E-3</v>
      </c>
      <c r="J468" s="175">
        <f t="shared" si="96"/>
        <v>2.1417032736870123E-3</v>
      </c>
      <c r="K468" s="175">
        <f t="shared" si="96"/>
        <v>3.2206630912017019E-3</v>
      </c>
      <c r="L468" s="175">
        <f t="shared" si="96"/>
        <v>3.2302504361468062E-3</v>
      </c>
      <c r="M468" s="175">
        <f t="shared" si="96"/>
        <v>3.2398377810919097E-3</v>
      </c>
      <c r="N468" s="175">
        <f t="shared" si="96"/>
        <v>3.2494251260370135E-3</v>
      </c>
      <c r="O468" s="175">
        <f t="shared" si="96"/>
        <v>3.2590124709821178E-3</v>
      </c>
      <c r="P468" s="175">
        <f t="shared" si="96"/>
        <v>3.1960087365106252E-3</v>
      </c>
      <c r="Q468" s="175">
        <f t="shared" si="96"/>
        <v>3.2053831597897257E-3</v>
      </c>
      <c r="R468" s="175">
        <f t="shared" si="96"/>
        <v>3.2147575830688271E-3</v>
      </c>
      <c r="S468" s="175">
        <f t="shared" si="96"/>
        <v>3.2241320063479276E-3</v>
      </c>
      <c r="T468" s="175">
        <f t="shared" si="96"/>
        <v>3.2335064296270281E-3</v>
      </c>
      <c r="U468" s="175">
        <f t="shared" si="96"/>
        <v>4.218152542354415E-3</v>
      </c>
      <c r="V468" s="175">
        <f t="shared" si="96"/>
        <v>4.2303462519544489E-3</v>
      </c>
      <c r="W468" s="175">
        <f t="shared" si="96"/>
        <v>4.242539961554481E-3</v>
      </c>
      <c r="X468" s="175">
        <f t="shared" si="96"/>
        <v>4.254733671154514E-3</v>
      </c>
      <c r="Y468" s="175">
        <f t="shared" si="96"/>
        <v>4.2669273807545479E-3</v>
      </c>
      <c r="Z468" s="175">
        <f t="shared" si="96"/>
        <v>4.9288771015675312E-3</v>
      </c>
      <c r="AA468" s="175">
        <f t="shared" si="96"/>
        <v>4.9425712136042486E-3</v>
      </c>
      <c r="AB468" s="175">
        <f t="shared" si="96"/>
        <v>4.9555630634852384E-3</v>
      </c>
      <c r="AC468" s="155"/>
      <c r="AD468" s="155"/>
      <c r="AE468" s="155"/>
      <c r="AF468" s="155"/>
      <c r="AG468" s="174">
        <f>D468*D46*PRODUCT($CJ468:CJ468)</f>
        <v>0</v>
      </c>
      <c r="AH468" s="174">
        <f>E468*E46*PRODUCT($CJ468:CK468)</f>
        <v>0</v>
      </c>
      <c r="AI468" s="174">
        <f>F468*F46*PRODUCT($CJ468:CL468)</f>
        <v>0</v>
      </c>
      <c r="AJ468" s="174">
        <f>G468*G46*PRODUCT($CJ468:CM468)</f>
        <v>0</v>
      </c>
      <c r="AK468" s="174">
        <f>H468*H46*PRODUCT($CJ468:CN468)</f>
        <v>0</v>
      </c>
      <c r="AL468" s="174">
        <f>I468*I46*PRODUCT($CJ468:CO468)</f>
        <v>0</v>
      </c>
      <c r="AM468" s="174">
        <f>J468*J46*PRODUCT($CJ468:CP468)</f>
        <v>0</v>
      </c>
      <c r="AN468" s="174">
        <f>K468*K46*PRODUCT($CJ468:CQ468)</f>
        <v>0</v>
      </c>
      <c r="AO468" s="174">
        <f>L468*L46*PRODUCT($CJ468:CR468)</f>
        <v>0</v>
      </c>
      <c r="AP468" s="174">
        <f>M468*M46*PRODUCT($CJ468:CS468)</f>
        <v>0</v>
      </c>
      <c r="AQ468" s="174">
        <f>N468*N46*PRODUCT($CJ468:CT468)</f>
        <v>0</v>
      </c>
      <c r="AR468" s="174">
        <f>O468*O46*PRODUCT($CJ468:CU468)</f>
        <v>0</v>
      </c>
      <c r="AS468" s="174">
        <f>P468*P46*PRODUCT($CJ468:CV468)</f>
        <v>0</v>
      </c>
      <c r="AT468" s="174">
        <f>Q468*Q46*PRODUCT($CJ468:CW468)</f>
        <v>0</v>
      </c>
      <c r="AU468" s="174">
        <f>R468*R46*PRODUCT($CJ468:CX468)</f>
        <v>0</v>
      </c>
      <c r="AV468" s="174">
        <f>S468*S46*PRODUCT($CJ468:CY468)</f>
        <v>0</v>
      </c>
      <c r="AW468" s="174">
        <f>T468*T46*PRODUCT($CJ468:CZ468)</f>
        <v>0</v>
      </c>
      <c r="AX468" s="174">
        <f>U468*U46*PRODUCT($CJ468:DA468)</f>
        <v>0</v>
      </c>
      <c r="AY468" s="174">
        <f>V468*V46*PRODUCT($CJ468:DB468)</f>
        <v>0</v>
      </c>
      <c r="AZ468" s="174">
        <f>W468*W46*PRODUCT($CJ468:DC468)</f>
        <v>0</v>
      </c>
      <c r="BA468" s="174">
        <f>X468*X46*PRODUCT($CJ468:DD468)</f>
        <v>0</v>
      </c>
      <c r="BB468" s="174">
        <f>Y468*Y46*PRODUCT($CJ468:DE468)</f>
        <v>0</v>
      </c>
      <c r="BC468" s="174">
        <f>Z468*Z46*PRODUCT($CJ468:DF468)</f>
        <v>0</v>
      </c>
      <c r="BD468" s="174">
        <f>AA468*AA46*PRODUCT($CJ468:DG468)</f>
        <v>0</v>
      </c>
      <c r="BE468" s="174">
        <f>AB468*AB46*PRODUCT($CJ468:DH468)</f>
        <v>0</v>
      </c>
      <c r="BF468" s="93"/>
      <c r="BG468" s="93"/>
      <c r="BH468" s="93"/>
      <c r="BI468" s="169">
        <f>SUM($AF468:AG468)-SUM($AF500:AG500)-SUM($C500:D500)-SUM($BH500:BI500)</f>
        <v>0</v>
      </c>
      <c r="BJ468" s="169">
        <f>SUM($AF468:AH468)-SUM($AF500:AH500)-SUM($C500:E500)-SUM($BH500:BJ500)</f>
        <v>0</v>
      </c>
      <c r="BK468" s="169">
        <f>SUM($AF468:AI468)-SUM($AF500:AI500)-SUM($C500:F500)-SUM($BH500:BK500)</f>
        <v>0</v>
      </c>
      <c r="BL468" s="169">
        <f>SUM($AF468:AJ468)-SUM($AF500:AJ500)-SUM($C500:G500)-SUM($BH500:BL500)</f>
        <v>0</v>
      </c>
      <c r="BM468" s="169">
        <f>SUM($AF468:AK468)-SUM($AF500:AK500)-SUM($C500:H500)-SUM($BH500:BM500)</f>
        <v>0</v>
      </c>
      <c r="BN468" s="169">
        <f>SUM($AF468:AL468)-SUM($AF500:AL500)-SUM($C500:I500)-SUM($BH500:BN500)</f>
        <v>0</v>
      </c>
      <c r="BO468" s="169">
        <f>SUM($AF468:AM468)-SUM($AF500:AM500)-SUM($C500:J500)-SUM($BH500:BO500)</f>
        <v>0</v>
      </c>
      <c r="BP468" s="169">
        <f>SUM($AF468:AN468)-SUM($AF500:AN500)-SUM($C500:K500)-SUM($BH500:BP500)</f>
        <v>0</v>
      </c>
      <c r="BQ468" s="169">
        <f>SUM($AF468:AO468)-SUM($AF500:AO500)-SUM($C500:L500)-SUM($BH500:BQ500)</f>
        <v>0</v>
      </c>
      <c r="BR468" s="169">
        <f>SUM($AF468:AP468)-SUM($AF500:AP500)-SUM($C500:M500)-SUM($BH500:BR500)</f>
        <v>0</v>
      </c>
      <c r="BS468" s="169">
        <f>SUM($AF468:AQ468)-SUM($AF500:AQ500)-SUM($C500:N500)-SUM($BH500:BS500)</f>
        <v>0</v>
      </c>
      <c r="BT468" s="169">
        <f>SUM($AF468:AR468)-SUM($AF500:AR500)-SUM($C500:O500)-SUM($BH500:BT500)</f>
        <v>0</v>
      </c>
      <c r="BU468" s="169">
        <f>SUM($AF468:AS468)-SUM($AF500:AS500)-SUM($C500:P500)-SUM($BH500:BU500)</f>
        <v>0</v>
      </c>
      <c r="BV468" s="169">
        <f>SUM($AF468:AT468)-SUM($AF500:AT500)-SUM($C500:Q500)-SUM($BH500:BV500)</f>
        <v>0</v>
      </c>
      <c r="BW468" s="169">
        <f>SUM($AF468:AU468)-SUM($AF500:AU500)-SUM($C500:R500)-SUM($BH500:BW500)</f>
        <v>0</v>
      </c>
      <c r="BX468" s="169">
        <f>SUM($AF468:AV468)-SUM($AF500:AV500)-SUM($C500:S500)-SUM($BH500:BX500)</f>
        <v>0</v>
      </c>
      <c r="BY468" s="169">
        <f>SUM($AF468:AW468)-SUM($AF500:AW500)-SUM($C500:T500)-SUM($BH500:BY500)</f>
        <v>0</v>
      </c>
      <c r="BZ468" s="169">
        <f>SUM($AF468:AX468)-SUM($AF500:AX500)-SUM($C500:U500)-SUM($BH500:BZ500)</f>
        <v>0</v>
      </c>
      <c r="CA468" s="169">
        <f>SUM($AF468:AY468)-SUM($AF500:AY500)-SUM($C500:V500)-SUM($BH500:CA500)</f>
        <v>0</v>
      </c>
      <c r="CB468" s="169">
        <f>SUM($AF468:AZ468)-SUM($AF500:AZ500)-SUM($C500:W500)-SUM($BH500:CB500)</f>
        <v>0</v>
      </c>
      <c r="CC468" s="169">
        <f>SUM($AF468:BA468)-SUM($AF500:BA500)-SUM($C500:X500)-SUM($BH500:CC500)</f>
        <v>0</v>
      </c>
      <c r="CD468" s="169">
        <f>SUM($AF468:BB468)-SUM($AF500:BB500)-SUM($C500:Y500)-SUM($BH500:CD500)</f>
        <v>0</v>
      </c>
      <c r="CE468" s="169">
        <f>SUM($AF468:BC468)-SUM($AF500:BC500)-SUM($C500:Z500)-SUM($BH500:CE500)</f>
        <v>0</v>
      </c>
      <c r="CF468" s="169">
        <f>SUM($AF468:BD468)-SUM($AF500:BD500)-SUM($C500:AA500)-SUM($BH500:CF500)</f>
        <v>0</v>
      </c>
      <c r="CG468" s="169">
        <f>SUM($AF468:BE468)-SUM($AF500:BE500)-SUM($C500:AB500)-SUM($BH500:CG500)</f>
        <v>0</v>
      </c>
      <c r="CH468" s="52"/>
      <c r="CI468" s="52"/>
      <c r="CJ468" s="67"/>
      <c r="CK468" s="67"/>
      <c r="CL468" s="67"/>
      <c r="CM468" s="67">
        <f>1-F468</f>
        <v>1</v>
      </c>
      <c r="CN468" s="67">
        <f t="shared" si="97"/>
        <v>0.99785829672631299</v>
      </c>
      <c r="CO468" s="67">
        <f t="shared" si="97"/>
        <v>0.99785829672631299</v>
      </c>
      <c r="CP468" s="67">
        <f t="shared" si="97"/>
        <v>0.99785829672631299</v>
      </c>
      <c r="CQ468" s="67">
        <f t="shared" si="97"/>
        <v>0.99785829672631299</v>
      </c>
      <c r="CR468" s="67">
        <f t="shared" si="97"/>
        <v>0.99677933690879827</v>
      </c>
      <c r="CS468" s="67">
        <f t="shared" si="97"/>
        <v>0.99676974956385322</v>
      </c>
      <c r="CT468" s="67">
        <f t="shared" si="97"/>
        <v>0.99676016221890806</v>
      </c>
      <c r="CU468" s="67">
        <f t="shared" si="97"/>
        <v>0.99675057487396301</v>
      </c>
      <c r="CV468" s="67">
        <f t="shared" si="97"/>
        <v>0.99674098752901785</v>
      </c>
      <c r="CW468" s="67">
        <f t="shared" si="97"/>
        <v>0.9968039912634894</v>
      </c>
      <c r="CX468" s="67">
        <f t="shared" si="97"/>
        <v>0.99679461684021031</v>
      </c>
      <c r="CY468" s="67">
        <f t="shared" si="97"/>
        <v>0.99678524241693123</v>
      </c>
      <c r="CZ468" s="67">
        <f t="shared" si="97"/>
        <v>0.99677586799365203</v>
      </c>
      <c r="DA468" s="67">
        <f t="shared" si="97"/>
        <v>0.99676649357037295</v>
      </c>
      <c r="DB468" s="67">
        <f t="shared" si="97"/>
        <v>0.99578184745764553</v>
      </c>
      <c r="DC468" s="67">
        <f t="shared" si="97"/>
        <v>0.9957696537480456</v>
      </c>
      <c r="DD468" s="67">
        <f t="shared" si="97"/>
        <v>0.99575746003844556</v>
      </c>
      <c r="DE468" s="67">
        <f t="shared" si="97"/>
        <v>0.99574526632884552</v>
      </c>
      <c r="DF468" s="67">
        <f t="shared" si="97"/>
        <v>0.99573307261924549</v>
      </c>
      <c r="DG468" s="67">
        <f t="shared" si="97"/>
        <v>0.99507112289843247</v>
      </c>
      <c r="DH468" s="67">
        <f t="shared" si="97"/>
        <v>0.9950574287863958</v>
      </c>
      <c r="DI468" s="67">
        <f t="shared" si="97"/>
        <v>0.99504443693651479</v>
      </c>
      <c r="DL468" s="67"/>
      <c r="DM468" s="188" t="str">
        <f t="shared" si="99"/>
        <v/>
      </c>
      <c r="DN468" s="188" t="str">
        <f t="shared" si="98"/>
        <v/>
      </c>
      <c r="DO468" s="188" t="str">
        <f t="shared" si="98"/>
        <v/>
      </c>
      <c r="DP468" s="188" t="str">
        <f t="shared" si="98"/>
        <v/>
      </c>
      <c r="DQ468" s="188" t="str">
        <f t="shared" si="98"/>
        <v/>
      </c>
      <c r="DR468" s="188" t="str">
        <f t="shared" si="98"/>
        <v/>
      </c>
      <c r="DS468" s="188" t="str">
        <f t="shared" si="98"/>
        <v/>
      </c>
      <c r="DT468" s="188" t="str">
        <f t="shared" si="98"/>
        <v/>
      </c>
      <c r="DU468" s="188" t="str">
        <f t="shared" si="98"/>
        <v/>
      </c>
      <c r="DV468" s="188" t="str">
        <f t="shared" si="98"/>
        <v/>
      </c>
      <c r="DW468" s="188" t="str">
        <f t="shared" si="98"/>
        <v/>
      </c>
      <c r="DX468" s="188" t="str">
        <f t="shared" si="98"/>
        <v/>
      </c>
      <c r="DY468" s="188" t="str">
        <f t="shared" si="98"/>
        <v/>
      </c>
      <c r="DZ468" s="188" t="str">
        <f t="shared" si="98"/>
        <v/>
      </c>
      <c r="EA468" s="188" t="str">
        <f t="shared" si="98"/>
        <v/>
      </c>
      <c r="EB468" s="188" t="str">
        <f t="shared" si="98"/>
        <v/>
      </c>
      <c r="EC468" s="188" t="str">
        <f t="shared" si="98"/>
        <v/>
      </c>
      <c r="ED468" s="188" t="str">
        <f t="shared" si="98"/>
        <v/>
      </c>
      <c r="EE468" s="188" t="str">
        <f t="shared" si="98"/>
        <v/>
      </c>
      <c r="EF468" s="188" t="str">
        <f t="shared" si="98"/>
        <v/>
      </c>
      <c r="EG468" s="188" t="str">
        <f t="shared" si="98"/>
        <v/>
      </c>
      <c r="EH468" s="188" t="str">
        <f t="shared" si="98"/>
        <v/>
      </c>
      <c r="EI468" s="188" t="str">
        <f t="shared" si="98"/>
        <v/>
      </c>
      <c r="EJ468" s="188" t="str">
        <f t="shared" si="98"/>
        <v/>
      </c>
      <c r="EK468" s="188" t="str">
        <f t="shared" si="98"/>
        <v/>
      </c>
    </row>
    <row r="469" spans="1:141" x14ac:dyDescent="0.3">
      <c r="B469" s="1">
        <v>5</v>
      </c>
      <c r="C469" s="175"/>
      <c r="D469" s="175"/>
      <c r="E469" s="175"/>
      <c r="F469" s="175"/>
      <c r="G469" s="175"/>
      <c r="H469" s="175">
        <f t="shared" si="96"/>
        <v>2.1417032736870123E-3</v>
      </c>
      <c r="I469" s="175">
        <f t="shared" si="96"/>
        <v>2.1417032736870123E-3</v>
      </c>
      <c r="J469" s="175">
        <f t="shared" si="96"/>
        <v>2.1417032736870123E-3</v>
      </c>
      <c r="K469" s="175">
        <f t="shared" si="96"/>
        <v>2.1417032736870123E-3</v>
      </c>
      <c r="L469" s="175">
        <f t="shared" si="96"/>
        <v>3.2206630912017019E-3</v>
      </c>
      <c r="M469" s="175">
        <f t="shared" si="96"/>
        <v>3.2302504361468062E-3</v>
      </c>
      <c r="N469" s="175">
        <f t="shared" si="96"/>
        <v>3.2398377810919097E-3</v>
      </c>
      <c r="O469" s="175">
        <f t="shared" si="96"/>
        <v>3.2494251260370135E-3</v>
      </c>
      <c r="P469" s="175">
        <f t="shared" si="96"/>
        <v>3.2590124709821178E-3</v>
      </c>
      <c r="Q469" s="175">
        <f t="shared" si="96"/>
        <v>3.1960087365106252E-3</v>
      </c>
      <c r="R469" s="175">
        <f t="shared" si="96"/>
        <v>3.2053831597897257E-3</v>
      </c>
      <c r="S469" s="175">
        <f t="shared" si="96"/>
        <v>3.2147575830688271E-3</v>
      </c>
      <c r="T469" s="175">
        <f t="shared" si="96"/>
        <v>3.2241320063479276E-3</v>
      </c>
      <c r="U469" s="175">
        <f t="shared" si="96"/>
        <v>3.2335064296270281E-3</v>
      </c>
      <c r="V469" s="175">
        <f t="shared" si="96"/>
        <v>4.218152542354415E-3</v>
      </c>
      <c r="W469" s="175">
        <f t="shared" si="96"/>
        <v>4.2303462519544489E-3</v>
      </c>
      <c r="X469" s="175">
        <f t="shared" si="96"/>
        <v>4.242539961554481E-3</v>
      </c>
      <c r="Y469" s="175">
        <f t="shared" si="96"/>
        <v>4.254733671154514E-3</v>
      </c>
      <c r="Z469" s="175">
        <f t="shared" si="96"/>
        <v>4.2669273807545479E-3</v>
      </c>
      <c r="AA469" s="175">
        <f t="shared" si="96"/>
        <v>4.9288771015675312E-3</v>
      </c>
      <c r="AB469" s="175">
        <f t="shared" si="96"/>
        <v>4.9425712136042486E-3</v>
      </c>
      <c r="AC469" s="155"/>
      <c r="AD469" s="155"/>
      <c r="AE469" s="155"/>
      <c r="AF469" s="155"/>
      <c r="AG469" s="174">
        <f>D469*D47*PRODUCT($CJ469:CJ469)</f>
        <v>0</v>
      </c>
      <c r="AH469" s="174">
        <f>E469*E47*PRODUCT($CJ469:CK469)</f>
        <v>0</v>
      </c>
      <c r="AI469" s="174">
        <f>F469*F47*PRODUCT($CJ469:CL469)</f>
        <v>0</v>
      </c>
      <c r="AJ469" s="174">
        <f>G469*G47*PRODUCT($CJ469:CM469)</f>
        <v>0</v>
      </c>
      <c r="AK469" s="174">
        <f>H469*H47*PRODUCT($CJ469:CN469)</f>
        <v>0</v>
      </c>
      <c r="AL469" s="174">
        <f>I469*I47*PRODUCT($CJ469:CO469)</f>
        <v>0</v>
      </c>
      <c r="AM469" s="174">
        <f>J469*J47*PRODUCT($CJ469:CP469)</f>
        <v>0</v>
      </c>
      <c r="AN469" s="174">
        <f>K469*K47*PRODUCT($CJ469:CQ469)</f>
        <v>0</v>
      </c>
      <c r="AO469" s="174">
        <f>L469*L47*PRODUCT($CJ469:CR469)</f>
        <v>0</v>
      </c>
      <c r="AP469" s="174">
        <f>M469*M47*PRODUCT($CJ469:CS469)</f>
        <v>0</v>
      </c>
      <c r="AQ469" s="174">
        <f>N469*N47*PRODUCT($CJ469:CT469)</f>
        <v>0</v>
      </c>
      <c r="AR469" s="174">
        <f>O469*O47*PRODUCT($CJ469:CU469)</f>
        <v>0</v>
      </c>
      <c r="AS469" s="174">
        <f>P469*P47*PRODUCT($CJ469:CV469)</f>
        <v>0</v>
      </c>
      <c r="AT469" s="174">
        <f>Q469*Q47*PRODUCT($CJ469:CW469)</f>
        <v>0</v>
      </c>
      <c r="AU469" s="174">
        <f>R469*R47*PRODUCT($CJ469:CX469)</f>
        <v>0</v>
      </c>
      <c r="AV469" s="174">
        <f>S469*S47*PRODUCT($CJ469:CY469)</f>
        <v>0</v>
      </c>
      <c r="AW469" s="174">
        <f>T469*T47*PRODUCT($CJ469:CZ469)</f>
        <v>0</v>
      </c>
      <c r="AX469" s="174">
        <f>U469*U47*PRODUCT($CJ469:DA469)</f>
        <v>0</v>
      </c>
      <c r="AY469" s="174">
        <f>V469*V47*PRODUCT($CJ469:DB469)</f>
        <v>0</v>
      </c>
      <c r="AZ469" s="174">
        <f>W469*W47*PRODUCT($CJ469:DC469)</f>
        <v>0</v>
      </c>
      <c r="BA469" s="174">
        <f>X469*X47*PRODUCT($CJ469:DD469)</f>
        <v>0</v>
      </c>
      <c r="BB469" s="174">
        <f>Y469*Y47*PRODUCT($CJ469:DE469)</f>
        <v>0</v>
      </c>
      <c r="BC469" s="174">
        <f>Z469*Z47*PRODUCT($CJ469:DF469)</f>
        <v>0</v>
      </c>
      <c r="BD469" s="174">
        <f>AA469*AA47*PRODUCT($CJ469:DG469)</f>
        <v>0</v>
      </c>
      <c r="BE469" s="174">
        <f>AB469*AB47*PRODUCT($CJ469:DH469)</f>
        <v>0</v>
      </c>
      <c r="BF469" s="93"/>
      <c r="BG469" s="93"/>
      <c r="BH469" s="93"/>
      <c r="BI469" s="169">
        <f>SUM($AF469:AG469)-SUM($AF501:AG501)-SUM($C501:D501)-SUM($BH501:BI501)</f>
        <v>0</v>
      </c>
      <c r="BJ469" s="169">
        <f>SUM($AF469:AH469)-SUM($AF501:AH501)-SUM($C501:E501)-SUM($BH501:BJ501)</f>
        <v>0</v>
      </c>
      <c r="BK469" s="169">
        <f>SUM($AF469:AI469)-SUM($AF501:AI501)-SUM($C501:F501)-SUM($BH501:BK501)</f>
        <v>0</v>
      </c>
      <c r="BL469" s="169">
        <f>SUM($AF469:AJ469)-SUM($AF501:AJ501)-SUM($C501:G501)-SUM($BH501:BL501)</f>
        <v>0</v>
      </c>
      <c r="BM469" s="169">
        <f>SUM($AF469:AK469)-SUM($AF501:AK501)-SUM($C501:H501)-SUM($BH501:BM501)</f>
        <v>0</v>
      </c>
      <c r="BN469" s="169">
        <f>SUM($AF469:AL469)-SUM($AF501:AL501)-SUM($C501:I501)-SUM($BH501:BN501)</f>
        <v>0</v>
      </c>
      <c r="BO469" s="169">
        <f>SUM($AF469:AM469)-SUM($AF501:AM501)-SUM($C501:J501)-SUM($BH501:BO501)</f>
        <v>0</v>
      </c>
      <c r="BP469" s="169">
        <f>SUM($AF469:AN469)-SUM($AF501:AN501)-SUM($C501:K501)-SUM($BH501:BP501)</f>
        <v>0</v>
      </c>
      <c r="BQ469" s="169">
        <f>SUM($AF469:AO469)-SUM($AF501:AO501)-SUM($C501:L501)-SUM($BH501:BQ501)</f>
        <v>0</v>
      </c>
      <c r="BR469" s="169">
        <f>SUM($AF469:AP469)-SUM($AF501:AP501)-SUM($C501:M501)-SUM($BH501:BR501)</f>
        <v>0</v>
      </c>
      <c r="BS469" s="169">
        <f>SUM($AF469:AQ469)-SUM($AF501:AQ501)-SUM($C501:N501)-SUM($BH501:BS501)</f>
        <v>0</v>
      </c>
      <c r="BT469" s="169">
        <f>SUM($AF469:AR469)-SUM($AF501:AR501)-SUM($C501:O501)-SUM($BH501:BT501)</f>
        <v>0</v>
      </c>
      <c r="BU469" s="169">
        <f>SUM($AF469:AS469)-SUM($AF501:AS501)-SUM($C501:P501)-SUM($BH501:BU501)</f>
        <v>0</v>
      </c>
      <c r="BV469" s="169">
        <f>SUM($AF469:AT469)-SUM($AF501:AT501)-SUM($C501:Q501)-SUM($BH501:BV501)</f>
        <v>0</v>
      </c>
      <c r="BW469" s="169">
        <f>SUM($AF469:AU469)-SUM($AF501:AU501)-SUM($C501:R501)-SUM($BH501:BW501)</f>
        <v>0</v>
      </c>
      <c r="BX469" s="169">
        <f>SUM($AF469:AV469)-SUM($AF501:AV501)-SUM($C501:S501)-SUM($BH501:BX501)</f>
        <v>0</v>
      </c>
      <c r="BY469" s="169">
        <f>SUM($AF469:AW469)-SUM($AF501:AW501)-SUM($C501:T501)-SUM($BH501:BY501)</f>
        <v>0</v>
      </c>
      <c r="BZ469" s="169">
        <f>SUM($AF469:AX469)-SUM($AF501:AX501)-SUM($C501:U501)-SUM($BH501:BZ501)</f>
        <v>0</v>
      </c>
      <c r="CA469" s="169">
        <f>SUM($AF469:AY469)-SUM($AF501:AY501)-SUM($C501:V501)-SUM($BH501:CA501)</f>
        <v>0</v>
      </c>
      <c r="CB469" s="169">
        <f>SUM($AF469:AZ469)-SUM($AF501:AZ501)-SUM($C501:W501)-SUM($BH501:CB501)</f>
        <v>0</v>
      </c>
      <c r="CC469" s="169">
        <f>SUM($AF469:BA469)-SUM($AF501:BA501)-SUM($C501:X501)-SUM($BH501:CC501)</f>
        <v>0</v>
      </c>
      <c r="CD469" s="169">
        <f>SUM($AF469:BB469)-SUM($AF501:BB501)-SUM($C501:Y501)-SUM($BH501:CD501)</f>
        <v>0</v>
      </c>
      <c r="CE469" s="169">
        <f>SUM($AF469:BC469)-SUM($AF501:BC501)-SUM($C501:Z501)-SUM($BH501:CE501)</f>
        <v>0</v>
      </c>
      <c r="CF469" s="169">
        <f>SUM($AF469:BD469)-SUM($AF501:BD501)-SUM($C501:AA501)-SUM($BH501:CF501)</f>
        <v>0</v>
      </c>
      <c r="CG469" s="169">
        <f>SUM($AF469:BE469)-SUM($AF501:BE501)-SUM($C501:AB501)-SUM($BH501:CG501)</f>
        <v>0</v>
      </c>
      <c r="CH469" s="52"/>
      <c r="CI469" s="52"/>
      <c r="CJ469" s="67"/>
      <c r="CK469" s="67"/>
      <c r="CL469" s="67"/>
      <c r="CM469" s="67"/>
      <c r="CN469" s="67">
        <f>1-G469</f>
        <v>1</v>
      </c>
      <c r="CO469" s="67">
        <f t="shared" si="97"/>
        <v>0.99785829672631299</v>
      </c>
      <c r="CP469" s="67">
        <f t="shared" si="97"/>
        <v>0.99785829672631299</v>
      </c>
      <c r="CQ469" s="67">
        <f t="shared" si="97"/>
        <v>0.99785829672631299</v>
      </c>
      <c r="CR469" s="67">
        <f t="shared" si="97"/>
        <v>0.99785829672631299</v>
      </c>
      <c r="CS469" s="67">
        <f t="shared" si="97"/>
        <v>0.99677933690879827</v>
      </c>
      <c r="CT469" s="67">
        <f t="shared" si="97"/>
        <v>0.99676974956385322</v>
      </c>
      <c r="CU469" s="67">
        <f t="shared" si="97"/>
        <v>0.99676016221890806</v>
      </c>
      <c r="CV469" s="67">
        <f t="shared" si="97"/>
        <v>0.99675057487396301</v>
      </c>
      <c r="CW469" s="67">
        <f t="shared" si="97"/>
        <v>0.99674098752901785</v>
      </c>
      <c r="CX469" s="67">
        <f t="shared" si="97"/>
        <v>0.9968039912634894</v>
      </c>
      <c r="CY469" s="67">
        <f t="shared" si="97"/>
        <v>0.99679461684021031</v>
      </c>
      <c r="CZ469" s="67">
        <f t="shared" si="97"/>
        <v>0.99678524241693123</v>
      </c>
      <c r="DA469" s="67">
        <f t="shared" si="97"/>
        <v>0.99677586799365203</v>
      </c>
      <c r="DB469" s="67">
        <f t="shared" si="97"/>
        <v>0.99676649357037295</v>
      </c>
      <c r="DC469" s="67">
        <f t="shared" si="97"/>
        <v>0.99578184745764553</v>
      </c>
      <c r="DD469" s="67">
        <f t="shared" si="97"/>
        <v>0.9957696537480456</v>
      </c>
      <c r="DE469" s="67">
        <f t="shared" si="97"/>
        <v>0.99575746003844556</v>
      </c>
      <c r="DF469" s="67">
        <f t="shared" si="97"/>
        <v>0.99574526632884552</v>
      </c>
      <c r="DG469" s="67">
        <f t="shared" si="97"/>
        <v>0.99573307261924549</v>
      </c>
      <c r="DH469" s="67">
        <f t="shared" si="97"/>
        <v>0.99507112289843247</v>
      </c>
      <c r="DI469" s="67">
        <f t="shared" si="97"/>
        <v>0.9950574287863958</v>
      </c>
      <c r="DM469" s="188" t="str">
        <f t="shared" si="99"/>
        <v/>
      </c>
      <c r="DN469" s="188" t="str">
        <f t="shared" si="98"/>
        <v/>
      </c>
      <c r="DO469" s="188" t="str">
        <f t="shared" si="98"/>
        <v/>
      </c>
      <c r="DP469" s="188" t="str">
        <f t="shared" si="98"/>
        <v/>
      </c>
      <c r="DQ469" s="188" t="str">
        <f t="shared" si="98"/>
        <v/>
      </c>
      <c r="DR469" s="188" t="str">
        <f t="shared" si="98"/>
        <v/>
      </c>
      <c r="DS469" s="188" t="str">
        <f t="shared" si="98"/>
        <v/>
      </c>
      <c r="DT469" s="188" t="str">
        <f t="shared" si="98"/>
        <v/>
      </c>
      <c r="DU469" s="188" t="str">
        <f t="shared" si="98"/>
        <v/>
      </c>
      <c r="DV469" s="188" t="str">
        <f t="shared" si="98"/>
        <v/>
      </c>
      <c r="DW469" s="188" t="str">
        <f t="shared" si="98"/>
        <v/>
      </c>
      <c r="DX469" s="188" t="str">
        <f t="shared" si="98"/>
        <v/>
      </c>
      <c r="DY469" s="188" t="str">
        <f t="shared" si="98"/>
        <v/>
      </c>
      <c r="DZ469" s="188" t="str">
        <f t="shared" si="98"/>
        <v/>
      </c>
      <c r="EA469" s="188" t="str">
        <f t="shared" si="98"/>
        <v/>
      </c>
      <c r="EB469" s="188" t="str">
        <f t="shared" si="98"/>
        <v/>
      </c>
      <c r="EC469" s="188" t="str">
        <f t="shared" si="98"/>
        <v/>
      </c>
      <c r="ED469" s="188" t="str">
        <f t="shared" si="98"/>
        <v/>
      </c>
      <c r="EE469" s="188" t="str">
        <f t="shared" si="98"/>
        <v/>
      </c>
      <c r="EF469" s="188" t="str">
        <f t="shared" si="98"/>
        <v/>
      </c>
      <c r="EG469" s="188" t="str">
        <f t="shared" si="98"/>
        <v/>
      </c>
      <c r="EH469" s="188" t="str">
        <f t="shared" si="98"/>
        <v/>
      </c>
      <c r="EI469" s="188" t="str">
        <f t="shared" si="98"/>
        <v/>
      </c>
      <c r="EJ469" s="188" t="str">
        <f t="shared" si="98"/>
        <v/>
      </c>
      <c r="EK469" s="188" t="str">
        <f t="shared" si="98"/>
        <v/>
      </c>
    </row>
    <row r="470" spans="1:141" x14ac:dyDescent="0.3">
      <c r="B470" s="1">
        <v>6</v>
      </c>
      <c r="C470" s="175"/>
      <c r="D470" s="175"/>
      <c r="E470" s="175"/>
      <c r="F470" s="175"/>
      <c r="G470" s="175"/>
      <c r="H470" s="175"/>
      <c r="I470" s="175">
        <f t="shared" si="96"/>
        <v>2.1417032736870123E-3</v>
      </c>
      <c r="J470" s="175">
        <f t="shared" si="96"/>
        <v>2.1417032736870123E-3</v>
      </c>
      <c r="K470" s="175">
        <f t="shared" si="96"/>
        <v>2.1417032736870123E-3</v>
      </c>
      <c r="L470" s="175">
        <f t="shared" si="96"/>
        <v>2.1417032736870123E-3</v>
      </c>
      <c r="M470" s="175">
        <f t="shared" si="96"/>
        <v>3.2206630912017019E-3</v>
      </c>
      <c r="N470" s="175">
        <f t="shared" si="96"/>
        <v>3.2302504361468062E-3</v>
      </c>
      <c r="O470" s="175">
        <f t="shared" si="96"/>
        <v>3.2398377810919097E-3</v>
      </c>
      <c r="P470" s="175">
        <f t="shared" si="96"/>
        <v>3.2494251260370135E-3</v>
      </c>
      <c r="Q470" s="175">
        <f t="shared" si="96"/>
        <v>3.2590124709821178E-3</v>
      </c>
      <c r="R470" s="175">
        <f t="shared" si="96"/>
        <v>3.1960087365106252E-3</v>
      </c>
      <c r="S470" s="175">
        <f t="shared" si="96"/>
        <v>3.2053831597897257E-3</v>
      </c>
      <c r="T470" s="175">
        <f t="shared" si="96"/>
        <v>3.2147575830688271E-3</v>
      </c>
      <c r="U470" s="175">
        <f t="shared" si="96"/>
        <v>3.2241320063479276E-3</v>
      </c>
      <c r="V470" s="175">
        <f t="shared" si="96"/>
        <v>3.2335064296270281E-3</v>
      </c>
      <c r="W470" s="175">
        <f t="shared" si="96"/>
        <v>4.218152542354415E-3</v>
      </c>
      <c r="X470" s="175">
        <f t="shared" si="96"/>
        <v>4.2303462519544489E-3</v>
      </c>
      <c r="Y470" s="175">
        <f t="shared" si="96"/>
        <v>4.242539961554481E-3</v>
      </c>
      <c r="Z470" s="175">
        <f t="shared" si="96"/>
        <v>4.254733671154514E-3</v>
      </c>
      <c r="AA470" s="175">
        <f t="shared" si="96"/>
        <v>4.2669273807545479E-3</v>
      </c>
      <c r="AB470" s="175">
        <f t="shared" si="96"/>
        <v>4.9288771015675312E-3</v>
      </c>
      <c r="AC470" s="155"/>
      <c r="AD470" s="155"/>
      <c r="AE470" s="155"/>
      <c r="AF470" s="155"/>
      <c r="AG470" s="174">
        <f>D470*D48*PRODUCT($CJ470:CJ470)</f>
        <v>0</v>
      </c>
      <c r="AH470" s="174">
        <f>E470*E48*PRODUCT($CJ470:CK470)</f>
        <v>0</v>
      </c>
      <c r="AI470" s="174">
        <f>F470*F48*PRODUCT($CJ470:CL470)</f>
        <v>0</v>
      </c>
      <c r="AJ470" s="174">
        <f>G470*G48*PRODUCT($CJ470:CM470)</f>
        <v>0</v>
      </c>
      <c r="AK470" s="174">
        <f>H470*H48*PRODUCT($CJ470:CN470)</f>
        <v>0</v>
      </c>
      <c r="AL470" s="174">
        <f>I470*I48*PRODUCT($CJ470:CO470)</f>
        <v>0</v>
      </c>
      <c r="AM470" s="174">
        <f>J470*J48*PRODUCT($CJ470:CP470)</f>
        <v>0</v>
      </c>
      <c r="AN470" s="174">
        <f>K470*K48*PRODUCT($CJ470:CQ470)</f>
        <v>0</v>
      </c>
      <c r="AO470" s="174">
        <f>L470*L48*PRODUCT($CJ470:CR470)</f>
        <v>0</v>
      </c>
      <c r="AP470" s="174">
        <f>M470*M48*PRODUCT($CJ470:CS470)</f>
        <v>0</v>
      </c>
      <c r="AQ470" s="174">
        <f>N470*N48*PRODUCT($CJ470:CT470)</f>
        <v>0</v>
      </c>
      <c r="AR470" s="174">
        <f>O470*O48*PRODUCT($CJ470:CU470)</f>
        <v>0</v>
      </c>
      <c r="AS470" s="174">
        <f>P470*P48*PRODUCT($CJ470:CV470)</f>
        <v>0</v>
      </c>
      <c r="AT470" s="174">
        <f>Q470*Q48*PRODUCT($CJ470:CW470)</f>
        <v>0</v>
      </c>
      <c r="AU470" s="174">
        <f>R470*R48*PRODUCT($CJ470:CX470)</f>
        <v>0</v>
      </c>
      <c r="AV470" s="174">
        <f>S470*S48*PRODUCT($CJ470:CY470)</f>
        <v>0</v>
      </c>
      <c r="AW470" s="174">
        <f>T470*T48*PRODUCT($CJ470:CZ470)</f>
        <v>0</v>
      </c>
      <c r="AX470" s="174">
        <f>U470*U48*PRODUCT($CJ470:DA470)</f>
        <v>0</v>
      </c>
      <c r="AY470" s="174">
        <f>V470*V48*PRODUCT($CJ470:DB470)</f>
        <v>0</v>
      </c>
      <c r="AZ470" s="174">
        <f>W470*W48*PRODUCT($CJ470:DC470)</f>
        <v>0</v>
      </c>
      <c r="BA470" s="174">
        <f>X470*X48*PRODUCT($CJ470:DD470)</f>
        <v>0</v>
      </c>
      <c r="BB470" s="174">
        <f>Y470*Y48*PRODUCT($CJ470:DE470)</f>
        <v>0</v>
      </c>
      <c r="BC470" s="174">
        <f>Z470*Z48*PRODUCT($CJ470:DF470)</f>
        <v>0</v>
      </c>
      <c r="BD470" s="174">
        <f>AA470*AA48*PRODUCT($CJ470:DG470)</f>
        <v>0</v>
      </c>
      <c r="BE470" s="174">
        <f>AB470*AB48*PRODUCT($CJ470:DH470)</f>
        <v>0</v>
      </c>
      <c r="BF470" s="93"/>
      <c r="BG470" s="93"/>
      <c r="BH470" s="93"/>
      <c r="BI470" s="169">
        <f>SUM($AF470:AG470)-SUM($AF502:AG502)-SUM($C502:D502)-SUM($BH502:BI502)</f>
        <v>0</v>
      </c>
      <c r="BJ470" s="169">
        <f>SUM($AF470:AH470)-SUM($AF502:AH502)-SUM($C502:E502)-SUM($BH502:BJ502)</f>
        <v>0</v>
      </c>
      <c r="BK470" s="169">
        <f>SUM($AF470:AI470)-SUM($AF502:AI502)-SUM($C502:F502)-SUM($BH502:BK502)</f>
        <v>0</v>
      </c>
      <c r="BL470" s="169">
        <f>SUM($AF470:AJ470)-SUM($AF502:AJ502)-SUM($C502:G502)-SUM($BH502:BL502)</f>
        <v>0</v>
      </c>
      <c r="BM470" s="169">
        <f>SUM($AF470:AK470)-SUM($AF502:AK502)-SUM($C502:H502)-SUM($BH502:BM502)</f>
        <v>0</v>
      </c>
      <c r="BN470" s="169">
        <f>SUM($AF470:AL470)-SUM($AF502:AL502)-SUM($C502:I502)-SUM($BH502:BN502)</f>
        <v>0</v>
      </c>
      <c r="BO470" s="169">
        <f>SUM($AF470:AM470)-SUM($AF502:AM502)-SUM($C502:J502)-SUM($BH502:BO502)</f>
        <v>0</v>
      </c>
      <c r="BP470" s="169">
        <f>SUM($AF470:AN470)-SUM($AF502:AN502)-SUM($C502:K502)-SUM($BH502:BP502)</f>
        <v>0</v>
      </c>
      <c r="BQ470" s="169">
        <f>SUM($AF470:AO470)-SUM($AF502:AO502)-SUM($C502:L502)-SUM($BH502:BQ502)</f>
        <v>0</v>
      </c>
      <c r="BR470" s="169">
        <f>SUM($AF470:AP470)-SUM($AF502:AP502)-SUM($C502:M502)-SUM($BH502:BR502)</f>
        <v>0</v>
      </c>
      <c r="BS470" s="169">
        <f>SUM($AF470:AQ470)-SUM($AF502:AQ502)-SUM($C502:N502)-SUM($BH502:BS502)</f>
        <v>0</v>
      </c>
      <c r="BT470" s="169">
        <f>SUM($AF470:AR470)-SUM($AF502:AR502)-SUM($C502:O502)-SUM($BH502:BT502)</f>
        <v>0</v>
      </c>
      <c r="BU470" s="169">
        <f>SUM($AF470:AS470)-SUM($AF502:AS502)-SUM($C502:P502)-SUM($BH502:BU502)</f>
        <v>0</v>
      </c>
      <c r="BV470" s="169">
        <f>SUM($AF470:AT470)-SUM($AF502:AT502)-SUM($C502:Q502)-SUM($BH502:BV502)</f>
        <v>0</v>
      </c>
      <c r="BW470" s="169">
        <f>SUM($AF470:AU470)-SUM($AF502:AU502)-SUM($C502:R502)-SUM($BH502:BW502)</f>
        <v>0</v>
      </c>
      <c r="BX470" s="169">
        <f>SUM($AF470:AV470)-SUM($AF502:AV502)-SUM($C502:S502)-SUM($BH502:BX502)</f>
        <v>0</v>
      </c>
      <c r="BY470" s="169">
        <f>SUM($AF470:AW470)-SUM($AF502:AW502)-SUM($C502:T502)-SUM($BH502:BY502)</f>
        <v>0</v>
      </c>
      <c r="BZ470" s="169">
        <f>SUM($AF470:AX470)-SUM($AF502:AX502)-SUM($C502:U502)-SUM($BH502:BZ502)</f>
        <v>0</v>
      </c>
      <c r="CA470" s="169">
        <f>SUM($AF470:AY470)-SUM($AF502:AY502)-SUM($C502:V502)-SUM($BH502:CA502)</f>
        <v>0</v>
      </c>
      <c r="CB470" s="169">
        <f>SUM($AF470:AZ470)-SUM($AF502:AZ502)-SUM($C502:W502)-SUM($BH502:CB502)</f>
        <v>0</v>
      </c>
      <c r="CC470" s="169">
        <f>SUM($AF470:BA470)-SUM($AF502:BA502)-SUM($C502:X502)-SUM($BH502:CC502)</f>
        <v>0</v>
      </c>
      <c r="CD470" s="169">
        <f>SUM($AF470:BB470)-SUM($AF502:BB502)-SUM($C502:Y502)-SUM($BH502:CD502)</f>
        <v>0</v>
      </c>
      <c r="CE470" s="169">
        <f>SUM($AF470:BC470)-SUM($AF502:BC502)-SUM($C502:Z502)-SUM($BH502:CE502)</f>
        <v>0</v>
      </c>
      <c r="CF470" s="169">
        <f>SUM($AF470:BD470)-SUM($AF502:BD502)-SUM($C502:AA502)-SUM($BH502:CF502)</f>
        <v>0</v>
      </c>
      <c r="CG470" s="169">
        <f>SUM($AF470:BE470)-SUM($AF502:BE502)-SUM($C502:AB502)-SUM($BH502:CG502)</f>
        <v>0</v>
      </c>
      <c r="CH470" s="52"/>
      <c r="CI470" s="52"/>
      <c r="CJ470" s="67"/>
      <c r="CK470" s="67"/>
      <c r="CL470" s="67"/>
      <c r="CM470" s="67"/>
      <c r="CN470" s="67"/>
      <c r="CO470" s="67">
        <f>1-H470</f>
        <v>1</v>
      </c>
      <c r="CP470" s="67">
        <f t="shared" si="97"/>
        <v>0.99785829672631299</v>
      </c>
      <c r="CQ470" s="67">
        <f t="shared" si="97"/>
        <v>0.99785829672631299</v>
      </c>
      <c r="CR470" s="67">
        <f t="shared" si="97"/>
        <v>0.99785829672631299</v>
      </c>
      <c r="CS470" s="67">
        <f t="shared" si="97"/>
        <v>0.99785829672631299</v>
      </c>
      <c r="CT470" s="67">
        <f t="shared" si="97"/>
        <v>0.99677933690879827</v>
      </c>
      <c r="CU470" s="67">
        <f t="shared" si="97"/>
        <v>0.99676974956385322</v>
      </c>
      <c r="CV470" s="67">
        <f t="shared" si="97"/>
        <v>0.99676016221890806</v>
      </c>
      <c r="CW470" s="67">
        <f t="shared" si="97"/>
        <v>0.99675057487396301</v>
      </c>
      <c r="CX470" s="67">
        <f t="shared" si="97"/>
        <v>0.99674098752901785</v>
      </c>
      <c r="CY470" s="67">
        <f t="shared" si="97"/>
        <v>0.9968039912634894</v>
      </c>
      <c r="CZ470" s="67">
        <f t="shared" si="97"/>
        <v>0.99679461684021031</v>
      </c>
      <c r="DA470" s="67">
        <f t="shared" si="97"/>
        <v>0.99678524241693123</v>
      </c>
      <c r="DB470" s="67">
        <f t="shared" si="97"/>
        <v>0.99677586799365203</v>
      </c>
      <c r="DC470" s="67">
        <f t="shared" si="97"/>
        <v>0.99676649357037295</v>
      </c>
      <c r="DD470" s="67">
        <f t="shared" si="97"/>
        <v>0.99578184745764553</v>
      </c>
      <c r="DE470" s="67">
        <f t="shared" si="97"/>
        <v>0.9957696537480456</v>
      </c>
      <c r="DF470" s="67">
        <f t="shared" si="97"/>
        <v>0.99575746003844556</v>
      </c>
      <c r="DG470" s="67">
        <f t="shared" si="97"/>
        <v>0.99574526632884552</v>
      </c>
      <c r="DH470" s="67">
        <f t="shared" si="97"/>
        <v>0.99573307261924549</v>
      </c>
      <c r="DI470" s="67">
        <f t="shared" si="97"/>
        <v>0.99507112289843247</v>
      </c>
      <c r="DM470" s="188" t="str">
        <f t="shared" si="99"/>
        <v/>
      </c>
      <c r="DN470" s="188" t="str">
        <f t="shared" si="98"/>
        <v/>
      </c>
      <c r="DO470" s="188" t="str">
        <f t="shared" si="98"/>
        <v/>
      </c>
      <c r="DP470" s="188" t="str">
        <f t="shared" si="98"/>
        <v/>
      </c>
      <c r="DQ470" s="188" t="str">
        <f t="shared" si="98"/>
        <v/>
      </c>
      <c r="DR470" s="188" t="str">
        <f t="shared" si="98"/>
        <v/>
      </c>
      <c r="DS470" s="188" t="str">
        <f t="shared" si="98"/>
        <v/>
      </c>
      <c r="DT470" s="188" t="str">
        <f t="shared" si="98"/>
        <v/>
      </c>
      <c r="DU470" s="188" t="str">
        <f t="shared" si="98"/>
        <v/>
      </c>
      <c r="DV470" s="188" t="str">
        <f t="shared" si="98"/>
        <v/>
      </c>
      <c r="DW470" s="188" t="str">
        <f t="shared" si="98"/>
        <v/>
      </c>
      <c r="DX470" s="188" t="str">
        <f t="shared" si="98"/>
        <v/>
      </c>
      <c r="DY470" s="188" t="str">
        <f t="shared" si="98"/>
        <v/>
      </c>
      <c r="DZ470" s="188" t="str">
        <f t="shared" si="98"/>
        <v/>
      </c>
      <c r="EA470" s="188" t="str">
        <f t="shared" si="98"/>
        <v/>
      </c>
      <c r="EB470" s="188" t="str">
        <f t="shared" si="98"/>
        <v/>
      </c>
      <c r="EC470" s="188" t="str">
        <f t="shared" si="98"/>
        <v/>
      </c>
      <c r="ED470" s="188" t="str">
        <f t="shared" si="98"/>
        <v/>
      </c>
      <c r="EE470" s="188" t="str">
        <f t="shared" si="98"/>
        <v/>
      </c>
      <c r="EF470" s="188" t="str">
        <f t="shared" si="98"/>
        <v/>
      </c>
      <c r="EG470" s="188" t="str">
        <f t="shared" si="98"/>
        <v/>
      </c>
      <c r="EH470" s="188" t="str">
        <f t="shared" si="98"/>
        <v/>
      </c>
      <c r="EI470" s="188" t="str">
        <f t="shared" si="98"/>
        <v/>
      </c>
      <c r="EJ470" s="188" t="str">
        <f t="shared" si="98"/>
        <v/>
      </c>
      <c r="EK470" s="188" t="str">
        <f t="shared" si="98"/>
        <v/>
      </c>
    </row>
    <row r="471" spans="1:141" x14ac:dyDescent="0.3">
      <c r="B471" s="1">
        <v>7</v>
      </c>
      <c r="C471" s="175"/>
      <c r="D471" s="175"/>
      <c r="E471" s="175"/>
      <c r="F471" s="175"/>
      <c r="G471" s="175"/>
      <c r="H471" s="175"/>
      <c r="I471" s="175"/>
      <c r="J471" s="175">
        <f t="shared" si="96"/>
        <v>2.1417032736870123E-3</v>
      </c>
      <c r="K471" s="175">
        <f t="shared" si="96"/>
        <v>2.1417032736870123E-3</v>
      </c>
      <c r="L471" s="175">
        <f t="shared" si="96"/>
        <v>2.1417032736870123E-3</v>
      </c>
      <c r="M471" s="175">
        <f t="shared" si="96"/>
        <v>2.1417032736870123E-3</v>
      </c>
      <c r="N471" s="175">
        <f t="shared" si="96"/>
        <v>3.2206630912017019E-3</v>
      </c>
      <c r="O471" s="175">
        <f t="shared" si="96"/>
        <v>3.2302504361468062E-3</v>
      </c>
      <c r="P471" s="175">
        <f t="shared" si="96"/>
        <v>3.2398377810919097E-3</v>
      </c>
      <c r="Q471" s="175">
        <f t="shared" si="96"/>
        <v>3.2494251260370135E-3</v>
      </c>
      <c r="R471" s="175">
        <f t="shared" si="96"/>
        <v>3.2590124709821178E-3</v>
      </c>
      <c r="S471" s="175">
        <f t="shared" si="96"/>
        <v>3.1960087365106252E-3</v>
      </c>
      <c r="T471" s="175">
        <f t="shared" si="96"/>
        <v>3.2053831597897257E-3</v>
      </c>
      <c r="U471" s="175">
        <f t="shared" si="96"/>
        <v>3.2147575830688271E-3</v>
      </c>
      <c r="V471" s="175">
        <f t="shared" si="96"/>
        <v>3.2241320063479276E-3</v>
      </c>
      <c r="W471" s="175">
        <f t="shared" si="96"/>
        <v>3.2335064296270281E-3</v>
      </c>
      <c r="X471" s="175">
        <f t="shared" si="96"/>
        <v>4.218152542354415E-3</v>
      </c>
      <c r="Y471" s="175">
        <f t="shared" si="96"/>
        <v>4.2303462519544489E-3</v>
      </c>
      <c r="Z471" s="175">
        <f t="shared" si="96"/>
        <v>4.242539961554481E-3</v>
      </c>
      <c r="AA471" s="175">
        <f t="shared" si="96"/>
        <v>4.254733671154514E-3</v>
      </c>
      <c r="AB471" s="175">
        <f t="shared" si="96"/>
        <v>4.2669273807545479E-3</v>
      </c>
      <c r="AC471" s="155"/>
      <c r="AD471" s="155"/>
      <c r="AE471" s="155"/>
      <c r="AF471" s="155"/>
      <c r="AG471" s="174">
        <f>D471*D49*PRODUCT($CJ471:CJ471)</f>
        <v>0</v>
      </c>
      <c r="AH471" s="174">
        <f>E471*E49*PRODUCT($CJ471:CK471)</f>
        <v>0</v>
      </c>
      <c r="AI471" s="174">
        <f>F471*F49*PRODUCT($CJ471:CL471)</f>
        <v>0</v>
      </c>
      <c r="AJ471" s="174">
        <f>G471*G49*PRODUCT($CJ471:CM471)</f>
        <v>0</v>
      </c>
      <c r="AK471" s="174">
        <f>H471*H49*PRODUCT($CJ471:CN471)</f>
        <v>0</v>
      </c>
      <c r="AL471" s="174">
        <f>I471*I49*PRODUCT($CJ471:CO471)</f>
        <v>0</v>
      </c>
      <c r="AM471" s="174">
        <f>J471*J49*PRODUCT($CJ471:CP471)</f>
        <v>0</v>
      </c>
      <c r="AN471" s="174">
        <f>K471*K49*PRODUCT($CJ471:CQ471)</f>
        <v>0</v>
      </c>
      <c r="AO471" s="174">
        <f>L471*L49*PRODUCT($CJ471:CR471)</f>
        <v>0</v>
      </c>
      <c r="AP471" s="174">
        <f>M471*M49*PRODUCT($CJ471:CS471)</f>
        <v>0</v>
      </c>
      <c r="AQ471" s="174">
        <f>N471*N49*PRODUCT($CJ471:CT471)</f>
        <v>0</v>
      </c>
      <c r="AR471" s="174">
        <f>O471*O49*PRODUCT($CJ471:CU471)</f>
        <v>0</v>
      </c>
      <c r="AS471" s="174">
        <f>P471*P49*PRODUCT($CJ471:CV471)</f>
        <v>0</v>
      </c>
      <c r="AT471" s="174">
        <f>Q471*Q49*PRODUCT($CJ471:CW471)</f>
        <v>0</v>
      </c>
      <c r="AU471" s="174">
        <f>R471*R49*PRODUCT($CJ471:CX471)</f>
        <v>0</v>
      </c>
      <c r="AV471" s="174">
        <f>S471*S49*PRODUCT($CJ471:CY471)</f>
        <v>0</v>
      </c>
      <c r="AW471" s="174">
        <f>T471*T49*PRODUCT($CJ471:CZ471)</f>
        <v>0</v>
      </c>
      <c r="AX471" s="174">
        <f>U471*U49*PRODUCT($CJ471:DA471)</f>
        <v>0</v>
      </c>
      <c r="AY471" s="174">
        <f>V471*V49*PRODUCT($CJ471:DB471)</f>
        <v>0</v>
      </c>
      <c r="AZ471" s="174">
        <f>W471*W49*PRODUCT($CJ471:DC471)</f>
        <v>0</v>
      </c>
      <c r="BA471" s="174">
        <f>X471*X49*PRODUCT($CJ471:DD471)</f>
        <v>0</v>
      </c>
      <c r="BB471" s="174">
        <f>Y471*Y49*PRODUCT($CJ471:DE471)</f>
        <v>0</v>
      </c>
      <c r="BC471" s="174">
        <f>Z471*Z49*PRODUCT($CJ471:DF471)</f>
        <v>0</v>
      </c>
      <c r="BD471" s="174">
        <f>AA471*AA49*PRODUCT($CJ471:DG471)</f>
        <v>0</v>
      </c>
      <c r="BE471" s="174">
        <f>AB471*AB49*PRODUCT($CJ471:DH471)</f>
        <v>0</v>
      </c>
      <c r="BF471" s="93"/>
      <c r="BG471" s="93"/>
      <c r="BH471" s="93"/>
      <c r="BI471" s="169">
        <f>SUM($AF471:AG471)-SUM($AF503:AG503)-SUM($C503:D503)-SUM($BH503:BI503)</f>
        <v>0</v>
      </c>
      <c r="BJ471" s="169">
        <f>SUM($AF471:AH471)-SUM($AF503:AH503)-SUM($C503:E503)-SUM($BH503:BJ503)</f>
        <v>0</v>
      </c>
      <c r="BK471" s="169">
        <f>SUM($AF471:AI471)-SUM($AF503:AI503)-SUM($C503:F503)-SUM($BH503:BK503)</f>
        <v>0</v>
      </c>
      <c r="BL471" s="169">
        <f>SUM($AF471:AJ471)-SUM($AF503:AJ503)-SUM($C503:G503)-SUM($BH503:BL503)</f>
        <v>0</v>
      </c>
      <c r="BM471" s="169">
        <f>SUM($AF471:AK471)-SUM($AF503:AK503)-SUM($C503:H503)-SUM($BH503:BM503)</f>
        <v>0</v>
      </c>
      <c r="BN471" s="169">
        <f>SUM($AF471:AL471)-SUM($AF503:AL503)-SUM($C503:I503)-SUM($BH503:BN503)</f>
        <v>0</v>
      </c>
      <c r="BO471" s="169">
        <f>SUM($AF471:AM471)-SUM($AF503:AM503)-SUM($C503:J503)-SUM($BH503:BO503)</f>
        <v>0</v>
      </c>
      <c r="BP471" s="169">
        <f>SUM($AF471:AN471)-SUM($AF503:AN503)-SUM($C503:K503)-SUM($BH503:BP503)</f>
        <v>0</v>
      </c>
      <c r="BQ471" s="169">
        <f>SUM($AF471:AO471)-SUM($AF503:AO503)-SUM($C503:L503)-SUM($BH503:BQ503)</f>
        <v>0</v>
      </c>
      <c r="BR471" s="169">
        <f>SUM($AF471:AP471)-SUM($AF503:AP503)-SUM($C503:M503)-SUM($BH503:BR503)</f>
        <v>0</v>
      </c>
      <c r="BS471" s="169">
        <f>SUM($AF471:AQ471)-SUM($AF503:AQ503)-SUM($C503:N503)-SUM($BH503:BS503)</f>
        <v>0</v>
      </c>
      <c r="BT471" s="169">
        <f>SUM($AF471:AR471)-SUM($AF503:AR503)-SUM($C503:O503)-SUM($BH503:BT503)</f>
        <v>0</v>
      </c>
      <c r="BU471" s="169">
        <f>SUM($AF471:AS471)-SUM($AF503:AS503)-SUM($C503:P503)-SUM($BH503:BU503)</f>
        <v>0</v>
      </c>
      <c r="BV471" s="169">
        <f>SUM($AF471:AT471)-SUM($AF503:AT503)-SUM($C503:Q503)-SUM($BH503:BV503)</f>
        <v>0</v>
      </c>
      <c r="BW471" s="169">
        <f>SUM($AF471:AU471)-SUM($AF503:AU503)-SUM($C503:R503)-SUM($BH503:BW503)</f>
        <v>0</v>
      </c>
      <c r="BX471" s="169">
        <f>SUM($AF471:AV471)-SUM($AF503:AV503)-SUM($C503:S503)-SUM($BH503:BX503)</f>
        <v>0</v>
      </c>
      <c r="BY471" s="169">
        <f>SUM($AF471:AW471)-SUM($AF503:AW503)-SUM($C503:T503)-SUM($BH503:BY503)</f>
        <v>0</v>
      </c>
      <c r="BZ471" s="169">
        <f>SUM($AF471:AX471)-SUM($AF503:AX503)-SUM($C503:U503)-SUM($BH503:BZ503)</f>
        <v>0</v>
      </c>
      <c r="CA471" s="169">
        <f>SUM($AF471:AY471)-SUM($AF503:AY503)-SUM($C503:V503)-SUM($BH503:CA503)</f>
        <v>0</v>
      </c>
      <c r="CB471" s="169">
        <f>SUM($AF471:AZ471)-SUM($AF503:AZ503)-SUM($C503:W503)-SUM($BH503:CB503)</f>
        <v>0</v>
      </c>
      <c r="CC471" s="169">
        <f>SUM($AF471:BA471)-SUM($AF503:BA503)-SUM($C503:X503)-SUM($BH503:CC503)</f>
        <v>0</v>
      </c>
      <c r="CD471" s="169">
        <f>SUM($AF471:BB471)-SUM($AF503:BB503)-SUM($C503:Y503)-SUM($BH503:CD503)</f>
        <v>0</v>
      </c>
      <c r="CE471" s="169">
        <f>SUM($AF471:BC471)-SUM($AF503:BC503)-SUM($C503:Z503)-SUM($BH503:CE503)</f>
        <v>0</v>
      </c>
      <c r="CF471" s="169">
        <f>SUM($AF471:BD471)-SUM($AF503:BD503)-SUM($C503:AA503)-SUM($BH503:CF503)</f>
        <v>0</v>
      </c>
      <c r="CG471" s="169">
        <f>SUM($AF471:BE471)-SUM($AF503:BE503)-SUM($C503:AB503)-SUM($BH503:CG503)</f>
        <v>0</v>
      </c>
      <c r="CH471" s="52"/>
      <c r="CI471" s="52"/>
      <c r="CJ471" s="67"/>
      <c r="CK471" s="67"/>
      <c r="CL471" s="67"/>
      <c r="CM471" s="67"/>
      <c r="CN471" s="67"/>
      <c r="CO471" s="67"/>
      <c r="CP471" s="67">
        <f>1-I471</f>
        <v>1</v>
      </c>
      <c r="CQ471" s="67">
        <f t="shared" si="97"/>
        <v>0.99785829672631299</v>
      </c>
      <c r="CR471" s="67">
        <f t="shared" si="97"/>
        <v>0.99785829672631299</v>
      </c>
      <c r="CS471" s="67">
        <f t="shared" si="97"/>
        <v>0.99785829672631299</v>
      </c>
      <c r="CT471" s="67">
        <f t="shared" si="97"/>
        <v>0.99785829672631299</v>
      </c>
      <c r="CU471" s="67">
        <f t="shared" si="97"/>
        <v>0.99677933690879827</v>
      </c>
      <c r="CV471" s="67">
        <f t="shared" si="97"/>
        <v>0.99676974956385322</v>
      </c>
      <c r="CW471" s="67">
        <f t="shared" si="97"/>
        <v>0.99676016221890806</v>
      </c>
      <c r="CX471" s="67">
        <f t="shared" si="97"/>
        <v>0.99675057487396301</v>
      </c>
      <c r="CY471" s="67">
        <f t="shared" si="97"/>
        <v>0.99674098752901785</v>
      </c>
      <c r="CZ471" s="67">
        <f t="shared" si="97"/>
        <v>0.9968039912634894</v>
      </c>
      <c r="DA471" s="67">
        <f t="shared" si="97"/>
        <v>0.99679461684021031</v>
      </c>
      <c r="DB471" s="67">
        <f t="shared" si="97"/>
        <v>0.99678524241693123</v>
      </c>
      <c r="DC471" s="67">
        <f t="shared" si="97"/>
        <v>0.99677586799365203</v>
      </c>
      <c r="DD471" s="67">
        <f t="shared" si="97"/>
        <v>0.99676649357037295</v>
      </c>
      <c r="DE471" s="67">
        <f t="shared" si="97"/>
        <v>0.99578184745764553</v>
      </c>
      <c r="DF471" s="67">
        <f t="shared" si="97"/>
        <v>0.9957696537480456</v>
      </c>
      <c r="DG471" s="67">
        <f t="shared" si="97"/>
        <v>0.99575746003844556</v>
      </c>
      <c r="DH471" s="67">
        <f t="shared" si="97"/>
        <v>0.99574526632884552</v>
      </c>
      <c r="DI471" s="67">
        <f t="shared" si="97"/>
        <v>0.99573307261924549</v>
      </c>
      <c r="DL471" s="53"/>
      <c r="DM471" s="188" t="str">
        <f t="shared" si="99"/>
        <v/>
      </c>
      <c r="DN471" s="188" t="str">
        <f t="shared" si="98"/>
        <v/>
      </c>
      <c r="DO471" s="188" t="str">
        <f t="shared" si="98"/>
        <v/>
      </c>
      <c r="DP471" s="188" t="str">
        <f t="shared" si="98"/>
        <v/>
      </c>
      <c r="DQ471" s="188" t="str">
        <f t="shared" si="98"/>
        <v/>
      </c>
      <c r="DR471" s="188" t="str">
        <f t="shared" si="98"/>
        <v/>
      </c>
      <c r="DS471" s="188" t="str">
        <f t="shared" si="98"/>
        <v/>
      </c>
      <c r="DT471" s="188" t="str">
        <f t="shared" si="98"/>
        <v/>
      </c>
      <c r="DU471" s="188" t="str">
        <f t="shared" si="98"/>
        <v/>
      </c>
      <c r="DV471" s="188" t="str">
        <f t="shared" si="98"/>
        <v/>
      </c>
      <c r="DW471" s="188" t="str">
        <f t="shared" si="98"/>
        <v/>
      </c>
      <c r="DX471" s="188" t="str">
        <f t="shared" si="98"/>
        <v/>
      </c>
      <c r="DY471" s="188" t="str">
        <f t="shared" si="98"/>
        <v/>
      </c>
      <c r="DZ471" s="188" t="str">
        <f t="shared" si="98"/>
        <v/>
      </c>
      <c r="EA471" s="188" t="str">
        <f t="shared" si="98"/>
        <v/>
      </c>
      <c r="EB471" s="188" t="str">
        <f t="shared" si="98"/>
        <v/>
      </c>
      <c r="EC471" s="188" t="str">
        <f t="shared" si="98"/>
        <v/>
      </c>
      <c r="ED471" s="188" t="str">
        <f t="shared" si="98"/>
        <v/>
      </c>
      <c r="EE471" s="188" t="str">
        <f t="shared" si="98"/>
        <v/>
      </c>
      <c r="EF471" s="188" t="str">
        <f t="shared" si="98"/>
        <v/>
      </c>
      <c r="EG471" s="188" t="str">
        <f t="shared" si="98"/>
        <v/>
      </c>
      <c r="EH471" s="188" t="str">
        <f t="shared" si="98"/>
        <v/>
      </c>
      <c r="EI471" s="188" t="str">
        <f t="shared" si="98"/>
        <v/>
      </c>
      <c r="EJ471" s="188" t="str">
        <f t="shared" si="98"/>
        <v/>
      </c>
      <c r="EK471" s="188" t="str">
        <f t="shared" si="98"/>
        <v/>
      </c>
    </row>
    <row r="472" spans="1:141" x14ac:dyDescent="0.3">
      <c r="B472" s="1">
        <v>8</v>
      </c>
      <c r="C472" s="175"/>
      <c r="D472" s="175"/>
      <c r="E472" s="175"/>
      <c r="F472" s="175"/>
      <c r="G472" s="175"/>
      <c r="H472" s="175"/>
      <c r="I472" s="175"/>
      <c r="J472" s="175"/>
      <c r="K472" s="175">
        <f t="shared" si="96"/>
        <v>2.1417032736870123E-3</v>
      </c>
      <c r="L472" s="175">
        <f t="shared" si="96"/>
        <v>2.1417032736870123E-3</v>
      </c>
      <c r="M472" s="175">
        <f t="shared" si="96"/>
        <v>2.1417032736870123E-3</v>
      </c>
      <c r="N472" s="175">
        <f t="shared" si="96"/>
        <v>2.1417032736870123E-3</v>
      </c>
      <c r="O472" s="175">
        <f t="shared" si="96"/>
        <v>3.2206630912017019E-3</v>
      </c>
      <c r="P472" s="175">
        <f t="shared" si="96"/>
        <v>3.2302504361468062E-3</v>
      </c>
      <c r="Q472" s="175">
        <f t="shared" si="96"/>
        <v>3.2398377810919097E-3</v>
      </c>
      <c r="R472" s="175">
        <f t="shared" si="96"/>
        <v>3.2494251260370135E-3</v>
      </c>
      <c r="S472" s="175">
        <f t="shared" si="96"/>
        <v>3.2590124709821178E-3</v>
      </c>
      <c r="T472" s="175">
        <f t="shared" si="96"/>
        <v>3.1960087365106252E-3</v>
      </c>
      <c r="U472" s="175">
        <f t="shared" si="96"/>
        <v>3.2053831597897257E-3</v>
      </c>
      <c r="V472" s="175">
        <f t="shared" si="96"/>
        <v>3.2147575830688271E-3</v>
      </c>
      <c r="W472" s="175">
        <f t="shared" si="96"/>
        <v>3.2241320063479276E-3</v>
      </c>
      <c r="X472" s="175">
        <f t="shared" si="96"/>
        <v>3.2335064296270281E-3</v>
      </c>
      <c r="Y472" s="175">
        <f t="shared" si="96"/>
        <v>4.218152542354415E-3</v>
      </c>
      <c r="Z472" s="175">
        <f t="shared" si="96"/>
        <v>4.2303462519544489E-3</v>
      </c>
      <c r="AA472" s="175">
        <f t="shared" si="96"/>
        <v>4.242539961554481E-3</v>
      </c>
      <c r="AB472" s="175">
        <f t="shared" si="96"/>
        <v>4.254733671154514E-3</v>
      </c>
      <c r="AC472" s="155"/>
      <c r="AD472" s="155"/>
      <c r="AE472" s="155"/>
      <c r="AF472" s="155"/>
      <c r="AG472" s="174">
        <f>D472*D50*PRODUCT($CJ472:CJ472)</f>
        <v>0</v>
      </c>
      <c r="AH472" s="174">
        <f>E472*E50*PRODUCT($CJ472:CK472)</f>
        <v>0</v>
      </c>
      <c r="AI472" s="174">
        <f>F472*F50*PRODUCT($CJ472:CL472)</f>
        <v>0</v>
      </c>
      <c r="AJ472" s="174">
        <f>G472*G50*PRODUCT($CJ472:CM472)</f>
        <v>0</v>
      </c>
      <c r="AK472" s="174">
        <f>H472*H50*PRODUCT($CJ472:CN472)</f>
        <v>0</v>
      </c>
      <c r="AL472" s="174">
        <f>I472*I50*PRODUCT($CJ472:CO472)</f>
        <v>0</v>
      </c>
      <c r="AM472" s="174">
        <f>J472*J50*PRODUCT($CJ472:CP472)</f>
        <v>0</v>
      </c>
      <c r="AN472" s="174">
        <f>K472*K50*PRODUCT($CJ472:CQ472)</f>
        <v>0</v>
      </c>
      <c r="AO472" s="174">
        <f>L472*L50*PRODUCT($CJ472:CR472)</f>
        <v>0</v>
      </c>
      <c r="AP472" s="174">
        <f>M472*M50*PRODUCT($CJ472:CS472)</f>
        <v>0</v>
      </c>
      <c r="AQ472" s="174">
        <f>N472*N50*PRODUCT($CJ472:CT472)</f>
        <v>0</v>
      </c>
      <c r="AR472" s="174">
        <f>O472*O50*PRODUCT($CJ472:CU472)</f>
        <v>0</v>
      </c>
      <c r="AS472" s="174">
        <f>P472*P50*PRODUCT($CJ472:CV472)</f>
        <v>0</v>
      </c>
      <c r="AT472" s="174">
        <f>Q472*Q50*PRODUCT($CJ472:CW472)</f>
        <v>0</v>
      </c>
      <c r="AU472" s="174">
        <f>R472*R50*PRODUCT($CJ472:CX472)</f>
        <v>0</v>
      </c>
      <c r="AV472" s="174">
        <f>S472*S50*PRODUCT($CJ472:CY472)</f>
        <v>0</v>
      </c>
      <c r="AW472" s="174">
        <f>T472*T50*PRODUCT($CJ472:CZ472)</f>
        <v>0</v>
      </c>
      <c r="AX472" s="174">
        <f>U472*U50*PRODUCT($CJ472:DA472)</f>
        <v>0</v>
      </c>
      <c r="AY472" s="174">
        <f>V472*V50*PRODUCT($CJ472:DB472)</f>
        <v>0</v>
      </c>
      <c r="AZ472" s="174">
        <f>W472*W50*PRODUCT($CJ472:DC472)</f>
        <v>0</v>
      </c>
      <c r="BA472" s="174">
        <f>X472*X50*PRODUCT($CJ472:DD472)</f>
        <v>0</v>
      </c>
      <c r="BB472" s="174">
        <f>Y472*Y50*PRODUCT($CJ472:DE472)</f>
        <v>0</v>
      </c>
      <c r="BC472" s="174">
        <f>Z472*Z50*PRODUCT($CJ472:DF472)</f>
        <v>0</v>
      </c>
      <c r="BD472" s="174">
        <f>AA472*AA50*PRODUCT($CJ472:DG472)</f>
        <v>0</v>
      </c>
      <c r="BE472" s="174">
        <f>AB472*AB50*PRODUCT($CJ472:DH472)</f>
        <v>0</v>
      </c>
      <c r="BF472" s="93"/>
      <c r="BG472" s="93"/>
      <c r="BH472" s="93"/>
      <c r="BI472" s="169">
        <f>SUM($AF472:AG472)-SUM($AF504:AG504)-SUM($C504:D504)-SUM($BH504:BI504)</f>
        <v>0</v>
      </c>
      <c r="BJ472" s="169">
        <f>SUM($AF472:AH472)-SUM($AF504:AH504)-SUM($C504:E504)-SUM($BH504:BJ504)</f>
        <v>0</v>
      </c>
      <c r="BK472" s="169">
        <f>SUM($AF472:AI472)-SUM($AF504:AI504)-SUM($C504:F504)-SUM($BH504:BK504)</f>
        <v>0</v>
      </c>
      <c r="BL472" s="169">
        <f>SUM($AF472:AJ472)-SUM($AF504:AJ504)-SUM($C504:G504)-SUM($BH504:BL504)</f>
        <v>0</v>
      </c>
      <c r="BM472" s="169">
        <f>SUM($AF472:AK472)-SUM($AF504:AK504)-SUM($C504:H504)-SUM($BH504:BM504)</f>
        <v>0</v>
      </c>
      <c r="BN472" s="169">
        <f>SUM($AF472:AL472)-SUM($AF504:AL504)-SUM($C504:I504)-SUM($BH504:BN504)</f>
        <v>0</v>
      </c>
      <c r="BO472" s="169">
        <f>SUM($AF472:AM472)-SUM($AF504:AM504)-SUM($C504:J504)-SUM($BH504:BO504)</f>
        <v>0</v>
      </c>
      <c r="BP472" s="169">
        <f>SUM($AF472:AN472)-SUM($AF504:AN504)-SUM($C504:K504)-SUM($BH504:BP504)</f>
        <v>0</v>
      </c>
      <c r="BQ472" s="169">
        <f>SUM($AF472:AO472)-SUM($AF504:AO504)-SUM($C504:L504)-SUM($BH504:BQ504)</f>
        <v>0</v>
      </c>
      <c r="BR472" s="169">
        <f>SUM($AF472:AP472)-SUM($AF504:AP504)-SUM($C504:M504)-SUM($BH504:BR504)</f>
        <v>0</v>
      </c>
      <c r="BS472" s="169">
        <f>SUM($AF472:AQ472)-SUM($AF504:AQ504)-SUM($C504:N504)-SUM($BH504:BS504)</f>
        <v>0</v>
      </c>
      <c r="BT472" s="169">
        <f>SUM($AF472:AR472)-SUM($AF504:AR504)-SUM($C504:O504)-SUM($BH504:BT504)</f>
        <v>0</v>
      </c>
      <c r="BU472" s="169">
        <f>SUM($AF472:AS472)-SUM($AF504:AS504)-SUM($C504:P504)-SUM($BH504:BU504)</f>
        <v>0</v>
      </c>
      <c r="BV472" s="169">
        <f>SUM($AF472:AT472)-SUM($AF504:AT504)-SUM($C504:Q504)-SUM($BH504:BV504)</f>
        <v>0</v>
      </c>
      <c r="BW472" s="169">
        <f>SUM($AF472:AU472)-SUM($AF504:AU504)-SUM($C504:R504)-SUM($BH504:BW504)</f>
        <v>0</v>
      </c>
      <c r="BX472" s="169">
        <f>SUM($AF472:AV472)-SUM($AF504:AV504)-SUM($C504:S504)-SUM($BH504:BX504)</f>
        <v>0</v>
      </c>
      <c r="BY472" s="169">
        <f>SUM($AF472:AW472)-SUM($AF504:AW504)-SUM($C504:T504)-SUM($BH504:BY504)</f>
        <v>0</v>
      </c>
      <c r="BZ472" s="169">
        <f>SUM($AF472:AX472)-SUM($AF504:AX504)-SUM($C504:U504)-SUM($BH504:BZ504)</f>
        <v>0</v>
      </c>
      <c r="CA472" s="169">
        <f>SUM($AF472:AY472)-SUM($AF504:AY504)-SUM($C504:V504)-SUM($BH504:CA504)</f>
        <v>0</v>
      </c>
      <c r="CB472" s="169">
        <f>SUM($AF472:AZ472)-SUM($AF504:AZ504)-SUM($C504:W504)-SUM($BH504:CB504)</f>
        <v>0</v>
      </c>
      <c r="CC472" s="169">
        <f>SUM($AF472:BA472)-SUM($AF504:BA504)-SUM($C504:X504)-SUM($BH504:CC504)</f>
        <v>0</v>
      </c>
      <c r="CD472" s="169">
        <f>SUM($AF472:BB472)-SUM($AF504:BB504)-SUM($C504:Y504)-SUM($BH504:CD504)</f>
        <v>0</v>
      </c>
      <c r="CE472" s="169">
        <f>SUM($AF472:BC472)-SUM($AF504:BC504)-SUM($C504:Z504)-SUM($BH504:CE504)</f>
        <v>0</v>
      </c>
      <c r="CF472" s="169">
        <f>SUM($AF472:BD472)-SUM($AF504:BD504)-SUM($C504:AA504)-SUM($BH504:CF504)</f>
        <v>0</v>
      </c>
      <c r="CG472" s="169">
        <f>SUM($AF472:BE472)-SUM($AF504:BE504)-SUM($C504:AB504)-SUM($BH504:CG504)</f>
        <v>0</v>
      </c>
      <c r="CH472" s="52"/>
      <c r="CI472" s="52"/>
      <c r="CJ472" s="67"/>
      <c r="CK472" s="67"/>
      <c r="CL472" s="67"/>
      <c r="CM472" s="67"/>
      <c r="CN472" s="67"/>
      <c r="CO472" s="67"/>
      <c r="CP472" s="67"/>
      <c r="CQ472" s="67">
        <f>1-J472</f>
        <v>1</v>
      </c>
      <c r="CR472" s="67">
        <f t="shared" si="97"/>
        <v>0.99785829672631299</v>
      </c>
      <c r="CS472" s="67">
        <f t="shared" si="97"/>
        <v>0.99785829672631299</v>
      </c>
      <c r="CT472" s="67">
        <f t="shared" si="97"/>
        <v>0.99785829672631299</v>
      </c>
      <c r="CU472" s="67">
        <f t="shared" si="97"/>
        <v>0.99785829672631299</v>
      </c>
      <c r="CV472" s="67">
        <f t="shared" si="97"/>
        <v>0.99677933690879827</v>
      </c>
      <c r="CW472" s="67">
        <f t="shared" si="97"/>
        <v>0.99676974956385322</v>
      </c>
      <c r="CX472" s="67">
        <f t="shared" si="97"/>
        <v>0.99676016221890806</v>
      </c>
      <c r="CY472" s="67">
        <f t="shared" si="97"/>
        <v>0.99675057487396301</v>
      </c>
      <c r="CZ472" s="67">
        <f t="shared" si="97"/>
        <v>0.99674098752901785</v>
      </c>
      <c r="DA472" s="67">
        <f t="shared" si="97"/>
        <v>0.9968039912634894</v>
      </c>
      <c r="DB472" s="67">
        <f t="shared" si="97"/>
        <v>0.99679461684021031</v>
      </c>
      <c r="DC472" s="67">
        <f t="shared" si="97"/>
        <v>0.99678524241693123</v>
      </c>
      <c r="DD472" s="67">
        <f t="shared" si="97"/>
        <v>0.99677586799365203</v>
      </c>
      <c r="DE472" s="67">
        <f t="shared" si="97"/>
        <v>0.99676649357037295</v>
      </c>
      <c r="DF472" s="67">
        <f t="shared" si="97"/>
        <v>0.99578184745764553</v>
      </c>
      <c r="DG472" s="67">
        <f t="shared" si="97"/>
        <v>0.9957696537480456</v>
      </c>
      <c r="DH472" s="67">
        <f t="shared" si="97"/>
        <v>0.99575746003844556</v>
      </c>
      <c r="DI472" s="67">
        <f t="shared" si="97"/>
        <v>0.99574526632884552</v>
      </c>
      <c r="DL472" s="53"/>
      <c r="DM472" s="188" t="str">
        <f t="shared" si="99"/>
        <v/>
      </c>
      <c r="DN472" s="188" t="str">
        <f t="shared" si="98"/>
        <v/>
      </c>
      <c r="DO472" s="188" t="str">
        <f t="shared" si="98"/>
        <v/>
      </c>
      <c r="DP472" s="188" t="str">
        <f t="shared" si="98"/>
        <v/>
      </c>
      <c r="DQ472" s="188" t="str">
        <f t="shared" si="98"/>
        <v/>
      </c>
      <c r="DR472" s="188" t="str">
        <f t="shared" si="98"/>
        <v/>
      </c>
      <c r="DS472" s="188" t="str">
        <f t="shared" si="98"/>
        <v/>
      </c>
      <c r="DT472" s="188" t="str">
        <f t="shared" si="98"/>
        <v/>
      </c>
      <c r="DU472" s="188" t="str">
        <f t="shared" si="98"/>
        <v/>
      </c>
      <c r="DV472" s="188" t="str">
        <f t="shared" si="98"/>
        <v/>
      </c>
      <c r="DW472" s="188" t="str">
        <f t="shared" si="98"/>
        <v/>
      </c>
      <c r="DX472" s="188" t="str">
        <f t="shared" si="98"/>
        <v/>
      </c>
      <c r="DY472" s="188" t="str">
        <f t="shared" si="98"/>
        <v/>
      </c>
      <c r="DZ472" s="188" t="str">
        <f t="shared" si="98"/>
        <v/>
      </c>
      <c r="EA472" s="188" t="str">
        <f t="shared" si="98"/>
        <v/>
      </c>
      <c r="EB472" s="188" t="str">
        <f t="shared" si="98"/>
        <v/>
      </c>
      <c r="EC472" s="188" t="str">
        <f t="shared" si="98"/>
        <v/>
      </c>
      <c r="ED472" s="188" t="str">
        <f t="shared" si="98"/>
        <v/>
      </c>
      <c r="EE472" s="188" t="str">
        <f t="shared" si="98"/>
        <v/>
      </c>
      <c r="EF472" s="188" t="str">
        <f t="shared" si="98"/>
        <v/>
      </c>
      <c r="EG472" s="188" t="str">
        <f t="shared" si="98"/>
        <v/>
      </c>
      <c r="EH472" s="188" t="str">
        <f t="shared" si="98"/>
        <v/>
      </c>
      <c r="EI472" s="188" t="str">
        <f t="shared" si="98"/>
        <v/>
      </c>
      <c r="EJ472" s="188" t="str">
        <f t="shared" si="98"/>
        <v/>
      </c>
      <c r="EK472" s="188" t="str">
        <f t="shared" si="98"/>
        <v/>
      </c>
    </row>
    <row r="473" spans="1:141" x14ac:dyDescent="0.3">
      <c r="B473" s="1">
        <v>9</v>
      </c>
      <c r="C473" s="175"/>
      <c r="D473" s="175"/>
      <c r="E473" s="175"/>
      <c r="F473" s="175"/>
      <c r="G473" s="175"/>
      <c r="H473" s="175"/>
      <c r="I473" s="175"/>
      <c r="J473" s="175"/>
      <c r="K473" s="175"/>
      <c r="L473" s="175">
        <f t="shared" si="96"/>
        <v>2.1417032736870123E-3</v>
      </c>
      <c r="M473" s="175">
        <f t="shared" si="96"/>
        <v>2.1417032736870123E-3</v>
      </c>
      <c r="N473" s="175">
        <f t="shared" si="96"/>
        <v>2.1417032736870123E-3</v>
      </c>
      <c r="O473" s="175">
        <f t="shared" si="96"/>
        <v>2.1417032736870123E-3</v>
      </c>
      <c r="P473" s="175">
        <f t="shared" si="96"/>
        <v>3.2206630912017019E-3</v>
      </c>
      <c r="Q473" s="175">
        <f t="shared" si="96"/>
        <v>3.2302504361468062E-3</v>
      </c>
      <c r="R473" s="175">
        <f t="shared" si="96"/>
        <v>3.2398377810919097E-3</v>
      </c>
      <c r="S473" s="175">
        <f t="shared" si="96"/>
        <v>3.2494251260370135E-3</v>
      </c>
      <c r="T473" s="175">
        <f t="shared" si="96"/>
        <v>3.2590124709821178E-3</v>
      </c>
      <c r="U473" s="175">
        <f t="shared" si="96"/>
        <v>3.1960087365106252E-3</v>
      </c>
      <c r="V473" s="175">
        <f t="shared" si="96"/>
        <v>3.2053831597897257E-3</v>
      </c>
      <c r="W473" s="175">
        <f t="shared" si="96"/>
        <v>3.2147575830688271E-3</v>
      </c>
      <c r="X473" s="175">
        <f t="shared" si="96"/>
        <v>3.2241320063479276E-3</v>
      </c>
      <c r="Y473" s="175">
        <f t="shared" si="96"/>
        <v>3.2335064296270281E-3</v>
      </c>
      <c r="Z473" s="175">
        <f t="shared" si="96"/>
        <v>4.218152542354415E-3</v>
      </c>
      <c r="AA473" s="175">
        <f t="shared" si="96"/>
        <v>4.2303462519544489E-3</v>
      </c>
      <c r="AB473" s="175">
        <f t="shared" si="96"/>
        <v>4.242539961554481E-3</v>
      </c>
      <c r="AC473" s="155"/>
      <c r="AD473" s="155"/>
      <c r="AE473" s="155"/>
      <c r="AF473" s="155"/>
      <c r="AG473" s="174">
        <f>D473*D51*PRODUCT($CJ473:CJ473)</f>
        <v>0</v>
      </c>
      <c r="AH473" s="174">
        <f>E473*E51*PRODUCT($CJ473:CK473)</f>
        <v>0</v>
      </c>
      <c r="AI473" s="174">
        <f>F473*F51*PRODUCT($CJ473:CL473)</f>
        <v>0</v>
      </c>
      <c r="AJ473" s="174">
        <f>G473*G51*PRODUCT($CJ473:CM473)</f>
        <v>0</v>
      </c>
      <c r="AK473" s="174">
        <f>H473*H51*PRODUCT($CJ473:CN473)</f>
        <v>0</v>
      </c>
      <c r="AL473" s="174">
        <f>I473*I51*PRODUCT($CJ473:CO473)</f>
        <v>0</v>
      </c>
      <c r="AM473" s="174">
        <f>J473*J51*PRODUCT($CJ473:CP473)</f>
        <v>0</v>
      </c>
      <c r="AN473" s="174">
        <f>K473*K51*PRODUCT($CJ473:CQ473)</f>
        <v>0</v>
      </c>
      <c r="AO473" s="174">
        <f>L473*L51*PRODUCT($CJ473:CR473)</f>
        <v>0</v>
      </c>
      <c r="AP473" s="174">
        <f>M473*M51*PRODUCT($CJ473:CS473)</f>
        <v>0</v>
      </c>
      <c r="AQ473" s="174">
        <f>N473*N51*PRODUCT($CJ473:CT473)</f>
        <v>0</v>
      </c>
      <c r="AR473" s="174">
        <f>O473*O51*PRODUCT($CJ473:CU473)</f>
        <v>0</v>
      </c>
      <c r="AS473" s="174">
        <f>P473*P51*PRODUCT($CJ473:CV473)</f>
        <v>0</v>
      </c>
      <c r="AT473" s="174">
        <f>Q473*Q51*PRODUCT($CJ473:CW473)</f>
        <v>0</v>
      </c>
      <c r="AU473" s="174">
        <f>R473*R51*PRODUCT($CJ473:CX473)</f>
        <v>0</v>
      </c>
      <c r="AV473" s="174">
        <f>S473*S51*PRODUCT($CJ473:CY473)</f>
        <v>0</v>
      </c>
      <c r="AW473" s="174">
        <f>T473*T51*PRODUCT($CJ473:CZ473)</f>
        <v>0</v>
      </c>
      <c r="AX473" s="174">
        <f>U473*U51*PRODUCT($CJ473:DA473)</f>
        <v>0</v>
      </c>
      <c r="AY473" s="174">
        <f>V473*V51*PRODUCT($CJ473:DB473)</f>
        <v>0</v>
      </c>
      <c r="AZ473" s="174">
        <f>W473*W51*PRODUCT($CJ473:DC473)</f>
        <v>0</v>
      </c>
      <c r="BA473" s="174">
        <f>X473*X51*PRODUCT($CJ473:DD473)</f>
        <v>0</v>
      </c>
      <c r="BB473" s="174">
        <f>Y473*Y51*PRODUCT($CJ473:DE473)</f>
        <v>0</v>
      </c>
      <c r="BC473" s="174">
        <f>Z473*Z51*PRODUCT($CJ473:DF473)</f>
        <v>0</v>
      </c>
      <c r="BD473" s="174">
        <f>AA473*AA51*PRODUCT($CJ473:DG473)</f>
        <v>0</v>
      </c>
      <c r="BE473" s="174">
        <f>AB473*AB51*PRODUCT($CJ473:DH473)</f>
        <v>0</v>
      </c>
      <c r="BF473" s="93"/>
      <c r="BG473" s="93"/>
      <c r="BH473" s="93"/>
      <c r="BI473" s="169">
        <f>SUM($AF473:AG473)-SUM($AF505:AG505)-SUM($C505:D505)-SUM($BH505:BI505)</f>
        <v>0</v>
      </c>
      <c r="BJ473" s="169">
        <f>SUM($AF473:AH473)-SUM($AF505:AH505)-SUM($C505:E505)-SUM($BH505:BJ505)</f>
        <v>0</v>
      </c>
      <c r="BK473" s="169">
        <f>SUM($AF473:AI473)-SUM($AF505:AI505)-SUM($C505:F505)-SUM($BH505:BK505)</f>
        <v>0</v>
      </c>
      <c r="BL473" s="169">
        <f>SUM($AF473:AJ473)-SUM($AF505:AJ505)-SUM($C505:G505)-SUM($BH505:BL505)</f>
        <v>0</v>
      </c>
      <c r="BM473" s="169">
        <f>SUM($AF473:AK473)-SUM($AF505:AK505)-SUM($C505:H505)-SUM($BH505:BM505)</f>
        <v>0</v>
      </c>
      <c r="BN473" s="169">
        <f>SUM($AF473:AL473)-SUM($AF505:AL505)-SUM($C505:I505)-SUM($BH505:BN505)</f>
        <v>0</v>
      </c>
      <c r="BO473" s="169">
        <f>SUM($AF473:AM473)-SUM($AF505:AM505)-SUM($C505:J505)-SUM($BH505:BO505)</f>
        <v>0</v>
      </c>
      <c r="BP473" s="169">
        <f>SUM($AF473:AN473)-SUM($AF505:AN505)-SUM($C505:K505)-SUM($BH505:BP505)</f>
        <v>0</v>
      </c>
      <c r="BQ473" s="169">
        <f>SUM($AF473:AO473)-SUM($AF505:AO505)-SUM($C505:L505)-SUM($BH505:BQ505)</f>
        <v>0</v>
      </c>
      <c r="BR473" s="169">
        <f>SUM($AF473:AP473)-SUM($AF505:AP505)-SUM($C505:M505)-SUM($BH505:BR505)</f>
        <v>0</v>
      </c>
      <c r="BS473" s="169">
        <f>SUM($AF473:AQ473)-SUM($AF505:AQ505)-SUM($C505:N505)-SUM($BH505:BS505)</f>
        <v>0</v>
      </c>
      <c r="BT473" s="169">
        <f>SUM($AF473:AR473)-SUM($AF505:AR505)-SUM($C505:O505)-SUM($BH505:BT505)</f>
        <v>0</v>
      </c>
      <c r="BU473" s="169">
        <f>SUM($AF473:AS473)-SUM($AF505:AS505)-SUM($C505:P505)-SUM($BH505:BU505)</f>
        <v>0</v>
      </c>
      <c r="BV473" s="169">
        <f>SUM($AF473:AT473)-SUM($AF505:AT505)-SUM($C505:Q505)-SUM($BH505:BV505)</f>
        <v>0</v>
      </c>
      <c r="BW473" s="169">
        <f>SUM($AF473:AU473)-SUM($AF505:AU505)-SUM($C505:R505)-SUM($BH505:BW505)</f>
        <v>0</v>
      </c>
      <c r="BX473" s="169">
        <f>SUM($AF473:AV473)-SUM($AF505:AV505)-SUM($C505:S505)-SUM($BH505:BX505)</f>
        <v>0</v>
      </c>
      <c r="BY473" s="169">
        <f>SUM($AF473:AW473)-SUM($AF505:AW505)-SUM($C505:T505)-SUM($BH505:BY505)</f>
        <v>0</v>
      </c>
      <c r="BZ473" s="169">
        <f>SUM($AF473:AX473)-SUM($AF505:AX505)-SUM($C505:U505)-SUM($BH505:BZ505)</f>
        <v>0</v>
      </c>
      <c r="CA473" s="169">
        <f>SUM($AF473:AY473)-SUM($AF505:AY505)-SUM($C505:V505)-SUM($BH505:CA505)</f>
        <v>0</v>
      </c>
      <c r="CB473" s="169">
        <f>SUM($AF473:AZ473)-SUM($AF505:AZ505)-SUM($C505:W505)-SUM($BH505:CB505)</f>
        <v>0</v>
      </c>
      <c r="CC473" s="169">
        <f>SUM($AF473:BA473)-SUM($AF505:BA505)-SUM($C505:X505)-SUM($BH505:CC505)</f>
        <v>0</v>
      </c>
      <c r="CD473" s="169">
        <f>SUM($AF473:BB473)-SUM($AF505:BB505)-SUM($C505:Y505)-SUM($BH505:CD505)</f>
        <v>0</v>
      </c>
      <c r="CE473" s="169">
        <f>SUM($AF473:BC473)-SUM($AF505:BC505)-SUM($C505:Z505)-SUM($BH505:CE505)</f>
        <v>0</v>
      </c>
      <c r="CF473" s="169">
        <f>SUM($AF473:BD473)-SUM($AF505:BD505)-SUM($C505:AA505)-SUM($BH505:CF505)</f>
        <v>0</v>
      </c>
      <c r="CG473" s="169">
        <f>SUM($AF473:BE473)-SUM($AF505:BE505)-SUM($C505:AB505)-SUM($BH505:CG505)</f>
        <v>0</v>
      </c>
      <c r="CH473" s="52"/>
      <c r="CI473" s="52"/>
      <c r="CJ473" s="67"/>
      <c r="CK473" s="67"/>
      <c r="CL473" s="67"/>
      <c r="CM473" s="67"/>
      <c r="CN473" s="67"/>
      <c r="CO473" s="67"/>
      <c r="CP473" s="67"/>
      <c r="CQ473" s="67"/>
      <c r="CR473" s="67">
        <f>1-K473</f>
        <v>1</v>
      </c>
      <c r="CS473" s="67">
        <f t="shared" si="97"/>
        <v>0.99785829672631299</v>
      </c>
      <c r="CT473" s="67">
        <f t="shared" si="97"/>
        <v>0.99785829672631299</v>
      </c>
      <c r="CU473" s="67">
        <f t="shared" si="97"/>
        <v>0.99785829672631299</v>
      </c>
      <c r="CV473" s="67">
        <f t="shared" si="97"/>
        <v>0.99785829672631299</v>
      </c>
      <c r="CW473" s="67">
        <f t="shared" si="97"/>
        <v>0.99677933690879827</v>
      </c>
      <c r="CX473" s="67">
        <f t="shared" si="97"/>
        <v>0.99676974956385322</v>
      </c>
      <c r="CY473" s="67">
        <f t="shared" si="97"/>
        <v>0.99676016221890806</v>
      </c>
      <c r="CZ473" s="67">
        <f t="shared" si="97"/>
        <v>0.99675057487396301</v>
      </c>
      <c r="DA473" s="67">
        <f t="shared" si="97"/>
        <v>0.99674098752901785</v>
      </c>
      <c r="DB473" s="67">
        <f t="shared" si="97"/>
        <v>0.9968039912634894</v>
      </c>
      <c r="DC473" s="67">
        <f t="shared" si="97"/>
        <v>0.99679461684021031</v>
      </c>
      <c r="DD473" s="67">
        <f t="shared" si="97"/>
        <v>0.99678524241693123</v>
      </c>
      <c r="DE473" s="67">
        <f t="shared" si="97"/>
        <v>0.99677586799365203</v>
      </c>
      <c r="DF473" s="67">
        <f t="shared" si="97"/>
        <v>0.99676649357037295</v>
      </c>
      <c r="DG473" s="67">
        <f t="shared" si="97"/>
        <v>0.99578184745764553</v>
      </c>
      <c r="DH473" s="67">
        <f t="shared" si="97"/>
        <v>0.9957696537480456</v>
      </c>
      <c r="DI473" s="67">
        <f t="shared" si="97"/>
        <v>0.99575746003844556</v>
      </c>
      <c r="DL473" s="53"/>
      <c r="DM473" s="188" t="str">
        <f t="shared" si="99"/>
        <v/>
      </c>
      <c r="DN473" s="188" t="str">
        <f t="shared" si="98"/>
        <v/>
      </c>
      <c r="DO473" s="188" t="str">
        <f t="shared" si="98"/>
        <v/>
      </c>
      <c r="DP473" s="188" t="str">
        <f t="shared" si="98"/>
        <v/>
      </c>
      <c r="DQ473" s="188" t="str">
        <f t="shared" si="98"/>
        <v/>
      </c>
      <c r="DR473" s="188" t="str">
        <f t="shared" si="98"/>
        <v/>
      </c>
      <c r="DS473" s="188" t="str">
        <f t="shared" si="98"/>
        <v/>
      </c>
      <c r="DT473" s="188" t="str">
        <f t="shared" si="98"/>
        <v/>
      </c>
      <c r="DU473" s="188" t="str">
        <f t="shared" si="98"/>
        <v/>
      </c>
      <c r="DV473" s="188" t="str">
        <f t="shared" si="98"/>
        <v/>
      </c>
      <c r="DW473" s="188" t="str">
        <f t="shared" si="98"/>
        <v/>
      </c>
      <c r="DX473" s="188" t="str">
        <f t="shared" si="98"/>
        <v/>
      </c>
      <c r="DY473" s="188" t="str">
        <f t="shared" si="98"/>
        <v/>
      </c>
      <c r="DZ473" s="188" t="str">
        <f t="shared" si="98"/>
        <v/>
      </c>
      <c r="EA473" s="188" t="str">
        <f t="shared" si="98"/>
        <v/>
      </c>
      <c r="EB473" s="188" t="str">
        <f t="shared" si="98"/>
        <v/>
      </c>
      <c r="EC473" s="188" t="str">
        <f t="shared" si="98"/>
        <v/>
      </c>
      <c r="ED473" s="188" t="str">
        <f t="shared" si="98"/>
        <v/>
      </c>
      <c r="EE473" s="188" t="str">
        <f t="shared" si="98"/>
        <v/>
      </c>
      <c r="EF473" s="188" t="str">
        <f t="shared" si="98"/>
        <v/>
      </c>
      <c r="EG473" s="188" t="str">
        <f t="shared" si="98"/>
        <v/>
      </c>
      <c r="EH473" s="188" t="str">
        <f t="shared" si="98"/>
        <v/>
      </c>
      <c r="EI473" s="188" t="str">
        <f t="shared" si="98"/>
        <v/>
      </c>
      <c r="EJ473" s="188" t="str">
        <f t="shared" si="98"/>
        <v/>
      </c>
      <c r="EK473" s="188" t="str">
        <f t="shared" si="98"/>
        <v/>
      </c>
    </row>
    <row r="474" spans="1:141" x14ac:dyDescent="0.3">
      <c r="B474" s="1">
        <v>10</v>
      </c>
      <c r="C474" s="175"/>
      <c r="D474" s="175"/>
      <c r="E474" s="175"/>
      <c r="F474" s="175"/>
      <c r="G474" s="175"/>
      <c r="H474" s="175"/>
      <c r="I474" s="175"/>
      <c r="J474" s="175"/>
      <c r="K474" s="175"/>
      <c r="L474" s="175"/>
      <c r="M474" s="175">
        <f t="shared" si="96"/>
        <v>2.1417032736870123E-3</v>
      </c>
      <c r="N474" s="175">
        <f t="shared" si="96"/>
        <v>2.1417032736870123E-3</v>
      </c>
      <c r="O474" s="175">
        <f t="shared" si="96"/>
        <v>2.1417032736870123E-3</v>
      </c>
      <c r="P474" s="175">
        <f t="shared" si="96"/>
        <v>2.1417032736870123E-3</v>
      </c>
      <c r="Q474" s="175">
        <f t="shared" si="96"/>
        <v>3.2206630912017019E-3</v>
      </c>
      <c r="R474" s="175">
        <f t="shared" si="96"/>
        <v>3.2302504361468062E-3</v>
      </c>
      <c r="S474" s="175">
        <f t="shared" si="96"/>
        <v>3.2398377810919097E-3</v>
      </c>
      <c r="T474" s="175">
        <f t="shared" si="96"/>
        <v>3.2494251260370135E-3</v>
      </c>
      <c r="U474" s="175">
        <f t="shared" si="96"/>
        <v>3.2590124709821178E-3</v>
      </c>
      <c r="V474" s="175">
        <f t="shared" si="96"/>
        <v>3.1960087365106252E-3</v>
      </c>
      <c r="W474" s="175">
        <f t="shared" si="96"/>
        <v>3.2053831597897257E-3</v>
      </c>
      <c r="X474" s="175">
        <f t="shared" si="96"/>
        <v>3.2147575830688271E-3</v>
      </c>
      <c r="Y474" s="175">
        <f t="shared" si="96"/>
        <v>3.2241320063479276E-3</v>
      </c>
      <c r="Z474" s="175">
        <f t="shared" si="96"/>
        <v>3.2335064296270281E-3</v>
      </c>
      <c r="AA474" s="175">
        <f t="shared" si="96"/>
        <v>4.218152542354415E-3</v>
      </c>
      <c r="AB474" s="175">
        <f t="shared" si="96"/>
        <v>4.2303462519544489E-3</v>
      </c>
      <c r="AC474" s="155"/>
      <c r="AD474" s="155"/>
      <c r="AE474" s="155"/>
      <c r="AF474" s="67"/>
      <c r="AG474" s="174">
        <f>D474*D52*PRODUCT($CJ474:CJ474)</f>
        <v>0</v>
      </c>
      <c r="AH474" s="174">
        <f>E474*E52*PRODUCT($CJ474:CK474)</f>
        <v>0</v>
      </c>
      <c r="AI474" s="174">
        <f>F474*F52*PRODUCT($CJ474:CL474)</f>
        <v>0</v>
      </c>
      <c r="AJ474" s="174">
        <f>G474*G52*PRODUCT($CJ474:CM474)</f>
        <v>0</v>
      </c>
      <c r="AK474" s="174">
        <f>H474*H52*PRODUCT($CJ474:CN474)</f>
        <v>0</v>
      </c>
      <c r="AL474" s="174">
        <f>I474*I52*PRODUCT($CJ474:CO474)</f>
        <v>0</v>
      </c>
      <c r="AM474" s="174">
        <f>J474*J52*PRODUCT($CJ474:CP474)</f>
        <v>0</v>
      </c>
      <c r="AN474" s="174">
        <f>K474*K52*PRODUCT($CJ474:CQ474)</f>
        <v>0</v>
      </c>
      <c r="AO474" s="174">
        <f>L474*L52*PRODUCT($CJ474:CR474)</f>
        <v>0</v>
      </c>
      <c r="AP474" s="174">
        <f>M474*M52*PRODUCT($CJ474:CS474)</f>
        <v>0</v>
      </c>
      <c r="AQ474" s="174">
        <f>N474*N52*PRODUCT($CJ474:CT474)</f>
        <v>0</v>
      </c>
      <c r="AR474" s="174">
        <f>O474*O52*PRODUCT($CJ474:CU474)</f>
        <v>0</v>
      </c>
      <c r="AS474" s="174">
        <f>P474*P52*PRODUCT($CJ474:CV474)</f>
        <v>0</v>
      </c>
      <c r="AT474" s="174">
        <f>Q474*Q52*PRODUCT($CJ474:CW474)</f>
        <v>0</v>
      </c>
      <c r="AU474" s="174">
        <f>R474*R52*PRODUCT($CJ474:CX474)</f>
        <v>0</v>
      </c>
      <c r="AV474" s="174">
        <f>S474*S52*PRODUCT($CJ474:CY474)</f>
        <v>0</v>
      </c>
      <c r="AW474" s="174">
        <f>T474*T52*PRODUCT($CJ474:CZ474)</f>
        <v>0</v>
      </c>
      <c r="AX474" s="174">
        <f>U474*U52*PRODUCT($CJ474:DA474)</f>
        <v>0</v>
      </c>
      <c r="AY474" s="174">
        <f>V474*V52*PRODUCT($CJ474:DB474)</f>
        <v>0</v>
      </c>
      <c r="AZ474" s="174">
        <f>W474*W52*PRODUCT($CJ474:DC474)</f>
        <v>0</v>
      </c>
      <c r="BA474" s="174">
        <f>X474*X52*PRODUCT($CJ474:DD474)</f>
        <v>0</v>
      </c>
      <c r="BB474" s="174">
        <f>Y474*Y52*PRODUCT($CJ474:DE474)</f>
        <v>0</v>
      </c>
      <c r="BC474" s="174">
        <f>Z474*Z52*PRODUCT($CJ474:DF474)</f>
        <v>0</v>
      </c>
      <c r="BD474" s="174">
        <f>AA474*AA52*PRODUCT($CJ474:DG474)</f>
        <v>0</v>
      </c>
      <c r="BE474" s="174">
        <f>AB474*AB52*PRODUCT($CJ474:DH474)</f>
        <v>0</v>
      </c>
      <c r="BF474" s="93"/>
      <c r="BG474" s="93"/>
      <c r="BH474" s="93"/>
      <c r="BI474" s="169">
        <f>SUM($AF474:AG474)-SUM($AF506:AG506)-SUM($C506:D506)-SUM($BH506:BI506)</f>
        <v>0</v>
      </c>
      <c r="BJ474" s="169">
        <f>SUM($AF474:AH474)-SUM($AF506:AH506)-SUM($C506:E506)-SUM($BH506:BJ506)</f>
        <v>0</v>
      </c>
      <c r="BK474" s="169">
        <f>SUM($AF474:AI474)-SUM($AF506:AI506)-SUM($C506:F506)-SUM($BH506:BK506)</f>
        <v>0</v>
      </c>
      <c r="BL474" s="169">
        <f>SUM($AF474:AJ474)-SUM($AF506:AJ506)-SUM($C506:G506)-SUM($BH506:BL506)</f>
        <v>0</v>
      </c>
      <c r="BM474" s="169">
        <f>SUM($AF474:AK474)-SUM($AF506:AK506)-SUM($C506:H506)-SUM($BH506:BM506)</f>
        <v>0</v>
      </c>
      <c r="BN474" s="169">
        <f>SUM($AF474:AL474)-SUM($AF506:AL506)-SUM($C506:I506)-SUM($BH506:BN506)</f>
        <v>0</v>
      </c>
      <c r="BO474" s="169">
        <f>SUM($AF474:AM474)-SUM($AF506:AM506)-SUM($C506:J506)-SUM($BH506:BO506)</f>
        <v>0</v>
      </c>
      <c r="BP474" s="169">
        <f>SUM($AF474:AN474)-SUM($AF506:AN506)-SUM($C506:K506)-SUM($BH506:BP506)</f>
        <v>0</v>
      </c>
      <c r="BQ474" s="169">
        <f>SUM($AF474:AO474)-SUM($AF506:AO506)-SUM($C506:L506)-SUM($BH506:BQ506)</f>
        <v>0</v>
      </c>
      <c r="BR474" s="169">
        <f>SUM($AF474:AP474)-SUM($AF506:AP506)-SUM($C506:M506)-SUM($BH506:BR506)</f>
        <v>0</v>
      </c>
      <c r="BS474" s="169">
        <f>SUM($AF474:AQ474)-SUM($AF506:AQ506)-SUM($C506:N506)-SUM($BH506:BS506)</f>
        <v>0</v>
      </c>
      <c r="BT474" s="169">
        <f>SUM($AF474:AR474)-SUM($AF506:AR506)-SUM($C506:O506)-SUM($BH506:BT506)</f>
        <v>0</v>
      </c>
      <c r="BU474" s="169">
        <f>SUM($AF474:AS474)-SUM($AF506:AS506)-SUM($C506:P506)-SUM($BH506:BU506)</f>
        <v>0</v>
      </c>
      <c r="BV474" s="169">
        <f>SUM($AF474:AT474)-SUM($AF506:AT506)-SUM($C506:Q506)-SUM($BH506:BV506)</f>
        <v>0</v>
      </c>
      <c r="BW474" s="169">
        <f>SUM($AF474:AU474)-SUM($AF506:AU506)-SUM($C506:R506)-SUM($BH506:BW506)</f>
        <v>0</v>
      </c>
      <c r="BX474" s="169">
        <f>SUM($AF474:AV474)-SUM($AF506:AV506)-SUM($C506:S506)-SUM($BH506:BX506)</f>
        <v>0</v>
      </c>
      <c r="BY474" s="169">
        <f>SUM($AF474:AW474)-SUM($AF506:AW506)-SUM($C506:T506)-SUM($BH506:BY506)</f>
        <v>0</v>
      </c>
      <c r="BZ474" s="169">
        <f>SUM($AF474:AX474)-SUM($AF506:AX506)-SUM($C506:U506)-SUM($BH506:BZ506)</f>
        <v>0</v>
      </c>
      <c r="CA474" s="169">
        <f>SUM($AF474:AY474)-SUM($AF506:AY506)-SUM($C506:V506)-SUM($BH506:CA506)</f>
        <v>0</v>
      </c>
      <c r="CB474" s="169">
        <f>SUM($AF474:AZ474)-SUM($AF506:AZ506)-SUM($C506:W506)-SUM($BH506:CB506)</f>
        <v>0</v>
      </c>
      <c r="CC474" s="169">
        <f>SUM($AF474:BA474)-SUM($AF506:BA506)-SUM($C506:X506)-SUM($BH506:CC506)</f>
        <v>0</v>
      </c>
      <c r="CD474" s="169">
        <f>SUM($AF474:BB474)-SUM($AF506:BB506)-SUM($C506:Y506)-SUM($BH506:CD506)</f>
        <v>0</v>
      </c>
      <c r="CE474" s="169">
        <f>SUM($AF474:BC474)-SUM($AF506:BC506)-SUM($C506:Z506)-SUM($BH506:CE506)</f>
        <v>0</v>
      </c>
      <c r="CF474" s="169">
        <f>SUM($AF474:BD474)-SUM($AF506:BD506)-SUM($C506:AA506)-SUM($BH506:CF506)</f>
        <v>0</v>
      </c>
      <c r="CG474" s="169">
        <f>SUM($AF474:BE474)-SUM($AF506:BE506)-SUM($C506:AB506)-SUM($BH506:CG506)</f>
        <v>0</v>
      </c>
      <c r="CH474" s="52"/>
      <c r="CI474" s="52"/>
      <c r="CJ474" s="67"/>
      <c r="CK474" s="67"/>
      <c r="CL474" s="67"/>
      <c r="CM474" s="67"/>
      <c r="CN474" s="67"/>
      <c r="CO474" s="67"/>
      <c r="CP474" s="67"/>
      <c r="CQ474" s="67"/>
      <c r="CR474" s="67"/>
      <c r="CS474" s="67">
        <f>1-L474</f>
        <v>1</v>
      </c>
      <c r="CT474" s="67">
        <f t="shared" si="97"/>
        <v>0.99785829672631299</v>
      </c>
      <c r="CU474" s="67">
        <f t="shared" si="97"/>
        <v>0.99785829672631299</v>
      </c>
      <c r="CV474" s="67">
        <f t="shared" si="97"/>
        <v>0.99785829672631299</v>
      </c>
      <c r="CW474" s="67">
        <f t="shared" si="97"/>
        <v>0.99785829672631299</v>
      </c>
      <c r="CX474" s="67">
        <f t="shared" si="97"/>
        <v>0.99677933690879827</v>
      </c>
      <c r="CY474" s="67">
        <f t="shared" si="97"/>
        <v>0.99676974956385322</v>
      </c>
      <c r="CZ474" s="67">
        <f t="shared" si="97"/>
        <v>0.99676016221890806</v>
      </c>
      <c r="DA474" s="67">
        <f t="shared" si="97"/>
        <v>0.99675057487396301</v>
      </c>
      <c r="DB474" s="67">
        <f t="shared" si="97"/>
        <v>0.99674098752901785</v>
      </c>
      <c r="DC474" s="67">
        <f t="shared" si="97"/>
        <v>0.9968039912634894</v>
      </c>
      <c r="DD474" s="67">
        <f t="shared" si="97"/>
        <v>0.99679461684021031</v>
      </c>
      <c r="DE474" s="67">
        <f t="shared" si="97"/>
        <v>0.99678524241693123</v>
      </c>
      <c r="DF474" s="67">
        <f t="shared" si="97"/>
        <v>0.99677586799365203</v>
      </c>
      <c r="DG474" s="67">
        <f t="shared" si="97"/>
        <v>0.99676649357037295</v>
      </c>
      <c r="DH474" s="67">
        <f t="shared" si="97"/>
        <v>0.99578184745764553</v>
      </c>
      <c r="DI474" s="67">
        <f t="shared" si="97"/>
        <v>0.9957696537480456</v>
      </c>
      <c r="DL474" s="53"/>
      <c r="DM474" s="188" t="str">
        <f t="shared" si="99"/>
        <v/>
      </c>
      <c r="DN474" s="188" t="str">
        <f t="shared" si="98"/>
        <v/>
      </c>
      <c r="DO474" s="188" t="str">
        <f t="shared" si="98"/>
        <v/>
      </c>
      <c r="DP474" s="188" t="str">
        <f t="shared" si="98"/>
        <v/>
      </c>
      <c r="DQ474" s="188" t="str">
        <f t="shared" si="98"/>
        <v/>
      </c>
      <c r="DR474" s="188" t="str">
        <f t="shared" si="98"/>
        <v/>
      </c>
      <c r="DS474" s="188" t="str">
        <f t="shared" si="98"/>
        <v/>
      </c>
      <c r="DT474" s="188" t="str">
        <f t="shared" si="98"/>
        <v/>
      </c>
      <c r="DU474" s="188" t="str">
        <f t="shared" si="98"/>
        <v/>
      </c>
      <c r="DV474" s="188" t="str">
        <f t="shared" si="98"/>
        <v/>
      </c>
      <c r="DW474" s="188" t="str">
        <f t="shared" si="98"/>
        <v/>
      </c>
      <c r="DX474" s="188" t="str">
        <f t="shared" si="98"/>
        <v/>
      </c>
      <c r="DY474" s="188" t="str">
        <f t="shared" si="98"/>
        <v/>
      </c>
      <c r="DZ474" s="188" t="str">
        <f t="shared" si="98"/>
        <v/>
      </c>
      <c r="EA474" s="188" t="str">
        <f t="shared" si="98"/>
        <v/>
      </c>
      <c r="EB474" s="188" t="str">
        <f t="shared" si="98"/>
        <v/>
      </c>
      <c r="EC474" s="188" t="str">
        <f t="shared" si="98"/>
        <v/>
      </c>
      <c r="ED474" s="188" t="str">
        <f t="shared" si="98"/>
        <v/>
      </c>
      <c r="EE474" s="188" t="str">
        <f t="shared" si="98"/>
        <v/>
      </c>
      <c r="EF474" s="188" t="str">
        <f t="shared" si="98"/>
        <v/>
      </c>
      <c r="EG474" s="188" t="str">
        <f t="shared" si="98"/>
        <v/>
      </c>
      <c r="EH474" s="188" t="str">
        <f t="shared" si="98"/>
        <v/>
      </c>
      <c r="EI474" s="188" t="str">
        <f t="shared" si="98"/>
        <v/>
      </c>
      <c r="EJ474" s="188" t="str">
        <f t="shared" si="98"/>
        <v/>
      </c>
      <c r="EK474" s="188" t="str">
        <f t="shared" si="98"/>
        <v/>
      </c>
    </row>
    <row r="475" spans="1:141" x14ac:dyDescent="0.3">
      <c r="B475" s="1">
        <v>11</v>
      </c>
      <c r="C475" s="175"/>
      <c r="D475" s="175"/>
      <c r="E475" s="175"/>
      <c r="F475" s="175"/>
      <c r="G475" s="175"/>
      <c r="H475" s="175"/>
      <c r="I475" s="175"/>
      <c r="J475" s="175"/>
      <c r="K475" s="175"/>
      <c r="L475" s="175"/>
      <c r="M475" s="175"/>
      <c r="N475" s="175">
        <f t="shared" si="96"/>
        <v>2.1417032736870123E-3</v>
      </c>
      <c r="O475" s="175">
        <f t="shared" si="96"/>
        <v>2.1417032736870123E-3</v>
      </c>
      <c r="P475" s="175">
        <f t="shared" si="96"/>
        <v>2.1417032736870123E-3</v>
      </c>
      <c r="Q475" s="175">
        <f t="shared" si="96"/>
        <v>2.1417032736870123E-3</v>
      </c>
      <c r="R475" s="175">
        <f t="shared" si="96"/>
        <v>3.2206630912017019E-3</v>
      </c>
      <c r="S475" s="175">
        <f t="shared" si="96"/>
        <v>3.2302504361468062E-3</v>
      </c>
      <c r="T475" s="175">
        <f t="shared" si="96"/>
        <v>3.2398377810919097E-3</v>
      </c>
      <c r="U475" s="175">
        <f t="shared" si="96"/>
        <v>3.2494251260370135E-3</v>
      </c>
      <c r="V475" s="175">
        <f t="shared" si="96"/>
        <v>3.2590124709821178E-3</v>
      </c>
      <c r="W475" s="175">
        <f t="shared" si="96"/>
        <v>3.1960087365106252E-3</v>
      </c>
      <c r="X475" s="175">
        <f t="shared" si="96"/>
        <v>3.2053831597897257E-3</v>
      </c>
      <c r="Y475" s="175">
        <f t="shared" si="96"/>
        <v>3.2147575830688271E-3</v>
      </c>
      <c r="Z475" s="175">
        <f t="shared" si="96"/>
        <v>3.2241320063479276E-3</v>
      </c>
      <c r="AA475" s="175">
        <f t="shared" si="96"/>
        <v>3.2335064296270281E-3</v>
      </c>
      <c r="AB475" s="175">
        <f t="shared" si="96"/>
        <v>4.218152542354415E-3</v>
      </c>
      <c r="AC475" s="155"/>
      <c r="AD475" s="155"/>
      <c r="AE475" s="155"/>
      <c r="AF475" s="155"/>
      <c r="AG475" s="174">
        <f>D475*D53*PRODUCT($CJ475:CJ475)</f>
        <v>0</v>
      </c>
      <c r="AH475" s="174">
        <f>E475*E53*PRODUCT($CJ475:CK475)</f>
        <v>0</v>
      </c>
      <c r="AI475" s="174">
        <f>F475*F53*PRODUCT($CJ475:CL475)</f>
        <v>0</v>
      </c>
      <c r="AJ475" s="174">
        <f>G475*G53*PRODUCT($CJ475:CM475)</f>
        <v>0</v>
      </c>
      <c r="AK475" s="174">
        <f>H475*H53*PRODUCT($CJ475:CN475)</f>
        <v>0</v>
      </c>
      <c r="AL475" s="174">
        <f>I475*I53*PRODUCT($CJ475:CO475)</f>
        <v>0</v>
      </c>
      <c r="AM475" s="174">
        <f>J475*J53*PRODUCT($CJ475:CP475)</f>
        <v>0</v>
      </c>
      <c r="AN475" s="174">
        <f>K475*K53*PRODUCT($CJ475:CQ475)</f>
        <v>0</v>
      </c>
      <c r="AO475" s="174">
        <f>L475*L53*PRODUCT($CJ475:CR475)</f>
        <v>0</v>
      </c>
      <c r="AP475" s="174">
        <f>M475*M53*PRODUCT($CJ475:CS475)</f>
        <v>0</v>
      </c>
      <c r="AQ475" s="174">
        <f>N475*N53*PRODUCT($CJ475:CT475)</f>
        <v>0</v>
      </c>
      <c r="AR475" s="174">
        <f>O475*O53*PRODUCT($CJ475:CU475)</f>
        <v>0</v>
      </c>
      <c r="AS475" s="174">
        <f>P475*P53*PRODUCT($CJ475:CV475)</f>
        <v>0</v>
      </c>
      <c r="AT475" s="174">
        <f>Q475*Q53*PRODUCT($CJ475:CW475)</f>
        <v>0</v>
      </c>
      <c r="AU475" s="174">
        <f>R475*R53*PRODUCT($CJ475:CX475)</f>
        <v>0</v>
      </c>
      <c r="AV475" s="174">
        <f>S475*S53*PRODUCT($CJ475:CY475)</f>
        <v>0</v>
      </c>
      <c r="AW475" s="174">
        <f>T475*T53*PRODUCT($CJ475:CZ475)</f>
        <v>0</v>
      </c>
      <c r="AX475" s="174">
        <f>U475*U53*PRODUCT($CJ475:DA475)</f>
        <v>0</v>
      </c>
      <c r="AY475" s="174">
        <f>V475*V53*PRODUCT($CJ475:DB475)</f>
        <v>0</v>
      </c>
      <c r="AZ475" s="174">
        <f>W475*W53*PRODUCT($CJ475:DC475)</f>
        <v>0</v>
      </c>
      <c r="BA475" s="174">
        <f>X475*X53*PRODUCT($CJ475:DD475)</f>
        <v>0</v>
      </c>
      <c r="BB475" s="174">
        <f>Y475*Y53*PRODUCT($CJ475:DE475)</f>
        <v>0</v>
      </c>
      <c r="BC475" s="174">
        <f>Z475*Z53*PRODUCT($CJ475:DF475)</f>
        <v>0</v>
      </c>
      <c r="BD475" s="174">
        <f>AA475*AA53*PRODUCT($CJ475:DG475)</f>
        <v>0</v>
      </c>
      <c r="BE475" s="174">
        <f>AB475*AB53*PRODUCT($CJ475:DH475)</f>
        <v>0</v>
      </c>
      <c r="BF475" s="93"/>
      <c r="BG475" s="93"/>
      <c r="BH475" s="93"/>
      <c r="BI475" s="169">
        <f>SUM($AF475:AG475)-SUM($AF507:AG507)-SUM($C507:D507)-SUM($BH507:BI507)</f>
        <v>0</v>
      </c>
      <c r="BJ475" s="169">
        <f>SUM($AF475:AH475)-SUM($AF507:AH507)-SUM($C507:E507)-SUM($BH507:BJ507)</f>
        <v>0</v>
      </c>
      <c r="BK475" s="169">
        <f>SUM($AF475:AI475)-SUM($AF507:AI507)-SUM($C507:F507)-SUM($BH507:BK507)</f>
        <v>0</v>
      </c>
      <c r="BL475" s="169">
        <f>SUM($AF475:AJ475)-SUM($AF507:AJ507)-SUM($C507:G507)-SUM($BH507:BL507)</f>
        <v>0</v>
      </c>
      <c r="BM475" s="169">
        <f>SUM($AF475:AK475)-SUM($AF507:AK507)-SUM($C507:H507)-SUM($BH507:BM507)</f>
        <v>0</v>
      </c>
      <c r="BN475" s="169">
        <f>SUM($AF475:AL475)-SUM($AF507:AL507)-SUM($C507:I507)-SUM($BH507:BN507)</f>
        <v>0</v>
      </c>
      <c r="BO475" s="169">
        <f>SUM($AF475:AM475)-SUM($AF507:AM507)-SUM($C507:J507)-SUM($BH507:BO507)</f>
        <v>0</v>
      </c>
      <c r="BP475" s="169">
        <f>SUM($AF475:AN475)-SUM($AF507:AN507)-SUM($C507:K507)-SUM($BH507:BP507)</f>
        <v>0</v>
      </c>
      <c r="BQ475" s="169">
        <f>SUM($AF475:AO475)-SUM($AF507:AO507)-SUM($C507:L507)-SUM($BH507:BQ507)</f>
        <v>0</v>
      </c>
      <c r="BR475" s="169">
        <f>SUM($AF475:AP475)-SUM($AF507:AP507)-SUM($C507:M507)-SUM($BH507:BR507)</f>
        <v>0</v>
      </c>
      <c r="BS475" s="169">
        <f>SUM($AF475:AQ475)-SUM($AF507:AQ507)-SUM($C507:N507)-SUM($BH507:BS507)</f>
        <v>0</v>
      </c>
      <c r="BT475" s="169">
        <f>SUM($AF475:AR475)-SUM($AF507:AR507)-SUM($C507:O507)-SUM($BH507:BT507)</f>
        <v>0</v>
      </c>
      <c r="BU475" s="169">
        <f>SUM($AF475:AS475)-SUM($AF507:AS507)-SUM($C507:P507)-SUM($BH507:BU507)</f>
        <v>0</v>
      </c>
      <c r="BV475" s="169">
        <f>SUM($AF475:AT475)-SUM($AF507:AT507)-SUM($C507:Q507)-SUM($BH507:BV507)</f>
        <v>0</v>
      </c>
      <c r="BW475" s="169">
        <f>SUM($AF475:AU475)-SUM($AF507:AU507)-SUM($C507:R507)-SUM($BH507:BW507)</f>
        <v>0</v>
      </c>
      <c r="BX475" s="169">
        <f>SUM($AF475:AV475)-SUM($AF507:AV507)-SUM($C507:S507)-SUM($BH507:BX507)</f>
        <v>0</v>
      </c>
      <c r="BY475" s="169">
        <f>SUM($AF475:AW475)-SUM($AF507:AW507)-SUM($C507:T507)-SUM($BH507:BY507)</f>
        <v>0</v>
      </c>
      <c r="BZ475" s="169">
        <f>SUM($AF475:AX475)-SUM($AF507:AX507)-SUM($C507:U507)-SUM($BH507:BZ507)</f>
        <v>0</v>
      </c>
      <c r="CA475" s="169">
        <f>SUM($AF475:AY475)-SUM($AF507:AY507)-SUM($C507:V507)-SUM($BH507:CA507)</f>
        <v>0</v>
      </c>
      <c r="CB475" s="169">
        <f>SUM($AF475:AZ475)-SUM($AF507:AZ507)-SUM($C507:W507)-SUM($BH507:CB507)</f>
        <v>0</v>
      </c>
      <c r="CC475" s="169">
        <f>SUM($AF475:BA475)-SUM($AF507:BA507)-SUM($C507:X507)-SUM($BH507:CC507)</f>
        <v>0</v>
      </c>
      <c r="CD475" s="169">
        <f>SUM($AF475:BB475)-SUM($AF507:BB507)-SUM($C507:Y507)-SUM($BH507:CD507)</f>
        <v>0</v>
      </c>
      <c r="CE475" s="169">
        <f>SUM($AF475:BC475)-SUM($AF507:BC507)-SUM($C507:Z507)-SUM($BH507:CE507)</f>
        <v>0</v>
      </c>
      <c r="CF475" s="169">
        <f>SUM($AF475:BD475)-SUM($AF507:BD507)-SUM($C507:AA507)-SUM($BH507:CF507)</f>
        <v>0</v>
      </c>
      <c r="CG475" s="169">
        <f>SUM($AF475:BE475)-SUM($AF507:BE507)-SUM($C507:AB507)-SUM($BH507:CG507)</f>
        <v>0</v>
      </c>
      <c r="CH475" s="52"/>
      <c r="CI475" s="52"/>
      <c r="CJ475" s="67"/>
      <c r="CK475" s="67"/>
      <c r="CL475" s="67"/>
      <c r="CM475" s="67"/>
      <c r="CN475" s="67"/>
      <c r="CO475" s="67"/>
      <c r="CP475" s="67"/>
      <c r="CQ475" s="67"/>
      <c r="CR475" s="67"/>
      <c r="CS475" s="67"/>
      <c r="CT475" s="67">
        <f>1-M475</f>
        <v>1</v>
      </c>
      <c r="CU475" s="67">
        <f t="shared" si="97"/>
        <v>0.99785829672631299</v>
      </c>
      <c r="CV475" s="67">
        <f t="shared" si="97"/>
        <v>0.99785829672631299</v>
      </c>
      <c r="CW475" s="67">
        <f t="shared" si="97"/>
        <v>0.99785829672631299</v>
      </c>
      <c r="CX475" s="67">
        <f t="shared" si="97"/>
        <v>0.99785829672631299</v>
      </c>
      <c r="CY475" s="67">
        <f t="shared" si="97"/>
        <v>0.99677933690879827</v>
      </c>
      <c r="CZ475" s="67">
        <f t="shared" si="97"/>
        <v>0.99676974956385322</v>
      </c>
      <c r="DA475" s="67">
        <f t="shared" si="97"/>
        <v>0.99676016221890806</v>
      </c>
      <c r="DB475" s="67">
        <f t="shared" si="97"/>
        <v>0.99675057487396301</v>
      </c>
      <c r="DC475" s="67">
        <f t="shared" si="97"/>
        <v>0.99674098752901785</v>
      </c>
      <c r="DD475" s="67">
        <f t="shared" si="97"/>
        <v>0.9968039912634894</v>
      </c>
      <c r="DE475" s="67">
        <f t="shared" si="97"/>
        <v>0.99679461684021031</v>
      </c>
      <c r="DF475" s="67">
        <f t="shared" si="97"/>
        <v>0.99678524241693123</v>
      </c>
      <c r="DG475" s="67">
        <f t="shared" si="97"/>
        <v>0.99677586799365203</v>
      </c>
      <c r="DH475" s="67">
        <f t="shared" si="97"/>
        <v>0.99676649357037295</v>
      </c>
      <c r="DI475" s="67">
        <f t="shared" si="97"/>
        <v>0.99578184745764553</v>
      </c>
      <c r="DL475" s="53"/>
      <c r="DM475" s="188" t="str">
        <f t="shared" si="99"/>
        <v/>
      </c>
      <c r="DN475" s="188" t="str">
        <f t="shared" si="98"/>
        <v/>
      </c>
      <c r="DO475" s="188" t="str">
        <f t="shared" si="98"/>
        <v/>
      </c>
      <c r="DP475" s="188" t="str">
        <f t="shared" si="98"/>
        <v/>
      </c>
      <c r="DQ475" s="188" t="str">
        <f t="shared" si="98"/>
        <v/>
      </c>
      <c r="DR475" s="188" t="str">
        <f t="shared" si="98"/>
        <v/>
      </c>
      <c r="DS475" s="188" t="str">
        <f t="shared" si="98"/>
        <v/>
      </c>
      <c r="DT475" s="188" t="str">
        <f t="shared" si="98"/>
        <v/>
      </c>
      <c r="DU475" s="188" t="str">
        <f t="shared" si="98"/>
        <v/>
      </c>
      <c r="DV475" s="188" t="str">
        <f t="shared" si="98"/>
        <v/>
      </c>
      <c r="DW475" s="188" t="str">
        <f t="shared" si="98"/>
        <v/>
      </c>
      <c r="DX475" s="188" t="str">
        <f t="shared" si="98"/>
        <v/>
      </c>
      <c r="DY475" s="188" t="str">
        <f t="shared" si="98"/>
        <v/>
      </c>
      <c r="DZ475" s="188" t="str">
        <f t="shared" si="98"/>
        <v/>
      </c>
      <c r="EA475" s="188" t="str">
        <f t="shared" si="98"/>
        <v/>
      </c>
      <c r="EB475" s="188" t="str">
        <f t="shared" si="98"/>
        <v/>
      </c>
      <c r="EC475" s="188" t="str">
        <f t="shared" ref="EC475:EK490" si="100">IF(ISERROR(BY475/T53),"",BY475/T53)</f>
        <v/>
      </c>
      <c r="ED475" s="188" t="str">
        <f t="shared" si="100"/>
        <v/>
      </c>
      <c r="EE475" s="188" t="str">
        <f t="shared" si="100"/>
        <v/>
      </c>
      <c r="EF475" s="188" t="str">
        <f t="shared" si="100"/>
        <v/>
      </c>
      <c r="EG475" s="188" t="str">
        <f t="shared" si="100"/>
        <v/>
      </c>
      <c r="EH475" s="188" t="str">
        <f t="shared" si="100"/>
        <v/>
      </c>
      <c r="EI475" s="188" t="str">
        <f t="shared" si="100"/>
        <v/>
      </c>
      <c r="EJ475" s="188" t="str">
        <f t="shared" si="100"/>
        <v/>
      </c>
      <c r="EK475" s="188" t="str">
        <f t="shared" si="100"/>
        <v/>
      </c>
    </row>
    <row r="476" spans="1:141" x14ac:dyDescent="0.3">
      <c r="B476" s="1">
        <v>12</v>
      </c>
      <c r="C476" s="175"/>
      <c r="D476" s="175"/>
      <c r="E476" s="175"/>
      <c r="F476" s="175"/>
      <c r="G476" s="175"/>
      <c r="H476" s="175"/>
      <c r="I476" s="175"/>
      <c r="J476" s="175"/>
      <c r="K476" s="175"/>
      <c r="L476" s="175"/>
      <c r="M476" s="175"/>
      <c r="N476" s="175"/>
      <c r="O476" s="175">
        <f t="shared" si="96"/>
        <v>2.1417032736870123E-3</v>
      </c>
      <c r="P476" s="175">
        <f t="shared" si="96"/>
        <v>2.1417032736870123E-3</v>
      </c>
      <c r="Q476" s="175">
        <f t="shared" si="96"/>
        <v>2.1417032736870123E-3</v>
      </c>
      <c r="R476" s="175">
        <f t="shared" si="96"/>
        <v>2.1417032736870123E-3</v>
      </c>
      <c r="S476" s="175">
        <f t="shared" si="96"/>
        <v>3.2206630912017019E-3</v>
      </c>
      <c r="T476" s="175">
        <f t="shared" si="96"/>
        <v>3.2302504361468062E-3</v>
      </c>
      <c r="U476" s="175">
        <f t="shared" si="96"/>
        <v>3.2398377810919097E-3</v>
      </c>
      <c r="V476" s="175">
        <f t="shared" si="96"/>
        <v>3.2494251260370135E-3</v>
      </c>
      <c r="W476" s="175">
        <f t="shared" si="96"/>
        <v>3.2590124709821178E-3</v>
      </c>
      <c r="X476" s="175">
        <f t="shared" si="96"/>
        <v>3.1960087365106252E-3</v>
      </c>
      <c r="Y476" s="175">
        <f t="shared" si="96"/>
        <v>3.2053831597897257E-3</v>
      </c>
      <c r="Z476" s="175">
        <f t="shared" si="96"/>
        <v>3.2147575830688271E-3</v>
      </c>
      <c r="AA476" s="175">
        <f t="shared" si="96"/>
        <v>3.2241320063479276E-3</v>
      </c>
      <c r="AB476" s="175">
        <f t="shared" si="96"/>
        <v>3.2335064296270281E-3</v>
      </c>
      <c r="AC476" s="155"/>
      <c r="AD476" s="155"/>
      <c r="AE476" s="155"/>
      <c r="AF476" s="155"/>
      <c r="AG476" s="174">
        <f>D476*D54*PRODUCT($CJ476:CJ476)</f>
        <v>0</v>
      </c>
      <c r="AH476" s="174">
        <f>E476*E54*PRODUCT($CJ476:CK476)</f>
        <v>0</v>
      </c>
      <c r="AI476" s="174">
        <f>F476*F54*PRODUCT($CJ476:CL476)</f>
        <v>0</v>
      </c>
      <c r="AJ476" s="174">
        <f>G476*G54*PRODUCT($CJ476:CM476)</f>
        <v>0</v>
      </c>
      <c r="AK476" s="174">
        <f>H476*H54*PRODUCT($CJ476:CN476)</f>
        <v>0</v>
      </c>
      <c r="AL476" s="174">
        <f>I476*I54*PRODUCT($CJ476:CO476)</f>
        <v>0</v>
      </c>
      <c r="AM476" s="174">
        <f>J476*J54*PRODUCT($CJ476:CP476)</f>
        <v>0</v>
      </c>
      <c r="AN476" s="174">
        <f>K476*K54*PRODUCT($CJ476:CQ476)</f>
        <v>0</v>
      </c>
      <c r="AO476" s="174">
        <f>L476*L54*PRODUCT($CJ476:CR476)</f>
        <v>0</v>
      </c>
      <c r="AP476" s="174">
        <f>M476*M54*PRODUCT($CJ476:CS476)</f>
        <v>0</v>
      </c>
      <c r="AQ476" s="174">
        <f>N476*N54*PRODUCT($CJ476:CT476)</f>
        <v>0</v>
      </c>
      <c r="AR476" s="174">
        <f>O476*O54*PRODUCT($CJ476:CU476)</f>
        <v>0</v>
      </c>
      <c r="AS476" s="174">
        <f>P476*P54*PRODUCT($CJ476:CV476)</f>
        <v>0</v>
      </c>
      <c r="AT476" s="174">
        <f>Q476*Q54*PRODUCT($CJ476:CW476)</f>
        <v>0</v>
      </c>
      <c r="AU476" s="174">
        <f>R476*R54*PRODUCT($CJ476:CX476)</f>
        <v>0</v>
      </c>
      <c r="AV476" s="174">
        <f>S476*S54*PRODUCT($CJ476:CY476)</f>
        <v>0</v>
      </c>
      <c r="AW476" s="174">
        <f>T476*T54*PRODUCT($CJ476:CZ476)</f>
        <v>0</v>
      </c>
      <c r="AX476" s="174">
        <f>U476*U54*PRODUCT($CJ476:DA476)</f>
        <v>0</v>
      </c>
      <c r="AY476" s="174">
        <f>V476*V54*PRODUCT($CJ476:DB476)</f>
        <v>0</v>
      </c>
      <c r="AZ476" s="174">
        <f>W476*W54*PRODUCT($CJ476:DC476)</f>
        <v>0</v>
      </c>
      <c r="BA476" s="174">
        <f>X476*X54*PRODUCT($CJ476:DD476)</f>
        <v>0</v>
      </c>
      <c r="BB476" s="174">
        <f>Y476*Y54*PRODUCT($CJ476:DE476)</f>
        <v>0</v>
      </c>
      <c r="BC476" s="174">
        <f>Z476*Z54*PRODUCT($CJ476:DF476)</f>
        <v>0</v>
      </c>
      <c r="BD476" s="174">
        <f>AA476*AA54*PRODUCT($CJ476:DG476)</f>
        <v>0</v>
      </c>
      <c r="BE476" s="174">
        <f>AB476*AB54*PRODUCT($CJ476:DH476)</f>
        <v>0</v>
      </c>
      <c r="BF476" s="93"/>
      <c r="BG476" s="93"/>
      <c r="BH476" s="93"/>
      <c r="BI476" s="169">
        <f>SUM($AF476:AG476)-SUM($AF508:AG508)-SUM($C508:D508)-SUM($BH508:BI508)</f>
        <v>0</v>
      </c>
      <c r="BJ476" s="169">
        <f>SUM($AF476:AH476)-SUM($AF508:AH508)-SUM($C508:E508)-SUM($BH508:BJ508)</f>
        <v>0</v>
      </c>
      <c r="BK476" s="169">
        <f>SUM($AF476:AI476)-SUM($AF508:AI508)-SUM($C508:F508)-SUM($BH508:BK508)</f>
        <v>0</v>
      </c>
      <c r="BL476" s="169">
        <f>SUM($AF476:AJ476)-SUM($AF508:AJ508)-SUM($C508:G508)-SUM($BH508:BL508)</f>
        <v>0</v>
      </c>
      <c r="BM476" s="169">
        <f>SUM($AF476:AK476)-SUM($AF508:AK508)-SUM($C508:H508)-SUM($BH508:BM508)</f>
        <v>0</v>
      </c>
      <c r="BN476" s="169">
        <f>SUM($AF476:AL476)-SUM($AF508:AL508)-SUM($C508:I508)-SUM($BH508:BN508)</f>
        <v>0</v>
      </c>
      <c r="BO476" s="169">
        <f>SUM($AF476:AM476)-SUM($AF508:AM508)-SUM($C508:J508)-SUM($BH508:BO508)</f>
        <v>0</v>
      </c>
      <c r="BP476" s="169">
        <f>SUM($AF476:AN476)-SUM($AF508:AN508)-SUM($C508:K508)-SUM($BH508:BP508)</f>
        <v>0</v>
      </c>
      <c r="BQ476" s="169">
        <f>SUM($AF476:AO476)-SUM($AF508:AO508)-SUM($C508:L508)-SUM($BH508:BQ508)</f>
        <v>0</v>
      </c>
      <c r="BR476" s="169">
        <f>SUM($AF476:AP476)-SUM($AF508:AP508)-SUM($C508:M508)-SUM($BH508:BR508)</f>
        <v>0</v>
      </c>
      <c r="BS476" s="169">
        <f>SUM($AF476:AQ476)-SUM($AF508:AQ508)-SUM($C508:N508)-SUM($BH508:BS508)</f>
        <v>0</v>
      </c>
      <c r="BT476" s="169">
        <f>SUM($AF476:AR476)-SUM($AF508:AR508)-SUM($C508:O508)-SUM($BH508:BT508)</f>
        <v>0</v>
      </c>
      <c r="BU476" s="169">
        <f>SUM($AF476:AS476)-SUM($AF508:AS508)-SUM($C508:P508)-SUM($BH508:BU508)</f>
        <v>0</v>
      </c>
      <c r="BV476" s="169">
        <f>SUM($AF476:AT476)-SUM($AF508:AT508)-SUM($C508:Q508)-SUM($BH508:BV508)</f>
        <v>0</v>
      </c>
      <c r="BW476" s="169">
        <f>SUM($AF476:AU476)-SUM($AF508:AU508)-SUM($C508:R508)-SUM($BH508:BW508)</f>
        <v>0</v>
      </c>
      <c r="BX476" s="169">
        <f>SUM($AF476:AV476)-SUM($AF508:AV508)-SUM($C508:S508)-SUM($BH508:BX508)</f>
        <v>0</v>
      </c>
      <c r="BY476" s="169">
        <f>SUM($AF476:AW476)-SUM($AF508:AW508)-SUM($C508:T508)-SUM($BH508:BY508)</f>
        <v>0</v>
      </c>
      <c r="BZ476" s="169">
        <f>SUM($AF476:AX476)-SUM($AF508:AX508)-SUM($C508:U508)-SUM($BH508:BZ508)</f>
        <v>0</v>
      </c>
      <c r="CA476" s="169">
        <f>SUM($AF476:AY476)-SUM($AF508:AY508)-SUM($C508:V508)-SUM($BH508:CA508)</f>
        <v>0</v>
      </c>
      <c r="CB476" s="169">
        <f>SUM($AF476:AZ476)-SUM($AF508:AZ508)-SUM($C508:W508)-SUM($BH508:CB508)</f>
        <v>0</v>
      </c>
      <c r="CC476" s="169">
        <f>SUM($AF476:BA476)-SUM($AF508:BA508)-SUM($C508:X508)-SUM($BH508:CC508)</f>
        <v>0</v>
      </c>
      <c r="CD476" s="169">
        <f>SUM($AF476:BB476)-SUM($AF508:BB508)-SUM($C508:Y508)-SUM($BH508:CD508)</f>
        <v>0</v>
      </c>
      <c r="CE476" s="169">
        <f>SUM($AF476:BC476)-SUM($AF508:BC508)-SUM($C508:Z508)-SUM($BH508:CE508)</f>
        <v>0</v>
      </c>
      <c r="CF476" s="169">
        <f>SUM($AF476:BD476)-SUM($AF508:BD508)-SUM($C508:AA508)-SUM($BH508:CF508)</f>
        <v>0</v>
      </c>
      <c r="CG476" s="169">
        <f>SUM($AF476:BE476)-SUM($AF508:BE508)-SUM($C508:AB508)-SUM($BH508:CG508)</f>
        <v>0</v>
      </c>
      <c r="CH476" s="52"/>
      <c r="CI476" s="52"/>
      <c r="CJ476" s="67"/>
      <c r="CK476" s="67"/>
      <c r="CL476" s="67"/>
      <c r="CM476" s="67"/>
      <c r="CN476" s="67"/>
      <c r="CO476" s="67"/>
      <c r="CP476" s="67"/>
      <c r="CQ476" s="67"/>
      <c r="CR476" s="67"/>
      <c r="CS476" s="67"/>
      <c r="CT476" s="67"/>
      <c r="CU476" s="67">
        <f>1-N476</f>
        <v>1</v>
      </c>
      <c r="CV476" s="67">
        <f t="shared" si="97"/>
        <v>0.99785829672631299</v>
      </c>
      <c r="CW476" s="67">
        <f t="shared" si="97"/>
        <v>0.99785829672631299</v>
      </c>
      <c r="CX476" s="67">
        <f t="shared" si="97"/>
        <v>0.99785829672631299</v>
      </c>
      <c r="CY476" s="67">
        <f t="shared" si="97"/>
        <v>0.99785829672631299</v>
      </c>
      <c r="CZ476" s="67">
        <f t="shared" si="97"/>
        <v>0.99677933690879827</v>
      </c>
      <c r="DA476" s="67">
        <f t="shared" si="97"/>
        <v>0.99676974956385322</v>
      </c>
      <c r="DB476" s="67">
        <f t="shared" si="97"/>
        <v>0.99676016221890806</v>
      </c>
      <c r="DC476" s="67">
        <f t="shared" si="97"/>
        <v>0.99675057487396301</v>
      </c>
      <c r="DD476" s="67">
        <f t="shared" si="97"/>
        <v>0.99674098752901785</v>
      </c>
      <c r="DE476" s="67">
        <f t="shared" si="97"/>
        <v>0.9968039912634894</v>
      </c>
      <c r="DF476" s="67">
        <f t="shared" si="97"/>
        <v>0.99679461684021031</v>
      </c>
      <c r="DG476" s="67">
        <f t="shared" si="97"/>
        <v>0.99678524241693123</v>
      </c>
      <c r="DH476" s="67">
        <f t="shared" si="97"/>
        <v>0.99677586799365203</v>
      </c>
      <c r="DI476" s="67">
        <f t="shared" si="97"/>
        <v>0.99676649357037295</v>
      </c>
      <c r="DL476" s="53"/>
      <c r="DM476" s="188" t="str">
        <f t="shared" si="99"/>
        <v/>
      </c>
      <c r="DN476" s="188" t="str">
        <f t="shared" si="99"/>
        <v/>
      </c>
      <c r="DO476" s="188" t="str">
        <f t="shared" si="99"/>
        <v/>
      </c>
      <c r="DP476" s="188" t="str">
        <f t="shared" si="99"/>
        <v/>
      </c>
      <c r="DQ476" s="188" t="str">
        <f t="shared" si="99"/>
        <v/>
      </c>
      <c r="DR476" s="188" t="str">
        <f t="shared" si="99"/>
        <v/>
      </c>
      <c r="DS476" s="188" t="str">
        <f t="shared" si="99"/>
        <v/>
      </c>
      <c r="DT476" s="188" t="str">
        <f t="shared" si="99"/>
        <v/>
      </c>
      <c r="DU476" s="188" t="str">
        <f t="shared" si="99"/>
        <v/>
      </c>
      <c r="DV476" s="188" t="str">
        <f t="shared" si="99"/>
        <v/>
      </c>
      <c r="DW476" s="188" t="str">
        <f t="shared" si="99"/>
        <v/>
      </c>
      <c r="DX476" s="188" t="str">
        <f t="shared" si="99"/>
        <v/>
      </c>
      <c r="DY476" s="188" t="str">
        <f t="shared" si="99"/>
        <v/>
      </c>
      <c r="DZ476" s="188" t="str">
        <f t="shared" si="99"/>
        <v/>
      </c>
      <c r="EA476" s="188" t="str">
        <f t="shared" si="99"/>
        <v/>
      </c>
      <c r="EB476" s="188" t="str">
        <f t="shared" si="99"/>
        <v/>
      </c>
      <c r="EC476" s="188" t="str">
        <f t="shared" si="100"/>
        <v/>
      </c>
      <c r="ED476" s="188" t="str">
        <f t="shared" si="100"/>
        <v/>
      </c>
      <c r="EE476" s="188" t="str">
        <f t="shared" si="100"/>
        <v/>
      </c>
      <c r="EF476" s="188" t="str">
        <f t="shared" si="100"/>
        <v/>
      </c>
      <c r="EG476" s="188" t="str">
        <f t="shared" si="100"/>
        <v/>
      </c>
      <c r="EH476" s="188" t="str">
        <f t="shared" si="100"/>
        <v/>
      </c>
      <c r="EI476" s="188" t="str">
        <f t="shared" si="100"/>
        <v/>
      </c>
      <c r="EJ476" s="188" t="str">
        <f t="shared" si="100"/>
        <v/>
      </c>
      <c r="EK476" s="188" t="str">
        <f t="shared" si="100"/>
        <v/>
      </c>
    </row>
    <row r="477" spans="1:141" x14ac:dyDescent="0.3">
      <c r="B477" s="1">
        <v>13</v>
      </c>
      <c r="C477" s="175"/>
      <c r="D477" s="175"/>
      <c r="E477" s="175"/>
      <c r="F477" s="175"/>
      <c r="G477" s="175"/>
      <c r="H477" s="175"/>
      <c r="I477" s="175"/>
      <c r="J477" s="175"/>
      <c r="K477" s="175"/>
      <c r="L477" s="175"/>
      <c r="M477" s="175"/>
      <c r="N477" s="175"/>
      <c r="O477" s="175"/>
      <c r="P477" s="175">
        <f t="shared" si="96"/>
        <v>2.1417032736870123E-3</v>
      </c>
      <c r="Q477" s="175">
        <f t="shared" si="96"/>
        <v>2.1417032736870123E-3</v>
      </c>
      <c r="R477" s="175">
        <f t="shared" si="96"/>
        <v>2.1417032736870123E-3</v>
      </c>
      <c r="S477" s="175">
        <f t="shared" si="96"/>
        <v>2.1417032736870123E-3</v>
      </c>
      <c r="T477" s="175">
        <f t="shared" si="96"/>
        <v>3.2206630912017019E-3</v>
      </c>
      <c r="U477" s="175">
        <f t="shared" si="96"/>
        <v>3.2302504361468062E-3</v>
      </c>
      <c r="V477" s="175">
        <f t="shared" si="96"/>
        <v>3.2398377810919097E-3</v>
      </c>
      <c r="W477" s="175">
        <f t="shared" si="96"/>
        <v>3.2494251260370135E-3</v>
      </c>
      <c r="X477" s="175">
        <f t="shared" si="96"/>
        <v>3.2590124709821178E-3</v>
      </c>
      <c r="Y477" s="175">
        <f t="shared" si="96"/>
        <v>3.1960087365106252E-3</v>
      </c>
      <c r="Z477" s="175">
        <f t="shared" si="96"/>
        <v>3.2053831597897257E-3</v>
      </c>
      <c r="AA477" s="175">
        <f t="shared" si="96"/>
        <v>3.2147575830688271E-3</v>
      </c>
      <c r="AB477" s="175">
        <f t="shared" si="96"/>
        <v>3.2241320063479276E-3</v>
      </c>
      <c r="AC477" s="155"/>
      <c r="AD477" s="155"/>
      <c r="AE477" s="155"/>
      <c r="AF477" s="155"/>
      <c r="AG477" s="174">
        <f>D477*D55*PRODUCT($CJ477:CJ477)</f>
        <v>0</v>
      </c>
      <c r="AH477" s="174">
        <f>E477*E55*PRODUCT($CJ477:CK477)</f>
        <v>0</v>
      </c>
      <c r="AI477" s="174">
        <f>F477*F55*PRODUCT($CJ477:CL477)</f>
        <v>0</v>
      </c>
      <c r="AJ477" s="174">
        <f>G477*G55*PRODUCT($CJ477:CM477)</f>
        <v>0</v>
      </c>
      <c r="AK477" s="174">
        <f>H477*H55*PRODUCT($CJ477:CN477)</f>
        <v>0</v>
      </c>
      <c r="AL477" s="174">
        <f>I477*I55*PRODUCT($CJ477:CO477)</f>
        <v>0</v>
      </c>
      <c r="AM477" s="174">
        <f>J477*J55*PRODUCT($CJ477:CP477)</f>
        <v>0</v>
      </c>
      <c r="AN477" s="174">
        <f>K477*K55*PRODUCT($CJ477:CQ477)</f>
        <v>0</v>
      </c>
      <c r="AO477" s="174">
        <f>L477*L55*PRODUCT($CJ477:CR477)</f>
        <v>0</v>
      </c>
      <c r="AP477" s="174">
        <f>M477*M55*PRODUCT($CJ477:CS477)</f>
        <v>0</v>
      </c>
      <c r="AQ477" s="174">
        <f>N477*N55*PRODUCT($CJ477:CT477)</f>
        <v>0</v>
      </c>
      <c r="AR477" s="174">
        <f>O477*O55*PRODUCT($CJ477:CU477)</f>
        <v>0</v>
      </c>
      <c r="AS477" s="174">
        <f>P477*P55*PRODUCT($CJ477:CV477)</f>
        <v>0</v>
      </c>
      <c r="AT477" s="174">
        <f>Q477*Q55*PRODUCT($CJ477:CW477)</f>
        <v>0</v>
      </c>
      <c r="AU477" s="174">
        <f>R477*R55*PRODUCT($CJ477:CX477)</f>
        <v>0</v>
      </c>
      <c r="AV477" s="174">
        <f>S477*S55*PRODUCT($CJ477:CY477)</f>
        <v>0</v>
      </c>
      <c r="AW477" s="174">
        <f>T477*T55*PRODUCT($CJ477:CZ477)</f>
        <v>0</v>
      </c>
      <c r="AX477" s="174">
        <f>U477*U55*PRODUCT($CJ477:DA477)</f>
        <v>0</v>
      </c>
      <c r="AY477" s="174">
        <f>V477*V55*PRODUCT($CJ477:DB477)</f>
        <v>0</v>
      </c>
      <c r="AZ477" s="174">
        <f>W477*W55*PRODUCT($CJ477:DC477)</f>
        <v>0</v>
      </c>
      <c r="BA477" s="174">
        <f>X477*X55*PRODUCT($CJ477:DD477)</f>
        <v>0</v>
      </c>
      <c r="BB477" s="174">
        <f>Y477*Y55*PRODUCT($CJ477:DE477)</f>
        <v>0</v>
      </c>
      <c r="BC477" s="174">
        <f>Z477*Z55*PRODUCT($CJ477:DF477)</f>
        <v>0</v>
      </c>
      <c r="BD477" s="174">
        <f>AA477*AA55*PRODUCT($CJ477:DG477)</f>
        <v>0</v>
      </c>
      <c r="BE477" s="174">
        <f>AB477*AB55*PRODUCT($CJ477:DH477)</f>
        <v>0</v>
      </c>
      <c r="BF477" s="93"/>
      <c r="BG477" s="93"/>
      <c r="BH477" s="93"/>
      <c r="BI477" s="169">
        <f>SUM($AF477:AG477)-SUM($AF509:AG509)-SUM($C509:D509)-SUM($BH509:BI509)</f>
        <v>0</v>
      </c>
      <c r="BJ477" s="169">
        <f>SUM($AF477:AH477)-SUM($AF509:AH509)-SUM($C509:E509)-SUM($BH509:BJ509)</f>
        <v>0</v>
      </c>
      <c r="BK477" s="169">
        <f>SUM($AF477:AI477)-SUM($AF509:AI509)-SUM($C509:F509)-SUM($BH509:BK509)</f>
        <v>0</v>
      </c>
      <c r="BL477" s="169">
        <f>SUM($AF477:AJ477)-SUM($AF509:AJ509)-SUM($C509:G509)-SUM($BH509:BL509)</f>
        <v>0</v>
      </c>
      <c r="BM477" s="169">
        <f>SUM($AF477:AK477)-SUM($AF509:AK509)-SUM($C509:H509)-SUM($BH509:BM509)</f>
        <v>0</v>
      </c>
      <c r="BN477" s="169">
        <f>SUM($AF477:AL477)-SUM($AF509:AL509)-SUM($C509:I509)-SUM($BH509:BN509)</f>
        <v>0</v>
      </c>
      <c r="BO477" s="169">
        <f>SUM($AF477:AM477)-SUM($AF509:AM509)-SUM($C509:J509)-SUM($BH509:BO509)</f>
        <v>0</v>
      </c>
      <c r="BP477" s="169">
        <f>SUM($AF477:AN477)-SUM($AF509:AN509)-SUM($C509:K509)-SUM($BH509:BP509)</f>
        <v>0</v>
      </c>
      <c r="BQ477" s="169">
        <f>SUM($AF477:AO477)-SUM($AF509:AO509)-SUM($C509:L509)-SUM($BH509:BQ509)</f>
        <v>0</v>
      </c>
      <c r="BR477" s="169">
        <f>SUM($AF477:AP477)-SUM($AF509:AP509)-SUM($C509:M509)-SUM($BH509:BR509)</f>
        <v>0</v>
      </c>
      <c r="BS477" s="169">
        <f>SUM($AF477:AQ477)-SUM($AF509:AQ509)-SUM($C509:N509)-SUM($BH509:BS509)</f>
        <v>0</v>
      </c>
      <c r="BT477" s="169">
        <f>SUM($AF477:AR477)-SUM($AF509:AR509)-SUM($C509:O509)-SUM($BH509:BT509)</f>
        <v>0</v>
      </c>
      <c r="BU477" s="169">
        <f>SUM($AF477:AS477)-SUM($AF509:AS509)-SUM($C509:P509)-SUM($BH509:BU509)</f>
        <v>0</v>
      </c>
      <c r="BV477" s="169">
        <f>SUM($AF477:AT477)-SUM($AF509:AT509)-SUM($C509:Q509)-SUM($BH509:BV509)</f>
        <v>0</v>
      </c>
      <c r="BW477" s="169">
        <f>SUM($AF477:AU477)-SUM($AF509:AU509)-SUM($C509:R509)-SUM($BH509:BW509)</f>
        <v>0</v>
      </c>
      <c r="BX477" s="169">
        <f>SUM($AF477:AV477)-SUM($AF509:AV509)-SUM($C509:S509)-SUM($BH509:BX509)</f>
        <v>0</v>
      </c>
      <c r="BY477" s="169">
        <f>SUM($AF477:AW477)-SUM($AF509:AW509)-SUM($C509:T509)-SUM($BH509:BY509)</f>
        <v>0</v>
      </c>
      <c r="BZ477" s="169">
        <f>SUM($AF477:AX477)-SUM($AF509:AX509)-SUM($C509:U509)-SUM($BH509:BZ509)</f>
        <v>0</v>
      </c>
      <c r="CA477" s="169">
        <f>SUM($AF477:AY477)-SUM($AF509:AY509)-SUM($C509:V509)-SUM($BH509:CA509)</f>
        <v>0</v>
      </c>
      <c r="CB477" s="169">
        <f>SUM($AF477:AZ477)-SUM($AF509:AZ509)-SUM($C509:W509)-SUM($BH509:CB509)</f>
        <v>0</v>
      </c>
      <c r="CC477" s="169">
        <f>SUM($AF477:BA477)-SUM($AF509:BA509)-SUM($C509:X509)-SUM($BH509:CC509)</f>
        <v>0</v>
      </c>
      <c r="CD477" s="169">
        <f>SUM($AF477:BB477)-SUM($AF509:BB509)-SUM($C509:Y509)-SUM($BH509:CD509)</f>
        <v>0</v>
      </c>
      <c r="CE477" s="169">
        <f>SUM($AF477:BC477)-SUM($AF509:BC509)-SUM($C509:Z509)-SUM($BH509:CE509)</f>
        <v>0</v>
      </c>
      <c r="CF477" s="169">
        <f>SUM($AF477:BD477)-SUM($AF509:BD509)-SUM($C509:AA509)-SUM($BH509:CF509)</f>
        <v>0</v>
      </c>
      <c r="CG477" s="169">
        <f>SUM($AF477:BE477)-SUM($AF509:BE509)-SUM($C509:AB509)-SUM($BH509:CG509)</f>
        <v>0</v>
      </c>
      <c r="CH477" s="52"/>
      <c r="CI477" s="52"/>
      <c r="CJ477" s="67"/>
      <c r="CK477" s="67"/>
      <c r="CL477" s="67"/>
      <c r="CM477" s="67"/>
      <c r="CN477" s="67"/>
      <c r="CO477" s="67"/>
      <c r="CP477" s="67"/>
      <c r="CQ477" s="67"/>
      <c r="CR477" s="67"/>
      <c r="CS477" s="67"/>
      <c r="CT477" s="67"/>
      <c r="CU477" s="67"/>
      <c r="CV477" s="67">
        <f>1-O477</f>
        <v>1</v>
      </c>
      <c r="CW477" s="67">
        <f t="shared" si="97"/>
        <v>0.99785829672631299</v>
      </c>
      <c r="CX477" s="67">
        <f t="shared" si="97"/>
        <v>0.99785829672631299</v>
      </c>
      <c r="CY477" s="67">
        <f t="shared" si="97"/>
        <v>0.99785829672631299</v>
      </c>
      <c r="CZ477" s="67">
        <f t="shared" si="97"/>
        <v>0.99785829672631299</v>
      </c>
      <c r="DA477" s="67">
        <f t="shared" si="97"/>
        <v>0.99677933690879827</v>
      </c>
      <c r="DB477" s="67">
        <f t="shared" si="97"/>
        <v>0.99676974956385322</v>
      </c>
      <c r="DC477" s="67">
        <f t="shared" si="97"/>
        <v>0.99676016221890806</v>
      </c>
      <c r="DD477" s="67">
        <f t="shared" si="97"/>
        <v>0.99675057487396301</v>
      </c>
      <c r="DE477" s="67">
        <f t="shared" si="97"/>
        <v>0.99674098752901785</v>
      </c>
      <c r="DF477" s="67">
        <f t="shared" si="97"/>
        <v>0.9968039912634894</v>
      </c>
      <c r="DG477" s="67">
        <f t="shared" si="97"/>
        <v>0.99679461684021031</v>
      </c>
      <c r="DH477" s="67">
        <f t="shared" si="97"/>
        <v>0.99678524241693123</v>
      </c>
      <c r="DI477" s="67">
        <f t="shared" si="97"/>
        <v>0.99677586799365203</v>
      </c>
      <c r="DL477" s="53"/>
      <c r="DM477" s="188" t="str">
        <f t="shared" si="99"/>
        <v/>
      </c>
      <c r="DN477" s="188" t="str">
        <f t="shared" si="99"/>
        <v/>
      </c>
      <c r="DO477" s="188" t="str">
        <f t="shared" si="99"/>
        <v/>
      </c>
      <c r="DP477" s="188" t="str">
        <f t="shared" si="99"/>
        <v/>
      </c>
      <c r="DQ477" s="188" t="str">
        <f t="shared" si="99"/>
        <v/>
      </c>
      <c r="DR477" s="188" t="str">
        <f t="shared" si="99"/>
        <v/>
      </c>
      <c r="DS477" s="188" t="str">
        <f t="shared" si="99"/>
        <v/>
      </c>
      <c r="DT477" s="188" t="str">
        <f t="shared" si="99"/>
        <v/>
      </c>
      <c r="DU477" s="188" t="str">
        <f t="shared" si="99"/>
        <v/>
      </c>
      <c r="DV477" s="188" t="str">
        <f t="shared" si="99"/>
        <v/>
      </c>
      <c r="DW477" s="188" t="str">
        <f t="shared" si="99"/>
        <v/>
      </c>
      <c r="DX477" s="188" t="str">
        <f t="shared" si="99"/>
        <v/>
      </c>
      <c r="DY477" s="188" t="str">
        <f t="shared" si="99"/>
        <v/>
      </c>
      <c r="DZ477" s="188" t="str">
        <f t="shared" si="99"/>
        <v/>
      </c>
      <c r="EA477" s="188" t="str">
        <f t="shared" si="99"/>
        <v/>
      </c>
      <c r="EB477" s="188" t="str">
        <f t="shared" si="99"/>
        <v/>
      </c>
      <c r="EC477" s="188" t="str">
        <f t="shared" si="100"/>
        <v/>
      </c>
      <c r="ED477" s="188" t="str">
        <f t="shared" si="100"/>
        <v/>
      </c>
      <c r="EE477" s="188" t="str">
        <f t="shared" si="100"/>
        <v/>
      </c>
      <c r="EF477" s="188" t="str">
        <f t="shared" si="100"/>
        <v/>
      </c>
      <c r="EG477" s="188" t="str">
        <f t="shared" si="100"/>
        <v/>
      </c>
      <c r="EH477" s="188" t="str">
        <f t="shared" si="100"/>
        <v/>
      </c>
      <c r="EI477" s="188" t="str">
        <f t="shared" si="100"/>
        <v/>
      </c>
      <c r="EJ477" s="188" t="str">
        <f t="shared" si="100"/>
        <v/>
      </c>
      <c r="EK477" s="188" t="str">
        <f t="shared" si="100"/>
        <v/>
      </c>
    </row>
    <row r="478" spans="1:141" x14ac:dyDescent="0.3">
      <c r="B478" s="1">
        <v>14</v>
      </c>
      <c r="C478" s="175"/>
      <c r="D478" s="175"/>
      <c r="E478" s="175"/>
      <c r="F478" s="175"/>
      <c r="G478" s="175"/>
      <c r="H478" s="175"/>
      <c r="I478" s="175"/>
      <c r="J478" s="175"/>
      <c r="K478" s="175"/>
      <c r="L478" s="175"/>
      <c r="M478" s="175"/>
      <c r="N478" s="175"/>
      <c r="O478" s="175"/>
      <c r="P478" s="175"/>
      <c r="Q478" s="175">
        <f t="shared" si="96"/>
        <v>2.1417032736870123E-3</v>
      </c>
      <c r="R478" s="175">
        <f t="shared" si="96"/>
        <v>2.1417032736870123E-3</v>
      </c>
      <c r="S478" s="175">
        <f t="shared" si="96"/>
        <v>2.1417032736870123E-3</v>
      </c>
      <c r="T478" s="175">
        <f t="shared" si="96"/>
        <v>2.1417032736870123E-3</v>
      </c>
      <c r="U478" s="175">
        <f t="shared" si="96"/>
        <v>3.2206630912017019E-3</v>
      </c>
      <c r="V478" s="175">
        <f t="shared" si="96"/>
        <v>3.2302504361468062E-3</v>
      </c>
      <c r="W478" s="175">
        <f t="shared" si="96"/>
        <v>3.2398377810919097E-3</v>
      </c>
      <c r="X478" s="175">
        <f t="shared" si="96"/>
        <v>3.2494251260370135E-3</v>
      </c>
      <c r="Y478" s="175">
        <f>VLOOKUP(X90,BRInc,$A$4,FALSE)*(1+((VLOOKUP(X90,BrRisk,$A$4,FALSE)-1)*MAX(0,BA122-BaselineBMI)))</f>
        <v>3.2590124709821178E-3</v>
      </c>
      <c r="Z478" s="175">
        <f>VLOOKUP(Y90,BRInc,$A$4,FALSE)*(1+((VLOOKUP(Y90,BrRisk,$A$4,FALSE)-1)*MAX(0,BB122-BaselineBMI)))</f>
        <v>3.1960087365106252E-3</v>
      </c>
      <c r="AA478" s="175">
        <f>VLOOKUP(Z90,BRInc,$A$4,FALSE)*(1+((VLOOKUP(Z90,BrRisk,$A$4,FALSE)-1)*MAX(0,BC122-BaselineBMI)))</f>
        <v>3.2053831597897257E-3</v>
      </c>
      <c r="AB478" s="175">
        <f>VLOOKUP(AA90,BRInc,$A$4,FALSE)*(1+((VLOOKUP(AA90,BrRisk,$A$4,FALSE)-1)*MAX(0,BD122-BaselineBMI)))</f>
        <v>3.2147575830688271E-3</v>
      </c>
      <c r="AC478" s="155"/>
      <c r="AD478" s="155"/>
      <c r="AE478" s="155"/>
      <c r="AF478" s="155"/>
      <c r="AG478" s="174">
        <f>D478*D56*PRODUCT($CJ478:CJ478)</f>
        <v>0</v>
      </c>
      <c r="AH478" s="174">
        <f>E478*E56*PRODUCT($CJ478:CK478)</f>
        <v>0</v>
      </c>
      <c r="AI478" s="174">
        <f>F478*F56*PRODUCT($CJ478:CL478)</f>
        <v>0</v>
      </c>
      <c r="AJ478" s="174">
        <f>G478*G56*PRODUCT($CJ478:CM478)</f>
        <v>0</v>
      </c>
      <c r="AK478" s="174">
        <f>H478*H56*PRODUCT($CJ478:CN478)</f>
        <v>0</v>
      </c>
      <c r="AL478" s="174">
        <f>I478*I56*PRODUCT($CJ478:CO478)</f>
        <v>0</v>
      </c>
      <c r="AM478" s="174">
        <f>J478*J56*PRODUCT($CJ478:CP478)</f>
        <v>0</v>
      </c>
      <c r="AN478" s="174">
        <f>K478*K56*PRODUCT($CJ478:CQ478)</f>
        <v>0</v>
      </c>
      <c r="AO478" s="174">
        <f>L478*L56*PRODUCT($CJ478:CR478)</f>
        <v>0</v>
      </c>
      <c r="AP478" s="174">
        <f>M478*M56*PRODUCT($CJ478:CS478)</f>
        <v>0</v>
      </c>
      <c r="AQ478" s="174">
        <f>N478*N56*PRODUCT($CJ478:CT478)</f>
        <v>0</v>
      </c>
      <c r="AR478" s="174">
        <f>O478*O56*PRODUCT($CJ478:CU478)</f>
        <v>0</v>
      </c>
      <c r="AS478" s="174">
        <f>P478*P56*PRODUCT($CJ478:CV478)</f>
        <v>0</v>
      </c>
      <c r="AT478" s="174">
        <f>Q478*Q56*PRODUCT($CJ478:CW478)</f>
        <v>0</v>
      </c>
      <c r="AU478" s="174">
        <f>R478*R56*PRODUCT($CJ478:CX478)</f>
        <v>0</v>
      </c>
      <c r="AV478" s="174">
        <f>S478*S56*PRODUCT($CJ478:CY478)</f>
        <v>0</v>
      </c>
      <c r="AW478" s="174">
        <f>T478*T56*PRODUCT($CJ478:CZ478)</f>
        <v>0</v>
      </c>
      <c r="AX478" s="174">
        <f>U478*U56*PRODUCT($CJ478:DA478)</f>
        <v>0</v>
      </c>
      <c r="AY478" s="174">
        <f>V478*V56*PRODUCT($CJ478:DB478)</f>
        <v>0</v>
      </c>
      <c r="AZ478" s="174">
        <f>W478*W56*PRODUCT($CJ478:DC478)</f>
        <v>0</v>
      </c>
      <c r="BA478" s="174">
        <f>X478*X56*PRODUCT($CJ478:DD478)</f>
        <v>0</v>
      </c>
      <c r="BB478" s="174">
        <f>Y478*Y56*PRODUCT($CJ478:DE478)</f>
        <v>0</v>
      </c>
      <c r="BC478" s="174">
        <f>Z478*Z56*PRODUCT($CJ478:DF478)</f>
        <v>0</v>
      </c>
      <c r="BD478" s="174">
        <f>AA478*AA56*PRODUCT($CJ478:DG478)</f>
        <v>0</v>
      </c>
      <c r="BE478" s="174">
        <f>AB478*AB56*PRODUCT($CJ478:DH478)</f>
        <v>0</v>
      </c>
      <c r="BF478" s="93"/>
      <c r="BG478" s="93"/>
      <c r="BH478" s="93"/>
      <c r="BI478" s="169">
        <f>SUM($AF478:AG478)-SUM($AF510:AG510)-SUM($C510:D510)-SUM($BH510:BI510)</f>
        <v>0</v>
      </c>
      <c r="BJ478" s="169">
        <f>SUM($AF478:AH478)-SUM($AF510:AH510)-SUM($C510:E510)-SUM($BH510:BJ510)</f>
        <v>0</v>
      </c>
      <c r="BK478" s="169">
        <f>SUM($AF478:AI478)-SUM($AF510:AI510)-SUM($C510:F510)-SUM($BH510:BK510)</f>
        <v>0</v>
      </c>
      <c r="BL478" s="169">
        <f>SUM($AF478:AJ478)-SUM($AF510:AJ510)-SUM($C510:G510)-SUM($BH510:BL510)</f>
        <v>0</v>
      </c>
      <c r="BM478" s="169">
        <f>SUM($AF478:AK478)-SUM($AF510:AK510)-SUM($C510:H510)-SUM($BH510:BM510)</f>
        <v>0</v>
      </c>
      <c r="BN478" s="169">
        <f>SUM($AF478:AL478)-SUM($AF510:AL510)-SUM($C510:I510)-SUM($BH510:BN510)</f>
        <v>0</v>
      </c>
      <c r="BO478" s="169">
        <f>SUM($AF478:AM478)-SUM($AF510:AM510)-SUM($C510:J510)-SUM($BH510:BO510)</f>
        <v>0</v>
      </c>
      <c r="BP478" s="169">
        <f>SUM($AF478:AN478)-SUM($AF510:AN510)-SUM($C510:K510)-SUM($BH510:BP510)</f>
        <v>0</v>
      </c>
      <c r="BQ478" s="169">
        <f>SUM($AF478:AO478)-SUM($AF510:AO510)-SUM($C510:L510)-SUM($BH510:BQ510)</f>
        <v>0</v>
      </c>
      <c r="BR478" s="169">
        <f>SUM($AF478:AP478)-SUM($AF510:AP510)-SUM($C510:M510)-SUM($BH510:BR510)</f>
        <v>0</v>
      </c>
      <c r="BS478" s="169">
        <f>SUM($AF478:AQ478)-SUM($AF510:AQ510)-SUM($C510:N510)-SUM($BH510:BS510)</f>
        <v>0</v>
      </c>
      <c r="BT478" s="169">
        <f>SUM($AF478:AR478)-SUM($AF510:AR510)-SUM($C510:O510)-SUM($BH510:BT510)</f>
        <v>0</v>
      </c>
      <c r="BU478" s="169">
        <f>SUM($AF478:AS478)-SUM($AF510:AS510)-SUM($C510:P510)-SUM($BH510:BU510)</f>
        <v>0</v>
      </c>
      <c r="BV478" s="169">
        <f>SUM($AF478:AT478)-SUM($AF510:AT510)-SUM($C510:Q510)-SUM($BH510:BV510)</f>
        <v>0</v>
      </c>
      <c r="BW478" s="169">
        <f>SUM($AF478:AU478)-SUM($AF510:AU510)-SUM($C510:R510)-SUM($BH510:BW510)</f>
        <v>0</v>
      </c>
      <c r="BX478" s="169">
        <f>SUM($AF478:AV478)-SUM($AF510:AV510)-SUM($C510:S510)-SUM($BH510:BX510)</f>
        <v>0</v>
      </c>
      <c r="BY478" s="169">
        <f>SUM($AF478:AW478)-SUM($AF510:AW510)-SUM($C510:T510)-SUM($BH510:BY510)</f>
        <v>0</v>
      </c>
      <c r="BZ478" s="169">
        <f>SUM($AF478:AX478)-SUM($AF510:AX510)-SUM($C510:U510)-SUM($BH510:BZ510)</f>
        <v>0</v>
      </c>
      <c r="CA478" s="169">
        <f>SUM($AF478:AY478)-SUM($AF510:AY510)-SUM($C510:V510)-SUM($BH510:CA510)</f>
        <v>0</v>
      </c>
      <c r="CB478" s="169">
        <f>SUM($AF478:AZ478)-SUM($AF510:AZ510)-SUM($C510:W510)-SUM($BH510:CB510)</f>
        <v>0</v>
      </c>
      <c r="CC478" s="169">
        <f>SUM($AF478:BA478)-SUM($AF510:BA510)-SUM($C510:X510)-SUM($BH510:CC510)</f>
        <v>0</v>
      </c>
      <c r="CD478" s="169">
        <f>SUM($AF478:BB478)-SUM($AF510:BB510)-SUM($C510:Y510)-SUM($BH510:CD510)</f>
        <v>0</v>
      </c>
      <c r="CE478" s="169">
        <f>SUM($AF478:BC478)-SUM($AF510:BC510)-SUM($C510:Z510)-SUM($BH510:CE510)</f>
        <v>0</v>
      </c>
      <c r="CF478" s="169">
        <f>SUM($AF478:BD478)-SUM($AF510:BD510)-SUM($C510:AA510)-SUM($BH510:CF510)</f>
        <v>0</v>
      </c>
      <c r="CG478" s="169">
        <f>SUM($AF478:BE478)-SUM($AF510:BE510)-SUM($C510:AB510)-SUM($BH510:CG510)</f>
        <v>0</v>
      </c>
      <c r="CH478" s="52"/>
      <c r="CI478" s="52"/>
      <c r="CJ478" s="67"/>
      <c r="CK478" s="67"/>
      <c r="CL478" s="67"/>
      <c r="CM478" s="67"/>
      <c r="CN478" s="67"/>
      <c r="CO478" s="67"/>
      <c r="CP478" s="67"/>
      <c r="CQ478" s="67"/>
      <c r="CR478" s="67"/>
      <c r="CS478" s="67"/>
      <c r="CT478" s="67"/>
      <c r="CU478" s="67"/>
      <c r="CV478" s="67"/>
      <c r="CW478" s="67">
        <f>1-P478</f>
        <v>1</v>
      </c>
      <c r="CX478" s="67">
        <f t="shared" si="97"/>
        <v>0.99785829672631299</v>
      </c>
      <c r="CY478" s="67">
        <f t="shared" si="97"/>
        <v>0.99785829672631299</v>
      </c>
      <c r="CZ478" s="67">
        <f t="shared" si="97"/>
        <v>0.99785829672631299</v>
      </c>
      <c r="DA478" s="67">
        <f t="shared" si="97"/>
        <v>0.99785829672631299</v>
      </c>
      <c r="DB478" s="67">
        <f t="shared" si="97"/>
        <v>0.99677933690879827</v>
      </c>
      <c r="DC478" s="67">
        <f t="shared" si="97"/>
        <v>0.99676974956385322</v>
      </c>
      <c r="DD478" s="67">
        <f t="shared" si="97"/>
        <v>0.99676016221890806</v>
      </c>
      <c r="DE478" s="67">
        <f t="shared" si="97"/>
        <v>0.99675057487396301</v>
      </c>
      <c r="DF478" s="67">
        <f t="shared" ref="DF478:DI490" si="101">1-Y478</f>
        <v>0.99674098752901785</v>
      </c>
      <c r="DG478" s="67">
        <f t="shared" si="101"/>
        <v>0.9968039912634894</v>
      </c>
      <c r="DH478" s="67">
        <f t="shared" si="101"/>
        <v>0.99679461684021031</v>
      </c>
      <c r="DI478" s="67">
        <f t="shared" si="101"/>
        <v>0.99678524241693123</v>
      </c>
      <c r="DL478" s="53"/>
      <c r="DM478" s="188" t="str">
        <f t="shared" si="99"/>
        <v/>
      </c>
      <c r="DN478" s="188" t="str">
        <f t="shared" si="99"/>
        <v/>
      </c>
      <c r="DO478" s="188" t="str">
        <f t="shared" si="99"/>
        <v/>
      </c>
      <c r="DP478" s="188" t="str">
        <f t="shared" si="99"/>
        <v/>
      </c>
      <c r="DQ478" s="188" t="str">
        <f t="shared" si="99"/>
        <v/>
      </c>
      <c r="DR478" s="188" t="str">
        <f t="shared" si="99"/>
        <v/>
      </c>
      <c r="DS478" s="188" t="str">
        <f t="shared" si="99"/>
        <v/>
      </c>
      <c r="DT478" s="188" t="str">
        <f t="shared" si="99"/>
        <v/>
      </c>
      <c r="DU478" s="188" t="str">
        <f t="shared" si="99"/>
        <v/>
      </c>
      <c r="DV478" s="188" t="str">
        <f t="shared" si="99"/>
        <v/>
      </c>
      <c r="DW478" s="188" t="str">
        <f t="shared" si="99"/>
        <v/>
      </c>
      <c r="DX478" s="188" t="str">
        <f t="shared" si="99"/>
        <v/>
      </c>
      <c r="DY478" s="188" t="str">
        <f t="shared" si="99"/>
        <v/>
      </c>
      <c r="DZ478" s="188" t="str">
        <f t="shared" si="99"/>
        <v/>
      </c>
      <c r="EA478" s="188" t="str">
        <f t="shared" si="99"/>
        <v/>
      </c>
      <c r="EB478" s="188" t="str">
        <f t="shared" si="99"/>
        <v/>
      </c>
      <c r="EC478" s="188" t="str">
        <f t="shared" si="100"/>
        <v/>
      </c>
      <c r="ED478" s="188" t="str">
        <f t="shared" si="100"/>
        <v/>
      </c>
      <c r="EE478" s="188" t="str">
        <f t="shared" si="100"/>
        <v/>
      </c>
      <c r="EF478" s="188" t="str">
        <f t="shared" si="100"/>
        <v/>
      </c>
      <c r="EG478" s="188" t="str">
        <f t="shared" si="100"/>
        <v/>
      </c>
      <c r="EH478" s="188" t="str">
        <f t="shared" si="100"/>
        <v/>
      </c>
      <c r="EI478" s="188" t="str">
        <f t="shared" si="100"/>
        <v/>
      </c>
      <c r="EJ478" s="188" t="str">
        <f t="shared" si="100"/>
        <v/>
      </c>
      <c r="EK478" s="188" t="str">
        <f t="shared" si="100"/>
        <v/>
      </c>
    </row>
    <row r="479" spans="1:141" x14ac:dyDescent="0.3">
      <c r="B479" s="1">
        <v>15</v>
      </c>
      <c r="C479" s="175"/>
      <c r="D479" s="175"/>
      <c r="E479" s="175"/>
      <c r="F479" s="175"/>
      <c r="G479" s="175"/>
      <c r="H479" s="175"/>
      <c r="I479" s="175"/>
      <c r="J479" s="175"/>
      <c r="K479" s="175"/>
      <c r="L479" s="175"/>
      <c r="M479" s="175"/>
      <c r="N479" s="175"/>
      <c r="O479" s="175"/>
      <c r="P479" s="175"/>
      <c r="Q479" s="175"/>
      <c r="R479" s="175">
        <f t="shared" ref="R479:AB484" si="102">VLOOKUP(Q91,BRInc,$A$4,FALSE)*(1+((VLOOKUP(Q91,BrRisk,$A$4,FALSE)-1)*MAX(0,AT123-BaselineBMI)))</f>
        <v>2.1417032736870123E-3</v>
      </c>
      <c r="S479" s="175">
        <f t="shared" si="102"/>
        <v>2.1417032736870123E-3</v>
      </c>
      <c r="T479" s="175">
        <f t="shared" si="102"/>
        <v>2.1417032736870123E-3</v>
      </c>
      <c r="U479" s="175">
        <f t="shared" si="102"/>
        <v>2.1417032736870123E-3</v>
      </c>
      <c r="V479" s="175">
        <f t="shared" si="102"/>
        <v>3.2206630912017019E-3</v>
      </c>
      <c r="W479" s="175">
        <f t="shared" si="102"/>
        <v>3.2302504361468062E-3</v>
      </c>
      <c r="X479" s="175">
        <f t="shared" si="102"/>
        <v>3.2398377810919097E-3</v>
      </c>
      <c r="Y479" s="175">
        <f t="shared" si="102"/>
        <v>3.2494251260370135E-3</v>
      </c>
      <c r="Z479" s="175">
        <f t="shared" si="102"/>
        <v>3.2590124709821178E-3</v>
      </c>
      <c r="AA479" s="175">
        <f t="shared" si="102"/>
        <v>3.1960087365106252E-3</v>
      </c>
      <c r="AB479" s="175">
        <f t="shared" si="102"/>
        <v>3.2053831597897257E-3</v>
      </c>
      <c r="AC479" s="155"/>
      <c r="AD479" s="155"/>
      <c r="AE479" s="155"/>
      <c r="AF479" s="155"/>
      <c r="AG479" s="174">
        <f>D479*D57*PRODUCT($CJ479:CJ479)</f>
        <v>0</v>
      </c>
      <c r="AH479" s="174">
        <f>E479*E57*PRODUCT($CJ479:CK479)</f>
        <v>0</v>
      </c>
      <c r="AI479" s="174">
        <f>F479*F57*PRODUCT($CJ479:CL479)</f>
        <v>0</v>
      </c>
      <c r="AJ479" s="174">
        <f>G479*G57*PRODUCT($CJ479:CM479)</f>
        <v>0</v>
      </c>
      <c r="AK479" s="174">
        <f>H479*H57*PRODUCT($CJ479:CN479)</f>
        <v>0</v>
      </c>
      <c r="AL479" s="174">
        <f>I479*I57*PRODUCT($CJ479:CO479)</f>
        <v>0</v>
      </c>
      <c r="AM479" s="174">
        <f>J479*J57*PRODUCT($CJ479:CP479)</f>
        <v>0</v>
      </c>
      <c r="AN479" s="174">
        <f>K479*K57*PRODUCT($CJ479:CQ479)</f>
        <v>0</v>
      </c>
      <c r="AO479" s="174">
        <f>L479*L57*PRODUCT($CJ479:CR479)</f>
        <v>0</v>
      </c>
      <c r="AP479" s="174">
        <f>M479*M57*PRODUCT($CJ479:CS479)</f>
        <v>0</v>
      </c>
      <c r="AQ479" s="174">
        <f>N479*N57*PRODUCT($CJ479:CT479)</f>
        <v>0</v>
      </c>
      <c r="AR479" s="174">
        <f>O479*O57*PRODUCT($CJ479:CU479)</f>
        <v>0</v>
      </c>
      <c r="AS479" s="174">
        <f>P479*P57*PRODUCT($CJ479:CV479)</f>
        <v>0</v>
      </c>
      <c r="AT479" s="174">
        <f>Q479*Q57*PRODUCT($CJ479:CW479)</f>
        <v>0</v>
      </c>
      <c r="AU479" s="174">
        <f>R479*R57*PRODUCT($CJ479:CX479)</f>
        <v>0</v>
      </c>
      <c r="AV479" s="174">
        <f>S479*S57*PRODUCT($CJ479:CY479)</f>
        <v>0</v>
      </c>
      <c r="AW479" s="174">
        <f>T479*T57*PRODUCT($CJ479:CZ479)</f>
        <v>0</v>
      </c>
      <c r="AX479" s="174">
        <f>U479*U57*PRODUCT($CJ479:DA479)</f>
        <v>0</v>
      </c>
      <c r="AY479" s="174">
        <f>V479*V57*PRODUCT($CJ479:DB479)</f>
        <v>0</v>
      </c>
      <c r="AZ479" s="174">
        <f>W479*W57*PRODUCT($CJ479:DC479)</f>
        <v>0</v>
      </c>
      <c r="BA479" s="174">
        <f>X479*X57*PRODUCT($CJ479:DD479)</f>
        <v>0</v>
      </c>
      <c r="BB479" s="174">
        <f>Y479*Y57*PRODUCT($CJ479:DE479)</f>
        <v>0</v>
      </c>
      <c r="BC479" s="174">
        <f>Z479*Z57*PRODUCT($CJ479:DF479)</f>
        <v>0</v>
      </c>
      <c r="BD479" s="174">
        <f>AA479*AA57*PRODUCT($CJ479:DG479)</f>
        <v>0</v>
      </c>
      <c r="BE479" s="174">
        <f>AB479*AB57*PRODUCT($CJ479:DH479)</f>
        <v>0</v>
      </c>
      <c r="BF479" s="93"/>
      <c r="BG479" s="93"/>
      <c r="BH479" s="93"/>
      <c r="BI479" s="169">
        <f>SUM($AF479:AG479)-SUM($AF511:AG511)-SUM($C511:D511)-SUM($BH511:BI511)</f>
        <v>0</v>
      </c>
      <c r="BJ479" s="169">
        <f>SUM($AF479:AH479)-SUM($AF511:AH511)-SUM($C511:E511)-SUM($BH511:BJ511)</f>
        <v>0</v>
      </c>
      <c r="BK479" s="169">
        <f>SUM($AF479:AI479)-SUM($AF511:AI511)-SUM($C511:F511)-SUM($BH511:BK511)</f>
        <v>0</v>
      </c>
      <c r="BL479" s="169">
        <f>SUM($AF479:AJ479)-SUM($AF511:AJ511)-SUM($C511:G511)-SUM($BH511:BL511)</f>
        <v>0</v>
      </c>
      <c r="BM479" s="169">
        <f>SUM($AF479:AK479)-SUM($AF511:AK511)-SUM($C511:H511)-SUM($BH511:BM511)</f>
        <v>0</v>
      </c>
      <c r="BN479" s="169">
        <f>SUM($AF479:AL479)-SUM($AF511:AL511)-SUM($C511:I511)-SUM($BH511:BN511)</f>
        <v>0</v>
      </c>
      <c r="BO479" s="169">
        <f>SUM($AF479:AM479)-SUM($AF511:AM511)-SUM($C511:J511)-SUM($BH511:BO511)</f>
        <v>0</v>
      </c>
      <c r="BP479" s="169">
        <f>SUM($AF479:AN479)-SUM($AF511:AN511)-SUM($C511:K511)-SUM($BH511:BP511)</f>
        <v>0</v>
      </c>
      <c r="BQ479" s="169">
        <f>SUM($AF479:AO479)-SUM($AF511:AO511)-SUM($C511:L511)-SUM($BH511:BQ511)</f>
        <v>0</v>
      </c>
      <c r="BR479" s="169">
        <f>SUM($AF479:AP479)-SUM($AF511:AP511)-SUM($C511:M511)-SUM($BH511:BR511)</f>
        <v>0</v>
      </c>
      <c r="BS479" s="169">
        <f>SUM($AF479:AQ479)-SUM($AF511:AQ511)-SUM($C511:N511)-SUM($BH511:BS511)</f>
        <v>0</v>
      </c>
      <c r="BT479" s="169">
        <f>SUM($AF479:AR479)-SUM($AF511:AR511)-SUM($C511:O511)-SUM($BH511:BT511)</f>
        <v>0</v>
      </c>
      <c r="BU479" s="169">
        <f>SUM($AF479:AS479)-SUM($AF511:AS511)-SUM($C511:P511)-SUM($BH511:BU511)</f>
        <v>0</v>
      </c>
      <c r="BV479" s="169">
        <f>SUM($AF479:AT479)-SUM($AF511:AT511)-SUM($C511:Q511)-SUM($BH511:BV511)</f>
        <v>0</v>
      </c>
      <c r="BW479" s="169">
        <f>SUM($AF479:AU479)-SUM($AF511:AU511)-SUM($C511:R511)-SUM($BH511:BW511)</f>
        <v>0</v>
      </c>
      <c r="BX479" s="169">
        <f>SUM($AF479:AV479)-SUM($AF511:AV511)-SUM($C511:S511)-SUM($BH511:BX511)</f>
        <v>0</v>
      </c>
      <c r="BY479" s="169">
        <f>SUM($AF479:AW479)-SUM($AF511:AW511)-SUM($C511:T511)-SUM($BH511:BY511)</f>
        <v>0</v>
      </c>
      <c r="BZ479" s="169">
        <f>SUM($AF479:AX479)-SUM($AF511:AX511)-SUM($C511:U511)-SUM($BH511:BZ511)</f>
        <v>0</v>
      </c>
      <c r="CA479" s="169">
        <f>SUM($AF479:AY479)-SUM($AF511:AY511)-SUM($C511:V511)-SUM($BH511:CA511)</f>
        <v>0</v>
      </c>
      <c r="CB479" s="169">
        <f>SUM($AF479:AZ479)-SUM($AF511:AZ511)-SUM($C511:W511)-SUM($BH511:CB511)</f>
        <v>0</v>
      </c>
      <c r="CC479" s="169">
        <f>SUM($AF479:BA479)-SUM($AF511:BA511)-SUM($C511:X511)-SUM($BH511:CC511)</f>
        <v>0</v>
      </c>
      <c r="CD479" s="169">
        <f>SUM($AF479:BB479)-SUM($AF511:BB511)-SUM($C511:Y511)-SUM($BH511:CD511)</f>
        <v>0</v>
      </c>
      <c r="CE479" s="169">
        <f>SUM($AF479:BC479)-SUM($AF511:BC511)-SUM($C511:Z511)-SUM($BH511:CE511)</f>
        <v>0</v>
      </c>
      <c r="CF479" s="169">
        <f>SUM($AF479:BD479)-SUM($AF511:BD511)-SUM($C511:AA511)-SUM($BH511:CF511)</f>
        <v>0</v>
      </c>
      <c r="CG479" s="169">
        <f>SUM($AF479:BE479)-SUM($AF511:BE511)-SUM($C511:AB511)-SUM($BH511:CG511)</f>
        <v>0</v>
      </c>
      <c r="CH479" s="52"/>
      <c r="CI479" s="52"/>
      <c r="CJ479" s="67"/>
      <c r="CK479" s="67"/>
      <c r="CL479" s="67"/>
      <c r="CM479" s="67"/>
      <c r="CN479" s="67"/>
      <c r="CO479" s="67"/>
      <c r="CP479" s="67"/>
      <c r="CQ479" s="67"/>
      <c r="CR479" s="67"/>
      <c r="CS479" s="67"/>
      <c r="CT479" s="67"/>
      <c r="CU479" s="67"/>
      <c r="CV479" s="67"/>
      <c r="CW479" s="67"/>
      <c r="CX479" s="67">
        <f>1-Q479</f>
        <v>1</v>
      </c>
      <c r="CY479" s="67">
        <f t="shared" ref="CY479:DE485" si="103">1-R479</f>
        <v>0.99785829672631299</v>
      </c>
      <c r="CZ479" s="67">
        <f t="shared" si="103"/>
        <v>0.99785829672631299</v>
      </c>
      <c r="DA479" s="67">
        <f t="shared" si="103"/>
        <v>0.99785829672631299</v>
      </c>
      <c r="DB479" s="67">
        <f t="shared" si="103"/>
        <v>0.99785829672631299</v>
      </c>
      <c r="DC479" s="67">
        <f t="shared" si="103"/>
        <v>0.99677933690879827</v>
      </c>
      <c r="DD479" s="67">
        <f t="shared" si="103"/>
        <v>0.99676974956385322</v>
      </c>
      <c r="DE479" s="67">
        <f t="shared" si="103"/>
        <v>0.99676016221890806</v>
      </c>
      <c r="DF479" s="67">
        <f t="shared" si="101"/>
        <v>0.99675057487396301</v>
      </c>
      <c r="DG479" s="67">
        <f t="shared" si="101"/>
        <v>0.99674098752901785</v>
      </c>
      <c r="DH479" s="67">
        <f t="shared" si="101"/>
        <v>0.9968039912634894</v>
      </c>
      <c r="DI479" s="67">
        <f t="shared" si="101"/>
        <v>0.99679461684021031</v>
      </c>
      <c r="DL479" s="53"/>
      <c r="DM479" s="188" t="str">
        <f t="shared" si="99"/>
        <v/>
      </c>
      <c r="DN479" s="188" t="str">
        <f t="shared" si="99"/>
        <v/>
      </c>
      <c r="DO479" s="188" t="str">
        <f t="shared" si="99"/>
        <v/>
      </c>
      <c r="DP479" s="188" t="str">
        <f t="shared" si="99"/>
        <v/>
      </c>
      <c r="DQ479" s="188" t="str">
        <f t="shared" si="99"/>
        <v/>
      </c>
      <c r="DR479" s="188" t="str">
        <f t="shared" si="99"/>
        <v/>
      </c>
      <c r="DS479" s="188" t="str">
        <f t="shared" si="99"/>
        <v/>
      </c>
      <c r="DT479" s="188" t="str">
        <f t="shared" si="99"/>
        <v/>
      </c>
      <c r="DU479" s="188" t="str">
        <f t="shared" si="99"/>
        <v/>
      </c>
      <c r="DV479" s="188" t="str">
        <f t="shared" si="99"/>
        <v/>
      </c>
      <c r="DW479" s="188" t="str">
        <f t="shared" si="99"/>
        <v/>
      </c>
      <c r="DX479" s="188" t="str">
        <f t="shared" si="99"/>
        <v/>
      </c>
      <c r="DY479" s="188" t="str">
        <f t="shared" si="99"/>
        <v/>
      </c>
      <c r="DZ479" s="188" t="str">
        <f t="shared" si="99"/>
        <v/>
      </c>
      <c r="EA479" s="188" t="str">
        <f t="shared" si="99"/>
        <v/>
      </c>
      <c r="EB479" s="188" t="str">
        <f t="shared" si="99"/>
        <v/>
      </c>
      <c r="EC479" s="188" t="str">
        <f t="shared" si="100"/>
        <v/>
      </c>
      <c r="ED479" s="188" t="str">
        <f t="shared" si="100"/>
        <v/>
      </c>
      <c r="EE479" s="188" t="str">
        <f t="shared" si="100"/>
        <v/>
      </c>
      <c r="EF479" s="188" t="str">
        <f t="shared" si="100"/>
        <v/>
      </c>
      <c r="EG479" s="188" t="str">
        <f t="shared" si="100"/>
        <v/>
      </c>
      <c r="EH479" s="188" t="str">
        <f t="shared" si="100"/>
        <v/>
      </c>
      <c r="EI479" s="188" t="str">
        <f t="shared" si="100"/>
        <v/>
      </c>
      <c r="EJ479" s="188" t="str">
        <f t="shared" si="100"/>
        <v/>
      </c>
      <c r="EK479" s="188" t="str">
        <f t="shared" si="100"/>
        <v/>
      </c>
    </row>
    <row r="480" spans="1:141" x14ac:dyDescent="0.3">
      <c r="B480" s="1">
        <v>16</v>
      </c>
      <c r="C480" s="175"/>
      <c r="D480" s="175"/>
      <c r="E480" s="175"/>
      <c r="F480" s="175"/>
      <c r="G480" s="175"/>
      <c r="H480" s="175"/>
      <c r="I480" s="175"/>
      <c r="J480" s="175"/>
      <c r="K480" s="175"/>
      <c r="L480" s="175"/>
      <c r="M480" s="175"/>
      <c r="N480" s="175"/>
      <c r="O480" s="175"/>
      <c r="P480" s="175"/>
      <c r="Q480" s="175"/>
      <c r="R480" s="175"/>
      <c r="S480" s="175">
        <f t="shared" si="102"/>
        <v>2.1417032736870123E-3</v>
      </c>
      <c r="T480" s="175">
        <f t="shared" si="102"/>
        <v>2.1417032736870123E-3</v>
      </c>
      <c r="U480" s="175">
        <f t="shared" si="102"/>
        <v>2.1417032736870123E-3</v>
      </c>
      <c r="V480" s="175">
        <f t="shared" si="102"/>
        <v>2.1417032736870123E-3</v>
      </c>
      <c r="W480" s="175">
        <f t="shared" si="102"/>
        <v>3.2206630912017019E-3</v>
      </c>
      <c r="X480" s="175">
        <f t="shared" si="102"/>
        <v>3.2302504361468062E-3</v>
      </c>
      <c r="Y480" s="175">
        <f t="shared" si="102"/>
        <v>3.2398377810919097E-3</v>
      </c>
      <c r="Z480" s="175">
        <f t="shared" si="102"/>
        <v>3.2494251260370135E-3</v>
      </c>
      <c r="AA480" s="175">
        <f t="shared" si="102"/>
        <v>3.2590124709821178E-3</v>
      </c>
      <c r="AB480" s="175">
        <f t="shared" si="102"/>
        <v>3.1960087365106252E-3</v>
      </c>
      <c r="AC480" s="155"/>
      <c r="AD480" s="155"/>
      <c r="AE480" s="155"/>
      <c r="AF480" s="155"/>
      <c r="AG480" s="174">
        <f>D480*D58*PRODUCT($CJ480:CJ480)</f>
        <v>0</v>
      </c>
      <c r="AH480" s="174">
        <f>E480*E58*PRODUCT($CJ480:CK480)</f>
        <v>0</v>
      </c>
      <c r="AI480" s="174">
        <f>F480*F58*PRODUCT($CJ480:CL480)</f>
        <v>0</v>
      </c>
      <c r="AJ480" s="174">
        <f>G480*G58*PRODUCT($CJ480:CM480)</f>
        <v>0</v>
      </c>
      <c r="AK480" s="174">
        <f>H480*H58*PRODUCT($CJ480:CN480)</f>
        <v>0</v>
      </c>
      <c r="AL480" s="174">
        <f>I480*I58*PRODUCT($CJ480:CO480)</f>
        <v>0</v>
      </c>
      <c r="AM480" s="174">
        <f>J480*J58*PRODUCT($CJ480:CP480)</f>
        <v>0</v>
      </c>
      <c r="AN480" s="174">
        <f>K480*K58*PRODUCT($CJ480:CQ480)</f>
        <v>0</v>
      </c>
      <c r="AO480" s="174">
        <f>L480*L58*PRODUCT($CJ480:CR480)</f>
        <v>0</v>
      </c>
      <c r="AP480" s="174">
        <f>M480*M58*PRODUCT($CJ480:CS480)</f>
        <v>0</v>
      </c>
      <c r="AQ480" s="174">
        <f>N480*N58*PRODUCT($CJ480:CT480)</f>
        <v>0</v>
      </c>
      <c r="AR480" s="174">
        <f>O480*O58*PRODUCT($CJ480:CU480)</f>
        <v>0</v>
      </c>
      <c r="AS480" s="174">
        <f>P480*P58*PRODUCT($CJ480:CV480)</f>
        <v>0</v>
      </c>
      <c r="AT480" s="174">
        <f>Q480*Q58*PRODUCT($CJ480:CW480)</f>
        <v>0</v>
      </c>
      <c r="AU480" s="174">
        <f>R480*R58*PRODUCT($CJ480:CX480)</f>
        <v>0</v>
      </c>
      <c r="AV480" s="174">
        <f>S480*S58*PRODUCT($CJ480:CY480)</f>
        <v>0</v>
      </c>
      <c r="AW480" s="174">
        <f>T480*T58*PRODUCT($CJ480:CZ480)</f>
        <v>0</v>
      </c>
      <c r="AX480" s="174">
        <f>U480*U58*PRODUCT($CJ480:DA480)</f>
        <v>0</v>
      </c>
      <c r="AY480" s="174">
        <f>V480*V58*PRODUCT($CJ480:DB480)</f>
        <v>0</v>
      </c>
      <c r="AZ480" s="174">
        <f>W480*W58*PRODUCT($CJ480:DC480)</f>
        <v>0</v>
      </c>
      <c r="BA480" s="174">
        <f>X480*X58*PRODUCT($CJ480:DD480)</f>
        <v>0</v>
      </c>
      <c r="BB480" s="174">
        <f>Y480*Y58*PRODUCT($CJ480:DE480)</f>
        <v>0</v>
      </c>
      <c r="BC480" s="174">
        <f>Z480*Z58*PRODUCT($CJ480:DF480)</f>
        <v>0</v>
      </c>
      <c r="BD480" s="174">
        <f>AA480*AA58*PRODUCT($CJ480:DG480)</f>
        <v>0</v>
      </c>
      <c r="BE480" s="174">
        <f>AB480*AB58*PRODUCT($CJ480:DH480)</f>
        <v>0</v>
      </c>
      <c r="BF480" s="93"/>
      <c r="BG480" s="93"/>
      <c r="BH480" s="93"/>
      <c r="BI480" s="169">
        <f>SUM($AF480:AG480)-SUM($AF512:AG512)-SUM($C512:D512)-SUM($BH512:BI512)</f>
        <v>0</v>
      </c>
      <c r="BJ480" s="169">
        <f>SUM($AF480:AH480)-SUM($AF512:AH512)-SUM($C512:E512)-SUM($BH512:BJ512)</f>
        <v>0</v>
      </c>
      <c r="BK480" s="169">
        <f>SUM($AF480:AI480)-SUM($AF512:AI512)-SUM($C512:F512)-SUM($BH512:BK512)</f>
        <v>0</v>
      </c>
      <c r="BL480" s="169">
        <f>SUM($AF480:AJ480)-SUM($AF512:AJ512)-SUM($C512:G512)-SUM($BH512:BL512)</f>
        <v>0</v>
      </c>
      <c r="BM480" s="169">
        <f>SUM($AF480:AK480)-SUM($AF512:AK512)-SUM($C512:H512)-SUM($BH512:BM512)</f>
        <v>0</v>
      </c>
      <c r="BN480" s="169">
        <f>SUM($AF480:AL480)-SUM($AF512:AL512)-SUM($C512:I512)-SUM($BH512:BN512)</f>
        <v>0</v>
      </c>
      <c r="BO480" s="169">
        <f>SUM($AF480:AM480)-SUM($AF512:AM512)-SUM($C512:J512)-SUM($BH512:BO512)</f>
        <v>0</v>
      </c>
      <c r="BP480" s="169">
        <f>SUM($AF480:AN480)-SUM($AF512:AN512)-SUM($C512:K512)-SUM($BH512:BP512)</f>
        <v>0</v>
      </c>
      <c r="BQ480" s="169">
        <f>SUM($AF480:AO480)-SUM($AF512:AO512)-SUM($C512:L512)-SUM($BH512:BQ512)</f>
        <v>0</v>
      </c>
      <c r="BR480" s="169">
        <f>SUM($AF480:AP480)-SUM($AF512:AP512)-SUM($C512:M512)-SUM($BH512:BR512)</f>
        <v>0</v>
      </c>
      <c r="BS480" s="169">
        <f>SUM($AF480:AQ480)-SUM($AF512:AQ512)-SUM($C512:N512)-SUM($BH512:BS512)</f>
        <v>0</v>
      </c>
      <c r="BT480" s="169">
        <f>SUM($AF480:AR480)-SUM($AF512:AR512)-SUM($C512:O512)-SUM($BH512:BT512)</f>
        <v>0</v>
      </c>
      <c r="BU480" s="169">
        <f>SUM($AF480:AS480)-SUM($AF512:AS512)-SUM($C512:P512)-SUM($BH512:BU512)</f>
        <v>0</v>
      </c>
      <c r="BV480" s="169">
        <f>SUM($AF480:AT480)-SUM($AF512:AT512)-SUM($C512:Q512)-SUM($BH512:BV512)</f>
        <v>0</v>
      </c>
      <c r="BW480" s="169">
        <f>SUM($AF480:AU480)-SUM($AF512:AU512)-SUM($C512:R512)-SUM($BH512:BW512)</f>
        <v>0</v>
      </c>
      <c r="BX480" s="169">
        <f>SUM($AF480:AV480)-SUM($AF512:AV512)-SUM($C512:S512)-SUM($BH512:BX512)</f>
        <v>0</v>
      </c>
      <c r="BY480" s="169">
        <f>SUM($AF480:AW480)-SUM($AF512:AW512)-SUM($C512:T512)-SUM($BH512:BY512)</f>
        <v>0</v>
      </c>
      <c r="BZ480" s="169">
        <f>SUM($AF480:AX480)-SUM($AF512:AX512)-SUM($C512:U512)-SUM($BH512:BZ512)</f>
        <v>0</v>
      </c>
      <c r="CA480" s="169">
        <f>SUM($AF480:AY480)-SUM($AF512:AY512)-SUM($C512:V512)-SUM($BH512:CA512)</f>
        <v>0</v>
      </c>
      <c r="CB480" s="169">
        <f>SUM($AF480:AZ480)-SUM($AF512:AZ512)-SUM($C512:W512)-SUM($BH512:CB512)</f>
        <v>0</v>
      </c>
      <c r="CC480" s="169">
        <f>SUM($AF480:BA480)-SUM($AF512:BA512)-SUM($C512:X512)-SUM($BH512:CC512)</f>
        <v>0</v>
      </c>
      <c r="CD480" s="169">
        <f>SUM($AF480:BB480)-SUM($AF512:BB512)-SUM($C512:Y512)-SUM($BH512:CD512)</f>
        <v>0</v>
      </c>
      <c r="CE480" s="169">
        <f>SUM($AF480:BC480)-SUM($AF512:BC512)-SUM($C512:Z512)-SUM($BH512:CE512)</f>
        <v>0</v>
      </c>
      <c r="CF480" s="169">
        <f>SUM($AF480:BD480)-SUM($AF512:BD512)-SUM($C512:AA512)-SUM($BH512:CF512)</f>
        <v>0</v>
      </c>
      <c r="CG480" s="169">
        <f>SUM($AF480:BE480)-SUM($AF512:BE512)-SUM($C512:AB512)-SUM($BH512:CG512)</f>
        <v>0</v>
      </c>
      <c r="CH480" s="52"/>
      <c r="CI480" s="52"/>
      <c r="CJ480" s="67"/>
      <c r="CK480" s="67"/>
      <c r="CL480" s="67"/>
      <c r="CM480" s="67"/>
      <c r="CN480" s="67"/>
      <c r="CO480" s="67"/>
      <c r="CP480" s="67"/>
      <c r="CQ480" s="67"/>
      <c r="CR480" s="67"/>
      <c r="CS480" s="67"/>
      <c r="CT480" s="67"/>
      <c r="CU480" s="67"/>
      <c r="CV480" s="67"/>
      <c r="CW480" s="67"/>
      <c r="CX480" s="67"/>
      <c r="CY480" s="67">
        <f>1-R480</f>
        <v>1</v>
      </c>
      <c r="CZ480" s="67">
        <f t="shared" si="103"/>
        <v>0.99785829672631299</v>
      </c>
      <c r="DA480" s="67">
        <f t="shared" si="103"/>
        <v>0.99785829672631299</v>
      </c>
      <c r="DB480" s="67">
        <f t="shared" si="103"/>
        <v>0.99785829672631299</v>
      </c>
      <c r="DC480" s="67">
        <f t="shared" si="103"/>
        <v>0.99785829672631299</v>
      </c>
      <c r="DD480" s="67">
        <f t="shared" si="103"/>
        <v>0.99677933690879827</v>
      </c>
      <c r="DE480" s="67">
        <f t="shared" si="103"/>
        <v>0.99676974956385322</v>
      </c>
      <c r="DF480" s="67">
        <f t="shared" si="101"/>
        <v>0.99676016221890806</v>
      </c>
      <c r="DG480" s="67">
        <f t="shared" si="101"/>
        <v>0.99675057487396301</v>
      </c>
      <c r="DH480" s="67">
        <f t="shared" si="101"/>
        <v>0.99674098752901785</v>
      </c>
      <c r="DI480" s="67">
        <f t="shared" si="101"/>
        <v>0.9968039912634894</v>
      </c>
      <c r="DL480" s="53"/>
      <c r="DM480" s="188" t="str">
        <f t="shared" si="99"/>
        <v/>
      </c>
      <c r="DN480" s="188" t="str">
        <f t="shared" si="99"/>
        <v/>
      </c>
      <c r="DO480" s="188" t="str">
        <f t="shared" si="99"/>
        <v/>
      </c>
      <c r="DP480" s="188" t="str">
        <f t="shared" si="99"/>
        <v/>
      </c>
      <c r="DQ480" s="188" t="str">
        <f t="shared" si="99"/>
        <v/>
      </c>
      <c r="DR480" s="188" t="str">
        <f t="shared" si="99"/>
        <v/>
      </c>
      <c r="DS480" s="188" t="str">
        <f t="shared" si="99"/>
        <v/>
      </c>
      <c r="DT480" s="188" t="str">
        <f t="shared" si="99"/>
        <v/>
      </c>
      <c r="DU480" s="188" t="str">
        <f t="shared" si="99"/>
        <v/>
      </c>
      <c r="DV480" s="188" t="str">
        <f t="shared" si="99"/>
        <v/>
      </c>
      <c r="DW480" s="188" t="str">
        <f t="shared" si="99"/>
        <v/>
      </c>
      <c r="DX480" s="188" t="str">
        <f t="shared" si="99"/>
        <v/>
      </c>
      <c r="DY480" s="188" t="str">
        <f t="shared" si="99"/>
        <v/>
      </c>
      <c r="DZ480" s="188" t="str">
        <f t="shared" si="99"/>
        <v/>
      </c>
      <c r="EA480" s="188" t="str">
        <f t="shared" si="99"/>
        <v/>
      </c>
      <c r="EB480" s="188" t="str">
        <f t="shared" si="99"/>
        <v/>
      </c>
      <c r="EC480" s="188" t="str">
        <f t="shared" si="100"/>
        <v/>
      </c>
      <c r="ED480" s="188" t="str">
        <f t="shared" si="100"/>
        <v/>
      </c>
      <c r="EE480" s="188" t="str">
        <f t="shared" si="100"/>
        <v/>
      </c>
      <c r="EF480" s="188" t="str">
        <f t="shared" si="100"/>
        <v/>
      </c>
      <c r="EG480" s="188" t="str">
        <f t="shared" si="100"/>
        <v/>
      </c>
      <c r="EH480" s="188" t="str">
        <f t="shared" si="100"/>
        <v/>
      </c>
      <c r="EI480" s="188" t="str">
        <f t="shared" si="100"/>
        <v/>
      </c>
      <c r="EJ480" s="188" t="str">
        <f t="shared" si="100"/>
        <v/>
      </c>
      <c r="EK480" s="188" t="str">
        <f t="shared" si="100"/>
        <v/>
      </c>
    </row>
    <row r="481" spans="1:141" x14ac:dyDescent="0.3">
      <c r="B481" s="1">
        <v>17</v>
      </c>
      <c r="C481" s="175"/>
      <c r="D481" s="175"/>
      <c r="E481" s="175"/>
      <c r="F481" s="175"/>
      <c r="G481" s="175"/>
      <c r="H481" s="175"/>
      <c r="I481" s="175"/>
      <c r="J481" s="175"/>
      <c r="K481" s="175"/>
      <c r="L481" s="175"/>
      <c r="M481" s="175"/>
      <c r="N481" s="175"/>
      <c r="O481" s="175"/>
      <c r="P481" s="175"/>
      <c r="Q481" s="175"/>
      <c r="R481" s="175"/>
      <c r="S481" s="175"/>
      <c r="T481" s="175">
        <f t="shared" si="102"/>
        <v>2.1417032736870123E-3</v>
      </c>
      <c r="U481" s="175">
        <f t="shared" si="102"/>
        <v>2.1417032736870123E-3</v>
      </c>
      <c r="V481" s="175">
        <f t="shared" si="102"/>
        <v>2.1417032736870123E-3</v>
      </c>
      <c r="W481" s="175">
        <f t="shared" si="102"/>
        <v>2.1417032736870123E-3</v>
      </c>
      <c r="X481" s="175">
        <f t="shared" si="102"/>
        <v>3.2206630912017019E-3</v>
      </c>
      <c r="Y481" s="175">
        <f t="shared" si="102"/>
        <v>3.2302504361468062E-3</v>
      </c>
      <c r="Z481" s="175">
        <f t="shared" si="102"/>
        <v>3.2398377810919097E-3</v>
      </c>
      <c r="AA481" s="175">
        <f t="shared" si="102"/>
        <v>3.2494251260370135E-3</v>
      </c>
      <c r="AB481" s="175">
        <f t="shared" si="102"/>
        <v>3.2590124709821178E-3</v>
      </c>
      <c r="AC481" s="155"/>
      <c r="AD481" s="155"/>
      <c r="AE481" s="155"/>
      <c r="AF481" s="155"/>
      <c r="AG481" s="174">
        <f>D481*D59*PRODUCT($CJ481:CJ481)</f>
        <v>0</v>
      </c>
      <c r="AH481" s="174">
        <f>E481*E59*PRODUCT($CJ481:CK481)</f>
        <v>0</v>
      </c>
      <c r="AI481" s="174">
        <f>F481*F59*PRODUCT($CJ481:CL481)</f>
        <v>0</v>
      </c>
      <c r="AJ481" s="174">
        <f>G481*G59*PRODUCT($CJ481:CM481)</f>
        <v>0</v>
      </c>
      <c r="AK481" s="174">
        <f>H481*H59*PRODUCT($CJ481:CN481)</f>
        <v>0</v>
      </c>
      <c r="AL481" s="174">
        <f>I481*I59*PRODUCT($CJ481:CO481)</f>
        <v>0</v>
      </c>
      <c r="AM481" s="174">
        <f>J481*J59*PRODUCT($CJ481:CP481)</f>
        <v>0</v>
      </c>
      <c r="AN481" s="174">
        <f>K481*K59*PRODUCT($CJ481:CQ481)</f>
        <v>0</v>
      </c>
      <c r="AO481" s="174">
        <f>L481*L59*PRODUCT($CJ481:CR481)</f>
        <v>0</v>
      </c>
      <c r="AP481" s="174">
        <f>M481*M59*PRODUCT($CJ481:CS481)</f>
        <v>0</v>
      </c>
      <c r="AQ481" s="174">
        <f>N481*N59*PRODUCT($CJ481:CT481)</f>
        <v>0</v>
      </c>
      <c r="AR481" s="174">
        <f>O481*O59*PRODUCT($CJ481:CU481)</f>
        <v>0</v>
      </c>
      <c r="AS481" s="174">
        <f>P481*P59*PRODUCT($CJ481:CV481)</f>
        <v>0</v>
      </c>
      <c r="AT481" s="174">
        <f>Q481*Q59*PRODUCT($CJ481:CW481)</f>
        <v>0</v>
      </c>
      <c r="AU481" s="174">
        <f>R481*R59*PRODUCT($CJ481:CX481)</f>
        <v>0</v>
      </c>
      <c r="AV481" s="174">
        <f>S481*S59*PRODUCT($CJ481:CY481)</f>
        <v>0</v>
      </c>
      <c r="AW481" s="174">
        <f>T481*T59*PRODUCT($CJ481:CZ481)</f>
        <v>0</v>
      </c>
      <c r="AX481" s="174">
        <f>U481*U59*PRODUCT($CJ481:DA481)</f>
        <v>0</v>
      </c>
      <c r="AY481" s="174">
        <f>V481*V59*PRODUCT($CJ481:DB481)</f>
        <v>0</v>
      </c>
      <c r="AZ481" s="174">
        <f>W481*W59*PRODUCT($CJ481:DC481)</f>
        <v>0</v>
      </c>
      <c r="BA481" s="174">
        <f>X481*X59*PRODUCT($CJ481:DD481)</f>
        <v>0</v>
      </c>
      <c r="BB481" s="174">
        <f>Y481*Y59*PRODUCT($CJ481:DE481)</f>
        <v>0</v>
      </c>
      <c r="BC481" s="174">
        <f>Z481*Z59*PRODUCT($CJ481:DF481)</f>
        <v>0</v>
      </c>
      <c r="BD481" s="174">
        <f>AA481*AA59*PRODUCT($CJ481:DG481)</f>
        <v>0</v>
      </c>
      <c r="BE481" s="174">
        <f>AB481*AB59*PRODUCT($CJ481:DH481)</f>
        <v>0</v>
      </c>
      <c r="BF481" s="93"/>
      <c r="BG481" s="93"/>
      <c r="BH481" s="93"/>
      <c r="BI481" s="169">
        <f>SUM($AF481:AG481)-SUM($AF513:AG513)-SUM($C513:D513)-SUM($BH513:BI513)</f>
        <v>0</v>
      </c>
      <c r="BJ481" s="169">
        <f>SUM($AF481:AH481)-SUM($AF513:AH513)-SUM($C513:E513)-SUM($BH513:BJ513)</f>
        <v>0</v>
      </c>
      <c r="BK481" s="169">
        <f>SUM($AF481:AI481)-SUM($AF513:AI513)-SUM($C513:F513)-SUM($BH513:BK513)</f>
        <v>0</v>
      </c>
      <c r="BL481" s="169">
        <f>SUM($AF481:AJ481)-SUM($AF513:AJ513)-SUM($C513:G513)-SUM($BH513:BL513)</f>
        <v>0</v>
      </c>
      <c r="BM481" s="169">
        <f>SUM($AF481:AK481)-SUM($AF513:AK513)-SUM($C513:H513)-SUM($BH513:BM513)</f>
        <v>0</v>
      </c>
      <c r="BN481" s="169">
        <f>SUM($AF481:AL481)-SUM($AF513:AL513)-SUM($C513:I513)-SUM($BH513:BN513)</f>
        <v>0</v>
      </c>
      <c r="BO481" s="169">
        <f>SUM($AF481:AM481)-SUM($AF513:AM513)-SUM($C513:J513)-SUM($BH513:BO513)</f>
        <v>0</v>
      </c>
      <c r="BP481" s="169">
        <f>SUM($AF481:AN481)-SUM($AF513:AN513)-SUM($C513:K513)-SUM($BH513:BP513)</f>
        <v>0</v>
      </c>
      <c r="BQ481" s="169">
        <f>SUM($AF481:AO481)-SUM($AF513:AO513)-SUM($C513:L513)-SUM($BH513:BQ513)</f>
        <v>0</v>
      </c>
      <c r="BR481" s="169">
        <f>SUM($AF481:AP481)-SUM($AF513:AP513)-SUM($C513:M513)-SUM($BH513:BR513)</f>
        <v>0</v>
      </c>
      <c r="BS481" s="169">
        <f>SUM($AF481:AQ481)-SUM($AF513:AQ513)-SUM($C513:N513)-SUM($BH513:BS513)</f>
        <v>0</v>
      </c>
      <c r="BT481" s="169">
        <f>SUM($AF481:AR481)-SUM($AF513:AR513)-SUM($C513:O513)-SUM($BH513:BT513)</f>
        <v>0</v>
      </c>
      <c r="BU481" s="169">
        <f>SUM($AF481:AS481)-SUM($AF513:AS513)-SUM($C513:P513)-SUM($BH513:BU513)</f>
        <v>0</v>
      </c>
      <c r="BV481" s="169">
        <f>SUM($AF481:AT481)-SUM($AF513:AT513)-SUM($C513:Q513)-SUM($BH513:BV513)</f>
        <v>0</v>
      </c>
      <c r="BW481" s="169">
        <f>SUM($AF481:AU481)-SUM($AF513:AU513)-SUM($C513:R513)-SUM($BH513:BW513)</f>
        <v>0</v>
      </c>
      <c r="BX481" s="169">
        <f>SUM($AF481:AV481)-SUM($AF513:AV513)-SUM($C513:S513)-SUM($BH513:BX513)</f>
        <v>0</v>
      </c>
      <c r="BY481" s="169">
        <f>SUM($AF481:AW481)-SUM($AF513:AW513)-SUM($C513:T513)-SUM($BH513:BY513)</f>
        <v>0</v>
      </c>
      <c r="BZ481" s="169">
        <f>SUM($AF481:AX481)-SUM($AF513:AX513)-SUM($C513:U513)-SUM($BH513:BZ513)</f>
        <v>0</v>
      </c>
      <c r="CA481" s="169">
        <f>SUM($AF481:AY481)-SUM($AF513:AY513)-SUM($C513:V513)-SUM($BH513:CA513)</f>
        <v>0</v>
      </c>
      <c r="CB481" s="169">
        <f>SUM($AF481:AZ481)-SUM($AF513:AZ513)-SUM($C513:W513)-SUM($BH513:CB513)</f>
        <v>0</v>
      </c>
      <c r="CC481" s="169">
        <f>SUM($AF481:BA481)-SUM($AF513:BA513)-SUM($C513:X513)-SUM($BH513:CC513)</f>
        <v>0</v>
      </c>
      <c r="CD481" s="169">
        <f>SUM($AF481:BB481)-SUM($AF513:BB513)-SUM($C513:Y513)-SUM($BH513:CD513)</f>
        <v>0</v>
      </c>
      <c r="CE481" s="169">
        <f>SUM($AF481:BC481)-SUM($AF513:BC513)-SUM($C513:Z513)-SUM($BH513:CE513)</f>
        <v>0</v>
      </c>
      <c r="CF481" s="169">
        <f>SUM($AF481:BD481)-SUM($AF513:BD513)-SUM($C513:AA513)-SUM($BH513:CF513)</f>
        <v>0</v>
      </c>
      <c r="CG481" s="169">
        <f>SUM($AF481:BE481)-SUM($AF513:BE513)-SUM($C513:AB513)-SUM($BH513:CG513)</f>
        <v>0</v>
      </c>
      <c r="CH481" s="52"/>
      <c r="CI481" s="52"/>
      <c r="CJ481" s="67"/>
      <c r="CK481" s="67"/>
      <c r="CL481" s="67"/>
      <c r="CM481" s="67"/>
      <c r="CN481" s="67"/>
      <c r="CO481" s="67"/>
      <c r="CP481" s="67"/>
      <c r="CQ481" s="67"/>
      <c r="CR481" s="67"/>
      <c r="CS481" s="67"/>
      <c r="CT481" s="67"/>
      <c r="CU481" s="67"/>
      <c r="CV481" s="67"/>
      <c r="CW481" s="67"/>
      <c r="CX481" s="67"/>
      <c r="CY481" s="67"/>
      <c r="CZ481" s="67">
        <f>1-S481</f>
        <v>1</v>
      </c>
      <c r="DA481" s="67">
        <f t="shared" si="103"/>
        <v>0.99785829672631299</v>
      </c>
      <c r="DB481" s="67">
        <f t="shared" si="103"/>
        <v>0.99785829672631299</v>
      </c>
      <c r="DC481" s="67">
        <f t="shared" si="103"/>
        <v>0.99785829672631299</v>
      </c>
      <c r="DD481" s="67">
        <f t="shared" si="103"/>
        <v>0.99785829672631299</v>
      </c>
      <c r="DE481" s="67">
        <f t="shared" si="103"/>
        <v>0.99677933690879827</v>
      </c>
      <c r="DF481" s="67">
        <f t="shared" si="101"/>
        <v>0.99676974956385322</v>
      </c>
      <c r="DG481" s="67">
        <f t="shared" si="101"/>
        <v>0.99676016221890806</v>
      </c>
      <c r="DH481" s="67">
        <f t="shared" si="101"/>
        <v>0.99675057487396301</v>
      </c>
      <c r="DI481" s="67">
        <f t="shared" si="101"/>
        <v>0.99674098752901785</v>
      </c>
      <c r="DL481" s="53"/>
      <c r="DM481" s="188" t="str">
        <f t="shared" si="99"/>
        <v/>
      </c>
      <c r="DN481" s="188" t="str">
        <f t="shared" si="99"/>
        <v/>
      </c>
      <c r="DO481" s="188" t="str">
        <f t="shared" si="99"/>
        <v/>
      </c>
      <c r="DP481" s="188" t="str">
        <f t="shared" si="99"/>
        <v/>
      </c>
      <c r="DQ481" s="188" t="str">
        <f t="shared" si="99"/>
        <v/>
      </c>
      <c r="DR481" s="188" t="str">
        <f t="shared" si="99"/>
        <v/>
      </c>
      <c r="DS481" s="188" t="str">
        <f t="shared" si="99"/>
        <v/>
      </c>
      <c r="DT481" s="188" t="str">
        <f t="shared" si="99"/>
        <v/>
      </c>
      <c r="DU481" s="188" t="str">
        <f t="shared" si="99"/>
        <v/>
      </c>
      <c r="DV481" s="188" t="str">
        <f t="shared" si="99"/>
        <v/>
      </c>
      <c r="DW481" s="188" t="str">
        <f t="shared" si="99"/>
        <v/>
      </c>
      <c r="DX481" s="188" t="str">
        <f t="shared" si="99"/>
        <v/>
      </c>
      <c r="DY481" s="188" t="str">
        <f t="shared" si="99"/>
        <v/>
      </c>
      <c r="DZ481" s="188" t="str">
        <f t="shared" si="99"/>
        <v/>
      </c>
      <c r="EA481" s="188" t="str">
        <f t="shared" si="99"/>
        <v/>
      </c>
      <c r="EB481" s="188" t="str">
        <f t="shared" si="99"/>
        <v/>
      </c>
      <c r="EC481" s="188" t="str">
        <f t="shared" si="100"/>
        <v/>
      </c>
      <c r="ED481" s="188" t="str">
        <f t="shared" si="100"/>
        <v/>
      </c>
      <c r="EE481" s="188" t="str">
        <f t="shared" si="100"/>
        <v/>
      </c>
      <c r="EF481" s="188" t="str">
        <f t="shared" si="100"/>
        <v/>
      </c>
      <c r="EG481" s="188" t="str">
        <f t="shared" si="100"/>
        <v/>
      </c>
      <c r="EH481" s="188" t="str">
        <f t="shared" si="100"/>
        <v/>
      </c>
      <c r="EI481" s="188" t="str">
        <f t="shared" si="100"/>
        <v/>
      </c>
      <c r="EJ481" s="188" t="str">
        <f t="shared" si="100"/>
        <v/>
      </c>
      <c r="EK481" s="188" t="str">
        <f t="shared" si="100"/>
        <v/>
      </c>
    </row>
    <row r="482" spans="1:141" x14ac:dyDescent="0.3">
      <c r="B482" s="1">
        <v>18</v>
      </c>
      <c r="C482" s="175"/>
      <c r="D482" s="175"/>
      <c r="E482" s="175"/>
      <c r="F482" s="175"/>
      <c r="G482" s="175"/>
      <c r="H482" s="175"/>
      <c r="I482" s="175"/>
      <c r="J482" s="175"/>
      <c r="K482" s="175"/>
      <c r="L482" s="175"/>
      <c r="M482" s="175"/>
      <c r="N482" s="175"/>
      <c r="O482" s="175"/>
      <c r="P482" s="175"/>
      <c r="Q482" s="175"/>
      <c r="R482" s="175"/>
      <c r="S482" s="175"/>
      <c r="T482" s="175"/>
      <c r="U482" s="175">
        <f t="shared" si="102"/>
        <v>2.1417032736870123E-3</v>
      </c>
      <c r="V482" s="175">
        <f t="shared" si="102"/>
        <v>2.1417032736870123E-3</v>
      </c>
      <c r="W482" s="175">
        <f t="shared" si="102"/>
        <v>2.1417032736870123E-3</v>
      </c>
      <c r="X482" s="175">
        <f t="shared" si="102"/>
        <v>2.1417032736870123E-3</v>
      </c>
      <c r="Y482" s="175">
        <f t="shared" si="102"/>
        <v>3.2206630912017019E-3</v>
      </c>
      <c r="Z482" s="175">
        <f t="shared" si="102"/>
        <v>3.2302504361468062E-3</v>
      </c>
      <c r="AA482" s="175">
        <f t="shared" si="102"/>
        <v>3.2398377810919097E-3</v>
      </c>
      <c r="AB482" s="175">
        <f t="shared" si="102"/>
        <v>3.2494251260370135E-3</v>
      </c>
      <c r="AC482" s="155"/>
      <c r="AD482" s="155"/>
      <c r="AE482" s="155"/>
      <c r="AF482" s="155"/>
      <c r="AG482" s="174">
        <f>D482*D60*PRODUCT($CJ482:CJ482)</f>
        <v>0</v>
      </c>
      <c r="AH482" s="174">
        <f>E482*E60*PRODUCT($CJ482:CK482)</f>
        <v>0</v>
      </c>
      <c r="AI482" s="174">
        <f>F482*F60*PRODUCT($CJ482:CL482)</f>
        <v>0</v>
      </c>
      <c r="AJ482" s="174">
        <f>G482*G60*PRODUCT($CJ482:CM482)</f>
        <v>0</v>
      </c>
      <c r="AK482" s="174">
        <f>H482*H60*PRODUCT($CJ482:CN482)</f>
        <v>0</v>
      </c>
      <c r="AL482" s="174">
        <f>I482*I60*PRODUCT($CJ482:CO482)</f>
        <v>0</v>
      </c>
      <c r="AM482" s="174">
        <f>J482*J60*PRODUCT($CJ482:CP482)</f>
        <v>0</v>
      </c>
      <c r="AN482" s="174">
        <f>K482*K60*PRODUCT($CJ482:CQ482)</f>
        <v>0</v>
      </c>
      <c r="AO482" s="174">
        <f>L482*L60*PRODUCT($CJ482:CR482)</f>
        <v>0</v>
      </c>
      <c r="AP482" s="174">
        <f>M482*M60*PRODUCT($CJ482:CS482)</f>
        <v>0</v>
      </c>
      <c r="AQ482" s="174">
        <f>N482*N60*PRODUCT($CJ482:CT482)</f>
        <v>0</v>
      </c>
      <c r="AR482" s="174">
        <f>O482*O60*PRODUCT($CJ482:CU482)</f>
        <v>0</v>
      </c>
      <c r="AS482" s="174">
        <f>P482*P60*PRODUCT($CJ482:CV482)</f>
        <v>0</v>
      </c>
      <c r="AT482" s="174">
        <f>Q482*Q60*PRODUCT($CJ482:CW482)</f>
        <v>0</v>
      </c>
      <c r="AU482" s="174">
        <f>R482*R60*PRODUCT($CJ482:CX482)</f>
        <v>0</v>
      </c>
      <c r="AV482" s="174">
        <f>S482*S60*PRODUCT($CJ482:CY482)</f>
        <v>0</v>
      </c>
      <c r="AW482" s="174">
        <f>T482*T60*PRODUCT($CJ482:CZ482)</f>
        <v>0</v>
      </c>
      <c r="AX482" s="174">
        <f>U482*U60*PRODUCT($CJ482:DA482)</f>
        <v>0</v>
      </c>
      <c r="AY482" s="174">
        <f>V482*V60*PRODUCT($CJ482:DB482)</f>
        <v>0</v>
      </c>
      <c r="AZ482" s="174">
        <f>W482*W60*PRODUCT($CJ482:DC482)</f>
        <v>0</v>
      </c>
      <c r="BA482" s="174">
        <f>X482*X60*PRODUCT($CJ482:DD482)</f>
        <v>0</v>
      </c>
      <c r="BB482" s="174">
        <f>Y482*Y60*PRODUCT($CJ482:DE482)</f>
        <v>0</v>
      </c>
      <c r="BC482" s="174">
        <f>Z482*Z60*PRODUCT($CJ482:DF482)</f>
        <v>0</v>
      </c>
      <c r="BD482" s="174">
        <f>AA482*AA60*PRODUCT($CJ482:DG482)</f>
        <v>0</v>
      </c>
      <c r="BE482" s="174">
        <f>AB482*AB60*PRODUCT($CJ482:DH482)</f>
        <v>0</v>
      </c>
      <c r="BF482" s="93"/>
      <c r="BG482" s="93"/>
      <c r="BH482" s="93"/>
      <c r="BI482" s="169">
        <f>SUM($AF482:AG482)-SUM($AF514:AG514)-SUM($C514:D514)-SUM($BH514:BI514)</f>
        <v>0</v>
      </c>
      <c r="BJ482" s="169">
        <f>SUM($AF482:AH482)-SUM($AF514:AH514)-SUM($C514:E514)-SUM($BH514:BJ514)</f>
        <v>0</v>
      </c>
      <c r="BK482" s="169">
        <f>SUM($AF482:AI482)-SUM($AF514:AI514)-SUM($C514:F514)-SUM($BH514:BK514)</f>
        <v>0</v>
      </c>
      <c r="BL482" s="169">
        <f>SUM($AF482:AJ482)-SUM($AF514:AJ514)-SUM($C514:G514)-SUM($BH514:BL514)</f>
        <v>0</v>
      </c>
      <c r="BM482" s="169">
        <f>SUM($AF482:AK482)-SUM($AF514:AK514)-SUM($C514:H514)-SUM($BH514:BM514)</f>
        <v>0</v>
      </c>
      <c r="BN482" s="169">
        <f>SUM($AF482:AL482)-SUM($AF514:AL514)-SUM($C514:I514)-SUM($BH514:BN514)</f>
        <v>0</v>
      </c>
      <c r="BO482" s="169">
        <f>SUM($AF482:AM482)-SUM($AF514:AM514)-SUM($C514:J514)-SUM($BH514:BO514)</f>
        <v>0</v>
      </c>
      <c r="BP482" s="169">
        <f>SUM($AF482:AN482)-SUM($AF514:AN514)-SUM($C514:K514)-SUM($BH514:BP514)</f>
        <v>0</v>
      </c>
      <c r="BQ482" s="169">
        <f>SUM($AF482:AO482)-SUM($AF514:AO514)-SUM($C514:L514)-SUM($BH514:BQ514)</f>
        <v>0</v>
      </c>
      <c r="BR482" s="169">
        <f>SUM($AF482:AP482)-SUM($AF514:AP514)-SUM($C514:M514)-SUM($BH514:BR514)</f>
        <v>0</v>
      </c>
      <c r="BS482" s="169">
        <f>SUM($AF482:AQ482)-SUM($AF514:AQ514)-SUM($C514:N514)-SUM($BH514:BS514)</f>
        <v>0</v>
      </c>
      <c r="BT482" s="169">
        <f>SUM($AF482:AR482)-SUM($AF514:AR514)-SUM($C514:O514)-SUM($BH514:BT514)</f>
        <v>0</v>
      </c>
      <c r="BU482" s="169">
        <f>SUM($AF482:AS482)-SUM($AF514:AS514)-SUM($C514:P514)-SUM($BH514:BU514)</f>
        <v>0</v>
      </c>
      <c r="BV482" s="169">
        <f>SUM($AF482:AT482)-SUM($AF514:AT514)-SUM($C514:Q514)-SUM($BH514:BV514)</f>
        <v>0</v>
      </c>
      <c r="BW482" s="169">
        <f>SUM($AF482:AU482)-SUM($AF514:AU514)-SUM($C514:R514)-SUM($BH514:BW514)</f>
        <v>0</v>
      </c>
      <c r="BX482" s="169">
        <f>SUM($AF482:AV482)-SUM($AF514:AV514)-SUM($C514:S514)-SUM($BH514:BX514)</f>
        <v>0</v>
      </c>
      <c r="BY482" s="169">
        <f>SUM($AF482:AW482)-SUM($AF514:AW514)-SUM($C514:T514)-SUM($BH514:BY514)</f>
        <v>0</v>
      </c>
      <c r="BZ482" s="169">
        <f>SUM($AF482:AX482)-SUM($AF514:AX514)-SUM($C514:U514)-SUM($BH514:BZ514)</f>
        <v>0</v>
      </c>
      <c r="CA482" s="169">
        <f>SUM($AF482:AY482)-SUM($AF514:AY514)-SUM($C514:V514)-SUM($BH514:CA514)</f>
        <v>0</v>
      </c>
      <c r="CB482" s="169">
        <f>SUM($AF482:AZ482)-SUM($AF514:AZ514)-SUM($C514:W514)-SUM($BH514:CB514)</f>
        <v>0</v>
      </c>
      <c r="CC482" s="169">
        <f>SUM($AF482:BA482)-SUM($AF514:BA514)-SUM($C514:X514)-SUM($BH514:CC514)</f>
        <v>0</v>
      </c>
      <c r="CD482" s="169">
        <f>SUM($AF482:BB482)-SUM($AF514:BB514)-SUM($C514:Y514)-SUM($BH514:CD514)</f>
        <v>0</v>
      </c>
      <c r="CE482" s="169">
        <f>SUM($AF482:BC482)-SUM($AF514:BC514)-SUM($C514:Z514)-SUM($BH514:CE514)</f>
        <v>0</v>
      </c>
      <c r="CF482" s="169">
        <f>SUM($AF482:BD482)-SUM($AF514:BD514)-SUM($C514:AA514)-SUM($BH514:CF514)</f>
        <v>0</v>
      </c>
      <c r="CG482" s="169">
        <f>SUM($AF482:BE482)-SUM($AF514:BE514)-SUM($C514:AB514)-SUM($BH514:CG514)</f>
        <v>0</v>
      </c>
      <c r="CH482" s="52"/>
      <c r="CI482" s="52"/>
      <c r="CJ482" s="67"/>
      <c r="CK482" s="67"/>
      <c r="CL482" s="67"/>
      <c r="CM482" s="67"/>
      <c r="CN482" s="67"/>
      <c r="CO482" s="67"/>
      <c r="CP482" s="67"/>
      <c r="CQ482" s="67"/>
      <c r="CR482" s="67"/>
      <c r="CS482" s="67"/>
      <c r="CT482" s="67"/>
      <c r="CU482" s="67"/>
      <c r="CV482" s="67"/>
      <c r="CW482" s="67"/>
      <c r="CX482" s="67"/>
      <c r="CY482" s="67"/>
      <c r="CZ482" s="67"/>
      <c r="DA482" s="67">
        <f>1-T482</f>
        <v>1</v>
      </c>
      <c r="DB482" s="67">
        <f t="shared" si="103"/>
        <v>0.99785829672631299</v>
      </c>
      <c r="DC482" s="67">
        <f t="shared" si="103"/>
        <v>0.99785829672631299</v>
      </c>
      <c r="DD482" s="67">
        <f t="shared" si="103"/>
        <v>0.99785829672631299</v>
      </c>
      <c r="DE482" s="67">
        <f t="shared" si="103"/>
        <v>0.99785829672631299</v>
      </c>
      <c r="DF482" s="67">
        <f t="shared" si="101"/>
        <v>0.99677933690879827</v>
      </c>
      <c r="DG482" s="67">
        <f t="shared" si="101"/>
        <v>0.99676974956385322</v>
      </c>
      <c r="DH482" s="67">
        <f t="shared" si="101"/>
        <v>0.99676016221890806</v>
      </c>
      <c r="DI482" s="67">
        <f t="shared" si="101"/>
        <v>0.99675057487396301</v>
      </c>
      <c r="DL482" s="53"/>
      <c r="DM482" s="188" t="str">
        <f t="shared" si="99"/>
        <v/>
      </c>
      <c r="DN482" s="188" t="str">
        <f t="shared" si="99"/>
        <v/>
      </c>
      <c r="DO482" s="188" t="str">
        <f t="shared" si="99"/>
        <v/>
      </c>
      <c r="DP482" s="188" t="str">
        <f t="shared" si="99"/>
        <v/>
      </c>
      <c r="DQ482" s="188" t="str">
        <f t="shared" si="99"/>
        <v/>
      </c>
      <c r="DR482" s="188" t="str">
        <f t="shared" si="99"/>
        <v/>
      </c>
      <c r="DS482" s="188" t="str">
        <f t="shared" si="99"/>
        <v/>
      </c>
      <c r="DT482" s="188" t="str">
        <f t="shared" si="99"/>
        <v/>
      </c>
      <c r="DU482" s="188" t="str">
        <f t="shared" si="99"/>
        <v/>
      </c>
      <c r="DV482" s="188" t="str">
        <f t="shared" si="99"/>
        <v/>
      </c>
      <c r="DW482" s="188" t="str">
        <f t="shared" si="99"/>
        <v/>
      </c>
      <c r="DX482" s="188" t="str">
        <f t="shared" si="99"/>
        <v/>
      </c>
      <c r="DY482" s="188" t="str">
        <f t="shared" si="99"/>
        <v/>
      </c>
      <c r="DZ482" s="188" t="str">
        <f t="shared" si="99"/>
        <v/>
      </c>
      <c r="EA482" s="188" t="str">
        <f t="shared" si="99"/>
        <v/>
      </c>
      <c r="EB482" s="188" t="str">
        <f t="shared" si="99"/>
        <v/>
      </c>
      <c r="EC482" s="188" t="str">
        <f t="shared" si="100"/>
        <v/>
      </c>
      <c r="ED482" s="188" t="str">
        <f t="shared" si="100"/>
        <v/>
      </c>
      <c r="EE482" s="188" t="str">
        <f t="shared" si="100"/>
        <v/>
      </c>
      <c r="EF482" s="188" t="str">
        <f t="shared" si="100"/>
        <v/>
      </c>
      <c r="EG482" s="188" t="str">
        <f t="shared" si="100"/>
        <v/>
      </c>
      <c r="EH482" s="188" t="str">
        <f t="shared" si="100"/>
        <v/>
      </c>
      <c r="EI482" s="188" t="str">
        <f t="shared" si="100"/>
        <v/>
      </c>
      <c r="EJ482" s="188" t="str">
        <f t="shared" si="100"/>
        <v/>
      </c>
      <c r="EK482" s="188" t="str">
        <f t="shared" si="100"/>
        <v/>
      </c>
    </row>
    <row r="483" spans="1:141" x14ac:dyDescent="0.3">
      <c r="B483" s="1">
        <v>19</v>
      </c>
      <c r="C483" s="175"/>
      <c r="D483" s="175"/>
      <c r="E483" s="175"/>
      <c r="F483" s="175"/>
      <c r="G483" s="175"/>
      <c r="H483" s="175"/>
      <c r="I483" s="175"/>
      <c r="J483" s="175"/>
      <c r="K483" s="175"/>
      <c r="L483" s="175"/>
      <c r="M483" s="175"/>
      <c r="N483" s="175"/>
      <c r="O483" s="175"/>
      <c r="P483" s="175"/>
      <c r="Q483" s="175"/>
      <c r="R483" s="175"/>
      <c r="S483" s="175"/>
      <c r="T483" s="175"/>
      <c r="U483" s="175"/>
      <c r="V483" s="175">
        <f t="shared" si="102"/>
        <v>2.1417032736870123E-3</v>
      </c>
      <c r="W483" s="175">
        <f t="shared" si="102"/>
        <v>2.1417032736870123E-3</v>
      </c>
      <c r="X483" s="175">
        <f t="shared" si="102"/>
        <v>2.1417032736870123E-3</v>
      </c>
      <c r="Y483" s="175">
        <f t="shared" si="102"/>
        <v>2.1417032736870123E-3</v>
      </c>
      <c r="Z483" s="175">
        <f t="shared" si="102"/>
        <v>3.2206630912017019E-3</v>
      </c>
      <c r="AA483" s="175">
        <f t="shared" si="102"/>
        <v>3.2302504361468062E-3</v>
      </c>
      <c r="AB483" s="175">
        <f t="shared" si="102"/>
        <v>3.2398377810919097E-3</v>
      </c>
      <c r="AC483" s="155"/>
      <c r="AD483" s="155"/>
      <c r="AE483" s="155"/>
      <c r="AF483" s="155"/>
      <c r="AG483" s="174">
        <f>D483*D61*PRODUCT($CJ483:CJ483)</f>
        <v>0</v>
      </c>
      <c r="AH483" s="174">
        <f>E483*E61*PRODUCT($CJ483:CK483)</f>
        <v>0</v>
      </c>
      <c r="AI483" s="174">
        <f>F483*F61*PRODUCT($CJ483:CL483)</f>
        <v>0</v>
      </c>
      <c r="AJ483" s="174">
        <f>G483*G61*PRODUCT($CJ483:CM483)</f>
        <v>0</v>
      </c>
      <c r="AK483" s="174">
        <f>H483*H61*PRODUCT($CJ483:CN483)</f>
        <v>0</v>
      </c>
      <c r="AL483" s="174">
        <f>I483*I61*PRODUCT($CJ483:CO483)</f>
        <v>0</v>
      </c>
      <c r="AM483" s="174">
        <f>J483*J61*PRODUCT($CJ483:CP483)</f>
        <v>0</v>
      </c>
      <c r="AN483" s="174">
        <f>K483*K61*PRODUCT($CJ483:CQ483)</f>
        <v>0</v>
      </c>
      <c r="AO483" s="174">
        <f>L483*L61*PRODUCT($CJ483:CR483)</f>
        <v>0</v>
      </c>
      <c r="AP483" s="174">
        <f>M483*M61*PRODUCT($CJ483:CS483)</f>
        <v>0</v>
      </c>
      <c r="AQ483" s="174">
        <f>N483*N61*PRODUCT($CJ483:CT483)</f>
        <v>0</v>
      </c>
      <c r="AR483" s="174">
        <f>O483*O61*PRODUCT($CJ483:CU483)</f>
        <v>0</v>
      </c>
      <c r="AS483" s="174">
        <f>P483*P61*PRODUCT($CJ483:CV483)</f>
        <v>0</v>
      </c>
      <c r="AT483" s="174">
        <f>Q483*Q61*PRODUCT($CJ483:CW483)</f>
        <v>0</v>
      </c>
      <c r="AU483" s="174">
        <f>R483*R61*PRODUCT($CJ483:CX483)</f>
        <v>0</v>
      </c>
      <c r="AV483" s="174">
        <f>S483*S61*PRODUCT($CJ483:CY483)</f>
        <v>0</v>
      </c>
      <c r="AW483" s="174">
        <f>T483*T61*PRODUCT($CJ483:CZ483)</f>
        <v>0</v>
      </c>
      <c r="AX483" s="174">
        <f>U483*U61*PRODUCT($CJ483:DA483)</f>
        <v>0</v>
      </c>
      <c r="AY483" s="174">
        <f>V483*V61*PRODUCT($CJ483:DB483)</f>
        <v>0</v>
      </c>
      <c r="AZ483" s="174">
        <f>W483*W61*PRODUCT($CJ483:DC483)</f>
        <v>0</v>
      </c>
      <c r="BA483" s="174">
        <f>X483*X61*PRODUCT($CJ483:DD483)</f>
        <v>0</v>
      </c>
      <c r="BB483" s="174">
        <f>Y483*Y61*PRODUCT($CJ483:DE483)</f>
        <v>0</v>
      </c>
      <c r="BC483" s="174">
        <f>Z483*Z61*PRODUCT($CJ483:DF483)</f>
        <v>0</v>
      </c>
      <c r="BD483" s="174">
        <f>AA483*AA61*PRODUCT($CJ483:DG483)</f>
        <v>0</v>
      </c>
      <c r="BE483" s="174">
        <f>AB483*AB61*PRODUCT($CJ483:DH483)</f>
        <v>0</v>
      </c>
      <c r="BF483" s="93"/>
      <c r="BG483" s="93"/>
      <c r="BH483" s="93"/>
      <c r="BI483" s="169">
        <f>SUM($AF483:AG483)-SUM($AF515:AG515)-SUM($C515:D515)-SUM($BH515:BI515)</f>
        <v>0</v>
      </c>
      <c r="BJ483" s="169">
        <f>SUM($AF483:AH483)-SUM($AF515:AH515)-SUM($C515:E515)-SUM($BH515:BJ515)</f>
        <v>0</v>
      </c>
      <c r="BK483" s="169">
        <f>SUM($AF483:AI483)-SUM($AF515:AI515)-SUM($C515:F515)-SUM($BH515:BK515)</f>
        <v>0</v>
      </c>
      <c r="BL483" s="169">
        <f>SUM($AF483:AJ483)-SUM($AF515:AJ515)-SUM($C515:G515)-SUM($BH515:BL515)</f>
        <v>0</v>
      </c>
      <c r="BM483" s="169">
        <f>SUM($AF483:AK483)-SUM($AF515:AK515)-SUM($C515:H515)-SUM($BH515:BM515)</f>
        <v>0</v>
      </c>
      <c r="BN483" s="169">
        <f>SUM($AF483:AL483)-SUM($AF515:AL515)-SUM($C515:I515)-SUM($BH515:BN515)</f>
        <v>0</v>
      </c>
      <c r="BO483" s="169">
        <f>SUM($AF483:AM483)-SUM($AF515:AM515)-SUM($C515:J515)-SUM($BH515:BO515)</f>
        <v>0</v>
      </c>
      <c r="BP483" s="169">
        <f>SUM($AF483:AN483)-SUM($AF515:AN515)-SUM($C515:K515)-SUM($BH515:BP515)</f>
        <v>0</v>
      </c>
      <c r="BQ483" s="169">
        <f>SUM($AF483:AO483)-SUM($AF515:AO515)-SUM($C515:L515)-SUM($BH515:BQ515)</f>
        <v>0</v>
      </c>
      <c r="BR483" s="169">
        <f>SUM($AF483:AP483)-SUM($AF515:AP515)-SUM($C515:M515)-SUM($BH515:BR515)</f>
        <v>0</v>
      </c>
      <c r="BS483" s="169">
        <f>SUM($AF483:AQ483)-SUM($AF515:AQ515)-SUM($C515:N515)-SUM($BH515:BS515)</f>
        <v>0</v>
      </c>
      <c r="BT483" s="169">
        <f>SUM($AF483:AR483)-SUM($AF515:AR515)-SUM($C515:O515)-SUM($BH515:BT515)</f>
        <v>0</v>
      </c>
      <c r="BU483" s="169">
        <f>SUM($AF483:AS483)-SUM($AF515:AS515)-SUM($C515:P515)-SUM($BH515:BU515)</f>
        <v>0</v>
      </c>
      <c r="BV483" s="169">
        <f>SUM($AF483:AT483)-SUM($AF515:AT515)-SUM($C515:Q515)-SUM($BH515:BV515)</f>
        <v>0</v>
      </c>
      <c r="BW483" s="169">
        <f>SUM($AF483:AU483)-SUM($AF515:AU515)-SUM($C515:R515)-SUM($BH515:BW515)</f>
        <v>0</v>
      </c>
      <c r="BX483" s="169">
        <f>SUM($AF483:AV483)-SUM($AF515:AV515)-SUM($C515:S515)-SUM($BH515:BX515)</f>
        <v>0</v>
      </c>
      <c r="BY483" s="169">
        <f>SUM($AF483:AW483)-SUM($AF515:AW515)-SUM($C515:T515)-SUM($BH515:BY515)</f>
        <v>0</v>
      </c>
      <c r="BZ483" s="169">
        <f>SUM($AF483:AX483)-SUM($AF515:AX515)-SUM($C515:U515)-SUM($BH515:BZ515)</f>
        <v>0</v>
      </c>
      <c r="CA483" s="169">
        <f>SUM($AF483:AY483)-SUM($AF515:AY515)-SUM($C515:V515)-SUM($BH515:CA515)</f>
        <v>0</v>
      </c>
      <c r="CB483" s="169">
        <f>SUM($AF483:AZ483)-SUM($AF515:AZ515)-SUM($C515:W515)-SUM($BH515:CB515)</f>
        <v>0</v>
      </c>
      <c r="CC483" s="169">
        <f>SUM($AF483:BA483)-SUM($AF515:BA515)-SUM($C515:X515)-SUM($BH515:CC515)</f>
        <v>0</v>
      </c>
      <c r="CD483" s="169">
        <f>SUM($AF483:BB483)-SUM($AF515:BB515)-SUM($C515:Y515)-SUM($BH515:CD515)</f>
        <v>0</v>
      </c>
      <c r="CE483" s="169">
        <f>SUM($AF483:BC483)-SUM($AF515:BC515)-SUM($C515:Z515)-SUM($BH515:CE515)</f>
        <v>0</v>
      </c>
      <c r="CF483" s="169">
        <f>SUM($AF483:BD483)-SUM($AF515:BD515)-SUM($C515:AA515)-SUM($BH515:CF515)</f>
        <v>0</v>
      </c>
      <c r="CG483" s="169">
        <f>SUM($AF483:BE483)-SUM($AF515:BE515)-SUM($C515:AB515)-SUM($BH515:CG515)</f>
        <v>0</v>
      </c>
      <c r="CH483" s="52"/>
      <c r="CI483" s="52"/>
      <c r="CJ483" s="67"/>
      <c r="CK483" s="67"/>
      <c r="CL483" s="67"/>
      <c r="CM483" s="67"/>
      <c r="CN483" s="67"/>
      <c r="CO483" s="67"/>
      <c r="CP483" s="67"/>
      <c r="CQ483" s="67"/>
      <c r="CR483" s="67"/>
      <c r="CS483" s="67"/>
      <c r="CT483" s="67"/>
      <c r="CU483" s="67"/>
      <c r="CV483" s="67"/>
      <c r="CW483" s="67"/>
      <c r="CX483" s="67"/>
      <c r="CY483" s="67"/>
      <c r="CZ483" s="67"/>
      <c r="DA483" s="67"/>
      <c r="DB483" s="67">
        <f>1-U483</f>
        <v>1</v>
      </c>
      <c r="DC483" s="67">
        <f t="shared" si="103"/>
        <v>0.99785829672631299</v>
      </c>
      <c r="DD483" s="67">
        <f t="shared" si="103"/>
        <v>0.99785829672631299</v>
      </c>
      <c r="DE483" s="67">
        <f t="shared" si="103"/>
        <v>0.99785829672631299</v>
      </c>
      <c r="DF483" s="67">
        <f t="shared" si="101"/>
        <v>0.99785829672631299</v>
      </c>
      <c r="DG483" s="67">
        <f t="shared" si="101"/>
        <v>0.99677933690879827</v>
      </c>
      <c r="DH483" s="67">
        <f t="shared" si="101"/>
        <v>0.99676974956385322</v>
      </c>
      <c r="DI483" s="67">
        <f t="shared" si="101"/>
        <v>0.99676016221890806</v>
      </c>
      <c r="DL483" s="53"/>
      <c r="DM483" s="188" t="str">
        <f t="shared" si="99"/>
        <v/>
      </c>
      <c r="DN483" s="188" t="str">
        <f t="shared" si="99"/>
        <v/>
      </c>
      <c r="DO483" s="188" t="str">
        <f t="shared" si="99"/>
        <v/>
      </c>
      <c r="DP483" s="188" t="str">
        <f t="shared" si="99"/>
        <v/>
      </c>
      <c r="DQ483" s="188" t="str">
        <f t="shared" si="99"/>
        <v/>
      </c>
      <c r="DR483" s="188" t="str">
        <f t="shared" si="99"/>
        <v/>
      </c>
      <c r="DS483" s="188" t="str">
        <f t="shared" si="99"/>
        <v/>
      </c>
      <c r="DT483" s="188" t="str">
        <f t="shared" si="99"/>
        <v/>
      </c>
      <c r="DU483" s="188" t="str">
        <f t="shared" si="99"/>
        <v/>
      </c>
      <c r="DV483" s="188" t="str">
        <f t="shared" si="99"/>
        <v/>
      </c>
      <c r="DW483" s="188" t="str">
        <f t="shared" si="99"/>
        <v/>
      </c>
      <c r="DX483" s="188" t="str">
        <f t="shared" si="99"/>
        <v/>
      </c>
      <c r="DY483" s="188" t="str">
        <f t="shared" si="99"/>
        <v/>
      </c>
      <c r="DZ483" s="188" t="str">
        <f t="shared" si="99"/>
        <v/>
      </c>
      <c r="EA483" s="188" t="str">
        <f t="shared" si="99"/>
        <v/>
      </c>
      <c r="EB483" s="188" t="str">
        <f t="shared" si="99"/>
        <v/>
      </c>
      <c r="EC483" s="188" t="str">
        <f t="shared" si="100"/>
        <v/>
      </c>
      <c r="ED483" s="188" t="str">
        <f t="shared" si="100"/>
        <v/>
      </c>
      <c r="EE483" s="188" t="str">
        <f t="shared" si="100"/>
        <v/>
      </c>
      <c r="EF483" s="188" t="str">
        <f t="shared" si="100"/>
        <v/>
      </c>
      <c r="EG483" s="188" t="str">
        <f t="shared" si="100"/>
        <v/>
      </c>
      <c r="EH483" s="188" t="str">
        <f t="shared" si="100"/>
        <v/>
      </c>
      <c r="EI483" s="188" t="str">
        <f t="shared" si="100"/>
        <v/>
      </c>
      <c r="EJ483" s="188" t="str">
        <f t="shared" si="100"/>
        <v/>
      </c>
      <c r="EK483" s="188" t="str">
        <f t="shared" si="100"/>
        <v/>
      </c>
    </row>
    <row r="484" spans="1:141" x14ac:dyDescent="0.3">
      <c r="B484" s="1">
        <v>20</v>
      </c>
      <c r="C484" s="175"/>
      <c r="D484" s="175"/>
      <c r="E484" s="175"/>
      <c r="F484" s="175"/>
      <c r="G484" s="175"/>
      <c r="H484" s="175"/>
      <c r="I484" s="175"/>
      <c r="J484" s="175"/>
      <c r="K484" s="175"/>
      <c r="L484" s="175"/>
      <c r="M484" s="175"/>
      <c r="N484" s="175"/>
      <c r="O484" s="175"/>
      <c r="P484" s="175"/>
      <c r="Q484" s="175"/>
      <c r="R484" s="175"/>
      <c r="S484" s="175"/>
      <c r="T484" s="175"/>
      <c r="U484" s="175"/>
      <c r="V484" s="175"/>
      <c r="W484" s="175">
        <f t="shared" si="102"/>
        <v>2.1417032736870123E-3</v>
      </c>
      <c r="X484" s="175">
        <f t="shared" si="102"/>
        <v>2.1417032736870123E-3</v>
      </c>
      <c r="Y484" s="175">
        <f t="shared" si="102"/>
        <v>2.1417032736870123E-3</v>
      </c>
      <c r="Z484" s="175">
        <f t="shared" si="102"/>
        <v>2.1417032736870123E-3</v>
      </c>
      <c r="AA484" s="175">
        <f t="shared" si="102"/>
        <v>3.2206630912017019E-3</v>
      </c>
      <c r="AB484" s="175">
        <f t="shared" si="102"/>
        <v>3.2302504361468062E-3</v>
      </c>
      <c r="AC484" s="155"/>
      <c r="AD484" s="155"/>
      <c r="AE484" s="155"/>
      <c r="AF484" s="155"/>
      <c r="AG484" s="174">
        <f>D484*D62*PRODUCT($CJ484:CJ484)</f>
        <v>0</v>
      </c>
      <c r="AH484" s="174">
        <f>E484*E62*PRODUCT($CJ484:CK484)</f>
        <v>0</v>
      </c>
      <c r="AI484" s="174">
        <f>F484*F62*PRODUCT($CJ484:CL484)</f>
        <v>0</v>
      </c>
      <c r="AJ484" s="174">
        <f>G484*G62*PRODUCT($CJ484:CM484)</f>
        <v>0</v>
      </c>
      <c r="AK484" s="174">
        <f>H484*H62*PRODUCT($CJ484:CN484)</f>
        <v>0</v>
      </c>
      <c r="AL484" s="174">
        <f>I484*I62*PRODUCT($CJ484:CO484)</f>
        <v>0</v>
      </c>
      <c r="AM484" s="174">
        <f>J484*J62*PRODUCT($CJ484:CP484)</f>
        <v>0</v>
      </c>
      <c r="AN484" s="174">
        <f>K484*K62*PRODUCT($CJ484:CQ484)</f>
        <v>0</v>
      </c>
      <c r="AO484" s="174">
        <f>L484*L62*PRODUCT($CJ484:CR484)</f>
        <v>0</v>
      </c>
      <c r="AP484" s="174">
        <f>M484*M62*PRODUCT($CJ484:CS484)</f>
        <v>0</v>
      </c>
      <c r="AQ484" s="174">
        <f>N484*N62*PRODUCT($CJ484:CT484)</f>
        <v>0</v>
      </c>
      <c r="AR484" s="174">
        <f>O484*O62*PRODUCT($CJ484:CU484)</f>
        <v>0</v>
      </c>
      <c r="AS484" s="174">
        <f>P484*P62*PRODUCT($CJ484:CV484)</f>
        <v>0</v>
      </c>
      <c r="AT484" s="174">
        <f>Q484*Q62*PRODUCT($CJ484:CW484)</f>
        <v>0</v>
      </c>
      <c r="AU484" s="174">
        <f>R484*R62*PRODUCT($CJ484:CX484)</f>
        <v>0</v>
      </c>
      <c r="AV484" s="174">
        <f>S484*S62*PRODUCT($CJ484:CY484)</f>
        <v>0</v>
      </c>
      <c r="AW484" s="174">
        <f>T484*T62*PRODUCT($CJ484:CZ484)</f>
        <v>0</v>
      </c>
      <c r="AX484" s="174">
        <f>U484*U62*PRODUCT($CJ484:DA484)</f>
        <v>0</v>
      </c>
      <c r="AY484" s="174">
        <f>V484*V62*PRODUCT($CJ484:DB484)</f>
        <v>0</v>
      </c>
      <c r="AZ484" s="174">
        <f>W484*W62*PRODUCT($CJ484:DC484)</f>
        <v>0</v>
      </c>
      <c r="BA484" s="174">
        <f>X484*X62*PRODUCT($CJ484:DD484)</f>
        <v>0</v>
      </c>
      <c r="BB484" s="174">
        <f>Y484*Y62*PRODUCT($CJ484:DE484)</f>
        <v>0</v>
      </c>
      <c r="BC484" s="174">
        <f>Z484*Z62*PRODUCT($CJ484:DF484)</f>
        <v>0</v>
      </c>
      <c r="BD484" s="174">
        <f>AA484*AA62*PRODUCT($CJ484:DG484)</f>
        <v>0</v>
      </c>
      <c r="BE484" s="174">
        <f>AB484*AB62*PRODUCT($CJ484:DH484)</f>
        <v>0</v>
      </c>
      <c r="BF484" s="93"/>
      <c r="BG484" s="93"/>
      <c r="BH484" s="93"/>
      <c r="BI484" s="169">
        <f>SUM($AF484:AG484)-SUM($AF516:AG516)-SUM($C516:D516)-SUM($BH516:BI516)</f>
        <v>0</v>
      </c>
      <c r="BJ484" s="169">
        <f>SUM($AF484:AH484)-SUM($AF516:AH516)-SUM($C516:E516)-SUM($BH516:BJ516)</f>
        <v>0</v>
      </c>
      <c r="BK484" s="169">
        <f>SUM($AF484:AI484)-SUM($AF516:AI516)-SUM($C516:F516)-SUM($BH516:BK516)</f>
        <v>0</v>
      </c>
      <c r="BL484" s="169">
        <f>SUM($AF484:AJ484)-SUM($AF516:AJ516)-SUM($C516:G516)-SUM($BH516:BL516)</f>
        <v>0</v>
      </c>
      <c r="BM484" s="169">
        <f>SUM($AF484:AK484)-SUM($AF516:AK516)-SUM($C516:H516)-SUM($BH516:BM516)</f>
        <v>0</v>
      </c>
      <c r="BN484" s="169">
        <f>SUM($AF484:AL484)-SUM($AF516:AL516)-SUM($C516:I516)-SUM($BH516:BN516)</f>
        <v>0</v>
      </c>
      <c r="BO484" s="169">
        <f>SUM($AF484:AM484)-SUM($AF516:AM516)-SUM($C516:J516)-SUM($BH516:BO516)</f>
        <v>0</v>
      </c>
      <c r="BP484" s="169">
        <f>SUM($AF484:AN484)-SUM($AF516:AN516)-SUM($C516:K516)-SUM($BH516:BP516)</f>
        <v>0</v>
      </c>
      <c r="BQ484" s="169">
        <f>SUM($AF484:AO484)-SUM($AF516:AO516)-SUM($C516:L516)-SUM($BH516:BQ516)</f>
        <v>0</v>
      </c>
      <c r="BR484" s="169">
        <f>SUM($AF484:AP484)-SUM($AF516:AP516)-SUM($C516:M516)-SUM($BH516:BR516)</f>
        <v>0</v>
      </c>
      <c r="BS484" s="169">
        <f>SUM($AF484:AQ484)-SUM($AF516:AQ516)-SUM($C516:N516)-SUM($BH516:BS516)</f>
        <v>0</v>
      </c>
      <c r="BT484" s="169">
        <f>SUM($AF484:AR484)-SUM($AF516:AR516)-SUM($C516:O516)-SUM($BH516:BT516)</f>
        <v>0</v>
      </c>
      <c r="BU484" s="169">
        <f>SUM($AF484:AS484)-SUM($AF516:AS516)-SUM($C516:P516)-SUM($BH516:BU516)</f>
        <v>0</v>
      </c>
      <c r="BV484" s="169">
        <f>SUM($AF484:AT484)-SUM($AF516:AT516)-SUM($C516:Q516)-SUM($BH516:BV516)</f>
        <v>0</v>
      </c>
      <c r="BW484" s="169">
        <f>SUM($AF484:AU484)-SUM($AF516:AU516)-SUM($C516:R516)-SUM($BH516:BW516)</f>
        <v>0</v>
      </c>
      <c r="BX484" s="169">
        <f>SUM($AF484:AV484)-SUM($AF516:AV516)-SUM($C516:S516)-SUM($BH516:BX516)</f>
        <v>0</v>
      </c>
      <c r="BY484" s="169">
        <f>SUM($AF484:AW484)-SUM($AF516:AW516)-SUM($C516:T516)-SUM($BH516:BY516)</f>
        <v>0</v>
      </c>
      <c r="BZ484" s="169">
        <f>SUM($AF484:AX484)-SUM($AF516:AX516)-SUM($C516:U516)-SUM($BH516:BZ516)</f>
        <v>0</v>
      </c>
      <c r="CA484" s="169">
        <f>SUM($AF484:AY484)-SUM($AF516:AY516)-SUM($C516:V516)-SUM($BH516:CA516)</f>
        <v>0</v>
      </c>
      <c r="CB484" s="169">
        <f>SUM($AF484:AZ484)-SUM($AF516:AZ516)-SUM($C516:W516)-SUM($BH516:CB516)</f>
        <v>0</v>
      </c>
      <c r="CC484" s="169">
        <f>SUM($AF484:BA484)-SUM($AF516:BA516)-SUM($C516:X516)-SUM($BH516:CC516)</f>
        <v>0</v>
      </c>
      <c r="CD484" s="169">
        <f>SUM($AF484:BB484)-SUM($AF516:BB516)-SUM($C516:Y516)-SUM($BH516:CD516)</f>
        <v>0</v>
      </c>
      <c r="CE484" s="169">
        <f>SUM($AF484:BC484)-SUM($AF516:BC516)-SUM($C516:Z516)-SUM($BH516:CE516)</f>
        <v>0</v>
      </c>
      <c r="CF484" s="169">
        <f>SUM($AF484:BD484)-SUM($AF516:BD516)-SUM($C516:AA516)-SUM($BH516:CF516)</f>
        <v>0</v>
      </c>
      <c r="CG484" s="169">
        <f>SUM($AF484:BE484)-SUM($AF516:BE516)-SUM($C516:AB516)-SUM($BH516:CG516)</f>
        <v>0</v>
      </c>
      <c r="CH484" s="52"/>
      <c r="CI484" s="52"/>
      <c r="CJ484" s="67"/>
      <c r="CK484" s="67"/>
      <c r="CL484" s="67"/>
      <c r="CM484" s="67"/>
      <c r="CN484" s="67"/>
      <c r="CO484" s="67"/>
      <c r="CP484" s="67"/>
      <c r="CQ484" s="67"/>
      <c r="CR484" s="67"/>
      <c r="CS484" s="67"/>
      <c r="CT484" s="67"/>
      <c r="CU484" s="67"/>
      <c r="CV484" s="67"/>
      <c r="CW484" s="67"/>
      <c r="CX484" s="67"/>
      <c r="CY484" s="67"/>
      <c r="CZ484" s="67"/>
      <c r="DA484" s="67"/>
      <c r="DB484" s="67"/>
      <c r="DC484" s="67">
        <f>1-V484</f>
        <v>1</v>
      </c>
      <c r="DD484" s="67">
        <f t="shared" si="103"/>
        <v>0.99785829672631299</v>
      </c>
      <c r="DE484" s="67">
        <f t="shared" si="103"/>
        <v>0.99785829672631299</v>
      </c>
      <c r="DF484" s="67">
        <f t="shared" si="101"/>
        <v>0.99785829672631299</v>
      </c>
      <c r="DG484" s="67">
        <f t="shared" si="101"/>
        <v>0.99785829672631299</v>
      </c>
      <c r="DH484" s="67">
        <f t="shared" si="101"/>
        <v>0.99677933690879827</v>
      </c>
      <c r="DI484" s="67">
        <f t="shared" si="101"/>
        <v>0.99676974956385322</v>
      </c>
      <c r="DL484" s="53"/>
      <c r="DM484" s="188" t="str">
        <f t="shared" si="99"/>
        <v/>
      </c>
      <c r="DN484" s="188" t="str">
        <f t="shared" si="99"/>
        <v/>
      </c>
      <c r="DO484" s="188" t="str">
        <f t="shared" si="99"/>
        <v/>
      </c>
      <c r="DP484" s="188" t="str">
        <f t="shared" si="99"/>
        <v/>
      </c>
      <c r="DQ484" s="188" t="str">
        <f t="shared" si="99"/>
        <v/>
      </c>
      <c r="DR484" s="188" t="str">
        <f t="shared" si="99"/>
        <v/>
      </c>
      <c r="DS484" s="188" t="str">
        <f t="shared" si="99"/>
        <v/>
      </c>
      <c r="DT484" s="188" t="str">
        <f t="shared" si="99"/>
        <v/>
      </c>
      <c r="DU484" s="188" t="str">
        <f t="shared" si="99"/>
        <v/>
      </c>
      <c r="DV484" s="188" t="str">
        <f t="shared" si="99"/>
        <v/>
      </c>
      <c r="DW484" s="188" t="str">
        <f t="shared" si="99"/>
        <v/>
      </c>
      <c r="DX484" s="188" t="str">
        <f t="shared" si="99"/>
        <v/>
      </c>
      <c r="DY484" s="188" t="str">
        <f t="shared" si="99"/>
        <v/>
      </c>
      <c r="DZ484" s="188" t="str">
        <f t="shared" si="99"/>
        <v/>
      </c>
      <c r="EA484" s="188" t="str">
        <f t="shared" si="99"/>
        <v/>
      </c>
      <c r="EB484" s="188" t="str">
        <f t="shared" si="99"/>
        <v/>
      </c>
      <c r="EC484" s="188" t="str">
        <f t="shared" si="100"/>
        <v/>
      </c>
      <c r="ED484" s="188" t="str">
        <f t="shared" si="100"/>
        <v/>
      </c>
      <c r="EE484" s="188" t="str">
        <f t="shared" si="100"/>
        <v/>
      </c>
      <c r="EF484" s="188" t="str">
        <f t="shared" si="100"/>
        <v/>
      </c>
      <c r="EG484" s="188" t="str">
        <f t="shared" si="100"/>
        <v/>
      </c>
      <c r="EH484" s="188" t="str">
        <f t="shared" si="100"/>
        <v/>
      </c>
      <c r="EI484" s="188" t="str">
        <f t="shared" si="100"/>
        <v/>
      </c>
      <c r="EJ484" s="188" t="str">
        <f t="shared" si="100"/>
        <v/>
      </c>
      <c r="EK484" s="188" t="str">
        <f t="shared" si="100"/>
        <v/>
      </c>
    </row>
    <row r="485" spans="1:141" x14ac:dyDescent="0.3">
      <c r="B485" s="1">
        <v>21</v>
      </c>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f>VLOOKUP(W97,BRInc,$A$4,FALSE)*(1+((VLOOKUP(W97,BrRisk,$A$4,FALSE)-1)*MAX(0,AZ129-BaselineBMI)))</f>
        <v>2.1417032736870123E-3</v>
      </c>
      <c r="Y485" s="175">
        <f>VLOOKUP(X97,BRInc,$A$4,FALSE)*(1+((VLOOKUP(X97,BrRisk,$A$4,FALSE)-1)*MAX(0,BA129-BaselineBMI)))</f>
        <v>2.1417032736870123E-3</v>
      </c>
      <c r="Z485" s="175">
        <f>VLOOKUP(Y97,BRInc,$A$4,FALSE)*(1+((VLOOKUP(Y97,BrRisk,$A$4,FALSE)-1)*MAX(0,BB129-BaselineBMI)))</f>
        <v>2.1417032736870123E-3</v>
      </c>
      <c r="AA485" s="175">
        <f>VLOOKUP(Z97,BRInc,$A$4,FALSE)*(1+((VLOOKUP(Z97,BrRisk,$A$4,FALSE)-1)*MAX(0,BC129-BaselineBMI)))</f>
        <v>2.1417032736870123E-3</v>
      </c>
      <c r="AB485" s="175">
        <f>VLOOKUP(AA97,BRInc,$A$4,FALSE)*(1+((VLOOKUP(AA97,BrRisk,$A$4,FALSE)-1)*MAX(0,BD129-BaselineBMI)))</f>
        <v>3.2206630912017019E-3</v>
      </c>
      <c r="AC485" s="155"/>
      <c r="AD485" s="155"/>
      <c r="AE485" s="155"/>
      <c r="AF485" s="155"/>
      <c r="AG485" s="174">
        <f>D485*D63*PRODUCT($CJ485:CJ485)</f>
        <v>0</v>
      </c>
      <c r="AH485" s="174">
        <f>E485*E63*PRODUCT($CJ485:CK485)</f>
        <v>0</v>
      </c>
      <c r="AI485" s="174">
        <f>F485*F63*PRODUCT($CJ485:CL485)</f>
        <v>0</v>
      </c>
      <c r="AJ485" s="174">
        <f>G485*G63*PRODUCT($CJ485:CM485)</f>
        <v>0</v>
      </c>
      <c r="AK485" s="174">
        <f>H485*H63*PRODUCT($CJ485:CN485)</f>
        <v>0</v>
      </c>
      <c r="AL485" s="174">
        <f>I485*I63*PRODUCT($CJ485:CO485)</f>
        <v>0</v>
      </c>
      <c r="AM485" s="174">
        <f>J485*J63*PRODUCT($CJ485:CP485)</f>
        <v>0</v>
      </c>
      <c r="AN485" s="174">
        <f>K485*K63*PRODUCT($CJ485:CQ485)</f>
        <v>0</v>
      </c>
      <c r="AO485" s="174">
        <f>L485*L63*PRODUCT($CJ485:CR485)</f>
        <v>0</v>
      </c>
      <c r="AP485" s="174">
        <f>M485*M63*PRODUCT($CJ485:CS485)</f>
        <v>0</v>
      </c>
      <c r="AQ485" s="174">
        <f>N485*N63*PRODUCT($CJ485:CT485)</f>
        <v>0</v>
      </c>
      <c r="AR485" s="174">
        <f>O485*O63*PRODUCT($CJ485:CU485)</f>
        <v>0</v>
      </c>
      <c r="AS485" s="174">
        <f>P485*P63*PRODUCT($CJ485:CV485)</f>
        <v>0</v>
      </c>
      <c r="AT485" s="174">
        <f>Q485*Q63*PRODUCT($CJ485:CW485)</f>
        <v>0</v>
      </c>
      <c r="AU485" s="174">
        <f>R485*R63*PRODUCT($CJ485:CX485)</f>
        <v>0</v>
      </c>
      <c r="AV485" s="174">
        <f>S485*S63*PRODUCT($CJ485:CY485)</f>
        <v>0</v>
      </c>
      <c r="AW485" s="174">
        <f>T485*T63*PRODUCT($CJ485:CZ485)</f>
        <v>0</v>
      </c>
      <c r="AX485" s="174">
        <f>U485*U63*PRODUCT($CJ485:DA485)</f>
        <v>0</v>
      </c>
      <c r="AY485" s="174">
        <f>V485*V63*PRODUCT($CJ485:DB485)</f>
        <v>0</v>
      </c>
      <c r="AZ485" s="174">
        <f>W485*W63*PRODUCT($CJ485:DC485)</f>
        <v>0</v>
      </c>
      <c r="BA485" s="174">
        <f>X485*X63*PRODUCT($CJ485:DD485)</f>
        <v>0</v>
      </c>
      <c r="BB485" s="174">
        <f>Y485*Y63*PRODUCT($CJ485:DE485)</f>
        <v>0</v>
      </c>
      <c r="BC485" s="174">
        <f>Z485*Z63*PRODUCT($CJ485:DF485)</f>
        <v>0</v>
      </c>
      <c r="BD485" s="174">
        <f>AA485*AA63*PRODUCT($CJ485:DG485)</f>
        <v>0</v>
      </c>
      <c r="BE485" s="174">
        <f>AB485*AB63*PRODUCT($CJ485:DH485)</f>
        <v>0</v>
      </c>
      <c r="BF485" s="93"/>
      <c r="BG485" s="93"/>
      <c r="BH485" s="93"/>
      <c r="BI485" s="169">
        <f>SUM($AF485:AG485)-SUM($AF517:AG517)-SUM($C517:D517)-SUM($BH517:BI517)</f>
        <v>0</v>
      </c>
      <c r="BJ485" s="169">
        <f>SUM($AF485:AH485)-SUM($AF517:AH517)-SUM($C517:E517)-SUM($BH517:BJ517)</f>
        <v>0</v>
      </c>
      <c r="BK485" s="169">
        <f>SUM($AF485:AI485)-SUM($AF517:AI517)-SUM($C517:F517)-SUM($BH517:BK517)</f>
        <v>0</v>
      </c>
      <c r="BL485" s="169">
        <f>SUM($AF485:AJ485)-SUM($AF517:AJ517)-SUM($C517:G517)-SUM($BH517:BL517)</f>
        <v>0</v>
      </c>
      <c r="BM485" s="169">
        <f>SUM($AF485:AK485)-SUM($AF517:AK517)-SUM($C517:H517)-SUM($BH517:BM517)</f>
        <v>0</v>
      </c>
      <c r="BN485" s="169">
        <f>SUM($AF485:AL485)-SUM($AF517:AL517)-SUM($C517:I517)-SUM($BH517:BN517)</f>
        <v>0</v>
      </c>
      <c r="BO485" s="169">
        <f>SUM($AF485:AM485)-SUM($AF517:AM517)-SUM($C517:J517)-SUM($BH517:BO517)</f>
        <v>0</v>
      </c>
      <c r="BP485" s="169">
        <f>SUM($AF485:AN485)-SUM($AF517:AN517)-SUM($C517:K517)-SUM($BH517:BP517)</f>
        <v>0</v>
      </c>
      <c r="BQ485" s="169">
        <f>SUM($AF485:AO485)-SUM($AF517:AO517)-SUM($C517:L517)-SUM($BH517:BQ517)</f>
        <v>0</v>
      </c>
      <c r="BR485" s="169">
        <f>SUM($AF485:AP485)-SUM($AF517:AP517)-SUM($C517:M517)-SUM($BH517:BR517)</f>
        <v>0</v>
      </c>
      <c r="BS485" s="169">
        <f>SUM($AF485:AQ485)-SUM($AF517:AQ517)-SUM($C517:N517)-SUM($BH517:BS517)</f>
        <v>0</v>
      </c>
      <c r="BT485" s="169">
        <f>SUM($AF485:AR485)-SUM($AF517:AR517)-SUM($C517:O517)-SUM($BH517:BT517)</f>
        <v>0</v>
      </c>
      <c r="BU485" s="169">
        <f>SUM($AF485:AS485)-SUM($AF517:AS517)-SUM($C517:P517)-SUM($BH517:BU517)</f>
        <v>0</v>
      </c>
      <c r="BV485" s="169">
        <f>SUM($AF485:AT485)-SUM($AF517:AT517)-SUM($C517:Q517)-SUM($BH517:BV517)</f>
        <v>0</v>
      </c>
      <c r="BW485" s="169">
        <f>SUM($AF485:AU485)-SUM($AF517:AU517)-SUM($C517:R517)-SUM($BH517:BW517)</f>
        <v>0</v>
      </c>
      <c r="BX485" s="169">
        <f>SUM($AF485:AV485)-SUM($AF517:AV517)-SUM($C517:S517)-SUM($BH517:BX517)</f>
        <v>0</v>
      </c>
      <c r="BY485" s="169">
        <f>SUM($AF485:AW485)-SUM($AF517:AW517)-SUM($C517:T517)-SUM($BH517:BY517)</f>
        <v>0</v>
      </c>
      <c r="BZ485" s="169">
        <f>SUM($AF485:AX485)-SUM($AF517:AX517)-SUM($C517:U517)-SUM($BH517:BZ517)</f>
        <v>0</v>
      </c>
      <c r="CA485" s="169">
        <f>SUM($AF485:AY485)-SUM($AF517:AY517)-SUM($C517:V517)-SUM($BH517:CA517)</f>
        <v>0</v>
      </c>
      <c r="CB485" s="169">
        <f>SUM($AF485:AZ485)-SUM($AF517:AZ517)-SUM($C517:W517)-SUM($BH517:CB517)</f>
        <v>0</v>
      </c>
      <c r="CC485" s="169">
        <f>SUM($AF485:BA485)-SUM($AF517:BA517)-SUM($C517:X517)-SUM($BH517:CC517)</f>
        <v>0</v>
      </c>
      <c r="CD485" s="169">
        <f>SUM($AF485:BB485)-SUM($AF517:BB517)-SUM($C517:Y517)-SUM($BH517:CD517)</f>
        <v>0</v>
      </c>
      <c r="CE485" s="169">
        <f>SUM($AF485:BC485)-SUM($AF517:BC517)-SUM($C517:Z517)-SUM($BH517:CE517)</f>
        <v>0</v>
      </c>
      <c r="CF485" s="169">
        <f>SUM($AF485:BD485)-SUM($AF517:BD517)-SUM($C517:AA517)-SUM($BH517:CF517)</f>
        <v>0</v>
      </c>
      <c r="CG485" s="169">
        <f>SUM($AF485:BE485)-SUM($AF517:BE517)-SUM($C517:AB517)-SUM($BH517:CG517)</f>
        <v>0</v>
      </c>
      <c r="CH485" s="52"/>
      <c r="CI485" s="52"/>
      <c r="CJ485" s="67"/>
      <c r="CK485" s="67"/>
      <c r="CL485" s="67"/>
      <c r="CM485" s="67"/>
      <c r="CN485" s="67"/>
      <c r="CO485" s="67"/>
      <c r="CP485" s="67"/>
      <c r="CQ485" s="67"/>
      <c r="CR485" s="67"/>
      <c r="CS485" s="67"/>
      <c r="CT485" s="67"/>
      <c r="CU485" s="67"/>
      <c r="CV485" s="67"/>
      <c r="CW485" s="67"/>
      <c r="CX485" s="67"/>
      <c r="CY485" s="67"/>
      <c r="CZ485" s="67"/>
      <c r="DA485" s="67"/>
      <c r="DB485" s="67"/>
      <c r="DC485" s="67"/>
      <c r="DD485" s="67">
        <f>1-W485</f>
        <v>1</v>
      </c>
      <c r="DE485" s="67">
        <f t="shared" si="103"/>
        <v>0.99785829672631299</v>
      </c>
      <c r="DF485" s="67">
        <f t="shared" si="101"/>
        <v>0.99785829672631299</v>
      </c>
      <c r="DG485" s="67">
        <f t="shared" si="101"/>
        <v>0.99785829672631299</v>
      </c>
      <c r="DH485" s="67">
        <f t="shared" si="101"/>
        <v>0.99785829672631299</v>
      </c>
      <c r="DI485" s="67">
        <f t="shared" si="101"/>
        <v>0.99677933690879827</v>
      </c>
      <c r="DL485" s="53"/>
      <c r="DM485" s="188" t="str">
        <f t="shared" si="99"/>
        <v/>
      </c>
      <c r="DN485" s="188" t="str">
        <f t="shared" si="99"/>
        <v/>
      </c>
      <c r="DO485" s="188" t="str">
        <f t="shared" si="99"/>
        <v/>
      </c>
      <c r="DP485" s="188" t="str">
        <f t="shared" si="99"/>
        <v/>
      </c>
      <c r="DQ485" s="188" t="str">
        <f t="shared" si="99"/>
        <v/>
      </c>
      <c r="DR485" s="188" t="str">
        <f t="shared" si="99"/>
        <v/>
      </c>
      <c r="DS485" s="188" t="str">
        <f t="shared" si="99"/>
        <v/>
      </c>
      <c r="DT485" s="188" t="str">
        <f t="shared" si="99"/>
        <v/>
      </c>
      <c r="DU485" s="188" t="str">
        <f t="shared" si="99"/>
        <v/>
      </c>
      <c r="DV485" s="188" t="str">
        <f t="shared" si="99"/>
        <v/>
      </c>
      <c r="DW485" s="188" t="str">
        <f t="shared" si="99"/>
        <v/>
      </c>
      <c r="DX485" s="188" t="str">
        <f t="shared" si="99"/>
        <v/>
      </c>
      <c r="DY485" s="188" t="str">
        <f t="shared" si="99"/>
        <v/>
      </c>
      <c r="DZ485" s="188" t="str">
        <f t="shared" si="99"/>
        <v/>
      </c>
      <c r="EA485" s="188" t="str">
        <f t="shared" si="99"/>
        <v/>
      </c>
      <c r="EB485" s="188" t="str">
        <f t="shared" si="99"/>
        <v/>
      </c>
      <c r="EC485" s="188" t="str">
        <f t="shared" si="100"/>
        <v/>
      </c>
      <c r="ED485" s="188" t="str">
        <f t="shared" si="100"/>
        <v/>
      </c>
      <c r="EE485" s="188" t="str">
        <f t="shared" si="100"/>
        <v/>
      </c>
      <c r="EF485" s="188" t="str">
        <f t="shared" si="100"/>
        <v/>
      </c>
      <c r="EG485" s="188" t="str">
        <f t="shared" si="100"/>
        <v/>
      </c>
      <c r="EH485" s="188" t="str">
        <f t="shared" si="100"/>
        <v/>
      </c>
      <c r="EI485" s="188" t="str">
        <f t="shared" si="100"/>
        <v/>
      </c>
      <c r="EJ485" s="188" t="str">
        <f t="shared" si="100"/>
        <v/>
      </c>
      <c r="EK485" s="188" t="str">
        <f t="shared" si="100"/>
        <v/>
      </c>
    </row>
    <row r="486" spans="1:141" x14ac:dyDescent="0.3">
      <c r="B486" s="1">
        <v>22</v>
      </c>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f>VLOOKUP(X98,BRInc,$A$4,FALSE)*(1+((VLOOKUP(X98,BrRisk,$A$4,FALSE)-1)*MAX(0,BA130-BaselineBMI)))</f>
        <v>2.1417032736870123E-3</v>
      </c>
      <c r="Z486" s="175">
        <f>VLOOKUP(Y98,BRInc,$A$4,FALSE)*(1+((VLOOKUP(Y98,BrRisk,$A$4,FALSE)-1)*MAX(0,BB130-BaselineBMI)))</f>
        <v>2.1417032736870123E-3</v>
      </c>
      <c r="AA486" s="175">
        <f>VLOOKUP(Z98,BRInc,$A$4,FALSE)*(1+((VLOOKUP(Z98,BrRisk,$A$4,FALSE)-1)*MAX(0,BC130-BaselineBMI)))</f>
        <v>2.1417032736870123E-3</v>
      </c>
      <c r="AB486" s="175">
        <f>VLOOKUP(AA98,BRInc,$A$4,FALSE)*(1+((VLOOKUP(AA98,BrRisk,$A$4,FALSE)-1)*MAX(0,BD130-BaselineBMI)))</f>
        <v>2.1417032736870123E-3</v>
      </c>
      <c r="AC486" s="155"/>
      <c r="AD486" s="155"/>
      <c r="AE486" s="155"/>
      <c r="AF486" s="155"/>
      <c r="AG486" s="174">
        <f>D486*D64*PRODUCT($CJ486:CJ486)</f>
        <v>0</v>
      </c>
      <c r="AH486" s="174">
        <f>E486*E64*PRODUCT($CJ486:CK486)</f>
        <v>0</v>
      </c>
      <c r="AI486" s="174">
        <f>F486*F64*PRODUCT($CJ486:CL486)</f>
        <v>0</v>
      </c>
      <c r="AJ486" s="174">
        <f>G486*G64*PRODUCT($CJ486:CM486)</f>
        <v>0</v>
      </c>
      <c r="AK486" s="174">
        <f>H486*H64*PRODUCT($CJ486:CN486)</f>
        <v>0</v>
      </c>
      <c r="AL486" s="174">
        <f>I486*I64*PRODUCT($CJ486:CO486)</f>
        <v>0</v>
      </c>
      <c r="AM486" s="174">
        <f>J486*J64*PRODUCT($CJ486:CP486)</f>
        <v>0</v>
      </c>
      <c r="AN486" s="174">
        <f>K486*K64*PRODUCT($CJ486:CQ486)</f>
        <v>0</v>
      </c>
      <c r="AO486" s="174">
        <f>L486*L64*PRODUCT($CJ486:CR486)</f>
        <v>0</v>
      </c>
      <c r="AP486" s="174">
        <f>M486*M64*PRODUCT($CJ486:CS486)</f>
        <v>0</v>
      </c>
      <c r="AQ486" s="174">
        <f>N486*N64*PRODUCT($CJ486:CT486)</f>
        <v>0</v>
      </c>
      <c r="AR486" s="174">
        <f>O486*O64*PRODUCT($CJ486:CU486)</f>
        <v>0</v>
      </c>
      <c r="AS486" s="174">
        <f>P486*P64*PRODUCT($CJ486:CV486)</f>
        <v>0</v>
      </c>
      <c r="AT486" s="174">
        <f>Q486*Q64*PRODUCT($CJ486:CW486)</f>
        <v>0</v>
      </c>
      <c r="AU486" s="174">
        <f>R486*R64*PRODUCT($CJ486:CX486)</f>
        <v>0</v>
      </c>
      <c r="AV486" s="174">
        <f>S486*S64*PRODUCT($CJ486:CY486)</f>
        <v>0</v>
      </c>
      <c r="AW486" s="174">
        <f>T486*T64*PRODUCT($CJ486:CZ486)</f>
        <v>0</v>
      </c>
      <c r="AX486" s="174">
        <f>U486*U64*PRODUCT($CJ486:DA486)</f>
        <v>0</v>
      </c>
      <c r="AY486" s="174">
        <f>V486*V64*PRODUCT($CJ486:DB486)</f>
        <v>0</v>
      </c>
      <c r="AZ486" s="174">
        <f>W486*W64*PRODUCT($CJ486:DC486)</f>
        <v>0</v>
      </c>
      <c r="BA486" s="174">
        <f>X486*X64*PRODUCT($CJ486:DD486)</f>
        <v>0</v>
      </c>
      <c r="BB486" s="174">
        <f>Y486*Y64*PRODUCT($CJ486:DE486)</f>
        <v>0</v>
      </c>
      <c r="BC486" s="174">
        <f>Z486*Z64*PRODUCT($CJ486:DF486)</f>
        <v>0</v>
      </c>
      <c r="BD486" s="174">
        <f>AA486*AA64*PRODUCT($CJ486:DG486)</f>
        <v>0</v>
      </c>
      <c r="BE486" s="174">
        <f>AB486*AB64*PRODUCT($CJ486:DH486)</f>
        <v>0</v>
      </c>
      <c r="BF486" s="93"/>
      <c r="BG486" s="93"/>
      <c r="BH486" s="93"/>
      <c r="BI486" s="169">
        <f>SUM($AF486:AG486)-SUM($AF518:AG518)-SUM($C518:D518)-SUM($BH518:BI518)</f>
        <v>0</v>
      </c>
      <c r="BJ486" s="169">
        <f>SUM($AF486:AH486)-SUM($AF518:AH518)-SUM($C518:E518)-SUM($BH518:BJ518)</f>
        <v>0</v>
      </c>
      <c r="BK486" s="169">
        <f>SUM($AF486:AI486)-SUM($AF518:AI518)-SUM($C518:F518)-SUM($BH518:BK518)</f>
        <v>0</v>
      </c>
      <c r="BL486" s="169">
        <f>SUM($AF486:AJ486)-SUM($AF518:AJ518)-SUM($C518:G518)-SUM($BH518:BL518)</f>
        <v>0</v>
      </c>
      <c r="BM486" s="169">
        <f>SUM($AF486:AK486)-SUM($AF518:AK518)-SUM($C518:H518)-SUM($BH518:BM518)</f>
        <v>0</v>
      </c>
      <c r="BN486" s="169">
        <f>SUM($AF486:AL486)-SUM($AF518:AL518)-SUM($C518:I518)-SUM($BH518:BN518)</f>
        <v>0</v>
      </c>
      <c r="BO486" s="169">
        <f>SUM($AF486:AM486)-SUM($AF518:AM518)-SUM($C518:J518)-SUM($BH518:BO518)</f>
        <v>0</v>
      </c>
      <c r="BP486" s="169">
        <f>SUM($AF486:AN486)-SUM($AF518:AN518)-SUM($C518:K518)-SUM($BH518:BP518)</f>
        <v>0</v>
      </c>
      <c r="BQ486" s="169">
        <f>SUM($AF486:AO486)-SUM($AF518:AO518)-SUM($C518:L518)-SUM($BH518:BQ518)</f>
        <v>0</v>
      </c>
      <c r="BR486" s="169">
        <f>SUM($AF486:AP486)-SUM($AF518:AP518)-SUM($C518:M518)-SUM($BH518:BR518)</f>
        <v>0</v>
      </c>
      <c r="BS486" s="169">
        <f>SUM($AF486:AQ486)-SUM($AF518:AQ518)-SUM($C518:N518)-SUM($BH518:BS518)</f>
        <v>0</v>
      </c>
      <c r="BT486" s="169">
        <f>SUM($AF486:AR486)-SUM($AF518:AR518)-SUM($C518:O518)-SUM($BH518:BT518)</f>
        <v>0</v>
      </c>
      <c r="BU486" s="169">
        <f>SUM($AF486:AS486)-SUM($AF518:AS518)-SUM($C518:P518)-SUM($BH518:BU518)</f>
        <v>0</v>
      </c>
      <c r="BV486" s="169">
        <f>SUM($AF486:AT486)-SUM($AF518:AT518)-SUM($C518:Q518)-SUM($BH518:BV518)</f>
        <v>0</v>
      </c>
      <c r="BW486" s="169">
        <f>SUM($AF486:AU486)-SUM($AF518:AU518)-SUM($C518:R518)-SUM($BH518:BW518)</f>
        <v>0</v>
      </c>
      <c r="BX486" s="169">
        <f>SUM($AF486:AV486)-SUM($AF518:AV518)-SUM($C518:S518)-SUM($BH518:BX518)</f>
        <v>0</v>
      </c>
      <c r="BY486" s="169">
        <f>SUM($AF486:AW486)-SUM($AF518:AW518)-SUM($C518:T518)-SUM($BH518:BY518)</f>
        <v>0</v>
      </c>
      <c r="BZ486" s="169">
        <f>SUM($AF486:AX486)-SUM($AF518:AX518)-SUM($C518:U518)-SUM($BH518:BZ518)</f>
        <v>0</v>
      </c>
      <c r="CA486" s="169">
        <f>SUM($AF486:AY486)-SUM($AF518:AY518)-SUM($C518:V518)-SUM($BH518:CA518)</f>
        <v>0</v>
      </c>
      <c r="CB486" s="169">
        <f>SUM($AF486:AZ486)-SUM($AF518:AZ518)-SUM($C518:W518)-SUM($BH518:CB518)</f>
        <v>0</v>
      </c>
      <c r="CC486" s="169">
        <f>SUM($AF486:BA486)-SUM($AF518:BA518)-SUM($C518:X518)-SUM($BH518:CC518)</f>
        <v>0</v>
      </c>
      <c r="CD486" s="169">
        <f>SUM($AF486:BB486)-SUM($AF518:BB518)-SUM($C518:Y518)-SUM($BH518:CD518)</f>
        <v>0</v>
      </c>
      <c r="CE486" s="169">
        <f>SUM($AF486:BC486)-SUM($AF518:BC518)-SUM($C518:Z518)-SUM($BH518:CE518)</f>
        <v>0</v>
      </c>
      <c r="CF486" s="169">
        <f>SUM($AF486:BD486)-SUM($AF518:BD518)-SUM($C518:AA518)-SUM($BH518:CF518)</f>
        <v>0</v>
      </c>
      <c r="CG486" s="169">
        <f>SUM($AF486:BE486)-SUM($AF518:BE518)-SUM($C518:AB518)-SUM($BH518:CG518)</f>
        <v>0</v>
      </c>
      <c r="CH486" s="52"/>
      <c r="CI486" s="52"/>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f>1-X486</f>
        <v>1</v>
      </c>
      <c r="DF486" s="67">
        <f t="shared" si="101"/>
        <v>0.99785829672631299</v>
      </c>
      <c r="DG486" s="67">
        <f t="shared" si="101"/>
        <v>0.99785829672631299</v>
      </c>
      <c r="DH486" s="67">
        <f t="shared" si="101"/>
        <v>0.99785829672631299</v>
      </c>
      <c r="DI486" s="67">
        <f t="shared" si="101"/>
        <v>0.99785829672631299</v>
      </c>
      <c r="DL486" s="53"/>
      <c r="DM486" s="188" t="str">
        <f t="shared" si="99"/>
        <v/>
      </c>
      <c r="DN486" s="188" t="str">
        <f t="shared" si="99"/>
        <v/>
      </c>
      <c r="DO486" s="188" t="str">
        <f t="shared" si="99"/>
        <v/>
      </c>
      <c r="DP486" s="188" t="str">
        <f t="shared" si="99"/>
        <v/>
      </c>
      <c r="DQ486" s="188" t="str">
        <f t="shared" si="99"/>
        <v/>
      </c>
      <c r="DR486" s="188" t="str">
        <f t="shared" si="99"/>
        <v/>
      </c>
      <c r="DS486" s="188" t="str">
        <f t="shared" si="99"/>
        <v/>
      </c>
      <c r="DT486" s="188" t="str">
        <f t="shared" si="99"/>
        <v/>
      </c>
      <c r="DU486" s="188" t="str">
        <f t="shared" si="99"/>
        <v/>
      </c>
      <c r="DV486" s="188" t="str">
        <f t="shared" si="99"/>
        <v/>
      </c>
      <c r="DW486" s="188" t="str">
        <f t="shared" si="99"/>
        <v/>
      </c>
      <c r="DX486" s="188" t="str">
        <f t="shared" si="99"/>
        <v/>
      </c>
      <c r="DY486" s="188" t="str">
        <f t="shared" si="99"/>
        <v/>
      </c>
      <c r="DZ486" s="188" t="str">
        <f t="shared" si="99"/>
        <v/>
      </c>
      <c r="EA486" s="188" t="str">
        <f t="shared" si="99"/>
        <v/>
      </c>
      <c r="EB486" s="188" t="str">
        <f t="shared" si="99"/>
        <v/>
      </c>
      <c r="EC486" s="188" t="str">
        <f t="shared" si="100"/>
        <v/>
      </c>
      <c r="ED486" s="188" t="str">
        <f t="shared" si="100"/>
        <v/>
      </c>
      <c r="EE486" s="188" t="str">
        <f t="shared" si="100"/>
        <v/>
      </c>
      <c r="EF486" s="188" t="str">
        <f t="shared" si="100"/>
        <v/>
      </c>
      <c r="EG486" s="188" t="str">
        <f t="shared" si="100"/>
        <v/>
      </c>
      <c r="EH486" s="188" t="str">
        <f t="shared" si="100"/>
        <v/>
      </c>
      <c r="EI486" s="188" t="str">
        <f t="shared" si="100"/>
        <v/>
      </c>
      <c r="EJ486" s="188" t="str">
        <f t="shared" si="100"/>
        <v/>
      </c>
      <c r="EK486" s="188" t="str">
        <f t="shared" si="100"/>
        <v/>
      </c>
    </row>
    <row r="487" spans="1:141" x14ac:dyDescent="0.3">
      <c r="B487" s="1">
        <v>23</v>
      </c>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f>VLOOKUP(Y99,BRInc,$A$4,FALSE)*(1+((VLOOKUP(Y99,BrRisk,$A$4,FALSE)-1)*MAX(0,BB131-BaselineBMI)))</f>
        <v>2.1417032736870123E-3</v>
      </c>
      <c r="AA487" s="175">
        <f>VLOOKUP(Z99,BRInc,$A$4,FALSE)*(1+((VLOOKUP(Z99,BrRisk,$A$4,FALSE)-1)*MAX(0,BC131-BaselineBMI)))</f>
        <v>2.1417032736870123E-3</v>
      </c>
      <c r="AB487" s="175">
        <f>VLOOKUP(AA99,BRInc,$A$4,FALSE)*(1+((VLOOKUP(AA99,BrRisk,$A$4,FALSE)-1)*MAX(0,BD131-BaselineBMI)))</f>
        <v>2.1417032736870123E-3</v>
      </c>
      <c r="AC487" s="155"/>
      <c r="AD487" s="155"/>
      <c r="AE487" s="155"/>
      <c r="AF487" s="155"/>
      <c r="AG487" s="174">
        <f>D487*D65*PRODUCT($CJ487:CJ487)</f>
        <v>0</v>
      </c>
      <c r="AH487" s="174">
        <f>E487*E65*PRODUCT($CJ487:CK487)</f>
        <v>0</v>
      </c>
      <c r="AI487" s="174">
        <f>F487*F65*PRODUCT($CJ487:CL487)</f>
        <v>0</v>
      </c>
      <c r="AJ487" s="174">
        <f>G487*G65*PRODUCT($CJ487:CM487)</f>
        <v>0</v>
      </c>
      <c r="AK487" s="174">
        <f>H487*H65*PRODUCT($CJ487:CN487)</f>
        <v>0</v>
      </c>
      <c r="AL487" s="174">
        <f>I487*I65*PRODUCT($CJ487:CO487)</f>
        <v>0</v>
      </c>
      <c r="AM487" s="174">
        <f>J487*J65*PRODUCT($CJ487:CP487)</f>
        <v>0</v>
      </c>
      <c r="AN487" s="174">
        <f>K487*K65*PRODUCT($CJ487:CQ487)</f>
        <v>0</v>
      </c>
      <c r="AO487" s="174">
        <f>L487*L65*PRODUCT($CJ487:CR487)</f>
        <v>0</v>
      </c>
      <c r="AP487" s="174">
        <f>M487*M65*PRODUCT($CJ487:CS487)</f>
        <v>0</v>
      </c>
      <c r="AQ487" s="174">
        <f>N487*N65*PRODUCT($CJ487:CT487)</f>
        <v>0</v>
      </c>
      <c r="AR487" s="174">
        <f>O487*O65*PRODUCT($CJ487:CU487)</f>
        <v>0</v>
      </c>
      <c r="AS487" s="174">
        <f>P487*P65*PRODUCT($CJ487:CV487)</f>
        <v>0</v>
      </c>
      <c r="AT487" s="174">
        <f>Q487*Q65*PRODUCT($CJ487:CW487)</f>
        <v>0</v>
      </c>
      <c r="AU487" s="174">
        <f>R487*R65*PRODUCT($CJ487:CX487)</f>
        <v>0</v>
      </c>
      <c r="AV487" s="174">
        <f>S487*S65*PRODUCT($CJ487:CY487)</f>
        <v>0</v>
      </c>
      <c r="AW487" s="174">
        <f>T487*T65*PRODUCT($CJ487:CZ487)</f>
        <v>0</v>
      </c>
      <c r="AX487" s="174">
        <f>U487*U65*PRODUCT($CJ487:DA487)</f>
        <v>0</v>
      </c>
      <c r="AY487" s="174">
        <f>V487*V65*PRODUCT($CJ487:DB487)</f>
        <v>0</v>
      </c>
      <c r="AZ487" s="174">
        <f>W487*W65*PRODUCT($CJ487:DC487)</f>
        <v>0</v>
      </c>
      <c r="BA487" s="174">
        <f>X487*X65*PRODUCT($CJ487:DD487)</f>
        <v>0</v>
      </c>
      <c r="BB487" s="174">
        <f>Y487*Y65*PRODUCT($CJ487:DE487)</f>
        <v>0</v>
      </c>
      <c r="BC487" s="174">
        <f>Z487*Z65*PRODUCT($CJ487:DF487)</f>
        <v>0</v>
      </c>
      <c r="BD487" s="174">
        <f>AA487*AA65*PRODUCT($CJ487:DG487)</f>
        <v>0</v>
      </c>
      <c r="BE487" s="174">
        <f>AB487*AB65*PRODUCT($CJ487:DH487)</f>
        <v>0</v>
      </c>
      <c r="BF487" s="93"/>
      <c r="BG487" s="93"/>
      <c r="BH487" s="93"/>
      <c r="BI487" s="169">
        <f>SUM($AF487:AG487)-SUM($AF519:AG519)-SUM($C519:D519)-SUM($BH519:BI519)</f>
        <v>0</v>
      </c>
      <c r="BJ487" s="169">
        <f>SUM($AF487:AH487)-SUM($AF519:AH519)-SUM($C519:E519)-SUM($BH519:BJ519)</f>
        <v>0</v>
      </c>
      <c r="BK487" s="169">
        <f>SUM($AF487:AI487)-SUM($AF519:AI519)-SUM($C519:F519)-SUM($BH519:BK519)</f>
        <v>0</v>
      </c>
      <c r="BL487" s="169">
        <f>SUM($AF487:AJ487)-SUM($AF519:AJ519)-SUM($C519:G519)-SUM($BH519:BL519)</f>
        <v>0</v>
      </c>
      <c r="BM487" s="169">
        <f>SUM($AF487:AK487)-SUM($AF519:AK519)-SUM($C519:H519)-SUM($BH519:BM519)</f>
        <v>0</v>
      </c>
      <c r="BN487" s="169">
        <f>SUM($AF487:AL487)-SUM($AF519:AL519)-SUM($C519:I519)-SUM($BH519:BN519)</f>
        <v>0</v>
      </c>
      <c r="BO487" s="169">
        <f>SUM($AF487:AM487)-SUM($AF519:AM519)-SUM($C519:J519)-SUM($BH519:BO519)</f>
        <v>0</v>
      </c>
      <c r="BP487" s="169">
        <f>SUM($AF487:AN487)-SUM($AF519:AN519)-SUM($C519:K519)-SUM($BH519:BP519)</f>
        <v>0</v>
      </c>
      <c r="BQ487" s="169">
        <f>SUM($AF487:AO487)-SUM($AF519:AO519)-SUM($C519:L519)-SUM($BH519:BQ519)</f>
        <v>0</v>
      </c>
      <c r="BR487" s="169">
        <f>SUM($AF487:AP487)-SUM($AF519:AP519)-SUM($C519:M519)-SUM($BH519:BR519)</f>
        <v>0</v>
      </c>
      <c r="BS487" s="169">
        <f>SUM($AF487:AQ487)-SUM($AF519:AQ519)-SUM($C519:N519)-SUM($BH519:BS519)</f>
        <v>0</v>
      </c>
      <c r="BT487" s="169">
        <f>SUM($AF487:AR487)-SUM($AF519:AR519)-SUM($C519:O519)-SUM($BH519:BT519)</f>
        <v>0</v>
      </c>
      <c r="BU487" s="169">
        <f>SUM($AF487:AS487)-SUM($AF519:AS519)-SUM($C519:P519)-SUM($BH519:BU519)</f>
        <v>0</v>
      </c>
      <c r="BV487" s="169">
        <f>SUM($AF487:AT487)-SUM($AF519:AT519)-SUM($C519:Q519)-SUM($BH519:BV519)</f>
        <v>0</v>
      </c>
      <c r="BW487" s="169">
        <f>SUM($AF487:AU487)-SUM($AF519:AU519)-SUM($C519:R519)-SUM($BH519:BW519)</f>
        <v>0</v>
      </c>
      <c r="BX487" s="169">
        <f>SUM($AF487:AV487)-SUM($AF519:AV519)-SUM($C519:S519)-SUM($BH519:BX519)</f>
        <v>0</v>
      </c>
      <c r="BY487" s="169">
        <f>SUM($AF487:AW487)-SUM($AF519:AW519)-SUM($C519:T519)-SUM($BH519:BY519)</f>
        <v>0</v>
      </c>
      <c r="BZ487" s="169">
        <f>SUM($AF487:AX487)-SUM($AF519:AX519)-SUM($C519:U519)-SUM($BH519:BZ519)</f>
        <v>0</v>
      </c>
      <c r="CA487" s="169">
        <f>SUM($AF487:AY487)-SUM($AF519:AY519)-SUM($C519:V519)-SUM($BH519:CA519)</f>
        <v>0</v>
      </c>
      <c r="CB487" s="169">
        <f>SUM($AF487:AZ487)-SUM($AF519:AZ519)-SUM($C519:W519)-SUM($BH519:CB519)</f>
        <v>0</v>
      </c>
      <c r="CC487" s="169">
        <f>SUM($AF487:BA487)-SUM($AF519:BA519)-SUM($C519:X519)-SUM($BH519:CC519)</f>
        <v>0</v>
      </c>
      <c r="CD487" s="169">
        <f>SUM($AF487:BB487)-SUM($AF519:BB519)-SUM($C519:Y519)-SUM($BH519:CD519)</f>
        <v>0</v>
      </c>
      <c r="CE487" s="169">
        <f>SUM($AF487:BC487)-SUM($AF519:BC519)-SUM($C519:Z519)-SUM($BH519:CE519)</f>
        <v>0</v>
      </c>
      <c r="CF487" s="169">
        <f>SUM($AF487:BD487)-SUM($AF519:BD519)-SUM($C519:AA519)-SUM($BH519:CF519)</f>
        <v>0</v>
      </c>
      <c r="CG487" s="169">
        <f>SUM($AF487:BE487)-SUM($AF519:BE519)-SUM($C519:AB519)-SUM($BH519:CG519)</f>
        <v>0</v>
      </c>
      <c r="CH487" s="52"/>
      <c r="CI487" s="52"/>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f t="shared" si="101"/>
        <v>1</v>
      </c>
      <c r="DG487" s="67">
        <f t="shared" si="101"/>
        <v>0.99785829672631299</v>
      </c>
      <c r="DH487" s="67">
        <f t="shared" si="101"/>
        <v>0.99785829672631299</v>
      </c>
      <c r="DI487" s="67">
        <f t="shared" si="101"/>
        <v>0.99785829672631299</v>
      </c>
      <c r="DL487" s="53"/>
      <c r="DM487" s="188" t="str">
        <f t="shared" si="99"/>
        <v/>
      </c>
      <c r="DN487" s="188" t="str">
        <f t="shared" si="99"/>
        <v/>
      </c>
      <c r="DO487" s="188" t="str">
        <f t="shared" si="99"/>
        <v/>
      </c>
      <c r="DP487" s="188" t="str">
        <f t="shared" si="99"/>
        <v/>
      </c>
      <c r="DQ487" s="188" t="str">
        <f t="shared" si="99"/>
        <v/>
      </c>
      <c r="DR487" s="188" t="str">
        <f t="shared" si="99"/>
        <v/>
      </c>
      <c r="DS487" s="188" t="str">
        <f t="shared" si="99"/>
        <v/>
      </c>
      <c r="DT487" s="188" t="str">
        <f t="shared" si="99"/>
        <v/>
      </c>
      <c r="DU487" s="188" t="str">
        <f t="shared" si="99"/>
        <v/>
      </c>
      <c r="DV487" s="188" t="str">
        <f t="shared" si="99"/>
        <v/>
      </c>
      <c r="DW487" s="188" t="str">
        <f t="shared" si="99"/>
        <v/>
      </c>
      <c r="DX487" s="188" t="str">
        <f t="shared" si="99"/>
        <v/>
      </c>
      <c r="DY487" s="188" t="str">
        <f t="shared" si="99"/>
        <v/>
      </c>
      <c r="DZ487" s="188" t="str">
        <f t="shared" si="99"/>
        <v/>
      </c>
      <c r="EA487" s="188" t="str">
        <f t="shared" si="99"/>
        <v/>
      </c>
      <c r="EB487" s="188" t="str">
        <f t="shared" si="99"/>
        <v/>
      </c>
      <c r="EC487" s="188" t="str">
        <f t="shared" si="100"/>
        <v/>
      </c>
      <c r="ED487" s="188" t="str">
        <f t="shared" si="100"/>
        <v/>
      </c>
      <c r="EE487" s="188" t="str">
        <f t="shared" si="100"/>
        <v/>
      </c>
      <c r="EF487" s="188" t="str">
        <f t="shared" si="100"/>
        <v/>
      </c>
      <c r="EG487" s="188" t="str">
        <f t="shared" si="100"/>
        <v/>
      </c>
      <c r="EH487" s="188" t="str">
        <f t="shared" si="100"/>
        <v/>
      </c>
      <c r="EI487" s="188" t="str">
        <f t="shared" si="100"/>
        <v/>
      </c>
      <c r="EJ487" s="188" t="str">
        <f t="shared" si="100"/>
        <v/>
      </c>
      <c r="EK487" s="188" t="str">
        <f t="shared" si="100"/>
        <v/>
      </c>
    </row>
    <row r="488" spans="1:141" x14ac:dyDescent="0.3">
      <c r="B488" s="1">
        <v>24</v>
      </c>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c r="AA488" s="175">
        <f>VLOOKUP(Z100,BRInc,$A$4,FALSE)*(1+((VLOOKUP(Z100,BrRisk,$A$4,FALSE)-1)*MAX(0,BC132-BaselineBMI)))</f>
        <v>2.1417032736870123E-3</v>
      </c>
      <c r="AB488" s="175">
        <f>VLOOKUP(AA100,BRInc,$A$4,FALSE)*(1+((VLOOKUP(AA100,BrRisk,$A$4,FALSE)-1)*MAX(0,BD132-BaselineBMI)))</f>
        <v>2.1417032736870123E-3</v>
      </c>
      <c r="AC488" s="155"/>
      <c r="AD488" s="155"/>
      <c r="AE488" s="155"/>
      <c r="AF488" s="155"/>
      <c r="AG488" s="174">
        <f>D488*D66*PRODUCT($CJ488:CJ488)</f>
        <v>0</v>
      </c>
      <c r="AH488" s="174">
        <f>E488*E66*PRODUCT($CJ488:CK488)</f>
        <v>0</v>
      </c>
      <c r="AI488" s="174">
        <f>F488*F66*PRODUCT($CJ488:CL488)</f>
        <v>0</v>
      </c>
      <c r="AJ488" s="174">
        <f>G488*G66*PRODUCT($CJ488:CM488)</f>
        <v>0</v>
      </c>
      <c r="AK488" s="174">
        <f>H488*H66*PRODUCT($CJ488:CN488)</f>
        <v>0</v>
      </c>
      <c r="AL488" s="174">
        <f>I488*I66*PRODUCT($CJ488:CO488)</f>
        <v>0</v>
      </c>
      <c r="AM488" s="174">
        <f>J488*J66*PRODUCT($CJ488:CP488)</f>
        <v>0</v>
      </c>
      <c r="AN488" s="174">
        <f>K488*K66*PRODUCT($CJ488:CQ488)</f>
        <v>0</v>
      </c>
      <c r="AO488" s="174">
        <f>L488*L66*PRODUCT($CJ488:CR488)</f>
        <v>0</v>
      </c>
      <c r="AP488" s="174">
        <f>M488*M66*PRODUCT($CJ488:CS488)</f>
        <v>0</v>
      </c>
      <c r="AQ488" s="174">
        <f>N488*N66*PRODUCT($CJ488:CT488)</f>
        <v>0</v>
      </c>
      <c r="AR488" s="174">
        <f>O488*O66*PRODUCT($CJ488:CU488)</f>
        <v>0</v>
      </c>
      <c r="AS488" s="174">
        <f>P488*P66*PRODUCT($CJ488:CV488)</f>
        <v>0</v>
      </c>
      <c r="AT488" s="174">
        <f>Q488*Q66*PRODUCT($CJ488:CW488)</f>
        <v>0</v>
      </c>
      <c r="AU488" s="174">
        <f>R488*R66*PRODUCT($CJ488:CX488)</f>
        <v>0</v>
      </c>
      <c r="AV488" s="174">
        <f>S488*S66*PRODUCT($CJ488:CY488)</f>
        <v>0</v>
      </c>
      <c r="AW488" s="174">
        <f>T488*T66*PRODUCT($CJ488:CZ488)</f>
        <v>0</v>
      </c>
      <c r="AX488" s="174">
        <f>U488*U66*PRODUCT($CJ488:DA488)</f>
        <v>0</v>
      </c>
      <c r="AY488" s="174">
        <f>V488*V66*PRODUCT($CJ488:DB488)</f>
        <v>0</v>
      </c>
      <c r="AZ488" s="174">
        <f>W488*W66*PRODUCT($CJ488:DC488)</f>
        <v>0</v>
      </c>
      <c r="BA488" s="174">
        <f>X488*X66*PRODUCT($CJ488:DD488)</f>
        <v>0</v>
      </c>
      <c r="BB488" s="174">
        <f>Y488*Y66*PRODUCT($CJ488:DE488)</f>
        <v>0</v>
      </c>
      <c r="BC488" s="174">
        <f>Z488*Z66*PRODUCT($CJ488:DF488)</f>
        <v>0</v>
      </c>
      <c r="BD488" s="174">
        <f>AA488*AA66*PRODUCT($CJ488:DG488)</f>
        <v>0</v>
      </c>
      <c r="BE488" s="174">
        <f>AB488*AB66*PRODUCT($CJ488:DH488)</f>
        <v>0</v>
      </c>
      <c r="BF488" s="93"/>
      <c r="BG488" s="93"/>
      <c r="BH488" s="93"/>
      <c r="BI488" s="169">
        <f>SUM($AF488:AG488)-SUM($AF520:AG520)-SUM($C520:D520)-SUM($BH520:BI520)</f>
        <v>0</v>
      </c>
      <c r="BJ488" s="169">
        <f>SUM($AF488:AH488)-SUM($AF520:AH520)-SUM($C520:E520)-SUM($BH520:BJ520)</f>
        <v>0</v>
      </c>
      <c r="BK488" s="169">
        <f>SUM($AF488:AI488)-SUM($AF520:AI520)-SUM($C520:F520)-SUM($BH520:BK520)</f>
        <v>0</v>
      </c>
      <c r="BL488" s="169">
        <f>SUM($AF488:AJ488)-SUM($AF520:AJ520)-SUM($C520:G520)-SUM($BH520:BL520)</f>
        <v>0</v>
      </c>
      <c r="BM488" s="169">
        <f>SUM($AF488:AK488)-SUM($AF520:AK520)-SUM($C520:H520)-SUM($BH520:BM520)</f>
        <v>0</v>
      </c>
      <c r="BN488" s="169">
        <f>SUM($AF488:AL488)-SUM($AF520:AL520)-SUM($C520:I520)-SUM($BH520:BN520)</f>
        <v>0</v>
      </c>
      <c r="BO488" s="169">
        <f>SUM($AF488:AM488)-SUM($AF520:AM520)-SUM($C520:J520)-SUM($BH520:BO520)</f>
        <v>0</v>
      </c>
      <c r="BP488" s="169">
        <f>SUM($AF488:AN488)-SUM($AF520:AN520)-SUM($C520:K520)-SUM($BH520:BP520)</f>
        <v>0</v>
      </c>
      <c r="BQ488" s="169">
        <f>SUM($AF488:AO488)-SUM($AF520:AO520)-SUM($C520:L520)-SUM($BH520:BQ520)</f>
        <v>0</v>
      </c>
      <c r="BR488" s="169">
        <f>SUM($AF488:AP488)-SUM($AF520:AP520)-SUM($C520:M520)-SUM($BH520:BR520)</f>
        <v>0</v>
      </c>
      <c r="BS488" s="169">
        <f>SUM($AF488:AQ488)-SUM($AF520:AQ520)-SUM($C520:N520)-SUM($BH520:BS520)</f>
        <v>0</v>
      </c>
      <c r="BT488" s="169">
        <f>SUM($AF488:AR488)-SUM($AF520:AR520)-SUM($C520:O520)-SUM($BH520:BT520)</f>
        <v>0</v>
      </c>
      <c r="BU488" s="169">
        <f>SUM($AF488:AS488)-SUM($AF520:AS520)-SUM($C520:P520)-SUM($BH520:BU520)</f>
        <v>0</v>
      </c>
      <c r="BV488" s="169">
        <f>SUM($AF488:AT488)-SUM($AF520:AT520)-SUM($C520:Q520)-SUM($BH520:BV520)</f>
        <v>0</v>
      </c>
      <c r="BW488" s="169">
        <f>SUM($AF488:AU488)-SUM($AF520:AU520)-SUM($C520:R520)-SUM($BH520:BW520)</f>
        <v>0</v>
      </c>
      <c r="BX488" s="169">
        <f>SUM($AF488:AV488)-SUM($AF520:AV520)-SUM($C520:S520)-SUM($BH520:BX520)</f>
        <v>0</v>
      </c>
      <c r="BY488" s="169">
        <f>SUM($AF488:AW488)-SUM($AF520:AW520)-SUM($C520:T520)-SUM($BH520:BY520)</f>
        <v>0</v>
      </c>
      <c r="BZ488" s="169">
        <f>SUM($AF488:AX488)-SUM($AF520:AX520)-SUM($C520:U520)-SUM($BH520:BZ520)</f>
        <v>0</v>
      </c>
      <c r="CA488" s="169">
        <f>SUM($AF488:AY488)-SUM($AF520:AY520)-SUM($C520:V520)-SUM($BH520:CA520)</f>
        <v>0</v>
      </c>
      <c r="CB488" s="169">
        <f>SUM($AF488:AZ488)-SUM($AF520:AZ520)-SUM($C520:W520)-SUM($BH520:CB520)</f>
        <v>0</v>
      </c>
      <c r="CC488" s="169">
        <f>SUM($AF488:BA488)-SUM($AF520:BA520)-SUM($C520:X520)-SUM($BH520:CC520)</f>
        <v>0</v>
      </c>
      <c r="CD488" s="169">
        <f>SUM($AF488:BB488)-SUM($AF520:BB520)-SUM($C520:Y520)-SUM($BH520:CD520)</f>
        <v>0</v>
      </c>
      <c r="CE488" s="169">
        <f>SUM($AF488:BC488)-SUM($AF520:BC520)-SUM($C520:Z520)-SUM($BH520:CE520)</f>
        <v>0</v>
      </c>
      <c r="CF488" s="169">
        <f>SUM($AF488:BD488)-SUM($AF520:BD520)-SUM($C520:AA520)-SUM($BH520:CF520)</f>
        <v>0</v>
      </c>
      <c r="CG488" s="169">
        <f>SUM($AF488:BE488)-SUM($AF520:BE520)-SUM($C520:AB520)-SUM($BH520:CG520)</f>
        <v>0</v>
      </c>
      <c r="CH488" s="52"/>
      <c r="CI488" s="52"/>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f t="shared" si="101"/>
        <v>1</v>
      </c>
      <c r="DH488" s="67">
        <f t="shared" si="101"/>
        <v>0.99785829672631299</v>
      </c>
      <c r="DI488" s="67">
        <f t="shared" si="101"/>
        <v>0.99785829672631299</v>
      </c>
      <c r="DM488" s="188" t="str">
        <f t="shared" si="99"/>
        <v/>
      </c>
      <c r="DN488" s="188" t="str">
        <f t="shared" si="99"/>
        <v/>
      </c>
      <c r="DO488" s="188" t="str">
        <f t="shared" si="99"/>
        <v/>
      </c>
      <c r="DP488" s="188" t="str">
        <f t="shared" si="99"/>
        <v/>
      </c>
      <c r="DQ488" s="188" t="str">
        <f t="shared" si="99"/>
        <v/>
      </c>
      <c r="DR488" s="188" t="str">
        <f t="shared" si="99"/>
        <v/>
      </c>
      <c r="DS488" s="188" t="str">
        <f t="shared" si="99"/>
        <v/>
      </c>
      <c r="DT488" s="188" t="str">
        <f t="shared" si="99"/>
        <v/>
      </c>
      <c r="DU488" s="188" t="str">
        <f t="shared" si="99"/>
        <v/>
      </c>
      <c r="DV488" s="188" t="str">
        <f t="shared" si="99"/>
        <v/>
      </c>
      <c r="DW488" s="188" t="str">
        <f t="shared" si="99"/>
        <v/>
      </c>
      <c r="DX488" s="188" t="str">
        <f t="shared" si="99"/>
        <v/>
      </c>
      <c r="DY488" s="188" t="str">
        <f t="shared" si="99"/>
        <v/>
      </c>
      <c r="DZ488" s="188" t="str">
        <f t="shared" si="99"/>
        <v/>
      </c>
      <c r="EA488" s="188" t="str">
        <f t="shared" si="99"/>
        <v/>
      </c>
      <c r="EB488" s="188" t="str">
        <f t="shared" si="99"/>
        <v/>
      </c>
      <c r="EC488" s="188" t="str">
        <f t="shared" si="100"/>
        <v/>
      </c>
      <c r="ED488" s="188" t="str">
        <f t="shared" si="100"/>
        <v/>
      </c>
      <c r="EE488" s="188" t="str">
        <f t="shared" si="100"/>
        <v/>
      </c>
      <c r="EF488" s="188" t="str">
        <f t="shared" si="100"/>
        <v/>
      </c>
      <c r="EG488" s="188" t="str">
        <f t="shared" si="100"/>
        <v/>
      </c>
      <c r="EH488" s="188" t="str">
        <f t="shared" si="100"/>
        <v/>
      </c>
      <c r="EI488" s="188" t="str">
        <f t="shared" si="100"/>
        <v/>
      </c>
      <c r="EJ488" s="188" t="str">
        <f t="shared" si="100"/>
        <v/>
      </c>
      <c r="EK488" s="188" t="str">
        <f t="shared" si="100"/>
        <v/>
      </c>
    </row>
    <row r="489" spans="1:141" x14ac:dyDescent="0.3">
      <c r="B489" s="1">
        <v>25</v>
      </c>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c r="AB489" s="175">
        <f>VLOOKUP(AA101,BRInc,$A$4,FALSE)*(1+((VLOOKUP(AA101,BrRisk,$A$4,FALSE)-1)*MAX(0,BD133-BaselineBMI)))</f>
        <v>2.1417032736870123E-3</v>
      </c>
      <c r="AC489" s="155"/>
      <c r="AD489" s="155"/>
      <c r="AE489" s="155"/>
      <c r="AF489" s="155"/>
      <c r="AG489" s="174">
        <f>D489*D67*PRODUCT($CJ489:CJ489)</f>
        <v>0</v>
      </c>
      <c r="AH489" s="174">
        <f>E489*E67*PRODUCT($CJ489:CK489)</f>
        <v>0</v>
      </c>
      <c r="AI489" s="174">
        <f>F489*F67*PRODUCT($CJ489:CL489)</f>
        <v>0</v>
      </c>
      <c r="AJ489" s="174">
        <f>G489*G67*PRODUCT($CJ489:CM489)</f>
        <v>0</v>
      </c>
      <c r="AK489" s="174">
        <f>H489*H67*PRODUCT($CJ489:CN489)</f>
        <v>0</v>
      </c>
      <c r="AL489" s="174">
        <f>I489*I67*PRODUCT($CJ489:CO489)</f>
        <v>0</v>
      </c>
      <c r="AM489" s="174">
        <f>J489*J67*PRODUCT($CJ489:CP489)</f>
        <v>0</v>
      </c>
      <c r="AN489" s="174">
        <f>K489*K67*PRODUCT($CJ489:CQ489)</f>
        <v>0</v>
      </c>
      <c r="AO489" s="174">
        <f>L489*L67*PRODUCT($CJ489:CR489)</f>
        <v>0</v>
      </c>
      <c r="AP489" s="174">
        <f>M489*M67*PRODUCT($CJ489:CS489)</f>
        <v>0</v>
      </c>
      <c r="AQ489" s="174">
        <f>N489*N67*PRODUCT($CJ489:CT489)</f>
        <v>0</v>
      </c>
      <c r="AR489" s="174">
        <f>O489*O67*PRODUCT($CJ489:CU489)</f>
        <v>0</v>
      </c>
      <c r="AS489" s="174">
        <f>P489*P67*PRODUCT($CJ489:CV489)</f>
        <v>0</v>
      </c>
      <c r="AT489" s="174">
        <f>Q489*Q67*PRODUCT($CJ489:CW489)</f>
        <v>0</v>
      </c>
      <c r="AU489" s="174">
        <f>R489*R67*PRODUCT($CJ489:CX489)</f>
        <v>0</v>
      </c>
      <c r="AV489" s="174">
        <f>S489*S67*PRODUCT($CJ489:CY489)</f>
        <v>0</v>
      </c>
      <c r="AW489" s="174">
        <f>T489*T67*PRODUCT($CJ489:CZ489)</f>
        <v>0</v>
      </c>
      <c r="AX489" s="174">
        <f>U489*U67*PRODUCT($CJ489:DA489)</f>
        <v>0</v>
      </c>
      <c r="AY489" s="174">
        <f>V489*V67*PRODUCT($CJ489:DB489)</f>
        <v>0</v>
      </c>
      <c r="AZ489" s="174">
        <f>W489*W67*PRODUCT($CJ489:DC489)</f>
        <v>0</v>
      </c>
      <c r="BA489" s="174">
        <f>X489*X67*PRODUCT($CJ489:DD489)</f>
        <v>0</v>
      </c>
      <c r="BB489" s="174">
        <f>Y489*Y67*PRODUCT($CJ489:DE489)</f>
        <v>0</v>
      </c>
      <c r="BC489" s="174">
        <f>Z489*Z67*PRODUCT($CJ489:DF489)</f>
        <v>0</v>
      </c>
      <c r="BD489" s="174">
        <f>AA489*AA67*PRODUCT($CJ489:DG489)</f>
        <v>0</v>
      </c>
      <c r="BE489" s="174">
        <f>AB489*AB67*PRODUCT($CJ489:DH489)</f>
        <v>0</v>
      </c>
      <c r="BI489" s="169">
        <f>SUM($AF489:AG489)-SUM($AF521:AG521)-SUM($C521:D521)-SUM($BH521:BI521)</f>
        <v>0</v>
      </c>
      <c r="BJ489" s="169">
        <f>SUM($AF489:AH489)-SUM($AF521:AH521)-SUM($C521:E521)-SUM($BH521:BJ521)</f>
        <v>0</v>
      </c>
      <c r="BK489" s="169">
        <f>SUM($AF489:AI489)-SUM($AF521:AI521)-SUM($C521:F521)-SUM($BH521:BK521)</f>
        <v>0</v>
      </c>
      <c r="BL489" s="169">
        <f>SUM($AF489:AJ489)-SUM($AF521:AJ521)-SUM($C521:G521)-SUM($BH521:BL521)</f>
        <v>0</v>
      </c>
      <c r="BM489" s="169">
        <f>SUM($AF489:AK489)-SUM($AF521:AK521)-SUM($C521:H521)-SUM($BH521:BM521)</f>
        <v>0</v>
      </c>
      <c r="BN489" s="169">
        <f>SUM($AF489:AL489)-SUM($AF521:AL521)-SUM($C521:I521)-SUM($BH521:BN521)</f>
        <v>0</v>
      </c>
      <c r="BO489" s="169">
        <f>SUM($AF489:AM489)-SUM($AF521:AM521)-SUM($C521:J521)-SUM($BH521:BO521)</f>
        <v>0</v>
      </c>
      <c r="BP489" s="169">
        <f>SUM($AF489:AN489)-SUM($AF521:AN521)-SUM($C521:K521)-SUM($BH521:BP521)</f>
        <v>0</v>
      </c>
      <c r="BQ489" s="169">
        <f>SUM($AF489:AO489)-SUM($AF521:AO521)-SUM($C521:L521)-SUM($BH521:BQ521)</f>
        <v>0</v>
      </c>
      <c r="BR489" s="169">
        <f>SUM($AF489:AP489)-SUM($AF521:AP521)-SUM($C521:M521)-SUM($BH521:BR521)</f>
        <v>0</v>
      </c>
      <c r="BS489" s="169">
        <f>SUM($AF489:AQ489)-SUM($AF521:AQ521)-SUM($C521:N521)-SUM($BH521:BS521)</f>
        <v>0</v>
      </c>
      <c r="BT489" s="169">
        <f>SUM($AF489:AR489)-SUM($AF521:AR521)-SUM($C521:O521)-SUM($BH521:BT521)</f>
        <v>0</v>
      </c>
      <c r="BU489" s="169">
        <f>SUM($AF489:AS489)-SUM($AF521:AS521)-SUM($C521:P521)-SUM($BH521:BU521)</f>
        <v>0</v>
      </c>
      <c r="BV489" s="169">
        <f>SUM($AF489:AT489)-SUM($AF521:AT521)-SUM($C521:Q521)-SUM($BH521:BV521)</f>
        <v>0</v>
      </c>
      <c r="BW489" s="169">
        <f>SUM($AF489:AU489)-SUM($AF521:AU521)-SUM($C521:R521)-SUM($BH521:BW521)</f>
        <v>0</v>
      </c>
      <c r="BX489" s="169">
        <f>SUM($AF489:AV489)-SUM($AF521:AV521)-SUM($C521:S521)-SUM($BH521:BX521)</f>
        <v>0</v>
      </c>
      <c r="BY489" s="169">
        <f>SUM($AF489:AW489)-SUM($AF521:AW521)-SUM($C521:T521)-SUM($BH521:BY521)</f>
        <v>0</v>
      </c>
      <c r="BZ489" s="169">
        <f>SUM($AF489:AX489)-SUM($AF521:AX521)-SUM($C521:U521)-SUM($BH521:BZ521)</f>
        <v>0</v>
      </c>
      <c r="CA489" s="169">
        <f>SUM($AF489:AY489)-SUM($AF521:AY521)-SUM($C521:V521)-SUM($BH521:CA521)</f>
        <v>0</v>
      </c>
      <c r="CB489" s="169">
        <f>SUM($AF489:AZ489)-SUM($AF521:AZ521)-SUM($C521:W521)-SUM($BH521:CB521)</f>
        <v>0</v>
      </c>
      <c r="CC489" s="169">
        <f>SUM($AF489:BA489)-SUM($AF521:BA521)-SUM($C521:X521)-SUM($BH521:CC521)</f>
        <v>0</v>
      </c>
      <c r="CD489" s="169">
        <f>SUM($AF489:BB489)-SUM($AF521:BB521)-SUM($C521:Y521)-SUM($BH521:CD521)</f>
        <v>0</v>
      </c>
      <c r="CE489" s="169">
        <f>SUM($AF489:BC489)-SUM($AF521:BC521)-SUM($C521:Z521)-SUM($BH521:CE521)</f>
        <v>0</v>
      </c>
      <c r="CF489" s="169">
        <f>SUM($AF489:BD489)-SUM($AF521:BD521)-SUM($C521:AA521)-SUM($BH521:CF521)</f>
        <v>0</v>
      </c>
      <c r="CG489" s="169">
        <f>SUM($AF489:BE489)-SUM($AF521:BE521)-SUM($C521:AB521)-SUM($BH521:CG521)</f>
        <v>0</v>
      </c>
      <c r="CH489" s="52"/>
      <c r="CI489" s="52"/>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f t="shared" si="101"/>
        <v>1</v>
      </c>
      <c r="DI489" s="67">
        <f t="shared" si="101"/>
        <v>0.99785829672631299</v>
      </c>
      <c r="DM489" s="188" t="str">
        <f t="shared" si="99"/>
        <v/>
      </c>
      <c r="DN489" s="188" t="str">
        <f t="shared" si="99"/>
        <v/>
      </c>
      <c r="DO489" s="188" t="str">
        <f t="shared" si="99"/>
        <v/>
      </c>
      <c r="DP489" s="188" t="str">
        <f t="shared" si="99"/>
        <v/>
      </c>
      <c r="DQ489" s="188" t="str">
        <f t="shared" si="99"/>
        <v/>
      </c>
      <c r="DR489" s="188" t="str">
        <f t="shared" si="99"/>
        <v/>
      </c>
      <c r="DS489" s="188" t="str">
        <f t="shared" si="99"/>
        <v/>
      </c>
      <c r="DT489" s="188" t="str">
        <f t="shared" si="99"/>
        <v/>
      </c>
      <c r="DU489" s="188" t="str">
        <f t="shared" si="99"/>
        <v/>
      </c>
      <c r="DV489" s="188" t="str">
        <f t="shared" si="99"/>
        <v/>
      </c>
      <c r="DW489" s="188" t="str">
        <f t="shared" si="99"/>
        <v/>
      </c>
      <c r="DX489" s="188" t="str">
        <f t="shared" si="99"/>
        <v/>
      </c>
      <c r="DY489" s="188" t="str">
        <f t="shared" si="99"/>
        <v/>
      </c>
      <c r="DZ489" s="188" t="str">
        <f t="shared" si="99"/>
        <v/>
      </c>
      <c r="EA489" s="188" t="str">
        <f t="shared" si="99"/>
        <v/>
      </c>
      <c r="EB489" s="188" t="str">
        <f t="shared" si="99"/>
        <v/>
      </c>
      <c r="EC489" s="188" t="str">
        <f t="shared" si="100"/>
        <v/>
      </c>
      <c r="ED489" s="188" t="str">
        <f t="shared" si="100"/>
        <v/>
      </c>
      <c r="EE489" s="188" t="str">
        <f t="shared" si="100"/>
        <v/>
      </c>
      <c r="EF489" s="188" t="str">
        <f t="shared" si="100"/>
        <v/>
      </c>
      <c r="EG489" s="188" t="str">
        <f t="shared" si="100"/>
        <v/>
      </c>
      <c r="EH489" s="188" t="str">
        <f t="shared" si="100"/>
        <v/>
      </c>
      <c r="EI489" s="188" t="str">
        <f t="shared" si="100"/>
        <v/>
      </c>
      <c r="EJ489" s="188" t="str">
        <f t="shared" si="100"/>
        <v/>
      </c>
      <c r="EK489" s="188" t="str">
        <f t="shared" si="100"/>
        <v/>
      </c>
    </row>
    <row r="490" spans="1:141" x14ac:dyDescent="0.3">
      <c r="C490" s="12"/>
      <c r="D490" s="12"/>
      <c r="E490" s="12"/>
      <c r="F490" s="12"/>
      <c r="G490" s="12"/>
      <c r="H490" s="12"/>
      <c r="I490" s="12"/>
      <c r="J490" s="12"/>
      <c r="K490" s="12"/>
      <c r="L490" s="155"/>
      <c r="M490" s="155"/>
      <c r="N490" s="155"/>
      <c r="O490" s="155"/>
      <c r="P490" s="155"/>
      <c r="Q490" s="155"/>
      <c r="R490" s="155"/>
      <c r="S490" s="155"/>
      <c r="T490" s="155"/>
      <c r="U490" s="155"/>
      <c r="V490" s="155"/>
      <c r="W490" s="155"/>
      <c r="X490" s="155"/>
      <c r="Y490" s="155"/>
      <c r="Z490" s="155"/>
      <c r="AA490" s="155"/>
      <c r="AB490" s="155"/>
      <c r="AC490" s="155"/>
      <c r="AD490" s="155"/>
      <c r="AE490" s="5" t="s">
        <v>278</v>
      </c>
      <c r="AF490" s="12">
        <f>SUM(AF465:AF489)</f>
        <v>0</v>
      </c>
      <c r="AG490" s="12">
        <f>SUM(AG465:AG489)</f>
        <v>0.2994105888361645</v>
      </c>
      <c r="AH490" s="12">
        <f t="shared" ref="AH490:BE490" si="104">SUM(AH465:AH489)</f>
        <v>0.29821528627153743</v>
      </c>
      <c r="AI490" s="12">
        <f t="shared" si="104"/>
        <v>0.29692894042003787</v>
      </c>
      <c r="AJ490" s="12">
        <f t="shared" si="104"/>
        <v>0.29551756945986796</v>
      </c>
      <c r="AK490" s="12">
        <f t="shared" si="104"/>
        <v>0.44212090118670977</v>
      </c>
      <c r="AL490" s="12">
        <f t="shared" si="104"/>
        <v>0.44047406785542886</v>
      </c>
      <c r="AM490" s="12">
        <f t="shared" si="104"/>
        <v>0.43861107501042373</v>
      </c>
      <c r="AN490" s="12">
        <f t="shared" si="104"/>
        <v>0.4365600996260558</v>
      </c>
      <c r="AO490" s="12">
        <f t="shared" si="104"/>
        <v>0.4343019818642388</v>
      </c>
      <c r="AP490" s="12">
        <f t="shared" si="104"/>
        <v>0.42222371470757825</v>
      </c>
      <c r="AQ490" s="12">
        <f t="shared" si="104"/>
        <v>0.41947128639445663</v>
      </c>
      <c r="AR490" s="12">
        <f t="shared" si="104"/>
        <v>0.41636170409288148</v>
      </c>
      <c r="AS490" s="12">
        <f t="shared" si="104"/>
        <v>0.41295042454532382</v>
      </c>
      <c r="AT490" s="12">
        <f t="shared" si="104"/>
        <v>0.40915419853751567</v>
      </c>
      <c r="AU490" s="12">
        <f t="shared" si="104"/>
        <v>0.52692699818638822</v>
      </c>
      <c r="AV490" s="12">
        <f t="shared" si="104"/>
        <v>0.52064056581058671</v>
      </c>
      <c r="AW490" s="12">
        <f t="shared" si="104"/>
        <v>0.51388533834163563</v>
      </c>
      <c r="AX490" s="12">
        <f t="shared" si="104"/>
        <v>0.50670100024382436</v>
      </c>
      <c r="AY490" s="12">
        <f t="shared" si="104"/>
        <v>0.49913821671294345</v>
      </c>
      <c r="AZ490" s="12">
        <f t="shared" si="104"/>
        <v>0.56593416124731699</v>
      </c>
      <c r="BA490" s="12">
        <f t="shared" si="104"/>
        <v>0.55568536175515038</v>
      </c>
      <c r="BB490" s="12">
        <f t="shared" si="104"/>
        <v>0.5443142571387406</v>
      </c>
      <c r="BC490" s="12">
        <f t="shared" si="104"/>
        <v>0.53231035092348622</v>
      </c>
      <c r="BD490" s="12">
        <f t="shared" si="104"/>
        <v>0.51948189968129543</v>
      </c>
      <c r="BE490" s="12">
        <f t="shared" si="104"/>
        <v>0.41816613861556506</v>
      </c>
      <c r="BF490" s="12"/>
      <c r="BG490" s="5" t="s">
        <v>278</v>
      </c>
      <c r="BH490" s="34"/>
      <c r="BI490" s="66">
        <f>SUM(BI465:BI489)</f>
        <v>0.2994105888361645</v>
      </c>
      <c r="BJ490" s="66">
        <f t="shared" ref="BJ490:CG490" si="105">SUM(BJ465:BJ489)</f>
        <v>0.58805799094270572</v>
      </c>
      <c r="BK490" s="66">
        <f t="shared" si="105"/>
        <v>0.86604252794920644</v>
      </c>
      <c r="BL490" s="66">
        <f t="shared" si="105"/>
        <v>1.1333311083751494</v>
      </c>
      <c r="BM490" s="66">
        <f t="shared" si="105"/>
        <v>1.5381631567593665</v>
      </c>
      <c r="BN490" s="66">
        <f t="shared" si="105"/>
        <v>1.9274116750528745</v>
      </c>
      <c r="BO490" s="66">
        <f t="shared" si="105"/>
        <v>2.3010627302869002</v>
      </c>
      <c r="BP490" s="66">
        <f t="shared" si="105"/>
        <v>2.6592764113583298</v>
      </c>
      <c r="BQ490" s="66">
        <f t="shared" si="105"/>
        <v>3.0019793652991589</v>
      </c>
      <c r="BR490" s="66">
        <f t="shared" si="105"/>
        <v>3.3194185053654106</v>
      </c>
      <c r="BS490" s="66">
        <f t="shared" si="105"/>
        <v>3.6204699839217205</v>
      </c>
      <c r="BT490" s="66">
        <f t="shared" si="105"/>
        <v>3.9047592473320742</v>
      </c>
      <c r="BU490" s="66">
        <f t="shared" si="105"/>
        <v>4.1725627883881904</v>
      </c>
      <c r="BV490" s="66">
        <f t="shared" si="105"/>
        <v>4.4227994433020532</v>
      </c>
      <c r="BW490" s="66">
        <f t="shared" si="105"/>
        <v>4.7784500667018754</v>
      </c>
      <c r="BX490" s="66">
        <f t="shared" si="105"/>
        <v>5.1095619793525797</v>
      </c>
      <c r="BY490" s="66">
        <f t="shared" si="105"/>
        <v>5.4160025961180294</v>
      </c>
      <c r="BZ490" s="66">
        <f t="shared" si="105"/>
        <v>5.6979432724094501</v>
      </c>
      <c r="CA490" s="66">
        <f t="shared" si="105"/>
        <v>5.9558223786759692</v>
      </c>
      <c r="CB490" s="66">
        <f t="shared" si="105"/>
        <v>6.2658918757360924</v>
      </c>
      <c r="CC490" s="66">
        <f t="shared" si="105"/>
        <v>6.5421260918676207</v>
      </c>
      <c r="CD490" s="66">
        <f t="shared" si="105"/>
        <v>6.7809035831494588</v>
      </c>
      <c r="CE490" s="66">
        <f t="shared" si="105"/>
        <v>6.9874103048596137</v>
      </c>
      <c r="CF490" s="66">
        <f t="shared" si="105"/>
        <v>7.1585411901968934</v>
      </c>
      <c r="CG490" s="66">
        <f t="shared" si="105"/>
        <v>7.2037363497616962</v>
      </c>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f t="shared" si="101"/>
        <v>1</v>
      </c>
      <c r="DL490" s="53"/>
      <c r="DM490" s="188">
        <f t="shared" si="99"/>
        <v>2.1417032736870123E-3</v>
      </c>
      <c r="DN490" s="188">
        <f t="shared" si="99"/>
        <v>4.2142318759095122E-3</v>
      </c>
      <c r="DO490" s="188">
        <f t="shared" si="99"/>
        <v>6.2199047818600767E-3</v>
      </c>
      <c r="DP490" s="188">
        <f t="shared" si="99"/>
        <v>8.1609256633589089E-3</v>
      </c>
      <c r="DQ490" s="188">
        <f t="shared" si="99"/>
        <v>1.1109183612041133E-2</v>
      </c>
      <c r="DR490" s="188">
        <f t="shared" si="99"/>
        <v>1.3968985001014617E-2</v>
      </c>
      <c r="DS490" s="188">
        <f t="shared" si="99"/>
        <v>1.6743316886490639E-2</v>
      </c>
      <c r="DT490" s="188">
        <f t="shared" si="99"/>
        <v>1.9435065748899655E-2</v>
      </c>
      <c r="DU490" s="188">
        <f t="shared" si="99"/>
        <v>2.2046946446991105E-2</v>
      </c>
      <c r="DV490" s="188">
        <f t="shared" si="99"/>
        <v>2.4510727241070795E-2</v>
      </c>
      <c r="DW490" s="188">
        <f t="shared" si="99"/>
        <v>2.690179651384695E-2</v>
      </c>
      <c r="DX490" s="188">
        <f t="shared" si="99"/>
        <v>2.922240915169803E-2</v>
      </c>
      <c r="DY490" s="188">
        <f t="shared" si="99"/>
        <v>3.1474850876412247E-2</v>
      </c>
      <c r="DZ490" s="188">
        <f t="shared" si="99"/>
        <v>3.3661028438837656E-2</v>
      </c>
      <c r="EA490" s="188">
        <f t="shared" si="99"/>
        <v>3.6719413060318062E-2</v>
      </c>
      <c r="EB490" s="188">
        <f t="shared" si="99"/>
        <v>3.9684657587221707E-2</v>
      </c>
      <c r="EC490" s="188">
        <f t="shared" si="100"/>
        <v>4.2559696177888705E-2</v>
      </c>
      <c r="ED490" s="188">
        <f t="shared" si="100"/>
        <v>4.5347385087363648E-2</v>
      </c>
      <c r="EE490" s="188">
        <f t="shared" si="100"/>
        <v>4.8050501580201702E-2</v>
      </c>
      <c r="EF490" s="188">
        <f t="shared" si="100"/>
        <v>5.1282556575494222E-2</v>
      </c>
      <c r="EG490" s="188">
        <f t="shared" si="100"/>
        <v>5.441287889783341E-2</v>
      </c>
      <c r="EH490" s="188">
        <f t="shared" si="100"/>
        <v>5.7443094542825139E-2</v>
      </c>
      <c r="EI490" s="188">
        <f t="shared" si="100"/>
        <v>6.0376714728593829E-2</v>
      </c>
      <c r="EJ490" s="188">
        <f t="shared" si="100"/>
        <v>6.3215148034466984E-2</v>
      </c>
      <c r="EK490" s="188">
        <f t="shared" si="100"/>
        <v>6.5168029013896525E-2</v>
      </c>
    </row>
    <row r="491" spans="1:141" x14ac:dyDescent="0.3">
      <c r="DM491" s="188" t="str">
        <f t="shared" ref="DM491:EK491" si="106">IF(D69=0,"",BI491/D69)</f>
        <v/>
      </c>
      <c r="DN491" s="188" t="str">
        <f t="shared" si="106"/>
        <v/>
      </c>
      <c r="DO491" s="188" t="str">
        <f t="shared" si="106"/>
        <v/>
      </c>
      <c r="DP491" s="188" t="str">
        <f t="shared" si="106"/>
        <v/>
      </c>
      <c r="DQ491" s="188" t="str">
        <f t="shared" si="106"/>
        <v/>
      </c>
      <c r="DR491" s="188" t="str">
        <f t="shared" si="106"/>
        <v/>
      </c>
      <c r="DS491" s="188" t="str">
        <f t="shared" si="106"/>
        <v/>
      </c>
      <c r="DT491" s="188" t="str">
        <f t="shared" si="106"/>
        <v/>
      </c>
      <c r="DU491" s="188" t="str">
        <f t="shared" si="106"/>
        <v/>
      </c>
      <c r="DV491" s="188" t="str">
        <f t="shared" si="106"/>
        <v/>
      </c>
      <c r="DW491" s="188" t="str">
        <f t="shared" si="106"/>
        <v/>
      </c>
      <c r="DX491" s="188" t="str">
        <f t="shared" si="106"/>
        <v/>
      </c>
      <c r="DY491" s="188" t="str">
        <f t="shared" si="106"/>
        <v/>
      </c>
      <c r="DZ491" s="188" t="str">
        <f t="shared" si="106"/>
        <v/>
      </c>
      <c r="EA491" s="188" t="str">
        <f t="shared" si="106"/>
        <v/>
      </c>
      <c r="EB491" s="188" t="str">
        <f t="shared" si="106"/>
        <v/>
      </c>
      <c r="EC491" s="188" t="str">
        <f t="shared" si="106"/>
        <v/>
      </c>
      <c r="ED491" s="188" t="str">
        <f t="shared" si="106"/>
        <v/>
      </c>
      <c r="EE491" s="188" t="str">
        <f t="shared" si="106"/>
        <v/>
      </c>
      <c r="EF491" s="188" t="str">
        <f t="shared" si="106"/>
        <v/>
      </c>
      <c r="EG491" s="188" t="str">
        <f t="shared" si="106"/>
        <v/>
      </c>
      <c r="EH491" s="188" t="str">
        <f t="shared" si="106"/>
        <v/>
      </c>
      <c r="EI491" s="188" t="str">
        <f t="shared" si="106"/>
        <v/>
      </c>
      <c r="EJ491" s="188" t="str">
        <f t="shared" si="106"/>
        <v/>
      </c>
      <c r="EK491" s="188" t="str">
        <f t="shared" si="106"/>
        <v/>
      </c>
    </row>
    <row r="493" spans="1:141" s="164" customFormat="1" x14ac:dyDescent="0.3">
      <c r="A493" s="163" t="s">
        <v>298</v>
      </c>
      <c r="AF493" s="163" t="s">
        <v>304</v>
      </c>
      <c r="BH493" s="163" t="s">
        <v>343</v>
      </c>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row>
    <row r="494" spans="1:141" x14ac:dyDescent="0.3">
      <c r="A494" s="1"/>
      <c r="C494" s="1"/>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row>
    <row r="495" spans="1:141" x14ac:dyDescent="0.3">
      <c r="A495" s="1"/>
      <c r="C495" s="1" t="s">
        <v>13</v>
      </c>
      <c r="AF495" s="1" t="s">
        <v>13</v>
      </c>
      <c r="BH495" s="1" t="s">
        <v>13</v>
      </c>
    </row>
    <row r="496" spans="1:141" x14ac:dyDescent="0.3">
      <c r="C496" s="1">
        <v>0</v>
      </c>
      <c r="D496" s="1">
        <v>1</v>
      </c>
      <c r="E496" s="1">
        <v>2</v>
      </c>
      <c r="F496" s="1">
        <v>3</v>
      </c>
      <c r="G496" s="1">
        <v>4</v>
      </c>
      <c r="H496" s="1">
        <v>5</v>
      </c>
      <c r="I496" s="1">
        <v>6</v>
      </c>
      <c r="J496" s="1">
        <v>7</v>
      </c>
      <c r="K496" s="1">
        <v>8</v>
      </c>
      <c r="L496" s="1">
        <v>9</v>
      </c>
      <c r="M496" s="1">
        <v>10</v>
      </c>
      <c r="N496" s="1">
        <v>11</v>
      </c>
      <c r="O496" s="1">
        <v>12</v>
      </c>
      <c r="P496" s="1">
        <v>13</v>
      </c>
      <c r="Q496" s="1">
        <v>14</v>
      </c>
      <c r="R496" s="1">
        <v>15</v>
      </c>
      <c r="S496" s="1">
        <v>16</v>
      </c>
      <c r="T496" s="1">
        <v>17</v>
      </c>
      <c r="U496" s="1">
        <v>18</v>
      </c>
      <c r="V496" s="1">
        <v>19</v>
      </c>
      <c r="W496" s="1">
        <v>20</v>
      </c>
      <c r="X496" s="1">
        <v>21</v>
      </c>
      <c r="Y496" s="1">
        <v>22</v>
      </c>
      <c r="Z496" s="1">
        <v>23</v>
      </c>
      <c r="AA496" s="1">
        <v>24</v>
      </c>
      <c r="AB496" s="1">
        <v>25</v>
      </c>
      <c r="AC496" s="1"/>
      <c r="AF496" s="1">
        <v>0</v>
      </c>
      <c r="AG496" s="1">
        <v>1</v>
      </c>
      <c r="AH496" s="1">
        <v>2</v>
      </c>
      <c r="AI496" s="1">
        <v>3</v>
      </c>
      <c r="AJ496" s="1">
        <v>4</v>
      </c>
      <c r="AK496" s="1">
        <v>5</v>
      </c>
      <c r="AL496" s="1">
        <v>6</v>
      </c>
      <c r="AM496" s="1">
        <v>7</v>
      </c>
      <c r="AN496" s="1">
        <v>8</v>
      </c>
      <c r="AO496" s="1">
        <v>9</v>
      </c>
      <c r="AP496" s="1">
        <v>10</v>
      </c>
      <c r="AQ496" s="1">
        <v>11</v>
      </c>
      <c r="AR496" s="1">
        <v>12</v>
      </c>
      <c r="AS496" s="1">
        <v>13</v>
      </c>
      <c r="AT496" s="1">
        <v>14</v>
      </c>
      <c r="AU496" s="1">
        <v>15</v>
      </c>
      <c r="AV496" s="1">
        <v>16</v>
      </c>
      <c r="AW496" s="1">
        <v>17</v>
      </c>
      <c r="AX496" s="1">
        <v>18</v>
      </c>
      <c r="AY496" s="1">
        <v>19</v>
      </c>
      <c r="AZ496" s="1">
        <v>20</v>
      </c>
      <c r="BA496" s="1">
        <v>21</v>
      </c>
      <c r="BB496" s="1">
        <v>22</v>
      </c>
      <c r="BC496" s="1">
        <v>23</v>
      </c>
      <c r="BD496" s="1">
        <v>24</v>
      </c>
      <c r="BE496" s="1">
        <v>25</v>
      </c>
      <c r="BH496" s="1">
        <v>0</v>
      </c>
      <c r="BI496" s="1">
        <v>1</v>
      </c>
      <c r="BJ496" s="1">
        <v>2</v>
      </c>
      <c r="BK496" s="1">
        <v>3</v>
      </c>
      <c r="BL496" s="1">
        <v>4</v>
      </c>
      <c r="BM496" s="1">
        <v>5</v>
      </c>
      <c r="BN496" s="1">
        <v>6</v>
      </c>
      <c r="BO496" s="1">
        <v>7</v>
      </c>
      <c r="BP496" s="1">
        <v>8</v>
      </c>
      <c r="BQ496" s="1">
        <v>9</v>
      </c>
      <c r="BR496" s="1">
        <v>10</v>
      </c>
      <c r="BS496" s="1">
        <v>11</v>
      </c>
      <c r="BT496" s="1">
        <v>12</v>
      </c>
      <c r="BU496" s="1">
        <v>13</v>
      </c>
      <c r="BV496" s="1">
        <v>14</v>
      </c>
      <c r="BW496" s="1">
        <v>15</v>
      </c>
      <c r="BX496" s="1">
        <v>16</v>
      </c>
      <c r="BY496" s="1">
        <v>17</v>
      </c>
      <c r="BZ496" s="1">
        <v>18</v>
      </c>
      <c r="CA496" s="1">
        <v>19</v>
      </c>
      <c r="CB496" s="1">
        <v>20</v>
      </c>
      <c r="CC496" s="1">
        <v>21</v>
      </c>
      <c r="CD496" s="1">
        <v>22</v>
      </c>
      <c r="CE496" s="1">
        <v>23</v>
      </c>
      <c r="CF496" s="1">
        <v>24</v>
      </c>
      <c r="CG496" s="1">
        <v>25</v>
      </c>
    </row>
    <row r="497" spans="1:85" x14ac:dyDescent="0.3">
      <c r="A497" s="9" t="s">
        <v>12</v>
      </c>
      <c r="B497" s="1">
        <v>1</v>
      </c>
      <c r="C497" s="156"/>
      <c r="D497" s="155">
        <f t="shared" ref="D497:AB510" si="107">(VLOOKUP(C77,BRMort,$A$4,FALSE)-1)*C141*BH465</f>
        <v>0</v>
      </c>
      <c r="E497" s="155">
        <f t="shared" si="107"/>
        <v>9.0319849043451351E-3</v>
      </c>
      <c r="F497" s="155">
        <f t="shared" si="107"/>
        <v>1.7739288773051282E-2</v>
      </c>
      <c r="G497" s="155">
        <f t="shared" si="107"/>
        <v>2.612493789669652E-2</v>
      </c>
      <c r="H497" s="155">
        <f t="shared" si="107"/>
        <v>3.418793404153881E-2</v>
      </c>
      <c r="I497" s="155">
        <f t="shared" si="107"/>
        <v>4.6400050399929019E-2</v>
      </c>
      <c r="J497" s="155">
        <f t="shared" si="107"/>
        <v>5.8142075807017864E-2</v>
      </c>
      <c r="K497" s="155">
        <f t="shared" si="107"/>
        <v>6.9413589962494249E-2</v>
      </c>
      <c r="L497" s="155">
        <f t="shared" si="107"/>
        <v>8.0219422089351455E-2</v>
      </c>
      <c r="M497" s="155">
        <f t="shared" si="107"/>
        <v>9.0557359430511353E-2</v>
      </c>
      <c r="N497" s="155">
        <f t="shared" si="107"/>
        <v>0.10013319150869994</v>
      </c>
      <c r="O497" s="155">
        <f t="shared" si="107"/>
        <v>0.10921467530097574</v>
      </c>
      <c r="P497" s="155">
        <f t="shared" si="107"/>
        <v>0.11779051206603662</v>
      </c>
      <c r="Q497" s="155">
        <f t="shared" si="107"/>
        <v>0.12586904245319191</v>
      </c>
      <c r="R497" s="155">
        <f t="shared" si="107"/>
        <v>0.13341765220170204</v>
      </c>
      <c r="S497" s="155">
        <f t="shared" si="107"/>
        <v>0.14414616742975181</v>
      </c>
      <c r="T497" s="155">
        <f t="shared" si="107"/>
        <v>0.15413445077114837</v>
      </c>
      <c r="U497" s="155">
        <f t="shared" si="107"/>
        <v>0.16337850267813775</v>
      </c>
      <c r="V497" s="155">
        <f t="shared" si="107"/>
        <v>0.17188349223807078</v>
      </c>
      <c r="W497" s="155">
        <f t="shared" si="107"/>
        <v>0.17966264328279119</v>
      </c>
      <c r="X497" s="155">
        <f t="shared" si="107"/>
        <v>0.18901616356953485</v>
      </c>
      <c r="Y497" s="155">
        <f t="shared" si="107"/>
        <v>0.19734901271779526</v>
      </c>
      <c r="Z497" s="155">
        <f t="shared" si="107"/>
        <v>0.20455194667259621</v>
      </c>
      <c r="AA497" s="155">
        <f t="shared" si="107"/>
        <v>0.21078140435604684</v>
      </c>
      <c r="AB497" s="155">
        <f t="shared" si="107"/>
        <v>0.21594371868514792</v>
      </c>
      <c r="AC497" s="52"/>
      <c r="AG497" s="170">
        <f>C141*BH465</f>
        <v>0</v>
      </c>
      <c r="AH497" s="170">
        <f t="shared" ref="AH497:BE507" si="108">D141*BI465</f>
        <v>4.751646044829931E-4</v>
      </c>
      <c r="AI497" s="170">
        <f t="shared" si="108"/>
        <v>9.8205684487431854E-4</v>
      </c>
      <c r="AJ497" s="170">
        <f t="shared" si="108"/>
        <v>1.6411505904637461E-3</v>
      </c>
      <c r="AK497" s="170">
        <f t="shared" si="108"/>
        <v>2.3403287387946834E-3</v>
      </c>
      <c r="AL497" s="170">
        <f t="shared" si="108"/>
        <v>3.5177791395086711E-3</v>
      </c>
      <c r="AM497" s="170">
        <f t="shared" si="108"/>
        <v>4.8647870678334556E-3</v>
      </c>
      <c r="AN497" s="170">
        <f t="shared" si="108"/>
        <v>6.258890626380369E-3</v>
      </c>
      <c r="AO497" s="170">
        <f t="shared" si="108"/>
        <v>7.9193251530251061E-3</v>
      </c>
      <c r="AP497" s="170">
        <f t="shared" si="108"/>
        <v>9.9215418023137214E-3</v>
      </c>
      <c r="AQ497" s="170">
        <f t="shared" si="108"/>
        <v>1.1923351271272555E-2</v>
      </c>
      <c r="AR497" s="170">
        <f t="shared" si="108"/>
        <v>1.4351543016265698E-2</v>
      </c>
      <c r="AS497" s="170">
        <f t="shared" si="108"/>
        <v>1.6681131504602622E-2</v>
      </c>
      <c r="AT497" s="170">
        <f t="shared" si="108"/>
        <v>2.0115925202819466E-2</v>
      </c>
      <c r="AU497" s="170">
        <f t="shared" si="108"/>
        <v>2.273318913857255E-2</v>
      </c>
      <c r="AV497" s="170">
        <f t="shared" si="108"/>
        <v>2.6897895425464859E-2</v>
      </c>
      <c r="AW497" s="170">
        <f t="shared" si="108"/>
        <v>3.1362491429266136E-2</v>
      </c>
      <c r="AX497" s="170">
        <f t="shared" si="108"/>
        <v>3.5913513214858653E-2</v>
      </c>
      <c r="AY497" s="170">
        <f t="shared" si="108"/>
        <v>4.0375626028293365E-2</v>
      </c>
      <c r="AZ497" s="170">
        <f t="shared" si="108"/>
        <v>4.6526884422216676E-2</v>
      </c>
      <c r="BA497" s="170">
        <f t="shared" si="108"/>
        <v>5.3498184835034761E-2</v>
      </c>
      <c r="BB497" s="170">
        <f t="shared" si="108"/>
        <v>6.3942740421914127E-2</v>
      </c>
      <c r="BC497" s="170">
        <f t="shared" si="108"/>
        <v>7.0433245518173426E-2</v>
      </c>
      <c r="BD497" s="170">
        <f t="shared" si="108"/>
        <v>8.0187520658568934E-2</v>
      </c>
      <c r="BE497" s="170">
        <f t="shared" si="108"/>
        <v>9.3068194013749814E-2</v>
      </c>
      <c r="BI497" s="194">
        <f>SUMPRODUCT(CHOOSE({1,2,3,4},D237,D302,D367,D432),CHOOSE({1,2,3,4},DL465,DL465,DL465,DL465))</f>
        <v>0</v>
      </c>
      <c r="BJ497" s="194">
        <f>SUMPRODUCT(CHOOSE({1,2,3,4},E237,E302,E367,E432),CHOOSE({1,2,3,4},DM465,DM465,DM465,DM465))</f>
        <v>6.0734656168039173E-5</v>
      </c>
      <c r="BK497" s="194">
        <f>SUMPRODUCT(CHOOSE({1,2,3,4},F237,F302,F367,F432),CHOOSE({1,2,3,4},DN465,DN465,DN465,DN465))</f>
        <v>2.2305779561165222E-4</v>
      </c>
      <c r="BL497" s="194">
        <f>SUMPRODUCT(CHOOSE({1,2,3,4},G237,G302,G367,G432),CHOOSE({1,2,3,4},DO465,DO465,DO465,DO465))</f>
        <v>4.6290054676485705E-4</v>
      </c>
      <c r="BM497" s="194">
        <f>SUMPRODUCT(CHOOSE({1,2,3,4},H237,H302,H367,H432),CHOOSE({1,2,3,4},DP465,DP465,DP465,DP465))</f>
        <v>7.6059002215905281E-4</v>
      </c>
      <c r="BN497" s="194">
        <f>SUMPRODUCT(CHOOSE({1,2,3,4},I237,I302,I367,I432),CHOOSE({1,2,3,4},DQ465,DQ465,DQ465,DQ465))</f>
        <v>1.3077200224831586E-3</v>
      </c>
      <c r="BO497" s="194">
        <f>SUMPRODUCT(CHOOSE({1,2,3,4},J237,J302,J367,J432),CHOOSE({1,2,3,4},DR465,DR465,DR465,DR465))</f>
        <v>1.9531569015471427E-3</v>
      </c>
      <c r="BP497" s="194">
        <f>SUMPRODUCT(CHOOSE({1,2,3,4},K237,K302,K367,K432),CHOOSE({1,2,3,4},DS465,DS465,DS465,DS465))</f>
        <v>2.6739379657511912E-3</v>
      </c>
      <c r="BQ497" s="194">
        <f>SUMPRODUCT(CHOOSE({1,2,3,4},L237,L302,L367,L432),CHOOSE({1,2,3,4},DT465,DT465,DT465,DT465))</f>
        <v>3.460280681033598E-3</v>
      </c>
      <c r="BR497" s="194">
        <f>SUMPRODUCT(CHOOSE({1,2,3,4},M237,M302,M367,M432),CHOOSE({1,2,3,4},DU465,DU465,DU465,DU465))</f>
        <v>4.3056734085014535E-3</v>
      </c>
      <c r="BS497" s="194">
        <f>SUMPRODUCT(CHOOSE({1,2,3,4},N237,N302,N367,N432),CHOOSE({1,2,3,4},DV465,DV465,DV465,DV465))</f>
        <v>6.3632650581745623E-3</v>
      </c>
      <c r="BT497" s="194">
        <f>SUMPRODUCT(CHOOSE({1,2,3,4},O237,O302,O367,O432),CHOOSE({1,2,3,4},DW465,DW465,DW465,DW465))</f>
        <v>8.5062223652854606E-3</v>
      </c>
      <c r="BU497" s="194">
        <f>SUMPRODUCT(CHOOSE({1,2,3,4},P237,P302,P367,P432),CHOOSE({1,2,3,4},DX465,DX465,DX465,DX465))</f>
        <v>1.06752399185685E-2</v>
      </c>
      <c r="BV497" s="194">
        <f>SUMPRODUCT(CHOOSE({1,2,3,4},Q237,Q302,Q367,Q432),CHOOSE({1,2,3,4},DY465,DY465,DY465,DY465))</f>
        <v>1.2932575967641073E-2</v>
      </c>
      <c r="BW497" s="194">
        <f>SUMPRODUCT(CHOOSE({1,2,3,4},R237,R302,R367,R432),CHOOSE({1,2,3,4},DZ465,DZ465,DZ465,DZ465))</f>
        <v>1.512553344629195E-2</v>
      </c>
      <c r="BX497" s="194">
        <f>SUMPRODUCT(CHOOSE({1,2,3,4},S237,S302,S367,S432),CHOOSE({1,2,3,4},EA465,EA465,EA465,EA465))</f>
        <v>1.8484590304665354E-2</v>
      </c>
      <c r="BY497" s="194">
        <f>SUMPRODUCT(CHOOSE({1,2,3,4},T237,T302,T367,T432),CHOOSE({1,2,3,4},EB465,EB465,EB465,EB465))</f>
        <v>2.1947779375771911E-2</v>
      </c>
      <c r="BZ497" s="194">
        <f>SUMPRODUCT(CHOOSE({1,2,3,4},U237,U302,U367,U432),CHOOSE({1,2,3,4},EC465,EC465,EC465,EC465))</f>
        <v>2.5468308059406457E-2</v>
      </c>
      <c r="CA497" s="194">
        <f>SUMPRODUCT(CHOOSE({1,2,3,4},V237,V302,V367,V432),CHOOSE({1,2,3,4},ED465,ED465,ED465,ED465))</f>
        <v>2.8999992180061052E-2</v>
      </c>
      <c r="CB497" s="194">
        <f>SUMPRODUCT(CHOOSE({1,2,3,4},W237,W302,W367,W432),CHOOSE({1,2,3,4},EE465,EE465,EE465,EE465))</f>
        <v>2.9675136482184648E-2</v>
      </c>
      <c r="CC497" s="194">
        <f>SUMPRODUCT(CHOOSE({1,2,3,4},X237,X302,X367,X432),CHOOSE({1,2,3,4},EF465,EF465,EF465,EF465))</f>
        <v>3.6936797219051971E-2</v>
      </c>
      <c r="CD497" s="194">
        <f>SUMPRODUCT(CHOOSE({1,2,3,4},Y237,Y302,Y367,Y432),CHOOSE({1,2,3,4},EG465,EG465,EG465,EG465))</f>
        <v>4.4245012717195095E-2</v>
      </c>
      <c r="CE497" s="194">
        <f>SUMPRODUCT(CHOOSE({1,2,3,4},Z237,Z302,Z367,Z432),CHOOSE({1,2,3,4},EH465,EH465,EH465,EH465))</f>
        <v>5.0818437022560552E-2</v>
      </c>
      <c r="CF497" s="194">
        <f>SUMPRODUCT(CHOOSE({1,2,3,4},AA237,AA302,AA367,AA432),CHOOSE({1,2,3,4},EI465,EI465,EI465,EI465))</f>
        <v>5.7382089329400261E-2</v>
      </c>
      <c r="CG497" s="194">
        <f>SUMPRODUCT(CHOOSE({1,2,3,4},AB237,AB302,AB367,AB432),CHOOSE({1,2,3,4},EJ465,EJ465,EJ465,EJ465))</f>
        <v>6.395906635186413E-2</v>
      </c>
    </row>
    <row r="498" spans="1:85" x14ac:dyDescent="0.3">
      <c r="B498" s="1">
        <v>2</v>
      </c>
      <c r="C498" s="1"/>
      <c r="D498" s="155"/>
      <c r="E498" s="155">
        <f t="shared" si="107"/>
        <v>0</v>
      </c>
      <c r="F498" s="155">
        <f t="shared" si="107"/>
        <v>0</v>
      </c>
      <c r="G498" s="155">
        <f t="shared" si="107"/>
        <v>0</v>
      </c>
      <c r="H498" s="155">
        <f t="shared" si="107"/>
        <v>0</v>
      </c>
      <c r="I498" s="155">
        <f t="shared" si="107"/>
        <v>0</v>
      </c>
      <c r="J498" s="155">
        <f t="shared" si="107"/>
        <v>0</v>
      </c>
      <c r="K498" s="155">
        <f t="shared" si="107"/>
        <v>0</v>
      </c>
      <c r="L498" s="155">
        <f t="shared" si="107"/>
        <v>0</v>
      </c>
      <c r="M498" s="155">
        <f t="shared" si="107"/>
        <v>0</v>
      </c>
      <c r="N498" s="155">
        <f t="shared" si="107"/>
        <v>0</v>
      </c>
      <c r="O498" s="155">
        <f t="shared" si="107"/>
        <v>0</v>
      </c>
      <c r="P498" s="155">
        <f t="shared" si="107"/>
        <v>0</v>
      </c>
      <c r="Q498" s="155">
        <f t="shared" si="107"/>
        <v>0</v>
      </c>
      <c r="R498" s="155">
        <f t="shared" si="107"/>
        <v>0</v>
      </c>
      <c r="S498" s="155">
        <f t="shared" si="107"/>
        <v>0</v>
      </c>
      <c r="T498" s="155">
        <f t="shared" si="107"/>
        <v>0</v>
      </c>
      <c r="U498" s="155">
        <f t="shared" si="107"/>
        <v>0</v>
      </c>
      <c r="V498" s="155">
        <f t="shared" si="107"/>
        <v>0</v>
      </c>
      <c r="W498" s="155">
        <f t="shared" si="107"/>
        <v>0</v>
      </c>
      <c r="X498" s="155">
        <f t="shared" si="107"/>
        <v>0</v>
      </c>
      <c r="Y498" s="155">
        <f t="shared" si="107"/>
        <v>0</v>
      </c>
      <c r="Z498" s="155">
        <f t="shared" si="107"/>
        <v>0</v>
      </c>
      <c r="AA498" s="155">
        <f t="shared" si="107"/>
        <v>0</v>
      </c>
      <c r="AB498" s="155">
        <f t="shared" si="107"/>
        <v>0</v>
      </c>
      <c r="AC498" s="156"/>
      <c r="AD498" s="52"/>
      <c r="AG498" s="170">
        <f t="shared" ref="AG498:AV521" si="109">C142*BH466</f>
        <v>0</v>
      </c>
      <c r="AH498" s="170">
        <f t="shared" si="108"/>
        <v>0</v>
      </c>
      <c r="AI498" s="170">
        <f t="shared" si="108"/>
        <v>0</v>
      </c>
      <c r="AJ498" s="170">
        <f t="shared" si="108"/>
        <v>0</v>
      </c>
      <c r="AK498" s="170">
        <f t="shared" si="108"/>
        <v>0</v>
      </c>
      <c r="AL498" s="170">
        <f t="shared" si="108"/>
        <v>0</v>
      </c>
      <c r="AM498" s="170">
        <f t="shared" si="108"/>
        <v>0</v>
      </c>
      <c r="AN498" s="170">
        <f t="shared" si="108"/>
        <v>0</v>
      </c>
      <c r="AO498" s="170">
        <f t="shared" si="108"/>
        <v>0</v>
      </c>
      <c r="AP498" s="170">
        <f t="shared" si="108"/>
        <v>0</v>
      </c>
      <c r="AQ498" s="170">
        <f t="shared" si="108"/>
        <v>0</v>
      </c>
      <c r="AR498" s="170">
        <f t="shared" si="108"/>
        <v>0</v>
      </c>
      <c r="AS498" s="170">
        <f t="shared" si="108"/>
        <v>0</v>
      </c>
      <c r="AT498" s="170">
        <f t="shared" si="108"/>
        <v>0</v>
      </c>
      <c r="AU498" s="170">
        <f t="shared" si="108"/>
        <v>0</v>
      </c>
      <c r="AV498" s="170">
        <f t="shared" si="108"/>
        <v>0</v>
      </c>
      <c r="AW498" s="170">
        <f t="shared" si="108"/>
        <v>0</v>
      </c>
      <c r="AX498" s="170">
        <f t="shared" si="108"/>
        <v>0</v>
      </c>
      <c r="AY498" s="170">
        <f t="shared" si="108"/>
        <v>0</v>
      </c>
      <c r="AZ498" s="170">
        <f t="shared" si="108"/>
        <v>0</v>
      </c>
      <c r="BA498" s="170">
        <f t="shared" si="108"/>
        <v>0</v>
      </c>
      <c r="BB498" s="170">
        <f t="shared" si="108"/>
        <v>0</v>
      </c>
      <c r="BC498" s="170">
        <f t="shared" si="108"/>
        <v>0</v>
      </c>
      <c r="BD498" s="170">
        <f t="shared" si="108"/>
        <v>0</v>
      </c>
      <c r="BE498" s="170">
        <f t="shared" si="108"/>
        <v>0</v>
      </c>
      <c r="BF498" s="67"/>
      <c r="BI498" s="194">
        <f>SUMPRODUCT(CHOOSE({1,2,3,4},D238,D303,D368,D433),CHOOSE({1,2,3,4},DL466,DL466,DL466,DL466))</f>
        <v>0</v>
      </c>
      <c r="BJ498" s="194">
        <f>SUMPRODUCT(CHOOSE({1,2,3,4},E238,E303,E368,E433),CHOOSE({1,2,3,4},DM466,DM466,DM466,DM466))</f>
        <v>0</v>
      </c>
      <c r="BK498" s="194">
        <f>SUMPRODUCT(CHOOSE({1,2,3,4},F238,F303,F368,F433),CHOOSE({1,2,3,4},DN466,DN466,DN466,DN466))</f>
        <v>0</v>
      </c>
      <c r="BL498" s="194">
        <f>SUMPRODUCT(CHOOSE({1,2,3,4},G238,G303,G368,G433),CHOOSE({1,2,3,4},DO466,DO466,DO466,DO466))</f>
        <v>0</v>
      </c>
      <c r="BM498" s="194">
        <f>SUMPRODUCT(CHOOSE({1,2,3,4},H238,H303,H368,H433),CHOOSE({1,2,3,4},DP466,DP466,DP466,DP466))</f>
        <v>0</v>
      </c>
      <c r="BN498" s="194">
        <f>SUMPRODUCT(CHOOSE({1,2,3,4},I238,I303,I368,I433),CHOOSE({1,2,3,4},DQ466,DQ466,DQ466,DQ466))</f>
        <v>0</v>
      </c>
      <c r="BO498" s="194">
        <f>SUMPRODUCT(CHOOSE({1,2,3,4},J238,J303,J368,J433),CHOOSE({1,2,3,4},DR466,DR466,DR466,DR466))</f>
        <v>0</v>
      </c>
      <c r="BP498" s="194">
        <f>SUMPRODUCT(CHOOSE({1,2,3,4},K238,K303,K368,K433),CHOOSE({1,2,3,4},DS466,DS466,DS466,DS466))</f>
        <v>0</v>
      </c>
      <c r="BQ498" s="194">
        <f>SUMPRODUCT(CHOOSE({1,2,3,4},L238,L303,L368,L433),CHOOSE({1,2,3,4},DT466,DT466,DT466,DT466))</f>
        <v>0</v>
      </c>
      <c r="BR498" s="194">
        <f>SUMPRODUCT(CHOOSE({1,2,3,4},M238,M303,M368,M433),CHOOSE({1,2,3,4},DU466,DU466,DU466,DU466))</f>
        <v>0</v>
      </c>
      <c r="BS498" s="194">
        <f>SUMPRODUCT(CHOOSE({1,2,3,4},N238,N303,N368,N433),CHOOSE({1,2,3,4},DV466,DV466,DV466,DV466))</f>
        <v>0</v>
      </c>
      <c r="BT498" s="194">
        <f>SUMPRODUCT(CHOOSE({1,2,3,4},O238,O303,O368,O433),CHOOSE({1,2,3,4},DW466,DW466,DW466,DW466))</f>
        <v>0</v>
      </c>
      <c r="BU498" s="194">
        <f>SUMPRODUCT(CHOOSE({1,2,3,4},P238,P303,P368,P433),CHOOSE({1,2,3,4},DX466,DX466,DX466,DX466))</f>
        <v>0</v>
      </c>
      <c r="BV498" s="194">
        <f>SUMPRODUCT(CHOOSE({1,2,3,4},Q238,Q303,Q368,Q433),CHOOSE({1,2,3,4},DY466,DY466,DY466,DY466))</f>
        <v>0</v>
      </c>
      <c r="BW498" s="194">
        <f>SUMPRODUCT(CHOOSE({1,2,3,4},R238,R303,R368,R433),CHOOSE({1,2,3,4},DZ466,DZ466,DZ466,DZ466))</f>
        <v>0</v>
      </c>
      <c r="BX498" s="194">
        <f>SUMPRODUCT(CHOOSE({1,2,3,4},S238,S303,S368,S433),CHOOSE({1,2,3,4},EA466,EA466,EA466,EA466))</f>
        <v>0</v>
      </c>
      <c r="BY498" s="194">
        <f>SUMPRODUCT(CHOOSE({1,2,3,4},T238,T303,T368,T433),CHOOSE({1,2,3,4},EB466,EB466,EB466,EB466))</f>
        <v>0</v>
      </c>
      <c r="BZ498" s="194">
        <f>SUMPRODUCT(CHOOSE({1,2,3,4},U238,U303,U368,U433),CHOOSE({1,2,3,4},EC466,EC466,EC466,EC466))</f>
        <v>0</v>
      </c>
      <c r="CA498" s="194">
        <f>SUMPRODUCT(CHOOSE({1,2,3,4},V238,V303,V368,V433),CHOOSE({1,2,3,4},ED466,ED466,ED466,ED466))</f>
        <v>0</v>
      </c>
      <c r="CB498" s="194">
        <f>SUMPRODUCT(CHOOSE({1,2,3,4},W238,W303,W368,W433),CHOOSE({1,2,3,4},EE466,EE466,EE466,EE466))</f>
        <v>0</v>
      </c>
      <c r="CC498" s="194">
        <f>SUMPRODUCT(CHOOSE({1,2,3,4},X238,X303,X368,X433),CHOOSE({1,2,3,4},EF466,EF466,EF466,EF466))</f>
        <v>0</v>
      </c>
      <c r="CD498" s="194">
        <f>SUMPRODUCT(CHOOSE({1,2,3,4},Y238,Y303,Y368,Y433),CHOOSE({1,2,3,4},EG466,EG466,EG466,EG466))</f>
        <v>0</v>
      </c>
      <c r="CE498" s="194">
        <f>SUMPRODUCT(CHOOSE({1,2,3,4},Z238,Z303,Z368,Z433),CHOOSE({1,2,3,4},EH466,EH466,EH466,EH466))</f>
        <v>0</v>
      </c>
      <c r="CF498" s="194">
        <f>SUMPRODUCT(CHOOSE({1,2,3,4},AA238,AA303,AA368,AA433),CHOOSE({1,2,3,4},EI466,EI466,EI466,EI466))</f>
        <v>0</v>
      </c>
      <c r="CG498" s="194">
        <f>SUMPRODUCT(CHOOSE({1,2,3,4},AB238,AB303,AB368,AB433),CHOOSE({1,2,3,4},EJ466,EJ466,EJ466,EJ466))</f>
        <v>0</v>
      </c>
    </row>
    <row r="499" spans="1:85" x14ac:dyDescent="0.3">
      <c r="B499" s="1">
        <v>3</v>
      </c>
      <c r="C499" s="1"/>
      <c r="D499" s="155"/>
      <c r="E499" s="155"/>
      <c r="F499" s="155">
        <f t="shared" si="107"/>
        <v>0</v>
      </c>
      <c r="G499" s="155">
        <f t="shared" si="107"/>
        <v>0</v>
      </c>
      <c r="H499" s="155">
        <f t="shared" si="107"/>
        <v>0</v>
      </c>
      <c r="I499" s="155">
        <f t="shared" si="107"/>
        <v>0</v>
      </c>
      <c r="J499" s="155">
        <f t="shared" si="107"/>
        <v>0</v>
      </c>
      <c r="K499" s="155">
        <f t="shared" si="107"/>
        <v>0</v>
      </c>
      <c r="L499" s="155">
        <f t="shared" si="107"/>
        <v>0</v>
      </c>
      <c r="M499" s="155">
        <f t="shared" si="107"/>
        <v>0</v>
      </c>
      <c r="N499" s="155">
        <f t="shared" si="107"/>
        <v>0</v>
      </c>
      <c r="O499" s="155">
        <f t="shared" si="107"/>
        <v>0</v>
      </c>
      <c r="P499" s="155">
        <f t="shared" si="107"/>
        <v>0</v>
      </c>
      <c r="Q499" s="155">
        <f t="shared" si="107"/>
        <v>0</v>
      </c>
      <c r="R499" s="155">
        <f t="shared" si="107"/>
        <v>0</v>
      </c>
      <c r="S499" s="155">
        <f t="shared" si="107"/>
        <v>0</v>
      </c>
      <c r="T499" s="155">
        <f t="shared" si="107"/>
        <v>0</v>
      </c>
      <c r="U499" s="155">
        <f t="shared" si="107"/>
        <v>0</v>
      </c>
      <c r="V499" s="155">
        <f t="shared" si="107"/>
        <v>0</v>
      </c>
      <c r="W499" s="155">
        <f t="shared" si="107"/>
        <v>0</v>
      </c>
      <c r="X499" s="155">
        <f t="shared" si="107"/>
        <v>0</v>
      </c>
      <c r="Y499" s="155">
        <f t="shared" si="107"/>
        <v>0</v>
      </c>
      <c r="Z499" s="155">
        <f t="shared" si="107"/>
        <v>0</v>
      </c>
      <c r="AA499" s="155">
        <f t="shared" si="107"/>
        <v>0</v>
      </c>
      <c r="AB499" s="155">
        <f t="shared" si="107"/>
        <v>0</v>
      </c>
      <c r="AC499" s="156"/>
      <c r="AD499" s="156"/>
      <c r="AE499" s="52"/>
      <c r="AG499" s="170">
        <f t="shared" si="109"/>
        <v>0</v>
      </c>
      <c r="AH499" s="170">
        <f t="shared" si="108"/>
        <v>0</v>
      </c>
      <c r="AI499" s="170">
        <f t="shared" si="108"/>
        <v>0</v>
      </c>
      <c r="AJ499" s="170">
        <f t="shared" si="108"/>
        <v>0</v>
      </c>
      <c r="AK499" s="170">
        <f t="shared" si="108"/>
        <v>0</v>
      </c>
      <c r="AL499" s="170">
        <f t="shared" si="108"/>
        <v>0</v>
      </c>
      <c r="AM499" s="170">
        <f t="shared" si="108"/>
        <v>0</v>
      </c>
      <c r="AN499" s="170">
        <f t="shared" si="108"/>
        <v>0</v>
      </c>
      <c r="AO499" s="170">
        <f t="shared" si="108"/>
        <v>0</v>
      </c>
      <c r="AP499" s="170">
        <f t="shared" si="108"/>
        <v>0</v>
      </c>
      <c r="AQ499" s="170">
        <f t="shared" si="108"/>
        <v>0</v>
      </c>
      <c r="AR499" s="170">
        <f t="shared" si="108"/>
        <v>0</v>
      </c>
      <c r="AS499" s="170">
        <f t="shared" si="108"/>
        <v>0</v>
      </c>
      <c r="AT499" s="170">
        <f t="shared" si="108"/>
        <v>0</v>
      </c>
      <c r="AU499" s="170">
        <f t="shared" si="108"/>
        <v>0</v>
      </c>
      <c r="AV499" s="170">
        <f t="shared" si="108"/>
        <v>0</v>
      </c>
      <c r="AW499" s="170">
        <f t="shared" si="108"/>
        <v>0</v>
      </c>
      <c r="AX499" s="170">
        <f t="shared" si="108"/>
        <v>0</v>
      </c>
      <c r="AY499" s="170">
        <f t="shared" si="108"/>
        <v>0</v>
      </c>
      <c r="AZ499" s="170">
        <f t="shared" si="108"/>
        <v>0</v>
      </c>
      <c r="BA499" s="170">
        <f t="shared" si="108"/>
        <v>0</v>
      </c>
      <c r="BB499" s="170">
        <f t="shared" si="108"/>
        <v>0</v>
      </c>
      <c r="BC499" s="170">
        <f t="shared" si="108"/>
        <v>0</v>
      </c>
      <c r="BD499" s="170">
        <f t="shared" si="108"/>
        <v>0</v>
      </c>
      <c r="BE499" s="170">
        <f t="shared" si="108"/>
        <v>0</v>
      </c>
      <c r="BF499" s="67"/>
      <c r="BG499" s="67"/>
      <c r="BI499" s="194">
        <f>SUMPRODUCT(CHOOSE({1,2,3,4},D239,D304,D369,D434),CHOOSE({1,2,3,4},DL467,DL467,DL467,DL467))</f>
        <v>0</v>
      </c>
      <c r="BJ499" s="194">
        <f>SUMPRODUCT(CHOOSE({1,2,3,4},E239,E304,E369,E434),CHOOSE({1,2,3,4},DM467,DM467,DM467,DM467))</f>
        <v>0</v>
      </c>
      <c r="BK499" s="194">
        <f>SUMPRODUCT(CHOOSE({1,2,3,4},F239,F304,F369,F434),CHOOSE({1,2,3,4},DN467,DN467,DN467,DN467))</f>
        <v>0</v>
      </c>
      <c r="BL499" s="194">
        <f>SUMPRODUCT(CHOOSE({1,2,3,4},G239,G304,G369,G434),CHOOSE({1,2,3,4},DO467,DO467,DO467,DO467))</f>
        <v>0</v>
      </c>
      <c r="BM499" s="194">
        <f>SUMPRODUCT(CHOOSE({1,2,3,4},H239,H304,H369,H434),CHOOSE({1,2,3,4},DP467,DP467,DP467,DP467))</f>
        <v>0</v>
      </c>
      <c r="BN499" s="194">
        <f>SUMPRODUCT(CHOOSE({1,2,3,4},I239,I304,I369,I434),CHOOSE({1,2,3,4},DQ467,DQ467,DQ467,DQ467))</f>
        <v>0</v>
      </c>
      <c r="BO499" s="194">
        <f>SUMPRODUCT(CHOOSE({1,2,3,4},J239,J304,J369,J434),CHOOSE({1,2,3,4},DR467,DR467,DR467,DR467))</f>
        <v>0</v>
      </c>
      <c r="BP499" s="194">
        <f>SUMPRODUCT(CHOOSE({1,2,3,4},K239,K304,K369,K434),CHOOSE({1,2,3,4},DS467,DS467,DS467,DS467))</f>
        <v>0</v>
      </c>
      <c r="BQ499" s="194">
        <f>SUMPRODUCT(CHOOSE({1,2,3,4},L239,L304,L369,L434),CHOOSE({1,2,3,4},DT467,DT467,DT467,DT467))</f>
        <v>0</v>
      </c>
      <c r="BR499" s="194">
        <f>SUMPRODUCT(CHOOSE({1,2,3,4},M239,M304,M369,M434),CHOOSE({1,2,3,4},DU467,DU467,DU467,DU467))</f>
        <v>0</v>
      </c>
      <c r="BS499" s="194">
        <f>SUMPRODUCT(CHOOSE({1,2,3,4},N239,N304,N369,N434),CHOOSE({1,2,3,4},DV467,DV467,DV467,DV467))</f>
        <v>0</v>
      </c>
      <c r="BT499" s="194">
        <f>SUMPRODUCT(CHOOSE({1,2,3,4},O239,O304,O369,O434),CHOOSE({1,2,3,4},DW467,DW467,DW467,DW467))</f>
        <v>0</v>
      </c>
      <c r="BU499" s="194">
        <f>SUMPRODUCT(CHOOSE({1,2,3,4},P239,P304,P369,P434),CHOOSE({1,2,3,4},DX467,DX467,DX467,DX467))</f>
        <v>0</v>
      </c>
      <c r="BV499" s="194">
        <f>SUMPRODUCT(CHOOSE({1,2,3,4},Q239,Q304,Q369,Q434),CHOOSE({1,2,3,4},DY467,DY467,DY467,DY467))</f>
        <v>0</v>
      </c>
      <c r="BW499" s="194">
        <f>SUMPRODUCT(CHOOSE({1,2,3,4},R239,R304,R369,R434),CHOOSE({1,2,3,4},DZ467,DZ467,DZ467,DZ467))</f>
        <v>0</v>
      </c>
      <c r="BX499" s="194">
        <f>SUMPRODUCT(CHOOSE({1,2,3,4},S239,S304,S369,S434),CHOOSE({1,2,3,4},EA467,EA467,EA467,EA467))</f>
        <v>0</v>
      </c>
      <c r="BY499" s="194">
        <f>SUMPRODUCT(CHOOSE({1,2,3,4},T239,T304,T369,T434),CHOOSE({1,2,3,4},EB467,EB467,EB467,EB467))</f>
        <v>0</v>
      </c>
      <c r="BZ499" s="194">
        <f>SUMPRODUCT(CHOOSE({1,2,3,4},U239,U304,U369,U434),CHOOSE({1,2,3,4},EC467,EC467,EC467,EC467))</f>
        <v>0</v>
      </c>
      <c r="CA499" s="194">
        <f>SUMPRODUCT(CHOOSE({1,2,3,4},V239,V304,V369,V434),CHOOSE({1,2,3,4},ED467,ED467,ED467,ED467))</f>
        <v>0</v>
      </c>
      <c r="CB499" s="194">
        <f>SUMPRODUCT(CHOOSE({1,2,3,4},W239,W304,W369,W434),CHOOSE({1,2,3,4},EE467,EE467,EE467,EE467))</f>
        <v>0</v>
      </c>
      <c r="CC499" s="194">
        <f>SUMPRODUCT(CHOOSE({1,2,3,4},X239,X304,X369,X434),CHOOSE({1,2,3,4},EF467,EF467,EF467,EF467))</f>
        <v>0</v>
      </c>
      <c r="CD499" s="194">
        <f>SUMPRODUCT(CHOOSE({1,2,3,4},Y239,Y304,Y369,Y434),CHOOSE({1,2,3,4},EG467,EG467,EG467,EG467))</f>
        <v>0</v>
      </c>
      <c r="CE499" s="194">
        <f>SUMPRODUCT(CHOOSE({1,2,3,4},Z239,Z304,Z369,Z434),CHOOSE({1,2,3,4},EH467,EH467,EH467,EH467))</f>
        <v>0</v>
      </c>
      <c r="CF499" s="194">
        <f>SUMPRODUCT(CHOOSE({1,2,3,4},AA239,AA304,AA369,AA434),CHOOSE({1,2,3,4},EI467,EI467,EI467,EI467))</f>
        <v>0</v>
      </c>
      <c r="CG499" s="194">
        <f>SUMPRODUCT(CHOOSE({1,2,3,4},AB239,AB304,AB369,AB434),CHOOSE({1,2,3,4},EJ467,EJ467,EJ467,EJ467))</f>
        <v>0</v>
      </c>
    </row>
    <row r="500" spans="1:85" x14ac:dyDescent="0.3">
      <c r="B500" s="1">
        <v>4</v>
      </c>
      <c r="C500" s="1"/>
      <c r="D500" s="155"/>
      <c r="E500" s="155"/>
      <c r="F500" s="155"/>
      <c r="G500" s="155">
        <f t="shared" si="107"/>
        <v>0</v>
      </c>
      <c r="H500" s="155">
        <f t="shared" si="107"/>
        <v>0</v>
      </c>
      <c r="I500" s="155">
        <f t="shared" si="107"/>
        <v>0</v>
      </c>
      <c r="J500" s="155">
        <f t="shared" si="107"/>
        <v>0</v>
      </c>
      <c r="K500" s="155">
        <f t="shared" si="107"/>
        <v>0</v>
      </c>
      <c r="L500" s="155">
        <f t="shared" si="107"/>
        <v>0</v>
      </c>
      <c r="M500" s="155">
        <f t="shared" si="107"/>
        <v>0</v>
      </c>
      <c r="N500" s="155">
        <f t="shared" si="107"/>
        <v>0</v>
      </c>
      <c r="O500" s="155">
        <f t="shared" si="107"/>
        <v>0</v>
      </c>
      <c r="P500" s="155">
        <f t="shared" si="107"/>
        <v>0</v>
      </c>
      <c r="Q500" s="155">
        <f t="shared" si="107"/>
        <v>0</v>
      </c>
      <c r="R500" s="155">
        <f t="shared" si="107"/>
        <v>0</v>
      </c>
      <c r="S500" s="155">
        <f t="shared" si="107"/>
        <v>0</v>
      </c>
      <c r="T500" s="155">
        <f t="shared" si="107"/>
        <v>0</v>
      </c>
      <c r="U500" s="155">
        <f t="shared" si="107"/>
        <v>0</v>
      </c>
      <c r="V500" s="155">
        <f t="shared" si="107"/>
        <v>0</v>
      </c>
      <c r="W500" s="155">
        <f t="shared" si="107"/>
        <v>0</v>
      </c>
      <c r="X500" s="155">
        <f t="shared" si="107"/>
        <v>0</v>
      </c>
      <c r="Y500" s="155">
        <f t="shared" si="107"/>
        <v>0</v>
      </c>
      <c r="Z500" s="155">
        <f t="shared" si="107"/>
        <v>0</v>
      </c>
      <c r="AA500" s="155">
        <f t="shared" si="107"/>
        <v>0</v>
      </c>
      <c r="AB500" s="155">
        <f t="shared" si="107"/>
        <v>0</v>
      </c>
      <c r="AC500" s="156"/>
      <c r="AD500" s="156"/>
      <c r="AE500" s="156"/>
      <c r="AF500" s="52"/>
      <c r="AG500" s="170">
        <f t="shared" si="109"/>
        <v>0</v>
      </c>
      <c r="AH500" s="170">
        <f t="shared" si="108"/>
        <v>0</v>
      </c>
      <c r="AI500" s="170">
        <f t="shared" si="108"/>
        <v>0</v>
      </c>
      <c r="AJ500" s="170">
        <f t="shared" si="108"/>
        <v>0</v>
      </c>
      <c r="AK500" s="170">
        <f t="shared" si="108"/>
        <v>0</v>
      </c>
      <c r="AL500" s="170">
        <f t="shared" si="108"/>
        <v>0</v>
      </c>
      <c r="AM500" s="170">
        <f t="shared" si="108"/>
        <v>0</v>
      </c>
      <c r="AN500" s="170">
        <f t="shared" si="108"/>
        <v>0</v>
      </c>
      <c r="AO500" s="170">
        <f t="shared" si="108"/>
        <v>0</v>
      </c>
      <c r="AP500" s="170">
        <f t="shared" si="108"/>
        <v>0</v>
      </c>
      <c r="AQ500" s="170">
        <f t="shared" si="108"/>
        <v>0</v>
      </c>
      <c r="AR500" s="170">
        <f t="shared" si="108"/>
        <v>0</v>
      </c>
      <c r="AS500" s="170">
        <f t="shared" si="108"/>
        <v>0</v>
      </c>
      <c r="AT500" s="170">
        <f t="shared" si="108"/>
        <v>0</v>
      </c>
      <c r="AU500" s="170">
        <f t="shared" si="108"/>
        <v>0</v>
      </c>
      <c r="AV500" s="170">
        <f t="shared" si="108"/>
        <v>0</v>
      </c>
      <c r="AW500" s="170">
        <f t="shared" si="108"/>
        <v>0</v>
      </c>
      <c r="AX500" s="170">
        <f t="shared" si="108"/>
        <v>0</v>
      </c>
      <c r="AY500" s="170">
        <f t="shared" si="108"/>
        <v>0</v>
      </c>
      <c r="AZ500" s="170">
        <f t="shared" si="108"/>
        <v>0</v>
      </c>
      <c r="BA500" s="170">
        <f t="shared" si="108"/>
        <v>0</v>
      </c>
      <c r="BB500" s="170">
        <f t="shared" si="108"/>
        <v>0</v>
      </c>
      <c r="BC500" s="170">
        <f t="shared" si="108"/>
        <v>0</v>
      </c>
      <c r="BD500" s="170">
        <f t="shared" si="108"/>
        <v>0</v>
      </c>
      <c r="BE500" s="170">
        <f t="shared" si="108"/>
        <v>0</v>
      </c>
      <c r="BF500" s="67"/>
      <c r="BG500" s="67"/>
      <c r="BH500" s="180"/>
      <c r="BI500" s="194">
        <f>SUMPRODUCT(CHOOSE({1,2,3,4},D240,D305,D370,D435),CHOOSE({1,2,3,4},DL468,DL468,DL468,DL468))</f>
        <v>0</v>
      </c>
      <c r="BJ500" s="194">
        <f>SUMPRODUCT(CHOOSE({1,2,3,4},E240,E305,E370,E435),CHOOSE({1,2,3,4},DM468,DM468,DM468,DM468))</f>
        <v>0</v>
      </c>
      <c r="BK500" s="194">
        <f>SUMPRODUCT(CHOOSE({1,2,3,4},F240,F305,F370,F435),CHOOSE({1,2,3,4},DN468,DN468,DN468,DN468))</f>
        <v>0</v>
      </c>
      <c r="BL500" s="194">
        <f>SUMPRODUCT(CHOOSE({1,2,3,4},G240,G305,G370,G435),CHOOSE({1,2,3,4},DO468,DO468,DO468,DO468))</f>
        <v>0</v>
      </c>
      <c r="BM500" s="194">
        <f>SUMPRODUCT(CHOOSE({1,2,3,4},H240,H305,H370,H435),CHOOSE({1,2,3,4},DP468,DP468,DP468,DP468))</f>
        <v>0</v>
      </c>
      <c r="BN500" s="194">
        <f>SUMPRODUCT(CHOOSE({1,2,3,4},I240,I305,I370,I435),CHOOSE({1,2,3,4},DQ468,DQ468,DQ468,DQ468))</f>
        <v>0</v>
      </c>
      <c r="BO500" s="194">
        <f>SUMPRODUCT(CHOOSE({1,2,3,4},J240,J305,J370,J435),CHOOSE({1,2,3,4},DR468,DR468,DR468,DR468))</f>
        <v>0</v>
      </c>
      <c r="BP500" s="194">
        <f>SUMPRODUCT(CHOOSE({1,2,3,4},K240,K305,K370,K435),CHOOSE({1,2,3,4},DS468,DS468,DS468,DS468))</f>
        <v>0</v>
      </c>
      <c r="BQ500" s="194">
        <f>SUMPRODUCT(CHOOSE({1,2,3,4},L240,L305,L370,L435),CHOOSE({1,2,3,4},DT468,DT468,DT468,DT468))</f>
        <v>0</v>
      </c>
      <c r="BR500" s="194">
        <f>SUMPRODUCT(CHOOSE({1,2,3,4},M240,M305,M370,M435),CHOOSE({1,2,3,4},DU468,DU468,DU468,DU468))</f>
        <v>0</v>
      </c>
      <c r="BS500" s="194">
        <f>SUMPRODUCT(CHOOSE({1,2,3,4},N240,N305,N370,N435),CHOOSE({1,2,3,4},DV468,DV468,DV468,DV468))</f>
        <v>0</v>
      </c>
      <c r="BT500" s="194">
        <f>SUMPRODUCT(CHOOSE({1,2,3,4},O240,O305,O370,O435),CHOOSE({1,2,3,4},DW468,DW468,DW468,DW468))</f>
        <v>0</v>
      </c>
      <c r="BU500" s="194">
        <f>SUMPRODUCT(CHOOSE({1,2,3,4},P240,P305,P370,P435),CHOOSE({1,2,3,4},DX468,DX468,DX468,DX468))</f>
        <v>0</v>
      </c>
      <c r="BV500" s="194">
        <f>SUMPRODUCT(CHOOSE({1,2,3,4},Q240,Q305,Q370,Q435),CHOOSE({1,2,3,4},DY468,DY468,DY468,DY468))</f>
        <v>0</v>
      </c>
      <c r="BW500" s="194">
        <f>SUMPRODUCT(CHOOSE({1,2,3,4},R240,R305,R370,R435),CHOOSE({1,2,3,4},DZ468,DZ468,DZ468,DZ468))</f>
        <v>0</v>
      </c>
      <c r="BX500" s="194">
        <f>SUMPRODUCT(CHOOSE({1,2,3,4},S240,S305,S370,S435),CHOOSE({1,2,3,4},EA468,EA468,EA468,EA468))</f>
        <v>0</v>
      </c>
      <c r="BY500" s="194">
        <f>SUMPRODUCT(CHOOSE({1,2,3,4},T240,T305,T370,T435),CHOOSE({1,2,3,4},EB468,EB468,EB468,EB468))</f>
        <v>0</v>
      </c>
      <c r="BZ500" s="194">
        <f>SUMPRODUCT(CHOOSE({1,2,3,4},U240,U305,U370,U435),CHOOSE({1,2,3,4},EC468,EC468,EC468,EC468))</f>
        <v>0</v>
      </c>
      <c r="CA500" s="194">
        <f>SUMPRODUCT(CHOOSE({1,2,3,4},V240,V305,V370,V435),CHOOSE({1,2,3,4},ED468,ED468,ED468,ED468))</f>
        <v>0</v>
      </c>
      <c r="CB500" s="194">
        <f>SUMPRODUCT(CHOOSE({1,2,3,4},W240,W305,W370,W435),CHOOSE({1,2,3,4},EE468,EE468,EE468,EE468))</f>
        <v>0</v>
      </c>
      <c r="CC500" s="194">
        <f>SUMPRODUCT(CHOOSE({1,2,3,4},X240,X305,X370,X435),CHOOSE({1,2,3,4},EF468,EF468,EF468,EF468))</f>
        <v>0</v>
      </c>
      <c r="CD500" s="194">
        <f>SUMPRODUCT(CHOOSE({1,2,3,4},Y240,Y305,Y370,Y435),CHOOSE({1,2,3,4},EG468,EG468,EG468,EG468))</f>
        <v>0</v>
      </c>
      <c r="CE500" s="194">
        <f>SUMPRODUCT(CHOOSE({1,2,3,4},Z240,Z305,Z370,Z435),CHOOSE({1,2,3,4},EH468,EH468,EH468,EH468))</f>
        <v>0</v>
      </c>
      <c r="CF500" s="194">
        <f>SUMPRODUCT(CHOOSE({1,2,3,4},AA240,AA305,AA370,AA435),CHOOSE({1,2,3,4},EI468,EI468,EI468,EI468))</f>
        <v>0</v>
      </c>
      <c r="CG500" s="194">
        <f>SUMPRODUCT(CHOOSE({1,2,3,4},AB240,AB305,AB370,AB435),CHOOSE({1,2,3,4},EJ468,EJ468,EJ468,EJ468))</f>
        <v>0</v>
      </c>
    </row>
    <row r="501" spans="1:85" x14ac:dyDescent="0.3">
      <c r="B501" s="1">
        <v>5</v>
      </c>
      <c r="C501" s="1"/>
      <c r="D501" s="155"/>
      <c r="E501" s="155"/>
      <c r="F501" s="155"/>
      <c r="G501" s="155"/>
      <c r="H501" s="155">
        <f t="shared" si="107"/>
        <v>0</v>
      </c>
      <c r="I501" s="155">
        <f t="shared" si="107"/>
        <v>0</v>
      </c>
      <c r="J501" s="155">
        <f t="shared" si="107"/>
        <v>0</v>
      </c>
      <c r="K501" s="155">
        <f t="shared" si="107"/>
        <v>0</v>
      </c>
      <c r="L501" s="155">
        <f t="shared" si="107"/>
        <v>0</v>
      </c>
      <c r="M501" s="155">
        <f t="shared" si="107"/>
        <v>0</v>
      </c>
      <c r="N501" s="155">
        <f t="shared" si="107"/>
        <v>0</v>
      </c>
      <c r="O501" s="155">
        <f t="shared" si="107"/>
        <v>0</v>
      </c>
      <c r="P501" s="155">
        <f t="shared" si="107"/>
        <v>0</v>
      </c>
      <c r="Q501" s="155">
        <f t="shared" si="107"/>
        <v>0</v>
      </c>
      <c r="R501" s="155">
        <f t="shared" si="107"/>
        <v>0</v>
      </c>
      <c r="S501" s="155">
        <f t="shared" si="107"/>
        <v>0</v>
      </c>
      <c r="T501" s="155">
        <f t="shared" si="107"/>
        <v>0</v>
      </c>
      <c r="U501" s="155">
        <f t="shared" si="107"/>
        <v>0</v>
      </c>
      <c r="V501" s="155">
        <f t="shared" si="107"/>
        <v>0</v>
      </c>
      <c r="W501" s="155">
        <f t="shared" si="107"/>
        <v>0</v>
      </c>
      <c r="X501" s="155">
        <f t="shared" si="107"/>
        <v>0</v>
      </c>
      <c r="Y501" s="155">
        <f t="shared" si="107"/>
        <v>0</v>
      </c>
      <c r="Z501" s="155">
        <f t="shared" si="107"/>
        <v>0</v>
      </c>
      <c r="AA501" s="155">
        <f t="shared" si="107"/>
        <v>0</v>
      </c>
      <c r="AB501" s="155">
        <f t="shared" si="107"/>
        <v>0</v>
      </c>
      <c r="AC501" s="156"/>
      <c r="AD501" s="156"/>
      <c r="AE501" s="156"/>
      <c r="AF501" s="156"/>
      <c r="AG501" s="170">
        <f t="shared" si="109"/>
        <v>0</v>
      </c>
      <c r="AH501" s="170">
        <f t="shared" si="108"/>
        <v>0</v>
      </c>
      <c r="AI501" s="170">
        <f t="shared" si="108"/>
        <v>0</v>
      </c>
      <c r="AJ501" s="170">
        <f t="shared" si="108"/>
        <v>0</v>
      </c>
      <c r="AK501" s="170">
        <f t="shared" si="108"/>
        <v>0</v>
      </c>
      <c r="AL501" s="170">
        <f t="shared" si="108"/>
        <v>0</v>
      </c>
      <c r="AM501" s="170">
        <f t="shared" si="108"/>
        <v>0</v>
      </c>
      <c r="AN501" s="170">
        <f t="shared" si="108"/>
        <v>0</v>
      </c>
      <c r="AO501" s="170">
        <f t="shared" si="108"/>
        <v>0</v>
      </c>
      <c r="AP501" s="170">
        <f t="shared" si="108"/>
        <v>0</v>
      </c>
      <c r="AQ501" s="170">
        <f t="shared" si="108"/>
        <v>0</v>
      </c>
      <c r="AR501" s="170">
        <f t="shared" si="108"/>
        <v>0</v>
      </c>
      <c r="AS501" s="170">
        <f t="shared" si="108"/>
        <v>0</v>
      </c>
      <c r="AT501" s="170">
        <f t="shared" si="108"/>
        <v>0</v>
      </c>
      <c r="AU501" s="170">
        <f t="shared" si="108"/>
        <v>0</v>
      </c>
      <c r="AV501" s="170">
        <f t="shared" si="108"/>
        <v>0</v>
      </c>
      <c r="AW501" s="170">
        <f t="shared" si="108"/>
        <v>0</v>
      </c>
      <c r="AX501" s="170">
        <f t="shared" si="108"/>
        <v>0</v>
      </c>
      <c r="AY501" s="170">
        <f t="shared" si="108"/>
        <v>0</v>
      </c>
      <c r="AZ501" s="170">
        <f t="shared" si="108"/>
        <v>0</v>
      </c>
      <c r="BA501" s="170">
        <f t="shared" si="108"/>
        <v>0</v>
      </c>
      <c r="BB501" s="170">
        <f t="shared" si="108"/>
        <v>0</v>
      </c>
      <c r="BC501" s="170">
        <f t="shared" si="108"/>
        <v>0</v>
      </c>
      <c r="BD501" s="170">
        <f t="shared" si="108"/>
        <v>0</v>
      </c>
      <c r="BE501" s="170">
        <f t="shared" si="108"/>
        <v>0</v>
      </c>
      <c r="BF501" s="67"/>
      <c r="BG501" s="67"/>
      <c r="BH501" s="180"/>
      <c r="BI501" s="194">
        <f>SUMPRODUCT(CHOOSE({1,2,3,4},D241,D306,D371,D436),CHOOSE({1,2,3,4},DL469,DL469,DL469,DL469))</f>
        <v>0</v>
      </c>
      <c r="BJ501" s="194">
        <f>SUMPRODUCT(CHOOSE({1,2,3,4},E241,E306,E371,E436),CHOOSE({1,2,3,4},DM469,DM469,DM469,DM469))</f>
        <v>0</v>
      </c>
      <c r="BK501" s="194">
        <f>SUMPRODUCT(CHOOSE({1,2,3,4},F241,F306,F371,F436),CHOOSE({1,2,3,4},DN469,DN469,DN469,DN469))</f>
        <v>0</v>
      </c>
      <c r="BL501" s="194">
        <f>SUMPRODUCT(CHOOSE({1,2,3,4},G241,G306,G371,G436),CHOOSE({1,2,3,4},DO469,DO469,DO469,DO469))</f>
        <v>0</v>
      </c>
      <c r="BM501" s="194">
        <f>SUMPRODUCT(CHOOSE({1,2,3,4},H241,H306,H371,H436),CHOOSE({1,2,3,4},DP469,DP469,DP469,DP469))</f>
        <v>0</v>
      </c>
      <c r="BN501" s="194">
        <f>SUMPRODUCT(CHOOSE({1,2,3,4},I241,I306,I371,I436),CHOOSE({1,2,3,4},DQ469,DQ469,DQ469,DQ469))</f>
        <v>0</v>
      </c>
      <c r="BO501" s="194">
        <f>SUMPRODUCT(CHOOSE({1,2,3,4},J241,J306,J371,J436),CHOOSE({1,2,3,4},DR469,DR469,DR469,DR469))</f>
        <v>0</v>
      </c>
      <c r="BP501" s="194">
        <f>SUMPRODUCT(CHOOSE({1,2,3,4},K241,K306,K371,K436),CHOOSE({1,2,3,4},DS469,DS469,DS469,DS469))</f>
        <v>0</v>
      </c>
      <c r="BQ501" s="194">
        <f>SUMPRODUCT(CHOOSE({1,2,3,4},L241,L306,L371,L436),CHOOSE({1,2,3,4},DT469,DT469,DT469,DT469))</f>
        <v>0</v>
      </c>
      <c r="BR501" s="194">
        <f>SUMPRODUCT(CHOOSE({1,2,3,4},M241,M306,M371,M436),CHOOSE({1,2,3,4},DU469,DU469,DU469,DU469))</f>
        <v>0</v>
      </c>
      <c r="BS501" s="194">
        <f>SUMPRODUCT(CHOOSE({1,2,3,4},N241,N306,N371,N436),CHOOSE({1,2,3,4},DV469,DV469,DV469,DV469))</f>
        <v>0</v>
      </c>
      <c r="BT501" s="194">
        <f>SUMPRODUCT(CHOOSE({1,2,3,4},O241,O306,O371,O436),CHOOSE({1,2,3,4},DW469,DW469,DW469,DW469))</f>
        <v>0</v>
      </c>
      <c r="BU501" s="194">
        <f>SUMPRODUCT(CHOOSE({1,2,3,4},P241,P306,P371,P436),CHOOSE({1,2,3,4},DX469,DX469,DX469,DX469))</f>
        <v>0</v>
      </c>
      <c r="BV501" s="194">
        <f>SUMPRODUCT(CHOOSE({1,2,3,4},Q241,Q306,Q371,Q436),CHOOSE({1,2,3,4},DY469,DY469,DY469,DY469))</f>
        <v>0</v>
      </c>
      <c r="BW501" s="194">
        <f>SUMPRODUCT(CHOOSE({1,2,3,4},R241,R306,R371,R436),CHOOSE({1,2,3,4},DZ469,DZ469,DZ469,DZ469))</f>
        <v>0</v>
      </c>
      <c r="BX501" s="194">
        <f>SUMPRODUCT(CHOOSE({1,2,3,4},S241,S306,S371,S436),CHOOSE({1,2,3,4},EA469,EA469,EA469,EA469))</f>
        <v>0</v>
      </c>
      <c r="BY501" s="194">
        <f>SUMPRODUCT(CHOOSE({1,2,3,4},T241,T306,T371,T436),CHOOSE({1,2,3,4},EB469,EB469,EB469,EB469))</f>
        <v>0</v>
      </c>
      <c r="BZ501" s="194">
        <f>SUMPRODUCT(CHOOSE({1,2,3,4},U241,U306,U371,U436),CHOOSE({1,2,3,4},EC469,EC469,EC469,EC469))</f>
        <v>0</v>
      </c>
      <c r="CA501" s="194">
        <f>SUMPRODUCT(CHOOSE({1,2,3,4},V241,V306,V371,V436),CHOOSE({1,2,3,4},ED469,ED469,ED469,ED469))</f>
        <v>0</v>
      </c>
      <c r="CB501" s="194">
        <f>SUMPRODUCT(CHOOSE({1,2,3,4},W241,W306,W371,W436),CHOOSE({1,2,3,4},EE469,EE469,EE469,EE469))</f>
        <v>0</v>
      </c>
      <c r="CC501" s="194">
        <f>SUMPRODUCT(CHOOSE({1,2,3,4},X241,X306,X371,X436),CHOOSE({1,2,3,4},EF469,EF469,EF469,EF469))</f>
        <v>0</v>
      </c>
      <c r="CD501" s="194">
        <f>SUMPRODUCT(CHOOSE({1,2,3,4},Y241,Y306,Y371,Y436),CHOOSE({1,2,3,4},EG469,EG469,EG469,EG469))</f>
        <v>0</v>
      </c>
      <c r="CE501" s="194">
        <f>SUMPRODUCT(CHOOSE({1,2,3,4},Z241,Z306,Z371,Z436),CHOOSE({1,2,3,4},EH469,EH469,EH469,EH469))</f>
        <v>0</v>
      </c>
      <c r="CF501" s="194">
        <f>SUMPRODUCT(CHOOSE({1,2,3,4},AA241,AA306,AA371,AA436),CHOOSE({1,2,3,4},EI469,EI469,EI469,EI469))</f>
        <v>0</v>
      </c>
      <c r="CG501" s="194">
        <f>SUMPRODUCT(CHOOSE({1,2,3,4},AB241,AB306,AB371,AB436),CHOOSE({1,2,3,4},EJ469,EJ469,EJ469,EJ469))</f>
        <v>0</v>
      </c>
    </row>
    <row r="502" spans="1:85" x14ac:dyDescent="0.3">
      <c r="B502" s="1">
        <v>6</v>
      </c>
      <c r="C502" s="1"/>
      <c r="D502" s="155"/>
      <c r="E502" s="155"/>
      <c r="F502" s="155"/>
      <c r="G502" s="155"/>
      <c r="H502" s="155"/>
      <c r="I502" s="155">
        <f t="shared" si="107"/>
        <v>0</v>
      </c>
      <c r="J502" s="155">
        <f t="shared" si="107"/>
        <v>0</v>
      </c>
      <c r="K502" s="155">
        <f t="shared" si="107"/>
        <v>0</v>
      </c>
      <c r="L502" s="155">
        <f t="shared" si="107"/>
        <v>0</v>
      </c>
      <c r="M502" s="155">
        <f t="shared" si="107"/>
        <v>0</v>
      </c>
      <c r="N502" s="155">
        <f t="shared" si="107"/>
        <v>0</v>
      </c>
      <c r="O502" s="155">
        <f t="shared" si="107"/>
        <v>0</v>
      </c>
      <c r="P502" s="155">
        <f t="shared" si="107"/>
        <v>0</v>
      </c>
      <c r="Q502" s="155">
        <f t="shared" si="107"/>
        <v>0</v>
      </c>
      <c r="R502" s="155">
        <f t="shared" si="107"/>
        <v>0</v>
      </c>
      <c r="S502" s="155">
        <f t="shared" si="107"/>
        <v>0</v>
      </c>
      <c r="T502" s="155">
        <f t="shared" si="107"/>
        <v>0</v>
      </c>
      <c r="U502" s="155">
        <f t="shared" si="107"/>
        <v>0</v>
      </c>
      <c r="V502" s="155">
        <f t="shared" si="107"/>
        <v>0</v>
      </c>
      <c r="W502" s="155">
        <f t="shared" si="107"/>
        <v>0</v>
      </c>
      <c r="X502" s="155">
        <f t="shared" si="107"/>
        <v>0</v>
      </c>
      <c r="Y502" s="155">
        <f t="shared" si="107"/>
        <v>0</v>
      </c>
      <c r="Z502" s="155">
        <f t="shared" si="107"/>
        <v>0</v>
      </c>
      <c r="AA502" s="155">
        <f t="shared" si="107"/>
        <v>0</v>
      </c>
      <c r="AB502" s="155">
        <f t="shared" si="107"/>
        <v>0</v>
      </c>
      <c r="AC502" s="156"/>
      <c r="AD502" s="156"/>
      <c r="AE502" s="156"/>
      <c r="AF502" s="156"/>
      <c r="AG502" s="170">
        <f t="shared" si="109"/>
        <v>0</v>
      </c>
      <c r="AH502" s="170">
        <f t="shared" si="108"/>
        <v>0</v>
      </c>
      <c r="AI502" s="170">
        <f t="shared" si="108"/>
        <v>0</v>
      </c>
      <c r="AJ502" s="170">
        <f t="shared" si="108"/>
        <v>0</v>
      </c>
      <c r="AK502" s="170">
        <f t="shared" si="108"/>
        <v>0</v>
      </c>
      <c r="AL502" s="170">
        <f t="shared" si="108"/>
        <v>0</v>
      </c>
      <c r="AM502" s="170">
        <f t="shared" si="108"/>
        <v>0</v>
      </c>
      <c r="AN502" s="170">
        <f t="shared" si="108"/>
        <v>0</v>
      </c>
      <c r="AO502" s="170">
        <f t="shared" si="108"/>
        <v>0</v>
      </c>
      <c r="AP502" s="170">
        <f t="shared" si="108"/>
        <v>0</v>
      </c>
      <c r="AQ502" s="170">
        <f t="shared" si="108"/>
        <v>0</v>
      </c>
      <c r="AR502" s="170">
        <f t="shared" si="108"/>
        <v>0</v>
      </c>
      <c r="AS502" s="170">
        <f t="shared" si="108"/>
        <v>0</v>
      </c>
      <c r="AT502" s="170">
        <f t="shared" si="108"/>
        <v>0</v>
      </c>
      <c r="AU502" s="170">
        <f t="shared" si="108"/>
        <v>0</v>
      </c>
      <c r="AV502" s="170">
        <f t="shared" si="108"/>
        <v>0</v>
      </c>
      <c r="AW502" s="170">
        <f t="shared" si="108"/>
        <v>0</v>
      </c>
      <c r="AX502" s="170">
        <f t="shared" si="108"/>
        <v>0</v>
      </c>
      <c r="AY502" s="170">
        <f t="shared" si="108"/>
        <v>0</v>
      </c>
      <c r="AZ502" s="170">
        <f t="shared" si="108"/>
        <v>0</v>
      </c>
      <c r="BA502" s="170">
        <f t="shared" si="108"/>
        <v>0</v>
      </c>
      <c r="BB502" s="170">
        <f t="shared" si="108"/>
        <v>0</v>
      </c>
      <c r="BC502" s="170">
        <f t="shared" si="108"/>
        <v>0</v>
      </c>
      <c r="BD502" s="170">
        <f t="shared" si="108"/>
        <v>0</v>
      </c>
      <c r="BE502" s="170">
        <f t="shared" si="108"/>
        <v>0</v>
      </c>
      <c r="BF502" s="67"/>
      <c r="BG502" s="67"/>
      <c r="BH502" s="180"/>
      <c r="BI502" s="194">
        <f>SUMPRODUCT(CHOOSE({1,2,3,4},D242,D307,D372,D437),CHOOSE({1,2,3,4},DL470,DL470,DL470,DL470))</f>
        <v>0</v>
      </c>
      <c r="BJ502" s="194">
        <f>SUMPRODUCT(CHOOSE({1,2,3,4},E242,E307,E372,E437),CHOOSE({1,2,3,4},DM470,DM470,DM470,DM470))</f>
        <v>0</v>
      </c>
      <c r="BK502" s="194">
        <f>SUMPRODUCT(CHOOSE({1,2,3,4},F242,F307,F372,F437),CHOOSE({1,2,3,4},DN470,DN470,DN470,DN470))</f>
        <v>0</v>
      </c>
      <c r="BL502" s="194">
        <f>SUMPRODUCT(CHOOSE({1,2,3,4},G242,G307,G372,G437),CHOOSE({1,2,3,4},DO470,DO470,DO470,DO470))</f>
        <v>0</v>
      </c>
      <c r="BM502" s="194">
        <f>SUMPRODUCT(CHOOSE({1,2,3,4},H242,H307,H372,H437),CHOOSE({1,2,3,4},DP470,DP470,DP470,DP470))</f>
        <v>0</v>
      </c>
      <c r="BN502" s="194">
        <f>SUMPRODUCT(CHOOSE({1,2,3,4},I242,I307,I372,I437),CHOOSE({1,2,3,4},DQ470,DQ470,DQ470,DQ470))</f>
        <v>0</v>
      </c>
      <c r="BO502" s="194">
        <f>SUMPRODUCT(CHOOSE({1,2,3,4},J242,J307,J372,J437),CHOOSE({1,2,3,4},DR470,DR470,DR470,DR470))</f>
        <v>0</v>
      </c>
      <c r="BP502" s="194">
        <f>SUMPRODUCT(CHOOSE({1,2,3,4},K242,K307,K372,K437),CHOOSE({1,2,3,4},DS470,DS470,DS470,DS470))</f>
        <v>0</v>
      </c>
      <c r="BQ502" s="194">
        <f>SUMPRODUCT(CHOOSE({1,2,3,4},L242,L307,L372,L437),CHOOSE({1,2,3,4},DT470,DT470,DT470,DT470))</f>
        <v>0</v>
      </c>
      <c r="BR502" s="194">
        <f>SUMPRODUCT(CHOOSE({1,2,3,4},M242,M307,M372,M437),CHOOSE({1,2,3,4},DU470,DU470,DU470,DU470))</f>
        <v>0</v>
      </c>
      <c r="BS502" s="194">
        <f>SUMPRODUCT(CHOOSE({1,2,3,4},N242,N307,N372,N437),CHOOSE({1,2,3,4},DV470,DV470,DV470,DV470))</f>
        <v>0</v>
      </c>
      <c r="BT502" s="194">
        <f>SUMPRODUCT(CHOOSE({1,2,3,4},O242,O307,O372,O437),CHOOSE({1,2,3,4},DW470,DW470,DW470,DW470))</f>
        <v>0</v>
      </c>
      <c r="BU502" s="194">
        <f>SUMPRODUCT(CHOOSE({1,2,3,4},P242,P307,P372,P437),CHOOSE({1,2,3,4},DX470,DX470,DX470,DX470))</f>
        <v>0</v>
      </c>
      <c r="BV502" s="194">
        <f>SUMPRODUCT(CHOOSE({1,2,3,4},Q242,Q307,Q372,Q437),CHOOSE({1,2,3,4},DY470,DY470,DY470,DY470))</f>
        <v>0</v>
      </c>
      <c r="BW502" s="194">
        <f>SUMPRODUCT(CHOOSE({1,2,3,4},R242,R307,R372,R437),CHOOSE({1,2,3,4},DZ470,DZ470,DZ470,DZ470))</f>
        <v>0</v>
      </c>
      <c r="BX502" s="194">
        <f>SUMPRODUCT(CHOOSE({1,2,3,4},S242,S307,S372,S437),CHOOSE({1,2,3,4},EA470,EA470,EA470,EA470))</f>
        <v>0</v>
      </c>
      <c r="BY502" s="194">
        <f>SUMPRODUCT(CHOOSE({1,2,3,4},T242,T307,T372,T437),CHOOSE({1,2,3,4},EB470,EB470,EB470,EB470))</f>
        <v>0</v>
      </c>
      <c r="BZ502" s="194">
        <f>SUMPRODUCT(CHOOSE({1,2,3,4},U242,U307,U372,U437),CHOOSE({1,2,3,4},EC470,EC470,EC470,EC470))</f>
        <v>0</v>
      </c>
      <c r="CA502" s="194">
        <f>SUMPRODUCT(CHOOSE({1,2,3,4},V242,V307,V372,V437),CHOOSE({1,2,3,4},ED470,ED470,ED470,ED470))</f>
        <v>0</v>
      </c>
      <c r="CB502" s="194">
        <f>SUMPRODUCT(CHOOSE({1,2,3,4},W242,W307,W372,W437),CHOOSE({1,2,3,4},EE470,EE470,EE470,EE470))</f>
        <v>0</v>
      </c>
      <c r="CC502" s="194">
        <f>SUMPRODUCT(CHOOSE({1,2,3,4},X242,X307,X372,X437),CHOOSE({1,2,3,4},EF470,EF470,EF470,EF470))</f>
        <v>0</v>
      </c>
      <c r="CD502" s="194">
        <f>SUMPRODUCT(CHOOSE({1,2,3,4},Y242,Y307,Y372,Y437),CHOOSE({1,2,3,4},EG470,EG470,EG470,EG470))</f>
        <v>0</v>
      </c>
      <c r="CE502" s="194">
        <f>SUMPRODUCT(CHOOSE({1,2,3,4},Z242,Z307,Z372,Z437),CHOOSE({1,2,3,4},EH470,EH470,EH470,EH470))</f>
        <v>0</v>
      </c>
      <c r="CF502" s="194">
        <f>SUMPRODUCT(CHOOSE({1,2,3,4},AA242,AA307,AA372,AA437),CHOOSE({1,2,3,4},EI470,EI470,EI470,EI470))</f>
        <v>0</v>
      </c>
      <c r="CG502" s="194">
        <f>SUMPRODUCT(CHOOSE({1,2,3,4},AB242,AB307,AB372,AB437),CHOOSE({1,2,3,4},EJ470,EJ470,EJ470,EJ470))</f>
        <v>0</v>
      </c>
    </row>
    <row r="503" spans="1:85" x14ac:dyDescent="0.3">
      <c r="B503" s="1">
        <v>7</v>
      </c>
      <c r="C503" s="1"/>
      <c r="D503" s="155"/>
      <c r="E503" s="155"/>
      <c r="F503" s="155"/>
      <c r="G503" s="155"/>
      <c r="H503" s="155"/>
      <c r="I503" s="155"/>
      <c r="J503" s="155">
        <f t="shared" si="107"/>
        <v>0</v>
      </c>
      <c r="K503" s="155">
        <f t="shared" si="107"/>
        <v>0</v>
      </c>
      <c r="L503" s="155">
        <f t="shared" si="107"/>
        <v>0</v>
      </c>
      <c r="M503" s="155">
        <f t="shared" si="107"/>
        <v>0</v>
      </c>
      <c r="N503" s="155">
        <f t="shared" si="107"/>
        <v>0</v>
      </c>
      <c r="O503" s="155">
        <f t="shared" si="107"/>
        <v>0</v>
      </c>
      <c r="P503" s="155">
        <f t="shared" si="107"/>
        <v>0</v>
      </c>
      <c r="Q503" s="155">
        <f t="shared" si="107"/>
        <v>0</v>
      </c>
      <c r="R503" s="155">
        <f t="shared" si="107"/>
        <v>0</v>
      </c>
      <c r="S503" s="155">
        <f t="shared" si="107"/>
        <v>0</v>
      </c>
      <c r="T503" s="155">
        <f t="shared" si="107"/>
        <v>0</v>
      </c>
      <c r="U503" s="155">
        <f t="shared" si="107"/>
        <v>0</v>
      </c>
      <c r="V503" s="155">
        <f t="shared" si="107"/>
        <v>0</v>
      </c>
      <c r="W503" s="155">
        <f t="shared" si="107"/>
        <v>0</v>
      </c>
      <c r="X503" s="155">
        <f t="shared" si="107"/>
        <v>0</v>
      </c>
      <c r="Y503" s="155">
        <f t="shared" si="107"/>
        <v>0</v>
      </c>
      <c r="Z503" s="155">
        <f t="shared" si="107"/>
        <v>0</v>
      </c>
      <c r="AA503" s="155">
        <f t="shared" si="107"/>
        <v>0</v>
      </c>
      <c r="AB503" s="155">
        <f t="shared" si="107"/>
        <v>0</v>
      </c>
      <c r="AC503" s="156"/>
      <c r="AD503" s="156"/>
      <c r="AE503" s="156"/>
      <c r="AF503" s="156"/>
      <c r="AG503" s="170">
        <f t="shared" si="109"/>
        <v>0</v>
      </c>
      <c r="AH503" s="170">
        <f t="shared" si="108"/>
        <v>0</v>
      </c>
      <c r="AI503" s="170">
        <f t="shared" si="108"/>
        <v>0</v>
      </c>
      <c r="AJ503" s="170">
        <f t="shared" si="108"/>
        <v>0</v>
      </c>
      <c r="AK503" s="170">
        <f t="shared" si="108"/>
        <v>0</v>
      </c>
      <c r="AL503" s="170">
        <f t="shared" si="108"/>
        <v>0</v>
      </c>
      <c r="AM503" s="170">
        <f t="shared" si="108"/>
        <v>0</v>
      </c>
      <c r="AN503" s="170">
        <f t="shared" si="108"/>
        <v>0</v>
      </c>
      <c r="AO503" s="170">
        <f t="shared" si="108"/>
        <v>0</v>
      </c>
      <c r="AP503" s="170">
        <f t="shared" si="108"/>
        <v>0</v>
      </c>
      <c r="AQ503" s="170">
        <f t="shared" si="108"/>
        <v>0</v>
      </c>
      <c r="AR503" s="170">
        <f t="shared" si="108"/>
        <v>0</v>
      </c>
      <c r="AS503" s="170">
        <f t="shared" si="108"/>
        <v>0</v>
      </c>
      <c r="AT503" s="170">
        <f t="shared" si="108"/>
        <v>0</v>
      </c>
      <c r="AU503" s="170">
        <f t="shared" si="108"/>
        <v>0</v>
      </c>
      <c r="AV503" s="170">
        <f t="shared" si="108"/>
        <v>0</v>
      </c>
      <c r="AW503" s="170">
        <f t="shared" si="108"/>
        <v>0</v>
      </c>
      <c r="AX503" s="170">
        <f t="shared" si="108"/>
        <v>0</v>
      </c>
      <c r="AY503" s="170">
        <f t="shared" si="108"/>
        <v>0</v>
      </c>
      <c r="AZ503" s="170">
        <f t="shared" si="108"/>
        <v>0</v>
      </c>
      <c r="BA503" s="170">
        <f t="shared" si="108"/>
        <v>0</v>
      </c>
      <c r="BB503" s="170">
        <f t="shared" si="108"/>
        <v>0</v>
      </c>
      <c r="BC503" s="170">
        <f t="shared" si="108"/>
        <v>0</v>
      </c>
      <c r="BD503" s="170">
        <f t="shared" si="108"/>
        <v>0</v>
      </c>
      <c r="BE503" s="170">
        <f t="shared" si="108"/>
        <v>0</v>
      </c>
      <c r="BF503" s="67"/>
      <c r="BG503" s="67"/>
      <c r="BH503" s="180"/>
      <c r="BI503" s="194">
        <f>SUMPRODUCT(CHOOSE({1,2,3,4},D243,D308,D373,D438),CHOOSE({1,2,3,4},DL471,DL471,DL471,DL471))</f>
        <v>0</v>
      </c>
      <c r="BJ503" s="194">
        <f>SUMPRODUCT(CHOOSE({1,2,3,4},E243,E308,E373,E438),CHOOSE({1,2,3,4},DM471,DM471,DM471,DM471))</f>
        <v>0</v>
      </c>
      <c r="BK503" s="194">
        <f>SUMPRODUCT(CHOOSE({1,2,3,4},F243,F308,F373,F438),CHOOSE({1,2,3,4},DN471,DN471,DN471,DN471))</f>
        <v>0</v>
      </c>
      <c r="BL503" s="194">
        <f>SUMPRODUCT(CHOOSE({1,2,3,4},G243,G308,G373,G438),CHOOSE({1,2,3,4},DO471,DO471,DO471,DO471))</f>
        <v>0</v>
      </c>
      <c r="BM503" s="194">
        <f>SUMPRODUCT(CHOOSE({1,2,3,4},H243,H308,H373,H438),CHOOSE({1,2,3,4},DP471,DP471,DP471,DP471))</f>
        <v>0</v>
      </c>
      <c r="BN503" s="194">
        <f>SUMPRODUCT(CHOOSE({1,2,3,4},I243,I308,I373,I438),CHOOSE({1,2,3,4},DQ471,DQ471,DQ471,DQ471))</f>
        <v>0</v>
      </c>
      <c r="BO503" s="194">
        <f>SUMPRODUCT(CHOOSE({1,2,3,4},J243,J308,J373,J438),CHOOSE({1,2,3,4},DR471,DR471,DR471,DR471))</f>
        <v>0</v>
      </c>
      <c r="BP503" s="194">
        <f>SUMPRODUCT(CHOOSE({1,2,3,4},K243,K308,K373,K438),CHOOSE({1,2,3,4},DS471,DS471,DS471,DS471))</f>
        <v>0</v>
      </c>
      <c r="BQ503" s="194">
        <f>SUMPRODUCT(CHOOSE({1,2,3,4},L243,L308,L373,L438),CHOOSE({1,2,3,4},DT471,DT471,DT471,DT471))</f>
        <v>0</v>
      </c>
      <c r="BR503" s="194">
        <f>SUMPRODUCT(CHOOSE({1,2,3,4},M243,M308,M373,M438),CHOOSE({1,2,3,4},DU471,DU471,DU471,DU471))</f>
        <v>0</v>
      </c>
      <c r="BS503" s="194">
        <f>SUMPRODUCT(CHOOSE({1,2,3,4},N243,N308,N373,N438),CHOOSE({1,2,3,4},DV471,DV471,DV471,DV471))</f>
        <v>0</v>
      </c>
      <c r="BT503" s="194">
        <f>SUMPRODUCT(CHOOSE({1,2,3,4},O243,O308,O373,O438),CHOOSE({1,2,3,4},DW471,DW471,DW471,DW471))</f>
        <v>0</v>
      </c>
      <c r="BU503" s="194">
        <f>SUMPRODUCT(CHOOSE({1,2,3,4},P243,P308,P373,P438),CHOOSE({1,2,3,4},DX471,DX471,DX471,DX471))</f>
        <v>0</v>
      </c>
      <c r="BV503" s="194">
        <f>SUMPRODUCT(CHOOSE({1,2,3,4},Q243,Q308,Q373,Q438),CHOOSE({1,2,3,4},DY471,DY471,DY471,DY471))</f>
        <v>0</v>
      </c>
      <c r="BW503" s="194">
        <f>SUMPRODUCT(CHOOSE({1,2,3,4},R243,R308,R373,R438),CHOOSE({1,2,3,4},DZ471,DZ471,DZ471,DZ471))</f>
        <v>0</v>
      </c>
      <c r="BX503" s="194">
        <f>SUMPRODUCT(CHOOSE({1,2,3,4},S243,S308,S373,S438),CHOOSE({1,2,3,4},EA471,EA471,EA471,EA471))</f>
        <v>0</v>
      </c>
      <c r="BY503" s="194">
        <f>SUMPRODUCT(CHOOSE({1,2,3,4},T243,T308,T373,T438),CHOOSE({1,2,3,4},EB471,EB471,EB471,EB471))</f>
        <v>0</v>
      </c>
      <c r="BZ503" s="194">
        <f>SUMPRODUCT(CHOOSE({1,2,3,4},U243,U308,U373,U438),CHOOSE({1,2,3,4},EC471,EC471,EC471,EC471))</f>
        <v>0</v>
      </c>
      <c r="CA503" s="194">
        <f>SUMPRODUCT(CHOOSE({1,2,3,4},V243,V308,V373,V438),CHOOSE({1,2,3,4},ED471,ED471,ED471,ED471))</f>
        <v>0</v>
      </c>
      <c r="CB503" s="194">
        <f>SUMPRODUCT(CHOOSE({1,2,3,4},W243,W308,W373,W438),CHOOSE({1,2,3,4},EE471,EE471,EE471,EE471))</f>
        <v>0</v>
      </c>
      <c r="CC503" s="194">
        <f>SUMPRODUCT(CHOOSE({1,2,3,4},X243,X308,X373,X438),CHOOSE({1,2,3,4},EF471,EF471,EF471,EF471))</f>
        <v>0</v>
      </c>
      <c r="CD503" s="194">
        <f>SUMPRODUCT(CHOOSE({1,2,3,4},Y243,Y308,Y373,Y438),CHOOSE({1,2,3,4},EG471,EG471,EG471,EG471))</f>
        <v>0</v>
      </c>
      <c r="CE503" s="194">
        <f>SUMPRODUCT(CHOOSE({1,2,3,4},Z243,Z308,Z373,Z438),CHOOSE({1,2,3,4},EH471,EH471,EH471,EH471))</f>
        <v>0</v>
      </c>
      <c r="CF503" s="194">
        <f>SUMPRODUCT(CHOOSE({1,2,3,4},AA243,AA308,AA373,AA438),CHOOSE({1,2,3,4},EI471,EI471,EI471,EI471))</f>
        <v>0</v>
      </c>
      <c r="CG503" s="194">
        <f>SUMPRODUCT(CHOOSE({1,2,3,4},AB243,AB308,AB373,AB438),CHOOSE({1,2,3,4},EJ471,EJ471,EJ471,EJ471))</f>
        <v>0</v>
      </c>
    </row>
    <row r="504" spans="1:85" x14ac:dyDescent="0.3">
      <c r="B504" s="1">
        <v>8</v>
      </c>
      <c r="C504" s="1"/>
      <c r="D504" s="155"/>
      <c r="E504" s="155"/>
      <c r="F504" s="155"/>
      <c r="G504" s="155"/>
      <c r="H504" s="155"/>
      <c r="I504" s="155"/>
      <c r="J504" s="155"/>
      <c r="K504" s="155">
        <f t="shared" si="107"/>
        <v>0</v>
      </c>
      <c r="L504" s="155">
        <f t="shared" si="107"/>
        <v>0</v>
      </c>
      <c r="M504" s="155">
        <f t="shared" si="107"/>
        <v>0</v>
      </c>
      <c r="N504" s="155">
        <f t="shared" si="107"/>
        <v>0</v>
      </c>
      <c r="O504" s="155">
        <f t="shared" si="107"/>
        <v>0</v>
      </c>
      <c r="P504" s="155">
        <f t="shared" si="107"/>
        <v>0</v>
      </c>
      <c r="Q504" s="155">
        <f t="shared" si="107"/>
        <v>0</v>
      </c>
      <c r="R504" s="155">
        <f t="shared" si="107"/>
        <v>0</v>
      </c>
      <c r="S504" s="155">
        <f t="shared" si="107"/>
        <v>0</v>
      </c>
      <c r="T504" s="155">
        <f t="shared" si="107"/>
        <v>0</v>
      </c>
      <c r="U504" s="155">
        <f t="shared" si="107"/>
        <v>0</v>
      </c>
      <c r="V504" s="155">
        <f t="shared" si="107"/>
        <v>0</v>
      </c>
      <c r="W504" s="155">
        <f t="shared" si="107"/>
        <v>0</v>
      </c>
      <c r="X504" s="155">
        <f t="shared" si="107"/>
        <v>0</v>
      </c>
      <c r="Y504" s="155">
        <f t="shared" si="107"/>
        <v>0</v>
      </c>
      <c r="Z504" s="155">
        <f t="shared" si="107"/>
        <v>0</v>
      </c>
      <c r="AA504" s="155">
        <f t="shared" si="107"/>
        <v>0</v>
      </c>
      <c r="AB504" s="155">
        <f t="shared" si="107"/>
        <v>0</v>
      </c>
      <c r="AC504" s="156"/>
      <c r="AD504" s="156"/>
      <c r="AE504" s="156"/>
      <c r="AF504" s="156"/>
      <c r="AG504" s="170">
        <f t="shared" si="109"/>
        <v>0</v>
      </c>
      <c r="AH504" s="170">
        <f t="shared" si="108"/>
        <v>0</v>
      </c>
      <c r="AI504" s="170">
        <f t="shared" si="108"/>
        <v>0</v>
      </c>
      <c r="AJ504" s="170">
        <f t="shared" si="108"/>
        <v>0</v>
      </c>
      <c r="AK504" s="170">
        <f t="shared" si="108"/>
        <v>0</v>
      </c>
      <c r="AL504" s="170">
        <f t="shared" si="108"/>
        <v>0</v>
      </c>
      <c r="AM504" s="170">
        <f t="shared" si="108"/>
        <v>0</v>
      </c>
      <c r="AN504" s="170">
        <f t="shared" si="108"/>
        <v>0</v>
      </c>
      <c r="AO504" s="170">
        <f t="shared" si="108"/>
        <v>0</v>
      </c>
      <c r="AP504" s="170">
        <f t="shared" si="108"/>
        <v>0</v>
      </c>
      <c r="AQ504" s="170">
        <f t="shared" si="108"/>
        <v>0</v>
      </c>
      <c r="AR504" s="170">
        <f t="shared" si="108"/>
        <v>0</v>
      </c>
      <c r="AS504" s="170">
        <f t="shared" si="108"/>
        <v>0</v>
      </c>
      <c r="AT504" s="170">
        <f t="shared" si="108"/>
        <v>0</v>
      </c>
      <c r="AU504" s="170">
        <f t="shared" si="108"/>
        <v>0</v>
      </c>
      <c r="AV504" s="170">
        <f t="shared" si="108"/>
        <v>0</v>
      </c>
      <c r="AW504" s="170">
        <f t="shared" si="108"/>
        <v>0</v>
      </c>
      <c r="AX504" s="170">
        <f t="shared" si="108"/>
        <v>0</v>
      </c>
      <c r="AY504" s="170">
        <f t="shared" si="108"/>
        <v>0</v>
      </c>
      <c r="AZ504" s="170">
        <f t="shared" si="108"/>
        <v>0</v>
      </c>
      <c r="BA504" s="170">
        <f t="shared" si="108"/>
        <v>0</v>
      </c>
      <c r="BB504" s="170">
        <f t="shared" si="108"/>
        <v>0</v>
      </c>
      <c r="BC504" s="170">
        <f t="shared" si="108"/>
        <v>0</v>
      </c>
      <c r="BD504" s="170">
        <f t="shared" si="108"/>
        <v>0</v>
      </c>
      <c r="BE504" s="170">
        <f t="shared" si="108"/>
        <v>0</v>
      </c>
      <c r="BF504" s="67"/>
      <c r="BG504" s="67"/>
      <c r="BH504" s="180"/>
      <c r="BI504" s="194">
        <f>SUMPRODUCT(CHOOSE({1,2,3,4},D244,D309,D374,D439),CHOOSE({1,2,3,4},DL472,DL472,DL472,DL472))</f>
        <v>0</v>
      </c>
      <c r="BJ504" s="194">
        <f>SUMPRODUCT(CHOOSE({1,2,3,4},E244,E309,E374,E439),CHOOSE({1,2,3,4},DM472,DM472,DM472,DM472))</f>
        <v>0</v>
      </c>
      <c r="BK504" s="194">
        <f>SUMPRODUCT(CHOOSE({1,2,3,4},F244,F309,F374,F439),CHOOSE({1,2,3,4},DN472,DN472,DN472,DN472))</f>
        <v>0</v>
      </c>
      <c r="BL504" s="194">
        <f>SUMPRODUCT(CHOOSE({1,2,3,4},G244,G309,G374,G439),CHOOSE({1,2,3,4},DO472,DO472,DO472,DO472))</f>
        <v>0</v>
      </c>
      <c r="BM504" s="194">
        <f>SUMPRODUCT(CHOOSE({1,2,3,4},H244,H309,H374,H439),CHOOSE({1,2,3,4},DP472,DP472,DP472,DP472))</f>
        <v>0</v>
      </c>
      <c r="BN504" s="194">
        <f>SUMPRODUCT(CHOOSE({1,2,3,4},I244,I309,I374,I439),CHOOSE({1,2,3,4},DQ472,DQ472,DQ472,DQ472))</f>
        <v>0</v>
      </c>
      <c r="BO504" s="194">
        <f>SUMPRODUCT(CHOOSE({1,2,3,4},J244,J309,J374,J439),CHOOSE({1,2,3,4},DR472,DR472,DR472,DR472))</f>
        <v>0</v>
      </c>
      <c r="BP504" s="194">
        <f>SUMPRODUCT(CHOOSE({1,2,3,4},K244,K309,K374,K439),CHOOSE({1,2,3,4},DS472,DS472,DS472,DS472))</f>
        <v>0</v>
      </c>
      <c r="BQ504" s="194">
        <f>SUMPRODUCT(CHOOSE({1,2,3,4},L244,L309,L374,L439),CHOOSE({1,2,3,4},DT472,DT472,DT472,DT472))</f>
        <v>0</v>
      </c>
      <c r="BR504" s="194">
        <f>SUMPRODUCT(CHOOSE({1,2,3,4},M244,M309,M374,M439),CHOOSE({1,2,3,4},DU472,DU472,DU472,DU472))</f>
        <v>0</v>
      </c>
      <c r="BS504" s="194">
        <f>SUMPRODUCT(CHOOSE({1,2,3,4},N244,N309,N374,N439),CHOOSE({1,2,3,4},DV472,DV472,DV472,DV472))</f>
        <v>0</v>
      </c>
      <c r="BT504" s="194">
        <f>SUMPRODUCT(CHOOSE({1,2,3,4},O244,O309,O374,O439),CHOOSE({1,2,3,4},DW472,DW472,DW472,DW472))</f>
        <v>0</v>
      </c>
      <c r="BU504" s="194">
        <f>SUMPRODUCT(CHOOSE({1,2,3,4},P244,P309,P374,P439),CHOOSE({1,2,3,4},DX472,DX472,DX472,DX472))</f>
        <v>0</v>
      </c>
      <c r="BV504" s="194">
        <f>SUMPRODUCT(CHOOSE({1,2,3,4},Q244,Q309,Q374,Q439),CHOOSE({1,2,3,4},DY472,DY472,DY472,DY472))</f>
        <v>0</v>
      </c>
      <c r="BW504" s="194">
        <f>SUMPRODUCT(CHOOSE({1,2,3,4},R244,R309,R374,R439),CHOOSE({1,2,3,4},DZ472,DZ472,DZ472,DZ472))</f>
        <v>0</v>
      </c>
      <c r="BX504" s="194">
        <f>SUMPRODUCT(CHOOSE({1,2,3,4},S244,S309,S374,S439),CHOOSE({1,2,3,4},EA472,EA472,EA472,EA472))</f>
        <v>0</v>
      </c>
      <c r="BY504" s="194">
        <f>SUMPRODUCT(CHOOSE({1,2,3,4},T244,T309,T374,T439),CHOOSE({1,2,3,4},EB472,EB472,EB472,EB472))</f>
        <v>0</v>
      </c>
      <c r="BZ504" s="194">
        <f>SUMPRODUCT(CHOOSE({1,2,3,4},U244,U309,U374,U439),CHOOSE({1,2,3,4},EC472,EC472,EC472,EC472))</f>
        <v>0</v>
      </c>
      <c r="CA504" s="194">
        <f>SUMPRODUCT(CHOOSE({1,2,3,4},V244,V309,V374,V439),CHOOSE({1,2,3,4},ED472,ED472,ED472,ED472))</f>
        <v>0</v>
      </c>
      <c r="CB504" s="194">
        <f>SUMPRODUCT(CHOOSE({1,2,3,4},W244,W309,W374,W439),CHOOSE({1,2,3,4},EE472,EE472,EE472,EE472))</f>
        <v>0</v>
      </c>
      <c r="CC504" s="194">
        <f>SUMPRODUCT(CHOOSE({1,2,3,4},X244,X309,X374,X439),CHOOSE({1,2,3,4},EF472,EF472,EF472,EF472))</f>
        <v>0</v>
      </c>
      <c r="CD504" s="194">
        <f>SUMPRODUCT(CHOOSE({1,2,3,4},Y244,Y309,Y374,Y439),CHOOSE({1,2,3,4},EG472,EG472,EG472,EG472))</f>
        <v>0</v>
      </c>
      <c r="CE504" s="194">
        <f>SUMPRODUCT(CHOOSE({1,2,3,4},Z244,Z309,Z374,Z439),CHOOSE({1,2,3,4},EH472,EH472,EH472,EH472))</f>
        <v>0</v>
      </c>
      <c r="CF504" s="194">
        <f>SUMPRODUCT(CHOOSE({1,2,3,4},AA244,AA309,AA374,AA439),CHOOSE({1,2,3,4},EI472,EI472,EI472,EI472))</f>
        <v>0</v>
      </c>
      <c r="CG504" s="194">
        <f>SUMPRODUCT(CHOOSE({1,2,3,4},AB244,AB309,AB374,AB439),CHOOSE({1,2,3,4},EJ472,EJ472,EJ472,EJ472))</f>
        <v>0</v>
      </c>
    </row>
    <row r="505" spans="1:85" x14ac:dyDescent="0.3">
      <c r="B505" s="1">
        <v>9</v>
      </c>
      <c r="C505" s="1"/>
      <c r="D505" s="155"/>
      <c r="E505" s="155"/>
      <c r="F505" s="155"/>
      <c r="G505" s="155"/>
      <c r="H505" s="155"/>
      <c r="I505" s="155"/>
      <c r="J505" s="155"/>
      <c r="K505" s="155"/>
      <c r="L505" s="155">
        <f t="shared" si="107"/>
        <v>0</v>
      </c>
      <c r="M505" s="155">
        <f t="shared" si="107"/>
        <v>0</v>
      </c>
      <c r="N505" s="155">
        <f t="shared" si="107"/>
        <v>0</v>
      </c>
      <c r="O505" s="155">
        <f t="shared" si="107"/>
        <v>0</v>
      </c>
      <c r="P505" s="155">
        <f t="shared" si="107"/>
        <v>0</v>
      </c>
      <c r="Q505" s="155">
        <f t="shared" si="107"/>
        <v>0</v>
      </c>
      <c r="R505" s="155">
        <f t="shared" si="107"/>
        <v>0</v>
      </c>
      <c r="S505" s="155">
        <f t="shared" si="107"/>
        <v>0</v>
      </c>
      <c r="T505" s="155">
        <f t="shared" si="107"/>
        <v>0</v>
      </c>
      <c r="U505" s="155">
        <f t="shared" si="107"/>
        <v>0</v>
      </c>
      <c r="V505" s="155">
        <f t="shared" si="107"/>
        <v>0</v>
      </c>
      <c r="W505" s="155">
        <f t="shared" si="107"/>
        <v>0</v>
      </c>
      <c r="X505" s="155">
        <f t="shared" si="107"/>
        <v>0</v>
      </c>
      <c r="Y505" s="155">
        <f t="shared" si="107"/>
        <v>0</v>
      </c>
      <c r="Z505" s="155">
        <f t="shared" si="107"/>
        <v>0</v>
      </c>
      <c r="AA505" s="155">
        <f t="shared" si="107"/>
        <v>0</v>
      </c>
      <c r="AB505" s="155">
        <f t="shared" si="107"/>
        <v>0</v>
      </c>
      <c r="AC505" s="156"/>
      <c r="AD505" s="156"/>
      <c r="AE505" s="156"/>
      <c r="AF505" s="156"/>
      <c r="AG505" s="170">
        <f t="shared" si="109"/>
        <v>0</v>
      </c>
      <c r="AH505" s="170">
        <f t="shared" si="108"/>
        <v>0</v>
      </c>
      <c r="AI505" s="170">
        <f t="shared" si="108"/>
        <v>0</v>
      </c>
      <c r="AJ505" s="170">
        <f t="shared" si="108"/>
        <v>0</v>
      </c>
      <c r="AK505" s="170">
        <f t="shared" si="108"/>
        <v>0</v>
      </c>
      <c r="AL505" s="170">
        <f t="shared" si="108"/>
        <v>0</v>
      </c>
      <c r="AM505" s="170">
        <f t="shared" si="108"/>
        <v>0</v>
      </c>
      <c r="AN505" s="170">
        <f t="shared" si="108"/>
        <v>0</v>
      </c>
      <c r="AO505" s="170">
        <f t="shared" si="108"/>
        <v>0</v>
      </c>
      <c r="AP505" s="170">
        <f t="shared" si="108"/>
        <v>0</v>
      </c>
      <c r="AQ505" s="170">
        <f t="shared" si="108"/>
        <v>0</v>
      </c>
      <c r="AR505" s="170">
        <f t="shared" si="108"/>
        <v>0</v>
      </c>
      <c r="AS505" s="170">
        <f t="shared" si="108"/>
        <v>0</v>
      </c>
      <c r="AT505" s="170">
        <f t="shared" si="108"/>
        <v>0</v>
      </c>
      <c r="AU505" s="170">
        <f t="shared" si="108"/>
        <v>0</v>
      </c>
      <c r="AV505" s="170">
        <f t="shared" si="108"/>
        <v>0</v>
      </c>
      <c r="AW505" s="170">
        <f t="shared" si="108"/>
        <v>0</v>
      </c>
      <c r="AX505" s="170">
        <f t="shared" si="108"/>
        <v>0</v>
      </c>
      <c r="AY505" s="170">
        <f t="shared" si="108"/>
        <v>0</v>
      </c>
      <c r="AZ505" s="170">
        <f t="shared" si="108"/>
        <v>0</v>
      </c>
      <c r="BA505" s="170">
        <f t="shared" si="108"/>
        <v>0</v>
      </c>
      <c r="BB505" s="170">
        <f t="shared" si="108"/>
        <v>0</v>
      </c>
      <c r="BC505" s="170">
        <f t="shared" si="108"/>
        <v>0</v>
      </c>
      <c r="BD505" s="170">
        <f t="shared" si="108"/>
        <v>0</v>
      </c>
      <c r="BE505" s="170">
        <f t="shared" si="108"/>
        <v>0</v>
      </c>
      <c r="BF505" s="67"/>
      <c r="BG505" s="67"/>
      <c r="BH505" s="180"/>
      <c r="BI505" s="194">
        <f>SUMPRODUCT(CHOOSE({1,2,3,4},D245,D310,D375,D440),CHOOSE({1,2,3,4},DL473,DL473,DL473,DL473))</f>
        <v>0</v>
      </c>
      <c r="BJ505" s="194">
        <f>SUMPRODUCT(CHOOSE({1,2,3,4},E245,E310,E375,E440),CHOOSE({1,2,3,4},DM473,DM473,DM473,DM473))</f>
        <v>0</v>
      </c>
      <c r="BK505" s="194">
        <f>SUMPRODUCT(CHOOSE({1,2,3,4},F245,F310,F375,F440),CHOOSE({1,2,3,4},DN473,DN473,DN473,DN473))</f>
        <v>0</v>
      </c>
      <c r="BL505" s="194">
        <f>SUMPRODUCT(CHOOSE({1,2,3,4},G245,G310,G375,G440),CHOOSE({1,2,3,4},DO473,DO473,DO473,DO473))</f>
        <v>0</v>
      </c>
      <c r="BM505" s="194">
        <f>SUMPRODUCT(CHOOSE({1,2,3,4},H245,H310,H375,H440),CHOOSE({1,2,3,4},DP473,DP473,DP473,DP473))</f>
        <v>0</v>
      </c>
      <c r="BN505" s="194">
        <f>SUMPRODUCT(CHOOSE({1,2,3,4},I245,I310,I375,I440),CHOOSE({1,2,3,4},DQ473,DQ473,DQ473,DQ473))</f>
        <v>0</v>
      </c>
      <c r="BO505" s="194">
        <f>SUMPRODUCT(CHOOSE({1,2,3,4},J245,J310,J375,J440),CHOOSE({1,2,3,4},DR473,DR473,DR473,DR473))</f>
        <v>0</v>
      </c>
      <c r="BP505" s="194">
        <f>SUMPRODUCT(CHOOSE({1,2,3,4},K245,K310,K375,K440),CHOOSE({1,2,3,4},DS473,DS473,DS473,DS473))</f>
        <v>0</v>
      </c>
      <c r="BQ505" s="194">
        <f>SUMPRODUCT(CHOOSE({1,2,3,4},L245,L310,L375,L440),CHOOSE({1,2,3,4},DT473,DT473,DT473,DT473))</f>
        <v>0</v>
      </c>
      <c r="BR505" s="194">
        <f>SUMPRODUCT(CHOOSE({1,2,3,4},M245,M310,M375,M440),CHOOSE({1,2,3,4},DU473,DU473,DU473,DU473))</f>
        <v>0</v>
      </c>
      <c r="BS505" s="194">
        <f>SUMPRODUCT(CHOOSE({1,2,3,4},N245,N310,N375,N440),CHOOSE({1,2,3,4},DV473,DV473,DV473,DV473))</f>
        <v>0</v>
      </c>
      <c r="BT505" s="194">
        <f>SUMPRODUCT(CHOOSE({1,2,3,4},O245,O310,O375,O440),CHOOSE({1,2,3,4},DW473,DW473,DW473,DW473))</f>
        <v>0</v>
      </c>
      <c r="BU505" s="194">
        <f>SUMPRODUCT(CHOOSE({1,2,3,4},P245,P310,P375,P440),CHOOSE({1,2,3,4},DX473,DX473,DX473,DX473))</f>
        <v>0</v>
      </c>
      <c r="BV505" s="194">
        <f>SUMPRODUCT(CHOOSE({1,2,3,4},Q245,Q310,Q375,Q440),CHOOSE({1,2,3,4},DY473,DY473,DY473,DY473))</f>
        <v>0</v>
      </c>
      <c r="BW505" s="194">
        <f>SUMPRODUCT(CHOOSE({1,2,3,4},R245,R310,R375,R440),CHOOSE({1,2,3,4},DZ473,DZ473,DZ473,DZ473))</f>
        <v>0</v>
      </c>
      <c r="BX505" s="194">
        <f>SUMPRODUCT(CHOOSE({1,2,3,4},S245,S310,S375,S440),CHOOSE({1,2,3,4},EA473,EA473,EA473,EA473))</f>
        <v>0</v>
      </c>
      <c r="BY505" s="194">
        <f>SUMPRODUCT(CHOOSE({1,2,3,4},T245,T310,T375,T440),CHOOSE({1,2,3,4},EB473,EB473,EB473,EB473))</f>
        <v>0</v>
      </c>
      <c r="BZ505" s="194">
        <f>SUMPRODUCT(CHOOSE({1,2,3,4},U245,U310,U375,U440),CHOOSE({1,2,3,4},EC473,EC473,EC473,EC473))</f>
        <v>0</v>
      </c>
      <c r="CA505" s="194">
        <f>SUMPRODUCT(CHOOSE({1,2,3,4},V245,V310,V375,V440),CHOOSE({1,2,3,4},ED473,ED473,ED473,ED473))</f>
        <v>0</v>
      </c>
      <c r="CB505" s="194">
        <f>SUMPRODUCT(CHOOSE({1,2,3,4},W245,W310,W375,W440),CHOOSE({1,2,3,4},EE473,EE473,EE473,EE473))</f>
        <v>0</v>
      </c>
      <c r="CC505" s="194">
        <f>SUMPRODUCT(CHOOSE({1,2,3,4},X245,X310,X375,X440),CHOOSE({1,2,3,4},EF473,EF473,EF473,EF473))</f>
        <v>0</v>
      </c>
      <c r="CD505" s="194">
        <f>SUMPRODUCT(CHOOSE({1,2,3,4},Y245,Y310,Y375,Y440),CHOOSE({1,2,3,4},EG473,EG473,EG473,EG473))</f>
        <v>0</v>
      </c>
      <c r="CE505" s="194">
        <f>SUMPRODUCT(CHOOSE({1,2,3,4},Z245,Z310,Z375,Z440),CHOOSE({1,2,3,4},EH473,EH473,EH473,EH473))</f>
        <v>0</v>
      </c>
      <c r="CF505" s="194">
        <f>SUMPRODUCT(CHOOSE({1,2,3,4},AA245,AA310,AA375,AA440),CHOOSE({1,2,3,4},EI473,EI473,EI473,EI473))</f>
        <v>0</v>
      </c>
      <c r="CG505" s="194">
        <f>SUMPRODUCT(CHOOSE({1,2,3,4},AB245,AB310,AB375,AB440),CHOOSE({1,2,3,4},EJ473,EJ473,EJ473,EJ473))</f>
        <v>0</v>
      </c>
    </row>
    <row r="506" spans="1:85" x14ac:dyDescent="0.3">
      <c r="B506" s="1">
        <v>10</v>
      </c>
      <c r="C506" s="1"/>
      <c r="D506" s="155"/>
      <c r="E506" s="155"/>
      <c r="F506" s="155"/>
      <c r="G506" s="155"/>
      <c r="H506" s="155"/>
      <c r="I506" s="155"/>
      <c r="J506" s="155"/>
      <c r="K506" s="155"/>
      <c r="L506" s="155"/>
      <c r="M506" s="155">
        <f t="shared" si="107"/>
        <v>0</v>
      </c>
      <c r="N506" s="155">
        <f t="shared" si="107"/>
        <v>0</v>
      </c>
      <c r="O506" s="155">
        <f t="shared" si="107"/>
        <v>0</v>
      </c>
      <c r="P506" s="155">
        <f t="shared" si="107"/>
        <v>0</v>
      </c>
      <c r="Q506" s="155">
        <f t="shared" si="107"/>
        <v>0</v>
      </c>
      <c r="R506" s="155">
        <f t="shared" si="107"/>
        <v>0</v>
      </c>
      <c r="S506" s="155">
        <f t="shared" si="107"/>
        <v>0</v>
      </c>
      <c r="T506" s="155">
        <f t="shared" si="107"/>
        <v>0</v>
      </c>
      <c r="U506" s="155">
        <f t="shared" si="107"/>
        <v>0</v>
      </c>
      <c r="V506" s="155">
        <f t="shared" si="107"/>
        <v>0</v>
      </c>
      <c r="W506" s="155">
        <f t="shared" si="107"/>
        <v>0</v>
      </c>
      <c r="X506" s="155">
        <f t="shared" si="107"/>
        <v>0</v>
      </c>
      <c r="Y506" s="155">
        <f t="shared" si="107"/>
        <v>0</v>
      </c>
      <c r="Z506" s="155">
        <f t="shared" si="107"/>
        <v>0</v>
      </c>
      <c r="AA506" s="155">
        <f t="shared" si="107"/>
        <v>0</v>
      </c>
      <c r="AB506" s="155">
        <f t="shared" si="107"/>
        <v>0</v>
      </c>
      <c r="AC506" s="156"/>
      <c r="AD506" s="156"/>
      <c r="AE506" s="156"/>
      <c r="AF506" s="156"/>
      <c r="AG506" s="170">
        <f t="shared" si="109"/>
        <v>0</v>
      </c>
      <c r="AH506" s="170">
        <f t="shared" si="108"/>
        <v>0</v>
      </c>
      <c r="AI506" s="170">
        <f t="shared" si="108"/>
        <v>0</v>
      </c>
      <c r="AJ506" s="170">
        <f t="shared" si="108"/>
        <v>0</v>
      </c>
      <c r="AK506" s="170">
        <f t="shared" si="108"/>
        <v>0</v>
      </c>
      <c r="AL506" s="170">
        <f t="shared" si="108"/>
        <v>0</v>
      </c>
      <c r="AM506" s="170">
        <f t="shared" si="108"/>
        <v>0</v>
      </c>
      <c r="AN506" s="170">
        <f t="shared" si="108"/>
        <v>0</v>
      </c>
      <c r="AO506" s="170">
        <f t="shared" si="108"/>
        <v>0</v>
      </c>
      <c r="AP506" s="170">
        <f t="shared" si="108"/>
        <v>0</v>
      </c>
      <c r="AQ506" s="170">
        <f t="shared" si="108"/>
        <v>0</v>
      </c>
      <c r="AR506" s="170">
        <f t="shared" si="108"/>
        <v>0</v>
      </c>
      <c r="AS506" s="170">
        <f t="shared" si="108"/>
        <v>0</v>
      </c>
      <c r="AT506" s="170">
        <f t="shared" si="108"/>
        <v>0</v>
      </c>
      <c r="AU506" s="170">
        <f t="shared" si="108"/>
        <v>0</v>
      </c>
      <c r="AV506" s="170">
        <f t="shared" si="108"/>
        <v>0</v>
      </c>
      <c r="AW506" s="170">
        <f t="shared" si="108"/>
        <v>0</v>
      </c>
      <c r="AX506" s="170">
        <f t="shared" si="108"/>
        <v>0</v>
      </c>
      <c r="AY506" s="170">
        <f t="shared" si="108"/>
        <v>0</v>
      </c>
      <c r="AZ506" s="170">
        <f t="shared" si="108"/>
        <v>0</v>
      </c>
      <c r="BA506" s="170">
        <f t="shared" si="108"/>
        <v>0</v>
      </c>
      <c r="BB506" s="170">
        <f t="shared" si="108"/>
        <v>0</v>
      </c>
      <c r="BC506" s="170">
        <f t="shared" si="108"/>
        <v>0</v>
      </c>
      <c r="BD506" s="170">
        <f t="shared" si="108"/>
        <v>0</v>
      </c>
      <c r="BE506" s="170">
        <f t="shared" si="108"/>
        <v>0</v>
      </c>
      <c r="BF506" s="67"/>
      <c r="BG506" s="67"/>
      <c r="BH506" s="180"/>
      <c r="BI506" s="194">
        <f>SUMPRODUCT(CHOOSE({1,2,3,4},D246,D311,D376,D441),CHOOSE({1,2,3,4},DL474,DL474,DL474,DL474))</f>
        <v>0</v>
      </c>
      <c r="BJ506" s="194">
        <f>SUMPRODUCT(CHOOSE({1,2,3,4},E246,E311,E376,E441),CHOOSE({1,2,3,4},DM474,DM474,DM474,DM474))</f>
        <v>0</v>
      </c>
      <c r="BK506" s="194">
        <f>SUMPRODUCT(CHOOSE({1,2,3,4},F246,F311,F376,F441),CHOOSE({1,2,3,4},DN474,DN474,DN474,DN474))</f>
        <v>0</v>
      </c>
      <c r="BL506" s="194">
        <f>SUMPRODUCT(CHOOSE({1,2,3,4},G246,G311,G376,G441),CHOOSE({1,2,3,4},DO474,DO474,DO474,DO474))</f>
        <v>0</v>
      </c>
      <c r="BM506" s="194">
        <f>SUMPRODUCT(CHOOSE({1,2,3,4},H246,H311,H376,H441),CHOOSE({1,2,3,4},DP474,DP474,DP474,DP474))</f>
        <v>0</v>
      </c>
      <c r="BN506" s="194">
        <f>SUMPRODUCT(CHOOSE({1,2,3,4},I246,I311,I376,I441),CHOOSE({1,2,3,4},DQ474,DQ474,DQ474,DQ474))</f>
        <v>0</v>
      </c>
      <c r="BO506" s="194">
        <f>SUMPRODUCT(CHOOSE({1,2,3,4},J246,J311,J376,J441),CHOOSE({1,2,3,4},DR474,DR474,DR474,DR474))</f>
        <v>0</v>
      </c>
      <c r="BP506" s="194">
        <f>SUMPRODUCT(CHOOSE({1,2,3,4},K246,K311,K376,K441),CHOOSE({1,2,3,4},DS474,DS474,DS474,DS474))</f>
        <v>0</v>
      </c>
      <c r="BQ506" s="194">
        <f>SUMPRODUCT(CHOOSE({1,2,3,4},L246,L311,L376,L441),CHOOSE({1,2,3,4},DT474,DT474,DT474,DT474))</f>
        <v>0</v>
      </c>
      <c r="BR506" s="194">
        <f>SUMPRODUCT(CHOOSE({1,2,3,4},M246,M311,M376,M441),CHOOSE({1,2,3,4},DU474,DU474,DU474,DU474))</f>
        <v>0</v>
      </c>
      <c r="BS506" s="194">
        <f>SUMPRODUCT(CHOOSE({1,2,3,4},N246,N311,N376,N441),CHOOSE({1,2,3,4},DV474,DV474,DV474,DV474))</f>
        <v>0</v>
      </c>
      <c r="BT506" s="194">
        <f>SUMPRODUCT(CHOOSE({1,2,3,4},O246,O311,O376,O441),CHOOSE({1,2,3,4},DW474,DW474,DW474,DW474))</f>
        <v>0</v>
      </c>
      <c r="BU506" s="194">
        <f>SUMPRODUCT(CHOOSE({1,2,3,4},P246,P311,P376,P441),CHOOSE({1,2,3,4},DX474,DX474,DX474,DX474))</f>
        <v>0</v>
      </c>
      <c r="BV506" s="194">
        <f>SUMPRODUCT(CHOOSE({1,2,3,4},Q246,Q311,Q376,Q441),CHOOSE({1,2,3,4},DY474,DY474,DY474,DY474))</f>
        <v>0</v>
      </c>
      <c r="BW506" s="194">
        <f>SUMPRODUCT(CHOOSE({1,2,3,4},R246,R311,R376,R441),CHOOSE({1,2,3,4},DZ474,DZ474,DZ474,DZ474))</f>
        <v>0</v>
      </c>
      <c r="BX506" s="194">
        <f>SUMPRODUCT(CHOOSE({1,2,3,4},S246,S311,S376,S441),CHOOSE({1,2,3,4},EA474,EA474,EA474,EA474))</f>
        <v>0</v>
      </c>
      <c r="BY506" s="194">
        <f>SUMPRODUCT(CHOOSE({1,2,3,4},T246,T311,T376,T441),CHOOSE({1,2,3,4},EB474,EB474,EB474,EB474))</f>
        <v>0</v>
      </c>
      <c r="BZ506" s="194">
        <f>SUMPRODUCT(CHOOSE({1,2,3,4},U246,U311,U376,U441),CHOOSE({1,2,3,4},EC474,EC474,EC474,EC474))</f>
        <v>0</v>
      </c>
      <c r="CA506" s="194">
        <f>SUMPRODUCT(CHOOSE({1,2,3,4},V246,V311,V376,V441),CHOOSE({1,2,3,4},ED474,ED474,ED474,ED474))</f>
        <v>0</v>
      </c>
      <c r="CB506" s="194">
        <f>SUMPRODUCT(CHOOSE({1,2,3,4},W246,W311,W376,W441),CHOOSE({1,2,3,4},EE474,EE474,EE474,EE474))</f>
        <v>0</v>
      </c>
      <c r="CC506" s="194">
        <f>SUMPRODUCT(CHOOSE({1,2,3,4},X246,X311,X376,X441),CHOOSE({1,2,3,4},EF474,EF474,EF474,EF474))</f>
        <v>0</v>
      </c>
      <c r="CD506" s="194">
        <f>SUMPRODUCT(CHOOSE({1,2,3,4},Y246,Y311,Y376,Y441),CHOOSE({1,2,3,4},EG474,EG474,EG474,EG474))</f>
        <v>0</v>
      </c>
      <c r="CE506" s="194">
        <f>SUMPRODUCT(CHOOSE({1,2,3,4},Z246,Z311,Z376,Z441),CHOOSE({1,2,3,4},EH474,EH474,EH474,EH474))</f>
        <v>0</v>
      </c>
      <c r="CF506" s="194">
        <f>SUMPRODUCT(CHOOSE({1,2,3,4},AA246,AA311,AA376,AA441),CHOOSE({1,2,3,4},EI474,EI474,EI474,EI474))</f>
        <v>0</v>
      </c>
      <c r="CG506" s="194">
        <f>SUMPRODUCT(CHOOSE({1,2,3,4},AB246,AB311,AB376,AB441),CHOOSE({1,2,3,4},EJ474,EJ474,EJ474,EJ474))</f>
        <v>0</v>
      </c>
    </row>
    <row r="507" spans="1:85" x14ac:dyDescent="0.3">
      <c r="B507" s="1">
        <v>11</v>
      </c>
      <c r="C507" s="1"/>
      <c r="D507" s="155"/>
      <c r="E507" s="155"/>
      <c r="F507" s="155"/>
      <c r="G507" s="155"/>
      <c r="H507" s="155"/>
      <c r="I507" s="155"/>
      <c r="J507" s="155"/>
      <c r="K507" s="155"/>
      <c r="L507" s="155"/>
      <c r="M507" s="155"/>
      <c r="N507" s="155">
        <f t="shared" si="107"/>
        <v>0</v>
      </c>
      <c r="O507" s="155">
        <f t="shared" si="107"/>
        <v>0</v>
      </c>
      <c r="P507" s="155">
        <f t="shared" si="107"/>
        <v>0</v>
      </c>
      <c r="Q507" s="155">
        <f t="shared" si="107"/>
        <v>0</v>
      </c>
      <c r="R507" s="155">
        <f t="shared" si="107"/>
        <v>0</v>
      </c>
      <c r="S507" s="155">
        <f t="shared" si="107"/>
        <v>0</v>
      </c>
      <c r="T507" s="155">
        <f t="shared" si="107"/>
        <v>0</v>
      </c>
      <c r="U507" s="155">
        <f t="shared" si="107"/>
        <v>0</v>
      </c>
      <c r="V507" s="155">
        <f t="shared" si="107"/>
        <v>0</v>
      </c>
      <c r="W507" s="155">
        <f t="shared" si="107"/>
        <v>0</v>
      </c>
      <c r="X507" s="155">
        <f t="shared" si="107"/>
        <v>0</v>
      </c>
      <c r="Y507" s="155">
        <f t="shared" si="107"/>
        <v>0</v>
      </c>
      <c r="Z507" s="155">
        <f t="shared" si="107"/>
        <v>0</v>
      </c>
      <c r="AA507" s="155">
        <f t="shared" si="107"/>
        <v>0</v>
      </c>
      <c r="AB507" s="155">
        <f t="shared" si="107"/>
        <v>0</v>
      </c>
      <c r="AC507" s="156"/>
      <c r="AD507" s="156"/>
      <c r="AE507" s="156"/>
      <c r="AF507" s="156"/>
      <c r="AG507" s="170">
        <f t="shared" si="109"/>
        <v>0</v>
      </c>
      <c r="AH507" s="170">
        <f t="shared" si="108"/>
        <v>0</v>
      </c>
      <c r="AI507" s="170">
        <f t="shared" si="108"/>
        <v>0</v>
      </c>
      <c r="AJ507" s="170">
        <f t="shared" si="108"/>
        <v>0</v>
      </c>
      <c r="AK507" s="170">
        <f t="shared" si="108"/>
        <v>0</v>
      </c>
      <c r="AL507" s="170">
        <f t="shared" si="108"/>
        <v>0</v>
      </c>
      <c r="AM507" s="170">
        <f t="shared" si="108"/>
        <v>0</v>
      </c>
      <c r="AN507" s="170">
        <f t="shared" si="108"/>
        <v>0</v>
      </c>
      <c r="AO507" s="170">
        <f t="shared" si="108"/>
        <v>0</v>
      </c>
      <c r="AP507" s="170">
        <f t="shared" si="108"/>
        <v>0</v>
      </c>
      <c r="AQ507" s="170">
        <f t="shared" si="108"/>
        <v>0</v>
      </c>
      <c r="AR507" s="170">
        <f t="shared" si="108"/>
        <v>0</v>
      </c>
      <c r="AS507" s="170">
        <f t="shared" si="108"/>
        <v>0</v>
      </c>
      <c r="AT507" s="170">
        <f t="shared" si="108"/>
        <v>0</v>
      </c>
      <c r="AU507" s="170">
        <f t="shared" si="108"/>
        <v>0</v>
      </c>
      <c r="AV507" s="170">
        <f t="shared" si="108"/>
        <v>0</v>
      </c>
      <c r="AW507" s="170">
        <f t="shared" ref="AW507:BE521" si="110">S151*BX475</f>
        <v>0</v>
      </c>
      <c r="AX507" s="170">
        <f t="shared" si="110"/>
        <v>0</v>
      </c>
      <c r="AY507" s="170">
        <f t="shared" si="110"/>
        <v>0</v>
      </c>
      <c r="AZ507" s="170">
        <f t="shared" si="110"/>
        <v>0</v>
      </c>
      <c r="BA507" s="170">
        <f t="shared" si="110"/>
        <v>0</v>
      </c>
      <c r="BB507" s="170">
        <f t="shared" si="110"/>
        <v>0</v>
      </c>
      <c r="BC507" s="170">
        <f t="shared" si="110"/>
        <v>0</v>
      </c>
      <c r="BD507" s="170">
        <f t="shared" si="110"/>
        <v>0</v>
      </c>
      <c r="BE507" s="170">
        <f t="shared" si="110"/>
        <v>0</v>
      </c>
      <c r="BF507" s="67"/>
      <c r="BG507" s="67"/>
      <c r="BH507" s="180"/>
      <c r="BI507" s="194">
        <f>SUMPRODUCT(CHOOSE({1,2,3,4},D247,D312,D377,D442),CHOOSE({1,2,3,4},DL475,DL475,DL475,DL475))</f>
        <v>0</v>
      </c>
      <c r="BJ507" s="194">
        <f>SUMPRODUCT(CHOOSE({1,2,3,4},E247,E312,E377,E442),CHOOSE({1,2,3,4},DM475,DM475,DM475,DM475))</f>
        <v>0</v>
      </c>
      <c r="BK507" s="194">
        <f>SUMPRODUCT(CHOOSE({1,2,3,4},F247,F312,F377,F442),CHOOSE({1,2,3,4},DN475,DN475,DN475,DN475))</f>
        <v>0</v>
      </c>
      <c r="BL507" s="194">
        <f>SUMPRODUCT(CHOOSE({1,2,3,4},G247,G312,G377,G442),CHOOSE({1,2,3,4},DO475,DO475,DO475,DO475))</f>
        <v>0</v>
      </c>
      <c r="BM507" s="194">
        <f>SUMPRODUCT(CHOOSE({1,2,3,4},H247,H312,H377,H442),CHOOSE({1,2,3,4},DP475,DP475,DP475,DP475))</f>
        <v>0</v>
      </c>
      <c r="BN507" s="194">
        <f>SUMPRODUCT(CHOOSE({1,2,3,4},I247,I312,I377,I442),CHOOSE({1,2,3,4},DQ475,DQ475,DQ475,DQ475))</f>
        <v>0</v>
      </c>
      <c r="BO507" s="194">
        <f>SUMPRODUCT(CHOOSE({1,2,3,4},J247,J312,J377,J442),CHOOSE({1,2,3,4},DR475,DR475,DR475,DR475))</f>
        <v>0</v>
      </c>
      <c r="BP507" s="194">
        <f>SUMPRODUCT(CHOOSE({1,2,3,4},K247,K312,K377,K442),CHOOSE({1,2,3,4},DS475,DS475,DS475,DS475))</f>
        <v>0</v>
      </c>
      <c r="BQ507" s="194">
        <f>SUMPRODUCT(CHOOSE({1,2,3,4},L247,L312,L377,L442),CHOOSE({1,2,3,4},DT475,DT475,DT475,DT475))</f>
        <v>0</v>
      </c>
      <c r="BR507" s="194">
        <f>SUMPRODUCT(CHOOSE({1,2,3,4},M247,M312,M377,M442),CHOOSE({1,2,3,4},DU475,DU475,DU475,DU475))</f>
        <v>0</v>
      </c>
      <c r="BS507" s="194">
        <f>SUMPRODUCT(CHOOSE({1,2,3,4},N247,N312,N377,N442),CHOOSE({1,2,3,4},DV475,DV475,DV475,DV475))</f>
        <v>0</v>
      </c>
      <c r="BT507" s="194">
        <f>SUMPRODUCT(CHOOSE({1,2,3,4},O247,O312,O377,O442),CHOOSE({1,2,3,4},DW475,DW475,DW475,DW475))</f>
        <v>0</v>
      </c>
      <c r="BU507" s="194">
        <f>SUMPRODUCT(CHOOSE({1,2,3,4},P247,P312,P377,P442),CHOOSE({1,2,3,4},DX475,DX475,DX475,DX475))</f>
        <v>0</v>
      </c>
      <c r="BV507" s="194">
        <f>SUMPRODUCT(CHOOSE({1,2,3,4},Q247,Q312,Q377,Q442),CHOOSE({1,2,3,4},DY475,DY475,DY475,DY475))</f>
        <v>0</v>
      </c>
      <c r="BW507" s="194">
        <f>SUMPRODUCT(CHOOSE({1,2,3,4},R247,R312,R377,R442),CHOOSE({1,2,3,4},DZ475,DZ475,DZ475,DZ475))</f>
        <v>0</v>
      </c>
      <c r="BX507" s="194">
        <f>SUMPRODUCT(CHOOSE({1,2,3,4},S247,S312,S377,S442),CHOOSE({1,2,3,4},EA475,EA475,EA475,EA475))</f>
        <v>0</v>
      </c>
      <c r="BY507" s="194">
        <f>SUMPRODUCT(CHOOSE({1,2,3,4},T247,T312,T377,T442),CHOOSE({1,2,3,4},EB475,EB475,EB475,EB475))</f>
        <v>0</v>
      </c>
      <c r="BZ507" s="194">
        <f>SUMPRODUCT(CHOOSE({1,2,3,4},U247,U312,U377,U442),CHOOSE({1,2,3,4},EC475,EC475,EC475,EC475))</f>
        <v>0</v>
      </c>
      <c r="CA507" s="194">
        <f>SUMPRODUCT(CHOOSE({1,2,3,4},V247,V312,V377,V442),CHOOSE({1,2,3,4},ED475,ED475,ED475,ED475))</f>
        <v>0</v>
      </c>
      <c r="CB507" s="194">
        <f>SUMPRODUCT(CHOOSE({1,2,3,4},W247,W312,W377,W442),CHOOSE({1,2,3,4},EE475,EE475,EE475,EE475))</f>
        <v>0</v>
      </c>
      <c r="CC507" s="194">
        <f>SUMPRODUCT(CHOOSE({1,2,3,4},X247,X312,X377,X442),CHOOSE({1,2,3,4},EF475,EF475,EF475,EF475))</f>
        <v>0</v>
      </c>
      <c r="CD507" s="194">
        <f>SUMPRODUCT(CHOOSE({1,2,3,4},Y247,Y312,Y377,Y442),CHOOSE({1,2,3,4},EG475,EG475,EG475,EG475))</f>
        <v>0</v>
      </c>
      <c r="CE507" s="194">
        <f>SUMPRODUCT(CHOOSE({1,2,3,4},Z247,Z312,Z377,Z442),CHOOSE({1,2,3,4},EH475,EH475,EH475,EH475))</f>
        <v>0</v>
      </c>
      <c r="CF507" s="194">
        <f>SUMPRODUCT(CHOOSE({1,2,3,4},AA247,AA312,AA377,AA442),CHOOSE({1,2,3,4},EI475,EI475,EI475,EI475))</f>
        <v>0</v>
      </c>
      <c r="CG507" s="194">
        <f>SUMPRODUCT(CHOOSE({1,2,3,4},AB247,AB312,AB377,AB442),CHOOSE({1,2,3,4},EJ475,EJ475,EJ475,EJ475))</f>
        <v>0</v>
      </c>
    </row>
    <row r="508" spans="1:85" x14ac:dyDescent="0.3">
      <c r="B508" s="1">
        <v>12</v>
      </c>
      <c r="C508" s="1"/>
      <c r="D508" s="155"/>
      <c r="E508" s="155"/>
      <c r="F508" s="155"/>
      <c r="G508" s="155"/>
      <c r="H508" s="155"/>
      <c r="I508" s="155"/>
      <c r="J508" s="155"/>
      <c r="K508" s="155"/>
      <c r="L508" s="155"/>
      <c r="M508" s="155"/>
      <c r="N508" s="155"/>
      <c r="O508" s="155">
        <f t="shared" si="107"/>
        <v>0</v>
      </c>
      <c r="P508" s="155">
        <f t="shared" si="107"/>
        <v>0</v>
      </c>
      <c r="Q508" s="155">
        <f t="shared" si="107"/>
        <v>0</v>
      </c>
      <c r="R508" s="155">
        <f t="shared" si="107"/>
        <v>0</v>
      </c>
      <c r="S508" s="155">
        <f t="shared" si="107"/>
        <v>0</v>
      </c>
      <c r="T508" s="155">
        <f t="shared" si="107"/>
        <v>0</v>
      </c>
      <c r="U508" s="155">
        <f t="shared" si="107"/>
        <v>0</v>
      </c>
      <c r="V508" s="155">
        <f t="shared" si="107"/>
        <v>0</v>
      </c>
      <c r="W508" s="155">
        <f t="shared" si="107"/>
        <v>0</v>
      </c>
      <c r="X508" s="155">
        <f t="shared" si="107"/>
        <v>0</v>
      </c>
      <c r="Y508" s="155">
        <f t="shared" si="107"/>
        <v>0</v>
      </c>
      <c r="Z508" s="155">
        <f t="shared" si="107"/>
        <v>0</v>
      </c>
      <c r="AA508" s="155">
        <f t="shared" si="107"/>
        <v>0</v>
      </c>
      <c r="AB508" s="155">
        <f t="shared" si="107"/>
        <v>0</v>
      </c>
      <c r="AC508" s="156"/>
      <c r="AD508" s="156"/>
      <c r="AE508" s="156"/>
      <c r="AF508" s="156"/>
      <c r="AG508" s="170">
        <f t="shared" si="109"/>
        <v>0</v>
      </c>
      <c r="AH508" s="170">
        <f t="shared" si="109"/>
        <v>0</v>
      </c>
      <c r="AI508" s="170">
        <f t="shared" si="109"/>
        <v>0</v>
      </c>
      <c r="AJ508" s="170">
        <f t="shared" si="109"/>
        <v>0</v>
      </c>
      <c r="AK508" s="170">
        <f t="shared" si="109"/>
        <v>0</v>
      </c>
      <c r="AL508" s="170">
        <f t="shared" si="109"/>
        <v>0</v>
      </c>
      <c r="AM508" s="170">
        <f t="shared" si="109"/>
        <v>0</v>
      </c>
      <c r="AN508" s="170">
        <f t="shared" si="109"/>
        <v>0</v>
      </c>
      <c r="AO508" s="170">
        <f t="shared" si="109"/>
        <v>0</v>
      </c>
      <c r="AP508" s="170">
        <f t="shared" si="109"/>
        <v>0</v>
      </c>
      <c r="AQ508" s="170">
        <f t="shared" si="109"/>
        <v>0</v>
      </c>
      <c r="AR508" s="170">
        <f t="shared" si="109"/>
        <v>0</v>
      </c>
      <c r="AS508" s="170">
        <f t="shared" si="109"/>
        <v>0</v>
      </c>
      <c r="AT508" s="170">
        <f t="shared" si="109"/>
        <v>0</v>
      </c>
      <c r="AU508" s="170">
        <f t="shared" si="109"/>
        <v>0</v>
      </c>
      <c r="AV508" s="170">
        <f t="shared" si="109"/>
        <v>0</v>
      </c>
      <c r="AW508" s="170">
        <f t="shared" si="110"/>
        <v>0</v>
      </c>
      <c r="AX508" s="170">
        <f t="shared" si="110"/>
        <v>0</v>
      </c>
      <c r="AY508" s="170">
        <f t="shared" si="110"/>
        <v>0</v>
      </c>
      <c r="AZ508" s="170">
        <f t="shared" si="110"/>
        <v>0</v>
      </c>
      <c r="BA508" s="170">
        <f t="shared" si="110"/>
        <v>0</v>
      </c>
      <c r="BB508" s="170">
        <f t="shared" si="110"/>
        <v>0</v>
      </c>
      <c r="BC508" s="170">
        <f t="shared" si="110"/>
        <v>0</v>
      </c>
      <c r="BD508" s="170">
        <f t="shared" si="110"/>
        <v>0</v>
      </c>
      <c r="BE508" s="170">
        <f t="shared" si="110"/>
        <v>0</v>
      </c>
      <c r="BF508" s="67"/>
      <c r="BG508" s="67"/>
      <c r="BH508" s="52"/>
      <c r="BI508" s="194">
        <f>SUMPRODUCT(CHOOSE({1,2,3,4},D248,D313,D378,D443),CHOOSE({1,2,3,4},DL476,DL476,DL476,DL476))</f>
        <v>0</v>
      </c>
      <c r="BJ508" s="194">
        <f>SUMPRODUCT(CHOOSE({1,2,3,4},E248,E313,E378,E443),CHOOSE({1,2,3,4},DM476,DM476,DM476,DM476))</f>
        <v>0</v>
      </c>
      <c r="BK508" s="194">
        <f>SUMPRODUCT(CHOOSE({1,2,3,4},F248,F313,F378,F443),CHOOSE({1,2,3,4},DN476,DN476,DN476,DN476))</f>
        <v>0</v>
      </c>
      <c r="BL508" s="194">
        <f>SUMPRODUCT(CHOOSE({1,2,3,4},G248,G313,G378,G443),CHOOSE({1,2,3,4},DO476,DO476,DO476,DO476))</f>
        <v>0</v>
      </c>
      <c r="BM508" s="194">
        <f>SUMPRODUCT(CHOOSE({1,2,3,4},H248,H313,H378,H443),CHOOSE({1,2,3,4},DP476,DP476,DP476,DP476))</f>
        <v>0</v>
      </c>
      <c r="BN508" s="194">
        <f>SUMPRODUCT(CHOOSE({1,2,3,4},I248,I313,I378,I443),CHOOSE({1,2,3,4},DQ476,DQ476,DQ476,DQ476))</f>
        <v>0</v>
      </c>
      <c r="BO508" s="194">
        <f>SUMPRODUCT(CHOOSE({1,2,3,4},J248,J313,J378,J443),CHOOSE({1,2,3,4},DR476,DR476,DR476,DR476))</f>
        <v>0</v>
      </c>
      <c r="BP508" s="194">
        <f>SUMPRODUCT(CHOOSE({1,2,3,4},K248,K313,K378,K443),CHOOSE({1,2,3,4},DS476,DS476,DS476,DS476))</f>
        <v>0</v>
      </c>
      <c r="BQ508" s="194">
        <f>SUMPRODUCT(CHOOSE({1,2,3,4},L248,L313,L378,L443),CHOOSE({1,2,3,4},DT476,DT476,DT476,DT476))</f>
        <v>0</v>
      </c>
      <c r="BR508" s="194">
        <f>SUMPRODUCT(CHOOSE({1,2,3,4},M248,M313,M378,M443),CHOOSE({1,2,3,4},DU476,DU476,DU476,DU476))</f>
        <v>0</v>
      </c>
      <c r="BS508" s="194">
        <f>SUMPRODUCT(CHOOSE({1,2,3,4},N248,N313,N378,N443),CHOOSE({1,2,3,4},DV476,DV476,DV476,DV476))</f>
        <v>0</v>
      </c>
      <c r="BT508" s="194">
        <f>SUMPRODUCT(CHOOSE({1,2,3,4},O248,O313,O378,O443),CHOOSE({1,2,3,4},DW476,DW476,DW476,DW476))</f>
        <v>0</v>
      </c>
      <c r="BU508" s="194">
        <f>SUMPRODUCT(CHOOSE({1,2,3,4},P248,P313,P378,P443),CHOOSE({1,2,3,4},DX476,DX476,DX476,DX476))</f>
        <v>0</v>
      </c>
      <c r="BV508" s="194">
        <f>SUMPRODUCT(CHOOSE({1,2,3,4},Q248,Q313,Q378,Q443),CHOOSE({1,2,3,4},DY476,DY476,DY476,DY476))</f>
        <v>0</v>
      </c>
      <c r="BW508" s="194">
        <f>SUMPRODUCT(CHOOSE({1,2,3,4},R248,R313,R378,R443),CHOOSE({1,2,3,4},DZ476,DZ476,DZ476,DZ476))</f>
        <v>0</v>
      </c>
      <c r="BX508" s="194">
        <f>SUMPRODUCT(CHOOSE({1,2,3,4},S248,S313,S378,S443),CHOOSE({1,2,3,4},EA476,EA476,EA476,EA476))</f>
        <v>0</v>
      </c>
      <c r="BY508" s="194">
        <f>SUMPRODUCT(CHOOSE({1,2,3,4},T248,T313,T378,T443),CHOOSE({1,2,3,4},EB476,EB476,EB476,EB476))</f>
        <v>0</v>
      </c>
      <c r="BZ508" s="194">
        <f>SUMPRODUCT(CHOOSE({1,2,3,4},U248,U313,U378,U443),CHOOSE({1,2,3,4},EC476,EC476,EC476,EC476))</f>
        <v>0</v>
      </c>
      <c r="CA508" s="194">
        <f>SUMPRODUCT(CHOOSE({1,2,3,4},V248,V313,V378,V443),CHOOSE({1,2,3,4},ED476,ED476,ED476,ED476))</f>
        <v>0</v>
      </c>
      <c r="CB508" s="194">
        <f>SUMPRODUCT(CHOOSE({1,2,3,4},W248,W313,W378,W443),CHOOSE({1,2,3,4},EE476,EE476,EE476,EE476))</f>
        <v>0</v>
      </c>
      <c r="CC508" s="194">
        <f>SUMPRODUCT(CHOOSE({1,2,3,4},X248,X313,X378,X443),CHOOSE({1,2,3,4},EF476,EF476,EF476,EF476))</f>
        <v>0</v>
      </c>
      <c r="CD508" s="194">
        <f>SUMPRODUCT(CHOOSE({1,2,3,4},Y248,Y313,Y378,Y443),CHOOSE({1,2,3,4},EG476,EG476,EG476,EG476))</f>
        <v>0</v>
      </c>
      <c r="CE508" s="194">
        <f>SUMPRODUCT(CHOOSE({1,2,3,4},Z248,Z313,Z378,Z443),CHOOSE({1,2,3,4},EH476,EH476,EH476,EH476))</f>
        <v>0</v>
      </c>
      <c r="CF508" s="194">
        <f>SUMPRODUCT(CHOOSE({1,2,3,4},AA248,AA313,AA378,AA443),CHOOSE({1,2,3,4},EI476,EI476,EI476,EI476))</f>
        <v>0</v>
      </c>
      <c r="CG508" s="194">
        <f>SUMPRODUCT(CHOOSE({1,2,3,4},AB248,AB313,AB378,AB443),CHOOSE({1,2,3,4},EJ476,EJ476,EJ476,EJ476))</f>
        <v>0</v>
      </c>
    </row>
    <row r="509" spans="1:85" x14ac:dyDescent="0.3">
      <c r="B509" s="1">
        <v>13</v>
      </c>
      <c r="C509" s="1"/>
      <c r="D509" s="155"/>
      <c r="E509" s="155"/>
      <c r="F509" s="155"/>
      <c r="G509" s="155"/>
      <c r="H509" s="155"/>
      <c r="I509" s="155"/>
      <c r="J509" s="155"/>
      <c r="K509" s="155"/>
      <c r="L509" s="155"/>
      <c r="M509" s="155"/>
      <c r="N509" s="155"/>
      <c r="O509" s="155"/>
      <c r="P509" s="155">
        <f t="shared" si="107"/>
        <v>0</v>
      </c>
      <c r="Q509" s="155">
        <f t="shared" si="107"/>
        <v>0</v>
      </c>
      <c r="R509" s="155">
        <f t="shared" si="107"/>
        <v>0</v>
      </c>
      <c r="S509" s="155">
        <f t="shared" si="107"/>
        <v>0</v>
      </c>
      <c r="T509" s="155">
        <f t="shared" si="107"/>
        <v>0</v>
      </c>
      <c r="U509" s="155">
        <f t="shared" si="107"/>
        <v>0</v>
      </c>
      <c r="V509" s="155">
        <f t="shared" si="107"/>
        <v>0</v>
      </c>
      <c r="W509" s="155">
        <f t="shared" si="107"/>
        <v>0</v>
      </c>
      <c r="X509" s="155">
        <f t="shared" si="107"/>
        <v>0</v>
      </c>
      <c r="Y509" s="155">
        <f t="shared" si="107"/>
        <v>0</v>
      </c>
      <c r="Z509" s="155">
        <f t="shared" si="107"/>
        <v>0</v>
      </c>
      <c r="AA509" s="155">
        <f t="shared" si="107"/>
        <v>0</v>
      </c>
      <c r="AB509" s="155">
        <f t="shared" si="107"/>
        <v>0</v>
      </c>
      <c r="AC509" s="156"/>
      <c r="AD509" s="156"/>
      <c r="AE509" s="156"/>
      <c r="AF509" s="156"/>
      <c r="AG509" s="170">
        <f t="shared" si="109"/>
        <v>0</v>
      </c>
      <c r="AH509" s="170">
        <f t="shared" si="109"/>
        <v>0</v>
      </c>
      <c r="AI509" s="170">
        <f t="shared" si="109"/>
        <v>0</v>
      </c>
      <c r="AJ509" s="170">
        <f t="shared" si="109"/>
        <v>0</v>
      </c>
      <c r="AK509" s="170">
        <f t="shared" si="109"/>
        <v>0</v>
      </c>
      <c r="AL509" s="170">
        <f t="shared" si="109"/>
        <v>0</v>
      </c>
      <c r="AM509" s="170">
        <f t="shared" si="109"/>
        <v>0</v>
      </c>
      <c r="AN509" s="170">
        <f t="shared" si="109"/>
        <v>0</v>
      </c>
      <c r="AO509" s="170">
        <f t="shared" si="109"/>
        <v>0</v>
      </c>
      <c r="AP509" s="170">
        <f t="shared" si="109"/>
        <v>0</v>
      </c>
      <c r="AQ509" s="170">
        <f t="shared" si="109"/>
        <v>0</v>
      </c>
      <c r="AR509" s="170">
        <f t="shared" si="109"/>
        <v>0</v>
      </c>
      <c r="AS509" s="170">
        <f t="shared" si="109"/>
        <v>0</v>
      </c>
      <c r="AT509" s="170">
        <f t="shared" si="109"/>
        <v>0</v>
      </c>
      <c r="AU509" s="170">
        <f t="shared" si="109"/>
        <v>0</v>
      </c>
      <c r="AV509" s="170">
        <f t="shared" si="109"/>
        <v>0</v>
      </c>
      <c r="AW509" s="170">
        <f t="shared" si="110"/>
        <v>0</v>
      </c>
      <c r="AX509" s="170">
        <f t="shared" si="110"/>
        <v>0</v>
      </c>
      <c r="AY509" s="170">
        <f t="shared" si="110"/>
        <v>0</v>
      </c>
      <c r="AZ509" s="170">
        <f t="shared" si="110"/>
        <v>0</v>
      </c>
      <c r="BA509" s="170">
        <f t="shared" si="110"/>
        <v>0</v>
      </c>
      <c r="BB509" s="170">
        <f t="shared" si="110"/>
        <v>0</v>
      </c>
      <c r="BC509" s="170">
        <f t="shared" si="110"/>
        <v>0</v>
      </c>
      <c r="BD509" s="170">
        <f t="shared" si="110"/>
        <v>0</v>
      </c>
      <c r="BE509" s="170">
        <f t="shared" si="110"/>
        <v>0</v>
      </c>
      <c r="BF509" s="67"/>
      <c r="BG509" s="67"/>
      <c r="BH509" s="52"/>
      <c r="BI509" s="194">
        <f>SUMPRODUCT(CHOOSE({1,2,3,4},D249,D314,D379,D444),CHOOSE({1,2,3,4},DL477,DL477,DL477,DL477))</f>
        <v>0</v>
      </c>
      <c r="BJ509" s="194">
        <f>SUMPRODUCT(CHOOSE({1,2,3,4},E249,E314,E379,E444),CHOOSE({1,2,3,4},DM477,DM477,DM477,DM477))</f>
        <v>0</v>
      </c>
      <c r="BK509" s="194">
        <f>SUMPRODUCT(CHOOSE({1,2,3,4},F249,F314,F379,F444),CHOOSE({1,2,3,4},DN477,DN477,DN477,DN477))</f>
        <v>0</v>
      </c>
      <c r="BL509" s="194">
        <f>SUMPRODUCT(CHOOSE({1,2,3,4},G249,G314,G379,G444),CHOOSE({1,2,3,4},DO477,DO477,DO477,DO477))</f>
        <v>0</v>
      </c>
      <c r="BM509" s="194">
        <f>SUMPRODUCT(CHOOSE({1,2,3,4},H249,H314,H379,H444),CHOOSE({1,2,3,4},DP477,DP477,DP477,DP477))</f>
        <v>0</v>
      </c>
      <c r="BN509" s="194">
        <f>SUMPRODUCT(CHOOSE({1,2,3,4},I249,I314,I379,I444),CHOOSE({1,2,3,4},DQ477,DQ477,DQ477,DQ477))</f>
        <v>0</v>
      </c>
      <c r="BO509" s="194">
        <f>SUMPRODUCT(CHOOSE({1,2,3,4},J249,J314,J379,J444),CHOOSE({1,2,3,4},DR477,DR477,DR477,DR477))</f>
        <v>0</v>
      </c>
      <c r="BP509" s="194">
        <f>SUMPRODUCT(CHOOSE({1,2,3,4},K249,K314,K379,K444),CHOOSE({1,2,3,4},DS477,DS477,DS477,DS477))</f>
        <v>0</v>
      </c>
      <c r="BQ509" s="194">
        <f>SUMPRODUCT(CHOOSE({1,2,3,4},L249,L314,L379,L444),CHOOSE({1,2,3,4},DT477,DT477,DT477,DT477))</f>
        <v>0</v>
      </c>
      <c r="BR509" s="194">
        <f>SUMPRODUCT(CHOOSE({1,2,3,4},M249,M314,M379,M444),CHOOSE({1,2,3,4},DU477,DU477,DU477,DU477))</f>
        <v>0</v>
      </c>
      <c r="BS509" s="194">
        <f>SUMPRODUCT(CHOOSE({1,2,3,4},N249,N314,N379,N444),CHOOSE({1,2,3,4},DV477,DV477,DV477,DV477))</f>
        <v>0</v>
      </c>
      <c r="BT509" s="194">
        <f>SUMPRODUCT(CHOOSE({1,2,3,4},O249,O314,O379,O444),CHOOSE({1,2,3,4},DW477,DW477,DW477,DW477))</f>
        <v>0</v>
      </c>
      <c r="BU509" s="194">
        <f>SUMPRODUCT(CHOOSE({1,2,3,4},P249,P314,P379,P444),CHOOSE({1,2,3,4},DX477,DX477,DX477,DX477))</f>
        <v>0</v>
      </c>
      <c r="BV509" s="194">
        <f>SUMPRODUCT(CHOOSE({1,2,3,4},Q249,Q314,Q379,Q444),CHOOSE({1,2,3,4},DY477,DY477,DY477,DY477))</f>
        <v>0</v>
      </c>
      <c r="BW509" s="194">
        <f>SUMPRODUCT(CHOOSE({1,2,3,4},R249,R314,R379,R444),CHOOSE({1,2,3,4},DZ477,DZ477,DZ477,DZ477))</f>
        <v>0</v>
      </c>
      <c r="BX509" s="194">
        <f>SUMPRODUCT(CHOOSE({1,2,3,4},S249,S314,S379,S444),CHOOSE({1,2,3,4},EA477,EA477,EA477,EA477))</f>
        <v>0</v>
      </c>
      <c r="BY509" s="194">
        <f>SUMPRODUCT(CHOOSE({1,2,3,4},T249,T314,T379,T444),CHOOSE({1,2,3,4},EB477,EB477,EB477,EB477))</f>
        <v>0</v>
      </c>
      <c r="BZ509" s="194">
        <f>SUMPRODUCT(CHOOSE({1,2,3,4},U249,U314,U379,U444),CHOOSE({1,2,3,4},EC477,EC477,EC477,EC477))</f>
        <v>0</v>
      </c>
      <c r="CA509" s="194">
        <f>SUMPRODUCT(CHOOSE({1,2,3,4},V249,V314,V379,V444),CHOOSE({1,2,3,4},ED477,ED477,ED477,ED477))</f>
        <v>0</v>
      </c>
      <c r="CB509" s="194">
        <f>SUMPRODUCT(CHOOSE({1,2,3,4},W249,W314,W379,W444),CHOOSE({1,2,3,4},EE477,EE477,EE477,EE477))</f>
        <v>0</v>
      </c>
      <c r="CC509" s="194">
        <f>SUMPRODUCT(CHOOSE({1,2,3,4},X249,X314,X379,X444),CHOOSE({1,2,3,4},EF477,EF477,EF477,EF477))</f>
        <v>0</v>
      </c>
      <c r="CD509" s="194">
        <f>SUMPRODUCT(CHOOSE({1,2,3,4},Y249,Y314,Y379,Y444),CHOOSE({1,2,3,4},EG477,EG477,EG477,EG477))</f>
        <v>0</v>
      </c>
      <c r="CE509" s="194">
        <f>SUMPRODUCT(CHOOSE({1,2,3,4},Z249,Z314,Z379,Z444),CHOOSE({1,2,3,4},EH477,EH477,EH477,EH477))</f>
        <v>0</v>
      </c>
      <c r="CF509" s="194">
        <f>SUMPRODUCT(CHOOSE({1,2,3,4},AA249,AA314,AA379,AA444),CHOOSE({1,2,3,4},EI477,EI477,EI477,EI477))</f>
        <v>0</v>
      </c>
      <c r="CG509" s="194">
        <f>SUMPRODUCT(CHOOSE({1,2,3,4},AB249,AB314,AB379,AB444),CHOOSE({1,2,3,4},EJ477,EJ477,EJ477,EJ477))</f>
        <v>0</v>
      </c>
    </row>
    <row r="510" spans="1:85" x14ac:dyDescent="0.3">
      <c r="B510" s="1">
        <v>14</v>
      </c>
      <c r="C510" s="1"/>
      <c r="D510" s="155"/>
      <c r="E510" s="155"/>
      <c r="F510" s="155"/>
      <c r="G510" s="155"/>
      <c r="H510" s="155"/>
      <c r="I510" s="155"/>
      <c r="J510" s="155"/>
      <c r="K510" s="155"/>
      <c r="L510" s="155"/>
      <c r="M510" s="155"/>
      <c r="N510" s="155"/>
      <c r="O510" s="155"/>
      <c r="P510" s="155"/>
      <c r="Q510" s="155">
        <f t="shared" si="107"/>
        <v>0</v>
      </c>
      <c r="R510" s="155">
        <f t="shared" si="107"/>
        <v>0</v>
      </c>
      <c r="S510" s="155">
        <f t="shared" si="107"/>
        <v>0</v>
      </c>
      <c r="T510" s="155">
        <f t="shared" si="107"/>
        <v>0</v>
      </c>
      <c r="U510" s="155">
        <f t="shared" si="107"/>
        <v>0</v>
      </c>
      <c r="V510" s="155">
        <f t="shared" si="107"/>
        <v>0</v>
      </c>
      <c r="W510" s="155">
        <f t="shared" si="107"/>
        <v>0</v>
      </c>
      <c r="X510" s="155">
        <f t="shared" si="107"/>
        <v>0</v>
      </c>
      <c r="Y510" s="155">
        <f>(VLOOKUP(X90,BRMort,$A$4,FALSE)-1)*X154*CC478</f>
        <v>0</v>
      </c>
      <c r="Z510" s="155">
        <f>(VLOOKUP(Y90,BRMort,$A$4,FALSE)-1)*Y154*CD478</f>
        <v>0</v>
      </c>
      <c r="AA510" s="155">
        <f>(VLOOKUP(Z90,BRMort,$A$4,FALSE)-1)*Z154*CE478</f>
        <v>0</v>
      </c>
      <c r="AB510" s="155">
        <f>(VLOOKUP(AA90,BRMort,$A$4,FALSE)-1)*AA154*CF478</f>
        <v>0</v>
      </c>
      <c r="AC510" s="156"/>
      <c r="AD510" s="156"/>
      <c r="AE510" s="156"/>
      <c r="AF510" s="156"/>
      <c r="AG510" s="170">
        <f t="shared" si="109"/>
        <v>0</v>
      </c>
      <c r="AH510" s="170">
        <f t="shared" si="109"/>
        <v>0</v>
      </c>
      <c r="AI510" s="170">
        <f t="shared" si="109"/>
        <v>0</v>
      </c>
      <c r="AJ510" s="170">
        <f t="shared" si="109"/>
        <v>0</v>
      </c>
      <c r="AK510" s="170">
        <f t="shared" si="109"/>
        <v>0</v>
      </c>
      <c r="AL510" s="170">
        <f t="shared" si="109"/>
        <v>0</v>
      </c>
      <c r="AM510" s="170">
        <f t="shared" si="109"/>
        <v>0</v>
      </c>
      <c r="AN510" s="170">
        <f t="shared" si="109"/>
        <v>0</v>
      </c>
      <c r="AO510" s="170">
        <f t="shared" si="109"/>
        <v>0</v>
      </c>
      <c r="AP510" s="170">
        <f t="shared" si="109"/>
        <v>0</v>
      </c>
      <c r="AQ510" s="170">
        <f t="shared" si="109"/>
        <v>0</v>
      </c>
      <c r="AR510" s="170">
        <f t="shared" si="109"/>
        <v>0</v>
      </c>
      <c r="AS510" s="170">
        <f t="shared" si="109"/>
        <v>0</v>
      </c>
      <c r="AT510" s="170">
        <f t="shared" si="109"/>
        <v>0</v>
      </c>
      <c r="AU510" s="170">
        <f t="shared" si="109"/>
        <v>0</v>
      </c>
      <c r="AV510" s="170">
        <f t="shared" si="109"/>
        <v>0</v>
      </c>
      <c r="AW510" s="170">
        <f t="shared" si="110"/>
        <v>0</v>
      </c>
      <c r="AX510" s="170">
        <f t="shared" si="110"/>
        <v>0</v>
      </c>
      <c r="AY510" s="170">
        <f t="shared" si="110"/>
        <v>0</v>
      </c>
      <c r="AZ510" s="170">
        <f t="shared" si="110"/>
        <v>0</v>
      </c>
      <c r="BA510" s="170">
        <f t="shared" si="110"/>
        <v>0</v>
      </c>
      <c r="BB510" s="170">
        <f t="shared" si="110"/>
        <v>0</v>
      </c>
      <c r="BC510" s="170">
        <f t="shared" si="110"/>
        <v>0</v>
      </c>
      <c r="BD510" s="170">
        <f t="shared" si="110"/>
        <v>0</v>
      </c>
      <c r="BE510" s="170">
        <f t="shared" si="110"/>
        <v>0</v>
      </c>
      <c r="BF510" s="67"/>
      <c r="BG510" s="67"/>
      <c r="BH510" s="52"/>
      <c r="BI510" s="194">
        <f>SUMPRODUCT(CHOOSE({1,2,3,4},D250,D315,D380,D445),CHOOSE({1,2,3,4},DL478,DL478,DL478,DL478))</f>
        <v>0</v>
      </c>
      <c r="BJ510" s="194">
        <f>SUMPRODUCT(CHOOSE({1,2,3,4},E250,E315,E380,E445),CHOOSE({1,2,3,4},DM478,DM478,DM478,DM478))</f>
        <v>0</v>
      </c>
      <c r="BK510" s="194">
        <f>SUMPRODUCT(CHOOSE({1,2,3,4},F250,F315,F380,F445),CHOOSE({1,2,3,4},DN478,DN478,DN478,DN478))</f>
        <v>0</v>
      </c>
      <c r="BL510" s="194">
        <f>SUMPRODUCT(CHOOSE({1,2,3,4},G250,G315,G380,G445),CHOOSE({1,2,3,4},DO478,DO478,DO478,DO478))</f>
        <v>0</v>
      </c>
      <c r="BM510" s="194">
        <f>SUMPRODUCT(CHOOSE({1,2,3,4},H250,H315,H380,H445),CHOOSE({1,2,3,4},DP478,DP478,DP478,DP478))</f>
        <v>0</v>
      </c>
      <c r="BN510" s="194">
        <f>SUMPRODUCT(CHOOSE({1,2,3,4},I250,I315,I380,I445),CHOOSE({1,2,3,4},DQ478,DQ478,DQ478,DQ478))</f>
        <v>0</v>
      </c>
      <c r="BO510" s="194">
        <f>SUMPRODUCT(CHOOSE({1,2,3,4},J250,J315,J380,J445),CHOOSE({1,2,3,4},DR478,DR478,DR478,DR478))</f>
        <v>0</v>
      </c>
      <c r="BP510" s="194">
        <f>SUMPRODUCT(CHOOSE({1,2,3,4},K250,K315,K380,K445),CHOOSE({1,2,3,4},DS478,DS478,DS478,DS478))</f>
        <v>0</v>
      </c>
      <c r="BQ510" s="194">
        <f>SUMPRODUCT(CHOOSE({1,2,3,4},L250,L315,L380,L445),CHOOSE({1,2,3,4},DT478,DT478,DT478,DT478))</f>
        <v>0</v>
      </c>
      <c r="BR510" s="194">
        <f>SUMPRODUCT(CHOOSE({1,2,3,4},M250,M315,M380,M445),CHOOSE({1,2,3,4},DU478,DU478,DU478,DU478))</f>
        <v>0</v>
      </c>
      <c r="BS510" s="194">
        <f>SUMPRODUCT(CHOOSE({1,2,3,4},N250,N315,N380,N445),CHOOSE({1,2,3,4},DV478,DV478,DV478,DV478))</f>
        <v>0</v>
      </c>
      <c r="BT510" s="194">
        <f>SUMPRODUCT(CHOOSE({1,2,3,4},O250,O315,O380,O445),CHOOSE({1,2,3,4},DW478,DW478,DW478,DW478))</f>
        <v>0</v>
      </c>
      <c r="BU510" s="194">
        <f>SUMPRODUCT(CHOOSE({1,2,3,4},P250,P315,P380,P445),CHOOSE({1,2,3,4},DX478,DX478,DX478,DX478))</f>
        <v>0</v>
      </c>
      <c r="BV510" s="194">
        <f>SUMPRODUCT(CHOOSE({1,2,3,4},Q250,Q315,Q380,Q445),CHOOSE({1,2,3,4},DY478,DY478,DY478,DY478))</f>
        <v>0</v>
      </c>
      <c r="BW510" s="194">
        <f>SUMPRODUCT(CHOOSE({1,2,3,4},R250,R315,R380,R445),CHOOSE({1,2,3,4},DZ478,DZ478,DZ478,DZ478))</f>
        <v>0</v>
      </c>
      <c r="BX510" s="194">
        <f>SUMPRODUCT(CHOOSE({1,2,3,4},S250,S315,S380,S445),CHOOSE({1,2,3,4},EA478,EA478,EA478,EA478))</f>
        <v>0</v>
      </c>
      <c r="BY510" s="194">
        <f>SUMPRODUCT(CHOOSE({1,2,3,4},T250,T315,T380,T445),CHOOSE({1,2,3,4},EB478,EB478,EB478,EB478))</f>
        <v>0</v>
      </c>
      <c r="BZ510" s="194">
        <f>SUMPRODUCT(CHOOSE({1,2,3,4},U250,U315,U380,U445),CHOOSE({1,2,3,4},EC478,EC478,EC478,EC478))</f>
        <v>0</v>
      </c>
      <c r="CA510" s="194">
        <f>SUMPRODUCT(CHOOSE({1,2,3,4},V250,V315,V380,V445),CHOOSE({1,2,3,4},ED478,ED478,ED478,ED478))</f>
        <v>0</v>
      </c>
      <c r="CB510" s="194">
        <f>SUMPRODUCT(CHOOSE({1,2,3,4},W250,W315,W380,W445),CHOOSE({1,2,3,4},EE478,EE478,EE478,EE478))</f>
        <v>0</v>
      </c>
      <c r="CC510" s="194">
        <f>SUMPRODUCT(CHOOSE({1,2,3,4},X250,X315,X380,X445),CHOOSE({1,2,3,4},EF478,EF478,EF478,EF478))</f>
        <v>0</v>
      </c>
      <c r="CD510" s="194">
        <f>SUMPRODUCT(CHOOSE({1,2,3,4},Y250,Y315,Y380,Y445),CHOOSE({1,2,3,4},EG478,EG478,EG478,EG478))</f>
        <v>0</v>
      </c>
      <c r="CE510" s="194">
        <f>SUMPRODUCT(CHOOSE({1,2,3,4},Z250,Z315,Z380,Z445),CHOOSE({1,2,3,4},EH478,EH478,EH478,EH478))</f>
        <v>0</v>
      </c>
      <c r="CF510" s="194">
        <f>SUMPRODUCT(CHOOSE({1,2,3,4},AA250,AA315,AA380,AA445),CHOOSE({1,2,3,4},EI478,EI478,EI478,EI478))</f>
        <v>0</v>
      </c>
      <c r="CG510" s="194">
        <f>SUMPRODUCT(CHOOSE({1,2,3,4},AB250,AB315,AB380,AB445),CHOOSE({1,2,3,4},EJ478,EJ478,EJ478,EJ478))</f>
        <v>0</v>
      </c>
    </row>
    <row r="511" spans="1:85" x14ac:dyDescent="0.3">
      <c r="B511" s="1">
        <v>15</v>
      </c>
      <c r="C511" s="1"/>
      <c r="D511" s="155"/>
      <c r="E511" s="155"/>
      <c r="F511" s="155"/>
      <c r="G511" s="155"/>
      <c r="H511" s="155"/>
      <c r="I511" s="155"/>
      <c r="J511" s="155"/>
      <c r="K511" s="155"/>
      <c r="L511" s="155"/>
      <c r="M511" s="155"/>
      <c r="N511" s="155"/>
      <c r="O511" s="155"/>
      <c r="P511" s="155"/>
      <c r="Q511" s="155"/>
      <c r="R511" s="155">
        <f t="shared" ref="R511:AB516" si="111">(VLOOKUP(Q91,BRMort,$A$4,FALSE)-1)*Q155*BV479</f>
        <v>0</v>
      </c>
      <c r="S511" s="155">
        <f t="shared" si="111"/>
        <v>0</v>
      </c>
      <c r="T511" s="155">
        <f t="shared" si="111"/>
        <v>0</v>
      </c>
      <c r="U511" s="155">
        <f t="shared" si="111"/>
        <v>0</v>
      </c>
      <c r="V511" s="155">
        <f t="shared" si="111"/>
        <v>0</v>
      </c>
      <c r="W511" s="155">
        <f t="shared" si="111"/>
        <v>0</v>
      </c>
      <c r="X511" s="155">
        <f t="shared" si="111"/>
        <v>0</v>
      </c>
      <c r="Y511" s="155">
        <f t="shared" si="111"/>
        <v>0</v>
      </c>
      <c r="Z511" s="155">
        <f t="shared" si="111"/>
        <v>0</v>
      </c>
      <c r="AA511" s="155">
        <f t="shared" si="111"/>
        <v>0</v>
      </c>
      <c r="AB511" s="155">
        <f t="shared" si="111"/>
        <v>0</v>
      </c>
      <c r="AC511" s="156"/>
      <c r="AD511" s="156"/>
      <c r="AE511" s="156"/>
      <c r="AF511" s="156"/>
      <c r="AG511" s="170">
        <f t="shared" si="109"/>
        <v>0</v>
      </c>
      <c r="AH511" s="170">
        <f t="shared" si="109"/>
        <v>0</v>
      </c>
      <c r="AI511" s="170">
        <f t="shared" si="109"/>
        <v>0</v>
      </c>
      <c r="AJ511" s="170">
        <f t="shared" si="109"/>
        <v>0</v>
      </c>
      <c r="AK511" s="170">
        <f t="shared" si="109"/>
        <v>0</v>
      </c>
      <c r="AL511" s="170">
        <f t="shared" si="109"/>
        <v>0</v>
      </c>
      <c r="AM511" s="170">
        <f t="shared" si="109"/>
        <v>0</v>
      </c>
      <c r="AN511" s="170">
        <f t="shared" si="109"/>
        <v>0</v>
      </c>
      <c r="AO511" s="170">
        <f t="shared" si="109"/>
        <v>0</v>
      </c>
      <c r="AP511" s="170">
        <f t="shared" si="109"/>
        <v>0</v>
      </c>
      <c r="AQ511" s="170">
        <f t="shared" si="109"/>
        <v>0</v>
      </c>
      <c r="AR511" s="170">
        <f t="shared" si="109"/>
        <v>0</v>
      </c>
      <c r="AS511" s="170">
        <f t="shared" si="109"/>
        <v>0</v>
      </c>
      <c r="AT511" s="170">
        <f t="shared" si="109"/>
        <v>0</v>
      </c>
      <c r="AU511" s="170">
        <f t="shared" si="109"/>
        <v>0</v>
      </c>
      <c r="AV511" s="170">
        <f t="shared" si="109"/>
        <v>0</v>
      </c>
      <c r="AW511" s="170">
        <f t="shared" si="110"/>
        <v>0</v>
      </c>
      <c r="AX511" s="170">
        <f t="shared" si="110"/>
        <v>0</v>
      </c>
      <c r="AY511" s="170">
        <f t="shared" si="110"/>
        <v>0</v>
      </c>
      <c r="AZ511" s="170">
        <f t="shared" si="110"/>
        <v>0</v>
      </c>
      <c r="BA511" s="170">
        <f t="shared" si="110"/>
        <v>0</v>
      </c>
      <c r="BB511" s="170">
        <f t="shared" si="110"/>
        <v>0</v>
      </c>
      <c r="BC511" s="170">
        <f t="shared" si="110"/>
        <v>0</v>
      </c>
      <c r="BD511" s="170">
        <f t="shared" si="110"/>
        <v>0</v>
      </c>
      <c r="BE511" s="170">
        <f t="shared" si="110"/>
        <v>0</v>
      </c>
      <c r="BF511" s="67"/>
      <c r="BG511" s="67"/>
      <c r="BH511" s="52"/>
      <c r="BI511" s="194">
        <f>SUMPRODUCT(CHOOSE({1,2,3,4},D251,D316,D381,D446),CHOOSE({1,2,3,4},DL479,DL479,DL479,DL479))</f>
        <v>0</v>
      </c>
      <c r="BJ511" s="194">
        <f>SUMPRODUCT(CHOOSE({1,2,3,4},E251,E316,E381,E446),CHOOSE({1,2,3,4},DM479,DM479,DM479,DM479))</f>
        <v>0</v>
      </c>
      <c r="BK511" s="194">
        <f>SUMPRODUCT(CHOOSE({1,2,3,4},F251,F316,F381,F446),CHOOSE({1,2,3,4},DN479,DN479,DN479,DN479))</f>
        <v>0</v>
      </c>
      <c r="BL511" s="194">
        <f>SUMPRODUCT(CHOOSE({1,2,3,4},G251,G316,G381,G446),CHOOSE({1,2,3,4},DO479,DO479,DO479,DO479))</f>
        <v>0</v>
      </c>
      <c r="BM511" s="194">
        <f>SUMPRODUCT(CHOOSE({1,2,3,4},H251,H316,H381,H446),CHOOSE({1,2,3,4},DP479,DP479,DP479,DP479))</f>
        <v>0</v>
      </c>
      <c r="BN511" s="194">
        <f>SUMPRODUCT(CHOOSE({1,2,3,4},I251,I316,I381,I446),CHOOSE({1,2,3,4},DQ479,DQ479,DQ479,DQ479))</f>
        <v>0</v>
      </c>
      <c r="BO511" s="194">
        <f>SUMPRODUCT(CHOOSE({1,2,3,4},J251,J316,J381,J446),CHOOSE({1,2,3,4},DR479,DR479,DR479,DR479))</f>
        <v>0</v>
      </c>
      <c r="BP511" s="194">
        <f>SUMPRODUCT(CHOOSE({1,2,3,4},K251,K316,K381,K446),CHOOSE({1,2,3,4},DS479,DS479,DS479,DS479))</f>
        <v>0</v>
      </c>
      <c r="BQ511" s="194">
        <f>SUMPRODUCT(CHOOSE({1,2,3,4},L251,L316,L381,L446),CHOOSE({1,2,3,4},DT479,DT479,DT479,DT479))</f>
        <v>0</v>
      </c>
      <c r="BR511" s="194">
        <f>SUMPRODUCT(CHOOSE({1,2,3,4},M251,M316,M381,M446),CHOOSE({1,2,3,4},DU479,DU479,DU479,DU479))</f>
        <v>0</v>
      </c>
      <c r="BS511" s="194">
        <f>SUMPRODUCT(CHOOSE({1,2,3,4},N251,N316,N381,N446),CHOOSE({1,2,3,4},DV479,DV479,DV479,DV479))</f>
        <v>0</v>
      </c>
      <c r="BT511" s="194">
        <f>SUMPRODUCT(CHOOSE({1,2,3,4},O251,O316,O381,O446),CHOOSE({1,2,3,4},DW479,DW479,DW479,DW479))</f>
        <v>0</v>
      </c>
      <c r="BU511" s="194">
        <f>SUMPRODUCT(CHOOSE({1,2,3,4},P251,P316,P381,P446),CHOOSE({1,2,3,4},DX479,DX479,DX479,DX479))</f>
        <v>0</v>
      </c>
      <c r="BV511" s="194">
        <f>SUMPRODUCT(CHOOSE({1,2,3,4},Q251,Q316,Q381,Q446),CHOOSE({1,2,3,4},DY479,DY479,DY479,DY479))</f>
        <v>0</v>
      </c>
      <c r="BW511" s="194">
        <f>SUMPRODUCT(CHOOSE({1,2,3,4},R251,R316,R381,R446),CHOOSE({1,2,3,4},DZ479,DZ479,DZ479,DZ479))</f>
        <v>0</v>
      </c>
      <c r="BX511" s="194">
        <f>SUMPRODUCT(CHOOSE({1,2,3,4},S251,S316,S381,S446),CHOOSE({1,2,3,4},EA479,EA479,EA479,EA479))</f>
        <v>0</v>
      </c>
      <c r="BY511" s="194">
        <f>SUMPRODUCT(CHOOSE({1,2,3,4},T251,T316,T381,T446),CHOOSE({1,2,3,4},EB479,EB479,EB479,EB479))</f>
        <v>0</v>
      </c>
      <c r="BZ511" s="194">
        <f>SUMPRODUCT(CHOOSE({1,2,3,4},U251,U316,U381,U446),CHOOSE({1,2,3,4},EC479,EC479,EC479,EC479))</f>
        <v>0</v>
      </c>
      <c r="CA511" s="194">
        <f>SUMPRODUCT(CHOOSE({1,2,3,4},V251,V316,V381,V446),CHOOSE({1,2,3,4},ED479,ED479,ED479,ED479))</f>
        <v>0</v>
      </c>
      <c r="CB511" s="194">
        <f>SUMPRODUCT(CHOOSE({1,2,3,4},W251,W316,W381,W446),CHOOSE({1,2,3,4},EE479,EE479,EE479,EE479))</f>
        <v>0</v>
      </c>
      <c r="CC511" s="194">
        <f>SUMPRODUCT(CHOOSE({1,2,3,4},X251,X316,X381,X446),CHOOSE({1,2,3,4},EF479,EF479,EF479,EF479))</f>
        <v>0</v>
      </c>
      <c r="CD511" s="194">
        <f>SUMPRODUCT(CHOOSE({1,2,3,4},Y251,Y316,Y381,Y446),CHOOSE({1,2,3,4},EG479,EG479,EG479,EG479))</f>
        <v>0</v>
      </c>
      <c r="CE511" s="194">
        <f>SUMPRODUCT(CHOOSE({1,2,3,4},Z251,Z316,Z381,Z446),CHOOSE({1,2,3,4},EH479,EH479,EH479,EH479))</f>
        <v>0</v>
      </c>
      <c r="CF511" s="194">
        <f>SUMPRODUCT(CHOOSE({1,2,3,4},AA251,AA316,AA381,AA446),CHOOSE({1,2,3,4},EI479,EI479,EI479,EI479))</f>
        <v>0</v>
      </c>
      <c r="CG511" s="194">
        <f>SUMPRODUCT(CHOOSE({1,2,3,4},AB251,AB316,AB381,AB446),CHOOSE({1,2,3,4},EJ479,EJ479,EJ479,EJ479))</f>
        <v>0</v>
      </c>
    </row>
    <row r="512" spans="1:85" x14ac:dyDescent="0.3">
      <c r="B512" s="1">
        <v>16</v>
      </c>
      <c r="C512" s="1"/>
      <c r="D512" s="155"/>
      <c r="E512" s="155"/>
      <c r="F512" s="155"/>
      <c r="G512" s="155"/>
      <c r="H512" s="155"/>
      <c r="I512" s="155"/>
      <c r="J512" s="155"/>
      <c r="K512" s="155"/>
      <c r="L512" s="155"/>
      <c r="M512" s="155"/>
      <c r="N512" s="155"/>
      <c r="O512" s="155"/>
      <c r="P512" s="155"/>
      <c r="Q512" s="155"/>
      <c r="R512" s="155"/>
      <c r="S512" s="155">
        <f t="shared" si="111"/>
        <v>0</v>
      </c>
      <c r="T512" s="155">
        <f t="shared" si="111"/>
        <v>0</v>
      </c>
      <c r="U512" s="155">
        <f t="shared" si="111"/>
        <v>0</v>
      </c>
      <c r="V512" s="155">
        <f t="shared" si="111"/>
        <v>0</v>
      </c>
      <c r="W512" s="155">
        <f t="shared" si="111"/>
        <v>0</v>
      </c>
      <c r="X512" s="155">
        <f t="shared" si="111"/>
        <v>0</v>
      </c>
      <c r="Y512" s="155">
        <f t="shared" si="111"/>
        <v>0</v>
      </c>
      <c r="Z512" s="155">
        <f t="shared" si="111"/>
        <v>0</v>
      </c>
      <c r="AA512" s="155">
        <f t="shared" si="111"/>
        <v>0</v>
      </c>
      <c r="AB512" s="155">
        <f t="shared" si="111"/>
        <v>0</v>
      </c>
      <c r="AC512" s="156"/>
      <c r="AD512" s="156"/>
      <c r="AE512" s="156"/>
      <c r="AF512" s="156"/>
      <c r="AG512" s="170">
        <f t="shared" si="109"/>
        <v>0</v>
      </c>
      <c r="AH512" s="170">
        <f t="shared" si="109"/>
        <v>0</v>
      </c>
      <c r="AI512" s="170">
        <f t="shared" si="109"/>
        <v>0</v>
      </c>
      <c r="AJ512" s="170">
        <f t="shared" si="109"/>
        <v>0</v>
      </c>
      <c r="AK512" s="170">
        <f t="shared" si="109"/>
        <v>0</v>
      </c>
      <c r="AL512" s="170">
        <f t="shared" si="109"/>
        <v>0</v>
      </c>
      <c r="AM512" s="170">
        <f t="shared" si="109"/>
        <v>0</v>
      </c>
      <c r="AN512" s="170">
        <f t="shared" si="109"/>
        <v>0</v>
      </c>
      <c r="AO512" s="170">
        <f t="shared" si="109"/>
        <v>0</v>
      </c>
      <c r="AP512" s="170">
        <f t="shared" si="109"/>
        <v>0</v>
      </c>
      <c r="AQ512" s="170">
        <f t="shared" si="109"/>
        <v>0</v>
      </c>
      <c r="AR512" s="170">
        <f t="shared" si="109"/>
        <v>0</v>
      </c>
      <c r="AS512" s="170">
        <f t="shared" si="109"/>
        <v>0</v>
      </c>
      <c r="AT512" s="170">
        <f t="shared" si="109"/>
        <v>0</v>
      </c>
      <c r="AU512" s="170">
        <f t="shared" si="109"/>
        <v>0</v>
      </c>
      <c r="AV512" s="170">
        <f t="shared" si="109"/>
        <v>0</v>
      </c>
      <c r="AW512" s="170">
        <f t="shared" si="110"/>
        <v>0</v>
      </c>
      <c r="AX512" s="170">
        <f t="shared" si="110"/>
        <v>0</v>
      </c>
      <c r="AY512" s="170">
        <f t="shared" si="110"/>
        <v>0</v>
      </c>
      <c r="AZ512" s="170">
        <f t="shared" si="110"/>
        <v>0</v>
      </c>
      <c r="BA512" s="170">
        <f t="shared" si="110"/>
        <v>0</v>
      </c>
      <c r="BB512" s="170">
        <f t="shared" si="110"/>
        <v>0</v>
      </c>
      <c r="BC512" s="170">
        <f t="shared" si="110"/>
        <v>0</v>
      </c>
      <c r="BD512" s="170">
        <f t="shared" si="110"/>
        <v>0</v>
      </c>
      <c r="BE512" s="170">
        <f t="shared" si="110"/>
        <v>0</v>
      </c>
      <c r="BF512" s="67"/>
      <c r="BG512" s="67"/>
      <c r="BH512" s="52"/>
      <c r="BI512" s="194">
        <f>SUMPRODUCT(CHOOSE({1,2,3,4},D252,D317,D382,D447),CHOOSE({1,2,3,4},DL480,DL480,DL480,DL480))</f>
        <v>0</v>
      </c>
      <c r="BJ512" s="194">
        <f>SUMPRODUCT(CHOOSE({1,2,3,4},E252,E317,E382,E447),CHOOSE({1,2,3,4},DM480,DM480,DM480,DM480))</f>
        <v>0</v>
      </c>
      <c r="BK512" s="194">
        <f>SUMPRODUCT(CHOOSE({1,2,3,4},F252,F317,F382,F447),CHOOSE({1,2,3,4},DN480,DN480,DN480,DN480))</f>
        <v>0</v>
      </c>
      <c r="BL512" s="194">
        <f>SUMPRODUCT(CHOOSE({1,2,3,4},G252,G317,G382,G447),CHOOSE({1,2,3,4},DO480,DO480,DO480,DO480))</f>
        <v>0</v>
      </c>
      <c r="BM512" s="194">
        <f>SUMPRODUCT(CHOOSE({1,2,3,4},H252,H317,H382,H447),CHOOSE({1,2,3,4},DP480,DP480,DP480,DP480))</f>
        <v>0</v>
      </c>
      <c r="BN512" s="194">
        <f>SUMPRODUCT(CHOOSE({1,2,3,4},I252,I317,I382,I447),CHOOSE({1,2,3,4},DQ480,DQ480,DQ480,DQ480))</f>
        <v>0</v>
      </c>
      <c r="BO512" s="194">
        <f>SUMPRODUCT(CHOOSE({1,2,3,4},J252,J317,J382,J447),CHOOSE({1,2,3,4},DR480,DR480,DR480,DR480))</f>
        <v>0</v>
      </c>
      <c r="BP512" s="194">
        <f>SUMPRODUCT(CHOOSE({1,2,3,4},K252,K317,K382,K447),CHOOSE({1,2,3,4},DS480,DS480,DS480,DS480))</f>
        <v>0</v>
      </c>
      <c r="BQ512" s="194">
        <f>SUMPRODUCT(CHOOSE({1,2,3,4},L252,L317,L382,L447),CHOOSE({1,2,3,4},DT480,DT480,DT480,DT480))</f>
        <v>0</v>
      </c>
      <c r="BR512" s="194">
        <f>SUMPRODUCT(CHOOSE({1,2,3,4},M252,M317,M382,M447),CHOOSE({1,2,3,4},DU480,DU480,DU480,DU480))</f>
        <v>0</v>
      </c>
      <c r="BS512" s="194">
        <f>SUMPRODUCT(CHOOSE({1,2,3,4},N252,N317,N382,N447),CHOOSE({1,2,3,4},DV480,DV480,DV480,DV480))</f>
        <v>0</v>
      </c>
      <c r="BT512" s="194">
        <f>SUMPRODUCT(CHOOSE({1,2,3,4},O252,O317,O382,O447),CHOOSE({1,2,3,4},DW480,DW480,DW480,DW480))</f>
        <v>0</v>
      </c>
      <c r="BU512" s="194">
        <f>SUMPRODUCT(CHOOSE({1,2,3,4},P252,P317,P382,P447),CHOOSE({1,2,3,4},DX480,DX480,DX480,DX480))</f>
        <v>0</v>
      </c>
      <c r="BV512" s="194">
        <f>SUMPRODUCT(CHOOSE({1,2,3,4},Q252,Q317,Q382,Q447),CHOOSE({1,2,3,4},DY480,DY480,DY480,DY480))</f>
        <v>0</v>
      </c>
      <c r="BW512" s="194">
        <f>SUMPRODUCT(CHOOSE({1,2,3,4},R252,R317,R382,R447),CHOOSE({1,2,3,4},DZ480,DZ480,DZ480,DZ480))</f>
        <v>0</v>
      </c>
      <c r="BX512" s="194">
        <f>SUMPRODUCT(CHOOSE({1,2,3,4},S252,S317,S382,S447),CHOOSE({1,2,3,4},EA480,EA480,EA480,EA480))</f>
        <v>0</v>
      </c>
      <c r="BY512" s="194">
        <f>SUMPRODUCT(CHOOSE({1,2,3,4},T252,T317,T382,T447),CHOOSE({1,2,3,4},EB480,EB480,EB480,EB480))</f>
        <v>0</v>
      </c>
      <c r="BZ512" s="194">
        <f>SUMPRODUCT(CHOOSE({1,2,3,4},U252,U317,U382,U447),CHOOSE({1,2,3,4},EC480,EC480,EC480,EC480))</f>
        <v>0</v>
      </c>
      <c r="CA512" s="194">
        <f>SUMPRODUCT(CHOOSE({1,2,3,4},V252,V317,V382,V447),CHOOSE({1,2,3,4},ED480,ED480,ED480,ED480))</f>
        <v>0</v>
      </c>
      <c r="CB512" s="194">
        <f>SUMPRODUCT(CHOOSE({1,2,3,4},W252,W317,W382,W447),CHOOSE({1,2,3,4},EE480,EE480,EE480,EE480))</f>
        <v>0</v>
      </c>
      <c r="CC512" s="194">
        <f>SUMPRODUCT(CHOOSE({1,2,3,4},X252,X317,X382,X447),CHOOSE({1,2,3,4},EF480,EF480,EF480,EF480))</f>
        <v>0</v>
      </c>
      <c r="CD512" s="194">
        <f>SUMPRODUCT(CHOOSE({1,2,3,4},Y252,Y317,Y382,Y447),CHOOSE({1,2,3,4},EG480,EG480,EG480,EG480))</f>
        <v>0</v>
      </c>
      <c r="CE512" s="194">
        <f>SUMPRODUCT(CHOOSE({1,2,3,4},Z252,Z317,Z382,Z447),CHOOSE({1,2,3,4},EH480,EH480,EH480,EH480))</f>
        <v>0</v>
      </c>
      <c r="CF512" s="194">
        <f>SUMPRODUCT(CHOOSE({1,2,3,4},AA252,AA317,AA382,AA447),CHOOSE({1,2,3,4},EI480,EI480,EI480,EI480))</f>
        <v>0</v>
      </c>
      <c r="CG512" s="194">
        <f>SUMPRODUCT(CHOOSE({1,2,3,4},AB252,AB317,AB382,AB447),CHOOSE({1,2,3,4},EJ480,EJ480,EJ480,EJ480))</f>
        <v>0</v>
      </c>
    </row>
    <row r="513" spans="1:85" x14ac:dyDescent="0.3">
      <c r="B513" s="1">
        <v>17</v>
      </c>
      <c r="C513" s="1"/>
      <c r="D513" s="155"/>
      <c r="E513" s="155"/>
      <c r="F513" s="155"/>
      <c r="G513" s="155"/>
      <c r="H513" s="155"/>
      <c r="I513" s="155"/>
      <c r="J513" s="155"/>
      <c r="K513" s="155"/>
      <c r="L513" s="155"/>
      <c r="M513" s="155"/>
      <c r="N513" s="155"/>
      <c r="O513" s="155"/>
      <c r="P513" s="155"/>
      <c r="Q513" s="155"/>
      <c r="R513" s="155"/>
      <c r="S513" s="155"/>
      <c r="T513" s="155">
        <f t="shared" si="111"/>
        <v>0</v>
      </c>
      <c r="U513" s="155">
        <f t="shared" si="111"/>
        <v>0</v>
      </c>
      <c r="V513" s="155">
        <f t="shared" si="111"/>
        <v>0</v>
      </c>
      <c r="W513" s="155">
        <f t="shared" si="111"/>
        <v>0</v>
      </c>
      <c r="X513" s="155">
        <f t="shared" si="111"/>
        <v>0</v>
      </c>
      <c r="Y513" s="155">
        <f t="shared" si="111"/>
        <v>0</v>
      </c>
      <c r="Z513" s="155">
        <f t="shared" si="111"/>
        <v>0</v>
      </c>
      <c r="AA513" s="155">
        <f t="shared" si="111"/>
        <v>0</v>
      </c>
      <c r="AB513" s="155">
        <f t="shared" si="111"/>
        <v>0</v>
      </c>
      <c r="AC513" s="156"/>
      <c r="AD513" s="156"/>
      <c r="AE513" s="156"/>
      <c r="AF513" s="156"/>
      <c r="AG513" s="170">
        <f t="shared" si="109"/>
        <v>0</v>
      </c>
      <c r="AH513" s="170">
        <f t="shared" si="109"/>
        <v>0</v>
      </c>
      <c r="AI513" s="170">
        <f t="shared" si="109"/>
        <v>0</v>
      </c>
      <c r="AJ513" s="170">
        <f t="shared" si="109"/>
        <v>0</v>
      </c>
      <c r="AK513" s="170">
        <f t="shared" si="109"/>
        <v>0</v>
      </c>
      <c r="AL513" s="170">
        <f t="shared" si="109"/>
        <v>0</v>
      </c>
      <c r="AM513" s="170">
        <f t="shared" si="109"/>
        <v>0</v>
      </c>
      <c r="AN513" s="170">
        <f t="shared" si="109"/>
        <v>0</v>
      </c>
      <c r="AO513" s="170">
        <f t="shared" si="109"/>
        <v>0</v>
      </c>
      <c r="AP513" s="170">
        <f t="shared" si="109"/>
        <v>0</v>
      </c>
      <c r="AQ513" s="170">
        <f t="shared" si="109"/>
        <v>0</v>
      </c>
      <c r="AR513" s="170">
        <f t="shared" si="109"/>
        <v>0</v>
      </c>
      <c r="AS513" s="170">
        <f t="shared" si="109"/>
        <v>0</v>
      </c>
      <c r="AT513" s="170">
        <f t="shared" si="109"/>
        <v>0</v>
      </c>
      <c r="AU513" s="170">
        <f t="shared" si="109"/>
        <v>0</v>
      </c>
      <c r="AV513" s="170">
        <f t="shared" si="109"/>
        <v>0</v>
      </c>
      <c r="AW513" s="170">
        <f t="shared" si="110"/>
        <v>0</v>
      </c>
      <c r="AX513" s="170">
        <f t="shared" si="110"/>
        <v>0</v>
      </c>
      <c r="AY513" s="170">
        <f t="shared" si="110"/>
        <v>0</v>
      </c>
      <c r="AZ513" s="170">
        <f t="shared" si="110"/>
        <v>0</v>
      </c>
      <c r="BA513" s="170">
        <f t="shared" si="110"/>
        <v>0</v>
      </c>
      <c r="BB513" s="170">
        <f t="shared" si="110"/>
        <v>0</v>
      </c>
      <c r="BC513" s="170">
        <f t="shared" si="110"/>
        <v>0</v>
      </c>
      <c r="BD513" s="170">
        <f t="shared" si="110"/>
        <v>0</v>
      </c>
      <c r="BE513" s="170">
        <f t="shared" si="110"/>
        <v>0</v>
      </c>
      <c r="BF513" s="67"/>
      <c r="BG513" s="67"/>
      <c r="BH513" s="52"/>
      <c r="BI513" s="194">
        <f>SUMPRODUCT(CHOOSE({1,2,3,4},D253,D318,D383,D448),CHOOSE({1,2,3,4},DL481,DL481,DL481,DL481))</f>
        <v>0</v>
      </c>
      <c r="BJ513" s="194">
        <f>SUMPRODUCT(CHOOSE({1,2,3,4},E253,E318,E383,E448),CHOOSE({1,2,3,4},DM481,DM481,DM481,DM481))</f>
        <v>0</v>
      </c>
      <c r="BK513" s="194">
        <f>SUMPRODUCT(CHOOSE({1,2,3,4},F253,F318,F383,F448),CHOOSE({1,2,3,4},DN481,DN481,DN481,DN481))</f>
        <v>0</v>
      </c>
      <c r="BL513" s="194">
        <f>SUMPRODUCT(CHOOSE({1,2,3,4},G253,G318,G383,G448),CHOOSE({1,2,3,4},DO481,DO481,DO481,DO481))</f>
        <v>0</v>
      </c>
      <c r="BM513" s="194">
        <f>SUMPRODUCT(CHOOSE({1,2,3,4},H253,H318,H383,H448),CHOOSE({1,2,3,4},DP481,DP481,DP481,DP481))</f>
        <v>0</v>
      </c>
      <c r="BN513" s="194">
        <f>SUMPRODUCT(CHOOSE({1,2,3,4},I253,I318,I383,I448),CHOOSE({1,2,3,4},DQ481,DQ481,DQ481,DQ481))</f>
        <v>0</v>
      </c>
      <c r="BO513" s="194">
        <f>SUMPRODUCT(CHOOSE({1,2,3,4},J253,J318,J383,J448),CHOOSE({1,2,3,4},DR481,DR481,DR481,DR481))</f>
        <v>0</v>
      </c>
      <c r="BP513" s="194">
        <f>SUMPRODUCT(CHOOSE({1,2,3,4},K253,K318,K383,K448),CHOOSE({1,2,3,4},DS481,DS481,DS481,DS481))</f>
        <v>0</v>
      </c>
      <c r="BQ513" s="194">
        <f>SUMPRODUCT(CHOOSE({1,2,3,4},L253,L318,L383,L448),CHOOSE({1,2,3,4},DT481,DT481,DT481,DT481))</f>
        <v>0</v>
      </c>
      <c r="BR513" s="194">
        <f>SUMPRODUCT(CHOOSE({1,2,3,4},M253,M318,M383,M448),CHOOSE({1,2,3,4},DU481,DU481,DU481,DU481))</f>
        <v>0</v>
      </c>
      <c r="BS513" s="194">
        <f>SUMPRODUCT(CHOOSE({1,2,3,4},N253,N318,N383,N448),CHOOSE({1,2,3,4},DV481,DV481,DV481,DV481))</f>
        <v>0</v>
      </c>
      <c r="BT513" s="194">
        <f>SUMPRODUCT(CHOOSE({1,2,3,4},O253,O318,O383,O448),CHOOSE({1,2,3,4},DW481,DW481,DW481,DW481))</f>
        <v>0</v>
      </c>
      <c r="BU513" s="194">
        <f>SUMPRODUCT(CHOOSE({1,2,3,4},P253,P318,P383,P448),CHOOSE({1,2,3,4},DX481,DX481,DX481,DX481))</f>
        <v>0</v>
      </c>
      <c r="BV513" s="194">
        <f>SUMPRODUCT(CHOOSE({1,2,3,4},Q253,Q318,Q383,Q448),CHOOSE({1,2,3,4},DY481,DY481,DY481,DY481))</f>
        <v>0</v>
      </c>
      <c r="BW513" s="194">
        <f>SUMPRODUCT(CHOOSE({1,2,3,4},R253,R318,R383,R448),CHOOSE({1,2,3,4},DZ481,DZ481,DZ481,DZ481))</f>
        <v>0</v>
      </c>
      <c r="BX513" s="194">
        <f>SUMPRODUCT(CHOOSE({1,2,3,4},S253,S318,S383,S448),CHOOSE({1,2,3,4},EA481,EA481,EA481,EA481))</f>
        <v>0</v>
      </c>
      <c r="BY513" s="194">
        <f>SUMPRODUCT(CHOOSE({1,2,3,4},T253,T318,T383,T448),CHOOSE({1,2,3,4},EB481,EB481,EB481,EB481))</f>
        <v>0</v>
      </c>
      <c r="BZ513" s="194">
        <f>SUMPRODUCT(CHOOSE({1,2,3,4},U253,U318,U383,U448),CHOOSE({1,2,3,4},EC481,EC481,EC481,EC481))</f>
        <v>0</v>
      </c>
      <c r="CA513" s="194">
        <f>SUMPRODUCT(CHOOSE({1,2,3,4},V253,V318,V383,V448),CHOOSE({1,2,3,4},ED481,ED481,ED481,ED481))</f>
        <v>0</v>
      </c>
      <c r="CB513" s="194">
        <f>SUMPRODUCT(CHOOSE({1,2,3,4},W253,W318,W383,W448),CHOOSE({1,2,3,4},EE481,EE481,EE481,EE481))</f>
        <v>0</v>
      </c>
      <c r="CC513" s="194">
        <f>SUMPRODUCT(CHOOSE({1,2,3,4},X253,X318,X383,X448),CHOOSE({1,2,3,4},EF481,EF481,EF481,EF481))</f>
        <v>0</v>
      </c>
      <c r="CD513" s="194">
        <f>SUMPRODUCT(CHOOSE({1,2,3,4},Y253,Y318,Y383,Y448),CHOOSE({1,2,3,4},EG481,EG481,EG481,EG481))</f>
        <v>0</v>
      </c>
      <c r="CE513" s="194">
        <f>SUMPRODUCT(CHOOSE({1,2,3,4},Z253,Z318,Z383,Z448),CHOOSE({1,2,3,4},EH481,EH481,EH481,EH481))</f>
        <v>0</v>
      </c>
      <c r="CF513" s="194">
        <f>SUMPRODUCT(CHOOSE({1,2,3,4},AA253,AA318,AA383,AA448),CHOOSE({1,2,3,4},EI481,EI481,EI481,EI481))</f>
        <v>0</v>
      </c>
      <c r="CG513" s="194">
        <f>SUMPRODUCT(CHOOSE({1,2,3,4},AB253,AB318,AB383,AB448),CHOOSE({1,2,3,4},EJ481,EJ481,EJ481,EJ481))</f>
        <v>0</v>
      </c>
    </row>
    <row r="514" spans="1:85" x14ac:dyDescent="0.3">
      <c r="B514" s="1">
        <v>18</v>
      </c>
      <c r="C514" s="1"/>
      <c r="D514" s="155"/>
      <c r="E514" s="155"/>
      <c r="F514" s="155"/>
      <c r="G514" s="155"/>
      <c r="H514" s="155"/>
      <c r="I514" s="155"/>
      <c r="J514" s="155"/>
      <c r="K514" s="155"/>
      <c r="L514" s="155"/>
      <c r="M514" s="155"/>
      <c r="N514" s="155"/>
      <c r="O514" s="155"/>
      <c r="P514" s="155"/>
      <c r="Q514" s="155"/>
      <c r="R514" s="155"/>
      <c r="S514" s="155"/>
      <c r="T514" s="155"/>
      <c r="U514" s="155">
        <f t="shared" si="111"/>
        <v>0</v>
      </c>
      <c r="V514" s="155">
        <f t="shared" si="111"/>
        <v>0</v>
      </c>
      <c r="W514" s="155">
        <f t="shared" si="111"/>
        <v>0</v>
      </c>
      <c r="X514" s="155">
        <f t="shared" si="111"/>
        <v>0</v>
      </c>
      <c r="Y514" s="155">
        <f t="shared" si="111"/>
        <v>0</v>
      </c>
      <c r="Z514" s="155">
        <f t="shared" si="111"/>
        <v>0</v>
      </c>
      <c r="AA514" s="155">
        <f t="shared" si="111"/>
        <v>0</v>
      </c>
      <c r="AB514" s="155">
        <f t="shared" si="111"/>
        <v>0</v>
      </c>
      <c r="AC514" s="156"/>
      <c r="AD514" s="156"/>
      <c r="AE514" s="156"/>
      <c r="AF514" s="156"/>
      <c r="AG514" s="170">
        <f t="shared" si="109"/>
        <v>0</v>
      </c>
      <c r="AH514" s="170">
        <f t="shared" si="109"/>
        <v>0</v>
      </c>
      <c r="AI514" s="170">
        <f t="shared" si="109"/>
        <v>0</v>
      </c>
      <c r="AJ514" s="170">
        <f t="shared" si="109"/>
        <v>0</v>
      </c>
      <c r="AK514" s="170">
        <f t="shared" si="109"/>
        <v>0</v>
      </c>
      <c r="AL514" s="170">
        <f t="shared" si="109"/>
        <v>0</v>
      </c>
      <c r="AM514" s="170">
        <f t="shared" si="109"/>
        <v>0</v>
      </c>
      <c r="AN514" s="170">
        <f t="shared" si="109"/>
        <v>0</v>
      </c>
      <c r="AO514" s="170">
        <f t="shared" si="109"/>
        <v>0</v>
      </c>
      <c r="AP514" s="170">
        <f t="shared" si="109"/>
        <v>0</v>
      </c>
      <c r="AQ514" s="170">
        <f t="shared" si="109"/>
        <v>0</v>
      </c>
      <c r="AR514" s="170">
        <f t="shared" si="109"/>
        <v>0</v>
      </c>
      <c r="AS514" s="170">
        <f t="shared" si="109"/>
        <v>0</v>
      </c>
      <c r="AT514" s="170">
        <f t="shared" si="109"/>
        <v>0</v>
      </c>
      <c r="AU514" s="170">
        <f t="shared" si="109"/>
        <v>0</v>
      </c>
      <c r="AV514" s="170">
        <f t="shared" si="109"/>
        <v>0</v>
      </c>
      <c r="AW514" s="170">
        <f t="shared" si="110"/>
        <v>0</v>
      </c>
      <c r="AX514" s="170">
        <f t="shared" si="110"/>
        <v>0</v>
      </c>
      <c r="AY514" s="170">
        <f t="shared" si="110"/>
        <v>0</v>
      </c>
      <c r="AZ514" s="170">
        <f t="shared" si="110"/>
        <v>0</v>
      </c>
      <c r="BA514" s="170">
        <f t="shared" si="110"/>
        <v>0</v>
      </c>
      <c r="BB514" s="170">
        <f t="shared" si="110"/>
        <v>0</v>
      </c>
      <c r="BC514" s="170">
        <f t="shared" si="110"/>
        <v>0</v>
      </c>
      <c r="BD514" s="170">
        <f t="shared" si="110"/>
        <v>0</v>
      </c>
      <c r="BE514" s="170">
        <f t="shared" si="110"/>
        <v>0</v>
      </c>
      <c r="BF514" s="67"/>
      <c r="BG514" s="67"/>
      <c r="BH514" s="52"/>
      <c r="BI514" s="194">
        <f>SUMPRODUCT(CHOOSE({1,2,3,4},D254,D319,D384,D449),CHOOSE({1,2,3,4},DL482,DL482,DL482,DL482))</f>
        <v>0</v>
      </c>
      <c r="BJ514" s="194">
        <f>SUMPRODUCT(CHOOSE({1,2,3,4},E254,E319,E384,E449),CHOOSE({1,2,3,4},DM482,DM482,DM482,DM482))</f>
        <v>0</v>
      </c>
      <c r="BK514" s="194">
        <f>SUMPRODUCT(CHOOSE({1,2,3,4},F254,F319,F384,F449),CHOOSE({1,2,3,4},DN482,DN482,DN482,DN482))</f>
        <v>0</v>
      </c>
      <c r="BL514" s="194">
        <f>SUMPRODUCT(CHOOSE({1,2,3,4},G254,G319,G384,G449),CHOOSE({1,2,3,4},DO482,DO482,DO482,DO482))</f>
        <v>0</v>
      </c>
      <c r="BM514" s="194">
        <f>SUMPRODUCT(CHOOSE({1,2,3,4},H254,H319,H384,H449),CHOOSE({1,2,3,4},DP482,DP482,DP482,DP482))</f>
        <v>0</v>
      </c>
      <c r="BN514" s="194">
        <f>SUMPRODUCT(CHOOSE({1,2,3,4},I254,I319,I384,I449),CHOOSE({1,2,3,4},DQ482,DQ482,DQ482,DQ482))</f>
        <v>0</v>
      </c>
      <c r="BO514" s="194">
        <f>SUMPRODUCT(CHOOSE({1,2,3,4},J254,J319,J384,J449),CHOOSE({1,2,3,4},DR482,DR482,DR482,DR482))</f>
        <v>0</v>
      </c>
      <c r="BP514" s="194">
        <f>SUMPRODUCT(CHOOSE({1,2,3,4},K254,K319,K384,K449),CHOOSE({1,2,3,4},DS482,DS482,DS482,DS482))</f>
        <v>0</v>
      </c>
      <c r="BQ514" s="194">
        <f>SUMPRODUCT(CHOOSE({1,2,3,4},L254,L319,L384,L449),CHOOSE({1,2,3,4},DT482,DT482,DT482,DT482))</f>
        <v>0</v>
      </c>
      <c r="BR514" s="194">
        <f>SUMPRODUCT(CHOOSE({1,2,3,4},M254,M319,M384,M449),CHOOSE({1,2,3,4},DU482,DU482,DU482,DU482))</f>
        <v>0</v>
      </c>
      <c r="BS514" s="194">
        <f>SUMPRODUCT(CHOOSE({1,2,3,4},N254,N319,N384,N449),CHOOSE({1,2,3,4},DV482,DV482,DV482,DV482))</f>
        <v>0</v>
      </c>
      <c r="BT514" s="194">
        <f>SUMPRODUCT(CHOOSE({1,2,3,4},O254,O319,O384,O449),CHOOSE({1,2,3,4},DW482,DW482,DW482,DW482))</f>
        <v>0</v>
      </c>
      <c r="BU514" s="194">
        <f>SUMPRODUCT(CHOOSE({1,2,3,4},P254,P319,P384,P449),CHOOSE({1,2,3,4},DX482,DX482,DX482,DX482))</f>
        <v>0</v>
      </c>
      <c r="BV514" s="194">
        <f>SUMPRODUCT(CHOOSE({1,2,3,4},Q254,Q319,Q384,Q449),CHOOSE({1,2,3,4},DY482,DY482,DY482,DY482))</f>
        <v>0</v>
      </c>
      <c r="BW514" s="194">
        <f>SUMPRODUCT(CHOOSE({1,2,3,4},R254,R319,R384,R449),CHOOSE({1,2,3,4},DZ482,DZ482,DZ482,DZ482))</f>
        <v>0</v>
      </c>
      <c r="BX514" s="194">
        <f>SUMPRODUCT(CHOOSE({1,2,3,4},S254,S319,S384,S449),CHOOSE({1,2,3,4},EA482,EA482,EA482,EA482))</f>
        <v>0</v>
      </c>
      <c r="BY514" s="194">
        <f>SUMPRODUCT(CHOOSE({1,2,3,4},T254,T319,T384,T449),CHOOSE({1,2,3,4},EB482,EB482,EB482,EB482))</f>
        <v>0</v>
      </c>
      <c r="BZ514" s="194">
        <f>SUMPRODUCT(CHOOSE({1,2,3,4},U254,U319,U384,U449),CHOOSE({1,2,3,4},EC482,EC482,EC482,EC482))</f>
        <v>0</v>
      </c>
      <c r="CA514" s="194">
        <f>SUMPRODUCT(CHOOSE({1,2,3,4},V254,V319,V384,V449),CHOOSE({1,2,3,4},ED482,ED482,ED482,ED482))</f>
        <v>0</v>
      </c>
      <c r="CB514" s="194">
        <f>SUMPRODUCT(CHOOSE({1,2,3,4},W254,W319,W384,W449),CHOOSE({1,2,3,4},EE482,EE482,EE482,EE482))</f>
        <v>0</v>
      </c>
      <c r="CC514" s="194">
        <f>SUMPRODUCT(CHOOSE({1,2,3,4},X254,X319,X384,X449),CHOOSE({1,2,3,4},EF482,EF482,EF482,EF482))</f>
        <v>0</v>
      </c>
      <c r="CD514" s="194">
        <f>SUMPRODUCT(CHOOSE({1,2,3,4},Y254,Y319,Y384,Y449),CHOOSE({1,2,3,4},EG482,EG482,EG482,EG482))</f>
        <v>0</v>
      </c>
      <c r="CE514" s="194">
        <f>SUMPRODUCT(CHOOSE({1,2,3,4},Z254,Z319,Z384,Z449),CHOOSE({1,2,3,4},EH482,EH482,EH482,EH482))</f>
        <v>0</v>
      </c>
      <c r="CF514" s="194">
        <f>SUMPRODUCT(CHOOSE({1,2,3,4},AA254,AA319,AA384,AA449),CHOOSE({1,2,3,4},EI482,EI482,EI482,EI482))</f>
        <v>0</v>
      </c>
      <c r="CG514" s="194">
        <f>SUMPRODUCT(CHOOSE({1,2,3,4},AB254,AB319,AB384,AB449),CHOOSE({1,2,3,4},EJ482,EJ482,EJ482,EJ482))</f>
        <v>0</v>
      </c>
    </row>
    <row r="515" spans="1:85" x14ac:dyDescent="0.3">
      <c r="B515" s="1">
        <v>19</v>
      </c>
      <c r="C515" s="1"/>
      <c r="D515" s="155"/>
      <c r="E515" s="155"/>
      <c r="F515" s="155"/>
      <c r="G515" s="155"/>
      <c r="H515" s="155"/>
      <c r="I515" s="155"/>
      <c r="J515" s="155"/>
      <c r="K515" s="155"/>
      <c r="L515" s="155"/>
      <c r="M515" s="155"/>
      <c r="N515" s="155"/>
      <c r="O515" s="155"/>
      <c r="P515" s="155"/>
      <c r="Q515" s="155"/>
      <c r="R515" s="155"/>
      <c r="S515" s="155"/>
      <c r="T515" s="155"/>
      <c r="U515" s="155"/>
      <c r="V515" s="155">
        <f t="shared" si="111"/>
        <v>0</v>
      </c>
      <c r="W515" s="155">
        <f t="shared" si="111"/>
        <v>0</v>
      </c>
      <c r="X515" s="155">
        <f t="shared" si="111"/>
        <v>0</v>
      </c>
      <c r="Y515" s="155">
        <f t="shared" si="111"/>
        <v>0</v>
      </c>
      <c r="Z515" s="155">
        <f t="shared" si="111"/>
        <v>0</v>
      </c>
      <c r="AA515" s="155">
        <f t="shared" si="111"/>
        <v>0</v>
      </c>
      <c r="AB515" s="155">
        <f t="shared" si="111"/>
        <v>0</v>
      </c>
      <c r="AC515" s="156"/>
      <c r="AD515" s="156"/>
      <c r="AE515" s="156"/>
      <c r="AF515" s="156"/>
      <c r="AG515" s="170">
        <f t="shared" si="109"/>
        <v>0</v>
      </c>
      <c r="AH515" s="170">
        <f t="shared" si="109"/>
        <v>0</v>
      </c>
      <c r="AI515" s="170">
        <f t="shared" si="109"/>
        <v>0</v>
      </c>
      <c r="AJ515" s="170">
        <f t="shared" si="109"/>
        <v>0</v>
      </c>
      <c r="AK515" s="170">
        <f t="shared" si="109"/>
        <v>0</v>
      </c>
      <c r="AL515" s="170">
        <f t="shared" si="109"/>
        <v>0</v>
      </c>
      <c r="AM515" s="170">
        <f t="shared" si="109"/>
        <v>0</v>
      </c>
      <c r="AN515" s="170">
        <f t="shared" si="109"/>
        <v>0</v>
      </c>
      <c r="AO515" s="170">
        <f t="shared" si="109"/>
        <v>0</v>
      </c>
      <c r="AP515" s="170">
        <f t="shared" si="109"/>
        <v>0</v>
      </c>
      <c r="AQ515" s="170">
        <f t="shared" si="109"/>
        <v>0</v>
      </c>
      <c r="AR515" s="170">
        <f t="shared" si="109"/>
        <v>0</v>
      </c>
      <c r="AS515" s="170">
        <f t="shared" si="109"/>
        <v>0</v>
      </c>
      <c r="AT515" s="170">
        <f t="shared" si="109"/>
        <v>0</v>
      </c>
      <c r="AU515" s="170">
        <f t="shared" si="109"/>
        <v>0</v>
      </c>
      <c r="AV515" s="170">
        <f t="shared" si="109"/>
        <v>0</v>
      </c>
      <c r="AW515" s="170">
        <f t="shared" si="110"/>
        <v>0</v>
      </c>
      <c r="AX515" s="170">
        <f t="shared" si="110"/>
        <v>0</v>
      </c>
      <c r="AY515" s="170">
        <f t="shared" si="110"/>
        <v>0</v>
      </c>
      <c r="AZ515" s="170">
        <f t="shared" si="110"/>
        <v>0</v>
      </c>
      <c r="BA515" s="170">
        <f t="shared" si="110"/>
        <v>0</v>
      </c>
      <c r="BB515" s="170">
        <f t="shared" si="110"/>
        <v>0</v>
      </c>
      <c r="BC515" s="170">
        <f t="shared" si="110"/>
        <v>0</v>
      </c>
      <c r="BD515" s="170">
        <f t="shared" si="110"/>
        <v>0</v>
      </c>
      <c r="BE515" s="170">
        <f t="shared" si="110"/>
        <v>0</v>
      </c>
      <c r="BF515" s="67"/>
      <c r="BG515" s="67"/>
      <c r="BH515" s="52"/>
      <c r="BI515" s="194">
        <f>SUMPRODUCT(CHOOSE({1,2,3,4},D255,D320,D385,D450),CHOOSE({1,2,3,4},DL483,DL483,DL483,DL483))</f>
        <v>0</v>
      </c>
      <c r="BJ515" s="194">
        <f>SUMPRODUCT(CHOOSE({1,2,3,4},E255,E320,E385,E450),CHOOSE({1,2,3,4},DM483,DM483,DM483,DM483))</f>
        <v>0</v>
      </c>
      <c r="BK515" s="194">
        <f>SUMPRODUCT(CHOOSE({1,2,3,4},F255,F320,F385,F450),CHOOSE({1,2,3,4},DN483,DN483,DN483,DN483))</f>
        <v>0</v>
      </c>
      <c r="BL515" s="194">
        <f>SUMPRODUCT(CHOOSE({1,2,3,4},G255,G320,G385,G450),CHOOSE({1,2,3,4},DO483,DO483,DO483,DO483))</f>
        <v>0</v>
      </c>
      <c r="BM515" s="194">
        <f>SUMPRODUCT(CHOOSE({1,2,3,4},H255,H320,H385,H450),CHOOSE({1,2,3,4},DP483,DP483,DP483,DP483))</f>
        <v>0</v>
      </c>
      <c r="BN515" s="194">
        <f>SUMPRODUCT(CHOOSE({1,2,3,4},I255,I320,I385,I450),CHOOSE({1,2,3,4},DQ483,DQ483,DQ483,DQ483))</f>
        <v>0</v>
      </c>
      <c r="BO515" s="194">
        <f>SUMPRODUCT(CHOOSE({1,2,3,4},J255,J320,J385,J450),CHOOSE({1,2,3,4},DR483,DR483,DR483,DR483))</f>
        <v>0</v>
      </c>
      <c r="BP515" s="194">
        <f>SUMPRODUCT(CHOOSE({1,2,3,4},K255,K320,K385,K450),CHOOSE({1,2,3,4},DS483,DS483,DS483,DS483))</f>
        <v>0</v>
      </c>
      <c r="BQ515" s="194">
        <f>SUMPRODUCT(CHOOSE({1,2,3,4},L255,L320,L385,L450),CHOOSE({1,2,3,4},DT483,DT483,DT483,DT483))</f>
        <v>0</v>
      </c>
      <c r="BR515" s="194">
        <f>SUMPRODUCT(CHOOSE({1,2,3,4},M255,M320,M385,M450),CHOOSE({1,2,3,4},DU483,DU483,DU483,DU483))</f>
        <v>0</v>
      </c>
      <c r="BS515" s="194">
        <f>SUMPRODUCT(CHOOSE({1,2,3,4},N255,N320,N385,N450),CHOOSE({1,2,3,4},DV483,DV483,DV483,DV483))</f>
        <v>0</v>
      </c>
      <c r="BT515" s="194">
        <f>SUMPRODUCT(CHOOSE({1,2,3,4},O255,O320,O385,O450),CHOOSE({1,2,3,4},DW483,DW483,DW483,DW483))</f>
        <v>0</v>
      </c>
      <c r="BU515" s="194">
        <f>SUMPRODUCT(CHOOSE({1,2,3,4},P255,P320,P385,P450),CHOOSE({1,2,3,4},DX483,DX483,DX483,DX483))</f>
        <v>0</v>
      </c>
      <c r="BV515" s="194">
        <f>SUMPRODUCT(CHOOSE({1,2,3,4},Q255,Q320,Q385,Q450),CHOOSE({1,2,3,4},DY483,DY483,DY483,DY483))</f>
        <v>0</v>
      </c>
      <c r="BW515" s="194">
        <f>SUMPRODUCT(CHOOSE({1,2,3,4},R255,R320,R385,R450),CHOOSE({1,2,3,4},DZ483,DZ483,DZ483,DZ483))</f>
        <v>0</v>
      </c>
      <c r="BX515" s="194">
        <f>SUMPRODUCT(CHOOSE({1,2,3,4},S255,S320,S385,S450),CHOOSE({1,2,3,4},EA483,EA483,EA483,EA483))</f>
        <v>0</v>
      </c>
      <c r="BY515" s="194">
        <f>SUMPRODUCT(CHOOSE({1,2,3,4},T255,T320,T385,T450),CHOOSE({1,2,3,4},EB483,EB483,EB483,EB483))</f>
        <v>0</v>
      </c>
      <c r="BZ515" s="194">
        <f>SUMPRODUCT(CHOOSE({1,2,3,4},U255,U320,U385,U450),CHOOSE({1,2,3,4},EC483,EC483,EC483,EC483))</f>
        <v>0</v>
      </c>
      <c r="CA515" s="194">
        <f>SUMPRODUCT(CHOOSE({1,2,3,4},V255,V320,V385,V450),CHOOSE({1,2,3,4},ED483,ED483,ED483,ED483))</f>
        <v>0</v>
      </c>
      <c r="CB515" s="194">
        <f>SUMPRODUCT(CHOOSE({1,2,3,4},W255,W320,W385,W450),CHOOSE({1,2,3,4},EE483,EE483,EE483,EE483))</f>
        <v>0</v>
      </c>
      <c r="CC515" s="194">
        <f>SUMPRODUCT(CHOOSE({1,2,3,4},X255,X320,X385,X450),CHOOSE({1,2,3,4},EF483,EF483,EF483,EF483))</f>
        <v>0</v>
      </c>
      <c r="CD515" s="194">
        <f>SUMPRODUCT(CHOOSE({1,2,3,4},Y255,Y320,Y385,Y450),CHOOSE({1,2,3,4},EG483,EG483,EG483,EG483))</f>
        <v>0</v>
      </c>
      <c r="CE515" s="194">
        <f>SUMPRODUCT(CHOOSE({1,2,3,4},Z255,Z320,Z385,Z450),CHOOSE({1,2,3,4},EH483,EH483,EH483,EH483))</f>
        <v>0</v>
      </c>
      <c r="CF515" s="194">
        <f>SUMPRODUCT(CHOOSE({1,2,3,4},AA255,AA320,AA385,AA450),CHOOSE({1,2,3,4},EI483,EI483,EI483,EI483))</f>
        <v>0</v>
      </c>
      <c r="CG515" s="194">
        <f>SUMPRODUCT(CHOOSE({1,2,3,4},AB255,AB320,AB385,AB450),CHOOSE({1,2,3,4},EJ483,EJ483,EJ483,EJ483))</f>
        <v>0</v>
      </c>
    </row>
    <row r="516" spans="1:85" x14ac:dyDescent="0.3">
      <c r="B516" s="1">
        <v>20</v>
      </c>
      <c r="C516" s="1"/>
      <c r="D516" s="155"/>
      <c r="E516" s="155"/>
      <c r="F516" s="155"/>
      <c r="G516" s="155"/>
      <c r="H516" s="155"/>
      <c r="I516" s="155"/>
      <c r="J516" s="155"/>
      <c r="K516" s="155"/>
      <c r="L516" s="155"/>
      <c r="M516" s="155"/>
      <c r="N516" s="155"/>
      <c r="O516" s="155"/>
      <c r="P516" s="155"/>
      <c r="Q516" s="155"/>
      <c r="R516" s="155"/>
      <c r="S516" s="155"/>
      <c r="T516" s="155"/>
      <c r="U516" s="155"/>
      <c r="V516" s="155"/>
      <c r="W516" s="155">
        <f t="shared" si="111"/>
        <v>0</v>
      </c>
      <c r="X516" s="155">
        <f t="shared" si="111"/>
        <v>0</v>
      </c>
      <c r="Y516" s="155">
        <f t="shared" si="111"/>
        <v>0</v>
      </c>
      <c r="Z516" s="155">
        <f t="shared" si="111"/>
        <v>0</v>
      </c>
      <c r="AA516" s="155">
        <f t="shared" si="111"/>
        <v>0</v>
      </c>
      <c r="AB516" s="155">
        <f t="shared" si="111"/>
        <v>0</v>
      </c>
      <c r="AC516" s="156"/>
      <c r="AD516" s="156"/>
      <c r="AE516" s="156"/>
      <c r="AF516" s="156"/>
      <c r="AG516" s="170">
        <f t="shared" si="109"/>
        <v>0</v>
      </c>
      <c r="AH516" s="170">
        <f t="shared" si="109"/>
        <v>0</v>
      </c>
      <c r="AI516" s="170">
        <f t="shared" si="109"/>
        <v>0</v>
      </c>
      <c r="AJ516" s="170">
        <f t="shared" si="109"/>
        <v>0</v>
      </c>
      <c r="AK516" s="170">
        <f t="shared" si="109"/>
        <v>0</v>
      </c>
      <c r="AL516" s="170">
        <f t="shared" si="109"/>
        <v>0</v>
      </c>
      <c r="AM516" s="170">
        <f t="shared" si="109"/>
        <v>0</v>
      </c>
      <c r="AN516" s="170">
        <f t="shared" si="109"/>
        <v>0</v>
      </c>
      <c r="AO516" s="170">
        <f t="shared" si="109"/>
        <v>0</v>
      </c>
      <c r="AP516" s="170">
        <f t="shared" si="109"/>
        <v>0</v>
      </c>
      <c r="AQ516" s="170">
        <f t="shared" si="109"/>
        <v>0</v>
      </c>
      <c r="AR516" s="170">
        <f t="shared" si="109"/>
        <v>0</v>
      </c>
      <c r="AS516" s="170">
        <f t="shared" si="109"/>
        <v>0</v>
      </c>
      <c r="AT516" s="170">
        <f t="shared" si="109"/>
        <v>0</v>
      </c>
      <c r="AU516" s="170">
        <f t="shared" si="109"/>
        <v>0</v>
      </c>
      <c r="AV516" s="170">
        <f t="shared" si="109"/>
        <v>0</v>
      </c>
      <c r="AW516" s="170">
        <f t="shared" si="110"/>
        <v>0</v>
      </c>
      <c r="AX516" s="170">
        <f t="shared" si="110"/>
        <v>0</v>
      </c>
      <c r="AY516" s="170">
        <f t="shared" si="110"/>
        <v>0</v>
      </c>
      <c r="AZ516" s="170">
        <f t="shared" si="110"/>
        <v>0</v>
      </c>
      <c r="BA516" s="170">
        <f t="shared" si="110"/>
        <v>0</v>
      </c>
      <c r="BB516" s="170">
        <f t="shared" si="110"/>
        <v>0</v>
      </c>
      <c r="BC516" s="170">
        <f t="shared" si="110"/>
        <v>0</v>
      </c>
      <c r="BD516" s="170">
        <f t="shared" si="110"/>
        <v>0</v>
      </c>
      <c r="BE516" s="170">
        <f t="shared" si="110"/>
        <v>0</v>
      </c>
      <c r="BF516" s="67"/>
      <c r="BG516" s="67"/>
      <c r="BH516" s="52"/>
      <c r="BI516" s="194">
        <f>SUMPRODUCT(CHOOSE({1,2,3,4},D256,D321,D386,D451),CHOOSE({1,2,3,4},DL484,DL484,DL484,DL484))</f>
        <v>0</v>
      </c>
      <c r="BJ516" s="194">
        <f>SUMPRODUCT(CHOOSE({1,2,3,4},E256,E321,E386,E451),CHOOSE({1,2,3,4},DM484,DM484,DM484,DM484))</f>
        <v>0</v>
      </c>
      <c r="BK516" s="194">
        <f>SUMPRODUCT(CHOOSE({1,2,3,4},F256,F321,F386,F451),CHOOSE({1,2,3,4},DN484,DN484,DN484,DN484))</f>
        <v>0</v>
      </c>
      <c r="BL516" s="194">
        <f>SUMPRODUCT(CHOOSE({1,2,3,4},G256,G321,G386,G451),CHOOSE({1,2,3,4},DO484,DO484,DO484,DO484))</f>
        <v>0</v>
      </c>
      <c r="BM516" s="194">
        <f>SUMPRODUCT(CHOOSE({1,2,3,4},H256,H321,H386,H451),CHOOSE({1,2,3,4},DP484,DP484,DP484,DP484))</f>
        <v>0</v>
      </c>
      <c r="BN516" s="194">
        <f>SUMPRODUCT(CHOOSE({1,2,3,4},I256,I321,I386,I451),CHOOSE({1,2,3,4},DQ484,DQ484,DQ484,DQ484))</f>
        <v>0</v>
      </c>
      <c r="BO516" s="194">
        <f>SUMPRODUCT(CHOOSE({1,2,3,4},J256,J321,J386,J451),CHOOSE({1,2,3,4},DR484,DR484,DR484,DR484))</f>
        <v>0</v>
      </c>
      <c r="BP516" s="194">
        <f>SUMPRODUCT(CHOOSE({1,2,3,4},K256,K321,K386,K451),CHOOSE({1,2,3,4},DS484,DS484,DS484,DS484))</f>
        <v>0</v>
      </c>
      <c r="BQ516" s="194">
        <f>SUMPRODUCT(CHOOSE({1,2,3,4},L256,L321,L386,L451),CHOOSE({1,2,3,4},DT484,DT484,DT484,DT484))</f>
        <v>0</v>
      </c>
      <c r="BR516" s="194">
        <f>SUMPRODUCT(CHOOSE({1,2,3,4},M256,M321,M386,M451),CHOOSE({1,2,3,4},DU484,DU484,DU484,DU484))</f>
        <v>0</v>
      </c>
      <c r="BS516" s="194">
        <f>SUMPRODUCT(CHOOSE({1,2,3,4},N256,N321,N386,N451),CHOOSE({1,2,3,4},DV484,DV484,DV484,DV484))</f>
        <v>0</v>
      </c>
      <c r="BT516" s="194">
        <f>SUMPRODUCT(CHOOSE({1,2,3,4},O256,O321,O386,O451),CHOOSE({1,2,3,4},DW484,DW484,DW484,DW484))</f>
        <v>0</v>
      </c>
      <c r="BU516" s="194">
        <f>SUMPRODUCT(CHOOSE({1,2,3,4},P256,P321,P386,P451),CHOOSE({1,2,3,4},DX484,DX484,DX484,DX484))</f>
        <v>0</v>
      </c>
      <c r="BV516" s="194">
        <f>SUMPRODUCT(CHOOSE({1,2,3,4},Q256,Q321,Q386,Q451),CHOOSE({1,2,3,4},DY484,DY484,DY484,DY484))</f>
        <v>0</v>
      </c>
      <c r="BW516" s="194">
        <f>SUMPRODUCT(CHOOSE({1,2,3,4},R256,R321,R386,R451),CHOOSE({1,2,3,4},DZ484,DZ484,DZ484,DZ484))</f>
        <v>0</v>
      </c>
      <c r="BX516" s="194">
        <f>SUMPRODUCT(CHOOSE({1,2,3,4},S256,S321,S386,S451),CHOOSE({1,2,3,4},EA484,EA484,EA484,EA484))</f>
        <v>0</v>
      </c>
      <c r="BY516" s="194">
        <f>SUMPRODUCT(CHOOSE({1,2,3,4},T256,T321,T386,T451),CHOOSE({1,2,3,4},EB484,EB484,EB484,EB484))</f>
        <v>0</v>
      </c>
      <c r="BZ516" s="194">
        <f>SUMPRODUCT(CHOOSE({1,2,3,4},U256,U321,U386,U451),CHOOSE({1,2,3,4},EC484,EC484,EC484,EC484))</f>
        <v>0</v>
      </c>
      <c r="CA516" s="194">
        <f>SUMPRODUCT(CHOOSE({1,2,3,4},V256,V321,V386,V451),CHOOSE({1,2,3,4},ED484,ED484,ED484,ED484))</f>
        <v>0</v>
      </c>
      <c r="CB516" s="194">
        <f>SUMPRODUCT(CHOOSE({1,2,3,4},W256,W321,W386,W451),CHOOSE({1,2,3,4},EE484,EE484,EE484,EE484))</f>
        <v>0</v>
      </c>
      <c r="CC516" s="194">
        <f>SUMPRODUCT(CHOOSE({1,2,3,4},X256,X321,X386,X451),CHOOSE({1,2,3,4},EF484,EF484,EF484,EF484))</f>
        <v>0</v>
      </c>
      <c r="CD516" s="194">
        <f>SUMPRODUCT(CHOOSE({1,2,3,4},Y256,Y321,Y386,Y451),CHOOSE({1,2,3,4},EG484,EG484,EG484,EG484))</f>
        <v>0</v>
      </c>
      <c r="CE516" s="194">
        <f>SUMPRODUCT(CHOOSE({1,2,3,4},Z256,Z321,Z386,Z451),CHOOSE({1,2,3,4},EH484,EH484,EH484,EH484))</f>
        <v>0</v>
      </c>
      <c r="CF516" s="194">
        <f>SUMPRODUCT(CHOOSE({1,2,3,4},AA256,AA321,AA386,AA451),CHOOSE({1,2,3,4},EI484,EI484,EI484,EI484))</f>
        <v>0</v>
      </c>
      <c r="CG516" s="194">
        <f>SUMPRODUCT(CHOOSE({1,2,3,4},AB256,AB321,AB386,AB451),CHOOSE({1,2,3,4},EJ484,EJ484,EJ484,EJ484))</f>
        <v>0</v>
      </c>
    </row>
    <row r="517" spans="1:85" x14ac:dyDescent="0.3">
      <c r="B517" s="1">
        <v>21</v>
      </c>
      <c r="C517" s="1"/>
      <c r="D517" s="155"/>
      <c r="E517" s="155"/>
      <c r="F517" s="155"/>
      <c r="G517" s="155"/>
      <c r="H517" s="155"/>
      <c r="I517" s="155"/>
      <c r="J517" s="155"/>
      <c r="K517" s="155"/>
      <c r="L517" s="155"/>
      <c r="M517" s="155"/>
      <c r="N517" s="155"/>
      <c r="O517" s="155"/>
      <c r="P517" s="155"/>
      <c r="Q517" s="155"/>
      <c r="R517" s="155"/>
      <c r="S517" s="155"/>
      <c r="T517" s="155"/>
      <c r="U517" s="155"/>
      <c r="V517" s="155"/>
      <c r="W517" s="155"/>
      <c r="X517" s="155">
        <f>(VLOOKUP(W97,BRMort,$A$4,FALSE)-1)*W161*CB485</f>
        <v>0</v>
      </c>
      <c r="Y517" s="155">
        <f>(VLOOKUP(X97,BRMort,$A$4,FALSE)-1)*X161*CC485</f>
        <v>0</v>
      </c>
      <c r="Z517" s="155">
        <f>(VLOOKUP(Y97,BRMort,$A$4,FALSE)-1)*Y161*CD485</f>
        <v>0</v>
      </c>
      <c r="AA517" s="155">
        <f>(VLOOKUP(Z97,BRMort,$A$4,FALSE)-1)*Z161*CE485</f>
        <v>0</v>
      </c>
      <c r="AB517" s="155">
        <f>(VLOOKUP(AA97,BRMort,$A$4,FALSE)-1)*AA161*CF485</f>
        <v>0</v>
      </c>
      <c r="AC517" s="156"/>
      <c r="AD517" s="156"/>
      <c r="AE517" s="156"/>
      <c r="AF517" s="156"/>
      <c r="AG517" s="170">
        <f t="shared" si="109"/>
        <v>0</v>
      </c>
      <c r="AH517" s="170">
        <f t="shared" si="109"/>
        <v>0</v>
      </c>
      <c r="AI517" s="170">
        <f t="shared" si="109"/>
        <v>0</v>
      </c>
      <c r="AJ517" s="170">
        <f t="shared" si="109"/>
        <v>0</v>
      </c>
      <c r="AK517" s="170">
        <f t="shared" si="109"/>
        <v>0</v>
      </c>
      <c r="AL517" s="170">
        <f t="shared" si="109"/>
        <v>0</v>
      </c>
      <c r="AM517" s="170">
        <f t="shared" si="109"/>
        <v>0</v>
      </c>
      <c r="AN517" s="170">
        <f t="shared" si="109"/>
        <v>0</v>
      </c>
      <c r="AO517" s="170">
        <f t="shared" si="109"/>
        <v>0</v>
      </c>
      <c r="AP517" s="170">
        <f t="shared" si="109"/>
        <v>0</v>
      </c>
      <c r="AQ517" s="170">
        <f t="shared" si="109"/>
        <v>0</v>
      </c>
      <c r="AR517" s="170">
        <f t="shared" si="109"/>
        <v>0</v>
      </c>
      <c r="AS517" s="170">
        <f t="shared" si="109"/>
        <v>0</v>
      </c>
      <c r="AT517" s="170">
        <f t="shared" si="109"/>
        <v>0</v>
      </c>
      <c r="AU517" s="170">
        <f t="shared" si="109"/>
        <v>0</v>
      </c>
      <c r="AV517" s="170">
        <f t="shared" si="109"/>
        <v>0</v>
      </c>
      <c r="AW517" s="170">
        <f t="shared" si="110"/>
        <v>0</v>
      </c>
      <c r="AX517" s="170">
        <f t="shared" si="110"/>
        <v>0</v>
      </c>
      <c r="AY517" s="170">
        <f t="shared" si="110"/>
        <v>0</v>
      </c>
      <c r="AZ517" s="170">
        <f t="shared" si="110"/>
        <v>0</v>
      </c>
      <c r="BA517" s="170">
        <f t="shared" si="110"/>
        <v>0</v>
      </c>
      <c r="BB517" s="170">
        <f t="shared" si="110"/>
        <v>0</v>
      </c>
      <c r="BC517" s="170">
        <f t="shared" si="110"/>
        <v>0</v>
      </c>
      <c r="BD517" s="170">
        <f t="shared" si="110"/>
        <v>0</v>
      </c>
      <c r="BE517" s="170">
        <f t="shared" si="110"/>
        <v>0</v>
      </c>
      <c r="BF517" s="67"/>
      <c r="BG517" s="67"/>
      <c r="BH517" s="52"/>
      <c r="BI517" s="194">
        <f>SUMPRODUCT(CHOOSE({1,2,3,4},D257,D322,D387,D452),CHOOSE({1,2,3,4},DL485,DL485,DL485,DL485))</f>
        <v>0</v>
      </c>
      <c r="BJ517" s="194">
        <f>SUMPRODUCT(CHOOSE({1,2,3,4},E257,E322,E387,E452),CHOOSE({1,2,3,4},DM485,DM485,DM485,DM485))</f>
        <v>0</v>
      </c>
      <c r="BK517" s="194">
        <f>SUMPRODUCT(CHOOSE({1,2,3,4},F257,F322,F387,F452),CHOOSE({1,2,3,4},DN485,DN485,DN485,DN485))</f>
        <v>0</v>
      </c>
      <c r="BL517" s="194">
        <f>SUMPRODUCT(CHOOSE({1,2,3,4},G257,G322,G387,G452),CHOOSE({1,2,3,4},DO485,DO485,DO485,DO485))</f>
        <v>0</v>
      </c>
      <c r="BM517" s="194">
        <f>SUMPRODUCT(CHOOSE({1,2,3,4},H257,H322,H387,H452),CHOOSE({1,2,3,4},DP485,DP485,DP485,DP485))</f>
        <v>0</v>
      </c>
      <c r="BN517" s="194">
        <f>SUMPRODUCT(CHOOSE({1,2,3,4},I257,I322,I387,I452),CHOOSE({1,2,3,4},DQ485,DQ485,DQ485,DQ485))</f>
        <v>0</v>
      </c>
      <c r="BO517" s="194">
        <f>SUMPRODUCT(CHOOSE({1,2,3,4},J257,J322,J387,J452),CHOOSE({1,2,3,4},DR485,DR485,DR485,DR485))</f>
        <v>0</v>
      </c>
      <c r="BP517" s="194">
        <f>SUMPRODUCT(CHOOSE({1,2,3,4},K257,K322,K387,K452),CHOOSE({1,2,3,4},DS485,DS485,DS485,DS485))</f>
        <v>0</v>
      </c>
      <c r="BQ517" s="194">
        <f>SUMPRODUCT(CHOOSE({1,2,3,4},L257,L322,L387,L452),CHOOSE({1,2,3,4},DT485,DT485,DT485,DT485))</f>
        <v>0</v>
      </c>
      <c r="BR517" s="194">
        <f>SUMPRODUCT(CHOOSE({1,2,3,4},M257,M322,M387,M452),CHOOSE({1,2,3,4},DU485,DU485,DU485,DU485))</f>
        <v>0</v>
      </c>
      <c r="BS517" s="194">
        <f>SUMPRODUCT(CHOOSE({1,2,3,4},N257,N322,N387,N452),CHOOSE({1,2,3,4},DV485,DV485,DV485,DV485))</f>
        <v>0</v>
      </c>
      <c r="BT517" s="194">
        <f>SUMPRODUCT(CHOOSE({1,2,3,4},O257,O322,O387,O452),CHOOSE({1,2,3,4},DW485,DW485,DW485,DW485))</f>
        <v>0</v>
      </c>
      <c r="BU517" s="194">
        <f>SUMPRODUCT(CHOOSE({1,2,3,4},P257,P322,P387,P452),CHOOSE({1,2,3,4},DX485,DX485,DX485,DX485))</f>
        <v>0</v>
      </c>
      <c r="BV517" s="194">
        <f>SUMPRODUCT(CHOOSE({1,2,3,4},Q257,Q322,Q387,Q452),CHOOSE({1,2,3,4},DY485,DY485,DY485,DY485))</f>
        <v>0</v>
      </c>
      <c r="BW517" s="194">
        <f>SUMPRODUCT(CHOOSE({1,2,3,4},R257,R322,R387,R452),CHOOSE({1,2,3,4},DZ485,DZ485,DZ485,DZ485))</f>
        <v>0</v>
      </c>
      <c r="BX517" s="194">
        <f>SUMPRODUCT(CHOOSE({1,2,3,4},S257,S322,S387,S452),CHOOSE({1,2,3,4},EA485,EA485,EA485,EA485))</f>
        <v>0</v>
      </c>
      <c r="BY517" s="194">
        <f>SUMPRODUCT(CHOOSE({1,2,3,4},T257,T322,T387,T452),CHOOSE({1,2,3,4},EB485,EB485,EB485,EB485))</f>
        <v>0</v>
      </c>
      <c r="BZ517" s="194">
        <f>SUMPRODUCT(CHOOSE({1,2,3,4},U257,U322,U387,U452),CHOOSE({1,2,3,4},EC485,EC485,EC485,EC485))</f>
        <v>0</v>
      </c>
      <c r="CA517" s="194">
        <f>SUMPRODUCT(CHOOSE({1,2,3,4},V257,V322,V387,V452),CHOOSE({1,2,3,4},ED485,ED485,ED485,ED485))</f>
        <v>0</v>
      </c>
      <c r="CB517" s="194">
        <f>SUMPRODUCT(CHOOSE({1,2,3,4},W257,W322,W387,W452),CHOOSE({1,2,3,4},EE485,EE485,EE485,EE485))</f>
        <v>0</v>
      </c>
      <c r="CC517" s="194">
        <f>SUMPRODUCT(CHOOSE({1,2,3,4},X257,X322,X387,X452),CHOOSE({1,2,3,4},EF485,EF485,EF485,EF485))</f>
        <v>0</v>
      </c>
      <c r="CD517" s="194">
        <f>SUMPRODUCT(CHOOSE({1,2,3,4},Y257,Y322,Y387,Y452),CHOOSE({1,2,3,4},EG485,EG485,EG485,EG485))</f>
        <v>0</v>
      </c>
      <c r="CE517" s="194">
        <f>SUMPRODUCT(CHOOSE({1,2,3,4},Z257,Z322,Z387,Z452),CHOOSE({1,2,3,4},EH485,EH485,EH485,EH485))</f>
        <v>0</v>
      </c>
      <c r="CF517" s="194">
        <f>SUMPRODUCT(CHOOSE({1,2,3,4},AA257,AA322,AA387,AA452),CHOOSE({1,2,3,4},EI485,EI485,EI485,EI485))</f>
        <v>0</v>
      </c>
      <c r="CG517" s="194">
        <f>SUMPRODUCT(CHOOSE({1,2,3,4},AB257,AB322,AB387,AB452),CHOOSE({1,2,3,4},EJ485,EJ485,EJ485,EJ485))</f>
        <v>0</v>
      </c>
    </row>
    <row r="518" spans="1:85" x14ac:dyDescent="0.3">
      <c r="B518" s="1">
        <v>22</v>
      </c>
      <c r="C518" s="1"/>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f>(VLOOKUP(X98,BRMort,$A$4,FALSE)-1)*X162*CC486</f>
        <v>0</v>
      </c>
      <c r="Z518" s="155">
        <f>(VLOOKUP(Y98,BRMort,$A$4,FALSE)-1)*Y162*CD486</f>
        <v>0</v>
      </c>
      <c r="AA518" s="155">
        <f>(VLOOKUP(Z98,BRMort,$A$4,FALSE)-1)*Z162*CE486</f>
        <v>0</v>
      </c>
      <c r="AB518" s="155">
        <f>(VLOOKUP(AA98,BRMort,$A$4,FALSE)-1)*AA162*CF486</f>
        <v>0</v>
      </c>
      <c r="AC518" s="156"/>
      <c r="AD518" s="156"/>
      <c r="AE518" s="156"/>
      <c r="AF518" s="156"/>
      <c r="AG518" s="170">
        <f t="shared" si="109"/>
        <v>0</v>
      </c>
      <c r="AH518" s="170">
        <f t="shared" si="109"/>
        <v>0</v>
      </c>
      <c r="AI518" s="170">
        <f t="shared" si="109"/>
        <v>0</v>
      </c>
      <c r="AJ518" s="170">
        <f t="shared" si="109"/>
        <v>0</v>
      </c>
      <c r="AK518" s="170">
        <f t="shared" si="109"/>
        <v>0</v>
      </c>
      <c r="AL518" s="170">
        <f t="shared" si="109"/>
        <v>0</v>
      </c>
      <c r="AM518" s="170">
        <f t="shared" si="109"/>
        <v>0</v>
      </c>
      <c r="AN518" s="170">
        <f t="shared" si="109"/>
        <v>0</v>
      </c>
      <c r="AO518" s="170">
        <f t="shared" si="109"/>
        <v>0</v>
      </c>
      <c r="AP518" s="170">
        <f t="shared" si="109"/>
        <v>0</v>
      </c>
      <c r="AQ518" s="170">
        <f t="shared" si="109"/>
        <v>0</v>
      </c>
      <c r="AR518" s="170">
        <f t="shared" si="109"/>
        <v>0</v>
      </c>
      <c r="AS518" s="170">
        <f t="shared" si="109"/>
        <v>0</v>
      </c>
      <c r="AT518" s="170">
        <f t="shared" si="109"/>
        <v>0</v>
      </c>
      <c r="AU518" s="170">
        <f t="shared" si="109"/>
        <v>0</v>
      </c>
      <c r="AV518" s="170">
        <f t="shared" si="109"/>
        <v>0</v>
      </c>
      <c r="AW518" s="170">
        <f t="shared" si="110"/>
        <v>0</v>
      </c>
      <c r="AX518" s="170">
        <f t="shared" si="110"/>
        <v>0</v>
      </c>
      <c r="AY518" s="170">
        <f t="shared" si="110"/>
        <v>0</v>
      </c>
      <c r="AZ518" s="170">
        <f t="shared" si="110"/>
        <v>0</v>
      </c>
      <c r="BA518" s="170">
        <f t="shared" si="110"/>
        <v>0</v>
      </c>
      <c r="BB518" s="170">
        <f t="shared" si="110"/>
        <v>0</v>
      </c>
      <c r="BC518" s="170">
        <f t="shared" si="110"/>
        <v>0</v>
      </c>
      <c r="BD518" s="170">
        <f t="shared" si="110"/>
        <v>0</v>
      </c>
      <c r="BE518" s="170">
        <f t="shared" si="110"/>
        <v>0</v>
      </c>
      <c r="BF518" s="67"/>
      <c r="BG518" s="67"/>
      <c r="BH518" s="52"/>
      <c r="BI518" s="194">
        <f>SUMPRODUCT(CHOOSE({1,2,3,4},D258,D323,D388,D453),CHOOSE({1,2,3,4},DL486,DL486,DL486,DL486))</f>
        <v>0</v>
      </c>
      <c r="BJ518" s="194">
        <f>SUMPRODUCT(CHOOSE({1,2,3,4},E258,E323,E388,E453),CHOOSE({1,2,3,4},DM486,DM486,DM486,DM486))</f>
        <v>0</v>
      </c>
      <c r="BK518" s="194">
        <f>SUMPRODUCT(CHOOSE({1,2,3,4},F258,F323,F388,F453),CHOOSE({1,2,3,4},DN486,DN486,DN486,DN486))</f>
        <v>0</v>
      </c>
      <c r="BL518" s="194">
        <f>SUMPRODUCT(CHOOSE({1,2,3,4},G258,G323,G388,G453),CHOOSE({1,2,3,4},DO486,DO486,DO486,DO486))</f>
        <v>0</v>
      </c>
      <c r="BM518" s="194">
        <f>SUMPRODUCT(CHOOSE({1,2,3,4},H258,H323,H388,H453),CHOOSE({1,2,3,4},DP486,DP486,DP486,DP486))</f>
        <v>0</v>
      </c>
      <c r="BN518" s="194">
        <f>SUMPRODUCT(CHOOSE({1,2,3,4},I258,I323,I388,I453),CHOOSE({1,2,3,4},DQ486,DQ486,DQ486,DQ486))</f>
        <v>0</v>
      </c>
      <c r="BO518" s="194">
        <f>SUMPRODUCT(CHOOSE({1,2,3,4},J258,J323,J388,J453),CHOOSE({1,2,3,4},DR486,DR486,DR486,DR486))</f>
        <v>0</v>
      </c>
      <c r="BP518" s="194">
        <f>SUMPRODUCT(CHOOSE({1,2,3,4},K258,K323,K388,K453),CHOOSE({1,2,3,4},DS486,DS486,DS486,DS486))</f>
        <v>0</v>
      </c>
      <c r="BQ518" s="194">
        <f>SUMPRODUCT(CHOOSE({1,2,3,4},L258,L323,L388,L453),CHOOSE({1,2,3,4},DT486,DT486,DT486,DT486))</f>
        <v>0</v>
      </c>
      <c r="BR518" s="194">
        <f>SUMPRODUCT(CHOOSE({1,2,3,4},M258,M323,M388,M453),CHOOSE({1,2,3,4},DU486,DU486,DU486,DU486))</f>
        <v>0</v>
      </c>
      <c r="BS518" s="194">
        <f>SUMPRODUCT(CHOOSE({1,2,3,4},N258,N323,N388,N453),CHOOSE({1,2,3,4},DV486,DV486,DV486,DV486))</f>
        <v>0</v>
      </c>
      <c r="BT518" s="194">
        <f>SUMPRODUCT(CHOOSE({1,2,3,4},O258,O323,O388,O453),CHOOSE({1,2,3,4},DW486,DW486,DW486,DW486))</f>
        <v>0</v>
      </c>
      <c r="BU518" s="194">
        <f>SUMPRODUCT(CHOOSE({1,2,3,4},P258,P323,P388,P453),CHOOSE({1,2,3,4},DX486,DX486,DX486,DX486))</f>
        <v>0</v>
      </c>
      <c r="BV518" s="194">
        <f>SUMPRODUCT(CHOOSE({1,2,3,4},Q258,Q323,Q388,Q453),CHOOSE({1,2,3,4},DY486,DY486,DY486,DY486))</f>
        <v>0</v>
      </c>
      <c r="BW518" s="194">
        <f>SUMPRODUCT(CHOOSE({1,2,3,4},R258,R323,R388,R453),CHOOSE({1,2,3,4},DZ486,DZ486,DZ486,DZ486))</f>
        <v>0</v>
      </c>
      <c r="BX518" s="194">
        <f>SUMPRODUCT(CHOOSE({1,2,3,4},S258,S323,S388,S453),CHOOSE({1,2,3,4},EA486,EA486,EA486,EA486))</f>
        <v>0</v>
      </c>
      <c r="BY518" s="194">
        <f>SUMPRODUCT(CHOOSE({1,2,3,4},T258,T323,T388,T453),CHOOSE({1,2,3,4},EB486,EB486,EB486,EB486))</f>
        <v>0</v>
      </c>
      <c r="BZ518" s="194">
        <f>SUMPRODUCT(CHOOSE({1,2,3,4},U258,U323,U388,U453),CHOOSE({1,2,3,4},EC486,EC486,EC486,EC486))</f>
        <v>0</v>
      </c>
      <c r="CA518" s="194">
        <f>SUMPRODUCT(CHOOSE({1,2,3,4},V258,V323,V388,V453),CHOOSE({1,2,3,4},ED486,ED486,ED486,ED486))</f>
        <v>0</v>
      </c>
      <c r="CB518" s="194">
        <f>SUMPRODUCT(CHOOSE({1,2,3,4},W258,W323,W388,W453),CHOOSE({1,2,3,4},EE486,EE486,EE486,EE486))</f>
        <v>0</v>
      </c>
      <c r="CC518" s="194">
        <f>SUMPRODUCT(CHOOSE({1,2,3,4},X258,X323,X388,X453),CHOOSE({1,2,3,4},EF486,EF486,EF486,EF486))</f>
        <v>0</v>
      </c>
      <c r="CD518" s="194">
        <f>SUMPRODUCT(CHOOSE({1,2,3,4},Y258,Y323,Y388,Y453),CHOOSE({1,2,3,4},EG486,EG486,EG486,EG486))</f>
        <v>0</v>
      </c>
      <c r="CE518" s="194">
        <f>SUMPRODUCT(CHOOSE({1,2,3,4},Z258,Z323,Z388,Z453),CHOOSE({1,2,3,4},EH486,EH486,EH486,EH486))</f>
        <v>0</v>
      </c>
      <c r="CF518" s="194">
        <f>SUMPRODUCT(CHOOSE({1,2,3,4},AA258,AA323,AA388,AA453),CHOOSE({1,2,3,4},EI486,EI486,EI486,EI486))</f>
        <v>0</v>
      </c>
      <c r="CG518" s="194">
        <f>SUMPRODUCT(CHOOSE({1,2,3,4},AB258,AB323,AB388,AB453),CHOOSE({1,2,3,4},EJ486,EJ486,EJ486,EJ486))</f>
        <v>0</v>
      </c>
    </row>
    <row r="519" spans="1:85" x14ac:dyDescent="0.3">
      <c r="B519" s="1">
        <v>23</v>
      </c>
      <c r="C519" s="1"/>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f>(VLOOKUP(Y99,BRMort,$A$4,FALSE)-1)*Y163*CD487</f>
        <v>0</v>
      </c>
      <c r="AA519" s="155">
        <f>(VLOOKUP(Z99,BRMort,$A$4,FALSE)-1)*Z163*CE487</f>
        <v>0</v>
      </c>
      <c r="AB519" s="155">
        <f>(VLOOKUP(AA99,BRMort,$A$4,FALSE)-1)*AA163*CF487</f>
        <v>0</v>
      </c>
      <c r="AC519" s="156"/>
      <c r="AD519" s="156"/>
      <c r="AE519" s="156"/>
      <c r="AF519" s="156"/>
      <c r="AG519" s="170">
        <f t="shared" si="109"/>
        <v>0</v>
      </c>
      <c r="AH519" s="170">
        <f t="shared" si="109"/>
        <v>0</v>
      </c>
      <c r="AI519" s="170">
        <f t="shared" si="109"/>
        <v>0</v>
      </c>
      <c r="AJ519" s="170">
        <f t="shared" si="109"/>
        <v>0</v>
      </c>
      <c r="AK519" s="170">
        <f t="shared" si="109"/>
        <v>0</v>
      </c>
      <c r="AL519" s="170">
        <f t="shared" si="109"/>
        <v>0</v>
      </c>
      <c r="AM519" s="170">
        <f t="shared" si="109"/>
        <v>0</v>
      </c>
      <c r="AN519" s="170">
        <f t="shared" si="109"/>
        <v>0</v>
      </c>
      <c r="AO519" s="170">
        <f t="shared" si="109"/>
        <v>0</v>
      </c>
      <c r="AP519" s="170">
        <f t="shared" si="109"/>
        <v>0</v>
      </c>
      <c r="AQ519" s="170">
        <f t="shared" si="109"/>
        <v>0</v>
      </c>
      <c r="AR519" s="170">
        <f t="shared" si="109"/>
        <v>0</v>
      </c>
      <c r="AS519" s="170">
        <f t="shared" si="109"/>
        <v>0</v>
      </c>
      <c r="AT519" s="170">
        <f t="shared" si="109"/>
        <v>0</v>
      </c>
      <c r="AU519" s="170">
        <f t="shared" si="109"/>
        <v>0</v>
      </c>
      <c r="AV519" s="170">
        <f t="shared" si="109"/>
        <v>0</v>
      </c>
      <c r="AW519" s="170">
        <f t="shared" si="110"/>
        <v>0</v>
      </c>
      <c r="AX519" s="170">
        <f t="shared" si="110"/>
        <v>0</v>
      </c>
      <c r="AY519" s="170">
        <f t="shared" si="110"/>
        <v>0</v>
      </c>
      <c r="AZ519" s="170">
        <f t="shared" si="110"/>
        <v>0</v>
      </c>
      <c r="BA519" s="170">
        <f t="shared" si="110"/>
        <v>0</v>
      </c>
      <c r="BB519" s="170">
        <f t="shared" si="110"/>
        <v>0</v>
      </c>
      <c r="BC519" s="170">
        <f t="shared" si="110"/>
        <v>0</v>
      </c>
      <c r="BD519" s="170">
        <f t="shared" si="110"/>
        <v>0</v>
      </c>
      <c r="BE519" s="170">
        <f t="shared" si="110"/>
        <v>0</v>
      </c>
      <c r="BF519" s="67"/>
      <c r="BG519" s="52"/>
      <c r="BH519" s="52"/>
      <c r="BI519" s="194">
        <f>SUMPRODUCT(CHOOSE({1,2,3,4},D259,D324,D389,D454),CHOOSE({1,2,3,4},DL487,DL487,DL487,DL487))</f>
        <v>0</v>
      </c>
      <c r="BJ519" s="194">
        <f>SUMPRODUCT(CHOOSE({1,2,3,4},E259,E324,E389,E454),CHOOSE({1,2,3,4},DM487,DM487,DM487,DM487))</f>
        <v>0</v>
      </c>
      <c r="BK519" s="194">
        <f>SUMPRODUCT(CHOOSE({1,2,3,4},F259,F324,F389,F454),CHOOSE({1,2,3,4},DN487,DN487,DN487,DN487))</f>
        <v>0</v>
      </c>
      <c r="BL519" s="194">
        <f>SUMPRODUCT(CHOOSE({1,2,3,4},G259,G324,G389,G454),CHOOSE({1,2,3,4},DO487,DO487,DO487,DO487))</f>
        <v>0</v>
      </c>
      <c r="BM519" s="194">
        <f>SUMPRODUCT(CHOOSE({1,2,3,4},H259,H324,H389,H454),CHOOSE({1,2,3,4},DP487,DP487,DP487,DP487))</f>
        <v>0</v>
      </c>
      <c r="BN519" s="194">
        <f>SUMPRODUCT(CHOOSE({1,2,3,4},I259,I324,I389,I454),CHOOSE({1,2,3,4},DQ487,DQ487,DQ487,DQ487))</f>
        <v>0</v>
      </c>
      <c r="BO519" s="194">
        <f>SUMPRODUCT(CHOOSE({1,2,3,4},J259,J324,J389,J454),CHOOSE({1,2,3,4},DR487,DR487,DR487,DR487))</f>
        <v>0</v>
      </c>
      <c r="BP519" s="194">
        <f>SUMPRODUCT(CHOOSE({1,2,3,4},K259,K324,K389,K454),CHOOSE({1,2,3,4},DS487,DS487,DS487,DS487))</f>
        <v>0</v>
      </c>
      <c r="BQ519" s="194">
        <f>SUMPRODUCT(CHOOSE({1,2,3,4},L259,L324,L389,L454),CHOOSE({1,2,3,4},DT487,DT487,DT487,DT487))</f>
        <v>0</v>
      </c>
      <c r="BR519" s="194">
        <f>SUMPRODUCT(CHOOSE({1,2,3,4},M259,M324,M389,M454),CHOOSE({1,2,3,4},DU487,DU487,DU487,DU487))</f>
        <v>0</v>
      </c>
      <c r="BS519" s="194">
        <f>SUMPRODUCT(CHOOSE({1,2,3,4},N259,N324,N389,N454),CHOOSE({1,2,3,4},DV487,DV487,DV487,DV487))</f>
        <v>0</v>
      </c>
      <c r="BT519" s="194">
        <f>SUMPRODUCT(CHOOSE({1,2,3,4},O259,O324,O389,O454),CHOOSE({1,2,3,4},DW487,DW487,DW487,DW487))</f>
        <v>0</v>
      </c>
      <c r="BU519" s="194">
        <f>SUMPRODUCT(CHOOSE({1,2,3,4},P259,P324,P389,P454),CHOOSE({1,2,3,4},DX487,DX487,DX487,DX487))</f>
        <v>0</v>
      </c>
      <c r="BV519" s="194">
        <f>SUMPRODUCT(CHOOSE({1,2,3,4},Q259,Q324,Q389,Q454),CHOOSE({1,2,3,4},DY487,DY487,DY487,DY487))</f>
        <v>0</v>
      </c>
      <c r="BW519" s="194">
        <f>SUMPRODUCT(CHOOSE({1,2,3,4},R259,R324,R389,R454),CHOOSE({1,2,3,4},DZ487,DZ487,DZ487,DZ487))</f>
        <v>0</v>
      </c>
      <c r="BX519" s="194">
        <f>SUMPRODUCT(CHOOSE({1,2,3,4},S259,S324,S389,S454),CHOOSE({1,2,3,4},EA487,EA487,EA487,EA487))</f>
        <v>0</v>
      </c>
      <c r="BY519" s="194">
        <f>SUMPRODUCT(CHOOSE({1,2,3,4},T259,T324,T389,T454),CHOOSE({1,2,3,4},EB487,EB487,EB487,EB487))</f>
        <v>0</v>
      </c>
      <c r="BZ519" s="194">
        <f>SUMPRODUCT(CHOOSE({1,2,3,4},U259,U324,U389,U454),CHOOSE({1,2,3,4},EC487,EC487,EC487,EC487))</f>
        <v>0</v>
      </c>
      <c r="CA519" s="194">
        <f>SUMPRODUCT(CHOOSE({1,2,3,4},V259,V324,V389,V454),CHOOSE({1,2,3,4},ED487,ED487,ED487,ED487))</f>
        <v>0</v>
      </c>
      <c r="CB519" s="194">
        <f>SUMPRODUCT(CHOOSE({1,2,3,4},W259,W324,W389,W454),CHOOSE({1,2,3,4},EE487,EE487,EE487,EE487))</f>
        <v>0</v>
      </c>
      <c r="CC519" s="194">
        <f>SUMPRODUCT(CHOOSE({1,2,3,4},X259,X324,X389,X454),CHOOSE({1,2,3,4},EF487,EF487,EF487,EF487))</f>
        <v>0</v>
      </c>
      <c r="CD519" s="194">
        <f>SUMPRODUCT(CHOOSE({1,2,3,4},Y259,Y324,Y389,Y454),CHOOSE({1,2,3,4},EG487,EG487,EG487,EG487))</f>
        <v>0</v>
      </c>
      <c r="CE519" s="194">
        <f>SUMPRODUCT(CHOOSE({1,2,3,4},Z259,Z324,Z389,Z454),CHOOSE({1,2,3,4},EH487,EH487,EH487,EH487))</f>
        <v>0</v>
      </c>
      <c r="CF519" s="194">
        <f>SUMPRODUCT(CHOOSE({1,2,3,4},AA259,AA324,AA389,AA454),CHOOSE({1,2,3,4},EI487,EI487,EI487,EI487))</f>
        <v>0</v>
      </c>
      <c r="CG519" s="194">
        <f>SUMPRODUCT(CHOOSE({1,2,3,4},AB259,AB324,AB389,AB454),CHOOSE({1,2,3,4},EJ487,EJ487,EJ487,EJ487))</f>
        <v>0</v>
      </c>
    </row>
    <row r="520" spans="1:85" x14ac:dyDescent="0.3">
      <c r="B520" s="1">
        <v>24</v>
      </c>
      <c r="C520" s="1"/>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f>(VLOOKUP(Z100,BRMort,$A$4,FALSE)-1)*Z164*CE488</f>
        <v>0</v>
      </c>
      <c r="AB520" s="155">
        <f>(VLOOKUP(AA100,BRMort,$A$4,FALSE)-1)*AA164*CF488</f>
        <v>0</v>
      </c>
      <c r="AC520" s="156"/>
      <c r="AD520" s="156"/>
      <c r="AE520" s="156"/>
      <c r="AF520" s="156"/>
      <c r="AG520" s="170">
        <f t="shared" si="109"/>
        <v>0</v>
      </c>
      <c r="AH520" s="170">
        <f t="shared" si="109"/>
        <v>0</v>
      </c>
      <c r="AI520" s="170">
        <f t="shared" si="109"/>
        <v>0</v>
      </c>
      <c r="AJ520" s="170">
        <f t="shared" si="109"/>
        <v>0</v>
      </c>
      <c r="AK520" s="170">
        <f t="shared" si="109"/>
        <v>0</v>
      </c>
      <c r="AL520" s="170">
        <f t="shared" si="109"/>
        <v>0</v>
      </c>
      <c r="AM520" s="170">
        <f t="shared" si="109"/>
        <v>0</v>
      </c>
      <c r="AN520" s="170">
        <f t="shared" si="109"/>
        <v>0</v>
      </c>
      <c r="AO520" s="170">
        <f t="shared" si="109"/>
        <v>0</v>
      </c>
      <c r="AP520" s="170">
        <f t="shared" si="109"/>
        <v>0</v>
      </c>
      <c r="AQ520" s="170">
        <f t="shared" si="109"/>
        <v>0</v>
      </c>
      <c r="AR520" s="170">
        <f t="shared" si="109"/>
        <v>0</v>
      </c>
      <c r="AS520" s="170">
        <f t="shared" si="109"/>
        <v>0</v>
      </c>
      <c r="AT520" s="170">
        <f t="shared" si="109"/>
        <v>0</v>
      </c>
      <c r="AU520" s="170">
        <f t="shared" si="109"/>
        <v>0</v>
      </c>
      <c r="AV520" s="170">
        <f t="shared" si="109"/>
        <v>0</v>
      </c>
      <c r="AW520" s="170">
        <f t="shared" si="110"/>
        <v>0</v>
      </c>
      <c r="AX520" s="170">
        <f t="shared" si="110"/>
        <v>0</v>
      </c>
      <c r="AY520" s="170">
        <f t="shared" si="110"/>
        <v>0</v>
      </c>
      <c r="AZ520" s="170">
        <f t="shared" si="110"/>
        <v>0</v>
      </c>
      <c r="BA520" s="170">
        <f t="shared" si="110"/>
        <v>0</v>
      </c>
      <c r="BB520" s="170">
        <f t="shared" si="110"/>
        <v>0</v>
      </c>
      <c r="BC520" s="170">
        <f t="shared" si="110"/>
        <v>0</v>
      </c>
      <c r="BD520" s="170">
        <f t="shared" si="110"/>
        <v>0</v>
      </c>
      <c r="BE520" s="170">
        <f t="shared" si="110"/>
        <v>0</v>
      </c>
      <c r="BF520" s="67"/>
      <c r="BG520" s="67"/>
      <c r="BH520" s="52"/>
      <c r="BI520" s="194">
        <f>SUMPRODUCT(CHOOSE({1,2,3,4},D260,D325,D390,D455),CHOOSE({1,2,3,4},DL488,DL488,DL488,DL488))</f>
        <v>0</v>
      </c>
      <c r="BJ520" s="194">
        <f>SUMPRODUCT(CHOOSE({1,2,3,4},E260,E325,E390,E455),CHOOSE({1,2,3,4},DM488,DM488,DM488,DM488))</f>
        <v>0</v>
      </c>
      <c r="BK520" s="194">
        <f>SUMPRODUCT(CHOOSE({1,2,3,4},F260,F325,F390,F455),CHOOSE({1,2,3,4},DN488,DN488,DN488,DN488))</f>
        <v>0</v>
      </c>
      <c r="BL520" s="194">
        <f>SUMPRODUCT(CHOOSE({1,2,3,4},G260,G325,G390,G455),CHOOSE({1,2,3,4},DO488,DO488,DO488,DO488))</f>
        <v>0</v>
      </c>
      <c r="BM520" s="194">
        <f>SUMPRODUCT(CHOOSE({1,2,3,4},H260,H325,H390,H455),CHOOSE({1,2,3,4},DP488,DP488,DP488,DP488))</f>
        <v>0</v>
      </c>
      <c r="BN520" s="194">
        <f>SUMPRODUCT(CHOOSE({1,2,3,4},I260,I325,I390,I455),CHOOSE({1,2,3,4},DQ488,DQ488,DQ488,DQ488))</f>
        <v>0</v>
      </c>
      <c r="BO520" s="194">
        <f>SUMPRODUCT(CHOOSE({1,2,3,4},J260,J325,J390,J455),CHOOSE({1,2,3,4},DR488,DR488,DR488,DR488))</f>
        <v>0</v>
      </c>
      <c r="BP520" s="194">
        <f>SUMPRODUCT(CHOOSE({1,2,3,4},K260,K325,K390,K455),CHOOSE({1,2,3,4},DS488,DS488,DS488,DS488))</f>
        <v>0</v>
      </c>
      <c r="BQ520" s="194">
        <f>SUMPRODUCT(CHOOSE({1,2,3,4},L260,L325,L390,L455),CHOOSE({1,2,3,4},DT488,DT488,DT488,DT488))</f>
        <v>0</v>
      </c>
      <c r="BR520" s="194">
        <f>SUMPRODUCT(CHOOSE({1,2,3,4},M260,M325,M390,M455),CHOOSE({1,2,3,4},DU488,DU488,DU488,DU488))</f>
        <v>0</v>
      </c>
      <c r="BS520" s="194">
        <f>SUMPRODUCT(CHOOSE({1,2,3,4},N260,N325,N390,N455),CHOOSE({1,2,3,4},DV488,DV488,DV488,DV488))</f>
        <v>0</v>
      </c>
      <c r="BT520" s="194">
        <f>SUMPRODUCT(CHOOSE({1,2,3,4},O260,O325,O390,O455),CHOOSE({1,2,3,4},DW488,DW488,DW488,DW488))</f>
        <v>0</v>
      </c>
      <c r="BU520" s="194">
        <f>SUMPRODUCT(CHOOSE({1,2,3,4},P260,P325,P390,P455),CHOOSE({1,2,3,4},DX488,DX488,DX488,DX488))</f>
        <v>0</v>
      </c>
      <c r="BV520" s="194">
        <f>SUMPRODUCT(CHOOSE({1,2,3,4},Q260,Q325,Q390,Q455),CHOOSE({1,2,3,4},DY488,DY488,DY488,DY488))</f>
        <v>0</v>
      </c>
      <c r="BW520" s="194">
        <f>SUMPRODUCT(CHOOSE({1,2,3,4},R260,R325,R390,R455),CHOOSE({1,2,3,4},DZ488,DZ488,DZ488,DZ488))</f>
        <v>0</v>
      </c>
      <c r="BX520" s="194">
        <f>SUMPRODUCT(CHOOSE({1,2,3,4},S260,S325,S390,S455),CHOOSE({1,2,3,4},EA488,EA488,EA488,EA488))</f>
        <v>0</v>
      </c>
      <c r="BY520" s="194">
        <f>SUMPRODUCT(CHOOSE({1,2,3,4},T260,T325,T390,T455),CHOOSE({1,2,3,4},EB488,EB488,EB488,EB488))</f>
        <v>0</v>
      </c>
      <c r="BZ520" s="194">
        <f>SUMPRODUCT(CHOOSE({1,2,3,4},U260,U325,U390,U455),CHOOSE({1,2,3,4},EC488,EC488,EC488,EC488))</f>
        <v>0</v>
      </c>
      <c r="CA520" s="194">
        <f>SUMPRODUCT(CHOOSE({1,2,3,4},V260,V325,V390,V455),CHOOSE({1,2,3,4},ED488,ED488,ED488,ED488))</f>
        <v>0</v>
      </c>
      <c r="CB520" s="194">
        <f>SUMPRODUCT(CHOOSE({1,2,3,4},W260,W325,W390,W455),CHOOSE({1,2,3,4},EE488,EE488,EE488,EE488))</f>
        <v>0</v>
      </c>
      <c r="CC520" s="194">
        <f>SUMPRODUCT(CHOOSE({1,2,3,4},X260,X325,X390,X455),CHOOSE({1,2,3,4},EF488,EF488,EF488,EF488))</f>
        <v>0</v>
      </c>
      <c r="CD520" s="194">
        <f>SUMPRODUCT(CHOOSE({1,2,3,4},Y260,Y325,Y390,Y455),CHOOSE({1,2,3,4},EG488,EG488,EG488,EG488))</f>
        <v>0</v>
      </c>
      <c r="CE520" s="194">
        <f>SUMPRODUCT(CHOOSE({1,2,3,4},Z260,Z325,Z390,Z455),CHOOSE({1,2,3,4},EH488,EH488,EH488,EH488))</f>
        <v>0</v>
      </c>
      <c r="CF520" s="194">
        <f>SUMPRODUCT(CHOOSE({1,2,3,4},AA260,AA325,AA390,AA455),CHOOSE({1,2,3,4},EI488,EI488,EI488,EI488))</f>
        <v>0</v>
      </c>
      <c r="CG520" s="194">
        <f>SUMPRODUCT(CHOOSE({1,2,3,4},AB260,AB325,AB390,AB455),CHOOSE({1,2,3,4},EJ488,EJ488,EJ488,EJ488))</f>
        <v>0</v>
      </c>
    </row>
    <row r="521" spans="1:85" x14ac:dyDescent="0.3">
      <c r="B521" s="1">
        <v>25</v>
      </c>
      <c r="C521" s="1"/>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f>(VLOOKUP(AA101,BRMort,$A$4,FALSE)-1)*AA165*CF489</f>
        <v>0</v>
      </c>
      <c r="AC521" s="156"/>
      <c r="AD521" s="156"/>
      <c r="AE521" s="156"/>
      <c r="AF521" s="156"/>
      <c r="AG521" s="170">
        <f t="shared" si="109"/>
        <v>0</v>
      </c>
      <c r="AH521" s="170">
        <f t="shared" si="109"/>
        <v>0</v>
      </c>
      <c r="AI521" s="170">
        <f t="shared" si="109"/>
        <v>0</v>
      </c>
      <c r="AJ521" s="170">
        <f t="shared" si="109"/>
        <v>0</v>
      </c>
      <c r="AK521" s="170">
        <f t="shared" si="109"/>
        <v>0</v>
      </c>
      <c r="AL521" s="170">
        <f t="shared" si="109"/>
        <v>0</v>
      </c>
      <c r="AM521" s="170">
        <f t="shared" si="109"/>
        <v>0</v>
      </c>
      <c r="AN521" s="170">
        <f t="shared" si="109"/>
        <v>0</v>
      </c>
      <c r="AO521" s="170">
        <f t="shared" si="109"/>
        <v>0</v>
      </c>
      <c r="AP521" s="170">
        <f t="shared" si="109"/>
        <v>0</v>
      </c>
      <c r="AQ521" s="170">
        <f t="shared" si="109"/>
        <v>0</v>
      </c>
      <c r="AR521" s="170">
        <f t="shared" si="109"/>
        <v>0</v>
      </c>
      <c r="AS521" s="170">
        <f t="shared" si="109"/>
        <v>0</v>
      </c>
      <c r="AT521" s="170">
        <f t="shared" si="109"/>
        <v>0</v>
      </c>
      <c r="AU521" s="170">
        <f t="shared" si="109"/>
        <v>0</v>
      </c>
      <c r="AV521" s="170">
        <f t="shared" si="109"/>
        <v>0</v>
      </c>
      <c r="AW521" s="170">
        <f t="shared" si="110"/>
        <v>0</v>
      </c>
      <c r="AX521" s="170">
        <f t="shared" si="110"/>
        <v>0</v>
      </c>
      <c r="AY521" s="170">
        <f t="shared" si="110"/>
        <v>0</v>
      </c>
      <c r="AZ521" s="170">
        <f t="shared" si="110"/>
        <v>0</v>
      </c>
      <c r="BA521" s="170">
        <f t="shared" si="110"/>
        <v>0</v>
      </c>
      <c r="BB521" s="170">
        <f t="shared" si="110"/>
        <v>0</v>
      </c>
      <c r="BC521" s="170">
        <f t="shared" si="110"/>
        <v>0</v>
      </c>
      <c r="BD521" s="170">
        <f t="shared" si="110"/>
        <v>0</v>
      </c>
      <c r="BE521" s="170">
        <f t="shared" si="110"/>
        <v>0</v>
      </c>
      <c r="BF521" s="67"/>
      <c r="BG521" s="67"/>
      <c r="BH521" s="52"/>
      <c r="BI521" s="194">
        <f>SUMPRODUCT(CHOOSE({1,2,3,4},D261,D326,D391,D456),CHOOSE({1,2,3,4},DL489,DL489,DL489,DL489))</f>
        <v>0</v>
      </c>
      <c r="BJ521" s="194">
        <f>SUMPRODUCT(CHOOSE({1,2,3,4},E261,E326,E391,E456),CHOOSE({1,2,3,4},DM489,DM489,DM489,DM489))</f>
        <v>0</v>
      </c>
      <c r="BK521" s="194">
        <f>SUMPRODUCT(CHOOSE({1,2,3,4},F261,F326,F391,F456),CHOOSE({1,2,3,4},DN489,DN489,DN489,DN489))</f>
        <v>0</v>
      </c>
      <c r="BL521" s="194">
        <f>SUMPRODUCT(CHOOSE({1,2,3,4},G261,G326,G391,G456),CHOOSE({1,2,3,4},DO489,DO489,DO489,DO489))</f>
        <v>0</v>
      </c>
      <c r="BM521" s="194">
        <f>SUMPRODUCT(CHOOSE({1,2,3,4},H261,H326,H391,H456),CHOOSE({1,2,3,4},DP489,DP489,DP489,DP489))</f>
        <v>0</v>
      </c>
      <c r="BN521" s="194">
        <f>SUMPRODUCT(CHOOSE({1,2,3,4},I261,I326,I391,I456),CHOOSE({1,2,3,4},DQ489,DQ489,DQ489,DQ489))</f>
        <v>0</v>
      </c>
      <c r="BO521" s="194">
        <f>SUMPRODUCT(CHOOSE({1,2,3,4},J261,J326,J391,J456),CHOOSE({1,2,3,4},DR489,DR489,DR489,DR489))</f>
        <v>0</v>
      </c>
      <c r="BP521" s="194">
        <f>SUMPRODUCT(CHOOSE({1,2,3,4},K261,K326,K391,K456),CHOOSE({1,2,3,4},DS489,DS489,DS489,DS489))</f>
        <v>0</v>
      </c>
      <c r="BQ521" s="194">
        <f>SUMPRODUCT(CHOOSE({1,2,3,4},L261,L326,L391,L456),CHOOSE({1,2,3,4},DT489,DT489,DT489,DT489))</f>
        <v>0</v>
      </c>
      <c r="BR521" s="194">
        <f>SUMPRODUCT(CHOOSE({1,2,3,4},M261,M326,M391,M456),CHOOSE({1,2,3,4},DU489,DU489,DU489,DU489))</f>
        <v>0</v>
      </c>
      <c r="BS521" s="194">
        <f>SUMPRODUCT(CHOOSE({1,2,3,4},N261,N326,N391,N456),CHOOSE({1,2,3,4},DV489,DV489,DV489,DV489))</f>
        <v>0</v>
      </c>
      <c r="BT521" s="194">
        <f>SUMPRODUCT(CHOOSE({1,2,3,4},O261,O326,O391,O456),CHOOSE({1,2,3,4},DW489,DW489,DW489,DW489))</f>
        <v>0</v>
      </c>
      <c r="BU521" s="194">
        <f>SUMPRODUCT(CHOOSE({1,2,3,4},P261,P326,P391,P456),CHOOSE({1,2,3,4},DX489,DX489,DX489,DX489))</f>
        <v>0</v>
      </c>
      <c r="BV521" s="194">
        <f>SUMPRODUCT(CHOOSE({1,2,3,4},Q261,Q326,Q391,Q456),CHOOSE({1,2,3,4},DY489,DY489,DY489,DY489))</f>
        <v>0</v>
      </c>
      <c r="BW521" s="194">
        <f>SUMPRODUCT(CHOOSE({1,2,3,4},R261,R326,R391,R456),CHOOSE({1,2,3,4},DZ489,DZ489,DZ489,DZ489))</f>
        <v>0</v>
      </c>
      <c r="BX521" s="194">
        <f>SUMPRODUCT(CHOOSE({1,2,3,4},S261,S326,S391,S456),CHOOSE({1,2,3,4},EA489,EA489,EA489,EA489))</f>
        <v>0</v>
      </c>
      <c r="BY521" s="194">
        <f>SUMPRODUCT(CHOOSE({1,2,3,4},T261,T326,T391,T456),CHOOSE({1,2,3,4},EB489,EB489,EB489,EB489))</f>
        <v>0</v>
      </c>
      <c r="BZ521" s="194">
        <f>SUMPRODUCT(CHOOSE({1,2,3,4},U261,U326,U391,U456),CHOOSE({1,2,3,4},EC489,EC489,EC489,EC489))</f>
        <v>0</v>
      </c>
      <c r="CA521" s="194">
        <f>SUMPRODUCT(CHOOSE({1,2,3,4},V261,V326,V391,V456),CHOOSE({1,2,3,4},ED489,ED489,ED489,ED489))</f>
        <v>0</v>
      </c>
      <c r="CB521" s="194">
        <f>SUMPRODUCT(CHOOSE({1,2,3,4},W261,W326,W391,W456),CHOOSE({1,2,3,4},EE489,EE489,EE489,EE489))</f>
        <v>0</v>
      </c>
      <c r="CC521" s="194">
        <f>SUMPRODUCT(CHOOSE({1,2,3,4},X261,X326,X391,X456),CHOOSE({1,2,3,4},EF489,EF489,EF489,EF489))</f>
        <v>0</v>
      </c>
      <c r="CD521" s="194">
        <f>SUMPRODUCT(CHOOSE({1,2,3,4},Y261,Y326,Y391,Y456),CHOOSE({1,2,3,4},EG489,EG489,EG489,EG489))</f>
        <v>0</v>
      </c>
      <c r="CE521" s="194">
        <f>SUMPRODUCT(CHOOSE({1,2,3,4},Z261,Z326,Z391,Z456),CHOOSE({1,2,3,4},EH489,EH489,EH489,EH489))</f>
        <v>0</v>
      </c>
      <c r="CF521" s="194">
        <f>SUMPRODUCT(CHOOSE({1,2,3,4},AA261,AA326,AA391,AA456),CHOOSE({1,2,3,4},EI489,EI489,EI489,EI489))</f>
        <v>0</v>
      </c>
      <c r="CG521" s="194">
        <f>SUMPRODUCT(CHOOSE({1,2,3,4},AB261,AB326,AB391,AB456),CHOOSE({1,2,3,4},EJ489,EJ489,EJ489,EJ489))</f>
        <v>0</v>
      </c>
    </row>
    <row r="522" spans="1:85" x14ac:dyDescent="0.3">
      <c r="B522" s="34" t="s">
        <v>157</v>
      </c>
      <c r="C522" s="12"/>
      <c r="D522" s="66">
        <f>SUM(D497:D521)</f>
        <v>0</v>
      </c>
      <c r="E522" s="66">
        <f t="shared" ref="E522:AB522" si="112">SUM(E497:E521)</f>
        <v>9.0319849043451351E-3</v>
      </c>
      <c r="F522" s="66">
        <f t="shared" si="112"/>
        <v>1.7739288773051282E-2</v>
      </c>
      <c r="G522" s="66">
        <f t="shared" si="112"/>
        <v>2.612493789669652E-2</v>
      </c>
      <c r="H522" s="66">
        <f t="shared" si="112"/>
        <v>3.418793404153881E-2</v>
      </c>
      <c r="I522" s="66">
        <f t="shared" si="112"/>
        <v>4.6400050399929019E-2</v>
      </c>
      <c r="J522" s="66">
        <f t="shared" si="112"/>
        <v>5.8142075807017864E-2</v>
      </c>
      <c r="K522" s="66">
        <f t="shared" si="112"/>
        <v>6.9413589962494249E-2</v>
      </c>
      <c r="L522" s="66">
        <f t="shared" si="112"/>
        <v>8.0219422089351455E-2</v>
      </c>
      <c r="M522" s="66">
        <f t="shared" si="112"/>
        <v>9.0557359430511353E-2</v>
      </c>
      <c r="N522" s="66">
        <f t="shared" si="112"/>
        <v>0.10013319150869994</v>
      </c>
      <c r="O522" s="66">
        <f t="shared" si="112"/>
        <v>0.10921467530097574</v>
      </c>
      <c r="P522" s="66">
        <f t="shared" si="112"/>
        <v>0.11779051206603662</v>
      </c>
      <c r="Q522" s="66">
        <f t="shared" si="112"/>
        <v>0.12586904245319191</v>
      </c>
      <c r="R522" s="66">
        <f t="shared" si="112"/>
        <v>0.13341765220170204</v>
      </c>
      <c r="S522" s="66">
        <f t="shared" si="112"/>
        <v>0.14414616742975181</v>
      </c>
      <c r="T522" s="66">
        <f t="shared" si="112"/>
        <v>0.15413445077114837</v>
      </c>
      <c r="U522" s="66">
        <f t="shared" si="112"/>
        <v>0.16337850267813775</v>
      </c>
      <c r="V522" s="66">
        <f t="shared" si="112"/>
        <v>0.17188349223807078</v>
      </c>
      <c r="W522" s="66">
        <f t="shared" si="112"/>
        <v>0.17966264328279119</v>
      </c>
      <c r="X522" s="66">
        <f t="shared" si="112"/>
        <v>0.18901616356953485</v>
      </c>
      <c r="Y522" s="66">
        <f t="shared" si="112"/>
        <v>0.19734901271779526</v>
      </c>
      <c r="Z522" s="66">
        <f t="shared" si="112"/>
        <v>0.20455194667259621</v>
      </c>
      <c r="AA522" s="66">
        <f t="shared" si="112"/>
        <v>0.21078140435604684</v>
      </c>
      <c r="AB522" s="66">
        <f t="shared" si="112"/>
        <v>0.21594371868514792</v>
      </c>
      <c r="AC522" s="12"/>
      <c r="BH522" s="66">
        <f>SUM(BH497:BH521)</f>
        <v>0</v>
      </c>
      <c r="BI522" s="66">
        <f t="shared" ref="BI522:CG522" si="113">SUM(BI497:BI521)</f>
        <v>0</v>
      </c>
      <c r="BJ522" s="66">
        <f t="shared" si="113"/>
        <v>6.0734656168039173E-5</v>
      </c>
      <c r="BK522" s="66">
        <f t="shared" si="113"/>
        <v>2.2305779561165222E-4</v>
      </c>
      <c r="BL522" s="66">
        <f t="shared" si="113"/>
        <v>4.6290054676485705E-4</v>
      </c>
      <c r="BM522" s="66">
        <f t="shared" si="113"/>
        <v>7.6059002215905281E-4</v>
      </c>
      <c r="BN522" s="66">
        <f t="shared" si="113"/>
        <v>1.3077200224831586E-3</v>
      </c>
      <c r="BO522" s="66">
        <f t="shared" si="113"/>
        <v>1.9531569015471427E-3</v>
      </c>
      <c r="BP522" s="66">
        <f t="shared" si="113"/>
        <v>2.6739379657511912E-3</v>
      </c>
      <c r="BQ522" s="66">
        <f t="shared" si="113"/>
        <v>3.460280681033598E-3</v>
      </c>
      <c r="BR522" s="66">
        <f t="shared" si="113"/>
        <v>4.3056734085014535E-3</v>
      </c>
      <c r="BS522" s="66">
        <f t="shared" si="113"/>
        <v>6.3632650581745623E-3</v>
      </c>
      <c r="BT522" s="66">
        <f t="shared" si="113"/>
        <v>8.5062223652854606E-3</v>
      </c>
      <c r="BU522" s="66">
        <f t="shared" si="113"/>
        <v>1.06752399185685E-2</v>
      </c>
      <c r="BV522" s="66">
        <f t="shared" si="113"/>
        <v>1.2932575967641073E-2</v>
      </c>
      <c r="BW522" s="66">
        <f t="shared" si="113"/>
        <v>1.512553344629195E-2</v>
      </c>
      <c r="BX522" s="66">
        <f t="shared" si="113"/>
        <v>1.8484590304665354E-2</v>
      </c>
      <c r="BY522" s="66">
        <f t="shared" si="113"/>
        <v>2.1947779375771911E-2</v>
      </c>
      <c r="BZ522" s="66">
        <f t="shared" si="113"/>
        <v>2.5468308059406457E-2</v>
      </c>
      <c r="CA522" s="66">
        <f t="shared" si="113"/>
        <v>2.8999992180061052E-2</v>
      </c>
      <c r="CB522" s="66">
        <f t="shared" si="113"/>
        <v>2.9675136482184648E-2</v>
      </c>
      <c r="CC522" s="66">
        <f t="shared" si="113"/>
        <v>3.6936797219051971E-2</v>
      </c>
      <c r="CD522" s="66">
        <f t="shared" si="113"/>
        <v>4.4245012717195095E-2</v>
      </c>
      <c r="CE522" s="66">
        <f t="shared" si="113"/>
        <v>5.0818437022560552E-2</v>
      </c>
      <c r="CF522" s="66">
        <f t="shared" si="113"/>
        <v>5.7382089329400261E-2</v>
      </c>
      <c r="CG522" s="66">
        <f t="shared" si="113"/>
        <v>6.395906635186413E-2</v>
      </c>
    </row>
    <row r="523" spans="1:85" x14ac:dyDescent="0.3">
      <c r="B523" s="34" t="s">
        <v>158</v>
      </c>
      <c r="C523" s="12"/>
      <c r="D523" s="66">
        <f>SUM($D522:D522)</f>
        <v>0</v>
      </c>
      <c r="E523" s="66">
        <f>SUM($D522:E522)</f>
        <v>9.0319849043451351E-3</v>
      </c>
      <c r="F523" s="66">
        <f>SUM($D522:F522)</f>
        <v>2.6771273677396415E-2</v>
      </c>
      <c r="G523" s="66">
        <f>SUM($D522:G522)</f>
        <v>5.2896211574092938E-2</v>
      </c>
      <c r="H523" s="66">
        <f>SUM($D522:H522)</f>
        <v>8.7084145615631742E-2</v>
      </c>
      <c r="I523" s="66">
        <f>SUM($D522:I522)</f>
        <v>0.13348419601556077</v>
      </c>
      <c r="J523" s="66">
        <f>SUM($D522:J522)</f>
        <v>0.19162627182257863</v>
      </c>
      <c r="K523" s="66">
        <f>SUM($D522:K522)</f>
        <v>0.26103986178507288</v>
      </c>
      <c r="L523" s="66">
        <f>SUM($D522:L522)</f>
        <v>0.34125928387442434</v>
      </c>
      <c r="M523" s="66">
        <f>SUM($D522:M522)</f>
        <v>0.43181664330493569</v>
      </c>
      <c r="N523" s="66">
        <f>SUM($D522:N522)</f>
        <v>0.53194983481363567</v>
      </c>
      <c r="O523" s="66">
        <f>SUM($D522:O522)</f>
        <v>0.6411645101146114</v>
      </c>
      <c r="P523" s="66">
        <f>SUM($D522:P522)</f>
        <v>0.75895502218064803</v>
      </c>
      <c r="Q523" s="66">
        <f>SUM($D522:Q522)</f>
        <v>0.88482406463383989</v>
      </c>
      <c r="R523" s="66">
        <f>SUM($D522:R522)</f>
        <v>1.018241716835542</v>
      </c>
      <c r="S523" s="66">
        <f>SUM($D522:S522)</f>
        <v>1.1623878842652937</v>
      </c>
      <c r="T523" s="66">
        <f>SUM($D522:T522)</f>
        <v>1.3165223350364421</v>
      </c>
      <c r="U523" s="66">
        <f>SUM($D522:U522)</f>
        <v>1.4799008377145799</v>
      </c>
      <c r="V523" s="66">
        <f>SUM($D522:V522)</f>
        <v>1.6517843299526507</v>
      </c>
      <c r="W523" s="66">
        <f>SUM($D522:W522)</f>
        <v>1.8314469732354419</v>
      </c>
      <c r="X523" s="66">
        <f>SUM($D522:X522)</f>
        <v>2.0204631368049766</v>
      </c>
      <c r="Y523" s="66">
        <f>SUM($D522:Y522)</f>
        <v>2.2178121495227718</v>
      </c>
      <c r="Z523" s="66">
        <f>SUM($D522:Z522)</f>
        <v>2.4223640961953681</v>
      </c>
      <c r="AA523" s="66">
        <f>SUM($D522:AA522)</f>
        <v>2.6331455005514148</v>
      </c>
      <c r="AB523" s="66">
        <f>SUM($D522:AB522)</f>
        <v>2.8490892192365629</v>
      </c>
      <c r="AC523" s="12"/>
    </row>
    <row r="524" spans="1:85" x14ac:dyDescent="0.3">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85" x14ac:dyDescent="0.3">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8" spans="1:85" s="14" customFormat="1" x14ac:dyDescent="0.3">
      <c r="A528" s="14" t="s">
        <v>74</v>
      </c>
      <c r="AF528" s="13"/>
      <c r="BH528" s="13"/>
    </row>
    <row r="529" spans="1:85" x14ac:dyDescent="0.3">
      <c r="A529" s="1"/>
      <c r="C529" s="1"/>
    </row>
    <row r="530" spans="1:85" x14ac:dyDescent="0.3">
      <c r="A530" s="1"/>
      <c r="C530" s="1" t="s">
        <v>13</v>
      </c>
      <c r="AF530" s="1"/>
      <c r="BH530" s="1"/>
    </row>
    <row r="531" spans="1:85" x14ac:dyDescent="0.3">
      <c r="C531" s="1">
        <v>0</v>
      </c>
      <c r="D531" s="1">
        <v>1</v>
      </c>
      <c r="E531" s="1">
        <v>2</v>
      </c>
      <c r="F531" s="1">
        <v>3</v>
      </c>
      <c r="G531" s="1">
        <v>4</v>
      </c>
      <c r="H531" s="1">
        <v>5</v>
      </c>
      <c r="I531" s="1">
        <v>6</v>
      </c>
      <c r="J531" s="1">
        <v>7</v>
      </c>
      <c r="K531" s="1">
        <v>8</v>
      </c>
      <c r="L531" s="1">
        <v>9</v>
      </c>
      <c r="M531" s="1">
        <v>10</v>
      </c>
      <c r="N531" s="1">
        <v>11</v>
      </c>
      <c r="O531" s="1">
        <v>12</v>
      </c>
      <c r="P531" s="1">
        <v>13</v>
      </c>
      <c r="Q531" s="1">
        <v>14</v>
      </c>
      <c r="R531" s="1">
        <v>15</v>
      </c>
      <c r="S531" s="1">
        <v>16</v>
      </c>
      <c r="T531" s="1">
        <v>17</v>
      </c>
      <c r="U531" s="1">
        <v>18</v>
      </c>
      <c r="V531" s="1">
        <v>19</v>
      </c>
      <c r="W531" s="1">
        <v>20</v>
      </c>
      <c r="X531" s="1">
        <v>21</v>
      </c>
      <c r="Y531" s="1">
        <v>22</v>
      </c>
      <c r="Z531" s="1">
        <v>23</v>
      </c>
      <c r="AA531" s="1">
        <v>24</v>
      </c>
      <c r="AB531" s="1">
        <v>25</v>
      </c>
      <c r="AC531" s="52"/>
      <c r="AD531" s="52"/>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row>
    <row r="532" spans="1:85" x14ac:dyDescent="0.3">
      <c r="A532" s="9" t="s">
        <v>12</v>
      </c>
      <c r="B532" s="1">
        <v>1</v>
      </c>
      <c r="C532" s="1"/>
      <c r="D532" s="169">
        <f t="shared" ref="D532:D548" si="114">D237+D302+D367+D432+D497</f>
        <v>0</v>
      </c>
      <c r="E532" s="169">
        <f t="shared" ref="E532:AB543" si="115">E237+E302+E367+E432+E497</f>
        <v>3.739009450534625E-2</v>
      </c>
      <c r="F532" s="169">
        <f t="shared" si="115"/>
        <v>7.0668933410488813E-2</v>
      </c>
      <c r="G532" s="169">
        <f t="shared" si="115"/>
        <v>0.10054738695329214</v>
      </c>
      <c r="H532" s="169">
        <f t="shared" si="115"/>
        <v>0.12738692316773137</v>
      </c>
      <c r="I532" s="169">
        <f t="shared" si="115"/>
        <v>0.16411527306181156</v>
      </c>
      <c r="J532" s="169">
        <f t="shared" si="115"/>
        <v>0.19796303641405394</v>
      </c>
      <c r="K532" s="169">
        <f t="shared" si="115"/>
        <v>0.22911539718975041</v>
      </c>
      <c r="L532" s="169">
        <f t="shared" si="115"/>
        <v>0.25826259033690457</v>
      </c>
      <c r="M532" s="169">
        <f t="shared" si="115"/>
        <v>0.28585303989373834</v>
      </c>
      <c r="N532" s="169">
        <f t="shared" si="115"/>
        <v>0.35974462594676565</v>
      </c>
      <c r="O532" s="169">
        <f t="shared" si="115"/>
        <v>0.4254100030333493</v>
      </c>
      <c r="P532" s="169">
        <f t="shared" si="115"/>
        <v>0.48310056789174505</v>
      </c>
      <c r="Q532" s="169">
        <f t="shared" si="115"/>
        <v>0.536755054857875</v>
      </c>
      <c r="R532" s="169">
        <f t="shared" si="115"/>
        <v>0.58276617623076299</v>
      </c>
      <c r="S532" s="169">
        <f t="shared" si="115"/>
        <v>0.6475471960437218</v>
      </c>
      <c r="T532" s="169">
        <f t="shared" si="115"/>
        <v>0.70718897385815116</v>
      </c>
      <c r="U532" s="169">
        <f t="shared" si="115"/>
        <v>0.76179226843801073</v>
      </c>
      <c r="V532" s="169">
        <f t="shared" si="115"/>
        <v>0.81139097705095131</v>
      </c>
      <c r="W532" s="169">
        <f t="shared" si="115"/>
        <v>0.79724488501347324</v>
      </c>
      <c r="X532" s="169">
        <f t="shared" si="115"/>
        <v>0.9092766124548487</v>
      </c>
      <c r="Y532" s="169">
        <f t="shared" si="115"/>
        <v>1.0104839471929647</v>
      </c>
      <c r="Z532" s="169">
        <f t="shared" si="115"/>
        <v>1.0892263784212939</v>
      </c>
      <c r="AA532" s="169">
        <f t="shared" si="115"/>
        <v>1.1611823923419773</v>
      </c>
      <c r="AB532" s="169">
        <f t="shared" si="115"/>
        <v>1.2277117575259575</v>
      </c>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row>
    <row r="533" spans="1:85" x14ac:dyDescent="0.3">
      <c r="B533" s="1">
        <v>2</v>
      </c>
      <c r="C533" s="1"/>
      <c r="D533" s="169">
        <f t="shared" si="114"/>
        <v>0</v>
      </c>
      <c r="E533" s="169">
        <f t="shared" ref="E533:S533" si="116">E238+E303+E368+E433+E498</f>
        <v>0</v>
      </c>
      <c r="F533" s="169">
        <f t="shared" si="116"/>
        <v>0</v>
      </c>
      <c r="G533" s="169">
        <f t="shared" si="116"/>
        <v>0</v>
      </c>
      <c r="H533" s="169">
        <f t="shared" si="116"/>
        <v>0</v>
      </c>
      <c r="I533" s="169">
        <f t="shared" si="116"/>
        <v>0</v>
      </c>
      <c r="J533" s="169">
        <f t="shared" si="116"/>
        <v>0</v>
      </c>
      <c r="K533" s="169">
        <f t="shared" si="116"/>
        <v>0</v>
      </c>
      <c r="L533" s="169">
        <f t="shared" si="116"/>
        <v>0</v>
      </c>
      <c r="M533" s="169">
        <f t="shared" si="116"/>
        <v>0</v>
      </c>
      <c r="N533" s="169">
        <f t="shared" si="116"/>
        <v>0</v>
      </c>
      <c r="O533" s="169">
        <f t="shared" si="116"/>
        <v>0</v>
      </c>
      <c r="P533" s="169">
        <f t="shared" si="116"/>
        <v>0</v>
      </c>
      <c r="Q533" s="169">
        <f t="shared" si="116"/>
        <v>0</v>
      </c>
      <c r="R533" s="169">
        <f t="shared" si="116"/>
        <v>0</v>
      </c>
      <c r="S533" s="169">
        <f t="shared" si="116"/>
        <v>0</v>
      </c>
      <c r="T533" s="169">
        <f t="shared" si="115"/>
        <v>0</v>
      </c>
      <c r="U533" s="169">
        <f t="shared" si="115"/>
        <v>0</v>
      </c>
      <c r="V533" s="169">
        <f t="shared" si="115"/>
        <v>0</v>
      </c>
      <c r="W533" s="169">
        <f t="shared" si="115"/>
        <v>0</v>
      </c>
      <c r="X533" s="169">
        <f t="shared" si="115"/>
        <v>0</v>
      </c>
      <c r="Y533" s="169">
        <f t="shared" si="115"/>
        <v>0</v>
      </c>
      <c r="Z533" s="169">
        <f t="shared" si="115"/>
        <v>0</v>
      </c>
      <c r="AA533" s="169">
        <f t="shared" si="115"/>
        <v>0</v>
      </c>
      <c r="AB533" s="169">
        <f t="shared" si="115"/>
        <v>0</v>
      </c>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row>
    <row r="534" spans="1:85" x14ac:dyDescent="0.3">
      <c r="B534" s="1">
        <v>3</v>
      </c>
      <c r="C534" s="1"/>
      <c r="D534" s="169">
        <f t="shared" si="114"/>
        <v>0</v>
      </c>
      <c r="E534" s="169">
        <f t="shared" si="115"/>
        <v>0</v>
      </c>
      <c r="F534" s="169">
        <f t="shared" si="115"/>
        <v>0</v>
      </c>
      <c r="G534" s="169">
        <f t="shared" si="115"/>
        <v>0</v>
      </c>
      <c r="H534" s="169">
        <f t="shared" si="115"/>
        <v>0</v>
      </c>
      <c r="I534" s="169">
        <f t="shared" si="115"/>
        <v>0</v>
      </c>
      <c r="J534" s="169">
        <f t="shared" si="115"/>
        <v>0</v>
      </c>
      <c r="K534" s="169">
        <f t="shared" si="115"/>
        <v>0</v>
      </c>
      <c r="L534" s="169">
        <f t="shared" si="115"/>
        <v>0</v>
      </c>
      <c r="M534" s="169">
        <f t="shared" si="115"/>
        <v>0</v>
      </c>
      <c r="N534" s="169">
        <f t="shared" si="115"/>
        <v>0</v>
      </c>
      <c r="O534" s="169">
        <f t="shared" si="115"/>
        <v>0</v>
      </c>
      <c r="P534" s="169">
        <f t="shared" si="115"/>
        <v>0</v>
      </c>
      <c r="Q534" s="169">
        <f t="shared" si="115"/>
        <v>0</v>
      </c>
      <c r="R534" s="169">
        <f t="shared" si="115"/>
        <v>0</v>
      </c>
      <c r="S534" s="169">
        <f t="shared" si="115"/>
        <v>0</v>
      </c>
      <c r="T534" s="169">
        <f t="shared" si="115"/>
        <v>0</v>
      </c>
      <c r="U534" s="169">
        <f t="shared" si="115"/>
        <v>0</v>
      </c>
      <c r="V534" s="169">
        <f t="shared" si="115"/>
        <v>0</v>
      </c>
      <c r="W534" s="169">
        <f t="shared" si="115"/>
        <v>0</v>
      </c>
      <c r="X534" s="169">
        <f t="shared" si="115"/>
        <v>0</v>
      </c>
      <c r="Y534" s="169">
        <f t="shared" si="115"/>
        <v>0</v>
      </c>
      <c r="Z534" s="169">
        <f t="shared" si="115"/>
        <v>0</v>
      </c>
      <c r="AA534" s="169">
        <f t="shared" si="115"/>
        <v>0</v>
      </c>
      <c r="AB534" s="169">
        <f t="shared" si="115"/>
        <v>0</v>
      </c>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row>
    <row r="535" spans="1:85" x14ac:dyDescent="0.3">
      <c r="B535" s="1">
        <v>4</v>
      </c>
      <c r="C535" s="1"/>
      <c r="D535" s="169">
        <f t="shared" si="114"/>
        <v>0</v>
      </c>
      <c r="E535" s="169">
        <f t="shared" si="115"/>
        <v>0</v>
      </c>
      <c r="F535" s="169">
        <f t="shared" si="115"/>
        <v>0</v>
      </c>
      <c r="G535" s="169">
        <f t="shared" si="115"/>
        <v>0</v>
      </c>
      <c r="H535" s="169">
        <f t="shared" si="115"/>
        <v>0</v>
      </c>
      <c r="I535" s="169">
        <f t="shared" si="115"/>
        <v>0</v>
      </c>
      <c r="J535" s="169">
        <f t="shared" si="115"/>
        <v>0</v>
      </c>
      <c r="K535" s="169">
        <f t="shared" si="115"/>
        <v>0</v>
      </c>
      <c r="L535" s="169">
        <f t="shared" si="115"/>
        <v>0</v>
      </c>
      <c r="M535" s="169">
        <f t="shared" si="115"/>
        <v>0</v>
      </c>
      <c r="N535" s="169">
        <f t="shared" si="115"/>
        <v>0</v>
      </c>
      <c r="O535" s="169">
        <f t="shared" si="115"/>
        <v>0</v>
      </c>
      <c r="P535" s="169">
        <f t="shared" si="115"/>
        <v>0</v>
      </c>
      <c r="Q535" s="169">
        <f t="shared" si="115"/>
        <v>0</v>
      </c>
      <c r="R535" s="169">
        <f t="shared" si="115"/>
        <v>0</v>
      </c>
      <c r="S535" s="169">
        <f t="shared" si="115"/>
        <v>0</v>
      </c>
      <c r="T535" s="169">
        <f t="shared" si="115"/>
        <v>0</v>
      </c>
      <c r="U535" s="169">
        <f t="shared" si="115"/>
        <v>0</v>
      </c>
      <c r="V535" s="169">
        <f t="shared" si="115"/>
        <v>0</v>
      </c>
      <c r="W535" s="169">
        <f t="shared" si="115"/>
        <v>0</v>
      </c>
      <c r="X535" s="169">
        <f t="shared" si="115"/>
        <v>0</v>
      </c>
      <c r="Y535" s="169">
        <f t="shared" si="115"/>
        <v>0</v>
      </c>
      <c r="Z535" s="169">
        <f t="shared" si="115"/>
        <v>0</v>
      </c>
      <c r="AA535" s="169">
        <f t="shared" si="115"/>
        <v>0</v>
      </c>
      <c r="AB535" s="169">
        <f t="shared" si="115"/>
        <v>0</v>
      </c>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row>
    <row r="536" spans="1:85" x14ac:dyDescent="0.3">
      <c r="B536" s="1">
        <v>5</v>
      </c>
      <c r="C536" s="1"/>
      <c r="D536" s="169">
        <f t="shared" si="114"/>
        <v>0</v>
      </c>
      <c r="E536" s="169">
        <f t="shared" si="115"/>
        <v>0</v>
      </c>
      <c r="F536" s="169">
        <f t="shared" si="115"/>
        <v>0</v>
      </c>
      <c r="G536" s="169">
        <f t="shared" si="115"/>
        <v>0</v>
      </c>
      <c r="H536" s="169">
        <f t="shared" si="115"/>
        <v>0</v>
      </c>
      <c r="I536" s="169">
        <f t="shared" si="115"/>
        <v>0</v>
      </c>
      <c r="J536" s="169">
        <f t="shared" si="115"/>
        <v>0</v>
      </c>
      <c r="K536" s="169">
        <f t="shared" si="115"/>
        <v>0</v>
      </c>
      <c r="L536" s="169">
        <f t="shared" si="115"/>
        <v>0</v>
      </c>
      <c r="M536" s="169">
        <f t="shared" si="115"/>
        <v>0</v>
      </c>
      <c r="N536" s="169">
        <f t="shared" si="115"/>
        <v>0</v>
      </c>
      <c r="O536" s="169">
        <f t="shared" si="115"/>
        <v>0</v>
      </c>
      <c r="P536" s="169">
        <f t="shared" si="115"/>
        <v>0</v>
      </c>
      <c r="Q536" s="169">
        <f t="shared" si="115"/>
        <v>0</v>
      </c>
      <c r="R536" s="169">
        <f t="shared" si="115"/>
        <v>0</v>
      </c>
      <c r="S536" s="169">
        <f t="shared" si="115"/>
        <v>0</v>
      </c>
      <c r="T536" s="169">
        <f t="shared" si="115"/>
        <v>0</v>
      </c>
      <c r="U536" s="169">
        <f t="shared" si="115"/>
        <v>0</v>
      </c>
      <c r="V536" s="169">
        <f t="shared" si="115"/>
        <v>0</v>
      </c>
      <c r="W536" s="169">
        <f t="shared" si="115"/>
        <v>0</v>
      </c>
      <c r="X536" s="169">
        <f t="shared" si="115"/>
        <v>0</v>
      </c>
      <c r="Y536" s="169">
        <f t="shared" si="115"/>
        <v>0</v>
      </c>
      <c r="Z536" s="169">
        <f t="shared" si="115"/>
        <v>0</v>
      </c>
      <c r="AA536" s="169">
        <f t="shared" si="115"/>
        <v>0</v>
      </c>
      <c r="AB536" s="169">
        <f t="shared" si="115"/>
        <v>0</v>
      </c>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row>
    <row r="537" spans="1:85" x14ac:dyDescent="0.3">
      <c r="B537" s="1">
        <v>6</v>
      </c>
      <c r="C537" s="1"/>
      <c r="D537" s="169">
        <f t="shared" si="114"/>
        <v>0</v>
      </c>
      <c r="E537" s="169">
        <f t="shared" si="115"/>
        <v>0</v>
      </c>
      <c r="F537" s="169">
        <f t="shared" si="115"/>
        <v>0</v>
      </c>
      <c r="G537" s="169">
        <f t="shared" si="115"/>
        <v>0</v>
      </c>
      <c r="H537" s="169">
        <f t="shared" si="115"/>
        <v>0</v>
      </c>
      <c r="I537" s="169">
        <f t="shared" si="115"/>
        <v>0</v>
      </c>
      <c r="J537" s="169">
        <f t="shared" si="115"/>
        <v>0</v>
      </c>
      <c r="K537" s="169">
        <f t="shared" si="115"/>
        <v>0</v>
      </c>
      <c r="L537" s="169">
        <f t="shared" si="115"/>
        <v>0</v>
      </c>
      <c r="M537" s="169">
        <f t="shared" si="115"/>
        <v>0</v>
      </c>
      <c r="N537" s="169">
        <f t="shared" si="115"/>
        <v>0</v>
      </c>
      <c r="O537" s="169">
        <f t="shared" si="115"/>
        <v>0</v>
      </c>
      <c r="P537" s="169">
        <f t="shared" si="115"/>
        <v>0</v>
      </c>
      <c r="Q537" s="169">
        <f t="shared" si="115"/>
        <v>0</v>
      </c>
      <c r="R537" s="169">
        <f t="shared" si="115"/>
        <v>0</v>
      </c>
      <c r="S537" s="169">
        <f t="shared" si="115"/>
        <v>0</v>
      </c>
      <c r="T537" s="169">
        <f t="shared" si="115"/>
        <v>0</v>
      </c>
      <c r="U537" s="169">
        <f t="shared" si="115"/>
        <v>0</v>
      </c>
      <c r="V537" s="169">
        <f t="shared" si="115"/>
        <v>0</v>
      </c>
      <c r="W537" s="169">
        <f t="shared" si="115"/>
        <v>0</v>
      </c>
      <c r="X537" s="169">
        <f t="shared" si="115"/>
        <v>0</v>
      </c>
      <c r="Y537" s="169">
        <f t="shared" si="115"/>
        <v>0</v>
      </c>
      <c r="Z537" s="169">
        <f t="shared" si="115"/>
        <v>0</v>
      </c>
      <c r="AA537" s="169">
        <f t="shared" si="115"/>
        <v>0</v>
      </c>
      <c r="AB537" s="169">
        <f t="shared" si="115"/>
        <v>0</v>
      </c>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row>
    <row r="538" spans="1:85" x14ac:dyDescent="0.3">
      <c r="B538" s="1">
        <v>7</v>
      </c>
      <c r="C538" s="1"/>
      <c r="D538" s="169">
        <f t="shared" si="114"/>
        <v>0</v>
      </c>
      <c r="E538" s="169">
        <f t="shared" si="115"/>
        <v>0</v>
      </c>
      <c r="F538" s="169">
        <f t="shared" si="115"/>
        <v>0</v>
      </c>
      <c r="G538" s="169">
        <f t="shared" si="115"/>
        <v>0</v>
      </c>
      <c r="H538" s="169">
        <f t="shared" si="115"/>
        <v>0</v>
      </c>
      <c r="I538" s="169">
        <f t="shared" si="115"/>
        <v>0</v>
      </c>
      <c r="J538" s="169">
        <f t="shared" si="115"/>
        <v>0</v>
      </c>
      <c r="K538" s="169">
        <f t="shared" si="115"/>
        <v>0</v>
      </c>
      <c r="L538" s="169">
        <f t="shared" si="115"/>
        <v>0</v>
      </c>
      <c r="M538" s="169">
        <f t="shared" si="115"/>
        <v>0</v>
      </c>
      <c r="N538" s="169">
        <f t="shared" si="115"/>
        <v>0</v>
      </c>
      <c r="O538" s="169">
        <f t="shared" si="115"/>
        <v>0</v>
      </c>
      <c r="P538" s="169">
        <f t="shared" si="115"/>
        <v>0</v>
      </c>
      <c r="Q538" s="169">
        <f t="shared" si="115"/>
        <v>0</v>
      </c>
      <c r="R538" s="169">
        <f t="shared" si="115"/>
        <v>0</v>
      </c>
      <c r="S538" s="169">
        <f t="shared" si="115"/>
        <v>0</v>
      </c>
      <c r="T538" s="169">
        <f t="shared" si="115"/>
        <v>0</v>
      </c>
      <c r="U538" s="169">
        <f t="shared" si="115"/>
        <v>0</v>
      </c>
      <c r="V538" s="169">
        <f t="shared" si="115"/>
        <v>0</v>
      </c>
      <c r="W538" s="169">
        <f t="shared" si="115"/>
        <v>0</v>
      </c>
      <c r="X538" s="169">
        <f t="shared" si="115"/>
        <v>0</v>
      </c>
      <c r="Y538" s="169">
        <f t="shared" si="115"/>
        <v>0</v>
      </c>
      <c r="Z538" s="169">
        <f t="shared" si="115"/>
        <v>0</v>
      </c>
      <c r="AA538" s="169">
        <f t="shared" si="115"/>
        <v>0</v>
      </c>
      <c r="AB538" s="169">
        <f t="shared" si="115"/>
        <v>0</v>
      </c>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row>
    <row r="539" spans="1:85" x14ac:dyDescent="0.3">
      <c r="B539" s="1">
        <v>8</v>
      </c>
      <c r="C539" s="1"/>
      <c r="D539" s="169">
        <f t="shared" si="114"/>
        <v>0</v>
      </c>
      <c r="E539" s="169">
        <f t="shared" si="115"/>
        <v>0</v>
      </c>
      <c r="F539" s="169">
        <f t="shared" si="115"/>
        <v>0</v>
      </c>
      <c r="G539" s="169">
        <f t="shared" si="115"/>
        <v>0</v>
      </c>
      <c r="H539" s="169">
        <f t="shared" si="115"/>
        <v>0</v>
      </c>
      <c r="I539" s="169">
        <f t="shared" si="115"/>
        <v>0</v>
      </c>
      <c r="J539" s="169">
        <f t="shared" si="115"/>
        <v>0</v>
      </c>
      <c r="K539" s="169">
        <f t="shared" si="115"/>
        <v>0</v>
      </c>
      <c r="L539" s="169">
        <f t="shared" si="115"/>
        <v>0</v>
      </c>
      <c r="M539" s="169">
        <f t="shared" si="115"/>
        <v>0</v>
      </c>
      <c r="N539" s="169">
        <f t="shared" si="115"/>
        <v>0</v>
      </c>
      <c r="O539" s="169">
        <f t="shared" si="115"/>
        <v>0</v>
      </c>
      <c r="P539" s="169">
        <f t="shared" si="115"/>
        <v>0</v>
      </c>
      <c r="Q539" s="169">
        <f t="shared" si="115"/>
        <v>0</v>
      </c>
      <c r="R539" s="169">
        <f t="shared" si="115"/>
        <v>0</v>
      </c>
      <c r="S539" s="169">
        <f t="shared" si="115"/>
        <v>0</v>
      </c>
      <c r="T539" s="169">
        <f t="shared" si="115"/>
        <v>0</v>
      </c>
      <c r="U539" s="169">
        <f t="shared" si="115"/>
        <v>0</v>
      </c>
      <c r="V539" s="169">
        <f t="shared" si="115"/>
        <v>0</v>
      </c>
      <c r="W539" s="169">
        <f t="shared" si="115"/>
        <v>0</v>
      </c>
      <c r="X539" s="169">
        <f t="shared" si="115"/>
        <v>0</v>
      </c>
      <c r="Y539" s="169">
        <f t="shared" si="115"/>
        <v>0</v>
      </c>
      <c r="Z539" s="169">
        <f t="shared" si="115"/>
        <v>0</v>
      </c>
      <c r="AA539" s="169">
        <f t="shared" si="115"/>
        <v>0</v>
      </c>
      <c r="AB539" s="169">
        <f t="shared" si="115"/>
        <v>0</v>
      </c>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row>
    <row r="540" spans="1:85" x14ac:dyDescent="0.3">
      <c r="B540" s="1">
        <v>9</v>
      </c>
      <c r="C540" s="1"/>
      <c r="D540" s="169">
        <f t="shared" si="114"/>
        <v>0</v>
      </c>
      <c r="E540" s="169">
        <f t="shared" si="115"/>
        <v>0</v>
      </c>
      <c r="F540" s="169">
        <f t="shared" si="115"/>
        <v>0</v>
      </c>
      <c r="G540" s="169">
        <f t="shared" si="115"/>
        <v>0</v>
      </c>
      <c r="H540" s="169">
        <f t="shared" si="115"/>
        <v>0</v>
      </c>
      <c r="I540" s="169">
        <f t="shared" si="115"/>
        <v>0</v>
      </c>
      <c r="J540" s="169">
        <f t="shared" si="115"/>
        <v>0</v>
      </c>
      <c r="K540" s="169">
        <f t="shared" si="115"/>
        <v>0</v>
      </c>
      <c r="L540" s="169">
        <f t="shared" si="115"/>
        <v>0</v>
      </c>
      <c r="M540" s="169">
        <f t="shared" si="115"/>
        <v>0</v>
      </c>
      <c r="N540" s="169">
        <f t="shared" si="115"/>
        <v>0</v>
      </c>
      <c r="O540" s="169">
        <f t="shared" si="115"/>
        <v>0</v>
      </c>
      <c r="P540" s="169">
        <f t="shared" si="115"/>
        <v>0</v>
      </c>
      <c r="Q540" s="169">
        <f t="shared" si="115"/>
        <v>0</v>
      </c>
      <c r="R540" s="169">
        <f t="shared" si="115"/>
        <v>0</v>
      </c>
      <c r="S540" s="169">
        <f t="shared" si="115"/>
        <v>0</v>
      </c>
      <c r="T540" s="169">
        <f t="shared" si="115"/>
        <v>0</v>
      </c>
      <c r="U540" s="169">
        <f t="shared" si="115"/>
        <v>0</v>
      </c>
      <c r="V540" s="169">
        <f t="shared" si="115"/>
        <v>0</v>
      </c>
      <c r="W540" s="169">
        <f t="shared" si="115"/>
        <v>0</v>
      </c>
      <c r="X540" s="169">
        <f t="shared" si="115"/>
        <v>0</v>
      </c>
      <c r="Y540" s="169">
        <f t="shared" si="115"/>
        <v>0</v>
      </c>
      <c r="Z540" s="169">
        <f t="shared" si="115"/>
        <v>0</v>
      </c>
      <c r="AA540" s="169">
        <f t="shared" si="115"/>
        <v>0</v>
      </c>
      <c r="AB540" s="169">
        <f t="shared" si="115"/>
        <v>0</v>
      </c>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row>
    <row r="541" spans="1:85" x14ac:dyDescent="0.3">
      <c r="B541" s="1">
        <v>10</v>
      </c>
      <c r="C541" s="1"/>
      <c r="D541" s="169">
        <f t="shared" si="114"/>
        <v>0</v>
      </c>
      <c r="E541" s="169">
        <f t="shared" si="115"/>
        <v>0</v>
      </c>
      <c r="F541" s="169">
        <f t="shared" si="115"/>
        <v>0</v>
      </c>
      <c r="G541" s="169">
        <f t="shared" si="115"/>
        <v>0</v>
      </c>
      <c r="H541" s="169">
        <f t="shared" si="115"/>
        <v>0</v>
      </c>
      <c r="I541" s="169">
        <f t="shared" si="115"/>
        <v>0</v>
      </c>
      <c r="J541" s="169">
        <f t="shared" si="115"/>
        <v>0</v>
      </c>
      <c r="K541" s="169">
        <f t="shared" si="115"/>
        <v>0</v>
      </c>
      <c r="L541" s="169">
        <f t="shared" si="115"/>
        <v>0</v>
      </c>
      <c r="M541" s="169">
        <f t="shared" si="115"/>
        <v>0</v>
      </c>
      <c r="N541" s="169">
        <f t="shared" si="115"/>
        <v>0</v>
      </c>
      <c r="O541" s="169">
        <f t="shared" si="115"/>
        <v>0</v>
      </c>
      <c r="P541" s="169">
        <f t="shared" si="115"/>
        <v>0</v>
      </c>
      <c r="Q541" s="169">
        <f t="shared" si="115"/>
        <v>0</v>
      </c>
      <c r="R541" s="169">
        <f t="shared" si="115"/>
        <v>0</v>
      </c>
      <c r="S541" s="169">
        <f t="shared" si="115"/>
        <v>0</v>
      </c>
      <c r="T541" s="169">
        <f t="shared" si="115"/>
        <v>0</v>
      </c>
      <c r="U541" s="169">
        <f t="shared" si="115"/>
        <v>0</v>
      </c>
      <c r="V541" s="169">
        <f t="shared" si="115"/>
        <v>0</v>
      </c>
      <c r="W541" s="169">
        <f t="shared" si="115"/>
        <v>0</v>
      </c>
      <c r="X541" s="169">
        <f t="shared" si="115"/>
        <v>0</v>
      </c>
      <c r="Y541" s="169">
        <f t="shared" si="115"/>
        <v>0</v>
      </c>
      <c r="Z541" s="169">
        <f t="shared" si="115"/>
        <v>0</v>
      </c>
      <c r="AA541" s="169">
        <f t="shared" si="115"/>
        <v>0</v>
      </c>
      <c r="AB541" s="169">
        <f t="shared" si="115"/>
        <v>0</v>
      </c>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row>
    <row r="542" spans="1:85" x14ac:dyDescent="0.3">
      <c r="B542" s="1">
        <v>11</v>
      </c>
      <c r="C542" s="1"/>
      <c r="D542" s="169">
        <f t="shared" si="114"/>
        <v>0</v>
      </c>
      <c r="E542" s="169">
        <f t="shared" si="115"/>
        <v>0</v>
      </c>
      <c r="F542" s="169">
        <f t="shared" si="115"/>
        <v>0</v>
      </c>
      <c r="G542" s="169">
        <f t="shared" si="115"/>
        <v>0</v>
      </c>
      <c r="H542" s="169">
        <f t="shared" si="115"/>
        <v>0</v>
      </c>
      <c r="I542" s="169">
        <f t="shared" si="115"/>
        <v>0</v>
      </c>
      <c r="J542" s="169">
        <f t="shared" si="115"/>
        <v>0</v>
      </c>
      <c r="K542" s="169">
        <f t="shared" si="115"/>
        <v>0</v>
      </c>
      <c r="L542" s="169">
        <f t="shared" si="115"/>
        <v>0</v>
      </c>
      <c r="M542" s="169">
        <f t="shared" si="115"/>
        <v>0</v>
      </c>
      <c r="N542" s="169">
        <f t="shared" si="115"/>
        <v>0</v>
      </c>
      <c r="O542" s="169">
        <f t="shared" si="115"/>
        <v>0</v>
      </c>
      <c r="P542" s="169">
        <f t="shared" si="115"/>
        <v>0</v>
      </c>
      <c r="Q542" s="169">
        <f t="shared" si="115"/>
        <v>0</v>
      </c>
      <c r="R542" s="169">
        <f t="shared" si="115"/>
        <v>0</v>
      </c>
      <c r="S542" s="169">
        <f t="shared" si="115"/>
        <v>0</v>
      </c>
      <c r="T542" s="169">
        <f t="shared" si="115"/>
        <v>0</v>
      </c>
      <c r="U542" s="169">
        <f t="shared" si="115"/>
        <v>0</v>
      </c>
      <c r="V542" s="169">
        <f t="shared" si="115"/>
        <v>0</v>
      </c>
      <c r="W542" s="169">
        <f t="shared" si="115"/>
        <v>0</v>
      </c>
      <c r="X542" s="169">
        <f t="shared" si="115"/>
        <v>0</v>
      </c>
      <c r="Y542" s="169">
        <f t="shared" si="115"/>
        <v>0</v>
      </c>
      <c r="Z542" s="169">
        <f t="shared" si="115"/>
        <v>0</v>
      </c>
      <c r="AA542" s="169">
        <f t="shared" si="115"/>
        <v>0</v>
      </c>
      <c r="AB542" s="169">
        <f t="shared" si="115"/>
        <v>0</v>
      </c>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row>
    <row r="543" spans="1:85" x14ac:dyDescent="0.3">
      <c r="B543" s="1">
        <v>12</v>
      </c>
      <c r="C543" s="1"/>
      <c r="D543" s="169">
        <f t="shared" si="114"/>
        <v>0</v>
      </c>
      <c r="E543" s="169">
        <f t="shared" si="115"/>
        <v>0</v>
      </c>
      <c r="F543" s="169">
        <f t="shared" si="115"/>
        <v>0</v>
      </c>
      <c r="G543" s="169">
        <f t="shared" si="115"/>
        <v>0</v>
      </c>
      <c r="H543" s="169">
        <f t="shared" si="115"/>
        <v>0</v>
      </c>
      <c r="I543" s="169">
        <f t="shared" si="115"/>
        <v>0</v>
      </c>
      <c r="J543" s="169">
        <f t="shared" si="115"/>
        <v>0</v>
      </c>
      <c r="K543" s="169">
        <f t="shared" ref="E543:AB553" si="117">K248+K313+K378+K443+K508</f>
        <v>0</v>
      </c>
      <c r="L543" s="169">
        <f t="shared" si="117"/>
        <v>0</v>
      </c>
      <c r="M543" s="169">
        <f t="shared" si="117"/>
        <v>0</v>
      </c>
      <c r="N543" s="169">
        <f t="shared" si="117"/>
        <v>0</v>
      </c>
      <c r="O543" s="169">
        <f t="shared" si="117"/>
        <v>0</v>
      </c>
      <c r="P543" s="169">
        <f t="shared" si="117"/>
        <v>0</v>
      </c>
      <c r="Q543" s="169">
        <f t="shared" si="117"/>
        <v>0</v>
      </c>
      <c r="R543" s="169">
        <f t="shared" si="117"/>
        <v>0</v>
      </c>
      <c r="S543" s="169">
        <f t="shared" si="117"/>
        <v>0</v>
      </c>
      <c r="T543" s="169">
        <f t="shared" si="117"/>
        <v>0</v>
      </c>
      <c r="U543" s="169">
        <f t="shared" si="117"/>
        <v>0</v>
      </c>
      <c r="V543" s="169">
        <f t="shared" si="117"/>
        <v>0</v>
      </c>
      <c r="W543" s="169">
        <f t="shared" si="117"/>
        <v>0</v>
      </c>
      <c r="X543" s="169">
        <f t="shared" si="117"/>
        <v>0</v>
      </c>
      <c r="Y543" s="169">
        <f t="shared" si="117"/>
        <v>0</v>
      </c>
      <c r="Z543" s="169">
        <f t="shared" si="117"/>
        <v>0</v>
      </c>
      <c r="AA543" s="169">
        <f t="shared" si="117"/>
        <v>0</v>
      </c>
      <c r="AB543" s="169">
        <f t="shared" si="117"/>
        <v>0</v>
      </c>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row>
    <row r="544" spans="1:85" x14ac:dyDescent="0.3">
      <c r="B544" s="1">
        <v>13</v>
      </c>
      <c r="C544" s="1"/>
      <c r="D544" s="169">
        <f t="shared" si="114"/>
        <v>0</v>
      </c>
      <c r="E544" s="169">
        <f t="shared" si="117"/>
        <v>0</v>
      </c>
      <c r="F544" s="169">
        <f t="shared" si="117"/>
        <v>0</v>
      </c>
      <c r="G544" s="169">
        <f t="shared" si="117"/>
        <v>0</v>
      </c>
      <c r="H544" s="169">
        <f t="shared" si="117"/>
        <v>0</v>
      </c>
      <c r="I544" s="169">
        <f t="shared" si="117"/>
        <v>0</v>
      </c>
      <c r="J544" s="169">
        <f t="shared" si="117"/>
        <v>0</v>
      </c>
      <c r="K544" s="169">
        <f t="shared" si="117"/>
        <v>0</v>
      </c>
      <c r="L544" s="169">
        <f t="shared" si="117"/>
        <v>0</v>
      </c>
      <c r="M544" s="169">
        <f t="shared" si="117"/>
        <v>0</v>
      </c>
      <c r="N544" s="169">
        <f t="shared" si="117"/>
        <v>0</v>
      </c>
      <c r="O544" s="169">
        <f t="shared" si="117"/>
        <v>0</v>
      </c>
      <c r="P544" s="169">
        <f t="shared" si="117"/>
        <v>0</v>
      </c>
      <c r="Q544" s="169">
        <f t="shared" si="117"/>
        <v>0</v>
      </c>
      <c r="R544" s="169">
        <f t="shared" si="117"/>
        <v>0</v>
      </c>
      <c r="S544" s="169">
        <f t="shared" si="117"/>
        <v>0</v>
      </c>
      <c r="T544" s="169">
        <f t="shared" si="117"/>
        <v>0</v>
      </c>
      <c r="U544" s="169">
        <f t="shared" si="117"/>
        <v>0</v>
      </c>
      <c r="V544" s="169">
        <f t="shared" si="117"/>
        <v>0</v>
      </c>
      <c r="W544" s="169">
        <f t="shared" si="117"/>
        <v>0</v>
      </c>
      <c r="X544" s="169">
        <f t="shared" si="117"/>
        <v>0</v>
      </c>
      <c r="Y544" s="169">
        <f t="shared" si="117"/>
        <v>0</v>
      </c>
      <c r="Z544" s="169">
        <f t="shared" si="117"/>
        <v>0</v>
      </c>
      <c r="AA544" s="169">
        <f t="shared" si="117"/>
        <v>0</v>
      </c>
      <c r="AB544" s="169">
        <f t="shared" si="117"/>
        <v>0</v>
      </c>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row>
    <row r="545" spans="2:85" x14ac:dyDescent="0.3">
      <c r="B545" s="1">
        <v>14</v>
      </c>
      <c r="C545" s="1"/>
      <c r="D545" s="169">
        <f t="shared" si="114"/>
        <v>0</v>
      </c>
      <c r="E545" s="169">
        <f t="shared" si="117"/>
        <v>0</v>
      </c>
      <c r="F545" s="169">
        <f t="shared" si="117"/>
        <v>0</v>
      </c>
      <c r="G545" s="169">
        <f t="shared" si="117"/>
        <v>0</v>
      </c>
      <c r="H545" s="169">
        <f t="shared" si="117"/>
        <v>0</v>
      </c>
      <c r="I545" s="169">
        <f t="shared" si="117"/>
        <v>0</v>
      </c>
      <c r="J545" s="169">
        <f t="shared" si="117"/>
        <v>0</v>
      </c>
      <c r="K545" s="169">
        <f t="shared" si="117"/>
        <v>0</v>
      </c>
      <c r="L545" s="169">
        <f t="shared" si="117"/>
        <v>0</v>
      </c>
      <c r="M545" s="169">
        <f t="shared" si="117"/>
        <v>0</v>
      </c>
      <c r="N545" s="169">
        <f t="shared" si="117"/>
        <v>0</v>
      </c>
      <c r="O545" s="169">
        <f t="shared" si="117"/>
        <v>0</v>
      </c>
      <c r="P545" s="169">
        <f t="shared" si="117"/>
        <v>0</v>
      </c>
      <c r="Q545" s="169">
        <f t="shared" si="117"/>
        <v>0</v>
      </c>
      <c r="R545" s="169">
        <f t="shared" si="117"/>
        <v>0</v>
      </c>
      <c r="S545" s="169">
        <f t="shared" si="117"/>
        <v>0</v>
      </c>
      <c r="T545" s="169">
        <f t="shared" si="117"/>
        <v>0</v>
      </c>
      <c r="U545" s="169">
        <f t="shared" si="117"/>
        <v>0</v>
      </c>
      <c r="V545" s="169">
        <f t="shared" si="117"/>
        <v>0</v>
      </c>
      <c r="W545" s="169">
        <f t="shared" si="117"/>
        <v>0</v>
      </c>
      <c r="X545" s="169">
        <f t="shared" si="117"/>
        <v>0</v>
      </c>
      <c r="Y545" s="169">
        <f t="shared" si="117"/>
        <v>0</v>
      </c>
      <c r="Z545" s="169">
        <f t="shared" si="117"/>
        <v>0</v>
      </c>
      <c r="AA545" s="169">
        <f t="shared" si="117"/>
        <v>0</v>
      </c>
      <c r="AB545" s="169">
        <f t="shared" si="117"/>
        <v>0</v>
      </c>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row>
    <row r="546" spans="2:85" x14ac:dyDescent="0.3">
      <c r="B546" s="1">
        <v>15</v>
      </c>
      <c r="C546" s="1"/>
      <c r="D546" s="169">
        <f t="shared" si="114"/>
        <v>0</v>
      </c>
      <c r="E546" s="169">
        <f t="shared" si="117"/>
        <v>0</v>
      </c>
      <c r="F546" s="169">
        <f t="shared" si="117"/>
        <v>0</v>
      </c>
      <c r="G546" s="169">
        <f t="shared" si="117"/>
        <v>0</v>
      </c>
      <c r="H546" s="169">
        <f t="shared" si="117"/>
        <v>0</v>
      </c>
      <c r="I546" s="169">
        <f t="shared" si="117"/>
        <v>0</v>
      </c>
      <c r="J546" s="169">
        <f t="shared" si="117"/>
        <v>0</v>
      </c>
      <c r="K546" s="169">
        <f t="shared" si="117"/>
        <v>0</v>
      </c>
      <c r="L546" s="169">
        <f t="shared" si="117"/>
        <v>0</v>
      </c>
      <c r="M546" s="169">
        <f t="shared" si="117"/>
        <v>0</v>
      </c>
      <c r="N546" s="169">
        <f t="shared" si="117"/>
        <v>0</v>
      </c>
      <c r="O546" s="169">
        <f t="shared" si="117"/>
        <v>0</v>
      </c>
      <c r="P546" s="169">
        <f t="shared" si="117"/>
        <v>0</v>
      </c>
      <c r="Q546" s="169">
        <f t="shared" si="117"/>
        <v>0</v>
      </c>
      <c r="R546" s="169">
        <f t="shared" si="117"/>
        <v>0</v>
      </c>
      <c r="S546" s="169">
        <f t="shared" si="117"/>
        <v>0</v>
      </c>
      <c r="T546" s="169">
        <f t="shared" si="117"/>
        <v>0</v>
      </c>
      <c r="U546" s="169">
        <f t="shared" si="117"/>
        <v>0</v>
      </c>
      <c r="V546" s="169">
        <f t="shared" si="117"/>
        <v>0</v>
      </c>
      <c r="W546" s="169">
        <f t="shared" si="117"/>
        <v>0</v>
      </c>
      <c r="X546" s="169">
        <f t="shared" si="117"/>
        <v>0</v>
      </c>
      <c r="Y546" s="169">
        <f t="shared" si="117"/>
        <v>0</v>
      </c>
      <c r="Z546" s="169">
        <f t="shared" si="117"/>
        <v>0</v>
      </c>
      <c r="AA546" s="169">
        <f t="shared" si="117"/>
        <v>0</v>
      </c>
      <c r="AB546" s="169">
        <f t="shared" si="117"/>
        <v>0</v>
      </c>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row>
    <row r="547" spans="2:85" x14ac:dyDescent="0.3">
      <c r="B547" s="1">
        <v>16</v>
      </c>
      <c r="C547" s="1"/>
      <c r="D547" s="169">
        <f t="shared" si="114"/>
        <v>0</v>
      </c>
      <c r="E547" s="169">
        <f t="shared" si="117"/>
        <v>0</v>
      </c>
      <c r="F547" s="169">
        <f t="shared" si="117"/>
        <v>0</v>
      </c>
      <c r="G547" s="169">
        <f t="shared" si="117"/>
        <v>0</v>
      </c>
      <c r="H547" s="169">
        <f t="shared" si="117"/>
        <v>0</v>
      </c>
      <c r="I547" s="169">
        <f t="shared" si="117"/>
        <v>0</v>
      </c>
      <c r="J547" s="169">
        <f t="shared" si="117"/>
        <v>0</v>
      </c>
      <c r="K547" s="169">
        <f t="shared" si="117"/>
        <v>0</v>
      </c>
      <c r="L547" s="169">
        <f t="shared" si="117"/>
        <v>0</v>
      </c>
      <c r="M547" s="169">
        <f t="shared" si="117"/>
        <v>0</v>
      </c>
      <c r="N547" s="169">
        <f t="shared" si="117"/>
        <v>0</v>
      </c>
      <c r="O547" s="169">
        <f t="shared" si="117"/>
        <v>0</v>
      </c>
      <c r="P547" s="169">
        <f t="shared" si="117"/>
        <v>0</v>
      </c>
      <c r="Q547" s="169">
        <f t="shared" si="117"/>
        <v>0</v>
      </c>
      <c r="R547" s="169">
        <f t="shared" si="117"/>
        <v>0</v>
      </c>
      <c r="S547" s="169">
        <f t="shared" si="117"/>
        <v>0</v>
      </c>
      <c r="T547" s="169">
        <f t="shared" si="117"/>
        <v>0</v>
      </c>
      <c r="U547" s="169">
        <f t="shared" si="117"/>
        <v>0</v>
      </c>
      <c r="V547" s="169">
        <f t="shared" si="117"/>
        <v>0</v>
      </c>
      <c r="W547" s="169">
        <f t="shared" si="117"/>
        <v>0</v>
      </c>
      <c r="X547" s="169">
        <f t="shared" si="117"/>
        <v>0</v>
      </c>
      <c r="Y547" s="169">
        <f t="shared" si="117"/>
        <v>0</v>
      </c>
      <c r="Z547" s="169">
        <f t="shared" si="117"/>
        <v>0</v>
      </c>
      <c r="AA547" s="169">
        <f t="shared" si="117"/>
        <v>0</v>
      </c>
      <c r="AB547" s="169">
        <f t="shared" si="117"/>
        <v>0</v>
      </c>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row>
    <row r="548" spans="2:85" x14ac:dyDescent="0.3">
      <c r="B548" s="1">
        <v>17</v>
      </c>
      <c r="C548" s="1"/>
      <c r="D548" s="169">
        <f t="shared" si="114"/>
        <v>0</v>
      </c>
      <c r="E548" s="169">
        <f t="shared" si="117"/>
        <v>0</v>
      </c>
      <c r="F548" s="169">
        <f t="shared" si="117"/>
        <v>0</v>
      </c>
      <c r="G548" s="169">
        <f t="shared" si="117"/>
        <v>0</v>
      </c>
      <c r="H548" s="169">
        <f t="shared" si="117"/>
        <v>0</v>
      </c>
      <c r="I548" s="169">
        <f t="shared" si="117"/>
        <v>0</v>
      </c>
      <c r="J548" s="169">
        <f t="shared" si="117"/>
        <v>0</v>
      </c>
      <c r="K548" s="169">
        <f t="shared" si="117"/>
        <v>0</v>
      </c>
      <c r="L548" s="169">
        <f t="shared" si="117"/>
        <v>0</v>
      </c>
      <c r="M548" s="169">
        <f t="shared" si="117"/>
        <v>0</v>
      </c>
      <c r="N548" s="169">
        <f t="shared" si="117"/>
        <v>0</v>
      </c>
      <c r="O548" s="169">
        <f t="shared" si="117"/>
        <v>0</v>
      </c>
      <c r="P548" s="169">
        <f t="shared" si="117"/>
        <v>0</v>
      </c>
      <c r="Q548" s="169">
        <f t="shared" si="117"/>
        <v>0</v>
      </c>
      <c r="R548" s="169">
        <f t="shared" si="117"/>
        <v>0</v>
      </c>
      <c r="S548" s="169">
        <f t="shared" si="117"/>
        <v>0</v>
      </c>
      <c r="T548" s="169">
        <f t="shared" si="117"/>
        <v>0</v>
      </c>
      <c r="U548" s="169">
        <f t="shared" si="117"/>
        <v>0</v>
      </c>
      <c r="V548" s="169">
        <f t="shared" si="117"/>
        <v>0</v>
      </c>
      <c r="W548" s="169">
        <f t="shared" si="117"/>
        <v>0</v>
      </c>
      <c r="X548" s="169">
        <f t="shared" si="117"/>
        <v>0</v>
      </c>
      <c r="Y548" s="169">
        <f t="shared" si="117"/>
        <v>0</v>
      </c>
      <c r="Z548" s="169">
        <f t="shared" si="117"/>
        <v>0</v>
      </c>
      <c r="AA548" s="169">
        <f t="shared" si="117"/>
        <v>0</v>
      </c>
      <c r="AB548" s="169">
        <f t="shared" si="117"/>
        <v>0</v>
      </c>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row>
    <row r="549" spans="2:85" x14ac:dyDescent="0.3">
      <c r="B549" s="1">
        <v>18</v>
      </c>
      <c r="C549" s="1"/>
      <c r="D549" s="169">
        <f t="shared" ref="D549:D556" si="118">D254+D319+D384+D449+D514</f>
        <v>0</v>
      </c>
      <c r="E549" s="169">
        <f t="shared" si="117"/>
        <v>0</v>
      </c>
      <c r="F549" s="169">
        <f t="shared" si="117"/>
        <v>0</v>
      </c>
      <c r="G549" s="169">
        <f t="shared" si="117"/>
        <v>0</v>
      </c>
      <c r="H549" s="169">
        <f t="shared" si="117"/>
        <v>0</v>
      </c>
      <c r="I549" s="169">
        <f t="shared" si="117"/>
        <v>0</v>
      </c>
      <c r="J549" s="169">
        <f t="shared" si="117"/>
        <v>0</v>
      </c>
      <c r="K549" s="169">
        <f t="shared" si="117"/>
        <v>0</v>
      </c>
      <c r="L549" s="169">
        <f t="shared" si="117"/>
        <v>0</v>
      </c>
      <c r="M549" s="169">
        <f t="shared" si="117"/>
        <v>0</v>
      </c>
      <c r="N549" s="169">
        <f t="shared" si="117"/>
        <v>0</v>
      </c>
      <c r="O549" s="169">
        <f t="shared" si="117"/>
        <v>0</v>
      </c>
      <c r="P549" s="169">
        <f t="shared" si="117"/>
        <v>0</v>
      </c>
      <c r="Q549" s="169">
        <f t="shared" si="117"/>
        <v>0</v>
      </c>
      <c r="R549" s="169">
        <f t="shared" si="117"/>
        <v>0</v>
      </c>
      <c r="S549" s="169">
        <f t="shared" si="117"/>
        <v>0</v>
      </c>
      <c r="T549" s="169">
        <f t="shared" si="117"/>
        <v>0</v>
      </c>
      <c r="U549" s="169">
        <f t="shared" si="117"/>
        <v>0</v>
      </c>
      <c r="V549" s="169">
        <f t="shared" si="117"/>
        <v>0</v>
      </c>
      <c r="W549" s="169">
        <f t="shared" si="117"/>
        <v>0</v>
      </c>
      <c r="X549" s="169">
        <f t="shared" si="117"/>
        <v>0</v>
      </c>
      <c r="Y549" s="169">
        <f t="shared" si="117"/>
        <v>0</v>
      </c>
      <c r="Z549" s="169">
        <f t="shared" si="117"/>
        <v>0</v>
      </c>
      <c r="AA549" s="169">
        <f t="shared" si="117"/>
        <v>0</v>
      </c>
      <c r="AB549" s="169">
        <f t="shared" si="117"/>
        <v>0</v>
      </c>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row>
    <row r="550" spans="2:85" x14ac:dyDescent="0.3">
      <c r="B550" s="1">
        <v>19</v>
      </c>
      <c r="C550" s="1"/>
      <c r="D550" s="169">
        <f t="shared" si="118"/>
        <v>0</v>
      </c>
      <c r="E550" s="169">
        <f t="shared" si="117"/>
        <v>0</v>
      </c>
      <c r="F550" s="169">
        <f t="shared" si="117"/>
        <v>0</v>
      </c>
      <c r="G550" s="169">
        <f t="shared" si="117"/>
        <v>0</v>
      </c>
      <c r="H550" s="169">
        <f t="shared" si="117"/>
        <v>0</v>
      </c>
      <c r="I550" s="169">
        <f t="shared" si="117"/>
        <v>0</v>
      </c>
      <c r="J550" s="169">
        <f t="shared" si="117"/>
        <v>0</v>
      </c>
      <c r="K550" s="169">
        <f t="shared" si="117"/>
        <v>0</v>
      </c>
      <c r="L550" s="169">
        <f t="shared" si="117"/>
        <v>0</v>
      </c>
      <c r="M550" s="169">
        <f t="shared" si="117"/>
        <v>0</v>
      </c>
      <c r="N550" s="169">
        <f t="shared" si="117"/>
        <v>0</v>
      </c>
      <c r="O550" s="169">
        <f t="shared" si="117"/>
        <v>0</v>
      </c>
      <c r="P550" s="169">
        <f t="shared" si="117"/>
        <v>0</v>
      </c>
      <c r="Q550" s="169">
        <f t="shared" si="117"/>
        <v>0</v>
      </c>
      <c r="R550" s="169">
        <f t="shared" si="117"/>
        <v>0</v>
      </c>
      <c r="S550" s="169">
        <f t="shared" si="117"/>
        <v>0</v>
      </c>
      <c r="T550" s="169">
        <f t="shared" si="117"/>
        <v>0</v>
      </c>
      <c r="U550" s="169">
        <f t="shared" si="117"/>
        <v>0</v>
      </c>
      <c r="V550" s="169">
        <f t="shared" si="117"/>
        <v>0</v>
      </c>
      <c r="W550" s="169">
        <f t="shared" si="117"/>
        <v>0</v>
      </c>
      <c r="X550" s="169">
        <f t="shared" si="117"/>
        <v>0</v>
      </c>
      <c r="Y550" s="169">
        <f t="shared" si="117"/>
        <v>0</v>
      </c>
      <c r="Z550" s="169">
        <f t="shared" si="117"/>
        <v>0</v>
      </c>
      <c r="AA550" s="169">
        <f t="shared" si="117"/>
        <v>0</v>
      </c>
      <c r="AB550" s="169">
        <f t="shared" si="117"/>
        <v>0</v>
      </c>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row>
    <row r="551" spans="2:85" x14ac:dyDescent="0.3">
      <c r="B551" s="1">
        <v>20</v>
      </c>
      <c r="C551" s="1"/>
      <c r="D551" s="169">
        <f t="shared" si="118"/>
        <v>0</v>
      </c>
      <c r="E551" s="169">
        <f t="shared" si="117"/>
        <v>0</v>
      </c>
      <c r="F551" s="169">
        <f t="shared" si="117"/>
        <v>0</v>
      </c>
      <c r="G551" s="169">
        <f t="shared" si="117"/>
        <v>0</v>
      </c>
      <c r="H551" s="169">
        <f t="shared" si="117"/>
        <v>0</v>
      </c>
      <c r="I551" s="169">
        <f t="shared" si="117"/>
        <v>0</v>
      </c>
      <c r="J551" s="169">
        <f t="shared" si="117"/>
        <v>0</v>
      </c>
      <c r="K551" s="169">
        <f t="shared" si="117"/>
        <v>0</v>
      </c>
      <c r="L551" s="169">
        <f t="shared" si="117"/>
        <v>0</v>
      </c>
      <c r="M551" s="169">
        <f t="shared" si="117"/>
        <v>0</v>
      </c>
      <c r="N551" s="169">
        <f t="shared" si="117"/>
        <v>0</v>
      </c>
      <c r="O551" s="169">
        <f t="shared" si="117"/>
        <v>0</v>
      </c>
      <c r="P551" s="169">
        <f t="shared" si="117"/>
        <v>0</v>
      </c>
      <c r="Q551" s="169">
        <f t="shared" si="117"/>
        <v>0</v>
      </c>
      <c r="R551" s="169">
        <f t="shared" si="117"/>
        <v>0</v>
      </c>
      <c r="S551" s="169">
        <f t="shared" si="117"/>
        <v>0</v>
      </c>
      <c r="T551" s="169">
        <f t="shared" si="117"/>
        <v>0</v>
      </c>
      <c r="U551" s="169">
        <f t="shared" si="117"/>
        <v>0</v>
      </c>
      <c r="V551" s="169">
        <f t="shared" si="117"/>
        <v>0</v>
      </c>
      <c r="W551" s="169">
        <f t="shared" si="117"/>
        <v>0</v>
      </c>
      <c r="X551" s="169">
        <f t="shared" si="117"/>
        <v>0</v>
      </c>
      <c r="Y551" s="169">
        <f t="shared" si="117"/>
        <v>0</v>
      </c>
      <c r="Z551" s="169">
        <f t="shared" si="117"/>
        <v>0</v>
      </c>
      <c r="AA551" s="169">
        <f t="shared" si="117"/>
        <v>0</v>
      </c>
      <c r="AB551" s="169">
        <f t="shared" si="117"/>
        <v>0</v>
      </c>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row>
    <row r="552" spans="2:85" x14ac:dyDescent="0.3">
      <c r="B552" s="1">
        <v>21</v>
      </c>
      <c r="C552" s="1"/>
      <c r="D552" s="169">
        <f t="shared" si="118"/>
        <v>0</v>
      </c>
      <c r="E552" s="169">
        <f t="shared" si="117"/>
        <v>0</v>
      </c>
      <c r="F552" s="169">
        <f t="shared" si="117"/>
        <v>0</v>
      </c>
      <c r="G552" s="169">
        <f t="shared" si="117"/>
        <v>0</v>
      </c>
      <c r="H552" s="169">
        <f t="shared" si="117"/>
        <v>0</v>
      </c>
      <c r="I552" s="169">
        <f t="shared" si="117"/>
        <v>0</v>
      </c>
      <c r="J552" s="169">
        <f t="shared" si="117"/>
        <v>0</v>
      </c>
      <c r="K552" s="169">
        <f t="shared" si="117"/>
        <v>0</v>
      </c>
      <c r="L552" s="169">
        <f t="shared" si="117"/>
        <v>0</v>
      </c>
      <c r="M552" s="169">
        <f t="shared" si="117"/>
        <v>0</v>
      </c>
      <c r="N552" s="169">
        <f t="shared" si="117"/>
        <v>0</v>
      </c>
      <c r="O552" s="169">
        <f t="shared" si="117"/>
        <v>0</v>
      </c>
      <c r="P552" s="169">
        <f t="shared" si="117"/>
        <v>0</v>
      </c>
      <c r="Q552" s="169">
        <f t="shared" si="117"/>
        <v>0</v>
      </c>
      <c r="R552" s="169">
        <f t="shared" si="117"/>
        <v>0</v>
      </c>
      <c r="S552" s="169">
        <f t="shared" si="117"/>
        <v>0</v>
      </c>
      <c r="T552" s="169">
        <f t="shared" si="117"/>
        <v>0</v>
      </c>
      <c r="U552" s="169">
        <f t="shared" si="117"/>
        <v>0</v>
      </c>
      <c r="V552" s="169">
        <f t="shared" si="117"/>
        <v>0</v>
      </c>
      <c r="W552" s="169">
        <f t="shared" si="117"/>
        <v>0</v>
      </c>
      <c r="X552" s="169">
        <f t="shared" si="117"/>
        <v>0</v>
      </c>
      <c r="Y552" s="169">
        <f t="shared" si="117"/>
        <v>0</v>
      </c>
      <c r="Z552" s="169">
        <f t="shared" si="117"/>
        <v>0</v>
      </c>
      <c r="AA552" s="169">
        <f t="shared" si="117"/>
        <v>0</v>
      </c>
      <c r="AB552" s="169">
        <f t="shared" si="117"/>
        <v>0</v>
      </c>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row>
    <row r="553" spans="2:85" x14ac:dyDescent="0.3">
      <c r="B553" s="1">
        <v>22</v>
      </c>
      <c r="C553" s="1"/>
      <c r="D553" s="169">
        <f t="shared" si="118"/>
        <v>0</v>
      </c>
      <c r="E553" s="169">
        <f t="shared" si="117"/>
        <v>0</v>
      </c>
      <c r="F553" s="169">
        <f t="shared" si="117"/>
        <v>0</v>
      </c>
      <c r="G553" s="169">
        <f t="shared" si="117"/>
        <v>0</v>
      </c>
      <c r="H553" s="169">
        <f t="shared" si="117"/>
        <v>0</v>
      </c>
      <c r="I553" s="169">
        <f t="shared" si="117"/>
        <v>0</v>
      </c>
      <c r="J553" s="169">
        <f t="shared" si="117"/>
        <v>0</v>
      </c>
      <c r="K553" s="169">
        <f t="shared" si="117"/>
        <v>0</v>
      </c>
      <c r="L553" s="169">
        <f t="shared" si="117"/>
        <v>0</v>
      </c>
      <c r="M553" s="169">
        <f t="shared" si="117"/>
        <v>0</v>
      </c>
      <c r="N553" s="169">
        <f t="shared" si="117"/>
        <v>0</v>
      </c>
      <c r="O553" s="169">
        <f t="shared" si="117"/>
        <v>0</v>
      </c>
      <c r="P553" s="169">
        <f t="shared" si="117"/>
        <v>0</v>
      </c>
      <c r="Q553" s="169">
        <f t="shared" si="117"/>
        <v>0</v>
      </c>
      <c r="R553" s="169">
        <f t="shared" si="117"/>
        <v>0</v>
      </c>
      <c r="S553" s="169">
        <f t="shared" si="117"/>
        <v>0</v>
      </c>
      <c r="T553" s="169">
        <f t="shared" si="117"/>
        <v>0</v>
      </c>
      <c r="U553" s="169">
        <f t="shared" si="117"/>
        <v>0</v>
      </c>
      <c r="V553" s="169">
        <f t="shared" si="117"/>
        <v>0</v>
      </c>
      <c r="W553" s="169">
        <f t="shared" si="117"/>
        <v>0</v>
      </c>
      <c r="X553" s="169">
        <f t="shared" si="117"/>
        <v>0</v>
      </c>
      <c r="Y553" s="169">
        <f t="shared" si="117"/>
        <v>0</v>
      </c>
      <c r="Z553" s="169">
        <f t="shared" ref="E553:AB556" si="119">Z258+Z323+Z388+Z453+Z518</f>
        <v>0</v>
      </c>
      <c r="AA553" s="169">
        <f t="shared" si="119"/>
        <v>0</v>
      </c>
      <c r="AB553" s="169">
        <f t="shared" si="119"/>
        <v>0</v>
      </c>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row>
    <row r="554" spans="2:85" x14ac:dyDescent="0.3">
      <c r="B554" s="1">
        <v>23</v>
      </c>
      <c r="C554" s="1"/>
      <c r="D554" s="169">
        <f t="shared" si="118"/>
        <v>0</v>
      </c>
      <c r="E554" s="169">
        <f t="shared" si="119"/>
        <v>0</v>
      </c>
      <c r="F554" s="169">
        <f t="shared" si="119"/>
        <v>0</v>
      </c>
      <c r="G554" s="169">
        <f t="shared" si="119"/>
        <v>0</v>
      </c>
      <c r="H554" s="169">
        <f t="shared" si="119"/>
        <v>0</v>
      </c>
      <c r="I554" s="169">
        <f t="shared" si="119"/>
        <v>0</v>
      </c>
      <c r="J554" s="169">
        <f t="shared" si="119"/>
        <v>0</v>
      </c>
      <c r="K554" s="169">
        <f t="shared" si="119"/>
        <v>0</v>
      </c>
      <c r="L554" s="169">
        <f t="shared" si="119"/>
        <v>0</v>
      </c>
      <c r="M554" s="169">
        <f t="shared" si="119"/>
        <v>0</v>
      </c>
      <c r="N554" s="169">
        <f t="shared" si="119"/>
        <v>0</v>
      </c>
      <c r="O554" s="169">
        <f t="shared" si="119"/>
        <v>0</v>
      </c>
      <c r="P554" s="169">
        <f t="shared" si="119"/>
        <v>0</v>
      </c>
      <c r="Q554" s="169">
        <f t="shared" si="119"/>
        <v>0</v>
      </c>
      <c r="R554" s="169">
        <f t="shared" si="119"/>
        <v>0</v>
      </c>
      <c r="S554" s="169">
        <f t="shared" si="119"/>
        <v>0</v>
      </c>
      <c r="T554" s="169">
        <f t="shared" si="119"/>
        <v>0</v>
      </c>
      <c r="U554" s="169">
        <f t="shared" si="119"/>
        <v>0</v>
      </c>
      <c r="V554" s="169">
        <f t="shared" si="119"/>
        <v>0</v>
      </c>
      <c r="W554" s="169">
        <f t="shared" si="119"/>
        <v>0</v>
      </c>
      <c r="X554" s="169">
        <f t="shared" si="119"/>
        <v>0</v>
      </c>
      <c r="Y554" s="169">
        <f t="shared" si="119"/>
        <v>0</v>
      </c>
      <c r="Z554" s="169">
        <f t="shared" si="119"/>
        <v>0</v>
      </c>
      <c r="AA554" s="169">
        <f t="shared" si="119"/>
        <v>0</v>
      </c>
      <c r="AB554" s="169">
        <f t="shared" si="119"/>
        <v>0</v>
      </c>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row>
    <row r="555" spans="2:85" x14ac:dyDescent="0.3">
      <c r="B555" s="1">
        <v>24</v>
      </c>
      <c r="C555" s="1"/>
      <c r="D555" s="169">
        <f t="shared" si="118"/>
        <v>0</v>
      </c>
      <c r="E555" s="169">
        <f t="shared" si="119"/>
        <v>0</v>
      </c>
      <c r="F555" s="169">
        <f t="shared" si="119"/>
        <v>0</v>
      </c>
      <c r="G555" s="169">
        <f t="shared" si="119"/>
        <v>0</v>
      </c>
      <c r="H555" s="169">
        <f t="shared" si="119"/>
        <v>0</v>
      </c>
      <c r="I555" s="169">
        <f t="shared" si="119"/>
        <v>0</v>
      </c>
      <c r="J555" s="169">
        <f t="shared" si="119"/>
        <v>0</v>
      </c>
      <c r="K555" s="169">
        <f t="shared" si="119"/>
        <v>0</v>
      </c>
      <c r="L555" s="169">
        <f t="shared" si="119"/>
        <v>0</v>
      </c>
      <c r="M555" s="169">
        <f t="shared" si="119"/>
        <v>0</v>
      </c>
      <c r="N555" s="169">
        <f t="shared" si="119"/>
        <v>0</v>
      </c>
      <c r="O555" s="169">
        <f t="shared" si="119"/>
        <v>0</v>
      </c>
      <c r="P555" s="169">
        <f t="shared" si="119"/>
        <v>0</v>
      </c>
      <c r="Q555" s="169">
        <f t="shared" si="119"/>
        <v>0</v>
      </c>
      <c r="R555" s="169">
        <f t="shared" si="119"/>
        <v>0</v>
      </c>
      <c r="S555" s="169">
        <f t="shared" si="119"/>
        <v>0</v>
      </c>
      <c r="T555" s="169">
        <f t="shared" si="119"/>
        <v>0</v>
      </c>
      <c r="U555" s="169">
        <f t="shared" si="119"/>
        <v>0</v>
      </c>
      <c r="V555" s="169">
        <f t="shared" si="119"/>
        <v>0</v>
      </c>
      <c r="W555" s="169">
        <f t="shared" si="119"/>
        <v>0</v>
      </c>
      <c r="X555" s="169">
        <f t="shared" si="119"/>
        <v>0</v>
      </c>
      <c r="Y555" s="169">
        <f t="shared" si="119"/>
        <v>0</v>
      </c>
      <c r="Z555" s="169">
        <f t="shared" si="119"/>
        <v>0</v>
      </c>
      <c r="AA555" s="169">
        <f t="shared" si="119"/>
        <v>0</v>
      </c>
      <c r="AB555" s="169">
        <f t="shared" si="119"/>
        <v>0</v>
      </c>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row>
    <row r="556" spans="2:85" x14ac:dyDescent="0.3">
      <c r="B556" s="1">
        <v>25</v>
      </c>
      <c r="C556" s="1"/>
      <c r="D556" s="169">
        <f t="shared" si="118"/>
        <v>0</v>
      </c>
      <c r="E556" s="169">
        <f t="shared" si="119"/>
        <v>0</v>
      </c>
      <c r="F556" s="169">
        <f t="shared" si="119"/>
        <v>0</v>
      </c>
      <c r="G556" s="169">
        <f t="shared" si="119"/>
        <v>0</v>
      </c>
      <c r="H556" s="169">
        <f t="shared" si="119"/>
        <v>0</v>
      </c>
      <c r="I556" s="169">
        <f t="shared" si="119"/>
        <v>0</v>
      </c>
      <c r="J556" s="169">
        <f t="shared" si="119"/>
        <v>0</v>
      </c>
      <c r="K556" s="169">
        <f t="shared" si="119"/>
        <v>0</v>
      </c>
      <c r="L556" s="169">
        <f t="shared" si="119"/>
        <v>0</v>
      </c>
      <c r="M556" s="169">
        <f t="shared" si="119"/>
        <v>0</v>
      </c>
      <c r="N556" s="169">
        <f t="shared" si="119"/>
        <v>0</v>
      </c>
      <c r="O556" s="169">
        <f t="shared" si="119"/>
        <v>0</v>
      </c>
      <c r="P556" s="169">
        <f t="shared" si="119"/>
        <v>0</v>
      </c>
      <c r="Q556" s="169">
        <f t="shared" si="119"/>
        <v>0</v>
      </c>
      <c r="R556" s="169">
        <f t="shared" si="119"/>
        <v>0</v>
      </c>
      <c r="S556" s="169">
        <f t="shared" si="119"/>
        <v>0</v>
      </c>
      <c r="T556" s="169">
        <f t="shared" si="119"/>
        <v>0</v>
      </c>
      <c r="U556" s="169">
        <f t="shared" si="119"/>
        <v>0</v>
      </c>
      <c r="V556" s="169">
        <f t="shared" si="119"/>
        <v>0</v>
      </c>
      <c r="W556" s="169">
        <f t="shared" si="119"/>
        <v>0</v>
      </c>
      <c r="X556" s="169">
        <f t="shared" si="119"/>
        <v>0</v>
      </c>
      <c r="Y556" s="169">
        <f t="shared" si="119"/>
        <v>0</v>
      </c>
      <c r="Z556" s="169">
        <f t="shared" si="119"/>
        <v>0</v>
      </c>
      <c r="AA556" s="169">
        <f t="shared" si="119"/>
        <v>0</v>
      </c>
      <c r="AB556" s="169">
        <f t="shared" si="119"/>
        <v>0</v>
      </c>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row>
    <row r="557" spans="2:85" x14ac:dyDescent="0.3">
      <c r="B557" s="34" t="s">
        <v>161</v>
      </c>
      <c r="C557" s="12">
        <f>SUM(C532:C556)</f>
        <v>0</v>
      </c>
      <c r="D557" s="12">
        <f t="shared" ref="D557:AB557" si="120">SUM(D532:D556)</f>
        <v>0</v>
      </c>
      <c r="E557" s="12">
        <f t="shared" si="120"/>
        <v>3.739009450534625E-2</v>
      </c>
      <c r="F557" s="12">
        <f t="shared" si="120"/>
        <v>7.0668933410488813E-2</v>
      </c>
      <c r="G557" s="12">
        <f t="shared" si="120"/>
        <v>0.10054738695329214</v>
      </c>
      <c r="H557" s="12">
        <f t="shared" si="120"/>
        <v>0.12738692316773137</v>
      </c>
      <c r="I557" s="12">
        <f t="shared" si="120"/>
        <v>0.16411527306181156</v>
      </c>
      <c r="J557" s="12">
        <f t="shared" si="120"/>
        <v>0.19796303641405394</v>
      </c>
      <c r="K557" s="12">
        <f t="shared" si="120"/>
        <v>0.22911539718975041</v>
      </c>
      <c r="L557" s="12">
        <f t="shared" si="120"/>
        <v>0.25826259033690457</v>
      </c>
      <c r="M557" s="12">
        <f t="shared" si="120"/>
        <v>0.28585303989373834</v>
      </c>
      <c r="N557" s="12">
        <f t="shared" si="120"/>
        <v>0.35974462594676565</v>
      </c>
      <c r="O557" s="12">
        <f t="shared" si="120"/>
        <v>0.4254100030333493</v>
      </c>
      <c r="P557" s="12">
        <f t="shared" si="120"/>
        <v>0.48310056789174505</v>
      </c>
      <c r="Q557" s="12">
        <f t="shared" si="120"/>
        <v>0.536755054857875</v>
      </c>
      <c r="R557" s="12">
        <f t="shared" si="120"/>
        <v>0.58276617623076299</v>
      </c>
      <c r="S557" s="12">
        <f t="shared" si="120"/>
        <v>0.6475471960437218</v>
      </c>
      <c r="T557" s="12">
        <f t="shared" si="120"/>
        <v>0.70718897385815116</v>
      </c>
      <c r="U557" s="12">
        <f t="shared" si="120"/>
        <v>0.76179226843801073</v>
      </c>
      <c r="V557" s="12">
        <f t="shared" si="120"/>
        <v>0.81139097705095131</v>
      </c>
      <c r="W557" s="12">
        <f t="shared" si="120"/>
        <v>0.79724488501347324</v>
      </c>
      <c r="X557" s="12">
        <f t="shared" si="120"/>
        <v>0.9092766124548487</v>
      </c>
      <c r="Y557" s="12">
        <f t="shared" si="120"/>
        <v>1.0104839471929647</v>
      </c>
      <c r="Z557" s="12">
        <f t="shared" si="120"/>
        <v>1.0892263784212939</v>
      </c>
      <c r="AA557" s="12">
        <f t="shared" si="120"/>
        <v>1.1611823923419773</v>
      </c>
      <c r="AB557" s="12">
        <f t="shared" si="120"/>
        <v>1.2277117575259575</v>
      </c>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row>
    <row r="558" spans="2:85" x14ac:dyDescent="0.3">
      <c r="B558" s="34" t="s">
        <v>214</v>
      </c>
      <c r="C558" s="12">
        <f>SUM($C557:C557)</f>
        <v>0</v>
      </c>
      <c r="D558" s="12">
        <f>SUM($C557:D557)</f>
        <v>0</v>
      </c>
      <c r="E558" s="12">
        <f>SUM($C557:E557)</f>
        <v>3.739009450534625E-2</v>
      </c>
      <c r="F558" s="12">
        <f>SUM($C557:F557)</f>
        <v>0.10805902791583506</v>
      </c>
      <c r="G558" s="12">
        <f>SUM($C557:G557)</f>
        <v>0.2086064148691272</v>
      </c>
      <c r="H558" s="12">
        <f>SUM($C557:H557)</f>
        <v>0.3359933380368586</v>
      </c>
      <c r="I558" s="12">
        <f>SUM($C557:I557)</f>
        <v>0.50010861109867011</v>
      </c>
      <c r="J558" s="12">
        <f>SUM($C557:J557)</f>
        <v>0.69807164751272399</v>
      </c>
      <c r="K558" s="12">
        <f>SUM($C557:K557)</f>
        <v>0.92718704470247437</v>
      </c>
      <c r="L558" s="12">
        <f>SUM($C557:L557)</f>
        <v>1.1854496350393791</v>
      </c>
      <c r="M558" s="12">
        <f>SUM($C557:M557)</f>
        <v>1.4713026749331175</v>
      </c>
      <c r="N558" s="12">
        <f>SUM($C557:N557)</f>
        <v>1.8310473008798831</v>
      </c>
      <c r="O558" s="12">
        <f>SUM($C557:O557)</f>
        <v>2.2564573039132325</v>
      </c>
      <c r="P558" s="12">
        <f>SUM($C557:P557)</f>
        <v>2.7395578718049776</v>
      </c>
      <c r="Q558" s="12">
        <f>SUM($C557:Q557)</f>
        <v>3.2763129266628526</v>
      </c>
      <c r="R558" s="12">
        <f>SUM($C557:R557)</f>
        <v>3.8590791028936158</v>
      </c>
      <c r="S558" s="12">
        <f>SUM($C557:S557)</f>
        <v>4.5066262989373378</v>
      </c>
      <c r="T558" s="12">
        <f>SUM($C557:T557)</f>
        <v>5.2138152727954887</v>
      </c>
      <c r="U558" s="12">
        <f>SUM($C557:U557)</f>
        <v>5.975607541233499</v>
      </c>
      <c r="V558" s="12">
        <f>SUM($C557:V557)</f>
        <v>6.7869985182844506</v>
      </c>
      <c r="W558" s="12">
        <f>SUM($C557:W557)</f>
        <v>7.5842434032979238</v>
      </c>
      <c r="X558" s="12">
        <f>SUM($C557:X557)</f>
        <v>8.4935200157527717</v>
      </c>
      <c r="Y558" s="12">
        <f>SUM($C557:Y557)</f>
        <v>9.5040039629457365</v>
      </c>
      <c r="Z558" s="12">
        <f>SUM($C557:Z557)</f>
        <v>10.593230341367031</v>
      </c>
      <c r="AA558" s="12">
        <f>SUM($C557:AA557)</f>
        <v>11.754412733709009</v>
      </c>
      <c r="AB558" s="12">
        <f>SUM($C557:AB557)</f>
        <v>12.982124491234966</v>
      </c>
    </row>
    <row r="561" spans="1:28" s="20" customFormat="1" x14ac:dyDescent="0.3">
      <c r="A561" s="13" t="s">
        <v>73</v>
      </c>
    </row>
    <row r="562" spans="1:28" s="3" customFormat="1" x14ac:dyDescent="0.3">
      <c r="A562" s="2"/>
      <c r="C562" s="2"/>
    </row>
    <row r="563" spans="1:28" s="3" customFormat="1" x14ac:dyDescent="0.3">
      <c r="A563" s="2"/>
      <c r="C563" s="2" t="s">
        <v>13</v>
      </c>
    </row>
    <row r="564" spans="1:28" s="3" customFormat="1" x14ac:dyDescent="0.3">
      <c r="C564" s="1">
        <v>0</v>
      </c>
      <c r="D564" s="1">
        <v>1</v>
      </c>
      <c r="E564" s="1">
        <v>2</v>
      </c>
      <c r="F564" s="1">
        <v>3</v>
      </c>
      <c r="G564" s="1">
        <v>4</v>
      </c>
      <c r="H564" s="1">
        <v>5</v>
      </c>
      <c r="I564" s="1">
        <v>6</v>
      </c>
      <c r="J564" s="1">
        <v>7</v>
      </c>
      <c r="K564" s="1">
        <v>8</v>
      </c>
      <c r="L564" s="1">
        <v>9</v>
      </c>
      <c r="M564" s="1">
        <v>10</v>
      </c>
      <c r="N564" s="1">
        <v>11</v>
      </c>
      <c r="O564" s="1">
        <v>12</v>
      </c>
      <c r="P564" s="1">
        <v>13</v>
      </c>
      <c r="Q564" s="1">
        <v>14</v>
      </c>
      <c r="R564" s="1">
        <v>15</v>
      </c>
      <c r="S564" s="1">
        <v>16</v>
      </c>
      <c r="T564" s="1">
        <v>17</v>
      </c>
      <c r="U564" s="1">
        <v>18</v>
      </c>
      <c r="V564" s="1">
        <v>19</v>
      </c>
      <c r="W564" s="1">
        <v>20</v>
      </c>
      <c r="X564" s="1">
        <v>21</v>
      </c>
      <c r="Y564" s="1">
        <v>22</v>
      </c>
      <c r="Z564" s="1">
        <v>23</v>
      </c>
      <c r="AA564" s="1">
        <v>24</v>
      </c>
      <c r="AB564" s="1">
        <v>25</v>
      </c>
    </row>
    <row r="565" spans="1:28" s="3" customFormat="1" x14ac:dyDescent="0.3">
      <c r="A565" s="61" t="s">
        <v>12</v>
      </c>
      <c r="B565" s="2">
        <v>1</v>
      </c>
      <c r="C565" s="179">
        <f>C532+C172</f>
        <v>0</v>
      </c>
      <c r="D565" s="179">
        <f t="shared" ref="D565:AB565" si="121">D532+D172</f>
        <v>0.19978000000000001</v>
      </c>
      <c r="E565" s="179">
        <f t="shared" si="121"/>
        <v>0.25925304364534629</v>
      </c>
      <c r="F565" s="179">
        <f t="shared" si="121"/>
        <v>0.30370234822760106</v>
      </c>
      <c r="G565" s="179">
        <f t="shared" si="121"/>
        <v>0.36440200338569295</v>
      </c>
      <c r="H565" s="179">
        <f t="shared" si="121"/>
        <v>0.41415938444652228</v>
      </c>
      <c r="I565" s="179">
        <f t="shared" si="121"/>
        <v>0.48077032732662589</v>
      </c>
      <c r="J565" s="179">
        <f t="shared" si="121"/>
        <v>0.5462193390359058</v>
      </c>
      <c r="K565" s="179">
        <f t="shared" si="121"/>
        <v>0.60292965805644649</v>
      </c>
      <c r="L565" s="179">
        <f t="shared" si="121"/>
        <v>0.66573870877882291</v>
      </c>
      <c r="M565" s="179">
        <f t="shared" si="121"/>
        <v>0.73587190423709414</v>
      </c>
      <c r="N565" s="179">
        <f t="shared" si="121"/>
        <v>0.84619903237879868</v>
      </c>
      <c r="O565" s="179">
        <f t="shared" si="121"/>
        <v>0.95888898496225661</v>
      </c>
      <c r="P565" s="179">
        <f t="shared" si="121"/>
        <v>1.0539341161460418</v>
      </c>
      <c r="Q565" s="179">
        <f t="shared" si="121"/>
        <v>1.1758661115490017</v>
      </c>
      <c r="R565" s="179">
        <f t="shared" si="121"/>
        <v>1.2581225213251777</v>
      </c>
      <c r="S565" s="179">
        <f t="shared" si="121"/>
        <v>1.3800723968490929</v>
      </c>
      <c r="T565" s="179">
        <f t="shared" si="121"/>
        <v>1.4974815790125604</v>
      </c>
      <c r="U565" s="179">
        <f t="shared" si="121"/>
        <v>1.6056308396709749</v>
      </c>
      <c r="V565" s="179">
        <f t="shared" si="121"/>
        <v>1.701753805039997</v>
      </c>
      <c r="W565" s="179">
        <f t="shared" si="121"/>
        <v>1.7655362220884476</v>
      </c>
      <c r="X565" s="179">
        <f t="shared" si="121"/>
        <v>1.9524809378140739</v>
      </c>
      <c r="Y565" s="179">
        <f t="shared" si="121"/>
        <v>2.1856237618308585</v>
      </c>
      <c r="Z565" s="179">
        <f t="shared" si="121"/>
        <v>2.315365848774233</v>
      </c>
      <c r="AA565" s="179">
        <f t="shared" si="121"/>
        <v>2.4893023640732794</v>
      </c>
      <c r="AB565" s="179">
        <f t="shared" si="121"/>
        <v>2.6999568903382061</v>
      </c>
    </row>
    <row r="566" spans="1:28" s="3" customFormat="1" x14ac:dyDescent="0.3">
      <c r="B566" s="2">
        <v>2</v>
      </c>
      <c r="C566" s="179">
        <f t="shared" ref="C566:AB575" si="122">C533+C173</f>
        <v>0</v>
      </c>
      <c r="D566" s="179">
        <f t="shared" si="122"/>
        <v>0</v>
      </c>
      <c r="E566" s="179">
        <f t="shared" si="122"/>
        <v>0</v>
      </c>
      <c r="F566" s="179">
        <f t="shared" si="122"/>
        <v>0</v>
      </c>
      <c r="G566" s="179">
        <f t="shared" si="122"/>
        <v>0</v>
      </c>
      <c r="H566" s="179">
        <f t="shared" si="122"/>
        <v>0</v>
      </c>
      <c r="I566" s="179">
        <f t="shared" si="122"/>
        <v>0</v>
      </c>
      <c r="J566" s="179">
        <f t="shared" si="122"/>
        <v>0</v>
      </c>
      <c r="K566" s="179">
        <f t="shared" si="122"/>
        <v>0</v>
      </c>
      <c r="L566" s="179">
        <f t="shared" si="122"/>
        <v>0</v>
      </c>
      <c r="M566" s="179">
        <f t="shared" si="122"/>
        <v>0</v>
      </c>
      <c r="N566" s="179">
        <f t="shared" si="122"/>
        <v>0</v>
      </c>
      <c r="O566" s="179">
        <f t="shared" si="122"/>
        <v>0</v>
      </c>
      <c r="P566" s="179">
        <f t="shared" si="122"/>
        <v>0</v>
      </c>
      <c r="Q566" s="179">
        <f t="shared" si="122"/>
        <v>0</v>
      </c>
      <c r="R566" s="179">
        <f t="shared" si="122"/>
        <v>0</v>
      </c>
      <c r="S566" s="179">
        <f t="shared" si="122"/>
        <v>0</v>
      </c>
      <c r="T566" s="179">
        <f t="shared" si="122"/>
        <v>0</v>
      </c>
      <c r="U566" s="179">
        <f t="shared" si="122"/>
        <v>0</v>
      </c>
      <c r="V566" s="179">
        <f t="shared" si="122"/>
        <v>0</v>
      </c>
      <c r="W566" s="179">
        <f t="shared" si="122"/>
        <v>0</v>
      </c>
      <c r="X566" s="179">
        <f t="shared" si="122"/>
        <v>0</v>
      </c>
      <c r="Y566" s="179">
        <f t="shared" si="122"/>
        <v>0</v>
      </c>
      <c r="Z566" s="179">
        <f t="shared" si="122"/>
        <v>0</v>
      </c>
      <c r="AA566" s="179">
        <f t="shared" si="122"/>
        <v>0</v>
      </c>
      <c r="AB566" s="179">
        <f t="shared" si="122"/>
        <v>0</v>
      </c>
    </row>
    <row r="567" spans="1:28" s="3" customFormat="1" x14ac:dyDescent="0.3">
      <c r="B567" s="2">
        <v>3</v>
      </c>
      <c r="C567" s="179">
        <f t="shared" si="122"/>
        <v>0</v>
      </c>
      <c r="D567" s="179">
        <f t="shared" si="122"/>
        <v>0</v>
      </c>
      <c r="E567" s="179">
        <f t="shared" si="122"/>
        <v>0</v>
      </c>
      <c r="F567" s="179">
        <f t="shared" si="122"/>
        <v>0</v>
      </c>
      <c r="G567" s="179">
        <f t="shared" si="122"/>
        <v>0</v>
      </c>
      <c r="H567" s="179">
        <f t="shared" si="122"/>
        <v>0</v>
      </c>
      <c r="I567" s="179">
        <f t="shared" si="122"/>
        <v>0</v>
      </c>
      <c r="J567" s="179">
        <f t="shared" si="122"/>
        <v>0</v>
      </c>
      <c r="K567" s="179">
        <f t="shared" si="122"/>
        <v>0</v>
      </c>
      <c r="L567" s="179">
        <f t="shared" si="122"/>
        <v>0</v>
      </c>
      <c r="M567" s="179">
        <f t="shared" si="122"/>
        <v>0</v>
      </c>
      <c r="N567" s="179">
        <f t="shared" si="122"/>
        <v>0</v>
      </c>
      <c r="O567" s="179">
        <f t="shared" si="122"/>
        <v>0</v>
      </c>
      <c r="P567" s="179">
        <f t="shared" si="122"/>
        <v>0</v>
      </c>
      <c r="Q567" s="179">
        <f t="shared" si="122"/>
        <v>0</v>
      </c>
      <c r="R567" s="179">
        <f t="shared" si="122"/>
        <v>0</v>
      </c>
      <c r="S567" s="179">
        <f t="shared" si="122"/>
        <v>0</v>
      </c>
      <c r="T567" s="179">
        <f t="shared" si="122"/>
        <v>0</v>
      </c>
      <c r="U567" s="179">
        <f t="shared" si="122"/>
        <v>0</v>
      </c>
      <c r="V567" s="179">
        <f t="shared" si="122"/>
        <v>0</v>
      </c>
      <c r="W567" s="179">
        <f t="shared" si="122"/>
        <v>0</v>
      </c>
      <c r="X567" s="179">
        <f t="shared" si="122"/>
        <v>0</v>
      </c>
      <c r="Y567" s="179">
        <f t="shared" si="122"/>
        <v>0</v>
      </c>
      <c r="Z567" s="179">
        <f t="shared" si="122"/>
        <v>0</v>
      </c>
      <c r="AA567" s="179">
        <f t="shared" si="122"/>
        <v>0</v>
      </c>
      <c r="AB567" s="179">
        <f t="shared" si="122"/>
        <v>0</v>
      </c>
    </row>
    <row r="568" spans="1:28" s="3" customFormat="1" x14ac:dyDescent="0.3">
      <c r="B568" s="2">
        <v>4</v>
      </c>
      <c r="C568" s="179">
        <f t="shared" si="122"/>
        <v>0</v>
      </c>
      <c r="D568" s="179">
        <f t="shared" si="122"/>
        <v>0</v>
      </c>
      <c r="E568" s="179">
        <f t="shared" si="122"/>
        <v>0</v>
      </c>
      <c r="F568" s="179">
        <f t="shared" si="122"/>
        <v>0</v>
      </c>
      <c r="G568" s="179">
        <f t="shared" si="122"/>
        <v>0</v>
      </c>
      <c r="H568" s="179">
        <f t="shared" si="122"/>
        <v>0</v>
      </c>
      <c r="I568" s="179">
        <f t="shared" si="122"/>
        <v>0</v>
      </c>
      <c r="J568" s="179">
        <f t="shared" si="122"/>
        <v>0</v>
      </c>
      <c r="K568" s="179">
        <f t="shared" si="122"/>
        <v>0</v>
      </c>
      <c r="L568" s="179">
        <f t="shared" si="122"/>
        <v>0</v>
      </c>
      <c r="M568" s="179">
        <f t="shared" si="122"/>
        <v>0</v>
      </c>
      <c r="N568" s="179">
        <f t="shared" si="122"/>
        <v>0</v>
      </c>
      <c r="O568" s="179">
        <f t="shared" si="122"/>
        <v>0</v>
      </c>
      <c r="P568" s="179">
        <f t="shared" si="122"/>
        <v>0</v>
      </c>
      <c r="Q568" s="179">
        <f t="shared" si="122"/>
        <v>0</v>
      </c>
      <c r="R568" s="179">
        <f t="shared" si="122"/>
        <v>0</v>
      </c>
      <c r="S568" s="179">
        <f t="shared" si="122"/>
        <v>0</v>
      </c>
      <c r="T568" s="179">
        <f t="shared" si="122"/>
        <v>0</v>
      </c>
      <c r="U568" s="179">
        <f t="shared" si="122"/>
        <v>0</v>
      </c>
      <c r="V568" s="179">
        <f t="shared" si="122"/>
        <v>0</v>
      </c>
      <c r="W568" s="179">
        <f t="shared" si="122"/>
        <v>0</v>
      </c>
      <c r="X568" s="179">
        <f t="shared" si="122"/>
        <v>0</v>
      </c>
      <c r="Y568" s="179">
        <f t="shared" si="122"/>
        <v>0</v>
      </c>
      <c r="Z568" s="179">
        <f t="shared" si="122"/>
        <v>0</v>
      </c>
      <c r="AA568" s="179">
        <f t="shared" si="122"/>
        <v>0</v>
      </c>
      <c r="AB568" s="179">
        <f t="shared" si="122"/>
        <v>0</v>
      </c>
    </row>
    <row r="569" spans="1:28" s="3" customFormat="1" x14ac:dyDescent="0.3">
      <c r="B569" s="2">
        <v>5</v>
      </c>
      <c r="C569" s="179">
        <f t="shared" si="122"/>
        <v>0</v>
      </c>
      <c r="D569" s="179">
        <f t="shared" si="122"/>
        <v>0</v>
      </c>
      <c r="E569" s="179">
        <f t="shared" si="122"/>
        <v>0</v>
      </c>
      <c r="F569" s="179">
        <f t="shared" si="122"/>
        <v>0</v>
      </c>
      <c r="G569" s="179">
        <f t="shared" si="122"/>
        <v>0</v>
      </c>
      <c r="H569" s="179">
        <f t="shared" si="122"/>
        <v>0</v>
      </c>
      <c r="I569" s="179">
        <f t="shared" si="122"/>
        <v>0</v>
      </c>
      <c r="J569" s="179">
        <f t="shared" si="122"/>
        <v>0</v>
      </c>
      <c r="K569" s="179">
        <f t="shared" si="122"/>
        <v>0</v>
      </c>
      <c r="L569" s="179">
        <f t="shared" si="122"/>
        <v>0</v>
      </c>
      <c r="M569" s="179">
        <f t="shared" si="122"/>
        <v>0</v>
      </c>
      <c r="N569" s="179">
        <f t="shared" si="122"/>
        <v>0</v>
      </c>
      <c r="O569" s="179">
        <f t="shared" si="122"/>
        <v>0</v>
      </c>
      <c r="P569" s="179">
        <f t="shared" si="122"/>
        <v>0</v>
      </c>
      <c r="Q569" s="179">
        <f t="shared" si="122"/>
        <v>0</v>
      </c>
      <c r="R569" s="179">
        <f t="shared" si="122"/>
        <v>0</v>
      </c>
      <c r="S569" s="179">
        <f t="shared" si="122"/>
        <v>0</v>
      </c>
      <c r="T569" s="179">
        <f t="shared" si="122"/>
        <v>0</v>
      </c>
      <c r="U569" s="179">
        <f t="shared" si="122"/>
        <v>0</v>
      </c>
      <c r="V569" s="179">
        <f t="shared" si="122"/>
        <v>0</v>
      </c>
      <c r="W569" s="179">
        <f t="shared" si="122"/>
        <v>0</v>
      </c>
      <c r="X569" s="179">
        <f t="shared" si="122"/>
        <v>0</v>
      </c>
      <c r="Y569" s="179">
        <f t="shared" si="122"/>
        <v>0</v>
      </c>
      <c r="Z569" s="179">
        <f t="shared" si="122"/>
        <v>0</v>
      </c>
      <c r="AA569" s="179">
        <f t="shared" si="122"/>
        <v>0</v>
      </c>
      <c r="AB569" s="179">
        <f t="shared" si="122"/>
        <v>0</v>
      </c>
    </row>
    <row r="570" spans="1:28" s="3" customFormat="1" x14ac:dyDescent="0.3">
      <c r="B570" s="2">
        <v>6</v>
      </c>
      <c r="C570" s="179">
        <f t="shared" si="122"/>
        <v>0</v>
      </c>
      <c r="D570" s="179">
        <f t="shared" si="122"/>
        <v>0</v>
      </c>
      <c r="E570" s="179">
        <f t="shared" si="122"/>
        <v>0</v>
      </c>
      <c r="F570" s="179">
        <f t="shared" si="122"/>
        <v>0</v>
      </c>
      <c r="G570" s="179">
        <f t="shared" si="122"/>
        <v>0</v>
      </c>
      <c r="H570" s="179">
        <f t="shared" si="122"/>
        <v>0</v>
      </c>
      <c r="I570" s="179">
        <f t="shared" si="122"/>
        <v>0</v>
      </c>
      <c r="J570" s="179">
        <f t="shared" si="122"/>
        <v>0</v>
      </c>
      <c r="K570" s="179">
        <f t="shared" si="122"/>
        <v>0</v>
      </c>
      <c r="L570" s="179">
        <f t="shared" si="122"/>
        <v>0</v>
      </c>
      <c r="M570" s="179">
        <f t="shared" si="122"/>
        <v>0</v>
      </c>
      <c r="N570" s="179">
        <f t="shared" si="122"/>
        <v>0</v>
      </c>
      <c r="O570" s="179">
        <f t="shared" si="122"/>
        <v>0</v>
      </c>
      <c r="P570" s="179">
        <f t="shared" si="122"/>
        <v>0</v>
      </c>
      <c r="Q570" s="179">
        <f t="shared" si="122"/>
        <v>0</v>
      </c>
      <c r="R570" s="179">
        <f t="shared" si="122"/>
        <v>0</v>
      </c>
      <c r="S570" s="179">
        <f t="shared" si="122"/>
        <v>0</v>
      </c>
      <c r="T570" s="179">
        <f t="shared" si="122"/>
        <v>0</v>
      </c>
      <c r="U570" s="179">
        <f t="shared" si="122"/>
        <v>0</v>
      </c>
      <c r="V570" s="179">
        <f t="shared" si="122"/>
        <v>0</v>
      </c>
      <c r="W570" s="179">
        <f t="shared" si="122"/>
        <v>0</v>
      </c>
      <c r="X570" s="179">
        <f t="shared" si="122"/>
        <v>0</v>
      </c>
      <c r="Y570" s="179">
        <f t="shared" si="122"/>
        <v>0</v>
      </c>
      <c r="Z570" s="179">
        <f t="shared" si="122"/>
        <v>0</v>
      </c>
      <c r="AA570" s="179">
        <f t="shared" si="122"/>
        <v>0</v>
      </c>
      <c r="AB570" s="179">
        <f t="shared" si="122"/>
        <v>0</v>
      </c>
    </row>
    <row r="571" spans="1:28" s="3" customFormat="1" x14ac:dyDescent="0.3">
      <c r="B571" s="2">
        <v>7</v>
      </c>
      <c r="C571" s="179">
        <f t="shared" si="122"/>
        <v>0</v>
      </c>
      <c r="D571" s="179">
        <f t="shared" si="122"/>
        <v>0</v>
      </c>
      <c r="E571" s="179">
        <f t="shared" si="122"/>
        <v>0</v>
      </c>
      <c r="F571" s="179">
        <f t="shared" si="122"/>
        <v>0</v>
      </c>
      <c r="G571" s="179">
        <f t="shared" si="122"/>
        <v>0</v>
      </c>
      <c r="H571" s="179">
        <f t="shared" si="122"/>
        <v>0</v>
      </c>
      <c r="I571" s="179">
        <f t="shared" si="122"/>
        <v>0</v>
      </c>
      <c r="J571" s="179">
        <f t="shared" si="122"/>
        <v>0</v>
      </c>
      <c r="K571" s="179">
        <f t="shared" si="122"/>
        <v>0</v>
      </c>
      <c r="L571" s="179">
        <f t="shared" si="122"/>
        <v>0</v>
      </c>
      <c r="M571" s="179">
        <f t="shared" si="122"/>
        <v>0</v>
      </c>
      <c r="N571" s="179">
        <f t="shared" si="122"/>
        <v>0</v>
      </c>
      <c r="O571" s="179">
        <f t="shared" si="122"/>
        <v>0</v>
      </c>
      <c r="P571" s="179">
        <f t="shared" si="122"/>
        <v>0</v>
      </c>
      <c r="Q571" s="179">
        <f t="shared" si="122"/>
        <v>0</v>
      </c>
      <c r="R571" s="179">
        <f t="shared" si="122"/>
        <v>0</v>
      </c>
      <c r="S571" s="179">
        <f t="shared" si="122"/>
        <v>0</v>
      </c>
      <c r="T571" s="179">
        <f t="shared" si="122"/>
        <v>0</v>
      </c>
      <c r="U571" s="179">
        <f t="shared" si="122"/>
        <v>0</v>
      </c>
      <c r="V571" s="179">
        <f t="shared" si="122"/>
        <v>0</v>
      </c>
      <c r="W571" s="179">
        <f t="shared" si="122"/>
        <v>0</v>
      </c>
      <c r="X571" s="179">
        <f t="shared" si="122"/>
        <v>0</v>
      </c>
      <c r="Y571" s="179">
        <f t="shared" si="122"/>
        <v>0</v>
      </c>
      <c r="Z571" s="179">
        <f t="shared" si="122"/>
        <v>0</v>
      </c>
      <c r="AA571" s="179">
        <f t="shared" si="122"/>
        <v>0</v>
      </c>
      <c r="AB571" s="179">
        <f t="shared" si="122"/>
        <v>0</v>
      </c>
    </row>
    <row r="572" spans="1:28" s="3" customFormat="1" x14ac:dyDescent="0.3">
      <c r="B572" s="2">
        <v>8</v>
      </c>
      <c r="C572" s="179">
        <f t="shared" si="122"/>
        <v>0</v>
      </c>
      <c r="D572" s="179">
        <f t="shared" si="122"/>
        <v>0</v>
      </c>
      <c r="E572" s="179">
        <f t="shared" si="122"/>
        <v>0</v>
      </c>
      <c r="F572" s="179">
        <f t="shared" si="122"/>
        <v>0</v>
      </c>
      <c r="G572" s="179">
        <f t="shared" si="122"/>
        <v>0</v>
      </c>
      <c r="H572" s="179">
        <f t="shared" si="122"/>
        <v>0</v>
      </c>
      <c r="I572" s="179">
        <f t="shared" si="122"/>
        <v>0</v>
      </c>
      <c r="J572" s="179">
        <f t="shared" si="122"/>
        <v>0</v>
      </c>
      <c r="K572" s="179">
        <f t="shared" si="122"/>
        <v>0</v>
      </c>
      <c r="L572" s="179">
        <f t="shared" si="122"/>
        <v>0</v>
      </c>
      <c r="M572" s="179">
        <f t="shared" si="122"/>
        <v>0</v>
      </c>
      <c r="N572" s="179">
        <f t="shared" si="122"/>
        <v>0</v>
      </c>
      <c r="O572" s="179">
        <f t="shared" si="122"/>
        <v>0</v>
      </c>
      <c r="P572" s="179">
        <f t="shared" si="122"/>
        <v>0</v>
      </c>
      <c r="Q572" s="179">
        <f t="shared" si="122"/>
        <v>0</v>
      </c>
      <c r="R572" s="179">
        <f t="shared" si="122"/>
        <v>0</v>
      </c>
      <c r="S572" s="179">
        <f t="shared" si="122"/>
        <v>0</v>
      </c>
      <c r="T572" s="179">
        <f t="shared" si="122"/>
        <v>0</v>
      </c>
      <c r="U572" s="179">
        <f t="shared" si="122"/>
        <v>0</v>
      </c>
      <c r="V572" s="179">
        <f t="shared" si="122"/>
        <v>0</v>
      </c>
      <c r="W572" s="179">
        <f t="shared" si="122"/>
        <v>0</v>
      </c>
      <c r="X572" s="179">
        <f t="shared" si="122"/>
        <v>0</v>
      </c>
      <c r="Y572" s="179">
        <f t="shared" si="122"/>
        <v>0</v>
      </c>
      <c r="Z572" s="179">
        <f t="shared" si="122"/>
        <v>0</v>
      </c>
      <c r="AA572" s="179">
        <f t="shared" si="122"/>
        <v>0</v>
      </c>
      <c r="AB572" s="179">
        <f t="shared" si="122"/>
        <v>0</v>
      </c>
    </row>
    <row r="573" spans="1:28" s="3" customFormat="1" x14ac:dyDescent="0.3">
      <c r="B573" s="2">
        <v>9</v>
      </c>
      <c r="C573" s="179">
        <f t="shared" si="122"/>
        <v>0</v>
      </c>
      <c r="D573" s="179">
        <f t="shared" si="122"/>
        <v>0</v>
      </c>
      <c r="E573" s="179">
        <f t="shared" si="122"/>
        <v>0</v>
      </c>
      <c r="F573" s="179">
        <f t="shared" si="122"/>
        <v>0</v>
      </c>
      <c r="G573" s="179">
        <f t="shared" si="122"/>
        <v>0</v>
      </c>
      <c r="H573" s="179">
        <f t="shared" si="122"/>
        <v>0</v>
      </c>
      <c r="I573" s="179">
        <f t="shared" si="122"/>
        <v>0</v>
      </c>
      <c r="J573" s="179">
        <f t="shared" si="122"/>
        <v>0</v>
      </c>
      <c r="K573" s="179">
        <f t="shared" si="122"/>
        <v>0</v>
      </c>
      <c r="L573" s="179">
        <f t="shared" si="122"/>
        <v>0</v>
      </c>
      <c r="M573" s="179">
        <f t="shared" si="122"/>
        <v>0</v>
      </c>
      <c r="N573" s="179">
        <f t="shared" si="122"/>
        <v>0</v>
      </c>
      <c r="O573" s="179">
        <f t="shared" si="122"/>
        <v>0</v>
      </c>
      <c r="P573" s="179">
        <f t="shared" si="122"/>
        <v>0</v>
      </c>
      <c r="Q573" s="179">
        <f t="shared" si="122"/>
        <v>0</v>
      </c>
      <c r="R573" s="179">
        <f t="shared" si="122"/>
        <v>0</v>
      </c>
      <c r="S573" s="179">
        <f t="shared" si="122"/>
        <v>0</v>
      </c>
      <c r="T573" s="179">
        <f t="shared" si="122"/>
        <v>0</v>
      </c>
      <c r="U573" s="179">
        <f t="shared" si="122"/>
        <v>0</v>
      </c>
      <c r="V573" s="179">
        <f t="shared" si="122"/>
        <v>0</v>
      </c>
      <c r="W573" s="179">
        <f t="shared" si="122"/>
        <v>0</v>
      </c>
      <c r="X573" s="179">
        <f t="shared" si="122"/>
        <v>0</v>
      </c>
      <c r="Y573" s="179">
        <f t="shared" si="122"/>
        <v>0</v>
      </c>
      <c r="Z573" s="179">
        <f t="shared" si="122"/>
        <v>0</v>
      </c>
      <c r="AA573" s="179">
        <f t="shared" si="122"/>
        <v>0</v>
      </c>
      <c r="AB573" s="179">
        <f t="shared" si="122"/>
        <v>0</v>
      </c>
    </row>
    <row r="574" spans="1:28" s="3" customFormat="1" x14ac:dyDescent="0.3">
      <c r="B574" s="2">
        <v>10</v>
      </c>
      <c r="C574" s="179">
        <f t="shared" si="122"/>
        <v>0</v>
      </c>
      <c r="D574" s="179">
        <f t="shared" si="122"/>
        <v>0</v>
      </c>
      <c r="E574" s="179">
        <f t="shared" si="122"/>
        <v>0</v>
      </c>
      <c r="F574" s="179">
        <f t="shared" si="122"/>
        <v>0</v>
      </c>
      <c r="G574" s="179">
        <f t="shared" si="122"/>
        <v>0</v>
      </c>
      <c r="H574" s="179">
        <f t="shared" si="122"/>
        <v>0</v>
      </c>
      <c r="I574" s="179">
        <f t="shared" si="122"/>
        <v>0</v>
      </c>
      <c r="J574" s="179">
        <f t="shared" si="122"/>
        <v>0</v>
      </c>
      <c r="K574" s="179">
        <f t="shared" si="122"/>
        <v>0</v>
      </c>
      <c r="L574" s="179">
        <f t="shared" si="122"/>
        <v>0</v>
      </c>
      <c r="M574" s="179">
        <f t="shared" si="122"/>
        <v>0</v>
      </c>
      <c r="N574" s="179">
        <f t="shared" si="122"/>
        <v>0</v>
      </c>
      <c r="O574" s="179">
        <f t="shared" si="122"/>
        <v>0</v>
      </c>
      <c r="P574" s="179">
        <f t="shared" si="122"/>
        <v>0</v>
      </c>
      <c r="Q574" s="179">
        <f t="shared" si="122"/>
        <v>0</v>
      </c>
      <c r="R574" s="179">
        <f t="shared" si="122"/>
        <v>0</v>
      </c>
      <c r="S574" s="179">
        <f t="shared" si="122"/>
        <v>0</v>
      </c>
      <c r="T574" s="179">
        <f t="shared" si="122"/>
        <v>0</v>
      </c>
      <c r="U574" s="179">
        <f t="shared" si="122"/>
        <v>0</v>
      </c>
      <c r="V574" s="179">
        <f t="shared" si="122"/>
        <v>0</v>
      </c>
      <c r="W574" s="179">
        <f t="shared" si="122"/>
        <v>0</v>
      </c>
      <c r="X574" s="179">
        <f t="shared" si="122"/>
        <v>0</v>
      </c>
      <c r="Y574" s="179">
        <f t="shared" si="122"/>
        <v>0</v>
      </c>
      <c r="Z574" s="179">
        <f t="shared" si="122"/>
        <v>0</v>
      </c>
      <c r="AA574" s="179">
        <f t="shared" si="122"/>
        <v>0</v>
      </c>
      <c r="AB574" s="179">
        <f t="shared" si="122"/>
        <v>0</v>
      </c>
    </row>
    <row r="575" spans="1:28" s="3" customFormat="1" x14ac:dyDescent="0.3">
      <c r="B575" s="2">
        <v>11</v>
      </c>
      <c r="C575" s="179">
        <f t="shared" si="122"/>
        <v>0</v>
      </c>
      <c r="D575" s="179">
        <f t="shared" si="122"/>
        <v>0</v>
      </c>
      <c r="E575" s="179">
        <f t="shared" si="122"/>
        <v>0</v>
      </c>
      <c r="F575" s="179">
        <f t="shared" si="122"/>
        <v>0</v>
      </c>
      <c r="G575" s="179">
        <f t="shared" si="122"/>
        <v>0</v>
      </c>
      <c r="H575" s="179">
        <f t="shared" si="122"/>
        <v>0</v>
      </c>
      <c r="I575" s="179">
        <f t="shared" si="122"/>
        <v>0</v>
      </c>
      <c r="J575" s="179">
        <f t="shared" si="122"/>
        <v>0</v>
      </c>
      <c r="K575" s="179">
        <f t="shared" si="122"/>
        <v>0</v>
      </c>
      <c r="L575" s="179">
        <f t="shared" si="122"/>
        <v>0</v>
      </c>
      <c r="M575" s="179">
        <f t="shared" si="122"/>
        <v>0</v>
      </c>
      <c r="N575" s="179">
        <f t="shared" si="122"/>
        <v>0</v>
      </c>
      <c r="O575" s="179">
        <f t="shared" si="122"/>
        <v>0</v>
      </c>
      <c r="P575" s="179">
        <f t="shared" si="122"/>
        <v>0</v>
      </c>
      <c r="Q575" s="179">
        <f t="shared" si="122"/>
        <v>0</v>
      </c>
      <c r="R575" s="179">
        <f t="shared" si="122"/>
        <v>0</v>
      </c>
      <c r="S575" s="179">
        <f t="shared" si="122"/>
        <v>0</v>
      </c>
      <c r="T575" s="179">
        <f t="shared" si="122"/>
        <v>0</v>
      </c>
      <c r="U575" s="179">
        <f t="shared" si="122"/>
        <v>0</v>
      </c>
      <c r="V575" s="179">
        <f t="shared" si="122"/>
        <v>0</v>
      </c>
      <c r="W575" s="179">
        <f t="shared" si="122"/>
        <v>0</v>
      </c>
      <c r="X575" s="179">
        <f>X542+X182</f>
        <v>0</v>
      </c>
      <c r="Y575" s="179">
        <f>Y542+Y182</f>
        <v>0</v>
      </c>
      <c r="Z575" s="179">
        <f>Z542+Z182</f>
        <v>0</v>
      </c>
      <c r="AA575" s="179">
        <f>AA542+AA182</f>
        <v>0</v>
      </c>
      <c r="AB575" s="179">
        <f>AB542+AB182</f>
        <v>0</v>
      </c>
    </row>
    <row r="576" spans="1:28" s="3" customFormat="1" x14ac:dyDescent="0.3">
      <c r="B576" s="2">
        <v>12</v>
      </c>
      <c r="C576" s="179">
        <f t="shared" ref="C576:AB585" si="123">C543+C183</f>
        <v>0</v>
      </c>
      <c r="D576" s="179">
        <f t="shared" si="123"/>
        <v>0</v>
      </c>
      <c r="E576" s="179">
        <f t="shared" si="123"/>
        <v>0</v>
      </c>
      <c r="F576" s="179">
        <f t="shared" si="123"/>
        <v>0</v>
      </c>
      <c r="G576" s="179">
        <f t="shared" si="123"/>
        <v>0</v>
      </c>
      <c r="H576" s="179">
        <f t="shared" si="123"/>
        <v>0</v>
      </c>
      <c r="I576" s="179">
        <f t="shared" si="123"/>
        <v>0</v>
      </c>
      <c r="J576" s="179">
        <f t="shared" si="123"/>
        <v>0</v>
      </c>
      <c r="K576" s="179">
        <f t="shared" si="123"/>
        <v>0</v>
      </c>
      <c r="L576" s="179">
        <f t="shared" si="123"/>
        <v>0</v>
      </c>
      <c r="M576" s="179">
        <f t="shared" si="123"/>
        <v>0</v>
      </c>
      <c r="N576" s="179">
        <f t="shared" si="123"/>
        <v>0</v>
      </c>
      <c r="O576" s="179">
        <f t="shared" si="123"/>
        <v>0</v>
      </c>
      <c r="P576" s="179">
        <f t="shared" si="123"/>
        <v>0</v>
      </c>
      <c r="Q576" s="179">
        <f t="shared" si="123"/>
        <v>0</v>
      </c>
      <c r="R576" s="179">
        <f t="shared" si="123"/>
        <v>0</v>
      </c>
      <c r="S576" s="179">
        <f t="shared" si="123"/>
        <v>0</v>
      </c>
      <c r="T576" s="179">
        <f t="shared" si="123"/>
        <v>0</v>
      </c>
      <c r="U576" s="179">
        <f t="shared" si="123"/>
        <v>0</v>
      </c>
      <c r="V576" s="179">
        <f t="shared" si="123"/>
        <v>0</v>
      </c>
      <c r="W576" s="179">
        <f t="shared" si="123"/>
        <v>0</v>
      </c>
      <c r="X576" s="179">
        <f t="shared" si="123"/>
        <v>0</v>
      </c>
      <c r="Y576" s="179">
        <f t="shared" si="123"/>
        <v>0</v>
      </c>
      <c r="Z576" s="179">
        <f t="shared" si="123"/>
        <v>0</v>
      </c>
      <c r="AA576" s="179">
        <f t="shared" si="123"/>
        <v>0</v>
      </c>
      <c r="AB576" s="179">
        <f t="shared" si="123"/>
        <v>0</v>
      </c>
    </row>
    <row r="577" spans="2:28" s="3" customFormat="1" x14ac:dyDescent="0.3">
      <c r="B577" s="2">
        <v>13</v>
      </c>
      <c r="C577" s="179">
        <f t="shared" si="123"/>
        <v>0</v>
      </c>
      <c r="D577" s="179">
        <f t="shared" si="123"/>
        <v>0</v>
      </c>
      <c r="E577" s="179">
        <f t="shared" si="123"/>
        <v>0</v>
      </c>
      <c r="F577" s="179">
        <f t="shared" si="123"/>
        <v>0</v>
      </c>
      <c r="G577" s="179">
        <f t="shared" si="123"/>
        <v>0</v>
      </c>
      <c r="H577" s="179">
        <f t="shared" si="123"/>
        <v>0</v>
      </c>
      <c r="I577" s="179">
        <f t="shared" si="123"/>
        <v>0</v>
      </c>
      <c r="J577" s="179">
        <f t="shared" si="123"/>
        <v>0</v>
      </c>
      <c r="K577" s="179">
        <f t="shared" si="123"/>
        <v>0</v>
      </c>
      <c r="L577" s="179">
        <f t="shared" si="123"/>
        <v>0</v>
      </c>
      <c r="M577" s="179">
        <f t="shared" si="123"/>
        <v>0</v>
      </c>
      <c r="N577" s="179">
        <f t="shared" si="123"/>
        <v>0</v>
      </c>
      <c r="O577" s="179">
        <f t="shared" si="123"/>
        <v>0</v>
      </c>
      <c r="P577" s="179">
        <f t="shared" si="123"/>
        <v>0</v>
      </c>
      <c r="Q577" s="179">
        <f t="shared" si="123"/>
        <v>0</v>
      </c>
      <c r="R577" s="179">
        <f t="shared" si="123"/>
        <v>0</v>
      </c>
      <c r="S577" s="179">
        <f t="shared" si="123"/>
        <v>0</v>
      </c>
      <c r="T577" s="179">
        <f t="shared" si="123"/>
        <v>0</v>
      </c>
      <c r="U577" s="179">
        <f t="shared" si="123"/>
        <v>0</v>
      </c>
      <c r="V577" s="179">
        <f t="shared" si="123"/>
        <v>0</v>
      </c>
      <c r="W577" s="179">
        <f t="shared" si="123"/>
        <v>0</v>
      </c>
      <c r="X577" s="179">
        <f t="shared" si="123"/>
        <v>0</v>
      </c>
      <c r="Y577" s="179">
        <f t="shared" si="123"/>
        <v>0</v>
      </c>
      <c r="Z577" s="179">
        <f t="shared" si="123"/>
        <v>0</v>
      </c>
      <c r="AA577" s="179">
        <f t="shared" si="123"/>
        <v>0</v>
      </c>
      <c r="AB577" s="179">
        <f t="shared" si="123"/>
        <v>0</v>
      </c>
    </row>
    <row r="578" spans="2:28" s="3" customFormat="1" x14ac:dyDescent="0.3">
      <c r="B578" s="2">
        <v>14</v>
      </c>
      <c r="C578" s="179">
        <f t="shared" si="123"/>
        <v>0</v>
      </c>
      <c r="D578" s="179">
        <f t="shared" si="123"/>
        <v>0</v>
      </c>
      <c r="E578" s="179">
        <f t="shared" si="123"/>
        <v>0</v>
      </c>
      <c r="F578" s="179">
        <f t="shared" si="123"/>
        <v>0</v>
      </c>
      <c r="G578" s="179">
        <f t="shared" si="123"/>
        <v>0</v>
      </c>
      <c r="H578" s="179">
        <f t="shared" si="123"/>
        <v>0</v>
      </c>
      <c r="I578" s="179">
        <f t="shared" si="123"/>
        <v>0</v>
      </c>
      <c r="J578" s="179">
        <f t="shared" si="123"/>
        <v>0</v>
      </c>
      <c r="K578" s="179">
        <f t="shared" si="123"/>
        <v>0</v>
      </c>
      <c r="L578" s="179">
        <f t="shared" si="123"/>
        <v>0</v>
      </c>
      <c r="M578" s="179">
        <f t="shared" si="123"/>
        <v>0</v>
      </c>
      <c r="N578" s="179">
        <f t="shared" si="123"/>
        <v>0</v>
      </c>
      <c r="O578" s="179">
        <f t="shared" si="123"/>
        <v>0</v>
      </c>
      <c r="P578" s="179">
        <f t="shared" si="123"/>
        <v>0</v>
      </c>
      <c r="Q578" s="179">
        <f t="shared" si="123"/>
        <v>0</v>
      </c>
      <c r="R578" s="179">
        <f t="shared" si="123"/>
        <v>0</v>
      </c>
      <c r="S578" s="179">
        <f t="shared" si="123"/>
        <v>0</v>
      </c>
      <c r="T578" s="179">
        <f t="shared" si="123"/>
        <v>0</v>
      </c>
      <c r="U578" s="179">
        <f t="shared" si="123"/>
        <v>0</v>
      </c>
      <c r="V578" s="179">
        <f t="shared" si="123"/>
        <v>0</v>
      </c>
      <c r="W578" s="179">
        <f t="shared" si="123"/>
        <v>0</v>
      </c>
      <c r="X578" s="179">
        <f t="shared" si="123"/>
        <v>0</v>
      </c>
      <c r="Y578" s="179">
        <f t="shared" si="123"/>
        <v>0</v>
      </c>
      <c r="Z578" s="179">
        <f t="shared" si="123"/>
        <v>0</v>
      </c>
      <c r="AA578" s="179">
        <f t="shared" si="123"/>
        <v>0</v>
      </c>
      <c r="AB578" s="179">
        <f t="shared" si="123"/>
        <v>0</v>
      </c>
    </row>
    <row r="579" spans="2:28" s="3" customFormat="1" x14ac:dyDescent="0.3">
      <c r="B579" s="2">
        <v>15</v>
      </c>
      <c r="C579" s="179">
        <f t="shared" si="123"/>
        <v>0</v>
      </c>
      <c r="D579" s="179">
        <f t="shared" si="123"/>
        <v>0</v>
      </c>
      <c r="E579" s="179">
        <f t="shared" si="123"/>
        <v>0</v>
      </c>
      <c r="F579" s="179">
        <f t="shared" si="123"/>
        <v>0</v>
      </c>
      <c r="G579" s="179">
        <f t="shared" si="123"/>
        <v>0</v>
      </c>
      <c r="H579" s="179">
        <f t="shared" si="123"/>
        <v>0</v>
      </c>
      <c r="I579" s="179">
        <f t="shared" si="123"/>
        <v>0</v>
      </c>
      <c r="J579" s="179">
        <f t="shared" si="123"/>
        <v>0</v>
      </c>
      <c r="K579" s="179">
        <f t="shared" si="123"/>
        <v>0</v>
      </c>
      <c r="L579" s="179">
        <f t="shared" si="123"/>
        <v>0</v>
      </c>
      <c r="M579" s="179">
        <f t="shared" si="123"/>
        <v>0</v>
      </c>
      <c r="N579" s="179">
        <f t="shared" si="123"/>
        <v>0</v>
      </c>
      <c r="O579" s="179">
        <f t="shared" si="123"/>
        <v>0</v>
      </c>
      <c r="P579" s="179">
        <f t="shared" si="123"/>
        <v>0</v>
      </c>
      <c r="Q579" s="179">
        <f t="shared" si="123"/>
        <v>0</v>
      </c>
      <c r="R579" s="179">
        <f t="shared" si="123"/>
        <v>0</v>
      </c>
      <c r="S579" s="179">
        <f t="shared" si="123"/>
        <v>0</v>
      </c>
      <c r="T579" s="179">
        <f t="shared" si="123"/>
        <v>0</v>
      </c>
      <c r="U579" s="179">
        <f t="shared" si="123"/>
        <v>0</v>
      </c>
      <c r="V579" s="179">
        <f t="shared" si="123"/>
        <v>0</v>
      </c>
      <c r="W579" s="179">
        <f t="shared" si="123"/>
        <v>0</v>
      </c>
      <c r="X579" s="179">
        <f t="shared" si="123"/>
        <v>0</v>
      </c>
      <c r="Y579" s="179">
        <f t="shared" si="123"/>
        <v>0</v>
      </c>
      <c r="Z579" s="179">
        <f t="shared" si="123"/>
        <v>0</v>
      </c>
      <c r="AA579" s="179">
        <f t="shared" si="123"/>
        <v>0</v>
      </c>
      <c r="AB579" s="179">
        <f t="shared" si="123"/>
        <v>0</v>
      </c>
    </row>
    <row r="580" spans="2:28" s="3" customFormat="1" x14ac:dyDescent="0.3">
      <c r="B580" s="2">
        <v>16</v>
      </c>
      <c r="C580" s="179">
        <f t="shared" si="123"/>
        <v>0</v>
      </c>
      <c r="D580" s="179">
        <f t="shared" si="123"/>
        <v>0</v>
      </c>
      <c r="E580" s="179">
        <f t="shared" si="123"/>
        <v>0</v>
      </c>
      <c r="F580" s="179">
        <f t="shared" si="123"/>
        <v>0</v>
      </c>
      <c r="G580" s="179">
        <f t="shared" si="123"/>
        <v>0</v>
      </c>
      <c r="H580" s="179">
        <f t="shared" si="123"/>
        <v>0</v>
      </c>
      <c r="I580" s="179">
        <f t="shared" si="123"/>
        <v>0</v>
      </c>
      <c r="J580" s="179">
        <f t="shared" si="123"/>
        <v>0</v>
      </c>
      <c r="K580" s="179">
        <f t="shared" si="123"/>
        <v>0</v>
      </c>
      <c r="L580" s="179">
        <f t="shared" si="123"/>
        <v>0</v>
      </c>
      <c r="M580" s="179">
        <f t="shared" si="123"/>
        <v>0</v>
      </c>
      <c r="N580" s="179">
        <f t="shared" si="123"/>
        <v>0</v>
      </c>
      <c r="O580" s="179">
        <f t="shared" si="123"/>
        <v>0</v>
      </c>
      <c r="P580" s="179">
        <f t="shared" si="123"/>
        <v>0</v>
      </c>
      <c r="Q580" s="179">
        <f t="shared" si="123"/>
        <v>0</v>
      </c>
      <c r="R580" s="179">
        <f t="shared" si="123"/>
        <v>0</v>
      </c>
      <c r="S580" s="179">
        <f t="shared" si="123"/>
        <v>0</v>
      </c>
      <c r="T580" s="179">
        <f t="shared" si="123"/>
        <v>0</v>
      </c>
      <c r="U580" s="179">
        <f t="shared" si="123"/>
        <v>0</v>
      </c>
      <c r="V580" s="179">
        <f t="shared" si="123"/>
        <v>0</v>
      </c>
      <c r="W580" s="179">
        <f t="shared" si="123"/>
        <v>0</v>
      </c>
      <c r="X580" s="179">
        <f t="shared" si="123"/>
        <v>0</v>
      </c>
      <c r="Y580" s="179">
        <f t="shared" si="123"/>
        <v>0</v>
      </c>
      <c r="Z580" s="179">
        <f t="shared" si="123"/>
        <v>0</v>
      </c>
      <c r="AA580" s="179">
        <f t="shared" si="123"/>
        <v>0</v>
      </c>
      <c r="AB580" s="179">
        <f t="shared" si="123"/>
        <v>0</v>
      </c>
    </row>
    <row r="581" spans="2:28" s="3" customFormat="1" x14ac:dyDescent="0.3">
      <c r="B581" s="2">
        <v>17</v>
      </c>
      <c r="C581" s="179">
        <f t="shared" si="123"/>
        <v>0</v>
      </c>
      <c r="D581" s="179">
        <f t="shared" si="123"/>
        <v>0</v>
      </c>
      <c r="E581" s="179">
        <f t="shared" si="123"/>
        <v>0</v>
      </c>
      <c r="F581" s="179">
        <f t="shared" si="123"/>
        <v>0</v>
      </c>
      <c r="G581" s="179">
        <f t="shared" si="123"/>
        <v>0</v>
      </c>
      <c r="H581" s="179">
        <f t="shared" si="123"/>
        <v>0</v>
      </c>
      <c r="I581" s="179">
        <f t="shared" si="123"/>
        <v>0</v>
      </c>
      <c r="J581" s="179">
        <f t="shared" si="123"/>
        <v>0</v>
      </c>
      <c r="K581" s="179">
        <f t="shared" si="123"/>
        <v>0</v>
      </c>
      <c r="L581" s="179">
        <f t="shared" si="123"/>
        <v>0</v>
      </c>
      <c r="M581" s="179">
        <f t="shared" si="123"/>
        <v>0</v>
      </c>
      <c r="N581" s="179">
        <f t="shared" si="123"/>
        <v>0</v>
      </c>
      <c r="O581" s="179">
        <f t="shared" si="123"/>
        <v>0</v>
      </c>
      <c r="P581" s="179">
        <f t="shared" si="123"/>
        <v>0</v>
      </c>
      <c r="Q581" s="179">
        <f t="shared" si="123"/>
        <v>0</v>
      </c>
      <c r="R581" s="179">
        <f t="shared" si="123"/>
        <v>0</v>
      </c>
      <c r="S581" s="179">
        <f t="shared" si="123"/>
        <v>0</v>
      </c>
      <c r="T581" s="179">
        <f t="shared" si="123"/>
        <v>0</v>
      </c>
      <c r="U581" s="179">
        <f t="shared" si="123"/>
        <v>0</v>
      </c>
      <c r="V581" s="179">
        <f t="shared" si="123"/>
        <v>0</v>
      </c>
      <c r="W581" s="179">
        <f t="shared" si="123"/>
        <v>0</v>
      </c>
      <c r="X581" s="179">
        <f t="shared" si="123"/>
        <v>0</v>
      </c>
      <c r="Y581" s="179">
        <f t="shared" si="123"/>
        <v>0</v>
      </c>
      <c r="Z581" s="179">
        <f t="shared" si="123"/>
        <v>0</v>
      </c>
      <c r="AA581" s="179">
        <f t="shared" si="123"/>
        <v>0</v>
      </c>
      <c r="AB581" s="179">
        <f t="shared" si="123"/>
        <v>0</v>
      </c>
    </row>
    <row r="582" spans="2:28" s="3" customFormat="1" x14ac:dyDescent="0.3">
      <c r="B582" s="2">
        <v>18</v>
      </c>
      <c r="C582" s="179">
        <f t="shared" si="123"/>
        <v>0</v>
      </c>
      <c r="D582" s="179">
        <f t="shared" si="123"/>
        <v>0</v>
      </c>
      <c r="E582" s="179">
        <f t="shared" si="123"/>
        <v>0</v>
      </c>
      <c r="F582" s="179">
        <f t="shared" si="123"/>
        <v>0</v>
      </c>
      <c r="G582" s="179">
        <f t="shared" si="123"/>
        <v>0</v>
      </c>
      <c r="H582" s="179">
        <f t="shared" si="123"/>
        <v>0</v>
      </c>
      <c r="I582" s="179">
        <f t="shared" si="123"/>
        <v>0</v>
      </c>
      <c r="J582" s="179">
        <f t="shared" si="123"/>
        <v>0</v>
      </c>
      <c r="K582" s="179">
        <f t="shared" si="123"/>
        <v>0</v>
      </c>
      <c r="L582" s="179">
        <f t="shared" si="123"/>
        <v>0</v>
      </c>
      <c r="M582" s="179">
        <f t="shared" si="123"/>
        <v>0</v>
      </c>
      <c r="N582" s="179">
        <f t="shared" si="123"/>
        <v>0</v>
      </c>
      <c r="O582" s="179">
        <f t="shared" si="123"/>
        <v>0</v>
      </c>
      <c r="P582" s="179">
        <f t="shared" si="123"/>
        <v>0</v>
      </c>
      <c r="Q582" s="179">
        <f t="shared" si="123"/>
        <v>0</v>
      </c>
      <c r="R582" s="179">
        <f t="shared" si="123"/>
        <v>0</v>
      </c>
      <c r="S582" s="179">
        <f t="shared" si="123"/>
        <v>0</v>
      </c>
      <c r="T582" s="179">
        <f t="shared" si="123"/>
        <v>0</v>
      </c>
      <c r="U582" s="179">
        <f t="shared" si="123"/>
        <v>0</v>
      </c>
      <c r="V582" s="179">
        <f t="shared" si="123"/>
        <v>0</v>
      </c>
      <c r="W582" s="179">
        <f t="shared" si="123"/>
        <v>0</v>
      </c>
      <c r="X582" s="179">
        <f t="shared" si="123"/>
        <v>0</v>
      </c>
      <c r="Y582" s="179">
        <f t="shared" si="123"/>
        <v>0</v>
      </c>
      <c r="Z582" s="179">
        <f t="shared" si="123"/>
        <v>0</v>
      </c>
      <c r="AA582" s="179">
        <f t="shared" si="123"/>
        <v>0</v>
      </c>
      <c r="AB582" s="179">
        <f t="shared" si="123"/>
        <v>0</v>
      </c>
    </row>
    <row r="583" spans="2:28" s="3" customFormat="1" x14ac:dyDescent="0.3">
      <c r="B583" s="2">
        <v>19</v>
      </c>
      <c r="C583" s="179">
        <f t="shared" si="123"/>
        <v>0</v>
      </c>
      <c r="D583" s="179">
        <f t="shared" si="123"/>
        <v>0</v>
      </c>
      <c r="E583" s="179">
        <f t="shared" si="123"/>
        <v>0</v>
      </c>
      <c r="F583" s="179">
        <f t="shared" si="123"/>
        <v>0</v>
      </c>
      <c r="G583" s="179">
        <f t="shared" si="123"/>
        <v>0</v>
      </c>
      <c r="H583" s="179">
        <f t="shared" si="123"/>
        <v>0</v>
      </c>
      <c r="I583" s="179">
        <f t="shared" si="123"/>
        <v>0</v>
      </c>
      <c r="J583" s="179">
        <f t="shared" si="123"/>
        <v>0</v>
      </c>
      <c r="K583" s="179">
        <f t="shared" si="123"/>
        <v>0</v>
      </c>
      <c r="L583" s="179">
        <f t="shared" si="123"/>
        <v>0</v>
      </c>
      <c r="M583" s="179">
        <f t="shared" si="123"/>
        <v>0</v>
      </c>
      <c r="N583" s="179">
        <f t="shared" si="123"/>
        <v>0</v>
      </c>
      <c r="O583" s="179">
        <f t="shared" si="123"/>
        <v>0</v>
      </c>
      <c r="P583" s="179">
        <f t="shared" si="123"/>
        <v>0</v>
      </c>
      <c r="Q583" s="179">
        <f t="shared" si="123"/>
        <v>0</v>
      </c>
      <c r="R583" s="179">
        <f t="shared" si="123"/>
        <v>0</v>
      </c>
      <c r="S583" s="179">
        <f t="shared" si="123"/>
        <v>0</v>
      </c>
      <c r="T583" s="179">
        <f t="shared" si="123"/>
        <v>0</v>
      </c>
      <c r="U583" s="179">
        <f t="shared" si="123"/>
        <v>0</v>
      </c>
      <c r="V583" s="179">
        <f t="shared" si="123"/>
        <v>0</v>
      </c>
      <c r="W583" s="179">
        <f t="shared" si="123"/>
        <v>0</v>
      </c>
      <c r="X583" s="179">
        <f t="shared" si="123"/>
        <v>0</v>
      </c>
      <c r="Y583" s="179">
        <f t="shared" si="123"/>
        <v>0</v>
      </c>
      <c r="Z583" s="179">
        <f t="shared" si="123"/>
        <v>0</v>
      </c>
      <c r="AA583" s="179">
        <f t="shared" si="123"/>
        <v>0</v>
      </c>
      <c r="AB583" s="179">
        <f t="shared" si="123"/>
        <v>0</v>
      </c>
    </row>
    <row r="584" spans="2:28" s="3" customFormat="1" x14ac:dyDescent="0.3">
      <c r="B584" s="2">
        <v>20</v>
      </c>
      <c r="C584" s="179">
        <f t="shared" si="123"/>
        <v>0</v>
      </c>
      <c r="D584" s="179">
        <f t="shared" si="123"/>
        <v>0</v>
      </c>
      <c r="E584" s="179">
        <f t="shared" si="123"/>
        <v>0</v>
      </c>
      <c r="F584" s="179">
        <f t="shared" si="123"/>
        <v>0</v>
      </c>
      <c r="G584" s="179">
        <f t="shared" si="123"/>
        <v>0</v>
      </c>
      <c r="H584" s="179">
        <f t="shared" si="123"/>
        <v>0</v>
      </c>
      <c r="I584" s="179">
        <f t="shared" si="123"/>
        <v>0</v>
      </c>
      <c r="J584" s="179">
        <f t="shared" si="123"/>
        <v>0</v>
      </c>
      <c r="K584" s="179">
        <f t="shared" si="123"/>
        <v>0</v>
      </c>
      <c r="L584" s="179">
        <f t="shared" si="123"/>
        <v>0</v>
      </c>
      <c r="M584" s="179">
        <f t="shared" si="123"/>
        <v>0</v>
      </c>
      <c r="N584" s="179">
        <f t="shared" si="123"/>
        <v>0</v>
      </c>
      <c r="O584" s="179">
        <f t="shared" si="123"/>
        <v>0</v>
      </c>
      <c r="P584" s="179">
        <f t="shared" si="123"/>
        <v>0</v>
      </c>
      <c r="Q584" s="179">
        <f t="shared" si="123"/>
        <v>0</v>
      </c>
      <c r="R584" s="179">
        <f t="shared" si="123"/>
        <v>0</v>
      </c>
      <c r="S584" s="179">
        <f t="shared" si="123"/>
        <v>0</v>
      </c>
      <c r="T584" s="179">
        <f t="shared" si="123"/>
        <v>0</v>
      </c>
      <c r="U584" s="179">
        <f t="shared" si="123"/>
        <v>0</v>
      </c>
      <c r="V584" s="179">
        <f t="shared" si="123"/>
        <v>0</v>
      </c>
      <c r="W584" s="179">
        <f t="shared" si="123"/>
        <v>0</v>
      </c>
      <c r="X584" s="179">
        <f t="shared" si="123"/>
        <v>0</v>
      </c>
      <c r="Y584" s="179">
        <f t="shared" si="123"/>
        <v>0</v>
      </c>
      <c r="Z584" s="179">
        <f t="shared" si="123"/>
        <v>0</v>
      </c>
      <c r="AA584" s="179">
        <f t="shared" si="123"/>
        <v>0</v>
      </c>
      <c r="AB584" s="179">
        <f t="shared" si="123"/>
        <v>0</v>
      </c>
    </row>
    <row r="585" spans="2:28" s="3" customFormat="1" x14ac:dyDescent="0.3">
      <c r="B585" s="2">
        <v>21</v>
      </c>
      <c r="C585" s="179">
        <f t="shared" si="123"/>
        <v>0</v>
      </c>
      <c r="D585" s="179">
        <f t="shared" si="123"/>
        <v>0</v>
      </c>
      <c r="E585" s="179">
        <f t="shared" si="123"/>
        <v>0</v>
      </c>
      <c r="F585" s="179">
        <f t="shared" si="123"/>
        <v>0</v>
      </c>
      <c r="G585" s="179">
        <f t="shared" si="123"/>
        <v>0</v>
      </c>
      <c r="H585" s="179">
        <f t="shared" si="123"/>
        <v>0</v>
      </c>
      <c r="I585" s="179">
        <f t="shared" si="123"/>
        <v>0</v>
      </c>
      <c r="J585" s="179">
        <f t="shared" si="123"/>
        <v>0</v>
      </c>
      <c r="K585" s="179">
        <f t="shared" si="123"/>
        <v>0</v>
      </c>
      <c r="L585" s="179">
        <f t="shared" si="123"/>
        <v>0</v>
      </c>
      <c r="M585" s="179">
        <f t="shared" si="123"/>
        <v>0</v>
      </c>
      <c r="N585" s="179">
        <f t="shared" si="123"/>
        <v>0</v>
      </c>
      <c r="O585" s="179">
        <f t="shared" si="123"/>
        <v>0</v>
      </c>
      <c r="P585" s="179">
        <f t="shared" si="123"/>
        <v>0</v>
      </c>
      <c r="Q585" s="179">
        <f t="shared" si="123"/>
        <v>0</v>
      </c>
      <c r="R585" s="179">
        <f t="shared" si="123"/>
        <v>0</v>
      </c>
      <c r="S585" s="179">
        <f t="shared" si="123"/>
        <v>0</v>
      </c>
      <c r="T585" s="179">
        <f t="shared" si="123"/>
        <v>0</v>
      </c>
      <c r="U585" s="179">
        <f t="shared" si="123"/>
        <v>0</v>
      </c>
      <c r="V585" s="179">
        <f t="shared" si="123"/>
        <v>0</v>
      </c>
      <c r="W585" s="179">
        <f t="shared" si="123"/>
        <v>0</v>
      </c>
      <c r="X585" s="179">
        <f>X552+X192</f>
        <v>0</v>
      </c>
      <c r="Y585" s="179">
        <f>Y552+Y192</f>
        <v>0</v>
      </c>
      <c r="Z585" s="179">
        <f>Z552+Z192</f>
        <v>0</v>
      </c>
      <c r="AA585" s="179">
        <f>AA552+AA192</f>
        <v>0</v>
      </c>
      <c r="AB585" s="179">
        <f>AB552+AB192</f>
        <v>0</v>
      </c>
    </row>
    <row r="586" spans="2:28" s="3" customFormat="1" x14ac:dyDescent="0.3">
      <c r="B586" s="2">
        <v>22</v>
      </c>
      <c r="C586" s="179">
        <f t="shared" ref="C586:AB589" si="124">C553+C193</f>
        <v>0</v>
      </c>
      <c r="D586" s="179">
        <f t="shared" si="124"/>
        <v>0</v>
      </c>
      <c r="E586" s="179">
        <f t="shared" si="124"/>
        <v>0</v>
      </c>
      <c r="F586" s="179">
        <f t="shared" si="124"/>
        <v>0</v>
      </c>
      <c r="G586" s="179">
        <f t="shared" si="124"/>
        <v>0</v>
      </c>
      <c r="H586" s="179">
        <f t="shared" si="124"/>
        <v>0</v>
      </c>
      <c r="I586" s="179">
        <f t="shared" si="124"/>
        <v>0</v>
      </c>
      <c r="J586" s="179">
        <f t="shared" si="124"/>
        <v>0</v>
      </c>
      <c r="K586" s="179">
        <f t="shared" si="124"/>
        <v>0</v>
      </c>
      <c r="L586" s="179">
        <f t="shared" si="124"/>
        <v>0</v>
      </c>
      <c r="M586" s="179">
        <f t="shared" si="124"/>
        <v>0</v>
      </c>
      <c r="N586" s="179">
        <f t="shared" si="124"/>
        <v>0</v>
      </c>
      <c r="O586" s="179">
        <f t="shared" si="124"/>
        <v>0</v>
      </c>
      <c r="P586" s="179">
        <f t="shared" si="124"/>
        <v>0</v>
      </c>
      <c r="Q586" s="179">
        <f t="shared" si="124"/>
        <v>0</v>
      </c>
      <c r="R586" s="179">
        <f t="shared" si="124"/>
        <v>0</v>
      </c>
      <c r="S586" s="179">
        <f t="shared" si="124"/>
        <v>0</v>
      </c>
      <c r="T586" s="179">
        <f t="shared" si="124"/>
        <v>0</v>
      </c>
      <c r="U586" s="179">
        <f t="shared" si="124"/>
        <v>0</v>
      </c>
      <c r="V586" s="179">
        <f t="shared" si="124"/>
        <v>0</v>
      </c>
      <c r="W586" s="179">
        <f t="shared" si="124"/>
        <v>0</v>
      </c>
      <c r="X586" s="179">
        <f t="shared" si="124"/>
        <v>0</v>
      </c>
      <c r="Y586" s="179">
        <f t="shared" si="124"/>
        <v>0</v>
      </c>
      <c r="Z586" s="179">
        <f t="shared" si="124"/>
        <v>0</v>
      </c>
      <c r="AA586" s="179">
        <f t="shared" si="124"/>
        <v>0</v>
      </c>
      <c r="AB586" s="179">
        <f t="shared" si="124"/>
        <v>0</v>
      </c>
    </row>
    <row r="587" spans="2:28" s="3" customFormat="1" x14ac:dyDescent="0.3">
      <c r="B587" s="2">
        <v>23</v>
      </c>
      <c r="C587" s="179">
        <f t="shared" si="124"/>
        <v>0</v>
      </c>
      <c r="D587" s="179">
        <f t="shared" si="124"/>
        <v>0</v>
      </c>
      <c r="E587" s="179">
        <f t="shared" si="124"/>
        <v>0</v>
      </c>
      <c r="F587" s="179">
        <f t="shared" si="124"/>
        <v>0</v>
      </c>
      <c r="G587" s="179">
        <f t="shared" si="124"/>
        <v>0</v>
      </c>
      <c r="H587" s="179">
        <f t="shared" si="124"/>
        <v>0</v>
      </c>
      <c r="I587" s="179">
        <f t="shared" si="124"/>
        <v>0</v>
      </c>
      <c r="J587" s="179">
        <f t="shared" si="124"/>
        <v>0</v>
      </c>
      <c r="K587" s="179">
        <f t="shared" si="124"/>
        <v>0</v>
      </c>
      <c r="L587" s="179">
        <f t="shared" si="124"/>
        <v>0</v>
      </c>
      <c r="M587" s="179">
        <f t="shared" si="124"/>
        <v>0</v>
      </c>
      <c r="N587" s="179">
        <f t="shared" si="124"/>
        <v>0</v>
      </c>
      <c r="O587" s="179">
        <f t="shared" si="124"/>
        <v>0</v>
      </c>
      <c r="P587" s="179">
        <f t="shared" si="124"/>
        <v>0</v>
      </c>
      <c r="Q587" s="179">
        <f t="shared" si="124"/>
        <v>0</v>
      </c>
      <c r="R587" s="179">
        <f t="shared" si="124"/>
        <v>0</v>
      </c>
      <c r="S587" s="179">
        <f t="shared" si="124"/>
        <v>0</v>
      </c>
      <c r="T587" s="179">
        <f t="shared" si="124"/>
        <v>0</v>
      </c>
      <c r="U587" s="179">
        <f t="shared" si="124"/>
        <v>0</v>
      </c>
      <c r="V587" s="179">
        <f t="shared" si="124"/>
        <v>0</v>
      </c>
      <c r="W587" s="179">
        <f t="shared" si="124"/>
        <v>0</v>
      </c>
      <c r="X587" s="179">
        <f t="shared" si="124"/>
        <v>0</v>
      </c>
      <c r="Y587" s="179">
        <f t="shared" si="124"/>
        <v>0</v>
      </c>
      <c r="Z587" s="179">
        <f t="shared" si="124"/>
        <v>0</v>
      </c>
      <c r="AA587" s="179">
        <f t="shared" si="124"/>
        <v>0</v>
      </c>
      <c r="AB587" s="179">
        <f t="shared" si="124"/>
        <v>0</v>
      </c>
    </row>
    <row r="588" spans="2:28" s="3" customFormat="1" x14ac:dyDescent="0.3">
      <c r="B588" s="2">
        <v>24</v>
      </c>
      <c r="C588" s="179">
        <f t="shared" si="124"/>
        <v>0</v>
      </c>
      <c r="D588" s="179">
        <f t="shared" si="124"/>
        <v>0</v>
      </c>
      <c r="E588" s="179">
        <f t="shared" si="124"/>
        <v>0</v>
      </c>
      <c r="F588" s="179">
        <f t="shared" si="124"/>
        <v>0</v>
      </c>
      <c r="G588" s="179">
        <f t="shared" si="124"/>
        <v>0</v>
      </c>
      <c r="H588" s="179">
        <f t="shared" si="124"/>
        <v>0</v>
      </c>
      <c r="I588" s="179">
        <f t="shared" si="124"/>
        <v>0</v>
      </c>
      <c r="J588" s="179">
        <f t="shared" si="124"/>
        <v>0</v>
      </c>
      <c r="K588" s="179">
        <f t="shared" si="124"/>
        <v>0</v>
      </c>
      <c r="L588" s="179">
        <f t="shared" si="124"/>
        <v>0</v>
      </c>
      <c r="M588" s="179">
        <f t="shared" si="124"/>
        <v>0</v>
      </c>
      <c r="N588" s="179">
        <f t="shared" si="124"/>
        <v>0</v>
      </c>
      <c r="O588" s="179">
        <f t="shared" si="124"/>
        <v>0</v>
      </c>
      <c r="P588" s="179">
        <f t="shared" si="124"/>
        <v>0</v>
      </c>
      <c r="Q588" s="179">
        <f t="shared" si="124"/>
        <v>0</v>
      </c>
      <c r="R588" s="179">
        <f t="shared" si="124"/>
        <v>0</v>
      </c>
      <c r="S588" s="179">
        <f t="shared" si="124"/>
        <v>0</v>
      </c>
      <c r="T588" s="179">
        <f t="shared" si="124"/>
        <v>0</v>
      </c>
      <c r="U588" s="179">
        <f t="shared" si="124"/>
        <v>0</v>
      </c>
      <c r="V588" s="179">
        <f t="shared" si="124"/>
        <v>0</v>
      </c>
      <c r="W588" s="179">
        <f t="shared" si="124"/>
        <v>0</v>
      </c>
      <c r="X588" s="179">
        <f t="shared" si="124"/>
        <v>0</v>
      </c>
      <c r="Y588" s="179">
        <f t="shared" si="124"/>
        <v>0</v>
      </c>
      <c r="Z588" s="179">
        <f t="shared" si="124"/>
        <v>0</v>
      </c>
      <c r="AA588" s="179">
        <f t="shared" si="124"/>
        <v>0</v>
      </c>
      <c r="AB588" s="179">
        <f t="shared" si="124"/>
        <v>0</v>
      </c>
    </row>
    <row r="589" spans="2:28" s="3" customFormat="1" x14ac:dyDescent="0.3">
      <c r="B589" s="2">
        <v>25</v>
      </c>
      <c r="C589" s="179">
        <f t="shared" si="124"/>
        <v>0</v>
      </c>
      <c r="D589" s="179">
        <f t="shared" si="124"/>
        <v>0</v>
      </c>
      <c r="E589" s="179">
        <f t="shared" si="124"/>
        <v>0</v>
      </c>
      <c r="F589" s="179">
        <f t="shared" si="124"/>
        <v>0</v>
      </c>
      <c r="G589" s="179">
        <f t="shared" si="124"/>
        <v>0</v>
      </c>
      <c r="H589" s="179">
        <f t="shared" si="124"/>
        <v>0</v>
      </c>
      <c r="I589" s="179">
        <f t="shared" si="124"/>
        <v>0</v>
      </c>
      <c r="J589" s="179">
        <f t="shared" si="124"/>
        <v>0</v>
      </c>
      <c r="K589" s="179">
        <f t="shared" si="124"/>
        <v>0</v>
      </c>
      <c r="L589" s="179">
        <f t="shared" si="124"/>
        <v>0</v>
      </c>
      <c r="M589" s="179">
        <f t="shared" si="124"/>
        <v>0</v>
      </c>
      <c r="N589" s="179">
        <f t="shared" si="124"/>
        <v>0</v>
      </c>
      <c r="O589" s="179">
        <f t="shared" si="124"/>
        <v>0</v>
      </c>
      <c r="P589" s="179">
        <f t="shared" si="124"/>
        <v>0</v>
      </c>
      <c r="Q589" s="179">
        <f t="shared" si="124"/>
        <v>0</v>
      </c>
      <c r="R589" s="179">
        <f t="shared" si="124"/>
        <v>0</v>
      </c>
      <c r="S589" s="179">
        <f t="shared" si="124"/>
        <v>0</v>
      </c>
      <c r="T589" s="179">
        <f t="shared" si="124"/>
        <v>0</v>
      </c>
      <c r="U589" s="179">
        <f t="shared" si="124"/>
        <v>0</v>
      </c>
      <c r="V589" s="179">
        <f t="shared" si="124"/>
        <v>0</v>
      </c>
      <c r="W589" s="179">
        <f t="shared" si="124"/>
        <v>0</v>
      </c>
      <c r="X589" s="179">
        <f t="shared" si="124"/>
        <v>0</v>
      </c>
      <c r="Y589" s="179">
        <f t="shared" si="124"/>
        <v>0</v>
      </c>
      <c r="Z589" s="179">
        <f t="shared" si="124"/>
        <v>0</v>
      </c>
      <c r="AA589" s="179">
        <f t="shared" si="124"/>
        <v>0</v>
      </c>
      <c r="AB589" s="179">
        <f t="shared" si="124"/>
        <v>0</v>
      </c>
    </row>
    <row r="590" spans="2:28" s="3" customFormat="1" x14ac:dyDescent="0.3">
      <c r="B590" s="34" t="s">
        <v>162</v>
      </c>
      <c r="C590" s="12">
        <f>SUM(C565:C589)</f>
        <v>0</v>
      </c>
      <c r="D590" s="12">
        <f t="shared" ref="D590:AB590" si="125">SUM(D565:D589)</f>
        <v>0.19978000000000001</v>
      </c>
      <c r="E590" s="12">
        <f t="shared" si="125"/>
        <v>0.25925304364534629</v>
      </c>
      <c r="F590" s="12">
        <f t="shared" si="125"/>
        <v>0.30370234822760106</v>
      </c>
      <c r="G590" s="12">
        <f t="shared" si="125"/>
        <v>0.36440200338569295</v>
      </c>
      <c r="H590" s="12">
        <f t="shared" si="125"/>
        <v>0.41415938444652228</v>
      </c>
      <c r="I590" s="12">
        <f t="shared" si="125"/>
        <v>0.48077032732662589</v>
      </c>
      <c r="J590" s="12">
        <f t="shared" si="125"/>
        <v>0.5462193390359058</v>
      </c>
      <c r="K590" s="12">
        <f t="shared" si="125"/>
        <v>0.60292965805644649</v>
      </c>
      <c r="L590" s="12">
        <f t="shared" si="125"/>
        <v>0.66573870877882291</v>
      </c>
      <c r="M590" s="12">
        <f t="shared" si="125"/>
        <v>0.73587190423709414</v>
      </c>
      <c r="N590" s="12">
        <f t="shared" si="125"/>
        <v>0.84619903237879868</v>
      </c>
      <c r="O590" s="12">
        <f t="shared" si="125"/>
        <v>0.95888898496225661</v>
      </c>
      <c r="P590" s="12">
        <f t="shared" si="125"/>
        <v>1.0539341161460418</v>
      </c>
      <c r="Q590" s="12">
        <f t="shared" si="125"/>
        <v>1.1758661115490017</v>
      </c>
      <c r="R590" s="12">
        <f t="shared" si="125"/>
        <v>1.2581225213251777</v>
      </c>
      <c r="S590" s="12">
        <f t="shared" si="125"/>
        <v>1.3800723968490929</v>
      </c>
      <c r="T590" s="12">
        <f t="shared" si="125"/>
        <v>1.4974815790125604</v>
      </c>
      <c r="U590" s="12">
        <f t="shared" si="125"/>
        <v>1.6056308396709749</v>
      </c>
      <c r="V590" s="12">
        <f t="shared" si="125"/>
        <v>1.701753805039997</v>
      </c>
      <c r="W590" s="12">
        <f t="shared" si="125"/>
        <v>1.7655362220884476</v>
      </c>
      <c r="X590" s="12">
        <f t="shared" si="125"/>
        <v>1.9524809378140739</v>
      </c>
      <c r="Y590" s="12">
        <f t="shared" si="125"/>
        <v>2.1856237618308585</v>
      </c>
      <c r="Z590" s="12">
        <f t="shared" si="125"/>
        <v>2.315365848774233</v>
      </c>
      <c r="AA590" s="12">
        <f t="shared" si="125"/>
        <v>2.4893023640732794</v>
      </c>
      <c r="AB590" s="12">
        <f t="shared" si="125"/>
        <v>2.6999568903382061</v>
      </c>
    </row>
    <row r="591" spans="2:28" s="3" customFormat="1" x14ac:dyDescent="0.3">
      <c r="B591" s="34" t="s">
        <v>163</v>
      </c>
      <c r="C591" s="12">
        <f>SUM($C590:C590)</f>
        <v>0</v>
      </c>
      <c r="D591" s="12">
        <f>SUM($C590:D590)</f>
        <v>0.19978000000000001</v>
      </c>
      <c r="E591" s="12">
        <f>SUM($C590:E590)</f>
        <v>0.45903304364534631</v>
      </c>
      <c r="F591" s="12">
        <f>SUM($C590:F590)</f>
        <v>0.76273539187294737</v>
      </c>
      <c r="G591" s="12">
        <f>SUM($C590:G590)</f>
        <v>1.1271373952586403</v>
      </c>
      <c r="H591" s="12">
        <f>SUM($C590:H590)</f>
        <v>1.5412967797051627</v>
      </c>
      <c r="I591" s="12">
        <f>SUM($C590:I590)</f>
        <v>2.0220671070317886</v>
      </c>
      <c r="J591" s="12">
        <f>SUM($C590:J590)</f>
        <v>2.5682864460676944</v>
      </c>
      <c r="K591" s="12">
        <f>SUM($C590:K590)</f>
        <v>3.1712161041241407</v>
      </c>
      <c r="L591" s="12">
        <f>SUM($C590:L590)</f>
        <v>3.8369548129029636</v>
      </c>
      <c r="M591" s="12">
        <f>SUM($C590:M590)</f>
        <v>4.5728267171400576</v>
      </c>
      <c r="N591" s="12">
        <f>SUM($C590:N590)</f>
        <v>5.4190257495188563</v>
      </c>
      <c r="O591" s="12">
        <f>SUM($C590:O590)</f>
        <v>6.3779147344811129</v>
      </c>
      <c r="P591" s="12">
        <f>SUM($C590:P590)</f>
        <v>7.4318488506271549</v>
      </c>
      <c r="Q591" s="12">
        <f>SUM($C590:Q590)</f>
        <v>8.6077149621761571</v>
      </c>
      <c r="R591" s="12">
        <f>SUM($C590:R590)</f>
        <v>9.865837483501334</v>
      </c>
      <c r="S591" s="12">
        <f>SUM($C590:S590)</f>
        <v>11.245909880350426</v>
      </c>
      <c r="T591" s="12">
        <f>SUM($C590:T590)</f>
        <v>12.743391459362988</v>
      </c>
      <c r="U591" s="12">
        <f>SUM($C590:U590)</f>
        <v>14.349022299033962</v>
      </c>
      <c r="V591" s="12">
        <f>SUM($C590:V590)</f>
        <v>16.050776104073957</v>
      </c>
      <c r="W591" s="12">
        <f>SUM($C590:W590)</f>
        <v>17.816312326162404</v>
      </c>
      <c r="X591" s="12">
        <f>SUM($C590:X590)</f>
        <v>19.768793263976477</v>
      </c>
      <c r="Y591" s="12">
        <f>SUM($C590:Y590)</f>
        <v>21.954417025807334</v>
      </c>
      <c r="Z591" s="12">
        <f>SUM($C590:Z590)</f>
        <v>24.269782874581566</v>
      </c>
      <c r="AA591" s="12">
        <f>SUM($C590:AA590)</f>
        <v>26.759085238654844</v>
      </c>
      <c r="AB591" s="12">
        <f>SUM($C590:AB590)</f>
        <v>29.459042128993051</v>
      </c>
    </row>
    <row r="592" spans="2:28" s="3" customFormat="1" x14ac:dyDescent="0.3"/>
    <row r="593" spans="1:28" s="56" customFormat="1" x14ac:dyDescent="0.3"/>
    <row r="594" spans="1:28" s="56" customFormat="1" x14ac:dyDescent="0.3">
      <c r="A594" s="55" t="s">
        <v>312</v>
      </c>
      <c r="C594" s="59">
        <f>C68+BH38+C591</f>
        <v>200</v>
      </c>
      <c r="D594" s="59">
        <f t="shared" ref="D594:AB594" si="126">D68+BI38+D591</f>
        <v>200</v>
      </c>
      <c r="E594" s="59">
        <f t="shared" si="126"/>
        <v>200</v>
      </c>
      <c r="F594" s="59">
        <f t="shared" si="126"/>
        <v>200.00000000000003</v>
      </c>
      <c r="G594" s="59">
        <f t="shared" si="126"/>
        <v>200</v>
      </c>
      <c r="H594" s="59">
        <f t="shared" si="126"/>
        <v>200.00000000000003</v>
      </c>
      <c r="I594" s="59">
        <f t="shared" si="126"/>
        <v>200.00000000000003</v>
      </c>
      <c r="J594" s="59">
        <f t="shared" si="126"/>
        <v>200.00000000000006</v>
      </c>
      <c r="K594" s="59">
        <f t="shared" si="126"/>
        <v>200</v>
      </c>
      <c r="L594" s="59">
        <f t="shared" si="126"/>
        <v>200.00000000000003</v>
      </c>
      <c r="M594" s="59">
        <f t="shared" si="126"/>
        <v>200.00000000000003</v>
      </c>
      <c r="N594" s="59">
        <f t="shared" si="126"/>
        <v>200.00000000000003</v>
      </c>
      <c r="O594" s="59">
        <f t="shared" si="126"/>
        <v>200.00000000000003</v>
      </c>
      <c r="P594" s="59">
        <f t="shared" si="126"/>
        <v>200.00000000000003</v>
      </c>
      <c r="Q594" s="59">
        <f t="shared" si="126"/>
        <v>200.00000000000003</v>
      </c>
      <c r="R594" s="59">
        <f t="shared" si="126"/>
        <v>200.00000000000003</v>
      </c>
      <c r="S594" s="59">
        <f t="shared" si="126"/>
        <v>200.00000000000003</v>
      </c>
      <c r="T594" s="59">
        <f t="shared" si="126"/>
        <v>200.00000000000003</v>
      </c>
      <c r="U594" s="59">
        <f t="shared" si="126"/>
        <v>200</v>
      </c>
      <c r="V594" s="59">
        <f t="shared" si="126"/>
        <v>200</v>
      </c>
      <c r="W594" s="59">
        <f t="shared" si="126"/>
        <v>200</v>
      </c>
      <c r="X594" s="59">
        <f t="shared" si="126"/>
        <v>200</v>
      </c>
      <c r="Y594" s="59">
        <f t="shared" si="126"/>
        <v>200</v>
      </c>
      <c r="Z594" s="59">
        <f t="shared" si="126"/>
        <v>200</v>
      </c>
      <c r="AA594" s="59">
        <f t="shared" si="126"/>
        <v>200.00000000000003</v>
      </c>
      <c r="AB594" s="59">
        <f t="shared" si="126"/>
        <v>200.00000000000003</v>
      </c>
    </row>
    <row r="595" spans="1:28" s="56" customFormat="1" x14ac:dyDescent="0.3">
      <c r="A595" s="55"/>
      <c r="C595" s="55"/>
    </row>
    <row r="596" spans="1:28" s="56" customFormat="1" x14ac:dyDescent="0.3">
      <c r="A596" s="55"/>
      <c r="C596" s="55"/>
    </row>
    <row r="597" spans="1:28" s="56" customFormat="1" x14ac:dyDescent="0.3">
      <c r="A597" s="55" t="s">
        <v>395</v>
      </c>
    </row>
    <row r="598" spans="1:28" s="56" customFormat="1" x14ac:dyDescent="0.3">
      <c r="A598" s="55"/>
      <c r="C598" s="55"/>
    </row>
    <row r="599" spans="1:28" s="56" customFormat="1" x14ac:dyDescent="0.3">
      <c r="A599" s="55"/>
      <c r="C599" s="55" t="s">
        <v>13</v>
      </c>
    </row>
    <row r="600" spans="1:28" s="56" customFormat="1" x14ac:dyDescent="0.3">
      <c r="C600" s="55">
        <v>1</v>
      </c>
      <c r="D600" s="55">
        <v>2</v>
      </c>
      <c r="E600" s="55">
        <v>3</v>
      </c>
      <c r="F600" s="55">
        <v>4</v>
      </c>
      <c r="G600" s="55">
        <v>5</v>
      </c>
      <c r="H600" s="55">
        <v>6</v>
      </c>
      <c r="I600" s="55">
        <v>7</v>
      </c>
      <c r="J600" s="55">
        <v>8</v>
      </c>
      <c r="K600" s="55">
        <v>9</v>
      </c>
      <c r="L600" s="55">
        <v>10</v>
      </c>
      <c r="M600" s="55">
        <v>11</v>
      </c>
      <c r="N600" s="55">
        <v>12</v>
      </c>
      <c r="O600" s="55">
        <v>13</v>
      </c>
      <c r="P600" s="55">
        <v>14</v>
      </c>
      <c r="Q600" s="55">
        <v>15</v>
      </c>
      <c r="R600" s="55">
        <v>16</v>
      </c>
      <c r="S600" s="55">
        <v>17</v>
      </c>
      <c r="T600" s="55">
        <v>18</v>
      </c>
      <c r="U600" s="55">
        <v>19</v>
      </c>
      <c r="V600" s="55">
        <v>20</v>
      </c>
      <c r="W600" s="55">
        <v>21</v>
      </c>
      <c r="X600" s="55">
        <v>22</v>
      </c>
      <c r="Y600" s="55">
        <v>23</v>
      </c>
      <c r="Z600" s="55">
        <v>24</v>
      </c>
      <c r="AA600" s="55">
        <v>25</v>
      </c>
    </row>
    <row r="601" spans="1:28" s="56" customFormat="1" x14ac:dyDescent="0.3">
      <c r="A601" s="57" t="s">
        <v>12</v>
      </c>
      <c r="B601" s="55">
        <v>1</v>
      </c>
      <c r="C601" s="207">
        <f>SUM(BH465,BH400,BH335,BH270,BH205)</f>
        <v>0</v>
      </c>
      <c r="D601" s="207">
        <f t="shared" ref="D601:AA611" si="127">SUM(BI465,BI400,BI335,BI270,BI205)</f>
        <v>0.933795245731593</v>
      </c>
      <c r="E601" s="207">
        <f t="shared" si="127"/>
        <v>1.8345965752923941</v>
      </c>
      <c r="F601" s="207">
        <f t="shared" si="127"/>
        <v>2.7056647575639907</v>
      </c>
      <c r="G601" s="207">
        <f t="shared" si="127"/>
        <v>3.5491114213763124</v>
      </c>
      <c r="H601" s="207">
        <f t="shared" si="127"/>
        <v>4.9519076164227496</v>
      </c>
      <c r="I601" s="207">
        <f t="shared" si="127"/>
        <v>6.3181137429500396</v>
      </c>
      <c r="J601" s="207">
        <f t="shared" si="127"/>
        <v>7.6483986010866349</v>
      </c>
      <c r="K601" s="207">
        <f t="shared" si="127"/>
        <v>8.9437862462904558</v>
      </c>
      <c r="L601" s="207">
        <f t="shared" si="127"/>
        <v>10.203831683862163</v>
      </c>
      <c r="M601" s="207">
        <f t="shared" si="127"/>
        <v>12.238715560816562</v>
      </c>
      <c r="N601" s="207">
        <f t="shared" si="127"/>
        <v>14.175473592353654</v>
      </c>
      <c r="O601" s="207">
        <f t="shared" si="127"/>
        <v>16.016573623843939</v>
      </c>
      <c r="P601" s="207">
        <f t="shared" si="127"/>
        <v>17.766824089012129</v>
      </c>
      <c r="Q601" s="207">
        <f t="shared" si="127"/>
        <v>19.421724535922593</v>
      </c>
      <c r="R601" s="207">
        <f t="shared" si="127"/>
        <v>21.813445416167959</v>
      </c>
      <c r="S601" s="207">
        <f t="shared" si="127"/>
        <v>24.064788905063327</v>
      </c>
      <c r="T601" s="207">
        <f t="shared" si="127"/>
        <v>26.174363670775858</v>
      </c>
      <c r="U601" s="207">
        <f t="shared" si="127"/>
        <v>28.14230764985016</v>
      </c>
      <c r="V601" s="207">
        <f t="shared" si="127"/>
        <v>29.970284671198232</v>
      </c>
      <c r="W601" s="207">
        <f t="shared" si="127"/>
        <v>32.507429247891039</v>
      </c>
      <c r="X601" s="207">
        <f t="shared" si="127"/>
        <v>34.774236228725449</v>
      </c>
      <c r="Y601" s="207">
        <f t="shared" si="127"/>
        <v>36.754068222317656</v>
      </c>
      <c r="Z601" s="207">
        <f t="shared" si="127"/>
        <v>38.486097984992462</v>
      </c>
      <c r="AA601" s="207">
        <f t="shared" si="127"/>
        <v>39.954230194398072</v>
      </c>
    </row>
    <row r="602" spans="1:28" s="56" customFormat="1" x14ac:dyDescent="0.3">
      <c r="B602" s="55">
        <v>2</v>
      </c>
      <c r="C602" s="207">
        <f t="shared" ref="C602:R625" si="128">SUM(BH466,BH401,BH336,BH271,BH206)</f>
        <v>0</v>
      </c>
      <c r="D602" s="207">
        <f t="shared" si="127"/>
        <v>0</v>
      </c>
      <c r="E602" s="207">
        <f t="shared" si="127"/>
        <v>0</v>
      </c>
      <c r="F602" s="207">
        <f t="shared" si="127"/>
        <v>0</v>
      </c>
      <c r="G602" s="207">
        <f t="shared" si="127"/>
        <v>0</v>
      </c>
      <c r="H602" s="207">
        <f t="shared" si="127"/>
        <v>0</v>
      </c>
      <c r="I602" s="207">
        <f t="shared" si="127"/>
        <v>0</v>
      </c>
      <c r="J602" s="207">
        <f t="shared" si="127"/>
        <v>0</v>
      </c>
      <c r="K602" s="207">
        <f t="shared" si="127"/>
        <v>0</v>
      </c>
      <c r="L602" s="207">
        <f t="shared" si="127"/>
        <v>0</v>
      </c>
      <c r="M602" s="207">
        <f t="shared" si="127"/>
        <v>0</v>
      </c>
      <c r="N602" s="207">
        <f t="shared" si="127"/>
        <v>0</v>
      </c>
      <c r="O602" s="207">
        <f t="shared" si="127"/>
        <v>0</v>
      </c>
      <c r="P602" s="207">
        <f t="shared" si="127"/>
        <v>0</v>
      </c>
      <c r="Q602" s="207">
        <f t="shared" si="127"/>
        <v>0</v>
      </c>
      <c r="R602" s="207">
        <f t="shared" si="127"/>
        <v>0</v>
      </c>
      <c r="S602" s="207">
        <f t="shared" si="127"/>
        <v>0</v>
      </c>
      <c r="T602" s="207">
        <f t="shared" si="127"/>
        <v>0</v>
      </c>
      <c r="U602" s="207">
        <f t="shared" si="127"/>
        <v>0</v>
      </c>
      <c r="V602" s="207">
        <f t="shared" si="127"/>
        <v>0</v>
      </c>
      <c r="W602" s="207">
        <f t="shared" si="127"/>
        <v>0</v>
      </c>
      <c r="X602" s="207">
        <f t="shared" si="127"/>
        <v>0</v>
      </c>
      <c r="Y602" s="207">
        <f t="shared" si="127"/>
        <v>0</v>
      </c>
      <c r="Z602" s="207">
        <f t="shared" si="127"/>
        <v>0</v>
      </c>
      <c r="AA602" s="207">
        <f t="shared" si="127"/>
        <v>0</v>
      </c>
    </row>
    <row r="603" spans="1:28" s="56" customFormat="1" x14ac:dyDescent="0.3">
      <c r="B603" s="55">
        <v>3</v>
      </c>
      <c r="C603" s="207">
        <f t="shared" si="128"/>
        <v>0</v>
      </c>
      <c r="D603" s="207">
        <f t="shared" si="127"/>
        <v>0</v>
      </c>
      <c r="E603" s="207">
        <f t="shared" si="127"/>
        <v>0</v>
      </c>
      <c r="F603" s="207">
        <f t="shared" si="127"/>
        <v>0</v>
      </c>
      <c r="G603" s="207">
        <f t="shared" si="127"/>
        <v>0</v>
      </c>
      <c r="H603" s="207">
        <f t="shared" si="127"/>
        <v>0</v>
      </c>
      <c r="I603" s="207">
        <f t="shared" si="127"/>
        <v>0</v>
      </c>
      <c r="J603" s="207">
        <f t="shared" si="127"/>
        <v>0</v>
      </c>
      <c r="K603" s="207">
        <f t="shared" si="127"/>
        <v>0</v>
      </c>
      <c r="L603" s="207">
        <f t="shared" si="127"/>
        <v>0</v>
      </c>
      <c r="M603" s="207">
        <f t="shared" si="127"/>
        <v>0</v>
      </c>
      <c r="N603" s="207">
        <f t="shared" si="127"/>
        <v>0</v>
      </c>
      <c r="O603" s="207">
        <f t="shared" si="127"/>
        <v>0</v>
      </c>
      <c r="P603" s="207">
        <f t="shared" si="127"/>
        <v>0</v>
      </c>
      <c r="Q603" s="207">
        <f t="shared" si="127"/>
        <v>0</v>
      </c>
      <c r="R603" s="207">
        <f t="shared" si="127"/>
        <v>0</v>
      </c>
      <c r="S603" s="207">
        <f t="shared" si="127"/>
        <v>0</v>
      </c>
      <c r="T603" s="207">
        <f t="shared" si="127"/>
        <v>0</v>
      </c>
      <c r="U603" s="207">
        <f t="shared" si="127"/>
        <v>0</v>
      </c>
      <c r="V603" s="207">
        <f t="shared" si="127"/>
        <v>0</v>
      </c>
      <c r="W603" s="207">
        <f t="shared" si="127"/>
        <v>0</v>
      </c>
      <c r="X603" s="207">
        <f t="shared" si="127"/>
        <v>0</v>
      </c>
      <c r="Y603" s="207">
        <f t="shared" si="127"/>
        <v>0</v>
      </c>
      <c r="Z603" s="207">
        <f t="shared" si="127"/>
        <v>0</v>
      </c>
      <c r="AA603" s="207">
        <f t="shared" si="127"/>
        <v>0</v>
      </c>
    </row>
    <row r="604" spans="1:28" s="56" customFormat="1" x14ac:dyDescent="0.3">
      <c r="B604" s="55">
        <v>4</v>
      </c>
      <c r="C604" s="207">
        <f t="shared" si="128"/>
        <v>0</v>
      </c>
      <c r="D604" s="207">
        <f t="shared" si="127"/>
        <v>0</v>
      </c>
      <c r="E604" s="207">
        <f t="shared" si="127"/>
        <v>0</v>
      </c>
      <c r="F604" s="207">
        <f t="shared" si="127"/>
        <v>0</v>
      </c>
      <c r="G604" s="207">
        <f t="shared" si="127"/>
        <v>0</v>
      </c>
      <c r="H604" s="207">
        <f t="shared" si="127"/>
        <v>0</v>
      </c>
      <c r="I604" s="207">
        <f t="shared" si="127"/>
        <v>0</v>
      </c>
      <c r="J604" s="207">
        <f t="shared" si="127"/>
        <v>0</v>
      </c>
      <c r="K604" s="207">
        <f t="shared" si="127"/>
        <v>0</v>
      </c>
      <c r="L604" s="207">
        <f t="shared" si="127"/>
        <v>0</v>
      </c>
      <c r="M604" s="207">
        <f t="shared" si="127"/>
        <v>0</v>
      </c>
      <c r="N604" s="207">
        <f t="shared" si="127"/>
        <v>0</v>
      </c>
      <c r="O604" s="207">
        <f t="shared" si="127"/>
        <v>0</v>
      </c>
      <c r="P604" s="207">
        <f t="shared" si="127"/>
        <v>0</v>
      </c>
      <c r="Q604" s="207">
        <f t="shared" si="127"/>
        <v>0</v>
      </c>
      <c r="R604" s="207">
        <f t="shared" si="127"/>
        <v>0</v>
      </c>
      <c r="S604" s="207">
        <f t="shared" si="127"/>
        <v>0</v>
      </c>
      <c r="T604" s="207">
        <f t="shared" si="127"/>
        <v>0</v>
      </c>
      <c r="U604" s="207">
        <f t="shared" si="127"/>
        <v>0</v>
      </c>
      <c r="V604" s="207">
        <f t="shared" si="127"/>
        <v>0</v>
      </c>
      <c r="W604" s="207">
        <f t="shared" si="127"/>
        <v>0</v>
      </c>
      <c r="X604" s="207">
        <f t="shared" si="127"/>
        <v>0</v>
      </c>
      <c r="Y604" s="207">
        <f t="shared" si="127"/>
        <v>0</v>
      </c>
      <c r="Z604" s="207">
        <f t="shared" si="127"/>
        <v>0</v>
      </c>
      <c r="AA604" s="207">
        <f t="shared" si="127"/>
        <v>0</v>
      </c>
    </row>
    <row r="605" spans="1:28" s="56" customFormat="1" x14ac:dyDescent="0.3">
      <c r="B605" s="55">
        <v>5</v>
      </c>
      <c r="C605" s="207">
        <f t="shared" si="128"/>
        <v>0</v>
      </c>
      <c r="D605" s="207">
        <f t="shared" si="127"/>
        <v>0</v>
      </c>
      <c r="E605" s="207">
        <f t="shared" si="127"/>
        <v>0</v>
      </c>
      <c r="F605" s="207">
        <f t="shared" si="127"/>
        <v>0</v>
      </c>
      <c r="G605" s="207">
        <f t="shared" si="127"/>
        <v>0</v>
      </c>
      <c r="H605" s="207">
        <f t="shared" si="127"/>
        <v>0</v>
      </c>
      <c r="I605" s="207">
        <f t="shared" si="127"/>
        <v>0</v>
      </c>
      <c r="J605" s="207">
        <f t="shared" si="127"/>
        <v>0</v>
      </c>
      <c r="K605" s="207">
        <f t="shared" si="127"/>
        <v>0</v>
      </c>
      <c r="L605" s="207">
        <f t="shared" si="127"/>
        <v>0</v>
      </c>
      <c r="M605" s="207">
        <f t="shared" si="127"/>
        <v>0</v>
      </c>
      <c r="N605" s="207">
        <f t="shared" si="127"/>
        <v>0</v>
      </c>
      <c r="O605" s="207">
        <f t="shared" si="127"/>
        <v>0</v>
      </c>
      <c r="P605" s="207">
        <f t="shared" si="127"/>
        <v>0</v>
      </c>
      <c r="Q605" s="207">
        <f t="shared" si="127"/>
        <v>0</v>
      </c>
      <c r="R605" s="207">
        <f t="shared" si="127"/>
        <v>0</v>
      </c>
      <c r="S605" s="207">
        <f t="shared" si="127"/>
        <v>0</v>
      </c>
      <c r="T605" s="207">
        <f t="shared" si="127"/>
        <v>0</v>
      </c>
      <c r="U605" s="207">
        <f t="shared" si="127"/>
        <v>0</v>
      </c>
      <c r="V605" s="207">
        <f t="shared" si="127"/>
        <v>0</v>
      </c>
      <c r="W605" s="207">
        <f t="shared" si="127"/>
        <v>0</v>
      </c>
      <c r="X605" s="207">
        <f t="shared" si="127"/>
        <v>0</v>
      </c>
      <c r="Y605" s="207">
        <f t="shared" si="127"/>
        <v>0</v>
      </c>
      <c r="Z605" s="207">
        <f t="shared" si="127"/>
        <v>0</v>
      </c>
      <c r="AA605" s="207">
        <f t="shared" si="127"/>
        <v>0</v>
      </c>
    </row>
    <row r="606" spans="1:28" s="56" customFormat="1" x14ac:dyDescent="0.3">
      <c r="B606" s="55">
        <v>6</v>
      </c>
      <c r="C606" s="207">
        <f t="shared" si="128"/>
        <v>0</v>
      </c>
      <c r="D606" s="207">
        <f t="shared" si="127"/>
        <v>0</v>
      </c>
      <c r="E606" s="207">
        <f t="shared" si="127"/>
        <v>0</v>
      </c>
      <c r="F606" s="207">
        <f t="shared" si="127"/>
        <v>0</v>
      </c>
      <c r="G606" s="207">
        <f t="shared" si="127"/>
        <v>0</v>
      </c>
      <c r="H606" s="207">
        <f t="shared" si="127"/>
        <v>0</v>
      </c>
      <c r="I606" s="207">
        <f t="shared" si="127"/>
        <v>0</v>
      </c>
      <c r="J606" s="207">
        <f t="shared" si="127"/>
        <v>0</v>
      </c>
      <c r="K606" s="207">
        <f t="shared" si="127"/>
        <v>0</v>
      </c>
      <c r="L606" s="207">
        <f t="shared" si="127"/>
        <v>0</v>
      </c>
      <c r="M606" s="207">
        <f t="shared" si="127"/>
        <v>0</v>
      </c>
      <c r="N606" s="207">
        <f t="shared" si="127"/>
        <v>0</v>
      </c>
      <c r="O606" s="207">
        <f t="shared" si="127"/>
        <v>0</v>
      </c>
      <c r="P606" s="207">
        <f t="shared" si="127"/>
        <v>0</v>
      </c>
      <c r="Q606" s="207">
        <f t="shared" si="127"/>
        <v>0</v>
      </c>
      <c r="R606" s="207">
        <f t="shared" si="127"/>
        <v>0</v>
      </c>
      <c r="S606" s="207">
        <f t="shared" si="127"/>
        <v>0</v>
      </c>
      <c r="T606" s="207">
        <f t="shared" si="127"/>
        <v>0</v>
      </c>
      <c r="U606" s="207">
        <f t="shared" si="127"/>
        <v>0</v>
      </c>
      <c r="V606" s="207">
        <f t="shared" si="127"/>
        <v>0</v>
      </c>
      <c r="W606" s="207">
        <f t="shared" si="127"/>
        <v>0</v>
      </c>
      <c r="X606" s="207">
        <f t="shared" si="127"/>
        <v>0</v>
      </c>
      <c r="Y606" s="207">
        <f t="shared" si="127"/>
        <v>0</v>
      </c>
      <c r="Z606" s="207">
        <f t="shared" si="127"/>
        <v>0</v>
      </c>
      <c r="AA606" s="207">
        <f t="shared" si="127"/>
        <v>0</v>
      </c>
    </row>
    <row r="607" spans="1:28" s="56" customFormat="1" x14ac:dyDescent="0.3">
      <c r="B607" s="55">
        <v>7</v>
      </c>
      <c r="C607" s="207">
        <f t="shared" si="128"/>
        <v>0</v>
      </c>
      <c r="D607" s="207">
        <f t="shared" si="127"/>
        <v>0</v>
      </c>
      <c r="E607" s="207">
        <f t="shared" si="127"/>
        <v>0</v>
      </c>
      <c r="F607" s="207">
        <f t="shared" si="127"/>
        <v>0</v>
      </c>
      <c r="G607" s="207">
        <f t="shared" si="127"/>
        <v>0</v>
      </c>
      <c r="H607" s="207">
        <f t="shared" si="127"/>
        <v>0</v>
      </c>
      <c r="I607" s="207">
        <f t="shared" si="127"/>
        <v>0</v>
      </c>
      <c r="J607" s="207">
        <f t="shared" si="127"/>
        <v>0</v>
      </c>
      <c r="K607" s="207">
        <f t="shared" si="127"/>
        <v>0</v>
      </c>
      <c r="L607" s="207">
        <f t="shared" si="127"/>
        <v>0</v>
      </c>
      <c r="M607" s="207">
        <f t="shared" si="127"/>
        <v>0</v>
      </c>
      <c r="N607" s="207">
        <f t="shared" si="127"/>
        <v>0</v>
      </c>
      <c r="O607" s="207">
        <f t="shared" si="127"/>
        <v>0</v>
      </c>
      <c r="P607" s="207">
        <f t="shared" si="127"/>
        <v>0</v>
      </c>
      <c r="Q607" s="207">
        <f t="shared" si="127"/>
        <v>0</v>
      </c>
      <c r="R607" s="207">
        <f t="shared" si="127"/>
        <v>0</v>
      </c>
      <c r="S607" s="207">
        <f t="shared" si="127"/>
        <v>0</v>
      </c>
      <c r="T607" s="207">
        <f t="shared" si="127"/>
        <v>0</v>
      </c>
      <c r="U607" s="207">
        <f t="shared" si="127"/>
        <v>0</v>
      </c>
      <c r="V607" s="207">
        <f t="shared" si="127"/>
        <v>0</v>
      </c>
      <c r="W607" s="207">
        <f t="shared" si="127"/>
        <v>0</v>
      </c>
      <c r="X607" s="207">
        <f t="shared" si="127"/>
        <v>0</v>
      </c>
      <c r="Y607" s="207">
        <f t="shared" si="127"/>
        <v>0</v>
      </c>
      <c r="Z607" s="207">
        <f t="shared" si="127"/>
        <v>0</v>
      </c>
      <c r="AA607" s="207">
        <f t="shared" si="127"/>
        <v>0</v>
      </c>
    </row>
    <row r="608" spans="1:28" s="56" customFormat="1" x14ac:dyDescent="0.3">
      <c r="B608" s="55">
        <v>8</v>
      </c>
      <c r="C608" s="207">
        <f t="shared" si="128"/>
        <v>0</v>
      </c>
      <c r="D608" s="207">
        <f t="shared" si="127"/>
        <v>0</v>
      </c>
      <c r="E608" s="207">
        <f t="shared" si="127"/>
        <v>0</v>
      </c>
      <c r="F608" s="207">
        <f t="shared" si="127"/>
        <v>0</v>
      </c>
      <c r="G608" s="207">
        <f t="shared" si="127"/>
        <v>0</v>
      </c>
      <c r="H608" s="207">
        <f t="shared" si="127"/>
        <v>0</v>
      </c>
      <c r="I608" s="207">
        <f t="shared" si="127"/>
        <v>0</v>
      </c>
      <c r="J608" s="207">
        <f t="shared" si="127"/>
        <v>0</v>
      </c>
      <c r="K608" s="207">
        <f t="shared" si="127"/>
        <v>0</v>
      </c>
      <c r="L608" s="207">
        <f t="shared" si="127"/>
        <v>0</v>
      </c>
      <c r="M608" s="207">
        <f t="shared" si="127"/>
        <v>0</v>
      </c>
      <c r="N608" s="207">
        <f t="shared" si="127"/>
        <v>0</v>
      </c>
      <c r="O608" s="207">
        <f t="shared" si="127"/>
        <v>0</v>
      </c>
      <c r="P608" s="207">
        <f t="shared" si="127"/>
        <v>0</v>
      </c>
      <c r="Q608" s="207">
        <f t="shared" si="127"/>
        <v>0</v>
      </c>
      <c r="R608" s="207">
        <f t="shared" si="127"/>
        <v>0</v>
      </c>
      <c r="S608" s="207">
        <f t="shared" si="127"/>
        <v>0</v>
      </c>
      <c r="T608" s="207">
        <f t="shared" si="127"/>
        <v>0</v>
      </c>
      <c r="U608" s="207">
        <f t="shared" si="127"/>
        <v>0</v>
      </c>
      <c r="V608" s="207">
        <f t="shared" si="127"/>
        <v>0</v>
      </c>
      <c r="W608" s="207">
        <f t="shared" si="127"/>
        <v>0</v>
      </c>
      <c r="X608" s="207">
        <f t="shared" si="127"/>
        <v>0</v>
      </c>
      <c r="Y608" s="207">
        <f t="shared" si="127"/>
        <v>0</v>
      </c>
      <c r="Z608" s="207">
        <f t="shared" si="127"/>
        <v>0</v>
      </c>
      <c r="AA608" s="207">
        <f t="shared" si="127"/>
        <v>0</v>
      </c>
    </row>
    <row r="609" spans="2:27" s="56" customFormat="1" x14ac:dyDescent="0.3">
      <c r="B609" s="55">
        <v>9</v>
      </c>
      <c r="C609" s="207">
        <f t="shared" si="128"/>
        <v>0</v>
      </c>
      <c r="D609" s="207">
        <f t="shared" si="127"/>
        <v>0</v>
      </c>
      <c r="E609" s="207">
        <f t="shared" si="127"/>
        <v>0</v>
      </c>
      <c r="F609" s="207">
        <f t="shared" si="127"/>
        <v>0</v>
      </c>
      <c r="G609" s="207">
        <f t="shared" si="127"/>
        <v>0</v>
      </c>
      <c r="H609" s="207">
        <f t="shared" si="127"/>
        <v>0</v>
      </c>
      <c r="I609" s="207">
        <f t="shared" si="127"/>
        <v>0</v>
      </c>
      <c r="J609" s="207">
        <f t="shared" si="127"/>
        <v>0</v>
      </c>
      <c r="K609" s="207">
        <f t="shared" si="127"/>
        <v>0</v>
      </c>
      <c r="L609" s="207">
        <f t="shared" si="127"/>
        <v>0</v>
      </c>
      <c r="M609" s="207">
        <f t="shared" si="127"/>
        <v>0</v>
      </c>
      <c r="N609" s="207">
        <f t="shared" si="127"/>
        <v>0</v>
      </c>
      <c r="O609" s="207">
        <f t="shared" si="127"/>
        <v>0</v>
      </c>
      <c r="P609" s="207">
        <f t="shared" si="127"/>
        <v>0</v>
      </c>
      <c r="Q609" s="207">
        <f t="shared" si="127"/>
        <v>0</v>
      </c>
      <c r="R609" s="207">
        <f t="shared" si="127"/>
        <v>0</v>
      </c>
      <c r="S609" s="207">
        <f t="shared" si="127"/>
        <v>0</v>
      </c>
      <c r="T609" s="207">
        <f t="shared" si="127"/>
        <v>0</v>
      </c>
      <c r="U609" s="207">
        <f t="shared" si="127"/>
        <v>0</v>
      </c>
      <c r="V609" s="207">
        <f t="shared" si="127"/>
        <v>0</v>
      </c>
      <c r="W609" s="207">
        <f t="shared" si="127"/>
        <v>0</v>
      </c>
      <c r="X609" s="207">
        <f t="shared" si="127"/>
        <v>0</v>
      </c>
      <c r="Y609" s="207">
        <f t="shared" si="127"/>
        <v>0</v>
      </c>
      <c r="Z609" s="207">
        <f t="shared" si="127"/>
        <v>0</v>
      </c>
      <c r="AA609" s="207">
        <f t="shared" si="127"/>
        <v>0</v>
      </c>
    </row>
    <row r="610" spans="2:27" s="56" customFormat="1" x14ac:dyDescent="0.3">
      <c r="B610" s="55">
        <v>10</v>
      </c>
      <c r="C610" s="207">
        <f t="shared" si="128"/>
        <v>0</v>
      </c>
      <c r="D610" s="207">
        <f t="shared" si="127"/>
        <v>0</v>
      </c>
      <c r="E610" s="207">
        <f t="shared" si="127"/>
        <v>0</v>
      </c>
      <c r="F610" s="207">
        <f t="shared" si="127"/>
        <v>0</v>
      </c>
      <c r="G610" s="207">
        <f t="shared" si="127"/>
        <v>0</v>
      </c>
      <c r="H610" s="207">
        <f t="shared" si="127"/>
        <v>0</v>
      </c>
      <c r="I610" s="207">
        <f t="shared" si="127"/>
        <v>0</v>
      </c>
      <c r="J610" s="207">
        <f t="shared" si="127"/>
        <v>0</v>
      </c>
      <c r="K610" s="207">
        <f t="shared" si="127"/>
        <v>0</v>
      </c>
      <c r="L610" s="207">
        <f t="shared" si="127"/>
        <v>0</v>
      </c>
      <c r="M610" s="207">
        <f t="shared" si="127"/>
        <v>0</v>
      </c>
      <c r="N610" s="207">
        <f t="shared" si="127"/>
        <v>0</v>
      </c>
      <c r="O610" s="207">
        <f t="shared" si="127"/>
        <v>0</v>
      </c>
      <c r="P610" s="207">
        <f t="shared" si="127"/>
        <v>0</v>
      </c>
      <c r="Q610" s="207">
        <f t="shared" si="127"/>
        <v>0</v>
      </c>
      <c r="R610" s="207">
        <f t="shared" si="127"/>
        <v>0</v>
      </c>
      <c r="S610" s="207">
        <f t="shared" si="127"/>
        <v>0</v>
      </c>
      <c r="T610" s="207">
        <f t="shared" si="127"/>
        <v>0</v>
      </c>
      <c r="U610" s="207">
        <f t="shared" si="127"/>
        <v>0</v>
      </c>
      <c r="V610" s="207">
        <f t="shared" si="127"/>
        <v>0</v>
      </c>
      <c r="W610" s="207">
        <f t="shared" si="127"/>
        <v>0</v>
      </c>
      <c r="X610" s="207">
        <f t="shared" si="127"/>
        <v>0</v>
      </c>
      <c r="Y610" s="207">
        <f t="shared" si="127"/>
        <v>0</v>
      </c>
      <c r="Z610" s="207">
        <f t="shared" si="127"/>
        <v>0</v>
      </c>
      <c r="AA610" s="207">
        <f t="shared" si="127"/>
        <v>0</v>
      </c>
    </row>
    <row r="611" spans="2:27" s="56" customFormat="1" x14ac:dyDescent="0.3">
      <c r="B611" s="55">
        <v>11</v>
      </c>
      <c r="C611" s="207">
        <f t="shared" si="128"/>
        <v>0</v>
      </c>
      <c r="D611" s="207">
        <f t="shared" si="127"/>
        <v>0</v>
      </c>
      <c r="E611" s="207">
        <f t="shared" si="127"/>
        <v>0</v>
      </c>
      <c r="F611" s="207">
        <f t="shared" si="127"/>
        <v>0</v>
      </c>
      <c r="G611" s="207">
        <f t="shared" si="127"/>
        <v>0</v>
      </c>
      <c r="H611" s="207">
        <f t="shared" si="127"/>
        <v>0</v>
      </c>
      <c r="I611" s="207">
        <f t="shared" si="127"/>
        <v>0</v>
      </c>
      <c r="J611" s="207">
        <f t="shared" si="127"/>
        <v>0</v>
      </c>
      <c r="K611" s="207">
        <f t="shared" si="127"/>
        <v>0</v>
      </c>
      <c r="L611" s="207">
        <f t="shared" si="127"/>
        <v>0</v>
      </c>
      <c r="M611" s="207">
        <f t="shared" si="127"/>
        <v>0</v>
      </c>
      <c r="N611" s="207">
        <f t="shared" si="127"/>
        <v>0</v>
      </c>
      <c r="O611" s="207">
        <f t="shared" si="127"/>
        <v>0</v>
      </c>
      <c r="P611" s="207">
        <f t="shared" si="127"/>
        <v>0</v>
      </c>
      <c r="Q611" s="207">
        <f t="shared" si="127"/>
        <v>0</v>
      </c>
      <c r="R611" s="207">
        <f t="shared" si="127"/>
        <v>0</v>
      </c>
      <c r="S611" s="207">
        <f t="shared" ref="S611:AA625" si="129">SUM(BX475,BX410,BX345,BX280,BX215)</f>
        <v>0</v>
      </c>
      <c r="T611" s="207">
        <f t="shared" si="129"/>
        <v>0</v>
      </c>
      <c r="U611" s="207">
        <f t="shared" si="129"/>
        <v>0</v>
      </c>
      <c r="V611" s="207">
        <f t="shared" si="129"/>
        <v>0</v>
      </c>
      <c r="W611" s="207">
        <f t="shared" si="129"/>
        <v>0</v>
      </c>
      <c r="X611" s="207">
        <f t="shared" si="129"/>
        <v>0</v>
      </c>
      <c r="Y611" s="207">
        <f t="shared" si="129"/>
        <v>0</v>
      </c>
      <c r="Z611" s="207">
        <f t="shared" si="129"/>
        <v>0</v>
      </c>
      <c r="AA611" s="207">
        <f t="shared" si="129"/>
        <v>0</v>
      </c>
    </row>
    <row r="612" spans="2:27" s="56" customFormat="1" x14ac:dyDescent="0.3">
      <c r="B612" s="55">
        <v>12</v>
      </c>
      <c r="C612" s="207">
        <f t="shared" si="128"/>
        <v>0</v>
      </c>
      <c r="D612" s="207">
        <f t="shared" si="128"/>
        <v>0</v>
      </c>
      <c r="E612" s="207">
        <f t="shared" si="128"/>
        <v>0</v>
      </c>
      <c r="F612" s="207">
        <f t="shared" si="128"/>
        <v>0</v>
      </c>
      <c r="G612" s="207">
        <f t="shared" si="128"/>
        <v>0</v>
      </c>
      <c r="H612" s="207">
        <f t="shared" si="128"/>
        <v>0</v>
      </c>
      <c r="I612" s="207">
        <f t="shared" si="128"/>
        <v>0</v>
      </c>
      <c r="J612" s="207">
        <f t="shared" si="128"/>
        <v>0</v>
      </c>
      <c r="K612" s="207">
        <f t="shared" si="128"/>
        <v>0</v>
      </c>
      <c r="L612" s="207">
        <f t="shared" si="128"/>
        <v>0</v>
      </c>
      <c r="M612" s="207">
        <f t="shared" si="128"/>
        <v>0</v>
      </c>
      <c r="N612" s="207">
        <f t="shared" si="128"/>
        <v>0</v>
      </c>
      <c r="O612" s="207">
        <f t="shared" si="128"/>
        <v>0</v>
      </c>
      <c r="P612" s="207">
        <f t="shared" si="128"/>
        <v>0</v>
      </c>
      <c r="Q612" s="207">
        <f t="shared" si="128"/>
        <v>0</v>
      </c>
      <c r="R612" s="207">
        <f t="shared" si="128"/>
        <v>0</v>
      </c>
      <c r="S612" s="207">
        <f t="shared" si="129"/>
        <v>0</v>
      </c>
      <c r="T612" s="207">
        <f t="shared" si="129"/>
        <v>0</v>
      </c>
      <c r="U612" s="207">
        <f t="shared" si="129"/>
        <v>0</v>
      </c>
      <c r="V612" s="207">
        <f t="shared" si="129"/>
        <v>0</v>
      </c>
      <c r="W612" s="207">
        <f t="shared" si="129"/>
        <v>0</v>
      </c>
      <c r="X612" s="207">
        <f t="shared" si="129"/>
        <v>0</v>
      </c>
      <c r="Y612" s="207">
        <f t="shared" si="129"/>
        <v>0</v>
      </c>
      <c r="Z612" s="207">
        <f t="shared" si="129"/>
        <v>0</v>
      </c>
      <c r="AA612" s="207">
        <f t="shared" si="129"/>
        <v>0</v>
      </c>
    </row>
    <row r="613" spans="2:27" s="56" customFormat="1" x14ac:dyDescent="0.3">
      <c r="B613" s="55">
        <v>13</v>
      </c>
      <c r="C613" s="207">
        <f t="shared" si="128"/>
        <v>0</v>
      </c>
      <c r="D613" s="207">
        <f t="shared" si="128"/>
        <v>0</v>
      </c>
      <c r="E613" s="207">
        <f t="shared" si="128"/>
        <v>0</v>
      </c>
      <c r="F613" s="207">
        <f t="shared" si="128"/>
        <v>0</v>
      </c>
      <c r="G613" s="207">
        <f t="shared" si="128"/>
        <v>0</v>
      </c>
      <c r="H613" s="207">
        <f t="shared" si="128"/>
        <v>0</v>
      </c>
      <c r="I613" s="207">
        <f t="shared" si="128"/>
        <v>0</v>
      </c>
      <c r="J613" s="207">
        <f t="shared" si="128"/>
        <v>0</v>
      </c>
      <c r="K613" s="207">
        <f t="shared" si="128"/>
        <v>0</v>
      </c>
      <c r="L613" s="207">
        <f t="shared" si="128"/>
        <v>0</v>
      </c>
      <c r="M613" s="207">
        <f t="shared" si="128"/>
        <v>0</v>
      </c>
      <c r="N613" s="207">
        <f t="shared" si="128"/>
        <v>0</v>
      </c>
      <c r="O613" s="207">
        <f t="shared" si="128"/>
        <v>0</v>
      </c>
      <c r="P613" s="207">
        <f t="shared" si="128"/>
        <v>0</v>
      </c>
      <c r="Q613" s="207">
        <f t="shared" si="128"/>
        <v>0</v>
      </c>
      <c r="R613" s="207">
        <f t="shared" si="128"/>
        <v>0</v>
      </c>
      <c r="S613" s="207">
        <f t="shared" si="129"/>
        <v>0</v>
      </c>
      <c r="T613" s="207">
        <f t="shared" si="129"/>
        <v>0</v>
      </c>
      <c r="U613" s="207">
        <f t="shared" si="129"/>
        <v>0</v>
      </c>
      <c r="V613" s="207">
        <f t="shared" si="129"/>
        <v>0</v>
      </c>
      <c r="W613" s="207">
        <f t="shared" si="129"/>
        <v>0</v>
      </c>
      <c r="X613" s="207">
        <f t="shared" si="129"/>
        <v>0</v>
      </c>
      <c r="Y613" s="207">
        <f t="shared" si="129"/>
        <v>0</v>
      </c>
      <c r="Z613" s="207">
        <f t="shared" si="129"/>
        <v>0</v>
      </c>
      <c r="AA613" s="207">
        <f t="shared" si="129"/>
        <v>0</v>
      </c>
    </row>
    <row r="614" spans="2:27" s="56" customFormat="1" x14ac:dyDescent="0.3">
      <c r="B614" s="55">
        <v>14</v>
      </c>
      <c r="C614" s="207">
        <f t="shared" si="128"/>
        <v>0</v>
      </c>
      <c r="D614" s="207">
        <f t="shared" si="128"/>
        <v>0</v>
      </c>
      <c r="E614" s="207">
        <f t="shared" si="128"/>
        <v>0</v>
      </c>
      <c r="F614" s="207">
        <f t="shared" si="128"/>
        <v>0</v>
      </c>
      <c r="G614" s="207">
        <f t="shared" si="128"/>
        <v>0</v>
      </c>
      <c r="H614" s="207">
        <f t="shared" si="128"/>
        <v>0</v>
      </c>
      <c r="I614" s="207">
        <f t="shared" si="128"/>
        <v>0</v>
      </c>
      <c r="J614" s="207">
        <f t="shared" si="128"/>
        <v>0</v>
      </c>
      <c r="K614" s="207">
        <f t="shared" si="128"/>
        <v>0</v>
      </c>
      <c r="L614" s="207">
        <f t="shared" si="128"/>
        <v>0</v>
      </c>
      <c r="M614" s="207">
        <f t="shared" si="128"/>
        <v>0</v>
      </c>
      <c r="N614" s="207">
        <f t="shared" si="128"/>
        <v>0</v>
      </c>
      <c r="O614" s="207">
        <f t="shared" si="128"/>
        <v>0</v>
      </c>
      <c r="P614" s="207">
        <f t="shared" si="128"/>
        <v>0</v>
      </c>
      <c r="Q614" s="207">
        <f t="shared" si="128"/>
        <v>0</v>
      </c>
      <c r="R614" s="207">
        <f t="shared" si="128"/>
        <v>0</v>
      </c>
      <c r="S614" s="207">
        <f t="shared" si="129"/>
        <v>0</v>
      </c>
      <c r="T614" s="207">
        <f t="shared" si="129"/>
        <v>0</v>
      </c>
      <c r="U614" s="207">
        <f t="shared" si="129"/>
        <v>0</v>
      </c>
      <c r="V614" s="207">
        <f t="shared" si="129"/>
        <v>0</v>
      </c>
      <c r="W614" s="207">
        <f t="shared" si="129"/>
        <v>0</v>
      </c>
      <c r="X614" s="207">
        <f t="shared" si="129"/>
        <v>0</v>
      </c>
      <c r="Y614" s="207">
        <f t="shared" si="129"/>
        <v>0</v>
      </c>
      <c r="Z614" s="207">
        <f t="shared" si="129"/>
        <v>0</v>
      </c>
      <c r="AA614" s="207">
        <f t="shared" si="129"/>
        <v>0</v>
      </c>
    </row>
    <row r="615" spans="2:27" s="56" customFormat="1" x14ac:dyDescent="0.3">
      <c r="B615" s="55">
        <v>15</v>
      </c>
      <c r="C615" s="207">
        <f t="shared" si="128"/>
        <v>0</v>
      </c>
      <c r="D615" s="207">
        <f t="shared" si="128"/>
        <v>0</v>
      </c>
      <c r="E615" s="207">
        <f t="shared" si="128"/>
        <v>0</v>
      </c>
      <c r="F615" s="207">
        <f t="shared" si="128"/>
        <v>0</v>
      </c>
      <c r="G615" s="207">
        <f t="shared" si="128"/>
        <v>0</v>
      </c>
      <c r="H615" s="207">
        <f t="shared" si="128"/>
        <v>0</v>
      </c>
      <c r="I615" s="207">
        <f t="shared" si="128"/>
        <v>0</v>
      </c>
      <c r="J615" s="207">
        <f t="shared" si="128"/>
        <v>0</v>
      </c>
      <c r="K615" s="207">
        <f t="shared" si="128"/>
        <v>0</v>
      </c>
      <c r="L615" s="207">
        <f t="shared" si="128"/>
        <v>0</v>
      </c>
      <c r="M615" s="207">
        <f t="shared" si="128"/>
        <v>0</v>
      </c>
      <c r="N615" s="207">
        <f t="shared" si="128"/>
        <v>0</v>
      </c>
      <c r="O615" s="207">
        <f t="shared" si="128"/>
        <v>0</v>
      </c>
      <c r="P615" s="207">
        <f t="shared" si="128"/>
        <v>0</v>
      </c>
      <c r="Q615" s="207">
        <f t="shared" si="128"/>
        <v>0</v>
      </c>
      <c r="R615" s="207">
        <f t="shared" si="128"/>
        <v>0</v>
      </c>
      <c r="S615" s="207">
        <f t="shared" si="129"/>
        <v>0</v>
      </c>
      <c r="T615" s="207">
        <f t="shared" si="129"/>
        <v>0</v>
      </c>
      <c r="U615" s="207">
        <f t="shared" si="129"/>
        <v>0</v>
      </c>
      <c r="V615" s="207">
        <f t="shared" si="129"/>
        <v>0</v>
      </c>
      <c r="W615" s="207">
        <f t="shared" si="129"/>
        <v>0</v>
      </c>
      <c r="X615" s="207">
        <f t="shared" si="129"/>
        <v>0</v>
      </c>
      <c r="Y615" s="207">
        <f t="shared" si="129"/>
        <v>0</v>
      </c>
      <c r="Z615" s="207">
        <f t="shared" si="129"/>
        <v>0</v>
      </c>
      <c r="AA615" s="207">
        <f t="shared" si="129"/>
        <v>0</v>
      </c>
    </row>
    <row r="616" spans="2:27" s="56" customFormat="1" x14ac:dyDescent="0.3">
      <c r="B616" s="55">
        <v>16</v>
      </c>
      <c r="C616" s="207">
        <f t="shared" si="128"/>
        <v>0</v>
      </c>
      <c r="D616" s="207">
        <f t="shared" si="128"/>
        <v>0</v>
      </c>
      <c r="E616" s="207">
        <f t="shared" si="128"/>
        <v>0</v>
      </c>
      <c r="F616" s="207">
        <f t="shared" si="128"/>
        <v>0</v>
      </c>
      <c r="G616" s="207">
        <f t="shared" si="128"/>
        <v>0</v>
      </c>
      <c r="H616" s="207">
        <f t="shared" si="128"/>
        <v>0</v>
      </c>
      <c r="I616" s="207">
        <f t="shared" si="128"/>
        <v>0</v>
      </c>
      <c r="J616" s="207">
        <f t="shared" si="128"/>
        <v>0</v>
      </c>
      <c r="K616" s="207">
        <f t="shared" si="128"/>
        <v>0</v>
      </c>
      <c r="L616" s="207">
        <f t="shared" si="128"/>
        <v>0</v>
      </c>
      <c r="M616" s="207">
        <f t="shared" si="128"/>
        <v>0</v>
      </c>
      <c r="N616" s="207">
        <f t="shared" si="128"/>
        <v>0</v>
      </c>
      <c r="O616" s="207">
        <f t="shared" si="128"/>
        <v>0</v>
      </c>
      <c r="P616" s="207">
        <f t="shared" si="128"/>
        <v>0</v>
      </c>
      <c r="Q616" s="207">
        <f t="shared" si="128"/>
        <v>0</v>
      </c>
      <c r="R616" s="207">
        <f t="shared" si="128"/>
        <v>0</v>
      </c>
      <c r="S616" s="207">
        <f t="shared" si="129"/>
        <v>0</v>
      </c>
      <c r="T616" s="207">
        <f t="shared" si="129"/>
        <v>0</v>
      </c>
      <c r="U616" s="207">
        <f t="shared" si="129"/>
        <v>0</v>
      </c>
      <c r="V616" s="207">
        <f t="shared" si="129"/>
        <v>0</v>
      </c>
      <c r="W616" s="207">
        <f t="shared" si="129"/>
        <v>0</v>
      </c>
      <c r="X616" s="207">
        <f t="shared" si="129"/>
        <v>0</v>
      </c>
      <c r="Y616" s="207">
        <f t="shared" si="129"/>
        <v>0</v>
      </c>
      <c r="Z616" s="207">
        <f t="shared" si="129"/>
        <v>0</v>
      </c>
      <c r="AA616" s="207">
        <f t="shared" si="129"/>
        <v>0</v>
      </c>
    </row>
    <row r="617" spans="2:27" s="56" customFormat="1" x14ac:dyDescent="0.3">
      <c r="B617" s="55">
        <v>17</v>
      </c>
      <c r="C617" s="207">
        <f t="shared" si="128"/>
        <v>0</v>
      </c>
      <c r="D617" s="207">
        <f t="shared" si="128"/>
        <v>0</v>
      </c>
      <c r="E617" s="207">
        <f t="shared" si="128"/>
        <v>0</v>
      </c>
      <c r="F617" s="207">
        <f t="shared" si="128"/>
        <v>0</v>
      </c>
      <c r="G617" s="207">
        <f t="shared" si="128"/>
        <v>0</v>
      </c>
      <c r="H617" s="207">
        <f t="shared" si="128"/>
        <v>0</v>
      </c>
      <c r="I617" s="207">
        <f t="shared" si="128"/>
        <v>0</v>
      </c>
      <c r="J617" s="207">
        <f t="shared" si="128"/>
        <v>0</v>
      </c>
      <c r="K617" s="207">
        <f t="shared" si="128"/>
        <v>0</v>
      </c>
      <c r="L617" s="207">
        <f t="shared" si="128"/>
        <v>0</v>
      </c>
      <c r="M617" s="207">
        <f t="shared" si="128"/>
        <v>0</v>
      </c>
      <c r="N617" s="207">
        <f t="shared" si="128"/>
        <v>0</v>
      </c>
      <c r="O617" s="207">
        <f t="shared" si="128"/>
        <v>0</v>
      </c>
      <c r="P617" s="207">
        <f t="shared" si="128"/>
        <v>0</v>
      </c>
      <c r="Q617" s="207">
        <f t="shared" si="128"/>
        <v>0</v>
      </c>
      <c r="R617" s="207">
        <f t="shared" si="128"/>
        <v>0</v>
      </c>
      <c r="S617" s="207">
        <f t="shared" si="129"/>
        <v>0</v>
      </c>
      <c r="T617" s="207">
        <f t="shared" si="129"/>
        <v>0</v>
      </c>
      <c r="U617" s="207">
        <f t="shared" si="129"/>
        <v>0</v>
      </c>
      <c r="V617" s="207">
        <f t="shared" si="129"/>
        <v>0</v>
      </c>
      <c r="W617" s="207">
        <f t="shared" si="129"/>
        <v>0</v>
      </c>
      <c r="X617" s="207">
        <f t="shared" si="129"/>
        <v>0</v>
      </c>
      <c r="Y617" s="207">
        <f t="shared" si="129"/>
        <v>0</v>
      </c>
      <c r="Z617" s="207">
        <f t="shared" si="129"/>
        <v>0</v>
      </c>
      <c r="AA617" s="207">
        <f t="shared" si="129"/>
        <v>0</v>
      </c>
    </row>
    <row r="618" spans="2:27" s="56" customFormat="1" x14ac:dyDescent="0.3">
      <c r="B618" s="55">
        <v>18</v>
      </c>
      <c r="C618" s="207">
        <f t="shared" si="128"/>
        <v>0</v>
      </c>
      <c r="D618" s="207">
        <f t="shared" si="128"/>
        <v>0</v>
      </c>
      <c r="E618" s="207">
        <f t="shared" si="128"/>
        <v>0</v>
      </c>
      <c r="F618" s="207">
        <f t="shared" si="128"/>
        <v>0</v>
      </c>
      <c r="G618" s="207">
        <f t="shared" si="128"/>
        <v>0</v>
      </c>
      <c r="H618" s="207">
        <f t="shared" si="128"/>
        <v>0</v>
      </c>
      <c r="I618" s="207">
        <f t="shared" si="128"/>
        <v>0</v>
      </c>
      <c r="J618" s="207">
        <f t="shared" si="128"/>
        <v>0</v>
      </c>
      <c r="K618" s="207">
        <f t="shared" si="128"/>
        <v>0</v>
      </c>
      <c r="L618" s="207">
        <f t="shared" si="128"/>
        <v>0</v>
      </c>
      <c r="M618" s="207">
        <f t="shared" si="128"/>
        <v>0</v>
      </c>
      <c r="N618" s="207">
        <f t="shared" si="128"/>
        <v>0</v>
      </c>
      <c r="O618" s="207">
        <f t="shared" si="128"/>
        <v>0</v>
      </c>
      <c r="P618" s="207">
        <f t="shared" si="128"/>
        <v>0</v>
      </c>
      <c r="Q618" s="207">
        <f t="shared" si="128"/>
        <v>0</v>
      </c>
      <c r="R618" s="207">
        <f t="shared" si="128"/>
        <v>0</v>
      </c>
      <c r="S618" s="207">
        <f t="shared" si="129"/>
        <v>0</v>
      </c>
      <c r="T618" s="207">
        <f t="shared" si="129"/>
        <v>0</v>
      </c>
      <c r="U618" s="207">
        <f t="shared" si="129"/>
        <v>0</v>
      </c>
      <c r="V618" s="207">
        <f t="shared" si="129"/>
        <v>0</v>
      </c>
      <c r="W618" s="207">
        <f t="shared" si="129"/>
        <v>0</v>
      </c>
      <c r="X618" s="207">
        <f t="shared" si="129"/>
        <v>0</v>
      </c>
      <c r="Y618" s="207">
        <f t="shared" si="129"/>
        <v>0</v>
      </c>
      <c r="Z618" s="207">
        <f t="shared" si="129"/>
        <v>0</v>
      </c>
      <c r="AA618" s="207">
        <f t="shared" si="129"/>
        <v>0</v>
      </c>
    </row>
    <row r="619" spans="2:27" s="56" customFormat="1" x14ac:dyDescent="0.3">
      <c r="B619" s="55">
        <v>19</v>
      </c>
      <c r="C619" s="207">
        <f t="shared" si="128"/>
        <v>0</v>
      </c>
      <c r="D619" s="207">
        <f t="shared" si="128"/>
        <v>0</v>
      </c>
      <c r="E619" s="207">
        <f t="shared" si="128"/>
        <v>0</v>
      </c>
      <c r="F619" s="207">
        <f t="shared" si="128"/>
        <v>0</v>
      </c>
      <c r="G619" s="207">
        <f t="shared" si="128"/>
        <v>0</v>
      </c>
      <c r="H619" s="207">
        <f t="shared" si="128"/>
        <v>0</v>
      </c>
      <c r="I619" s="207">
        <f t="shared" si="128"/>
        <v>0</v>
      </c>
      <c r="J619" s="207">
        <f t="shared" si="128"/>
        <v>0</v>
      </c>
      <c r="K619" s="207">
        <f t="shared" si="128"/>
        <v>0</v>
      </c>
      <c r="L619" s="207">
        <f t="shared" si="128"/>
        <v>0</v>
      </c>
      <c r="M619" s="207">
        <f t="shared" si="128"/>
        <v>0</v>
      </c>
      <c r="N619" s="207">
        <f t="shared" si="128"/>
        <v>0</v>
      </c>
      <c r="O619" s="207">
        <f t="shared" si="128"/>
        <v>0</v>
      </c>
      <c r="P619" s="207">
        <f t="shared" si="128"/>
        <v>0</v>
      </c>
      <c r="Q619" s="207">
        <f t="shared" si="128"/>
        <v>0</v>
      </c>
      <c r="R619" s="207">
        <f t="shared" si="128"/>
        <v>0</v>
      </c>
      <c r="S619" s="207">
        <f t="shared" si="129"/>
        <v>0</v>
      </c>
      <c r="T619" s="207">
        <f t="shared" si="129"/>
        <v>0</v>
      </c>
      <c r="U619" s="207">
        <f t="shared" si="129"/>
        <v>0</v>
      </c>
      <c r="V619" s="207">
        <f t="shared" si="129"/>
        <v>0</v>
      </c>
      <c r="W619" s="207">
        <f t="shared" si="129"/>
        <v>0</v>
      </c>
      <c r="X619" s="207">
        <f t="shared" si="129"/>
        <v>0</v>
      </c>
      <c r="Y619" s="207">
        <f t="shared" si="129"/>
        <v>0</v>
      </c>
      <c r="Z619" s="207">
        <f t="shared" si="129"/>
        <v>0</v>
      </c>
      <c r="AA619" s="207">
        <f t="shared" si="129"/>
        <v>0</v>
      </c>
    </row>
    <row r="620" spans="2:27" s="56" customFormat="1" x14ac:dyDescent="0.3">
      <c r="B620" s="55">
        <v>20</v>
      </c>
      <c r="C620" s="207">
        <f t="shared" si="128"/>
        <v>0</v>
      </c>
      <c r="D620" s="207">
        <f t="shared" si="128"/>
        <v>0</v>
      </c>
      <c r="E620" s="207">
        <f t="shared" si="128"/>
        <v>0</v>
      </c>
      <c r="F620" s="207">
        <f t="shared" si="128"/>
        <v>0</v>
      </c>
      <c r="G620" s="207">
        <f t="shared" si="128"/>
        <v>0</v>
      </c>
      <c r="H620" s="207">
        <f t="shared" si="128"/>
        <v>0</v>
      </c>
      <c r="I620" s="207">
        <f t="shared" si="128"/>
        <v>0</v>
      </c>
      <c r="J620" s="207">
        <f t="shared" si="128"/>
        <v>0</v>
      </c>
      <c r="K620" s="207">
        <f t="shared" si="128"/>
        <v>0</v>
      </c>
      <c r="L620" s="207">
        <f t="shared" si="128"/>
        <v>0</v>
      </c>
      <c r="M620" s="207">
        <f t="shared" si="128"/>
        <v>0</v>
      </c>
      <c r="N620" s="207">
        <f t="shared" si="128"/>
        <v>0</v>
      </c>
      <c r="O620" s="207">
        <f t="shared" si="128"/>
        <v>0</v>
      </c>
      <c r="P620" s="207">
        <f t="shared" si="128"/>
        <v>0</v>
      </c>
      <c r="Q620" s="207">
        <f t="shared" si="128"/>
        <v>0</v>
      </c>
      <c r="R620" s="207">
        <f t="shared" si="128"/>
        <v>0</v>
      </c>
      <c r="S620" s="207">
        <f t="shared" si="129"/>
        <v>0</v>
      </c>
      <c r="T620" s="207">
        <f t="shared" si="129"/>
        <v>0</v>
      </c>
      <c r="U620" s="207">
        <f t="shared" si="129"/>
        <v>0</v>
      </c>
      <c r="V620" s="207">
        <f t="shared" si="129"/>
        <v>0</v>
      </c>
      <c r="W620" s="207">
        <f t="shared" si="129"/>
        <v>0</v>
      </c>
      <c r="X620" s="207">
        <f t="shared" si="129"/>
        <v>0</v>
      </c>
      <c r="Y620" s="207">
        <f t="shared" si="129"/>
        <v>0</v>
      </c>
      <c r="Z620" s="207">
        <f t="shared" si="129"/>
        <v>0</v>
      </c>
      <c r="AA620" s="207">
        <f t="shared" si="129"/>
        <v>0</v>
      </c>
    </row>
    <row r="621" spans="2:27" s="56" customFormat="1" x14ac:dyDescent="0.3">
      <c r="B621" s="55">
        <v>21</v>
      </c>
      <c r="C621" s="207">
        <f t="shared" si="128"/>
        <v>0</v>
      </c>
      <c r="D621" s="207">
        <f t="shared" si="128"/>
        <v>0</v>
      </c>
      <c r="E621" s="207">
        <f t="shared" si="128"/>
        <v>0</v>
      </c>
      <c r="F621" s="207">
        <f t="shared" si="128"/>
        <v>0</v>
      </c>
      <c r="G621" s="207">
        <f t="shared" si="128"/>
        <v>0</v>
      </c>
      <c r="H621" s="207">
        <f t="shared" si="128"/>
        <v>0</v>
      </c>
      <c r="I621" s="207">
        <f t="shared" si="128"/>
        <v>0</v>
      </c>
      <c r="J621" s="207">
        <f t="shared" si="128"/>
        <v>0</v>
      </c>
      <c r="K621" s="207">
        <f t="shared" si="128"/>
        <v>0</v>
      </c>
      <c r="L621" s="207">
        <f t="shared" si="128"/>
        <v>0</v>
      </c>
      <c r="M621" s="207">
        <f t="shared" si="128"/>
        <v>0</v>
      </c>
      <c r="N621" s="207">
        <f t="shared" si="128"/>
        <v>0</v>
      </c>
      <c r="O621" s="207">
        <f t="shared" si="128"/>
        <v>0</v>
      </c>
      <c r="P621" s="207">
        <f t="shared" si="128"/>
        <v>0</v>
      </c>
      <c r="Q621" s="207">
        <f t="shared" si="128"/>
        <v>0</v>
      </c>
      <c r="R621" s="207">
        <f t="shared" si="128"/>
        <v>0</v>
      </c>
      <c r="S621" s="207">
        <f t="shared" si="129"/>
        <v>0</v>
      </c>
      <c r="T621" s="207">
        <f t="shared" si="129"/>
        <v>0</v>
      </c>
      <c r="U621" s="207">
        <f t="shared" si="129"/>
        <v>0</v>
      </c>
      <c r="V621" s="207">
        <f t="shared" si="129"/>
        <v>0</v>
      </c>
      <c r="W621" s="207">
        <f t="shared" si="129"/>
        <v>0</v>
      </c>
      <c r="X621" s="207">
        <f t="shared" si="129"/>
        <v>0</v>
      </c>
      <c r="Y621" s="207">
        <f t="shared" si="129"/>
        <v>0</v>
      </c>
      <c r="Z621" s="207">
        <f t="shared" si="129"/>
        <v>0</v>
      </c>
      <c r="AA621" s="207">
        <f t="shared" si="129"/>
        <v>0</v>
      </c>
    </row>
    <row r="622" spans="2:27" s="56" customFormat="1" x14ac:dyDescent="0.3">
      <c r="B622" s="55">
        <v>22</v>
      </c>
      <c r="C622" s="207">
        <f t="shared" si="128"/>
        <v>0</v>
      </c>
      <c r="D622" s="207">
        <f t="shared" si="128"/>
        <v>0</v>
      </c>
      <c r="E622" s="207">
        <f t="shared" si="128"/>
        <v>0</v>
      </c>
      <c r="F622" s="207">
        <f t="shared" si="128"/>
        <v>0</v>
      </c>
      <c r="G622" s="207">
        <f t="shared" si="128"/>
        <v>0</v>
      </c>
      <c r="H622" s="207">
        <f t="shared" si="128"/>
        <v>0</v>
      </c>
      <c r="I622" s="207">
        <f t="shared" si="128"/>
        <v>0</v>
      </c>
      <c r="J622" s="207">
        <f t="shared" si="128"/>
        <v>0</v>
      </c>
      <c r="K622" s="207">
        <f t="shared" si="128"/>
        <v>0</v>
      </c>
      <c r="L622" s="207">
        <f t="shared" si="128"/>
        <v>0</v>
      </c>
      <c r="M622" s="207">
        <f t="shared" si="128"/>
        <v>0</v>
      </c>
      <c r="N622" s="207">
        <f t="shared" si="128"/>
        <v>0</v>
      </c>
      <c r="O622" s="207">
        <f t="shared" si="128"/>
        <v>0</v>
      </c>
      <c r="P622" s="207">
        <f t="shared" si="128"/>
        <v>0</v>
      </c>
      <c r="Q622" s="207">
        <f t="shared" si="128"/>
        <v>0</v>
      </c>
      <c r="R622" s="207">
        <f t="shared" si="128"/>
        <v>0</v>
      </c>
      <c r="S622" s="207">
        <f t="shared" si="129"/>
        <v>0</v>
      </c>
      <c r="T622" s="207">
        <f t="shared" si="129"/>
        <v>0</v>
      </c>
      <c r="U622" s="207">
        <f t="shared" si="129"/>
        <v>0</v>
      </c>
      <c r="V622" s="207">
        <f t="shared" si="129"/>
        <v>0</v>
      </c>
      <c r="W622" s="207">
        <f t="shared" si="129"/>
        <v>0</v>
      </c>
      <c r="X622" s="207">
        <f t="shared" si="129"/>
        <v>0</v>
      </c>
      <c r="Y622" s="207">
        <f t="shared" si="129"/>
        <v>0</v>
      </c>
      <c r="Z622" s="207">
        <f t="shared" si="129"/>
        <v>0</v>
      </c>
      <c r="AA622" s="207">
        <f t="shared" si="129"/>
        <v>0</v>
      </c>
    </row>
    <row r="623" spans="2:27" s="56" customFormat="1" x14ac:dyDescent="0.3">
      <c r="B623" s="55">
        <v>23</v>
      </c>
      <c r="C623" s="207">
        <f t="shared" si="128"/>
        <v>0</v>
      </c>
      <c r="D623" s="207">
        <f t="shared" si="128"/>
        <v>0</v>
      </c>
      <c r="E623" s="207">
        <f t="shared" si="128"/>
        <v>0</v>
      </c>
      <c r="F623" s="207">
        <f t="shared" si="128"/>
        <v>0</v>
      </c>
      <c r="G623" s="207">
        <f t="shared" si="128"/>
        <v>0</v>
      </c>
      <c r="H623" s="207">
        <f t="shared" si="128"/>
        <v>0</v>
      </c>
      <c r="I623" s="207">
        <f t="shared" si="128"/>
        <v>0</v>
      </c>
      <c r="J623" s="207">
        <f t="shared" si="128"/>
        <v>0</v>
      </c>
      <c r="K623" s="207">
        <f t="shared" si="128"/>
        <v>0</v>
      </c>
      <c r="L623" s="207">
        <f t="shared" si="128"/>
        <v>0</v>
      </c>
      <c r="M623" s="207">
        <f t="shared" si="128"/>
        <v>0</v>
      </c>
      <c r="N623" s="207">
        <f t="shared" si="128"/>
        <v>0</v>
      </c>
      <c r="O623" s="207">
        <f t="shared" si="128"/>
        <v>0</v>
      </c>
      <c r="P623" s="207">
        <f t="shared" si="128"/>
        <v>0</v>
      </c>
      <c r="Q623" s="207">
        <f t="shared" si="128"/>
        <v>0</v>
      </c>
      <c r="R623" s="207">
        <f t="shared" si="128"/>
        <v>0</v>
      </c>
      <c r="S623" s="207">
        <f t="shared" si="129"/>
        <v>0</v>
      </c>
      <c r="T623" s="207">
        <f t="shared" si="129"/>
        <v>0</v>
      </c>
      <c r="U623" s="207">
        <f t="shared" si="129"/>
        <v>0</v>
      </c>
      <c r="V623" s="207">
        <f t="shared" si="129"/>
        <v>0</v>
      </c>
      <c r="W623" s="207">
        <f t="shared" si="129"/>
        <v>0</v>
      </c>
      <c r="X623" s="207">
        <f t="shared" si="129"/>
        <v>0</v>
      </c>
      <c r="Y623" s="207">
        <f t="shared" si="129"/>
        <v>0</v>
      </c>
      <c r="Z623" s="207">
        <f t="shared" si="129"/>
        <v>0</v>
      </c>
      <c r="AA623" s="207">
        <f t="shared" si="129"/>
        <v>0</v>
      </c>
    </row>
    <row r="624" spans="2:27" s="56" customFormat="1" x14ac:dyDescent="0.3">
      <c r="B624" s="55">
        <v>24</v>
      </c>
      <c r="C624" s="207">
        <f t="shared" si="128"/>
        <v>0</v>
      </c>
      <c r="D624" s="207">
        <f t="shared" si="128"/>
        <v>0</v>
      </c>
      <c r="E624" s="207">
        <f t="shared" si="128"/>
        <v>0</v>
      </c>
      <c r="F624" s="207">
        <f t="shared" si="128"/>
        <v>0</v>
      </c>
      <c r="G624" s="207">
        <f t="shared" si="128"/>
        <v>0</v>
      </c>
      <c r="H624" s="207">
        <f t="shared" si="128"/>
        <v>0</v>
      </c>
      <c r="I624" s="207">
        <f t="shared" si="128"/>
        <v>0</v>
      </c>
      <c r="J624" s="207">
        <f t="shared" si="128"/>
        <v>0</v>
      </c>
      <c r="K624" s="207">
        <f t="shared" si="128"/>
        <v>0</v>
      </c>
      <c r="L624" s="207">
        <f t="shared" si="128"/>
        <v>0</v>
      </c>
      <c r="M624" s="207">
        <f t="shared" si="128"/>
        <v>0</v>
      </c>
      <c r="N624" s="207">
        <f t="shared" si="128"/>
        <v>0</v>
      </c>
      <c r="O624" s="207">
        <f t="shared" si="128"/>
        <v>0</v>
      </c>
      <c r="P624" s="207">
        <f t="shared" si="128"/>
        <v>0</v>
      </c>
      <c r="Q624" s="207">
        <f t="shared" si="128"/>
        <v>0</v>
      </c>
      <c r="R624" s="207">
        <f t="shared" si="128"/>
        <v>0</v>
      </c>
      <c r="S624" s="207">
        <f t="shared" si="129"/>
        <v>0</v>
      </c>
      <c r="T624" s="207">
        <f t="shared" si="129"/>
        <v>0</v>
      </c>
      <c r="U624" s="207">
        <f t="shared" si="129"/>
        <v>0</v>
      </c>
      <c r="V624" s="207">
        <f t="shared" si="129"/>
        <v>0</v>
      </c>
      <c r="W624" s="207">
        <f t="shared" si="129"/>
        <v>0</v>
      </c>
      <c r="X624" s="207">
        <f t="shared" si="129"/>
        <v>0</v>
      </c>
      <c r="Y624" s="207">
        <f t="shared" si="129"/>
        <v>0</v>
      </c>
      <c r="Z624" s="207">
        <f t="shared" si="129"/>
        <v>0</v>
      </c>
      <c r="AA624" s="207">
        <f t="shared" si="129"/>
        <v>0</v>
      </c>
    </row>
    <row r="625" spans="2:27" s="56" customFormat="1" x14ac:dyDescent="0.3">
      <c r="B625" s="55">
        <v>25</v>
      </c>
      <c r="C625" s="207">
        <f t="shared" si="128"/>
        <v>0</v>
      </c>
      <c r="D625" s="207">
        <f t="shared" si="128"/>
        <v>0</v>
      </c>
      <c r="E625" s="207">
        <f t="shared" si="128"/>
        <v>0</v>
      </c>
      <c r="F625" s="207">
        <f t="shared" si="128"/>
        <v>0</v>
      </c>
      <c r="G625" s="207">
        <f t="shared" si="128"/>
        <v>0</v>
      </c>
      <c r="H625" s="207">
        <f t="shared" si="128"/>
        <v>0</v>
      </c>
      <c r="I625" s="207">
        <f t="shared" si="128"/>
        <v>0</v>
      </c>
      <c r="J625" s="207">
        <f t="shared" si="128"/>
        <v>0</v>
      </c>
      <c r="K625" s="207">
        <f t="shared" si="128"/>
        <v>0</v>
      </c>
      <c r="L625" s="207">
        <f t="shared" si="128"/>
        <v>0</v>
      </c>
      <c r="M625" s="207">
        <f t="shared" si="128"/>
        <v>0</v>
      </c>
      <c r="N625" s="207">
        <f t="shared" si="128"/>
        <v>0</v>
      </c>
      <c r="O625" s="207">
        <f t="shared" si="128"/>
        <v>0</v>
      </c>
      <c r="P625" s="207">
        <f t="shared" si="128"/>
        <v>0</v>
      </c>
      <c r="Q625" s="207">
        <f t="shared" si="128"/>
        <v>0</v>
      </c>
      <c r="R625" s="207">
        <f t="shared" si="128"/>
        <v>0</v>
      </c>
      <c r="S625" s="207">
        <f t="shared" si="129"/>
        <v>0</v>
      </c>
      <c r="T625" s="207">
        <f t="shared" si="129"/>
        <v>0</v>
      </c>
      <c r="U625" s="207">
        <f t="shared" si="129"/>
        <v>0</v>
      </c>
      <c r="V625" s="207">
        <f t="shared" si="129"/>
        <v>0</v>
      </c>
      <c r="W625" s="207">
        <f t="shared" si="129"/>
        <v>0</v>
      </c>
      <c r="X625" s="207">
        <f t="shared" si="129"/>
        <v>0</v>
      </c>
      <c r="Y625" s="207">
        <f t="shared" si="129"/>
        <v>0</v>
      </c>
      <c r="Z625" s="207">
        <f t="shared" si="129"/>
        <v>0</v>
      </c>
      <c r="AA625" s="207">
        <f t="shared" si="129"/>
        <v>0</v>
      </c>
    </row>
    <row r="626" spans="2:27" s="56" customFormat="1" x14ac:dyDescent="0.3">
      <c r="C626" s="58">
        <f>SUM(C601:C625)</f>
        <v>0</v>
      </c>
      <c r="D626" s="58">
        <f t="shared" ref="D626:AA626" si="130">SUM(D601:D625)</f>
        <v>0.933795245731593</v>
      </c>
      <c r="E626" s="58">
        <f t="shared" si="130"/>
        <v>1.8345965752923941</v>
      </c>
      <c r="F626" s="58">
        <f t="shared" si="130"/>
        <v>2.7056647575639907</v>
      </c>
      <c r="G626" s="58">
        <f t="shared" si="130"/>
        <v>3.5491114213763124</v>
      </c>
      <c r="H626" s="58">
        <f t="shared" si="130"/>
        <v>4.9519076164227496</v>
      </c>
      <c r="I626" s="58">
        <f t="shared" si="130"/>
        <v>6.3181137429500396</v>
      </c>
      <c r="J626" s="58">
        <f t="shared" si="130"/>
        <v>7.6483986010866349</v>
      </c>
      <c r="K626" s="58">
        <f t="shared" si="130"/>
        <v>8.9437862462904558</v>
      </c>
      <c r="L626" s="58">
        <f t="shared" si="130"/>
        <v>10.203831683862163</v>
      </c>
      <c r="M626" s="58">
        <f t="shared" si="130"/>
        <v>12.238715560816562</v>
      </c>
      <c r="N626" s="58">
        <f t="shared" si="130"/>
        <v>14.175473592353654</v>
      </c>
      <c r="O626" s="58">
        <f t="shared" si="130"/>
        <v>16.016573623843939</v>
      </c>
      <c r="P626" s="58">
        <f t="shared" si="130"/>
        <v>17.766824089012129</v>
      </c>
      <c r="Q626" s="58">
        <f t="shared" si="130"/>
        <v>19.421724535922593</v>
      </c>
      <c r="R626" s="58">
        <f t="shared" si="130"/>
        <v>21.813445416167959</v>
      </c>
      <c r="S626" s="58">
        <f t="shared" si="130"/>
        <v>24.064788905063327</v>
      </c>
      <c r="T626" s="58">
        <f t="shared" si="130"/>
        <v>26.174363670775858</v>
      </c>
      <c r="U626" s="58">
        <f t="shared" si="130"/>
        <v>28.14230764985016</v>
      </c>
      <c r="V626" s="58">
        <f t="shared" si="130"/>
        <v>29.970284671198232</v>
      </c>
      <c r="W626" s="58">
        <f t="shared" si="130"/>
        <v>32.507429247891039</v>
      </c>
      <c r="X626" s="58">
        <f t="shared" si="130"/>
        <v>34.774236228725449</v>
      </c>
      <c r="Y626" s="58">
        <f t="shared" si="130"/>
        <v>36.754068222317656</v>
      </c>
      <c r="Z626" s="58">
        <f t="shared" si="130"/>
        <v>38.486097984992462</v>
      </c>
      <c r="AA626" s="58">
        <f t="shared" si="130"/>
        <v>39.954230194398072</v>
      </c>
    </row>
    <row r="627" spans="2:27" s="3" customFormat="1" x14ac:dyDescent="0.3">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row>
    <row r="628" spans="2:27" s="3" customFormat="1" x14ac:dyDescent="0.3"/>
    <row r="629" spans="2:27" s="3" customFormat="1" x14ac:dyDescent="0.3"/>
    <row r="630" spans="2:27" s="3" customFormat="1" x14ac:dyDescent="0.3"/>
    <row r="631" spans="2:27" s="3" customFormat="1" x14ac:dyDescent="0.3"/>
    <row r="632" spans="2:27" s="3" customFormat="1" x14ac:dyDescent="0.3"/>
    <row r="633" spans="2:27" s="3" customFormat="1" x14ac:dyDescent="0.3"/>
    <row r="634" spans="2:27" s="3" customFormat="1" x14ac:dyDescent="0.3"/>
    <row r="635" spans="2:27" s="3" customFormat="1" x14ac:dyDescent="0.3"/>
    <row r="636" spans="2:27" s="3" customFormat="1" x14ac:dyDescent="0.3"/>
    <row r="637" spans="2:27" s="3" customFormat="1" x14ac:dyDescent="0.3"/>
    <row r="638" spans="2:27" s="3" customFormat="1" x14ac:dyDescent="0.3"/>
    <row r="639" spans="2:27" s="3" customFormat="1" x14ac:dyDescent="0.3"/>
    <row r="640" spans="2:27" s="3" customFormat="1" x14ac:dyDescent="0.3"/>
    <row r="641" s="3" customFormat="1" x14ac:dyDescent="0.3"/>
    <row r="642" s="3" customFormat="1" x14ac:dyDescent="0.3"/>
    <row r="643" s="3" customFormat="1" x14ac:dyDescent="0.3"/>
    <row r="644" s="3" customFormat="1" x14ac:dyDescent="0.3"/>
    <row r="645" s="3" customFormat="1" x14ac:dyDescent="0.3"/>
    <row r="646" s="3" customFormat="1" x14ac:dyDescent="0.3"/>
    <row r="647" s="3" customFormat="1" x14ac:dyDescent="0.3"/>
    <row r="648" s="3" customFormat="1" x14ac:dyDescent="0.3"/>
    <row r="649" s="3" customFormat="1" x14ac:dyDescent="0.3"/>
    <row r="650" s="3" customFormat="1" x14ac:dyDescent="0.3"/>
    <row r="651" s="3" customFormat="1" x14ac:dyDescent="0.3"/>
    <row r="652" s="3" customFormat="1" x14ac:dyDescent="0.3"/>
    <row r="653" s="3" customFormat="1" x14ac:dyDescent="0.3"/>
    <row r="654" s="3" customFormat="1" x14ac:dyDescent="0.3"/>
    <row r="655" s="3" customFormat="1" x14ac:dyDescent="0.3"/>
    <row r="656" s="3" customFormat="1" x14ac:dyDescent="0.3"/>
    <row r="657" s="3" customFormat="1" x14ac:dyDescent="0.3"/>
    <row r="658" s="3" customFormat="1" x14ac:dyDescent="0.3"/>
    <row r="659" s="3" customFormat="1" x14ac:dyDescent="0.3"/>
    <row r="660" s="3" customFormat="1" x14ac:dyDescent="0.3"/>
    <row r="661" s="3" customFormat="1" x14ac:dyDescent="0.3"/>
    <row r="662" s="3" customFormat="1" x14ac:dyDescent="0.3"/>
    <row r="663" s="3" customFormat="1" x14ac:dyDescent="0.3"/>
    <row r="664" s="3" customFormat="1" x14ac:dyDescent="0.3"/>
    <row r="665" s="3" customFormat="1" x14ac:dyDescent="0.3"/>
    <row r="666" s="3" customFormat="1" x14ac:dyDescent="0.3"/>
  </sheetData>
  <sheetProtection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B9AA"/>
  </sheetPr>
  <dimension ref="A1:EK666"/>
  <sheetViews>
    <sheetView zoomScale="70" zoomScaleNormal="70" zoomScalePageLayoutView="60" workbookViewId="0">
      <pane ySplit="4" topLeftCell="A5" activePane="bottomLeft" state="frozen"/>
      <selection pane="bottomLeft"/>
    </sheetView>
  </sheetViews>
  <sheetFormatPr defaultColWidth="8.88671875" defaultRowHeight="14.4" x14ac:dyDescent="0.3"/>
  <cols>
    <col min="1" max="1" width="43" customWidth="1"/>
    <col min="2" max="2" width="12" customWidth="1"/>
    <col min="3" max="27" width="13.44140625" customWidth="1"/>
    <col min="28" max="28" width="13.33203125" customWidth="1"/>
    <col min="29" max="29" width="8.5546875" customWidth="1"/>
    <col min="32" max="33" width="10.33203125" customWidth="1"/>
    <col min="35" max="35" width="10.33203125" customWidth="1"/>
    <col min="59" max="59" width="14.6640625" customWidth="1"/>
    <col min="60" max="62" width="14.5546875" customWidth="1"/>
    <col min="63" max="64" width="10.109375" bestFit="1" customWidth="1"/>
    <col min="65" max="65" width="11" bestFit="1" customWidth="1"/>
    <col min="66" max="66" width="10.5546875" bestFit="1" customWidth="1"/>
    <col min="67" max="67" width="11" bestFit="1" customWidth="1"/>
    <col min="68" max="71" width="11.44140625" bestFit="1" customWidth="1"/>
    <col min="72" max="74" width="11" bestFit="1" customWidth="1"/>
    <col min="75" max="75" width="10.5546875" bestFit="1" customWidth="1"/>
    <col min="76" max="76" width="11" bestFit="1" customWidth="1"/>
    <col min="77" max="79" width="11.44140625" bestFit="1" customWidth="1"/>
    <col min="80" max="80" width="12.109375" bestFit="1" customWidth="1"/>
    <col min="81" max="81" width="11.44140625" bestFit="1" customWidth="1"/>
    <col min="82" max="82" width="12.109375" bestFit="1" customWidth="1"/>
    <col min="83" max="83" width="11.6640625" bestFit="1" customWidth="1"/>
    <col min="84" max="84" width="12.109375" bestFit="1" customWidth="1"/>
    <col min="85" max="85" width="11.6640625" bestFit="1" customWidth="1"/>
  </cols>
  <sheetData>
    <row r="1" spans="1:86" s="15" customFormat="1" x14ac:dyDescent="0.3">
      <c r="A1" s="15" t="s">
        <v>531</v>
      </c>
    </row>
    <row r="2" spans="1:86" x14ac:dyDescent="0.3">
      <c r="A2" s="11" t="s">
        <v>72</v>
      </c>
      <c r="B2" s="11"/>
      <c r="H2" s="32"/>
    </row>
    <row r="3" spans="1:86" ht="15" customHeight="1" x14ac:dyDescent="0.3"/>
    <row r="4" spans="1:86" s="3" customFormat="1" ht="17.25" customHeight="1" x14ac:dyDescent="0.3">
      <c r="A4" s="2">
        <v>3</v>
      </c>
      <c r="B4" s="3" t="s">
        <v>68</v>
      </c>
    </row>
    <row r="5" spans="1:86" s="14" customFormat="1" x14ac:dyDescent="0.3">
      <c r="A5" s="54" t="s">
        <v>271</v>
      </c>
      <c r="D5" s="14" t="s">
        <v>401</v>
      </c>
    </row>
    <row r="6" spans="1:86" x14ac:dyDescent="0.3">
      <c r="A6" s="11" t="s">
        <v>125</v>
      </c>
      <c r="B6" s="11">
        <f>'User data'!D8</f>
        <v>200</v>
      </c>
    </row>
    <row r="7" spans="1:86" x14ac:dyDescent="0.3">
      <c r="A7" s="11" t="s">
        <v>127</v>
      </c>
      <c r="B7" s="153">
        <f>'User data'!D25</f>
        <v>0.3</v>
      </c>
    </row>
    <row r="8" spans="1:86" x14ac:dyDescent="0.3">
      <c r="A8" s="64" t="s">
        <v>14</v>
      </c>
      <c r="B8" s="65">
        <f>B6-(B7*B6)</f>
        <v>140</v>
      </c>
      <c r="D8" s="9"/>
    </row>
    <row r="9" spans="1:86" x14ac:dyDescent="0.3">
      <c r="A9" s="11" t="s">
        <v>128</v>
      </c>
      <c r="B9" s="11">
        <f>ROUNDUP('User data'!D19,0)</f>
        <v>0</v>
      </c>
    </row>
    <row r="10" spans="1:86" x14ac:dyDescent="0.3">
      <c r="A10" s="64" t="s">
        <v>129</v>
      </c>
      <c r="B10" s="65">
        <f>MAX(ROUNDUP(B9,0),1)</f>
        <v>1</v>
      </c>
      <c r="AF10" s="54" t="s">
        <v>275</v>
      </c>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H10" s="54" t="s">
        <v>310</v>
      </c>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row>
    <row r="11" spans="1:86" x14ac:dyDescent="0.3">
      <c r="A11" s="11"/>
      <c r="B11" s="11"/>
      <c r="C11" s="1" t="s">
        <v>13</v>
      </c>
      <c r="AD11" s="11"/>
      <c r="AE11" s="11"/>
      <c r="AF11" s="1" t="s">
        <v>13</v>
      </c>
      <c r="BG11" s="11"/>
      <c r="BH11" s="1" t="s">
        <v>13</v>
      </c>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6" x14ac:dyDescent="0.3">
      <c r="C12" s="1">
        <v>0</v>
      </c>
      <c r="D12" s="1">
        <v>1</v>
      </c>
      <c r="E12" s="1">
        <v>2</v>
      </c>
      <c r="F12" s="1">
        <v>3</v>
      </c>
      <c r="G12" s="1">
        <v>4</v>
      </c>
      <c r="H12" s="1">
        <v>5</v>
      </c>
      <c r="I12" s="1">
        <v>6</v>
      </c>
      <c r="J12" s="1">
        <v>7</v>
      </c>
      <c r="K12" s="1">
        <v>8</v>
      </c>
      <c r="L12" s="1">
        <v>9</v>
      </c>
      <c r="M12" s="1">
        <v>10</v>
      </c>
      <c r="N12" s="1">
        <v>11</v>
      </c>
      <c r="O12" s="1">
        <v>12</v>
      </c>
      <c r="P12" s="1">
        <v>13</v>
      </c>
      <c r="Q12" s="1">
        <v>14</v>
      </c>
      <c r="R12" s="1">
        <v>15</v>
      </c>
      <c r="S12" s="1">
        <v>16</v>
      </c>
      <c r="T12" s="1">
        <v>17</v>
      </c>
      <c r="U12" s="1">
        <v>18</v>
      </c>
      <c r="V12" s="1">
        <v>19</v>
      </c>
      <c r="W12" s="1">
        <v>20</v>
      </c>
      <c r="X12" s="1">
        <v>21</v>
      </c>
      <c r="Y12" s="1">
        <v>22</v>
      </c>
      <c r="Z12" s="1">
        <v>23</v>
      </c>
      <c r="AA12" s="1">
        <v>24</v>
      </c>
      <c r="AB12" s="1">
        <v>25</v>
      </c>
      <c r="AC12" s="1"/>
      <c r="AF12" s="1">
        <v>0</v>
      </c>
      <c r="AG12" s="1">
        <v>1</v>
      </c>
      <c r="AH12" s="1">
        <v>2</v>
      </c>
      <c r="AI12" s="1">
        <v>3</v>
      </c>
      <c r="AJ12" s="1">
        <v>4</v>
      </c>
      <c r="AK12" s="1">
        <v>5</v>
      </c>
      <c r="AL12" s="1">
        <v>6</v>
      </c>
      <c r="AM12" s="1">
        <v>7</v>
      </c>
      <c r="AN12" s="1">
        <v>8</v>
      </c>
      <c r="AO12" s="1">
        <v>9</v>
      </c>
      <c r="AP12" s="1">
        <v>10</v>
      </c>
      <c r="AQ12" s="1">
        <v>11</v>
      </c>
      <c r="AR12" s="1">
        <v>12</v>
      </c>
      <c r="AS12" s="1">
        <v>13</v>
      </c>
      <c r="AT12" s="1">
        <v>14</v>
      </c>
      <c r="AU12" s="1">
        <v>15</v>
      </c>
      <c r="AV12" s="1">
        <v>16</v>
      </c>
      <c r="AW12" s="1">
        <v>17</v>
      </c>
      <c r="AX12" s="1">
        <v>18</v>
      </c>
      <c r="AY12" s="1">
        <v>19</v>
      </c>
      <c r="AZ12" s="1">
        <v>20</v>
      </c>
      <c r="BA12" s="1">
        <v>21</v>
      </c>
      <c r="BB12" s="1">
        <v>22</v>
      </c>
      <c r="BC12" s="1">
        <v>23</v>
      </c>
      <c r="BD12" s="1">
        <v>24</v>
      </c>
      <c r="BE12" s="1">
        <v>25</v>
      </c>
      <c r="BH12" s="1">
        <v>0</v>
      </c>
      <c r="BI12" s="1">
        <v>1</v>
      </c>
      <c r="BJ12" s="1">
        <v>2</v>
      </c>
      <c r="BK12" s="1">
        <v>3</v>
      </c>
      <c r="BL12" s="1">
        <v>4</v>
      </c>
      <c r="BM12" s="1">
        <v>5</v>
      </c>
      <c r="BN12" s="1">
        <v>6</v>
      </c>
      <c r="BO12" s="1">
        <v>7</v>
      </c>
      <c r="BP12" s="1">
        <v>8</v>
      </c>
      <c r="BQ12" s="1">
        <v>9</v>
      </c>
      <c r="BR12" s="1">
        <v>10</v>
      </c>
      <c r="BS12" s="1">
        <v>11</v>
      </c>
      <c r="BT12" s="1">
        <v>12</v>
      </c>
      <c r="BU12" s="1">
        <v>13</v>
      </c>
      <c r="BV12" s="1">
        <v>14</v>
      </c>
      <c r="BW12" s="1">
        <v>15</v>
      </c>
      <c r="BX12" s="1">
        <v>16</v>
      </c>
      <c r="BY12" s="1">
        <v>17</v>
      </c>
      <c r="BZ12" s="1">
        <v>18</v>
      </c>
      <c r="CA12" s="1">
        <v>19</v>
      </c>
      <c r="CB12" s="1">
        <v>20</v>
      </c>
      <c r="CC12" s="1">
        <v>21</v>
      </c>
      <c r="CD12" s="1">
        <v>22</v>
      </c>
      <c r="CE12" s="1">
        <v>23</v>
      </c>
      <c r="CF12" s="1">
        <v>24</v>
      </c>
      <c r="CG12" s="1">
        <v>25</v>
      </c>
    </row>
    <row r="13" spans="1:86" x14ac:dyDescent="0.3">
      <c r="A13" s="1" t="s">
        <v>12</v>
      </c>
      <c r="B13" s="1">
        <v>1</v>
      </c>
      <c r="C13" s="149">
        <f>Enrolment_women/UptakeTime</f>
        <v>200</v>
      </c>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37"/>
      <c r="AE13" s="1"/>
      <c r="AF13" s="149"/>
      <c r="AG13" s="149">
        <f>C13*(1-DropOutProp_women)</f>
        <v>140</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37"/>
      <c r="BH13" s="1"/>
      <c r="BI13" s="149">
        <f>C13*DropOutProp_women</f>
        <v>60</v>
      </c>
      <c r="BJ13" s="5"/>
      <c r="BK13" s="5"/>
      <c r="BL13" s="5"/>
      <c r="BM13" s="5"/>
      <c r="BN13" s="5"/>
      <c r="BO13" s="5"/>
      <c r="BP13" s="5"/>
      <c r="BQ13" s="5"/>
      <c r="BR13" s="5"/>
      <c r="BS13" s="5"/>
      <c r="BT13" s="5"/>
      <c r="BU13" s="5"/>
      <c r="BV13" s="5"/>
      <c r="BW13" s="5"/>
      <c r="BX13" s="5"/>
      <c r="BY13" s="5"/>
      <c r="BZ13" s="5"/>
      <c r="CA13" s="5"/>
      <c r="CB13" s="5"/>
      <c r="CC13" s="5"/>
      <c r="CD13" s="5"/>
      <c r="CE13" s="5"/>
      <c r="CF13" s="5"/>
      <c r="CG13" s="5"/>
      <c r="CH13" s="5"/>
    </row>
    <row r="14" spans="1:86" x14ac:dyDescent="0.3">
      <c r="B14" s="1">
        <v>2</v>
      </c>
      <c r="C14" s="149"/>
      <c r="D14" s="149">
        <f>IF($B14&lt;=UptakeTime,Enrolment_women/UptakeTime,0)</f>
        <v>0</v>
      </c>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E14" s="1"/>
      <c r="AF14" s="149"/>
      <c r="AG14" s="149"/>
      <c r="AH14" s="149">
        <f>D14*(1-DropOutProp_women)</f>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3"/>
      <c r="BH14" s="1"/>
      <c r="BI14" s="149"/>
      <c r="BJ14" s="149">
        <f>D14*DropOutProp_women</f>
        <v>0</v>
      </c>
      <c r="BK14" s="6"/>
      <c r="BL14" s="6"/>
      <c r="BM14" s="6"/>
      <c r="BN14" s="6"/>
      <c r="BO14" s="6"/>
      <c r="BP14" s="6"/>
      <c r="BQ14" s="6"/>
      <c r="BR14" s="6"/>
      <c r="BS14" s="6"/>
      <c r="BT14" s="6"/>
      <c r="BU14" s="6"/>
      <c r="BV14" s="6"/>
      <c r="BW14" s="6"/>
      <c r="BX14" s="6"/>
      <c r="BY14" s="6"/>
      <c r="BZ14" s="6"/>
      <c r="CA14" s="6"/>
      <c r="CB14" s="6"/>
      <c r="CC14" s="6"/>
      <c r="CD14" s="6"/>
      <c r="CE14" s="5"/>
      <c r="CF14" s="5"/>
      <c r="CG14" s="5"/>
      <c r="CH14" s="5"/>
    </row>
    <row r="15" spans="1:86" x14ac:dyDescent="0.3">
      <c r="B15" s="1">
        <v>3</v>
      </c>
      <c r="C15" s="149"/>
      <c r="D15" s="149"/>
      <c r="E15" s="149">
        <f>IF($B15&lt;=UptakeTime,Enrolment_women/UptakeTime,0)</f>
        <v>0</v>
      </c>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E15" s="1"/>
      <c r="AF15" s="149"/>
      <c r="AG15" s="149"/>
      <c r="AH15" s="149"/>
      <c r="AI15" s="149">
        <f>E15*(1-DropOutProp_women)</f>
        <v>0</v>
      </c>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3"/>
      <c r="BH15" s="1"/>
      <c r="BI15" s="149"/>
      <c r="BJ15" s="6"/>
      <c r="BK15" s="149">
        <f>E15*DropOutProp_women</f>
        <v>0</v>
      </c>
      <c r="BL15" s="6"/>
      <c r="BM15" s="6"/>
      <c r="BN15" s="6"/>
      <c r="BO15" s="6"/>
      <c r="BP15" s="6"/>
      <c r="BQ15" s="6"/>
      <c r="BR15" s="6"/>
      <c r="BS15" s="6"/>
      <c r="BT15" s="6"/>
      <c r="BU15" s="6"/>
      <c r="BV15" s="6"/>
      <c r="BW15" s="6"/>
      <c r="BX15" s="6"/>
      <c r="BY15" s="6"/>
      <c r="BZ15" s="6"/>
      <c r="CA15" s="6"/>
      <c r="CB15" s="6"/>
      <c r="CC15" s="6"/>
      <c r="CD15" s="6"/>
      <c r="CE15" s="5"/>
      <c r="CF15" s="5"/>
      <c r="CG15" s="5"/>
      <c r="CH15" s="5"/>
    </row>
    <row r="16" spans="1:86" x14ac:dyDescent="0.3">
      <c r="B16" s="1">
        <v>4</v>
      </c>
      <c r="C16" s="149"/>
      <c r="D16" s="149"/>
      <c r="E16" s="149"/>
      <c r="F16" s="149">
        <f>IF($B16&lt;=UptakeTime,Enrolment_women/UptakeTime,0)</f>
        <v>0</v>
      </c>
      <c r="G16" s="149"/>
      <c r="I16" s="149"/>
      <c r="J16" s="149"/>
      <c r="K16" s="149"/>
      <c r="L16" s="149"/>
      <c r="M16" s="149"/>
      <c r="N16" s="149"/>
      <c r="O16" s="149"/>
      <c r="P16" s="149"/>
      <c r="Q16" s="149"/>
      <c r="R16" s="149"/>
      <c r="S16" s="149"/>
      <c r="T16" s="149"/>
      <c r="U16" s="149"/>
      <c r="V16" s="149"/>
      <c r="W16" s="149"/>
      <c r="X16" s="149"/>
      <c r="Y16" s="149"/>
      <c r="Z16" s="149"/>
      <c r="AA16" s="149"/>
      <c r="AB16" s="149"/>
      <c r="AC16" s="149"/>
      <c r="AE16" s="1"/>
      <c r="AF16" s="149"/>
      <c r="AG16" s="149"/>
      <c r="AH16" s="149"/>
      <c r="AI16" s="149"/>
      <c r="AJ16" s="149">
        <f>F16*(1-DropOutProp_women)</f>
        <v>0</v>
      </c>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3"/>
      <c r="BH16" s="1"/>
      <c r="BI16" s="149"/>
      <c r="BJ16" s="6"/>
      <c r="BK16" s="6"/>
      <c r="BL16" s="149">
        <f>F16*DropOutProp_women</f>
        <v>0</v>
      </c>
      <c r="BM16" s="6"/>
      <c r="BN16" s="6"/>
      <c r="BO16" s="6"/>
      <c r="BP16" s="6"/>
      <c r="BQ16" s="6"/>
      <c r="BR16" s="6"/>
      <c r="BS16" s="6"/>
      <c r="BT16" s="6"/>
      <c r="BU16" s="6"/>
      <c r="BV16" s="6"/>
      <c r="BW16" s="6"/>
      <c r="BX16" s="6"/>
      <c r="BY16" s="6"/>
      <c r="BZ16" s="6"/>
      <c r="CA16" s="6"/>
      <c r="CB16" s="6"/>
      <c r="CC16" s="6"/>
      <c r="CD16" s="6"/>
      <c r="CE16" s="5"/>
      <c r="CF16" s="5"/>
      <c r="CG16" s="5"/>
      <c r="CH16" s="5"/>
    </row>
    <row r="17" spans="2:86" x14ac:dyDescent="0.3">
      <c r="B17" s="1">
        <v>5</v>
      </c>
      <c r="C17" s="149"/>
      <c r="D17" s="149"/>
      <c r="E17" s="149"/>
      <c r="F17" s="149"/>
      <c r="G17" s="149">
        <f>IF($B17&lt;=UptakeTime,Enrolment_women/UptakeTime,0)</f>
        <v>0</v>
      </c>
      <c r="H17" s="149"/>
      <c r="I17" s="149"/>
      <c r="J17" s="149"/>
      <c r="K17" s="149"/>
      <c r="L17" s="149"/>
      <c r="M17" s="149"/>
      <c r="N17" s="149"/>
      <c r="O17" s="149"/>
      <c r="P17" s="149"/>
      <c r="Q17" s="149"/>
      <c r="R17" s="149"/>
      <c r="S17" s="149"/>
      <c r="T17" s="149"/>
      <c r="U17" s="149"/>
      <c r="V17" s="149"/>
      <c r="W17" s="149"/>
      <c r="X17" s="149"/>
      <c r="Y17" s="149"/>
      <c r="Z17" s="149"/>
      <c r="AA17" s="149"/>
      <c r="AB17" s="149"/>
      <c r="AC17" s="149"/>
      <c r="AE17" s="1"/>
      <c r="AF17" s="149"/>
      <c r="AG17" s="149"/>
      <c r="AH17" s="149"/>
      <c r="AI17" s="149"/>
      <c r="AJ17" s="149"/>
      <c r="AK17" s="149">
        <f>G17*(1-DropOutProp_women)</f>
        <v>0</v>
      </c>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59"/>
      <c r="BH17" s="1"/>
      <c r="BI17" s="149"/>
      <c r="BJ17" s="6"/>
      <c r="BK17" s="6"/>
      <c r="BL17" s="6"/>
      <c r="BM17" s="149">
        <f>G17*DropOutProp_women</f>
        <v>0</v>
      </c>
      <c r="BN17" s="6"/>
      <c r="BO17" s="6"/>
      <c r="BP17" s="6"/>
      <c r="BQ17" s="6"/>
      <c r="BR17" s="6"/>
      <c r="BS17" s="6"/>
      <c r="BT17" s="6"/>
      <c r="BU17" s="6"/>
      <c r="BV17" s="6"/>
      <c r="BW17" s="6"/>
      <c r="BX17" s="6"/>
      <c r="BY17" s="6"/>
      <c r="BZ17" s="6"/>
      <c r="CA17" s="6"/>
      <c r="CB17" s="6"/>
      <c r="CC17" s="6"/>
      <c r="CD17" s="6"/>
      <c r="CE17" s="5"/>
      <c r="CF17" s="5"/>
      <c r="CG17" s="5"/>
      <c r="CH17" s="5"/>
    </row>
    <row r="18" spans="2:86" x14ac:dyDescent="0.3">
      <c r="B18" s="1">
        <v>6</v>
      </c>
      <c r="C18" s="149"/>
      <c r="D18" s="149"/>
      <c r="E18" s="149"/>
      <c r="F18" s="149"/>
      <c r="G18" s="149"/>
      <c r="H18" s="149">
        <f>IF($B18&lt;=UptakeTime,Enrolment_women/UptakeTime,0)</f>
        <v>0</v>
      </c>
      <c r="I18" s="149"/>
      <c r="J18" s="149"/>
      <c r="K18" s="149"/>
      <c r="L18" s="149"/>
      <c r="M18" s="149"/>
      <c r="N18" s="149"/>
      <c r="O18" s="149"/>
      <c r="P18" s="149"/>
      <c r="Q18" s="149"/>
      <c r="R18" s="149"/>
      <c r="S18" s="149"/>
      <c r="T18" s="149"/>
      <c r="U18" s="149"/>
      <c r="V18" s="149"/>
      <c r="W18" s="149"/>
      <c r="X18" s="149"/>
      <c r="Y18" s="149"/>
      <c r="Z18" s="149"/>
      <c r="AA18" s="149"/>
      <c r="AB18" s="149"/>
      <c r="AC18" s="149"/>
      <c r="AE18" s="1"/>
      <c r="AF18" s="149"/>
      <c r="AG18" s="149"/>
      <c r="AH18" s="149"/>
      <c r="AI18" s="149"/>
      <c r="AJ18" s="149"/>
      <c r="AK18" s="149"/>
      <c r="AL18" s="149">
        <f>H18*(1-DropOutProp_women)</f>
        <v>0</v>
      </c>
      <c r="AM18" s="149"/>
      <c r="AN18" s="149"/>
      <c r="AO18" s="149"/>
      <c r="AP18" s="149"/>
      <c r="AQ18" s="149"/>
      <c r="AR18" s="149"/>
      <c r="AS18" s="149"/>
      <c r="AT18" s="149"/>
      <c r="AU18" s="149"/>
      <c r="AV18" s="149"/>
      <c r="AW18" s="149"/>
      <c r="AX18" s="149"/>
      <c r="AY18" s="149"/>
      <c r="AZ18" s="149"/>
      <c r="BA18" s="149"/>
      <c r="BB18" s="149"/>
      <c r="BC18" s="149"/>
      <c r="BD18" s="149"/>
      <c r="BE18" s="149"/>
      <c r="BF18" s="149"/>
      <c r="BN18" s="149">
        <f>H18*DropOutProp_women</f>
        <v>0</v>
      </c>
    </row>
    <row r="19" spans="2:86" x14ac:dyDescent="0.3">
      <c r="B19" s="1">
        <v>7</v>
      </c>
      <c r="C19" s="149"/>
      <c r="D19" s="149"/>
      <c r="E19" s="149"/>
      <c r="F19" s="149"/>
      <c r="G19" s="149"/>
      <c r="H19" s="149"/>
      <c r="I19" s="149">
        <f>IF($B19&lt;=UptakeTime,Enrolment_women/UptakeTime,0)</f>
        <v>0</v>
      </c>
      <c r="J19" s="149"/>
      <c r="K19" s="149"/>
      <c r="L19" s="149"/>
      <c r="M19" s="149"/>
      <c r="N19" s="149"/>
      <c r="O19" s="149"/>
      <c r="P19" s="149"/>
      <c r="Q19" s="149"/>
      <c r="R19" s="149"/>
      <c r="S19" s="149"/>
      <c r="T19" s="149"/>
      <c r="U19" s="149"/>
      <c r="V19" s="149"/>
      <c r="W19" s="149"/>
      <c r="X19" s="149"/>
      <c r="Y19" s="149"/>
      <c r="Z19" s="149"/>
      <c r="AA19" s="149"/>
      <c r="AB19" s="149"/>
      <c r="AC19" s="149"/>
      <c r="AE19" s="1"/>
      <c r="AF19" s="149"/>
      <c r="AG19" s="149"/>
      <c r="AH19" s="149"/>
      <c r="AI19" s="149"/>
      <c r="AJ19" s="149"/>
      <c r="AK19" s="149"/>
      <c r="AL19" s="149"/>
      <c r="AM19" s="149">
        <f>I19*(1-DropOutProp_women)</f>
        <v>0</v>
      </c>
      <c r="AN19" s="149"/>
      <c r="AO19" s="149"/>
      <c r="AP19" s="149"/>
      <c r="AQ19" s="149"/>
      <c r="AR19" s="149"/>
      <c r="AS19" s="149"/>
      <c r="AT19" s="149"/>
      <c r="AU19" s="149"/>
      <c r="AV19" s="149"/>
      <c r="AW19" s="149"/>
      <c r="AX19" s="149"/>
      <c r="AY19" s="149"/>
      <c r="AZ19" s="149"/>
      <c r="BA19" s="149"/>
      <c r="BB19" s="149"/>
      <c r="BC19" s="149"/>
      <c r="BD19" s="149"/>
      <c r="BE19" s="149"/>
      <c r="BF19" s="149"/>
      <c r="BO19" s="149">
        <f>I19*DropOutProp_women</f>
        <v>0</v>
      </c>
    </row>
    <row r="20" spans="2:86" x14ac:dyDescent="0.3">
      <c r="B20" s="1">
        <v>8</v>
      </c>
      <c r="C20" s="149"/>
      <c r="D20" s="149"/>
      <c r="E20" s="149"/>
      <c r="F20" s="149"/>
      <c r="G20" s="149"/>
      <c r="H20" s="149"/>
      <c r="I20" s="149"/>
      <c r="J20" s="149">
        <f>IF($B20&lt;=UptakeTime,Enrolment_women/UptakeTime,0)</f>
        <v>0</v>
      </c>
      <c r="K20" s="149"/>
      <c r="L20" s="149"/>
      <c r="M20" s="149"/>
      <c r="N20" s="149"/>
      <c r="O20" s="149"/>
      <c r="P20" s="149"/>
      <c r="Q20" s="149"/>
      <c r="R20" s="149"/>
      <c r="S20" s="149"/>
      <c r="T20" s="149"/>
      <c r="U20" s="149"/>
      <c r="V20" s="149"/>
      <c r="W20" s="149"/>
      <c r="X20" s="149"/>
      <c r="Y20" s="149"/>
      <c r="Z20" s="149"/>
      <c r="AA20" s="149"/>
      <c r="AB20" s="149"/>
      <c r="AC20" s="149"/>
      <c r="AE20" s="1"/>
      <c r="AF20" s="149"/>
      <c r="AG20" s="149"/>
      <c r="AH20" s="149"/>
      <c r="AI20" s="149"/>
      <c r="AJ20" s="149"/>
      <c r="AK20" s="149"/>
      <c r="AL20" s="149"/>
      <c r="AM20" s="149"/>
      <c r="AN20" s="149">
        <f>J20*(1-DropOutProp_women)</f>
        <v>0</v>
      </c>
      <c r="AO20" s="149"/>
      <c r="AP20" s="149"/>
      <c r="AQ20" s="149"/>
      <c r="AR20" s="149"/>
      <c r="AS20" s="149"/>
      <c r="AT20" s="149"/>
      <c r="AU20" s="149"/>
      <c r="AV20" s="149"/>
      <c r="AW20" s="149"/>
      <c r="AX20" s="149"/>
      <c r="AY20" s="149"/>
      <c r="AZ20" s="149"/>
      <c r="BA20" s="149"/>
      <c r="BB20" s="149"/>
      <c r="BC20" s="149"/>
      <c r="BD20" s="149"/>
      <c r="BE20" s="149"/>
      <c r="BF20" s="149"/>
      <c r="BP20" s="149">
        <f>J20*DropOutProp_women</f>
        <v>0</v>
      </c>
    </row>
    <row r="21" spans="2:86" x14ac:dyDescent="0.3">
      <c r="B21" s="1">
        <v>9</v>
      </c>
      <c r="C21" s="149"/>
      <c r="D21" s="149"/>
      <c r="E21" s="149"/>
      <c r="F21" s="149"/>
      <c r="G21" s="149"/>
      <c r="H21" s="149"/>
      <c r="I21" s="149"/>
      <c r="J21" s="149"/>
      <c r="K21" s="149">
        <f>IF($B21&lt;=UptakeTime,Enrolment_women/UptakeTime,0)</f>
        <v>0</v>
      </c>
      <c r="L21" s="149"/>
      <c r="M21" s="149"/>
      <c r="N21" s="149"/>
      <c r="O21" s="149"/>
      <c r="P21" s="149"/>
      <c r="Q21" s="149"/>
      <c r="R21" s="149"/>
      <c r="S21" s="149"/>
      <c r="T21" s="149"/>
      <c r="U21" s="149"/>
      <c r="V21" s="149"/>
      <c r="W21" s="149"/>
      <c r="X21" s="149"/>
      <c r="Y21" s="149"/>
      <c r="Z21" s="149"/>
      <c r="AA21" s="149"/>
      <c r="AB21" s="149"/>
      <c r="AC21" s="149"/>
      <c r="AE21" s="1"/>
      <c r="AF21" s="149"/>
      <c r="AG21" s="149"/>
      <c r="AH21" s="149"/>
      <c r="AI21" s="149"/>
      <c r="AJ21" s="149"/>
      <c r="AK21" s="149"/>
      <c r="AL21" s="149"/>
      <c r="AM21" s="149"/>
      <c r="AN21" s="149"/>
      <c r="AO21" s="149">
        <f>K21*(1-DropOutProp_women)</f>
        <v>0</v>
      </c>
      <c r="AP21" s="149"/>
      <c r="AQ21" s="149"/>
      <c r="AR21" s="149"/>
      <c r="AS21" s="149"/>
      <c r="AT21" s="149"/>
      <c r="AU21" s="149"/>
      <c r="AV21" s="149"/>
      <c r="AW21" s="149"/>
      <c r="AX21" s="149"/>
      <c r="AY21" s="149"/>
      <c r="AZ21" s="149"/>
      <c r="BA21" s="149"/>
      <c r="BB21" s="149"/>
      <c r="BC21" s="149"/>
      <c r="BD21" s="149"/>
      <c r="BE21" s="149"/>
      <c r="BF21" s="149"/>
      <c r="BQ21" s="149">
        <f>K21*DropOutProp_women</f>
        <v>0</v>
      </c>
    </row>
    <row r="22" spans="2:86" x14ac:dyDescent="0.3">
      <c r="B22" s="1">
        <v>10</v>
      </c>
      <c r="C22" s="149"/>
      <c r="D22" s="149"/>
      <c r="E22" s="149"/>
      <c r="F22" s="149"/>
      <c r="G22" s="149"/>
      <c r="H22" s="149"/>
      <c r="I22" s="149"/>
      <c r="J22" s="149"/>
      <c r="K22" s="149"/>
      <c r="L22" s="149">
        <f>IF($B22&lt;=UptakeTime,Enrolment_women/UptakeTime,0)</f>
        <v>0</v>
      </c>
      <c r="M22" s="149"/>
      <c r="N22" s="149"/>
      <c r="O22" s="149"/>
      <c r="P22" s="149"/>
      <c r="Q22" s="149"/>
      <c r="R22" s="149"/>
      <c r="S22" s="149"/>
      <c r="T22" s="149"/>
      <c r="U22" s="149"/>
      <c r="V22" s="149"/>
      <c r="W22" s="149"/>
      <c r="X22" s="149"/>
      <c r="Y22" s="149"/>
      <c r="Z22" s="149"/>
      <c r="AA22" s="149"/>
      <c r="AB22" s="149"/>
      <c r="AC22" s="149"/>
      <c r="AE22" s="1"/>
      <c r="AF22" s="149"/>
      <c r="AG22" s="149"/>
      <c r="AH22" s="149"/>
      <c r="AI22" s="149"/>
      <c r="AJ22" s="149"/>
      <c r="AK22" s="149"/>
      <c r="AL22" s="149"/>
      <c r="AM22" s="149"/>
      <c r="AN22" s="149"/>
      <c r="AO22" s="149"/>
      <c r="AP22" s="149">
        <f>L22*(1-DropOutProp_women)</f>
        <v>0</v>
      </c>
      <c r="AQ22" s="149"/>
      <c r="AR22" s="149"/>
      <c r="AS22" s="149"/>
      <c r="AT22" s="149"/>
      <c r="AU22" s="149"/>
      <c r="AV22" s="149"/>
      <c r="AW22" s="149"/>
      <c r="AX22" s="149"/>
      <c r="AY22" s="149"/>
      <c r="AZ22" s="149"/>
      <c r="BA22" s="149"/>
      <c r="BB22" s="149"/>
      <c r="BC22" s="149"/>
      <c r="BD22" s="149"/>
      <c r="BE22" s="149"/>
      <c r="BF22" s="149"/>
      <c r="BR22" s="149">
        <f>L22*DropOutProp_women</f>
        <v>0</v>
      </c>
    </row>
    <row r="23" spans="2:86" x14ac:dyDescent="0.3">
      <c r="B23" s="1">
        <v>11</v>
      </c>
      <c r="C23" s="149"/>
      <c r="D23" s="149"/>
      <c r="E23" s="149"/>
      <c r="F23" s="149"/>
      <c r="G23" s="149"/>
      <c r="H23" s="149"/>
      <c r="I23" s="149"/>
      <c r="J23" s="149"/>
      <c r="K23" s="149"/>
      <c r="L23" s="149"/>
      <c r="M23" s="149">
        <f>IF($B23&lt;=UptakeTime,Enrolment_women/UptakeTime,0)</f>
        <v>0</v>
      </c>
      <c r="N23" s="149"/>
      <c r="O23" s="149"/>
      <c r="P23" s="149"/>
      <c r="Q23" s="149"/>
      <c r="R23" s="149"/>
      <c r="S23" s="149"/>
      <c r="T23" s="149"/>
      <c r="U23" s="149"/>
      <c r="V23" s="149"/>
      <c r="W23" s="149"/>
      <c r="X23" s="149"/>
      <c r="Y23" s="149"/>
      <c r="Z23" s="149"/>
      <c r="AA23" s="149"/>
      <c r="AB23" s="149"/>
      <c r="AC23" s="149"/>
      <c r="AE23" s="1"/>
      <c r="AF23" s="149"/>
      <c r="AG23" s="149"/>
      <c r="AH23" s="149"/>
      <c r="AI23" s="149"/>
      <c r="AJ23" s="149"/>
      <c r="AK23" s="149"/>
      <c r="AL23" s="149"/>
      <c r="AM23" s="149"/>
      <c r="AN23" s="149"/>
      <c r="AO23" s="149"/>
      <c r="AP23" s="149"/>
      <c r="AQ23" s="149">
        <f>M23*(1-DropOutProp_women)</f>
        <v>0</v>
      </c>
      <c r="AR23" s="149"/>
      <c r="AS23" s="149"/>
      <c r="AT23" s="149"/>
      <c r="AU23" s="149"/>
      <c r="AV23" s="149"/>
      <c r="AW23" s="149"/>
      <c r="AX23" s="149"/>
      <c r="AY23" s="149"/>
      <c r="AZ23" s="149"/>
      <c r="BA23" s="149"/>
      <c r="BB23" s="149"/>
      <c r="BC23" s="149"/>
      <c r="BD23" s="149"/>
      <c r="BE23" s="149"/>
      <c r="BF23" s="149"/>
      <c r="BS23" s="149">
        <f>M23*DropOutProp_women</f>
        <v>0</v>
      </c>
    </row>
    <row r="24" spans="2:86" x14ac:dyDescent="0.3">
      <c r="B24" s="1">
        <v>12</v>
      </c>
      <c r="C24" s="149"/>
      <c r="D24" s="149"/>
      <c r="E24" s="149"/>
      <c r="F24" s="149"/>
      <c r="G24" s="149"/>
      <c r="H24" s="149"/>
      <c r="I24" s="149"/>
      <c r="J24" s="149"/>
      <c r="K24" s="149"/>
      <c r="L24" s="149"/>
      <c r="M24" s="149"/>
      <c r="N24" s="149">
        <f>IF($B24&lt;=UptakeTime,Enrolment_women/UptakeTime,0)</f>
        <v>0</v>
      </c>
      <c r="O24" s="149"/>
      <c r="P24" s="149"/>
      <c r="Q24" s="149"/>
      <c r="R24" s="149"/>
      <c r="S24" s="149"/>
      <c r="T24" s="149"/>
      <c r="U24" s="149"/>
      <c r="V24" s="149"/>
      <c r="W24" s="149"/>
      <c r="X24" s="149"/>
      <c r="Y24" s="149"/>
      <c r="Z24" s="149"/>
      <c r="AA24" s="149"/>
      <c r="AB24" s="149"/>
      <c r="AC24" s="149"/>
      <c r="AE24" s="1"/>
      <c r="AF24" s="149"/>
      <c r="AG24" s="149"/>
      <c r="AH24" s="149"/>
      <c r="AI24" s="149"/>
      <c r="AJ24" s="149"/>
      <c r="AK24" s="149"/>
      <c r="AL24" s="149"/>
      <c r="AM24" s="149"/>
      <c r="AN24" s="149"/>
      <c r="AO24" s="149"/>
      <c r="AP24" s="149"/>
      <c r="AQ24" s="149"/>
      <c r="AR24" s="149">
        <f>N24*(1-DropOutProp_women)</f>
        <v>0</v>
      </c>
      <c r="AS24" s="149"/>
      <c r="AT24" s="149"/>
      <c r="AU24" s="149"/>
      <c r="AV24" s="149"/>
      <c r="AW24" s="149"/>
      <c r="AX24" s="149"/>
      <c r="AY24" s="149"/>
      <c r="AZ24" s="149"/>
      <c r="BA24" s="149"/>
      <c r="BB24" s="149"/>
      <c r="BC24" s="149"/>
      <c r="BD24" s="149"/>
      <c r="BE24" s="149"/>
      <c r="BF24" s="149"/>
      <c r="BT24" s="149">
        <f>N24*DropOutProp_women</f>
        <v>0</v>
      </c>
    </row>
    <row r="25" spans="2:86" x14ac:dyDescent="0.3">
      <c r="B25" s="1">
        <v>13</v>
      </c>
      <c r="C25" s="149"/>
      <c r="D25" s="149"/>
      <c r="E25" s="149"/>
      <c r="F25" s="149"/>
      <c r="G25" s="149"/>
      <c r="H25" s="149"/>
      <c r="I25" s="149"/>
      <c r="J25" s="149"/>
      <c r="K25" s="149"/>
      <c r="L25" s="149"/>
      <c r="M25" s="149"/>
      <c r="N25" s="149"/>
      <c r="O25" s="149">
        <f>IF($B25&lt;=UptakeTime,Enrolment_women/UptakeTime,0)</f>
        <v>0</v>
      </c>
      <c r="P25" s="149"/>
      <c r="Q25" s="149"/>
      <c r="R25" s="149"/>
      <c r="S25" s="149"/>
      <c r="T25" s="149"/>
      <c r="U25" s="149"/>
      <c r="V25" s="149"/>
      <c r="W25" s="149"/>
      <c r="X25" s="149"/>
      <c r="Y25" s="149"/>
      <c r="Z25" s="149"/>
      <c r="AA25" s="149"/>
      <c r="AB25" s="149"/>
      <c r="AC25" s="149"/>
      <c r="AE25" s="1"/>
      <c r="AF25" s="149"/>
      <c r="AG25" s="149"/>
      <c r="AH25" s="149"/>
      <c r="AI25" s="149"/>
      <c r="AJ25" s="149"/>
      <c r="AK25" s="149"/>
      <c r="AL25" s="149"/>
      <c r="AM25" s="149"/>
      <c r="AN25" s="149"/>
      <c r="AO25" s="149"/>
      <c r="AP25" s="149"/>
      <c r="AQ25" s="149"/>
      <c r="AR25" s="149"/>
      <c r="AS25" s="149">
        <f>O25*(1-DropOutProp_women)</f>
        <v>0</v>
      </c>
      <c r="AT25" s="149"/>
      <c r="AU25" s="149"/>
      <c r="AV25" s="149"/>
      <c r="AW25" s="149"/>
      <c r="AX25" s="149"/>
      <c r="AY25" s="149"/>
      <c r="AZ25" s="149"/>
      <c r="BA25" s="149"/>
      <c r="BB25" s="149"/>
      <c r="BC25" s="149"/>
      <c r="BD25" s="149"/>
      <c r="BE25" s="149"/>
      <c r="BF25" s="149"/>
      <c r="BU25" s="149">
        <f>O25*DropOutProp_women</f>
        <v>0</v>
      </c>
    </row>
    <row r="26" spans="2:86" x14ac:dyDescent="0.3">
      <c r="B26" s="1">
        <v>14</v>
      </c>
      <c r="C26" s="149"/>
      <c r="D26" s="149"/>
      <c r="E26" s="149"/>
      <c r="F26" s="149"/>
      <c r="G26" s="149"/>
      <c r="H26" s="149"/>
      <c r="I26" s="149"/>
      <c r="J26" s="149"/>
      <c r="K26" s="149"/>
      <c r="L26" s="149"/>
      <c r="M26" s="149"/>
      <c r="N26" s="149"/>
      <c r="O26" s="149"/>
      <c r="P26" s="149">
        <f>IF($B26&lt;=UptakeTime,Enrolment_women/UptakeTime,0)</f>
        <v>0</v>
      </c>
      <c r="Q26" s="149"/>
      <c r="R26" s="149"/>
      <c r="S26" s="149"/>
      <c r="T26" s="149"/>
      <c r="U26" s="149"/>
      <c r="V26" s="149"/>
      <c r="W26" s="149"/>
      <c r="X26" s="149"/>
      <c r="Y26" s="149"/>
      <c r="Z26" s="149"/>
      <c r="AA26" s="149"/>
      <c r="AB26" s="149"/>
      <c r="AC26" s="149"/>
      <c r="AE26" s="1"/>
      <c r="AF26" s="149"/>
      <c r="AG26" s="149"/>
      <c r="AH26" s="149"/>
      <c r="AI26" s="149"/>
      <c r="AJ26" s="149"/>
      <c r="AK26" s="149"/>
      <c r="AL26" s="149"/>
      <c r="AM26" s="149"/>
      <c r="AN26" s="149"/>
      <c r="AO26" s="149"/>
      <c r="AP26" s="149"/>
      <c r="AQ26" s="149"/>
      <c r="AR26" s="149"/>
      <c r="AS26" s="149"/>
      <c r="AT26" s="149">
        <f>P26*(1-DropOutProp_women)</f>
        <v>0</v>
      </c>
      <c r="AU26" s="149"/>
      <c r="AV26" s="149"/>
      <c r="AW26" s="149"/>
      <c r="AX26" s="149"/>
      <c r="AY26" s="149"/>
      <c r="AZ26" s="149"/>
      <c r="BA26" s="149"/>
      <c r="BB26" s="149"/>
      <c r="BC26" s="149"/>
      <c r="BD26" s="149"/>
      <c r="BE26" s="149"/>
      <c r="BF26" s="149"/>
      <c r="BV26" s="149">
        <f>P26*DropOutProp_women</f>
        <v>0</v>
      </c>
    </row>
    <row r="27" spans="2:86" x14ac:dyDescent="0.3">
      <c r="B27" s="1">
        <v>15</v>
      </c>
      <c r="C27" s="149"/>
      <c r="D27" s="149"/>
      <c r="E27" s="149"/>
      <c r="F27" s="149"/>
      <c r="G27" s="149"/>
      <c r="H27" s="149"/>
      <c r="I27" s="149"/>
      <c r="J27" s="149"/>
      <c r="K27" s="149"/>
      <c r="L27" s="149"/>
      <c r="M27" s="149"/>
      <c r="N27" s="149"/>
      <c r="O27" s="149"/>
      <c r="P27" s="149"/>
      <c r="Q27" s="149">
        <f>IF($B27&lt;=UptakeTime,Enrolment_women/UptakeTime,0)</f>
        <v>0</v>
      </c>
      <c r="R27" s="149"/>
      <c r="S27" s="149"/>
      <c r="T27" s="149"/>
      <c r="U27" s="149"/>
      <c r="V27" s="149"/>
      <c r="W27" s="149"/>
      <c r="X27" s="149"/>
      <c r="Y27" s="149"/>
      <c r="Z27" s="149"/>
      <c r="AA27" s="149"/>
      <c r="AB27" s="149"/>
      <c r="AC27" s="149"/>
      <c r="AE27" s="1"/>
      <c r="AF27" s="149"/>
      <c r="AG27" s="149"/>
      <c r="AH27" s="149"/>
      <c r="AI27" s="149"/>
      <c r="AJ27" s="149"/>
      <c r="AK27" s="149"/>
      <c r="AL27" s="149"/>
      <c r="AM27" s="149"/>
      <c r="AN27" s="149"/>
      <c r="AO27" s="149"/>
      <c r="AP27" s="149"/>
      <c r="AQ27" s="149"/>
      <c r="AR27" s="149"/>
      <c r="AS27" s="149"/>
      <c r="AT27" s="149"/>
      <c r="AU27" s="149">
        <f>Q27*(1-DropOutProp_women)</f>
        <v>0</v>
      </c>
      <c r="AV27" s="149"/>
      <c r="AW27" s="149"/>
      <c r="AX27" s="149"/>
      <c r="AY27" s="149"/>
      <c r="AZ27" s="149"/>
      <c r="BA27" s="149"/>
      <c r="BB27" s="149"/>
      <c r="BC27" s="149"/>
      <c r="BD27" s="149"/>
      <c r="BE27" s="149"/>
      <c r="BF27" s="149"/>
      <c r="BW27" s="149">
        <f>Q27*DropOutProp_women</f>
        <v>0</v>
      </c>
    </row>
    <row r="28" spans="2:86" x14ac:dyDescent="0.3">
      <c r="B28" s="1">
        <v>16</v>
      </c>
      <c r="C28" s="149"/>
      <c r="D28" s="149"/>
      <c r="E28" s="149"/>
      <c r="F28" s="149"/>
      <c r="G28" s="149"/>
      <c r="H28" s="149"/>
      <c r="I28" s="149"/>
      <c r="J28" s="149"/>
      <c r="K28" s="149"/>
      <c r="L28" s="149"/>
      <c r="M28" s="149"/>
      <c r="N28" s="149"/>
      <c r="O28" s="149"/>
      <c r="P28" s="149"/>
      <c r="Q28" s="149"/>
      <c r="R28" s="149">
        <f>IF($B28&lt;=UptakeTime,Enrolment_women/UptakeTime,0)</f>
        <v>0</v>
      </c>
      <c r="S28" s="149"/>
      <c r="T28" s="149"/>
      <c r="U28" s="149"/>
      <c r="V28" s="149"/>
      <c r="W28" s="149"/>
      <c r="X28" s="149"/>
      <c r="Y28" s="149"/>
      <c r="Z28" s="149"/>
      <c r="AA28" s="149"/>
      <c r="AB28" s="149"/>
      <c r="AC28" s="149"/>
      <c r="AE28" s="1"/>
      <c r="AF28" s="149"/>
      <c r="AG28" s="149"/>
      <c r="AH28" s="149"/>
      <c r="AI28" s="149"/>
      <c r="AJ28" s="149"/>
      <c r="AK28" s="149"/>
      <c r="AL28" s="149"/>
      <c r="AM28" s="149"/>
      <c r="AN28" s="149"/>
      <c r="AO28" s="149"/>
      <c r="AP28" s="149"/>
      <c r="AQ28" s="149"/>
      <c r="AR28" s="149"/>
      <c r="AS28" s="149"/>
      <c r="AT28" s="149"/>
      <c r="AU28" s="149"/>
      <c r="AV28" s="149">
        <f>R28*(1-DropOutProp_women)</f>
        <v>0</v>
      </c>
      <c r="AW28" s="149"/>
      <c r="AX28" s="149"/>
      <c r="AY28" s="149"/>
      <c r="AZ28" s="149"/>
      <c r="BA28" s="149"/>
      <c r="BB28" s="149"/>
      <c r="BC28" s="149"/>
      <c r="BD28" s="149"/>
      <c r="BE28" s="149"/>
      <c r="BF28" s="149"/>
      <c r="BX28" s="149">
        <f>R28*DropOutProp_women</f>
        <v>0</v>
      </c>
    </row>
    <row r="29" spans="2:86" x14ac:dyDescent="0.3">
      <c r="B29" s="1">
        <v>17</v>
      </c>
      <c r="C29" s="149"/>
      <c r="D29" s="149"/>
      <c r="E29" s="149"/>
      <c r="F29" s="149"/>
      <c r="G29" s="149"/>
      <c r="H29" s="149"/>
      <c r="I29" s="149"/>
      <c r="J29" s="149"/>
      <c r="K29" s="149"/>
      <c r="L29" s="149"/>
      <c r="M29" s="149"/>
      <c r="N29" s="149"/>
      <c r="O29" s="149"/>
      <c r="P29" s="149"/>
      <c r="Q29" s="149"/>
      <c r="R29" s="149"/>
      <c r="S29" s="149">
        <f>IF($B29&lt;=UptakeTime,Enrolment_women/UptakeTime,0)</f>
        <v>0</v>
      </c>
      <c r="T29" s="149"/>
      <c r="U29" s="149"/>
      <c r="V29" s="149"/>
      <c r="W29" s="149"/>
      <c r="X29" s="149"/>
      <c r="Y29" s="149"/>
      <c r="Z29" s="149"/>
      <c r="AA29" s="149"/>
      <c r="AB29" s="149"/>
      <c r="AC29" s="149"/>
      <c r="AE29" s="1"/>
      <c r="AF29" s="149"/>
      <c r="AG29" s="149"/>
      <c r="AH29" s="149"/>
      <c r="AI29" s="149"/>
      <c r="AJ29" s="149"/>
      <c r="AK29" s="149"/>
      <c r="AL29" s="149"/>
      <c r="AM29" s="149"/>
      <c r="AN29" s="149"/>
      <c r="AO29" s="149"/>
      <c r="AP29" s="149"/>
      <c r="AQ29" s="149"/>
      <c r="AR29" s="149"/>
      <c r="AS29" s="149"/>
      <c r="AT29" s="149"/>
      <c r="AU29" s="149"/>
      <c r="AV29" s="149"/>
      <c r="AW29" s="149">
        <f>S29*(1-DropOutProp_women)</f>
        <v>0</v>
      </c>
      <c r="AX29" s="149"/>
      <c r="AY29" s="149"/>
      <c r="AZ29" s="149"/>
      <c r="BA29" s="149"/>
      <c r="BB29" s="149"/>
      <c r="BC29" s="149"/>
      <c r="BD29" s="149"/>
      <c r="BE29" s="149"/>
      <c r="BF29" s="149"/>
      <c r="BY29" s="149">
        <f>S29*DropOutProp_women</f>
        <v>0</v>
      </c>
    </row>
    <row r="30" spans="2:86" x14ac:dyDescent="0.3">
      <c r="B30" s="1">
        <v>18</v>
      </c>
      <c r="C30" s="149"/>
      <c r="D30" s="149"/>
      <c r="E30" s="149"/>
      <c r="F30" s="149"/>
      <c r="G30" s="149"/>
      <c r="H30" s="149"/>
      <c r="I30" s="149"/>
      <c r="J30" s="149"/>
      <c r="K30" s="149"/>
      <c r="L30" s="149"/>
      <c r="M30" s="149"/>
      <c r="N30" s="149"/>
      <c r="O30" s="149"/>
      <c r="P30" s="149"/>
      <c r="Q30" s="149"/>
      <c r="R30" s="149"/>
      <c r="S30" s="149"/>
      <c r="T30" s="149">
        <f>IF($B30&lt;=UptakeTime,Enrolment_women/UptakeTime,0)</f>
        <v>0</v>
      </c>
      <c r="U30" s="149"/>
      <c r="V30" s="149"/>
      <c r="W30" s="149"/>
      <c r="X30" s="149"/>
      <c r="Y30" s="149"/>
      <c r="Z30" s="149"/>
      <c r="AA30" s="149"/>
      <c r="AB30" s="149"/>
      <c r="AC30" s="149"/>
      <c r="AE30" s="1"/>
      <c r="AF30" s="149"/>
      <c r="AG30" s="149"/>
      <c r="AH30" s="149"/>
      <c r="AI30" s="149"/>
      <c r="AJ30" s="149"/>
      <c r="AK30" s="149"/>
      <c r="AL30" s="149"/>
      <c r="AM30" s="149"/>
      <c r="AN30" s="149"/>
      <c r="AO30" s="149"/>
      <c r="AP30" s="149"/>
      <c r="AQ30" s="149"/>
      <c r="AR30" s="149"/>
      <c r="AS30" s="149"/>
      <c r="AT30" s="149"/>
      <c r="AU30" s="149"/>
      <c r="AV30" s="149"/>
      <c r="AW30" s="149"/>
      <c r="AX30" s="149">
        <f>T30*(1-DropOutProp_women)</f>
        <v>0</v>
      </c>
      <c r="AY30" s="149"/>
      <c r="AZ30" s="149"/>
      <c r="BA30" s="149"/>
      <c r="BB30" s="149"/>
      <c r="BC30" s="149"/>
      <c r="BD30" s="149"/>
      <c r="BE30" s="149"/>
      <c r="BF30" s="149"/>
      <c r="BZ30" s="149">
        <f>T30*DropOutProp_women</f>
        <v>0</v>
      </c>
    </row>
    <row r="31" spans="2:86" x14ac:dyDescent="0.3">
      <c r="B31" s="1">
        <v>19</v>
      </c>
      <c r="C31" s="149"/>
      <c r="D31" s="149"/>
      <c r="E31" s="149"/>
      <c r="F31" s="149"/>
      <c r="G31" s="149"/>
      <c r="H31" s="149"/>
      <c r="I31" s="149"/>
      <c r="J31" s="149"/>
      <c r="K31" s="149"/>
      <c r="L31" s="149"/>
      <c r="M31" s="149"/>
      <c r="N31" s="149"/>
      <c r="O31" s="149"/>
      <c r="P31" s="149"/>
      <c r="Q31" s="149"/>
      <c r="R31" s="149"/>
      <c r="S31" s="149"/>
      <c r="T31" s="149"/>
      <c r="U31" s="149">
        <f>IF($B31&lt;=UptakeTime,Enrolment_women/UptakeTime,0)</f>
        <v>0</v>
      </c>
      <c r="V31" s="149"/>
      <c r="W31" s="149"/>
      <c r="X31" s="149"/>
      <c r="Y31" s="149"/>
      <c r="Z31" s="149"/>
      <c r="AA31" s="149"/>
      <c r="AB31" s="149"/>
      <c r="AC31" s="149"/>
      <c r="AE31" s="1"/>
      <c r="AF31" s="149"/>
      <c r="AG31" s="149"/>
      <c r="AH31" s="149"/>
      <c r="AI31" s="149"/>
      <c r="AJ31" s="149"/>
      <c r="AK31" s="149"/>
      <c r="AL31" s="149"/>
      <c r="AM31" s="149"/>
      <c r="AN31" s="149"/>
      <c r="AO31" s="149"/>
      <c r="AP31" s="149"/>
      <c r="AQ31" s="149"/>
      <c r="AR31" s="149"/>
      <c r="AS31" s="149"/>
      <c r="AT31" s="149"/>
      <c r="AU31" s="149"/>
      <c r="AV31" s="149"/>
      <c r="AW31" s="149"/>
      <c r="AX31" s="149"/>
      <c r="AY31" s="149">
        <f>U31*(1-DropOutProp_women)</f>
        <v>0</v>
      </c>
      <c r="AZ31" s="149"/>
      <c r="BA31" s="149"/>
      <c r="BB31" s="149"/>
      <c r="BC31" s="149"/>
      <c r="BD31" s="149"/>
      <c r="BE31" s="149"/>
      <c r="BF31" s="149"/>
      <c r="CA31" s="149">
        <f>U31*DropOutProp_women</f>
        <v>0</v>
      </c>
    </row>
    <row r="32" spans="2:86" x14ac:dyDescent="0.3">
      <c r="B32" s="1">
        <v>20</v>
      </c>
      <c r="C32" s="149"/>
      <c r="D32" s="149"/>
      <c r="E32" s="149"/>
      <c r="F32" s="149"/>
      <c r="G32" s="149"/>
      <c r="H32" s="149"/>
      <c r="I32" s="149"/>
      <c r="J32" s="149"/>
      <c r="K32" s="149"/>
      <c r="L32" s="149"/>
      <c r="M32" s="149"/>
      <c r="N32" s="149"/>
      <c r="O32" s="149"/>
      <c r="P32" s="149"/>
      <c r="Q32" s="149"/>
      <c r="R32" s="149"/>
      <c r="S32" s="149"/>
      <c r="T32" s="149"/>
      <c r="U32" s="149"/>
      <c r="V32" s="149">
        <f>IF($B32&lt;=UptakeTime,Enrolment_women/UptakeTime,0)</f>
        <v>0</v>
      </c>
      <c r="W32" s="149"/>
      <c r="X32" s="149"/>
      <c r="Y32" s="149"/>
      <c r="Z32" s="149"/>
      <c r="AA32" s="149"/>
      <c r="AB32" s="149"/>
      <c r="AC32" s="149"/>
      <c r="AE32" s="1"/>
      <c r="AF32" s="149"/>
      <c r="AG32" s="149"/>
      <c r="AH32" s="149"/>
      <c r="AI32" s="149"/>
      <c r="AJ32" s="149"/>
      <c r="AK32" s="149"/>
      <c r="AL32" s="149"/>
      <c r="AM32" s="149"/>
      <c r="AN32" s="149"/>
      <c r="AO32" s="149"/>
      <c r="AP32" s="149"/>
      <c r="AQ32" s="149"/>
      <c r="AR32" s="149"/>
      <c r="AS32" s="149"/>
      <c r="AT32" s="149"/>
      <c r="AU32" s="149"/>
      <c r="AV32" s="149"/>
      <c r="AW32" s="149"/>
      <c r="AX32" s="149"/>
      <c r="AY32" s="149"/>
      <c r="AZ32" s="149">
        <f>V32*(1-DropOutProp_women)</f>
        <v>0</v>
      </c>
      <c r="BA32" s="149"/>
      <c r="BB32" s="149"/>
      <c r="BC32" s="149"/>
      <c r="BD32" s="149"/>
      <c r="BE32" s="149"/>
      <c r="BF32" s="149"/>
      <c r="CB32" s="149">
        <f>V32*DropOutProp_women</f>
        <v>0</v>
      </c>
    </row>
    <row r="33" spans="1:85" x14ac:dyDescent="0.3">
      <c r="B33" s="1">
        <v>21</v>
      </c>
      <c r="C33" s="149"/>
      <c r="D33" s="149"/>
      <c r="E33" s="149"/>
      <c r="F33" s="149"/>
      <c r="G33" s="149"/>
      <c r="H33" s="149"/>
      <c r="I33" s="149"/>
      <c r="J33" s="149"/>
      <c r="K33" s="149"/>
      <c r="L33" s="149"/>
      <c r="M33" s="149"/>
      <c r="N33" s="149"/>
      <c r="O33" s="149"/>
      <c r="P33" s="149"/>
      <c r="Q33" s="149"/>
      <c r="R33" s="149"/>
      <c r="S33" s="149"/>
      <c r="T33" s="149"/>
      <c r="U33" s="149"/>
      <c r="V33" s="149"/>
      <c r="W33" s="149">
        <f>IF($B33&lt;=UptakeTime,Enrolment_women/UptakeTime,0)</f>
        <v>0</v>
      </c>
      <c r="X33" s="149"/>
      <c r="Y33" s="149"/>
      <c r="Z33" s="149"/>
      <c r="AA33" s="149"/>
      <c r="AB33" s="149"/>
      <c r="AC33" s="149"/>
      <c r="AE33" s="1"/>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f>W33*(1-DropOutProp_women)</f>
        <v>0</v>
      </c>
      <c r="BB33" s="149"/>
      <c r="BC33" s="149"/>
      <c r="BD33" s="149"/>
      <c r="BE33" s="149"/>
      <c r="BF33" s="149"/>
      <c r="CC33" s="149">
        <f>W33*DropOutProp_women</f>
        <v>0</v>
      </c>
    </row>
    <row r="34" spans="1:85" x14ac:dyDescent="0.3">
      <c r="B34" s="1">
        <v>22</v>
      </c>
      <c r="C34" s="149"/>
      <c r="D34" s="149"/>
      <c r="E34" s="149"/>
      <c r="F34" s="149"/>
      <c r="G34" s="149"/>
      <c r="H34" s="149"/>
      <c r="I34" s="149"/>
      <c r="J34" s="149"/>
      <c r="K34" s="149"/>
      <c r="L34" s="149"/>
      <c r="M34" s="149"/>
      <c r="N34" s="149"/>
      <c r="O34" s="149"/>
      <c r="P34" s="149"/>
      <c r="Q34" s="149"/>
      <c r="R34" s="149"/>
      <c r="S34" s="149"/>
      <c r="T34" s="149"/>
      <c r="U34" s="149"/>
      <c r="V34" s="149"/>
      <c r="W34" s="149"/>
      <c r="X34" s="149">
        <f>IF($B34&lt;=UptakeTime,Enrolment_women/UptakeTime,0)</f>
        <v>0</v>
      </c>
      <c r="Y34" s="149"/>
      <c r="Z34" s="149"/>
      <c r="AA34" s="149"/>
      <c r="AB34" s="149"/>
      <c r="AC34" s="149"/>
      <c r="AE34" s="1"/>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f>X34*(1-DropOutProp_women)</f>
        <v>0</v>
      </c>
      <c r="BC34" s="149"/>
      <c r="BD34" s="149"/>
      <c r="BE34" s="149"/>
      <c r="CD34" s="149">
        <f>X34*DropOutProp_women</f>
        <v>0</v>
      </c>
    </row>
    <row r="35" spans="1:85" x14ac:dyDescent="0.3">
      <c r="B35" s="1">
        <v>23</v>
      </c>
      <c r="C35" s="149"/>
      <c r="D35" s="149"/>
      <c r="E35" s="149"/>
      <c r="F35" s="149"/>
      <c r="G35" s="149"/>
      <c r="H35" s="149"/>
      <c r="I35" s="149"/>
      <c r="J35" s="149"/>
      <c r="K35" s="149"/>
      <c r="L35" s="149"/>
      <c r="M35" s="149"/>
      <c r="N35" s="149"/>
      <c r="O35" s="149"/>
      <c r="P35" s="149"/>
      <c r="Q35" s="149"/>
      <c r="R35" s="149"/>
      <c r="S35" s="149"/>
      <c r="T35" s="149"/>
      <c r="U35" s="149"/>
      <c r="V35" s="149"/>
      <c r="W35" s="149"/>
      <c r="X35" s="149"/>
      <c r="Y35" s="149">
        <f>IF($B35&lt;=UptakeTime,Enrolment_women/UptakeTime,0)</f>
        <v>0</v>
      </c>
      <c r="Z35" s="149"/>
      <c r="AA35" s="149"/>
      <c r="AB35" s="149"/>
      <c r="AC35" s="149"/>
      <c r="AE35" s="1"/>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f>Y35*(1-DropOutProp_women)</f>
        <v>0</v>
      </c>
      <c r="BD35" s="149"/>
      <c r="BE35" s="149"/>
      <c r="CE35" s="149">
        <f>Y35*DropOutProp_women</f>
        <v>0</v>
      </c>
    </row>
    <row r="36" spans="1:85" x14ac:dyDescent="0.3">
      <c r="B36" s="1">
        <v>24</v>
      </c>
      <c r="C36" s="63"/>
      <c r="D36" s="63"/>
      <c r="E36" s="63"/>
      <c r="F36" s="63"/>
      <c r="G36" s="63"/>
      <c r="H36" s="63"/>
      <c r="I36" s="63"/>
      <c r="J36" s="63"/>
      <c r="K36" s="63"/>
      <c r="L36" s="63"/>
      <c r="M36" s="63"/>
      <c r="N36" s="63"/>
      <c r="O36" s="63"/>
      <c r="P36" s="63"/>
      <c r="Q36" s="63"/>
      <c r="R36" s="63"/>
      <c r="S36" s="63"/>
      <c r="T36" s="63"/>
      <c r="U36" s="63"/>
      <c r="V36" s="63"/>
      <c r="W36" s="63"/>
      <c r="X36" s="63"/>
      <c r="Y36" s="63"/>
      <c r="Z36" s="149">
        <f>IF($B36&lt;=UptakeTime,Enrolment_women/UptakeTime,0)</f>
        <v>0</v>
      </c>
      <c r="AA36" s="149"/>
      <c r="AB36" s="149"/>
      <c r="AC36" s="149"/>
      <c r="AE36" s="1"/>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149"/>
      <c r="BD36" s="149">
        <f>Z36*(1-DropOutProp_women)</f>
        <v>0</v>
      </c>
      <c r="BE36" s="149"/>
      <c r="CF36" s="149">
        <f>Z36*DropOutProp_women</f>
        <v>0</v>
      </c>
    </row>
    <row r="37" spans="1:85" x14ac:dyDescent="0.3">
      <c r="B37" s="1">
        <v>25</v>
      </c>
      <c r="C37" s="63"/>
      <c r="D37" s="63"/>
      <c r="E37" s="63"/>
      <c r="F37" s="63"/>
      <c r="G37" s="63"/>
      <c r="H37" s="63"/>
      <c r="I37" s="63"/>
      <c r="J37" s="63"/>
      <c r="K37" s="63"/>
      <c r="L37" s="63"/>
      <c r="M37" s="63"/>
      <c r="N37" s="63"/>
      <c r="O37" s="63"/>
      <c r="P37" s="63"/>
      <c r="Q37" s="63"/>
      <c r="R37" s="63"/>
      <c r="S37" s="63"/>
      <c r="T37" s="63"/>
      <c r="U37" s="63"/>
      <c r="V37" s="63"/>
      <c r="W37" s="63"/>
      <c r="X37" s="63"/>
      <c r="Y37" s="63"/>
      <c r="Z37" s="149"/>
      <c r="AA37" s="149">
        <f>IF($B37&lt;=UptakeTime,Enrolment_women/UptakeTime,0)</f>
        <v>0</v>
      </c>
      <c r="AB37" s="149"/>
      <c r="AC37" s="149"/>
      <c r="AE37" s="1"/>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149"/>
      <c r="BD37" s="149"/>
      <c r="BE37" s="149">
        <f>AA37*(1-DropOutProp_women)</f>
        <v>0</v>
      </c>
      <c r="CG37" s="149">
        <f>AA37*DropOutProp_women</f>
        <v>0</v>
      </c>
    </row>
    <row r="38" spans="1:85" s="5" customFormat="1" x14ac:dyDescent="0.3">
      <c r="B38" s="34" t="s">
        <v>272</v>
      </c>
      <c r="C38" s="154">
        <f>SUM(C13:C37)</f>
        <v>200</v>
      </c>
      <c r="D38" s="154">
        <f>SUM(D13:D37)+C38</f>
        <v>200</v>
      </c>
      <c r="E38" s="154">
        <f t="shared" ref="E38:AB38" si="0">SUM(E13:E37)+D38</f>
        <v>200</v>
      </c>
      <c r="F38" s="154">
        <f t="shared" si="0"/>
        <v>200</v>
      </c>
      <c r="G38" s="154">
        <f t="shared" si="0"/>
        <v>200</v>
      </c>
      <c r="H38" s="154">
        <f t="shared" si="0"/>
        <v>200</v>
      </c>
      <c r="I38" s="154">
        <f t="shared" si="0"/>
        <v>200</v>
      </c>
      <c r="J38" s="154">
        <f t="shared" si="0"/>
        <v>200</v>
      </c>
      <c r="K38" s="154">
        <f t="shared" si="0"/>
        <v>200</v>
      </c>
      <c r="L38" s="154">
        <f t="shared" si="0"/>
        <v>200</v>
      </c>
      <c r="M38" s="154">
        <f t="shared" si="0"/>
        <v>200</v>
      </c>
      <c r="N38" s="154">
        <f t="shared" si="0"/>
        <v>200</v>
      </c>
      <c r="O38" s="154">
        <f t="shared" si="0"/>
        <v>200</v>
      </c>
      <c r="P38" s="154">
        <f t="shared" si="0"/>
        <v>200</v>
      </c>
      <c r="Q38" s="154">
        <f t="shared" si="0"/>
        <v>200</v>
      </c>
      <c r="R38" s="154">
        <f t="shared" si="0"/>
        <v>200</v>
      </c>
      <c r="S38" s="154">
        <f t="shared" si="0"/>
        <v>200</v>
      </c>
      <c r="T38" s="154">
        <f t="shared" si="0"/>
        <v>200</v>
      </c>
      <c r="U38" s="154">
        <f t="shared" si="0"/>
        <v>200</v>
      </c>
      <c r="V38" s="154">
        <f t="shared" si="0"/>
        <v>200</v>
      </c>
      <c r="W38" s="154">
        <f t="shared" si="0"/>
        <v>200</v>
      </c>
      <c r="X38" s="154">
        <f t="shared" si="0"/>
        <v>200</v>
      </c>
      <c r="Y38" s="154">
        <f t="shared" si="0"/>
        <v>200</v>
      </c>
      <c r="Z38" s="154">
        <f t="shared" si="0"/>
        <v>200</v>
      </c>
      <c r="AA38" s="154">
        <f t="shared" si="0"/>
        <v>200</v>
      </c>
      <c r="AB38" s="154">
        <f t="shared" si="0"/>
        <v>200</v>
      </c>
      <c r="AC38" s="154"/>
      <c r="AE38" s="34" t="s">
        <v>311</v>
      </c>
      <c r="AF38" s="154">
        <f>SUM(AF13:AF37)</f>
        <v>0</v>
      </c>
      <c r="AG38" s="154">
        <f>SUM(AG13:AG37)</f>
        <v>140</v>
      </c>
      <c r="AH38" s="154">
        <f>SUM(AH13:AH37)+AG38</f>
        <v>140</v>
      </c>
      <c r="AI38" s="154">
        <f>SUM(AI13:AI37)+AH38</f>
        <v>140</v>
      </c>
      <c r="AJ38" s="154">
        <f>SUM(AJ13:AJ37)+AI38</f>
        <v>140</v>
      </c>
      <c r="AK38" s="154">
        <f t="shared" ref="AK38:BC38" si="1">SUM(AK13:AK37)+AJ38</f>
        <v>140</v>
      </c>
      <c r="AL38" s="154">
        <f t="shared" si="1"/>
        <v>140</v>
      </c>
      <c r="AM38" s="154">
        <f t="shared" si="1"/>
        <v>140</v>
      </c>
      <c r="AN38" s="154">
        <f t="shared" si="1"/>
        <v>140</v>
      </c>
      <c r="AO38" s="154">
        <f t="shared" si="1"/>
        <v>140</v>
      </c>
      <c r="AP38" s="154">
        <f t="shared" si="1"/>
        <v>140</v>
      </c>
      <c r="AQ38" s="154">
        <f t="shared" si="1"/>
        <v>140</v>
      </c>
      <c r="AR38" s="154">
        <f t="shared" si="1"/>
        <v>140</v>
      </c>
      <c r="AS38" s="154">
        <f t="shared" si="1"/>
        <v>140</v>
      </c>
      <c r="AT38" s="154">
        <f t="shared" si="1"/>
        <v>140</v>
      </c>
      <c r="AU38" s="154">
        <f t="shared" si="1"/>
        <v>140</v>
      </c>
      <c r="AV38" s="154">
        <f t="shared" si="1"/>
        <v>140</v>
      </c>
      <c r="AW38" s="154">
        <f t="shared" si="1"/>
        <v>140</v>
      </c>
      <c r="AX38" s="154">
        <f t="shared" si="1"/>
        <v>140</v>
      </c>
      <c r="AY38" s="154">
        <f t="shared" si="1"/>
        <v>140</v>
      </c>
      <c r="AZ38" s="154">
        <f t="shared" si="1"/>
        <v>140</v>
      </c>
      <c r="BA38" s="154">
        <f t="shared" si="1"/>
        <v>140</v>
      </c>
      <c r="BB38" s="154">
        <f t="shared" si="1"/>
        <v>140</v>
      </c>
      <c r="BC38" s="154">
        <f t="shared" si="1"/>
        <v>140</v>
      </c>
      <c r="BD38" s="154">
        <f>SUM(BE13:BE37)+BC38</f>
        <v>140</v>
      </c>
      <c r="BE38" s="154">
        <f>SUM(BF13:BF37)+BD38</f>
        <v>140</v>
      </c>
      <c r="BG38" s="34" t="s">
        <v>273</v>
      </c>
      <c r="BH38" s="154">
        <f>SUM(BH13:BH37)</f>
        <v>0</v>
      </c>
      <c r="BI38" s="154">
        <f>SUM(BI13:BI37)</f>
        <v>60</v>
      </c>
      <c r="BJ38" s="154">
        <f>SUM(BJ13:BJ37)+BI38</f>
        <v>60</v>
      </c>
      <c r="BK38" s="154">
        <f t="shared" ref="BK38:CG38" si="2">SUM(BK13:BK37)+BJ38</f>
        <v>60</v>
      </c>
      <c r="BL38" s="154">
        <f t="shared" si="2"/>
        <v>60</v>
      </c>
      <c r="BM38" s="154">
        <f t="shared" si="2"/>
        <v>60</v>
      </c>
      <c r="BN38" s="154">
        <f t="shared" si="2"/>
        <v>60</v>
      </c>
      <c r="BO38" s="154">
        <f t="shared" si="2"/>
        <v>60</v>
      </c>
      <c r="BP38" s="154">
        <f t="shared" si="2"/>
        <v>60</v>
      </c>
      <c r="BQ38" s="154">
        <f t="shared" si="2"/>
        <v>60</v>
      </c>
      <c r="BR38" s="154">
        <f t="shared" si="2"/>
        <v>60</v>
      </c>
      <c r="BS38" s="154">
        <f t="shared" si="2"/>
        <v>60</v>
      </c>
      <c r="BT38" s="154">
        <f t="shared" si="2"/>
        <v>60</v>
      </c>
      <c r="BU38" s="154">
        <f t="shared" si="2"/>
        <v>60</v>
      </c>
      <c r="BV38" s="154">
        <f t="shared" si="2"/>
        <v>60</v>
      </c>
      <c r="BW38" s="154">
        <f t="shared" si="2"/>
        <v>60</v>
      </c>
      <c r="BX38" s="154">
        <f t="shared" si="2"/>
        <v>60</v>
      </c>
      <c r="BY38" s="154">
        <f t="shared" si="2"/>
        <v>60</v>
      </c>
      <c r="BZ38" s="154">
        <f t="shared" si="2"/>
        <v>60</v>
      </c>
      <c r="CA38" s="154">
        <f t="shared" si="2"/>
        <v>60</v>
      </c>
      <c r="CB38" s="154">
        <f t="shared" si="2"/>
        <v>60</v>
      </c>
      <c r="CC38" s="154">
        <f t="shared" si="2"/>
        <v>60</v>
      </c>
      <c r="CD38" s="154">
        <f t="shared" si="2"/>
        <v>60</v>
      </c>
      <c r="CE38" s="154">
        <f t="shared" si="2"/>
        <v>60</v>
      </c>
      <c r="CF38" s="154">
        <f t="shared" si="2"/>
        <v>60</v>
      </c>
      <c r="CG38" s="154">
        <f t="shared" si="2"/>
        <v>60</v>
      </c>
    </row>
    <row r="39" spans="1:85" s="5" customFormat="1" x14ac:dyDescent="0.3">
      <c r="B39" s="3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row>
    <row r="40" spans="1:85" s="14" customFormat="1" x14ac:dyDescent="0.3">
      <c r="A40" s="54" t="s">
        <v>279</v>
      </c>
    </row>
    <row r="41" spans="1:85" s="5" customFormat="1" x14ac:dyDescent="0.3">
      <c r="A41" s="11"/>
      <c r="B41" s="11"/>
      <c r="C41" s="1" t="s">
        <v>13</v>
      </c>
      <c r="D41"/>
      <c r="E41"/>
      <c r="F41"/>
      <c r="G41"/>
      <c r="H41"/>
      <c r="I41"/>
      <c r="J41"/>
      <c r="K41"/>
      <c r="L41"/>
      <c r="M41"/>
      <c r="N41"/>
      <c r="O41"/>
      <c r="P41"/>
      <c r="Q41"/>
      <c r="R41"/>
      <c r="S41"/>
      <c r="T41"/>
      <c r="U41"/>
      <c r="V41"/>
      <c r="W41"/>
      <c r="X41"/>
      <c r="Y41"/>
      <c r="Z41"/>
      <c r="AA41"/>
      <c r="AB41"/>
      <c r="AC41"/>
    </row>
    <row r="42" spans="1:85" s="5" customFormat="1" x14ac:dyDescent="0.3">
      <c r="A42"/>
      <c r="B42"/>
      <c r="C42" s="1">
        <v>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row>
    <row r="43" spans="1:85" s="5" customFormat="1" x14ac:dyDescent="0.3">
      <c r="A43" s="1" t="s">
        <v>12</v>
      </c>
      <c r="B43" s="1">
        <v>1</v>
      </c>
      <c r="C43" s="149">
        <f>C13</f>
        <v>200</v>
      </c>
      <c r="D43" s="149">
        <f>AG13-D172-D237-D302-D367-D432-D497</f>
        <v>139.80022</v>
      </c>
      <c r="E43" s="157">
        <f t="shared" ref="E43:AB57" si="3">D43-E172-E237-E302-E367-E432-E497</f>
        <v>139.54204883992435</v>
      </c>
      <c r="F43" s="157">
        <f t="shared" si="3"/>
        <v>139.24145161950094</v>
      </c>
      <c r="G43" s="157">
        <f t="shared" si="3"/>
        <v>138.88186361859044</v>
      </c>
      <c r="H43" s="157">
        <f t="shared" si="3"/>
        <v>138.47383452110168</v>
      </c>
      <c r="I43" s="157">
        <f t="shared" si="3"/>
        <v>138.00113844107275</v>
      </c>
      <c r="J43" s="157">
        <f t="shared" si="3"/>
        <v>137.46450711393649</v>
      </c>
      <c r="K43" s="157">
        <f t="shared" si="3"/>
        <v>136.87225588269987</v>
      </c>
      <c r="L43" s="157">
        <f t="shared" si="3"/>
        <v>136.21796592285963</v>
      </c>
      <c r="M43" s="157">
        <f t="shared" si="3"/>
        <v>135.49404073192011</v>
      </c>
      <c r="N43" s="157">
        <f t="shared" si="3"/>
        <v>134.66094609149565</v>
      </c>
      <c r="O43" s="157">
        <f t="shared" si="3"/>
        <v>133.71566062300107</v>
      </c>
      <c r="P43" s="157">
        <f t="shared" si="3"/>
        <v>132.67510670555816</v>
      </c>
      <c r="Q43" s="157">
        <f t="shared" si="3"/>
        <v>131.51202679092674</v>
      </c>
      <c r="R43" s="157">
        <f t="shared" si="3"/>
        <v>130.26564823752869</v>
      </c>
      <c r="S43" s="157">
        <f t="shared" si="3"/>
        <v>128.89648613641734</v>
      </c>
      <c r="T43" s="157">
        <f t="shared" si="3"/>
        <v>127.40917429542539</v>
      </c>
      <c r="U43" s="157">
        <f t="shared" si="3"/>
        <v>125.81301897207055</v>
      </c>
      <c r="V43" s="157">
        <f t="shared" si="3"/>
        <v>124.12006597601902</v>
      </c>
      <c r="W43" s="157">
        <f t="shared" si="3"/>
        <v>122.3603315090848</v>
      </c>
      <c r="X43" s="157">
        <f t="shared" si="3"/>
        <v>120.41300397046864</v>
      </c>
      <c r="Y43" s="157">
        <f t="shared" si="3"/>
        <v>118.23208031293835</v>
      </c>
      <c r="Z43" s="157">
        <f t="shared" si="3"/>
        <v>115.92077825045872</v>
      </c>
      <c r="AA43" s="157">
        <f t="shared" si="3"/>
        <v>113.43505925626879</v>
      </c>
      <c r="AB43" s="157">
        <f t="shared" si="3"/>
        <v>110.73830271863655</v>
      </c>
      <c r="AC43" s="149"/>
    </row>
    <row r="44" spans="1:85" s="5" customFormat="1" x14ac:dyDescent="0.3">
      <c r="A44"/>
      <c r="B44" s="1">
        <v>2</v>
      </c>
      <c r="C44" s="149"/>
      <c r="D44" s="149">
        <f>D14</f>
        <v>0</v>
      </c>
      <c r="E44" s="149">
        <f>AH14-E173-E238-E303-E368-E433-E498</f>
        <v>0</v>
      </c>
      <c r="F44" s="157">
        <f t="shared" si="3"/>
        <v>0</v>
      </c>
      <c r="G44" s="157">
        <f t="shared" si="3"/>
        <v>0</v>
      </c>
      <c r="H44" s="157">
        <f t="shared" si="3"/>
        <v>0</v>
      </c>
      <c r="I44" s="157">
        <f t="shared" si="3"/>
        <v>0</v>
      </c>
      <c r="J44" s="157">
        <f t="shared" si="3"/>
        <v>0</v>
      </c>
      <c r="K44" s="157">
        <f t="shared" si="3"/>
        <v>0</v>
      </c>
      <c r="L44" s="157">
        <f t="shared" si="3"/>
        <v>0</v>
      </c>
      <c r="M44" s="157">
        <f t="shared" si="3"/>
        <v>0</v>
      </c>
      <c r="N44" s="157">
        <f t="shared" si="3"/>
        <v>0</v>
      </c>
      <c r="O44" s="157">
        <f t="shared" si="3"/>
        <v>0</v>
      </c>
      <c r="P44" s="157">
        <f t="shared" si="3"/>
        <v>0</v>
      </c>
      <c r="Q44" s="157">
        <f t="shared" si="3"/>
        <v>0</v>
      </c>
      <c r="R44" s="157">
        <f t="shared" si="3"/>
        <v>0</v>
      </c>
      <c r="S44" s="157">
        <f t="shared" si="3"/>
        <v>0</v>
      </c>
      <c r="T44" s="157">
        <f t="shared" si="3"/>
        <v>0</v>
      </c>
      <c r="U44" s="157">
        <f t="shared" si="3"/>
        <v>0</v>
      </c>
      <c r="V44" s="157">
        <f t="shared" si="3"/>
        <v>0</v>
      </c>
      <c r="W44" s="157">
        <f t="shared" si="3"/>
        <v>0</v>
      </c>
      <c r="X44" s="157">
        <f t="shared" si="3"/>
        <v>0</v>
      </c>
      <c r="Y44" s="157">
        <f t="shared" si="3"/>
        <v>0</v>
      </c>
      <c r="Z44" s="157">
        <f t="shared" si="3"/>
        <v>0</v>
      </c>
      <c r="AA44" s="157">
        <f t="shared" si="3"/>
        <v>0</v>
      </c>
      <c r="AB44" s="157">
        <f t="shared" si="3"/>
        <v>0</v>
      </c>
      <c r="AC44" s="159"/>
      <c r="AD44" s="159"/>
      <c r="AE44" s="6"/>
      <c r="AF44" s="6"/>
      <c r="AG44" s="6"/>
      <c r="AH44" s="6"/>
      <c r="AI44" s="6"/>
      <c r="AJ44" s="6"/>
      <c r="AK44" s="6"/>
      <c r="AL44" s="6"/>
      <c r="AM44" s="6"/>
      <c r="AN44" s="6"/>
      <c r="AO44" s="6"/>
      <c r="AP44" s="6"/>
      <c r="AQ44" s="6"/>
      <c r="AR44" s="6"/>
      <c r="AS44" s="6"/>
      <c r="AT44" s="6"/>
      <c r="AU44" s="6"/>
      <c r="AV44" s="6"/>
      <c r="AW44" s="6"/>
      <c r="AX44" s="6"/>
      <c r="AY44" s="6"/>
      <c r="AZ44" s="6"/>
    </row>
    <row r="45" spans="1:85" s="5" customFormat="1" x14ac:dyDescent="0.3">
      <c r="A45"/>
      <c r="B45" s="1">
        <v>3</v>
      </c>
      <c r="C45" s="149"/>
      <c r="D45" s="149"/>
      <c r="E45" s="149">
        <f>E15</f>
        <v>0</v>
      </c>
      <c r="F45" s="149">
        <f>AI15-F174-F239-F304-F369-F434-F499</f>
        <v>0</v>
      </c>
      <c r="G45" s="157">
        <f t="shared" si="3"/>
        <v>0</v>
      </c>
      <c r="H45" s="157">
        <f t="shared" si="3"/>
        <v>0</v>
      </c>
      <c r="I45" s="157">
        <f t="shared" si="3"/>
        <v>0</v>
      </c>
      <c r="J45" s="157">
        <f t="shared" si="3"/>
        <v>0</v>
      </c>
      <c r="K45" s="157">
        <f t="shared" si="3"/>
        <v>0</v>
      </c>
      <c r="L45" s="157">
        <f t="shared" si="3"/>
        <v>0</v>
      </c>
      <c r="M45" s="157">
        <f t="shared" si="3"/>
        <v>0</v>
      </c>
      <c r="N45" s="157">
        <f t="shared" si="3"/>
        <v>0</v>
      </c>
      <c r="O45" s="157">
        <f t="shared" si="3"/>
        <v>0</v>
      </c>
      <c r="P45" s="157">
        <f t="shared" si="3"/>
        <v>0</v>
      </c>
      <c r="Q45" s="157">
        <f t="shared" si="3"/>
        <v>0</v>
      </c>
      <c r="R45" s="157">
        <f t="shared" si="3"/>
        <v>0</v>
      </c>
      <c r="S45" s="157">
        <f t="shared" si="3"/>
        <v>0</v>
      </c>
      <c r="T45" s="157">
        <f t="shared" si="3"/>
        <v>0</v>
      </c>
      <c r="U45" s="157">
        <f t="shared" si="3"/>
        <v>0</v>
      </c>
      <c r="V45" s="157">
        <f t="shared" si="3"/>
        <v>0</v>
      </c>
      <c r="W45" s="157">
        <f t="shared" si="3"/>
        <v>0</v>
      </c>
      <c r="X45" s="157">
        <f t="shared" si="3"/>
        <v>0</v>
      </c>
      <c r="Y45" s="157">
        <f t="shared" si="3"/>
        <v>0</v>
      </c>
      <c r="Z45" s="157">
        <f t="shared" si="3"/>
        <v>0</v>
      </c>
      <c r="AA45" s="157">
        <f t="shared" si="3"/>
        <v>0</v>
      </c>
      <c r="AB45" s="157">
        <f t="shared" si="3"/>
        <v>0</v>
      </c>
      <c r="AC45" s="159"/>
      <c r="AD45" s="159"/>
      <c r="AE45" s="159"/>
      <c r="AF45" s="6"/>
      <c r="AG45" s="6"/>
      <c r="AH45" s="6"/>
      <c r="AI45" s="6"/>
      <c r="AJ45" s="6"/>
      <c r="AK45" s="6"/>
      <c r="AL45" s="6"/>
      <c r="AM45" s="6"/>
      <c r="AN45" s="6"/>
      <c r="AO45" s="6"/>
      <c r="AP45" s="6"/>
      <c r="AQ45" s="6"/>
      <c r="AR45" s="6"/>
      <c r="AS45" s="6"/>
      <c r="AT45" s="6"/>
      <c r="AU45" s="6"/>
      <c r="AV45" s="6"/>
      <c r="AW45" s="6"/>
      <c r="AX45" s="6"/>
      <c r="AY45" s="6"/>
      <c r="AZ45" s="6"/>
    </row>
    <row r="46" spans="1:85" s="5" customFormat="1" x14ac:dyDescent="0.3">
      <c r="A46"/>
      <c r="B46" s="1">
        <v>4</v>
      </c>
      <c r="C46" s="149"/>
      <c r="D46" s="149"/>
      <c r="E46" s="149"/>
      <c r="F46" s="149">
        <f>F16</f>
        <v>0</v>
      </c>
      <c r="G46" s="149">
        <f>AJ16-G175-G240-G305-G370-G435-G500</f>
        <v>0</v>
      </c>
      <c r="H46" s="157">
        <f t="shared" si="3"/>
        <v>0</v>
      </c>
      <c r="I46" s="157">
        <f t="shared" si="3"/>
        <v>0</v>
      </c>
      <c r="J46" s="157">
        <f t="shared" si="3"/>
        <v>0</v>
      </c>
      <c r="K46" s="157">
        <f t="shared" si="3"/>
        <v>0</v>
      </c>
      <c r="L46" s="157">
        <f t="shared" si="3"/>
        <v>0</v>
      </c>
      <c r="M46" s="157">
        <f t="shared" si="3"/>
        <v>0</v>
      </c>
      <c r="N46" s="157">
        <f t="shared" si="3"/>
        <v>0</v>
      </c>
      <c r="O46" s="157">
        <f t="shared" si="3"/>
        <v>0</v>
      </c>
      <c r="P46" s="157">
        <f t="shared" si="3"/>
        <v>0</v>
      </c>
      <c r="Q46" s="157">
        <f t="shared" si="3"/>
        <v>0</v>
      </c>
      <c r="R46" s="157">
        <f t="shared" si="3"/>
        <v>0</v>
      </c>
      <c r="S46" s="157">
        <f t="shared" si="3"/>
        <v>0</v>
      </c>
      <c r="T46" s="157">
        <f t="shared" si="3"/>
        <v>0</v>
      </c>
      <c r="U46" s="157">
        <f t="shared" si="3"/>
        <v>0</v>
      </c>
      <c r="V46" s="157">
        <f t="shared" si="3"/>
        <v>0</v>
      </c>
      <c r="W46" s="157">
        <f t="shared" si="3"/>
        <v>0</v>
      </c>
      <c r="X46" s="157">
        <f t="shared" si="3"/>
        <v>0</v>
      </c>
      <c r="Y46" s="157">
        <f t="shared" si="3"/>
        <v>0</v>
      </c>
      <c r="Z46" s="157">
        <f t="shared" si="3"/>
        <v>0</v>
      </c>
      <c r="AA46" s="157">
        <f t="shared" si="3"/>
        <v>0</v>
      </c>
      <c r="AB46" s="157">
        <f t="shared" si="3"/>
        <v>0</v>
      </c>
      <c r="AC46" s="159"/>
      <c r="AD46" s="159"/>
      <c r="AE46" s="159"/>
      <c r="AF46" s="6"/>
      <c r="AG46" s="6"/>
      <c r="AH46" s="6"/>
      <c r="AI46" s="6"/>
      <c r="AJ46" s="6"/>
      <c r="AK46" s="6"/>
      <c r="AL46" s="6"/>
      <c r="AM46" s="6"/>
      <c r="AN46" s="6"/>
      <c r="AO46" s="6"/>
      <c r="AP46" s="6"/>
      <c r="AQ46" s="6"/>
      <c r="AR46" s="6"/>
      <c r="AS46" s="6"/>
      <c r="AT46" s="6"/>
      <c r="AU46" s="6"/>
      <c r="AV46" s="6"/>
      <c r="AW46" s="6"/>
      <c r="AX46" s="6"/>
      <c r="AY46" s="6"/>
      <c r="AZ46" s="6"/>
    </row>
    <row r="47" spans="1:85" s="5" customFormat="1" x14ac:dyDescent="0.3">
      <c r="A47"/>
      <c r="B47" s="1">
        <v>5</v>
      </c>
      <c r="C47" s="149"/>
      <c r="D47" s="149"/>
      <c r="E47" s="149"/>
      <c r="F47" s="149"/>
      <c r="G47" s="149">
        <f>G17</f>
        <v>0</v>
      </c>
      <c r="H47" s="149">
        <f>AK17-H176-H241-H306-H371-H436-H501</f>
        <v>0</v>
      </c>
      <c r="I47" s="157">
        <f t="shared" si="3"/>
        <v>0</v>
      </c>
      <c r="J47" s="157">
        <f t="shared" si="3"/>
        <v>0</v>
      </c>
      <c r="K47" s="157">
        <f t="shared" si="3"/>
        <v>0</v>
      </c>
      <c r="L47" s="157">
        <f t="shared" si="3"/>
        <v>0</v>
      </c>
      <c r="M47" s="157">
        <f t="shared" si="3"/>
        <v>0</v>
      </c>
      <c r="N47" s="157">
        <f t="shared" si="3"/>
        <v>0</v>
      </c>
      <c r="O47" s="157">
        <f t="shared" si="3"/>
        <v>0</v>
      </c>
      <c r="P47" s="157">
        <f t="shared" si="3"/>
        <v>0</v>
      </c>
      <c r="Q47" s="157">
        <f t="shared" si="3"/>
        <v>0</v>
      </c>
      <c r="R47" s="157">
        <f t="shared" si="3"/>
        <v>0</v>
      </c>
      <c r="S47" s="157">
        <f t="shared" si="3"/>
        <v>0</v>
      </c>
      <c r="T47" s="157">
        <f t="shared" si="3"/>
        <v>0</v>
      </c>
      <c r="U47" s="157">
        <f t="shared" si="3"/>
        <v>0</v>
      </c>
      <c r="V47" s="157">
        <f t="shared" si="3"/>
        <v>0</v>
      </c>
      <c r="W47" s="157">
        <f t="shared" si="3"/>
        <v>0</v>
      </c>
      <c r="X47" s="157">
        <f t="shared" si="3"/>
        <v>0</v>
      </c>
      <c r="Y47" s="157">
        <f t="shared" si="3"/>
        <v>0</v>
      </c>
      <c r="Z47" s="157">
        <f t="shared" si="3"/>
        <v>0</v>
      </c>
      <c r="AA47" s="157">
        <f t="shared" si="3"/>
        <v>0</v>
      </c>
      <c r="AB47" s="157">
        <f t="shared" si="3"/>
        <v>0</v>
      </c>
      <c r="AC47" s="159"/>
      <c r="AD47" s="159"/>
      <c r="AE47" s="159"/>
      <c r="AF47" s="159"/>
      <c r="AG47" s="6"/>
      <c r="AH47" s="6"/>
      <c r="AI47" s="6"/>
      <c r="AJ47" s="6"/>
      <c r="AK47" s="6"/>
      <c r="AL47" s="6"/>
      <c r="AM47" s="6"/>
      <c r="AN47" s="6"/>
      <c r="AO47" s="6"/>
      <c r="AP47" s="6"/>
      <c r="AQ47" s="6"/>
      <c r="AR47" s="6"/>
      <c r="AS47" s="6"/>
      <c r="AT47" s="6"/>
      <c r="AU47" s="6"/>
      <c r="AV47" s="6"/>
      <c r="AW47" s="6"/>
      <c r="AX47" s="6"/>
      <c r="AY47" s="6"/>
      <c r="AZ47" s="6"/>
    </row>
    <row r="48" spans="1:85" s="5" customFormat="1" x14ac:dyDescent="0.3">
      <c r="A48"/>
      <c r="B48" s="1">
        <v>6</v>
      </c>
      <c r="C48" s="149"/>
      <c r="D48" s="149"/>
      <c r="E48" s="149"/>
      <c r="F48" s="149"/>
      <c r="G48" s="149"/>
      <c r="H48" s="149">
        <f>H18</f>
        <v>0</v>
      </c>
      <c r="I48" s="149">
        <f>AL18-I177-I242-I307-I372-I437-I502</f>
        <v>0</v>
      </c>
      <c r="J48" s="157">
        <f t="shared" si="3"/>
        <v>0</v>
      </c>
      <c r="K48" s="157">
        <f t="shared" si="3"/>
        <v>0</v>
      </c>
      <c r="L48" s="157">
        <f t="shared" si="3"/>
        <v>0</v>
      </c>
      <c r="M48" s="157">
        <f t="shared" si="3"/>
        <v>0</v>
      </c>
      <c r="N48" s="157">
        <f t="shared" si="3"/>
        <v>0</v>
      </c>
      <c r="O48" s="157">
        <f t="shared" si="3"/>
        <v>0</v>
      </c>
      <c r="P48" s="157">
        <f t="shared" si="3"/>
        <v>0</v>
      </c>
      <c r="Q48" s="157">
        <f t="shared" si="3"/>
        <v>0</v>
      </c>
      <c r="R48" s="157">
        <f t="shared" si="3"/>
        <v>0</v>
      </c>
      <c r="S48" s="157">
        <f t="shared" si="3"/>
        <v>0</v>
      </c>
      <c r="T48" s="157">
        <f t="shared" si="3"/>
        <v>0</v>
      </c>
      <c r="U48" s="157">
        <f t="shared" si="3"/>
        <v>0</v>
      </c>
      <c r="V48" s="157">
        <f t="shared" si="3"/>
        <v>0</v>
      </c>
      <c r="W48" s="157">
        <f t="shared" si="3"/>
        <v>0</v>
      </c>
      <c r="X48" s="157">
        <f t="shared" si="3"/>
        <v>0</v>
      </c>
      <c r="Y48" s="157">
        <f t="shared" si="3"/>
        <v>0</v>
      </c>
      <c r="Z48" s="157">
        <f t="shared" si="3"/>
        <v>0</v>
      </c>
      <c r="AA48" s="157">
        <f t="shared" si="3"/>
        <v>0</v>
      </c>
      <c r="AB48" s="157">
        <f t="shared" si="3"/>
        <v>0</v>
      </c>
      <c r="AC48" s="159"/>
      <c r="AD48" s="159"/>
      <c r="AE48" s="159"/>
      <c r="AF48" s="159"/>
      <c r="AG48" s="159"/>
      <c r="AH48" s="159"/>
      <c r="AI48" s="6"/>
      <c r="AJ48" s="6"/>
      <c r="AK48" s="6"/>
      <c r="AL48" s="6"/>
      <c r="AM48" s="6"/>
      <c r="AN48" s="6"/>
      <c r="AO48" s="6"/>
      <c r="AP48" s="6"/>
      <c r="AQ48" s="6"/>
      <c r="AR48" s="6"/>
      <c r="AS48" s="6"/>
      <c r="AT48" s="6"/>
      <c r="AU48" s="6"/>
      <c r="AV48" s="6"/>
      <c r="AW48" s="6"/>
      <c r="AX48" s="6"/>
      <c r="AY48" s="6"/>
      <c r="AZ48" s="6"/>
      <c r="BA48" s="6"/>
      <c r="BB48" s="6"/>
      <c r="BC48" s="6"/>
    </row>
    <row r="49" spans="1:55" s="5" customFormat="1" x14ac:dyDescent="0.3">
      <c r="A49"/>
      <c r="B49" s="1">
        <v>7</v>
      </c>
      <c r="C49" s="149"/>
      <c r="D49" s="149"/>
      <c r="E49" s="149"/>
      <c r="F49" s="149"/>
      <c r="G49" s="149"/>
      <c r="H49" s="149"/>
      <c r="I49" s="149">
        <f>I19</f>
        <v>0</v>
      </c>
      <c r="J49" s="149">
        <f>AM19-J178-J243-J308-J373-J438-J503</f>
        <v>0</v>
      </c>
      <c r="K49" s="157">
        <f t="shared" si="3"/>
        <v>0</v>
      </c>
      <c r="L49" s="157">
        <f t="shared" si="3"/>
        <v>0</v>
      </c>
      <c r="M49" s="157">
        <f t="shared" si="3"/>
        <v>0</v>
      </c>
      <c r="N49" s="157">
        <f t="shared" si="3"/>
        <v>0</v>
      </c>
      <c r="O49" s="157">
        <f t="shared" si="3"/>
        <v>0</v>
      </c>
      <c r="P49" s="157">
        <f t="shared" si="3"/>
        <v>0</v>
      </c>
      <c r="Q49" s="157">
        <f t="shared" si="3"/>
        <v>0</v>
      </c>
      <c r="R49" s="157">
        <f t="shared" si="3"/>
        <v>0</v>
      </c>
      <c r="S49" s="157">
        <f t="shared" si="3"/>
        <v>0</v>
      </c>
      <c r="T49" s="157">
        <f t="shared" si="3"/>
        <v>0</v>
      </c>
      <c r="U49" s="157">
        <f t="shared" si="3"/>
        <v>0</v>
      </c>
      <c r="V49" s="157">
        <f t="shared" si="3"/>
        <v>0</v>
      </c>
      <c r="W49" s="157">
        <f t="shared" si="3"/>
        <v>0</v>
      </c>
      <c r="X49" s="157">
        <f t="shared" si="3"/>
        <v>0</v>
      </c>
      <c r="Y49" s="157">
        <f t="shared" si="3"/>
        <v>0</v>
      </c>
      <c r="Z49" s="157">
        <f t="shared" si="3"/>
        <v>0</v>
      </c>
      <c r="AA49" s="157">
        <f t="shared" si="3"/>
        <v>0</v>
      </c>
      <c r="AB49" s="157">
        <f t="shared" si="3"/>
        <v>0</v>
      </c>
      <c r="AC49" s="159"/>
      <c r="AD49" s="159"/>
      <c r="AE49" s="159"/>
      <c r="AF49" s="159"/>
      <c r="AG49" s="159"/>
      <c r="AH49" s="159"/>
      <c r="AI49" s="159"/>
      <c r="AJ49" s="6"/>
      <c r="AK49" s="6"/>
      <c r="AL49" s="6"/>
      <c r="AM49" s="6"/>
      <c r="AN49" s="6"/>
      <c r="AO49" s="6"/>
      <c r="AP49" s="6"/>
      <c r="AQ49" s="6"/>
      <c r="AR49" s="6"/>
      <c r="AS49" s="6"/>
      <c r="AT49" s="6"/>
      <c r="AU49" s="6"/>
      <c r="AV49" s="6"/>
      <c r="AW49" s="6"/>
      <c r="AX49" s="6"/>
      <c r="AY49" s="6"/>
      <c r="AZ49" s="6"/>
      <c r="BA49" s="6"/>
      <c r="BB49" s="6"/>
      <c r="BC49" s="6"/>
    </row>
    <row r="50" spans="1:55" s="5" customFormat="1" x14ac:dyDescent="0.3">
      <c r="A50"/>
      <c r="B50" s="1">
        <v>8</v>
      </c>
      <c r="C50" s="149"/>
      <c r="D50" s="149"/>
      <c r="E50" s="149"/>
      <c r="F50" s="149"/>
      <c r="G50" s="149"/>
      <c r="H50" s="149"/>
      <c r="I50" s="149"/>
      <c r="J50" s="149">
        <f>J20</f>
        <v>0</v>
      </c>
      <c r="K50" s="149">
        <f>AN20-K179-K244-K309-K374-K439-K504</f>
        <v>0</v>
      </c>
      <c r="L50" s="157">
        <f t="shared" si="3"/>
        <v>0</v>
      </c>
      <c r="M50" s="157">
        <f t="shared" si="3"/>
        <v>0</v>
      </c>
      <c r="N50" s="157">
        <f t="shared" si="3"/>
        <v>0</v>
      </c>
      <c r="O50" s="157">
        <f t="shared" si="3"/>
        <v>0</v>
      </c>
      <c r="P50" s="157">
        <f t="shared" si="3"/>
        <v>0</v>
      </c>
      <c r="Q50" s="157">
        <f t="shared" si="3"/>
        <v>0</v>
      </c>
      <c r="R50" s="157">
        <f t="shared" si="3"/>
        <v>0</v>
      </c>
      <c r="S50" s="157">
        <f t="shared" si="3"/>
        <v>0</v>
      </c>
      <c r="T50" s="157">
        <f t="shared" si="3"/>
        <v>0</v>
      </c>
      <c r="U50" s="157">
        <f t="shared" si="3"/>
        <v>0</v>
      </c>
      <c r="V50" s="157">
        <f t="shared" si="3"/>
        <v>0</v>
      </c>
      <c r="W50" s="157">
        <f t="shared" si="3"/>
        <v>0</v>
      </c>
      <c r="X50" s="157">
        <f t="shared" si="3"/>
        <v>0</v>
      </c>
      <c r="Y50" s="157">
        <f t="shared" si="3"/>
        <v>0</v>
      </c>
      <c r="Z50" s="157">
        <f t="shared" si="3"/>
        <v>0</v>
      </c>
      <c r="AA50" s="157">
        <f t="shared" si="3"/>
        <v>0</v>
      </c>
      <c r="AB50" s="157">
        <f t="shared" si="3"/>
        <v>0</v>
      </c>
      <c r="AC50" s="159"/>
      <c r="AD50" s="159"/>
      <c r="AE50" s="159"/>
      <c r="AF50" s="159"/>
      <c r="AG50" s="159"/>
      <c r="AH50" s="159"/>
      <c r="AI50" s="159"/>
      <c r="AJ50" s="159"/>
      <c r="AK50" s="6"/>
      <c r="AL50" s="6"/>
      <c r="AM50" s="6"/>
      <c r="AN50" s="6"/>
      <c r="AO50" s="6"/>
      <c r="AP50" s="6"/>
      <c r="AQ50" s="6"/>
      <c r="AR50" s="6"/>
      <c r="AS50" s="6"/>
      <c r="AT50" s="6"/>
      <c r="AU50" s="6"/>
      <c r="AV50" s="6"/>
      <c r="AW50" s="6"/>
      <c r="AX50" s="6"/>
      <c r="AY50" s="6"/>
      <c r="AZ50" s="6"/>
      <c r="BA50" s="6"/>
      <c r="BB50" s="6"/>
      <c r="BC50" s="6"/>
    </row>
    <row r="51" spans="1:55" s="5" customFormat="1" x14ac:dyDescent="0.3">
      <c r="A51"/>
      <c r="B51" s="1">
        <v>9</v>
      </c>
      <c r="C51" s="149"/>
      <c r="D51" s="149"/>
      <c r="E51" s="149"/>
      <c r="F51" s="149"/>
      <c r="G51" s="149"/>
      <c r="H51" s="149"/>
      <c r="I51" s="149"/>
      <c r="J51" s="149"/>
      <c r="K51" s="149">
        <f>K21</f>
        <v>0</v>
      </c>
      <c r="L51" s="149">
        <f>AO21-L180-L245-L310-L375-L440-L505</f>
        <v>0</v>
      </c>
      <c r="M51" s="157">
        <f t="shared" si="3"/>
        <v>0</v>
      </c>
      <c r="N51" s="157">
        <f t="shared" si="3"/>
        <v>0</v>
      </c>
      <c r="O51" s="157">
        <f t="shared" si="3"/>
        <v>0</v>
      </c>
      <c r="P51" s="157">
        <f t="shared" si="3"/>
        <v>0</v>
      </c>
      <c r="Q51" s="157">
        <f t="shared" si="3"/>
        <v>0</v>
      </c>
      <c r="R51" s="157">
        <f t="shared" si="3"/>
        <v>0</v>
      </c>
      <c r="S51" s="157">
        <f t="shared" si="3"/>
        <v>0</v>
      </c>
      <c r="T51" s="157">
        <f t="shared" si="3"/>
        <v>0</v>
      </c>
      <c r="U51" s="157">
        <f t="shared" si="3"/>
        <v>0</v>
      </c>
      <c r="V51" s="157">
        <f t="shared" si="3"/>
        <v>0</v>
      </c>
      <c r="W51" s="157">
        <f t="shared" si="3"/>
        <v>0</v>
      </c>
      <c r="X51" s="157">
        <f t="shared" si="3"/>
        <v>0</v>
      </c>
      <c r="Y51" s="157">
        <f t="shared" si="3"/>
        <v>0</v>
      </c>
      <c r="Z51" s="157">
        <f t="shared" si="3"/>
        <v>0</v>
      </c>
      <c r="AA51" s="157">
        <f t="shared" si="3"/>
        <v>0</v>
      </c>
      <c r="AB51" s="157">
        <f t="shared" si="3"/>
        <v>0</v>
      </c>
      <c r="AC51" s="159"/>
      <c r="AD51" s="159"/>
      <c r="AE51" s="159"/>
      <c r="AF51" s="159"/>
      <c r="AG51" s="159"/>
      <c r="AH51" s="159"/>
      <c r="AI51" s="159"/>
      <c r="AJ51" s="159"/>
      <c r="AK51" s="159"/>
      <c r="AL51" s="6"/>
      <c r="AM51" s="6"/>
      <c r="AN51" s="6"/>
      <c r="AO51" s="6"/>
      <c r="AP51" s="6"/>
      <c r="AQ51" s="6"/>
      <c r="AR51" s="6"/>
      <c r="AS51" s="6"/>
      <c r="AT51" s="6"/>
      <c r="AU51" s="6"/>
      <c r="AV51" s="6"/>
      <c r="AW51" s="6"/>
      <c r="AX51" s="6"/>
      <c r="AY51" s="6"/>
      <c r="AZ51" s="6"/>
      <c r="BA51" s="6"/>
      <c r="BB51" s="6"/>
      <c r="BC51" s="6"/>
    </row>
    <row r="52" spans="1:55" s="5" customFormat="1" x14ac:dyDescent="0.3">
      <c r="A52"/>
      <c r="B52" s="1">
        <v>10</v>
      </c>
      <c r="C52" s="149"/>
      <c r="D52" s="149"/>
      <c r="E52" s="149"/>
      <c r="F52" s="149"/>
      <c r="G52" s="149"/>
      <c r="H52" s="149"/>
      <c r="I52" s="149"/>
      <c r="J52" s="149"/>
      <c r="K52" s="149"/>
      <c r="L52" s="149">
        <f>L22</f>
        <v>0</v>
      </c>
      <c r="M52" s="149">
        <f>AP22-M181-M246-M311-M376-M441-M506</f>
        <v>0</v>
      </c>
      <c r="N52" s="157">
        <f t="shared" si="3"/>
        <v>0</v>
      </c>
      <c r="O52" s="157">
        <f t="shared" si="3"/>
        <v>0</v>
      </c>
      <c r="P52" s="157">
        <f t="shared" si="3"/>
        <v>0</v>
      </c>
      <c r="Q52" s="157">
        <f t="shared" si="3"/>
        <v>0</v>
      </c>
      <c r="R52" s="157">
        <f t="shared" si="3"/>
        <v>0</v>
      </c>
      <c r="S52" s="157">
        <f t="shared" si="3"/>
        <v>0</v>
      </c>
      <c r="T52" s="157">
        <f t="shared" si="3"/>
        <v>0</v>
      </c>
      <c r="U52" s="157">
        <f t="shared" si="3"/>
        <v>0</v>
      </c>
      <c r="V52" s="157">
        <f t="shared" si="3"/>
        <v>0</v>
      </c>
      <c r="W52" s="157">
        <f t="shared" si="3"/>
        <v>0</v>
      </c>
      <c r="X52" s="157">
        <f t="shared" si="3"/>
        <v>0</v>
      </c>
      <c r="Y52" s="157">
        <f t="shared" si="3"/>
        <v>0</v>
      </c>
      <c r="Z52" s="157">
        <f t="shared" si="3"/>
        <v>0</v>
      </c>
      <c r="AA52" s="157">
        <f t="shared" si="3"/>
        <v>0</v>
      </c>
      <c r="AB52" s="157">
        <f t="shared" si="3"/>
        <v>0</v>
      </c>
      <c r="AC52" s="159"/>
      <c r="AD52" s="159"/>
      <c r="AE52" s="159"/>
      <c r="AF52" s="159"/>
      <c r="AG52" s="159"/>
      <c r="AH52" s="159"/>
      <c r="AI52" s="159"/>
      <c r="AJ52" s="159"/>
      <c r="AK52" s="159"/>
      <c r="AL52" s="159"/>
      <c r="AM52" s="6"/>
      <c r="AN52" s="6"/>
      <c r="AO52" s="6"/>
      <c r="AP52" s="6"/>
      <c r="AQ52" s="6"/>
      <c r="AR52" s="6"/>
      <c r="AS52" s="6"/>
      <c r="AT52" s="6"/>
      <c r="AU52" s="6"/>
      <c r="AV52" s="6"/>
      <c r="AW52" s="6"/>
      <c r="AX52" s="6"/>
      <c r="AY52" s="6"/>
      <c r="AZ52" s="6"/>
      <c r="BA52" s="6"/>
      <c r="BB52" s="6"/>
      <c r="BC52" s="6"/>
    </row>
    <row r="53" spans="1:55" s="5" customFormat="1" x14ac:dyDescent="0.3">
      <c r="A53"/>
      <c r="B53" s="1">
        <v>11</v>
      </c>
      <c r="C53" s="149"/>
      <c r="D53" s="149"/>
      <c r="E53" s="149"/>
      <c r="F53" s="149"/>
      <c r="G53" s="149"/>
      <c r="H53" s="149"/>
      <c r="I53" s="149"/>
      <c r="J53" s="149"/>
      <c r="K53" s="149"/>
      <c r="L53" s="149"/>
      <c r="M53" s="149">
        <f>M23</f>
        <v>0</v>
      </c>
      <c r="N53" s="149">
        <f>AQ23-N182-N247-N312-N377-N442-N507</f>
        <v>0</v>
      </c>
      <c r="O53" s="157">
        <f t="shared" si="3"/>
        <v>0</v>
      </c>
      <c r="P53" s="157">
        <f t="shared" si="3"/>
        <v>0</v>
      </c>
      <c r="Q53" s="157">
        <f t="shared" si="3"/>
        <v>0</v>
      </c>
      <c r="R53" s="157">
        <f t="shared" si="3"/>
        <v>0</v>
      </c>
      <c r="S53" s="157">
        <f t="shared" si="3"/>
        <v>0</v>
      </c>
      <c r="T53" s="157">
        <f t="shared" si="3"/>
        <v>0</v>
      </c>
      <c r="U53" s="157">
        <f t="shared" si="3"/>
        <v>0</v>
      </c>
      <c r="V53" s="157">
        <f t="shared" si="3"/>
        <v>0</v>
      </c>
      <c r="W53" s="157">
        <f t="shared" si="3"/>
        <v>0</v>
      </c>
      <c r="X53" s="157">
        <f t="shared" si="3"/>
        <v>0</v>
      </c>
      <c r="Y53" s="157">
        <f t="shared" si="3"/>
        <v>0</v>
      </c>
      <c r="Z53" s="157">
        <f t="shared" si="3"/>
        <v>0</v>
      </c>
      <c r="AA53" s="157">
        <f t="shared" si="3"/>
        <v>0</v>
      </c>
      <c r="AB53" s="157">
        <f t="shared" si="3"/>
        <v>0</v>
      </c>
      <c r="AC53" s="159"/>
      <c r="AD53" s="159"/>
      <c r="AE53" s="159"/>
      <c r="AF53" s="159"/>
      <c r="AG53" s="159"/>
      <c r="AH53" s="159"/>
      <c r="AI53" s="159"/>
      <c r="AJ53" s="159"/>
      <c r="AK53" s="159"/>
      <c r="AL53" s="159"/>
      <c r="AM53" s="159"/>
      <c r="AN53" s="6"/>
      <c r="AO53" s="6"/>
      <c r="AP53" s="6"/>
      <c r="AQ53" s="6"/>
      <c r="AR53" s="6"/>
      <c r="AS53" s="6"/>
      <c r="AT53" s="6"/>
      <c r="AU53" s="6"/>
      <c r="AV53" s="6"/>
      <c r="AW53" s="6"/>
      <c r="AX53" s="6"/>
      <c r="AY53" s="6"/>
      <c r="AZ53" s="6"/>
      <c r="BA53" s="6"/>
      <c r="BB53" s="6"/>
      <c r="BC53" s="6"/>
    </row>
    <row r="54" spans="1:55" s="5" customFormat="1" x14ac:dyDescent="0.3">
      <c r="A54"/>
      <c r="B54" s="1">
        <v>12</v>
      </c>
      <c r="C54" s="149"/>
      <c r="D54" s="149"/>
      <c r="E54" s="149"/>
      <c r="F54" s="149"/>
      <c r="G54" s="149"/>
      <c r="H54" s="149"/>
      <c r="I54" s="149"/>
      <c r="J54" s="149"/>
      <c r="K54" s="149"/>
      <c r="L54" s="149"/>
      <c r="M54" s="149"/>
      <c r="N54" s="149">
        <f>N24</f>
        <v>0</v>
      </c>
      <c r="O54" s="149">
        <f>AR24-O183-O248-O313-O378-O443-O508</f>
        <v>0</v>
      </c>
      <c r="P54" s="157">
        <f t="shared" si="3"/>
        <v>0</v>
      </c>
      <c r="Q54" s="157">
        <f t="shared" si="3"/>
        <v>0</v>
      </c>
      <c r="R54" s="157">
        <f t="shared" si="3"/>
        <v>0</v>
      </c>
      <c r="S54" s="157">
        <f t="shared" si="3"/>
        <v>0</v>
      </c>
      <c r="T54" s="157">
        <f t="shared" si="3"/>
        <v>0</v>
      </c>
      <c r="U54" s="157">
        <f t="shared" si="3"/>
        <v>0</v>
      </c>
      <c r="V54" s="157">
        <f t="shared" si="3"/>
        <v>0</v>
      </c>
      <c r="W54" s="157">
        <f t="shared" si="3"/>
        <v>0</v>
      </c>
      <c r="X54" s="157">
        <f t="shared" si="3"/>
        <v>0</v>
      </c>
      <c r="Y54" s="157">
        <f t="shared" si="3"/>
        <v>0</v>
      </c>
      <c r="Z54" s="157">
        <f t="shared" si="3"/>
        <v>0</v>
      </c>
      <c r="AA54" s="157">
        <f t="shared" si="3"/>
        <v>0</v>
      </c>
      <c r="AB54" s="157">
        <f t="shared" si="3"/>
        <v>0</v>
      </c>
      <c r="AC54" s="159"/>
      <c r="AD54" s="159"/>
      <c r="AE54" s="159"/>
      <c r="AF54" s="159"/>
      <c r="AG54" s="159"/>
      <c r="AH54" s="159"/>
      <c r="AI54" s="159"/>
      <c r="AJ54" s="159"/>
      <c r="AK54" s="159"/>
      <c r="AL54" s="159"/>
      <c r="AM54" s="159"/>
      <c r="AN54" s="159"/>
      <c r="AO54" s="6"/>
      <c r="AP54" s="6"/>
      <c r="AQ54" s="6"/>
      <c r="AR54" s="6"/>
      <c r="AS54" s="6"/>
      <c r="AT54" s="6"/>
      <c r="AU54" s="6"/>
      <c r="AV54" s="6"/>
      <c r="AW54" s="6"/>
      <c r="AX54" s="6"/>
      <c r="AY54" s="6"/>
      <c r="AZ54" s="6"/>
      <c r="BA54" s="6"/>
      <c r="BB54" s="6"/>
      <c r="BC54" s="6"/>
    </row>
    <row r="55" spans="1:55" s="5" customFormat="1" x14ac:dyDescent="0.3">
      <c r="A55"/>
      <c r="B55" s="1">
        <v>13</v>
      </c>
      <c r="C55" s="149"/>
      <c r="D55" s="149"/>
      <c r="E55" s="149"/>
      <c r="F55" s="149"/>
      <c r="G55" s="149"/>
      <c r="H55" s="149"/>
      <c r="I55" s="149"/>
      <c r="J55" s="149"/>
      <c r="K55" s="149"/>
      <c r="L55" s="149"/>
      <c r="M55" s="149"/>
      <c r="N55" s="149"/>
      <c r="O55" s="149">
        <f>O25</f>
        <v>0</v>
      </c>
      <c r="P55" s="149">
        <f>AS25-P184-P249-P314-P379-P444-P509</f>
        <v>0</v>
      </c>
      <c r="Q55" s="157">
        <f t="shared" si="3"/>
        <v>0</v>
      </c>
      <c r="R55" s="157">
        <f t="shared" si="3"/>
        <v>0</v>
      </c>
      <c r="S55" s="157">
        <f t="shared" si="3"/>
        <v>0</v>
      </c>
      <c r="T55" s="157">
        <f t="shared" si="3"/>
        <v>0</v>
      </c>
      <c r="U55" s="157">
        <f t="shared" si="3"/>
        <v>0</v>
      </c>
      <c r="V55" s="157">
        <f t="shared" si="3"/>
        <v>0</v>
      </c>
      <c r="W55" s="157">
        <f t="shared" si="3"/>
        <v>0</v>
      </c>
      <c r="X55" s="157">
        <f t="shared" si="3"/>
        <v>0</v>
      </c>
      <c r="Y55" s="157">
        <f t="shared" si="3"/>
        <v>0</v>
      </c>
      <c r="Z55" s="157">
        <f t="shared" si="3"/>
        <v>0</v>
      </c>
      <c r="AA55" s="157">
        <f t="shared" si="3"/>
        <v>0</v>
      </c>
      <c r="AB55" s="157">
        <f t="shared" si="3"/>
        <v>0</v>
      </c>
      <c r="AC55" s="159"/>
      <c r="AD55" s="159"/>
      <c r="AE55" s="159"/>
      <c r="AF55" s="159"/>
      <c r="AG55" s="159"/>
      <c r="AH55" s="159"/>
      <c r="AI55" s="159"/>
      <c r="AJ55" s="159"/>
      <c r="AK55" s="159"/>
      <c r="AL55" s="159"/>
      <c r="AM55" s="159"/>
      <c r="AN55" s="159"/>
      <c r="AO55" s="159"/>
      <c r="AP55" s="6"/>
      <c r="AQ55" s="6"/>
      <c r="AR55" s="6"/>
      <c r="AS55" s="6"/>
      <c r="AT55" s="6"/>
      <c r="AU55" s="6"/>
      <c r="AV55" s="6"/>
      <c r="AW55" s="6"/>
      <c r="AX55" s="6"/>
      <c r="AY55" s="6"/>
      <c r="AZ55" s="6"/>
      <c r="BA55" s="6"/>
      <c r="BB55" s="6"/>
      <c r="BC55" s="6"/>
    </row>
    <row r="56" spans="1:55" s="5" customFormat="1" x14ac:dyDescent="0.3">
      <c r="A56"/>
      <c r="B56" s="1">
        <v>14</v>
      </c>
      <c r="C56" s="149"/>
      <c r="D56" s="149"/>
      <c r="E56" s="149"/>
      <c r="F56" s="149"/>
      <c r="G56" s="149"/>
      <c r="H56" s="149"/>
      <c r="I56" s="149"/>
      <c r="J56" s="149"/>
      <c r="K56" s="149"/>
      <c r="L56" s="149"/>
      <c r="M56" s="149"/>
      <c r="N56" s="149"/>
      <c r="O56" s="149"/>
      <c r="P56" s="149">
        <f>P26</f>
        <v>0</v>
      </c>
      <c r="Q56" s="149">
        <f>AT26-Q185-Q250-Q315-Q380-Q445-Q510</f>
        <v>0</v>
      </c>
      <c r="R56" s="157">
        <f t="shared" si="3"/>
        <v>0</v>
      </c>
      <c r="S56" s="157">
        <f t="shared" si="3"/>
        <v>0</v>
      </c>
      <c r="T56" s="157">
        <f t="shared" si="3"/>
        <v>0</v>
      </c>
      <c r="U56" s="157">
        <f t="shared" si="3"/>
        <v>0</v>
      </c>
      <c r="V56" s="157">
        <f t="shared" si="3"/>
        <v>0</v>
      </c>
      <c r="W56" s="157">
        <f t="shared" si="3"/>
        <v>0</v>
      </c>
      <c r="X56" s="157">
        <f t="shared" si="3"/>
        <v>0</v>
      </c>
      <c r="Y56" s="157">
        <f t="shared" si="3"/>
        <v>0</v>
      </c>
      <c r="Z56" s="157">
        <f t="shared" si="3"/>
        <v>0</v>
      </c>
      <c r="AA56" s="157">
        <f t="shared" si="3"/>
        <v>0</v>
      </c>
      <c r="AB56" s="157">
        <f t="shared" si="3"/>
        <v>0</v>
      </c>
      <c r="AC56" s="159"/>
      <c r="AD56" s="159"/>
      <c r="AE56" s="159"/>
      <c r="AF56" s="159"/>
      <c r="AG56" s="159"/>
      <c r="AH56" s="159"/>
      <c r="AI56" s="159"/>
      <c r="AJ56" s="159"/>
      <c r="AK56" s="159"/>
      <c r="AL56" s="159"/>
      <c r="AM56" s="159"/>
      <c r="AN56" s="159"/>
      <c r="AO56" s="159"/>
      <c r="AP56" s="159"/>
      <c r="AQ56" s="6"/>
      <c r="AR56" s="6"/>
      <c r="AS56" s="6"/>
      <c r="AT56" s="6"/>
      <c r="AU56" s="6"/>
      <c r="AV56" s="6"/>
      <c r="AW56" s="6"/>
      <c r="AX56" s="6"/>
      <c r="AY56" s="6"/>
      <c r="AZ56" s="6"/>
      <c r="BA56" s="6"/>
      <c r="BB56" s="6"/>
      <c r="BC56" s="6"/>
    </row>
    <row r="57" spans="1:55" s="5" customFormat="1" x14ac:dyDescent="0.3">
      <c r="A57"/>
      <c r="B57" s="1">
        <v>15</v>
      </c>
      <c r="C57" s="149"/>
      <c r="D57" s="149"/>
      <c r="E57" s="149"/>
      <c r="F57" s="149"/>
      <c r="G57" s="149"/>
      <c r="H57" s="149"/>
      <c r="I57" s="149"/>
      <c r="J57" s="149"/>
      <c r="K57" s="149"/>
      <c r="L57" s="149"/>
      <c r="M57" s="149"/>
      <c r="N57" s="149"/>
      <c r="O57" s="149"/>
      <c r="P57" s="149"/>
      <c r="Q57" s="149">
        <f>Q27</f>
        <v>0</v>
      </c>
      <c r="R57" s="149">
        <f>AU27-R186-R251-R316-R381-R446-R511</f>
        <v>0</v>
      </c>
      <c r="S57" s="157">
        <f t="shared" si="3"/>
        <v>0</v>
      </c>
      <c r="T57" s="157">
        <f t="shared" si="3"/>
        <v>0</v>
      </c>
      <c r="U57" s="157">
        <f t="shared" si="3"/>
        <v>0</v>
      </c>
      <c r="V57" s="157">
        <f t="shared" si="3"/>
        <v>0</v>
      </c>
      <c r="W57" s="157">
        <f t="shared" si="3"/>
        <v>0</v>
      </c>
      <c r="X57" s="157">
        <f t="shared" si="3"/>
        <v>0</v>
      </c>
      <c r="Y57" s="157">
        <f t="shared" si="3"/>
        <v>0</v>
      </c>
      <c r="Z57" s="157">
        <f t="shared" si="3"/>
        <v>0</v>
      </c>
      <c r="AA57" s="157">
        <f t="shared" si="3"/>
        <v>0</v>
      </c>
      <c r="AB57" s="157">
        <f t="shared" si="3"/>
        <v>0</v>
      </c>
      <c r="AC57" s="159"/>
      <c r="AD57" s="159"/>
      <c r="AE57" s="159"/>
      <c r="AF57" s="159"/>
      <c r="AG57" s="159"/>
      <c r="AH57" s="159"/>
      <c r="AI57" s="159"/>
      <c r="AJ57" s="159"/>
      <c r="AK57" s="159"/>
      <c r="AL57" s="159"/>
      <c r="AM57" s="159"/>
      <c r="AN57" s="159"/>
      <c r="AO57" s="159"/>
      <c r="AP57" s="159"/>
      <c r="AQ57" s="159"/>
      <c r="AR57" s="6"/>
      <c r="AS57" s="6"/>
      <c r="AT57" s="6"/>
      <c r="AU57" s="6"/>
      <c r="AV57" s="6"/>
      <c r="AW57" s="6"/>
      <c r="AX57" s="6"/>
      <c r="AY57" s="6"/>
      <c r="AZ57" s="6"/>
      <c r="BA57" s="6"/>
      <c r="BB57" s="6"/>
      <c r="BC57" s="6"/>
    </row>
    <row r="58" spans="1:55" s="5" customFormat="1" x14ac:dyDescent="0.3">
      <c r="A58"/>
      <c r="B58" s="1">
        <v>16</v>
      </c>
      <c r="C58" s="149"/>
      <c r="D58" s="149"/>
      <c r="E58" s="149"/>
      <c r="F58" s="149"/>
      <c r="G58" s="149"/>
      <c r="H58" s="149"/>
      <c r="I58" s="149"/>
      <c r="J58" s="149"/>
      <c r="K58" s="149"/>
      <c r="L58" s="149"/>
      <c r="M58" s="149"/>
      <c r="N58" s="149"/>
      <c r="O58" s="149"/>
      <c r="P58" s="149"/>
      <c r="Q58" s="149"/>
      <c r="R58" s="149">
        <f>R28</f>
        <v>0</v>
      </c>
      <c r="S58" s="149">
        <f>AV28-S187-S252-S317-S382-S447-S512</f>
        <v>0</v>
      </c>
      <c r="T58" s="157">
        <f t="shared" ref="T58:AB61" si="4">S58-T187-T252-T317-T382-T447-T512</f>
        <v>0</v>
      </c>
      <c r="U58" s="157">
        <f t="shared" si="4"/>
        <v>0</v>
      </c>
      <c r="V58" s="157">
        <f t="shared" si="4"/>
        <v>0</v>
      </c>
      <c r="W58" s="157">
        <f t="shared" si="4"/>
        <v>0</v>
      </c>
      <c r="X58" s="157">
        <f t="shared" si="4"/>
        <v>0</v>
      </c>
      <c r="Y58" s="157">
        <f t="shared" si="4"/>
        <v>0</v>
      </c>
      <c r="Z58" s="157">
        <f t="shared" si="4"/>
        <v>0</v>
      </c>
      <c r="AA58" s="157">
        <f t="shared" si="4"/>
        <v>0</v>
      </c>
      <c r="AB58" s="157">
        <f t="shared" si="4"/>
        <v>0</v>
      </c>
      <c r="AC58" s="159"/>
      <c r="AD58" s="159"/>
      <c r="AE58" s="159"/>
      <c r="AF58" s="159"/>
      <c r="AG58" s="159"/>
      <c r="AH58" s="159"/>
      <c r="AI58" s="159"/>
      <c r="AJ58" s="159"/>
      <c r="AK58" s="159"/>
      <c r="AL58" s="159"/>
      <c r="AM58" s="159"/>
      <c r="AN58" s="159"/>
      <c r="AO58" s="159"/>
      <c r="AP58" s="159"/>
      <c r="AQ58" s="159"/>
      <c r="AR58" s="159"/>
      <c r="AS58" s="6"/>
      <c r="AT58" s="6"/>
      <c r="AU58" s="6"/>
      <c r="AV58" s="6"/>
      <c r="AW58" s="6"/>
      <c r="AX58" s="6"/>
      <c r="AY58" s="6"/>
      <c r="AZ58" s="6"/>
      <c r="BA58" s="6"/>
      <c r="BB58" s="6"/>
      <c r="BC58" s="6"/>
    </row>
    <row r="59" spans="1:55" s="5" customFormat="1" x14ac:dyDescent="0.3">
      <c r="A59"/>
      <c r="B59" s="1">
        <v>17</v>
      </c>
      <c r="C59" s="149"/>
      <c r="D59" s="149"/>
      <c r="E59" s="149"/>
      <c r="F59" s="149"/>
      <c r="G59" s="149"/>
      <c r="H59" s="149"/>
      <c r="I59" s="149"/>
      <c r="J59" s="149"/>
      <c r="K59" s="149"/>
      <c r="L59" s="149"/>
      <c r="M59" s="149"/>
      <c r="N59" s="149"/>
      <c r="O59" s="149"/>
      <c r="P59" s="149"/>
      <c r="Q59" s="149"/>
      <c r="R59" s="149"/>
      <c r="S59" s="149">
        <f>S29</f>
        <v>0</v>
      </c>
      <c r="T59" s="149">
        <f>AW29-T188-T253-T318-T383-T448-T513</f>
        <v>0</v>
      </c>
      <c r="U59" s="157">
        <f t="shared" si="4"/>
        <v>0</v>
      </c>
      <c r="V59" s="157">
        <f t="shared" si="4"/>
        <v>0</v>
      </c>
      <c r="W59" s="157">
        <f t="shared" si="4"/>
        <v>0</v>
      </c>
      <c r="X59" s="157">
        <f t="shared" si="4"/>
        <v>0</v>
      </c>
      <c r="Y59" s="157">
        <f t="shared" si="4"/>
        <v>0</v>
      </c>
      <c r="Z59" s="157">
        <f t="shared" si="4"/>
        <v>0</v>
      </c>
      <c r="AA59" s="157">
        <f t="shared" si="4"/>
        <v>0</v>
      </c>
      <c r="AB59" s="157">
        <f t="shared" si="4"/>
        <v>0</v>
      </c>
      <c r="AC59" s="159"/>
      <c r="AD59" s="159"/>
      <c r="AE59" s="159"/>
      <c r="AF59" s="159"/>
      <c r="AG59" s="159"/>
      <c r="AH59" s="159"/>
      <c r="AI59" s="159"/>
      <c r="AJ59" s="159"/>
      <c r="AK59" s="159"/>
      <c r="AL59" s="159"/>
      <c r="AM59" s="159"/>
      <c r="AN59" s="159"/>
      <c r="AO59" s="159"/>
      <c r="AP59" s="159"/>
      <c r="AQ59" s="159"/>
      <c r="AR59" s="159"/>
      <c r="AS59" s="159"/>
      <c r="AT59" s="6"/>
      <c r="AU59" s="6"/>
      <c r="AV59" s="6"/>
      <c r="AW59" s="6"/>
      <c r="AX59" s="6"/>
      <c r="AY59" s="6"/>
      <c r="AZ59" s="6"/>
      <c r="BA59" s="6"/>
      <c r="BB59" s="6"/>
      <c r="BC59" s="6"/>
    </row>
    <row r="60" spans="1:55" s="5" customFormat="1" x14ac:dyDescent="0.3">
      <c r="A60"/>
      <c r="B60" s="1">
        <v>18</v>
      </c>
      <c r="C60" s="149"/>
      <c r="D60" s="149"/>
      <c r="E60" s="149"/>
      <c r="F60" s="149"/>
      <c r="G60" s="149"/>
      <c r="H60" s="149"/>
      <c r="I60" s="149"/>
      <c r="J60" s="149"/>
      <c r="K60" s="149"/>
      <c r="L60" s="149"/>
      <c r="M60" s="149"/>
      <c r="N60" s="149"/>
      <c r="O60" s="149"/>
      <c r="P60" s="149"/>
      <c r="Q60" s="149"/>
      <c r="R60" s="149"/>
      <c r="S60" s="149"/>
      <c r="T60" s="149">
        <f>T30</f>
        <v>0</v>
      </c>
      <c r="U60" s="149">
        <f>AX30-U189-U254-U319-U384-U449-U514</f>
        <v>0</v>
      </c>
      <c r="V60" s="157">
        <f t="shared" si="4"/>
        <v>0</v>
      </c>
      <c r="W60" s="157">
        <f t="shared" si="4"/>
        <v>0</v>
      </c>
      <c r="X60" s="157">
        <f t="shared" si="4"/>
        <v>0</v>
      </c>
      <c r="Y60" s="157">
        <f t="shared" si="4"/>
        <v>0</v>
      </c>
      <c r="Z60" s="157">
        <f t="shared" si="4"/>
        <v>0</v>
      </c>
      <c r="AA60" s="157">
        <f t="shared" si="4"/>
        <v>0</v>
      </c>
      <c r="AB60" s="157">
        <f t="shared" si="4"/>
        <v>0</v>
      </c>
      <c r="AC60" s="159"/>
      <c r="AD60" s="159"/>
      <c r="AE60" s="159"/>
      <c r="AF60" s="159"/>
      <c r="AG60" s="159"/>
      <c r="AH60" s="159"/>
      <c r="AI60" s="159"/>
      <c r="AJ60" s="159"/>
      <c r="AK60" s="159"/>
      <c r="AL60" s="159"/>
      <c r="AM60" s="159"/>
      <c r="AN60" s="159"/>
      <c r="AO60" s="159"/>
      <c r="AP60" s="159"/>
      <c r="AQ60" s="159"/>
      <c r="AR60" s="159"/>
      <c r="AS60" s="159"/>
      <c r="AT60" s="159"/>
      <c r="AU60" s="6"/>
      <c r="AV60" s="6"/>
      <c r="AW60" s="6"/>
      <c r="AX60" s="6"/>
      <c r="AY60" s="6"/>
      <c r="AZ60" s="6"/>
      <c r="BA60" s="6"/>
      <c r="BB60" s="6"/>
      <c r="BC60" s="6"/>
    </row>
    <row r="61" spans="1:55" s="5" customFormat="1" ht="12.75" customHeight="1" x14ac:dyDescent="0.3">
      <c r="A61"/>
      <c r="B61" s="1">
        <v>19</v>
      </c>
      <c r="C61" s="149"/>
      <c r="D61" s="149"/>
      <c r="E61" s="149"/>
      <c r="F61" s="149"/>
      <c r="G61" s="149"/>
      <c r="H61" s="149"/>
      <c r="I61" s="149"/>
      <c r="J61" s="149"/>
      <c r="K61" s="149"/>
      <c r="L61" s="149"/>
      <c r="M61" s="149"/>
      <c r="N61" s="149"/>
      <c r="O61" s="149"/>
      <c r="P61" s="149"/>
      <c r="Q61" s="149"/>
      <c r="R61" s="149"/>
      <c r="S61" s="149"/>
      <c r="T61" s="149"/>
      <c r="U61" s="149">
        <f>U31</f>
        <v>0</v>
      </c>
      <c r="V61" s="149">
        <f>AY31-V190-V255-V320-V385-V450-V515</f>
        <v>0</v>
      </c>
      <c r="W61" s="157">
        <f t="shared" si="4"/>
        <v>0</v>
      </c>
      <c r="X61" s="157">
        <f t="shared" si="4"/>
        <v>0</v>
      </c>
      <c r="Y61" s="157">
        <f t="shared" si="4"/>
        <v>0</v>
      </c>
      <c r="Z61" s="157">
        <f t="shared" si="4"/>
        <v>0</v>
      </c>
      <c r="AA61" s="157">
        <f t="shared" si="4"/>
        <v>0</v>
      </c>
      <c r="AB61" s="157">
        <f t="shared" si="4"/>
        <v>0</v>
      </c>
      <c r="AC61" s="159"/>
      <c r="AD61" s="159"/>
      <c r="AE61" s="159"/>
      <c r="AF61" s="159"/>
      <c r="AG61" s="159"/>
      <c r="AH61" s="159"/>
      <c r="AI61" s="159"/>
      <c r="AJ61" s="159"/>
      <c r="AK61" s="159"/>
      <c r="AL61" s="159"/>
      <c r="AM61" s="159"/>
      <c r="AN61" s="159"/>
      <c r="AO61" s="159"/>
      <c r="AP61" s="159"/>
      <c r="AQ61" s="159"/>
      <c r="AR61" s="159"/>
      <c r="AS61" s="159"/>
      <c r="AT61" s="159"/>
      <c r="AU61" s="159"/>
      <c r="AV61" s="6"/>
      <c r="AW61" s="6"/>
      <c r="AX61" s="6"/>
      <c r="AY61" s="6"/>
      <c r="AZ61" s="6"/>
      <c r="BA61" s="6"/>
      <c r="BB61" s="6"/>
      <c r="BC61" s="6"/>
    </row>
    <row r="62" spans="1:55" s="5" customFormat="1" x14ac:dyDescent="0.3">
      <c r="A62"/>
      <c r="B62" s="1">
        <v>20</v>
      </c>
      <c r="C62" s="149"/>
      <c r="D62" s="149"/>
      <c r="E62" s="149"/>
      <c r="F62" s="149"/>
      <c r="G62" s="149"/>
      <c r="H62" s="149"/>
      <c r="I62" s="149"/>
      <c r="J62" s="149"/>
      <c r="K62" s="149"/>
      <c r="L62" s="149"/>
      <c r="M62" s="149"/>
      <c r="N62" s="149"/>
      <c r="O62" s="149"/>
      <c r="P62" s="149"/>
      <c r="Q62" s="149"/>
      <c r="R62" s="149"/>
      <c r="S62" s="149"/>
      <c r="T62" s="149"/>
      <c r="U62" s="149"/>
      <c r="V62" s="149">
        <f>V32</f>
        <v>0</v>
      </c>
      <c r="W62" s="149">
        <f>AZ32-W191-W256-W321-W386-W451-W516</f>
        <v>0</v>
      </c>
      <c r="X62" s="157">
        <f>W62-X191-X256-X321-X386-X451-X516</f>
        <v>0</v>
      </c>
      <c r="Y62" s="157">
        <f>X62-Y191-Y256-Y321-Y386-Y451-Y516</f>
        <v>0</v>
      </c>
      <c r="Z62" s="157">
        <f>Y62-Z191-Z256-Z321-Z386-Z451-Z516</f>
        <v>0</v>
      </c>
      <c r="AA62" s="157">
        <f>Z62-AA191-AA256-AA321-AA386-AA451-AA516</f>
        <v>0</v>
      </c>
      <c r="AB62" s="157">
        <f>AA62-AB191-AB256-AB321-AB386-AB451-AB516</f>
        <v>0</v>
      </c>
      <c r="AC62" s="159"/>
      <c r="AD62" s="159"/>
      <c r="AE62" s="159"/>
      <c r="AF62" s="159"/>
      <c r="AG62" s="159"/>
      <c r="AH62" s="159"/>
      <c r="AI62" s="159"/>
      <c r="AJ62" s="159"/>
      <c r="AK62" s="159"/>
      <c r="AL62" s="159"/>
      <c r="AM62" s="159"/>
      <c r="AN62" s="159"/>
      <c r="AO62" s="159"/>
      <c r="AP62" s="159"/>
      <c r="AQ62" s="159"/>
      <c r="AR62" s="159"/>
      <c r="AS62" s="159"/>
      <c r="AT62" s="159"/>
      <c r="AU62" s="159"/>
      <c r="AV62" s="159"/>
      <c r="AW62" s="6"/>
      <c r="AX62" s="6"/>
      <c r="AY62" s="6"/>
      <c r="AZ62" s="6"/>
      <c r="BA62" s="6"/>
      <c r="BB62" s="6"/>
      <c r="BC62" s="6"/>
    </row>
    <row r="63" spans="1:55" s="5" customFormat="1" x14ac:dyDescent="0.3">
      <c r="A63"/>
      <c r="B63" s="1">
        <v>21</v>
      </c>
      <c r="C63" s="149"/>
      <c r="D63" s="149"/>
      <c r="E63" s="149"/>
      <c r="F63" s="149"/>
      <c r="G63" s="149"/>
      <c r="H63" s="149"/>
      <c r="I63" s="149"/>
      <c r="J63" s="149"/>
      <c r="K63" s="149"/>
      <c r="L63" s="149"/>
      <c r="M63" s="149"/>
      <c r="N63" s="149"/>
      <c r="O63" s="149"/>
      <c r="P63" s="149"/>
      <c r="Q63" s="149"/>
      <c r="R63" s="149"/>
      <c r="S63" s="149"/>
      <c r="T63" s="149"/>
      <c r="U63" s="149"/>
      <c r="V63" s="149"/>
      <c r="W63" s="149">
        <f>W33</f>
        <v>0</v>
      </c>
      <c r="X63" s="149">
        <f>BA33-X192-X257-X322-X387-X452-X517</f>
        <v>0</v>
      </c>
      <c r="Y63" s="157">
        <f>X63-Y192-Y257-Y322-Y387-Y452-Y517</f>
        <v>0</v>
      </c>
      <c r="Z63" s="157">
        <f>Y63-Z192-Z257-Z322-Z387-Z452-Z517</f>
        <v>0</v>
      </c>
      <c r="AA63" s="157">
        <f>Z63-AA192-AA257-AA322-AA387-AA452-AA517</f>
        <v>0</v>
      </c>
      <c r="AB63" s="157">
        <f>AA63-AB192-AB257-AB322-AB387-AB452-AB517</f>
        <v>0</v>
      </c>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6"/>
      <c r="AY63" s="6"/>
      <c r="AZ63" s="6"/>
      <c r="BA63" s="6"/>
      <c r="BB63" s="6"/>
      <c r="BC63" s="6"/>
    </row>
    <row r="64" spans="1:55" s="5" customFormat="1" x14ac:dyDescent="0.3">
      <c r="A64"/>
      <c r="B64" s="1">
        <v>22</v>
      </c>
      <c r="C64" s="149"/>
      <c r="D64" s="149"/>
      <c r="E64" s="149"/>
      <c r="F64" s="149"/>
      <c r="G64" s="149"/>
      <c r="H64" s="149"/>
      <c r="I64" s="149"/>
      <c r="J64" s="149"/>
      <c r="K64" s="149"/>
      <c r="L64" s="149"/>
      <c r="M64" s="149"/>
      <c r="N64" s="149"/>
      <c r="O64" s="149"/>
      <c r="P64" s="149"/>
      <c r="Q64" s="149"/>
      <c r="R64" s="149"/>
      <c r="S64" s="149"/>
      <c r="T64" s="149"/>
      <c r="U64" s="149"/>
      <c r="V64" s="149"/>
      <c r="W64" s="149"/>
      <c r="X64" s="149">
        <f>X34</f>
        <v>0</v>
      </c>
      <c r="Y64" s="149">
        <f>BB34-Y193-Y258-Y323-Y388-Y453-Y518</f>
        <v>0</v>
      </c>
      <c r="Z64" s="157">
        <f>Y64-Z193-Z258-Z323-Z388-Z453-Z518</f>
        <v>0</v>
      </c>
      <c r="AA64" s="157">
        <f>Z64-AA193-AA258-AA323-AA388-AA453-AA518</f>
        <v>0</v>
      </c>
      <c r="AB64" s="157">
        <f>AA64-AB193-AB258-AB323-AB388-AB453-AB518</f>
        <v>0</v>
      </c>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6"/>
      <c r="AZ64" s="6"/>
      <c r="BA64" s="6"/>
      <c r="BB64" s="6"/>
      <c r="BC64" s="6"/>
    </row>
    <row r="65" spans="1:55" s="5" customFormat="1" x14ac:dyDescent="0.3">
      <c r="A65"/>
      <c r="B65" s="1">
        <v>23</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f>Y35</f>
        <v>0</v>
      </c>
      <c r="Z65" s="149">
        <f>BC35-Z194-Z259-Z324-Z389-Z454-Z519</f>
        <v>0</v>
      </c>
      <c r="AA65" s="157">
        <f>Z65-AA194-AA259-AA324-AA389-AA454-AA519</f>
        <v>0</v>
      </c>
      <c r="AB65" s="157">
        <f>AA65-AB194-AB259-AB324-AB389-AB454-AB519</f>
        <v>0</v>
      </c>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6"/>
      <c r="BA65" s="6"/>
      <c r="BB65" s="6"/>
      <c r="BC65" s="6"/>
    </row>
    <row r="66" spans="1:55" s="5" customFormat="1" x14ac:dyDescent="0.3">
      <c r="A66"/>
      <c r="B66" s="1">
        <v>24</v>
      </c>
      <c r="C66" s="63"/>
      <c r="D66" s="63"/>
      <c r="E66" s="63"/>
      <c r="F66" s="63"/>
      <c r="G66" s="63"/>
      <c r="H66" s="63"/>
      <c r="I66" s="63"/>
      <c r="J66" s="63"/>
      <c r="K66" s="63"/>
      <c r="L66" s="63"/>
      <c r="M66" s="63"/>
      <c r="N66" s="63"/>
      <c r="O66" s="63"/>
      <c r="P66" s="63"/>
      <c r="Q66" s="63"/>
      <c r="R66" s="63"/>
      <c r="S66" s="63"/>
      <c r="T66" s="63"/>
      <c r="U66" s="63"/>
      <c r="V66" s="63"/>
      <c r="W66" s="63"/>
      <c r="X66" s="63"/>
      <c r="Y66" s="63"/>
      <c r="Z66" s="149">
        <f>Z36</f>
        <v>0</v>
      </c>
      <c r="AA66" s="149">
        <f>BD36-AA195-AA260-AA325-AA390-AA455-AA520</f>
        <v>0</v>
      </c>
      <c r="AB66" s="157">
        <f>AA66-AB195-AB260-AB325-AB390-AB455-AB520</f>
        <v>0</v>
      </c>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6"/>
      <c r="BB66" s="6"/>
      <c r="BC66" s="6"/>
    </row>
    <row r="67" spans="1:55" s="5" customFormat="1" x14ac:dyDescent="0.3">
      <c r="A67"/>
      <c r="B67" s="1">
        <v>25</v>
      </c>
      <c r="C67" s="63"/>
      <c r="D67" s="63"/>
      <c r="E67" s="63"/>
      <c r="F67" s="63"/>
      <c r="G67" s="63"/>
      <c r="H67" s="63"/>
      <c r="I67" s="63"/>
      <c r="J67" s="63"/>
      <c r="K67" s="63"/>
      <c r="L67" s="63"/>
      <c r="M67" s="63"/>
      <c r="N67" s="63"/>
      <c r="O67" s="63"/>
      <c r="P67" s="63"/>
      <c r="Q67" s="63"/>
      <c r="R67" s="63"/>
      <c r="S67" s="63"/>
      <c r="T67" s="63"/>
      <c r="U67" s="63"/>
      <c r="V67" s="63"/>
      <c r="W67" s="63"/>
      <c r="X67" s="63"/>
      <c r="Y67" s="63"/>
      <c r="Z67" s="149"/>
      <c r="AA67" s="149">
        <f>AA37</f>
        <v>0</v>
      </c>
      <c r="AB67" s="149">
        <f>BE37-AB196-AB261-AB326-AB391-AB456-AB521</f>
        <v>0</v>
      </c>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6"/>
      <c r="BB67" s="6"/>
      <c r="BC67" s="6"/>
    </row>
    <row r="68" spans="1:55" s="5" customFormat="1" x14ac:dyDescent="0.3">
      <c r="B68" s="34" t="s">
        <v>274</v>
      </c>
      <c r="C68" s="154">
        <f t="shared" ref="C68:AA68" si="5">SUM(C43:C67)</f>
        <v>200</v>
      </c>
      <c r="D68" s="154">
        <f t="shared" si="5"/>
        <v>139.80022</v>
      </c>
      <c r="E68" s="154">
        <f t="shared" si="5"/>
        <v>139.54204883992435</v>
      </c>
      <c r="F68" s="154">
        <f t="shared" si="5"/>
        <v>139.24145161950094</v>
      </c>
      <c r="G68" s="154">
        <f t="shared" si="5"/>
        <v>138.88186361859044</v>
      </c>
      <c r="H68" s="154">
        <f t="shared" si="5"/>
        <v>138.47383452110168</v>
      </c>
      <c r="I68" s="154">
        <f t="shared" si="5"/>
        <v>138.00113844107275</v>
      </c>
      <c r="J68" s="154">
        <f t="shared" si="5"/>
        <v>137.46450711393649</v>
      </c>
      <c r="K68" s="154">
        <f t="shared" si="5"/>
        <v>136.87225588269987</v>
      </c>
      <c r="L68" s="154">
        <f t="shared" si="5"/>
        <v>136.21796592285963</v>
      </c>
      <c r="M68" s="154">
        <f t="shared" si="5"/>
        <v>135.49404073192011</v>
      </c>
      <c r="N68" s="154">
        <f t="shared" si="5"/>
        <v>134.66094609149565</v>
      </c>
      <c r="O68" s="154">
        <f t="shared" si="5"/>
        <v>133.71566062300107</v>
      </c>
      <c r="P68" s="154">
        <f t="shared" si="5"/>
        <v>132.67510670555816</v>
      </c>
      <c r="Q68" s="154">
        <f t="shared" si="5"/>
        <v>131.51202679092674</v>
      </c>
      <c r="R68" s="154">
        <f t="shared" si="5"/>
        <v>130.26564823752869</v>
      </c>
      <c r="S68" s="154">
        <f t="shared" si="5"/>
        <v>128.89648613641734</v>
      </c>
      <c r="T68" s="154">
        <f t="shared" si="5"/>
        <v>127.40917429542539</v>
      </c>
      <c r="U68" s="154">
        <f t="shared" si="5"/>
        <v>125.81301897207055</v>
      </c>
      <c r="V68" s="154">
        <f t="shared" si="5"/>
        <v>124.12006597601902</v>
      </c>
      <c r="W68" s="154">
        <f t="shared" si="5"/>
        <v>122.3603315090848</v>
      </c>
      <c r="X68" s="154">
        <f t="shared" si="5"/>
        <v>120.41300397046864</v>
      </c>
      <c r="Y68" s="154">
        <f t="shared" si="5"/>
        <v>118.23208031293835</v>
      </c>
      <c r="Z68" s="154">
        <f t="shared" si="5"/>
        <v>115.92077825045872</v>
      </c>
      <c r="AA68" s="154">
        <f t="shared" si="5"/>
        <v>113.43505925626879</v>
      </c>
      <c r="AB68" s="154">
        <f>SUM(AB43:AB67)</f>
        <v>110.73830271863655</v>
      </c>
      <c r="AC68" s="158"/>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row>
    <row r="69" spans="1:55" s="5" customFormat="1" x14ac:dyDescent="0.3">
      <c r="B69" s="3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row>
    <row r="70" spans="1:55" s="5" customFormat="1" x14ac:dyDescent="0.3">
      <c r="B70" s="3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row>
    <row r="73" spans="1:55" s="14" customFormat="1" x14ac:dyDescent="0.3">
      <c r="A73" s="13" t="s">
        <v>15</v>
      </c>
      <c r="D73" s="14" t="s">
        <v>70</v>
      </c>
    </row>
    <row r="74" spans="1:55" x14ac:dyDescent="0.3">
      <c r="A74" s="21" t="s">
        <v>138</v>
      </c>
      <c r="B74" s="21">
        <f>ROUND('User data'!$D$11,0)</f>
        <v>46</v>
      </c>
    </row>
    <row r="75" spans="1:55" x14ac:dyDescent="0.3">
      <c r="C75" s="1" t="s">
        <v>13</v>
      </c>
    </row>
    <row r="76" spans="1:55" x14ac:dyDescent="0.3">
      <c r="C76" s="1">
        <v>0</v>
      </c>
      <c r="D76" s="1">
        <v>1</v>
      </c>
      <c r="E76" s="1">
        <v>2</v>
      </c>
      <c r="F76" s="1">
        <v>3</v>
      </c>
      <c r="G76" s="1">
        <v>4</v>
      </c>
      <c r="H76" s="1">
        <v>5</v>
      </c>
      <c r="I76" s="1">
        <v>6</v>
      </c>
      <c r="J76" s="1">
        <v>7</v>
      </c>
      <c r="K76" s="1">
        <v>8</v>
      </c>
      <c r="L76" s="1">
        <v>9</v>
      </c>
      <c r="M76" s="1">
        <v>10</v>
      </c>
      <c r="N76" s="1">
        <v>11</v>
      </c>
      <c r="O76" s="1">
        <v>12</v>
      </c>
      <c r="P76" s="1">
        <v>13</v>
      </c>
      <c r="Q76" s="1">
        <v>14</v>
      </c>
      <c r="R76" s="1">
        <v>15</v>
      </c>
      <c r="S76" s="1">
        <v>16</v>
      </c>
      <c r="T76" s="1">
        <v>17</v>
      </c>
      <c r="U76" s="1">
        <v>18</v>
      </c>
      <c r="V76" s="1">
        <v>19</v>
      </c>
      <c r="W76" s="1">
        <v>20</v>
      </c>
      <c r="X76" s="1">
        <v>21</v>
      </c>
      <c r="Y76" s="1">
        <v>22</v>
      </c>
      <c r="Z76" s="1">
        <v>23</v>
      </c>
      <c r="AA76" s="1">
        <v>24</v>
      </c>
      <c r="AB76" s="1">
        <v>25</v>
      </c>
      <c r="AC76" s="1"/>
    </row>
    <row r="77" spans="1:55" x14ac:dyDescent="0.3">
      <c r="A77" s="1" t="s">
        <v>12</v>
      </c>
      <c r="B77" s="1">
        <v>1</v>
      </c>
      <c r="C77">
        <f>AgeAtEntry</f>
        <v>46</v>
      </c>
      <c r="D77">
        <f>C77+1</f>
        <v>47</v>
      </c>
      <c r="E77">
        <f t="shared" ref="E77:T85" si="6">D77+1</f>
        <v>48</v>
      </c>
      <c r="F77">
        <f t="shared" si="6"/>
        <v>49</v>
      </c>
      <c r="G77">
        <f t="shared" si="6"/>
        <v>50</v>
      </c>
      <c r="H77">
        <f t="shared" si="6"/>
        <v>51</v>
      </c>
      <c r="I77">
        <f t="shared" si="6"/>
        <v>52</v>
      </c>
      <c r="J77">
        <f t="shared" si="6"/>
        <v>53</v>
      </c>
      <c r="K77">
        <f t="shared" si="6"/>
        <v>54</v>
      </c>
      <c r="L77">
        <f t="shared" si="6"/>
        <v>55</v>
      </c>
      <c r="M77">
        <f t="shared" si="6"/>
        <v>56</v>
      </c>
      <c r="N77">
        <f t="shared" si="6"/>
        <v>57</v>
      </c>
      <c r="O77">
        <f t="shared" si="6"/>
        <v>58</v>
      </c>
      <c r="P77">
        <f t="shared" si="6"/>
        <v>59</v>
      </c>
      <c r="Q77">
        <f t="shared" si="6"/>
        <v>60</v>
      </c>
      <c r="R77">
        <f t="shared" si="6"/>
        <v>61</v>
      </c>
      <c r="S77">
        <f t="shared" si="6"/>
        <v>62</v>
      </c>
      <c r="T77">
        <f t="shared" si="6"/>
        <v>63</v>
      </c>
      <c r="U77">
        <f t="shared" ref="M77:AB92" si="7">T77+1</f>
        <v>64</v>
      </c>
      <c r="V77">
        <f t="shared" si="7"/>
        <v>65</v>
      </c>
      <c r="W77">
        <f t="shared" si="7"/>
        <v>66</v>
      </c>
      <c r="X77">
        <f t="shared" si="7"/>
        <v>67</v>
      </c>
      <c r="Y77">
        <f t="shared" si="7"/>
        <v>68</v>
      </c>
      <c r="Z77">
        <f t="shared" si="7"/>
        <v>69</v>
      </c>
      <c r="AA77">
        <f t="shared" si="7"/>
        <v>70</v>
      </c>
      <c r="AB77">
        <f t="shared" si="7"/>
        <v>71</v>
      </c>
    </row>
    <row r="78" spans="1:55" x14ac:dyDescent="0.3">
      <c r="B78" s="1">
        <v>2</v>
      </c>
      <c r="D78">
        <f>AgeAtEntry</f>
        <v>46</v>
      </c>
      <c r="E78">
        <f t="shared" si="6"/>
        <v>47</v>
      </c>
      <c r="F78">
        <f t="shared" si="6"/>
        <v>48</v>
      </c>
      <c r="G78">
        <f t="shared" si="6"/>
        <v>49</v>
      </c>
      <c r="H78">
        <f t="shared" si="6"/>
        <v>50</v>
      </c>
      <c r="I78">
        <f t="shared" si="6"/>
        <v>51</v>
      </c>
      <c r="J78">
        <f t="shared" si="6"/>
        <v>52</v>
      </c>
      <c r="K78">
        <f t="shared" si="6"/>
        <v>53</v>
      </c>
      <c r="L78">
        <f t="shared" si="6"/>
        <v>54</v>
      </c>
      <c r="M78">
        <f t="shared" si="6"/>
        <v>55</v>
      </c>
      <c r="N78">
        <f t="shared" si="6"/>
        <v>56</v>
      </c>
      <c r="O78">
        <f t="shared" si="6"/>
        <v>57</v>
      </c>
      <c r="P78">
        <f t="shared" si="6"/>
        <v>58</v>
      </c>
      <c r="Q78">
        <f t="shared" si="6"/>
        <v>59</v>
      </c>
      <c r="R78">
        <f t="shared" si="6"/>
        <v>60</v>
      </c>
      <c r="S78">
        <f t="shared" si="6"/>
        <v>61</v>
      </c>
      <c r="T78">
        <f t="shared" si="6"/>
        <v>62</v>
      </c>
      <c r="U78">
        <f t="shared" si="7"/>
        <v>63</v>
      </c>
      <c r="V78">
        <f t="shared" si="7"/>
        <v>64</v>
      </c>
      <c r="W78">
        <f t="shared" si="7"/>
        <v>65</v>
      </c>
      <c r="X78">
        <f t="shared" si="7"/>
        <v>66</v>
      </c>
      <c r="Y78">
        <f t="shared" si="7"/>
        <v>67</v>
      </c>
      <c r="Z78">
        <f t="shared" si="7"/>
        <v>68</v>
      </c>
      <c r="AA78">
        <f t="shared" si="7"/>
        <v>69</v>
      </c>
      <c r="AB78">
        <f t="shared" si="7"/>
        <v>70</v>
      </c>
    </row>
    <row r="79" spans="1:55" x14ac:dyDescent="0.3">
      <c r="B79" s="1">
        <v>3</v>
      </c>
      <c r="E79">
        <f>AgeAtEntry</f>
        <v>46</v>
      </c>
      <c r="F79">
        <f t="shared" si="6"/>
        <v>47</v>
      </c>
      <c r="G79">
        <f t="shared" si="6"/>
        <v>48</v>
      </c>
      <c r="H79">
        <f t="shared" si="6"/>
        <v>49</v>
      </c>
      <c r="I79">
        <f t="shared" si="6"/>
        <v>50</v>
      </c>
      <c r="J79">
        <f t="shared" si="6"/>
        <v>51</v>
      </c>
      <c r="K79">
        <f t="shared" si="6"/>
        <v>52</v>
      </c>
      <c r="L79">
        <f t="shared" si="6"/>
        <v>53</v>
      </c>
      <c r="M79">
        <f t="shared" si="6"/>
        <v>54</v>
      </c>
      <c r="N79">
        <f t="shared" si="6"/>
        <v>55</v>
      </c>
      <c r="O79">
        <f t="shared" si="6"/>
        <v>56</v>
      </c>
      <c r="P79">
        <f t="shared" si="6"/>
        <v>57</v>
      </c>
      <c r="Q79">
        <f t="shared" si="6"/>
        <v>58</v>
      </c>
      <c r="R79">
        <f t="shared" si="6"/>
        <v>59</v>
      </c>
      <c r="S79">
        <f t="shared" si="6"/>
        <v>60</v>
      </c>
      <c r="T79">
        <f t="shared" si="6"/>
        <v>61</v>
      </c>
      <c r="U79">
        <f t="shared" si="7"/>
        <v>62</v>
      </c>
      <c r="V79">
        <f t="shared" si="7"/>
        <v>63</v>
      </c>
      <c r="W79">
        <f t="shared" si="7"/>
        <v>64</v>
      </c>
      <c r="X79">
        <f t="shared" si="7"/>
        <v>65</v>
      </c>
      <c r="Y79">
        <f t="shared" si="7"/>
        <v>66</v>
      </c>
      <c r="Z79">
        <f t="shared" si="7"/>
        <v>67</v>
      </c>
      <c r="AA79">
        <f t="shared" si="7"/>
        <v>68</v>
      </c>
      <c r="AB79">
        <f t="shared" si="7"/>
        <v>69</v>
      </c>
    </row>
    <row r="80" spans="1:55" x14ac:dyDescent="0.3">
      <c r="B80" s="1">
        <v>4</v>
      </c>
      <c r="F80">
        <f>AgeAtEntry</f>
        <v>46</v>
      </c>
      <c r="G80">
        <f t="shared" si="6"/>
        <v>47</v>
      </c>
      <c r="H80">
        <f t="shared" si="6"/>
        <v>48</v>
      </c>
      <c r="I80">
        <f t="shared" si="6"/>
        <v>49</v>
      </c>
      <c r="J80">
        <f t="shared" si="6"/>
        <v>50</v>
      </c>
      <c r="K80">
        <f t="shared" si="6"/>
        <v>51</v>
      </c>
      <c r="L80">
        <f t="shared" si="6"/>
        <v>52</v>
      </c>
      <c r="M80">
        <f t="shared" si="6"/>
        <v>53</v>
      </c>
      <c r="N80">
        <f t="shared" si="6"/>
        <v>54</v>
      </c>
      <c r="O80">
        <f t="shared" si="6"/>
        <v>55</v>
      </c>
      <c r="P80">
        <f t="shared" si="6"/>
        <v>56</v>
      </c>
      <c r="Q80">
        <f t="shared" si="6"/>
        <v>57</v>
      </c>
      <c r="R80">
        <f t="shared" si="6"/>
        <v>58</v>
      </c>
      <c r="S80">
        <f t="shared" si="6"/>
        <v>59</v>
      </c>
      <c r="T80">
        <f t="shared" si="6"/>
        <v>60</v>
      </c>
      <c r="U80">
        <f t="shared" si="7"/>
        <v>61</v>
      </c>
      <c r="V80">
        <f t="shared" si="7"/>
        <v>62</v>
      </c>
      <c r="W80">
        <f t="shared" si="7"/>
        <v>63</v>
      </c>
      <c r="X80">
        <f t="shared" si="7"/>
        <v>64</v>
      </c>
      <c r="Y80">
        <f t="shared" si="7"/>
        <v>65</v>
      </c>
      <c r="Z80">
        <f t="shared" si="7"/>
        <v>66</v>
      </c>
      <c r="AA80">
        <f t="shared" si="7"/>
        <v>67</v>
      </c>
      <c r="AB80">
        <f t="shared" si="7"/>
        <v>68</v>
      </c>
    </row>
    <row r="81" spans="2:28" x14ac:dyDescent="0.3">
      <c r="B81" s="1">
        <v>5</v>
      </c>
      <c r="G81">
        <f>AgeAtEntry</f>
        <v>46</v>
      </c>
      <c r="H81">
        <f t="shared" si="6"/>
        <v>47</v>
      </c>
      <c r="I81">
        <f t="shared" si="6"/>
        <v>48</v>
      </c>
      <c r="J81">
        <f t="shared" si="6"/>
        <v>49</v>
      </c>
      <c r="K81">
        <f t="shared" si="6"/>
        <v>50</v>
      </c>
      <c r="L81">
        <f t="shared" si="6"/>
        <v>51</v>
      </c>
      <c r="M81">
        <f t="shared" si="6"/>
        <v>52</v>
      </c>
      <c r="N81">
        <f t="shared" si="6"/>
        <v>53</v>
      </c>
      <c r="O81">
        <f t="shared" si="6"/>
        <v>54</v>
      </c>
      <c r="P81">
        <f t="shared" si="6"/>
        <v>55</v>
      </c>
      <c r="Q81">
        <f t="shared" si="6"/>
        <v>56</v>
      </c>
      <c r="R81">
        <f t="shared" si="6"/>
        <v>57</v>
      </c>
      <c r="S81">
        <f t="shared" si="6"/>
        <v>58</v>
      </c>
      <c r="T81">
        <f t="shared" si="6"/>
        <v>59</v>
      </c>
      <c r="U81">
        <f t="shared" si="7"/>
        <v>60</v>
      </c>
      <c r="V81">
        <f t="shared" si="7"/>
        <v>61</v>
      </c>
      <c r="W81">
        <f t="shared" si="7"/>
        <v>62</v>
      </c>
      <c r="X81">
        <f t="shared" si="7"/>
        <v>63</v>
      </c>
      <c r="Y81">
        <f t="shared" si="7"/>
        <v>64</v>
      </c>
      <c r="Z81">
        <f t="shared" si="7"/>
        <v>65</v>
      </c>
      <c r="AA81">
        <f t="shared" si="7"/>
        <v>66</v>
      </c>
      <c r="AB81">
        <f t="shared" si="7"/>
        <v>67</v>
      </c>
    </row>
    <row r="82" spans="2:28" x14ac:dyDescent="0.3">
      <c r="B82" s="1">
        <v>6</v>
      </c>
      <c r="H82">
        <f>AgeAtEntry</f>
        <v>46</v>
      </c>
      <c r="I82">
        <f t="shared" si="6"/>
        <v>47</v>
      </c>
      <c r="J82">
        <f t="shared" si="6"/>
        <v>48</v>
      </c>
      <c r="K82">
        <f t="shared" si="6"/>
        <v>49</v>
      </c>
      <c r="L82">
        <f t="shared" si="6"/>
        <v>50</v>
      </c>
      <c r="M82">
        <f t="shared" si="6"/>
        <v>51</v>
      </c>
      <c r="N82">
        <f t="shared" si="6"/>
        <v>52</v>
      </c>
      <c r="O82">
        <f t="shared" si="6"/>
        <v>53</v>
      </c>
      <c r="P82">
        <f t="shared" si="6"/>
        <v>54</v>
      </c>
      <c r="Q82">
        <f t="shared" si="6"/>
        <v>55</v>
      </c>
      <c r="R82">
        <f t="shared" si="6"/>
        <v>56</v>
      </c>
      <c r="S82">
        <f t="shared" si="6"/>
        <v>57</v>
      </c>
      <c r="T82">
        <f t="shared" si="6"/>
        <v>58</v>
      </c>
      <c r="U82">
        <f t="shared" si="7"/>
        <v>59</v>
      </c>
      <c r="V82">
        <f t="shared" si="7"/>
        <v>60</v>
      </c>
      <c r="W82">
        <f t="shared" si="7"/>
        <v>61</v>
      </c>
      <c r="X82">
        <f t="shared" si="7"/>
        <v>62</v>
      </c>
      <c r="Y82">
        <f t="shared" si="7"/>
        <v>63</v>
      </c>
      <c r="Z82">
        <f t="shared" si="7"/>
        <v>64</v>
      </c>
      <c r="AA82">
        <f t="shared" si="7"/>
        <v>65</v>
      </c>
      <c r="AB82">
        <f t="shared" si="7"/>
        <v>66</v>
      </c>
    </row>
    <row r="83" spans="2:28" x14ac:dyDescent="0.3">
      <c r="B83" s="1">
        <v>7</v>
      </c>
      <c r="I83">
        <f>AgeAtEntry</f>
        <v>46</v>
      </c>
      <c r="J83">
        <f t="shared" si="6"/>
        <v>47</v>
      </c>
      <c r="K83">
        <f t="shared" si="6"/>
        <v>48</v>
      </c>
      <c r="L83">
        <f t="shared" si="6"/>
        <v>49</v>
      </c>
      <c r="M83">
        <f t="shared" si="6"/>
        <v>50</v>
      </c>
      <c r="N83">
        <f t="shared" si="6"/>
        <v>51</v>
      </c>
      <c r="O83">
        <f t="shared" si="6"/>
        <v>52</v>
      </c>
      <c r="P83">
        <f t="shared" si="6"/>
        <v>53</v>
      </c>
      <c r="Q83">
        <f t="shared" si="6"/>
        <v>54</v>
      </c>
      <c r="R83">
        <f t="shared" si="6"/>
        <v>55</v>
      </c>
      <c r="S83">
        <f t="shared" si="6"/>
        <v>56</v>
      </c>
      <c r="T83">
        <f t="shared" si="6"/>
        <v>57</v>
      </c>
      <c r="U83">
        <f t="shared" si="7"/>
        <v>58</v>
      </c>
      <c r="V83">
        <f t="shared" si="7"/>
        <v>59</v>
      </c>
      <c r="W83">
        <f t="shared" si="7"/>
        <v>60</v>
      </c>
      <c r="X83">
        <f t="shared" si="7"/>
        <v>61</v>
      </c>
      <c r="Y83">
        <f t="shared" si="7"/>
        <v>62</v>
      </c>
      <c r="Z83">
        <f t="shared" si="7"/>
        <v>63</v>
      </c>
      <c r="AA83">
        <f t="shared" si="7"/>
        <v>64</v>
      </c>
      <c r="AB83">
        <f t="shared" si="7"/>
        <v>65</v>
      </c>
    </row>
    <row r="84" spans="2:28" x14ac:dyDescent="0.3">
      <c r="B84" s="1">
        <v>8</v>
      </c>
      <c r="J84">
        <f>AgeAtEntry</f>
        <v>46</v>
      </c>
      <c r="K84">
        <f t="shared" si="6"/>
        <v>47</v>
      </c>
      <c r="L84">
        <f t="shared" si="6"/>
        <v>48</v>
      </c>
      <c r="M84">
        <f t="shared" si="6"/>
        <v>49</v>
      </c>
      <c r="N84">
        <f t="shared" si="6"/>
        <v>50</v>
      </c>
      <c r="O84">
        <f t="shared" si="6"/>
        <v>51</v>
      </c>
      <c r="P84">
        <f t="shared" si="6"/>
        <v>52</v>
      </c>
      <c r="Q84">
        <f t="shared" si="6"/>
        <v>53</v>
      </c>
      <c r="R84">
        <f t="shared" si="6"/>
        <v>54</v>
      </c>
      <c r="S84">
        <f t="shared" si="6"/>
        <v>55</v>
      </c>
      <c r="T84">
        <f t="shared" si="6"/>
        <v>56</v>
      </c>
      <c r="U84">
        <f t="shared" si="7"/>
        <v>57</v>
      </c>
      <c r="V84">
        <f t="shared" si="7"/>
        <v>58</v>
      </c>
      <c r="W84">
        <f t="shared" si="7"/>
        <v>59</v>
      </c>
      <c r="X84">
        <f t="shared" si="7"/>
        <v>60</v>
      </c>
      <c r="Y84">
        <f t="shared" si="7"/>
        <v>61</v>
      </c>
      <c r="Z84">
        <f t="shared" si="7"/>
        <v>62</v>
      </c>
      <c r="AA84">
        <f t="shared" si="7"/>
        <v>63</v>
      </c>
      <c r="AB84">
        <f t="shared" si="7"/>
        <v>64</v>
      </c>
    </row>
    <row r="85" spans="2:28" x14ac:dyDescent="0.3">
      <c r="B85" s="1">
        <v>9</v>
      </c>
      <c r="K85">
        <f>AgeAtEntry</f>
        <v>46</v>
      </c>
      <c r="L85">
        <f t="shared" si="6"/>
        <v>47</v>
      </c>
      <c r="M85">
        <f t="shared" si="6"/>
        <v>48</v>
      </c>
      <c r="N85">
        <f t="shared" si="6"/>
        <v>49</v>
      </c>
      <c r="O85">
        <f t="shared" si="6"/>
        <v>50</v>
      </c>
      <c r="P85">
        <f t="shared" si="6"/>
        <v>51</v>
      </c>
      <c r="Q85">
        <f t="shared" si="6"/>
        <v>52</v>
      </c>
      <c r="R85">
        <f t="shared" si="6"/>
        <v>53</v>
      </c>
      <c r="S85">
        <f t="shared" si="6"/>
        <v>54</v>
      </c>
      <c r="T85">
        <f t="shared" si="6"/>
        <v>55</v>
      </c>
      <c r="U85">
        <f t="shared" si="7"/>
        <v>56</v>
      </c>
      <c r="V85">
        <f t="shared" si="7"/>
        <v>57</v>
      </c>
      <c r="W85">
        <f t="shared" si="7"/>
        <v>58</v>
      </c>
      <c r="X85">
        <f t="shared" si="7"/>
        <v>59</v>
      </c>
      <c r="Y85">
        <f t="shared" si="7"/>
        <v>60</v>
      </c>
      <c r="Z85">
        <f t="shared" si="7"/>
        <v>61</v>
      </c>
      <c r="AA85">
        <f t="shared" si="7"/>
        <v>62</v>
      </c>
      <c r="AB85">
        <f t="shared" si="7"/>
        <v>63</v>
      </c>
    </row>
    <row r="86" spans="2:28" x14ac:dyDescent="0.3">
      <c r="B86" s="1">
        <v>10</v>
      </c>
      <c r="L86">
        <f>AgeAtEntry</f>
        <v>46</v>
      </c>
      <c r="M86">
        <f t="shared" si="7"/>
        <v>47</v>
      </c>
      <c r="N86">
        <f t="shared" si="7"/>
        <v>48</v>
      </c>
      <c r="O86">
        <f t="shared" si="7"/>
        <v>49</v>
      </c>
      <c r="P86">
        <f t="shared" si="7"/>
        <v>50</v>
      </c>
      <c r="Q86">
        <f t="shared" si="7"/>
        <v>51</v>
      </c>
      <c r="R86">
        <f t="shared" si="7"/>
        <v>52</v>
      </c>
      <c r="S86">
        <f t="shared" si="7"/>
        <v>53</v>
      </c>
      <c r="T86">
        <f t="shared" si="7"/>
        <v>54</v>
      </c>
      <c r="U86">
        <f t="shared" si="7"/>
        <v>55</v>
      </c>
      <c r="V86">
        <f t="shared" si="7"/>
        <v>56</v>
      </c>
      <c r="W86">
        <f t="shared" si="7"/>
        <v>57</v>
      </c>
      <c r="X86">
        <f t="shared" si="7"/>
        <v>58</v>
      </c>
      <c r="Y86">
        <f t="shared" si="7"/>
        <v>59</v>
      </c>
      <c r="Z86">
        <f t="shared" si="7"/>
        <v>60</v>
      </c>
      <c r="AA86">
        <f t="shared" si="7"/>
        <v>61</v>
      </c>
      <c r="AB86">
        <f t="shared" si="7"/>
        <v>62</v>
      </c>
    </row>
    <row r="87" spans="2:28" x14ac:dyDescent="0.3">
      <c r="B87" s="1">
        <v>11</v>
      </c>
      <c r="M87">
        <f>AgeAtEntry</f>
        <v>46</v>
      </c>
      <c r="N87">
        <f t="shared" si="7"/>
        <v>47</v>
      </c>
      <c r="O87">
        <f t="shared" si="7"/>
        <v>48</v>
      </c>
      <c r="P87">
        <f t="shared" si="7"/>
        <v>49</v>
      </c>
      <c r="Q87">
        <f t="shared" si="7"/>
        <v>50</v>
      </c>
      <c r="R87">
        <f t="shared" si="7"/>
        <v>51</v>
      </c>
      <c r="S87">
        <f t="shared" si="7"/>
        <v>52</v>
      </c>
      <c r="T87">
        <f t="shared" si="7"/>
        <v>53</v>
      </c>
      <c r="U87">
        <f t="shared" si="7"/>
        <v>54</v>
      </c>
      <c r="V87">
        <f t="shared" si="7"/>
        <v>55</v>
      </c>
      <c r="W87">
        <f t="shared" si="7"/>
        <v>56</v>
      </c>
      <c r="X87">
        <f t="shared" si="7"/>
        <v>57</v>
      </c>
      <c r="Y87">
        <f t="shared" si="7"/>
        <v>58</v>
      </c>
      <c r="Z87">
        <f t="shared" si="7"/>
        <v>59</v>
      </c>
      <c r="AA87">
        <f t="shared" si="7"/>
        <v>60</v>
      </c>
      <c r="AB87">
        <f t="shared" si="7"/>
        <v>61</v>
      </c>
    </row>
    <row r="88" spans="2:28" x14ac:dyDescent="0.3">
      <c r="B88" s="1">
        <v>12</v>
      </c>
      <c r="N88">
        <f>AgeAtEntry</f>
        <v>46</v>
      </c>
      <c r="O88">
        <f t="shared" si="7"/>
        <v>47</v>
      </c>
      <c r="P88">
        <f t="shared" si="7"/>
        <v>48</v>
      </c>
      <c r="Q88">
        <f t="shared" si="7"/>
        <v>49</v>
      </c>
      <c r="R88">
        <f t="shared" si="7"/>
        <v>50</v>
      </c>
      <c r="S88">
        <f t="shared" si="7"/>
        <v>51</v>
      </c>
      <c r="T88">
        <f t="shared" si="7"/>
        <v>52</v>
      </c>
      <c r="U88">
        <f t="shared" si="7"/>
        <v>53</v>
      </c>
      <c r="V88">
        <f t="shared" si="7"/>
        <v>54</v>
      </c>
      <c r="W88">
        <f t="shared" si="7"/>
        <v>55</v>
      </c>
      <c r="X88">
        <f t="shared" si="7"/>
        <v>56</v>
      </c>
      <c r="Y88">
        <f t="shared" si="7"/>
        <v>57</v>
      </c>
      <c r="Z88">
        <f t="shared" si="7"/>
        <v>58</v>
      </c>
      <c r="AA88">
        <f t="shared" si="7"/>
        <v>59</v>
      </c>
      <c r="AB88">
        <f t="shared" si="7"/>
        <v>60</v>
      </c>
    </row>
    <row r="89" spans="2:28" x14ac:dyDescent="0.3">
      <c r="B89" s="1">
        <v>13</v>
      </c>
      <c r="O89">
        <f>AgeAtEntry</f>
        <v>46</v>
      </c>
      <c r="P89">
        <f t="shared" si="7"/>
        <v>47</v>
      </c>
      <c r="Q89">
        <f t="shared" si="7"/>
        <v>48</v>
      </c>
      <c r="R89">
        <f t="shared" si="7"/>
        <v>49</v>
      </c>
      <c r="S89">
        <f t="shared" si="7"/>
        <v>50</v>
      </c>
      <c r="T89">
        <f t="shared" si="7"/>
        <v>51</v>
      </c>
      <c r="U89">
        <f t="shared" si="7"/>
        <v>52</v>
      </c>
      <c r="V89">
        <f t="shared" si="7"/>
        <v>53</v>
      </c>
      <c r="W89">
        <f t="shared" si="7"/>
        <v>54</v>
      </c>
      <c r="X89">
        <f t="shared" si="7"/>
        <v>55</v>
      </c>
      <c r="Y89">
        <f t="shared" si="7"/>
        <v>56</v>
      </c>
      <c r="Z89">
        <f t="shared" si="7"/>
        <v>57</v>
      </c>
      <c r="AA89">
        <f t="shared" si="7"/>
        <v>58</v>
      </c>
      <c r="AB89">
        <f t="shared" si="7"/>
        <v>59</v>
      </c>
    </row>
    <row r="90" spans="2:28" x14ac:dyDescent="0.3">
      <c r="B90" s="1">
        <v>14</v>
      </c>
      <c r="P90">
        <f>AgeAtEntry</f>
        <v>46</v>
      </c>
      <c r="Q90">
        <f t="shared" si="7"/>
        <v>47</v>
      </c>
      <c r="R90">
        <f t="shared" si="7"/>
        <v>48</v>
      </c>
      <c r="S90">
        <f t="shared" si="7"/>
        <v>49</v>
      </c>
      <c r="T90">
        <f t="shared" si="7"/>
        <v>50</v>
      </c>
      <c r="U90">
        <f t="shared" si="7"/>
        <v>51</v>
      </c>
      <c r="V90">
        <f t="shared" si="7"/>
        <v>52</v>
      </c>
      <c r="W90">
        <f t="shared" si="7"/>
        <v>53</v>
      </c>
      <c r="X90">
        <f t="shared" si="7"/>
        <v>54</v>
      </c>
      <c r="Y90">
        <f t="shared" si="7"/>
        <v>55</v>
      </c>
      <c r="Z90">
        <f t="shared" si="7"/>
        <v>56</v>
      </c>
      <c r="AA90">
        <f t="shared" si="7"/>
        <v>57</v>
      </c>
      <c r="AB90">
        <f t="shared" si="7"/>
        <v>58</v>
      </c>
    </row>
    <row r="91" spans="2:28" x14ac:dyDescent="0.3">
      <c r="B91" s="1">
        <v>15</v>
      </c>
      <c r="Q91">
        <f>AgeAtEntry</f>
        <v>46</v>
      </c>
      <c r="R91">
        <f t="shared" si="7"/>
        <v>47</v>
      </c>
      <c r="S91">
        <f t="shared" si="7"/>
        <v>48</v>
      </c>
      <c r="T91">
        <f t="shared" si="7"/>
        <v>49</v>
      </c>
      <c r="U91">
        <f t="shared" si="7"/>
        <v>50</v>
      </c>
      <c r="V91">
        <f t="shared" si="7"/>
        <v>51</v>
      </c>
      <c r="W91">
        <f t="shared" si="7"/>
        <v>52</v>
      </c>
      <c r="X91">
        <f t="shared" si="7"/>
        <v>53</v>
      </c>
      <c r="Y91">
        <f t="shared" si="7"/>
        <v>54</v>
      </c>
      <c r="Z91">
        <f t="shared" si="7"/>
        <v>55</v>
      </c>
      <c r="AA91">
        <f t="shared" si="7"/>
        <v>56</v>
      </c>
      <c r="AB91">
        <f t="shared" si="7"/>
        <v>57</v>
      </c>
    </row>
    <row r="92" spans="2:28" x14ac:dyDescent="0.3">
      <c r="B92" s="1">
        <v>16</v>
      </c>
      <c r="R92">
        <f>AgeAtEntry</f>
        <v>46</v>
      </c>
      <c r="S92">
        <f t="shared" si="7"/>
        <v>47</v>
      </c>
      <c r="T92">
        <f t="shared" si="7"/>
        <v>48</v>
      </c>
      <c r="U92">
        <f t="shared" si="7"/>
        <v>49</v>
      </c>
      <c r="V92">
        <f t="shared" si="7"/>
        <v>50</v>
      </c>
      <c r="W92">
        <f t="shared" si="7"/>
        <v>51</v>
      </c>
      <c r="X92">
        <f t="shared" si="7"/>
        <v>52</v>
      </c>
      <c r="Y92">
        <f t="shared" si="7"/>
        <v>53</v>
      </c>
      <c r="Z92">
        <f t="shared" si="7"/>
        <v>54</v>
      </c>
      <c r="AA92">
        <f t="shared" si="7"/>
        <v>55</v>
      </c>
      <c r="AB92">
        <f t="shared" si="7"/>
        <v>56</v>
      </c>
    </row>
    <row r="93" spans="2:28" x14ac:dyDescent="0.3">
      <c r="B93" s="1">
        <v>17</v>
      </c>
      <c r="S93">
        <f>AgeAtEntry</f>
        <v>46</v>
      </c>
      <c r="T93">
        <f t="shared" ref="T93:AB101" si="8">S93+1</f>
        <v>47</v>
      </c>
      <c r="U93">
        <f t="shared" si="8"/>
        <v>48</v>
      </c>
      <c r="V93">
        <f t="shared" si="8"/>
        <v>49</v>
      </c>
      <c r="W93">
        <f t="shared" si="8"/>
        <v>50</v>
      </c>
      <c r="X93">
        <f t="shared" si="8"/>
        <v>51</v>
      </c>
      <c r="Y93">
        <f t="shared" si="8"/>
        <v>52</v>
      </c>
      <c r="Z93">
        <f t="shared" si="8"/>
        <v>53</v>
      </c>
      <c r="AA93">
        <f t="shared" si="8"/>
        <v>54</v>
      </c>
      <c r="AB93">
        <f t="shared" si="8"/>
        <v>55</v>
      </c>
    </row>
    <row r="94" spans="2:28" x14ac:dyDescent="0.3">
      <c r="B94" s="1">
        <v>18</v>
      </c>
      <c r="T94">
        <f>AgeAtEntry</f>
        <v>46</v>
      </c>
      <c r="U94">
        <f t="shared" si="8"/>
        <v>47</v>
      </c>
      <c r="V94">
        <f t="shared" si="8"/>
        <v>48</v>
      </c>
      <c r="W94">
        <f t="shared" si="8"/>
        <v>49</v>
      </c>
      <c r="X94">
        <f t="shared" si="8"/>
        <v>50</v>
      </c>
      <c r="Y94">
        <f t="shared" si="8"/>
        <v>51</v>
      </c>
      <c r="Z94">
        <f t="shared" si="8"/>
        <v>52</v>
      </c>
      <c r="AA94">
        <f t="shared" si="8"/>
        <v>53</v>
      </c>
      <c r="AB94">
        <f t="shared" si="8"/>
        <v>54</v>
      </c>
    </row>
    <row r="95" spans="2:28" x14ac:dyDescent="0.3">
      <c r="B95" s="1">
        <v>19</v>
      </c>
      <c r="U95">
        <f>AgeAtEntry</f>
        <v>46</v>
      </c>
      <c r="V95">
        <f t="shared" si="8"/>
        <v>47</v>
      </c>
      <c r="W95">
        <f t="shared" si="8"/>
        <v>48</v>
      </c>
      <c r="X95">
        <f t="shared" si="8"/>
        <v>49</v>
      </c>
      <c r="Y95">
        <f t="shared" si="8"/>
        <v>50</v>
      </c>
      <c r="Z95">
        <f t="shared" si="8"/>
        <v>51</v>
      </c>
      <c r="AA95">
        <f t="shared" si="8"/>
        <v>52</v>
      </c>
      <c r="AB95">
        <f t="shared" si="8"/>
        <v>53</v>
      </c>
    </row>
    <row r="96" spans="2:28" x14ac:dyDescent="0.3">
      <c r="B96" s="1">
        <v>20</v>
      </c>
      <c r="V96">
        <f>AgeAtEntry</f>
        <v>46</v>
      </c>
      <c r="W96">
        <f t="shared" si="8"/>
        <v>47</v>
      </c>
      <c r="X96">
        <f t="shared" si="8"/>
        <v>48</v>
      </c>
      <c r="Y96">
        <f t="shared" si="8"/>
        <v>49</v>
      </c>
      <c r="Z96">
        <f t="shared" si="8"/>
        <v>50</v>
      </c>
      <c r="AA96">
        <f t="shared" si="8"/>
        <v>51</v>
      </c>
      <c r="AB96">
        <f t="shared" si="8"/>
        <v>52</v>
      </c>
    </row>
    <row r="97" spans="1:57" x14ac:dyDescent="0.3">
      <c r="B97" s="1">
        <v>21</v>
      </c>
      <c r="W97">
        <f>AgeAtEntry</f>
        <v>46</v>
      </c>
      <c r="X97">
        <f t="shared" si="8"/>
        <v>47</v>
      </c>
      <c r="Y97">
        <f t="shared" si="8"/>
        <v>48</v>
      </c>
      <c r="Z97">
        <f t="shared" si="8"/>
        <v>49</v>
      </c>
      <c r="AA97">
        <f t="shared" si="8"/>
        <v>50</v>
      </c>
      <c r="AB97">
        <f t="shared" si="8"/>
        <v>51</v>
      </c>
    </row>
    <row r="98" spans="1:57" x14ac:dyDescent="0.3">
      <c r="B98" s="1">
        <v>22</v>
      </c>
      <c r="X98">
        <f>AgeAtEntry</f>
        <v>46</v>
      </c>
      <c r="Y98">
        <f t="shared" si="8"/>
        <v>47</v>
      </c>
      <c r="Z98">
        <f t="shared" si="8"/>
        <v>48</v>
      </c>
      <c r="AA98">
        <f t="shared" si="8"/>
        <v>49</v>
      </c>
      <c r="AB98">
        <f t="shared" si="8"/>
        <v>50</v>
      </c>
    </row>
    <row r="99" spans="1:57" x14ac:dyDescent="0.3">
      <c r="B99" s="1">
        <v>23</v>
      </c>
      <c r="Y99">
        <f>AgeAtEntry</f>
        <v>46</v>
      </c>
      <c r="Z99">
        <f t="shared" si="8"/>
        <v>47</v>
      </c>
      <c r="AA99">
        <f t="shared" si="8"/>
        <v>48</v>
      </c>
      <c r="AB99">
        <f t="shared" si="8"/>
        <v>49</v>
      </c>
    </row>
    <row r="100" spans="1:57" x14ac:dyDescent="0.3">
      <c r="B100" s="1">
        <v>24</v>
      </c>
      <c r="Z100">
        <f>AgeAtEntry</f>
        <v>46</v>
      </c>
      <c r="AA100">
        <f t="shared" si="8"/>
        <v>47</v>
      </c>
      <c r="AB100">
        <f t="shared" si="8"/>
        <v>48</v>
      </c>
    </row>
    <row r="101" spans="1:57" x14ac:dyDescent="0.3">
      <c r="B101" s="1">
        <v>25</v>
      </c>
      <c r="AA101">
        <f>AgeAtEntry</f>
        <v>46</v>
      </c>
      <c r="AB101">
        <f t="shared" si="8"/>
        <v>47</v>
      </c>
    </row>
    <row r="102" spans="1:57" x14ac:dyDescent="0.3">
      <c r="B102" s="34" t="s">
        <v>140</v>
      </c>
      <c r="C102" s="154">
        <f t="shared" ref="C102:AB102" si="9">SUMPRODUCT(C77:C101,C43:C67)/C68</f>
        <v>46</v>
      </c>
      <c r="D102" s="154">
        <f t="shared" si="9"/>
        <v>47</v>
      </c>
      <c r="E102" s="154">
        <f t="shared" si="9"/>
        <v>48</v>
      </c>
      <c r="F102" s="154">
        <f t="shared" si="9"/>
        <v>49</v>
      </c>
      <c r="G102" s="154">
        <f t="shared" si="9"/>
        <v>50</v>
      </c>
      <c r="H102" s="154">
        <f t="shared" si="9"/>
        <v>51</v>
      </c>
      <c r="I102" s="154">
        <f t="shared" si="9"/>
        <v>52</v>
      </c>
      <c r="J102" s="154">
        <f t="shared" si="9"/>
        <v>53</v>
      </c>
      <c r="K102" s="154">
        <f t="shared" si="9"/>
        <v>54</v>
      </c>
      <c r="L102" s="154">
        <f t="shared" si="9"/>
        <v>55</v>
      </c>
      <c r="M102" s="154">
        <f t="shared" si="9"/>
        <v>56</v>
      </c>
      <c r="N102" s="154">
        <f t="shared" si="9"/>
        <v>57</v>
      </c>
      <c r="O102" s="154">
        <f t="shared" si="9"/>
        <v>58</v>
      </c>
      <c r="P102" s="154">
        <f t="shared" si="9"/>
        <v>59</v>
      </c>
      <c r="Q102" s="154">
        <f t="shared" si="9"/>
        <v>60</v>
      </c>
      <c r="R102" s="154">
        <f t="shared" si="9"/>
        <v>61</v>
      </c>
      <c r="S102" s="154">
        <f t="shared" si="9"/>
        <v>62</v>
      </c>
      <c r="T102" s="154">
        <f t="shared" si="9"/>
        <v>63</v>
      </c>
      <c r="U102" s="154">
        <f t="shared" si="9"/>
        <v>64</v>
      </c>
      <c r="V102" s="154">
        <f t="shared" si="9"/>
        <v>65</v>
      </c>
      <c r="W102" s="154">
        <f t="shared" si="9"/>
        <v>66</v>
      </c>
      <c r="X102" s="154">
        <f t="shared" si="9"/>
        <v>67</v>
      </c>
      <c r="Y102" s="154">
        <f t="shared" si="9"/>
        <v>68</v>
      </c>
      <c r="Z102" s="154">
        <f t="shared" si="9"/>
        <v>69</v>
      </c>
      <c r="AA102" s="154">
        <f t="shared" si="9"/>
        <v>70</v>
      </c>
      <c r="AB102" s="154">
        <f t="shared" si="9"/>
        <v>71</v>
      </c>
      <c r="AC102" s="154"/>
    </row>
    <row r="105" spans="1:57" s="14" customFormat="1" x14ac:dyDescent="0.3">
      <c r="A105" s="13" t="s">
        <v>64</v>
      </c>
      <c r="D105" s="14" t="s">
        <v>134</v>
      </c>
      <c r="AE105" s="13" t="s">
        <v>403</v>
      </c>
    </row>
    <row r="106" spans="1:57" x14ac:dyDescent="0.3">
      <c r="A106" s="10" t="s">
        <v>17</v>
      </c>
      <c r="B106" s="10">
        <f>'User data'!$D$14</f>
        <v>30</v>
      </c>
    </row>
    <row r="107" spans="1:57" x14ac:dyDescent="0.3">
      <c r="C107" s="1" t="s">
        <v>13</v>
      </c>
      <c r="AF107" s="1" t="s">
        <v>13</v>
      </c>
    </row>
    <row r="108" spans="1:57" x14ac:dyDescent="0.3">
      <c r="C108" s="1">
        <v>0</v>
      </c>
      <c r="D108" s="1">
        <v>1</v>
      </c>
      <c r="E108" s="1">
        <v>2</v>
      </c>
      <c r="F108" s="1">
        <v>3</v>
      </c>
      <c r="G108" s="1">
        <v>4</v>
      </c>
      <c r="H108" s="1">
        <v>5</v>
      </c>
      <c r="I108" s="1">
        <v>6</v>
      </c>
      <c r="J108" s="1">
        <v>7</v>
      </c>
      <c r="K108" s="1">
        <v>8</v>
      </c>
      <c r="L108" s="1">
        <v>9</v>
      </c>
      <c r="M108" s="1">
        <v>10</v>
      </c>
      <c r="N108" s="1">
        <v>11</v>
      </c>
      <c r="O108" s="1">
        <v>12</v>
      </c>
      <c r="P108" s="1">
        <v>13</v>
      </c>
      <c r="Q108" s="1">
        <v>14</v>
      </c>
      <c r="R108" s="1">
        <v>15</v>
      </c>
      <c r="S108" s="1">
        <v>16</v>
      </c>
      <c r="T108" s="1">
        <v>17</v>
      </c>
      <c r="U108" s="1">
        <v>18</v>
      </c>
      <c r="V108" s="1">
        <v>19</v>
      </c>
      <c r="W108" s="1">
        <v>20</v>
      </c>
      <c r="X108" s="1">
        <v>21</v>
      </c>
      <c r="Y108" s="1">
        <v>22</v>
      </c>
      <c r="Z108" s="1">
        <v>23</v>
      </c>
      <c r="AA108" s="1">
        <v>24</v>
      </c>
      <c r="AB108" s="1">
        <v>25</v>
      </c>
      <c r="AC108" s="1"/>
      <c r="AF108" s="1">
        <v>0</v>
      </c>
      <c r="AG108" s="1">
        <v>1</v>
      </c>
      <c r="AH108" s="1">
        <v>2</v>
      </c>
      <c r="AI108" s="1">
        <v>3</v>
      </c>
      <c r="AJ108" s="1">
        <v>4</v>
      </c>
      <c r="AK108" s="1">
        <v>5</v>
      </c>
      <c r="AL108" s="1">
        <v>6</v>
      </c>
      <c r="AM108" s="1">
        <v>7</v>
      </c>
      <c r="AN108" s="1">
        <v>8</v>
      </c>
      <c r="AO108" s="1">
        <v>9</v>
      </c>
      <c r="AP108" s="1">
        <v>10</v>
      </c>
      <c r="AQ108" s="1">
        <v>11</v>
      </c>
      <c r="AR108" s="1">
        <v>12</v>
      </c>
      <c r="AS108" s="1">
        <v>13</v>
      </c>
      <c r="AT108" s="1">
        <v>14</v>
      </c>
      <c r="AU108" s="1">
        <v>15</v>
      </c>
      <c r="AV108" s="1">
        <v>16</v>
      </c>
      <c r="AW108" s="1">
        <v>17</v>
      </c>
      <c r="AX108" s="1">
        <v>18</v>
      </c>
      <c r="AY108" s="1">
        <v>19</v>
      </c>
      <c r="AZ108" s="1">
        <v>20</v>
      </c>
      <c r="BA108" s="1">
        <v>21</v>
      </c>
      <c r="BB108" s="1">
        <v>22</v>
      </c>
      <c r="BC108" s="1">
        <v>23</v>
      </c>
      <c r="BD108" s="1">
        <v>24</v>
      </c>
      <c r="BE108" s="1">
        <v>25</v>
      </c>
    </row>
    <row r="109" spans="1:57" x14ac:dyDescent="0.3">
      <c r="A109" s="1" t="s">
        <v>12</v>
      </c>
      <c r="B109" s="1">
        <v>1</v>
      </c>
      <c r="C109" s="52">
        <f>'Calcs Women No Intervention'!C109</f>
        <v>30</v>
      </c>
      <c r="D109" s="200">
        <f>'Calcs Women No Intervention'!D109-VLOOKUP('Calcs Women Intervention'!D$108-'Calcs Women Intervention'!$B109+1,BMIRed,$A$4,FALSE)</f>
        <v>28.175000000000001</v>
      </c>
      <c r="E109" s="200">
        <f>'Calcs Women No Intervention'!E109-VLOOKUP('Calcs Women Intervention'!E$108-'Calcs Women Intervention'!$B109+1,BMIRed,$A$4,FALSE)</f>
        <v>28.35</v>
      </c>
      <c r="F109" s="200">
        <f>'Calcs Women No Intervention'!F109-VLOOKUP('Calcs Women Intervention'!F$108-'Calcs Women Intervention'!$B109+1,BMIRed,$A$4,FALSE)</f>
        <v>28.706818181818186</v>
      </c>
      <c r="G109" s="200">
        <f>'Calcs Women No Intervention'!G109-VLOOKUP('Calcs Women Intervention'!G$108-'Calcs Women Intervention'!$B109+1,BMIRed,$A$4,FALSE)</f>
        <v>29.063636363636366</v>
      </c>
      <c r="H109" s="200">
        <f>'Calcs Women No Intervention'!H109-VLOOKUP('Calcs Women Intervention'!H$108-'Calcs Women Intervention'!$B109+1,BMIRed,$A$4,FALSE)</f>
        <v>29.42045454545455</v>
      </c>
      <c r="I109" s="200">
        <f>'Calcs Women No Intervention'!I109-VLOOKUP('Calcs Women Intervention'!I$108-'Calcs Women Intervention'!$B109+1,BMIRed,$A$4,FALSE)</f>
        <v>29.777272727272731</v>
      </c>
      <c r="J109" s="200">
        <f>'Calcs Women No Intervention'!J109-VLOOKUP('Calcs Women Intervention'!J$108-'Calcs Women Intervention'!$B109+1,BMIRed,$A$4,FALSE)</f>
        <v>30.134090909090915</v>
      </c>
      <c r="K109" s="200">
        <f>'Calcs Women No Intervention'!K109-VLOOKUP('Calcs Women Intervention'!K$108-'Calcs Women Intervention'!$B109+1,BMIRed,$A$4,FALSE)</f>
        <v>30.490909090909096</v>
      </c>
      <c r="L109" s="200">
        <f>'Calcs Women No Intervention'!L109-VLOOKUP('Calcs Women Intervention'!L$108-'Calcs Women Intervention'!$B109+1,BMIRed,$A$4,FALSE)</f>
        <v>30.84772727272728</v>
      </c>
      <c r="M109" s="200">
        <f>'Calcs Women No Intervention'!M109-VLOOKUP('Calcs Women Intervention'!M$108-'Calcs Women Intervention'!$B109+1,BMIRed,$A$4,FALSE)</f>
        <v>31.20454545454546</v>
      </c>
      <c r="N109" s="200">
        <f>'Calcs Women No Intervention'!N109-VLOOKUP('Calcs Women Intervention'!N$108-'Calcs Women Intervention'!$B109+1,BMIRed,$A$4,FALSE)</f>
        <v>31.561363636363645</v>
      </c>
      <c r="O109" s="200">
        <f>'Calcs Women No Intervention'!O109-VLOOKUP('Calcs Women Intervention'!O$108-'Calcs Women Intervention'!$B109+1,BMIRed,$A$4,FALSE)</f>
        <v>31.918181818181829</v>
      </c>
      <c r="P109" s="200">
        <f>'Calcs Women No Intervention'!P109-VLOOKUP('Calcs Women Intervention'!P$108-'Calcs Women Intervention'!$B109+1,BMIRed,$A$4,FALSE)</f>
        <v>32.275000000000006</v>
      </c>
      <c r="Q109" s="200">
        <f>'Calcs Women No Intervention'!Q109-VLOOKUP('Calcs Women Intervention'!Q$108-'Calcs Women Intervention'!$B109+1,BMIRed,$A$4,FALSE)</f>
        <v>32.450000000000003</v>
      </c>
      <c r="R109" s="200">
        <f>'Calcs Women No Intervention'!R109-VLOOKUP('Calcs Women Intervention'!R$108-'Calcs Women Intervention'!$B109+1,BMIRed,$A$4,FALSE)</f>
        <v>32.625</v>
      </c>
      <c r="S109" s="200">
        <f>'Calcs Women No Intervention'!S109-VLOOKUP('Calcs Women Intervention'!S$108-'Calcs Women Intervention'!$B109+1,BMIRed,$A$4,FALSE)</f>
        <v>32.799999999999997</v>
      </c>
      <c r="T109" s="200">
        <f>'Calcs Women No Intervention'!T109-VLOOKUP('Calcs Women Intervention'!T$108-'Calcs Women Intervention'!$B109+1,BMIRed,$A$4,FALSE)</f>
        <v>32.974999999999994</v>
      </c>
      <c r="U109" s="200">
        <f>'Calcs Women No Intervention'!U109-VLOOKUP('Calcs Women Intervention'!U$108-'Calcs Women Intervention'!$B109+1,BMIRed,$A$4,FALSE)</f>
        <v>33.149999999999991</v>
      </c>
      <c r="V109" s="200">
        <f>'Calcs Women No Intervention'!V109-VLOOKUP('Calcs Women Intervention'!V$108-'Calcs Women Intervention'!$B109+1,BMIRed,$A$4,FALSE)</f>
        <v>33.324999999999989</v>
      </c>
      <c r="W109" s="200">
        <f>'Calcs Women No Intervention'!W109-VLOOKUP('Calcs Women Intervention'!W$108-'Calcs Women Intervention'!$B109+1,BMIRed,$A$4,FALSE)</f>
        <v>33.499999999999986</v>
      </c>
      <c r="X109" s="200">
        <f>'Calcs Women No Intervention'!X109-VLOOKUP('Calcs Women Intervention'!X$108-'Calcs Women Intervention'!$B109+1,BMIRed,$A$4,FALSE)</f>
        <v>33.666249999999984</v>
      </c>
      <c r="Y109" s="200">
        <f>'Calcs Women No Intervention'!Y109-VLOOKUP('Calcs Women Intervention'!Y$108-'Calcs Women Intervention'!$B109+1,BMIRed,$A$4,FALSE)</f>
        <v>33.823749999999983</v>
      </c>
      <c r="Z109" s="200">
        <f>'Calcs Women No Intervention'!Z109-VLOOKUP('Calcs Women Intervention'!Z$108-'Calcs Women Intervention'!$B109+1,BMIRed,$A$4,FALSE)</f>
        <v>33.972499999999982</v>
      </c>
      <c r="AA109" s="200">
        <f>'Calcs Women No Intervention'!AA109-VLOOKUP('Calcs Women Intervention'!AA$108-'Calcs Women Intervention'!$B109+1,BMIRed,$A$4,FALSE)</f>
        <v>34.112499999999983</v>
      </c>
      <c r="AB109" s="200">
        <f>'Calcs Women No Intervention'!AB109-VLOOKUP('Calcs Women Intervention'!AB$108-'Calcs Women Intervention'!$B109+1,BMIRed,$A$4,FALSE)</f>
        <v>34.243749999999984</v>
      </c>
      <c r="AC109" s="52"/>
      <c r="AE109" s="1">
        <v>1</v>
      </c>
      <c r="AF109" s="52">
        <f t="shared" ref="AF109:BE121" si="10">AVERAGE(C109:D109)</f>
        <v>29.087499999999999</v>
      </c>
      <c r="AG109" s="52">
        <f t="shared" si="10"/>
        <v>28.262500000000003</v>
      </c>
      <c r="AH109" s="52">
        <f t="shared" si="10"/>
        <v>28.528409090909093</v>
      </c>
      <c r="AI109" s="52">
        <f t="shared" si="10"/>
        <v>28.885227272727278</v>
      </c>
      <c r="AJ109" s="52">
        <f t="shared" si="10"/>
        <v>29.242045454545458</v>
      </c>
      <c r="AK109" s="52">
        <f t="shared" si="10"/>
        <v>29.598863636363639</v>
      </c>
      <c r="AL109" s="52">
        <f t="shared" si="10"/>
        <v>29.955681818181823</v>
      </c>
      <c r="AM109" s="52">
        <f t="shared" si="10"/>
        <v>30.312500000000007</v>
      </c>
      <c r="AN109" s="52">
        <f t="shared" si="10"/>
        <v>30.669318181818188</v>
      </c>
      <c r="AO109" s="52">
        <f t="shared" si="10"/>
        <v>31.026136363636368</v>
      </c>
      <c r="AP109" s="52">
        <f t="shared" si="10"/>
        <v>31.382954545454552</v>
      </c>
      <c r="AQ109" s="52">
        <f t="shared" si="10"/>
        <v>31.739772727272737</v>
      </c>
      <c r="AR109" s="52">
        <f t="shared" si="10"/>
        <v>32.096590909090921</v>
      </c>
      <c r="AS109" s="52">
        <f t="shared" si="10"/>
        <v>32.362500000000004</v>
      </c>
      <c r="AT109" s="52">
        <f t="shared" si="10"/>
        <v>32.537500000000001</v>
      </c>
      <c r="AU109" s="52">
        <f t="shared" si="10"/>
        <v>32.712499999999999</v>
      </c>
      <c r="AV109" s="52">
        <f t="shared" si="10"/>
        <v>32.887499999999996</v>
      </c>
      <c r="AW109" s="52">
        <f t="shared" si="10"/>
        <v>33.062499999999993</v>
      </c>
      <c r="AX109" s="52">
        <f t="shared" si="10"/>
        <v>33.23749999999999</v>
      </c>
      <c r="AY109" s="52">
        <f t="shared" si="10"/>
        <v>33.412499999999987</v>
      </c>
      <c r="AZ109" s="52">
        <f t="shared" si="10"/>
        <v>33.583124999999981</v>
      </c>
      <c r="BA109" s="52">
        <f t="shared" si="10"/>
        <v>33.744999999999983</v>
      </c>
      <c r="BB109" s="52">
        <f t="shared" si="10"/>
        <v>33.898124999999979</v>
      </c>
      <c r="BC109" s="52">
        <f t="shared" si="10"/>
        <v>34.042499999999983</v>
      </c>
      <c r="BD109" s="52">
        <f t="shared" si="10"/>
        <v>34.17812499999998</v>
      </c>
      <c r="BE109" s="52">
        <f t="shared" si="10"/>
        <v>34.243749999999984</v>
      </c>
    </row>
    <row r="110" spans="1:57" x14ac:dyDescent="0.3">
      <c r="B110" s="1">
        <v>2</v>
      </c>
      <c r="C110" s="52"/>
      <c r="D110" s="52">
        <f>'Calcs Women No Intervention'!D110</f>
        <v>30</v>
      </c>
      <c r="E110" s="200">
        <f>'Calcs Women No Intervention'!E110-VLOOKUP('Calcs Women Intervention'!E$108-'Calcs Women Intervention'!$B110+1,BMIRed,$A$4,FALSE)</f>
        <v>28.175000000000001</v>
      </c>
      <c r="F110" s="200">
        <f>'Calcs Women No Intervention'!F110-VLOOKUP('Calcs Women Intervention'!F$108-'Calcs Women Intervention'!$B110+1,BMIRed,$A$4,FALSE)</f>
        <v>28.35</v>
      </c>
      <c r="G110" s="200">
        <f>'Calcs Women No Intervention'!G110-VLOOKUP('Calcs Women Intervention'!G$108-'Calcs Women Intervention'!$B110+1,BMIRed,$A$4,FALSE)</f>
        <v>28.706818181818186</v>
      </c>
      <c r="H110" s="200">
        <f>'Calcs Women No Intervention'!H110-VLOOKUP('Calcs Women Intervention'!H$108-'Calcs Women Intervention'!$B110+1,BMIRed,$A$4,FALSE)</f>
        <v>29.063636363636366</v>
      </c>
      <c r="I110" s="200">
        <f>'Calcs Women No Intervention'!I110-VLOOKUP('Calcs Women Intervention'!I$108-'Calcs Women Intervention'!$B110+1,BMIRed,$A$4,FALSE)</f>
        <v>29.42045454545455</v>
      </c>
      <c r="J110" s="200">
        <f>'Calcs Women No Intervention'!J110-VLOOKUP('Calcs Women Intervention'!J$108-'Calcs Women Intervention'!$B110+1,BMIRed,$A$4,FALSE)</f>
        <v>29.777272727272731</v>
      </c>
      <c r="K110" s="200">
        <f>'Calcs Women No Intervention'!K110-VLOOKUP('Calcs Women Intervention'!K$108-'Calcs Women Intervention'!$B110+1,BMIRed,$A$4,FALSE)</f>
        <v>30.134090909090915</v>
      </c>
      <c r="L110" s="200">
        <f>'Calcs Women No Intervention'!L110-VLOOKUP('Calcs Women Intervention'!L$108-'Calcs Women Intervention'!$B110+1,BMIRed,$A$4,FALSE)</f>
        <v>30.490909090909096</v>
      </c>
      <c r="M110" s="200">
        <f>'Calcs Women No Intervention'!M110-VLOOKUP('Calcs Women Intervention'!M$108-'Calcs Women Intervention'!$B110+1,BMIRed,$A$4,FALSE)</f>
        <v>30.84772727272728</v>
      </c>
      <c r="N110" s="200">
        <f>'Calcs Women No Intervention'!N110-VLOOKUP('Calcs Women Intervention'!N$108-'Calcs Women Intervention'!$B110+1,BMIRed,$A$4,FALSE)</f>
        <v>31.20454545454546</v>
      </c>
      <c r="O110" s="200">
        <f>'Calcs Women No Intervention'!O110-VLOOKUP('Calcs Women Intervention'!O$108-'Calcs Women Intervention'!$B110+1,BMIRed,$A$4,FALSE)</f>
        <v>31.561363636363645</v>
      </c>
      <c r="P110" s="200">
        <f>'Calcs Women No Intervention'!P110-VLOOKUP('Calcs Women Intervention'!P$108-'Calcs Women Intervention'!$B110+1,BMIRed,$A$4,FALSE)</f>
        <v>31.918181818181829</v>
      </c>
      <c r="Q110" s="200">
        <f>'Calcs Women No Intervention'!Q110-VLOOKUP('Calcs Women Intervention'!Q$108-'Calcs Women Intervention'!$B110+1,BMIRed,$A$4,FALSE)</f>
        <v>32.275000000000006</v>
      </c>
      <c r="R110" s="200">
        <f>'Calcs Women No Intervention'!R110-VLOOKUP('Calcs Women Intervention'!R$108-'Calcs Women Intervention'!$B110+1,BMIRed,$A$4,FALSE)</f>
        <v>32.450000000000003</v>
      </c>
      <c r="S110" s="200">
        <f>'Calcs Women No Intervention'!S110-VLOOKUP('Calcs Women Intervention'!S$108-'Calcs Women Intervention'!$B110+1,BMIRed,$A$4,FALSE)</f>
        <v>32.625</v>
      </c>
      <c r="T110" s="200">
        <f>'Calcs Women No Intervention'!T110-VLOOKUP('Calcs Women Intervention'!T$108-'Calcs Women Intervention'!$B110+1,BMIRed,$A$4,FALSE)</f>
        <v>32.799999999999997</v>
      </c>
      <c r="U110" s="200">
        <f>'Calcs Women No Intervention'!U110-VLOOKUP('Calcs Women Intervention'!U$108-'Calcs Women Intervention'!$B110+1,BMIRed,$A$4,FALSE)</f>
        <v>32.974999999999994</v>
      </c>
      <c r="V110" s="200">
        <f>'Calcs Women No Intervention'!V110-VLOOKUP('Calcs Women Intervention'!V$108-'Calcs Women Intervention'!$B110+1,BMIRed,$A$4,FALSE)</f>
        <v>33.149999999999991</v>
      </c>
      <c r="W110" s="200">
        <f>'Calcs Women No Intervention'!W110-VLOOKUP('Calcs Women Intervention'!W$108-'Calcs Women Intervention'!$B110+1,BMIRed,$A$4,FALSE)</f>
        <v>33.324999999999989</v>
      </c>
      <c r="X110" s="200">
        <f>'Calcs Women No Intervention'!X110-VLOOKUP('Calcs Women Intervention'!X$108-'Calcs Women Intervention'!$B110+1,BMIRed,$A$4,FALSE)</f>
        <v>33.499999999999986</v>
      </c>
      <c r="Y110" s="200">
        <f>'Calcs Women No Intervention'!Y110-VLOOKUP('Calcs Women Intervention'!Y$108-'Calcs Women Intervention'!$B110+1,BMIRed,$A$4,FALSE)</f>
        <v>33.666249999999984</v>
      </c>
      <c r="Z110" s="200">
        <f>'Calcs Women No Intervention'!Z110-VLOOKUP('Calcs Women Intervention'!Z$108-'Calcs Women Intervention'!$B110+1,BMIRed,$A$4,FALSE)</f>
        <v>33.823749999999983</v>
      </c>
      <c r="AA110" s="200">
        <f>'Calcs Women No Intervention'!AA110-VLOOKUP('Calcs Women Intervention'!AA$108-'Calcs Women Intervention'!$B110+1,BMIRed,$A$4,FALSE)</f>
        <v>33.972499999999982</v>
      </c>
      <c r="AB110" s="200">
        <f>'Calcs Women No Intervention'!AB110-VLOOKUP('Calcs Women Intervention'!AB$108-'Calcs Women Intervention'!$B110+1,BMIRed,$A$4,FALSE)</f>
        <v>34.112499999999983</v>
      </c>
      <c r="AC110" s="1"/>
      <c r="AE110" s="1">
        <v>2</v>
      </c>
      <c r="AF110" s="52"/>
      <c r="AG110" s="52">
        <f t="shared" si="10"/>
        <v>29.087499999999999</v>
      </c>
      <c r="AH110" s="52">
        <f t="shared" si="10"/>
        <v>28.262500000000003</v>
      </c>
      <c r="AI110" s="52">
        <f t="shared" si="10"/>
        <v>28.528409090909093</v>
      </c>
      <c r="AJ110" s="52">
        <f t="shared" si="10"/>
        <v>28.885227272727278</v>
      </c>
      <c r="AK110" s="52">
        <f t="shared" si="10"/>
        <v>29.242045454545458</v>
      </c>
      <c r="AL110" s="52">
        <f t="shared" si="10"/>
        <v>29.598863636363639</v>
      </c>
      <c r="AM110" s="52">
        <f t="shared" si="10"/>
        <v>29.955681818181823</v>
      </c>
      <c r="AN110" s="52">
        <f t="shared" si="10"/>
        <v>30.312500000000007</v>
      </c>
      <c r="AO110" s="52">
        <f t="shared" si="10"/>
        <v>30.669318181818188</v>
      </c>
      <c r="AP110" s="52">
        <f t="shared" si="10"/>
        <v>31.026136363636368</v>
      </c>
      <c r="AQ110" s="52">
        <f t="shared" si="10"/>
        <v>31.382954545454552</v>
      </c>
      <c r="AR110" s="52">
        <f t="shared" si="10"/>
        <v>31.739772727272737</v>
      </c>
      <c r="AS110" s="52">
        <f t="shared" si="10"/>
        <v>32.096590909090921</v>
      </c>
      <c r="AT110" s="52">
        <f t="shared" si="10"/>
        <v>32.362500000000004</v>
      </c>
      <c r="AU110" s="52">
        <f t="shared" si="10"/>
        <v>32.537500000000001</v>
      </c>
      <c r="AV110" s="52">
        <f t="shared" si="10"/>
        <v>32.712499999999999</v>
      </c>
      <c r="AW110" s="52">
        <f t="shared" si="10"/>
        <v>32.887499999999996</v>
      </c>
      <c r="AX110" s="52">
        <f t="shared" si="10"/>
        <v>33.062499999999993</v>
      </c>
      <c r="AY110" s="52">
        <f t="shared" si="10"/>
        <v>33.23749999999999</v>
      </c>
      <c r="AZ110" s="52">
        <f t="shared" si="10"/>
        <v>33.412499999999987</v>
      </c>
      <c r="BA110" s="52">
        <f t="shared" si="10"/>
        <v>33.583124999999981</v>
      </c>
      <c r="BB110" s="52">
        <f t="shared" si="10"/>
        <v>33.744999999999983</v>
      </c>
      <c r="BC110" s="52">
        <f t="shared" si="10"/>
        <v>33.898124999999979</v>
      </c>
      <c r="BD110" s="52">
        <f t="shared" si="10"/>
        <v>34.042499999999983</v>
      </c>
      <c r="BE110" s="52">
        <f t="shared" si="10"/>
        <v>34.112499999999983</v>
      </c>
    </row>
    <row r="111" spans="1:57" x14ac:dyDescent="0.3">
      <c r="B111" s="1">
        <v>3</v>
      </c>
      <c r="C111" s="52"/>
      <c r="D111" s="52"/>
      <c r="E111" s="52">
        <f>'Calcs Women No Intervention'!E111</f>
        <v>30</v>
      </c>
      <c r="F111" s="200">
        <f>'Calcs Women No Intervention'!F111-VLOOKUP('Calcs Women Intervention'!F$108-'Calcs Women Intervention'!$B111+1,BMIRed,$A$4,FALSE)</f>
        <v>28.175000000000001</v>
      </c>
      <c r="G111" s="200">
        <f>'Calcs Women No Intervention'!G111-VLOOKUP('Calcs Women Intervention'!G$108-'Calcs Women Intervention'!$B111+1,BMIRed,$A$4,FALSE)</f>
        <v>28.35</v>
      </c>
      <c r="H111" s="200">
        <f>'Calcs Women No Intervention'!H111-VLOOKUP('Calcs Women Intervention'!H$108-'Calcs Women Intervention'!$B111+1,BMIRed,$A$4,FALSE)</f>
        <v>28.706818181818186</v>
      </c>
      <c r="I111" s="200">
        <f>'Calcs Women No Intervention'!I111-VLOOKUP('Calcs Women Intervention'!I$108-'Calcs Women Intervention'!$B111+1,BMIRed,$A$4,FALSE)</f>
        <v>29.063636363636366</v>
      </c>
      <c r="J111" s="200">
        <f>'Calcs Women No Intervention'!J111-VLOOKUP('Calcs Women Intervention'!J$108-'Calcs Women Intervention'!$B111+1,BMIRed,$A$4,FALSE)</f>
        <v>29.42045454545455</v>
      </c>
      <c r="K111" s="200">
        <f>'Calcs Women No Intervention'!K111-VLOOKUP('Calcs Women Intervention'!K$108-'Calcs Women Intervention'!$B111+1,BMIRed,$A$4,FALSE)</f>
        <v>29.777272727272731</v>
      </c>
      <c r="L111" s="200">
        <f>'Calcs Women No Intervention'!L111-VLOOKUP('Calcs Women Intervention'!L$108-'Calcs Women Intervention'!$B111+1,BMIRed,$A$4,FALSE)</f>
        <v>30.134090909090915</v>
      </c>
      <c r="M111" s="200">
        <f>'Calcs Women No Intervention'!M111-VLOOKUP('Calcs Women Intervention'!M$108-'Calcs Women Intervention'!$B111+1,BMIRed,$A$4,FALSE)</f>
        <v>30.490909090909096</v>
      </c>
      <c r="N111" s="200">
        <f>'Calcs Women No Intervention'!N111-VLOOKUP('Calcs Women Intervention'!N$108-'Calcs Women Intervention'!$B111+1,BMIRed,$A$4,FALSE)</f>
        <v>30.84772727272728</v>
      </c>
      <c r="O111" s="200">
        <f>'Calcs Women No Intervention'!O111-VLOOKUP('Calcs Women Intervention'!O$108-'Calcs Women Intervention'!$B111+1,BMIRed,$A$4,FALSE)</f>
        <v>31.20454545454546</v>
      </c>
      <c r="P111" s="200">
        <f>'Calcs Women No Intervention'!P111-VLOOKUP('Calcs Women Intervention'!P$108-'Calcs Women Intervention'!$B111+1,BMIRed,$A$4,FALSE)</f>
        <v>31.561363636363645</v>
      </c>
      <c r="Q111" s="200">
        <f>'Calcs Women No Intervention'!Q111-VLOOKUP('Calcs Women Intervention'!Q$108-'Calcs Women Intervention'!$B111+1,BMIRed,$A$4,FALSE)</f>
        <v>31.918181818181829</v>
      </c>
      <c r="R111" s="200">
        <f>'Calcs Women No Intervention'!R111-VLOOKUP('Calcs Women Intervention'!R$108-'Calcs Women Intervention'!$B111+1,BMIRed,$A$4,FALSE)</f>
        <v>32.275000000000006</v>
      </c>
      <c r="S111" s="200">
        <f>'Calcs Women No Intervention'!S111-VLOOKUP('Calcs Women Intervention'!S$108-'Calcs Women Intervention'!$B111+1,BMIRed,$A$4,FALSE)</f>
        <v>32.450000000000003</v>
      </c>
      <c r="T111" s="200">
        <f>'Calcs Women No Intervention'!T111-VLOOKUP('Calcs Women Intervention'!T$108-'Calcs Women Intervention'!$B111+1,BMIRed,$A$4,FALSE)</f>
        <v>32.625</v>
      </c>
      <c r="U111" s="200">
        <f>'Calcs Women No Intervention'!U111-VLOOKUP('Calcs Women Intervention'!U$108-'Calcs Women Intervention'!$B111+1,BMIRed,$A$4,FALSE)</f>
        <v>32.799999999999997</v>
      </c>
      <c r="V111" s="200">
        <f>'Calcs Women No Intervention'!V111-VLOOKUP('Calcs Women Intervention'!V$108-'Calcs Women Intervention'!$B111+1,BMIRed,$A$4,FALSE)</f>
        <v>32.974999999999994</v>
      </c>
      <c r="W111" s="200">
        <f>'Calcs Women No Intervention'!W111-VLOOKUP('Calcs Women Intervention'!W$108-'Calcs Women Intervention'!$B111+1,BMIRed,$A$4,FALSE)</f>
        <v>33.149999999999991</v>
      </c>
      <c r="X111" s="200">
        <f>'Calcs Women No Intervention'!X111-VLOOKUP('Calcs Women Intervention'!X$108-'Calcs Women Intervention'!$B111+1,BMIRed,$A$4,FALSE)</f>
        <v>33.324999999999989</v>
      </c>
      <c r="Y111" s="200">
        <f>'Calcs Women No Intervention'!Y111-VLOOKUP('Calcs Women Intervention'!Y$108-'Calcs Women Intervention'!$B111+1,BMIRed,$A$4,FALSE)</f>
        <v>33.499999999999986</v>
      </c>
      <c r="Z111" s="200">
        <f>'Calcs Women No Intervention'!Z111-VLOOKUP('Calcs Women Intervention'!Z$108-'Calcs Women Intervention'!$B111+1,BMIRed,$A$4,FALSE)</f>
        <v>33.666249999999984</v>
      </c>
      <c r="AA111" s="200">
        <f>'Calcs Women No Intervention'!AA111-VLOOKUP('Calcs Women Intervention'!AA$108-'Calcs Women Intervention'!$B111+1,BMIRed,$A$4,FALSE)</f>
        <v>33.823749999999983</v>
      </c>
      <c r="AB111" s="200">
        <f>'Calcs Women No Intervention'!AB111-VLOOKUP('Calcs Women Intervention'!AB$108-'Calcs Women Intervention'!$B111+1,BMIRed,$A$4,FALSE)</f>
        <v>33.972499999999982</v>
      </c>
      <c r="AC111" s="1"/>
      <c r="AE111" s="1">
        <v>3</v>
      </c>
      <c r="AF111" s="52"/>
      <c r="AG111" s="52"/>
      <c r="AH111" s="52">
        <f t="shared" si="10"/>
        <v>29.087499999999999</v>
      </c>
      <c r="AI111" s="52">
        <f t="shared" si="10"/>
        <v>28.262500000000003</v>
      </c>
      <c r="AJ111" s="52">
        <f t="shared" si="10"/>
        <v>28.528409090909093</v>
      </c>
      <c r="AK111" s="52">
        <f t="shared" si="10"/>
        <v>28.885227272727278</v>
      </c>
      <c r="AL111" s="52">
        <f t="shared" si="10"/>
        <v>29.242045454545458</v>
      </c>
      <c r="AM111" s="52">
        <f t="shared" si="10"/>
        <v>29.598863636363639</v>
      </c>
      <c r="AN111" s="52">
        <f t="shared" si="10"/>
        <v>29.955681818181823</v>
      </c>
      <c r="AO111" s="52">
        <f t="shared" si="10"/>
        <v>30.312500000000007</v>
      </c>
      <c r="AP111" s="52">
        <f t="shared" si="10"/>
        <v>30.669318181818188</v>
      </c>
      <c r="AQ111" s="52">
        <f t="shared" si="10"/>
        <v>31.026136363636368</v>
      </c>
      <c r="AR111" s="52">
        <f t="shared" si="10"/>
        <v>31.382954545454552</v>
      </c>
      <c r="AS111" s="52">
        <f t="shared" si="10"/>
        <v>31.739772727272737</v>
      </c>
      <c r="AT111" s="52">
        <f t="shared" si="10"/>
        <v>32.096590909090921</v>
      </c>
      <c r="AU111" s="52">
        <f t="shared" si="10"/>
        <v>32.362500000000004</v>
      </c>
      <c r="AV111" s="52">
        <f t="shared" si="10"/>
        <v>32.537500000000001</v>
      </c>
      <c r="AW111" s="52">
        <f t="shared" si="10"/>
        <v>32.712499999999999</v>
      </c>
      <c r="AX111" s="52">
        <f t="shared" si="10"/>
        <v>32.887499999999996</v>
      </c>
      <c r="AY111" s="52">
        <f t="shared" si="10"/>
        <v>33.062499999999993</v>
      </c>
      <c r="AZ111" s="52">
        <f t="shared" si="10"/>
        <v>33.23749999999999</v>
      </c>
      <c r="BA111" s="52">
        <f t="shared" si="10"/>
        <v>33.412499999999987</v>
      </c>
      <c r="BB111" s="52">
        <f t="shared" si="10"/>
        <v>33.583124999999981</v>
      </c>
      <c r="BC111" s="52">
        <f t="shared" si="10"/>
        <v>33.744999999999983</v>
      </c>
      <c r="BD111" s="52">
        <f t="shared" si="10"/>
        <v>33.898124999999979</v>
      </c>
      <c r="BE111" s="52">
        <f t="shared" si="10"/>
        <v>33.972499999999982</v>
      </c>
    </row>
    <row r="112" spans="1:57" x14ac:dyDescent="0.3">
      <c r="B112" s="1">
        <v>4</v>
      </c>
      <c r="C112" s="52"/>
      <c r="D112" s="52"/>
      <c r="E112" s="52"/>
      <c r="F112" s="52">
        <f>'Calcs Women No Intervention'!F112</f>
        <v>30</v>
      </c>
      <c r="G112" s="200">
        <f>'Calcs Women No Intervention'!G112-VLOOKUP('Calcs Women Intervention'!G$108-'Calcs Women Intervention'!$B112+1,BMIRed,$A$4,FALSE)</f>
        <v>28.175000000000001</v>
      </c>
      <c r="H112" s="200">
        <f>'Calcs Women No Intervention'!H112-VLOOKUP('Calcs Women Intervention'!H$108-'Calcs Women Intervention'!$B112+1,BMIRed,$A$4,FALSE)</f>
        <v>28.35</v>
      </c>
      <c r="I112" s="200">
        <f>'Calcs Women No Intervention'!I112-VLOOKUP('Calcs Women Intervention'!I$108-'Calcs Women Intervention'!$B112+1,BMIRed,$A$4,FALSE)</f>
        <v>28.706818181818186</v>
      </c>
      <c r="J112" s="200">
        <f>'Calcs Women No Intervention'!J112-VLOOKUP('Calcs Women Intervention'!J$108-'Calcs Women Intervention'!$B112+1,BMIRed,$A$4,FALSE)</f>
        <v>29.063636363636366</v>
      </c>
      <c r="K112" s="200">
        <f>'Calcs Women No Intervention'!K112-VLOOKUP('Calcs Women Intervention'!K$108-'Calcs Women Intervention'!$B112+1,BMIRed,$A$4,FALSE)</f>
        <v>29.42045454545455</v>
      </c>
      <c r="L112" s="200">
        <f>'Calcs Women No Intervention'!L112-VLOOKUP('Calcs Women Intervention'!L$108-'Calcs Women Intervention'!$B112+1,BMIRed,$A$4,FALSE)</f>
        <v>29.777272727272731</v>
      </c>
      <c r="M112" s="200">
        <f>'Calcs Women No Intervention'!M112-VLOOKUP('Calcs Women Intervention'!M$108-'Calcs Women Intervention'!$B112+1,BMIRed,$A$4,FALSE)</f>
        <v>30.134090909090915</v>
      </c>
      <c r="N112" s="200">
        <f>'Calcs Women No Intervention'!N112-VLOOKUP('Calcs Women Intervention'!N$108-'Calcs Women Intervention'!$B112+1,BMIRed,$A$4,FALSE)</f>
        <v>30.490909090909096</v>
      </c>
      <c r="O112" s="200">
        <f>'Calcs Women No Intervention'!O112-VLOOKUP('Calcs Women Intervention'!O$108-'Calcs Women Intervention'!$B112+1,BMIRed,$A$4,FALSE)</f>
        <v>30.84772727272728</v>
      </c>
      <c r="P112" s="200">
        <f>'Calcs Women No Intervention'!P112-VLOOKUP('Calcs Women Intervention'!P$108-'Calcs Women Intervention'!$B112+1,BMIRed,$A$4,FALSE)</f>
        <v>31.20454545454546</v>
      </c>
      <c r="Q112" s="200">
        <f>'Calcs Women No Intervention'!Q112-VLOOKUP('Calcs Women Intervention'!Q$108-'Calcs Women Intervention'!$B112+1,BMIRed,$A$4,FALSE)</f>
        <v>31.561363636363645</v>
      </c>
      <c r="R112" s="200">
        <f>'Calcs Women No Intervention'!R112-VLOOKUP('Calcs Women Intervention'!R$108-'Calcs Women Intervention'!$B112+1,BMIRed,$A$4,FALSE)</f>
        <v>31.918181818181829</v>
      </c>
      <c r="S112" s="200">
        <f>'Calcs Women No Intervention'!S112-VLOOKUP('Calcs Women Intervention'!S$108-'Calcs Women Intervention'!$B112+1,BMIRed,$A$4,FALSE)</f>
        <v>32.275000000000006</v>
      </c>
      <c r="T112" s="200">
        <f>'Calcs Women No Intervention'!T112-VLOOKUP('Calcs Women Intervention'!T$108-'Calcs Women Intervention'!$B112+1,BMIRed,$A$4,FALSE)</f>
        <v>32.450000000000003</v>
      </c>
      <c r="U112" s="200">
        <f>'Calcs Women No Intervention'!U112-VLOOKUP('Calcs Women Intervention'!U$108-'Calcs Women Intervention'!$B112+1,BMIRed,$A$4,FALSE)</f>
        <v>32.625</v>
      </c>
      <c r="V112" s="200">
        <f>'Calcs Women No Intervention'!V112-VLOOKUP('Calcs Women Intervention'!V$108-'Calcs Women Intervention'!$B112+1,BMIRed,$A$4,FALSE)</f>
        <v>32.799999999999997</v>
      </c>
      <c r="W112" s="200">
        <f>'Calcs Women No Intervention'!W112-VLOOKUP('Calcs Women Intervention'!W$108-'Calcs Women Intervention'!$B112+1,BMIRed,$A$4,FALSE)</f>
        <v>32.974999999999994</v>
      </c>
      <c r="X112" s="200">
        <f>'Calcs Women No Intervention'!X112-VLOOKUP('Calcs Women Intervention'!X$108-'Calcs Women Intervention'!$B112+1,BMIRed,$A$4,FALSE)</f>
        <v>33.149999999999991</v>
      </c>
      <c r="Y112" s="200">
        <f>'Calcs Women No Intervention'!Y112-VLOOKUP('Calcs Women Intervention'!Y$108-'Calcs Women Intervention'!$B112+1,BMIRed,$A$4,FALSE)</f>
        <v>33.324999999999989</v>
      </c>
      <c r="Z112" s="200">
        <f>'Calcs Women No Intervention'!Z112-VLOOKUP('Calcs Women Intervention'!Z$108-'Calcs Women Intervention'!$B112+1,BMIRed,$A$4,FALSE)</f>
        <v>33.499999999999986</v>
      </c>
      <c r="AA112" s="200">
        <f>'Calcs Women No Intervention'!AA112-VLOOKUP('Calcs Women Intervention'!AA$108-'Calcs Women Intervention'!$B112+1,BMIRed,$A$4,FALSE)</f>
        <v>33.666249999999984</v>
      </c>
      <c r="AB112" s="200">
        <f>'Calcs Women No Intervention'!AB112-VLOOKUP('Calcs Women Intervention'!AB$108-'Calcs Women Intervention'!$B112+1,BMIRed,$A$4,FALSE)</f>
        <v>33.823749999999983</v>
      </c>
      <c r="AC112" s="1"/>
      <c r="AE112" s="1">
        <v>4</v>
      </c>
      <c r="AF112" s="52"/>
      <c r="AG112" s="52"/>
      <c r="AH112" s="52"/>
      <c r="AI112" s="52">
        <f t="shared" si="10"/>
        <v>29.087499999999999</v>
      </c>
      <c r="AJ112" s="52">
        <f t="shared" si="10"/>
        <v>28.262500000000003</v>
      </c>
      <c r="AK112" s="52">
        <f t="shared" si="10"/>
        <v>28.528409090909093</v>
      </c>
      <c r="AL112" s="52">
        <f t="shared" si="10"/>
        <v>28.885227272727278</v>
      </c>
      <c r="AM112" s="52">
        <f t="shared" si="10"/>
        <v>29.242045454545458</v>
      </c>
      <c r="AN112" s="52">
        <f t="shared" si="10"/>
        <v>29.598863636363639</v>
      </c>
      <c r="AO112" s="52">
        <f t="shared" si="10"/>
        <v>29.955681818181823</v>
      </c>
      <c r="AP112" s="52">
        <f t="shared" si="10"/>
        <v>30.312500000000007</v>
      </c>
      <c r="AQ112" s="52">
        <f t="shared" si="10"/>
        <v>30.669318181818188</v>
      </c>
      <c r="AR112" s="52">
        <f t="shared" si="10"/>
        <v>31.026136363636368</v>
      </c>
      <c r="AS112" s="52">
        <f t="shared" si="10"/>
        <v>31.382954545454552</v>
      </c>
      <c r="AT112" s="52">
        <f t="shared" si="10"/>
        <v>31.739772727272737</v>
      </c>
      <c r="AU112" s="52">
        <f t="shared" si="10"/>
        <v>32.096590909090921</v>
      </c>
      <c r="AV112" s="52">
        <f t="shared" si="10"/>
        <v>32.362500000000004</v>
      </c>
      <c r="AW112" s="52">
        <f t="shared" si="10"/>
        <v>32.537500000000001</v>
      </c>
      <c r="AX112" s="52">
        <f t="shared" si="10"/>
        <v>32.712499999999999</v>
      </c>
      <c r="AY112" s="52">
        <f t="shared" si="10"/>
        <v>32.887499999999996</v>
      </c>
      <c r="AZ112" s="52">
        <f t="shared" si="10"/>
        <v>33.062499999999993</v>
      </c>
      <c r="BA112" s="52">
        <f t="shared" si="10"/>
        <v>33.23749999999999</v>
      </c>
      <c r="BB112" s="52">
        <f t="shared" si="10"/>
        <v>33.412499999999987</v>
      </c>
      <c r="BC112" s="52">
        <f t="shared" si="10"/>
        <v>33.583124999999981</v>
      </c>
      <c r="BD112" s="52">
        <f t="shared" si="10"/>
        <v>33.744999999999983</v>
      </c>
      <c r="BE112" s="52">
        <f t="shared" si="10"/>
        <v>33.823749999999983</v>
      </c>
    </row>
    <row r="113" spans="2:57" x14ac:dyDescent="0.3">
      <c r="B113" s="1">
        <v>5</v>
      </c>
      <c r="C113" s="52"/>
      <c r="D113" s="52"/>
      <c r="E113" s="52"/>
      <c r="F113" s="52"/>
      <c r="G113" s="52">
        <f>'Calcs Women No Intervention'!G113</f>
        <v>30</v>
      </c>
      <c r="H113" s="200">
        <f>'Calcs Women No Intervention'!H113-VLOOKUP('Calcs Women Intervention'!H$108-'Calcs Women Intervention'!$B113+1,BMIRed,$A$4,FALSE)</f>
        <v>28.175000000000001</v>
      </c>
      <c r="I113" s="200">
        <f>'Calcs Women No Intervention'!I113-VLOOKUP('Calcs Women Intervention'!I$108-'Calcs Women Intervention'!$B113+1,BMIRed,$A$4,FALSE)</f>
        <v>28.35</v>
      </c>
      <c r="J113" s="200">
        <f>'Calcs Women No Intervention'!J113-VLOOKUP('Calcs Women Intervention'!J$108-'Calcs Women Intervention'!$B113+1,BMIRed,$A$4,FALSE)</f>
        <v>28.706818181818186</v>
      </c>
      <c r="K113" s="200">
        <f>'Calcs Women No Intervention'!K113-VLOOKUP('Calcs Women Intervention'!K$108-'Calcs Women Intervention'!$B113+1,BMIRed,$A$4,FALSE)</f>
        <v>29.063636363636366</v>
      </c>
      <c r="L113" s="200">
        <f>'Calcs Women No Intervention'!L113-VLOOKUP('Calcs Women Intervention'!L$108-'Calcs Women Intervention'!$B113+1,BMIRed,$A$4,FALSE)</f>
        <v>29.42045454545455</v>
      </c>
      <c r="M113" s="200">
        <f>'Calcs Women No Intervention'!M113-VLOOKUP('Calcs Women Intervention'!M$108-'Calcs Women Intervention'!$B113+1,BMIRed,$A$4,FALSE)</f>
        <v>29.777272727272731</v>
      </c>
      <c r="N113" s="200">
        <f>'Calcs Women No Intervention'!N113-VLOOKUP('Calcs Women Intervention'!N$108-'Calcs Women Intervention'!$B113+1,BMIRed,$A$4,FALSE)</f>
        <v>30.134090909090915</v>
      </c>
      <c r="O113" s="200">
        <f>'Calcs Women No Intervention'!O113-VLOOKUP('Calcs Women Intervention'!O$108-'Calcs Women Intervention'!$B113+1,BMIRed,$A$4,FALSE)</f>
        <v>30.490909090909096</v>
      </c>
      <c r="P113" s="200">
        <f>'Calcs Women No Intervention'!P113-VLOOKUP('Calcs Women Intervention'!P$108-'Calcs Women Intervention'!$B113+1,BMIRed,$A$4,FALSE)</f>
        <v>30.84772727272728</v>
      </c>
      <c r="Q113" s="200">
        <f>'Calcs Women No Intervention'!Q113-VLOOKUP('Calcs Women Intervention'!Q$108-'Calcs Women Intervention'!$B113+1,BMIRed,$A$4,FALSE)</f>
        <v>31.20454545454546</v>
      </c>
      <c r="R113" s="200">
        <f>'Calcs Women No Intervention'!R113-VLOOKUP('Calcs Women Intervention'!R$108-'Calcs Women Intervention'!$B113+1,BMIRed,$A$4,FALSE)</f>
        <v>31.561363636363645</v>
      </c>
      <c r="S113" s="200">
        <f>'Calcs Women No Intervention'!S113-VLOOKUP('Calcs Women Intervention'!S$108-'Calcs Women Intervention'!$B113+1,BMIRed,$A$4,FALSE)</f>
        <v>31.918181818181829</v>
      </c>
      <c r="T113" s="200">
        <f>'Calcs Women No Intervention'!T113-VLOOKUP('Calcs Women Intervention'!T$108-'Calcs Women Intervention'!$B113+1,BMIRed,$A$4,FALSE)</f>
        <v>32.275000000000006</v>
      </c>
      <c r="U113" s="200">
        <f>'Calcs Women No Intervention'!U113-VLOOKUP('Calcs Women Intervention'!U$108-'Calcs Women Intervention'!$B113+1,BMIRed,$A$4,FALSE)</f>
        <v>32.450000000000003</v>
      </c>
      <c r="V113" s="200">
        <f>'Calcs Women No Intervention'!V113-VLOOKUP('Calcs Women Intervention'!V$108-'Calcs Women Intervention'!$B113+1,BMIRed,$A$4,FALSE)</f>
        <v>32.625</v>
      </c>
      <c r="W113" s="200">
        <f>'Calcs Women No Intervention'!W113-VLOOKUP('Calcs Women Intervention'!W$108-'Calcs Women Intervention'!$B113+1,BMIRed,$A$4,FALSE)</f>
        <v>32.799999999999997</v>
      </c>
      <c r="X113" s="200">
        <f>'Calcs Women No Intervention'!X113-VLOOKUP('Calcs Women Intervention'!X$108-'Calcs Women Intervention'!$B113+1,BMIRed,$A$4,FALSE)</f>
        <v>32.974999999999994</v>
      </c>
      <c r="Y113" s="200">
        <f>'Calcs Women No Intervention'!Y113-VLOOKUP('Calcs Women Intervention'!Y$108-'Calcs Women Intervention'!$B113+1,BMIRed,$A$4,FALSE)</f>
        <v>33.149999999999991</v>
      </c>
      <c r="Z113" s="200">
        <f>'Calcs Women No Intervention'!Z113-VLOOKUP('Calcs Women Intervention'!Z$108-'Calcs Women Intervention'!$B113+1,BMIRed,$A$4,FALSE)</f>
        <v>33.324999999999989</v>
      </c>
      <c r="AA113" s="200">
        <f>'Calcs Women No Intervention'!AA113-VLOOKUP('Calcs Women Intervention'!AA$108-'Calcs Women Intervention'!$B113+1,BMIRed,$A$4,FALSE)</f>
        <v>33.499999999999986</v>
      </c>
      <c r="AB113" s="200">
        <f>'Calcs Women No Intervention'!AB113-VLOOKUP('Calcs Women Intervention'!AB$108-'Calcs Women Intervention'!$B113+1,BMIRed,$A$4,FALSE)</f>
        <v>33.666249999999984</v>
      </c>
      <c r="AC113" s="1"/>
      <c r="AE113" s="1">
        <v>5</v>
      </c>
      <c r="AF113" s="1"/>
      <c r="AH113" s="1"/>
      <c r="AJ113" s="52">
        <f t="shared" si="10"/>
        <v>29.087499999999999</v>
      </c>
      <c r="AK113" s="52">
        <f t="shared" si="10"/>
        <v>28.262500000000003</v>
      </c>
      <c r="AL113" s="52">
        <f t="shared" si="10"/>
        <v>28.528409090909093</v>
      </c>
      <c r="AM113" s="52">
        <f t="shared" si="10"/>
        <v>28.885227272727278</v>
      </c>
      <c r="AN113" s="52">
        <f t="shared" si="10"/>
        <v>29.242045454545458</v>
      </c>
      <c r="AO113" s="52">
        <f t="shared" si="10"/>
        <v>29.598863636363639</v>
      </c>
      <c r="AP113" s="52">
        <f t="shared" si="10"/>
        <v>29.955681818181823</v>
      </c>
      <c r="AQ113" s="52">
        <f t="shared" si="10"/>
        <v>30.312500000000007</v>
      </c>
      <c r="AR113" s="52">
        <f t="shared" si="10"/>
        <v>30.669318181818188</v>
      </c>
      <c r="AS113" s="52">
        <f t="shared" si="10"/>
        <v>31.026136363636368</v>
      </c>
      <c r="AT113" s="52">
        <f t="shared" si="10"/>
        <v>31.382954545454552</v>
      </c>
      <c r="AU113" s="52">
        <f t="shared" si="10"/>
        <v>31.739772727272737</v>
      </c>
      <c r="AV113" s="52">
        <f t="shared" si="10"/>
        <v>32.096590909090921</v>
      </c>
      <c r="AW113" s="52">
        <f t="shared" si="10"/>
        <v>32.362500000000004</v>
      </c>
      <c r="AX113" s="52">
        <f t="shared" si="10"/>
        <v>32.537500000000001</v>
      </c>
      <c r="AY113" s="52">
        <f t="shared" si="10"/>
        <v>32.712499999999999</v>
      </c>
      <c r="AZ113" s="52">
        <f t="shared" si="10"/>
        <v>32.887499999999996</v>
      </c>
      <c r="BA113" s="52">
        <f t="shared" si="10"/>
        <v>33.062499999999993</v>
      </c>
      <c r="BB113" s="52">
        <f t="shared" si="10"/>
        <v>33.23749999999999</v>
      </c>
      <c r="BC113" s="52">
        <f t="shared" si="10"/>
        <v>33.412499999999987</v>
      </c>
      <c r="BD113" s="52">
        <f t="shared" si="10"/>
        <v>33.583124999999981</v>
      </c>
      <c r="BE113" s="52">
        <f t="shared" si="10"/>
        <v>33.666249999999984</v>
      </c>
    </row>
    <row r="114" spans="2:57" x14ac:dyDescent="0.3">
      <c r="B114" s="1">
        <v>6</v>
      </c>
      <c r="C114" s="52"/>
      <c r="D114" s="52"/>
      <c r="E114" s="52"/>
      <c r="F114" s="52"/>
      <c r="G114" s="52"/>
      <c r="H114" s="52">
        <f>'Calcs Women No Intervention'!H114</f>
        <v>30</v>
      </c>
      <c r="I114" s="200">
        <f>'Calcs Women No Intervention'!I114-VLOOKUP('Calcs Women Intervention'!I$108-'Calcs Women Intervention'!$B114+1,BMIRed,$A$4,FALSE)</f>
        <v>28.175000000000001</v>
      </c>
      <c r="J114" s="200">
        <f>'Calcs Women No Intervention'!J114-VLOOKUP('Calcs Women Intervention'!J$108-'Calcs Women Intervention'!$B114+1,BMIRed,$A$4,FALSE)</f>
        <v>28.35</v>
      </c>
      <c r="K114" s="200">
        <f>'Calcs Women No Intervention'!K114-VLOOKUP('Calcs Women Intervention'!K$108-'Calcs Women Intervention'!$B114+1,BMIRed,$A$4,FALSE)</f>
        <v>28.706818181818186</v>
      </c>
      <c r="L114" s="200">
        <f>'Calcs Women No Intervention'!L114-VLOOKUP('Calcs Women Intervention'!L$108-'Calcs Women Intervention'!$B114+1,BMIRed,$A$4,FALSE)</f>
        <v>29.063636363636366</v>
      </c>
      <c r="M114" s="200">
        <f>'Calcs Women No Intervention'!M114-VLOOKUP('Calcs Women Intervention'!M$108-'Calcs Women Intervention'!$B114+1,BMIRed,$A$4,FALSE)</f>
        <v>29.42045454545455</v>
      </c>
      <c r="N114" s="200">
        <f>'Calcs Women No Intervention'!N114-VLOOKUP('Calcs Women Intervention'!N$108-'Calcs Women Intervention'!$B114+1,BMIRed,$A$4,FALSE)</f>
        <v>29.777272727272731</v>
      </c>
      <c r="O114" s="200">
        <f>'Calcs Women No Intervention'!O114-VLOOKUP('Calcs Women Intervention'!O$108-'Calcs Women Intervention'!$B114+1,BMIRed,$A$4,FALSE)</f>
        <v>30.134090909090915</v>
      </c>
      <c r="P114" s="200">
        <f>'Calcs Women No Intervention'!P114-VLOOKUP('Calcs Women Intervention'!P$108-'Calcs Women Intervention'!$B114+1,BMIRed,$A$4,FALSE)</f>
        <v>30.490909090909096</v>
      </c>
      <c r="Q114" s="200">
        <f>'Calcs Women No Intervention'!Q114-VLOOKUP('Calcs Women Intervention'!Q$108-'Calcs Women Intervention'!$B114+1,BMIRed,$A$4,FALSE)</f>
        <v>30.84772727272728</v>
      </c>
      <c r="R114" s="200">
        <f>'Calcs Women No Intervention'!R114-VLOOKUP('Calcs Women Intervention'!R$108-'Calcs Women Intervention'!$B114+1,BMIRed,$A$4,FALSE)</f>
        <v>31.20454545454546</v>
      </c>
      <c r="S114" s="200">
        <f>'Calcs Women No Intervention'!S114-VLOOKUP('Calcs Women Intervention'!S$108-'Calcs Women Intervention'!$B114+1,BMIRed,$A$4,FALSE)</f>
        <v>31.561363636363645</v>
      </c>
      <c r="T114" s="200">
        <f>'Calcs Women No Intervention'!T114-VLOOKUP('Calcs Women Intervention'!T$108-'Calcs Women Intervention'!$B114+1,BMIRed,$A$4,FALSE)</f>
        <v>31.918181818181829</v>
      </c>
      <c r="U114" s="200">
        <f>'Calcs Women No Intervention'!U114-VLOOKUP('Calcs Women Intervention'!U$108-'Calcs Women Intervention'!$B114+1,BMIRed,$A$4,FALSE)</f>
        <v>32.275000000000006</v>
      </c>
      <c r="V114" s="200">
        <f>'Calcs Women No Intervention'!V114-VLOOKUP('Calcs Women Intervention'!V$108-'Calcs Women Intervention'!$B114+1,BMIRed,$A$4,FALSE)</f>
        <v>32.450000000000003</v>
      </c>
      <c r="W114" s="200">
        <f>'Calcs Women No Intervention'!W114-VLOOKUP('Calcs Women Intervention'!W$108-'Calcs Women Intervention'!$B114+1,BMIRed,$A$4,FALSE)</f>
        <v>32.625</v>
      </c>
      <c r="X114" s="200">
        <f>'Calcs Women No Intervention'!X114-VLOOKUP('Calcs Women Intervention'!X$108-'Calcs Women Intervention'!$B114+1,BMIRed,$A$4,FALSE)</f>
        <v>32.799999999999997</v>
      </c>
      <c r="Y114" s="200">
        <f>'Calcs Women No Intervention'!Y114-VLOOKUP('Calcs Women Intervention'!Y$108-'Calcs Women Intervention'!$B114+1,BMIRed,$A$4,FALSE)</f>
        <v>32.974999999999994</v>
      </c>
      <c r="Z114" s="200">
        <f>'Calcs Women No Intervention'!Z114-VLOOKUP('Calcs Women Intervention'!Z$108-'Calcs Women Intervention'!$B114+1,BMIRed,$A$4,FALSE)</f>
        <v>33.149999999999991</v>
      </c>
      <c r="AA114" s="200">
        <f>'Calcs Women No Intervention'!AA114-VLOOKUP('Calcs Women Intervention'!AA$108-'Calcs Women Intervention'!$B114+1,BMIRed,$A$4,FALSE)</f>
        <v>33.324999999999989</v>
      </c>
      <c r="AB114" s="200">
        <f>'Calcs Women No Intervention'!AB114-VLOOKUP('Calcs Women Intervention'!AB$108-'Calcs Women Intervention'!$B114+1,BMIRed,$A$4,FALSE)</f>
        <v>33.499999999999986</v>
      </c>
      <c r="AC114" s="1"/>
      <c r="AE114" s="1">
        <v>6</v>
      </c>
      <c r="AF114" s="1"/>
      <c r="AH114" s="1"/>
      <c r="AJ114" s="52"/>
      <c r="AK114" s="52">
        <f t="shared" si="10"/>
        <v>29.087499999999999</v>
      </c>
      <c r="AL114" s="52">
        <f t="shared" si="10"/>
        <v>28.262500000000003</v>
      </c>
      <c r="AM114" s="52">
        <f t="shared" si="10"/>
        <v>28.528409090909093</v>
      </c>
      <c r="AN114" s="52">
        <f t="shared" si="10"/>
        <v>28.885227272727278</v>
      </c>
      <c r="AO114" s="52">
        <f t="shared" si="10"/>
        <v>29.242045454545458</v>
      </c>
      <c r="AP114" s="52">
        <f t="shared" si="10"/>
        <v>29.598863636363639</v>
      </c>
      <c r="AQ114" s="52">
        <f t="shared" si="10"/>
        <v>29.955681818181823</v>
      </c>
      <c r="AR114" s="52">
        <f t="shared" si="10"/>
        <v>30.312500000000007</v>
      </c>
      <c r="AS114" s="52">
        <f t="shared" si="10"/>
        <v>30.669318181818188</v>
      </c>
      <c r="AT114" s="52">
        <f t="shared" si="10"/>
        <v>31.026136363636368</v>
      </c>
      <c r="AU114" s="52">
        <f t="shared" si="10"/>
        <v>31.382954545454552</v>
      </c>
      <c r="AV114" s="52">
        <f t="shared" si="10"/>
        <v>31.739772727272737</v>
      </c>
      <c r="AW114" s="52">
        <f t="shared" si="10"/>
        <v>32.096590909090921</v>
      </c>
      <c r="AX114" s="52">
        <f t="shared" si="10"/>
        <v>32.362500000000004</v>
      </c>
      <c r="AY114" s="52">
        <f t="shared" si="10"/>
        <v>32.537500000000001</v>
      </c>
      <c r="AZ114" s="52">
        <f t="shared" si="10"/>
        <v>32.712499999999999</v>
      </c>
      <c r="BA114" s="52">
        <f t="shared" si="10"/>
        <v>32.887499999999996</v>
      </c>
      <c r="BB114" s="52">
        <f t="shared" si="10"/>
        <v>33.062499999999993</v>
      </c>
      <c r="BC114" s="52">
        <f t="shared" si="10"/>
        <v>33.23749999999999</v>
      </c>
      <c r="BD114" s="52">
        <f t="shared" si="10"/>
        <v>33.412499999999987</v>
      </c>
      <c r="BE114" s="52">
        <f t="shared" si="10"/>
        <v>33.499999999999986</v>
      </c>
    </row>
    <row r="115" spans="2:57" x14ac:dyDescent="0.3">
      <c r="B115" s="1">
        <v>7</v>
      </c>
      <c r="C115" s="52"/>
      <c r="D115" s="52"/>
      <c r="E115" s="52"/>
      <c r="F115" s="52"/>
      <c r="G115" s="52"/>
      <c r="H115" s="52"/>
      <c r="I115" s="52">
        <f>'Calcs Women No Intervention'!I115</f>
        <v>30</v>
      </c>
      <c r="J115" s="200">
        <f>'Calcs Women No Intervention'!J115-VLOOKUP('Calcs Women Intervention'!J$108-'Calcs Women Intervention'!$B115+1,BMIRed,$A$4,FALSE)</f>
        <v>28.175000000000001</v>
      </c>
      <c r="K115" s="200">
        <f>'Calcs Women No Intervention'!K115-VLOOKUP('Calcs Women Intervention'!K$108-'Calcs Women Intervention'!$B115+1,BMIRed,$A$4,FALSE)</f>
        <v>28.35</v>
      </c>
      <c r="L115" s="200">
        <f>'Calcs Women No Intervention'!L115-VLOOKUP('Calcs Women Intervention'!L$108-'Calcs Women Intervention'!$B115+1,BMIRed,$A$4,FALSE)</f>
        <v>28.706818181818186</v>
      </c>
      <c r="M115" s="200">
        <f>'Calcs Women No Intervention'!M115-VLOOKUP('Calcs Women Intervention'!M$108-'Calcs Women Intervention'!$B115+1,BMIRed,$A$4,FALSE)</f>
        <v>29.063636363636366</v>
      </c>
      <c r="N115" s="200">
        <f>'Calcs Women No Intervention'!N115-VLOOKUP('Calcs Women Intervention'!N$108-'Calcs Women Intervention'!$B115+1,BMIRed,$A$4,FALSE)</f>
        <v>29.42045454545455</v>
      </c>
      <c r="O115" s="200">
        <f>'Calcs Women No Intervention'!O115-VLOOKUP('Calcs Women Intervention'!O$108-'Calcs Women Intervention'!$B115+1,BMIRed,$A$4,FALSE)</f>
        <v>29.777272727272731</v>
      </c>
      <c r="P115" s="200">
        <f>'Calcs Women No Intervention'!P115-VLOOKUP('Calcs Women Intervention'!P$108-'Calcs Women Intervention'!$B115+1,BMIRed,$A$4,FALSE)</f>
        <v>30.134090909090915</v>
      </c>
      <c r="Q115" s="200">
        <f>'Calcs Women No Intervention'!Q115-VLOOKUP('Calcs Women Intervention'!Q$108-'Calcs Women Intervention'!$B115+1,BMIRed,$A$4,FALSE)</f>
        <v>30.490909090909096</v>
      </c>
      <c r="R115" s="200">
        <f>'Calcs Women No Intervention'!R115-VLOOKUP('Calcs Women Intervention'!R$108-'Calcs Women Intervention'!$B115+1,BMIRed,$A$4,FALSE)</f>
        <v>30.84772727272728</v>
      </c>
      <c r="S115" s="200">
        <f>'Calcs Women No Intervention'!S115-VLOOKUP('Calcs Women Intervention'!S$108-'Calcs Women Intervention'!$B115+1,BMIRed,$A$4,FALSE)</f>
        <v>31.20454545454546</v>
      </c>
      <c r="T115" s="200">
        <f>'Calcs Women No Intervention'!T115-VLOOKUP('Calcs Women Intervention'!T$108-'Calcs Women Intervention'!$B115+1,BMIRed,$A$4,FALSE)</f>
        <v>31.561363636363645</v>
      </c>
      <c r="U115" s="200">
        <f>'Calcs Women No Intervention'!U115-VLOOKUP('Calcs Women Intervention'!U$108-'Calcs Women Intervention'!$B115+1,BMIRed,$A$4,FALSE)</f>
        <v>31.918181818181829</v>
      </c>
      <c r="V115" s="200">
        <f>'Calcs Women No Intervention'!V115-VLOOKUP('Calcs Women Intervention'!V$108-'Calcs Women Intervention'!$B115+1,BMIRed,$A$4,FALSE)</f>
        <v>32.275000000000006</v>
      </c>
      <c r="W115" s="200">
        <f>'Calcs Women No Intervention'!W115-VLOOKUP('Calcs Women Intervention'!W$108-'Calcs Women Intervention'!$B115+1,BMIRed,$A$4,FALSE)</f>
        <v>32.450000000000003</v>
      </c>
      <c r="X115" s="200">
        <f>'Calcs Women No Intervention'!X115-VLOOKUP('Calcs Women Intervention'!X$108-'Calcs Women Intervention'!$B115+1,BMIRed,$A$4,FALSE)</f>
        <v>32.625</v>
      </c>
      <c r="Y115" s="200">
        <f>'Calcs Women No Intervention'!Y115-VLOOKUP('Calcs Women Intervention'!Y$108-'Calcs Women Intervention'!$B115+1,BMIRed,$A$4,FALSE)</f>
        <v>32.799999999999997</v>
      </c>
      <c r="Z115" s="200">
        <f>'Calcs Women No Intervention'!Z115-VLOOKUP('Calcs Women Intervention'!Z$108-'Calcs Women Intervention'!$B115+1,BMIRed,$A$4,FALSE)</f>
        <v>32.974999999999994</v>
      </c>
      <c r="AA115" s="200">
        <f>'Calcs Women No Intervention'!AA115-VLOOKUP('Calcs Women Intervention'!AA$108-'Calcs Women Intervention'!$B115+1,BMIRed,$A$4,FALSE)</f>
        <v>33.149999999999991</v>
      </c>
      <c r="AB115" s="200">
        <f>'Calcs Women No Intervention'!AB115-VLOOKUP('Calcs Women Intervention'!AB$108-'Calcs Women Intervention'!$B115+1,BMIRed,$A$4,FALSE)</f>
        <v>33.324999999999989</v>
      </c>
      <c r="AC115" s="1"/>
      <c r="AE115" s="1">
        <v>7</v>
      </c>
      <c r="AF115" s="1"/>
      <c r="AH115" s="1"/>
      <c r="AJ115" s="52"/>
      <c r="AK115" s="52"/>
      <c r="AL115" s="52">
        <f t="shared" si="10"/>
        <v>29.087499999999999</v>
      </c>
      <c r="AM115" s="52">
        <f t="shared" si="10"/>
        <v>28.262500000000003</v>
      </c>
      <c r="AN115" s="52">
        <f t="shared" si="10"/>
        <v>28.528409090909093</v>
      </c>
      <c r="AO115" s="52">
        <f t="shared" si="10"/>
        <v>28.885227272727278</v>
      </c>
      <c r="AP115" s="52">
        <f t="shared" si="10"/>
        <v>29.242045454545458</v>
      </c>
      <c r="AQ115" s="52">
        <f t="shared" si="10"/>
        <v>29.598863636363639</v>
      </c>
      <c r="AR115" s="52">
        <f t="shared" si="10"/>
        <v>29.955681818181823</v>
      </c>
      <c r="AS115" s="52">
        <f t="shared" si="10"/>
        <v>30.312500000000007</v>
      </c>
      <c r="AT115" s="52">
        <f t="shared" si="10"/>
        <v>30.669318181818188</v>
      </c>
      <c r="AU115" s="52">
        <f t="shared" si="10"/>
        <v>31.026136363636368</v>
      </c>
      <c r="AV115" s="52">
        <f t="shared" si="10"/>
        <v>31.382954545454552</v>
      </c>
      <c r="AW115" s="52">
        <f t="shared" si="10"/>
        <v>31.739772727272737</v>
      </c>
      <c r="AX115" s="52">
        <f t="shared" si="10"/>
        <v>32.096590909090921</v>
      </c>
      <c r="AY115" s="52">
        <f t="shared" si="10"/>
        <v>32.362500000000004</v>
      </c>
      <c r="AZ115" s="52">
        <f t="shared" si="10"/>
        <v>32.537500000000001</v>
      </c>
      <c r="BA115" s="52">
        <f t="shared" si="10"/>
        <v>32.712499999999999</v>
      </c>
      <c r="BB115" s="52">
        <f t="shared" si="10"/>
        <v>32.887499999999996</v>
      </c>
      <c r="BC115" s="52">
        <f t="shared" si="10"/>
        <v>33.062499999999993</v>
      </c>
      <c r="BD115" s="52">
        <f t="shared" si="10"/>
        <v>33.23749999999999</v>
      </c>
      <c r="BE115" s="52">
        <f t="shared" si="10"/>
        <v>33.324999999999989</v>
      </c>
    </row>
    <row r="116" spans="2:57" x14ac:dyDescent="0.3">
      <c r="B116" s="1">
        <v>8</v>
      </c>
      <c r="C116" s="52"/>
      <c r="D116" s="52"/>
      <c r="E116" s="52"/>
      <c r="F116" s="52"/>
      <c r="G116" s="52"/>
      <c r="H116" s="52"/>
      <c r="I116" s="52"/>
      <c r="J116" s="52">
        <f>'Calcs Women No Intervention'!J116</f>
        <v>30</v>
      </c>
      <c r="K116" s="200">
        <f>'Calcs Women No Intervention'!K116-VLOOKUP('Calcs Women Intervention'!K$108-'Calcs Women Intervention'!$B116+1,BMIRed,$A$4,FALSE)</f>
        <v>28.175000000000001</v>
      </c>
      <c r="L116" s="200">
        <f>'Calcs Women No Intervention'!L116-VLOOKUP('Calcs Women Intervention'!L$108-'Calcs Women Intervention'!$B116+1,BMIRed,$A$4,FALSE)</f>
        <v>28.35</v>
      </c>
      <c r="M116" s="200">
        <f>'Calcs Women No Intervention'!M116-VLOOKUP('Calcs Women Intervention'!M$108-'Calcs Women Intervention'!$B116+1,BMIRed,$A$4,FALSE)</f>
        <v>28.706818181818186</v>
      </c>
      <c r="N116" s="200">
        <f>'Calcs Women No Intervention'!N116-VLOOKUP('Calcs Women Intervention'!N$108-'Calcs Women Intervention'!$B116+1,BMIRed,$A$4,FALSE)</f>
        <v>29.063636363636366</v>
      </c>
      <c r="O116" s="200">
        <f>'Calcs Women No Intervention'!O116-VLOOKUP('Calcs Women Intervention'!O$108-'Calcs Women Intervention'!$B116+1,BMIRed,$A$4,FALSE)</f>
        <v>29.42045454545455</v>
      </c>
      <c r="P116" s="200">
        <f>'Calcs Women No Intervention'!P116-VLOOKUP('Calcs Women Intervention'!P$108-'Calcs Women Intervention'!$B116+1,BMIRed,$A$4,FALSE)</f>
        <v>29.777272727272731</v>
      </c>
      <c r="Q116" s="200">
        <f>'Calcs Women No Intervention'!Q116-VLOOKUP('Calcs Women Intervention'!Q$108-'Calcs Women Intervention'!$B116+1,BMIRed,$A$4,FALSE)</f>
        <v>30.134090909090915</v>
      </c>
      <c r="R116" s="200">
        <f>'Calcs Women No Intervention'!R116-VLOOKUP('Calcs Women Intervention'!R$108-'Calcs Women Intervention'!$B116+1,BMIRed,$A$4,FALSE)</f>
        <v>30.490909090909096</v>
      </c>
      <c r="S116" s="200">
        <f>'Calcs Women No Intervention'!S116-VLOOKUP('Calcs Women Intervention'!S$108-'Calcs Women Intervention'!$B116+1,BMIRed,$A$4,FALSE)</f>
        <v>30.84772727272728</v>
      </c>
      <c r="T116" s="200">
        <f>'Calcs Women No Intervention'!T116-VLOOKUP('Calcs Women Intervention'!T$108-'Calcs Women Intervention'!$B116+1,BMIRed,$A$4,FALSE)</f>
        <v>31.20454545454546</v>
      </c>
      <c r="U116" s="200">
        <f>'Calcs Women No Intervention'!U116-VLOOKUP('Calcs Women Intervention'!U$108-'Calcs Women Intervention'!$B116+1,BMIRed,$A$4,FALSE)</f>
        <v>31.561363636363645</v>
      </c>
      <c r="V116" s="200">
        <f>'Calcs Women No Intervention'!V116-VLOOKUP('Calcs Women Intervention'!V$108-'Calcs Women Intervention'!$B116+1,BMIRed,$A$4,FALSE)</f>
        <v>31.918181818181829</v>
      </c>
      <c r="W116" s="200">
        <f>'Calcs Women No Intervention'!W116-VLOOKUP('Calcs Women Intervention'!W$108-'Calcs Women Intervention'!$B116+1,BMIRed,$A$4,FALSE)</f>
        <v>32.275000000000006</v>
      </c>
      <c r="X116" s="200">
        <f>'Calcs Women No Intervention'!X116-VLOOKUP('Calcs Women Intervention'!X$108-'Calcs Women Intervention'!$B116+1,BMIRed,$A$4,FALSE)</f>
        <v>32.450000000000003</v>
      </c>
      <c r="Y116" s="200">
        <f>'Calcs Women No Intervention'!Y116-VLOOKUP('Calcs Women Intervention'!Y$108-'Calcs Women Intervention'!$B116+1,BMIRed,$A$4,FALSE)</f>
        <v>32.625</v>
      </c>
      <c r="Z116" s="200">
        <f>'Calcs Women No Intervention'!Z116-VLOOKUP('Calcs Women Intervention'!Z$108-'Calcs Women Intervention'!$B116+1,BMIRed,$A$4,FALSE)</f>
        <v>32.799999999999997</v>
      </c>
      <c r="AA116" s="200">
        <f>'Calcs Women No Intervention'!AA116-VLOOKUP('Calcs Women Intervention'!AA$108-'Calcs Women Intervention'!$B116+1,BMIRed,$A$4,FALSE)</f>
        <v>32.974999999999994</v>
      </c>
      <c r="AB116" s="200">
        <f>'Calcs Women No Intervention'!AB116-VLOOKUP('Calcs Women Intervention'!AB$108-'Calcs Women Intervention'!$B116+1,BMIRed,$A$4,FALSE)</f>
        <v>33.149999999999991</v>
      </c>
      <c r="AC116" s="1"/>
      <c r="AE116" s="1">
        <v>8</v>
      </c>
      <c r="AF116" s="1"/>
      <c r="AH116" s="1"/>
      <c r="AJ116" s="52"/>
      <c r="AK116" s="52"/>
      <c r="AL116" s="52"/>
      <c r="AM116" s="52">
        <f t="shared" si="10"/>
        <v>29.087499999999999</v>
      </c>
      <c r="AN116" s="52">
        <f t="shared" si="10"/>
        <v>28.262500000000003</v>
      </c>
      <c r="AO116" s="52">
        <f t="shared" si="10"/>
        <v>28.528409090909093</v>
      </c>
      <c r="AP116" s="52">
        <f t="shared" si="10"/>
        <v>28.885227272727278</v>
      </c>
      <c r="AQ116" s="52">
        <f t="shared" si="10"/>
        <v>29.242045454545458</v>
      </c>
      <c r="AR116" s="52">
        <f t="shared" si="10"/>
        <v>29.598863636363639</v>
      </c>
      <c r="AS116" s="52">
        <f t="shared" si="10"/>
        <v>29.955681818181823</v>
      </c>
      <c r="AT116" s="52">
        <f t="shared" si="10"/>
        <v>30.312500000000007</v>
      </c>
      <c r="AU116" s="52">
        <f t="shared" si="10"/>
        <v>30.669318181818188</v>
      </c>
      <c r="AV116" s="52">
        <f t="shared" si="10"/>
        <v>31.026136363636368</v>
      </c>
      <c r="AW116" s="52">
        <f t="shared" si="10"/>
        <v>31.382954545454552</v>
      </c>
      <c r="AX116" s="52">
        <f t="shared" si="10"/>
        <v>31.739772727272737</v>
      </c>
      <c r="AY116" s="52">
        <f t="shared" si="10"/>
        <v>32.096590909090921</v>
      </c>
      <c r="AZ116" s="52">
        <f t="shared" si="10"/>
        <v>32.362500000000004</v>
      </c>
      <c r="BA116" s="52">
        <f t="shared" si="10"/>
        <v>32.537500000000001</v>
      </c>
      <c r="BB116" s="52">
        <f t="shared" si="10"/>
        <v>32.712499999999999</v>
      </c>
      <c r="BC116" s="52">
        <f t="shared" si="10"/>
        <v>32.887499999999996</v>
      </c>
      <c r="BD116" s="52">
        <f t="shared" si="10"/>
        <v>33.062499999999993</v>
      </c>
      <c r="BE116" s="52">
        <f t="shared" si="10"/>
        <v>33.149999999999991</v>
      </c>
    </row>
    <row r="117" spans="2:57" x14ac:dyDescent="0.3">
      <c r="B117" s="1">
        <v>9</v>
      </c>
      <c r="C117" s="52"/>
      <c r="D117" s="52"/>
      <c r="E117" s="52"/>
      <c r="F117" s="52"/>
      <c r="G117" s="52"/>
      <c r="H117" s="52"/>
      <c r="I117" s="52"/>
      <c r="J117" s="52"/>
      <c r="K117" s="52">
        <f>'Calcs Women No Intervention'!K117</f>
        <v>30</v>
      </c>
      <c r="L117" s="200">
        <f>'Calcs Women No Intervention'!L117-VLOOKUP('Calcs Women Intervention'!L$108-'Calcs Women Intervention'!$B117+1,BMIRed,$A$4,FALSE)</f>
        <v>28.175000000000001</v>
      </c>
      <c r="M117" s="200">
        <f>'Calcs Women No Intervention'!M117-VLOOKUP('Calcs Women Intervention'!M$108-'Calcs Women Intervention'!$B117+1,BMIRed,$A$4,FALSE)</f>
        <v>28.35</v>
      </c>
      <c r="N117" s="200">
        <f>'Calcs Women No Intervention'!N117-VLOOKUP('Calcs Women Intervention'!N$108-'Calcs Women Intervention'!$B117+1,BMIRed,$A$4,FALSE)</f>
        <v>28.706818181818186</v>
      </c>
      <c r="O117" s="200">
        <f>'Calcs Women No Intervention'!O117-VLOOKUP('Calcs Women Intervention'!O$108-'Calcs Women Intervention'!$B117+1,BMIRed,$A$4,FALSE)</f>
        <v>29.063636363636366</v>
      </c>
      <c r="P117" s="200">
        <f>'Calcs Women No Intervention'!P117-VLOOKUP('Calcs Women Intervention'!P$108-'Calcs Women Intervention'!$B117+1,BMIRed,$A$4,FALSE)</f>
        <v>29.42045454545455</v>
      </c>
      <c r="Q117" s="200">
        <f>'Calcs Women No Intervention'!Q117-VLOOKUP('Calcs Women Intervention'!Q$108-'Calcs Women Intervention'!$B117+1,BMIRed,$A$4,FALSE)</f>
        <v>29.777272727272731</v>
      </c>
      <c r="R117" s="200">
        <f>'Calcs Women No Intervention'!R117-VLOOKUP('Calcs Women Intervention'!R$108-'Calcs Women Intervention'!$B117+1,BMIRed,$A$4,FALSE)</f>
        <v>30.134090909090915</v>
      </c>
      <c r="S117" s="200">
        <f>'Calcs Women No Intervention'!S117-VLOOKUP('Calcs Women Intervention'!S$108-'Calcs Women Intervention'!$B117+1,BMIRed,$A$4,FALSE)</f>
        <v>30.490909090909096</v>
      </c>
      <c r="T117" s="200">
        <f>'Calcs Women No Intervention'!T117-VLOOKUP('Calcs Women Intervention'!T$108-'Calcs Women Intervention'!$B117+1,BMIRed,$A$4,FALSE)</f>
        <v>30.84772727272728</v>
      </c>
      <c r="U117" s="200">
        <f>'Calcs Women No Intervention'!U117-VLOOKUP('Calcs Women Intervention'!U$108-'Calcs Women Intervention'!$B117+1,BMIRed,$A$4,FALSE)</f>
        <v>31.20454545454546</v>
      </c>
      <c r="V117" s="200">
        <f>'Calcs Women No Intervention'!V117-VLOOKUP('Calcs Women Intervention'!V$108-'Calcs Women Intervention'!$B117+1,BMIRed,$A$4,FALSE)</f>
        <v>31.561363636363645</v>
      </c>
      <c r="W117" s="200">
        <f>'Calcs Women No Intervention'!W117-VLOOKUP('Calcs Women Intervention'!W$108-'Calcs Women Intervention'!$B117+1,BMIRed,$A$4,FALSE)</f>
        <v>31.918181818181829</v>
      </c>
      <c r="X117" s="200">
        <f>'Calcs Women No Intervention'!X117-VLOOKUP('Calcs Women Intervention'!X$108-'Calcs Women Intervention'!$B117+1,BMIRed,$A$4,FALSE)</f>
        <v>32.275000000000006</v>
      </c>
      <c r="Y117" s="200">
        <f>'Calcs Women No Intervention'!Y117-VLOOKUP('Calcs Women Intervention'!Y$108-'Calcs Women Intervention'!$B117+1,BMIRed,$A$4,FALSE)</f>
        <v>32.450000000000003</v>
      </c>
      <c r="Z117" s="200">
        <f>'Calcs Women No Intervention'!Z117-VLOOKUP('Calcs Women Intervention'!Z$108-'Calcs Women Intervention'!$B117+1,BMIRed,$A$4,FALSE)</f>
        <v>32.625</v>
      </c>
      <c r="AA117" s="200">
        <f>'Calcs Women No Intervention'!AA117-VLOOKUP('Calcs Women Intervention'!AA$108-'Calcs Women Intervention'!$B117+1,BMIRed,$A$4,FALSE)</f>
        <v>32.799999999999997</v>
      </c>
      <c r="AB117" s="200">
        <f>'Calcs Women No Intervention'!AB117-VLOOKUP('Calcs Women Intervention'!AB$108-'Calcs Women Intervention'!$B117+1,BMIRed,$A$4,FALSE)</f>
        <v>32.974999999999994</v>
      </c>
      <c r="AC117" s="1"/>
      <c r="AE117" s="1">
        <v>9</v>
      </c>
      <c r="AF117" s="1"/>
      <c r="AH117" s="1"/>
      <c r="AJ117" s="1"/>
      <c r="AL117" s="1"/>
      <c r="AN117" s="52">
        <f t="shared" si="10"/>
        <v>29.087499999999999</v>
      </c>
      <c r="AO117" s="52">
        <f t="shared" si="10"/>
        <v>28.262500000000003</v>
      </c>
      <c r="AP117" s="52">
        <f t="shared" si="10"/>
        <v>28.528409090909093</v>
      </c>
      <c r="AQ117" s="52">
        <f t="shared" si="10"/>
        <v>28.885227272727278</v>
      </c>
      <c r="AR117" s="52">
        <f t="shared" si="10"/>
        <v>29.242045454545458</v>
      </c>
      <c r="AS117" s="52">
        <f t="shared" si="10"/>
        <v>29.598863636363639</v>
      </c>
      <c r="AT117" s="52">
        <f t="shared" si="10"/>
        <v>29.955681818181823</v>
      </c>
      <c r="AU117" s="52">
        <f t="shared" si="10"/>
        <v>30.312500000000007</v>
      </c>
      <c r="AV117" s="52">
        <f t="shared" si="10"/>
        <v>30.669318181818188</v>
      </c>
      <c r="AW117" s="52">
        <f t="shared" si="10"/>
        <v>31.026136363636368</v>
      </c>
      <c r="AX117" s="52">
        <f t="shared" si="10"/>
        <v>31.382954545454552</v>
      </c>
      <c r="AY117" s="52">
        <f t="shared" si="10"/>
        <v>31.739772727272737</v>
      </c>
      <c r="AZ117" s="52">
        <f t="shared" si="10"/>
        <v>32.096590909090921</v>
      </c>
      <c r="BA117" s="52">
        <f t="shared" si="10"/>
        <v>32.362500000000004</v>
      </c>
      <c r="BB117" s="52">
        <f t="shared" si="10"/>
        <v>32.537500000000001</v>
      </c>
      <c r="BC117" s="52">
        <f t="shared" si="10"/>
        <v>32.712499999999999</v>
      </c>
      <c r="BD117" s="52">
        <f t="shared" si="10"/>
        <v>32.887499999999996</v>
      </c>
      <c r="BE117" s="52">
        <f t="shared" si="10"/>
        <v>32.974999999999994</v>
      </c>
    </row>
    <row r="118" spans="2:57" x14ac:dyDescent="0.3">
      <c r="B118" s="1">
        <v>10</v>
      </c>
      <c r="C118" s="52"/>
      <c r="D118" s="52"/>
      <c r="E118" s="52"/>
      <c r="F118" s="52"/>
      <c r="G118" s="52"/>
      <c r="H118" s="52"/>
      <c r="I118" s="52"/>
      <c r="J118" s="52"/>
      <c r="K118" s="52"/>
      <c r="L118" s="52">
        <f>'Calcs Women No Intervention'!L118</f>
        <v>30</v>
      </c>
      <c r="M118" s="200">
        <f>'Calcs Women No Intervention'!M118-VLOOKUP('Calcs Women Intervention'!M$108-'Calcs Women Intervention'!$B118+1,BMIRed,$A$4,FALSE)</f>
        <v>28.175000000000001</v>
      </c>
      <c r="N118" s="200">
        <f>'Calcs Women No Intervention'!N118-VLOOKUP('Calcs Women Intervention'!N$108-'Calcs Women Intervention'!$B118+1,BMIRed,$A$4,FALSE)</f>
        <v>28.35</v>
      </c>
      <c r="O118" s="200">
        <f>'Calcs Women No Intervention'!O118-VLOOKUP('Calcs Women Intervention'!O$108-'Calcs Women Intervention'!$B118+1,BMIRed,$A$4,FALSE)</f>
        <v>28.706818181818186</v>
      </c>
      <c r="P118" s="200">
        <f>'Calcs Women No Intervention'!P118-VLOOKUP('Calcs Women Intervention'!P$108-'Calcs Women Intervention'!$B118+1,BMIRed,$A$4,FALSE)</f>
        <v>29.063636363636366</v>
      </c>
      <c r="Q118" s="200">
        <f>'Calcs Women No Intervention'!Q118-VLOOKUP('Calcs Women Intervention'!Q$108-'Calcs Women Intervention'!$B118+1,BMIRed,$A$4,FALSE)</f>
        <v>29.42045454545455</v>
      </c>
      <c r="R118" s="200">
        <f>'Calcs Women No Intervention'!R118-VLOOKUP('Calcs Women Intervention'!R$108-'Calcs Women Intervention'!$B118+1,BMIRed,$A$4,FALSE)</f>
        <v>29.777272727272731</v>
      </c>
      <c r="S118" s="200">
        <f>'Calcs Women No Intervention'!S118-VLOOKUP('Calcs Women Intervention'!S$108-'Calcs Women Intervention'!$B118+1,BMIRed,$A$4,FALSE)</f>
        <v>30.134090909090915</v>
      </c>
      <c r="T118" s="200">
        <f>'Calcs Women No Intervention'!T118-VLOOKUP('Calcs Women Intervention'!T$108-'Calcs Women Intervention'!$B118+1,BMIRed,$A$4,FALSE)</f>
        <v>30.490909090909096</v>
      </c>
      <c r="U118" s="200">
        <f>'Calcs Women No Intervention'!U118-VLOOKUP('Calcs Women Intervention'!U$108-'Calcs Women Intervention'!$B118+1,BMIRed,$A$4,FALSE)</f>
        <v>30.84772727272728</v>
      </c>
      <c r="V118" s="200">
        <f>'Calcs Women No Intervention'!V118-VLOOKUP('Calcs Women Intervention'!V$108-'Calcs Women Intervention'!$B118+1,BMIRed,$A$4,FALSE)</f>
        <v>31.20454545454546</v>
      </c>
      <c r="W118" s="200">
        <f>'Calcs Women No Intervention'!W118-VLOOKUP('Calcs Women Intervention'!W$108-'Calcs Women Intervention'!$B118+1,BMIRed,$A$4,FALSE)</f>
        <v>31.561363636363645</v>
      </c>
      <c r="X118" s="200">
        <f>'Calcs Women No Intervention'!X118-VLOOKUP('Calcs Women Intervention'!X$108-'Calcs Women Intervention'!$B118+1,BMIRed,$A$4,FALSE)</f>
        <v>31.918181818181829</v>
      </c>
      <c r="Y118" s="200">
        <f>'Calcs Women No Intervention'!Y118-VLOOKUP('Calcs Women Intervention'!Y$108-'Calcs Women Intervention'!$B118+1,BMIRed,$A$4,FALSE)</f>
        <v>32.275000000000006</v>
      </c>
      <c r="Z118" s="200">
        <f>'Calcs Women No Intervention'!Z118-VLOOKUP('Calcs Women Intervention'!Z$108-'Calcs Women Intervention'!$B118+1,BMIRed,$A$4,FALSE)</f>
        <v>32.450000000000003</v>
      </c>
      <c r="AA118" s="200">
        <f>'Calcs Women No Intervention'!AA118-VLOOKUP('Calcs Women Intervention'!AA$108-'Calcs Women Intervention'!$B118+1,BMIRed,$A$4,FALSE)</f>
        <v>32.625</v>
      </c>
      <c r="AB118" s="200">
        <f>'Calcs Women No Intervention'!AB118-VLOOKUP('Calcs Women Intervention'!AB$108-'Calcs Women Intervention'!$B118+1,BMIRed,$A$4,FALSE)</f>
        <v>32.799999999999997</v>
      </c>
      <c r="AC118" s="1"/>
      <c r="AE118" s="1">
        <v>10</v>
      </c>
      <c r="AF118" s="1"/>
      <c r="AH118" s="1"/>
      <c r="AJ118" s="1"/>
      <c r="AL118" s="1"/>
      <c r="AN118" s="1"/>
      <c r="AO118" s="52">
        <f t="shared" si="10"/>
        <v>29.087499999999999</v>
      </c>
      <c r="AP118" s="52">
        <f t="shared" si="10"/>
        <v>28.262500000000003</v>
      </c>
      <c r="AQ118" s="52">
        <f t="shared" si="10"/>
        <v>28.528409090909093</v>
      </c>
      <c r="AR118" s="52">
        <f t="shared" si="10"/>
        <v>28.885227272727278</v>
      </c>
      <c r="AS118" s="52">
        <f t="shared" si="10"/>
        <v>29.242045454545458</v>
      </c>
      <c r="AT118" s="52">
        <f t="shared" si="10"/>
        <v>29.598863636363639</v>
      </c>
      <c r="AU118" s="52">
        <f t="shared" si="10"/>
        <v>29.955681818181823</v>
      </c>
      <c r="AV118" s="52">
        <f t="shared" si="10"/>
        <v>30.312500000000007</v>
      </c>
      <c r="AW118" s="52">
        <f t="shared" si="10"/>
        <v>30.669318181818188</v>
      </c>
      <c r="AX118" s="52">
        <f t="shared" si="10"/>
        <v>31.026136363636368</v>
      </c>
      <c r="AY118" s="52">
        <f t="shared" si="10"/>
        <v>31.382954545454552</v>
      </c>
      <c r="AZ118" s="52">
        <f t="shared" si="10"/>
        <v>31.739772727272737</v>
      </c>
      <c r="BA118" s="52">
        <f t="shared" si="10"/>
        <v>32.096590909090921</v>
      </c>
      <c r="BB118" s="52">
        <f t="shared" si="10"/>
        <v>32.362500000000004</v>
      </c>
      <c r="BC118" s="52">
        <f t="shared" si="10"/>
        <v>32.537500000000001</v>
      </c>
      <c r="BD118" s="52">
        <f t="shared" si="10"/>
        <v>32.712499999999999</v>
      </c>
      <c r="BE118" s="52">
        <f t="shared" si="10"/>
        <v>32.799999999999997</v>
      </c>
    </row>
    <row r="119" spans="2:57" x14ac:dyDescent="0.3">
      <c r="B119" s="1">
        <v>11</v>
      </c>
      <c r="C119" s="52"/>
      <c r="D119" s="52"/>
      <c r="E119" s="52"/>
      <c r="F119" s="52"/>
      <c r="G119" s="52"/>
      <c r="H119" s="52"/>
      <c r="I119" s="52"/>
      <c r="J119" s="52"/>
      <c r="K119" s="52"/>
      <c r="L119" s="52"/>
      <c r="M119" s="52">
        <f>'Calcs Women No Intervention'!M119</f>
        <v>30</v>
      </c>
      <c r="N119" s="200">
        <f>'Calcs Women No Intervention'!N119-VLOOKUP('Calcs Women Intervention'!N$108-'Calcs Women Intervention'!$B119+1,BMIRed,$A$4,FALSE)</f>
        <v>28.175000000000001</v>
      </c>
      <c r="O119" s="200">
        <f>'Calcs Women No Intervention'!O119-VLOOKUP('Calcs Women Intervention'!O$108-'Calcs Women Intervention'!$B119+1,BMIRed,$A$4,FALSE)</f>
        <v>28.35</v>
      </c>
      <c r="P119" s="200">
        <f>'Calcs Women No Intervention'!P119-VLOOKUP('Calcs Women Intervention'!P$108-'Calcs Women Intervention'!$B119+1,BMIRed,$A$4,FALSE)</f>
        <v>28.706818181818186</v>
      </c>
      <c r="Q119" s="200">
        <f>'Calcs Women No Intervention'!Q119-VLOOKUP('Calcs Women Intervention'!Q$108-'Calcs Women Intervention'!$B119+1,BMIRed,$A$4,FALSE)</f>
        <v>29.063636363636366</v>
      </c>
      <c r="R119" s="200">
        <f>'Calcs Women No Intervention'!R119-VLOOKUP('Calcs Women Intervention'!R$108-'Calcs Women Intervention'!$B119+1,BMIRed,$A$4,FALSE)</f>
        <v>29.42045454545455</v>
      </c>
      <c r="S119" s="200">
        <f>'Calcs Women No Intervention'!S119-VLOOKUP('Calcs Women Intervention'!S$108-'Calcs Women Intervention'!$B119+1,BMIRed,$A$4,FALSE)</f>
        <v>29.777272727272731</v>
      </c>
      <c r="T119" s="200">
        <f>'Calcs Women No Intervention'!T119-VLOOKUP('Calcs Women Intervention'!T$108-'Calcs Women Intervention'!$B119+1,BMIRed,$A$4,FALSE)</f>
        <v>30.134090909090915</v>
      </c>
      <c r="U119" s="200">
        <f>'Calcs Women No Intervention'!U119-VLOOKUP('Calcs Women Intervention'!U$108-'Calcs Women Intervention'!$B119+1,BMIRed,$A$4,FALSE)</f>
        <v>30.490909090909096</v>
      </c>
      <c r="V119" s="200">
        <f>'Calcs Women No Intervention'!V119-VLOOKUP('Calcs Women Intervention'!V$108-'Calcs Women Intervention'!$B119+1,BMIRed,$A$4,FALSE)</f>
        <v>30.84772727272728</v>
      </c>
      <c r="W119" s="200">
        <f>'Calcs Women No Intervention'!W119-VLOOKUP('Calcs Women Intervention'!W$108-'Calcs Women Intervention'!$B119+1,BMIRed,$A$4,FALSE)</f>
        <v>31.20454545454546</v>
      </c>
      <c r="X119" s="200">
        <f>'Calcs Women No Intervention'!X119-VLOOKUP('Calcs Women Intervention'!X$108-'Calcs Women Intervention'!$B119+1,BMIRed,$A$4,FALSE)</f>
        <v>31.561363636363645</v>
      </c>
      <c r="Y119" s="200">
        <f>'Calcs Women No Intervention'!Y119-VLOOKUP('Calcs Women Intervention'!Y$108-'Calcs Women Intervention'!$B119+1,BMIRed,$A$4,FALSE)</f>
        <v>31.918181818181829</v>
      </c>
      <c r="Z119" s="200">
        <f>'Calcs Women No Intervention'!Z119-VLOOKUP('Calcs Women Intervention'!Z$108-'Calcs Women Intervention'!$B119+1,BMIRed,$A$4,FALSE)</f>
        <v>32.275000000000006</v>
      </c>
      <c r="AA119" s="200">
        <f>'Calcs Women No Intervention'!AA119-VLOOKUP('Calcs Women Intervention'!AA$108-'Calcs Women Intervention'!$B119+1,BMIRed,$A$4,FALSE)</f>
        <v>32.450000000000003</v>
      </c>
      <c r="AB119" s="200">
        <f>'Calcs Women No Intervention'!AB119-VLOOKUP('Calcs Women Intervention'!AB$108-'Calcs Women Intervention'!$B119+1,BMIRed,$A$4,FALSE)</f>
        <v>32.625</v>
      </c>
      <c r="AC119" s="1"/>
      <c r="AE119" s="1">
        <v>11</v>
      </c>
      <c r="AF119" s="1"/>
      <c r="AH119" s="1"/>
      <c r="AJ119" s="1"/>
      <c r="AL119" s="1"/>
      <c r="AN119" s="1"/>
      <c r="AO119" s="52"/>
      <c r="AP119" s="52">
        <f t="shared" si="10"/>
        <v>29.087499999999999</v>
      </c>
      <c r="AQ119" s="52">
        <f t="shared" si="10"/>
        <v>28.262500000000003</v>
      </c>
      <c r="AR119" s="52">
        <f t="shared" si="10"/>
        <v>28.528409090909093</v>
      </c>
      <c r="AS119" s="52">
        <f t="shared" si="10"/>
        <v>28.885227272727278</v>
      </c>
      <c r="AT119" s="52">
        <f t="shared" si="10"/>
        <v>29.242045454545458</v>
      </c>
      <c r="AU119" s="52">
        <f t="shared" si="10"/>
        <v>29.598863636363639</v>
      </c>
      <c r="AV119" s="52">
        <f t="shared" si="10"/>
        <v>29.955681818181823</v>
      </c>
      <c r="AW119" s="52">
        <f t="shared" si="10"/>
        <v>30.312500000000007</v>
      </c>
      <c r="AX119" s="52">
        <f t="shared" si="10"/>
        <v>30.669318181818188</v>
      </c>
      <c r="AY119" s="52">
        <f t="shared" si="10"/>
        <v>31.026136363636368</v>
      </c>
      <c r="AZ119" s="52">
        <f t="shared" si="10"/>
        <v>31.382954545454552</v>
      </c>
      <c r="BA119" s="52">
        <f t="shared" si="10"/>
        <v>31.739772727272737</v>
      </c>
      <c r="BB119" s="52">
        <f t="shared" si="10"/>
        <v>32.096590909090921</v>
      </c>
      <c r="BC119" s="52">
        <f t="shared" si="10"/>
        <v>32.362500000000004</v>
      </c>
      <c r="BD119" s="52">
        <f t="shared" si="10"/>
        <v>32.537500000000001</v>
      </c>
      <c r="BE119" s="52">
        <f t="shared" si="10"/>
        <v>32.625</v>
      </c>
    </row>
    <row r="120" spans="2:57" x14ac:dyDescent="0.3">
      <c r="B120" s="1">
        <v>12</v>
      </c>
      <c r="C120" s="52"/>
      <c r="D120" s="52"/>
      <c r="E120" s="52"/>
      <c r="F120" s="52"/>
      <c r="G120" s="52"/>
      <c r="H120" s="52"/>
      <c r="I120" s="52"/>
      <c r="J120" s="52"/>
      <c r="K120" s="52"/>
      <c r="L120" s="52"/>
      <c r="M120" s="52"/>
      <c r="N120" s="52">
        <f>'Calcs Women No Intervention'!N120</f>
        <v>30</v>
      </c>
      <c r="O120" s="200">
        <f>'Calcs Women No Intervention'!O120-VLOOKUP('Calcs Women Intervention'!O$108-'Calcs Women Intervention'!$B120+1,BMIRed,$A$4,FALSE)</f>
        <v>28.175000000000001</v>
      </c>
      <c r="P120" s="200">
        <f>'Calcs Women No Intervention'!P120-VLOOKUP('Calcs Women Intervention'!P$108-'Calcs Women Intervention'!$B120+1,BMIRed,$A$4,FALSE)</f>
        <v>28.35</v>
      </c>
      <c r="Q120" s="200">
        <f>'Calcs Women No Intervention'!Q120-VLOOKUP('Calcs Women Intervention'!Q$108-'Calcs Women Intervention'!$B120+1,BMIRed,$A$4,FALSE)</f>
        <v>28.706818181818186</v>
      </c>
      <c r="R120" s="200">
        <f>'Calcs Women No Intervention'!R120-VLOOKUP('Calcs Women Intervention'!R$108-'Calcs Women Intervention'!$B120+1,BMIRed,$A$4,FALSE)</f>
        <v>29.063636363636366</v>
      </c>
      <c r="S120" s="200">
        <f>'Calcs Women No Intervention'!S120-VLOOKUP('Calcs Women Intervention'!S$108-'Calcs Women Intervention'!$B120+1,BMIRed,$A$4,FALSE)</f>
        <v>29.42045454545455</v>
      </c>
      <c r="T120" s="200">
        <f>'Calcs Women No Intervention'!T120-VLOOKUP('Calcs Women Intervention'!T$108-'Calcs Women Intervention'!$B120+1,BMIRed,$A$4,FALSE)</f>
        <v>29.777272727272731</v>
      </c>
      <c r="U120" s="200">
        <f>'Calcs Women No Intervention'!U120-VLOOKUP('Calcs Women Intervention'!U$108-'Calcs Women Intervention'!$B120+1,BMIRed,$A$4,FALSE)</f>
        <v>30.134090909090915</v>
      </c>
      <c r="V120" s="200">
        <f>'Calcs Women No Intervention'!V120-VLOOKUP('Calcs Women Intervention'!V$108-'Calcs Women Intervention'!$B120+1,BMIRed,$A$4,FALSE)</f>
        <v>30.490909090909096</v>
      </c>
      <c r="W120" s="200">
        <f>'Calcs Women No Intervention'!W120-VLOOKUP('Calcs Women Intervention'!W$108-'Calcs Women Intervention'!$B120+1,BMIRed,$A$4,FALSE)</f>
        <v>30.84772727272728</v>
      </c>
      <c r="X120" s="200">
        <f>'Calcs Women No Intervention'!X120-VLOOKUP('Calcs Women Intervention'!X$108-'Calcs Women Intervention'!$B120+1,BMIRed,$A$4,FALSE)</f>
        <v>31.20454545454546</v>
      </c>
      <c r="Y120" s="200">
        <f>'Calcs Women No Intervention'!Y120-VLOOKUP('Calcs Women Intervention'!Y$108-'Calcs Women Intervention'!$B120+1,BMIRed,$A$4,FALSE)</f>
        <v>31.561363636363645</v>
      </c>
      <c r="Z120" s="200">
        <f>'Calcs Women No Intervention'!Z120-VLOOKUP('Calcs Women Intervention'!Z$108-'Calcs Women Intervention'!$B120+1,BMIRed,$A$4,FALSE)</f>
        <v>31.918181818181829</v>
      </c>
      <c r="AA120" s="200">
        <f>'Calcs Women No Intervention'!AA120-VLOOKUP('Calcs Women Intervention'!AA$108-'Calcs Women Intervention'!$B120+1,BMIRed,$A$4,FALSE)</f>
        <v>32.275000000000006</v>
      </c>
      <c r="AB120" s="200">
        <f>'Calcs Women No Intervention'!AB120-VLOOKUP('Calcs Women Intervention'!AB$108-'Calcs Women Intervention'!$B120+1,BMIRed,$A$4,FALSE)</f>
        <v>32.450000000000003</v>
      </c>
      <c r="AC120" s="1"/>
      <c r="AE120" s="1">
        <v>12</v>
      </c>
      <c r="AF120" s="1"/>
      <c r="AH120" s="1"/>
      <c r="AJ120" s="1"/>
      <c r="AL120" s="1"/>
      <c r="AN120" s="1"/>
      <c r="AO120" s="52"/>
      <c r="AP120" s="52"/>
      <c r="AQ120" s="52">
        <f t="shared" si="10"/>
        <v>29.087499999999999</v>
      </c>
      <c r="AR120" s="52">
        <f t="shared" si="10"/>
        <v>28.262500000000003</v>
      </c>
      <c r="AS120" s="52">
        <f t="shared" si="10"/>
        <v>28.528409090909093</v>
      </c>
      <c r="AT120" s="52">
        <f t="shared" si="10"/>
        <v>28.885227272727278</v>
      </c>
      <c r="AU120" s="52">
        <f t="shared" si="10"/>
        <v>29.242045454545458</v>
      </c>
      <c r="AV120" s="52">
        <f t="shared" si="10"/>
        <v>29.598863636363639</v>
      </c>
      <c r="AW120" s="52">
        <f t="shared" si="10"/>
        <v>29.955681818181823</v>
      </c>
      <c r="AX120" s="52">
        <f t="shared" si="10"/>
        <v>30.312500000000007</v>
      </c>
      <c r="AY120" s="52">
        <f t="shared" si="10"/>
        <v>30.669318181818188</v>
      </c>
      <c r="AZ120" s="52">
        <f t="shared" si="10"/>
        <v>31.026136363636368</v>
      </c>
      <c r="BA120" s="52">
        <f t="shared" si="10"/>
        <v>31.382954545454552</v>
      </c>
      <c r="BB120" s="52">
        <f t="shared" si="10"/>
        <v>31.739772727272737</v>
      </c>
      <c r="BC120" s="52">
        <f t="shared" si="10"/>
        <v>32.096590909090921</v>
      </c>
      <c r="BD120" s="52">
        <f t="shared" si="10"/>
        <v>32.362500000000004</v>
      </c>
      <c r="BE120" s="52">
        <f t="shared" si="10"/>
        <v>32.450000000000003</v>
      </c>
    </row>
    <row r="121" spans="2:57" x14ac:dyDescent="0.3">
      <c r="B121" s="1">
        <v>13</v>
      </c>
      <c r="C121" s="52"/>
      <c r="D121" s="52"/>
      <c r="E121" s="52"/>
      <c r="F121" s="52"/>
      <c r="G121" s="52"/>
      <c r="H121" s="52"/>
      <c r="I121" s="52"/>
      <c r="J121" s="52"/>
      <c r="K121" s="52"/>
      <c r="L121" s="52"/>
      <c r="M121" s="52"/>
      <c r="N121" s="52"/>
      <c r="O121" s="52">
        <f>'Calcs Women No Intervention'!O121</f>
        <v>30</v>
      </c>
      <c r="P121" s="200">
        <f>'Calcs Women No Intervention'!P121-VLOOKUP('Calcs Women Intervention'!P$108-'Calcs Women Intervention'!$B121+1,BMIRed,$A$4,FALSE)</f>
        <v>28.175000000000001</v>
      </c>
      <c r="Q121" s="200">
        <f>'Calcs Women No Intervention'!Q121-VLOOKUP('Calcs Women Intervention'!Q$108-'Calcs Women Intervention'!$B121+1,BMIRed,$A$4,FALSE)</f>
        <v>28.35</v>
      </c>
      <c r="R121" s="200">
        <f>'Calcs Women No Intervention'!R121-VLOOKUP('Calcs Women Intervention'!R$108-'Calcs Women Intervention'!$B121+1,BMIRed,$A$4,FALSE)</f>
        <v>28.706818181818186</v>
      </c>
      <c r="S121" s="200">
        <f>'Calcs Women No Intervention'!S121-VLOOKUP('Calcs Women Intervention'!S$108-'Calcs Women Intervention'!$B121+1,BMIRed,$A$4,FALSE)</f>
        <v>29.063636363636366</v>
      </c>
      <c r="T121" s="200">
        <f>'Calcs Women No Intervention'!T121-VLOOKUP('Calcs Women Intervention'!T$108-'Calcs Women Intervention'!$B121+1,BMIRed,$A$4,FALSE)</f>
        <v>29.42045454545455</v>
      </c>
      <c r="U121" s="200">
        <f>'Calcs Women No Intervention'!U121-VLOOKUP('Calcs Women Intervention'!U$108-'Calcs Women Intervention'!$B121+1,BMIRed,$A$4,FALSE)</f>
        <v>29.777272727272731</v>
      </c>
      <c r="V121" s="200">
        <f>'Calcs Women No Intervention'!V121-VLOOKUP('Calcs Women Intervention'!V$108-'Calcs Women Intervention'!$B121+1,BMIRed,$A$4,FALSE)</f>
        <v>30.134090909090915</v>
      </c>
      <c r="W121" s="200">
        <f>'Calcs Women No Intervention'!W121-VLOOKUP('Calcs Women Intervention'!W$108-'Calcs Women Intervention'!$B121+1,BMIRed,$A$4,FALSE)</f>
        <v>30.490909090909096</v>
      </c>
      <c r="X121" s="200">
        <f>'Calcs Women No Intervention'!X121-VLOOKUP('Calcs Women Intervention'!X$108-'Calcs Women Intervention'!$B121+1,BMIRed,$A$4,FALSE)</f>
        <v>30.84772727272728</v>
      </c>
      <c r="Y121" s="200">
        <f>'Calcs Women No Intervention'!Y121-VLOOKUP('Calcs Women Intervention'!Y$108-'Calcs Women Intervention'!$B121+1,BMIRed,$A$4,FALSE)</f>
        <v>31.20454545454546</v>
      </c>
      <c r="Z121" s="200">
        <f>'Calcs Women No Intervention'!Z121-VLOOKUP('Calcs Women Intervention'!Z$108-'Calcs Women Intervention'!$B121+1,BMIRed,$A$4,FALSE)</f>
        <v>31.561363636363645</v>
      </c>
      <c r="AA121" s="200">
        <f>'Calcs Women No Intervention'!AA121-VLOOKUP('Calcs Women Intervention'!AA$108-'Calcs Women Intervention'!$B121+1,BMIRed,$A$4,FALSE)</f>
        <v>31.918181818181829</v>
      </c>
      <c r="AB121" s="200">
        <f>'Calcs Women No Intervention'!AB121-VLOOKUP('Calcs Women Intervention'!AB$108-'Calcs Women Intervention'!$B121+1,BMIRed,$A$4,FALSE)</f>
        <v>32.275000000000006</v>
      </c>
      <c r="AC121" s="1"/>
      <c r="AE121" s="1">
        <v>13</v>
      </c>
      <c r="AF121" s="1"/>
      <c r="AH121" s="1"/>
      <c r="AJ121" s="1"/>
      <c r="AL121" s="1"/>
      <c r="AN121" s="1"/>
      <c r="AO121" s="52"/>
      <c r="AP121" s="52"/>
      <c r="AQ121" s="52"/>
      <c r="AR121" s="52">
        <f t="shared" si="10"/>
        <v>29.087499999999999</v>
      </c>
      <c r="AS121" s="52">
        <f t="shared" si="10"/>
        <v>28.262500000000003</v>
      </c>
      <c r="AT121" s="52">
        <f t="shared" si="10"/>
        <v>28.528409090909093</v>
      </c>
      <c r="AU121" s="52">
        <f t="shared" si="10"/>
        <v>28.885227272727278</v>
      </c>
      <c r="AV121" s="52">
        <f t="shared" si="10"/>
        <v>29.242045454545458</v>
      </c>
      <c r="AW121" s="52">
        <f t="shared" si="10"/>
        <v>29.598863636363639</v>
      </c>
      <c r="AX121" s="52">
        <f t="shared" si="10"/>
        <v>29.955681818181823</v>
      </c>
      <c r="AY121" s="52">
        <f t="shared" si="10"/>
        <v>30.312500000000007</v>
      </c>
      <c r="AZ121" s="52">
        <f t="shared" si="10"/>
        <v>30.669318181818188</v>
      </c>
      <c r="BA121" s="52">
        <f>AVERAGE(X121:Y121)</f>
        <v>31.026136363636368</v>
      </c>
      <c r="BB121" s="52">
        <f>AVERAGE(Y121:Z121)</f>
        <v>31.382954545454552</v>
      </c>
      <c r="BC121" s="52">
        <f>AVERAGE(Z121:AA121)</f>
        <v>31.739772727272737</v>
      </c>
      <c r="BD121" s="52">
        <f>AVERAGE(AA121:AB121)</f>
        <v>32.096590909090921</v>
      </c>
      <c r="BE121" s="52">
        <f>AVERAGE(AB121:AC121)</f>
        <v>32.275000000000006</v>
      </c>
    </row>
    <row r="122" spans="2:57" x14ac:dyDescent="0.3">
      <c r="B122" s="1">
        <v>14</v>
      </c>
      <c r="C122" s="52"/>
      <c r="D122" s="52"/>
      <c r="E122" s="52"/>
      <c r="F122" s="52"/>
      <c r="G122" s="52"/>
      <c r="H122" s="52"/>
      <c r="I122" s="52"/>
      <c r="J122" s="52"/>
      <c r="K122" s="52"/>
      <c r="L122" s="52"/>
      <c r="M122" s="52"/>
      <c r="N122" s="52"/>
      <c r="O122" s="52"/>
      <c r="P122" s="52">
        <f>'Calcs Women No Intervention'!P122</f>
        <v>30</v>
      </c>
      <c r="Q122" s="200">
        <f>'Calcs Women No Intervention'!Q122-VLOOKUP('Calcs Women Intervention'!Q$108-'Calcs Women Intervention'!$B122+1,BMIRed,$A$4,FALSE)</f>
        <v>28.175000000000001</v>
      </c>
      <c r="R122" s="200">
        <f>'Calcs Women No Intervention'!R122-VLOOKUP('Calcs Women Intervention'!R$108-'Calcs Women Intervention'!$B122+1,BMIRed,$A$4,FALSE)</f>
        <v>28.35</v>
      </c>
      <c r="S122" s="200">
        <f>'Calcs Women No Intervention'!S122-VLOOKUP('Calcs Women Intervention'!S$108-'Calcs Women Intervention'!$B122+1,BMIRed,$A$4,FALSE)</f>
        <v>28.706818181818186</v>
      </c>
      <c r="T122" s="200">
        <f>'Calcs Women No Intervention'!T122-VLOOKUP('Calcs Women Intervention'!T$108-'Calcs Women Intervention'!$B122+1,BMIRed,$A$4,FALSE)</f>
        <v>29.063636363636366</v>
      </c>
      <c r="U122" s="200">
        <f>'Calcs Women No Intervention'!U122-VLOOKUP('Calcs Women Intervention'!U$108-'Calcs Women Intervention'!$B122+1,BMIRed,$A$4,FALSE)</f>
        <v>29.42045454545455</v>
      </c>
      <c r="V122" s="200">
        <f>'Calcs Women No Intervention'!V122-VLOOKUP('Calcs Women Intervention'!V$108-'Calcs Women Intervention'!$B122+1,BMIRed,$A$4,FALSE)</f>
        <v>29.777272727272731</v>
      </c>
      <c r="W122" s="200">
        <f>'Calcs Women No Intervention'!W122-VLOOKUP('Calcs Women Intervention'!W$108-'Calcs Women Intervention'!$B122+1,BMIRed,$A$4,FALSE)</f>
        <v>30.134090909090915</v>
      </c>
      <c r="X122" s="200">
        <f>'Calcs Women No Intervention'!X122-VLOOKUP('Calcs Women Intervention'!X$108-'Calcs Women Intervention'!$B122+1,BMIRed,$A$4,FALSE)</f>
        <v>30.490909090909096</v>
      </c>
      <c r="Y122" s="200">
        <f>'Calcs Women No Intervention'!Y122-VLOOKUP('Calcs Women Intervention'!Y$108-'Calcs Women Intervention'!$B122+1,BMIRed,$A$4,FALSE)</f>
        <v>30.84772727272728</v>
      </c>
      <c r="Z122" s="200">
        <f>'Calcs Women No Intervention'!Z122-VLOOKUP('Calcs Women Intervention'!Z$108-'Calcs Women Intervention'!$B122+1,BMIRed,$A$4,FALSE)</f>
        <v>31.20454545454546</v>
      </c>
      <c r="AA122" s="200">
        <f>'Calcs Women No Intervention'!AA122-VLOOKUP('Calcs Women Intervention'!AA$108-'Calcs Women Intervention'!$B122+1,BMIRed,$A$4,FALSE)</f>
        <v>31.561363636363645</v>
      </c>
      <c r="AB122" s="200">
        <f>'Calcs Women No Intervention'!AB122-VLOOKUP('Calcs Women Intervention'!AB$108-'Calcs Women Intervention'!$B122+1,BMIRed,$A$4,FALSE)</f>
        <v>31.918181818181829</v>
      </c>
      <c r="AC122" s="1"/>
      <c r="AE122" s="1">
        <v>14</v>
      </c>
      <c r="AF122" s="1"/>
      <c r="AH122" s="1"/>
      <c r="AJ122" s="1"/>
      <c r="AL122" s="1"/>
      <c r="AN122" s="1"/>
      <c r="AO122" s="1"/>
      <c r="AQ122" s="1"/>
      <c r="AS122" s="52">
        <f t="shared" ref="AS122:BE129" si="11">AVERAGE(P122:Q122)</f>
        <v>29.087499999999999</v>
      </c>
      <c r="AT122" s="52">
        <f t="shared" si="11"/>
        <v>28.262500000000003</v>
      </c>
      <c r="AU122" s="52">
        <f t="shared" si="11"/>
        <v>28.528409090909093</v>
      </c>
      <c r="AV122" s="52">
        <f t="shared" si="11"/>
        <v>28.885227272727278</v>
      </c>
      <c r="AW122" s="52">
        <f t="shared" si="11"/>
        <v>29.242045454545458</v>
      </c>
      <c r="AX122" s="52">
        <f t="shared" si="11"/>
        <v>29.598863636363639</v>
      </c>
      <c r="AY122" s="52">
        <f t="shared" si="11"/>
        <v>29.955681818181823</v>
      </c>
      <c r="AZ122" s="52">
        <f t="shared" si="11"/>
        <v>30.312500000000007</v>
      </c>
      <c r="BA122" s="52">
        <f t="shared" si="11"/>
        <v>30.669318181818188</v>
      </c>
      <c r="BB122" s="52">
        <f t="shared" si="11"/>
        <v>31.026136363636368</v>
      </c>
      <c r="BC122" s="52">
        <f t="shared" si="11"/>
        <v>31.382954545454552</v>
      </c>
      <c r="BD122" s="52">
        <f t="shared" si="11"/>
        <v>31.739772727272737</v>
      </c>
      <c r="BE122" s="52">
        <f t="shared" si="11"/>
        <v>31.918181818181829</v>
      </c>
    </row>
    <row r="123" spans="2:57" x14ac:dyDescent="0.3">
      <c r="B123" s="1">
        <v>15</v>
      </c>
      <c r="C123" s="52"/>
      <c r="D123" s="52"/>
      <c r="E123" s="52"/>
      <c r="F123" s="52"/>
      <c r="G123" s="52"/>
      <c r="H123" s="52"/>
      <c r="I123" s="52"/>
      <c r="J123" s="52"/>
      <c r="K123" s="52"/>
      <c r="L123" s="52"/>
      <c r="M123" s="52"/>
      <c r="N123" s="52"/>
      <c r="O123" s="52"/>
      <c r="P123" s="52"/>
      <c r="Q123" s="52">
        <f>'Calcs Women No Intervention'!Q123</f>
        <v>30</v>
      </c>
      <c r="R123" s="200">
        <f>'Calcs Women No Intervention'!R123-VLOOKUP('Calcs Women Intervention'!R$108-'Calcs Women Intervention'!$B123+1,BMIRed,$A$4,FALSE)</f>
        <v>28.175000000000001</v>
      </c>
      <c r="S123" s="200">
        <f>'Calcs Women No Intervention'!S123-VLOOKUP('Calcs Women Intervention'!S$108-'Calcs Women Intervention'!$B123+1,BMIRed,$A$4,FALSE)</f>
        <v>28.35</v>
      </c>
      <c r="T123" s="200">
        <f>'Calcs Women No Intervention'!T123-VLOOKUP('Calcs Women Intervention'!T$108-'Calcs Women Intervention'!$B123+1,BMIRed,$A$4,FALSE)</f>
        <v>28.706818181818186</v>
      </c>
      <c r="U123" s="200">
        <f>'Calcs Women No Intervention'!U123-VLOOKUP('Calcs Women Intervention'!U$108-'Calcs Women Intervention'!$B123+1,BMIRed,$A$4,FALSE)</f>
        <v>29.063636363636366</v>
      </c>
      <c r="V123" s="200">
        <f>'Calcs Women No Intervention'!V123-VLOOKUP('Calcs Women Intervention'!V$108-'Calcs Women Intervention'!$B123+1,BMIRed,$A$4,FALSE)</f>
        <v>29.42045454545455</v>
      </c>
      <c r="W123" s="200">
        <f>'Calcs Women No Intervention'!W123-VLOOKUP('Calcs Women Intervention'!W$108-'Calcs Women Intervention'!$B123+1,BMIRed,$A$4,FALSE)</f>
        <v>29.777272727272731</v>
      </c>
      <c r="X123" s="200">
        <f>'Calcs Women No Intervention'!X123-VLOOKUP('Calcs Women Intervention'!X$108-'Calcs Women Intervention'!$B123+1,BMIRed,$A$4,FALSE)</f>
        <v>30.134090909090915</v>
      </c>
      <c r="Y123" s="200">
        <f>'Calcs Women No Intervention'!Y123-VLOOKUP('Calcs Women Intervention'!Y$108-'Calcs Women Intervention'!$B123+1,BMIRed,$A$4,FALSE)</f>
        <v>30.490909090909096</v>
      </c>
      <c r="Z123" s="200">
        <f>'Calcs Women No Intervention'!Z123-VLOOKUP('Calcs Women Intervention'!Z$108-'Calcs Women Intervention'!$B123+1,BMIRed,$A$4,FALSE)</f>
        <v>30.84772727272728</v>
      </c>
      <c r="AA123" s="200">
        <f>'Calcs Women No Intervention'!AA123-VLOOKUP('Calcs Women Intervention'!AA$108-'Calcs Women Intervention'!$B123+1,BMIRed,$A$4,FALSE)</f>
        <v>31.20454545454546</v>
      </c>
      <c r="AB123" s="200">
        <f>'Calcs Women No Intervention'!AB123-VLOOKUP('Calcs Women Intervention'!AB$108-'Calcs Women Intervention'!$B123+1,BMIRed,$A$4,FALSE)</f>
        <v>31.561363636363645</v>
      </c>
      <c r="AC123" s="1"/>
      <c r="AE123" s="1">
        <v>15</v>
      </c>
      <c r="AF123" s="1"/>
      <c r="AH123" s="1"/>
      <c r="AJ123" s="1"/>
      <c r="AL123" s="1"/>
      <c r="AN123" s="1"/>
      <c r="AO123" s="1"/>
      <c r="AQ123" s="1"/>
      <c r="AS123" s="52"/>
      <c r="AT123" s="52">
        <f t="shared" si="11"/>
        <v>29.087499999999999</v>
      </c>
      <c r="AU123" s="52">
        <f t="shared" si="11"/>
        <v>28.262500000000003</v>
      </c>
      <c r="AV123" s="52">
        <f t="shared" si="11"/>
        <v>28.528409090909093</v>
      </c>
      <c r="AW123" s="52">
        <f t="shared" si="11"/>
        <v>28.885227272727278</v>
      </c>
      <c r="AX123" s="52">
        <f t="shared" si="11"/>
        <v>29.242045454545458</v>
      </c>
      <c r="AY123" s="52">
        <f t="shared" si="11"/>
        <v>29.598863636363639</v>
      </c>
      <c r="AZ123" s="52">
        <f t="shared" si="11"/>
        <v>29.955681818181823</v>
      </c>
      <c r="BA123" s="52">
        <f t="shared" si="11"/>
        <v>30.312500000000007</v>
      </c>
      <c r="BB123" s="52">
        <f t="shared" si="11"/>
        <v>30.669318181818188</v>
      </c>
      <c r="BC123" s="52">
        <f t="shared" si="11"/>
        <v>31.026136363636368</v>
      </c>
      <c r="BD123" s="52">
        <f t="shared" si="11"/>
        <v>31.382954545454552</v>
      </c>
      <c r="BE123" s="52">
        <f t="shared" si="11"/>
        <v>31.561363636363645</v>
      </c>
    </row>
    <row r="124" spans="2:57" x14ac:dyDescent="0.3">
      <c r="B124" s="1">
        <v>16</v>
      </c>
      <c r="C124" s="52"/>
      <c r="D124" s="52"/>
      <c r="E124" s="52"/>
      <c r="F124" s="52"/>
      <c r="G124" s="52"/>
      <c r="H124" s="52"/>
      <c r="I124" s="52"/>
      <c r="J124" s="52"/>
      <c r="K124" s="52"/>
      <c r="L124" s="52"/>
      <c r="M124" s="52"/>
      <c r="N124" s="52"/>
      <c r="O124" s="52"/>
      <c r="P124" s="52"/>
      <c r="Q124" s="52"/>
      <c r="R124" s="52">
        <f>'Calcs Women No Intervention'!R124</f>
        <v>30</v>
      </c>
      <c r="S124" s="200">
        <f>'Calcs Women No Intervention'!S124-VLOOKUP('Calcs Women Intervention'!S$108-'Calcs Women Intervention'!$B124+1,BMIRed,$A$4,FALSE)</f>
        <v>28.175000000000001</v>
      </c>
      <c r="T124" s="200">
        <f>'Calcs Women No Intervention'!T124-VLOOKUP('Calcs Women Intervention'!T$108-'Calcs Women Intervention'!$B124+1,BMIRed,$A$4,FALSE)</f>
        <v>28.35</v>
      </c>
      <c r="U124" s="200">
        <f>'Calcs Women No Intervention'!U124-VLOOKUP('Calcs Women Intervention'!U$108-'Calcs Women Intervention'!$B124+1,BMIRed,$A$4,FALSE)</f>
        <v>28.706818181818186</v>
      </c>
      <c r="V124" s="200">
        <f>'Calcs Women No Intervention'!V124-VLOOKUP('Calcs Women Intervention'!V$108-'Calcs Women Intervention'!$B124+1,BMIRed,$A$4,FALSE)</f>
        <v>29.063636363636366</v>
      </c>
      <c r="W124" s="200">
        <f>'Calcs Women No Intervention'!W124-VLOOKUP('Calcs Women Intervention'!W$108-'Calcs Women Intervention'!$B124+1,BMIRed,$A$4,FALSE)</f>
        <v>29.42045454545455</v>
      </c>
      <c r="X124" s="200">
        <f>'Calcs Women No Intervention'!X124-VLOOKUP('Calcs Women Intervention'!X$108-'Calcs Women Intervention'!$B124+1,BMIRed,$A$4,FALSE)</f>
        <v>29.777272727272731</v>
      </c>
      <c r="Y124" s="200">
        <f>'Calcs Women No Intervention'!Y124-VLOOKUP('Calcs Women Intervention'!Y$108-'Calcs Women Intervention'!$B124+1,BMIRed,$A$4,FALSE)</f>
        <v>30.134090909090915</v>
      </c>
      <c r="Z124" s="200">
        <f>'Calcs Women No Intervention'!Z124-VLOOKUP('Calcs Women Intervention'!Z$108-'Calcs Women Intervention'!$B124+1,BMIRed,$A$4,FALSE)</f>
        <v>30.490909090909096</v>
      </c>
      <c r="AA124" s="200">
        <f>'Calcs Women No Intervention'!AA124-VLOOKUP('Calcs Women Intervention'!AA$108-'Calcs Women Intervention'!$B124+1,BMIRed,$A$4,FALSE)</f>
        <v>30.84772727272728</v>
      </c>
      <c r="AB124" s="200">
        <f>'Calcs Women No Intervention'!AB124-VLOOKUP('Calcs Women Intervention'!AB$108-'Calcs Women Intervention'!$B124+1,BMIRed,$A$4,FALSE)</f>
        <v>31.20454545454546</v>
      </c>
      <c r="AC124" s="1"/>
      <c r="AE124" s="1">
        <v>16</v>
      </c>
      <c r="AF124" s="1"/>
      <c r="AH124" s="1"/>
      <c r="AJ124" s="1"/>
      <c r="AL124" s="1"/>
      <c r="AN124" s="1"/>
      <c r="AO124" s="1"/>
      <c r="AQ124" s="1"/>
      <c r="AS124" s="52"/>
      <c r="AT124" s="52"/>
      <c r="AU124" s="52">
        <f t="shared" si="11"/>
        <v>29.087499999999999</v>
      </c>
      <c r="AV124" s="52">
        <f t="shared" si="11"/>
        <v>28.262500000000003</v>
      </c>
      <c r="AW124" s="52">
        <f t="shared" si="11"/>
        <v>28.528409090909093</v>
      </c>
      <c r="AX124" s="52">
        <f t="shared" si="11"/>
        <v>28.885227272727278</v>
      </c>
      <c r="AY124" s="52">
        <f t="shared" si="11"/>
        <v>29.242045454545458</v>
      </c>
      <c r="AZ124" s="52">
        <f t="shared" si="11"/>
        <v>29.598863636363639</v>
      </c>
      <c r="BA124" s="52">
        <f t="shared" si="11"/>
        <v>29.955681818181823</v>
      </c>
      <c r="BB124" s="52">
        <f t="shared" si="11"/>
        <v>30.312500000000007</v>
      </c>
      <c r="BC124" s="52">
        <f t="shared" si="11"/>
        <v>30.669318181818188</v>
      </c>
      <c r="BD124" s="52">
        <f t="shared" si="11"/>
        <v>31.026136363636368</v>
      </c>
      <c r="BE124" s="52">
        <f t="shared" si="11"/>
        <v>31.20454545454546</v>
      </c>
    </row>
    <row r="125" spans="2:57" x14ac:dyDescent="0.3">
      <c r="B125" s="1">
        <v>17</v>
      </c>
      <c r="C125" s="52"/>
      <c r="D125" s="52"/>
      <c r="E125" s="52"/>
      <c r="F125" s="52"/>
      <c r="G125" s="52"/>
      <c r="H125" s="52"/>
      <c r="I125" s="52"/>
      <c r="J125" s="52"/>
      <c r="K125" s="52"/>
      <c r="L125" s="52"/>
      <c r="M125" s="52"/>
      <c r="N125" s="52"/>
      <c r="O125" s="52"/>
      <c r="P125" s="52"/>
      <c r="Q125" s="52"/>
      <c r="R125" s="52"/>
      <c r="S125" s="52">
        <f>'Calcs Women No Intervention'!S125</f>
        <v>30</v>
      </c>
      <c r="T125" s="200">
        <f>'Calcs Women No Intervention'!T125-VLOOKUP('Calcs Women Intervention'!T$108-'Calcs Women Intervention'!$B125+1,BMIRed,$A$4,FALSE)</f>
        <v>28.175000000000001</v>
      </c>
      <c r="U125" s="200">
        <f>'Calcs Women No Intervention'!U125-VLOOKUP('Calcs Women Intervention'!U$108-'Calcs Women Intervention'!$B125+1,BMIRed,$A$4,FALSE)</f>
        <v>28.35</v>
      </c>
      <c r="V125" s="200">
        <f>'Calcs Women No Intervention'!V125-VLOOKUP('Calcs Women Intervention'!V$108-'Calcs Women Intervention'!$B125+1,BMIRed,$A$4,FALSE)</f>
        <v>28.706818181818186</v>
      </c>
      <c r="W125" s="200">
        <f>'Calcs Women No Intervention'!W125-VLOOKUP('Calcs Women Intervention'!W$108-'Calcs Women Intervention'!$B125+1,BMIRed,$A$4,FALSE)</f>
        <v>29.063636363636366</v>
      </c>
      <c r="X125" s="200">
        <f>'Calcs Women No Intervention'!X125-VLOOKUP('Calcs Women Intervention'!X$108-'Calcs Women Intervention'!$B125+1,BMIRed,$A$4,FALSE)</f>
        <v>29.42045454545455</v>
      </c>
      <c r="Y125" s="200">
        <f>'Calcs Women No Intervention'!Y125-VLOOKUP('Calcs Women Intervention'!Y$108-'Calcs Women Intervention'!$B125+1,BMIRed,$A$4,FALSE)</f>
        <v>29.777272727272731</v>
      </c>
      <c r="Z125" s="200">
        <f>'Calcs Women No Intervention'!Z125-VLOOKUP('Calcs Women Intervention'!Z$108-'Calcs Women Intervention'!$B125+1,BMIRed,$A$4,FALSE)</f>
        <v>30.134090909090915</v>
      </c>
      <c r="AA125" s="200">
        <f>'Calcs Women No Intervention'!AA125-VLOOKUP('Calcs Women Intervention'!AA$108-'Calcs Women Intervention'!$B125+1,BMIRed,$A$4,FALSE)</f>
        <v>30.490909090909096</v>
      </c>
      <c r="AB125" s="200">
        <f>'Calcs Women No Intervention'!AB125-VLOOKUP('Calcs Women Intervention'!AB$108-'Calcs Women Intervention'!$B125+1,BMIRed,$A$4,FALSE)</f>
        <v>30.84772727272728</v>
      </c>
      <c r="AC125" s="1"/>
      <c r="AE125" s="1">
        <v>17</v>
      </c>
      <c r="AF125" s="1"/>
      <c r="AH125" s="1"/>
      <c r="AJ125" s="1"/>
      <c r="AL125" s="1"/>
      <c r="AN125" s="1"/>
      <c r="AO125" s="1"/>
      <c r="AQ125" s="1"/>
      <c r="AS125" s="52"/>
      <c r="AT125" s="52"/>
      <c r="AU125" s="52"/>
      <c r="AV125" s="52">
        <f t="shared" si="11"/>
        <v>29.087499999999999</v>
      </c>
      <c r="AW125" s="52">
        <f t="shared" si="11"/>
        <v>28.262500000000003</v>
      </c>
      <c r="AX125" s="52">
        <f t="shared" si="11"/>
        <v>28.528409090909093</v>
      </c>
      <c r="AY125" s="52">
        <f t="shared" si="11"/>
        <v>28.885227272727278</v>
      </c>
      <c r="AZ125" s="52">
        <f t="shared" si="11"/>
        <v>29.242045454545458</v>
      </c>
      <c r="BA125" s="52">
        <f t="shared" si="11"/>
        <v>29.598863636363639</v>
      </c>
      <c r="BB125" s="52">
        <f t="shared" si="11"/>
        <v>29.955681818181823</v>
      </c>
      <c r="BC125" s="52">
        <f t="shared" si="11"/>
        <v>30.312500000000007</v>
      </c>
      <c r="BD125" s="52">
        <f t="shared" si="11"/>
        <v>30.669318181818188</v>
      </c>
      <c r="BE125" s="52">
        <f t="shared" si="11"/>
        <v>30.84772727272728</v>
      </c>
    </row>
    <row r="126" spans="2:57" x14ac:dyDescent="0.3">
      <c r="B126" s="1">
        <v>18</v>
      </c>
      <c r="C126" s="52"/>
      <c r="D126" s="52"/>
      <c r="E126" s="52"/>
      <c r="F126" s="52"/>
      <c r="G126" s="52"/>
      <c r="H126" s="52"/>
      <c r="I126" s="52"/>
      <c r="J126" s="52"/>
      <c r="K126" s="52"/>
      <c r="L126" s="52"/>
      <c r="M126" s="52"/>
      <c r="N126" s="52"/>
      <c r="O126" s="52"/>
      <c r="P126" s="52"/>
      <c r="Q126" s="52"/>
      <c r="R126" s="52"/>
      <c r="S126" s="52"/>
      <c r="T126" s="52">
        <f>'Calcs Women No Intervention'!T126</f>
        <v>30</v>
      </c>
      <c r="U126" s="200">
        <f>'Calcs Women No Intervention'!U126-VLOOKUP('Calcs Women Intervention'!U$108-'Calcs Women Intervention'!$B126+1,BMIRed,$A$4,FALSE)</f>
        <v>28.175000000000001</v>
      </c>
      <c r="V126" s="200">
        <f>'Calcs Women No Intervention'!V126-VLOOKUP('Calcs Women Intervention'!V$108-'Calcs Women Intervention'!$B126+1,BMIRed,$A$4,FALSE)</f>
        <v>28.35</v>
      </c>
      <c r="W126" s="200">
        <f>'Calcs Women No Intervention'!W126-VLOOKUP('Calcs Women Intervention'!W$108-'Calcs Women Intervention'!$B126+1,BMIRed,$A$4,FALSE)</f>
        <v>28.706818181818186</v>
      </c>
      <c r="X126" s="200">
        <f>'Calcs Women No Intervention'!X126-VLOOKUP('Calcs Women Intervention'!X$108-'Calcs Women Intervention'!$B126+1,BMIRed,$A$4,FALSE)</f>
        <v>29.063636363636366</v>
      </c>
      <c r="Y126" s="200">
        <f>'Calcs Women No Intervention'!Y126-VLOOKUP('Calcs Women Intervention'!Y$108-'Calcs Women Intervention'!$B126+1,BMIRed,$A$4,FALSE)</f>
        <v>29.42045454545455</v>
      </c>
      <c r="Z126" s="200">
        <f>'Calcs Women No Intervention'!Z126-VLOOKUP('Calcs Women Intervention'!Z$108-'Calcs Women Intervention'!$B126+1,BMIRed,$A$4,FALSE)</f>
        <v>29.777272727272731</v>
      </c>
      <c r="AA126" s="200">
        <f>'Calcs Women No Intervention'!AA126-VLOOKUP('Calcs Women Intervention'!AA$108-'Calcs Women Intervention'!$B126+1,BMIRed,$A$4,FALSE)</f>
        <v>30.134090909090915</v>
      </c>
      <c r="AB126" s="200">
        <f>'Calcs Women No Intervention'!AB126-VLOOKUP('Calcs Women Intervention'!AB$108-'Calcs Women Intervention'!$B126+1,BMIRed,$A$4,FALSE)</f>
        <v>30.490909090909096</v>
      </c>
      <c r="AC126" s="1"/>
      <c r="AE126" s="1">
        <v>18</v>
      </c>
      <c r="AF126" s="1"/>
      <c r="AH126" s="1"/>
      <c r="AJ126" s="1"/>
      <c r="AL126" s="1"/>
      <c r="AN126" s="1"/>
      <c r="AO126" s="1"/>
      <c r="AQ126" s="1"/>
      <c r="AS126" s="1"/>
      <c r="AT126" s="1"/>
      <c r="AU126" s="1"/>
      <c r="AV126" s="1"/>
      <c r="AW126" s="52">
        <f t="shared" si="11"/>
        <v>29.087499999999999</v>
      </c>
      <c r="AX126" s="52">
        <f t="shared" si="11"/>
        <v>28.262500000000003</v>
      </c>
      <c r="AY126" s="52">
        <f t="shared" si="11"/>
        <v>28.528409090909093</v>
      </c>
      <c r="AZ126" s="52">
        <f t="shared" si="11"/>
        <v>28.885227272727278</v>
      </c>
      <c r="BA126" s="52">
        <f t="shared" si="11"/>
        <v>29.242045454545458</v>
      </c>
      <c r="BB126" s="52">
        <f t="shared" si="11"/>
        <v>29.598863636363639</v>
      </c>
      <c r="BC126" s="52">
        <f t="shared" si="11"/>
        <v>29.955681818181823</v>
      </c>
      <c r="BD126" s="52">
        <f t="shared" si="11"/>
        <v>30.312500000000007</v>
      </c>
      <c r="BE126" s="52">
        <f t="shared" si="11"/>
        <v>30.490909090909096</v>
      </c>
    </row>
    <row r="127" spans="2:57" x14ac:dyDescent="0.3">
      <c r="B127" s="1">
        <v>19</v>
      </c>
      <c r="C127" s="52"/>
      <c r="D127" s="52"/>
      <c r="E127" s="52"/>
      <c r="F127" s="52"/>
      <c r="G127" s="52"/>
      <c r="H127" s="52"/>
      <c r="I127" s="52"/>
      <c r="J127" s="52"/>
      <c r="K127" s="52"/>
      <c r="L127" s="52"/>
      <c r="M127" s="52"/>
      <c r="N127" s="52"/>
      <c r="O127" s="52"/>
      <c r="P127" s="52"/>
      <c r="Q127" s="52"/>
      <c r="R127" s="52"/>
      <c r="S127" s="52"/>
      <c r="T127" s="52"/>
      <c r="U127" s="52">
        <f>'Calcs Women No Intervention'!U127</f>
        <v>30</v>
      </c>
      <c r="V127" s="200">
        <f>'Calcs Women No Intervention'!V127-VLOOKUP('Calcs Women Intervention'!V$108-'Calcs Women Intervention'!$B127+1,BMIRed,$A$4,FALSE)</f>
        <v>28.175000000000001</v>
      </c>
      <c r="W127" s="200">
        <f>'Calcs Women No Intervention'!W127-VLOOKUP('Calcs Women Intervention'!W$108-'Calcs Women Intervention'!$B127+1,BMIRed,$A$4,FALSE)</f>
        <v>28.35</v>
      </c>
      <c r="X127" s="200">
        <f>'Calcs Women No Intervention'!X127-VLOOKUP('Calcs Women Intervention'!X$108-'Calcs Women Intervention'!$B127+1,BMIRed,$A$4,FALSE)</f>
        <v>28.706818181818186</v>
      </c>
      <c r="Y127" s="200">
        <f>'Calcs Women No Intervention'!Y127-VLOOKUP('Calcs Women Intervention'!Y$108-'Calcs Women Intervention'!$B127+1,BMIRed,$A$4,FALSE)</f>
        <v>29.063636363636366</v>
      </c>
      <c r="Z127" s="200">
        <f>'Calcs Women No Intervention'!Z127-VLOOKUP('Calcs Women Intervention'!Z$108-'Calcs Women Intervention'!$B127+1,BMIRed,$A$4,FALSE)</f>
        <v>29.42045454545455</v>
      </c>
      <c r="AA127" s="200">
        <f>'Calcs Women No Intervention'!AA127-VLOOKUP('Calcs Women Intervention'!AA$108-'Calcs Women Intervention'!$B127+1,BMIRed,$A$4,FALSE)</f>
        <v>29.777272727272731</v>
      </c>
      <c r="AB127" s="200">
        <f>'Calcs Women No Intervention'!AB127-VLOOKUP('Calcs Women Intervention'!AB$108-'Calcs Women Intervention'!$B127+1,BMIRed,$A$4,FALSE)</f>
        <v>30.134090909090915</v>
      </c>
      <c r="AC127" s="1"/>
      <c r="AE127" s="1">
        <v>19</v>
      </c>
      <c r="AF127" s="1"/>
      <c r="AH127" s="1"/>
      <c r="AJ127" s="1"/>
      <c r="AL127" s="1"/>
      <c r="AN127" s="1"/>
      <c r="AO127" s="1"/>
      <c r="AQ127" s="1"/>
      <c r="AS127" s="1"/>
      <c r="AT127" s="1"/>
      <c r="AU127" s="1"/>
      <c r="AV127" s="1"/>
      <c r="AW127" s="1"/>
      <c r="AX127" s="52">
        <f t="shared" si="11"/>
        <v>29.087499999999999</v>
      </c>
      <c r="AY127" s="52">
        <f t="shared" si="11"/>
        <v>28.262500000000003</v>
      </c>
      <c r="AZ127" s="52">
        <f t="shared" si="11"/>
        <v>28.528409090909093</v>
      </c>
      <c r="BA127" s="52">
        <f t="shared" si="11"/>
        <v>28.885227272727278</v>
      </c>
      <c r="BB127" s="52">
        <f t="shared" si="11"/>
        <v>29.242045454545458</v>
      </c>
      <c r="BC127" s="52">
        <f t="shared" si="11"/>
        <v>29.598863636363639</v>
      </c>
      <c r="BD127" s="52">
        <f t="shared" si="11"/>
        <v>29.955681818181823</v>
      </c>
      <c r="BE127" s="52">
        <f t="shared" si="11"/>
        <v>30.134090909090915</v>
      </c>
    </row>
    <row r="128" spans="2:57" x14ac:dyDescent="0.3">
      <c r="B128" s="1">
        <v>20</v>
      </c>
      <c r="C128" s="52"/>
      <c r="D128" s="52"/>
      <c r="E128" s="52"/>
      <c r="F128" s="52"/>
      <c r="G128" s="52"/>
      <c r="H128" s="52"/>
      <c r="I128" s="52"/>
      <c r="J128" s="52"/>
      <c r="K128" s="52"/>
      <c r="L128" s="52"/>
      <c r="M128" s="52"/>
      <c r="N128" s="52"/>
      <c r="O128" s="52"/>
      <c r="P128" s="52"/>
      <c r="Q128" s="52"/>
      <c r="R128" s="52"/>
      <c r="S128" s="52"/>
      <c r="T128" s="52"/>
      <c r="U128" s="52"/>
      <c r="V128" s="52">
        <f>'Calcs Women No Intervention'!V128</f>
        <v>30</v>
      </c>
      <c r="W128" s="200">
        <f>'Calcs Women No Intervention'!W128-VLOOKUP('Calcs Women Intervention'!W$108-'Calcs Women Intervention'!$B128+1,BMIRed,$A$4,FALSE)</f>
        <v>28.175000000000001</v>
      </c>
      <c r="X128" s="200">
        <f>'Calcs Women No Intervention'!X128-VLOOKUP('Calcs Women Intervention'!X$108-'Calcs Women Intervention'!$B128+1,BMIRed,$A$4,FALSE)</f>
        <v>28.35</v>
      </c>
      <c r="Y128" s="200">
        <f>'Calcs Women No Intervention'!Y128-VLOOKUP('Calcs Women Intervention'!Y$108-'Calcs Women Intervention'!$B128+1,BMIRed,$A$4,FALSE)</f>
        <v>28.706818181818186</v>
      </c>
      <c r="Z128" s="200">
        <f>'Calcs Women No Intervention'!Z128-VLOOKUP('Calcs Women Intervention'!Z$108-'Calcs Women Intervention'!$B128+1,BMIRed,$A$4,FALSE)</f>
        <v>29.063636363636366</v>
      </c>
      <c r="AA128" s="200">
        <f>'Calcs Women No Intervention'!AA128-VLOOKUP('Calcs Women Intervention'!AA$108-'Calcs Women Intervention'!$B128+1,BMIRed,$A$4,FALSE)</f>
        <v>29.42045454545455</v>
      </c>
      <c r="AB128" s="200">
        <f>'Calcs Women No Intervention'!AB128-VLOOKUP('Calcs Women Intervention'!AB$108-'Calcs Women Intervention'!$B128+1,BMIRed,$A$4,FALSE)</f>
        <v>29.777272727272731</v>
      </c>
      <c r="AC128" s="1"/>
      <c r="AE128" s="1">
        <v>20</v>
      </c>
      <c r="AF128" s="1"/>
      <c r="AH128" s="1"/>
      <c r="AJ128" s="1"/>
      <c r="AL128" s="1"/>
      <c r="AN128" s="1"/>
      <c r="AO128" s="1"/>
      <c r="AQ128" s="1"/>
      <c r="AS128" s="1"/>
      <c r="AT128" s="1"/>
      <c r="AU128" s="1"/>
      <c r="AV128" s="1"/>
      <c r="AW128" s="1"/>
      <c r="AX128" s="52"/>
      <c r="AY128" s="52">
        <f t="shared" si="11"/>
        <v>29.087499999999999</v>
      </c>
      <c r="AZ128" s="52">
        <f t="shared" si="11"/>
        <v>28.262500000000003</v>
      </c>
      <c r="BA128" s="52">
        <f t="shared" si="11"/>
        <v>28.528409090909093</v>
      </c>
      <c r="BB128" s="52">
        <f t="shared" si="11"/>
        <v>28.885227272727278</v>
      </c>
      <c r="BC128" s="52">
        <f t="shared" si="11"/>
        <v>29.242045454545458</v>
      </c>
      <c r="BD128" s="52">
        <f t="shared" si="11"/>
        <v>29.598863636363639</v>
      </c>
      <c r="BE128" s="52">
        <f t="shared" si="11"/>
        <v>29.777272727272731</v>
      </c>
    </row>
    <row r="129" spans="1:57" x14ac:dyDescent="0.3">
      <c r="B129" s="1">
        <v>21</v>
      </c>
      <c r="C129" s="52"/>
      <c r="D129" s="52"/>
      <c r="E129" s="52"/>
      <c r="F129" s="52"/>
      <c r="G129" s="52"/>
      <c r="H129" s="52"/>
      <c r="I129" s="52"/>
      <c r="J129" s="52"/>
      <c r="K129" s="52"/>
      <c r="L129" s="52"/>
      <c r="M129" s="52"/>
      <c r="N129" s="52"/>
      <c r="O129" s="52"/>
      <c r="P129" s="52"/>
      <c r="Q129" s="52"/>
      <c r="R129" s="52"/>
      <c r="S129" s="52"/>
      <c r="T129" s="52"/>
      <c r="U129" s="52"/>
      <c r="V129" s="52"/>
      <c r="W129" s="52">
        <f>'Calcs Women No Intervention'!W129</f>
        <v>30</v>
      </c>
      <c r="X129" s="200">
        <f>'Calcs Women No Intervention'!X129-VLOOKUP('Calcs Women Intervention'!X$108-'Calcs Women Intervention'!$B129+1,BMIRed,$A$4,FALSE)</f>
        <v>28.175000000000001</v>
      </c>
      <c r="Y129" s="200">
        <f>'Calcs Women No Intervention'!Y129-VLOOKUP('Calcs Women Intervention'!Y$108-'Calcs Women Intervention'!$B129+1,BMIRed,$A$4,FALSE)</f>
        <v>28.35</v>
      </c>
      <c r="Z129" s="200">
        <f>'Calcs Women No Intervention'!Z129-VLOOKUP('Calcs Women Intervention'!Z$108-'Calcs Women Intervention'!$B129+1,BMIRed,$A$4,FALSE)</f>
        <v>28.706818181818186</v>
      </c>
      <c r="AA129" s="200">
        <f>'Calcs Women No Intervention'!AA129-VLOOKUP('Calcs Women Intervention'!AA$108-'Calcs Women Intervention'!$B129+1,BMIRed,$A$4,FALSE)</f>
        <v>29.063636363636366</v>
      </c>
      <c r="AB129" s="200">
        <f>'Calcs Women No Intervention'!AB129-VLOOKUP('Calcs Women Intervention'!AB$108-'Calcs Women Intervention'!$B129+1,BMIRed,$A$4,FALSE)</f>
        <v>29.42045454545455</v>
      </c>
      <c r="AC129" s="1"/>
      <c r="AE129" s="1">
        <v>21</v>
      </c>
      <c r="AF129" s="1"/>
      <c r="AH129" s="1"/>
      <c r="AJ129" s="1"/>
      <c r="AL129" s="1"/>
      <c r="AN129" s="1"/>
      <c r="AO129" s="1"/>
      <c r="AQ129" s="1"/>
      <c r="AS129" s="1"/>
      <c r="AT129" s="1"/>
      <c r="AU129" s="1"/>
      <c r="AV129" s="1"/>
      <c r="AW129" s="1"/>
      <c r="AX129" s="52"/>
      <c r="AY129" s="52"/>
      <c r="AZ129" s="52">
        <f t="shared" si="11"/>
        <v>29.087499999999999</v>
      </c>
      <c r="BA129" s="52">
        <f t="shared" si="11"/>
        <v>28.262500000000003</v>
      </c>
      <c r="BB129" s="52">
        <f t="shared" si="11"/>
        <v>28.528409090909093</v>
      </c>
      <c r="BC129" s="52">
        <f t="shared" si="11"/>
        <v>28.885227272727278</v>
      </c>
      <c r="BD129" s="52">
        <f t="shared" si="11"/>
        <v>29.242045454545458</v>
      </c>
      <c r="BE129" s="52">
        <f t="shared" si="11"/>
        <v>29.42045454545455</v>
      </c>
    </row>
    <row r="130" spans="1:57" x14ac:dyDescent="0.3">
      <c r="B130" s="1">
        <v>22</v>
      </c>
      <c r="C130" s="52"/>
      <c r="D130" s="52"/>
      <c r="E130" s="52"/>
      <c r="F130" s="52"/>
      <c r="G130" s="52"/>
      <c r="H130" s="52"/>
      <c r="I130" s="52"/>
      <c r="J130" s="52"/>
      <c r="K130" s="52"/>
      <c r="L130" s="52"/>
      <c r="M130" s="52"/>
      <c r="N130" s="52"/>
      <c r="O130" s="52"/>
      <c r="P130" s="52"/>
      <c r="Q130" s="52"/>
      <c r="R130" s="52"/>
      <c r="S130" s="52"/>
      <c r="T130" s="52"/>
      <c r="U130" s="52"/>
      <c r="V130" s="52"/>
      <c r="W130" s="52"/>
      <c r="X130" s="52">
        <f>'Calcs Women No Intervention'!X130</f>
        <v>30</v>
      </c>
      <c r="Y130" s="200">
        <f>'Calcs Women No Intervention'!Y130-VLOOKUP('Calcs Women Intervention'!Y$108-'Calcs Women Intervention'!$B130+1,BMIRed,$A$4,FALSE)</f>
        <v>28.175000000000001</v>
      </c>
      <c r="Z130" s="200">
        <f>'Calcs Women No Intervention'!Z130-VLOOKUP('Calcs Women Intervention'!Z$108-'Calcs Women Intervention'!$B130+1,BMIRed,$A$4,FALSE)</f>
        <v>28.35</v>
      </c>
      <c r="AA130" s="200">
        <f>'Calcs Women No Intervention'!AA130-VLOOKUP('Calcs Women Intervention'!AA$108-'Calcs Women Intervention'!$B130+1,BMIRed,$A$4,FALSE)</f>
        <v>28.706818181818186</v>
      </c>
      <c r="AB130" s="200">
        <f>'Calcs Women No Intervention'!AB130-VLOOKUP('Calcs Women Intervention'!AB$108-'Calcs Women Intervention'!$B130+1,BMIRed,$A$4,FALSE)</f>
        <v>29.063636363636366</v>
      </c>
      <c r="AC130" s="1"/>
      <c r="AE130" s="1">
        <v>22</v>
      </c>
      <c r="AF130" s="1"/>
      <c r="AH130" s="1"/>
      <c r="AJ130" s="1"/>
      <c r="AL130" s="1"/>
      <c r="AN130" s="1"/>
      <c r="AO130" s="1"/>
      <c r="AQ130" s="1"/>
      <c r="AS130" s="1"/>
      <c r="AT130" s="1"/>
      <c r="AU130" s="1"/>
      <c r="AV130" s="1"/>
      <c r="AW130" s="1"/>
      <c r="AX130" s="52"/>
      <c r="AY130" s="52"/>
      <c r="AZ130" s="52"/>
      <c r="BA130" s="52">
        <f>AVERAGE(X130:Y130)</f>
        <v>29.087499999999999</v>
      </c>
      <c r="BB130" s="52">
        <f>AVERAGE(Y130:Z130)</f>
        <v>28.262500000000003</v>
      </c>
      <c r="BC130" s="52">
        <f>AVERAGE(Z130:AA130)</f>
        <v>28.528409090909093</v>
      </c>
      <c r="BD130" s="52">
        <f>AVERAGE(AA130:AB130)</f>
        <v>28.885227272727278</v>
      </c>
      <c r="BE130" s="52">
        <f>AVERAGE(AB130:AC130)</f>
        <v>29.063636363636366</v>
      </c>
    </row>
    <row r="131" spans="1:57" x14ac:dyDescent="0.3">
      <c r="B131" s="1">
        <v>23</v>
      </c>
      <c r="C131" s="52"/>
      <c r="D131" s="52"/>
      <c r="E131" s="52"/>
      <c r="F131" s="52"/>
      <c r="G131" s="52"/>
      <c r="H131" s="52"/>
      <c r="I131" s="52"/>
      <c r="J131" s="52"/>
      <c r="K131" s="52"/>
      <c r="L131" s="52"/>
      <c r="M131" s="52"/>
      <c r="N131" s="52"/>
      <c r="O131" s="52"/>
      <c r="P131" s="52"/>
      <c r="Q131" s="52"/>
      <c r="R131" s="52"/>
      <c r="S131" s="52"/>
      <c r="T131" s="52"/>
      <c r="U131" s="52"/>
      <c r="V131" s="52"/>
      <c r="W131" s="52"/>
      <c r="X131" s="52"/>
      <c r="Y131" s="52">
        <f>'Calcs Women No Intervention'!Y131</f>
        <v>30</v>
      </c>
      <c r="Z131" s="200">
        <f>'Calcs Women No Intervention'!Z131-VLOOKUP('Calcs Women Intervention'!Z$108-'Calcs Women Intervention'!$B131+1,BMIRed,$A$4,FALSE)</f>
        <v>28.175000000000001</v>
      </c>
      <c r="AA131" s="200">
        <f>'Calcs Women No Intervention'!AA131-VLOOKUP('Calcs Women Intervention'!AA$108-'Calcs Women Intervention'!$B131+1,BMIRed,$A$4,FALSE)</f>
        <v>28.35</v>
      </c>
      <c r="AB131" s="200">
        <f>'Calcs Women No Intervention'!AB131-VLOOKUP('Calcs Women Intervention'!AB$108-'Calcs Women Intervention'!$B131+1,BMIRed,$A$4,FALSE)</f>
        <v>28.706818181818186</v>
      </c>
      <c r="AC131" s="1"/>
      <c r="AE131" s="1">
        <v>23</v>
      </c>
      <c r="AF131" s="1"/>
      <c r="AH131" s="1"/>
      <c r="AJ131" s="1"/>
      <c r="AL131" s="1"/>
      <c r="AN131" s="1"/>
      <c r="AO131" s="1"/>
      <c r="AQ131" s="1"/>
      <c r="AS131" s="1"/>
      <c r="AT131" s="1"/>
      <c r="AU131" s="1"/>
      <c r="AV131" s="1"/>
      <c r="AW131" s="1"/>
      <c r="AX131" s="1"/>
      <c r="AY131" s="1"/>
      <c r="AZ131" s="1"/>
      <c r="BA131" s="52"/>
      <c r="BB131" s="52">
        <f>AVERAGE(Y131:Z131)</f>
        <v>29.087499999999999</v>
      </c>
      <c r="BC131" s="52">
        <f>AVERAGE(Z131:AA131)</f>
        <v>28.262500000000003</v>
      </c>
      <c r="BD131" s="52">
        <f>AVERAGE(AA131:AB131)</f>
        <v>28.528409090909093</v>
      </c>
      <c r="BE131" s="52">
        <f>AVERAGE(AB131:AC131)</f>
        <v>28.706818181818186</v>
      </c>
    </row>
    <row r="132" spans="1:57" x14ac:dyDescent="0.3">
      <c r="B132" s="1">
        <v>24</v>
      </c>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f>'Calcs Women No Intervention'!Z132</f>
        <v>30</v>
      </c>
      <c r="AA132" s="200">
        <f>'Calcs Women No Intervention'!AA132-VLOOKUP('Calcs Women Intervention'!AA$108-'Calcs Women Intervention'!$B132+1,BMIRed,$A$4,FALSE)</f>
        <v>28.175000000000001</v>
      </c>
      <c r="AB132" s="200">
        <f>'Calcs Women No Intervention'!AB132-VLOOKUP('Calcs Women Intervention'!AB$108-'Calcs Women Intervention'!$B132+1,BMIRed,$A$4,FALSE)</f>
        <v>28.35</v>
      </c>
      <c r="AC132" s="1"/>
      <c r="AE132" s="1">
        <v>24</v>
      </c>
      <c r="AF132" s="1"/>
      <c r="AH132" s="1"/>
      <c r="AJ132" s="1"/>
      <c r="AL132" s="1"/>
      <c r="AN132" s="1"/>
      <c r="AO132" s="1"/>
      <c r="AQ132" s="1"/>
      <c r="AS132" s="1"/>
      <c r="AT132" s="1"/>
      <c r="AU132" s="1"/>
      <c r="AV132" s="1"/>
      <c r="AW132" s="1"/>
      <c r="AX132" s="1"/>
      <c r="AY132" s="1"/>
      <c r="AZ132" s="1"/>
      <c r="BA132" s="52"/>
      <c r="BB132" s="52"/>
      <c r="BC132" s="52">
        <f>AVERAGE(Z132:AA132)</f>
        <v>29.087499999999999</v>
      </c>
      <c r="BD132" s="52">
        <f>AVERAGE(AA132:AB132)</f>
        <v>28.262500000000003</v>
      </c>
      <c r="BE132" s="52">
        <f>AVERAGE(AB132:AC132)</f>
        <v>28.35</v>
      </c>
    </row>
    <row r="133" spans="1:57" x14ac:dyDescent="0.3">
      <c r="B133" s="1">
        <v>25</v>
      </c>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f>'Calcs Women No Intervention'!AA133</f>
        <v>30</v>
      </c>
      <c r="AB133" s="200">
        <f>'Calcs Women No Intervention'!AB133-VLOOKUP('Calcs Women Intervention'!AB$108-'Calcs Women Intervention'!$B133+1,BMIRed,$A$4,FALSE)</f>
        <v>28.175000000000001</v>
      </c>
      <c r="AC133" s="1"/>
      <c r="AE133" s="1">
        <v>25</v>
      </c>
      <c r="AF133" s="1"/>
      <c r="AH133" s="1"/>
      <c r="AJ133" s="1"/>
      <c r="AL133" s="1"/>
      <c r="AN133" s="1"/>
      <c r="AO133" s="1"/>
      <c r="AQ133" s="1"/>
      <c r="AS133" s="1"/>
      <c r="AT133" s="1"/>
      <c r="AU133" s="1"/>
      <c r="AV133" s="1"/>
      <c r="AW133" s="1"/>
      <c r="AX133" s="1"/>
      <c r="AY133" s="1"/>
      <c r="AZ133" s="1"/>
      <c r="BA133" s="52"/>
      <c r="BB133" s="52"/>
      <c r="BC133" s="52"/>
      <c r="BD133" s="52">
        <f>AVERAGE(AA133:AB133)</f>
        <v>29.087499999999999</v>
      </c>
      <c r="BE133" s="52">
        <f>AVERAGE(AB133:AC133)</f>
        <v>28.175000000000001</v>
      </c>
    </row>
    <row r="134" spans="1:57" x14ac:dyDescent="0.3">
      <c r="B134" s="34" t="s">
        <v>139</v>
      </c>
      <c r="C134" s="12">
        <f>SUMPRODUCT(C43:C67,C109:C133)/C68</f>
        <v>30</v>
      </c>
      <c r="D134" s="12">
        <f t="shared" ref="D134:AB134" si="12">SUMPRODUCT(D43:D67,D109:D133)/D68</f>
        <v>28.175000000000001</v>
      </c>
      <c r="E134" s="12">
        <f t="shared" si="12"/>
        <v>28.35</v>
      </c>
      <c r="F134" s="12">
        <f t="shared" si="12"/>
        <v>28.706818181818186</v>
      </c>
      <c r="G134" s="12">
        <f t="shared" si="12"/>
        <v>29.063636363636366</v>
      </c>
      <c r="H134" s="12">
        <f t="shared" si="12"/>
        <v>29.42045454545455</v>
      </c>
      <c r="I134" s="12">
        <f t="shared" si="12"/>
        <v>29.777272727272731</v>
      </c>
      <c r="J134" s="12">
        <f t="shared" si="12"/>
        <v>30.134090909090915</v>
      </c>
      <c r="K134" s="12">
        <f t="shared" si="12"/>
        <v>30.490909090909099</v>
      </c>
      <c r="L134" s="12">
        <f t="shared" si="12"/>
        <v>30.84772727272728</v>
      </c>
      <c r="M134" s="12">
        <f t="shared" si="12"/>
        <v>31.20454545454546</v>
      </c>
      <c r="N134" s="12">
        <f t="shared" si="12"/>
        <v>31.561363636363648</v>
      </c>
      <c r="O134" s="12">
        <f t="shared" si="12"/>
        <v>31.918181818181829</v>
      </c>
      <c r="P134" s="12">
        <f t="shared" si="12"/>
        <v>32.275000000000006</v>
      </c>
      <c r="Q134" s="12">
        <f t="shared" si="12"/>
        <v>32.450000000000003</v>
      </c>
      <c r="R134" s="12">
        <f t="shared" si="12"/>
        <v>32.625</v>
      </c>
      <c r="S134" s="12">
        <f t="shared" si="12"/>
        <v>32.799999999999997</v>
      </c>
      <c r="T134" s="12">
        <f t="shared" si="12"/>
        <v>32.974999999999994</v>
      </c>
      <c r="U134" s="12">
        <f t="shared" si="12"/>
        <v>33.149999999999991</v>
      </c>
      <c r="V134" s="12">
        <f t="shared" si="12"/>
        <v>33.324999999999989</v>
      </c>
      <c r="W134" s="12">
        <f t="shared" si="12"/>
        <v>33.499999999999986</v>
      </c>
      <c r="X134" s="12">
        <f t="shared" si="12"/>
        <v>33.666249999999984</v>
      </c>
      <c r="Y134" s="12">
        <f t="shared" si="12"/>
        <v>33.823749999999983</v>
      </c>
      <c r="Z134" s="12">
        <f t="shared" si="12"/>
        <v>33.972499999999982</v>
      </c>
      <c r="AA134" s="12">
        <f t="shared" si="12"/>
        <v>34.112499999999983</v>
      </c>
      <c r="AB134" s="12">
        <f t="shared" si="12"/>
        <v>34.243749999999984</v>
      </c>
      <c r="AC134" s="12"/>
      <c r="AS134" s="1"/>
      <c r="AT134" s="1"/>
      <c r="AU134" s="1"/>
      <c r="AV134" s="1"/>
      <c r="AW134" s="1"/>
      <c r="AX134" s="1"/>
      <c r="AY134" s="1"/>
      <c r="AZ134" s="1"/>
    </row>
    <row r="135" spans="1:57" x14ac:dyDescent="0.3">
      <c r="B135" s="33"/>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7" spans="1:57" s="14" customFormat="1" x14ac:dyDescent="0.3">
      <c r="A137" s="13" t="s">
        <v>220</v>
      </c>
      <c r="D137" s="14" t="s">
        <v>221</v>
      </c>
    </row>
    <row r="139" spans="1:57" x14ac:dyDescent="0.3">
      <c r="C139" s="1" t="s">
        <v>13</v>
      </c>
    </row>
    <row r="140" spans="1:57" x14ac:dyDescent="0.3">
      <c r="C140" s="1">
        <v>0</v>
      </c>
      <c r="D140" s="1">
        <v>1</v>
      </c>
      <c r="E140" s="1">
        <v>2</v>
      </c>
      <c r="F140" s="1">
        <v>3</v>
      </c>
      <c r="G140" s="1">
        <v>4</v>
      </c>
      <c r="H140" s="1">
        <v>5</v>
      </c>
      <c r="I140" s="1">
        <v>6</v>
      </c>
      <c r="J140" s="1">
        <v>7</v>
      </c>
      <c r="K140" s="1">
        <v>8</v>
      </c>
      <c r="L140" s="1">
        <v>9</v>
      </c>
      <c r="M140" s="1">
        <v>10</v>
      </c>
      <c r="N140" s="1">
        <v>11</v>
      </c>
      <c r="O140" s="1">
        <v>12</v>
      </c>
      <c r="P140" s="1">
        <v>13</v>
      </c>
      <c r="Q140" s="1">
        <v>14</v>
      </c>
      <c r="R140" s="1">
        <v>15</v>
      </c>
      <c r="S140" s="1">
        <v>16</v>
      </c>
      <c r="T140" s="1">
        <v>17</v>
      </c>
      <c r="U140" s="1">
        <v>18</v>
      </c>
      <c r="V140" s="1">
        <v>19</v>
      </c>
      <c r="W140" s="1">
        <v>20</v>
      </c>
      <c r="X140" s="1">
        <v>21</v>
      </c>
      <c r="Y140" s="1">
        <v>22</v>
      </c>
      <c r="Z140" s="1">
        <v>23</v>
      </c>
      <c r="AA140" s="1">
        <v>24</v>
      </c>
      <c r="AB140" s="1">
        <v>25</v>
      </c>
      <c r="AC140" s="1"/>
    </row>
    <row r="141" spans="1:57" x14ac:dyDescent="0.3">
      <c r="A141" s="1" t="s">
        <v>12</v>
      </c>
      <c r="B141" s="1">
        <v>1</v>
      </c>
      <c r="C141" s="53">
        <f t="shared" ref="C141:AB153" si="13">VLOOKUP(C77,ACMortality,$A$4,FALSE)</f>
        <v>1.4270000000000001E-3</v>
      </c>
      <c r="D141" s="53">
        <f t="shared" si="13"/>
        <v>1.5870000000000001E-3</v>
      </c>
      <c r="E141" s="53">
        <f t="shared" si="13"/>
        <v>1.67E-3</v>
      </c>
      <c r="F141" s="53">
        <f t="shared" si="13"/>
        <v>1.895E-3</v>
      </c>
      <c r="G141" s="53">
        <f t="shared" si="13"/>
        <v>2.065E-3</v>
      </c>
      <c r="H141" s="53">
        <f t="shared" si="13"/>
        <v>2.287E-3</v>
      </c>
      <c r="I141" s="53">
        <f t="shared" si="13"/>
        <v>2.5240000000000002E-3</v>
      </c>
      <c r="J141" s="53">
        <f t="shared" si="13"/>
        <v>2.7200000000000002E-3</v>
      </c>
      <c r="K141" s="53">
        <f t="shared" si="13"/>
        <v>2.9780000000000002E-3</v>
      </c>
      <c r="L141" s="53">
        <f t="shared" si="13"/>
        <v>3.3050000000000002E-3</v>
      </c>
      <c r="M141" s="53">
        <f t="shared" si="13"/>
        <v>3.5920000000000001E-3</v>
      </c>
      <c r="N141" s="53">
        <f t="shared" si="13"/>
        <v>3.9639999999999996E-3</v>
      </c>
      <c r="O141" s="53">
        <f t="shared" si="13"/>
        <v>4.2719999999999998E-3</v>
      </c>
      <c r="P141" s="53">
        <f t="shared" si="13"/>
        <v>4.8209999999999998E-3</v>
      </c>
      <c r="Q141" s="53">
        <f t="shared" si="13"/>
        <v>5.1399999999999996E-3</v>
      </c>
      <c r="R141" s="53">
        <f t="shared" si="13"/>
        <v>5.6290000000000003E-3</v>
      </c>
      <c r="S141" s="53">
        <f t="shared" si="13"/>
        <v>6.1380000000000002E-3</v>
      </c>
      <c r="T141" s="53">
        <f t="shared" si="13"/>
        <v>6.6309999999999997E-3</v>
      </c>
      <c r="U141" s="53">
        <f t="shared" si="13"/>
        <v>7.0860000000000003E-3</v>
      </c>
      <c r="V141" s="53">
        <f t="shared" si="13"/>
        <v>7.8120000000000004E-3</v>
      </c>
      <c r="W141" s="53">
        <f t="shared" si="13"/>
        <v>8.5380000000000005E-3</v>
      </c>
      <c r="X141" s="53">
        <f t="shared" si="13"/>
        <v>9.7739999999999997E-3</v>
      </c>
      <c r="Y141" s="53">
        <f t="shared" si="13"/>
        <v>1.0387E-2</v>
      </c>
      <c r="Z141" s="53">
        <f t="shared" si="13"/>
        <v>1.1476E-2</v>
      </c>
      <c r="AA141" s="53">
        <f t="shared" si="13"/>
        <v>1.3001E-2</v>
      </c>
      <c r="AB141" s="53">
        <f t="shared" si="13"/>
        <v>1.4114E-2</v>
      </c>
      <c r="AC141" s="67"/>
    </row>
    <row r="142" spans="1:57" x14ac:dyDescent="0.3">
      <c r="B142" s="1">
        <v>2</v>
      </c>
      <c r="C142" s="53"/>
      <c r="D142" s="53">
        <f t="shared" si="13"/>
        <v>1.4270000000000001E-3</v>
      </c>
      <c r="E142" s="53">
        <f t="shared" si="13"/>
        <v>1.5870000000000001E-3</v>
      </c>
      <c r="F142" s="53">
        <f t="shared" si="13"/>
        <v>1.67E-3</v>
      </c>
      <c r="G142" s="53">
        <f t="shared" si="13"/>
        <v>1.895E-3</v>
      </c>
      <c r="H142" s="53">
        <f t="shared" si="13"/>
        <v>2.065E-3</v>
      </c>
      <c r="I142" s="53">
        <f t="shared" si="13"/>
        <v>2.287E-3</v>
      </c>
      <c r="J142" s="53">
        <f t="shared" si="13"/>
        <v>2.5240000000000002E-3</v>
      </c>
      <c r="K142" s="53">
        <f t="shared" si="13"/>
        <v>2.7200000000000002E-3</v>
      </c>
      <c r="L142" s="53">
        <f t="shared" si="13"/>
        <v>2.9780000000000002E-3</v>
      </c>
      <c r="M142" s="53">
        <f t="shared" si="13"/>
        <v>3.3050000000000002E-3</v>
      </c>
      <c r="N142" s="53">
        <f t="shared" si="13"/>
        <v>3.5920000000000001E-3</v>
      </c>
      <c r="O142" s="53">
        <f t="shared" si="13"/>
        <v>3.9639999999999996E-3</v>
      </c>
      <c r="P142" s="53">
        <f t="shared" si="13"/>
        <v>4.2719999999999998E-3</v>
      </c>
      <c r="Q142" s="53">
        <f t="shared" si="13"/>
        <v>4.8209999999999998E-3</v>
      </c>
      <c r="R142" s="53">
        <f t="shared" si="13"/>
        <v>5.1399999999999996E-3</v>
      </c>
      <c r="S142" s="53">
        <f t="shared" si="13"/>
        <v>5.6290000000000003E-3</v>
      </c>
      <c r="T142" s="53">
        <f t="shared" si="13"/>
        <v>6.1380000000000002E-3</v>
      </c>
      <c r="U142" s="53">
        <f t="shared" si="13"/>
        <v>6.6309999999999997E-3</v>
      </c>
      <c r="V142" s="53">
        <f t="shared" si="13"/>
        <v>7.0860000000000003E-3</v>
      </c>
      <c r="W142" s="53">
        <f t="shared" si="13"/>
        <v>7.8120000000000004E-3</v>
      </c>
      <c r="X142" s="53">
        <f t="shared" si="13"/>
        <v>8.5380000000000005E-3</v>
      </c>
      <c r="Y142" s="53">
        <f t="shared" si="13"/>
        <v>9.7739999999999997E-3</v>
      </c>
      <c r="Z142" s="53">
        <f t="shared" si="13"/>
        <v>1.0387E-2</v>
      </c>
      <c r="AA142" s="53">
        <f t="shared" si="13"/>
        <v>1.1476E-2</v>
      </c>
      <c r="AB142" s="53">
        <f t="shared" si="13"/>
        <v>1.3001E-2</v>
      </c>
      <c r="AC142" s="67"/>
      <c r="AD142" s="67"/>
    </row>
    <row r="143" spans="1:57" x14ac:dyDescent="0.3">
      <c r="B143" s="1">
        <v>3</v>
      </c>
      <c r="C143" s="53"/>
      <c r="D143" s="53"/>
      <c r="E143" s="53">
        <f t="shared" si="13"/>
        <v>1.4270000000000001E-3</v>
      </c>
      <c r="F143" s="53">
        <f t="shared" si="13"/>
        <v>1.5870000000000001E-3</v>
      </c>
      <c r="G143" s="53">
        <f t="shared" si="13"/>
        <v>1.67E-3</v>
      </c>
      <c r="H143" s="53">
        <f t="shared" si="13"/>
        <v>1.895E-3</v>
      </c>
      <c r="I143" s="53">
        <f t="shared" si="13"/>
        <v>2.065E-3</v>
      </c>
      <c r="J143" s="53">
        <f t="shared" si="13"/>
        <v>2.287E-3</v>
      </c>
      <c r="K143" s="53">
        <f t="shared" si="13"/>
        <v>2.5240000000000002E-3</v>
      </c>
      <c r="L143" s="53">
        <f t="shared" si="13"/>
        <v>2.7200000000000002E-3</v>
      </c>
      <c r="M143" s="53">
        <f t="shared" si="13"/>
        <v>2.9780000000000002E-3</v>
      </c>
      <c r="N143" s="53">
        <f t="shared" si="13"/>
        <v>3.3050000000000002E-3</v>
      </c>
      <c r="O143" s="53">
        <f t="shared" si="13"/>
        <v>3.5920000000000001E-3</v>
      </c>
      <c r="P143" s="53">
        <f t="shared" si="13"/>
        <v>3.9639999999999996E-3</v>
      </c>
      <c r="Q143" s="53">
        <f t="shared" si="13"/>
        <v>4.2719999999999998E-3</v>
      </c>
      <c r="R143" s="53">
        <f t="shared" si="13"/>
        <v>4.8209999999999998E-3</v>
      </c>
      <c r="S143" s="53">
        <f t="shared" si="13"/>
        <v>5.1399999999999996E-3</v>
      </c>
      <c r="T143" s="53">
        <f t="shared" si="13"/>
        <v>5.6290000000000003E-3</v>
      </c>
      <c r="U143" s="53">
        <f t="shared" si="13"/>
        <v>6.1380000000000002E-3</v>
      </c>
      <c r="V143" s="53">
        <f t="shared" si="13"/>
        <v>6.6309999999999997E-3</v>
      </c>
      <c r="W143" s="53">
        <f t="shared" si="13"/>
        <v>7.0860000000000003E-3</v>
      </c>
      <c r="X143" s="53">
        <f t="shared" si="13"/>
        <v>7.8120000000000004E-3</v>
      </c>
      <c r="Y143" s="53">
        <f t="shared" si="13"/>
        <v>8.5380000000000005E-3</v>
      </c>
      <c r="Z143" s="53">
        <f t="shared" si="13"/>
        <v>9.7739999999999997E-3</v>
      </c>
      <c r="AA143" s="53">
        <f t="shared" si="13"/>
        <v>1.0387E-2</v>
      </c>
      <c r="AB143" s="53">
        <f t="shared" si="13"/>
        <v>1.1476E-2</v>
      </c>
      <c r="AC143" s="67"/>
      <c r="AD143" s="67"/>
      <c r="AE143" s="67"/>
    </row>
    <row r="144" spans="1:57" x14ac:dyDescent="0.3">
      <c r="B144" s="1">
        <v>4</v>
      </c>
      <c r="C144" s="53"/>
      <c r="D144" s="53"/>
      <c r="E144" s="53"/>
      <c r="F144" s="53">
        <f t="shared" si="13"/>
        <v>1.4270000000000001E-3</v>
      </c>
      <c r="G144" s="53">
        <f t="shared" si="13"/>
        <v>1.5870000000000001E-3</v>
      </c>
      <c r="H144" s="53">
        <f t="shared" si="13"/>
        <v>1.67E-3</v>
      </c>
      <c r="I144" s="53">
        <f t="shared" si="13"/>
        <v>1.895E-3</v>
      </c>
      <c r="J144" s="53">
        <f t="shared" si="13"/>
        <v>2.065E-3</v>
      </c>
      <c r="K144" s="53">
        <f t="shared" si="13"/>
        <v>2.287E-3</v>
      </c>
      <c r="L144" s="53">
        <f t="shared" si="13"/>
        <v>2.5240000000000002E-3</v>
      </c>
      <c r="M144" s="53">
        <f t="shared" si="13"/>
        <v>2.7200000000000002E-3</v>
      </c>
      <c r="N144" s="53">
        <f t="shared" si="13"/>
        <v>2.9780000000000002E-3</v>
      </c>
      <c r="O144" s="53">
        <f t="shared" si="13"/>
        <v>3.3050000000000002E-3</v>
      </c>
      <c r="P144" s="53">
        <f t="shared" si="13"/>
        <v>3.5920000000000001E-3</v>
      </c>
      <c r="Q144" s="53">
        <f t="shared" si="13"/>
        <v>3.9639999999999996E-3</v>
      </c>
      <c r="R144" s="53">
        <f t="shared" si="13"/>
        <v>4.2719999999999998E-3</v>
      </c>
      <c r="S144" s="53">
        <f t="shared" si="13"/>
        <v>4.8209999999999998E-3</v>
      </c>
      <c r="T144" s="53">
        <f t="shared" si="13"/>
        <v>5.1399999999999996E-3</v>
      </c>
      <c r="U144" s="53">
        <f t="shared" si="13"/>
        <v>5.6290000000000003E-3</v>
      </c>
      <c r="V144" s="53">
        <f t="shared" si="13"/>
        <v>6.1380000000000002E-3</v>
      </c>
      <c r="W144" s="53">
        <f t="shared" si="13"/>
        <v>6.6309999999999997E-3</v>
      </c>
      <c r="X144" s="53">
        <f t="shared" si="13"/>
        <v>7.0860000000000003E-3</v>
      </c>
      <c r="Y144" s="53">
        <f t="shared" si="13"/>
        <v>7.8120000000000004E-3</v>
      </c>
      <c r="Z144" s="53">
        <f t="shared" si="13"/>
        <v>8.5380000000000005E-3</v>
      </c>
      <c r="AA144" s="53">
        <f t="shared" si="13"/>
        <v>9.7739999999999997E-3</v>
      </c>
      <c r="AB144" s="53">
        <f t="shared" si="13"/>
        <v>1.0387E-2</v>
      </c>
      <c r="AC144" s="67"/>
      <c r="AD144" s="67"/>
      <c r="AE144" s="67"/>
      <c r="AF144" s="67"/>
    </row>
    <row r="145" spans="2:48" x14ac:dyDescent="0.3">
      <c r="B145" s="1">
        <v>5</v>
      </c>
      <c r="C145" s="53"/>
      <c r="D145" s="53"/>
      <c r="E145" s="53"/>
      <c r="F145" s="53"/>
      <c r="G145" s="53">
        <f t="shared" si="13"/>
        <v>1.4270000000000001E-3</v>
      </c>
      <c r="H145" s="53">
        <f t="shared" si="13"/>
        <v>1.5870000000000001E-3</v>
      </c>
      <c r="I145" s="53">
        <f t="shared" si="13"/>
        <v>1.67E-3</v>
      </c>
      <c r="J145" s="53">
        <f t="shared" si="13"/>
        <v>1.895E-3</v>
      </c>
      <c r="K145" s="53">
        <f t="shared" si="13"/>
        <v>2.065E-3</v>
      </c>
      <c r="L145" s="53">
        <f t="shared" si="13"/>
        <v>2.287E-3</v>
      </c>
      <c r="M145" s="53">
        <f t="shared" si="13"/>
        <v>2.5240000000000002E-3</v>
      </c>
      <c r="N145" s="53">
        <f t="shared" si="13"/>
        <v>2.7200000000000002E-3</v>
      </c>
      <c r="O145" s="53">
        <f t="shared" si="13"/>
        <v>2.9780000000000002E-3</v>
      </c>
      <c r="P145" s="53">
        <f t="shared" si="13"/>
        <v>3.3050000000000002E-3</v>
      </c>
      <c r="Q145" s="53">
        <f t="shared" si="13"/>
        <v>3.5920000000000001E-3</v>
      </c>
      <c r="R145" s="53">
        <f t="shared" si="13"/>
        <v>3.9639999999999996E-3</v>
      </c>
      <c r="S145" s="53">
        <f t="shared" si="13"/>
        <v>4.2719999999999998E-3</v>
      </c>
      <c r="T145" s="53">
        <f t="shared" si="13"/>
        <v>4.8209999999999998E-3</v>
      </c>
      <c r="U145" s="53">
        <f t="shared" si="13"/>
        <v>5.1399999999999996E-3</v>
      </c>
      <c r="V145" s="53">
        <f t="shared" si="13"/>
        <v>5.6290000000000003E-3</v>
      </c>
      <c r="W145" s="53">
        <f t="shared" si="13"/>
        <v>6.1380000000000002E-3</v>
      </c>
      <c r="X145" s="53">
        <f t="shared" si="13"/>
        <v>6.6309999999999997E-3</v>
      </c>
      <c r="Y145" s="53">
        <f t="shared" si="13"/>
        <v>7.0860000000000003E-3</v>
      </c>
      <c r="Z145" s="53">
        <f t="shared" si="13"/>
        <v>7.8120000000000004E-3</v>
      </c>
      <c r="AA145" s="53">
        <f t="shared" si="13"/>
        <v>8.5380000000000005E-3</v>
      </c>
      <c r="AB145" s="53">
        <f t="shared" si="13"/>
        <v>9.7739999999999997E-3</v>
      </c>
      <c r="AC145" s="67"/>
      <c r="AD145" s="67"/>
      <c r="AE145" s="67"/>
      <c r="AF145" s="67"/>
      <c r="AG145" s="67"/>
    </row>
    <row r="146" spans="2:48" x14ac:dyDescent="0.3">
      <c r="B146" s="1">
        <v>6</v>
      </c>
      <c r="C146" s="53"/>
      <c r="D146" s="53"/>
      <c r="E146" s="53"/>
      <c r="F146" s="53"/>
      <c r="G146" s="53"/>
      <c r="H146" s="53">
        <f t="shared" si="13"/>
        <v>1.4270000000000001E-3</v>
      </c>
      <c r="I146" s="53">
        <f t="shared" si="13"/>
        <v>1.5870000000000001E-3</v>
      </c>
      <c r="J146" s="53">
        <f t="shared" si="13"/>
        <v>1.67E-3</v>
      </c>
      <c r="K146" s="53">
        <f t="shared" si="13"/>
        <v>1.895E-3</v>
      </c>
      <c r="L146" s="53">
        <f t="shared" si="13"/>
        <v>2.065E-3</v>
      </c>
      <c r="M146" s="53">
        <f t="shared" si="13"/>
        <v>2.287E-3</v>
      </c>
      <c r="N146" s="53">
        <f t="shared" si="13"/>
        <v>2.5240000000000002E-3</v>
      </c>
      <c r="O146" s="53">
        <f t="shared" si="13"/>
        <v>2.7200000000000002E-3</v>
      </c>
      <c r="P146" s="53">
        <f t="shared" si="13"/>
        <v>2.9780000000000002E-3</v>
      </c>
      <c r="Q146" s="53">
        <f t="shared" si="13"/>
        <v>3.3050000000000002E-3</v>
      </c>
      <c r="R146" s="53">
        <f t="shared" si="13"/>
        <v>3.5920000000000001E-3</v>
      </c>
      <c r="S146" s="53">
        <f t="shared" si="13"/>
        <v>3.9639999999999996E-3</v>
      </c>
      <c r="T146" s="53">
        <f t="shared" si="13"/>
        <v>4.2719999999999998E-3</v>
      </c>
      <c r="U146" s="53">
        <f t="shared" si="13"/>
        <v>4.8209999999999998E-3</v>
      </c>
      <c r="V146" s="53">
        <f t="shared" si="13"/>
        <v>5.1399999999999996E-3</v>
      </c>
      <c r="W146" s="53">
        <f t="shared" si="13"/>
        <v>5.6290000000000003E-3</v>
      </c>
      <c r="X146" s="53">
        <f t="shared" si="13"/>
        <v>6.1380000000000002E-3</v>
      </c>
      <c r="Y146" s="53">
        <f t="shared" si="13"/>
        <v>6.6309999999999997E-3</v>
      </c>
      <c r="Z146" s="53">
        <f t="shared" si="13"/>
        <v>7.0860000000000003E-3</v>
      </c>
      <c r="AA146" s="53">
        <f t="shared" si="13"/>
        <v>7.8120000000000004E-3</v>
      </c>
      <c r="AB146" s="53">
        <f t="shared" si="13"/>
        <v>8.5380000000000005E-3</v>
      </c>
      <c r="AC146" s="67"/>
      <c r="AD146" s="67"/>
      <c r="AE146" s="67"/>
      <c r="AF146" s="67"/>
      <c r="AG146" s="67"/>
      <c r="AH146" s="67"/>
    </row>
    <row r="147" spans="2:48" x14ac:dyDescent="0.3">
      <c r="B147" s="1">
        <v>7</v>
      </c>
      <c r="C147" s="53"/>
      <c r="D147" s="53"/>
      <c r="E147" s="53"/>
      <c r="F147" s="53"/>
      <c r="G147" s="53"/>
      <c r="H147" s="53"/>
      <c r="I147" s="53">
        <f t="shared" si="13"/>
        <v>1.4270000000000001E-3</v>
      </c>
      <c r="J147" s="53">
        <f t="shared" si="13"/>
        <v>1.5870000000000001E-3</v>
      </c>
      <c r="K147" s="53">
        <f t="shared" si="13"/>
        <v>1.67E-3</v>
      </c>
      <c r="L147" s="53">
        <f t="shared" si="13"/>
        <v>1.895E-3</v>
      </c>
      <c r="M147" s="53">
        <f t="shared" si="13"/>
        <v>2.065E-3</v>
      </c>
      <c r="N147" s="53">
        <f t="shared" si="13"/>
        <v>2.287E-3</v>
      </c>
      <c r="O147" s="53">
        <f t="shared" si="13"/>
        <v>2.5240000000000002E-3</v>
      </c>
      <c r="P147" s="53">
        <f t="shared" si="13"/>
        <v>2.7200000000000002E-3</v>
      </c>
      <c r="Q147" s="53">
        <f t="shared" si="13"/>
        <v>2.9780000000000002E-3</v>
      </c>
      <c r="R147" s="53">
        <f t="shared" si="13"/>
        <v>3.3050000000000002E-3</v>
      </c>
      <c r="S147" s="53">
        <f t="shared" si="13"/>
        <v>3.5920000000000001E-3</v>
      </c>
      <c r="T147" s="53">
        <f t="shared" si="13"/>
        <v>3.9639999999999996E-3</v>
      </c>
      <c r="U147" s="53">
        <f t="shared" si="13"/>
        <v>4.2719999999999998E-3</v>
      </c>
      <c r="V147" s="53">
        <f t="shared" si="13"/>
        <v>4.8209999999999998E-3</v>
      </c>
      <c r="W147" s="53">
        <f t="shared" si="13"/>
        <v>5.1399999999999996E-3</v>
      </c>
      <c r="X147" s="53">
        <f t="shared" si="13"/>
        <v>5.6290000000000003E-3</v>
      </c>
      <c r="Y147" s="53">
        <f t="shared" si="13"/>
        <v>6.1380000000000002E-3</v>
      </c>
      <c r="Z147" s="53">
        <f t="shared" si="13"/>
        <v>6.6309999999999997E-3</v>
      </c>
      <c r="AA147" s="53">
        <f t="shared" si="13"/>
        <v>7.0860000000000003E-3</v>
      </c>
      <c r="AB147" s="53">
        <f t="shared" si="13"/>
        <v>7.8120000000000004E-3</v>
      </c>
      <c r="AC147" s="67"/>
      <c r="AD147" s="67"/>
      <c r="AE147" s="67"/>
      <c r="AF147" s="67"/>
      <c r="AG147" s="67"/>
      <c r="AH147" s="67"/>
      <c r="AI147" s="67"/>
    </row>
    <row r="148" spans="2:48" x14ac:dyDescent="0.3">
      <c r="B148" s="1">
        <v>8</v>
      </c>
      <c r="C148" s="53"/>
      <c r="D148" s="53"/>
      <c r="E148" s="53"/>
      <c r="F148" s="53"/>
      <c r="G148" s="53"/>
      <c r="H148" s="53"/>
      <c r="I148" s="53"/>
      <c r="J148" s="53">
        <f t="shared" si="13"/>
        <v>1.4270000000000001E-3</v>
      </c>
      <c r="K148" s="53">
        <f t="shared" si="13"/>
        <v>1.5870000000000001E-3</v>
      </c>
      <c r="L148" s="53">
        <f t="shared" si="13"/>
        <v>1.67E-3</v>
      </c>
      <c r="M148" s="53">
        <f t="shared" si="13"/>
        <v>1.895E-3</v>
      </c>
      <c r="N148" s="53">
        <f t="shared" si="13"/>
        <v>2.065E-3</v>
      </c>
      <c r="O148" s="53">
        <f t="shared" si="13"/>
        <v>2.287E-3</v>
      </c>
      <c r="P148" s="53">
        <f t="shared" si="13"/>
        <v>2.5240000000000002E-3</v>
      </c>
      <c r="Q148" s="53">
        <f t="shared" si="13"/>
        <v>2.7200000000000002E-3</v>
      </c>
      <c r="R148" s="53">
        <f t="shared" si="13"/>
        <v>2.9780000000000002E-3</v>
      </c>
      <c r="S148" s="53">
        <f t="shared" si="13"/>
        <v>3.3050000000000002E-3</v>
      </c>
      <c r="T148" s="53">
        <f t="shared" si="13"/>
        <v>3.5920000000000001E-3</v>
      </c>
      <c r="U148" s="53">
        <f t="shared" si="13"/>
        <v>3.9639999999999996E-3</v>
      </c>
      <c r="V148" s="53">
        <f t="shared" si="13"/>
        <v>4.2719999999999998E-3</v>
      </c>
      <c r="W148" s="53">
        <f t="shared" si="13"/>
        <v>4.8209999999999998E-3</v>
      </c>
      <c r="X148" s="53">
        <f t="shared" si="13"/>
        <v>5.1399999999999996E-3</v>
      </c>
      <c r="Y148" s="53">
        <f t="shared" si="13"/>
        <v>5.6290000000000003E-3</v>
      </c>
      <c r="Z148" s="53">
        <f t="shared" si="13"/>
        <v>6.1380000000000002E-3</v>
      </c>
      <c r="AA148" s="53">
        <f t="shared" si="13"/>
        <v>6.6309999999999997E-3</v>
      </c>
      <c r="AB148" s="53">
        <f t="shared" si="13"/>
        <v>7.0860000000000003E-3</v>
      </c>
      <c r="AC148" s="67"/>
      <c r="AD148" s="67"/>
      <c r="AE148" s="67"/>
      <c r="AF148" s="67"/>
      <c r="AG148" s="67"/>
      <c r="AH148" s="67"/>
      <c r="AI148" s="67"/>
      <c r="AJ148" s="67"/>
    </row>
    <row r="149" spans="2:48" x14ac:dyDescent="0.3">
      <c r="B149" s="1">
        <v>9</v>
      </c>
      <c r="C149" s="53"/>
      <c r="D149" s="53"/>
      <c r="E149" s="53"/>
      <c r="F149" s="53"/>
      <c r="G149" s="53"/>
      <c r="H149" s="53"/>
      <c r="I149" s="53"/>
      <c r="J149" s="53"/>
      <c r="K149" s="53">
        <f t="shared" si="13"/>
        <v>1.4270000000000001E-3</v>
      </c>
      <c r="L149" s="53">
        <f t="shared" si="13"/>
        <v>1.5870000000000001E-3</v>
      </c>
      <c r="M149" s="53">
        <f t="shared" si="13"/>
        <v>1.67E-3</v>
      </c>
      <c r="N149" s="53">
        <f t="shared" si="13"/>
        <v>1.895E-3</v>
      </c>
      <c r="O149" s="53">
        <f t="shared" si="13"/>
        <v>2.065E-3</v>
      </c>
      <c r="P149" s="53">
        <f t="shared" si="13"/>
        <v>2.287E-3</v>
      </c>
      <c r="Q149" s="53">
        <f t="shared" si="13"/>
        <v>2.5240000000000002E-3</v>
      </c>
      <c r="R149" s="53">
        <f t="shared" si="13"/>
        <v>2.7200000000000002E-3</v>
      </c>
      <c r="S149" s="53">
        <f t="shared" si="13"/>
        <v>2.9780000000000002E-3</v>
      </c>
      <c r="T149" s="53">
        <f t="shared" si="13"/>
        <v>3.3050000000000002E-3</v>
      </c>
      <c r="U149" s="53">
        <f t="shared" si="13"/>
        <v>3.5920000000000001E-3</v>
      </c>
      <c r="V149" s="53">
        <f t="shared" si="13"/>
        <v>3.9639999999999996E-3</v>
      </c>
      <c r="W149" s="53">
        <f t="shared" si="13"/>
        <v>4.2719999999999998E-3</v>
      </c>
      <c r="X149" s="53">
        <f t="shared" si="13"/>
        <v>4.8209999999999998E-3</v>
      </c>
      <c r="Y149" s="53">
        <f t="shared" si="13"/>
        <v>5.1399999999999996E-3</v>
      </c>
      <c r="Z149" s="53">
        <f t="shared" si="13"/>
        <v>5.6290000000000003E-3</v>
      </c>
      <c r="AA149" s="53">
        <f t="shared" si="13"/>
        <v>6.1380000000000002E-3</v>
      </c>
      <c r="AB149" s="53">
        <f t="shared" si="13"/>
        <v>6.6309999999999997E-3</v>
      </c>
      <c r="AC149" s="67"/>
      <c r="AD149" s="67"/>
      <c r="AE149" s="67"/>
      <c r="AF149" s="67"/>
      <c r="AG149" s="67"/>
      <c r="AH149" s="67"/>
      <c r="AI149" s="67"/>
      <c r="AJ149" s="67"/>
      <c r="AK149" s="67"/>
    </row>
    <row r="150" spans="2:48" x14ac:dyDescent="0.3">
      <c r="B150" s="1">
        <v>10</v>
      </c>
      <c r="C150" s="53"/>
      <c r="D150" s="53"/>
      <c r="E150" s="53"/>
      <c r="F150" s="53"/>
      <c r="G150" s="53"/>
      <c r="H150" s="53"/>
      <c r="I150" s="53"/>
      <c r="J150" s="53"/>
      <c r="K150" s="53"/>
      <c r="L150" s="53">
        <f t="shared" si="13"/>
        <v>1.4270000000000001E-3</v>
      </c>
      <c r="M150" s="53">
        <f t="shared" si="13"/>
        <v>1.5870000000000001E-3</v>
      </c>
      <c r="N150" s="53">
        <f t="shared" si="13"/>
        <v>1.67E-3</v>
      </c>
      <c r="O150" s="53">
        <f t="shared" si="13"/>
        <v>1.895E-3</v>
      </c>
      <c r="P150" s="53">
        <f t="shared" si="13"/>
        <v>2.065E-3</v>
      </c>
      <c r="Q150" s="53">
        <f t="shared" si="13"/>
        <v>2.287E-3</v>
      </c>
      <c r="R150" s="53">
        <f t="shared" si="13"/>
        <v>2.5240000000000002E-3</v>
      </c>
      <c r="S150" s="53">
        <f t="shared" si="13"/>
        <v>2.7200000000000002E-3</v>
      </c>
      <c r="T150" s="53">
        <f t="shared" si="13"/>
        <v>2.9780000000000002E-3</v>
      </c>
      <c r="U150" s="53">
        <f t="shared" si="13"/>
        <v>3.3050000000000002E-3</v>
      </c>
      <c r="V150" s="53">
        <f t="shared" si="13"/>
        <v>3.5920000000000001E-3</v>
      </c>
      <c r="W150" s="53">
        <f t="shared" si="13"/>
        <v>3.9639999999999996E-3</v>
      </c>
      <c r="X150" s="53">
        <f t="shared" si="13"/>
        <v>4.2719999999999998E-3</v>
      </c>
      <c r="Y150" s="53">
        <f t="shared" si="13"/>
        <v>4.8209999999999998E-3</v>
      </c>
      <c r="Z150" s="53">
        <f t="shared" si="13"/>
        <v>5.1399999999999996E-3</v>
      </c>
      <c r="AA150" s="53">
        <f t="shared" si="13"/>
        <v>5.6290000000000003E-3</v>
      </c>
      <c r="AB150" s="53">
        <f t="shared" si="13"/>
        <v>6.1380000000000002E-3</v>
      </c>
      <c r="AC150" s="67"/>
      <c r="AD150" s="67"/>
      <c r="AE150" s="67"/>
      <c r="AF150" s="67"/>
      <c r="AG150" s="67"/>
      <c r="AH150" s="67"/>
      <c r="AI150" s="67"/>
      <c r="AJ150" s="67"/>
      <c r="AK150" s="67"/>
      <c r="AL150" s="67"/>
    </row>
    <row r="151" spans="2:48" x14ac:dyDescent="0.3">
      <c r="B151" s="1">
        <v>11</v>
      </c>
      <c r="C151" s="53"/>
      <c r="D151" s="53"/>
      <c r="E151" s="53"/>
      <c r="F151" s="53"/>
      <c r="G151" s="53"/>
      <c r="H151" s="53"/>
      <c r="I151" s="53"/>
      <c r="J151" s="53"/>
      <c r="K151" s="53"/>
      <c r="L151" s="53"/>
      <c r="M151" s="53">
        <f t="shared" si="13"/>
        <v>1.4270000000000001E-3</v>
      </c>
      <c r="N151" s="53">
        <f t="shared" si="13"/>
        <v>1.5870000000000001E-3</v>
      </c>
      <c r="O151" s="53">
        <f t="shared" si="13"/>
        <v>1.67E-3</v>
      </c>
      <c r="P151" s="53">
        <f t="shared" si="13"/>
        <v>1.895E-3</v>
      </c>
      <c r="Q151" s="53">
        <f t="shared" si="13"/>
        <v>2.065E-3</v>
      </c>
      <c r="R151" s="53">
        <f t="shared" si="13"/>
        <v>2.287E-3</v>
      </c>
      <c r="S151" s="53">
        <f t="shared" si="13"/>
        <v>2.5240000000000002E-3</v>
      </c>
      <c r="T151" s="53">
        <f t="shared" si="13"/>
        <v>2.7200000000000002E-3</v>
      </c>
      <c r="U151" s="53">
        <f t="shared" si="13"/>
        <v>2.9780000000000002E-3</v>
      </c>
      <c r="V151" s="53">
        <f t="shared" si="13"/>
        <v>3.3050000000000002E-3</v>
      </c>
      <c r="W151" s="53">
        <f t="shared" si="13"/>
        <v>3.5920000000000001E-3</v>
      </c>
      <c r="X151" s="53">
        <f t="shared" si="13"/>
        <v>3.9639999999999996E-3</v>
      </c>
      <c r="Y151" s="53">
        <f t="shared" si="13"/>
        <v>4.2719999999999998E-3</v>
      </c>
      <c r="Z151" s="53">
        <f t="shared" si="13"/>
        <v>4.8209999999999998E-3</v>
      </c>
      <c r="AA151" s="53">
        <f t="shared" si="13"/>
        <v>5.1399999999999996E-3</v>
      </c>
      <c r="AB151" s="53">
        <f t="shared" si="13"/>
        <v>5.6290000000000003E-3</v>
      </c>
      <c r="AC151" s="67"/>
      <c r="AD151" s="67"/>
      <c r="AE151" s="67"/>
      <c r="AF151" s="67"/>
      <c r="AG151" s="67"/>
      <c r="AH151" s="67"/>
      <c r="AI151" s="67"/>
      <c r="AJ151" s="67"/>
      <c r="AK151" s="67"/>
      <c r="AL151" s="67"/>
      <c r="AM151" s="67"/>
    </row>
    <row r="152" spans="2:48" x14ac:dyDescent="0.3">
      <c r="B152" s="1">
        <v>12</v>
      </c>
      <c r="C152" s="53"/>
      <c r="D152" s="53"/>
      <c r="E152" s="53"/>
      <c r="F152" s="53"/>
      <c r="G152" s="53"/>
      <c r="H152" s="53"/>
      <c r="I152" s="53"/>
      <c r="J152" s="53"/>
      <c r="K152" s="53"/>
      <c r="L152" s="53"/>
      <c r="M152" s="53"/>
      <c r="N152" s="53">
        <f t="shared" si="13"/>
        <v>1.4270000000000001E-3</v>
      </c>
      <c r="O152" s="53">
        <f t="shared" si="13"/>
        <v>1.5870000000000001E-3</v>
      </c>
      <c r="P152" s="53">
        <f t="shared" si="13"/>
        <v>1.67E-3</v>
      </c>
      <c r="Q152" s="53">
        <f t="shared" si="13"/>
        <v>1.895E-3</v>
      </c>
      <c r="R152" s="53">
        <f t="shared" si="13"/>
        <v>2.065E-3</v>
      </c>
      <c r="S152" s="53">
        <f t="shared" si="13"/>
        <v>2.287E-3</v>
      </c>
      <c r="T152" s="53">
        <f t="shared" si="13"/>
        <v>2.5240000000000002E-3</v>
      </c>
      <c r="U152" s="53">
        <f t="shared" si="13"/>
        <v>2.7200000000000002E-3</v>
      </c>
      <c r="V152" s="53">
        <f t="shared" si="13"/>
        <v>2.9780000000000002E-3</v>
      </c>
      <c r="W152" s="53">
        <f t="shared" si="13"/>
        <v>3.3050000000000002E-3</v>
      </c>
      <c r="X152" s="53">
        <f t="shared" si="13"/>
        <v>3.5920000000000001E-3</v>
      </c>
      <c r="Y152" s="53">
        <f t="shared" si="13"/>
        <v>3.9639999999999996E-3</v>
      </c>
      <c r="Z152" s="53">
        <f t="shared" si="13"/>
        <v>4.2719999999999998E-3</v>
      </c>
      <c r="AA152" s="53">
        <f t="shared" si="13"/>
        <v>4.8209999999999998E-3</v>
      </c>
      <c r="AB152" s="53">
        <f t="shared" si="13"/>
        <v>5.1399999999999996E-3</v>
      </c>
      <c r="AC152" s="67"/>
      <c r="AD152" s="67"/>
      <c r="AE152" s="67"/>
      <c r="AF152" s="67"/>
      <c r="AG152" s="67"/>
      <c r="AH152" s="67"/>
      <c r="AI152" s="67"/>
      <c r="AJ152" s="67"/>
      <c r="AK152" s="67"/>
      <c r="AL152" s="67"/>
      <c r="AM152" s="67"/>
      <c r="AN152" s="67"/>
    </row>
    <row r="153" spans="2:48" x14ac:dyDescent="0.3">
      <c r="B153" s="1">
        <v>13</v>
      </c>
      <c r="C153" s="53"/>
      <c r="D153" s="53"/>
      <c r="E153" s="53"/>
      <c r="F153" s="53"/>
      <c r="G153" s="53"/>
      <c r="H153" s="53"/>
      <c r="I153" s="53"/>
      <c r="J153" s="53"/>
      <c r="K153" s="53"/>
      <c r="L153" s="53"/>
      <c r="M153" s="53"/>
      <c r="N153" s="53"/>
      <c r="O153" s="53">
        <f t="shared" si="13"/>
        <v>1.4270000000000001E-3</v>
      </c>
      <c r="P153" s="53">
        <f t="shared" si="13"/>
        <v>1.5870000000000001E-3</v>
      </c>
      <c r="Q153" s="53">
        <f t="shared" si="13"/>
        <v>1.67E-3</v>
      </c>
      <c r="R153" s="53">
        <f t="shared" si="13"/>
        <v>1.895E-3</v>
      </c>
      <c r="S153" s="53">
        <f t="shared" si="13"/>
        <v>2.065E-3</v>
      </c>
      <c r="T153" s="53">
        <f t="shared" si="13"/>
        <v>2.287E-3</v>
      </c>
      <c r="U153" s="53">
        <f t="shared" si="13"/>
        <v>2.5240000000000002E-3</v>
      </c>
      <c r="V153" s="53">
        <f t="shared" si="13"/>
        <v>2.7200000000000002E-3</v>
      </c>
      <c r="W153" s="53">
        <f t="shared" si="13"/>
        <v>2.9780000000000002E-3</v>
      </c>
      <c r="X153" s="53">
        <f>VLOOKUP(X89,ACMortality,$A$4,FALSE)</f>
        <v>3.3050000000000002E-3</v>
      </c>
      <c r="Y153" s="53">
        <f>VLOOKUP(Y89,ACMortality,$A$4,FALSE)</f>
        <v>3.5920000000000001E-3</v>
      </c>
      <c r="Z153" s="53">
        <f>VLOOKUP(Z89,ACMortality,$A$4,FALSE)</f>
        <v>3.9639999999999996E-3</v>
      </c>
      <c r="AA153" s="53">
        <f>VLOOKUP(AA89,ACMortality,$A$4,FALSE)</f>
        <v>4.2719999999999998E-3</v>
      </c>
      <c r="AB153" s="53">
        <f>VLOOKUP(AB89,ACMortality,$A$4,FALSE)</f>
        <v>4.8209999999999998E-3</v>
      </c>
      <c r="AC153" s="67"/>
      <c r="AD153" s="67"/>
      <c r="AE153" s="67"/>
      <c r="AF153" s="67"/>
      <c r="AG153" s="67"/>
      <c r="AH153" s="67"/>
      <c r="AI153" s="67"/>
      <c r="AJ153" s="67"/>
      <c r="AK153" s="67"/>
      <c r="AL153" s="67"/>
      <c r="AM153" s="67"/>
      <c r="AN153" s="67"/>
      <c r="AO153" s="67"/>
    </row>
    <row r="154" spans="2:48" x14ac:dyDescent="0.3">
      <c r="B154" s="1">
        <v>14</v>
      </c>
      <c r="C154" s="53"/>
      <c r="D154" s="53"/>
      <c r="E154" s="53"/>
      <c r="F154" s="53"/>
      <c r="G154" s="53"/>
      <c r="H154" s="53"/>
      <c r="I154" s="53"/>
      <c r="J154" s="53"/>
      <c r="K154" s="53"/>
      <c r="L154" s="53"/>
      <c r="M154" s="53"/>
      <c r="N154" s="53"/>
      <c r="O154" s="53"/>
      <c r="P154" s="53">
        <f t="shared" ref="P154:AB161" si="14">VLOOKUP(P90,ACMortality,$A$4,FALSE)</f>
        <v>1.4270000000000001E-3</v>
      </c>
      <c r="Q154" s="53">
        <f t="shared" si="14"/>
        <v>1.5870000000000001E-3</v>
      </c>
      <c r="R154" s="53">
        <f t="shared" si="14"/>
        <v>1.67E-3</v>
      </c>
      <c r="S154" s="53">
        <f t="shared" si="14"/>
        <v>1.895E-3</v>
      </c>
      <c r="T154" s="53">
        <f t="shared" si="14"/>
        <v>2.065E-3</v>
      </c>
      <c r="U154" s="53">
        <f t="shared" si="14"/>
        <v>2.287E-3</v>
      </c>
      <c r="V154" s="53">
        <f t="shared" si="14"/>
        <v>2.5240000000000002E-3</v>
      </c>
      <c r="W154" s="53">
        <f t="shared" si="14"/>
        <v>2.7200000000000002E-3</v>
      </c>
      <c r="X154" s="53">
        <f t="shared" si="14"/>
        <v>2.9780000000000002E-3</v>
      </c>
      <c r="Y154" s="53">
        <f t="shared" si="14"/>
        <v>3.3050000000000002E-3</v>
      </c>
      <c r="Z154" s="53">
        <f t="shared" si="14"/>
        <v>3.5920000000000001E-3</v>
      </c>
      <c r="AA154" s="53">
        <f t="shared" si="14"/>
        <v>3.9639999999999996E-3</v>
      </c>
      <c r="AB154" s="53">
        <f t="shared" si="14"/>
        <v>4.2719999999999998E-3</v>
      </c>
      <c r="AC154" s="67"/>
      <c r="AD154" s="67"/>
      <c r="AE154" s="67"/>
      <c r="AF154" s="67"/>
      <c r="AG154" s="67"/>
      <c r="AH154" s="67"/>
      <c r="AI154" s="67"/>
      <c r="AJ154" s="67"/>
      <c r="AK154" s="67"/>
      <c r="AL154" s="67"/>
      <c r="AM154" s="67"/>
      <c r="AN154" s="67"/>
      <c r="AO154" s="67"/>
      <c r="AP154" s="67"/>
    </row>
    <row r="155" spans="2:48" x14ac:dyDescent="0.3">
      <c r="B155" s="1">
        <v>15</v>
      </c>
      <c r="C155" s="53"/>
      <c r="D155" s="53"/>
      <c r="E155" s="53"/>
      <c r="F155" s="53"/>
      <c r="G155" s="53"/>
      <c r="H155" s="53"/>
      <c r="I155" s="53"/>
      <c r="J155" s="53"/>
      <c r="K155" s="53"/>
      <c r="L155" s="53"/>
      <c r="M155" s="53"/>
      <c r="N155" s="53"/>
      <c r="O155" s="53"/>
      <c r="P155" s="53"/>
      <c r="Q155" s="53">
        <f t="shared" si="14"/>
        <v>1.4270000000000001E-3</v>
      </c>
      <c r="R155" s="53">
        <f t="shared" si="14"/>
        <v>1.5870000000000001E-3</v>
      </c>
      <c r="S155" s="53">
        <f t="shared" si="14"/>
        <v>1.67E-3</v>
      </c>
      <c r="T155" s="53">
        <f t="shared" si="14"/>
        <v>1.895E-3</v>
      </c>
      <c r="U155" s="53">
        <f t="shared" si="14"/>
        <v>2.065E-3</v>
      </c>
      <c r="V155" s="53">
        <f t="shared" si="14"/>
        <v>2.287E-3</v>
      </c>
      <c r="W155" s="53">
        <f t="shared" si="14"/>
        <v>2.5240000000000002E-3</v>
      </c>
      <c r="X155" s="53">
        <f t="shared" si="14"/>
        <v>2.7200000000000002E-3</v>
      </c>
      <c r="Y155" s="53">
        <f t="shared" si="14"/>
        <v>2.9780000000000002E-3</v>
      </c>
      <c r="Z155" s="53">
        <f t="shared" si="14"/>
        <v>3.3050000000000002E-3</v>
      </c>
      <c r="AA155" s="53">
        <f t="shared" si="14"/>
        <v>3.5920000000000001E-3</v>
      </c>
      <c r="AB155" s="53">
        <f t="shared" si="14"/>
        <v>3.9639999999999996E-3</v>
      </c>
      <c r="AC155" s="67"/>
      <c r="AD155" s="67"/>
      <c r="AE155" s="67"/>
      <c r="AF155" s="67"/>
      <c r="AG155" s="67"/>
      <c r="AH155" s="67"/>
      <c r="AI155" s="67"/>
      <c r="AJ155" s="67"/>
      <c r="AK155" s="67"/>
      <c r="AL155" s="67"/>
      <c r="AM155" s="67"/>
      <c r="AN155" s="67"/>
      <c r="AO155" s="67"/>
      <c r="AP155" s="67"/>
      <c r="AQ155" s="67"/>
    </row>
    <row r="156" spans="2:48" x14ac:dyDescent="0.3">
      <c r="B156" s="1">
        <v>16</v>
      </c>
      <c r="C156" s="53"/>
      <c r="D156" s="53"/>
      <c r="E156" s="53"/>
      <c r="F156" s="53"/>
      <c r="G156" s="53"/>
      <c r="H156" s="53"/>
      <c r="I156" s="53"/>
      <c r="J156" s="53"/>
      <c r="K156" s="53"/>
      <c r="L156" s="53"/>
      <c r="M156" s="53"/>
      <c r="N156" s="53"/>
      <c r="O156" s="53"/>
      <c r="P156" s="53"/>
      <c r="Q156" s="53"/>
      <c r="R156" s="53">
        <f t="shared" si="14"/>
        <v>1.4270000000000001E-3</v>
      </c>
      <c r="S156" s="53">
        <f t="shared" si="14"/>
        <v>1.5870000000000001E-3</v>
      </c>
      <c r="T156" s="53">
        <f t="shared" si="14"/>
        <v>1.67E-3</v>
      </c>
      <c r="U156" s="53">
        <f t="shared" si="14"/>
        <v>1.895E-3</v>
      </c>
      <c r="V156" s="53">
        <f t="shared" si="14"/>
        <v>2.065E-3</v>
      </c>
      <c r="W156" s="53">
        <f t="shared" si="14"/>
        <v>2.287E-3</v>
      </c>
      <c r="X156" s="53">
        <f t="shared" si="14"/>
        <v>2.5240000000000002E-3</v>
      </c>
      <c r="Y156" s="53">
        <f t="shared" si="14"/>
        <v>2.7200000000000002E-3</v>
      </c>
      <c r="Z156" s="53">
        <f t="shared" si="14"/>
        <v>2.9780000000000002E-3</v>
      </c>
      <c r="AA156" s="53">
        <f t="shared" si="14"/>
        <v>3.3050000000000002E-3</v>
      </c>
      <c r="AB156" s="53">
        <f t="shared" si="14"/>
        <v>3.5920000000000001E-3</v>
      </c>
      <c r="AC156" s="67"/>
      <c r="AD156" s="67"/>
      <c r="AE156" s="67"/>
      <c r="AF156" s="67"/>
      <c r="AG156" s="67"/>
      <c r="AH156" s="67"/>
      <c r="AI156" s="67"/>
      <c r="AJ156" s="67"/>
      <c r="AK156" s="67"/>
      <c r="AL156" s="67"/>
      <c r="AM156" s="67"/>
      <c r="AN156" s="67"/>
      <c r="AO156" s="67"/>
      <c r="AP156" s="67"/>
      <c r="AQ156" s="67"/>
      <c r="AR156" s="67"/>
    </row>
    <row r="157" spans="2:48" x14ac:dyDescent="0.3">
      <c r="B157" s="1">
        <v>17</v>
      </c>
      <c r="C157" s="53"/>
      <c r="D157" s="53"/>
      <c r="E157" s="53"/>
      <c r="F157" s="53"/>
      <c r="G157" s="53"/>
      <c r="H157" s="53"/>
      <c r="I157" s="53"/>
      <c r="J157" s="53"/>
      <c r="K157" s="53"/>
      <c r="L157" s="53"/>
      <c r="M157" s="53"/>
      <c r="N157" s="53"/>
      <c r="O157" s="53"/>
      <c r="P157" s="53"/>
      <c r="Q157" s="53"/>
      <c r="R157" s="53"/>
      <c r="S157" s="53">
        <f t="shared" si="14"/>
        <v>1.4270000000000001E-3</v>
      </c>
      <c r="T157" s="53">
        <f t="shared" si="14"/>
        <v>1.5870000000000001E-3</v>
      </c>
      <c r="U157" s="53">
        <f t="shared" si="14"/>
        <v>1.67E-3</v>
      </c>
      <c r="V157" s="53">
        <f t="shared" si="14"/>
        <v>1.895E-3</v>
      </c>
      <c r="W157" s="53">
        <f t="shared" si="14"/>
        <v>2.065E-3</v>
      </c>
      <c r="X157" s="53">
        <f t="shared" si="14"/>
        <v>2.287E-3</v>
      </c>
      <c r="Y157" s="53">
        <f t="shared" si="14"/>
        <v>2.5240000000000002E-3</v>
      </c>
      <c r="Z157" s="53">
        <f t="shared" si="14"/>
        <v>2.7200000000000002E-3</v>
      </c>
      <c r="AA157" s="53">
        <f t="shared" si="14"/>
        <v>2.9780000000000002E-3</v>
      </c>
      <c r="AB157" s="53">
        <f t="shared" si="14"/>
        <v>3.3050000000000002E-3</v>
      </c>
      <c r="AC157" s="67"/>
      <c r="AD157" s="67"/>
      <c r="AE157" s="67"/>
      <c r="AF157" s="67"/>
      <c r="AG157" s="67"/>
      <c r="AH157" s="67"/>
      <c r="AI157" s="67"/>
      <c r="AJ157" s="67"/>
      <c r="AK157" s="67"/>
      <c r="AL157" s="67"/>
      <c r="AM157" s="67"/>
      <c r="AN157" s="67"/>
      <c r="AO157" s="67"/>
      <c r="AP157" s="67"/>
      <c r="AQ157" s="67"/>
      <c r="AR157" s="67"/>
      <c r="AS157" s="67"/>
    </row>
    <row r="158" spans="2:48" x14ac:dyDescent="0.3">
      <c r="B158" s="1">
        <v>18</v>
      </c>
      <c r="C158" s="53"/>
      <c r="D158" s="53"/>
      <c r="E158" s="53"/>
      <c r="F158" s="53"/>
      <c r="G158" s="53"/>
      <c r="H158" s="53"/>
      <c r="I158" s="53"/>
      <c r="J158" s="53"/>
      <c r="K158" s="53"/>
      <c r="L158" s="53"/>
      <c r="M158" s="53"/>
      <c r="N158" s="53"/>
      <c r="O158" s="53"/>
      <c r="P158" s="53"/>
      <c r="Q158" s="53"/>
      <c r="R158" s="53"/>
      <c r="S158" s="53"/>
      <c r="T158" s="53">
        <f t="shared" si="14"/>
        <v>1.4270000000000001E-3</v>
      </c>
      <c r="U158" s="53">
        <f t="shared" si="14"/>
        <v>1.5870000000000001E-3</v>
      </c>
      <c r="V158" s="53">
        <f t="shared" si="14"/>
        <v>1.67E-3</v>
      </c>
      <c r="W158" s="53">
        <f t="shared" si="14"/>
        <v>1.895E-3</v>
      </c>
      <c r="X158" s="53">
        <f t="shared" si="14"/>
        <v>2.065E-3</v>
      </c>
      <c r="Y158" s="53">
        <f t="shared" si="14"/>
        <v>2.287E-3</v>
      </c>
      <c r="Z158" s="53">
        <f t="shared" si="14"/>
        <v>2.5240000000000002E-3</v>
      </c>
      <c r="AA158" s="53">
        <f t="shared" si="14"/>
        <v>2.7200000000000002E-3</v>
      </c>
      <c r="AB158" s="53">
        <f t="shared" si="14"/>
        <v>2.9780000000000002E-3</v>
      </c>
      <c r="AC158" s="67"/>
      <c r="AD158" s="67"/>
      <c r="AE158" s="67"/>
      <c r="AF158" s="67"/>
      <c r="AG158" s="67"/>
      <c r="AH158" s="67"/>
      <c r="AI158" s="67"/>
      <c r="AJ158" s="67"/>
      <c r="AK158" s="67"/>
      <c r="AL158" s="67"/>
      <c r="AM158" s="67"/>
      <c r="AN158" s="67"/>
      <c r="AO158" s="67"/>
      <c r="AP158" s="67"/>
      <c r="AQ158" s="67"/>
      <c r="AR158" s="67"/>
      <c r="AS158" s="67"/>
      <c r="AT158" s="67"/>
    </row>
    <row r="159" spans="2:48" x14ac:dyDescent="0.3">
      <c r="B159" s="1">
        <v>19</v>
      </c>
      <c r="C159" s="53"/>
      <c r="D159" s="53"/>
      <c r="E159" s="53"/>
      <c r="F159" s="53"/>
      <c r="G159" s="53"/>
      <c r="H159" s="53"/>
      <c r="I159" s="53"/>
      <c r="J159" s="53"/>
      <c r="K159" s="53"/>
      <c r="L159" s="53"/>
      <c r="M159" s="53"/>
      <c r="N159" s="53"/>
      <c r="O159" s="53"/>
      <c r="P159" s="53"/>
      <c r="Q159" s="53"/>
      <c r="R159" s="53"/>
      <c r="S159" s="53"/>
      <c r="T159" s="53"/>
      <c r="U159" s="53">
        <f t="shared" si="14"/>
        <v>1.4270000000000001E-3</v>
      </c>
      <c r="V159" s="53">
        <f t="shared" si="14"/>
        <v>1.5870000000000001E-3</v>
      </c>
      <c r="W159" s="53">
        <f t="shared" si="14"/>
        <v>1.67E-3</v>
      </c>
      <c r="X159" s="53">
        <f t="shared" si="14"/>
        <v>1.895E-3</v>
      </c>
      <c r="Y159" s="53">
        <f t="shared" si="14"/>
        <v>2.065E-3</v>
      </c>
      <c r="Z159" s="53">
        <f t="shared" si="14"/>
        <v>2.287E-3</v>
      </c>
      <c r="AA159" s="53">
        <f t="shared" si="14"/>
        <v>2.5240000000000002E-3</v>
      </c>
      <c r="AB159" s="53">
        <f t="shared" si="14"/>
        <v>2.7200000000000002E-3</v>
      </c>
      <c r="AC159" s="67"/>
      <c r="AD159" s="67"/>
      <c r="AE159" s="67"/>
      <c r="AF159" s="67"/>
      <c r="AG159" s="67"/>
      <c r="AH159" s="67"/>
      <c r="AI159" s="67"/>
      <c r="AJ159" s="67"/>
      <c r="AK159" s="67"/>
      <c r="AL159" s="67"/>
      <c r="AM159" s="67"/>
      <c r="AN159" s="67"/>
      <c r="AO159" s="67"/>
      <c r="AP159" s="67"/>
      <c r="AQ159" s="67"/>
      <c r="AR159" s="67"/>
      <c r="AS159" s="67"/>
      <c r="AT159" s="67"/>
      <c r="AU159" s="67"/>
    </row>
    <row r="160" spans="2:48" x14ac:dyDescent="0.3">
      <c r="B160" s="1">
        <v>20</v>
      </c>
      <c r="C160" s="53"/>
      <c r="D160" s="53"/>
      <c r="E160" s="53"/>
      <c r="F160" s="53"/>
      <c r="G160" s="53"/>
      <c r="H160" s="53"/>
      <c r="I160" s="53"/>
      <c r="J160" s="53"/>
      <c r="K160" s="53"/>
      <c r="L160" s="53"/>
      <c r="M160" s="53"/>
      <c r="N160" s="53"/>
      <c r="O160" s="53"/>
      <c r="P160" s="53"/>
      <c r="Q160" s="53"/>
      <c r="R160" s="53"/>
      <c r="S160" s="53"/>
      <c r="T160" s="53"/>
      <c r="U160" s="53"/>
      <c r="V160" s="53">
        <f t="shared" si="14"/>
        <v>1.4270000000000001E-3</v>
      </c>
      <c r="W160" s="53">
        <f t="shared" si="14"/>
        <v>1.5870000000000001E-3</v>
      </c>
      <c r="X160" s="53">
        <f t="shared" si="14"/>
        <v>1.67E-3</v>
      </c>
      <c r="Y160" s="53">
        <f t="shared" si="14"/>
        <v>1.895E-3</v>
      </c>
      <c r="Z160" s="53">
        <f t="shared" si="14"/>
        <v>2.065E-3</v>
      </c>
      <c r="AA160" s="53">
        <f t="shared" si="14"/>
        <v>2.287E-3</v>
      </c>
      <c r="AB160" s="53">
        <f t="shared" si="14"/>
        <v>2.5240000000000002E-3</v>
      </c>
      <c r="AC160" s="67"/>
      <c r="AD160" s="67"/>
      <c r="AE160" s="67"/>
      <c r="AF160" s="67"/>
      <c r="AG160" s="67"/>
      <c r="AH160" s="67"/>
      <c r="AI160" s="67"/>
      <c r="AJ160" s="67"/>
      <c r="AK160" s="67"/>
      <c r="AL160" s="67"/>
      <c r="AM160" s="67"/>
      <c r="AN160" s="67"/>
      <c r="AO160" s="67"/>
      <c r="AP160" s="67"/>
      <c r="AQ160" s="67"/>
      <c r="AR160" s="67"/>
      <c r="AS160" s="67"/>
      <c r="AT160" s="67"/>
      <c r="AU160" s="67"/>
      <c r="AV160" s="67"/>
    </row>
    <row r="161" spans="1:54" x14ac:dyDescent="0.3">
      <c r="B161" s="1">
        <v>21</v>
      </c>
      <c r="C161" s="53"/>
      <c r="D161" s="53"/>
      <c r="E161" s="53"/>
      <c r="F161" s="53"/>
      <c r="G161" s="53"/>
      <c r="H161" s="53"/>
      <c r="I161" s="53"/>
      <c r="J161" s="53"/>
      <c r="K161" s="53"/>
      <c r="L161" s="53"/>
      <c r="M161" s="53"/>
      <c r="N161" s="53"/>
      <c r="O161" s="53"/>
      <c r="P161" s="53"/>
      <c r="Q161" s="53"/>
      <c r="R161" s="53"/>
      <c r="S161" s="53"/>
      <c r="T161" s="53"/>
      <c r="U161" s="53"/>
      <c r="V161" s="53"/>
      <c r="W161" s="53">
        <f t="shared" si="14"/>
        <v>1.4270000000000001E-3</v>
      </c>
      <c r="X161" s="53">
        <f t="shared" si="14"/>
        <v>1.5870000000000001E-3</v>
      </c>
      <c r="Y161" s="53">
        <f t="shared" si="14"/>
        <v>1.67E-3</v>
      </c>
      <c r="Z161" s="53">
        <f t="shared" si="14"/>
        <v>1.895E-3</v>
      </c>
      <c r="AA161" s="53">
        <f t="shared" si="14"/>
        <v>2.065E-3</v>
      </c>
      <c r="AB161" s="53">
        <f t="shared" si="14"/>
        <v>2.287E-3</v>
      </c>
      <c r="AC161" s="67"/>
      <c r="AD161" s="67"/>
      <c r="AE161" s="67"/>
      <c r="AF161" s="67"/>
      <c r="AG161" s="67"/>
      <c r="AH161" s="67"/>
      <c r="AI161" s="67"/>
      <c r="AJ161" s="67"/>
      <c r="AK161" s="67"/>
      <c r="AL161" s="67"/>
      <c r="AM161" s="67"/>
      <c r="AN161" s="67"/>
      <c r="AO161" s="67"/>
      <c r="AP161" s="67"/>
      <c r="AQ161" s="67"/>
      <c r="AR161" s="67"/>
      <c r="AS161" s="67"/>
      <c r="AT161" s="67"/>
      <c r="AU161" s="67"/>
      <c r="AV161" s="67"/>
      <c r="AW161" s="67"/>
    </row>
    <row r="162" spans="1:54" x14ac:dyDescent="0.3">
      <c r="B162" s="1">
        <v>22</v>
      </c>
      <c r="C162" s="53"/>
      <c r="D162" s="53"/>
      <c r="E162" s="53"/>
      <c r="F162" s="53"/>
      <c r="G162" s="53"/>
      <c r="H162" s="53"/>
      <c r="I162" s="53"/>
      <c r="J162" s="53"/>
      <c r="K162" s="53"/>
      <c r="L162" s="53"/>
      <c r="M162" s="53"/>
      <c r="N162" s="53"/>
      <c r="O162" s="53"/>
      <c r="P162" s="53"/>
      <c r="Q162" s="53"/>
      <c r="R162" s="53"/>
      <c r="S162" s="53"/>
      <c r="T162" s="53"/>
      <c r="U162" s="53"/>
      <c r="V162" s="53"/>
      <c r="W162" s="53"/>
      <c r="X162" s="53">
        <f>VLOOKUP(X98,ACMortality,$A$4,FALSE)</f>
        <v>1.4270000000000001E-3</v>
      </c>
      <c r="Y162" s="53">
        <f>VLOOKUP(Y98,ACMortality,$A$4,FALSE)</f>
        <v>1.5870000000000001E-3</v>
      </c>
      <c r="Z162" s="53">
        <f>VLOOKUP(Z98,ACMortality,$A$4,FALSE)</f>
        <v>1.67E-3</v>
      </c>
      <c r="AA162" s="53">
        <f>VLOOKUP(AA98,ACMortality,$A$4,FALSE)</f>
        <v>1.895E-3</v>
      </c>
      <c r="AB162" s="53">
        <f>VLOOKUP(AB98,ACMortality,$A$4,FALSE)</f>
        <v>2.065E-3</v>
      </c>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row>
    <row r="163" spans="1:54" x14ac:dyDescent="0.3">
      <c r="B163" s="1">
        <v>23</v>
      </c>
      <c r="C163" s="53"/>
      <c r="D163" s="53"/>
      <c r="E163" s="53"/>
      <c r="F163" s="53"/>
      <c r="G163" s="53"/>
      <c r="H163" s="53"/>
      <c r="I163" s="53"/>
      <c r="J163" s="53"/>
      <c r="K163" s="53"/>
      <c r="L163" s="53"/>
      <c r="M163" s="53"/>
      <c r="N163" s="53"/>
      <c r="O163" s="53"/>
      <c r="P163" s="53"/>
      <c r="Q163" s="53"/>
      <c r="R163" s="53"/>
      <c r="S163" s="53"/>
      <c r="T163" s="53"/>
      <c r="U163" s="53"/>
      <c r="V163" s="53"/>
      <c r="W163" s="53"/>
      <c r="X163" s="53"/>
      <c r="Y163" s="53">
        <f>VLOOKUP(Y99,ACMortality,$A$4,FALSE)</f>
        <v>1.4270000000000001E-3</v>
      </c>
      <c r="Z163" s="53">
        <f>VLOOKUP(Z99,ACMortality,$A$4,FALSE)</f>
        <v>1.5870000000000001E-3</v>
      </c>
      <c r="AA163" s="53">
        <f>VLOOKUP(AA99,ACMortality,$A$4,FALSE)</f>
        <v>1.67E-3</v>
      </c>
      <c r="AB163" s="53">
        <f>VLOOKUP(AB99,ACMortality,$A$4,FALSE)</f>
        <v>1.895E-3</v>
      </c>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67"/>
      <c r="AY163" s="67"/>
    </row>
    <row r="164" spans="1:54" x14ac:dyDescent="0.3">
      <c r="B164" s="1">
        <v>24</v>
      </c>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f>VLOOKUP(Z100,ACMortality,$A$4,FALSE)</f>
        <v>1.4270000000000001E-3</v>
      </c>
      <c r="AA164" s="53">
        <f>VLOOKUP(AA100,ACMortality,$A$4,FALSE)</f>
        <v>1.5870000000000001E-3</v>
      </c>
      <c r="AB164" s="53">
        <f>VLOOKUP(AB100,ACMortality,$A$4,FALSE)</f>
        <v>1.67E-3</v>
      </c>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67"/>
      <c r="AY164" s="67"/>
      <c r="AZ164" s="67"/>
    </row>
    <row r="165" spans="1:54" x14ac:dyDescent="0.3">
      <c r="B165" s="1">
        <v>25</v>
      </c>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f>VLOOKUP(AA101,ACMortality,$A$4,FALSE)</f>
        <v>1.4270000000000001E-3</v>
      </c>
      <c r="AB165" s="53">
        <f>VLOOKUP(AB101,ACMortality,$A$4,FALSE)</f>
        <v>1.5870000000000001E-3</v>
      </c>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row>
    <row r="166" spans="1:54" x14ac:dyDescent="0.3">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row>
    <row r="168" spans="1:54" s="14" customFormat="1" x14ac:dyDescent="0.3">
      <c r="A168" s="13" t="s">
        <v>69</v>
      </c>
      <c r="D168" s="14" t="s">
        <v>276</v>
      </c>
    </row>
    <row r="169" spans="1:54" s="3" customFormat="1" x14ac:dyDescent="0.3">
      <c r="A169" s="2"/>
      <c r="AB169" s="128"/>
      <c r="AC169" s="128"/>
    </row>
    <row r="170" spans="1:54" x14ac:dyDescent="0.3">
      <c r="C170" s="1" t="s">
        <v>13</v>
      </c>
    </row>
    <row r="171" spans="1:54" x14ac:dyDescent="0.3">
      <c r="C171" s="1">
        <v>0</v>
      </c>
      <c r="D171" s="1">
        <v>1</v>
      </c>
      <c r="E171" s="1">
        <v>2</v>
      </c>
      <c r="F171" s="1">
        <v>3</v>
      </c>
      <c r="G171" s="1">
        <v>4</v>
      </c>
      <c r="H171" s="1">
        <v>5</v>
      </c>
      <c r="I171" s="1">
        <v>6</v>
      </c>
      <c r="J171" s="1">
        <v>7</v>
      </c>
      <c r="K171" s="1">
        <v>8</v>
      </c>
      <c r="L171" s="1">
        <v>9</v>
      </c>
      <c r="M171" s="1">
        <v>10</v>
      </c>
      <c r="N171" s="1">
        <v>11</v>
      </c>
      <c r="O171" s="1">
        <v>12</v>
      </c>
      <c r="P171" s="1">
        <v>13</v>
      </c>
      <c r="Q171" s="1">
        <v>14</v>
      </c>
      <c r="R171" s="1">
        <v>15</v>
      </c>
      <c r="S171" s="1">
        <v>16</v>
      </c>
      <c r="T171" s="1">
        <v>17</v>
      </c>
      <c r="U171" s="1">
        <v>18</v>
      </c>
      <c r="V171" s="1">
        <v>19</v>
      </c>
      <c r="W171" s="1">
        <v>20</v>
      </c>
      <c r="X171" s="1">
        <v>21</v>
      </c>
      <c r="Y171" s="1">
        <v>22</v>
      </c>
      <c r="Z171" s="1">
        <v>23</v>
      </c>
      <c r="AA171" s="1">
        <v>24</v>
      </c>
      <c r="AB171" s="1">
        <v>25</v>
      </c>
      <c r="AC171" s="1"/>
    </row>
    <row r="172" spans="1:54" x14ac:dyDescent="0.3">
      <c r="A172" s="9" t="s">
        <v>12</v>
      </c>
      <c r="B172" s="1">
        <v>1</v>
      </c>
      <c r="C172" s="1"/>
      <c r="D172" s="63">
        <f>(AG13*C141)</f>
        <v>0.19978000000000001</v>
      </c>
      <c r="E172" s="63">
        <f>(D43*D141)</f>
        <v>0.22186294914000002</v>
      </c>
      <c r="F172" s="63">
        <f t="shared" ref="F172:U179" si="15">(E43*E141)</f>
        <v>0.23303522156267367</v>
      </c>
      <c r="G172" s="63">
        <f t="shared" si="15"/>
        <v>0.26386255081895427</v>
      </c>
      <c r="H172" s="63">
        <f t="shared" si="15"/>
        <v>0.28679104837238928</v>
      </c>
      <c r="I172" s="63">
        <f t="shared" si="15"/>
        <v>0.31668965954975953</v>
      </c>
      <c r="J172" s="63">
        <f t="shared" si="15"/>
        <v>0.34831487342526768</v>
      </c>
      <c r="K172" s="63">
        <f t="shared" si="15"/>
        <v>0.37390345934990726</v>
      </c>
      <c r="L172" s="63">
        <f t="shared" si="15"/>
        <v>0.40760557801868025</v>
      </c>
      <c r="M172" s="63">
        <f t="shared" si="15"/>
        <v>0.45020037737505114</v>
      </c>
      <c r="N172" s="63">
        <f t="shared" si="15"/>
        <v>0.48669459430905704</v>
      </c>
      <c r="O172" s="63">
        <f t="shared" si="15"/>
        <v>0.53379599030668867</v>
      </c>
      <c r="P172" s="63">
        <f t="shared" si="15"/>
        <v>0.57123330218146051</v>
      </c>
      <c r="Q172" s="63">
        <f t="shared" si="15"/>
        <v>0.6396266894274959</v>
      </c>
      <c r="R172" s="63">
        <f t="shared" si="15"/>
        <v>0.67597181770536341</v>
      </c>
      <c r="S172" s="63">
        <f t="shared" si="15"/>
        <v>0.73326533392904902</v>
      </c>
      <c r="T172" s="63">
        <f t="shared" si="15"/>
        <v>0.79116663190532965</v>
      </c>
      <c r="U172" s="63">
        <f t="shared" si="15"/>
        <v>0.84485023475296572</v>
      </c>
      <c r="V172" s="63">
        <f t="shared" ref="M172:AB187" si="16">(U43*U141)</f>
        <v>0.89151105243609197</v>
      </c>
      <c r="W172" s="63">
        <f t="shared" si="16"/>
        <v>0.96962595540466068</v>
      </c>
      <c r="X172" s="63">
        <f t="shared" si="16"/>
        <v>1.044712510424566</v>
      </c>
      <c r="Y172" s="63">
        <f t="shared" si="16"/>
        <v>1.1769167008073604</v>
      </c>
      <c r="Z172" s="63">
        <f t="shared" si="16"/>
        <v>1.2280766182104907</v>
      </c>
      <c r="AA172" s="63">
        <f t="shared" si="16"/>
        <v>1.3303068512022644</v>
      </c>
      <c r="AB172" s="63">
        <f t="shared" si="16"/>
        <v>1.4747692053907506</v>
      </c>
      <c r="AC172" s="63"/>
      <c r="AD172" s="8"/>
    </row>
    <row r="173" spans="1:54" x14ac:dyDescent="0.3">
      <c r="B173" s="1">
        <v>2</v>
      </c>
      <c r="C173" s="1"/>
      <c r="D173" s="63"/>
      <c r="E173" s="63">
        <f>(AH14*D142)</f>
        <v>0</v>
      </c>
      <c r="F173" s="63">
        <f t="shared" si="15"/>
        <v>0</v>
      </c>
      <c r="G173" s="63">
        <f t="shared" si="15"/>
        <v>0</v>
      </c>
      <c r="H173" s="63">
        <f t="shared" si="15"/>
        <v>0</v>
      </c>
      <c r="I173" s="63">
        <f t="shared" si="15"/>
        <v>0</v>
      </c>
      <c r="J173" s="63">
        <f t="shared" si="15"/>
        <v>0</v>
      </c>
      <c r="K173" s="63">
        <f t="shared" si="15"/>
        <v>0</v>
      </c>
      <c r="L173" s="63">
        <f t="shared" si="15"/>
        <v>0</v>
      </c>
      <c r="M173" s="63">
        <f t="shared" si="15"/>
        <v>0</v>
      </c>
      <c r="N173" s="63">
        <f t="shared" si="15"/>
        <v>0</v>
      </c>
      <c r="O173" s="63">
        <f t="shared" si="15"/>
        <v>0</v>
      </c>
      <c r="P173" s="63">
        <f t="shared" si="15"/>
        <v>0</v>
      </c>
      <c r="Q173" s="63">
        <f t="shared" si="15"/>
        <v>0</v>
      </c>
      <c r="R173" s="63">
        <f t="shared" si="15"/>
        <v>0</v>
      </c>
      <c r="S173" s="63">
        <f t="shared" si="15"/>
        <v>0</v>
      </c>
      <c r="T173" s="63">
        <f t="shared" si="15"/>
        <v>0</v>
      </c>
      <c r="U173" s="63">
        <f t="shared" si="15"/>
        <v>0</v>
      </c>
      <c r="V173" s="63">
        <f t="shared" si="16"/>
        <v>0</v>
      </c>
      <c r="W173" s="63">
        <f t="shared" si="16"/>
        <v>0</v>
      </c>
      <c r="X173" s="63">
        <f t="shared" si="16"/>
        <v>0</v>
      </c>
      <c r="Y173" s="63">
        <f t="shared" si="16"/>
        <v>0</v>
      </c>
      <c r="Z173" s="63">
        <f t="shared" si="16"/>
        <v>0</v>
      </c>
      <c r="AA173" s="63">
        <f t="shared" si="16"/>
        <v>0</v>
      </c>
      <c r="AB173" s="63">
        <f t="shared" si="16"/>
        <v>0</v>
      </c>
      <c r="AC173" s="63"/>
      <c r="AD173" s="67"/>
    </row>
    <row r="174" spans="1:54" x14ac:dyDescent="0.3">
      <c r="B174" s="1">
        <v>3</v>
      </c>
      <c r="C174" s="1"/>
      <c r="D174" s="63"/>
      <c r="E174" s="63"/>
      <c r="F174" s="63">
        <f>(AI15*E143)</f>
        <v>0</v>
      </c>
      <c r="G174" s="63">
        <f t="shared" si="15"/>
        <v>0</v>
      </c>
      <c r="H174" s="63">
        <f t="shared" si="15"/>
        <v>0</v>
      </c>
      <c r="I174" s="63">
        <f t="shared" si="15"/>
        <v>0</v>
      </c>
      <c r="J174" s="63">
        <f t="shared" si="15"/>
        <v>0</v>
      </c>
      <c r="K174" s="63">
        <f t="shared" si="15"/>
        <v>0</v>
      </c>
      <c r="L174" s="63">
        <f t="shared" si="15"/>
        <v>0</v>
      </c>
      <c r="M174" s="63">
        <f t="shared" si="15"/>
        <v>0</v>
      </c>
      <c r="N174" s="63">
        <f t="shared" si="15"/>
        <v>0</v>
      </c>
      <c r="O174" s="63">
        <f t="shared" si="15"/>
        <v>0</v>
      </c>
      <c r="P174" s="63">
        <f t="shared" si="15"/>
        <v>0</v>
      </c>
      <c r="Q174" s="63">
        <f t="shared" si="15"/>
        <v>0</v>
      </c>
      <c r="R174" s="63">
        <f t="shared" si="15"/>
        <v>0</v>
      </c>
      <c r="S174" s="63">
        <f t="shared" si="15"/>
        <v>0</v>
      </c>
      <c r="T174" s="63">
        <f t="shared" si="15"/>
        <v>0</v>
      </c>
      <c r="U174" s="63">
        <f t="shared" si="15"/>
        <v>0</v>
      </c>
      <c r="V174" s="63">
        <f t="shared" si="16"/>
        <v>0</v>
      </c>
      <c r="W174" s="63">
        <f t="shared" si="16"/>
        <v>0</v>
      </c>
      <c r="X174" s="63">
        <f t="shared" si="16"/>
        <v>0</v>
      </c>
      <c r="Y174" s="63">
        <f t="shared" si="16"/>
        <v>0</v>
      </c>
      <c r="Z174" s="63">
        <f t="shared" si="16"/>
        <v>0</v>
      </c>
      <c r="AA174" s="63">
        <f t="shared" si="16"/>
        <v>0</v>
      </c>
      <c r="AB174" s="63">
        <f t="shared" si="16"/>
        <v>0</v>
      </c>
      <c r="AC174" s="63"/>
      <c r="AD174" s="67"/>
      <c r="AE174" s="67"/>
    </row>
    <row r="175" spans="1:54" x14ac:dyDescent="0.3">
      <c r="B175" s="1">
        <v>4</v>
      </c>
      <c r="C175" s="1"/>
      <c r="D175" s="63"/>
      <c r="E175" s="63"/>
      <c r="F175" s="63"/>
      <c r="G175" s="63">
        <f>(AJ16*F144)</f>
        <v>0</v>
      </c>
      <c r="H175" s="63">
        <f t="shared" si="15"/>
        <v>0</v>
      </c>
      <c r="I175" s="63">
        <f t="shared" si="15"/>
        <v>0</v>
      </c>
      <c r="J175" s="63">
        <f t="shared" si="15"/>
        <v>0</v>
      </c>
      <c r="K175" s="63">
        <f t="shared" si="15"/>
        <v>0</v>
      </c>
      <c r="L175" s="63">
        <f t="shared" si="15"/>
        <v>0</v>
      </c>
      <c r="M175" s="63">
        <f t="shared" si="15"/>
        <v>0</v>
      </c>
      <c r="N175" s="63">
        <f t="shared" si="15"/>
        <v>0</v>
      </c>
      <c r="O175" s="63">
        <f t="shared" si="15"/>
        <v>0</v>
      </c>
      <c r="P175" s="63">
        <f t="shared" si="15"/>
        <v>0</v>
      </c>
      <c r="Q175" s="63">
        <f t="shared" si="15"/>
        <v>0</v>
      </c>
      <c r="R175" s="63">
        <f t="shared" si="15"/>
        <v>0</v>
      </c>
      <c r="S175" s="63">
        <f t="shared" si="15"/>
        <v>0</v>
      </c>
      <c r="T175" s="63">
        <f t="shared" si="15"/>
        <v>0</v>
      </c>
      <c r="U175" s="63">
        <f t="shared" si="15"/>
        <v>0</v>
      </c>
      <c r="V175" s="63">
        <f t="shared" si="16"/>
        <v>0</v>
      </c>
      <c r="W175" s="63">
        <f t="shared" si="16"/>
        <v>0</v>
      </c>
      <c r="X175" s="63">
        <f t="shared" si="16"/>
        <v>0</v>
      </c>
      <c r="Y175" s="63">
        <f t="shared" si="16"/>
        <v>0</v>
      </c>
      <c r="Z175" s="63">
        <f t="shared" si="16"/>
        <v>0</v>
      </c>
      <c r="AA175" s="63">
        <f t="shared" si="16"/>
        <v>0</v>
      </c>
      <c r="AB175" s="63">
        <f t="shared" si="16"/>
        <v>0</v>
      </c>
      <c r="AC175" s="63"/>
      <c r="AD175" s="67"/>
      <c r="AE175" s="67"/>
      <c r="AF175" s="67"/>
    </row>
    <row r="176" spans="1:54" x14ac:dyDescent="0.3">
      <c r="B176" s="1">
        <v>5</v>
      </c>
      <c r="C176" s="1"/>
      <c r="D176" s="63"/>
      <c r="E176" s="63"/>
      <c r="F176" s="63"/>
      <c r="G176" s="63"/>
      <c r="H176" s="63">
        <f>(AK17*G145)</f>
        <v>0</v>
      </c>
      <c r="I176" s="63">
        <f t="shared" si="15"/>
        <v>0</v>
      </c>
      <c r="J176" s="63">
        <f t="shared" si="15"/>
        <v>0</v>
      </c>
      <c r="K176" s="63">
        <f t="shared" si="15"/>
        <v>0</v>
      </c>
      <c r="L176" s="63">
        <f t="shared" si="15"/>
        <v>0</v>
      </c>
      <c r="M176" s="63">
        <f t="shared" si="15"/>
        <v>0</v>
      </c>
      <c r="N176" s="63">
        <f t="shared" si="15"/>
        <v>0</v>
      </c>
      <c r="O176" s="63">
        <f t="shared" si="15"/>
        <v>0</v>
      </c>
      <c r="P176" s="63">
        <f t="shared" si="15"/>
        <v>0</v>
      </c>
      <c r="Q176" s="63">
        <f t="shared" si="15"/>
        <v>0</v>
      </c>
      <c r="R176" s="63">
        <f t="shared" si="15"/>
        <v>0</v>
      </c>
      <c r="S176" s="63">
        <f t="shared" si="15"/>
        <v>0</v>
      </c>
      <c r="T176" s="63">
        <f t="shared" si="15"/>
        <v>0</v>
      </c>
      <c r="U176" s="63">
        <f t="shared" si="15"/>
        <v>0</v>
      </c>
      <c r="V176" s="63">
        <f t="shared" si="16"/>
        <v>0</v>
      </c>
      <c r="W176" s="63">
        <f t="shared" si="16"/>
        <v>0</v>
      </c>
      <c r="X176" s="63">
        <f t="shared" si="16"/>
        <v>0</v>
      </c>
      <c r="Y176" s="63">
        <f t="shared" si="16"/>
        <v>0</v>
      </c>
      <c r="Z176" s="63">
        <f t="shared" si="16"/>
        <v>0</v>
      </c>
      <c r="AA176" s="63">
        <f t="shared" si="16"/>
        <v>0</v>
      </c>
      <c r="AB176" s="63">
        <f t="shared" si="16"/>
        <v>0</v>
      </c>
      <c r="AC176" s="63"/>
      <c r="AD176" s="67"/>
      <c r="AE176" s="67"/>
      <c r="AF176" s="67"/>
      <c r="AG176" s="67"/>
    </row>
    <row r="177" spans="2:49" x14ac:dyDescent="0.3">
      <c r="B177" s="1">
        <v>6</v>
      </c>
      <c r="C177" s="1"/>
      <c r="D177" s="63"/>
      <c r="E177" s="63"/>
      <c r="F177" s="63"/>
      <c r="G177" s="63"/>
      <c r="H177" s="63"/>
      <c r="I177" s="63">
        <f>(AL18*H146)</f>
        <v>0</v>
      </c>
      <c r="J177" s="63">
        <f t="shared" si="15"/>
        <v>0</v>
      </c>
      <c r="K177" s="63">
        <f t="shared" si="15"/>
        <v>0</v>
      </c>
      <c r="L177" s="63">
        <f t="shared" si="15"/>
        <v>0</v>
      </c>
      <c r="M177" s="63">
        <f t="shared" si="15"/>
        <v>0</v>
      </c>
      <c r="N177" s="63">
        <f t="shared" si="15"/>
        <v>0</v>
      </c>
      <c r="O177" s="63">
        <f t="shared" si="15"/>
        <v>0</v>
      </c>
      <c r="P177" s="63">
        <f t="shared" si="15"/>
        <v>0</v>
      </c>
      <c r="Q177" s="63">
        <f t="shared" si="15"/>
        <v>0</v>
      </c>
      <c r="R177" s="63">
        <f t="shared" si="15"/>
        <v>0</v>
      </c>
      <c r="S177" s="63">
        <f t="shared" si="15"/>
        <v>0</v>
      </c>
      <c r="T177" s="63">
        <f t="shared" si="15"/>
        <v>0</v>
      </c>
      <c r="U177" s="63">
        <f t="shared" si="15"/>
        <v>0</v>
      </c>
      <c r="V177" s="63">
        <f t="shared" si="16"/>
        <v>0</v>
      </c>
      <c r="W177" s="63">
        <f t="shared" si="16"/>
        <v>0</v>
      </c>
      <c r="X177" s="63">
        <f t="shared" si="16"/>
        <v>0</v>
      </c>
      <c r="Y177" s="63">
        <f t="shared" si="16"/>
        <v>0</v>
      </c>
      <c r="Z177" s="63">
        <f t="shared" si="16"/>
        <v>0</v>
      </c>
      <c r="AA177" s="63">
        <f t="shared" si="16"/>
        <v>0</v>
      </c>
      <c r="AB177" s="63">
        <f t="shared" si="16"/>
        <v>0</v>
      </c>
      <c r="AC177" s="63"/>
      <c r="AD177" s="67"/>
      <c r="AE177" s="67"/>
      <c r="AF177" s="67"/>
      <c r="AG177" s="67"/>
      <c r="AH177" s="67"/>
    </row>
    <row r="178" spans="2:49" x14ac:dyDescent="0.3">
      <c r="B178" s="1">
        <v>7</v>
      </c>
      <c r="C178" s="1"/>
      <c r="D178" s="63"/>
      <c r="E178" s="63"/>
      <c r="F178" s="63"/>
      <c r="G178" s="63"/>
      <c r="H178" s="63"/>
      <c r="I178" s="63"/>
      <c r="J178" s="63">
        <f>(AM19*I147)</f>
        <v>0</v>
      </c>
      <c r="K178" s="63">
        <f t="shared" si="15"/>
        <v>0</v>
      </c>
      <c r="L178" s="63">
        <f t="shared" si="15"/>
        <v>0</v>
      </c>
      <c r="M178" s="63">
        <f t="shared" si="15"/>
        <v>0</v>
      </c>
      <c r="N178" s="63">
        <f t="shared" si="15"/>
        <v>0</v>
      </c>
      <c r="O178" s="63">
        <f t="shared" si="15"/>
        <v>0</v>
      </c>
      <c r="P178" s="63">
        <f t="shared" si="15"/>
        <v>0</v>
      </c>
      <c r="Q178" s="63">
        <f t="shared" si="15"/>
        <v>0</v>
      </c>
      <c r="R178" s="63">
        <f t="shared" si="15"/>
        <v>0</v>
      </c>
      <c r="S178" s="63">
        <f t="shared" si="15"/>
        <v>0</v>
      </c>
      <c r="T178" s="63">
        <f t="shared" si="15"/>
        <v>0</v>
      </c>
      <c r="U178" s="63">
        <f t="shared" si="15"/>
        <v>0</v>
      </c>
      <c r="V178" s="63">
        <f t="shared" si="16"/>
        <v>0</v>
      </c>
      <c r="W178" s="63">
        <f t="shared" si="16"/>
        <v>0</v>
      </c>
      <c r="X178" s="63">
        <f t="shared" si="16"/>
        <v>0</v>
      </c>
      <c r="Y178" s="63">
        <f t="shared" si="16"/>
        <v>0</v>
      </c>
      <c r="Z178" s="63">
        <f t="shared" si="16"/>
        <v>0</v>
      </c>
      <c r="AA178" s="63">
        <f t="shared" si="16"/>
        <v>0</v>
      </c>
      <c r="AB178" s="63">
        <f t="shared" si="16"/>
        <v>0</v>
      </c>
      <c r="AC178" s="63"/>
      <c r="AD178" s="63"/>
      <c r="AE178" s="67"/>
      <c r="AF178" s="67"/>
      <c r="AG178" s="67"/>
      <c r="AH178" s="67"/>
      <c r="AI178" s="67"/>
    </row>
    <row r="179" spans="2:49" x14ac:dyDescent="0.3">
      <c r="B179" s="1">
        <v>8</v>
      </c>
      <c r="C179" s="1"/>
      <c r="D179" s="63"/>
      <c r="E179" s="63"/>
      <c r="F179" s="63"/>
      <c r="G179" s="63"/>
      <c r="H179" s="63"/>
      <c r="I179" s="63"/>
      <c r="J179" s="63"/>
      <c r="K179" s="63">
        <f>(AN20*J148)</f>
        <v>0</v>
      </c>
      <c r="L179" s="63">
        <f t="shared" si="15"/>
        <v>0</v>
      </c>
      <c r="M179" s="63">
        <f t="shared" si="15"/>
        <v>0</v>
      </c>
      <c r="N179" s="63">
        <f t="shared" si="15"/>
        <v>0</v>
      </c>
      <c r="O179" s="63">
        <f t="shared" si="15"/>
        <v>0</v>
      </c>
      <c r="P179" s="63">
        <f t="shared" si="15"/>
        <v>0</v>
      </c>
      <c r="Q179" s="63">
        <f t="shared" si="15"/>
        <v>0</v>
      </c>
      <c r="R179" s="63">
        <f t="shared" si="15"/>
        <v>0</v>
      </c>
      <c r="S179" s="63">
        <f t="shared" si="15"/>
        <v>0</v>
      </c>
      <c r="T179" s="63">
        <f t="shared" si="15"/>
        <v>0</v>
      </c>
      <c r="U179" s="63">
        <f t="shared" si="15"/>
        <v>0</v>
      </c>
      <c r="V179" s="63">
        <f t="shared" si="16"/>
        <v>0</v>
      </c>
      <c r="W179" s="63">
        <f t="shared" si="16"/>
        <v>0</v>
      </c>
      <c r="X179" s="63">
        <f t="shared" si="16"/>
        <v>0</v>
      </c>
      <c r="Y179" s="63">
        <f t="shared" si="16"/>
        <v>0</v>
      </c>
      <c r="Z179" s="63">
        <f t="shared" si="16"/>
        <v>0</v>
      </c>
      <c r="AA179" s="63">
        <f t="shared" si="16"/>
        <v>0</v>
      </c>
      <c r="AB179" s="63">
        <f t="shared" si="16"/>
        <v>0</v>
      </c>
      <c r="AC179" s="63"/>
      <c r="AD179" s="63"/>
      <c r="AE179" s="63"/>
      <c r="AF179" s="67"/>
      <c r="AG179" s="67"/>
      <c r="AH179" s="67"/>
      <c r="AI179" s="67"/>
      <c r="AJ179" s="67"/>
    </row>
    <row r="180" spans="2:49" x14ac:dyDescent="0.3">
      <c r="B180" s="1">
        <v>9</v>
      </c>
      <c r="C180" s="1"/>
      <c r="D180" s="63"/>
      <c r="E180" s="63"/>
      <c r="F180" s="63"/>
      <c r="G180" s="63"/>
      <c r="H180" s="63"/>
      <c r="I180" s="63"/>
      <c r="J180" s="63"/>
      <c r="K180" s="63"/>
      <c r="L180" s="63">
        <f>(AO21*K149)</f>
        <v>0</v>
      </c>
      <c r="M180" s="63">
        <f t="shared" si="16"/>
        <v>0</v>
      </c>
      <c r="N180" s="63">
        <f t="shared" si="16"/>
        <v>0</v>
      </c>
      <c r="O180" s="63">
        <f t="shared" si="16"/>
        <v>0</v>
      </c>
      <c r="P180" s="63">
        <f t="shared" si="16"/>
        <v>0</v>
      </c>
      <c r="Q180" s="63">
        <f t="shared" si="16"/>
        <v>0</v>
      </c>
      <c r="R180" s="63">
        <f t="shared" si="16"/>
        <v>0</v>
      </c>
      <c r="S180" s="63">
        <f t="shared" si="16"/>
        <v>0</v>
      </c>
      <c r="T180" s="63">
        <f t="shared" si="16"/>
        <v>0</v>
      </c>
      <c r="U180" s="63">
        <f t="shared" si="16"/>
        <v>0</v>
      </c>
      <c r="V180" s="63">
        <f t="shared" si="16"/>
        <v>0</v>
      </c>
      <c r="W180" s="63">
        <f t="shared" si="16"/>
        <v>0</v>
      </c>
      <c r="X180" s="63">
        <f t="shared" si="16"/>
        <v>0</v>
      </c>
      <c r="Y180" s="63">
        <f t="shared" si="16"/>
        <v>0</v>
      </c>
      <c r="Z180" s="63">
        <f t="shared" si="16"/>
        <v>0</v>
      </c>
      <c r="AA180" s="63">
        <f t="shared" si="16"/>
        <v>0</v>
      </c>
      <c r="AB180" s="63">
        <f t="shared" si="16"/>
        <v>0</v>
      </c>
      <c r="AC180" s="63"/>
      <c r="AD180" s="63"/>
      <c r="AE180" s="63"/>
      <c r="AF180" s="63"/>
      <c r="AG180" s="67"/>
      <c r="AH180" s="67"/>
      <c r="AI180" s="67"/>
      <c r="AJ180" s="67"/>
      <c r="AK180" s="67"/>
    </row>
    <row r="181" spans="2:49" x14ac:dyDescent="0.3">
      <c r="B181" s="1">
        <v>10</v>
      </c>
      <c r="C181" s="1"/>
      <c r="D181" s="63"/>
      <c r="E181" s="63"/>
      <c r="F181" s="63"/>
      <c r="G181" s="63"/>
      <c r="H181" s="63"/>
      <c r="I181" s="63"/>
      <c r="J181" s="63"/>
      <c r="K181" s="63"/>
      <c r="L181" s="63"/>
      <c r="M181" s="63">
        <f>(AP22*L150)</f>
        <v>0</v>
      </c>
      <c r="N181" s="63">
        <f t="shared" si="16"/>
        <v>0</v>
      </c>
      <c r="O181" s="63">
        <f t="shared" si="16"/>
        <v>0</v>
      </c>
      <c r="P181" s="63">
        <f t="shared" si="16"/>
        <v>0</v>
      </c>
      <c r="Q181" s="63">
        <f t="shared" si="16"/>
        <v>0</v>
      </c>
      <c r="R181" s="63">
        <f t="shared" si="16"/>
        <v>0</v>
      </c>
      <c r="S181" s="63">
        <f t="shared" si="16"/>
        <v>0</v>
      </c>
      <c r="T181" s="63">
        <f t="shared" si="16"/>
        <v>0</v>
      </c>
      <c r="U181" s="63">
        <f t="shared" si="16"/>
        <v>0</v>
      </c>
      <c r="V181" s="63">
        <f t="shared" si="16"/>
        <v>0</v>
      </c>
      <c r="W181" s="63">
        <f t="shared" si="16"/>
        <v>0</v>
      </c>
      <c r="X181" s="63">
        <f t="shared" si="16"/>
        <v>0</v>
      </c>
      <c r="Y181" s="63">
        <f t="shared" si="16"/>
        <v>0</v>
      </c>
      <c r="Z181" s="63">
        <f t="shared" si="16"/>
        <v>0</v>
      </c>
      <c r="AA181" s="63">
        <f t="shared" si="16"/>
        <v>0</v>
      </c>
      <c r="AB181" s="63">
        <f t="shared" si="16"/>
        <v>0</v>
      </c>
      <c r="AC181" s="63"/>
      <c r="AD181" s="63"/>
      <c r="AE181" s="63"/>
      <c r="AF181" s="63"/>
      <c r="AG181" s="63"/>
      <c r="AH181" s="67"/>
      <c r="AI181" s="67"/>
      <c r="AJ181" s="67"/>
      <c r="AK181" s="67"/>
      <c r="AL181" s="67"/>
    </row>
    <row r="182" spans="2:49" x14ac:dyDescent="0.3">
      <c r="B182" s="1">
        <v>11</v>
      </c>
      <c r="C182" s="1"/>
      <c r="D182" s="63"/>
      <c r="E182" s="63"/>
      <c r="F182" s="63"/>
      <c r="G182" s="63"/>
      <c r="H182" s="63"/>
      <c r="I182" s="63"/>
      <c r="J182" s="63"/>
      <c r="K182" s="63"/>
      <c r="L182" s="63"/>
      <c r="M182" s="63"/>
      <c r="N182" s="63">
        <f>(AQ23*M151)</f>
        <v>0</v>
      </c>
      <c r="O182" s="63">
        <f t="shared" si="16"/>
        <v>0</v>
      </c>
      <c r="P182" s="63">
        <f t="shared" si="16"/>
        <v>0</v>
      </c>
      <c r="Q182" s="63">
        <f t="shared" si="16"/>
        <v>0</v>
      </c>
      <c r="R182" s="63">
        <f t="shared" si="16"/>
        <v>0</v>
      </c>
      <c r="S182" s="63">
        <f t="shared" si="16"/>
        <v>0</v>
      </c>
      <c r="T182" s="63">
        <f t="shared" si="16"/>
        <v>0</v>
      </c>
      <c r="U182" s="63">
        <f t="shared" si="16"/>
        <v>0</v>
      </c>
      <c r="V182" s="63">
        <f t="shared" si="16"/>
        <v>0</v>
      </c>
      <c r="W182" s="63">
        <f t="shared" si="16"/>
        <v>0</v>
      </c>
      <c r="X182" s="63">
        <f t="shared" si="16"/>
        <v>0</v>
      </c>
      <c r="Y182" s="63">
        <f t="shared" si="16"/>
        <v>0</v>
      </c>
      <c r="Z182" s="63">
        <f t="shared" si="16"/>
        <v>0</v>
      </c>
      <c r="AA182" s="63">
        <f t="shared" si="16"/>
        <v>0</v>
      </c>
      <c r="AB182" s="63">
        <f t="shared" si="16"/>
        <v>0</v>
      </c>
      <c r="AC182" s="63"/>
      <c r="AD182" s="63"/>
      <c r="AE182" s="63"/>
      <c r="AF182" s="63"/>
      <c r="AG182" s="63"/>
      <c r="AH182" s="63"/>
      <c r="AI182" s="67"/>
      <c r="AJ182" s="67"/>
      <c r="AK182" s="67"/>
      <c r="AL182" s="67"/>
      <c r="AM182" s="67"/>
    </row>
    <row r="183" spans="2:49" x14ac:dyDescent="0.3">
      <c r="B183" s="1">
        <v>12</v>
      </c>
      <c r="C183" s="1"/>
      <c r="D183" s="63"/>
      <c r="E183" s="63"/>
      <c r="F183" s="63"/>
      <c r="G183" s="63"/>
      <c r="H183" s="63"/>
      <c r="I183" s="63"/>
      <c r="J183" s="63"/>
      <c r="K183" s="63"/>
      <c r="L183" s="63"/>
      <c r="M183" s="63"/>
      <c r="N183" s="63"/>
      <c r="O183" s="63">
        <f>(AR24*N152)</f>
        <v>0</v>
      </c>
      <c r="P183" s="63">
        <f t="shared" si="16"/>
        <v>0</v>
      </c>
      <c r="Q183" s="63">
        <f t="shared" si="16"/>
        <v>0</v>
      </c>
      <c r="R183" s="63">
        <f t="shared" si="16"/>
        <v>0</v>
      </c>
      <c r="S183" s="63">
        <f t="shared" si="16"/>
        <v>0</v>
      </c>
      <c r="T183" s="63">
        <f t="shared" si="16"/>
        <v>0</v>
      </c>
      <c r="U183" s="63">
        <f t="shared" si="16"/>
        <v>0</v>
      </c>
      <c r="V183" s="63">
        <f t="shared" si="16"/>
        <v>0</v>
      </c>
      <c r="W183" s="63">
        <f t="shared" si="16"/>
        <v>0</v>
      </c>
      <c r="X183" s="63">
        <f t="shared" si="16"/>
        <v>0</v>
      </c>
      <c r="Y183" s="63">
        <f t="shared" si="16"/>
        <v>0</v>
      </c>
      <c r="Z183" s="63">
        <f t="shared" si="16"/>
        <v>0</v>
      </c>
      <c r="AA183" s="63">
        <f t="shared" si="16"/>
        <v>0</v>
      </c>
      <c r="AB183" s="63">
        <f t="shared" si="16"/>
        <v>0</v>
      </c>
      <c r="AC183" s="63"/>
      <c r="AD183" s="63"/>
      <c r="AE183" s="63"/>
      <c r="AF183" s="63"/>
      <c r="AG183" s="63"/>
      <c r="AH183" s="63"/>
      <c r="AI183" s="63"/>
      <c r="AJ183" s="67"/>
      <c r="AK183" s="67"/>
      <c r="AL183" s="67"/>
      <c r="AM183" s="67"/>
      <c r="AN183" s="67"/>
    </row>
    <row r="184" spans="2:49" x14ac:dyDescent="0.3">
      <c r="B184" s="1">
        <v>13</v>
      </c>
      <c r="C184" s="1"/>
      <c r="D184" s="63"/>
      <c r="E184" s="63"/>
      <c r="F184" s="63"/>
      <c r="G184" s="63"/>
      <c r="H184" s="63"/>
      <c r="I184" s="63"/>
      <c r="J184" s="63"/>
      <c r="K184" s="63"/>
      <c r="L184" s="63"/>
      <c r="M184" s="63"/>
      <c r="N184" s="63"/>
      <c r="O184" s="63"/>
      <c r="P184" s="63">
        <f>(AS25*O153)</f>
        <v>0</v>
      </c>
      <c r="Q184" s="63">
        <f t="shared" si="16"/>
        <v>0</v>
      </c>
      <c r="R184" s="63">
        <f t="shared" si="16"/>
        <v>0</v>
      </c>
      <c r="S184" s="63">
        <f t="shared" si="16"/>
        <v>0</v>
      </c>
      <c r="T184" s="63">
        <f t="shared" si="16"/>
        <v>0</v>
      </c>
      <c r="U184" s="63">
        <f t="shared" si="16"/>
        <v>0</v>
      </c>
      <c r="V184" s="63">
        <f t="shared" si="16"/>
        <v>0</v>
      </c>
      <c r="W184" s="63">
        <f t="shared" si="16"/>
        <v>0</v>
      </c>
      <c r="X184" s="63">
        <f t="shared" si="16"/>
        <v>0</v>
      </c>
      <c r="Y184" s="63">
        <f t="shared" si="16"/>
        <v>0</v>
      </c>
      <c r="Z184" s="63">
        <f t="shared" si="16"/>
        <v>0</v>
      </c>
      <c r="AA184" s="63">
        <f t="shared" si="16"/>
        <v>0</v>
      </c>
      <c r="AB184" s="63">
        <f t="shared" si="16"/>
        <v>0</v>
      </c>
      <c r="AC184" s="63"/>
      <c r="AD184" s="63"/>
      <c r="AE184" s="63"/>
      <c r="AF184" s="63"/>
      <c r="AG184" s="63"/>
      <c r="AH184" s="63"/>
      <c r="AI184" s="63"/>
      <c r="AJ184" s="63"/>
      <c r="AK184" s="67"/>
      <c r="AL184" s="67"/>
      <c r="AM184" s="67"/>
      <c r="AN184" s="67"/>
      <c r="AO184" s="67"/>
    </row>
    <row r="185" spans="2:49" x14ac:dyDescent="0.3">
      <c r="B185" s="1">
        <v>14</v>
      </c>
      <c r="C185" s="1"/>
      <c r="D185" s="63"/>
      <c r="E185" s="63"/>
      <c r="F185" s="63"/>
      <c r="G185" s="63"/>
      <c r="H185" s="63"/>
      <c r="I185" s="63"/>
      <c r="J185" s="63"/>
      <c r="K185" s="63"/>
      <c r="L185" s="63"/>
      <c r="M185" s="63"/>
      <c r="N185" s="63"/>
      <c r="O185" s="63"/>
      <c r="P185" s="63"/>
      <c r="Q185" s="63">
        <f>(AT26*P154)</f>
        <v>0</v>
      </c>
      <c r="R185" s="63">
        <f t="shared" si="16"/>
        <v>0</v>
      </c>
      <c r="S185" s="63">
        <f t="shared" si="16"/>
        <v>0</v>
      </c>
      <c r="T185" s="63">
        <f t="shared" si="16"/>
        <v>0</v>
      </c>
      <c r="U185" s="63">
        <f t="shared" si="16"/>
        <v>0</v>
      </c>
      <c r="V185" s="63">
        <f t="shared" si="16"/>
        <v>0</v>
      </c>
      <c r="W185" s="63">
        <f t="shared" si="16"/>
        <v>0</v>
      </c>
      <c r="X185" s="63">
        <f t="shared" si="16"/>
        <v>0</v>
      </c>
      <c r="Y185" s="63">
        <f t="shared" si="16"/>
        <v>0</v>
      </c>
      <c r="Z185" s="63">
        <f t="shared" si="16"/>
        <v>0</v>
      </c>
      <c r="AA185" s="63">
        <f t="shared" si="16"/>
        <v>0</v>
      </c>
      <c r="AB185" s="63">
        <f t="shared" si="16"/>
        <v>0</v>
      </c>
      <c r="AC185" s="63"/>
      <c r="AD185" s="63"/>
      <c r="AE185" s="63"/>
      <c r="AF185" s="63"/>
      <c r="AG185" s="63"/>
      <c r="AH185" s="63"/>
      <c r="AI185" s="63"/>
      <c r="AJ185" s="63"/>
      <c r="AK185" s="63"/>
      <c r="AL185" s="67"/>
      <c r="AM185" s="67"/>
      <c r="AN185" s="67"/>
      <c r="AO185" s="67"/>
      <c r="AP185" s="67"/>
    </row>
    <row r="186" spans="2:49" x14ac:dyDescent="0.3">
      <c r="B186" s="1">
        <v>15</v>
      </c>
      <c r="C186" s="1"/>
      <c r="D186" s="63"/>
      <c r="E186" s="63"/>
      <c r="F186" s="63"/>
      <c r="G186" s="63"/>
      <c r="H186" s="63"/>
      <c r="I186" s="63"/>
      <c r="J186" s="63"/>
      <c r="K186" s="63"/>
      <c r="L186" s="63"/>
      <c r="M186" s="63"/>
      <c r="N186" s="63"/>
      <c r="O186" s="63"/>
      <c r="P186" s="63"/>
      <c r="Q186" s="63"/>
      <c r="R186" s="63">
        <f>(AU27*Q155)</f>
        <v>0</v>
      </c>
      <c r="S186" s="63">
        <f t="shared" si="16"/>
        <v>0</v>
      </c>
      <c r="T186" s="63">
        <f t="shared" si="16"/>
        <v>0</v>
      </c>
      <c r="U186" s="63">
        <f t="shared" si="16"/>
        <v>0</v>
      </c>
      <c r="V186" s="63">
        <f t="shared" si="16"/>
        <v>0</v>
      </c>
      <c r="W186" s="63">
        <f t="shared" si="16"/>
        <v>0</v>
      </c>
      <c r="X186" s="63">
        <f t="shared" si="16"/>
        <v>0</v>
      </c>
      <c r="Y186" s="63">
        <f t="shared" si="16"/>
        <v>0</v>
      </c>
      <c r="Z186" s="63">
        <f t="shared" si="16"/>
        <v>0</v>
      </c>
      <c r="AA186" s="63">
        <f t="shared" si="16"/>
        <v>0</v>
      </c>
      <c r="AB186" s="63">
        <f t="shared" si="16"/>
        <v>0</v>
      </c>
      <c r="AC186" s="63"/>
      <c r="AD186" s="63"/>
      <c r="AE186" s="63"/>
      <c r="AF186" s="63"/>
      <c r="AG186" s="63"/>
      <c r="AH186" s="63"/>
      <c r="AI186" s="63"/>
      <c r="AJ186" s="63"/>
      <c r="AK186" s="63"/>
      <c r="AL186" s="63"/>
      <c r="AM186" s="67"/>
      <c r="AN186" s="67"/>
      <c r="AO186" s="67"/>
      <c r="AP186" s="67"/>
      <c r="AQ186" s="67"/>
    </row>
    <row r="187" spans="2:49" x14ac:dyDescent="0.3">
      <c r="B187" s="1">
        <v>16</v>
      </c>
      <c r="C187" s="1"/>
      <c r="D187" s="63"/>
      <c r="E187" s="63"/>
      <c r="F187" s="63"/>
      <c r="G187" s="63"/>
      <c r="H187" s="63"/>
      <c r="I187" s="63"/>
      <c r="J187" s="63"/>
      <c r="K187" s="63"/>
      <c r="L187" s="63"/>
      <c r="M187" s="63"/>
      <c r="N187" s="63"/>
      <c r="O187" s="63"/>
      <c r="P187" s="63"/>
      <c r="Q187" s="63"/>
      <c r="R187" s="63"/>
      <c r="S187" s="63">
        <f>(AV28*R156)</f>
        <v>0</v>
      </c>
      <c r="T187" s="63">
        <f t="shared" si="16"/>
        <v>0</v>
      </c>
      <c r="U187" s="63">
        <f t="shared" si="16"/>
        <v>0</v>
      </c>
      <c r="V187" s="63">
        <f t="shared" si="16"/>
        <v>0</v>
      </c>
      <c r="W187" s="63">
        <f t="shared" si="16"/>
        <v>0</v>
      </c>
      <c r="X187" s="63">
        <f t="shared" si="16"/>
        <v>0</v>
      </c>
      <c r="Y187" s="63">
        <f t="shared" si="16"/>
        <v>0</v>
      </c>
      <c r="Z187" s="63">
        <f t="shared" si="16"/>
        <v>0</v>
      </c>
      <c r="AA187" s="63">
        <f t="shared" si="16"/>
        <v>0</v>
      </c>
      <c r="AB187" s="63">
        <f t="shared" si="16"/>
        <v>0</v>
      </c>
      <c r="AC187" s="63"/>
      <c r="AD187" s="63"/>
      <c r="AE187" s="63"/>
      <c r="AF187" s="63"/>
      <c r="AG187" s="63"/>
      <c r="AH187" s="63"/>
      <c r="AI187" s="63"/>
      <c r="AJ187" s="63"/>
      <c r="AK187" s="63"/>
      <c r="AL187" s="63"/>
      <c r="AM187" s="63"/>
      <c r="AN187" s="67"/>
      <c r="AO187" s="67"/>
      <c r="AP187" s="67"/>
      <c r="AQ187" s="67"/>
      <c r="AR187" s="67"/>
    </row>
    <row r="188" spans="2:49" x14ac:dyDescent="0.3">
      <c r="B188" s="1">
        <v>17</v>
      </c>
      <c r="C188" s="1"/>
      <c r="D188" s="63"/>
      <c r="E188" s="63"/>
      <c r="F188" s="63"/>
      <c r="G188" s="63"/>
      <c r="H188" s="63"/>
      <c r="I188" s="63"/>
      <c r="J188" s="63"/>
      <c r="K188" s="63"/>
      <c r="L188" s="63"/>
      <c r="M188" s="63"/>
      <c r="N188" s="63"/>
      <c r="O188" s="63"/>
      <c r="P188" s="63"/>
      <c r="Q188" s="63"/>
      <c r="R188" s="63"/>
      <c r="S188" s="63"/>
      <c r="T188" s="63">
        <f>(AW29*S157)</f>
        <v>0</v>
      </c>
      <c r="U188" s="63">
        <f t="shared" ref="U188:AB195" si="17">(T59*T157)</f>
        <v>0</v>
      </c>
      <c r="V188" s="63">
        <f t="shared" si="17"/>
        <v>0</v>
      </c>
      <c r="W188" s="63">
        <f t="shared" si="17"/>
        <v>0</v>
      </c>
      <c r="X188" s="63">
        <f t="shared" si="17"/>
        <v>0</v>
      </c>
      <c r="Y188" s="63">
        <f t="shared" si="17"/>
        <v>0</v>
      </c>
      <c r="Z188" s="63">
        <f t="shared" si="17"/>
        <v>0</v>
      </c>
      <c r="AA188" s="63">
        <f t="shared" si="17"/>
        <v>0</v>
      </c>
      <c r="AB188" s="63">
        <f t="shared" si="17"/>
        <v>0</v>
      </c>
      <c r="AC188" s="63"/>
      <c r="AD188" s="63"/>
      <c r="AE188" s="63"/>
      <c r="AF188" s="63"/>
      <c r="AG188" s="63"/>
      <c r="AH188" s="63"/>
      <c r="AI188" s="63"/>
      <c r="AJ188" s="63"/>
      <c r="AK188" s="63"/>
      <c r="AL188" s="63"/>
      <c r="AM188" s="63"/>
      <c r="AN188" s="63"/>
      <c r="AO188" s="67"/>
      <c r="AP188" s="67"/>
      <c r="AQ188" s="67"/>
      <c r="AR188" s="67"/>
      <c r="AS188" s="67"/>
    </row>
    <row r="189" spans="2:49" x14ac:dyDescent="0.3">
      <c r="B189" s="1">
        <v>18</v>
      </c>
      <c r="C189" s="1"/>
      <c r="D189" s="63"/>
      <c r="E189" s="63"/>
      <c r="F189" s="63"/>
      <c r="G189" s="63"/>
      <c r="H189" s="63"/>
      <c r="I189" s="63"/>
      <c r="J189" s="63"/>
      <c r="K189" s="63"/>
      <c r="L189" s="63"/>
      <c r="M189" s="63"/>
      <c r="N189" s="63"/>
      <c r="O189" s="63"/>
      <c r="P189" s="63"/>
      <c r="Q189" s="63"/>
      <c r="R189" s="63"/>
      <c r="S189" s="63"/>
      <c r="T189" s="63"/>
      <c r="U189" s="63">
        <f>(AX30*T158)</f>
        <v>0</v>
      </c>
      <c r="V189" s="63">
        <f t="shared" si="17"/>
        <v>0</v>
      </c>
      <c r="W189" s="63">
        <f t="shared" si="17"/>
        <v>0</v>
      </c>
      <c r="X189" s="63">
        <f t="shared" si="17"/>
        <v>0</v>
      </c>
      <c r="Y189" s="63">
        <f t="shared" si="17"/>
        <v>0</v>
      </c>
      <c r="Z189" s="63">
        <f t="shared" si="17"/>
        <v>0</v>
      </c>
      <c r="AA189" s="63">
        <f t="shared" si="17"/>
        <v>0</v>
      </c>
      <c r="AB189" s="63">
        <f t="shared" si="17"/>
        <v>0</v>
      </c>
      <c r="AC189" s="63"/>
      <c r="AD189" s="63"/>
      <c r="AE189" s="63"/>
      <c r="AF189" s="63"/>
      <c r="AG189" s="63"/>
      <c r="AH189" s="63"/>
      <c r="AI189" s="63"/>
      <c r="AJ189" s="63"/>
      <c r="AK189" s="63"/>
      <c r="AL189" s="63"/>
      <c r="AM189" s="63"/>
      <c r="AN189" s="63"/>
      <c r="AO189" s="63"/>
      <c r="AP189" s="67"/>
      <c r="AQ189" s="67"/>
      <c r="AR189" s="67"/>
      <c r="AS189" s="67"/>
      <c r="AT189" s="67"/>
    </row>
    <row r="190" spans="2:49" x14ac:dyDescent="0.3">
      <c r="B190" s="1">
        <v>19</v>
      </c>
      <c r="C190" s="1"/>
      <c r="D190" s="63"/>
      <c r="E190" s="63"/>
      <c r="F190" s="63"/>
      <c r="G190" s="63"/>
      <c r="H190" s="63"/>
      <c r="I190" s="63"/>
      <c r="J190" s="63"/>
      <c r="K190" s="63"/>
      <c r="L190" s="63"/>
      <c r="M190" s="63"/>
      <c r="N190" s="63"/>
      <c r="O190" s="63"/>
      <c r="P190" s="63"/>
      <c r="Q190" s="63"/>
      <c r="R190" s="63"/>
      <c r="S190" s="63"/>
      <c r="T190" s="63"/>
      <c r="U190" s="63"/>
      <c r="V190" s="63">
        <f>(AY31*U159)</f>
        <v>0</v>
      </c>
      <c r="W190" s="63">
        <f t="shared" si="17"/>
        <v>0</v>
      </c>
      <c r="X190" s="63">
        <f t="shared" si="17"/>
        <v>0</v>
      </c>
      <c r="Y190" s="63">
        <f t="shared" si="17"/>
        <v>0</v>
      </c>
      <c r="Z190" s="63">
        <f t="shared" si="17"/>
        <v>0</v>
      </c>
      <c r="AA190" s="63">
        <f t="shared" si="17"/>
        <v>0</v>
      </c>
      <c r="AB190" s="63">
        <f t="shared" si="17"/>
        <v>0</v>
      </c>
      <c r="AC190" s="63"/>
      <c r="AD190" s="63"/>
      <c r="AE190" s="63"/>
      <c r="AF190" s="63"/>
      <c r="AG190" s="63"/>
      <c r="AH190" s="63"/>
      <c r="AI190" s="63"/>
      <c r="AJ190" s="63"/>
      <c r="AK190" s="63"/>
      <c r="AL190" s="63"/>
      <c r="AM190" s="63"/>
      <c r="AN190" s="63"/>
      <c r="AO190" s="63"/>
      <c r="AP190" s="63"/>
      <c r="AQ190" s="67"/>
      <c r="AR190" s="67"/>
      <c r="AS190" s="67"/>
      <c r="AT190" s="67"/>
      <c r="AU190" s="67"/>
    </row>
    <row r="191" spans="2:49" x14ac:dyDescent="0.3">
      <c r="B191" s="1">
        <v>20</v>
      </c>
      <c r="C191" s="1"/>
      <c r="D191" s="63"/>
      <c r="E191" s="63"/>
      <c r="F191" s="63"/>
      <c r="G191" s="63"/>
      <c r="H191" s="63"/>
      <c r="I191" s="63"/>
      <c r="J191" s="63"/>
      <c r="K191" s="63"/>
      <c r="L191" s="63"/>
      <c r="M191" s="63"/>
      <c r="N191" s="63"/>
      <c r="O191" s="63"/>
      <c r="P191" s="63"/>
      <c r="Q191" s="63"/>
      <c r="R191" s="63"/>
      <c r="S191" s="63"/>
      <c r="T191" s="63"/>
      <c r="U191" s="63"/>
      <c r="V191" s="63"/>
      <c r="W191" s="63">
        <f>(AZ32*V160)</f>
        <v>0</v>
      </c>
      <c r="X191" s="63">
        <f t="shared" si="17"/>
        <v>0</v>
      </c>
      <c r="Y191" s="63">
        <f t="shared" si="17"/>
        <v>0</v>
      </c>
      <c r="Z191" s="63">
        <f t="shared" si="17"/>
        <v>0</v>
      </c>
      <c r="AA191" s="63">
        <f t="shared" si="17"/>
        <v>0</v>
      </c>
      <c r="AB191" s="63">
        <f t="shared" si="17"/>
        <v>0</v>
      </c>
      <c r="AC191" s="63"/>
      <c r="AD191" s="63"/>
      <c r="AE191" s="63"/>
      <c r="AF191" s="63"/>
      <c r="AG191" s="63"/>
      <c r="AH191" s="63"/>
      <c r="AI191" s="63"/>
      <c r="AJ191" s="63"/>
      <c r="AK191" s="63"/>
      <c r="AL191" s="63"/>
      <c r="AM191" s="63"/>
      <c r="AN191" s="63"/>
      <c r="AO191" s="63"/>
      <c r="AP191" s="63"/>
      <c r="AQ191" s="63"/>
      <c r="AR191" s="67"/>
      <c r="AS191" s="67"/>
      <c r="AT191" s="67"/>
      <c r="AU191" s="67"/>
      <c r="AV191" s="67"/>
    </row>
    <row r="192" spans="2:49" x14ac:dyDescent="0.3">
      <c r="B192" s="1">
        <v>21</v>
      </c>
      <c r="C192" s="1"/>
      <c r="D192" s="63"/>
      <c r="E192" s="63"/>
      <c r="F192" s="63"/>
      <c r="G192" s="63"/>
      <c r="H192" s="63"/>
      <c r="I192" s="63"/>
      <c r="J192" s="63"/>
      <c r="K192" s="63"/>
      <c r="L192" s="63"/>
      <c r="M192" s="63"/>
      <c r="N192" s="63"/>
      <c r="O192" s="63"/>
      <c r="P192" s="63"/>
      <c r="Q192" s="63"/>
      <c r="R192" s="63"/>
      <c r="S192" s="63"/>
      <c r="T192" s="63"/>
      <c r="U192" s="63"/>
      <c r="V192" s="63"/>
      <c r="W192" s="63"/>
      <c r="X192" s="63">
        <f>(BA33*W161)</f>
        <v>0</v>
      </c>
      <c r="Y192" s="63">
        <f t="shared" si="17"/>
        <v>0</v>
      </c>
      <c r="Z192" s="63">
        <f t="shared" si="17"/>
        <v>0</v>
      </c>
      <c r="AA192" s="63">
        <f t="shared" si="17"/>
        <v>0</v>
      </c>
      <c r="AB192" s="63">
        <f t="shared" si="17"/>
        <v>0</v>
      </c>
      <c r="AC192" s="63"/>
      <c r="AD192" s="63"/>
      <c r="AE192" s="63"/>
      <c r="AF192" s="63"/>
      <c r="AG192" s="63"/>
      <c r="AH192" s="63"/>
      <c r="AI192" s="63"/>
      <c r="AJ192" s="63"/>
      <c r="AK192" s="63"/>
      <c r="AL192" s="63"/>
      <c r="AM192" s="63"/>
      <c r="AN192" s="63"/>
      <c r="AO192" s="63"/>
      <c r="AP192" s="63"/>
      <c r="AQ192" s="63"/>
      <c r="AR192" s="63"/>
      <c r="AS192" s="67"/>
      <c r="AT192" s="67"/>
      <c r="AU192" s="67"/>
      <c r="AV192" s="67"/>
      <c r="AW192" s="67"/>
    </row>
    <row r="193" spans="1:141" x14ac:dyDescent="0.3">
      <c r="B193" s="1">
        <v>22</v>
      </c>
      <c r="C193" s="1"/>
      <c r="D193" s="63"/>
      <c r="E193" s="63"/>
      <c r="F193" s="63"/>
      <c r="G193" s="63"/>
      <c r="H193" s="63"/>
      <c r="I193" s="63"/>
      <c r="J193" s="63"/>
      <c r="K193" s="63"/>
      <c r="L193" s="63"/>
      <c r="M193" s="63"/>
      <c r="N193" s="63"/>
      <c r="O193" s="63"/>
      <c r="P193" s="63"/>
      <c r="Q193" s="63"/>
      <c r="R193" s="63"/>
      <c r="S193" s="63"/>
      <c r="T193" s="63"/>
      <c r="U193" s="63"/>
      <c r="V193" s="63"/>
      <c r="W193" s="63"/>
      <c r="X193" s="63"/>
      <c r="Y193" s="63">
        <f>(BB34*X162)</f>
        <v>0</v>
      </c>
      <c r="Z193" s="63">
        <f t="shared" si="17"/>
        <v>0</v>
      </c>
      <c r="AA193" s="63">
        <f t="shared" si="17"/>
        <v>0</v>
      </c>
      <c r="AB193" s="63">
        <f t="shared" si="17"/>
        <v>0</v>
      </c>
      <c r="AC193" s="63"/>
      <c r="AD193" s="63"/>
      <c r="AE193" s="63"/>
      <c r="AF193" s="63"/>
      <c r="AG193" s="63"/>
      <c r="AH193" s="63"/>
      <c r="AI193" s="63"/>
      <c r="AJ193" s="63"/>
      <c r="AK193" s="63"/>
      <c r="AL193" s="63"/>
      <c r="AM193" s="63"/>
      <c r="AN193" s="63"/>
      <c r="AO193" s="63"/>
      <c r="AP193" s="63"/>
      <c r="AQ193" s="63"/>
      <c r="AR193" s="63"/>
      <c r="AS193" s="63"/>
      <c r="AT193" s="67"/>
      <c r="AU193" s="67"/>
      <c r="AV193" s="67"/>
      <c r="AW193" s="67"/>
      <c r="AX193" s="67"/>
    </row>
    <row r="194" spans="1:141" x14ac:dyDescent="0.3">
      <c r="B194" s="1">
        <v>23</v>
      </c>
      <c r="C194" s="1"/>
      <c r="D194" s="63"/>
      <c r="E194" s="63"/>
      <c r="F194" s="63"/>
      <c r="G194" s="63"/>
      <c r="H194" s="63"/>
      <c r="I194" s="63"/>
      <c r="J194" s="63"/>
      <c r="K194" s="63"/>
      <c r="L194" s="63"/>
      <c r="M194" s="63"/>
      <c r="N194" s="63"/>
      <c r="O194" s="63"/>
      <c r="P194" s="63"/>
      <c r="Q194" s="63"/>
      <c r="R194" s="63"/>
      <c r="S194" s="63"/>
      <c r="T194" s="63"/>
      <c r="U194" s="63"/>
      <c r="V194" s="63"/>
      <c r="W194" s="63"/>
      <c r="X194" s="63"/>
      <c r="Y194" s="63"/>
      <c r="Z194" s="63">
        <f>(BC35*Y163)</f>
        <v>0</v>
      </c>
      <c r="AA194" s="63">
        <f t="shared" si="17"/>
        <v>0</v>
      </c>
      <c r="AB194" s="63">
        <f t="shared" si="17"/>
        <v>0</v>
      </c>
      <c r="AC194" s="63"/>
      <c r="AD194" s="63"/>
      <c r="AE194" s="63"/>
      <c r="AF194" s="63"/>
      <c r="AG194" s="63"/>
      <c r="AH194" s="63"/>
      <c r="AI194" s="63"/>
      <c r="AJ194" s="63"/>
      <c r="AK194" s="63"/>
      <c r="AL194" s="63"/>
      <c r="AM194" s="63"/>
      <c r="AN194" s="63"/>
      <c r="AO194" s="63"/>
      <c r="AP194" s="63"/>
      <c r="AQ194" s="63"/>
      <c r="AR194" s="63"/>
      <c r="AS194" s="63"/>
      <c r="AT194" s="63"/>
      <c r="AU194" s="67"/>
      <c r="AV194" s="67"/>
      <c r="AW194" s="67"/>
      <c r="AX194" s="67"/>
      <c r="AY194" s="67"/>
    </row>
    <row r="195" spans="1:141" x14ac:dyDescent="0.3">
      <c r="B195" s="1">
        <v>24</v>
      </c>
      <c r="C195" s="1"/>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f>(BD36*Z164)</f>
        <v>0</v>
      </c>
      <c r="AB195" s="63">
        <f t="shared" si="17"/>
        <v>0</v>
      </c>
      <c r="AC195" s="63"/>
      <c r="AD195" s="63"/>
      <c r="AE195" s="63"/>
      <c r="AF195" s="63"/>
      <c r="AG195" s="63"/>
      <c r="AH195" s="63"/>
      <c r="AI195" s="63"/>
      <c r="AJ195" s="63"/>
      <c r="AK195" s="63"/>
      <c r="AL195" s="63"/>
      <c r="AM195" s="63"/>
      <c r="AN195" s="63"/>
      <c r="AO195" s="63"/>
      <c r="AP195" s="63"/>
      <c r="AQ195" s="63"/>
      <c r="AR195" s="63"/>
      <c r="AS195" s="63"/>
      <c r="AT195" s="63"/>
      <c r="AU195" s="63"/>
      <c r="AV195" s="67"/>
      <c r="AW195" s="67"/>
      <c r="AX195" s="67"/>
      <c r="AY195" s="67"/>
      <c r="AZ195" s="67"/>
    </row>
    <row r="196" spans="1:141" x14ac:dyDescent="0.3">
      <c r="B196" s="1">
        <v>25</v>
      </c>
      <c r="C196" s="1"/>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f>(BE37*AA165)</f>
        <v>0</v>
      </c>
      <c r="AC196" s="63"/>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row>
    <row r="197" spans="1:141" x14ac:dyDescent="0.3">
      <c r="B197" s="34" t="s">
        <v>141</v>
      </c>
      <c r="C197" s="34"/>
      <c r="D197" s="66">
        <f t="shared" ref="D197:AB197" si="18">SUM(D172:D196)</f>
        <v>0.19978000000000001</v>
      </c>
      <c r="E197" s="66">
        <f t="shared" si="18"/>
        <v>0.22186294914000002</v>
      </c>
      <c r="F197" s="66">
        <f t="shared" si="18"/>
        <v>0.23303522156267367</v>
      </c>
      <c r="G197" s="66">
        <f t="shared" si="18"/>
        <v>0.26386255081895427</v>
      </c>
      <c r="H197" s="66">
        <f t="shared" si="18"/>
        <v>0.28679104837238928</v>
      </c>
      <c r="I197" s="66">
        <f t="shared" si="18"/>
        <v>0.31668965954975953</v>
      </c>
      <c r="J197" s="66">
        <f t="shared" si="18"/>
        <v>0.34831487342526768</v>
      </c>
      <c r="K197" s="66">
        <f t="shared" si="18"/>
        <v>0.37390345934990726</v>
      </c>
      <c r="L197" s="66">
        <f t="shared" si="18"/>
        <v>0.40760557801868025</v>
      </c>
      <c r="M197" s="66">
        <f t="shared" si="18"/>
        <v>0.45020037737505114</v>
      </c>
      <c r="N197" s="66">
        <f t="shared" si="18"/>
        <v>0.48669459430905704</v>
      </c>
      <c r="O197" s="66">
        <f t="shared" si="18"/>
        <v>0.53379599030668867</v>
      </c>
      <c r="P197" s="66">
        <f t="shared" si="18"/>
        <v>0.57123330218146051</v>
      </c>
      <c r="Q197" s="66">
        <f t="shared" si="18"/>
        <v>0.6396266894274959</v>
      </c>
      <c r="R197" s="66">
        <f t="shared" si="18"/>
        <v>0.67597181770536341</v>
      </c>
      <c r="S197" s="66">
        <f t="shared" si="18"/>
        <v>0.73326533392904902</v>
      </c>
      <c r="T197" s="66">
        <f t="shared" si="18"/>
        <v>0.79116663190532965</v>
      </c>
      <c r="U197" s="66">
        <f t="shared" si="18"/>
        <v>0.84485023475296572</v>
      </c>
      <c r="V197" s="66">
        <f t="shared" si="18"/>
        <v>0.89151105243609197</v>
      </c>
      <c r="W197" s="66">
        <f t="shared" si="18"/>
        <v>0.96962595540466068</v>
      </c>
      <c r="X197" s="66">
        <f t="shared" si="18"/>
        <v>1.044712510424566</v>
      </c>
      <c r="Y197" s="66">
        <f t="shared" si="18"/>
        <v>1.1769167008073604</v>
      </c>
      <c r="Z197" s="66">
        <f t="shared" si="18"/>
        <v>1.2280766182104907</v>
      </c>
      <c r="AA197" s="66">
        <f t="shared" si="18"/>
        <v>1.3303068512022644</v>
      </c>
      <c r="AB197" s="66">
        <f t="shared" si="18"/>
        <v>1.4747692053907506</v>
      </c>
      <c r="AC197" s="66"/>
    </row>
    <row r="198" spans="1:141" x14ac:dyDescent="0.3">
      <c r="B198" s="34" t="s">
        <v>160</v>
      </c>
      <c r="C198" s="34"/>
      <c r="D198" s="66">
        <f>SUM($D197:D197)</f>
        <v>0.19978000000000001</v>
      </c>
      <c r="E198" s="66">
        <f>SUM($D197:E197)</f>
        <v>0.42164294914</v>
      </c>
      <c r="F198" s="66">
        <f>SUM($D197:F197)</f>
        <v>0.65467817070267365</v>
      </c>
      <c r="G198" s="66">
        <f>SUM($D197:G197)</f>
        <v>0.91854072152162791</v>
      </c>
      <c r="H198" s="66">
        <f>SUM($D197:H197)</f>
        <v>1.2053317698940171</v>
      </c>
      <c r="I198" s="66">
        <f>SUM($D197:I197)</f>
        <v>1.5220214294437766</v>
      </c>
      <c r="J198" s="66">
        <f>SUM($D197:J197)</f>
        <v>1.8703363028690443</v>
      </c>
      <c r="K198" s="66">
        <f>SUM($D197:K197)</f>
        <v>2.2442397622189514</v>
      </c>
      <c r="L198" s="66">
        <f>SUM($D197:L197)</f>
        <v>2.6518453402376316</v>
      </c>
      <c r="M198" s="66">
        <f>SUM($D197:M197)</f>
        <v>3.1020457176126826</v>
      </c>
      <c r="N198" s="66">
        <f>SUM($D197:N197)</f>
        <v>3.5887403119217396</v>
      </c>
      <c r="O198" s="66">
        <f>SUM($D197:O197)</f>
        <v>4.1225363022284283</v>
      </c>
      <c r="P198" s="66">
        <f>SUM($D197:P197)</f>
        <v>4.6937696044098889</v>
      </c>
      <c r="Q198" s="66">
        <f>SUM($D197:Q197)</f>
        <v>5.3333962938373851</v>
      </c>
      <c r="R198" s="66">
        <f>SUM($D197:R197)</f>
        <v>6.0093681115427486</v>
      </c>
      <c r="S198" s="66">
        <f>SUM($D197:S197)</f>
        <v>6.7426334454717978</v>
      </c>
      <c r="T198" s="66">
        <f>SUM($D197:T197)</f>
        <v>7.5338000773771272</v>
      </c>
      <c r="U198" s="66">
        <f>SUM($D197:U197)</f>
        <v>8.3786503121300928</v>
      </c>
      <c r="V198" s="66">
        <f>SUM($D197:V197)</f>
        <v>9.2701613645661851</v>
      </c>
      <c r="W198" s="66">
        <f>SUM($D197:W197)</f>
        <v>10.239787319970846</v>
      </c>
      <c r="X198" s="66">
        <f>SUM($D197:X197)</f>
        <v>11.284499830395411</v>
      </c>
      <c r="Y198" s="66">
        <f>SUM($D197:Y197)</f>
        <v>12.461416531202772</v>
      </c>
      <c r="Z198" s="66">
        <f>SUM($D197:Z197)</f>
        <v>13.689493149413263</v>
      </c>
      <c r="AA198" s="66">
        <f>SUM($D197:AA197)</f>
        <v>15.019800000615527</v>
      </c>
      <c r="AB198" s="66">
        <f>SUM($D197:AB197)</f>
        <v>16.494569206006279</v>
      </c>
      <c r="AC198" s="66"/>
    </row>
    <row r="201" spans="1:141" s="168" customFormat="1" x14ac:dyDescent="0.3">
      <c r="A201" s="167" t="s">
        <v>277</v>
      </c>
      <c r="AF201" s="167" t="s">
        <v>287</v>
      </c>
      <c r="BH201" s="167" t="s">
        <v>385</v>
      </c>
      <c r="CJ201" s="168" t="s">
        <v>286</v>
      </c>
      <c r="DL201" s="168" t="s">
        <v>333</v>
      </c>
    </row>
    <row r="202" spans="1:141" x14ac:dyDescent="0.3">
      <c r="A202" s="1"/>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F202" t="s">
        <v>290</v>
      </c>
    </row>
    <row r="203" spans="1:141" x14ac:dyDescent="0.3">
      <c r="A203" s="1"/>
      <c r="C203" s="1" t="s">
        <v>13</v>
      </c>
      <c r="AF203" s="1" t="s">
        <v>13</v>
      </c>
      <c r="BH203" s="1" t="s">
        <v>13</v>
      </c>
      <c r="CJ203" s="1" t="s">
        <v>13</v>
      </c>
      <c r="DL203" s="1" t="s">
        <v>13</v>
      </c>
    </row>
    <row r="204" spans="1:141" x14ac:dyDescent="0.3">
      <c r="C204" s="1">
        <v>0</v>
      </c>
      <c r="D204" s="1">
        <v>1</v>
      </c>
      <c r="E204" s="1">
        <v>2</v>
      </c>
      <c r="F204" s="1">
        <v>3</v>
      </c>
      <c r="G204" s="1">
        <v>4</v>
      </c>
      <c r="H204" s="1">
        <v>5</v>
      </c>
      <c r="I204" s="1">
        <v>6</v>
      </c>
      <c r="J204" s="1">
        <v>7</v>
      </c>
      <c r="K204" s="1">
        <v>8</v>
      </c>
      <c r="L204" s="1">
        <v>9</v>
      </c>
      <c r="M204" s="1">
        <v>10</v>
      </c>
      <c r="N204" s="1">
        <v>11</v>
      </c>
      <c r="O204" s="1">
        <v>12</v>
      </c>
      <c r="P204" s="1">
        <v>13</v>
      </c>
      <c r="Q204" s="1">
        <v>14</v>
      </c>
      <c r="R204" s="1">
        <v>15</v>
      </c>
      <c r="S204" s="1">
        <v>16</v>
      </c>
      <c r="T204" s="1">
        <v>17</v>
      </c>
      <c r="U204" s="1">
        <v>18</v>
      </c>
      <c r="V204" s="1">
        <v>19</v>
      </c>
      <c r="W204" s="1">
        <v>20</v>
      </c>
      <c r="X204" s="1">
        <v>21</v>
      </c>
      <c r="Y204" s="1">
        <v>22</v>
      </c>
      <c r="Z204" s="1">
        <v>23</v>
      </c>
      <c r="AA204" s="1">
        <v>24</v>
      </c>
      <c r="AB204" s="1">
        <v>25</v>
      </c>
      <c r="AC204" s="1"/>
      <c r="AF204" s="1">
        <v>0</v>
      </c>
      <c r="AG204" s="1">
        <v>1</v>
      </c>
      <c r="AH204" s="1">
        <v>2</v>
      </c>
      <c r="AI204" s="1">
        <v>3</v>
      </c>
      <c r="AJ204" s="1">
        <v>4</v>
      </c>
      <c r="AK204" s="1">
        <v>5</v>
      </c>
      <c r="AL204" s="1">
        <v>6</v>
      </c>
      <c r="AM204" s="1">
        <v>7</v>
      </c>
      <c r="AN204" s="1">
        <v>8</v>
      </c>
      <c r="AO204" s="1">
        <v>9</v>
      </c>
      <c r="AP204" s="1">
        <v>10</v>
      </c>
      <c r="AQ204" s="1">
        <v>11</v>
      </c>
      <c r="AR204" s="1">
        <v>12</v>
      </c>
      <c r="AS204" s="1">
        <v>13</v>
      </c>
      <c r="AT204" s="1">
        <v>14</v>
      </c>
      <c r="AU204" s="1">
        <v>15</v>
      </c>
      <c r="AV204" s="1">
        <v>16</v>
      </c>
      <c r="AW204" s="1">
        <v>17</v>
      </c>
      <c r="AX204" s="1">
        <v>18</v>
      </c>
      <c r="AY204" s="1">
        <v>19</v>
      </c>
      <c r="AZ204" s="1">
        <v>20</v>
      </c>
      <c r="BA204" s="1">
        <v>21</v>
      </c>
      <c r="BB204" s="1">
        <v>22</v>
      </c>
      <c r="BC204" s="1">
        <v>23</v>
      </c>
      <c r="BD204" s="1">
        <v>24</v>
      </c>
      <c r="BE204" s="1">
        <v>25</v>
      </c>
      <c r="BF204" s="1"/>
      <c r="BH204" s="1">
        <v>0</v>
      </c>
      <c r="BI204" s="1">
        <v>1</v>
      </c>
      <c r="BJ204" s="1">
        <v>2</v>
      </c>
      <c r="BK204" s="1">
        <v>3</v>
      </c>
      <c r="BL204" s="1">
        <v>4</v>
      </c>
      <c r="BM204" s="1">
        <v>5</v>
      </c>
      <c r="BN204" s="1">
        <v>6</v>
      </c>
      <c r="BO204" s="1">
        <v>7</v>
      </c>
      <c r="BP204" s="1">
        <v>8</v>
      </c>
      <c r="BQ204" s="1">
        <v>9</v>
      </c>
      <c r="BR204" s="1">
        <v>10</v>
      </c>
      <c r="BS204" s="1">
        <v>11</v>
      </c>
      <c r="BT204" s="1">
        <v>12</v>
      </c>
      <c r="BU204" s="1">
        <v>13</v>
      </c>
      <c r="BV204" s="1">
        <v>14</v>
      </c>
      <c r="BW204" s="1">
        <v>15</v>
      </c>
      <c r="BX204" s="1">
        <v>16</v>
      </c>
      <c r="BY204" s="1">
        <v>17</v>
      </c>
      <c r="BZ204" s="1">
        <v>18</v>
      </c>
      <c r="CA204" s="1">
        <v>19</v>
      </c>
      <c r="CB204" s="1">
        <v>20</v>
      </c>
      <c r="CC204" s="1">
        <v>21</v>
      </c>
      <c r="CD204" s="1">
        <v>22</v>
      </c>
      <c r="CE204" s="1">
        <v>23</v>
      </c>
      <c r="CF204" s="1">
        <v>24</v>
      </c>
      <c r="CG204" s="1">
        <v>25</v>
      </c>
      <c r="CJ204" s="1">
        <v>0</v>
      </c>
      <c r="CK204" s="1">
        <v>1</v>
      </c>
      <c r="CL204" s="1">
        <v>2</v>
      </c>
      <c r="CM204" s="1">
        <v>3</v>
      </c>
      <c r="CN204" s="1">
        <v>4</v>
      </c>
      <c r="CO204" s="1">
        <v>5</v>
      </c>
      <c r="CP204" s="1">
        <v>6</v>
      </c>
      <c r="CQ204" s="1">
        <v>7</v>
      </c>
      <c r="CR204" s="1">
        <v>8</v>
      </c>
      <c r="CS204" s="1">
        <v>9</v>
      </c>
      <c r="CT204" s="1">
        <v>10</v>
      </c>
      <c r="CU204" s="1">
        <v>11</v>
      </c>
      <c r="CV204" s="1">
        <v>12</v>
      </c>
      <c r="CW204" s="1">
        <v>13</v>
      </c>
      <c r="CX204" s="1">
        <v>14</v>
      </c>
      <c r="CY204" s="1">
        <v>15</v>
      </c>
      <c r="CZ204" s="1">
        <v>16</v>
      </c>
      <c r="DA204" s="1">
        <v>17</v>
      </c>
      <c r="DB204" s="1">
        <v>18</v>
      </c>
      <c r="DC204" s="1">
        <v>19</v>
      </c>
      <c r="DD204" s="1">
        <v>20</v>
      </c>
      <c r="DE204" s="1">
        <v>21</v>
      </c>
      <c r="DF204" s="1">
        <v>22</v>
      </c>
      <c r="DG204" s="1">
        <v>23</v>
      </c>
      <c r="DH204" s="1">
        <v>24</v>
      </c>
      <c r="DI204" s="1">
        <v>25</v>
      </c>
      <c r="DL204" s="1">
        <v>0</v>
      </c>
      <c r="DM204" s="1">
        <v>1</v>
      </c>
      <c r="DN204" s="1">
        <v>2</v>
      </c>
      <c r="DO204" s="1">
        <v>3</v>
      </c>
      <c r="DP204" s="1">
        <v>4</v>
      </c>
      <c r="DQ204" s="1">
        <v>5</v>
      </c>
      <c r="DR204" s="1">
        <v>6</v>
      </c>
      <c r="DS204" s="1">
        <v>7</v>
      </c>
      <c r="DT204" s="1">
        <v>8</v>
      </c>
      <c r="DU204" s="1">
        <v>9</v>
      </c>
      <c r="DV204" s="1">
        <v>10</v>
      </c>
      <c r="DW204" s="1">
        <v>11</v>
      </c>
      <c r="DX204" s="1">
        <v>12</v>
      </c>
      <c r="DY204" s="1">
        <v>13</v>
      </c>
      <c r="DZ204" s="1">
        <v>14</v>
      </c>
      <c r="EA204" s="1">
        <v>15</v>
      </c>
      <c r="EB204" s="1">
        <v>16</v>
      </c>
      <c r="EC204" s="1">
        <v>17</v>
      </c>
      <c r="ED204" s="1">
        <v>18</v>
      </c>
      <c r="EE204" s="1">
        <v>19</v>
      </c>
      <c r="EF204" s="1">
        <v>20</v>
      </c>
      <c r="EG204" s="1">
        <v>21</v>
      </c>
      <c r="EH204" s="1">
        <v>22</v>
      </c>
      <c r="EI204" s="1">
        <v>23</v>
      </c>
      <c r="EJ204" s="1">
        <v>24</v>
      </c>
      <c r="EK204" s="1">
        <v>25</v>
      </c>
    </row>
    <row r="205" spans="1:141" x14ac:dyDescent="0.3">
      <c r="A205" s="9" t="s">
        <v>12</v>
      </c>
      <c r="B205" s="1">
        <v>1</v>
      </c>
      <c r="C205" s="155"/>
      <c r="D205" s="155">
        <f>VLOOKUP(C77,DiaInc,$A$4,FALSE)*Diabetes_model!AE169</f>
        <v>2.7029004531017699E-3</v>
      </c>
      <c r="E205" s="155">
        <f>VLOOKUP(D77,DiaInc,$A$4,FALSE)*Diabetes_model!AF169</f>
        <v>2.4231120834457063E-3</v>
      </c>
      <c r="F205" s="155">
        <f>VLOOKUP(E77,DiaInc,$A$4,FALSE)*Diabetes_model!AG169</f>
        <v>2.5061098682888925E-3</v>
      </c>
      <c r="G205" s="155">
        <f>VLOOKUP(F77,DiaInc,$A$4,FALSE)*Diabetes_model!AH169</f>
        <v>2.621181888492201E-3</v>
      </c>
      <c r="H205" s="155">
        <f>VLOOKUP(G77,DiaInc,$A$4,FALSE)*Diabetes_model!AI169</f>
        <v>4.9680368630817531E-3</v>
      </c>
      <c r="I205" s="155">
        <f>VLOOKUP(H77,DiaInc,$A$4,FALSE)*Diabetes_model!AJ169</f>
        <v>5.1869654911331923E-3</v>
      </c>
      <c r="J205" s="155">
        <f>VLOOKUP(I77,DiaInc,$A$4,FALSE)*Diabetes_model!AK169</f>
        <v>5.4105503079253034E-3</v>
      </c>
      <c r="K205" s="155">
        <f>VLOOKUP(J77,DiaInc,$A$4,FALSE)*Diabetes_model!AL169</f>
        <v>5.6384331942608045E-3</v>
      </c>
      <c r="L205" s="155">
        <f>VLOOKUP(K77,DiaInc,$A$4,FALSE)*Diabetes_model!AM169</f>
        <v>5.8702156500911699E-3</v>
      </c>
      <c r="M205" s="155">
        <f>VLOOKUP(L77,DiaInc,$A$4,FALSE)*Diabetes_model!AN169</f>
        <v>9.7081853017077016E-3</v>
      </c>
      <c r="N205" s="155">
        <f>VLOOKUP(M77,DiaInc,$A$4,FALSE)*Diabetes_model!AO169</f>
        <v>1.0086998654657819E-2</v>
      </c>
      <c r="O205" s="155">
        <f>VLOOKUP(N77,DiaInc,$A$4,FALSE)*Diabetes_model!AP169</f>
        <v>1.0469764087173046E-2</v>
      </c>
      <c r="P205" s="155">
        <f>VLOOKUP(O77,DiaInc,$A$4,FALSE)*Diabetes_model!AQ169</f>
        <v>1.0855635993578496E-2</v>
      </c>
      <c r="Q205" s="155">
        <f>VLOOKUP(P77,DiaInc,$A$4,FALSE)*Diabetes_model!AR169</f>
        <v>1.1133901749701873E-2</v>
      </c>
      <c r="R205" s="155">
        <f>VLOOKUP(Q77,DiaInc,$A$4,FALSE)*Diabetes_model!AS169</f>
        <v>1.6054567006623263E-2</v>
      </c>
      <c r="S205" s="155">
        <f>VLOOKUP(R77,DiaInc,$A$4,FALSE)*Diabetes_model!AT169</f>
        <v>1.6289525359374026E-2</v>
      </c>
      <c r="T205" s="155">
        <f>VLOOKUP(S77,DiaInc,$A$4,FALSE)*Diabetes_model!AU169</f>
        <v>1.6521436576238033E-2</v>
      </c>
      <c r="U205" s="155">
        <f>VLOOKUP(T77,DiaInc,$A$4,FALSE)*Diabetes_model!AV169</f>
        <v>1.67501775279831E-2</v>
      </c>
      <c r="V205" s="155">
        <f>VLOOKUP(U77,DiaInc,$A$4,FALSE)*Diabetes_model!AW169</f>
        <v>1.6975659618390877E-2</v>
      </c>
      <c r="W205" s="155">
        <f>VLOOKUP(V77,DiaInc,$A$4,FALSE)*Diabetes_model!AX169</f>
        <v>1.9267319712217131E-2</v>
      </c>
      <c r="X205" s="155">
        <f>VLOOKUP(W77,DiaInc,$A$4,FALSE)*Diabetes_model!AY169</f>
        <v>1.9504137118034889E-2</v>
      </c>
      <c r="Y205" s="155">
        <f>VLOOKUP(X77,DiaInc,$A$4,FALSE)*Diabetes_model!AZ169</f>
        <v>1.9720641092688038E-2</v>
      </c>
      <c r="Z205" s="155">
        <f>VLOOKUP(Y77,DiaInc,$A$4,FALSE)*Diabetes_model!BA169</f>
        <v>1.9917125094926724E-2</v>
      </c>
      <c r="AA205" s="155">
        <f>VLOOKUP(Z77,DiaInc,$A$4,FALSE)*Diabetes_model!BB169</f>
        <v>2.0093989570549687E-2</v>
      </c>
      <c r="AB205" s="155">
        <f>VLOOKUP(AA77,DiaInc,$A$4,FALSE)*Diabetes_model!BC169</f>
        <v>2.1021870431249201E-2</v>
      </c>
      <c r="AC205" s="155"/>
      <c r="AG205" s="174">
        <f>D205*D43*PRODUCT($CJ205:CJ205)</f>
        <v>0.37786607798172711</v>
      </c>
      <c r="AH205" s="174">
        <f>E205*E43*PRODUCT($CJ205:CK205)</f>
        <v>0.33721210370744392</v>
      </c>
      <c r="AI205" s="174">
        <f>F205*F43*PRODUCT($CJ205:CL205)</f>
        <v>0.34716791692507259</v>
      </c>
      <c r="AJ205" s="174">
        <f>G205*G43*PRODUCT($CJ205:CM205)</f>
        <v>0.36126332349612805</v>
      </c>
      <c r="AK205" s="174">
        <f>H205*H43*PRODUCT($CJ205:CN205)</f>
        <v>0.6809164837677284</v>
      </c>
      <c r="AL205" s="174">
        <f>I205*I43*PRODUCT($CJ205:CO205)</f>
        <v>0.70497607596370571</v>
      </c>
      <c r="AM205" s="174">
        <f>J205*J43*PRODUCT($CJ205:CP205)</f>
        <v>0.72870514687313725</v>
      </c>
      <c r="AN205" s="174">
        <f>K205*K43*PRODUCT($CJ205:CQ205)</f>
        <v>0.75203409498960261</v>
      </c>
      <c r="AO205" s="174">
        <f>L205*L43*PRODUCT($CJ205:CR205)</f>
        <v>0.77481218695569098</v>
      </c>
      <c r="AP205" s="174">
        <f>M205*M43*PRODUCT($CJ205:CS205)</f>
        <v>1.2670954563918257</v>
      </c>
      <c r="AQ205" s="174">
        <f>N205*N43*PRODUCT($CJ205:CT205)</f>
        <v>1.295740088558835</v>
      </c>
      <c r="AR205" s="174">
        <f>O205*O43*PRODUCT($CJ205:CU205)</f>
        <v>1.3219970002404497</v>
      </c>
      <c r="AS205" s="174">
        <f>P205*P43*PRODUCT($CJ205:CV205)</f>
        <v>1.3458141380281616</v>
      </c>
      <c r="AT205" s="174">
        <f>Q205*Q43*PRODUCT($CJ205:CW205)</f>
        <v>1.3533586551330492</v>
      </c>
      <c r="AU205" s="174">
        <f>R205*R43*PRODUCT($CJ205:CX205)</f>
        <v>1.9114636315138422</v>
      </c>
      <c r="AV205" s="174">
        <f>S205*S43*PRODUCT($CJ205:CY205)</f>
        <v>1.8882437670474064</v>
      </c>
      <c r="AW205" s="174">
        <f>T205*T43*PRODUCT($CJ205:CZ205)</f>
        <v>1.8621915688620532</v>
      </c>
      <c r="AX205" s="174">
        <f>U205*U43*PRODUCT($CJ205:DA205)</f>
        <v>1.8335203879987294</v>
      </c>
      <c r="AY205" s="174">
        <f>V205*V43*PRODUCT($CJ205:DB205)</f>
        <v>1.802491720368262</v>
      </c>
      <c r="AZ205" s="174">
        <f>W205*W43*PRODUCT($CJ205:DC205)</f>
        <v>1.9825805554997387</v>
      </c>
      <c r="BA205" s="174">
        <f>X205*X43*PRODUCT($CJ205:DD205)</f>
        <v>1.9369556338347833</v>
      </c>
      <c r="BB205" s="174">
        <f>Y205*Y43*PRODUCT($CJ205:DE205)</f>
        <v>1.8854788567297833</v>
      </c>
      <c r="BC205" s="174">
        <f>Z205*Z43*PRODUCT($CJ205:DF205)</f>
        <v>1.8302191860335713</v>
      </c>
      <c r="BD205" s="174">
        <f>AA205*AA43*PRODUCT($CJ205:DG205)</f>
        <v>1.7708894065742886</v>
      </c>
      <c r="BE205" s="174">
        <f>AB205*AB43*PRODUCT($CJ205:DH205)</f>
        <v>1.7722770128246785</v>
      </c>
      <c r="BI205" s="181">
        <f>SUM($AF205:AG205)-SUM($AF237:AG237)-SUM($C237:D237)-SUM($BH237:BI237)</f>
        <v>0.37786607798172711</v>
      </c>
      <c r="BJ205" s="181">
        <f>SUM($AF205:AH205)-SUM($AF237:AH237)-SUM($C237:E237)-SUM($BH237:BJ237)</f>
        <v>0.71370890532302844</v>
      </c>
      <c r="BK205" s="181">
        <f>SUM($AF205:AI205)-SUM($AF237:AI237)-SUM($C237:F237)-SUM($BH237:BK237)</f>
        <v>1.0580080142165917</v>
      </c>
      <c r="BL205" s="181">
        <f>SUM($AF205:AJ205)-SUM($AF237:AJ237)-SUM($C237:G237)-SUM($BH237:BL237)</f>
        <v>1.4143051234063886</v>
      </c>
      <c r="BM205" s="181">
        <f>SUM($AF205:AK205)-SUM($AF237:AK237)-SUM($C237:H237)-SUM($BH237:BM237)</f>
        <v>2.0878207847331094</v>
      </c>
      <c r="BN205" s="181">
        <f>SUM($AF205:AL205)-SUM($AF237:AL237)-SUM($C237:I237)-SUM($BH237:BN237)</f>
        <v>2.780389704602773</v>
      </c>
      <c r="BO205" s="181">
        <f>SUM($AF205:AM205)-SUM($AF237:AM237)-SUM($C237:J237)-SUM($BH237:BO237)</f>
        <v>3.4905626233694478</v>
      </c>
      <c r="BP205" s="181">
        <f>SUM($AF205:AN205)-SUM($AF237:AN237)-SUM($C237:K237)-SUM($BH237:BP237)</f>
        <v>4.2171688894456585</v>
      </c>
      <c r="BQ205" s="181">
        <f>SUM($AF205:AO205)-SUM($AF237:AO237)-SUM($C237:L237)-SUM($BH237:BQ237)</f>
        <v>4.9581558527346665</v>
      </c>
      <c r="BR205" s="181">
        <f>SUM($AF205:AP205)-SUM($AF237:AP237)-SUM($C237:M237)-SUM($BH237:BR237)</f>
        <v>6.1811728260474759</v>
      </c>
      <c r="BS205" s="181">
        <f>SUM($AF205:AQ205)-SUM($AF237:AQ237)-SUM($C237:N237)-SUM($BH237:BS237)</f>
        <v>7.4151165206008498</v>
      </c>
      <c r="BT205" s="181">
        <f>SUM($AF205:AR205)-SUM($AF237:AR237)-SUM($C237:O237)-SUM($BH237:BT237)</f>
        <v>8.653876867423401</v>
      </c>
      <c r="BU205" s="181">
        <f>SUM($AF205:AS205)-SUM($AF237:AS237)-SUM($C237:P237)-SUM($BH237:BU237)</f>
        <v>9.8935267527065012</v>
      </c>
      <c r="BV205" s="181">
        <f>SUM($AF205:AT205)-SUM($AF237:AT237)-SUM($C237:Q237)-SUM($BH237:BV237)</f>
        <v>11.110596740641986</v>
      </c>
      <c r="BW205" s="181">
        <f>SUM($AF205:AU205)-SUM($AF237:AU237)-SUM($C237:R237)-SUM($BH237:BW237)</f>
        <v>12.85806021002022</v>
      </c>
      <c r="BX205" s="181">
        <f>SUM($AF205:AV205)-SUM($AF237:AV237)-SUM($C237:S237)-SUM($BH237:BX237)</f>
        <v>14.537917341471735</v>
      </c>
      <c r="BY205" s="181">
        <f>SUM($AF205:AW205)-SUM($AF237:AW237)-SUM($C237:T237)-SUM($BH237:BY237)</f>
        <v>16.143471111170918</v>
      </c>
      <c r="BZ205" s="181">
        <f>SUM($AF205:AX205)-SUM($AF237:AX237)-SUM($C237:U237)-SUM($BH237:BZ237)</f>
        <v>17.669790213941436</v>
      </c>
      <c r="CA205" s="181">
        <f>SUM($AF205:AY205)-SUM($AF237:AY237)-SUM($C237:V237)-SUM($BH237:CA237)</f>
        <v>19.113681019901854</v>
      </c>
      <c r="CB205" s="181">
        <f>SUM($AF205:AZ205)-SUM($AF237:AZ237)-SUM($C237:W237)-SUM($BH237:CB237)</f>
        <v>20.736207509782645</v>
      </c>
      <c r="CC205" s="181">
        <f>SUM($AF205:BA205)-SUM($AF237:BA237)-SUM($C237:X237)-SUM($BH237:CC237)</f>
        <v>22.239477367431643</v>
      </c>
      <c r="CD205" s="181">
        <f>SUM($AF205:BB205)-SUM($AF237:BB237)-SUM($C237:Y237)-SUM($BH237:CD237)</f>
        <v>23.597199759581773</v>
      </c>
      <c r="CE205" s="181">
        <f>SUM($AF205:BC205)-SUM($AF237:BC237)-SUM($C237:Z237)-SUM($BH237:CE237)</f>
        <v>24.827795785189373</v>
      </c>
      <c r="CF205" s="181">
        <f>SUM($AF205:BD205)-SUM($AF237:BD237)-SUM($C237:AA237)-SUM($BH237:CF237)</f>
        <v>25.908431305691074</v>
      </c>
      <c r="CG205" s="181">
        <f>SUM($AF205:BE205)-SUM($AF237:BE237)-SUM($C237:AB237)-SUM($BH237:CG237)</f>
        <v>26.881522130878995</v>
      </c>
      <c r="CJ205" s="67">
        <v>1</v>
      </c>
      <c r="CK205" s="67">
        <f t="shared" ref="CK205:CZ213" si="19">1-D205</f>
        <v>0.99729709954689827</v>
      </c>
      <c r="CL205" s="67">
        <f t="shared" si="19"/>
        <v>0.9975768879165543</v>
      </c>
      <c r="CM205" s="67">
        <f t="shared" si="19"/>
        <v>0.99749389013171108</v>
      </c>
      <c r="CN205" s="67">
        <f t="shared" si="19"/>
        <v>0.99737881811150775</v>
      </c>
      <c r="CO205" s="67">
        <f t="shared" si="19"/>
        <v>0.99503196313691822</v>
      </c>
      <c r="CP205" s="67">
        <f t="shared" si="19"/>
        <v>0.99481303450886682</v>
      </c>
      <c r="CQ205" s="67">
        <f t="shared" si="19"/>
        <v>0.99458944969207475</v>
      </c>
      <c r="CR205" s="67">
        <f t="shared" si="19"/>
        <v>0.99436156680573917</v>
      </c>
      <c r="CS205" s="67">
        <f t="shared" si="19"/>
        <v>0.99412978434990884</v>
      </c>
      <c r="CT205" s="67">
        <f t="shared" si="19"/>
        <v>0.99029181469829231</v>
      </c>
      <c r="CU205" s="67">
        <f t="shared" si="19"/>
        <v>0.98991300134534221</v>
      </c>
      <c r="CV205" s="67">
        <f t="shared" si="19"/>
        <v>0.98953023591282696</v>
      </c>
      <c r="CW205" s="67">
        <f t="shared" si="19"/>
        <v>0.98914436400642147</v>
      </c>
      <c r="CX205" s="67">
        <f t="shared" si="19"/>
        <v>0.98886609825029814</v>
      </c>
      <c r="CY205" s="67">
        <f t="shared" si="19"/>
        <v>0.98394543299337678</v>
      </c>
      <c r="CZ205" s="67">
        <f t="shared" si="19"/>
        <v>0.983710474640626</v>
      </c>
      <c r="DA205" s="67">
        <f t="shared" ref="CT205:DI220" si="20">1-T205</f>
        <v>0.98347856342376194</v>
      </c>
      <c r="DB205" s="67">
        <f t="shared" si="20"/>
        <v>0.98324982247201687</v>
      </c>
      <c r="DC205" s="67">
        <f t="shared" si="20"/>
        <v>0.98302434038160913</v>
      </c>
      <c r="DD205" s="67">
        <f t="shared" si="20"/>
        <v>0.98073268028778282</v>
      </c>
      <c r="DE205" s="67">
        <f t="shared" si="20"/>
        <v>0.98049586288196511</v>
      </c>
      <c r="DF205" s="67">
        <f t="shared" si="20"/>
        <v>0.98027935890731199</v>
      </c>
      <c r="DG205" s="67">
        <f t="shared" si="20"/>
        <v>0.98008287490507329</v>
      </c>
      <c r="DH205" s="67">
        <f t="shared" si="20"/>
        <v>0.97990601042945036</v>
      </c>
      <c r="DI205" s="67">
        <f t="shared" si="20"/>
        <v>0.97897812956875074</v>
      </c>
      <c r="DM205" s="188">
        <f>IF(ISERROR(BI205/D43),"",BI205/D43)</f>
        <v>2.7029004531017699E-3</v>
      </c>
      <c r="DN205" s="188">
        <f t="shared" ref="DN205:EC215" si="21">IF(ISERROR(BJ205/E43),"",BJ205/E43)</f>
        <v>5.114651184043883E-3</v>
      </c>
      <c r="DO205" s="188">
        <f t="shared" si="21"/>
        <v>7.5983696084106064E-3</v>
      </c>
      <c r="DP205" s="188">
        <f t="shared" si="21"/>
        <v>1.0183511990381101E-2</v>
      </c>
      <c r="DQ205" s="188">
        <f t="shared" si="21"/>
        <v>1.507736672385534E-2</v>
      </c>
      <c r="DR205" s="188">
        <f t="shared" si="21"/>
        <v>2.0147585273653484E-2</v>
      </c>
      <c r="DS205" s="188">
        <f t="shared" si="21"/>
        <v>2.5392464547058097E-2</v>
      </c>
      <c r="DT205" s="188">
        <f t="shared" si="21"/>
        <v>3.0810984024839852E-2</v>
      </c>
      <c r="DU205" s="188">
        <f t="shared" si="21"/>
        <v>3.6398692486294175E-2</v>
      </c>
      <c r="DV205" s="188">
        <f t="shared" si="21"/>
        <v>4.5619517970367063E-2</v>
      </c>
      <c r="DW205" s="188">
        <f t="shared" si="21"/>
        <v>5.5065085578432177E-2</v>
      </c>
      <c r="DX205" s="188">
        <f t="shared" si="21"/>
        <v>6.471849914291046E-2</v>
      </c>
      <c r="DY205" s="188">
        <f t="shared" si="21"/>
        <v>7.4569578260546679E-2</v>
      </c>
      <c r="DZ205" s="188">
        <f t="shared" si="21"/>
        <v>8.4483503233550097E-2</v>
      </c>
      <c r="EA205" s="188">
        <f t="shared" si="21"/>
        <v>9.8706453957643575E-2</v>
      </c>
      <c r="EB205" s="188">
        <f t="shared" si="21"/>
        <v>0.11278753810313773</v>
      </c>
      <c r="EC205" s="188">
        <f t="shared" si="21"/>
        <v>0.1267057195876557</v>
      </c>
      <c r="ED205" s="188">
        <f t="shared" ref="EC205:EK220" si="22">IF(ISERROR(BZ205/U43),"",BZ205/U43)</f>
        <v>0.14044484710969365</v>
      </c>
      <c r="EE205" s="188">
        <f t="shared" si="22"/>
        <v>0.15399348098634405</v>
      </c>
      <c r="EF205" s="188">
        <f t="shared" si="22"/>
        <v>0.16946838288226654</v>
      </c>
      <c r="EG205" s="188">
        <f t="shared" si="22"/>
        <v>0.18469331911099809</v>
      </c>
      <c r="EH205" s="188">
        <f t="shared" si="22"/>
        <v>0.19958373139611829</v>
      </c>
      <c r="EI205" s="188">
        <f t="shared" si="22"/>
        <v>0.21417899499903612</v>
      </c>
      <c r="EJ205" s="188">
        <f t="shared" si="22"/>
        <v>0.2283987990622863</v>
      </c>
      <c r="EK205" s="188">
        <f t="shared" si="22"/>
        <v>0.24274818622766381</v>
      </c>
    </row>
    <row r="206" spans="1:141" x14ac:dyDescent="0.3">
      <c r="B206" s="1">
        <v>2</v>
      </c>
      <c r="C206" s="155"/>
      <c r="D206" s="155"/>
      <c r="E206" s="155">
        <f>VLOOKUP(D78,DiaInc,$A$4,FALSE)*Diabetes_model!AF170</f>
        <v>2.7029004531017699E-3</v>
      </c>
      <c r="F206" s="155">
        <f>VLOOKUP(E78,DiaInc,$A$4,FALSE)*Diabetes_model!AG170</f>
        <v>2.4231120834457063E-3</v>
      </c>
      <c r="G206" s="155">
        <f>VLOOKUP(F78,DiaInc,$A$4,FALSE)*Diabetes_model!AH170</f>
        <v>2.5061098682888925E-3</v>
      </c>
      <c r="H206" s="155">
        <f>VLOOKUP(G78,DiaInc,$A$4,FALSE)*Diabetes_model!AI170</f>
        <v>2.621181888492201E-3</v>
      </c>
      <c r="I206" s="155">
        <f>VLOOKUP(H78,DiaInc,$A$4,FALSE)*Diabetes_model!AJ170</f>
        <v>4.9680368630817531E-3</v>
      </c>
      <c r="J206" s="155">
        <f>VLOOKUP(I78,DiaInc,$A$4,FALSE)*Diabetes_model!AK170</f>
        <v>5.1869654911331923E-3</v>
      </c>
      <c r="K206" s="155">
        <f>VLOOKUP(J78,DiaInc,$A$4,FALSE)*Diabetes_model!AL170</f>
        <v>5.4105503079253034E-3</v>
      </c>
      <c r="L206" s="155">
        <f>VLOOKUP(K78,DiaInc,$A$4,FALSE)*Diabetes_model!AM170</f>
        <v>5.6384331942608045E-3</v>
      </c>
      <c r="M206" s="155">
        <f>VLOOKUP(L78,DiaInc,$A$4,FALSE)*Diabetes_model!AN170</f>
        <v>5.8702156500911699E-3</v>
      </c>
      <c r="N206" s="155">
        <f>VLOOKUP(M78,DiaInc,$A$4,FALSE)*Diabetes_model!AO170</f>
        <v>9.7081853017077016E-3</v>
      </c>
      <c r="O206" s="155">
        <f>VLOOKUP(N78,DiaInc,$A$4,FALSE)*Diabetes_model!AP170</f>
        <v>1.0086998654657819E-2</v>
      </c>
      <c r="P206" s="155">
        <f>VLOOKUP(O78,DiaInc,$A$4,FALSE)*Diabetes_model!AQ170</f>
        <v>1.0469764087173046E-2</v>
      </c>
      <c r="Q206" s="155">
        <f>VLOOKUP(P78,DiaInc,$A$4,FALSE)*Diabetes_model!AR170</f>
        <v>1.0855635993578496E-2</v>
      </c>
      <c r="R206" s="155">
        <f>VLOOKUP(Q78,DiaInc,$A$4,FALSE)*Diabetes_model!AS170</f>
        <v>1.1133901749701873E-2</v>
      </c>
      <c r="S206" s="155">
        <f>VLOOKUP(R78,DiaInc,$A$4,FALSE)*Diabetes_model!AT170</f>
        <v>1.6054567006623263E-2</v>
      </c>
      <c r="T206" s="155">
        <f>VLOOKUP(S78,DiaInc,$A$4,FALSE)*Diabetes_model!AU170</f>
        <v>1.6289525359374026E-2</v>
      </c>
      <c r="U206" s="155">
        <f>VLOOKUP(T78,DiaInc,$A$4,FALSE)*Diabetes_model!AV170</f>
        <v>1.6521436576238033E-2</v>
      </c>
      <c r="V206" s="155">
        <f>VLOOKUP(U78,DiaInc,$A$4,FALSE)*Diabetes_model!AW170</f>
        <v>1.67501775279831E-2</v>
      </c>
      <c r="W206" s="155">
        <f>VLOOKUP(V78,DiaInc,$A$4,FALSE)*Diabetes_model!AX170</f>
        <v>1.6975659618390877E-2</v>
      </c>
      <c r="X206" s="155">
        <f>VLOOKUP(W78,DiaInc,$A$4,FALSE)*Diabetes_model!AY170</f>
        <v>1.9267319712217131E-2</v>
      </c>
      <c r="Y206" s="155">
        <f>VLOOKUP(X78,DiaInc,$A$4,FALSE)*Diabetes_model!AZ170</f>
        <v>1.9504137118034889E-2</v>
      </c>
      <c r="Z206" s="155">
        <f>VLOOKUP(Y78,DiaInc,$A$4,FALSE)*Diabetes_model!BA170</f>
        <v>1.9720641092688038E-2</v>
      </c>
      <c r="AA206" s="155">
        <f>VLOOKUP(Z78,DiaInc,$A$4,FALSE)*Diabetes_model!BB170</f>
        <v>1.9917125094926724E-2</v>
      </c>
      <c r="AB206" s="155">
        <f>VLOOKUP(AA78,DiaInc,$A$4,FALSE)*Diabetes_model!BC170</f>
        <v>2.0093989570549687E-2</v>
      </c>
      <c r="AC206" s="155"/>
      <c r="AD206" s="155"/>
      <c r="AG206" s="174">
        <f>D206*D44*PRODUCT($CJ206:CJ206)</f>
        <v>0</v>
      </c>
      <c r="AH206" s="174">
        <f>E206*E44*PRODUCT($CJ206:CK206)</f>
        <v>0</v>
      </c>
      <c r="AI206" s="174">
        <f>F206*F44*PRODUCT($CJ206:CL206)</f>
        <v>0</v>
      </c>
      <c r="AJ206" s="174">
        <f>G206*G44*PRODUCT($CJ206:CM206)</f>
        <v>0</v>
      </c>
      <c r="AK206" s="174">
        <f>H206*H44*PRODUCT($CJ206:CN206)</f>
        <v>0</v>
      </c>
      <c r="AL206" s="174">
        <f>I206*I44*PRODUCT($CJ206:CO206)</f>
        <v>0</v>
      </c>
      <c r="AM206" s="174">
        <f>J206*J44*PRODUCT($CJ206:CP206)</f>
        <v>0</v>
      </c>
      <c r="AN206" s="174">
        <f>K206*K44*PRODUCT($CJ206:CQ206)</f>
        <v>0</v>
      </c>
      <c r="AO206" s="174">
        <f>L206*L44*PRODUCT($CJ206:CR206)</f>
        <v>0</v>
      </c>
      <c r="AP206" s="174">
        <f>M206*M44*PRODUCT($CJ206:CS206)</f>
        <v>0</v>
      </c>
      <c r="AQ206" s="174">
        <f>N206*N44*PRODUCT($CJ206:CT206)</f>
        <v>0</v>
      </c>
      <c r="AR206" s="174">
        <f>O206*O44*PRODUCT($CJ206:CU206)</f>
        <v>0</v>
      </c>
      <c r="AS206" s="174">
        <f>P206*P44*PRODUCT($CJ206:CV206)</f>
        <v>0</v>
      </c>
      <c r="AT206" s="174">
        <f>Q206*Q44*PRODUCT($CJ206:CW206)</f>
        <v>0</v>
      </c>
      <c r="AU206" s="174">
        <f>R206*R44*PRODUCT($CJ206:CX206)</f>
        <v>0</v>
      </c>
      <c r="AV206" s="174">
        <f>S206*S44*PRODUCT($CJ206:CY206)</f>
        <v>0</v>
      </c>
      <c r="AW206" s="174">
        <f>T206*T44*PRODUCT($CJ206:CZ206)</f>
        <v>0</v>
      </c>
      <c r="AX206" s="174">
        <f>U206*U44*PRODUCT($CJ206:DA206)</f>
        <v>0</v>
      </c>
      <c r="AY206" s="174">
        <f>V206*V44*PRODUCT($CJ206:DB206)</f>
        <v>0</v>
      </c>
      <c r="AZ206" s="174">
        <f>W206*W44*PRODUCT($CJ206:DC206)</f>
        <v>0</v>
      </c>
      <c r="BA206" s="174">
        <f>X206*X44*PRODUCT($CJ206:DD206)</f>
        <v>0</v>
      </c>
      <c r="BB206" s="174">
        <f>Y206*Y44*PRODUCT($CJ206:DE206)</f>
        <v>0</v>
      </c>
      <c r="BC206" s="174">
        <f>Z206*Z44*PRODUCT($CJ206:DF206)</f>
        <v>0</v>
      </c>
      <c r="BD206" s="174">
        <f>AA206*AA44*PRODUCT($CJ206:DG206)</f>
        <v>0</v>
      </c>
      <c r="BE206" s="174">
        <f>AB206*AB44*PRODUCT($CJ206:DH206)</f>
        <v>0</v>
      </c>
      <c r="BF206" s="93"/>
      <c r="BI206" s="181">
        <f>SUM($AF206:AG206)-SUM($AF238:AG238)-SUM($C238:D238)-SUM($BH238:BI238)</f>
        <v>0</v>
      </c>
      <c r="BJ206" s="181">
        <f>SUM($AF206:AH206)-SUM($AF238:AH238)-SUM($C238:E238)-SUM($BH238:BJ238)</f>
        <v>0</v>
      </c>
      <c r="BK206" s="181">
        <f>SUM($AF206:AI206)-SUM($AF238:AI238)-SUM($C238:F238)-SUM($BH238:BK238)</f>
        <v>0</v>
      </c>
      <c r="BL206" s="181">
        <f>SUM($AF206:AJ206)-SUM($AF238:AJ238)-SUM($C238:G238)-SUM($BH238:BL238)</f>
        <v>0</v>
      </c>
      <c r="BM206" s="181">
        <f>SUM($AF206:AK206)-SUM($AF238:AK238)-SUM($C238:H238)-SUM($BH238:BM238)</f>
        <v>0</v>
      </c>
      <c r="BN206" s="181">
        <f>SUM($AF206:AL206)-SUM($AF238:AL238)-SUM($C238:I238)-SUM($BH238:BN238)</f>
        <v>0</v>
      </c>
      <c r="BO206" s="181">
        <f>SUM($AF206:AM206)-SUM($AF238:AM238)-SUM($C238:J238)-SUM($BH238:BO238)</f>
        <v>0</v>
      </c>
      <c r="BP206" s="181">
        <f>SUM($AF206:AN206)-SUM($AF238:AN238)-SUM($C238:K238)-SUM($BH238:BP238)</f>
        <v>0</v>
      </c>
      <c r="BQ206" s="181">
        <f>SUM($AF206:AO206)-SUM($AF238:AO238)-SUM($C238:L238)-SUM($BH238:BQ238)</f>
        <v>0</v>
      </c>
      <c r="BR206" s="181">
        <f>SUM($AF206:AP206)-SUM($AF238:AP238)-SUM($C238:M238)-SUM($BH238:BR238)</f>
        <v>0</v>
      </c>
      <c r="BS206" s="181">
        <f>SUM($AF206:AQ206)-SUM($AF238:AQ238)-SUM($C238:N238)-SUM($BH238:BS238)</f>
        <v>0</v>
      </c>
      <c r="BT206" s="181">
        <f>SUM($AF206:AR206)-SUM($AF238:AR238)-SUM($C238:O238)-SUM($BH238:BT238)</f>
        <v>0</v>
      </c>
      <c r="BU206" s="181">
        <f>SUM($AF206:AS206)-SUM($AF238:AS238)-SUM($C238:P238)-SUM($BH238:BU238)</f>
        <v>0</v>
      </c>
      <c r="BV206" s="181">
        <f>SUM($AF206:AT206)-SUM($AF238:AT238)-SUM($C238:Q238)-SUM($BH238:BV238)</f>
        <v>0</v>
      </c>
      <c r="BW206" s="181">
        <f>SUM($AF206:AU206)-SUM($AF238:AU238)-SUM($C238:R238)-SUM($BH238:BW238)</f>
        <v>0</v>
      </c>
      <c r="BX206" s="181">
        <f>SUM($AF206:AV206)-SUM($AF238:AV238)-SUM($C238:S238)-SUM($BH238:BX238)</f>
        <v>0</v>
      </c>
      <c r="BY206" s="181">
        <f>SUM($AF206:AW206)-SUM($AF238:AW238)-SUM($C238:T238)-SUM($BH238:BY238)</f>
        <v>0</v>
      </c>
      <c r="BZ206" s="181">
        <f>SUM($AF206:AX206)-SUM($AF238:AX238)-SUM($C238:U238)-SUM($BH238:BZ238)</f>
        <v>0</v>
      </c>
      <c r="CA206" s="181">
        <f>SUM($AF206:AY206)-SUM($AF238:AY238)-SUM($C238:V238)-SUM($BH238:CA238)</f>
        <v>0</v>
      </c>
      <c r="CB206" s="181">
        <f>SUM($AF206:AZ206)-SUM($AF238:AZ238)-SUM($C238:W238)-SUM($BH238:CB238)</f>
        <v>0</v>
      </c>
      <c r="CC206" s="181">
        <f>SUM($AF206:BA206)-SUM($AF238:BA238)-SUM($C238:X238)-SUM($BH238:CC238)</f>
        <v>0</v>
      </c>
      <c r="CD206" s="181">
        <f>SUM($AF206:BB206)-SUM($AF238:BB238)-SUM($C238:Y238)-SUM($BH238:CD238)</f>
        <v>0</v>
      </c>
      <c r="CE206" s="181">
        <f>SUM($AF206:BC206)-SUM($AF238:BC238)-SUM($C238:Z238)-SUM($BH238:CE238)</f>
        <v>0</v>
      </c>
      <c r="CF206" s="181">
        <f>SUM($AF206:BD206)-SUM($AF238:BD238)-SUM($C238:AA238)-SUM($BH238:CF238)</f>
        <v>0</v>
      </c>
      <c r="CG206" s="181">
        <f>SUM($AF206:BE206)-SUM($AF238:BE238)-SUM($C238:AB238)-SUM($BH238:CG238)</f>
        <v>0</v>
      </c>
      <c r="CH206" s="52"/>
      <c r="CJ206" s="67"/>
      <c r="CK206" s="67">
        <v>1</v>
      </c>
      <c r="CL206" s="67">
        <f t="shared" si="19"/>
        <v>0.99729709954689827</v>
      </c>
      <c r="CM206" s="67">
        <f t="shared" si="19"/>
        <v>0.9975768879165543</v>
      </c>
      <c r="CN206" s="67">
        <f t="shared" si="19"/>
        <v>0.99749389013171108</v>
      </c>
      <c r="CO206" s="67">
        <f t="shared" si="19"/>
        <v>0.99737881811150775</v>
      </c>
      <c r="CP206" s="67">
        <f t="shared" si="19"/>
        <v>0.99503196313691822</v>
      </c>
      <c r="CQ206" s="67">
        <f t="shared" si="19"/>
        <v>0.99481303450886682</v>
      </c>
      <c r="CR206" s="67">
        <f t="shared" si="19"/>
        <v>0.99458944969207475</v>
      </c>
      <c r="CS206" s="67">
        <f t="shared" si="19"/>
        <v>0.99436156680573917</v>
      </c>
      <c r="CT206" s="67">
        <f t="shared" si="19"/>
        <v>0.99412978434990884</v>
      </c>
      <c r="CU206" s="67">
        <f t="shared" si="19"/>
        <v>0.99029181469829231</v>
      </c>
      <c r="CV206" s="67">
        <f t="shared" si="19"/>
        <v>0.98991300134534221</v>
      </c>
      <c r="CW206" s="67">
        <f t="shared" si="19"/>
        <v>0.98953023591282696</v>
      </c>
      <c r="CX206" s="67">
        <f t="shared" si="19"/>
        <v>0.98914436400642147</v>
      </c>
      <c r="CY206" s="67">
        <f t="shared" si="19"/>
        <v>0.98886609825029814</v>
      </c>
      <c r="CZ206" s="67">
        <f t="shared" si="19"/>
        <v>0.98394543299337678</v>
      </c>
      <c r="DA206" s="67">
        <f t="shared" si="20"/>
        <v>0.983710474640626</v>
      </c>
      <c r="DB206" s="67">
        <f t="shared" si="20"/>
        <v>0.98347856342376194</v>
      </c>
      <c r="DC206" s="67">
        <f t="shared" si="20"/>
        <v>0.98324982247201687</v>
      </c>
      <c r="DD206" s="67">
        <f t="shared" si="20"/>
        <v>0.98302434038160913</v>
      </c>
      <c r="DE206" s="67">
        <f t="shared" si="20"/>
        <v>0.98073268028778282</v>
      </c>
      <c r="DF206" s="67">
        <f t="shared" si="20"/>
        <v>0.98049586288196511</v>
      </c>
      <c r="DG206" s="67">
        <f t="shared" si="20"/>
        <v>0.98027935890731199</v>
      </c>
      <c r="DH206" s="67">
        <f t="shared" si="20"/>
        <v>0.98008287490507329</v>
      </c>
      <c r="DI206" s="67">
        <f t="shared" si="20"/>
        <v>0.97990601042945036</v>
      </c>
      <c r="DJ206" s="67"/>
      <c r="DM206" s="188" t="str">
        <f t="shared" ref="DM206:EB230" si="23">IF(ISERROR(BI206/D44),"",BI206/D44)</f>
        <v/>
      </c>
      <c r="DN206" s="188" t="str">
        <f t="shared" si="21"/>
        <v/>
      </c>
      <c r="DO206" s="188" t="str">
        <f t="shared" si="21"/>
        <v/>
      </c>
      <c r="DP206" s="188" t="str">
        <f t="shared" si="21"/>
        <v/>
      </c>
      <c r="DQ206" s="188" t="str">
        <f t="shared" si="21"/>
        <v/>
      </c>
      <c r="DR206" s="188" t="str">
        <f t="shared" si="21"/>
        <v/>
      </c>
      <c r="DS206" s="188" t="str">
        <f t="shared" si="21"/>
        <v/>
      </c>
      <c r="DT206" s="188" t="str">
        <f t="shared" si="21"/>
        <v/>
      </c>
      <c r="DU206" s="188" t="str">
        <f t="shared" si="21"/>
        <v/>
      </c>
      <c r="DV206" s="188" t="str">
        <f t="shared" si="21"/>
        <v/>
      </c>
      <c r="DW206" s="188" t="str">
        <f t="shared" si="21"/>
        <v/>
      </c>
      <c r="DX206" s="188" t="str">
        <f t="shared" si="21"/>
        <v/>
      </c>
      <c r="DY206" s="188" t="str">
        <f t="shared" si="21"/>
        <v/>
      </c>
      <c r="DZ206" s="188" t="str">
        <f t="shared" si="21"/>
        <v/>
      </c>
      <c r="EA206" s="188" t="str">
        <f t="shared" si="21"/>
        <v/>
      </c>
      <c r="EB206" s="188" t="str">
        <f t="shared" si="21"/>
        <v/>
      </c>
      <c r="EC206" s="188" t="str">
        <f t="shared" si="21"/>
        <v/>
      </c>
      <c r="ED206" s="188" t="str">
        <f t="shared" si="22"/>
        <v/>
      </c>
      <c r="EE206" s="188" t="str">
        <f t="shared" si="22"/>
        <v/>
      </c>
      <c r="EF206" s="188" t="str">
        <f t="shared" si="22"/>
        <v/>
      </c>
      <c r="EG206" s="188" t="str">
        <f t="shared" si="22"/>
        <v/>
      </c>
      <c r="EH206" s="188" t="str">
        <f t="shared" si="22"/>
        <v/>
      </c>
      <c r="EI206" s="188" t="str">
        <f t="shared" si="22"/>
        <v/>
      </c>
      <c r="EJ206" s="188" t="str">
        <f t="shared" si="22"/>
        <v/>
      </c>
      <c r="EK206" s="188" t="str">
        <f t="shared" si="22"/>
        <v/>
      </c>
    </row>
    <row r="207" spans="1:141" x14ac:dyDescent="0.3">
      <c r="B207" s="1">
        <v>3</v>
      </c>
      <c r="C207" s="155"/>
      <c r="D207" s="155"/>
      <c r="E207" s="155"/>
      <c r="F207" s="155">
        <f>VLOOKUP(E79,DiaInc,$A$4,FALSE)*Diabetes_model!AG171</f>
        <v>2.7029004531017699E-3</v>
      </c>
      <c r="G207" s="155">
        <f>VLOOKUP(F79,DiaInc,$A$4,FALSE)*Diabetes_model!AH171</f>
        <v>2.4231120834457063E-3</v>
      </c>
      <c r="H207" s="155">
        <f>VLOOKUP(G79,DiaInc,$A$4,FALSE)*Diabetes_model!AI171</f>
        <v>2.5061098682888925E-3</v>
      </c>
      <c r="I207" s="155">
        <f>VLOOKUP(H79,DiaInc,$A$4,FALSE)*Diabetes_model!AJ171</f>
        <v>2.621181888492201E-3</v>
      </c>
      <c r="J207" s="155">
        <f>VLOOKUP(I79,DiaInc,$A$4,FALSE)*Diabetes_model!AK171</f>
        <v>4.9680368630817531E-3</v>
      </c>
      <c r="K207" s="155">
        <f>VLOOKUP(J79,DiaInc,$A$4,FALSE)*Diabetes_model!AL171</f>
        <v>5.1869654911331923E-3</v>
      </c>
      <c r="L207" s="155">
        <f>VLOOKUP(K79,DiaInc,$A$4,FALSE)*Diabetes_model!AM171</f>
        <v>5.4105503079253034E-3</v>
      </c>
      <c r="M207" s="155">
        <f>VLOOKUP(L79,DiaInc,$A$4,FALSE)*Diabetes_model!AN171</f>
        <v>5.6384331942608045E-3</v>
      </c>
      <c r="N207" s="155">
        <f>VLOOKUP(M79,DiaInc,$A$4,FALSE)*Diabetes_model!AO171</f>
        <v>5.8702156500911699E-3</v>
      </c>
      <c r="O207" s="155">
        <f>VLOOKUP(N79,DiaInc,$A$4,FALSE)*Diabetes_model!AP171</f>
        <v>9.7081853017077016E-3</v>
      </c>
      <c r="P207" s="155">
        <f>VLOOKUP(O79,DiaInc,$A$4,FALSE)*Diabetes_model!AQ171</f>
        <v>1.0086998654657819E-2</v>
      </c>
      <c r="Q207" s="155">
        <f>VLOOKUP(P79,DiaInc,$A$4,FALSE)*Diabetes_model!AR171</f>
        <v>1.0469764087173046E-2</v>
      </c>
      <c r="R207" s="155">
        <f>VLOOKUP(Q79,DiaInc,$A$4,FALSE)*Diabetes_model!AS171</f>
        <v>1.0855635993578496E-2</v>
      </c>
      <c r="S207" s="155">
        <f>VLOOKUP(R79,DiaInc,$A$4,FALSE)*Diabetes_model!AT171</f>
        <v>1.1133901749701873E-2</v>
      </c>
      <c r="T207" s="155">
        <f>VLOOKUP(S79,DiaInc,$A$4,FALSE)*Diabetes_model!AU171</f>
        <v>1.6054567006623263E-2</v>
      </c>
      <c r="U207" s="155">
        <f>VLOOKUP(T79,DiaInc,$A$4,FALSE)*Diabetes_model!AV171</f>
        <v>1.6289525359374026E-2</v>
      </c>
      <c r="V207" s="155">
        <f>VLOOKUP(U79,DiaInc,$A$4,FALSE)*Diabetes_model!AW171</f>
        <v>1.6521436576238033E-2</v>
      </c>
      <c r="W207" s="155">
        <f>VLOOKUP(V79,DiaInc,$A$4,FALSE)*Diabetes_model!AX171</f>
        <v>1.67501775279831E-2</v>
      </c>
      <c r="X207" s="155">
        <f>VLOOKUP(W79,DiaInc,$A$4,FALSE)*Diabetes_model!AY171</f>
        <v>1.6975659618390877E-2</v>
      </c>
      <c r="Y207" s="155">
        <f>VLOOKUP(X79,DiaInc,$A$4,FALSE)*Diabetes_model!AZ171</f>
        <v>1.9267319712217131E-2</v>
      </c>
      <c r="Z207" s="155">
        <f>VLOOKUP(Y79,DiaInc,$A$4,FALSE)*Diabetes_model!BA171</f>
        <v>1.9504137118034889E-2</v>
      </c>
      <c r="AA207" s="155">
        <f>VLOOKUP(Z79,DiaInc,$A$4,FALSE)*Diabetes_model!BB171</f>
        <v>1.9720641092688038E-2</v>
      </c>
      <c r="AB207" s="155">
        <f>VLOOKUP(AA79,DiaInc,$A$4,FALSE)*Diabetes_model!BC171</f>
        <v>1.9917125094926724E-2</v>
      </c>
      <c r="AC207" s="155"/>
      <c r="AD207" s="155"/>
      <c r="AE207" s="155"/>
      <c r="AG207" s="174">
        <f>D207*D45*PRODUCT($CJ207:CJ207)</f>
        <v>0</v>
      </c>
      <c r="AH207" s="174">
        <f>E207*E45*PRODUCT($CJ207:CK207)</f>
        <v>0</v>
      </c>
      <c r="AI207" s="174">
        <f>F207*F45*PRODUCT($CJ207:CL207)</f>
        <v>0</v>
      </c>
      <c r="AJ207" s="174">
        <f>G207*G45*PRODUCT($CJ207:CM207)</f>
        <v>0</v>
      </c>
      <c r="AK207" s="174">
        <f>H207*H45*PRODUCT($CJ207:CN207)</f>
        <v>0</v>
      </c>
      <c r="AL207" s="174">
        <f>I207*I45*PRODUCT($CJ207:CO207)</f>
        <v>0</v>
      </c>
      <c r="AM207" s="174">
        <f>J207*J45*PRODUCT($CJ207:CP207)</f>
        <v>0</v>
      </c>
      <c r="AN207" s="174">
        <f>K207*K45*PRODUCT($CJ207:CQ207)</f>
        <v>0</v>
      </c>
      <c r="AO207" s="174">
        <f>L207*L45*PRODUCT($CJ207:CR207)</f>
        <v>0</v>
      </c>
      <c r="AP207" s="174">
        <f>M207*M45*PRODUCT($CJ207:CS207)</f>
        <v>0</v>
      </c>
      <c r="AQ207" s="174">
        <f>N207*N45*PRODUCT($CJ207:CT207)</f>
        <v>0</v>
      </c>
      <c r="AR207" s="174">
        <f>O207*O45*PRODUCT($CJ207:CU207)</f>
        <v>0</v>
      </c>
      <c r="AS207" s="174">
        <f>P207*P45*PRODUCT($CJ207:CV207)</f>
        <v>0</v>
      </c>
      <c r="AT207" s="174">
        <f>Q207*Q45*PRODUCT($CJ207:CW207)</f>
        <v>0</v>
      </c>
      <c r="AU207" s="174">
        <f>R207*R45*PRODUCT($CJ207:CX207)</f>
        <v>0</v>
      </c>
      <c r="AV207" s="174">
        <f>S207*S45*PRODUCT($CJ207:CY207)</f>
        <v>0</v>
      </c>
      <c r="AW207" s="174">
        <f>T207*T45*PRODUCT($CJ207:CZ207)</f>
        <v>0</v>
      </c>
      <c r="AX207" s="174">
        <f>U207*U45*PRODUCT($CJ207:DA207)</f>
        <v>0</v>
      </c>
      <c r="AY207" s="174">
        <f>V207*V45*PRODUCT($CJ207:DB207)</f>
        <v>0</v>
      </c>
      <c r="AZ207" s="174">
        <f>W207*W45*PRODUCT($CJ207:DC207)</f>
        <v>0</v>
      </c>
      <c r="BA207" s="174">
        <f>X207*X45*PRODUCT($CJ207:DD207)</f>
        <v>0</v>
      </c>
      <c r="BB207" s="174">
        <f>Y207*Y45*PRODUCT($CJ207:DE207)</f>
        <v>0</v>
      </c>
      <c r="BC207" s="174">
        <f>Z207*Z45*PRODUCT($CJ207:DF207)</f>
        <v>0</v>
      </c>
      <c r="BD207" s="174">
        <f>AA207*AA45*PRODUCT($CJ207:DG207)</f>
        <v>0</v>
      </c>
      <c r="BE207" s="174">
        <f>AB207*AB45*PRODUCT($CJ207:DH207)</f>
        <v>0</v>
      </c>
      <c r="BF207" s="93"/>
      <c r="BG207" s="93"/>
      <c r="BI207" s="181">
        <f>SUM($AF207:AG207)-SUM($AF239:AG239)-SUM($C239:D239)-SUM($BH239:BI239)</f>
        <v>0</v>
      </c>
      <c r="BJ207" s="181">
        <f>SUM($AF207:AH207)-SUM($AF239:AH239)-SUM($C239:E239)-SUM($BH239:BJ239)</f>
        <v>0</v>
      </c>
      <c r="BK207" s="181">
        <f>SUM($AF207:AI207)-SUM($AF239:AI239)-SUM($C239:F239)-SUM($BH239:BK239)</f>
        <v>0</v>
      </c>
      <c r="BL207" s="181">
        <f>SUM($AF207:AJ207)-SUM($AF239:AJ239)-SUM($C239:G239)-SUM($BH239:BL239)</f>
        <v>0</v>
      </c>
      <c r="BM207" s="181">
        <f>SUM($AF207:AK207)-SUM($AF239:AK239)-SUM($C239:H239)-SUM($BH239:BM239)</f>
        <v>0</v>
      </c>
      <c r="BN207" s="181">
        <f>SUM($AF207:AL207)-SUM($AF239:AL239)-SUM($C239:I239)-SUM($BH239:BN239)</f>
        <v>0</v>
      </c>
      <c r="BO207" s="181">
        <f>SUM($AF207:AM207)-SUM($AF239:AM239)-SUM($C239:J239)-SUM($BH239:BO239)</f>
        <v>0</v>
      </c>
      <c r="BP207" s="181">
        <f>SUM($AF207:AN207)-SUM($AF239:AN239)-SUM($C239:K239)-SUM($BH239:BP239)</f>
        <v>0</v>
      </c>
      <c r="BQ207" s="181">
        <f>SUM($AF207:AO207)-SUM($AF239:AO239)-SUM($C239:L239)-SUM($BH239:BQ239)</f>
        <v>0</v>
      </c>
      <c r="BR207" s="181">
        <f>SUM($AF207:AP207)-SUM($AF239:AP239)-SUM($C239:M239)-SUM($BH239:BR239)</f>
        <v>0</v>
      </c>
      <c r="BS207" s="181">
        <f>SUM($AF207:AQ207)-SUM($AF239:AQ239)-SUM($C239:N239)-SUM($BH239:BS239)</f>
        <v>0</v>
      </c>
      <c r="BT207" s="181">
        <f>SUM($AF207:AR207)-SUM($AF239:AR239)-SUM($C239:O239)-SUM($BH239:BT239)</f>
        <v>0</v>
      </c>
      <c r="BU207" s="181">
        <f>SUM($AF207:AS207)-SUM($AF239:AS239)-SUM($C239:P239)-SUM($BH239:BU239)</f>
        <v>0</v>
      </c>
      <c r="BV207" s="181">
        <f>SUM($AF207:AT207)-SUM($AF239:AT239)-SUM($C239:Q239)-SUM($BH239:BV239)</f>
        <v>0</v>
      </c>
      <c r="BW207" s="181">
        <f>SUM($AF207:AU207)-SUM($AF239:AU239)-SUM($C239:R239)-SUM($BH239:BW239)</f>
        <v>0</v>
      </c>
      <c r="BX207" s="181">
        <f>SUM($AF207:AV207)-SUM($AF239:AV239)-SUM($C239:S239)-SUM($BH239:BX239)</f>
        <v>0</v>
      </c>
      <c r="BY207" s="181">
        <f>SUM($AF207:AW207)-SUM($AF239:AW239)-SUM($C239:T239)-SUM($BH239:BY239)</f>
        <v>0</v>
      </c>
      <c r="BZ207" s="181">
        <f>SUM($AF207:AX207)-SUM($AF239:AX239)-SUM($C239:U239)-SUM($BH239:BZ239)</f>
        <v>0</v>
      </c>
      <c r="CA207" s="181">
        <f>SUM($AF207:AY207)-SUM($AF239:AY239)-SUM($C239:V239)-SUM($BH239:CA239)</f>
        <v>0</v>
      </c>
      <c r="CB207" s="181">
        <f>SUM($AF207:AZ207)-SUM($AF239:AZ239)-SUM($C239:W239)-SUM($BH239:CB239)</f>
        <v>0</v>
      </c>
      <c r="CC207" s="181">
        <f>SUM($AF207:BA207)-SUM($AF239:BA239)-SUM($C239:X239)-SUM($BH239:CC239)</f>
        <v>0</v>
      </c>
      <c r="CD207" s="181">
        <f>SUM($AF207:BB207)-SUM($AF239:BB239)-SUM($C239:Y239)-SUM($BH239:CD239)</f>
        <v>0</v>
      </c>
      <c r="CE207" s="181">
        <f>SUM($AF207:BC207)-SUM($AF239:BC239)-SUM($C239:Z239)-SUM($BH239:CE239)</f>
        <v>0</v>
      </c>
      <c r="CF207" s="181">
        <f>SUM($AF207:BD207)-SUM($AF239:BD239)-SUM($C239:AA239)-SUM($BH239:CF239)</f>
        <v>0</v>
      </c>
      <c r="CG207" s="181">
        <f>SUM($AF207:BE207)-SUM($AF239:BE239)-SUM($C239:AB239)-SUM($BH239:CG239)</f>
        <v>0</v>
      </c>
      <c r="CH207" s="52"/>
      <c r="CI207" s="52"/>
      <c r="CJ207" s="67"/>
      <c r="CK207" s="67"/>
      <c r="CL207" s="67">
        <v>1</v>
      </c>
      <c r="CM207" s="67">
        <f t="shared" si="19"/>
        <v>0.99729709954689827</v>
      </c>
      <c r="CN207" s="67">
        <f t="shared" si="19"/>
        <v>0.9975768879165543</v>
      </c>
      <c r="CO207" s="67">
        <f t="shared" si="19"/>
        <v>0.99749389013171108</v>
      </c>
      <c r="CP207" s="67">
        <f t="shared" si="19"/>
        <v>0.99737881811150775</v>
      </c>
      <c r="CQ207" s="67">
        <f t="shared" si="19"/>
        <v>0.99503196313691822</v>
      </c>
      <c r="CR207" s="67">
        <f t="shared" si="19"/>
        <v>0.99481303450886682</v>
      </c>
      <c r="CS207" s="67">
        <f t="shared" si="19"/>
        <v>0.99458944969207475</v>
      </c>
      <c r="CT207" s="67">
        <f t="shared" si="19"/>
        <v>0.99436156680573917</v>
      </c>
      <c r="CU207" s="67">
        <f t="shared" si="19"/>
        <v>0.99412978434990884</v>
      </c>
      <c r="CV207" s="67">
        <f t="shared" si="19"/>
        <v>0.99029181469829231</v>
      </c>
      <c r="CW207" s="67">
        <f t="shared" si="19"/>
        <v>0.98991300134534221</v>
      </c>
      <c r="CX207" s="67">
        <f t="shared" si="19"/>
        <v>0.98953023591282696</v>
      </c>
      <c r="CY207" s="67">
        <f t="shared" si="19"/>
        <v>0.98914436400642147</v>
      </c>
      <c r="CZ207" s="67">
        <f t="shared" si="19"/>
        <v>0.98886609825029814</v>
      </c>
      <c r="DA207" s="67">
        <f t="shared" si="20"/>
        <v>0.98394543299337678</v>
      </c>
      <c r="DB207" s="67">
        <f t="shared" si="20"/>
        <v>0.983710474640626</v>
      </c>
      <c r="DC207" s="67">
        <f t="shared" si="20"/>
        <v>0.98347856342376194</v>
      </c>
      <c r="DD207" s="67">
        <f t="shared" si="20"/>
        <v>0.98324982247201687</v>
      </c>
      <c r="DE207" s="67">
        <f t="shared" si="20"/>
        <v>0.98302434038160913</v>
      </c>
      <c r="DF207" s="67">
        <f t="shared" si="20"/>
        <v>0.98073268028778282</v>
      </c>
      <c r="DG207" s="67">
        <f t="shared" si="20"/>
        <v>0.98049586288196511</v>
      </c>
      <c r="DH207" s="67">
        <f t="shared" si="20"/>
        <v>0.98027935890731199</v>
      </c>
      <c r="DI207" s="67">
        <f t="shared" si="20"/>
        <v>0.98008287490507329</v>
      </c>
      <c r="DJ207" s="67"/>
      <c r="DK207" s="67"/>
      <c r="DM207" s="188" t="str">
        <f t="shared" si="23"/>
        <v/>
      </c>
      <c r="DN207" s="188" t="str">
        <f t="shared" si="21"/>
        <v/>
      </c>
      <c r="DO207" s="188" t="str">
        <f t="shared" si="21"/>
        <v/>
      </c>
      <c r="DP207" s="188" t="str">
        <f t="shared" si="21"/>
        <v/>
      </c>
      <c r="DQ207" s="188" t="str">
        <f t="shared" si="21"/>
        <v/>
      </c>
      <c r="DR207" s="188" t="str">
        <f t="shared" si="21"/>
        <v/>
      </c>
      <c r="DS207" s="188" t="str">
        <f t="shared" si="21"/>
        <v/>
      </c>
      <c r="DT207" s="188" t="str">
        <f t="shared" si="21"/>
        <v/>
      </c>
      <c r="DU207" s="188" t="str">
        <f t="shared" si="21"/>
        <v/>
      </c>
      <c r="DV207" s="188" t="str">
        <f t="shared" si="21"/>
        <v/>
      </c>
      <c r="DW207" s="188" t="str">
        <f t="shared" si="21"/>
        <v/>
      </c>
      <c r="DX207" s="188" t="str">
        <f t="shared" si="21"/>
        <v/>
      </c>
      <c r="DY207" s="188" t="str">
        <f t="shared" si="21"/>
        <v/>
      </c>
      <c r="DZ207" s="188" t="str">
        <f t="shared" si="21"/>
        <v/>
      </c>
      <c r="EA207" s="188" t="str">
        <f t="shared" si="21"/>
        <v/>
      </c>
      <c r="EB207" s="188" t="str">
        <f t="shared" si="21"/>
        <v/>
      </c>
      <c r="EC207" s="188" t="str">
        <f t="shared" si="21"/>
        <v/>
      </c>
      <c r="ED207" s="188" t="str">
        <f t="shared" si="22"/>
        <v/>
      </c>
      <c r="EE207" s="188" t="str">
        <f t="shared" si="22"/>
        <v/>
      </c>
      <c r="EF207" s="188" t="str">
        <f t="shared" si="22"/>
        <v/>
      </c>
      <c r="EG207" s="188" t="str">
        <f t="shared" si="22"/>
        <v/>
      </c>
      <c r="EH207" s="188" t="str">
        <f t="shared" si="22"/>
        <v/>
      </c>
      <c r="EI207" s="188" t="str">
        <f t="shared" si="22"/>
        <v/>
      </c>
      <c r="EJ207" s="188" t="str">
        <f t="shared" si="22"/>
        <v/>
      </c>
      <c r="EK207" s="188" t="str">
        <f t="shared" si="22"/>
        <v/>
      </c>
    </row>
    <row r="208" spans="1:141" x14ac:dyDescent="0.3">
      <c r="A208" s="52"/>
      <c r="B208" s="1">
        <v>4</v>
      </c>
      <c r="C208" s="155"/>
      <c r="D208" s="155"/>
      <c r="E208" s="155"/>
      <c r="F208" s="155"/>
      <c r="G208" s="155">
        <f>VLOOKUP(F80,DiaInc,$A$4,FALSE)*Diabetes_model!AH172</f>
        <v>2.7029004531017699E-3</v>
      </c>
      <c r="H208" s="155">
        <f>VLOOKUP(G80,DiaInc,$A$4,FALSE)*Diabetes_model!AI172</f>
        <v>2.4231120834457063E-3</v>
      </c>
      <c r="I208" s="155">
        <f>VLOOKUP(H80,DiaInc,$A$4,FALSE)*Diabetes_model!AJ172</f>
        <v>2.5061098682888925E-3</v>
      </c>
      <c r="J208" s="155">
        <f>VLOOKUP(I80,DiaInc,$A$4,FALSE)*Diabetes_model!AK172</f>
        <v>2.621181888492201E-3</v>
      </c>
      <c r="K208" s="155">
        <f>VLOOKUP(J80,DiaInc,$A$4,FALSE)*Diabetes_model!AL172</f>
        <v>4.9680368630817531E-3</v>
      </c>
      <c r="L208" s="155">
        <f>VLOOKUP(K80,DiaInc,$A$4,FALSE)*Diabetes_model!AM172</f>
        <v>5.1869654911331923E-3</v>
      </c>
      <c r="M208" s="155">
        <f>VLOOKUP(L80,DiaInc,$A$4,FALSE)*Diabetes_model!AN172</f>
        <v>5.4105503079253034E-3</v>
      </c>
      <c r="N208" s="155">
        <f>VLOOKUP(M80,DiaInc,$A$4,FALSE)*Diabetes_model!AO172</f>
        <v>5.6384331942608045E-3</v>
      </c>
      <c r="O208" s="155">
        <f>VLOOKUP(N80,DiaInc,$A$4,FALSE)*Diabetes_model!AP172</f>
        <v>5.8702156500911699E-3</v>
      </c>
      <c r="P208" s="155">
        <f>VLOOKUP(O80,DiaInc,$A$4,FALSE)*Diabetes_model!AQ172</f>
        <v>9.7081853017077016E-3</v>
      </c>
      <c r="Q208" s="155">
        <f>VLOOKUP(P80,DiaInc,$A$4,FALSE)*Diabetes_model!AR172</f>
        <v>1.0086998654657819E-2</v>
      </c>
      <c r="R208" s="155">
        <f>VLOOKUP(Q80,DiaInc,$A$4,FALSE)*Diabetes_model!AS172</f>
        <v>1.0469764087173046E-2</v>
      </c>
      <c r="S208" s="155">
        <f>VLOOKUP(R80,DiaInc,$A$4,FALSE)*Diabetes_model!AT172</f>
        <v>1.0855635993578496E-2</v>
      </c>
      <c r="T208" s="155">
        <f>VLOOKUP(S80,DiaInc,$A$4,FALSE)*Diabetes_model!AU172</f>
        <v>1.1133901749701873E-2</v>
      </c>
      <c r="U208" s="155">
        <f>VLOOKUP(T80,DiaInc,$A$4,FALSE)*Diabetes_model!AV172</f>
        <v>1.6054567006623263E-2</v>
      </c>
      <c r="V208" s="155">
        <f>VLOOKUP(U80,DiaInc,$A$4,FALSE)*Diabetes_model!AW172</f>
        <v>1.6289525359374026E-2</v>
      </c>
      <c r="W208" s="155">
        <f>VLOOKUP(V80,DiaInc,$A$4,FALSE)*Diabetes_model!AX172</f>
        <v>1.6521436576238033E-2</v>
      </c>
      <c r="X208" s="155">
        <f>VLOOKUP(W80,DiaInc,$A$4,FALSE)*Diabetes_model!AY172</f>
        <v>1.67501775279831E-2</v>
      </c>
      <c r="Y208" s="155">
        <f>VLOOKUP(X80,DiaInc,$A$4,FALSE)*Diabetes_model!AZ172</f>
        <v>1.6975659618390877E-2</v>
      </c>
      <c r="Z208" s="155">
        <f>VLOOKUP(Y80,DiaInc,$A$4,FALSE)*Diabetes_model!BA172</f>
        <v>1.9267319712217131E-2</v>
      </c>
      <c r="AA208" s="155">
        <f>VLOOKUP(Z80,DiaInc,$A$4,FALSE)*Diabetes_model!BB172</f>
        <v>1.9504137118034889E-2</v>
      </c>
      <c r="AB208" s="155">
        <f>VLOOKUP(AA80,DiaInc,$A$4,FALSE)*Diabetes_model!BC172</f>
        <v>1.9720641092688038E-2</v>
      </c>
      <c r="AC208" s="155"/>
      <c r="AD208" s="155"/>
      <c r="AE208" s="155"/>
      <c r="AF208" s="155"/>
      <c r="AG208" s="174">
        <f>D208*D46*PRODUCT($CJ208:CJ208)</f>
        <v>0</v>
      </c>
      <c r="AH208" s="174">
        <f>E208*E46*PRODUCT($CJ208:CK208)</f>
        <v>0</v>
      </c>
      <c r="AI208" s="174">
        <f>F208*F46*PRODUCT($CJ208:CL208)</f>
        <v>0</v>
      </c>
      <c r="AJ208" s="174">
        <f>G208*G46*PRODUCT($CJ208:CM208)</f>
        <v>0</v>
      </c>
      <c r="AK208" s="174">
        <f>H208*H46*PRODUCT($CJ208:CN208)</f>
        <v>0</v>
      </c>
      <c r="AL208" s="174">
        <f>I208*I46*PRODUCT($CJ208:CO208)</f>
        <v>0</v>
      </c>
      <c r="AM208" s="174">
        <f>J208*J46*PRODUCT($CJ208:CP208)</f>
        <v>0</v>
      </c>
      <c r="AN208" s="174">
        <f>K208*K46*PRODUCT($CJ208:CQ208)</f>
        <v>0</v>
      </c>
      <c r="AO208" s="174">
        <f>L208*L46*PRODUCT($CJ208:CR208)</f>
        <v>0</v>
      </c>
      <c r="AP208" s="174">
        <f>M208*M46*PRODUCT($CJ208:CS208)</f>
        <v>0</v>
      </c>
      <c r="AQ208" s="174">
        <f>N208*N46*PRODUCT($CJ208:CT208)</f>
        <v>0</v>
      </c>
      <c r="AR208" s="174">
        <f>O208*O46*PRODUCT($CJ208:CU208)</f>
        <v>0</v>
      </c>
      <c r="AS208" s="174">
        <f>P208*P46*PRODUCT($CJ208:CV208)</f>
        <v>0</v>
      </c>
      <c r="AT208" s="174">
        <f>Q208*Q46*PRODUCT($CJ208:CW208)</f>
        <v>0</v>
      </c>
      <c r="AU208" s="174">
        <f>R208*R46*PRODUCT($CJ208:CX208)</f>
        <v>0</v>
      </c>
      <c r="AV208" s="174">
        <f>S208*S46*PRODUCT($CJ208:CY208)</f>
        <v>0</v>
      </c>
      <c r="AW208" s="174">
        <f>T208*T46*PRODUCT($CJ208:CZ208)</f>
        <v>0</v>
      </c>
      <c r="AX208" s="174">
        <f>U208*U46*PRODUCT($CJ208:DA208)</f>
        <v>0</v>
      </c>
      <c r="AY208" s="174">
        <f>V208*V46*PRODUCT($CJ208:DB208)</f>
        <v>0</v>
      </c>
      <c r="AZ208" s="174">
        <f>W208*W46*PRODUCT($CJ208:DC208)</f>
        <v>0</v>
      </c>
      <c r="BA208" s="174">
        <f>X208*X46*PRODUCT($CJ208:DD208)</f>
        <v>0</v>
      </c>
      <c r="BB208" s="174">
        <f>Y208*Y46*PRODUCT($CJ208:DE208)</f>
        <v>0</v>
      </c>
      <c r="BC208" s="174">
        <f>Z208*Z46*PRODUCT($CJ208:DF208)</f>
        <v>0</v>
      </c>
      <c r="BD208" s="174">
        <f>AA208*AA46*PRODUCT($CJ208:DG208)</f>
        <v>0</v>
      </c>
      <c r="BE208" s="174">
        <f>AB208*AB46*PRODUCT($CJ208:DH208)</f>
        <v>0</v>
      </c>
      <c r="BF208" s="93"/>
      <c r="BG208" s="93"/>
      <c r="BH208" s="93"/>
      <c r="BI208" s="181">
        <f>SUM($AF208:AG208)-SUM($AF240:AG240)-SUM($C240:D240)-SUM($BH240:BI240)</f>
        <v>0</v>
      </c>
      <c r="BJ208" s="181">
        <f>SUM($AF208:AH208)-SUM($AF240:AH240)-SUM($C240:E240)-SUM($BH240:BJ240)</f>
        <v>0</v>
      </c>
      <c r="BK208" s="181">
        <f>SUM($AF208:AI208)-SUM($AF240:AI240)-SUM($C240:F240)-SUM($BH240:BK240)</f>
        <v>0</v>
      </c>
      <c r="BL208" s="181">
        <f>SUM($AF208:AJ208)-SUM($AF240:AJ240)-SUM($C240:G240)-SUM($BH240:BL240)</f>
        <v>0</v>
      </c>
      <c r="BM208" s="181">
        <f>SUM($AF208:AK208)-SUM($AF240:AK240)-SUM($C240:H240)-SUM($BH240:BM240)</f>
        <v>0</v>
      </c>
      <c r="BN208" s="181">
        <f>SUM($AF208:AL208)-SUM($AF240:AL240)-SUM($C240:I240)-SUM($BH240:BN240)</f>
        <v>0</v>
      </c>
      <c r="BO208" s="181">
        <f>SUM($AF208:AM208)-SUM($AF240:AM240)-SUM($C240:J240)-SUM($BH240:BO240)</f>
        <v>0</v>
      </c>
      <c r="BP208" s="181">
        <f>SUM($AF208:AN208)-SUM($AF240:AN240)-SUM($C240:K240)-SUM($BH240:BP240)</f>
        <v>0</v>
      </c>
      <c r="BQ208" s="181">
        <f>SUM($AF208:AO208)-SUM($AF240:AO240)-SUM($C240:L240)-SUM($BH240:BQ240)</f>
        <v>0</v>
      </c>
      <c r="BR208" s="181">
        <f>SUM($AF208:AP208)-SUM($AF240:AP240)-SUM($C240:M240)-SUM($BH240:BR240)</f>
        <v>0</v>
      </c>
      <c r="BS208" s="181">
        <f>SUM($AF208:AQ208)-SUM($AF240:AQ240)-SUM($C240:N240)-SUM($BH240:BS240)</f>
        <v>0</v>
      </c>
      <c r="BT208" s="181">
        <f>SUM($AF208:AR208)-SUM($AF240:AR240)-SUM($C240:O240)-SUM($BH240:BT240)</f>
        <v>0</v>
      </c>
      <c r="BU208" s="181">
        <f>SUM($AF208:AS208)-SUM($AF240:AS240)-SUM($C240:P240)-SUM($BH240:BU240)</f>
        <v>0</v>
      </c>
      <c r="BV208" s="181">
        <f>SUM($AF208:AT208)-SUM($AF240:AT240)-SUM($C240:Q240)-SUM($BH240:BV240)</f>
        <v>0</v>
      </c>
      <c r="BW208" s="181">
        <f>SUM($AF208:AU208)-SUM($AF240:AU240)-SUM($C240:R240)-SUM($BH240:BW240)</f>
        <v>0</v>
      </c>
      <c r="BX208" s="181">
        <f>SUM($AF208:AV208)-SUM($AF240:AV240)-SUM($C240:S240)-SUM($BH240:BX240)</f>
        <v>0</v>
      </c>
      <c r="BY208" s="181">
        <f>SUM($AF208:AW208)-SUM($AF240:AW240)-SUM($C240:T240)-SUM($BH240:BY240)</f>
        <v>0</v>
      </c>
      <c r="BZ208" s="181">
        <f>SUM($AF208:AX208)-SUM($AF240:AX240)-SUM($C240:U240)-SUM($BH240:BZ240)</f>
        <v>0</v>
      </c>
      <c r="CA208" s="181">
        <f>SUM($AF208:AY208)-SUM($AF240:AY240)-SUM($C240:V240)-SUM($BH240:CA240)</f>
        <v>0</v>
      </c>
      <c r="CB208" s="181">
        <f>SUM($AF208:AZ208)-SUM($AF240:AZ240)-SUM($C240:W240)-SUM($BH240:CB240)</f>
        <v>0</v>
      </c>
      <c r="CC208" s="181">
        <f>SUM($AF208:BA208)-SUM($AF240:BA240)-SUM($C240:X240)-SUM($BH240:CC240)</f>
        <v>0</v>
      </c>
      <c r="CD208" s="181">
        <f>SUM($AF208:BB208)-SUM($AF240:BB240)-SUM($C240:Y240)-SUM($BH240:CD240)</f>
        <v>0</v>
      </c>
      <c r="CE208" s="181">
        <f>SUM($AF208:BC208)-SUM($AF240:BC240)-SUM($C240:Z240)-SUM($BH240:CE240)</f>
        <v>0</v>
      </c>
      <c r="CF208" s="181">
        <f>SUM($AF208:BD208)-SUM($AF240:BD240)-SUM($C240:AA240)-SUM($BH240:CF240)</f>
        <v>0</v>
      </c>
      <c r="CG208" s="181">
        <f>SUM($AF208:BE208)-SUM($AF240:BE240)-SUM($C240:AB240)-SUM($BH240:CG240)</f>
        <v>0</v>
      </c>
      <c r="CH208" s="52"/>
      <c r="CI208" s="52"/>
      <c r="CJ208" s="67"/>
      <c r="CK208" s="67"/>
      <c r="CL208" s="67"/>
      <c r="CM208" s="67">
        <v>1</v>
      </c>
      <c r="CN208" s="67">
        <f t="shared" si="19"/>
        <v>0.99729709954689827</v>
      </c>
      <c r="CO208" s="67">
        <f t="shared" si="19"/>
        <v>0.9975768879165543</v>
      </c>
      <c r="CP208" s="67">
        <f t="shared" si="19"/>
        <v>0.99749389013171108</v>
      </c>
      <c r="CQ208" s="67">
        <f t="shared" si="19"/>
        <v>0.99737881811150775</v>
      </c>
      <c r="CR208" s="67">
        <f t="shared" si="19"/>
        <v>0.99503196313691822</v>
      </c>
      <c r="CS208" s="67">
        <f t="shared" si="19"/>
        <v>0.99481303450886682</v>
      </c>
      <c r="CT208" s="67">
        <f t="shared" si="19"/>
        <v>0.99458944969207475</v>
      </c>
      <c r="CU208" s="67">
        <f t="shared" si="19"/>
        <v>0.99436156680573917</v>
      </c>
      <c r="CV208" s="67">
        <f t="shared" si="19"/>
        <v>0.99412978434990884</v>
      </c>
      <c r="CW208" s="67">
        <f t="shared" si="19"/>
        <v>0.99029181469829231</v>
      </c>
      <c r="CX208" s="67">
        <f t="shared" si="19"/>
        <v>0.98991300134534221</v>
      </c>
      <c r="CY208" s="67">
        <f t="shared" si="19"/>
        <v>0.98953023591282696</v>
      </c>
      <c r="CZ208" s="67">
        <f t="shared" si="19"/>
        <v>0.98914436400642147</v>
      </c>
      <c r="DA208" s="67">
        <f t="shared" si="20"/>
        <v>0.98886609825029814</v>
      </c>
      <c r="DB208" s="67">
        <f t="shared" si="20"/>
        <v>0.98394543299337678</v>
      </c>
      <c r="DC208" s="67">
        <f t="shared" si="20"/>
        <v>0.983710474640626</v>
      </c>
      <c r="DD208" s="67">
        <f t="shared" si="20"/>
        <v>0.98347856342376194</v>
      </c>
      <c r="DE208" s="67">
        <f t="shared" si="20"/>
        <v>0.98324982247201687</v>
      </c>
      <c r="DF208" s="67">
        <f t="shared" si="20"/>
        <v>0.98302434038160913</v>
      </c>
      <c r="DG208" s="67">
        <f t="shared" si="20"/>
        <v>0.98073268028778282</v>
      </c>
      <c r="DH208" s="67">
        <f t="shared" si="20"/>
        <v>0.98049586288196511</v>
      </c>
      <c r="DI208" s="67">
        <f t="shared" si="20"/>
        <v>0.98027935890731199</v>
      </c>
      <c r="DJ208" s="67"/>
      <c r="DK208" s="67"/>
      <c r="DL208" s="67"/>
      <c r="DM208" s="188" t="str">
        <f t="shared" si="23"/>
        <v/>
      </c>
      <c r="DN208" s="188" t="str">
        <f t="shared" si="21"/>
        <v/>
      </c>
      <c r="DO208" s="188" t="str">
        <f t="shared" si="21"/>
        <v/>
      </c>
      <c r="DP208" s="188" t="str">
        <f t="shared" si="21"/>
        <v/>
      </c>
      <c r="DQ208" s="188" t="str">
        <f t="shared" si="21"/>
        <v/>
      </c>
      <c r="DR208" s="188" t="str">
        <f t="shared" si="21"/>
        <v/>
      </c>
      <c r="DS208" s="188" t="str">
        <f t="shared" si="21"/>
        <v/>
      </c>
      <c r="DT208" s="188" t="str">
        <f t="shared" si="21"/>
        <v/>
      </c>
      <c r="DU208" s="188" t="str">
        <f t="shared" si="21"/>
        <v/>
      </c>
      <c r="DV208" s="188" t="str">
        <f t="shared" si="21"/>
        <v/>
      </c>
      <c r="DW208" s="188" t="str">
        <f t="shared" si="21"/>
        <v/>
      </c>
      <c r="DX208" s="188" t="str">
        <f t="shared" si="21"/>
        <v/>
      </c>
      <c r="DY208" s="188" t="str">
        <f t="shared" si="21"/>
        <v/>
      </c>
      <c r="DZ208" s="188" t="str">
        <f t="shared" si="21"/>
        <v/>
      </c>
      <c r="EA208" s="188" t="str">
        <f t="shared" si="21"/>
        <v/>
      </c>
      <c r="EB208" s="188" t="str">
        <f t="shared" si="21"/>
        <v/>
      </c>
      <c r="EC208" s="188" t="str">
        <f t="shared" si="21"/>
        <v/>
      </c>
      <c r="ED208" s="188" t="str">
        <f t="shared" si="22"/>
        <v/>
      </c>
      <c r="EE208" s="188" t="str">
        <f t="shared" si="22"/>
        <v/>
      </c>
      <c r="EF208" s="188" t="str">
        <f t="shared" si="22"/>
        <v/>
      </c>
      <c r="EG208" s="188" t="str">
        <f t="shared" si="22"/>
        <v/>
      </c>
      <c r="EH208" s="188" t="str">
        <f t="shared" si="22"/>
        <v/>
      </c>
      <c r="EI208" s="188" t="str">
        <f t="shared" si="22"/>
        <v/>
      </c>
      <c r="EJ208" s="188" t="str">
        <f t="shared" si="22"/>
        <v/>
      </c>
      <c r="EK208" s="188" t="str">
        <f t="shared" si="22"/>
        <v/>
      </c>
    </row>
    <row r="209" spans="2:141" x14ac:dyDescent="0.3">
      <c r="B209" s="1">
        <v>5</v>
      </c>
      <c r="C209" s="155"/>
      <c r="D209" s="155"/>
      <c r="E209" s="155"/>
      <c r="F209" s="155"/>
      <c r="G209" s="155"/>
      <c r="H209" s="155">
        <f>VLOOKUP(G81,DiaInc,$A$4,FALSE)*Diabetes_model!AI173</f>
        <v>2.7029004531017699E-3</v>
      </c>
      <c r="I209" s="155">
        <f>VLOOKUP(H81,DiaInc,$A$4,FALSE)*Diabetes_model!AJ173</f>
        <v>2.4231120834457063E-3</v>
      </c>
      <c r="J209" s="155">
        <f>VLOOKUP(I81,DiaInc,$A$4,FALSE)*Diabetes_model!AK173</f>
        <v>2.5061098682888925E-3</v>
      </c>
      <c r="K209" s="155">
        <f>VLOOKUP(J81,DiaInc,$A$4,FALSE)*Diabetes_model!AL173</f>
        <v>2.621181888492201E-3</v>
      </c>
      <c r="L209" s="155">
        <f>VLOOKUP(K81,DiaInc,$A$4,FALSE)*Diabetes_model!AM173</f>
        <v>4.9680368630817531E-3</v>
      </c>
      <c r="M209" s="155">
        <f>VLOOKUP(L81,DiaInc,$A$4,FALSE)*Diabetes_model!AN173</f>
        <v>5.1869654911331923E-3</v>
      </c>
      <c r="N209" s="155">
        <f>VLOOKUP(M81,DiaInc,$A$4,FALSE)*Diabetes_model!AO173</f>
        <v>5.4105503079253034E-3</v>
      </c>
      <c r="O209" s="155">
        <f>VLOOKUP(N81,DiaInc,$A$4,FALSE)*Diabetes_model!AP173</f>
        <v>5.6384331942608045E-3</v>
      </c>
      <c r="P209" s="155">
        <f>VLOOKUP(O81,DiaInc,$A$4,FALSE)*Diabetes_model!AQ173</f>
        <v>5.8702156500911699E-3</v>
      </c>
      <c r="Q209" s="155">
        <f>VLOOKUP(P81,DiaInc,$A$4,FALSE)*Diabetes_model!AR173</f>
        <v>9.7081853017077016E-3</v>
      </c>
      <c r="R209" s="155">
        <f>VLOOKUP(Q81,DiaInc,$A$4,FALSE)*Diabetes_model!AS173</f>
        <v>1.0086998654657819E-2</v>
      </c>
      <c r="S209" s="155">
        <f>VLOOKUP(R81,DiaInc,$A$4,FALSE)*Diabetes_model!AT173</f>
        <v>1.0469764087173046E-2</v>
      </c>
      <c r="T209" s="155">
        <f>VLOOKUP(S81,DiaInc,$A$4,FALSE)*Diabetes_model!AU173</f>
        <v>1.0855635993578496E-2</v>
      </c>
      <c r="U209" s="155">
        <f>VLOOKUP(T81,DiaInc,$A$4,FALSE)*Diabetes_model!AV173</f>
        <v>1.1133901749701873E-2</v>
      </c>
      <c r="V209" s="155">
        <f>VLOOKUP(U81,DiaInc,$A$4,FALSE)*Diabetes_model!AW173</f>
        <v>1.6054567006623263E-2</v>
      </c>
      <c r="W209" s="155">
        <f>VLOOKUP(V81,DiaInc,$A$4,FALSE)*Diabetes_model!AX173</f>
        <v>1.6289525359374026E-2</v>
      </c>
      <c r="X209" s="155">
        <f>VLOOKUP(W81,DiaInc,$A$4,FALSE)*Diabetes_model!AY173</f>
        <v>1.6521436576238033E-2</v>
      </c>
      <c r="Y209" s="155">
        <f>VLOOKUP(X81,DiaInc,$A$4,FALSE)*Diabetes_model!AZ173</f>
        <v>1.67501775279831E-2</v>
      </c>
      <c r="Z209" s="155">
        <f>VLOOKUP(Y81,DiaInc,$A$4,FALSE)*Diabetes_model!BA173</f>
        <v>1.6975659618390877E-2</v>
      </c>
      <c r="AA209" s="155">
        <f>VLOOKUP(Z81,DiaInc,$A$4,FALSE)*Diabetes_model!BB173</f>
        <v>1.9267319712217131E-2</v>
      </c>
      <c r="AB209" s="155">
        <f>VLOOKUP(AA81,DiaInc,$A$4,FALSE)*Diabetes_model!BC173</f>
        <v>1.9504137118034889E-2</v>
      </c>
      <c r="AC209" s="155"/>
      <c r="AD209" s="155"/>
      <c r="AE209" s="155"/>
      <c r="AF209" s="155"/>
      <c r="AG209" s="174">
        <f>D209*D47*PRODUCT($CJ209:CJ209)</f>
        <v>0</v>
      </c>
      <c r="AH209" s="174">
        <f>E209*E47*PRODUCT($CJ209:CK209)</f>
        <v>0</v>
      </c>
      <c r="AI209" s="174">
        <f>F209*F47*PRODUCT($CJ209:CL209)</f>
        <v>0</v>
      </c>
      <c r="AJ209" s="174">
        <f>G209*G47*PRODUCT($CJ209:CM209)</f>
        <v>0</v>
      </c>
      <c r="AK209" s="174">
        <f>H209*H47*PRODUCT($CJ209:CN209)</f>
        <v>0</v>
      </c>
      <c r="AL209" s="174">
        <f>I209*I47*PRODUCT($CJ209:CO209)</f>
        <v>0</v>
      </c>
      <c r="AM209" s="174">
        <f>J209*J47*PRODUCT($CJ209:CP209)</f>
        <v>0</v>
      </c>
      <c r="AN209" s="174">
        <f>K209*K47*PRODUCT($CJ209:CQ209)</f>
        <v>0</v>
      </c>
      <c r="AO209" s="174">
        <f>L209*L47*PRODUCT($CJ209:CR209)</f>
        <v>0</v>
      </c>
      <c r="AP209" s="174">
        <f>M209*M47*PRODUCT($CJ209:CS209)</f>
        <v>0</v>
      </c>
      <c r="AQ209" s="174">
        <f>N209*N47*PRODUCT($CJ209:CT209)</f>
        <v>0</v>
      </c>
      <c r="AR209" s="174">
        <f>O209*O47*PRODUCT($CJ209:CU209)</f>
        <v>0</v>
      </c>
      <c r="AS209" s="174">
        <f>P209*P47*PRODUCT($CJ209:CV209)</f>
        <v>0</v>
      </c>
      <c r="AT209" s="174">
        <f>Q209*Q47*PRODUCT($CJ209:CW209)</f>
        <v>0</v>
      </c>
      <c r="AU209" s="174">
        <f>R209*R47*PRODUCT($CJ209:CX209)</f>
        <v>0</v>
      </c>
      <c r="AV209" s="174">
        <f>S209*S47*PRODUCT($CJ209:CY209)</f>
        <v>0</v>
      </c>
      <c r="AW209" s="174">
        <f>T209*T47*PRODUCT($CJ209:CZ209)</f>
        <v>0</v>
      </c>
      <c r="AX209" s="174">
        <f>U209*U47*PRODUCT($CJ209:DA209)</f>
        <v>0</v>
      </c>
      <c r="AY209" s="174">
        <f>V209*V47*PRODUCT($CJ209:DB209)</f>
        <v>0</v>
      </c>
      <c r="AZ209" s="174">
        <f>W209*W47*PRODUCT($CJ209:DC209)</f>
        <v>0</v>
      </c>
      <c r="BA209" s="174">
        <f>X209*X47*PRODUCT($CJ209:DD209)</f>
        <v>0</v>
      </c>
      <c r="BB209" s="174">
        <f>Y209*Y47*PRODUCT($CJ209:DE209)</f>
        <v>0</v>
      </c>
      <c r="BC209" s="174">
        <f>Z209*Z47*PRODUCT($CJ209:DF209)</f>
        <v>0</v>
      </c>
      <c r="BD209" s="174">
        <f>AA209*AA47*PRODUCT($CJ209:DG209)</f>
        <v>0</v>
      </c>
      <c r="BE209" s="174">
        <f>AB209*AB47*PRODUCT($CJ209:DH209)</f>
        <v>0</v>
      </c>
      <c r="BF209" s="93"/>
      <c r="BG209" s="93"/>
      <c r="BH209" s="93"/>
      <c r="BI209" s="181">
        <f>SUM($AF209:AG209)-SUM($AF241:AG241)-SUM($C241:D241)-SUM($BH241:BI241)</f>
        <v>0</v>
      </c>
      <c r="BJ209" s="181">
        <f>SUM($AF209:AH209)-SUM($AF241:AH241)-SUM($C241:E241)-SUM($BH241:BJ241)</f>
        <v>0</v>
      </c>
      <c r="BK209" s="181">
        <f>SUM($AF209:AI209)-SUM($AF241:AI241)-SUM($C241:F241)-SUM($BH241:BK241)</f>
        <v>0</v>
      </c>
      <c r="BL209" s="181">
        <f>SUM($AF209:AJ209)-SUM($AF241:AJ241)-SUM($C241:G241)-SUM($BH241:BL241)</f>
        <v>0</v>
      </c>
      <c r="BM209" s="181">
        <f>SUM($AF209:AK209)-SUM($AF241:AK241)-SUM($C241:H241)-SUM($BH241:BM241)</f>
        <v>0</v>
      </c>
      <c r="BN209" s="181">
        <f>SUM($AF209:AL209)-SUM($AF241:AL241)-SUM($C241:I241)-SUM($BH241:BN241)</f>
        <v>0</v>
      </c>
      <c r="BO209" s="181">
        <f>SUM($AF209:AM209)-SUM($AF241:AM241)-SUM($C241:J241)-SUM($BH241:BO241)</f>
        <v>0</v>
      </c>
      <c r="BP209" s="181">
        <f>SUM($AF209:AN209)-SUM($AF241:AN241)-SUM($C241:K241)-SUM($BH241:BP241)</f>
        <v>0</v>
      </c>
      <c r="BQ209" s="181">
        <f>SUM($AF209:AO209)-SUM($AF241:AO241)-SUM($C241:L241)-SUM($BH241:BQ241)</f>
        <v>0</v>
      </c>
      <c r="BR209" s="181">
        <f>SUM($AF209:AP209)-SUM($AF241:AP241)-SUM($C241:M241)-SUM($BH241:BR241)</f>
        <v>0</v>
      </c>
      <c r="BS209" s="181">
        <f>SUM($AF209:AQ209)-SUM($AF241:AQ241)-SUM($C241:N241)-SUM($BH241:BS241)</f>
        <v>0</v>
      </c>
      <c r="BT209" s="181">
        <f>SUM($AF209:AR209)-SUM($AF241:AR241)-SUM($C241:O241)-SUM($BH241:BT241)</f>
        <v>0</v>
      </c>
      <c r="BU209" s="181">
        <f>SUM($AF209:AS209)-SUM($AF241:AS241)-SUM($C241:P241)-SUM($BH241:BU241)</f>
        <v>0</v>
      </c>
      <c r="BV209" s="181">
        <f>SUM($AF209:AT209)-SUM($AF241:AT241)-SUM($C241:Q241)-SUM($BH241:BV241)</f>
        <v>0</v>
      </c>
      <c r="BW209" s="181">
        <f>SUM($AF209:AU209)-SUM($AF241:AU241)-SUM($C241:R241)-SUM($BH241:BW241)</f>
        <v>0</v>
      </c>
      <c r="BX209" s="181">
        <f>SUM($AF209:AV209)-SUM($AF241:AV241)-SUM($C241:S241)-SUM($BH241:BX241)</f>
        <v>0</v>
      </c>
      <c r="BY209" s="181">
        <f>SUM($AF209:AW209)-SUM($AF241:AW241)-SUM($C241:T241)-SUM($BH241:BY241)</f>
        <v>0</v>
      </c>
      <c r="BZ209" s="181">
        <f>SUM($AF209:AX209)-SUM($AF241:AX241)-SUM($C241:U241)-SUM($BH241:BZ241)</f>
        <v>0</v>
      </c>
      <c r="CA209" s="181">
        <f>SUM($AF209:AY209)-SUM($AF241:AY241)-SUM($C241:V241)-SUM($BH241:CA241)</f>
        <v>0</v>
      </c>
      <c r="CB209" s="181">
        <f>SUM($AF209:AZ209)-SUM($AF241:AZ241)-SUM($C241:W241)-SUM($BH241:CB241)</f>
        <v>0</v>
      </c>
      <c r="CC209" s="181">
        <f>SUM($AF209:BA209)-SUM($AF241:BA241)-SUM($C241:X241)-SUM($BH241:CC241)</f>
        <v>0</v>
      </c>
      <c r="CD209" s="181">
        <f>SUM($AF209:BB209)-SUM($AF241:BB241)-SUM($C241:Y241)-SUM($BH241:CD241)</f>
        <v>0</v>
      </c>
      <c r="CE209" s="181">
        <f>SUM($AF209:BC209)-SUM($AF241:BC241)-SUM($C241:Z241)-SUM($BH241:CE241)</f>
        <v>0</v>
      </c>
      <c r="CF209" s="181">
        <f>SUM($AF209:BD209)-SUM($AF241:BD241)-SUM($C241:AA241)-SUM($BH241:CF241)</f>
        <v>0</v>
      </c>
      <c r="CG209" s="181">
        <f>SUM($AF209:BE209)-SUM($AF241:BE241)-SUM($C241:AB241)-SUM($BH241:CG241)</f>
        <v>0</v>
      </c>
      <c r="CH209" s="52"/>
      <c r="CI209" s="52"/>
      <c r="CJ209" s="67"/>
      <c r="CK209" s="67"/>
      <c r="CL209" s="67"/>
      <c r="CM209" s="67"/>
      <c r="CN209" s="67">
        <v>1</v>
      </c>
      <c r="CO209" s="67">
        <f t="shared" si="19"/>
        <v>0.99729709954689827</v>
      </c>
      <c r="CP209" s="67">
        <f t="shared" si="19"/>
        <v>0.9975768879165543</v>
      </c>
      <c r="CQ209" s="67">
        <f t="shared" si="19"/>
        <v>0.99749389013171108</v>
      </c>
      <c r="CR209" s="67">
        <f t="shared" si="19"/>
        <v>0.99737881811150775</v>
      </c>
      <c r="CS209" s="67">
        <f t="shared" si="19"/>
        <v>0.99503196313691822</v>
      </c>
      <c r="CT209" s="67">
        <f t="shared" si="19"/>
        <v>0.99481303450886682</v>
      </c>
      <c r="CU209" s="67">
        <f t="shared" si="19"/>
        <v>0.99458944969207475</v>
      </c>
      <c r="CV209" s="67">
        <f t="shared" si="19"/>
        <v>0.99436156680573917</v>
      </c>
      <c r="CW209" s="67">
        <f t="shared" si="19"/>
        <v>0.99412978434990884</v>
      </c>
      <c r="CX209" s="67">
        <f t="shared" si="19"/>
        <v>0.99029181469829231</v>
      </c>
      <c r="CY209" s="67">
        <f t="shared" si="19"/>
        <v>0.98991300134534221</v>
      </c>
      <c r="CZ209" s="67">
        <f t="shared" si="19"/>
        <v>0.98953023591282696</v>
      </c>
      <c r="DA209" s="67">
        <f t="shared" si="20"/>
        <v>0.98914436400642147</v>
      </c>
      <c r="DB209" s="67">
        <f t="shared" si="20"/>
        <v>0.98886609825029814</v>
      </c>
      <c r="DC209" s="67">
        <f t="shared" si="20"/>
        <v>0.98394543299337678</v>
      </c>
      <c r="DD209" s="67">
        <f t="shared" si="20"/>
        <v>0.983710474640626</v>
      </c>
      <c r="DE209" s="67">
        <f t="shared" si="20"/>
        <v>0.98347856342376194</v>
      </c>
      <c r="DF209" s="67">
        <f t="shared" si="20"/>
        <v>0.98324982247201687</v>
      </c>
      <c r="DG209" s="67">
        <f t="shared" si="20"/>
        <v>0.98302434038160913</v>
      </c>
      <c r="DH209" s="67">
        <f t="shared" si="20"/>
        <v>0.98073268028778282</v>
      </c>
      <c r="DI209" s="67">
        <f t="shared" si="20"/>
        <v>0.98049586288196511</v>
      </c>
      <c r="DJ209" s="53"/>
      <c r="DM209" s="188" t="str">
        <f t="shared" si="23"/>
        <v/>
      </c>
      <c r="DN209" s="188" t="str">
        <f t="shared" si="21"/>
        <v/>
      </c>
      <c r="DO209" s="188" t="str">
        <f t="shared" si="21"/>
        <v/>
      </c>
      <c r="DP209" s="188" t="str">
        <f t="shared" si="21"/>
        <v/>
      </c>
      <c r="DQ209" s="188" t="str">
        <f t="shared" si="21"/>
        <v/>
      </c>
      <c r="DR209" s="188" t="str">
        <f t="shared" si="21"/>
        <v/>
      </c>
      <c r="DS209" s="188" t="str">
        <f t="shared" si="21"/>
        <v/>
      </c>
      <c r="DT209" s="188" t="str">
        <f t="shared" si="21"/>
        <v/>
      </c>
      <c r="DU209" s="188" t="str">
        <f t="shared" si="21"/>
        <v/>
      </c>
      <c r="DV209" s="188" t="str">
        <f t="shared" si="21"/>
        <v/>
      </c>
      <c r="DW209" s="188" t="str">
        <f t="shared" si="21"/>
        <v/>
      </c>
      <c r="DX209" s="188" t="str">
        <f t="shared" si="21"/>
        <v/>
      </c>
      <c r="DY209" s="188" t="str">
        <f t="shared" si="21"/>
        <v/>
      </c>
      <c r="DZ209" s="188" t="str">
        <f t="shared" si="21"/>
        <v/>
      </c>
      <c r="EA209" s="188" t="str">
        <f t="shared" si="21"/>
        <v/>
      </c>
      <c r="EB209" s="188" t="str">
        <f t="shared" si="21"/>
        <v/>
      </c>
      <c r="EC209" s="188" t="str">
        <f t="shared" si="21"/>
        <v/>
      </c>
      <c r="ED209" s="188" t="str">
        <f t="shared" si="22"/>
        <v/>
      </c>
      <c r="EE209" s="188" t="str">
        <f t="shared" si="22"/>
        <v/>
      </c>
      <c r="EF209" s="188" t="str">
        <f t="shared" si="22"/>
        <v/>
      </c>
      <c r="EG209" s="188" t="str">
        <f t="shared" si="22"/>
        <v/>
      </c>
      <c r="EH209" s="188" t="str">
        <f t="shared" si="22"/>
        <v/>
      </c>
      <c r="EI209" s="188" t="str">
        <f t="shared" si="22"/>
        <v/>
      </c>
      <c r="EJ209" s="188" t="str">
        <f t="shared" si="22"/>
        <v/>
      </c>
      <c r="EK209" s="188" t="str">
        <f t="shared" si="22"/>
        <v/>
      </c>
    </row>
    <row r="210" spans="2:141" x14ac:dyDescent="0.3">
      <c r="B210" s="1">
        <v>6</v>
      </c>
      <c r="C210" s="155"/>
      <c r="D210" s="155"/>
      <c r="E210" s="155"/>
      <c r="F210" s="155"/>
      <c r="G210" s="155"/>
      <c r="H210" s="155"/>
      <c r="I210" s="155">
        <f>VLOOKUP(H82,DiaInc,$A$4,FALSE)*Diabetes_model!AJ174</f>
        <v>2.7029004531017699E-3</v>
      </c>
      <c r="J210" s="155">
        <f>VLOOKUP(I82,DiaInc,$A$4,FALSE)*Diabetes_model!AK174</f>
        <v>2.4231120834457063E-3</v>
      </c>
      <c r="K210" s="155">
        <f>VLOOKUP(J82,DiaInc,$A$4,FALSE)*Diabetes_model!AL174</f>
        <v>2.5061098682888925E-3</v>
      </c>
      <c r="L210" s="155">
        <f>VLOOKUP(K82,DiaInc,$A$4,FALSE)*Diabetes_model!AM174</f>
        <v>2.621181888492201E-3</v>
      </c>
      <c r="M210" s="155">
        <f>VLOOKUP(L82,DiaInc,$A$4,FALSE)*Diabetes_model!AN174</f>
        <v>4.9680368630817531E-3</v>
      </c>
      <c r="N210" s="155">
        <f>VLOOKUP(M82,DiaInc,$A$4,FALSE)*Diabetes_model!AO174</f>
        <v>5.1869654911331923E-3</v>
      </c>
      <c r="O210" s="155">
        <f>VLOOKUP(N82,DiaInc,$A$4,FALSE)*Diabetes_model!AP174</f>
        <v>5.4105503079253034E-3</v>
      </c>
      <c r="P210" s="155">
        <f>VLOOKUP(O82,DiaInc,$A$4,FALSE)*Diabetes_model!AQ174</f>
        <v>5.6384331942608045E-3</v>
      </c>
      <c r="Q210" s="155">
        <f>VLOOKUP(P82,DiaInc,$A$4,FALSE)*Diabetes_model!AR174</f>
        <v>5.8702156500911699E-3</v>
      </c>
      <c r="R210" s="155">
        <f>VLOOKUP(Q82,DiaInc,$A$4,FALSE)*Diabetes_model!AS174</f>
        <v>9.7081853017077016E-3</v>
      </c>
      <c r="S210" s="155">
        <f>VLOOKUP(R82,DiaInc,$A$4,FALSE)*Diabetes_model!AT174</f>
        <v>1.0086998654657819E-2</v>
      </c>
      <c r="T210" s="155">
        <f>VLOOKUP(S82,DiaInc,$A$4,FALSE)*Diabetes_model!AU174</f>
        <v>1.0469764087173046E-2</v>
      </c>
      <c r="U210" s="155">
        <f>VLOOKUP(T82,DiaInc,$A$4,FALSE)*Diabetes_model!AV174</f>
        <v>1.0855635993578496E-2</v>
      </c>
      <c r="V210" s="155">
        <f>VLOOKUP(U82,DiaInc,$A$4,FALSE)*Diabetes_model!AW174</f>
        <v>1.1133901749701873E-2</v>
      </c>
      <c r="W210" s="155">
        <f>VLOOKUP(V82,DiaInc,$A$4,FALSE)*Diabetes_model!AX174</f>
        <v>1.6054567006623263E-2</v>
      </c>
      <c r="X210" s="155">
        <f>VLOOKUP(W82,DiaInc,$A$4,FALSE)*Diabetes_model!AY174</f>
        <v>1.6289525359374026E-2</v>
      </c>
      <c r="Y210" s="155">
        <f>VLOOKUP(X82,DiaInc,$A$4,FALSE)*Diabetes_model!AZ174</f>
        <v>1.6521436576238033E-2</v>
      </c>
      <c r="Z210" s="155">
        <f>VLOOKUP(Y82,DiaInc,$A$4,FALSE)*Diabetes_model!BA174</f>
        <v>1.67501775279831E-2</v>
      </c>
      <c r="AA210" s="155">
        <f>VLOOKUP(Z82,DiaInc,$A$4,FALSE)*Diabetes_model!BB174</f>
        <v>1.6975659618390877E-2</v>
      </c>
      <c r="AB210" s="155">
        <f>VLOOKUP(AA82,DiaInc,$A$4,FALSE)*Diabetes_model!BC174</f>
        <v>1.9267319712217131E-2</v>
      </c>
      <c r="AC210" s="155"/>
      <c r="AD210" s="155"/>
      <c r="AE210" s="155"/>
      <c r="AF210" s="155"/>
      <c r="AG210" s="174">
        <f>D210*D48*PRODUCT($CJ210:CJ210)</f>
        <v>0</v>
      </c>
      <c r="AH210" s="174">
        <f>E210*E48*PRODUCT($CJ210:CK210)</f>
        <v>0</v>
      </c>
      <c r="AI210" s="174">
        <f>F210*F48*PRODUCT($CJ210:CL210)</f>
        <v>0</v>
      </c>
      <c r="AJ210" s="174">
        <f>G210*G48*PRODUCT($CJ210:CM210)</f>
        <v>0</v>
      </c>
      <c r="AK210" s="174">
        <f>H210*H48*PRODUCT($CJ210:CN210)</f>
        <v>0</v>
      </c>
      <c r="AL210" s="174">
        <f>I210*I48*PRODUCT($CJ210:CO210)</f>
        <v>0</v>
      </c>
      <c r="AM210" s="174">
        <f>J210*J48*PRODUCT($CJ210:CP210)</f>
        <v>0</v>
      </c>
      <c r="AN210" s="174">
        <f>K210*K48*PRODUCT($CJ210:CQ210)</f>
        <v>0</v>
      </c>
      <c r="AO210" s="174">
        <f>L210*L48*PRODUCT($CJ210:CR210)</f>
        <v>0</v>
      </c>
      <c r="AP210" s="174">
        <f>M210*M48*PRODUCT($CJ210:CS210)</f>
        <v>0</v>
      </c>
      <c r="AQ210" s="174">
        <f>N210*N48*PRODUCT($CJ210:CT210)</f>
        <v>0</v>
      </c>
      <c r="AR210" s="174">
        <f>O210*O48*PRODUCT($CJ210:CU210)</f>
        <v>0</v>
      </c>
      <c r="AS210" s="174">
        <f>P210*P48*PRODUCT($CJ210:CV210)</f>
        <v>0</v>
      </c>
      <c r="AT210" s="174">
        <f>Q210*Q48*PRODUCT($CJ210:CW210)</f>
        <v>0</v>
      </c>
      <c r="AU210" s="174">
        <f>R210*R48*PRODUCT($CJ210:CX210)</f>
        <v>0</v>
      </c>
      <c r="AV210" s="174">
        <f>S210*S48*PRODUCT($CJ210:CY210)</f>
        <v>0</v>
      </c>
      <c r="AW210" s="174">
        <f>T210*T48*PRODUCT($CJ210:CZ210)</f>
        <v>0</v>
      </c>
      <c r="AX210" s="174">
        <f>U210*U48*PRODUCT($CJ210:DA210)</f>
        <v>0</v>
      </c>
      <c r="AY210" s="174">
        <f>V210*V48*PRODUCT($CJ210:DB210)</f>
        <v>0</v>
      </c>
      <c r="AZ210" s="174">
        <f>W210*W48*PRODUCT($CJ210:DC210)</f>
        <v>0</v>
      </c>
      <c r="BA210" s="174">
        <f>X210*X48*PRODUCT($CJ210:DD210)</f>
        <v>0</v>
      </c>
      <c r="BB210" s="174">
        <f>Y210*Y48*PRODUCT($CJ210:DE210)</f>
        <v>0</v>
      </c>
      <c r="BC210" s="174">
        <f>Z210*Z48*PRODUCT($CJ210:DF210)</f>
        <v>0</v>
      </c>
      <c r="BD210" s="174">
        <f>AA210*AA48*PRODUCT($CJ210:DG210)</f>
        <v>0</v>
      </c>
      <c r="BE210" s="174">
        <f>AB210*AB48*PRODUCT($CJ210:DH210)</f>
        <v>0</v>
      </c>
      <c r="BF210" s="93"/>
      <c r="BG210" s="93"/>
      <c r="BH210" s="93"/>
      <c r="BI210" s="181">
        <f>SUM($AF210:AG210)-SUM($AF242:AG242)-SUM($C242:D242)-SUM($BH242:BI242)</f>
        <v>0</v>
      </c>
      <c r="BJ210" s="181">
        <f>SUM($AF210:AH210)-SUM($AF242:AH242)-SUM($C242:E242)-SUM($BH242:BJ242)</f>
        <v>0</v>
      </c>
      <c r="BK210" s="181">
        <f>SUM($AF210:AI210)-SUM($AF242:AI242)-SUM($C242:F242)-SUM($BH242:BK242)</f>
        <v>0</v>
      </c>
      <c r="BL210" s="181">
        <f>SUM($AF210:AJ210)-SUM($AF242:AJ242)-SUM($C242:G242)-SUM($BH242:BL242)</f>
        <v>0</v>
      </c>
      <c r="BM210" s="181">
        <f>SUM($AF210:AK210)-SUM($AF242:AK242)-SUM($C242:H242)-SUM($BH242:BM242)</f>
        <v>0</v>
      </c>
      <c r="BN210" s="181">
        <f>SUM($AF210:AL210)-SUM($AF242:AL242)-SUM($C242:I242)-SUM($BH242:BN242)</f>
        <v>0</v>
      </c>
      <c r="BO210" s="181">
        <f>SUM($AF210:AM210)-SUM($AF242:AM242)-SUM($C242:J242)-SUM($BH242:BO242)</f>
        <v>0</v>
      </c>
      <c r="BP210" s="181">
        <f>SUM($AF210:AN210)-SUM($AF242:AN242)-SUM($C242:K242)-SUM($BH242:BP242)</f>
        <v>0</v>
      </c>
      <c r="BQ210" s="181">
        <f>SUM($AF210:AO210)-SUM($AF242:AO242)-SUM($C242:L242)-SUM($BH242:BQ242)</f>
        <v>0</v>
      </c>
      <c r="BR210" s="181">
        <f>SUM($AF210:AP210)-SUM($AF242:AP242)-SUM($C242:M242)-SUM($BH242:BR242)</f>
        <v>0</v>
      </c>
      <c r="BS210" s="181">
        <f>SUM($AF210:AQ210)-SUM($AF242:AQ242)-SUM($C242:N242)-SUM($BH242:BS242)</f>
        <v>0</v>
      </c>
      <c r="BT210" s="181">
        <f>SUM($AF210:AR210)-SUM($AF242:AR242)-SUM($C242:O242)-SUM($BH242:BT242)</f>
        <v>0</v>
      </c>
      <c r="BU210" s="181">
        <f>SUM($AF210:AS210)-SUM($AF242:AS242)-SUM($C242:P242)-SUM($BH242:BU242)</f>
        <v>0</v>
      </c>
      <c r="BV210" s="181">
        <f>SUM($AF210:AT210)-SUM($AF242:AT242)-SUM($C242:Q242)-SUM($BH242:BV242)</f>
        <v>0</v>
      </c>
      <c r="BW210" s="181">
        <f>SUM($AF210:AU210)-SUM($AF242:AU242)-SUM($C242:R242)-SUM($BH242:BW242)</f>
        <v>0</v>
      </c>
      <c r="BX210" s="181">
        <f>SUM($AF210:AV210)-SUM($AF242:AV242)-SUM($C242:S242)-SUM($BH242:BX242)</f>
        <v>0</v>
      </c>
      <c r="BY210" s="181">
        <f>SUM($AF210:AW210)-SUM($AF242:AW242)-SUM($C242:T242)-SUM($BH242:BY242)</f>
        <v>0</v>
      </c>
      <c r="BZ210" s="181">
        <f>SUM($AF210:AX210)-SUM($AF242:AX242)-SUM($C242:U242)-SUM($BH242:BZ242)</f>
        <v>0</v>
      </c>
      <c r="CA210" s="181">
        <f>SUM($AF210:AY210)-SUM($AF242:AY242)-SUM($C242:V242)-SUM($BH242:CA242)</f>
        <v>0</v>
      </c>
      <c r="CB210" s="181">
        <f>SUM($AF210:AZ210)-SUM($AF242:AZ242)-SUM($C242:W242)-SUM($BH242:CB242)</f>
        <v>0</v>
      </c>
      <c r="CC210" s="181">
        <f>SUM($AF210:BA210)-SUM($AF242:BA242)-SUM($C242:X242)-SUM($BH242:CC242)</f>
        <v>0</v>
      </c>
      <c r="CD210" s="181">
        <f>SUM($AF210:BB210)-SUM($AF242:BB242)-SUM($C242:Y242)-SUM($BH242:CD242)</f>
        <v>0</v>
      </c>
      <c r="CE210" s="181">
        <f>SUM($AF210:BC210)-SUM($AF242:BC242)-SUM($C242:Z242)-SUM($BH242:CE242)</f>
        <v>0</v>
      </c>
      <c r="CF210" s="181">
        <f>SUM($AF210:BD210)-SUM($AF242:BD242)-SUM($C242:AA242)-SUM($BH242:CF242)</f>
        <v>0</v>
      </c>
      <c r="CG210" s="181">
        <f>SUM($AF210:BE210)-SUM($AF242:BE242)-SUM($C242:AB242)-SUM($BH242:CG242)</f>
        <v>0</v>
      </c>
      <c r="CH210" s="52"/>
      <c r="CI210" s="52"/>
      <c r="CJ210" s="67"/>
      <c r="CK210" s="67"/>
      <c r="CL210" s="67"/>
      <c r="CM210" s="67"/>
      <c r="CN210" s="67"/>
      <c r="CO210" s="67">
        <v>1</v>
      </c>
      <c r="CP210" s="67">
        <f t="shared" si="19"/>
        <v>0.99729709954689827</v>
      </c>
      <c r="CQ210" s="67">
        <f t="shared" si="19"/>
        <v>0.9975768879165543</v>
      </c>
      <c r="CR210" s="67">
        <f t="shared" si="19"/>
        <v>0.99749389013171108</v>
      </c>
      <c r="CS210" s="67">
        <f t="shared" si="19"/>
        <v>0.99737881811150775</v>
      </c>
      <c r="CT210" s="67">
        <f t="shared" si="19"/>
        <v>0.99503196313691822</v>
      </c>
      <c r="CU210" s="67">
        <f t="shared" si="19"/>
        <v>0.99481303450886682</v>
      </c>
      <c r="CV210" s="67">
        <f t="shared" si="19"/>
        <v>0.99458944969207475</v>
      </c>
      <c r="CW210" s="67">
        <f t="shared" si="19"/>
        <v>0.99436156680573917</v>
      </c>
      <c r="CX210" s="67">
        <f t="shared" si="19"/>
        <v>0.99412978434990884</v>
      </c>
      <c r="CY210" s="67">
        <f t="shared" si="19"/>
        <v>0.99029181469829231</v>
      </c>
      <c r="CZ210" s="67">
        <f t="shared" si="19"/>
        <v>0.98991300134534221</v>
      </c>
      <c r="DA210" s="67">
        <f t="shared" si="20"/>
        <v>0.98953023591282696</v>
      </c>
      <c r="DB210" s="67">
        <f t="shared" si="20"/>
        <v>0.98914436400642147</v>
      </c>
      <c r="DC210" s="67">
        <f t="shared" si="20"/>
        <v>0.98886609825029814</v>
      </c>
      <c r="DD210" s="67">
        <f t="shared" si="20"/>
        <v>0.98394543299337678</v>
      </c>
      <c r="DE210" s="67">
        <f t="shared" si="20"/>
        <v>0.983710474640626</v>
      </c>
      <c r="DF210" s="67">
        <f t="shared" si="20"/>
        <v>0.98347856342376194</v>
      </c>
      <c r="DG210" s="67">
        <f t="shared" si="20"/>
        <v>0.98324982247201687</v>
      </c>
      <c r="DH210" s="67">
        <f t="shared" si="20"/>
        <v>0.98302434038160913</v>
      </c>
      <c r="DI210" s="67">
        <f t="shared" si="20"/>
        <v>0.98073268028778282</v>
      </c>
      <c r="DJ210" s="53"/>
      <c r="DK210" s="53"/>
      <c r="DM210" s="188" t="str">
        <f t="shared" si="23"/>
        <v/>
      </c>
      <c r="DN210" s="188" t="str">
        <f t="shared" si="21"/>
        <v/>
      </c>
      <c r="DO210" s="188" t="str">
        <f t="shared" si="21"/>
        <v/>
      </c>
      <c r="DP210" s="188" t="str">
        <f t="shared" si="21"/>
        <v/>
      </c>
      <c r="DQ210" s="188" t="str">
        <f t="shared" si="21"/>
        <v/>
      </c>
      <c r="DR210" s="188" t="str">
        <f t="shared" si="21"/>
        <v/>
      </c>
      <c r="DS210" s="188" t="str">
        <f t="shared" si="21"/>
        <v/>
      </c>
      <c r="DT210" s="188" t="str">
        <f t="shared" si="21"/>
        <v/>
      </c>
      <c r="DU210" s="188" t="str">
        <f t="shared" si="21"/>
        <v/>
      </c>
      <c r="DV210" s="188" t="str">
        <f t="shared" si="21"/>
        <v/>
      </c>
      <c r="DW210" s="188" t="str">
        <f t="shared" si="21"/>
        <v/>
      </c>
      <c r="DX210" s="188" t="str">
        <f t="shared" si="21"/>
        <v/>
      </c>
      <c r="DY210" s="188" t="str">
        <f t="shared" si="21"/>
        <v/>
      </c>
      <c r="DZ210" s="188" t="str">
        <f t="shared" si="21"/>
        <v/>
      </c>
      <c r="EA210" s="188" t="str">
        <f t="shared" si="21"/>
        <v/>
      </c>
      <c r="EB210" s="188" t="str">
        <f t="shared" si="21"/>
        <v/>
      </c>
      <c r="EC210" s="188" t="str">
        <f t="shared" si="21"/>
        <v/>
      </c>
      <c r="ED210" s="188" t="str">
        <f t="shared" si="22"/>
        <v/>
      </c>
      <c r="EE210" s="188" t="str">
        <f t="shared" si="22"/>
        <v/>
      </c>
      <c r="EF210" s="188" t="str">
        <f t="shared" si="22"/>
        <v/>
      </c>
      <c r="EG210" s="188" t="str">
        <f t="shared" si="22"/>
        <v/>
      </c>
      <c r="EH210" s="188" t="str">
        <f t="shared" si="22"/>
        <v/>
      </c>
      <c r="EI210" s="188" t="str">
        <f t="shared" si="22"/>
        <v/>
      </c>
      <c r="EJ210" s="188" t="str">
        <f t="shared" si="22"/>
        <v/>
      </c>
      <c r="EK210" s="188" t="str">
        <f t="shared" si="22"/>
        <v/>
      </c>
    </row>
    <row r="211" spans="2:141" x14ac:dyDescent="0.3">
      <c r="B211" s="1">
        <v>7</v>
      </c>
      <c r="C211" s="155"/>
      <c r="D211" s="155"/>
      <c r="E211" s="155"/>
      <c r="F211" s="155"/>
      <c r="G211" s="155"/>
      <c r="H211" s="155"/>
      <c r="I211" s="155"/>
      <c r="J211" s="155">
        <f>VLOOKUP(I83,DiaInc,$A$4,FALSE)*Diabetes_model!AK175</f>
        <v>2.7029004531017699E-3</v>
      </c>
      <c r="K211" s="155">
        <f>VLOOKUP(J83,DiaInc,$A$4,FALSE)*Diabetes_model!AL175</f>
        <v>2.4231120834457063E-3</v>
      </c>
      <c r="L211" s="155">
        <f>VLOOKUP(K83,DiaInc,$A$4,FALSE)*Diabetes_model!AM175</f>
        <v>2.5061098682888925E-3</v>
      </c>
      <c r="M211" s="155">
        <f>VLOOKUP(L83,DiaInc,$A$4,FALSE)*Diabetes_model!AN175</f>
        <v>2.621181888492201E-3</v>
      </c>
      <c r="N211" s="155">
        <f>VLOOKUP(M83,DiaInc,$A$4,FALSE)*Diabetes_model!AO175</f>
        <v>4.9680368630817531E-3</v>
      </c>
      <c r="O211" s="155">
        <f>VLOOKUP(N83,DiaInc,$A$4,FALSE)*Diabetes_model!AP175</f>
        <v>5.1869654911331923E-3</v>
      </c>
      <c r="P211" s="155">
        <f>VLOOKUP(O83,DiaInc,$A$4,FALSE)*Diabetes_model!AQ175</f>
        <v>5.4105503079253034E-3</v>
      </c>
      <c r="Q211" s="155">
        <f>VLOOKUP(P83,DiaInc,$A$4,FALSE)*Diabetes_model!AR175</f>
        <v>5.6384331942608045E-3</v>
      </c>
      <c r="R211" s="155">
        <f>VLOOKUP(Q83,DiaInc,$A$4,FALSE)*Diabetes_model!AS175</f>
        <v>5.8702156500911699E-3</v>
      </c>
      <c r="S211" s="155">
        <f>VLOOKUP(R83,DiaInc,$A$4,FALSE)*Diabetes_model!AT175</f>
        <v>9.7081853017077016E-3</v>
      </c>
      <c r="T211" s="155">
        <f>VLOOKUP(S83,DiaInc,$A$4,FALSE)*Diabetes_model!AU175</f>
        <v>1.0086998654657819E-2</v>
      </c>
      <c r="U211" s="155">
        <f>VLOOKUP(T83,DiaInc,$A$4,FALSE)*Diabetes_model!AV175</f>
        <v>1.0469764087173046E-2</v>
      </c>
      <c r="V211" s="155">
        <f>VLOOKUP(U83,DiaInc,$A$4,FALSE)*Diabetes_model!AW175</f>
        <v>1.0855635993578496E-2</v>
      </c>
      <c r="W211" s="155">
        <f>VLOOKUP(V83,DiaInc,$A$4,FALSE)*Diabetes_model!AX175</f>
        <v>1.1133901749701873E-2</v>
      </c>
      <c r="X211" s="155">
        <f>VLOOKUP(W83,DiaInc,$A$4,FALSE)*Diabetes_model!AY175</f>
        <v>1.6054567006623263E-2</v>
      </c>
      <c r="Y211" s="155">
        <f>VLOOKUP(X83,DiaInc,$A$4,FALSE)*Diabetes_model!AZ175</f>
        <v>1.6289525359374026E-2</v>
      </c>
      <c r="Z211" s="155">
        <f>VLOOKUP(Y83,DiaInc,$A$4,FALSE)*Diabetes_model!BA175</f>
        <v>1.6521436576238033E-2</v>
      </c>
      <c r="AA211" s="155">
        <f>VLOOKUP(Z83,DiaInc,$A$4,FALSE)*Diabetes_model!BB175</f>
        <v>1.67501775279831E-2</v>
      </c>
      <c r="AB211" s="155">
        <f>VLOOKUP(AA83,DiaInc,$A$4,FALSE)*Diabetes_model!BC175</f>
        <v>1.6975659618390877E-2</v>
      </c>
      <c r="AC211" s="155"/>
      <c r="AD211" s="155"/>
      <c r="AE211" s="155"/>
      <c r="AF211" s="155"/>
      <c r="AG211" s="174">
        <f>D211*D49*PRODUCT($CJ211:CJ211)</f>
        <v>0</v>
      </c>
      <c r="AH211" s="174">
        <f>E211*E49*PRODUCT($CJ211:CK211)</f>
        <v>0</v>
      </c>
      <c r="AI211" s="174">
        <f>F211*F49*PRODUCT($CJ211:CL211)</f>
        <v>0</v>
      </c>
      <c r="AJ211" s="174">
        <f>G211*G49*PRODUCT($CJ211:CM211)</f>
        <v>0</v>
      </c>
      <c r="AK211" s="174">
        <f>H211*H49*PRODUCT($CJ211:CN211)</f>
        <v>0</v>
      </c>
      <c r="AL211" s="174">
        <f>I211*I49*PRODUCT($CJ211:CO211)</f>
        <v>0</v>
      </c>
      <c r="AM211" s="174">
        <f>J211*J49*PRODUCT($CJ211:CP211)</f>
        <v>0</v>
      </c>
      <c r="AN211" s="174">
        <f>K211*K49*PRODUCT($CJ211:CQ211)</f>
        <v>0</v>
      </c>
      <c r="AO211" s="174">
        <f>L211*L49*PRODUCT($CJ211:CR211)</f>
        <v>0</v>
      </c>
      <c r="AP211" s="174">
        <f>M211*M49*PRODUCT($CJ211:CS211)</f>
        <v>0</v>
      </c>
      <c r="AQ211" s="174">
        <f>N211*N49*PRODUCT($CJ211:CT211)</f>
        <v>0</v>
      </c>
      <c r="AR211" s="174">
        <f>O211*O49*PRODUCT($CJ211:CU211)</f>
        <v>0</v>
      </c>
      <c r="AS211" s="174">
        <f>P211*P49*PRODUCT($CJ211:CV211)</f>
        <v>0</v>
      </c>
      <c r="AT211" s="174">
        <f>Q211*Q49*PRODUCT($CJ211:CW211)</f>
        <v>0</v>
      </c>
      <c r="AU211" s="174">
        <f>R211*R49*PRODUCT($CJ211:CX211)</f>
        <v>0</v>
      </c>
      <c r="AV211" s="174">
        <f>S211*S49*PRODUCT($CJ211:CY211)</f>
        <v>0</v>
      </c>
      <c r="AW211" s="174">
        <f>T211*T49*PRODUCT($CJ211:CZ211)</f>
        <v>0</v>
      </c>
      <c r="AX211" s="174">
        <f>U211*U49*PRODUCT($CJ211:DA211)</f>
        <v>0</v>
      </c>
      <c r="AY211" s="174">
        <f>V211*V49*PRODUCT($CJ211:DB211)</f>
        <v>0</v>
      </c>
      <c r="AZ211" s="174">
        <f>W211*W49*PRODUCT($CJ211:DC211)</f>
        <v>0</v>
      </c>
      <c r="BA211" s="174">
        <f>X211*X49*PRODUCT($CJ211:DD211)</f>
        <v>0</v>
      </c>
      <c r="BB211" s="174">
        <f>Y211*Y49*PRODUCT($CJ211:DE211)</f>
        <v>0</v>
      </c>
      <c r="BC211" s="174">
        <f>Z211*Z49*PRODUCT($CJ211:DF211)</f>
        <v>0</v>
      </c>
      <c r="BD211" s="174">
        <f>AA211*AA49*PRODUCT($CJ211:DG211)</f>
        <v>0</v>
      </c>
      <c r="BE211" s="174">
        <f>AB211*AB49*PRODUCT($CJ211:DH211)</f>
        <v>0</v>
      </c>
      <c r="BF211" s="93"/>
      <c r="BG211" s="93"/>
      <c r="BH211" s="93"/>
      <c r="BI211" s="181">
        <f>SUM($AF211:AG211)-SUM($AF243:AG243)-SUM($C243:D243)-SUM($BH243:BI243)</f>
        <v>0</v>
      </c>
      <c r="BJ211" s="181">
        <f>SUM($AF211:AH211)-SUM($AF243:AH243)-SUM($C243:E243)-SUM($BH243:BJ243)</f>
        <v>0</v>
      </c>
      <c r="BK211" s="181">
        <f>SUM($AF211:AI211)-SUM($AF243:AI243)-SUM($C243:F243)-SUM($BH243:BK243)</f>
        <v>0</v>
      </c>
      <c r="BL211" s="181">
        <f>SUM($AF211:AJ211)-SUM($AF243:AJ243)-SUM($C243:G243)-SUM($BH243:BL243)</f>
        <v>0</v>
      </c>
      <c r="BM211" s="181">
        <f>SUM($AF211:AK211)-SUM($AF243:AK243)-SUM($C243:H243)-SUM($BH243:BM243)</f>
        <v>0</v>
      </c>
      <c r="BN211" s="181">
        <f>SUM($AF211:AL211)-SUM($AF243:AL243)-SUM($C243:I243)-SUM($BH243:BN243)</f>
        <v>0</v>
      </c>
      <c r="BO211" s="181">
        <f>SUM($AF211:AM211)-SUM($AF243:AM243)-SUM($C243:J243)-SUM($BH243:BO243)</f>
        <v>0</v>
      </c>
      <c r="BP211" s="181">
        <f>SUM($AF211:AN211)-SUM($AF243:AN243)-SUM($C243:K243)-SUM($BH243:BP243)</f>
        <v>0</v>
      </c>
      <c r="BQ211" s="181">
        <f>SUM($AF211:AO211)-SUM($AF243:AO243)-SUM($C243:L243)-SUM($BH243:BQ243)</f>
        <v>0</v>
      </c>
      <c r="BR211" s="181">
        <f>SUM($AF211:AP211)-SUM($AF243:AP243)-SUM($C243:M243)-SUM($BH243:BR243)</f>
        <v>0</v>
      </c>
      <c r="BS211" s="181">
        <f>SUM($AF211:AQ211)-SUM($AF243:AQ243)-SUM($C243:N243)-SUM($BH243:BS243)</f>
        <v>0</v>
      </c>
      <c r="BT211" s="181">
        <f>SUM($AF211:AR211)-SUM($AF243:AR243)-SUM($C243:O243)-SUM($BH243:BT243)</f>
        <v>0</v>
      </c>
      <c r="BU211" s="181">
        <f>SUM($AF211:AS211)-SUM($AF243:AS243)-SUM($C243:P243)-SUM($BH243:BU243)</f>
        <v>0</v>
      </c>
      <c r="BV211" s="181">
        <f>SUM($AF211:AT211)-SUM($AF243:AT243)-SUM($C243:Q243)-SUM($BH243:BV243)</f>
        <v>0</v>
      </c>
      <c r="BW211" s="181">
        <f>SUM($AF211:AU211)-SUM($AF243:AU243)-SUM($C243:R243)-SUM($BH243:BW243)</f>
        <v>0</v>
      </c>
      <c r="BX211" s="181">
        <f>SUM($AF211:AV211)-SUM($AF243:AV243)-SUM($C243:S243)-SUM($BH243:BX243)</f>
        <v>0</v>
      </c>
      <c r="BY211" s="181">
        <f>SUM($AF211:AW211)-SUM($AF243:AW243)-SUM($C243:T243)-SUM($BH243:BY243)</f>
        <v>0</v>
      </c>
      <c r="BZ211" s="181">
        <f>SUM($AF211:AX211)-SUM($AF243:AX243)-SUM($C243:U243)-SUM($BH243:BZ243)</f>
        <v>0</v>
      </c>
      <c r="CA211" s="181">
        <f>SUM($AF211:AY211)-SUM($AF243:AY243)-SUM($C243:V243)-SUM($BH243:CA243)</f>
        <v>0</v>
      </c>
      <c r="CB211" s="181">
        <f>SUM($AF211:AZ211)-SUM($AF243:AZ243)-SUM($C243:W243)-SUM($BH243:CB243)</f>
        <v>0</v>
      </c>
      <c r="CC211" s="181">
        <f>SUM($AF211:BA211)-SUM($AF243:BA243)-SUM($C243:X243)-SUM($BH243:CC243)</f>
        <v>0</v>
      </c>
      <c r="CD211" s="181">
        <f>SUM($AF211:BB211)-SUM($AF243:BB243)-SUM($C243:Y243)-SUM($BH243:CD243)</f>
        <v>0</v>
      </c>
      <c r="CE211" s="181">
        <f>SUM($AF211:BC211)-SUM($AF243:BC243)-SUM($C243:Z243)-SUM($BH243:CE243)</f>
        <v>0</v>
      </c>
      <c r="CF211" s="181">
        <f>SUM($AF211:BD211)-SUM($AF243:BD243)-SUM($C243:AA243)-SUM($BH243:CF243)</f>
        <v>0</v>
      </c>
      <c r="CG211" s="181">
        <f>SUM($AF211:BE211)-SUM($AF243:BE243)-SUM($C243:AB243)-SUM($BH243:CG243)</f>
        <v>0</v>
      </c>
      <c r="CH211" s="52"/>
      <c r="CI211" s="52"/>
      <c r="CJ211" s="67"/>
      <c r="CK211" s="67"/>
      <c r="CL211" s="67"/>
      <c r="CM211" s="67"/>
      <c r="CN211" s="67"/>
      <c r="CO211" s="67"/>
      <c r="CP211" s="67">
        <v>1</v>
      </c>
      <c r="CQ211" s="67">
        <f t="shared" si="19"/>
        <v>0.99729709954689827</v>
      </c>
      <c r="CR211" s="67">
        <f t="shared" si="19"/>
        <v>0.9975768879165543</v>
      </c>
      <c r="CS211" s="67">
        <f t="shared" si="19"/>
        <v>0.99749389013171108</v>
      </c>
      <c r="CT211" s="67">
        <f t="shared" si="19"/>
        <v>0.99737881811150775</v>
      </c>
      <c r="CU211" s="67">
        <f t="shared" si="19"/>
        <v>0.99503196313691822</v>
      </c>
      <c r="CV211" s="67">
        <f t="shared" si="19"/>
        <v>0.99481303450886682</v>
      </c>
      <c r="CW211" s="67">
        <f t="shared" si="19"/>
        <v>0.99458944969207475</v>
      </c>
      <c r="CX211" s="67">
        <f t="shared" si="19"/>
        <v>0.99436156680573917</v>
      </c>
      <c r="CY211" s="67">
        <f t="shared" si="19"/>
        <v>0.99412978434990884</v>
      </c>
      <c r="CZ211" s="67">
        <f t="shared" si="19"/>
        <v>0.99029181469829231</v>
      </c>
      <c r="DA211" s="67">
        <f t="shared" si="20"/>
        <v>0.98991300134534221</v>
      </c>
      <c r="DB211" s="67">
        <f t="shared" si="20"/>
        <v>0.98953023591282696</v>
      </c>
      <c r="DC211" s="67">
        <f t="shared" si="20"/>
        <v>0.98914436400642147</v>
      </c>
      <c r="DD211" s="67">
        <f t="shared" si="20"/>
        <v>0.98886609825029814</v>
      </c>
      <c r="DE211" s="67">
        <f t="shared" si="20"/>
        <v>0.98394543299337678</v>
      </c>
      <c r="DF211" s="67">
        <f t="shared" si="20"/>
        <v>0.983710474640626</v>
      </c>
      <c r="DG211" s="67">
        <f t="shared" si="20"/>
        <v>0.98347856342376194</v>
      </c>
      <c r="DH211" s="67">
        <f t="shared" si="20"/>
        <v>0.98324982247201687</v>
      </c>
      <c r="DI211" s="67">
        <f t="shared" si="20"/>
        <v>0.98302434038160913</v>
      </c>
      <c r="DJ211" s="53"/>
      <c r="DK211" s="53"/>
      <c r="DL211" s="53"/>
      <c r="DM211" s="188" t="str">
        <f t="shared" si="23"/>
        <v/>
      </c>
      <c r="DN211" s="188" t="str">
        <f t="shared" si="21"/>
        <v/>
      </c>
      <c r="DO211" s="188" t="str">
        <f t="shared" si="21"/>
        <v/>
      </c>
      <c r="DP211" s="188" t="str">
        <f t="shared" si="21"/>
        <v/>
      </c>
      <c r="DQ211" s="188" t="str">
        <f t="shared" si="21"/>
        <v/>
      </c>
      <c r="DR211" s="188" t="str">
        <f t="shared" si="21"/>
        <v/>
      </c>
      <c r="DS211" s="188" t="str">
        <f t="shared" si="21"/>
        <v/>
      </c>
      <c r="DT211" s="188" t="str">
        <f t="shared" si="21"/>
        <v/>
      </c>
      <c r="DU211" s="188" t="str">
        <f t="shared" si="21"/>
        <v/>
      </c>
      <c r="DV211" s="188" t="str">
        <f t="shared" si="21"/>
        <v/>
      </c>
      <c r="DW211" s="188" t="str">
        <f t="shared" si="21"/>
        <v/>
      </c>
      <c r="DX211" s="188" t="str">
        <f t="shared" si="21"/>
        <v/>
      </c>
      <c r="DY211" s="188" t="str">
        <f t="shared" si="21"/>
        <v/>
      </c>
      <c r="DZ211" s="188" t="str">
        <f t="shared" si="21"/>
        <v/>
      </c>
      <c r="EA211" s="188" t="str">
        <f t="shared" si="21"/>
        <v/>
      </c>
      <c r="EB211" s="188" t="str">
        <f t="shared" si="21"/>
        <v/>
      </c>
      <c r="EC211" s="188" t="str">
        <f t="shared" si="21"/>
        <v/>
      </c>
      <c r="ED211" s="188" t="str">
        <f t="shared" si="22"/>
        <v/>
      </c>
      <c r="EE211" s="188" t="str">
        <f t="shared" si="22"/>
        <v/>
      </c>
      <c r="EF211" s="188" t="str">
        <f t="shared" si="22"/>
        <v/>
      </c>
      <c r="EG211" s="188" t="str">
        <f t="shared" si="22"/>
        <v/>
      </c>
      <c r="EH211" s="188" t="str">
        <f t="shared" si="22"/>
        <v/>
      </c>
      <c r="EI211" s="188" t="str">
        <f t="shared" si="22"/>
        <v/>
      </c>
      <c r="EJ211" s="188" t="str">
        <f t="shared" si="22"/>
        <v/>
      </c>
      <c r="EK211" s="188" t="str">
        <f t="shared" si="22"/>
        <v/>
      </c>
    </row>
    <row r="212" spans="2:141" x14ac:dyDescent="0.3">
      <c r="B212" s="1">
        <v>8</v>
      </c>
      <c r="C212" s="155"/>
      <c r="D212" s="155"/>
      <c r="E212" s="155"/>
      <c r="F212" s="155"/>
      <c r="G212" s="155"/>
      <c r="H212" s="155"/>
      <c r="I212" s="155"/>
      <c r="J212" s="155"/>
      <c r="K212" s="155">
        <f>VLOOKUP(J84,DiaInc,$A$4,FALSE)*Diabetes_model!AL176</f>
        <v>2.7029004531017699E-3</v>
      </c>
      <c r="L212" s="155">
        <f>VLOOKUP(K84,DiaInc,$A$4,FALSE)*Diabetes_model!AM176</f>
        <v>2.4231120834457063E-3</v>
      </c>
      <c r="M212" s="155">
        <f>VLOOKUP(L84,DiaInc,$A$4,FALSE)*Diabetes_model!AN176</f>
        <v>2.5061098682888925E-3</v>
      </c>
      <c r="N212" s="155">
        <f>VLOOKUP(M84,DiaInc,$A$4,FALSE)*Diabetes_model!AO176</f>
        <v>2.621181888492201E-3</v>
      </c>
      <c r="O212" s="155">
        <f>VLOOKUP(N84,DiaInc,$A$4,FALSE)*Diabetes_model!AP176</f>
        <v>4.9680368630817531E-3</v>
      </c>
      <c r="P212" s="155">
        <f>VLOOKUP(O84,DiaInc,$A$4,FALSE)*Diabetes_model!AQ176</f>
        <v>5.1869654911331923E-3</v>
      </c>
      <c r="Q212" s="155">
        <f>VLOOKUP(P84,DiaInc,$A$4,FALSE)*Diabetes_model!AR176</f>
        <v>5.4105503079253034E-3</v>
      </c>
      <c r="R212" s="155">
        <f>VLOOKUP(Q84,DiaInc,$A$4,FALSE)*Diabetes_model!AS176</f>
        <v>5.6384331942608045E-3</v>
      </c>
      <c r="S212" s="155">
        <f>VLOOKUP(R84,DiaInc,$A$4,FALSE)*Diabetes_model!AT176</f>
        <v>5.8702156500911699E-3</v>
      </c>
      <c r="T212" s="155">
        <f>VLOOKUP(S84,DiaInc,$A$4,FALSE)*Diabetes_model!AU176</f>
        <v>9.7081853017077016E-3</v>
      </c>
      <c r="U212" s="155">
        <f>VLOOKUP(T84,DiaInc,$A$4,FALSE)*Diabetes_model!AV176</f>
        <v>1.0086998654657819E-2</v>
      </c>
      <c r="V212" s="155">
        <f>VLOOKUP(U84,DiaInc,$A$4,FALSE)*Diabetes_model!AW176</f>
        <v>1.0469764087173046E-2</v>
      </c>
      <c r="W212" s="155">
        <f>VLOOKUP(V84,DiaInc,$A$4,FALSE)*Diabetes_model!AX176</f>
        <v>1.0855635993578496E-2</v>
      </c>
      <c r="X212" s="155">
        <f>VLOOKUP(W84,DiaInc,$A$4,FALSE)*Diabetes_model!AY176</f>
        <v>1.1133901749701873E-2</v>
      </c>
      <c r="Y212" s="155">
        <f>VLOOKUP(X84,DiaInc,$A$4,FALSE)*Diabetes_model!AZ176</f>
        <v>1.6054567006623263E-2</v>
      </c>
      <c r="Z212" s="155">
        <f>VLOOKUP(Y84,DiaInc,$A$4,FALSE)*Diabetes_model!BA176</f>
        <v>1.6289525359374026E-2</v>
      </c>
      <c r="AA212" s="155">
        <f>VLOOKUP(Z84,DiaInc,$A$4,FALSE)*Diabetes_model!BB176</f>
        <v>1.6521436576238033E-2</v>
      </c>
      <c r="AB212" s="155">
        <f>VLOOKUP(AA84,DiaInc,$A$4,FALSE)*Diabetes_model!BC176</f>
        <v>1.67501775279831E-2</v>
      </c>
      <c r="AC212" s="155"/>
      <c r="AD212" s="155"/>
      <c r="AE212" s="155"/>
      <c r="AF212" s="155"/>
      <c r="AG212" s="174">
        <f>D212*D50*PRODUCT($CJ212:CJ212)</f>
        <v>0</v>
      </c>
      <c r="AH212" s="174">
        <f>E212*E50*PRODUCT($CJ212:CK212)</f>
        <v>0</v>
      </c>
      <c r="AI212" s="174">
        <f>F212*F50*PRODUCT($CJ212:CL212)</f>
        <v>0</v>
      </c>
      <c r="AJ212" s="174">
        <f>G212*G50*PRODUCT($CJ212:CM212)</f>
        <v>0</v>
      </c>
      <c r="AK212" s="174">
        <f>H212*H50*PRODUCT($CJ212:CN212)</f>
        <v>0</v>
      </c>
      <c r="AL212" s="174">
        <f>I212*I50*PRODUCT($CJ212:CO212)</f>
        <v>0</v>
      </c>
      <c r="AM212" s="174">
        <f>J212*J50*PRODUCT($CJ212:CP212)</f>
        <v>0</v>
      </c>
      <c r="AN212" s="174">
        <f>K212*K50*PRODUCT($CJ212:CQ212)</f>
        <v>0</v>
      </c>
      <c r="AO212" s="174">
        <f>L212*L50*PRODUCT($CJ212:CR212)</f>
        <v>0</v>
      </c>
      <c r="AP212" s="174">
        <f>M212*M50*PRODUCT($CJ212:CS212)</f>
        <v>0</v>
      </c>
      <c r="AQ212" s="174">
        <f>N212*N50*PRODUCT($CJ212:CT212)</f>
        <v>0</v>
      </c>
      <c r="AR212" s="174">
        <f>O212*O50*PRODUCT($CJ212:CU212)</f>
        <v>0</v>
      </c>
      <c r="AS212" s="174">
        <f>P212*P50*PRODUCT($CJ212:CV212)</f>
        <v>0</v>
      </c>
      <c r="AT212" s="174">
        <f>Q212*Q50*PRODUCT($CJ212:CW212)</f>
        <v>0</v>
      </c>
      <c r="AU212" s="174">
        <f>R212*R50*PRODUCT($CJ212:CX212)</f>
        <v>0</v>
      </c>
      <c r="AV212" s="174">
        <f>S212*S50*PRODUCT($CJ212:CY212)</f>
        <v>0</v>
      </c>
      <c r="AW212" s="174">
        <f>T212*T50*PRODUCT($CJ212:CZ212)</f>
        <v>0</v>
      </c>
      <c r="AX212" s="174">
        <f>U212*U50*PRODUCT($CJ212:DA212)</f>
        <v>0</v>
      </c>
      <c r="AY212" s="174">
        <f>V212*V50*PRODUCT($CJ212:DB212)</f>
        <v>0</v>
      </c>
      <c r="AZ212" s="174">
        <f>W212*W50*PRODUCT($CJ212:DC212)</f>
        <v>0</v>
      </c>
      <c r="BA212" s="174">
        <f>X212*X50*PRODUCT($CJ212:DD212)</f>
        <v>0</v>
      </c>
      <c r="BB212" s="174">
        <f>Y212*Y50*PRODUCT($CJ212:DE212)</f>
        <v>0</v>
      </c>
      <c r="BC212" s="174">
        <f>Z212*Z50*PRODUCT($CJ212:DF212)</f>
        <v>0</v>
      </c>
      <c r="BD212" s="174">
        <f>AA212*AA50*PRODUCT($CJ212:DG212)</f>
        <v>0</v>
      </c>
      <c r="BE212" s="174">
        <f>AB212*AB50*PRODUCT($CJ212:DH212)</f>
        <v>0</v>
      </c>
      <c r="BF212" s="93"/>
      <c r="BG212" s="93"/>
      <c r="BH212" s="93"/>
      <c r="BI212" s="181">
        <f>SUM($AF212:AG212)-SUM($AF244:AG244)-SUM($C244:D244)-SUM($BH244:BI244)</f>
        <v>0</v>
      </c>
      <c r="BJ212" s="181">
        <f>SUM($AF212:AH212)-SUM($AF244:AH244)-SUM($C244:E244)-SUM($BH244:BJ244)</f>
        <v>0</v>
      </c>
      <c r="BK212" s="181">
        <f>SUM($AF212:AI212)-SUM($AF244:AI244)-SUM($C244:F244)-SUM($BH244:BK244)</f>
        <v>0</v>
      </c>
      <c r="BL212" s="181">
        <f>SUM($AF212:AJ212)-SUM($AF244:AJ244)-SUM($C244:G244)-SUM($BH244:BL244)</f>
        <v>0</v>
      </c>
      <c r="BM212" s="181">
        <f>SUM($AF212:AK212)-SUM($AF244:AK244)-SUM($C244:H244)-SUM($BH244:BM244)</f>
        <v>0</v>
      </c>
      <c r="BN212" s="181">
        <f>SUM($AF212:AL212)-SUM($AF244:AL244)-SUM($C244:I244)-SUM($BH244:BN244)</f>
        <v>0</v>
      </c>
      <c r="BO212" s="181">
        <f>SUM($AF212:AM212)-SUM($AF244:AM244)-SUM($C244:J244)-SUM($BH244:BO244)</f>
        <v>0</v>
      </c>
      <c r="BP212" s="181">
        <f>SUM($AF212:AN212)-SUM($AF244:AN244)-SUM($C244:K244)-SUM($BH244:BP244)</f>
        <v>0</v>
      </c>
      <c r="BQ212" s="181">
        <f>SUM($AF212:AO212)-SUM($AF244:AO244)-SUM($C244:L244)-SUM($BH244:BQ244)</f>
        <v>0</v>
      </c>
      <c r="BR212" s="181">
        <f>SUM($AF212:AP212)-SUM($AF244:AP244)-SUM($C244:M244)-SUM($BH244:BR244)</f>
        <v>0</v>
      </c>
      <c r="BS212" s="181">
        <f>SUM($AF212:AQ212)-SUM($AF244:AQ244)-SUM($C244:N244)-SUM($BH244:BS244)</f>
        <v>0</v>
      </c>
      <c r="BT212" s="181">
        <f>SUM($AF212:AR212)-SUM($AF244:AR244)-SUM($C244:O244)-SUM($BH244:BT244)</f>
        <v>0</v>
      </c>
      <c r="BU212" s="181">
        <f>SUM($AF212:AS212)-SUM($AF244:AS244)-SUM($C244:P244)-SUM($BH244:BU244)</f>
        <v>0</v>
      </c>
      <c r="BV212" s="181">
        <f>SUM($AF212:AT212)-SUM($AF244:AT244)-SUM($C244:Q244)-SUM($BH244:BV244)</f>
        <v>0</v>
      </c>
      <c r="BW212" s="181">
        <f>SUM($AF212:AU212)-SUM($AF244:AU244)-SUM($C244:R244)-SUM($BH244:BW244)</f>
        <v>0</v>
      </c>
      <c r="BX212" s="181">
        <f>SUM($AF212:AV212)-SUM($AF244:AV244)-SUM($C244:S244)-SUM($BH244:BX244)</f>
        <v>0</v>
      </c>
      <c r="BY212" s="181">
        <f>SUM($AF212:AW212)-SUM($AF244:AW244)-SUM($C244:T244)-SUM($BH244:BY244)</f>
        <v>0</v>
      </c>
      <c r="BZ212" s="181">
        <f>SUM($AF212:AX212)-SUM($AF244:AX244)-SUM($C244:U244)-SUM($BH244:BZ244)</f>
        <v>0</v>
      </c>
      <c r="CA212" s="181">
        <f>SUM($AF212:AY212)-SUM($AF244:AY244)-SUM($C244:V244)-SUM($BH244:CA244)</f>
        <v>0</v>
      </c>
      <c r="CB212" s="181">
        <f>SUM($AF212:AZ212)-SUM($AF244:AZ244)-SUM($C244:W244)-SUM($BH244:CB244)</f>
        <v>0</v>
      </c>
      <c r="CC212" s="181">
        <f>SUM($AF212:BA212)-SUM($AF244:BA244)-SUM($C244:X244)-SUM($BH244:CC244)</f>
        <v>0</v>
      </c>
      <c r="CD212" s="181">
        <f>SUM($AF212:BB212)-SUM($AF244:BB244)-SUM($C244:Y244)-SUM($BH244:CD244)</f>
        <v>0</v>
      </c>
      <c r="CE212" s="181">
        <f>SUM($AF212:BC212)-SUM($AF244:BC244)-SUM($C244:Z244)-SUM($BH244:CE244)</f>
        <v>0</v>
      </c>
      <c r="CF212" s="181">
        <f>SUM($AF212:BD212)-SUM($AF244:BD244)-SUM($C244:AA244)-SUM($BH244:CF244)</f>
        <v>0</v>
      </c>
      <c r="CG212" s="181">
        <f>SUM($AF212:BE212)-SUM($AF244:BE244)-SUM($C244:AB244)-SUM($BH244:CG244)</f>
        <v>0</v>
      </c>
      <c r="CH212" s="52"/>
      <c r="CI212" s="52"/>
      <c r="CJ212" s="67"/>
      <c r="CK212" s="67"/>
      <c r="CL212" s="67"/>
      <c r="CM212" s="67"/>
      <c r="CN212" s="67"/>
      <c r="CO212" s="67"/>
      <c r="CP212" s="67"/>
      <c r="CQ212" s="67">
        <v>1</v>
      </c>
      <c r="CR212" s="67">
        <f t="shared" si="19"/>
        <v>0.99729709954689827</v>
      </c>
      <c r="CS212" s="67">
        <f t="shared" si="19"/>
        <v>0.9975768879165543</v>
      </c>
      <c r="CT212" s="67">
        <f t="shared" si="19"/>
        <v>0.99749389013171108</v>
      </c>
      <c r="CU212" s="67">
        <f t="shared" si="19"/>
        <v>0.99737881811150775</v>
      </c>
      <c r="CV212" s="67">
        <f t="shared" si="19"/>
        <v>0.99503196313691822</v>
      </c>
      <c r="CW212" s="67">
        <f t="shared" si="19"/>
        <v>0.99481303450886682</v>
      </c>
      <c r="CX212" s="67">
        <f t="shared" si="19"/>
        <v>0.99458944969207475</v>
      </c>
      <c r="CY212" s="67">
        <f t="shared" si="19"/>
        <v>0.99436156680573917</v>
      </c>
      <c r="CZ212" s="67">
        <f t="shared" si="19"/>
        <v>0.99412978434990884</v>
      </c>
      <c r="DA212" s="67">
        <f t="shared" si="20"/>
        <v>0.99029181469829231</v>
      </c>
      <c r="DB212" s="67">
        <f t="shared" si="20"/>
        <v>0.98991300134534221</v>
      </c>
      <c r="DC212" s="67">
        <f t="shared" si="20"/>
        <v>0.98953023591282696</v>
      </c>
      <c r="DD212" s="67">
        <f t="shared" si="20"/>
        <v>0.98914436400642147</v>
      </c>
      <c r="DE212" s="67">
        <f t="shared" si="20"/>
        <v>0.98886609825029814</v>
      </c>
      <c r="DF212" s="67">
        <f t="shared" si="20"/>
        <v>0.98394543299337678</v>
      </c>
      <c r="DG212" s="67">
        <f t="shared" si="20"/>
        <v>0.983710474640626</v>
      </c>
      <c r="DH212" s="67">
        <f t="shared" si="20"/>
        <v>0.98347856342376194</v>
      </c>
      <c r="DI212" s="67">
        <f t="shared" si="20"/>
        <v>0.98324982247201687</v>
      </c>
      <c r="DJ212" s="53"/>
      <c r="DK212" s="53"/>
      <c r="DL212" s="53"/>
      <c r="DM212" s="188" t="str">
        <f t="shared" si="23"/>
        <v/>
      </c>
      <c r="DN212" s="188" t="str">
        <f t="shared" si="21"/>
        <v/>
      </c>
      <c r="DO212" s="188" t="str">
        <f t="shared" si="21"/>
        <v/>
      </c>
      <c r="DP212" s="188" t="str">
        <f t="shared" si="21"/>
        <v/>
      </c>
      <c r="DQ212" s="188" t="str">
        <f t="shared" si="21"/>
        <v/>
      </c>
      <c r="DR212" s="188" t="str">
        <f t="shared" si="21"/>
        <v/>
      </c>
      <c r="DS212" s="188" t="str">
        <f t="shared" si="21"/>
        <v/>
      </c>
      <c r="DT212" s="188" t="str">
        <f t="shared" si="21"/>
        <v/>
      </c>
      <c r="DU212" s="188" t="str">
        <f t="shared" si="21"/>
        <v/>
      </c>
      <c r="DV212" s="188" t="str">
        <f t="shared" si="21"/>
        <v/>
      </c>
      <c r="DW212" s="188" t="str">
        <f t="shared" si="21"/>
        <v/>
      </c>
      <c r="DX212" s="188" t="str">
        <f t="shared" si="21"/>
        <v/>
      </c>
      <c r="DY212" s="188" t="str">
        <f t="shared" si="21"/>
        <v/>
      </c>
      <c r="DZ212" s="188" t="str">
        <f t="shared" si="21"/>
        <v/>
      </c>
      <c r="EA212" s="188" t="str">
        <f t="shared" si="21"/>
        <v/>
      </c>
      <c r="EB212" s="188" t="str">
        <f t="shared" si="21"/>
        <v/>
      </c>
      <c r="EC212" s="188" t="str">
        <f t="shared" si="21"/>
        <v/>
      </c>
      <c r="ED212" s="188" t="str">
        <f t="shared" si="22"/>
        <v/>
      </c>
      <c r="EE212" s="188" t="str">
        <f t="shared" si="22"/>
        <v/>
      </c>
      <c r="EF212" s="188" t="str">
        <f t="shared" si="22"/>
        <v/>
      </c>
      <c r="EG212" s="188" t="str">
        <f t="shared" si="22"/>
        <v/>
      </c>
      <c r="EH212" s="188" t="str">
        <f t="shared" si="22"/>
        <v/>
      </c>
      <c r="EI212" s="188" t="str">
        <f t="shared" si="22"/>
        <v/>
      </c>
      <c r="EJ212" s="188" t="str">
        <f t="shared" si="22"/>
        <v/>
      </c>
      <c r="EK212" s="188" t="str">
        <f t="shared" si="22"/>
        <v/>
      </c>
    </row>
    <row r="213" spans="2:141" x14ac:dyDescent="0.3">
      <c r="B213" s="1">
        <v>9</v>
      </c>
      <c r="C213" s="155"/>
      <c r="D213" s="155"/>
      <c r="E213" s="155"/>
      <c r="F213" s="155"/>
      <c r="G213" s="155"/>
      <c r="H213" s="155"/>
      <c r="I213" s="155"/>
      <c r="J213" s="155"/>
      <c r="K213" s="155"/>
      <c r="L213" s="155">
        <f>VLOOKUP(K85,DiaInc,$A$4,FALSE)*Diabetes_model!AM177</f>
        <v>2.7029004531017699E-3</v>
      </c>
      <c r="M213" s="155">
        <f>VLOOKUP(L85,DiaInc,$A$4,FALSE)*Diabetes_model!AN177</f>
        <v>2.4231120834457063E-3</v>
      </c>
      <c r="N213" s="155">
        <f>VLOOKUP(M85,DiaInc,$A$4,FALSE)*Diabetes_model!AO177</f>
        <v>2.5061098682888925E-3</v>
      </c>
      <c r="O213" s="155">
        <f>VLOOKUP(N85,DiaInc,$A$4,FALSE)*Diabetes_model!AP177</f>
        <v>2.621181888492201E-3</v>
      </c>
      <c r="P213" s="155">
        <f>VLOOKUP(O85,DiaInc,$A$4,FALSE)*Diabetes_model!AQ177</f>
        <v>4.9680368630817531E-3</v>
      </c>
      <c r="Q213" s="155">
        <f>VLOOKUP(P85,DiaInc,$A$4,FALSE)*Diabetes_model!AR177</f>
        <v>5.1869654911331923E-3</v>
      </c>
      <c r="R213" s="155">
        <f>VLOOKUP(Q85,DiaInc,$A$4,FALSE)*Diabetes_model!AS177</f>
        <v>5.4105503079253034E-3</v>
      </c>
      <c r="S213" s="155">
        <f>VLOOKUP(R85,DiaInc,$A$4,FALSE)*Diabetes_model!AT177</f>
        <v>5.6384331942608045E-3</v>
      </c>
      <c r="T213" s="155">
        <f>VLOOKUP(S85,DiaInc,$A$4,FALSE)*Diabetes_model!AU177</f>
        <v>5.8702156500911699E-3</v>
      </c>
      <c r="U213" s="155">
        <f>VLOOKUP(T85,DiaInc,$A$4,FALSE)*Diabetes_model!AV177</f>
        <v>9.7081853017077016E-3</v>
      </c>
      <c r="V213" s="155">
        <f>VLOOKUP(U85,DiaInc,$A$4,FALSE)*Diabetes_model!AW177</f>
        <v>1.0086998654657819E-2</v>
      </c>
      <c r="W213" s="155">
        <f>VLOOKUP(V85,DiaInc,$A$4,FALSE)*Diabetes_model!AX177</f>
        <v>1.0469764087173046E-2</v>
      </c>
      <c r="X213" s="155">
        <f>VLOOKUP(W85,DiaInc,$A$4,FALSE)*Diabetes_model!AY177</f>
        <v>1.0855635993578496E-2</v>
      </c>
      <c r="Y213" s="155">
        <f>VLOOKUP(X85,DiaInc,$A$4,FALSE)*Diabetes_model!AZ177</f>
        <v>1.1133901749701873E-2</v>
      </c>
      <c r="Z213" s="155">
        <f>VLOOKUP(Y85,DiaInc,$A$4,FALSE)*Diabetes_model!BA177</f>
        <v>1.6054567006623263E-2</v>
      </c>
      <c r="AA213" s="155">
        <f>VLOOKUP(Z85,DiaInc,$A$4,FALSE)*Diabetes_model!BB177</f>
        <v>1.6289525359374026E-2</v>
      </c>
      <c r="AB213" s="155">
        <f>VLOOKUP(AA85,DiaInc,$A$4,FALSE)*Diabetes_model!BC177</f>
        <v>1.6521436576238033E-2</v>
      </c>
      <c r="AC213" s="155"/>
      <c r="AD213" s="155"/>
      <c r="AE213" s="155"/>
      <c r="AF213" s="155"/>
      <c r="AG213" s="174">
        <f>D213*D51*PRODUCT($CJ213:CJ213)</f>
        <v>0</v>
      </c>
      <c r="AH213" s="174">
        <f>E213*E51*PRODUCT($CJ213:CK213)</f>
        <v>0</v>
      </c>
      <c r="AI213" s="174">
        <f>F213*F51*PRODUCT($CJ213:CL213)</f>
        <v>0</v>
      </c>
      <c r="AJ213" s="174">
        <f>G213*G51*PRODUCT($CJ213:CM213)</f>
        <v>0</v>
      </c>
      <c r="AK213" s="174">
        <f>H213*H51*PRODUCT($CJ213:CN213)</f>
        <v>0</v>
      </c>
      <c r="AL213" s="174">
        <f>I213*I51*PRODUCT($CJ213:CO213)</f>
        <v>0</v>
      </c>
      <c r="AM213" s="174">
        <f>J213*J51*PRODUCT($CJ213:CP213)</f>
        <v>0</v>
      </c>
      <c r="AN213" s="174">
        <f>K213*K51*PRODUCT($CJ213:CQ213)</f>
        <v>0</v>
      </c>
      <c r="AO213" s="174">
        <f>L213*L51*PRODUCT($CJ213:CR213)</f>
        <v>0</v>
      </c>
      <c r="AP213" s="174">
        <f>M213*M51*PRODUCT($CJ213:CS213)</f>
        <v>0</v>
      </c>
      <c r="AQ213" s="174">
        <f>N213*N51*PRODUCT($CJ213:CT213)</f>
        <v>0</v>
      </c>
      <c r="AR213" s="174">
        <f>O213*O51*PRODUCT($CJ213:CU213)</f>
        <v>0</v>
      </c>
      <c r="AS213" s="174">
        <f>P213*P51*PRODUCT($CJ213:CV213)</f>
        <v>0</v>
      </c>
      <c r="AT213" s="174">
        <f>Q213*Q51*PRODUCT($CJ213:CW213)</f>
        <v>0</v>
      </c>
      <c r="AU213" s="174">
        <f>R213*R51*PRODUCT($CJ213:CX213)</f>
        <v>0</v>
      </c>
      <c r="AV213" s="174">
        <f>S213*S51*PRODUCT($CJ213:CY213)</f>
        <v>0</v>
      </c>
      <c r="AW213" s="174">
        <f>T213*T51*PRODUCT($CJ213:CZ213)</f>
        <v>0</v>
      </c>
      <c r="AX213" s="174">
        <f>U213*U51*PRODUCT($CJ213:DA213)</f>
        <v>0</v>
      </c>
      <c r="AY213" s="174">
        <f>V213*V51*PRODUCT($CJ213:DB213)</f>
        <v>0</v>
      </c>
      <c r="AZ213" s="174">
        <f>W213*W51*PRODUCT($CJ213:DC213)</f>
        <v>0</v>
      </c>
      <c r="BA213" s="174">
        <f>X213*X51*PRODUCT($CJ213:DD213)</f>
        <v>0</v>
      </c>
      <c r="BB213" s="174">
        <f>Y213*Y51*PRODUCT($CJ213:DE213)</f>
        <v>0</v>
      </c>
      <c r="BC213" s="174">
        <f>Z213*Z51*PRODUCT($CJ213:DF213)</f>
        <v>0</v>
      </c>
      <c r="BD213" s="174">
        <f>AA213*AA51*PRODUCT($CJ213:DG213)</f>
        <v>0</v>
      </c>
      <c r="BE213" s="174">
        <f>AB213*AB51*PRODUCT($CJ213:DH213)</f>
        <v>0</v>
      </c>
      <c r="BF213" s="93"/>
      <c r="BG213" s="93"/>
      <c r="BH213" s="93"/>
      <c r="BI213" s="181">
        <f>SUM($AF213:AG213)-SUM($AF245:AG245)-SUM($C245:D245)-SUM($BH245:BI245)</f>
        <v>0</v>
      </c>
      <c r="BJ213" s="181">
        <f>SUM($AF213:AH213)-SUM($AF245:AH245)-SUM($C245:E245)-SUM($BH245:BJ245)</f>
        <v>0</v>
      </c>
      <c r="BK213" s="181">
        <f>SUM($AF213:AI213)-SUM($AF245:AI245)-SUM($C245:F245)-SUM($BH245:BK245)</f>
        <v>0</v>
      </c>
      <c r="BL213" s="181">
        <f>SUM($AF213:AJ213)-SUM($AF245:AJ245)-SUM($C245:G245)-SUM($BH245:BL245)</f>
        <v>0</v>
      </c>
      <c r="BM213" s="181">
        <f>SUM($AF213:AK213)-SUM($AF245:AK245)-SUM($C245:H245)-SUM($BH245:BM245)</f>
        <v>0</v>
      </c>
      <c r="BN213" s="181">
        <f>SUM($AF213:AL213)-SUM($AF245:AL245)-SUM($C245:I245)-SUM($BH245:BN245)</f>
        <v>0</v>
      </c>
      <c r="BO213" s="181">
        <f>SUM($AF213:AM213)-SUM($AF245:AM245)-SUM($C245:J245)-SUM($BH245:BO245)</f>
        <v>0</v>
      </c>
      <c r="BP213" s="181">
        <f>SUM($AF213:AN213)-SUM($AF245:AN245)-SUM($C245:K245)-SUM($BH245:BP245)</f>
        <v>0</v>
      </c>
      <c r="BQ213" s="181">
        <f>SUM($AF213:AO213)-SUM($AF245:AO245)-SUM($C245:L245)-SUM($BH245:BQ245)</f>
        <v>0</v>
      </c>
      <c r="BR213" s="181">
        <f>SUM($AF213:AP213)-SUM($AF245:AP245)-SUM($C245:M245)-SUM($BH245:BR245)</f>
        <v>0</v>
      </c>
      <c r="BS213" s="181">
        <f>SUM($AF213:AQ213)-SUM($AF245:AQ245)-SUM($C245:N245)-SUM($BH245:BS245)</f>
        <v>0</v>
      </c>
      <c r="BT213" s="181">
        <f>SUM($AF213:AR213)-SUM($AF245:AR245)-SUM($C245:O245)-SUM($BH245:BT245)</f>
        <v>0</v>
      </c>
      <c r="BU213" s="181">
        <f>SUM($AF213:AS213)-SUM($AF245:AS245)-SUM($C245:P245)-SUM($BH245:BU245)</f>
        <v>0</v>
      </c>
      <c r="BV213" s="181">
        <f>SUM($AF213:AT213)-SUM($AF245:AT245)-SUM($C245:Q245)-SUM($BH245:BV245)</f>
        <v>0</v>
      </c>
      <c r="BW213" s="181">
        <f>SUM($AF213:AU213)-SUM($AF245:AU245)-SUM($C245:R245)-SUM($BH245:BW245)</f>
        <v>0</v>
      </c>
      <c r="BX213" s="181">
        <f>SUM($AF213:AV213)-SUM($AF245:AV245)-SUM($C245:S245)-SUM($BH245:BX245)</f>
        <v>0</v>
      </c>
      <c r="BY213" s="181">
        <f>SUM($AF213:AW213)-SUM($AF245:AW245)-SUM($C245:T245)-SUM($BH245:BY245)</f>
        <v>0</v>
      </c>
      <c r="BZ213" s="181">
        <f>SUM($AF213:AX213)-SUM($AF245:AX245)-SUM($C245:U245)-SUM($BH245:BZ245)</f>
        <v>0</v>
      </c>
      <c r="CA213" s="181">
        <f>SUM($AF213:AY213)-SUM($AF245:AY245)-SUM($C245:V245)-SUM($BH245:CA245)</f>
        <v>0</v>
      </c>
      <c r="CB213" s="181">
        <f>SUM($AF213:AZ213)-SUM($AF245:AZ245)-SUM($C245:W245)-SUM($BH245:CB245)</f>
        <v>0</v>
      </c>
      <c r="CC213" s="181">
        <f>SUM($AF213:BA213)-SUM($AF245:BA245)-SUM($C245:X245)-SUM($BH245:CC245)</f>
        <v>0</v>
      </c>
      <c r="CD213" s="181">
        <f>SUM($AF213:BB213)-SUM($AF245:BB245)-SUM($C245:Y245)-SUM($BH245:CD245)</f>
        <v>0</v>
      </c>
      <c r="CE213" s="181">
        <f>SUM($AF213:BC213)-SUM($AF245:BC245)-SUM($C245:Z245)-SUM($BH245:CE245)</f>
        <v>0</v>
      </c>
      <c r="CF213" s="181">
        <f>SUM($AF213:BD213)-SUM($AF245:BD245)-SUM($C245:AA245)-SUM($BH245:CF245)</f>
        <v>0</v>
      </c>
      <c r="CG213" s="181">
        <f>SUM($AF213:BE213)-SUM($AF245:BE245)-SUM($C245:AB245)-SUM($BH245:CG245)</f>
        <v>0</v>
      </c>
      <c r="CH213" s="52"/>
      <c r="CI213" s="52"/>
      <c r="CJ213" s="67"/>
      <c r="CK213" s="67"/>
      <c r="CL213" s="67"/>
      <c r="CM213" s="67"/>
      <c r="CN213" s="67"/>
      <c r="CO213" s="67"/>
      <c r="CP213" s="67"/>
      <c r="CQ213" s="67"/>
      <c r="CR213" s="67">
        <v>1</v>
      </c>
      <c r="CS213" s="67">
        <f t="shared" si="19"/>
        <v>0.99729709954689827</v>
      </c>
      <c r="CT213" s="67">
        <f t="shared" si="19"/>
        <v>0.9975768879165543</v>
      </c>
      <c r="CU213" s="67">
        <f t="shared" si="19"/>
        <v>0.99749389013171108</v>
      </c>
      <c r="CV213" s="67">
        <f t="shared" si="19"/>
        <v>0.99737881811150775</v>
      </c>
      <c r="CW213" s="67">
        <f t="shared" si="19"/>
        <v>0.99503196313691822</v>
      </c>
      <c r="CX213" s="67">
        <f t="shared" si="19"/>
        <v>0.99481303450886682</v>
      </c>
      <c r="CY213" s="67">
        <f t="shared" si="19"/>
        <v>0.99458944969207475</v>
      </c>
      <c r="CZ213" s="67">
        <f t="shared" si="19"/>
        <v>0.99436156680573917</v>
      </c>
      <c r="DA213" s="67">
        <f t="shared" si="20"/>
        <v>0.99412978434990884</v>
      </c>
      <c r="DB213" s="67">
        <f t="shared" si="20"/>
        <v>0.99029181469829231</v>
      </c>
      <c r="DC213" s="67">
        <f t="shared" si="20"/>
        <v>0.98991300134534221</v>
      </c>
      <c r="DD213" s="67">
        <f t="shared" si="20"/>
        <v>0.98953023591282696</v>
      </c>
      <c r="DE213" s="67">
        <f t="shared" si="20"/>
        <v>0.98914436400642147</v>
      </c>
      <c r="DF213" s="67">
        <f t="shared" si="20"/>
        <v>0.98886609825029814</v>
      </c>
      <c r="DG213" s="67">
        <f t="shared" si="20"/>
        <v>0.98394543299337678</v>
      </c>
      <c r="DH213" s="67">
        <f t="shared" si="20"/>
        <v>0.983710474640626</v>
      </c>
      <c r="DI213" s="67">
        <f t="shared" si="20"/>
        <v>0.98347856342376194</v>
      </c>
      <c r="DJ213" s="53"/>
      <c r="DK213" s="53"/>
      <c r="DL213" s="53"/>
      <c r="DM213" s="188" t="str">
        <f t="shared" si="23"/>
        <v/>
      </c>
      <c r="DN213" s="188" t="str">
        <f t="shared" si="21"/>
        <v/>
      </c>
      <c r="DO213" s="188" t="str">
        <f t="shared" si="21"/>
        <v/>
      </c>
      <c r="DP213" s="188" t="str">
        <f t="shared" si="21"/>
        <v/>
      </c>
      <c r="DQ213" s="188" t="str">
        <f t="shared" si="21"/>
        <v/>
      </c>
      <c r="DR213" s="188" t="str">
        <f t="shared" si="21"/>
        <v/>
      </c>
      <c r="DS213" s="188" t="str">
        <f t="shared" si="21"/>
        <v/>
      </c>
      <c r="DT213" s="188" t="str">
        <f t="shared" si="21"/>
        <v/>
      </c>
      <c r="DU213" s="188" t="str">
        <f t="shared" si="21"/>
        <v/>
      </c>
      <c r="DV213" s="188" t="str">
        <f t="shared" si="21"/>
        <v/>
      </c>
      <c r="DW213" s="188" t="str">
        <f t="shared" si="21"/>
        <v/>
      </c>
      <c r="DX213" s="188" t="str">
        <f t="shared" si="21"/>
        <v/>
      </c>
      <c r="DY213" s="188" t="str">
        <f t="shared" si="21"/>
        <v/>
      </c>
      <c r="DZ213" s="188" t="str">
        <f t="shared" si="21"/>
        <v/>
      </c>
      <c r="EA213" s="188" t="str">
        <f t="shared" si="21"/>
        <v/>
      </c>
      <c r="EB213" s="188" t="str">
        <f t="shared" si="21"/>
        <v/>
      </c>
      <c r="EC213" s="188" t="str">
        <f t="shared" si="21"/>
        <v/>
      </c>
      <c r="ED213" s="188" t="str">
        <f t="shared" si="22"/>
        <v/>
      </c>
      <c r="EE213" s="188" t="str">
        <f t="shared" si="22"/>
        <v/>
      </c>
      <c r="EF213" s="188" t="str">
        <f t="shared" si="22"/>
        <v/>
      </c>
      <c r="EG213" s="188" t="str">
        <f t="shared" si="22"/>
        <v/>
      </c>
      <c r="EH213" s="188" t="str">
        <f t="shared" si="22"/>
        <v/>
      </c>
      <c r="EI213" s="188" t="str">
        <f t="shared" si="22"/>
        <v/>
      </c>
      <c r="EJ213" s="188" t="str">
        <f t="shared" si="22"/>
        <v/>
      </c>
      <c r="EK213" s="188" t="str">
        <f t="shared" si="22"/>
        <v/>
      </c>
    </row>
    <row r="214" spans="2:141" x14ac:dyDescent="0.3">
      <c r="B214" s="1">
        <v>10</v>
      </c>
      <c r="C214" s="155"/>
      <c r="D214" s="155"/>
      <c r="E214" s="155"/>
      <c r="F214" s="155"/>
      <c r="G214" s="155"/>
      <c r="H214" s="155"/>
      <c r="I214" s="155"/>
      <c r="J214" s="155"/>
      <c r="K214" s="155"/>
      <c r="L214" s="155"/>
      <c r="M214" s="155">
        <f>VLOOKUP(L86,DiaInc,$A$4,FALSE)*Diabetes_model!AN178</f>
        <v>2.7029004531017699E-3</v>
      </c>
      <c r="N214" s="155">
        <f>VLOOKUP(M86,DiaInc,$A$4,FALSE)*Diabetes_model!AO178</f>
        <v>2.4231120834457063E-3</v>
      </c>
      <c r="O214" s="155">
        <f>VLOOKUP(N86,DiaInc,$A$4,FALSE)*Diabetes_model!AP178</f>
        <v>2.5061098682888925E-3</v>
      </c>
      <c r="P214" s="155">
        <f>VLOOKUP(O86,DiaInc,$A$4,FALSE)*Diabetes_model!AQ178</f>
        <v>2.621181888492201E-3</v>
      </c>
      <c r="Q214" s="155">
        <f>VLOOKUP(P86,DiaInc,$A$4,FALSE)*Diabetes_model!AR178</f>
        <v>4.9680368630817531E-3</v>
      </c>
      <c r="R214" s="155">
        <f>VLOOKUP(Q86,DiaInc,$A$4,FALSE)*Diabetes_model!AS178</f>
        <v>5.1869654911331923E-3</v>
      </c>
      <c r="S214" s="155">
        <f>VLOOKUP(R86,DiaInc,$A$4,FALSE)*Diabetes_model!AT178</f>
        <v>5.4105503079253034E-3</v>
      </c>
      <c r="T214" s="155">
        <f>VLOOKUP(S86,DiaInc,$A$4,FALSE)*Diabetes_model!AU178</f>
        <v>5.6384331942608045E-3</v>
      </c>
      <c r="U214" s="155">
        <f>VLOOKUP(T86,DiaInc,$A$4,FALSE)*Diabetes_model!AV178</f>
        <v>5.8702156500911699E-3</v>
      </c>
      <c r="V214" s="155">
        <f>VLOOKUP(U86,DiaInc,$A$4,FALSE)*Diabetes_model!AW178</f>
        <v>9.7081853017077016E-3</v>
      </c>
      <c r="W214" s="155">
        <f>VLOOKUP(V86,DiaInc,$A$4,FALSE)*Diabetes_model!AX178</f>
        <v>1.0086998654657819E-2</v>
      </c>
      <c r="X214" s="155">
        <f>VLOOKUP(W86,DiaInc,$A$4,FALSE)*Diabetes_model!AY178</f>
        <v>1.0469764087173046E-2</v>
      </c>
      <c r="Y214" s="155">
        <f>VLOOKUP(X86,DiaInc,$A$4,FALSE)*Diabetes_model!AZ178</f>
        <v>1.0855635993578496E-2</v>
      </c>
      <c r="Z214" s="155">
        <f>VLOOKUP(Y86,DiaInc,$A$4,FALSE)*Diabetes_model!BA178</f>
        <v>1.1133901749701873E-2</v>
      </c>
      <c r="AA214" s="155">
        <f>VLOOKUP(Z86,DiaInc,$A$4,FALSE)*Diabetes_model!BB178</f>
        <v>1.6054567006623263E-2</v>
      </c>
      <c r="AB214" s="155">
        <f>VLOOKUP(AA86,DiaInc,$A$4,FALSE)*Diabetes_model!BC178</f>
        <v>1.6289525359374026E-2</v>
      </c>
      <c r="AC214" s="155"/>
      <c r="AD214" s="155"/>
      <c r="AE214" s="155"/>
      <c r="AF214" s="67"/>
      <c r="AG214" s="174">
        <f>D214*D52*PRODUCT($CJ214:CJ214)</f>
        <v>0</v>
      </c>
      <c r="AH214" s="174">
        <f>E214*E52*PRODUCT($CJ214:CK214)</f>
        <v>0</v>
      </c>
      <c r="AI214" s="174">
        <f>F214*F52*PRODUCT($CJ214:CL214)</f>
        <v>0</v>
      </c>
      <c r="AJ214" s="174">
        <f>G214*G52*PRODUCT($CJ214:CM214)</f>
        <v>0</v>
      </c>
      <c r="AK214" s="174">
        <f>H214*H52*PRODUCT($CJ214:CN214)</f>
        <v>0</v>
      </c>
      <c r="AL214" s="174">
        <f>I214*I52*PRODUCT($CJ214:CO214)</f>
        <v>0</v>
      </c>
      <c r="AM214" s="174">
        <f>J214*J52*PRODUCT($CJ214:CP214)</f>
        <v>0</v>
      </c>
      <c r="AN214" s="174">
        <f>K214*K52*PRODUCT($CJ214:CQ214)</f>
        <v>0</v>
      </c>
      <c r="AO214" s="174">
        <f>L214*L52*PRODUCT($CJ214:CR214)</f>
        <v>0</v>
      </c>
      <c r="AP214" s="174">
        <f>M214*M52*PRODUCT($CJ214:CS214)</f>
        <v>0</v>
      </c>
      <c r="AQ214" s="174">
        <f>N214*N52*PRODUCT($CJ214:CT214)</f>
        <v>0</v>
      </c>
      <c r="AR214" s="174">
        <f>O214*O52*PRODUCT($CJ214:CU214)</f>
        <v>0</v>
      </c>
      <c r="AS214" s="174">
        <f>P214*P52*PRODUCT($CJ214:CV214)</f>
        <v>0</v>
      </c>
      <c r="AT214" s="174">
        <f>Q214*Q52*PRODUCT($CJ214:CW214)</f>
        <v>0</v>
      </c>
      <c r="AU214" s="174">
        <f>R214*R52*PRODUCT($CJ214:CX214)</f>
        <v>0</v>
      </c>
      <c r="AV214" s="174">
        <f>S214*S52*PRODUCT($CJ214:CY214)</f>
        <v>0</v>
      </c>
      <c r="AW214" s="174">
        <f>T214*T52*PRODUCT($CJ214:CZ214)</f>
        <v>0</v>
      </c>
      <c r="AX214" s="174">
        <f>U214*U52*PRODUCT($CJ214:DA214)</f>
        <v>0</v>
      </c>
      <c r="AY214" s="174">
        <f>V214*V52*PRODUCT($CJ214:DB214)</f>
        <v>0</v>
      </c>
      <c r="AZ214" s="174">
        <f>W214*W52*PRODUCT($CJ214:DC214)</f>
        <v>0</v>
      </c>
      <c r="BA214" s="174">
        <f>X214*X52*PRODUCT($CJ214:DD214)</f>
        <v>0</v>
      </c>
      <c r="BB214" s="174">
        <f>Y214*Y52*PRODUCT($CJ214:DE214)</f>
        <v>0</v>
      </c>
      <c r="BC214" s="174">
        <f>Z214*Z52*PRODUCT($CJ214:DF214)</f>
        <v>0</v>
      </c>
      <c r="BD214" s="174">
        <f>AA214*AA52*PRODUCT($CJ214:DG214)</f>
        <v>0</v>
      </c>
      <c r="BE214" s="174">
        <f>AB214*AB52*PRODUCT($CJ214:DH214)</f>
        <v>0</v>
      </c>
      <c r="BF214" s="93"/>
      <c r="BG214" s="93"/>
      <c r="BH214" s="93"/>
      <c r="BI214" s="181">
        <f>SUM($AF214:AG214)-SUM($AF246:AG246)-SUM($C246:D246)-SUM($BH246:BI246)</f>
        <v>0</v>
      </c>
      <c r="BJ214" s="181">
        <f>SUM($AF214:AH214)-SUM($AF246:AH246)-SUM($C246:E246)-SUM($BH246:BJ246)</f>
        <v>0</v>
      </c>
      <c r="BK214" s="181">
        <f>SUM($AF214:AI214)-SUM($AF246:AI246)-SUM($C246:F246)-SUM($BH246:BK246)</f>
        <v>0</v>
      </c>
      <c r="BL214" s="181">
        <f>SUM($AF214:AJ214)-SUM($AF246:AJ246)-SUM($C246:G246)-SUM($BH246:BL246)</f>
        <v>0</v>
      </c>
      <c r="BM214" s="181">
        <f>SUM($AF214:AK214)-SUM($AF246:AK246)-SUM($C246:H246)-SUM($BH246:BM246)</f>
        <v>0</v>
      </c>
      <c r="BN214" s="181">
        <f>SUM($AF214:AL214)-SUM($AF246:AL246)-SUM($C246:I246)-SUM($BH246:BN246)</f>
        <v>0</v>
      </c>
      <c r="BO214" s="181">
        <f>SUM($AF214:AM214)-SUM($AF246:AM246)-SUM($C246:J246)-SUM($BH246:BO246)</f>
        <v>0</v>
      </c>
      <c r="BP214" s="181">
        <f>SUM($AF214:AN214)-SUM($AF246:AN246)-SUM($C246:K246)-SUM($BH246:BP246)</f>
        <v>0</v>
      </c>
      <c r="BQ214" s="181">
        <f>SUM($AF214:AO214)-SUM($AF246:AO246)-SUM($C246:L246)-SUM($BH246:BQ246)</f>
        <v>0</v>
      </c>
      <c r="BR214" s="181">
        <f>SUM($AF214:AP214)-SUM($AF246:AP246)-SUM($C246:M246)-SUM($BH246:BR246)</f>
        <v>0</v>
      </c>
      <c r="BS214" s="181">
        <f>SUM($AF214:AQ214)-SUM($AF246:AQ246)-SUM($C246:N246)-SUM($BH246:BS246)</f>
        <v>0</v>
      </c>
      <c r="BT214" s="181">
        <f>SUM($AF214:AR214)-SUM($AF246:AR246)-SUM($C246:O246)-SUM($BH246:BT246)</f>
        <v>0</v>
      </c>
      <c r="BU214" s="181">
        <f>SUM($AF214:AS214)-SUM($AF246:AS246)-SUM($C246:P246)-SUM($BH246:BU246)</f>
        <v>0</v>
      </c>
      <c r="BV214" s="181">
        <f>SUM($AF214:AT214)-SUM($AF246:AT246)-SUM($C246:Q246)-SUM($BH246:BV246)</f>
        <v>0</v>
      </c>
      <c r="BW214" s="181">
        <f>SUM($AF214:AU214)-SUM($AF246:AU246)-SUM($C246:R246)-SUM($BH246:BW246)</f>
        <v>0</v>
      </c>
      <c r="BX214" s="181">
        <f>SUM($AF214:AV214)-SUM($AF246:AV246)-SUM($C246:S246)-SUM($BH246:BX246)</f>
        <v>0</v>
      </c>
      <c r="BY214" s="181">
        <f>SUM($AF214:AW214)-SUM($AF246:AW246)-SUM($C246:T246)-SUM($BH246:BY246)</f>
        <v>0</v>
      </c>
      <c r="BZ214" s="181">
        <f>SUM($AF214:AX214)-SUM($AF246:AX246)-SUM($C246:U246)-SUM($BH246:BZ246)</f>
        <v>0</v>
      </c>
      <c r="CA214" s="181">
        <f>SUM($AF214:AY214)-SUM($AF246:AY246)-SUM($C246:V246)-SUM($BH246:CA246)</f>
        <v>0</v>
      </c>
      <c r="CB214" s="181">
        <f>SUM($AF214:AZ214)-SUM($AF246:AZ246)-SUM($C246:W246)-SUM($BH246:CB246)</f>
        <v>0</v>
      </c>
      <c r="CC214" s="181">
        <f>SUM($AF214:BA214)-SUM($AF246:BA246)-SUM($C246:X246)-SUM($BH246:CC246)</f>
        <v>0</v>
      </c>
      <c r="CD214" s="181">
        <f>SUM($AF214:BB214)-SUM($AF246:BB246)-SUM($C246:Y246)-SUM($BH246:CD246)</f>
        <v>0</v>
      </c>
      <c r="CE214" s="181">
        <f>SUM($AF214:BC214)-SUM($AF246:BC246)-SUM($C246:Z246)-SUM($BH246:CE246)</f>
        <v>0</v>
      </c>
      <c r="CF214" s="181">
        <f>SUM($AF214:BD214)-SUM($AF246:BD246)-SUM($C246:AA246)-SUM($BH246:CF246)</f>
        <v>0</v>
      </c>
      <c r="CG214" s="181">
        <f>SUM($AF214:BE214)-SUM($AF246:BE246)-SUM($C246:AB246)-SUM($BH246:CG246)</f>
        <v>0</v>
      </c>
      <c r="CH214" s="52"/>
      <c r="CI214" s="52"/>
      <c r="CJ214" s="67"/>
      <c r="CK214" s="67"/>
      <c r="CL214" s="67"/>
      <c r="CM214" s="67"/>
      <c r="CN214" s="67"/>
      <c r="CO214" s="67"/>
      <c r="CP214" s="67"/>
      <c r="CQ214" s="67"/>
      <c r="CR214" s="67"/>
      <c r="CS214" s="67">
        <v>1</v>
      </c>
      <c r="CT214" s="67">
        <f t="shared" si="20"/>
        <v>0.99729709954689827</v>
      </c>
      <c r="CU214" s="67">
        <f t="shared" si="20"/>
        <v>0.9975768879165543</v>
      </c>
      <c r="CV214" s="67">
        <f t="shared" si="20"/>
        <v>0.99749389013171108</v>
      </c>
      <c r="CW214" s="67">
        <f t="shared" si="20"/>
        <v>0.99737881811150775</v>
      </c>
      <c r="CX214" s="67">
        <f t="shared" si="20"/>
        <v>0.99503196313691822</v>
      </c>
      <c r="CY214" s="67">
        <f t="shared" si="20"/>
        <v>0.99481303450886682</v>
      </c>
      <c r="CZ214" s="67">
        <f t="shared" si="20"/>
        <v>0.99458944969207475</v>
      </c>
      <c r="DA214" s="67">
        <f t="shared" si="20"/>
        <v>0.99436156680573917</v>
      </c>
      <c r="DB214" s="67">
        <f t="shared" si="20"/>
        <v>0.99412978434990884</v>
      </c>
      <c r="DC214" s="67">
        <f t="shared" si="20"/>
        <v>0.99029181469829231</v>
      </c>
      <c r="DD214" s="67">
        <f t="shared" si="20"/>
        <v>0.98991300134534221</v>
      </c>
      <c r="DE214" s="67">
        <f t="shared" si="20"/>
        <v>0.98953023591282696</v>
      </c>
      <c r="DF214" s="67">
        <f t="shared" si="20"/>
        <v>0.98914436400642147</v>
      </c>
      <c r="DG214" s="67">
        <f t="shared" si="20"/>
        <v>0.98886609825029814</v>
      </c>
      <c r="DH214" s="67">
        <f t="shared" si="20"/>
        <v>0.98394543299337678</v>
      </c>
      <c r="DI214" s="67">
        <f t="shared" si="20"/>
        <v>0.983710474640626</v>
      </c>
      <c r="DJ214" s="53"/>
      <c r="DK214" s="53"/>
      <c r="DL214" s="53"/>
      <c r="DM214" s="188" t="str">
        <f t="shared" si="23"/>
        <v/>
      </c>
      <c r="DN214" s="188" t="str">
        <f t="shared" si="21"/>
        <v/>
      </c>
      <c r="DO214" s="188" t="str">
        <f t="shared" si="21"/>
        <v/>
      </c>
      <c r="DP214" s="188" t="str">
        <f t="shared" si="21"/>
        <v/>
      </c>
      <c r="DQ214" s="188" t="str">
        <f t="shared" si="21"/>
        <v/>
      </c>
      <c r="DR214" s="188" t="str">
        <f t="shared" si="21"/>
        <v/>
      </c>
      <c r="DS214" s="188" t="str">
        <f t="shared" si="21"/>
        <v/>
      </c>
      <c r="DT214" s="188" t="str">
        <f t="shared" si="21"/>
        <v/>
      </c>
      <c r="DU214" s="188" t="str">
        <f t="shared" si="21"/>
        <v/>
      </c>
      <c r="DV214" s="188" t="str">
        <f t="shared" si="21"/>
        <v/>
      </c>
      <c r="DW214" s="188" t="str">
        <f t="shared" si="21"/>
        <v/>
      </c>
      <c r="DX214" s="188" t="str">
        <f t="shared" si="21"/>
        <v/>
      </c>
      <c r="DY214" s="188" t="str">
        <f t="shared" si="21"/>
        <v/>
      </c>
      <c r="DZ214" s="188" t="str">
        <f t="shared" si="21"/>
        <v/>
      </c>
      <c r="EA214" s="188" t="str">
        <f t="shared" si="21"/>
        <v/>
      </c>
      <c r="EB214" s="188" t="str">
        <f t="shared" si="21"/>
        <v/>
      </c>
      <c r="EC214" s="188" t="str">
        <f t="shared" si="21"/>
        <v/>
      </c>
      <c r="ED214" s="188" t="str">
        <f t="shared" si="22"/>
        <v/>
      </c>
      <c r="EE214" s="188" t="str">
        <f t="shared" si="22"/>
        <v/>
      </c>
      <c r="EF214" s="188" t="str">
        <f t="shared" si="22"/>
        <v/>
      </c>
      <c r="EG214" s="188" t="str">
        <f t="shared" si="22"/>
        <v/>
      </c>
      <c r="EH214" s="188" t="str">
        <f t="shared" si="22"/>
        <v/>
      </c>
      <c r="EI214" s="188" t="str">
        <f t="shared" si="22"/>
        <v/>
      </c>
      <c r="EJ214" s="188" t="str">
        <f t="shared" si="22"/>
        <v/>
      </c>
      <c r="EK214" s="188" t="str">
        <f t="shared" si="22"/>
        <v/>
      </c>
    </row>
    <row r="215" spans="2:141" x14ac:dyDescent="0.3">
      <c r="B215" s="1">
        <v>11</v>
      </c>
      <c r="C215" s="155"/>
      <c r="D215" s="155"/>
      <c r="E215" s="155"/>
      <c r="F215" s="155"/>
      <c r="G215" s="155"/>
      <c r="H215" s="155"/>
      <c r="I215" s="155"/>
      <c r="J215" s="155"/>
      <c r="K215" s="155"/>
      <c r="L215" s="155"/>
      <c r="M215" s="155"/>
      <c r="N215" s="155">
        <f>VLOOKUP(M87,DiaInc,$A$4,FALSE)*Diabetes_model!AO179</f>
        <v>2.7029004531017699E-3</v>
      </c>
      <c r="O215" s="155">
        <f>VLOOKUP(N87,DiaInc,$A$4,FALSE)*Diabetes_model!AP179</f>
        <v>2.4231120834457063E-3</v>
      </c>
      <c r="P215" s="155">
        <f>VLOOKUP(O87,DiaInc,$A$4,FALSE)*Diabetes_model!AQ179</f>
        <v>2.5061098682888925E-3</v>
      </c>
      <c r="Q215" s="155">
        <f>VLOOKUP(P87,DiaInc,$A$4,FALSE)*Diabetes_model!AR179</f>
        <v>2.621181888492201E-3</v>
      </c>
      <c r="R215" s="155">
        <f>VLOOKUP(Q87,DiaInc,$A$4,FALSE)*Diabetes_model!AS179</f>
        <v>4.9680368630817531E-3</v>
      </c>
      <c r="S215" s="155">
        <f>VLOOKUP(R87,DiaInc,$A$4,FALSE)*Diabetes_model!AT179</f>
        <v>5.1869654911331923E-3</v>
      </c>
      <c r="T215" s="155">
        <f>VLOOKUP(S87,DiaInc,$A$4,FALSE)*Diabetes_model!AU179</f>
        <v>5.4105503079253034E-3</v>
      </c>
      <c r="U215" s="155">
        <f>VLOOKUP(T87,DiaInc,$A$4,FALSE)*Diabetes_model!AV179</f>
        <v>5.6384331942608045E-3</v>
      </c>
      <c r="V215" s="155">
        <f>VLOOKUP(U87,DiaInc,$A$4,FALSE)*Diabetes_model!AW179</f>
        <v>5.8702156500911699E-3</v>
      </c>
      <c r="W215" s="155">
        <f>VLOOKUP(V87,DiaInc,$A$4,FALSE)*Diabetes_model!AX179</f>
        <v>9.7081853017077016E-3</v>
      </c>
      <c r="X215" s="155">
        <f>VLOOKUP(W87,DiaInc,$A$4,FALSE)*Diabetes_model!AY179</f>
        <v>1.0086998654657819E-2</v>
      </c>
      <c r="Y215" s="155">
        <f>VLOOKUP(X87,DiaInc,$A$4,FALSE)*Diabetes_model!AZ179</f>
        <v>1.0469764087173046E-2</v>
      </c>
      <c r="Z215" s="155">
        <f>VLOOKUP(Y87,DiaInc,$A$4,FALSE)*Diabetes_model!BA179</f>
        <v>1.0855635993578496E-2</v>
      </c>
      <c r="AA215" s="155">
        <f>VLOOKUP(Z87,DiaInc,$A$4,FALSE)*Diabetes_model!BB179</f>
        <v>1.1133901749701873E-2</v>
      </c>
      <c r="AB215" s="155">
        <f>VLOOKUP(AA87,DiaInc,$A$4,FALSE)*Diabetes_model!BC179</f>
        <v>1.6054567006623263E-2</v>
      </c>
      <c r="AC215" s="155"/>
      <c r="AD215" s="155"/>
      <c r="AE215" s="155"/>
      <c r="AF215" s="155"/>
      <c r="AG215" s="174">
        <f>D215*D53*PRODUCT($CJ215:CJ215)</f>
        <v>0</v>
      </c>
      <c r="AH215" s="174">
        <f>E215*E53*PRODUCT($CJ215:CK215)</f>
        <v>0</v>
      </c>
      <c r="AI215" s="174">
        <f>F215*F53*PRODUCT($CJ215:CL215)</f>
        <v>0</v>
      </c>
      <c r="AJ215" s="174">
        <f>G215*G53*PRODUCT($CJ215:CM215)</f>
        <v>0</v>
      </c>
      <c r="AK215" s="174">
        <f>H215*H53*PRODUCT($CJ215:CN215)</f>
        <v>0</v>
      </c>
      <c r="AL215" s="174">
        <f>I215*I53*PRODUCT($CJ215:CO215)</f>
        <v>0</v>
      </c>
      <c r="AM215" s="174">
        <f>J215*J53*PRODUCT($CJ215:CP215)</f>
        <v>0</v>
      </c>
      <c r="AN215" s="174">
        <f>K215*K53*PRODUCT($CJ215:CQ215)</f>
        <v>0</v>
      </c>
      <c r="AO215" s="174">
        <f>L215*L53*PRODUCT($CJ215:CR215)</f>
        <v>0</v>
      </c>
      <c r="AP215" s="174">
        <f>M215*M53*PRODUCT($CJ215:CS215)</f>
        <v>0</v>
      </c>
      <c r="AQ215" s="174">
        <f>N215*N53*PRODUCT($CJ215:CT215)</f>
        <v>0</v>
      </c>
      <c r="AR215" s="174">
        <f>O215*O53*PRODUCT($CJ215:CU215)</f>
        <v>0</v>
      </c>
      <c r="AS215" s="174">
        <f>P215*P53*PRODUCT($CJ215:CV215)</f>
        <v>0</v>
      </c>
      <c r="AT215" s="174">
        <f>Q215*Q53*PRODUCT($CJ215:CW215)</f>
        <v>0</v>
      </c>
      <c r="AU215" s="174">
        <f>R215*R53*PRODUCT($CJ215:CX215)</f>
        <v>0</v>
      </c>
      <c r="AV215" s="174">
        <f>S215*S53*PRODUCT($CJ215:CY215)</f>
        <v>0</v>
      </c>
      <c r="AW215" s="174">
        <f>T215*T53*PRODUCT($CJ215:CZ215)</f>
        <v>0</v>
      </c>
      <c r="AX215" s="174">
        <f>U215*U53*PRODUCT($CJ215:DA215)</f>
        <v>0</v>
      </c>
      <c r="AY215" s="174">
        <f>V215*V53*PRODUCT($CJ215:DB215)</f>
        <v>0</v>
      </c>
      <c r="AZ215" s="174">
        <f>W215*W53*PRODUCT($CJ215:DC215)</f>
        <v>0</v>
      </c>
      <c r="BA215" s="174">
        <f>X215*X53*PRODUCT($CJ215:DD215)</f>
        <v>0</v>
      </c>
      <c r="BB215" s="174">
        <f>Y215*Y53*PRODUCT($CJ215:DE215)</f>
        <v>0</v>
      </c>
      <c r="BC215" s="174">
        <f>Z215*Z53*PRODUCT($CJ215:DF215)</f>
        <v>0</v>
      </c>
      <c r="BD215" s="174">
        <f>AA215*AA53*PRODUCT($CJ215:DG215)</f>
        <v>0</v>
      </c>
      <c r="BE215" s="174">
        <f>AB215*AB53*PRODUCT($CJ215:DH215)</f>
        <v>0</v>
      </c>
      <c r="BF215" s="93"/>
      <c r="BG215" s="93"/>
      <c r="BH215" s="93"/>
      <c r="BI215" s="181">
        <f>SUM($AF215:AG215)-SUM($AF247:AG247)-SUM($C247:D247)-SUM($BH247:BI247)</f>
        <v>0</v>
      </c>
      <c r="BJ215" s="181">
        <f>SUM($AF215:AH215)-SUM($AF247:AH247)-SUM($C247:E247)-SUM($BH247:BJ247)</f>
        <v>0</v>
      </c>
      <c r="BK215" s="181">
        <f>SUM($AF215:AI215)-SUM($AF247:AI247)-SUM($C247:F247)-SUM($BH247:BK247)</f>
        <v>0</v>
      </c>
      <c r="BL215" s="181">
        <f>SUM($AF215:AJ215)-SUM($AF247:AJ247)-SUM($C247:G247)-SUM($BH247:BL247)</f>
        <v>0</v>
      </c>
      <c r="BM215" s="181">
        <f>SUM($AF215:AK215)-SUM($AF247:AK247)-SUM($C247:H247)-SUM($BH247:BM247)</f>
        <v>0</v>
      </c>
      <c r="BN215" s="181">
        <f>SUM($AF215:AL215)-SUM($AF247:AL247)-SUM($C247:I247)-SUM($BH247:BN247)</f>
        <v>0</v>
      </c>
      <c r="BO215" s="181">
        <f>SUM($AF215:AM215)-SUM($AF247:AM247)-SUM($C247:J247)-SUM($BH247:BO247)</f>
        <v>0</v>
      </c>
      <c r="BP215" s="181">
        <f>SUM($AF215:AN215)-SUM($AF247:AN247)-SUM($C247:K247)-SUM($BH247:BP247)</f>
        <v>0</v>
      </c>
      <c r="BQ215" s="181">
        <f>SUM($AF215:AO215)-SUM($AF247:AO247)-SUM($C247:L247)-SUM($BH247:BQ247)</f>
        <v>0</v>
      </c>
      <c r="BR215" s="181">
        <f>SUM($AF215:AP215)-SUM($AF247:AP247)-SUM($C247:M247)-SUM($BH247:BR247)</f>
        <v>0</v>
      </c>
      <c r="BS215" s="181">
        <f>SUM($AF215:AQ215)-SUM($AF247:AQ247)-SUM($C247:N247)-SUM($BH247:BS247)</f>
        <v>0</v>
      </c>
      <c r="BT215" s="181">
        <f>SUM($AF215:AR215)-SUM($AF247:AR247)-SUM($C247:O247)-SUM($BH247:BT247)</f>
        <v>0</v>
      </c>
      <c r="BU215" s="181">
        <f>SUM($AF215:AS215)-SUM($AF247:AS247)-SUM($C247:P247)-SUM($BH247:BU247)</f>
        <v>0</v>
      </c>
      <c r="BV215" s="181">
        <f>SUM($AF215:AT215)-SUM($AF247:AT247)-SUM($C247:Q247)-SUM($BH247:BV247)</f>
        <v>0</v>
      </c>
      <c r="BW215" s="181">
        <f>SUM($AF215:AU215)-SUM($AF247:AU247)-SUM($C247:R247)-SUM($BH247:BW247)</f>
        <v>0</v>
      </c>
      <c r="BX215" s="181">
        <f>SUM($AF215:AV215)-SUM($AF247:AV247)-SUM($C247:S247)-SUM($BH247:BX247)</f>
        <v>0</v>
      </c>
      <c r="BY215" s="181">
        <f>SUM($AF215:AW215)-SUM($AF247:AW247)-SUM($C247:T247)-SUM($BH247:BY247)</f>
        <v>0</v>
      </c>
      <c r="BZ215" s="181">
        <f>SUM($AF215:AX215)-SUM($AF247:AX247)-SUM($C247:U247)-SUM($BH247:BZ247)</f>
        <v>0</v>
      </c>
      <c r="CA215" s="181">
        <f>SUM($AF215:AY215)-SUM($AF247:AY247)-SUM($C247:V247)-SUM($BH247:CA247)</f>
        <v>0</v>
      </c>
      <c r="CB215" s="181">
        <f>SUM($AF215:AZ215)-SUM($AF247:AZ247)-SUM($C247:W247)-SUM($BH247:CB247)</f>
        <v>0</v>
      </c>
      <c r="CC215" s="181">
        <f>SUM($AF215:BA215)-SUM($AF247:BA247)-SUM($C247:X247)-SUM($BH247:CC247)</f>
        <v>0</v>
      </c>
      <c r="CD215" s="181">
        <f>SUM($AF215:BB215)-SUM($AF247:BB247)-SUM($C247:Y247)-SUM($BH247:CD247)</f>
        <v>0</v>
      </c>
      <c r="CE215" s="181">
        <f>SUM($AF215:BC215)-SUM($AF247:BC247)-SUM($C247:Z247)-SUM($BH247:CE247)</f>
        <v>0</v>
      </c>
      <c r="CF215" s="181">
        <f>SUM($AF215:BD215)-SUM($AF247:BD247)-SUM($C247:AA247)-SUM($BH247:CF247)</f>
        <v>0</v>
      </c>
      <c r="CG215" s="181">
        <f>SUM($AF215:BE215)-SUM($AF247:BE247)-SUM($C247:AB247)-SUM($BH247:CG247)</f>
        <v>0</v>
      </c>
      <c r="CH215" s="52"/>
      <c r="CI215" s="52"/>
      <c r="CJ215" s="67"/>
      <c r="CK215" s="67"/>
      <c r="CL215" s="67"/>
      <c r="CM215" s="67"/>
      <c r="CN215" s="67"/>
      <c r="CO215" s="67"/>
      <c r="CP215" s="67"/>
      <c r="CQ215" s="67"/>
      <c r="CR215" s="67"/>
      <c r="CS215" s="67"/>
      <c r="CT215" s="67">
        <v>1</v>
      </c>
      <c r="CU215" s="67">
        <f t="shared" si="20"/>
        <v>0.99729709954689827</v>
      </c>
      <c r="CV215" s="67">
        <f t="shared" si="20"/>
        <v>0.9975768879165543</v>
      </c>
      <c r="CW215" s="67">
        <f t="shared" si="20"/>
        <v>0.99749389013171108</v>
      </c>
      <c r="CX215" s="67">
        <f t="shared" si="20"/>
        <v>0.99737881811150775</v>
      </c>
      <c r="CY215" s="67">
        <f t="shared" si="20"/>
        <v>0.99503196313691822</v>
      </c>
      <c r="CZ215" s="67">
        <f t="shared" si="20"/>
        <v>0.99481303450886682</v>
      </c>
      <c r="DA215" s="67">
        <f t="shared" si="20"/>
        <v>0.99458944969207475</v>
      </c>
      <c r="DB215" s="67">
        <f t="shared" si="20"/>
        <v>0.99436156680573917</v>
      </c>
      <c r="DC215" s="67">
        <f t="shared" si="20"/>
        <v>0.99412978434990884</v>
      </c>
      <c r="DD215" s="67">
        <f t="shared" si="20"/>
        <v>0.99029181469829231</v>
      </c>
      <c r="DE215" s="67">
        <f t="shared" si="20"/>
        <v>0.98991300134534221</v>
      </c>
      <c r="DF215" s="67">
        <f t="shared" si="20"/>
        <v>0.98953023591282696</v>
      </c>
      <c r="DG215" s="67">
        <f t="shared" si="20"/>
        <v>0.98914436400642147</v>
      </c>
      <c r="DH215" s="67">
        <f t="shared" si="20"/>
        <v>0.98886609825029814</v>
      </c>
      <c r="DI215" s="67">
        <f t="shared" si="20"/>
        <v>0.98394543299337678</v>
      </c>
      <c r="DJ215" s="53"/>
      <c r="DK215" s="53"/>
      <c r="DL215" s="53"/>
      <c r="DM215" s="188" t="str">
        <f t="shared" si="23"/>
        <v/>
      </c>
      <c r="DN215" s="188" t="str">
        <f t="shared" si="21"/>
        <v/>
      </c>
      <c r="DO215" s="188" t="str">
        <f t="shared" si="21"/>
        <v/>
      </c>
      <c r="DP215" s="188" t="str">
        <f t="shared" si="21"/>
        <v/>
      </c>
      <c r="DQ215" s="188" t="str">
        <f t="shared" si="21"/>
        <v/>
      </c>
      <c r="DR215" s="188" t="str">
        <f t="shared" si="21"/>
        <v/>
      </c>
      <c r="DS215" s="188" t="str">
        <f t="shared" si="21"/>
        <v/>
      </c>
      <c r="DT215" s="188" t="str">
        <f t="shared" si="21"/>
        <v/>
      </c>
      <c r="DU215" s="188" t="str">
        <f t="shared" si="21"/>
        <v/>
      </c>
      <c r="DV215" s="188" t="str">
        <f t="shared" si="21"/>
        <v/>
      </c>
      <c r="DW215" s="188" t="str">
        <f t="shared" si="21"/>
        <v/>
      </c>
      <c r="DX215" s="188" t="str">
        <f t="shared" si="21"/>
        <v/>
      </c>
      <c r="DY215" s="188" t="str">
        <f t="shared" si="21"/>
        <v/>
      </c>
      <c r="DZ215" s="188" t="str">
        <f t="shared" si="21"/>
        <v/>
      </c>
      <c r="EA215" s="188" t="str">
        <f t="shared" si="21"/>
        <v/>
      </c>
      <c r="EB215" s="188" t="str">
        <f t="shared" si="21"/>
        <v/>
      </c>
      <c r="EC215" s="188" t="str">
        <f t="shared" si="21"/>
        <v/>
      </c>
      <c r="ED215" s="188" t="str">
        <f t="shared" si="22"/>
        <v/>
      </c>
      <c r="EE215" s="188" t="str">
        <f t="shared" si="22"/>
        <v/>
      </c>
      <c r="EF215" s="188" t="str">
        <f t="shared" si="22"/>
        <v/>
      </c>
      <c r="EG215" s="188" t="str">
        <f t="shared" si="22"/>
        <v/>
      </c>
      <c r="EH215" s="188" t="str">
        <f t="shared" si="22"/>
        <v/>
      </c>
      <c r="EI215" s="188" t="str">
        <f t="shared" si="22"/>
        <v/>
      </c>
      <c r="EJ215" s="188" t="str">
        <f t="shared" si="22"/>
        <v/>
      </c>
      <c r="EK215" s="188" t="str">
        <f t="shared" si="22"/>
        <v/>
      </c>
    </row>
    <row r="216" spans="2:141" x14ac:dyDescent="0.3">
      <c r="B216" s="1">
        <v>12</v>
      </c>
      <c r="C216" s="155"/>
      <c r="D216" s="155"/>
      <c r="E216" s="155"/>
      <c r="F216" s="155"/>
      <c r="G216" s="155"/>
      <c r="H216" s="155"/>
      <c r="I216" s="155"/>
      <c r="J216" s="155"/>
      <c r="K216" s="155"/>
      <c r="L216" s="155"/>
      <c r="M216" s="155"/>
      <c r="N216" s="155"/>
      <c r="O216" s="155">
        <f>VLOOKUP(N88,DiaInc,$A$4,FALSE)*Diabetes_model!AP180</f>
        <v>2.7029004531017699E-3</v>
      </c>
      <c r="P216" s="155">
        <f>VLOOKUP(O88,DiaInc,$A$4,FALSE)*Diabetes_model!AQ180</f>
        <v>2.4231120834457063E-3</v>
      </c>
      <c r="Q216" s="155">
        <f>VLOOKUP(P88,DiaInc,$A$4,FALSE)*Diabetes_model!AR180</f>
        <v>2.5061098682888925E-3</v>
      </c>
      <c r="R216" s="155">
        <f>VLOOKUP(Q88,DiaInc,$A$4,FALSE)*Diabetes_model!AS180</f>
        <v>2.621181888492201E-3</v>
      </c>
      <c r="S216" s="155">
        <f>VLOOKUP(R88,DiaInc,$A$4,FALSE)*Diabetes_model!AT180</f>
        <v>4.9680368630817531E-3</v>
      </c>
      <c r="T216" s="155">
        <f>VLOOKUP(S88,DiaInc,$A$4,FALSE)*Diabetes_model!AU180</f>
        <v>5.1869654911331923E-3</v>
      </c>
      <c r="U216" s="155">
        <f>VLOOKUP(T88,DiaInc,$A$4,FALSE)*Diabetes_model!AV180</f>
        <v>5.4105503079253034E-3</v>
      </c>
      <c r="V216" s="155">
        <f>VLOOKUP(U88,DiaInc,$A$4,FALSE)*Diabetes_model!AW180</f>
        <v>5.6384331942608045E-3</v>
      </c>
      <c r="W216" s="155">
        <f>VLOOKUP(V88,DiaInc,$A$4,FALSE)*Diabetes_model!AX180</f>
        <v>5.8702156500911699E-3</v>
      </c>
      <c r="X216" s="155">
        <f>VLOOKUP(W88,DiaInc,$A$4,FALSE)*Diabetes_model!AY180</f>
        <v>9.7081853017077016E-3</v>
      </c>
      <c r="Y216" s="155">
        <f>VLOOKUP(X88,DiaInc,$A$4,FALSE)*Diabetes_model!AZ180</f>
        <v>1.0086998654657819E-2</v>
      </c>
      <c r="Z216" s="155">
        <f>VLOOKUP(Y88,DiaInc,$A$4,FALSE)*Diabetes_model!BA180</f>
        <v>1.0469764087173046E-2</v>
      </c>
      <c r="AA216" s="155">
        <f>VLOOKUP(Z88,DiaInc,$A$4,FALSE)*Diabetes_model!BB180</f>
        <v>1.0855635993578496E-2</v>
      </c>
      <c r="AB216" s="155">
        <f>VLOOKUP(AA88,DiaInc,$A$4,FALSE)*Diabetes_model!BC180</f>
        <v>1.1133901749701873E-2</v>
      </c>
      <c r="AC216" s="155"/>
      <c r="AD216" s="155"/>
      <c r="AE216" s="155"/>
      <c r="AF216" s="155"/>
      <c r="AG216" s="174">
        <f>D216*D54*PRODUCT($CJ216:CJ216)</f>
        <v>0</v>
      </c>
      <c r="AH216" s="174">
        <f>E216*E54*PRODUCT($CJ216:CK216)</f>
        <v>0</v>
      </c>
      <c r="AI216" s="174">
        <f>F216*F54*PRODUCT($CJ216:CL216)</f>
        <v>0</v>
      </c>
      <c r="AJ216" s="174">
        <f>G216*G54*PRODUCT($CJ216:CM216)</f>
        <v>0</v>
      </c>
      <c r="AK216" s="174">
        <f>H216*H54*PRODUCT($CJ216:CN216)</f>
        <v>0</v>
      </c>
      <c r="AL216" s="174">
        <f>I216*I54*PRODUCT($CJ216:CO216)</f>
        <v>0</v>
      </c>
      <c r="AM216" s="174">
        <f>J216*J54*PRODUCT($CJ216:CP216)</f>
        <v>0</v>
      </c>
      <c r="AN216" s="174">
        <f>K216*K54*PRODUCT($CJ216:CQ216)</f>
        <v>0</v>
      </c>
      <c r="AO216" s="174">
        <f>L216*L54*PRODUCT($CJ216:CR216)</f>
        <v>0</v>
      </c>
      <c r="AP216" s="174">
        <f>M216*M54*PRODUCT($CJ216:CS216)</f>
        <v>0</v>
      </c>
      <c r="AQ216" s="174">
        <f>N216*N54*PRODUCT($CJ216:CT216)</f>
        <v>0</v>
      </c>
      <c r="AR216" s="174">
        <f>O216*O54*PRODUCT($CJ216:CU216)</f>
        <v>0</v>
      </c>
      <c r="AS216" s="174">
        <f>P216*P54*PRODUCT($CJ216:CV216)</f>
        <v>0</v>
      </c>
      <c r="AT216" s="174">
        <f>Q216*Q54*PRODUCT($CJ216:CW216)</f>
        <v>0</v>
      </c>
      <c r="AU216" s="174">
        <f>R216*R54*PRODUCT($CJ216:CX216)</f>
        <v>0</v>
      </c>
      <c r="AV216" s="174">
        <f>S216*S54*PRODUCT($CJ216:CY216)</f>
        <v>0</v>
      </c>
      <c r="AW216" s="174">
        <f>T216*T54*PRODUCT($CJ216:CZ216)</f>
        <v>0</v>
      </c>
      <c r="AX216" s="174">
        <f>U216*U54*PRODUCT($CJ216:DA216)</f>
        <v>0</v>
      </c>
      <c r="AY216" s="174">
        <f>V216*V54*PRODUCT($CJ216:DB216)</f>
        <v>0</v>
      </c>
      <c r="AZ216" s="174">
        <f>W216*W54*PRODUCT($CJ216:DC216)</f>
        <v>0</v>
      </c>
      <c r="BA216" s="174">
        <f>X216*X54*PRODUCT($CJ216:DD216)</f>
        <v>0</v>
      </c>
      <c r="BB216" s="174">
        <f>Y216*Y54*PRODUCT($CJ216:DE216)</f>
        <v>0</v>
      </c>
      <c r="BC216" s="174">
        <f>Z216*Z54*PRODUCT($CJ216:DF216)</f>
        <v>0</v>
      </c>
      <c r="BD216" s="174">
        <f>AA216*AA54*PRODUCT($CJ216:DG216)</f>
        <v>0</v>
      </c>
      <c r="BE216" s="174">
        <f>AB216*AB54*PRODUCT($CJ216:DH216)</f>
        <v>0</v>
      </c>
      <c r="BF216" s="93"/>
      <c r="BG216" s="93"/>
      <c r="BH216" s="93"/>
      <c r="BI216" s="181">
        <f>SUM($AF216:AG216)-SUM($AF248:AG248)-SUM($C248:D248)-SUM($BH248:BI248)</f>
        <v>0</v>
      </c>
      <c r="BJ216" s="181">
        <f>SUM($AF216:AH216)-SUM($AF248:AH248)-SUM($C248:E248)-SUM($BH248:BJ248)</f>
        <v>0</v>
      </c>
      <c r="BK216" s="181">
        <f>SUM($AF216:AI216)-SUM($AF248:AI248)-SUM($C248:F248)-SUM($BH248:BK248)</f>
        <v>0</v>
      </c>
      <c r="BL216" s="181">
        <f>SUM($AF216:AJ216)-SUM($AF248:AJ248)-SUM($C248:G248)-SUM($BH248:BL248)</f>
        <v>0</v>
      </c>
      <c r="BM216" s="181">
        <f>SUM($AF216:AK216)-SUM($AF248:AK248)-SUM($C248:H248)-SUM($BH248:BM248)</f>
        <v>0</v>
      </c>
      <c r="BN216" s="181">
        <f>SUM($AF216:AL216)-SUM($AF248:AL248)-SUM($C248:I248)-SUM($BH248:BN248)</f>
        <v>0</v>
      </c>
      <c r="BO216" s="181">
        <f>SUM($AF216:AM216)-SUM($AF248:AM248)-SUM($C248:J248)-SUM($BH248:BO248)</f>
        <v>0</v>
      </c>
      <c r="BP216" s="181">
        <f>SUM($AF216:AN216)-SUM($AF248:AN248)-SUM($C248:K248)-SUM($BH248:BP248)</f>
        <v>0</v>
      </c>
      <c r="BQ216" s="181">
        <f>SUM($AF216:AO216)-SUM($AF248:AO248)-SUM($C248:L248)-SUM($BH248:BQ248)</f>
        <v>0</v>
      </c>
      <c r="BR216" s="181">
        <f>SUM($AF216:AP216)-SUM($AF248:AP248)-SUM($C248:M248)-SUM($BH248:BR248)</f>
        <v>0</v>
      </c>
      <c r="BS216" s="181">
        <f>SUM($AF216:AQ216)-SUM($AF248:AQ248)-SUM($C248:N248)-SUM($BH248:BS248)</f>
        <v>0</v>
      </c>
      <c r="BT216" s="181">
        <f>SUM($AF216:AR216)-SUM($AF248:AR248)-SUM($C248:O248)-SUM($BH248:BT248)</f>
        <v>0</v>
      </c>
      <c r="BU216" s="181">
        <f>SUM($AF216:AS216)-SUM($AF248:AS248)-SUM($C248:P248)-SUM($BH248:BU248)</f>
        <v>0</v>
      </c>
      <c r="BV216" s="181">
        <f>SUM($AF216:AT216)-SUM($AF248:AT248)-SUM($C248:Q248)-SUM($BH248:BV248)</f>
        <v>0</v>
      </c>
      <c r="BW216" s="181">
        <f>SUM($AF216:AU216)-SUM($AF248:AU248)-SUM($C248:R248)-SUM($BH248:BW248)</f>
        <v>0</v>
      </c>
      <c r="BX216" s="181">
        <f>SUM($AF216:AV216)-SUM($AF248:AV248)-SUM($C248:S248)-SUM($BH248:BX248)</f>
        <v>0</v>
      </c>
      <c r="BY216" s="181">
        <f>SUM($AF216:AW216)-SUM($AF248:AW248)-SUM($C248:T248)-SUM($BH248:BY248)</f>
        <v>0</v>
      </c>
      <c r="BZ216" s="181">
        <f>SUM($AF216:AX216)-SUM($AF248:AX248)-SUM($C248:U248)-SUM($BH248:BZ248)</f>
        <v>0</v>
      </c>
      <c r="CA216" s="181">
        <f>SUM($AF216:AY216)-SUM($AF248:AY248)-SUM($C248:V248)-SUM($BH248:CA248)</f>
        <v>0</v>
      </c>
      <c r="CB216" s="181">
        <f>SUM($AF216:AZ216)-SUM($AF248:AZ248)-SUM($C248:W248)-SUM($BH248:CB248)</f>
        <v>0</v>
      </c>
      <c r="CC216" s="181">
        <f>SUM($AF216:BA216)-SUM($AF248:BA248)-SUM($C248:X248)-SUM($BH248:CC248)</f>
        <v>0</v>
      </c>
      <c r="CD216" s="181">
        <f>SUM($AF216:BB216)-SUM($AF248:BB248)-SUM($C248:Y248)-SUM($BH248:CD248)</f>
        <v>0</v>
      </c>
      <c r="CE216" s="181">
        <f>SUM($AF216:BC216)-SUM($AF248:BC248)-SUM($C248:Z248)-SUM($BH248:CE248)</f>
        <v>0</v>
      </c>
      <c r="CF216" s="181">
        <f>SUM($AF216:BD216)-SUM($AF248:BD248)-SUM($C248:AA248)-SUM($BH248:CF248)</f>
        <v>0</v>
      </c>
      <c r="CG216" s="181">
        <f>SUM($AF216:BE216)-SUM($AF248:BE248)-SUM($C248:AB248)-SUM($BH248:CG248)</f>
        <v>0</v>
      </c>
      <c r="CH216" s="52"/>
      <c r="CI216" s="52"/>
      <c r="CJ216" s="67"/>
      <c r="CK216" s="67"/>
      <c r="CL216" s="67"/>
      <c r="CM216" s="67"/>
      <c r="CN216" s="67"/>
      <c r="CO216" s="67"/>
      <c r="CP216" s="67"/>
      <c r="CQ216" s="67"/>
      <c r="CR216" s="67"/>
      <c r="CS216" s="67"/>
      <c r="CT216" s="67"/>
      <c r="CU216" s="67">
        <v>1</v>
      </c>
      <c r="CV216" s="67">
        <f t="shared" si="20"/>
        <v>0.99729709954689827</v>
      </c>
      <c r="CW216" s="67">
        <f t="shared" si="20"/>
        <v>0.9975768879165543</v>
      </c>
      <c r="CX216" s="67">
        <f t="shared" si="20"/>
        <v>0.99749389013171108</v>
      </c>
      <c r="CY216" s="67">
        <f t="shared" si="20"/>
        <v>0.99737881811150775</v>
      </c>
      <c r="CZ216" s="67">
        <f t="shared" si="20"/>
        <v>0.99503196313691822</v>
      </c>
      <c r="DA216" s="67">
        <f t="shared" si="20"/>
        <v>0.99481303450886682</v>
      </c>
      <c r="DB216" s="67">
        <f t="shared" si="20"/>
        <v>0.99458944969207475</v>
      </c>
      <c r="DC216" s="67">
        <f t="shared" si="20"/>
        <v>0.99436156680573917</v>
      </c>
      <c r="DD216" s="67">
        <f t="shared" si="20"/>
        <v>0.99412978434990884</v>
      </c>
      <c r="DE216" s="67">
        <f t="shared" si="20"/>
        <v>0.99029181469829231</v>
      </c>
      <c r="DF216" s="67">
        <f t="shared" si="20"/>
        <v>0.98991300134534221</v>
      </c>
      <c r="DG216" s="67">
        <f t="shared" si="20"/>
        <v>0.98953023591282696</v>
      </c>
      <c r="DH216" s="67">
        <f t="shared" si="20"/>
        <v>0.98914436400642147</v>
      </c>
      <c r="DI216" s="67">
        <f t="shared" si="20"/>
        <v>0.98886609825029814</v>
      </c>
      <c r="DJ216" s="53"/>
      <c r="DK216" s="53"/>
      <c r="DL216" s="53"/>
      <c r="DM216" s="188" t="str">
        <f t="shared" si="23"/>
        <v/>
      </c>
      <c r="DN216" s="188" t="str">
        <f t="shared" si="23"/>
        <v/>
      </c>
      <c r="DO216" s="188" t="str">
        <f t="shared" si="23"/>
        <v/>
      </c>
      <c r="DP216" s="188" t="str">
        <f t="shared" si="23"/>
        <v/>
      </c>
      <c r="DQ216" s="188" t="str">
        <f t="shared" si="23"/>
        <v/>
      </c>
      <c r="DR216" s="188" t="str">
        <f t="shared" si="23"/>
        <v/>
      </c>
      <c r="DS216" s="188" t="str">
        <f t="shared" si="23"/>
        <v/>
      </c>
      <c r="DT216" s="188" t="str">
        <f t="shared" si="23"/>
        <v/>
      </c>
      <c r="DU216" s="188" t="str">
        <f t="shared" si="23"/>
        <v/>
      </c>
      <c r="DV216" s="188" t="str">
        <f t="shared" si="23"/>
        <v/>
      </c>
      <c r="DW216" s="188" t="str">
        <f t="shared" si="23"/>
        <v/>
      </c>
      <c r="DX216" s="188" t="str">
        <f t="shared" si="23"/>
        <v/>
      </c>
      <c r="DY216" s="188" t="str">
        <f t="shared" si="23"/>
        <v/>
      </c>
      <c r="DZ216" s="188" t="str">
        <f t="shared" si="23"/>
        <v/>
      </c>
      <c r="EA216" s="188" t="str">
        <f t="shared" si="23"/>
        <v/>
      </c>
      <c r="EB216" s="188" t="str">
        <f t="shared" si="23"/>
        <v/>
      </c>
      <c r="EC216" s="188" t="str">
        <f t="shared" si="22"/>
        <v/>
      </c>
      <c r="ED216" s="188" t="str">
        <f t="shared" si="22"/>
        <v/>
      </c>
      <c r="EE216" s="188" t="str">
        <f t="shared" si="22"/>
        <v/>
      </c>
      <c r="EF216" s="188" t="str">
        <f t="shared" si="22"/>
        <v/>
      </c>
      <c r="EG216" s="188" t="str">
        <f t="shared" si="22"/>
        <v/>
      </c>
      <c r="EH216" s="188" t="str">
        <f t="shared" si="22"/>
        <v/>
      </c>
      <c r="EI216" s="188" t="str">
        <f t="shared" si="22"/>
        <v/>
      </c>
      <c r="EJ216" s="188" t="str">
        <f t="shared" si="22"/>
        <v/>
      </c>
      <c r="EK216" s="188" t="str">
        <f t="shared" si="22"/>
        <v/>
      </c>
    </row>
    <row r="217" spans="2:141" x14ac:dyDescent="0.3">
      <c r="B217" s="1">
        <v>13</v>
      </c>
      <c r="C217" s="155"/>
      <c r="D217" s="155"/>
      <c r="E217" s="155"/>
      <c r="F217" s="155"/>
      <c r="G217" s="155"/>
      <c r="H217" s="155"/>
      <c r="I217" s="155"/>
      <c r="J217" s="155"/>
      <c r="K217" s="155"/>
      <c r="L217" s="155"/>
      <c r="M217" s="155"/>
      <c r="N217" s="155"/>
      <c r="O217" s="155"/>
      <c r="P217" s="155">
        <f>VLOOKUP(O89,DiaInc,$A$4,FALSE)*Diabetes_model!AQ181</f>
        <v>2.7029004531017699E-3</v>
      </c>
      <c r="Q217" s="155">
        <f>VLOOKUP(P89,DiaInc,$A$4,FALSE)*Diabetes_model!AR181</f>
        <v>2.4231120834457063E-3</v>
      </c>
      <c r="R217" s="155">
        <f>VLOOKUP(Q89,DiaInc,$A$4,FALSE)*Diabetes_model!AS181</f>
        <v>2.5061098682888925E-3</v>
      </c>
      <c r="S217" s="155">
        <f>VLOOKUP(R89,DiaInc,$A$4,FALSE)*Diabetes_model!AT181</f>
        <v>2.621181888492201E-3</v>
      </c>
      <c r="T217" s="155">
        <f>VLOOKUP(S89,DiaInc,$A$4,FALSE)*Diabetes_model!AU181</f>
        <v>4.9680368630817531E-3</v>
      </c>
      <c r="U217" s="155">
        <f>VLOOKUP(T89,DiaInc,$A$4,FALSE)*Diabetes_model!AV181</f>
        <v>5.1869654911331923E-3</v>
      </c>
      <c r="V217" s="155">
        <f>VLOOKUP(U89,DiaInc,$A$4,FALSE)*Diabetes_model!AW181</f>
        <v>5.4105503079253034E-3</v>
      </c>
      <c r="W217" s="155">
        <f>VLOOKUP(V89,DiaInc,$A$4,FALSE)*Diabetes_model!AX181</f>
        <v>5.6384331942608045E-3</v>
      </c>
      <c r="X217" s="155">
        <f>VLOOKUP(W89,DiaInc,$A$4,FALSE)*Diabetes_model!AY181</f>
        <v>5.8702156500911699E-3</v>
      </c>
      <c r="Y217" s="155">
        <f>VLOOKUP(X89,DiaInc,$A$4,FALSE)*Diabetes_model!AZ181</f>
        <v>9.7081853017077016E-3</v>
      </c>
      <c r="Z217" s="155">
        <f>VLOOKUP(Y89,DiaInc,$A$4,FALSE)*Diabetes_model!BA181</f>
        <v>1.0086998654657819E-2</v>
      </c>
      <c r="AA217" s="155">
        <f>VLOOKUP(Z89,DiaInc,$A$4,FALSE)*Diabetes_model!BB181</f>
        <v>1.0469764087173046E-2</v>
      </c>
      <c r="AB217" s="155">
        <f>VLOOKUP(AA89,DiaInc,$A$4,FALSE)*Diabetes_model!BC181</f>
        <v>1.0855635993578496E-2</v>
      </c>
      <c r="AC217" s="155"/>
      <c r="AD217" s="155"/>
      <c r="AE217" s="155"/>
      <c r="AF217" s="155"/>
      <c r="AG217" s="174">
        <f>D217*D55*PRODUCT($CJ217:CJ217)</f>
        <v>0</v>
      </c>
      <c r="AH217" s="174">
        <f>E217*E55*PRODUCT($CJ217:CK217)</f>
        <v>0</v>
      </c>
      <c r="AI217" s="174">
        <f>F217*F55*PRODUCT($CJ217:CL217)</f>
        <v>0</v>
      </c>
      <c r="AJ217" s="174">
        <f>G217*G55*PRODUCT($CJ217:CM217)</f>
        <v>0</v>
      </c>
      <c r="AK217" s="174">
        <f>H217*H55*PRODUCT($CJ217:CN217)</f>
        <v>0</v>
      </c>
      <c r="AL217" s="174">
        <f>I217*I55*PRODUCT($CJ217:CO217)</f>
        <v>0</v>
      </c>
      <c r="AM217" s="174">
        <f>J217*J55*PRODUCT($CJ217:CP217)</f>
        <v>0</v>
      </c>
      <c r="AN217" s="174">
        <f>K217*K55*PRODUCT($CJ217:CQ217)</f>
        <v>0</v>
      </c>
      <c r="AO217" s="174">
        <f>L217*L55*PRODUCT($CJ217:CR217)</f>
        <v>0</v>
      </c>
      <c r="AP217" s="174">
        <f>M217*M55*PRODUCT($CJ217:CS217)</f>
        <v>0</v>
      </c>
      <c r="AQ217" s="174">
        <f>N217*N55*PRODUCT($CJ217:CT217)</f>
        <v>0</v>
      </c>
      <c r="AR217" s="174">
        <f>O217*O55*PRODUCT($CJ217:CU217)</f>
        <v>0</v>
      </c>
      <c r="AS217" s="174">
        <f>P217*P55*PRODUCT($CJ217:CV217)</f>
        <v>0</v>
      </c>
      <c r="AT217" s="174">
        <f>Q217*Q55*PRODUCT($CJ217:CW217)</f>
        <v>0</v>
      </c>
      <c r="AU217" s="174">
        <f>R217*R55*PRODUCT($CJ217:CX217)</f>
        <v>0</v>
      </c>
      <c r="AV217" s="174">
        <f>S217*S55*PRODUCT($CJ217:CY217)</f>
        <v>0</v>
      </c>
      <c r="AW217" s="174">
        <f>T217*T55*PRODUCT($CJ217:CZ217)</f>
        <v>0</v>
      </c>
      <c r="AX217" s="174">
        <f>U217*U55*PRODUCT($CJ217:DA217)</f>
        <v>0</v>
      </c>
      <c r="AY217" s="174">
        <f>V217*V55*PRODUCT($CJ217:DB217)</f>
        <v>0</v>
      </c>
      <c r="AZ217" s="174">
        <f>W217*W55*PRODUCT($CJ217:DC217)</f>
        <v>0</v>
      </c>
      <c r="BA217" s="174">
        <f>X217*X55*PRODUCT($CJ217:DD217)</f>
        <v>0</v>
      </c>
      <c r="BB217" s="174">
        <f>Y217*Y55*PRODUCT($CJ217:DE217)</f>
        <v>0</v>
      </c>
      <c r="BC217" s="174">
        <f>Z217*Z55*PRODUCT($CJ217:DF217)</f>
        <v>0</v>
      </c>
      <c r="BD217" s="174">
        <f>AA217*AA55*PRODUCT($CJ217:DG217)</f>
        <v>0</v>
      </c>
      <c r="BE217" s="174">
        <f>AB217*AB55*PRODUCT($CJ217:DH217)</f>
        <v>0</v>
      </c>
      <c r="BF217" s="93"/>
      <c r="BG217" s="93"/>
      <c r="BH217" s="93"/>
      <c r="BI217" s="181">
        <f>SUM($AF217:AG217)-SUM($AF249:AG249)-SUM($C249:D249)-SUM($BH249:BI249)</f>
        <v>0</v>
      </c>
      <c r="BJ217" s="181">
        <f>SUM($AF217:AH217)-SUM($AF249:AH249)-SUM($C249:E249)-SUM($BH249:BJ249)</f>
        <v>0</v>
      </c>
      <c r="BK217" s="181">
        <f>SUM($AF217:AI217)-SUM($AF249:AI249)-SUM($C249:F249)-SUM($BH249:BK249)</f>
        <v>0</v>
      </c>
      <c r="BL217" s="181">
        <f>SUM($AF217:AJ217)-SUM($AF249:AJ249)-SUM($C249:G249)-SUM($BH249:BL249)</f>
        <v>0</v>
      </c>
      <c r="BM217" s="181">
        <f>SUM($AF217:AK217)-SUM($AF249:AK249)-SUM($C249:H249)-SUM($BH249:BM249)</f>
        <v>0</v>
      </c>
      <c r="BN217" s="181">
        <f>SUM($AF217:AL217)-SUM($AF249:AL249)-SUM($C249:I249)-SUM($BH249:BN249)</f>
        <v>0</v>
      </c>
      <c r="BO217" s="181">
        <f>SUM($AF217:AM217)-SUM($AF249:AM249)-SUM($C249:J249)-SUM($BH249:BO249)</f>
        <v>0</v>
      </c>
      <c r="BP217" s="181">
        <f>SUM($AF217:AN217)-SUM($AF249:AN249)-SUM($C249:K249)-SUM($BH249:BP249)</f>
        <v>0</v>
      </c>
      <c r="BQ217" s="181">
        <f>SUM($AF217:AO217)-SUM($AF249:AO249)-SUM($C249:L249)-SUM($BH249:BQ249)</f>
        <v>0</v>
      </c>
      <c r="BR217" s="181">
        <f>SUM($AF217:AP217)-SUM($AF249:AP249)-SUM($C249:M249)-SUM($BH249:BR249)</f>
        <v>0</v>
      </c>
      <c r="BS217" s="181">
        <f>SUM($AF217:AQ217)-SUM($AF249:AQ249)-SUM($C249:N249)-SUM($BH249:BS249)</f>
        <v>0</v>
      </c>
      <c r="BT217" s="181">
        <f>SUM($AF217:AR217)-SUM($AF249:AR249)-SUM($C249:O249)-SUM($BH249:BT249)</f>
        <v>0</v>
      </c>
      <c r="BU217" s="181">
        <f>SUM($AF217:AS217)-SUM($AF249:AS249)-SUM($C249:P249)-SUM($BH249:BU249)</f>
        <v>0</v>
      </c>
      <c r="BV217" s="181">
        <f>SUM($AF217:AT217)-SUM($AF249:AT249)-SUM($C249:Q249)-SUM($BH249:BV249)</f>
        <v>0</v>
      </c>
      <c r="BW217" s="181">
        <f>SUM($AF217:AU217)-SUM($AF249:AU249)-SUM($C249:R249)-SUM($BH249:BW249)</f>
        <v>0</v>
      </c>
      <c r="BX217" s="181">
        <f>SUM($AF217:AV217)-SUM($AF249:AV249)-SUM($C249:S249)-SUM($BH249:BX249)</f>
        <v>0</v>
      </c>
      <c r="BY217" s="181">
        <f>SUM($AF217:AW217)-SUM($AF249:AW249)-SUM($C249:T249)-SUM($BH249:BY249)</f>
        <v>0</v>
      </c>
      <c r="BZ217" s="181">
        <f>SUM($AF217:AX217)-SUM($AF249:AX249)-SUM($C249:U249)-SUM($BH249:BZ249)</f>
        <v>0</v>
      </c>
      <c r="CA217" s="181">
        <f>SUM($AF217:AY217)-SUM($AF249:AY249)-SUM($C249:V249)-SUM($BH249:CA249)</f>
        <v>0</v>
      </c>
      <c r="CB217" s="181">
        <f>SUM($AF217:AZ217)-SUM($AF249:AZ249)-SUM($C249:W249)-SUM($BH249:CB249)</f>
        <v>0</v>
      </c>
      <c r="CC217" s="181">
        <f>SUM($AF217:BA217)-SUM($AF249:BA249)-SUM($C249:X249)-SUM($BH249:CC249)</f>
        <v>0</v>
      </c>
      <c r="CD217" s="181">
        <f>SUM($AF217:BB217)-SUM($AF249:BB249)-SUM($C249:Y249)-SUM($BH249:CD249)</f>
        <v>0</v>
      </c>
      <c r="CE217" s="181">
        <f>SUM($AF217:BC217)-SUM($AF249:BC249)-SUM($C249:Z249)-SUM($BH249:CE249)</f>
        <v>0</v>
      </c>
      <c r="CF217" s="181">
        <f>SUM($AF217:BD217)-SUM($AF249:BD249)-SUM($C249:AA249)-SUM($BH249:CF249)</f>
        <v>0</v>
      </c>
      <c r="CG217" s="181">
        <f>SUM($AF217:BE217)-SUM($AF249:BE249)-SUM($C249:AB249)-SUM($BH249:CG249)</f>
        <v>0</v>
      </c>
      <c r="CH217" s="52"/>
      <c r="CI217" s="52"/>
      <c r="CJ217" s="67"/>
      <c r="CK217" s="67"/>
      <c r="CL217" s="67"/>
      <c r="CM217" s="67"/>
      <c r="CN217" s="67"/>
      <c r="CO217" s="67"/>
      <c r="CP217" s="67"/>
      <c r="CQ217" s="67"/>
      <c r="CR217" s="67"/>
      <c r="CS217" s="67"/>
      <c r="CT217" s="67"/>
      <c r="CU217" s="67"/>
      <c r="CV217" s="67">
        <v>1</v>
      </c>
      <c r="CW217" s="67">
        <f t="shared" si="20"/>
        <v>0.99729709954689827</v>
      </c>
      <c r="CX217" s="67">
        <f t="shared" si="20"/>
        <v>0.9975768879165543</v>
      </c>
      <c r="CY217" s="67">
        <f t="shared" si="20"/>
        <v>0.99749389013171108</v>
      </c>
      <c r="CZ217" s="67">
        <f t="shared" si="20"/>
        <v>0.99737881811150775</v>
      </c>
      <c r="DA217" s="67">
        <f t="shared" si="20"/>
        <v>0.99503196313691822</v>
      </c>
      <c r="DB217" s="67">
        <f t="shared" si="20"/>
        <v>0.99481303450886682</v>
      </c>
      <c r="DC217" s="67">
        <f t="shared" si="20"/>
        <v>0.99458944969207475</v>
      </c>
      <c r="DD217" s="67">
        <f t="shared" si="20"/>
        <v>0.99436156680573917</v>
      </c>
      <c r="DE217" s="67">
        <f t="shared" si="20"/>
        <v>0.99412978434990884</v>
      </c>
      <c r="DF217" s="67">
        <f t="shared" si="20"/>
        <v>0.99029181469829231</v>
      </c>
      <c r="DG217" s="67">
        <f t="shared" si="20"/>
        <v>0.98991300134534221</v>
      </c>
      <c r="DH217" s="67">
        <f t="shared" si="20"/>
        <v>0.98953023591282696</v>
      </c>
      <c r="DI217" s="67">
        <f t="shared" si="20"/>
        <v>0.98914436400642147</v>
      </c>
      <c r="DJ217" s="53"/>
      <c r="DK217" s="53"/>
      <c r="DL217" s="53"/>
      <c r="DM217" s="188" t="str">
        <f t="shared" si="23"/>
        <v/>
      </c>
      <c r="DN217" s="188" t="str">
        <f t="shared" si="23"/>
        <v/>
      </c>
      <c r="DO217" s="188" t="str">
        <f t="shared" si="23"/>
        <v/>
      </c>
      <c r="DP217" s="188" t="str">
        <f t="shared" si="23"/>
        <v/>
      </c>
      <c r="DQ217" s="188" t="str">
        <f t="shared" si="23"/>
        <v/>
      </c>
      <c r="DR217" s="188" t="str">
        <f t="shared" si="23"/>
        <v/>
      </c>
      <c r="DS217" s="188" t="str">
        <f t="shared" si="23"/>
        <v/>
      </c>
      <c r="DT217" s="188" t="str">
        <f t="shared" si="23"/>
        <v/>
      </c>
      <c r="DU217" s="188" t="str">
        <f t="shared" si="23"/>
        <v/>
      </c>
      <c r="DV217" s="188" t="str">
        <f t="shared" si="23"/>
        <v/>
      </c>
      <c r="DW217" s="188" t="str">
        <f t="shared" si="23"/>
        <v/>
      </c>
      <c r="DX217" s="188" t="str">
        <f t="shared" si="23"/>
        <v/>
      </c>
      <c r="DY217" s="188" t="str">
        <f t="shared" si="23"/>
        <v/>
      </c>
      <c r="DZ217" s="188" t="str">
        <f t="shared" si="23"/>
        <v/>
      </c>
      <c r="EA217" s="188" t="str">
        <f t="shared" si="23"/>
        <v/>
      </c>
      <c r="EB217" s="188" t="str">
        <f t="shared" si="23"/>
        <v/>
      </c>
      <c r="EC217" s="188" t="str">
        <f t="shared" si="22"/>
        <v/>
      </c>
      <c r="ED217" s="188" t="str">
        <f t="shared" si="22"/>
        <v/>
      </c>
      <c r="EE217" s="188" t="str">
        <f t="shared" si="22"/>
        <v/>
      </c>
      <c r="EF217" s="188" t="str">
        <f t="shared" si="22"/>
        <v/>
      </c>
      <c r="EG217" s="188" t="str">
        <f t="shared" si="22"/>
        <v/>
      </c>
      <c r="EH217" s="188" t="str">
        <f t="shared" si="22"/>
        <v/>
      </c>
      <c r="EI217" s="188" t="str">
        <f t="shared" si="22"/>
        <v/>
      </c>
      <c r="EJ217" s="188" t="str">
        <f t="shared" si="22"/>
        <v/>
      </c>
      <c r="EK217" s="188" t="str">
        <f t="shared" si="22"/>
        <v/>
      </c>
    </row>
    <row r="218" spans="2:141" x14ac:dyDescent="0.3">
      <c r="B218" s="1">
        <v>14</v>
      </c>
      <c r="C218" s="155"/>
      <c r="D218" s="155"/>
      <c r="E218" s="155"/>
      <c r="F218" s="155"/>
      <c r="G218" s="155"/>
      <c r="H218" s="155"/>
      <c r="I218" s="155"/>
      <c r="J218" s="155"/>
      <c r="K218" s="155"/>
      <c r="L218" s="155"/>
      <c r="M218" s="155"/>
      <c r="N218" s="155"/>
      <c r="O218" s="155"/>
      <c r="P218" s="155"/>
      <c r="Q218" s="155">
        <f>VLOOKUP(P90,DiaInc,$A$4,FALSE)*Diabetes_model!AR182</f>
        <v>2.7029004531017699E-3</v>
      </c>
      <c r="R218" s="155">
        <f>VLOOKUP(Q90,DiaInc,$A$4,FALSE)*Diabetes_model!AS182</f>
        <v>2.4231120834457063E-3</v>
      </c>
      <c r="S218" s="155">
        <f>VLOOKUP(R90,DiaInc,$A$4,FALSE)*Diabetes_model!AT182</f>
        <v>2.5061098682888925E-3</v>
      </c>
      <c r="T218" s="155">
        <f>VLOOKUP(S90,DiaInc,$A$4,FALSE)*Diabetes_model!AU182</f>
        <v>2.621181888492201E-3</v>
      </c>
      <c r="U218" s="155">
        <f>VLOOKUP(T90,DiaInc,$A$4,FALSE)*Diabetes_model!AV182</f>
        <v>4.9680368630817531E-3</v>
      </c>
      <c r="V218" s="155">
        <f>VLOOKUP(U90,DiaInc,$A$4,FALSE)*Diabetes_model!AW182</f>
        <v>5.1869654911331923E-3</v>
      </c>
      <c r="W218" s="155">
        <f>VLOOKUP(V90,DiaInc,$A$4,FALSE)*Diabetes_model!AX182</f>
        <v>5.4105503079253034E-3</v>
      </c>
      <c r="X218" s="155">
        <f>VLOOKUP(W90,DiaInc,$A$4,FALSE)*Diabetes_model!AY182</f>
        <v>5.6384331942608045E-3</v>
      </c>
      <c r="Y218" s="155">
        <f>VLOOKUP(X90,DiaInc,$A$4,FALSE)*Diabetes_model!AZ182</f>
        <v>5.8702156500911699E-3</v>
      </c>
      <c r="Z218" s="155">
        <f>VLOOKUP(Y90,DiaInc,$A$4,FALSE)*Diabetes_model!BA182</f>
        <v>9.7081853017077016E-3</v>
      </c>
      <c r="AA218" s="155">
        <f>VLOOKUP(Z90,DiaInc,$A$4,FALSE)*Diabetes_model!BB182</f>
        <v>1.0086998654657819E-2</v>
      </c>
      <c r="AB218" s="155">
        <f>VLOOKUP(AA90,DiaInc,$A$4,FALSE)*Diabetes_model!BC182</f>
        <v>1.0469764087173046E-2</v>
      </c>
      <c r="AC218" s="155"/>
      <c r="AD218" s="155"/>
      <c r="AE218" s="155"/>
      <c r="AF218" s="155"/>
      <c r="AG218" s="174">
        <f>D218*D56*PRODUCT($CJ218:CJ218)</f>
        <v>0</v>
      </c>
      <c r="AH218" s="174">
        <f>E218*E56*PRODUCT($CJ218:CK218)</f>
        <v>0</v>
      </c>
      <c r="AI218" s="174">
        <f>F218*F56*PRODUCT($CJ218:CL218)</f>
        <v>0</v>
      </c>
      <c r="AJ218" s="174">
        <f>G218*G56*PRODUCT($CJ218:CM218)</f>
        <v>0</v>
      </c>
      <c r="AK218" s="174">
        <f>H218*H56*PRODUCT($CJ218:CN218)</f>
        <v>0</v>
      </c>
      <c r="AL218" s="174">
        <f>I218*I56*PRODUCT($CJ218:CO218)</f>
        <v>0</v>
      </c>
      <c r="AM218" s="174">
        <f>J218*J56*PRODUCT($CJ218:CP218)</f>
        <v>0</v>
      </c>
      <c r="AN218" s="174">
        <f>K218*K56*PRODUCT($CJ218:CQ218)</f>
        <v>0</v>
      </c>
      <c r="AO218" s="174">
        <f>L218*L56*PRODUCT($CJ218:CR218)</f>
        <v>0</v>
      </c>
      <c r="AP218" s="174">
        <f>M218*M56*PRODUCT($CJ218:CS218)</f>
        <v>0</v>
      </c>
      <c r="AQ218" s="174">
        <f>N218*N56*PRODUCT($CJ218:CT218)</f>
        <v>0</v>
      </c>
      <c r="AR218" s="174">
        <f>O218*O56*PRODUCT($CJ218:CU218)</f>
        <v>0</v>
      </c>
      <c r="AS218" s="174">
        <f>P218*P56*PRODUCT($CJ218:CV218)</f>
        <v>0</v>
      </c>
      <c r="AT218" s="174">
        <f>Q218*Q56*PRODUCT($CJ218:CW218)</f>
        <v>0</v>
      </c>
      <c r="AU218" s="174">
        <f>R218*R56*PRODUCT($CJ218:CX218)</f>
        <v>0</v>
      </c>
      <c r="AV218" s="174">
        <f>S218*S56*PRODUCT($CJ218:CY218)</f>
        <v>0</v>
      </c>
      <c r="AW218" s="174">
        <f>T218*T56*PRODUCT($CJ218:CZ218)</f>
        <v>0</v>
      </c>
      <c r="AX218" s="174">
        <f>U218*U56*PRODUCT($CJ218:DA218)</f>
        <v>0</v>
      </c>
      <c r="AY218" s="174">
        <f>V218*V56*PRODUCT($CJ218:DB218)</f>
        <v>0</v>
      </c>
      <c r="AZ218" s="174">
        <f>W218*W56*PRODUCT($CJ218:DC218)</f>
        <v>0</v>
      </c>
      <c r="BA218" s="174">
        <f>X218*X56*PRODUCT($CJ218:DD218)</f>
        <v>0</v>
      </c>
      <c r="BB218" s="174">
        <f>Y218*Y56*PRODUCT($CJ218:DE218)</f>
        <v>0</v>
      </c>
      <c r="BC218" s="174">
        <f>Z218*Z56*PRODUCT($CJ218:DF218)</f>
        <v>0</v>
      </c>
      <c r="BD218" s="174">
        <f>AA218*AA56*PRODUCT($CJ218:DG218)</f>
        <v>0</v>
      </c>
      <c r="BE218" s="174">
        <f>AB218*AB56*PRODUCT($CJ218:DH218)</f>
        <v>0</v>
      </c>
      <c r="BF218" s="93"/>
      <c r="BG218" s="93"/>
      <c r="BH218" s="93"/>
      <c r="BI218" s="181">
        <f>SUM($AF218:AG218)-SUM($AF250:AG250)-SUM($C250:D250)-SUM($BH250:BI250)</f>
        <v>0</v>
      </c>
      <c r="BJ218" s="181">
        <f>SUM($AF218:AH218)-SUM($AF250:AH250)-SUM($C250:E250)-SUM($BH250:BJ250)</f>
        <v>0</v>
      </c>
      <c r="BK218" s="181">
        <f>SUM($AF218:AI218)-SUM($AF250:AI250)-SUM($C250:F250)-SUM($BH250:BK250)</f>
        <v>0</v>
      </c>
      <c r="BL218" s="181">
        <f>SUM($AF218:AJ218)-SUM($AF250:AJ250)-SUM($C250:G250)-SUM($BH250:BL250)</f>
        <v>0</v>
      </c>
      <c r="BM218" s="181">
        <f>SUM($AF218:AK218)-SUM($AF250:AK250)-SUM($C250:H250)-SUM($BH250:BM250)</f>
        <v>0</v>
      </c>
      <c r="BN218" s="181">
        <f>SUM($AF218:AL218)-SUM($AF250:AL250)-SUM($C250:I250)-SUM($BH250:BN250)</f>
        <v>0</v>
      </c>
      <c r="BO218" s="181">
        <f>SUM($AF218:AM218)-SUM($AF250:AM250)-SUM($C250:J250)-SUM($BH250:BO250)</f>
        <v>0</v>
      </c>
      <c r="BP218" s="181">
        <f>SUM($AF218:AN218)-SUM($AF250:AN250)-SUM($C250:K250)-SUM($BH250:BP250)</f>
        <v>0</v>
      </c>
      <c r="BQ218" s="181">
        <f>SUM($AF218:AO218)-SUM($AF250:AO250)-SUM($C250:L250)-SUM($BH250:BQ250)</f>
        <v>0</v>
      </c>
      <c r="BR218" s="181">
        <f>SUM($AF218:AP218)-SUM($AF250:AP250)-SUM($C250:M250)-SUM($BH250:BR250)</f>
        <v>0</v>
      </c>
      <c r="BS218" s="181">
        <f>SUM($AF218:AQ218)-SUM($AF250:AQ250)-SUM($C250:N250)-SUM($BH250:BS250)</f>
        <v>0</v>
      </c>
      <c r="BT218" s="181">
        <f>SUM($AF218:AR218)-SUM($AF250:AR250)-SUM($C250:O250)-SUM($BH250:BT250)</f>
        <v>0</v>
      </c>
      <c r="BU218" s="181">
        <f>SUM($AF218:AS218)-SUM($AF250:AS250)-SUM($C250:P250)-SUM($BH250:BU250)</f>
        <v>0</v>
      </c>
      <c r="BV218" s="181">
        <f>SUM($AF218:AT218)-SUM($AF250:AT250)-SUM($C250:Q250)-SUM($BH250:BV250)</f>
        <v>0</v>
      </c>
      <c r="BW218" s="181">
        <f>SUM($AF218:AU218)-SUM($AF250:AU250)-SUM($C250:R250)-SUM($BH250:BW250)</f>
        <v>0</v>
      </c>
      <c r="BX218" s="181">
        <f>SUM($AF218:AV218)-SUM($AF250:AV250)-SUM($C250:S250)-SUM($BH250:BX250)</f>
        <v>0</v>
      </c>
      <c r="BY218" s="181">
        <f>SUM($AF218:AW218)-SUM($AF250:AW250)-SUM($C250:T250)-SUM($BH250:BY250)</f>
        <v>0</v>
      </c>
      <c r="BZ218" s="181">
        <f>SUM($AF218:AX218)-SUM($AF250:AX250)-SUM($C250:U250)-SUM($BH250:BZ250)</f>
        <v>0</v>
      </c>
      <c r="CA218" s="181">
        <f>SUM($AF218:AY218)-SUM($AF250:AY250)-SUM($C250:V250)-SUM($BH250:CA250)</f>
        <v>0</v>
      </c>
      <c r="CB218" s="181">
        <f>SUM($AF218:AZ218)-SUM($AF250:AZ250)-SUM($C250:W250)-SUM($BH250:CB250)</f>
        <v>0</v>
      </c>
      <c r="CC218" s="181">
        <f>SUM($AF218:BA218)-SUM($AF250:BA250)-SUM($C250:X250)-SUM($BH250:CC250)</f>
        <v>0</v>
      </c>
      <c r="CD218" s="181">
        <f>SUM($AF218:BB218)-SUM($AF250:BB250)-SUM($C250:Y250)-SUM($BH250:CD250)</f>
        <v>0</v>
      </c>
      <c r="CE218" s="181">
        <f>SUM($AF218:BC218)-SUM($AF250:BC250)-SUM($C250:Z250)-SUM($BH250:CE250)</f>
        <v>0</v>
      </c>
      <c r="CF218" s="181">
        <f>SUM($AF218:BD218)-SUM($AF250:BD250)-SUM($C250:AA250)-SUM($BH250:CF250)</f>
        <v>0</v>
      </c>
      <c r="CG218" s="181">
        <f>SUM($AF218:BE218)-SUM($AF250:BE250)-SUM($C250:AB250)-SUM($BH250:CG250)</f>
        <v>0</v>
      </c>
      <c r="CH218" s="52"/>
      <c r="CI218" s="52"/>
      <c r="CJ218" s="67"/>
      <c r="CK218" s="67"/>
      <c r="CL218" s="67"/>
      <c r="CM218" s="67"/>
      <c r="CN218" s="67"/>
      <c r="CO218" s="67"/>
      <c r="CP218" s="67"/>
      <c r="CQ218" s="67"/>
      <c r="CR218" s="67"/>
      <c r="CS218" s="67"/>
      <c r="CT218" s="67"/>
      <c r="CU218" s="67"/>
      <c r="CV218" s="67"/>
      <c r="CW218" s="67">
        <v>1</v>
      </c>
      <c r="CX218" s="67">
        <f t="shared" si="20"/>
        <v>0.99729709954689827</v>
      </c>
      <c r="CY218" s="67">
        <f t="shared" si="20"/>
        <v>0.9975768879165543</v>
      </c>
      <c r="CZ218" s="67">
        <f t="shared" si="20"/>
        <v>0.99749389013171108</v>
      </c>
      <c r="DA218" s="67">
        <f t="shared" si="20"/>
        <v>0.99737881811150775</v>
      </c>
      <c r="DB218" s="67">
        <f t="shared" si="20"/>
        <v>0.99503196313691822</v>
      </c>
      <c r="DC218" s="67">
        <f t="shared" si="20"/>
        <v>0.99481303450886682</v>
      </c>
      <c r="DD218" s="67">
        <f t="shared" si="20"/>
        <v>0.99458944969207475</v>
      </c>
      <c r="DE218" s="67">
        <f t="shared" si="20"/>
        <v>0.99436156680573917</v>
      </c>
      <c r="DF218" s="67">
        <f t="shared" si="20"/>
        <v>0.99412978434990884</v>
      </c>
      <c r="DG218" s="67">
        <f t="shared" si="20"/>
        <v>0.99029181469829231</v>
      </c>
      <c r="DH218" s="67">
        <f t="shared" si="20"/>
        <v>0.98991300134534221</v>
      </c>
      <c r="DI218" s="67">
        <f t="shared" si="20"/>
        <v>0.98953023591282696</v>
      </c>
      <c r="DJ218" s="53"/>
      <c r="DK218" s="53"/>
      <c r="DL218" s="53"/>
      <c r="DM218" s="188" t="str">
        <f t="shared" si="23"/>
        <v/>
      </c>
      <c r="DN218" s="188" t="str">
        <f t="shared" si="23"/>
        <v/>
      </c>
      <c r="DO218" s="188" t="str">
        <f t="shared" si="23"/>
        <v/>
      </c>
      <c r="DP218" s="188" t="str">
        <f t="shared" si="23"/>
        <v/>
      </c>
      <c r="DQ218" s="188" t="str">
        <f t="shared" si="23"/>
        <v/>
      </c>
      <c r="DR218" s="188" t="str">
        <f t="shared" si="23"/>
        <v/>
      </c>
      <c r="DS218" s="188" t="str">
        <f t="shared" si="23"/>
        <v/>
      </c>
      <c r="DT218" s="188" t="str">
        <f t="shared" si="23"/>
        <v/>
      </c>
      <c r="DU218" s="188" t="str">
        <f t="shared" si="23"/>
        <v/>
      </c>
      <c r="DV218" s="188" t="str">
        <f t="shared" si="23"/>
        <v/>
      </c>
      <c r="DW218" s="188" t="str">
        <f t="shared" si="23"/>
        <v/>
      </c>
      <c r="DX218" s="188" t="str">
        <f t="shared" si="23"/>
        <v/>
      </c>
      <c r="DY218" s="188" t="str">
        <f t="shared" si="23"/>
        <v/>
      </c>
      <c r="DZ218" s="188" t="str">
        <f t="shared" si="23"/>
        <v/>
      </c>
      <c r="EA218" s="188" t="str">
        <f t="shared" si="23"/>
        <v/>
      </c>
      <c r="EB218" s="188" t="str">
        <f t="shared" si="23"/>
        <v/>
      </c>
      <c r="EC218" s="188" t="str">
        <f t="shared" si="22"/>
        <v/>
      </c>
      <c r="ED218" s="188" t="str">
        <f t="shared" si="22"/>
        <v/>
      </c>
      <c r="EE218" s="188" t="str">
        <f t="shared" si="22"/>
        <v/>
      </c>
      <c r="EF218" s="188" t="str">
        <f t="shared" si="22"/>
        <v/>
      </c>
      <c r="EG218" s="188" t="str">
        <f t="shared" si="22"/>
        <v/>
      </c>
      <c r="EH218" s="188" t="str">
        <f t="shared" si="22"/>
        <v/>
      </c>
      <c r="EI218" s="188" t="str">
        <f t="shared" si="22"/>
        <v/>
      </c>
      <c r="EJ218" s="188" t="str">
        <f t="shared" si="22"/>
        <v/>
      </c>
      <c r="EK218" s="188" t="str">
        <f t="shared" si="22"/>
        <v/>
      </c>
    </row>
    <row r="219" spans="2:141" x14ac:dyDescent="0.3">
      <c r="B219" s="1">
        <v>15</v>
      </c>
      <c r="C219" s="155"/>
      <c r="D219" s="155"/>
      <c r="E219" s="155"/>
      <c r="F219" s="155"/>
      <c r="G219" s="155"/>
      <c r="H219" s="155"/>
      <c r="I219" s="155"/>
      <c r="J219" s="155"/>
      <c r="K219" s="155"/>
      <c r="L219" s="155"/>
      <c r="M219" s="155"/>
      <c r="N219" s="155"/>
      <c r="O219" s="155"/>
      <c r="P219" s="155"/>
      <c r="Q219" s="155"/>
      <c r="R219" s="155">
        <f>VLOOKUP(Q91,DiaInc,$A$4,FALSE)*Diabetes_model!AS183</f>
        <v>2.7029004531017699E-3</v>
      </c>
      <c r="S219" s="155">
        <f>VLOOKUP(R91,DiaInc,$A$4,FALSE)*Diabetes_model!AT183</f>
        <v>2.4231120834457063E-3</v>
      </c>
      <c r="T219" s="155">
        <f>VLOOKUP(S91,DiaInc,$A$4,FALSE)*Diabetes_model!AU183</f>
        <v>2.5061098682888925E-3</v>
      </c>
      <c r="U219" s="155">
        <f>VLOOKUP(T91,DiaInc,$A$4,FALSE)*Diabetes_model!AV183</f>
        <v>2.621181888492201E-3</v>
      </c>
      <c r="V219" s="155">
        <f>VLOOKUP(U91,DiaInc,$A$4,FALSE)*Diabetes_model!AW183</f>
        <v>4.9680368630817531E-3</v>
      </c>
      <c r="W219" s="155">
        <f>VLOOKUP(V91,DiaInc,$A$4,FALSE)*Diabetes_model!AX183</f>
        <v>5.1869654911331923E-3</v>
      </c>
      <c r="X219" s="155">
        <f>VLOOKUP(W91,DiaInc,$A$4,FALSE)*Diabetes_model!AY183</f>
        <v>5.4105503079253034E-3</v>
      </c>
      <c r="Y219" s="155">
        <f>VLOOKUP(X91,DiaInc,$A$4,FALSE)*Diabetes_model!AZ183</f>
        <v>5.6384331942608045E-3</v>
      </c>
      <c r="Z219" s="155">
        <f>VLOOKUP(Y91,DiaInc,$A$4,FALSE)*Diabetes_model!BA183</f>
        <v>5.8702156500911699E-3</v>
      </c>
      <c r="AA219" s="155">
        <f>VLOOKUP(Z91,DiaInc,$A$4,FALSE)*Diabetes_model!BB183</f>
        <v>9.7081853017077016E-3</v>
      </c>
      <c r="AB219" s="155">
        <f>VLOOKUP(AA91,DiaInc,$A$4,FALSE)*Diabetes_model!BC183</f>
        <v>1.0086998654657819E-2</v>
      </c>
      <c r="AC219" s="155"/>
      <c r="AD219" s="155"/>
      <c r="AE219" s="155"/>
      <c r="AF219" s="155"/>
      <c r="AG219" s="174">
        <f>D219*D57*PRODUCT($CJ219:CJ219)</f>
        <v>0</v>
      </c>
      <c r="AH219" s="174">
        <f>E219*E57*PRODUCT($CJ219:CK219)</f>
        <v>0</v>
      </c>
      <c r="AI219" s="174">
        <f>F219*F57*PRODUCT($CJ219:CL219)</f>
        <v>0</v>
      </c>
      <c r="AJ219" s="174">
        <f>G219*G57*PRODUCT($CJ219:CM219)</f>
        <v>0</v>
      </c>
      <c r="AK219" s="174">
        <f>H219*H57*PRODUCT($CJ219:CN219)</f>
        <v>0</v>
      </c>
      <c r="AL219" s="174">
        <f>I219*I57*PRODUCT($CJ219:CO219)</f>
        <v>0</v>
      </c>
      <c r="AM219" s="174">
        <f>J219*J57*PRODUCT($CJ219:CP219)</f>
        <v>0</v>
      </c>
      <c r="AN219" s="174">
        <f>K219*K57*PRODUCT($CJ219:CQ219)</f>
        <v>0</v>
      </c>
      <c r="AO219" s="174">
        <f>L219*L57*PRODUCT($CJ219:CR219)</f>
        <v>0</v>
      </c>
      <c r="AP219" s="174">
        <f>M219*M57*PRODUCT($CJ219:CS219)</f>
        <v>0</v>
      </c>
      <c r="AQ219" s="174">
        <f>N219*N57*PRODUCT($CJ219:CT219)</f>
        <v>0</v>
      </c>
      <c r="AR219" s="174">
        <f>O219*O57*PRODUCT($CJ219:CU219)</f>
        <v>0</v>
      </c>
      <c r="AS219" s="174">
        <f>P219*P57*PRODUCT($CJ219:CV219)</f>
        <v>0</v>
      </c>
      <c r="AT219" s="174">
        <f>Q219*Q57*PRODUCT($CJ219:CW219)</f>
        <v>0</v>
      </c>
      <c r="AU219" s="174">
        <f>R219*R57*PRODUCT($CJ219:CX219)</f>
        <v>0</v>
      </c>
      <c r="AV219" s="174">
        <f>S219*S57*PRODUCT($CJ219:CY219)</f>
        <v>0</v>
      </c>
      <c r="AW219" s="174">
        <f>T219*T57*PRODUCT($CJ219:CZ219)</f>
        <v>0</v>
      </c>
      <c r="AX219" s="174">
        <f>U219*U57*PRODUCT($CJ219:DA219)</f>
        <v>0</v>
      </c>
      <c r="AY219" s="174">
        <f>V219*V57*PRODUCT($CJ219:DB219)</f>
        <v>0</v>
      </c>
      <c r="AZ219" s="174">
        <f>W219*W57*PRODUCT($CJ219:DC219)</f>
        <v>0</v>
      </c>
      <c r="BA219" s="174">
        <f>X219*X57*PRODUCT($CJ219:DD219)</f>
        <v>0</v>
      </c>
      <c r="BB219" s="174">
        <f>Y219*Y57*PRODUCT($CJ219:DE219)</f>
        <v>0</v>
      </c>
      <c r="BC219" s="174">
        <f>Z219*Z57*PRODUCT($CJ219:DF219)</f>
        <v>0</v>
      </c>
      <c r="BD219" s="174">
        <f>AA219*AA57*PRODUCT($CJ219:DG219)</f>
        <v>0</v>
      </c>
      <c r="BE219" s="174">
        <f>AB219*AB57*PRODUCT($CJ219:DH219)</f>
        <v>0</v>
      </c>
      <c r="BF219" s="93"/>
      <c r="BG219" s="93"/>
      <c r="BH219" s="93"/>
      <c r="BI219" s="181">
        <f>SUM($AF219:AG219)-SUM($AF251:AG251)-SUM($C251:D251)-SUM($BH251:BI251)</f>
        <v>0</v>
      </c>
      <c r="BJ219" s="181">
        <f>SUM($AF219:AH219)-SUM($AF251:AH251)-SUM($C251:E251)-SUM($BH251:BJ251)</f>
        <v>0</v>
      </c>
      <c r="BK219" s="181">
        <f>SUM($AF219:AI219)-SUM($AF251:AI251)-SUM($C251:F251)-SUM($BH251:BK251)</f>
        <v>0</v>
      </c>
      <c r="BL219" s="181">
        <f>SUM($AF219:AJ219)-SUM($AF251:AJ251)-SUM($C251:G251)-SUM($BH251:BL251)</f>
        <v>0</v>
      </c>
      <c r="BM219" s="181">
        <f>SUM($AF219:AK219)-SUM($AF251:AK251)-SUM($C251:H251)-SUM($BH251:BM251)</f>
        <v>0</v>
      </c>
      <c r="BN219" s="181">
        <f>SUM($AF219:AL219)-SUM($AF251:AL251)-SUM($C251:I251)-SUM($BH251:BN251)</f>
        <v>0</v>
      </c>
      <c r="BO219" s="181">
        <f>SUM($AF219:AM219)-SUM($AF251:AM251)-SUM($C251:J251)-SUM($BH251:BO251)</f>
        <v>0</v>
      </c>
      <c r="BP219" s="181">
        <f>SUM($AF219:AN219)-SUM($AF251:AN251)-SUM($C251:K251)-SUM($BH251:BP251)</f>
        <v>0</v>
      </c>
      <c r="BQ219" s="181">
        <f>SUM($AF219:AO219)-SUM($AF251:AO251)-SUM($C251:L251)-SUM($BH251:BQ251)</f>
        <v>0</v>
      </c>
      <c r="BR219" s="181">
        <f>SUM($AF219:AP219)-SUM($AF251:AP251)-SUM($C251:M251)-SUM($BH251:BR251)</f>
        <v>0</v>
      </c>
      <c r="BS219" s="181">
        <f>SUM($AF219:AQ219)-SUM($AF251:AQ251)-SUM($C251:N251)-SUM($BH251:BS251)</f>
        <v>0</v>
      </c>
      <c r="BT219" s="181">
        <f>SUM($AF219:AR219)-SUM($AF251:AR251)-SUM($C251:O251)-SUM($BH251:BT251)</f>
        <v>0</v>
      </c>
      <c r="BU219" s="181">
        <f>SUM($AF219:AS219)-SUM($AF251:AS251)-SUM($C251:P251)-SUM($BH251:BU251)</f>
        <v>0</v>
      </c>
      <c r="BV219" s="181">
        <f>SUM($AF219:AT219)-SUM($AF251:AT251)-SUM($C251:Q251)-SUM($BH251:BV251)</f>
        <v>0</v>
      </c>
      <c r="BW219" s="181">
        <f>SUM($AF219:AU219)-SUM($AF251:AU251)-SUM($C251:R251)-SUM($BH251:BW251)</f>
        <v>0</v>
      </c>
      <c r="BX219" s="181">
        <f>SUM($AF219:AV219)-SUM($AF251:AV251)-SUM($C251:S251)-SUM($BH251:BX251)</f>
        <v>0</v>
      </c>
      <c r="BY219" s="181">
        <f>SUM($AF219:AW219)-SUM($AF251:AW251)-SUM($C251:T251)-SUM($BH251:BY251)</f>
        <v>0</v>
      </c>
      <c r="BZ219" s="181">
        <f>SUM($AF219:AX219)-SUM($AF251:AX251)-SUM($C251:U251)-SUM($BH251:BZ251)</f>
        <v>0</v>
      </c>
      <c r="CA219" s="181">
        <f>SUM($AF219:AY219)-SUM($AF251:AY251)-SUM($C251:V251)-SUM($BH251:CA251)</f>
        <v>0</v>
      </c>
      <c r="CB219" s="181">
        <f>SUM($AF219:AZ219)-SUM($AF251:AZ251)-SUM($C251:W251)-SUM($BH251:CB251)</f>
        <v>0</v>
      </c>
      <c r="CC219" s="181">
        <f>SUM($AF219:BA219)-SUM($AF251:BA251)-SUM($C251:X251)-SUM($BH251:CC251)</f>
        <v>0</v>
      </c>
      <c r="CD219" s="181">
        <f>SUM($AF219:BB219)-SUM($AF251:BB251)-SUM($C251:Y251)-SUM($BH251:CD251)</f>
        <v>0</v>
      </c>
      <c r="CE219" s="181">
        <f>SUM($AF219:BC219)-SUM($AF251:BC251)-SUM($C251:Z251)-SUM($BH251:CE251)</f>
        <v>0</v>
      </c>
      <c r="CF219" s="181">
        <f>SUM($AF219:BD219)-SUM($AF251:BD251)-SUM($C251:AA251)-SUM($BH251:CF251)</f>
        <v>0</v>
      </c>
      <c r="CG219" s="181">
        <f>SUM($AF219:BE219)-SUM($AF251:BE251)-SUM($C251:AB251)-SUM($BH251:CG251)</f>
        <v>0</v>
      </c>
      <c r="CH219" s="52"/>
      <c r="CI219" s="52"/>
      <c r="CJ219" s="67"/>
      <c r="CK219" s="67"/>
      <c r="CL219" s="67"/>
      <c r="CM219" s="67"/>
      <c r="CN219" s="67"/>
      <c r="CO219" s="67"/>
      <c r="CP219" s="67"/>
      <c r="CQ219" s="67"/>
      <c r="CR219" s="67"/>
      <c r="CS219" s="67"/>
      <c r="CT219" s="67"/>
      <c r="CU219" s="67"/>
      <c r="CV219" s="67"/>
      <c r="CW219" s="67"/>
      <c r="CX219" s="67">
        <v>1</v>
      </c>
      <c r="CY219" s="67">
        <f t="shared" si="20"/>
        <v>0.99729709954689827</v>
      </c>
      <c r="CZ219" s="67">
        <f t="shared" si="20"/>
        <v>0.9975768879165543</v>
      </c>
      <c r="DA219" s="67">
        <f t="shared" si="20"/>
        <v>0.99749389013171108</v>
      </c>
      <c r="DB219" s="67">
        <f t="shared" si="20"/>
        <v>0.99737881811150775</v>
      </c>
      <c r="DC219" s="67">
        <f t="shared" si="20"/>
        <v>0.99503196313691822</v>
      </c>
      <c r="DD219" s="67">
        <f t="shared" si="20"/>
        <v>0.99481303450886682</v>
      </c>
      <c r="DE219" s="67">
        <f t="shared" si="20"/>
        <v>0.99458944969207475</v>
      </c>
      <c r="DF219" s="67">
        <f t="shared" si="20"/>
        <v>0.99436156680573917</v>
      </c>
      <c r="DG219" s="67">
        <f t="shared" si="20"/>
        <v>0.99412978434990884</v>
      </c>
      <c r="DH219" s="67">
        <f t="shared" si="20"/>
        <v>0.99029181469829231</v>
      </c>
      <c r="DI219" s="67">
        <f t="shared" si="20"/>
        <v>0.98991300134534221</v>
      </c>
      <c r="DJ219" s="53"/>
      <c r="DK219" s="53"/>
      <c r="DL219" s="53"/>
      <c r="DM219" s="188" t="str">
        <f t="shared" si="23"/>
        <v/>
      </c>
      <c r="DN219" s="188" t="str">
        <f t="shared" si="23"/>
        <v/>
      </c>
      <c r="DO219" s="188" t="str">
        <f t="shared" si="23"/>
        <v/>
      </c>
      <c r="DP219" s="188" t="str">
        <f t="shared" si="23"/>
        <v/>
      </c>
      <c r="DQ219" s="188" t="str">
        <f t="shared" si="23"/>
        <v/>
      </c>
      <c r="DR219" s="188" t="str">
        <f t="shared" si="23"/>
        <v/>
      </c>
      <c r="DS219" s="188" t="str">
        <f t="shared" si="23"/>
        <v/>
      </c>
      <c r="DT219" s="188" t="str">
        <f t="shared" si="23"/>
        <v/>
      </c>
      <c r="DU219" s="188" t="str">
        <f t="shared" si="23"/>
        <v/>
      </c>
      <c r="DV219" s="188" t="str">
        <f t="shared" si="23"/>
        <v/>
      </c>
      <c r="DW219" s="188" t="str">
        <f t="shared" si="23"/>
        <v/>
      </c>
      <c r="DX219" s="188" t="str">
        <f t="shared" si="23"/>
        <v/>
      </c>
      <c r="DY219" s="188" t="str">
        <f t="shared" si="23"/>
        <v/>
      </c>
      <c r="DZ219" s="188" t="str">
        <f t="shared" si="23"/>
        <v/>
      </c>
      <c r="EA219" s="188" t="str">
        <f t="shared" si="23"/>
        <v/>
      </c>
      <c r="EB219" s="188" t="str">
        <f t="shared" si="23"/>
        <v/>
      </c>
      <c r="EC219" s="188" t="str">
        <f t="shared" si="22"/>
        <v/>
      </c>
      <c r="ED219" s="188" t="str">
        <f t="shared" si="22"/>
        <v/>
      </c>
      <c r="EE219" s="188" t="str">
        <f t="shared" si="22"/>
        <v/>
      </c>
      <c r="EF219" s="188" t="str">
        <f t="shared" si="22"/>
        <v/>
      </c>
      <c r="EG219" s="188" t="str">
        <f t="shared" si="22"/>
        <v/>
      </c>
      <c r="EH219" s="188" t="str">
        <f t="shared" si="22"/>
        <v/>
      </c>
      <c r="EI219" s="188" t="str">
        <f t="shared" si="22"/>
        <v/>
      </c>
      <c r="EJ219" s="188" t="str">
        <f t="shared" si="22"/>
        <v/>
      </c>
      <c r="EK219" s="188" t="str">
        <f t="shared" si="22"/>
        <v/>
      </c>
    </row>
    <row r="220" spans="2:141" x14ac:dyDescent="0.3">
      <c r="B220" s="1">
        <v>16</v>
      </c>
      <c r="C220" s="155"/>
      <c r="D220" s="155"/>
      <c r="E220" s="155"/>
      <c r="F220" s="155"/>
      <c r="G220" s="155"/>
      <c r="H220" s="155"/>
      <c r="I220" s="155"/>
      <c r="J220" s="155"/>
      <c r="K220" s="155"/>
      <c r="L220" s="155"/>
      <c r="M220" s="155"/>
      <c r="N220" s="155"/>
      <c r="O220" s="155"/>
      <c r="P220" s="155"/>
      <c r="Q220" s="155"/>
      <c r="R220" s="155"/>
      <c r="S220" s="155">
        <f>VLOOKUP(R92,DiaInc,$A$4,FALSE)*Diabetes_model!AT184</f>
        <v>2.7029004531017699E-3</v>
      </c>
      <c r="T220" s="155">
        <f>VLOOKUP(S92,DiaInc,$A$4,FALSE)*Diabetes_model!AU184</f>
        <v>2.4231120834457063E-3</v>
      </c>
      <c r="U220" s="155">
        <f>VLOOKUP(T92,DiaInc,$A$4,FALSE)*Diabetes_model!AV184</f>
        <v>2.5061098682888925E-3</v>
      </c>
      <c r="V220" s="155">
        <f>VLOOKUP(U92,DiaInc,$A$4,FALSE)*Diabetes_model!AW184</f>
        <v>2.621181888492201E-3</v>
      </c>
      <c r="W220" s="155">
        <f>VLOOKUP(V92,DiaInc,$A$4,FALSE)*Diabetes_model!AX184</f>
        <v>4.9680368630817531E-3</v>
      </c>
      <c r="X220" s="155">
        <f>VLOOKUP(W92,DiaInc,$A$4,FALSE)*Diabetes_model!AY184</f>
        <v>5.1869654911331923E-3</v>
      </c>
      <c r="Y220" s="155">
        <f>VLOOKUP(X92,DiaInc,$A$4,FALSE)*Diabetes_model!AZ184</f>
        <v>5.4105503079253034E-3</v>
      </c>
      <c r="Z220" s="155">
        <f>VLOOKUP(Y92,DiaInc,$A$4,FALSE)*Diabetes_model!BA184</f>
        <v>5.6384331942608045E-3</v>
      </c>
      <c r="AA220" s="155">
        <f>VLOOKUP(Z92,DiaInc,$A$4,FALSE)*Diabetes_model!BB184</f>
        <v>5.8702156500911699E-3</v>
      </c>
      <c r="AB220" s="155">
        <f>VLOOKUP(AA92,DiaInc,$A$4,FALSE)*Diabetes_model!BC184</f>
        <v>9.7081853017077016E-3</v>
      </c>
      <c r="AC220" s="155"/>
      <c r="AD220" s="155"/>
      <c r="AE220" s="155"/>
      <c r="AF220" s="155"/>
      <c r="AG220" s="174">
        <f>D220*D58*PRODUCT($CJ220:CJ220)</f>
        <v>0</v>
      </c>
      <c r="AH220" s="174">
        <f>E220*E58*PRODUCT($CJ220:CK220)</f>
        <v>0</v>
      </c>
      <c r="AI220" s="174">
        <f>F220*F58*PRODUCT($CJ220:CL220)</f>
        <v>0</v>
      </c>
      <c r="AJ220" s="174">
        <f>G220*G58*PRODUCT($CJ220:CM220)</f>
        <v>0</v>
      </c>
      <c r="AK220" s="174">
        <f>H220*H58*PRODUCT($CJ220:CN220)</f>
        <v>0</v>
      </c>
      <c r="AL220" s="174">
        <f>I220*I58*PRODUCT($CJ220:CO220)</f>
        <v>0</v>
      </c>
      <c r="AM220" s="174">
        <f>J220*J58*PRODUCT($CJ220:CP220)</f>
        <v>0</v>
      </c>
      <c r="AN220" s="174">
        <f>K220*K58*PRODUCT($CJ220:CQ220)</f>
        <v>0</v>
      </c>
      <c r="AO220" s="174">
        <f>L220*L58*PRODUCT($CJ220:CR220)</f>
        <v>0</v>
      </c>
      <c r="AP220" s="174">
        <f>M220*M58*PRODUCT($CJ220:CS220)</f>
        <v>0</v>
      </c>
      <c r="AQ220" s="174">
        <f>N220*N58*PRODUCT($CJ220:CT220)</f>
        <v>0</v>
      </c>
      <c r="AR220" s="174">
        <f>O220*O58*PRODUCT($CJ220:CU220)</f>
        <v>0</v>
      </c>
      <c r="AS220" s="174">
        <f>P220*P58*PRODUCT($CJ220:CV220)</f>
        <v>0</v>
      </c>
      <c r="AT220" s="174">
        <f>Q220*Q58*PRODUCT($CJ220:CW220)</f>
        <v>0</v>
      </c>
      <c r="AU220" s="174">
        <f>R220*R58*PRODUCT($CJ220:CX220)</f>
        <v>0</v>
      </c>
      <c r="AV220" s="174">
        <f>S220*S58*PRODUCT($CJ220:CY220)</f>
        <v>0</v>
      </c>
      <c r="AW220" s="174">
        <f>T220*T58*PRODUCT($CJ220:CZ220)</f>
        <v>0</v>
      </c>
      <c r="AX220" s="174">
        <f>U220*U58*PRODUCT($CJ220:DA220)</f>
        <v>0</v>
      </c>
      <c r="AY220" s="174">
        <f>V220*V58*PRODUCT($CJ220:DB220)</f>
        <v>0</v>
      </c>
      <c r="AZ220" s="174">
        <f>W220*W58*PRODUCT($CJ220:DC220)</f>
        <v>0</v>
      </c>
      <c r="BA220" s="174">
        <f>X220*X58*PRODUCT($CJ220:DD220)</f>
        <v>0</v>
      </c>
      <c r="BB220" s="174">
        <f>Y220*Y58*PRODUCT($CJ220:DE220)</f>
        <v>0</v>
      </c>
      <c r="BC220" s="174">
        <f>Z220*Z58*PRODUCT($CJ220:DF220)</f>
        <v>0</v>
      </c>
      <c r="BD220" s="174">
        <f>AA220*AA58*PRODUCT($CJ220:DG220)</f>
        <v>0</v>
      </c>
      <c r="BE220" s="174">
        <f>AB220*AB58*PRODUCT($CJ220:DH220)</f>
        <v>0</v>
      </c>
      <c r="BF220" s="93"/>
      <c r="BG220" s="93"/>
      <c r="BH220" s="93"/>
      <c r="BI220" s="181">
        <f>SUM($AF220:AG220)-SUM($AF252:AG252)-SUM($C252:D252)-SUM($BH252:BI252)</f>
        <v>0</v>
      </c>
      <c r="BJ220" s="181">
        <f>SUM($AF220:AH220)-SUM($AF252:AH252)-SUM($C252:E252)-SUM($BH252:BJ252)</f>
        <v>0</v>
      </c>
      <c r="BK220" s="181">
        <f>SUM($AF220:AI220)-SUM($AF252:AI252)-SUM($C252:F252)-SUM($BH252:BK252)</f>
        <v>0</v>
      </c>
      <c r="BL220" s="181">
        <f>SUM($AF220:AJ220)-SUM($AF252:AJ252)-SUM($C252:G252)-SUM($BH252:BL252)</f>
        <v>0</v>
      </c>
      <c r="BM220" s="181">
        <f>SUM($AF220:AK220)-SUM($AF252:AK252)-SUM($C252:H252)-SUM($BH252:BM252)</f>
        <v>0</v>
      </c>
      <c r="BN220" s="181">
        <f>SUM($AF220:AL220)-SUM($AF252:AL252)-SUM($C252:I252)-SUM($BH252:BN252)</f>
        <v>0</v>
      </c>
      <c r="BO220" s="181">
        <f>SUM($AF220:AM220)-SUM($AF252:AM252)-SUM($C252:J252)-SUM($BH252:BO252)</f>
        <v>0</v>
      </c>
      <c r="BP220" s="181">
        <f>SUM($AF220:AN220)-SUM($AF252:AN252)-SUM($C252:K252)-SUM($BH252:BP252)</f>
        <v>0</v>
      </c>
      <c r="BQ220" s="181">
        <f>SUM($AF220:AO220)-SUM($AF252:AO252)-SUM($C252:L252)-SUM($BH252:BQ252)</f>
        <v>0</v>
      </c>
      <c r="BR220" s="181">
        <f>SUM($AF220:AP220)-SUM($AF252:AP252)-SUM($C252:M252)-SUM($BH252:BR252)</f>
        <v>0</v>
      </c>
      <c r="BS220" s="181">
        <f>SUM($AF220:AQ220)-SUM($AF252:AQ252)-SUM($C252:N252)-SUM($BH252:BS252)</f>
        <v>0</v>
      </c>
      <c r="BT220" s="181">
        <f>SUM($AF220:AR220)-SUM($AF252:AR252)-SUM($C252:O252)-SUM($BH252:BT252)</f>
        <v>0</v>
      </c>
      <c r="BU220" s="181">
        <f>SUM($AF220:AS220)-SUM($AF252:AS252)-SUM($C252:P252)-SUM($BH252:BU252)</f>
        <v>0</v>
      </c>
      <c r="BV220" s="181">
        <f>SUM($AF220:AT220)-SUM($AF252:AT252)-SUM($C252:Q252)-SUM($BH252:BV252)</f>
        <v>0</v>
      </c>
      <c r="BW220" s="181">
        <f>SUM($AF220:AU220)-SUM($AF252:AU252)-SUM($C252:R252)-SUM($BH252:BW252)</f>
        <v>0</v>
      </c>
      <c r="BX220" s="181">
        <f>SUM($AF220:AV220)-SUM($AF252:AV252)-SUM($C252:S252)-SUM($BH252:BX252)</f>
        <v>0</v>
      </c>
      <c r="BY220" s="181">
        <f>SUM($AF220:AW220)-SUM($AF252:AW252)-SUM($C252:T252)-SUM($BH252:BY252)</f>
        <v>0</v>
      </c>
      <c r="BZ220" s="181">
        <f>SUM($AF220:AX220)-SUM($AF252:AX252)-SUM($C252:U252)-SUM($BH252:BZ252)</f>
        <v>0</v>
      </c>
      <c r="CA220" s="181">
        <f>SUM($AF220:AY220)-SUM($AF252:AY252)-SUM($C252:V252)-SUM($BH252:CA252)</f>
        <v>0</v>
      </c>
      <c r="CB220" s="181">
        <f>SUM($AF220:AZ220)-SUM($AF252:AZ252)-SUM($C252:W252)-SUM($BH252:CB252)</f>
        <v>0</v>
      </c>
      <c r="CC220" s="181">
        <f>SUM($AF220:BA220)-SUM($AF252:BA252)-SUM($C252:X252)-SUM($BH252:CC252)</f>
        <v>0</v>
      </c>
      <c r="CD220" s="181">
        <f>SUM($AF220:BB220)-SUM($AF252:BB252)-SUM($C252:Y252)-SUM($BH252:CD252)</f>
        <v>0</v>
      </c>
      <c r="CE220" s="181">
        <f>SUM($AF220:BC220)-SUM($AF252:BC252)-SUM($C252:Z252)-SUM($BH252:CE252)</f>
        <v>0</v>
      </c>
      <c r="CF220" s="181">
        <f>SUM($AF220:BD220)-SUM($AF252:BD252)-SUM($C252:AA252)-SUM($BH252:CF252)</f>
        <v>0</v>
      </c>
      <c r="CG220" s="181">
        <f>SUM($AF220:BE220)-SUM($AF252:BE252)-SUM($C252:AB252)-SUM($BH252:CG252)</f>
        <v>0</v>
      </c>
      <c r="CH220" s="52"/>
      <c r="CI220" s="52"/>
      <c r="CJ220" s="67"/>
      <c r="CK220" s="67"/>
      <c r="CL220" s="67"/>
      <c r="CM220" s="67"/>
      <c r="CN220" s="67"/>
      <c r="CO220" s="67"/>
      <c r="CP220" s="67"/>
      <c r="CQ220" s="67"/>
      <c r="CR220" s="67"/>
      <c r="CS220" s="67"/>
      <c r="CT220" s="67"/>
      <c r="CU220" s="67"/>
      <c r="CV220" s="67"/>
      <c r="CW220" s="67"/>
      <c r="CX220" s="67"/>
      <c r="CY220" s="67">
        <v>1</v>
      </c>
      <c r="CZ220" s="67">
        <f t="shared" si="20"/>
        <v>0.99729709954689827</v>
      </c>
      <c r="DA220" s="67">
        <f t="shared" si="20"/>
        <v>0.9975768879165543</v>
      </c>
      <c r="DB220" s="67">
        <f t="shared" si="20"/>
        <v>0.99749389013171108</v>
      </c>
      <c r="DC220" s="67">
        <f t="shared" si="20"/>
        <v>0.99737881811150775</v>
      </c>
      <c r="DD220" s="67">
        <f t="shared" si="20"/>
        <v>0.99503196313691822</v>
      </c>
      <c r="DE220" s="67">
        <f t="shared" si="20"/>
        <v>0.99481303450886682</v>
      </c>
      <c r="DF220" s="67">
        <f t="shared" si="20"/>
        <v>0.99458944969207475</v>
      </c>
      <c r="DG220" s="67">
        <f t="shared" si="20"/>
        <v>0.99436156680573917</v>
      </c>
      <c r="DH220" s="67">
        <f t="shared" si="20"/>
        <v>0.99412978434990884</v>
      </c>
      <c r="DI220" s="67">
        <f t="shared" si="20"/>
        <v>0.99029181469829231</v>
      </c>
      <c r="DJ220" s="53"/>
      <c r="DK220" s="53"/>
      <c r="DL220" s="53"/>
      <c r="DM220" s="188" t="str">
        <f t="shared" si="23"/>
        <v/>
      </c>
      <c r="DN220" s="188" t="str">
        <f t="shared" si="23"/>
        <v/>
      </c>
      <c r="DO220" s="188" t="str">
        <f t="shared" si="23"/>
        <v/>
      </c>
      <c r="DP220" s="188" t="str">
        <f t="shared" si="23"/>
        <v/>
      </c>
      <c r="DQ220" s="188" t="str">
        <f t="shared" si="23"/>
        <v/>
      </c>
      <c r="DR220" s="188" t="str">
        <f t="shared" si="23"/>
        <v/>
      </c>
      <c r="DS220" s="188" t="str">
        <f t="shared" si="23"/>
        <v/>
      </c>
      <c r="DT220" s="188" t="str">
        <f t="shared" si="23"/>
        <v/>
      </c>
      <c r="DU220" s="188" t="str">
        <f t="shared" si="23"/>
        <v/>
      </c>
      <c r="DV220" s="188" t="str">
        <f t="shared" si="23"/>
        <v/>
      </c>
      <c r="DW220" s="188" t="str">
        <f t="shared" si="23"/>
        <v/>
      </c>
      <c r="DX220" s="188" t="str">
        <f t="shared" si="23"/>
        <v/>
      </c>
      <c r="DY220" s="188" t="str">
        <f t="shared" si="23"/>
        <v/>
      </c>
      <c r="DZ220" s="188" t="str">
        <f t="shared" si="23"/>
        <v/>
      </c>
      <c r="EA220" s="188" t="str">
        <f t="shared" si="23"/>
        <v/>
      </c>
      <c r="EB220" s="188" t="str">
        <f t="shared" si="23"/>
        <v/>
      </c>
      <c r="EC220" s="188" t="str">
        <f t="shared" si="22"/>
        <v/>
      </c>
      <c r="ED220" s="188" t="str">
        <f t="shared" si="22"/>
        <v/>
      </c>
      <c r="EE220" s="188" t="str">
        <f t="shared" si="22"/>
        <v/>
      </c>
      <c r="EF220" s="188" t="str">
        <f t="shared" si="22"/>
        <v/>
      </c>
      <c r="EG220" s="188" t="str">
        <f t="shared" si="22"/>
        <v/>
      </c>
      <c r="EH220" s="188" t="str">
        <f t="shared" si="22"/>
        <v/>
      </c>
      <c r="EI220" s="188" t="str">
        <f t="shared" si="22"/>
        <v/>
      </c>
      <c r="EJ220" s="188" t="str">
        <f t="shared" si="22"/>
        <v/>
      </c>
      <c r="EK220" s="188" t="str">
        <f t="shared" si="22"/>
        <v/>
      </c>
    </row>
    <row r="221" spans="2:141" x14ac:dyDescent="0.3">
      <c r="B221" s="1">
        <v>17</v>
      </c>
      <c r="C221" s="155"/>
      <c r="D221" s="155"/>
      <c r="E221" s="155"/>
      <c r="F221" s="155"/>
      <c r="G221" s="155"/>
      <c r="H221" s="155"/>
      <c r="I221" s="155"/>
      <c r="J221" s="155"/>
      <c r="K221" s="155"/>
      <c r="L221" s="155"/>
      <c r="M221" s="155"/>
      <c r="N221" s="155"/>
      <c r="O221" s="155"/>
      <c r="P221" s="155"/>
      <c r="Q221" s="155"/>
      <c r="R221" s="155"/>
      <c r="S221" s="155"/>
      <c r="T221" s="155">
        <f>VLOOKUP(S93,DiaInc,$A$4,FALSE)*Diabetes_model!AU185</f>
        <v>2.7029004531017699E-3</v>
      </c>
      <c r="U221" s="155">
        <f>VLOOKUP(T93,DiaInc,$A$4,FALSE)*Diabetes_model!AV185</f>
        <v>2.4231120834457063E-3</v>
      </c>
      <c r="V221" s="155">
        <f>VLOOKUP(U93,DiaInc,$A$4,FALSE)*Diabetes_model!AW185</f>
        <v>2.5061098682888925E-3</v>
      </c>
      <c r="W221" s="155">
        <f>VLOOKUP(V93,DiaInc,$A$4,FALSE)*Diabetes_model!AX185</f>
        <v>2.621181888492201E-3</v>
      </c>
      <c r="X221" s="155">
        <f>VLOOKUP(W93,DiaInc,$A$4,FALSE)*Diabetes_model!AY185</f>
        <v>4.9680368630817531E-3</v>
      </c>
      <c r="Y221" s="155">
        <f>VLOOKUP(X93,DiaInc,$A$4,FALSE)*Diabetes_model!AZ185</f>
        <v>5.1869654911331923E-3</v>
      </c>
      <c r="Z221" s="155">
        <f>VLOOKUP(Y93,DiaInc,$A$4,FALSE)*Diabetes_model!BA185</f>
        <v>5.4105503079253034E-3</v>
      </c>
      <c r="AA221" s="155">
        <f>VLOOKUP(Z93,DiaInc,$A$4,FALSE)*Diabetes_model!BB185</f>
        <v>5.6384331942608045E-3</v>
      </c>
      <c r="AB221" s="155">
        <f>VLOOKUP(AA93,DiaInc,$A$4,FALSE)*Diabetes_model!BC185</f>
        <v>5.8702156500911699E-3</v>
      </c>
      <c r="AC221" s="155"/>
      <c r="AD221" s="155"/>
      <c r="AE221" s="155"/>
      <c r="AF221" s="155"/>
      <c r="AG221" s="174">
        <f>D221*D59*PRODUCT($CJ221:CJ221)</f>
        <v>0</v>
      </c>
      <c r="AH221" s="174">
        <f>E221*E59*PRODUCT($CJ221:CK221)</f>
        <v>0</v>
      </c>
      <c r="AI221" s="174">
        <f>F221*F59*PRODUCT($CJ221:CL221)</f>
        <v>0</v>
      </c>
      <c r="AJ221" s="174">
        <f>G221*G59*PRODUCT($CJ221:CM221)</f>
        <v>0</v>
      </c>
      <c r="AK221" s="174">
        <f>H221*H59*PRODUCT($CJ221:CN221)</f>
        <v>0</v>
      </c>
      <c r="AL221" s="174">
        <f>I221*I59*PRODUCT($CJ221:CO221)</f>
        <v>0</v>
      </c>
      <c r="AM221" s="174">
        <f>J221*J59*PRODUCT($CJ221:CP221)</f>
        <v>0</v>
      </c>
      <c r="AN221" s="174">
        <f>K221*K59*PRODUCT($CJ221:CQ221)</f>
        <v>0</v>
      </c>
      <c r="AO221" s="174">
        <f>L221*L59*PRODUCT($CJ221:CR221)</f>
        <v>0</v>
      </c>
      <c r="AP221" s="174">
        <f>M221*M59*PRODUCT($CJ221:CS221)</f>
        <v>0</v>
      </c>
      <c r="AQ221" s="174">
        <f>N221*N59*PRODUCT($CJ221:CT221)</f>
        <v>0</v>
      </c>
      <c r="AR221" s="174">
        <f>O221*O59*PRODUCT($CJ221:CU221)</f>
        <v>0</v>
      </c>
      <c r="AS221" s="174">
        <f>P221*P59*PRODUCT($CJ221:CV221)</f>
        <v>0</v>
      </c>
      <c r="AT221" s="174">
        <f>Q221*Q59*PRODUCT($CJ221:CW221)</f>
        <v>0</v>
      </c>
      <c r="AU221" s="174">
        <f>R221*R59*PRODUCT($CJ221:CX221)</f>
        <v>0</v>
      </c>
      <c r="AV221" s="174">
        <f>S221*S59*PRODUCT($CJ221:CY221)</f>
        <v>0</v>
      </c>
      <c r="AW221" s="174">
        <f>T221*T59*PRODUCT($CJ221:CZ221)</f>
        <v>0</v>
      </c>
      <c r="AX221" s="174">
        <f>U221*U59*PRODUCT($CJ221:DA221)</f>
        <v>0</v>
      </c>
      <c r="AY221" s="174">
        <f>V221*V59*PRODUCT($CJ221:DB221)</f>
        <v>0</v>
      </c>
      <c r="AZ221" s="174">
        <f>W221*W59*PRODUCT($CJ221:DC221)</f>
        <v>0</v>
      </c>
      <c r="BA221" s="174">
        <f>X221*X59*PRODUCT($CJ221:DD221)</f>
        <v>0</v>
      </c>
      <c r="BB221" s="174">
        <f>Y221*Y59*PRODUCT($CJ221:DE221)</f>
        <v>0</v>
      </c>
      <c r="BC221" s="174">
        <f>Z221*Z59*PRODUCT($CJ221:DF221)</f>
        <v>0</v>
      </c>
      <c r="BD221" s="174">
        <f>AA221*AA59*PRODUCT($CJ221:DG221)</f>
        <v>0</v>
      </c>
      <c r="BE221" s="174">
        <f>AB221*AB59*PRODUCT($CJ221:DH221)</f>
        <v>0</v>
      </c>
      <c r="BF221" s="93"/>
      <c r="BG221" s="93"/>
      <c r="BH221" s="93"/>
      <c r="BI221" s="181">
        <f>SUM($AF221:AG221)-SUM($AF253:AG253)-SUM($C253:D253)-SUM($BH253:BI253)</f>
        <v>0</v>
      </c>
      <c r="BJ221" s="181">
        <f>SUM($AF221:AH221)-SUM($AF253:AH253)-SUM($C253:E253)-SUM($BH253:BJ253)</f>
        <v>0</v>
      </c>
      <c r="BK221" s="181">
        <f>SUM($AF221:AI221)-SUM($AF253:AI253)-SUM($C253:F253)-SUM($BH253:BK253)</f>
        <v>0</v>
      </c>
      <c r="BL221" s="181">
        <f>SUM($AF221:AJ221)-SUM($AF253:AJ253)-SUM($C253:G253)-SUM($BH253:BL253)</f>
        <v>0</v>
      </c>
      <c r="BM221" s="181">
        <f>SUM($AF221:AK221)-SUM($AF253:AK253)-SUM($C253:H253)-SUM($BH253:BM253)</f>
        <v>0</v>
      </c>
      <c r="BN221" s="181">
        <f>SUM($AF221:AL221)-SUM($AF253:AL253)-SUM($C253:I253)-SUM($BH253:BN253)</f>
        <v>0</v>
      </c>
      <c r="BO221" s="181">
        <f>SUM($AF221:AM221)-SUM($AF253:AM253)-SUM($C253:J253)-SUM($BH253:BO253)</f>
        <v>0</v>
      </c>
      <c r="BP221" s="181">
        <f>SUM($AF221:AN221)-SUM($AF253:AN253)-SUM($C253:K253)-SUM($BH253:BP253)</f>
        <v>0</v>
      </c>
      <c r="BQ221" s="181">
        <f>SUM($AF221:AO221)-SUM($AF253:AO253)-SUM($C253:L253)-SUM($BH253:BQ253)</f>
        <v>0</v>
      </c>
      <c r="BR221" s="181">
        <f>SUM($AF221:AP221)-SUM($AF253:AP253)-SUM($C253:M253)-SUM($BH253:BR253)</f>
        <v>0</v>
      </c>
      <c r="BS221" s="181">
        <f>SUM($AF221:AQ221)-SUM($AF253:AQ253)-SUM($C253:N253)-SUM($BH253:BS253)</f>
        <v>0</v>
      </c>
      <c r="BT221" s="181">
        <f>SUM($AF221:AR221)-SUM($AF253:AR253)-SUM($C253:O253)-SUM($BH253:BT253)</f>
        <v>0</v>
      </c>
      <c r="BU221" s="181">
        <f>SUM($AF221:AS221)-SUM($AF253:AS253)-SUM($C253:P253)-SUM($BH253:BU253)</f>
        <v>0</v>
      </c>
      <c r="BV221" s="181">
        <f>SUM($AF221:AT221)-SUM($AF253:AT253)-SUM($C253:Q253)-SUM($BH253:BV253)</f>
        <v>0</v>
      </c>
      <c r="BW221" s="181">
        <f>SUM($AF221:AU221)-SUM($AF253:AU253)-SUM($C253:R253)-SUM($BH253:BW253)</f>
        <v>0</v>
      </c>
      <c r="BX221" s="181">
        <f>SUM($AF221:AV221)-SUM($AF253:AV253)-SUM($C253:S253)-SUM($BH253:BX253)</f>
        <v>0</v>
      </c>
      <c r="BY221" s="181">
        <f>SUM($AF221:AW221)-SUM($AF253:AW253)-SUM($C253:T253)-SUM($BH253:BY253)</f>
        <v>0</v>
      </c>
      <c r="BZ221" s="181">
        <f>SUM($AF221:AX221)-SUM($AF253:AX253)-SUM($C253:U253)-SUM($BH253:BZ253)</f>
        <v>0</v>
      </c>
      <c r="CA221" s="181">
        <f>SUM($AF221:AY221)-SUM($AF253:AY253)-SUM($C253:V253)-SUM($BH253:CA253)</f>
        <v>0</v>
      </c>
      <c r="CB221" s="181">
        <f>SUM($AF221:AZ221)-SUM($AF253:AZ253)-SUM($C253:W253)-SUM($BH253:CB253)</f>
        <v>0</v>
      </c>
      <c r="CC221" s="181">
        <f>SUM($AF221:BA221)-SUM($AF253:BA253)-SUM($C253:X253)-SUM($BH253:CC253)</f>
        <v>0</v>
      </c>
      <c r="CD221" s="181">
        <f>SUM($AF221:BB221)-SUM($AF253:BB253)-SUM($C253:Y253)-SUM($BH253:CD253)</f>
        <v>0</v>
      </c>
      <c r="CE221" s="181">
        <f>SUM($AF221:BC221)-SUM($AF253:BC253)-SUM($C253:Z253)-SUM($BH253:CE253)</f>
        <v>0</v>
      </c>
      <c r="CF221" s="181">
        <f>SUM($AF221:BD221)-SUM($AF253:BD253)-SUM($C253:AA253)-SUM($BH253:CF253)</f>
        <v>0</v>
      </c>
      <c r="CG221" s="181">
        <f>SUM($AF221:BE221)-SUM($AF253:BE253)-SUM($C253:AB253)-SUM($BH253:CG253)</f>
        <v>0</v>
      </c>
      <c r="CH221" s="52"/>
      <c r="CI221" s="52"/>
      <c r="CJ221" s="67"/>
      <c r="CK221" s="67"/>
      <c r="CL221" s="67"/>
      <c r="CM221" s="67"/>
      <c r="CN221" s="67"/>
      <c r="CO221" s="67"/>
      <c r="CP221" s="67"/>
      <c r="CQ221" s="67"/>
      <c r="CR221" s="67"/>
      <c r="CS221" s="67"/>
      <c r="CT221" s="67"/>
      <c r="CU221" s="67"/>
      <c r="CV221" s="67"/>
      <c r="CW221" s="67"/>
      <c r="CX221" s="67"/>
      <c r="CY221" s="67"/>
      <c r="CZ221" s="67">
        <v>1</v>
      </c>
      <c r="DA221" s="67">
        <f t="shared" ref="DA221:DI229" si="24">1-T221</f>
        <v>0.99729709954689827</v>
      </c>
      <c r="DB221" s="67">
        <f t="shared" si="24"/>
        <v>0.9975768879165543</v>
      </c>
      <c r="DC221" s="67">
        <f t="shared" si="24"/>
        <v>0.99749389013171108</v>
      </c>
      <c r="DD221" s="67">
        <f t="shared" si="24"/>
        <v>0.99737881811150775</v>
      </c>
      <c r="DE221" s="67">
        <f t="shared" si="24"/>
        <v>0.99503196313691822</v>
      </c>
      <c r="DF221" s="67">
        <f t="shared" si="24"/>
        <v>0.99481303450886682</v>
      </c>
      <c r="DG221" s="67">
        <f t="shared" si="24"/>
        <v>0.99458944969207475</v>
      </c>
      <c r="DH221" s="67">
        <f t="shared" si="24"/>
        <v>0.99436156680573917</v>
      </c>
      <c r="DI221" s="67">
        <f t="shared" si="24"/>
        <v>0.99412978434990884</v>
      </c>
      <c r="DJ221" s="53"/>
      <c r="DK221" s="53"/>
      <c r="DL221" s="53"/>
      <c r="DM221" s="188" t="str">
        <f t="shared" si="23"/>
        <v/>
      </c>
      <c r="DN221" s="188" t="str">
        <f t="shared" si="23"/>
        <v/>
      </c>
      <c r="DO221" s="188" t="str">
        <f t="shared" si="23"/>
        <v/>
      </c>
      <c r="DP221" s="188" t="str">
        <f t="shared" si="23"/>
        <v/>
      </c>
      <c r="DQ221" s="188" t="str">
        <f t="shared" si="23"/>
        <v/>
      </c>
      <c r="DR221" s="188" t="str">
        <f t="shared" si="23"/>
        <v/>
      </c>
      <c r="DS221" s="188" t="str">
        <f t="shared" si="23"/>
        <v/>
      </c>
      <c r="DT221" s="188" t="str">
        <f t="shared" si="23"/>
        <v/>
      </c>
      <c r="DU221" s="188" t="str">
        <f t="shared" si="23"/>
        <v/>
      </c>
      <c r="DV221" s="188" t="str">
        <f t="shared" si="23"/>
        <v/>
      </c>
      <c r="DW221" s="188" t="str">
        <f t="shared" si="23"/>
        <v/>
      </c>
      <c r="DX221" s="188" t="str">
        <f t="shared" si="23"/>
        <v/>
      </c>
      <c r="DY221" s="188" t="str">
        <f t="shared" si="23"/>
        <v/>
      </c>
      <c r="DZ221" s="188" t="str">
        <f t="shared" si="23"/>
        <v/>
      </c>
      <c r="EA221" s="188" t="str">
        <f t="shared" si="23"/>
        <v/>
      </c>
      <c r="EB221" s="188" t="str">
        <f t="shared" si="23"/>
        <v/>
      </c>
      <c r="EC221" s="188" t="str">
        <f t="shared" ref="EC221:EK230" si="25">IF(ISERROR(BY221/T59),"",BY221/T59)</f>
        <v/>
      </c>
      <c r="ED221" s="188" t="str">
        <f t="shared" si="25"/>
        <v/>
      </c>
      <c r="EE221" s="188" t="str">
        <f t="shared" si="25"/>
        <v/>
      </c>
      <c r="EF221" s="188" t="str">
        <f t="shared" si="25"/>
        <v/>
      </c>
      <c r="EG221" s="188" t="str">
        <f t="shared" si="25"/>
        <v/>
      </c>
      <c r="EH221" s="188" t="str">
        <f t="shared" si="25"/>
        <v/>
      </c>
      <c r="EI221" s="188" t="str">
        <f t="shared" si="25"/>
        <v/>
      </c>
      <c r="EJ221" s="188" t="str">
        <f t="shared" si="25"/>
        <v/>
      </c>
      <c r="EK221" s="188" t="str">
        <f t="shared" si="25"/>
        <v/>
      </c>
    </row>
    <row r="222" spans="2:141" x14ac:dyDescent="0.3">
      <c r="B222" s="1">
        <v>18</v>
      </c>
      <c r="C222" s="155"/>
      <c r="D222" s="155"/>
      <c r="E222" s="155"/>
      <c r="F222" s="155"/>
      <c r="G222" s="155"/>
      <c r="H222" s="155"/>
      <c r="I222" s="155"/>
      <c r="J222" s="155"/>
      <c r="K222" s="155"/>
      <c r="L222" s="155"/>
      <c r="M222" s="155"/>
      <c r="N222" s="155"/>
      <c r="O222" s="155"/>
      <c r="P222" s="155"/>
      <c r="Q222" s="155"/>
      <c r="R222" s="155"/>
      <c r="S222" s="155"/>
      <c r="T222" s="155"/>
      <c r="U222" s="155">
        <f>VLOOKUP(T94,DiaInc,$A$4,FALSE)*Diabetes_model!AV186</f>
        <v>2.7029004531017699E-3</v>
      </c>
      <c r="V222" s="155">
        <f>VLOOKUP(U94,DiaInc,$A$4,FALSE)*Diabetes_model!AW186</f>
        <v>2.4231120834457063E-3</v>
      </c>
      <c r="W222" s="155">
        <f>VLOOKUP(V94,DiaInc,$A$4,FALSE)*Diabetes_model!AX186</f>
        <v>2.5061098682888925E-3</v>
      </c>
      <c r="X222" s="155">
        <f>VLOOKUP(W94,DiaInc,$A$4,FALSE)*Diabetes_model!AY186</f>
        <v>2.621181888492201E-3</v>
      </c>
      <c r="Y222" s="155">
        <f>VLOOKUP(X94,DiaInc,$A$4,FALSE)*Diabetes_model!AZ186</f>
        <v>4.9680368630817531E-3</v>
      </c>
      <c r="Z222" s="155">
        <f>VLOOKUP(Y94,DiaInc,$A$4,FALSE)*Diabetes_model!BA186</f>
        <v>5.1869654911331923E-3</v>
      </c>
      <c r="AA222" s="155">
        <f>VLOOKUP(Z94,DiaInc,$A$4,FALSE)*Diabetes_model!BB186</f>
        <v>5.4105503079253034E-3</v>
      </c>
      <c r="AB222" s="155">
        <f>VLOOKUP(AA94,DiaInc,$A$4,FALSE)*Diabetes_model!BC186</f>
        <v>5.6384331942608045E-3</v>
      </c>
      <c r="AC222" s="155"/>
      <c r="AD222" s="155"/>
      <c r="AE222" s="155"/>
      <c r="AF222" s="155"/>
      <c r="AG222" s="174">
        <f>D222*D60*PRODUCT($CJ222:CJ222)</f>
        <v>0</v>
      </c>
      <c r="AH222" s="174">
        <f>E222*E60*PRODUCT($CJ222:CK222)</f>
        <v>0</v>
      </c>
      <c r="AI222" s="174">
        <f>F222*F60*PRODUCT($CJ222:CL222)</f>
        <v>0</v>
      </c>
      <c r="AJ222" s="174">
        <f>G222*G60*PRODUCT($CJ222:CM222)</f>
        <v>0</v>
      </c>
      <c r="AK222" s="174">
        <f>H222*H60*PRODUCT($CJ222:CN222)</f>
        <v>0</v>
      </c>
      <c r="AL222" s="174">
        <f>I222*I60*PRODUCT($CJ222:CO222)</f>
        <v>0</v>
      </c>
      <c r="AM222" s="174">
        <f>J222*J60*PRODUCT($CJ222:CP222)</f>
        <v>0</v>
      </c>
      <c r="AN222" s="174">
        <f>K222*K60*PRODUCT($CJ222:CQ222)</f>
        <v>0</v>
      </c>
      <c r="AO222" s="174">
        <f>L222*L60*PRODUCT($CJ222:CR222)</f>
        <v>0</v>
      </c>
      <c r="AP222" s="174">
        <f>M222*M60*PRODUCT($CJ222:CS222)</f>
        <v>0</v>
      </c>
      <c r="AQ222" s="174">
        <f>N222*N60*PRODUCT($CJ222:CT222)</f>
        <v>0</v>
      </c>
      <c r="AR222" s="174">
        <f>O222*O60*PRODUCT($CJ222:CU222)</f>
        <v>0</v>
      </c>
      <c r="AS222" s="174">
        <f>P222*P60*PRODUCT($CJ222:CV222)</f>
        <v>0</v>
      </c>
      <c r="AT222" s="174">
        <f>Q222*Q60*PRODUCT($CJ222:CW222)</f>
        <v>0</v>
      </c>
      <c r="AU222" s="174">
        <f>R222*R60*PRODUCT($CJ222:CX222)</f>
        <v>0</v>
      </c>
      <c r="AV222" s="174">
        <f>S222*S60*PRODUCT($CJ222:CY222)</f>
        <v>0</v>
      </c>
      <c r="AW222" s="174">
        <f>T222*T60*PRODUCT($CJ222:CZ222)</f>
        <v>0</v>
      </c>
      <c r="AX222" s="174">
        <f>U222*U60*PRODUCT($CJ222:DA222)</f>
        <v>0</v>
      </c>
      <c r="AY222" s="174">
        <f>V222*V60*PRODUCT($CJ222:DB222)</f>
        <v>0</v>
      </c>
      <c r="AZ222" s="174">
        <f>W222*W60*PRODUCT($CJ222:DC222)</f>
        <v>0</v>
      </c>
      <c r="BA222" s="174">
        <f>X222*X60*PRODUCT($CJ222:DD222)</f>
        <v>0</v>
      </c>
      <c r="BB222" s="174">
        <f>Y222*Y60*PRODUCT($CJ222:DE222)</f>
        <v>0</v>
      </c>
      <c r="BC222" s="174">
        <f>Z222*Z60*PRODUCT($CJ222:DF222)</f>
        <v>0</v>
      </c>
      <c r="BD222" s="174">
        <f>AA222*AA60*PRODUCT($CJ222:DG222)</f>
        <v>0</v>
      </c>
      <c r="BE222" s="174">
        <f>AB222*AB60*PRODUCT($CJ222:DH222)</f>
        <v>0</v>
      </c>
      <c r="BF222" s="93"/>
      <c r="BG222" s="93"/>
      <c r="BH222" s="93"/>
      <c r="BI222" s="181">
        <f>SUM($AF222:AG222)-SUM($AF254:AG254)-SUM($C254:D254)-SUM($BH254:BI254)</f>
        <v>0</v>
      </c>
      <c r="BJ222" s="181">
        <f>SUM($AF222:AH222)-SUM($AF254:AH254)-SUM($C254:E254)-SUM($BH254:BJ254)</f>
        <v>0</v>
      </c>
      <c r="BK222" s="181">
        <f>SUM($AF222:AI222)-SUM($AF254:AI254)-SUM($C254:F254)-SUM($BH254:BK254)</f>
        <v>0</v>
      </c>
      <c r="BL222" s="181">
        <f>SUM($AF222:AJ222)-SUM($AF254:AJ254)-SUM($C254:G254)-SUM($BH254:BL254)</f>
        <v>0</v>
      </c>
      <c r="BM222" s="181">
        <f>SUM($AF222:AK222)-SUM($AF254:AK254)-SUM($C254:H254)-SUM($BH254:BM254)</f>
        <v>0</v>
      </c>
      <c r="BN222" s="181">
        <f>SUM($AF222:AL222)-SUM($AF254:AL254)-SUM($C254:I254)-SUM($BH254:BN254)</f>
        <v>0</v>
      </c>
      <c r="BO222" s="181">
        <f>SUM($AF222:AM222)-SUM($AF254:AM254)-SUM($C254:J254)-SUM($BH254:BO254)</f>
        <v>0</v>
      </c>
      <c r="BP222" s="181">
        <f>SUM($AF222:AN222)-SUM($AF254:AN254)-SUM($C254:K254)-SUM($BH254:BP254)</f>
        <v>0</v>
      </c>
      <c r="BQ222" s="181">
        <f>SUM($AF222:AO222)-SUM($AF254:AO254)-SUM($C254:L254)-SUM($BH254:BQ254)</f>
        <v>0</v>
      </c>
      <c r="BR222" s="181">
        <f>SUM($AF222:AP222)-SUM($AF254:AP254)-SUM($C254:M254)-SUM($BH254:BR254)</f>
        <v>0</v>
      </c>
      <c r="BS222" s="181">
        <f>SUM($AF222:AQ222)-SUM($AF254:AQ254)-SUM($C254:N254)-SUM($BH254:BS254)</f>
        <v>0</v>
      </c>
      <c r="BT222" s="181">
        <f>SUM($AF222:AR222)-SUM($AF254:AR254)-SUM($C254:O254)-SUM($BH254:BT254)</f>
        <v>0</v>
      </c>
      <c r="BU222" s="181">
        <f>SUM($AF222:AS222)-SUM($AF254:AS254)-SUM($C254:P254)-SUM($BH254:BU254)</f>
        <v>0</v>
      </c>
      <c r="BV222" s="181">
        <f>SUM($AF222:AT222)-SUM($AF254:AT254)-SUM($C254:Q254)-SUM($BH254:BV254)</f>
        <v>0</v>
      </c>
      <c r="BW222" s="181">
        <f>SUM($AF222:AU222)-SUM($AF254:AU254)-SUM($C254:R254)-SUM($BH254:BW254)</f>
        <v>0</v>
      </c>
      <c r="BX222" s="181">
        <f>SUM($AF222:AV222)-SUM($AF254:AV254)-SUM($C254:S254)-SUM($BH254:BX254)</f>
        <v>0</v>
      </c>
      <c r="BY222" s="181">
        <f>SUM($AF222:AW222)-SUM($AF254:AW254)-SUM($C254:T254)-SUM($BH254:BY254)</f>
        <v>0</v>
      </c>
      <c r="BZ222" s="181">
        <f>SUM($AF222:AX222)-SUM($AF254:AX254)-SUM($C254:U254)-SUM($BH254:BZ254)</f>
        <v>0</v>
      </c>
      <c r="CA222" s="181">
        <f>SUM($AF222:AY222)-SUM($AF254:AY254)-SUM($C254:V254)-SUM($BH254:CA254)</f>
        <v>0</v>
      </c>
      <c r="CB222" s="181">
        <f>SUM($AF222:AZ222)-SUM($AF254:AZ254)-SUM($C254:W254)-SUM($BH254:CB254)</f>
        <v>0</v>
      </c>
      <c r="CC222" s="181">
        <f>SUM($AF222:BA222)-SUM($AF254:BA254)-SUM($C254:X254)-SUM($BH254:CC254)</f>
        <v>0</v>
      </c>
      <c r="CD222" s="181">
        <f>SUM($AF222:BB222)-SUM($AF254:BB254)-SUM($C254:Y254)-SUM($BH254:CD254)</f>
        <v>0</v>
      </c>
      <c r="CE222" s="181">
        <f>SUM($AF222:BC222)-SUM($AF254:BC254)-SUM($C254:Z254)-SUM($BH254:CE254)</f>
        <v>0</v>
      </c>
      <c r="CF222" s="181">
        <f>SUM($AF222:BD222)-SUM($AF254:BD254)-SUM($C254:AA254)-SUM($BH254:CF254)</f>
        <v>0</v>
      </c>
      <c r="CG222" s="181">
        <f>SUM($AF222:BE222)-SUM($AF254:BE254)-SUM($C254:AB254)-SUM($BH254:CG254)</f>
        <v>0</v>
      </c>
      <c r="CH222" s="52"/>
      <c r="CI222" s="52"/>
      <c r="CJ222" s="67"/>
      <c r="CK222" s="67"/>
      <c r="CL222" s="67"/>
      <c r="CM222" s="67"/>
      <c r="CN222" s="67"/>
      <c r="CO222" s="67"/>
      <c r="CP222" s="67"/>
      <c r="CQ222" s="67"/>
      <c r="CR222" s="67"/>
      <c r="CS222" s="67"/>
      <c r="CT222" s="67"/>
      <c r="CU222" s="67"/>
      <c r="CV222" s="67"/>
      <c r="CW222" s="67"/>
      <c r="CX222" s="67"/>
      <c r="CY222" s="67"/>
      <c r="CZ222" s="67"/>
      <c r="DA222" s="67">
        <v>1</v>
      </c>
      <c r="DB222" s="67">
        <f t="shared" si="24"/>
        <v>0.99729709954689827</v>
      </c>
      <c r="DC222" s="67">
        <f t="shared" si="24"/>
        <v>0.9975768879165543</v>
      </c>
      <c r="DD222" s="67">
        <f t="shared" si="24"/>
        <v>0.99749389013171108</v>
      </c>
      <c r="DE222" s="67">
        <f t="shared" si="24"/>
        <v>0.99737881811150775</v>
      </c>
      <c r="DF222" s="67">
        <f t="shared" si="24"/>
        <v>0.99503196313691822</v>
      </c>
      <c r="DG222" s="67">
        <f t="shared" si="24"/>
        <v>0.99481303450886682</v>
      </c>
      <c r="DH222" s="67">
        <f t="shared" si="24"/>
        <v>0.99458944969207475</v>
      </c>
      <c r="DI222" s="67">
        <f t="shared" si="24"/>
        <v>0.99436156680573917</v>
      </c>
      <c r="DJ222" s="53"/>
      <c r="DK222" s="53"/>
      <c r="DL222" s="53"/>
      <c r="DM222" s="188" t="str">
        <f t="shared" si="23"/>
        <v/>
      </c>
      <c r="DN222" s="188" t="str">
        <f t="shared" si="23"/>
        <v/>
      </c>
      <c r="DO222" s="188" t="str">
        <f t="shared" si="23"/>
        <v/>
      </c>
      <c r="DP222" s="188" t="str">
        <f t="shared" si="23"/>
        <v/>
      </c>
      <c r="DQ222" s="188" t="str">
        <f t="shared" si="23"/>
        <v/>
      </c>
      <c r="DR222" s="188" t="str">
        <f t="shared" si="23"/>
        <v/>
      </c>
      <c r="DS222" s="188" t="str">
        <f t="shared" si="23"/>
        <v/>
      </c>
      <c r="DT222" s="188" t="str">
        <f t="shared" si="23"/>
        <v/>
      </c>
      <c r="DU222" s="188" t="str">
        <f t="shared" si="23"/>
        <v/>
      </c>
      <c r="DV222" s="188" t="str">
        <f t="shared" si="23"/>
        <v/>
      </c>
      <c r="DW222" s="188" t="str">
        <f t="shared" si="23"/>
        <v/>
      </c>
      <c r="DX222" s="188" t="str">
        <f t="shared" si="23"/>
        <v/>
      </c>
      <c r="DY222" s="188" t="str">
        <f t="shared" si="23"/>
        <v/>
      </c>
      <c r="DZ222" s="188" t="str">
        <f t="shared" si="23"/>
        <v/>
      </c>
      <c r="EA222" s="188" t="str">
        <f t="shared" si="23"/>
        <v/>
      </c>
      <c r="EB222" s="188" t="str">
        <f t="shared" si="23"/>
        <v/>
      </c>
      <c r="EC222" s="188" t="str">
        <f t="shared" si="25"/>
        <v/>
      </c>
      <c r="ED222" s="188" t="str">
        <f t="shared" si="25"/>
        <v/>
      </c>
      <c r="EE222" s="188" t="str">
        <f t="shared" si="25"/>
        <v/>
      </c>
      <c r="EF222" s="188" t="str">
        <f t="shared" si="25"/>
        <v/>
      </c>
      <c r="EG222" s="188" t="str">
        <f t="shared" si="25"/>
        <v/>
      </c>
      <c r="EH222" s="188" t="str">
        <f t="shared" si="25"/>
        <v/>
      </c>
      <c r="EI222" s="188" t="str">
        <f t="shared" si="25"/>
        <v/>
      </c>
      <c r="EJ222" s="188" t="str">
        <f t="shared" si="25"/>
        <v/>
      </c>
      <c r="EK222" s="188" t="str">
        <f t="shared" si="25"/>
        <v/>
      </c>
    </row>
    <row r="223" spans="2:141" x14ac:dyDescent="0.3">
      <c r="B223" s="1">
        <v>19</v>
      </c>
      <c r="C223" s="155"/>
      <c r="D223" s="155"/>
      <c r="E223" s="155"/>
      <c r="F223" s="155"/>
      <c r="G223" s="155"/>
      <c r="H223" s="155"/>
      <c r="I223" s="155"/>
      <c r="J223" s="155"/>
      <c r="K223" s="155"/>
      <c r="L223" s="155"/>
      <c r="M223" s="155"/>
      <c r="N223" s="155"/>
      <c r="O223" s="155"/>
      <c r="P223" s="155"/>
      <c r="Q223" s="155"/>
      <c r="R223" s="155"/>
      <c r="S223" s="155"/>
      <c r="T223" s="155"/>
      <c r="U223" s="155"/>
      <c r="V223" s="155">
        <f>VLOOKUP(U95,DiaInc,$A$4,FALSE)*Diabetes_model!AW187</f>
        <v>2.7029004531017699E-3</v>
      </c>
      <c r="W223" s="155">
        <f>VLOOKUP(V95,DiaInc,$A$4,FALSE)*Diabetes_model!AX187</f>
        <v>2.4231120834457063E-3</v>
      </c>
      <c r="X223" s="155">
        <f>VLOOKUP(W95,DiaInc,$A$4,FALSE)*Diabetes_model!AY187</f>
        <v>2.5061098682888925E-3</v>
      </c>
      <c r="Y223" s="155">
        <f>VLOOKUP(X95,DiaInc,$A$4,FALSE)*Diabetes_model!AZ187</f>
        <v>2.621181888492201E-3</v>
      </c>
      <c r="Z223" s="155">
        <f>VLOOKUP(Y95,DiaInc,$A$4,FALSE)*Diabetes_model!BA187</f>
        <v>4.9680368630817531E-3</v>
      </c>
      <c r="AA223" s="155">
        <f>VLOOKUP(Z95,DiaInc,$A$4,FALSE)*Diabetes_model!BB187</f>
        <v>5.1869654911331923E-3</v>
      </c>
      <c r="AB223" s="155">
        <f>VLOOKUP(AA95,DiaInc,$A$4,FALSE)*Diabetes_model!BC187</f>
        <v>5.4105503079253034E-3</v>
      </c>
      <c r="AC223" s="155"/>
      <c r="AD223" s="155"/>
      <c r="AE223" s="155"/>
      <c r="AF223" s="155"/>
      <c r="AG223" s="174">
        <f>D223*D61*PRODUCT($CJ223:CJ223)</f>
        <v>0</v>
      </c>
      <c r="AH223" s="174">
        <f>E223*E61*PRODUCT($CJ223:CK223)</f>
        <v>0</v>
      </c>
      <c r="AI223" s="174">
        <f>F223*F61*PRODUCT($CJ223:CL223)</f>
        <v>0</v>
      </c>
      <c r="AJ223" s="174">
        <f>G223*G61*PRODUCT($CJ223:CM223)</f>
        <v>0</v>
      </c>
      <c r="AK223" s="174">
        <f>H223*H61*PRODUCT($CJ223:CN223)</f>
        <v>0</v>
      </c>
      <c r="AL223" s="174">
        <f>I223*I61*PRODUCT($CJ223:CO223)</f>
        <v>0</v>
      </c>
      <c r="AM223" s="174">
        <f>J223*J61*PRODUCT($CJ223:CP223)</f>
        <v>0</v>
      </c>
      <c r="AN223" s="174">
        <f>K223*K61*PRODUCT($CJ223:CQ223)</f>
        <v>0</v>
      </c>
      <c r="AO223" s="174">
        <f>L223*L61*PRODUCT($CJ223:CR223)</f>
        <v>0</v>
      </c>
      <c r="AP223" s="174">
        <f>M223*M61*PRODUCT($CJ223:CS223)</f>
        <v>0</v>
      </c>
      <c r="AQ223" s="174">
        <f>N223*N61*PRODUCT($CJ223:CT223)</f>
        <v>0</v>
      </c>
      <c r="AR223" s="174">
        <f>O223*O61*PRODUCT($CJ223:CU223)</f>
        <v>0</v>
      </c>
      <c r="AS223" s="174">
        <f>P223*P61*PRODUCT($CJ223:CV223)</f>
        <v>0</v>
      </c>
      <c r="AT223" s="174">
        <f>Q223*Q61*PRODUCT($CJ223:CW223)</f>
        <v>0</v>
      </c>
      <c r="AU223" s="174">
        <f>R223*R61*PRODUCT($CJ223:CX223)</f>
        <v>0</v>
      </c>
      <c r="AV223" s="174">
        <f>S223*S61*PRODUCT($CJ223:CY223)</f>
        <v>0</v>
      </c>
      <c r="AW223" s="174">
        <f>T223*T61*PRODUCT($CJ223:CZ223)</f>
        <v>0</v>
      </c>
      <c r="AX223" s="174">
        <f>U223*U61*PRODUCT($CJ223:DA223)</f>
        <v>0</v>
      </c>
      <c r="AY223" s="174">
        <f>V223*V61*PRODUCT($CJ223:DB223)</f>
        <v>0</v>
      </c>
      <c r="AZ223" s="174">
        <f>W223*W61*PRODUCT($CJ223:DC223)</f>
        <v>0</v>
      </c>
      <c r="BA223" s="174">
        <f>X223*X61*PRODUCT($CJ223:DD223)</f>
        <v>0</v>
      </c>
      <c r="BB223" s="174">
        <f>Y223*Y61*PRODUCT($CJ223:DE223)</f>
        <v>0</v>
      </c>
      <c r="BC223" s="174">
        <f>Z223*Z61*PRODUCT($CJ223:DF223)</f>
        <v>0</v>
      </c>
      <c r="BD223" s="174">
        <f>AA223*AA61*PRODUCT($CJ223:DG223)</f>
        <v>0</v>
      </c>
      <c r="BE223" s="174">
        <f>AB223*AB61*PRODUCT($CJ223:DH223)</f>
        <v>0</v>
      </c>
      <c r="BF223" s="93"/>
      <c r="BG223" s="93"/>
      <c r="BH223" s="93"/>
      <c r="BI223" s="181">
        <f>SUM($AF223:AG223)-SUM($AF255:AG255)-SUM($C255:D255)-SUM($BH255:BI255)</f>
        <v>0</v>
      </c>
      <c r="BJ223" s="181">
        <f>SUM($AF223:AH223)-SUM($AF255:AH255)-SUM($C255:E255)-SUM($BH255:BJ255)</f>
        <v>0</v>
      </c>
      <c r="BK223" s="181">
        <f>SUM($AF223:AI223)-SUM($AF255:AI255)-SUM($C255:F255)-SUM($BH255:BK255)</f>
        <v>0</v>
      </c>
      <c r="BL223" s="181">
        <f>SUM($AF223:AJ223)-SUM($AF255:AJ255)-SUM($C255:G255)-SUM($BH255:BL255)</f>
        <v>0</v>
      </c>
      <c r="BM223" s="181">
        <f>SUM($AF223:AK223)-SUM($AF255:AK255)-SUM($C255:H255)-SUM($BH255:BM255)</f>
        <v>0</v>
      </c>
      <c r="BN223" s="181">
        <f>SUM($AF223:AL223)-SUM($AF255:AL255)-SUM($C255:I255)-SUM($BH255:BN255)</f>
        <v>0</v>
      </c>
      <c r="BO223" s="181">
        <f>SUM($AF223:AM223)-SUM($AF255:AM255)-SUM($C255:J255)-SUM($BH255:BO255)</f>
        <v>0</v>
      </c>
      <c r="BP223" s="181">
        <f>SUM($AF223:AN223)-SUM($AF255:AN255)-SUM($C255:K255)-SUM($BH255:BP255)</f>
        <v>0</v>
      </c>
      <c r="BQ223" s="181">
        <f>SUM($AF223:AO223)-SUM($AF255:AO255)-SUM($C255:L255)-SUM($BH255:BQ255)</f>
        <v>0</v>
      </c>
      <c r="BR223" s="181">
        <f>SUM($AF223:AP223)-SUM($AF255:AP255)-SUM($C255:M255)-SUM($BH255:BR255)</f>
        <v>0</v>
      </c>
      <c r="BS223" s="181">
        <f>SUM($AF223:AQ223)-SUM($AF255:AQ255)-SUM($C255:N255)-SUM($BH255:BS255)</f>
        <v>0</v>
      </c>
      <c r="BT223" s="181">
        <f>SUM($AF223:AR223)-SUM($AF255:AR255)-SUM($C255:O255)-SUM($BH255:BT255)</f>
        <v>0</v>
      </c>
      <c r="BU223" s="181">
        <f>SUM($AF223:AS223)-SUM($AF255:AS255)-SUM($C255:P255)-SUM($BH255:BU255)</f>
        <v>0</v>
      </c>
      <c r="BV223" s="181">
        <f>SUM($AF223:AT223)-SUM($AF255:AT255)-SUM($C255:Q255)-SUM($BH255:BV255)</f>
        <v>0</v>
      </c>
      <c r="BW223" s="181">
        <f>SUM($AF223:AU223)-SUM($AF255:AU255)-SUM($C255:R255)-SUM($BH255:BW255)</f>
        <v>0</v>
      </c>
      <c r="BX223" s="181">
        <f>SUM($AF223:AV223)-SUM($AF255:AV255)-SUM($C255:S255)-SUM($BH255:BX255)</f>
        <v>0</v>
      </c>
      <c r="BY223" s="181">
        <f>SUM($AF223:AW223)-SUM($AF255:AW255)-SUM($C255:T255)-SUM($BH255:BY255)</f>
        <v>0</v>
      </c>
      <c r="BZ223" s="181">
        <f>SUM($AF223:AX223)-SUM($AF255:AX255)-SUM($C255:U255)-SUM($BH255:BZ255)</f>
        <v>0</v>
      </c>
      <c r="CA223" s="181">
        <f>SUM($AF223:AY223)-SUM($AF255:AY255)-SUM($C255:V255)-SUM($BH255:CA255)</f>
        <v>0</v>
      </c>
      <c r="CB223" s="181">
        <f>SUM($AF223:AZ223)-SUM($AF255:AZ255)-SUM($C255:W255)-SUM($BH255:CB255)</f>
        <v>0</v>
      </c>
      <c r="CC223" s="181">
        <f>SUM($AF223:BA223)-SUM($AF255:BA255)-SUM($C255:X255)-SUM($BH255:CC255)</f>
        <v>0</v>
      </c>
      <c r="CD223" s="181">
        <f>SUM($AF223:BB223)-SUM($AF255:BB255)-SUM($C255:Y255)-SUM($BH255:CD255)</f>
        <v>0</v>
      </c>
      <c r="CE223" s="181">
        <f>SUM($AF223:BC223)-SUM($AF255:BC255)-SUM($C255:Z255)-SUM($BH255:CE255)</f>
        <v>0</v>
      </c>
      <c r="CF223" s="181">
        <f>SUM($AF223:BD223)-SUM($AF255:BD255)-SUM($C255:AA255)-SUM($BH255:CF255)</f>
        <v>0</v>
      </c>
      <c r="CG223" s="181">
        <f>SUM($AF223:BE223)-SUM($AF255:BE255)-SUM($C255:AB255)-SUM($BH255:CG255)</f>
        <v>0</v>
      </c>
      <c r="CH223" s="52"/>
      <c r="CI223" s="52"/>
      <c r="CJ223" s="67"/>
      <c r="CK223" s="67"/>
      <c r="CL223" s="67"/>
      <c r="CM223" s="67"/>
      <c r="CN223" s="67"/>
      <c r="CO223" s="67"/>
      <c r="CP223" s="67"/>
      <c r="CQ223" s="67"/>
      <c r="CR223" s="67"/>
      <c r="CS223" s="67"/>
      <c r="CT223" s="67"/>
      <c r="CU223" s="67"/>
      <c r="CV223" s="67"/>
      <c r="CW223" s="67"/>
      <c r="CX223" s="67"/>
      <c r="CY223" s="67"/>
      <c r="CZ223" s="67"/>
      <c r="DA223" s="67"/>
      <c r="DB223" s="67">
        <v>1</v>
      </c>
      <c r="DC223" s="67">
        <f t="shared" si="24"/>
        <v>0.99729709954689827</v>
      </c>
      <c r="DD223" s="67">
        <f t="shared" si="24"/>
        <v>0.9975768879165543</v>
      </c>
      <c r="DE223" s="67">
        <f t="shared" si="24"/>
        <v>0.99749389013171108</v>
      </c>
      <c r="DF223" s="67">
        <f t="shared" si="24"/>
        <v>0.99737881811150775</v>
      </c>
      <c r="DG223" s="67">
        <f t="shared" si="24"/>
        <v>0.99503196313691822</v>
      </c>
      <c r="DH223" s="67">
        <f t="shared" si="24"/>
        <v>0.99481303450886682</v>
      </c>
      <c r="DI223" s="67">
        <f t="shared" si="24"/>
        <v>0.99458944969207475</v>
      </c>
      <c r="DJ223" s="53"/>
      <c r="DK223" s="53"/>
      <c r="DL223" s="53"/>
      <c r="DM223" s="188" t="str">
        <f t="shared" si="23"/>
        <v/>
      </c>
      <c r="DN223" s="188" t="str">
        <f t="shared" si="23"/>
        <v/>
      </c>
      <c r="DO223" s="188" t="str">
        <f t="shared" si="23"/>
        <v/>
      </c>
      <c r="DP223" s="188" t="str">
        <f t="shared" si="23"/>
        <v/>
      </c>
      <c r="DQ223" s="188" t="str">
        <f t="shared" si="23"/>
        <v/>
      </c>
      <c r="DR223" s="188" t="str">
        <f t="shared" si="23"/>
        <v/>
      </c>
      <c r="DS223" s="188" t="str">
        <f t="shared" si="23"/>
        <v/>
      </c>
      <c r="DT223" s="188" t="str">
        <f t="shared" si="23"/>
        <v/>
      </c>
      <c r="DU223" s="188" t="str">
        <f t="shared" si="23"/>
        <v/>
      </c>
      <c r="DV223" s="188" t="str">
        <f t="shared" si="23"/>
        <v/>
      </c>
      <c r="DW223" s="188" t="str">
        <f t="shared" si="23"/>
        <v/>
      </c>
      <c r="DX223" s="188" t="str">
        <f t="shared" si="23"/>
        <v/>
      </c>
      <c r="DY223" s="188" t="str">
        <f t="shared" si="23"/>
        <v/>
      </c>
      <c r="DZ223" s="188" t="str">
        <f t="shared" si="23"/>
        <v/>
      </c>
      <c r="EA223" s="188" t="str">
        <f t="shared" si="23"/>
        <v/>
      </c>
      <c r="EB223" s="188" t="str">
        <f t="shared" si="23"/>
        <v/>
      </c>
      <c r="EC223" s="188" t="str">
        <f t="shared" si="25"/>
        <v/>
      </c>
      <c r="ED223" s="188" t="str">
        <f t="shared" si="25"/>
        <v/>
      </c>
      <c r="EE223" s="188" t="str">
        <f t="shared" si="25"/>
        <v/>
      </c>
      <c r="EF223" s="188" t="str">
        <f t="shared" si="25"/>
        <v/>
      </c>
      <c r="EG223" s="188" t="str">
        <f t="shared" si="25"/>
        <v/>
      </c>
      <c r="EH223" s="188" t="str">
        <f t="shared" si="25"/>
        <v/>
      </c>
      <c r="EI223" s="188" t="str">
        <f t="shared" si="25"/>
        <v/>
      </c>
      <c r="EJ223" s="188" t="str">
        <f t="shared" si="25"/>
        <v/>
      </c>
      <c r="EK223" s="188" t="str">
        <f t="shared" si="25"/>
        <v/>
      </c>
    </row>
    <row r="224" spans="2:141" x14ac:dyDescent="0.3">
      <c r="B224" s="1">
        <v>20</v>
      </c>
      <c r="C224" s="155"/>
      <c r="D224" s="155"/>
      <c r="E224" s="155"/>
      <c r="F224" s="155"/>
      <c r="G224" s="155"/>
      <c r="H224" s="155"/>
      <c r="I224" s="155"/>
      <c r="J224" s="155"/>
      <c r="K224" s="155"/>
      <c r="L224" s="155"/>
      <c r="M224" s="155"/>
      <c r="N224" s="155"/>
      <c r="O224" s="155"/>
      <c r="P224" s="155"/>
      <c r="Q224" s="155"/>
      <c r="R224" s="155"/>
      <c r="S224" s="155"/>
      <c r="T224" s="155"/>
      <c r="U224" s="155"/>
      <c r="V224" s="155"/>
      <c r="W224" s="155">
        <f>VLOOKUP(V96,DiaInc,$A$4,FALSE)*Diabetes_model!AX188</f>
        <v>2.7029004531017699E-3</v>
      </c>
      <c r="X224" s="155">
        <f>VLOOKUP(W96,DiaInc,$A$4,FALSE)*Diabetes_model!AY188</f>
        <v>2.4231120834457063E-3</v>
      </c>
      <c r="Y224" s="155">
        <f>VLOOKUP(X96,DiaInc,$A$4,FALSE)*Diabetes_model!AZ188</f>
        <v>2.5061098682888925E-3</v>
      </c>
      <c r="Z224" s="155">
        <f>VLOOKUP(Y96,DiaInc,$A$4,FALSE)*Diabetes_model!BA188</f>
        <v>2.621181888492201E-3</v>
      </c>
      <c r="AA224" s="155">
        <f>VLOOKUP(Z96,DiaInc,$A$4,FALSE)*Diabetes_model!BB188</f>
        <v>4.9680368630817531E-3</v>
      </c>
      <c r="AB224" s="155">
        <f>VLOOKUP(AA96,DiaInc,$A$4,FALSE)*Diabetes_model!BC188</f>
        <v>5.1869654911331923E-3</v>
      </c>
      <c r="AC224" s="155"/>
      <c r="AD224" s="155"/>
      <c r="AE224" s="155"/>
      <c r="AF224" s="155"/>
      <c r="AG224" s="174">
        <f>D224*D62*PRODUCT($CJ224:CJ224)</f>
        <v>0</v>
      </c>
      <c r="AH224" s="174">
        <f>E224*E62*PRODUCT($CJ224:CK224)</f>
        <v>0</v>
      </c>
      <c r="AI224" s="174">
        <f>F224*F62*PRODUCT($CJ224:CL224)</f>
        <v>0</v>
      </c>
      <c r="AJ224" s="174">
        <f>G224*G62*PRODUCT($CJ224:CM224)</f>
        <v>0</v>
      </c>
      <c r="AK224" s="174">
        <f>H224*H62*PRODUCT($CJ224:CN224)</f>
        <v>0</v>
      </c>
      <c r="AL224" s="174">
        <f>I224*I62*PRODUCT($CJ224:CO224)</f>
        <v>0</v>
      </c>
      <c r="AM224" s="174">
        <f>J224*J62*PRODUCT($CJ224:CP224)</f>
        <v>0</v>
      </c>
      <c r="AN224" s="174">
        <f>K224*K62*PRODUCT($CJ224:CQ224)</f>
        <v>0</v>
      </c>
      <c r="AO224" s="174">
        <f>L224*L62*PRODUCT($CJ224:CR224)</f>
        <v>0</v>
      </c>
      <c r="AP224" s="174">
        <f>M224*M62*PRODUCT($CJ224:CS224)</f>
        <v>0</v>
      </c>
      <c r="AQ224" s="174">
        <f>N224*N62*PRODUCT($CJ224:CT224)</f>
        <v>0</v>
      </c>
      <c r="AR224" s="174">
        <f>O224*O62*PRODUCT($CJ224:CU224)</f>
        <v>0</v>
      </c>
      <c r="AS224" s="174">
        <f>P224*P62*PRODUCT($CJ224:CV224)</f>
        <v>0</v>
      </c>
      <c r="AT224" s="174">
        <f>Q224*Q62*PRODUCT($CJ224:CW224)</f>
        <v>0</v>
      </c>
      <c r="AU224" s="174">
        <f>R224*R62*PRODUCT($CJ224:CX224)</f>
        <v>0</v>
      </c>
      <c r="AV224" s="174">
        <f>S224*S62*PRODUCT($CJ224:CY224)</f>
        <v>0</v>
      </c>
      <c r="AW224" s="174">
        <f>T224*T62*PRODUCT($CJ224:CZ224)</f>
        <v>0</v>
      </c>
      <c r="AX224" s="174">
        <f>U224*U62*PRODUCT($CJ224:DA224)</f>
        <v>0</v>
      </c>
      <c r="AY224" s="174">
        <f>V224*V62*PRODUCT($CJ224:DB224)</f>
        <v>0</v>
      </c>
      <c r="AZ224" s="174">
        <f>W224*W62*PRODUCT($CJ224:DC224)</f>
        <v>0</v>
      </c>
      <c r="BA224" s="174">
        <f>X224*X62*PRODUCT($CJ224:DD224)</f>
        <v>0</v>
      </c>
      <c r="BB224" s="174">
        <f>Y224*Y62*PRODUCT($CJ224:DE224)</f>
        <v>0</v>
      </c>
      <c r="BC224" s="174">
        <f>Z224*Z62*PRODUCT($CJ224:DF224)</f>
        <v>0</v>
      </c>
      <c r="BD224" s="174">
        <f>AA224*AA62*PRODUCT($CJ224:DG224)</f>
        <v>0</v>
      </c>
      <c r="BE224" s="174">
        <f>AB224*AB62*PRODUCT($CJ224:DH224)</f>
        <v>0</v>
      </c>
      <c r="BF224" s="93"/>
      <c r="BG224" s="93"/>
      <c r="BH224" s="93"/>
      <c r="BI224" s="181">
        <f>SUM($AF224:AG224)-SUM($AF256:AG256)-SUM($C256:D256)-SUM($BH256:BI256)</f>
        <v>0</v>
      </c>
      <c r="BJ224" s="181">
        <f>SUM($AF224:AH224)-SUM($AF256:AH256)-SUM($C256:E256)-SUM($BH256:BJ256)</f>
        <v>0</v>
      </c>
      <c r="BK224" s="181">
        <f>SUM($AF224:AI224)-SUM($AF256:AI256)-SUM($C256:F256)-SUM($BH256:BK256)</f>
        <v>0</v>
      </c>
      <c r="BL224" s="181">
        <f>SUM($AF224:AJ224)-SUM($AF256:AJ256)-SUM($C256:G256)-SUM($BH256:BL256)</f>
        <v>0</v>
      </c>
      <c r="BM224" s="181">
        <f>SUM($AF224:AK224)-SUM($AF256:AK256)-SUM($C256:H256)-SUM($BH256:BM256)</f>
        <v>0</v>
      </c>
      <c r="BN224" s="181">
        <f>SUM($AF224:AL224)-SUM($AF256:AL256)-SUM($C256:I256)-SUM($BH256:BN256)</f>
        <v>0</v>
      </c>
      <c r="BO224" s="181">
        <f>SUM($AF224:AM224)-SUM($AF256:AM256)-SUM($C256:J256)-SUM($BH256:BO256)</f>
        <v>0</v>
      </c>
      <c r="BP224" s="181">
        <f>SUM($AF224:AN224)-SUM($AF256:AN256)-SUM($C256:K256)-SUM($BH256:BP256)</f>
        <v>0</v>
      </c>
      <c r="BQ224" s="181">
        <f>SUM($AF224:AO224)-SUM($AF256:AO256)-SUM($C256:L256)-SUM($BH256:BQ256)</f>
        <v>0</v>
      </c>
      <c r="BR224" s="181">
        <f>SUM($AF224:AP224)-SUM($AF256:AP256)-SUM($C256:M256)-SUM($BH256:BR256)</f>
        <v>0</v>
      </c>
      <c r="BS224" s="181">
        <f>SUM($AF224:AQ224)-SUM($AF256:AQ256)-SUM($C256:N256)-SUM($BH256:BS256)</f>
        <v>0</v>
      </c>
      <c r="BT224" s="181">
        <f>SUM($AF224:AR224)-SUM($AF256:AR256)-SUM($C256:O256)-SUM($BH256:BT256)</f>
        <v>0</v>
      </c>
      <c r="BU224" s="181">
        <f>SUM($AF224:AS224)-SUM($AF256:AS256)-SUM($C256:P256)-SUM($BH256:BU256)</f>
        <v>0</v>
      </c>
      <c r="BV224" s="181">
        <f>SUM($AF224:AT224)-SUM($AF256:AT256)-SUM($C256:Q256)-SUM($BH256:BV256)</f>
        <v>0</v>
      </c>
      <c r="BW224" s="181">
        <f>SUM($AF224:AU224)-SUM($AF256:AU256)-SUM($C256:R256)-SUM($BH256:BW256)</f>
        <v>0</v>
      </c>
      <c r="BX224" s="181">
        <f>SUM($AF224:AV224)-SUM($AF256:AV256)-SUM($C256:S256)-SUM($BH256:BX256)</f>
        <v>0</v>
      </c>
      <c r="BY224" s="181">
        <f>SUM($AF224:AW224)-SUM($AF256:AW256)-SUM($C256:T256)-SUM($BH256:BY256)</f>
        <v>0</v>
      </c>
      <c r="BZ224" s="181">
        <f>SUM($AF224:AX224)-SUM($AF256:AX256)-SUM($C256:U256)-SUM($BH256:BZ256)</f>
        <v>0</v>
      </c>
      <c r="CA224" s="181">
        <f>SUM($AF224:AY224)-SUM($AF256:AY256)-SUM($C256:V256)-SUM($BH256:CA256)</f>
        <v>0</v>
      </c>
      <c r="CB224" s="181">
        <f>SUM($AF224:AZ224)-SUM($AF256:AZ256)-SUM($C256:W256)-SUM($BH256:CB256)</f>
        <v>0</v>
      </c>
      <c r="CC224" s="181">
        <f>SUM($AF224:BA224)-SUM($AF256:BA256)-SUM($C256:X256)-SUM($BH256:CC256)</f>
        <v>0</v>
      </c>
      <c r="CD224" s="181">
        <f>SUM($AF224:BB224)-SUM($AF256:BB256)-SUM($C256:Y256)-SUM($BH256:CD256)</f>
        <v>0</v>
      </c>
      <c r="CE224" s="181">
        <f>SUM($AF224:BC224)-SUM($AF256:BC256)-SUM($C256:Z256)-SUM($BH256:CE256)</f>
        <v>0</v>
      </c>
      <c r="CF224" s="181">
        <f>SUM($AF224:BD224)-SUM($AF256:BD256)-SUM($C256:AA256)-SUM($BH256:CF256)</f>
        <v>0</v>
      </c>
      <c r="CG224" s="181">
        <f>SUM($AF224:BE224)-SUM($AF256:BE256)-SUM($C256:AB256)-SUM($BH256:CG256)</f>
        <v>0</v>
      </c>
      <c r="CH224" s="52"/>
      <c r="CI224" s="52"/>
      <c r="CJ224" s="67"/>
      <c r="CK224" s="67"/>
      <c r="CL224" s="67"/>
      <c r="CM224" s="67"/>
      <c r="CN224" s="67"/>
      <c r="CO224" s="67"/>
      <c r="CP224" s="67"/>
      <c r="CQ224" s="67"/>
      <c r="CR224" s="67"/>
      <c r="CS224" s="67"/>
      <c r="CT224" s="67"/>
      <c r="CU224" s="67"/>
      <c r="CV224" s="67"/>
      <c r="CW224" s="67"/>
      <c r="CX224" s="67"/>
      <c r="CY224" s="67"/>
      <c r="CZ224" s="67"/>
      <c r="DA224" s="67"/>
      <c r="DB224" s="67"/>
      <c r="DC224" s="67">
        <v>1</v>
      </c>
      <c r="DD224" s="67">
        <f t="shared" si="24"/>
        <v>0.99729709954689827</v>
      </c>
      <c r="DE224" s="67">
        <f t="shared" si="24"/>
        <v>0.9975768879165543</v>
      </c>
      <c r="DF224" s="67">
        <f t="shared" si="24"/>
        <v>0.99749389013171108</v>
      </c>
      <c r="DG224" s="67">
        <f t="shared" si="24"/>
        <v>0.99737881811150775</v>
      </c>
      <c r="DH224" s="67">
        <f t="shared" si="24"/>
        <v>0.99503196313691822</v>
      </c>
      <c r="DI224" s="67">
        <f t="shared" si="24"/>
        <v>0.99481303450886682</v>
      </c>
      <c r="DJ224" s="53"/>
      <c r="DK224" s="53"/>
      <c r="DL224" s="53"/>
      <c r="DM224" s="188" t="str">
        <f t="shared" si="23"/>
        <v/>
      </c>
      <c r="DN224" s="188" t="str">
        <f t="shared" si="23"/>
        <v/>
      </c>
      <c r="DO224" s="188" t="str">
        <f t="shared" si="23"/>
        <v/>
      </c>
      <c r="DP224" s="188" t="str">
        <f t="shared" si="23"/>
        <v/>
      </c>
      <c r="DQ224" s="188" t="str">
        <f t="shared" si="23"/>
        <v/>
      </c>
      <c r="DR224" s="188" t="str">
        <f t="shared" si="23"/>
        <v/>
      </c>
      <c r="DS224" s="188" t="str">
        <f t="shared" si="23"/>
        <v/>
      </c>
      <c r="DT224" s="188" t="str">
        <f t="shared" si="23"/>
        <v/>
      </c>
      <c r="DU224" s="188" t="str">
        <f t="shared" si="23"/>
        <v/>
      </c>
      <c r="DV224" s="188" t="str">
        <f t="shared" si="23"/>
        <v/>
      </c>
      <c r="DW224" s="188" t="str">
        <f t="shared" si="23"/>
        <v/>
      </c>
      <c r="DX224" s="188" t="str">
        <f t="shared" si="23"/>
        <v/>
      </c>
      <c r="DY224" s="188" t="str">
        <f t="shared" si="23"/>
        <v/>
      </c>
      <c r="DZ224" s="188" t="str">
        <f t="shared" si="23"/>
        <v/>
      </c>
      <c r="EA224" s="188" t="str">
        <f t="shared" si="23"/>
        <v/>
      </c>
      <c r="EB224" s="188" t="str">
        <f t="shared" si="23"/>
        <v/>
      </c>
      <c r="EC224" s="188" t="str">
        <f t="shared" si="25"/>
        <v/>
      </c>
      <c r="ED224" s="188" t="str">
        <f t="shared" si="25"/>
        <v/>
      </c>
      <c r="EE224" s="188" t="str">
        <f t="shared" si="25"/>
        <v/>
      </c>
      <c r="EF224" s="188" t="str">
        <f t="shared" si="25"/>
        <v/>
      </c>
      <c r="EG224" s="188" t="str">
        <f t="shared" si="25"/>
        <v/>
      </c>
      <c r="EH224" s="188" t="str">
        <f t="shared" si="25"/>
        <v/>
      </c>
      <c r="EI224" s="188" t="str">
        <f t="shared" si="25"/>
        <v/>
      </c>
      <c r="EJ224" s="188" t="str">
        <f t="shared" si="25"/>
        <v/>
      </c>
      <c r="EK224" s="188" t="str">
        <f t="shared" si="25"/>
        <v/>
      </c>
    </row>
    <row r="225" spans="1:141" x14ac:dyDescent="0.3">
      <c r="B225" s="1">
        <v>21</v>
      </c>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f>VLOOKUP(W97,DiaInc,$A$4,FALSE)*Diabetes_model!AY189</f>
        <v>2.7029004531017699E-3</v>
      </c>
      <c r="Y225" s="155">
        <f>VLOOKUP(X97,DiaInc,$A$4,FALSE)*Diabetes_model!AZ189</f>
        <v>2.4231120834457063E-3</v>
      </c>
      <c r="Z225" s="155">
        <f>VLOOKUP(Y97,DiaInc,$A$4,FALSE)*Diabetes_model!BA189</f>
        <v>2.5061098682888925E-3</v>
      </c>
      <c r="AA225" s="155">
        <f>VLOOKUP(Z97,DiaInc,$A$4,FALSE)*Diabetes_model!BB189</f>
        <v>2.621181888492201E-3</v>
      </c>
      <c r="AB225" s="155">
        <f>VLOOKUP(AA97,DiaInc,$A$4,FALSE)*Diabetes_model!BC189</f>
        <v>4.9680368630817531E-3</v>
      </c>
      <c r="AC225" s="155"/>
      <c r="AD225" s="155"/>
      <c r="AE225" s="155"/>
      <c r="AF225" s="155"/>
      <c r="AG225" s="174">
        <f>D225*D63*PRODUCT($CJ225:CJ225)</f>
        <v>0</v>
      </c>
      <c r="AH225" s="174">
        <f>E225*E63*PRODUCT($CJ225:CK225)</f>
        <v>0</v>
      </c>
      <c r="AI225" s="174">
        <f>F225*F63*PRODUCT($CJ225:CL225)</f>
        <v>0</v>
      </c>
      <c r="AJ225" s="174">
        <f>G225*G63*PRODUCT($CJ225:CM225)</f>
        <v>0</v>
      </c>
      <c r="AK225" s="174">
        <f>H225*H63*PRODUCT($CJ225:CN225)</f>
        <v>0</v>
      </c>
      <c r="AL225" s="174">
        <f>I225*I63*PRODUCT($CJ225:CO225)</f>
        <v>0</v>
      </c>
      <c r="AM225" s="174">
        <f>J225*J63*PRODUCT($CJ225:CP225)</f>
        <v>0</v>
      </c>
      <c r="AN225" s="174">
        <f>K225*K63*PRODUCT($CJ225:CQ225)</f>
        <v>0</v>
      </c>
      <c r="AO225" s="174">
        <f>L225*L63*PRODUCT($CJ225:CR225)</f>
        <v>0</v>
      </c>
      <c r="AP225" s="174">
        <f>M225*M63*PRODUCT($CJ225:CS225)</f>
        <v>0</v>
      </c>
      <c r="AQ225" s="174">
        <f>N225*N63*PRODUCT($CJ225:CT225)</f>
        <v>0</v>
      </c>
      <c r="AR225" s="174">
        <f>O225*O63*PRODUCT($CJ225:CU225)</f>
        <v>0</v>
      </c>
      <c r="AS225" s="174">
        <f>P225*P63*PRODUCT($CJ225:CV225)</f>
        <v>0</v>
      </c>
      <c r="AT225" s="174">
        <f>Q225*Q63*PRODUCT($CJ225:CW225)</f>
        <v>0</v>
      </c>
      <c r="AU225" s="174">
        <f>R225*R63*PRODUCT($CJ225:CX225)</f>
        <v>0</v>
      </c>
      <c r="AV225" s="174">
        <f>S225*S63*PRODUCT($CJ225:CY225)</f>
        <v>0</v>
      </c>
      <c r="AW225" s="174">
        <f>T225*T63*PRODUCT($CJ225:CZ225)</f>
        <v>0</v>
      </c>
      <c r="AX225" s="174">
        <f>U225*U63*PRODUCT($CJ225:DA225)</f>
        <v>0</v>
      </c>
      <c r="AY225" s="174">
        <f>V225*V63*PRODUCT($CJ225:DB225)</f>
        <v>0</v>
      </c>
      <c r="AZ225" s="174">
        <f>W225*W63*PRODUCT($CJ225:DC225)</f>
        <v>0</v>
      </c>
      <c r="BA225" s="174">
        <f>X225*X63*PRODUCT($CJ225:DD225)</f>
        <v>0</v>
      </c>
      <c r="BB225" s="174">
        <f>Y225*Y63*PRODUCT($CJ225:DE225)</f>
        <v>0</v>
      </c>
      <c r="BC225" s="174">
        <f>Z225*Z63*PRODUCT($CJ225:DF225)</f>
        <v>0</v>
      </c>
      <c r="BD225" s="174">
        <f>AA225*AA63*PRODUCT($CJ225:DG225)</f>
        <v>0</v>
      </c>
      <c r="BE225" s="174">
        <f>AB225*AB63*PRODUCT($CJ225:DH225)</f>
        <v>0</v>
      </c>
      <c r="BF225" s="93"/>
      <c r="BG225" s="93"/>
      <c r="BH225" s="93"/>
      <c r="BI225" s="181">
        <f>SUM($AF225:AG225)-SUM($AF257:AG257)-SUM($C257:D257)-SUM($BH257:BI257)</f>
        <v>0</v>
      </c>
      <c r="BJ225" s="181">
        <f>SUM($AF225:AH225)-SUM($AF257:AH257)-SUM($C257:E257)-SUM($BH257:BJ257)</f>
        <v>0</v>
      </c>
      <c r="BK225" s="181">
        <f>SUM($AF225:AI225)-SUM($AF257:AI257)-SUM($C257:F257)-SUM($BH257:BK257)</f>
        <v>0</v>
      </c>
      <c r="BL225" s="181">
        <f>SUM($AF225:AJ225)-SUM($AF257:AJ257)-SUM($C257:G257)-SUM($BH257:BL257)</f>
        <v>0</v>
      </c>
      <c r="BM225" s="181">
        <f>SUM($AF225:AK225)-SUM($AF257:AK257)-SUM($C257:H257)-SUM($BH257:BM257)</f>
        <v>0</v>
      </c>
      <c r="BN225" s="181">
        <f>SUM($AF225:AL225)-SUM($AF257:AL257)-SUM($C257:I257)-SUM($BH257:BN257)</f>
        <v>0</v>
      </c>
      <c r="BO225" s="181">
        <f>SUM($AF225:AM225)-SUM($AF257:AM257)-SUM($C257:J257)-SUM($BH257:BO257)</f>
        <v>0</v>
      </c>
      <c r="BP225" s="181">
        <f>SUM($AF225:AN225)-SUM($AF257:AN257)-SUM($C257:K257)-SUM($BH257:BP257)</f>
        <v>0</v>
      </c>
      <c r="BQ225" s="181">
        <f>SUM($AF225:AO225)-SUM($AF257:AO257)-SUM($C257:L257)-SUM($BH257:BQ257)</f>
        <v>0</v>
      </c>
      <c r="BR225" s="181">
        <f>SUM($AF225:AP225)-SUM($AF257:AP257)-SUM($C257:M257)-SUM($BH257:BR257)</f>
        <v>0</v>
      </c>
      <c r="BS225" s="181">
        <f>SUM($AF225:AQ225)-SUM($AF257:AQ257)-SUM($C257:N257)-SUM($BH257:BS257)</f>
        <v>0</v>
      </c>
      <c r="BT225" s="181">
        <f>SUM($AF225:AR225)-SUM($AF257:AR257)-SUM($C257:O257)-SUM($BH257:BT257)</f>
        <v>0</v>
      </c>
      <c r="BU225" s="181">
        <f>SUM($AF225:AS225)-SUM($AF257:AS257)-SUM($C257:P257)-SUM($BH257:BU257)</f>
        <v>0</v>
      </c>
      <c r="BV225" s="181">
        <f>SUM($AF225:AT225)-SUM($AF257:AT257)-SUM($C257:Q257)-SUM($BH257:BV257)</f>
        <v>0</v>
      </c>
      <c r="BW225" s="181">
        <f>SUM($AF225:AU225)-SUM($AF257:AU257)-SUM($C257:R257)-SUM($BH257:BW257)</f>
        <v>0</v>
      </c>
      <c r="BX225" s="181">
        <f>SUM($AF225:AV225)-SUM($AF257:AV257)-SUM($C257:S257)-SUM($BH257:BX257)</f>
        <v>0</v>
      </c>
      <c r="BY225" s="181">
        <f>SUM($AF225:AW225)-SUM($AF257:AW257)-SUM($C257:T257)-SUM($BH257:BY257)</f>
        <v>0</v>
      </c>
      <c r="BZ225" s="181">
        <f>SUM($AF225:AX225)-SUM($AF257:AX257)-SUM($C257:U257)-SUM($BH257:BZ257)</f>
        <v>0</v>
      </c>
      <c r="CA225" s="181">
        <f>SUM($AF225:AY225)-SUM($AF257:AY257)-SUM($C257:V257)-SUM($BH257:CA257)</f>
        <v>0</v>
      </c>
      <c r="CB225" s="181">
        <f>SUM($AF225:AZ225)-SUM($AF257:AZ257)-SUM($C257:W257)-SUM($BH257:CB257)</f>
        <v>0</v>
      </c>
      <c r="CC225" s="181">
        <f>SUM($AF225:BA225)-SUM($AF257:BA257)-SUM($C257:X257)-SUM($BH257:CC257)</f>
        <v>0</v>
      </c>
      <c r="CD225" s="181">
        <f>SUM($AF225:BB225)-SUM($AF257:BB257)-SUM($C257:Y257)-SUM($BH257:CD257)</f>
        <v>0</v>
      </c>
      <c r="CE225" s="181">
        <f>SUM($AF225:BC225)-SUM($AF257:BC257)-SUM($C257:Z257)-SUM($BH257:CE257)</f>
        <v>0</v>
      </c>
      <c r="CF225" s="181">
        <f>SUM($AF225:BD225)-SUM($AF257:BD257)-SUM($C257:AA257)-SUM($BH257:CF257)</f>
        <v>0</v>
      </c>
      <c r="CG225" s="181">
        <f>SUM($AF225:BE225)-SUM($AF257:BE257)-SUM($C257:AB257)-SUM($BH257:CG257)</f>
        <v>0</v>
      </c>
      <c r="CH225" s="52"/>
      <c r="CI225" s="52"/>
      <c r="CJ225" s="67"/>
      <c r="CK225" s="67"/>
      <c r="CL225" s="67"/>
      <c r="CM225" s="67"/>
      <c r="CN225" s="67"/>
      <c r="CO225" s="67"/>
      <c r="CP225" s="67"/>
      <c r="CQ225" s="67"/>
      <c r="CR225" s="67"/>
      <c r="CS225" s="67"/>
      <c r="CT225" s="67"/>
      <c r="CU225" s="67"/>
      <c r="CV225" s="67"/>
      <c r="CW225" s="67"/>
      <c r="CX225" s="67"/>
      <c r="CY225" s="67"/>
      <c r="CZ225" s="67"/>
      <c r="DA225" s="67"/>
      <c r="DB225" s="67"/>
      <c r="DC225" s="67"/>
      <c r="DD225" s="67">
        <v>1</v>
      </c>
      <c r="DE225" s="67">
        <f t="shared" si="24"/>
        <v>0.99729709954689827</v>
      </c>
      <c r="DF225" s="67">
        <f t="shared" si="24"/>
        <v>0.9975768879165543</v>
      </c>
      <c r="DG225" s="67">
        <f t="shared" si="24"/>
        <v>0.99749389013171108</v>
      </c>
      <c r="DH225" s="67">
        <f t="shared" si="24"/>
        <v>0.99737881811150775</v>
      </c>
      <c r="DI225" s="67">
        <f t="shared" si="24"/>
        <v>0.99503196313691822</v>
      </c>
      <c r="DJ225" s="53"/>
      <c r="DK225" s="53"/>
      <c r="DL225" s="53"/>
      <c r="DM225" s="188" t="str">
        <f t="shared" si="23"/>
        <v/>
      </c>
      <c r="DN225" s="188" t="str">
        <f t="shared" si="23"/>
        <v/>
      </c>
      <c r="DO225" s="188" t="str">
        <f t="shared" si="23"/>
        <v/>
      </c>
      <c r="DP225" s="188" t="str">
        <f t="shared" si="23"/>
        <v/>
      </c>
      <c r="DQ225" s="188" t="str">
        <f t="shared" si="23"/>
        <v/>
      </c>
      <c r="DR225" s="188" t="str">
        <f t="shared" si="23"/>
        <v/>
      </c>
      <c r="DS225" s="188" t="str">
        <f t="shared" si="23"/>
        <v/>
      </c>
      <c r="DT225" s="188" t="str">
        <f t="shared" si="23"/>
        <v/>
      </c>
      <c r="DU225" s="188" t="str">
        <f t="shared" si="23"/>
        <v/>
      </c>
      <c r="DV225" s="188" t="str">
        <f t="shared" si="23"/>
        <v/>
      </c>
      <c r="DW225" s="188" t="str">
        <f t="shared" si="23"/>
        <v/>
      </c>
      <c r="DX225" s="188" t="str">
        <f t="shared" si="23"/>
        <v/>
      </c>
      <c r="DY225" s="188" t="str">
        <f t="shared" si="23"/>
        <v/>
      </c>
      <c r="DZ225" s="188" t="str">
        <f t="shared" si="23"/>
        <v/>
      </c>
      <c r="EA225" s="188" t="str">
        <f t="shared" si="23"/>
        <v/>
      </c>
      <c r="EB225" s="188" t="str">
        <f t="shared" si="23"/>
        <v/>
      </c>
      <c r="EC225" s="188" t="str">
        <f t="shared" si="25"/>
        <v/>
      </c>
      <c r="ED225" s="188" t="str">
        <f t="shared" si="25"/>
        <v/>
      </c>
      <c r="EE225" s="188" t="str">
        <f t="shared" si="25"/>
        <v/>
      </c>
      <c r="EF225" s="188" t="str">
        <f t="shared" si="25"/>
        <v/>
      </c>
      <c r="EG225" s="188" t="str">
        <f t="shared" si="25"/>
        <v/>
      </c>
      <c r="EH225" s="188" t="str">
        <f t="shared" si="25"/>
        <v/>
      </c>
      <c r="EI225" s="188" t="str">
        <f t="shared" si="25"/>
        <v/>
      </c>
      <c r="EJ225" s="188" t="str">
        <f t="shared" si="25"/>
        <v/>
      </c>
      <c r="EK225" s="188" t="str">
        <f t="shared" si="25"/>
        <v/>
      </c>
    </row>
    <row r="226" spans="1:141" x14ac:dyDescent="0.3">
      <c r="B226" s="1">
        <v>22</v>
      </c>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f>VLOOKUP(X98,DiaInc,$A$4,FALSE)*Diabetes_model!AZ190</f>
        <v>2.7029004531017699E-3</v>
      </c>
      <c r="Z226" s="155">
        <f>VLOOKUP(Y98,DiaInc,$A$4,FALSE)*Diabetes_model!BA190</f>
        <v>2.4231120834457063E-3</v>
      </c>
      <c r="AA226" s="155">
        <f>VLOOKUP(Z98,DiaInc,$A$4,FALSE)*Diabetes_model!BB190</f>
        <v>2.5061098682888925E-3</v>
      </c>
      <c r="AB226" s="155">
        <f>VLOOKUP(AA98,DiaInc,$A$4,FALSE)*Diabetes_model!BC190</f>
        <v>2.621181888492201E-3</v>
      </c>
      <c r="AC226" s="155"/>
      <c r="AD226" s="155"/>
      <c r="AE226" s="155"/>
      <c r="AF226" s="155"/>
      <c r="AG226" s="174">
        <f>D226*D64*PRODUCT($CJ226:CJ226)</f>
        <v>0</v>
      </c>
      <c r="AH226" s="174">
        <f>E226*E64*PRODUCT($CJ226:CK226)</f>
        <v>0</v>
      </c>
      <c r="AI226" s="174">
        <f>F226*F64*PRODUCT($CJ226:CL226)</f>
        <v>0</v>
      </c>
      <c r="AJ226" s="174">
        <f>G226*G64*PRODUCT($CJ226:CM226)</f>
        <v>0</v>
      </c>
      <c r="AK226" s="174">
        <f>H226*H64*PRODUCT($CJ226:CN226)</f>
        <v>0</v>
      </c>
      <c r="AL226" s="174">
        <f>I226*I64*PRODUCT($CJ226:CO226)</f>
        <v>0</v>
      </c>
      <c r="AM226" s="174">
        <f>J226*J64*PRODUCT($CJ226:CP226)</f>
        <v>0</v>
      </c>
      <c r="AN226" s="174">
        <f>K226*K64*PRODUCT($CJ226:CQ226)</f>
        <v>0</v>
      </c>
      <c r="AO226" s="174">
        <f>L226*L64*PRODUCT($CJ226:CR226)</f>
        <v>0</v>
      </c>
      <c r="AP226" s="174">
        <f>M226*M64*PRODUCT($CJ226:CS226)</f>
        <v>0</v>
      </c>
      <c r="AQ226" s="174">
        <f>N226*N64*PRODUCT($CJ226:CT226)</f>
        <v>0</v>
      </c>
      <c r="AR226" s="174">
        <f>O226*O64*PRODUCT($CJ226:CU226)</f>
        <v>0</v>
      </c>
      <c r="AS226" s="174">
        <f>P226*P64*PRODUCT($CJ226:CV226)</f>
        <v>0</v>
      </c>
      <c r="AT226" s="174">
        <f>Q226*Q64*PRODUCT($CJ226:CW226)</f>
        <v>0</v>
      </c>
      <c r="AU226" s="174">
        <f>R226*R64*PRODUCT($CJ226:CX226)</f>
        <v>0</v>
      </c>
      <c r="AV226" s="174">
        <f>S226*S64*PRODUCT($CJ226:CY226)</f>
        <v>0</v>
      </c>
      <c r="AW226" s="174">
        <f>T226*T64*PRODUCT($CJ226:CZ226)</f>
        <v>0</v>
      </c>
      <c r="AX226" s="174">
        <f>U226*U64*PRODUCT($CJ226:DA226)</f>
        <v>0</v>
      </c>
      <c r="AY226" s="174">
        <f>V226*V64*PRODUCT($CJ226:DB226)</f>
        <v>0</v>
      </c>
      <c r="AZ226" s="174">
        <f>W226*W64*PRODUCT($CJ226:DC226)</f>
        <v>0</v>
      </c>
      <c r="BA226" s="174">
        <f>X226*X64*PRODUCT($CJ226:DD226)</f>
        <v>0</v>
      </c>
      <c r="BB226" s="174">
        <f>Y226*Y64*PRODUCT($CJ226:DE226)</f>
        <v>0</v>
      </c>
      <c r="BC226" s="174">
        <f>Z226*Z64*PRODUCT($CJ226:DF226)</f>
        <v>0</v>
      </c>
      <c r="BD226" s="174">
        <f>AA226*AA64*PRODUCT($CJ226:DG226)</f>
        <v>0</v>
      </c>
      <c r="BE226" s="174">
        <f>AB226*AB64*PRODUCT($CJ226:DH226)</f>
        <v>0</v>
      </c>
      <c r="BF226" s="93"/>
      <c r="BG226" s="93"/>
      <c r="BH226" s="93"/>
      <c r="BI226" s="181">
        <f>SUM($AF226:AG226)-SUM($AF258:AG258)-SUM($C258:D258)-SUM($BH258:BI258)</f>
        <v>0</v>
      </c>
      <c r="BJ226" s="181">
        <f>SUM($AF226:AH226)-SUM($AF258:AH258)-SUM($C258:E258)-SUM($BH258:BJ258)</f>
        <v>0</v>
      </c>
      <c r="BK226" s="181">
        <f>SUM($AF226:AI226)-SUM($AF258:AI258)-SUM($C258:F258)-SUM($BH258:BK258)</f>
        <v>0</v>
      </c>
      <c r="BL226" s="181">
        <f>SUM($AF226:AJ226)-SUM($AF258:AJ258)-SUM($C258:G258)-SUM($BH258:BL258)</f>
        <v>0</v>
      </c>
      <c r="BM226" s="181">
        <f>SUM($AF226:AK226)-SUM($AF258:AK258)-SUM($C258:H258)-SUM($BH258:BM258)</f>
        <v>0</v>
      </c>
      <c r="BN226" s="181">
        <f>SUM($AF226:AL226)-SUM($AF258:AL258)-SUM($C258:I258)-SUM($BH258:BN258)</f>
        <v>0</v>
      </c>
      <c r="BO226" s="181">
        <f>SUM($AF226:AM226)-SUM($AF258:AM258)-SUM($C258:J258)-SUM($BH258:BO258)</f>
        <v>0</v>
      </c>
      <c r="BP226" s="181">
        <f>SUM($AF226:AN226)-SUM($AF258:AN258)-SUM($C258:K258)-SUM($BH258:BP258)</f>
        <v>0</v>
      </c>
      <c r="BQ226" s="181">
        <f>SUM($AF226:AO226)-SUM($AF258:AO258)-SUM($C258:L258)-SUM($BH258:BQ258)</f>
        <v>0</v>
      </c>
      <c r="BR226" s="181">
        <f>SUM($AF226:AP226)-SUM($AF258:AP258)-SUM($C258:M258)-SUM($BH258:BR258)</f>
        <v>0</v>
      </c>
      <c r="BS226" s="181">
        <f>SUM($AF226:AQ226)-SUM($AF258:AQ258)-SUM($C258:N258)-SUM($BH258:BS258)</f>
        <v>0</v>
      </c>
      <c r="BT226" s="181">
        <f>SUM($AF226:AR226)-SUM($AF258:AR258)-SUM($C258:O258)-SUM($BH258:BT258)</f>
        <v>0</v>
      </c>
      <c r="BU226" s="181">
        <f>SUM($AF226:AS226)-SUM($AF258:AS258)-SUM($C258:P258)-SUM($BH258:BU258)</f>
        <v>0</v>
      </c>
      <c r="BV226" s="181">
        <f>SUM($AF226:AT226)-SUM($AF258:AT258)-SUM($C258:Q258)-SUM($BH258:BV258)</f>
        <v>0</v>
      </c>
      <c r="BW226" s="181">
        <f>SUM($AF226:AU226)-SUM($AF258:AU258)-SUM($C258:R258)-SUM($BH258:BW258)</f>
        <v>0</v>
      </c>
      <c r="BX226" s="181">
        <f>SUM($AF226:AV226)-SUM($AF258:AV258)-SUM($C258:S258)-SUM($BH258:BX258)</f>
        <v>0</v>
      </c>
      <c r="BY226" s="181">
        <f>SUM($AF226:AW226)-SUM($AF258:AW258)-SUM($C258:T258)-SUM($BH258:BY258)</f>
        <v>0</v>
      </c>
      <c r="BZ226" s="181">
        <f>SUM($AF226:AX226)-SUM($AF258:AX258)-SUM($C258:U258)-SUM($BH258:BZ258)</f>
        <v>0</v>
      </c>
      <c r="CA226" s="181">
        <f>SUM($AF226:AY226)-SUM($AF258:AY258)-SUM($C258:V258)-SUM($BH258:CA258)</f>
        <v>0</v>
      </c>
      <c r="CB226" s="181">
        <f>SUM($AF226:AZ226)-SUM($AF258:AZ258)-SUM($C258:W258)-SUM($BH258:CB258)</f>
        <v>0</v>
      </c>
      <c r="CC226" s="181">
        <f>SUM($AF226:BA226)-SUM($AF258:BA258)-SUM($C258:X258)-SUM($BH258:CC258)</f>
        <v>0</v>
      </c>
      <c r="CD226" s="181">
        <f>SUM($AF226:BB226)-SUM($AF258:BB258)-SUM($C258:Y258)-SUM($BH258:CD258)</f>
        <v>0</v>
      </c>
      <c r="CE226" s="181">
        <f>SUM($AF226:BC226)-SUM($AF258:BC258)-SUM($C258:Z258)-SUM($BH258:CE258)</f>
        <v>0</v>
      </c>
      <c r="CF226" s="181">
        <f>SUM($AF226:BD226)-SUM($AF258:BD258)-SUM($C258:AA258)-SUM($BH258:CF258)</f>
        <v>0</v>
      </c>
      <c r="CG226" s="181">
        <f>SUM($AF226:BE226)-SUM($AF258:BE258)-SUM($C258:AB258)-SUM($BH258:CG258)</f>
        <v>0</v>
      </c>
      <c r="CH226" s="52"/>
      <c r="CI226" s="52"/>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v>1</v>
      </c>
      <c r="DF226" s="67">
        <f t="shared" si="24"/>
        <v>0.99729709954689827</v>
      </c>
      <c r="DG226" s="67">
        <f t="shared" si="24"/>
        <v>0.9975768879165543</v>
      </c>
      <c r="DH226" s="67">
        <f t="shared" si="24"/>
        <v>0.99749389013171108</v>
      </c>
      <c r="DI226" s="67">
        <f t="shared" si="24"/>
        <v>0.99737881811150775</v>
      </c>
      <c r="DJ226" s="53"/>
      <c r="DK226" s="53"/>
      <c r="DL226" s="53"/>
      <c r="DM226" s="188" t="str">
        <f t="shared" si="23"/>
        <v/>
      </c>
      <c r="DN226" s="188" t="str">
        <f t="shared" si="23"/>
        <v/>
      </c>
      <c r="DO226" s="188" t="str">
        <f t="shared" si="23"/>
        <v/>
      </c>
      <c r="DP226" s="188" t="str">
        <f t="shared" si="23"/>
        <v/>
      </c>
      <c r="DQ226" s="188" t="str">
        <f t="shared" si="23"/>
        <v/>
      </c>
      <c r="DR226" s="188" t="str">
        <f t="shared" si="23"/>
        <v/>
      </c>
      <c r="DS226" s="188" t="str">
        <f t="shared" si="23"/>
        <v/>
      </c>
      <c r="DT226" s="188" t="str">
        <f t="shared" si="23"/>
        <v/>
      </c>
      <c r="DU226" s="188" t="str">
        <f t="shared" si="23"/>
        <v/>
      </c>
      <c r="DV226" s="188" t="str">
        <f t="shared" si="23"/>
        <v/>
      </c>
      <c r="DW226" s="188" t="str">
        <f t="shared" si="23"/>
        <v/>
      </c>
      <c r="DX226" s="188" t="str">
        <f t="shared" si="23"/>
        <v/>
      </c>
      <c r="DY226" s="188" t="str">
        <f t="shared" si="23"/>
        <v/>
      </c>
      <c r="DZ226" s="188" t="str">
        <f t="shared" si="23"/>
        <v/>
      </c>
      <c r="EA226" s="188" t="str">
        <f t="shared" si="23"/>
        <v/>
      </c>
      <c r="EB226" s="188" t="str">
        <f t="shared" si="23"/>
        <v/>
      </c>
      <c r="EC226" s="188" t="str">
        <f t="shared" si="25"/>
        <v/>
      </c>
      <c r="ED226" s="188" t="str">
        <f t="shared" si="25"/>
        <v/>
      </c>
      <c r="EE226" s="188" t="str">
        <f t="shared" si="25"/>
        <v/>
      </c>
      <c r="EF226" s="188" t="str">
        <f t="shared" si="25"/>
        <v/>
      </c>
      <c r="EG226" s="188" t="str">
        <f t="shared" si="25"/>
        <v/>
      </c>
      <c r="EH226" s="188" t="str">
        <f t="shared" si="25"/>
        <v/>
      </c>
      <c r="EI226" s="188" t="str">
        <f t="shared" si="25"/>
        <v/>
      </c>
      <c r="EJ226" s="188" t="str">
        <f t="shared" si="25"/>
        <v/>
      </c>
      <c r="EK226" s="188" t="str">
        <f t="shared" si="25"/>
        <v/>
      </c>
    </row>
    <row r="227" spans="1:141" x14ac:dyDescent="0.3">
      <c r="B227" s="1">
        <v>23</v>
      </c>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f>VLOOKUP(Y99,DiaInc,$A$4,FALSE)*Diabetes_model!BA191</f>
        <v>2.7029004531017699E-3</v>
      </c>
      <c r="AA227" s="155">
        <f>VLOOKUP(Z99,DiaInc,$A$4,FALSE)*Diabetes_model!BB191</f>
        <v>2.4231120834457063E-3</v>
      </c>
      <c r="AB227" s="155">
        <f>VLOOKUP(AA99,DiaInc,$A$4,FALSE)*Diabetes_model!BC191</f>
        <v>2.5061098682888925E-3</v>
      </c>
      <c r="AC227" s="155"/>
      <c r="AD227" s="155"/>
      <c r="AE227" s="155"/>
      <c r="AF227" s="155"/>
      <c r="AG227" s="174">
        <f>D227*D65*PRODUCT($CJ227:CJ227)</f>
        <v>0</v>
      </c>
      <c r="AH227" s="174">
        <f>E227*E65*PRODUCT($CJ227:CK227)</f>
        <v>0</v>
      </c>
      <c r="AI227" s="174">
        <f>F227*F65*PRODUCT($CJ227:CL227)</f>
        <v>0</v>
      </c>
      <c r="AJ227" s="174">
        <f>G227*G65*PRODUCT($CJ227:CM227)</f>
        <v>0</v>
      </c>
      <c r="AK227" s="174">
        <f>H227*H65*PRODUCT($CJ227:CN227)</f>
        <v>0</v>
      </c>
      <c r="AL227" s="174">
        <f>I227*I65*PRODUCT($CJ227:CO227)</f>
        <v>0</v>
      </c>
      <c r="AM227" s="174">
        <f>J227*J65*PRODUCT($CJ227:CP227)</f>
        <v>0</v>
      </c>
      <c r="AN227" s="174">
        <f>K227*K65*PRODUCT($CJ227:CQ227)</f>
        <v>0</v>
      </c>
      <c r="AO227" s="174">
        <f>L227*L65*PRODUCT($CJ227:CR227)</f>
        <v>0</v>
      </c>
      <c r="AP227" s="174">
        <f>M227*M65*PRODUCT($CJ227:CS227)</f>
        <v>0</v>
      </c>
      <c r="AQ227" s="174">
        <f>N227*N65*PRODUCT($CJ227:CT227)</f>
        <v>0</v>
      </c>
      <c r="AR227" s="174">
        <f>O227*O65*PRODUCT($CJ227:CU227)</f>
        <v>0</v>
      </c>
      <c r="AS227" s="174">
        <f>P227*P65*PRODUCT($CJ227:CV227)</f>
        <v>0</v>
      </c>
      <c r="AT227" s="174">
        <f>Q227*Q65*PRODUCT($CJ227:CW227)</f>
        <v>0</v>
      </c>
      <c r="AU227" s="174">
        <f>R227*R65*PRODUCT($CJ227:CX227)</f>
        <v>0</v>
      </c>
      <c r="AV227" s="174">
        <f>S227*S65*PRODUCT($CJ227:CY227)</f>
        <v>0</v>
      </c>
      <c r="AW227" s="174">
        <f>T227*T65*PRODUCT($CJ227:CZ227)</f>
        <v>0</v>
      </c>
      <c r="AX227" s="174">
        <f>U227*U65*PRODUCT($CJ227:DA227)</f>
        <v>0</v>
      </c>
      <c r="AY227" s="174">
        <f>V227*V65*PRODUCT($CJ227:DB227)</f>
        <v>0</v>
      </c>
      <c r="AZ227" s="174">
        <f>W227*W65*PRODUCT($CJ227:DC227)</f>
        <v>0</v>
      </c>
      <c r="BA227" s="174">
        <f>X227*X65*PRODUCT($CJ227:DD227)</f>
        <v>0</v>
      </c>
      <c r="BB227" s="174">
        <f>Y227*Y65*PRODUCT($CJ227:DE227)</f>
        <v>0</v>
      </c>
      <c r="BC227" s="174">
        <f>Z227*Z65*PRODUCT($CJ227:DF227)</f>
        <v>0</v>
      </c>
      <c r="BD227" s="174">
        <f>AA227*AA65*PRODUCT($CJ227:DG227)</f>
        <v>0</v>
      </c>
      <c r="BE227" s="174">
        <f>AB227*AB65*PRODUCT($CJ227:DH227)</f>
        <v>0</v>
      </c>
      <c r="BF227" s="93"/>
      <c r="BG227" s="93"/>
      <c r="BH227" s="93"/>
      <c r="BI227" s="181">
        <f>SUM($AF227:AG227)-SUM($AF259:AG259)-SUM($C259:D259)-SUM($BH259:BI259)</f>
        <v>0</v>
      </c>
      <c r="BJ227" s="181">
        <f>SUM($AF227:AH227)-SUM($AF259:AH259)-SUM($C259:E259)-SUM($BH259:BJ259)</f>
        <v>0</v>
      </c>
      <c r="BK227" s="181">
        <f>SUM($AF227:AI227)-SUM($AF259:AI259)-SUM($C259:F259)-SUM($BH259:BK259)</f>
        <v>0</v>
      </c>
      <c r="BL227" s="181">
        <f>SUM($AF227:AJ227)-SUM($AF259:AJ259)-SUM($C259:G259)-SUM($BH259:BL259)</f>
        <v>0</v>
      </c>
      <c r="BM227" s="181">
        <f>SUM($AF227:AK227)-SUM($AF259:AK259)-SUM($C259:H259)-SUM($BH259:BM259)</f>
        <v>0</v>
      </c>
      <c r="BN227" s="181">
        <f>SUM($AF227:AL227)-SUM($AF259:AL259)-SUM($C259:I259)-SUM($BH259:BN259)</f>
        <v>0</v>
      </c>
      <c r="BO227" s="181">
        <f>SUM($AF227:AM227)-SUM($AF259:AM259)-SUM($C259:J259)-SUM($BH259:BO259)</f>
        <v>0</v>
      </c>
      <c r="BP227" s="181">
        <f>SUM($AF227:AN227)-SUM($AF259:AN259)-SUM($C259:K259)-SUM($BH259:BP259)</f>
        <v>0</v>
      </c>
      <c r="BQ227" s="181">
        <f>SUM($AF227:AO227)-SUM($AF259:AO259)-SUM($C259:L259)-SUM($BH259:BQ259)</f>
        <v>0</v>
      </c>
      <c r="BR227" s="181">
        <f>SUM($AF227:AP227)-SUM($AF259:AP259)-SUM($C259:M259)-SUM($BH259:BR259)</f>
        <v>0</v>
      </c>
      <c r="BS227" s="181">
        <f>SUM($AF227:AQ227)-SUM($AF259:AQ259)-SUM($C259:N259)-SUM($BH259:BS259)</f>
        <v>0</v>
      </c>
      <c r="BT227" s="181">
        <f>SUM($AF227:AR227)-SUM($AF259:AR259)-SUM($C259:O259)-SUM($BH259:BT259)</f>
        <v>0</v>
      </c>
      <c r="BU227" s="181">
        <f>SUM($AF227:AS227)-SUM($AF259:AS259)-SUM($C259:P259)-SUM($BH259:BU259)</f>
        <v>0</v>
      </c>
      <c r="BV227" s="181">
        <f>SUM($AF227:AT227)-SUM($AF259:AT259)-SUM($C259:Q259)-SUM($BH259:BV259)</f>
        <v>0</v>
      </c>
      <c r="BW227" s="181">
        <f>SUM($AF227:AU227)-SUM($AF259:AU259)-SUM($C259:R259)-SUM($BH259:BW259)</f>
        <v>0</v>
      </c>
      <c r="BX227" s="181">
        <f>SUM($AF227:AV227)-SUM($AF259:AV259)-SUM($C259:S259)-SUM($BH259:BX259)</f>
        <v>0</v>
      </c>
      <c r="BY227" s="181">
        <f>SUM($AF227:AW227)-SUM($AF259:AW259)-SUM($C259:T259)-SUM($BH259:BY259)</f>
        <v>0</v>
      </c>
      <c r="BZ227" s="181">
        <f>SUM($AF227:AX227)-SUM($AF259:AX259)-SUM($C259:U259)-SUM($BH259:BZ259)</f>
        <v>0</v>
      </c>
      <c r="CA227" s="181">
        <f>SUM($AF227:AY227)-SUM($AF259:AY259)-SUM($C259:V259)-SUM($BH259:CA259)</f>
        <v>0</v>
      </c>
      <c r="CB227" s="181">
        <f>SUM($AF227:AZ227)-SUM($AF259:AZ259)-SUM($C259:W259)-SUM($BH259:CB259)</f>
        <v>0</v>
      </c>
      <c r="CC227" s="181">
        <f>SUM($AF227:BA227)-SUM($AF259:BA259)-SUM($C259:X259)-SUM($BH259:CC259)</f>
        <v>0</v>
      </c>
      <c r="CD227" s="181">
        <f>SUM($AF227:BB227)-SUM($AF259:BB259)-SUM($C259:Y259)-SUM($BH259:CD259)</f>
        <v>0</v>
      </c>
      <c r="CE227" s="181">
        <f>SUM($AF227:BC227)-SUM($AF259:BC259)-SUM($C259:Z259)-SUM($BH259:CE259)</f>
        <v>0</v>
      </c>
      <c r="CF227" s="181">
        <f>SUM($AF227:BD227)-SUM($AF259:BD259)-SUM($C259:AA259)-SUM($BH259:CF259)</f>
        <v>0</v>
      </c>
      <c r="CG227" s="181">
        <f>SUM($AF227:BE227)-SUM($AF259:BE259)-SUM($C259:AB259)-SUM($BH259:CG259)</f>
        <v>0</v>
      </c>
      <c r="CH227" s="52"/>
      <c r="CI227" s="52"/>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v>1</v>
      </c>
      <c r="DG227" s="67">
        <f t="shared" si="24"/>
        <v>0.99729709954689827</v>
      </c>
      <c r="DH227" s="67">
        <f t="shared" si="24"/>
        <v>0.9975768879165543</v>
      </c>
      <c r="DI227" s="67">
        <f t="shared" si="24"/>
        <v>0.99749389013171108</v>
      </c>
      <c r="DJ227" s="53"/>
      <c r="DK227" s="53"/>
      <c r="DL227" s="53"/>
      <c r="DM227" s="188" t="str">
        <f t="shared" si="23"/>
        <v/>
      </c>
      <c r="DN227" s="188" t="str">
        <f t="shared" si="23"/>
        <v/>
      </c>
      <c r="DO227" s="188" t="str">
        <f t="shared" si="23"/>
        <v/>
      </c>
      <c r="DP227" s="188" t="str">
        <f t="shared" si="23"/>
        <v/>
      </c>
      <c r="DQ227" s="188" t="str">
        <f t="shared" si="23"/>
        <v/>
      </c>
      <c r="DR227" s="188" t="str">
        <f t="shared" si="23"/>
        <v/>
      </c>
      <c r="DS227" s="188" t="str">
        <f t="shared" si="23"/>
        <v/>
      </c>
      <c r="DT227" s="188" t="str">
        <f t="shared" si="23"/>
        <v/>
      </c>
      <c r="DU227" s="188" t="str">
        <f t="shared" si="23"/>
        <v/>
      </c>
      <c r="DV227" s="188" t="str">
        <f t="shared" si="23"/>
        <v/>
      </c>
      <c r="DW227" s="188" t="str">
        <f t="shared" si="23"/>
        <v/>
      </c>
      <c r="DX227" s="188" t="str">
        <f t="shared" si="23"/>
        <v/>
      </c>
      <c r="DY227" s="188" t="str">
        <f t="shared" si="23"/>
        <v/>
      </c>
      <c r="DZ227" s="188" t="str">
        <f t="shared" si="23"/>
        <v/>
      </c>
      <c r="EA227" s="188" t="str">
        <f t="shared" si="23"/>
        <v/>
      </c>
      <c r="EB227" s="188" t="str">
        <f t="shared" si="23"/>
        <v/>
      </c>
      <c r="EC227" s="188" t="str">
        <f t="shared" si="25"/>
        <v/>
      </c>
      <c r="ED227" s="188" t="str">
        <f t="shared" si="25"/>
        <v/>
      </c>
      <c r="EE227" s="188" t="str">
        <f t="shared" si="25"/>
        <v/>
      </c>
      <c r="EF227" s="188" t="str">
        <f t="shared" si="25"/>
        <v/>
      </c>
      <c r="EG227" s="188" t="str">
        <f t="shared" si="25"/>
        <v/>
      </c>
      <c r="EH227" s="188" t="str">
        <f t="shared" si="25"/>
        <v/>
      </c>
      <c r="EI227" s="188" t="str">
        <f t="shared" si="25"/>
        <v/>
      </c>
      <c r="EJ227" s="188" t="str">
        <f t="shared" si="25"/>
        <v/>
      </c>
      <c r="EK227" s="188" t="str">
        <f t="shared" si="25"/>
        <v/>
      </c>
    </row>
    <row r="228" spans="1:141" x14ac:dyDescent="0.3">
      <c r="B228" s="1">
        <v>24</v>
      </c>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f>VLOOKUP(Z100,DiaInc,$A$4,FALSE)*Diabetes_model!BB192</f>
        <v>2.7029004531017699E-3</v>
      </c>
      <c r="AB228" s="155">
        <f>VLOOKUP(AA100,DiaInc,$A$4,FALSE)*Diabetes_model!BC192</f>
        <v>2.4231120834457063E-3</v>
      </c>
      <c r="AC228" s="155"/>
      <c r="AD228" s="155"/>
      <c r="AE228" s="155"/>
      <c r="AF228" s="155"/>
      <c r="AG228" s="174">
        <f>D228*D66*PRODUCT($CJ228:CJ228)</f>
        <v>0</v>
      </c>
      <c r="AH228" s="174">
        <f>E228*E66*PRODUCT($CJ228:CK228)</f>
        <v>0</v>
      </c>
      <c r="AI228" s="174">
        <f>F228*F66*PRODUCT($CJ228:CL228)</f>
        <v>0</v>
      </c>
      <c r="AJ228" s="174">
        <f>G228*G66*PRODUCT($CJ228:CM228)</f>
        <v>0</v>
      </c>
      <c r="AK228" s="174">
        <f>H228*H66*PRODUCT($CJ228:CN228)</f>
        <v>0</v>
      </c>
      <c r="AL228" s="174">
        <f>I228*I66*PRODUCT($CJ228:CO228)</f>
        <v>0</v>
      </c>
      <c r="AM228" s="174">
        <f>J228*J66*PRODUCT($CJ228:CP228)</f>
        <v>0</v>
      </c>
      <c r="AN228" s="174">
        <f>K228*K66*PRODUCT($CJ228:CQ228)</f>
        <v>0</v>
      </c>
      <c r="AO228" s="174">
        <f>L228*L66*PRODUCT($CJ228:CR228)</f>
        <v>0</v>
      </c>
      <c r="AP228" s="174">
        <f>M228*M66*PRODUCT($CJ228:CS228)</f>
        <v>0</v>
      </c>
      <c r="AQ228" s="174">
        <f>N228*N66*PRODUCT($CJ228:CT228)</f>
        <v>0</v>
      </c>
      <c r="AR228" s="174">
        <f>O228*O66*PRODUCT($CJ228:CU228)</f>
        <v>0</v>
      </c>
      <c r="AS228" s="174">
        <f>P228*P66*PRODUCT($CJ228:CV228)</f>
        <v>0</v>
      </c>
      <c r="AT228" s="174">
        <f>Q228*Q66*PRODUCT($CJ228:CW228)</f>
        <v>0</v>
      </c>
      <c r="AU228" s="174">
        <f>R228*R66*PRODUCT($CJ228:CX228)</f>
        <v>0</v>
      </c>
      <c r="AV228" s="174">
        <f>S228*S66*PRODUCT($CJ228:CY228)</f>
        <v>0</v>
      </c>
      <c r="AW228" s="174">
        <f>T228*T66*PRODUCT($CJ228:CZ228)</f>
        <v>0</v>
      </c>
      <c r="AX228" s="174">
        <f>U228*U66*PRODUCT($CJ228:DA228)</f>
        <v>0</v>
      </c>
      <c r="AY228" s="174">
        <f>V228*V66*PRODUCT($CJ228:DB228)</f>
        <v>0</v>
      </c>
      <c r="AZ228" s="174">
        <f>W228*W66*PRODUCT($CJ228:DC228)</f>
        <v>0</v>
      </c>
      <c r="BA228" s="174">
        <f>X228*X66*PRODUCT($CJ228:DD228)</f>
        <v>0</v>
      </c>
      <c r="BB228" s="174">
        <f>Y228*Y66*PRODUCT($CJ228:DE228)</f>
        <v>0</v>
      </c>
      <c r="BC228" s="174">
        <f>Z228*Z66*PRODUCT($CJ228:DF228)</f>
        <v>0</v>
      </c>
      <c r="BD228" s="174">
        <f>AA228*AA66*PRODUCT($CJ228:DG228)</f>
        <v>0</v>
      </c>
      <c r="BE228" s="174">
        <f>AB228*AB66*PRODUCT($CJ228:DH228)</f>
        <v>0</v>
      </c>
      <c r="BF228" s="93"/>
      <c r="BG228" s="93"/>
      <c r="BH228" s="93"/>
      <c r="BI228" s="181">
        <f>SUM($AF228:AG228)-SUM($AF260:AG260)-SUM($C260:D260)-SUM($BH260:BI260)</f>
        <v>0</v>
      </c>
      <c r="BJ228" s="181">
        <f>SUM($AF228:AH228)-SUM($AF260:AH260)-SUM($C260:E260)-SUM($BH260:BJ260)</f>
        <v>0</v>
      </c>
      <c r="BK228" s="181">
        <f>SUM($AF228:AI228)-SUM($AF260:AI260)-SUM($C260:F260)-SUM($BH260:BK260)</f>
        <v>0</v>
      </c>
      <c r="BL228" s="181">
        <f>SUM($AF228:AJ228)-SUM($AF260:AJ260)-SUM($C260:G260)-SUM($BH260:BL260)</f>
        <v>0</v>
      </c>
      <c r="BM228" s="181">
        <f>SUM($AF228:AK228)-SUM($AF260:AK260)-SUM($C260:H260)-SUM($BH260:BM260)</f>
        <v>0</v>
      </c>
      <c r="BN228" s="181">
        <f>SUM($AF228:AL228)-SUM($AF260:AL260)-SUM($C260:I260)-SUM($BH260:BN260)</f>
        <v>0</v>
      </c>
      <c r="BO228" s="181">
        <f>SUM($AF228:AM228)-SUM($AF260:AM260)-SUM($C260:J260)-SUM($BH260:BO260)</f>
        <v>0</v>
      </c>
      <c r="BP228" s="181">
        <f>SUM($AF228:AN228)-SUM($AF260:AN260)-SUM($C260:K260)-SUM($BH260:BP260)</f>
        <v>0</v>
      </c>
      <c r="BQ228" s="181">
        <f>SUM($AF228:AO228)-SUM($AF260:AO260)-SUM($C260:L260)-SUM($BH260:BQ260)</f>
        <v>0</v>
      </c>
      <c r="BR228" s="181">
        <f>SUM($AF228:AP228)-SUM($AF260:AP260)-SUM($C260:M260)-SUM($BH260:BR260)</f>
        <v>0</v>
      </c>
      <c r="BS228" s="181">
        <f>SUM($AF228:AQ228)-SUM($AF260:AQ260)-SUM($C260:N260)-SUM($BH260:BS260)</f>
        <v>0</v>
      </c>
      <c r="BT228" s="181">
        <f>SUM($AF228:AR228)-SUM($AF260:AR260)-SUM($C260:O260)-SUM($BH260:BT260)</f>
        <v>0</v>
      </c>
      <c r="BU228" s="181">
        <f>SUM($AF228:AS228)-SUM($AF260:AS260)-SUM($C260:P260)-SUM($BH260:BU260)</f>
        <v>0</v>
      </c>
      <c r="BV228" s="181">
        <f>SUM($AF228:AT228)-SUM($AF260:AT260)-SUM($C260:Q260)-SUM($BH260:BV260)</f>
        <v>0</v>
      </c>
      <c r="BW228" s="181">
        <f>SUM($AF228:AU228)-SUM($AF260:AU260)-SUM($C260:R260)-SUM($BH260:BW260)</f>
        <v>0</v>
      </c>
      <c r="BX228" s="181">
        <f>SUM($AF228:AV228)-SUM($AF260:AV260)-SUM($C260:S260)-SUM($BH260:BX260)</f>
        <v>0</v>
      </c>
      <c r="BY228" s="181">
        <f>SUM($AF228:AW228)-SUM($AF260:AW260)-SUM($C260:T260)-SUM($BH260:BY260)</f>
        <v>0</v>
      </c>
      <c r="BZ228" s="181">
        <f>SUM($AF228:AX228)-SUM($AF260:AX260)-SUM($C260:U260)-SUM($BH260:BZ260)</f>
        <v>0</v>
      </c>
      <c r="CA228" s="181">
        <f>SUM($AF228:AY228)-SUM($AF260:AY260)-SUM($C260:V260)-SUM($BH260:CA260)</f>
        <v>0</v>
      </c>
      <c r="CB228" s="181">
        <f>SUM($AF228:AZ228)-SUM($AF260:AZ260)-SUM($C260:W260)-SUM($BH260:CB260)</f>
        <v>0</v>
      </c>
      <c r="CC228" s="181">
        <f>SUM($AF228:BA228)-SUM($AF260:BA260)-SUM($C260:X260)-SUM($BH260:CC260)</f>
        <v>0</v>
      </c>
      <c r="CD228" s="181">
        <f>SUM($AF228:BB228)-SUM($AF260:BB260)-SUM($C260:Y260)-SUM($BH260:CD260)</f>
        <v>0</v>
      </c>
      <c r="CE228" s="181">
        <f>SUM($AF228:BC228)-SUM($AF260:BC260)-SUM($C260:Z260)-SUM($BH260:CE260)</f>
        <v>0</v>
      </c>
      <c r="CF228" s="181">
        <f>SUM($AF228:BD228)-SUM($AF260:BD260)-SUM($C260:AA260)-SUM($BH260:CF260)</f>
        <v>0</v>
      </c>
      <c r="CG228" s="181">
        <f>SUM($AF228:BE228)-SUM($AF260:BE260)-SUM($C260:AB260)-SUM($BH260:CG260)</f>
        <v>0</v>
      </c>
      <c r="CH228" s="52"/>
      <c r="CI228" s="52"/>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v>1</v>
      </c>
      <c r="DH228" s="67">
        <f t="shared" si="24"/>
        <v>0.99729709954689827</v>
      </c>
      <c r="DI228" s="67">
        <f t="shared" si="24"/>
        <v>0.9975768879165543</v>
      </c>
      <c r="DJ228" s="53"/>
      <c r="DM228" s="188" t="str">
        <f t="shared" si="23"/>
        <v/>
      </c>
      <c r="DN228" s="188" t="str">
        <f t="shared" si="23"/>
        <v/>
      </c>
      <c r="DO228" s="188" t="str">
        <f t="shared" si="23"/>
        <v/>
      </c>
      <c r="DP228" s="188" t="str">
        <f t="shared" si="23"/>
        <v/>
      </c>
      <c r="DQ228" s="188" t="str">
        <f t="shared" si="23"/>
        <v/>
      </c>
      <c r="DR228" s="188" t="str">
        <f t="shared" si="23"/>
        <v/>
      </c>
      <c r="DS228" s="188" t="str">
        <f t="shared" si="23"/>
        <v/>
      </c>
      <c r="DT228" s="188" t="str">
        <f t="shared" si="23"/>
        <v/>
      </c>
      <c r="DU228" s="188" t="str">
        <f t="shared" si="23"/>
        <v/>
      </c>
      <c r="DV228" s="188" t="str">
        <f t="shared" si="23"/>
        <v/>
      </c>
      <c r="DW228" s="188" t="str">
        <f t="shared" si="23"/>
        <v/>
      </c>
      <c r="DX228" s="188" t="str">
        <f t="shared" si="23"/>
        <v/>
      </c>
      <c r="DY228" s="188" t="str">
        <f t="shared" si="23"/>
        <v/>
      </c>
      <c r="DZ228" s="188" t="str">
        <f t="shared" si="23"/>
        <v/>
      </c>
      <c r="EA228" s="188" t="str">
        <f t="shared" si="23"/>
        <v/>
      </c>
      <c r="EB228" s="188" t="str">
        <f t="shared" si="23"/>
        <v/>
      </c>
      <c r="EC228" s="188" t="str">
        <f t="shared" si="25"/>
        <v/>
      </c>
      <c r="ED228" s="188" t="str">
        <f t="shared" si="25"/>
        <v/>
      </c>
      <c r="EE228" s="188" t="str">
        <f t="shared" si="25"/>
        <v/>
      </c>
      <c r="EF228" s="188" t="str">
        <f t="shared" si="25"/>
        <v/>
      </c>
      <c r="EG228" s="188" t="str">
        <f t="shared" si="25"/>
        <v/>
      </c>
      <c r="EH228" s="188" t="str">
        <f t="shared" si="25"/>
        <v/>
      </c>
      <c r="EI228" s="188" t="str">
        <f t="shared" si="25"/>
        <v/>
      </c>
      <c r="EJ228" s="188" t="str">
        <f t="shared" si="25"/>
        <v/>
      </c>
      <c r="EK228" s="188" t="str">
        <f t="shared" si="25"/>
        <v/>
      </c>
    </row>
    <row r="229" spans="1:141" x14ac:dyDescent="0.3">
      <c r="B229" s="1">
        <v>25</v>
      </c>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f>VLOOKUP(AA101,DiaInc,$A$4,FALSE)*Diabetes_model!BC193</f>
        <v>2.7029004531017699E-3</v>
      </c>
      <c r="AC229" s="155"/>
      <c r="AD229" s="155"/>
      <c r="AE229" s="155"/>
      <c r="AF229" s="155"/>
      <c r="AG229" s="174">
        <f>D229*D67*PRODUCT($CJ229:CJ229)</f>
        <v>0</v>
      </c>
      <c r="AH229" s="174">
        <f>E229*E67*PRODUCT($CJ229:CK229)</f>
        <v>0</v>
      </c>
      <c r="AI229" s="174">
        <f>F229*F67*PRODUCT($CJ229:CL229)</f>
        <v>0</v>
      </c>
      <c r="AJ229" s="174">
        <f>G229*G67*PRODUCT($CJ229:CM229)</f>
        <v>0</v>
      </c>
      <c r="AK229" s="174">
        <f>H229*H67*PRODUCT($CJ229:CN229)</f>
        <v>0</v>
      </c>
      <c r="AL229" s="174">
        <f>I229*I67*PRODUCT($CJ229:CO229)</f>
        <v>0</v>
      </c>
      <c r="AM229" s="174">
        <f>J229*J67*PRODUCT($CJ229:CP229)</f>
        <v>0</v>
      </c>
      <c r="AN229" s="174">
        <f>K229*K67*PRODUCT($CJ229:CQ229)</f>
        <v>0</v>
      </c>
      <c r="AO229" s="174">
        <f>L229*L67*PRODUCT($CJ229:CR229)</f>
        <v>0</v>
      </c>
      <c r="AP229" s="174">
        <f>M229*M67*PRODUCT($CJ229:CS229)</f>
        <v>0</v>
      </c>
      <c r="AQ229" s="174">
        <f>N229*N67*PRODUCT($CJ229:CT229)</f>
        <v>0</v>
      </c>
      <c r="AR229" s="174">
        <f>O229*O67*PRODUCT($CJ229:CU229)</f>
        <v>0</v>
      </c>
      <c r="AS229" s="174">
        <f>P229*P67*PRODUCT($CJ229:CV229)</f>
        <v>0</v>
      </c>
      <c r="AT229" s="174">
        <f>Q229*Q67*PRODUCT($CJ229:CW229)</f>
        <v>0</v>
      </c>
      <c r="AU229" s="174">
        <f>R229*R67*PRODUCT($CJ229:CX229)</f>
        <v>0</v>
      </c>
      <c r="AV229" s="174">
        <f>S229*S67*PRODUCT($CJ229:CY229)</f>
        <v>0</v>
      </c>
      <c r="AW229" s="174">
        <f>T229*T67*PRODUCT($CJ229:CZ229)</f>
        <v>0</v>
      </c>
      <c r="AX229" s="174">
        <f>U229*U67*PRODUCT($CJ229:DA229)</f>
        <v>0</v>
      </c>
      <c r="AY229" s="174">
        <f>V229*V67*PRODUCT($CJ229:DB229)</f>
        <v>0</v>
      </c>
      <c r="AZ229" s="174">
        <f>W229*W67*PRODUCT($CJ229:DC229)</f>
        <v>0</v>
      </c>
      <c r="BA229" s="174">
        <f>X229*X67*PRODUCT($CJ229:DD229)</f>
        <v>0</v>
      </c>
      <c r="BB229" s="174">
        <f>Y229*Y67*PRODUCT($CJ229:DE229)</f>
        <v>0</v>
      </c>
      <c r="BC229" s="174">
        <f>Z229*Z67*PRODUCT($CJ229:DF229)</f>
        <v>0</v>
      </c>
      <c r="BD229" s="174">
        <f>AA229*AA67*PRODUCT($CJ229:DG229)</f>
        <v>0</v>
      </c>
      <c r="BE229" s="174">
        <f>AB229*AB67*PRODUCT($CJ229:DH229)</f>
        <v>0</v>
      </c>
      <c r="BI229" s="181">
        <f>SUM($AF229:AG229)-SUM($AF261:AG261)-SUM($C261:D261)-SUM($BH261:BI261)</f>
        <v>0</v>
      </c>
      <c r="BJ229" s="181">
        <f>SUM($AF229:AH229)-SUM($AF261:AH261)-SUM($C261:E261)-SUM($BH261:BJ261)</f>
        <v>0</v>
      </c>
      <c r="BK229" s="181">
        <f>SUM($AF229:AI229)-SUM($AF261:AI261)-SUM($C261:F261)-SUM($BH261:BK261)</f>
        <v>0</v>
      </c>
      <c r="BL229" s="181">
        <f>SUM($AF229:AJ229)-SUM($AF261:AJ261)-SUM($C261:G261)-SUM($BH261:BL261)</f>
        <v>0</v>
      </c>
      <c r="BM229" s="181">
        <f>SUM($AF229:AK229)-SUM($AF261:AK261)-SUM($C261:H261)-SUM($BH261:BM261)</f>
        <v>0</v>
      </c>
      <c r="BN229" s="181">
        <f>SUM($AF229:AL229)-SUM($AF261:AL261)-SUM($C261:I261)-SUM($BH261:BN261)</f>
        <v>0</v>
      </c>
      <c r="BO229" s="181">
        <f>SUM($AF229:AM229)-SUM($AF261:AM261)-SUM($C261:J261)-SUM($BH261:BO261)</f>
        <v>0</v>
      </c>
      <c r="BP229" s="181">
        <f>SUM($AF229:AN229)-SUM($AF261:AN261)-SUM($C261:K261)-SUM($BH261:BP261)</f>
        <v>0</v>
      </c>
      <c r="BQ229" s="181">
        <f>SUM($AF229:AO229)-SUM($AF261:AO261)-SUM($C261:L261)-SUM($BH261:BQ261)</f>
        <v>0</v>
      </c>
      <c r="BR229" s="181">
        <f>SUM($AF229:AP229)-SUM($AF261:AP261)-SUM($C261:M261)-SUM($BH261:BR261)</f>
        <v>0</v>
      </c>
      <c r="BS229" s="181">
        <f>SUM($AF229:AQ229)-SUM($AF261:AQ261)-SUM($C261:N261)-SUM($BH261:BS261)</f>
        <v>0</v>
      </c>
      <c r="BT229" s="181">
        <f>SUM($AF229:AR229)-SUM($AF261:AR261)-SUM($C261:O261)-SUM($BH261:BT261)</f>
        <v>0</v>
      </c>
      <c r="BU229" s="181">
        <f>SUM($AF229:AS229)-SUM($AF261:AS261)-SUM($C261:P261)-SUM($BH261:BU261)</f>
        <v>0</v>
      </c>
      <c r="BV229" s="181">
        <f>SUM($AF229:AT229)-SUM($AF261:AT261)-SUM($C261:Q261)-SUM($BH261:BV261)</f>
        <v>0</v>
      </c>
      <c r="BW229" s="181">
        <f>SUM($AF229:AU229)-SUM($AF261:AU261)-SUM($C261:R261)-SUM($BH261:BW261)</f>
        <v>0</v>
      </c>
      <c r="BX229" s="181">
        <f>SUM($AF229:AV229)-SUM($AF261:AV261)-SUM($C261:S261)-SUM($BH261:BX261)</f>
        <v>0</v>
      </c>
      <c r="BY229" s="181">
        <f>SUM($AF229:AW229)-SUM($AF261:AW261)-SUM($C261:T261)-SUM($BH261:BY261)</f>
        <v>0</v>
      </c>
      <c r="BZ229" s="181">
        <f>SUM($AF229:AX229)-SUM($AF261:AX261)-SUM($C261:U261)-SUM($BH261:BZ261)</f>
        <v>0</v>
      </c>
      <c r="CA229" s="181">
        <f>SUM($AF229:AY229)-SUM($AF261:AY261)-SUM($C261:V261)-SUM($BH261:CA261)</f>
        <v>0</v>
      </c>
      <c r="CB229" s="181">
        <f>SUM($AF229:AZ229)-SUM($AF261:AZ261)-SUM($C261:W261)-SUM($BH261:CB261)</f>
        <v>0</v>
      </c>
      <c r="CC229" s="181">
        <f>SUM($AF229:BA229)-SUM($AF261:BA261)-SUM($C261:X261)-SUM($BH261:CC261)</f>
        <v>0</v>
      </c>
      <c r="CD229" s="181">
        <f>SUM($AF229:BB229)-SUM($AF261:BB261)-SUM($C261:Y261)-SUM($BH261:CD261)</f>
        <v>0</v>
      </c>
      <c r="CE229" s="181">
        <f>SUM($AF229:BC229)-SUM($AF261:BC261)-SUM($C261:Z261)-SUM($BH261:CE261)</f>
        <v>0</v>
      </c>
      <c r="CF229" s="181">
        <f>SUM($AF229:BD229)-SUM($AF261:BD261)-SUM($C261:AA261)-SUM($BH261:CF261)</f>
        <v>0</v>
      </c>
      <c r="CG229" s="181">
        <f>SUM($AF229:BE229)-SUM($AF261:BE261)-SUM($C261:AB261)-SUM($BH261:CG261)</f>
        <v>0</v>
      </c>
      <c r="CH229" s="52"/>
      <c r="CI229" s="52"/>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v>1</v>
      </c>
      <c r="DI229" s="67">
        <f t="shared" si="24"/>
        <v>0.99729709954689827</v>
      </c>
      <c r="DJ229" s="53"/>
      <c r="DK229" s="53"/>
      <c r="DM229" s="188" t="str">
        <f t="shared" si="23"/>
        <v/>
      </c>
      <c r="DN229" s="188" t="str">
        <f t="shared" si="23"/>
        <v/>
      </c>
      <c r="DO229" s="188" t="str">
        <f t="shared" si="23"/>
        <v/>
      </c>
      <c r="DP229" s="188" t="str">
        <f t="shared" si="23"/>
        <v/>
      </c>
      <c r="DQ229" s="188" t="str">
        <f t="shared" si="23"/>
        <v/>
      </c>
      <c r="DR229" s="188" t="str">
        <f t="shared" si="23"/>
        <v/>
      </c>
      <c r="DS229" s="188" t="str">
        <f t="shared" si="23"/>
        <v/>
      </c>
      <c r="DT229" s="188" t="str">
        <f t="shared" si="23"/>
        <v/>
      </c>
      <c r="DU229" s="188" t="str">
        <f t="shared" si="23"/>
        <v/>
      </c>
      <c r="DV229" s="188" t="str">
        <f t="shared" si="23"/>
        <v/>
      </c>
      <c r="DW229" s="188" t="str">
        <f t="shared" si="23"/>
        <v/>
      </c>
      <c r="DX229" s="188" t="str">
        <f t="shared" si="23"/>
        <v/>
      </c>
      <c r="DY229" s="188" t="str">
        <f t="shared" si="23"/>
        <v/>
      </c>
      <c r="DZ229" s="188" t="str">
        <f t="shared" si="23"/>
        <v/>
      </c>
      <c r="EA229" s="188" t="str">
        <f t="shared" si="23"/>
        <v/>
      </c>
      <c r="EB229" s="188" t="str">
        <f t="shared" si="23"/>
        <v/>
      </c>
      <c r="EC229" s="188" t="str">
        <f t="shared" si="25"/>
        <v/>
      </c>
      <c r="ED229" s="188" t="str">
        <f t="shared" si="25"/>
        <v/>
      </c>
      <c r="EE229" s="188" t="str">
        <f t="shared" si="25"/>
        <v/>
      </c>
      <c r="EF229" s="188" t="str">
        <f t="shared" si="25"/>
        <v/>
      </c>
      <c r="EG229" s="188" t="str">
        <f t="shared" si="25"/>
        <v/>
      </c>
      <c r="EH229" s="188" t="str">
        <f t="shared" si="25"/>
        <v/>
      </c>
      <c r="EI229" s="188" t="str">
        <f t="shared" si="25"/>
        <v/>
      </c>
      <c r="EJ229" s="188" t="str">
        <f t="shared" si="25"/>
        <v/>
      </c>
      <c r="EK229" s="188" t="str">
        <f t="shared" si="25"/>
        <v/>
      </c>
    </row>
    <row r="230" spans="1:141" x14ac:dyDescent="0.3">
      <c r="C230" s="12"/>
      <c r="D230" s="12"/>
      <c r="E230" s="12"/>
      <c r="F230" s="12"/>
      <c r="G230" s="12"/>
      <c r="H230" s="12"/>
      <c r="I230" s="12"/>
      <c r="J230" s="12"/>
      <c r="K230" s="12"/>
      <c r="L230" s="155"/>
      <c r="M230" s="155"/>
      <c r="N230" s="155"/>
      <c r="O230" s="155"/>
      <c r="P230" s="155"/>
      <c r="Q230" s="155"/>
      <c r="R230" s="155"/>
      <c r="S230" s="155"/>
      <c r="T230" s="155"/>
      <c r="U230" s="155"/>
      <c r="V230" s="155"/>
      <c r="W230" s="155"/>
      <c r="X230" s="155"/>
      <c r="Y230" s="155"/>
      <c r="Z230" s="155"/>
      <c r="AA230" s="155"/>
      <c r="AB230" s="155"/>
      <c r="AC230" s="155"/>
      <c r="AD230" s="155"/>
      <c r="AE230" s="5" t="s">
        <v>278</v>
      </c>
      <c r="AF230" s="12">
        <f>SUM(AF205:AF229)</f>
        <v>0</v>
      </c>
      <c r="AG230" s="12">
        <f>SUM(AG205:AG229)</f>
        <v>0.37786607798172711</v>
      </c>
      <c r="AH230" s="12">
        <f t="shared" ref="AH230:BE230" si="26">SUM(AH205:AH229)</f>
        <v>0.33721210370744392</v>
      </c>
      <c r="AI230" s="12">
        <f t="shared" si="26"/>
        <v>0.34716791692507259</v>
      </c>
      <c r="AJ230" s="12">
        <f t="shared" si="26"/>
        <v>0.36126332349612805</v>
      </c>
      <c r="AK230" s="12">
        <f t="shared" si="26"/>
        <v>0.6809164837677284</v>
      </c>
      <c r="AL230" s="12">
        <f t="shared" si="26"/>
        <v>0.70497607596370571</v>
      </c>
      <c r="AM230" s="12">
        <f t="shared" si="26"/>
        <v>0.72870514687313725</v>
      </c>
      <c r="AN230" s="12">
        <f t="shared" si="26"/>
        <v>0.75203409498960261</v>
      </c>
      <c r="AO230" s="12">
        <f t="shared" si="26"/>
        <v>0.77481218695569098</v>
      </c>
      <c r="AP230" s="12">
        <f t="shared" si="26"/>
        <v>1.2670954563918257</v>
      </c>
      <c r="AQ230" s="12">
        <f t="shared" si="26"/>
        <v>1.295740088558835</v>
      </c>
      <c r="AR230" s="12">
        <f t="shared" si="26"/>
        <v>1.3219970002404497</v>
      </c>
      <c r="AS230" s="12">
        <f t="shared" si="26"/>
        <v>1.3458141380281616</v>
      </c>
      <c r="AT230" s="12">
        <f t="shared" si="26"/>
        <v>1.3533586551330492</v>
      </c>
      <c r="AU230" s="12">
        <f t="shared" si="26"/>
        <v>1.9114636315138422</v>
      </c>
      <c r="AV230" s="12">
        <f t="shared" si="26"/>
        <v>1.8882437670474064</v>
      </c>
      <c r="AW230" s="12">
        <f t="shared" si="26"/>
        <v>1.8621915688620532</v>
      </c>
      <c r="AX230" s="12">
        <f t="shared" si="26"/>
        <v>1.8335203879987294</v>
      </c>
      <c r="AY230" s="12">
        <f t="shared" si="26"/>
        <v>1.802491720368262</v>
      </c>
      <c r="AZ230" s="12">
        <f t="shared" si="26"/>
        <v>1.9825805554997387</v>
      </c>
      <c r="BA230" s="12">
        <f t="shared" si="26"/>
        <v>1.9369556338347833</v>
      </c>
      <c r="BB230" s="12">
        <f t="shared" si="26"/>
        <v>1.8854788567297833</v>
      </c>
      <c r="BC230" s="12">
        <f t="shared" si="26"/>
        <v>1.8302191860335713</v>
      </c>
      <c r="BD230" s="12">
        <f t="shared" si="26"/>
        <v>1.7708894065742886</v>
      </c>
      <c r="BE230" s="12">
        <f t="shared" si="26"/>
        <v>1.7722770128246785</v>
      </c>
      <c r="BF230" s="12"/>
      <c r="BG230" s="5" t="s">
        <v>278</v>
      </c>
      <c r="BH230" s="34"/>
      <c r="BI230" s="66">
        <f>SUM(BI205:BI229)</f>
        <v>0.37786607798172711</v>
      </c>
      <c r="BJ230" s="66">
        <f t="shared" ref="BJ230:CG230" si="27">SUM(BJ205:BJ229)</f>
        <v>0.71370890532302844</v>
      </c>
      <c r="BK230" s="66">
        <f t="shared" si="27"/>
        <v>1.0580080142165917</v>
      </c>
      <c r="BL230" s="66">
        <f t="shared" si="27"/>
        <v>1.4143051234063886</v>
      </c>
      <c r="BM230" s="66">
        <f t="shared" si="27"/>
        <v>2.0878207847331094</v>
      </c>
      <c r="BN230" s="66">
        <f t="shared" si="27"/>
        <v>2.780389704602773</v>
      </c>
      <c r="BO230" s="66">
        <f t="shared" si="27"/>
        <v>3.4905626233694478</v>
      </c>
      <c r="BP230" s="66">
        <f t="shared" si="27"/>
        <v>4.2171688894456585</v>
      </c>
      <c r="BQ230" s="66">
        <f t="shared" si="27"/>
        <v>4.9581558527346665</v>
      </c>
      <c r="BR230" s="66">
        <f t="shared" si="27"/>
        <v>6.1811728260474759</v>
      </c>
      <c r="BS230" s="66">
        <f t="shared" si="27"/>
        <v>7.4151165206008498</v>
      </c>
      <c r="BT230" s="66">
        <f t="shared" si="27"/>
        <v>8.653876867423401</v>
      </c>
      <c r="BU230" s="66">
        <f t="shared" si="27"/>
        <v>9.8935267527065012</v>
      </c>
      <c r="BV230" s="66">
        <f t="shared" si="27"/>
        <v>11.110596740641986</v>
      </c>
      <c r="BW230" s="66">
        <f t="shared" si="27"/>
        <v>12.85806021002022</v>
      </c>
      <c r="BX230" s="66">
        <f t="shared" si="27"/>
        <v>14.537917341471735</v>
      </c>
      <c r="BY230" s="66">
        <f t="shared" si="27"/>
        <v>16.143471111170918</v>
      </c>
      <c r="BZ230" s="66">
        <f t="shared" si="27"/>
        <v>17.669790213941436</v>
      </c>
      <c r="CA230" s="66">
        <f t="shared" si="27"/>
        <v>19.113681019901854</v>
      </c>
      <c r="CB230" s="66">
        <f t="shared" si="27"/>
        <v>20.736207509782645</v>
      </c>
      <c r="CC230" s="66">
        <f t="shared" si="27"/>
        <v>22.239477367431643</v>
      </c>
      <c r="CD230" s="66">
        <f t="shared" si="27"/>
        <v>23.597199759581773</v>
      </c>
      <c r="CE230" s="66">
        <f t="shared" si="27"/>
        <v>24.827795785189373</v>
      </c>
      <c r="CF230" s="66">
        <f t="shared" si="27"/>
        <v>25.908431305691074</v>
      </c>
      <c r="CG230" s="66">
        <f t="shared" si="27"/>
        <v>26.881522130878995</v>
      </c>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v>1</v>
      </c>
      <c r="DJ230" s="53"/>
      <c r="DK230" s="53"/>
      <c r="DL230" s="53"/>
      <c r="DM230" s="188">
        <f t="shared" si="23"/>
        <v>2.7029004531017699E-3</v>
      </c>
      <c r="DN230" s="188">
        <f t="shared" si="23"/>
        <v>5.114651184043883E-3</v>
      </c>
      <c r="DO230" s="188">
        <f t="shared" si="23"/>
        <v>7.5983696084106064E-3</v>
      </c>
      <c r="DP230" s="188">
        <f t="shared" si="23"/>
        <v>1.0183511990381101E-2</v>
      </c>
      <c r="DQ230" s="188">
        <f t="shared" si="23"/>
        <v>1.507736672385534E-2</v>
      </c>
      <c r="DR230" s="188">
        <f t="shared" si="23"/>
        <v>2.0147585273653484E-2</v>
      </c>
      <c r="DS230" s="188">
        <f t="shared" si="23"/>
        <v>2.5392464547058097E-2</v>
      </c>
      <c r="DT230" s="188">
        <f t="shared" si="23"/>
        <v>3.0810984024839852E-2</v>
      </c>
      <c r="DU230" s="188">
        <f t="shared" si="23"/>
        <v>3.6398692486294175E-2</v>
      </c>
      <c r="DV230" s="188">
        <f t="shared" si="23"/>
        <v>4.5619517970367063E-2</v>
      </c>
      <c r="DW230" s="188">
        <f t="shared" si="23"/>
        <v>5.5065085578432177E-2</v>
      </c>
      <c r="DX230" s="188">
        <f t="shared" si="23"/>
        <v>6.471849914291046E-2</v>
      </c>
      <c r="DY230" s="188">
        <f t="shared" si="23"/>
        <v>7.4569578260546679E-2</v>
      </c>
      <c r="DZ230" s="188">
        <f t="shared" si="23"/>
        <v>8.4483503233550097E-2</v>
      </c>
      <c r="EA230" s="188">
        <f t="shared" si="23"/>
        <v>9.8706453957643575E-2</v>
      </c>
      <c r="EB230" s="188">
        <f t="shared" si="23"/>
        <v>0.11278753810313773</v>
      </c>
      <c r="EC230" s="188">
        <f t="shared" si="25"/>
        <v>0.1267057195876557</v>
      </c>
      <c r="ED230" s="188">
        <f t="shared" si="25"/>
        <v>0.14044484710969365</v>
      </c>
      <c r="EE230" s="188">
        <f t="shared" si="25"/>
        <v>0.15399348098634405</v>
      </c>
      <c r="EF230" s="188">
        <f t="shared" si="25"/>
        <v>0.16946838288226654</v>
      </c>
      <c r="EG230" s="188">
        <f t="shared" si="25"/>
        <v>0.18469331911099809</v>
      </c>
      <c r="EH230" s="188">
        <f t="shared" si="25"/>
        <v>0.19958373139611829</v>
      </c>
      <c r="EI230" s="188">
        <f t="shared" si="25"/>
        <v>0.21417899499903612</v>
      </c>
      <c r="EJ230" s="188">
        <f t="shared" si="25"/>
        <v>0.2283987990622863</v>
      </c>
      <c r="EK230" s="188">
        <f t="shared" si="25"/>
        <v>0.24274818622766381</v>
      </c>
    </row>
    <row r="233" spans="1:141" s="168" customFormat="1" x14ac:dyDescent="0.3">
      <c r="A233" s="167" t="s">
        <v>280</v>
      </c>
      <c r="AF233" s="167" t="s">
        <v>281</v>
      </c>
      <c r="BH233" s="167" t="s">
        <v>339</v>
      </c>
    </row>
    <row r="234" spans="1:141" x14ac:dyDescent="0.3">
      <c r="A234" s="1"/>
      <c r="C234" s="1"/>
    </row>
    <row r="235" spans="1:141" x14ac:dyDescent="0.3">
      <c r="A235" s="1"/>
      <c r="C235" s="1" t="s">
        <v>13</v>
      </c>
      <c r="AF235" s="1" t="s">
        <v>13</v>
      </c>
      <c r="BH235" s="1" t="s">
        <v>13</v>
      </c>
    </row>
    <row r="236" spans="1:141" x14ac:dyDescent="0.3">
      <c r="C236" s="1">
        <v>0</v>
      </c>
      <c r="D236" s="1">
        <v>1</v>
      </c>
      <c r="E236" s="1">
        <v>2</v>
      </c>
      <c r="F236" s="1">
        <v>3</v>
      </c>
      <c r="G236" s="1">
        <v>4</v>
      </c>
      <c r="H236" s="1">
        <v>5</v>
      </c>
      <c r="I236" s="1">
        <v>6</v>
      </c>
      <c r="J236" s="1">
        <v>7</v>
      </c>
      <c r="K236" s="1">
        <v>8</v>
      </c>
      <c r="L236" s="1">
        <v>9</v>
      </c>
      <c r="M236" s="1">
        <v>10</v>
      </c>
      <c r="N236" s="1">
        <v>11</v>
      </c>
      <c r="O236" s="1">
        <v>12</v>
      </c>
      <c r="P236" s="1">
        <v>13</v>
      </c>
      <c r="Q236" s="1">
        <v>14</v>
      </c>
      <c r="R236" s="1">
        <v>15</v>
      </c>
      <c r="S236" s="1">
        <v>16</v>
      </c>
      <c r="T236" s="1">
        <v>17</v>
      </c>
      <c r="U236" s="1">
        <v>18</v>
      </c>
      <c r="V236" s="1">
        <v>19</v>
      </c>
      <c r="W236" s="1">
        <v>20</v>
      </c>
      <c r="X236" s="1">
        <v>21</v>
      </c>
      <c r="Y236" s="1">
        <v>22</v>
      </c>
      <c r="Z236" s="1">
        <v>23</v>
      </c>
      <c r="AA236" s="1">
        <v>24</v>
      </c>
      <c r="AB236" s="1">
        <v>25</v>
      </c>
      <c r="AC236" s="1"/>
      <c r="AF236" s="1">
        <v>0</v>
      </c>
      <c r="AG236" s="1">
        <v>1</v>
      </c>
      <c r="AH236" s="1">
        <v>2</v>
      </c>
      <c r="AI236" s="1">
        <v>3</v>
      </c>
      <c r="AJ236" s="1">
        <v>4</v>
      </c>
      <c r="AK236" s="1">
        <v>5</v>
      </c>
      <c r="AL236" s="1">
        <v>6</v>
      </c>
      <c r="AM236" s="1">
        <v>7</v>
      </c>
      <c r="AN236" s="1">
        <v>8</v>
      </c>
      <c r="AO236" s="1">
        <v>9</v>
      </c>
      <c r="AP236" s="1">
        <v>10</v>
      </c>
      <c r="AQ236" s="1">
        <v>11</v>
      </c>
      <c r="AR236" s="1">
        <v>12</v>
      </c>
      <c r="AS236" s="1">
        <v>13</v>
      </c>
      <c r="AT236" s="1">
        <v>14</v>
      </c>
      <c r="AU236" s="1">
        <v>15</v>
      </c>
      <c r="AV236" s="1">
        <v>16</v>
      </c>
      <c r="AW236" s="1">
        <v>17</v>
      </c>
      <c r="AX236" s="1">
        <v>18</v>
      </c>
      <c r="AY236" s="1">
        <v>19</v>
      </c>
      <c r="AZ236" s="1">
        <v>20</v>
      </c>
      <c r="BA236" s="1">
        <v>21</v>
      </c>
      <c r="BB236" s="1">
        <v>22</v>
      </c>
      <c r="BC236" s="1">
        <v>23</v>
      </c>
      <c r="BD236" s="1">
        <v>24</v>
      </c>
      <c r="BE236" s="1">
        <v>25</v>
      </c>
      <c r="BH236" s="1">
        <v>0</v>
      </c>
      <c r="BI236" s="1">
        <v>1</v>
      </c>
      <c r="BJ236" s="1">
        <v>2</v>
      </c>
      <c r="BK236" s="1">
        <v>3</v>
      </c>
      <c r="BL236" s="1">
        <v>4</v>
      </c>
      <c r="BM236" s="1">
        <v>5</v>
      </c>
      <c r="BN236" s="1">
        <v>6</v>
      </c>
      <c r="BO236" s="1">
        <v>7</v>
      </c>
      <c r="BP236" s="1">
        <v>8</v>
      </c>
      <c r="BQ236" s="1">
        <v>9</v>
      </c>
      <c r="BR236" s="1">
        <v>10</v>
      </c>
      <c r="BS236" s="1">
        <v>11</v>
      </c>
      <c r="BT236" s="1">
        <v>12</v>
      </c>
      <c r="BU236" s="1">
        <v>13</v>
      </c>
      <c r="BV236" s="1">
        <v>14</v>
      </c>
      <c r="BW236" s="1">
        <v>15</v>
      </c>
      <c r="BX236" s="1">
        <v>16</v>
      </c>
      <c r="BY236" s="1">
        <v>17</v>
      </c>
      <c r="BZ236" s="1">
        <v>18</v>
      </c>
      <c r="CA236" s="1">
        <v>19</v>
      </c>
      <c r="CB236" s="1">
        <v>20</v>
      </c>
      <c r="CC236" s="1">
        <v>21</v>
      </c>
      <c r="CD236" s="1">
        <v>22</v>
      </c>
      <c r="CE236" s="1">
        <v>23</v>
      </c>
      <c r="CF236" s="1">
        <v>24</v>
      </c>
      <c r="CG236" s="1">
        <v>25</v>
      </c>
    </row>
    <row r="237" spans="1:141" x14ac:dyDescent="0.3">
      <c r="A237" s="9" t="s">
        <v>12</v>
      </c>
      <c r="B237" s="1">
        <v>1</v>
      </c>
      <c r="C237" s="156"/>
      <c r="D237" s="156">
        <f t="shared" ref="D237:S245" si="28">(VLOOKUP(C77,DiaMort,$A$4,FALSE)-1)*C141*BH205</f>
        <v>0</v>
      </c>
      <c r="E237" s="156">
        <f t="shared" si="28"/>
        <v>6.7328524358625515E-4</v>
      </c>
      <c r="F237" s="156">
        <f t="shared" si="28"/>
        <v>1.3382025413631361E-3</v>
      </c>
      <c r="G237" s="156">
        <f t="shared" si="28"/>
        <v>2.2510359719808124E-3</v>
      </c>
      <c r="H237" s="156">
        <f t="shared" si="28"/>
        <v>3.2790454327879005E-3</v>
      </c>
      <c r="I237" s="156">
        <f t="shared" si="28"/>
        <v>5.3609733070643069E-3</v>
      </c>
      <c r="J237" s="156">
        <f t="shared" si="28"/>
        <v>7.8791484987327885E-3</v>
      </c>
      <c r="K237" s="156">
        <f t="shared" si="28"/>
        <v>1.0659788831242873E-2</v>
      </c>
      <c r="L237" s="156">
        <f t="shared" si="28"/>
        <v>1.4100351883045162E-2</v>
      </c>
      <c r="M237" s="156">
        <f t="shared" si="28"/>
        <v>1.8398223967410525E-2</v>
      </c>
      <c r="N237" s="156">
        <f t="shared" si="28"/>
        <v>2.4928232013930199E-2</v>
      </c>
      <c r="O237" s="156">
        <f t="shared" si="28"/>
        <v>3.3001667864376791E-2</v>
      </c>
      <c r="P237" s="156">
        <f t="shared" si="28"/>
        <v>4.1507465822116583E-2</v>
      </c>
      <c r="Q237" s="156">
        <f t="shared" si="28"/>
        <v>5.3551609408988073E-2</v>
      </c>
      <c r="R237" s="156">
        <f t="shared" si="28"/>
        <v>6.4118708725303841E-2</v>
      </c>
      <c r="S237" s="156">
        <f t="shared" si="28"/>
        <v>8.1262647473289776E-2</v>
      </c>
      <c r="T237" s="156">
        <f t="shared" ref="M237:AB252" si="29">(VLOOKUP(S77,DiaMort,$A$4,FALSE)-1)*S141*BX205</f>
        <v>0.10018745457621243</v>
      </c>
      <c r="U237" s="156">
        <f t="shared" si="29"/>
        <v>0.12018775201334159</v>
      </c>
      <c r="V237" s="156">
        <f t="shared" si="29"/>
        <v>0.14057782017498202</v>
      </c>
      <c r="W237" s="156">
        <f t="shared" si="29"/>
        <v>0.1052786561833358</v>
      </c>
      <c r="X237" s="156">
        <f t="shared" si="29"/>
        <v>0.12483007887669356</v>
      </c>
      <c r="Y237" s="156">
        <f t="shared" si="29"/>
        <v>0.15326065451399806</v>
      </c>
      <c r="Z237" s="156">
        <f t="shared" si="29"/>
        <v>0.17281616558596191</v>
      </c>
      <c r="AA237" s="156">
        <f t="shared" si="29"/>
        <v>0.20089191946043525</v>
      </c>
      <c r="AB237" s="156">
        <f t="shared" si="29"/>
        <v>0.23749345238898542</v>
      </c>
      <c r="AC237" s="52"/>
      <c r="AG237" s="180">
        <f t="shared" ref="AG237:AG261" si="30">C141*BH205</f>
        <v>0</v>
      </c>
      <c r="AH237" s="180">
        <f t="shared" ref="AH237:AH261" si="31">D141*BI205</f>
        <v>5.99673465757001E-4</v>
      </c>
      <c r="AI237" s="180">
        <f t="shared" ref="AI237:AX252" si="32">E141*BJ205</f>
        <v>1.1918938718894576E-3</v>
      </c>
      <c r="AJ237" s="180">
        <f t="shared" si="32"/>
        <v>2.0049251869404413E-3</v>
      </c>
      <c r="AK237" s="180">
        <f t="shared" si="32"/>
        <v>2.9205400798341923E-3</v>
      </c>
      <c r="AL237" s="180">
        <f t="shared" si="32"/>
        <v>4.7748461346846212E-3</v>
      </c>
      <c r="AM237" s="180">
        <f t="shared" si="32"/>
        <v>7.0177036144173999E-3</v>
      </c>
      <c r="AN237" s="180">
        <f t="shared" si="32"/>
        <v>9.4943303355648993E-3</v>
      </c>
      <c r="AO237" s="180">
        <f t="shared" si="32"/>
        <v>1.2558728952769172E-2</v>
      </c>
      <c r="AP237" s="180">
        <f t="shared" si="32"/>
        <v>1.6386705093288073E-2</v>
      </c>
      <c r="AQ237" s="180">
        <f t="shared" si="32"/>
        <v>2.2202772791162534E-2</v>
      </c>
      <c r="AR237" s="180">
        <f t="shared" si="32"/>
        <v>2.9393521887661766E-2</v>
      </c>
      <c r="AS237" s="180">
        <f t="shared" si="32"/>
        <v>3.6969361977632766E-2</v>
      </c>
      <c r="AT237" s="180">
        <f t="shared" si="32"/>
        <v>4.769669247479804E-2</v>
      </c>
      <c r="AU237" s="180">
        <f t="shared" si="32"/>
        <v>5.7108467246899802E-2</v>
      </c>
      <c r="AV237" s="180">
        <f t="shared" si="32"/>
        <v>7.2378020922203828E-2</v>
      </c>
      <c r="AW237" s="180">
        <f t="shared" si="32"/>
        <v>8.9233736641953512E-2</v>
      </c>
      <c r="AX237" s="180">
        <f t="shared" si="32"/>
        <v>0.10704735693817435</v>
      </c>
      <c r="AY237" s="180">
        <f t="shared" ref="AY237:BE252" si="33">U141*BZ205</f>
        <v>0.12520813345598902</v>
      </c>
      <c r="AZ237" s="180">
        <f t="shared" si="33"/>
        <v>0.1493160761274733</v>
      </c>
      <c r="BA237" s="180">
        <f t="shared" si="33"/>
        <v>0.17704573971852422</v>
      </c>
      <c r="BB237" s="180">
        <f t="shared" si="33"/>
        <v>0.21736865178927686</v>
      </c>
      <c r="BC237" s="180">
        <f t="shared" si="33"/>
        <v>0.24510411390277589</v>
      </c>
      <c r="BD237" s="180">
        <f t="shared" si="33"/>
        <v>0.28492378443083327</v>
      </c>
      <c r="BE237" s="180">
        <f t="shared" si="33"/>
        <v>0.33683551540528966</v>
      </c>
      <c r="BI237" s="194">
        <f>SUMPRODUCT(CHOOSE({1,2,3,4},D302,D367,D432,D497),CHOOSE({1,2,3,4},DL205,DL205,DL205,DL205))</f>
        <v>0</v>
      </c>
      <c r="BJ237" s="194">
        <f>SUMPRODUCT(CHOOSE({1,2,3,4},E302,E367,E432,E497),CHOOSE({1,2,3,4},DM205,DM205,DM205,DM205))</f>
        <v>9.6317656799413555E-5</v>
      </c>
      <c r="BK237" s="194">
        <f>SUMPRODUCT(CHOOSE({1,2,3,4},F302,F367,F432,F497),CHOOSE({1,2,3,4},DN205,DN205,DN205,DN205))</f>
        <v>3.3871161825666538E-4</v>
      </c>
      <c r="BL237" s="194">
        <f>SUMPRODUCT(CHOOSE({1,2,3,4},G302,G367,G432,G497),CHOOSE({1,2,3,4},DO205,DO205,DO205,DO205))</f>
        <v>7.1025314740992269E-4</v>
      </c>
      <c r="BM237" s="194">
        <f>SUMPRODUCT(CHOOSE({1,2,3,4},H302,H367,H432,H497),CHOOSE({1,2,3,4},DP205,DP205,DP205,DP205))</f>
        <v>1.2012369283853654E-3</v>
      </c>
      <c r="BN237" s="194">
        <f>SUMPRODUCT(CHOOSE({1,2,3,4},I302,I367,I432,I497),CHOOSE({1,2,3,4},DQ205,DQ205,DQ205,DQ205))</f>
        <v>2.2713366522930838E-3</v>
      </c>
      <c r="BO237" s="194">
        <f>SUMPRODUCT(CHOOSE({1,2,3,4},J302,J367,J432,J497),CHOOSE({1,2,3,4},DR205,DR205,DR205,DR205))</f>
        <v>3.6353759933126372E-3</v>
      </c>
      <c r="BP237" s="194">
        <f>SUMPRODUCT(CHOOSE({1,2,3,4},K302,K367,K432,K497),CHOOSE({1,2,3,4},DS205,DS205,DS205,DS205))</f>
        <v>5.2737097465848188E-3</v>
      </c>
      <c r="BQ237" s="194">
        <f>SUMPRODUCT(CHOOSE({1,2,3,4},L302,L367,L432,L497),CHOOSE({1,2,3,4},DT205,DT205,DT205,DT205))</f>
        <v>7.1661428308670873E-3</v>
      </c>
      <c r="BR237" s="194">
        <f>SUMPRODUCT(CHOOSE({1,2,3,4},M302,M367,M432,M497),CHOOSE({1,2,3,4},DU205,DU205,DU205,DU205))</f>
        <v>9.2935540183187795E-3</v>
      </c>
      <c r="BS237" s="194">
        <f>SUMPRODUCT(CHOOSE({1,2,3,4},N302,N367,N432,N497),CHOOSE({1,2,3,4},DV205,DV205,DV205,DV205))</f>
        <v>1.4665389200369357E-2</v>
      </c>
      <c r="BT237" s="194">
        <f>SUMPRODUCT(CHOOSE({1,2,3,4},O302,O367,O432,O497),CHOOSE({1,2,3,4},DW205,DW205,DW205,DW205))</f>
        <v>2.0841463665857651E-2</v>
      </c>
      <c r="BU237" s="194">
        <f>SUMPRODUCT(CHOOSE({1,2,3,4},P302,P367,P432,P497),CHOOSE({1,2,3,4},DX205,DX205,DX205,DX205))</f>
        <v>2.7687424945313309E-2</v>
      </c>
      <c r="BV237" s="194">
        <f>SUMPRODUCT(CHOOSE({1,2,3,4},Q302,Q367,Q432,Q497),CHOOSE({1,2,3,4},DY205,DY205,DY205,DY205))</f>
        <v>3.5040365313777272E-2</v>
      </c>
      <c r="BW237" s="194">
        <f>SUMPRODUCT(CHOOSE({1,2,3,4},R302,R367,R432,R497),CHOOSE({1,2,3,4},DZ205,DZ205,DZ205,DZ205))</f>
        <v>4.2772986163403366E-2</v>
      </c>
      <c r="BX237" s="194">
        <f>SUMPRODUCT(CHOOSE({1,2,3,4},S302,S367,S432,S497),CHOOSE({1,2,3,4},EA205,EA205,EA205,EA205))</f>
        <v>5.4745967200398135E-2</v>
      </c>
      <c r="BY237" s="194">
        <f>SUMPRODUCT(CHOOSE({1,2,3,4},T302,T367,T432,T497),CHOOSE({1,2,3,4},EB205,EB205,EB205,EB205))</f>
        <v>6.7216607944704729E-2</v>
      </c>
      <c r="BZ237" s="194">
        <f>SUMPRODUCT(CHOOSE({1,2,3,4},U302,U367,U432,U497),CHOOSE({1,2,3,4},EC205,EC205,EC205,EC205))</f>
        <v>7.9966176276693363E-2</v>
      </c>
      <c r="CA237" s="194">
        <f>SUMPRODUCT(CHOOSE({1,2,3,4},V302,V367,V432,V497),CHOOSE({1,2,3,4},ED205,ED205,ED205,ED205))</f>
        <v>9.2814960776876523E-2</v>
      </c>
      <c r="CB237" s="194">
        <f>SUMPRODUCT(CHOOSE({1,2,3,4},W302,W367,W432,W497),CHOOSE({1,2,3,4},EE205,EE205,EE205,EE205))</f>
        <v>0.10545933330813938</v>
      </c>
      <c r="CC237" s="194">
        <f>SUMPRODUCT(CHOOSE({1,2,3,4},X302,X367,X432,X497),CHOOSE({1,2,3,4},EF205,EF205,EF205,EF205))</f>
        <v>0.13180995759056541</v>
      </c>
      <c r="CD237" s="194">
        <f>SUMPRODUCT(CHOOSE({1,2,3,4},Y302,Y367,Y432,Y497),CHOOSE({1,2,3,4},EG205,EG205,EG205,EG205))</f>
        <v>0.15712715827637608</v>
      </c>
      <c r="CE237" s="194">
        <f>SUMPRODUCT(CHOOSE({1,2,3,4},Z302,Z367,Z432,Z497),CHOOSE({1,2,3,4},EH205,EH205,EH205,EH205))</f>
        <v>0.18170288093723352</v>
      </c>
      <c r="CF237" s="194">
        <f>SUMPRODUCT(CHOOSE({1,2,3,4},AA302,AA367,AA432,AA497),CHOOSE({1,2,3,4},EI205,EI205,EI205,EI205))</f>
        <v>0.20443818218131862</v>
      </c>
      <c r="CG237" s="194">
        <f>SUMPRODUCT(CHOOSE({1,2,3,4},AB302,AB367,AB432,AB497),CHOOSE({1,2,3,4},EJ205,EJ205,EJ205,EJ205))</f>
        <v>0.22485721984248053</v>
      </c>
    </row>
    <row r="238" spans="1:141" x14ac:dyDescent="0.3">
      <c r="B238" s="1">
        <v>2</v>
      </c>
      <c r="C238" s="1"/>
      <c r="D238" s="52"/>
      <c r="E238" s="156">
        <f t="shared" si="28"/>
        <v>0</v>
      </c>
      <c r="F238" s="156">
        <f t="shared" si="28"/>
        <v>0</v>
      </c>
      <c r="G238" s="156">
        <f t="shared" si="28"/>
        <v>0</v>
      </c>
      <c r="H238" s="156">
        <f t="shared" si="28"/>
        <v>0</v>
      </c>
      <c r="I238" s="156">
        <f t="shared" si="28"/>
        <v>0</v>
      </c>
      <c r="J238" s="156">
        <f t="shared" si="28"/>
        <v>0</v>
      </c>
      <c r="K238" s="156">
        <f t="shared" si="28"/>
        <v>0</v>
      </c>
      <c r="L238" s="156">
        <f t="shared" si="28"/>
        <v>0</v>
      </c>
      <c r="M238" s="156">
        <f t="shared" si="28"/>
        <v>0</v>
      </c>
      <c r="N238" s="156">
        <f t="shared" si="28"/>
        <v>0</v>
      </c>
      <c r="O238" s="156">
        <f t="shared" si="28"/>
        <v>0</v>
      </c>
      <c r="P238" s="156">
        <f t="shared" si="28"/>
        <v>0</v>
      </c>
      <c r="Q238" s="156">
        <f t="shared" si="28"/>
        <v>0</v>
      </c>
      <c r="R238" s="156">
        <f t="shared" si="28"/>
        <v>0</v>
      </c>
      <c r="S238" s="156">
        <f t="shared" si="28"/>
        <v>0</v>
      </c>
      <c r="T238" s="156">
        <f t="shared" si="29"/>
        <v>0</v>
      </c>
      <c r="U238" s="156">
        <f t="shared" si="29"/>
        <v>0</v>
      </c>
      <c r="V238" s="156">
        <f t="shared" si="29"/>
        <v>0</v>
      </c>
      <c r="W238" s="156">
        <f t="shared" si="29"/>
        <v>0</v>
      </c>
      <c r="X238" s="156">
        <f t="shared" si="29"/>
        <v>0</v>
      </c>
      <c r="Y238" s="156">
        <f t="shared" si="29"/>
        <v>0</v>
      </c>
      <c r="Z238" s="156">
        <f t="shared" si="29"/>
        <v>0</v>
      </c>
      <c r="AA238" s="156">
        <f t="shared" si="29"/>
        <v>0</v>
      </c>
      <c r="AB238" s="156">
        <f t="shared" si="29"/>
        <v>0</v>
      </c>
      <c r="AC238" s="156"/>
      <c r="AD238" s="52"/>
      <c r="AG238" s="180">
        <f t="shared" si="30"/>
        <v>0</v>
      </c>
      <c r="AH238" s="180">
        <f t="shared" si="31"/>
        <v>0</v>
      </c>
      <c r="AI238" s="180">
        <f t="shared" si="32"/>
        <v>0</v>
      </c>
      <c r="AJ238" s="180">
        <f t="shared" si="32"/>
        <v>0</v>
      </c>
      <c r="AK238" s="180">
        <f t="shared" si="32"/>
        <v>0</v>
      </c>
      <c r="AL238" s="180">
        <f t="shared" si="32"/>
        <v>0</v>
      </c>
      <c r="AM238" s="180">
        <f t="shared" si="32"/>
        <v>0</v>
      </c>
      <c r="AN238" s="180">
        <f t="shared" si="32"/>
        <v>0</v>
      </c>
      <c r="AO238" s="180">
        <f t="shared" si="32"/>
        <v>0</v>
      </c>
      <c r="AP238" s="180">
        <f t="shared" si="32"/>
        <v>0</v>
      </c>
      <c r="AQ238" s="180">
        <f t="shared" si="32"/>
        <v>0</v>
      </c>
      <c r="AR238" s="180">
        <f t="shared" si="32"/>
        <v>0</v>
      </c>
      <c r="AS238" s="180">
        <f t="shared" si="32"/>
        <v>0</v>
      </c>
      <c r="AT238" s="180">
        <f t="shared" si="32"/>
        <v>0</v>
      </c>
      <c r="AU238" s="180">
        <f t="shared" si="32"/>
        <v>0</v>
      </c>
      <c r="AV238" s="180">
        <f t="shared" si="32"/>
        <v>0</v>
      </c>
      <c r="AW238" s="180">
        <f t="shared" si="32"/>
        <v>0</v>
      </c>
      <c r="AX238" s="180">
        <f t="shared" si="32"/>
        <v>0</v>
      </c>
      <c r="AY238" s="180">
        <f t="shared" si="33"/>
        <v>0</v>
      </c>
      <c r="AZ238" s="180">
        <f t="shared" si="33"/>
        <v>0</v>
      </c>
      <c r="BA238" s="180">
        <f t="shared" si="33"/>
        <v>0</v>
      </c>
      <c r="BB238" s="180">
        <f t="shared" si="33"/>
        <v>0</v>
      </c>
      <c r="BC238" s="180">
        <f t="shared" si="33"/>
        <v>0</v>
      </c>
      <c r="BD238" s="180">
        <f t="shared" si="33"/>
        <v>0</v>
      </c>
      <c r="BE238" s="180">
        <f t="shared" si="33"/>
        <v>0</v>
      </c>
      <c r="BF238" s="180"/>
      <c r="BI238" s="194">
        <f>SUMPRODUCT(CHOOSE({1,2,3,4},D303,D368,D433,D498),CHOOSE({1,2,3,4},DL206,DL206,DL206,DL206))</f>
        <v>0</v>
      </c>
      <c r="BJ238" s="194">
        <f>SUMPRODUCT(CHOOSE({1,2,3,4},E303,E368,E433,E498),CHOOSE({1,2,3,4},DM206,DM206,DM206,DM206))</f>
        <v>0</v>
      </c>
      <c r="BK238" s="194">
        <f>SUMPRODUCT(CHOOSE({1,2,3,4},F303,F368,F433,F498),CHOOSE({1,2,3,4},DN206,DN206,DN206,DN206))</f>
        <v>0</v>
      </c>
      <c r="BL238" s="194">
        <f>SUMPRODUCT(CHOOSE({1,2,3,4},G303,G368,G433,G498),CHOOSE({1,2,3,4},DO206,DO206,DO206,DO206))</f>
        <v>0</v>
      </c>
      <c r="BM238" s="194">
        <f>SUMPRODUCT(CHOOSE({1,2,3,4},H303,H368,H433,H498),CHOOSE({1,2,3,4},DP206,DP206,DP206,DP206))</f>
        <v>0</v>
      </c>
      <c r="BN238" s="194">
        <f>SUMPRODUCT(CHOOSE({1,2,3,4},I303,I368,I433,I498),CHOOSE({1,2,3,4},DQ206,DQ206,DQ206,DQ206))</f>
        <v>0</v>
      </c>
      <c r="BO238" s="194">
        <f>SUMPRODUCT(CHOOSE({1,2,3,4},J303,J368,J433,J498),CHOOSE({1,2,3,4},DR206,DR206,DR206,DR206))</f>
        <v>0</v>
      </c>
      <c r="BP238" s="194">
        <f>SUMPRODUCT(CHOOSE({1,2,3,4},K303,K368,K433,K498),CHOOSE({1,2,3,4},DS206,DS206,DS206,DS206))</f>
        <v>0</v>
      </c>
      <c r="BQ238" s="194">
        <f>SUMPRODUCT(CHOOSE({1,2,3,4},L303,L368,L433,L498),CHOOSE({1,2,3,4},DT206,DT206,DT206,DT206))</f>
        <v>0</v>
      </c>
      <c r="BR238" s="194">
        <f>SUMPRODUCT(CHOOSE({1,2,3,4},M303,M368,M433,M498),CHOOSE({1,2,3,4},DU206,DU206,DU206,DU206))</f>
        <v>0</v>
      </c>
      <c r="BS238" s="194">
        <f>SUMPRODUCT(CHOOSE({1,2,3,4},N303,N368,N433,N498),CHOOSE({1,2,3,4},DV206,DV206,DV206,DV206))</f>
        <v>0</v>
      </c>
      <c r="BT238" s="194">
        <f>SUMPRODUCT(CHOOSE({1,2,3,4},O303,O368,O433,O498),CHOOSE({1,2,3,4},DW206,DW206,DW206,DW206))</f>
        <v>0</v>
      </c>
      <c r="BU238" s="194">
        <f>SUMPRODUCT(CHOOSE({1,2,3,4},P303,P368,P433,P498),CHOOSE({1,2,3,4},DX206,DX206,DX206,DX206))</f>
        <v>0</v>
      </c>
      <c r="BV238" s="194">
        <f>SUMPRODUCT(CHOOSE({1,2,3,4},Q303,Q368,Q433,Q498),CHOOSE({1,2,3,4},DY206,DY206,DY206,DY206))</f>
        <v>0</v>
      </c>
      <c r="BW238" s="194">
        <f>SUMPRODUCT(CHOOSE({1,2,3,4},R303,R368,R433,R498),CHOOSE({1,2,3,4},DZ206,DZ206,DZ206,DZ206))</f>
        <v>0</v>
      </c>
      <c r="BX238" s="194">
        <f>SUMPRODUCT(CHOOSE({1,2,3,4},S303,S368,S433,S498),CHOOSE({1,2,3,4},EA206,EA206,EA206,EA206))</f>
        <v>0</v>
      </c>
      <c r="BY238" s="194">
        <f>SUMPRODUCT(CHOOSE({1,2,3,4},T303,T368,T433,T498),CHOOSE({1,2,3,4},EB206,EB206,EB206,EB206))</f>
        <v>0</v>
      </c>
      <c r="BZ238" s="194">
        <f>SUMPRODUCT(CHOOSE({1,2,3,4},U303,U368,U433,U498),CHOOSE({1,2,3,4},EC206,EC206,EC206,EC206))</f>
        <v>0</v>
      </c>
      <c r="CA238" s="194">
        <f>SUMPRODUCT(CHOOSE({1,2,3,4},V303,V368,V433,V498),CHOOSE({1,2,3,4},ED206,ED206,ED206,ED206))</f>
        <v>0</v>
      </c>
      <c r="CB238" s="194">
        <f>SUMPRODUCT(CHOOSE({1,2,3,4},W303,W368,W433,W498),CHOOSE({1,2,3,4},EE206,EE206,EE206,EE206))</f>
        <v>0</v>
      </c>
      <c r="CC238" s="194">
        <f>SUMPRODUCT(CHOOSE({1,2,3,4},X303,X368,X433,X498),CHOOSE({1,2,3,4},EF206,EF206,EF206,EF206))</f>
        <v>0</v>
      </c>
      <c r="CD238" s="194">
        <f>SUMPRODUCT(CHOOSE({1,2,3,4},Y303,Y368,Y433,Y498),CHOOSE({1,2,3,4},EG206,EG206,EG206,EG206))</f>
        <v>0</v>
      </c>
      <c r="CE238" s="194">
        <f>SUMPRODUCT(CHOOSE({1,2,3,4},Z303,Z368,Z433,Z498),CHOOSE({1,2,3,4},EH206,EH206,EH206,EH206))</f>
        <v>0</v>
      </c>
      <c r="CF238" s="194">
        <f>SUMPRODUCT(CHOOSE({1,2,3,4},AA303,AA368,AA433,AA498),CHOOSE({1,2,3,4},EI206,EI206,EI206,EI206))</f>
        <v>0</v>
      </c>
      <c r="CG238" s="194">
        <f>SUMPRODUCT(CHOOSE({1,2,3,4},AB303,AB368,AB433,AB498),CHOOSE({1,2,3,4},EJ206,EJ206,EJ206,EJ206))</f>
        <v>0</v>
      </c>
    </row>
    <row r="239" spans="1:141" x14ac:dyDescent="0.3">
      <c r="B239" s="1">
        <v>3</v>
      </c>
      <c r="C239" s="1"/>
      <c r="D239" s="52"/>
      <c r="E239" s="52"/>
      <c r="F239" s="156">
        <f t="shared" si="28"/>
        <v>0</v>
      </c>
      <c r="G239" s="156">
        <f t="shared" si="28"/>
        <v>0</v>
      </c>
      <c r="H239" s="156">
        <f t="shared" si="28"/>
        <v>0</v>
      </c>
      <c r="I239" s="156">
        <f t="shared" si="28"/>
        <v>0</v>
      </c>
      <c r="J239" s="156">
        <f t="shared" si="28"/>
        <v>0</v>
      </c>
      <c r="K239" s="156">
        <f t="shared" si="28"/>
        <v>0</v>
      </c>
      <c r="L239" s="156">
        <f t="shared" si="28"/>
        <v>0</v>
      </c>
      <c r="M239" s="156">
        <f t="shared" si="28"/>
        <v>0</v>
      </c>
      <c r="N239" s="156">
        <f t="shared" si="28"/>
        <v>0</v>
      </c>
      <c r="O239" s="156">
        <f t="shared" si="28"/>
        <v>0</v>
      </c>
      <c r="P239" s="156">
        <f t="shared" si="28"/>
        <v>0</v>
      </c>
      <c r="Q239" s="156">
        <f t="shared" si="28"/>
        <v>0</v>
      </c>
      <c r="R239" s="156">
        <f t="shared" si="28"/>
        <v>0</v>
      </c>
      <c r="S239" s="156">
        <f t="shared" si="28"/>
        <v>0</v>
      </c>
      <c r="T239" s="156">
        <f t="shared" si="29"/>
        <v>0</v>
      </c>
      <c r="U239" s="156">
        <f t="shared" si="29"/>
        <v>0</v>
      </c>
      <c r="V239" s="156">
        <f t="shared" si="29"/>
        <v>0</v>
      </c>
      <c r="W239" s="156">
        <f t="shared" si="29"/>
        <v>0</v>
      </c>
      <c r="X239" s="156">
        <f t="shared" si="29"/>
        <v>0</v>
      </c>
      <c r="Y239" s="156">
        <f t="shared" si="29"/>
        <v>0</v>
      </c>
      <c r="Z239" s="156">
        <f t="shared" si="29"/>
        <v>0</v>
      </c>
      <c r="AA239" s="156">
        <f t="shared" si="29"/>
        <v>0</v>
      </c>
      <c r="AB239" s="156">
        <f t="shared" si="29"/>
        <v>0</v>
      </c>
      <c r="AC239" s="156"/>
      <c r="AD239" s="156"/>
      <c r="AE239" s="52"/>
      <c r="AG239" s="180">
        <f t="shared" si="30"/>
        <v>0</v>
      </c>
      <c r="AH239" s="180">
        <f t="shared" si="31"/>
        <v>0</v>
      </c>
      <c r="AI239" s="180">
        <f t="shared" si="32"/>
        <v>0</v>
      </c>
      <c r="AJ239" s="180">
        <f t="shared" si="32"/>
        <v>0</v>
      </c>
      <c r="AK239" s="180">
        <f t="shared" si="32"/>
        <v>0</v>
      </c>
      <c r="AL239" s="180">
        <f t="shared" si="32"/>
        <v>0</v>
      </c>
      <c r="AM239" s="180">
        <f t="shared" si="32"/>
        <v>0</v>
      </c>
      <c r="AN239" s="180">
        <f t="shared" si="32"/>
        <v>0</v>
      </c>
      <c r="AO239" s="180">
        <f t="shared" si="32"/>
        <v>0</v>
      </c>
      <c r="AP239" s="180">
        <f t="shared" si="32"/>
        <v>0</v>
      </c>
      <c r="AQ239" s="180">
        <f t="shared" si="32"/>
        <v>0</v>
      </c>
      <c r="AR239" s="180">
        <f t="shared" si="32"/>
        <v>0</v>
      </c>
      <c r="AS239" s="180">
        <f t="shared" si="32"/>
        <v>0</v>
      </c>
      <c r="AT239" s="180">
        <f t="shared" si="32"/>
        <v>0</v>
      </c>
      <c r="AU239" s="180">
        <f t="shared" si="32"/>
        <v>0</v>
      </c>
      <c r="AV239" s="180">
        <f t="shared" si="32"/>
        <v>0</v>
      </c>
      <c r="AW239" s="180">
        <f t="shared" si="32"/>
        <v>0</v>
      </c>
      <c r="AX239" s="180">
        <f t="shared" si="32"/>
        <v>0</v>
      </c>
      <c r="AY239" s="180">
        <f t="shared" si="33"/>
        <v>0</v>
      </c>
      <c r="AZ239" s="180">
        <f t="shared" si="33"/>
        <v>0</v>
      </c>
      <c r="BA239" s="180">
        <f t="shared" si="33"/>
        <v>0</v>
      </c>
      <c r="BB239" s="180">
        <f t="shared" si="33"/>
        <v>0</v>
      </c>
      <c r="BC239" s="180">
        <f t="shared" si="33"/>
        <v>0</v>
      </c>
      <c r="BD239" s="180">
        <f t="shared" si="33"/>
        <v>0</v>
      </c>
      <c r="BE239" s="180">
        <f t="shared" si="33"/>
        <v>0</v>
      </c>
      <c r="BF239" s="180"/>
      <c r="BG239" s="180"/>
      <c r="BI239" s="194">
        <f>SUMPRODUCT(CHOOSE({1,2,3,4},D304,D369,D434,D499),CHOOSE({1,2,3,4},DL207,DL207,DL207,DL207))</f>
        <v>0</v>
      </c>
      <c r="BJ239" s="194">
        <f>SUMPRODUCT(CHOOSE({1,2,3,4},E304,E369,E434,E499),CHOOSE({1,2,3,4},DM207,DM207,DM207,DM207))</f>
        <v>0</v>
      </c>
      <c r="BK239" s="194">
        <f>SUMPRODUCT(CHOOSE({1,2,3,4},F304,F369,F434,F499),CHOOSE({1,2,3,4},DN207,DN207,DN207,DN207))</f>
        <v>0</v>
      </c>
      <c r="BL239" s="194">
        <f>SUMPRODUCT(CHOOSE({1,2,3,4},G304,G369,G434,G499),CHOOSE({1,2,3,4},DO207,DO207,DO207,DO207))</f>
        <v>0</v>
      </c>
      <c r="BM239" s="194">
        <f>SUMPRODUCT(CHOOSE({1,2,3,4},H304,H369,H434,H499),CHOOSE({1,2,3,4},DP207,DP207,DP207,DP207))</f>
        <v>0</v>
      </c>
      <c r="BN239" s="194">
        <f>SUMPRODUCT(CHOOSE({1,2,3,4},I304,I369,I434,I499),CHOOSE({1,2,3,4},DQ207,DQ207,DQ207,DQ207))</f>
        <v>0</v>
      </c>
      <c r="BO239" s="194">
        <f>SUMPRODUCT(CHOOSE({1,2,3,4},J304,J369,J434,J499),CHOOSE({1,2,3,4},DR207,DR207,DR207,DR207))</f>
        <v>0</v>
      </c>
      <c r="BP239" s="194">
        <f>SUMPRODUCT(CHOOSE({1,2,3,4},K304,K369,K434,K499),CHOOSE({1,2,3,4},DS207,DS207,DS207,DS207))</f>
        <v>0</v>
      </c>
      <c r="BQ239" s="194">
        <f>SUMPRODUCT(CHOOSE({1,2,3,4},L304,L369,L434,L499),CHOOSE({1,2,3,4},DT207,DT207,DT207,DT207))</f>
        <v>0</v>
      </c>
      <c r="BR239" s="194">
        <f>SUMPRODUCT(CHOOSE({1,2,3,4},M304,M369,M434,M499),CHOOSE({1,2,3,4},DU207,DU207,DU207,DU207))</f>
        <v>0</v>
      </c>
      <c r="BS239" s="194">
        <f>SUMPRODUCT(CHOOSE({1,2,3,4},N304,N369,N434,N499),CHOOSE({1,2,3,4},DV207,DV207,DV207,DV207))</f>
        <v>0</v>
      </c>
      <c r="BT239" s="194">
        <f>SUMPRODUCT(CHOOSE({1,2,3,4},O304,O369,O434,O499),CHOOSE({1,2,3,4},DW207,DW207,DW207,DW207))</f>
        <v>0</v>
      </c>
      <c r="BU239" s="194">
        <f>SUMPRODUCT(CHOOSE({1,2,3,4},P304,P369,P434,P499),CHOOSE({1,2,3,4},DX207,DX207,DX207,DX207))</f>
        <v>0</v>
      </c>
      <c r="BV239" s="194">
        <f>SUMPRODUCT(CHOOSE({1,2,3,4},Q304,Q369,Q434,Q499),CHOOSE({1,2,3,4},DY207,DY207,DY207,DY207))</f>
        <v>0</v>
      </c>
      <c r="BW239" s="194">
        <f>SUMPRODUCT(CHOOSE({1,2,3,4},R304,R369,R434,R499),CHOOSE({1,2,3,4},DZ207,DZ207,DZ207,DZ207))</f>
        <v>0</v>
      </c>
      <c r="BX239" s="194">
        <f>SUMPRODUCT(CHOOSE({1,2,3,4},S304,S369,S434,S499),CHOOSE({1,2,3,4},EA207,EA207,EA207,EA207))</f>
        <v>0</v>
      </c>
      <c r="BY239" s="194">
        <f>SUMPRODUCT(CHOOSE({1,2,3,4},T304,T369,T434,T499),CHOOSE({1,2,3,4},EB207,EB207,EB207,EB207))</f>
        <v>0</v>
      </c>
      <c r="BZ239" s="194">
        <f>SUMPRODUCT(CHOOSE({1,2,3,4},U304,U369,U434,U499),CHOOSE({1,2,3,4},EC207,EC207,EC207,EC207))</f>
        <v>0</v>
      </c>
      <c r="CA239" s="194">
        <f>SUMPRODUCT(CHOOSE({1,2,3,4},V304,V369,V434,V499),CHOOSE({1,2,3,4},ED207,ED207,ED207,ED207))</f>
        <v>0</v>
      </c>
      <c r="CB239" s="194">
        <f>SUMPRODUCT(CHOOSE({1,2,3,4},W304,W369,W434,W499),CHOOSE({1,2,3,4},EE207,EE207,EE207,EE207))</f>
        <v>0</v>
      </c>
      <c r="CC239" s="194">
        <f>SUMPRODUCT(CHOOSE({1,2,3,4},X304,X369,X434,X499),CHOOSE({1,2,3,4},EF207,EF207,EF207,EF207))</f>
        <v>0</v>
      </c>
      <c r="CD239" s="194">
        <f>SUMPRODUCT(CHOOSE({1,2,3,4},Y304,Y369,Y434,Y499),CHOOSE({1,2,3,4},EG207,EG207,EG207,EG207))</f>
        <v>0</v>
      </c>
      <c r="CE239" s="194">
        <f>SUMPRODUCT(CHOOSE({1,2,3,4},Z304,Z369,Z434,Z499),CHOOSE({1,2,3,4},EH207,EH207,EH207,EH207))</f>
        <v>0</v>
      </c>
      <c r="CF239" s="194">
        <f>SUMPRODUCT(CHOOSE({1,2,3,4},AA304,AA369,AA434,AA499),CHOOSE({1,2,3,4},EI207,EI207,EI207,EI207))</f>
        <v>0</v>
      </c>
      <c r="CG239" s="194">
        <f>SUMPRODUCT(CHOOSE({1,2,3,4},AB304,AB369,AB434,AB499),CHOOSE({1,2,3,4},EJ207,EJ207,EJ207,EJ207))</f>
        <v>0</v>
      </c>
    </row>
    <row r="240" spans="1:141" x14ac:dyDescent="0.3">
      <c r="B240" s="1">
        <v>4</v>
      </c>
      <c r="C240" s="1"/>
      <c r="D240" s="52"/>
      <c r="E240" s="52"/>
      <c r="F240" s="52"/>
      <c r="G240" s="156">
        <f t="shared" si="28"/>
        <v>0</v>
      </c>
      <c r="H240" s="156">
        <f t="shared" si="28"/>
        <v>0</v>
      </c>
      <c r="I240" s="156">
        <f t="shared" si="28"/>
        <v>0</v>
      </c>
      <c r="J240" s="156">
        <f t="shared" si="28"/>
        <v>0</v>
      </c>
      <c r="K240" s="156">
        <f t="shared" si="28"/>
        <v>0</v>
      </c>
      <c r="L240" s="156">
        <f t="shared" si="28"/>
        <v>0</v>
      </c>
      <c r="M240" s="156">
        <f t="shared" si="28"/>
        <v>0</v>
      </c>
      <c r="N240" s="156">
        <f t="shared" si="28"/>
        <v>0</v>
      </c>
      <c r="O240" s="156">
        <f t="shared" si="28"/>
        <v>0</v>
      </c>
      <c r="P240" s="156">
        <f t="shared" si="28"/>
        <v>0</v>
      </c>
      <c r="Q240" s="156">
        <f t="shared" si="28"/>
        <v>0</v>
      </c>
      <c r="R240" s="156">
        <f t="shared" si="28"/>
        <v>0</v>
      </c>
      <c r="S240" s="156">
        <f t="shared" si="28"/>
        <v>0</v>
      </c>
      <c r="T240" s="156">
        <f t="shared" si="29"/>
        <v>0</v>
      </c>
      <c r="U240" s="156">
        <f t="shared" si="29"/>
        <v>0</v>
      </c>
      <c r="V240" s="156">
        <f t="shared" si="29"/>
        <v>0</v>
      </c>
      <c r="W240" s="156">
        <f t="shared" si="29"/>
        <v>0</v>
      </c>
      <c r="X240" s="156">
        <f t="shared" si="29"/>
        <v>0</v>
      </c>
      <c r="Y240" s="156">
        <f t="shared" si="29"/>
        <v>0</v>
      </c>
      <c r="Z240" s="156">
        <f t="shared" si="29"/>
        <v>0</v>
      </c>
      <c r="AA240" s="156">
        <f t="shared" si="29"/>
        <v>0</v>
      </c>
      <c r="AB240" s="156">
        <f t="shared" si="29"/>
        <v>0</v>
      </c>
      <c r="AC240" s="156"/>
      <c r="AD240" s="156"/>
      <c r="AE240" s="156"/>
      <c r="AF240" s="52"/>
      <c r="AG240" s="180">
        <f t="shared" si="30"/>
        <v>0</v>
      </c>
      <c r="AH240" s="180">
        <f t="shared" si="31"/>
        <v>0</v>
      </c>
      <c r="AI240" s="180">
        <f t="shared" si="32"/>
        <v>0</v>
      </c>
      <c r="AJ240" s="180">
        <f t="shared" si="32"/>
        <v>0</v>
      </c>
      <c r="AK240" s="180">
        <f t="shared" si="32"/>
        <v>0</v>
      </c>
      <c r="AL240" s="180">
        <f t="shared" si="32"/>
        <v>0</v>
      </c>
      <c r="AM240" s="180">
        <f t="shared" si="32"/>
        <v>0</v>
      </c>
      <c r="AN240" s="180">
        <f t="shared" si="32"/>
        <v>0</v>
      </c>
      <c r="AO240" s="180">
        <f t="shared" si="32"/>
        <v>0</v>
      </c>
      <c r="AP240" s="180">
        <f t="shared" si="32"/>
        <v>0</v>
      </c>
      <c r="AQ240" s="180">
        <f t="shared" si="32"/>
        <v>0</v>
      </c>
      <c r="AR240" s="180">
        <f t="shared" si="32"/>
        <v>0</v>
      </c>
      <c r="AS240" s="180">
        <f t="shared" si="32"/>
        <v>0</v>
      </c>
      <c r="AT240" s="180">
        <f t="shared" si="32"/>
        <v>0</v>
      </c>
      <c r="AU240" s="180">
        <f t="shared" si="32"/>
        <v>0</v>
      </c>
      <c r="AV240" s="180">
        <f t="shared" si="32"/>
        <v>0</v>
      </c>
      <c r="AW240" s="180">
        <f t="shared" si="32"/>
        <v>0</v>
      </c>
      <c r="AX240" s="180">
        <f t="shared" si="32"/>
        <v>0</v>
      </c>
      <c r="AY240" s="180">
        <f t="shared" si="33"/>
        <v>0</v>
      </c>
      <c r="AZ240" s="180">
        <f t="shared" si="33"/>
        <v>0</v>
      </c>
      <c r="BA240" s="180">
        <f t="shared" si="33"/>
        <v>0</v>
      </c>
      <c r="BB240" s="180">
        <f t="shared" si="33"/>
        <v>0</v>
      </c>
      <c r="BC240" s="180">
        <f t="shared" si="33"/>
        <v>0</v>
      </c>
      <c r="BD240" s="180">
        <f t="shared" si="33"/>
        <v>0</v>
      </c>
      <c r="BE240" s="180">
        <f t="shared" si="33"/>
        <v>0</v>
      </c>
      <c r="BF240" s="180"/>
      <c r="BG240" s="180"/>
      <c r="BH240" s="180"/>
      <c r="BI240" s="194">
        <f>SUMPRODUCT(CHOOSE({1,2,3,4},D305,D370,D435,D500),CHOOSE({1,2,3,4},DL208,DL208,DL208,DL208))</f>
        <v>0</v>
      </c>
      <c r="BJ240" s="194">
        <f>SUMPRODUCT(CHOOSE({1,2,3,4},E305,E370,E435,E500),CHOOSE({1,2,3,4},DM208,DM208,DM208,DM208))</f>
        <v>0</v>
      </c>
      <c r="BK240" s="194">
        <f>SUMPRODUCT(CHOOSE({1,2,3,4},F305,F370,F435,F500),CHOOSE({1,2,3,4},DN208,DN208,DN208,DN208))</f>
        <v>0</v>
      </c>
      <c r="BL240" s="194">
        <f>SUMPRODUCT(CHOOSE({1,2,3,4},G305,G370,G435,G500),CHOOSE({1,2,3,4},DO208,DO208,DO208,DO208))</f>
        <v>0</v>
      </c>
      <c r="BM240" s="194">
        <f>SUMPRODUCT(CHOOSE({1,2,3,4},H305,H370,H435,H500),CHOOSE({1,2,3,4},DP208,DP208,DP208,DP208))</f>
        <v>0</v>
      </c>
      <c r="BN240" s="194">
        <f>SUMPRODUCT(CHOOSE({1,2,3,4},I305,I370,I435,I500),CHOOSE({1,2,3,4},DQ208,DQ208,DQ208,DQ208))</f>
        <v>0</v>
      </c>
      <c r="BO240" s="194">
        <f>SUMPRODUCT(CHOOSE({1,2,3,4},J305,J370,J435,J500),CHOOSE({1,2,3,4},DR208,DR208,DR208,DR208))</f>
        <v>0</v>
      </c>
      <c r="BP240" s="194">
        <f>SUMPRODUCT(CHOOSE({1,2,3,4},K305,K370,K435,K500),CHOOSE({1,2,3,4},DS208,DS208,DS208,DS208))</f>
        <v>0</v>
      </c>
      <c r="BQ240" s="194">
        <f>SUMPRODUCT(CHOOSE({1,2,3,4},L305,L370,L435,L500),CHOOSE({1,2,3,4},DT208,DT208,DT208,DT208))</f>
        <v>0</v>
      </c>
      <c r="BR240" s="194">
        <f>SUMPRODUCT(CHOOSE({1,2,3,4},M305,M370,M435,M500),CHOOSE({1,2,3,4},DU208,DU208,DU208,DU208))</f>
        <v>0</v>
      </c>
      <c r="BS240" s="194">
        <f>SUMPRODUCT(CHOOSE({1,2,3,4},N305,N370,N435,N500),CHOOSE({1,2,3,4},DV208,DV208,DV208,DV208))</f>
        <v>0</v>
      </c>
      <c r="BT240" s="194">
        <f>SUMPRODUCT(CHOOSE({1,2,3,4},O305,O370,O435,O500),CHOOSE({1,2,3,4},DW208,DW208,DW208,DW208))</f>
        <v>0</v>
      </c>
      <c r="BU240" s="194">
        <f>SUMPRODUCT(CHOOSE({1,2,3,4},P305,P370,P435,P500),CHOOSE({1,2,3,4},DX208,DX208,DX208,DX208))</f>
        <v>0</v>
      </c>
      <c r="BV240" s="194">
        <f>SUMPRODUCT(CHOOSE({1,2,3,4},Q305,Q370,Q435,Q500),CHOOSE({1,2,3,4},DY208,DY208,DY208,DY208))</f>
        <v>0</v>
      </c>
      <c r="BW240" s="194">
        <f>SUMPRODUCT(CHOOSE({1,2,3,4},R305,R370,R435,R500),CHOOSE({1,2,3,4},DZ208,DZ208,DZ208,DZ208))</f>
        <v>0</v>
      </c>
      <c r="BX240" s="194">
        <f>SUMPRODUCT(CHOOSE({1,2,3,4},S305,S370,S435,S500),CHOOSE({1,2,3,4},EA208,EA208,EA208,EA208))</f>
        <v>0</v>
      </c>
      <c r="BY240" s="194">
        <f>SUMPRODUCT(CHOOSE({1,2,3,4},T305,T370,T435,T500),CHOOSE({1,2,3,4},EB208,EB208,EB208,EB208))</f>
        <v>0</v>
      </c>
      <c r="BZ240" s="194">
        <f>SUMPRODUCT(CHOOSE({1,2,3,4},U305,U370,U435,U500),CHOOSE({1,2,3,4},EC208,EC208,EC208,EC208))</f>
        <v>0</v>
      </c>
      <c r="CA240" s="194">
        <f>SUMPRODUCT(CHOOSE({1,2,3,4},V305,V370,V435,V500),CHOOSE({1,2,3,4},ED208,ED208,ED208,ED208))</f>
        <v>0</v>
      </c>
      <c r="CB240" s="194">
        <f>SUMPRODUCT(CHOOSE({1,2,3,4},W305,W370,W435,W500),CHOOSE({1,2,3,4},EE208,EE208,EE208,EE208))</f>
        <v>0</v>
      </c>
      <c r="CC240" s="194">
        <f>SUMPRODUCT(CHOOSE({1,2,3,4},X305,X370,X435,X500),CHOOSE({1,2,3,4},EF208,EF208,EF208,EF208))</f>
        <v>0</v>
      </c>
      <c r="CD240" s="194">
        <f>SUMPRODUCT(CHOOSE({1,2,3,4},Y305,Y370,Y435,Y500),CHOOSE({1,2,3,4},EG208,EG208,EG208,EG208))</f>
        <v>0</v>
      </c>
      <c r="CE240" s="194">
        <f>SUMPRODUCT(CHOOSE({1,2,3,4},Z305,Z370,Z435,Z500),CHOOSE({1,2,3,4},EH208,EH208,EH208,EH208))</f>
        <v>0</v>
      </c>
      <c r="CF240" s="194">
        <f>SUMPRODUCT(CHOOSE({1,2,3,4},AA305,AA370,AA435,AA500),CHOOSE({1,2,3,4},EI208,EI208,EI208,EI208))</f>
        <v>0</v>
      </c>
      <c r="CG240" s="194">
        <f>SUMPRODUCT(CHOOSE({1,2,3,4},AB305,AB370,AB435,AB500),CHOOSE({1,2,3,4},EJ208,EJ208,EJ208,EJ208))</f>
        <v>0</v>
      </c>
    </row>
    <row r="241" spans="2:85" x14ac:dyDescent="0.3">
      <c r="B241" s="1">
        <v>5</v>
      </c>
      <c r="C241" s="1"/>
      <c r="D241" s="52"/>
      <c r="E241" s="52"/>
      <c r="F241" s="52"/>
      <c r="G241" s="52"/>
      <c r="H241" s="156">
        <f t="shared" si="28"/>
        <v>0</v>
      </c>
      <c r="I241" s="156">
        <f t="shared" si="28"/>
        <v>0</v>
      </c>
      <c r="J241" s="156">
        <f t="shared" si="28"/>
        <v>0</v>
      </c>
      <c r="K241" s="156">
        <f t="shared" si="28"/>
        <v>0</v>
      </c>
      <c r="L241" s="156">
        <f t="shared" si="28"/>
        <v>0</v>
      </c>
      <c r="M241" s="156">
        <f t="shared" si="28"/>
        <v>0</v>
      </c>
      <c r="N241" s="156">
        <f t="shared" si="28"/>
        <v>0</v>
      </c>
      <c r="O241" s="156">
        <f t="shared" si="28"/>
        <v>0</v>
      </c>
      <c r="P241" s="156">
        <f t="shared" si="28"/>
        <v>0</v>
      </c>
      <c r="Q241" s="156">
        <f t="shared" si="28"/>
        <v>0</v>
      </c>
      <c r="R241" s="156">
        <f t="shared" si="28"/>
        <v>0</v>
      </c>
      <c r="S241" s="156">
        <f t="shared" si="28"/>
        <v>0</v>
      </c>
      <c r="T241" s="156">
        <f t="shared" si="29"/>
        <v>0</v>
      </c>
      <c r="U241" s="156">
        <f t="shared" si="29"/>
        <v>0</v>
      </c>
      <c r="V241" s="156">
        <f t="shared" si="29"/>
        <v>0</v>
      </c>
      <c r="W241" s="156">
        <f t="shared" si="29"/>
        <v>0</v>
      </c>
      <c r="X241" s="156">
        <f t="shared" si="29"/>
        <v>0</v>
      </c>
      <c r="Y241" s="156">
        <f t="shared" si="29"/>
        <v>0</v>
      </c>
      <c r="Z241" s="156">
        <f t="shared" si="29"/>
        <v>0</v>
      </c>
      <c r="AA241" s="156">
        <f t="shared" si="29"/>
        <v>0</v>
      </c>
      <c r="AB241" s="156">
        <f t="shared" si="29"/>
        <v>0</v>
      </c>
      <c r="AC241" s="156"/>
      <c r="AD241" s="156"/>
      <c r="AE241" s="156"/>
      <c r="AF241" s="156"/>
      <c r="AG241" s="180">
        <f t="shared" si="30"/>
        <v>0</v>
      </c>
      <c r="AH241" s="180">
        <f t="shared" si="31"/>
        <v>0</v>
      </c>
      <c r="AI241" s="180">
        <f t="shared" si="32"/>
        <v>0</v>
      </c>
      <c r="AJ241" s="180">
        <f t="shared" si="32"/>
        <v>0</v>
      </c>
      <c r="AK241" s="180">
        <f t="shared" si="32"/>
        <v>0</v>
      </c>
      <c r="AL241" s="180">
        <f t="shared" si="32"/>
        <v>0</v>
      </c>
      <c r="AM241" s="180">
        <f t="shared" si="32"/>
        <v>0</v>
      </c>
      <c r="AN241" s="180">
        <f t="shared" si="32"/>
        <v>0</v>
      </c>
      <c r="AO241" s="180">
        <f t="shared" si="32"/>
        <v>0</v>
      </c>
      <c r="AP241" s="180">
        <f t="shared" si="32"/>
        <v>0</v>
      </c>
      <c r="AQ241" s="180">
        <f t="shared" si="32"/>
        <v>0</v>
      </c>
      <c r="AR241" s="180">
        <f t="shared" si="32"/>
        <v>0</v>
      </c>
      <c r="AS241" s="180">
        <f t="shared" si="32"/>
        <v>0</v>
      </c>
      <c r="AT241" s="180">
        <f t="shared" si="32"/>
        <v>0</v>
      </c>
      <c r="AU241" s="180">
        <f t="shared" si="32"/>
        <v>0</v>
      </c>
      <c r="AV241" s="180">
        <f t="shared" si="32"/>
        <v>0</v>
      </c>
      <c r="AW241" s="180">
        <f t="shared" si="32"/>
        <v>0</v>
      </c>
      <c r="AX241" s="180">
        <f t="shared" si="32"/>
        <v>0</v>
      </c>
      <c r="AY241" s="180">
        <f t="shared" si="33"/>
        <v>0</v>
      </c>
      <c r="AZ241" s="180">
        <f t="shared" si="33"/>
        <v>0</v>
      </c>
      <c r="BA241" s="180">
        <f t="shared" si="33"/>
        <v>0</v>
      </c>
      <c r="BB241" s="180">
        <f t="shared" si="33"/>
        <v>0</v>
      </c>
      <c r="BC241" s="180">
        <f t="shared" si="33"/>
        <v>0</v>
      </c>
      <c r="BD241" s="180">
        <f t="shared" si="33"/>
        <v>0</v>
      </c>
      <c r="BE241" s="180">
        <f t="shared" si="33"/>
        <v>0</v>
      </c>
      <c r="BF241" s="180"/>
      <c r="BG241" s="180"/>
      <c r="BH241" s="180"/>
      <c r="BI241" s="194">
        <f>SUMPRODUCT(CHOOSE({1,2,3,4},D306,D371,D436,D501),CHOOSE({1,2,3,4},DL209,DL209,DL209,DL209))</f>
        <v>0</v>
      </c>
      <c r="BJ241" s="194">
        <f>SUMPRODUCT(CHOOSE({1,2,3,4},E306,E371,E436,E501),CHOOSE({1,2,3,4},DM209,DM209,DM209,DM209))</f>
        <v>0</v>
      </c>
      <c r="BK241" s="194">
        <f>SUMPRODUCT(CHOOSE({1,2,3,4},F306,F371,F436,F501),CHOOSE({1,2,3,4},DN209,DN209,DN209,DN209))</f>
        <v>0</v>
      </c>
      <c r="BL241" s="194">
        <f>SUMPRODUCT(CHOOSE({1,2,3,4},G306,G371,G436,G501),CHOOSE({1,2,3,4},DO209,DO209,DO209,DO209))</f>
        <v>0</v>
      </c>
      <c r="BM241" s="194">
        <f>SUMPRODUCT(CHOOSE({1,2,3,4},H306,H371,H436,H501),CHOOSE({1,2,3,4},DP209,DP209,DP209,DP209))</f>
        <v>0</v>
      </c>
      <c r="BN241" s="194">
        <f>SUMPRODUCT(CHOOSE({1,2,3,4},I306,I371,I436,I501),CHOOSE({1,2,3,4},DQ209,DQ209,DQ209,DQ209))</f>
        <v>0</v>
      </c>
      <c r="BO241" s="194">
        <f>SUMPRODUCT(CHOOSE({1,2,3,4},J306,J371,J436,J501),CHOOSE({1,2,3,4},DR209,DR209,DR209,DR209))</f>
        <v>0</v>
      </c>
      <c r="BP241" s="194">
        <f>SUMPRODUCT(CHOOSE({1,2,3,4},K306,K371,K436,K501),CHOOSE({1,2,3,4},DS209,DS209,DS209,DS209))</f>
        <v>0</v>
      </c>
      <c r="BQ241" s="194">
        <f>SUMPRODUCT(CHOOSE({1,2,3,4},L306,L371,L436,L501),CHOOSE({1,2,3,4},DT209,DT209,DT209,DT209))</f>
        <v>0</v>
      </c>
      <c r="BR241" s="194">
        <f>SUMPRODUCT(CHOOSE({1,2,3,4},M306,M371,M436,M501),CHOOSE({1,2,3,4},DU209,DU209,DU209,DU209))</f>
        <v>0</v>
      </c>
      <c r="BS241" s="194">
        <f>SUMPRODUCT(CHOOSE({1,2,3,4},N306,N371,N436,N501),CHOOSE({1,2,3,4},DV209,DV209,DV209,DV209))</f>
        <v>0</v>
      </c>
      <c r="BT241" s="194">
        <f>SUMPRODUCT(CHOOSE({1,2,3,4},O306,O371,O436,O501),CHOOSE({1,2,3,4},DW209,DW209,DW209,DW209))</f>
        <v>0</v>
      </c>
      <c r="BU241" s="194">
        <f>SUMPRODUCT(CHOOSE({1,2,3,4},P306,P371,P436,P501),CHOOSE({1,2,3,4},DX209,DX209,DX209,DX209))</f>
        <v>0</v>
      </c>
      <c r="BV241" s="194">
        <f>SUMPRODUCT(CHOOSE({1,2,3,4},Q306,Q371,Q436,Q501),CHOOSE({1,2,3,4},DY209,DY209,DY209,DY209))</f>
        <v>0</v>
      </c>
      <c r="BW241" s="194">
        <f>SUMPRODUCT(CHOOSE({1,2,3,4},R306,R371,R436,R501),CHOOSE({1,2,3,4},DZ209,DZ209,DZ209,DZ209))</f>
        <v>0</v>
      </c>
      <c r="BX241" s="194">
        <f>SUMPRODUCT(CHOOSE({1,2,3,4},S306,S371,S436,S501),CHOOSE({1,2,3,4},EA209,EA209,EA209,EA209))</f>
        <v>0</v>
      </c>
      <c r="BY241" s="194">
        <f>SUMPRODUCT(CHOOSE({1,2,3,4},T306,T371,T436,T501),CHOOSE({1,2,3,4},EB209,EB209,EB209,EB209))</f>
        <v>0</v>
      </c>
      <c r="BZ241" s="194">
        <f>SUMPRODUCT(CHOOSE({1,2,3,4},U306,U371,U436,U501),CHOOSE({1,2,3,4},EC209,EC209,EC209,EC209))</f>
        <v>0</v>
      </c>
      <c r="CA241" s="194">
        <f>SUMPRODUCT(CHOOSE({1,2,3,4},V306,V371,V436,V501),CHOOSE({1,2,3,4},ED209,ED209,ED209,ED209))</f>
        <v>0</v>
      </c>
      <c r="CB241" s="194">
        <f>SUMPRODUCT(CHOOSE({1,2,3,4},W306,W371,W436,W501),CHOOSE({1,2,3,4},EE209,EE209,EE209,EE209))</f>
        <v>0</v>
      </c>
      <c r="CC241" s="194">
        <f>SUMPRODUCT(CHOOSE({1,2,3,4},X306,X371,X436,X501),CHOOSE({1,2,3,4},EF209,EF209,EF209,EF209))</f>
        <v>0</v>
      </c>
      <c r="CD241" s="194">
        <f>SUMPRODUCT(CHOOSE({1,2,3,4},Y306,Y371,Y436,Y501),CHOOSE({1,2,3,4},EG209,EG209,EG209,EG209))</f>
        <v>0</v>
      </c>
      <c r="CE241" s="194">
        <f>SUMPRODUCT(CHOOSE({1,2,3,4},Z306,Z371,Z436,Z501),CHOOSE({1,2,3,4},EH209,EH209,EH209,EH209))</f>
        <v>0</v>
      </c>
      <c r="CF241" s="194">
        <f>SUMPRODUCT(CHOOSE({1,2,3,4},AA306,AA371,AA436,AA501),CHOOSE({1,2,3,4},EI209,EI209,EI209,EI209))</f>
        <v>0</v>
      </c>
      <c r="CG241" s="194">
        <f>SUMPRODUCT(CHOOSE({1,2,3,4},AB306,AB371,AB436,AB501),CHOOSE({1,2,3,4},EJ209,EJ209,EJ209,EJ209))</f>
        <v>0</v>
      </c>
    </row>
    <row r="242" spans="2:85" x14ac:dyDescent="0.3">
      <c r="B242" s="1">
        <v>6</v>
      </c>
      <c r="C242" s="1"/>
      <c r="D242" s="52"/>
      <c r="E242" s="52"/>
      <c r="F242" s="52"/>
      <c r="G242" s="52"/>
      <c r="H242" s="52"/>
      <c r="I242" s="156">
        <f t="shared" si="28"/>
        <v>0</v>
      </c>
      <c r="J242" s="156">
        <f t="shared" si="28"/>
        <v>0</v>
      </c>
      <c r="K242" s="156">
        <f t="shared" si="28"/>
        <v>0</v>
      </c>
      <c r="L242" s="156">
        <f t="shared" si="28"/>
        <v>0</v>
      </c>
      <c r="M242" s="156">
        <f t="shared" si="28"/>
        <v>0</v>
      </c>
      <c r="N242" s="156">
        <f t="shared" si="28"/>
        <v>0</v>
      </c>
      <c r="O242" s="156">
        <f t="shared" si="28"/>
        <v>0</v>
      </c>
      <c r="P242" s="156">
        <f t="shared" si="28"/>
        <v>0</v>
      </c>
      <c r="Q242" s="156">
        <f t="shared" si="28"/>
        <v>0</v>
      </c>
      <c r="R242" s="156">
        <f t="shared" si="28"/>
        <v>0</v>
      </c>
      <c r="S242" s="156">
        <f t="shared" si="28"/>
        <v>0</v>
      </c>
      <c r="T242" s="156">
        <f t="shared" si="29"/>
        <v>0</v>
      </c>
      <c r="U242" s="156">
        <f t="shared" si="29"/>
        <v>0</v>
      </c>
      <c r="V242" s="156">
        <f t="shared" si="29"/>
        <v>0</v>
      </c>
      <c r="W242" s="156">
        <f t="shared" si="29"/>
        <v>0</v>
      </c>
      <c r="X242" s="156">
        <f t="shared" si="29"/>
        <v>0</v>
      </c>
      <c r="Y242" s="156">
        <f t="shared" si="29"/>
        <v>0</v>
      </c>
      <c r="Z242" s="156">
        <f t="shared" si="29"/>
        <v>0</v>
      </c>
      <c r="AA242" s="156">
        <f t="shared" si="29"/>
        <v>0</v>
      </c>
      <c r="AB242" s="156">
        <f t="shared" si="29"/>
        <v>0</v>
      </c>
      <c r="AC242" s="156"/>
      <c r="AD242" s="156"/>
      <c r="AE242" s="156"/>
      <c r="AF242" s="156"/>
      <c r="AG242" s="180">
        <f t="shared" si="30"/>
        <v>0</v>
      </c>
      <c r="AH242" s="180">
        <f t="shared" si="31"/>
        <v>0</v>
      </c>
      <c r="AI242" s="180">
        <f t="shared" si="32"/>
        <v>0</v>
      </c>
      <c r="AJ242" s="180">
        <f t="shared" si="32"/>
        <v>0</v>
      </c>
      <c r="AK242" s="180">
        <f t="shared" si="32"/>
        <v>0</v>
      </c>
      <c r="AL242" s="180">
        <f t="shared" si="32"/>
        <v>0</v>
      </c>
      <c r="AM242" s="180">
        <f t="shared" si="32"/>
        <v>0</v>
      </c>
      <c r="AN242" s="180">
        <f t="shared" si="32"/>
        <v>0</v>
      </c>
      <c r="AO242" s="180">
        <f t="shared" si="32"/>
        <v>0</v>
      </c>
      <c r="AP242" s="180">
        <f t="shared" si="32"/>
        <v>0</v>
      </c>
      <c r="AQ242" s="180">
        <f t="shared" si="32"/>
        <v>0</v>
      </c>
      <c r="AR242" s="180">
        <f t="shared" si="32"/>
        <v>0</v>
      </c>
      <c r="AS242" s="180">
        <f t="shared" si="32"/>
        <v>0</v>
      </c>
      <c r="AT242" s="180">
        <f t="shared" si="32"/>
        <v>0</v>
      </c>
      <c r="AU242" s="180">
        <f t="shared" si="32"/>
        <v>0</v>
      </c>
      <c r="AV242" s="180">
        <f t="shared" si="32"/>
        <v>0</v>
      </c>
      <c r="AW242" s="180">
        <f t="shared" si="32"/>
        <v>0</v>
      </c>
      <c r="AX242" s="180">
        <f t="shared" si="32"/>
        <v>0</v>
      </c>
      <c r="AY242" s="180">
        <f t="shared" si="33"/>
        <v>0</v>
      </c>
      <c r="AZ242" s="180">
        <f t="shared" si="33"/>
        <v>0</v>
      </c>
      <c r="BA242" s="180">
        <f t="shared" si="33"/>
        <v>0</v>
      </c>
      <c r="BB242" s="180">
        <f t="shared" si="33"/>
        <v>0</v>
      </c>
      <c r="BC242" s="180">
        <f t="shared" si="33"/>
        <v>0</v>
      </c>
      <c r="BD242" s="180">
        <f t="shared" si="33"/>
        <v>0</v>
      </c>
      <c r="BE242" s="180">
        <f t="shared" si="33"/>
        <v>0</v>
      </c>
      <c r="BF242" s="180"/>
      <c r="BG242" s="180"/>
      <c r="BH242" s="180"/>
      <c r="BI242" s="194">
        <f>SUMPRODUCT(CHOOSE({1,2,3,4},D307,D372,D437,D502),CHOOSE({1,2,3,4},DL210,DL210,DL210,DL210))</f>
        <v>0</v>
      </c>
      <c r="BJ242" s="194">
        <f>SUMPRODUCT(CHOOSE({1,2,3,4},E307,E372,E437,E502),CHOOSE({1,2,3,4},DM210,DM210,DM210,DM210))</f>
        <v>0</v>
      </c>
      <c r="BK242" s="194">
        <f>SUMPRODUCT(CHOOSE({1,2,3,4},F307,F372,F437,F502),CHOOSE({1,2,3,4},DN210,DN210,DN210,DN210))</f>
        <v>0</v>
      </c>
      <c r="BL242" s="194">
        <f>SUMPRODUCT(CHOOSE({1,2,3,4},G307,G372,G437,G502),CHOOSE({1,2,3,4},DO210,DO210,DO210,DO210))</f>
        <v>0</v>
      </c>
      <c r="BM242" s="194">
        <f>SUMPRODUCT(CHOOSE({1,2,3,4},H307,H372,H437,H502),CHOOSE({1,2,3,4},DP210,DP210,DP210,DP210))</f>
        <v>0</v>
      </c>
      <c r="BN242" s="194">
        <f>SUMPRODUCT(CHOOSE({1,2,3,4},I307,I372,I437,I502),CHOOSE({1,2,3,4},DQ210,DQ210,DQ210,DQ210))</f>
        <v>0</v>
      </c>
      <c r="BO242" s="194">
        <f>SUMPRODUCT(CHOOSE({1,2,3,4},J307,J372,J437,J502),CHOOSE({1,2,3,4},DR210,DR210,DR210,DR210))</f>
        <v>0</v>
      </c>
      <c r="BP242" s="194">
        <f>SUMPRODUCT(CHOOSE({1,2,3,4},K307,K372,K437,K502),CHOOSE({1,2,3,4},DS210,DS210,DS210,DS210))</f>
        <v>0</v>
      </c>
      <c r="BQ242" s="194">
        <f>SUMPRODUCT(CHOOSE({1,2,3,4},L307,L372,L437,L502),CHOOSE({1,2,3,4},DT210,DT210,DT210,DT210))</f>
        <v>0</v>
      </c>
      <c r="BR242" s="194">
        <f>SUMPRODUCT(CHOOSE({1,2,3,4},M307,M372,M437,M502),CHOOSE({1,2,3,4},DU210,DU210,DU210,DU210))</f>
        <v>0</v>
      </c>
      <c r="BS242" s="194">
        <f>SUMPRODUCT(CHOOSE({1,2,3,4},N307,N372,N437,N502),CHOOSE({1,2,3,4},DV210,DV210,DV210,DV210))</f>
        <v>0</v>
      </c>
      <c r="BT242" s="194">
        <f>SUMPRODUCT(CHOOSE({1,2,3,4},O307,O372,O437,O502),CHOOSE({1,2,3,4},DW210,DW210,DW210,DW210))</f>
        <v>0</v>
      </c>
      <c r="BU242" s="194">
        <f>SUMPRODUCT(CHOOSE({1,2,3,4},P307,P372,P437,P502),CHOOSE({1,2,3,4},DX210,DX210,DX210,DX210))</f>
        <v>0</v>
      </c>
      <c r="BV242" s="194">
        <f>SUMPRODUCT(CHOOSE({1,2,3,4},Q307,Q372,Q437,Q502),CHOOSE({1,2,3,4},DY210,DY210,DY210,DY210))</f>
        <v>0</v>
      </c>
      <c r="BW242" s="194">
        <f>SUMPRODUCT(CHOOSE({1,2,3,4},R307,R372,R437,R502),CHOOSE({1,2,3,4},DZ210,DZ210,DZ210,DZ210))</f>
        <v>0</v>
      </c>
      <c r="BX242" s="194">
        <f>SUMPRODUCT(CHOOSE({1,2,3,4},S307,S372,S437,S502),CHOOSE({1,2,3,4},EA210,EA210,EA210,EA210))</f>
        <v>0</v>
      </c>
      <c r="BY242" s="194">
        <f>SUMPRODUCT(CHOOSE({1,2,3,4},T307,T372,T437,T502),CHOOSE({1,2,3,4},EB210,EB210,EB210,EB210))</f>
        <v>0</v>
      </c>
      <c r="BZ242" s="194">
        <f>SUMPRODUCT(CHOOSE({1,2,3,4},U307,U372,U437,U502),CHOOSE({1,2,3,4},EC210,EC210,EC210,EC210))</f>
        <v>0</v>
      </c>
      <c r="CA242" s="194">
        <f>SUMPRODUCT(CHOOSE({1,2,3,4},V307,V372,V437,V502),CHOOSE({1,2,3,4},ED210,ED210,ED210,ED210))</f>
        <v>0</v>
      </c>
      <c r="CB242" s="194">
        <f>SUMPRODUCT(CHOOSE({1,2,3,4},W307,W372,W437,W502),CHOOSE({1,2,3,4},EE210,EE210,EE210,EE210))</f>
        <v>0</v>
      </c>
      <c r="CC242" s="194">
        <f>SUMPRODUCT(CHOOSE({1,2,3,4},X307,X372,X437,X502),CHOOSE({1,2,3,4},EF210,EF210,EF210,EF210))</f>
        <v>0</v>
      </c>
      <c r="CD242" s="194">
        <f>SUMPRODUCT(CHOOSE({1,2,3,4},Y307,Y372,Y437,Y502),CHOOSE({1,2,3,4},EG210,EG210,EG210,EG210))</f>
        <v>0</v>
      </c>
      <c r="CE242" s="194">
        <f>SUMPRODUCT(CHOOSE({1,2,3,4},Z307,Z372,Z437,Z502),CHOOSE({1,2,3,4},EH210,EH210,EH210,EH210))</f>
        <v>0</v>
      </c>
      <c r="CF242" s="194">
        <f>SUMPRODUCT(CHOOSE({1,2,3,4},AA307,AA372,AA437,AA502),CHOOSE({1,2,3,4},EI210,EI210,EI210,EI210))</f>
        <v>0</v>
      </c>
      <c r="CG242" s="194">
        <f>SUMPRODUCT(CHOOSE({1,2,3,4},AB307,AB372,AB437,AB502),CHOOSE({1,2,3,4},EJ210,EJ210,EJ210,EJ210))</f>
        <v>0</v>
      </c>
    </row>
    <row r="243" spans="2:85" x14ac:dyDescent="0.3">
      <c r="B243" s="1">
        <v>7</v>
      </c>
      <c r="C243" s="1"/>
      <c r="D243" s="52"/>
      <c r="E243" s="52"/>
      <c r="F243" s="52"/>
      <c r="G243" s="52"/>
      <c r="H243" s="52"/>
      <c r="I243" s="52"/>
      <c r="J243" s="156">
        <f t="shared" si="28"/>
        <v>0</v>
      </c>
      <c r="K243" s="156">
        <f t="shared" si="28"/>
        <v>0</v>
      </c>
      <c r="L243" s="156">
        <f t="shared" si="28"/>
        <v>0</v>
      </c>
      <c r="M243" s="156">
        <f t="shared" si="28"/>
        <v>0</v>
      </c>
      <c r="N243" s="156">
        <f t="shared" si="28"/>
        <v>0</v>
      </c>
      <c r="O243" s="156">
        <f t="shared" si="28"/>
        <v>0</v>
      </c>
      <c r="P243" s="156">
        <f t="shared" si="28"/>
        <v>0</v>
      </c>
      <c r="Q243" s="156">
        <f t="shared" si="28"/>
        <v>0</v>
      </c>
      <c r="R243" s="156">
        <f t="shared" si="28"/>
        <v>0</v>
      </c>
      <c r="S243" s="156">
        <f t="shared" si="28"/>
        <v>0</v>
      </c>
      <c r="T243" s="156">
        <f t="shared" si="29"/>
        <v>0</v>
      </c>
      <c r="U243" s="156">
        <f t="shared" si="29"/>
        <v>0</v>
      </c>
      <c r="V243" s="156">
        <f t="shared" si="29"/>
        <v>0</v>
      </c>
      <c r="W243" s="156">
        <f t="shared" si="29"/>
        <v>0</v>
      </c>
      <c r="X243" s="156">
        <f t="shared" si="29"/>
        <v>0</v>
      </c>
      <c r="Y243" s="156">
        <f t="shared" si="29"/>
        <v>0</v>
      </c>
      <c r="Z243" s="156">
        <f t="shared" si="29"/>
        <v>0</v>
      </c>
      <c r="AA243" s="156">
        <f t="shared" si="29"/>
        <v>0</v>
      </c>
      <c r="AB243" s="156">
        <f t="shared" si="29"/>
        <v>0</v>
      </c>
      <c r="AC243" s="156"/>
      <c r="AD243" s="156"/>
      <c r="AE243" s="156"/>
      <c r="AF243" s="156"/>
      <c r="AG243" s="180">
        <f t="shared" si="30"/>
        <v>0</v>
      </c>
      <c r="AH243" s="180">
        <f t="shared" si="31"/>
        <v>0</v>
      </c>
      <c r="AI243" s="180">
        <f t="shared" si="32"/>
        <v>0</v>
      </c>
      <c r="AJ243" s="180">
        <f t="shared" si="32"/>
        <v>0</v>
      </c>
      <c r="AK243" s="180">
        <f t="shared" si="32"/>
        <v>0</v>
      </c>
      <c r="AL243" s="180">
        <f t="shared" si="32"/>
        <v>0</v>
      </c>
      <c r="AM243" s="180">
        <f t="shared" si="32"/>
        <v>0</v>
      </c>
      <c r="AN243" s="180">
        <f t="shared" si="32"/>
        <v>0</v>
      </c>
      <c r="AO243" s="180">
        <f t="shared" si="32"/>
        <v>0</v>
      </c>
      <c r="AP243" s="180">
        <f t="shared" si="32"/>
        <v>0</v>
      </c>
      <c r="AQ243" s="180">
        <f t="shared" si="32"/>
        <v>0</v>
      </c>
      <c r="AR243" s="180">
        <f t="shared" si="32"/>
        <v>0</v>
      </c>
      <c r="AS243" s="180">
        <f t="shared" si="32"/>
        <v>0</v>
      </c>
      <c r="AT243" s="180">
        <f t="shared" si="32"/>
        <v>0</v>
      </c>
      <c r="AU243" s="180">
        <f t="shared" si="32"/>
        <v>0</v>
      </c>
      <c r="AV243" s="180">
        <f t="shared" si="32"/>
        <v>0</v>
      </c>
      <c r="AW243" s="180">
        <f t="shared" si="32"/>
        <v>0</v>
      </c>
      <c r="AX243" s="180">
        <f t="shared" si="32"/>
        <v>0</v>
      </c>
      <c r="AY243" s="180">
        <f t="shared" si="33"/>
        <v>0</v>
      </c>
      <c r="AZ243" s="180">
        <f t="shared" si="33"/>
        <v>0</v>
      </c>
      <c r="BA243" s="180">
        <f t="shared" si="33"/>
        <v>0</v>
      </c>
      <c r="BB243" s="180">
        <f t="shared" si="33"/>
        <v>0</v>
      </c>
      <c r="BC243" s="180">
        <f t="shared" si="33"/>
        <v>0</v>
      </c>
      <c r="BD243" s="180">
        <f t="shared" si="33"/>
        <v>0</v>
      </c>
      <c r="BE243" s="180">
        <f t="shared" si="33"/>
        <v>0</v>
      </c>
      <c r="BF243" s="180"/>
      <c r="BG243" s="180"/>
      <c r="BH243" s="180"/>
      <c r="BI243" s="194">
        <f>SUMPRODUCT(CHOOSE({1,2,3,4},D308,D373,D438,D503),CHOOSE({1,2,3,4},DL211,DL211,DL211,DL211))</f>
        <v>0</v>
      </c>
      <c r="BJ243" s="194">
        <f>SUMPRODUCT(CHOOSE({1,2,3,4},E308,E373,E438,E503),CHOOSE({1,2,3,4},DM211,DM211,DM211,DM211))</f>
        <v>0</v>
      </c>
      <c r="BK243" s="194">
        <f>SUMPRODUCT(CHOOSE({1,2,3,4},F308,F373,F438,F503),CHOOSE({1,2,3,4},DN211,DN211,DN211,DN211))</f>
        <v>0</v>
      </c>
      <c r="BL243" s="194">
        <f>SUMPRODUCT(CHOOSE({1,2,3,4},G308,G373,G438,G503),CHOOSE({1,2,3,4},DO211,DO211,DO211,DO211))</f>
        <v>0</v>
      </c>
      <c r="BM243" s="194">
        <f>SUMPRODUCT(CHOOSE({1,2,3,4},H308,H373,H438,H503),CHOOSE({1,2,3,4},DP211,DP211,DP211,DP211))</f>
        <v>0</v>
      </c>
      <c r="BN243" s="194">
        <f>SUMPRODUCT(CHOOSE({1,2,3,4},I308,I373,I438,I503),CHOOSE({1,2,3,4},DQ211,DQ211,DQ211,DQ211))</f>
        <v>0</v>
      </c>
      <c r="BO243" s="194">
        <f>SUMPRODUCT(CHOOSE({1,2,3,4},J308,J373,J438,J503),CHOOSE({1,2,3,4},DR211,DR211,DR211,DR211))</f>
        <v>0</v>
      </c>
      <c r="BP243" s="194">
        <f>SUMPRODUCT(CHOOSE({1,2,3,4},K308,K373,K438,K503),CHOOSE({1,2,3,4},DS211,DS211,DS211,DS211))</f>
        <v>0</v>
      </c>
      <c r="BQ243" s="194">
        <f>SUMPRODUCT(CHOOSE({1,2,3,4},L308,L373,L438,L503),CHOOSE({1,2,3,4},DT211,DT211,DT211,DT211))</f>
        <v>0</v>
      </c>
      <c r="BR243" s="194">
        <f>SUMPRODUCT(CHOOSE({1,2,3,4},M308,M373,M438,M503),CHOOSE({1,2,3,4},DU211,DU211,DU211,DU211))</f>
        <v>0</v>
      </c>
      <c r="BS243" s="194">
        <f>SUMPRODUCT(CHOOSE({1,2,3,4},N308,N373,N438,N503),CHOOSE({1,2,3,4},DV211,DV211,DV211,DV211))</f>
        <v>0</v>
      </c>
      <c r="BT243" s="194">
        <f>SUMPRODUCT(CHOOSE({1,2,3,4},O308,O373,O438,O503),CHOOSE({1,2,3,4},DW211,DW211,DW211,DW211))</f>
        <v>0</v>
      </c>
      <c r="BU243" s="194">
        <f>SUMPRODUCT(CHOOSE({1,2,3,4},P308,P373,P438,P503),CHOOSE({1,2,3,4},DX211,DX211,DX211,DX211))</f>
        <v>0</v>
      </c>
      <c r="BV243" s="194">
        <f>SUMPRODUCT(CHOOSE({1,2,3,4},Q308,Q373,Q438,Q503),CHOOSE({1,2,3,4},DY211,DY211,DY211,DY211))</f>
        <v>0</v>
      </c>
      <c r="BW243" s="194">
        <f>SUMPRODUCT(CHOOSE({1,2,3,4},R308,R373,R438,R503),CHOOSE({1,2,3,4},DZ211,DZ211,DZ211,DZ211))</f>
        <v>0</v>
      </c>
      <c r="BX243" s="194">
        <f>SUMPRODUCT(CHOOSE({1,2,3,4},S308,S373,S438,S503),CHOOSE({1,2,3,4},EA211,EA211,EA211,EA211))</f>
        <v>0</v>
      </c>
      <c r="BY243" s="194">
        <f>SUMPRODUCT(CHOOSE({1,2,3,4},T308,T373,T438,T503),CHOOSE({1,2,3,4},EB211,EB211,EB211,EB211))</f>
        <v>0</v>
      </c>
      <c r="BZ243" s="194">
        <f>SUMPRODUCT(CHOOSE({1,2,3,4},U308,U373,U438,U503),CHOOSE({1,2,3,4},EC211,EC211,EC211,EC211))</f>
        <v>0</v>
      </c>
      <c r="CA243" s="194">
        <f>SUMPRODUCT(CHOOSE({1,2,3,4},V308,V373,V438,V503),CHOOSE({1,2,3,4},ED211,ED211,ED211,ED211))</f>
        <v>0</v>
      </c>
      <c r="CB243" s="194">
        <f>SUMPRODUCT(CHOOSE({1,2,3,4},W308,W373,W438,W503),CHOOSE({1,2,3,4},EE211,EE211,EE211,EE211))</f>
        <v>0</v>
      </c>
      <c r="CC243" s="194">
        <f>SUMPRODUCT(CHOOSE({1,2,3,4},X308,X373,X438,X503),CHOOSE({1,2,3,4},EF211,EF211,EF211,EF211))</f>
        <v>0</v>
      </c>
      <c r="CD243" s="194">
        <f>SUMPRODUCT(CHOOSE({1,2,3,4},Y308,Y373,Y438,Y503),CHOOSE({1,2,3,4},EG211,EG211,EG211,EG211))</f>
        <v>0</v>
      </c>
      <c r="CE243" s="194">
        <f>SUMPRODUCT(CHOOSE({1,2,3,4},Z308,Z373,Z438,Z503),CHOOSE({1,2,3,4},EH211,EH211,EH211,EH211))</f>
        <v>0</v>
      </c>
      <c r="CF243" s="194">
        <f>SUMPRODUCT(CHOOSE({1,2,3,4},AA308,AA373,AA438,AA503),CHOOSE({1,2,3,4},EI211,EI211,EI211,EI211))</f>
        <v>0</v>
      </c>
      <c r="CG243" s="194">
        <f>SUMPRODUCT(CHOOSE({1,2,3,4},AB308,AB373,AB438,AB503),CHOOSE({1,2,3,4},EJ211,EJ211,EJ211,EJ211))</f>
        <v>0</v>
      </c>
    </row>
    <row r="244" spans="2:85" x14ac:dyDescent="0.3">
      <c r="B244" s="1">
        <v>8</v>
      </c>
      <c r="C244" s="1"/>
      <c r="D244" s="52"/>
      <c r="E244" s="52"/>
      <c r="F244" s="52"/>
      <c r="G244" s="52"/>
      <c r="H244" s="52"/>
      <c r="I244" s="52"/>
      <c r="J244" s="52"/>
      <c r="K244" s="156">
        <f t="shared" si="28"/>
        <v>0</v>
      </c>
      <c r="L244" s="156">
        <f t="shared" si="28"/>
        <v>0</v>
      </c>
      <c r="M244" s="156">
        <f t="shared" si="28"/>
        <v>0</v>
      </c>
      <c r="N244" s="156">
        <f t="shared" si="28"/>
        <v>0</v>
      </c>
      <c r="O244" s="156">
        <f t="shared" si="28"/>
        <v>0</v>
      </c>
      <c r="P244" s="156">
        <f t="shared" si="28"/>
        <v>0</v>
      </c>
      <c r="Q244" s="156">
        <f t="shared" si="28"/>
        <v>0</v>
      </c>
      <c r="R244" s="156">
        <f t="shared" si="28"/>
        <v>0</v>
      </c>
      <c r="S244" s="156">
        <f t="shared" si="28"/>
        <v>0</v>
      </c>
      <c r="T244" s="156">
        <f t="shared" si="29"/>
        <v>0</v>
      </c>
      <c r="U244" s="156">
        <f t="shared" si="29"/>
        <v>0</v>
      </c>
      <c r="V244" s="156">
        <f t="shared" si="29"/>
        <v>0</v>
      </c>
      <c r="W244" s="156">
        <f t="shared" si="29"/>
        <v>0</v>
      </c>
      <c r="X244" s="156">
        <f t="shared" si="29"/>
        <v>0</v>
      </c>
      <c r="Y244" s="156">
        <f t="shared" si="29"/>
        <v>0</v>
      </c>
      <c r="Z244" s="156">
        <f t="shared" si="29"/>
        <v>0</v>
      </c>
      <c r="AA244" s="156">
        <f t="shared" si="29"/>
        <v>0</v>
      </c>
      <c r="AB244" s="156">
        <f t="shared" si="29"/>
        <v>0</v>
      </c>
      <c r="AC244" s="156"/>
      <c r="AD244" s="156"/>
      <c r="AE244" s="156"/>
      <c r="AF244" s="156"/>
      <c r="AG244" s="180">
        <f t="shared" si="30"/>
        <v>0</v>
      </c>
      <c r="AH244" s="180">
        <f t="shared" si="31"/>
        <v>0</v>
      </c>
      <c r="AI244" s="180">
        <f t="shared" si="32"/>
        <v>0</v>
      </c>
      <c r="AJ244" s="180">
        <f t="shared" si="32"/>
        <v>0</v>
      </c>
      <c r="AK244" s="180">
        <f t="shared" si="32"/>
        <v>0</v>
      </c>
      <c r="AL244" s="180">
        <f t="shared" si="32"/>
        <v>0</v>
      </c>
      <c r="AM244" s="180">
        <f t="shared" si="32"/>
        <v>0</v>
      </c>
      <c r="AN244" s="180">
        <f t="shared" si="32"/>
        <v>0</v>
      </c>
      <c r="AO244" s="180">
        <f t="shared" si="32"/>
        <v>0</v>
      </c>
      <c r="AP244" s="180">
        <f t="shared" si="32"/>
        <v>0</v>
      </c>
      <c r="AQ244" s="180">
        <f t="shared" si="32"/>
        <v>0</v>
      </c>
      <c r="AR244" s="180">
        <f t="shared" si="32"/>
        <v>0</v>
      </c>
      <c r="AS244" s="180">
        <f t="shared" si="32"/>
        <v>0</v>
      </c>
      <c r="AT244" s="180">
        <f t="shared" si="32"/>
        <v>0</v>
      </c>
      <c r="AU244" s="180">
        <f t="shared" si="32"/>
        <v>0</v>
      </c>
      <c r="AV244" s="180">
        <f t="shared" si="32"/>
        <v>0</v>
      </c>
      <c r="AW244" s="180">
        <f t="shared" si="32"/>
        <v>0</v>
      </c>
      <c r="AX244" s="180">
        <f t="shared" si="32"/>
        <v>0</v>
      </c>
      <c r="AY244" s="180">
        <f t="shared" si="33"/>
        <v>0</v>
      </c>
      <c r="AZ244" s="180">
        <f t="shared" si="33"/>
        <v>0</v>
      </c>
      <c r="BA244" s="180">
        <f t="shared" si="33"/>
        <v>0</v>
      </c>
      <c r="BB244" s="180">
        <f t="shared" si="33"/>
        <v>0</v>
      </c>
      <c r="BC244" s="180">
        <f t="shared" si="33"/>
        <v>0</v>
      </c>
      <c r="BD244" s="180">
        <f t="shared" si="33"/>
        <v>0</v>
      </c>
      <c r="BE244" s="180">
        <f t="shared" si="33"/>
        <v>0</v>
      </c>
      <c r="BF244" s="180"/>
      <c r="BG244" s="180"/>
      <c r="BH244" s="180"/>
      <c r="BI244" s="194">
        <f>SUMPRODUCT(CHOOSE({1,2,3,4},D309,D374,D439,D504),CHOOSE({1,2,3,4},DL212,DL212,DL212,DL212))</f>
        <v>0</v>
      </c>
      <c r="BJ244" s="194">
        <f>SUMPRODUCT(CHOOSE({1,2,3,4},E309,E374,E439,E504),CHOOSE({1,2,3,4},DM212,DM212,DM212,DM212))</f>
        <v>0</v>
      </c>
      <c r="BK244" s="194">
        <f>SUMPRODUCT(CHOOSE({1,2,3,4},F309,F374,F439,F504),CHOOSE({1,2,3,4},DN212,DN212,DN212,DN212))</f>
        <v>0</v>
      </c>
      <c r="BL244" s="194">
        <f>SUMPRODUCT(CHOOSE({1,2,3,4},G309,G374,G439,G504),CHOOSE({1,2,3,4},DO212,DO212,DO212,DO212))</f>
        <v>0</v>
      </c>
      <c r="BM244" s="194">
        <f>SUMPRODUCT(CHOOSE({1,2,3,4},H309,H374,H439,H504),CHOOSE({1,2,3,4},DP212,DP212,DP212,DP212))</f>
        <v>0</v>
      </c>
      <c r="BN244" s="194">
        <f>SUMPRODUCT(CHOOSE({1,2,3,4},I309,I374,I439,I504),CHOOSE({1,2,3,4},DQ212,DQ212,DQ212,DQ212))</f>
        <v>0</v>
      </c>
      <c r="BO244" s="194">
        <f>SUMPRODUCT(CHOOSE({1,2,3,4},J309,J374,J439,J504),CHOOSE({1,2,3,4},DR212,DR212,DR212,DR212))</f>
        <v>0</v>
      </c>
      <c r="BP244" s="194">
        <f>SUMPRODUCT(CHOOSE({1,2,3,4},K309,K374,K439,K504),CHOOSE({1,2,3,4},DS212,DS212,DS212,DS212))</f>
        <v>0</v>
      </c>
      <c r="BQ244" s="194">
        <f>SUMPRODUCT(CHOOSE({1,2,3,4},L309,L374,L439,L504),CHOOSE({1,2,3,4},DT212,DT212,DT212,DT212))</f>
        <v>0</v>
      </c>
      <c r="BR244" s="194">
        <f>SUMPRODUCT(CHOOSE({1,2,3,4},M309,M374,M439,M504),CHOOSE({1,2,3,4},DU212,DU212,DU212,DU212))</f>
        <v>0</v>
      </c>
      <c r="BS244" s="194">
        <f>SUMPRODUCT(CHOOSE({1,2,3,4},N309,N374,N439,N504),CHOOSE({1,2,3,4},DV212,DV212,DV212,DV212))</f>
        <v>0</v>
      </c>
      <c r="BT244" s="194">
        <f>SUMPRODUCT(CHOOSE({1,2,3,4},O309,O374,O439,O504),CHOOSE({1,2,3,4},DW212,DW212,DW212,DW212))</f>
        <v>0</v>
      </c>
      <c r="BU244" s="194">
        <f>SUMPRODUCT(CHOOSE({1,2,3,4},P309,P374,P439,P504),CHOOSE({1,2,3,4},DX212,DX212,DX212,DX212))</f>
        <v>0</v>
      </c>
      <c r="BV244" s="194">
        <f>SUMPRODUCT(CHOOSE({1,2,3,4},Q309,Q374,Q439,Q504),CHOOSE({1,2,3,4},DY212,DY212,DY212,DY212))</f>
        <v>0</v>
      </c>
      <c r="BW244" s="194">
        <f>SUMPRODUCT(CHOOSE({1,2,3,4},R309,R374,R439,R504),CHOOSE({1,2,3,4},DZ212,DZ212,DZ212,DZ212))</f>
        <v>0</v>
      </c>
      <c r="BX244" s="194">
        <f>SUMPRODUCT(CHOOSE({1,2,3,4},S309,S374,S439,S504),CHOOSE({1,2,3,4},EA212,EA212,EA212,EA212))</f>
        <v>0</v>
      </c>
      <c r="BY244" s="194">
        <f>SUMPRODUCT(CHOOSE({1,2,3,4},T309,T374,T439,T504),CHOOSE({1,2,3,4},EB212,EB212,EB212,EB212))</f>
        <v>0</v>
      </c>
      <c r="BZ244" s="194">
        <f>SUMPRODUCT(CHOOSE({1,2,3,4},U309,U374,U439,U504),CHOOSE({1,2,3,4},EC212,EC212,EC212,EC212))</f>
        <v>0</v>
      </c>
      <c r="CA244" s="194">
        <f>SUMPRODUCT(CHOOSE({1,2,3,4},V309,V374,V439,V504),CHOOSE({1,2,3,4},ED212,ED212,ED212,ED212))</f>
        <v>0</v>
      </c>
      <c r="CB244" s="194">
        <f>SUMPRODUCT(CHOOSE({1,2,3,4},W309,W374,W439,W504),CHOOSE({1,2,3,4},EE212,EE212,EE212,EE212))</f>
        <v>0</v>
      </c>
      <c r="CC244" s="194">
        <f>SUMPRODUCT(CHOOSE({1,2,3,4},X309,X374,X439,X504),CHOOSE({1,2,3,4},EF212,EF212,EF212,EF212))</f>
        <v>0</v>
      </c>
      <c r="CD244" s="194">
        <f>SUMPRODUCT(CHOOSE({1,2,3,4},Y309,Y374,Y439,Y504),CHOOSE({1,2,3,4},EG212,EG212,EG212,EG212))</f>
        <v>0</v>
      </c>
      <c r="CE244" s="194">
        <f>SUMPRODUCT(CHOOSE({1,2,3,4},Z309,Z374,Z439,Z504),CHOOSE({1,2,3,4},EH212,EH212,EH212,EH212))</f>
        <v>0</v>
      </c>
      <c r="CF244" s="194">
        <f>SUMPRODUCT(CHOOSE({1,2,3,4},AA309,AA374,AA439,AA504),CHOOSE({1,2,3,4},EI212,EI212,EI212,EI212))</f>
        <v>0</v>
      </c>
      <c r="CG244" s="194">
        <f>SUMPRODUCT(CHOOSE({1,2,3,4},AB309,AB374,AB439,AB504),CHOOSE({1,2,3,4},EJ212,EJ212,EJ212,EJ212))</f>
        <v>0</v>
      </c>
    </row>
    <row r="245" spans="2:85" x14ac:dyDescent="0.3">
      <c r="B245" s="1">
        <v>9</v>
      </c>
      <c r="C245" s="1"/>
      <c r="D245" s="52"/>
      <c r="E245" s="52"/>
      <c r="F245" s="52"/>
      <c r="G245" s="52"/>
      <c r="H245" s="52"/>
      <c r="I245" s="52"/>
      <c r="J245" s="52"/>
      <c r="K245" s="52"/>
      <c r="L245" s="156">
        <f t="shared" si="28"/>
        <v>0</v>
      </c>
      <c r="M245" s="156">
        <f t="shared" si="28"/>
        <v>0</v>
      </c>
      <c r="N245" s="156">
        <f t="shared" si="28"/>
        <v>0</v>
      </c>
      <c r="O245" s="156">
        <f t="shared" si="28"/>
        <v>0</v>
      </c>
      <c r="P245" s="156">
        <f t="shared" si="28"/>
        <v>0</v>
      </c>
      <c r="Q245" s="156">
        <f t="shared" si="28"/>
        <v>0</v>
      </c>
      <c r="R245" s="156">
        <f t="shared" si="28"/>
        <v>0</v>
      </c>
      <c r="S245" s="156">
        <f t="shared" si="28"/>
        <v>0</v>
      </c>
      <c r="T245" s="156">
        <f t="shared" si="29"/>
        <v>0</v>
      </c>
      <c r="U245" s="156">
        <f t="shared" si="29"/>
        <v>0</v>
      </c>
      <c r="V245" s="156">
        <f t="shared" si="29"/>
        <v>0</v>
      </c>
      <c r="W245" s="156">
        <f t="shared" si="29"/>
        <v>0</v>
      </c>
      <c r="X245" s="156">
        <f t="shared" si="29"/>
        <v>0</v>
      </c>
      <c r="Y245" s="156">
        <f t="shared" si="29"/>
        <v>0</v>
      </c>
      <c r="Z245" s="156">
        <f t="shared" si="29"/>
        <v>0</v>
      </c>
      <c r="AA245" s="156">
        <f t="shared" si="29"/>
        <v>0</v>
      </c>
      <c r="AB245" s="156">
        <f t="shared" si="29"/>
        <v>0</v>
      </c>
      <c r="AC245" s="156"/>
      <c r="AD245" s="156"/>
      <c r="AE245" s="156"/>
      <c r="AF245" s="156"/>
      <c r="AG245" s="180">
        <f t="shared" si="30"/>
        <v>0</v>
      </c>
      <c r="AH245" s="180">
        <f t="shared" si="31"/>
        <v>0</v>
      </c>
      <c r="AI245" s="180">
        <f t="shared" si="32"/>
        <v>0</v>
      </c>
      <c r="AJ245" s="180">
        <f t="shared" si="32"/>
        <v>0</v>
      </c>
      <c r="AK245" s="180">
        <f t="shared" si="32"/>
        <v>0</v>
      </c>
      <c r="AL245" s="180">
        <f t="shared" si="32"/>
        <v>0</v>
      </c>
      <c r="AM245" s="180">
        <f t="shared" si="32"/>
        <v>0</v>
      </c>
      <c r="AN245" s="180">
        <f t="shared" si="32"/>
        <v>0</v>
      </c>
      <c r="AO245" s="180">
        <f t="shared" si="32"/>
        <v>0</v>
      </c>
      <c r="AP245" s="180">
        <f t="shared" si="32"/>
        <v>0</v>
      </c>
      <c r="AQ245" s="180">
        <f t="shared" si="32"/>
        <v>0</v>
      </c>
      <c r="AR245" s="180">
        <f t="shared" si="32"/>
        <v>0</v>
      </c>
      <c r="AS245" s="180">
        <f t="shared" si="32"/>
        <v>0</v>
      </c>
      <c r="AT245" s="180">
        <f t="shared" si="32"/>
        <v>0</v>
      </c>
      <c r="AU245" s="180">
        <f t="shared" si="32"/>
        <v>0</v>
      </c>
      <c r="AV245" s="180">
        <f t="shared" si="32"/>
        <v>0</v>
      </c>
      <c r="AW245" s="180">
        <f t="shared" si="32"/>
        <v>0</v>
      </c>
      <c r="AX245" s="180">
        <f t="shared" si="32"/>
        <v>0</v>
      </c>
      <c r="AY245" s="180">
        <f t="shared" si="33"/>
        <v>0</v>
      </c>
      <c r="AZ245" s="180">
        <f t="shared" si="33"/>
        <v>0</v>
      </c>
      <c r="BA245" s="180">
        <f t="shared" si="33"/>
        <v>0</v>
      </c>
      <c r="BB245" s="180">
        <f t="shared" si="33"/>
        <v>0</v>
      </c>
      <c r="BC245" s="180">
        <f t="shared" si="33"/>
        <v>0</v>
      </c>
      <c r="BD245" s="180">
        <f t="shared" si="33"/>
        <v>0</v>
      </c>
      <c r="BE245" s="180">
        <f t="shared" si="33"/>
        <v>0</v>
      </c>
      <c r="BF245" s="180"/>
      <c r="BG245" s="180"/>
      <c r="BH245" s="180"/>
      <c r="BI245" s="194">
        <f>SUMPRODUCT(CHOOSE({1,2,3,4},D310,D375,D440,D505),CHOOSE({1,2,3,4},DL213,DL213,DL213,DL213))</f>
        <v>0</v>
      </c>
      <c r="BJ245" s="194">
        <f>SUMPRODUCT(CHOOSE({1,2,3,4},E310,E375,E440,E505),CHOOSE({1,2,3,4},DM213,DM213,DM213,DM213))</f>
        <v>0</v>
      </c>
      <c r="BK245" s="194">
        <f>SUMPRODUCT(CHOOSE({1,2,3,4},F310,F375,F440,F505),CHOOSE({1,2,3,4},DN213,DN213,DN213,DN213))</f>
        <v>0</v>
      </c>
      <c r="BL245" s="194">
        <f>SUMPRODUCT(CHOOSE({1,2,3,4},G310,G375,G440,G505),CHOOSE({1,2,3,4},DO213,DO213,DO213,DO213))</f>
        <v>0</v>
      </c>
      <c r="BM245" s="194">
        <f>SUMPRODUCT(CHOOSE({1,2,3,4},H310,H375,H440,H505),CHOOSE({1,2,3,4},DP213,DP213,DP213,DP213))</f>
        <v>0</v>
      </c>
      <c r="BN245" s="194">
        <f>SUMPRODUCT(CHOOSE({1,2,3,4},I310,I375,I440,I505),CHOOSE({1,2,3,4},DQ213,DQ213,DQ213,DQ213))</f>
        <v>0</v>
      </c>
      <c r="BO245" s="194">
        <f>SUMPRODUCT(CHOOSE({1,2,3,4},J310,J375,J440,J505),CHOOSE({1,2,3,4},DR213,DR213,DR213,DR213))</f>
        <v>0</v>
      </c>
      <c r="BP245" s="194">
        <f>SUMPRODUCT(CHOOSE({1,2,3,4},K310,K375,K440,K505),CHOOSE({1,2,3,4},DS213,DS213,DS213,DS213))</f>
        <v>0</v>
      </c>
      <c r="BQ245" s="194">
        <f>SUMPRODUCT(CHOOSE({1,2,3,4},L310,L375,L440,L505),CHOOSE({1,2,3,4},DT213,DT213,DT213,DT213))</f>
        <v>0</v>
      </c>
      <c r="BR245" s="194">
        <f>SUMPRODUCT(CHOOSE({1,2,3,4},M310,M375,M440,M505),CHOOSE({1,2,3,4},DU213,DU213,DU213,DU213))</f>
        <v>0</v>
      </c>
      <c r="BS245" s="194">
        <f>SUMPRODUCT(CHOOSE({1,2,3,4},N310,N375,N440,N505),CHOOSE({1,2,3,4},DV213,DV213,DV213,DV213))</f>
        <v>0</v>
      </c>
      <c r="BT245" s="194">
        <f>SUMPRODUCT(CHOOSE({1,2,3,4},O310,O375,O440,O505),CHOOSE({1,2,3,4},DW213,DW213,DW213,DW213))</f>
        <v>0</v>
      </c>
      <c r="BU245" s="194">
        <f>SUMPRODUCT(CHOOSE({1,2,3,4},P310,P375,P440,P505),CHOOSE({1,2,3,4},DX213,DX213,DX213,DX213))</f>
        <v>0</v>
      </c>
      <c r="BV245" s="194">
        <f>SUMPRODUCT(CHOOSE({1,2,3,4},Q310,Q375,Q440,Q505),CHOOSE({1,2,3,4},DY213,DY213,DY213,DY213))</f>
        <v>0</v>
      </c>
      <c r="BW245" s="194">
        <f>SUMPRODUCT(CHOOSE({1,2,3,4},R310,R375,R440,R505),CHOOSE({1,2,3,4},DZ213,DZ213,DZ213,DZ213))</f>
        <v>0</v>
      </c>
      <c r="BX245" s="194">
        <f>SUMPRODUCT(CHOOSE({1,2,3,4},S310,S375,S440,S505),CHOOSE({1,2,3,4},EA213,EA213,EA213,EA213))</f>
        <v>0</v>
      </c>
      <c r="BY245" s="194">
        <f>SUMPRODUCT(CHOOSE({1,2,3,4},T310,T375,T440,T505),CHOOSE({1,2,3,4},EB213,EB213,EB213,EB213))</f>
        <v>0</v>
      </c>
      <c r="BZ245" s="194">
        <f>SUMPRODUCT(CHOOSE({1,2,3,4},U310,U375,U440,U505),CHOOSE({1,2,3,4},EC213,EC213,EC213,EC213))</f>
        <v>0</v>
      </c>
      <c r="CA245" s="194">
        <f>SUMPRODUCT(CHOOSE({1,2,3,4},V310,V375,V440,V505),CHOOSE({1,2,3,4},ED213,ED213,ED213,ED213))</f>
        <v>0</v>
      </c>
      <c r="CB245" s="194">
        <f>SUMPRODUCT(CHOOSE({1,2,3,4},W310,W375,W440,W505),CHOOSE({1,2,3,4},EE213,EE213,EE213,EE213))</f>
        <v>0</v>
      </c>
      <c r="CC245" s="194">
        <f>SUMPRODUCT(CHOOSE({1,2,3,4},X310,X375,X440,X505),CHOOSE({1,2,3,4},EF213,EF213,EF213,EF213))</f>
        <v>0</v>
      </c>
      <c r="CD245" s="194">
        <f>SUMPRODUCT(CHOOSE({1,2,3,4},Y310,Y375,Y440,Y505),CHOOSE({1,2,3,4},EG213,EG213,EG213,EG213))</f>
        <v>0</v>
      </c>
      <c r="CE245" s="194">
        <f>SUMPRODUCT(CHOOSE({1,2,3,4},Z310,Z375,Z440,Z505),CHOOSE({1,2,3,4},EH213,EH213,EH213,EH213))</f>
        <v>0</v>
      </c>
      <c r="CF245" s="194">
        <f>SUMPRODUCT(CHOOSE({1,2,3,4},AA310,AA375,AA440,AA505),CHOOSE({1,2,3,4},EI213,EI213,EI213,EI213))</f>
        <v>0</v>
      </c>
      <c r="CG245" s="194">
        <f>SUMPRODUCT(CHOOSE({1,2,3,4},AB310,AB375,AB440,AB505),CHOOSE({1,2,3,4},EJ213,EJ213,EJ213,EJ213))</f>
        <v>0</v>
      </c>
    </row>
    <row r="246" spans="2:85" x14ac:dyDescent="0.3">
      <c r="B246" s="1">
        <v>10</v>
      </c>
      <c r="C246" s="1"/>
      <c r="D246" s="52"/>
      <c r="E246" s="52"/>
      <c r="F246" s="52"/>
      <c r="G246" s="52"/>
      <c r="H246" s="52"/>
      <c r="I246" s="52"/>
      <c r="J246" s="52"/>
      <c r="K246" s="52"/>
      <c r="L246" s="52"/>
      <c r="M246" s="156">
        <f t="shared" si="29"/>
        <v>0</v>
      </c>
      <c r="N246" s="156">
        <f t="shared" si="29"/>
        <v>0</v>
      </c>
      <c r="O246" s="156">
        <f t="shared" si="29"/>
        <v>0</v>
      </c>
      <c r="P246" s="156">
        <f t="shared" si="29"/>
        <v>0</v>
      </c>
      <c r="Q246" s="156">
        <f t="shared" si="29"/>
        <v>0</v>
      </c>
      <c r="R246" s="156">
        <f t="shared" si="29"/>
        <v>0</v>
      </c>
      <c r="S246" s="156">
        <f t="shared" si="29"/>
        <v>0</v>
      </c>
      <c r="T246" s="156">
        <f t="shared" si="29"/>
        <v>0</v>
      </c>
      <c r="U246" s="156">
        <f t="shared" si="29"/>
        <v>0</v>
      </c>
      <c r="V246" s="156">
        <f t="shared" si="29"/>
        <v>0</v>
      </c>
      <c r="W246" s="156">
        <f t="shared" si="29"/>
        <v>0</v>
      </c>
      <c r="X246" s="156">
        <f t="shared" si="29"/>
        <v>0</v>
      </c>
      <c r="Y246" s="156">
        <f t="shared" si="29"/>
        <v>0</v>
      </c>
      <c r="Z246" s="156">
        <f t="shared" si="29"/>
        <v>0</v>
      </c>
      <c r="AA246" s="156">
        <f t="shared" si="29"/>
        <v>0</v>
      </c>
      <c r="AB246" s="156">
        <f t="shared" si="29"/>
        <v>0</v>
      </c>
      <c r="AC246" s="156"/>
      <c r="AD246" s="156"/>
      <c r="AE246" s="156"/>
      <c r="AF246" s="156"/>
      <c r="AG246" s="180">
        <f t="shared" si="30"/>
        <v>0</v>
      </c>
      <c r="AH246" s="180">
        <f t="shared" si="31"/>
        <v>0</v>
      </c>
      <c r="AI246" s="180">
        <f t="shared" si="32"/>
        <v>0</v>
      </c>
      <c r="AJ246" s="180">
        <f t="shared" si="32"/>
        <v>0</v>
      </c>
      <c r="AK246" s="180">
        <f t="shared" si="32"/>
        <v>0</v>
      </c>
      <c r="AL246" s="180">
        <f t="shared" si="32"/>
        <v>0</v>
      </c>
      <c r="AM246" s="180">
        <f t="shared" si="32"/>
        <v>0</v>
      </c>
      <c r="AN246" s="180">
        <f t="shared" si="32"/>
        <v>0</v>
      </c>
      <c r="AO246" s="180">
        <f t="shared" si="32"/>
        <v>0</v>
      </c>
      <c r="AP246" s="180">
        <f t="shared" si="32"/>
        <v>0</v>
      </c>
      <c r="AQ246" s="180">
        <f t="shared" si="32"/>
        <v>0</v>
      </c>
      <c r="AR246" s="180">
        <f t="shared" si="32"/>
        <v>0</v>
      </c>
      <c r="AS246" s="180">
        <f t="shared" si="32"/>
        <v>0</v>
      </c>
      <c r="AT246" s="180">
        <f t="shared" si="32"/>
        <v>0</v>
      </c>
      <c r="AU246" s="180">
        <f t="shared" si="32"/>
        <v>0</v>
      </c>
      <c r="AV246" s="180">
        <f t="shared" si="32"/>
        <v>0</v>
      </c>
      <c r="AW246" s="180">
        <f t="shared" si="32"/>
        <v>0</v>
      </c>
      <c r="AX246" s="180">
        <f t="shared" si="32"/>
        <v>0</v>
      </c>
      <c r="AY246" s="180">
        <f t="shared" si="33"/>
        <v>0</v>
      </c>
      <c r="AZ246" s="180">
        <f t="shared" si="33"/>
        <v>0</v>
      </c>
      <c r="BA246" s="180">
        <f t="shared" si="33"/>
        <v>0</v>
      </c>
      <c r="BB246" s="180">
        <f t="shared" si="33"/>
        <v>0</v>
      </c>
      <c r="BC246" s="180">
        <f t="shared" si="33"/>
        <v>0</v>
      </c>
      <c r="BD246" s="180">
        <f t="shared" si="33"/>
        <v>0</v>
      </c>
      <c r="BE246" s="180">
        <f t="shared" si="33"/>
        <v>0</v>
      </c>
      <c r="BF246" s="180"/>
      <c r="BG246" s="180"/>
      <c r="BH246" s="180"/>
      <c r="BI246" s="194">
        <f>SUMPRODUCT(CHOOSE({1,2,3,4},D311,D376,D441,D506),CHOOSE({1,2,3,4},DL214,DL214,DL214,DL214))</f>
        <v>0</v>
      </c>
      <c r="BJ246" s="194">
        <f>SUMPRODUCT(CHOOSE({1,2,3,4},E311,E376,E441,E506),CHOOSE({1,2,3,4},DM214,DM214,DM214,DM214))</f>
        <v>0</v>
      </c>
      <c r="BK246" s="194">
        <f>SUMPRODUCT(CHOOSE({1,2,3,4},F311,F376,F441,F506),CHOOSE({1,2,3,4},DN214,DN214,DN214,DN214))</f>
        <v>0</v>
      </c>
      <c r="BL246" s="194">
        <f>SUMPRODUCT(CHOOSE({1,2,3,4},G311,G376,G441,G506),CHOOSE({1,2,3,4},DO214,DO214,DO214,DO214))</f>
        <v>0</v>
      </c>
      <c r="BM246" s="194">
        <f>SUMPRODUCT(CHOOSE({1,2,3,4},H311,H376,H441,H506),CHOOSE({1,2,3,4},DP214,DP214,DP214,DP214))</f>
        <v>0</v>
      </c>
      <c r="BN246" s="194">
        <f>SUMPRODUCT(CHOOSE({1,2,3,4},I311,I376,I441,I506),CHOOSE({1,2,3,4},DQ214,DQ214,DQ214,DQ214))</f>
        <v>0</v>
      </c>
      <c r="BO246" s="194">
        <f>SUMPRODUCT(CHOOSE({1,2,3,4},J311,J376,J441,J506),CHOOSE({1,2,3,4},DR214,DR214,DR214,DR214))</f>
        <v>0</v>
      </c>
      <c r="BP246" s="194">
        <f>SUMPRODUCT(CHOOSE({1,2,3,4},K311,K376,K441,K506),CHOOSE({1,2,3,4},DS214,DS214,DS214,DS214))</f>
        <v>0</v>
      </c>
      <c r="BQ246" s="194">
        <f>SUMPRODUCT(CHOOSE({1,2,3,4},L311,L376,L441,L506),CHOOSE({1,2,3,4},DT214,DT214,DT214,DT214))</f>
        <v>0</v>
      </c>
      <c r="BR246" s="194">
        <f>SUMPRODUCT(CHOOSE({1,2,3,4},M311,M376,M441,M506),CHOOSE({1,2,3,4},DU214,DU214,DU214,DU214))</f>
        <v>0</v>
      </c>
      <c r="BS246" s="194">
        <f>SUMPRODUCT(CHOOSE({1,2,3,4},N311,N376,N441,N506),CHOOSE({1,2,3,4},DV214,DV214,DV214,DV214))</f>
        <v>0</v>
      </c>
      <c r="BT246" s="194">
        <f>SUMPRODUCT(CHOOSE({1,2,3,4},O311,O376,O441,O506),CHOOSE({1,2,3,4},DW214,DW214,DW214,DW214))</f>
        <v>0</v>
      </c>
      <c r="BU246" s="194">
        <f>SUMPRODUCT(CHOOSE({1,2,3,4},P311,P376,P441,P506),CHOOSE({1,2,3,4},DX214,DX214,DX214,DX214))</f>
        <v>0</v>
      </c>
      <c r="BV246" s="194">
        <f>SUMPRODUCT(CHOOSE({1,2,3,4},Q311,Q376,Q441,Q506),CHOOSE({1,2,3,4},DY214,DY214,DY214,DY214))</f>
        <v>0</v>
      </c>
      <c r="BW246" s="194">
        <f>SUMPRODUCT(CHOOSE({1,2,3,4},R311,R376,R441,R506),CHOOSE({1,2,3,4},DZ214,DZ214,DZ214,DZ214))</f>
        <v>0</v>
      </c>
      <c r="BX246" s="194">
        <f>SUMPRODUCT(CHOOSE({1,2,3,4},S311,S376,S441,S506),CHOOSE({1,2,3,4},EA214,EA214,EA214,EA214))</f>
        <v>0</v>
      </c>
      <c r="BY246" s="194">
        <f>SUMPRODUCT(CHOOSE({1,2,3,4},T311,T376,T441,T506),CHOOSE({1,2,3,4},EB214,EB214,EB214,EB214))</f>
        <v>0</v>
      </c>
      <c r="BZ246" s="194">
        <f>SUMPRODUCT(CHOOSE({1,2,3,4},U311,U376,U441,U506),CHOOSE({1,2,3,4},EC214,EC214,EC214,EC214))</f>
        <v>0</v>
      </c>
      <c r="CA246" s="194">
        <f>SUMPRODUCT(CHOOSE({1,2,3,4},V311,V376,V441,V506),CHOOSE({1,2,3,4},ED214,ED214,ED214,ED214))</f>
        <v>0</v>
      </c>
      <c r="CB246" s="194">
        <f>SUMPRODUCT(CHOOSE({1,2,3,4},W311,W376,W441,W506),CHOOSE({1,2,3,4},EE214,EE214,EE214,EE214))</f>
        <v>0</v>
      </c>
      <c r="CC246" s="194">
        <f>SUMPRODUCT(CHOOSE({1,2,3,4},X311,X376,X441,X506),CHOOSE({1,2,3,4},EF214,EF214,EF214,EF214))</f>
        <v>0</v>
      </c>
      <c r="CD246" s="194">
        <f>SUMPRODUCT(CHOOSE({1,2,3,4},Y311,Y376,Y441,Y506),CHOOSE({1,2,3,4},EG214,EG214,EG214,EG214))</f>
        <v>0</v>
      </c>
      <c r="CE246" s="194">
        <f>SUMPRODUCT(CHOOSE({1,2,3,4},Z311,Z376,Z441,Z506),CHOOSE({1,2,3,4},EH214,EH214,EH214,EH214))</f>
        <v>0</v>
      </c>
      <c r="CF246" s="194">
        <f>SUMPRODUCT(CHOOSE({1,2,3,4},AA311,AA376,AA441,AA506),CHOOSE({1,2,3,4},EI214,EI214,EI214,EI214))</f>
        <v>0</v>
      </c>
      <c r="CG246" s="194">
        <f>SUMPRODUCT(CHOOSE({1,2,3,4},AB311,AB376,AB441,AB506),CHOOSE({1,2,3,4},EJ214,EJ214,EJ214,EJ214))</f>
        <v>0</v>
      </c>
    </row>
    <row r="247" spans="2:85" x14ac:dyDescent="0.3">
      <c r="B247" s="1">
        <v>11</v>
      </c>
      <c r="C247" s="1"/>
      <c r="D247" s="52"/>
      <c r="E247" s="52"/>
      <c r="F247" s="52"/>
      <c r="G247" s="52"/>
      <c r="H247" s="52"/>
      <c r="I247" s="52"/>
      <c r="J247" s="52"/>
      <c r="K247" s="52"/>
      <c r="L247" s="52"/>
      <c r="M247" s="52"/>
      <c r="N247" s="156">
        <f t="shared" si="29"/>
        <v>0</v>
      </c>
      <c r="O247" s="156">
        <f t="shared" si="29"/>
        <v>0</v>
      </c>
      <c r="P247" s="156">
        <f t="shared" si="29"/>
        <v>0</v>
      </c>
      <c r="Q247" s="156">
        <f t="shared" si="29"/>
        <v>0</v>
      </c>
      <c r="R247" s="156">
        <f t="shared" si="29"/>
        <v>0</v>
      </c>
      <c r="S247" s="156">
        <f t="shared" si="29"/>
        <v>0</v>
      </c>
      <c r="T247" s="156">
        <f t="shared" si="29"/>
        <v>0</v>
      </c>
      <c r="U247" s="156">
        <f t="shared" si="29"/>
        <v>0</v>
      </c>
      <c r="V247" s="156">
        <f t="shared" si="29"/>
        <v>0</v>
      </c>
      <c r="W247" s="156">
        <f t="shared" si="29"/>
        <v>0</v>
      </c>
      <c r="X247" s="156">
        <f t="shared" si="29"/>
        <v>0</v>
      </c>
      <c r="Y247" s="156">
        <f t="shared" si="29"/>
        <v>0</v>
      </c>
      <c r="Z247" s="156">
        <f t="shared" si="29"/>
        <v>0</v>
      </c>
      <c r="AA247" s="156">
        <f t="shared" si="29"/>
        <v>0</v>
      </c>
      <c r="AB247" s="156">
        <f t="shared" si="29"/>
        <v>0</v>
      </c>
      <c r="AC247" s="156"/>
      <c r="AD247" s="156"/>
      <c r="AE247" s="156"/>
      <c r="AF247" s="156"/>
      <c r="AG247" s="180">
        <f t="shared" si="30"/>
        <v>0</v>
      </c>
      <c r="AH247" s="180">
        <f t="shared" si="31"/>
        <v>0</v>
      </c>
      <c r="AI247" s="180">
        <f t="shared" si="32"/>
        <v>0</v>
      </c>
      <c r="AJ247" s="180">
        <f t="shared" si="32"/>
        <v>0</v>
      </c>
      <c r="AK247" s="180">
        <f t="shared" si="32"/>
        <v>0</v>
      </c>
      <c r="AL247" s="180">
        <f t="shared" si="32"/>
        <v>0</v>
      </c>
      <c r="AM247" s="180">
        <f t="shared" si="32"/>
        <v>0</v>
      </c>
      <c r="AN247" s="180">
        <f t="shared" si="32"/>
        <v>0</v>
      </c>
      <c r="AO247" s="180">
        <f t="shared" si="32"/>
        <v>0</v>
      </c>
      <c r="AP247" s="180">
        <f t="shared" si="32"/>
        <v>0</v>
      </c>
      <c r="AQ247" s="180">
        <f t="shared" si="32"/>
        <v>0</v>
      </c>
      <c r="AR247" s="180">
        <f t="shared" si="32"/>
        <v>0</v>
      </c>
      <c r="AS247" s="180">
        <f t="shared" si="32"/>
        <v>0</v>
      </c>
      <c r="AT247" s="180">
        <f t="shared" si="32"/>
        <v>0</v>
      </c>
      <c r="AU247" s="180">
        <f t="shared" si="32"/>
        <v>0</v>
      </c>
      <c r="AV247" s="180">
        <f t="shared" si="32"/>
        <v>0</v>
      </c>
      <c r="AW247" s="180">
        <f t="shared" si="32"/>
        <v>0</v>
      </c>
      <c r="AX247" s="180">
        <f t="shared" si="32"/>
        <v>0</v>
      </c>
      <c r="AY247" s="180">
        <f t="shared" si="33"/>
        <v>0</v>
      </c>
      <c r="AZ247" s="180">
        <f t="shared" si="33"/>
        <v>0</v>
      </c>
      <c r="BA247" s="180">
        <f t="shared" si="33"/>
        <v>0</v>
      </c>
      <c r="BB247" s="180">
        <f t="shared" si="33"/>
        <v>0</v>
      </c>
      <c r="BC247" s="180">
        <f t="shared" si="33"/>
        <v>0</v>
      </c>
      <c r="BD247" s="180">
        <f t="shared" si="33"/>
        <v>0</v>
      </c>
      <c r="BE247" s="180">
        <f t="shared" si="33"/>
        <v>0</v>
      </c>
      <c r="BF247" s="180"/>
      <c r="BG247" s="180"/>
      <c r="BH247" s="180"/>
      <c r="BI247" s="194">
        <f>SUMPRODUCT(CHOOSE({1,2,3,4},D312,D377,D442,D507),CHOOSE({1,2,3,4},DL215,DL215,DL215,DL215))</f>
        <v>0</v>
      </c>
      <c r="BJ247" s="194">
        <f>SUMPRODUCT(CHOOSE({1,2,3,4},E312,E377,E442,E507),CHOOSE({1,2,3,4},DM215,DM215,DM215,DM215))</f>
        <v>0</v>
      </c>
      <c r="BK247" s="194">
        <f>SUMPRODUCT(CHOOSE({1,2,3,4},F312,F377,F442,F507),CHOOSE({1,2,3,4},DN215,DN215,DN215,DN215))</f>
        <v>0</v>
      </c>
      <c r="BL247" s="194">
        <f>SUMPRODUCT(CHOOSE({1,2,3,4},G312,G377,G442,G507),CHOOSE({1,2,3,4},DO215,DO215,DO215,DO215))</f>
        <v>0</v>
      </c>
      <c r="BM247" s="194">
        <f>SUMPRODUCT(CHOOSE({1,2,3,4},H312,H377,H442,H507),CHOOSE({1,2,3,4},DP215,DP215,DP215,DP215))</f>
        <v>0</v>
      </c>
      <c r="BN247" s="194">
        <f>SUMPRODUCT(CHOOSE({1,2,3,4},I312,I377,I442,I507),CHOOSE({1,2,3,4},DQ215,DQ215,DQ215,DQ215))</f>
        <v>0</v>
      </c>
      <c r="BO247" s="194">
        <f>SUMPRODUCT(CHOOSE({1,2,3,4},J312,J377,J442,J507),CHOOSE({1,2,3,4},DR215,DR215,DR215,DR215))</f>
        <v>0</v>
      </c>
      <c r="BP247" s="194">
        <f>SUMPRODUCT(CHOOSE({1,2,3,4},K312,K377,K442,K507),CHOOSE({1,2,3,4},DS215,DS215,DS215,DS215))</f>
        <v>0</v>
      </c>
      <c r="BQ247" s="194">
        <f>SUMPRODUCT(CHOOSE({1,2,3,4},L312,L377,L442,L507),CHOOSE({1,2,3,4},DT215,DT215,DT215,DT215))</f>
        <v>0</v>
      </c>
      <c r="BR247" s="194">
        <f>SUMPRODUCT(CHOOSE({1,2,3,4},M312,M377,M442,M507),CHOOSE({1,2,3,4},DU215,DU215,DU215,DU215))</f>
        <v>0</v>
      </c>
      <c r="BS247" s="194">
        <f>SUMPRODUCT(CHOOSE({1,2,3,4},N312,N377,N442,N507),CHOOSE({1,2,3,4},DV215,DV215,DV215,DV215))</f>
        <v>0</v>
      </c>
      <c r="BT247" s="194">
        <f>SUMPRODUCT(CHOOSE({1,2,3,4},O312,O377,O442,O507),CHOOSE({1,2,3,4},DW215,DW215,DW215,DW215))</f>
        <v>0</v>
      </c>
      <c r="BU247" s="194">
        <f>SUMPRODUCT(CHOOSE({1,2,3,4},P312,P377,P442,P507),CHOOSE({1,2,3,4},DX215,DX215,DX215,DX215))</f>
        <v>0</v>
      </c>
      <c r="BV247" s="194">
        <f>SUMPRODUCT(CHOOSE({1,2,3,4},Q312,Q377,Q442,Q507),CHOOSE({1,2,3,4},DY215,DY215,DY215,DY215))</f>
        <v>0</v>
      </c>
      <c r="BW247" s="194">
        <f>SUMPRODUCT(CHOOSE({1,2,3,4},R312,R377,R442,R507),CHOOSE({1,2,3,4},DZ215,DZ215,DZ215,DZ215))</f>
        <v>0</v>
      </c>
      <c r="BX247" s="194">
        <f>SUMPRODUCT(CHOOSE({1,2,3,4},S312,S377,S442,S507),CHOOSE({1,2,3,4},EA215,EA215,EA215,EA215))</f>
        <v>0</v>
      </c>
      <c r="BY247" s="194">
        <f>SUMPRODUCT(CHOOSE({1,2,3,4},T312,T377,T442,T507),CHOOSE({1,2,3,4},EB215,EB215,EB215,EB215))</f>
        <v>0</v>
      </c>
      <c r="BZ247" s="194">
        <f>SUMPRODUCT(CHOOSE({1,2,3,4},U312,U377,U442,U507),CHOOSE({1,2,3,4},EC215,EC215,EC215,EC215))</f>
        <v>0</v>
      </c>
      <c r="CA247" s="194">
        <f>SUMPRODUCT(CHOOSE({1,2,3,4},V312,V377,V442,V507),CHOOSE({1,2,3,4},ED215,ED215,ED215,ED215))</f>
        <v>0</v>
      </c>
      <c r="CB247" s="194">
        <f>SUMPRODUCT(CHOOSE({1,2,3,4},W312,W377,W442,W507),CHOOSE({1,2,3,4},EE215,EE215,EE215,EE215))</f>
        <v>0</v>
      </c>
      <c r="CC247" s="194">
        <f>SUMPRODUCT(CHOOSE({1,2,3,4},X312,X377,X442,X507),CHOOSE({1,2,3,4},EF215,EF215,EF215,EF215))</f>
        <v>0</v>
      </c>
      <c r="CD247" s="194">
        <f>SUMPRODUCT(CHOOSE({1,2,3,4},Y312,Y377,Y442,Y507),CHOOSE({1,2,3,4},EG215,EG215,EG215,EG215))</f>
        <v>0</v>
      </c>
      <c r="CE247" s="194">
        <f>SUMPRODUCT(CHOOSE({1,2,3,4},Z312,Z377,Z442,Z507),CHOOSE({1,2,3,4},EH215,EH215,EH215,EH215))</f>
        <v>0</v>
      </c>
      <c r="CF247" s="194">
        <f>SUMPRODUCT(CHOOSE({1,2,3,4},AA312,AA377,AA442,AA507),CHOOSE({1,2,3,4},EI215,EI215,EI215,EI215))</f>
        <v>0</v>
      </c>
      <c r="CG247" s="194">
        <f>SUMPRODUCT(CHOOSE({1,2,3,4},AB312,AB377,AB442,AB507),CHOOSE({1,2,3,4},EJ215,EJ215,EJ215,EJ215))</f>
        <v>0</v>
      </c>
    </row>
    <row r="248" spans="2:85" x14ac:dyDescent="0.3">
      <c r="B248" s="1">
        <v>12</v>
      </c>
      <c r="C248" s="1"/>
      <c r="D248" s="52"/>
      <c r="E248" s="52"/>
      <c r="F248" s="52"/>
      <c r="G248" s="52"/>
      <c r="H248" s="52"/>
      <c r="I248" s="52"/>
      <c r="J248" s="52"/>
      <c r="K248" s="52"/>
      <c r="L248" s="52"/>
      <c r="M248" s="52"/>
      <c r="N248" s="52"/>
      <c r="O248" s="156">
        <f t="shared" si="29"/>
        <v>0</v>
      </c>
      <c r="P248" s="156">
        <f t="shared" si="29"/>
        <v>0</v>
      </c>
      <c r="Q248" s="156">
        <f t="shared" si="29"/>
        <v>0</v>
      </c>
      <c r="R248" s="156">
        <f t="shared" si="29"/>
        <v>0</v>
      </c>
      <c r="S248" s="156">
        <f t="shared" si="29"/>
        <v>0</v>
      </c>
      <c r="T248" s="156">
        <f t="shared" si="29"/>
        <v>0</v>
      </c>
      <c r="U248" s="156">
        <f t="shared" si="29"/>
        <v>0</v>
      </c>
      <c r="V248" s="156">
        <f t="shared" si="29"/>
        <v>0</v>
      </c>
      <c r="W248" s="156">
        <f t="shared" si="29"/>
        <v>0</v>
      </c>
      <c r="X248" s="156">
        <f t="shared" si="29"/>
        <v>0</v>
      </c>
      <c r="Y248" s="156">
        <f t="shared" si="29"/>
        <v>0</v>
      </c>
      <c r="Z248" s="156">
        <f t="shared" si="29"/>
        <v>0</v>
      </c>
      <c r="AA248" s="156">
        <f t="shared" si="29"/>
        <v>0</v>
      </c>
      <c r="AB248" s="156">
        <f t="shared" si="29"/>
        <v>0</v>
      </c>
      <c r="AC248" s="156"/>
      <c r="AD248" s="156"/>
      <c r="AE248" s="156"/>
      <c r="AF248" s="156"/>
      <c r="AG248" s="180">
        <f t="shared" si="30"/>
        <v>0</v>
      </c>
      <c r="AH248" s="180">
        <f t="shared" si="31"/>
        <v>0</v>
      </c>
      <c r="AI248" s="180">
        <f t="shared" si="32"/>
        <v>0</v>
      </c>
      <c r="AJ248" s="180">
        <f t="shared" si="32"/>
        <v>0</v>
      </c>
      <c r="AK248" s="180">
        <f t="shared" si="32"/>
        <v>0</v>
      </c>
      <c r="AL248" s="180">
        <f t="shared" si="32"/>
        <v>0</v>
      </c>
      <c r="AM248" s="180">
        <f t="shared" si="32"/>
        <v>0</v>
      </c>
      <c r="AN248" s="180">
        <f t="shared" si="32"/>
        <v>0</v>
      </c>
      <c r="AO248" s="180">
        <f t="shared" si="32"/>
        <v>0</v>
      </c>
      <c r="AP248" s="180">
        <f t="shared" si="32"/>
        <v>0</v>
      </c>
      <c r="AQ248" s="180">
        <f t="shared" si="32"/>
        <v>0</v>
      </c>
      <c r="AR248" s="180">
        <f t="shared" si="32"/>
        <v>0</v>
      </c>
      <c r="AS248" s="180">
        <f t="shared" si="32"/>
        <v>0</v>
      </c>
      <c r="AT248" s="180">
        <f t="shared" si="32"/>
        <v>0</v>
      </c>
      <c r="AU248" s="180">
        <f t="shared" si="32"/>
        <v>0</v>
      </c>
      <c r="AV248" s="180">
        <f t="shared" si="32"/>
        <v>0</v>
      </c>
      <c r="AW248" s="180">
        <f t="shared" si="32"/>
        <v>0</v>
      </c>
      <c r="AX248" s="180">
        <f t="shared" si="32"/>
        <v>0</v>
      </c>
      <c r="AY248" s="180">
        <f t="shared" si="33"/>
        <v>0</v>
      </c>
      <c r="AZ248" s="180">
        <f t="shared" si="33"/>
        <v>0</v>
      </c>
      <c r="BA248" s="180">
        <f t="shared" si="33"/>
        <v>0</v>
      </c>
      <c r="BB248" s="180">
        <f t="shared" si="33"/>
        <v>0</v>
      </c>
      <c r="BC248" s="180">
        <f t="shared" si="33"/>
        <v>0</v>
      </c>
      <c r="BD248" s="180">
        <f t="shared" si="33"/>
        <v>0</v>
      </c>
      <c r="BE248" s="180">
        <f t="shared" si="33"/>
        <v>0</v>
      </c>
      <c r="BF248" s="52"/>
      <c r="BG248" s="52"/>
      <c r="BH248" s="52"/>
      <c r="BI248" s="194">
        <f>SUMPRODUCT(CHOOSE({1,2,3,4},D313,D378,D443,D508),CHOOSE({1,2,3,4},DL216,DL216,DL216,DL216))</f>
        <v>0</v>
      </c>
      <c r="BJ248" s="194">
        <f>SUMPRODUCT(CHOOSE({1,2,3,4},E313,E378,E443,E508),CHOOSE({1,2,3,4},DM216,DM216,DM216,DM216))</f>
        <v>0</v>
      </c>
      <c r="BK248" s="194">
        <f>SUMPRODUCT(CHOOSE({1,2,3,4},F313,F378,F443,F508),CHOOSE({1,2,3,4},DN216,DN216,DN216,DN216))</f>
        <v>0</v>
      </c>
      <c r="BL248" s="194">
        <f>SUMPRODUCT(CHOOSE({1,2,3,4},G313,G378,G443,G508),CHOOSE({1,2,3,4},DO216,DO216,DO216,DO216))</f>
        <v>0</v>
      </c>
      <c r="BM248" s="194">
        <f>SUMPRODUCT(CHOOSE({1,2,3,4},H313,H378,H443,H508),CHOOSE({1,2,3,4},DP216,DP216,DP216,DP216))</f>
        <v>0</v>
      </c>
      <c r="BN248" s="194">
        <f>SUMPRODUCT(CHOOSE({1,2,3,4},I313,I378,I443,I508),CHOOSE({1,2,3,4},DQ216,DQ216,DQ216,DQ216))</f>
        <v>0</v>
      </c>
      <c r="BO248" s="194">
        <f>SUMPRODUCT(CHOOSE({1,2,3,4},J313,J378,J443,J508),CHOOSE({1,2,3,4},DR216,DR216,DR216,DR216))</f>
        <v>0</v>
      </c>
      <c r="BP248" s="194">
        <f>SUMPRODUCT(CHOOSE({1,2,3,4},K313,K378,K443,K508),CHOOSE({1,2,3,4},DS216,DS216,DS216,DS216))</f>
        <v>0</v>
      </c>
      <c r="BQ248" s="194">
        <f>SUMPRODUCT(CHOOSE({1,2,3,4},L313,L378,L443,L508),CHOOSE({1,2,3,4},DT216,DT216,DT216,DT216))</f>
        <v>0</v>
      </c>
      <c r="BR248" s="194">
        <f>SUMPRODUCT(CHOOSE({1,2,3,4},M313,M378,M443,M508),CHOOSE({1,2,3,4},DU216,DU216,DU216,DU216))</f>
        <v>0</v>
      </c>
      <c r="BS248" s="194">
        <f>SUMPRODUCT(CHOOSE({1,2,3,4},N313,N378,N443,N508),CHOOSE({1,2,3,4},DV216,DV216,DV216,DV216))</f>
        <v>0</v>
      </c>
      <c r="BT248" s="194">
        <f>SUMPRODUCT(CHOOSE({1,2,3,4},O313,O378,O443,O508),CHOOSE({1,2,3,4},DW216,DW216,DW216,DW216))</f>
        <v>0</v>
      </c>
      <c r="BU248" s="194">
        <f>SUMPRODUCT(CHOOSE({1,2,3,4},P313,P378,P443,P508),CHOOSE({1,2,3,4},DX216,DX216,DX216,DX216))</f>
        <v>0</v>
      </c>
      <c r="BV248" s="194">
        <f>SUMPRODUCT(CHOOSE({1,2,3,4},Q313,Q378,Q443,Q508),CHOOSE({1,2,3,4},DY216,DY216,DY216,DY216))</f>
        <v>0</v>
      </c>
      <c r="BW248" s="194">
        <f>SUMPRODUCT(CHOOSE({1,2,3,4},R313,R378,R443,R508),CHOOSE({1,2,3,4},DZ216,DZ216,DZ216,DZ216))</f>
        <v>0</v>
      </c>
      <c r="BX248" s="194">
        <f>SUMPRODUCT(CHOOSE({1,2,3,4},S313,S378,S443,S508),CHOOSE({1,2,3,4},EA216,EA216,EA216,EA216))</f>
        <v>0</v>
      </c>
      <c r="BY248" s="194">
        <f>SUMPRODUCT(CHOOSE({1,2,3,4},T313,T378,T443,T508),CHOOSE({1,2,3,4},EB216,EB216,EB216,EB216))</f>
        <v>0</v>
      </c>
      <c r="BZ248" s="194">
        <f>SUMPRODUCT(CHOOSE({1,2,3,4},U313,U378,U443,U508),CHOOSE({1,2,3,4},EC216,EC216,EC216,EC216))</f>
        <v>0</v>
      </c>
      <c r="CA248" s="194">
        <f>SUMPRODUCT(CHOOSE({1,2,3,4},V313,V378,V443,V508),CHOOSE({1,2,3,4},ED216,ED216,ED216,ED216))</f>
        <v>0</v>
      </c>
      <c r="CB248" s="194">
        <f>SUMPRODUCT(CHOOSE({1,2,3,4},W313,W378,W443,W508),CHOOSE({1,2,3,4},EE216,EE216,EE216,EE216))</f>
        <v>0</v>
      </c>
      <c r="CC248" s="194">
        <f>SUMPRODUCT(CHOOSE({1,2,3,4},X313,X378,X443,X508),CHOOSE({1,2,3,4},EF216,EF216,EF216,EF216))</f>
        <v>0</v>
      </c>
      <c r="CD248" s="194">
        <f>SUMPRODUCT(CHOOSE({1,2,3,4},Y313,Y378,Y443,Y508),CHOOSE({1,2,3,4},EG216,EG216,EG216,EG216))</f>
        <v>0</v>
      </c>
      <c r="CE248" s="194">
        <f>SUMPRODUCT(CHOOSE({1,2,3,4},Z313,Z378,Z443,Z508),CHOOSE({1,2,3,4},EH216,EH216,EH216,EH216))</f>
        <v>0</v>
      </c>
      <c r="CF248" s="194">
        <f>SUMPRODUCT(CHOOSE({1,2,3,4},AA313,AA378,AA443,AA508),CHOOSE({1,2,3,4},EI216,EI216,EI216,EI216))</f>
        <v>0</v>
      </c>
      <c r="CG248" s="194">
        <f>SUMPRODUCT(CHOOSE({1,2,3,4},AB313,AB378,AB443,AB508),CHOOSE({1,2,3,4},EJ216,EJ216,EJ216,EJ216))</f>
        <v>0</v>
      </c>
    </row>
    <row r="249" spans="2:85" x14ac:dyDescent="0.3">
      <c r="B249" s="1">
        <v>13</v>
      </c>
      <c r="C249" s="1"/>
      <c r="D249" s="52"/>
      <c r="E249" s="52"/>
      <c r="F249" s="52"/>
      <c r="G249" s="52"/>
      <c r="H249" s="52"/>
      <c r="I249" s="52"/>
      <c r="J249" s="52"/>
      <c r="K249" s="52"/>
      <c r="L249" s="52"/>
      <c r="M249" s="52"/>
      <c r="N249" s="52"/>
      <c r="O249" s="52"/>
      <c r="P249" s="156">
        <f t="shared" si="29"/>
        <v>0</v>
      </c>
      <c r="Q249" s="156">
        <f t="shared" si="29"/>
        <v>0</v>
      </c>
      <c r="R249" s="156">
        <f t="shared" si="29"/>
        <v>0</v>
      </c>
      <c r="S249" s="156">
        <f t="shared" si="29"/>
        <v>0</v>
      </c>
      <c r="T249" s="156">
        <f t="shared" si="29"/>
        <v>0</v>
      </c>
      <c r="U249" s="156">
        <f t="shared" si="29"/>
        <v>0</v>
      </c>
      <c r="V249" s="156">
        <f t="shared" si="29"/>
        <v>0</v>
      </c>
      <c r="W249" s="156">
        <f t="shared" si="29"/>
        <v>0</v>
      </c>
      <c r="X249" s="156">
        <f t="shared" si="29"/>
        <v>0</v>
      </c>
      <c r="Y249" s="156">
        <f t="shared" si="29"/>
        <v>0</v>
      </c>
      <c r="Z249" s="156">
        <f t="shared" si="29"/>
        <v>0</v>
      </c>
      <c r="AA249" s="156">
        <f t="shared" si="29"/>
        <v>0</v>
      </c>
      <c r="AB249" s="156">
        <f t="shared" si="29"/>
        <v>0</v>
      </c>
      <c r="AC249" s="156"/>
      <c r="AD249" s="156"/>
      <c r="AE249" s="156"/>
      <c r="AF249" s="156"/>
      <c r="AG249" s="180">
        <f t="shared" si="30"/>
        <v>0</v>
      </c>
      <c r="AH249" s="180">
        <f t="shared" si="31"/>
        <v>0</v>
      </c>
      <c r="AI249" s="180">
        <f t="shared" ref="AI249" si="34">E153*BJ217</f>
        <v>0</v>
      </c>
      <c r="AJ249" s="180">
        <f t="shared" si="32"/>
        <v>0</v>
      </c>
      <c r="AK249" s="180">
        <f t="shared" si="32"/>
        <v>0</v>
      </c>
      <c r="AL249" s="180">
        <f t="shared" si="32"/>
        <v>0</v>
      </c>
      <c r="AM249" s="180">
        <f t="shared" si="32"/>
        <v>0</v>
      </c>
      <c r="AN249" s="180">
        <f t="shared" si="32"/>
        <v>0</v>
      </c>
      <c r="AO249" s="180">
        <f t="shared" si="32"/>
        <v>0</v>
      </c>
      <c r="AP249" s="180">
        <f t="shared" si="32"/>
        <v>0</v>
      </c>
      <c r="AQ249" s="180">
        <f t="shared" si="32"/>
        <v>0</v>
      </c>
      <c r="AR249" s="180">
        <f t="shared" si="32"/>
        <v>0</v>
      </c>
      <c r="AS249" s="180">
        <f t="shared" si="32"/>
        <v>0</v>
      </c>
      <c r="AT249" s="180">
        <f t="shared" si="32"/>
        <v>0</v>
      </c>
      <c r="AU249" s="180">
        <f t="shared" si="32"/>
        <v>0</v>
      </c>
      <c r="AV249" s="180">
        <f t="shared" si="32"/>
        <v>0</v>
      </c>
      <c r="AW249" s="180">
        <f t="shared" si="32"/>
        <v>0</v>
      </c>
      <c r="AX249" s="180">
        <f t="shared" si="32"/>
        <v>0</v>
      </c>
      <c r="AY249" s="180">
        <f t="shared" si="33"/>
        <v>0</v>
      </c>
      <c r="AZ249" s="180">
        <f t="shared" si="33"/>
        <v>0</v>
      </c>
      <c r="BA249" s="180">
        <f t="shared" si="33"/>
        <v>0</v>
      </c>
      <c r="BB249" s="180">
        <f t="shared" si="33"/>
        <v>0</v>
      </c>
      <c r="BC249" s="180">
        <f t="shared" si="33"/>
        <v>0</v>
      </c>
      <c r="BD249" s="180">
        <f t="shared" si="33"/>
        <v>0</v>
      </c>
      <c r="BE249" s="180">
        <f t="shared" si="33"/>
        <v>0</v>
      </c>
      <c r="BF249" s="52"/>
      <c r="BG249" s="52"/>
      <c r="BH249" s="52"/>
      <c r="BI249" s="194">
        <f>SUMPRODUCT(CHOOSE({1,2,3,4},D314,D379,D444,D509),CHOOSE({1,2,3,4},DL217,DL217,DL217,DL217))</f>
        <v>0</v>
      </c>
      <c r="BJ249" s="194">
        <f>SUMPRODUCT(CHOOSE({1,2,3,4},E314,E379,E444,E509),CHOOSE({1,2,3,4},DM217,DM217,DM217,DM217))</f>
        <v>0</v>
      </c>
      <c r="BK249" s="194">
        <f>SUMPRODUCT(CHOOSE({1,2,3,4},F314,F379,F444,F509),CHOOSE({1,2,3,4},DN217,DN217,DN217,DN217))</f>
        <v>0</v>
      </c>
      <c r="BL249" s="194">
        <f>SUMPRODUCT(CHOOSE({1,2,3,4},G314,G379,G444,G509),CHOOSE({1,2,3,4},DO217,DO217,DO217,DO217))</f>
        <v>0</v>
      </c>
      <c r="BM249" s="194">
        <f>SUMPRODUCT(CHOOSE({1,2,3,4},H314,H379,H444,H509),CHOOSE({1,2,3,4},DP217,DP217,DP217,DP217))</f>
        <v>0</v>
      </c>
      <c r="BN249" s="194">
        <f>SUMPRODUCT(CHOOSE({1,2,3,4},I314,I379,I444,I509),CHOOSE({1,2,3,4},DQ217,DQ217,DQ217,DQ217))</f>
        <v>0</v>
      </c>
      <c r="BO249" s="194">
        <f>SUMPRODUCT(CHOOSE({1,2,3,4},J314,J379,J444,J509),CHOOSE({1,2,3,4},DR217,DR217,DR217,DR217))</f>
        <v>0</v>
      </c>
      <c r="BP249" s="194">
        <f>SUMPRODUCT(CHOOSE({1,2,3,4},K314,K379,K444,K509),CHOOSE({1,2,3,4},DS217,DS217,DS217,DS217))</f>
        <v>0</v>
      </c>
      <c r="BQ249" s="194">
        <f>SUMPRODUCT(CHOOSE({1,2,3,4},L314,L379,L444,L509),CHOOSE({1,2,3,4},DT217,DT217,DT217,DT217))</f>
        <v>0</v>
      </c>
      <c r="BR249" s="194">
        <f>SUMPRODUCT(CHOOSE({1,2,3,4},M314,M379,M444,M509),CHOOSE({1,2,3,4},DU217,DU217,DU217,DU217))</f>
        <v>0</v>
      </c>
      <c r="BS249" s="194">
        <f>SUMPRODUCT(CHOOSE({1,2,3,4},N314,N379,N444,N509),CHOOSE({1,2,3,4},DV217,DV217,DV217,DV217))</f>
        <v>0</v>
      </c>
      <c r="BT249" s="194">
        <f>SUMPRODUCT(CHOOSE({1,2,3,4},O314,O379,O444,O509),CHOOSE({1,2,3,4},DW217,DW217,DW217,DW217))</f>
        <v>0</v>
      </c>
      <c r="BU249" s="194">
        <f>SUMPRODUCT(CHOOSE({1,2,3,4},P314,P379,P444,P509),CHOOSE({1,2,3,4},DX217,DX217,DX217,DX217))</f>
        <v>0</v>
      </c>
      <c r="BV249" s="194">
        <f>SUMPRODUCT(CHOOSE({1,2,3,4},Q314,Q379,Q444,Q509),CHOOSE({1,2,3,4},DY217,DY217,DY217,DY217))</f>
        <v>0</v>
      </c>
      <c r="BW249" s="194">
        <f>SUMPRODUCT(CHOOSE({1,2,3,4},R314,R379,R444,R509),CHOOSE({1,2,3,4},DZ217,DZ217,DZ217,DZ217))</f>
        <v>0</v>
      </c>
      <c r="BX249" s="194">
        <f>SUMPRODUCT(CHOOSE({1,2,3,4},S314,S379,S444,S509),CHOOSE({1,2,3,4},EA217,EA217,EA217,EA217))</f>
        <v>0</v>
      </c>
      <c r="BY249" s="194">
        <f>SUMPRODUCT(CHOOSE({1,2,3,4},T314,T379,T444,T509),CHOOSE({1,2,3,4},EB217,EB217,EB217,EB217))</f>
        <v>0</v>
      </c>
      <c r="BZ249" s="194">
        <f>SUMPRODUCT(CHOOSE({1,2,3,4},U314,U379,U444,U509),CHOOSE({1,2,3,4},EC217,EC217,EC217,EC217))</f>
        <v>0</v>
      </c>
      <c r="CA249" s="194">
        <f>SUMPRODUCT(CHOOSE({1,2,3,4},V314,V379,V444,V509),CHOOSE({1,2,3,4},ED217,ED217,ED217,ED217))</f>
        <v>0</v>
      </c>
      <c r="CB249" s="194">
        <f>SUMPRODUCT(CHOOSE({1,2,3,4},W314,W379,W444,W509),CHOOSE({1,2,3,4},EE217,EE217,EE217,EE217))</f>
        <v>0</v>
      </c>
      <c r="CC249" s="194">
        <f>SUMPRODUCT(CHOOSE({1,2,3,4},X314,X379,X444,X509),CHOOSE({1,2,3,4},EF217,EF217,EF217,EF217))</f>
        <v>0</v>
      </c>
      <c r="CD249" s="194">
        <f>SUMPRODUCT(CHOOSE({1,2,3,4},Y314,Y379,Y444,Y509),CHOOSE({1,2,3,4},EG217,EG217,EG217,EG217))</f>
        <v>0</v>
      </c>
      <c r="CE249" s="194">
        <f>SUMPRODUCT(CHOOSE({1,2,3,4},Z314,Z379,Z444,Z509),CHOOSE({1,2,3,4},EH217,EH217,EH217,EH217))</f>
        <v>0</v>
      </c>
      <c r="CF249" s="194">
        <f>SUMPRODUCT(CHOOSE({1,2,3,4},AA314,AA379,AA444,AA509),CHOOSE({1,2,3,4},EI217,EI217,EI217,EI217))</f>
        <v>0</v>
      </c>
      <c r="CG249" s="194">
        <f>SUMPRODUCT(CHOOSE({1,2,3,4},AB314,AB379,AB444,AB509),CHOOSE({1,2,3,4},EJ217,EJ217,EJ217,EJ217))</f>
        <v>0</v>
      </c>
    </row>
    <row r="250" spans="2:85" x14ac:dyDescent="0.3">
      <c r="B250" s="1">
        <v>14</v>
      </c>
      <c r="C250" s="1"/>
      <c r="D250" s="52"/>
      <c r="E250" s="52"/>
      <c r="F250" s="52"/>
      <c r="G250" s="52"/>
      <c r="H250" s="52"/>
      <c r="I250" s="52"/>
      <c r="J250" s="52"/>
      <c r="K250" s="52"/>
      <c r="L250" s="52"/>
      <c r="M250" s="52"/>
      <c r="N250" s="52"/>
      <c r="O250" s="52"/>
      <c r="P250" s="52"/>
      <c r="Q250" s="156">
        <f t="shared" si="29"/>
        <v>0</v>
      </c>
      <c r="R250" s="156">
        <f t="shared" si="29"/>
        <v>0</v>
      </c>
      <c r="S250" s="156">
        <f t="shared" si="29"/>
        <v>0</v>
      </c>
      <c r="T250" s="156">
        <f t="shared" si="29"/>
        <v>0</v>
      </c>
      <c r="U250" s="156">
        <f t="shared" si="29"/>
        <v>0</v>
      </c>
      <c r="V250" s="156">
        <f t="shared" si="29"/>
        <v>0</v>
      </c>
      <c r="W250" s="156">
        <f t="shared" si="29"/>
        <v>0</v>
      </c>
      <c r="X250" s="156">
        <f t="shared" si="29"/>
        <v>0</v>
      </c>
      <c r="Y250" s="156">
        <f t="shared" si="29"/>
        <v>0</v>
      </c>
      <c r="Z250" s="156">
        <f t="shared" si="29"/>
        <v>0</v>
      </c>
      <c r="AA250" s="156">
        <f t="shared" si="29"/>
        <v>0</v>
      </c>
      <c r="AB250" s="156">
        <f t="shared" si="29"/>
        <v>0</v>
      </c>
      <c r="AC250" s="156"/>
      <c r="AD250" s="156"/>
      <c r="AE250" s="156"/>
      <c r="AF250" s="156"/>
      <c r="AG250" s="180">
        <f t="shared" si="30"/>
        <v>0</v>
      </c>
      <c r="AH250" s="180">
        <f t="shared" si="31"/>
        <v>0</v>
      </c>
      <c r="AI250" s="180">
        <f t="shared" si="32"/>
        <v>0</v>
      </c>
      <c r="AJ250" s="180">
        <f t="shared" si="32"/>
        <v>0</v>
      </c>
      <c r="AK250" s="180">
        <f t="shared" si="32"/>
        <v>0</v>
      </c>
      <c r="AL250" s="180">
        <f t="shared" si="32"/>
        <v>0</v>
      </c>
      <c r="AM250" s="180">
        <f t="shared" si="32"/>
        <v>0</v>
      </c>
      <c r="AN250" s="180">
        <f t="shared" si="32"/>
        <v>0</v>
      </c>
      <c r="AO250" s="180">
        <f t="shared" si="32"/>
        <v>0</v>
      </c>
      <c r="AP250" s="180">
        <f t="shared" si="32"/>
        <v>0</v>
      </c>
      <c r="AQ250" s="180">
        <f t="shared" si="32"/>
        <v>0</v>
      </c>
      <c r="AR250" s="180">
        <f t="shared" si="32"/>
        <v>0</v>
      </c>
      <c r="AS250" s="180">
        <f t="shared" si="32"/>
        <v>0</v>
      </c>
      <c r="AT250" s="180">
        <f t="shared" si="32"/>
        <v>0</v>
      </c>
      <c r="AU250" s="180">
        <f t="shared" si="32"/>
        <v>0</v>
      </c>
      <c r="AV250" s="180">
        <f t="shared" si="32"/>
        <v>0</v>
      </c>
      <c r="AW250" s="180">
        <f t="shared" si="32"/>
        <v>0</v>
      </c>
      <c r="AX250" s="180">
        <f t="shared" si="32"/>
        <v>0</v>
      </c>
      <c r="AY250" s="180">
        <f t="shared" si="33"/>
        <v>0</v>
      </c>
      <c r="AZ250" s="180">
        <f t="shared" si="33"/>
        <v>0</v>
      </c>
      <c r="BA250" s="180">
        <f t="shared" si="33"/>
        <v>0</v>
      </c>
      <c r="BB250" s="180">
        <f t="shared" si="33"/>
        <v>0</v>
      </c>
      <c r="BC250" s="180">
        <f t="shared" si="33"/>
        <v>0</v>
      </c>
      <c r="BD250" s="180">
        <f t="shared" si="33"/>
        <v>0</v>
      </c>
      <c r="BE250" s="180">
        <f t="shared" si="33"/>
        <v>0</v>
      </c>
      <c r="BF250" s="52"/>
      <c r="BG250" s="52"/>
      <c r="BH250" s="52"/>
      <c r="BI250" s="194">
        <f>SUMPRODUCT(CHOOSE({1,2,3,4},D315,D380,D445,D510),CHOOSE({1,2,3,4},DL218,DL218,DL218,DL218))</f>
        <v>0</v>
      </c>
      <c r="BJ250" s="194">
        <f>SUMPRODUCT(CHOOSE({1,2,3,4},E315,E380,E445,E510),CHOOSE({1,2,3,4},DM218,DM218,DM218,DM218))</f>
        <v>0</v>
      </c>
      <c r="BK250" s="194">
        <f>SUMPRODUCT(CHOOSE({1,2,3,4},F315,F380,F445,F510),CHOOSE({1,2,3,4},DN218,DN218,DN218,DN218))</f>
        <v>0</v>
      </c>
      <c r="BL250" s="194">
        <f>SUMPRODUCT(CHOOSE({1,2,3,4},G315,G380,G445,G510),CHOOSE({1,2,3,4},DO218,DO218,DO218,DO218))</f>
        <v>0</v>
      </c>
      <c r="BM250" s="194">
        <f>SUMPRODUCT(CHOOSE({1,2,3,4},H315,H380,H445,H510),CHOOSE({1,2,3,4},DP218,DP218,DP218,DP218))</f>
        <v>0</v>
      </c>
      <c r="BN250" s="194">
        <f>SUMPRODUCT(CHOOSE({1,2,3,4},I315,I380,I445,I510),CHOOSE({1,2,3,4},DQ218,DQ218,DQ218,DQ218))</f>
        <v>0</v>
      </c>
      <c r="BO250" s="194">
        <f>SUMPRODUCT(CHOOSE({1,2,3,4},J315,J380,J445,J510),CHOOSE({1,2,3,4},DR218,DR218,DR218,DR218))</f>
        <v>0</v>
      </c>
      <c r="BP250" s="194">
        <f>SUMPRODUCT(CHOOSE({1,2,3,4},K315,K380,K445,K510),CHOOSE({1,2,3,4},DS218,DS218,DS218,DS218))</f>
        <v>0</v>
      </c>
      <c r="BQ250" s="194">
        <f>SUMPRODUCT(CHOOSE({1,2,3,4},L315,L380,L445,L510),CHOOSE({1,2,3,4},DT218,DT218,DT218,DT218))</f>
        <v>0</v>
      </c>
      <c r="BR250" s="194">
        <f>SUMPRODUCT(CHOOSE({1,2,3,4},M315,M380,M445,M510),CHOOSE({1,2,3,4},DU218,DU218,DU218,DU218))</f>
        <v>0</v>
      </c>
      <c r="BS250" s="194">
        <f>SUMPRODUCT(CHOOSE({1,2,3,4},N315,N380,N445,N510),CHOOSE({1,2,3,4},DV218,DV218,DV218,DV218))</f>
        <v>0</v>
      </c>
      <c r="BT250" s="194">
        <f>SUMPRODUCT(CHOOSE({1,2,3,4},O315,O380,O445,O510),CHOOSE({1,2,3,4},DW218,DW218,DW218,DW218))</f>
        <v>0</v>
      </c>
      <c r="BU250" s="194">
        <f>SUMPRODUCT(CHOOSE({1,2,3,4},P315,P380,P445,P510),CHOOSE({1,2,3,4},DX218,DX218,DX218,DX218))</f>
        <v>0</v>
      </c>
      <c r="BV250" s="194">
        <f>SUMPRODUCT(CHOOSE({1,2,3,4},Q315,Q380,Q445,Q510),CHOOSE({1,2,3,4},DY218,DY218,DY218,DY218))</f>
        <v>0</v>
      </c>
      <c r="BW250" s="194">
        <f>SUMPRODUCT(CHOOSE({1,2,3,4},R315,R380,R445,R510),CHOOSE({1,2,3,4},DZ218,DZ218,DZ218,DZ218))</f>
        <v>0</v>
      </c>
      <c r="BX250" s="194">
        <f>SUMPRODUCT(CHOOSE({1,2,3,4},S315,S380,S445,S510),CHOOSE({1,2,3,4},EA218,EA218,EA218,EA218))</f>
        <v>0</v>
      </c>
      <c r="BY250" s="194">
        <f>SUMPRODUCT(CHOOSE({1,2,3,4},T315,T380,T445,T510),CHOOSE({1,2,3,4},EB218,EB218,EB218,EB218))</f>
        <v>0</v>
      </c>
      <c r="BZ250" s="194">
        <f>SUMPRODUCT(CHOOSE({1,2,3,4},U315,U380,U445,U510),CHOOSE({1,2,3,4},EC218,EC218,EC218,EC218))</f>
        <v>0</v>
      </c>
      <c r="CA250" s="194">
        <f>SUMPRODUCT(CHOOSE({1,2,3,4},V315,V380,V445,V510),CHOOSE({1,2,3,4},ED218,ED218,ED218,ED218))</f>
        <v>0</v>
      </c>
      <c r="CB250" s="194">
        <f>SUMPRODUCT(CHOOSE({1,2,3,4},W315,W380,W445,W510),CHOOSE({1,2,3,4},EE218,EE218,EE218,EE218))</f>
        <v>0</v>
      </c>
      <c r="CC250" s="194">
        <f>SUMPRODUCT(CHOOSE({1,2,3,4},X315,X380,X445,X510),CHOOSE({1,2,3,4},EF218,EF218,EF218,EF218))</f>
        <v>0</v>
      </c>
      <c r="CD250" s="194">
        <f>SUMPRODUCT(CHOOSE({1,2,3,4},Y315,Y380,Y445,Y510),CHOOSE({1,2,3,4},EG218,EG218,EG218,EG218))</f>
        <v>0</v>
      </c>
      <c r="CE250" s="194">
        <f>SUMPRODUCT(CHOOSE({1,2,3,4},Z315,Z380,Z445,Z510),CHOOSE({1,2,3,4},EH218,EH218,EH218,EH218))</f>
        <v>0</v>
      </c>
      <c r="CF250" s="194">
        <f>SUMPRODUCT(CHOOSE({1,2,3,4},AA315,AA380,AA445,AA510),CHOOSE({1,2,3,4},EI218,EI218,EI218,EI218))</f>
        <v>0</v>
      </c>
      <c r="CG250" s="194">
        <f>SUMPRODUCT(CHOOSE({1,2,3,4},AB315,AB380,AB445,AB510),CHOOSE({1,2,3,4},EJ218,EJ218,EJ218,EJ218))</f>
        <v>0</v>
      </c>
    </row>
    <row r="251" spans="2:85" x14ac:dyDescent="0.3">
      <c r="B251" s="1">
        <v>15</v>
      </c>
      <c r="C251" s="1"/>
      <c r="D251" s="52"/>
      <c r="E251" s="52"/>
      <c r="F251" s="52"/>
      <c r="G251" s="52"/>
      <c r="H251" s="52"/>
      <c r="I251" s="52"/>
      <c r="J251" s="52"/>
      <c r="K251" s="52"/>
      <c r="L251" s="52"/>
      <c r="M251" s="52"/>
      <c r="N251" s="52"/>
      <c r="O251" s="52"/>
      <c r="P251" s="52"/>
      <c r="Q251" s="52"/>
      <c r="R251" s="156">
        <f t="shared" si="29"/>
        <v>0</v>
      </c>
      <c r="S251" s="156">
        <f t="shared" si="29"/>
        <v>0</v>
      </c>
      <c r="T251" s="156">
        <f t="shared" si="29"/>
        <v>0</v>
      </c>
      <c r="U251" s="156">
        <f t="shared" si="29"/>
        <v>0</v>
      </c>
      <c r="V251" s="156">
        <f t="shared" si="29"/>
        <v>0</v>
      </c>
      <c r="W251" s="156">
        <f t="shared" si="29"/>
        <v>0</v>
      </c>
      <c r="X251" s="156">
        <f t="shared" si="29"/>
        <v>0</v>
      </c>
      <c r="Y251" s="156">
        <f t="shared" si="29"/>
        <v>0</v>
      </c>
      <c r="Z251" s="156">
        <f t="shared" si="29"/>
        <v>0</v>
      </c>
      <c r="AA251" s="156">
        <f t="shared" si="29"/>
        <v>0</v>
      </c>
      <c r="AB251" s="156">
        <f t="shared" si="29"/>
        <v>0</v>
      </c>
      <c r="AC251" s="156"/>
      <c r="AD251" s="156"/>
      <c r="AE251" s="156"/>
      <c r="AF251" s="156"/>
      <c r="AG251" s="180">
        <f t="shared" si="30"/>
        <v>0</v>
      </c>
      <c r="AH251" s="180">
        <f t="shared" si="31"/>
        <v>0</v>
      </c>
      <c r="AI251" s="180">
        <f t="shared" si="32"/>
        <v>0</v>
      </c>
      <c r="AJ251" s="180">
        <f t="shared" si="32"/>
        <v>0</v>
      </c>
      <c r="AK251" s="180">
        <f t="shared" si="32"/>
        <v>0</v>
      </c>
      <c r="AL251" s="180">
        <f t="shared" si="32"/>
        <v>0</v>
      </c>
      <c r="AM251" s="180">
        <f t="shared" si="32"/>
        <v>0</v>
      </c>
      <c r="AN251" s="180">
        <f t="shared" si="32"/>
        <v>0</v>
      </c>
      <c r="AO251" s="180">
        <f t="shared" si="32"/>
        <v>0</v>
      </c>
      <c r="AP251" s="180">
        <f t="shared" si="32"/>
        <v>0</v>
      </c>
      <c r="AQ251" s="180">
        <f t="shared" si="32"/>
        <v>0</v>
      </c>
      <c r="AR251" s="180">
        <f t="shared" si="32"/>
        <v>0</v>
      </c>
      <c r="AS251" s="180">
        <f t="shared" si="32"/>
        <v>0</v>
      </c>
      <c r="AT251" s="180">
        <f t="shared" si="32"/>
        <v>0</v>
      </c>
      <c r="AU251" s="180">
        <f t="shared" si="32"/>
        <v>0</v>
      </c>
      <c r="AV251" s="180">
        <f t="shared" si="32"/>
        <v>0</v>
      </c>
      <c r="AW251" s="180">
        <f t="shared" si="32"/>
        <v>0</v>
      </c>
      <c r="AX251" s="180">
        <f t="shared" si="32"/>
        <v>0</v>
      </c>
      <c r="AY251" s="180">
        <f t="shared" si="33"/>
        <v>0</v>
      </c>
      <c r="AZ251" s="180">
        <f t="shared" si="33"/>
        <v>0</v>
      </c>
      <c r="BA251" s="180">
        <f t="shared" si="33"/>
        <v>0</v>
      </c>
      <c r="BB251" s="180">
        <f t="shared" si="33"/>
        <v>0</v>
      </c>
      <c r="BC251" s="180">
        <f t="shared" si="33"/>
        <v>0</v>
      </c>
      <c r="BD251" s="180">
        <f t="shared" si="33"/>
        <v>0</v>
      </c>
      <c r="BE251" s="180">
        <f t="shared" si="33"/>
        <v>0</v>
      </c>
      <c r="BF251" s="52"/>
      <c r="BG251" s="52"/>
      <c r="BH251" s="52"/>
      <c r="BI251" s="194">
        <f>SUMPRODUCT(CHOOSE({1,2,3,4},D316,D381,D446,D511),CHOOSE({1,2,3,4},DL219,DL219,DL219,DL219))</f>
        <v>0</v>
      </c>
      <c r="BJ251" s="194">
        <f>SUMPRODUCT(CHOOSE({1,2,3,4},E316,E381,E446,E511),CHOOSE({1,2,3,4},DM219,DM219,DM219,DM219))</f>
        <v>0</v>
      </c>
      <c r="BK251" s="194">
        <f>SUMPRODUCT(CHOOSE({1,2,3,4},F316,F381,F446,F511),CHOOSE({1,2,3,4},DN219,DN219,DN219,DN219))</f>
        <v>0</v>
      </c>
      <c r="BL251" s="194">
        <f>SUMPRODUCT(CHOOSE({1,2,3,4},G316,G381,G446,G511),CHOOSE({1,2,3,4},DO219,DO219,DO219,DO219))</f>
        <v>0</v>
      </c>
      <c r="BM251" s="194">
        <f>SUMPRODUCT(CHOOSE({1,2,3,4},H316,H381,H446,H511),CHOOSE({1,2,3,4},DP219,DP219,DP219,DP219))</f>
        <v>0</v>
      </c>
      <c r="BN251" s="194">
        <f>SUMPRODUCT(CHOOSE({1,2,3,4},I316,I381,I446,I511),CHOOSE({1,2,3,4},DQ219,DQ219,DQ219,DQ219))</f>
        <v>0</v>
      </c>
      <c r="BO251" s="194">
        <f>SUMPRODUCT(CHOOSE({1,2,3,4},J316,J381,J446,J511),CHOOSE({1,2,3,4},DR219,DR219,DR219,DR219))</f>
        <v>0</v>
      </c>
      <c r="BP251" s="194">
        <f>SUMPRODUCT(CHOOSE({1,2,3,4},K316,K381,K446,K511),CHOOSE({1,2,3,4},DS219,DS219,DS219,DS219))</f>
        <v>0</v>
      </c>
      <c r="BQ251" s="194">
        <f>SUMPRODUCT(CHOOSE({1,2,3,4},L316,L381,L446,L511),CHOOSE({1,2,3,4},DT219,DT219,DT219,DT219))</f>
        <v>0</v>
      </c>
      <c r="BR251" s="194">
        <f>SUMPRODUCT(CHOOSE({1,2,3,4},M316,M381,M446,M511),CHOOSE({1,2,3,4},DU219,DU219,DU219,DU219))</f>
        <v>0</v>
      </c>
      <c r="BS251" s="194">
        <f>SUMPRODUCT(CHOOSE({1,2,3,4},N316,N381,N446,N511),CHOOSE({1,2,3,4},DV219,DV219,DV219,DV219))</f>
        <v>0</v>
      </c>
      <c r="BT251" s="194">
        <f>SUMPRODUCT(CHOOSE({1,2,3,4},O316,O381,O446,O511),CHOOSE({1,2,3,4},DW219,DW219,DW219,DW219))</f>
        <v>0</v>
      </c>
      <c r="BU251" s="194">
        <f>SUMPRODUCT(CHOOSE({1,2,3,4},P316,P381,P446,P511),CHOOSE({1,2,3,4},DX219,DX219,DX219,DX219))</f>
        <v>0</v>
      </c>
      <c r="BV251" s="194">
        <f>SUMPRODUCT(CHOOSE({1,2,3,4},Q316,Q381,Q446,Q511),CHOOSE({1,2,3,4},DY219,DY219,DY219,DY219))</f>
        <v>0</v>
      </c>
      <c r="BW251" s="194">
        <f>SUMPRODUCT(CHOOSE({1,2,3,4},R316,R381,R446,R511),CHOOSE({1,2,3,4},DZ219,DZ219,DZ219,DZ219))</f>
        <v>0</v>
      </c>
      <c r="BX251" s="194">
        <f>SUMPRODUCT(CHOOSE({1,2,3,4},S316,S381,S446,S511),CHOOSE({1,2,3,4},EA219,EA219,EA219,EA219))</f>
        <v>0</v>
      </c>
      <c r="BY251" s="194">
        <f>SUMPRODUCT(CHOOSE({1,2,3,4},T316,T381,T446,T511),CHOOSE({1,2,3,4},EB219,EB219,EB219,EB219))</f>
        <v>0</v>
      </c>
      <c r="BZ251" s="194">
        <f>SUMPRODUCT(CHOOSE({1,2,3,4},U316,U381,U446,U511),CHOOSE({1,2,3,4},EC219,EC219,EC219,EC219))</f>
        <v>0</v>
      </c>
      <c r="CA251" s="194">
        <f>SUMPRODUCT(CHOOSE({1,2,3,4},V316,V381,V446,V511),CHOOSE({1,2,3,4},ED219,ED219,ED219,ED219))</f>
        <v>0</v>
      </c>
      <c r="CB251" s="194">
        <f>SUMPRODUCT(CHOOSE({1,2,3,4},W316,W381,W446,W511),CHOOSE({1,2,3,4},EE219,EE219,EE219,EE219))</f>
        <v>0</v>
      </c>
      <c r="CC251" s="194">
        <f>SUMPRODUCT(CHOOSE({1,2,3,4},X316,X381,X446,X511),CHOOSE({1,2,3,4},EF219,EF219,EF219,EF219))</f>
        <v>0</v>
      </c>
      <c r="CD251" s="194">
        <f>SUMPRODUCT(CHOOSE({1,2,3,4},Y316,Y381,Y446,Y511),CHOOSE({1,2,3,4},EG219,EG219,EG219,EG219))</f>
        <v>0</v>
      </c>
      <c r="CE251" s="194">
        <f>SUMPRODUCT(CHOOSE({1,2,3,4},Z316,Z381,Z446,Z511),CHOOSE({1,2,3,4},EH219,EH219,EH219,EH219))</f>
        <v>0</v>
      </c>
      <c r="CF251" s="194">
        <f>SUMPRODUCT(CHOOSE({1,2,3,4},AA316,AA381,AA446,AA511),CHOOSE({1,2,3,4},EI219,EI219,EI219,EI219))</f>
        <v>0</v>
      </c>
      <c r="CG251" s="194">
        <f>SUMPRODUCT(CHOOSE({1,2,3,4},AB316,AB381,AB446,AB511),CHOOSE({1,2,3,4},EJ219,EJ219,EJ219,EJ219))</f>
        <v>0</v>
      </c>
    </row>
    <row r="252" spans="2:85" x14ac:dyDescent="0.3">
      <c r="B252" s="1">
        <v>16</v>
      </c>
      <c r="C252" s="1"/>
      <c r="D252" s="52"/>
      <c r="E252" s="52"/>
      <c r="F252" s="52"/>
      <c r="G252" s="52"/>
      <c r="H252" s="52"/>
      <c r="I252" s="52"/>
      <c r="J252" s="52"/>
      <c r="K252" s="52"/>
      <c r="L252" s="52"/>
      <c r="M252" s="52"/>
      <c r="N252" s="52"/>
      <c r="O252" s="52"/>
      <c r="P252" s="52"/>
      <c r="Q252" s="52"/>
      <c r="R252" s="52"/>
      <c r="S252" s="156">
        <f t="shared" si="29"/>
        <v>0</v>
      </c>
      <c r="T252" s="156">
        <f t="shared" si="29"/>
        <v>0</v>
      </c>
      <c r="U252" s="156">
        <f t="shared" si="29"/>
        <v>0</v>
      </c>
      <c r="V252" s="156">
        <f t="shared" si="29"/>
        <v>0</v>
      </c>
      <c r="W252" s="156">
        <f t="shared" si="29"/>
        <v>0</v>
      </c>
      <c r="X252" s="156">
        <f t="shared" si="29"/>
        <v>0</v>
      </c>
      <c r="Y252" s="156">
        <f t="shared" si="29"/>
        <v>0</v>
      </c>
      <c r="Z252" s="156">
        <f t="shared" si="29"/>
        <v>0</v>
      </c>
      <c r="AA252" s="156">
        <f t="shared" si="29"/>
        <v>0</v>
      </c>
      <c r="AB252" s="156">
        <f t="shared" si="29"/>
        <v>0</v>
      </c>
      <c r="AC252" s="156"/>
      <c r="AD252" s="156"/>
      <c r="AE252" s="156"/>
      <c r="AF252" s="156"/>
      <c r="AG252" s="180">
        <f t="shared" si="30"/>
        <v>0</v>
      </c>
      <c r="AH252" s="180">
        <f t="shared" si="31"/>
        <v>0</v>
      </c>
      <c r="AI252" s="180">
        <f t="shared" si="32"/>
        <v>0</v>
      </c>
      <c r="AJ252" s="180">
        <f t="shared" si="32"/>
        <v>0</v>
      </c>
      <c r="AK252" s="180">
        <f t="shared" si="32"/>
        <v>0</v>
      </c>
      <c r="AL252" s="180">
        <f t="shared" si="32"/>
        <v>0</v>
      </c>
      <c r="AM252" s="180">
        <f t="shared" si="32"/>
        <v>0</v>
      </c>
      <c r="AN252" s="180">
        <f t="shared" si="32"/>
        <v>0</v>
      </c>
      <c r="AO252" s="180">
        <f t="shared" si="32"/>
        <v>0</v>
      </c>
      <c r="AP252" s="180">
        <f t="shared" si="32"/>
        <v>0</v>
      </c>
      <c r="AQ252" s="180">
        <f t="shared" si="32"/>
        <v>0</v>
      </c>
      <c r="AR252" s="180">
        <f t="shared" si="32"/>
        <v>0</v>
      </c>
      <c r="AS252" s="180">
        <f t="shared" si="32"/>
        <v>0</v>
      </c>
      <c r="AT252" s="180">
        <f t="shared" si="32"/>
        <v>0</v>
      </c>
      <c r="AU252" s="180">
        <f t="shared" si="32"/>
        <v>0</v>
      </c>
      <c r="AV252" s="180">
        <f t="shared" si="32"/>
        <v>0</v>
      </c>
      <c r="AW252" s="180">
        <f t="shared" si="32"/>
        <v>0</v>
      </c>
      <c r="AX252" s="180">
        <f t="shared" si="32"/>
        <v>0</v>
      </c>
      <c r="AY252" s="180">
        <f t="shared" si="33"/>
        <v>0</v>
      </c>
      <c r="AZ252" s="180">
        <f t="shared" si="33"/>
        <v>0</v>
      </c>
      <c r="BA252" s="180">
        <f t="shared" si="33"/>
        <v>0</v>
      </c>
      <c r="BB252" s="180">
        <f t="shared" si="33"/>
        <v>0</v>
      </c>
      <c r="BC252" s="180">
        <f t="shared" si="33"/>
        <v>0</v>
      </c>
      <c r="BD252" s="180">
        <f t="shared" si="33"/>
        <v>0</v>
      </c>
      <c r="BE252" s="180">
        <f t="shared" si="33"/>
        <v>0</v>
      </c>
      <c r="BF252" s="52"/>
      <c r="BG252" s="52"/>
      <c r="BH252" s="52"/>
      <c r="BI252" s="194">
        <f>SUMPRODUCT(CHOOSE({1,2,3,4},D317,D382,D447,D512),CHOOSE({1,2,3,4},DL220,DL220,DL220,DL220))</f>
        <v>0</v>
      </c>
      <c r="BJ252" s="194">
        <f>SUMPRODUCT(CHOOSE({1,2,3,4},E317,E382,E447,E512),CHOOSE({1,2,3,4},DM220,DM220,DM220,DM220))</f>
        <v>0</v>
      </c>
      <c r="BK252" s="194">
        <f>SUMPRODUCT(CHOOSE({1,2,3,4},F317,F382,F447,F512),CHOOSE({1,2,3,4},DN220,DN220,DN220,DN220))</f>
        <v>0</v>
      </c>
      <c r="BL252" s="194">
        <f>SUMPRODUCT(CHOOSE({1,2,3,4},G317,G382,G447,G512),CHOOSE({1,2,3,4},DO220,DO220,DO220,DO220))</f>
        <v>0</v>
      </c>
      <c r="BM252" s="194">
        <f>SUMPRODUCT(CHOOSE({1,2,3,4},H317,H382,H447,H512),CHOOSE({1,2,3,4},DP220,DP220,DP220,DP220))</f>
        <v>0</v>
      </c>
      <c r="BN252" s="194">
        <f>SUMPRODUCT(CHOOSE({1,2,3,4},I317,I382,I447,I512),CHOOSE({1,2,3,4},DQ220,DQ220,DQ220,DQ220))</f>
        <v>0</v>
      </c>
      <c r="BO252" s="194">
        <f>SUMPRODUCT(CHOOSE({1,2,3,4},J317,J382,J447,J512),CHOOSE({1,2,3,4},DR220,DR220,DR220,DR220))</f>
        <v>0</v>
      </c>
      <c r="BP252" s="194">
        <f>SUMPRODUCT(CHOOSE({1,2,3,4},K317,K382,K447,K512),CHOOSE({1,2,3,4},DS220,DS220,DS220,DS220))</f>
        <v>0</v>
      </c>
      <c r="BQ252" s="194">
        <f>SUMPRODUCT(CHOOSE({1,2,3,4},L317,L382,L447,L512),CHOOSE({1,2,3,4},DT220,DT220,DT220,DT220))</f>
        <v>0</v>
      </c>
      <c r="BR252" s="194">
        <f>SUMPRODUCT(CHOOSE({1,2,3,4},M317,M382,M447,M512),CHOOSE({1,2,3,4},DU220,DU220,DU220,DU220))</f>
        <v>0</v>
      </c>
      <c r="BS252" s="194">
        <f>SUMPRODUCT(CHOOSE({1,2,3,4},N317,N382,N447,N512),CHOOSE({1,2,3,4},DV220,DV220,DV220,DV220))</f>
        <v>0</v>
      </c>
      <c r="BT252" s="194">
        <f>SUMPRODUCT(CHOOSE({1,2,3,4},O317,O382,O447,O512),CHOOSE({1,2,3,4},DW220,DW220,DW220,DW220))</f>
        <v>0</v>
      </c>
      <c r="BU252" s="194">
        <f>SUMPRODUCT(CHOOSE({1,2,3,4},P317,P382,P447,P512),CHOOSE({1,2,3,4},DX220,DX220,DX220,DX220))</f>
        <v>0</v>
      </c>
      <c r="BV252" s="194">
        <f>SUMPRODUCT(CHOOSE({1,2,3,4},Q317,Q382,Q447,Q512),CHOOSE({1,2,3,4},DY220,DY220,DY220,DY220))</f>
        <v>0</v>
      </c>
      <c r="BW252" s="194">
        <f>SUMPRODUCT(CHOOSE({1,2,3,4},R317,R382,R447,R512),CHOOSE({1,2,3,4},DZ220,DZ220,DZ220,DZ220))</f>
        <v>0</v>
      </c>
      <c r="BX252" s="194">
        <f>SUMPRODUCT(CHOOSE({1,2,3,4},S317,S382,S447,S512),CHOOSE({1,2,3,4},EA220,EA220,EA220,EA220))</f>
        <v>0</v>
      </c>
      <c r="BY252" s="194">
        <f>SUMPRODUCT(CHOOSE({1,2,3,4},T317,T382,T447,T512),CHOOSE({1,2,3,4},EB220,EB220,EB220,EB220))</f>
        <v>0</v>
      </c>
      <c r="BZ252" s="194">
        <f>SUMPRODUCT(CHOOSE({1,2,3,4},U317,U382,U447,U512),CHOOSE({1,2,3,4},EC220,EC220,EC220,EC220))</f>
        <v>0</v>
      </c>
      <c r="CA252" s="194">
        <f>SUMPRODUCT(CHOOSE({1,2,3,4},V317,V382,V447,V512),CHOOSE({1,2,3,4},ED220,ED220,ED220,ED220))</f>
        <v>0</v>
      </c>
      <c r="CB252" s="194">
        <f>SUMPRODUCT(CHOOSE({1,2,3,4},W317,W382,W447,W512),CHOOSE({1,2,3,4},EE220,EE220,EE220,EE220))</f>
        <v>0</v>
      </c>
      <c r="CC252" s="194">
        <f>SUMPRODUCT(CHOOSE({1,2,3,4},X317,X382,X447,X512),CHOOSE({1,2,3,4},EF220,EF220,EF220,EF220))</f>
        <v>0</v>
      </c>
      <c r="CD252" s="194">
        <f>SUMPRODUCT(CHOOSE({1,2,3,4},Y317,Y382,Y447,Y512),CHOOSE({1,2,3,4},EG220,EG220,EG220,EG220))</f>
        <v>0</v>
      </c>
      <c r="CE252" s="194">
        <f>SUMPRODUCT(CHOOSE({1,2,3,4},Z317,Z382,Z447,Z512),CHOOSE({1,2,3,4},EH220,EH220,EH220,EH220))</f>
        <v>0</v>
      </c>
      <c r="CF252" s="194">
        <f>SUMPRODUCT(CHOOSE({1,2,3,4},AA317,AA382,AA447,AA512),CHOOSE({1,2,3,4},EI220,EI220,EI220,EI220))</f>
        <v>0</v>
      </c>
      <c r="CG252" s="194">
        <f>SUMPRODUCT(CHOOSE({1,2,3,4},AB317,AB382,AB447,AB512),CHOOSE({1,2,3,4},EJ220,EJ220,EJ220,EJ220))</f>
        <v>0</v>
      </c>
    </row>
    <row r="253" spans="2:85" x14ac:dyDescent="0.3">
      <c r="B253" s="1">
        <v>17</v>
      </c>
      <c r="C253" s="1"/>
      <c r="D253" s="52"/>
      <c r="E253" s="52"/>
      <c r="F253" s="52"/>
      <c r="G253" s="52"/>
      <c r="H253" s="52"/>
      <c r="I253" s="52"/>
      <c r="J253" s="52"/>
      <c r="K253" s="52"/>
      <c r="L253" s="52"/>
      <c r="M253" s="52"/>
      <c r="N253" s="52"/>
      <c r="O253" s="52"/>
      <c r="P253" s="52"/>
      <c r="Q253" s="52"/>
      <c r="R253" s="52"/>
      <c r="S253" s="52"/>
      <c r="T253" s="156">
        <f t="shared" ref="T253:AB256" si="35">(VLOOKUP(S93,DiaMort,$A$4,FALSE)-1)*S157*BX221</f>
        <v>0</v>
      </c>
      <c r="U253" s="156">
        <f t="shared" si="35"/>
        <v>0</v>
      </c>
      <c r="V253" s="156">
        <f t="shared" si="35"/>
        <v>0</v>
      </c>
      <c r="W253" s="156">
        <f t="shared" si="35"/>
        <v>0</v>
      </c>
      <c r="X253" s="156">
        <f t="shared" si="35"/>
        <v>0</v>
      </c>
      <c r="Y253" s="156">
        <f t="shared" si="35"/>
        <v>0</v>
      </c>
      <c r="Z253" s="156">
        <f t="shared" si="35"/>
        <v>0</v>
      </c>
      <c r="AA253" s="156">
        <f t="shared" si="35"/>
        <v>0</v>
      </c>
      <c r="AB253" s="156">
        <f t="shared" si="35"/>
        <v>0</v>
      </c>
      <c r="AC253" s="156"/>
      <c r="AD253" s="156"/>
      <c r="AE253" s="156"/>
      <c r="AF253" s="156"/>
      <c r="AG253" s="180">
        <f t="shared" si="30"/>
        <v>0</v>
      </c>
      <c r="AH253" s="180">
        <f t="shared" si="31"/>
        <v>0</v>
      </c>
      <c r="AI253" s="180">
        <f t="shared" ref="AI253:AI261" si="36">E157*BJ221</f>
        <v>0</v>
      </c>
      <c r="AJ253" s="180">
        <f t="shared" ref="AJ253:AJ261" si="37">F157*BK221</f>
        <v>0</v>
      </c>
      <c r="AK253" s="180">
        <f t="shared" ref="AK253:AK261" si="38">G157*BL221</f>
        <v>0</v>
      </c>
      <c r="AL253" s="180">
        <f t="shared" ref="AL253:AL261" si="39">H157*BM221</f>
        <v>0</v>
      </c>
      <c r="AM253" s="180">
        <f t="shared" ref="AM253:AM261" si="40">I157*BN221</f>
        <v>0</v>
      </c>
      <c r="AN253" s="180">
        <f t="shared" ref="AN253:AN261" si="41">J157*BO221</f>
        <v>0</v>
      </c>
      <c r="AO253" s="180">
        <f t="shared" ref="AO253:AO261" si="42">K157*BP221</f>
        <v>0</v>
      </c>
      <c r="AP253" s="180">
        <f t="shared" ref="AP253:AP261" si="43">L157*BQ221</f>
        <v>0</v>
      </c>
      <c r="AQ253" s="180">
        <f t="shared" ref="AQ253:AQ261" si="44">M157*BR221</f>
        <v>0</v>
      </c>
      <c r="AR253" s="180">
        <f t="shared" ref="AR253:AR261" si="45">N157*BS221</f>
        <v>0</v>
      </c>
      <c r="AS253" s="180">
        <f t="shared" ref="AS253:AS261" si="46">O157*BT221</f>
        <v>0</v>
      </c>
      <c r="AT253" s="180">
        <f t="shared" ref="AT253:AT261" si="47">P157*BU221</f>
        <v>0</v>
      </c>
      <c r="AU253" s="180">
        <f t="shared" ref="AU253:AU261" si="48">Q157*BV221</f>
        <v>0</v>
      </c>
      <c r="AV253" s="180">
        <f t="shared" ref="AV253:AV261" si="49">R157*BW221</f>
        <v>0</v>
      </c>
      <c r="AW253" s="180">
        <f t="shared" ref="AW253:BE261" si="50">S157*BX221</f>
        <v>0</v>
      </c>
      <c r="AX253" s="180">
        <f t="shared" si="50"/>
        <v>0</v>
      </c>
      <c r="AY253" s="180">
        <f t="shared" si="50"/>
        <v>0</v>
      </c>
      <c r="AZ253" s="180">
        <f t="shared" si="50"/>
        <v>0</v>
      </c>
      <c r="BA253" s="180">
        <f t="shared" si="50"/>
        <v>0</v>
      </c>
      <c r="BB253" s="180">
        <f t="shared" si="50"/>
        <v>0</v>
      </c>
      <c r="BC253" s="180">
        <f t="shared" si="50"/>
        <v>0</v>
      </c>
      <c r="BD253" s="180">
        <f t="shared" si="50"/>
        <v>0</v>
      </c>
      <c r="BE253" s="180">
        <f t="shared" si="50"/>
        <v>0</v>
      </c>
      <c r="BF253" s="52"/>
      <c r="BG253" s="52"/>
      <c r="BH253" s="52"/>
      <c r="BI253" s="194">
        <f>SUMPRODUCT(CHOOSE({1,2,3,4},D318,D383,D448,D513),CHOOSE({1,2,3,4},DL221,DL221,DL221,DL221))</f>
        <v>0</v>
      </c>
      <c r="BJ253" s="194">
        <f>SUMPRODUCT(CHOOSE({1,2,3,4},E318,E383,E448,E513),CHOOSE({1,2,3,4},DM221,DM221,DM221,DM221))</f>
        <v>0</v>
      </c>
      <c r="BK253" s="194">
        <f>SUMPRODUCT(CHOOSE({1,2,3,4},F318,F383,F448,F513),CHOOSE({1,2,3,4},DN221,DN221,DN221,DN221))</f>
        <v>0</v>
      </c>
      <c r="BL253" s="194">
        <f>SUMPRODUCT(CHOOSE({1,2,3,4},G318,G383,G448,G513),CHOOSE({1,2,3,4},DO221,DO221,DO221,DO221))</f>
        <v>0</v>
      </c>
      <c r="BM253" s="194">
        <f>SUMPRODUCT(CHOOSE({1,2,3,4},H318,H383,H448,H513),CHOOSE({1,2,3,4},DP221,DP221,DP221,DP221))</f>
        <v>0</v>
      </c>
      <c r="BN253" s="194">
        <f>SUMPRODUCT(CHOOSE({1,2,3,4},I318,I383,I448,I513),CHOOSE({1,2,3,4},DQ221,DQ221,DQ221,DQ221))</f>
        <v>0</v>
      </c>
      <c r="BO253" s="194">
        <f>SUMPRODUCT(CHOOSE({1,2,3,4},J318,J383,J448,J513),CHOOSE({1,2,3,4},DR221,DR221,DR221,DR221))</f>
        <v>0</v>
      </c>
      <c r="BP253" s="194">
        <f>SUMPRODUCT(CHOOSE({1,2,3,4},K318,K383,K448,K513),CHOOSE({1,2,3,4},DS221,DS221,DS221,DS221))</f>
        <v>0</v>
      </c>
      <c r="BQ253" s="194">
        <f>SUMPRODUCT(CHOOSE({1,2,3,4},L318,L383,L448,L513),CHOOSE({1,2,3,4},DT221,DT221,DT221,DT221))</f>
        <v>0</v>
      </c>
      <c r="BR253" s="194">
        <f>SUMPRODUCT(CHOOSE({1,2,3,4},M318,M383,M448,M513),CHOOSE({1,2,3,4},DU221,DU221,DU221,DU221))</f>
        <v>0</v>
      </c>
      <c r="BS253" s="194">
        <f>SUMPRODUCT(CHOOSE({1,2,3,4},N318,N383,N448,N513),CHOOSE({1,2,3,4},DV221,DV221,DV221,DV221))</f>
        <v>0</v>
      </c>
      <c r="BT253" s="194">
        <f>SUMPRODUCT(CHOOSE({1,2,3,4},O318,O383,O448,O513),CHOOSE({1,2,3,4},DW221,DW221,DW221,DW221))</f>
        <v>0</v>
      </c>
      <c r="BU253" s="194">
        <f>SUMPRODUCT(CHOOSE({1,2,3,4},P318,P383,P448,P513),CHOOSE({1,2,3,4},DX221,DX221,DX221,DX221))</f>
        <v>0</v>
      </c>
      <c r="BV253" s="194">
        <f>SUMPRODUCT(CHOOSE({1,2,3,4},Q318,Q383,Q448,Q513),CHOOSE({1,2,3,4},DY221,DY221,DY221,DY221))</f>
        <v>0</v>
      </c>
      <c r="BW253" s="194">
        <f>SUMPRODUCT(CHOOSE({1,2,3,4},R318,R383,R448,R513),CHOOSE({1,2,3,4},DZ221,DZ221,DZ221,DZ221))</f>
        <v>0</v>
      </c>
      <c r="BX253" s="194">
        <f>SUMPRODUCT(CHOOSE({1,2,3,4},S318,S383,S448,S513),CHOOSE({1,2,3,4},EA221,EA221,EA221,EA221))</f>
        <v>0</v>
      </c>
      <c r="BY253" s="194">
        <f>SUMPRODUCT(CHOOSE({1,2,3,4},T318,T383,T448,T513),CHOOSE({1,2,3,4},EB221,EB221,EB221,EB221))</f>
        <v>0</v>
      </c>
      <c r="BZ253" s="194">
        <f>SUMPRODUCT(CHOOSE({1,2,3,4},U318,U383,U448,U513),CHOOSE({1,2,3,4},EC221,EC221,EC221,EC221))</f>
        <v>0</v>
      </c>
      <c r="CA253" s="194">
        <f>SUMPRODUCT(CHOOSE({1,2,3,4},V318,V383,V448,V513),CHOOSE({1,2,3,4},ED221,ED221,ED221,ED221))</f>
        <v>0</v>
      </c>
      <c r="CB253" s="194">
        <f>SUMPRODUCT(CHOOSE({1,2,3,4},W318,W383,W448,W513),CHOOSE({1,2,3,4},EE221,EE221,EE221,EE221))</f>
        <v>0</v>
      </c>
      <c r="CC253" s="194">
        <f>SUMPRODUCT(CHOOSE({1,2,3,4},X318,X383,X448,X513),CHOOSE({1,2,3,4},EF221,EF221,EF221,EF221))</f>
        <v>0</v>
      </c>
      <c r="CD253" s="194">
        <f>SUMPRODUCT(CHOOSE({1,2,3,4},Y318,Y383,Y448,Y513),CHOOSE({1,2,3,4},EG221,EG221,EG221,EG221))</f>
        <v>0</v>
      </c>
      <c r="CE253" s="194">
        <f>SUMPRODUCT(CHOOSE({1,2,3,4},Z318,Z383,Z448,Z513),CHOOSE({1,2,3,4},EH221,EH221,EH221,EH221))</f>
        <v>0</v>
      </c>
      <c r="CF253" s="194">
        <f>SUMPRODUCT(CHOOSE({1,2,3,4},AA318,AA383,AA448,AA513),CHOOSE({1,2,3,4},EI221,EI221,EI221,EI221))</f>
        <v>0</v>
      </c>
      <c r="CG253" s="194">
        <f>SUMPRODUCT(CHOOSE({1,2,3,4},AB318,AB383,AB448,AB513),CHOOSE({1,2,3,4},EJ221,EJ221,EJ221,EJ221))</f>
        <v>0</v>
      </c>
    </row>
    <row r="254" spans="2:85" x14ac:dyDescent="0.3">
      <c r="B254" s="1">
        <v>18</v>
      </c>
      <c r="C254" s="1"/>
      <c r="D254" s="52"/>
      <c r="E254" s="52"/>
      <c r="F254" s="52"/>
      <c r="G254" s="52"/>
      <c r="H254" s="52"/>
      <c r="I254" s="52"/>
      <c r="J254" s="52"/>
      <c r="K254" s="52"/>
      <c r="L254" s="52"/>
      <c r="M254" s="52"/>
      <c r="N254" s="52"/>
      <c r="O254" s="52"/>
      <c r="P254" s="52"/>
      <c r="Q254" s="52"/>
      <c r="R254" s="52"/>
      <c r="S254" s="52"/>
      <c r="T254" s="52"/>
      <c r="U254" s="156">
        <f t="shared" si="35"/>
        <v>0</v>
      </c>
      <c r="V254" s="156">
        <f t="shared" si="35"/>
        <v>0</v>
      </c>
      <c r="W254" s="156">
        <f t="shared" si="35"/>
        <v>0</v>
      </c>
      <c r="X254" s="156">
        <f t="shared" si="35"/>
        <v>0</v>
      </c>
      <c r="Y254" s="156">
        <f t="shared" si="35"/>
        <v>0</v>
      </c>
      <c r="Z254" s="156">
        <f t="shared" si="35"/>
        <v>0</v>
      </c>
      <c r="AA254" s="156">
        <f t="shared" si="35"/>
        <v>0</v>
      </c>
      <c r="AB254" s="156">
        <f t="shared" si="35"/>
        <v>0</v>
      </c>
      <c r="AC254" s="156"/>
      <c r="AD254" s="156"/>
      <c r="AE254" s="156"/>
      <c r="AF254" s="156"/>
      <c r="AG254" s="180">
        <f t="shared" si="30"/>
        <v>0</v>
      </c>
      <c r="AH254" s="180">
        <f t="shared" si="31"/>
        <v>0</v>
      </c>
      <c r="AI254" s="180">
        <f t="shared" si="36"/>
        <v>0</v>
      </c>
      <c r="AJ254" s="180">
        <f t="shared" si="37"/>
        <v>0</v>
      </c>
      <c r="AK254" s="180">
        <f t="shared" si="38"/>
        <v>0</v>
      </c>
      <c r="AL254" s="180">
        <f t="shared" si="39"/>
        <v>0</v>
      </c>
      <c r="AM254" s="180">
        <f t="shared" si="40"/>
        <v>0</v>
      </c>
      <c r="AN254" s="180">
        <f t="shared" si="41"/>
        <v>0</v>
      </c>
      <c r="AO254" s="180">
        <f t="shared" si="42"/>
        <v>0</v>
      </c>
      <c r="AP254" s="180">
        <f t="shared" si="43"/>
        <v>0</v>
      </c>
      <c r="AQ254" s="180">
        <f t="shared" si="44"/>
        <v>0</v>
      </c>
      <c r="AR254" s="180">
        <f t="shared" si="45"/>
        <v>0</v>
      </c>
      <c r="AS254" s="180">
        <f t="shared" si="46"/>
        <v>0</v>
      </c>
      <c r="AT254" s="180">
        <f t="shared" si="47"/>
        <v>0</v>
      </c>
      <c r="AU254" s="180">
        <f t="shared" si="48"/>
        <v>0</v>
      </c>
      <c r="AV254" s="180">
        <f t="shared" si="49"/>
        <v>0</v>
      </c>
      <c r="AW254" s="180">
        <f t="shared" si="50"/>
        <v>0</v>
      </c>
      <c r="AX254" s="180">
        <f t="shared" si="50"/>
        <v>0</v>
      </c>
      <c r="AY254" s="180">
        <f t="shared" si="50"/>
        <v>0</v>
      </c>
      <c r="AZ254" s="180">
        <f t="shared" si="50"/>
        <v>0</v>
      </c>
      <c r="BA254" s="180">
        <f t="shared" si="50"/>
        <v>0</v>
      </c>
      <c r="BB254" s="180">
        <f t="shared" si="50"/>
        <v>0</v>
      </c>
      <c r="BC254" s="180">
        <f t="shared" si="50"/>
        <v>0</v>
      </c>
      <c r="BD254" s="180">
        <f t="shared" si="50"/>
        <v>0</v>
      </c>
      <c r="BE254" s="180">
        <f t="shared" si="50"/>
        <v>0</v>
      </c>
      <c r="BF254" s="52"/>
      <c r="BG254" s="52"/>
      <c r="BH254" s="52"/>
      <c r="BI254" s="194">
        <f>SUMPRODUCT(CHOOSE({1,2,3,4},D319,D384,D449,D514),CHOOSE({1,2,3,4},DL222,DL222,DL222,DL222))</f>
        <v>0</v>
      </c>
      <c r="BJ254" s="194">
        <f>SUMPRODUCT(CHOOSE({1,2,3,4},E319,E384,E449,E514),CHOOSE({1,2,3,4},DM222,DM222,DM222,DM222))</f>
        <v>0</v>
      </c>
      <c r="BK254" s="194">
        <f>SUMPRODUCT(CHOOSE({1,2,3,4},F319,F384,F449,F514),CHOOSE({1,2,3,4},DN222,DN222,DN222,DN222))</f>
        <v>0</v>
      </c>
      <c r="BL254" s="194">
        <f>SUMPRODUCT(CHOOSE({1,2,3,4},G319,G384,G449,G514),CHOOSE({1,2,3,4},DO222,DO222,DO222,DO222))</f>
        <v>0</v>
      </c>
      <c r="BM254" s="194">
        <f>SUMPRODUCT(CHOOSE({1,2,3,4},H319,H384,H449,H514),CHOOSE({1,2,3,4},DP222,DP222,DP222,DP222))</f>
        <v>0</v>
      </c>
      <c r="BN254" s="194">
        <f>SUMPRODUCT(CHOOSE({1,2,3,4},I319,I384,I449,I514),CHOOSE({1,2,3,4},DQ222,DQ222,DQ222,DQ222))</f>
        <v>0</v>
      </c>
      <c r="BO254" s="194">
        <f>SUMPRODUCT(CHOOSE({1,2,3,4},J319,J384,J449,J514),CHOOSE({1,2,3,4},DR222,DR222,DR222,DR222))</f>
        <v>0</v>
      </c>
      <c r="BP254" s="194">
        <f>SUMPRODUCT(CHOOSE({1,2,3,4},K319,K384,K449,K514),CHOOSE({1,2,3,4},DS222,DS222,DS222,DS222))</f>
        <v>0</v>
      </c>
      <c r="BQ254" s="194">
        <f>SUMPRODUCT(CHOOSE({1,2,3,4},L319,L384,L449,L514),CHOOSE({1,2,3,4},DT222,DT222,DT222,DT222))</f>
        <v>0</v>
      </c>
      <c r="BR254" s="194">
        <f>SUMPRODUCT(CHOOSE({1,2,3,4},M319,M384,M449,M514),CHOOSE({1,2,3,4},DU222,DU222,DU222,DU222))</f>
        <v>0</v>
      </c>
      <c r="BS254" s="194">
        <f>SUMPRODUCT(CHOOSE({1,2,3,4},N319,N384,N449,N514),CHOOSE({1,2,3,4},DV222,DV222,DV222,DV222))</f>
        <v>0</v>
      </c>
      <c r="BT254" s="194">
        <f>SUMPRODUCT(CHOOSE({1,2,3,4},O319,O384,O449,O514),CHOOSE({1,2,3,4},DW222,DW222,DW222,DW222))</f>
        <v>0</v>
      </c>
      <c r="BU254" s="194">
        <f>SUMPRODUCT(CHOOSE({1,2,3,4},P319,P384,P449,P514),CHOOSE({1,2,3,4},DX222,DX222,DX222,DX222))</f>
        <v>0</v>
      </c>
      <c r="BV254" s="194">
        <f>SUMPRODUCT(CHOOSE({1,2,3,4},Q319,Q384,Q449,Q514),CHOOSE({1,2,3,4},DY222,DY222,DY222,DY222))</f>
        <v>0</v>
      </c>
      <c r="BW254" s="194">
        <f>SUMPRODUCT(CHOOSE({1,2,3,4},R319,R384,R449,R514),CHOOSE({1,2,3,4},DZ222,DZ222,DZ222,DZ222))</f>
        <v>0</v>
      </c>
      <c r="BX254" s="194">
        <f>SUMPRODUCT(CHOOSE({1,2,3,4},S319,S384,S449,S514),CHOOSE({1,2,3,4},EA222,EA222,EA222,EA222))</f>
        <v>0</v>
      </c>
      <c r="BY254" s="194">
        <f>SUMPRODUCT(CHOOSE({1,2,3,4},T319,T384,T449,T514),CHOOSE({1,2,3,4},EB222,EB222,EB222,EB222))</f>
        <v>0</v>
      </c>
      <c r="BZ254" s="194">
        <f>SUMPRODUCT(CHOOSE({1,2,3,4},U319,U384,U449,U514),CHOOSE({1,2,3,4},EC222,EC222,EC222,EC222))</f>
        <v>0</v>
      </c>
      <c r="CA254" s="194">
        <f>SUMPRODUCT(CHOOSE({1,2,3,4},V319,V384,V449,V514),CHOOSE({1,2,3,4},ED222,ED222,ED222,ED222))</f>
        <v>0</v>
      </c>
      <c r="CB254" s="194">
        <f>SUMPRODUCT(CHOOSE({1,2,3,4},W319,W384,W449,W514),CHOOSE({1,2,3,4},EE222,EE222,EE222,EE222))</f>
        <v>0</v>
      </c>
      <c r="CC254" s="194">
        <f>SUMPRODUCT(CHOOSE({1,2,3,4},X319,X384,X449,X514),CHOOSE({1,2,3,4},EF222,EF222,EF222,EF222))</f>
        <v>0</v>
      </c>
      <c r="CD254" s="194">
        <f>SUMPRODUCT(CHOOSE({1,2,3,4},Y319,Y384,Y449,Y514),CHOOSE({1,2,3,4},EG222,EG222,EG222,EG222))</f>
        <v>0</v>
      </c>
      <c r="CE254" s="194">
        <f>SUMPRODUCT(CHOOSE({1,2,3,4},Z319,Z384,Z449,Z514),CHOOSE({1,2,3,4},EH222,EH222,EH222,EH222))</f>
        <v>0</v>
      </c>
      <c r="CF254" s="194">
        <f>SUMPRODUCT(CHOOSE({1,2,3,4},AA319,AA384,AA449,AA514),CHOOSE({1,2,3,4},EI222,EI222,EI222,EI222))</f>
        <v>0</v>
      </c>
      <c r="CG254" s="194">
        <f>SUMPRODUCT(CHOOSE({1,2,3,4},AB319,AB384,AB449,AB514),CHOOSE({1,2,3,4},EJ222,EJ222,EJ222,EJ222))</f>
        <v>0</v>
      </c>
    </row>
    <row r="255" spans="2:85" x14ac:dyDescent="0.3">
      <c r="B255" s="1">
        <v>19</v>
      </c>
      <c r="C255" s="1"/>
      <c r="D255" s="52"/>
      <c r="E255" s="52"/>
      <c r="F255" s="52"/>
      <c r="G255" s="52"/>
      <c r="H255" s="52"/>
      <c r="I255" s="52"/>
      <c r="J255" s="52"/>
      <c r="K255" s="52"/>
      <c r="L255" s="52"/>
      <c r="M255" s="52"/>
      <c r="N255" s="52"/>
      <c r="O255" s="52"/>
      <c r="P255" s="52"/>
      <c r="Q255" s="52"/>
      <c r="R255" s="52"/>
      <c r="S255" s="52"/>
      <c r="T255" s="52"/>
      <c r="U255" s="52"/>
      <c r="V255" s="156">
        <f t="shared" si="35"/>
        <v>0</v>
      </c>
      <c r="W255" s="156">
        <f t="shared" si="35"/>
        <v>0</v>
      </c>
      <c r="X255" s="156">
        <f t="shared" si="35"/>
        <v>0</v>
      </c>
      <c r="Y255" s="156">
        <f t="shared" si="35"/>
        <v>0</v>
      </c>
      <c r="Z255" s="156">
        <f t="shared" si="35"/>
        <v>0</v>
      </c>
      <c r="AA255" s="156">
        <f t="shared" si="35"/>
        <v>0</v>
      </c>
      <c r="AB255" s="156">
        <f t="shared" si="35"/>
        <v>0</v>
      </c>
      <c r="AC255" s="156"/>
      <c r="AD255" s="156"/>
      <c r="AE255" s="156"/>
      <c r="AF255" s="156"/>
      <c r="AG255" s="180">
        <f t="shared" si="30"/>
        <v>0</v>
      </c>
      <c r="AH255" s="180">
        <f t="shared" si="31"/>
        <v>0</v>
      </c>
      <c r="AI255" s="180">
        <f t="shared" si="36"/>
        <v>0</v>
      </c>
      <c r="AJ255" s="180">
        <f t="shared" si="37"/>
        <v>0</v>
      </c>
      <c r="AK255" s="180">
        <f t="shared" si="38"/>
        <v>0</v>
      </c>
      <c r="AL255" s="180">
        <f t="shared" si="39"/>
        <v>0</v>
      </c>
      <c r="AM255" s="180">
        <f t="shared" si="40"/>
        <v>0</v>
      </c>
      <c r="AN255" s="180">
        <f t="shared" si="41"/>
        <v>0</v>
      </c>
      <c r="AO255" s="180">
        <f t="shared" si="42"/>
        <v>0</v>
      </c>
      <c r="AP255" s="180">
        <f t="shared" si="43"/>
        <v>0</v>
      </c>
      <c r="AQ255" s="180">
        <f t="shared" si="44"/>
        <v>0</v>
      </c>
      <c r="AR255" s="180">
        <f t="shared" si="45"/>
        <v>0</v>
      </c>
      <c r="AS255" s="180">
        <f t="shared" si="46"/>
        <v>0</v>
      </c>
      <c r="AT255" s="180">
        <f t="shared" si="47"/>
        <v>0</v>
      </c>
      <c r="AU255" s="180">
        <f t="shared" si="48"/>
        <v>0</v>
      </c>
      <c r="AV255" s="180">
        <f t="shared" si="49"/>
        <v>0</v>
      </c>
      <c r="AW255" s="180">
        <f t="shared" si="50"/>
        <v>0</v>
      </c>
      <c r="AX255" s="180">
        <f t="shared" si="50"/>
        <v>0</v>
      </c>
      <c r="AY255" s="180">
        <f t="shared" si="50"/>
        <v>0</v>
      </c>
      <c r="AZ255" s="180">
        <f t="shared" si="50"/>
        <v>0</v>
      </c>
      <c r="BA255" s="180">
        <f t="shared" si="50"/>
        <v>0</v>
      </c>
      <c r="BB255" s="180">
        <f t="shared" si="50"/>
        <v>0</v>
      </c>
      <c r="BC255" s="180">
        <f t="shared" si="50"/>
        <v>0</v>
      </c>
      <c r="BD255" s="180">
        <f t="shared" si="50"/>
        <v>0</v>
      </c>
      <c r="BE255" s="180">
        <f t="shared" si="50"/>
        <v>0</v>
      </c>
      <c r="BF255" s="52"/>
      <c r="BG255" s="52"/>
      <c r="BH255" s="52"/>
      <c r="BI255" s="194">
        <f>SUMPRODUCT(CHOOSE({1,2,3,4},D320,D385,D450,D515),CHOOSE({1,2,3,4},DL223,DL223,DL223,DL223))</f>
        <v>0</v>
      </c>
      <c r="BJ255" s="194">
        <f>SUMPRODUCT(CHOOSE({1,2,3,4},E320,E385,E450,E515),CHOOSE({1,2,3,4},DM223,DM223,DM223,DM223))</f>
        <v>0</v>
      </c>
      <c r="BK255" s="194">
        <f>SUMPRODUCT(CHOOSE({1,2,3,4},F320,F385,F450,F515),CHOOSE({1,2,3,4},DN223,DN223,DN223,DN223))</f>
        <v>0</v>
      </c>
      <c r="BL255" s="194">
        <f>SUMPRODUCT(CHOOSE({1,2,3,4},G320,G385,G450,G515),CHOOSE({1,2,3,4},DO223,DO223,DO223,DO223))</f>
        <v>0</v>
      </c>
      <c r="BM255" s="194">
        <f>SUMPRODUCT(CHOOSE({1,2,3,4},H320,H385,H450,H515),CHOOSE({1,2,3,4},DP223,DP223,DP223,DP223))</f>
        <v>0</v>
      </c>
      <c r="BN255" s="194">
        <f>SUMPRODUCT(CHOOSE({1,2,3,4},I320,I385,I450,I515),CHOOSE({1,2,3,4},DQ223,DQ223,DQ223,DQ223))</f>
        <v>0</v>
      </c>
      <c r="BO255" s="194">
        <f>SUMPRODUCT(CHOOSE({1,2,3,4},J320,J385,J450,J515),CHOOSE({1,2,3,4},DR223,DR223,DR223,DR223))</f>
        <v>0</v>
      </c>
      <c r="BP255" s="194">
        <f>SUMPRODUCT(CHOOSE({1,2,3,4},K320,K385,K450,K515),CHOOSE({1,2,3,4},DS223,DS223,DS223,DS223))</f>
        <v>0</v>
      </c>
      <c r="BQ255" s="194">
        <f>SUMPRODUCT(CHOOSE({1,2,3,4},L320,L385,L450,L515),CHOOSE({1,2,3,4},DT223,DT223,DT223,DT223))</f>
        <v>0</v>
      </c>
      <c r="BR255" s="194">
        <f>SUMPRODUCT(CHOOSE({1,2,3,4},M320,M385,M450,M515),CHOOSE({1,2,3,4},DU223,DU223,DU223,DU223))</f>
        <v>0</v>
      </c>
      <c r="BS255" s="194">
        <f>SUMPRODUCT(CHOOSE({1,2,3,4},N320,N385,N450,N515),CHOOSE({1,2,3,4},DV223,DV223,DV223,DV223))</f>
        <v>0</v>
      </c>
      <c r="BT255" s="194">
        <f>SUMPRODUCT(CHOOSE({1,2,3,4},O320,O385,O450,O515),CHOOSE({1,2,3,4},DW223,DW223,DW223,DW223))</f>
        <v>0</v>
      </c>
      <c r="BU255" s="194">
        <f>SUMPRODUCT(CHOOSE({1,2,3,4},P320,P385,P450,P515),CHOOSE({1,2,3,4},DX223,DX223,DX223,DX223))</f>
        <v>0</v>
      </c>
      <c r="BV255" s="194">
        <f>SUMPRODUCT(CHOOSE({1,2,3,4},Q320,Q385,Q450,Q515),CHOOSE({1,2,3,4},DY223,DY223,DY223,DY223))</f>
        <v>0</v>
      </c>
      <c r="BW255" s="194">
        <f>SUMPRODUCT(CHOOSE({1,2,3,4},R320,R385,R450,R515),CHOOSE({1,2,3,4},DZ223,DZ223,DZ223,DZ223))</f>
        <v>0</v>
      </c>
      <c r="BX255" s="194">
        <f>SUMPRODUCT(CHOOSE({1,2,3,4},S320,S385,S450,S515),CHOOSE({1,2,3,4},EA223,EA223,EA223,EA223))</f>
        <v>0</v>
      </c>
      <c r="BY255" s="194">
        <f>SUMPRODUCT(CHOOSE({1,2,3,4},T320,T385,T450,T515),CHOOSE({1,2,3,4},EB223,EB223,EB223,EB223))</f>
        <v>0</v>
      </c>
      <c r="BZ255" s="194">
        <f>SUMPRODUCT(CHOOSE({1,2,3,4},U320,U385,U450,U515),CHOOSE({1,2,3,4},EC223,EC223,EC223,EC223))</f>
        <v>0</v>
      </c>
      <c r="CA255" s="194">
        <f>SUMPRODUCT(CHOOSE({1,2,3,4},V320,V385,V450,V515),CHOOSE({1,2,3,4},ED223,ED223,ED223,ED223))</f>
        <v>0</v>
      </c>
      <c r="CB255" s="194">
        <f>SUMPRODUCT(CHOOSE({1,2,3,4},W320,W385,W450,W515),CHOOSE({1,2,3,4},EE223,EE223,EE223,EE223))</f>
        <v>0</v>
      </c>
      <c r="CC255" s="194">
        <f>SUMPRODUCT(CHOOSE({1,2,3,4},X320,X385,X450,X515),CHOOSE({1,2,3,4},EF223,EF223,EF223,EF223))</f>
        <v>0</v>
      </c>
      <c r="CD255" s="194">
        <f>SUMPRODUCT(CHOOSE({1,2,3,4},Y320,Y385,Y450,Y515),CHOOSE({1,2,3,4},EG223,EG223,EG223,EG223))</f>
        <v>0</v>
      </c>
      <c r="CE255" s="194">
        <f>SUMPRODUCT(CHOOSE({1,2,3,4},Z320,Z385,Z450,Z515),CHOOSE({1,2,3,4},EH223,EH223,EH223,EH223))</f>
        <v>0</v>
      </c>
      <c r="CF255" s="194">
        <f>SUMPRODUCT(CHOOSE({1,2,3,4},AA320,AA385,AA450,AA515),CHOOSE({1,2,3,4},EI223,EI223,EI223,EI223))</f>
        <v>0</v>
      </c>
      <c r="CG255" s="194">
        <f>SUMPRODUCT(CHOOSE({1,2,3,4},AB320,AB385,AB450,AB515),CHOOSE({1,2,3,4},EJ223,EJ223,EJ223,EJ223))</f>
        <v>0</v>
      </c>
    </row>
    <row r="256" spans="2:85" x14ac:dyDescent="0.3">
      <c r="B256" s="1">
        <v>20</v>
      </c>
      <c r="C256" s="1"/>
      <c r="D256" s="52"/>
      <c r="E256" s="52"/>
      <c r="F256" s="52"/>
      <c r="G256" s="52"/>
      <c r="H256" s="52"/>
      <c r="I256" s="52"/>
      <c r="J256" s="52"/>
      <c r="K256" s="52"/>
      <c r="L256" s="52"/>
      <c r="M256" s="52"/>
      <c r="N256" s="52"/>
      <c r="O256" s="52"/>
      <c r="P256" s="52"/>
      <c r="Q256" s="52"/>
      <c r="R256" s="52"/>
      <c r="S256" s="52"/>
      <c r="T256" s="52"/>
      <c r="U256" s="52"/>
      <c r="V256" s="52"/>
      <c r="W256" s="156">
        <f t="shared" si="35"/>
        <v>0</v>
      </c>
      <c r="X256" s="156">
        <f t="shared" si="35"/>
        <v>0</v>
      </c>
      <c r="Y256" s="156">
        <f t="shared" si="35"/>
        <v>0</v>
      </c>
      <c r="Z256" s="156">
        <f t="shared" si="35"/>
        <v>0</v>
      </c>
      <c r="AA256" s="156">
        <f t="shared" si="35"/>
        <v>0</v>
      </c>
      <c r="AB256" s="156">
        <f t="shared" si="35"/>
        <v>0</v>
      </c>
      <c r="AC256" s="156"/>
      <c r="AD256" s="156"/>
      <c r="AE256" s="156"/>
      <c r="AF256" s="156"/>
      <c r="AG256" s="180">
        <f t="shared" si="30"/>
        <v>0</v>
      </c>
      <c r="AH256" s="180">
        <f t="shared" si="31"/>
        <v>0</v>
      </c>
      <c r="AI256" s="180">
        <f t="shared" si="36"/>
        <v>0</v>
      </c>
      <c r="AJ256" s="180">
        <f t="shared" si="37"/>
        <v>0</v>
      </c>
      <c r="AK256" s="180">
        <f t="shared" si="38"/>
        <v>0</v>
      </c>
      <c r="AL256" s="180">
        <f t="shared" si="39"/>
        <v>0</v>
      </c>
      <c r="AM256" s="180">
        <f t="shared" si="40"/>
        <v>0</v>
      </c>
      <c r="AN256" s="180">
        <f t="shared" si="41"/>
        <v>0</v>
      </c>
      <c r="AO256" s="180">
        <f t="shared" si="42"/>
        <v>0</v>
      </c>
      <c r="AP256" s="180">
        <f t="shared" si="43"/>
        <v>0</v>
      </c>
      <c r="AQ256" s="180">
        <f t="shared" si="44"/>
        <v>0</v>
      </c>
      <c r="AR256" s="180">
        <f t="shared" si="45"/>
        <v>0</v>
      </c>
      <c r="AS256" s="180">
        <f t="shared" si="46"/>
        <v>0</v>
      </c>
      <c r="AT256" s="180">
        <f t="shared" si="47"/>
        <v>0</v>
      </c>
      <c r="AU256" s="180">
        <f t="shared" si="48"/>
        <v>0</v>
      </c>
      <c r="AV256" s="180">
        <f t="shared" si="49"/>
        <v>0</v>
      </c>
      <c r="AW256" s="180">
        <f t="shared" si="50"/>
        <v>0</v>
      </c>
      <c r="AX256" s="180">
        <f t="shared" si="50"/>
        <v>0</v>
      </c>
      <c r="AY256" s="180">
        <f t="shared" si="50"/>
        <v>0</v>
      </c>
      <c r="AZ256" s="180">
        <f t="shared" si="50"/>
        <v>0</v>
      </c>
      <c r="BA256" s="180">
        <f t="shared" si="50"/>
        <v>0</v>
      </c>
      <c r="BB256" s="180">
        <f t="shared" si="50"/>
        <v>0</v>
      </c>
      <c r="BC256" s="180">
        <f t="shared" si="50"/>
        <v>0</v>
      </c>
      <c r="BD256" s="180">
        <f t="shared" si="50"/>
        <v>0</v>
      </c>
      <c r="BE256" s="180">
        <f t="shared" si="50"/>
        <v>0</v>
      </c>
      <c r="BF256" s="52"/>
      <c r="BG256" s="52"/>
      <c r="BH256" s="52"/>
      <c r="BI256" s="194">
        <f>SUMPRODUCT(CHOOSE({1,2,3,4},D321,D386,D451,D516),CHOOSE({1,2,3,4},DL224,DL224,DL224,DL224))</f>
        <v>0</v>
      </c>
      <c r="BJ256" s="194">
        <f>SUMPRODUCT(CHOOSE({1,2,3,4},E321,E386,E451,E516),CHOOSE({1,2,3,4},DM224,DM224,DM224,DM224))</f>
        <v>0</v>
      </c>
      <c r="BK256" s="194">
        <f>SUMPRODUCT(CHOOSE({1,2,3,4},F321,F386,F451,F516),CHOOSE({1,2,3,4},DN224,DN224,DN224,DN224))</f>
        <v>0</v>
      </c>
      <c r="BL256" s="194">
        <f>SUMPRODUCT(CHOOSE({1,2,3,4},G321,G386,G451,G516),CHOOSE({1,2,3,4},DO224,DO224,DO224,DO224))</f>
        <v>0</v>
      </c>
      <c r="BM256" s="194">
        <f>SUMPRODUCT(CHOOSE({1,2,3,4},H321,H386,H451,H516),CHOOSE({1,2,3,4},DP224,DP224,DP224,DP224))</f>
        <v>0</v>
      </c>
      <c r="BN256" s="194">
        <f>SUMPRODUCT(CHOOSE({1,2,3,4},I321,I386,I451,I516),CHOOSE({1,2,3,4},DQ224,DQ224,DQ224,DQ224))</f>
        <v>0</v>
      </c>
      <c r="BO256" s="194">
        <f>SUMPRODUCT(CHOOSE({1,2,3,4},J321,J386,J451,J516),CHOOSE({1,2,3,4},DR224,DR224,DR224,DR224))</f>
        <v>0</v>
      </c>
      <c r="BP256" s="194">
        <f>SUMPRODUCT(CHOOSE({1,2,3,4},K321,K386,K451,K516),CHOOSE({1,2,3,4},DS224,DS224,DS224,DS224))</f>
        <v>0</v>
      </c>
      <c r="BQ256" s="194">
        <f>SUMPRODUCT(CHOOSE({1,2,3,4},L321,L386,L451,L516),CHOOSE({1,2,3,4},DT224,DT224,DT224,DT224))</f>
        <v>0</v>
      </c>
      <c r="BR256" s="194">
        <f>SUMPRODUCT(CHOOSE({1,2,3,4},M321,M386,M451,M516),CHOOSE({1,2,3,4},DU224,DU224,DU224,DU224))</f>
        <v>0</v>
      </c>
      <c r="BS256" s="194">
        <f>SUMPRODUCT(CHOOSE({1,2,3,4},N321,N386,N451,N516),CHOOSE({1,2,3,4},DV224,DV224,DV224,DV224))</f>
        <v>0</v>
      </c>
      <c r="BT256" s="194">
        <f>SUMPRODUCT(CHOOSE({1,2,3,4},O321,O386,O451,O516),CHOOSE({1,2,3,4},DW224,DW224,DW224,DW224))</f>
        <v>0</v>
      </c>
      <c r="BU256" s="194">
        <f>SUMPRODUCT(CHOOSE({1,2,3,4},P321,P386,P451,P516),CHOOSE({1,2,3,4},DX224,DX224,DX224,DX224))</f>
        <v>0</v>
      </c>
      <c r="BV256" s="194">
        <f>SUMPRODUCT(CHOOSE({1,2,3,4},Q321,Q386,Q451,Q516),CHOOSE({1,2,3,4},DY224,DY224,DY224,DY224))</f>
        <v>0</v>
      </c>
      <c r="BW256" s="194">
        <f>SUMPRODUCT(CHOOSE({1,2,3,4},R321,R386,R451,R516),CHOOSE({1,2,3,4},DZ224,DZ224,DZ224,DZ224))</f>
        <v>0</v>
      </c>
      <c r="BX256" s="194">
        <f>SUMPRODUCT(CHOOSE({1,2,3,4},S321,S386,S451,S516),CHOOSE({1,2,3,4},EA224,EA224,EA224,EA224))</f>
        <v>0</v>
      </c>
      <c r="BY256" s="194">
        <f>SUMPRODUCT(CHOOSE({1,2,3,4},T321,T386,T451,T516),CHOOSE({1,2,3,4},EB224,EB224,EB224,EB224))</f>
        <v>0</v>
      </c>
      <c r="BZ256" s="194">
        <f>SUMPRODUCT(CHOOSE({1,2,3,4},U321,U386,U451,U516),CHOOSE({1,2,3,4},EC224,EC224,EC224,EC224))</f>
        <v>0</v>
      </c>
      <c r="CA256" s="194">
        <f>SUMPRODUCT(CHOOSE({1,2,3,4},V321,V386,V451,V516),CHOOSE({1,2,3,4},ED224,ED224,ED224,ED224))</f>
        <v>0</v>
      </c>
      <c r="CB256" s="194">
        <f>SUMPRODUCT(CHOOSE({1,2,3,4},W321,W386,W451,W516),CHOOSE({1,2,3,4},EE224,EE224,EE224,EE224))</f>
        <v>0</v>
      </c>
      <c r="CC256" s="194">
        <f>SUMPRODUCT(CHOOSE({1,2,3,4},X321,X386,X451,X516),CHOOSE({1,2,3,4},EF224,EF224,EF224,EF224))</f>
        <v>0</v>
      </c>
      <c r="CD256" s="194">
        <f>SUMPRODUCT(CHOOSE({1,2,3,4},Y321,Y386,Y451,Y516),CHOOSE({1,2,3,4},EG224,EG224,EG224,EG224))</f>
        <v>0</v>
      </c>
      <c r="CE256" s="194">
        <f>SUMPRODUCT(CHOOSE({1,2,3,4},Z321,Z386,Z451,Z516),CHOOSE({1,2,3,4},EH224,EH224,EH224,EH224))</f>
        <v>0</v>
      </c>
      <c r="CF256" s="194">
        <f>SUMPRODUCT(CHOOSE({1,2,3,4},AA321,AA386,AA451,AA516),CHOOSE({1,2,3,4},EI224,EI224,EI224,EI224))</f>
        <v>0</v>
      </c>
      <c r="CG256" s="194">
        <f>SUMPRODUCT(CHOOSE({1,2,3,4},AB321,AB386,AB451,AB516),CHOOSE({1,2,3,4},EJ224,EJ224,EJ224,EJ224))</f>
        <v>0</v>
      </c>
    </row>
    <row r="257" spans="1:141" x14ac:dyDescent="0.3">
      <c r="B257" s="1">
        <v>21</v>
      </c>
      <c r="C257" s="1"/>
      <c r="D257" s="52"/>
      <c r="E257" s="52"/>
      <c r="F257" s="52"/>
      <c r="G257" s="52"/>
      <c r="H257" s="52"/>
      <c r="I257" s="52"/>
      <c r="J257" s="52"/>
      <c r="K257" s="52"/>
      <c r="L257" s="52"/>
      <c r="M257" s="52"/>
      <c r="N257" s="52"/>
      <c r="O257" s="52"/>
      <c r="P257" s="52"/>
      <c r="Q257" s="52"/>
      <c r="R257" s="52"/>
      <c r="S257" s="52"/>
      <c r="T257" s="52"/>
      <c r="U257" s="52"/>
      <c r="V257" s="52"/>
      <c r="W257" s="52"/>
      <c r="X257" s="156">
        <f>(VLOOKUP(W97,DiaMort,$A$4,FALSE)-1)*W161*CB225</f>
        <v>0</v>
      </c>
      <c r="Y257" s="156">
        <f>(VLOOKUP(X97,DiaMort,$A$4,FALSE)-1)*X161*CC225</f>
        <v>0</v>
      </c>
      <c r="Z257" s="156">
        <f>(VLOOKUP(Y97,DiaMort,$A$4,FALSE)-1)*Y161*CD225</f>
        <v>0</v>
      </c>
      <c r="AA257" s="156">
        <f>(VLOOKUP(Z97,DiaMort,$A$4,FALSE)-1)*Z161*CE225</f>
        <v>0</v>
      </c>
      <c r="AB257" s="156">
        <f>(VLOOKUP(AA97,DiaMort,$A$4,FALSE)-1)*AA161*CF225</f>
        <v>0</v>
      </c>
      <c r="AC257" s="156"/>
      <c r="AD257" s="156"/>
      <c r="AE257" s="156"/>
      <c r="AF257" s="156"/>
      <c r="AG257" s="180">
        <f t="shared" si="30"/>
        <v>0</v>
      </c>
      <c r="AH257" s="180">
        <f t="shared" si="31"/>
        <v>0</v>
      </c>
      <c r="AI257" s="180">
        <f t="shared" si="36"/>
        <v>0</v>
      </c>
      <c r="AJ257" s="180">
        <f t="shared" si="37"/>
        <v>0</v>
      </c>
      <c r="AK257" s="180">
        <f t="shared" si="38"/>
        <v>0</v>
      </c>
      <c r="AL257" s="180">
        <f t="shared" si="39"/>
        <v>0</v>
      </c>
      <c r="AM257" s="180">
        <f t="shared" si="40"/>
        <v>0</v>
      </c>
      <c r="AN257" s="180">
        <f t="shared" si="41"/>
        <v>0</v>
      </c>
      <c r="AO257" s="180">
        <f t="shared" si="42"/>
        <v>0</v>
      </c>
      <c r="AP257" s="180">
        <f t="shared" si="43"/>
        <v>0</v>
      </c>
      <c r="AQ257" s="180">
        <f t="shared" si="44"/>
        <v>0</v>
      </c>
      <c r="AR257" s="180">
        <f t="shared" si="45"/>
        <v>0</v>
      </c>
      <c r="AS257" s="180">
        <f t="shared" si="46"/>
        <v>0</v>
      </c>
      <c r="AT257" s="180">
        <f t="shared" si="47"/>
        <v>0</v>
      </c>
      <c r="AU257" s="180">
        <f t="shared" si="48"/>
        <v>0</v>
      </c>
      <c r="AV257" s="180">
        <f t="shared" si="49"/>
        <v>0</v>
      </c>
      <c r="AW257" s="180">
        <f t="shared" si="50"/>
        <v>0</v>
      </c>
      <c r="AX257" s="180">
        <f t="shared" si="50"/>
        <v>0</v>
      </c>
      <c r="AY257" s="180">
        <f t="shared" si="50"/>
        <v>0</v>
      </c>
      <c r="AZ257" s="180">
        <f t="shared" si="50"/>
        <v>0</v>
      </c>
      <c r="BA257" s="180">
        <f t="shared" si="50"/>
        <v>0</v>
      </c>
      <c r="BB257" s="180">
        <f t="shared" si="50"/>
        <v>0</v>
      </c>
      <c r="BC257" s="180">
        <f t="shared" si="50"/>
        <v>0</v>
      </c>
      <c r="BD257" s="180">
        <f t="shared" si="50"/>
        <v>0</v>
      </c>
      <c r="BE257" s="180">
        <f t="shared" si="50"/>
        <v>0</v>
      </c>
      <c r="BF257" s="52"/>
      <c r="BG257" s="52"/>
      <c r="BH257" s="52"/>
      <c r="BI257" s="194">
        <f>SUMPRODUCT(CHOOSE({1,2,3,4},D322,D387,D452,D517),CHOOSE({1,2,3,4},DL225,DL225,DL225,DL225))</f>
        <v>0</v>
      </c>
      <c r="BJ257" s="194">
        <f>SUMPRODUCT(CHOOSE({1,2,3,4},E322,E387,E452,E517),CHOOSE({1,2,3,4},DM225,DM225,DM225,DM225))</f>
        <v>0</v>
      </c>
      <c r="BK257" s="194">
        <f>SUMPRODUCT(CHOOSE({1,2,3,4},F322,F387,F452,F517),CHOOSE({1,2,3,4},DN225,DN225,DN225,DN225))</f>
        <v>0</v>
      </c>
      <c r="BL257" s="194">
        <f>SUMPRODUCT(CHOOSE({1,2,3,4},G322,G387,G452,G517),CHOOSE({1,2,3,4},DO225,DO225,DO225,DO225))</f>
        <v>0</v>
      </c>
      <c r="BM257" s="194">
        <f>SUMPRODUCT(CHOOSE({1,2,3,4},H322,H387,H452,H517),CHOOSE({1,2,3,4},DP225,DP225,DP225,DP225))</f>
        <v>0</v>
      </c>
      <c r="BN257" s="194">
        <f>SUMPRODUCT(CHOOSE({1,2,3,4},I322,I387,I452,I517),CHOOSE({1,2,3,4},DQ225,DQ225,DQ225,DQ225))</f>
        <v>0</v>
      </c>
      <c r="BO257" s="194">
        <f>SUMPRODUCT(CHOOSE({1,2,3,4},J322,J387,J452,J517),CHOOSE({1,2,3,4},DR225,DR225,DR225,DR225))</f>
        <v>0</v>
      </c>
      <c r="BP257" s="194">
        <f>SUMPRODUCT(CHOOSE({1,2,3,4},K322,K387,K452,K517),CHOOSE({1,2,3,4},DS225,DS225,DS225,DS225))</f>
        <v>0</v>
      </c>
      <c r="BQ257" s="194">
        <f>SUMPRODUCT(CHOOSE({1,2,3,4},L322,L387,L452,L517),CHOOSE({1,2,3,4},DT225,DT225,DT225,DT225))</f>
        <v>0</v>
      </c>
      <c r="BR257" s="194">
        <f>SUMPRODUCT(CHOOSE({1,2,3,4},M322,M387,M452,M517),CHOOSE({1,2,3,4},DU225,DU225,DU225,DU225))</f>
        <v>0</v>
      </c>
      <c r="BS257" s="194">
        <f>SUMPRODUCT(CHOOSE({1,2,3,4},N322,N387,N452,N517),CHOOSE({1,2,3,4},DV225,DV225,DV225,DV225))</f>
        <v>0</v>
      </c>
      <c r="BT257" s="194">
        <f>SUMPRODUCT(CHOOSE({1,2,3,4},O322,O387,O452,O517),CHOOSE({1,2,3,4},DW225,DW225,DW225,DW225))</f>
        <v>0</v>
      </c>
      <c r="BU257" s="194">
        <f>SUMPRODUCT(CHOOSE({1,2,3,4},P322,P387,P452,P517),CHOOSE({1,2,3,4},DX225,DX225,DX225,DX225))</f>
        <v>0</v>
      </c>
      <c r="BV257" s="194">
        <f>SUMPRODUCT(CHOOSE({1,2,3,4},Q322,Q387,Q452,Q517),CHOOSE({1,2,3,4},DY225,DY225,DY225,DY225))</f>
        <v>0</v>
      </c>
      <c r="BW257" s="194">
        <f>SUMPRODUCT(CHOOSE({1,2,3,4},R322,R387,R452,R517),CHOOSE({1,2,3,4},DZ225,DZ225,DZ225,DZ225))</f>
        <v>0</v>
      </c>
      <c r="BX257" s="194">
        <f>SUMPRODUCT(CHOOSE({1,2,3,4},S322,S387,S452,S517),CHOOSE({1,2,3,4},EA225,EA225,EA225,EA225))</f>
        <v>0</v>
      </c>
      <c r="BY257" s="194">
        <f>SUMPRODUCT(CHOOSE({1,2,3,4},T322,T387,T452,T517),CHOOSE({1,2,3,4},EB225,EB225,EB225,EB225))</f>
        <v>0</v>
      </c>
      <c r="BZ257" s="194">
        <f>SUMPRODUCT(CHOOSE({1,2,3,4},U322,U387,U452,U517),CHOOSE({1,2,3,4},EC225,EC225,EC225,EC225))</f>
        <v>0</v>
      </c>
      <c r="CA257" s="194">
        <f>SUMPRODUCT(CHOOSE({1,2,3,4},V322,V387,V452,V517),CHOOSE({1,2,3,4},ED225,ED225,ED225,ED225))</f>
        <v>0</v>
      </c>
      <c r="CB257" s="194">
        <f>SUMPRODUCT(CHOOSE({1,2,3,4},W322,W387,W452,W517),CHOOSE({1,2,3,4},EE225,EE225,EE225,EE225))</f>
        <v>0</v>
      </c>
      <c r="CC257" s="194">
        <f>SUMPRODUCT(CHOOSE({1,2,3,4},X322,X387,X452,X517),CHOOSE({1,2,3,4},EF225,EF225,EF225,EF225))</f>
        <v>0</v>
      </c>
      <c r="CD257" s="194">
        <f>SUMPRODUCT(CHOOSE({1,2,3,4},Y322,Y387,Y452,Y517),CHOOSE({1,2,3,4},EG225,EG225,EG225,EG225))</f>
        <v>0</v>
      </c>
      <c r="CE257" s="194">
        <f>SUMPRODUCT(CHOOSE({1,2,3,4},Z322,Z387,Z452,Z517),CHOOSE({1,2,3,4},EH225,EH225,EH225,EH225))</f>
        <v>0</v>
      </c>
      <c r="CF257" s="194">
        <f>SUMPRODUCT(CHOOSE({1,2,3,4},AA322,AA387,AA452,AA517),CHOOSE({1,2,3,4},EI225,EI225,EI225,EI225))</f>
        <v>0</v>
      </c>
      <c r="CG257" s="194">
        <f>SUMPRODUCT(CHOOSE({1,2,3,4},AB322,AB387,AB452,AB517),CHOOSE({1,2,3,4},EJ225,EJ225,EJ225,EJ225))</f>
        <v>0</v>
      </c>
    </row>
    <row r="258" spans="1:141" x14ac:dyDescent="0.3">
      <c r="B258" s="1">
        <v>22</v>
      </c>
      <c r="C258" s="1"/>
      <c r="D258" s="52"/>
      <c r="E258" s="52"/>
      <c r="F258" s="52"/>
      <c r="G258" s="52"/>
      <c r="H258" s="52"/>
      <c r="I258" s="52"/>
      <c r="J258" s="52"/>
      <c r="K258" s="52"/>
      <c r="L258" s="52"/>
      <c r="M258" s="52"/>
      <c r="N258" s="52"/>
      <c r="O258" s="52"/>
      <c r="P258" s="52"/>
      <c r="Q258" s="52"/>
      <c r="R258" s="52"/>
      <c r="S258" s="52"/>
      <c r="T258" s="52"/>
      <c r="U258" s="52"/>
      <c r="V258" s="52"/>
      <c r="W258" s="52"/>
      <c r="X258" s="52"/>
      <c r="Y258" s="156">
        <f>(VLOOKUP(X98,DiaMort,$A$4,FALSE)-1)*X162*CC226</f>
        <v>0</v>
      </c>
      <c r="Z258" s="156">
        <f>(VLOOKUP(Y98,DiaMort,$A$4,FALSE)-1)*Y162*CD226</f>
        <v>0</v>
      </c>
      <c r="AA258" s="156">
        <f>(VLOOKUP(Z98,DiaMort,$A$4,FALSE)-1)*Z162*CE226</f>
        <v>0</v>
      </c>
      <c r="AB258" s="156">
        <f>(VLOOKUP(AA98,DiaMort,$A$4,FALSE)-1)*AA162*CF226</f>
        <v>0</v>
      </c>
      <c r="AC258" s="156"/>
      <c r="AD258" s="156"/>
      <c r="AE258" s="156"/>
      <c r="AF258" s="156"/>
      <c r="AG258" s="180">
        <f t="shared" si="30"/>
        <v>0</v>
      </c>
      <c r="AH258" s="180">
        <f t="shared" si="31"/>
        <v>0</v>
      </c>
      <c r="AI258" s="180">
        <f t="shared" si="36"/>
        <v>0</v>
      </c>
      <c r="AJ258" s="180">
        <f t="shared" si="37"/>
        <v>0</v>
      </c>
      <c r="AK258" s="180">
        <f t="shared" si="38"/>
        <v>0</v>
      </c>
      <c r="AL258" s="180">
        <f t="shared" si="39"/>
        <v>0</v>
      </c>
      <c r="AM258" s="180">
        <f t="shared" si="40"/>
        <v>0</v>
      </c>
      <c r="AN258" s="180">
        <f t="shared" si="41"/>
        <v>0</v>
      </c>
      <c r="AO258" s="180">
        <f t="shared" si="42"/>
        <v>0</v>
      </c>
      <c r="AP258" s="180">
        <f t="shared" si="43"/>
        <v>0</v>
      </c>
      <c r="AQ258" s="180">
        <f t="shared" si="44"/>
        <v>0</v>
      </c>
      <c r="AR258" s="180">
        <f t="shared" si="45"/>
        <v>0</v>
      </c>
      <c r="AS258" s="180">
        <f t="shared" si="46"/>
        <v>0</v>
      </c>
      <c r="AT258" s="180">
        <f t="shared" si="47"/>
        <v>0</v>
      </c>
      <c r="AU258" s="180">
        <f t="shared" si="48"/>
        <v>0</v>
      </c>
      <c r="AV258" s="180">
        <f t="shared" si="49"/>
        <v>0</v>
      </c>
      <c r="AW258" s="180">
        <f t="shared" si="50"/>
        <v>0</v>
      </c>
      <c r="AX258" s="180">
        <f t="shared" si="50"/>
        <v>0</v>
      </c>
      <c r="AY258" s="180">
        <f t="shared" si="50"/>
        <v>0</v>
      </c>
      <c r="AZ258" s="180">
        <f t="shared" si="50"/>
        <v>0</v>
      </c>
      <c r="BA258" s="180">
        <f t="shared" si="50"/>
        <v>0</v>
      </c>
      <c r="BB258" s="180">
        <f t="shared" si="50"/>
        <v>0</v>
      </c>
      <c r="BC258" s="180">
        <f t="shared" si="50"/>
        <v>0</v>
      </c>
      <c r="BD258" s="180">
        <f t="shared" si="50"/>
        <v>0</v>
      </c>
      <c r="BE258" s="180">
        <f t="shared" si="50"/>
        <v>0</v>
      </c>
      <c r="BF258" s="52"/>
      <c r="BG258" s="52"/>
      <c r="BH258" s="52"/>
      <c r="BI258" s="194">
        <f>SUMPRODUCT(CHOOSE({1,2,3,4},D323,D388,D453,D518),CHOOSE({1,2,3,4},DL226,DL226,DL226,DL226))</f>
        <v>0</v>
      </c>
      <c r="BJ258" s="194">
        <f>SUMPRODUCT(CHOOSE({1,2,3,4},E323,E388,E453,E518),CHOOSE({1,2,3,4},DM226,DM226,DM226,DM226))</f>
        <v>0</v>
      </c>
      <c r="BK258" s="194">
        <f>SUMPRODUCT(CHOOSE({1,2,3,4},F323,F388,F453,F518),CHOOSE({1,2,3,4},DN226,DN226,DN226,DN226))</f>
        <v>0</v>
      </c>
      <c r="BL258" s="194">
        <f>SUMPRODUCT(CHOOSE({1,2,3,4},G323,G388,G453,G518),CHOOSE({1,2,3,4},DO226,DO226,DO226,DO226))</f>
        <v>0</v>
      </c>
      <c r="BM258" s="194">
        <f>SUMPRODUCT(CHOOSE({1,2,3,4},H323,H388,H453,H518),CHOOSE({1,2,3,4},DP226,DP226,DP226,DP226))</f>
        <v>0</v>
      </c>
      <c r="BN258" s="194">
        <f>SUMPRODUCT(CHOOSE({1,2,3,4},I323,I388,I453,I518),CHOOSE({1,2,3,4},DQ226,DQ226,DQ226,DQ226))</f>
        <v>0</v>
      </c>
      <c r="BO258" s="194">
        <f>SUMPRODUCT(CHOOSE({1,2,3,4},J323,J388,J453,J518),CHOOSE({1,2,3,4},DR226,DR226,DR226,DR226))</f>
        <v>0</v>
      </c>
      <c r="BP258" s="194">
        <f>SUMPRODUCT(CHOOSE({1,2,3,4},K323,K388,K453,K518),CHOOSE({1,2,3,4},DS226,DS226,DS226,DS226))</f>
        <v>0</v>
      </c>
      <c r="BQ258" s="194">
        <f>SUMPRODUCT(CHOOSE({1,2,3,4},L323,L388,L453,L518),CHOOSE({1,2,3,4},DT226,DT226,DT226,DT226))</f>
        <v>0</v>
      </c>
      <c r="BR258" s="194">
        <f>SUMPRODUCT(CHOOSE({1,2,3,4},M323,M388,M453,M518),CHOOSE({1,2,3,4},DU226,DU226,DU226,DU226))</f>
        <v>0</v>
      </c>
      <c r="BS258" s="194">
        <f>SUMPRODUCT(CHOOSE({1,2,3,4},N323,N388,N453,N518),CHOOSE({1,2,3,4},DV226,DV226,DV226,DV226))</f>
        <v>0</v>
      </c>
      <c r="BT258" s="194">
        <f>SUMPRODUCT(CHOOSE({1,2,3,4},O323,O388,O453,O518),CHOOSE({1,2,3,4},DW226,DW226,DW226,DW226))</f>
        <v>0</v>
      </c>
      <c r="BU258" s="194">
        <f>SUMPRODUCT(CHOOSE({1,2,3,4},P323,P388,P453,P518),CHOOSE({1,2,3,4},DX226,DX226,DX226,DX226))</f>
        <v>0</v>
      </c>
      <c r="BV258" s="194">
        <f>SUMPRODUCT(CHOOSE({1,2,3,4},Q323,Q388,Q453,Q518),CHOOSE({1,2,3,4},DY226,DY226,DY226,DY226))</f>
        <v>0</v>
      </c>
      <c r="BW258" s="194">
        <f>SUMPRODUCT(CHOOSE({1,2,3,4},R323,R388,R453,R518),CHOOSE({1,2,3,4},DZ226,DZ226,DZ226,DZ226))</f>
        <v>0</v>
      </c>
      <c r="BX258" s="194">
        <f>SUMPRODUCT(CHOOSE({1,2,3,4},S323,S388,S453,S518),CHOOSE({1,2,3,4},EA226,EA226,EA226,EA226))</f>
        <v>0</v>
      </c>
      <c r="BY258" s="194">
        <f>SUMPRODUCT(CHOOSE({1,2,3,4},T323,T388,T453,T518),CHOOSE({1,2,3,4},EB226,EB226,EB226,EB226))</f>
        <v>0</v>
      </c>
      <c r="BZ258" s="194">
        <f>SUMPRODUCT(CHOOSE({1,2,3,4},U323,U388,U453,U518),CHOOSE({1,2,3,4},EC226,EC226,EC226,EC226))</f>
        <v>0</v>
      </c>
      <c r="CA258" s="194">
        <f>SUMPRODUCT(CHOOSE({1,2,3,4},V323,V388,V453,V518),CHOOSE({1,2,3,4},ED226,ED226,ED226,ED226))</f>
        <v>0</v>
      </c>
      <c r="CB258" s="194">
        <f>SUMPRODUCT(CHOOSE({1,2,3,4},W323,W388,W453,W518),CHOOSE({1,2,3,4},EE226,EE226,EE226,EE226))</f>
        <v>0</v>
      </c>
      <c r="CC258" s="194">
        <f>SUMPRODUCT(CHOOSE({1,2,3,4},X323,X388,X453,X518),CHOOSE({1,2,3,4},EF226,EF226,EF226,EF226))</f>
        <v>0</v>
      </c>
      <c r="CD258" s="194">
        <f>SUMPRODUCT(CHOOSE({1,2,3,4},Y323,Y388,Y453,Y518),CHOOSE({1,2,3,4},EG226,EG226,EG226,EG226))</f>
        <v>0</v>
      </c>
      <c r="CE258" s="194">
        <f>SUMPRODUCT(CHOOSE({1,2,3,4},Z323,Z388,Z453,Z518),CHOOSE({1,2,3,4},EH226,EH226,EH226,EH226))</f>
        <v>0</v>
      </c>
      <c r="CF258" s="194">
        <f>SUMPRODUCT(CHOOSE({1,2,3,4},AA323,AA388,AA453,AA518),CHOOSE({1,2,3,4},EI226,EI226,EI226,EI226))</f>
        <v>0</v>
      </c>
      <c r="CG258" s="194">
        <f>SUMPRODUCT(CHOOSE({1,2,3,4},AB323,AB388,AB453,AB518),CHOOSE({1,2,3,4},EJ226,EJ226,EJ226,EJ226))</f>
        <v>0</v>
      </c>
    </row>
    <row r="259" spans="1:141" x14ac:dyDescent="0.3">
      <c r="B259" s="1">
        <v>23</v>
      </c>
      <c r="C259" s="1"/>
      <c r="D259" s="52"/>
      <c r="E259" s="52"/>
      <c r="F259" s="52"/>
      <c r="G259" s="52"/>
      <c r="H259" s="52"/>
      <c r="I259" s="52"/>
      <c r="J259" s="52"/>
      <c r="K259" s="52"/>
      <c r="L259" s="52"/>
      <c r="M259" s="52"/>
      <c r="N259" s="52"/>
      <c r="O259" s="52"/>
      <c r="P259" s="52"/>
      <c r="Q259" s="52"/>
      <c r="R259" s="52"/>
      <c r="S259" s="52"/>
      <c r="T259" s="52"/>
      <c r="U259" s="52"/>
      <c r="V259" s="52"/>
      <c r="W259" s="52"/>
      <c r="X259" s="52"/>
      <c r="Y259" s="52"/>
      <c r="Z259" s="156">
        <f>(VLOOKUP(Y99,DiaMort,$A$4,FALSE)-1)*Y163*CD227</f>
        <v>0</v>
      </c>
      <c r="AA259" s="156">
        <f>(VLOOKUP(Z99,DiaMort,$A$4,FALSE)-1)*Z163*CE227</f>
        <v>0</v>
      </c>
      <c r="AB259" s="156">
        <f>(VLOOKUP(AA99,DiaMort,$A$4,FALSE)-1)*AA163*CF227</f>
        <v>0</v>
      </c>
      <c r="AC259" s="156"/>
      <c r="AD259" s="156"/>
      <c r="AE259" s="156"/>
      <c r="AF259" s="156"/>
      <c r="AG259" s="180">
        <f t="shared" si="30"/>
        <v>0</v>
      </c>
      <c r="AH259" s="180">
        <f t="shared" si="31"/>
        <v>0</v>
      </c>
      <c r="AI259" s="180">
        <f t="shared" si="36"/>
        <v>0</v>
      </c>
      <c r="AJ259" s="180">
        <f t="shared" si="37"/>
        <v>0</v>
      </c>
      <c r="AK259" s="180">
        <f t="shared" si="38"/>
        <v>0</v>
      </c>
      <c r="AL259" s="180">
        <f t="shared" si="39"/>
        <v>0</v>
      </c>
      <c r="AM259" s="180">
        <f t="shared" si="40"/>
        <v>0</v>
      </c>
      <c r="AN259" s="180">
        <f t="shared" si="41"/>
        <v>0</v>
      </c>
      <c r="AO259" s="180">
        <f t="shared" si="42"/>
        <v>0</v>
      </c>
      <c r="AP259" s="180">
        <f t="shared" si="43"/>
        <v>0</v>
      </c>
      <c r="AQ259" s="180">
        <f t="shared" si="44"/>
        <v>0</v>
      </c>
      <c r="AR259" s="180">
        <f t="shared" si="45"/>
        <v>0</v>
      </c>
      <c r="AS259" s="180">
        <f t="shared" si="46"/>
        <v>0</v>
      </c>
      <c r="AT259" s="180">
        <f t="shared" si="47"/>
        <v>0</v>
      </c>
      <c r="AU259" s="180">
        <f t="shared" si="48"/>
        <v>0</v>
      </c>
      <c r="AV259" s="180">
        <f t="shared" si="49"/>
        <v>0</v>
      </c>
      <c r="AW259" s="180">
        <f t="shared" si="50"/>
        <v>0</v>
      </c>
      <c r="AX259" s="180">
        <f t="shared" si="50"/>
        <v>0</v>
      </c>
      <c r="AY259" s="180">
        <f t="shared" si="50"/>
        <v>0</v>
      </c>
      <c r="AZ259" s="180">
        <f t="shared" si="50"/>
        <v>0</v>
      </c>
      <c r="BA259" s="180">
        <f t="shared" si="50"/>
        <v>0</v>
      </c>
      <c r="BB259" s="180">
        <f t="shared" si="50"/>
        <v>0</v>
      </c>
      <c r="BC259" s="180">
        <f t="shared" si="50"/>
        <v>0</v>
      </c>
      <c r="BD259" s="180">
        <f t="shared" si="50"/>
        <v>0</v>
      </c>
      <c r="BE259" s="180">
        <f t="shared" si="50"/>
        <v>0</v>
      </c>
      <c r="BF259" s="52"/>
      <c r="BG259" s="52"/>
      <c r="BH259" s="52"/>
      <c r="BI259" s="194">
        <f>SUMPRODUCT(CHOOSE({1,2,3,4},D324,D389,D454,D519),CHOOSE({1,2,3,4},DL227,DL227,DL227,DL227))</f>
        <v>0</v>
      </c>
      <c r="BJ259" s="194">
        <f>SUMPRODUCT(CHOOSE({1,2,3,4},E324,E389,E454,E519),CHOOSE({1,2,3,4},DM227,DM227,DM227,DM227))</f>
        <v>0</v>
      </c>
      <c r="BK259" s="194">
        <f>SUMPRODUCT(CHOOSE({1,2,3,4},F324,F389,F454,F519),CHOOSE({1,2,3,4},DN227,DN227,DN227,DN227))</f>
        <v>0</v>
      </c>
      <c r="BL259" s="194">
        <f>SUMPRODUCT(CHOOSE({1,2,3,4},G324,G389,G454,G519),CHOOSE({1,2,3,4},DO227,DO227,DO227,DO227))</f>
        <v>0</v>
      </c>
      <c r="BM259" s="194">
        <f>SUMPRODUCT(CHOOSE({1,2,3,4},H324,H389,H454,H519),CHOOSE({1,2,3,4},DP227,DP227,DP227,DP227))</f>
        <v>0</v>
      </c>
      <c r="BN259" s="194">
        <f>SUMPRODUCT(CHOOSE({1,2,3,4},I324,I389,I454,I519),CHOOSE({1,2,3,4},DQ227,DQ227,DQ227,DQ227))</f>
        <v>0</v>
      </c>
      <c r="BO259" s="194">
        <f>SUMPRODUCT(CHOOSE({1,2,3,4},J324,J389,J454,J519),CHOOSE({1,2,3,4},DR227,DR227,DR227,DR227))</f>
        <v>0</v>
      </c>
      <c r="BP259" s="194">
        <f>SUMPRODUCT(CHOOSE({1,2,3,4},K324,K389,K454,K519),CHOOSE({1,2,3,4},DS227,DS227,DS227,DS227))</f>
        <v>0</v>
      </c>
      <c r="BQ259" s="194">
        <f>SUMPRODUCT(CHOOSE({1,2,3,4},L324,L389,L454,L519),CHOOSE({1,2,3,4},DT227,DT227,DT227,DT227))</f>
        <v>0</v>
      </c>
      <c r="BR259" s="194">
        <f>SUMPRODUCT(CHOOSE({1,2,3,4},M324,M389,M454,M519),CHOOSE({1,2,3,4},DU227,DU227,DU227,DU227))</f>
        <v>0</v>
      </c>
      <c r="BS259" s="194">
        <f>SUMPRODUCT(CHOOSE({1,2,3,4},N324,N389,N454,N519),CHOOSE({1,2,3,4},DV227,DV227,DV227,DV227))</f>
        <v>0</v>
      </c>
      <c r="BT259" s="194">
        <f>SUMPRODUCT(CHOOSE({1,2,3,4},O324,O389,O454,O519),CHOOSE({1,2,3,4},DW227,DW227,DW227,DW227))</f>
        <v>0</v>
      </c>
      <c r="BU259" s="194">
        <f>SUMPRODUCT(CHOOSE({1,2,3,4},P324,P389,P454,P519),CHOOSE({1,2,3,4},DX227,DX227,DX227,DX227))</f>
        <v>0</v>
      </c>
      <c r="BV259" s="194">
        <f>SUMPRODUCT(CHOOSE({1,2,3,4},Q324,Q389,Q454,Q519),CHOOSE({1,2,3,4},DY227,DY227,DY227,DY227))</f>
        <v>0</v>
      </c>
      <c r="BW259" s="194">
        <f>SUMPRODUCT(CHOOSE({1,2,3,4},R324,R389,R454,R519),CHOOSE({1,2,3,4},DZ227,DZ227,DZ227,DZ227))</f>
        <v>0</v>
      </c>
      <c r="BX259" s="194">
        <f>SUMPRODUCT(CHOOSE({1,2,3,4},S324,S389,S454,S519),CHOOSE({1,2,3,4},EA227,EA227,EA227,EA227))</f>
        <v>0</v>
      </c>
      <c r="BY259" s="194">
        <f>SUMPRODUCT(CHOOSE({1,2,3,4},T324,T389,T454,T519),CHOOSE({1,2,3,4},EB227,EB227,EB227,EB227))</f>
        <v>0</v>
      </c>
      <c r="BZ259" s="194">
        <f>SUMPRODUCT(CHOOSE({1,2,3,4},U324,U389,U454,U519),CHOOSE({1,2,3,4},EC227,EC227,EC227,EC227))</f>
        <v>0</v>
      </c>
      <c r="CA259" s="194">
        <f>SUMPRODUCT(CHOOSE({1,2,3,4},V324,V389,V454,V519),CHOOSE({1,2,3,4},ED227,ED227,ED227,ED227))</f>
        <v>0</v>
      </c>
      <c r="CB259" s="194">
        <f>SUMPRODUCT(CHOOSE({1,2,3,4},W324,W389,W454,W519),CHOOSE({1,2,3,4},EE227,EE227,EE227,EE227))</f>
        <v>0</v>
      </c>
      <c r="CC259" s="194">
        <f>SUMPRODUCT(CHOOSE({1,2,3,4},X324,X389,X454,X519),CHOOSE({1,2,3,4},EF227,EF227,EF227,EF227))</f>
        <v>0</v>
      </c>
      <c r="CD259" s="194">
        <f>SUMPRODUCT(CHOOSE({1,2,3,4},Y324,Y389,Y454,Y519),CHOOSE({1,2,3,4},EG227,EG227,EG227,EG227))</f>
        <v>0</v>
      </c>
      <c r="CE259" s="194">
        <f>SUMPRODUCT(CHOOSE({1,2,3,4},Z324,Z389,Z454,Z519),CHOOSE({1,2,3,4},EH227,EH227,EH227,EH227))</f>
        <v>0</v>
      </c>
      <c r="CF259" s="194">
        <f>SUMPRODUCT(CHOOSE({1,2,3,4},AA324,AA389,AA454,AA519),CHOOSE({1,2,3,4},EI227,EI227,EI227,EI227))</f>
        <v>0</v>
      </c>
      <c r="CG259" s="194">
        <f>SUMPRODUCT(CHOOSE({1,2,3,4},AB324,AB389,AB454,AB519),CHOOSE({1,2,3,4},EJ227,EJ227,EJ227,EJ227))</f>
        <v>0</v>
      </c>
    </row>
    <row r="260" spans="1:141" x14ac:dyDescent="0.3">
      <c r="B260" s="1">
        <v>24</v>
      </c>
      <c r="C260" s="1"/>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156">
        <f>(VLOOKUP(Z100,DiaMort,$A$4,FALSE)-1)*Z164*CE228</f>
        <v>0</v>
      </c>
      <c r="AB260" s="156">
        <f>(VLOOKUP(AA100,DiaMort,$A$4,FALSE)-1)*AA164*CF228</f>
        <v>0</v>
      </c>
      <c r="AC260" s="156"/>
      <c r="AD260" s="156"/>
      <c r="AE260" s="156"/>
      <c r="AF260" s="156"/>
      <c r="AG260" s="180">
        <f t="shared" si="30"/>
        <v>0</v>
      </c>
      <c r="AH260" s="180">
        <f t="shared" si="31"/>
        <v>0</v>
      </c>
      <c r="AI260" s="180">
        <f t="shared" si="36"/>
        <v>0</v>
      </c>
      <c r="AJ260" s="180">
        <f t="shared" si="37"/>
        <v>0</v>
      </c>
      <c r="AK260" s="180">
        <f t="shared" si="38"/>
        <v>0</v>
      </c>
      <c r="AL260" s="180">
        <f t="shared" si="39"/>
        <v>0</v>
      </c>
      <c r="AM260" s="180">
        <f t="shared" si="40"/>
        <v>0</v>
      </c>
      <c r="AN260" s="180">
        <f t="shared" si="41"/>
        <v>0</v>
      </c>
      <c r="AO260" s="180">
        <f t="shared" si="42"/>
        <v>0</v>
      </c>
      <c r="AP260" s="180">
        <f t="shared" si="43"/>
        <v>0</v>
      </c>
      <c r="AQ260" s="180">
        <f t="shared" si="44"/>
        <v>0</v>
      </c>
      <c r="AR260" s="180">
        <f t="shared" si="45"/>
        <v>0</v>
      </c>
      <c r="AS260" s="180">
        <f t="shared" si="46"/>
        <v>0</v>
      </c>
      <c r="AT260" s="180">
        <f t="shared" si="47"/>
        <v>0</v>
      </c>
      <c r="AU260" s="180">
        <f t="shared" si="48"/>
        <v>0</v>
      </c>
      <c r="AV260" s="180">
        <f t="shared" si="49"/>
        <v>0</v>
      </c>
      <c r="AW260" s="180">
        <f t="shared" si="50"/>
        <v>0</v>
      </c>
      <c r="AX260" s="180">
        <f t="shared" si="50"/>
        <v>0</v>
      </c>
      <c r="AY260" s="180">
        <f t="shared" si="50"/>
        <v>0</v>
      </c>
      <c r="AZ260" s="180">
        <f t="shared" si="50"/>
        <v>0</v>
      </c>
      <c r="BA260" s="180">
        <f t="shared" si="50"/>
        <v>0</v>
      </c>
      <c r="BB260" s="180">
        <f t="shared" si="50"/>
        <v>0</v>
      </c>
      <c r="BC260" s="180">
        <f t="shared" si="50"/>
        <v>0</v>
      </c>
      <c r="BD260" s="180">
        <f t="shared" si="50"/>
        <v>0</v>
      </c>
      <c r="BE260" s="180">
        <f t="shared" si="50"/>
        <v>0</v>
      </c>
      <c r="BF260" s="52"/>
      <c r="BG260" s="52"/>
      <c r="BH260" s="52"/>
      <c r="BI260" s="194">
        <f>SUMPRODUCT(CHOOSE({1,2,3,4},D325,D390,D455,D520),CHOOSE({1,2,3,4},DL228,DL228,DL228,DL228))</f>
        <v>0</v>
      </c>
      <c r="BJ260" s="194">
        <f>SUMPRODUCT(CHOOSE({1,2,3,4},E325,E390,E455,E520),CHOOSE({1,2,3,4},DM228,DM228,DM228,DM228))</f>
        <v>0</v>
      </c>
      <c r="BK260" s="194">
        <f>SUMPRODUCT(CHOOSE({1,2,3,4},F325,F390,F455,F520),CHOOSE({1,2,3,4},DN228,DN228,DN228,DN228))</f>
        <v>0</v>
      </c>
      <c r="BL260" s="194">
        <f>SUMPRODUCT(CHOOSE({1,2,3,4},G325,G390,G455,G520),CHOOSE({1,2,3,4},DO228,DO228,DO228,DO228))</f>
        <v>0</v>
      </c>
      <c r="BM260" s="194">
        <f>SUMPRODUCT(CHOOSE({1,2,3,4},H325,H390,H455,H520),CHOOSE({1,2,3,4},DP228,DP228,DP228,DP228))</f>
        <v>0</v>
      </c>
      <c r="BN260" s="194">
        <f>SUMPRODUCT(CHOOSE({1,2,3,4},I325,I390,I455,I520),CHOOSE({1,2,3,4},DQ228,DQ228,DQ228,DQ228))</f>
        <v>0</v>
      </c>
      <c r="BO260" s="194">
        <f>SUMPRODUCT(CHOOSE({1,2,3,4},J325,J390,J455,J520),CHOOSE({1,2,3,4},DR228,DR228,DR228,DR228))</f>
        <v>0</v>
      </c>
      <c r="BP260" s="194">
        <f>SUMPRODUCT(CHOOSE({1,2,3,4},K325,K390,K455,K520),CHOOSE({1,2,3,4},DS228,DS228,DS228,DS228))</f>
        <v>0</v>
      </c>
      <c r="BQ260" s="194">
        <f>SUMPRODUCT(CHOOSE({1,2,3,4},L325,L390,L455,L520),CHOOSE({1,2,3,4},DT228,DT228,DT228,DT228))</f>
        <v>0</v>
      </c>
      <c r="BR260" s="194">
        <f>SUMPRODUCT(CHOOSE({1,2,3,4},M325,M390,M455,M520),CHOOSE({1,2,3,4},DU228,DU228,DU228,DU228))</f>
        <v>0</v>
      </c>
      <c r="BS260" s="194">
        <f>SUMPRODUCT(CHOOSE({1,2,3,4},N325,N390,N455,N520),CHOOSE({1,2,3,4},DV228,DV228,DV228,DV228))</f>
        <v>0</v>
      </c>
      <c r="BT260" s="194">
        <f>SUMPRODUCT(CHOOSE({1,2,3,4},O325,O390,O455,O520),CHOOSE({1,2,3,4},DW228,DW228,DW228,DW228))</f>
        <v>0</v>
      </c>
      <c r="BU260" s="194">
        <f>SUMPRODUCT(CHOOSE({1,2,3,4},P325,P390,P455,P520),CHOOSE({1,2,3,4},DX228,DX228,DX228,DX228))</f>
        <v>0</v>
      </c>
      <c r="BV260" s="194">
        <f>SUMPRODUCT(CHOOSE({1,2,3,4},Q325,Q390,Q455,Q520),CHOOSE({1,2,3,4},DY228,DY228,DY228,DY228))</f>
        <v>0</v>
      </c>
      <c r="BW260" s="194">
        <f>SUMPRODUCT(CHOOSE({1,2,3,4},R325,R390,R455,R520),CHOOSE({1,2,3,4},DZ228,DZ228,DZ228,DZ228))</f>
        <v>0</v>
      </c>
      <c r="BX260" s="194">
        <f>SUMPRODUCT(CHOOSE({1,2,3,4},S325,S390,S455,S520),CHOOSE({1,2,3,4},EA228,EA228,EA228,EA228))</f>
        <v>0</v>
      </c>
      <c r="BY260" s="194">
        <f>SUMPRODUCT(CHOOSE({1,2,3,4},T325,T390,T455,T520),CHOOSE({1,2,3,4},EB228,EB228,EB228,EB228))</f>
        <v>0</v>
      </c>
      <c r="BZ260" s="194">
        <f>SUMPRODUCT(CHOOSE({1,2,3,4},U325,U390,U455,U520),CHOOSE({1,2,3,4},EC228,EC228,EC228,EC228))</f>
        <v>0</v>
      </c>
      <c r="CA260" s="194">
        <f>SUMPRODUCT(CHOOSE({1,2,3,4},V325,V390,V455,V520),CHOOSE({1,2,3,4},ED228,ED228,ED228,ED228))</f>
        <v>0</v>
      </c>
      <c r="CB260" s="194">
        <f>SUMPRODUCT(CHOOSE({1,2,3,4},W325,W390,W455,W520),CHOOSE({1,2,3,4},EE228,EE228,EE228,EE228))</f>
        <v>0</v>
      </c>
      <c r="CC260" s="194">
        <f>SUMPRODUCT(CHOOSE({1,2,3,4},X325,X390,X455,X520),CHOOSE({1,2,3,4},EF228,EF228,EF228,EF228))</f>
        <v>0</v>
      </c>
      <c r="CD260" s="194">
        <f>SUMPRODUCT(CHOOSE({1,2,3,4},Y325,Y390,Y455,Y520),CHOOSE({1,2,3,4},EG228,EG228,EG228,EG228))</f>
        <v>0</v>
      </c>
      <c r="CE260" s="194">
        <f>SUMPRODUCT(CHOOSE({1,2,3,4},Z325,Z390,Z455,Z520),CHOOSE({1,2,3,4},EH228,EH228,EH228,EH228))</f>
        <v>0</v>
      </c>
      <c r="CF260" s="194">
        <f>SUMPRODUCT(CHOOSE({1,2,3,4},AA325,AA390,AA455,AA520),CHOOSE({1,2,3,4},EI228,EI228,EI228,EI228))</f>
        <v>0</v>
      </c>
      <c r="CG260" s="194">
        <f>SUMPRODUCT(CHOOSE({1,2,3,4},AB325,AB390,AB455,AB520),CHOOSE({1,2,3,4},EJ228,EJ228,EJ228,EJ228))</f>
        <v>0</v>
      </c>
    </row>
    <row r="261" spans="1:141" x14ac:dyDescent="0.3">
      <c r="B261" s="1">
        <v>25</v>
      </c>
      <c r="C261" s="1"/>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c r="AB261" s="156">
        <f>(VLOOKUP(AA101,DiaMort,$A$4,FALSE)-1)*AA165*CF229</f>
        <v>0</v>
      </c>
      <c r="AC261" s="156"/>
      <c r="AD261" s="156"/>
      <c r="AE261" s="156"/>
      <c r="AF261" s="156"/>
      <c r="AG261" s="180">
        <f t="shared" si="30"/>
        <v>0</v>
      </c>
      <c r="AH261" s="180">
        <f t="shared" si="31"/>
        <v>0</v>
      </c>
      <c r="AI261" s="180">
        <f t="shared" si="36"/>
        <v>0</v>
      </c>
      <c r="AJ261" s="180">
        <f t="shared" si="37"/>
        <v>0</v>
      </c>
      <c r="AK261" s="180">
        <f t="shared" si="38"/>
        <v>0</v>
      </c>
      <c r="AL261" s="180">
        <f t="shared" si="39"/>
        <v>0</v>
      </c>
      <c r="AM261" s="180">
        <f t="shared" si="40"/>
        <v>0</v>
      </c>
      <c r="AN261" s="180">
        <f t="shared" si="41"/>
        <v>0</v>
      </c>
      <c r="AO261" s="180">
        <f t="shared" si="42"/>
        <v>0</v>
      </c>
      <c r="AP261" s="180">
        <f t="shared" si="43"/>
        <v>0</v>
      </c>
      <c r="AQ261" s="180">
        <f t="shared" si="44"/>
        <v>0</v>
      </c>
      <c r="AR261" s="180">
        <f t="shared" si="45"/>
        <v>0</v>
      </c>
      <c r="AS261" s="180">
        <f t="shared" si="46"/>
        <v>0</v>
      </c>
      <c r="AT261" s="180">
        <f t="shared" si="47"/>
        <v>0</v>
      </c>
      <c r="AU261" s="180">
        <f t="shared" si="48"/>
        <v>0</v>
      </c>
      <c r="AV261" s="180">
        <f t="shared" si="49"/>
        <v>0</v>
      </c>
      <c r="AW261" s="180">
        <f t="shared" si="50"/>
        <v>0</v>
      </c>
      <c r="AX261" s="180">
        <f t="shared" si="50"/>
        <v>0</v>
      </c>
      <c r="AY261" s="180">
        <f t="shared" si="50"/>
        <v>0</v>
      </c>
      <c r="AZ261" s="180">
        <f t="shared" si="50"/>
        <v>0</v>
      </c>
      <c r="BA261" s="180">
        <f t="shared" si="50"/>
        <v>0</v>
      </c>
      <c r="BB261" s="180">
        <f t="shared" si="50"/>
        <v>0</v>
      </c>
      <c r="BC261" s="180">
        <f t="shared" si="50"/>
        <v>0</v>
      </c>
      <c r="BD261" s="180">
        <f t="shared" si="50"/>
        <v>0</v>
      </c>
      <c r="BE261" s="180">
        <f t="shared" si="50"/>
        <v>0</v>
      </c>
      <c r="BF261" s="52"/>
      <c r="BG261" s="52"/>
      <c r="BH261" s="52"/>
      <c r="BI261" s="194">
        <f>SUMPRODUCT(CHOOSE({1,2,3,4},D326,D391,D456,D521),CHOOSE({1,2,3,4},DL229,DL229,DL229,DL229))</f>
        <v>0</v>
      </c>
      <c r="BJ261" s="194">
        <f>SUMPRODUCT(CHOOSE({1,2,3,4},E326,E391,E456,E521),CHOOSE({1,2,3,4},DM229,DM229,DM229,DM229))</f>
        <v>0</v>
      </c>
      <c r="BK261" s="194">
        <f>SUMPRODUCT(CHOOSE({1,2,3,4},F326,F391,F456,F521),CHOOSE({1,2,3,4},DN229,DN229,DN229,DN229))</f>
        <v>0</v>
      </c>
      <c r="BL261" s="194">
        <f>SUMPRODUCT(CHOOSE({1,2,3,4},G326,G391,G456,G521),CHOOSE({1,2,3,4},DO229,DO229,DO229,DO229))</f>
        <v>0</v>
      </c>
      <c r="BM261" s="194">
        <f>SUMPRODUCT(CHOOSE({1,2,3,4},H326,H391,H456,H521),CHOOSE({1,2,3,4},DP229,DP229,DP229,DP229))</f>
        <v>0</v>
      </c>
      <c r="BN261" s="194">
        <f>SUMPRODUCT(CHOOSE({1,2,3,4},I326,I391,I456,I521),CHOOSE({1,2,3,4},DQ229,DQ229,DQ229,DQ229))</f>
        <v>0</v>
      </c>
      <c r="BO261" s="194">
        <f>SUMPRODUCT(CHOOSE({1,2,3,4},J326,J391,J456,J521),CHOOSE({1,2,3,4},DR229,DR229,DR229,DR229))</f>
        <v>0</v>
      </c>
      <c r="BP261" s="194">
        <f>SUMPRODUCT(CHOOSE({1,2,3,4},K326,K391,K456,K521),CHOOSE({1,2,3,4},DS229,DS229,DS229,DS229))</f>
        <v>0</v>
      </c>
      <c r="BQ261" s="194">
        <f>SUMPRODUCT(CHOOSE({1,2,3,4},L326,L391,L456,L521),CHOOSE({1,2,3,4},DT229,DT229,DT229,DT229))</f>
        <v>0</v>
      </c>
      <c r="BR261" s="194">
        <f>SUMPRODUCT(CHOOSE({1,2,3,4},M326,M391,M456,M521),CHOOSE({1,2,3,4},DU229,DU229,DU229,DU229))</f>
        <v>0</v>
      </c>
      <c r="BS261" s="194">
        <f>SUMPRODUCT(CHOOSE({1,2,3,4},N326,N391,N456,N521),CHOOSE({1,2,3,4},DV229,DV229,DV229,DV229))</f>
        <v>0</v>
      </c>
      <c r="BT261" s="194">
        <f>SUMPRODUCT(CHOOSE({1,2,3,4},O326,O391,O456,O521),CHOOSE({1,2,3,4},DW229,DW229,DW229,DW229))</f>
        <v>0</v>
      </c>
      <c r="BU261" s="194">
        <f>SUMPRODUCT(CHOOSE({1,2,3,4},P326,P391,P456,P521),CHOOSE({1,2,3,4},DX229,DX229,DX229,DX229))</f>
        <v>0</v>
      </c>
      <c r="BV261" s="194">
        <f>SUMPRODUCT(CHOOSE({1,2,3,4},Q326,Q391,Q456,Q521),CHOOSE({1,2,3,4},DY229,DY229,DY229,DY229))</f>
        <v>0</v>
      </c>
      <c r="BW261" s="194">
        <f>SUMPRODUCT(CHOOSE({1,2,3,4},R326,R391,R456,R521),CHOOSE({1,2,3,4},DZ229,DZ229,DZ229,DZ229))</f>
        <v>0</v>
      </c>
      <c r="BX261" s="194">
        <f>SUMPRODUCT(CHOOSE({1,2,3,4},S326,S391,S456,S521),CHOOSE({1,2,3,4},EA229,EA229,EA229,EA229))</f>
        <v>0</v>
      </c>
      <c r="BY261" s="194">
        <f>SUMPRODUCT(CHOOSE({1,2,3,4},T326,T391,T456,T521),CHOOSE({1,2,3,4},EB229,EB229,EB229,EB229))</f>
        <v>0</v>
      </c>
      <c r="BZ261" s="194">
        <f>SUMPRODUCT(CHOOSE({1,2,3,4},U326,U391,U456,U521),CHOOSE({1,2,3,4},EC229,EC229,EC229,EC229))</f>
        <v>0</v>
      </c>
      <c r="CA261" s="194">
        <f>SUMPRODUCT(CHOOSE({1,2,3,4},V326,V391,V456,V521),CHOOSE({1,2,3,4},ED229,ED229,ED229,ED229))</f>
        <v>0</v>
      </c>
      <c r="CB261" s="194">
        <f>SUMPRODUCT(CHOOSE({1,2,3,4},W326,W391,W456,W521),CHOOSE({1,2,3,4},EE229,EE229,EE229,EE229))</f>
        <v>0</v>
      </c>
      <c r="CC261" s="194">
        <f>SUMPRODUCT(CHOOSE({1,2,3,4},X326,X391,X456,X521),CHOOSE({1,2,3,4},EF229,EF229,EF229,EF229))</f>
        <v>0</v>
      </c>
      <c r="CD261" s="194">
        <f>SUMPRODUCT(CHOOSE({1,2,3,4},Y326,Y391,Y456,Y521),CHOOSE({1,2,3,4},EG229,EG229,EG229,EG229))</f>
        <v>0</v>
      </c>
      <c r="CE261" s="194">
        <f>SUMPRODUCT(CHOOSE({1,2,3,4},Z326,Z391,Z456,Z521),CHOOSE({1,2,3,4},EH229,EH229,EH229,EH229))</f>
        <v>0</v>
      </c>
      <c r="CF261" s="194">
        <f>SUMPRODUCT(CHOOSE({1,2,3,4},AA326,AA391,AA456,AA521),CHOOSE({1,2,3,4},EI229,EI229,EI229,EI229))</f>
        <v>0</v>
      </c>
      <c r="CG261" s="194">
        <f>SUMPRODUCT(CHOOSE({1,2,3,4},AB326,AB391,AB456,AB521),CHOOSE({1,2,3,4},EJ229,EJ229,EJ229,EJ229))</f>
        <v>0</v>
      </c>
    </row>
    <row r="262" spans="1:141" x14ac:dyDescent="0.3">
      <c r="B262" s="34" t="s">
        <v>136</v>
      </c>
      <c r="C262" s="12"/>
      <c r="D262" s="66">
        <f>SUM(D237:D261)</f>
        <v>0</v>
      </c>
      <c r="E262" s="66">
        <f t="shared" ref="E262:AB262" si="51">SUM(E237:E261)</f>
        <v>6.7328524358625515E-4</v>
      </c>
      <c r="F262" s="66">
        <f t="shared" si="51"/>
        <v>1.3382025413631361E-3</v>
      </c>
      <c r="G262" s="66">
        <f t="shared" si="51"/>
        <v>2.2510359719808124E-3</v>
      </c>
      <c r="H262" s="66">
        <f t="shared" si="51"/>
        <v>3.2790454327879005E-3</v>
      </c>
      <c r="I262" s="66">
        <f t="shared" si="51"/>
        <v>5.3609733070643069E-3</v>
      </c>
      <c r="J262" s="66">
        <f t="shared" si="51"/>
        <v>7.8791484987327885E-3</v>
      </c>
      <c r="K262" s="66">
        <f t="shared" si="51"/>
        <v>1.0659788831242873E-2</v>
      </c>
      <c r="L262" s="66">
        <f t="shared" si="51"/>
        <v>1.4100351883045162E-2</v>
      </c>
      <c r="M262" s="66">
        <f t="shared" si="51"/>
        <v>1.8398223967410525E-2</v>
      </c>
      <c r="N262" s="66">
        <f t="shared" si="51"/>
        <v>2.4928232013930199E-2</v>
      </c>
      <c r="O262" s="66">
        <f t="shared" si="51"/>
        <v>3.3001667864376791E-2</v>
      </c>
      <c r="P262" s="66">
        <f t="shared" si="51"/>
        <v>4.1507465822116583E-2</v>
      </c>
      <c r="Q262" s="66">
        <f t="shared" si="51"/>
        <v>5.3551609408988073E-2</v>
      </c>
      <c r="R262" s="66">
        <f t="shared" si="51"/>
        <v>6.4118708725303841E-2</v>
      </c>
      <c r="S262" s="66">
        <f t="shared" si="51"/>
        <v>8.1262647473289776E-2</v>
      </c>
      <c r="T262" s="66">
        <f t="shared" si="51"/>
        <v>0.10018745457621243</v>
      </c>
      <c r="U262" s="66">
        <f t="shared" si="51"/>
        <v>0.12018775201334159</v>
      </c>
      <c r="V262" s="66">
        <f t="shared" si="51"/>
        <v>0.14057782017498202</v>
      </c>
      <c r="W262" s="66">
        <f t="shared" si="51"/>
        <v>0.1052786561833358</v>
      </c>
      <c r="X262" s="66">
        <f t="shared" si="51"/>
        <v>0.12483007887669356</v>
      </c>
      <c r="Y262" s="66">
        <f t="shared" si="51"/>
        <v>0.15326065451399806</v>
      </c>
      <c r="Z262" s="66">
        <f t="shared" si="51"/>
        <v>0.17281616558596191</v>
      </c>
      <c r="AA262" s="66">
        <f t="shared" si="51"/>
        <v>0.20089191946043525</v>
      </c>
      <c r="AB262" s="66">
        <f t="shared" si="51"/>
        <v>0.23749345238898542</v>
      </c>
      <c r="AC262" s="12"/>
      <c r="BH262" s="66">
        <f>SUM(BH237:BH261)</f>
        <v>0</v>
      </c>
      <c r="BI262" s="66">
        <f t="shared" ref="BI262:CG262" si="52">SUM(BI237:BI261)</f>
        <v>0</v>
      </c>
      <c r="BJ262" s="66">
        <f t="shared" si="52"/>
        <v>9.6317656799413555E-5</v>
      </c>
      <c r="BK262" s="66">
        <f t="shared" si="52"/>
        <v>3.3871161825666538E-4</v>
      </c>
      <c r="BL262" s="66">
        <f t="shared" si="52"/>
        <v>7.1025314740992269E-4</v>
      </c>
      <c r="BM262" s="66">
        <f t="shared" si="52"/>
        <v>1.2012369283853654E-3</v>
      </c>
      <c r="BN262" s="66">
        <f t="shared" si="52"/>
        <v>2.2713366522930838E-3</v>
      </c>
      <c r="BO262" s="66">
        <f t="shared" si="52"/>
        <v>3.6353759933126372E-3</v>
      </c>
      <c r="BP262" s="66">
        <f t="shared" si="52"/>
        <v>5.2737097465848188E-3</v>
      </c>
      <c r="BQ262" s="66">
        <f t="shared" si="52"/>
        <v>7.1661428308670873E-3</v>
      </c>
      <c r="BR262" s="66">
        <f t="shared" si="52"/>
        <v>9.2935540183187795E-3</v>
      </c>
      <c r="BS262" s="66">
        <f t="shared" si="52"/>
        <v>1.4665389200369357E-2</v>
      </c>
      <c r="BT262" s="66">
        <f t="shared" si="52"/>
        <v>2.0841463665857651E-2</v>
      </c>
      <c r="BU262" s="66">
        <f t="shared" si="52"/>
        <v>2.7687424945313309E-2</v>
      </c>
      <c r="BV262" s="66">
        <f t="shared" si="52"/>
        <v>3.5040365313777272E-2</v>
      </c>
      <c r="BW262" s="66">
        <f t="shared" si="52"/>
        <v>4.2772986163403366E-2</v>
      </c>
      <c r="BX262" s="66">
        <f t="shared" si="52"/>
        <v>5.4745967200398135E-2</v>
      </c>
      <c r="BY262" s="66">
        <f t="shared" si="52"/>
        <v>6.7216607944704729E-2</v>
      </c>
      <c r="BZ262" s="66">
        <f t="shared" si="52"/>
        <v>7.9966176276693363E-2</v>
      </c>
      <c r="CA262" s="66">
        <f t="shared" si="52"/>
        <v>9.2814960776876523E-2</v>
      </c>
      <c r="CB262" s="66">
        <f t="shared" si="52"/>
        <v>0.10545933330813938</v>
      </c>
      <c r="CC262" s="66">
        <f t="shared" si="52"/>
        <v>0.13180995759056541</v>
      </c>
      <c r="CD262" s="66">
        <f t="shared" si="52"/>
        <v>0.15712715827637608</v>
      </c>
      <c r="CE262" s="66">
        <f t="shared" si="52"/>
        <v>0.18170288093723352</v>
      </c>
      <c r="CF262" s="66">
        <f t="shared" si="52"/>
        <v>0.20443818218131862</v>
      </c>
      <c r="CG262" s="66">
        <f t="shared" si="52"/>
        <v>0.22485721984248053</v>
      </c>
    </row>
    <row r="263" spans="1:141" x14ac:dyDescent="0.3">
      <c r="B263" s="34" t="s">
        <v>159</v>
      </c>
      <c r="C263" s="12"/>
      <c r="D263" s="66">
        <f>SUM($D262:D262)</f>
        <v>0</v>
      </c>
      <c r="E263" s="66">
        <f>SUM($D262:E262)</f>
        <v>6.7328524358625515E-4</v>
      </c>
      <c r="F263" s="66">
        <f>SUM($D262:F262)</f>
        <v>2.0114877849493912E-3</v>
      </c>
      <c r="G263" s="66">
        <f>SUM($D262:G262)</f>
        <v>4.2625237569302032E-3</v>
      </c>
      <c r="H263" s="66">
        <f>SUM($D262:H262)</f>
        <v>7.5415691897181038E-3</v>
      </c>
      <c r="I263" s="66">
        <f>SUM($D262:I262)</f>
        <v>1.290254249678241E-2</v>
      </c>
      <c r="J263" s="66">
        <f>SUM($D262:J262)</f>
        <v>2.0781690995515197E-2</v>
      </c>
      <c r="K263" s="66">
        <f>SUM($D262:K262)</f>
        <v>3.1441479826758073E-2</v>
      </c>
      <c r="L263" s="66">
        <f>SUM($D262:L262)</f>
        <v>4.5541831709803235E-2</v>
      </c>
      <c r="M263" s="66">
        <f>SUM($D262:M262)</f>
        <v>6.3940055677213753E-2</v>
      </c>
      <c r="N263" s="66">
        <f>SUM($D262:N262)</f>
        <v>8.8868287691143952E-2</v>
      </c>
      <c r="O263" s="66">
        <f>SUM($D262:O262)</f>
        <v>0.12186995555552074</v>
      </c>
      <c r="P263" s="66">
        <f>SUM($D262:P262)</f>
        <v>0.16337742137763733</v>
      </c>
      <c r="Q263" s="66">
        <f>SUM($D262:Q262)</f>
        <v>0.2169290307866254</v>
      </c>
      <c r="R263" s="66">
        <f>SUM($D262:R262)</f>
        <v>0.28104773951192924</v>
      </c>
      <c r="S263" s="66">
        <f>SUM($D262:S262)</f>
        <v>0.362310386985219</v>
      </c>
      <c r="T263" s="66">
        <f>SUM($D262:T262)</f>
        <v>0.46249784156143142</v>
      </c>
      <c r="U263" s="66">
        <f>SUM($D262:U262)</f>
        <v>0.58268559357477301</v>
      </c>
      <c r="V263" s="66">
        <f>SUM($D262:V262)</f>
        <v>0.723263413749755</v>
      </c>
      <c r="W263" s="66">
        <f>SUM($D262:W262)</f>
        <v>0.82854206993309076</v>
      </c>
      <c r="X263" s="66">
        <f>SUM($D262:X262)</f>
        <v>0.95337214880978438</v>
      </c>
      <c r="Y263" s="66">
        <f>SUM($D262:Y262)</f>
        <v>1.1066328033237824</v>
      </c>
      <c r="Z263" s="66">
        <f>SUM($D262:Z262)</f>
        <v>1.2794489689097444</v>
      </c>
      <c r="AA263" s="66">
        <f>SUM($D262:AA262)</f>
        <v>1.4803408883701796</v>
      </c>
      <c r="AB263" s="66">
        <f>SUM($D262:AB262)</f>
        <v>1.717834340759165</v>
      </c>
      <c r="AC263" s="12"/>
      <c r="BI263" s="193"/>
      <c r="BJ263" s="193"/>
      <c r="BK263" s="193"/>
      <c r="BL263" s="193"/>
      <c r="BM263" s="193"/>
      <c r="BN263" s="193"/>
      <c r="BO263" s="193"/>
      <c r="BP263" s="193"/>
      <c r="BQ263" s="193"/>
      <c r="BR263" s="193"/>
      <c r="BS263" s="193"/>
      <c r="BT263" s="193"/>
      <c r="BU263" s="193"/>
      <c r="BV263" s="193"/>
      <c r="BW263" s="193"/>
      <c r="BX263" s="193"/>
      <c r="BY263" s="193"/>
      <c r="BZ263" s="193"/>
      <c r="CA263" s="193"/>
      <c r="CB263" s="193"/>
      <c r="CC263" s="193"/>
      <c r="CD263" s="193"/>
      <c r="CE263" s="193"/>
      <c r="CF263" s="193"/>
      <c r="CG263" s="193"/>
    </row>
    <row r="264" spans="1:141" x14ac:dyDescent="0.3">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BI264" s="193"/>
      <c r="BJ264" s="193"/>
      <c r="BK264" s="193"/>
      <c r="BL264" s="193"/>
      <c r="BM264" s="193"/>
      <c r="BN264" s="193"/>
      <c r="BO264" s="193"/>
      <c r="BP264" s="193"/>
      <c r="BQ264" s="193"/>
      <c r="BR264" s="193"/>
      <c r="BS264" s="193"/>
      <c r="BT264" s="193"/>
      <c r="BU264" s="193"/>
      <c r="BV264" s="193"/>
      <c r="BW264" s="193"/>
      <c r="BX264" s="193"/>
      <c r="BY264" s="193"/>
      <c r="BZ264" s="193"/>
      <c r="CA264" s="193"/>
      <c r="CB264" s="193"/>
      <c r="CC264" s="193"/>
      <c r="CD264" s="193"/>
      <c r="CE264" s="193"/>
      <c r="CF264" s="193"/>
      <c r="CG264" s="193"/>
    </row>
    <row r="265" spans="1:141" x14ac:dyDescent="0.3">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141" s="172" customFormat="1" x14ac:dyDescent="0.3">
      <c r="A266" s="171" t="s">
        <v>282</v>
      </c>
      <c r="AF266" s="171" t="s">
        <v>291</v>
      </c>
      <c r="BH266" s="171" t="s">
        <v>283</v>
      </c>
      <c r="CJ266" s="172" t="s">
        <v>288</v>
      </c>
      <c r="DL266" s="172" t="s">
        <v>335</v>
      </c>
    </row>
    <row r="267" spans="1:141" x14ac:dyDescent="0.3">
      <c r="A267" s="1"/>
      <c r="AF267" t="s">
        <v>289</v>
      </c>
    </row>
    <row r="268" spans="1:141" x14ac:dyDescent="0.3">
      <c r="A268" s="1"/>
      <c r="C268" s="1" t="s">
        <v>13</v>
      </c>
      <c r="AF268" s="1" t="s">
        <v>13</v>
      </c>
      <c r="BH268" s="1" t="s">
        <v>13</v>
      </c>
      <c r="CJ268" s="1" t="s">
        <v>13</v>
      </c>
      <c r="DL268" s="1" t="s">
        <v>13</v>
      </c>
    </row>
    <row r="269" spans="1:141" x14ac:dyDescent="0.3">
      <c r="C269" s="1">
        <v>0</v>
      </c>
      <c r="D269" s="1">
        <v>1</v>
      </c>
      <c r="E269" s="1">
        <v>2</v>
      </c>
      <c r="F269" s="1">
        <v>3</v>
      </c>
      <c r="G269" s="1">
        <v>4</v>
      </c>
      <c r="H269" s="1">
        <v>5</v>
      </c>
      <c r="I269" s="1">
        <v>6</v>
      </c>
      <c r="J269" s="1">
        <v>7</v>
      </c>
      <c r="K269" s="1">
        <v>8</v>
      </c>
      <c r="L269" s="1">
        <v>9</v>
      </c>
      <c r="M269" s="1">
        <v>10</v>
      </c>
      <c r="N269" s="1">
        <v>11</v>
      </c>
      <c r="O269" s="1">
        <v>12</v>
      </c>
      <c r="P269" s="1">
        <v>13</v>
      </c>
      <c r="Q269" s="1">
        <v>14</v>
      </c>
      <c r="R269" s="1">
        <v>15</v>
      </c>
      <c r="S269" s="1">
        <v>16</v>
      </c>
      <c r="T269" s="1">
        <v>17</v>
      </c>
      <c r="U269" s="1">
        <v>18</v>
      </c>
      <c r="V269" s="1">
        <v>19</v>
      </c>
      <c r="W269" s="1">
        <v>20</v>
      </c>
      <c r="X269" s="1">
        <v>21</v>
      </c>
      <c r="Y269" s="1">
        <v>22</v>
      </c>
      <c r="Z269" s="1">
        <v>23</v>
      </c>
      <c r="AA269" s="1">
        <v>24</v>
      </c>
      <c r="AB269" s="1">
        <v>25</v>
      </c>
      <c r="AC269" s="1"/>
      <c r="AF269" s="1">
        <v>0</v>
      </c>
      <c r="AG269" s="2">
        <v>1</v>
      </c>
      <c r="AH269" s="2">
        <v>2</v>
      </c>
      <c r="AI269" s="2">
        <v>3</v>
      </c>
      <c r="AJ269" s="2">
        <v>4</v>
      </c>
      <c r="AK269" s="2">
        <v>5</v>
      </c>
      <c r="AL269" s="2">
        <v>6</v>
      </c>
      <c r="AM269" s="2">
        <v>7</v>
      </c>
      <c r="AN269" s="2">
        <v>8</v>
      </c>
      <c r="AO269" s="2">
        <v>9</v>
      </c>
      <c r="AP269" s="2">
        <v>10</v>
      </c>
      <c r="AQ269" s="2">
        <v>11</v>
      </c>
      <c r="AR269" s="2">
        <v>12</v>
      </c>
      <c r="AS269" s="2">
        <v>13</v>
      </c>
      <c r="AT269" s="2">
        <v>14</v>
      </c>
      <c r="AU269" s="2">
        <v>15</v>
      </c>
      <c r="AV269" s="2">
        <v>16</v>
      </c>
      <c r="AW269" s="2">
        <v>17</v>
      </c>
      <c r="AX269" s="2">
        <v>18</v>
      </c>
      <c r="AY269" s="2">
        <v>19</v>
      </c>
      <c r="AZ269" s="2">
        <v>20</v>
      </c>
      <c r="BA269" s="2">
        <v>21</v>
      </c>
      <c r="BB269" s="2">
        <v>22</v>
      </c>
      <c r="BC269" s="2">
        <v>23</v>
      </c>
      <c r="BD269" s="2">
        <v>24</v>
      </c>
      <c r="BE269" s="2">
        <v>25</v>
      </c>
      <c r="BF269" s="1"/>
      <c r="BH269" s="1">
        <v>0</v>
      </c>
      <c r="BI269" s="1">
        <v>1</v>
      </c>
      <c r="BJ269" s="1">
        <v>2</v>
      </c>
      <c r="BK269" s="1">
        <v>3</v>
      </c>
      <c r="BL269" s="1">
        <v>4</v>
      </c>
      <c r="BM269" s="1">
        <v>5</v>
      </c>
      <c r="BN269" s="1">
        <v>6</v>
      </c>
      <c r="BO269" s="1">
        <v>7</v>
      </c>
      <c r="BP269" s="1">
        <v>8</v>
      </c>
      <c r="BQ269" s="1">
        <v>9</v>
      </c>
      <c r="BR269" s="1">
        <v>10</v>
      </c>
      <c r="BS269" s="1">
        <v>11</v>
      </c>
      <c r="BT269" s="1">
        <v>12</v>
      </c>
      <c r="BU269" s="1">
        <v>13</v>
      </c>
      <c r="BV269" s="1">
        <v>14</v>
      </c>
      <c r="BW269" s="1">
        <v>15</v>
      </c>
      <c r="BX269" s="1">
        <v>16</v>
      </c>
      <c r="BY269" s="1">
        <v>17</v>
      </c>
      <c r="BZ269" s="1">
        <v>18</v>
      </c>
      <c r="CA269" s="1">
        <v>19</v>
      </c>
      <c r="CB269" s="1">
        <v>20</v>
      </c>
      <c r="CC269" s="1">
        <v>21</v>
      </c>
      <c r="CD269" s="1">
        <v>22</v>
      </c>
      <c r="CE269" s="1">
        <v>23</v>
      </c>
      <c r="CF269" s="1">
        <v>24</v>
      </c>
      <c r="CG269" s="1">
        <v>25</v>
      </c>
      <c r="CJ269" s="1">
        <v>0</v>
      </c>
      <c r="CK269" s="1">
        <v>1</v>
      </c>
      <c r="CL269" s="1">
        <v>2</v>
      </c>
      <c r="CM269" s="1">
        <v>3</v>
      </c>
      <c r="CN269" s="1">
        <v>4</v>
      </c>
      <c r="CO269" s="1">
        <v>5</v>
      </c>
      <c r="CP269" s="1">
        <v>6</v>
      </c>
      <c r="CQ269" s="1">
        <v>7</v>
      </c>
      <c r="CR269" s="1">
        <v>8</v>
      </c>
      <c r="CS269" s="1">
        <v>9</v>
      </c>
      <c r="CT269" s="1">
        <v>10</v>
      </c>
      <c r="CU269" s="1">
        <v>11</v>
      </c>
      <c r="CV269" s="1">
        <v>12</v>
      </c>
      <c r="CW269" s="1">
        <v>13</v>
      </c>
      <c r="CX269" s="1">
        <v>14</v>
      </c>
      <c r="CY269" s="1">
        <v>15</v>
      </c>
      <c r="CZ269" s="1">
        <v>16</v>
      </c>
      <c r="DA269" s="1">
        <v>17</v>
      </c>
      <c r="DB269" s="1">
        <v>18</v>
      </c>
      <c r="DC269" s="1">
        <v>19</v>
      </c>
      <c r="DD269" s="1">
        <v>20</v>
      </c>
      <c r="DE269" s="1">
        <v>21</v>
      </c>
      <c r="DF269" s="1">
        <v>22</v>
      </c>
      <c r="DG269" s="1">
        <v>23</v>
      </c>
      <c r="DH269" s="1">
        <v>24</v>
      </c>
      <c r="DI269" s="1">
        <v>25</v>
      </c>
      <c r="DL269" s="1">
        <v>0</v>
      </c>
      <c r="DM269" s="1">
        <v>1</v>
      </c>
      <c r="DN269" s="1">
        <v>2</v>
      </c>
      <c r="DO269" s="1">
        <v>3</v>
      </c>
      <c r="DP269" s="1">
        <v>4</v>
      </c>
      <c r="DQ269" s="1">
        <v>5</v>
      </c>
      <c r="DR269" s="1">
        <v>6</v>
      </c>
      <c r="DS269" s="1">
        <v>7</v>
      </c>
      <c r="DT269" s="1">
        <v>8</v>
      </c>
      <c r="DU269" s="1">
        <v>9</v>
      </c>
      <c r="DV269" s="1">
        <v>10</v>
      </c>
      <c r="DW269" s="1">
        <v>11</v>
      </c>
      <c r="DX269" s="1">
        <v>12</v>
      </c>
      <c r="DY269" s="1">
        <v>13</v>
      </c>
      <c r="DZ269" s="1">
        <v>14</v>
      </c>
      <c r="EA269" s="1">
        <v>15</v>
      </c>
      <c r="EB269" s="1">
        <v>16</v>
      </c>
      <c r="EC269" s="1">
        <v>17</v>
      </c>
      <c r="ED269" s="1">
        <v>18</v>
      </c>
      <c r="EE269" s="1">
        <v>19</v>
      </c>
      <c r="EF269" s="1">
        <v>20</v>
      </c>
      <c r="EG269" s="1">
        <v>21</v>
      </c>
      <c r="EH269" s="1">
        <v>22</v>
      </c>
      <c r="EI269" s="1">
        <v>23</v>
      </c>
      <c r="EJ269" s="1">
        <v>24</v>
      </c>
      <c r="EK269" s="1">
        <v>25</v>
      </c>
    </row>
    <row r="270" spans="1:141" x14ac:dyDescent="0.3">
      <c r="A270" s="9" t="s">
        <v>12</v>
      </c>
      <c r="B270" s="1">
        <v>1</v>
      </c>
      <c r="C270" s="155"/>
      <c r="D270" s="155">
        <f t="shared" ref="D270:AB283" si="53">VLOOKUP(C77,CHDinc,$A$4,FALSE)*(1+((VLOOKUP(C77,CHDrisk,$A$4,FALSE)-1)*MAX(0,AF109-BaselineBMI)))</f>
        <v>4.9553750000002142E-4</v>
      </c>
      <c r="E270" s="155">
        <f t="shared" si="53"/>
        <v>4.7161250000002055E-4</v>
      </c>
      <c r="F270" s="155">
        <f t="shared" si="53"/>
        <v>4.793238636363845E-4</v>
      </c>
      <c r="G270" s="155">
        <f t="shared" si="53"/>
        <v>4.8967159090911223E-4</v>
      </c>
      <c r="H270" s="155">
        <f t="shared" si="53"/>
        <v>7.7589204545446043E-4</v>
      </c>
      <c r="I270" s="155">
        <f t="shared" si="53"/>
        <v>7.9194886363627675E-4</v>
      </c>
      <c r="J270" s="155">
        <f t="shared" si="53"/>
        <v>8.080056818180934E-4</v>
      </c>
      <c r="K270" s="155">
        <f t="shared" si="53"/>
        <v>8.2406249999990994E-4</v>
      </c>
      <c r="L270" s="155">
        <f t="shared" si="53"/>
        <v>8.4011931818172626E-4</v>
      </c>
      <c r="M270" s="155">
        <f t="shared" si="53"/>
        <v>1.2557249999999892E-3</v>
      </c>
      <c r="N270" s="155">
        <f t="shared" si="53"/>
        <v>1.2792749999999892E-3</v>
      </c>
      <c r="O270" s="155">
        <f t="shared" si="53"/>
        <v>1.3028249999999892E-3</v>
      </c>
      <c r="P270" s="155">
        <f t="shared" si="53"/>
        <v>1.326374999999989E-3</v>
      </c>
      <c r="Q270" s="155">
        <f t="shared" si="53"/>
        <v>1.3439249999999887E-3</v>
      </c>
      <c r="R270" s="155">
        <f t="shared" si="53"/>
        <v>2.0126749999999616E-3</v>
      </c>
      <c r="S270" s="155">
        <f t="shared" si="53"/>
        <v>2.0298249999999613E-3</v>
      </c>
      <c r="T270" s="155">
        <f t="shared" si="53"/>
        <v>2.0469749999999605E-3</v>
      </c>
      <c r="U270" s="155">
        <f t="shared" si="53"/>
        <v>2.0641249999999601E-3</v>
      </c>
      <c r="V270" s="155">
        <f t="shared" si="53"/>
        <v>2.0812749999999597E-3</v>
      </c>
      <c r="W270" s="155">
        <f t="shared" si="53"/>
        <v>2.9141774999999182E-3</v>
      </c>
      <c r="X270" s="155">
        <f t="shared" si="53"/>
        <v>2.9335263749999171E-3</v>
      </c>
      <c r="Y270" s="155">
        <f t="shared" si="53"/>
        <v>2.9518829999999174E-3</v>
      </c>
      <c r="Z270" s="155">
        <f t="shared" si="53"/>
        <v>2.969247374999916E-3</v>
      </c>
      <c r="AA270" s="155">
        <f t="shared" si="53"/>
        <v>2.9856194999999162E-3</v>
      </c>
      <c r="AB270" s="155">
        <f t="shared" si="53"/>
        <v>4.7423200000000108E-3</v>
      </c>
      <c r="AC270" s="155"/>
      <c r="AG270" s="174">
        <f>D270*D43*PRODUCT($CJ270:CJ270)</f>
        <v>6.9276251518252993E-2</v>
      </c>
      <c r="AH270" s="174">
        <f>E270*E43*PRODUCT($CJ270:CK270)</f>
        <v>6.5777163297386171E-2</v>
      </c>
      <c r="AI270" s="174">
        <f>F270*F43*PRODUCT($CJ270:CL270)</f>
        <v>6.6677216882194648E-2</v>
      </c>
      <c r="AJ270" s="174">
        <f>G270*G43*PRODUCT($CJ270:CM270)</f>
        <v>6.790818088917637E-2</v>
      </c>
      <c r="AK270" s="174">
        <f>H270*H43*PRODUCT($CJ270:CN270)</f>
        <v>0.10723287676264655</v>
      </c>
      <c r="AL270" s="174">
        <f>I270*I43*PRODUCT($CJ270:CO270)</f>
        <v>0.10899376423767823</v>
      </c>
      <c r="AM270" s="174">
        <f>J270*J43*PRODUCT($CJ270:CP270)</f>
        <v>0.11068346877313784</v>
      </c>
      <c r="AN270" s="174">
        <f>K270*K43*PRODUCT($CJ270:CQ270)</f>
        <v>0.11230582687775169</v>
      </c>
      <c r="AO270" s="174">
        <f>L270*L43*PRODUCT($CJ270:CR270)</f>
        <v>0.11385288549812855</v>
      </c>
      <c r="AP270" s="174">
        <f>M270*M43*PRODUCT($CJ270:CS270)</f>
        <v>0.16912912516640424</v>
      </c>
      <c r="AQ270" s="174">
        <f>N270*N43*PRODUCT($CJ270:CT270)</f>
        <v>0.17102655363801647</v>
      </c>
      <c r="AR270" s="174">
        <f>O270*O43*PRODUCT($CJ270:CU270)</f>
        <v>0.17273104097765307</v>
      </c>
      <c r="AS270" s="174">
        <f>P270*P43*PRODUCT($CJ270:CV270)</f>
        <v>0.1742575592957695</v>
      </c>
      <c r="AT270" s="174">
        <f>Q270*Q43*PRODUCT($CJ270:CW270)</f>
        <v>0.17478330122180033</v>
      </c>
      <c r="AU270" s="174">
        <f>R270*R43*PRODUCT($CJ270:CX270)</f>
        <v>0.25892795386753487</v>
      </c>
      <c r="AV270" s="174">
        <f>S270*S43*PRODUCT($CJ270:CY270)</f>
        <v>0.25786956230016594</v>
      </c>
      <c r="AW270" s="174">
        <f>T270*T43*PRODUCT($CJ270:CZ270)</f>
        <v>0.25652589404890985</v>
      </c>
      <c r="AX270" s="174">
        <f>U270*U43*PRODUCT($CJ270:DA270)</f>
        <v>0.25491162802270984</v>
      </c>
      <c r="AY270" s="174">
        <f>V270*V43*PRODUCT($CJ270:DB270)</f>
        <v>0.25304756923309224</v>
      </c>
      <c r="AZ270" s="174">
        <f>W270*W43*PRODUCT($CJ270:DC270)</f>
        <v>0.34856399297768292</v>
      </c>
      <c r="BA270" s="174">
        <f>X270*X43*PRODUCT($CJ270:DD270)</f>
        <v>0.34428793644984845</v>
      </c>
      <c r="BB270" s="174">
        <f>Y270*Y43*PRODUCT($CJ270:DE270)</f>
        <v>0.33916966451682995</v>
      </c>
      <c r="BC270" s="174">
        <f>Z270*Z43*PRODUCT($CJ270:DF270)</f>
        <v>0.33350804745525603</v>
      </c>
      <c r="BD270" s="174">
        <f>AA270*AA43*PRODUCT($CJ270:DG270)</f>
        <v>0.32718166882094785</v>
      </c>
      <c r="BE270" s="174">
        <f>AB270*AB43*PRODUCT($CJ270:DH270)</f>
        <v>0.50582156784781163</v>
      </c>
      <c r="BI270" s="169">
        <f>SUM($AF270:AG270)-SUM($AF302:AG302)-SUM($C302:D302)-SUM($BH302:BI302)</f>
        <v>6.9276251518252993E-2</v>
      </c>
      <c r="BJ270" s="169">
        <f>SUM($AF270:AH270)-SUM($AF302:AH302)-SUM($C302:E302)-SUM($BH302:BJ302)</f>
        <v>0.12736556132023899</v>
      </c>
      <c r="BK270" s="169">
        <f>SUM($AF270:AI270)-SUM($AF302:AI302)-SUM($C302:F302)-SUM($BH302:BK302)</f>
        <v>0.17988573355368737</v>
      </c>
      <c r="BL270" s="169">
        <f>SUM($AF270:AJ270)-SUM($AF302:AJ302)-SUM($C302:G302)-SUM($BH302:BL302)</f>
        <v>0.22776991961663209</v>
      </c>
      <c r="BM270" s="169">
        <f>SUM($AF270:AK270)-SUM($AF302:AK302)-SUM($C302:H302)-SUM($BH302:BM302)</f>
        <v>0.30961489219094718</v>
      </c>
      <c r="BN270" s="169">
        <f>SUM($AF270:AL270)-SUM($AF302:AL302)-SUM($C302:I302)-SUM($BH302:BN302)</f>
        <v>0.38403943732371149</v>
      </c>
      <c r="BO270" s="169">
        <f>SUM($AF270:AM270)-SUM($AF302:AM302)-SUM($C302:J302)-SUM($BH302:BO302)</f>
        <v>0.45177515140603519</v>
      </c>
      <c r="BP270" s="169">
        <f>SUM($AF270:AN270)-SUM($AF302:AN302)-SUM($C302:K302)-SUM($BH302:BP302)</f>
        <v>0.51348146116842952</v>
      </c>
      <c r="BQ270" s="169">
        <f>SUM($AF270:AO270)-SUM($AF302:AO302)-SUM($C302:L302)-SUM($BH302:BQ302)</f>
        <v>0.56973909663730227</v>
      </c>
      <c r="BR270" s="169">
        <f>SUM($AF270:AP270)-SUM($AF302:AP302)-SUM($C302:M302)-SUM($BH302:BR302)</f>
        <v>0.67487042839872524</v>
      </c>
      <c r="BS270" s="169">
        <f>SUM($AF270:AQ270)-SUM($AF302:AQ302)-SUM($C302:N302)-SUM($BH302:BS302)</f>
        <v>0.76977767118276075</v>
      </c>
      <c r="BT270" s="169">
        <f>SUM($AF270:AR270)-SUM($AF302:AR302)-SUM($C302:O302)-SUM($BH302:BT302)</f>
        <v>0.85535951666362176</v>
      </c>
      <c r="BU270" s="169">
        <f>SUM($AF270:AS270)-SUM($AF302:AS302)-SUM($C302:P302)-SUM($BH302:BU302)</f>
        <v>0.93245092549699526</v>
      </c>
      <c r="BV270" s="169">
        <f>SUM($AF270:AT270)-SUM($AF302:AT302)-SUM($C302:Q302)-SUM($BH302:BV302)</f>
        <v>1.0009637030824923</v>
      </c>
      <c r="BW270" s="169">
        <f>SUM($AF270:AU270)-SUM($AF302:AU302)-SUM($C302:R302)-SUM($BH302:BW302)</f>
        <v>1.1454799092487691</v>
      </c>
      <c r="BX270" s="169">
        <f>SUM($AF270:AV270)-SUM($AF302:AV302)-SUM($C302:S302)-SUM($BH302:BX302)</f>
        <v>1.2719339907234537</v>
      </c>
      <c r="BY270" s="169">
        <f>SUM($AF270:AW270)-SUM($AF302:AW302)-SUM($C302:T302)-SUM($BH302:BY302)</f>
        <v>1.3820137482484141</v>
      </c>
      <c r="BZ270" s="169">
        <f>SUM($AF270:AX270)-SUM($AF302:AX302)-SUM($C302:U302)-SUM($BH302:BZ302)</f>
        <v>1.4772537786375568</v>
      </c>
      <c r="CA270" s="169">
        <f>SUM($AF270:AY270)-SUM($AF302:AY302)-SUM($C302:V302)-SUM($BH302:CA302)</f>
        <v>1.5590566766906588</v>
      </c>
      <c r="CB270" s="169">
        <f>SUM($AF270:AZ270)-SUM($AF302:AZ302)-SUM($C302:W302)-SUM($BH302:CB302)</f>
        <v>1.72701843190156</v>
      </c>
      <c r="CC270" s="169">
        <f>SUM($AF270:BA270)-SUM($AF302:BA302)-SUM($C302:X302)-SUM($BH302:CC302)</f>
        <v>1.8697597716648393</v>
      </c>
      <c r="CD270" s="169">
        <f>SUM($AF270:BB270)-SUM($AF302:BB302)-SUM($C302:Y302)-SUM($BH302:CD302)</f>
        <v>1.9891615091134587</v>
      </c>
      <c r="CE270" s="169">
        <f>SUM($AF270:BC270)-SUM($AF302:BC302)-SUM($C302:Z302)-SUM($BH302:CE302)</f>
        <v>2.0874685598556511</v>
      </c>
      <c r="CF270" s="169">
        <f>SUM($AF270:BD270)-SUM($AF302:BD302)-SUM($C302:AA302)-SUM($BH302:CF302)</f>
        <v>2.1663510938239106</v>
      </c>
      <c r="CG270" s="169">
        <f>SUM($AF270:BE270)-SUM($AF302:BE302)-SUM($C302:AB302)-SUM($BH302:CG302)</f>
        <v>2.4129174211681579</v>
      </c>
      <c r="CJ270" s="67">
        <f>1-C270</f>
        <v>1</v>
      </c>
      <c r="CK270" s="67">
        <f t="shared" ref="CK270:CZ278" si="54">1-D270</f>
        <v>0.99950446250000002</v>
      </c>
      <c r="CL270" s="67">
        <f t="shared" si="54"/>
        <v>0.99952838749999995</v>
      </c>
      <c r="CM270" s="67">
        <f t="shared" si="54"/>
        <v>0.99952067613636364</v>
      </c>
      <c r="CN270" s="67">
        <f t="shared" si="54"/>
        <v>0.99951032840909093</v>
      </c>
      <c r="CO270" s="67">
        <f t="shared" si="54"/>
        <v>0.99922410795454553</v>
      </c>
      <c r="CP270" s="67">
        <f t="shared" si="54"/>
        <v>0.99920805113636368</v>
      </c>
      <c r="CQ270" s="67">
        <f t="shared" si="54"/>
        <v>0.99919199431818195</v>
      </c>
      <c r="CR270" s="67">
        <f t="shared" si="54"/>
        <v>0.99917593750000011</v>
      </c>
      <c r="CS270" s="67">
        <f t="shared" si="54"/>
        <v>0.99915988068181827</v>
      </c>
      <c r="CT270" s="67">
        <f t="shared" si="54"/>
        <v>0.99874427499999996</v>
      </c>
      <c r="CU270" s="67">
        <f t="shared" si="54"/>
        <v>0.99872072499999998</v>
      </c>
      <c r="CV270" s="67">
        <f t="shared" si="54"/>
        <v>0.99869717499999999</v>
      </c>
      <c r="CW270" s="67">
        <f t="shared" si="54"/>
        <v>0.99867362500000001</v>
      </c>
      <c r="CX270" s="67">
        <f t="shared" si="54"/>
        <v>0.99865607499999998</v>
      </c>
      <c r="CY270" s="67">
        <f t="shared" si="54"/>
        <v>0.99798732500000009</v>
      </c>
      <c r="CZ270" s="67">
        <f t="shared" si="54"/>
        <v>0.99797017500000007</v>
      </c>
      <c r="DA270" s="67">
        <f t="shared" ref="CT270:DI285" si="55">1-T270</f>
        <v>0.99795302500000005</v>
      </c>
      <c r="DB270" s="67">
        <f t="shared" si="55"/>
        <v>0.99793587500000003</v>
      </c>
      <c r="DC270" s="67">
        <f t="shared" si="55"/>
        <v>0.99791872500000001</v>
      </c>
      <c r="DD270" s="67">
        <f t="shared" si="55"/>
        <v>0.99708582250000011</v>
      </c>
      <c r="DE270" s="67">
        <f t="shared" si="55"/>
        <v>0.99706647362500012</v>
      </c>
      <c r="DF270" s="67">
        <f t="shared" si="55"/>
        <v>0.99704811700000007</v>
      </c>
      <c r="DG270" s="67">
        <f t="shared" si="55"/>
        <v>0.99703075262500007</v>
      </c>
      <c r="DH270" s="67">
        <f t="shared" si="55"/>
        <v>0.99701438050000013</v>
      </c>
      <c r="DI270" s="67">
        <f t="shared" si="55"/>
        <v>0.99525768000000003</v>
      </c>
      <c r="DM270" s="188">
        <f>IF(ISERROR(BI270/D43),"",BI270/D43)</f>
        <v>4.9553750000002142E-4</v>
      </c>
      <c r="DN270" s="188">
        <f t="shared" ref="DN270:EC280" si="56">IF(ISERROR(BJ270/E43),"",BJ270/E43)</f>
        <v>9.1273965359607405E-4</v>
      </c>
      <c r="DO270" s="188">
        <f t="shared" si="56"/>
        <v>1.291897861315417E-3</v>
      </c>
      <c r="DP270" s="188">
        <f t="shared" si="56"/>
        <v>1.6400263769656333E-3</v>
      </c>
      <c r="DQ270" s="188">
        <f t="shared" si="56"/>
        <v>2.2359089950944179E-3</v>
      </c>
      <c r="DR270" s="188">
        <f t="shared" si="56"/>
        <v>2.7828715158585335E-3</v>
      </c>
      <c r="DS270" s="188">
        <f t="shared" si="56"/>
        <v>3.2864858056166056E-3</v>
      </c>
      <c r="DT270" s="188">
        <f t="shared" si="56"/>
        <v>3.7515379421267478E-3</v>
      </c>
      <c r="DU270" s="188">
        <f t="shared" si="56"/>
        <v>4.1825547223333674E-3</v>
      </c>
      <c r="DV270" s="188">
        <f t="shared" si="56"/>
        <v>4.9808126228516646E-3</v>
      </c>
      <c r="DW270" s="188">
        <f t="shared" si="56"/>
        <v>5.7164136561147711E-3</v>
      </c>
      <c r="DX270" s="188">
        <f t="shared" si="56"/>
        <v>6.3968536869830729E-3</v>
      </c>
      <c r="DY270" s="188">
        <f t="shared" si="56"/>
        <v>7.0280774491205443E-3</v>
      </c>
      <c r="DZ270" s="188">
        <f t="shared" si="56"/>
        <v>7.61119516980595E-3</v>
      </c>
      <c r="EA270" s="188">
        <f t="shared" si="56"/>
        <v>8.7934150311069024E-3</v>
      </c>
      <c r="EB270" s="188">
        <f t="shared" si="56"/>
        <v>9.867871722874625E-3</v>
      </c>
      <c r="EC270" s="188">
        <f t="shared" si="56"/>
        <v>1.084705050394503E-2</v>
      </c>
      <c r="ED270" s="188">
        <f t="shared" ref="EC270:EK285" si="57">IF(ISERROR(BZ270/U43),"",BZ270/U43)</f>
        <v>1.1741660685890503E-2</v>
      </c>
      <c r="EE270" s="188">
        <f t="shared" si="57"/>
        <v>1.2560875346230327E-2</v>
      </c>
      <c r="EF270" s="188">
        <f t="shared" si="57"/>
        <v>1.4114201968906363E-2</v>
      </c>
      <c r="EG270" s="188">
        <f t="shared" si="57"/>
        <v>1.5527889098451517E-2</v>
      </c>
      <c r="EH270" s="188">
        <f t="shared" si="57"/>
        <v>1.6824211363350099E-2</v>
      </c>
      <c r="EI270" s="188">
        <f t="shared" si="57"/>
        <v>1.8007716919786903E-2</v>
      </c>
      <c r="EJ270" s="188">
        <f t="shared" si="57"/>
        <v>1.9097720828353083E-2</v>
      </c>
      <c r="EK270" s="188">
        <f t="shared" si="57"/>
        <v>2.1789366117511203E-2</v>
      </c>
    </row>
    <row r="271" spans="1:141" x14ac:dyDescent="0.3">
      <c r="B271" s="1">
        <v>2</v>
      </c>
      <c r="C271" s="155"/>
      <c r="D271" s="155"/>
      <c r="E271" s="155">
        <f t="shared" si="53"/>
        <v>4.9553750000002142E-4</v>
      </c>
      <c r="F271" s="155">
        <f t="shared" si="53"/>
        <v>4.7161250000002055E-4</v>
      </c>
      <c r="G271" s="155">
        <f t="shared" si="53"/>
        <v>4.793238636363845E-4</v>
      </c>
      <c r="H271" s="155">
        <f t="shared" si="53"/>
        <v>4.8967159090911223E-4</v>
      </c>
      <c r="I271" s="155">
        <f t="shared" si="53"/>
        <v>7.7589204545446043E-4</v>
      </c>
      <c r="J271" s="155">
        <f t="shared" si="53"/>
        <v>7.9194886363627675E-4</v>
      </c>
      <c r="K271" s="155">
        <f t="shared" si="53"/>
        <v>8.080056818180934E-4</v>
      </c>
      <c r="L271" s="155">
        <f t="shared" si="53"/>
        <v>8.2406249999990994E-4</v>
      </c>
      <c r="M271" s="155">
        <f t="shared" si="53"/>
        <v>8.4011931818172626E-4</v>
      </c>
      <c r="N271" s="155">
        <f t="shared" si="53"/>
        <v>1.2557249999999892E-3</v>
      </c>
      <c r="O271" s="155">
        <f t="shared" si="53"/>
        <v>1.2792749999999892E-3</v>
      </c>
      <c r="P271" s="155">
        <f t="shared" si="53"/>
        <v>1.3028249999999892E-3</v>
      </c>
      <c r="Q271" s="155">
        <f t="shared" si="53"/>
        <v>1.326374999999989E-3</v>
      </c>
      <c r="R271" s="155">
        <f t="shared" si="53"/>
        <v>1.3439249999999887E-3</v>
      </c>
      <c r="S271" s="155">
        <f t="shared" si="53"/>
        <v>2.0126749999999616E-3</v>
      </c>
      <c r="T271" s="155">
        <f t="shared" si="53"/>
        <v>2.0298249999999613E-3</v>
      </c>
      <c r="U271" s="155">
        <f t="shared" si="53"/>
        <v>2.0469749999999605E-3</v>
      </c>
      <c r="V271" s="155">
        <f t="shared" si="53"/>
        <v>2.0641249999999601E-3</v>
      </c>
      <c r="W271" s="155">
        <f t="shared" si="53"/>
        <v>2.0812749999999597E-3</v>
      </c>
      <c r="X271" s="155">
        <f t="shared" si="53"/>
        <v>2.9141774999999182E-3</v>
      </c>
      <c r="Y271" s="155">
        <f t="shared" si="53"/>
        <v>2.9335263749999171E-3</v>
      </c>
      <c r="Z271" s="155">
        <f t="shared" si="53"/>
        <v>2.9518829999999174E-3</v>
      </c>
      <c r="AA271" s="155">
        <f t="shared" si="53"/>
        <v>2.969247374999916E-3</v>
      </c>
      <c r="AB271" s="155">
        <f t="shared" si="53"/>
        <v>2.9856194999999162E-3</v>
      </c>
      <c r="AC271" s="155"/>
      <c r="AD271" s="155"/>
      <c r="AG271" s="174">
        <f>D271*D44*PRODUCT($CJ271:CJ271)</f>
        <v>0</v>
      </c>
      <c r="AH271" s="174">
        <f>E271*E44*PRODUCT($CJ271:CK271)</f>
        <v>0</v>
      </c>
      <c r="AI271" s="174">
        <f>F271*F44*PRODUCT($CJ271:CL271)</f>
        <v>0</v>
      </c>
      <c r="AJ271" s="174">
        <f>G271*G44*PRODUCT($CJ271:CM271)</f>
        <v>0</v>
      </c>
      <c r="AK271" s="174">
        <f>H271*H44*PRODUCT($CJ271:CN271)</f>
        <v>0</v>
      </c>
      <c r="AL271" s="174">
        <f>I271*I44*PRODUCT($CJ271:CO271)</f>
        <v>0</v>
      </c>
      <c r="AM271" s="174">
        <f>J271*J44*PRODUCT($CJ271:CP271)</f>
        <v>0</v>
      </c>
      <c r="AN271" s="174">
        <f>K271*K44*PRODUCT($CJ271:CQ271)</f>
        <v>0</v>
      </c>
      <c r="AO271" s="174">
        <f>L271*L44*PRODUCT($CJ271:CR271)</f>
        <v>0</v>
      </c>
      <c r="AP271" s="174">
        <f>M271*M44*PRODUCT($CJ271:CS271)</f>
        <v>0</v>
      </c>
      <c r="AQ271" s="174">
        <f>N271*N44*PRODUCT($CJ271:CT271)</f>
        <v>0</v>
      </c>
      <c r="AR271" s="174">
        <f>O271*O44*PRODUCT($CJ271:CU271)</f>
        <v>0</v>
      </c>
      <c r="AS271" s="174">
        <f>P271*P44*PRODUCT($CJ271:CV271)</f>
        <v>0</v>
      </c>
      <c r="AT271" s="174">
        <f>Q271*Q44*PRODUCT($CJ271:CW271)</f>
        <v>0</v>
      </c>
      <c r="AU271" s="174">
        <f>R271*R44*PRODUCT($CJ271:CX271)</f>
        <v>0</v>
      </c>
      <c r="AV271" s="174">
        <f>S271*S44*PRODUCT($CJ271:CY271)</f>
        <v>0</v>
      </c>
      <c r="AW271" s="174">
        <f>T271*T44*PRODUCT($CJ271:CZ271)</f>
        <v>0</v>
      </c>
      <c r="AX271" s="174">
        <f>U271*U44*PRODUCT($CJ271:DA271)</f>
        <v>0</v>
      </c>
      <c r="AY271" s="174">
        <f>V271*V44*PRODUCT($CJ271:DB271)</f>
        <v>0</v>
      </c>
      <c r="AZ271" s="174">
        <f>W271*W44*PRODUCT($CJ271:DC271)</f>
        <v>0</v>
      </c>
      <c r="BA271" s="174">
        <f>X271*X44*PRODUCT($CJ271:DD271)</f>
        <v>0</v>
      </c>
      <c r="BB271" s="174">
        <f>Y271*Y44*PRODUCT($CJ271:DE271)</f>
        <v>0</v>
      </c>
      <c r="BC271" s="174">
        <f>Z271*Z44*PRODUCT($CJ271:DF271)</f>
        <v>0</v>
      </c>
      <c r="BD271" s="174">
        <f>AA271*AA44*PRODUCT($CJ271:DG271)</f>
        <v>0</v>
      </c>
      <c r="BE271" s="174">
        <f>AB271*AB44*PRODUCT($CJ271:DH271)</f>
        <v>0</v>
      </c>
      <c r="BF271" s="93"/>
      <c r="BI271" s="169">
        <f>SUM($AF271:AG271)-SUM($AF303:AG303)-SUM($C303:D303)-SUM($BH303:BI303)</f>
        <v>0</v>
      </c>
      <c r="BJ271" s="169">
        <f>SUM($AF271:AH271)-SUM($AF303:AH303)-SUM($C303:E303)-SUM($BH303:BJ303)</f>
        <v>0</v>
      </c>
      <c r="BK271" s="169">
        <f>SUM($AF271:AI271)-SUM($AF303:AI303)-SUM($C303:F303)-SUM($BH303:BK303)</f>
        <v>0</v>
      </c>
      <c r="BL271" s="169">
        <f>SUM($AF271:AJ271)-SUM($AF303:AJ303)-SUM($C303:G303)-SUM($BH303:BL303)</f>
        <v>0</v>
      </c>
      <c r="BM271" s="169">
        <f>SUM($AF271:AK271)-SUM($AF303:AK303)-SUM($C303:H303)-SUM($BH303:BM303)</f>
        <v>0</v>
      </c>
      <c r="BN271" s="169">
        <f>SUM($AF271:AL271)-SUM($AF303:AL303)-SUM($C303:I303)-SUM($BH303:BN303)</f>
        <v>0</v>
      </c>
      <c r="BO271" s="169">
        <f>SUM($AF271:AM271)-SUM($AF303:AM303)-SUM($C303:J303)-SUM($BH303:BO303)</f>
        <v>0</v>
      </c>
      <c r="BP271" s="169">
        <f>SUM($AF271:AN271)-SUM($AF303:AN303)-SUM($C303:K303)-SUM($BH303:BP303)</f>
        <v>0</v>
      </c>
      <c r="BQ271" s="169">
        <f>SUM($AF271:AO271)-SUM($AF303:AO303)-SUM($C303:L303)-SUM($BH303:BQ303)</f>
        <v>0</v>
      </c>
      <c r="BR271" s="169">
        <f>SUM($AF271:AP271)-SUM($AF303:AP303)-SUM($C303:M303)-SUM($BH303:BR303)</f>
        <v>0</v>
      </c>
      <c r="BS271" s="169">
        <f>SUM($AF271:AQ271)-SUM($AF303:AQ303)-SUM($C303:N303)-SUM($BH303:BS303)</f>
        <v>0</v>
      </c>
      <c r="BT271" s="169">
        <f>SUM($AF271:AR271)-SUM($AF303:AR303)-SUM($C303:O303)-SUM($BH303:BT303)</f>
        <v>0</v>
      </c>
      <c r="BU271" s="169">
        <f>SUM($AF271:AS271)-SUM($AF303:AS303)-SUM($C303:P303)-SUM($BH303:BU303)</f>
        <v>0</v>
      </c>
      <c r="BV271" s="169">
        <f>SUM($AF271:AT271)-SUM($AF303:AT303)-SUM($C303:Q303)-SUM($BH303:BV303)</f>
        <v>0</v>
      </c>
      <c r="BW271" s="169">
        <f>SUM($AF271:AU271)-SUM($AF303:AU303)-SUM($C303:R303)-SUM($BH303:BW303)</f>
        <v>0</v>
      </c>
      <c r="BX271" s="169">
        <f>SUM($AF271:AV271)-SUM($AF303:AV303)-SUM($C303:S303)-SUM($BH303:BX303)</f>
        <v>0</v>
      </c>
      <c r="BY271" s="169">
        <f>SUM($AF271:AW271)-SUM($AF303:AW303)-SUM($C303:T303)-SUM($BH303:BY303)</f>
        <v>0</v>
      </c>
      <c r="BZ271" s="169">
        <f>SUM($AF271:AX271)-SUM($AF303:AX303)-SUM($C303:U303)-SUM($BH303:BZ303)</f>
        <v>0</v>
      </c>
      <c r="CA271" s="169">
        <f>SUM($AF271:AY271)-SUM($AF303:AY303)-SUM($C303:V303)-SUM($BH303:CA303)</f>
        <v>0</v>
      </c>
      <c r="CB271" s="169">
        <f>SUM($AF271:AZ271)-SUM($AF303:AZ303)-SUM($C303:W303)-SUM($BH303:CB303)</f>
        <v>0</v>
      </c>
      <c r="CC271" s="169">
        <f>SUM($AF271:BA271)-SUM($AF303:BA303)-SUM($C303:X303)-SUM($BH303:CC303)</f>
        <v>0</v>
      </c>
      <c r="CD271" s="169">
        <f>SUM($AF271:BB271)-SUM($AF303:BB303)-SUM($C303:Y303)-SUM($BH303:CD303)</f>
        <v>0</v>
      </c>
      <c r="CE271" s="169">
        <f>SUM($AF271:BC271)-SUM($AF303:BC303)-SUM($C303:Z303)-SUM($BH303:CE303)</f>
        <v>0</v>
      </c>
      <c r="CF271" s="169">
        <f>SUM($AF271:BD271)-SUM($AF303:BD303)-SUM($C303:AA303)-SUM($BH303:CF303)</f>
        <v>0</v>
      </c>
      <c r="CG271" s="169">
        <f>SUM($AF271:BE271)-SUM($AF303:BE303)-SUM($C303:AB303)-SUM($BH303:CG303)</f>
        <v>0</v>
      </c>
      <c r="CH271" s="52"/>
      <c r="CJ271" s="67"/>
      <c r="CK271" s="67">
        <f>1-D271</f>
        <v>1</v>
      </c>
      <c r="CL271" s="67">
        <f t="shared" si="54"/>
        <v>0.99950446250000002</v>
      </c>
      <c r="CM271" s="67">
        <f t="shared" si="54"/>
        <v>0.99952838749999995</v>
      </c>
      <c r="CN271" s="67">
        <f t="shared" si="54"/>
        <v>0.99952067613636364</v>
      </c>
      <c r="CO271" s="67">
        <f t="shared" si="54"/>
        <v>0.99951032840909093</v>
      </c>
      <c r="CP271" s="67">
        <f t="shared" si="54"/>
        <v>0.99922410795454553</v>
      </c>
      <c r="CQ271" s="67">
        <f t="shared" si="54"/>
        <v>0.99920805113636368</v>
      </c>
      <c r="CR271" s="67">
        <f t="shared" si="54"/>
        <v>0.99919199431818195</v>
      </c>
      <c r="CS271" s="67">
        <f t="shared" si="54"/>
        <v>0.99917593750000011</v>
      </c>
      <c r="CT271" s="67">
        <f t="shared" si="54"/>
        <v>0.99915988068181827</v>
      </c>
      <c r="CU271" s="67">
        <f t="shared" si="54"/>
        <v>0.99874427499999996</v>
      </c>
      <c r="CV271" s="67">
        <f t="shared" si="54"/>
        <v>0.99872072499999998</v>
      </c>
      <c r="CW271" s="67">
        <f t="shared" si="54"/>
        <v>0.99869717499999999</v>
      </c>
      <c r="CX271" s="67">
        <f t="shared" si="54"/>
        <v>0.99867362500000001</v>
      </c>
      <c r="CY271" s="67">
        <f t="shared" si="54"/>
        <v>0.99865607499999998</v>
      </c>
      <c r="CZ271" s="67">
        <f t="shared" si="54"/>
        <v>0.99798732500000009</v>
      </c>
      <c r="DA271" s="67">
        <f t="shared" si="55"/>
        <v>0.99797017500000007</v>
      </c>
      <c r="DB271" s="67">
        <f t="shared" si="55"/>
        <v>0.99795302500000005</v>
      </c>
      <c r="DC271" s="67">
        <f t="shared" si="55"/>
        <v>0.99793587500000003</v>
      </c>
      <c r="DD271" s="67">
        <f t="shared" si="55"/>
        <v>0.99791872500000001</v>
      </c>
      <c r="DE271" s="67">
        <f t="shared" si="55"/>
        <v>0.99708582250000011</v>
      </c>
      <c r="DF271" s="67">
        <f t="shared" si="55"/>
        <v>0.99706647362500012</v>
      </c>
      <c r="DG271" s="67">
        <f t="shared" si="55"/>
        <v>0.99704811700000007</v>
      </c>
      <c r="DH271" s="67">
        <f t="shared" si="55"/>
        <v>0.99703075262500007</v>
      </c>
      <c r="DI271" s="67">
        <f t="shared" si="55"/>
        <v>0.99701438050000013</v>
      </c>
      <c r="DM271" s="188" t="str">
        <f t="shared" ref="DM271:EB295" si="58">IF(ISERROR(BI271/D44),"",BI271/D44)</f>
        <v/>
      </c>
      <c r="DN271" s="188" t="str">
        <f t="shared" si="56"/>
        <v/>
      </c>
      <c r="DO271" s="188" t="str">
        <f t="shared" si="56"/>
        <v/>
      </c>
      <c r="DP271" s="188" t="str">
        <f t="shared" si="56"/>
        <v/>
      </c>
      <c r="DQ271" s="188" t="str">
        <f t="shared" si="56"/>
        <v/>
      </c>
      <c r="DR271" s="188" t="str">
        <f t="shared" si="56"/>
        <v/>
      </c>
      <c r="DS271" s="188" t="str">
        <f t="shared" si="56"/>
        <v/>
      </c>
      <c r="DT271" s="188" t="str">
        <f t="shared" si="56"/>
        <v/>
      </c>
      <c r="DU271" s="188" t="str">
        <f t="shared" si="56"/>
        <v/>
      </c>
      <c r="DV271" s="188" t="str">
        <f t="shared" si="56"/>
        <v/>
      </c>
      <c r="DW271" s="188" t="str">
        <f t="shared" si="56"/>
        <v/>
      </c>
      <c r="DX271" s="188" t="str">
        <f t="shared" si="56"/>
        <v/>
      </c>
      <c r="DY271" s="188" t="str">
        <f t="shared" si="56"/>
        <v/>
      </c>
      <c r="DZ271" s="188" t="str">
        <f t="shared" si="56"/>
        <v/>
      </c>
      <c r="EA271" s="188" t="str">
        <f t="shared" si="56"/>
        <v/>
      </c>
      <c r="EB271" s="188" t="str">
        <f t="shared" si="56"/>
        <v/>
      </c>
      <c r="EC271" s="188" t="str">
        <f t="shared" si="56"/>
        <v/>
      </c>
      <c r="ED271" s="188" t="str">
        <f t="shared" si="57"/>
        <v/>
      </c>
      <c r="EE271" s="188" t="str">
        <f t="shared" si="57"/>
        <v/>
      </c>
      <c r="EF271" s="188" t="str">
        <f t="shared" si="57"/>
        <v/>
      </c>
      <c r="EG271" s="188" t="str">
        <f t="shared" si="57"/>
        <v/>
      </c>
      <c r="EH271" s="188" t="str">
        <f t="shared" si="57"/>
        <v/>
      </c>
      <c r="EI271" s="188" t="str">
        <f t="shared" si="57"/>
        <v/>
      </c>
      <c r="EJ271" s="188" t="str">
        <f t="shared" si="57"/>
        <v/>
      </c>
      <c r="EK271" s="188" t="str">
        <f t="shared" si="57"/>
        <v/>
      </c>
    </row>
    <row r="272" spans="1:141" x14ac:dyDescent="0.3">
      <c r="B272" s="1">
        <v>3</v>
      </c>
      <c r="C272" s="155"/>
      <c r="D272" s="155"/>
      <c r="E272" s="155"/>
      <c r="F272" s="155">
        <f t="shared" si="53"/>
        <v>4.9553750000002142E-4</v>
      </c>
      <c r="G272" s="155">
        <f t="shared" si="53"/>
        <v>4.7161250000002055E-4</v>
      </c>
      <c r="H272" s="155">
        <f t="shared" si="53"/>
        <v>4.793238636363845E-4</v>
      </c>
      <c r="I272" s="155">
        <f t="shared" si="53"/>
        <v>4.8967159090911223E-4</v>
      </c>
      <c r="J272" s="155">
        <f t="shared" si="53"/>
        <v>7.7589204545446043E-4</v>
      </c>
      <c r="K272" s="155">
        <f t="shared" si="53"/>
        <v>7.9194886363627675E-4</v>
      </c>
      <c r="L272" s="155">
        <f t="shared" si="53"/>
        <v>8.080056818180934E-4</v>
      </c>
      <c r="M272" s="155">
        <f t="shared" si="53"/>
        <v>8.2406249999990994E-4</v>
      </c>
      <c r="N272" s="155">
        <f t="shared" si="53"/>
        <v>8.4011931818172626E-4</v>
      </c>
      <c r="O272" s="155">
        <f t="shared" si="53"/>
        <v>1.2557249999999892E-3</v>
      </c>
      <c r="P272" s="155">
        <f t="shared" si="53"/>
        <v>1.2792749999999892E-3</v>
      </c>
      <c r="Q272" s="155">
        <f t="shared" si="53"/>
        <v>1.3028249999999892E-3</v>
      </c>
      <c r="R272" s="155">
        <f t="shared" si="53"/>
        <v>1.326374999999989E-3</v>
      </c>
      <c r="S272" s="155">
        <f t="shared" si="53"/>
        <v>1.3439249999999887E-3</v>
      </c>
      <c r="T272" s="155">
        <f t="shared" si="53"/>
        <v>2.0126749999999616E-3</v>
      </c>
      <c r="U272" s="155">
        <f t="shared" si="53"/>
        <v>2.0298249999999613E-3</v>
      </c>
      <c r="V272" s="155">
        <f t="shared" si="53"/>
        <v>2.0469749999999605E-3</v>
      </c>
      <c r="W272" s="155">
        <f t="shared" si="53"/>
        <v>2.0641249999999601E-3</v>
      </c>
      <c r="X272" s="155">
        <f t="shared" si="53"/>
        <v>2.0812749999999597E-3</v>
      </c>
      <c r="Y272" s="155">
        <f t="shared" si="53"/>
        <v>2.9141774999999182E-3</v>
      </c>
      <c r="Z272" s="155">
        <f t="shared" si="53"/>
        <v>2.9335263749999171E-3</v>
      </c>
      <c r="AA272" s="155">
        <f t="shared" si="53"/>
        <v>2.9518829999999174E-3</v>
      </c>
      <c r="AB272" s="155">
        <f t="shared" si="53"/>
        <v>2.969247374999916E-3</v>
      </c>
      <c r="AC272" s="155"/>
      <c r="AD272" s="155"/>
      <c r="AE272" s="155"/>
      <c r="AG272" s="174">
        <f>D272*D45*PRODUCT($CJ272:CJ272)</f>
        <v>0</v>
      </c>
      <c r="AH272" s="174">
        <f>E272*E45*PRODUCT($CJ272:CK272)</f>
        <v>0</v>
      </c>
      <c r="AI272" s="174">
        <f>F272*F45*PRODUCT($CJ272:CL272)</f>
        <v>0</v>
      </c>
      <c r="AJ272" s="174">
        <f>G272*G45*PRODUCT($CJ272:CM272)</f>
        <v>0</v>
      </c>
      <c r="AK272" s="174">
        <f>H272*H45*PRODUCT($CJ272:CN272)</f>
        <v>0</v>
      </c>
      <c r="AL272" s="174">
        <f>I272*I45*PRODUCT($CJ272:CO272)</f>
        <v>0</v>
      </c>
      <c r="AM272" s="174">
        <f>J272*J45*PRODUCT($CJ272:CP272)</f>
        <v>0</v>
      </c>
      <c r="AN272" s="174">
        <f>K272*K45*PRODUCT($CJ272:CQ272)</f>
        <v>0</v>
      </c>
      <c r="AO272" s="174">
        <f>L272*L45*PRODUCT($CJ272:CR272)</f>
        <v>0</v>
      </c>
      <c r="AP272" s="174">
        <f>M272*M45*PRODUCT($CJ272:CS272)</f>
        <v>0</v>
      </c>
      <c r="AQ272" s="174">
        <f>N272*N45*PRODUCT($CJ272:CT272)</f>
        <v>0</v>
      </c>
      <c r="AR272" s="174">
        <f>O272*O45*PRODUCT($CJ272:CU272)</f>
        <v>0</v>
      </c>
      <c r="AS272" s="174">
        <f>P272*P45*PRODUCT($CJ272:CV272)</f>
        <v>0</v>
      </c>
      <c r="AT272" s="174">
        <f>Q272*Q45*PRODUCT($CJ272:CW272)</f>
        <v>0</v>
      </c>
      <c r="AU272" s="174">
        <f>R272*R45*PRODUCT($CJ272:CX272)</f>
        <v>0</v>
      </c>
      <c r="AV272" s="174">
        <f>S272*S45*PRODUCT($CJ272:CY272)</f>
        <v>0</v>
      </c>
      <c r="AW272" s="174">
        <f>T272*T45*PRODUCT($CJ272:CZ272)</f>
        <v>0</v>
      </c>
      <c r="AX272" s="174">
        <f>U272*U45*PRODUCT($CJ272:DA272)</f>
        <v>0</v>
      </c>
      <c r="AY272" s="174">
        <f>V272*V45*PRODUCT($CJ272:DB272)</f>
        <v>0</v>
      </c>
      <c r="AZ272" s="174">
        <f>W272*W45*PRODUCT($CJ272:DC272)</f>
        <v>0</v>
      </c>
      <c r="BA272" s="174">
        <f>X272*X45*PRODUCT($CJ272:DD272)</f>
        <v>0</v>
      </c>
      <c r="BB272" s="174">
        <f>Y272*Y45*PRODUCT($CJ272:DE272)</f>
        <v>0</v>
      </c>
      <c r="BC272" s="174">
        <f>Z272*Z45*PRODUCT($CJ272:DF272)</f>
        <v>0</v>
      </c>
      <c r="BD272" s="174">
        <f>AA272*AA45*PRODUCT($CJ272:DG272)</f>
        <v>0</v>
      </c>
      <c r="BE272" s="174">
        <f>AB272*AB45*PRODUCT($CJ272:DH272)</f>
        <v>0</v>
      </c>
      <c r="BF272" s="93"/>
      <c r="BG272" s="93"/>
      <c r="BI272" s="169">
        <f>SUM($AF272:AG272)-SUM($AF304:AG304)-SUM($C304:D304)-SUM($BH304:BI304)</f>
        <v>0</v>
      </c>
      <c r="BJ272" s="169">
        <f>SUM($AF272:AH272)-SUM($AF304:AH304)-SUM($C304:E304)-SUM($BH304:BJ304)</f>
        <v>0</v>
      </c>
      <c r="BK272" s="169">
        <f>SUM($AF272:AI272)-SUM($AF304:AI304)-SUM($C304:F304)-SUM($BH304:BK304)</f>
        <v>0</v>
      </c>
      <c r="BL272" s="169">
        <f>SUM($AF272:AJ272)-SUM($AF304:AJ304)-SUM($C304:G304)-SUM($BH304:BL304)</f>
        <v>0</v>
      </c>
      <c r="BM272" s="169">
        <f>SUM($AF272:AK272)-SUM($AF304:AK304)-SUM($C304:H304)-SUM($BH304:BM304)</f>
        <v>0</v>
      </c>
      <c r="BN272" s="169">
        <f>SUM($AF272:AL272)-SUM($AF304:AL304)-SUM($C304:I304)-SUM($BH304:BN304)</f>
        <v>0</v>
      </c>
      <c r="BO272" s="169">
        <f>SUM($AF272:AM272)-SUM($AF304:AM304)-SUM($C304:J304)-SUM($BH304:BO304)</f>
        <v>0</v>
      </c>
      <c r="BP272" s="169">
        <f>SUM($AF272:AN272)-SUM($AF304:AN304)-SUM($C304:K304)-SUM($BH304:BP304)</f>
        <v>0</v>
      </c>
      <c r="BQ272" s="169">
        <f>SUM($AF272:AO272)-SUM($AF304:AO304)-SUM($C304:L304)-SUM($BH304:BQ304)</f>
        <v>0</v>
      </c>
      <c r="BR272" s="169">
        <f>SUM($AF272:AP272)-SUM($AF304:AP304)-SUM($C304:M304)-SUM($BH304:BR304)</f>
        <v>0</v>
      </c>
      <c r="BS272" s="169">
        <f>SUM($AF272:AQ272)-SUM($AF304:AQ304)-SUM($C304:N304)-SUM($BH304:BS304)</f>
        <v>0</v>
      </c>
      <c r="BT272" s="169">
        <f>SUM($AF272:AR272)-SUM($AF304:AR304)-SUM($C304:O304)-SUM($BH304:BT304)</f>
        <v>0</v>
      </c>
      <c r="BU272" s="169">
        <f>SUM($AF272:AS272)-SUM($AF304:AS304)-SUM($C304:P304)-SUM($BH304:BU304)</f>
        <v>0</v>
      </c>
      <c r="BV272" s="169">
        <f>SUM($AF272:AT272)-SUM($AF304:AT304)-SUM($C304:Q304)-SUM($BH304:BV304)</f>
        <v>0</v>
      </c>
      <c r="BW272" s="169">
        <f>SUM($AF272:AU272)-SUM($AF304:AU304)-SUM($C304:R304)-SUM($BH304:BW304)</f>
        <v>0</v>
      </c>
      <c r="BX272" s="169">
        <f>SUM($AF272:AV272)-SUM($AF304:AV304)-SUM($C304:S304)-SUM($BH304:BX304)</f>
        <v>0</v>
      </c>
      <c r="BY272" s="169">
        <f>SUM($AF272:AW272)-SUM($AF304:AW304)-SUM($C304:T304)-SUM($BH304:BY304)</f>
        <v>0</v>
      </c>
      <c r="BZ272" s="169">
        <f>SUM($AF272:AX272)-SUM($AF304:AX304)-SUM($C304:U304)-SUM($BH304:BZ304)</f>
        <v>0</v>
      </c>
      <c r="CA272" s="169">
        <f>SUM($AF272:AY272)-SUM($AF304:AY304)-SUM($C304:V304)-SUM($BH304:CA304)</f>
        <v>0</v>
      </c>
      <c r="CB272" s="169">
        <f>SUM($AF272:AZ272)-SUM($AF304:AZ304)-SUM($C304:W304)-SUM($BH304:CB304)</f>
        <v>0</v>
      </c>
      <c r="CC272" s="169">
        <f>SUM($AF272:BA272)-SUM($AF304:BA304)-SUM($C304:X304)-SUM($BH304:CC304)</f>
        <v>0</v>
      </c>
      <c r="CD272" s="169">
        <f>SUM($AF272:BB272)-SUM($AF304:BB304)-SUM($C304:Y304)-SUM($BH304:CD304)</f>
        <v>0</v>
      </c>
      <c r="CE272" s="169">
        <f>SUM($AF272:BC272)-SUM($AF304:BC304)-SUM($C304:Z304)-SUM($BH304:CE304)</f>
        <v>0</v>
      </c>
      <c r="CF272" s="169">
        <f>SUM($AF272:BD272)-SUM($AF304:BD304)-SUM($C304:AA304)-SUM($BH304:CF304)</f>
        <v>0</v>
      </c>
      <c r="CG272" s="169">
        <f>SUM($AF272:BE272)-SUM($AF304:BE304)-SUM($C304:AB304)-SUM($BH304:CG304)</f>
        <v>0</v>
      </c>
      <c r="CH272" s="52"/>
      <c r="CI272" s="52"/>
      <c r="CJ272" s="67"/>
      <c r="CK272" s="67"/>
      <c r="CL272" s="67">
        <f>1-E272</f>
        <v>1</v>
      </c>
      <c r="CM272" s="67">
        <f t="shared" si="54"/>
        <v>0.99950446250000002</v>
      </c>
      <c r="CN272" s="67">
        <f t="shared" si="54"/>
        <v>0.99952838749999995</v>
      </c>
      <c r="CO272" s="67">
        <f t="shared" si="54"/>
        <v>0.99952067613636364</v>
      </c>
      <c r="CP272" s="67">
        <f t="shared" si="54"/>
        <v>0.99951032840909093</v>
      </c>
      <c r="CQ272" s="67">
        <f t="shared" si="54"/>
        <v>0.99922410795454553</v>
      </c>
      <c r="CR272" s="67">
        <f t="shared" si="54"/>
        <v>0.99920805113636368</v>
      </c>
      <c r="CS272" s="67">
        <f t="shared" si="54"/>
        <v>0.99919199431818195</v>
      </c>
      <c r="CT272" s="67">
        <f t="shared" si="54"/>
        <v>0.99917593750000011</v>
      </c>
      <c r="CU272" s="67">
        <f t="shared" si="54"/>
        <v>0.99915988068181827</v>
      </c>
      <c r="CV272" s="67">
        <f t="shared" si="54"/>
        <v>0.99874427499999996</v>
      </c>
      <c r="CW272" s="67">
        <f t="shared" si="54"/>
        <v>0.99872072499999998</v>
      </c>
      <c r="CX272" s="67">
        <f t="shared" si="54"/>
        <v>0.99869717499999999</v>
      </c>
      <c r="CY272" s="67">
        <f t="shared" si="54"/>
        <v>0.99867362500000001</v>
      </c>
      <c r="CZ272" s="67">
        <f t="shared" si="54"/>
        <v>0.99865607499999998</v>
      </c>
      <c r="DA272" s="67">
        <f t="shared" si="55"/>
        <v>0.99798732500000009</v>
      </c>
      <c r="DB272" s="67">
        <f t="shared" si="55"/>
        <v>0.99797017500000007</v>
      </c>
      <c r="DC272" s="67">
        <f t="shared" si="55"/>
        <v>0.99795302500000005</v>
      </c>
      <c r="DD272" s="67">
        <f t="shared" si="55"/>
        <v>0.99793587500000003</v>
      </c>
      <c r="DE272" s="67">
        <f t="shared" si="55"/>
        <v>0.99791872500000001</v>
      </c>
      <c r="DF272" s="67">
        <f t="shared" si="55"/>
        <v>0.99708582250000011</v>
      </c>
      <c r="DG272" s="67">
        <f t="shared" si="55"/>
        <v>0.99706647362500012</v>
      </c>
      <c r="DH272" s="67">
        <f t="shared" si="55"/>
        <v>0.99704811700000007</v>
      </c>
      <c r="DI272" s="67">
        <f t="shared" si="55"/>
        <v>0.99703075262500007</v>
      </c>
      <c r="DM272" s="188" t="str">
        <f t="shared" si="58"/>
        <v/>
      </c>
      <c r="DN272" s="188" t="str">
        <f t="shared" si="56"/>
        <v/>
      </c>
      <c r="DO272" s="188" t="str">
        <f t="shared" si="56"/>
        <v/>
      </c>
      <c r="DP272" s="188" t="str">
        <f t="shared" si="56"/>
        <v/>
      </c>
      <c r="DQ272" s="188" t="str">
        <f t="shared" si="56"/>
        <v/>
      </c>
      <c r="DR272" s="188" t="str">
        <f t="shared" si="56"/>
        <v/>
      </c>
      <c r="DS272" s="188" t="str">
        <f t="shared" si="56"/>
        <v/>
      </c>
      <c r="DT272" s="188" t="str">
        <f t="shared" si="56"/>
        <v/>
      </c>
      <c r="DU272" s="188" t="str">
        <f t="shared" si="56"/>
        <v/>
      </c>
      <c r="DV272" s="188" t="str">
        <f t="shared" si="56"/>
        <v/>
      </c>
      <c r="DW272" s="188" t="str">
        <f t="shared" si="56"/>
        <v/>
      </c>
      <c r="DX272" s="188" t="str">
        <f t="shared" si="56"/>
        <v/>
      </c>
      <c r="DY272" s="188" t="str">
        <f t="shared" si="56"/>
        <v/>
      </c>
      <c r="DZ272" s="188" t="str">
        <f t="shared" si="56"/>
        <v/>
      </c>
      <c r="EA272" s="188" t="str">
        <f t="shared" si="56"/>
        <v/>
      </c>
      <c r="EB272" s="188" t="str">
        <f t="shared" si="56"/>
        <v/>
      </c>
      <c r="EC272" s="188" t="str">
        <f t="shared" si="56"/>
        <v/>
      </c>
      <c r="ED272" s="188" t="str">
        <f t="shared" si="57"/>
        <v/>
      </c>
      <c r="EE272" s="188" t="str">
        <f t="shared" si="57"/>
        <v/>
      </c>
      <c r="EF272" s="188" t="str">
        <f t="shared" si="57"/>
        <v/>
      </c>
      <c r="EG272" s="188" t="str">
        <f t="shared" si="57"/>
        <v/>
      </c>
      <c r="EH272" s="188" t="str">
        <f t="shared" si="57"/>
        <v/>
      </c>
      <c r="EI272" s="188" t="str">
        <f t="shared" si="57"/>
        <v/>
      </c>
      <c r="EJ272" s="188" t="str">
        <f t="shared" si="57"/>
        <v/>
      </c>
      <c r="EK272" s="188" t="str">
        <f t="shared" si="57"/>
        <v/>
      </c>
    </row>
    <row r="273" spans="1:141" x14ac:dyDescent="0.3">
      <c r="A273" s="52"/>
      <c r="B273" s="1">
        <v>4</v>
      </c>
      <c r="C273" s="155"/>
      <c r="D273" s="155"/>
      <c r="E273" s="155"/>
      <c r="F273" s="155"/>
      <c r="G273" s="155">
        <f t="shared" si="53"/>
        <v>4.9553750000002142E-4</v>
      </c>
      <c r="H273" s="155">
        <f t="shared" si="53"/>
        <v>4.7161250000002055E-4</v>
      </c>
      <c r="I273" s="155">
        <f t="shared" si="53"/>
        <v>4.793238636363845E-4</v>
      </c>
      <c r="J273" s="155">
        <f t="shared" si="53"/>
        <v>4.8967159090911223E-4</v>
      </c>
      <c r="K273" s="155">
        <f t="shared" si="53"/>
        <v>7.7589204545446043E-4</v>
      </c>
      <c r="L273" s="155">
        <f t="shared" si="53"/>
        <v>7.9194886363627675E-4</v>
      </c>
      <c r="M273" s="155">
        <f t="shared" si="53"/>
        <v>8.080056818180934E-4</v>
      </c>
      <c r="N273" s="155">
        <f t="shared" si="53"/>
        <v>8.2406249999990994E-4</v>
      </c>
      <c r="O273" s="155">
        <f t="shared" si="53"/>
        <v>8.4011931818172626E-4</v>
      </c>
      <c r="P273" s="155">
        <f t="shared" si="53"/>
        <v>1.2557249999999892E-3</v>
      </c>
      <c r="Q273" s="155">
        <f t="shared" si="53"/>
        <v>1.2792749999999892E-3</v>
      </c>
      <c r="R273" s="155">
        <f t="shared" si="53"/>
        <v>1.3028249999999892E-3</v>
      </c>
      <c r="S273" s="155">
        <f t="shared" si="53"/>
        <v>1.326374999999989E-3</v>
      </c>
      <c r="T273" s="155">
        <f t="shared" si="53"/>
        <v>1.3439249999999887E-3</v>
      </c>
      <c r="U273" s="155">
        <f t="shared" si="53"/>
        <v>2.0126749999999616E-3</v>
      </c>
      <c r="V273" s="155">
        <f t="shared" si="53"/>
        <v>2.0298249999999613E-3</v>
      </c>
      <c r="W273" s="155">
        <f t="shared" si="53"/>
        <v>2.0469749999999605E-3</v>
      </c>
      <c r="X273" s="155">
        <f t="shared" si="53"/>
        <v>2.0641249999999601E-3</v>
      </c>
      <c r="Y273" s="155">
        <f t="shared" si="53"/>
        <v>2.0812749999999597E-3</v>
      </c>
      <c r="Z273" s="155">
        <f t="shared" si="53"/>
        <v>2.9141774999999182E-3</v>
      </c>
      <c r="AA273" s="155">
        <f t="shared" si="53"/>
        <v>2.9335263749999171E-3</v>
      </c>
      <c r="AB273" s="155">
        <f t="shared" si="53"/>
        <v>2.9518829999999174E-3</v>
      </c>
      <c r="AC273" s="155"/>
      <c r="AD273" s="155"/>
      <c r="AE273" s="155"/>
      <c r="AF273" s="155"/>
      <c r="AG273" s="174">
        <f>D273*D46*PRODUCT($CJ273:CJ273)</f>
        <v>0</v>
      </c>
      <c r="AH273" s="174">
        <f>E273*E46*PRODUCT($CJ273:CK273)</f>
        <v>0</v>
      </c>
      <c r="AI273" s="174">
        <f>F273*F46*PRODUCT($CJ273:CL273)</f>
        <v>0</v>
      </c>
      <c r="AJ273" s="174">
        <f>G273*G46*PRODUCT($CJ273:CM273)</f>
        <v>0</v>
      </c>
      <c r="AK273" s="174">
        <f>H273*H46*PRODUCT($CJ273:CN273)</f>
        <v>0</v>
      </c>
      <c r="AL273" s="174">
        <f>I273*I46*PRODUCT($CJ273:CO273)</f>
        <v>0</v>
      </c>
      <c r="AM273" s="174">
        <f>J273*J46*PRODUCT($CJ273:CP273)</f>
        <v>0</v>
      </c>
      <c r="AN273" s="174">
        <f>K273*K46*PRODUCT($CJ273:CQ273)</f>
        <v>0</v>
      </c>
      <c r="AO273" s="174">
        <f>L273*L46*PRODUCT($CJ273:CR273)</f>
        <v>0</v>
      </c>
      <c r="AP273" s="174">
        <f>M273*M46*PRODUCT($CJ273:CS273)</f>
        <v>0</v>
      </c>
      <c r="AQ273" s="174">
        <f>N273*N46*PRODUCT($CJ273:CT273)</f>
        <v>0</v>
      </c>
      <c r="AR273" s="174">
        <f>O273*O46*PRODUCT($CJ273:CU273)</f>
        <v>0</v>
      </c>
      <c r="AS273" s="174">
        <f>P273*P46*PRODUCT($CJ273:CV273)</f>
        <v>0</v>
      </c>
      <c r="AT273" s="174">
        <f>Q273*Q46*PRODUCT($CJ273:CW273)</f>
        <v>0</v>
      </c>
      <c r="AU273" s="174">
        <f>R273*R46*PRODUCT($CJ273:CX273)</f>
        <v>0</v>
      </c>
      <c r="AV273" s="174">
        <f>S273*S46*PRODUCT($CJ273:CY273)</f>
        <v>0</v>
      </c>
      <c r="AW273" s="174">
        <f>T273*T46*PRODUCT($CJ273:CZ273)</f>
        <v>0</v>
      </c>
      <c r="AX273" s="174">
        <f>U273*U46*PRODUCT($CJ273:DA273)</f>
        <v>0</v>
      </c>
      <c r="AY273" s="174">
        <f>V273*V46*PRODUCT($CJ273:DB273)</f>
        <v>0</v>
      </c>
      <c r="AZ273" s="174">
        <f>W273*W46*PRODUCT($CJ273:DC273)</f>
        <v>0</v>
      </c>
      <c r="BA273" s="174">
        <f>X273*X46*PRODUCT($CJ273:DD273)</f>
        <v>0</v>
      </c>
      <c r="BB273" s="174">
        <f>Y273*Y46*PRODUCT($CJ273:DE273)</f>
        <v>0</v>
      </c>
      <c r="BC273" s="174">
        <f>Z273*Z46*PRODUCT($CJ273:DF273)</f>
        <v>0</v>
      </c>
      <c r="BD273" s="174">
        <f>AA273*AA46*PRODUCT($CJ273:DG273)</f>
        <v>0</v>
      </c>
      <c r="BE273" s="174">
        <f>AB273*AB46*PRODUCT($CJ273:DH273)</f>
        <v>0</v>
      </c>
      <c r="BF273" s="93"/>
      <c r="BG273" s="93"/>
      <c r="BH273" s="93"/>
      <c r="BI273" s="169">
        <f>SUM($AF273:AG273)-SUM($AF305:AG305)-SUM($C305:D305)-SUM($BH305:BI305)</f>
        <v>0</v>
      </c>
      <c r="BJ273" s="169">
        <f>SUM($AF273:AH273)-SUM($AF305:AH305)-SUM($C305:E305)-SUM($BH305:BJ305)</f>
        <v>0</v>
      </c>
      <c r="BK273" s="169">
        <f>SUM($AF273:AI273)-SUM($AF305:AI305)-SUM($C305:F305)-SUM($BH305:BK305)</f>
        <v>0</v>
      </c>
      <c r="BL273" s="169">
        <f>SUM($AF273:AJ273)-SUM($AF305:AJ305)-SUM($C305:G305)-SUM($BH305:BL305)</f>
        <v>0</v>
      </c>
      <c r="BM273" s="169">
        <f>SUM($AF273:AK273)-SUM($AF305:AK305)-SUM($C305:H305)-SUM($BH305:BM305)</f>
        <v>0</v>
      </c>
      <c r="BN273" s="169">
        <f>SUM($AF273:AL273)-SUM($AF305:AL305)-SUM($C305:I305)-SUM($BH305:BN305)</f>
        <v>0</v>
      </c>
      <c r="BO273" s="169">
        <f>SUM($AF273:AM273)-SUM($AF305:AM305)-SUM($C305:J305)-SUM($BH305:BO305)</f>
        <v>0</v>
      </c>
      <c r="BP273" s="169">
        <f>SUM($AF273:AN273)-SUM($AF305:AN305)-SUM($C305:K305)-SUM($BH305:BP305)</f>
        <v>0</v>
      </c>
      <c r="BQ273" s="169">
        <f>SUM($AF273:AO273)-SUM($AF305:AO305)-SUM($C305:L305)-SUM($BH305:BQ305)</f>
        <v>0</v>
      </c>
      <c r="BR273" s="169">
        <f>SUM($AF273:AP273)-SUM($AF305:AP305)-SUM($C305:M305)-SUM($BH305:BR305)</f>
        <v>0</v>
      </c>
      <c r="BS273" s="169">
        <f>SUM($AF273:AQ273)-SUM($AF305:AQ305)-SUM($C305:N305)-SUM($BH305:BS305)</f>
        <v>0</v>
      </c>
      <c r="BT273" s="169">
        <f>SUM($AF273:AR273)-SUM($AF305:AR305)-SUM($C305:O305)-SUM($BH305:BT305)</f>
        <v>0</v>
      </c>
      <c r="BU273" s="169">
        <f>SUM($AF273:AS273)-SUM($AF305:AS305)-SUM($C305:P305)-SUM($BH305:BU305)</f>
        <v>0</v>
      </c>
      <c r="BV273" s="169">
        <f>SUM($AF273:AT273)-SUM($AF305:AT305)-SUM($C305:Q305)-SUM($BH305:BV305)</f>
        <v>0</v>
      </c>
      <c r="BW273" s="169">
        <f>SUM($AF273:AU273)-SUM($AF305:AU305)-SUM($C305:R305)-SUM($BH305:BW305)</f>
        <v>0</v>
      </c>
      <c r="BX273" s="169">
        <f>SUM($AF273:AV273)-SUM($AF305:AV305)-SUM($C305:S305)-SUM($BH305:BX305)</f>
        <v>0</v>
      </c>
      <c r="BY273" s="169">
        <f>SUM($AF273:AW273)-SUM($AF305:AW305)-SUM($C305:T305)-SUM($BH305:BY305)</f>
        <v>0</v>
      </c>
      <c r="BZ273" s="169">
        <f>SUM($AF273:AX273)-SUM($AF305:AX305)-SUM($C305:U305)-SUM($BH305:BZ305)</f>
        <v>0</v>
      </c>
      <c r="CA273" s="169">
        <f>SUM($AF273:AY273)-SUM($AF305:AY305)-SUM($C305:V305)-SUM($BH305:CA305)</f>
        <v>0</v>
      </c>
      <c r="CB273" s="169">
        <f>SUM($AF273:AZ273)-SUM($AF305:AZ305)-SUM($C305:W305)-SUM($BH305:CB305)</f>
        <v>0</v>
      </c>
      <c r="CC273" s="169">
        <f>SUM($AF273:BA273)-SUM($AF305:BA305)-SUM($C305:X305)-SUM($BH305:CC305)</f>
        <v>0</v>
      </c>
      <c r="CD273" s="169">
        <f>SUM($AF273:BB273)-SUM($AF305:BB305)-SUM($C305:Y305)-SUM($BH305:CD305)</f>
        <v>0</v>
      </c>
      <c r="CE273" s="169">
        <f>SUM($AF273:BC273)-SUM($AF305:BC305)-SUM($C305:Z305)-SUM($BH305:CE305)</f>
        <v>0</v>
      </c>
      <c r="CF273" s="169">
        <f>SUM($AF273:BD273)-SUM($AF305:BD305)-SUM($C305:AA305)-SUM($BH305:CF305)</f>
        <v>0</v>
      </c>
      <c r="CG273" s="169">
        <f>SUM($AF273:BE273)-SUM($AF305:BE305)-SUM($C305:AB305)-SUM($BH305:CG305)</f>
        <v>0</v>
      </c>
      <c r="CH273" s="52"/>
      <c r="CI273" s="52"/>
      <c r="CJ273" s="67"/>
      <c r="CK273" s="67"/>
      <c r="CL273" s="67"/>
      <c r="CM273" s="67">
        <f>1-F273</f>
        <v>1</v>
      </c>
      <c r="CN273" s="67">
        <f t="shared" si="54"/>
        <v>0.99950446250000002</v>
      </c>
      <c r="CO273" s="67">
        <f t="shared" si="54"/>
        <v>0.99952838749999995</v>
      </c>
      <c r="CP273" s="67">
        <f t="shared" si="54"/>
        <v>0.99952067613636364</v>
      </c>
      <c r="CQ273" s="67">
        <f t="shared" si="54"/>
        <v>0.99951032840909093</v>
      </c>
      <c r="CR273" s="67">
        <f t="shared" si="54"/>
        <v>0.99922410795454553</v>
      </c>
      <c r="CS273" s="67">
        <f t="shared" si="54"/>
        <v>0.99920805113636368</v>
      </c>
      <c r="CT273" s="67">
        <f t="shared" si="54"/>
        <v>0.99919199431818195</v>
      </c>
      <c r="CU273" s="67">
        <f t="shared" si="54"/>
        <v>0.99917593750000011</v>
      </c>
      <c r="CV273" s="67">
        <f t="shared" si="54"/>
        <v>0.99915988068181827</v>
      </c>
      <c r="CW273" s="67">
        <f t="shared" si="54"/>
        <v>0.99874427499999996</v>
      </c>
      <c r="CX273" s="67">
        <f t="shared" si="54"/>
        <v>0.99872072499999998</v>
      </c>
      <c r="CY273" s="67">
        <f t="shared" si="54"/>
        <v>0.99869717499999999</v>
      </c>
      <c r="CZ273" s="67">
        <f t="shared" si="54"/>
        <v>0.99867362500000001</v>
      </c>
      <c r="DA273" s="67">
        <f t="shared" si="55"/>
        <v>0.99865607499999998</v>
      </c>
      <c r="DB273" s="67">
        <f t="shared" si="55"/>
        <v>0.99798732500000009</v>
      </c>
      <c r="DC273" s="67">
        <f t="shared" si="55"/>
        <v>0.99797017500000007</v>
      </c>
      <c r="DD273" s="67">
        <f t="shared" si="55"/>
        <v>0.99795302500000005</v>
      </c>
      <c r="DE273" s="67">
        <f t="shared" si="55"/>
        <v>0.99793587500000003</v>
      </c>
      <c r="DF273" s="67">
        <f t="shared" si="55"/>
        <v>0.99791872500000001</v>
      </c>
      <c r="DG273" s="67">
        <f t="shared" si="55"/>
        <v>0.99708582250000011</v>
      </c>
      <c r="DH273" s="67">
        <f t="shared" si="55"/>
        <v>0.99706647362500012</v>
      </c>
      <c r="DI273" s="67">
        <f t="shared" si="55"/>
        <v>0.99704811700000007</v>
      </c>
      <c r="DL273" s="67"/>
      <c r="DM273" s="188" t="str">
        <f t="shared" si="58"/>
        <v/>
      </c>
      <c r="DN273" s="188" t="str">
        <f t="shared" si="56"/>
        <v/>
      </c>
      <c r="DO273" s="188" t="str">
        <f t="shared" si="56"/>
        <v/>
      </c>
      <c r="DP273" s="188" t="str">
        <f t="shared" si="56"/>
        <v/>
      </c>
      <c r="DQ273" s="188" t="str">
        <f t="shared" si="56"/>
        <v/>
      </c>
      <c r="DR273" s="188" t="str">
        <f t="shared" si="56"/>
        <v/>
      </c>
      <c r="DS273" s="188" t="str">
        <f t="shared" si="56"/>
        <v/>
      </c>
      <c r="DT273" s="188" t="str">
        <f t="shared" si="56"/>
        <v/>
      </c>
      <c r="DU273" s="188" t="str">
        <f t="shared" si="56"/>
        <v/>
      </c>
      <c r="DV273" s="188" t="str">
        <f t="shared" si="56"/>
        <v/>
      </c>
      <c r="DW273" s="188" t="str">
        <f t="shared" si="56"/>
        <v/>
      </c>
      <c r="DX273" s="188" t="str">
        <f t="shared" si="56"/>
        <v/>
      </c>
      <c r="DY273" s="188" t="str">
        <f t="shared" si="56"/>
        <v/>
      </c>
      <c r="DZ273" s="188" t="str">
        <f t="shared" si="56"/>
        <v/>
      </c>
      <c r="EA273" s="188" t="str">
        <f t="shared" si="56"/>
        <v/>
      </c>
      <c r="EB273" s="188" t="str">
        <f t="shared" si="56"/>
        <v/>
      </c>
      <c r="EC273" s="188" t="str">
        <f t="shared" si="56"/>
        <v/>
      </c>
      <c r="ED273" s="188" t="str">
        <f t="shared" si="57"/>
        <v/>
      </c>
      <c r="EE273" s="188" t="str">
        <f t="shared" si="57"/>
        <v/>
      </c>
      <c r="EF273" s="188" t="str">
        <f t="shared" si="57"/>
        <v/>
      </c>
      <c r="EG273" s="188" t="str">
        <f t="shared" si="57"/>
        <v/>
      </c>
      <c r="EH273" s="188" t="str">
        <f t="shared" si="57"/>
        <v/>
      </c>
      <c r="EI273" s="188" t="str">
        <f t="shared" si="57"/>
        <v/>
      </c>
      <c r="EJ273" s="188" t="str">
        <f t="shared" si="57"/>
        <v/>
      </c>
      <c r="EK273" s="188" t="str">
        <f t="shared" si="57"/>
        <v/>
      </c>
    </row>
    <row r="274" spans="1:141" x14ac:dyDescent="0.3">
      <c r="B274" s="1">
        <v>5</v>
      </c>
      <c r="C274" s="155"/>
      <c r="D274" s="155"/>
      <c r="E274" s="155"/>
      <c r="F274" s="155"/>
      <c r="G274" s="155"/>
      <c r="H274" s="155">
        <f t="shared" si="53"/>
        <v>4.9553750000002142E-4</v>
      </c>
      <c r="I274" s="155">
        <f t="shared" si="53"/>
        <v>4.7161250000002055E-4</v>
      </c>
      <c r="J274" s="155">
        <f t="shared" si="53"/>
        <v>4.793238636363845E-4</v>
      </c>
      <c r="K274" s="155">
        <f t="shared" si="53"/>
        <v>4.8967159090911223E-4</v>
      </c>
      <c r="L274" s="155">
        <f t="shared" si="53"/>
        <v>7.7589204545446043E-4</v>
      </c>
      <c r="M274" s="155">
        <f t="shared" si="53"/>
        <v>7.9194886363627675E-4</v>
      </c>
      <c r="N274" s="155">
        <f t="shared" si="53"/>
        <v>8.080056818180934E-4</v>
      </c>
      <c r="O274" s="155">
        <f t="shared" si="53"/>
        <v>8.2406249999990994E-4</v>
      </c>
      <c r="P274" s="155">
        <f t="shared" si="53"/>
        <v>8.4011931818172626E-4</v>
      </c>
      <c r="Q274" s="155">
        <f t="shared" si="53"/>
        <v>1.2557249999999892E-3</v>
      </c>
      <c r="R274" s="155">
        <f t="shared" si="53"/>
        <v>1.2792749999999892E-3</v>
      </c>
      <c r="S274" s="155">
        <f t="shared" si="53"/>
        <v>1.3028249999999892E-3</v>
      </c>
      <c r="T274" s="155">
        <f t="shared" si="53"/>
        <v>1.326374999999989E-3</v>
      </c>
      <c r="U274" s="155">
        <f t="shared" si="53"/>
        <v>1.3439249999999887E-3</v>
      </c>
      <c r="V274" s="155">
        <f t="shared" si="53"/>
        <v>2.0126749999999616E-3</v>
      </c>
      <c r="W274" s="155">
        <f t="shared" si="53"/>
        <v>2.0298249999999613E-3</v>
      </c>
      <c r="X274" s="155">
        <f t="shared" si="53"/>
        <v>2.0469749999999605E-3</v>
      </c>
      <c r="Y274" s="155">
        <f t="shared" si="53"/>
        <v>2.0641249999999601E-3</v>
      </c>
      <c r="Z274" s="155">
        <f t="shared" si="53"/>
        <v>2.0812749999999597E-3</v>
      </c>
      <c r="AA274" s="155">
        <f t="shared" si="53"/>
        <v>2.9141774999999182E-3</v>
      </c>
      <c r="AB274" s="155">
        <f t="shared" si="53"/>
        <v>2.9335263749999171E-3</v>
      </c>
      <c r="AC274" s="155"/>
      <c r="AD274" s="155"/>
      <c r="AE274" s="155"/>
      <c r="AF274" s="155"/>
      <c r="AG274" s="174">
        <f>D274*D47*PRODUCT($CJ274:CJ274)</f>
        <v>0</v>
      </c>
      <c r="AH274" s="174">
        <f>E274*E47*PRODUCT($CJ274:CK274)</f>
        <v>0</v>
      </c>
      <c r="AI274" s="174">
        <f>F274*F47*PRODUCT($CJ274:CL274)</f>
        <v>0</v>
      </c>
      <c r="AJ274" s="174">
        <f>G274*G47*PRODUCT($CJ274:CM274)</f>
        <v>0</v>
      </c>
      <c r="AK274" s="174">
        <f>H274*H47*PRODUCT($CJ274:CN274)</f>
        <v>0</v>
      </c>
      <c r="AL274" s="174">
        <f>I274*I47*PRODUCT($CJ274:CO274)</f>
        <v>0</v>
      </c>
      <c r="AM274" s="174">
        <f>J274*J47*PRODUCT($CJ274:CP274)</f>
        <v>0</v>
      </c>
      <c r="AN274" s="174">
        <f>K274*K47*PRODUCT($CJ274:CQ274)</f>
        <v>0</v>
      </c>
      <c r="AO274" s="174">
        <f>L274*L47*PRODUCT($CJ274:CR274)</f>
        <v>0</v>
      </c>
      <c r="AP274" s="174">
        <f>M274*M47*PRODUCT($CJ274:CS274)</f>
        <v>0</v>
      </c>
      <c r="AQ274" s="174">
        <f>N274*N47*PRODUCT($CJ274:CT274)</f>
        <v>0</v>
      </c>
      <c r="AR274" s="174">
        <f>O274*O47*PRODUCT($CJ274:CU274)</f>
        <v>0</v>
      </c>
      <c r="AS274" s="174">
        <f>P274*P47*PRODUCT($CJ274:CV274)</f>
        <v>0</v>
      </c>
      <c r="AT274" s="174">
        <f>Q274*Q47*PRODUCT($CJ274:CW274)</f>
        <v>0</v>
      </c>
      <c r="AU274" s="174">
        <f>R274*R47*PRODUCT($CJ274:CX274)</f>
        <v>0</v>
      </c>
      <c r="AV274" s="174">
        <f>S274*S47*PRODUCT($CJ274:CY274)</f>
        <v>0</v>
      </c>
      <c r="AW274" s="174">
        <f>T274*T47*PRODUCT($CJ274:CZ274)</f>
        <v>0</v>
      </c>
      <c r="AX274" s="174">
        <f>U274*U47*PRODUCT($CJ274:DA274)</f>
        <v>0</v>
      </c>
      <c r="AY274" s="174">
        <f>V274*V47*PRODUCT($CJ274:DB274)</f>
        <v>0</v>
      </c>
      <c r="AZ274" s="174">
        <f>W274*W47*PRODUCT($CJ274:DC274)</f>
        <v>0</v>
      </c>
      <c r="BA274" s="174">
        <f>X274*X47*PRODUCT($CJ274:DD274)</f>
        <v>0</v>
      </c>
      <c r="BB274" s="174">
        <f>Y274*Y47*PRODUCT($CJ274:DE274)</f>
        <v>0</v>
      </c>
      <c r="BC274" s="174">
        <f>Z274*Z47*PRODUCT($CJ274:DF274)</f>
        <v>0</v>
      </c>
      <c r="BD274" s="174">
        <f>AA274*AA47*PRODUCT($CJ274:DG274)</f>
        <v>0</v>
      </c>
      <c r="BE274" s="174">
        <f>AB274*AB47*PRODUCT($CJ274:DH274)</f>
        <v>0</v>
      </c>
      <c r="BF274" s="93"/>
      <c r="BG274" s="93"/>
      <c r="BH274" s="93"/>
      <c r="BI274" s="169">
        <f>SUM($AF274:AG274)-SUM($AF306:AG306)-SUM($C306:D306)-SUM($BH306:BI306)</f>
        <v>0</v>
      </c>
      <c r="BJ274" s="169">
        <f>SUM($AF274:AH274)-SUM($AF306:AH306)-SUM($C306:E306)-SUM($BH306:BJ306)</f>
        <v>0</v>
      </c>
      <c r="BK274" s="169">
        <f>SUM($AF274:AI274)-SUM($AF306:AI306)-SUM($C306:F306)-SUM($BH306:BK306)</f>
        <v>0</v>
      </c>
      <c r="BL274" s="169">
        <f>SUM($AF274:AJ274)-SUM($AF306:AJ306)-SUM($C306:G306)-SUM($BH306:BL306)</f>
        <v>0</v>
      </c>
      <c r="BM274" s="169">
        <f>SUM($AF274:AK274)-SUM($AF306:AK306)-SUM($C306:H306)-SUM($BH306:BM306)</f>
        <v>0</v>
      </c>
      <c r="BN274" s="169">
        <f>SUM($AF274:AL274)-SUM($AF306:AL306)-SUM($C306:I306)-SUM($BH306:BN306)</f>
        <v>0</v>
      </c>
      <c r="BO274" s="169">
        <f>SUM($AF274:AM274)-SUM($AF306:AM306)-SUM($C306:J306)-SUM($BH306:BO306)</f>
        <v>0</v>
      </c>
      <c r="BP274" s="169">
        <f>SUM($AF274:AN274)-SUM($AF306:AN306)-SUM($C306:K306)-SUM($BH306:BP306)</f>
        <v>0</v>
      </c>
      <c r="BQ274" s="169">
        <f>SUM($AF274:AO274)-SUM($AF306:AO306)-SUM($C306:L306)-SUM($BH306:BQ306)</f>
        <v>0</v>
      </c>
      <c r="BR274" s="169">
        <f>SUM($AF274:AP274)-SUM($AF306:AP306)-SUM($C306:M306)-SUM($BH306:BR306)</f>
        <v>0</v>
      </c>
      <c r="BS274" s="169">
        <f>SUM($AF274:AQ274)-SUM($AF306:AQ306)-SUM($C306:N306)-SUM($BH306:BS306)</f>
        <v>0</v>
      </c>
      <c r="BT274" s="169">
        <f>SUM($AF274:AR274)-SUM($AF306:AR306)-SUM($C306:O306)-SUM($BH306:BT306)</f>
        <v>0</v>
      </c>
      <c r="BU274" s="169">
        <f>SUM($AF274:AS274)-SUM($AF306:AS306)-SUM($C306:P306)-SUM($BH306:BU306)</f>
        <v>0</v>
      </c>
      <c r="BV274" s="169">
        <f>SUM($AF274:AT274)-SUM($AF306:AT306)-SUM($C306:Q306)-SUM($BH306:BV306)</f>
        <v>0</v>
      </c>
      <c r="BW274" s="169">
        <f>SUM($AF274:AU274)-SUM($AF306:AU306)-SUM($C306:R306)-SUM($BH306:BW306)</f>
        <v>0</v>
      </c>
      <c r="BX274" s="169">
        <f>SUM($AF274:AV274)-SUM($AF306:AV306)-SUM($C306:S306)-SUM($BH306:BX306)</f>
        <v>0</v>
      </c>
      <c r="BY274" s="169">
        <f>SUM($AF274:AW274)-SUM($AF306:AW306)-SUM($C306:T306)-SUM($BH306:BY306)</f>
        <v>0</v>
      </c>
      <c r="BZ274" s="169">
        <f>SUM($AF274:AX274)-SUM($AF306:AX306)-SUM($C306:U306)-SUM($BH306:BZ306)</f>
        <v>0</v>
      </c>
      <c r="CA274" s="169">
        <f>SUM($AF274:AY274)-SUM($AF306:AY306)-SUM($C306:V306)-SUM($BH306:CA306)</f>
        <v>0</v>
      </c>
      <c r="CB274" s="169">
        <f>SUM($AF274:AZ274)-SUM($AF306:AZ306)-SUM($C306:W306)-SUM($BH306:CB306)</f>
        <v>0</v>
      </c>
      <c r="CC274" s="169">
        <f>SUM($AF274:BA274)-SUM($AF306:BA306)-SUM($C306:X306)-SUM($BH306:CC306)</f>
        <v>0</v>
      </c>
      <c r="CD274" s="169">
        <f>SUM($AF274:BB274)-SUM($AF306:BB306)-SUM($C306:Y306)-SUM($BH306:CD306)</f>
        <v>0</v>
      </c>
      <c r="CE274" s="169">
        <f>SUM($AF274:BC274)-SUM($AF306:BC306)-SUM($C306:Z306)-SUM($BH306:CE306)</f>
        <v>0</v>
      </c>
      <c r="CF274" s="169">
        <f>SUM($AF274:BD274)-SUM($AF306:BD306)-SUM($C306:AA306)-SUM($BH306:CF306)</f>
        <v>0</v>
      </c>
      <c r="CG274" s="169">
        <f>SUM($AF274:BE274)-SUM($AF306:BE306)-SUM($C306:AB306)-SUM($BH306:CG306)</f>
        <v>0</v>
      </c>
      <c r="CH274" s="52"/>
      <c r="CI274" s="52"/>
      <c r="CJ274" s="67"/>
      <c r="CK274" s="67"/>
      <c r="CL274" s="67"/>
      <c r="CM274" s="67"/>
      <c r="CN274" s="67">
        <f>1-G274</f>
        <v>1</v>
      </c>
      <c r="CO274" s="67">
        <f t="shared" si="54"/>
        <v>0.99950446250000002</v>
      </c>
      <c r="CP274" s="67">
        <f t="shared" si="54"/>
        <v>0.99952838749999995</v>
      </c>
      <c r="CQ274" s="67">
        <f t="shared" si="54"/>
        <v>0.99952067613636364</v>
      </c>
      <c r="CR274" s="67">
        <f t="shared" si="54"/>
        <v>0.99951032840909093</v>
      </c>
      <c r="CS274" s="67">
        <f t="shared" si="54"/>
        <v>0.99922410795454553</v>
      </c>
      <c r="CT274" s="67">
        <f t="shared" si="54"/>
        <v>0.99920805113636368</v>
      </c>
      <c r="CU274" s="67">
        <f t="shared" si="54"/>
        <v>0.99919199431818195</v>
      </c>
      <c r="CV274" s="67">
        <f t="shared" si="54"/>
        <v>0.99917593750000011</v>
      </c>
      <c r="CW274" s="67">
        <f t="shared" si="54"/>
        <v>0.99915988068181827</v>
      </c>
      <c r="CX274" s="67">
        <f t="shared" si="54"/>
        <v>0.99874427499999996</v>
      </c>
      <c r="CY274" s="67">
        <f t="shared" si="54"/>
        <v>0.99872072499999998</v>
      </c>
      <c r="CZ274" s="67">
        <f t="shared" si="54"/>
        <v>0.99869717499999999</v>
      </c>
      <c r="DA274" s="67">
        <f t="shared" si="55"/>
        <v>0.99867362500000001</v>
      </c>
      <c r="DB274" s="67">
        <f t="shared" si="55"/>
        <v>0.99865607499999998</v>
      </c>
      <c r="DC274" s="67">
        <f t="shared" si="55"/>
        <v>0.99798732500000009</v>
      </c>
      <c r="DD274" s="67">
        <f t="shared" si="55"/>
        <v>0.99797017500000007</v>
      </c>
      <c r="DE274" s="67">
        <f t="shared" si="55"/>
        <v>0.99795302500000005</v>
      </c>
      <c r="DF274" s="67">
        <f t="shared" si="55"/>
        <v>0.99793587500000003</v>
      </c>
      <c r="DG274" s="67">
        <f t="shared" si="55"/>
        <v>0.99791872500000001</v>
      </c>
      <c r="DH274" s="67">
        <f t="shared" si="55"/>
        <v>0.99708582250000011</v>
      </c>
      <c r="DI274" s="67">
        <f t="shared" si="55"/>
        <v>0.99706647362500012</v>
      </c>
      <c r="DM274" s="188" t="str">
        <f t="shared" si="58"/>
        <v/>
      </c>
      <c r="DN274" s="188" t="str">
        <f t="shared" si="56"/>
        <v/>
      </c>
      <c r="DO274" s="188" t="str">
        <f t="shared" si="56"/>
        <v/>
      </c>
      <c r="DP274" s="188" t="str">
        <f t="shared" si="56"/>
        <v/>
      </c>
      <c r="DQ274" s="188" t="str">
        <f t="shared" si="56"/>
        <v/>
      </c>
      <c r="DR274" s="188" t="str">
        <f t="shared" si="56"/>
        <v/>
      </c>
      <c r="DS274" s="188" t="str">
        <f t="shared" si="56"/>
        <v/>
      </c>
      <c r="DT274" s="188" t="str">
        <f t="shared" si="56"/>
        <v/>
      </c>
      <c r="DU274" s="188" t="str">
        <f t="shared" si="56"/>
        <v/>
      </c>
      <c r="DV274" s="188" t="str">
        <f t="shared" si="56"/>
        <v/>
      </c>
      <c r="DW274" s="188" t="str">
        <f t="shared" si="56"/>
        <v/>
      </c>
      <c r="DX274" s="188" t="str">
        <f t="shared" si="56"/>
        <v/>
      </c>
      <c r="DY274" s="188" t="str">
        <f t="shared" si="56"/>
        <v/>
      </c>
      <c r="DZ274" s="188" t="str">
        <f t="shared" si="56"/>
        <v/>
      </c>
      <c r="EA274" s="188" t="str">
        <f t="shared" si="56"/>
        <v/>
      </c>
      <c r="EB274" s="188" t="str">
        <f t="shared" si="56"/>
        <v/>
      </c>
      <c r="EC274" s="188" t="str">
        <f t="shared" si="56"/>
        <v/>
      </c>
      <c r="ED274" s="188" t="str">
        <f t="shared" si="57"/>
        <v/>
      </c>
      <c r="EE274" s="188" t="str">
        <f t="shared" si="57"/>
        <v/>
      </c>
      <c r="EF274" s="188" t="str">
        <f t="shared" si="57"/>
        <v/>
      </c>
      <c r="EG274" s="188" t="str">
        <f t="shared" si="57"/>
        <v/>
      </c>
      <c r="EH274" s="188" t="str">
        <f t="shared" si="57"/>
        <v/>
      </c>
      <c r="EI274" s="188" t="str">
        <f t="shared" si="57"/>
        <v/>
      </c>
      <c r="EJ274" s="188" t="str">
        <f t="shared" si="57"/>
        <v/>
      </c>
      <c r="EK274" s="188" t="str">
        <f t="shared" si="57"/>
        <v/>
      </c>
    </row>
    <row r="275" spans="1:141" x14ac:dyDescent="0.3">
      <c r="B275" s="1">
        <v>6</v>
      </c>
      <c r="C275" s="155"/>
      <c r="D275" s="155"/>
      <c r="E275" s="155"/>
      <c r="F275" s="155"/>
      <c r="G275" s="155"/>
      <c r="H275" s="155"/>
      <c r="I275" s="155">
        <f t="shared" si="53"/>
        <v>4.9553750000002142E-4</v>
      </c>
      <c r="J275" s="155">
        <f t="shared" si="53"/>
        <v>4.7161250000002055E-4</v>
      </c>
      <c r="K275" s="155">
        <f t="shared" si="53"/>
        <v>4.793238636363845E-4</v>
      </c>
      <c r="L275" s="155">
        <f t="shared" si="53"/>
        <v>4.8967159090911223E-4</v>
      </c>
      <c r="M275" s="155">
        <f t="shared" si="53"/>
        <v>7.7589204545446043E-4</v>
      </c>
      <c r="N275" s="155">
        <f t="shared" si="53"/>
        <v>7.9194886363627675E-4</v>
      </c>
      <c r="O275" s="155">
        <f t="shared" si="53"/>
        <v>8.080056818180934E-4</v>
      </c>
      <c r="P275" s="155">
        <f t="shared" si="53"/>
        <v>8.2406249999990994E-4</v>
      </c>
      <c r="Q275" s="155">
        <f t="shared" si="53"/>
        <v>8.4011931818172626E-4</v>
      </c>
      <c r="R275" s="155">
        <f t="shared" si="53"/>
        <v>1.2557249999999892E-3</v>
      </c>
      <c r="S275" s="155">
        <f t="shared" si="53"/>
        <v>1.2792749999999892E-3</v>
      </c>
      <c r="T275" s="155">
        <f t="shared" si="53"/>
        <v>1.3028249999999892E-3</v>
      </c>
      <c r="U275" s="155">
        <f t="shared" si="53"/>
        <v>1.326374999999989E-3</v>
      </c>
      <c r="V275" s="155">
        <f t="shared" si="53"/>
        <v>1.3439249999999887E-3</v>
      </c>
      <c r="W275" s="155">
        <f t="shared" si="53"/>
        <v>2.0126749999999616E-3</v>
      </c>
      <c r="X275" s="155">
        <f t="shared" si="53"/>
        <v>2.0298249999999613E-3</v>
      </c>
      <c r="Y275" s="155">
        <f t="shared" si="53"/>
        <v>2.0469749999999605E-3</v>
      </c>
      <c r="Z275" s="155">
        <f t="shared" si="53"/>
        <v>2.0641249999999601E-3</v>
      </c>
      <c r="AA275" s="155">
        <f t="shared" si="53"/>
        <v>2.0812749999999597E-3</v>
      </c>
      <c r="AB275" s="155">
        <f t="shared" si="53"/>
        <v>2.9141774999999182E-3</v>
      </c>
      <c r="AC275" s="155"/>
      <c r="AD275" s="155"/>
      <c r="AE275" s="155"/>
      <c r="AF275" s="155"/>
      <c r="AG275" s="174">
        <f>D275*D48*PRODUCT($CJ275:CJ275)</f>
        <v>0</v>
      </c>
      <c r="AH275" s="174">
        <f>E275*E48*PRODUCT($CJ275:CK275)</f>
        <v>0</v>
      </c>
      <c r="AI275" s="174">
        <f>F275*F48*PRODUCT($CJ275:CL275)</f>
        <v>0</v>
      </c>
      <c r="AJ275" s="174">
        <f>G275*G48*PRODUCT($CJ275:CM275)</f>
        <v>0</v>
      </c>
      <c r="AK275" s="174">
        <f>H275*H48*PRODUCT($CJ275:CN275)</f>
        <v>0</v>
      </c>
      <c r="AL275" s="174">
        <f>I275*I48*PRODUCT($CJ275:CO275)</f>
        <v>0</v>
      </c>
      <c r="AM275" s="174">
        <f>J275*J48*PRODUCT($CJ275:CP275)</f>
        <v>0</v>
      </c>
      <c r="AN275" s="174">
        <f>K275*K48*PRODUCT($CJ275:CQ275)</f>
        <v>0</v>
      </c>
      <c r="AO275" s="174">
        <f>L275*L48*PRODUCT($CJ275:CR275)</f>
        <v>0</v>
      </c>
      <c r="AP275" s="174">
        <f>M275*M48*PRODUCT($CJ275:CS275)</f>
        <v>0</v>
      </c>
      <c r="AQ275" s="174">
        <f>N275*N48*PRODUCT($CJ275:CT275)</f>
        <v>0</v>
      </c>
      <c r="AR275" s="174">
        <f>O275*O48*PRODUCT($CJ275:CU275)</f>
        <v>0</v>
      </c>
      <c r="AS275" s="174">
        <f>P275*P48*PRODUCT($CJ275:CV275)</f>
        <v>0</v>
      </c>
      <c r="AT275" s="174">
        <f>Q275*Q48*PRODUCT($CJ275:CW275)</f>
        <v>0</v>
      </c>
      <c r="AU275" s="174">
        <f>R275*R48*PRODUCT($CJ275:CX275)</f>
        <v>0</v>
      </c>
      <c r="AV275" s="174">
        <f>S275*S48*PRODUCT($CJ275:CY275)</f>
        <v>0</v>
      </c>
      <c r="AW275" s="174">
        <f>T275*T48*PRODUCT($CJ275:CZ275)</f>
        <v>0</v>
      </c>
      <c r="AX275" s="174">
        <f>U275*U48*PRODUCT($CJ275:DA275)</f>
        <v>0</v>
      </c>
      <c r="AY275" s="174">
        <f>V275*V48*PRODUCT($CJ275:DB275)</f>
        <v>0</v>
      </c>
      <c r="AZ275" s="174">
        <f>W275*W48*PRODUCT($CJ275:DC275)</f>
        <v>0</v>
      </c>
      <c r="BA275" s="174">
        <f>X275*X48*PRODUCT($CJ275:DD275)</f>
        <v>0</v>
      </c>
      <c r="BB275" s="174">
        <f>Y275*Y48*PRODUCT($CJ275:DE275)</f>
        <v>0</v>
      </c>
      <c r="BC275" s="174">
        <f>Z275*Z48*PRODUCT($CJ275:DF275)</f>
        <v>0</v>
      </c>
      <c r="BD275" s="174">
        <f>AA275*AA48*PRODUCT($CJ275:DG275)</f>
        <v>0</v>
      </c>
      <c r="BE275" s="174">
        <f>AB275*AB48*PRODUCT($CJ275:DH275)</f>
        <v>0</v>
      </c>
      <c r="BF275" s="93"/>
      <c r="BG275" s="93"/>
      <c r="BH275" s="93"/>
      <c r="BI275" s="169">
        <f>SUM($AF275:AG275)-SUM($AF307:AG307)-SUM($C307:D307)-SUM($BH307:BI307)</f>
        <v>0</v>
      </c>
      <c r="BJ275" s="169">
        <f>SUM($AF275:AH275)-SUM($AF307:AH307)-SUM($C307:E307)-SUM($BH307:BJ307)</f>
        <v>0</v>
      </c>
      <c r="BK275" s="169">
        <f>SUM($AF275:AI275)-SUM($AF307:AI307)-SUM($C307:F307)-SUM($BH307:BK307)</f>
        <v>0</v>
      </c>
      <c r="BL275" s="169">
        <f>SUM($AF275:AJ275)-SUM($AF307:AJ307)-SUM($C307:G307)-SUM($BH307:BL307)</f>
        <v>0</v>
      </c>
      <c r="BM275" s="169">
        <f>SUM($AF275:AK275)-SUM($AF307:AK307)-SUM($C307:H307)-SUM($BH307:BM307)</f>
        <v>0</v>
      </c>
      <c r="BN275" s="169">
        <f>SUM($AF275:AL275)-SUM($AF307:AL307)-SUM($C307:I307)-SUM($BH307:BN307)</f>
        <v>0</v>
      </c>
      <c r="BO275" s="169">
        <f>SUM($AF275:AM275)-SUM($AF307:AM307)-SUM($C307:J307)-SUM($BH307:BO307)</f>
        <v>0</v>
      </c>
      <c r="BP275" s="169">
        <f>SUM($AF275:AN275)-SUM($AF307:AN307)-SUM($C307:K307)-SUM($BH307:BP307)</f>
        <v>0</v>
      </c>
      <c r="BQ275" s="169">
        <f>SUM($AF275:AO275)-SUM($AF307:AO307)-SUM($C307:L307)-SUM($BH307:BQ307)</f>
        <v>0</v>
      </c>
      <c r="BR275" s="169">
        <f>SUM($AF275:AP275)-SUM($AF307:AP307)-SUM($C307:M307)-SUM($BH307:BR307)</f>
        <v>0</v>
      </c>
      <c r="BS275" s="169">
        <f>SUM($AF275:AQ275)-SUM($AF307:AQ307)-SUM($C307:N307)-SUM($BH307:BS307)</f>
        <v>0</v>
      </c>
      <c r="BT275" s="169">
        <f>SUM($AF275:AR275)-SUM($AF307:AR307)-SUM($C307:O307)-SUM($BH307:BT307)</f>
        <v>0</v>
      </c>
      <c r="BU275" s="169">
        <f>SUM($AF275:AS275)-SUM($AF307:AS307)-SUM($C307:P307)-SUM($BH307:BU307)</f>
        <v>0</v>
      </c>
      <c r="BV275" s="169">
        <f>SUM($AF275:AT275)-SUM($AF307:AT307)-SUM($C307:Q307)-SUM($BH307:BV307)</f>
        <v>0</v>
      </c>
      <c r="BW275" s="169">
        <f>SUM($AF275:AU275)-SUM($AF307:AU307)-SUM($C307:R307)-SUM($BH307:BW307)</f>
        <v>0</v>
      </c>
      <c r="BX275" s="169">
        <f>SUM($AF275:AV275)-SUM($AF307:AV307)-SUM($C307:S307)-SUM($BH307:BX307)</f>
        <v>0</v>
      </c>
      <c r="BY275" s="169">
        <f>SUM($AF275:AW275)-SUM($AF307:AW307)-SUM($C307:T307)-SUM($BH307:BY307)</f>
        <v>0</v>
      </c>
      <c r="BZ275" s="169">
        <f>SUM($AF275:AX275)-SUM($AF307:AX307)-SUM($C307:U307)-SUM($BH307:BZ307)</f>
        <v>0</v>
      </c>
      <c r="CA275" s="169">
        <f>SUM($AF275:AY275)-SUM($AF307:AY307)-SUM($C307:V307)-SUM($BH307:CA307)</f>
        <v>0</v>
      </c>
      <c r="CB275" s="169">
        <f>SUM($AF275:AZ275)-SUM($AF307:AZ307)-SUM($C307:W307)-SUM($BH307:CB307)</f>
        <v>0</v>
      </c>
      <c r="CC275" s="169">
        <f>SUM($AF275:BA275)-SUM($AF307:BA307)-SUM($C307:X307)-SUM($BH307:CC307)</f>
        <v>0</v>
      </c>
      <c r="CD275" s="169">
        <f>SUM($AF275:BB275)-SUM($AF307:BB307)-SUM($C307:Y307)-SUM($BH307:CD307)</f>
        <v>0</v>
      </c>
      <c r="CE275" s="169">
        <f>SUM($AF275:BC275)-SUM($AF307:BC307)-SUM($C307:Z307)-SUM($BH307:CE307)</f>
        <v>0</v>
      </c>
      <c r="CF275" s="169">
        <f>SUM($AF275:BD275)-SUM($AF307:BD307)-SUM($C307:AA307)-SUM($BH307:CF307)</f>
        <v>0</v>
      </c>
      <c r="CG275" s="169">
        <f>SUM($AF275:BE275)-SUM($AF307:BE307)-SUM($C307:AB307)-SUM($BH307:CG307)</f>
        <v>0</v>
      </c>
      <c r="CH275" s="52"/>
      <c r="CI275" s="52"/>
      <c r="CJ275" s="67"/>
      <c r="CK275" s="67"/>
      <c r="CL275" s="67"/>
      <c r="CM275" s="67"/>
      <c r="CN275" s="67"/>
      <c r="CO275" s="67">
        <f>1-H275</f>
        <v>1</v>
      </c>
      <c r="CP275" s="67">
        <f t="shared" si="54"/>
        <v>0.99950446250000002</v>
      </c>
      <c r="CQ275" s="67">
        <f t="shared" si="54"/>
        <v>0.99952838749999995</v>
      </c>
      <c r="CR275" s="67">
        <f t="shared" si="54"/>
        <v>0.99952067613636364</v>
      </c>
      <c r="CS275" s="67">
        <f t="shared" si="54"/>
        <v>0.99951032840909093</v>
      </c>
      <c r="CT275" s="67">
        <f t="shared" si="54"/>
        <v>0.99922410795454553</v>
      </c>
      <c r="CU275" s="67">
        <f t="shared" si="54"/>
        <v>0.99920805113636368</v>
      </c>
      <c r="CV275" s="67">
        <f t="shared" si="54"/>
        <v>0.99919199431818195</v>
      </c>
      <c r="CW275" s="67">
        <f t="shared" si="54"/>
        <v>0.99917593750000011</v>
      </c>
      <c r="CX275" s="67">
        <f t="shared" si="54"/>
        <v>0.99915988068181827</v>
      </c>
      <c r="CY275" s="67">
        <f t="shared" si="54"/>
        <v>0.99874427499999996</v>
      </c>
      <c r="CZ275" s="67">
        <f t="shared" si="54"/>
        <v>0.99872072499999998</v>
      </c>
      <c r="DA275" s="67">
        <f t="shared" si="55"/>
        <v>0.99869717499999999</v>
      </c>
      <c r="DB275" s="67">
        <f t="shared" si="55"/>
        <v>0.99867362500000001</v>
      </c>
      <c r="DC275" s="67">
        <f t="shared" si="55"/>
        <v>0.99865607499999998</v>
      </c>
      <c r="DD275" s="67">
        <f t="shared" si="55"/>
        <v>0.99798732500000009</v>
      </c>
      <c r="DE275" s="67">
        <f t="shared" si="55"/>
        <v>0.99797017500000007</v>
      </c>
      <c r="DF275" s="67">
        <f t="shared" si="55"/>
        <v>0.99795302500000005</v>
      </c>
      <c r="DG275" s="67">
        <f t="shared" si="55"/>
        <v>0.99793587500000003</v>
      </c>
      <c r="DH275" s="67">
        <f t="shared" si="55"/>
        <v>0.99791872500000001</v>
      </c>
      <c r="DI275" s="67">
        <f t="shared" si="55"/>
        <v>0.99708582250000011</v>
      </c>
      <c r="DM275" s="188" t="str">
        <f t="shared" si="58"/>
        <v/>
      </c>
      <c r="DN275" s="188" t="str">
        <f t="shared" si="56"/>
        <v/>
      </c>
      <c r="DO275" s="188" t="str">
        <f t="shared" si="56"/>
        <v/>
      </c>
      <c r="DP275" s="188" t="str">
        <f t="shared" si="56"/>
        <v/>
      </c>
      <c r="DQ275" s="188" t="str">
        <f t="shared" si="56"/>
        <v/>
      </c>
      <c r="DR275" s="188" t="str">
        <f t="shared" si="56"/>
        <v/>
      </c>
      <c r="DS275" s="188" t="str">
        <f t="shared" si="56"/>
        <v/>
      </c>
      <c r="DT275" s="188" t="str">
        <f t="shared" si="56"/>
        <v/>
      </c>
      <c r="DU275" s="188" t="str">
        <f t="shared" si="56"/>
        <v/>
      </c>
      <c r="DV275" s="188" t="str">
        <f t="shared" si="56"/>
        <v/>
      </c>
      <c r="DW275" s="188" t="str">
        <f t="shared" si="56"/>
        <v/>
      </c>
      <c r="DX275" s="188" t="str">
        <f t="shared" si="56"/>
        <v/>
      </c>
      <c r="DY275" s="188" t="str">
        <f t="shared" si="56"/>
        <v/>
      </c>
      <c r="DZ275" s="188" t="str">
        <f t="shared" si="56"/>
        <v/>
      </c>
      <c r="EA275" s="188" t="str">
        <f t="shared" si="56"/>
        <v/>
      </c>
      <c r="EB275" s="188" t="str">
        <f t="shared" si="56"/>
        <v/>
      </c>
      <c r="EC275" s="188" t="str">
        <f t="shared" si="56"/>
        <v/>
      </c>
      <c r="ED275" s="188" t="str">
        <f t="shared" si="57"/>
        <v/>
      </c>
      <c r="EE275" s="188" t="str">
        <f t="shared" si="57"/>
        <v/>
      </c>
      <c r="EF275" s="188" t="str">
        <f t="shared" si="57"/>
        <v/>
      </c>
      <c r="EG275" s="188" t="str">
        <f t="shared" si="57"/>
        <v/>
      </c>
      <c r="EH275" s="188" t="str">
        <f t="shared" si="57"/>
        <v/>
      </c>
      <c r="EI275" s="188" t="str">
        <f t="shared" si="57"/>
        <v/>
      </c>
      <c r="EJ275" s="188" t="str">
        <f t="shared" si="57"/>
        <v/>
      </c>
      <c r="EK275" s="188" t="str">
        <f t="shared" si="57"/>
        <v/>
      </c>
    </row>
    <row r="276" spans="1:141" x14ac:dyDescent="0.3">
      <c r="B276" s="1">
        <v>7</v>
      </c>
      <c r="C276" s="155"/>
      <c r="D276" s="155"/>
      <c r="E276" s="155"/>
      <c r="F276" s="155"/>
      <c r="G276" s="155"/>
      <c r="H276" s="155"/>
      <c r="I276" s="155"/>
      <c r="J276" s="155">
        <f t="shared" si="53"/>
        <v>4.9553750000002142E-4</v>
      </c>
      <c r="K276" s="155">
        <f t="shared" si="53"/>
        <v>4.7161250000002055E-4</v>
      </c>
      <c r="L276" s="155">
        <f t="shared" si="53"/>
        <v>4.793238636363845E-4</v>
      </c>
      <c r="M276" s="155">
        <f t="shared" si="53"/>
        <v>4.8967159090911223E-4</v>
      </c>
      <c r="N276" s="155">
        <f t="shared" si="53"/>
        <v>7.7589204545446043E-4</v>
      </c>
      <c r="O276" s="155">
        <f t="shared" si="53"/>
        <v>7.9194886363627675E-4</v>
      </c>
      <c r="P276" s="155">
        <f t="shared" si="53"/>
        <v>8.080056818180934E-4</v>
      </c>
      <c r="Q276" s="155">
        <f t="shared" si="53"/>
        <v>8.2406249999990994E-4</v>
      </c>
      <c r="R276" s="155">
        <f t="shared" si="53"/>
        <v>8.4011931818172626E-4</v>
      </c>
      <c r="S276" s="155">
        <f t="shared" si="53"/>
        <v>1.2557249999999892E-3</v>
      </c>
      <c r="T276" s="155">
        <f t="shared" si="53"/>
        <v>1.2792749999999892E-3</v>
      </c>
      <c r="U276" s="155">
        <f t="shared" si="53"/>
        <v>1.3028249999999892E-3</v>
      </c>
      <c r="V276" s="155">
        <f t="shared" si="53"/>
        <v>1.326374999999989E-3</v>
      </c>
      <c r="W276" s="155">
        <f t="shared" si="53"/>
        <v>1.3439249999999887E-3</v>
      </c>
      <c r="X276" s="155">
        <f t="shared" si="53"/>
        <v>2.0126749999999616E-3</v>
      </c>
      <c r="Y276" s="155">
        <f t="shared" si="53"/>
        <v>2.0298249999999613E-3</v>
      </c>
      <c r="Z276" s="155">
        <f t="shared" si="53"/>
        <v>2.0469749999999605E-3</v>
      </c>
      <c r="AA276" s="155">
        <f t="shared" si="53"/>
        <v>2.0641249999999601E-3</v>
      </c>
      <c r="AB276" s="155">
        <f t="shared" si="53"/>
        <v>2.0812749999999597E-3</v>
      </c>
      <c r="AC276" s="155"/>
      <c r="AD276" s="155"/>
      <c r="AE276" s="155"/>
      <c r="AF276" s="155"/>
      <c r="AG276" s="174">
        <f>D276*D49*PRODUCT($CJ276:CJ276)</f>
        <v>0</v>
      </c>
      <c r="AH276" s="174">
        <f>E276*E49*PRODUCT($CJ276:CK276)</f>
        <v>0</v>
      </c>
      <c r="AI276" s="174">
        <f>F276*F49*PRODUCT($CJ276:CL276)</f>
        <v>0</v>
      </c>
      <c r="AJ276" s="174">
        <f>G276*G49*PRODUCT($CJ276:CM276)</f>
        <v>0</v>
      </c>
      <c r="AK276" s="174">
        <f>H276*H49*PRODUCT($CJ276:CN276)</f>
        <v>0</v>
      </c>
      <c r="AL276" s="174">
        <f>I276*I49*PRODUCT($CJ276:CO276)</f>
        <v>0</v>
      </c>
      <c r="AM276" s="174">
        <f>J276*J49*PRODUCT($CJ276:CP276)</f>
        <v>0</v>
      </c>
      <c r="AN276" s="174">
        <f>K276*K49*PRODUCT($CJ276:CQ276)</f>
        <v>0</v>
      </c>
      <c r="AO276" s="174">
        <f>L276*L49*PRODUCT($CJ276:CR276)</f>
        <v>0</v>
      </c>
      <c r="AP276" s="174">
        <f>M276*M49*PRODUCT($CJ276:CS276)</f>
        <v>0</v>
      </c>
      <c r="AQ276" s="174">
        <f>N276*N49*PRODUCT($CJ276:CT276)</f>
        <v>0</v>
      </c>
      <c r="AR276" s="174">
        <f>O276*O49*PRODUCT($CJ276:CU276)</f>
        <v>0</v>
      </c>
      <c r="AS276" s="174">
        <f>P276*P49*PRODUCT($CJ276:CV276)</f>
        <v>0</v>
      </c>
      <c r="AT276" s="174">
        <f>Q276*Q49*PRODUCT($CJ276:CW276)</f>
        <v>0</v>
      </c>
      <c r="AU276" s="174">
        <f>R276*R49*PRODUCT($CJ276:CX276)</f>
        <v>0</v>
      </c>
      <c r="AV276" s="174">
        <f>S276*S49*PRODUCT($CJ276:CY276)</f>
        <v>0</v>
      </c>
      <c r="AW276" s="174">
        <f>T276*T49*PRODUCT($CJ276:CZ276)</f>
        <v>0</v>
      </c>
      <c r="AX276" s="174">
        <f>U276*U49*PRODUCT($CJ276:DA276)</f>
        <v>0</v>
      </c>
      <c r="AY276" s="174">
        <f>V276*V49*PRODUCT($CJ276:DB276)</f>
        <v>0</v>
      </c>
      <c r="AZ276" s="174">
        <f>W276*W49*PRODUCT($CJ276:DC276)</f>
        <v>0</v>
      </c>
      <c r="BA276" s="174">
        <f>X276*X49*PRODUCT($CJ276:DD276)</f>
        <v>0</v>
      </c>
      <c r="BB276" s="174">
        <f>Y276*Y49*PRODUCT($CJ276:DE276)</f>
        <v>0</v>
      </c>
      <c r="BC276" s="174">
        <f>Z276*Z49*PRODUCT($CJ276:DF276)</f>
        <v>0</v>
      </c>
      <c r="BD276" s="174">
        <f>AA276*AA49*PRODUCT($CJ276:DG276)</f>
        <v>0</v>
      </c>
      <c r="BE276" s="174">
        <f>AB276*AB49*PRODUCT($CJ276:DH276)</f>
        <v>0</v>
      </c>
      <c r="BF276" s="93"/>
      <c r="BG276" s="93"/>
      <c r="BH276" s="93"/>
      <c r="BI276" s="169">
        <f>SUM($AF276:AG276)-SUM($AF308:AG308)-SUM($C308:D308)-SUM($BH308:BI308)</f>
        <v>0</v>
      </c>
      <c r="BJ276" s="169">
        <f>SUM($AF276:AH276)-SUM($AF308:AH308)-SUM($C308:E308)-SUM($BH308:BJ308)</f>
        <v>0</v>
      </c>
      <c r="BK276" s="169">
        <f>SUM($AF276:AI276)-SUM($AF308:AI308)-SUM($C308:F308)-SUM($BH308:BK308)</f>
        <v>0</v>
      </c>
      <c r="BL276" s="169">
        <f>SUM($AF276:AJ276)-SUM($AF308:AJ308)-SUM($C308:G308)-SUM($BH308:BL308)</f>
        <v>0</v>
      </c>
      <c r="BM276" s="169">
        <f>SUM($AF276:AK276)-SUM($AF308:AK308)-SUM($C308:H308)-SUM($BH308:BM308)</f>
        <v>0</v>
      </c>
      <c r="BN276" s="169">
        <f>SUM($AF276:AL276)-SUM($AF308:AL308)-SUM($C308:I308)-SUM($BH308:BN308)</f>
        <v>0</v>
      </c>
      <c r="BO276" s="169">
        <f>SUM($AF276:AM276)-SUM($AF308:AM308)-SUM($C308:J308)-SUM($BH308:BO308)</f>
        <v>0</v>
      </c>
      <c r="BP276" s="169">
        <f>SUM($AF276:AN276)-SUM($AF308:AN308)-SUM($C308:K308)-SUM($BH308:BP308)</f>
        <v>0</v>
      </c>
      <c r="BQ276" s="169">
        <f>SUM($AF276:AO276)-SUM($AF308:AO308)-SUM($C308:L308)-SUM($BH308:BQ308)</f>
        <v>0</v>
      </c>
      <c r="BR276" s="169">
        <f>SUM($AF276:AP276)-SUM($AF308:AP308)-SUM($C308:M308)-SUM($BH308:BR308)</f>
        <v>0</v>
      </c>
      <c r="BS276" s="169">
        <f>SUM($AF276:AQ276)-SUM($AF308:AQ308)-SUM($C308:N308)-SUM($BH308:BS308)</f>
        <v>0</v>
      </c>
      <c r="BT276" s="169">
        <f>SUM($AF276:AR276)-SUM($AF308:AR308)-SUM($C308:O308)-SUM($BH308:BT308)</f>
        <v>0</v>
      </c>
      <c r="BU276" s="169">
        <f>SUM($AF276:AS276)-SUM($AF308:AS308)-SUM($C308:P308)-SUM($BH308:BU308)</f>
        <v>0</v>
      </c>
      <c r="BV276" s="169">
        <f>SUM($AF276:AT276)-SUM($AF308:AT308)-SUM($C308:Q308)-SUM($BH308:BV308)</f>
        <v>0</v>
      </c>
      <c r="BW276" s="169">
        <f>SUM($AF276:AU276)-SUM($AF308:AU308)-SUM($C308:R308)-SUM($BH308:BW308)</f>
        <v>0</v>
      </c>
      <c r="BX276" s="169">
        <f>SUM($AF276:AV276)-SUM($AF308:AV308)-SUM($C308:S308)-SUM($BH308:BX308)</f>
        <v>0</v>
      </c>
      <c r="BY276" s="169">
        <f>SUM($AF276:AW276)-SUM($AF308:AW308)-SUM($C308:T308)-SUM($BH308:BY308)</f>
        <v>0</v>
      </c>
      <c r="BZ276" s="169">
        <f>SUM($AF276:AX276)-SUM($AF308:AX308)-SUM($C308:U308)-SUM($BH308:BZ308)</f>
        <v>0</v>
      </c>
      <c r="CA276" s="169">
        <f>SUM($AF276:AY276)-SUM($AF308:AY308)-SUM($C308:V308)-SUM($BH308:CA308)</f>
        <v>0</v>
      </c>
      <c r="CB276" s="169">
        <f>SUM($AF276:AZ276)-SUM($AF308:AZ308)-SUM($C308:W308)-SUM($BH308:CB308)</f>
        <v>0</v>
      </c>
      <c r="CC276" s="169">
        <f>SUM($AF276:BA276)-SUM($AF308:BA308)-SUM($C308:X308)-SUM($BH308:CC308)</f>
        <v>0</v>
      </c>
      <c r="CD276" s="169">
        <f>SUM($AF276:BB276)-SUM($AF308:BB308)-SUM($C308:Y308)-SUM($BH308:CD308)</f>
        <v>0</v>
      </c>
      <c r="CE276" s="169">
        <f>SUM($AF276:BC276)-SUM($AF308:BC308)-SUM($C308:Z308)-SUM($BH308:CE308)</f>
        <v>0</v>
      </c>
      <c r="CF276" s="169">
        <f>SUM($AF276:BD276)-SUM($AF308:BD308)-SUM($C308:AA308)-SUM($BH308:CF308)</f>
        <v>0</v>
      </c>
      <c r="CG276" s="169">
        <f>SUM($AF276:BE276)-SUM($AF308:BE308)-SUM($C308:AB308)-SUM($BH308:CG308)</f>
        <v>0</v>
      </c>
      <c r="CH276" s="52"/>
      <c r="CI276" s="52"/>
      <c r="CJ276" s="67"/>
      <c r="CK276" s="67"/>
      <c r="CL276" s="67"/>
      <c r="CM276" s="67"/>
      <c r="CN276" s="67"/>
      <c r="CO276" s="67"/>
      <c r="CP276" s="67">
        <f>1-I276</f>
        <v>1</v>
      </c>
      <c r="CQ276" s="67">
        <f t="shared" si="54"/>
        <v>0.99950446250000002</v>
      </c>
      <c r="CR276" s="67">
        <f t="shared" si="54"/>
        <v>0.99952838749999995</v>
      </c>
      <c r="CS276" s="67">
        <f t="shared" si="54"/>
        <v>0.99952067613636364</v>
      </c>
      <c r="CT276" s="67">
        <f t="shared" si="54"/>
        <v>0.99951032840909093</v>
      </c>
      <c r="CU276" s="67">
        <f t="shared" si="54"/>
        <v>0.99922410795454553</v>
      </c>
      <c r="CV276" s="67">
        <f t="shared" si="54"/>
        <v>0.99920805113636368</v>
      </c>
      <c r="CW276" s="67">
        <f t="shared" si="54"/>
        <v>0.99919199431818195</v>
      </c>
      <c r="CX276" s="67">
        <f t="shared" si="54"/>
        <v>0.99917593750000011</v>
      </c>
      <c r="CY276" s="67">
        <f t="shared" si="54"/>
        <v>0.99915988068181827</v>
      </c>
      <c r="CZ276" s="67">
        <f t="shared" si="54"/>
        <v>0.99874427499999996</v>
      </c>
      <c r="DA276" s="67">
        <f t="shared" si="55"/>
        <v>0.99872072499999998</v>
      </c>
      <c r="DB276" s="67">
        <f t="shared" si="55"/>
        <v>0.99869717499999999</v>
      </c>
      <c r="DC276" s="67">
        <f t="shared" si="55"/>
        <v>0.99867362500000001</v>
      </c>
      <c r="DD276" s="67">
        <f t="shared" si="55"/>
        <v>0.99865607499999998</v>
      </c>
      <c r="DE276" s="67">
        <f t="shared" si="55"/>
        <v>0.99798732500000009</v>
      </c>
      <c r="DF276" s="67">
        <f t="shared" si="55"/>
        <v>0.99797017500000007</v>
      </c>
      <c r="DG276" s="67">
        <f t="shared" si="55"/>
        <v>0.99795302500000005</v>
      </c>
      <c r="DH276" s="67">
        <f t="shared" si="55"/>
        <v>0.99793587500000003</v>
      </c>
      <c r="DI276" s="67">
        <f t="shared" si="55"/>
        <v>0.99791872500000001</v>
      </c>
      <c r="DL276" s="53"/>
      <c r="DM276" s="188" t="str">
        <f t="shared" si="58"/>
        <v/>
      </c>
      <c r="DN276" s="188" t="str">
        <f t="shared" si="56"/>
        <v/>
      </c>
      <c r="DO276" s="188" t="str">
        <f t="shared" si="56"/>
        <v/>
      </c>
      <c r="DP276" s="188" t="str">
        <f t="shared" si="56"/>
        <v/>
      </c>
      <c r="DQ276" s="188" t="str">
        <f t="shared" si="56"/>
        <v/>
      </c>
      <c r="DR276" s="188" t="str">
        <f t="shared" si="56"/>
        <v/>
      </c>
      <c r="DS276" s="188" t="str">
        <f t="shared" si="56"/>
        <v/>
      </c>
      <c r="DT276" s="188" t="str">
        <f t="shared" si="56"/>
        <v/>
      </c>
      <c r="DU276" s="188" t="str">
        <f t="shared" si="56"/>
        <v/>
      </c>
      <c r="DV276" s="188" t="str">
        <f t="shared" si="56"/>
        <v/>
      </c>
      <c r="DW276" s="188" t="str">
        <f t="shared" si="56"/>
        <v/>
      </c>
      <c r="DX276" s="188" t="str">
        <f t="shared" si="56"/>
        <v/>
      </c>
      <c r="DY276" s="188" t="str">
        <f t="shared" si="56"/>
        <v/>
      </c>
      <c r="DZ276" s="188" t="str">
        <f t="shared" si="56"/>
        <v/>
      </c>
      <c r="EA276" s="188" t="str">
        <f t="shared" si="56"/>
        <v/>
      </c>
      <c r="EB276" s="188" t="str">
        <f t="shared" si="56"/>
        <v/>
      </c>
      <c r="EC276" s="188" t="str">
        <f t="shared" si="56"/>
        <v/>
      </c>
      <c r="ED276" s="188" t="str">
        <f t="shared" si="57"/>
        <v/>
      </c>
      <c r="EE276" s="188" t="str">
        <f t="shared" si="57"/>
        <v/>
      </c>
      <c r="EF276" s="188" t="str">
        <f t="shared" si="57"/>
        <v/>
      </c>
      <c r="EG276" s="188" t="str">
        <f t="shared" si="57"/>
        <v/>
      </c>
      <c r="EH276" s="188" t="str">
        <f t="shared" si="57"/>
        <v/>
      </c>
      <c r="EI276" s="188" t="str">
        <f t="shared" si="57"/>
        <v/>
      </c>
      <c r="EJ276" s="188" t="str">
        <f t="shared" si="57"/>
        <v/>
      </c>
      <c r="EK276" s="188" t="str">
        <f t="shared" si="57"/>
        <v/>
      </c>
    </row>
    <row r="277" spans="1:141" x14ac:dyDescent="0.3">
      <c r="B277" s="1">
        <v>8</v>
      </c>
      <c r="C277" s="155"/>
      <c r="D277" s="155"/>
      <c r="E277" s="155"/>
      <c r="F277" s="155"/>
      <c r="G277" s="155"/>
      <c r="H277" s="155"/>
      <c r="I277" s="155"/>
      <c r="J277" s="155"/>
      <c r="K277" s="155">
        <f t="shared" si="53"/>
        <v>4.9553750000002142E-4</v>
      </c>
      <c r="L277" s="155">
        <f t="shared" si="53"/>
        <v>4.7161250000002055E-4</v>
      </c>
      <c r="M277" s="155">
        <f t="shared" si="53"/>
        <v>4.793238636363845E-4</v>
      </c>
      <c r="N277" s="155">
        <f t="shared" si="53"/>
        <v>4.8967159090911223E-4</v>
      </c>
      <c r="O277" s="155">
        <f t="shared" si="53"/>
        <v>7.7589204545446043E-4</v>
      </c>
      <c r="P277" s="155">
        <f t="shared" si="53"/>
        <v>7.9194886363627675E-4</v>
      </c>
      <c r="Q277" s="155">
        <f t="shared" si="53"/>
        <v>8.080056818180934E-4</v>
      </c>
      <c r="R277" s="155">
        <f t="shared" si="53"/>
        <v>8.2406249999990994E-4</v>
      </c>
      <c r="S277" s="155">
        <f t="shared" si="53"/>
        <v>8.4011931818172626E-4</v>
      </c>
      <c r="T277" s="155">
        <f t="shared" si="53"/>
        <v>1.2557249999999892E-3</v>
      </c>
      <c r="U277" s="155">
        <f t="shared" si="53"/>
        <v>1.2792749999999892E-3</v>
      </c>
      <c r="V277" s="155">
        <f t="shared" si="53"/>
        <v>1.3028249999999892E-3</v>
      </c>
      <c r="W277" s="155">
        <f t="shared" si="53"/>
        <v>1.326374999999989E-3</v>
      </c>
      <c r="X277" s="155">
        <f t="shared" si="53"/>
        <v>1.3439249999999887E-3</v>
      </c>
      <c r="Y277" s="155">
        <f t="shared" si="53"/>
        <v>2.0126749999999616E-3</v>
      </c>
      <c r="Z277" s="155">
        <f t="shared" si="53"/>
        <v>2.0298249999999613E-3</v>
      </c>
      <c r="AA277" s="155">
        <f t="shared" si="53"/>
        <v>2.0469749999999605E-3</v>
      </c>
      <c r="AB277" s="155">
        <f t="shared" si="53"/>
        <v>2.0641249999999601E-3</v>
      </c>
      <c r="AC277" s="155"/>
      <c r="AD277" s="155"/>
      <c r="AE277" s="155"/>
      <c r="AF277" s="155"/>
      <c r="AG277" s="174">
        <f>D277*D50*PRODUCT($CJ277:CJ277)</f>
        <v>0</v>
      </c>
      <c r="AH277" s="174">
        <f>E277*E50*PRODUCT($CJ277:CK277)</f>
        <v>0</v>
      </c>
      <c r="AI277" s="174">
        <f>F277*F50*PRODUCT($CJ277:CL277)</f>
        <v>0</v>
      </c>
      <c r="AJ277" s="174">
        <f>G277*G50*PRODUCT($CJ277:CM277)</f>
        <v>0</v>
      </c>
      <c r="AK277" s="174">
        <f>H277*H50*PRODUCT($CJ277:CN277)</f>
        <v>0</v>
      </c>
      <c r="AL277" s="174">
        <f>I277*I50*PRODUCT($CJ277:CO277)</f>
        <v>0</v>
      </c>
      <c r="AM277" s="174">
        <f>J277*J50*PRODUCT($CJ277:CP277)</f>
        <v>0</v>
      </c>
      <c r="AN277" s="174">
        <f>K277*K50*PRODUCT($CJ277:CQ277)</f>
        <v>0</v>
      </c>
      <c r="AO277" s="174">
        <f>L277*L50*PRODUCT($CJ277:CR277)</f>
        <v>0</v>
      </c>
      <c r="AP277" s="174">
        <f>M277*M50*PRODUCT($CJ277:CS277)</f>
        <v>0</v>
      </c>
      <c r="AQ277" s="174">
        <f>N277*N50*PRODUCT($CJ277:CT277)</f>
        <v>0</v>
      </c>
      <c r="AR277" s="174">
        <f>O277*O50*PRODUCT($CJ277:CU277)</f>
        <v>0</v>
      </c>
      <c r="AS277" s="174">
        <f>P277*P50*PRODUCT($CJ277:CV277)</f>
        <v>0</v>
      </c>
      <c r="AT277" s="174">
        <f>Q277*Q50*PRODUCT($CJ277:CW277)</f>
        <v>0</v>
      </c>
      <c r="AU277" s="174">
        <f>R277*R50*PRODUCT($CJ277:CX277)</f>
        <v>0</v>
      </c>
      <c r="AV277" s="174">
        <f>S277*S50*PRODUCT($CJ277:CY277)</f>
        <v>0</v>
      </c>
      <c r="AW277" s="174">
        <f>T277*T50*PRODUCT($CJ277:CZ277)</f>
        <v>0</v>
      </c>
      <c r="AX277" s="174">
        <f>U277*U50*PRODUCT($CJ277:DA277)</f>
        <v>0</v>
      </c>
      <c r="AY277" s="174">
        <f>V277*V50*PRODUCT($CJ277:DB277)</f>
        <v>0</v>
      </c>
      <c r="AZ277" s="174">
        <f>W277*W50*PRODUCT($CJ277:DC277)</f>
        <v>0</v>
      </c>
      <c r="BA277" s="174">
        <f>X277*X50*PRODUCT($CJ277:DD277)</f>
        <v>0</v>
      </c>
      <c r="BB277" s="174">
        <f>Y277*Y50*PRODUCT($CJ277:DE277)</f>
        <v>0</v>
      </c>
      <c r="BC277" s="174">
        <f>Z277*Z50*PRODUCT($CJ277:DF277)</f>
        <v>0</v>
      </c>
      <c r="BD277" s="174">
        <f>AA277*AA50*PRODUCT($CJ277:DG277)</f>
        <v>0</v>
      </c>
      <c r="BE277" s="174">
        <f>AB277*AB50*PRODUCT($CJ277:DH277)</f>
        <v>0</v>
      </c>
      <c r="BF277" s="93"/>
      <c r="BG277" s="93"/>
      <c r="BH277" s="93"/>
      <c r="BI277" s="169">
        <f>SUM($AF277:AG277)-SUM($AF309:AG309)-SUM($C309:D309)-SUM($BH309:BI309)</f>
        <v>0</v>
      </c>
      <c r="BJ277" s="169">
        <f>SUM($AF277:AH277)-SUM($AF309:AH309)-SUM($C309:E309)-SUM($BH309:BJ309)</f>
        <v>0</v>
      </c>
      <c r="BK277" s="169">
        <f>SUM($AF277:AI277)-SUM($AF309:AI309)-SUM($C309:F309)-SUM($BH309:BK309)</f>
        <v>0</v>
      </c>
      <c r="BL277" s="169">
        <f>SUM($AF277:AJ277)-SUM($AF309:AJ309)-SUM($C309:G309)-SUM($BH309:BL309)</f>
        <v>0</v>
      </c>
      <c r="BM277" s="169">
        <f>SUM($AF277:AK277)-SUM($AF309:AK309)-SUM($C309:H309)-SUM($BH309:BM309)</f>
        <v>0</v>
      </c>
      <c r="BN277" s="169">
        <f>SUM($AF277:AL277)-SUM($AF309:AL309)-SUM($C309:I309)-SUM($BH309:BN309)</f>
        <v>0</v>
      </c>
      <c r="BO277" s="169">
        <f>SUM($AF277:AM277)-SUM($AF309:AM309)-SUM($C309:J309)-SUM($BH309:BO309)</f>
        <v>0</v>
      </c>
      <c r="BP277" s="169">
        <f>SUM($AF277:AN277)-SUM($AF309:AN309)-SUM($C309:K309)-SUM($BH309:BP309)</f>
        <v>0</v>
      </c>
      <c r="BQ277" s="169">
        <f>SUM($AF277:AO277)-SUM($AF309:AO309)-SUM($C309:L309)-SUM($BH309:BQ309)</f>
        <v>0</v>
      </c>
      <c r="BR277" s="169">
        <f>SUM($AF277:AP277)-SUM($AF309:AP309)-SUM($C309:M309)-SUM($BH309:BR309)</f>
        <v>0</v>
      </c>
      <c r="BS277" s="169">
        <f>SUM($AF277:AQ277)-SUM($AF309:AQ309)-SUM($C309:N309)-SUM($BH309:BS309)</f>
        <v>0</v>
      </c>
      <c r="BT277" s="169">
        <f>SUM($AF277:AR277)-SUM($AF309:AR309)-SUM($C309:O309)-SUM($BH309:BT309)</f>
        <v>0</v>
      </c>
      <c r="BU277" s="169">
        <f>SUM($AF277:AS277)-SUM($AF309:AS309)-SUM($C309:P309)-SUM($BH309:BU309)</f>
        <v>0</v>
      </c>
      <c r="BV277" s="169">
        <f>SUM($AF277:AT277)-SUM($AF309:AT309)-SUM($C309:Q309)-SUM($BH309:BV309)</f>
        <v>0</v>
      </c>
      <c r="BW277" s="169">
        <f>SUM($AF277:AU277)-SUM($AF309:AU309)-SUM($C309:R309)-SUM($BH309:BW309)</f>
        <v>0</v>
      </c>
      <c r="BX277" s="169">
        <f>SUM($AF277:AV277)-SUM($AF309:AV309)-SUM($C309:S309)-SUM($BH309:BX309)</f>
        <v>0</v>
      </c>
      <c r="BY277" s="169">
        <f>SUM($AF277:AW277)-SUM($AF309:AW309)-SUM($C309:T309)-SUM($BH309:BY309)</f>
        <v>0</v>
      </c>
      <c r="BZ277" s="169">
        <f>SUM($AF277:AX277)-SUM($AF309:AX309)-SUM($C309:U309)-SUM($BH309:BZ309)</f>
        <v>0</v>
      </c>
      <c r="CA277" s="169">
        <f>SUM($AF277:AY277)-SUM($AF309:AY309)-SUM($C309:V309)-SUM($BH309:CA309)</f>
        <v>0</v>
      </c>
      <c r="CB277" s="169">
        <f>SUM($AF277:AZ277)-SUM($AF309:AZ309)-SUM($C309:W309)-SUM($BH309:CB309)</f>
        <v>0</v>
      </c>
      <c r="CC277" s="169">
        <f>SUM($AF277:BA277)-SUM($AF309:BA309)-SUM($C309:X309)-SUM($BH309:CC309)</f>
        <v>0</v>
      </c>
      <c r="CD277" s="169">
        <f>SUM($AF277:BB277)-SUM($AF309:BB309)-SUM($C309:Y309)-SUM($BH309:CD309)</f>
        <v>0</v>
      </c>
      <c r="CE277" s="169">
        <f>SUM($AF277:BC277)-SUM($AF309:BC309)-SUM($C309:Z309)-SUM($BH309:CE309)</f>
        <v>0</v>
      </c>
      <c r="CF277" s="169">
        <f>SUM($AF277:BD277)-SUM($AF309:BD309)-SUM($C309:AA309)-SUM($BH309:CF309)</f>
        <v>0</v>
      </c>
      <c r="CG277" s="169">
        <f>SUM($AF277:BE277)-SUM($AF309:BE309)-SUM($C309:AB309)-SUM($BH309:CG309)</f>
        <v>0</v>
      </c>
      <c r="CH277" s="52"/>
      <c r="CI277" s="52"/>
      <c r="CJ277" s="67"/>
      <c r="CK277" s="67"/>
      <c r="CL277" s="67"/>
      <c r="CM277" s="67"/>
      <c r="CN277" s="67"/>
      <c r="CO277" s="67"/>
      <c r="CP277" s="67"/>
      <c r="CQ277" s="67">
        <f>1-J277</f>
        <v>1</v>
      </c>
      <c r="CR277" s="67">
        <f t="shared" si="54"/>
        <v>0.99950446250000002</v>
      </c>
      <c r="CS277" s="67">
        <f t="shared" si="54"/>
        <v>0.99952838749999995</v>
      </c>
      <c r="CT277" s="67">
        <f t="shared" si="54"/>
        <v>0.99952067613636364</v>
      </c>
      <c r="CU277" s="67">
        <f t="shared" si="54"/>
        <v>0.99951032840909093</v>
      </c>
      <c r="CV277" s="67">
        <f t="shared" si="54"/>
        <v>0.99922410795454553</v>
      </c>
      <c r="CW277" s="67">
        <f t="shared" si="54"/>
        <v>0.99920805113636368</v>
      </c>
      <c r="CX277" s="67">
        <f t="shared" si="54"/>
        <v>0.99919199431818195</v>
      </c>
      <c r="CY277" s="67">
        <f t="shared" si="54"/>
        <v>0.99917593750000011</v>
      </c>
      <c r="CZ277" s="67">
        <f t="shared" si="54"/>
        <v>0.99915988068181827</v>
      </c>
      <c r="DA277" s="67">
        <f t="shared" si="55"/>
        <v>0.99874427499999996</v>
      </c>
      <c r="DB277" s="67">
        <f t="shared" si="55"/>
        <v>0.99872072499999998</v>
      </c>
      <c r="DC277" s="67">
        <f t="shared" si="55"/>
        <v>0.99869717499999999</v>
      </c>
      <c r="DD277" s="67">
        <f t="shared" si="55"/>
        <v>0.99867362500000001</v>
      </c>
      <c r="DE277" s="67">
        <f t="shared" si="55"/>
        <v>0.99865607499999998</v>
      </c>
      <c r="DF277" s="67">
        <f t="shared" si="55"/>
        <v>0.99798732500000009</v>
      </c>
      <c r="DG277" s="67">
        <f t="shared" si="55"/>
        <v>0.99797017500000007</v>
      </c>
      <c r="DH277" s="67">
        <f t="shared" si="55"/>
        <v>0.99795302500000005</v>
      </c>
      <c r="DI277" s="67">
        <f t="shared" si="55"/>
        <v>0.99793587500000003</v>
      </c>
      <c r="DL277" s="53"/>
      <c r="DM277" s="188" t="str">
        <f t="shared" si="58"/>
        <v/>
      </c>
      <c r="DN277" s="188" t="str">
        <f t="shared" si="56"/>
        <v/>
      </c>
      <c r="DO277" s="188" t="str">
        <f t="shared" si="56"/>
        <v/>
      </c>
      <c r="DP277" s="188" t="str">
        <f t="shared" si="56"/>
        <v/>
      </c>
      <c r="DQ277" s="188" t="str">
        <f t="shared" si="56"/>
        <v/>
      </c>
      <c r="DR277" s="188" t="str">
        <f t="shared" si="56"/>
        <v/>
      </c>
      <c r="DS277" s="188" t="str">
        <f t="shared" si="56"/>
        <v/>
      </c>
      <c r="DT277" s="188" t="str">
        <f t="shared" si="56"/>
        <v/>
      </c>
      <c r="DU277" s="188" t="str">
        <f t="shared" si="56"/>
        <v/>
      </c>
      <c r="DV277" s="188" t="str">
        <f t="shared" si="56"/>
        <v/>
      </c>
      <c r="DW277" s="188" t="str">
        <f t="shared" si="56"/>
        <v/>
      </c>
      <c r="DX277" s="188" t="str">
        <f t="shared" si="56"/>
        <v/>
      </c>
      <c r="DY277" s="188" t="str">
        <f t="shared" si="56"/>
        <v/>
      </c>
      <c r="DZ277" s="188" t="str">
        <f t="shared" si="56"/>
        <v/>
      </c>
      <c r="EA277" s="188" t="str">
        <f t="shared" si="56"/>
        <v/>
      </c>
      <c r="EB277" s="188" t="str">
        <f t="shared" si="56"/>
        <v/>
      </c>
      <c r="EC277" s="188" t="str">
        <f t="shared" si="56"/>
        <v/>
      </c>
      <c r="ED277" s="188" t="str">
        <f t="shared" si="57"/>
        <v/>
      </c>
      <c r="EE277" s="188" t="str">
        <f t="shared" si="57"/>
        <v/>
      </c>
      <c r="EF277" s="188" t="str">
        <f t="shared" si="57"/>
        <v/>
      </c>
      <c r="EG277" s="188" t="str">
        <f t="shared" si="57"/>
        <v/>
      </c>
      <c r="EH277" s="188" t="str">
        <f t="shared" si="57"/>
        <v/>
      </c>
      <c r="EI277" s="188" t="str">
        <f t="shared" si="57"/>
        <v/>
      </c>
      <c r="EJ277" s="188" t="str">
        <f t="shared" si="57"/>
        <v/>
      </c>
      <c r="EK277" s="188" t="str">
        <f t="shared" si="57"/>
        <v/>
      </c>
    </row>
    <row r="278" spans="1:141" x14ac:dyDescent="0.3">
      <c r="B278" s="1">
        <v>9</v>
      </c>
      <c r="C278" s="155"/>
      <c r="D278" s="155"/>
      <c r="E278" s="155"/>
      <c r="F278" s="155"/>
      <c r="G278" s="155"/>
      <c r="H278" s="155"/>
      <c r="I278" s="155"/>
      <c r="J278" s="155"/>
      <c r="K278" s="155"/>
      <c r="L278" s="155">
        <f t="shared" si="53"/>
        <v>4.9553750000002142E-4</v>
      </c>
      <c r="M278" s="155">
        <f t="shared" si="53"/>
        <v>4.7161250000002055E-4</v>
      </c>
      <c r="N278" s="155">
        <f t="shared" si="53"/>
        <v>4.793238636363845E-4</v>
      </c>
      <c r="O278" s="155">
        <f t="shared" si="53"/>
        <v>4.8967159090911223E-4</v>
      </c>
      <c r="P278" s="155">
        <f t="shared" si="53"/>
        <v>7.7589204545446043E-4</v>
      </c>
      <c r="Q278" s="155">
        <f t="shared" si="53"/>
        <v>7.9194886363627675E-4</v>
      </c>
      <c r="R278" s="155">
        <f t="shared" si="53"/>
        <v>8.080056818180934E-4</v>
      </c>
      <c r="S278" s="155">
        <f t="shared" si="53"/>
        <v>8.2406249999990994E-4</v>
      </c>
      <c r="T278" s="155">
        <f t="shared" si="53"/>
        <v>8.4011931818172626E-4</v>
      </c>
      <c r="U278" s="155">
        <f t="shared" si="53"/>
        <v>1.2557249999999892E-3</v>
      </c>
      <c r="V278" s="155">
        <f t="shared" si="53"/>
        <v>1.2792749999999892E-3</v>
      </c>
      <c r="W278" s="155">
        <f t="shared" si="53"/>
        <v>1.3028249999999892E-3</v>
      </c>
      <c r="X278" s="155">
        <f t="shared" si="53"/>
        <v>1.326374999999989E-3</v>
      </c>
      <c r="Y278" s="155">
        <f t="shared" si="53"/>
        <v>1.3439249999999887E-3</v>
      </c>
      <c r="Z278" s="155">
        <f t="shared" si="53"/>
        <v>2.0126749999999616E-3</v>
      </c>
      <c r="AA278" s="155">
        <f t="shared" si="53"/>
        <v>2.0298249999999613E-3</v>
      </c>
      <c r="AB278" s="155">
        <f t="shared" si="53"/>
        <v>2.0469749999999605E-3</v>
      </c>
      <c r="AC278" s="155"/>
      <c r="AD278" s="155"/>
      <c r="AE278" s="155"/>
      <c r="AF278" s="155"/>
      <c r="AG278" s="174">
        <f>D278*D51*PRODUCT($CJ278:CJ278)</f>
        <v>0</v>
      </c>
      <c r="AH278" s="174">
        <f>E278*E51*PRODUCT($CJ278:CK278)</f>
        <v>0</v>
      </c>
      <c r="AI278" s="174">
        <f>F278*F51*PRODUCT($CJ278:CL278)</f>
        <v>0</v>
      </c>
      <c r="AJ278" s="174">
        <f>G278*G51*PRODUCT($CJ278:CM278)</f>
        <v>0</v>
      </c>
      <c r="AK278" s="174">
        <f>H278*H51*PRODUCT($CJ278:CN278)</f>
        <v>0</v>
      </c>
      <c r="AL278" s="174">
        <f>I278*I51*PRODUCT($CJ278:CO278)</f>
        <v>0</v>
      </c>
      <c r="AM278" s="174">
        <f>J278*J51*PRODUCT($CJ278:CP278)</f>
        <v>0</v>
      </c>
      <c r="AN278" s="174">
        <f>K278*K51*PRODUCT($CJ278:CQ278)</f>
        <v>0</v>
      </c>
      <c r="AO278" s="174">
        <f>L278*L51*PRODUCT($CJ278:CR278)</f>
        <v>0</v>
      </c>
      <c r="AP278" s="174">
        <f>M278*M51*PRODUCT($CJ278:CS278)</f>
        <v>0</v>
      </c>
      <c r="AQ278" s="174">
        <f>N278*N51*PRODUCT($CJ278:CT278)</f>
        <v>0</v>
      </c>
      <c r="AR278" s="174">
        <f>O278*O51*PRODUCT($CJ278:CU278)</f>
        <v>0</v>
      </c>
      <c r="AS278" s="174">
        <f>P278*P51*PRODUCT($CJ278:CV278)</f>
        <v>0</v>
      </c>
      <c r="AT278" s="174">
        <f>Q278*Q51*PRODUCT($CJ278:CW278)</f>
        <v>0</v>
      </c>
      <c r="AU278" s="174">
        <f>R278*R51*PRODUCT($CJ278:CX278)</f>
        <v>0</v>
      </c>
      <c r="AV278" s="174">
        <f>S278*S51*PRODUCT($CJ278:CY278)</f>
        <v>0</v>
      </c>
      <c r="AW278" s="174">
        <f>T278*T51*PRODUCT($CJ278:CZ278)</f>
        <v>0</v>
      </c>
      <c r="AX278" s="174">
        <f>U278*U51*PRODUCT($CJ278:DA278)</f>
        <v>0</v>
      </c>
      <c r="AY278" s="174">
        <f>V278*V51*PRODUCT($CJ278:DB278)</f>
        <v>0</v>
      </c>
      <c r="AZ278" s="174">
        <f>W278*W51*PRODUCT($CJ278:DC278)</f>
        <v>0</v>
      </c>
      <c r="BA278" s="174">
        <f>X278*X51*PRODUCT($CJ278:DD278)</f>
        <v>0</v>
      </c>
      <c r="BB278" s="174">
        <f>Y278*Y51*PRODUCT($CJ278:DE278)</f>
        <v>0</v>
      </c>
      <c r="BC278" s="174">
        <f>Z278*Z51*PRODUCT($CJ278:DF278)</f>
        <v>0</v>
      </c>
      <c r="BD278" s="174">
        <f>AA278*AA51*PRODUCT($CJ278:DG278)</f>
        <v>0</v>
      </c>
      <c r="BE278" s="174">
        <f>AB278*AB51*PRODUCT($CJ278:DH278)</f>
        <v>0</v>
      </c>
      <c r="BF278" s="93"/>
      <c r="BG278" s="93"/>
      <c r="BH278" s="93"/>
      <c r="BI278" s="169">
        <f>SUM($AF278:AG278)-SUM($AF310:AG310)-SUM($C310:D310)-SUM($BH310:BI310)</f>
        <v>0</v>
      </c>
      <c r="BJ278" s="169">
        <f>SUM($AF278:AH278)-SUM($AF310:AH310)-SUM($C310:E310)-SUM($BH310:BJ310)</f>
        <v>0</v>
      </c>
      <c r="BK278" s="169">
        <f>SUM($AF278:AI278)-SUM($AF310:AI310)-SUM($C310:F310)-SUM($BH310:BK310)</f>
        <v>0</v>
      </c>
      <c r="BL278" s="169">
        <f>SUM($AF278:AJ278)-SUM($AF310:AJ310)-SUM($C310:G310)-SUM($BH310:BL310)</f>
        <v>0</v>
      </c>
      <c r="BM278" s="169">
        <f>SUM($AF278:AK278)-SUM($AF310:AK310)-SUM($C310:H310)-SUM($BH310:BM310)</f>
        <v>0</v>
      </c>
      <c r="BN278" s="169">
        <f>SUM($AF278:AL278)-SUM($AF310:AL310)-SUM($C310:I310)-SUM($BH310:BN310)</f>
        <v>0</v>
      </c>
      <c r="BO278" s="169">
        <f>SUM($AF278:AM278)-SUM($AF310:AM310)-SUM($C310:J310)-SUM($BH310:BO310)</f>
        <v>0</v>
      </c>
      <c r="BP278" s="169">
        <f>SUM($AF278:AN278)-SUM($AF310:AN310)-SUM($C310:K310)-SUM($BH310:BP310)</f>
        <v>0</v>
      </c>
      <c r="BQ278" s="169">
        <f>SUM($AF278:AO278)-SUM($AF310:AO310)-SUM($C310:L310)-SUM($BH310:BQ310)</f>
        <v>0</v>
      </c>
      <c r="BR278" s="169">
        <f>SUM($AF278:AP278)-SUM($AF310:AP310)-SUM($C310:M310)-SUM($BH310:BR310)</f>
        <v>0</v>
      </c>
      <c r="BS278" s="169">
        <f>SUM($AF278:AQ278)-SUM($AF310:AQ310)-SUM($C310:N310)-SUM($BH310:BS310)</f>
        <v>0</v>
      </c>
      <c r="BT278" s="169">
        <f>SUM($AF278:AR278)-SUM($AF310:AR310)-SUM($C310:O310)-SUM($BH310:BT310)</f>
        <v>0</v>
      </c>
      <c r="BU278" s="169">
        <f>SUM($AF278:AS278)-SUM($AF310:AS310)-SUM($C310:P310)-SUM($BH310:BU310)</f>
        <v>0</v>
      </c>
      <c r="BV278" s="169">
        <f>SUM($AF278:AT278)-SUM($AF310:AT310)-SUM($C310:Q310)-SUM($BH310:BV310)</f>
        <v>0</v>
      </c>
      <c r="BW278" s="169">
        <f>SUM($AF278:AU278)-SUM($AF310:AU310)-SUM($C310:R310)-SUM($BH310:BW310)</f>
        <v>0</v>
      </c>
      <c r="BX278" s="169">
        <f>SUM($AF278:AV278)-SUM($AF310:AV310)-SUM($C310:S310)-SUM($BH310:BX310)</f>
        <v>0</v>
      </c>
      <c r="BY278" s="169">
        <f>SUM($AF278:AW278)-SUM($AF310:AW310)-SUM($C310:T310)-SUM($BH310:BY310)</f>
        <v>0</v>
      </c>
      <c r="BZ278" s="169">
        <f>SUM($AF278:AX278)-SUM($AF310:AX310)-SUM($C310:U310)-SUM($BH310:BZ310)</f>
        <v>0</v>
      </c>
      <c r="CA278" s="169">
        <f>SUM($AF278:AY278)-SUM($AF310:AY310)-SUM($C310:V310)-SUM($BH310:CA310)</f>
        <v>0</v>
      </c>
      <c r="CB278" s="169">
        <f>SUM($AF278:AZ278)-SUM($AF310:AZ310)-SUM($C310:W310)-SUM($BH310:CB310)</f>
        <v>0</v>
      </c>
      <c r="CC278" s="169">
        <f>SUM($AF278:BA278)-SUM($AF310:BA310)-SUM($C310:X310)-SUM($BH310:CC310)</f>
        <v>0</v>
      </c>
      <c r="CD278" s="169">
        <f>SUM($AF278:BB278)-SUM($AF310:BB310)-SUM($C310:Y310)-SUM($BH310:CD310)</f>
        <v>0</v>
      </c>
      <c r="CE278" s="169">
        <f>SUM($AF278:BC278)-SUM($AF310:BC310)-SUM($C310:Z310)-SUM($BH310:CE310)</f>
        <v>0</v>
      </c>
      <c r="CF278" s="169">
        <f>SUM($AF278:BD278)-SUM($AF310:BD310)-SUM($C310:AA310)-SUM($BH310:CF310)</f>
        <v>0</v>
      </c>
      <c r="CG278" s="169">
        <f>SUM($AF278:BE278)-SUM($AF310:BE310)-SUM($C310:AB310)-SUM($BH310:CG310)</f>
        <v>0</v>
      </c>
      <c r="CH278" s="52"/>
      <c r="CI278" s="52"/>
      <c r="CJ278" s="67"/>
      <c r="CK278" s="67"/>
      <c r="CL278" s="67"/>
      <c r="CM278" s="67"/>
      <c r="CN278" s="67"/>
      <c r="CO278" s="67"/>
      <c r="CP278" s="67"/>
      <c r="CQ278" s="67"/>
      <c r="CR278" s="67">
        <f>1-K278</f>
        <v>1</v>
      </c>
      <c r="CS278" s="67">
        <f t="shared" si="54"/>
        <v>0.99950446250000002</v>
      </c>
      <c r="CT278" s="67">
        <f t="shared" si="54"/>
        <v>0.99952838749999995</v>
      </c>
      <c r="CU278" s="67">
        <f t="shared" si="54"/>
        <v>0.99952067613636364</v>
      </c>
      <c r="CV278" s="67">
        <f t="shared" si="54"/>
        <v>0.99951032840909093</v>
      </c>
      <c r="CW278" s="67">
        <f t="shared" si="54"/>
        <v>0.99922410795454553</v>
      </c>
      <c r="CX278" s="67">
        <f t="shared" si="54"/>
        <v>0.99920805113636368</v>
      </c>
      <c r="CY278" s="67">
        <f t="shared" si="54"/>
        <v>0.99919199431818195</v>
      </c>
      <c r="CZ278" s="67">
        <f t="shared" si="54"/>
        <v>0.99917593750000011</v>
      </c>
      <c r="DA278" s="67">
        <f t="shared" si="55"/>
        <v>0.99915988068181827</v>
      </c>
      <c r="DB278" s="67">
        <f t="shared" si="55"/>
        <v>0.99874427499999996</v>
      </c>
      <c r="DC278" s="67">
        <f t="shared" si="55"/>
        <v>0.99872072499999998</v>
      </c>
      <c r="DD278" s="67">
        <f t="shared" si="55"/>
        <v>0.99869717499999999</v>
      </c>
      <c r="DE278" s="67">
        <f t="shared" si="55"/>
        <v>0.99867362500000001</v>
      </c>
      <c r="DF278" s="67">
        <f t="shared" si="55"/>
        <v>0.99865607499999998</v>
      </c>
      <c r="DG278" s="67">
        <f t="shared" si="55"/>
        <v>0.99798732500000009</v>
      </c>
      <c r="DH278" s="67">
        <f t="shared" si="55"/>
        <v>0.99797017500000007</v>
      </c>
      <c r="DI278" s="67">
        <f t="shared" si="55"/>
        <v>0.99795302500000005</v>
      </c>
      <c r="DL278" s="53"/>
      <c r="DM278" s="188" t="str">
        <f t="shared" si="58"/>
        <v/>
      </c>
      <c r="DN278" s="188" t="str">
        <f t="shared" si="56"/>
        <v/>
      </c>
      <c r="DO278" s="188" t="str">
        <f t="shared" si="56"/>
        <v/>
      </c>
      <c r="DP278" s="188" t="str">
        <f t="shared" si="56"/>
        <v/>
      </c>
      <c r="DQ278" s="188" t="str">
        <f t="shared" si="56"/>
        <v/>
      </c>
      <c r="DR278" s="188" t="str">
        <f t="shared" si="56"/>
        <v/>
      </c>
      <c r="DS278" s="188" t="str">
        <f t="shared" si="56"/>
        <v/>
      </c>
      <c r="DT278" s="188" t="str">
        <f t="shared" si="56"/>
        <v/>
      </c>
      <c r="DU278" s="188" t="str">
        <f t="shared" si="56"/>
        <v/>
      </c>
      <c r="DV278" s="188" t="str">
        <f t="shared" si="56"/>
        <v/>
      </c>
      <c r="DW278" s="188" t="str">
        <f t="shared" si="56"/>
        <v/>
      </c>
      <c r="DX278" s="188" t="str">
        <f t="shared" si="56"/>
        <v/>
      </c>
      <c r="DY278" s="188" t="str">
        <f t="shared" si="56"/>
        <v/>
      </c>
      <c r="DZ278" s="188" t="str">
        <f t="shared" si="56"/>
        <v/>
      </c>
      <c r="EA278" s="188" t="str">
        <f t="shared" si="56"/>
        <v/>
      </c>
      <c r="EB278" s="188" t="str">
        <f t="shared" si="56"/>
        <v/>
      </c>
      <c r="EC278" s="188" t="str">
        <f t="shared" si="56"/>
        <v/>
      </c>
      <c r="ED278" s="188" t="str">
        <f t="shared" si="57"/>
        <v/>
      </c>
      <c r="EE278" s="188" t="str">
        <f t="shared" si="57"/>
        <v/>
      </c>
      <c r="EF278" s="188" t="str">
        <f t="shared" si="57"/>
        <v/>
      </c>
      <c r="EG278" s="188" t="str">
        <f t="shared" si="57"/>
        <v/>
      </c>
      <c r="EH278" s="188" t="str">
        <f t="shared" si="57"/>
        <v/>
      </c>
      <c r="EI278" s="188" t="str">
        <f t="shared" si="57"/>
        <v/>
      </c>
      <c r="EJ278" s="188" t="str">
        <f t="shared" si="57"/>
        <v/>
      </c>
      <c r="EK278" s="188" t="str">
        <f t="shared" si="57"/>
        <v/>
      </c>
    </row>
    <row r="279" spans="1:141" x14ac:dyDescent="0.3">
      <c r="B279" s="1">
        <v>10</v>
      </c>
      <c r="C279" s="155"/>
      <c r="D279" s="155"/>
      <c r="E279" s="155"/>
      <c r="F279" s="155"/>
      <c r="G279" s="155"/>
      <c r="H279" s="155"/>
      <c r="I279" s="155"/>
      <c r="J279" s="155"/>
      <c r="K279" s="155"/>
      <c r="L279" s="155"/>
      <c r="M279" s="155">
        <f t="shared" si="53"/>
        <v>4.9553750000002142E-4</v>
      </c>
      <c r="N279" s="155">
        <f t="shared" si="53"/>
        <v>4.7161250000002055E-4</v>
      </c>
      <c r="O279" s="155">
        <f t="shared" si="53"/>
        <v>4.793238636363845E-4</v>
      </c>
      <c r="P279" s="155">
        <f t="shared" si="53"/>
        <v>4.8967159090911223E-4</v>
      </c>
      <c r="Q279" s="155">
        <f t="shared" si="53"/>
        <v>7.7589204545446043E-4</v>
      </c>
      <c r="R279" s="155">
        <f t="shared" si="53"/>
        <v>7.9194886363627675E-4</v>
      </c>
      <c r="S279" s="155">
        <f t="shared" si="53"/>
        <v>8.080056818180934E-4</v>
      </c>
      <c r="T279" s="155">
        <f t="shared" si="53"/>
        <v>8.2406249999990994E-4</v>
      </c>
      <c r="U279" s="155">
        <f t="shared" si="53"/>
        <v>8.4011931818172626E-4</v>
      </c>
      <c r="V279" s="155">
        <f t="shared" si="53"/>
        <v>1.2557249999999892E-3</v>
      </c>
      <c r="W279" s="155">
        <f t="shared" si="53"/>
        <v>1.2792749999999892E-3</v>
      </c>
      <c r="X279" s="155">
        <f t="shared" si="53"/>
        <v>1.3028249999999892E-3</v>
      </c>
      <c r="Y279" s="155">
        <f t="shared" si="53"/>
        <v>1.326374999999989E-3</v>
      </c>
      <c r="Z279" s="155">
        <f t="shared" si="53"/>
        <v>1.3439249999999887E-3</v>
      </c>
      <c r="AA279" s="155">
        <f t="shared" si="53"/>
        <v>2.0126749999999616E-3</v>
      </c>
      <c r="AB279" s="155">
        <f t="shared" si="53"/>
        <v>2.0298249999999613E-3</v>
      </c>
      <c r="AC279" s="155"/>
      <c r="AD279" s="155"/>
      <c r="AE279" s="155"/>
      <c r="AF279" s="67"/>
      <c r="AG279" s="174">
        <f>D279*D52*PRODUCT($CJ279:CJ279)</f>
        <v>0</v>
      </c>
      <c r="AH279" s="174">
        <f>E279*E52*PRODUCT($CJ279:CK279)</f>
        <v>0</v>
      </c>
      <c r="AI279" s="174">
        <f>F279*F52*PRODUCT($CJ279:CL279)</f>
        <v>0</v>
      </c>
      <c r="AJ279" s="174">
        <f>G279*G52*PRODUCT($CJ279:CM279)</f>
        <v>0</v>
      </c>
      <c r="AK279" s="174">
        <f>H279*H52*PRODUCT($CJ279:CN279)</f>
        <v>0</v>
      </c>
      <c r="AL279" s="174">
        <f>I279*I52*PRODUCT($CJ279:CO279)</f>
        <v>0</v>
      </c>
      <c r="AM279" s="174">
        <f>J279*J52*PRODUCT($CJ279:CP279)</f>
        <v>0</v>
      </c>
      <c r="AN279" s="174">
        <f>K279*K52*PRODUCT($CJ279:CQ279)</f>
        <v>0</v>
      </c>
      <c r="AO279" s="174">
        <f>L279*L52*PRODUCT($CJ279:CR279)</f>
        <v>0</v>
      </c>
      <c r="AP279" s="174">
        <f>M279*M52*PRODUCT($CJ279:CS279)</f>
        <v>0</v>
      </c>
      <c r="AQ279" s="174">
        <f>N279*N52*PRODUCT($CJ279:CT279)</f>
        <v>0</v>
      </c>
      <c r="AR279" s="174">
        <f>O279*O52*PRODUCT($CJ279:CU279)</f>
        <v>0</v>
      </c>
      <c r="AS279" s="174">
        <f>P279*P52*PRODUCT($CJ279:CV279)</f>
        <v>0</v>
      </c>
      <c r="AT279" s="174">
        <f>Q279*Q52*PRODUCT($CJ279:CW279)</f>
        <v>0</v>
      </c>
      <c r="AU279" s="174">
        <f>R279*R52*PRODUCT($CJ279:CX279)</f>
        <v>0</v>
      </c>
      <c r="AV279" s="174">
        <f>S279*S52*PRODUCT($CJ279:CY279)</f>
        <v>0</v>
      </c>
      <c r="AW279" s="174">
        <f>T279*T52*PRODUCT($CJ279:CZ279)</f>
        <v>0</v>
      </c>
      <c r="AX279" s="174">
        <f>U279*U52*PRODUCT($CJ279:DA279)</f>
        <v>0</v>
      </c>
      <c r="AY279" s="174">
        <f>V279*V52*PRODUCT($CJ279:DB279)</f>
        <v>0</v>
      </c>
      <c r="AZ279" s="174">
        <f>W279*W52*PRODUCT($CJ279:DC279)</f>
        <v>0</v>
      </c>
      <c r="BA279" s="174">
        <f>X279*X52*PRODUCT($CJ279:DD279)</f>
        <v>0</v>
      </c>
      <c r="BB279" s="174">
        <f>Y279*Y52*PRODUCT($CJ279:DE279)</f>
        <v>0</v>
      </c>
      <c r="BC279" s="174">
        <f>Z279*Z52*PRODUCT($CJ279:DF279)</f>
        <v>0</v>
      </c>
      <c r="BD279" s="174">
        <f>AA279*AA52*PRODUCT($CJ279:DG279)</f>
        <v>0</v>
      </c>
      <c r="BE279" s="174">
        <f>AB279*AB52*PRODUCT($CJ279:DH279)</f>
        <v>0</v>
      </c>
      <c r="BF279" s="93"/>
      <c r="BG279" s="93"/>
      <c r="BH279" s="93"/>
      <c r="BI279" s="169">
        <f>SUM($AF279:AG279)-SUM($AF311:AG311)-SUM($C311:D311)-SUM($BH311:BI311)</f>
        <v>0</v>
      </c>
      <c r="BJ279" s="169">
        <f>SUM($AF279:AH279)-SUM($AF311:AH311)-SUM($C311:E311)-SUM($BH311:BJ311)</f>
        <v>0</v>
      </c>
      <c r="BK279" s="169">
        <f>SUM($AF279:AI279)-SUM($AF311:AI311)-SUM($C311:F311)-SUM($BH311:BK311)</f>
        <v>0</v>
      </c>
      <c r="BL279" s="169">
        <f>SUM($AF279:AJ279)-SUM($AF311:AJ311)-SUM($C311:G311)-SUM($BH311:BL311)</f>
        <v>0</v>
      </c>
      <c r="BM279" s="169">
        <f>SUM($AF279:AK279)-SUM($AF311:AK311)-SUM($C311:H311)-SUM($BH311:BM311)</f>
        <v>0</v>
      </c>
      <c r="BN279" s="169">
        <f>SUM($AF279:AL279)-SUM($AF311:AL311)-SUM($C311:I311)-SUM($BH311:BN311)</f>
        <v>0</v>
      </c>
      <c r="BO279" s="169">
        <f>SUM($AF279:AM279)-SUM($AF311:AM311)-SUM($C311:J311)-SUM($BH311:BO311)</f>
        <v>0</v>
      </c>
      <c r="BP279" s="169">
        <f>SUM($AF279:AN279)-SUM($AF311:AN311)-SUM($C311:K311)-SUM($BH311:BP311)</f>
        <v>0</v>
      </c>
      <c r="BQ279" s="169">
        <f>SUM($AF279:AO279)-SUM($AF311:AO311)-SUM($C311:L311)-SUM($BH311:BQ311)</f>
        <v>0</v>
      </c>
      <c r="BR279" s="169">
        <f>SUM($AF279:AP279)-SUM($AF311:AP311)-SUM($C311:M311)-SUM($BH311:BR311)</f>
        <v>0</v>
      </c>
      <c r="BS279" s="169">
        <f>SUM($AF279:AQ279)-SUM($AF311:AQ311)-SUM($C311:N311)-SUM($BH311:BS311)</f>
        <v>0</v>
      </c>
      <c r="BT279" s="169">
        <f>SUM($AF279:AR279)-SUM($AF311:AR311)-SUM($C311:O311)-SUM($BH311:BT311)</f>
        <v>0</v>
      </c>
      <c r="BU279" s="169">
        <f>SUM($AF279:AS279)-SUM($AF311:AS311)-SUM($C311:P311)-SUM($BH311:BU311)</f>
        <v>0</v>
      </c>
      <c r="BV279" s="169">
        <f>SUM($AF279:AT279)-SUM($AF311:AT311)-SUM($C311:Q311)-SUM($BH311:BV311)</f>
        <v>0</v>
      </c>
      <c r="BW279" s="169">
        <f>SUM($AF279:AU279)-SUM($AF311:AU311)-SUM($C311:R311)-SUM($BH311:BW311)</f>
        <v>0</v>
      </c>
      <c r="BX279" s="169">
        <f>SUM($AF279:AV279)-SUM($AF311:AV311)-SUM($C311:S311)-SUM($BH311:BX311)</f>
        <v>0</v>
      </c>
      <c r="BY279" s="169">
        <f>SUM($AF279:AW279)-SUM($AF311:AW311)-SUM($C311:T311)-SUM($BH311:BY311)</f>
        <v>0</v>
      </c>
      <c r="BZ279" s="169">
        <f>SUM($AF279:AX279)-SUM($AF311:AX311)-SUM($C311:U311)-SUM($BH311:BZ311)</f>
        <v>0</v>
      </c>
      <c r="CA279" s="169">
        <f>SUM($AF279:AY279)-SUM($AF311:AY311)-SUM($C311:V311)-SUM($BH311:CA311)</f>
        <v>0</v>
      </c>
      <c r="CB279" s="169">
        <f>SUM($AF279:AZ279)-SUM($AF311:AZ311)-SUM($C311:W311)-SUM($BH311:CB311)</f>
        <v>0</v>
      </c>
      <c r="CC279" s="169">
        <f>SUM($AF279:BA279)-SUM($AF311:BA311)-SUM($C311:X311)-SUM($BH311:CC311)</f>
        <v>0</v>
      </c>
      <c r="CD279" s="169">
        <f>SUM($AF279:BB279)-SUM($AF311:BB311)-SUM($C311:Y311)-SUM($BH311:CD311)</f>
        <v>0</v>
      </c>
      <c r="CE279" s="169">
        <f>SUM($AF279:BC279)-SUM($AF311:BC311)-SUM($C311:Z311)-SUM($BH311:CE311)</f>
        <v>0</v>
      </c>
      <c r="CF279" s="169">
        <f>SUM($AF279:BD279)-SUM($AF311:BD311)-SUM($C311:AA311)-SUM($BH311:CF311)</f>
        <v>0</v>
      </c>
      <c r="CG279" s="169">
        <f>SUM($AF279:BE279)-SUM($AF311:BE311)-SUM($C311:AB311)-SUM($BH311:CG311)</f>
        <v>0</v>
      </c>
      <c r="CH279" s="52"/>
      <c r="CI279" s="52"/>
      <c r="CJ279" s="67"/>
      <c r="CK279" s="67"/>
      <c r="CL279" s="67"/>
      <c r="CM279" s="67"/>
      <c r="CN279" s="67"/>
      <c r="CO279" s="67"/>
      <c r="CP279" s="67"/>
      <c r="CQ279" s="67"/>
      <c r="CR279" s="67"/>
      <c r="CS279" s="67">
        <f>1-L279</f>
        <v>1</v>
      </c>
      <c r="CT279" s="67">
        <f t="shared" si="55"/>
        <v>0.99950446250000002</v>
      </c>
      <c r="CU279" s="67">
        <f t="shared" si="55"/>
        <v>0.99952838749999995</v>
      </c>
      <c r="CV279" s="67">
        <f t="shared" si="55"/>
        <v>0.99952067613636364</v>
      </c>
      <c r="CW279" s="67">
        <f t="shared" si="55"/>
        <v>0.99951032840909093</v>
      </c>
      <c r="CX279" s="67">
        <f t="shared" si="55"/>
        <v>0.99922410795454553</v>
      </c>
      <c r="CY279" s="67">
        <f t="shared" si="55"/>
        <v>0.99920805113636368</v>
      </c>
      <c r="CZ279" s="67">
        <f t="shared" si="55"/>
        <v>0.99919199431818195</v>
      </c>
      <c r="DA279" s="67">
        <f t="shared" si="55"/>
        <v>0.99917593750000011</v>
      </c>
      <c r="DB279" s="67">
        <f t="shared" si="55"/>
        <v>0.99915988068181827</v>
      </c>
      <c r="DC279" s="67">
        <f t="shared" si="55"/>
        <v>0.99874427499999996</v>
      </c>
      <c r="DD279" s="67">
        <f t="shared" si="55"/>
        <v>0.99872072499999998</v>
      </c>
      <c r="DE279" s="67">
        <f t="shared" si="55"/>
        <v>0.99869717499999999</v>
      </c>
      <c r="DF279" s="67">
        <f t="shared" si="55"/>
        <v>0.99867362500000001</v>
      </c>
      <c r="DG279" s="67">
        <f t="shared" si="55"/>
        <v>0.99865607499999998</v>
      </c>
      <c r="DH279" s="67">
        <f t="shared" si="55"/>
        <v>0.99798732500000009</v>
      </c>
      <c r="DI279" s="67">
        <f t="shared" si="55"/>
        <v>0.99797017500000007</v>
      </c>
      <c r="DL279" s="53"/>
      <c r="DM279" s="188" t="str">
        <f t="shared" si="58"/>
        <v/>
      </c>
      <c r="DN279" s="188" t="str">
        <f t="shared" si="56"/>
        <v/>
      </c>
      <c r="DO279" s="188" t="str">
        <f t="shared" si="56"/>
        <v/>
      </c>
      <c r="DP279" s="188" t="str">
        <f t="shared" si="56"/>
        <v/>
      </c>
      <c r="DQ279" s="188" t="str">
        <f t="shared" si="56"/>
        <v/>
      </c>
      <c r="DR279" s="188" t="str">
        <f t="shared" si="56"/>
        <v/>
      </c>
      <c r="DS279" s="188" t="str">
        <f t="shared" si="56"/>
        <v/>
      </c>
      <c r="DT279" s="188" t="str">
        <f t="shared" si="56"/>
        <v/>
      </c>
      <c r="DU279" s="188" t="str">
        <f t="shared" si="56"/>
        <v/>
      </c>
      <c r="DV279" s="188" t="str">
        <f t="shared" si="56"/>
        <v/>
      </c>
      <c r="DW279" s="188" t="str">
        <f t="shared" si="56"/>
        <v/>
      </c>
      <c r="DX279" s="188" t="str">
        <f t="shared" si="56"/>
        <v/>
      </c>
      <c r="DY279" s="188" t="str">
        <f t="shared" si="56"/>
        <v/>
      </c>
      <c r="DZ279" s="188" t="str">
        <f t="shared" si="56"/>
        <v/>
      </c>
      <c r="EA279" s="188" t="str">
        <f t="shared" si="56"/>
        <v/>
      </c>
      <c r="EB279" s="188" t="str">
        <f t="shared" si="56"/>
        <v/>
      </c>
      <c r="EC279" s="188" t="str">
        <f t="shared" si="56"/>
        <v/>
      </c>
      <c r="ED279" s="188" t="str">
        <f t="shared" si="57"/>
        <v/>
      </c>
      <c r="EE279" s="188" t="str">
        <f t="shared" si="57"/>
        <v/>
      </c>
      <c r="EF279" s="188" t="str">
        <f t="shared" si="57"/>
        <v/>
      </c>
      <c r="EG279" s="188" t="str">
        <f t="shared" si="57"/>
        <v/>
      </c>
      <c r="EH279" s="188" t="str">
        <f t="shared" si="57"/>
        <v/>
      </c>
      <c r="EI279" s="188" t="str">
        <f t="shared" si="57"/>
        <v/>
      </c>
      <c r="EJ279" s="188" t="str">
        <f t="shared" si="57"/>
        <v/>
      </c>
      <c r="EK279" s="188" t="str">
        <f t="shared" si="57"/>
        <v/>
      </c>
    </row>
    <row r="280" spans="1:141" x14ac:dyDescent="0.3">
      <c r="B280" s="1">
        <v>11</v>
      </c>
      <c r="C280" s="155"/>
      <c r="D280" s="155"/>
      <c r="E280" s="155"/>
      <c r="F280" s="155"/>
      <c r="G280" s="155"/>
      <c r="H280" s="155"/>
      <c r="I280" s="155"/>
      <c r="J280" s="155"/>
      <c r="K280" s="155"/>
      <c r="L280" s="155"/>
      <c r="M280" s="155"/>
      <c r="N280" s="155">
        <f t="shared" si="53"/>
        <v>4.9553750000002142E-4</v>
      </c>
      <c r="O280" s="155">
        <f t="shared" si="53"/>
        <v>4.7161250000002055E-4</v>
      </c>
      <c r="P280" s="155">
        <f t="shared" si="53"/>
        <v>4.793238636363845E-4</v>
      </c>
      <c r="Q280" s="155">
        <f t="shared" si="53"/>
        <v>4.8967159090911223E-4</v>
      </c>
      <c r="R280" s="155">
        <f t="shared" si="53"/>
        <v>7.7589204545446043E-4</v>
      </c>
      <c r="S280" s="155">
        <f t="shared" si="53"/>
        <v>7.9194886363627675E-4</v>
      </c>
      <c r="T280" s="155">
        <f t="shared" si="53"/>
        <v>8.080056818180934E-4</v>
      </c>
      <c r="U280" s="155">
        <f t="shared" si="53"/>
        <v>8.2406249999990994E-4</v>
      </c>
      <c r="V280" s="155">
        <f t="shared" si="53"/>
        <v>8.4011931818172626E-4</v>
      </c>
      <c r="W280" s="155">
        <f t="shared" si="53"/>
        <v>1.2557249999999892E-3</v>
      </c>
      <c r="X280" s="155">
        <f t="shared" si="53"/>
        <v>1.2792749999999892E-3</v>
      </c>
      <c r="Y280" s="155">
        <f t="shared" si="53"/>
        <v>1.3028249999999892E-3</v>
      </c>
      <c r="Z280" s="155">
        <f t="shared" si="53"/>
        <v>1.326374999999989E-3</v>
      </c>
      <c r="AA280" s="155">
        <f t="shared" si="53"/>
        <v>1.3439249999999887E-3</v>
      </c>
      <c r="AB280" s="155">
        <f t="shared" si="53"/>
        <v>2.0126749999999616E-3</v>
      </c>
      <c r="AC280" s="155"/>
      <c r="AD280" s="155"/>
      <c r="AE280" s="155"/>
      <c r="AF280" s="155"/>
      <c r="AG280" s="174">
        <f>D280*D53*PRODUCT($CJ280:CJ280)</f>
        <v>0</v>
      </c>
      <c r="AH280" s="174">
        <f>E280*E53*PRODUCT($CJ280:CK280)</f>
        <v>0</v>
      </c>
      <c r="AI280" s="174">
        <f>F280*F53*PRODUCT($CJ280:CL280)</f>
        <v>0</v>
      </c>
      <c r="AJ280" s="174">
        <f>G280*G53*PRODUCT($CJ280:CM280)</f>
        <v>0</v>
      </c>
      <c r="AK280" s="174">
        <f>H280*H53*PRODUCT($CJ280:CN280)</f>
        <v>0</v>
      </c>
      <c r="AL280" s="174">
        <f>I280*I53*PRODUCT($CJ280:CO280)</f>
        <v>0</v>
      </c>
      <c r="AM280" s="174">
        <f>J280*J53*PRODUCT($CJ280:CP280)</f>
        <v>0</v>
      </c>
      <c r="AN280" s="174">
        <f>K280*K53*PRODUCT($CJ280:CQ280)</f>
        <v>0</v>
      </c>
      <c r="AO280" s="174">
        <f>L280*L53*PRODUCT($CJ280:CR280)</f>
        <v>0</v>
      </c>
      <c r="AP280" s="174">
        <f>M280*M53*PRODUCT($CJ280:CS280)</f>
        <v>0</v>
      </c>
      <c r="AQ280" s="174">
        <f>N280*N53*PRODUCT($CJ280:CT280)</f>
        <v>0</v>
      </c>
      <c r="AR280" s="174">
        <f>O280*O53*PRODUCT($CJ280:CU280)</f>
        <v>0</v>
      </c>
      <c r="AS280" s="174">
        <f>P280*P53*PRODUCT($CJ280:CV280)</f>
        <v>0</v>
      </c>
      <c r="AT280" s="174">
        <f>Q280*Q53*PRODUCT($CJ280:CW280)</f>
        <v>0</v>
      </c>
      <c r="AU280" s="174">
        <f>R280*R53*PRODUCT($CJ280:CX280)</f>
        <v>0</v>
      </c>
      <c r="AV280" s="174">
        <f>S280*S53*PRODUCT($CJ280:CY280)</f>
        <v>0</v>
      </c>
      <c r="AW280" s="174">
        <f>T280*T53*PRODUCT($CJ280:CZ280)</f>
        <v>0</v>
      </c>
      <c r="AX280" s="174">
        <f>U280*U53*PRODUCT($CJ280:DA280)</f>
        <v>0</v>
      </c>
      <c r="AY280" s="174">
        <f>V280*V53*PRODUCT($CJ280:DB280)</f>
        <v>0</v>
      </c>
      <c r="AZ280" s="174">
        <f>W280*W53*PRODUCT($CJ280:DC280)</f>
        <v>0</v>
      </c>
      <c r="BA280" s="174">
        <f>X280*X53*PRODUCT($CJ280:DD280)</f>
        <v>0</v>
      </c>
      <c r="BB280" s="174">
        <f>Y280*Y53*PRODUCT($CJ280:DE280)</f>
        <v>0</v>
      </c>
      <c r="BC280" s="174">
        <f>Z280*Z53*PRODUCT($CJ280:DF280)</f>
        <v>0</v>
      </c>
      <c r="BD280" s="174">
        <f>AA280*AA53*PRODUCT($CJ280:DG280)</f>
        <v>0</v>
      </c>
      <c r="BE280" s="174">
        <f>AB280*AB53*PRODUCT($CJ280:DH280)</f>
        <v>0</v>
      </c>
      <c r="BF280" s="93"/>
      <c r="BG280" s="93"/>
      <c r="BH280" s="93"/>
      <c r="BI280" s="169">
        <f>SUM($AF280:AG280)-SUM($AF312:AG312)-SUM($C312:D312)-SUM($BH312:BI312)</f>
        <v>0</v>
      </c>
      <c r="BJ280" s="169">
        <f>SUM($AF280:AH280)-SUM($AF312:AH312)-SUM($C312:E312)-SUM($BH312:BJ312)</f>
        <v>0</v>
      </c>
      <c r="BK280" s="169">
        <f>SUM($AF280:AI280)-SUM($AF312:AI312)-SUM($C312:F312)-SUM($BH312:BK312)</f>
        <v>0</v>
      </c>
      <c r="BL280" s="169">
        <f>SUM($AF280:AJ280)-SUM($AF312:AJ312)-SUM($C312:G312)-SUM($BH312:BL312)</f>
        <v>0</v>
      </c>
      <c r="BM280" s="169">
        <f>SUM($AF280:AK280)-SUM($AF312:AK312)-SUM($C312:H312)-SUM($BH312:BM312)</f>
        <v>0</v>
      </c>
      <c r="BN280" s="169">
        <f>SUM($AF280:AL280)-SUM($AF312:AL312)-SUM($C312:I312)-SUM($BH312:BN312)</f>
        <v>0</v>
      </c>
      <c r="BO280" s="169">
        <f>SUM($AF280:AM280)-SUM($AF312:AM312)-SUM($C312:J312)-SUM($BH312:BO312)</f>
        <v>0</v>
      </c>
      <c r="BP280" s="169">
        <f>SUM($AF280:AN280)-SUM($AF312:AN312)-SUM($C312:K312)-SUM($BH312:BP312)</f>
        <v>0</v>
      </c>
      <c r="BQ280" s="169">
        <f>SUM($AF280:AO280)-SUM($AF312:AO312)-SUM($C312:L312)-SUM($BH312:BQ312)</f>
        <v>0</v>
      </c>
      <c r="BR280" s="169">
        <f>SUM($AF280:AP280)-SUM($AF312:AP312)-SUM($C312:M312)-SUM($BH312:BR312)</f>
        <v>0</v>
      </c>
      <c r="BS280" s="169">
        <f>SUM($AF280:AQ280)-SUM($AF312:AQ312)-SUM($C312:N312)-SUM($BH312:BS312)</f>
        <v>0</v>
      </c>
      <c r="BT280" s="169">
        <f>SUM($AF280:AR280)-SUM($AF312:AR312)-SUM($C312:O312)-SUM($BH312:BT312)</f>
        <v>0</v>
      </c>
      <c r="BU280" s="169">
        <f>SUM($AF280:AS280)-SUM($AF312:AS312)-SUM($C312:P312)-SUM($BH312:BU312)</f>
        <v>0</v>
      </c>
      <c r="BV280" s="169">
        <f>SUM($AF280:AT280)-SUM($AF312:AT312)-SUM($C312:Q312)-SUM($BH312:BV312)</f>
        <v>0</v>
      </c>
      <c r="BW280" s="169">
        <f>SUM($AF280:AU280)-SUM($AF312:AU312)-SUM($C312:R312)-SUM($BH312:BW312)</f>
        <v>0</v>
      </c>
      <c r="BX280" s="169">
        <f>SUM($AF280:AV280)-SUM($AF312:AV312)-SUM($C312:S312)-SUM($BH312:BX312)</f>
        <v>0</v>
      </c>
      <c r="BY280" s="169">
        <f>SUM($AF280:AW280)-SUM($AF312:AW312)-SUM($C312:T312)-SUM($BH312:BY312)</f>
        <v>0</v>
      </c>
      <c r="BZ280" s="169">
        <f>SUM($AF280:AX280)-SUM($AF312:AX312)-SUM($C312:U312)-SUM($BH312:BZ312)</f>
        <v>0</v>
      </c>
      <c r="CA280" s="169">
        <f>SUM($AF280:AY280)-SUM($AF312:AY312)-SUM($C312:V312)-SUM($BH312:CA312)</f>
        <v>0</v>
      </c>
      <c r="CB280" s="169">
        <f>SUM($AF280:AZ280)-SUM($AF312:AZ312)-SUM($C312:W312)-SUM($BH312:CB312)</f>
        <v>0</v>
      </c>
      <c r="CC280" s="169">
        <f>SUM($AF280:BA280)-SUM($AF312:BA312)-SUM($C312:X312)-SUM($BH312:CC312)</f>
        <v>0</v>
      </c>
      <c r="CD280" s="169">
        <f>SUM($AF280:BB280)-SUM($AF312:BB312)-SUM($C312:Y312)-SUM($BH312:CD312)</f>
        <v>0</v>
      </c>
      <c r="CE280" s="169">
        <f>SUM($AF280:BC280)-SUM($AF312:BC312)-SUM($C312:Z312)-SUM($BH312:CE312)</f>
        <v>0</v>
      </c>
      <c r="CF280" s="169">
        <f>SUM($AF280:BD280)-SUM($AF312:BD312)-SUM($C312:AA312)-SUM($BH312:CF312)</f>
        <v>0</v>
      </c>
      <c r="CG280" s="169">
        <f>SUM($AF280:BE280)-SUM($AF312:BE312)-SUM($C312:AB312)-SUM($BH312:CG312)</f>
        <v>0</v>
      </c>
      <c r="CH280" s="52"/>
      <c r="CI280" s="52"/>
      <c r="CJ280" s="67"/>
      <c r="CK280" s="67"/>
      <c r="CL280" s="67"/>
      <c r="CM280" s="67"/>
      <c r="CN280" s="67"/>
      <c r="CO280" s="67"/>
      <c r="CP280" s="67"/>
      <c r="CQ280" s="67"/>
      <c r="CR280" s="67"/>
      <c r="CS280" s="67"/>
      <c r="CT280" s="67">
        <f>1-M280</f>
        <v>1</v>
      </c>
      <c r="CU280" s="67">
        <f t="shared" si="55"/>
        <v>0.99950446250000002</v>
      </c>
      <c r="CV280" s="67">
        <f t="shared" si="55"/>
        <v>0.99952838749999995</v>
      </c>
      <c r="CW280" s="67">
        <f t="shared" si="55"/>
        <v>0.99952067613636364</v>
      </c>
      <c r="CX280" s="67">
        <f t="shared" si="55"/>
        <v>0.99951032840909093</v>
      </c>
      <c r="CY280" s="67">
        <f t="shared" si="55"/>
        <v>0.99922410795454553</v>
      </c>
      <c r="CZ280" s="67">
        <f t="shared" si="55"/>
        <v>0.99920805113636368</v>
      </c>
      <c r="DA280" s="67">
        <f t="shared" si="55"/>
        <v>0.99919199431818195</v>
      </c>
      <c r="DB280" s="67">
        <f t="shared" si="55"/>
        <v>0.99917593750000011</v>
      </c>
      <c r="DC280" s="67">
        <f t="shared" si="55"/>
        <v>0.99915988068181827</v>
      </c>
      <c r="DD280" s="67">
        <f t="shared" si="55"/>
        <v>0.99874427499999996</v>
      </c>
      <c r="DE280" s="67">
        <f t="shared" si="55"/>
        <v>0.99872072499999998</v>
      </c>
      <c r="DF280" s="67">
        <f t="shared" si="55"/>
        <v>0.99869717499999999</v>
      </c>
      <c r="DG280" s="67">
        <f t="shared" si="55"/>
        <v>0.99867362500000001</v>
      </c>
      <c r="DH280" s="67">
        <f t="shared" si="55"/>
        <v>0.99865607499999998</v>
      </c>
      <c r="DI280" s="67">
        <f t="shared" si="55"/>
        <v>0.99798732500000009</v>
      </c>
      <c r="DL280" s="53"/>
      <c r="DM280" s="188" t="str">
        <f t="shared" si="58"/>
        <v/>
      </c>
      <c r="DN280" s="188" t="str">
        <f t="shared" si="56"/>
        <v/>
      </c>
      <c r="DO280" s="188" t="str">
        <f t="shared" si="56"/>
        <v/>
      </c>
      <c r="DP280" s="188" t="str">
        <f t="shared" si="56"/>
        <v/>
      </c>
      <c r="DQ280" s="188" t="str">
        <f t="shared" si="56"/>
        <v/>
      </c>
      <c r="DR280" s="188" t="str">
        <f t="shared" si="56"/>
        <v/>
      </c>
      <c r="DS280" s="188" t="str">
        <f t="shared" si="56"/>
        <v/>
      </c>
      <c r="DT280" s="188" t="str">
        <f t="shared" si="56"/>
        <v/>
      </c>
      <c r="DU280" s="188" t="str">
        <f t="shared" si="56"/>
        <v/>
      </c>
      <c r="DV280" s="188" t="str">
        <f t="shared" si="56"/>
        <v/>
      </c>
      <c r="DW280" s="188" t="str">
        <f t="shared" si="56"/>
        <v/>
      </c>
      <c r="DX280" s="188" t="str">
        <f t="shared" si="56"/>
        <v/>
      </c>
      <c r="DY280" s="188" t="str">
        <f t="shared" si="56"/>
        <v/>
      </c>
      <c r="DZ280" s="188" t="str">
        <f t="shared" si="56"/>
        <v/>
      </c>
      <c r="EA280" s="188" t="str">
        <f t="shared" si="56"/>
        <v/>
      </c>
      <c r="EB280" s="188" t="str">
        <f t="shared" si="56"/>
        <v/>
      </c>
      <c r="EC280" s="188" t="str">
        <f t="shared" si="56"/>
        <v/>
      </c>
      <c r="ED280" s="188" t="str">
        <f t="shared" si="57"/>
        <v/>
      </c>
      <c r="EE280" s="188" t="str">
        <f t="shared" si="57"/>
        <v/>
      </c>
      <c r="EF280" s="188" t="str">
        <f t="shared" si="57"/>
        <v/>
      </c>
      <c r="EG280" s="188" t="str">
        <f t="shared" si="57"/>
        <v/>
      </c>
      <c r="EH280" s="188" t="str">
        <f t="shared" si="57"/>
        <v/>
      </c>
      <c r="EI280" s="188" t="str">
        <f t="shared" si="57"/>
        <v/>
      </c>
      <c r="EJ280" s="188" t="str">
        <f t="shared" si="57"/>
        <v/>
      </c>
      <c r="EK280" s="188" t="str">
        <f t="shared" si="57"/>
        <v/>
      </c>
    </row>
    <row r="281" spans="1:141" x14ac:dyDescent="0.3">
      <c r="B281" s="1">
        <v>12</v>
      </c>
      <c r="C281" s="155"/>
      <c r="D281" s="155"/>
      <c r="E281" s="155"/>
      <c r="F281" s="155"/>
      <c r="G281" s="155"/>
      <c r="H281" s="155"/>
      <c r="I281" s="155"/>
      <c r="J281" s="155"/>
      <c r="K281" s="155"/>
      <c r="L281" s="155"/>
      <c r="M281" s="155"/>
      <c r="N281" s="155"/>
      <c r="O281" s="155">
        <f t="shared" si="53"/>
        <v>4.9553750000002142E-4</v>
      </c>
      <c r="P281" s="155">
        <f t="shared" si="53"/>
        <v>4.7161250000002055E-4</v>
      </c>
      <c r="Q281" s="155">
        <f t="shared" si="53"/>
        <v>4.793238636363845E-4</v>
      </c>
      <c r="R281" s="155">
        <f t="shared" si="53"/>
        <v>4.8967159090911223E-4</v>
      </c>
      <c r="S281" s="155">
        <f t="shared" si="53"/>
        <v>7.7589204545446043E-4</v>
      </c>
      <c r="T281" s="155">
        <f t="shared" si="53"/>
        <v>7.9194886363627675E-4</v>
      </c>
      <c r="U281" s="155">
        <f t="shared" si="53"/>
        <v>8.080056818180934E-4</v>
      </c>
      <c r="V281" s="155">
        <f t="shared" si="53"/>
        <v>8.2406249999990994E-4</v>
      </c>
      <c r="W281" s="155">
        <f t="shared" si="53"/>
        <v>8.4011931818172626E-4</v>
      </c>
      <c r="X281" s="155">
        <f t="shared" si="53"/>
        <v>1.2557249999999892E-3</v>
      </c>
      <c r="Y281" s="155">
        <f t="shared" si="53"/>
        <v>1.2792749999999892E-3</v>
      </c>
      <c r="Z281" s="155">
        <f t="shared" si="53"/>
        <v>1.3028249999999892E-3</v>
      </c>
      <c r="AA281" s="155">
        <f t="shared" si="53"/>
        <v>1.326374999999989E-3</v>
      </c>
      <c r="AB281" s="155">
        <f t="shared" si="53"/>
        <v>1.3439249999999887E-3</v>
      </c>
      <c r="AC281" s="155"/>
      <c r="AD281" s="155"/>
      <c r="AE281" s="155"/>
      <c r="AF281" s="155"/>
      <c r="AG281" s="174">
        <f>D281*D54*PRODUCT($CJ281:CJ281)</f>
        <v>0</v>
      </c>
      <c r="AH281" s="174">
        <f>E281*E54*PRODUCT($CJ281:CK281)</f>
        <v>0</v>
      </c>
      <c r="AI281" s="174">
        <f>F281*F54*PRODUCT($CJ281:CL281)</f>
        <v>0</v>
      </c>
      <c r="AJ281" s="174">
        <f>G281*G54*PRODUCT($CJ281:CM281)</f>
        <v>0</v>
      </c>
      <c r="AK281" s="174">
        <f>H281*H54*PRODUCT($CJ281:CN281)</f>
        <v>0</v>
      </c>
      <c r="AL281" s="174">
        <f>I281*I54*PRODUCT($CJ281:CO281)</f>
        <v>0</v>
      </c>
      <c r="AM281" s="174">
        <f>J281*J54*PRODUCT($CJ281:CP281)</f>
        <v>0</v>
      </c>
      <c r="AN281" s="174">
        <f>K281*K54*PRODUCT($CJ281:CQ281)</f>
        <v>0</v>
      </c>
      <c r="AO281" s="174">
        <f>L281*L54*PRODUCT($CJ281:CR281)</f>
        <v>0</v>
      </c>
      <c r="AP281" s="174">
        <f>M281*M54*PRODUCT($CJ281:CS281)</f>
        <v>0</v>
      </c>
      <c r="AQ281" s="174">
        <f>N281*N54*PRODUCT($CJ281:CT281)</f>
        <v>0</v>
      </c>
      <c r="AR281" s="174">
        <f>O281*O54*PRODUCT($CJ281:CU281)</f>
        <v>0</v>
      </c>
      <c r="AS281" s="174">
        <f>P281*P54*PRODUCT($CJ281:CV281)</f>
        <v>0</v>
      </c>
      <c r="AT281" s="174">
        <f>Q281*Q54*PRODUCT($CJ281:CW281)</f>
        <v>0</v>
      </c>
      <c r="AU281" s="174">
        <f>R281*R54*PRODUCT($CJ281:CX281)</f>
        <v>0</v>
      </c>
      <c r="AV281" s="174">
        <f>S281*S54*PRODUCT($CJ281:CY281)</f>
        <v>0</v>
      </c>
      <c r="AW281" s="174">
        <f>T281*T54*PRODUCT($CJ281:CZ281)</f>
        <v>0</v>
      </c>
      <c r="AX281" s="174">
        <f>U281*U54*PRODUCT($CJ281:DA281)</f>
        <v>0</v>
      </c>
      <c r="AY281" s="174">
        <f>V281*V54*PRODUCT($CJ281:DB281)</f>
        <v>0</v>
      </c>
      <c r="AZ281" s="174">
        <f>W281*W54*PRODUCT($CJ281:DC281)</f>
        <v>0</v>
      </c>
      <c r="BA281" s="174">
        <f>X281*X54*PRODUCT($CJ281:DD281)</f>
        <v>0</v>
      </c>
      <c r="BB281" s="174">
        <f>Y281*Y54*PRODUCT($CJ281:DE281)</f>
        <v>0</v>
      </c>
      <c r="BC281" s="174">
        <f>Z281*Z54*PRODUCT($CJ281:DF281)</f>
        <v>0</v>
      </c>
      <c r="BD281" s="174">
        <f>AA281*AA54*PRODUCT($CJ281:DG281)</f>
        <v>0</v>
      </c>
      <c r="BE281" s="174">
        <f>AB281*AB54*PRODUCT($CJ281:DH281)</f>
        <v>0</v>
      </c>
      <c r="BF281" s="93"/>
      <c r="BG281" s="93"/>
      <c r="BH281" s="93"/>
      <c r="BI281" s="169">
        <f>SUM($AF281:AG281)-SUM($AF313:AG313)-SUM($C313:D313)-SUM($BH313:BI313)</f>
        <v>0</v>
      </c>
      <c r="BJ281" s="169">
        <f>SUM($AF281:AH281)-SUM($AF313:AH313)-SUM($C313:E313)-SUM($BH313:BJ313)</f>
        <v>0</v>
      </c>
      <c r="BK281" s="169">
        <f>SUM($AF281:AI281)-SUM($AF313:AI313)-SUM($C313:F313)-SUM($BH313:BK313)</f>
        <v>0</v>
      </c>
      <c r="BL281" s="169">
        <f>SUM($AF281:AJ281)-SUM($AF313:AJ313)-SUM($C313:G313)-SUM($BH313:BL313)</f>
        <v>0</v>
      </c>
      <c r="BM281" s="169">
        <f>SUM($AF281:AK281)-SUM($AF313:AK313)-SUM($C313:H313)-SUM($BH313:BM313)</f>
        <v>0</v>
      </c>
      <c r="BN281" s="169">
        <f>SUM($AF281:AL281)-SUM($AF313:AL313)-SUM($C313:I313)-SUM($BH313:BN313)</f>
        <v>0</v>
      </c>
      <c r="BO281" s="169">
        <f>SUM($AF281:AM281)-SUM($AF313:AM313)-SUM($C313:J313)-SUM($BH313:BO313)</f>
        <v>0</v>
      </c>
      <c r="BP281" s="169">
        <f>SUM($AF281:AN281)-SUM($AF313:AN313)-SUM($C313:K313)-SUM($BH313:BP313)</f>
        <v>0</v>
      </c>
      <c r="BQ281" s="169">
        <f>SUM($AF281:AO281)-SUM($AF313:AO313)-SUM($C313:L313)-SUM($BH313:BQ313)</f>
        <v>0</v>
      </c>
      <c r="BR281" s="169">
        <f>SUM($AF281:AP281)-SUM($AF313:AP313)-SUM($C313:M313)-SUM($BH313:BR313)</f>
        <v>0</v>
      </c>
      <c r="BS281" s="169">
        <f>SUM($AF281:AQ281)-SUM($AF313:AQ313)-SUM($C313:N313)-SUM($BH313:BS313)</f>
        <v>0</v>
      </c>
      <c r="BT281" s="169">
        <f>SUM($AF281:AR281)-SUM($AF313:AR313)-SUM($C313:O313)-SUM($BH313:BT313)</f>
        <v>0</v>
      </c>
      <c r="BU281" s="169">
        <f>SUM($AF281:AS281)-SUM($AF313:AS313)-SUM($C313:P313)-SUM($BH313:BU313)</f>
        <v>0</v>
      </c>
      <c r="BV281" s="169">
        <f>SUM($AF281:AT281)-SUM($AF313:AT313)-SUM($C313:Q313)-SUM($BH313:BV313)</f>
        <v>0</v>
      </c>
      <c r="BW281" s="169">
        <f>SUM($AF281:AU281)-SUM($AF313:AU313)-SUM($C313:R313)-SUM($BH313:BW313)</f>
        <v>0</v>
      </c>
      <c r="BX281" s="169">
        <f>SUM($AF281:AV281)-SUM($AF313:AV313)-SUM($C313:S313)-SUM($BH313:BX313)</f>
        <v>0</v>
      </c>
      <c r="BY281" s="169">
        <f>SUM($AF281:AW281)-SUM($AF313:AW313)-SUM($C313:T313)-SUM($BH313:BY313)</f>
        <v>0</v>
      </c>
      <c r="BZ281" s="169">
        <f>SUM($AF281:AX281)-SUM($AF313:AX313)-SUM($C313:U313)-SUM($BH313:BZ313)</f>
        <v>0</v>
      </c>
      <c r="CA281" s="169">
        <f>SUM($AF281:AY281)-SUM($AF313:AY313)-SUM($C313:V313)-SUM($BH313:CA313)</f>
        <v>0</v>
      </c>
      <c r="CB281" s="169">
        <f>SUM($AF281:AZ281)-SUM($AF313:AZ313)-SUM($C313:W313)-SUM($BH313:CB313)</f>
        <v>0</v>
      </c>
      <c r="CC281" s="169">
        <f>SUM($AF281:BA281)-SUM($AF313:BA313)-SUM($C313:X313)-SUM($BH313:CC313)</f>
        <v>0</v>
      </c>
      <c r="CD281" s="169">
        <f>SUM($AF281:BB281)-SUM($AF313:BB313)-SUM($C313:Y313)-SUM($BH313:CD313)</f>
        <v>0</v>
      </c>
      <c r="CE281" s="169">
        <f>SUM($AF281:BC281)-SUM($AF313:BC313)-SUM($C313:Z313)-SUM($BH313:CE313)</f>
        <v>0</v>
      </c>
      <c r="CF281" s="169">
        <f>SUM($AF281:BD281)-SUM($AF313:BD313)-SUM($C313:AA313)-SUM($BH313:CF313)</f>
        <v>0</v>
      </c>
      <c r="CG281" s="169">
        <f>SUM($AF281:BE281)-SUM($AF313:BE313)-SUM($C313:AB313)-SUM($BH313:CG313)</f>
        <v>0</v>
      </c>
      <c r="CH281" s="52"/>
      <c r="CI281" s="52"/>
      <c r="CJ281" s="67"/>
      <c r="CK281" s="67"/>
      <c r="CL281" s="67"/>
      <c r="CM281" s="67"/>
      <c r="CN281" s="67"/>
      <c r="CO281" s="67"/>
      <c r="CP281" s="67"/>
      <c r="CQ281" s="67"/>
      <c r="CR281" s="67"/>
      <c r="CS281" s="67"/>
      <c r="CT281" s="67"/>
      <c r="CU281" s="67">
        <f>1-N281</f>
        <v>1</v>
      </c>
      <c r="CV281" s="67">
        <f t="shared" si="55"/>
        <v>0.99950446250000002</v>
      </c>
      <c r="CW281" s="67">
        <f t="shared" si="55"/>
        <v>0.99952838749999995</v>
      </c>
      <c r="CX281" s="67">
        <f t="shared" si="55"/>
        <v>0.99952067613636364</v>
      </c>
      <c r="CY281" s="67">
        <f t="shared" si="55"/>
        <v>0.99951032840909093</v>
      </c>
      <c r="CZ281" s="67">
        <f t="shared" si="55"/>
        <v>0.99922410795454553</v>
      </c>
      <c r="DA281" s="67">
        <f t="shared" si="55"/>
        <v>0.99920805113636368</v>
      </c>
      <c r="DB281" s="67">
        <f t="shared" si="55"/>
        <v>0.99919199431818195</v>
      </c>
      <c r="DC281" s="67">
        <f t="shared" si="55"/>
        <v>0.99917593750000011</v>
      </c>
      <c r="DD281" s="67">
        <f t="shared" si="55"/>
        <v>0.99915988068181827</v>
      </c>
      <c r="DE281" s="67">
        <f t="shared" si="55"/>
        <v>0.99874427499999996</v>
      </c>
      <c r="DF281" s="67">
        <f t="shared" si="55"/>
        <v>0.99872072499999998</v>
      </c>
      <c r="DG281" s="67">
        <f t="shared" si="55"/>
        <v>0.99869717499999999</v>
      </c>
      <c r="DH281" s="67">
        <f t="shared" si="55"/>
        <v>0.99867362500000001</v>
      </c>
      <c r="DI281" s="67">
        <f t="shared" si="55"/>
        <v>0.99865607499999998</v>
      </c>
      <c r="DL281" s="53"/>
      <c r="DM281" s="188" t="str">
        <f t="shared" si="58"/>
        <v/>
      </c>
      <c r="DN281" s="188" t="str">
        <f t="shared" si="58"/>
        <v/>
      </c>
      <c r="DO281" s="188" t="str">
        <f t="shared" si="58"/>
        <v/>
      </c>
      <c r="DP281" s="188" t="str">
        <f t="shared" si="58"/>
        <v/>
      </c>
      <c r="DQ281" s="188" t="str">
        <f t="shared" si="58"/>
        <v/>
      </c>
      <c r="DR281" s="188" t="str">
        <f t="shared" si="58"/>
        <v/>
      </c>
      <c r="DS281" s="188" t="str">
        <f t="shared" si="58"/>
        <v/>
      </c>
      <c r="DT281" s="188" t="str">
        <f t="shared" si="58"/>
        <v/>
      </c>
      <c r="DU281" s="188" t="str">
        <f t="shared" si="58"/>
        <v/>
      </c>
      <c r="DV281" s="188" t="str">
        <f t="shared" si="58"/>
        <v/>
      </c>
      <c r="DW281" s="188" t="str">
        <f t="shared" si="58"/>
        <v/>
      </c>
      <c r="DX281" s="188" t="str">
        <f t="shared" si="58"/>
        <v/>
      </c>
      <c r="DY281" s="188" t="str">
        <f t="shared" si="58"/>
        <v/>
      </c>
      <c r="DZ281" s="188" t="str">
        <f t="shared" si="58"/>
        <v/>
      </c>
      <c r="EA281" s="188" t="str">
        <f t="shared" si="58"/>
        <v/>
      </c>
      <c r="EB281" s="188" t="str">
        <f t="shared" si="58"/>
        <v/>
      </c>
      <c r="EC281" s="188" t="str">
        <f t="shared" si="57"/>
        <v/>
      </c>
      <c r="ED281" s="188" t="str">
        <f t="shared" si="57"/>
        <v/>
      </c>
      <c r="EE281" s="188" t="str">
        <f t="shared" si="57"/>
        <v/>
      </c>
      <c r="EF281" s="188" t="str">
        <f t="shared" si="57"/>
        <v/>
      </c>
      <c r="EG281" s="188" t="str">
        <f t="shared" si="57"/>
        <v/>
      </c>
      <c r="EH281" s="188" t="str">
        <f t="shared" si="57"/>
        <v/>
      </c>
      <c r="EI281" s="188" t="str">
        <f t="shared" si="57"/>
        <v/>
      </c>
      <c r="EJ281" s="188" t="str">
        <f t="shared" si="57"/>
        <v/>
      </c>
      <c r="EK281" s="188" t="str">
        <f t="shared" si="57"/>
        <v/>
      </c>
    </row>
    <row r="282" spans="1:141" x14ac:dyDescent="0.3">
      <c r="B282" s="1">
        <v>13</v>
      </c>
      <c r="C282" s="155"/>
      <c r="D282" s="155"/>
      <c r="E282" s="155"/>
      <c r="F282" s="155"/>
      <c r="G282" s="155"/>
      <c r="H282" s="155"/>
      <c r="I282" s="155"/>
      <c r="J282" s="155"/>
      <c r="K282" s="155"/>
      <c r="L282" s="155"/>
      <c r="M282" s="155"/>
      <c r="N282" s="155"/>
      <c r="O282" s="155"/>
      <c r="P282" s="155">
        <f t="shared" si="53"/>
        <v>4.9553750000002142E-4</v>
      </c>
      <c r="Q282" s="155">
        <f t="shared" si="53"/>
        <v>4.7161250000002055E-4</v>
      </c>
      <c r="R282" s="155">
        <f t="shared" si="53"/>
        <v>4.793238636363845E-4</v>
      </c>
      <c r="S282" s="155">
        <f t="shared" si="53"/>
        <v>4.8967159090911223E-4</v>
      </c>
      <c r="T282" s="155">
        <f t="shared" si="53"/>
        <v>7.7589204545446043E-4</v>
      </c>
      <c r="U282" s="155">
        <f t="shared" si="53"/>
        <v>7.9194886363627675E-4</v>
      </c>
      <c r="V282" s="155">
        <f t="shared" si="53"/>
        <v>8.080056818180934E-4</v>
      </c>
      <c r="W282" s="155">
        <f t="shared" si="53"/>
        <v>8.2406249999990994E-4</v>
      </c>
      <c r="X282" s="155">
        <f t="shared" si="53"/>
        <v>8.4011931818172626E-4</v>
      </c>
      <c r="Y282" s="155">
        <f t="shared" si="53"/>
        <v>1.2557249999999892E-3</v>
      </c>
      <c r="Z282" s="155">
        <f t="shared" si="53"/>
        <v>1.2792749999999892E-3</v>
      </c>
      <c r="AA282" s="155">
        <f t="shared" si="53"/>
        <v>1.3028249999999892E-3</v>
      </c>
      <c r="AB282" s="155">
        <f t="shared" si="53"/>
        <v>1.326374999999989E-3</v>
      </c>
      <c r="AC282" s="155"/>
      <c r="AD282" s="155"/>
      <c r="AE282" s="155"/>
      <c r="AF282" s="155"/>
      <c r="AG282" s="174">
        <f>D282*D55*PRODUCT($CJ282:CJ282)</f>
        <v>0</v>
      </c>
      <c r="AH282" s="174">
        <f>E282*E55*PRODUCT($CJ282:CK282)</f>
        <v>0</v>
      </c>
      <c r="AI282" s="174">
        <f>F282*F55*PRODUCT($CJ282:CL282)</f>
        <v>0</v>
      </c>
      <c r="AJ282" s="174">
        <f>G282*G55*PRODUCT($CJ282:CM282)</f>
        <v>0</v>
      </c>
      <c r="AK282" s="174">
        <f>H282*H55*PRODUCT($CJ282:CN282)</f>
        <v>0</v>
      </c>
      <c r="AL282" s="174">
        <f>I282*I55*PRODUCT($CJ282:CO282)</f>
        <v>0</v>
      </c>
      <c r="AM282" s="174">
        <f>J282*J55*PRODUCT($CJ282:CP282)</f>
        <v>0</v>
      </c>
      <c r="AN282" s="174">
        <f>K282*K55*PRODUCT($CJ282:CQ282)</f>
        <v>0</v>
      </c>
      <c r="AO282" s="174">
        <f>L282*L55*PRODUCT($CJ282:CR282)</f>
        <v>0</v>
      </c>
      <c r="AP282" s="174">
        <f>M282*M55*PRODUCT($CJ282:CS282)</f>
        <v>0</v>
      </c>
      <c r="AQ282" s="174">
        <f>N282*N55*PRODUCT($CJ282:CT282)</f>
        <v>0</v>
      </c>
      <c r="AR282" s="174">
        <f>O282*O55*PRODUCT($CJ282:CU282)</f>
        <v>0</v>
      </c>
      <c r="AS282" s="174">
        <f>P282*P55*PRODUCT($CJ282:CV282)</f>
        <v>0</v>
      </c>
      <c r="AT282" s="174">
        <f>Q282*Q55*PRODUCT($CJ282:CW282)</f>
        <v>0</v>
      </c>
      <c r="AU282" s="174">
        <f>R282*R55*PRODUCT($CJ282:CX282)</f>
        <v>0</v>
      </c>
      <c r="AV282" s="174">
        <f>S282*S55*PRODUCT($CJ282:CY282)</f>
        <v>0</v>
      </c>
      <c r="AW282" s="174">
        <f>T282*T55*PRODUCT($CJ282:CZ282)</f>
        <v>0</v>
      </c>
      <c r="AX282" s="174">
        <f>U282*U55*PRODUCT($CJ282:DA282)</f>
        <v>0</v>
      </c>
      <c r="AY282" s="174">
        <f>V282*V55*PRODUCT($CJ282:DB282)</f>
        <v>0</v>
      </c>
      <c r="AZ282" s="174">
        <f>W282*W55*PRODUCT($CJ282:DC282)</f>
        <v>0</v>
      </c>
      <c r="BA282" s="174">
        <f>X282*X55*PRODUCT($CJ282:DD282)</f>
        <v>0</v>
      </c>
      <c r="BB282" s="174">
        <f>Y282*Y55*PRODUCT($CJ282:DE282)</f>
        <v>0</v>
      </c>
      <c r="BC282" s="174">
        <f>Z282*Z55*PRODUCT($CJ282:DF282)</f>
        <v>0</v>
      </c>
      <c r="BD282" s="174">
        <f>AA282*AA55*PRODUCT($CJ282:DG282)</f>
        <v>0</v>
      </c>
      <c r="BE282" s="174">
        <f>AB282*AB55*PRODUCT($CJ282:DH282)</f>
        <v>0</v>
      </c>
      <c r="BF282" s="93"/>
      <c r="BG282" s="93"/>
      <c r="BH282" s="93"/>
      <c r="BI282" s="169">
        <f>SUM($AF282:AG282)-SUM($AF314:AG314)-SUM($C314:D314)-SUM($BH314:BI314)</f>
        <v>0</v>
      </c>
      <c r="BJ282" s="169">
        <f>SUM($AF282:AH282)-SUM($AF314:AH314)-SUM($C314:E314)-SUM($BH314:BJ314)</f>
        <v>0</v>
      </c>
      <c r="BK282" s="169">
        <f>SUM($AF282:AI282)-SUM($AF314:AI314)-SUM($C314:F314)-SUM($BH314:BK314)</f>
        <v>0</v>
      </c>
      <c r="BL282" s="169">
        <f>SUM($AF282:AJ282)-SUM($AF314:AJ314)-SUM($C314:G314)-SUM($BH314:BL314)</f>
        <v>0</v>
      </c>
      <c r="BM282" s="169">
        <f>SUM($AF282:AK282)-SUM($AF314:AK314)-SUM($C314:H314)-SUM($BH314:BM314)</f>
        <v>0</v>
      </c>
      <c r="BN282" s="169">
        <f>SUM($AF282:AL282)-SUM($AF314:AL314)-SUM($C314:I314)-SUM($BH314:BN314)</f>
        <v>0</v>
      </c>
      <c r="BO282" s="169">
        <f>SUM($AF282:AM282)-SUM($AF314:AM314)-SUM($C314:J314)-SUM($BH314:BO314)</f>
        <v>0</v>
      </c>
      <c r="BP282" s="169">
        <f>SUM($AF282:AN282)-SUM($AF314:AN314)-SUM($C314:K314)-SUM($BH314:BP314)</f>
        <v>0</v>
      </c>
      <c r="BQ282" s="169">
        <f>SUM($AF282:AO282)-SUM($AF314:AO314)-SUM($C314:L314)-SUM($BH314:BQ314)</f>
        <v>0</v>
      </c>
      <c r="BR282" s="169">
        <f>SUM($AF282:AP282)-SUM($AF314:AP314)-SUM($C314:M314)-SUM($BH314:BR314)</f>
        <v>0</v>
      </c>
      <c r="BS282" s="169">
        <f>SUM($AF282:AQ282)-SUM($AF314:AQ314)-SUM($C314:N314)-SUM($BH314:BS314)</f>
        <v>0</v>
      </c>
      <c r="BT282" s="169">
        <f>SUM($AF282:AR282)-SUM($AF314:AR314)-SUM($C314:O314)-SUM($BH314:BT314)</f>
        <v>0</v>
      </c>
      <c r="BU282" s="169">
        <f>SUM($AF282:AS282)-SUM($AF314:AS314)-SUM($C314:P314)-SUM($BH314:BU314)</f>
        <v>0</v>
      </c>
      <c r="BV282" s="169">
        <f>SUM($AF282:AT282)-SUM($AF314:AT314)-SUM($C314:Q314)-SUM($BH314:BV314)</f>
        <v>0</v>
      </c>
      <c r="BW282" s="169">
        <f>SUM($AF282:AU282)-SUM($AF314:AU314)-SUM($C314:R314)-SUM($BH314:BW314)</f>
        <v>0</v>
      </c>
      <c r="BX282" s="169">
        <f>SUM($AF282:AV282)-SUM($AF314:AV314)-SUM($C314:S314)-SUM($BH314:BX314)</f>
        <v>0</v>
      </c>
      <c r="BY282" s="169">
        <f>SUM($AF282:AW282)-SUM($AF314:AW314)-SUM($C314:T314)-SUM($BH314:BY314)</f>
        <v>0</v>
      </c>
      <c r="BZ282" s="169">
        <f>SUM($AF282:AX282)-SUM($AF314:AX314)-SUM($C314:U314)-SUM($BH314:BZ314)</f>
        <v>0</v>
      </c>
      <c r="CA282" s="169">
        <f>SUM($AF282:AY282)-SUM($AF314:AY314)-SUM($C314:V314)-SUM($BH314:CA314)</f>
        <v>0</v>
      </c>
      <c r="CB282" s="169">
        <f>SUM($AF282:AZ282)-SUM($AF314:AZ314)-SUM($C314:W314)-SUM($BH314:CB314)</f>
        <v>0</v>
      </c>
      <c r="CC282" s="169">
        <f>SUM($AF282:BA282)-SUM($AF314:BA314)-SUM($C314:X314)-SUM($BH314:CC314)</f>
        <v>0</v>
      </c>
      <c r="CD282" s="169">
        <f>SUM($AF282:BB282)-SUM($AF314:BB314)-SUM($C314:Y314)-SUM($BH314:CD314)</f>
        <v>0</v>
      </c>
      <c r="CE282" s="169">
        <f>SUM($AF282:BC282)-SUM($AF314:BC314)-SUM($C314:Z314)-SUM($BH314:CE314)</f>
        <v>0</v>
      </c>
      <c r="CF282" s="169">
        <f>SUM($AF282:BD282)-SUM($AF314:BD314)-SUM($C314:AA314)-SUM($BH314:CF314)</f>
        <v>0</v>
      </c>
      <c r="CG282" s="169">
        <f>SUM($AF282:BE282)-SUM($AF314:BE314)-SUM($C314:AB314)-SUM($BH314:CG314)</f>
        <v>0</v>
      </c>
      <c r="CH282" s="52"/>
      <c r="CI282" s="52"/>
      <c r="CJ282" s="67"/>
      <c r="CK282" s="67"/>
      <c r="CL282" s="67"/>
      <c r="CM282" s="67"/>
      <c r="CN282" s="67"/>
      <c r="CO282" s="67"/>
      <c r="CP282" s="67"/>
      <c r="CQ282" s="67"/>
      <c r="CR282" s="67"/>
      <c r="CS282" s="67"/>
      <c r="CT282" s="67"/>
      <c r="CU282" s="67"/>
      <c r="CV282" s="67">
        <f>1-O282</f>
        <v>1</v>
      </c>
      <c r="CW282" s="67">
        <f t="shared" si="55"/>
        <v>0.99950446250000002</v>
      </c>
      <c r="CX282" s="67">
        <f t="shared" si="55"/>
        <v>0.99952838749999995</v>
      </c>
      <c r="CY282" s="67">
        <f t="shared" si="55"/>
        <v>0.99952067613636364</v>
      </c>
      <c r="CZ282" s="67">
        <f t="shared" si="55"/>
        <v>0.99951032840909093</v>
      </c>
      <c r="DA282" s="67">
        <f t="shared" si="55"/>
        <v>0.99922410795454553</v>
      </c>
      <c r="DB282" s="67">
        <f t="shared" si="55"/>
        <v>0.99920805113636368</v>
      </c>
      <c r="DC282" s="67">
        <f t="shared" si="55"/>
        <v>0.99919199431818195</v>
      </c>
      <c r="DD282" s="67">
        <f t="shared" si="55"/>
        <v>0.99917593750000011</v>
      </c>
      <c r="DE282" s="67">
        <f t="shared" si="55"/>
        <v>0.99915988068181827</v>
      </c>
      <c r="DF282" s="67">
        <f t="shared" si="55"/>
        <v>0.99874427499999996</v>
      </c>
      <c r="DG282" s="67">
        <f t="shared" si="55"/>
        <v>0.99872072499999998</v>
      </c>
      <c r="DH282" s="67">
        <f t="shared" si="55"/>
        <v>0.99869717499999999</v>
      </c>
      <c r="DI282" s="67">
        <f t="shared" si="55"/>
        <v>0.99867362500000001</v>
      </c>
      <c r="DL282" s="53"/>
      <c r="DM282" s="188" t="str">
        <f t="shared" si="58"/>
        <v/>
      </c>
      <c r="DN282" s="188" t="str">
        <f t="shared" si="58"/>
        <v/>
      </c>
      <c r="DO282" s="188" t="str">
        <f t="shared" si="58"/>
        <v/>
      </c>
      <c r="DP282" s="188" t="str">
        <f t="shared" si="58"/>
        <v/>
      </c>
      <c r="DQ282" s="188" t="str">
        <f t="shared" si="58"/>
        <v/>
      </c>
      <c r="DR282" s="188" t="str">
        <f t="shared" si="58"/>
        <v/>
      </c>
      <c r="DS282" s="188" t="str">
        <f t="shared" si="58"/>
        <v/>
      </c>
      <c r="DT282" s="188" t="str">
        <f t="shared" si="58"/>
        <v/>
      </c>
      <c r="DU282" s="188" t="str">
        <f t="shared" si="58"/>
        <v/>
      </c>
      <c r="DV282" s="188" t="str">
        <f t="shared" si="58"/>
        <v/>
      </c>
      <c r="DW282" s="188" t="str">
        <f t="shared" si="58"/>
        <v/>
      </c>
      <c r="DX282" s="188" t="str">
        <f t="shared" si="58"/>
        <v/>
      </c>
      <c r="DY282" s="188" t="str">
        <f t="shared" si="58"/>
        <v/>
      </c>
      <c r="DZ282" s="188" t="str">
        <f t="shared" si="58"/>
        <v/>
      </c>
      <c r="EA282" s="188" t="str">
        <f t="shared" si="58"/>
        <v/>
      </c>
      <c r="EB282" s="188" t="str">
        <f t="shared" si="58"/>
        <v/>
      </c>
      <c r="EC282" s="188" t="str">
        <f t="shared" si="57"/>
        <v/>
      </c>
      <c r="ED282" s="188" t="str">
        <f t="shared" si="57"/>
        <v/>
      </c>
      <c r="EE282" s="188" t="str">
        <f t="shared" si="57"/>
        <v/>
      </c>
      <c r="EF282" s="188" t="str">
        <f t="shared" si="57"/>
        <v/>
      </c>
      <c r="EG282" s="188" t="str">
        <f t="shared" si="57"/>
        <v/>
      </c>
      <c r="EH282" s="188" t="str">
        <f t="shared" si="57"/>
        <v/>
      </c>
      <c r="EI282" s="188" t="str">
        <f t="shared" si="57"/>
        <v/>
      </c>
      <c r="EJ282" s="188" t="str">
        <f t="shared" si="57"/>
        <v/>
      </c>
      <c r="EK282" s="188" t="str">
        <f t="shared" si="57"/>
        <v/>
      </c>
    </row>
    <row r="283" spans="1:141" x14ac:dyDescent="0.3">
      <c r="B283" s="1">
        <v>14</v>
      </c>
      <c r="C283" s="155"/>
      <c r="D283" s="155"/>
      <c r="E283" s="155"/>
      <c r="F283" s="155"/>
      <c r="G283" s="155"/>
      <c r="H283" s="155"/>
      <c r="I283" s="155"/>
      <c r="J283" s="155"/>
      <c r="K283" s="155"/>
      <c r="L283" s="155"/>
      <c r="M283" s="155"/>
      <c r="N283" s="155"/>
      <c r="O283" s="155"/>
      <c r="P283" s="155"/>
      <c r="Q283" s="155">
        <f t="shared" si="53"/>
        <v>4.9553750000002142E-4</v>
      </c>
      <c r="R283" s="155">
        <f t="shared" si="53"/>
        <v>4.7161250000002055E-4</v>
      </c>
      <c r="S283" s="155">
        <f t="shared" si="53"/>
        <v>4.793238636363845E-4</v>
      </c>
      <c r="T283" s="155">
        <f t="shared" si="53"/>
        <v>4.8967159090911223E-4</v>
      </c>
      <c r="U283" s="155">
        <f t="shared" si="53"/>
        <v>7.7589204545446043E-4</v>
      </c>
      <c r="V283" s="155">
        <f t="shared" si="53"/>
        <v>7.9194886363627675E-4</v>
      </c>
      <c r="W283" s="155">
        <f t="shared" si="53"/>
        <v>8.080056818180934E-4</v>
      </c>
      <c r="X283" s="155">
        <f t="shared" si="53"/>
        <v>8.2406249999990994E-4</v>
      </c>
      <c r="Y283" s="155">
        <f>VLOOKUP(X90,CHDinc,$A$4,FALSE)*(1+((VLOOKUP(X90,CHDrisk,$A$4,FALSE)-1)*MAX(0,BA122-BaselineBMI)))</f>
        <v>8.4011931818172626E-4</v>
      </c>
      <c r="Z283" s="155">
        <f>VLOOKUP(Y90,CHDinc,$A$4,FALSE)*(1+((VLOOKUP(Y90,CHDrisk,$A$4,FALSE)-1)*MAX(0,BB122-BaselineBMI)))</f>
        <v>1.2557249999999892E-3</v>
      </c>
      <c r="AA283" s="155">
        <f>VLOOKUP(Z90,CHDinc,$A$4,FALSE)*(1+((VLOOKUP(Z90,CHDrisk,$A$4,FALSE)-1)*MAX(0,BC122-BaselineBMI)))</f>
        <v>1.2792749999999892E-3</v>
      </c>
      <c r="AB283" s="155">
        <f>VLOOKUP(AA90,CHDinc,$A$4,FALSE)*(1+((VLOOKUP(AA90,CHDrisk,$A$4,FALSE)-1)*MAX(0,BD122-BaselineBMI)))</f>
        <v>1.3028249999999892E-3</v>
      </c>
      <c r="AC283" s="155"/>
      <c r="AD283" s="155"/>
      <c r="AE283" s="155"/>
      <c r="AF283" s="155"/>
      <c r="AG283" s="174">
        <f>D283*D56*PRODUCT($CJ283:CJ283)</f>
        <v>0</v>
      </c>
      <c r="AH283" s="174">
        <f>E283*E56*PRODUCT($CJ283:CK283)</f>
        <v>0</v>
      </c>
      <c r="AI283" s="174">
        <f>F283*F56*PRODUCT($CJ283:CL283)</f>
        <v>0</v>
      </c>
      <c r="AJ283" s="174">
        <f>G283*G56*PRODUCT($CJ283:CM283)</f>
        <v>0</v>
      </c>
      <c r="AK283" s="174">
        <f>H283*H56*PRODUCT($CJ283:CN283)</f>
        <v>0</v>
      </c>
      <c r="AL283" s="174">
        <f>I283*I56*PRODUCT($CJ283:CO283)</f>
        <v>0</v>
      </c>
      <c r="AM283" s="174">
        <f>J283*J56*PRODUCT($CJ283:CP283)</f>
        <v>0</v>
      </c>
      <c r="AN283" s="174">
        <f>K283*K56*PRODUCT($CJ283:CQ283)</f>
        <v>0</v>
      </c>
      <c r="AO283" s="174">
        <f>L283*L56*PRODUCT($CJ283:CR283)</f>
        <v>0</v>
      </c>
      <c r="AP283" s="174">
        <f>M283*M56*PRODUCT($CJ283:CS283)</f>
        <v>0</v>
      </c>
      <c r="AQ283" s="174">
        <f>N283*N56*PRODUCT($CJ283:CT283)</f>
        <v>0</v>
      </c>
      <c r="AR283" s="174">
        <f>O283*O56*PRODUCT($CJ283:CU283)</f>
        <v>0</v>
      </c>
      <c r="AS283" s="174">
        <f>P283*P56*PRODUCT($CJ283:CV283)</f>
        <v>0</v>
      </c>
      <c r="AT283" s="174">
        <f>Q283*Q56*PRODUCT($CJ283:CW283)</f>
        <v>0</v>
      </c>
      <c r="AU283" s="174">
        <f>R283*R56*PRODUCT($CJ283:CX283)</f>
        <v>0</v>
      </c>
      <c r="AV283" s="174">
        <f>S283*S56*PRODUCT($CJ283:CY283)</f>
        <v>0</v>
      </c>
      <c r="AW283" s="174">
        <f>T283*T56*PRODUCT($CJ283:CZ283)</f>
        <v>0</v>
      </c>
      <c r="AX283" s="174">
        <f>U283*U56*PRODUCT($CJ283:DA283)</f>
        <v>0</v>
      </c>
      <c r="AY283" s="174">
        <f>V283*V56*PRODUCT($CJ283:DB283)</f>
        <v>0</v>
      </c>
      <c r="AZ283" s="174">
        <f>W283*W56*PRODUCT($CJ283:DC283)</f>
        <v>0</v>
      </c>
      <c r="BA283" s="174">
        <f>X283*X56*PRODUCT($CJ283:DD283)</f>
        <v>0</v>
      </c>
      <c r="BB283" s="174">
        <f>Y283*Y56*PRODUCT($CJ283:DE283)</f>
        <v>0</v>
      </c>
      <c r="BC283" s="174">
        <f>Z283*Z56*PRODUCT($CJ283:DF283)</f>
        <v>0</v>
      </c>
      <c r="BD283" s="174">
        <f>AA283*AA56*PRODUCT($CJ283:DG283)</f>
        <v>0</v>
      </c>
      <c r="BE283" s="174">
        <f>AB283*AB56*PRODUCT($CJ283:DH283)</f>
        <v>0</v>
      </c>
      <c r="BF283" s="93"/>
      <c r="BG283" s="93"/>
      <c r="BH283" s="93"/>
      <c r="BI283" s="169">
        <f>SUM($AF283:AG283)-SUM($AF315:AG315)-SUM($C315:D315)-SUM($BH315:BI315)</f>
        <v>0</v>
      </c>
      <c r="BJ283" s="169">
        <f>SUM($AF283:AH283)-SUM($AF315:AH315)-SUM($C315:E315)-SUM($BH315:BJ315)</f>
        <v>0</v>
      </c>
      <c r="BK283" s="169">
        <f>SUM($AF283:AI283)-SUM($AF315:AI315)-SUM($C315:F315)-SUM($BH315:BK315)</f>
        <v>0</v>
      </c>
      <c r="BL283" s="169">
        <f>SUM($AF283:AJ283)-SUM($AF315:AJ315)-SUM($C315:G315)-SUM($BH315:BL315)</f>
        <v>0</v>
      </c>
      <c r="BM283" s="169">
        <f>SUM($AF283:AK283)-SUM($AF315:AK315)-SUM($C315:H315)-SUM($BH315:BM315)</f>
        <v>0</v>
      </c>
      <c r="BN283" s="169">
        <f>SUM($AF283:AL283)-SUM($AF315:AL315)-SUM($C315:I315)-SUM($BH315:BN315)</f>
        <v>0</v>
      </c>
      <c r="BO283" s="169">
        <f>SUM($AF283:AM283)-SUM($AF315:AM315)-SUM($C315:J315)-SUM($BH315:BO315)</f>
        <v>0</v>
      </c>
      <c r="BP283" s="169">
        <f>SUM($AF283:AN283)-SUM($AF315:AN315)-SUM($C315:K315)-SUM($BH315:BP315)</f>
        <v>0</v>
      </c>
      <c r="BQ283" s="169">
        <f>SUM($AF283:AO283)-SUM($AF315:AO315)-SUM($C315:L315)-SUM($BH315:BQ315)</f>
        <v>0</v>
      </c>
      <c r="BR283" s="169">
        <f>SUM($AF283:AP283)-SUM($AF315:AP315)-SUM($C315:M315)-SUM($BH315:BR315)</f>
        <v>0</v>
      </c>
      <c r="BS283" s="169">
        <f>SUM($AF283:AQ283)-SUM($AF315:AQ315)-SUM($C315:N315)-SUM($BH315:BS315)</f>
        <v>0</v>
      </c>
      <c r="BT283" s="169">
        <f>SUM($AF283:AR283)-SUM($AF315:AR315)-SUM($C315:O315)-SUM($BH315:BT315)</f>
        <v>0</v>
      </c>
      <c r="BU283" s="169">
        <f>SUM($AF283:AS283)-SUM($AF315:AS315)-SUM($C315:P315)-SUM($BH315:BU315)</f>
        <v>0</v>
      </c>
      <c r="BV283" s="169">
        <f>SUM($AF283:AT283)-SUM($AF315:AT315)-SUM($C315:Q315)-SUM($BH315:BV315)</f>
        <v>0</v>
      </c>
      <c r="BW283" s="169">
        <f>SUM($AF283:AU283)-SUM($AF315:AU315)-SUM($C315:R315)-SUM($BH315:BW315)</f>
        <v>0</v>
      </c>
      <c r="BX283" s="169">
        <f>SUM($AF283:AV283)-SUM($AF315:AV315)-SUM($C315:S315)-SUM($BH315:BX315)</f>
        <v>0</v>
      </c>
      <c r="BY283" s="169">
        <f>SUM($AF283:AW283)-SUM($AF315:AW315)-SUM($C315:T315)-SUM($BH315:BY315)</f>
        <v>0</v>
      </c>
      <c r="BZ283" s="169">
        <f>SUM($AF283:AX283)-SUM($AF315:AX315)-SUM($C315:U315)-SUM($BH315:BZ315)</f>
        <v>0</v>
      </c>
      <c r="CA283" s="169">
        <f>SUM($AF283:AY283)-SUM($AF315:AY315)-SUM($C315:V315)-SUM($BH315:CA315)</f>
        <v>0</v>
      </c>
      <c r="CB283" s="169">
        <f>SUM($AF283:AZ283)-SUM($AF315:AZ315)-SUM($C315:W315)-SUM($BH315:CB315)</f>
        <v>0</v>
      </c>
      <c r="CC283" s="169">
        <f>SUM($AF283:BA283)-SUM($AF315:BA315)-SUM($C315:X315)-SUM($BH315:CC315)</f>
        <v>0</v>
      </c>
      <c r="CD283" s="169">
        <f>SUM($AF283:BB283)-SUM($AF315:BB315)-SUM($C315:Y315)-SUM($BH315:CD315)</f>
        <v>0</v>
      </c>
      <c r="CE283" s="169">
        <f>SUM($AF283:BC283)-SUM($AF315:BC315)-SUM($C315:Z315)-SUM($BH315:CE315)</f>
        <v>0</v>
      </c>
      <c r="CF283" s="169">
        <f>SUM($AF283:BD283)-SUM($AF315:BD315)-SUM($C315:AA315)-SUM($BH315:CF315)</f>
        <v>0</v>
      </c>
      <c r="CG283" s="169">
        <f>SUM($AF283:BE283)-SUM($AF315:BE315)-SUM($C315:AB315)-SUM($BH315:CG315)</f>
        <v>0</v>
      </c>
      <c r="CH283" s="52"/>
      <c r="CI283" s="52"/>
      <c r="CJ283" s="67"/>
      <c r="CK283" s="67"/>
      <c r="CL283" s="67"/>
      <c r="CM283" s="67"/>
      <c r="CN283" s="67"/>
      <c r="CO283" s="67"/>
      <c r="CP283" s="67"/>
      <c r="CQ283" s="67"/>
      <c r="CR283" s="67"/>
      <c r="CS283" s="67"/>
      <c r="CT283" s="67"/>
      <c r="CU283" s="67"/>
      <c r="CV283" s="67"/>
      <c r="CW283" s="67">
        <f>1-P283</f>
        <v>1</v>
      </c>
      <c r="CX283" s="67">
        <f t="shared" si="55"/>
        <v>0.99950446250000002</v>
      </c>
      <c r="CY283" s="67">
        <f t="shared" si="55"/>
        <v>0.99952838749999995</v>
      </c>
      <c r="CZ283" s="67">
        <f t="shared" si="55"/>
        <v>0.99952067613636364</v>
      </c>
      <c r="DA283" s="67">
        <f t="shared" si="55"/>
        <v>0.99951032840909093</v>
      </c>
      <c r="DB283" s="67">
        <f t="shared" si="55"/>
        <v>0.99922410795454553</v>
      </c>
      <c r="DC283" s="67">
        <f t="shared" si="55"/>
        <v>0.99920805113636368</v>
      </c>
      <c r="DD283" s="67">
        <f t="shared" si="55"/>
        <v>0.99919199431818195</v>
      </c>
      <c r="DE283" s="67">
        <f t="shared" si="55"/>
        <v>0.99917593750000011</v>
      </c>
      <c r="DF283" s="67">
        <f t="shared" si="55"/>
        <v>0.99915988068181827</v>
      </c>
      <c r="DG283" s="67">
        <f t="shared" si="55"/>
        <v>0.99874427499999996</v>
      </c>
      <c r="DH283" s="67">
        <f t="shared" si="55"/>
        <v>0.99872072499999998</v>
      </c>
      <c r="DI283" s="67">
        <f t="shared" si="55"/>
        <v>0.99869717499999999</v>
      </c>
      <c r="DL283" s="53"/>
      <c r="DM283" s="188" t="str">
        <f t="shared" si="58"/>
        <v/>
      </c>
      <c r="DN283" s="188" t="str">
        <f t="shared" si="58"/>
        <v/>
      </c>
      <c r="DO283" s="188" t="str">
        <f t="shared" si="58"/>
        <v/>
      </c>
      <c r="DP283" s="188" t="str">
        <f t="shared" si="58"/>
        <v/>
      </c>
      <c r="DQ283" s="188" t="str">
        <f t="shared" si="58"/>
        <v/>
      </c>
      <c r="DR283" s="188" t="str">
        <f t="shared" si="58"/>
        <v/>
      </c>
      <c r="DS283" s="188" t="str">
        <f t="shared" si="58"/>
        <v/>
      </c>
      <c r="DT283" s="188" t="str">
        <f t="shared" si="58"/>
        <v/>
      </c>
      <c r="DU283" s="188" t="str">
        <f t="shared" si="58"/>
        <v/>
      </c>
      <c r="DV283" s="188" t="str">
        <f t="shared" si="58"/>
        <v/>
      </c>
      <c r="DW283" s="188" t="str">
        <f t="shared" si="58"/>
        <v/>
      </c>
      <c r="DX283" s="188" t="str">
        <f t="shared" si="58"/>
        <v/>
      </c>
      <c r="DY283" s="188" t="str">
        <f t="shared" si="58"/>
        <v/>
      </c>
      <c r="DZ283" s="188" t="str">
        <f t="shared" si="58"/>
        <v/>
      </c>
      <c r="EA283" s="188" t="str">
        <f t="shared" si="58"/>
        <v/>
      </c>
      <c r="EB283" s="188" t="str">
        <f t="shared" si="58"/>
        <v/>
      </c>
      <c r="EC283" s="188" t="str">
        <f t="shared" si="57"/>
        <v/>
      </c>
      <c r="ED283" s="188" t="str">
        <f t="shared" si="57"/>
        <v/>
      </c>
      <c r="EE283" s="188" t="str">
        <f t="shared" si="57"/>
        <v/>
      </c>
      <c r="EF283" s="188" t="str">
        <f t="shared" si="57"/>
        <v/>
      </c>
      <c r="EG283" s="188" t="str">
        <f t="shared" si="57"/>
        <v/>
      </c>
      <c r="EH283" s="188" t="str">
        <f t="shared" si="57"/>
        <v/>
      </c>
      <c r="EI283" s="188" t="str">
        <f t="shared" si="57"/>
        <v/>
      </c>
      <c r="EJ283" s="188" t="str">
        <f t="shared" si="57"/>
        <v/>
      </c>
      <c r="EK283" s="188" t="str">
        <f t="shared" si="57"/>
        <v/>
      </c>
    </row>
    <row r="284" spans="1:141" x14ac:dyDescent="0.3">
      <c r="B284" s="1">
        <v>15</v>
      </c>
      <c r="C284" s="155"/>
      <c r="D284" s="155"/>
      <c r="E284" s="155"/>
      <c r="F284" s="155"/>
      <c r="G284" s="155"/>
      <c r="H284" s="155"/>
      <c r="I284" s="155"/>
      <c r="J284" s="155"/>
      <c r="K284" s="155"/>
      <c r="L284" s="155"/>
      <c r="M284" s="155"/>
      <c r="N284" s="155"/>
      <c r="O284" s="155"/>
      <c r="P284" s="155"/>
      <c r="Q284" s="155"/>
      <c r="R284" s="155">
        <f t="shared" ref="R284:AB289" si="59">VLOOKUP(Q91,CHDinc,$A$4,FALSE)*(1+((VLOOKUP(Q91,CHDrisk,$A$4,FALSE)-1)*MAX(0,AT123-BaselineBMI)))</f>
        <v>4.9553750000002142E-4</v>
      </c>
      <c r="S284" s="155">
        <f t="shared" si="59"/>
        <v>4.7161250000002055E-4</v>
      </c>
      <c r="T284" s="155">
        <f t="shared" si="59"/>
        <v>4.793238636363845E-4</v>
      </c>
      <c r="U284" s="155">
        <f t="shared" si="59"/>
        <v>4.8967159090911223E-4</v>
      </c>
      <c r="V284" s="155">
        <f t="shared" si="59"/>
        <v>7.7589204545446043E-4</v>
      </c>
      <c r="W284" s="155">
        <f t="shared" si="59"/>
        <v>7.9194886363627675E-4</v>
      </c>
      <c r="X284" s="155">
        <f t="shared" si="59"/>
        <v>8.080056818180934E-4</v>
      </c>
      <c r="Y284" s="155">
        <f t="shared" si="59"/>
        <v>8.2406249999990994E-4</v>
      </c>
      <c r="Z284" s="155">
        <f t="shared" si="59"/>
        <v>8.4011931818172626E-4</v>
      </c>
      <c r="AA284" s="155">
        <f t="shared" si="59"/>
        <v>1.2557249999999892E-3</v>
      </c>
      <c r="AB284" s="155">
        <f t="shared" si="59"/>
        <v>1.2792749999999892E-3</v>
      </c>
      <c r="AC284" s="155"/>
      <c r="AD284" s="155"/>
      <c r="AE284" s="155"/>
      <c r="AF284" s="155"/>
      <c r="AG284" s="174">
        <f>D284*D57*PRODUCT($CJ284:CJ284)</f>
        <v>0</v>
      </c>
      <c r="AH284" s="174">
        <f>E284*E57*PRODUCT($CJ284:CK284)</f>
        <v>0</v>
      </c>
      <c r="AI284" s="174">
        <f>F284*F57*PRODUCT($CJ284:CL284)</f>
        <v>0</v>
      </c>
      <c r="AJ284" s="174">
        <f>G284*G57*PRODUCT($CJ284:CM284)</f>
        <v>0</v>
      </c>
      <c r="AK284" s="174">
        <f>H284*H57*PRODUCT($CJ284:CN284)</f>
        <v>0</v>
      </c>
      <c r="AL284" s="174">
        <f>I284*I57*PRODUCT($CJ284:CO284)</f>
        <v>0</v>
      </c>
      <c r="AM284" s="174">
        <f>J284*J57*PRODUCT($CJ284:CP284)</f>
        <v>0</v>
      </c>
      <c r="AN284" s="174">
        <f>K284*K57*PRODUCT($CJ284:CQ284)</f>
        <v>0</v>
      </c>
      <c r="AO284" s="174">
        <f>L284*L57*PRODUCT($CJ284:CR284)</f>
        <v>0</v>
      </c>
      <c r="AP284" s="174">
        <f>M284*M57*PRODUCT($CJ284:CS284)</f>
        <v>0</v>
      </c>
      <c r="AQ284" s="174">
        <f>N284*N57*PRODUCT($CJ284:CT284)</f>
        <v>0</v>
      </c>
      <c r="AR284" s="174">
        <f>O284*O57*PRODUCT($CJ284:CU284)</f>
        <v>0</v>
      </c>
      <c r="AS284" s="174">
        <f>P284*P57*PRODUCT($CJ284:CV284)</f>
        <v>0</v>
      </c>
      <c r="AT284" s="174">
        <f>Q284*Q57*PRODUCT($CJ284:CW284)</f>
        <v>0</v>
      </c>
      <c r="AU284" s="174">
        <f>R284*R57*PRODUCT($CJ284:CX284)</f>
        <v>0</v>
      </c>
      <c r="AV284" s="174">
        <f>S284*S57*PRODUCT($CJ284:CY284)</f>
        <v>0</v>
      </c>
      <c r="AW284" s="174">
        <f>T284*T57*PRODUCT($CJ284:CZ284)</f>
        <v>0</v>
      </c>
      <c r="AX284" s="174">
        <f>U284*U57*PRODUCT($CJ284:DA284)</f>
        <v>0</v>
      </c>
      <c r="AY284" s="174">
        <f>V284*V57*PRODUCT($CJ284:DB284)</f>
        <v>0</v>
      </c>
      <c r="AZ284" s="174">
        <f>W284*W57*PRODUCT($CJ284:DC284)</f>
        <v>0</v>
      </c>
      <c r="BA284" s="174">
        <f>X284*X57*PRODUCT($CJ284:DD284)</f>
        <v>0</v>
      </c>
      <c r="BB284" s="174">
        <f>Y284*Y57*PRODUCT($CJ284:DE284)</f>
        <v>0</v>
      </c>
      <c r="BC284" s="174">
        <f>Z284*Z57*PRODUCT($CJ284:DF284)</f>
        <v>0</v>
      </c>
      <c r="BD284" s="174">
        <f>AA284*AA57*PRODUCT($CJ284:DG284)</f>
        <v>0</v>
      </c>
      <c r="BE284" s="174">
        <f>AB284*AB57*PRODUCT($CJ284:DH284)</f>
        <v>0</v>
      </c>
      <c r="BF284" s="93"/>
      <c r="BG284" s="93"/>
      <c r="BH284" s="93"/>
      <c r="BI284" s="169">
        <f>SUM($AF284:AG284)-SUM($AF316:AG316)-SUM($C316:D316)-SUM($BH316:BI316)</f>
        <v>0</v>
      </c>
      <c r="BJ284" s="169">
        <f>SUM($AF284:AH284)-SUM($AF316:AH316)-SUM($C316:E316)-SUM($BH316:BJ316)</f>
        <v>0</v>
      </c>
      <c r="BK284" s="169">
        <f>SUM($AF284:AI284)-SUM($AF316:AI316)-SUM($C316:F316)-SUM($BH316:BK316)</f>
        <v>0</v>
      </c>
      <c r="BL284" s="169">
        <f>SUM($AF284:AJ284)-SUM($AF316:AJ316)-SUM($C316:G316)-SUM($BH316:BL316)</f>
        <v>0</v>
      </c>
      <c r="BM284" s="169">
        <f>SUM($AF284:AK284)-SUM($AF316:AK316)-SUM($C316:H316)-SUM($BH316:BM316)</f>
        <v>0</v>
      </c>
      <c r="BN284" s="169">
        <f>SUM($AF284:AL284)-SUM($AF316:AL316)-SUM($C316:I316)-SUM($BH316:BN316)</f>
        <v>0</v>
      </c>
      <c r="BO284" s="169">
        <f>SUM($AF284:AM284)-SUM($AF316:AM316)-SUM($C316:J316)-SUM($BH316:BO316)</f>
        <v>0</v>
      </c>
      <c r="BP284" s="169">
        <f>SUM($AF284:AN284)-SUM($AF316:AN316)-SUM($C316:K316)-SUM($BH316:BP316)</f>
        <v>0</v>
      </c>
      <c r="BQ284" s="169">
        <f>SUM($AF284:AO284)-SUM($AF316:AO316)-SUM($C316:L316)-SUM($BH316:BQ316)</f>
        <v>0</v>
      </c>
      <c r="BR284" s="169">
        <f>SUM($AF284:AP284)-SUM($AF316:AP316)-SUM($C316:M316)-SUM($BH316:BR316)</f>
        <v>0</v>
      </c>
      <c r="BS284" s="169">
        <f>SUM($AF284:AQ284)-SUM($AF316:AQ316)-SUM($C316:N316)-SUM($BH316:BS316)</f>
        <v>0</v>
      </c>
      <c r="BT284" s="169">
        <f>SUM($AF284:AR284)-SUM($AF316:AR316)-SUM($C316:O316)-SUM($BH316:BT316)</f>
        <v>0</v>
      </c>
      <c r="BU284" s="169">
        <f>SUM($AF284:AS284)-SUM($AF316:AS316)-SUM($C316:P316)-SUM($BH316:BU316)</f>
        <v>0</v>
      </c>
      <c r="BV284" s="169">
        <f>SUM($AF284:AT284)-SUM($AF316:AT316)-SUM($C316:Q316)-SUM($BH316:BV316)</f>
        <v>0</v>
      </c>
      <c r="BW284" s="169">
        <f>SUM($AF284:AU284)-SUM($AF316:AU316)-SUM($C316:R316)-SUM($BH316:BW316)</f>
        <v>0</v>
      </c>
      <c r="BX284" s="169">
        <f>SUM($AF284:AV284)-SUM($AF316:AV316)-SUM($C316:S316)-SUM($BH316:BX316)</f>
        <v>0</v>
      </c>
      <c r="BY284" s="169">
        <f>SUM($AF284:AW284)-SUM($AF316:AW316)-SUM($C316:T316)-SUM($BH316:BY316)</f>
        <v>0</v>
      </c>
      <c r="BZ284" s="169">
        <f>SUM($AF284:AX284)-SUM($AF316:AX316)-SUM($C316:U316)-SUM($BH316:BZ316)</f>
        <v>0</v>
      </c>
      <c r="CA284" s="169">
        <f>SUM($AF284:AY284)-SUM($AF316:AY316)-SUM($C316:V316)-SUM($BH316:CA316)</f>
        <v>0</v>
      </c>
      <c r="CB284" s="169">
        <f>SUM($AF284:AZ284)-SUM($AF316:AZ316)-SUM($C316:W316)-SUM($BH316:CB316)</f>
        <v>0</v>
      </c>
      <c r="CC284" s="169">
        <f>SUM($AF284:BA284)-SUM($AF316:BA316)-SUM($C316:X316)-SUM($BH316:CC316)</f>
        <v>0</v>
      </c>
      <c r="CD284" s="169">
        <f>SUM($AF284:BB284)-SUM($AF316:BB316)-SUM($C316:Y316)-SUM($BH316:CD316)</f>
        <v>0</v>
      </c>
      <c r="CE284" s="169">
        <f>SUM($AF284:BC284)-SUM($AF316:BC316)-SUM($C316:Z316)-SUM($BH316:CE316)</f>
        <v>0</v>
      </c>
      <c r="CF284" s="169">
        <f>SUM($AF284:BD284)-SUM($AF316:BD316)-SUM($C316:AA316)-SUM($BH316:CF316)</f>
        <v>0</v>
      </c>
      <c r="CG284" s="169">
        <f>SUM($AF284:BE284)-SUM($AF316:BE316)-SUM($C316:AB316)-SUM($BH316:CG316)</f>
        <v>0</v>
      </c>
      <c r="CH284" s="52"/>
      <c r="CI284" s="52"/>
      <c r="CJ284" s="67"/>
      <c r="CK284" s="67"/>
      <c r="CL284" s="67"/>
      <c r="CM284" s="67"/>
      <c r="CN284" s="67"/>
      <c r="CO284" s="67"/>
      <c r="CP284" s="67"/>
      <c r="CQ284" s="67"/>
      <c r="CR284" s="67"/>
      <c r="CS284" s="67"/>
      <c r="CT284" s="67"/>
      <c r="CU284" s="67"/>
      <c r="CV284" s="67"/>
      <c r="CW284" s="67"/>
      <c r="CX284" s="67">
        <f>1-Q284</f>
        <v>1</v>
      </c>
      <c r="CY284" s="67">
        <f t="shared" si="55"/>
        <v>0.99950446250000002</v>
      </c>
      <c r="CZ284" s="67">
        <f t="shared" si="55"/>
        <v>0.99952838749999995</v>
      </c>
      <c r="DA284" s="67">
        <f t="shared" si="55"/>
        <v>0.99952067613636364</v>
      </c>
      <c r="DB284" s="67">
        <f t="shared" si="55"/>
        <v>0.99951032840909093</v>
      </c>
      <c r="DC284" s="67">
        <f t="shared" si="55"/>
        <v>0.99922410795454553</v>
      </c>
      <c r="DD284" s="67">
        <f t="shared" si="55"/>
        <v>0.99920805113636368</v>
      </c>
      <c r="DE284" s="67">
        <f t="shared" si="55"/>
        <v>0.99919199431818195</v>
      </c>
      <c r="DF284" s="67">
        <f t="shared" si="55"/>
        <v>0.99917593750000011</v>
      </c>
      <c r="DG284" s="67">
        <f t="shared" si="55"/>
        <v>0.99915988068181827</v>
      </c>
      <c r="DH284" s="67">
        <f t="shared" si="55"/>
        <v>0.99874427499999996</v>
      </c>
      <c r="DI284" s="67">
        <f t="shared" si="55"/>
        <v>0.99872072499999998</v>
      </c>
      <c r="DL284" s="53"/>
      <c r="DM284" s="188" t="str">
        <f t="shared" si="58"/>
        <v/>
      </c>
      <c r="DN284" s="188" t="str">
        <f t="shared" si="58"/>
        <v/>
      </c>
      <c r="DO284" s="188" t="str">
        <f t="shared" si="58"/>
        <v/>
      </c>
      <c r="DP284" s="188" t="str">
        <f t="shared" si="58"/>
        <v/>
      </c>
      <c r="DQ284" s="188" t="str">
        <f t="shared" si="58"/>
        <v/>
      </c>
      <c r="DR284" s="188" t="str">
        <f t="shared" si="58"/>
        <v/>
      </c>
      <c r="DS284" s="188" t="str">
        <f t="shared" si="58"/>
        <v/>
      </c>
      <c r="DT284" s="188" t="str">
        <f t="shared" si="58"/>
        <v/>
      </c>
      <c r="DU284" s="188" t="str">
        <f t="shared" si="58"/>
        <v/>
      </c>
      <c r="DV284" s="188" t="str">
        <f t="shared" si="58"/>
        <v/>
      </c>
      <c r="DW284" s="188" t="str">
        <f t="shared" si="58"/>
        <v/>
      </c>
      <c r="DX284" s="188" t="str">
        <f t="shared" si="58"/>
        <v/>
      </c>
      <c r="DY284" s="188" t="str">
        <f t="shared" si="58"/>
        <v/>
      </c>
      <c r="DZ284" s="188" t="str">
        <f t="shared" si="58"/>
        <v/>
      </c>
      <c r="EA284" s="188" t="str">
        <f t="shared" si="58"/>
        <v/>
      </c>
      <c r="EB284" s="188" t="str">
        <f t="shared" si="58"/>
        <v/>
      </c>
      <c r="EC284" s="188" t="str">
        <f t="shared" si="57"/>
        <v/>
      </c>
      <c r="ED284" s="188" t="str">
        <f t="shared" si="57"/>
        <v/>
      </c>
      <c r="EE284" s="188" t="str">
        <f t="shared" si="57"/>
        <v/>
      </c>
      <c r="EF284" s="188" t="str">
        <f t="shared" si="57"/>
        <v/>
      </c>
      <c r="EG284" s="188" t="str">
        <f t="shared" si="57"/>
        <v/>
      </c>
      <c r="EH284" s="188" t="str">
        <f t="shared" si="57"/>
        <v/>
      </c>
      <c r="EI284" s="188" t="str">
        <f t="shared" si="57"/>
        <v/>
      </c>
      <c r="EJ284" s="188" t="str">
        <f t="shared" si="57"/>
        <v/>
      </c>
      <c r="EK284" s="188" t="str">
        <f t="shared" si="57"/>
        <v/>
      </c>
    </row>
    <row r="285" spans="1:141" x14ac:dyDescent="0.3">
      <c r="B285" s="1">
        <v>16</v>
      </c>
      <c r="C285" s="155"/>
      <c r="D285" s="155"/>
      <c r="E285" s="155"/>
      <c r="F285" s="155"/>
      <c r="G285" s="155"/>
      <c r="H285" s="155"/>
      <c r="I285" s="155"/>
      <c r="J285" s="155"/>
      <c r="K285" s="155"/>
      <c r="L285" s="155"/>
      <c r="M285" s="155"/>
      <c r="N285" s="155"/>
      <c r="O285" s="155"/>
      <c r="P285" s="155"/>
      <c r="Q285" s="155"/>
      <c r="R285" s="155"/>
      <c r="S285" s="155">
        <f t="shared" si="59"/>
        <v>4.9553750000002142E-4</v>
      </c>
      <c r="T285" s="155">
        <f t="shared" si="59"/>
        <v>4.7161250000002055E-4</v>
      </c>
      <c r="U285" s="155">
        <f t="shared" si="59"/>
        <v>4.793238636363845E-4</v>
      </c>
      <c r="V285" s="155">
        <f t="shared" si="59"/>
        <v>4.8967159090911223E-4</v>
      </c>
      <c r="W285" s="155">
        <f t="shared" si="59"/>
        <v>7.7589204545446043E-4</v>
      </c>
      <c r="X285" s="155">
        <f t="shared" si="59"/>
        <v>7.9194886363627675E-4</v>
      </c>
      <c r="Y285" s="155">
        <f t="shared" si="59"/>
        <v>8.080056818180934E-4</v>
      </c>
      <c r="Z285" s="155">
        <f t="shared" si="59"/>
        <v>8.2406249999990994E-4</v>
      </c>
      <c r="AA285" s="155">
        <f t="shared" si="59"/>
        <v>8.4011931818172626E-4</v>
      </c>
      <c r="AB285" s="155">
        <f t="shared" si="59"/>
        <v>1.2557249999999892E-3</v>
      </c>
      <c r="AC285" s="155"/>
      <c r="AD285" s="155"/>
      <c r="AE285" s="155"/>
      <c r="AF285" s="155"/>
      <c r="AG285" s="174">
        <f>D285*D58*PRODUCT($CJ285:CJ285)</f>
        <v>0</v>
      </c>
      <c r="AH285" s="174">
        <f>E285*E58*PRODUCT($CJ285:CK285)</f>
        <v>0</v>
      </c>
      <c r="AI285" s="174">
        <f>F285*F58*PRODUCT($CJ285:CL285)</f>
        <v>0</v>
      </c>
      <c r="AJ285" s="174">
        <f>G285*G58*PRODUCT($CJ285:CM285)</f>
        <v>0</v>
      </c>
      <c r="AK285" s="174">
        <f>H285*H58*PRODUCT($CJ285:CN285)</f>
        <v>0</v>
      </c>
      <c r="AL285" s="174">
        <f>I285*I58*PRODUCT($CJ285:CO285)</f>
        <v>0</v>
      </c>
      <c r="AM285" s="174">
        <f>J285*J58*PRODUCT($CJ285:CP285)</f>
        <v>0</v>
      </c>
      <c r="AN285" s="174">
        <f>K285*K58*PRODUCT($CJ285:CQ285)</f>
        <v>0</v>
      </c>
      <c r="AO285" s="174">
        <f>L285*L58*PRODUCT($CJ285:CR285)</f>
        <v>0</v>
      </c>
      <c r="AP285" s="174">
        <f>M285*M58*PRODUCT($CJ285:CS285)</f>
        <v>0</v>
      </c>
      <c r="AQ285" s="174">
        <f>N285*N58*PRODUCT($CJ285:CT285)</f>
        <v>0</v>
      </c>
      <c r="AR285" s="174">
        <f>O285*O58*PRODUCT($CJ285:CU285)</f>
        <v>0</v>
      </c>
      <c r="AS285" s="174">
        <f>P285*P58*PRODUCT($CJ285:CV285)</f>
        <v>0</v>
      </c>
      <c r="AT285" s="174">
        <f>Q285*Q58*PRODUCT($CJ285:CW285)</f>
        <v>0</v>
      </c>
      <c r="AU285" s="174">
        <f>R285*R58*PRODUCT($CJ285:CX285)</f>
        <v>0</v>
      </c>
      <c r="AV285" s="174">
        <f>S285*S58*PRODUCT($CJ285:CY285)</f>
        <v>0</v>
      </c>
      <c r="AW285" s="174">
        <f>T285*T58*PRODUCT($CJ285:CZ285)</f>
        <v>0</v>
      </c>
      <c r="AX285" s="174">
        <f>U285*U58*PRODUCT($CJ285:DA285)</f>
        <v>0</v>
      </c>
      <c r="AY285" s="174">
        <f>V285*V58*PRODUCT($CJ285:DB285)</f>
        <v>0</v>
      </c>
      <c r="AZ285" s="174">
        <f>W285*W58*PRODUCT($CJ285:DC285)</f>
        <v>0</v>
      </c>
      <c r="BA285" s="174">
        <f>X285*X58*PRODUCT($CJ285:DD285)</f>
        <v>0</v>
      </c>
      <c r="BB285" s="174">
        <f>Y285*Y58*PRODUCT($CJ285:DE285)</f>
        <v>0</v>
      </c>
      <c r="BC285" s="174">
        <f>Z285*Z58*PRODUCT($CJ285:DF285)</f>
        <v>0</v>
      </c>
      <c r="BD285" s="174">
        <f>AA285*AA58*PRODUCT($CJ285:DG285)</f>
        <v>0</v>
      </c>
      <c r="BE285" s="174">
        <f>AB285*AB58*PRODUCT($CJ285:DH285)</f>
        <v>0</v>
      </c>
      <c r="BF285" s="93"/>
      <c r="BG285" s="93"/>
      <c r="BH285" s="93"/>
      <c r="BI285" s="169">
        <f>SUM($AF285:AG285)-SUM($AF317:AG317)-SUM($C317:D317)-SUM($BH317:BI317)</f>
        <v>0</v>
      </c>
      <c r="BJ285" s="169">
        <f>SUM($AF285:AH285)-SUM($AF317:AH317)-SUM($C317:E317)-SUM($BH317:BJ317)</f>
        <v>0</v>
      </c>
      <c r="BK285" s="169">
        <f>SUM($AF285:AI285)-SUM($AF317:AI317)-SUM($C317:F317)-SUM($BH317:BK317)</f>
        <v>0</v>
      </c>
      <c r="BL285" s="169">
        <f>SUM($AF285:AJ285)-SUM($AF317:AJ317)-SUM($C317:G317)-SUM($BH317:BL317)</f>
        <v>0</v>
      </c>
      <c r="BM285" s="169">
        <f>SUM($AF285:AK285)-SUM($AF317:AK317)-SUM($C317:H317)-SUM($BH317:BM317)</f>
        <v>0</v>
      </c>
      <c r="BN285" s="169">
        <f>SUM($AF285:AL285)-SUM($AF317:AL317)-SUM($C317:I317)-SUM($BH317:BN317)</f>
        <v>0</v>
      </c>
      <c r="BO285" s="169">
        <f>SUM($AF285:AM285)-SUM($AF317:AM317)-SUM($C317:J317)-SUM($BH317:BO317)</f>
        <v>0</v>
      </c>
      <c r="BP285" s="169">
        <f>SUM($AF285:AN285)-SUM($AF317:AN317)-SUM($C317:K317)-SUM($BH317:BP317)</f>
        <v>0</v>
      </c>
      <c r="BQ285" s="169">
        <f>SUM($AF285:AO285)-SUM($AF317:AO317)-SUM($C317:L317)-SUM($BH317:BQ317)</f>
        <v>0</v>
      </c>
      <c r="BR285" s="169">
        <f>SUM($AF285:AP285)-SUM($AF317:AP317)-SUM($C317:M317)-SUM($BH317:BR317)</f>
        <v>0</v>
      </c>
      <c r="BS285" s="169">
        <f>SUM($AF285:AQ285)-SUM($AF317:AQ317)-SUM($C317:N317)-SUM($BH317:BS317)</f>
        <v>0</v>
      </c>
      <c r="BT285" s="169">
        <f>SUM($AF285:AR285)-SUM($AF317:AR317)-SUM($C317:O317)-SUM($BH317:BT317)</f>
        <v>0</v>
      </c>
      <c r="BU285" s="169">
        <f>SUM($AF285:AS285)-SUM($AF317:AS317)-SUM($C317:P317)-SUM($BH317:BU317)</f>
        <v>0</v>
      </c>
      <c r="BV285" s="169">
        <f>SUM($AF285:AT285)-SUM($AF317:AT317)-SUM($C317:Q317)-SUM($BH317:BV317)</f>
        <v>0</v>
      </c>
      <c r="BW285" s="169">
        <f>SUM($AF285:AU285)-SUM($AF317:AU317)-SUM($C317:R317)-SUM($BH317:BW317)</f>
        <v>0</v>
      </c>
      <c r="BX285" s="169">
        <f>SUM($AF285:AV285)-SUM($AF317:AV317)-SUM($C317:S317)-SUM($BH317:BX317)</f>
        <v>0</v>
      </c>
      <c r="BY285" s="169">
        <f>SUM($AF285:AW285)-SUM($AF317:AW317)-SUM($C317:T317)-SUM($BH317:BY317)</f>
        <v>0</v>
      </c>
      <c r="BZ285" s="169">
        <f>SUM($AF285:AX285)-SUM($AF317:AX317)-SUM($C317:U317)-SUM($BH317:BZ317)</f>
        <v>0</v>
      </c>
      <c r="CA285" s="169">
        <f>SUM($AF285:AY285)-SUM($AF317:AY317)-SUM($C317:V317)-SUM($BH317:CA317)</f>
        <v>0</v>
      </c>
      <c r="CB285" s="169">
        <f>SUM($AF285:AZ285)-SUM($AF317:AZ317)-SUM($C317:W317)-SUM($BH317:CB317)</f>
        <v>0</v>
      </c>
      <c r="CC285" s="169">
        <f>SUM($AF285:BA285)-SUM($AF317:BA317)-SUM($C317:X317)-SUM($BH317:CC317)</f>
        <v>0</v>
      </c>
      <c r="CD285" s="169">
        <f>SUM($AF285:BB285)-SUM($AF317:BB317)-SUM($C317:Y317)-SUM($BH317:CD317)</f>
        <v>0</v>
      </c>
      <c r="CE285" s="169">
        <f>SUM($AF285:BC285)-SUM($AF317:BC317)-SUM($C317:Z317)-SUM($BH317:CE317)</f>
        <v>0</v>
      </c>
      <c r="CF285" s="169">
        <f>SUM($AF285:BD285)-SUM($AF317:BD317)-SUM($C317:AA317)-SUM($BH317:CF317)</f>
        <v>0</v>
      </c>
      <c r="CG285" s="169">
        <f>SUM($AF285:BE285)-SUM($AF317:BE317)-SUM($C317:AB317)-SUM($BH317:CG317)</f>
        <v>0</v>
      </c>
      <c r="CH285" s="52"/>
      <c r="CI285" s="52"/>
      <c r="CJ285" s="67"/>
      <c r="CK285" s="67"/>
      <c r="CL285" s="67"/>
      <c r="CM285" s="67"/>
      <c r="CN285" s="67"/>
      <c r="CO285" s="67"/>
      <c r="CP285" s="67"/>
      <c r="CQ285" s="67"/>
      <c r="CR285" s="67"/>
      <c r="CS285" s="67"/>
      <c r="CT285" s="67"/>
      <c r="CU285" s="67"/>
      <c r="CV285" s="67"/>
      <c r="CW285" s="67"/>
      <c r="CX285" s="67"/>
      <c r="CY285" s="67">
        <f>1-R285</f>
        <v>1</v>
      </c>
      <c r="CZ285" s="67">
        <f t="shared" si="55"/>
        <v>0.99950446250000002</v>
      </c>
      <c r="DA285" s="67">
        <f t="shared" si="55"/>
        <v>0.99952838749999995</v>
      </c>
      <c r="DB285" s="67">
        <f t="shared" si="55"/>
        <v>0.99952067613636364</v>
      </c>
      <c r="DC285" s="67">
        <f t="shared" si="55"/>
        <v>0.99951032840909093</v>
      </c>
      <c r="DD285" s="67">
        <f t="shared" si="55"/>
        <v>0.99922410795454553</v>
      </c>
      <c r="DE285" s="67">
        <f t="shared" si="55"/>
        <v>0.99920805113636368</v>
      </c>
      <c r="DF285" s="67">
        <f t="shared" si="55"/>
        <v>0.99919199431818195</v>
      </c>
      <c r="DG285" s="67">
        <f t="shared" si="55"/>
        <v>0.99917593750000011</v>
      </c>
      <c r="DH285" s="67">
        <f t="shared" si="55"/>
        <v>0.99915988068181827</v>
      </c>
      <c r="DI285" s="67">
        <f t="shared" si="55"/>
        <v>0.99874427499999996</v>
      </c>
      <c r="DL285" s="53"/>
      <c r="DM285" s="188" t="str">
        <f t="shared" si="58"/>
        <v/>
      </c>
      <c r="DN285" s="188" t="str">
        <f t="shared" si="58"/>
        <v/>
      </c>
      <c r="DO285" s="188" t="str">
        <f t="shared" si="58"/>
        <v/>
      </c>
      <c r="DP285" s="188" t="str">
        <f t="shared" si="58"/>
        <v/>
      </c>
      <c r="DQ285" s="188" t="str">
        <f t="shared" si="58"/>
        <v/>
      </c>
      <c r="DR285" s="188" t="str">
        <f t="shared" si="58"/>
        <v/>
      </c>
      <c r="DS285" s="188" t="str">
        <f t="shared" si="58"/>
        <v/>
      </c>
      <c r="DT285" s="188" t="str">
        <f t="shared" si="58"/>
        <v/>
      </c>
      <c r="DU285" s="188" t="str">
        <f t="shared" si="58"/>
        <v/>
      </c>
      <c r="DV285" s="188" t="str">
        <f t="shared" si="58"/>
        <v/>
      </c>
      <c r="DW285" s="188" t="str">
        <f t="shared" si="58"/>
        <v/>
      </c>
      <c r="DX285" s="188" t="str">
        <f t="shared" si="58"/>
        <v/>
      </c>
      <c r="DY285" s="188" t="str">
        <f t="shared" si="58"/>
        <v/>
      </c>
      <c r="DZ285" s="188" t="str">
        <f t="shared" si="58"/>
        <v/>
      </c>
      <c r="EA285" s="188" t="str">
        <f t="shared" si="58"/>
        <v/>
      </c>
      <c r="EB285" s="188" t="str">
        <f t="shared" si="58"/>
        <v/>
      </c>
      <c r="EC285" s="188" t="str">
        <f t="shared" si="57"/>
        <v/>
      </c>
      <c r="ED285" s="188" t="str">
        <f t="shared" si="57"/>
        <v/>
      </c>
      <c r="EE285" s="188" t="str">
        <f t="shared" si="57"/>
        <v/>
      </c>
      <c r="EF285" s="188" t="str">
        <f t="shared" si="57"/>
        <v/>
      </c>
      <c r="EG285" s="188" t="str">
        <f t="shared" si="57"/>
        <v/>
      </c>
      <c r="EH285" s="188" t="str">
        <f t="shared" si="57"/>
        <v/>
      </c>
      <c r="EI285" s="188" t="str">
        <f t="shared" si="57"/>
        <v/>
      </c>
      <c r="EJ285" s="188" t="str">
        <f t="shared" si="57"/>
        <v/>
      </c>
      <c r="EK285" s="188" t="str">
        <f t="shared" si="57"/>
        <v/>
      </c>
    </row>
    <row r="286" spans="1:141" x14ac:dyDescent="0.3">
      <c r="B286" s="1">
        <v>17</v>
      </c>
      <c r="C286" s="155"/>
      <c r="D286" s="155"/>
      <c r="E286" s="155"/>
      <c r="F286" s="155"/>
      <c r="G286" s="155"/>
      <c r="H286" s="155"/>
      <c r="I286" s="155"/>
      <c r="J286" s="155"/>
      <c r="K286" s="155"/>
      <c r="L286" s="155"/>
      <c r="M286" s="155"/>
      <c r="N286" s="155"/>
      <c r="O286" s="155"/>
      <c r="P286" s="155"/>
      <c r="Q286" s="155"/>
      <c r="R286" s="155"/>
      <c r="S286" s="155"/>
      <c r="T286" s="155">
        <f t="shared" si="59"/>
        <v>4.9553750000002142E-4</v>
      </c>
      <c r="U286" s="155">
        <f t="shared" si="59"/>
        <v>4.7161250000002055E-4</v>
      </c>
      <c r="V286" s="155">
        <f t="shared" si="59"/>
        <v>4.793238636363845E-4</v>
      </c>
      <c r="W286" s="155">
        <f t="shared" si="59"/>
        <v>4.8967159090911223E-4</v>
      </c>
      <c r="X286" s="155">
        <f t="shared" si="59"/>
        <v>7.7589204545446043E-4</v>
      </c>
      <c r="Y286" s="155">
        <f t="shared" si="59"/>
        <v>7.9194886363627675E-4</v>
      </c>
      <c r="Z286" s="155">
        <f t="shared" si="59"/>
        <v>8.080056818180934E-4</v>
      </c>
      <c r="AA286" s="155">
        <f t="shared" si="59"/>
        <v>8.2406249999990994E-4</v>
      </c>
      <c r="AB286" s="155">
        <f t="shared" si="59"/>
        <v>8.4011931818172626E-4</v>
      </c>
      <c r="AC286" s="155"/>
      <c r="AD286" s="155"/>
      <c r="AE286" s="155"/>
      <c r="AF286" s="155"/>
      <c r="AG286" s="174">
        <f>D286*D59*PRODUCT($CJ286:CJ286)</f>
        <v>0</v>
      </c>
      <c r="AH286" s="174">
        <f>E286*E59*PRODUCT($CJ286:CK286)</f>
        <v>0</v>
      </c>
      <c r="AI286" s="174">
        <f>F286*F59*PRODUCT($CJ286:CL286)</f>
        <v>0</v>
      </c>
      <c r="AJ286" s="174">
        <f>G286*G59*PRODUCT($CJ286:CM286)</f>
        <v>0</v>
      </c>
      <c r="AK286" s="174">
        <f>H286*H59*PRODUCT($CJ286:CN286)</f>
        <v>0</v>
      </c>
      <c r="AL286" s="174">
        <f>I286*I59*PRODUCT($CJ286:CO286)</f>
        <v>0</v>
      </c>
      <c r="AM286" s="174">
        <f>J286*J59*PRODUCT($CJ286:CP286)</f>
        <v>0</v>
      </c>
      <c r="AN286" s="174">
        <f>K286*K59*PRODUCT($CJ286:CQ286)</f>
        <v>0</v>
      </c>
      <c r="AO286" s="174">
        <f>L286*L59*PRODUCT($CJ286:CR286)</f>
        <v>0</v>
      </c>
      <c r="AP286" s="174">
        <f>M286*M59*PRODUCT($CJ286:CS286)</f>
        <v>0</v>
      </c>
      <c r="AQ286" s="174">
        <f>N286*N59*PRODUCT($CJ286:CT286)</f>
        <v>0</v>
      </c>
      <c r="AR286" s="174">
        <f>O286*O59*PRODUCT($CJ286:CU286)</f>
        <v>0</v>
      </c>
      <c r="AS286" s="174">
        <f>P286*P59*PRODUCT($CJ286:CV286)</f>
        <v>0</v>
      </c>
      <c r="AT286" s="174">
        <f>Q286*Q59*PRODUCT($CJ286:CW286)</f>
        <v>0</v>
      </c>
      <c r="AU286" s="174">
        <f>R286*R59*PRODUCT($CJ286:CX286)</f>
        <v>0</v>
      </c>
      <c r="AV286" s="174">
        <f>S286*S59*PRODUCT($CJ286:CY286)</f>
        <v>0</v>
      </c>
      <c r="AW286" s="174">
        <f>T286*T59*PRODUCT($CJ286:CZ286)</f>
        <v>0</v>
      </c>
      <c r="AX286" s="174">
        <f>U286*U59*PRODUCT($CJ286:DA286)</f>
        <v>0</v>
      </c>
      <c r="AY286" s="174">
        <f>V286*V59*PRODUCT($CJ286:DB286)</f>
        <v>0</v>
      </c>
      <c r="AZ286" s="174">
        <f>W286*W59*PRODUCT($CJ286:DC286)</f>
        <v>0</v>
      </c>
      <c r="BA286" s="174">
        <f>X286*X59*PRODUCT($CJ286:DD286)</f>
        <v>0</v>
      </c>
      <c r="BB286" s="174">
        <f>Y286*Y59*PRODUCT($CJ286:DE286)</f>
        <v>0</v>
      </c>
      <c r="BC286" s="174">
        <f>Z286*Z59*PRODUCT($CJ286:DF286)</f>
        <v>0</v>
      </c>
      <c r="BD286" s="174">
        <f>AA286*AA59*PRODUCT($CJ286:DG286)</f>
        <v>0</v>
      </c>
      <c r="BE286" s="174">
        <f>AB286*AB59*PRODUCT($CJ286:DH286)</f>
        <v>0</v>
      </c>
      <c r="BF286" s="93"/>
      <c r="BG286" s="93"/>
      <c r="BH286" s="93"/>
      <c r="BI286" s="169">
        <f>SUM($AF286:AG286)-SUM($AF318:AG318)-SUM($C318:D318)-SUM($BH318:BI318)</f>
        <v>0</v>
      </c>
      <c r="BJ286" s="169">
        <f>SUM($AF286:AH286)-SUM($AF318:AH318)-SUM($C318:E318)-SUM($BH318:BJ318)</f>
        <v>0</v>
      </c>
      <c r="BK286" s="169">
        <f>SUM($AF286:AI286)-SUM($AF318:AI318)-SUM($C318:F318)-SUM($BH318:BK318)</f>
        <v>0</v>
      </c>
      <c r="BL286" s="169">
        <f>SUM($AF286:AJ286)-SUM($AF318:AJ318)-SUM($C318:G318)-SUM($BH318:BL318)</f>
        <v>0</v>
      </c>
      <c r="BM286" s="169">
        <f>SUM($AF286:AK286)-SUM($AF318:AK318)-SUM($C318:H318)-SUM($BH318:BM318)</f>
        <v>0</v>
      </c>
      <c r="BN286" s="169">
        <f>SUM($AF286:AL286)-SUM($AF318:AL318)-SUM($C318:I318)-SUM($BH318:BN318)</f>
        <v>0</v>
      </c>
      <c r="BO286" s="169">
        <f>SUM($AF286:AM286)-SUM($AF318:AM318)-SUM($C318:J318)-SUM($BH318:BO318)</f>
        <v>0</v>
      </c>
      <c r="BP286" s="169">
        <f>SUM($AF286:AN286)-SUM($AF318:AN318)-SUM($C318:K318)-SUM($BH318:BP318)</f>
        <v>0</v>
      </c>
      <c r="BQ286" s="169">
        <f>SUM($AF286:AO286)-SUM($AF318:AO318)-SUM($C318:L318)-SUM($BH318:BQ318)</f>
        <v>0</v>
      </c>
      <c r="BR286" s="169">
        <f>SUM($AF286:AP286)-SUM($AF318:AP318)-SUM($C318:M318)-SUM($BH318:BR318)</f>
        <v>0</v>
      </c>
      <c r="BS286" s="169">
        <f>SUM($AF286:AQ286)-SUM($AF318:AQ318)-SUM($C318:N318)-SUM($BH318:BS318)</f>
        <v>0</v>
      </c>
      <c r="BT286" s="169">
        <f>SUM($AF286:AR286)-SUM($AF318:AR318)-SUM($C318:O318)-SUM($BH318:BT318)</f>
        <v>0</v>
      </c>
      <c r="BU286" s="169">
        <f>SUM($AF286:AS286)-SUM($AF318:AS318)-SUM($C318:P318)-SUM($BH318:BU318)</f>
        <v>0</v>
      </c>
      <c r="BV286" s="169">
        <f>SUM($AF286:AT286)-SUM($AF318:AT318)-SUM($C318:Q318)-SUM($BH318:BV318)</f>
        <v>0</v>
      </c>
      <c r="BW286" s="169">
        <f>SUM($AF286:AU286)-SUM($AF318:AU318)-SUM($C318:R318)-SUM($BH318:BW318)</f>
        <v>0</v>
      </c>
      <c r="BX286" s="169">
        <f>SUM($AF286:AV286)-SUM($AF318:AV318)-SUM($C318:S318)-SUM($BH318:BX318)</f>
        <v>0</v>
      </c>
      <c r="BY286" s="169">
        <f>SUM($AF286:AW286)-SUM($AF318:AW318)-SUM($C318:T318)-SUM($BH318:BY318)</f>
        <v>0</v>
      </c>
      <c r="BZ286" s="169">
        <f>SUM($AF286:AX286)-SUM($AF318:AX318)-SUM($C318:U318)-SUM($BH318:BZ318)</f>
        <v>0</v>
      </c>
      <c r="CA286" s="169">
        <f>SUM($AF286:AY286)-SUM($AF318:AY318)-SUM($C318:V318)-SUM($BH318:CA318)</f>
        <v>0</v>
      </c>
      <c r="CB286" s="169">
        <f>SUM($AF286:AZ286)-SUM($AF318:AZ318)-SUM($C318:W318)-SUM($BH318:CB318)</f>
        <v>0</v>
      </c>
      <c r="CC286" s="169">
        <f>SUM($AF286:BA286)-SUM($AF318:BA318)-SUM($C318:X318)-SUM($BH318:CC318)</f>
        <v>0</v>
      </c>
      <c r="CD286" s="169">
        <f>SUM($AF286:BB286)-SUM($AF318:BB318)-SUM($C318:Y318)-SUM($BH318:CD318)</f>
        <v>0</v>
      </c>
      <c r="CE286" s="169">
        <f>SUM($AF286:BC286)-SUM($AF318:BC318)-SUM($C318:Z318)-SUM($BH318:CE318)</f>
        <v>0</v>
      </c>
      <c r="CF286" s="169">
        <f>SUM($AF286:BD286)-SUM($AF318:BD318)-SUM($C318:AA318)-SUM($BH318:CF318)</f>
        <v>0</v>
      </c>
      <c r="CG286" s="169">
        <f>SUM($AF286:BE286)-SUM($AF318:BE318)-SUM($C318:AB318)-SUM($BH318:CG318)</f>
        <v>0</v>
      </c>
      <c r="CH286" s="52"/>
      <c r="CI286" s="52"/>
      <c r="CJ286" s="67"/>
      <c r="CK286" s="67"/>
      <c r="CL286" s="67"/>
      <c r="CM286" s="67"/>
      <c r="CN286" s="67"/>
      <c r="CO286" s="67"/>
      <c r="CP286" s="67"/>
      <c r="CQ286" s="67"/>
      <c r="CR286" s="67"/>
      <c r="CS286" s="67"/>
      <c r="CT286" s="67"/>
      <c r="CU286" s="67"/>
      <c r="CV286" s="67"/>
      <c r="CW286" s="67"/>
      <c r="CX286" s="67"/>
      <c r="CY286" s="67"/>
      <c r="CZ286" s="67">
        <f>1-S286</f>
        <v>1</v>
      </c>
      <c r="DA286" s="67">
        <f t="shared" ref="DA286:DI295" si="60">1-T286</f>
        <v>0.99950446250000002</v>
      </c>
      <c r="DB286" s="67">
        <f t="shared" si="60"/>
        <v>0.99952838749999995</v>
      </c>
      <c r="DC286" s="67">
        <f t="shared" si="60"/>
        <v>0.99952067613636364</v>
      </c>
      <c r="DD286" s="67">
        <f t="shared" si="60"/>
        <v>0.99951032840909093</v>
      </c>
      <c r="DE286" s="67">
        <f t="shared" si="60"/>
        <v>0.99922410795454553</v>
      </c>
      <c r="DF286" s="67">
        <f t="shared" si="60"/>
        <v>0.99920805113636368</v>
      </c>
      <c r="DG286" s="67">
        <f t="shared" si="60"/>
        <v>0.99919199431818195</v>
      </c>
      <c r="DH286" s="67">
        <f t="shared" si="60"/>
        <v>0.99917593750000011</v>
      </c>
      <c r="DI286" s="67">
        <f t="shared" si="60"/>
        <v>0.99915988068181827</v>
      </c>
      <c r="DL286" s="53"/>
      <c r="DM286" s="188" t="str">
        <f t="shared" si="58"/>
        <v/>
      </c>
      <c r="DN286" s="188" t="str">
        <f t="shared" si="58"/>
        <v/>
      </c>
      <c r="DO286" s="188" t="str">
        <f t="shared" si="58"/>
        <v/>
      </c>
      <c r="DP286" s="188" t="str">
        <f t="shared" si="58"/>
        <v/>
      </c>
      <c r="DQ286" s="188" t="str">
        <f t="shared" si="58"/>
        <v/>
      </c>
      <c r="DR286" s="188" t="str">
        <f t="shared" si="58"/>
        <v/>
      </c>
      <c r="DS286" s="188" t="str">
        <f t="shared" si="58"/>
        <v/>
      </c>
      <c r="DT286" s="188" t="str">
        <f t="shared" si="58"/>
        <v/>
      </c>
      <c r="DU286" s="188" t="str">
        <f t="shared" si="58"/>
        <v/>
      </c>
      <c r="DV286" s="188" t="str">
        <f t="shared" si="58"/>
        <v/>
      </c>
      <c r="DW286" s="188" t="str">
        <f t="shared" si="58"/>
        <v/>
      </c>
      <c r="DX286" s="188" t="str">
        <f t="shared" si="58"/>
        <v/>
      </c>
      <c r="DY286" s="188" t="str">
        <f t="shared" si="58"/>
        <v/>
      </c>
      <c r="DZ286" s="188" t="str">
        <f t="shared" si="58"/>
        <v/>
      </c>
      <c r="EA286" s="188" t="str">
        <f t="shared" si="58"/>
        <v/>
      </c>
      <c r="EB286" s="188" t="str">
        <f t="shared" si="58"/>
        <v/>
      </c>
      <c r="EC286" s="188" t="str">
        <f t="shared" ref="EC286:EK295" si="61">IF(ISERROR(BY286/T59),"",BY286/T59)</f>
        <v/>
      </c>
      <c r="ED286" s="188" t="str">
        <f t="shared" si="61"/>
        <v/>
      </c>
      <c r="EE286" s="188" t="str">
        <f t="shared" si="61"/>
        <v/>
      </c>
      <c r="EF286" s="188" t="str">
        <f t="shared" si="61"/>
        <v/>
      </c>
      <c r="EG286" s="188" t="str">
        <f t="shared" si="61"/>
        <v/>
      </c>
      <c r="EH286" s="188" t="str">
        <f t="shared" si="61"/>
        <v/>
      </c>
      <c r="EI286" s="188" t="str">
        <f t="shared" si="61"/>
        <v/>
      </c>
      <c r="EJ286" s="188" t="str">
        <f t="shared" si="61"/>
        <v/>
      </c>
      <c r="EK286" s="188" t="str">
        <f t="shared" si="61"/>
        <v/>
      </c>
    </row>
    <row r="287" spans="1:141" x14ac:dyDescent="0.3">
      <c r="B287" s="1">
        <v>18</v>
      </c>
      <c r="C287" s="155"/>
      <c r="D287" s="155"/>
      <c r="E287" s="155"/>
      <c r="F287" s="155"/>
      <c r="G287" s="155"/>
      <c r="H287" s="155"/>
      <c r="I287" s="155"/>
      <c r="J287" s="155"/>
      <c r="K287" s="155"/>
      <c r="L287" s="155"/>
      <c r="M287" s="155"/>
      <c r="N287" s="155"/>
      <c r="O287" s="155"/>
      <c r="P287" s="155"/>
      <c r="Q287" s="155"/>
      <c r="R287" s="155"/>
      <c r="S287" s="155"/>
      <c r="T287" s="155"/>
      <c r="U287" s="155">
        <f t="shared" si="59"/>
        <v>4.9553750000002142E-4</v>
      </c>
      <c r="V287" s="155">
        <f t="shared" si="59"/>
        <v>4.7161250000002055E-4</v>
      </c>
      <c r="W287" s="155">
        <f t="shared" si="59"/>
        <v>4.793238636363845E-4</v>
      </c>
      <c r="X287" s="155">
        <f t="shared" si="59"/>
        <v>4.8967159090911223E-4</v>
      </c>
      <c r="Y287" s="155">
        <f t="shared" si="59"/>
        <v>7.7589204545446043E-4</v>
      </c>
      <c r="Z287" s="155">
        <f t="shared" si="59"/>
        <v>7.9194886363627675E-4</v>
      </c>
      <c r="AA287" s="155">
        <f t="shared" si="59"/>
        <v>8.080056818180934E-4</v>
      </c>
      <c r="AB287" s="155">
        <f t="shared" si="59"/>
        <v>8.2406249999990994E-4</v>
      </c>
      <c r="AC287" s="155"/>
      <c r="AD287" s="155"/>
      <c r="AE287" s="155"/>
      <c r="AF287" s="155"/>
      <c r="AG287" s="174">
        <f>D287*D60*PRODUCT($CJ287:CJ287)</f>
        <v>0</v>
      </c>
      <c r="AH287" s="174">
        <f>E287*E60*PRODUCT($CJ287:CK287)</f>
        <v>0</v>
      </c>
      <c r="AI287" s="174">
        <f>F287*F60*PRODUCT($CJ287:CL287)</f>
        <v>0</v>
      </c>
      <c r="AJ287" s="174">
        <f>G287*G60*PRODUCT($CJ287:CM287)</f>
        <v>0</v>
      </c>
      <c r="AK287" s="174">
        <f>H287*H60*PRODUCT($CJ287:CN287)</f>
        <v>0</v>
      </c>
      <c r="AL287" s="174">
        <f>I287*I60*PRODUCT($CJ287:CO287)</f>
        <v>0</v>
      </c>
      <c r="AM287" s="174">
        <f>J287*J60*PRODUCT($CJ287:CP287)</f>
        <v>0</v>
      </c>
      <c r="AN287" s="174">
        <f>K287*K60*PRODUCT($CJ287:CQ287)</f>
        <v>0</v>
      </c>
      <c r="AO287" s="174">
        <f>L287*L60*PRODUCT($CJ287:CR287)</f>
        <v>0</v>
      </c>
      <c r="AP287" s="174">
        <f>M287*M60*PRODUCT($CJ287:CS287)</f>
        <v>0</v>
      </c>
      <c r="AQ287" s="174">
        <f>N287*N60*PRODUCT($CJ287:CT287)</f>
        <v>0</v>
      </c>
      <c r="AR287" s="174">
        <f>O287*O60*PRODUCT($CJ287:CU287)</f>
        <v>0</v>
      </c>
      <c r="AS287" s="174">
        <f>P287*P60*PRODUCT($CJ287:CV287)</f>
        <v>0</v>
      </c>
      <c r="AT287" s="174">
        <f>Q287*Q60*PRODUCT($CJ287:CW287)</f>
        <v>0</v>
      </c>
      <c r="AU287" s="174">
        <f>R287*R60*PRODUCT($CJ287:CX287)</f>
        <v>0</v>
      </c>
      <c r="AV287" s="174">
        <f>S287*S60*PRODUCT($CJ287:CY287)</f>
        <v>0</v>
      </c>
      <c r="AW287" s="174">
        <f>T287*T60*PRODUCT($CJ287:CZ287)</f>
        <v>0</v>
      </c>
      <c r="AX287" s="174">
        <f>U287*U60*PRODUCT($CJ287:DA287)</f>
        <v>0</v>
      </c>
      <c r="AY287" s="174">
        <f>V287*V60*PRODUCT($CJ287:DB287)</f>
        <v>0</v>
      </c>
      <c r="AZ287" s="174">
        <f>W287*W60*PRODUCT($CJ287:DC287)</f>
        <v>0</v>
      </c>
      <c r="BA287" s="174">
        <f>X287*X60*PRODUCT($CJ287:DD287)</f>
        <v>0</v>
      </c>
      <c r="BB287" s="174">
        <f>Y287*Y60*PRODUCT($CJ287:DE287)</f>
        <v>0</v>
      </c>
      <c r="BC287" s="174">
        <f>Z287*Z60*PRODUCT($CJ287:DF287)</f>
        <v>0</v>
      </c>
      <c r="BD287" s="174">
        <f>AA287*AA60*PRODUCT($CJ287:DG287)</f>
        <v>0</v>
      </c>
      <c r="BE287" s="174">
        <f>AB287*AB60*PRODUCT($CJ287:DH287)</f>
        <v>0</v>
      </c>
      <c r="BF287" s="93"/>
      <c r="BG287" s="93"/>
      <c r="BH287" s="93"/>
      <c r="BI287" s="169">
        <f>SUM($AF287:AG287)-SUM($AF319:AG319)-SUM($C319:D319)-SUM($BH319:BI319)</f>
        <v>0</v>
      </c>
      <c r="BJ287" s="169">
        <f>SUM($AF287:AH287)-SUM($AF319:AH319)-SUM($C319:E319)-SUM($BH319:BJ319)</f>
        <v>0</v>
      </c>
      <c r="BK287" s="169">
        <f>SUM($AF287:AI287)-SUM($AF319:AI319)-SUM($C319:F319)-SUM($BH319:BK319)</f>
        <v>0</v>
      </c>
      <c r="BL287" s="169">
        <f>SUM($AF287:AJ287)-SUM($AF319:AJ319)-SUM($C319:G319)-SUM($BH319:BL319)</f>
        <v>0</v>
      </c>
      <c r="BM287" s="169">
        <f>SUM($AF287:AK287)-SUM($AF319:AK319)-SUM($C319:H319)-SUM($BH319:BM319)</f>
        <v>0</v>
      </c>
      <c r="BN287" s="169">
        <f>SUM($AF287:AL287)-SUM($AF319:AL319)-SUM($C319:I319)-SUM($BH319:BN319)</f>
        <v>0</v>
      </c>
      <c r="BO287" s="169">
        <f>SUM($AF287:AM287)-SUM($AF319:AM319)-SUM($C319:J319)-SUM($BH319:BO319)</f>
        <v>0</v>
      </c>
      <c r="BP287" s="169">
        <f>SUM($AF287:AN287)-SUM($AF319:AN319)-SUM($C319:K319)-SUM($BH319:BP319)</f>
        <v>0</v>
      </c>
      <c r="BQ287" s="169">
        <f>SUM($AF287:AO287)-SUM($AF319:AO319)-SUM($C319:L319)-SUM($BH319:BQ319)</f>
        <v>0</v>
      </c>
      <c r="BR287" s="169">
        <f>SUM($AF287:AP287)-SUM($AF319:AP319)-SUM($C319:M319)-SUM($BH319:BR319)</f>
        <v>0</v>
      </c>
      <c r="BS287" s="169">
        <f>SUM($AF287:AQ287)-SUM($AF319:AQ319)-SUM($C319:N319)-SUM($BH319:BS319)</f>
        <v>0</v>
      </c>
      <c r="BT287" s="169">
        <f>SUM($AF287:AR287)-SUM($AF319:AR319)-SUM($C319:O319)-SUM($BH319:BT319)</f>
        <v>0</v>
      </c>
      <c r="BU287" s="169">
        <f>SUM($AF287:AS287)-SUM($AF319:AS319)-SUM($C319:P319)-SUM($BH319:BU319)</f>
        <v>0</v>
      </c>
      <c r="BV287" s="169">
        <f>SUM($AF287:AT287)-SUM($AF319:AT319)-SUM($C319:Q319)-SUM($BH319:BV319)</f>
        <v>0</v>
      </c>
      <c r="BW287" s="169">
        <f>SUM($AF287:AU287)-SUM($AF319:AU319)-SUM($C319:R319)-SUM($BH319:BW319)</f>
        <v>0</v>
      </c>
      <c r="BX287" s="169">
        <f>SUM($AF287:AV287)-SUM($AF319:AV319)-SUM($C319:S319)-SUM($BH319:BX319)</f>
        <v>0</v>
      </c>
      <c r="BY287" s="169">
        <f>SUM($AF287:AW287)-SUM($AF319:AW319)-SUM($C319:T319)-SUM($BH319:BY319)</f>
        <v>0</v>
      </c>
      <c r="BZ287" s="169">
        <f>SUM($AF287:AX287)-SUM($AF319:AX319)-SUM($C319:U319)-SUM($BH319:BZ319)</f>
        <v>0</v>
      </c>
      <c r="CA287" s="169">
        <f>SUM($AF287:AY287)-SUM($AF319:AY319)-SUM($C319:V319)-SUM($BH319:CA319)</f>
        <v>0</v>
      </c>
      <c r="CB287" s="169">
        <f>SUM($AF287:AZ287)-SUM($AF319:AZ319)-SUM($C319:W319)-SUM($BH319:CB319)</f>
        <v>0</v>
      </c>
      <c r="CC287" s="169">
        <f>SUM($AF287:BA287)-SUM($AF319:BA319)-SUM($C319:X319)-SUM($BH319:CC319)</f>
        <v>0</v>
      </c>
      <c r="CD287" s="169">
        <f>SUM($AF287:BB287)-SUM($AF319:BB319)-SUM($C319:Y319)-SUM($BH319:CD319)</f>
        <v>0</v>
      </c>
      <c r="CE287" s="169">
        <f>SUM($AF287:BC287)-SUM($AF319:BC319)-SUM($C319:Z319)-SUM($BH319:CE319)</f>
        <v>0</v>
      </c>
      <c r="CF287" s="169">
        <f>SUM($AF287:BD287)-SUM($AF319:BD319)-SUM($C319:AA319)-SUM($BH319:CF319)</f>
        <v>0</v>
      </c>
      <c r="CG287" s="169">
        <f>SUM($AF287:BE287)-SUM($AF319:BE319)-SUM($C319:AB319)-SUM($BH319:CG319)</f>
        <v>0</v>
      </c>
      <c r="CH287" s="52"/>
      <c r="CI287" s="52"/>
      <c r="CJ287" s="67"/>
      <c r="CK287" s="67"/>
      <c r="CL287" s="67"/>
      <c r="CM287" s="67"/>
      <c r="CN287" s="67"/>
      <c r="CO287" s="67"/>
      <c r="CP287" s="67"/>
      <c r="CQ287" s="67"/>
      <c r="CR287" s="67"/>
      <c r="CS287" s="67"/>
      <c r="CT287" s="67"/>
      <c r="CU287" s="67"/>
      <c r="CV287" s="67"/>
      <c r="CW287" s="67"/>
      <c r="CX287" s="67"/>
      <c r="CY287" s="67"/>
      <c r="CZ287" s="67"/>
      <c r="DA287" s="67">
        <f>1-T287</f>
        <v>1</v>
      </c>
      <c r="DB287" s="67">
        <f t="shared" si="60"/>
        <v>0.99950446250000002</v>
      </c>
      <c r="DC287" s="67">
        <f t="shared" si="60"/>
        <v>0.99952838749999995</v>
      </c>
      <c r="DD287" s="67">
        <f t="shared" si="60"/>
        <v>0.99952067613636364</v>
      </c>
      <c r="DE287" s="67">
        <f t="shared" si="60"/>
        <v>0.99951032840909093</v>
      </c>
      <c r="DF287" s="67">
        <f t="shared" si="60"/>
        <v>0.99922410795454553</v>
      </c>
      <c r="DG287" s="67">
        <f t="shared" si="60"/>
        <v>0.99920805113636368</v>
      </c>
      <c r="DH287" s="67">
        <f t="shared" si="60"/>
        <v>0.99919199431818195</v>
      </c>
      <c r="DI287" s="67">
        <f t="shared" si="60"/>
        <v>0.99917593750000011</v>
      </c>
      <c r="DL287" s="53"/>
      <c r="DM287" s="188" t="str">
        <f t="shared" si="58"/>
        <v/>
      </c>
      <c r="DN287" s="188" t="str">
        <f t="shared" si="58"/>
        <v/>
      </c>
      <c r="DO287" s="188" t="str">
        <f t="shared" si="58"/>
        <v/>
      </c>
      <c r="DP287" s="188" t="str">
        <f t="shared" si="58"/>
        <v/>
      </c>
      <c r="DQ287" s="188" t="str">
        <f t="shared" si="58"/>
        <v/>
      </c>
      <c r="DR287" s="188" t="str">
        <f t="shared" si="58"/>
        <v/>
      </c>
      <c r="DS287" s="188" t="str">
        <f t="shared" si="58"/>
        <v/>
      </c>
      <c r="DT287" s="188" t="str">
        <f t="shared" si="58"/>
        <v/>
      </c>
      <c r="DU287" s="188" t="str">
        <f t="shared" si="58"/>
        <v/>
      </c>
      <c r="DV287" s="188" t="str">
        <f t="shared" si="58"/>
        <v/>
      </c>
      <c r="DW287" s="188" t="str">
        <f t="shared" si="58"/>
        <v/>
      </c>
      <c r="DX287" s="188" t="str">
        <f t="shared" si="58"/>
        <v/>
      </c>
      <c r="DY287" s="188" t="str">
        <f t="shared" si="58"/>
        <v/>
      </c>
      <c r="DZ287" s="188" t="str">
        <f t="shared" si="58"/>
        <v/>
      </c>
      <c r="EA287" s="188" t="str">
        <f t="shared" si="58"/>
        <v/>
      </c>
      <c r="EB287" s="188" t="str">
        <f t="shared" si="58"/>
        <v/>
      </c>
      <c r="EC287" s="188" t="str">
        <f t="shared" si="61"/>
        <v/>
      </c>
      <c r="ED287" s="188" t="str">
        <f t="shared" si="61"/>
        <v/>
      </c>
      <c r="EE287" s="188" t="str">
        <f t="shared" si="61"/>
        <v/>
      </c>
      <c r="EF287" s="188" t="str">
        <f t="shared" si="61"/>
        <v/>
      </c>
      <c r="EG287" s="188" t="str">
        <f t="shared" si="61"/>
        <v/>
      </c>
      <c r="EH287" s="188" t="str">
        <f t="shared" si="61"/>
        <v/>
      </c>
      <c r="EI287" s="188" t="str">
        <f t="shared" si="61"/>
        <v/>
      </c>
      <c r="EJ287" s="188" t="str">
        <f t="shared" si="61"/>
        <v/>
      </c>
      <c r="EK287" s="188" t="str">
        <f t="shared" si="61"/>
        <v/>
      </c>
    </row>
    <row r="288" spans="1:141" x14ac:dyDescent="0.3">
      <c r="B288" s="1">
        <v>19</v>
      </c>
      <c r="C288" s="155"/>
      <c r="D288" s="155"/>
      <c r="E288" s="155"/>
      <c r="F288" s="155"/>
      <c r="G288" s="155"/>
      <c r="H288" s="155"/>
      <c r="I288" s="155"/>
      <c r="J288" s="155"/>
      <c r="K288" s="155"/>
      <c r="L288" s="155"/>
      <c r="M288" s="155"/>
      <c r="N288" s="155"/>
      <c r="O288" s="155"/>
      <c r="P288" s="155"/>
      <c r="Q288" s="155"/>
      <c r="R288" s="155"/>
      <c r="S288" s="155"/>
      <c r="T288" s="155"/>
      <c r="U288" s="155"/>
      <c r="V288" s="155">
        <f t="shared" si="59"/>
        <v>4.9553750000002142E-4</v>
      </c>
      <c r="W288" s="155">
        <f t="shared" si="59"/>
        <v>4.7161250000002055E-4</v>
      </c>
      <c r="X288" s="155">
        <f t="shared" si="59"/>
        <v>4.793238636363845E-4</v>
      </c>
      <c r="Y288" s="155">
        <f t="shared" si="59"/>
        <v>4.8967159090911223E-4</v>
      </c>
      <c r="Z288" s="155">
        <f t="shared" si="59"/>
        <v>7.7589204545446043E-4</v>
      </c>
      <c r="AA288" s="155">
        <f t="shared" si="59"/>
        <v>7.9194886363627675E-4</v>
      </c>
      <c r="AB288" s="155">
        <f t="shared" si="59"/>
        <v>8.080056818180934E-4</v>
      </c>
      <c r="AC288" s="155"/>
      <c r="AD288" s="155"/>
      <c r="AE288" s="155"/>
      <c r="AF288" s="155"/>
      <c r="AG288" s="174">
        <f>D288*D61*PRODUCT($CJ288:CJ288)</f>
        <v>0</v>
      </c>
      <c r="AH288" s="174">
        <f>E288*E61*PRODUCT($CJ288:CK288)</f>
        <v>0</v>
      </c>
      <c r="AI288" s="174">
        <f>F288*F61*PRODUCT($CJ288:CL288)</f>
        <v>0</v>
      </c>
      <c r="AJ288" s="174">
        <f>G288*G61*PRODUCT($CJ288:CM288)</f>
        <v>0</v>
      </c>
      <c r="AK288" s="174">
        <f>H288*H61*PRODUCT($CJ288:CN288)</f>
        <v>0</v>
      </c>
      <c r="AL288" s="174">
        <f>I288*I61*PRODUCT($CJ288:CO288)</f>
        <v>0</v>
      </c>
      <c r="AM288" s="174">
        <f>J288*J61*PRODUCT($CJ288:CP288)</f>
        <v>0</v>
      </c>
      <c r="AN288" s="174">
        <f>K288*K61*PRODUCT($CJ288:CQ288)</f>
        <v>0</v>
      </c>
      <c r="AO288" s="174">
        <f>L288*L61*PRODUCT($CJ288:CR288)</f>
        <v>0</v>
      </c>
      <c r="AP288" s="174">
        <f>M288*M61*PRODUCT($CJ288:CS288)</f>
        <v>0</v>
      </c>
      <c r="AQ288" s="174">
        <f>N288*N61*PRODUCT($CJ288:CT288)</f>
        <v>0</v>
      </c>
      <c r="AR288" s="174">
        <f>O288*O61*PRODUCT($CJ288:CU288)</f>
        <v>0</v>
      </c>
      <c r="AS288" s="174">
        <f>P288*P61*PRODUCT($CJ288:CV288)</f>
        <v>0</v>
      </c>
      <c r="AT288" s="174">
        <f>Q288*Q61*PRODUCT($CJ288:CW288)</f>
        <v>0</v>
      </c>
      <c r="AU288" s="174">
        <f>R288*R61*PRODUCT($CJ288:CX288)</f>
        <v>0</v>
      </c>
      <c r="AV288" s="174">
        <f>S288*S61*PRODUCT($CJ288:CY288)</f>
        <v>0</v>
      </c>
      <c r="AW288" s="174">
        <f>T288*T61*PRODUCT($CJ288:CZ288)</f>
        <v>0</v>
      </c>
      <c r="AX288" s="174">
        <f>U288*U61*PRODUCT($CJ288:DA288)</f>
        <v>0</v>
      </c>
      <c r="AY288" s="174">
        <f>V288*V61*PRODUCT($CJ288:DB288)</f>
        <v>0</v>
      </c>
      <c r="AZ288" s="174">
        <f>W288*W61*PRODUCT($CJ288:DC288)</f>
        <v>0</v>
      </c>
      <c r="BA288" s="174">
        <f>X288*X61*PRODUCT($CJ288:DD288)</f>
        <v>0</v>
      </c>
      <c r="BB288" s="174">
        <f>Y288*Y61*PRODUCT($CJ288:DE288)</f>
        <v>0</v>
      </c>
      <c r="BC288" s="174">
        <f>Z288*Z61*PRODUCT($CJ288:DF288)</f>
        <v>0</v>
      </c>
      <c r="BD288" s="174">
        <f>AA288*AA61*PRODUCT($CJ288:DG288)</f>
        <v>0</v>
      </c>
      <c r="BE288" s="174">
        <f>AB288*AB61*PRODUCT($CJ288:DH288)</f>
        <v>0</v>
      </c>
      <c r="BF288" s="93"/>
      <c r="BG288" s="93"/>
      <c r="BH288" s="93"/>
      <c r="BI288" s="169">
        <f>SUM($AF288:AG288)-SUM($AF320:AG320)-SUM($C320:D320)-SUM($BH320:BI320)</f>
        <v>0</v>
      </c>
      <c r="BJ288" s="169">
        <f>SUM($AF288:AH288)-SUM($AF320:AH320)-SUM($C320:E320)-SUM($BH320:BJ320)</f>
        <v>0</v>
      </c>
      <c r="BK288" s="169">
        <f>SUM($AF288:AI288)-SUM($AF320:AI320)-SUM($C320:F320)-SUM($BH320:BK320)</f>
        <v>0</v>
      </c>
      <c r="BL288" s="169">
        <f>SUM($AF288:AJ288)-SUM($AF320:AJ320)-SUM($C320:G320)-SUM($BH320:BL320)</f>
        <v>0</v>
      </c>
      <c r="BM288" s="169">
        <f>SUM($AF288:AK288)-SUM($AF320:AK320)-SUM($C320:H320)-SUM($BH320:BM320)</f>
        <v>0</v>
      </c>
      <c r="BN288" s="169">
        <f>SUM($AF288:AL288)-SUM($AF320:AL320)-SUM($C320:I320)-SUM($BH320:BN320)</f>
        <v>0</v>
      </c>
      <c r="BO288" s="169">
        <f>SUM($AF288:AM288)-SUM($AF320:AM320)-SUM($C320:J320)-SUM($BH320:BO320)</f>
        <v>0</v>
      </c>
      <c r="BP288" s="169">
        <f>SUM($AF288:AN288)-SUM($AF320:AN320)-SUM($C320:K320)-SUM($BH320:BP320)</f>
        <v>0</v>
      </c>
      <c r="BQ288" s="169">
        <f>SUM($AF288:AO288)-SUM($AF320:AO320)-SUM($C320:L320)-SUM($BH320:BQ320)</f>
        <v>0</v>
      </c>
      <c r="BR288" s="169">
        <f>SUM($AF288:AP288)-SUM($AF320:AP320)-SUM($C320:M320)-SUM($BH320:BR320)</f>
        <v>0</v>
      </c>
      <c r="BS288" s="169">
        <f>SUM($AF288:AQ288)-SUM($AF320:AQ320)-SUM($C320:N320)-SUM($BH320:BS320)</f>
        <v>0</v>
      </c>
      <c r="BT288" s="169">
        <f>SUM($AF288:AR288)-SUM($AF320:AR320)-SUM($C320:O320)-SUM($BH320:BT320)</f>
        <v>0</v>
      </c>
      <c r="BU288" s="169">
        <f>SUM($AF288:AS288)-SUM($AF320:AS320)-SUM($C320:P320)-SUM($BH320:BU320)</f>
        <v>0</v>
      </c>
      <c r="BV288" s="169">
        <f>SUM($AF288:AT288)-SUM($AF320:AT320)-SUM($C320:Q320)-SUM($BH320:BV320)</f>
        <v>0</v>
      </c>
      <c r="BW288" s="169">
        <f>SUM($AF288:AU288)-SUM($AF320:AU320)-SUM($C320:R320)-SUM($BH320:BW320)</f>
        <v>0</v>
      </c>
      <c r="BX288" s="169">
        <f>SUM($AF288:AV288)-SUM($AF320:AV320)-SUM($C320:S320)-SUM($BH320:BX320)</f>
        <v>0</v>
      </c>
      <c r="BY288" s="169">
        <f>SUM($AF288:AW288)-SUM($AF320:AW320)-SUM($C320:T320)-SUM($BH320:BY320)</f>
        <v>0</v>
      </c>
      <c r="BZ288" s="169">
        <f>SUM($AF288:AX288)-SUM($AF320:AX320)-SUM($C320:U320)-SUM($BH320:BZ320)</f>
        <v>0</v>
      </c>
      <c r="CA288" s="169">
        <f>SUM($AF288:AY288)-SUM($AF320:AY320)-SUM($C320:V320)-SUM($BH320:CA320)</f>
        <v>0</v>
      </c>
      <c r="CB288" s="169">
        <f>SUM($AF288:AZ288)-SUM($AF320:AZ320)-SUM($C320:W320)-SUM($BH320:CB320)</f>
        <v>0</v>
      </c>
      <c r="CC288" s="169">
        <f>SUM($AF288:BA288)-SUM($AF320:BA320)-SUM($C320:X320)-SUM($BH320:CC320)</f>
        <v>0</v>
      </c>
      <c r="CD288" s="169">
        <f>SUM($AF288:BB288)-SUM($AF320:BB320)-SUM($C320:Y320)-SUM($BH320:CD320)</f>
        <v>0</v>
      </c>
      <c r="CE288" s="169">
        <f>SUM($AF288:BC288)-SUM($AF320:BC320)-SUM($C320:Z320)-SUM($BH320:CE320)</f>
        <v>0</v>
      </c>
      <c r="CF288" s="169">
        <f>SUM($AF288:BD288)-SUM($AF320:BD320)-SUM($C320:AA320)-SUM($BH320:CF320)</f>
        <v>0</v>
      </c>
      <c r="CG288" s="169">
        <f>SUM($AF288:BE288)-SUM($AF320:BE320)-SUM($C320:AB320)-SUM($BH320:CG320)</f>
        <v>0</v>
      </c>
      <c r="CH288" s="52"/>
      <c r="CI288" s="52"/>
      <c r="CJ288" s="67"/>
      <c r="CK288" s="67"/>
      <c r="CL288" s="67"/>
      <c r="CM288" s="67"/>
      <c r="CN288" s="67"/>
      <c r="CO288" s="67"/>
      <c r="CP288" s="67"/>
      <c r="CQ288" s="67"/>
      <c r="CR288" s="67"/>
      <c r="CS288" s="67"/>
      <c r="CT288" s="67"/>
      <c r="CU288" s="67"/>
      <c r="CV288" s="67"/>
      <c r="CW288" s="67"/>
      <c r="CX288" s="67"/>
      <c r="CY288" s="67"/>
      <c r="CZ288" s="67"/>
      <c r="DA288" s="67"/>
      <c r="DB288" s="67">
        <f>1-U288</f>
        <v>1</v>
      </c>
      <c r="DC288" s="67">
        <f t="shared" si="60"/>
        <v>0.99950446250000002</v>
      </c>
      <c r="DD288" s="67">
        <f t="shared" si="60"/>
        <v>0.99952838749999995</v>
      </c>
      <c r="DE288" s="67">
        <f t="shared" si="60"/>
        <v>0.99952067613636364</v>
      </c>
      <c r="DF288" s="67">
        <f t="shared" si="60"/>
        <v>0.99951032840909093</v>
      </c>
      <c r="DG288" s="67">
        <f t="shared" si="60"/>
        <v>0.99922410795454553</v>
      </c>
      <c r="DH288" s="67">
        <f t="shared" si="60"/>
        <v>0.99920805113636368</v>
      </c>
      <c r="DI288" s="67">
        <f t="shared" si="60"/>
        <v>0.99919199431818195</v>
      </c>
      <c r="DL288" s="53"/>
      <c r="DM288" s="188" t="str">
        <f t="shared" si="58"/>
        <v/>
      </c>
      <c r="DN288" s="188" t="str">
        <f t="shared" si="58"/>
        <v/>
      </c>
      <c r="DO288" s="188" t="str">
        <f t="shared" si="58"/>
        <v/>
      </c>
      <c r="DP288" s="188" t="str">
        <f t="shared" si="58"/>
        <v/>
      </c>
      <c r="DQ288" s="188" t="str">
        <f t="shared" si="58"/>
        <v/>
      </c>
      <c r="DR288" s="188" t="str">
        <f t="shared" si="58"/>
        <v/>
      </c>
      <c r="DS288" s="188" t="str">
        <f t="shared" si="58"/>
        <v/>
      </c>
      <c r="DT288" s="188" t="str">
        <f t="shared" si="58"/>
        <v/>
      </c>
      <c r="DU288" s="188" t="str">
        <f t="shared" si="58"/>
        <v/>
      </c>
      <c r="DV288" s="188" t="str">
        <f t="shared" si="58"/>
        <v/>
      </c>
      <c r="DW288" s="188" t="str">
        <f t="shared" si="58"/>
        <v/>
      </c>
      <c r="DX288" s="188" t="str">
        <f t="shared" si="58"/>
        <v/>
      </c>
      <c r="DY288" s="188" t="str">
        <f t="shared" si="58"/>
        <v/>
      </c>
      <c r="DZ288" s="188" t="str">
        <f t="shared" si="58"/>
        <v/>
      </c>
      <c r="EA288" s="188" t="str">
        <f t="shared" si="58"/>
        <v/>
      </c>
      <c r="EB288" s="188" t="str">
        <f t="shared" si="58"/>
        <v/>
      </c>
      <c r="EC288" s="188" t="str">
        <f t="shared" si="61"/>
        <v/>
      </c>
      <c r="ED288" s="188" t="str">
        <f t="shared" si="61"/>
        <v/>
      </c>
      <c r="EE288" s="188" t="str">
        <f t="shared" si="61"/>
        <v/>
      </c>
      <c r="EF288" s="188" t="str">
        <f t="shared" si="61"/>
        <v/>
      </c>
      <c r="EG288" s="188" t="str">
        <f t="shared" si="61"/>
        <v/>
      </c>
      <c r="EH288" s="188" t="str">
        <f t="shared" si="61"/>
        <v/>
      </c>
      <c r="EI288" s="188" t="str">
        <f t="shared" si="61"/>
        <v/>
      </c>
      <c r="EJ288" s="188" t="str">
        <f t="shared" si="61"/>
        <v/>
      </c>
      <c r="EK288" s="188" t="str">
        <f t="shared" si="61"/>
        <v/>
      </c>
    </row>
    <row r="289" spans="1:141" x14ac:dyDescent="0.3">
      <c r="B289" s="1">
        <v>20</v>
      </c>
      <c r="C289" s="155"/>
      <c r="D289" s="155"/>
      <c r="E289" s="155"/>
      <c r="F289" s="155"/>
      <c r="G289" s="155"/>
      <c r="H289" s="155"/>
      <c r="I289" s="155"/>
      <c r="J289" s="155"/>
      <c r="K289" s="155"/>
      <c r="L289" s="155"/>
      <c r="M289" s="155"/>
      <c r="N289" s="155"/>
      <c r="O289" s="155"/>
      <c r="P289" s="155"/>
      <c r="Q289" s="155"/>
      <c r="R289" s="155"/>
      <c r="S289" s="155"/>
      <c r="T289" s="155"/>
      <c r="U289" s="155"/>
      <c r="V289" s="155"/>
      <c r="W289" s="155">
        <f t="shared" si="59"/>
        <v>4.9553750000002142E-4</v>
      </c>
      <c r="X289" s="155">
        <f t="shared" si="59"/>
        <v>4.7161250000002055E-4</v>
      </c>
      <c r="Y289" s="155">
        <f t="shared" si="59"/>
        <v>4.793238636363845E-4</v>
      </c>
      <c r="Z289" s="155">
        <f t="shared" si="59"/>
        <v>4.8967159090911223E-4</v>
      </c>
      <c r="AA289" s="155">
        <f t="shared" si="59"/>
        <v>7.7589204545446043E-4</v>
      </c>
      <c r="AB289" s="155">
        <f t="shared" si="59"/>
        <v>7.9194886363627675E-4</v>
      </c>
      <c r="AC289" s="155"/>
      <c r="AD289" s="155"/>
      <c r="AE289" s="155"/>
      <c r="AF289" s="155"/>
      <c r="AG289" s="174">
        <f>D289*D62*PRODUCT($CJ289:CJ289)</f>
        <v>0</v>
      </c>
      <c r="AH289" s="174">
        <f>E289*E62*PRODUCT($CJ289:CK289)</f>
        <v>0</v>
      </c>
      <c r="AI289" s="174">
        <f>F289*F62*PRODUCT($CJ289:CL289)</f>
        <v>0</v>
      </c>
      <c r="AJ289" s="174">
        <f>G289*G62*PRODUCT($CJ289:CM289)</f>
        <v>0</v>
      </c>
      <c r="AK289" s="174">
        <f>H289*H62*PRODUCT($CJ289:CN289)</f>
        <v>0</v>
      </c>
      <c r="AL289" s="174">
        <f>I289*I62*PRODUCT($CJ289:CO289)</f>
        <v>0</v>
      </c>
      <c r="AM289" s="174">
        <f>J289*J62*PRODUCT($CJ289:CP289)</f>
        <v>0</v>
      </c>
      <c r="AN289" s="174">
        <f>K289*K62*PRODUCT($CJ289:CQ289)</f>
        <v>0</v>
      </c>
      <c r="AO289" s="174">
        <f>L289*L62*PRODUCT($CJ289:CR289)</f>
        <v>0</v>
      </c>
      <c r="AP289" s="174">
        <f>M289*M62*PRODUCT($CJ289:CS289)</f>
        <v>0</v>
      </c>
      <c r="AQ289" s="174">
        <f>N289*N62*PRODUCT($CJ289:CT289)</f>
        <v>0</v>
      </c>
      <c r="AR289" s="174">
        <f>O289*O62*PRODUCT($CJ289:CU289)</f>
        <v>0</v>
      </c>
      <c r="AS289" s="174">
        <f>P289*P62*PRODUCT($CJ289:CV289)</f>
        <v>0</v>
      </c>
      <c r="AT289" s="174">
        <f>Q289*Q62*PRODUCT($CJ289:CW289)</f>
        <v>0</v>
      </c>
      <c r="AU289" s="174">
        <f>R289*R62*PRODUCT($CJ289:CX289)</f>
        <v>0</v>
      </c>
      <c r="AV289" s="174">
        <f>S289*S62*PRODUCT($CJ289:CY289)</f>
        <v>0</v>
      </c>
      <c r="AW289" s="174">
        <f>T289*T62*PRODUCT($CJ289:CZ289)</f>
        <v>0</v>
      </c>
      <c r="AX289" s="174">
        <f>U289*U62*PRODUCT($CJ289:DA289)</f>
        <v>0</v>
      </c>
      <c r="AY289" s="174">
        <f>V289*V62*PRODUCT($CJ289:DB289)</f>
        <v>0</v>
      </c>
      <c r="AZ289" s="174">
        <f>W289*W62*PRODUCT($CJ289:DC289)</f>
        <v>0</v>
      </c>
      <c r="BA289" s="174">
        <f>X289*X62*PRODUCT($CJ289:DD289)</f>
        <v>0</v>
      </c>
      <c r="BB289" s="174">
        <f>Y289*Y62*PRODUCT($CJ289:DE289)</f>
        <v>0</v>
      </c>
      <c r="BC289" s="174">
        <f>Z289*Z62*PRODUCT($CJ289:DF289)</f>
        <v>0</v>
      </c>
      <c r="BD289" s="174">
        <f>AA289*AA62*PRODUCT($CJ289:DG289)</f>
        <v>0</v>
      </c>
      <c r="BE289" s="174">
        <f>AB289*AB62*PRODUCT($CJ289:DH289)</f>
        <v>0</v>
      </c>
      <c r="BF289" s="93"/>
      <c r="BG289" s="93"/>
      <c r="BH289" s="93"/>
      <c r="BI289" s="169">
        <f>SUM($AF289:AG289)-SUM($AF321:AG321)-SUM($C321:D321)-SUM($BH321:BI321)</f>
        <v>0</v>
      </c>
      <c r="BJ289" s="169">
        <f>SUM($AF289:AH289)-SUM($AF321:AH321)-SUM($C321:E321)-SUM($BH321:BJ321)</f>
        <v>0</v>
      </c>
      <c r="BK289" s="169">
        <f>SUM($AF289:AI289)-SUM($AF321:AI321)-SUM($C321:F321)-SUM($BH321:BK321)</f>
        <v>0</v>
      </c>
      <c r="BL289" s="169">
        <f>SUM($AF289:AJ289)-SUM($AF321:AJ321)-SUM($C321:G321)-SUM($BH321:BL321)</f>
        <v>0</v>
      </c>
      <c r="BM289" s="169">
        <f>SUM($AF289:AK289)-SUM($AF321:AK321)-SUM($C321:H321)-SUM($BH321:BM321)</f>
        <v>0</v>
      </c>
      <c r="BN289" s="169">
        <f>SUM($AF289:AL289)-SUM($AF321:AL321)-SUM($C321:I321)-SUM($BH321:BN321)</f>
        <v>0</v>
      </c>
      <c r="BO289" s="169">
        <f>SUM($AF289:AM289)-SUM($AF321:AM321)-SUM($C321:J321)-SUM($BH321:BO321)</f>
        <v>0</v>
      </c>
      <c r="BP289" s="169">
        <f>SUM($AF289:AN289)-SUM($AF321:AN321)-SUM($C321:K321)-SUM($BH321:BP321)</f>
        <v>0</v>
      </c>
      <c r="BQ289" s="169">
        <f>SUM($AF289:AO289)-SUM($AF321:AO321)-SUM($C321:L321)-SUM($BH321:BQ321)</f>
        <v>0</v>
      </c>
      <c r="BR289" s="169">
        <f>SUM($AF289:AP289)-SUM($AF321:AP321)-SUM($C321:M321)-SUM($BH321:BR321)</f>
        <v>0</v>
      </c>
      <c r="BS289" s="169">
        <f>SUM($AF289:AQ289)-SUM($AF321:AQ321)-SUM($C321:N321)-SUM($BH321:BS321)</f>
        <v>0</v>
      </c>
      <c r="BT289" s="169">
        <f>SUM($AF289:AR289)-SUM($AF321:AR321)-SUM($C321:O321)-SUM($BH321:BT321)</f>
        <v>0</v>
      </c>
      <c r="BU289" s="169">
        <f>SUM($AF289:AS289)-SUM($AF321:AS321)-SUM($C321:P321)-SUM($BH321:BU321)</f>
        <v>0</v>
      </c>
      <c r="BV289" s="169">
        <f>SUM($AF289:AT289)-SUM($AF321:AT321)-SUM($C321:Q321)-SUM($BH321:BV321)</f>
        <v>0</v>
      </c>
      <c r="BW289" s="169">
        <f>SUM($AF289:AU289)-SUM($AF321:AU321)-SUM($C321:R321)-SUM($BH321:BW321)</f>
        <v>0</v>
      </c>
      <c r="BX289" s="169">
        <f>SUM($AF289:AV289)-SUM($AF321:AV321)-SUM($C321:S321)-SUM($BH321:BX321)</f>
        <v>0</v>
      </c>
      <c r="BY289" s="169">
        <f>SUM($AF289:AW289)-SUM($AF321:AW321)-SUM($C321:T321)-SUM($BH321:BY321)</f>
        <v>0</v>
      </c>
      <c r="BZ289" s="169">
        <f>SUM($AF289:AX289)-SUM($AF321:AX321)-SUM($C321:U321)-SUM($BH321:BZ321)</f>
        <v>0</v>
      </c>
      <c r="CA289" s="169">
        <f>SUM($AF289:AY289)-SUM($AF321:AY321)-SUM($C321:V321)-SUM($BH321:CA321)</f>
        <v>0</v>
      </c>
      <c r="CB289" s="169">
        <f>SUM($AF289:AZ289)-SUM($AF321:AZ321)-SUM($C321:W321)-SUM($BH321:CB321)</f>
        <v>0</v>
      </c>
      <c r="CC289" s="169">
        <f>SUM($AF289:BA289)-SUM($AF321:BA321)-SUM($C321:X321)-SUM($BH321:CC321)</f>
        <v>0</v>
      </c>
      <c r="CD289" s="169">
        <f>SUM($AF289:BB289)-SUM($AF321:BB321)-SUM($C321:Y321)-SUM($BH321:CD321)</f>
        <v>0</v>
      </c>
      <c r="CE289" s="169">
        <f>SUM($AF289:BC289)-SUM($AF321:BC321)-SUM($C321:Z321)-SUM($BH321:CE321)</f>
        <v>0</v>
      </c>
      <c r="CF289" s="169">
        <f>SUM($AF289:BD289)-SUM($AF321:BD321)-SUM($C321:AA321)-SUM($BH321:CF321)</f>
        <v>0</v>
      </c>
      <c r="CG289" s="169">
        <f>SUM($AF289:BE289)-SUM($AF321:BE321)-SUM($C321:AB321)-SUM($BH321:CG321)</f>
        <v>0</v>
      </c>
      <c r="CH289" s="52"/>
      <c r="CI289" s="52"/>
      <c r="CJ289" s="67"/>
      <c r="CK289" s="67"/>
      <c r="CL289" s="67"/>
      <c r="CM289" s="67"/>
      <c r="CN289" s="67"/>
      <c r="CO289" s="67"/>
      <c r="CP289" s="67"/>
      <c r="CQ289" s="67"/>
      <c r="CR289" s="67"/>
      <c r="CS289" s="67"/>
      <c r="CT289" s="67"/>
      <c r="CU289" s="67"/>
      <c r="CV289" s="67"/>
      <c r="CW289" s="67"/>
      <c r="CX289" s="67"/>
      <c r="CY289" s="67"/>
      <c r="CZ289" s="67"/>
      <c r="DA289" s="67"/>
      <c r="DB289" s="67"/>
      <c r="DC289" s="67">
        <f>1-V289</f>
        <v>1</v>
      </c>
      <c r="DD289" s="67">
        <f t="shared" si="60"/>
        <v>0.99950446250000002</v>
      </c>
      <c r="DE289" s="67">
        <f t="shared" si="60"/>
        <v>0.99952838749999995</v>
      </c>
      <c r="DF289" s="67">
        <f t="shared" si="60"/>
        <v>0.99952067613636364</v>
      </c>
      <c r="DG289" s="67">
        <f t="shared" si="60"/>
        <v>0.99951032840909093</v>
      </c>
      <c r="DH289" s="67">
        <f t="shared" si="60"/>
        <v>0.99922410795454553</v>
      </c>
      <c r="DI289" s="67">
        <f t="shared" si="60"/>
        <v>0.99920805113636368</v>
      </c>
      <c r="DL289" s="53"/>
      <c r="DM289" s="188" t="str">
        <f t="shared" si="58"/>
        <v/>
      </c>
      <c r="DN289" s="188" t="str">
        <f t="shared" si="58"/>
        <v/>
      </c>
      <c r="DO289" s="188" t="str">
        <f t="shared" si="58"/>
        <v/>
      </c>
      <c r="DP289" s="188" t="str">
        <f t="shared" si="58"/>
        <v/>
      </c>
      <c r="DQ289" s="188" t="str">
        <f t="shared" si="58"/>
        <v/>
      </c>
      <c r="DR289" s="188" t="str">
        <f t="shared" si="58"/>
        <v/>
      </c>
      <c r="DS289" s="188" t="str">
        <f t="shared" si="58"/>
        <v/>
      </c>
      <c r="DT289" s="188" t="str">
        <f t="shared" si="58"/>
        <v/>
      </c>
      <c r="DU289" s="188" t="str">
        <f t="shared" si="58"/>
        <v/>
      </c>
      <c r="DV289" s="188" t="str">
        <f t="shared" si="58"/>
        <v/>
      </c>
      <c r="DW289" s="188" t="str">
        <f t="shared" si="58"/>
        <v/>
      </c>
      <c r="DX289" s="188" t="str">
        <f t="shared" si="58"/>
        <v/>
      </c>
      <c r="DY289" s="188" t="str">
        <f t="shared" si="58"/>
        <v/>
      </c>
      <c r="DZ289" s="188" t="str">
        <f t="shared" si="58"/>
        <v/>
      </c>
      <c r="EA289" s="188" t="str">
        <f t="shared" si="58"/>
        <v/>
      </c>
      <c r="EB289" s="188" t="str">
        <f t="shared" si="58"/>
        <v/>
      </c>
      <c r="EC289" s="188" t="str">
        <f t="shared" si="61"/>
        <v/>
      </c>
      <c r="ED289" s="188" t="str">
        <f t="shared" si="61"/>
        <v/>
      </c>
      <c r="EE289" s="188" t="str">
        <f t="shared" si="61"/>
        <v/>
      </c>
      <c r="EF289" s="188" t="str">
        <f t="shared" si="61"/>
        <v/>
      </c>
      <c r="EG289" s="188" t="str">
        <f t="shared" si="61"/>
        <v/>
      </c>
      <c r="EH289" s="188" t="str">
        <f t="shared" si="61"/>
        <v/>
      </c>
      <c r="EI289" s="188" t="str">
        <f t="shared" si="61"/>
        <v/>
      </c>
      <c r="EJ289" s="188" t="str">
        <f t="shared" si="61"/>
        <v/>
      </c>
      <c r="EK289" s="188" t="str">
        <f t="shared" si="61"/>
        <v/>
      </c>
    </row>
    <row r="290" spans="1:141" x14ac:dyDescent="0.3">
      <c r="B290" s="1">
        <v>21</v>
      </c>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f>VLOOKUP(W97,CHDinc,$A$4,FALSE)*(1+((VLOOKUP(W97,CHDrisk,$A$4,FALSE)-1)*MAX(0,AZ129-BaselineBMI)))</f>
        <v>4.9553750000002142E-4</v>
      </c>
      <c r="Y290" s="155">
        <f>VLOOKUP(X97,CHDinc,$A$4,FALSE)*(1+((VLOOKUP(X97,CHDrisk,$A$4,FALSE)-1)*MAX(0,BA129-BaselineBMI)))</f>
        <v>4.7161250000002055E-4</v>
      </c>
      <c r="Z290" s="155">
        <f>VLOOKUP(Y97,CHDinc,$A$4,FALSE)*(1+((VLOOKUP(Y97,CHDrisk,$A$4,FALSE)-1)*MAX(0,BB129-BaselineBMI)))</f>
        <v>4.793238636363845E-4</v>
      </c>
      <c r="AA290" s="155">
        <f>VLOOKUP(Z97,CHDinc,$A$4,FALSE)*(1+((VLOOKUP(Z97,CHDrisk,$A$4,FALSE)-1)*MAX(0,BC129-BaselineBMI)))</f>
        <v>4.8967159090911223E-4</v>
      </c>
      <c r="AB290" s="155">
        <f>VLOOKUP(AA97,CHDinc,$A$4,FALSE)*(1+((VLOOKUP(AA97,CHDrisk,$A$4,FALSE)-1)*MAX(0,BD129-BaselineBMI)))</f>
        <v>7.7589204545446043E-4</v>
      </c>
      <c r="AC290" s="155"/>
      <c r="AD290" s="155"/>
      <c r="AE290" s="155"/>
      <c r="AF290" s="155"/>
      <c r="AG290" s="174">
        <f>D290*D63*PRODUCT($CJ290:CJ290)</f>
        <v>0</v>
      </c>
      <c r="AH290" s="174">
        <f>E290*E63*PRODUCT($CJ290:CK290)</f>
        <v>0</v>
      </c>
      <c r="AI290" s="174">
        <f>F290*F63*PRODUCT($CJ290:CL290)</f>
        <v>0</v>
      </c>
      <c r="AJ290" s="174">
        <f>G290*G63*PRODUCT($CJ290:CM290)</f>
        <v>0</v>
      </c>
      <c r="AK290" s="174">
        <f>H290*H63*PRODUCT($CJ290:CN290)</f>
        <v>0</v>
      </c>
      <c r="AL290" s="174">
        <f>I290*I63*PRODUCT($CJ290:CO290)</f>
        <v>0</v>
      </c>
      <c r="AM290" s="174">
        <f>J290*J63*PRODUCT($CJ290:CP290)</f>
        <v>0</v>
      </c>
      <c r="AN290" s="174">
        <f>K290*K63*PRODUCT($CJ290:CQ290)</f>
        <v>0</v>
      </c>
      <c r="AO290" s="174">
        <f>L290*L63*PRODUCT($CJ290:CR290)</f>
        <v>0</v>
      </c>
      <c r="AP290" s="174">
        <f>M290*M63*PRODUCT($CJ290:CS290)</f>
        <v>0</v>
      </c>
      <c r="AQ290" s="174">
        <f>N290*N63*PRODUCT($CJ290:CT290)</f>
        <v>0</v>
      </c>
      <c r="AR290" s="174">
        <f>O290*O63*PRODUCT($CJ290:CU290)</f>
        <v>0</v>
      </c>
      <c r="AS290" s="174">
        <f>P290*P63*PRODUCT($CJ290:CV290)</f>
        <v>0</v>
      </c>
      <c r="AT290" s="174">
        <f>Q290*Q63*PRODUCT($CJ290:CW290)</f>
        <v>0</v>
      </c>
      <c r="AU290" s="174">
        <f>R290*R63*PRODUCT($CJ290:CX290)</f>
        <v>0</v>
      </c>
      <c r="AV290" s="174">
        <f>S290*S63*PRODUCT($CJ290:CY290)</f>
        <v>0</v>
      </c>
      <c r="AW290" s="174">
        <f>T290*T63*PRODUCT($CJ290:CZ290)</f>
        <v>0</v>
      </c>
      <c r="AX290" s="174">
        <f>U290*U63*PRODUCT($CJ290:DA290)</f>
        <v>0</v>
      </c>
      <c r="AY290" s="174">
        <f>V290*V63*PRODUCT($CJ290:DB290)</f>
        <v>0</v>
      </c>
      <c r="AZ290" s="174">
        <f>W290*W63*PRODUCT($CJ290:DC290)</f>
        <v>0</v>
      </c>
      <c r="BA290" s="174">
        <f>X290*X63*PRODUCT($CJ290:DD290)</f>
        <v>0</v>
      </c>
      <c r="BB290" s="174">
        <f>Y290*Y63*PRODUCT($CJ290:DE290)</f>
        <v>0</v>
      </c>
      <c r="BC290" s="174">
        <f>Z290*Z63*PRODUCT($CJ290:DF290)</f>
        <v>0</v>
      </c>
      <c r="BD290" s="174">
        <f>AA290*AA63*PRODUCT($CJ290:DG290)</f>
        <v>0</v>
      </c>
      <c r="BE290" s="174">
        <f>AB290*AB63*PRODUCT($CJ290:DH290)</f>
        <v>0</v>
      </c>
      <c r="BF290" s="93"/>
      <c r="BG290" s="93"/>
      <c r="BH290" s="93"/>
      <c r="BI290" s="169">
        <f>SUM($AF290:AG290)-SUM($AF322:AG322)-SUM($C322:D322)-SUM($BH322:BI322)</f>
        <v>0</v>
      </c>
      <c r="BJ290" s="169">
        <f>SUM($AF290:AH290)-SUM($AF322:AH322)-SUM($C322:E322)-SUM($BH322:BJ322)</f>
        <v>0</v>
      </c>
      <c r="BK290" s="169">
        <f>SUM($AF290:AI290)-SUM($AF322:AI322)-SUM($C322:F322)-SUM($BH322:BK322)</f>
        <v>0</v>
      </c>
      <c r="BL290" s="169">
        <f>SUM($AF290:AJ290)-SUM($AF322:AJ322)-SUM($C322:G322)-SUM($BH322:BL322)</f>
        <v>0</v>
      </c>
      <c r="BM290" s="169">
        <f>SUM($AF290:AK290)-SUM($AF322:AK322)-SUM($C322:H322)-SUM($BH322:BM322)</f>
        <v>0</v>
      </c>
      <c r="BN290" s="169">
        <f>SUM($AF290:AL290)-SUM($AF322:AL322)-SUM($C322:I322)-SUM($BH322:BN322)</f>
        <v>0</v>
      </c>
      <c r="BO290" s="169">
        <f>SUM($AF290:AM290)-SUM($AF322:AM322)-SUM($C322:J322)-SUM($BH322:BO322)</f>
        <v>0</v>
      </c>
      <c r="BP290" s="169">
        <f>SUM($AF290:AN290)-SUM($AF322:AN322)-SUM($C322:K322)-SUM($BH322:BP322)</f>
        <v>0</v>
      </c>
      <c r="BQ290" s="169">
        <f>SUM($AF290:AO290)-SUM($AF322:AO322)-SUM($C322:L322)-SUM($BH322:BQ322)</f>
        <v>0</v>
      </c>
      <c r="BR290" s="169">
        <f>SUM($AF290:AP290)-SUM($AF322:AP322)-SUM($C322:M322)-SUM($BH322:BR322)</f>
        <v>0</v>
      </c>
      <c r="BS290" s="169">
        <f>SUM($AF290:AQ290)-SUM($AF322:AQ322)-SUM($C322:N322)-SUM($BH322:BS322)</f>
        <v>0</v>
      </c>
      <c r="BT290" s="169">
        <f>SUM($AF290:AR290)-SUM($AF322:AR322)-SUM($C322:O322)-SUM($BH322:BT322)</f>
        <v>0</v>
      </c>
      <c r="BU290" s="169">
        <f>SUM($AF290:AS290)-SUM($AF322:AS322)-SUM($C322:P322)-SUM($BH322:BU322)</f>
        <v>0</v>
      </c>
      <c r="BV290" s="169">
        <f>SUM($AF290:AT290)-SUM($AF322:AT322)-SUM($C322:Q322)-SUM($BH322:BV322)</f>
        <v>0</v>
      </c>
      <c r="BW290" s="169">
        <f>SUM($AF290:AU290)-SUM($AF322:AU322)-SUM($C322:R322)-SUM($BH322:BW322)</f>
        <v>0</v>
      </c>
      <c r="BX290" s="169">
        <f>SUM($AF290:AV290)-SUM($AF322:AV322)-SUM($C322:S322)-SUM($BH322:BX322)</f>
        <v>0</v>
      </c>
      <c r="BY290" s="169">
        <f>SUM($AF290:AW290)-SUM($AF322:AW322)-SUM($C322:T322)-SUM($BH322:BY322)</f>
        <v>0</v>
      </c>
      <c r="BZ290" s="169">
        <f>SUM($AF290:AX290)-SUM($AF322:AX322)-SUM($C322:U322)-SUM($BH322:BZ322)</f>
        <v>0</v>
      </c>
      <c r="CA290" s="169">
        <f>SUM($AF290:AY290)-SUM($AF322:AY322)-SUM($C322:V322)-SUM($BH322:CA322)</f>
        <v>0</v>
      </c>
      <c r="CB290" s="169">
        <f>SUM($AF290:AZ290)-SUM($AF322:AZ322)-SUM($C322:W322)-SUM($BH322:CB322)</f>
        <v>0</v>
      </c>
      <c r="CC290" s="169">
        <f>SUM($AF290:BA290)-SUM($AF322:BA322)-SUM($C322:X322)-SUM($BH322:CC322)</f>
        <v>0</v>
      </c>
      <c r="CD290" s="169">
        <f>SUM($AF290:BB290)-SUM($AF322:BB322)-SUM($C322:Y322)-SUM($BH322:CD322)</f>
        <v>0</v>
      </c>
      <c r="CE290" s="169">
        <f>SUM($AF290:BC290)-SUM($AF322:BC322)-SUM($C322:Z322)-SUM($BH322:CE322)</f>
        <v>0</v>
      </c>
      <c r="CF290" s="169">
        <f>SUM($AF290:BD290)-SUM($AF322:BD322)-SUM($C322:AA322)-SUM($BH322:CF322)</f>
        <v>0</v>
      </c>
      <c r="CG290" s="169">
        <f>SUM($AF290:BE290)-SUM($AF322:BE322)-SUM($C322:AB322)-SUM($BH322:CG322)</f>
        <v>0</v>
      </c>
      <c r="CH290" s="52"/>
      <c r="CI290" s="52"/>
      <c r="CJ290" s="67"/>
      <c r="CK290" s="67"/>
      <c r="CL290" s="67"/>
      <c r="CM290" s="67"/>
      <c r="CN290" s="67"/>
      <c r="CO290" s="67"/>
      <c r="CP290" s="67"/>
      <c r="CQ290" s="67"/>
      <c r="CR290" s="67"/>
      <c r="CS290" s="67"/>
      <c r="CT290" s="67"/>
      <c r="CU290" s="67"/>
      <c r="CV290" s="67"/>
      <c r="CW290" s="67"/>
      <c r="CX290" s="67"/>
      <c r="CY290" s="67"/>
      <c r="CZ290" s="67"/>
      <c r="DA290" s="67"/>
      <c r="DB290" s="67"/>
      <c r="DC290" s="67"/>
      <c r="DD290" s="67">
        <f>1-W290</f>
        <v>1</v>
      </c>
      <c r="DE290" s="67">
        <f t="shared" si="60"/>
        <v>0.99950446250000002</v>
      </c>
      <c r="DF290" s="67">
        <f t="shared" si="60"/>
        <v>0.99952838749999995</v>
      </c>
      <c r="DG290" s="67">
        <f t="shared" si="60"/>
        <v>0.99952067613636364</v>
      </c>
      <c r="DH290" s="67">
        <f t="shared" si="60"/>
        <v>0.99951032840909093</v>
      </c>
      <c r="DI290" s="67">
        <f t="shared" si="60"/>
        <v>0.99922410795454553</v>
      </c>
      <c r="DL290" s="53"/>
      <c r="DM290" s="188" t="str">
        <f t="shared" si="58"/>
        <v/>
      </c>
      <c r="DN290" s="188" t="str">
        <f t="shared" si="58"/>
        <v/>
      </c>
      <c r="DO290" s="188" t="str">
        <f t="shared" si="58"/>
        <v/>
      </c>
      <c r="DP290" s="188" t="str">
        <f t="shared" si="58"/>
        <v/>
      </c>
      <c r="DQ290" s="188" t="str">
        <f t="shared" si="58"/>
        <v/>
      </c>
      <c r="DR290" s="188" t="str">
        <f t="shared" si="58"/>
        <v/>
      </c>
      <c r="DS290" s="188" t="str">
        <f t="shared" si="58"/>
        <v/>
      </c>
      <c r="DT290" s="188" t="str">
        <f t="shared" si="58"/>
        <v/>
      </c>
      <c r="DU290" s="188" t="str">
        <f t="shared" si="58"/>
        <v/>
      </c>
      <c r="DV290" s="188" t="str">
        <f t="shared" si="58"/>
        <v/>
      </c>
      <c r="DW290" s="188" t="str">
        <f t="shared" si="58"/>
        <v/>
      </c>
      <c r="DX290" s="188" t="str">
        <f t="shared" si="58"/>
        <v/>
      </c>
      <c r="DY290" s="188" t="str">
        <f t="shared" si="58"/>
        <v/>
      </c>
      <c r="DZ290" s="188" t="str">
        <f t="shared" si="58"/>
        <v/>
      </c>
      <c r="EA290" s="188" t="str">
        <f t="shared" si="58"/>
        <v/>
      </c>
      <c r="EB290" s="188" t="str">
        <f t="shared" si="58"/>
        <v/>
      </c>
      <c r="EC290" s="188" t="str">
        <f t="shared" si="61"/>
        <v/>
      </c>
      <c r="ED290" s="188" t="str">
        <f t="shared" si="61"/>
        <v/>
      </c>
      <c r="EE290" s="188" t="str">
        <f t="shared" si="61"/>
        <v/>
      </c>
      <c r="EF290" s="188" t="str">
        <f t="shared" si="61"/>
        <v/>
      </c>
      <c r="EG290" s="188" t="str">
        <f t="shared" si="61"/>
        <v/>
      </c>
      <c r="EH290" s="188" t="str">
        <f t="shared" si="61"/>
        <v/>
      </c>
      <c r="EI290" s="188" t="str">
        <f t="shared" si="61"/>
        <v/>
      </c>
      <c r="EJ290" s="188" t="str">
        <f t="shared" si="61"/>
        <v/>
      </c>
      <c r="EK290" s="188" t="str">
        <f t="shared" si="61"/>
        <v/>
      </c>
    </row>
    <row r="291" spans="1:141" x14ac:dyDescent="0.3">
      <c r="B291" s="1">
        <v>22</v>
      </c>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f>VLOOKUP(X98,CHDinc,$A$4,FALSE)*(1+((VLOOKUP(X98,CHDrisk,$A$4,FALSE)-1)*MAX(0,BA130-BaselineBMI)))</f>
        <v>4.9553750000002142E-4</v>
      </c>
      <c r="Z291" s="155">
        <f>VLOOKUP(Y98,CHDinc,$A$4,FALSE)*(1+((VLOOKUP(Y98,CHDrisk,$A$4,FALSE)-1)*MAX(0,BB130-BaselineBMI)))</f>
        <v>4.7161250000002055E-4</v>
      </c>
      <c r="AA291" s="155">
        <f>VLOOKUP(Z98,CHDinc,$A$4,FALSE)*(1+((VLOOKUP(Z98,CHDrisk,$A$4,FALSE)-1)*MAX(0,BC130-BaselineBMI)))</f>
        <v>4.793238636363845E-4</v>
      </c>
      <c r="AB291" s="155">
        <f>VLOOKUP(AA98,CHDinc,$A$4,FALSE)*(1+((VLOOKUP(AA98,CHDrisk,$A$4,FALSE)-1)*MAX(0,BD130-BaselineBMI)))</f>
        <v>4.8967159090911223E-4</v>
      </c>
      <c r="AC291" s="155"/>
      <c r="AD291" s="155"/>
      <c r="AE291" s="155"/>
      <c r="AF291" s="155"/>
      <c r="AG291" s="174">
        <f>D291*D64*PRODUCT($CJ291:CJ291)</f>
        <v>0</v>
      </c>
      <c r="AH291" s="174">
        <f>E291*E64*PRODUCT($CJ291:CK291)</f>
        <v>0</v>
      </c>
      <c r="AI291" s="174">
        <f>F291*F64*PRODUCT($CJ291:CL291)</f>
        <v>0</v>
      </c>
      <c r="AJ291" s="174">
        <f>G291*G64*PRODUCT($CJ291:CM291)</f>
        <v>0</v>
      </c>
      <c r="AK291" s="174">
        <f>H291*H64*PRODUCT($CJ291:CN291)</f>
        <v>0</v>
      </c>
      <c r="AL291" s="174">
        <f>I291*I64*PRODUCT($CJ291:CO291)</f>
        <v>0</v>
      </c>
      <c r="AM291" s="174">
        <f>J291*J64*PRODUCT($CJ291:CP291)</f>
        <v>0</v>
      </c>
      <c r="AN291" s="174">
        <f>K291*K64*PRODUCT($CJ291:CQ291)</f>
        <v>0</v>
      </c>
      <c r="AO291" s="174">
        <f>L291*L64*PRODUCT($CJ291:CR291)</f>
        <v>0</v>
      </c>
      <c r="AP291" s="174">
        <f>M291*M64*PRODUCT($CJ291:CS291)</f>
        <v>0</v>
      </c>
      <c r="AQ291" s="174">
        <f>N291*N64*PRODUCT($CJ291:CT291)</f>
        <v>0</v>
      </c>
      <c r="AR291" s="174">
        <f>O291*O64*PRODUCT($CJ291:CU291)</f>
        <v>0</v>
      </c>
      <c r="AS291" s="174">
        <f>P291*P64*PRODUCT($CJ291:CV291)</f>
        <v>0</v>
      </c>
      <c r="AT291" s="174">
        <f>Q291*Q64*PRODUCT($CJ291:CW291)</f>
        <v>0</v>
      </c>
      <c r="AU291" s="174">
        <f>R291*R64*PRODUCT($CJ291:CX291)</f>
        <v>0</v>
      </c>
      <c r="AV291" s="174">
        <f>S291*S64*PRODUCT($CJ291:CY291)</f>
        <v>0</v>
      </c>
      <c r="AW291" s="174">
        <f>T291*T64*PRODUCT($CJ291:CZ291)</f>
        <v>0</v>
      </c>
      <c r="AX291" s="174">
        <f>U291*U64*PRODUCT($CJ291:DA291)</f>
        <v>0</v>
      </c>
      <c r="AY291" s="174">
        <f>V291*V64*PRODUCT($CJ291:DB291)</f>
        <v>0</v>
      </c>
      <c r="AZ291" s="174">
        <f>W291*W64*PRODUCT($CJ291:DC291)</f>
        <v>0</v>
      </c>
      <c r="BA291" s="174">
        <f>X291*X64*PRODUCT($CJ291:DD291)</f>
        <v>0</v>
      </c>
      <c r="BB291" s="174">
        <f>Y291*Y64*PRODUCT($CJ291:DE291)</f>
        <v>0</v>
      </c>
      <c r="BC291" s="174">
        <f>Z291*Z64*PRODUCT($CJ291:DF291)</f>
        <v>0</v>
      </c>
      <c r="BD291" s="174">
        <f>AA291*AA64*PRODUCT($CJ291:DG291)</f>
        <v>0</v>
      </c>
      <c r="BE291" s="174">
        <f>AB291*AB64*PRODUCT($CJ291:DH291)</f>
        <v>0</v>
      </c>
      <c r="BF291" s="93"/>
      <c r="BG291" s="93"/>
      <c r="BH291" s="93"/>
      <c r="BI291" s="169">
        <f>SUM($AF291:AG291)-SUM($AF323:AG323)-SUM($C323:D323)-SUM($BH323:BI323)</f>
        <v>0</v>
      </c>
      <c r="BJ291" s="169">
        <f>SUM($AF291:AH291)-SUM($AF323:AH323)-SUM($C323:E323)-SUM($BH323:BJ323)</f>
        <v>0</v>
      </c>
      <c r="BK291" s="169">
        <f>SUM($AF291:AI291)-SUM($AF323:AI323)-SUM($C323:F323)-SUM($BH323:BK323)</f>
        <v>0</v>
      </c>
      <c r="BL291" s="169">
        <f>SUM($AF291:AJ291)-SUM($AF323:AJ323)-SUM($C323:G323)-SUM($BH323:BL323)</f>
        <v>0</v>
      </c>
      <c r="BM291" s="169">
        <f>SUM($AF291:AK291)-SUM($AF323:AK323)-SUM($C323:H323)-SUM($BH323:BM323)</f>
        <v>0</v>
      </c>
      <c r="BN291" s="169">
        <f>SUM($AF291:AL291)-SUM($AF323:AL323)-SUM($C323:I323)-SUM($BH323:BN323)</f>
        <v>0</v>
      </c>
      <c r="BO291" s="169">
        <f>SUM($AF291:AM291)-SUM($AF323:AM323)-SUM($C323:J323)-SUM($BH323:BO323)</f>
        <v>0</v>
      </c>
      <c r="BP291" s="169">
        <f>SUM($AF291:AN291)-SUM($AF323:AN323)-SUM($C323:K323)-SUM($BH323:BP323)</f>
        <v>0</v>
      </c>
      <c r="BQ291" s="169">
        <f>SUM($AF291:AO291)-SUM($AF323:AO323)-SUM($C323:L323)-SUM($BH323:BQ323)</f>
        <v>0</v>
      </c>
      <c r="BR291" s="169">
        <f>SUM($AF291:AP291)-SUM($AF323:AP323)-SUM($C323:M323)-SUM($BH323:BR323)</f>
        <v>0</v>
      </c>
      <c r="BS291" s="169">
        <f>SUM($AF291:AQ291)-SUM($AF323:AQ323)-SUM($C323:N323)-SUM($BH323:BS323)</f>
        <v>0</v>
      </c>
      <c r="BT291" s="169">
        <f>SUM($AF291:AR291)-SUM($AF323:AR323)-SUM($C323:O323)-SUM($BH323:BT323)</f>
        <v>0</v>
      </c>
      <c r="BU291" s="169">
        <f>SUM($AF291:AS291)-SUM($AF323:AS323)-SUM($C323:P323)-SUM($BH323:BU323)</f>
        <v>0</v>
      </c>
      <c r="BV291" s="169">
        <f>SUM($AF291:AT291)-SUM($AF323:AT323)-SUM($C323:Q323)-SUM($BH323:BV323)</f>
        <v>0</v>
      </c>
      <c r="BW291" s="169">
        <f>SUM($AF291:AU291)-SUM($AF323:AU323)-SUM($C323:R323)-SUM($BH323:BW323)</f>
        <v>0</v>
      </c>
      <c r="BX291" s="169">
        <f>SUM($AF291:AV291)-SUM($AF323:AV323)-SUM($C323:S323)-SUM($BH323:BX323)</f>
        <v>0</v>
      </c>
      <c r="BY291" s="169">
        <f>SUM($AF291:AW291)-SUM($AF323:AW323)-SUM($C323:T323)-SUM($BH323:BY323)</f>
        <v>0</v>
      </c>
      <c r="BZ291" s="169">
        <f>SUM($AF291:AX291)-SUM($AF323:AX323)-SUM($C323:U323)-SUM($BH323:BZ323)</f>
        <v>0</v>
      </c>
      <c r="CA291" s="169">
        <f>SUM($AF291:AY291)-SUM($AF323:AY323)-SUM($C323:V323)-SUM($BH323:CA323)</f>
        <v>0</v>
      </c>
      <c r="CB291" s="169">
        <f>SUM($AF291:AZ291)-SUM($AF323:AZ323)-SUM($C323:W323)-SUM($BH323:CB323)</f>
        <v>0</v>
      </c>
      <c r="CC291" s="169">
        <f>SUM($AF291:BA291)-SUM($AF323:BA323)-SUM($C323:X323)-SUM($BH323:CC323)</f>
        <v>0</v>
      </c>
      <c r="CD291" s="169">
        <f>SUM($AF291:BB291)-SUM($AF323:BB323)-SUM($C323:Y323)-SUM($BH323:CD323)</f>
        <v>0</v>
      </c>
      <c r="CE291" s="169">
        <f>SUM($AF291:BC291)-SUM($AF323:BC323)-SUM($C323:Z323)-SUM($BH323:CE323)</f>
        <v>0</v>
      </c>
      <c r="CF291" s="169">
        <f>SUM($AF291:BD291)-SUM($AF323:BD323)-SUM($C323:AA323)-SUM($BH323:CF323)</f>
        <v>0</v>
      </c>
      <c r="CG291" s="169">
        <f>SUM($AF291:BE291)-SUM($AF323:BE323)-SUM($C323:AB323)-SUM($BH323:CG323)</f>
        <v>0</v>
      </c>
      <c r="CH291" s="52"/>
      <c r="CI291" s="52"/>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f>1-X291</f>
        <v>1</v>
      </c>
      <c r="DF291" s="67">
        <f t="shared" si="60"/>
        <v>0.99950446250000002</v>
      </c>
      <c r="DG291" s="67">
        <f t="shared" si="60"/>
        <v>0.99952838749999995</v>
      </c>
      <c r="DH291" s="67">
        <f t="shared" si="60"/>
        <v>0.99952067613636364</v>
      </c>
      <c r="DI291" s="67">
        <f t="shared" si="60"/>
        <v>0.99951032840909093</v>
      </c>
      <c r="DL291" s="53"/>
      <c r="DM291" s="188" t="str">
        <f t="shared" si="58"/>
        <v/>
      </c>
      <c r="DN291" s="188" t="str">
        <f t="shared" si="58"/>
        <v/>
      </c>
      <c r="DO291" s="188" t="str">
        <f t="shared" si="58"/>
        <v/>
      </c>
      <c r="DP291" s="188" t="str">
        <f t="shared" si="58"/>
        <v/>
      </c>
      <c r="DQ291" s="188" t="str">
        <f t="shared" si="58"/>
        <v/>
      </c>
      <c r="DR291" s="188" t="str">
        <f t="shared" si="58"/>
        <v/>
      </c>
      <c r="DS291" s="188" t="str">
        <f t="shared" si="58"/>
        <v/>
      </c>
      <c r="DT291" s="188" t="str">
        <f t="shared" si="58"/>
        <v/>
      </c>
      <c r="DU291" s="188" t="str">
        <f t="shared" si="58"/>
        <v/>
      </c>
      <c r="DV291" s="188" t="str">
        <f t="shared" si="58"/>
        <v/>
      </c>
      <c r="DW291" s="188" t="str">
        <f t="shared" si="58"/>
        <v/>
      </c>
      <c r="DX291" s="188" t="str">
        <f t="shared" si="58"/>
        <v/>
      </c>
      <c r="DY291" s="188" t="str">
        <f t="shared" si="58"/>
        <v/>
      </c>
      <c r="DZ291" s="188" t="str">
        <f t="shared" si="58"/>
        <v/>
      </c>
      <c r="EA291" s="188" t="str">
        <f t="shared" si="58"/>
        <v/>
      </c>
      <c r="EB291" s="188" t="str">
        <f t="shared" si="58"/>
        <v/>
      </c>
      <c r="EC291" s="188" t="str">
        <f t="shared" si="61"/>
        <v/>
      </c>
      <c r="ED291" s="188" t="str">
        <f t="shared" si="61"/>
        <v/>
      </c>
      <c r="EE291" s="188" t="str">
        <f t="shared" si="61"/>
        <v/>
      </c>
      <c r="EF291" s="188" t="str">
        <f t="shared" si="61"/>
        <v/>
      </c>
      <c r="EG291" s="188" t="str">
        <f t="shared" si="61"/>
        <v/>
      </c>
      <c r="EH291" s="188" t="str">
        <f t="shared" si="61"/>
        <v/>
      </c>
      <c r="EI291" s="188" t="str">
        <f t="shared" si="61"/>
        <v/>
      </c>
      <c r="EJ291" s="188" t="str">
        <f t="shared" si="61"/>
        <v/>
      </c>
      <c r="EK291" s="188" t="str">
        <f t="shared" si="61"/>
        <v/>
      </c>
    </row>
    <row r="292" spans="1:141" x14ac:dyDescent="0.3">
      <c r="B292" s="1">
        <v>23</v>
      </c>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f>VLOOKUP(Y99,CHDinc,$A$4,FALSE)*(1+((VLOOKUP(Y99,CHDrisk,$A$4,FALSE)-1)*MAX(0,BB131-BaselineBMI)))</f>
        <v>4.9553750000002142E-4</v>
      </c>
      <c r="AA292" s="155">
        <f>VLOOKUP(Z99,CHDinc,$A$4,FALSE)*(1+((VLOOKUP(Z99,CHDrisk,$A$4,FALSE)-1)*MAX(0,BC131-BaselineBMI)))</f>
        <v>4.7161250000002055E-4</v>
      </c>
      <c r="AB292" s="155">
        <f>VLOOKUP(AA99,CHDinc,$A$4,FALSE)*(1+((VLOOKUP(AA99,CHDrisk,$A$4,FALSE)-1)*MAX(0,BD131-BaselineBMI)))</f>
        <v>4.793238636363845E-4</v>
      </c>
      <c r="AC292" s="155"/>
      <c r="AD292" s="155"/>
      <c r="AE292" s="155"/>
      <c r="AF292" s="155"/>
      <c r="AG292" s="174">
        <f>D292*D65*PRODUCT($CJ292:CJ292)</f>
        <v>0</v>
      </c>
      <c r="AH292" s="174">
        <f>E292*E65*PRODUCT($CJ292:CK292)</f>
        <v>0</v>
      </c>
      <c r="AI292" s="174">
        <f>F292*F65*PRODUCT($CJ292:CL292)</f>
        <v>0</v>
      </c>
      <c r="AJ292" s="174">
        <f>G292*G65*PRODUCT($CJ292:CM292)</f>
        <v>0</v>
      </c>
      <c r="AK292" s="174">
        <f>H292*H65*PRODUCT($CJ292:CN292)</f>
        <v>0</v>
      </c>
      <c r="AL292" s="174">
        <f>I292*I65*PRODUCT($CJ292:CO292)</f>
        <v>0</v>
      </c>
      <c r="AM292" s="174">
        <f>J292*J65*PRODUCT($CJ292:CP292)</f>
        <v>0</v>
      </c>
      <c r="AN292" s="174">
        <f>K292*K65*PRODUCT($CJ292:CQ292)</f>
        <v>0</v>
      </c>
      <c r="AO292" s="174">
        <f>L292*L65*PRODUCT($CJ292:CR292)</f>
        <v>0</v>
      </c>
      <c r="AP292" s="174">
        <f>M292*M65*PRODUCT($CJ292:CS292)</f>
        <v>0</v>
      </c>
      <c r="AQ292" s="174">
        <f>N292*N65*PRODUCT($CJ292:CT292)</f>
        <v>0</v>
      </c>
      <c r="AR292" s="174">
        <f>O292*O65*PRODUCT($CJ292:CU292)</f>
        <v>0</v>
      </c>
      <c r="AS292" s="174">
        <f>P292*P65*PRODUCT($CJ292:CV292)</f>
        <v>0</v>
      </c>
      <c r="AT292" s="174">
        <f>Q292*Q65*PRODUCT($CJ292:CW292)</f>
        <v>0</v>
      </c>
      <c r="AU292" s="174">
        <f>R292*R65*PRODUCT($CJ292:CX292)</f>
        <v>0</v>
      </c>
      <c r="AV292" s="174">
        <f>S292*S65*PRODUCT($CJ292:CY292)</f>
        <v>0</v>
      </c>
      <c r="AW292" s="174">
        <f>T292*T65*PRODUCT($CJ292:CZ292)</f>
        <v>0</v>
      </c>
      <c r="AX292" s="174">
        <f>U292*U65*PRODUCT($CJ292:DA292)</f>
        <v>0</v>
      </c>
      <c r="AY292" s="174">
        <f>V292*V65*PRODUCT($CJ292:DB292)</f>
        <v>0</v>
      </c>
      <c r="AZ292" s="174">
        <f>W292*W65*PRODUCT($CJ292:DC292)</f>
        <v>0</v>
      </c>
      <c r="BA292" s="174">
        <f>X292*X65*PRODUCT($CJ292:DD292)</f>
        <v>0</v>
      </c>
      <c r="BB292" s="174">
        <f>Y292*Y65*PRODUCT($CJ292:DE292)</f>
        <v>0</v>
      </c>
      <c r="BC292" s="174">
        <f>Z292*Z65*PRODUCT($CJ292:DF292)</f>
        <v>0</v>
      </c>
      <c r="BD292" s="174">
        <f>AA292*AA65*PRODUCT($CJ292:DG292)</f>
        <v>0</v>
      </c>
      <c r="BE292" s="174">
        <f>AB292*AB65*PRODUCT($CJ292:DH292)</f>
        <v>0</v>
      </c>
      <c r="BF292" s="93"/>
      <c r="BG292" s="93"/>
      <c r="BH292" s="93"/>
      <c r="BI292" s="169">
        <f>SUM($AF292:AG292)-SUM($AF324:AG324)-SUM($C324:D324)-SUM($BH324:BI324)</f>
        <v>0</v>
      </c>
      <c r="BJ292" s="169">
        <f>SUM($AF292:AH292)-SUM($AF324:AH324)-SUM($C324:E324)-SUM($BH324:BJ324)</f>
        <v>0</v>
      </c>
      <c r="BK292" s="169">
        <f>SUM($AF292:AI292)-SUM($AF324:AI324)-SUM($C324:F324)-SUM($BH324:BK324)</f>
        <v>0</v>
      </c>
      <c r="BL292" s="169">
        <f>SUM($AF292:AJ292)-SUM($AF324:AJ324)-SUM($C324:G324)-SUM($BH324:BL324)</f>
        <v>0</v>
      </c>
      <c r="BM292" s="169">
        <f>SUM($AF292:AK292)-SUM($AF324:AK324)-SUM($C324:H324)-SUM($BH324:BM324)</f>
        <v>0</v>
      </c>
      <c r="BN292" s="169">
        <f>SUM($AF292:AL292)-SUM($AF324:AL324)-SUM($C324:I324)-SUM($BH324:BN324)</f>
        <v>0</v>
      </c>
      <c r="BO292" s="169">
        <f>SUM($AF292:AM292)-SUM($AF324:AM324)-SUM($C324:J324)-SUM($BH324:BO324)</f>
        <v>0</v>
      </c>
      <c r="BP292" s="169">
        <f>SUM($AF292:AN292)-SUM($AF324:AN324)-SUM($C324:K324)-SUM($BH324:BP324)</f>
        <v>0</v>
      </c>
      <c r="BQ292" s="169">
        <f>SUM($AF292:AO292)-SUM($AF324:AO324)-SUM($C324:L324)-SUM($BH324:BQ324)</f>
        <v>0</v>
      </c>
      <c r="BR292" s="169">
        <f>SUM($AF292:AP292)-SUM($AF324:AP324)-SUM($C324:M324)-SUM($BH324:BR324)</f>
        <v>0</v>
      </c>
      <c r="BS292" s="169">
        <f>SUM($AF292:AQ292)-SUM($AF324:AQ324)-SUM($C324:N324)-SUM($BH324:BS324)</f>
        <v>0</v>
      </c>
      <c r="BT292" s="169">
        <f>SUM($AF292:AR292)-SUM($AF324:AR324)-SUM($C324:O324)-SUM($BH324:BT324)</f>
        <v>0</v>
      </c>
      <c r="BU292" s="169">
        <f>SUM($AF292:AS292)-SUM($AF324:AS324)-SUM($C324:P324)-SUM($BH324:BU324)</f>
        <v>0</v>
      </c>
      <c r="BV292" s="169">
        <f>SUM($AF292:AT292)-SUM($AF324:AT324)-SUM($C324:Q324)-SUM($BH324:BV324)</f>
        <v>0</v>
      </c>
      <c r="BW292" s="169">
        <f>SUM($AF292:AU292)-SUM($AF324:AU324)-SUM($C324:R324)-SUM($BH324:BW324)</f>
        <v>0</v>
      </c>
      <c r="BX292" s="169">
        <f>SUM($AF292:AV292)-SUM($AF324:AV324)-SUM($C324:S324)-SUM($BH324:BX324)</f>
        <v>0</v>
      </c>
      <c r="BY292" s="169">
        <f>SUM($AF292:AW292)-SUM($AF324:AW324)-SUM($C324:T324)-SUM($BH324:BY324)</f>
        <v>0</v>
      </c>
      <c r="BZ292" s="169">
        <f>SUM($AF292:AX292)-SUM($AF324:AX324)-SUM($C324:U324)-SUM($BH324:BZ324)</f>
        <v>0</v>
      </c>
      <c r="CA292" s="169">
        <f>SUM($AF292:AY292)-SUM($AF324:AY324)-SUM($C324:V324)-SUM($BH324:CA324)</f>
        <v>0</v>
      </c>
      <c r="CB292" s="169">
        <f>SUM($AF292:AZ292)-SUM($AF324:AZ324)-SUM($C324:W324)-SUM($BH324:CB324)</f>
        <v>0</v>
      </c>
      <c r="CC292" s="169">
        <f>SUM($AF292:BA292)-SUM($AF324:BA324)-SUM($C324:X324)-SUM($BH324:CC324)</f>
        <v>0</v>
      </c>
      <c r="CD292" s="169">
        <f>SUM($AF292:BB292)-SUM($AF324:BB324)-SUM($C324:Y324)-SUM($BH324:CD324)</f>
        <v>0</v>
      </c>
      <c r="CE292" s="169">
        <f>SUM($AF292:BC292)-SUM($AF324:BC324)-SUM($C324:Z324)-SUM($BH324:CE324)</f>
        <v>0</v>
      </c>
      <c r="CF292" s="169">
        <f>SUM($AF292:BD292)-SUM($AF324:BD324)-SUM($C324:AA324)-SUM($BH324:CF324)</f>
        <v>0</v>
      </c>
      <c r="CG292" s="169">
        <f>SUM($AF292:BE292)-SUM($AF324:BE324)-SUM($C324:AB324)-SUM($BH324:CG324)</f>
        <v>0</v>
      </c>
      <c r="CH292" s="52"/>
      <c r="CI292" s="52"/>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f t="shared" si="60"/>
        <v>1</v>
      </c>
      <c r="DG292" s="67">
        <f t="shared" si="60"/>
        <v>0.99950446250000002</v>
      </c>
      <c r="DH292" s="67">
        <f t="shared" si="60"/>
        <v>0.99952838749999995</v>
      </c>
      <c r="DI292" s="67">
        <f t="shared" si="60"/>
        <v>0.99952067613636364</v>
      </c>
      <c r="DL292" s="53"/>
      <c r="DM292" s="188" t="str">
        <f t="shared" si="58"/>
        <v/>
      </c>
      <c r="DN292" s="188" t="str">
        <f t="shared" si="58"/>
        <v/>
      </c>
      <c r="DO292" s="188" t="str">
        <f t="shared" si="58"/>
        <v/>
      </c>
      <c r="DP292" s="188" t="str">
        <f t="shared" si="58"/>
        <v/>
      </c>
      <c r="DQ292" s="188" t="str">
        <f t="shared" si="58"/>
        <v/>
      </c>
      <c r="DR292" s="188" t="str">
        <f t="shared" si="58"/>
        <v/>
      </c>
      <c r="DS292" s="188" t="str">
        <f t="shared" si="58"/>
        <v/>
      </c>
      <c r="DT292" s="188" t="str">
        <f t="shared" si="58"/>
        <v/>
      </c>
      <c r="DU292" s="188" t="str">
        <f t="shared" si="58"/>
        <v/>
      </c>
      <c r="DV292" s="188" t="str">
        <f t="shared" si="58"/>
        <v/>
      </c>
      <c r="DW292" s="188" t="str">
        <f t="shared" si="58"/>
        <v/>
      </c>
      <c r="DX292" s="188" t="str">
        <f t="shared" si="58"/>
        <v/>
      </c>
      <c r="DY292" s="188" t="str">
        <f t="shared" si="58"/>
        <v/>
      </c>
      <c r="DZ292" s="188" t="str">
        <f t="shared" si="58"/>
        <v/>
      </c>
      <c r="EA292" s="188" t="str">
        <f t="shared" si="58"/>
        <v/>
      </c>
      <c r="EB292" s="188" t="str">
        <f t="shared" si="58"/>
        <v/>
      </c>
      <c r="EC292" s="188" t="str">
        <f t="shared" si="61"/>
        <v/>
      </c>
      <c r="ED292" s="188" t="str">
        <f t="shared" si="61"/>
        <v/>
      </c>
      <c r="EE292" s="188" t="str">
        <f t="shared" si="61"/>
        <v/>
      </c>
      <c r="EF292" s="188" t="str">
        <f t="shared" si="61"/>
        <v/>
      </c>
      <c r="EG292" s="188" t="str">
        <f t="shared" si="61"/>
        <v/>
      </c>
      <c r="EH292" s="188" t="str">
        <f t="shared" si="61"/>
        <v/>
      </c>
      <c r="EI292" s="188" t="str">
        <f t="shared" si="61"/>
        <v/>
      </c>
      <c r="EJ292" s="188" t="str">
        <f t="shared" si="61"/>
        <v/>
      </c>
      <c r="EK292" s="188" t="str">
        <f t="shared" si="61"/>
        <v/>
      </c>
    </row>
    <row r="293" spans="1:141" x14ac:dyDescent="0.3">
      <c r="B293" s="1">
        <v>24</v>
      </c>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f>VLOOKUP(Z100,CHDinc,$A$4,FALSE)*(1+((VLOOKUP(Z100,CHDrisk,$A$4,FALSE)-1)*MAX(0,BC132-BaselineBMI)))</f>
        <v>4.9553750000002142E-4</v>
      </c>
      <c r="AB293" s="155">
        <f>VLOOKUP(AA100,CHDinc,$A$4,FALSE)*(1+((VLOOKUP(AA100,CHDrisk,$A$4,FALSE)-1)*MAX(0,BD132-BaselineBMI)))</f>
        <v>4.7161250000002055E-4</v>
      </c>
      <c r="AC293" s="155"/>
      <c r="AD293" s="155"/>
      <c r="AE293" s="155"/>
      <c r="AF293" s="155"/>
      <c r="AG293" s="174">
        <f>D293*D66*PRODUCT($CJ293:CJ293)</f>
        <v>0</v>
      </c>
      <c r="AH293" s="174">
        <f>E293*E66*PRODUCT($CJ293:CK293)</f>
        <v>0</v>
      </c>
      <c r="AI293" s="174">
        <f>F293*F66*PRODUCT($CJ293:CL293)</f>
        <v>0</v>
      </c>
      <c r="AJ293" s="174">
        <f>G293*G66*PRODUCT($CJ293:CM293)</f>
        <v>0</v>
      </c>
      <c r="AK293" s="174">
        <f>H293*H66*PRODUCT($CJ293:CN293)</f>
        <v>0</v>
      </c>
      <c r="AL293" s="174">
        <f>I293*I66*PRODUCT($CJ293:CO293)</f>
        <v>0</v>
      </c>
      <c r="AM293" s="174">
        <f>J293*J66*PRODUCT($CJ293:CP293)</f>
        <v>0</v>
      </c>
      <c r="AN293" s="174">
        <f>K293*K66*PRODUCT($CJ293:CQ293)</f>
        <v>0</v>
      </c>
      <c r="AO293" s="174">
        <f>L293*L66*PRODUCT($CJ293:CR293)</f>
        <v>0</v>
      </c>
      <c r="AP293" s="174">
        <f>M293*M66*PRODUCT($CJ293:CS293)</f>
        <v>0</v>
      </c>
      <c r="AQ293" s="174">
        <f>N293*N66*PRODUCT($CJ293:CT293)</f>
        <v>0</v>
      </c>
      <c r="AR293" s="174">
        <f>O293*O66*PRODUCT($CJ293:CU293)</f>
        <v>0</v>
      </c>
      <c r="AS293" s="174">
        <f>P293*P66*PRODUCT($CJ293:CV293)</f>
        <v>0</v>
      </c>
      <c r="AT293" s="174">
        <f>Q293*Q66*PRODUCT($CJ293:CW293)</f>
        <v>0</v>
      </c>
      <c r="AU293" s="174">
        <f>R293*R66*PRODUCT($CJ293:CX293)</f>
        <v>0</v>
      </c>
      <c r="AV293" s="174">
        <f>S293*S66*PRODUCT($CJ293:CY293)</f>
        <v>0</v>
      </c>
      <c r="AW293" s="174">
        <f>T293*T66*PRODUCT($CJ293:CZ293)</f>
        <v>0</v>
      </c>
      <c r="AX293" s="174">
        <f>U293*U66*PRODUCT($CJ293:DA293)</f>
        <v>0</v>
      </c>
      <c r="AY293" s="174">
        <f>V293*V66*PRODUCT($CJ293:DB293)</f>
        <v>0</v>
      </c>
      <c r="AZ293" s="174">
        <f>W293*W66*PRODUCT($CJ293:DC293)</f>
        <v>0</v>
      </c>
      <c r="BA293" s="174">
        <f>X293*X66*PRODUCT($CJ293:DD293)</f>
        <v>0</v>
      </c>
      <c r="BB293" s="174">
        <f>Y293*Y66*PRODUCT($CJ293:DE293)</f>
        <v>0</v>
      </c>
      <c r="BC293" s="174">
        <f>Z293*Z66*PRODUCT($CJ293:DF293)</f>
        <v>0</v>
      </c>
      <c r="BD293" s="174">
        <f>AA293*AA66*PRODUCT($CJ293:DG293)</f>
        <v>0</v>
      </c>
      <c r="BE293" s="174">
        <f>AB293*AB66*PRODUCT($CJ293:DH293)</f>
        <v>0</v>
      </c>
      <c r="BF293" s="93"/>
      <c r="BG293" s="93"/>
      <c r="BH293" s="93"/>
      <c r="BI293" s="169">
        <f>SUM($AF293:AG293)-SUM($AF325:AG325)-SUM($C325:D325)-SUM($BH325:BI325)</f>
        <v>0</v>
      </c>
      <c r="BJ293" s="169">
        <f>SUM($AF293:AH293)-SUM($AF325:AH325)-SUM($C325:E325)-SUM($BH325:BJ325)</f>
        <v>0</v>
      </c>
      <c r="BK293" s="169">
        <f>SUM($AF293:AI293)-SUM($AF325:AI325)-SUM($C325:F325)-SUM($BH325:BK325)</f>
        <v>0</v>
      </c>
      <c r="BL293" s="169">
        <f>SUM($AF293:AJ293)-SUM($AF325:AJ325)-SUM($C325:G325)-SUM($BH325:BL325)</f>
        <v>0</v>
      </c>
      <c r="BM293" s="169">
        <f>SUM($AF293:AK293)-SUM($AF325:AK325)-SUM($C325:H325)-SUM($BH325:BM325)</f>
        <v>0</v>
      </c>
      <c r="BN293" s="169">
        <f>SUM($AF293:AL293)-SUM($AF325:AL325)-SUM($C325:I325)-SUM($BH325:BN325)</f>
        <v>0</v>
      </c>
      <c r="BO293" s="169">
        <f>SUM($AF293:AM293)-SUM($AF325:AM325)-SUM($C325:J325)-SUM($BH325:BO325)</f>
        <v>0</v>
      </c>
      <c r="BP293" s="169">
        <f>SUM($AF293:AN293)-SUM($AF325:AN325)-SUM($C325:K325)-SUM($BH325:BP325)</f>
        <v>0</v>
      </c>
      <c r="BQ293" s="169">
        <f>SUM($AF293:AO293)-SUM($AF325:AO325)-SUM($C325:L325)-SUM($BH325:BQ325)</f>
        <v>0</v>
      </c>
      <c r="BR293" s="169">
        <f>SUM($AF293:AP293)-SUM($AF325:AP325)-SUM($C325:M325)-SUM($BH325:BR325)</f>
        <v>0</v>
      </c>
      <c r="BS293" s="169">
        <f>SUM($AF293:AQ293)-SUM($AF325:AQ325)-SUM($C325:N325)-SUM($BH325:BS325)</f>
        <v>0</v>
      </c>
      <c r="BT293" s="169">
        <f>SUM($AF293:AR293)-SUM($AF325:AR325)-SUM($C325:O325)-SUM($BH325:BT325)</f>
        <v>0</v>
      </c>
      <c r="BU293" s="169">
        <f>SUM($AF293:AS293)-SUM($AF325:AS325)-SUM($C325:P325)-SUM($BH325:BU325)</f>
        <v>0</v>
      </c>
      <c r="BV293" s="169">
        <f>SUM($AF293:AT293)-SUM($AF325:AT325)-SUM($C325:Q325)-SUM($BH325:BV325)</f>
        <v>0</v>
      </c>
      <c r="BW293" s="169">
        <f>SUM($AF293:AU293)-SUM($AF325:AU325)-SUM($C325:R325)-SUM($BH325:BW325)</f>
        <v>0</v>
      </c>
      <c r="BX293" s="169">
        <f>SUM($AF293:AV293)-SUM($AF325:AV325)-SUM($C325:S325)-SUM($BH325:BX325)</f>
        <v>0</v>
      </c>
      <c r="BY293" s="169">
        <f>SUM($AF293:AW293)-SUM($AF325:AW325)-SUM($C325:T325)-SUM($BH325:BY325)</f>
        <v>0</v>
      </c>
      <c r="BZ293" s="169">
        <f>SUM($AF293:AX293)-SUM($AF325:AX325)-SUM($C325:U325)-SUM($BH325:BZ325)</f>
        <v>0</v>
      </c>
      <c r="CA293" s="169">
        <f>SUM($AF293:AY293)-SUM($AF325:AY325)-SUM($C325:V325)-SUM($BH325:CA325)</f>
        <v>0</v>
      </c>
      <c r="CB293" s="169">
        <f>SUM($AF293:AZ293)-SUM($AF325:AZ325)-SUM($C325:W325)-SUM($BH325:CB325)</f>
        <v>0</v>
      </c>
      <c r="CC293" s="169">
        <f>SUM($AF293:BA293)-SUM($AF325:BA325)-SUM($C325:X325)-SUM($BH325:CC325)</f>
        <v>0</v>
      </c>
      <c r="CD293" s="169">
        <f>SUM($AF293:BB293)-SUM($AF325:BB325)-SUM($C325:Y325)-SUM($BH325:CD325)</f>
        <v>0</v>
      </c>
      <c r="CE293" s="169">
        <f>SUM($AF293:BC293)-SUM($AF325:BC325)-SUM($C325:Z325)-SUM($BH325:CE325)</f>
        <v>0</v>
      </c>
      <c r="CF293" s="169">
        <f>SUM($AF293:BD293)-SUM($AF325:BD325)-SUM($C325:AA325)-SUM($BH325:CF325)</f>
        <v>0</v>
      </c>
      <c r="CG293" s="169">
        <f>SUM($AF293:BE293)-SUM($AF325:BE325)-SUM($C325:AB325)-SUM($BH325:CG325)</f>
        <v>0</v>
      </c>
      <c r="CH293" s="52"/>
      <c r="CI293" s="52"/>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f t="shared" si="60"/>
        <v>1</v>
      </c>
      <c r="DH293" s="67">
        <f t="shared" si="60"/>
        <v>0.99950446250000002</v>
      </c>
      <c r="DI293" s="67">
        <f t="shared" si="60"/>
        <v>0.99952838749999995</v>
      </c>
      <c r="DM293" s="188" t="str">
        <f t="shared" si="58"/>
        <v/>
      </c>
      <c r="DN293" s="188" t="str">
        <f t="shared" si="58"/>
        <v/>
      </c>
      <c r="DO293" s="188" t="str">
        <f t="shared" si="58"/>
        <v/>
      </c>
      <c r="DP293" s="188" t="str">
        <f t="shared" si="58"/>
        <v/>
      </c>
      <c r="DQ293" s="188" t="str">
        <f t="shared" si="58"/>
        <v/>
      </c>
      <c r="DR293" s="188" t="str">
        <f t="shared" si="58"/>
        <v/>
      </c>
      <c r="DS293" s="188" t="str">
        <f t="shared" si="58"/>
        <v/>
      </c>
      <c r="DT293" s="188" t="str">
        <f t="shared" si="58"/>
        <v/>
      </c>
      <c r="DU293" s="188" t="str">
        <f t="shared" si="58"/>
        <v/>
      </c>
      <c r="DV293" s="188" t="str">
        <f t="shared" si="58"/>
        <v/>
      </c>
      <c r="DW293" s="188" t="str">
        <f t="shared" si="58"/>
        <v/>
      </c>
      <c r="DX293" s="188" t="str">
        <f t="shared" si="58"/>
        <v/>
      </c>
      <c r="DY293" s="188" t="str">
        <f t="shared" si="58"/>
        <v/>
      </c>
      <c r="DZ293" s="188" t="str">
        <f t="shared" si="58"/>
        <v/>
      </c>
      <c r="EA293" s="188" t="str">
        <f t="shared" si="58"/>
        <v/>
      </c>
      <c r="EB293" s="188" t="str">
        <f t="shared" si="58"/>
        <v/>
      </c>
      <c r="EC293" s="188" t="str">
        <f t="shared" si="61"/>
        <v/>
      </c>
      <c r="ED293" s="188" t="str">
        <f t="shared" si="61"/>
        <v/>
      </c>
      <c r="EE293" s="188" t="str">
        <f t="shared" si="61"/>
        <v/>
      </c>
      <c r="EF293" s="188" t="str">
        <f t="shared" si="61"/>
        <v/>
      </c>
      <c r="EG293" s="188" t="str">
        <f t="shared" si="61"/>
        <v/>
      </c>
      <c r="EH293" s="188" t="str">
        <f t="shared" si="61"/>
        <v/>
      </c>
      <c r="EI293" s="188" t="str">
        <f t="shared" si="61"/>
        <v/>
      </c>
      <c r="EJ293" s="188" t="str">
        <f t="shared" si="61"/>
        <v/>
      </c>
      <c r="EK293" s="188" t="str">
        <f t="shared" si="61"/>
        <v/>
      </c>
    </row>
    <row r="294" spans="1:141" x14ac:dyDescent="0.3">
      <c r="B294" s="1">
        <v>25</v>
      </c>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f>VLOOKUP(AA101,CHDinc,$A$4,FALSE)*(1+((VLOOKUP(AA101,CHDrisk,$A$4,FALSE)-1)*MAX(0,BD133-BaselineBMI)))</f>
        <v>4.9553750000002142E-4</v>
      </c>
      <c r="AC294" s="155"/>
      <c r="AD294" s="155"/>
      <c r="AE294" s="155"/>
      <c r="AF294" s="155"/>
      <c r="AG294" s="174">
        <f>D294*D67*PRODUCT($CJ294:CJ294)</f>
        <v>0</v>
      </c>
      <c r="AH294" s="174">
        <f>E294*E67*PRODUCT($CJ294:CK294)</f>
        <v>0</v>
      </c>
      <c r="AI294" s="174">
        <f>F294*F67*PRODUCT($CJ294:CL294)</f>
        <v>0</v>
      </c>
      <c r="AJ294" s="174">
        <f>G294*G67*PRODUCT($CJ294:CM294)</f>
        <v>0</v>
      </c>
      <c r="AK294" s="174">
        <f>H294*H67*PRODUCT($CJ294:CN294)</f>
        <v>0</v>
      </c>
      <c r="AL294" s="174">
        <f>I294*I67*PRODUCT($CJ294:CO294)</f>
        <v>0</v>
      </c>
      <c r="AM294" s="174">
        <f>J294*J67*PRODUCT($CJ294:CP294)</f>
        <v>0</v>
      </c>
      <c r="AN294" s="174">
        <f>K294*K67*PRODUCT($CJ294:CQ294)</f>
        <v>0</v>
      </c>
      <c r="AO294" s="174">
        <f>L294*L67*PRODUCT($CJ294:CR294)</f>
        <v>0</v>
      </c>
      <c r="AP294" s="174">
        <f>M294*M67*PRODUCT($CJ294:CS294)</f>
        <v>0</v>
      </c>
      <c r="AQ294" s="174">
        <f>N294*N67*PRODUCT($CJ294:CT294)</f>
        <v>0</v>
      </c>
      <c r="AR294" s="174">
        <f>O294*O67*PRODUCT($CJ294:CU294)</f>
        <v>0</v>
      </c>
      <c r="AS294" s="174">
        <f>P294*P67*PRODUCT($CJ294:CV294)</f>
        <v>0</v>
      </c>
      <c r="AT294" s="174">
        <f>Q294*Q67*PRODUCT($CJ294:CW294)</f>
        <v>0</v>
      </c>
      <c r="AU294" s="174">
        <f>R294*R67*PRODUCT($CJ294:CX294)</f>
        <v>0</v>
      </c>
      <c r="AV294" s="174">
        <f>S294*S67*PRODUCT($CJ294:CY294)</f>
        <v>0</v>
      </c>
      <c r="AW294" s="174">
        <f>T294*T67*PRODUCT($CJ294:CZ294)</f>
        <v>0</v>
      </c>
      <c r="AX294" s="174">
        <f>U294*U67*PRODUCT($CJ294:DA294)</f>
        <v>0</v>
      </c>
      <c r="AY294" s="174">
        <f>V294*V67*PRODUCT($CJ294:DB294)</f>
        <v>0</v>
      </c>
      <c r="AZ294" s="174">
        <f>W294*W67*PRODUCT($CJ294:DC294)</f>
        <v>0</v>
      </c>
      <c r="BA294" s="174">
        <f>X294*X67*PRODUCT($CJ294:DD294)</f>
        <v>0</v>
      </c>
      <c r="BB294" s="174">
        <f>Y294*Y67*PRODUCT($CJ294:DE294)</f>
        <v>0</v>
      </c>
      <c r="BC294" s="174">
        <f>Z294*Z67*PRODUCT($CJ294:DF294)</f>
        <v>0</v>
      </c>
      <c r="BD294" s="174">
        <f>AA294*AA67*PRODUCT($CJ294:DG294)</f>
        <v>0</v>
      </c>
      <c r="BE294" s="174">
        <f>AB294*AB67*PRODUCT($CJ294:DH294)</f>
        <v>0</v>
      </c>
      <c r="BI294" s="169">
        <f>SUM($AF294:AG294)-SUM($AF326:AG326)-SUM($C326:D326)-SUM($BH326:BI326)</f>
        <v>0</v>
      </c>
      <c r="BJ294" s="169">
        <f>SUM($AF294:AH294)-SUM($AF326:AH326)-SUM($C326:E326)-SUM($BH326:BJ326)</f>
        <v>0</v>
      </c>
      <c r="BK294" s="169">
        <f>SUM($AF294:AI294)-SUM($AF326:AI326)-SUM($C326:F326)-SUM($BH326:BK326)</f>
        <v>0</v>
      </c>
      <c r="BL294" s="169">
        <f>SUM($AF294:AJ294)-SUM($AF326:AJ326)-SUM($C326:G326)-SUM($BH326:BL326)</f>
        <v>0</v>
      </c>
      <c r="BM294" s="169">
        <f>SUM($AF294:AK294)-SUM($AF326:AK326)-SUM($C326:H326)-SUM($BH326:BM326)</f>
        <v>0</v>
      </c>
      <c r="BN294" s="169">
        <f>SUM($AF294:AL294)-SUM($AF326:AL326)-SUM($C326:I326)-SUM($BH326:BN326)</f>
        <v>0</v>
      </c>
      <c r="BO294" s="169">
        <f>SUM($AF294:AM294)-SUM($AF326:AM326)-SUM($C326:J326)-SUM($BH326:BO326)</f>
        <v>0</v>
      </c>
      <c r="BP294" s="169">
        <f>SUM($AF294:AN294)-SUM($AF326:AN326)-SUM($C326:K326)-SUM($BH326:BP326)</f>
        <v>0</v>
      </c>
      <c r="BQ294" s="169">
        <f>SUM($AF294:AO294)-SUM($AF326:AO326)-SUM($C326:L326)-SUM($BH326:BQ326)</f>
        <v>0</v>
      </c>
      <c r="BR294" s="169">
        <f>SUM($AF294:AP294)-SUM($AF326:AP326)-SUM($C326:M326)-SUM($BH326:BR326)</f>
        <v>0</v>
      </c>
      <c r="BS294" s="169">
        <f>SUM($AF294:AQ294)-SUM($AF326:AQ326)-SUM($C326:N326)-SUM($BH326:BS326)</f>
        <v>0</v>
      </c>
      <c r="BT294" s="169">
        <f>SUM($AF294:AR294)-SUM($AF326:AR326)-SUM($C326:O326)-SUM($BH326:BT326)</f>
        <v>0</v>
      </c>
      <c r="BU294" s="169">
        <f>SUM($AF294:AS294)-SUM($AF326:AS326)-SUM($C326:P326)-SUM($BH326:BU326)</f>
        <v>0</v>
      </c>
      <c r="BV294" s="169">
        <f>SUM($AF294:AT294)-SUM($AF326:AT326)-SUM($C326:Q326)-SUM($BH326:BV326)</f>
        <v>0</v>
      </c>
      <c r="BW294" s="169">
        <f>SUM($AF294:AU294)-SUM($AF326:AU326)-SUM($C326:R326)-SUM($BH326:BW326)</f>
        <v>0</v>
      </c>
      <c r="BX294" s="169">
        <f>SUM($AF294:AV294)-SUM($AF326:AV326)-SUM($C326:S326)-SUM($BH326:BX326)</f>
        <v>0</v>
      </c>
      <c r="BY294" s="169">
        <f>SUM($AF294:AW294)-SUM($AF326:AW326)-SUM($C326:T326)-SUM($BH326:BY326)</f>
        <v>0</v>
      </c>
      <c r="BZ294" s="169">
        <f>SUM($AF294:AX294)-SUM($AF326:AX326)-SUM($C326:U326)-SUM($BH326:BZ326)</f>
        <v>0</v>
      </c>
      <c r="CA294" s="169">
        <f>SUM($AF294:AY294)-SUM($AF326:AY326)-SUM($C326:V326)-SUM($BH326:CA326)</f>
        <v>0</v>
      </c>
      <c r="CB294" s="169">
        <f>SUM($AF294:AZ294)-SUM($AF326:AZ326)-SUM($C326:W326)-SUM($BH326:CB326)</f>
        <v>0</v>
      </c>
      <c r="CC294" s="169">
        <f>SUM($AF294:BA294)-SUM($AF326:BA326)-SUM($C326:X326)-SUM($BH326:CC326)</f>
        <v>0</v>
      </c>
      <c r="CD294" s="169">
        <f>SUM($AF294:BB294)-SUM($AF326:BB326)-SUM($C326:Y326)-SUM($BH326:CD326)</f>
        <v>0</v>
      </c>
      <c r="CE294" s="169">
        <f>SUM($AF294:BC294)-SUM($AF326:BC326)-SUM($C326:Z326)-SUM($BH326:CE326)</f>
        <v>0</v>
      </c>
      <c r="CF294" s="169">
        <f>SUM($AF294:BD294)-SUM($AF326:BD326)-SUM($C326:AA326)-SUM($BH326:CF326)</f>
        <v>0</v>
      </c>
      <c r="CG294" s="169">
        <f>SUM($AF294:BE294)-SUM($AF326:BE326)-SUM($C326:AB326)-SUM($BH326:CG326)</f>
        <v>0</v>
      </c>
      <c r="CH294" s="52"/>
      <c r="CI294" s="52"/>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f t="shared" si="60"/>
        <v>1</v>
      </c>
      <c r="DI294" s="67">
        <f t="shared" si="60"/>
        <v>0.99950446250000002</v>
      </c>
      <c r="DM294" s="188" t="str">
        <f t="shared" si="58"/>
        <v/>
      </c>
      <c r="DN294" s="188" t="str">
        <f t="shared" si="58"/>
        <v/>
      </c>
      <c r="DO294" s="188" t="str">
        <f t="shared" si="58"/>
        <v/>
      </c>
      <c r="DP294" s="188" t="str">
        <f t="shared" si="58"/>
        <v/>
      </c>
      <c r="DQ294" s="188" t="str">
        <f t="shared" si="58"/>
        <v/>
      </c>
      <c r="DR294" s="188" t="str">
        <f t="shared" si="58"/>
        <v/>
      </c>
      <c r="DS294" s="188" t="str">
        <f t="shared" si="58"/>
        <v/>
      </c>
      <c r="DT294" s="188" t="str">
        <f t="shared" si="58"/>
        <v/>
      </c>
      <c r="DU294" s="188" t="str">
        <f t="shared" si="58"/>
        <v/>
      </c>
      <c r="DV294" s="188" t="str">
        <f t="shared" si="58"/>
        <v/>
      </c>
      <c r="DW294" s="188" t="str">
        <f t="shared" si="58"/>
        <v/>
      </c>
      <c r="DX294" s="188" t="str">
        <f t="shared" si="58"/>
        <v/>
      </c>
      <c r="DY294" s="188" t="str">
        <f t="shared" si="58"/>
        <v/>
      </c>
      <c r="DZ294" s="188" t="str">
        <f t="shared" si="58"/>
        <v/>
      </c>
      <c r="EA294" s="188" t="str">
        <f t="shared" si="58"/>
        <v/>
      </c>
      <c r="EB294" s="188" t="str">
        <f t="shared" si="58"/>
        <v/>
      </c>
      <c r="EC294" s="188" t="str">
        <f t="shared" si="61"/>
        <v/>
      </c>
      <c r="ED294" s="188" t="str">
        <f t="shared" si="61"/>
        <v/>
      </c>
      <c r="EE294" s="188" t="str">
        <f t="shared" si="61"/>
        <v/>
      </c>
      <c r="EF294" s="188" t="str">
        <f t="shared" si="61"/>
        <v/>
      </c>
      <c r="EG294" s="188" t="str">
        <f t="shared" si="61"/>
        <v/>
      </c>
      <c r="EH294" s="188" t="str">
        <f t="shared" si="61"/>
        <v/>
      </c>
      <c r="EI294" s="188" t="str">
        <f t="shared" si="61"/>
        <v/>
      </c>
      <c r="EJ294" s="188" t="str">
        <f t="shared" si="61"/>
        <v/>
      </c>
      <c r="EK294" s="188" t="str">
        <f t="shared" si="61"/>
        <v/>
      </c>
    </row>
    <row r="295" spans="1:141" x14ac:dyDescent="0.3">
      <c r="C295" s="12"/>
      <c r="D295" s="12"/>
      <c r="E295" s="12"/>
      <c r="F295" s="12"/>
      <c r="G295" s="12"/>
      <c r="H295" s="12"/>
      <c r="I295" s="12"/>
      <c r="J295" s="12"/>
      <c r="K295" s="12"/>
      <c r="L295" s="155"/>
      <c r="M295" s="155"/>
      <c r="N295" s="155"/>
      <c r="O295" s="155"/>
      <c r="P295" s="155"/>
      <c r="Q295" s="155"/>
      <c r="R295" s="155"/>
      <c r="S295" s="155"/>
      <c r="T295" s="155"/>
      <c r="U295" s="155"/>
      <c r="V295" s="155"/>
      <c r="W295" s="155"/>
      <c r="X295" s="155"/>
      <c r="Y295" s="155"/>
      <c r="Z295" s="155"/>
      <c r="AA295" s="155"/>
      <c r="AB295" s="155"/>
      <c r="AC295" s="155"/>
      <c r="AD295" s="155"/>
      <c r="AE295" s="5" t="s">
        <v>278</v>
      </c>
      <c r="AF295" s="12">
        <f>SUM(AF270:AF294)</f>
        <v>0</v>
      </c>
      <c r="AG295" s="12">
        <f>SUM(AG270:AG294)</f>
        <v>6.9276251518252993E-2</v>
      </c>
      <c r="AH295" s="12">
        <f t="shared" ref="AH295:BE295" si="62">SUM(AH270:AH294)</f>
        <v>6.5777163297386171E-2</v>
      </c>
      <c r="AI295" s="12">
        <f t="shared" si="62"/>
        <v>6.6677216882194648E-2</v>
      </c>
      <c r="AJ295" s="12">
        <f t="shared" si="62"/>
        <v>6.790818088917637E-2</v>
      </c>
      <c r="AK295" s="12">
        <f t="shared" si="62"/>
        <v>0.10723287676264655</v>
      </c>
      <c r="AL295" s="12">
        <f t="shared" si="62"/>
        <v>0.10899376423767823</v>
      </c>
      <c r="AM295" s="12">
        <f t="shared" si="62"/>
        <v>0.11068346877313784</v>
      </c>
      <c r="AN295" s="12">
        <f t="shared" si="62"/>
        <v>0.11230582687775169</v>
      </c>
      <c r="AO295" s="12">
        <f t="shared" si="62"/>
        <v>0.11385288549812855</v>
      </c>
      <c r="AP295" s="12">
        <f t="shared" si="62"/>
        <v>0.16912912516640424</v>
      </c>
      <c r="AQ295" s="12">
        <f t="shared" si="62"/>
        <v>0.17102655363801647</v>
      </c>
      <c r="AR295" s="12">
        <f t="shared" si="62"/>
        <v>0.17273104097765307</v>
      </c>
      <c r="AS295" s="12">
        <f t="shared" si="62"/>
        <v>0.1742575592957695</v>
      </c>
      <c r="AT295" s="12">
        <f t="shared" si="62"/>
        <v>0.17478330122180033</v>
      </c>
      <c r="AU295" s="12">
        <f t="shared" si="62"/>
        <v>0.25892795386753487</v>
      </c>
      <c r="AV295" s="12">
        <f t="shared" si="62"/>
        <v>0.25786956230016594</v>
      </c>
      <c r="AW295" s="12">
        <f t="shared" si="62"/>
        <v>0.25652589404890985</v>
      </c>
      <c r="AX295" s="12">
        <f t="shared" si="62"/>
        <v>0.25491162802270984</v>
      </c>
      <c r="AY295" s="12">
        <f t="shared" si="62"/>
        <v>0.25304756923309224</v>
      </c>
      <c r="AZ295" s="12">
        <f t="shared" si="62"/>
        <v>0.34856399297768292</v>
      </c>
      <c r="BA295" s="12">
        <f t="shared" si="62"/>
        <v>0.34428793644984845</v>
      </c>
      <c r="BB295" s="12">
        <f t="shared" si="62"/>
        <v>0.33916966451682995</v>
      </c>
      <c r="BC295" s="12">
        <f t="shared" si="62"/>
        <v>0.33350804745525603</v>
      </c>
      <c r="BD295" s="12">
        <f t="shared" si="62"/>
        <v>0.32718166882094785</v>
      </c>
      <c r="BE295" s="12">
        <f t="shared" si="62"/>
        <v>0.50582156784781163</v>
      </c>
      <c r="BF295" s="12"/>
      <c r="BG295" s="5" t="s">
        <v>278</v>
      </c>
      <c r="BH295" s="34"/>
      <c r="BI295" s="66">
        <f>SUM(BI270:BI294)</f>
        <v>6.9276251518252993E-2</v>
      </c>
      <c r="BJ295" s="66">
        <f t="shared" ref="BJ295:CG295" si="63">SUM(BJ270:BJ294)</f>
        <v>0.12736556132023899</v>
      </c>
      <c r="BK295" s="66">
        <f t="shared" si="63"/>
        <v>0.17988573355368737</v>
      </c>
      <c r="BL295" s="66">
        <f t="shared" si="63"/>
        <v>0.22776991961663209</v>
      </c>
      <c r="BM295" s="66">
        <f t="shared" si="63"/>
        <v>0.30961489219094718</v>
      </c>
      <c r="BN295" s="66">
        <f t="shared" si="63"/>
        <v>0.38403943732371149</v>
      </c>
      <c r="BO295" s="66">
        <f t="shared" si="63"/>
        <v>0.45177515140603519</v>
      </c>
      <c r="BP295" s="66">
        <f t="shared" si="63"/>
        <v>0.51348146116842952</v>
      </c>
      <c r="BQ295" s="66">
        <f t="shared" si="63"/>
        <v>0.56973909663730227</v>
      </c>
      <c r="BR295" s="66">
        <f t="shared" si="63"/>
        <v>0.67487042839872524</v>
      </c>
      <c r="BS295" s="66">
        <f t="shared" si="63"/>
        <v>0.76977767118276075</v>
      </c>
      <c r="BT295" s="66">
        <f t="shared" si="63"/>
        <v>0.85535951666362176</v>
      </c>
      <c r="BU295" s="66">
        <f t="shared" si="63"/>
        <v>0.93245092549699526</v>
      </c>
      <c r="BV295" s="66">
        <f t="shared" si="63"/>
        <v>1.0009637030824923</v>
      </c>
      <c r="BW295" s="66">
        <f t="shared" si="63"/>
        <v>1.1454799092487691</v>
      </c>
      <c r="BX295" s="66">
        <f t="shared" si="63"/>
        <v>1.2719339907234537</v>
      </c>
      <c r="BY295" s="66">
        <f t="shared" si="63"/>
        <v>1.3820137482484141</v>
      </c>
      <c r="BZ295" s="66">
        <f t="shared" si="63"/>
        <v>1.4772537786375568</v>
      </c>
      <c r="CA295" s="66">
        <f t="shared" si="63"/>
        <v>1.5590566766906588</v>
      </c>
      <c r="CB295" s="66">
        <f t="shared" si="63"/>
        <v>1.72701843190156</v>
      </c>
      <c r="CC295" s="66">
        <f t="shared" si="63"/>
        <v>1.8697597716648393</v>
      </c>
      <c r="CD295" s="66">
        <f t="shared" si="63"/>
        <v>1.9891615091134587</v>
      </c>
      <c r="CE295" s="66">
        <f t="shared" si="63"/>
        <v>2.0874685598556511</v>
      </c>
      <c r="CF295" s="66">
        <f t="shared" si="63"/>
        <v>2.1663510938239106</v>
      </c>
      <c r="CG295" s="66">
        <f t="shared" si="63"/>
        <v>2.4129174211681579</v>
      </c>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f t="shared" si="60"/>
        <v>1</v>
      </c>
      <c r="DL295" s="53"/>
      <c r="DM295" s="188">
        <f t="shared" si="58"/>
        <v>4.9553750000002142E-4</v>
      </c>
      <c r="DN295" s="188">
        <f t="shared" si="58"/>
        <v>9.1273965359607405E-4</v>
      </c>
      <c r="DO295" s="188">
        <f t="shared" si="58"/>
        <v>1.291897861315417E-3</v>
      </c>
      <c r="DP295" s="188">
        <f t="shared" si="58"/>
        <v>1.6400263769656333E-3</v>
      </c>
      <c r="DQ295" s="188">
        <f t="shared" si="58"/>
        <v>2.2359089950944179E-3</v>
      </c>
      <c r="DR295" s="188">
        <f t="shared" si="58"/>
        <v>2.7828715158585335E-3</v>
      </c>
      <c r="DS295" s="188">
        <f t="shared" si="58"/>
        <v>3.2864858056166056E-3</v>
      </c>
      <c r="DT295" s="188">
        <f t="shared" si="58"/>
        <v>3.7515379421267478E-3</v>
      </c>
      <c r="DU295" s="188">
        <f t="shared" si="58"/>
        <v>4.1825547223333674E-3</v>
      </c>
      <c r="DV295" s="188">
        <f t="shared" si="58"/>
        <v>4.9808126228516646E-3</v>
      </c>
      <c r="DW295" s="188">
        <f t="shared" si="58"/>
        <v>5.7164136561147711E-3</v>
      </c>
      <c r="DX295" s="188">
        <f t="shared" si="58"/>
        <v>6.3968536869830729E-3</v>
      </c>
      <c r="DY295" s="188">
        <f t="shared" si="58"/>
        <v>7.0280774491205443E-3</v>
      </c>
      <c r="DZ295" s="188">
        <f t="shared" si="58"/>
        <v>7.61119516980595E-3</v>
      </c>
      <c r="EA295" s="188">
        <f t="shared" si="58"/>
        <v>8.7934150311069024E-3</v>
      </c>
      <c r="EB295" s="188">
        <f t="shared" si="58"/>
        <v>9.867871722874625E-3</v>
      </c>
      <c r="EC295" s="188">
        <f t="shared" si="61"/>
        <v>1.084705050394503E-2</v>
      </c>
      <c r="ED295" s="188">
        <f t="shared" si="61"/>
        <v>1.1741660685890503E-2</v>
      </c>
      <c r="EE295" s="188">
        <f t="shared" si="61"/>
        <v>1.2560875346230327E-2</v>
      </c>
      <c r="EF295" s="188">
        <f t="shared" si="61"/>
        <v>1.4114201968906363E-2</v>
      </c>
      <c r="EG295" s="188">
        <f t="shared" si="61"/>
        <v>1.5527889098451517E-2</v>
      </c>
      <c r="EH295" s="188">
        <f t="shared" si="61"/>
        <v>1.6824211363350099E-2</v>
      </c>
      <c r="EI295" s="188">
        <f t="shared" si="61"/>
        <v>1.8007716919786903E-2</v>
      </c>
      <c r="EJ295" s="188">
        <f t="shared" si="61"/>
        <v>1.9097720828353083E-2</v>
      </c>
      <c r="EK295" s="188">
        <f t="shared" si="61"/>
        <v>2.1789366117511203E-2</v>
      </c>
    </row>
    <row r="296" spans="1:141" x14ac:dyDescent="0.3">
      <c r="DM296" s="188" t="str">
        <f t="shared" ref="DM296:EB297" si="64">IF(D69=0,"",BI296/D69)</f>
        <v/>
      </c>
      <c r="DN296" s="188" t="str">
        <f t="shared" si="64"/>
        <v/>
      </c>
      <c r="DO296" s="188" t="str">
        <f t="shared" si="64"/>
        <v/>
      </c>
      <c r="DP296" s="188" t="str">
        <f t="shared" si="64"/>
        <v/>
      </c>
      <c r="DQ296" s="188" t="str">
        <f t="shared" si="64"/>
        <v/>
      </c>
      <c r="DR296" s="188" t="str">
        <f t="shared" si="64"/>
        <v/>
      </c>
      <c r="DS296" s="188" t="str">
        <f t="shared" si="64"/>
        <v/>
      </c>
      <c r="DT296" s="188" t="str">
        <f t="shared" si="64"/>
        <v/>
      </c>
      <c r="DU296" s="188" t="str">
        <f t="shared" si="64"/>
        <v/>
      </c>
      <c r="DV296" s="188" t="str">
        <f t="shared" si="64"/>
        <v/>
      </c>
      <c r="DW296" s="188" t="str">
        <f t="shared" si="64"/>
        <v/>
      </c>
      <c r="DX296" s="188" t="str">
        <f t="shared" si="64"/>
        <v/>
      </c>
      <c r="DY296" s="188" t="str">
        <f t="shared" si="64"/>
        <v/>
      </c>
      <c r="DZ296" s="188" t="str">
        <f t="shared" si="64"/>
        <v/>
      </c>
      <c r="EA296" s="188" t="str">
        <f t="shared" si="64"/>
        <v/>
      </c>
      <c r="EB296" s="188" t="str">
        <f t="shared" si="64"/>
        <v/>
      </c>
      <c r="EC296" s="188" t="str">
        <f t="shared" ref="EC296:EK297" si="65">IF(T69=0,"",BY296/T69)</f>
        <v/>
      </c>
      <c r="ED296" s="188" t="str">
        <f t="shared" si="65"/>
        <v/>
      </c>
      <c r="EE296" s="188" t="str">
        <f t="shared" si="65"/>
        <v/>
      </c>
      <c r="EF296" s="188" t="str">
        <f t="shared" si="65"/>
        <v/>
      </c>
      <c r="EG296" s="188" t="str">
        <f t="shared" si="65"/>
        <v/>
      </c>
      <c r="EH296" s="188" t="str">
        <f t="shared" si="65"/>
        <v/>
      </c>
      <c r="EI296" s="188" t="str">
        <f t="shared" si="65"/>
        <v/>
      </c>
      <c r="EJ296" s="188" t="str">
        <f t="shared" si="65"/>
        <v/>
      </c>
      <c r="EK296" s="188" t="str">
        <f t="shared" si="65"/>
        <v/>
      </c>
    </row>
    <row r="297" spans="1:141" x14ac:dyDescent="0.3">
      <c r="DM297" s="188" t="str">
        <f t="shared" si="64"/>
        <v/>
      </c>
      <c r="DN297" s="188" t="str">
        <f t="shared" si="64"/>
        <v/>
      </c>
      <c r="DO297" s="188" t="str">
        <f t="shared" si="64"/>
        <v/>
      </c>
      <c r="DP297" s="188" t="str">
        <f t="shared" si="64"/>
        <v/>
      </c>
      <c r="DQ297" s="188" t="str">
        <f t="shared" si="64"/>
        <v/>
      </c>
      <c r="DR297" s="188" t="str">
        <f t="shared" si="64"/>
        <v/>
      </c>
      <c r="DS297" s="188" t="str">
        <f t="shared" si="64"/>
        <v/>
      </c>
      <c r="DT297" s="188" t="str">
        <f t="shared" si="64"/>
        <v/>
      </c>
      <c r="DU297" s="188" t="str">
        <f t="shared" si="64"/>
        <v/>
      </c>
      <c r="DV297" s="188" t="str">
        <f t="shared" si="64"/>
        <v/>
      </c>
      <c r="DW297" s="188" t="str">
        <f t="shared" si="64"/>
        <v/>
      </c>
      <c r="DX297" s="188" t="str">
        <f t="shared" si="64"/>
        <v/>
      </c>
      <c r="DY297" s="188" t="str">
        <f t="shared" si="64"/>
        <v/>
      </c>
      <c r="DZ297" s="188" t="str">
        <f t="shared" si="64"/>
        <v/>
      </c>
      <c r="EA297" s="188" t="str">
        <f t="shared" si="64"/>
        <v/>
      </c>
      <c r="EB297" s="188" t="str">
        <f t="shared" si="64"/>
        <v/>
      </c>
      <c r="EC297" s="188" t="str">
        <f t="shared" si="65"/>
        <v/>
      </c>
      <c r="ED297" s="188" t="str">
        <f t="shared" si="65"/>
        <v/>
      </c>
      <c r="EE297" s="188" t="str">
        <f t="shared" si="65"/>
        <v/>
      </c>
      <c r="EF297" s="188" t="str">
        <f t="shared" si="65"/>
        <v/>
      </c>
      <c r="EG297" s="188" t="str">
        <f t="shared" si="65"/>
        <v/>
      </c>
      <c r="EH297" s="188" t="str">
        <f t="shared" si="65"/>
        <v/>
      </c>
      <c r="EI297" s="188" t="str">
        <f t="shared" si="65"/>
        <v/>
      </c>
      <c r="EJ297" s="188" t="str">
        <f t="shared" si="65"/>
        <v/>
      </c>
      <c r="EK297" s="188" t="str">
        <f t="shared" si="65"/>
        <v/>
      </c>
    </row>
    <row r="298" spans="1:141" s="172" customFormat="1" x14ac:dyDescent="0.3">
      <c r="A298" s="171" t="s">
        <v>292</v>
      </c>
      <c r="AF298" s="171" t="s">
        <v>284</v>
      </c>
      <c r="BH298" s="171" t="s">
        <v>340</v>
      </c>
    </row>
    <row r="299" spans="1:141" x14ac:dyDescent="0.3">
      <c r="A299" s="1"/>
      <c r="C299" s="1"/>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row>
    <row r="300" spans="1:141" x14ac:dyDescent="0.3">
      <c r="A300" s="1"/>
      <c r="C300" s="1" t="s">
        <v>13</v>
      </c>
      <c r="AF300" s="1" t="s">
        <v>13</v>
      </c>
      <c r="BH300" s="1" t="s">
        <v>13</v>
      </c>
    </row>
    <row r="301" spans="1:141" x14ac:dyDescent="0.3">
      <c r="C301" s="1">
        <v>0</v>
      </c>
      <c r="D301" s="1">
        <v>1</v>
      </c>
      <c r="E301" s="1">
        <v>2</v>
      </c>
      <c r="F301" s="1">
        <v>3</v>
      </c>
      <c r="G301" s="1">
        <v>4</v>
      </c>
      <c r="H301" s="1">
        <v>5</v>
      </c>
      <c r="I301" s="1">
        <v>6</v>
      </c>
      <c r="J301" s="1">
        <v>7</v>
      </c>
      <c r="K301" s="1">
        <v>8</v>
      </c>
      <c r="L301" s="1">
        <v>9</v>
      </c>
      <c r="M301" s="1">
        <v>10</v>
      </c>
      <c r="N301" s="1">
        <v>11</v>
      </c>
      <c r="O301" s="1">
        <v>12</v>
      </c>
      <c r="P301" s="1">
        <v>13</v>
      </c>
      <c r="Q301" s="1">
        <v>14</v>
      </c>
      <c r="R301" s="1">
        <v>15</v>
      </c>
      <c r="S301" s="1">
        <v>16</v>
      </c>
      <c r="T301" s="1">
        <v>17</v>
      </c>
      <c r="U301" s="1">
        <v>18</v>
      </c>
      <c r="V301" s="1">
        <v>19</v>
      </c>
      <c r="W301" s="1">
        <v>20</v>
      </c>
      <c r="X301" s="1">
        <v>21</v>
      </c>
      <c r="Y301" s="1">
        <v>22</v>
      </c>
      <c r="Z301" s="1">
        <v>23</v>
      </c>
      <c r="AA301" s="1">
        <v>24</v>
      </c>
      <c r="AB301" s="1">
        <v>25</v>
      </c>
      <c r="AC301" s="1"/>
      <c r="AF301" s="1">
        <v>0</v>
      </c>
      <c r="AG301" s="1">
        <v>1</v>
      </c>
      <c r="AH301" s="1">
        <v>2</v>
      </c>
      <c r="AI301" s="1">
        <v>3</v>
      </c>
      <c r="AJ301" s="1">
        <v>4</v>
      </c>
      <c r="AK301" s="1">
        <v>5</v>
      </c>
      <c r="AL301" s="1">
        <v>6</v>
      </c>
      <c r="AM301" s="1">
        <v>7</v>
      </c>
      <c r="AN301" s="1">
        <v>8</v>
      </c>
      <c r="AO301" s="1">
        <v>9</v>
      </c>
      <c r="AP301" s="1">
        <v>10</v>
      </c>
      <c r="AQ301" s="1">
        <v>11</v>
      </c>
      <c r="AR301" s="1">
        <v>12</v>
      </c>
      <c r="AS301" s="1">
        <v>13</v>
      </c>
      <c r="AT301" s="1">
        <v>14</v>
      </c>
      <c r="AU301" s="1">
        <v>15</v>
      </c>
      <c r="AV301" s="1">
        <v>16</v>
      </c>
      <c r="AW301" s="1">
        <v>17</v>
      </c>
      <c r="AX301" s="1">
        <v>18</v>
      </c>
      <c r="AY301" s="1">
        <v>19</v>
      </c>
      <c r="AZ301" s="1">
        <v>20</v>
      </c>
      <c r="BA301" s="1">
        <v>21</v>
      </c>
      <c r="BB301" s="1">
        <v>22</v>
      </c>
      <c r="BC301" s="1">
        <v>23</v>
      </c>
      <c r="BD301" s="1">
        <v>24</v>
      </c>
      <c r="BE301" s="1">
        <v>25</v>
      </c>
      <c r="BH301" s="1">
        <v>0</v>
      </c>
      <c r="BI301" s="1">
        <v>1</v>
      </c>
      <c r="BJ301" s="1">
        <v>2</v>
      </c>
      <c r="BK301" s="1">
        <v>3</v>
      </c>
      <c r="BL301" s="1">
        <v>4</v>
      </c>
      <c r="BM301" s="1">
        <v>5</v>
      </c>
      <c r="BN301" s="1">
        <v>6</v>
      </c>
      <c r="BO301" s="1">
        <v>7</v>
      </c>
      <c r="BP301" s="1">
        <v>8</v>
      </c>
      <c r="BQ301" s="1">
        <v>9</v>
      </c>
      <c r="BR301" s="1">
        <v>10</v>
      </c>
      <c r="BS301" s="1">
        <v>11</v>
      </c>
      <c r="BT301" s="1">
        <v>12</v>
      </c>
      <c r="BU301" s="1">
        <v>13</v>
      </c>
      <c r="BV301" s="1">
        <v>14</v>
      </c>
      <c r="BW301" s="1">
        <v>15</v>
      </c>
      <c r="BX301" s="1">
        <v>16</v>
      </c>
      <c r="BY301" s="1">
        <v>17</v>
      </c>
      <c r="BZ301" s="1">
        <v>18</v>
      </c>
      <c r="CA301" s="1">
        <v>19</v>
      </c>
      <c r="CB301" s="1">
        <v>20</v>
      </c>
      <c r="CC301" s="1">
        <v>21</v>
      </c>
      <c r="CD301" s="1">
        <v>22</v>
      </c>
      <c r="CE301" s="1">
        <v>23</v>
      </c>
      <c r="CF301" s="1">
        <v>24</v>
      </c>
      <c r="CG301" s="1">
        <v>25</v>
      </c>
    </row>
    <row r="302" spans="1:141" x14ac:dyDescent="0.3">
      <c r="A302" s="9" t="s">
        <v>12</v>
      </c>
      <c r="B302" s="1">
        <v>1</v>
      </c>
      <c r="C302" s="156"/>
      <c r="D302" s="155">
        <f t="shared" ref="D302:S310" si="66">(VLOOKUP(C77,CHDmort,$A$4,FALSE)-1)*C141*BH270</f>
        <v>0</v>
      </c>
      <c r="E302" s="155">
        <f t="shared" si="66"/>
        <v>7.5636680853379892E-3</v>
      </c>
      <c r="F302" s="155">
        <f t="shared" si="66"/>
        <v>1.389536049242753E-2</v>
      </c>
      <c r="G302" s="155">
        <f t="shared" si="66"/>
        <v>1.958474534752962E-2</v>
      </c>
      <c r="H302" s="155">
        <f t="shared" si="66"/>
        <v>2.4759331662883532E-2</v>
      </c>
      <c r="I302" s="155">
        <f t="shared" si="66"/>
        <v>3.3587412084432812E-2</v>
      </c>
      <c r="J302" s="155">
        <f t="shared" si="66"/>
        <v>4.1570062799686967E-2</v>
      </c>
      <c r="K302" s="155">
        <f t="shared" si="66"/>
        <v>4.8813516780560964E-2</v>
      </c>
      <c r="L302" s="155">
        <f t="shared" si="66"/>
        <v>5.5348297658460513E-2</v>
      </c>
      <c r="M302" s="155">
        <f t="shared" si="66"/>
        <v>6.122601784908531E-2</v>
      </c>
      <c r="N302" s="155">
        <f t="shared" si="66"/>
        <v>7.2330085154072049E-2</v>
      </c>
      <c r="O302" s="155">
        <f t="shared" si="66"/>
        <v>8.2215530718305591E-2</v>
      </c>
      <c r="P302" s="155">
        <f t="shared" si="66"/>
        <v>9.1092585238838883E-2</v>
      </c>
      <c r="Q302" s="155">
        <f t="shared" si="66"/>
        <v>9.8790616017373545E-2</v>
      </c>
      <c r="R302" s="155">
        <f t="shared" si="66"/>
        <v>0.10573004931654691</v>
      </c>
      <c r="S302" s="155">
        <f t="shared" si="66"/>
        <v>0.12043490432349513</v>
      </c>
      <c r="T302" s="155">
        <f t="shared" ref="M302:AB317" si="67">(VLOOKUP(S77,CHDmort,$A$4,FALSE)-1)*S141*BX270</f>
        <v>0.1330827778454306</v>
      </c>
      <c r="U302" s="155">
        <f t="shared" si="67"/>
        <v>0.14391911817229439</v>
      </c>
      <c r="V302" s="155">
        <f t="shared" si="67"/>
        <v>0.15316500303781488</v>
      </c>
      <c r="W302" s="155">
        <f t="shared" si="67"/>
        <v>0.16051463682961833</v>
      </c>
      <c r="X302" s="155">
        <f t="shared" si="67"/>
        <v>0.17655353475478028</v>
      </c>
      <c r="Y302" s="155">
        <f t="shared" si="67"/>
        <v>0.18883499524597724</v>
      </c>
      <c r="Z302" s="155">
        <f t="shared" si="67"/>
        <v>0.19967452876518255</v>
      </c>
      <c r="AA302" s="155">
        <f t="shared" si="67"/>
        <v>0.20726946063643584</v>
      </c>
      <c r="AB302" s="155">
        <f t="shared" si="67"/>
        <v>0.21179819989945572</v>
      </c>
      <c r="AC302" s="52"/>
      <c r="AG302" s="170">
        <f>C141*BH270</f>
        <v>0</v>
      </c>
      <c r="AH302" s="170">
        <f t="shared" ref="AH302:AW312" si="68">D141*BI270</f>
        <v>1.0994141115946751E-4</v>
      </c>
      <c r="AI302" s="170">
        <f t="shared" si="68"/>
        <v>2.1270048740479913E-4</v>
      </c>
      <c r="AJ302" s="170">
        <f t="shared" si="68"/>
        <v>3.4088346508423756E-4</v>
      </c>
      <c r="AK302" s="170">
        <f t="shared" si="68"/>
        <v>4.7034488400834529E-4</v>
      </c>
      <c r="AL302" s="170">
        <f t="shared" si="68"/>
        <v>7.0808925844069621E-4</v>
      </c>
      <c r="AM302" s="170">
        <f t="shared" si="68"/>
        <v>9.6931553980504788E-4</v>
      </c>
      <c r="AN302" s="170">
        <f t="shared" si="68"/>
        <v>1.2288284118244159E-3</v>
      </c>
      <c r="AO302" s="170">
        <f t="shared" si="68"/>
        <v>1.5291477913595831E-3</v>
      </c>
      <c r="AP302" s="170">
        <f t="shared" si="68"/>
        <v>1.8829877143862841E-3</v>
      </c>
      <c r="AQ302" s="170">
        <f t="shared" si="68"/>
        <v>2.4241345788082211E-3</v>
      </c>
      <c r="AR302" s="170">
        <f t="shared" si="68"/>
        <v>3.0513986885684634E-3</v>
      </c>
      <c r="AS302" s="170">
        <f t="shared" si="68"/>
        <v>3.654095855186992E-3</v>
      </c>
      <c r="AT302" s="170">
        <f t="shared" si="68"/>
        <v>4.4953459118210141E-3</v>
      </c>
      <c r="AU302" s="170">
        <f t="shared" si="68"/>
        <v>5.14495343384401E-3</v>
      </c>
      <c r="AV302" s="170">
        <f t="shared" si="68"/>
        <v>6.4479064091613218E-3</v>
      </c>
      <c r="AW302" s="170">
        <f t="shared" si="68"/>
        <v>7.8071308350605587E-3</v>
      </c>
      <c r="AX302" s="170">
        <f t="shared" ref="AW302:BE317" si="69">T141*BY270</f>
        <v>9.1641331646352339E-3</v>
      </c>
      <c r="AY302" s="170">
        <f t="shared" si="69"/>
        <v>1.0467820275425728E-2</v>
      </c>
      <c r="AZ302" s="170">
        <f t="shared" si="69"/>
        <v>1.2179350758307428E-2</v>
      </c>
      <c r="BA302" s="170">
        <f t="shared" si="69"/>
        <v>1.474528337157552E-2</v>
      </c>
      <c r="BB302" s="170">
        <f t="shared" si="69"/>
        <v>1.8275032008252139E-2</v>
      </c>
      <c r="BC302" s="170">
        <f t="shared" si="69"/>
        <v>2.0661420595161496E-2</v>
      </c>
      <c r="BD302" s="170">
        <f t="shared" si="69"/>
        <v>2.3955789192903452E-2</v>
      </c>
      <c r="BE302" s="170">
        <f t="shared" si="69"/>
        <v>2.8164730570804663E-2</v>
      </c>
      <c r="BI302" s="194">
        <f>SUMPRODUCT(CHOOSE({1,2,3,4},D237,D367,D432,D497),CHOOSE({1,2,3,4},DL270,DL270,DL270,DL270))</f>
        <v>0</v>
      </c>
      <c r="BJ302" s="194">
        <f>SUMPRODUCT(CHOOSE({1,2,3,4},E237,E367,E432,E497),CHOOSE({1,2,3,4},DM270,DM270,DM270,DM270))</f>
        <v>1.4243998902702974E-5</v>
      </c>
      <c r="BK302" s="194">
        <f>SUMPRODUCT(CHOOSE({1,2,3,4},F237,F367,F432,F497),CHOOSE({1,2,3,4},DN270,DN270,DN270,DN270))</f>
        <v>4.898366891393851E-5</v>
      </c>
      <c r="BL302" s="194">
        <f>SUMPRODUCT(CHOOSE({1,2,3,4},G237,G367,G432,G497),CHOOSE({1,2,3,4},DO270,DO270,DO270,DO270))</f>
        <v>9.8366013617814694E-5</v>
      </c>
      <c r="BM302" s="194">
        <f>SUMPRODUCT(CHOOSE({1,2,3,4},H237,H367,H432,H497),CHOOSE({1,2,3,4},DP270,DP270,DP270,DP270))</f>
        <v>1.5822764143956443E-4</v>
      </c>
      <c r="BN302" s="194">
        <f>SUMPRODUCT(CHOOSE({1,2,3,4},I237,I367,I432,I497),CHOOSE({1,2,3,4},DQ270,DQ270,DQ270,DQ270))</f>
        <v>2.7371776204034221E-4</v>
      </c>
      <c r="BO302" s="194">
        <f>SUMPRODUCT(CHOOSE({1,2,3,4},J237,J367,J432,J497),CHOOSE({1,2,3,4},DR270,DR270,DR270,DR270))</f>
        <v>4.0837635132216825E-4</v>
      </c>
      <c r="BP302" s="194">
        <f>SUMPRODUCT(CHOOSE({1,2,3,4},K237,K367,K432,K497),CHOOSE({1,2,3,4},DS270,DS270,DS270,DS270))</f>
        <v>5.5717192297199676E-4</v>
      </c>
      <c r="BQ302" s="194">
        <f>SUMPRODUCT(CHOOSE({1,2,3,4},L237,L367,L432,L497),CHOOSE({1,2,3,4},DT270,DT270,DT270,DT270))</f>
        <v>7.1780457943565793E-4</v>
      </c>
      <c r="BR302" s="194">
        <f>SUMPRODUCT(CHOOSE({1,2,3,4},M237,M367,M432,M497),CHOOSE({1,2,3,4},DU270,DU270,DU270,DU270))</f>
        <v>8.8878784150967069E-4</v>
      </c>
      <c r="BS302" s="194">
        <f>SUMPRODUCT(CHOOSE({1,2,3,4},N237,N367,N432,N497),CHOOSE({1,2,3,4},DV270,DV270,DV270,DV270))</f>
        <v>1.3650911211007385E-3</v>
      </c>
      <c r="BT302" s="194">
        <f>SUMPRODUCT(CHOOSE({1,2,3,4},O237,O367,O432,O497),CHOOSE({1,2,3,4},DW270,DW270,DW270,DW270))</f>
        <v>1.8822660899179494E-3</v>
      </c>
      <c r="BU302" s="194">
        <f>SUMPRODUCT(CHOOSE({1,2,3,4},P237,P367,P432,P497),CHOOSE({1,2,3,4},DX270,DX270,DX270,DX270))</f>
        <v>2.4194693683702848E-3</v>
      </c>
      <c r="BV302" s="194">
        <f>SUMPRODUCT(CHOOSE({1,2,3,4},Q237,Q367,Q432,Q497),CHOOSE({1,2,3,4},DY270,DY270,DY270,DY270))</f>
        <v>2.9845617071086348E-3</v>
      </c>
      <c r="BW302" s="194">
        <f>SUMPRODUCT(CHOOSE({1,2,3,4},R237,R367,R432,R497),CHOOSE({1,2,3,4},DZ270,DZ270,DZ270,DZ270))</f>
        <v>3.5367449508672188E-3</v>
      </c>
      <c r="BX302" s="194">
        <f>SUMPRODUCT(CHOOSE({1,2,3,4},S237,S367,S432,S497),CHOOSE({1,2,3,4},EA270,EA270,EA270,EA270))</f>
        <v>4.5326700928252067E-3</v>
      </c>
      <c r="BY302" s="194">
        <f>SUMPRODUCT(CHOOSE({1,2,3,4},T237,T367,T432,T497),CHOOSE({1,2,3,4},EB270,EB270,EB270,EB270))</f>
        <v>5.5562278434581223E-3</v>
      </c>
      <c r="BZ302" s="194">
        <f>SUMPRODUCT(CHOOSE({1,2,3,4},U237,U367,U432,U497),CHOOSE({1,2,3,4},EC270,EC270,EC270,EC270))</f>
        <v>6.5883462966371976E-3</v>
      </c>
      <c r="CA302" s="194">
        <f>SUMPRODUCT(CHOOSE({1,2,3,4},V237,V367,V432,V497),CHOOSE({1,2,3,4},ED270,ED270,ED270,ED270))</f>
        <v>7.6118478667496492E-3</v>
      </c>
      <c r="CB302" s="194">
        <f>SUMPRODUCT(CHOOSE({1,2,3,4},W237,W367,W432,W497),CHOOSE({1,2,3,4},EE270,EE270,EE270,EE270))</f>
        <v>7.9082501788561108E-3</v>
      </c>
      <c r="CC302" s="194">
        <f>SUMPRODUCT(CHOOSE({1,2,3,4},X237,X367,X432,X497),CHOOSE({1,2,3,4},EF270,EF270,EF270,EF270))</f>
        <v>1.0247778560213267E-2</v>
      </c>
      <c r="CD302" s="194">
        <f>SUMPRODUCT(CHOOSE({1,2,3,4},Y237,Y367,Y432,Y497),CHOOSE({1,2,3,4},EG270,EG270,EG270,EG270))</f>
        <v>1.265789981398133E-2</v>
      </c>
      <c r="CE302" s="194">
        <f>SUMPRODUCT(CHOOSE({1,2,3,4},Z237,Z367,Z432,Z497),CHOOSE({1,2,3,4},EH270,EH270,EH270,EH270))</f>
        <v>1.486504735271975E-2</v>
      </c>
      <c r="CF302" s="194">
        <f>SUMPRODUCT(CHOOSE({1,2,3,4},AA237,AA367,AA432,AA497),CHOOSE({1,2,3,4},EI270,EI270,EI270,EI270))</f>
        <v>1.7073885023348476E-2</v>
      </c>
      <c r="CG302" s="194">
        <f>SUMPRODUCT(CHOOSE({1,2,3,4},AB237,AB367,AB432,AB497),CHOOSE({1,2,3,4},EJ270,EJ270,EJ270,EJ270))</f>
        <v>1.9292310033304203E-2</v>
      </c>
    </row>
    <row r="303" spans="1:141" x14ac:dyDescent="0.3">
      <c r="B303" s="1">
        <v>2</v>
      </c>
      <c r="C303" s="1"/>
      <c r="D303" s="155"/>
      <c r="E303" s="155">
        <f t="shared" si="66"/>
        <v>0</v>
      </c>
      <c r="F303" s="155">
        <f t="shared" si="66"/>
        <v>0</v>
      </c>
      <c r="G303" s="155">
        <f t="shared" si="66"/>
        <v>0</v>
      </c>
      <c r="H303" s="155">
        <f t="shared" si="66"/>
        <v>0</v>
      </c>
      <c r="I303" s="155">
        <f t="shared" si="66"/>
        <v>0</v>
      </c>
      <c r="J303" s="155">
        <f t="shared" si="66"/>
        <v>0</v>
      </c>
      <c r="K303" s="155">
        <f t="shared" si="66"/>
        <v>0</v>
      </c>
      <c r="L303" s="155">
        <f t="shared" si="66"/>
        <v>0</v>
      </c>
      <c r="M303" s="155">
        <f t="shared" si="66"/>
        <v>0</v>
      </c>
      <c r="N303" s="155">
        <f t="shared" si="66"/>
        <v>0</v>
      </c>
      <c r="O303" s="155">
        <f t="shared" si="66"/>
        <v>0</v>
      </c>
      <c r="P303" s="155">
        <f t="shared" si="66"/>
        <v>0</v>
      </c>
      <c r="Q303" s="155">
        <f t="shared" si="66"/>
        <v>0</v>
      </c>
      <c r="R303" s="155">
        <f t="shared" si="66"/>
        <v>0</v>
      </c>
      <c r="S303" s="155">
        <f t="shared" si="66"/>
        <v>0</v>
      </c>
      <c r="T303" s="155">
        <f t="shared" si="67"/>
        <v>0</v>
      </c>
      <c r="U303" s="155">
        <f t="shared" si="67"/>
        <v>0</v>
      </c>
      <c r="V303" s="155">
        <f t="shared" si="67"/>
        <v>0</v>
      </c>
      <c r="W303" s="155">
        <f t="shared" si="67"/>
        <v>0</v>
      </c>
      <c r="X303" s="155">
        <f t="shared" si="67"/>
        <v>0</v>
      </c>
      <c r="Y303" s="155">
        <f t="shared" si="67"/>
        <v>0</v>
      </c>
      <c r="Z303" s="155">
        <f t="shared" si="67"/>
        <v>0</v>
      </c>
      <c r="AA303" s="155">
        <f t="shared" si="67"/>
        <v>0</v>
      </c>
      <c r="AB303" s="155">
        <f t="shared" si="67"/>
        <v>0</v>
      </c>
      <c r="AC303" s="156"/>
      <c r="AD303" s="52"/>
      <c r="AG303" s="170">
        <f t="shared" ref="AG303:AV328" si="70">C142*BH271</f>
        <v>0</v>
      </c>
      <c r="AH303" s="170">
        <f t="shared" si="68"/>
        <v>0</v>
      </c>
      <c r="AI303" s="170">
        <f t="shared" si="68"/>
        <v>0</v>
      </c>
      <c r="AJ303" s="170">
        <f t="shared" si="68"/>
        <v>0</v>
      </c>
      <c r="AK303" s="170">
        <f t="shared" si="68"/>
        <v>0</v>
      </c>
      <c r="AL303" s="170">
        <f t="shared" si="68"/>
        <v>0</v>
      </c>
      <c r="AM303" s="170">
        <f t="shared" si="68"/>
        <v>0</v>
      </c>
      <c r="AN303" s="170">
        <f t="shared" si="68"/>
        <v>0</v>
      </c>
      <c r="AO303" s="170">
        <f t="shared" si="68"/>
        <v>0</v>
      </c>
      <c r="AP303" s="170">
        <f t="shared" si="68"/>
        <v>0</v>
      </c>
      <c r="AQ303" s="170">
        <f t="shared" si="68"/>
        <v>0</v>
      </c>
      <c r="AR303" s="170">
        <f t="shared" si="68"/>
        <v>0</v>
      </c>
      <c r="AS303" s="170">
        <f t="shared" si="68"/>
        <v>0</v>
      </c>
      <c r="AT303" s="170">
        <f t="shared" si="68"/>
        <v>0</v>
      </c>
      <c r="AU303" s="170">
        <f t="shared" si="68"/>
        <v>0</v>
      </c>
      <c r="AV303" s="170">
        <f t="shared" si="68"/>
        <v>0</v>
      </c>
      <c r="AW303" s="170">
        <f t="shared" si="68"/>
        <v>0</v>
      </c>
      <c r="AX303" s="170">
        <f t="shared" si="69"/>
        <v>0</v>
      </c>
      <c r="AY303" s="170">
        <f t="shared" si="69"/>
        <v>0</v>
      </c>
      <c r="AZ303" s="170">
        <f t="shared" si="69"/>
        <v>0</v>
      </c>
      <c r="BA303" s="170">
        <f t="shared" si="69"/>
        <v>0</v>
      </c>
      <c r="BB303" s="170">
        <f t="shared" si="69"/>
        <v>0</v>
      </c>
      <c r="BC303" s="170">
        <f t="shared" si="69"/>
        <v>0</v>
      </c>
      <c r="BD303" s="170">
        <f t="shared" si="69"/>
        <v>0</v>
      </c>
      <c r="BE303" s="170">
        <f t="shared" si="69"/>
        <v>0</v>
      </c>
      <c r="BF303" s="67"/>
      <c r="BI303" s="194">
        <f>SUMPRODUCT(CHOOSE({1,2,3,4},D238,D368,D433,D498),CHOOSE({1,2,3,4},DL271,DL271,DL271,DL271))</f>
        <v>0</v>
      </c>
      <c r="BJ303" s="194">
        <f>SUMPRODUCT(CHOOSE({1,2,3,4},E238,E368,E433,E498),CHOOSE({1,2,3,4},DM271,DM271,DM271,DM271))</f>
        <v>0</v>
      </c>
      <c r="BK303" s="194">
        <f>SUMPRODUCT(CHOOSE({1,2,3,4},F238,F368,F433,F498),CHOOSE({1,2,3,4},DN271,DN271,DN271,DN271))</f>
        <v>0</v>
      </c>
      <c r="BL303" s="194">
        <f>SUMPRODUCT(CHOOSE({1,2,3,4},G238,G368,G433,G498),CHOOSE({1,2,3,4},DO271,DO271,DO271,DO271))</f>
        <v>0</v>
      </c>
      <c r="BM303" s="194">
        <f>SUMPRODUCT(CHOOSE({1,2,3,4},H238,H368,H433,H498),CHOOSE({1,2,3,4},DP271,DP271,DP271,DP271))</f>
        <v>0</v>
      </c>
      <c r="BN303" s="194">
        <f>SUMPRODUCT(CHOOSE({1,2,3,4},I238,I368,I433,I498),CHOOSE({1,2,3,4},DQ271,DQ271,DQ271,DQ271))</f>
        <v>0</v>
      </c>
      <c r="BO303" s="194">
        <f>SUMPRODUCT(CHOOSE({1,2,3,4},J238,J368,J433,J498),CHOOSE({1,2,3,4},DR271,DR271,DR271,DR271))</f>
        <v>0</v>
      </c>
      <c r="BP303" s="194">
        <f>SUMPRODUCT(CHOOSE({1,2,3,4},K238,K368,K433,K498),CHOOSE({1,2,3,4},DS271,DS271,DS271,DS271))</f>
        <v>0</v>
      </c>
      <c r="BQ303" s="194">
        <f>SUMPRODUCT(CHOOSE({1,2,3,4},L238,L368,L433,L498),CHOOSE({1,2,3,4},DT271,DT271,DT271,DT271))</f>
        <v>0</v>
      </c>
      <c r="BR303" s="194">
        <f>SUMPRODUCT(CHOOSE({1,2,3,4},M238,M368,M433,M498),CHOOSE({1,2,3,4},DU271,DU271,DU271,DU271))</f>
        <v>0</v>
      </c>
      <c r="BS303" s="194">
        <f>SUMPRODUCT(CHOOSE({1,2,3,4},N238,N368,N433,N498),CHOOSE({1,2,3,4},DV271,DV271,DV271,DV271))</f>
        <v>0</v>
      </c>
      <c r="BT303" s="194">
        <f>SUMPRODUCT(CHOOSE({1,2,3,4},O238,O368,O433,O498),CHOOSE({1,2,3,4},DW271,DW271,DW271,DW271))</f>
        <v>0</v>
      </c>
      <c r="BU303" s="194">
        <f>SUMPRODUCT(CHOOSE({1,2,3,4},P238,P368,P433,P498),CHOOSE({1,2,3,4},DX271,DX271,DX271,DX271))</f>
        <v>0</v>
      </c>
      <c r="BV303" s="194">
        <f>SUMPRODUCT(CHOOSE({1,2,3,4},Q238,Q368,Q433,Q498),CHOOSE({1,2,3,4},DY271,DY271,DY271,DY271))</f>
        <v>0</v>
      </c>
      <c r="BW303" s="194">
        <f>SUMPRODUCT(CHOOSE({1,2,3,4},R238,R368,R433,R498),CHOOSE({1,2,3,4},DZ271,DZ271,DZ271,DZ271))</f>
        <v>0</v>
      </c>
      <c r="BX303" s="194">
        <f>SUMPRODUCT(CHOOSE({1,2,3,4},S238,S368,S433,S498),CHOOSE({1,2,3,4},EA271,EA271,EA271,EA271))</f>
        <v>0</v>
      </c>
      <c r="BY303" s="194">
        <f>SUMPRODUCT(CHOOSE({1,2,3,4},T238,T368,T433,T498),CHOOSE({1,2,3,4},EB271,EB271,EB271,EB271))</f>
        <v>0</v>
      </c>
      <c r="BZ303" s="194">
        <f>SUMPRODUCT(CHOOSE({1,2,3,4},U238,U368,U433,U498),CHOOSE({1,2,3,4},EC271,EC271,EC271,EC271))</f>
        <v>0</v>
      </c>
      <c r="CA303" s="194">
        <f>SUMPRODUCT(CHOOSE({1,2,3,4},V238,V368,V433,V498),CHOOSE({1,2,3,4},ED271,ED271,ED271,ED271))</f>
        <v>0</v>
      </c>
      <c r="CB303" s="194">
        <f>SUMPRODUCT(CHOOSE({1,2,3,4},W238,W368,W433,W498),CHOOSE({1,2,3,4},EE271,EE271,EE271,EE271))</f>
        <v>0</v>
      </c>
      <c r="CC303" s="194">
        <f>SUMPRODUCT(CHOOSE({1,2,3,4},X238,X368,X433,X498),CHOOSE({1,2,3,4},EF271,EF271,EF271,EF271))</f>
        <v>0</v>
      </c>
      <c r="CD303" s="194">
        <f>SUMPRODUCT(CHOOSE({1,2,3,4},Y238,Y368,Y433,Y498),CHOOSE({1,2,3,4},EG271,EG271,EG271,EG271))</f>
        <v>0</v>
      </c>
      <c r="CE303" s="194">
        <f>SUMPRODUCT(CHOOSE({1,2,3,4},Z238,Z368,Z433,Z498),CHOOSE({1,2,3,4},EH271,EH271,EH271,EH271))</f>
        <v>0</v>
      </c>
      <c r="CF303" s="194">
        <f>SUMPRODUCT(CHOOSE({1,2,3,4},AA238,AA368,AA433,AA498),CHOOSE({1,2,3,4},EI271,EI271,EI271,EI271))</f>
        <v>0</v>
      </c>
      <c r="CG303" s="194">
        <f>SUMPRODUCT(CHOOSE({1,2,3,4},AB238,AB368,AB433,AB498),CHOOSE({1,2,3,4},EJ271,EJ271,EJ271,EJ271))</f>
        <v>0</v>
      </c>
    </row>
    <row r="304" spans="1:141" x14ac:dyDescent="0.3">
      <c r="B304" s="1">
        <v>3</v>
      </c>
      <c r="C304" s="1"/>
      <c r="D304" s="155"/>
      <c r="E304" s="155"/>
      <c r="F304" s="155">
        <f t="shared" si="66"/>
        <v>0</v>
      </c>
      <c r="G304" s="155">
        <f t="shared" si="66"/>
        <v>0</v>
      </c>
      <c r="H304" s="155">
        <f t="shared" si="66"/>
        <v>0</v>
      </c>
      <c r="I304" s="155">
        <f t="shared" si="66"/>
        <v>0</v>
      </c>
      <c r="J304" s="155">
        <f t="shared" si="66"/>
        <v>0</v>
      </c>
      <c r="K304" s="155">
        <f t="shared" si="66"/>
        <v>0</v>
      </c>
      <c r="L304" s="155">
        <f t="shared" si="66"/>
        <v>0</v>
      </c>
      <c r="M304" s="155">
        <f t="shared" si="66"/>
        <v>0</v>
      </c>
      <c r="N304" s="155">
        <f t="shared" si="66"/>
        <v>0</v>
      </c>
      <c r="O304" s="155">
        <f t="shared" si="66"/>
        <v>0</v>
      </c>
      <c r="P304" s="155">
        <f t="shared" si="66"/>
        <v>0</v>
      </c>
      <c r="Q304" s="155">
        <f t="shared" si="66"/>
        <v>0</v>
      </c>
      <c r="R304" s="155">
        <f t="shared" si="66"/>
        <v>0</v>
      </c>
      <c r="S304" s="155">
        <f t="shared" si="66"/>
        <v>0</v>
      </c>
      <c r="T304" s="155">
        <f t="shared" si="67"/>
        <v>0</v>
      </c>
      <c r="U304" s="155">
        <f t="shared" si="67"/>
        <v>0</v>
      </c>
      <c r="V304" s="155">
        <f t="shared" si="67"/>
        <v>0</v>
      </c>
      <c r="W304" s="155">
        <f t="shared" si="67"/>
        <v>0</v>
      </c>
      <c r="X304" s="155">
        <f t="shared" si="67"/>
        <v>0</v>
      </c>
      <c r="Y304" s="155">
        <f t="shared" si="67"/>
        <v>0</v>
      </c>
      <c r="Z304" s="155">
        <f t="shared" si="67"/>
        <v>0</v>
      </c>
      <c r="AA304" s="155">
        <f t="shared" si="67"/>
        <v>0</v>
      </c>
      <c r="AB304" s="155">
        <f t="shared" si="67"/>
        <v>0</v>
      </c>
      <c r="AC304" s="156"/>
      <c r="AD304" s="156"/>
      <c r="AE304" s="52"/>
      <c r="AG304" s="170">
        <f t="shared" si="70"/>
        <v>0</v>
      </c>
      <c r="AH304" s="170">
        <f t="shared" si="68"/>
        <v>0</v>
      </c>
      <c r="AI304" s="170">
        <f t="shared" si="68"/>
        <v>0</v>
      </c>
      <c r="AJ304" s="170">
        <f t="shared" si="68"/>
        <v>0</v>
      </c>
      <c r="AK304" s="170">
        <f t="shared" si="68"/>
        <v>0</v>
      </c>
      <c r="AL304" s="170">
        <f t="shared" si="68"/>
        <v>0</v>
      </c>
      <c r="AM304" s="170">
        <f t="shared" si="68"/>
        <v>0</v>
      </c>
      <c r="AN304" s="170">
        <f t="shared" si="68"/>
        <v>0</v>
      </c>
      <c r="AO304" s="170">
        <f t="shared" si="68"/>
        <v>0</v>
      </c>
      <c r="AP304" s="170">
        <f t="shared" si="68"/>
        <v>0</v>
      </c>
      <c r="AQ304" s="170">
        <f t="shared" si="68"/>
        <v>0</v>
      </c>
      <c r="AR304" s="170">
        <f t="shared" si="68"/>
        <v>0</v>
      </c>
      <c r="AS304" s="170">
        <f t="shared" si="68"/>
        <v>0</v>
      </c>
      <c r="AT304" s="170">
        <f t="shared" si="68"/>
        <v>0</v>
      </c>
      <c r="AU304" s="170">
        <f t="shared" si="68"/>
        <v>0</v>
      </c>
      <c r="AV304" s="170">
        <f t="shared" si="68"/>
        <v>0</v>
      </c>
      <c r="AW304" s="170">
        <f t="shared" si="68"/>
        <v>0</v>
      </c>
      <c r="AX304" s="170">
        <f t="shared" si="69"/>
        <v>0</v>
      </c>
      <c r="AY304" s="170">
        <f t="shared" si="69"/>
        <v>0</v>
      </c>
      <c r="AZ304" s="170">
        <f t="shared" si="69"/>
        <v>0</v>
      </c>
      <c r="BA304" s="170">
        <f t="shared" si="69"/>
        <v>0</v>
      </c>
      <c r="BB304" s="170">
        <f t="shared" si="69"/>
        <v>0</v>
      </c>
      <c r="BC304" s="170">
        <f t="shared" si="69"/>
        <v>0</v>
      </c>
      <c r="BD304" s="170">
        <f t="shared" si="69"/>
        <v>0</v>
      </c>
      <c r="BE304" s="170">
        <f t="shared" si="69"/>
        <v>0</v>
      </c>
      <c r="BF304" s="67"/>
      <c r="BG304" s="67"/>
      <c r="BI304" s="194">
        <f>SUMPRODUCT(CHOOSE({1,2,3,4},D239,D369,D434,D499),CHOOSE({1,2,3,4},DL272,DL272,DL272,DL272))</f>
        <v>0</v>
      </c>
      <c r="BJ304" s="194">
        <f>SUMPRODUCT(CHOOSE({1,2,3,4},E239,E369,E434,E499),CHOOSE({1,2,3,4},DM272,DM272,DM272,DM272))</f>
        <v>0</v>
      </c>
      <c r="BK304" s="194">
        <f>SUMPRODUCT(CHOOSE({1,2,3,4},F239,F369,F434,F499),CHOOSE({1,2,3,4},DN272,DN272,DN272,DN272))</f>
        <v>0</v>
      </c>
      <c r="BL304" s="194">
        <f>SUMPRODUCT(CHOOSE({1,2,3,4},G239,G369,G434,G499),CHOOSE({1,2,3,4},DO272,DO272,DO272,DO272))</f>
        <v>0</v>
      </c>
      <c r="BM304" s="194">
        <f>SUMPRODUCT(CHOOSE({1,2,3,4},H239,H369,H434,H499),CHOOSE({1,2,3,4},DP272,DP272,DP272,DP272))</f>
        <v>0</v>
      </c>
      <c r="BN304" s="194">
        <f>SUMPRODUCT(CHOOSE({1,2,3,4},I239,I369,I434,I499),CHOOSE({1,2,3,4},DQ272,DQ272,DQ272,DQ272))</f>
        <v>0</v>
      </c>
      <c r="BO304" s="194">
        <f>SUMPRODUCT(CHOOSE({1,2,3,4},J239,J369,J434,J499),CHOOSE({1,2,3,4},DR272,DR272,DR272,DR272))</f>
        <v>0</v>
      </c>
      <c r="BP304" s="194">
        <f>SUMPRODUCT(CHOOSE({1,2,3,4},K239,K369,K434,K499),CHOOSE({1,2,3,4},DS272,DS272,DS272,DS272))</f>
        <v>0</v>
      </c>
      <c r="BQ304" s="194">
        <f>SUMPRODUCT(CHOOSE({1,2,3,4},L239,L369,L434,L499),CHOOSE({1,2,3,4},DT272,DT272,DT272,DT272))</f>
        <v>0</v>
      </c>
      <c r="BR304" s="194">
        <f>SUMPRODUCT(CHOOSE({1,2,3,4},M239,M369,M434,M499),CHOOSE({1,2,3,4},DU272,DU272,DU272,DU272))</f>
        <v>0</v>
      </c>
      <c r="BS304" s="194">
        <f>SUMPRODUCT(CHOOSE({1,2,3,4},N239,N369,N434,N499),CHOOSE({1,2,3,4},DV272,DV272,DV272,DV272))</f>
        <v>0</v>
      </c>
      <c r="BT304" s="194">
        <f>SUMPRODUCT(CHOOSE({1,2,3,4},O239,O369,O434,O499),CHOOSE({1,2,3,4},DW272,DW272,DW272,DW272))</f>
        <v>0</v>
      </c>
      <c r="BU304" s="194">
        <f>SUMPRODUCT(CHOOSE({1,2,3,4},P239,P369,P434,P499),CHOOSE({1,2,3,4},DX272,DX272,DX272,DX272))</f>
        <v>0</v>
      </c>
      <c r="BV304" s="194">
        <f>SUMPRODUCT(CHOOSE({1,2,3,4},Q239,Q369,Q434,Q499),CHOOSE({1,2,3,4},DY272,DY272,DY272,DY272))</f>
        <v>0</v>
      </c>
      <c r="BW304" s="194">
        <f>SUMPRODUCT(CHOOSE({1,2,3,4},R239,R369,R434,R499),CHOOSE({1,2,3,4},DZ272,DZ272,DZ272,DZ272))</f>
        <v>0</v>
      </c>
      <c r="BX304" s="194">
        <f>SUMPRODUCT(CHOOSE({1,2,3,4},S239,S369,S434,S499),CHOOSE({1,2,3,4},EA272,EA272,EA272,EA272))</f>
        <v>0</v>
      </c>
      <c r="BY304" s="194">
        <f>SUMPRODUCT(CHOOSE({1,2,3,4},T239,T369,T434,T499),CHOOSE({1,2,3,4},EB272,EB272,EB272,EB272))</f>
        <v>0</v>
      </c>
      <c r="BZ304" s="194">
        <f>SUMPRODUCT(CHOOSE({1,2,3,4},U239,U369,U434,U499),CHOOSE({1,2,3,4},EC272,EC272,EC272,EC272))</f>
        <v>0</v>
      </c>
      <c r="CA304" s="194">
        <f>SUMPRODUCT(CHOOSE({1,2,3,4},V239,V369,V434,V499),CHOOSE({1,2,3,4},ED272,ED272,ED272,ED272))</f>
        <v>0</v>
      </c>
      <c r="CB304" s="194">
        <f>SUMPRODUCT(CHOOSE({1,2,3,4},W239,W369,W434,W499),CHOOSE({1,2,3,4},EE272,EE272,EE272,EE272))</f>
        <v>0</v>
      </c>
      <c r="CC304" s="194">
        <f>SUMPRODUCT(CHOOSE({1,2,3,4},X239,X369,X434,X499),CHOOSE({1,2,3,4},EF272,EF272,EF272,EF272))</f>
        <v>0</v>
      </c>
      <c r="CD304" s="194">
        <f>SUMPRODUCT(CHOOSE({1,2,3,4},Y239,Y369,Y434,Y499),CHOOSE({1,2,3,4},EG272,EG272,EG272,EG272))</f>
        <v>0</v>
      </c>
      <c r="CE304" s="194">
        <f>SUMPRODUCT(CHOOSE({1,2,3,4},Z239,Z369,Z434,Z499),CHOOSE({1,2,3,4},EH272,EH272,EH272,EH272))</f>
        <v>0</v>
      </c>
      <c r="CF304" s="194">
        <f>SUMPRODUCT(CHOOSE({1,2,3,4},AA239,AA369,AA434,AA499),CHOOSE({1,2,3,4},EI272,EI272,EI272,EI272))</f>
        <v>0</v>
      </c>
      <c r="CG304" s="194">
        <f>SUMPRODUCT(CHOOSE({1,2,3,4},AB239,AB369,AB434,AB499),CHOOSE({1,2,3,4},EJ272,EJ272,EJ272,EJ272))</f>
        <v>0</v>
      </c>
    </row>
    <row r="305" spans="2:85" x14ac:dyDescent="0.3">
      <c r="B305" s="1">
        <v>4</v>
      </c>
      <c r="C305" s="1"/>
      <c r="D305" s="155"/>
      <c r="E305" s="155"/>
      <c r="F305" s="155"/>
      <c r="G305" s="155">
        <f t="shared" si="66"/>
        <v>0</v>
      </c>
      <c r="H305" s="155">
        <f t="shared" si="66"/>
        <v>0</v>
      </c>
      <c r="I305" s="155">
        <f t="shared" si="66"/>
        <v>0</v>
      </c>
      <c r="J305" s="155">
        <f t="shared" si="66"/>
        <v>0</v>
      </c>
      <c r="K305" s="155">
        <f t="shared" si="66"/>
        <v>0</v>
      </c>
      <c r="L305" s="155">
        <f t="shared" si="66"/>
        <v>0</v>
      </c>
      <c r="M305" s="155">
        <f t="shared" si="66"/>
        <v>0</v>
      </c>
      <c r="N305" s="155">
        <f t="shared" si="66"/>
        <v>0</v>
      </c>
      <c r="O305" s="155">
        <f t="shared" si="66"/>
        <v>0</v>
      </c>
      <c r="P305" s="155">
        <f t="shared" si="66"/>
        <v>0</v>
      </c>
      <c r="Q305" s="155">
        <f t="shared" si="66"/>
        <v>0</v>
      </c>
      <c r="R305" s="155">
        <f t="shared" si="66"/>
        <v>0</v>
      </c>
      <c r="S305" s="155">
        <f t="shared" si="66"/>
        <v>0</v>
      </c>
      <c r="T305" s="155">
        <f t="shared" si="67"/>
        <v>0</v>
      </c>
      <c r="U305" s="155">
        <f t="shared" si="67"/>
        <v>0</v>
      </c>
      <c r="V305" s="155">
        <f t="shared" si="67"/>
        <v>0</v>
      </c>
      <c r="W305" s="155">
        <f t="shared" si="67"/>
        <v>0</v>
      </c>
      <c r="X305" s="155">
        <f t="shared" si="67"/>
        <v>0</v>
      </c>
      <c r="Y305" s="155">
        <f t="shared" si="67"/>
        <v>0</v>
      </c>
      <c r="Z305" s="155">
        <f t="shared" si="67"/>
        <v>0</v>
      </c>
      <c r="AA305" s="155">
        <f t="shared" si="67"/>
        <v>0</v>
      </c>
      <c r="AB305" s="155">
        <f t="shared" si="67"/>
        <v>0</v>
      </c>
      <c r="AC305" s="156"/>
      <c r="AD305" s="156"/>
      <c r="AE305" s="156"/>
      <c r="AF305" s="52"/>
      <c r="AG305" s="170">
        <f t="shared" si="70"/>
        <v>0</v>
      </c>
      <c r="AH305" s="170">
        <f t="shared" si="68"/>
        <v>0</v>
      </c>
      <c r="AI305" s="170">
        <f t="shared" si="68"/>
        <v>0</v>
      </c>
      <c r="AJ305" s="170">
        <f t="shared" si="68"/>
        <v>0</v>
      </c>
      <c r="AK305" s="170">
        <f t="shared" si="68"/>
        <v>0</v>
      </c>
      <c r="AL305" s="170">
        <f t="shared" si="68"/>
        <v>0</v>
      </c>
      <c r="AM305" s="170">
        <f t="shared" si="68"/>
        <v>0</v>
      </c>
      <c r="AN305" s="170">
        <f t="shared" si="68"/>
        <v>0</v>
      </c>
      <c r="AO305" s="170">
        <f t="shared" si="68"/>
        <v>0</v>
      </c>
      <c r="AP305" s="170">
        <f t="shared" si="68"/>
        <v>0</v>
      </c>
      <c r="AQ305" s="170">
        <f t="shared" si="68"/>
        <v>0</v>
      </c>
      <c r="AR305" s="170">
        <f t="shared" si="68"/>
        <v>0</v>
      </c>
      <c r="AS305" s="170">
        <f t="shared" si="68"/>
        <v>0</v>
      </c>
      <c r="AT305" s="170">
        <f t="shared" si="68"/>
        <v>0</v>
      </c>
      <c r="AU305" s="170">
        <f t="shared" si="68"/>
        <v>0</v>
      </c>
      <c r="AV305" s="170">
        <f t="shared" si="68"/>
        <v>0</v>
      </c>
      <c r="AW305" s="170">
        <f t="shared" si="68"/>
        <v>0</v>
      </c>
      <c r="AX305" s="170">
        <f t="shared" si="69"/>
        <v>0</v>
      </c>
      <c r="AY305" s="170">
        <f t="shared" si="69"/>
        <v>0</v>
      </c>
      <c r="AZ305" s="170">
        <f t="shared" si="69"/>
        <v>0</v>
      </c>
      <c r="BA305" s="170">
        <f t="shared" si="69"/>
        <v>0</v>
      </c>
      <c r="BB305" s="170">
        <f t="shared" si="69"/>
        <v>0</v>
      </c>
      <c r="BC305" s="170">
        <f t="shared" si="69"/>
        <v>0</v>
      </c>
      <c r="BD305" s="170">
        <f t="shared" si="69"/>
        <v>0</v>
      </c>
      <c r="BE305" s="170">
        <f t="shared" si="69"/>
        <v>0</v>
      </c>
      <c r="BF305" s="67"/>
      <c r="BG305" s="67"/>
      <c r="BH305" s="180"/>
      <c r="BI305" s="194">
        <f>SUMPRODUCT(CHOOSE({1,2,3,4},D240,D370,D435,D500),CHOOSE({1,2,3,4},DL273,DL273,DL273,DL273))</f>
        <v>0</v>
      </c>
      <c r="BJ305" s="194">
        <f>SUMPRODUCT(CHOOSE({1,2,3,4},E240,E370,E435,E500),CHOOSE({1,2,3,4},DM273,DM273,DM273,DM273))</f>
        <v>0</v>
      </c>
      <c r="BK305" s="194">
        <f>SUMPRODUCT(CHOOSE({1,2,3,4},F240,F370,F435,F500),CHOOSE({1,2,3,4},DN273,DN273,DN273,DN273))</f>
        <v>0</v>
      </c>
      <c r="BL305" s="194">
        <f>SUMPRODUCT(CHOOSE({1,2,3,4},G240,G370,G435,G500),CHOOSE({1,2,3,4},DO273,DO273,DO273,DO273))</f>
        <v>0</v>
      </c>
      <c r="BM305" s="194">
        <f>SUMPRODUCT(CHOOSE({1,2,3,4},H240,H370,H435,H500),CHOOSE({1,2,3,4},DP273,DP273,DP273,DP273))</f>
        <v>0</v>
      </c>
      <c r="BN305" s="194">
        <f>SUMPRODUCT(CHOOSE({1,2,3,4},I240,I370,I435,I500),CHOOSE({1,2,3,4},DQ273,DQ273,DQ273,DQ273))</f>
        <v>0</v>
      </c>
      <c r="BO305" s="194">
        <f>SUMPRODUCT(CHOOSE({1,2,3,4},J240,J370,J435,J500),CHOOSE({1,2,3,4},DR273,DR273,DR273,DR273))</f>
        <v>0</v>
      </c>
      <c r="BP305" s="194">
        <f>SUMPRODUCT(CHOOSE({1,2,3,4},K240,K370,K435,K500),CHOOSE({1,2,3,4},DS273,DS273,DS273,DS273))</f>
        <v>0</v>
      </c>
      <c r="BQ305" s="194">
        <f>SUMPRODUCT(CHOOSE({1,2,3,4},L240,L370,L435,L500),CHOOSE({1,2,3,4},DT273,DT273,DT273,DT273))</f>
        <v>0</v>
      </c>
      <c r="BR305" s="194">
        <f>SUMPRODUCT(CHOOSE({1,2,3,4},M240,M370,M435,M500),CHOOSE({1,2,3,4},DU273,DU273,DU273,DU273))</f>
        <v>0</v>
      </c>
      <c r="BS305" s="194">
        <f>SUMPRODUCT(CHOOSE({1,2,3,4},N240,N370,N435,N500),CHOOSE({1,2,3,4},DV273,DV273,DV273,DV273))</f>
        <v>0</v>
      </c>
      <c r="BT305" s="194">
        <f>SUMPRODUCT(CHOOSE({1,2,3,4},O240,O370,O435,O500),CHOOSE({1,2,3,4},DW273,DW273,DW273,DW273))</f>
        <v>0</v>
      </c>
      <c r="BU305" s="194">
        <f>SUMPRODUCT(CHOOSE({1,2,3,4},P240,P370,P435,P500),CHOOSE({1,2,3,4},DX273,DX273,DX273,DX273))</f>
        <v>0</v>
      </c>
      <c r="BV305" s="194">
        <f>SUMPRODUCT(CHOOSE({1,2,3,4},Q240,Q370,Q435,Q500),CHOOSE({1,2,3,4},DY273,DY273,DY273,DY273))</f>
        <v>0</v>
      </c>
      <c r="BW305" s="194">
        <f>SUMPRODUCT(CHOOSE({1,2,3,4},R240,R370,R435,R500),CHOOSE({1,2,3,4},DZ273,DZ273,DZ273,DZ273))</f>
        <v>0</v>
      </c>
      <c r="BX305" s="194">
        <f>SUMPRODUCT(CHOOSE({1,2,3,4},S240,S370,S435,S500),CHOOSE({1,2,3,4},EA273,EA273,EA273,EA273))</f>
        <v>0</v>
      </c>
      <c r="BY305" s="194">
        <f>SUMPRODUCT(CHOOSE({1,2,3,4},T240,T370,T435,T500),CHOOSE({1,2,3,4},EB273,EB273,EB273,EB273))</f>
        <v>0</v>
      </c>
      <c r="BZ305" s="194">
        <f>SUMPRODUCT(CHOOSE({1,2,3,4},U240,U370,U435,U500),CHOOSE({1,2,3,4},EC273,EC273,EC273,EC273))</f>
        <v>0</v>
      </c>
      <c r="CA305" s="194">
        <f>SUMPRODUCT(CHOOSE({1,2,3,4},V240,V370,V435,V500),CHOOSE({1,2,3,4},ED273,ED273,ED273,ED273))</f>
        <v>0</v>
      </c>
      <c r="CB305" s="194">
        <f>SUMPRODUCT(CHOOSE({1,2,3,4},W240,W370,W435,W500),CHOOSE({1,2,3,4},EE273,EE273,EE273,EE273))</f>
        <v>0</v>
      </c>
      <c r="CC305" s="194">
        <f>SUMPRODUCT(CHOOSE({1,2,3,4},X240,X370,X435,X500),CHOOSE({1,2,3,4},EF273,EF273,EF273,EF273))</f>
        <v>0</v>
      </c>
      <c r="CD305" s="194">
        <f>SUMPRODUCT(CHOOSE({1,2,3,4},Y240,Y370,Y435,Y500),CHOOSE({1,2,3,4},EG273,EG273,EG273,EG273))</f>
        <v>0</v>
      </c>
      <c r="CE305" s="194">
        <f>SUMPRODUCT(CHOOSE({1,2,3,4},Z240,Z370,Z435,Z500),CHOOSE({1,2,3,4},EH273,EH273,EH273,EH273))</f>
        <v>0</v>
      </c>
      <c r="CF305" s="194">
        <f>SUMPRODUCT(CHOOSE({1,2,3,4},AA240,AA370,AA435,AA500),CHOOSE({1,2,3,4},EI273,EI273,EI273,EI273))</f>
        <v>0</v>
      </c>
      <c r="CG305" s="194">
        <f>SUMPRODUCT(CHOOSE({1,2,3,4},AB240,AB370,AB435,AB500),CHOOSE({1,2,3,4},EJ273,EJ273,EJ273,EJ273))</f>
        <v>0</v>
      </c>
    </row>
    <row r="306" spans="2:85" x14ac:dyDescent="0.3">
      <c r="B306" s="1">
        <v>5</v>
      </c>
      <c r="C306" s="1"/>
      <c r="D306" s="155"/>
      <c r="E306" s="155"/>
      <c r="F306" s="155"/>
      <c r="G306" s="155"/>
      <c r="H306" s="155">
        <f t="shared" si="66"/>
        <v>0</v>
      </c>
      <c r="I306" s="155">
        <f t="shared" si="66"/>
        <v>0</v>
      </c>
      <c r="J306" s="155">
        <f t="shared" si="66"/>
        <v>0</v>
      </c>
      <c r="K306" s="155">
        <f t="shared" si="66"/>
        <v>0</v>
      </c>
      <c r="L306" s="155">
        <f t="shared" si="66"/>
        <v>0</v>
      </c>
      <c r="M306" s="155">
        <f t="shared" si="66"/>
        <v>0</v>
      </c>
      <c r="N306" s="155">
        <f t="shared" si="66"/>
        <v>0</v>
      </c>
      <c r="O306" s="155">
        <f t="shared" si="66"/>
        <v>0</v>
      </c>
      <c r="P306" s="155">
        <f t="shared" si="66"/>
        <v>0</v>
      </c>
      <c r="Q306" s="155">
        <f t="shared" si="66"/>
        <v>0</v>
      </c>
      <c r="R306" s="155">
        <f t="shared" si="66"/>
        <v>0</v>
      </c>
      <c r="S306" s="155">
        <f t="shared" si="66"/>
        <v>0</v>
      </c>
      <c r="T306" s="155">
        <f t="shared" si="67"/>
        <v>0</v>
      </c>
      <c r="U306" s="155">
        <f t="shared" si="67"/>
        <v>0</v>
      </c>
      <c r="V306" s="155">
        <f t="shared" si="67"/>
        <v>0</v>
      </c>
      <c r="W306" s="155">
        <f t="shared" si="67"/>
        <v>0</v>
      </c>
      <c r="X306" s="155">
        <f t="shared" si="67"/>
        <v>0</v>
      </c>
      <c r="Y306" s="155">
        <f t="shared" si="67"/>
        <v>0</v>
      </c>
      <c r="Z306" s="155">
        <f t="shared" si="67"/>
        <v>0</v>
      </c>
      <c r="AA306" s="155">
        <f t="shared" si="67"/>
        <v>0</v>
      </c>
      <c r="AB306" s="155">
        <f t="shared" si="67"/>
        <v>0</v>
      </c>
      <c r="AC306" s="156"/>
      <c r="AD306" s="156"/>
      <c r="AE306" s="156"/>
      <c r="AF306" s="156"/>
      <c r="AG306" s="170">
        <f t="shared" si="70"/>
        <v>0</v>
      </c>
      <c r="AH306" s="170">
        <f t="shared" si="68"/>
        <v>0</v>
      </c>
      <c r="AI306" s="170">
        <f t="shared" si="68"/>
        <v>0</v>
      </c>
      <c r="AJ306" s="170">
        <f t="shared" si="68"/>
        <v>0</v>
      </c>
      <c r="AK306" s="170">
        <f t="shared" si="68"/>
        <v>0</v>
      </c>
      <c r="AL306" s="170">
        <f t="shared" si="68"/>
        <v>0</v>
      </c>
      <c r="AM306" s="170">
        <f t="shared" si="68"/>
        <v>0</v>
      </c>
      <c r="AN306" s="170">
        <f t="shared" si="68"/>
        <v>0</v>
      </c>
      <c r="AO306" s="170">
        <f t="shared" si="68"/>
        <v>0</v>
      </c>
      <c r="AP306" s="170">
        <f t="shared" si="68"/>
        <v>0</v>
      </c>
      <c r="AQ306" s="170">
        <f t="shared" si="68"/>
        <v>0</v>
      </c>
      <c r="AR306" s="170">
        <f t="shared" si="68"/>
        <v>0</v>
      </c>
      <c r="AS306" s="170">
        <f t="shared" si="68"/>
        <v>0</v>
      </c>
      <c r="AT306" s="170">
        <f t="shared" si="68"/>
        <v>0</v>
      </c>
      <c r="AU306" s="170">
        <f t="shared" si="68"/>
        <v>0</v>
      </c>
      <c r="AV306" s="170">
        <f t="shared" si="68"/>
        <v>0</v>
      </c>
      <c r="AW306" s="170">
        <f t="shared" si="68"/>
        <v>0</v>
      </c>
      <c r="AX306" s="170">
        <f t="shared" si="69"/>
        <v>0</v>
      </c>
      <c r="AY306" s="170">
        <f t="shared" si="69"/>
        <v>0</v>
      </c>
      <c r="AZ306" s="170">
        <f t="shared" si="69"/>
        <v>0</v>
      </c>
      <c r="BA306" s="170">
        <f t="shared" si="69"/>
        <v>0</v>
      </c>
      <c r="BB306" s="170">
        <f t="shared" si="69"/>
        <v>0</v>
      </c>
      <c r="BC306" s="170">
        <f t="shared" si="69"/>
        <v>0</v>
      </c>
      <c r="BD306" s="170">
        <f t="shared" si="69"/>
        <v>0</v>
      </c>
      <c r="BE306" s="170">
        <f t="shared" si="69"/>
        <v>0</v>
      </c>
      <c r="BF306" s="67"/>
      <c r="BG306" s="67"/>
      <c r="BH306" s="180"/>
      <c r="BI306" s="194">
        <f>SUMPRODUCT(CHOOSE({1,2,3,4},D241,D371,D436,D501),CHOOSE({1,2,3,4},DL274,DL274,DL274,DL274))</f>
        <v>0</v>
      </c>
      <c r="BJ306" s="194">
        <f>SUMPRODUCT(CHOOSE({1,2,3,4},E241,E371,E436,E501),CHOOSE({1,2,3,4},DM274,DM274,DM274,DM274))</f>
        <v>0</v>
      </c>
      <c r="BK306" s="194">
        <f>SUMPRODUCT(CHOOSE({1,2,3,4},F241,F371,F436,F501),CHOOSE({1,2,3,4},DN274,DN274,DN274,DN274))</f>
        <v>0</v>
      </c>
      <c r="BL306" s="194">
        <f>SUMPRODUCT(CHOOSE({1,2,3,4},G241,G371,G436,G501),CHOOSE({1,2,3,4},DO274,DO274,DO274,DO274))</f>
        <v>0</v>
      </c>
      <c r="BM306" s="194">
        <f>SUMPRODUCT(CHOOSE({1,2,3,4},H241,H371,H436,H501),CHOOSE({1,2,3,4},DP274,DP274,DP274,DP274))</f>
        <v>0</v>
      </c>
      <c r="BN306" s="194">
        <f>SUMPRODUCT(CHOOSE({1,2,3,4},I241,I371,I436,I501),CHOOSE({1,2,3,4},DQ274,DQ274,DQ274,DQ274))</f>
        <v>0</v>
      </c>
      <c r="BO306" s="194">
        <f>SUMPRODUCT(CHOOSE({1,2,3,4},J241,J371,J436,J501),CHOOSE({1,2,3,4},DR274,DR274,DR274,DR274))</f>
        <v>0</v>
      </c>
      <c r="BP306" s="194">
        <f>SUMPRODUCT(CHOOSE({1,2,3,4},K241,K371,K436,K501),CHOOSE({1,2,3,4},DS274,DS274,DS274,DS274))</f>
        <v>0</v>
      </c>
      <c r="BQ306" s="194">
        <f>SUMPRODUCT(CHOOSE({1,2,3,4},L241,L371,L436,L501),CHOOSE({1,2,3,4},DT274,DT274,DT274,DT274))</f>
        <v>0</v>
      </c>
      <c r="BR306" s="194">
        <f>SUMPRODUCT(CHOOSE({1,2,3,4},M241,M371,M436,M501),CHOOSE({1,2,3,4},DU274,DU274,DU274,DU274))</f>
        <v>0</v>
      </c>
      <c r="BS306" s="194">
        <f>SUMPRODUCT(CHOOSE({1,2,3,4},N241,N371,N436,N501),CHOOSE({1,2,3,4},DV274,DV274,DV274,DV274))</f>
        <v>0</v>
      </c>
      <c r="BT306" s="194">
        <f>SUMPRODUCT(CHOOSE({1,2,3,4},O241,O371,O436,O501),CHOOSE({1,2,3,4},DW274,DW274,DW274,DW274))</f>
        <v>0</v>
      </c>
      <c r="BU306" s="194">
        <f>SUMPRODUCT(CHOOSE({1,2,3,4},P241,P371,P436,P501),CHOOSE({1,2,3,4},DX274,DX274,DX274,DX274))</f>
        <v>0</v>
      </c>
      <c r="BV306" s="194">
        <f>SUMPRODUCT(CHOOSE({1,2,3,4},Q241,Q371,Q436,Q501),CHOOSE({1,2,3,4},DY274,DY274,DY274,DY274))</f>
        <v>0</v>
      </c>
      <c r="BW306" s="194">
        <f>SUMPRODUCT(CHOOSE({1,2,3,4},R241,R371,R436,R501),CHOOSE({1,2,3,4},DZ274,DZ274,DZ274,DZ274))</f>
        <v>0</v>
      </c>
      <c r="BX306" s="194">
        <f>SUMPRODUCT(CHOOSE({1,2,3,4},S241,S371,S436,S501),CHOOSE({1,2,3,4},EA274,EA274,EA274,EA274))</f>
        <v>0</v>
      </c>
      <c r="BY306" s="194">
        <f>SUMPRODUCT(CHOOSE({1,2,3,4},T241,T371,T436,T501),CHOOSE({1,2,3,4},EB274,EB274,EB274,EB274))</f>
        <v>0</v>
      </c>
      <c r="BZ306" s="194">
        <f>SUMPRODUCT(CHOOSE({1,2,3,4},U241,U371,U436,U501),CHOOSE({1,2,3,4},EC274,EC274,EC274,EC274))</f>
        <v>0</v>
      </c>
      <c r="CA306" s="194">
        <f>SUMPRODUCT(CHOOSE({1,2,3,4},V241,V371,V436,V501),CHOOSE({1,2,3,4},ED274,ED274,ED274,ED274))</f>
        <v>0</v>
      </c>
      <c r="CB306" s="194">
        <f>SUMPRODUCT(CHOOSE({1,2,3,4},W241,W371,W436,W501),CHOOSE({1,2,3,4},EE274,EE274,EE274,EE274))</f>
        <v>0</v>
      </c>
      <c r="CC306" s="194">
        <f>SUMPRODUCT(CHOOSE({1,2,3,4},X241,X371,X436,X501),CHOOSE({1,2,3,4},EF274,EF274,EF274,EF274))</f>
        <v>0</v>
      </c>
      <c r="CD306" s="194">
        <f>SUMPRODUCT(CHOOSE({1,2,3,4},Y241,Y371,Y436,Y501),CHOOSE({1,2,3,4},EG274,EG274,EG274,EG274))</f>
        <v>0</v>
      </c>
      <c r="CE306" s="194">
        <f>SUMPRODUCT(CHOOSE({1,2,3,4},Z241,Z371,Z436,Z501),CHOOSE({1,2,3,4},EH274,EH274,EH274,EH274))</f>
        <v>0</v>
      </c>
      <c r="CF306" s="194">
        <f>SUMPRODUCT(CHOOSE({1,2,3,4},AA241,AA371,AA436,AA501),CHOOSE({1,2,3,4},EI274,EI274,EI274,EI274))</f>
        <v>0</v>
      </c>
      <c r="CG306" s="194">
        <f>SUMPRODUCT(CHOOSE({1,2,3,4},AB241,AB371,AB436,AB501),CHOOSE({1,2,3,4},EJ274,EJ274,EJ274,EJ274))</f>
        <v>0</v>
      </c>
    </row>
    <row r="307" spans="2:85" x14ac:dyDescent="0.3">
      <c r="B307" s="1">
        <v>6</v>
      </c>
      <c r="C307" s="1"/>
      <c r="D307" s="155"/>
      <c r="E307" s="155"/>
      <c r="F307" s="155"/>
      <c r="G307" s="155"/>
      <c r="H307" s="155"/>
      <c r="I307" s="155">
        <f t="shared" si="66"/>
        <v>0</v>
      </c>
      <c r="J307" s="155">
        <f t="shared" si="66"/>
        <v>0</v>
      </c>
      <c r="K307" s="155">
        <f t="shared" si="66"/>
        <v>0</v>
      </c>
      <c r="L307" s="155">
        <f t="shared" si="66"/>
        <v>0</v>
      </c>
      <c r="M307" s="155">
        <f t="shared" si="66"/>
        <v>0</v>
      </c>
      <c r="N307" s="155">
        <f t="shared" si="66"/>
        <v>0</v>
      </c>
      <c r="O307" s="155">
        <f t="shared" si="66"/>
        <v>0</v>
      </c>
      <c r="P307" s="155">
        <f t="shared" si="66"/>
        <v>0</v>
      </c>
      <c r="Q307" s="155">
        <f t="shared" si="66"/>
        <v>0</v>
      </c>
      <c r="R307" s="155">
        <f t="shared" si="66"/>
        <v>0</v>
      </c>
      <c r="S307" s="155">
        <f t="shared" si="66"/>
        <v>0</v>
      </c>
      <c r="T307" s="155">
        <f t="shared" si="67"/>
        <v>0</v>
      </c>
      <c r="U307" s="155">
        <f t="shared" si="67"/>
        <v>0</v>
      </c>
      <c r="V307" s="155">
        <f t="shared" si="67"/>
        <v>0</v>
      </c>
      <c r="W307" s="155">
        <f t="shared" si="67"/>
        <v>0</v>
      </c>
      <c r="X307" s="155">
        <f t="shared" si="67"/>
        <v>0</v>
      </c>
      <c r="Y307" s="155">
        <f t="shared" si="67"/>
        <v>0</v>
      </c>
      <c r="Z307" s="155">
        <f t="shared" si="67"/>
        <v>0</v>
      </c>
      <c r="AA307" s="155">
        <f t="shared" si="67"/>
        <v>0</v>
      </c>
      <c r="AB307" s="155">
        <f t="shared" si="67"/>
        <v>0</v>
      </c>
      <c r="AC307" s="156"/>
      <c r="AD307" s="156"/>
      <c r="AE307" s="156"/>
      <c r="AF307" s="156"/>
      <c r="AG307" s="170">
        <f t="shared" si="70"/>
        <v>0</v>
      </c>
      <c r="AH307" s="170">
        <f t="shared" si="68"/>
        <v>0</v>
      </c>
      <c r="AI307" s="170">
        <f t="shared" si="68"/>
        <v>0</v>
      </c>
      <c r="AJ307" s="170">
        <f t="shared" si="68"/>
        <v>0</v>
      </c>
      <c r="AK307" s="170">
        <f t="shared" si="68"/>
        <v>0</v>
      </c>
      <c r="AL307" s="170">
        <f t="shared" si="68"/>
        <v>0</v>
      </c>
      <c r="AM307" s="170">
        <f t="shared" si="68"/>
        <v>0</v>
      </c>
      <c r="AN307" s="170">
        <f t="shared" si="68"/>
        <v>0</v>
      </c>
      <c r="AO307" s="170">
        <f t="shared" si="68"/>
        <v>0</v>
      </c>
      <c r="AP307" s="170">
        <f t="shared" si="68"/>
        <v>0</v>
      </c>
      <c r="AQ307" s="170">
        <f t="shared" si="68"/>
        <v>0</v>
      </c>
      <c r="AR307" s="170">
        <f t="shared" si="68"/>
        <v>0</v>
      </c>
      <c r="AS307" s="170">
        <f t="shared" si="68"/>
        <v>0</v>
      </c>
      <c r="AT307" s="170">
        <f t="shared" si="68"/>
        <v>0</v>
      </c>
      <c r="AU307" s="170">
        <f t="shared" si="68"/>
        <v>0</v>
      </c>
      <c r="AV307" s="170">
        <f t="shared" si="68"/>
        <v>0</v>
      </c>
      <c r="AW307" s="170">
        <f t="shared" si="68"/>
        <v>0</v>
      </c>
      <c r="AX307" s="170">
        <f t="shared" si="69"/>
        <v>0</v>
      </c>
      <c r="AY307" s="170">
        <f t="shared" si="69"/>
        <v>0</v>
      </c>
      <c r="AZ307" s="170">
        <f t="shared" si="69"/>
        <v>0</v>
      </c>
      <c r="BA307" s="170">
        <f t="shared" si="69"/>
        <v>0</v>
      </c>
      <c r="BB307" s="170">
        <f t="shared" si="69"/>
        <v>0</v>
      </c>
      <c r="BC307" s="170">
        <f t="shared" si="69"/>
        <v>0</v>
      </c>
      <c r="BD307" s="170">
        <f t="shared" si="69"/>
        <v>0</v>
      </c>
      <c r="BE307" s="170">
        <f t="shared" si="69"/>
        <v>0</v>
      </c>
      <c r="BF307" s="67"/>
      <c r="BG307" s="67"/>
      <c r="BH307" s="180"/>
      <c r="BI307" s="194">
        <f>SUMPRODUCT(CHOOSE({1,2,3,4},D242,D372,D437,D502),CHOOSE({1,2,3,4},DL275,DL275,DL275,DL275))</f>
        <v>0</v>
      </c>
      <c r="BJ307" s="194">
        <f>SUMPRODUCT(CHOOSE({1,2,3,4},E242,E372,E437,E502),CHOOSE({1,2,3,4},DM275,DM275,DM275,DM275))</f>
        <v>0</v>
      </c>
      <c r="BK307" s="194">
        <f>SUMPRODUCT(CHOOSE({1,2,3,4},F242,F372,F437,F502),CHOOSE({1,2,3,4},DN275,DN275,DN275,DN275))</f>
        <v>0</v>
      </c>
      <c r="BL307" s="194">
        <f>SUMPRODUCT(CHOOSE({1,2,3,4},G242,G372,G437,G502),CHOOSE({1,2,3,4},DO275,DO275,DO275,DO275))</f>
        <v>0</v>
      </c>
      <c r="BM307" s="194">
        <f>SUMPRODUCT(CHOOSE({1,2,3,4},H242,H372,H437,H502),CHOOSE({1,2,3,4},DP275,DP275,DP275,DP275))</f>
        <v>0</v>
      </c>
      <c r="BN307" s="194">
        <f>SUMPRODUCT(CHOOSE({1,2,3,4},I242,I372,I437,I502),CHOOSE({1,2,3,4},DQ275,DQ275,DQ275,DQ275))</f>
        <v>0</v>
      </c>
      <c r="BO307" s="194">
        <f>SUMPRODUCT(CHOOSE({1,2,3,4},J242,J372,J437,J502),CHOOSE({1,2,3,4},DR275,DR275,DR275,DR275))</f>
        <v>0</v>
      </c>
      <c r="BP307" s="194">
        <f>SUMPRODUCT(CHOOSE({1,2,3,4},K242,K372,K437,K502),CHOOSE({1,2,3,4},DS275,DS275,DS275,DS275))</f>
        <v>0</v>
      </c>
      <c r="BQ307" s="194">
        <f>SUMPRODUCT(CHOOSE({1,2,3,4},L242,L372,L437,L502),CHOOSE({1,2,3,4},DT275,DT275,DT275,DT275))</f>
        <v>0</v>
      </c>
      <c r="BR307" s="194">
        <f>SUMPRODUCT(CHOOSE({1,2,3,4},M242,M372,M437,M502),CHOOSE({1,2,3,4},DU275,DU275,DU275,DU275))</f>
        <v>0</v>
      </c>
      <c r="BS307" s="194">
        <f>SUMPRODUCT(CHOOSE({1,2,3,4},N242,N372,N437,N502),CHOOSE({1,2,3,4},DV275,DV275,DV275,DV275))</f>
        <v>0</v>
      </c>
      <c r="BT307" s="194">
        <f>SUMPRODUCT(CHOOSE({1,2,3,4},O242,O372,O437,O502),CHOOSE({1,2,3,4},DW275,DW275,DW275,DW275))</f>
        <v>0</v>
      </c>
      <c r="BU307" s="194">
        <f>SUMPRODUCT(CHOOSE({1,2,3,4},P242,P372,P437,P502),CHOOSE({1,2,3,4},DX275,DX275,DX275,DX275))</f>
        <v>0</v>
      </c>
      <c r="BV307" s="194">
        <f>SUMPRODUCT(CHOOSE({1,2,3,4},Q242,Q372,Q437,Q502),CHOOSE({1,2,3,4},DY275,DY275,DY275,DY275))</f>
        <v>0</v>
      </c>
      <c r="BW307" s="194">
        <f>SUMPRODUCT(CHOOSE({1,2,3,4},R242,R372,R437,R502),CHOOSE({1,2,3,4},DZ275,DZ275,DZ275,DZ275))</f>
        <v>0</v>
      </c>
      <c r="BX307" s="194">
        <f>SUMPRODUCT(CHOOSE({1,2,3,4},S242,S372,S437,S502),CHOOSE({1,2,3,4},EA275,EA275,EA275,EA275))</f>
        <v>0</v>
      </c>
      <c r="BY307" s="194">
        <f>SUMPRODUCT(CHOOSE({1,2,3,4},T242,T372,T437,T502),CHOOSE({1,2,3,4},EB275,EB275,EB275,EB275))</f>
        <v>0</v>
      </c>
      <c r="BZ307" s="194">
        <f>SUMPRODUCT(CHOOSE({1,2,3,4},U242,U372,U437,U502),CHOOSE({1,2,3,4},EC275,EC275,EC275,EC275))</f>
        <v>0</v>
      </c>
      <c r="CA307" s="194">
        <f>SUMPRODUCT(CHOOSE({1,2,3,4},V242,V372,V437,V502),CHOOSE({1,2,3,4},ED275,ED275,ED275,ED275))</f>
        <v>0</v>
      </c>
      <c r="CB307" s="194">
        <f>SUMPRODUCT(CHOOSE({1,2,3,4},W242,W372,W437,W502),CHOOSE({1,2,3,4},EE275,EE275,EE275,EE275))</f>
        <v>0</v>
      </c>
      <c r="CC307" s="194">
        <f>SUMPRODUCT(CHOOSE({1,2,3,4},X242,X372,X437,X502),CHOOSE({1,2,3,4},EF275,EF275,EF275,EF275))</f>
        <v>0</v>
      </c>
      <c r="CD307" s="194">
        <f>SUMPRODUCT(CHOOSE({1,2,3,4},Y242,Y372,Y437,Y502),CHOOSE({1,2,3,4},EG275,EG275,EG275,EG275))</f>
        <v>0</v>
      </c>
      <c r="CE307" s="194">
        <f>SUMPRODUCT(CHOOSE({1,2,3,4},Z242,Z372,Z437,Z502),CHOOSE({1,2,3,4},EH275,EH275,EH275,EH275))</f>
        <v>0</v>
      </c>
      <c r="CF307" s="194">
        <f>SUMPRODUCT(CHOOSE({1,2,3,4},AA242,AA372,AA437,AA502),CHOOSE({1,2,3,4},EI275,EI275,EI275,EI275))</f>
        <v>0</v>
      </c>
      <c r="CG307" s="194">
        <f>SUMPRODUCT(CHOOSE({1,2,3,4},AB242,AB372,AB437,AB502),CHOOSE({1,2,3,4},EJ275,EJ275,EJ275,EJ275))</f>
        <v>0</v>
      </c>
    </row>
    <row r="308" spans="2:85" x14ac:dyDescent="0.3">
      <c r="B308" s="1">
        <v>7</v>
      </c>
      <c r="C308" s="1"/>
      <c r="D308" s="155"/>
      <c r="E308" s="155"/>
      <c r="F308" s="155"/>
      <c r="G308" s="155"/>
      <c r="H308" s="155"/>
      <c r="I308" s="155"/>
      <c r="J308" s="155">
        <f t="shared" si="66"/>
        <v>0</v>
      </c>
      <c r="K308" s="155">
        <f t="shared" si="66"/>
        <v>0</v>
      </c>
      <c r="L308" s="155">
        <f t="shared" si="66"/>
        <v>0</v>
      </c>
      <c r="M308" s="155">
        <f t="shared" si="66"/>
        <v>0</v>
      </c>
      <c r="N308" s="155">
        <f t="shared" si="66"/>
        <v>0</v>
      </c>
      <c r="O308" s="155">
        <f t="shared" si="66"/>
        <v>0</v>
      </c>
      <c r="P308" s="155">
        <f t="shared" si="66"/>
        <v>0</v>
      </c>
      <c r="Q308" s="155">
        <f t="shared" si="66"/>
        <v>0</v>
      </c>
      <c r="R308" s="155">
        <f t="shared" si="66"/>
        <v>0</v>
      </c>
      <c r="S308" s="155">
        <f t="shared" si="66"/>
        <v>0</v>
      </c>
      <c r="T308" s="155">
        <f t="shared" si="67"/>
        <v>0</v>
      </c>
      <c r="U308" s="155">
        <f t="shared" si="67"/>
        <v>0</v>
      </c>
      <c r="V308" s="155">
        <f t="shared" si="67"/>
        <v>0</v>
      </c>
      <c r="W308" s="155">
        <f t="shared" si="67"/>
        <v>0</v>
      </c>
      <c r="X308" s="155">
        <f t="shared" si="67"/>
        <v>0</v>
      </c>
      <c r="Y308" s="155">
        <f t="shared" si="67"/>
        <v>0</v>
      </c>
      <c r="Z308" s="155">
        <f t="shared" si="67"/>
        <v>0</v>
      </c>
      <c r="AA308" s="155">
        <f t="shared" si="67"/>
        <v>0</v>
      </c>
      <c r="AB308" s="155">
        <f t="shared" si="67"/>
        <v>0</v>
      </c>
      <c r="AC308" s="156"/>
      <c r="AD308" s="156"/>
      <c r="AE308" s="156"/>
      <c r="AF308" s="156"/>
      <c r="AG308" s="170">
        <f t="shared" si="70"/>
        <v>0</v>
      </c>
      <c r="AH308" s="170">
        <f t="shared" si="68"/>
        <v>0</v>
      </c>
      <c r="AI308" s="170">
        <f t="shared" si="68"/>
        <v>0</v>
      </c>
      <c r="AJ308" s="170">
        <f t="shared" si="68"/>
        <v>0</v>
      </c>
      <c r="AK308" s="170">
        <f t="shared" si="68"/>
        <v>0</v>
      </c>
      <c r="AL308" s="170">
        <f t="shared" si="68"/>
        <v>0</v>
      </c>
      <c r="AM308" s="170">
        <f t="shared" si="68"/>
        <v>0</v>
      </c>
      <c r="AN308" s="170">
        <f t="shared" si="68"/>
        <v>0</v>
      </c>
      <c r="AO308" s="170">
        <f t="shared" si="68"/>
        <v>0</v>
      </c>
      <c r="AP308" s="170">
        <f t="shared" si="68"/>
        <v>0</v>
      </c>
      <c r="AQ308" s="170">
        <f t="shared" si="68"/>
        <v>0</v>
      </c>
      <c r="AR308" s="170">
        <f t="shared" si="68"/>
        <v>0</v>
      </c>
      <c r="AS308" s="170">
        <f t="shared" si="68"/>
        <v>0</v>
      </c>
      <c r="AT308" s="170">
        <f t="shared" si="68"/>
        <v>0</v>
      </c>
      <c r="AU308" s="170">
        <f t="shared" si="68"/>
        <v>0</v>
      </c>
      <c r="AV308" s="170">
        <f t="shared" si="68"/>
        <v>0</v>
      </c>
      <c r="AW308" s="170">
        <f t="shared" si="68"/>
        <v>0</v>
      </c>
      <c r="AX308" s="170">
        <f t="shared" si="69"/>
        <v>0</v>
      </c>
      <c r="AY308" s="170">
        <f t="shared" si="69"/>
        <v>0</v>
      </c>
      <c r="AZ308" s="170">
        <f t="shared" si="69"/>
        <v>0</v>
      </c>
      <c r="BA308" s="170">
        <f t="shared" si="69"/>
        <v>0</v>
      </c>
      <c r="BB308" s="170">
        <f t="shared" si="69"/>
        <v>0</v>
      </c>
      <c r="BC308" s="170">
        <f t="shared" si="69"/>
        <v>0</v>
      </c>
      <c r="BD308" s="170">
        <f t="shared" si="69"/>
        <v>0</v>
      </c>
      <c r="BE308" s="170">
        <f t="shared" si="69"/>
        <v>0</v>
      </c>
      <c r="BF308" s="67"/>
      <c r="BG308" s="67"/>
      <c r="BH308" s="180"/>
      <c r="BI308" s="194">
        <f>SUMPRODUCT(CHOOSE({1,2,3,4},D243,D373,D438,D503),CHOOSE({1,2,3,4},DL276,DL276,DL276,DL276))</f>
        <v>0</v>
      </c>
      <c r="BJ308" s="194">
        <f>SUMPRODUCT(CHOOSE({1,2,3,4},E243,E373,E438,E503),CHOOSE({1,2,3,4},DM276,DM276,DM276,DM276))</f>
        <v>0</v>
      </c>
      <c r="BK308" s="194">
        <f>SUMPRODUCT(CHOOSE({1,2,3,4},F243,F373,F438,F503),CHOOSE({1,2,3,4},DN276,DN276,DN276,DN276))</f>
        <v>0</v>
      </c>
      <c r="BL308" s="194">
        <f>SUMPRODUCT(CHOOSE({1,2,3,4},G243,G373,G438,G503),CHOOSE({1,2,3,4},DO276,DO276,DO276,DO276))</f>
        <v>0</v>
      </c>
      <c r="BM308" s="194">
        <f>SUMPRODUCT(CHOOSE({1,2,3,4},H243,H373,H438,H503),CHOOSE({1,2,3,4},DP276,DP276,DP276,DP276))</f>
        <v>0</v>
      </c>
      <c r="BN308" s="194">
        <f>SUMPRODUCT(CHOOSE({1,2,3,4},I243,I373,I438,I503),CHOOSE({1,2,3,4},DQ276,DQ276,DQ276,DQ276))</f>
        <v>0</v>
      </c>
      <c r="BO308" s="194">
        <f>SUMPRODUCT(CHOOSE({1,2,3,4},J243,J373,J438,J503),CHOOSE({1,2,3,4},DR276,DR276,DR276,DR276))</f>
        <v>0</v>
      </c>
      <c r="BP308" s="194">
        <f>SUMPRODUCT(CHOOSE({1,2,3,4},K243,K373,K438,K503),CHOOSE({1,2,3,4},DS276,DS276,DS276,DS276))</f>
        <v>0</v>
      </c>
      <c r="BQ308" s="194">
        <f>SUMPRODUCT(CHOOSE({1,2,3,4},L243,L373,L438,L503),CHOOSE({1,2,3,4},DT276,DT276,DT276,DT276))</f>
        <v>0</v>
      </c>
      <c r="BR308" s="194">
        <f>SUMPRODUCT(CHOOSE({1,2,3,4},M243,M373,M438,M503),CHOOSE({1,2,3,4},DU276,DU276,DU276,DU276))</f>
        <v>0</v>
      </c>
      <c r="BS308" s="194">
        <f>SUMPRODUCT(CHOOSE({1,2,3,4},N243,N373,N438,N503),CHOOSE({1,2,3,4},DV276,DV276,DV276,DV276))</f>
        <v>0</v>
      </c>
      <c r="BT308" s="194">
        <f>SUMPRODUCT(CHOOSE({1,2,3,4},O243,O373,O438,O503),CHOOSE({1,2,3,4},DW276,DW276,DW276,DW276))</f>
        <v>0</v>
      </c>
      <c r="BU308" s="194">
        <f>SUMPRODUCT(CHOOSE({1,2,3,4},P243,P373,P438,P503),CHOOSE({1,2,3,4},DX276,DX276,DX276,DX276))</f>
        <v>0</v>
      </c>
      <c r="BV308" s="194">
        <f>SUMPRODUCT(CHOOSE({1,2,3,4},Q243,Q373,Q438,Q503),CHOOSE({1,2,3,4},DY276,DY276,DY276,DY276))</f>
        <v>0</v>
      </c>
      <c r="BW308" s="194">
        <f>SUMPRODUCT(CHOOSE({1,2,3,4},R243,R373,R438,R503),CHOOSE({1,2,3,4},DZ276,DZ276,DZ276,DZ276))</f>
        <v>0</v>
      </c>
      <c r="BX308" s="194">
        <f>SUMPRODUCT(CHOOSE({1,2,3,4},S243,S373,S438,S503),CHOOSE({1,2,3,4},EA276,EA276,EA276,EA276))</f>
        <v>0</v>
      </c>
      <c r="BY308" s="194">
        <f>SUMPRODUCT(CHOOSE({1,2,3,4},T243,T373,T438,T503),CHOOSE({1,2,3,4},EB276,EB276,EB276,EB276))</f>
        <v>0</v>
      </c>
      <c r="BZ308" s="194">
        <f>SUMPRODUCT(CHOOSE({1,2,3,4},U243,U373,U438,U503),CHOOSE({1,2,3,4},EC276,EC276,EC276,EC276))</f>
        <v>0</v>
      </c>
      <c r="CA308" s="194">
        <f>SUMPRODUCT(CHOOSE({1,2,3,4},V243,V373,V438,V503),CHOOSE({1,2,3,4},ED276,ED276,ED276,ED276))</f>
        <v>0</v>
      </c>
      <c r="CB308" s="194">
        <f>SUMPRODUCT(CHOOSE({1,2,3,4},W243,W373,W438,W503),CHOOSE({1,2,3,4},EE276,EE276,EE276,EE276))</f>
        <v>0</v>
      </c>
      <c r="CC308" s="194">
        <f>SUMPRODUCT(CHOOSE({1,2,3,4},X243,X373,X438,X503),CHOOSE({1,2,3,4},EF276,EF276,EF276,EF276))</f>
        <v>0</v>
      </c>
      <c r="CD308" s="194">
        <f>SUMPRODUCT(CHOOSE({1,2,3,4},Y243,Y373,Y438,Y503),CHOOSE({1,2,3,4},EG276,EG276,EG276,EG276))</f>
        <v>0</v>
      </c>
      <c r="CE308" s="194">
        <f>SUMPRODUCT(CHOOSE({1,2,3,4},Z243,Z373,Z438,Z503),CHOOSE({1,2,3,4},EH276,EH276,EH276,EH276))</f>
        <v>0</v>
      </c>
      <c r="CF308" s="194">
        <f>SUMPRODUCT(CHOOSE({1,2,3,4},AA243,AA373,AA438,AA503),CHOOSE({1,2,3,4},EI276,EI276,EI276,EI276))</f>
        <v>0</v>
      </c>
      <c r="CG308" s="194">
        <f>SUMPRODUCT(CHOOSE({1,2,3,4},AB243,AB373,AB438,AB503),CHOOSE({1,2,3,4},EJ276,EJ276,EJ276,EJ276))</f>
        <v>0</v>
      </c>
    </row>
    <row r="309" spans="2:85" x14ac:dyDescent="0.3">
      <c r="B309" s="1">
        <v>8</v>
      </c>
      <c r="C309" s="1"/>
      <c r="D309" s="155"/>
      <c r="E309" s="155"/>
      <c r="F309" s="155"/>
      <c r="G309" s="155"/>
      <c r="H309" s="155"/>
      <c r="I309" s="155"/>
      <c r="J309" s="155"/>
      <c r="K309" s="155">
        <f t="shared" si="66"/>
        <v>0</v>
      </c>
      <c r="L309" s="155">
        <f t="shared" si="66"/>
        <v>0</v>
      </c>
      <c r="M309" s="155">
        <f t="shared" si="66"/>
        <v>0</v>
      </c>
      <c r="N309" s="155">
        <f t="shared" si="66"/>
        <v>0</v>
      </c>
      <c r="O309" s="155">
        <f t="shared" si="66"/>
        <v>0</v>
      </c>
      <c r="P309" s="155">
        <f t="shared" si="66"/>
        <v>0</v>
      </c>
      <c r="Q309" s="155">
        <f t="shared" si="66"/>
        <v>0</v>
      </c>
      <c r="R309" s="155">
        <f t="shared" si="66"/>
        <v>0</v>
      </c>
      <c r="S309" s="155">
        <f t="shared" si="66"/>
        <v>0</v>
      </c>
      <c r="T309" s="155">
        <f t="shared" si="67"/>
        <v>0</v>
      </c>
      <c r="U309" s="155">
        <f t="shared" si="67"/>
        <v>0</v>
      </c>
      <c r="V309" s="155">
        <f t="shared" si="67"/>
        <v>0</v>
      </c>
      <c r="W309" s="155">
        <f t="shared" si="67"/>
        <v>0</v>
      </c>
      <c r="X309" s="155">
        <f t="shared" si="67"/>
        <v>0</v>
      </c>
      <c r="Y309" s="155">
        <f t="shared" si="67"/>
        <v>0</v>
      </c>
      <c r="Z309" s="155">
        <f t="shared" si="67"/>
        <v>0</v>
      </c>
      <c r="AA309" s="155">
        <f t="shared" si="67"/>
        <v>0</v>
      </c>
      <c r="AB309" s="155">
        <f t="shared" si="67"/>
        <v>0</v>
      </c>
      <c r="AC309" s="156"/>
      <c r="AD309" s="156"/>
      <c r="AE309" s="156"/>
      <c r="AF309" s="156"/>
      <c r="AG309" s="170">
        <f t="shared" si="70"/>
        <v>0</v>
      </c>
      <c r="AH309" s="170">
        <f t="shared" si="68"/>
        <v>0</v>
      </c>
      <c r="AI309" s="170">
        <f t="shared" si="68"/>
        <v>0</v>
      </c>
      <c r="AJ309" s="170">
        <f t="shared" si="68"/>
        <v>0</v>
      </c>
      <c r="AK309" s="170">
        <f t="shared" si="68"/>
        <v>0</v>
      </c>
      <c r="AL309" s="170">
        <f t="shared" si="68"/>
        <v>0</v>
      </c>
      <c r="AM309" s="170">
        <f t="shared" si="68"/>
        <v>0</v>
      </c>
      <c r="AN309" s="170">
        <f t="shared" si="68"/>
        <v>0</v>
      </c>
      <c r="AO309" s="170">
        <f t="shared" si="68"/>
        <v>0</v>
      </c>
      <c r="AP309" s="170">
        <f t="shared" si="68"/>
        <v>0</v>
      </c>
      <c r="AQ309" s="170">
        <f t="shared" si="68"/>
        <v>0</v>
      </c>
      <c r="AR309" s="170">
        <f t="shared" si="68"/>
        <v>0</v>
      </c>
      <c r="AS309" s="170">
        <f t="shared" si="68"/>
        <v>0</v>
      </c>
      <c r="AT309" s="170">
        <f t="shared" si="68"/>
        <v>0</v>
      </c>
      <c r="AU309" s="170">
        <f t="shared" si="68"/>
        <v>0</v>
      </c>
      <c r="AV309" s="170">
        <f t="shared" si="68"/>
        <v>0</v>
      </c>
      <c r="AW309" s="170">
        <f t="shared" si="68"/>
        <v>0</v>
      </c>
      <c r="AX309" s="170">
        <f t="shared" si="69"/>
        <v>0</v>
      </c>
      <c r="AY309" s="170">
        <f t="shared" si="69"/>
        <v>0</v>
      </c>
      <c r="AZ309" s="170">
        <f t="shared" si="69"/>
        <v>0</v>
      </c>
      <c r="BA309" s="170">
        <f t="shared" si="69"/>
        <v>0</v>
      </c>
      <c r="BB309" s="170">
        <f t="shared" si="69"/>
        <v>0</v>
      </c>
      <c r="BC309" s="170">
        <f t="shared" si="69"/>
        <v>0</v>
      </c>
      <c r="BD309" s="170">
        <f t="shared" si="69"/>
        <v>0</v>
      </c>
      <c r="BE309" s="170">
        <f t="shared" si="69"/>
        <v>0</v>
      </c>
      <c r="BF309" s="67"/>
      <c r="BG309" s="67"/>
      <c r="BH309" s="180"/>
      <c r="BI309" s="194">
        <f>SUMPRODUCT(CHOOSE({1,2,3,4},D244,D374,D439,D504),CHOOSE({1,2,3,4},DL277,DL277,DL277,DL277))</f>
        <v>0</v>
      </c>
      <c r="BJ309" s="194">
        <f>SUMPRODUCT(CHOOSE({1,2,3,4},E244,E374,E439,E504),CHOOSE({1,2,3,4},DM277,DM277,DM277,DM277))</f>
        <v>0</v>
      </c>
      <c r="BK309" s="194">
        <f>SUMPRODUCT(CHOOSE({1,2,3,4},F244,F374,F439,F504),CHOOSE({1,2,3,4},DN277,DN277,DN277,DN277))</f>
        <v>0</v>
      </c>
      <c r="BL309" s="194">
        <f>SUMPRODUCT(CHOOSE({1,2,3,4},G244,G374,G439,G504),CHOOSE({1,2,3,4},DO277,DO277,DO277,DO277))</f>
        <v>0</v>
      </c>
      <c r="BM309" s="194">
        <f>SUMPRODUCT(CHOOSE({1,2,3,4},H244,H374,H439,H504),CHOOSE({1,2,3,4},DP277,DP277,DP277,DP277))</f>
        <v>0</v>
      </c>
      <c r="BN309" s="194">
        <f>SUMPRODUCT(CHOOSE({1,2,3,4},I244,I374,I439,I504),CHOOSE({1,2,3,4},DQ277,DQ277,DQ277,DQ277))</f>
        <v>0</v>
      </c>
      <c r="BO309" s="194">
        <f>SUMPRODUCT(CHOOSE({1,2,3,4},J244,J374,J439,J504),CHOOSE({1,2,3,4},DR277,DR277,DR277,DR277))</f>
        <v>0</v>
      </c>
      <c r="BP309" s="194">
        <f>SUMPRODUCT(CHOOSE({1,2,3,4},K244,K374,K439,K504),CHOOSE({1,2,3,4},DS277,DS277,DS277,DS277))</f>
        <v>0</v>
      </c>
      <c r="BQ309" s="194">
        <f>SUMPRODUCT(CHOOSE({1,2,3,4},L244,L374,L439,L504),CHOOSE({1,2,3,4},DT277,DT277,DT277,DT277))</f>
        <v>0</v>
      </c>
      <c r="BR309" s="194">
        <f>SUMPRODUCT(CHOOSE({1,2,3,4},M244,M374,M439,M504),CHOOSE({1,2,3,4},DU277,DU277,DU277,DU277))</f>
        <v>0</v>
      </c>
      <c r="BS309" s="194">
        <f>SUMPRODUCT(CHOOSE({1,2,3,4},N244,N374,N439,N504),CHOOSE({1,2,3,4},DV277,DV277,DV277,DV277))</f>
        <v>0</v>
      </c>
      <c r="BT309" s="194">
        <f>SUMPRODUCT(CHOOSE({1,2,3,4},O244,O374,O439,O504),CHOOSE({1,2,3,4},DW277,DW277,DW277,DW277))</f>
        <v>0</v>
      </c>
      <c r="BU309" s="194">
        <f>SUMPRODUCT(CHOOSE({1,2,3,4},P244,P374,P439,P504),CHOOSE({1,2,3,4},DX277,DX277,DX277,DX277))</f>
        <v>0</v>
      </c>
      <c r="BV309" s="194">
        <f>SUMPRODUCT(CHOOSE({1,2,3,4},Q244,Q374,Q439,Q504),CHOOSE({1,2,3,4},DY277,DY277,DY277,DY277))</f>
        <v>0</v>
      </c>
      <c r="BW309" s="194">
        <f>SUMPRODUCT(CHOOSE({1,2,3,4},R244,R374,R439,R504),CHOOSE({1,2,3,4},DZ277,DZ277,DZ277,DZ277))</f>
        <v>0</v>
      </c>
      <c r="BX309" s="194">
        <f>SUMPRODUCT(CHOOSE({1,2,3,4},S244,S374,S439,S504),CHOOSE({1,2,3,4},EA277,EA277,EA277,EA277))</f>
        <v>0</v>
      </c>
      <c r="BY309" s="194">
        <f>SUMPRODUCT(CHOOSE({1,2,3,4},T244,T374,T439,T504),CHOOSE({1,2,3,4},EB277,EB277,EB277,EB277))</f>
        <v>0</v>
      </c>
      <c r="BZ309" s="194">
        <f>SUMPRODUCT(CHOOSE({1,2,3,4},U244,U374,U439,U504),CHOOSE({1,2,3,4},EC277,EC277,EC277,EC277))</f>
        <v>0</v>
      </c>
      <c r="CA309" s="194">
        <f>SUMPRODUCT(CHOOSE({1,2,3,4},V244,V374,V439,V504),CHOOSE({1,2,3,4},ED277,ED277,ED277,ED277))</f>
        <v>0</v>
      </c>
      <c r="CB309" s="194">
        <f>SUMPRODUCT(CHOOSE({1,2,3,4},W244,W374,W439,W504),CHOOSE({1,2,3,4},EE277,EE277,EE277,EE277))</f>
        <v>0</v>
      </c>
      <c r="CC309" s="194">
        <f>SUMPRODUCT(CHOOSE({1,2,3,4},X244,X374,X439,X504),CHOOSE({1,2,3,4},EF277,EF277,EF277,EF277))</f>
        <v>0</v>
      </c>
      <c r="CD309" s="194">
        <f>SUMPRODUCT(CHOOSE({1,2,3,4},Y244,Y374,Y439,Y504),CHOOSE({1,2,3,4},EG277,EG277,EG277,EG277))</f>
        <v>0</v>
      </c>
      <c r="CE309" s="194">
        <f>SUMPRODUCT(CHOOSE({1,2,3,4},Z244,Z374,Z439,Z504),CHOOSE({1,2,3,4},EH277,EH277,EH277,EH277))</f>
        <v>0</v>
      </c>
      <c r="CF309" s="194">
        <f>SUMPRODUCT(CHOOSE({1,2,3,4},AA244,AA374,AA439,AA504),CHOOSE({1,2,3,4},EI277,EI277,EI277,EI277))</f>
        <v>0</v>
      </c>
      <c r="CG309" s="194">
        <f>SUMPRODUCT(CHOOSE({1,2,3,4},AB244,AB374,AB439,AB504),CHOOSE({1,2,3,4},EJ277,EJ277,EJ277,EJ277))</f>
        <v>0</v>
      </c>
    </row>
    <row r="310" spans="2:85" x14ac:dyDescent="0.3">
      <c r="B310" s="1">
        <v>9</v>
      </c>
      <c r="C310" s="1"/>
      <c r="D310" s="155"/>
      <c r="E310" s="155"/>
      <c r="F310" s="155"/>
      <c r="G310" s="155"/>
      <c r="H310" s="155"/>
      <c r="I310" s="155"/>
      <c r="J310" s="155"/>
      <c r="K310" s="155"/>
      <c r="L310" s="155">
        <f t="shared" si="66"/>
        <v>0</v>
      </c>
      <c r="M310" s="155">
        <f t="shared" si="66"/>
        <v>0</v>
      </c>
      <c r="N310" s="155">
        <f t="shared" si="66"/>
        <v>0</v>
      </c>
      <c r="O310" s="155">
        <f t="shared" si="66"/>
        <v>0</v>
      </c>
      <c r="P310" s="155">
        <f t="shared" si="66"/>
        <v>0</v>
      </c>
      <c r="Q310" s="155">
        <f t="shared" si="66"/>
        <v>0</v>
      </c>
      <c r="R310" s="155">
        <f t="shared" si="66"/>
        <v>0</v>
      </c>
      <c r="S310" s="155">
        <f t="shared" si="66"/>
        <v>0</v>
      </c>
      <c r="T310" s="155">
        <f t="shared" si="67"/>
        <v>0</v>
      </c>
      <c r="U310" s="155">
        <f t="shared" si="67"/>
        <v>0</v>
      </c>
      <c r="V310" s="155">
        <f t="shared" si="67"/>
        <v>0</v>
      </c>
      <c r="W310" s="155">
        <f t="shared" si="67"/>
        <v>0</v>
      </c>
      <c r="X310" s="155">
        <f t="shared" si="67"/>
        <v>0</v>
      </c>
      <c r="Y310" s="155">
        <f t="shared" si="67"/>
        <v>0</v>
      </c>
      <c r="Z310" s="155">
        <f t="shared" si="67"/>
        <v>0</v>
      </c>
      <c r="AA310" s="155">
        <f t="shared" si="67"/>
        <v>0</v>
      </c>
      <c r="AB310" s="155">
        <f t="shared" si="67"/>
        <v>0</v>
      </c>
      <c r="AC310" s="156"/>
      <c r="AD310" s="156"/>
      <c r="AE310" s="156"/>
      <c r="AF310" s="156"/>
      <c r="AG310" s="170">
        <f t="shared" si="70"/>
        <v>0</v>
      </c>
      <c r="AH310" s="170">
        <f t="shared" si="68"/>
        <v>0</v>
      </c>
      <c r="AI310" s="170">
        <f t="shared" si="68"/>
        <v>0</v>
      </c>
      <c r="AJ310" s="170">
        <f t="shared" si="68"/>
        <v>0</v>
      </c>
      <c r="AK310" s="170">
        <f t="shared" si="68"/>
        <v>0</v>
      </c>
      <c r="AL310" s="170">
        <f t="shared" si="68"/>
        <v>0</v>
      </c>
      <c r="AM310" s="170">
        <f t="shared" si="68"/>
        <v>0</v>
      </c>
      <c r="AN310" s="170">
        <f t="shared" si="68"/>
        <v>0</v>
      </c>
      <c r="AO310" s="170">
        <f t="shared" si="68"/>
        <v>0</v>
      </c>
      <c r="AP310" s="170">
        <f t="shared" si="68"/>
        <v>0</v>
      </c>
      <c r="AQ310" s="170">
        <f t="shared" si="68"/>
        <v>0</v>
      </c>
      <c r="AR310" s="170">
        <f t="shared" si="68"/>
        <v>0</v>
      </c>
      <c r="AS310" s="170">
        <f t="shared" si="68"/>
        <v>0</v>
      </c>
      <c r="AT310" s="170">
        <f t="shared" si="68"/>
        <v>0</v>
      </c>
      <c r="AU310" s="170">
        <f t="shared" si="68"/>
        <v>0</v>
      </c>
      <c r="AV310" s="170">
        <f t="shared" si="68"/>
        <v>0</v>
      </c>
      <c r="AW310" s="170">
        <f t="shared" si="68"/>
        <v>0</v>
      </c>
      <c r="AX310" s="170">
        <f t="shared" si="69"/>
        <v>0</v>
      </c>
      <c r="AY310" s="170">
        <f t="shared" si="69"/>
        <v>0</v>
      </c>
      <c r="AZ310" s="170">
        <f t="shared" si="69"/>
        <v>0</v>
      </c>
      <c r="BA310" s="170">
        <f t="shared" si="69"/>
        <v>0</v>
      </c>
      <c r="BB310" s="170">
        <f t="shared" si="69"/>
        <v>0</v>
      </c>
      <c r="BC310" s="170">
        <f t="shared" si="69"/>
        <v>0</v>
      </c>
      <c r="BD310" s="170">
        <f t="shared" si="69"/>
        <v>0</v>
      </c>
      <c r="BE310" s="170">
        <f t="shared" si="69"/>
        <v>0</v>
      </c>
      <c r="BF310" s="67"/>
      <c r="BG310" s="67"/>
      <c r="BH310" s="180"/>
      <c r="BI310" s="194">
        <f>SUMPRODUCT(CHOOSE({1,2,3,4},D245,D375,D440,D505),CHOOSE({1,2,3,4},DL278,DL278,DL278,DL278))</f>
        <v>0</v>
      </c>
      <c r="BJ310" s="194">
        <f>SUMPRODUCT(CHOOSE({1,2,3,4},E245,E375,E440,E505),CHOOSE({1,2,3,4},DM278,DM278,DM278,DM278))</f>
        <v>0</v>
      </c>
      <c r="BK310" s="194">
        <f>SUMPRODUCT(CHOOSE({1,2,3,4},F245,F375,F440,F505),CHOOSE({1,2,3,4},DN278,DN278,DN278,DN278))</f>
        <v>0</v>
      </c>
      <c r="BL310" s="194">
        <f>SUMPRODUCT(CHOOSE({1,2,3,4},G245,G375,G440,G505),CHOOSE({1,2,3,4},DO278,DO278,DO278,DO278))</f>
        <v>0</v>
      </c>
      <c r="BM310" s="194">
        <f>SUMPRODUCT(CHOOSE({1,2,3,4},H245,H375,H440,H505),CHOOSE({1,2,3,4},DP278,DP278,DP278,DP278))</f>
        <v>0</v>
      </c>
      <c r="BN310" s="194">
        <f>SUMPRODUCT(CHOOSE({1,2,3,4},I245,I375,I440,I505),CHOOSE({1,2,3,4},DQ278,DQ278,DQ278,DQ278))</f>
        <v>0</v>
      </c>
      <c r="BO310" s="194">
        <f>SUMPRODUCT(CHOOSE({1,2,3,4},J245,J375,J440,J505),CHOOSE({1,2,3,4},DR278,DR278,DR278,DR278))</f>
        <v>0</v>
      </c>
      <c r="BP310" s="194">
        <f>SUMPRODUCT(CHOOSE({1,2,3,4},K245,K375,K440,K505),CHOOSE({1,2,3,4},DS278,DS278,DS278,DS278))</f>
        <v>0</v>
      </c>
      <c r="BQ310" s="194">
        <f>SUMPRODUCT(CHOOSE({1,2,3,4},L245,L375,L440,L505),CHOOSE({1,2,3,4},DT278,DT278,DT278,DT278))</f>
        <v>0</v>
      </c>
      <c r="BR310" s="194">
        <f>SUMPRODUCT(CHOOSE({1,2,3,4},M245,M375,M440,M505),CHOOSE({1,2,3,4},DU278,DU278,DU278,DU278))</f>
        <v>0</v>
      </c>
      <c r="BS310" s="194">
        <f>SUMPRODUCT(CHOOSE({1,2,3,4},N245,N375,N440,N505),CHOOSE({1,2,3,4},DV278,DV278,DV278,DV278))</f>
        <v>0</v>
      </c>
      <c r="BT310" s="194">
        <f>SUMPRODUCT(CHOOSE({1,2,3,4},O245,O375,O440,O505),CHOOSE({1,2,3,4},DW278,DW278,DW278,DW278))</f>
        <v>0</v>
      </c>
      <c r="BU310" s="194">
        <f>SUMPRODUCT(CHOOSE({1,2,3,4},P245,P375,P440,P505),CHOOSE({1,2,3,4},DX278,DX278,DX278,DX278))</f>
        <v>0</v>
      </c>
      <c r="BV310" s="194">
        <f>SUMPRODUCT(CHOOSE({1,2,3,4},Q245,Q375,Q440,Q505),CHOOSE({1,2,3,4},DY278,DY278,DY278,DY278))</f>
        <v>0</v>
      </c>
      <c r="BW310" s="194">
        <f>SUMPRODUCT(CHOOSE({1,2,3,4},R245,R375,R440,R505),CHOOSE({1,2,3,4},DZ278,DZ278,DZ278,DZ278))</f>
        <v>0</v>
      </c>
      <c r="BX310" s="194">
        <f>SUMPRODUCT(CHOOSE({1,2,3,4},S245,S375,S440,S505),CHOOSE({1,2,3,4},EA278,EA278,EA278,EA278))</f>
        <v>0</v>
      </c>
      <c r="BY310" s="194">
        <f>SUMPRODUCT(CHOOSE({1,2,3,4},T245,T375,T440,T505),CHOOSE({1,2,3,4},EB278,EB278,EB278,EB278))</f>
        <v>0</v>
      </c>
      <c r="BZ310" s="194">
        <f>SUMPRODUCT(CHOOSE({1,2,3,4},U245,U375,U440,U505),CHOOSE({1,2,3,4},EC278,EC278,EC278,EC278))</f>
        <v>0</v>
      </c>
      <c r="CA310" s="194">
        <f>SUMPRODUCT(CHOOSE({1,2,3,4},V245,V375,V440,V505),CHOOSE({1,2,3,4},ED278,ED278,ED278,ED278))</f>
        <v>0</v>
      </c>
      <c r="CB310" s="194">
        <f>SUMPRODUCT(CHOOSE({1,2,3,4},W245,W375,W440,W505),CHOOSE({1,2,3,4},EE278,EE278,EE278,EE278))</f>
        <v>0</v>
      </c>
      <c r="CC310" s="194">
        <f>SUMPRODUCT(CHOOSE({1,2,3,4},X245,X375,X440,X505),CHOOSE({1,2,3,4},EF278,EF278,EF278,EF278))</f>
        <v>0</v>
      </c>
      <c r="CD310" s="194">
        <f>SUMPRODUCT(CHOOSE({1,2,3,4},Y245,Y375,Y440,Y505),CHOOSE({1,2,3,4},EG278,EG278,EG278,EG278))</f>
        <v>0</v>
      </c>
      <c r="CE310" s="194">
        <f>SUMPRODUCT(CHOOSE({1,2,3,4},Z245,Z375,Z440,Z505),CHOOSE({1,2,3,4},EH278,EH278,EH278,EH278))</f>
        <v>0</v>
      </c>
      <c r="CF310" s="194">
        <f>SUMPRODUCT(CHOOSE({1,2,3,4},AA245,AA375,AA440,AA505),CHOOSE({1,2,3,4},EI278,EI278,EI278,EI278))</f>
        <v>0</v>
      </c>
      <c r="CG310" s="194">
        <f>SUMPRODUCT(CHOOSE({1,2,3,4},AB245,AB375,AB440,AB505),CHOOSE({1,2,3,4},EJ278,EJ278,EJ278,EJ278))</f>
        <v>0</v>
      </c>
    </row>
    <row r="311" spans="2:85" x14ac:dyDescent="0.3">
      <c r="B311" s="1">
        <v>10</v>
      </c>
      <c r="C311" s="1"/>
      <c r="D311" s="155"/>
      <c r="E311" s="155"/>
      <c r="F311" s="155"/>
      <c r="G311" s="155"/>
      <c r="H311" s="155"/>
      <c r="I311" s="155"/>
      <c r="J311" s="155"/>
      <c r="K311" s="155"/>
      <c r="L311" s="155"/>
      <c r="M311" s="155">
        <f t="shared" si="67"/>
        <v>0</v>
      </c>
      <c r="N311" s="155">
        <f t="shared" si="67"/>
        <v>0</v>
      </c>
      <c r="O311" s="155">
        <f t="shared" si="67"/>
        <v>0</v>
      </c>
      <c r="P311" s="155">
        <f t="shared" si="67"/>
        <v>0</v>
      </c>
      <c r="Q311" s="155">
        <f t="shared" si="67"/>
        <v>0</v>
      </c>
      <c r="R311" s="155">
        <f t="shared" si="67"/>
        <v>0</v>
      </c>
      <c r="S311" s="155">
        <f t="shared" si="67"/>
        <v>0</v>
      </c>
      <c r="T311" s="155">
        <f t="shared" si="67"/>
        <v>0</v>
      </c>
      <c r="U311" s="155">
        <f t="shared" si="67"/>
        <v>0</v>
      </c>
      <c r="V311" s="155">
        <f t="shared" si="67"/>
        <v>0</v>
      </c>
      <c r="W311" s="155">
        <f t="shared" si="67"/>
        <v>0</v>
      </c>
      <c r="X311" s="155">
        <f t="shared" si="67"/>
        <v>0</v>
      </c>
      <c r="Y311" s="155">
        <f t="shared" si="67"/>
        <v>0</v>
      </c>
      <c r="Z311" s="155">
        <f t="shared" si="67"/>
        <v>0</v>
      </c>
      <c r="AA311" s="155">
        <f t="shared" si="67"/>
        <v>0</v>
      </c>
      <c r="AB311" s="155">
        <f t="shared" si="67"/>
        <v>0</v>
      </c>
      <c r="AC311" s="156"/>
      <c r="AD311" s="156"/>
      <c r="AE311" s="156"/>
      <c r="AF311" s="156"/>
      <c r="AG311" s="170">
        <f t="shared" si="70"/>
        <v>0</v>
      </c>
      <c r="AH311" s="170">
        <f t="shared" si="68"/>
        <v>0</v>
      </c>
      <c r="AI311" s="170">
        <f t="shared" si="68"/>
        <v>0</v>
      </c>
      <c r="AJ311" s="170">
        <f t="shared" si="68"/>
        <v>0</v>
      </c>
      <c r="AK311" s="170">
        <f t="shared" si="68"/>
        <v>0</v>
      </c>
      <c r="AL311" s="170">
        <f t="shared" si="68"/>
        <v>0</v>
      </c>
      <c r="AM311" s="170">
        <f t="shared" si="68"/>
        <v>0</v>
      </c>
      <c r="AN311" s="170">
        <f t="shared" si="68"/>
        <v>0</v>
      </c>
      <c r="AO311" s="170">
        <f t="shared" si="68"/>
        <v>0</v>
      </c>
      <c r="AP311" s="170">
        <f t="shared" si="68"/>
        <v>0</v>
      </c>
      <c r="AQ311" s="170">
        <f t="shared" si="68"/>
        <v>0</v>
      </c>
      <c r="AR311" s="170">
        <f t="shared" si="68"/>
        <v>0</v>
      </c>
      <c r="AS311" s="170">
        <f t="shared" si="68"/>
        <v>0</v>
      </c>
      <c r="AT311" s="170">
        <f t="shared" si="68"/>
        <v>0</v>
      </c>
      <c r="AU311" s="170">
        <f t="shared" si="68"/>
        <v>0</v>
      </c>
      <c r="AV311" s="170">
        <f t="shared" si="68"/>
        <v>0</v>
      </c>
      <c r="AW311" s="170">
        <f t="shared" si="68"/>
        <v>0</v>
      </c>
      <c r="AX311" s="170">
        <f t="shared" si="69"/>
        <v>0</v>
      </c>
      <c r="AY311" s="170">
        <f t="shared" si="69"/>
        <v>0</v>
      </c>
      <c r="AZ311" s="170">
        <f t="shared" si="69"/>
        <v>0</v>
      </c>
      <c r="BA311" s="170">
        <f t="shared" si="69"/>
        <v>0</v>
      </c>
      <c r="BB311" s="170">
        <f t="shared" si="69"/>
        <v>0</v>
      </c>
      <c r="BC311" s="170">
        <f t="shared" si="69"/>
        <v>0</v>
      </c>
      <c r="BD311" s="170">
        <f t="shared" si="69"/>
        <v>0</v>
      </c>
      <c r="BE311" s="170">
        <f t="shared" si="69"/>
        <v>0</v>
      </c>
      <c r="BF311" s="67"/>
      <c r="BG311" s="67"/>
      <c r="BH311" s="180"/>
      <c r="BI311" s="194">
        <f>SUMPRODUCT(CHOOSE({1,2,3,4},D246,D376,D441,D506),CHOOSE({1,2,3,4},DL279,DL279,DL279,DL279))</f>
        <v>0</v>
      </c>
      <c r="BJ311" s="194">
        <f>SUMPRODUCT(CHOOSE({1,2,3,4},E246,E376,E441,E506),CHOOSE({1,2,3,4},DM279,DM279,DM279,DM279))</f>
        <v>0</v>
      </c>
      <c r="BK311" s="194">
        <f>SUMPRODUCT(CHOOSE({1,2,3,4},F246,F376,F441,F506),CHOOSE({1,2,3,4},DN279,DN279,DN279,DN279))</f>
        <v>0</v>
      </c>
      <c r="BL311" s="194">
        <f>SUMPRODUCT(CHOOSE({1,2,3,4},G246,G376,G441,G506),CHOOSE({1,2,3,4},DO279,DO279,DO279,DO279))</f>
        <v>0</v>
      </c>
      <c r="BM311" s="194">
        <f>SUMPRODUCT(CHOOSE({1,2,3,4},H246,H376,H441,H506),CHOOSE({1,2,3,4},DP279,DP279,DP279,DP279))</f>
        <v>0</v>
      </c>
      <c r="BN311" s="194">
        <f>SUMPRODUCT(CHOOSE({1,2,3,4},I246,I376,I441,I506),CHOOSE({1,2,3,4},DQ279,DQ279,DQ279,DQ279))</f>
        <v>0</v>
      </c>
      <c r="BO311" s="194">
        <f>SUMPRODUCT(CHOOSE({1,2,3,4},J246,J376,J441,J506),CHOOSE({1,2,3,4},DR279,DR279,DR279,DR279))</f>
        <v>0</v>
      </c>
      <c r="BP311" s="194">
        <f>SUMPRODUCT(CHOOSE({1,2,3,4},K246,K376,K441,K506),CHOOSE({1,2,3,4},DS279,DS279,DS279,DS279))</f>
        <v>0</v>
      </c>
      <c r="BQ311" s="194">
        <f>SUMPRODUCT(CHOOSE({1,2,3,4},L246,L376,L441,L506),CHOOSE({1,2,3,4},DT279,DT279,DT279,DT279))</f>
        <v>0</v>
      </c>
      <c r="BR311" s="194">
        <f>SUMPRODUCT(CHOOSE({1,2,3,4},M246,M376,M441,M506),CHOOSE({1,2,3,4},DU279,DU279,DU279,DU279))</f>
        <v>0</v>
      </c>
      <c r="BS311" s="194">
        <f>SUMPRODUCT(CHOOSE({1,2,3,4},N246,N376,N441,N506),CHOOSE({1,2,3,4},DV279,DV279,DV279,DV279))</f>
        <v>0</v>
      </c>
      <c r="BT311" s="194">
        <f>SUMPRODUCT(CHOOSE({1,2,3,4},O246,O376,O441,O506),CHOOSE({1,2,3,4},DW279,DW279,DW279,DW279))</f>
        <v>0</v>
      </c>
      <c r="BU311" s="194">
        <f>SUMPRODUCT(CHOOSE({1,2,3,4},P246,P376,P441,P506),CHOOSE({1,2,3,4},DX279,DX279,DX279,DX279))</f>
        <v>0</v>
      </c>
      <c r="BV311" s="194">
        <f>SUMPRODUCT(CHOOSE({1,2,3,4},Q246,Q376,Q441,Q506),CHOOSE({1,2,3,4},DY279,DY279,DY279,DY279))</f>
        <v>0</v>
      </c>
      <c r="BW311" s="194">
        <f>SUMPRODUCT(CHOOSE({1,2,3,4},R246,R376,R441,R506),CHOOSE({1,2,3,4},DZ279,DZ279,DZ279,DZ279))</f>
        <v>0</v>
      </c>
      <c r="BX311" s="194">
        <f>SUMPRODUCT(CHOOSE({1,2,3,4},S246,S376,S441,S506),CHOOSE({1,2,3,4},EA279,EA279,EA279,EA279))</f>
        <v>0</v>
      </c>
      <c r="BY311" s="194">
        <f>SUMPRODUCT(CHOOSE({1,2,3,4},T246,T376,T441,T506),CHOOSE({1,2,3,4},EB279,EB279,EB279,EB279))</f>
        <v>0</v>
      </c>
      <c r="BZ311" s="194">
        <f>SUMPRODUCT(CHOOSE({1,2,3,4},U246,U376,U441,U506),CHOOSE({1,2,3,4},EC279,EC279,EC279,EC279))</f>
        <v>0</v>
      </c>
      <c r="CA311" s="194">
        <f>SUMPRODUCT(CHOOSE({1,2,3,4},V246,V376,V441,V506),CHOOSE({1,2,3,4},ED279,ED279,ED279,ED279))</f>
        <v>0</v>
      </c>
      <c r="CB311" s="194">
        <f>SUMPRODUCT(CHOOSE({1,2,3,4},W246,W376,W441,W506),CHOOSE({1,2,3,4},EE279,EE279,EE279,EE279))</f>
        <v>0</v>
      </c>
      <c r="CC311" s="194">
        <f>SUMPRODUCT(CHOOSE({1,2,3,4},X246,X376,X441,X506),CHOOSE({1,2,3,4},EF279,EF279,EF279,EF279))</f>
        <v>0</v>
      </c>
      <c r="CD311" s="194">
        <f>SUMPRODUCT(CHOOSE({1,2,3,4},Y246,Y376,Y441,Y506),CHOOSE({1,2,3,4},EG279,EG279,EG279,EG279))</f>
        <v>0</v>
      </c>
      <c r="CE311" s="194">
        <f>SUMPRODUCT(CHOOSE({1,2,3,4},Z246,Z376,Z441,Z506),CHOOSE({1,2,3,4},EH279,EH279,EH279,EH279))</f>
        <v>0</v>
      </c>
      <c r="CF311" s="194">
        <f>SUMPRODUCT(CHOOSE({1,2,3,4},AA246,AA376,AA441,AA506),CHOOSE({1,2,3,4},EI279,EI279,EI279,EI279))</f>
        <v>0</v>
      </c>
      <c r="CG311" s="194">
        <f>SUMPRODUCT(CHOOSE({1,2,3,4},AB246,AB376,AB441,AB506),CHOOSE({1,2,3,4},EJ279,EJ279,EJ279,EJ279))</f>
        <v>0</v>
      </c>
    </row>
    <row r="312" spans="2:85" x14ac:dyDescent="0.3">
      <c r="B312" s="1">
        <v>11</v>
      </c>
      <c r="C312" s="1"/>
      <c r="D312" s="155"/>
      <c r="E312" s="155"/>
      <c r="F312" s="155"/>
      <c r="G312" s="155"/>
      <c r="H312" s="155"/>
      <c r="I312" s="155"/>
      <c r="J312" s="155"/>
      <c r="K312" s="155"/>
      <c r="L312" s="155"/>
      <c r="M312" s="155"/>
      <c r="N312" s="155">
        <f t="shared" si="67"/>
        <v>0</v>
      </c>
      <c r="O312" s="155">
        <f t="shared" si="67"/>
        <v>0</v>
      </c>
      <c r="P312" s="155">
        <f t="shared" si="67"/>
        <v>0</v>
      </c>
      <c r="Q312" s="155">
        <f t="shared" si="67"/>
        <v>0</v>
      </c>
      <c r="R312" s="155">
        <f t="shared" si="67"/>
        <v>0</v>
      </c>
      <c r="S312" s="155">
        <f t="shared" si="67"/>
        <v>0</v>
      </c>
      <c r="T312" s="155">
        <f t="shared" si="67"/>
        <v>0</v>
      </c>
      <c r="U312" s="155">
        <f t="shared" si="67"/>
        <v>0</v>
      </c>
      <c r="V312" s="155">
        <f t="shared" si="67"/>
        <v>0</v>
      </c>
      <c r="W312" s="155">
        <f t="shared" si="67"/>
        <v>0</v>
      </c>
      <c r="X312" s="155">
        <f t="shared" si="67"/>
        <v>0</v>
      </c>
      <c r="Y312" s="155">
        <f t="shared" si="67"/>
        <v>0</v>
      </c>
      <c r="Z312" s="155">
        <f t="shared" si="67"/>
        <v>0</v>
      </c>
      <c r="AA312" s="155">
        <f t="shared" si="67"/>
        <v>0</v>
      </c>
      <c r="AB312" s="155">
        <f t="shared" si="67"/>
        <v>0</v>
      </c>
      <c r="AC312" s="156"/>
      <c r="AD312" s="156"/>
      <c r="AE312" s="156"/>
      <c r="AF312" s="156"/>
      <c r="AG312" s="170">
        <f t="shared" si="70"/>
        <v>0</v>
      </c>
      <c r="AH312" s="170">
        <f t="shared" si="68"/>
        <v>0</v>
      </c>
      <c r="AI312" s="170">
        <f t="shared" si="68"/>
        <v>0</v>
      </c>
      <c r="AJ312" s="170">
        <f t="shared" si="68"/>
        <v>0</v>
      </c>
      <c r="AK312" s="170">
        <f t="shared" si="68"/>
        <v>0</v>
      </c>
      <c r="AL312" s="170">
        <f t="shared" si="68"/>
        <v>0</v>
      </c>
      <c r="AM312" s="170">
        <f t="shared" si="68"/>
        <v>0</v>
      </c>
      <c r="AN312" s="170">
        <f t="shared" si="68"/>
        <v>0</v>
      </c>
      <c r="AO312" s="170">
        <f t="shared" si="68"/>
        <v>0</v>
      </c>
      <c r="AP312" s="170">
        <f t="shared" si="68"/>
        <v>0</v>
      </c>
      <c r="AQ312" s="170">
        <f t="shared" si="68"/>
        <v>0</v>
      </c>
      <c r="AR312" s="170">
        <f t="shared" si="68"/>
        <v>0</v>
      </c>
      <c r="AS312" s="170">
        <f t="shared" si="68"/>
        <v>0</v>
      </c>
      <c r="AT312" s="170">
        <f t="shared" si="68"/>
        <v>0</v>
      </c>
      <c r="AU312" s="170">
        <f t="shared" si="68"/>
        <v>0</v>
      </c>
      <c r="AV312" s="170">
        <f t="shared" si="68"/>
        <v>0</v>
      </c>
      <c r="AW312" s="170">
        <f t="shared" si="68"/>
        <v>0</v>
      </c>
      <c r="AX312" s="170">
        <f t="shared" si="69"/>
        <v>0</v>
      </c>
      <c r="AY312" s="170">
        <f t="shared" si="69"/>
        <v>0</v>
      </c>
      <c r="AZ312" s="170">
        <f t="shared" si="69"/>
        <v>0</v>
      </c>
      <c r="BA312" s="170">
        <f t="shared" si="69"/>
        <v>0</v>
      </c>
      <c r="BB312" s="170">
        <f t="shared" si="69"/>
        <v>0</v>
      </c>
      <c r="BC312" s="170">
        <f t="shared" si="69"/>
        <v>0</v>
      </c>
      <c r="BD312" s="170">
        <f t="shared" si="69"/>
        <v>0</v>
      </c>
      <c r="BE312" s="170">
        <f t="shared" si="69"/>
        <v>0</v>
      </c>
      <c r="BF312" s="67"/>
      <c r="BG312" s="67"/>
      <c r="BH312" s="180"/>
      <c r="BI312" s="194">
        <f>SUMPRODUCT(CHOOSE({1,2,3,4},D247,D377,D442,D507),CHOOSE({1,2,3,4},DL280,DL280,DL280,DL280))</f>
        <v>0</v>
      </c>
      <c r="BJ312" s="194">
        <f>SUMPRODUCT(CHOOSE({1,2,3,4},E247,E377,E442,E507),CHOOSE({1,2,3,4},DM280,DM280,DM280,DM280))</f>
        <v>0</v>
      </c>
      <c r="BK312" s="194">
        <f>SUMPRODUCT(CHOOSE({1,2,3,4},F247,F377,F442,F507),CHOOSE({1,2,3,4},DN280,DN280,DN280,DN280))</f>
        <v>0</v>
      </c>
      <c r="BL312" s="194">
        <f>SUMPRODUCT(CHOOSE({1,2,3,4},G247,G377,G442,G507),CHOOSE({1,2,3,4},DO280,DO280,DO280,DO280))</f>
        <v>0</v>
      </c>
      <c r="BM312" s="194">
        <f>SUMPRODUCT(CHOOSE({1,2,3,4},H247,H377,H442,H507),CHOOSE({1,2,3,4},DP280,DP280,DP280,DP280))</f>
        <v>0</v>
      </c>
      <c r="BN312" s="194">
        <f>SUMPRODUCT(CHOOSE({1,2,3,4},I247,I377,I442,I507),CHOOSE({1,2,3,4},DQ280,DQ280,DQ280,DQ280))</f>
        <v>0</v>
      </c>
      <c r="BO312" s="194">
        <f>SUMPRODUCT(CHOOSE({1,2,3,4},J247,J377,J442,J507),CHOOSE({1,2,3,4},DR280,DR280,DR280,DR280))</f>
        <v>0</v>
      </c>
      <c r="BP312" s="194">
        <f>SUMPRODUCT(CHOOSE({1,2,3,4},K247,K377,K442,K507),CHOOSE({1,2,3,4},DS280,DS280,DS280,DS280))</f>
        <v>0</v>
      </c>
      <c r="BQ312" s="194">
        <f>SUMPRODUCT(CHOOSE({1,2,3,4},L247,L377,L442,L507),CHOOSE({1,2,3,4},DT280,DT280,DT280,DT280))</f>
        <v>0</v>
      </c>
      <c r="BR312" s="194">
        <f>SUMPRODUCT(CHOOSE({1,2,3,4},M247,M377,M442,M507),CHOOSE({1,2,3,4},DU280,DU280,DU280,DU280))</f>
        <v>0</v>
      </c>
      <c r="BS312" s="194">
        <f>SUMPRODUCT(CHOOSE({1,2,3,4},N247,N377,N442,N507),CHOOSE({1,2,3,4},DV280,DV280,DV280,DV280))</f>
        <v>0</v>
      </c>
      <c r="BT312" s="194">
        <f>SUMPRODUCT(CHOOSE({1,2,3,4},O247,O377,O442,O507),CHOOSE({1,2,3,4},DW280,DW280,DW280,DW280))</f>
        <v>0</v>
      </c>
      <c r="BU312" s="194">
        <f>SUMPRODUCT(CHOOSE({1,2,3,4},P247,P377,P442,P507),CHOOSE({1,2,3,4},DX280,DX280,DX280,DX280))</f>
        <v>0</v>
      </c>
      <c r="BV312" s="194">
        <f>SUMPRODUCT(CHOOSE({1,2,3,4},Q247,Q377,Q442,Q507),CHOOSE({1,2,3,4},DY280,DY280,DY280,DY280))</f>
        <v>0</v>
      </c>
      <c r="BW312" s="194">
        <f>SUMPRODUCT(CHOOSE({1,2,3,4},R247,R377,R442,R507),CHOOSE({1,2,3,4},DZ280,DZ280,DZ280,DZ280))</f>
        <v>0</v>
      </c>
      <c r="BX312" s="194">
        <f>SUMPRODUCT(CHOOSE({1,2,3,4},S247,S377,S442,S507),CHOOSE({1,2,3,4},EA280,EA280,EA280,EA280))</f>
        <v>0</v>
      </c>
      <c r="BY312" s="194">
        <f>SUMPRODUCT(CHOOSE({1,2,3,4},T247,T377,T442,T507),CHOOSE({1,2,3,4},EB280,EB280,EB280,EB280))</f>
        <v>0</v>
      </c>
      <c r="BZ312" s="194">
        <f>SUMPRODUCT(CHOOSE({1,2,3,4},U247,U377,U442,U507),CHOOSE({1,2,3,4},EC280,EC280,EC280,EC280))</f>
        <v>0</v>
      </c>
      <c r="CA312" s="194">
        <f>SUMPRODUCT(CHOOSE({1,2,3,4},V247,V377,V442,V507),CHOOSE({1,2,3,4},ED280,ED280,ED280,ED280))</f>
        <v>0</v>
      </c>
      <c r="CB312" s="194">
        <f>SUMPRODUCT(CHOOSE({1,2,3,4},W247,W377,W442,W507),CHOOSE({1,2,3,4},EE280,EE280,EE280,EE280))</f>
        <v>0</v>
      </c>
      <c r="CC312" s="194">
        <f>SUMPRODUCT(CHOOSE({1,2,3,4},X247,X377,X442,X507),CHOOSE({1,2,3,4},EF280,EF280,EF280,EF280))</f>
        <v>0</v>
      </c>
      <c r="CD312" s="194">
        <f>SUMPRODUCT(CHOOSE({1,2,3,4},Y247,Y377,Y442,Y507),CHOOSE({1,2,3,4},EG280,EG280,EG280,EG280))</f>
        <v>0</v>
      </c>
      <c r="CE312" s="194">
        <f>SUMPRODUCT(CHOOSE({1,2,3,4},Z247,Z377,Z442,Z507),CHOOSE({1,2,3,4},EH280,EH280,EH280,EH280))</f>
        <v>0</v>
      </c>
      <c r="CF312" s="194">
        <f>SUMPRODUCT(CHOOSE({1,2,3,4},AA247,AA377,AA442,AA507),CHOOSE({1,2,3,4},EI280,EI280,EI280,EI280))</f>
        <v>0</v>
      </c>
      <c r="CG312" s="194">
        <f>SUMPRODUCT(CHOOSE({1,2,3,4},AB247,AB377,AB442,AB507),CHOOSE({1,2,3,4},EJ280,EJ280,EJ280,EJ280))</f>
        <v>0</v>
      </c>
    </row>
    <row r="313" spans="2:85" x14ac:dyDescent="0.3">
      <c r="B313" s="1">
        <v>12</v>
      </c>
      <c r="C313" s="1"/>
      <c r="D313" s="155"/>
      <c r="E313" s="155"/>
      <c r="F313" s="155"/>
      <c r="G313" s="155"/>
      <c r="H313" s="155"/>
      <c r="I313" s="155"/>
      <c r="J313" s="155"/>
      <c r="K313" s="155"/>
      <c r="L313" s="155"/>
      <c r="M313" s="155"/>
      <c r="N313" s="155"/>
      <c r="O313" s="155">
        <f t="shared" si="67"/>
        <v>0</v>
      </c>
      <c r="P313" s="155">
        <f t="shared" si="67"/>
        <v>0</v>
      </c>
      <c r="Q313" s="155">
        <f t="shared" si="67"/>
        <v>0</v>
      </c>
      <c r="R313" s="155">
        <f t="shared" si="67"/>
        <v>0</v>
      </c>
      <c r="S313" s="155">
        <f t="shared" si="67"/>
        <v>0</v>
      </c>
      <c r="T313" s="155">
        <f t="shared" si="67"/>
        <v>0</v>
      </c>
      <c r="U313" s="155">
        <f t="shared" si="67"/>
        <v>0</v>
      </c>
      <c r="V313" s="155">
        <f t="shared" si="67"/>
        <v>0</v>
      </c>
      <c r="W313" s="155">
        <f t="shared" si="67"/>
        <v>0</v>
      </c>
      <c r="X313" s="155">
        <f t="shared" si="67"/>
        <v>0</v>
      </c>
      <c r="Y313" s="155">
        <f t="shared" si="67"/>
        <v>0</v>
      </c>
      <c r="Z313" s="155">
        <f t="shared" si="67"/>
        <v>0</v>
      </c>
      <c r="AA313" s="155">
        <f t="shared" si="67"/>
        <v>0</v>
      </c>
      <c r="AB313" s="155">
        <f t="shared" si="67"/>
        <v>0</v>
      </c>
      <c r="AC313" s="156"/>
      <c r="AD313" s="156"/>
      <c r="AE313" s="156"/>
      <c r="AF313" s="156"/>
      <c r="AG313" s="170">
        <f t="shared" si="70"/>
        <v>0</v>
      </c>
      <c r="AH313" s="170">
        <f t="shared" si="70"/>
        <v>0</v>
      </c>
      <c r="AI313" s="170">
        <f t="shared" si="70"/>
        <v>0</v>
      </c>
      <c r="AJ313" s="170">
        <f t="shared" si="70"/>
        <v>0</v>
      </c>
      <c r="AK313" s="170">
        <f t="shared" si="70"/>
        <v>0</v>
      </c>
      <c r="AL313" s="170">
        <f t="shared" si="70"/>
        <v>0</v>
      </c>
      <c r="AM313" s="170">
        <f t="shared" si="70"/>
        <v>0</v>
      </c>
      <c r="AN313" s="170">
        <f t="shared" si="70"/>
        <v>0</v>
      </c>
      <c r="AO313" s="170">
        <f t="shared" si="70"/>
        <v>0</v>
      </c>
      <c r="AP313" s="170">
        <f t="shared" si="70"/>
        <v>0</v>
      </c>
      <c r="AQ313" s="170">
        <f t="shared" si="70"/>
        <v>0</v>
      </c>
      <c r="AR313" s="170">
        <f t="shared" si="70"/>
        <v>0</v>
      </c>
      <c r="AS313" s="170">
        <f t="shared" si="70"/>
        <v>0</v>
      </c>
      <c r="AT313" s="170">
        <f t="shared" si="70"/>
        <v>0</v>
      </c>
      <c r="AU313" s="170">
        <f t="shared" si="70"/>
        <v>0</v>
      </c>
      <c r="AV313" s="170">
        <f t="shared" si="70"/>
        <v>0</v>
      </c>
      <c r="AW313" s="170">
        <f t="shared" si="69"/>
        <v>0</v>
      </c>
      <c r="AX313" s="170">
        <f t="shared" si="69"/>
        <v>0</v>
      </c>
      <c r="AY313" s="170">
        <f t="shared" si="69"/>
        <v>0</v>
      </c>
      <c r="AZ313" s="170">
        <f t="shared" si="69"/>
        <v>0</v>
      </c>
      <c r="BA313" s="170">
        <f t="shared" si="69"/>
        <v>0</v>
      </c>
      <c r="BB313" s="170">
        <f t="shared" si="69"/>
        <v>0</v>
      </c>
      <c r="BC313" s="170">
        <f t="shared" si="69"/>
        <v>0</v>
      </c>
      <c r="BD313" s="170">
        <f t="shared" si="69"/>
        <v>0</v>
      </c>
      <c r="BE313" s="170">
        <f t="shared" si="69"/>
        <v>0</v>
      </c>
      <c r="BF313" s="67"/>
      <c r="BG313" s="67"/>
      <c r="BH313" s="52"/>
      <c r="BI313" s="194">
        <f>SUMPRODUCT(CHOOSE({1,2,3,4},D248,D378,D443,D508),CHOOSE({1,2,3,4},DL281,DL281,DL281,DL281))</f>
        <v>0</v>
      </c>
      <c r="BJ313" s="194">
        <f>SUMPRODUCT(CHOOSE({1,2,3,4},E248,E378,E443,E508),CHOOSE({1,2,3,4},DM281,DM281,DM281,DM281))</f>
        <v>0</v>
      </c>
      <c r="BK313" s="194">
        <f>SUMPRODUCT(CHOOSE({1,2,3,4},F248,F378,F443,F508),CHOOSE({1,2,3,4},DN281,DN281,DN281,DN281))</f>
        <v>0</v>
      </c>
      <c r="BL313" s="194">
        <f>SUMPRODUCT(CHOOSE({1,2,3,4},G248,G378,G443,G508),CHOOSE({1,2,3,4},DO281,DO281,DO281,DO281))</f>
        <v>0</v>
      </c>
      <c r="BM313" s="194">
        <f>SUMPRODUCT(CHOOSE({1,2,3,4},H248,H378,H443,H508),CHOOSE({1,2,3,4},DP281,DP281,DP281,DP281))</f>
        <v>0</v>
      </c>
      <c r="BN313" s="194">
        <f>SUMPRODUCT(CHOOSE({1,2,3,4},I248,I378,I443,I508),CHOOSE({1,2,3,4},DQ281,DQ281,DQ281,DQ281))</f>
        <v>0</v>
      </c>
      <c r="BO313" s="194">
        <f>SUMPRODUCT(CHOOSE({1,2,3,4},J248,J378,J443,J508),CHOOSE({1,2,3,4},DR281,DR281,DR281,DR281))</f>
        <v>0</v>
      </c>
      <c r="BP313" s="194">
        <f>SUMPRODUCT(CHOOSE({1,2,3,4},K248,K378,K443,K508),CHOOSE({1,2,3,4},DS281,DS281,DS281,DS281))</f>
        <v>0</v>
      </c>
      <c r="BQ313" s="194">
        <f>SUMPRODUCT(CHOOSE({1,2,3,4},L248,L378,L443,L508),CHOOSE({1,2,3,4},DT281,DT281,DT281,DT281))</f>
        <v>0</v>
      </c>
      <c r="BR313" s="194">
        <f>SUMPRODUCT(CHOOSE({1,2,3,4},M248,M378,M443,M508),CHOOSE({1,2,3,4},DU281,DU281,DU281,DU281))</f>
        <v>0</v>
      </c>
      <c r="BS313" s="194">
        <f>SUMPRODUCT(CHOOSE({1,2,3,4},N248,N378,N443,N508),CHOOSE({1,2,3,4},DV281,DV281,DV281,DV281))</f>
        <v>0</v>
      </c>
      <c r="BT313" s="194">
        <f>SUMPRODUCT(CHOOSE({1,2,3,4},O248,O378,O443,O508),CHOOSE({1,2,3,4},DW281,DW281,DW281,DW281))</f>
        <v>0</v>
      </c>
      <c r="BU313" s="194">
        <f>SUMPRODUCT(CHOOSE({1,2,3,4},P248,P378,P443,P508),CHOOSE({1,2,3,4},DX281,DX281,DX281,DX281))</f>
        <v>0</v>
      </c>
      <c r="BV313" s="194">
        <f>SUMPRODUCT(CHOOSE({1,2,3,4},Q248,Q378,Q443,Q508),CHOOSE({1,2,3,4},DY281,DY281,DY281,DY281))</f>
        <v>0</v>
      </c>
      <c r="BW313" s="194">
        <f>SUMPRODUCT(CHOOSE({1,2,3,4},R248,R378,R443,R508),CHOOSE({1,2,3,4},DZ281,DZ281,DZ281,DZ281))</f>
        <v>0</v>
      </c>
      <c r="BX313" s="194">
        <f>SUMPRODUCT(CHOOSE({1,2,3,4},S248,S378,S443,S508),CHOOSE({1,2,3,4},EA281,EA281,EA281,EA281))</f>
        <v>0</v>
      </c>
      <c r="BY313" s="194">
        <f>SUMPRODUCT(CHOOSE({1,2,3,4},T248,T378,T443,T508),CHOOSE({1,2,3,4},EB281,EB281,EB281,EB281))</f>
        <v>0</v>
      </c>
      <c r="BZ313" s="194">
        <f>SUMPRODUCT(CHOOSE({1,2,3,4},U248,U378,U443,U508),CHOOSE({1,2,3,4},EC281,EC281,EC281,EC281))</f>
        <v>0</v>
      </c>
      <c r="CA313" s="194">
        <f>SUMPRODUCT(CHOOSE({1,2,3,4},V248,V378,V443,V508),CHOOSE({1,2,3,4},ED281,ED281,ED281,ED281))</f>
        <v>0</v>
      </c>
      <c r="CB313" s="194">
        <f>SUMPRODUCT(CHOOSE({1,2,3,4},W248,W378,W443,W508),CHOOSE({1,2,3,4},EE281,EE281,EE281,EE281))</f>
        <v>0</v>
      </c>
      <c r="CC313" s="194">
        <f>SUMPRODUCT(CHOOSE({1,2,3,4},X248,X378,X443,X508),CHOOSE({1,2,3,4},EF281,EF281,EF281,EF281))</f>
        <v>0</v>
      </c>
      <c r="CD313" s="194">
        <f>SUMPRODUCT(CHOOSE({1,2,3,4},Y248,Y378,Y443,Y508),CHOOSE({1,2,3,4},EG281,EG281,EG281,EG281))</f>
        <v>0</v>
      </c>
      <c r="CE313" s="194">
        <f>SUMPRODUCT(CHOOSE({1,2,3,4},Z248,Z378,Z443,Z508),CHOOSE({1,2,3,4},EH281,EH281,EH281,EH281))</f>
        <v>0</v>
      </c>
      <c r="CF313" s="194">
        <f>SUMPRODUCT(CHOOSE({1,2,3,4},AA248,AA378,AA443,AA508),CHOOSE({1,2,3,4},EI281,EI281,EI281,EI281))</f>
        <v>0</v>
      </c>
      <c r="CG313" s="194">
        <f>SUMPRODUCT(CHOOSE({1,2,3,4},AB248,AB378,AB443,AB508),CHOOSE({1,2,3,4},EJ281,EJ281,EJ281,EJ281))</f>
        <v>0</v>
      </c>
    </row>
    <row r="314" spans="2:85" x14ac:dyDescent="0.3">
      <c r="B314" s="1">
        <v>13</v>
      </c>
      <c r="C314" s="1"/>
      <c r="D314" s="155"/>
      <c r="E314" s="155"/>
      <c r="F314" s="155"/>
      <c r="G314" s="155"/>
      <c r="H314" s="155"/>
      <c r="I314" s="155"/>
      <c r="J314" s="155"/>
      <c r="K314" s="155"/>
      <c r="L314" s="155"/>
      <c r="M314" s="155"/>
      <c r="N314" s="155"/>
      <c r="O314" s="155"/>
      <c r="P314" s="155">
        <f t="shared" si="67"/>
        <v>0</v>
      </c>
      <c r="Q314" s="155">
        <f t="shared" si="67"/>
        <v>0</v>
      </c>
      <c r="R314" s="155">
        <f t="shared" si="67"/>
        <v>0</v>
      </c>
      <c r="S314" s="155">
        <f t="shared" si="67"/>
        <v>0</v>
      </c>
      <c r="T314" s="155">
        <f t="shared" si="67"/>
        <v>0</v>
      </c>
      <c r="U314" s="155">
        <f t="shared" si="67"/>
        <v>0</v>
      </c>
      <c r="V314" s="155">
        <f t="shared" si="67"/>
        <v>0</v>
      </c>
      <c r="W314" s="155">
        <f t="shared" si="67"/>
        <v>0</v>
      </c>
      <c r="X314" s="155">
        <f t="shared" si="67"/>
        <v>0</v>
      </c>
      <c r="Y314" s="155">
        <f t="shared" si="67"/>
        <v>0</v>
      </c>
      <c r="Z314" s="155">
        <f t="shared" si="67"/>
        <v>0</v>
      </c>
      <c r="AA314" s="155">
        <f t="shared" si="67"/>
        <v>0</v>
      </c>
      <c r="AB314" s="155">
        <f t="shared" si="67"/>
        <v>0</v>
      </c>
      <c r="AC314" s="156"/>
      <c r="AD314" s="156"/>
      <c r="AE314" s="156"/>
      <c r="AF314" s="156"/>
      <c r="AG314" s="170">
        <f t="shared" si="70"/>
        <v>0</v>
      </c>
      <c r="AH314" s="170">
        <f t="shared" si="70"/>
        <v>0</v>
      </c>
      <c r="AI314" s="170">
        <f t="shared" si="70"/>
        <v>0</v>
      </c>
      <c r="AJ314" s="170">
        <f t="shared" si="70"/>
        <v>0</v>
      </c>
      <c r="AK314" s="170">
        <f t="shared" si="70"/>
        <v>0</v>
      </c>
      <c r="AL314" s="170">
        <f t="shared" si="70"/>
        <v>0</v>
      </c>
      <c r="AM314" s="170">
        <f t="shared" si="70"/>
        <v>0</v>
      </c>
      <c r="AN314" s="170">
        <f t="shared" si="70"/>
        <v>0</v>
      </c>
      <c r="AO314" s="170">
        <f t="shared" si="70"/>
        <v>0</v>
      </c>
      <c r="AP314" s="170">
        <f t="shared" si="70"/>
        <v>0</v>
      </c>
      <c r="AQ314" s="170">
        <f t="shared" si="70"/>
        <v>0</v>
      </c>
      <c r="AR314" s="170">
        <f t="shared" si="70"/>
        <v>0</v>
      </c>
      <c r="AS314" s="170">
        <f t="shared" si="70"/>
        <v>0</v>
      </c>
      <c r="AT314" s="170">
        <f t="shared" si="70"/>
        <v>0</v>
      </c>
      <c r="AU314" s="170">
        <f t="shared" si="70"/>
        <v>0</v>
      </c>
      <c r="AV314" s="170">
        <f t="shared" si="70"/>
        <v>0</v>
      </c>
      <c r="AW314" s="170">
        <f t="shared" si="69"/>
        <v>0</v>
      </c>
      <c r="AX314" s="170">
        <f t="shared" si="69"/>
        <v>0</v>
      </c>
      <c r="AY314" s="170">
        <f t="shared" si="69"/>
        <v>0</v>
      </c>
      <c r="AZ314" s="170">
        <f t="shared" si="69"/>
        <v>0</v>
      </c>
      <c r="BA314" s="170">
        <f t="shared" si="69"/>
        <v>0</v>
      </c>
      <c r="BB314" s="170">
        <f t="shared" si="69"/>
        <v>0</v>
      </c>
      <c r="BC314" s="170">
        <f t="shared" si="69"/>
        <v>0</v>
      </c>
      <c r="BD314" s="170">
        <f t="shared" si="69"/>
        <v>0</v>
      </c>
      <c r="BE314" s="170">
        <f t="shared" si="69"/>
        <v>0</v>
      </c>
      <c r="BF314" s="67"/>
      <c r="BG314" s="67"/>
      <c r="BH314" s="52"/>
      <c r="BI314" s="194">
        <f>SUMPRODUCT(CHOOSE({1,2,3,4},D249,D379,D444,D509),CHOOSE({1,2,3,4},DL282,DL282,DL282,DL282))</f>
        <v>0</v>
      </c>
      <c r="BJ314" s="194">
        <f>SUMPRODUCT(CHOOSE({1,2,3,4},E249,E379,E444,E509),CHOOSE({1,2,3,4},DM282,DM282,DM282,DM282))</f>
        <v>0</v>
      </c>
      <c r="BK314" s="194">
        <f>SUMPRODUCT(CHOOSE({1,2,3,4},F249,F379,F444,F509),CHOOSE({1,2,3,4},DN282,DN282,DN282,DN282))</f>
        <v>0</v>
      </c>
      <c r="BL314" s="194">
        <f>SUMPRODUCT(CHOOSE({1,2,3,4},G249,G379,G444,G509),CHOOSE({1,2,3,4},DO282,DO282,DO282,DO282))</f>
        <v>0</v>
      </c>
      <c r="BM314" s="194">
        <f>SUMPRODUCT(CHOOSE({1,2,3,4},H249,H379,H444,H509),CHOOSE({1,2,3,4},DP282,DP282,DP282,DP282))</f>
        <v>0</v>
      </c>
      <c r="BN314" s="194">
        <f>SUMPRODUCT(CHOOSE({1,2,3,4},I249,I379,I444,I509),CHOOSE({1,2,3,4},DQ282,DQ282,DQ282,DQ282))</f>
        <v>0</v>
      </c>
      <c r="BO314" s="194">
        <f>SUMPRODUCT(CHOOSE({1,2,3,4},J249,J379,J444,J509),CHOOSE({1,2,3,4},DR282,DR282,DR282,DR282))</f>
        <v>0</v>
      </c>
      <c r="BP314" s="194">
        <f>SUMPRODUCT(CHOOSE({1,2,3,4},K249,K379,K444,K509),CHOOSE({1,2,3,4},DS282,DS282,DS282,DS282))</f>
        <v>0</v>
      </c>
      <c r="BQ314" s="194">
        <f>SUMPRODUCT(CHOOSE({1,2,3,4},L249,L379,L444,L509),CHOOSE({1,2,3,4},DT282,DT282,DT282,DT282))</f>
        <v>0</v>
      </c>
      <c r="BR314" s="194">
        <f>SUMPRODUCT(CHOOSE({1,2,3,4},M249,M379,M444,M509),CHOOSE({1,2,3,4},DU282,DU282,DU282,DU282))</f>
        <v>0</v>
      </c>
      <c r="BS314" s="194">
        <f>SUMPRODUCT(CHOOSE({1,2,3,4},N249,N379,N444,N509),CHOOSE({1,2,3,4},DV282,DV282,DV282,DV282))</f>
        <v>0</v>
      </c>
      <c r="BT314" s="194">
        <f>SUMPRODUCT(CHOOSE({1,2,3,4},O249,O379,O444,O509),CHOOSE({1,2,3,4},DW282,DW282,DW282,DW282))</f>
        <v>0</v>
      </c>
      <c r="BU314" s="194">
        <f>SUMPRODUCT(CHOOSE({1,2,3,4},P249,P379,P444,P509),CHOOSE({1,2,3,4},DX282,DX282,DX282,DX282))</f>
        <v>0</v>
      </c>
      <c r="BV314" s="194">
        <f>SUMPRODUCT(CHOOSE({1,2,3,4},Q249,Q379,Q444,Q509),CHOOSE({1,2,3,4},DY282,DY282,DY282,DY282))</f>
        <v>0</v>
      </c>
      <c r="BW314" s="194">
        <f>SUMPRODUCT(CHOOSE({1,2,3,4},R249,R379,R444,R509),CHOOSE({1,2,3,4},DZ282,DZ282,DZ282,DZ282))</f>
        <v>0</v>
      </c>
      <c r="BX314" s="194">
        <f>SUMPRODUCT(CHOOSE({1,2,3,4},S249,S379,S444,S509),CHOOSE({1,2,3,4},EA282,EA282,EA282,EA282))</f>
        <v>0</v>
      </c>
      <c r="BY314" s="194">
        <f>SUMPRODUCT(CHOOSE({1,2,3,4},T249,T379,T444,T509),CHOOSE({1,2,3,4},EB282,EB282,EB282,EB282))</f>
        <v>0</v>
      </c>
      <c r="BZ314" s="194">
        <f>SUMPRODUCT(CHOOSE({1,2,3,4},U249,U379,U444,U509),CHOOSE({1,2,3,4},EC282,EC282,EC282,EC282))</f>
        <v>0</v>
      </c>
      <c r="CA314" s="194">
        <f>SUMPRODUCT(CHOOSE({1,2,3,4},V249,V379,V444,V509),CHOOSE({1,2,3,4},ED282,ED282,ED282,ED282))</f>
        <v>0</v>
      </c>
      <c r="CB314" s="194">
        <f>SUMPRODUCT(CHOOSE({1,2,3,4},W249,W379,W444,W509),CHOOSE({1,2,3,4},EE282,EE282,EE282,EE282))</f>
        <v>0</v>
      </c>
      <c r="CC314" s="194">
        <f>SUMPRODUCT(CHOOSE({1,2,3,4},X249,X379,X444,X509),CHOOSE({1,2,3,4},EF282,EF282,EF282,EF282))</f>
        <v>0</v>
      </c>
      <c r="CD314" s="194">
        <f>SUMPRODUCT(CHOOSE({1,2,3,4},Y249,Y379,Y444,Y509),CHOOSE({1,2,3,4},EG282,EG282,EG282,EG282))</f>
        <v>0</v>
      </c>
      <c r="CE314" s="194">
        <f>SUMPRODUCT(CHOOSE({1,2,3,4},Z249,Z379,Z444,Z509),CHOOSE({1,2,3,4},EH282,EH282,EH282,EH282))</f>
        <v>0</v>
      </c>
      <c r="CF314" s="194">
        <f>SUMPRODUCT(CHOOSE({1,2,3,4},AA249,AA379,AA444,AA509),CHOOSE({1,2,3,4},EI282,EI282,EI282,EI282))</f>
        <v>0</v>
      </c>
      <c r="CG314" s="194">
        <f>SUMPRODUCT(CHOOSE({1,2,3,4},AB249,AB379,AB444,AB509),CHOOSE({1,2,3,4},EJ282,EJ282,EJ282,EJ282))</f>
        <v>0</v>
      </c>
    </row>
    <row r="315" spans="2:85" x14ac:dyDescent="0.3">
      <c r="B315" s="1">
        <v>14</v>
      </c>
      <c r="C315" s="1"/>
      <c r="D315" s="155"/>
      <c r="E315" s="155"/>
      <c r="F315" s="155"/>
      <c r="G315" s="155"/>
      <c r="H315" s="155"/>
      <c r="I315" s="155"/>
      <c r="J315" s="155"/>
      <c r="K315" s="155"/>
      <c r="L315" s="155"/>
      <c r="M315" s="155"/>
      <c r="N315" s="155"/>
      <c r="O315" s="155"/>
      <c r="P315" s="155"/>
      <c r="Q315" s="155">
        <f t="shared" si="67"/>
        <v>0</v>
      </c>
      <c r="R315" s="155">
        <f t="shared" si="67"/>
        <v>0</v>
      </c>
      <c r="S315" s="155">
        <f t="shared" si="67"/>
        <v>0</v>
      </c>
      <c r="T315" s="155">
        <f t="shared" si="67"/>
        <v>0</v>
      </c>
      <c r="U315" s="155">
        <f t="shared" si="67"/>
        <v>0</v>
      </c>
      <c r="V315" s="155">
        <f t="shared" si="67"/>
        <v>0</v>
      </c>
      <c r="W315" s="155">
        <f t="shared" si="67"/>
        <v>0</v>
      </c>
      <c r="X315" s="155">
        <f t="shared" si="67"/>
        <v>0</v>
      </c>
      <c r="Y315" s="155">
        <f t="shared" si="67"/>
        <v>0</v>
      </c>
      <c r="Z315" s="155">
        <f t="shared" si="67"/>
        <v>0</v>
      </c>
      <c r="AA315" s="155">
        <f t="shared" si="67"/>
        <v>0</v>
      </c>
      <c r="AB315" s="155">
        <f t="shared" si="67"/>
        <v>0</v>
      </c>
      <c r="AC315" s="156"/>
      <c r="AD315" s="156"/>
      <c r="AE315" s="156"/>
      <c r="AF315" s="156"/>
      <c r="AG315" s="170">
        <f t="shared" si="70"/>
        <v>0</v>
      </c>
      <c r="AH315" s="170">
        <f t="shared" si="70"/>
        <v>0</v>
      </c>
      <c r="AI315" s="170">
        <f t="shared" si="70"/>
        <v>0</v>
      </c>
      <c r="AJ315" s="170">
        <f t="shared" si="70"/>
        <v>0</v>
      </c>
      <c r="AK315" s="170">
        <f t="shared" si="70"/>
        <v>0</v>
      </c>
      <c r="AL315" s="170">
        <f t="shared" si="70"/>
        <v>0</v>
      </c>
      <c r="AM315" s="170">
        <f t="shared" si="70"/>
        <v>0</v>
      </c>
      <c r="AN315" s="170">
        <f t="shared" si="70"/>
        <v>0</v>
      </c>
      <c r="AO315" s="170">
        <f t="shared" si="70"/>
        <v>0</v>
      </c>
      <c r="AP315" s="170">
        <f t="shared" si="70"/>
        <v>0</v>
      </c>
      <c r="AQ315" s="170">
        <f t="shared" si="70"/>
        <v>0</v>
      </c>
      <c r="AR315" s="170">
        <f t="shared" si="70"/>
        <v>0</v>
      </c>
      <c r="AS315" s="170">
        <f t="shared" si="70"/>
        <v>0</v>
      </c>
      <c r="AT315" s="170">
        <f t="shared" si="70"/>
        <v>0</v>
      </c>
      <c r="AU315" s="170">
        <f t="shared" si="70"/>
        <v>0</v>
      </c>
      <c r="AV315" s="170">
        <f t="shared" si="70"/>
        <v>0</v>
      </c>
      <c r="AW315" s="170">
        <f t="shared" si="69"/>
        <v>0</v>
      </c>
      <c r="AX315" s="170">
        <f t="shared" si="69"/>
        <v>0</v>
      </c>
      <c r="AY315" s="170">
        <f t="shared" si="69"/>
        <v>0</v>
      </c>
      <c r="AZ315" s="170">
        <f t="shared" si="69"/>
        <v>0</v>
      </c>
      <c r="BA315" s="170">
        <f t="shared" si="69"/>
        <v>0</v>
      </c>
      <c r="BB315" s="170">
        <f t="shared" si="69"/>
        <v>0</v>
      </c>
      <c r="BC315" s="170">
        <f t="shared" si="69"/>
        <v>0</v>
      </c>
      <c r="BD315" s="170">
        <f t="shared" si="69"/>
        <v>0</v>
      </c>
      <c r="BE315" s="170">
        <f t="shared" si="69"/>
        <v>0</v>
      </c>
      <c r="BF315" s="67"/>
      <c r="BG315" s="67"/>
      <c r="BH315" s="52"/>
      <c r="BI315" s="194">
        <f>SUMPRODUCT(CHOOSE({1,2,3,4},D250,D380,D445,D510),CHOOSE({1,2,3,4},DL283,DL283,DL283,DL283))</f>
        <v>0</v>
      </c>
      <c r="BJ315" s="194">
        <f>SUMPRODUCT(CHOOSE({1,2,3,4},E250,E380,E445,E510),CHOOSE({1,2,3,4},DM283,DM283,DM283,DM283))</f>
        <v>0</v>
      </c>
      <c r="BK315" s="194">
        <f>SUMPRODUCT(CHOOSE({1,2,3,4},F250,F380,F445,F510),CHOOSE({1,2,3,4},DN283,DN283,DN283,DN283))</f>
        <v>0</v>
      </c>
      <c r="BL315" s="194">
        <f>SUMPRODUCT(CHOOSE({1,2,3,4},G250,G380,G445,G510),CHOOSE({1,2,3,4},DO283,DO283,DO283,DO283))</f>
        <v>0</v>
      </c>
      <c r="BM315" s="194">
        <f>SUMPRODUCT(CHOOSE({1,2,3,4},H250,H380,H445,H510),CHOOSE({1,2,3,4},DP283,DP283,DP283,DP283))</f>
        <v>0</v>
      </c>
      <c r="BN315" s="194">
        <f>SUMPRODUCT(CHOOSE({1,2,3,4},I250,I380,I445,I510),CHOOSE({1,2,3,4},DQ283,DQ283,DQ283,DQ283))</f>
        <v>0</v>
      </c>
      <c r="BO315" s="194">
        <f>SUMPRODUCT(CHOOSE({1,2,3,4},J250,J380,J445,J510),CHOOSE({1,2,3,4},DR283,DR283,DR283,DR283))</f>
        <v>0</v>
      </c>
      <c r="BP315" s="194">
        <f>SUMPRODUCT(CHOOSE({1,2,3,4},K250,K380,K445,K510),CHOOSE({1,2,3,4},DS283,DS283,DS283,DS283))</f>
        <v>0</v>
      </c>
      <c r="BQ315" s="194">
        <f>SUMPRODUCT(CHOOSE({1,2,3,4},L250,L380,L445,L510),CHOOSE({1,2,3,4},DT283,DT283,DT283,DT283))</f>
        <v>0</v>
      </c>
      <c r="BR315" s="194">
        <f>SUMPRODUCT(CHOOSE({1,2,3,4},M250,M380,M445,M510),CHOOSE({1,2,3,4},DU283,DU283,DU283,DU283))</f>
        <v>0</v>
      </c>
      <c r="BS315" s="194">
        <f>SUMPRODUCT(CHOOSE({1,2,3,4},N250,N380,N445,N510),CHOOSE({1,2,3,4},DV283,DV283,DV283,DV283))</f>
        <v>0</v>
      </c>
      <c r="BT315" s="194">
        <f>SUMPRODUCT(CHOOSE({1,2,3,4},O250,O380,O445,O510),CHOOSE({1,2,3,4},DW283,DW283,DW283,DW283))</f>
        <v>0</v>
      </c>
      <c r="BU315" s="194">
        <f>SUMPRODUCT(CHOOSE({1,2,3,4},P250,P380,P445,P510),CHOOSE({1,2,3,4},DX283,DX283,DX283,DX283))</f>
        <v>0</v>
      </c>
      <c r="BV315" s="194">
        <f>SUMPRODUCT(CHOOSE({1,2,3,4},Q250,Q380,Q445,Q510),CHOOSE({1,2,3,4},DY283,DY283,DY283,DY283))</f>
        <v>0</v>
      </c>
      <c r="BW315" s="194">
        <f>SUMPRODUCT(CHOOSE({1,2,3,4},R250,R380,R445,R510),CHOOSE({1,2,3,4},DZ283,DZ283,DZ283,DZ283))</f>
        <v>0</v>
      </c>
      <c r="BX315" s="194">
        <f>SUMPRODUCT(CHOOSE({1,2,3,4},S250,S380,S445,S510),CHOOSE({1,2,3,4},EA283,EA283,EA283,EA283))</f>
        <v>0</v>
      </c>
      <c r="BY315" s="194">
        <f>SUMPRODUCT(CHOOSE({1,2,3,4},T250,T380,T445,T510),CHOOSE({1,2,3,4},EB283,EB283,EB283,EB283))</f>
        <v>0</v>
      </c>
      <c r="BZ315" s="194">
        <f>SUMPRODUCT(CHOOSE({1,2,3,4},U250,U380,U445,U510),CHOOSE({1,2,3,4},EC283,EC283,EC283,EC283))</f>
        <v>0</v>
      </c>
      <c r="CA315" s="194">
        <f>SUMPRODUCT(CHOOSE({1,2,3,4},V250,V380,V445,V510),CHOOSE({1,2,3,4},ED283,ED283,ED283,ED283))</f>
        <v>0</v>
      </c>
      <c r="CB315" s="194">
        <f>SUMPRODUCT(CHOOSE({1,2,3,4},W250,W380,W445,W510),CHOOSE({1,2,3,4},EE283,EE283,EE283,EE283))</f>
        <v>0</v>
      </c>
      <c r="CC315" s="194">
        <f>SUMPRODUCT(CHOOSE({1,2,3,4},X250,X380,X445,X510),CHOOSE({1,2,3,4},EF283,EF283,EF283,EF283))</f>
        <v>0</v>
      </c>
      <c r="CD315" s="194">
        <f>SUMPRODUCT(CHOOSE({1,2,3,4},Y250,Y380,Y445,Y510),CHOOSE({1,2,3,4},EG283,EG283,EG283,EG283))</f>
        <v>0</v>
      </c>
      <c r="CE315" s="194">
        <f>SUMPRODUCT(CHOOSE({1,2,3,4},Z250,Z380,Z445,Z510),CHOOSE({1,2,3,4},EH283,EH283,EH283,EH283))</f>
        <v>0</v>
      </c>
      <c r="CF315" s="194">
        <f>SUMPRODUCT(CHOOSE({1,2,3,4},AA250,AA380,AA445,AA510),CHOOSE({1,2,3,4},EI283,EI283,EI283,EI283))</f>
        <v>0</v>
      </c>
      <c r="CG315" s="194">
        <f>SUMPRODUCT(CHOOSE({1,2,3,4},AB250,AB380,AB445,AB510),CHOOSE({1,2,3,4},EJ283,EJ283,EJ283,EJ283))</f>
        <v>0</v>
      </c>
    </row>
    <row r="316" spans="2:85" x14ac:dyDescent="0.3">
      <c r="B316" s="1">
        <v>15</v>
      </c>
      <c r="C316" s="1"/>
      <c r="D316" s="155"/>
      <c r="E316" s="155"/>
      <c r="F316" s="155"/>
      <c r="G316" s="155"/>
      <c r="H316" s="155"/>
      <c r="I316" s="155"/>
      <c r="J316" s="155"/>
      <c r="K316" s="155"/>
      <c r="L316" s="155"/>
      <c r="M316" s="155"/>
      <c r="N316" s="155"/>
      <c r="O316" s="155"/>
      <c r="P316" s="155"/>
      <c r="Q316" s="155"/>
      <c r="R316" s="155">
        <f t="shared" si="67"/>
        <v>0</v>
      </c>
      <c r="S316" s="155">
        <f t="shared" si="67"/>
        <v>0</v>
      </c>
      <c r="T316" s="155">
        <f t="shared" si="67"/>
        <v>0</v>
      </c>
      <c r="U316" s="155">
        <f t="shared" si="67"/>
        <v>0</v>
      </c>
      <c r="V316" s="155">
        <f t="shared" si="67"/>
        <v>0</v>
      </c>
      <c r="W316" s="155">
        <f t="shared" si="67"/>
        <v>0</v>
      </c>
      <c r="X316" s="155">
        <f t="shared" si="67"/>
        <v>0</v>
      </c>
      <c r="Y316" s="155">
        <f t="shared" si="67"/>
        <v>0</v>
      </c>
      <c r="Z316" s="155">
        <f t="shared" si="67"/>
        <v>0</v>
      </c>
      <c r="AA316" s="155">
        <f t="shared" si="67"/>
        <v>0</v>
      </c>
      <c r="AB316" s="155">
        <f t="shared" si="67"/>
        <v>0</v>
      </c>
      <c r="AC316" s="156"/>
      <c r="AD316" s="156"/>
      <c r="AE316" s="156"/>
      <c r="AF316" s="156"/>
      <c r="AG316" s="170">
        <f t="shared" si="70"/>
        <v>0</v>
      </c>
      <c r="AH316" s="170">
        <f t="shared" si="70"/>
        <v>0</v>
      </c>
      <c r="AI316" s="170">
        <f t="shared" si="70"/>
        <v>0</v>
      </c>
      <c r="AJ316" s="170">
        <f t="shared" si="70"/>
        <v>0</v>
      </c>
      <c r="AK316" s="170">
        <f t="shared" si="70"/>
        <v>0</v>
      </c>
      <c r="AL316" s="170">
        <f t="shared" si="70"/>
        <v>0</v>
      </c>
      <c r="AM316" s="170">
        <f t="shared" si="70"/>
        <v>0</v>
      </c>
      <c r="AN316" s="170">
        <f t="shared" si="70"/>
        <v>0</v>
      </c>
      <c r="AO316" s="170">
        <f t="shared" si="70"/>
        <v>0</v>
      </c>
      <c r="AP316" s="170">
        <f t="shared" si="70"/>
        <v>0</v>
      </c>
      <c r="AQ316" s="170">
        <f t="shared" si="70"/>
        <v>0</v>
      </c>
      <c r="AR316" s="170">
        <f t="shared" si="70"/>
        <v>0</v>
      </c>
      <c r="AS316" s="170">
        <f t="shared" si="70"/>
        <v>0</v>
      </c>
      <c r="AT316" s="170">
        <f t="shared" si="70"/>
        <v>0</v>
      </c>
      <c r="AU316" s="170">
        <f t="shared" si="70"/>
        <v>0</v>
      </c>
      <c r="AV316" s="170">
        <f t="shared" si="70"/>
        <v>0</v>
      </c>
      <c r="AW316" s="170">
        <f t="shared" si="69"/>
        <v>0</v>
      </c>
      <c r="AX316" s="170">
        <f t="shared" si="69"/>
        <v>0</v>
      </c>
      <c r="AY316" s="170">
        <f t="shared" si="69"/>
        <v>0</v>
      </c>
      <c r="AZ316" s="170">
        <f t="shared" si="69"/>
        <v>0</v>
      </c>
      <c r="BA316" s="170">
        <f t="shared" si="69"/>
        <v>0</v>
      </c>
      <c r="BB316" s="170">
        <f t="shared" si="69"/>
        <v>0</v>
      </c>
      <c r="BC316" s="170">
        <f t="shared" si="69"/>
        <v>0</v>
      </c>
      <c r="BD316" s="170">
        <f t="shared" si="69"/>
        <v>0</v>
      </c>
      <c r="BE316" s="170">
        <f t="shared" si="69"/>
        <v>0</v>
      </c>
      <c r="BF316" s="67"/>
      <c r="BG316" s="67"/>
      <c r="BH316" s="52"/>
      <c r="BI316" s="194">
        <f>SUMPRODUCT(CHOOSE({1,2,3,4},D251,D381,D446,D511),CHOOSE({1,2,3,4},DL284,DL284,DL284,DL284))</f>
        <v>0</v>
      </c>
      <c r="BJ316" s="194">
        <f>SUMPRODUCT(CHOOSE({1,2,3,4},E251,E381,E446,E511),CHOOSE({1,2,3,4},DM284,DM284,DM284,DM284))</f>
        <v>0</v>
      </c>
      <c r="BK316" s="194">
        <f>SUMPRODUCT(CHOOSE({1,2,3,4},F251,F381,F446,F511),CHOOSE({1,2,3,4},DN284,DN284,DN284,DN284))</f>
        <v>0</v>
      </c>
      <c r="BL316" s="194">
        <f>SUMPRODUCT(CHOOSE({1,2,3,4},G251,G381,G446,G511),CHOOSE({1,2,3,4},DO284,DO284,DO284,DO284))</f>
        <v>0</v>
      </c>
      <c r="BM316" s="194">
        <f>SUMPRODUCT(CHOOSE({1,2,3,4},H251,H381,H446,H511),CHOOSE({1,2,3,4},DP284,DP284,DP284,DP284))</f>
        <v>0</v>
      </c>
      <c r="BN316" s="194">
        <f>SUMPRODUCT(CHOOSE({1,2,3,4},I251,I381,I446,I511),CHOOSE({1,2,3,4},DQ284,DQ284,DQ284,DQ284))</f>
        <v>0</v>
      </c>
      <c r="BO316" s="194">
        <f>SUMPRODUCT(CHOOSE({1,2,3,4},J251,J381,J446,J511),CHOOSE({1,2,3,4},DR284,DR284,DR284,DR284))</f>
        <v>0</v>
      </c>
      <c r="BP316" s="194">
        <f>SUMPRODUCT(CHOOSE({1,2,3,4},K251,K381,K446,K511),CHOOSE({1,2,3,4},DS284,DS284,DS284,DS284))</f>
        <v>0</v>
      </c>
      <c r="BQ316" s="194">
        <f>SUMPRODUCT(CHOOSE({1,2,3,4},L251,L381,L446,L511),CHOOSE({1,2,3,4},DT284,DT284,DT284,DT284))</f>
        <v>0</v>
      </c>
      <c r="BR316" s="194">
        <f>SUMPRODUCT(CHOOSE({1,2,3,4},M251,M381,M446,M511),CHOOSE({1,2,3,4},DU284,DU284,DU284,DU284))</f>
        <v>0</v>
      </c>
      <c r="BS316" s="194">
        <f>SUMPRODUCT(CHOOSE({1,2,3,4},N251,N381,N446,N511),CHOOSE({1,2,3,4},DV284,DV284,DV284,DV284))</f>
        <v>0</v>
      </c>
      <c r="BT316" s="194">
        <f>SUMPRODUCT(CHOOSE({1,2,3,4},O251,O381,O446,O511),CHOOSE({1,2,3,4},DW284,DW284,DW284,DW284))</f>
        <v>0</v>
      </c>
      <c r="BU316" s="194">
        <f>SUMPRODUCT(CHOOSE({1,2,3,4},P251,P381,P446,P511),CHOOSE({1,2,3,4},DX284,DX284,DX284,DX284))</f>
        <v>0</v>
      </c>
      <c r="BV316" s="194">
        <f>SUMPRODUCT(CHOOSE({1,2,3,4},Q251,Q381,Q446,Q511),CHOOSE({1,2,3,4},DY284,DY284,DY284,DY284))</f>
        <v>0</v>
      </c>
      <c r="BW316" s="194">
        <f>SUMPRODUCT(CHOOSE({1,2,3,4},R251,R381,R446,R511),CHOOSE({1,2,3,4},DZ284,DZ284,DZ284,DZ284))</f>
        <v>0</v>
      </c>
      <c r="BX316" s="194">
        <f>SUMPRODUCT(CHOOSE({1,2,3,4},S251,S381,S446,S511),CHOOSE({1,2,3,4},EA284,EA284,EA284,EA284))</f>
        <v>0</v>
      </c>
      <c r="BY316" s="194">
        <f>SUMPRODUCT(CHOOSE({1,2,3,4},T251,T381,T446,T511),CHOOSE({1,2,3,4},EB284,EB284,EB284,EB284))</f>
        <v>0</v>
      </c>
      <c r="BZ316" s="194">
        <f>SUMPRODUCT(CHOOSE({1,2,3,4},U251,U381,U446,U511),CHOOSE({1,2,3,4},EC284,EC284,EC284,EC284))</f>
        <v>0</v>
      </c>
      <c r="CA316" s="194">
        <f>SUMPRODUCT(CHOOSE({1,2,3,4},V251,V381,V446,V511),CHOOSE({1,2,3,4},ED284,ED284,ED284,ED284))</f>
        <v>0</v>
      </c>
      <c r="CB316" s="194">
        <f>SUMPRODUCT(CHOOSE({1,2,3,4},W251,W381,W446,W511),CHOOSE({1,2,3,4},EE284,EE284,EE284,EE284))</f>
        <v>0</v>
      </c>
      <c r="CC316" s="194">
        <f>SUMPRODUCT(CHOOSE({1,2,3,4},X251,X381,X446,X511),CHOOSE({1,2,3,4},EF284,EF284,EF284,EF284))</f>
        <v>0</v>
      </c>
      <c r="CD316" s="194">
        <f>SUMPRODUCT(CHOOSE({1,2,3,4},Y251,Y381,Y446,Y511),CHOOSE({1,2,3,4},EG284,EG284,EG284,EG284))</f>
        <v>0</v>
      </c>
      <c r="CE316" s="194">
        <f>SUMPRODUCT(CHOOSE({1,2,3,4},Z251,Z381,Z446,Z511),CHOOSE({1,2,3,4},EH284,EH284,EH284,EH284))</f>
        <v>0</v>
      </c>
      <c r="CF316" s="194">
        <f>SUMPRODUCT(CHOOSE({1,2,3,4},AA251,AA381,AA446,AA511),CHOOSE({1,2,3,4},EI284,EI284,EI284,EI284))</f>
        <v>0</v>
      </c>
      <c r="CG316" s="194">
        <f>SUMPRODUCT(CHOOSE({1,2,3,4},AB251,AB381,AB446,AB511),CHOOSE({1,2,3,4},EJ284,EJ284,EJ284,EJ284))</f>
        <v>0</v>
      </c>
    </row>
    <row r="317" spans="2:85" x14ac:dyDescent="0.3">
      <c r="B317" s="1">
        <v>16</v>
      </c>
      <c r="C317" s="1"/>
      <c r="D317" s="155"/>
      <c r="E317" s="155"/>
      <c r="F317" s="155"/>
      <c r="G317" s="155"/>
      <c r="H317" s="155"/>
      <c r="I317" s="155"/>
      <c r="J317" s="155"/>
      <c r="K317" s="155"/>
      <c r="L317" s="155"/>
      <c r="M317" s="155"/>
      <c r="N317" s="155"/>
      <c r="O317" s="155"/>
      <c r="P317" s="155"/>
      <c r="Q317" s="155"/>
      <c r="R317" s="155"/>
      <c r="S317" s="155">
        <f t="shared" si="67"/>
        <v>0</v>
      </c>
      <c r="T317" s="155">
        <f t="shared" si="67"/>
        <v>0</v>
      </c>
      <c r="U317" s="155">
        <f t="shared" si="67"/>
        <v>0</v>
      </c>
      <c r="V317" s="155">
        <f t="shared" si="67"/>
        <v>0</v>
      </c>
      <c r="W317" s="155">
        <f t="shared" si="67"/>
        <v>0</v>
      </c>
      <c r="X317" s="155">
        <f t="shared" si="67"/>
        <v>0</v>
      </c>
      <c r="Y317" s="155">
        <f t="shared" si="67"/>
        <v>0</v>
      </c>
      <c r="Z317" s="155">
        <f t="shared" si="67"/>
        <v>0</v>
      </c>
      <c r="AA317" s="155">
        <f t="shared" si="67"/>
        <v>0</v>
      </c>
      <c r="AB317" s="155">
        <f t="shared" si="67"/>
        <v>0</v>
      </c>
      <c r="AC317" s="156"/>
      <c r="AD317" s="156"/>
      <c r="AE317" s="156"/>
      <c r="AF317" s="156"/>
      <c r="AG317" s="170">
        <f t="shared" si="70"/>
        <v>0</v>
      </c>
      <c r="AH317" s="170">
        <f t="shared" si="70"/>
        <v>0</v>
      </c>
      <c r="AI317" s="170">
        <f t="shared" si="70"/>
        <v>0</v>
      </c>
      <c r="AJ317" s="170">
        <f t="shared" si="70"/>
        <v>0</v>
      </c>
      <c r="AK317" s="170">
        <f t="shared" si="70"/>
        <v>0</v>
      </c>
      <c r="AL317" s="170">
        <f t="shared" si="70"/>
        <v>0</v>
      </c>
      <c r="AM317" s="170">
        <f t="shared" si="70"/>
        <v>0</v>
      </c>
      <c r="AN317" s="170">
        <f t="shared" si="70"/>
        <v>0</v>
      </c>
      <c r="AO317" s="170">
        <f t="shared" si="70"/>
        <v>0</v>
      </c>
      <c r="AP317" s="170">
        <f t="shared" si="70"/>
        <v>0</v>
      </c>
      <c r="AQ317" s="170">
        <f t="shared" si="70"/>
        <v>0</v>
      </c>
      <c r="AR317" s="170">
        <f t="shared" si="70"/>
        <v>0</v>
      </c>
      <c r="AS317" s="170">
        <f t="shared" si="70"/>
        <v>0</v>
      </c>
      <c r="AT317" s="170">
        <f t="shared" si="70"/>
        <v>0</v>
      </c>
      <c r="AU317" s="170">
        <f t="shared" si="70"/>
        <v>0</v>
      </c>
      <c r="AV317" s="170">
        <f t="shared" si="70"/>
        <v>0</v>
      </c>
      <c r="AW317" s="170">
        <f t="shared" si="69"/>
        <v>0</v>
      </c>
      <c r="AX317" s="170">
        <f t="shared" si="69"/>
        <v>0</v>
      </c>
      <c r="AY317" s="170">
        <f t="shared" si="69"/>
        <v>0</v>
      </c>
      <c r="AZ317" s="170">
        <f t="shared" si="69"/>
        <v>0</v>
      </c>
      <c r="BA317" s="170">
        <f t="shared" si="69"/>
        <v>0</v>
      </c>
      <c r="BB317" s="170">
        <f t="shared" si="69"/>
        <v>0</v>
      </c>
      <c r="BC317" s="170">
        <f t="shared" si="69"/>
        <v>0</v>
      </c>
      <c r="BD317" s="170">
        <f t="shared" si="69"/>
        <v>0</v>
      </c>
      <c r="BE317" s="170">
        <f t="shared" si="69"/>
        <v>0</v>
      </c>
      <c r="BF317" s="67"/>
      <c r="BG317" s="67"/>
      <c r="BH317" s="52"/>
      <c r="BI317" s="194">
        <f>SUMPRODUCT(CHOOSE({1,2,3,4},D252,D382,D447,D512),CHOOSE({1,2,3,4},DL285,DL285,DL285,DL285))</f>
        <v>0</v>
      </c>
      <c r="BJ317" s="194">
        <f>SUMPRODUCT(CHOOSE({1,2,3,4},E252,E382,E447,E512),CHOOSE({1,2,3,4},DM285,DM285,DM285,DM285))</f>
        <v>0</v>
      </c>
      <c r="BK317" s="194">
        <f>SUMPRODUCT(CHOOSE({1,2,3,4},F252,F382,F447,F512),CHOOSE({1,2,3,4},DN285,DN285,DN285,DN285))</f>
        <v>0</v>
      </c>
      <c r="BL317" s="194">
        <f>SUMPRODUCT(CHOOSE({1,2,3,4},G252,G382,G447,G512),CHOOSE({1,2,3,4},DO285,DO285,DO285,DO285))</f>
        <v>0</v>
      </c>
      <c r="BM317" s="194">
        <f>SUMPRODUCT(CHOOSE({1,2,3,4},H252,H382,H447,H512),CHOOSE({1,2,3,4},DP285,DP285,DP285,DP285))</f>
        <v>0</v>
      </c>
      <c r="BN317" s="194">
        <f>SUMPRODUCT(CHOOSE({1,2,3,4},I252,I382,I447,I512),CHOOSE({1,2,3,4},DQ285,DQ285,DQ285,DQ285))</f>
        <v>0</v>
      </c>
      <c r="BO317" s="194">
        <f>SUMPRODUCT(CHOOSE({1,2,3,4},J252,J382,J447,J512),CHOOSE({1,2,3,4},DR285,DR285,DR285,DR285))</f>
        <v>0</v>
      </c>
      <c r="BP317" s="194">
        <f>SUMPRODUCT(CHOOSE({1,2,3,4},K252,K382,K447,K512),CHOOSE({1,2,3,4},DS285,DS285,DS285,DS285))</f>
        <v>0</v>
      </c>
      <c r="BQ317" s="194">
        <f>SUMPRODUCT(CHOOSE({1,2,3,4},L252,L382,L447,L512),CHOOSE({1,2,3,4},DT285,DT285,DT285,DT285))</f>
        <v>0</v>
      </c>
      <c r="BR317" s="194">
        <f>SUMPRODUCT(CHOOSE({1,2,3,4},M252,M382,M447,M512),CHOOSE({1,2,3,4},DU285,DU285,DU285,DU285))</f>
        <v>0</v>
      </c>
      <c r="BS317" s="194">
        <f>SUMPRODUCT(CHOOSE({1,2,3,4},N252,N382,N447,N512),CHOOSE({1,2,3,4},DV285,DV285,DV285,DV285))</f>
        <v>0</v>
      </c>
      <c r="BT317" s="194">
        <f>SUMPRODUCT(CHOOSE({1,2,3,4},O252,O382,O447,O512),CHOOSE({1,2,3,4},DW285,DW285,DW285,DW285))</f>
        <v>0</v>
      </c>
      <c r="BU317" s="194">
        <f>SUMPRODUCT(CHOOSE({1,2,3,4},P252,P382,P447,P512),CHOOSE({1,2,3,4},DX285,DX285,DX285,DX285))</f>
        <v>0</v>
      </c>
      <c r="BV317" s="194">
        <f>SUMPRODUCT(CHOOSE({1,2,3,4},Q252,Q382,Q447,Q512),CHOOSE({1,2,3,4},DY285,DY285,DY285,DY285))</f>
        <v>0</v>
      </c>
      <c r="BW317" s="194">
        <f>SUMPRODUCT(CHOOSE({1,2,3,4},R252,R382,R447,R512),CHOOSE({1,2,3,4},DZ285,DZ285,DZ285,DZ285))</f>
        <v>0</v>
      </c>
      <c r="BX317" s="194">
        <f>SUMPRODUCT(CHOOSE({1,2,3,4},S252,S382,S447,S512),CHOOSE({1,2,3,4},EA285,EA285,EA285,EA285))</f>
        <v>0</v>
      </c>
      <c r="BY317" s="194">
        <f>SUMPRODUCT(CHOOSE({1,2,3,4},T252,T382,T447,T512),CHOOSE({1,2,3,4},EB285,EB285,EB285,EB285))</f>
        <v>0</v>
      </c>
      <c r="BZ317" s="194">
        <f>SUMPRODUCT(CHOOSE({1,2,3,4},U252,U382,U447,U512),CHOOSE({1,2,3,4},EC285,EC285,EC285,EC285))</f>
        <v>0</v>
      </c>
      <c r="CA317" s="194">
        <f>SUMPRODUCT(CHOOSE({1,2,3,4},V252,V382,V447,V512),CHOOSE({1,2,3,4},ED285,ED285,ED285,ED285))</f>
        <v>0</v>
      </c>
      <c r="CB317" s="194">
        <f>SUMPRODUCT(CHOOSE({1,2,3,4},W252,W382,W447,W512),CHOOSE({1,2,3,4},EE285,EE285,EE285,EE285))</f>
        <v>0</v>
      </c>
      <c r="CC317" s="194">
        <f>SUMPRODUCT(CHOOSE({1,2,3,4},X252,X382,X447,X512),CHOOSE({1,2,3,4},EF285,EF285,EF285,EF285))</f>
        <v>0</v>
      </c>
      <c r="CD317" s="194">
        <f>SUMPRODUCT(CHOOSE({1,2,3,4},Y252,Y382,Y447,Y512),CHOOSE({1,2,3,4},EG285,EG285,EG285,EG285))</f>
        <v>0</v>
      </c>
      <c r="CE317" s="194">
        <f>SUMPRODUCT(CHOOSE({1,2,3,4},Z252,Z382,Z447,Z512),CHOOSE({1,2,3,4},EH285,EH285,EH285,EH285))</f>
        <v>0</v>
      </c>
      <c r="CF317" s="194">
        <f>SUMPRODUCT(CHOOSE({1,2,3,4},AA252,AA382,AA447,AA512),CHOOSE({1,2,3,4},EI285,EI285,EI285,EI285))</f>
        <v>0</v>
      </c>
      <c r="CG317" s="194">
        <f>SUMPRODUCT(CHOOSE({1,2,3,4},AB252,AB382,AB447,AB512),CHOOSE({1,2,3,4},EJ285,EJ285,EJ285,EJ285))</f>
        <v>0</v>
      </c>
    </row>
    <row r="318" spans="2:85" x14ac:dyDescent="0.3">
      <c r="B318" s="1">
        <v>17</v>
      </c>
      <c r="C318" s="1"/>
      <c r="D318" s="155"/>
      <c r="E318" s="155"/>
      <c r="F318" s="155"/>
      <c r="G318" s="155"/>
      <c r="H318" s="155"/>
      <c r="I318" s="155"/>
      <c r="J318" s="155"/>
      <c r="K318" s="155"/>
      <c r="L318" s="155"/>
      <c r="M318" s="155"/>
      <c r="N318" s="155"/>
      <c r="O318" s="155"/>
      <c r="P318" s="155"/>
      <c r="Q318" s="155"/>
      <c r="R318" s="155"/>
      <c r="S318" s="155"/>
      <c r="T318" s="155">
        <f t="shared" ref="T318:AB321" si="71">(VLOOKUP(S93,CHDmort,$A$4,FALSE)-1)*S157*BX286</f>
        <v>0</v>
      </c>
      <c r="U318" s="155">
        <f t="shared" si="71"/>
        <v>0</v>
      </c>
      <c r="V318" s="155">
        <f t="shared" si="71"/>
        <v>0</v>
      </c>
      <c r="W318" s="155">
        <f t="shared" si="71"/>
        <v>0</v>
      </c>
      <c r="X318" s="155">
        <f t="shared" si="71"/>
        <v>0</v>
      </c>
      <c r="Y318" s="155">
        <f t="shared" si="71"/>
        <v>0</v>
      </c>
      <c r="Z318" s="155">
        <f t="shared" si="71"/>
        <v>0</v>
      </c>
      <c r="AA318" s="155">
        <f t="shared" si="71"/>
        <v>0</v>
      </c>
      <c r="AB318" s="155">
        <f t="shared" si="71"/>
        <v>0</v>
      </c>
      <c r="AC318" s="156"/>
      <c r="AD318" s="156"/>
      <c r="AE318" s="156"/>
      <c r="AF318" s="156"/>
      <c r="AG318" s="170">
        <f t="shared" si="70"/>
        <v>0</v>
      </c>
      <c r="AH318" s="170">
        <f t="shared" si="70"/>
        <v>0</v>
      </c>
      <c r="AI318" s="170">
        <f t="shared" si="70"/>
        <v>0</v>
      </c>
      <c r="AJ318" s="170">
        <f t="shared" si="70"/>
        <v>0</v>
      </c>
      <c r="AK318" s="170">
        <f t="shared" si="70"/>
        <v>0</v>
      </c>
      <c r="AL318" s="170">
        <f t="shared" si="70"/>
        <v>0</v>
      </c>
      <c r="AM318" s="170">
        <f t="shared" si="70"/>
        <v>0</v>
      </c>
      <c r="AN318" s="170">
        <f t="shared" si="70"/>
        <v>0</v>
      </c>
      <c r="AO318" s="170">
        <f t="shared" si="70"/>
        <v>0</v>
      </c>
      <c r="AP318" s="170">
        <f t="shared" si="70"/>
        <v>0</v>
      </c>
      <c r="AQ318" s="170">
        <f t="shared" si="70"/>
        <v>0</v>
      </c>
      <c r="AR318" s="170">
        <f t="shared" si="70"/>
        <v>0</v>
      </c>
      <c r="AS318" s="170">
        <f t="shared" si="70"/>
        <v>0</v>
      </c>
      <c r="AT318" s="170">
        <f t="shared" si="70"/>
        <v>0</v>
      </c>
      <c r="AU318" s="170">
        <f t="shared" si="70"/>
        <v>0</v>
      </c>
      <c r="AV318" s="170">
        <f t="shared" si="70"/>
        <v>0</v>
      </c>
      <c r="AW318" s="170">
        <f t="shared" ref="AW318:BE328" si="72">S157*BX286</f>
        <v>0</v>
      </c>
      <c r="AX318" s="170">
        <f t="shared" si="72"/>
        <v>0</v>
      </c>
      <c r="AY318" s="170">
        <f t="shared" si="72"/>
        <v>0</v>
      </c>
      <c r="AZ318" s="170">
        <f t="shared" si="72"/>
        <v>0</v>
      </c>
      <c r="BA318" s="170">
        <f t="shared" si="72"/>
        <v>0</v>
      </c>
      <c r="BB318" s="170">
        <f t="shared" si="72"/>
        <v>0</v>
      </c>
      <c r="BC318" s="170">
        <f t="shared" si="72"/>
        <v>0</v>
      </c>
      <c r="BD318" s="170">
        <f t="shared" si="72"/>
        <v>0</v>
      </c>
      <c r="BE318" s="170">
        <f t="shared" si="72"/>
        <v>0</v>
      </c>
      <c r="BF318" s="67"/>
      <c r="BG318" s="67"/>
      <c r="BH318" s="52"/>
      <c r="BI318" s="194">
        <f>SUMPRODUCT(CHOOSE({1,2,3,4},D253,D383,D448,D513),CHOOSE({1,2,3,4},DL286,DL286,DL286,DL286))</f>
        <v>0</v>
      </c>
      <c r="BJ318" s="194">
        <f>SUMPRODUCT(CHOOSE({1,2,3,4},E253,E383,E448,E513),CHOOSE({1,2,3,4},DM286,DM286,DM286,DM286))</f>
        <v>0</v>
      </c>
      <c r="BK318" s="194">
        <f>SUMPRODUCT(CHOOSE({1,2,3,4},F253,F383,F448,F513),CHOOSE({1,2,3,4},DN286,DN286,DN286,DN286))</f>
        <v>0</v>
      </c>
      <c r="BL318" s="194">
        <f>SUMPRODUCT(CHOOSE({1,2,3,4},G253,G383,G448,G513),CHOOSE({1,2,3,4},DO286,DO286,DO286,DO286))</f>
        <v>0</v>
      </c>
      <c r="BM318" s="194">
        <f>SUMPRODUCT(CHOOSE({1,2,3,4},H253,H383,H448,H513),CHOOSE({1,2,3,4},DP286,DP286,DP286,DP286))</f>
        <v>0</v>
      </c>
      <c r="BN318" s="194">
        <f>SUMPRODUCT(CHOOSE({1,2,3,4},I253,I383,I448,I513),CHOOSE({1,2,3,4},DQ286,DQ286,DQ286,DQ286))</f>
        <v>0</v>
      </c>
      <c r="BO318" s="194">
        <f>SUMPRODUCT(CHOOSE({1,2,3,4},J253,J383,J448,J513),CHOOSE({1,2,3,4},DR286,DR286,DR286,DR286))</f>
        <v>0</v>
      </c>
      <c r="BP318" s="194">
        <f>SUMPRODUCT(CHOOSE({1,2,3,4},K253,K383,K448,K513),CHOOSE({1,2,3,4},DS286,DS286,DS286,DS286))</f>
        <v>0</v>
      </c>
      <c r="BQ318" s="194">
        <f>SUMPRODUCT(CHOOSE({1,2,3,4},L253,L383,L448,L513),CHOOSE({1,2,3,4},DT286,DT286,DT286,DT286))</f>
        <v>0</v>
      </c>
      <c r="BR318" s="194">
        <f>SUMPRODUCT(CHOOSE({1,2,3,4},M253,M383,M448,M513),CHOOSE({1,2,3,4},DU286,DU286,DU286,DU286))</f>
        <v>0</v>
      </c>
      <c r="BS318" s="194">
        <f>SUMPRODUCT(CHOOSE({1,2,3,4},N253,N383,N448,N513),CHOOSE({1,2,3,4},DV286,DV286,DV286,DV286))</f>
        <v>0</v>
      </c>
      <c r="BT318" s="194">
        <f>SUMPRODUCT(CHOOSE({1,2,3,4},O253,O383,O448,O513),CHOOSE({1,2,3,4},DW286,DW286,DW286,DW286))</f>
        <v>0</v>
      </c>
      <c r="BU318" s="194">
        <f>SUMPRODUCT(CHOOSE({1,2,3,4},P253,P383,P448,P513),CHOOSE({1,2,3,4},DX286,DX286,DX286,DX286))</f>
        <v>0</v>
      </c>
      <c r="BV318" s="194">
        <f>SUMPRODUCT(CHOOSE({1,2,3,4},Q253,Q383,Q448,Q513),CHOOSE({1,2,3,4},DY286,DY286,DY286,DY286))</f>
        <v>0</v>
      </c>
      <c r="BW318" s="194">
        <f>SUMPRODUCT(CHOOSE({1,2,3,4},R253,R383,R448,R513),CHOOSE({1,2,3,4},DZ286,DZ286,DZ286,DZ286))</f>
        <v>0</v>
      </c>
      <c r="BX318" s="194">
        <f>SUMPRODUCT(CHOOSE({1,2,3,4},S253,S383,S448,S513),CHOOSE({1,2,3,4},EA286,EA286,EA286,EA286))</f>
        <v>0</v>
      </c>
      <c r="BY318" s="194">
        <f>SUMPRODUCT(CHOOSE({1,2,3,4},T253,T383,T448,T513),CHOOSE({1,2,3,4},EB286,EB286,EB286,EB286))</f>
        <v>0</v>
      </c>
      <c r="BZ318" s="194">
        <f>SUMPRODUCT(CHOOSE({1,2,3,4},U253,U383,U448,U513),CHOOSE({1,2,3,4},EC286,EC286,EC286,EC286))</f>
        <v>0</v>
      </c>
      <c r="CA318" s="194">
        <f>SUMPRODUCT(CHOOSE({1,2,3,4},V253,V383,V448,V513),CHOOSE({1,2,3,4},ED286,ED286,ED286,ED286))</f>
        <v>0</v>
      </c>
      <c r="CB318" s="194">
        <f>SUMPRODUCT(CHOOSE({1,2,3,4},W253,W383,W448,W513),CHOOSE({1,2,3,4},EE286,EE286,EE286,EE286))</f>
        <v>0</v>
      </c>
      <c r="CC318" s="194">
        <f>SUMPRODUCT(CHOOSE({1,2,3,4},X253,X383,X448,X513),CHOOSE({1,2,3,4},EF286,EF286,EF286,EF286))</f>
        <v>0</v>
      </c>
      <c r="CD318" s="194">
        <f>SUMPRODUCT(CHOOSE({1,2,3,4},Y253,Y383,Y448,Y513),CHOOSE({1,2,3,4},EG286,EG286,EG286,EG286))</f>
        <v>0</v>
      </c>
      <c r="CE318" s="194">
        <f>SUMPRODUCT(CHOOSE({1,2,3,4},Z253,Z383,Z448,Z513),CHOOSE({1,2,3,4},EH286,EH286,EH286,EH286))</f>
        <v>0</v>
      </c>
      <c r="CF318" s="194">
        <f>SUMPRODUCT(CHOOSE({1,2,3,4},AA253,AA383,AA448,AA513),CHOOSE({1,2,3,4},EI286,EI286,EI286,EI286))</f>
        <v>0</v>
      </c>
      <c r="CG318" s="194">
        <f>SUMPRODUCT(CHOOSE({1,2,3,4},AB253,AB383,AB448,AB513),CHOOSE({1,2,3,4},EJ286,EJ286,EJ286,EJ286))</f>
        <v>0</v>
      </c>
    </row>
    <row r="319" spans="2:85" x14ac:dyDescent="0.3">
      <c r="B319" s="1">
        <v>18</v>
      </c>
      <c r="C319" s="1"/>
      <c r="D319" s="155"/>
      <c r="E319" s="155"/>
      <c r="F319" s="155"/>
      <c r="G319" s="155"/>
      <c r="H319" s="155"/>
      <c r="I319" s="155"/>
      <c r="J319" s="155"/>
      <c r="K319" s="155"/>
      <c r="L319" s="155"/>
      <c r="M319" s="155"/>
      <c r="N319" s="155"/>
      <c r="O319" s="155"/>
      <c r="P319" s="155"/>
      <c r="Q319" s="155"/>
      <c r="R319" s="155"/>
      <c r="S319" s="155"/>
      <c r="T319" s="155"/>
      <c r="U319" s="155">
        <f t="shared" si="71"/>
        <v>0</v>
      </c>
      <c r="V319" s="155">
        <f t="shared" si="71"/>
        <v>0</v>
      </c>
      <c r="W319" s="155">
        <f t="shared" si="71"/>
        <v>0</v>
      </c>
      <c r="X319" s="155">
        <f t="shared" si="71"/>
        <v>0</v>
      </c>
      <c r="Y319" s="155">
        <f t="shared" si="71"/>
        <v>0</v>
      </c>
      <c r="Z319" s="155">
        <f t="shared" si="71"/>
        <v>0</v>
      </c>
      <c r="AA319" s="155">
        <f t="shared" si="71"/>
        <v>0</v>
      </c>
      <c r="AB319" s="155">
        <f t="shared" si="71"/>
        <v>0</v>
      </c>
      <c r="AC319" s="156"/>
      <c r="AD319" s="156"/>
      <c r="AE319" s="156"/>
      <c r="AF319" s="156"/>
      <c r="AG319" s="170">
        <f t="shared" si="70"/>
        <v>0</v>
      </c>
      <c r="AH319" s="170">
        <f t="shared" si="70"/>
        <v>0</v>
      </c>
      <c r="AI319" s="170">
        <f t="shared" si="70"/>
        <v>0</v>
      </c>
      <c r="AJ319" s="170">
        <f t="shared" si="70"/>
        <v>0</v>
      </c>
      <c r="AK319" s="170">
        <f t="shared" si="70"/>
        <v>0</v>
      </c>
      <c r="AL319" s="170">
        <f t="shared" si="70"/>
        <v>0</v>
      </c>
      <c r="AM319" s="170">
        <f t="shared" si="70"/>
        <v>0</v>
      </c>
      <c r="AN319" s="170">
        <f t="shared" si="70"/>
        <v>0</v>
      </c>
      <c r="AO319" s="170">
        <f t="shared" si="70"/>
        <v>0</v>
      </c>
      <c r="AP319" s="170">
        <f t="shared" si="70"/>
        <v>0</v>
      </c>
      <c r="AQ319" s="170">
        <f t="shared" si="70"/>
        <v>0</v>
      </c>
      <c r="AR319" s="170">
        <f t="shared" si="70"/>
        <v>0</v>
      </c>
      <c r="AS319" s="170">
        <f t="shared" si="70"/>
        <v>0</v>
      </c>
      <c r="AT319" s="170">
        <f t="shared" si="70"/>
        <v>0</v>
      </c>
      <c r="AU319" s="170">
        <f t="shared" si="70"/>
        <v>0</v>
      </c>
      <c r="AV319" s="170">
        <f t="shared" si="70"/>
        <v>0</v>
      </c>
      <c r="AW319" s="170">
        <f t="shared" si="72"/>
        <v>0</v>
      </c>
      <c r="AX319" s="170">
        <f t="shared" si="72"/>
        <v>0</v>
      </c>
      <c r="AY319" s="170">
        <f t="shared" si="72"/>
        <v>0</v>
      </c>
      <c r="AZ319" s="170">
        <f t="shared" si="72"/>
        <v>0</v>
      </c>
      <c r="BA319" s="170">
        <f t="shared" si="72"/>
        <v>0</v>
      </c>
      <c r="BB319" s="170">
        <f t="shared" si="72"/>
        <v>0</v>
      </c>
      <c r="BC319" s="170">
        <f t="shared" si="72"/>
        <v>0</v>
      </c>
      <c r="BD319" s="170">
        <f t="shared" si="72"/>
        <v>0</v>
      </c>
      <c r="BE319" s="170">
        <f t="shared" si="72"/>
        <v>0</v>
      </c>
      <c r="BF319" s="67"/>
      <c r="BG319" s="67"/>
      <c r="BH319" s="52"/>
      <c r="BI319" s="194">
        <f>SUMPRODUCT(CHOOSE({1,2,3,4},D254,D384,D449,D514),CHOOSE({1,2,3,4},DL287,DL287,DL287,DL287))</f>
        <v>0</v>
      </c>
      <c r="BJ319" s="194">
        <f>SUMPRODUCT(CHOOSE({1,2,3,4},E254,E384,E449,E514),CHOOSE({1,2,3,4},DM287,DM287,DM287,DM287))</f>
        <v>0</v>
      </c>
      <c r="BK319" s="194">
        <f>SUMPRODUCT(CHOOSE({1,2,3,4},F254,F384,F449,F514),CHOOSE({1,2,3,4},DN287,DN287,DN287,DN287))</f>
        <v>0</v>
      </c>
      <c r="BL319" s="194">
        <f>SUMPRODUCT(CHOOSE({1,2,3,4},G254,G384,G449,G514),CHOOSE({1,2,3,4},DO287,DO287,DO287,DO287))</f>
        <v>0</v>
      </c>
      <c r="BM319" s="194">
        <f>SUMPRODUCT(CHOOSE({1,2,3,4},H254,H384,H449,H514),CHOOSE({1,2,3,4},DP287,DP287,DP287,DP287))</f>
        <v>0</v>
      </c>
      <c r="BN319" s="194">
        <f>SUMPRODUCT(CHOOSE({1,2,3,4},I254,I384,I449,I514),CHOOSE({1,2,3,4},DQ287,DQ287,DQ287,DQ287))</f>
        <v>0</v>
      </c>
      <c r="BO319" s="194">
        <f>SUMPRODUCT(CHOOSE({1,2,3,4},J254,J384,J449,J514),CHOOSE({1,2,3,4},DR287,DR287,DR287,DR287))</f>
        <v>0</v>
      </c>
      <c r="BP319" s="194">
        <f>SUMPRODUCT(CHOOSE({1,2,3,4},K254,K384,K449,K514),CHOOSE({1,2,3,4},DS287,DS287,DS287,DS287))</f>
        <v>0</v>
      </c>
      <c r="BQ319" s="194">
        <f>SUMPRODUCT(CHOOSE({1,2,3,4},L254,L384,L449,L514),CHOOSE({1,2,3,4},DT287,DT287,DT287,DT287))</f>
        <v>0</v>
      </c>
      <c r="BR319" s="194">
        <f>SUMPRODUCT(CHOOSE({1,2,3,4},M254,M384,M449,M514),CHOOSE({1,2,3,4},DU287,DU287,DU287,DU287))</f>
        <v>0</v>
      </c>
      <c r="BS319" s="194">
        <f>SUMPRODUCT(CHOOSE({1,2,3,4},N254,N384,N449,N514),CHOOSE({1,2,3,4},DV287,DV287,DV287,DV287))</f>
        <v>0</v>
      </c>
      <c r="BT319" s="194">
        <f>SUMPRODUCT(CHOOSE({1,2,3,4},O254,O384,O449,O514),CHOOSE({1,2,3,4},DW287,DW287,DW287,DW287))</f>
        <v>0</v>
      </c>
      <c r="BU319" s="194">
        <f>SUMPRODUCT(CHOOSE({1,2,3,4},P254,P384,P449,P514),CHOOSE({1,2,3,4},DX287,DX287,DX287,DX287))</f>
        <v>0</v>
      </c>
      <c r="BV319" s="194">
        <f>SUMPRODUCT(CHOOSE({1,2,3,4},Q254,Q384,Q449,Q514),CHOOSE({1,2,3,4},DY287,DY287,DY287,DY287))</f>
        <v>0</v>
      </c>
      <c r="BW319" s="194">
        <f>SUMPRODUCT(CHOOSE({1,2,3,4},R254,R384,R449,R514),CHOOSE({1,2,3,4},DZ287,DZ287,DZ287,DZ287))</f>
        <v>0</v>
      </c>
      <c r="BX319" s="194">
        <f>SUMPRODUCT(CHOOSE({1,2,3,4},S254,S384,S449,S514),CHOOSE({1,2,3,4},EA287,EA287,EA287,EA287))</f>
        <v>0</v>
      </c>
      <c r="BY319" s="194">
        <f>SUMPRODUCT(CHOOSE({1,2,3,4},T254,T384,T449,T514),CHOOSE({1,2,3,4},EB287,EB287,EB287,EB287))</f>
        <v>0</v>
      </c>
      <c r="BZ319" s="194">
        <f>SUMPRODUCT(CHOOSE({1,2,3,4},U254,U384,U449,U514),CHOOSE({1,2,3,4},EC287,EC287,EC287,EC287))</f>
        <v>0</v>
      </c>
      <c r="CA319" s="194">
        <f>SUMPRODUCT(CHOOSE({1,2,3,4},V254,V384,V449,V514),CHOOSE({1,2,3,4},ED287,ED287,ED287,ED287))</f>
        <v>0</v>
      </c>
      <c r="CB319" s="194">
        <f>SUMPRODUCT(CHOOSE({1,2,3,4},W254,W384,W449,W514),CHOOSE({1,2,3,4},EE287,EE287,EE287,EE287))</f>
        <v>0</v>
      </c>
      <c r="CC319" s="194">
        <f>SUMPRODUCT(CHOOSE({1,2,3,4},X254,X384,X449,X514),CHOOSE({1,2,3,4},EF287,EF287,EF287,EF287))</f>
        <v>0</v>
      </c>
      <c r="CD319" s="194">
        <f>SUMPRODUCT(CHOOSE({1,2,3,4},Y254,Y384,Y449,Y514),CHOOSE({1,2,3,4},EG287,EG287,EG287,EG287))</f>
        <v>0</v>
      </c>
      <c r="CE319" s="194">
        <f>SUMPRODUCT(CHOOSE({1,2,3,4},Z254,Z384,Z449,Z514),CHOOSE({1,2,3,4},EH287,EH287,EH287,EH287))</f>
        <v>0</v>
      </c>
      <c r="CF319" s="194">
        <f>SUMPRODUCT(CHOOSE({1,2,3,4},AA254,AA384,AA449,AA514),CHOOSE({1,2,3,4},EI287,EI287,EI287,EI287))</f>
        <v>0</v>
      </c>
      <c r="CG319" s="194">
        <f>SUMPRODUCT(CHOOSE({1,2,3,4},AB254,AB384,AB449,AB514),CHOOSE({1,2,3,4},EJ287,EJ287,EJ287,EJ287))</f>
        <v>0</v>
      </c>
    </row>
    <row r="320" spans="2:85" x14ac:dyDescent="0.3">
      <c r="B320" s="1">
        <v>19</v>
      </c>
      <c r="C320" s="1"/>
      <c r="D320" s="155"/>
      <c r="E320" s="155"/>
      <c r="F320" s="155"/>
      <c r="G320" s="155"/>
      <c r="H320" s="155"/>
      <c r="I320" s="155"/>
      <c r="J320" s="155"/>
      <c r="K320" s="155"/>
      <c r="L320" s="155"/>
      <c r="M320" s="155"/>
      <c r="N320" s="155"/>
      <c r="O320" s="155"/>
      <c r="P320" s="155"/>
      <c r="Q320" s="155"/>
      <c r="R320" s="155"/>
      <c r="S320" s="155"/>
      <c r="T320" s="155"/>
      <c r="U320" s="155"/>
      <c r="V320" s="155">
        <f t="shared" si="71"/>
        <v>0</v>
      </c>
      <c r="W320" s="155">
        <f t="shared" si="71"/>
        <v>0</v>
      </c>
      <c r="X320" s="155">
        <f t="shared" si="71"/>
        <v>0</v>
      </c>
      <c r="Y320" s="155">
        <f t="shared" si="71"/>
        <v>0</v>
      </c>
      <c r="Z320" s="155">
        <f t="shared" si="71"/>
        <v>0</v>
      </c>
      <c r="AA320" s="155">
        <f t="shared" si="71"/>
        <v>0</v>
      </c>
      <c r="AB320" s="155">
        <f t="shared" si="71"/>
        <v>0</v>
      </c>
      <c r="AC320" s="156"/>
      <c r="AD320" s="156"/>
      <c r="AE320" s="156"/>
      <c r="AF320" s="156"/>
      <c r="AG320" s="170">
        <f t="shared" si="70"/>
        <v>0</v>
      </c>
      <c r="AH320" s="170">
        <f t="shared" si="70"/>
        <v>0</v>
      </c>
      <c r="AI320" s="170">
        <f t="shared" si="70"/>
        <v>0</v>
      </c>
      <c r="AJ320" s="170">
        <f t="shared" si="70"/>
        <v>0</v>
      </c>
      <c r="AK320" s="170">
        <f t="shared" si="70"/>
        <v>0</v>
      </c>
      <c r="AL320" s="170">
        <f t="shared" si="70"/>
        <v>0</v>
      </c>
      <c r="AM320" s="170">
        <f t="shared" si="70"/>
        <v>0</v>
      </c>
      <c r="AN320" s="170">
        <f t="shared" si="70"/>
        <v>0</v>
      </c>
      <c r="AO320" s="170">
        <f t="shared" si="70"/>
        <v>0</v>
      </c>
      <c r="AP320" s="170">
        <f t="shared" si="70"/>
        <v>0</v>
      </c>
      <c r="AQ320" s="170">
        <f t="shared" si="70"/>
        <v>0</v>
      </c>
      <c r="AR320" s="170">
        <f t="shared" si="70"/>
        <v>0</v>
      </c>
      <c r="AS320" s="170">
        <f t="shared" si="70"/>
        <v>0</v>
      </c>
      <c r="AT320" s="170">
        <f t="shared" si="70"/>
        <v>0</v>
      </c>
      <c r="AU320" s="170">
        <f t="shared" si="70"/>
        <v>0</v>
      </c>
      <c r="AV320" s="170">
        <f t="shared" si="70"/>
        <v>0</v>
      </c>
      <c r="AW320" s="170">
        <f t="shared" si="72"/>
        <v>0</v>
      </c>
      <c r="AX320" s="170">
        <f t="shared" si="72"/>
        <v>0</v>
      </c>
      <c r="AY320" s="170">
        <f t="shared" si="72"/>
        <v>0</v>
      </c>
      <c r="AZ320" s="170">
        <f t="shared" si="72"/>
        <v>0</v>
      </c>
      <c r="BA320" s="170">
        <f t="shared" si="72"/>
        <v>0</v>
      </c>
      <c r="BB320" s="170">
        <f t="shared" si="72"/>
        <v>0</v>
      </c>
      <c r="BC320" s="170">
        <f t="shared" si="72"/>
        <v>0</v>
      </c>
      <c r="BD320" s="170">
        <f t="shared" si="72"/>
        <v>0</v>
      </c>
      <c r="BE320" s="170">
        <f t="shared" si="72"/>
        <v>0</v>
      </c>
      <c r="BF320" s="67"/>
      <c r="BG320" s="67"/>
      <c r="BH320" s="52"/>
      <c r="BI320" s="194">
        <f>SUMPRODUCT(CHOOSE({1,2,3,4},D255,D385,D450,D515),CHOOSE({1,2,3,4},DL288,DL288,DL288,DL288))</f>
        <v>0</v>
      </c>
      <c r="BJ320" s="194">
        <f>SUMPRODUCT(CHOOSE({1,2,3,4},E255,E385,E450,E515),CHOOSE({1,2,3,4},DM288,DM288,DM288,DM288))</f>
        <v>0</v>
      </c>
      <c r="BK320" s="194">
        <f>SUMPRODUCT(CHOOSE({1,2,3,4},F255,F385,F450,F515),CHOOSE({1,2,3,4},DN288,DN288,DN288,DN288))</f>
        <v>0</v>
      </c>
      <c r="BL320" s="194">
        <f>SUMPRODUCT(CHOOSE({1,2,3,4},G255,G385,G450,G515),CHOOSE({1,2,3,4},DO288,DO288,DO288,DO288))</f>
        <v>0</v>
      </c>
      <c r="BM320" s="194">
        <f>SUMPRODUCT(CHOOSE({1,2,3,4},H255,H385,H450,H515),CHOOSE({1,2,3,4},DP288,DP288,DP288,DP288))</f>
        <v>0</v>
      </c>
      <c r="BN320" s="194">
        <f>SUMPRODUCT(CHOOSE({1,2,3,4},I255,I385,I450,I515),CHOOSE({1,2,3,4},DQ288,DQ288,DQ288,DQ288))</f>
        <v>0</v>
      </c>
      <c r="BO320" s="194">
        <f>SUMPRODUCT(CHOOSE({1,2,3,4},J255,J385,J450,J515),CHOOSE({1,2,3,4},DR288,DR288,DR288,DR288))</f>
        <v>0</v>
      </c>
      <c r="BP320" s="194">
        <f>SUMPRODUCT(CHOOSE({1,2,3,4},K255,K385,K450,K515),CHOOSE({1,2,3,4},DS288,DS288,DS288,DS288))</f>
        <v>0</v>
      </c>
      <c r="BQ320" s="194">
        <f>SUMPRODUCT(CHOOSE({1,2,3,4},L255,L385,L450,L515),CHOOSE({1,2,3,4},DT288,DT288,DT288,DT288))</f>
        <v>0</v>
      </c>
      <c r="BR320" s="194">
        <f>SUMPRODUCT(CHOOSE({1,2,3,4},M255,M385,M450,M515),CHOOSE({1,2,3,4},DU288,DU288,DU288,DU288))</f>
        <v>0</v>
      </c>
      <c r="BS320" s="194">
        <f>SUMPRODUCT(CHOOSE({1,2,3,4},N255,N385,N450,N515),CHOOSE({1,2,3,4},DV288,DV288,DV288,DV288))</f>
        <v>0</v>
      </c>
      <c r="BT320" s="194">
        <f>SUMPRODUCT(CHOOSE({1,2,3,4},O255,O385,O450,O515),CHOOSE({1,2,3,4},DW288,DW288,DW288,DW288))</f>
        <v>0</v>
      </c>
      <c r="BU320" s="194">
        <f>SUMPRODUCT(CHOOSE({1,2,3,4},P255,P385,P450,P515),CHOOSE({1,2,3,4},DX288,DX288,DX288,DX288))</f>
        <v>0</v>
      </c>
      <c r="BV320" s="194">
        <f>SUMPRODUCT(CHOOSE({1,2,3,4},Q255,Q385,Q450,Q515),CHOOSE({1,2,3,4},DY288,DY288,DY288,DY288))</f>
        <v>0</v>
      </c>
      <c r="BW320" s="194">
        <f>SUMPRODUCT(CHOOSE({1,2,3,4},R255,R385,R450,R515),CHOOSE({1,2,3,4},DZ288,DZ288,DZ288,DZ288))</f>
        <v>0</v>
      </c>
      <c r="BX320" s="194">
        <f>SUMPRODUCT(CHOOSE({1,2,3,4},S255,S385,S450,S515),CHOOSE({1,2,3,4},EA288,EA288,EA288,EA288))</f>
        <v>0</v>
      </c>
      <c r="BY320" s="194">
        <f>SUMPRODUCT(CHOOSE({1,2,3,4},T255,T385,T450,T515),CHOOSE({1,2,3,4},EB288,EB288,EB288,EB288))</f>
        <v>0</v>
      </c>
      <c r="BZ320" s="194">
        <f>SUMPRODUCT(CHOOSE({1,2,3,4},U255,U385,U450,U515),CHOOSE({1,2,3,4},EC288,EC288,EC288,EC288))</f>
        <v>0</v>
      </c>
      <c r="CA320" s="194">
        <f>SUMPRODUCT(CHOOSE({1,2,3,4},V255,V385,V450,V515),CHOOSE({1,2,3,4},ED288,ED288,ED288,ED288))</f>
        <v>0</v>
      </c>
      <c r="CB320" s="194">
        <f>SUMPRODUCT(CHOOSE({1,2,3,4},W255,W385,W450,W515),CHOOSE({1,2,3,4},EE288,EE288,EE288,EE288))</f>
        <v>0</v>
      </c>
      <c r="CC320" s="194">
        <f>SUMPRODUCT(CHOOSE({1,2,3,4},X255,X385,X450,X515),CHOOSE({1,2,3,4},EF288,EF288,EF288,EF288))</f>
        <v>0</v>
      </c>
      <c r="CD320" s="194">
        <f>SUMPRODUCT(CHOOSE({1,2,3,4},Y255,Y385,Y450,Y515),CHOOSE({1,2,3,4},EG288,EG288,EG288,EG288))</f>
        <v>0</v>
      </c>
      <c r="CE320" s="194">
        <f>SUMPRODUCT(CHOOSE({1,2,3,4},Z255,Z385,Z450,Z515),CHOOSE({1,2,3,4},EH288,EH288,EH288,EH288))</f>
        <v>0</v>
      </c>
      <c r="CF320" s="194">
        <f>SUMPRODUCT(CHOOSE({1,2,3,4},AA255,AA385,AA450,AA515),CHOOSE({1,2,3,4},EI288,EI288,EI288,EI288))</f>
        <v>0</v>
      </c>
      <c r="CG320" s="194">
        <f>SUMPRODUCT(CHOOSE({1,2,3,4},AB255,AB385,AB450,AB515),CHOOSE({1,2,3,4},EJ288,EJ288,EJ288,EJ288))</f>
        <v>0</v>
      </c>
    </row>
    <row r="321" spans="1:141" x14ac:dyDescent="0.3">
      <c r="B321" s="1">
        <v>20</v>
      </c>
      <c r="C321" s="1"/>
      <c r="D321" s="155"/>
      <c r="E321" s="155"/>
      <c r="F321" s="155"/>
      <c r="G321" s="155"/>
      <c r="H321" s="155"/>
      <c r="I321" s="155"/>
      <c r="J321" s="155"/>
      <c r="K321" s="155"/>
      <c r="L321" s="155"/>
      <c r="M321" s="155"/>
      <c r="N321" s="155"/>
      <c r="O321" s="155"/>
      <c r="P321" s="155"/>
      <c r="Q321" s="155"/>
      <c r="R321" s="155"/>
      <c r="S321" s="155"/>
      <c r="T321" s="155"/>
      <c r="U321" s="155"/>
      <c r="V321" s="155"/>
      <c r="W321" s="155">
        <f t="shared" si="71"/>
        <v>0</v>
      </c>
      <c r="X321" s="155">
        <f t="shared" si="71"/>
        <v>0</v>
      </c>
      <c r="Y321" s="155">
        <f t="shared" si="71"/>
        <v>0</v>
      </c>
      <c r="Z321" s="155">
        <f t="shared" si="71"/>
        <v>0</v>
      </c>
      <c r="AA321" s="155">
        <f t="shared" si="71"/>
        <v>0</v>
      </c>
      <c r="AB321" s="155">
        <f t="shared" si="71"/>
        <v>0</v>
      </c>
      <c r="AC321" s="156"/>
      <c r="AD321" s="156"/>
      <c r="AE321" s="156"/>
      <c r="AF321" s="156"/>
      <c r="AG321" s="170">
        <f t="shared" si="70"/>
        <v>0</v>
      </c>
      <c r="AH321" s="170">
        <f t="shared" si="70"/>
        <v>0</v>
      </c>
      <c r="AI321" s="170">
        <f t="shared" si="70"/>
        <v>0</v>
      </c>
      <c r="AJ321" s="170">
        <f t="shared" si="70"/>
        <v>0</v>
      </c>
      <c r="AK321" s="170">
        <f t="shared" si="70"/>
        <v>0</v>
      </c>
      <c r="AL321" s="170">
        <f t="shared" si="70"/>
        <v>0</v>
      </c>
      <c r="AM321" s="170">
        <f t="shared" si="70"/>
        <v>0</v>
      </c>
      <c r="AN321" s="170">
        <f t="shared" si="70"/>
        <v>0</v>
      </c>
      <c r="AO321" s="170">
        <f t="shared" si="70"/>
        <v>0</v>
      </c>
      <c r="AP321" s="170">
        <f t="shared" si="70"/>
        <v>0</v>
      </c>
      <c r="AQ321" s="170">
        <f t="shared" si="70"/>
        <v>0</v>
      </c>
      <c r="AR321" s="170">
        <f t="shared" si="70"/>
        <v>0</v>
      </c>
      <c r="AS321" s="170">
        <f t="shared" si="70"/>
        <v>0</v>
      </c>
      <c r="AT321" s="170">
        <f t="shared" si="70"/>
        <v>0</v>
      </c>
      <c r="AU321" s="170">
        <f t="shared" si="70"/>
        <v>0</v>
      </c>
      <c r="AV321" s="170">
        <f t="shared" si="70"/>
        <v>0</v>
      </c>
      <c r="AW321" s="170">
        <f t="shared" si="72"/>
        <v>0</v>
      </c>
      <c r="AX321" s="170">
        <f t="shared" si="72"/>
        <v>0</v>
      </c>
      <c r="AY321" s="170">
        <f t="shared" si="72"/>
        <v>0</v>
      </c>
      <c r="AZ321" s="170">
        <f t="shared" si="72"/>
        <v>0</v>
      </c>
      <c r="BA321" s="170">
        <f t="shared" si="72"/>
        <v>0</v>
      </c>
      <c r="BB321" s="170">
        <f t="shared" si="72"/>
        <v>0</v>
      </c>
      <c r="BC321" s="170">
        <f t="shared" si="72"/>
        <v>0</v>
      </c>
      <c r="BD321" s="170">
        <f t="shared" si="72"/>
        <v>0</v>
      </c>
      <c r="BE321" s="170">
        <f t="shared" si="72"/>
        <v>0</v>
      </c>
      <c r="BF321" s="67"/>
      <c r="BG321" s="67"/>
      <c r="BH321" s="52"/>
      <c r="BI321" s="194">
        <f>SUMPRODUCT(CHOOSE({1,2,3,4},D256,D386,D451,D516),CHOOSE({1,2,3,4},DL289,DL289,DL289,DL289))</f>
        <v>0</v>
      </c>
      <c r="BJ321" s="194">
        <f>SUMPRODUCT(CHOOSE({1,2,3,4},E256,E386,E451,E516),CHOOSE({1,2,3,4},DM289,DM289,DM289,DM289))</f>
        <v>0</v>
      </c>
      <c r="BK321" s="194">
        <f>SUMPRODUCT(CHOOSE({1,2,3,4},F256,F386,F451,F516),CHOOSE({1,2,3,4},DN289,DN289,DN289,DN289))</f>
        <v>0</v>
      </c>
      <c r="BL321" s="194">
        <f>SUMPRODUCT(CHOOSE({1,2,3,4},G256,G386,G451,G516),CHOOSE({1,2,3,4},DO289,DO289,DO289,DO289))</f>
        <v>0</v>
      </c>
      <c r="BM321" s="194">
        <f>SUMPRODUCT(CHOOSE({1,2,3,4},H256,H386,H451,H516),CHOOSE({1,2,3,4},DP289,DP289,DP289,DP289))</f>
        <v>0</v>
      </c>
      <c r="BN321" s="194">
        <f>SUMPRODUCT(CHOOSE({1,2,3,4},I256,I386,I451,I516),CHOOSE({1,2,3,4},DQ289,DQ289,DQ289,DQ289))</f>
        <v>0</v>
      </c>
      <c r="BO321" s="194">
        <f>SUMPRODUCT(CHOOSE({1,2,3,4},J256,J386,J451,J516),CHOOSE({1,2,3,4},DR289,DR289,DR289,DR289))</f>
        <v>0</v>
      </c>
      <c r="BP321" s="194">
        <f>SUMPRODUCT(CHOOSE({1,2,3,4},K256,K386,K451,K516),CHOOSE({1,2,3,4},DS289,DS289,DS289,DS289))</f>
        <v>0</v>
      </c>
      <c r="BQ321" s="194">
        <f>SUMPRODUCT(CHOOSE({1,2,3,4},L256,L386,L451,L516),CHOOSE({1,2,3,4},DT289,DT289,DT289,DT289))</f>
        <v>0</v>
      </c>
      <c r="BR321" s="194">
        <f>SUMPRODUCT(CHOOSE({1,2,3,4},M256,M386,M451,M516),CHOOSE({1,2,3,4},DU289,DU289,DU289,DU289))</f>
        <v>0</v>
      </c>
      <c r="BS321" s="194">
        <f>SUMPRODUCT(CHOOSE({1,2,3,4},N256,N386,N451,N516),CHOOSE({1,2,3,4},DV289,DV289,DV289,DV289))</f>
        <v>0</v>
      </c>
      <c r="BT321" s="194">
        <f>SUMPRODUCT(CHOOSE({1,2,3,4},O256,O386,O451,O516),CHOOSE({1,2,3,4},DW289,DW289,DW289,DW289))</f>
        <v>0</v>
      </c>
      <c r="BU321" s="194">
        <f>SUMPRODUCT(CHOOSE({1,2,3,4},P256,P386,P451,P516),CHOOSE({1,2,3,4},DX289,DX289,DX289,DX289))</f>
        <v>0</v>
      </c>
      <c r="BV321" s="194">
        <f>SUMPRODUCT(CHOOSE({1,2,3,4},Q256,Q386,Q451,Q516),CHOOSE({1,2,3,4},DY289,DY289,DY289,DY289))</f>
        <v>0</v>
      </c>
      <c r="BW321" s="194">
        <f>SUMPRODUCT(CHOOSE({1,2,3,4},R256,R386,R451,R516),CHOOSE({1,2,3,4},DZ289,DZ289,DZ289,DZ289))</f>
        <v>0</v>
      </c>
      <c r="BX321" s="194">
        <f>SUMPRODUCT(CHOOSE({1,2,3,4},S256,S386,S451,S516),CHOOSE({1,2,3,4},EA289,EA289,EA289,EA289))</f>
        <v>0</v>
      </c>
      <c r="BY321" s="194">
        <f>SUMPRODUCT(CHOOSE({1,2,3,4},T256,T386,T451,T516),CHOOSE({1,2,3,4},EB289,EB289,EB289,EB289))</f>
        <v>0</v>
      </c>
      <c r="BZ321" s="194">
        <f>SUMPRODUCT(CHOOSE({1,2,3,4},U256,U386,U451,U516),CHOOSE({1,2,3,4},EC289,EC289,EC289,EC289))</f>
        <v>0</v>
      </c>
      <c r="CA321" s="194">
        <f>SUMPRODUCT(CHOOSE({1,2,3,4},V256,V386,V451,V516),CHOOSE({1,2,3,4},ED289,ED289,ED289,ED289))</f>
        <v>0</v>
      </c>
      <c r="CB321" s="194">
        <f>SUMPRODUCT(CHOOSE({1,2,3,4},W256,W386,W451,W516),CHOOSE({1,2,3,4},EE289,EE289,EE289,EE289))</f>
        <v>0</v>
      </c>
      <c r="CC321" s="194">
        <f>SUMPRODUCT(CHOOSE({1,2,3,4},X256,X386,X451,X516),CHOOSE({1,2,3,4},EF289,EF289,EF289,EF289))</f>
        <v>0</v>
      </c>
      <c r="CD321" s="194">
        <f>SUMPRODUCT(CHOOSE({1,2,3,4},Y256,Y386,Y451,Y516),CHOOSE({1,2,3,4},EG289,EG289,EG289,EG289))</f>
        <v>0</v>
      </c>
      <c r="CE321" s="194">
        <f>SUMPRODUCT(CHOOSE({1,2,3,4},Z256,Z386,Z451,Z516),CHOOSE({1,2,3,4},EH289,EH289,EH289,EH289))</f>
        <v>0</v>
      </c>
      <c r="CF321" s="194">
        <f>SUMPRODUCT(CHOOSE({1,2,3,4},AA256,AA386,AA451,AA516),CHOOSE({1,2,3,4},EI289,EI289,EI289,EI289))</f>
        <v>0</v>
      </c>
      <c r="CG321" s="194">
        <f>SUMPRODUCT(CHOOSE({1,2,3,4},AB256,AB386,AB451,AB516),CHOOSE({1,2,3,4},EJ289,EJ289,EJ289,EJ289))</f>
        <v>0</v>
      </c>
    </row>
    <row r="322" spans="1:141" x14ac:dyDescent="0.3">
      <c r="B322" s="1">
        <v>21</v>
      </c>
      <c r="C322" s="1"/>
      <c r="D322" s="155"/>
      <c r="E322" s="155"/>
      <c r="F322" s="155"/>
      <c r="G322" s="155"/>
      <c r="H322" s="155"/>
      <c r="I322" s="155"/>
      <c r="J322" s="155"/>
      <c r="K322" s="155"/>
      <c r="L322" s="155"/>
      <c r="M322" s="155"/>
      <c r="N322" s="155"/>
      <c r="O322" s="155"/>
      <c r="P322" s="155"/>
      <c r="Q322" s="155"/>
      <c r="R322" s="155"/>
      <c r="S322" s="155"/>
      <c r="T322" s="155"/>
      <c r="U322" s="155"/>
      <c r="V322" s="155"/>
      <c r="W322" s="155"/>
      <c r="X322" s="155">
        <f>(VLOOKUP(W97,CHDmort,$A$4,FALSE)-1)*W161*CB290</f>
        <v>0</v>
      </c>
      <c r="Y322" s="155">
        <f>(VLOOKUP(X97,CHDmort,$A$4,FALSE)-1)*X161*CC290</f>
        <v>0</v>
      </c>
      <c r="Z322" s="155">
        <f>(VLOOKUP(Y97,CHDmort,$A$4,FALSE)-1)*Y161*CD290</f>
        <v>0</v>
      </c>
      <c r="AA322" s="155">
        <f>(VLOOKUP(Z97,CHDmort,$A$4,FALSE)-1)*Z161*CE290</f>
        <v>0</v>
      </c>
      <c r="AB322" s="155">
        <f>(VLOOKUP(AA97,CHDmort,$A$4,FALSE)-1)*AA161*CF290</f>
        <v>0</v>
      </c>
      <c r="AC322" s="156"/>
      <c r="AD322" s="156"/>
      <c r="AE322" s="156"/>
      <c r="AF322" s="156"/>
      <c r="AG322" s="170">
        <f t="shared" si="70"/>
        <v>0</v>
      </c>
      <c r="AH322" s="170">
        <f t="shared" si="70"/>
        <v>0</v>
      </c>
      <c r="AI322" s="170">
        <f t="shared" si="70"/>
        <v>0</v>
      </c>
      <c r="AJ322" s="170">
        <f t="shared" si="70"/>
        <v>0</v>
      </c>
      <c r="AK322" s="170">
        <f t="shared" si="70"/>
        <v>0</v>
      </c>
      <c r="AL322" s="170">
        <f t="shared" si="70"/>
        <v>0</v>
      </c>
      <c r="AM322" s="170">
        <f t="shared" si="70"/>
        <v>0</v>
      </c>
      <c r="AN322" s="170">
        <f t="shared" si="70"/>
        <v>0</v>
      </c>
      <c r="AO322" s="170">
        <f t="shared" si="70"/>
        <v>0</v>
      </c>
      <c r="AP322" s="170">
        <f t="shared" si="70"/>
        <v>0</v>
      </c>
      <c r="AQ322" s="170">
        <f t="shared" si="70"/>
        <v>0</v>
      </c>
      <c r="AR322" s="170">
        <f t="shared" si="70"/>
        <v>0</v>
      </c>
      <c r="AS322" s="170">
        <f t="shared" si="70"/>
        <v>0</v>
      </c>
      <c r="AT322" s="170">
        <f t="shared" si="70"/>
        <v>0</v>
      </c>
      <c r="AU322" s="170">
        <f t="shared" si="70"/>
        <v>0</v>
      </c>
      <c r="AV322" s="170">
        <f t="shared" si="70"/>
        <v>0</v>
      </c>
      <c r="AW322" s="170">
        <f t="shared" si="72"/>
        <v>0</v>
      </c>
      <c r="AX322" s="170">
        <f t="shared" si="72"/>
        <v>0</v>
      </c>
      <c r="AY322" s="170">
        <f t="shared" si="72"/>
        <v>0</v>
      </c>
      <c r="AZ322" s="170">
        <f t="shared" si="72"/>
        <v>0</v>
      </c>
      <c r="BA322" s="170">
        <f t="shared" si="72"/>
        <v>0</v>
      </c>
      <c r="BB322" s="170">
        <f t="shared" si="72"/>
        <v>0</v>
      </c>
      <c r="BC322" s="170">
        <f t="shared" si="72"/>
        <v>0</v>
      </c>
      <c r="BD322" s="170">
        <f t="shared" si="72"/>
        <v>0</v>
      </c>
      <c r="BE322" s="170">
        <f t="shared" si="72"/>
        <v>0</v>
      </c>
      <c r="BF322" s="67"/>
      <c r="BG322" s="67"/>
      <c r="BH322" s="52"/>
      <c r="BI322" s="194">
        <f>SUMPRODUCT(CHOOSE({1,2,3,4},D257,D387,D452,D517),CHOOSE({1,2,3,4},DL290,DL290,DL290,DL290))</f>
        <v>0</v>
      </c>
      <c r="BJ322" s="194">
        <f>SUMPRODUCT(CHOOSE({1,2,3,4},E257,E387,E452,E517),CHOOSE({1,2,3,4},DM290,DM290,DM290,DM290))</f>
        <v>0</v>
      </c>
      <c r="BK322" s="194">
        <f>SUMPRODUCT(CHOOSE({1,2,3,4},F257,F387,F452,F517),CHOOSE({1,2,3,4},DN290,DN290,DN290,DN290))</f>
        <v>0</v>
      </c>
      <c r="BL322" s="194">
        <f>SUMPRODUCT(CHOOSE({1,2,3,4},G257,G387,G452,G517),CHOOSE({1,2,3,4},DO290,DO290,DO290,DO290))</f>
        <v>0</v>
      </c>
      <c r="BM322" s="194">
        <f>SUMPRODUCT(CHOOSE({1,2,3,4},H257,H387,H452,H517),CHOOSE({1,2,3,4},DP290,DP290,DP290,DP290))</f>
        <v>0</v>
      </c>
      <c r="BN322" s="194">
        <f>SUMPRODUCT(CHOOSE({1,2,3,4},I257,I387,I452,I517),CHOOSE({1,2,3,4},DQ290,DQ290,DQ290,DQ290))</f>
        <v>0</v>
      </c>
      <c r="BO322" s="194">
        <f>SUMPRODUCT(CHOOSE({1,2,3,4},J257,J387,J452,J517),CHOOSE({1,2,3,4},DR290,DR290,DR290,DR290))</f>
        <v>0</v>
      </c>
      <c r="BP322" s="194">
        <f>SUMPRODUCT(CHOOSE({1,2,3,4},K257,K387,K452,K517),CHOOSE({1,2,3,4},DS290,DS290,DS290,DS290))</f>
        <v>0</v>
      </c>
      <c r="BQ322" s="194">
        <f>SUMPRODUCT(CHOOSE({1,2,3,4},L257,L387,L452,L517),CHOOSE({1,2,3,4},DT290,DT290,DT290,DT290))</f>
        <v>0</v>
      </c>
      <c r="BR322" s="194">
        <f>SUMPRODUCT(CHOOSE({1,2,3,4},M257,M387,M452,M517),CHOOSE({1,2,3,4},DU290,DU290,DU290,DU290))</f>
        <v>0</v>
      </c>
      <c r="BS322" s="194">
        <f>SUMPRODUCT(CHOOSE({1,2,3,4},N257,N387,N452,N517),CHOOSE({1,2,3,4},DV290,DV290,DV290,DV290))</f>
        <v>0</v>
      </c>
      <c r="BT322" s="194">
        <f>SUMPRODUCT(CHOOSE({1,2,3,4},O257,O387,O452,O517),CHOOSE({1,2,3,4},DW290,DW290,DW290,DW290))</f>
        <v>0</v>
      </c>
      <c r="BU322" s="194">
        <f>SUMPRODUCT(CHOOSE({1,2,3,4},P257,P387,P452,P517),CHOOSE({1,2,3,4},DX290,DX290,DX290,DX290))</f>
        <v>0</v>
      </c>
      <c r="BV322" s="194">
        <f>SUMPRODUCT(CHOOSE({1,2,3,4},Q257,Q387,Q452,Q517),CHOOSE({1,2,3,4},DY290,DY290,DY290,DY290))</f>
        <v>0</v>
      </c>
      <c r="BW322" s="194">
        <f>SUMPRODUCT(CHOOSE({1,2,3,4},R257,R387,R452,R517),CHOOSE({1,2,3,4},DZ290,DZ290,DZ290,DZ290))</f>
        <v>0</v>
      </c>
      <c r="BX322" s="194">
        <f>SUMPRODUCT(CHOOSE({1,2,3,4},S257,S387,S452,S517),CHOOSE({1,2,3,4},EA290,EA290,EA290,EA290))</f>
        <v>0</v>
      </c>
      <c r="BY322" s="194">
        <f>SUMPRODUCT(CHOOSE({1,2,3,4},T257,T387,T452,T517),CHOOSE({1,2,3,4},EB290,EB290,EB290,EB290))</f>
        <v>0</v>
      </c>
      <c r="BZ322" s="194">
        <f>SUMPRODUCT(CHOOSE({1,2,3,4},U257,U387,U452,U517),CHOOSE({1,2,3,4},EC290,EC290,EC290,EC290))</f>
        <v>0</v>
      </c>
      <c r="CA322" s="194">
        <f>SUMPRODUCT(CHOOSE({1,2,3,4},V257,V387,V452,V517),CHOOSE({1,2,3,4},ED290,ED290,ED290,ED290))</f>
        <v>0</v>
      </c>
      <c r="CB322" s="194">
        <f>SUMPRODUCT(CHOOSE({1,2,3,4},W257,W387,W452,W517),CHOOSE({1,2,3,4},EE290,EE290,EE290,EE290))</f>
        <v>0</v>
      </c>
      <c r="CC322" s="194">
        <f>SUMPRODUCT(CHOOSE({1,2,3,4},X257,X387,X452,X517),CHOOSE({1,2,3,4},EF290,EF290,EF290,EF290))</f>
        <v>0</v>
      </c>
      <c r="CD322" s="194">
        <f>SUMPRODUCT(CHOOSE({1,2,3,4},Y257,Y387,Y452,Y517),CHOOSE({1,2,3,4},EG290,EG290,EG290,EG290))</f>
        <v>0</v>
      </c>
      <c r="CE322" s="194">
        <f>SUMPRODUCT(CHOOSE({1,2,3,4},Z257,Z387,Z452,Z517),CHOOSE({1,2,3,4},EH290,EH290,EH290,EH290))</f>
        <v>0</v>
      </c>
      <c r="CF322" s="194">
        <f>SUMPRODUCT(CHOOSE({1,2,3,4},AA257,AA387,AA452,AA517),CHOOSE({1,2,3,4},EI290,EI290,EI290,EI290))</f>
        <v>0</v>
      </c>
      <c r="CG322" s="194">
        <f>SUMPRODUCT(CHOOSE({1,2,3,4},AB257,AB387,AB452,AB517),CHOOSE({1,2,3,4},EJ290,EJ290,EJ290,EJ290))</f>
        <v>0</v>
      </c>
    </row>
    <row r="323" spans="1:141" x14ac:dyDescent="0.3">
      <c r="B323" s="1">
        <v>22</v>
      </c>
      <c r="C323" s="1"/>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f>(VLOOKUP(X98,CHDmort,$A$4,FALSE)-1)*X162*CC291</f>
        <v>0</v>
      </c>
      <c r="Z323" s="155">
        <f>(VLOOKUP(Y98,CHDmort,$A$4,FALSE)-1)*Y162*CD291</f>
        <v>0</v>
      </c>
      <c r="AA323" s="155">
        <f>(VLOOKUP(Z98,CHDmort,$A$4,FALSE)-1)*Z162*CE291</f>
        <v>0</v>
      </c>
      <c r="AB323" s="155">
        <f>(VLOOKUP(AA98,CHDmort,$A$4,FALSE)-1)*AA162*CF291</f>
        <v>0</v>
      </c>
      <c r="AC323" s="156"/>
      <c r="AD323" s="156"/>
      <c r="AE323" s="156"/>
      <c r="AF323" s="156"/>
      <c r="AG323" s="170">
        <f t="shared" si="70"/>
        <v>0</v>
      </c>
      <c r="AH323" s="170">
        <f t="shared" si="70"/>
        <v>0</v>
      </c>
      <c r="AI323" s="170">
        <f t="shared" si="70"/>
        <v>0</v>
      </c>
      <c r="AJ323" s="170">
        <f t="shared" si="70"/>
        <v>0</v>
      </c>
      <c r="AK323" s="170">
        <f t="shared" si="70"/>
        <v>0</v>
      </c>
      <c r="AL323" s="170">
        <f t="shared" si="70"/>
        <v>0</v>
      </c>
      <c r="AM323" s="170">
        <f t="shared" si="70"/>
        <v>0</v>
      </c>
      <c r="AN323" s="170">
        <f t="shared" si="70"/>
        <v>0</v>
      </c>
      <c r="AO323" s="170">
        <f t="shared" si="70"/>
        <v>0</v>
      </c>
      <c r="AP323" s="170">
        <f t="shared" si="70"/>
        <v>0</v>
      </c>
      <c r="AQ323" s="170">
        <f t="shared" si="70"/>
        <v>0</v>
      </c>
      <c r="AR323" s="170">
        <f t="shared" si="70"/>
        <v>0</v>
      </c>
      <c r="AS323" s="170">
        <f t="shared" si="70"/>
        <v>0</v>
      </c>
      <c r="AT323" s="170">
        <f t="shared" si="70"/>
        <v>0</v>
      </c>
      <c r="AU323" s="170">
        <f t="shared" si="70"/>
        <v>0</v>
      </c>
      <c r="AV323" s="170">
        <f t="shared" si="70"/>
        <v>0</v>
      </c>
      <c r="AW323" s="170">
        <f t="shared" si="72"/>
        <v>0</v>
      </c>
      <c r="AX323" s="170">
        <f t="shared" si="72"/>
        <v>0</v>
      </c>
      <c r="AY323" s="170">
        <f t="shared" si="72"/>
        <v>0</v>
      </c>
      <c r="AZ323" s="170">
        <f t="shared" si="72"/>
        <v>0</v>
      </c>
      <c r="BA323" s="170">
        <f t="shared" si="72"/>
        <v>0</v>
      </c>
      <c r="BB323" s="170">
        <f t="shared" si="72"/>
        <v>0</v>
      </c>
      <c r="BC323" s="170">
        <f t="shared" si="72"/>
        <v>0</v>
      </c>
      <c r="BD323" s="170">
        <f t="shared" si="72"/>
        <v>0</v>
      </c>
      <c r="BE323" s="170">
        <f t="shared" si="72"/>
        <v>0</v>
      </c>
      <c r="BF323" s="67"/>
      <c r="BG323" s="67"/>
      <c r="BH323" s="52"/>
      <c r="BI323" s="194">
        <f>SUMPRODUCT(CHOOSE({1,2,3,4},D258,D388,D453,D518),CHOOSE({1,2,3,4},DL291,DL291,DL291,DL291))</f>
        <v>0</v>
      </c>
      <c r="BJ323" s="194">
        <f>SUMPRODUCT(CHOOSE({1,2,3,4},E258,E388,E453,E518),CHOOSE({1,2,3,4},DM291,DM291,DM291,DM291))</f>
        <v>0</v>
      </c>
      <c r="BK323" s="194">
        <f>SUMPRODUCT(CHOOSE({1,2,3,4},F258,F388,F453,F518),CHOOSE({1,2,3,4},DN291,DN291,DN291,DN291))</f>
        <v>0</v>
      </c>
      <c r="BL323" s="194">
        <f>SUMPRODUCT(CHOOSE({1,2,3,4},G258,G388,G453,G518),CHOOSE({1,2,3,4},DO291,DO291,DO291,DO291))</f>
        <v>0</v>
      </c>
      <c r="BM323" s="194">
        <f>SUMPRODUCT(CHOOSE({1,2,3,4},H258,H388,H453,H518),CHOOSE({1,2,3,4},DP291,DP291,DP291,DP291))</f>
        <v>0</v>
      </c>
      <c r="BN323" s="194">
        <f>SUMPRODUCT(CHOOSE({1,2,3,4},I258,I388,I453,I518),CHOOSE({1,2,3,4},DQ291,DQ291,DQ291,DQ291))</f>
        <v>0</v>
      </c>
      <c r="BO323" s="194">
        <f>SUMPRODUCT(CHOOSE({1,2,3,4},J258,J388,J453,J518),CHOOSE({1,2,3,4},DR291,DR291,DR291,DR291))</f>
        <v>0</v>
      </c>
      <c r="BP323" s="194">
        <f>SUMPRODUCT(CHOOSE({1,2,3,4},K258,K388,K453,K518),CHOOSE({1,2,3,4},DS291,DS291,DS291,DS291))</f>
        <v>0</v>
      </c>
      <c r="BQ323" s="194">
        <f>SUMPRODUCT(CHOOSE({1,2,3,4},L258,L388,L453,L518),CHOOSE({1,2,3,4},DT291,DT291,DT291,DT291))</f>
        <v>0</v>
      </c>
      <c r="BR323" s="194">
        <f>SUMPRODUCT(CHOOSE({1,2,3,4},M258,M388,M453,M518),CHOOSE({1,2,3,4},DU291,DU291,DU291,DU291))</f>
        <v>0</v>
      </c>
      <c r="BS323" s="194">
        <f>SUMPRODUCT(CHOOSE({1,2,3,4},N258,N388,N453,N518),CHOOSE({1,2,3,4},DV291,DV291,DV291,DV291))</f>
        <v>0</v>
      </c>
      <c r="BT323" s="194">
        <f>SUMPRODUCT(CHOOSE({1,2,3,4},O258,O388,O453,O518),CHOOSE({1,2,3,4},DW291,DW291,DW291,DW291))</f>
        <v>0</v>
      </c>
      <c r="BU323" s="194">
        <f>SUMPRODUCT(CHOOSE({1,2,3,4},P258,P388,P453,P518),CHOOSE({1,2,3,4},DX291,DX291,DX291,DX291))</f>
        <v>0</v>
      </c>
      <c r="BV323" s="194">
        <f>SUMPRODUCT(CHOOSE({1,2,3,4},Q258,Q388,Q453,Q518),CHOOSE({1,2,3,4},DY291,DY291,DY291,DY291))</f>
        <v>0</v>
      </c>
      <c r="BW323" s="194">
        <f>SUMPRODUCT(CHOOSE({1,2,3,4},R258,R388,R453,R518),CHOOSE({1,2,3,4},DZ291,DZ291,DZ291,DZ291))</f>
        <v>0</v>
      </c>
      <c r="BX323" s="194">
        <f>SUMPRODUCT(CHOOSE({1,2,3,4},S258,S388,S453,S518),CHOOSE({1,2,3,4},EA291,EA291,EA291,EA291))</f>
        <v>0</v>
      </c>
      <c r="BY323" s="194">
        <f>SUMPRODUCT(CHOOSE({1,2,3,4},T258,T388,T453,T518),CHOOSE({1,2,3,4},EB291,EB291,EB291,EB291))</f>
        <v>0</v>
      </c>
      <c r="BZ323" s="194">
        <f>SUMPRODUCT(CHOOSE({1,2,3,4},U258,U388,U453,U518),CHOOSE({1,2,3,4},EC291,EC291,EC291,EC291))</f>
        <v>0</v>
      </c>
      <c r="CA323" s="194">
        <f>SUMPRODUCT(CHOOSE({1,2,3,4},V258,V388,V453,V518),CHOOSE({1,2,3,4},ED291,ED291,ED291,ED291))</f>
        <v>0</v>
      </c>
      <c r="CB323" s="194">
        <f>SUMPRODUCT(CHOOSE({1,2,3,4},W258,W388,W453,W518),CHOOSE({1,2,3,4},EE291,EE291,EE291,EE291))</f>
        <v>0</v>
      </c>
      <c r="CC323" s="194">
        <f>SUMPRODUCT(CHOOSE({1,2,3,4},X258,X388,X453,X518),CHOOSE({1,2,3,4},EF291,EF291,EF291,EF291))</f>
        <v>0</v>
      </c>
      <c r="CD323" s="194">
        <f>SUMPRODUCT(CHOOSE({1,2,3,4},Y258,Y388,Y453,Y518),CHOOSE({1,2,3,4},EG291,EG291,EG291,EG291))</f>
        <v>0</v>
      </c>
      <c r="CE323" s="194">
        <f>SUMPRODUCT(CHOOSE({1,2,3,4},Z258,Z388,Z453,Z518),CHOOSE({1,2,3,4},EH291,EH291,EH291,EH291))</f>
        <v>0</v>
      </c>
      <c r="CF323" s="194">
        <f>SUMPRODUCT(CHOOSE({1,2,3,4},AA258,AA388,AA453,AA518),CHOOSE({1,2,3,4},EI291,EI291,EI291,EI291))</f>
        <v>0</v>
      </c>
      <c r="CG323" s="194">
        <f>SUMPRODUCT(CHOOSE({1,2,3,4},AB258,AB388,AB453,AB518),CHOOSE({1,2,3,4},EJ291,EJ291,EJ291,EJ291))</f>
        <v>0</v>
      </c>
    </row>
    <row r="324" spans="1:141" x14ac:dyDescent="0.3">
      <c r="B324" s="1">
        <v>23</v>
      </c>
      <c r="C324" s="1"/>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f>(VLOOKUP(Y99,CHDmort,$A$4,FALSE)-1)*Y163*CD292</f>
        <v>0</v>
      </c>
      <c r="AA324" s="155">
        <f>(VLOOKUP(Z99,CHDmort,$A$4,FALSE)-1)*Z163*CE292</f>
        <v>0</v>
      </c>
      <c r="AB324" s="155">
        <f>(VLOOKUP(AA99,CHDmort,$A$4,FALSE)-1)*AA163*CF292</f>
        <v>0</v>
      </c>
      <c r="AC324" s="156"/>
      <c r="AD324" s="156"/>
      <c r="AE324" s="156"/>
      <c r="AF324" s="156"/>
      <c r="AG324" s="170">
        <f t="shared" si="70"/>
        <v>0</v>
      </c>
      <c r="AH324" s="170">
        <f t="shared" si="70"/>
        <v>0</v>
      </c>
      <c r="AI324" s="170">
        <f t="shared" si="70"/>
        <v>0</v>
      </c>
      <c r="AJ324" s="170">
        <f t="shared" si="70"/>
        <v>0</v>
      </c>
      <c r="AK324" s="170">
        <f t="shared" si="70"/>
        <v>0</v>
      </c>
      <c r="AL324" s="170">
        <f t="shared" si="70"/>
        <v>0</v>
      </c>
      <c r="AM324" s="170">
        <f t="shared" si="70"/>
        <v>0</v>
      </c>
      <c r="AN324" s="170">
        <f t="shared" si="70"/>
        <v>0</v>
      </c>
      <c r="AO324" s="170">
        <f t="shared" si="70"/>
        <v>0</v>
      </c>
      <c r="AP324" s="170">
        <f t="shared" si="70"/>
        <v>0</v>
      </c>
      <c r="AQ324" s="170">
        <f t="shared" si="70"/>
        <v>0</v>
      </c>
      <c r="AR324" s="170">
        <f t="shared" si="70"/>
        <v>0</v>
      </c>
      <c r="AS324" s="170">
        <f t="shared" si="70"/>
        <v>0</v>
      </c>
      <c r="AT324" s="170">
        <f t="shared" si="70"/>
        <v>0</v>
      </c>
      <c r="AU324" s="170">
        <f t="shared" si="70"/>
        <v>0</v>
      </c>
      <c r="AV324" s="170">
        <f t="shared" si="70"/>
        <v>0</v>
      </c>
      <c r="AW324" s="170">
        <f t="shared" si="72"/>
        <v>0</v>
      </c>
      <c r="AX324" s="170">
        <f t="shared" si="72"/>
        <v>0</v>
      </c>
      <c r="AY324" s="170">
        <f t="shared" si="72"/>
        <v>0</v>
      </c>
      <c r="AZ324" s="170">
        <f t="shared" si="72"/>
        <v>0</v>
      </c>
      <c r="BA324" s="170">
        <f t="shared" si="72"/>
        <v>0</v>
      </c>
      <c r="BB324" s="170">
        <f t="shared" si="72"/>
        <v>0</v>
      </c>
      <c r="BC324" s="170">
        <f t="shared" si="72"/>
        <v>0</v>
      </c>
      <c r="BD324" s="170">
        <f t="shared" si="72"/>
        <v>0</v>
      </c>
      <c r="BE324" s="170">
        <f t="shared" si="72"/>
        <v>0</v>
      </c>
      <c r="BF324" s="67"/>
      <c r="BG324" s="52"/>
      <c r="BH324" s="52"/>
      <c r="BI324" s="194">
        <f>SUMPRODUCT(CHOOSE({1,2,3,4},D259,D389,D454,D519),CHOOSE({1,2,3,4},DL292,DL292,DL292,DL292))</f>
        <v>0</v>
      </c>
      <c r="BJ324" s="194">
        <f>SUMPRODUCT(CHOOSE({1,2,3,4},E259,E389,E454,E519),CHOOSE({1,2,3,4},DM292,DM292,DM292,DM292))</f>
        <v>0</v>
      </c>
      <c r="BK324" s="194">
        <f>SUMPRODUCT(CHOOSE({1,2,3,4},F259,F389,F454,F519),CHOOSE({1,2,3,4},DN292,DN292,DN292,DN292))</f>
        <v>0</v>
      </c>
      <c r="BL324" s="194">
        <f>SUMPRODUCT(CHOOSE({1,2,3,4},G259,G389,G454,G519),CHOOSE({1,2,3,4},DO292,DO292,DO292,DO292))</f>
        <v>0</v>
      </c>
      <c r="BM324" s="194">
        <f>SUMPRODUCT(CHOOSE({1,2,3,4},H259,H389,H454,H519),CHOOSE({1,2,3,4},DP292,DP292,DP292,DP292))</f>
        <v>0</v>
      </c>
      <c r="BN324" s="194">
        <f>SUMPRODUCT(CHOOSE({1,2,3,4},I259,I389,I454,I519),CHOOSE({1,2,3,4},DQ292,DQ292,DQ292,DQ292))</f>
        <v>0</v>
      </c>
      <c r="BO324" s="194">
        <f>SUMPRODUCT(CHOOSE({1,2,3,4},J259,J389,J454,J519),CHOOSE({1,2,3,4},DR292,DR292,DR292,DR292))</f>
        <v>0</v>
      </c>
      <c r="BP324" s="194">
        <f>SUMPRODUCT(CHOOSE({1,2,3,4},K259,K389,K454,K519),CHOOSE({1,2,3,4},DS292,DS292,DS292,DS292))</f>
        <v>0</v>
      </c>
      <c r="BQ324" s="194">
        <f>SUMPRODUCT(CHOOSE({1,2,3,4},L259,L389,L454,L519),CHOOSE({1,2,3,4},DT292,DT292,DT292,DT292))</f>
        <v>0</v>
      </c>
      <c r="BR324" s="194">
        <f>SUMPRODUCT(CHOOSE({1,2,3,4},M259,M389,M454,M519),CHOOSE({1,2,3,4},DU292,DU292,DU292,DU292))</f>
        <v>0</v>
      </c>
      <c r="BS324" s="194">
        <f>SUMPRODUCT(CHOOSE({1,2,3,4},N259,N389,N454,N519),CHOOSE({1,2,3,4},DV292,DV292,DV292,DV292))</f>
        <v>0</v>
      </c>
      <c r="BT324" s="194">
        <f>SUMPRODUCT(CHOOSE({1,2,3,4},O259,O389,O454,O519),CHOOSE({1,2,3,4},DW292,DW292,DW292,DW292))</f>
        <v>0</v>
      </c>
      <c r="BU324" s="194">
        <f>SUMPRODUCT(CHOOSE({1,2,3,4},P259,P389,P454,P519),CHOOSE({1,2,3,4},DX292,DX292,DX292,DX292))</f>
        <v>0</v>
      </c>
      <c r="BV324" s="194">
        <f>SUMPRODUCT(CHOOSE({1,2,3,4},Q259,Q389,Q454,Q519),CHOOSE({1,2,3,4},DY292,DY292,DY292,DY292))</f>
        <v>0</v>
      </c>
      <c r="BW324" s="194">
        <f>SUMPRODUCT(CHOOSE({1,2,3,4},R259,R389,R454,R519),CHOOSE({1,2,3,4},DZ292,DZ292,DZ292,DZ292))</f>
        <v>0</v>
      </c>
      <c r="BX324" s="194">
        <f>SUMPRODUCT(CHOOSE({1,2,3,4},S259,S389,S454,S519),CHOOSE({1,2,3,4},EA292,EA292,EA292,EA292))</f>
        <v>0</v>
      </c>
      <c r="BY324" s="194">
        <f>SUMPRODUCT(CHOOSE({1,2,3,4},T259,T389,T454,T519),CHOOSE({1,2,3,4},EB292,EB292,EB292,EB292))</f>
        <v>0</v>
      </c>
      <c r="BZ324" s="194">
        <f>SUMPRODUCT(CHOOSE({1,2,3,4},U259,U389,U454,U519),CHOOSE({1,2,3,4},EC292,EC292,EC292,EC292))</f>
        <v>0</v>
      </c>
      <c r="CA324" s="194">
        <f>SUMPRODUCT(CHOOSE({1,2,3,4},V259,V389,V454,V519),CHOOSE({1,2,3,4},ED292,ED292,ED292,ED292))</f>
        <v>0</v>
      </c>
      <c r="CB324" s="194">
        <f>SUMPRODUCT(CHOOSE({1,2,3,4},W259,W389,W454,W519),CHOOSE({1,2,3,4},EE292,EE292,EE292,EE292))</f>
        <v>0</v>
      </c>
      <c r="CC324" s="194">
        <f>SUMPRODUCT(CHOOSE({1,2,3,4},X259,X389,X454,X519),CHOOSE({1,2,3,4},EF292,EF292,EF292,EF292))</f>
        <v>0</v>
      </c>
      <c r="CD324" s="194">
        <f>SUMPRODUCT(CHOOSE({1,2,3,4},Y259,Y389,Y454,Y519),CHOOSE({1,2,3,4},EG292,EG292,EG292,EG292))</f>
        <v>0</v>
      </c>
      <c r="CE324" s="194">
        <f>SUMPRODUCT(CHOOSE({1,2,3,4},Z259,Z389,Z454,Z519),CHOOSE({1,2,3,4},EH292,EH292,EH292,EH292))</f>
        <v>0</v>
      </c>
      <c r="CF324" s="194">
        <f>SUMPRODUCT(CHOOSE({1,2,3,4},AA259,AA389,AA454,AA519),CHOOSE({1,2,3,4},EI292,EI292,EI292,EI292))</f>
        <v>0</v>
      </c>
      <c r="CG324" s="194">
        <f>SUMPRODUCT(CHOOSE({1,2,3,4},AB259,AB389,AB454,AB519),CHOOSE({1,2,3,4},EJ292,EJ292,EJ292,EJ292))</f>
        <v>0</v>
      </c>
    </row>
    <row r="325" spans="1:141" x14ac:dyDescent="0.3">
      <c r="B325" s="1">
        <v>24</v>
      </c>
      <c r="C325" s="1"/>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f>(VLOOKUP(Z100,CHDmort,$A$4,FALSE)-1)*Z164*CE293</f>
        <v>0</v>
      </c>
      <c r="AB325" s="155">
        <f>(VLOOKUP(AA100,CHDmort,$A$4,FALSE)-1)*AA164*CF293</f>
        <v>0</v>
      </c>
      <c r="AC325" s="156"/>
      <c r="AD325" s="156"/>
      <c r="AE325" s="156"/>
      <c r="AF325" s="156"/>
      <c r="AG325" s="170">
        <f t="shared" si="70"/>
        <v>0</v>
      </c>
      <c r="AH325" s="170">
        <f t="shared" si="70"/>
        <v>0</v>
      </c>
      <c r="AI325" s="170">
        <f t="shared" si="70"/>
        <v>0</v>
      </c>
      <c r="AJ325" s="170">
        <f t="shared" si="70"/>
        <v>0</v>
      </c>
      <c r="AK325" s="170">
        <f t="shared" si="70"/>
        <v>0</v>
      </c>
      <c r="AL325" s="170">
        <f t="shared" si="70"/>
        <v>0</v>
      </c>
      <c r="AM325" s="170">
        <f t="shared" si="70"/>
        <v>0</v>
      </c>
      <c r="AN325" s="170">
        <f t="shared" si="70"/>
        <v>0</v>
      </c>
      <c r="AO325" s="170">
        <f t="shared" si="70"/>
        <v>0</v>
      </c>
      <c r="AP325" s="170">
        <f t="shared" si="70"/>
        <v>0</v>
      </c>
      <c r="AQ325" s="170">
        <f t="shared" si="70"/>
        <v>0</v>
      </c>
      <c r="AR325" s="170">
        <f t="shared" si="70"/>
        <v>0</v>
      </c>
      <c r="AS325" s="170">
        <f t="shared" si="70"/>
        <v>0</v>
      </c>
      <c r="AT325" s="170">
        <f t="shared" si="70"/>
        <v>0</v>
      </c>
      <c r="AU325" s="170">
        <f t="shared" si="70"/>
        <v>0</v>
      </c>
      <c r="AV325" s="170">
        <f t="shared" si="70"/>
        <v>0</v>
      </c>
      <c r="AW325" s="170">
        <f t="shared" si="72"/>
        <v>0</v>
      </c>
      <c r="AX325" s="170">
        <f t="shared" si="72"/>
        <v>0</v>
      </c>
      <c r="AY325" s="170">
        <f t="shared" si="72"/>
        <v>0</v>
      </c>
      <c r="AZ325" s="170">
        <f t="shared" si="72"/>
        <v>0</v>
      </c>
      <c r="BA325" s="170">
        <f t="shared" si="72"/>
        <v>0</v>
      </c>
      <c r="BB325" s="170">
        <f t="shared" si="72"/>
        <v>0</v>
      </c>
      <c r="BC325" s="170">
        <f t="shared" si="72"/>
        <v>0</v>
      </c>
      <c r="BD325" s="170">
        <f t="shared" si="72"/>
        <v>0</v>
      </c>
      <c r="BE325" s="170">
        <f t="shared" si="72"/>
        <v>0</v>
      </c>
      <c r="BF325" s="67"/>
      <c r="BG325" s="67"/>
      <c r="BH325" s="52"/>
      <c r="BI325" s="194">
        <f>SUMPRODUCT(CHOOSE({1,2,3,4},D260,D390,D455,D520),CHOOSE({1,2,3,4},DL293,DL293,DL293,DL293))</f>
        <v>0</v>
      </c>
      <c r="BJ325" s="194">
        <f>SUMPRODUCT(CHOOSE({1,2,3,4},E260,E390,E455,E520),CHOOSE({1,2,3,4},DM293,DM293,DM293,DM293))</f>
        <v>0</v>
      </c>
      <c r="BK325" s="194">
        <f>SUMPRODUCT(CHOOSE({1,2,3,4},F260,F390,F455,F520),CHOOSE({1,2,3,4},DN293,DN293,DN293,DN293))</f>
        <v>0</v>
      </c>
      <c r="BL325" s="194">
        <f>SUMPRODUCT(CHOOSE({1,2,3,4},G260,G390,G455,G520),CHOOSE({1,2,3,4},DO293,DO293,DO293,DO293))</f>
        <v>0</v>
      </c>
      <c r="BM325" s="194">
        <f>SUMPRODUCT(CHOOSE({1,2,3,4},H260,H390,H455,H520),CHOOSE({1,2,3,4},DP293,DP293,DP293,DP293))</f>
        <v>0</v>
      </c>
      <c r="BN325" s="194">
        <f>SUMPRODUCT(CHOOSE({1,2,3,4},I260,I390,I455,I520),CHOOSE({1,2,3,4},DQ293,DQ293,DQ293,DQ293))</f>
        <v>0</v>
      </c>
      <c r="BO325" s="194">
        <f>SUMPRODUCT(CHOOSE({1,2,3,4},J260,J390,J455,J520),CHOOSE({1,2,3,4},DR293,DR293,DR293,DR293))</f>
        <v>0</v>
      </c>
      <c r="BP325" s="194">
        <f>SUMPRODUCT(CHOOSE({1,2,3,4},K260,K390,K455,K520),CHOOSE({1,2,3,4},DS293,DS293,DS293,DS293))</f>
        <v>0</v>
      </c>
      <c r="BQ325" s="194">
        <f>SUMPRODUCT(CHOOSE({1,2,3,4},L260,L390,L455,L520),CHOOSE({1,2,3,4},DT293,DT293,DT293,DT293))</f>
        <v>0</v>
      </c>
      <c r="BR325" s="194">
        <f>SUMPRODUCT(CHOOSE({1,2,3,4},M260,M390,M455,M520),CHOOSE({1,2,3,4},DU293,DU293,DU293,DU293))</f>
        <v>0</v>
      </c>
      <c r="BS325" s="194">
        <f>SUMPRODUCT(CHOOSE({1,2,3,4},N260,N390,N455,N520),CHOOSE({1,2,3,4},DV293,DV293,DV293,DV293))</f>
        <v>0</v>
      </c>
      <c r="BT325" s="194">
        <f>SUMPRODUCT(CHOOSE({1,2,3,4},O260,O390,O455,O520),CHOOSE({1,2,3,4},DW293,DW293,DW293,DW293))</f>
        <v>0</v>
      </c>
      <c r="BU325" s="194">
        <f>SUMPRODUCT(CHOOSE({1,2,3,4},P260,P390,P455,P520),CHOOSE({1,2,3,4},DX293,DX293,DX293,DX293))</f>
        <v>0</v>
      </c>
      <c r="BV325" s="194">
        <f>SUMPRODUCT(CHOOSE({1,2,3,4},Q260,Q390,Q455,Q520),CHOOSE({1,2,3,4},DY293,DY293,DY293,DY293))</f>
        <v>0</v>
      </c>
      <c r="BW325" s="194">
        <f>SUMPRODUCT(CHOOSE({1,2,3,4},R260,R390,R455,R520),CHOOSE({1,2,3,4},DZ293,DZ293,DZ293,DZ293))</f>
        <v>0</v>
      </c>
      <c r="BX325" s="194">
        <f>SUMPRODUCT(CHOOSE({1,2,3,4},S260,S390,S455,S520),CHOOSE({1,2,3,4},EA293,EA293,EA293,EA293))</f>
        <v>0</v>
      </c>
      <c r="BY325" s="194">
        <f>SUMPRODUCT(CHOOSE({1,2,3,4},T260,T390,T455,T520),CHOOSE({1,2,3,4},EB293,EB293,EB293,EB293))</f>
        <v>0</v>
      </c>
      <c r="BZ325" s="194">
        <f>SUMPRODUCT(CHOOSE({1,2,3,4},U260,U390,U455,U520),CHOOSE({1,2,3,4},EC293,EC293,EC293,EC293))</f>
        <v>0</v>
      </c>
      <c r="CA325" s="194">
        <f>SUMPRODUCT(CHOOSE({1,2,3,4},V260,V390,V455,V520),CHOOSE({1,2,3,4},ED293,ED293,ED293,ED293))</f>
        <v>0</v>
      </c>
      <c r="CB325" s="194">
        <f>SUMPRODUCT(CHOOSE({1,2,3,4},W260,W390,W455,W520),CHOOSE({1,2,3,4},EE293,EE293,EE293,EE293))</f>
        <v>0</v>
      </c>
      <c r="CC325" s="194">
        <f>SUMPRODUCT(CHOOSE({1,2,3,4},X260,X390,X455,X520),CHOOSE({1,2,3,4},EF293,EF293,EF293,EF293))</f>
        <v>0</v>
      </c>
      <c r="CD325" s="194">
        <f>SUMPRODUCT(CHOOSE({1,2,3,4},Y260,Y390,Y455,Y520),CHOOSE({1,2,3,4},EG293,EG293,EG293,EG293))</f>
        <v>0</v>
      </c>
      <c r="CE325" s="194">
        <f>SUMPRODUCT(CHOOSE({1,2,3,4},Z260,Z390,Z455,Z520),CHOOSE({1,2,3,4},EH293,EH293,EH293,EH293))</f>
        <v>0</v>
      </c>
      <c r="CF325" s="194">
        <f>SUMPRODUCT(CHOOSE({1,2,3,4},AA260,AA390,AA455,AA520),CHOOSE({1,2,3,4},EI293,EI293,EI293,EI293))</f>
        <v>0</v>
      </c>
      <c r="CG325" s="194">
        <f>SUMPRODUCT(CHOOSE({1,2,3,4},AB260,AB390,AB455,AB520),CHOOSE({1,2,3,4},EJ293,EJ293,EJ293,EJ293))</f>
        <v>0</v>
      </c>
    </row>
    <row r="326" spans="1:141" x14ac:dyDescent="0.3">
      <c r="B326" s="1">
        <v>25</v>
      </c>
      <c r="C326" s="1"/>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f>(VLOOKUP(AA101,CHDmort,$A$4,FALSE)-1)*AA165*CF294</f>
        <v>0</v>
      </c>
      <c r="AC326" s="156"/>
      <c r="AD326" s="156"/>
      <c r="AE326" s="156"/>
      <c r="AF326" s="156"/>
      <c r="AG326" s="170">
        <f t="shared" si="70"/>
        <v>0</v>
      </c>
      <c r="AH326" s="170">
        <f t="shared" si="70"/>
        <v>0</v>
      </c>
      <c r="AI326" s="170">
        <f t="shared" si="70"/>
        <v>0</v>
      </c>
      <c r="AJ326" s="170">
        <f t="shared" si="70"/>
        <v>0</v>
      </c>
      <c r="AK326" s="170">
        <f t="shared" si="70"/>
        <v>0</v>
      </c>
      <c r="AL326" s="170">
        <f t="shared" si="70"/>
        <v>0</v>
      </c>
      <c r="AM326" s="170">
        <f t="shared" si="70"/>
        <v>0</v>
      </c>
      <c r="AN326" s="170">
        <f t="shared" si="70"/>
        <v>0</v>
      </c>
      <c r="AO326" s="170">
        <f t="shared" si="70"/>
        <v>0</v>
      </c>
      <c r="AP326" s="170">
        <f t="shared" si="70"/>
        <v>0</v>
      </c>
      <c r="AQ326" s="170">
        <f t="shared" si="70"/>
        <v>0</v>
      </c>
      <c r="AR326" s="170">
        <f t="shared" si="70"/>
        <v>0</v>
      </c>
      <c r="AS326" s="170">
        <f t="shared" si="70"/>
        <v>0</v>
      </c>
      <c r="AT326" s="170">
        <f t="shared" si="70"/>
        <v>0</v>
      </c>
      <c r="AU326" s="170">
        <f t="shared" si="70"/>
        <v>0</v>
      </c>
      <c r="AV326" s="170">
        <f t="shared" si="70"/>
        <v>0</v>
      </c>
      <c r="AW326" s="170">
        <f t="shared" si="72"/>
        <v>0</v>
      </c>
      <c r="AX326" s="170">
        <f t="shared" si="72"/>
        <v>0</v>
      </c>
      <c r="AY326" s="170">
        <f t="shared" si="72"/>
        <v>0</v>
      </c>
      <c r="AZ326" s="170">
        <f t="shared" si="72"/>
        <v>0</v>
      </c>
      <c r="BA326" s="170">
        <f t="shared" si="72"/>
        <v>0</v>
      </c>
      <c r="BB326" s="170">
        <f t="shared" si="72"/>
        <v>0</v>
      </c>
      <c r="BC326" s="170">
        <f t="shared" si="72"/>
        <v>0</v>
      </c>
      <c r="BD326" s="170">
        <f t="shared" si="72"/>
        <v>0</v>
      </c>
      <c r="BE326" s="170">
        <f t="shared" si="72"/>
        <v>0</v>
      </c>
      <c r="BF326" s="67"/>
      <c r="BG326" s="67"/>
      <c r="BH326" s="52"/>
      <c r="BI326" s="194">
        <f>SUMPRODUCT(CHOOSE({1,2,3,4},D261,D391,D456,D521),CHOOSE({1,2,3,4},DL294,DL294,DL294,DL294))</f>
        <v>0</v>
      </c>
      <c r="BJ326" s="194">
        <f>SUMPRODUCT(CHOOSE({1,2,3,4},E261,E391,E456,E521),CHOOSE({1,2,3,4},DM294,DM294,DM294,DM294))</f>
        <v>0</v>
      </c>
      <c r="BK326" s="194">
        <f>SUMPRODUCT(CHOOSE({1,2,3,4},F261,F391,F456,F521),CHOOSE({1,2,3,4},DN294,DN294,DN294,DN294))</f>
        <v>0</v>
      </c>
      <c r="BL326" s="194">
        <f>SUMPRODUCT(CHOOSE({1,2,3,4},G261,G391,G456,G521),CHOOSE({1,2,3,4},DO294,DO294,DO294,DO294))</f>
        <v>0</v>
      </c>
      <c r="BM326" s="194">
        <f>SUMPRODUCT(CHOOSE({1,2,3,4},H261,H391,H456,H521),CHOOSE({1,2,3,4},DP294,DP294,DP294,DP294))</f>
        <v>0</v>
      </c>
      <c r="BN326" s="194">
        <f>SUMPRODUCT(CHOOSE({1,2,3,4},I261,I391,I456,I521),CHOOSE({1,2,3,4},DQ294,DQ294,DQ294,DQ294))</f>
        <v>0</v>
      </c>
      <c r="BO326" s="194">
        <f>SUMPRODUCT(CHOOSE({1,2,3,4},J261,J391,J456,J521),CHOOSE({1,2,3,4},DR294,DR294,DR294,DR294))</f>
        <v>0</v>
      </c>
      <c r="BP326" s="194">
        <f>SUMPRODUCT(CHOOSE({1,2,3,4},K261,K391,K456,K521),CHOOSE({1,2,3,4},DS294,DS294,DS294,DS294))</f>
        <v>0</v>
      </c>
      <c r="BQ326" s="194">
        <f>SUMPRODUCT(CHOOSE({1,2,3,4},L261,L391,L456,L521),CHOOSE({1,2,3,4},DT294,DT294,DT294,DT294))</f>
        <v>0</v>
      </c>
      <c r="BR326" s="194">
        <f>SUMPRODUCT(CHOOSE({1,2,3,4},M261,M391,M456,M521),CHOOSE({1,2,3,4},DU294,DU294,DU294,DU294))</f>
        <v>0</v>
      </c>
      <c r="BS326" s="194">
        <f>SUMPRODUCT(CHOOSE({1,2,3,4},N261,N391,N456,N521),CHOOSE({1,2,3,4},DV294,DV294,DV294,DV294))</f>
        <v>0</v>
      </c>
      <c r="BT326" s="194">
        <f>SUMPRODUCT(CHOOSE({1,2,3,4},O261,O391,O456,O521),CHOOSE({1,2,3,4},DW294,DW294,DW294,DW294))</f>
        <v>0</v>
      </c>
      <c r="BU326" s="194">
        <f>SUMPRODUCT(CHOOSE({1,2,3,4},P261,P391,P456,P521),CHOOSE({1,2,3,4},DX294,DX294,DX294,DX294))</f>
        <v>0</v>
      </c>
      <c r="BV326" s="194">
        <f>SUMPRODUCT(CHOOSE({1,2,3,4},Q261,Q391,Q456,Q521),CHOOSE({1,2,3,4},DY294,DY294,DY294,DY294))</f>
        <v>0</v>
      </c>
      <c r="BW326" s="194">
        <f>SUMPRODUCT(CHOOSE({1,2,3,4},R261,R391,R456,R521),CHOOSE({1,2,3,4},DZ294,DZ294,DZ294,DZ294))</f>
        <v>0</v>
      </c>
      <c r="BX326" s="194">
        <f>SUMPRODUCT(CHOOSE({1,2,3,4},S261,S391,S456,S521),CHOOSE({1,2,3,4},EA294,EA294,EA294,EA294))</f>
        <v>0</v>
      </c>
      <c r="BY326" s="194">
        <f>SUMPRODUCT(CHOOSE({1,2,3,4},T261,T391,T456,T521),CHOOSE({1,2,3,4},EB294,EB294,EB294,EB294))</f>
        <v>0</v>
      </c>
      <c r="BZ326" s="194">
        <f>SUMPRODUCT(CHOOSE({1,2,3,4},U261,U391,U456,U521),CHOOSE({1,2,3,4},EC294,EC294,EC294,EC294))</f>
        <v>0</v>
      </c>
      <c r="CA326" s="194">
        <f>SUMPRODUCT(CHOOSE({1,2,3,4},V261,V391,V456,V521),CHOOSE({1,2,3,4},ED294,ED294,ED294,ED294))</f>
        <v>0</v>
      </c>
      <c r="CB326" s="194">
        <f>SUMPRODUCT(CHOOSE({1,2,3,4},W261,W391,W456,W521),CHOOSE({1,2,3,4},EE294,EE294,EE294,EE294))</f>
        <v>0</v>
      </c>
      <c r="CC326" s="194">
        <f>SUMPRODUCT(CHOOSE({1,2,3,4},X261,X391,X456,X521),CHOOSE({1,2,3,4},EF294,EF294,EF294,EF294))</f>
        <v>0</v>
      </c>
      <c r="CD326" s="194">
        <f>SUMPRODUCT(CHOOSE({1,2,3,4},Y261,Y391,Y456,Y521),CHOOSE({1,2,3,4},EG294,EG294,EG294,EG294))</f>
        <v>0</v>
      </c>
      <c r="CE326" s="194">
        <f>SUMPRODUCT(CHOOSE({1,2,3,4},Z261,Z391,Z456,Z521),CHOOSE({1,2,3,4},EH294,EH294,EH294,EH294))</f>
        <v>0</v>
      </c>
      <c r="CF326" s="194">
        <f>SUMPRODUCT(CHOOSE({1,2,3,4},AA261,AA391,AA456,AA521),CHOOSE({1,2,3,4},EI294,EI294,EI294,EI294))</f>
        <v>0</v>
      </c>
      <c r="CG326" s="194">
        <f>SUMPRODUCT(CHOOSE({1,2,3,4},AB261,AB391,AB456,AB521),CHOOSE({1,2,3,4},EJ294,EJ294,EJ294,EJ294))</f>
        <v>0</v>
      </c>
    </row>
    <row r="327" spans="1:141" x14ac:dyDescent="0.3">
      <c r="B327" s="34" t="s">
        <v>157</v>
      </c>
      <c r="C327" s="12"/>
      <c r="D327" s="66">
        <f>SUM(D302:D326)</f>
        <v>0</v>
      </c>
      <c r="E327" s="66">
        <f t="shared" ref="E327:AB327" si="73">SUM(E302:E326)</f>
        <v>7.5636680853379892E-3</v>
      </c>
      <c r="F327" s="66">
        <f t="shared" si="73"/>
        <v>1.389536049242753E-2</v>
      </c>
      <c r="G327" s="66">
        <f t="shared" si="73"/>
        <v>1.958474534752962E-2</v>
      </c>
      <c r="H327" s="66">
        <f t="shared" si="73"/>
        <v>2.4759331662883532E-2</v>
      </c>
      <c r="I327" s="66">
        <f t="shared" si="73"/>
        <v>3.3587412084432812E-2</v>
      </c>
      <c r="J327" s="66">
        <f t="shared" si="73"/>
        <v>4.1570062799686967E-2</v>
      </c>
      <c r="K327" s="66">
        <f t="shared" si="73"/>
        <v>4.8813516780560964E-2</v>
      </c>
      <c r="L327" s="66">
        <f t="shared" si="73"/>
        <v>5.5348297658460513E-2</v>
      </c>
      <c r="M327" s="66">
        <f t="shared" si="73"/>
        <v>6.122601784908531E-2</v>
      </c>
      <c r="N327" s="66">
        <f t="shared" si="73"/>
        <v>7.2330085154072049E-2</v>
      </c>
      <c r="O327" s="66">
        <f t="shared" si="73"/>
        <v>8.2215530718305591E-2</v>
      </c>
      <c r="P327" s="66">
        <f t="shared" si="73"/>
        <v>9.1092585238838883E-2</v>
      </c>
      <c r="Q327" s="66">
        <f t="shared" si="73"/>
        <v>9.8790616017373545E-2</v>
      </c>
      <c r="R327" s="66">
        <f t="shared" si="73"/>
        <v>0.10573004931654691</v>
      </c>
      <c r="S327" s="66">
        <f t="shared" si="73"/>
        <v>0.12043490432349513</v>
      </c>
      <c r="T327" s="66">
        <f t="shared" si="73"/>
        <v>0.1330827778454306</v>
      </c>
      <c r="U327" s="66">
        <f t="shared" si="73"/>
        <v>0.14391911817229439</v>
      </c>
      <c r="V327" s="66">
        <f t="shared" si="73"/>
        <v>0.15316500303781488</v>
      </c>
      <c r="W327" s="66">
        <f t="shared" si="73"/>
        <v>0.16051463682961833</v>
      </c>
      <c r="X327" s="66">
        <f t="shared" si="73"/>
        <v>0.17655353475478028</v>
      </c>
      <c r="Y327" s="66">
        <f t="shared" si="73"/>
        <v>0.18883499524597724</v>
      </c>
      <c r="Z327" s="66">
        <f t="shared" si="73"/>
        <v>0.19967452876518255</v>
      </c>
      <c r="AA327" s="66">
        <f t="shared" si="73"/>
        <v>0.20726946063643584</v>
      </c>
      <c r="AB327" s="66">
        <f t="shared" si="73"/>
        <v>0.21179819989945572</v>
      </c>
      <c r="AC327" s="12"/>
      <c r="AG327" s="170">
        <f t="shared" si="70"/>
        <v>0</v>
      </c>
      <c r="AH327" s="170">
        <f t="shared" si="70"/>
        <v>0</v>
      </c>
      <c r="AI327" s="170">
        <f t="shared" si="70"/>
        <v>0</v>
      </c>
      <c r="AJ327" s="170">
        <f t="shared" si="70"/>
        <v>0</v>
      </c>
      <c r="AK327" s="170">
        <f t="shared" si="70"/>
        <v>0</v>
      </c>
      <c r="AL327" s="170">
        <f t="shared" si="70"/>
        <v>0</v>
      </c>
      <c r="AM327" s="170">
        <f t="shared" si="70"/>
        <v>0</v>
      </c>
      <c r="AN327" s="170">
        <f t="shared" si="70"/>
        <v>0</v>
      </c>
      <c r="AO327" s="170">
        <f t="shared" si="70"/>
        <v>0</v>
      </c>
      <c r="AP327" s="170">
        <f t="shared" si="70"/>
        <v>0</v>
      </c>
      <c r="AQ327" s="170">
        <f t="shared" si="70"/>
        <v>0</v>
      </c>
      <c r="AR327" s="170">
        <f t="shared" si="70"/>
        <v>0</v>
      </c>
      <c r="AS327" s="170">
        <f t="shared" si="70"/>
        <v>0</v>
      </c>
      <c r="AT327" s="170">
        <f t="shared" si="70"/>
        <v>0</v>
      </c>
      <c r="AU327" s="170">
        <f t="shared" si="70"/>
        <v>0</v>
      </c>
      <c r="AV327" s="170">
        <f t="shared" si="70"/>
        <v>0</v>
      </c>
      <c r="AW327" s="170">
        <f t="shared" si="72"/>
        <v>0</v>
      </c>
      <c r="AX327" s="170">
        <f t="shared" si="72"/>
        <v>0</v>
      </c>
      <c r="AY327" s="170">
        <f t="shared" si="72"/>
        <v>0</v>
      </c>
      <c r="AZ327" s="170">
        <f t="shared" si="72"/>
        <v>0</v>
      </c>
      <c r="BA327" s="170">
        <f t="shared" si="72"/>
        <v>0</v>
      </c>
      <c r="BB327" s="170">
        <f t="shared" si="72"/>
        <v>0</v>
      </c>
      <c r="BC327" s="170">
        <f t="shared" si="72"/>
        <v>0</v>
      </c>
      <c r="BD327" s="170">
        <f t="shared" si="72"/>
        <v>0</v>
      </c>
      <c r="BE327" s="170">
        <f t="shared" si="72"/>
        <v>0</v>
      </c>
      <c r="BH327" s="66">
        <f>SUM(BH302:BH326)</f>
        <v>0</v>
      </c>
      <c r="BI327" s="66">
        <f t="shared" ref="BI327:CG327" si="74">SUM(BI302:BI326)</f>
        <v>0</v>
      </c>
      <c r="BJ327" s="66">
        <f t="shared" si="74"/>
        <v>1.4243998902702974E-5</v>
      </c>
      <c r="BK327" s="66">
        <f t="shared" si="74"/>
        <v>4.898366891393851E-5</v>
      </c>
      <c r="BL327" s="66">
        <f t="shared" si="74"/>
        <v>9.8366013617814694E-5</v>
      </c>
      <c r="BM327" s="66">
        <f t="shared" si="74"/>
        <v>1.5822764143956443E-4</v>
      </c>
      <c r="BN327" s="66">
        <f t="shared" si="74"/>
        <v>2.7371776204034221E-4</v>
      </c>
      <c r="BO327" s="66">
        <f t="shared" si="74"/>
        <v>4.0837635132216825E-4</v>
      </c>
      <c r="BP327" s="66">
        <f t="shared" si="74"/>
        <v>5.5717192297199676E-4</v>
      </c>
      <c r="BQ327" s="66">
        <f t="shared" si="74"/>
        <v>7.1780457943565793E-4</v>
      </c>
      <c r="BR327" s="66">
        <f t="shared" si="74"/>
        <v>8.8878784150967069E-4</v>
      </c>
      <c r="BS327" s="66">
        <f t="shared" si="74"/>
        <v>1.3650911211007385E-3</v>
      </c>
      <c r="BT327" s="66">
        <f t="shared" si="74"/>
        <v>1.8822660899179494E-3</v>
      </c>
      <c r="BU327" s="66">
        <f t="shared" si="74"/>
        <v>2.4194693683702848E-3</v>
      </c>
      <c r="BV327" s="66">
        <f t="shared" si="74"/>
        <v>2.9845617071086348E-3</v>
      </c>
      <c r="BW327" s="66">
        <f t="shared" si="74"/>
        <v>3.5367449508672188E-3</v>
      </c>
      <c r="BX327" s="66">
        <f t="shared" si="74"/>
        <v>4.5326700928252067E-3</v>
      </c>
      <c r="BY327" s="66">
        <f t="shared" si="74"/>
        <v>5.5562278434581223E-3</v>
      </c>
      <c r="BZ327" s="66">
        <f t="shared" si="74"/>
        <v>6.5883462966371976E-3</v>
      </c>
      <c r="CA327" s="66">
        <f t="shared" si="74"/>
        <v>7.6118478667496492E-3</v>
      </c>
      <c r="CB327" s="66">
        <f t="shared" si="74"/>
        <v>7.9082501788561108E-3</v>
      </c>
      <c r="CC327" s="66">
        <f t="shared" si="74"/>
        <v>1.0247778560213267E-2</v>
      </c>
      <c r="CD327" s="66">
        <f t="shared" si="74"/>
        <v>1.265789981398133E-2</v>
      </c>
      <c r="CE327" s="66">
        <f t="shared" si="74"/>
        <v>1.486504735271975E-2</v>
      </c>
      <c r="CF327" s="66">
        <f t="shared" si="74"/>
        <v>1.7073885023348476E-2</v>
      </c>
      <c r="CG327" s="66">
        <f t="shared" si="74"/>
        <v>1.9292310033304203E-2</v>
      </c>
    </row>
    <row r="328" spans="1:141" x14ac:dyDescent="0.3">
      <c r="B328" s="34" t="s">
        <v>158</v>
      </c>
      <c r="C328" s="12"/>
      <c r="D328" s="66">
        <f>SUM($D327:D327)</f>
        <v>0</v>
      </c>
      <c r="E328" s="66">
        <f>SUM($D327:E327)</f>
        <v>7.5636680853379892E-3</v>
      </c>
      <c r="F328" s="66">
        <f>SUM($D327:F327)</f>
        <v>2.1459028577765521E-2</v>
      </c>
      <c r="G328" s="66">
        <f>SUM($D327:G327)</f>
        <v>4.1043773925295138E-2</v>
      </c>
      <c r="H328" s="66">
        <f>SUM($D327:H327)</f>
        <v>6.5803105588178673E-2</v>
      </c>
      <c r="I328" s="66">
        <f>SUM($D327:I327)</f>
        <v>9.9390517672611478E-2</v>
      </c>
      <c r="J328" s="66">
        <f>SUM($D327:J327)</f>
        <v>0.14096058047229845</v>
      </c>
      <c r="K328" s="66">
        <f>SUM($D327:K327)</f>
        <v>0.18977409725285943</v>
      </c>
      <c r="L328" s="66">
        <f>SUM($D327:L327)</f>
        <v>0.24512239491131993</v>
      </c>
      <c r="M328" s="66">
        <f>SUM($D327:M327)</f>
        <v>0.30634841276040525</v>
      </c>
      <c r="N328" s="66">
        <f>SUM($D327:N327)</f>
        <v>0.37867849791447727</v>
      </c>
      <c r="O328" s="66">
        <f>SUM($D327:O327)</f>
        <v>0.46089402863278284</v>
      </c>
      <c r="P328" s="66">
        <f>SUM($D327:P327)</f>
        <v>0.55198661387162173</v>
      </c>
      <c r="Q328" s="66">
        <f>SUM($D327:Q327)</f>
        <v>0.65077722988899533</v>
      </c>
      <c r="R328" s="66">
        <f>SUM($D327:R327)</f>
        <v>0.75650727920554228</v>
      </c>
      <c r="S328" s="66">
        <f>SUM($D327:S327)</f>
        <v>0.87694218352903741</v>
      </c>
      <c r="T328" s="66">
        <f>SUM($D327:T327)</f>
        <v>1.0100249613744681</v>
      </c>
      <c r="U328" s="66">
        <f>SUM($D327:U327)</f>
        <v>1.1539440795467624</v>
      </c>
      <c r="V328" s="66">
        <f>SUM($D327:V327)</f>
        <v>1.3071090825845773</v>
      </c>
      <c r="W328" s="66">
        <f>SUM($D327:W327)</f>
        <v>1.4676237194141957</v>
      </c>
      <c r="X328" s="66">
        <f>SUM($D327:X327)</f>
        <v>1.6441772541689759</v>
      </c>
      <c r="Y328" s="66">
        <f>SUM($D327:Y327)</f>
        <v>1.8330122494149532</v>
      </c>
      <c r="Z328" s="66">
        <f>SUM($D327:Z327)</f>
        <v>2.0326867781801359</v>
      </c>
      <c r="AA328" s="66">
        <f>SUM($D327:AA327)</f>
        <v>2.2399562388165717</v>
      </c>
      <c r="AB328" s="66">
        <f>SUM($D327:AB327)</f>
        <v>2.4517544387160273</v>
      </c>
      <c r="AC328" s="12"/>
      <c r="AG328" s="170">
        <f t="shared" si="70"/>
        <v>0</v>
      </c>
      <c r="AH328" s="170">
        <f t="shared" si="70"/>
        <v>0</v>
      </c>
      <c r="AI328" s="170">
        <f t="shared" si="70"/>
        <v>0</v>
      </c>
      <c r="AJ328" s="170">
        <f t="shared" si="70"/>
        <v>0</v>
      </c>
      <c r="AK328" s="170">
        <f t="shared" si="70"/>
        <v>0</v>
      </c>
      <c r="AL328" s="170">
        <f t="shared" ref="AL328:AV328" si="75">H167*BM296</f>
        <v>0</v>
      </c>
      <c r="AM328" s="170">
        <f t="shared" si="75"/>
        <v>0</v>
      </c>
      <c r="AN328" s="170">
        <f t="shared" si="75"/>
        <v>0</v>
      </c>
      <c r="AO328" s="170">
        <f t="shared" si="75"/>
        <v>0</v>
      </c>
      <c r="AP328" s="170">
        <f t="shared" si="75"/>
        <v>0</v>
      </c>
      <c r="AQ328" s="170">
        <f t="shared" si="75"/>
        <v>0</v>
      </c>
      <c r="AR328" s="170">
        <f t="shared" si="75"/>
        <v>0</v>
      </c>
      <c r="AS328" s="170">
        <f t="shared" si="75"/>
        <v>0</v>
      </c>
      <c r="AT328" s="170">
        <f t="shared" si="75"/>
        <v>0</v>
      </c>
      <c r="AU328" s="170">
        <f t="shared" si="75"/>
        <v>0</v>
      </c>
      <c r="AV328" s="170">
        <f t="shared" si="75"/>
        <v>0</v>
      </c>
      <c r="AW328" s="170">
        <f t="shared" si="72"/>
        <v>0</v>
      </c>
      <c r="AX328" s="170">
        <f t="shared" si="72"/>
        <v>0</v>
      </c>
      <c r="AY328" s="170">
        <f t="shared" si="72"/>
        <v>0</v>
      </c>
      <c r="AZ328" s="170">
        <f t="shared" si="72"/>
        <v>0</v>
      </c>
      <c r="BA328" s="170">
        <f t="shared" si="72"/>
        <v>0</v>
      </c>
      <c r="BB328" s="170">
        <f t="shared" si="72"/>
        <v>0</v>
      </c>
      <c r="BC328" s="170">
        <f t="shared" si="72"/>
        <v>0</v>
      </c>
      <c r="BD328" s="170">
        <f t="shared" si="72"/>
        <v>0</v>
      </c>
      <c r="BE328" s="170">
        <f t="shared" si="72"/>
        <v>0</v>
      </c>
    </row>
    <row r="329" spans="1:141" x14ac:dyDescent="0.3">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141" x14ac:dyDescent="0.3">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141" s="162" customFormat="1" x14ac:dyDescent="0.3">
      <c r="A331" s="161" t="s">
        <v>293</v>
      </c>
      <c r="AF331" s="161" t="s">
        <v>308</v>
      </c>
      <c r="BH331" s="161" t="s">
        <v>301</v>
      </c>
      <c r="CJ331" s="162" t="s">
        <v>299</v>
      </c>
      <c r="DL331" s="162" t="s">
        <v>336</v>
      </c>
    </row>
    <row r="332" spans="1:141" x14ac:dyDescent="0.3">
      <c r="A332" s="1"/>
      <c r="AF332" t="s">
        <v>289</v>
      </c>
    </row>
    <row r="333" spans="1:141" x14ac:dyDescent="0.3">
      <c r="A333" s="1"/>
      <c r="C333" s="1" t="s">
        <v>13</v>
      </c>
      <c r="AF333" s="1" t="s">
        <v>13</v>
      </c>
      <c r="BH333" s="1" t="s">
        <v>13</v>
      </c>
      <c r="CJ333" s="1" t="s">
        <v>13</v>
      </c>
      <c r="DL333" s="1" t="s">
        <v>13</v>
      </c>
    </row>
    <row r="334" spans="1:141" x14ac:dyDescent="0.3">
      <c r="C334" s="1">
        <v>0</v>
      </c>
      <c r="D334" s="1">
        <v>1</v>
      </c>
      <c r="E334" s="1">
        <v>2</v>
      </c>
      <c r="F334" s="1">
        <v>3</v>
      </c>
      <c r="G334" s="1">
        <v>4</v>
      </c>
      <c r="H334" s="1">
        <v>5</v>
      </c>
      <c r="I334" s="1">
        <v>6</v>
      </c>
      <c r="J334" s="1">
        <v>7</v>
      </c>
      <c r="K334" s="1">
        <v>8</v>
      </c>
      <c r="L334" s="1">
        <v>9</v>
      </c>
      <c r="M334" s="1">
        <v>10</v>
      </c>
      <c r="N334" s="1">
        <v>11</v>
      </c>
      <c r="O334" s="1">
        <v>12</v>
      </c>
      <c r="P334" s="1">
        <v>13</v>
      </c>
      <c r="Q334" s="1">
        <v>14</v>
      </c>
      <c r="R334" s="1">
        <v>15</v>
      </c>
      <c r="S334" s="1">
        <v>16</v>
      </c>
      <c r="T334" s="1">
        <v>17</v>
      </c>
      <c r="U334" s="1">
        <v>18</v>
      </c>
      <c r="V334" s="1">
        <v>19</v>
      </c>
      <c r="W334" s="1">
        <v>20</v>
      </c>
      <c r="X334" s="1">
        <v>21</v>
      </c>
      <c r="Y334" s="1">
        <v>22</v>
      </c>
      <c r="Z334" s="1">
        <v>23</v>
      </c>
      <c r="AA334" s="1">
        <v>24</v>
      </c>
      <c r="AB334" s="1">
        <v>25</v>
      </c>
      <c r="AC334" s="1"/>
      <c r="AF334" s="1">
        <v>0</v>
      </c>
      <c r="AG334" s="2">
        <v>1</v>
      </c>
      <c r="AH334" s="2">
        <v>2</v>
      </c>
      <c r="AI334" s="2">
        <v>3</v>
      </c>
      <c r="AJ334" s="2">
        <v>4</v>
      </c>
      <c r="AK334" s="2">
        <v>5</v>
      </c>
      <c r="AL334" s="2">
        <v>6</v>
      </c>
      <c r="AM334" s="2">
        <v>7</v>
      </c>
      <c r="AN334" s="2">
        <v>8</v>
      </c>
      <c r="AO334" s="2">
        <v>9</v>
      </c>
      <c r="AP334" s="2">
        <v>10</v>
      </c>
      <c r="AQ334" s="2">
        <v>11</v>
      </c>
      <c r="AR334" s="2">
        <v>12</v>
      </c>
      <c r="AS334" s="2">
        <v>13</v>
      </c>
      <c r="AT334" s="2">
        <v>14</v>
      </c>
      <c r="AU334" s="2">
        <v>15</v>
      </c>
      <c r="AV334" s="2">
        <v>16</v>
      </c>
      <c r="AW334" s="2">
        <v>17</v>
      </c>
      <c r="AX334" s="2">
        <v>18</v>
      </c>
      <c r="AY334" s="2">
        <v>19</v>
      </c>
      <c r="AZ334" s="2">
        <v>20</v>
      </c>
      <c r="BA334" s="2">
        <v>21</v>
      </c>
      <c r="BB334" s="2">
        <v>22</v>
      </c>
      <c r="BC334" s="2">
        <v>23</v>
      </c>
      <c r="BD334" s="2">
        <v>24</v>
      </c>
      <c r="BE334" s="2">
        <v>25</v>
      </c>
      <c r="BF334" s="1"/>
      <c r="BH334" s="1">
        <v>0</v>
      </c>
      <c r="BI334" s="1">
        <v>1</v>
      </c>
      <c r="BJ334" s="1">
        <v>2</v>
      </c>
      <c r="BK334" s="1">
        <v>3</v>
      </c>
      <c r="BL334" s="1">
        <v>4</v>
      </c>
      <c r="BM334" s="1">
        <v>5</v>
      </c>
      <c r="BN334" s="1">
        <v>6</v>
      </c>
      <c r="BO334" s="1">
        <v>7</v>
      </c>
      <c r="BP334" s="1">
        <v>8</v>
      </c>
      <c r="BQ334" s="1">
        <v>9</v>
      </c>
      <c r="BR334" s="1">
        <v>10</v>
      </c>
      <c r="BS334" s="1">
        <v>11</v>
      </c>
      <c r="BT334" s="1">
        <v>12</v>
      </c>
      <c r="BU334" s="1">
        <v>13</v>
      </c>
      <c r="BV334" s="1">
        <v>14</v>
      </c>
      <c r="BW334" s="1">
        <v>15</v>
      </c>
      <c r="BX334" s="1">
        <v>16</v>
      </c>
      <c r="BY334" s="1">
        <v>17</v>
      </c>
      <c r="BZ334" s="1">
        <v>18</v>
      </c>
      <c r="CA334" s="1">
        <v>19</v>
      </c>
      <c r="CB334" s="1">
        <v>20</v>
      </c>
      <c r="CC334" s="1">
        <v>21</v>
      </c>
      <c r="CD334" s="1">
        <v>22</v>
      </c>
      <c r="CE334" s="1">
        <v>23</v>
      </c>
      <c r="CF334" s="1">
        <v>24</v>
      </c>
      <c r="CG334" s="1">
        <v>25</v>
      </c>
      <c r="CJ334" s="1">
        <v>0</v>
      </c>
      <c r="CK334" s="1">
        <v>1</v>
      </c>
      <c r="CL334" s="1">
        <v>2</v>
      </c>
      <c r="CM334" s="1">
        <v>3</v>
      </c>
      <c r="CN334" s="1">
        <v>4</v>
      </c>
      <c r="CO334" s="1">
        <v>5</v>
      </c>
      <c r="CP334" s="1">
        <v>6</v>
      </c>
      <c r="CQ334" s="1">
        <v>7</v>
      </c>
      <c r="CR334" s="1">
        <v>8</v>
      </c>
      <c r="CS334" s="1">
        <v>9</v>
      </c>
      <c r="CT334" s="1">
        <v>10</v>
      </c>
      <c r="CU334" s="1">
        <v>11</v>
      </c>
      <c r="CV334" s="1">
        <v>12</v>
      </c>
      <c r="CW334" s="1">
        <v>13</v>
      </c>
      <c r="CX334" s="1">
        <v>14</v>
      </c>
      <c r="CY334" s="1">
        <v>15</v>
      </c>
      <c r="CZ334" s="1">
        <v>16</v>
      </c>
      <c r="DA334" s="1">
        <v>17</v>
      </c>
      <c r="DB334" s="1">
        <v>18</v>
      </c>
      <c r="DC334" s="1">
        <v>19</v>
      </c>
      <c r="DD334" s="1">
        <v>20</v>
      </c>
      <c r="DE334" s="1">
        <v>21</v>
      </c>
      <c r="DF334" s="1">
        <v>22</v>
      </c>
      <c r="DG334" s="1">
        <v>23</v>
      </c>
      <c r="DH334" s="1">
        <v>24</v>
      </c>
      <c r="DI334" s="1">
        <v>25</v>
      </c>
      <c r="DL334" s="1">
        <v>0</v>
      </c>
      <c r="DM334" s="1">
        <v>1</v>
      </c>
      <c r="DN334" s="1">
        <v>2</v>
      </c>
      <c r="DO334" s="1">
        <v>3</v>
      </c>
      <c r="DP334" s="1">
        <v>4</v>
      </c>
      <c r="DQ334" s="1">
        <v>5</v>
      </c>
      <c r="DR334" s="1">
        <v>6</v>
      </c>
      <c r="DS334" s="1">
        <v>7</v>
      </c>
      <c r="DT334" s="1">
        <v>8</v>
      </c>
      <c r="DU334" s="1">
        <v>9</v>
      </c>
      <c r="DV334" s="1">
        <v>10</v>
      </c>
      <c r="DW334" s="1">
        <v>11</v>
      </c>
      <c r="DX334" s="1">
        <v>12</v>
      </c>
      <c r="DY334" s="1">
        <v>13</v>
      </c>
      <c r="DZ334" s="1">
        <v>14</v>
      </c>
      <c r="EA334" s="1">
        <v>15</v>
      </c>
      <c r="EB334" s="1">
        <v>16</v>
      </c>
      <c r="EC334" s="1">
        <v>17</v>
      </c>
      <c r="ED334" s="1">
        <v>18</v>
      </c>
      <c r="EE334" s="1">
        <v>19</v>
      </c>
      <c r="EF334" s="1">
        <v>20</v>
      </c>
      <c r="EG334" s="1">
        <v>21</v>
      </c>
      <c r="EH334" s="1">
        <v>22</v>
      </c>
      <c r="EI334" s="1">
        <v>23</v>
      </c>
      <c r="EJ334" s="1">
        <v>24</v>
      </c>
      <c r="EK334" s="1">
        <v>25</v>
      </c>
    </row>
    <row r="335" spans="1:141" x14ac:dyDescent="0.3">
      <c r="A335" s="9" t="s">
        <v>12</v>
      </c>
      <c r="B335" s="1">
        <v>1</v>
      </c>
      <c r="C335" s="155"/>
      <c r="D335" s="155">
        <f t="shared" ref="D335:AB348" si="76">VLOOKUP(C77,CVAInc,$A$4,FALSE)*(1+((VLOOKUP(C77,CVArisk,$A$4,FALSE)-1)*MAX(0,AF109-BaselineBMI)))</f>
        <v>6.9290289937965236E-4</v>
      </c>
      <c r="E335" s="155">
        <f t="shared" si="76"/>
        <v>6.7508770991371678E-4</v>
      </c>
      <c r="F335" s="155">
        <f t="shared" si="76"/>
        <v>6.8082979577463822E-4</v>
      </c>
      <c r="G335" s="155">
        <f t="shared" si="76"/>
        <v>6.8853498791279777E-4</v>
      </c>
      <c r="H335" s="155">
        <f t="shared" si="76"/>
        <v>6.9624018005095731E-4</v>
      </c>
      <c r="I335" s="155">
        <f t="shared" si="76"/>
        <v>7.0394537218911686E-4</v>
      </c>
      <c r="J335" s="155">
        <f t="shared" si="76"/>
        <v>7.116505643272764E-4</v>
      </c>
      <c r="K335" s="155">
        <f t="shared" si="76"/>
        <v>7.1935575646543595E-4</v>
      </c>
      <c r="L335" s="155">
        <f t="shared" si="76"/>
        <v>7.270609486035956E-4</v>
      </c>
      <c r="M335" s="155">
        <f t="shared" si="76"/>
        <v>2.3797466597960276E-3</v>
      </c>
      <c r="N335" s="155">
        <f t="shared" si="76"/>
        <v>2.4047020901529041E-3</v>
      </c>
      <c r="O335" s="155">
        <f t="shared" si="76"/>
        <v>2.4296575205097807E-3</v>
      </c>
      <c r="P335" s="155">
        <f t="shared" si="76"/>
        <v>2.4546129508666577E-3</v>
      </c>
      <c r="Q335" s="155">
        <f t="shared" si="76"/>
        <v>2.4732103097950299E-3</v>
      </c>
      <c r="R335" s="155">
        <f t="shared" si="76"/>
        <v>2.4854495972948991E-3</v>
      </c>
      <c r="S335" s="155">
        <f t="shared" si="76"/>
        <v>2.4976888847947683E-3</v>
      </c>
      <c r="T335" s="155">
        <f t="shared" si="76"/>
        <v>2.5099281722946376E-3</v>
      </c>
      <c r="U335" s="155">
        <f t="shared" si="76"/>
        <v>2.5221674597945068E-3</v>
      </c>
      <c r="V335" s="155">
        <f t="shared" si="76"/>
        <v>2.534406747294376E-3</v>
      </c>
      <c r="W335" s="155">
        <f t="shared" si="76"/>
        <v>5.4657323239973108E-3</v>
      </c>
      <c r="X335" s="155">
        <f t="shared" si="76"/>
        <v>5.4865742775002139E-3</v>
      </c>
      <c r="Y335" s="155">
        <f t="shared" si="76"/>
        <v>5.5063474128747656E-3</v>
      </c>
      <c r="Z335" s="155">
        <f t="shared" si="76"/>
        <v>5.5250517301209607E-3</v>
      </c>
      <c r="AA335" s="155">
        <f t="shared" si="76"/>
        <v>5.5426872292388034E-3</v>
      </c>
      <c r="AB335" s="155">
        <f t="shared" si="76"/>
        <v>5.5592539102282904E-3</v>
      </c>
      <c r="AC335" s="155"/>
      <c r="AG335" s="174">
        <f>D335*D43*PRODUCT($CJ335:CJ335)</f>
        <v>9.6867977771913263E-2</v>
      </c>
      <c r="AH335" s="174">
        <f>E335*E43*PRODUCT($CJ335:CK335)</f>
        <v>9.4137848571517857E-2</v>
      </c>
      <c r="AI335" s="174">
        <f>F335*F43*PRODUCT($CJ335:CL335)</f>
        <v>9.4670088274829617E-2</v>
      </c>
      <c r="AJ335" s="174">
        <f>G335*G43*PRODUCT($CJ335:CM335)</f>
        <v>9.5429237553278451E-2</v>
      </c>
      <c r="AK335" s="174">
        <f>H335*H43*PRODUCT($CJ335:CN335)</f>
        <v>9.6147406953026524E-2</v>
      </c>
      <c r="AL335" s="174">
        <f>I335*I43*PRODUCT($CJ335:CO335)</f>
        <v>9.6812163009804789E-2</v>
      </c>
      <c r="AM335" s="174">
        <f>J335*J43*PRODUCT($CJ335:CP335)</f>
        <v>9.7422629241966305E-2</v>
      </c>
      <c r="AN335" s="174">
        <f>K335*K43*PRODUCT($CJ335:CQ335)</f>
        <v>9.7983385581988908E-2</v>
      </c>
      <c r="AO335" s="174">
        <f>L335*L43*PRODUCT($CJ335:CR335)</f>
        <v>9.8488603128834645E-2</v>
      </c>
      <c r="AP335" s="174">
        <f>M335*M43*PRODUCT($CJ335:CS335)</f>
        <v>0.3204171958435042</v>
      </c>
      <c r="AQ335" s="174">
        <f>N335*N43*PRODUCT($CJ335:CT335)</f>
        <v>0.32102074222671034</v>
      </c>
      <c r="AR335" s="174">
        <f>O335*O43*PRODUCT($CJ335:CU335)</f>
        <v>0.32130085461573471</v>
      </c>
      <c r="AS335" s="174">
        <f>P335*P43*PRODUCT($CJ335:CV335)</f>
        <v>0.321292465949712</v>
      </c>
      <c r="AT335" s="174">
        <f>Q335*Q43*PRODUCT($CJ335:CW335)</f>
        <v>0.32010116794696386</v>
      </c>
      <c r="AU335" s="174">
        <f>R335*R43*PRODUCT($CJ335:CX335)</f>
        <v>0.31784850496378692</v>
      </c>
      <c r="AV335" s="174">
        <f>S335*S43*PRODUCT($CJ335:CY335)</f>
        <v>0.31527095782725501</v>
      </c>
      <c r="AW335" s="174">
        <f>T335*T43*PRODUCT($CJ335:CZ335)</f>
        <v>0.31237800855267034</v>
      </c>
      <c r="AX335" s="174">
        <f>U335*U43*PRODUCT($CJ335:DA335)</f>
        <v>0.30919078448930298</v>
      </c>
      <c r="AY335" s="174">
        <f>V335*V43*PRODUCT($CJ335:DB335)</f>
        <v>0.30573742678051802</v>
      </c>
      <c r="AZ335" s="174">
        <f>W335*W43*PRODUCT($CJ335:DC335)</f>
        <v>0.64836150255681335</v>
      </c>
      <c r="BA335" s="174">
        <f>X335*X43*PRODUCT($CJ335:DD335)</f>
        <v>0.63697534392439004</v>
      </c>
      <c r="BB335" s="174">
        <f>Y335*Y43*PRODUCT($CJ335:DE335)</f>
        <v>0.62424857317877036</v>
      </c>
      <c r="BC335" s="174">
        <f>Z335*Z43*PRODUCT($CJ335:DF335)</f>
        <v>0.61074268021885081</v>
      </c>
      <c r="BD335" s="174">
        <f>AA335*AA43*PRODUCT($CJ335:DG335)</f>
        <v>0.59624143811243879</v>
      </c>
      <c r="BE335" s="174">
        <f>AB335*AB43*PRODUCT($CJ335:DH335)</f>
        <v>0.58057054715399725</v>
      </c>
      <c r="BI335" s="169">
        <f>SUM($AF335:AG335)-SUM($AF367:AG367)-SUM($C367:D367)-SUM($BH367:BI367)</f>
        <v>9.6867977771913263E-2</v>
      </c>
      <c r="BJ335" s="169">
        <f>SUM($AF335:AH335)-SUM($AF367:AH367)-SUM($C367:E367)-SUM($BH367:BJ367)</f>
        <v>0.17477156862173451</v>
      </c>
      <c r="BK335" s="169">
        <f>SUM($AF335:AI335)-SUM($AF367:AI367)-SUM($C367:F367)-SUM($BH367:BK367)</f>
        <v>0.2401283870007582</v>
      </c>
      <c r="BL335" s="169">
        <f>SUM($AF335:AJ335)-SUM($AF367:AJ367)-SUM($C367:G367)-SUM($BH367:BL367)</f>
        <v>0.29525237041563612</v>
      </c>
      <c r="BM335" s="169">
        <f>SUM($AF335:AK335)-SUM($AF367:AK367)-SUM($C367:H367)-SUM($BH367:BM367)</f>
        <v>0.34180677953546351</v>
      </c>
      <c r="BN335" s="169">
        <f>SUM($AF335:AL335)-SUM($AF367:AL367)-SUM($C367:I367)-SUM($BH367:BN367)</f>
        <v>0.38113875677303105</v>
      </c>
      <c r="BO335" s="169">
        <f>SUM($AF335:AM335)-SUM($AF367:AM367)-SUM($C367:J367)-SUM($BH367:BO367)</f>
        <v>0.41439442723689141</v>
      </c>
      <c r="BP335" s="169">
        <f>SUM($AF335:AN335)-SUM($AF367:AN367)-SUM($C367:K367)-SUM($BH367:BP367)</f>
        <v>0.44253635276600295</v>
      </c>
      <c r="BQ335" s="169">
        <f>SUM($AF335:AO335)-SUM($AF367:AO367)-SUM($C367:L367)-SUM($BH367:BQ367)</f>
        <v>0.466361405186278</v>
      </c>
      <c r="BR335" s="169">
        <f>SUM($AF335:AP335)-SUM($AF367:AP367)-SUM($C367:M367)-SUM($BH367:BR367)</f>
        <v>0.70801282171101099</v>
      </c>
      <c r="BS335" s="169">
        <f>SUM($AF335:AQ335)-SUM($AF367:AQ367)-SUM($C367:N367)-SUM($BH367:BS367)</f>
        <v>0.90927521059388827</v>
      </c>
      <c r="BT335" s="169">
        <f>SUM($AF335:AR335)-SUM($AF367:AR367)-SUM($C367:O367)-SUM($BH367:BT367)</f>
        <v>1.0765460743310897</v>
      </c>
      <c r="BU335" s="169">
        <f>SUM($AF335:AS335)-SUM($AF367:AS367)-SUM($C367:P367)-SUM($BH367:BU367)</f>
        <v>1.2152101303255674</v>
      </c>
      <c r="BV335" s="169">
        <f>SUM($AF335:AT335)-SUM($AF367:AT367)-SUM($C367:Q367)-SUM($BH367:BV367)</f>
        <v>1.3288438990645219</v>
      </c>
      <c r="BW335" s="169">
        <f>SUM($AF335:AU335)-SUM($AF367:AU367)-SUM($C367:R367)-SUM($BH367:BW367)</f>
        <v>1.4205974751794106</v>
      </c>
      <c r="BX335" s="169">
        <f>SUM($AF335:AV335)-SUM($AF367:AV367)-SUM($C367:S367)-SUM($BH367:BX367)</f>
        <v>1.4935661493333894</v>
      </c>
      <c r="BY335" s="169">
        <f>SUM($AF335:AW335)-SUM($AF367:AW367)-SUM($C367:T367)-SUM($BH367:BY367)</f>
        <v>1.5505765138418051</v>
      </c>
      <c r="BZ335" s="169">
        <f>SUM($AF335:AX335)-SUM($AF367:AX367)-SUM($C367:U367)-SUM($BH367:BZ367)</f>
        <v>1.5940195014606748</v>
      </c>
      <c r="CA335" s="169">
        <f>SUM($AF335:AY335)-SUM($AF367:AY367)-SUM($C367:V367)-SUM($BH367:CA367)</f>
        <v>1.6259280253768358</v>
      </c>
      <c r="CB335" s="169">
        <f>SUM($AF335:AZ335)-SUM($AF367:AZ367)-SUM($C367:W367)-SUM($BH367:CB367)</f>
        <v>1.9950830316014614</v>
      </c>
      <c r="CC335" s="169">
        <f>SUM($AF335:BA335)-SUM($AF367:BA367)-SUM($C367:X367)-SUM($BH367:CC367)</f>
        <v>2.2884402691078538</v>
      </c>
      <c r="CD335" s="169">
        <f>SUM($AF335:BB335)-SUM($AF367:BB367)-SUM($C367:Y367)-SUM($BH367:CD367)</f>
        <v>2.5172732290600366</v>
      </c>
      <c r="CE335" s="169">
        <f>SUM($AF335:BC335)-SUM($AF367:BC367)-SUM($C367:Z367)-SUM($BH367:CE367)</f>
        <v>2.6918613240100719</v>
      </c>
      <c r="CF335" s="169">
        <f>SUM($AF335:BD335)-SUM($AF367:BD367)-SUM($C367:AA367)-SUM($BH367:CF367)</f>
        <v>2.8202783572601708</v>
      </c>
      <c r="CG335" s="169">
        <f>SUM($AF335:BE335)-SUM($AF367:BE367)-SUM($C367:AB367)-SUM($BH367:CG367)</f>
        <v>2.9090502956680742</v>
      </c>
      <c r="CJ335" s="67">
        <f>1-C335</f>
        <v>1</v>
      </c>
      <c r="CK335" s="67">
        <f t="shared" ref="CK335:CZ343" si="77">1-D335</f>
        <v>0.99930709710062038</v>
      </c>
      <c r="CL335" s="67">
        <f t="shared" si="77"/>
        <v>0.99932491229008624</v>
      </c>
      <c r="CM335" s="67">
        <f t="shared" si="77"/>
        <v>0.99931917020422534</v>
      </c>
      <c r="CN335" s="67">
        <f t="shared" si="77"/>
        <v>0.99931146501208723</v>
      </c>
      <c r="CO335" s="67">
        <f t="shared" si="77"/>
        <v>0.99930375981994901</v>
      </c>
      <c r="CP335" s="67">
        <f t="shared" si="77"/>
        <v>0.9992960546278109</v>
      </c>
      <c r="CQ335" s="67">
        <f t="shared" si="77"/>
        <v>0.99928834943567268</v>
      </c>
      <c r="CR335" s="67">
        <f t="shared" si="77"/>
        <v>0.99928064424353458</v>
      </c>
      <c r="CS335" s="67">
        <f t="shared" si="77"/>
        <v>0.99927293905139636</v>
      </c>
      <c r="CT335" s="67">
        <f t="shared" si="77"/>
        <v>0.99762025334020399</v>
      </c>
      <c r="CU335" s="67">
        <f t="shared" si="77"/>
        <v>0.99759529790984713</v>
      </c>
      <c r="CV335" s="67">
        <f t="shared" si="77"/>
        <v>0.99757034247949017</v>
      </c>
      <c r="CW335" s="67">
        <f t="shared" si="77"/>
        <v>0.99754538704913331</v>
      </c>
      <c r="CX335" s="67">
        <f t="shared" si="77"/>
        <v>0.99752678969020492</v>
      </c>
      <c r="CY335" s="67">
        <f t="shared" si="77"/>
        <v>0.99751455040270509</v>
      </c>
      <c r="CZ335" s="67">
        <f t="shared" si="77"/>
        <v>0.99750231111520526</v>
      </c>
      <c r="DA335" s="67">
        <f t="shared" ref="CT335:DI350" si="78">1-T335</f>
        <v>0.99749007182770533</v>
      </c>
      <c r="DB335" s="67">
        <f t="shared" si="78"/>
        <v>0.9974778325402055</v>
      </c>
      <c r="DC335" s="67">
        <f t="shared" si="78"/>
        <v>0.99746559325270567</v>
      </c>
      <c r="DD335" s="67">
        <f t="shared" si="78"/>
        <v>0.99453426767600273</v>
      </c>
      <c r="DE335" s="67">
        <f t="shared" si="78"/>
        <v>0.99451342572249979</v>
      </c>
      <c r="DF335" s="67">
        <f t="shared" si="78"/>
        <v>0.99449365258712519</v>
      </c>
      <c r="DG335" s="67">
        <f t="shared" si="78"/>
        <v>0.99447494826987903</v>
      </c>
      <c r="DH335" s="67">
        <f t="shared" si="78"/>
        <v>0.99445731277076121</v>
      </c>
      <c r="DI335" s="67">
        <f t="shared" si="78"/>
        <v>0.99444074608977173</v>
      </c>
      <c r="DM335" s="188">
        <f>IF(ISERROR(BI335/D43),"",BI335/D43)</f>
        <v>6.9290289937965236E-4</v>
      </c>
      <c r="DN335" s="188">
        <f t="shared" ref="DN335:EC345" si="79">IF(ISERROR(BJ335/E43),"",BJ335/E43)</f>
        <v>1.2524652610069076E-3</v>
      </c>
      <c r="DO335" s="188">
        <f t="shared" si="79"/>
        <v>1.7245467079512113E-3</v>
      </c>
      <c r="DP335" s="188">
        <f t="shared" si="79"/>
        <v>2.1259246003962336E-3</v>
      </c>
      <c r="DQ335" s="188">
        <f t="shared" si="79"/>
        <v>2.4683853142188853E-3</v>
      </c>
      <c r="DR335" s="188">
        <f t="shared" si="79"/>
        <v>2.761852264978085E-3</v>
      </c>
      <c r="DS335" s="188">
        <f t="shared" si="79"/>
        <v>3.0145558001631904E-3</v>
      </c>
      <c r="DT335" s="188">
        <f t="shared" si="79"/>
        <v>3.2332071237669855E-3</v>
      </c>
      <c r="DU335" s="188">
        <f t="shared" si="79"/>
        <v>3.4236409421234413E-3</v>
      </c>
      <c r="DV335" s="188">
        <f t="shared" si="79"/>
        <v>5.2254166890766812E-3</v>
      </c>
      <c r="DW335" s="188">
        <f t="shared" si="79"/>
        <v>6.7523304787720671E-3</v>
      </c>
      <c r="DX335" s="188">
        <f t="shared" si="79"/>
        <v>8.0510096522374581E-3</v>
      </c>
      <c r="DY335" s="188">
        <f t="shared" si="79"/>
        <v>9.1592926548191619E-3</v>
      </c>
      <c r="DZ335" s="188">
        <f t="shared" si="79"/>
        <v>1.0104352670171162E-2</v>
      </c>
      <c r="EA335" s="188">
        <f t="shared" si="79"/>
        <v>1.0905388292307638E-2</v>
      </c>
      <c r="EB335" s="188">
        <f t="shared" si="79"/>
        <v>1.158733022211852E-2</v>
      </c>
      <c r="EC335" s="188">
        <f t="shared" si="79"/>
        <v>1.2170053863205032E-2</v>
      </c>
      <c r="ED335" s="188">
        <f t="shared" ref="EC335:EK350" si="80">IF(ISERROR(BZ335/U43),"",BZ335/U43)</f>
        <v>1.2669750034489944E-2</v>
      </c>
      <c r="EE335" s="188">
        <f t="shared" si="80"/>
        <v>1.3099638745688211E-2</v>
      </c>
      <c r="EF335" s="188">
        <f t="shared" si="80"/>
        <v>1.6304982235630292E-2</v>
      </c>
      <c r="EG335" s="188">
        <f t="shared" si="80"/>
        <v>1.9004926325640836E-2</v>
      </c>
      <c r="EH335" s="188">
        <f t="shared" si="80"/>
        <v>2.1290949312549368E-2</v>
      </c>
      <c r="EI335" s="188">
        <f t="shared" si="80"/>
        <v>2.3221560143376795E-2</v>
      </c>
      <c r="EJ335" s="188">
        <f t="shared" si="80"/>
        <v>2.4862492916662475E-2</v>
      </c>
      <c r="EK335" s="188">
        <f t="shared" si="80"/>
        <v>2.6269594388306439E-2</v>
      </c>
    </row>
    <row r="336" spans="1:141" x14ac:dyDescent="0.3">
      <c r="B336" s="1">
        <v>2</v>
      </c>
      <c r="C336" s="155"/>
      <c r="D336" s="155"/>
      <c r="E336" s="155">
        <f t="shared" si="76"/>
        <v>6.9290289937965236E-4</v>
      </c>
      <c r="F336" s="155">
        <f t="shared" si="76"/>
        <v>6.7508770991371678E-4</v>
      </c>
      <c r="G336" s="155">
        <f t="shared" si="76"/>
        <v>6.8082979577463822E-4</v>
      </c>
      <c r="H336" s="155">
        <f t="shared" si="76"/>
        <v>6.8853498791279777E-4</v>
      </c>
      <c r="I336" s="155">
        <f t="shared" si="76"/>
        <v>6.9624018005095731E-4</v>
      </c>
      <c r="J336" s="155">
        <f t="shared" si="76"/>
        <v>7.0394537218911686E-4</v>
      </c>
      <c r="K336" s="155">
        <f t="shared" si="76"/>
        <v>7.116505643272764E-4</v>
      </c>
      <c r="L336" s="155">
        <f t="shared" si="76"/>
        <v>7.1935575646543595E-4</v>
      </c>
      <c r="M336" s="155">
        <f t="shared" si="76"/>
        <v>7.270609486035956E-4</v>
      </c>
      <c r="N336" s="155">
        <f t="shared" si="76"/>
        <v>2.3797466597960276E-3</v>
      </c>
      <c r="O336" s="155">
        <f t="shared" si="76"/>
        <v>2.4047020901529041E-3</v>
      </c>
      <c r="P336" s="155">
        <f t="shared" si="76"/>
        <v>2.4296575205097807E-3</v>
      </c>
      <c r="Q336" s="155">
        <f t="shared" si="76"/>
        <v>2.4546129508666577E-3</v>
      </c>
      <c r="R336" s="155">
        <f t="shared" si="76"/>
        <v>2.4732103097950299E-3</v>
      </c>
      <c r="S336" s="155">
        <f t="shared" si="76"/>
        <v>2.4854495972948991E-3</v>
      </c>
      <c r="T336" s="155">
        <f t="shared" si="76"/>
        <v>2.4976888847947683E-3</v>
      </c>
      <c r="U336" s="155">
        <f t="shared" si="76"/>
        <v>2.5099281722946376E-3</v>
      </c>
      <c r="V336" s="155">
        <f t="shared" si="76"/>
        <v>2.5221674597945068E-3</v>
      </c>
      <c r="W336" s="155">
        <f t="shared" si="76"/>
        <v>2.534406747294376E-3</v>
      </c>
      <c r="X336" s="155">
        <f t="shared" si="76"/>
        <v>5.4657323239973108E-3</v>
      </c>
      <c r="Y336" s="155">
        <f t="shared" si="76"/>
        <v>5.4865742775002139E-3</v>
      </c>
      <c r="Z336" s="155">
        <f t="shared" si="76"/>
        <v>5.5063474128747656E-3</v>
      </c>
      <c r="AA336" s="155">
        <f t="shared" si="76"/>
        <v>5.5250517301209607E-3</v>
      </c>
      <c r="AB336" s="155">
        <f t="shared" si="76"/>
        <v>5.5426872292388034E-3</v>
      </c>
      <c r="AC336" s="155"/>
      <c r="AD336" s="155"/>
      <c r="AG336" s="174">
        <f>D336*D44*PRODUCT($CJ336:CJ336)</f>
        <v>0</v>
      </c>
      <c r="AH336" s="174">
        <f>E336*E44*PRODUCT($CJ336:CK336)</f>
        <v>0</v>
      </c>
      <c r="AI336" s="174">
        <f>F336*F44*PRODUCT($CJ336:CL336)</f>
        <v>0</v>
      </c>
      <c r="AJ336" s="174">
        <f>G336*G44*PRODUCT($CJ336:CM336)</f>
        <v>0</v>
      </c>
      <c r="AK336" s="174">
        <f>H336*H44*PRODUCT($CJ336:CN336)</f>
        <v>0</v>
      </c>
      <c r="AL336" s="174">
        <f>I336*I44*PRODUCT($CJ336:CO336)</f>
        <v>0</v>
      </c>
      <c r="AM336" s="174">
        <f>J336*J44*PRODUCT($CJ336:CP336)</f>
        <v>0</v>
      </c>
      <c r="AN336" s="174">
        <f>K336*K44*PRODUCT($CJ336:CQ336)</f>
        <v>0</v>
      </c>
      <c r="AO336" s="174">
        <f>L336*L44*PRODUCT($CJ336:CR336)</f>
        <v>0</v>
      </c>
      <c r="AP336" s="174">
        <f>M336*M44*PRODUCT($CJ336:CS336)</f>
        <v>0</v>
      </c>
      <c r="AQ336" s="174">
        <f>N336*N44*PRODUCT($CJ336:CT336)</f>
        <v>0</v>
      </c>
      <c r="AR336" s="174">
        <f>O336*O44*PRODUCT($CJ336:CU336)</f>
        <v>0</v>
      </c>
      <c r="AS336" s="174">
        <f>P336*P44*PRODUCT($CJ336:CV336)</f>
        <v>0</v>
      </c>
      <c r="AT336" s="174">
        <f>Q336*Q44*PRODUCT($CJ336:CW336)</f>
        <v>0</v>
      </c>
      <c r="AU336" s="174">
        <f>R336*R44*PRODUCT($CJ336:CX336)</f>
        <v>0</v>
      </c>
      <c r="AV336" s="174">
        <f>S336*S44*PRODUCT($CJ336:CY336)</f>
        <v>0</v>
      </c>
      <c r="AW336" s="174">
        <f>T336*T44*PRODUCT($CJ336:CZ336)</f>
        <v>0</v>
      </c>
      <c r="AX336" s="174">
        <f>U336*U44*PRODUCT($CJ336:DA336)</f>
        <v>0</v>
      </c>
      <c r="AY336" s="174">
        <f>V336*V44*PRODUCT($CJ336:DB336)</f>
        <v>0</v>
      </c>
      <c r="AZ336" s="174">
        <f>W336*W44*PRODUCT($CJ336:DC336)</f>
        <v>0</v>
      </c>
      <c r="BA336" s="174">
        <f>X336*X44*PRODUCT($CJ336:DD336)</f>
        <v>0</v>
      </c>
      <c r="BB336" s="174">
        <f>Y336*Y44*PRODUCT($CJ336:DE336)</f>
        <v>0</v>
      </c>
      <c r="BC336" s="174">
        <f>Z336*Z44*PRODUCT($CJ336:DF336)</f>
        <v>0</v>
      </c>
      <c r="BD336" s="174">
        <f>AA336*AA44*PRODUCT($CJ336:DG336)</f>
        <v>0</v>
      </c>
      <c r="BE336" s="174">
        <f>AB336*AB44*PRODUCT($CJ336:DH336)</f>
        <v>0</v>
      </c>
      <c r="BF336" s="93"/>
      <c r="BI336" s="169">
        <f>SUM($AF336:AG336)-SUM($AF368:AG368)-SUM($C368:D368)-SUM($BH368:BI368)</f>
        <v>0</v>
      </c>
      <c r="BJ336" s="169">
        <f>SUM($AF336:AH336)-SUM($AF368:AH368)-SUM($C368:E368)-SUM($BH368:BJ368)</f>
        <v>0</v>
      </c>
      <c r="BK336" s="169">
        <f>SUM($AF336:AI336)-SUM($AF368:AI368)-SUM($C368:F368)-SUM($BH368:BK368)</f>
        <v>0</v>
      </c>
      <c r="BL336" s="169">
        <f>SUM($AF336:AJ336)-SUM($AF368:AJ368)-SUM($C368:G368)-SUM($BH368:BL368)</f>
        <v>0</v>
      </c>
      <c r="BM336" s="169">
        <f>SUM($AF336:AK336)-SUM($AF368:AK368)-SUM($C368:H368)-SUM($BH368:BM368)</f>
        <v>0</v>
      </c>
      <c r="BN336" s="169">
        <f>SUM($AF336:AL336)-SUM($AF368:AL368)-SUM($C368:I368)-SUM($BH368:BN368)</f>
        <v>0</v>
      </c>
      <c r="BO336" s="169">
        <f>SUM($AF336:AM336)-SUM($AF368:AM368)-SUM($C368:J368)-SUM($BH368:BO368)</f>
        <v>0</v>
      </c>
      <c r="BP336" s="169">
        <f>SUM($AF336:AN336)-SUM($AF368:AN368)-SUM($C368:K368)-SUM($BH368:BP368)</f>
        <v>0</v>
      </c>
      <c r="BQ336" s="169">
        <f>SUM($AF336:AO336)-SUM($AF368:AO368)-SUM($C368:L368)-SUM($BH368:BQ368)</f>
        <v>0</v>
      </c>
      <c r="BR336" s="169">
        <f>SUM($AF336:AP336)-SUM($AF368:AP368)-SUM($C368:M368)-SUM($BH368:BR368)</f>
        <v>0</v>
      </c>
      <c r="BS336" s="169">
        <f>SUM($AF336:AQ336)-SUM($AF368:AQ368)-SUM($C368:N368)-SUM($BH368:BS368)</f>
        <v>0</v>
      </c>
      <c r="BT336" s="169">
        <f>SUM($AF336:AR336)-SUM($AF368:AR368)-SUM($C368:O368)-SUM($BH368:BT368)</f>
        <v>0</v>
      </c>
      <c r="BU336" s="169">
        <f>SUM($AF336:AS336)-SUM($AF368:AS368)-SUM($C368:P368)-SUM($BH368:BU368)</f>
        <v>0</v>
      </c>
      <c r="BV336" s="169">
        <f>SUM($AF336:AT336)-SUM($AF368:AT368)-SUM($C368:Q368)-SUM($BH368:BV368)</f>
        <v>0</v>
      </c>
      <c r="BW336" s="169">
        <f>SUM($AF336:AU336)-SUM($AF368:AU368)-SUM($C368:R368)-SUM($BH368:BW368)</f>
        <v>0</v>
      </c>
      <c r="BX336" s="169">
        <f>SUM($AF336:AV336)-SUM($AF368:AV368)-SUM($C368:S368)-SUM($BH368:BX368)</f>
        <v>0</v>
      </c>
      <c r="BY336" s="169">
        <f>SUM($AF336:AW336)-SUM($AF368:AW368)-SUM($C368:T368)-SUM($BH368:BY368)</f>
        <v>0</v>
      </c>
      <c r="BZ336" s="169">
        <f>SUM($AF336:AX336)-SUM($AF368:AX368)-SUM($C368:U368)-SUM($BH368:BZ368)</f>
        <v>0</v>
      </c>
      <c r="CA336" s="169">
        <f>SUM($AF336:AY336)-SUM($AF368:AY368)-SUM($C368:V368)-SUM($BH368:CA368)</f>
        <v>0</v>
      </c>
      <c r="CB336" s="169">
        <f>SUM($AF336:AZ336)-SUM($AF368:AZ368)-SUM($C368:W368)-SUM($BH368:CB368)</f>
        <v>0</v>
      </c>
      <c r="CC336" s="169">
        <f>SUM($AF336:BA336)-SUM($AF368:BA368)-SUM($C368:X368)-SUM($BH368:CC368)</f>
        <v>0</v>
      </c>
      <c r="CD336" s="169">
        <f>SUM($AF336:BB336)-SUM($AF368:BB368)-SUM($C368:Y368)-SUM($BH368:CD368)</f>
        <v>0</v>
      </c>
      <c r="CE336" s="169">
        <f>SUM($AF336:BC336)-SUM($AF368:BC368)-SUM($C368:Z368)-SUM($BH368:CE368)</f>
        <v>0</v>
      </c>
      <c r="CF336" s="169">
        <f>SUM($AF336:BD336)-SUM($AF368:BD368)-SUM($C368:AA368)-SUM($BH368:CF368)</f>
        <v>0</v>
      </c>
      <c r="CG336" s="169">
        <f>SUM($AF336:BE336)-SUM($AF368:BE368)-SUM($C368:AB368)-SUM($BH368:CG368)</f>
        <v>0</v>
      </c>
      <c r="CH336" s="52"/>
      <c r="CJ336" s="67"/>
      <c r="CK336" s="67">
        <f>1-D336</f>
        <v>1</v>
      </c>
      <c r="CL336" s="67">
        <f t="shared" si="77"/>
        <v>0.99930709710062038</v>
      </c>
      <c r="CM336" s="67">
        <f t="shared" si="77"/>
        <v>0.99932491229008624</v>
      </c>
      <c r="CN336" s="67">
        <f t="shared" si="77"/>
        <v>0.99931917020422534</v>
      </c>
      <c r="CO336" s="67">
        <f t="shared" si="77"/>
        <v>0.99931146501208723</v>
      </c>
      <c r="CP336" s="67">
        <f t="shared" si="77"/>
        <v>0.99930375981994901</v>
      </c>
      <c r="CQ336" s="67">
        <f t="shared" si="77"/>
        <v>0.9992960546278109</v>
      </c>
      <c r="CR336" s="67">
        <f t="shared" si="77"/>
        <v>0.99928834943567268</v>
      </c>
      <c r="CS336" s="67">
        <f t="shared" si="77"/>
        <v>0.99928064424353458</v>
      </c>
      <c r="CT336" s="67">
        <f t="shared" si="77"/>
        <v>0.99927293905139636</v>
      </c>
      <c r="CU336" s="67">
        <f t="shared" si="77"/>
        <v>0.99762025334020399</v>
      </c>
      <c r="CV336" s="67">
        <f t="shared" si="77"/>
        <v>0.99759529790984713</v>
      </c>
      <c r="CW336" s="67">
        <f t="shared" si="77"/>
        <v>0.99757034247949017</v>
      </c>
      <c r="CX336" s="67">
        <f t="shared" si="77"/>
        <v>0.99754538704913331</v>
      </c>
      <c r="CY336" s="67">
        <f t="shared" si="77"/>
        <v>0.99752678969020492</v>
      </c>
      <c r="CZ336" s="67">
        <f t="shared" si="77"/>
        <v>0.99751455040270509</v>
      </c>
      <c r="DA336" s="67">
        <f t="shared" si="78"/>
        <v>0.99750231111520526</v>
      </c>
      <c r="DB336" s="67">
        <f t="shared" si="78"/>
        <v>0.99749007182770533</v>
      </c>
      <c r="DC336" s="67">
        <f t="shared" si="78"/>
        <v>0.9974778325402055</v>
      </c>
      <c r="DD336" s="67">
        <f t="shared" si="78"/>
        <v>0.99746559325270567</v>
      </c>
      <c r="DE336" s="67">
        <f t="shared" si="78"/>
        <v>0.99453426767600273</v>
      </c>
      <c r="DF336" s="67">
        <f t="shared" si="78"/>
        <v>0.99451342572249979</v>
      </c>
      <c r="DG336" s="67">
        <f t="shared" si="78"/>
        <v>0.99449365258712519</v>
      </c>
      <c r="DH336" s="67">
        <f t="shared" si="78"/>
        <v>0.99447494826987903</v>
      </c>
      <c r="DI336" s="67">
        <f t="shared" si="78"/>
        <v>0.99445731277076121</v>
      </c>
      <c r="DM336" s="188" t="str">
        <f t="shared" ref="DM336:EB360" si="81">IF(ISERROR(BI336/D44),"",BI336/D44)</f>
        <v/>
      </c>
      <c r="DN336" s="188" t="str">
        <f t="shared" si="79"/>
        <v/>
      </c>
      <c r="DO336" s="188" t="str">
        <f t="shared" si="79"/>
        <v/>
      </c>
      <c r="DP336" s="188" t="str">
        <f t="shared" si="79"/>
        <v/>
      </c>
      <c r="DQ336" s="188" t="str">
        <f t="shared" si="79"/>
        <v/>
      </c>
      <c r="DR336" s="188" t="str">
        <f t="shared" si="79"/>
        <v/>
      </c>
      <c r="DS336" s="188" t="str">
        <f t="shared" si="79"/>
        <v/>
      </c>
      <c r="DT336" s="188" t="str">
        <f t="shared" si="79"/>
        <v/>
      </c>
      <c r="DU336" s="188" t="str">
        <f t="shared" si="79"/>
        <v/>
      </c>
      <c r="DV336" s="188" t="str">
        <f t="shared" si="79"/>
        <v/>
      </c>
      <c r="DW336" s="188" t="str">
        <f t="shared" si="79"/>
        <v/>
      </c>
      <c r="DX336" s="188" t="str">
        <f t="shared" si="79"/>
        <v/>
      </c>
      <c r="DY336" s="188" t="str">
        <f t="shared" si="79"/>
        <v/>
      </c>
      <c r="DZ336" s="188" t="str">
        <f t="shared" si="79"/>
        <v/>
      </c>
      <c r="EA336" s="188" t="str">
        <f t="shared" si="79"/>
        <v/>
      </c>
      <c r="EB336" s="188" t="str">
        <f t="shared" si="79"/>
        <v/>
      </c>
      <c r="EC336" s="188" t="str">
        <f t="shared" si="79"/>
        <v/>
      </c>
      <c r="ED336" s="188" t="str">
        <f t="shared" si="80"/>
        <v/>
      </c>
      <c r="EE336" s="188" t="str">
        <f t="shared" si="80"/>
        <v/>
      </c>
      <c r="EF336" s="188" t="str">
        <f t="shared" si="80"/>
        <v/>
      </c>
      <c r="EG336" s="188" t="str">
        <f t="shared" si="80"/>
        <v/>
      </c>
      <c r="EH336" s="188" t="str">
        <f t="shared" si="80"/>
        <v/>
      </c>
      <c r="EI336" s="188" t="str">
        <f t="shared" si="80"/>
        <v/>
      </c>
      <c r="EJ336" s="188" t="str">
        <f t="shared" si="80"/>
        <v/>
      </c>
      <c r="EK336" s="188" t="str">
        <f t="shared" si="80"/>
        <v/>
      </c>
    </row>
    <row r="337" spans="1:141" x14ac:dyDescent="0.3">
      <c r="B337" s="1">
        <v>3</v>
      </c>
      <c r="C337" s="155"/>
      <c r="D337" s="155"/>
      <c r="E337" s="155"/>
      <c r="F337" s="155">
        <f t="shared" si="76"/>
        <v>6.9290289937965236E-4</v>
      </c>
      <c r="G337" s="155">
        <f t="shared" si="76"/>
        <v>6.7508770991371678E-4</v>
      </c>
      <c r="H337" s="155">
        <f t="shared" si="76"/>
        <v>6.8082979577463822E-4</v>
      </c>
      <c r="I337" s="155">
        <f t="shared" si="76"/>
        <v>6.8853498791279777E-4</v>
      </c>
      <c r="J337" s="155">
        <f t="shared" si="76"/>
        <v>6.9624018005095731E-4</v>
      </c>
      <c r="K337" s="155">
        <f t="shared" si="76"/>
        <v>7.0394537218911686E-4</v>
      </c>
      <c r="L337" s="155">
        <f t="shared" si="76"/>
        <v>7.116505643272764E-4</v>
      </c>
      <c r="M337" s="155">
        <f t="shared" si="76"/>
        <v>7.1935575646543595E-4</v>
      </c>
      <c r="N337" s="155">
        <f t="shared" si="76"/>
        <v>7.270609486035956E-4</v>
      </c>
      <c r="O337" s="155">
        <f t="shared" si="76"/>
        <v>2.3797466597960276E-3</v>
      </c>
      <c r="P337" s="155">
        <f t="shared" si="76"/>
        <v>2.4047020901529041E-3</v>
      </c>
      <c r="Q337" s="155">
        <f t="shared" si="76"/>
        <v>2.4296575205097807E-3</v>
      </c>
      <c r="R337" s="155">
        <f t="shared" si="76"/>
        <v>2.4546129508666577E-3</v>
      </c>
      <c r="S337" s="155">
        <f t="shared" si="76"/>
        <v>2.4732103097950299E-3</v>
      </c>
      <c r="T337" s="155">
        <f t="shared" si="76"/>
        <v>2.4854495972948991E-3</v>
      </c>
      <c r="U337" s="155">
        <f t="shared" si="76"/>
        <v>2.4976888847947683E-3</v>
      </c>
      <c r="V337" s="155">
        <f t="shared" si="76"/>
        <v>2.5099281722946376E-3</v>
      </c>
      <c r="W337" s="155">
        <f t="shared" si="76"/>
        <v>2.5221674597945068E-3</v>
      </c>
      <c r="X337" s="155">
        <f t="shared" si="76"/>
        <v>2.534406747294376E-3</v>
      </c>
      <c r="Y337" s="155">
        <f t="shared" si="76"/>
        <v>5.4657323239973108E-3</v>
      </c>
      <c r="Z337" s="155">
        <f t="shared" si="76"/>
        <v>5.4865742775002139E-3</v>
      </c>
      <c r="AA337" s="155">
        <f t="shared" si="76"/>
        <v>5.5063474128747656E-3</v>
      </c>
      <c r="AB337" s="155">
        <f t="shared" si="76"/>
        <v>5.5250517301209607E-3</v>
      </c>
      <c r="AC337" s="155"/>
      <c r="AD337" s="155"/>
      <c r="AE337" s="155"/>
      <c r="AG337" s="174">
        <f>D337*D45*PRODUCT($CJ337:CJ337)</f>
        <v>0</v>
      </c>
      <c r="AH337" s="174">
        <f>E337*E45*PRODUCT($CJ337:CK337)</f>
        <v>0</v>
      </c>
      <c r="AI337" s="174">
        <f>F337*F45*PRODUCT($CJ337:CL337)</f>
        <v>0</v>
      </c>
      <c r="AJ337" s="174">
        <f>G337*G45*PRODUCT($CJ337:CM337)</f>
        <v>0</v>
      </c>
      <c r="AK337" s="174">
        <f>H337*H45*PRODUCT($CJ337:CN337)</f>
        <v>0</v>
      </c>
      <c r="AL337" s="174">
        <f>I337*I45*PRODUCT($CJ337:CO337)</f>
        <v>0</v>
      </c>
      <c r="AM337" s="174">
        <f>J337*J45*PRODUCT($CJ337:CP337)</f>
        <v>0</v>
      </c>
      <c r="AN337" s="174">
        <f>K337*K45*PRODUCT($CJ337:CQ337)</f>
        <v>0</v>
      </c>
      <c r="AO337" s="174">
        <f>L337*L45*PRODUCT($CJ337:CR337)</f>
        <v>0</v>
      </c>
      <c r="AP337" s="174">
        <f>M337*M45*PRODUCT($CJ337:CS337)</f>
        <v>0</v>
      </c>
      <c r="AQ337" s="174">
        <f>N337*N45*PRODUCT($CJ337:CT337)</f>
        <v>0</v>
      </c>
      <c r="AR337" s="174">
        <f>O337*O45*PRODUCT($CJ337:CU337)</f>
        <v>0</v>
      </c>
      <c r="AS337" s="174">
        <f>P337*P45*PRODUCT($CJ337:CV337)</f>
        <v>0</v>
      </c>
      <c r="AT337" s="174">
        <f>Q337*Q45*PRODUCT($CJ337:CW337)</f>
        <v>0</v>
      </c>
      <c r="AU337" s="174">
        <f>R337*R45*PRODUCT($CJ337:CX337)</f>
        <v>0</v>
      </c>
      <c r="AV337" s="174">
        <f>S337*S45*PRODUCT($CJ337:CY337)</f>
        <v>0</v>
      </c>
      <c r="AW337" s="174">
        <f>T337*T45*PRODUCT($CJ337:CZ337)</f>
        <v>0</v>
      </c>
      <c r="AX337" s="174">
        <f>U337*U45*PRODUCT($CJ337:DA337)</f>
        <v>0</v>
      </c>
      <c r="AY337" s="174">
        <f>V337*V45*PRODUCT($CJ337:DB337)</f>
        <v>0</v>
      </c>
      <c r="AZ337" s="174">
        <f>W337*W45*PRODUCT($CJ337:DC337)</f>
        <v>0</v>
      </c>
      <c r="BA337" s="174">
        <f>X337*X45*PRODUCT($CJ337:DD337)</f>
        <v>0</v>
      </c>
      <c r="BB337" s="174">
        <f>Y337*Y45*PRODUCT($CJ337:DE337)</f>
        <v>0</v>
      </c>
      <c r="BC337" s="174">
        <f>Z337*Z45*PRODUCT($CJ337:DF337)</f>
        <v>0</v>
      </c>
      <c r="BD337" s="174">
        <f>AA337*AA45*PRODUCT($CJ337:DG337)</f>
        <v>0</v>
      </c>
      <c r="BE337" s="174">
        <f>AB337*AB45*PRODUCT($CJ337:DH337)</f>
        <v>0</v>
      </c>
      <c r="BF337" s="93"/>
      <c r="BG337" s="93"/>
      <c r="BI337" s="169">
        <f>SUM($AF337:AG337)-SUM($AF369:AG369)-SUM($C369:D369)-SUM($BH369:BI369)</f>
        <v>0</v>
      </c>
      <c r="BJ337" s="169">
        <f>SUM($AF337:AH337)-SUM($AF369:AH369)-SUM($C369:E369)-SUM($BH369:BJ369)</f>
        <v>0</v>
      </c>
      <c r="BK337" s="169">
        <f>SUM($AF337:AI337)-SUM($AF369:AI369)-SUM($C369:F369)-SUM($BH369:BK369)</f>
        <v>0</v>
      </c>
      <c r="BL337" s="169">
        <f>SUM($AF337:AJ337)-SUM($AF369:AJ369)-SUM($C369:G369)-SUM($BH369:BL369)</f>
        <v>0</v>
      </c>
      <c r="BM337" s="169">
        <f>SUM($AF337:AK337)-SUM($AF369:AK369)-SUM($C369:H369)-SUM($BH369:BM369)</f>
        <v>0</v>
      </c>
      <c r="BN337" s="169">
        <f>SUM($AF337:AL337)-SUM($AF369:AL369)-SUM($C369:I369)-SUM($BH369:BN369)</f>
        <v>0</v>
      </c>
      <c r="BO337" s="169">
        <f>SUM($AF337:AM337)-SUM($AF369:AM369)-SUM($C369:J369)-SUM($BH369:BO369)</f>
        <v>0</v>
      </c>
      <c r="BP337" s="169">
        <f>SUM($AF337:AN337)-SUM($AF369:AN369)-SUM($C369:K369)-SUM($BH369:BP369)</f>
        <v>0</v>
      </c>
      <c r="BQ337" s="169">
        <f>SUM($AF337:AO337)-SUM($AF369:AO369)-SUM($C369:L369)-SUM($BH369:BQ369)</f>
        <v>0</v>
      </c>
      <c r="BR337" s="169">
        <f>SUM($AF337:AP337)-SUM($AF369:AP369)-SUM($C369:M369)-SUM($BH369:BR369)</f>
        <v>0</v>
      </c>
      <c r="BS337" s="169">
        <f>SUM($AF337:AQ337)-SUM($AF369:AQ369)-SUM($C369:N369)-SUM($BH369:BS369)</f>
        <v>0</v>
      </c>
      <c r="BT337" s="169">
        <f>SUM($AF337:AR337)-SUM($AF369:AR369)-SUM($C369:O369)-SUM($BH369:BT369)</f>
        <v>0</v>
      </c>
      <c r="BU337" s="169">
        <f>SUM($AF337:AS337)-SUM($AF369:AS369)-SUM($C369:P369)-SUM($BH369:BU369)</f>
        <v>0</v>
      </c>
      <c r="BV337" s="169">
        <f>SUM($AF337:AT337)-SUM($AF369:AT369)-SUM($C369:Q369)-SUM($BH369:BV369)</f>
        <v>0</v>
      </c>
      <c r="BW337" s="169">
        <f>SUM($AF337:AU337)-SUM($AF369:AU369)-SUM($C369:R369)-SUM($BH369:BW369)</f>
        <v>0</v>
      </c>
      <c r="BX337" s="169">
        <f>SUM($AF337:AV337)-SUM($AF369:AV369)-SUM($C369:S369)-SUM($BH369:BX369)</f>
        <v>0</v>
      </c>
      <c r="BY337" s="169">
        <f>SUM($AF337:AW337)-SUM($AF369:AW369)-SUM($C369:T369)-SUM($BH369:BY369)</f>
        <v>0</v>
      </c>
      <c r="BZ337" s="169">
        <f>SUM($AF337:AX337)-SUM($AF369:AX369)-SUM($C369:U369)-SUM($BH369:BZ369)</f>
        <v>0</v>
      </c>
      <c r="CA337" s="169">
        <f>SUM($AF337:AY337)-SUM($AF369:AY369)-SUM($C369:V369)-SUM($BH369:CA369)</f>
        <v>0</v>
      </c>
      <c r="CB337" s="169">
        <f>SUM($AF337:AZ337)-SUM($AF369:AZ369)-SUM($C369:W369)-SUM($BH369:CB369)</f>
        <v>0</v>
      </c>
      <c r="CC337" s="169">
        <f>SUM($AF337:BA337)-SUM($AF369:BA369)-SUM($C369:X369)-SUM($BH369:CC369)</f>
        <v>0</v>
      </c>
      <c r="CD337" s="169">
        <f>SUM($AF337:BB337)-SUM($AF369:BB369)-SUM($C369:Y369)-SUM($BH369:CD369)</f>
        <v>0</v>
      </c>
      <c r="CE337" s="169">
        <f>SUM($AF337:BC337)-SUM($AF369:BC369)-SUM($C369:Z369)-SUM($BH369:CE369)</f>
        <v>0</v>
      </c>
      <c r="CF337" s="169">
        <f>SUM($AF337:BD337)-SUM($AF369:BD369)-SUM($C369:AA369)-SUM($BH369:CF369)</f>
        <v>0</v>
      </c>
      <c r="CG337" s="169">
        <f>SUM($AF337:BE337)-SUM($AF369:BE369)-SUM($C369:AB369)-SUM($BH369:CG369)</f>
        <v>0</v>
      </c>
      <c r="CH337" s="52"/>
      <c r="CI337" s="52"/>
      <c r="CJ337" s="67"/>
      <c r="CK337" s="67"/>
      <c r="CL337" s="67">
        <f>1-E337</f>
        <v>1</v>
      </c>
      <c r="CM337" s="67">
        <f t="shared" si="77"/>
        <v>0.99930709710062038</v>
      </c>
      <c r="CN337" s="67">
        <f t="shared" si="77"/>
        <v>0.99932491229008624</v>
      </c>
      <c r="CO337" s="67">
        <f t="shared" si="77"/>
        <v>0.99931917020422534</v>
      </c>
      <c r="CP337" s="67">
        <f t="shared" si="77"/>
        <v>0.99931146501208723</v>
      </c>
      <c r="CQ337" s="67">
        <f t="shared" si="77"/>
        <v>0.99930375981994901</v>
      </c>
      <c r="CR337" s="67">
        <f t="shared" si="77"/>
        <v>0.9992960546278109</v>
      </c>
      <c r="CS337" s="67">
        <f t="shared" si="77"/>
        <v>0.99928834943567268</v>
      </c>
      <c r="CT337" s="67">
        <f t="shared" si="77"/>
        <v>0.99928064424353458</v>
      </c>
      <c r="CU337" s="67">
        <f t="shared" si="77"/>
        <v>0.99927293905139636</v>
      </c>
      <c r="CV337" s="67">
        <f t="shared" si="77"/>
        <v>0.99762025334020399</v>
      </c>
      <c r="CW337" s="67">
        <f t="shared" si="77"/>
        <v>0.99759529790984713</v>
      </c>
      <c r="CX337" s="67">
        <f t="shared" si="77"/>
        <v>0.99757034247949017</v>
      </c>
      <c r="CY337" s="67">
        <f t="shared" si="77"/>
        <v>0.99754538704913331</v>
      </c>
      <c r="CZ337" s="67">
        <f t="shared" si="77"/>
        <v>0.99752678969020492</v>
      </c>
      <c r="DA337" s="67">
        <f t="shared" si="78"/>
        <v>0.99751455040270509</v>
      </c>
      <c r="DB337" s="67">
        <f t="shared" si="78"/>
        <v>0.99750231111520526</v>
      </c>
      <c r="DC337" s="67">
        <f t="shared" si="78"/>
        <v>0.99749007182770533</v>
      </c>
      <c r="DD337" s="67">
        <f t="shared" si="78"/>
        <v>0.9974778325402055</v>
      </c>
      <c r="DE337" s="67">
        <f t="shared" si="78"/>
        <v>0.99746559325270567</v>
      </c>
      <c r="DF337" s="67">
        <f t="shared" si="78"/>
        <v>0.99453426767600273</v>
      </c>
      <c r="DG337" s="67">
        <f t="shared" si="78"/>
        <v>0.99451342572249979</v>
      </c>
      <c r="DH337" s="67">
        <f t="shared" si="78"/>
        <v>0.99449365258712519</v>
      </c>
      <c r="DI337" s="67">
        <f t="shared" si="78"/>
        <v>0.99447494826987903</v>
      </c>
      <c r="DM337" s="188" t="str">
        <f t="shared" si="81"/>
        <v/>
      </c>
      <c r="DN337" s="188" t="str">
        <f t="shared" si="79"/>
        <v/>
      </c>
      <c r="DO337" s="188" t="str">
        <f t="shared" si="79"/>
        <v/>
      </c>
      <c r="DP337" s="188" t="str">
        <f t="shared" si="79"/>
        <v/>
      </c>
      <c r="DQ337" s="188" t="str">
        <f t="shared" si="79"/>
        <v/>
      </c>
      <c r="DR337" s="188" t="str">
        <f t="shared" si="79"/>
        <v/>
      </c>
      <c r="DS337" s="188" t="str">
        <f t="shared" si="79"/>
        <v/>
      </c>
      <c r="DT337" s="188" t="str">
        <f t="shared" si="79"/>
        <v/>
      </c>
      <c r="DU337" s="188" t="str">
        <f t="shared" si="79"/>
        <v/>
      </c>
      <c r="DV337" s="188" t="str">
        <f t="shared" si="79"/>
        <v/>
      </c>
      <c r="DW337" s="188" t="str">
        <f t="shared" si="79"/>
        <v/>
      </c>
      <c r="DX337" s="188" t="str">
        <f t="shared" si="79"/>
        <v/>
      </c>
      <c r="DY337" s="188" t="str">
        <f t="shared" si="79"/>
        <v/>
      </c>
      <c r="DZ337" s="188" t="str">
        <f t="shared" si="79"/>
        <v/>
      </c>
      <c r="EA337" s="188" t="str">
        <f t="shared" si="79"/>
        <v/>
      </c>
      <c r="EB337" s="188" t="str">
        <f t="shared" si="79"/>
        <v/>
      </c>
      <c r="EC337" s="188" t="str">
        <f t="shared" si="79"/>
        <v/>
      </c>
      <c r="ED337" s="188" t="str">
        <f t="shared" si="80"/>
        <v/>
      </c>
      <c r="EE337" s="188" t="str">
        <f t="shared" si="80"/>
        <v/>
      </c>
      <c r="EF337" s="188" t="str">
        <f t="shared" si="80"/>
        <v/>
      </c>
      <c r="EG337" s="188" t="str">
        <f t="shared" si="80"/>
        <v/>
      </c>
      <c r="EH337" s="188" t="str">
        <f t="shared" si="80"/>
        <v/>
      </c>
      <c r="EI337" s="188" t="str">
        <f t="shared" si="80"/>
        <v/>
      </c>
      <c r="EJ337" s="188" t="str">
        <f t="shared" si="80"/>
        <v/>
      </c>
      <c r="EK337" s="188" t="str">
        <f t="shared" si="80"/>
        <v/>
      </c>
    </row>
    <row r="338" spans="1:141" x14ac:dyDescent="0.3">
      <c r="A338" s="52"/>
      <c r="B338" s="1">
        <v>4</v>
      </c>
      <c r="C338" s="155"/>
      <c r="D338" s="155"/>
      <c r="E338" s="155"/>
      <c r="F338" s="155"/>
      <c r="G338" s="155">
        <f t="shared" si="76"/>
        <v>6.9290289937965236E-4</v>
      </c>
      <c r="H338" s="155">
        <f t="shared" si="76"/>
        <v>6.7508770991371678E-4</v>
      </c>
      <c r="I338" s="155">
        <f t="shared" si="76"/>
        <v>6.8082979577463822E-4</v>
      </c>
      <c r="J338" s="155">
        <f t="shared" si="76"/>
        <v>6.8853498791279777E-4</v>
      </c>
      <c r="K338" s="155">
        <f t="shared" si="76"/>
        <v>6.9624018005095731E-4</v>
      </c>
      <c r="L338" s="155">
        <f t="shared" si="76"/>
        <v>7.0394537218911686E-4</v>
      </c>
      <c r="M338" s="155">
        <f t="shared" si="76"/>
        <v>7.116505643272764E-4</v>
      </c>
      <c r="N338" s="155">
        <f t="shared" si="76"/>
        <v>7.1935575646543595E-4</v>
      </c>
      <c r="O338" s="155">
        <f t="shared" si="76"/>
        <v>7.270609486035956E-4</v>
      </c>
      <c r="P338" s="155">
        <f t="shared" si="76"/>
        <v>2.3797466597960276E-3</v>
      </c>
      <c r="Q338" s="155">
        <f t="shared" si="76"/>
        <v>2.4047020901529041E-3</v>
      </c>
      <c r="R338" s="155">
        <f t="shared" si="76"/>
        <v>2.4296575205097807E-3</v>
      </c>
      <c r="S338" s="155">
        <f t="shared" si="76"/>
        <v>2.4546129508666577E-3</v>
      </c>
      <c r="T338" s="155">
        <f t="shared" si="76"/>
        <v>2.4732103097950299E-3</v>
      </c>
      <c r="U338" s="155">
        <f t="shared" si="76"/>
        <v>2.4854495972948991E-3</v>
      </c>
      <c r="V338" s="155">
        <f t="shared" si="76"/>
        <v>2.4976888847947683E-3</v>
      </c>
      <c r="W338" s="155">
        <f t="shared" si="76"/>
        <v>2.5099281722946376E-3</v>
      </c>
      <c r="X338" s="155">
        <f t="shared" si="76"/>
        <v>2.5221674597945068E-3</v>
      </c>
      <c r="Y338" s="155">
        <f t="shared" si="76"/>
        <v>2.534406747294376E-3</v>
      </c>
      <c r="Z338" s="155">
        <f t="shared" si="76"/>
        <v>5.4657323239973108E-3</v>
      </c>
      <c r="AA338" s="155">
        <f t="shared" si="76"/>
        <v>5.4865742775002139E-3</v>
      </c>
      <c r="AB338" s="155">
        <f t="shared" si="76"/>
        <v>5.5063474128747656E-3</v>
      </c>
      <c r="AC338" s="155"/>
      <c r="AD338" s="155"/>
      <c r="AE338" s="155"/>
      <c r="AF338" s="155"/>
      <c r="AG338" s="174">
        <f>D338*D46*PRODUCT($CJ338:CJ338)</f>
        <v>0</v>
      </c>
      <c r="AH338" s="174">
        <f>E338*E46*PRODUCT($CJ338:CK338)</f>
        <v>0</v>
      </c>
      <c r="AI338" s="174">
        <f>F338*F46*PRODUCT($CJ338:CL338)</f>
        <v>0</v>
      </c>
      <c r="AJ338" s="174">
        <f>G338*G46*PRODUCT($CJ338:CM338)</f>
        <v>0</v>
      </c>
      <c r="AK338" s="174">
        <f>H338*H46*PRODUCT($CJ338:CN338)</f>
        <v>0</v>
      </c>
      <c r="AL338" s="174">
        <f>I338*I46*PRODUCT($CJ338:CO338)</f>
        <v>0</v>
      </c>
      <c r="AM338" s="174">
        <f>J338*J46*PRODUCT($CJ338:CP338)</f>
        <v>0</v>
      </c>
      <c r="AN338" s="174">
        <f>K338*K46*PRODUCT($CJ338:CQ338)</f>
        <v>0</v>
      </c>
      <c r="AO338" s="174">
        <f>L338*L46*PRODUCT($CJ338:CR338)</f>
        <v>0</v>
      </c>
      <c r="AP338" s="174">
        <f>M338*M46*PRODUCT($CJ338:CS338)</f>
        <v>0</v>
      </c>
      <c r="AQ338" s="174">
        <f>N338*N46*PRODUCT($CJ338:CT338)</f>
        <v>0</v>
      </c>
      <c r="AR338" s="174">
        <f>O338*O46*PRODUCT($CJ338:CU338)</f>
        <v>0</v>
      </c>
      <c r="AS338" s="174">
        <f>P338*P46*PRODUCT($CJ338:CV338)</f>
        <v>0</v>
      </c>
      <c r="AT338" s="174">
        <f>Q338*Q46*PRODUCT($CJ338:CW338)</f>
        <v>0</v>
      </c>
      <c r="AU338" s="174">
        <f>R338*R46*PRODUCT($CJ338:CX338)</f>
        <v>0</v>
      </c>
      <c r="AV338" s="174">
        <f>S338*S46*PRODUCT($CJ338:CY338)</f>
        <v>0</v>
      </c>
      <c r="AW338" s="174">
        <f>T338*T46*PRODUCT($CJ338:CZ338)</f>
        <v>0</v>
      </c>
      <c r="AX338" s="174">
        <f>U338*U46*PRODUCT($CJ338:DA338)</f>
        <v>0</v>
      </c>
      <c r="AY338" s="174">
        <f>V338*V46*PRODUCT($CJ338:DB338)</f>
        <v>0</v>
      </c>
      <c r="AZ338" s="174">
        <f>W338*W46*PRODUCT($CJ338:DC338)</f>
        <v>0</v>
      </c>
      <c r="BA338" s="174">
        <f>X338*X46*PRODUCT($CJ338:DD338)</f>
        <v>0</v>
      </c>
      <c r="BB338" s="174">
        <f>Y338*Y46*PRODUCT($CJ338:DE338)</f>
        <v>0</v>
      </c>
      <c r="BC338" s="174">
        <f>Z338*Z46*PRODUCT($CJ338:DF338)</f>
        <v>0</v>
      </c>
      <c r="BD338" s="174">
        <f>AA338*AA46*PRODUCT($CJ338:DG338)</f>
        <v>0</v>
      </c>
      <c r="BE338" s="174">
        <f>AB338*AB46*PRODUCT($CJ338:DH338)</f>
        <v>0</v>
      </c>
      <c r="BF338" s="93"/>
      <c r="BG338" s="93"/>
      <c r="BH338" s="93"/>
      <c r="BI338" s="169">
        <f>SUM($AF338:AG338)-SUM($AF370:AG370)-SUM($C370:D370)-SUM($BH370:BI370)</f>
        <v>0</v>
      </c>
      <c r="BJ338" s="169">
        <f>SUM($AF338:AH338)-SUM($AF370:AH370)-SUM($C370:E370)-SUM($BH370:BJ370)</f>
        <v>0</v>
      </c>
      <c r="BK338" s="169">
        <f>SUM($AF338:AI338)-SUM($AF370:AI370)-SUM($C370:F370)-SUM($BH370:BK370)</f>
        <v>0</v>
      </c>
      <c r="BL338" s="169">
        <f>SUM($AF338:AJ338)-SUM($AF370:AJ370)-SUM($C370:G370)-SUM($BH370:BL370)</f>
        <v>0</v>
      </c>
      <c r="BM338" s="169">
        <f>SUM($AF338:AK338)-SUM($AF370:AK370)-SUM($C370:H370)-SUM($BH370:BM370)</f>
        <v>0</v>
      </c>
      <c r="BN338" s="169">
        <f>SUM($AF338:AL338)-SUM($AF370:AL370)-SUM($C370:I370)-SUM($BH370:BN370)</f>
        <v>0</v>
      </c>
      <c r="BO338" s="169">
        <f>SUM($AF338:AM338)-SUM($AF370:AM370)-SUM($C370:J370)-SUM($BH370:BO370)</f>
        <v>0</v>
      </c>
      <c r="BP338" s="169">
        <f>SUM($AF338:AN338)-SUM($AF370:AN370)-SUM($C370:K370)-SUM($BH370:BP370)</f>
        <v>0</v>
      </c>
      <c r="BQ338" s="169">
        <f>SUM($AF338:AO338)-SUM($AF370:AO370)-SUM($C370:L370)-SUM($BH370:BQ370)</f>
        <v>0</v>
      </c>
      <c r="BR338" s="169">
        <f>SUM($AF338:AP338)-SUM($AF370:AP370)-SUM($C370:M370)-SUM($BH370:BR370)</f>
        <v>0</v>
      </c>
      <c r="BS338" s="169">
        <f>SUM($AF338:AQ338)-SUM($AF370:AQ370)-SUM($C370:N370)-SUM($BH370:BS370)</f>
        <v>0</v>
      </c>
      <c r="BT338" s="169">
        <f>SUM($AF338:AR338)-SUM($AF370:AR370)-SUM($C370:O370)-SUM($BH370:BT370)</f>
        <v>0</v>
      </c>
      <c r="BU338" s="169">
        <f>SUM($AF338:AS338)-SUM($AF370:AS370)-SUM($C370:P370)-SUM($BH370:BU370)</f>
        <v>0</v>
      </c>
      <c r="BV338" s="169">
        <f>SUM($AF338:AT338)-SUM($AF370:AT370)-SUM($C370:Q370)-SUM($BH370:BV370)</f>
        <v>0</v>
      </c>
      <c r="BW338" s="169">
        <f>SUM($AF338:AU338)-SUM($AF370:AU370)-SUM($C370:R370)-SUM($BH370:BW370)</f>
        <v>0</v>
      </c>
      <c r="BX338" s="169">
        <f>SUM($AF338:AV338)-SUM($AF370:AV370)-SUM($C370:S370)-SUM($BH370:BX370)</f>
        <v>0</v>
      </c>
      <c r="BY338" s="169">
        <f>SUM($AF338:AW338)-SUM($AF370:AW370)-SUM($C370:T370)-SUM($BH370:BY370)</f>
        <v>0</v>
      </c>
      <c r="BZ338" s="169">
        <f>SUM($AF338:AX338)-SUM($AF370:AX370)-SUM($C370:U370)-SUM($BH370:BZ370)</f>
        <v>0</v>
      </c>
      <c r="CA338" s="169">
        <f>SUM($AF338:AY338)-SUM($AF370:AY370)-SUM($C370:V370)-SUM($BH370:CA370)</f>
        <v>0</v>
      </c>
      <c r="CB338" s="169">
        <f>SUM($AF338:AZ338)-SUM($AF370:AZ370)-SUM($C370:W370)-SUM($BH370:CB370)</f>
        <v>0</v>
      </c>
      <c r="CC338" s="169">
        <f>SUM($AF338:BA338)-SUM($AF370:BA370)-SUM($C370:X370)-SUM($BH370:CC370)</f>
        <v>0</v>
      </c>
      <c r="CD338" s="169">
        <f>SUM($AF338:BB338)-SUM($AF370:BB370)-SUM($C370:Y370)-SUM($BH370:CD370)</f>
        <v>0</v>
      </c>
      <c r="CE338" s="169">
        <f>SUM($AF338:BC338)-SUM($AF370:BC370)-SUM($C370:Z370)-SUM($BH370:CE370)</f>
        <v>0</v>
      </c>
      <c r="CF338" s="169">
        <f>SUM($AF338:BD338)-SUM($AF370:BD370)-SUM($C370:AA370)-SUM($BH370:CF370)</f>
        <v>0</v>
      </c>
      <c r="CG338" s="169">
        <f>SUM($AF338:BE338)-SUM($AF370:BE370)-SUM($C370:AB370)-SUM($BH370:CG370)</f>
        <v>0</v>
      </c>
      <c r="CH338" s="52"/>
      <c r="CI338" s="52"/>
      <c r="CJ338" s="67"/>
      <c r="CK338" s="67"/>
      <c r="CL338" s="67"/>
      <c r="CM338" s="67">
        <f>1-F338</f>
        <v>1</v>
      </c>
      <c r="CN338" s="67">
        <f t="shared" si="77"/>
        <v>0.99930709710062038</v>
      </c>
      <c r="CO338" s="67">
        <f t="shared" si="77"/>
        <v>0.99932491229008624</v>
      </c>
      <c r="CP338" s="67">
        <f t="shared" si="77"/>
        <v>0.99931917020422534</v>
      </c>
      <c r="CQ338" s="67">
        <f t="shared" si="77"/>
        <v>0.99931146501208723</v>
      </c>
      <c r="CR338" s="67">
        <f t="shared" si="77"/>
        <v>0.99930375981994901</v>
      </c>
      <c r="CS338" s="67">
        <f t="shared" si="77"/>
        <v>0.9992960546278109</v>
      </c>
      <c r="CT338" s="67">
        <f t="shared" si="77"/>
        <v>0.99928834943567268</v>
      </c>
      <c r="CU338" s="67">
        <f t="shared" si="77"/>
        <v>0.99928064424353458</v>
      </c>
      <c r="CV338" s="67">
        <f t="shared" si="77"/>
        <v>0.99927293905139636</v>
      </c>
      <c r="CW338" s="67">
        <f t="shared" si="77"/>
        <v>0.99762025334020399</v>
      </c>
      <c r="CX338" s="67">
        <f t="shared" si="77"/>
        <v>0.99759529790984713</v>
      </c>
      <c r="CY338" s="67">
        <f t="shared" si="77"/>
        <v>0.99757034247949017</v>
      </c>
      <c r="CZ338" s="67">
        <f t="shared" si="77"/>
        <v>0.99754538704913331</v>
      </c>
      <c r="DA338" s="67">
        <f t="shared" si="78"/>
        <v>0.99752678969020492</v>
      </c>
      <c r="DB338" s="67">
        <f t="shared" si="78"/>
        <v>0.99751455040270509</v>
      </c>
      <c r="DC338" s="67">
        <f t="shared" si="78"/>
        <v>0.99750231111520526</v>
      </c>
      <c r="DD338" s="67">
        <f t="shared" si="78"/>
        <v>0.99749007182770533</v>
      </c>
      <c r="DE338" s="67">
        <f t="shared" si="78"/>
        <v>0.9974778325402055</v>
      </c>
      <c r="DF338" s="67">
        <f t="shared" si="78"/>
        <v>0.99746559325270567</v>
      </c>
      <c r="DG338" s="67">
        <f t="shared" si="78"/>
        <v>0.99453426767600273</v>
      </c>
      <c r="DH338" s="67">
        <f t="shared" si="78"/>
        <v>0.99451342572249979</v>
      </c>
      <c r="DI338" s="67">
        <f t="shared" si="78"/>
        <v>0.99449365258712519</v>
      </c>
      <c r="DL338" s="67"/>
      <c r="DM338" s="188" t="str">
        <f t="shared" si="81"/>
        <v/>
      </c>
      <c r="DN338" s="188" t="str">
        <f t="shared" si="79"/>
        <v/>
      </c>
      <c r="DO338" s="188" t="str">
        <f t="shared" si="79"/>
        <v/>
      </c>
      <c r="DP338" s="188" t="str">
        <f t="shared" si="79"/>
        <v/>
      </c>
      <c r="DQ338" s="188" t="str">
        <f t="shared" si="79"/>
        <v/>
      </c>
      <c r="DR338" s="188" t="str">
        <f t="shared" si="79"/>
        <v/>
      </c>
      <c r="DS338" s="188" t="str">
        <f t="shared" si="79"/>
        <v/>
      </c>
      <c r="DT338" s="188" t="str">
        <f t="shared" si="79"/>
        <v/>
      </c>
      <c r="DU338" s="188" t="str">
        <f t="shared" si="79"/>
        <v/>
      </c>
      <c r="DV338" s="188" t="str">
        <f t="shared" si="79"/>
        <v/>
      </c>
      <c r="DW338" s="188" t="str">
        <f t="shared" si="79"/>
        <v/>
      </c>
      <c r="DX338" s="188" t="str">
        <f t="shared" si="79"/>
        <v/>
      </c>
      <c r="DY338" s="188" t="str">
        <f t="shared" si="79"/>
        <v/>
      </c>
      <c r="DZ338" s="188" t="str">
        <f t="shared" si="79"/>
        <v/>
      </c>
      <c r="EA338" s="188" t="str">
        <f t="shared" si="79"/>
        <v/>
      </c>
      <c r="EB338" s="188" t="str">
        <f t="shared" si="79"/>
        <v/>
      </c>
      <c r="EC338" s="188" t="str">
        <f t="shared" si="79"/>
        <v/>
      </c>
      <c r="ED338" s="188" t="str">
        <f t="shared" si="80"/>
        <v/>
      </c>
      <c r="EE338" s="188" t="str">
        <f t="shared" si="80"/>
        <v/>
      </c>
      <c r="EF338" s="188" t="str">
        <f t="shared" si="80"/>
        <v/>
      </c>
      <c r="EG338" s="188" t="str">
        <f t="shared" si="80"/>
        <v/>
      </c>
      <c r="EH338" s="188" t="str">
        <f t="shared" si="80"/>
        <v/>
      </c>
      <c r="EI338" s="188" t="str">
        <f t="shared" si="80"/>
        <v/>
      </c>
      <c r="EJ338" s="188" t="str">
        <f t="shared" si="80"/>
        <v/>
      </c>
      <c r="EK338" s="188" t="str">
        <f t="shared" si="80"/>
        <v/>
      </c>
    </row>
    <row r="339" spans="1:141" x14ac:dyDescent="0.3">
      <c r="B339" s="1">
        <v>5</v>
      </c>
      <c r="C339" s="155"/>
      <c r="D339" s="155"/>
      <c r="E339" s="155"/>
      <c r="F339" s="155"/>
      <c r="G339" s="155"/>
      <c r="H339" s="155">
        <f t="shared" si="76"/>
        <v>6.9290289937965236E-4</v>
      </c>
      <c r="I339" s="155">
        <f t="shared" si="76"/>
        <v>6.7508770991371678E-4</v>
      </c>
      <c r="J339" s="155">
        <f t="shared" si="76"/>
        <v>6.8082979577463822E-4</v>
      </c>
      <c r="K339" s="155">
        <f t="shared" si="76"/>
        <v>6.8853498791279777E-4</v>
      </c>
      <c r="L339" s="155">
        <f t="shared" si="76"/>
        <v>6.9624018005095731E-4</v>
      </c>
      <c r="M339" s="155">
        <f t="shared" si="76"/>
        <v>7.0394537218911686E-4</v>
      </c>
      <c r="N339" s="155">
        <f t="shared" si="76"/>
        <v>7.116505643272764E-4</v>
      </c>
      <c r="O339" s="155">
        <f t="shared" si="76"/>
        <v>7.1935575646543595E-4</v>
      </c>
      <c r="P339" s="155">
        <f t="shared" si="76"/>
        <v>7.270609486035956E-4</v>
      </c>
      <c r="Q339" s="155">
        <f t="shared" si="76"/>
        <v>2.3797466597960276E-3</v>
      </c>
      <c r="R339" s="155">
        <f t="shared" si="76"/>
        <v>2.4047020901529041E-3</v>
      </c>
      <c r="S339" s="155">
        <f t="shared" si="76"/>
        <v>2.4296575205097807E-3</v>
      </c>
      <c r="T339" s="155">
        <f t="shared" si="76"/>
        <v>2.4546129508666577E-3</v>
      </c>
      <c r="U339" s="155">
        <f t="shared" si="76"/>
        <v>2.4732103097950299E-3</v>
      </c>
      <c r="V339" s="155">
        <f t="shared" si="76"/>
        <v>2.4854495972948991E-3</v>
      </c>
      <c r="W339" s="155">
        <f t="shared" si="76"/>
        <v>2.4976888847947683E-3</v>
      </c>
      <c r="X339" s="155">
        <f t="shared" si="76"/>
        <v>2.5099281722946376E-3</v>
      </c>
      <c r="Y339" s="155">
        <f t="shared" si="76"/>
        <v>2.5221674597945068E-3</v>
      </c>
      <c r="Z339" s="155">
        <f t="shared" si="76"/>
        <v>2.534406747294376E-3</v>
      </c>
      <c r="AA339" s="155">
        <f t="shared" si="76"/>
        <v>5.4657323239973108E-3</v>
      </c>
      <c r="AB339" s="155">
        <f t="shared" si="76"/>
        <v>5.4865742775002139E-3</v>
      </c>
      <c r="AC339" s="155"/>
      <c r="AD339" s="155"/>
      <c r="AE339" s="155"/>
      <c r="AF339" s="155"/>
      <c r="AG339" s="174">
        <f>D339*D47*PRODUCT($CJ339:CJ339)</f>
        <v>0</v>
      </c>
      <c r="AH339" s="174">
        <f>E339*E47*PRODUCT($CJ339:CK339)</f>
        <v>0</v>
      </c>
      <c r="AI339" s="174">
        <f>F339*F47*PRODUCT($CJ339:CL339)</f>
        <v>0</v>
      </c>
      <c r="AJ339" s="174">
        <f>G339*G47*PRODUCT($CJ339:CM339)</f>
        <v>0</v>
      </c>
      <c r="AK339" s="174">
        <f>H339*H47*PRODUCT($CJ339:CN339)</f>
        <v>0</v>
      </c>
      <c r="AL339" s="174">
        <f>I339*I47*PRODUCT($CJ339:CO339)</f>
        <v>0</v>
      </c>
      <c r="AM339" s="174">
        <f>J339*J47*PRODUCT($CJ339:CP339)</f>
        <v>0</v>
      </c>
      <c r="AN339" s="174">
        <f>K339*K47*PRODUCT($CJ339:CQ339)</f>
        <v>0</v>
      </c>
      <c r="AO339" s="174">
        <f>L339*L47*PRODUCT($CJ339:CR339)</f>
        <v>0</v>
      </c>
      <c r="AP339" s="174">
        <f>M339*M47*PRODUCT($CJ339:CS339)</f>
        <v>0</v>
      </c>
      <c r="AQ339" s="174">
        <f>N339*N47*PRODUCT($CJ339:CT339)</f>
        <v>0</v>
      </c>
      <c r="AR339" s="174">
        <f>O339*O47*PRODUCT($CJ339:CU339)</f>
        <v>0</v>
      </c>
      <c r="AS339" s="174">
        <f>P339*P47*PRODUCT($CJ339:CV339)</f>
        <v>0</v>
      </c>
      <c r="AT339" s="174">
        <f>Q339*Q47*PRODUCT($CJ339:CW339)</f>
        <v>0</v>
      </c>
      <c r="AU339" s="174">
        <f>R339*R47*PRODUCT($CJ339:CX339)</f>
        <v>0</v>
      </c>
      <c r="AV339" s="174">
        <f>S339*S47*PRODUCT($CJ339:CY339)</f>
        <v>0</v>
      </c>
      <c r="AW339" s="174">
        <f>T339*T47*PRODUCT($CJ339:CZ339)</f>
        <v>0</v>
      </c>
      <c r="AX339" s="174">
        <f>U339*U47*PRODUCT($CJ339:DA339)</f>
        <v>0</v>
      </c>
      <c r="AY339" s="174">
        <f>V339*V47*PRODUCT($CJ339:DB339)</f>
        <v>0</v>
      </c>
      <c r="AZ339" s="174">
        <f>W339*W47*PRODUCT($CJ339:DC339)</f>
        <v>0</v>
      </c>
      <c r="BA339" s="174">
        <f>X339*X47*PRODUCT($CJ339:DD339)</f>
        <v>0</v>
      </c>
      <c r="BB339" s="174">
        <f>Y339*Y47*PRODUCT($CJ339:DE339)</f>
        <v>0</v>
      </c>
      <c r="BC339" s="174">
        <f>Z339*Z47*PRODUCT($CJ339:DF339)</f>
        <v>0</v>
      </c>
      <c r="BD339" s="174">
        <f>AA339*AA47*PRODUCT($CJ339:DG339)</f>
        <v>0</v>
      </c>
      <c r="BE339" s="174">
        <f>AB339*AB47*PRODUCT($CJ339:DH339)</f>
        <v>0</v>
      </c>
      <c r="BF339" s="93"/>
      <c r="BG339" s="93"/>
      <c r="BH339" s="93"/>
      <c r="BI339" s="169">
        <f>SUM($AF339:AG339)-SUM($AF371:AG371)-SUM($C371:D371)-SUM($BH371:BI371)</f>
        <v>0</v>
      </c>
      <c r="BJ339" s="169">
        <f>SUM($AF339:AH339)-SUM($AF371:AH371)-SUM($C371:E371)-SUM($BH371:BJ371)</f>
        <v>0</v>
      </c>
      <c r="BK339" s="169">
        <f>SUM($AF339:AI339)-SUM($AF371:AI371)-SUM($C371:F371)-SUM($BH371:BK371)</f>
        <v>0</v>
      </c>
      <c r="BL339" s="169">
        <f>SUM($AF339:AJ339)-SUM($AF371:AJ371)-SUM($C371:G371)-SUM($BH371:BL371)</f>
        <v>0</v>
      </c>
      <c r="BM339" s="169">
        <f>SUM($AF339:AK339)-SUM($AF371:AK371)-SUM($C371:H371)-SUM($BH371:BM371)</f>
        <v>0</v>
      </c>
      <c r="BN339" s="169">
        <f>SUM($AF339:AL339)-SUM($AF371:AL371)-SUM($C371:I371)-SUM($BH371:BN371)</f>
        <v>0</v>
      </c>
      <c r="BO339" s="169">
        <f>SUM($AF339:AM339)-SUM($AF371:AM371)-SUM($C371:J371)-SUM($BH371:BO371)</f>
        <v>0</v>
      </c>
      <c r="BP339" s="169">
        <f>SUM($AF339:AN339)-SUM($AF371:AN371)-SUM($C371:K371)-SUM($BH371:BP371)</f>
        <v>0</v>
      </c>
      <c r="BQ339" s="169">
        <f>SUM($AF339:AO339)-SUM($AF371:AO371)-SUM($C371:L371)-SUM($BH371:BQ371)</f>
        <v>0</v>
      </c>
      <c r="BR339" s="169">
        <f>SUM($AF339:AP339)-SUM($AF371:AP371)-SUM($C371:M371)-SUM($BH371:BR371)</f>
        <v>0</v>
      </c>
      <c r="BS339" s="169">
        <f>SUM($AF339:AQ339)-SUM($AF371:AQ371)-SUM($C371:N371)-SUM($BH371:BS371)</f>
        <v>0</v>
      </c>
      <c r="BT339" s="169">
        <f>SUM($AF339:AR339)-SUM($AF371:AR371)-SUM($C371:O371)-SUM($BH371:BT371)</f>
        <v>0</v>
      </c>
      <c r="BU339" s="169">
        <f>SUM($AF339:AS339)-SUM($AF371:AS371)-SUM($C371:P371)-SUM($BH371:BU371)</f>
        <v>0</v>
      </c>
      <c r="BV339" s="169">
        <f>SUM($AF339:AT339)-SUM($AF371:AT371)-SUM($C371:Q371)-SUM($BH371:BV371)</f>
        <v>0</v>
      </c>
      <c r="BW339" s="169">
        <f>SUM($AF339:AU339)-SUM($AF371:AU371)-SUM($C371:R371)-SUM($BH371:BW371)</f>
        <v>0</v>
      </c>
      <c r="BX339" s="169">
        <f>SUM($AF339:AV339)-SUM($AF371:AV371)-SUM($C371:S371)-SUM($BH371:BX371)</f>
        <v>0</v>
      </c>
      <c r="BY339" s="169">
        <f>SUM($AF339:AW339)-SUM($AF371:AW371)-SUM($C371:T371)-SUM($BH371:BY371)</f>
        <v>0</v>
      </c>
      <c r="BZ339" s="169">
        <f>SUM($AF339:AX339)-SUM($AF371:AX371)-SUM($C371:U371)-SUM($BH371:BZ371)</f>
        <v>0</v>
      </c>
      <c r="CA339" s="169">
        <f>SUM($AF339:AY339)-SUM($AF371:AY371)-SUM($C371:V371)-SUM($BH371:CA371)</f>
        <v>0</v>
      </c>
      <c r="CB339" s="169">
        <f>SUM($AF339:AZ339)-SUM($AF371:AZ371)-SUM($C371:W371)-SUM($BH371:CB371)</f>
        <v>0</v>
      </c>
      <c r="CC339" s="169">
        <f>SUM($AF339:BA339)-SUM($AF371:BA371)-SUM($C371:X371)-SUM($BH371:CC371)</f>
        <v>0</v>
      </c>
      <c r="CD339" s="169">
        <f>SUM($AF339:BB339)-SUM($AF371:BB371)-SUM($C371:Y371)-SUM($BH371:CD371)</f>
        <v>0</v>
      </c>
      <c r="CE339" s="169">
        <f>SUM($AF339:BC339)-SUM($AF371:BC371)-SUM($C371:Z371)-SUM($BH371:CE371)</f>
        <v>0</v>
      </c>
      <c r="CF339" s="169">
        <f>SUM($AF339:BD339)-SUM($AF371:BD371)-SUM($C371:AA371)-SUM($BH371:CF371)</f>
        <v>0</v>
      </c>
      <c r="CG339" s="169">
        <f>SUM($AF339:BE339)-SUM($AF371:BE371)-SUM($C371:AB371)-SUM($BH371:CG371)</f>
        <v>0</v>
      </c>
      <c r="CH339" s="52"/>
      <c r="CI339" s="52"/>
      <c r="CJ339" s="67"/>
      <c r="CK339" s="67"/>
      <c r="CL339" s="67"/>
      <c r="CM339" s="67"/>
      <c r="CN339" s="67">
        <f>1-G339</f>
        <v>1</v>
      </c>
      <c r="CO339" s="67">
        <f t="shared" si="77"/>
        <v>0.99930709710062038</v>
      </c>
      <c r="CP339" s="67">
        <f t="shared" si="77"/>
        <v>0.99932491229008624</v>
      </c>
      <c r="CQ339" s="67">
        <f t="shared" si="77"/>
        <v>0.99931917020422534</v>
      </c>
      <c r="CR339" s="67">
        <f t="shared" si="77"/>
        <v>0.99931146501208723</v>
      </c>
      <c r="CS339" s="67">
        <f t="shared" si="77"/>
        <v>0.99930375981994901</v>
      </c>
      <c r="CT339" s="67">
        <f t="shared" si="77"/>
        <v>0.9992960546278109</v>
      </c>
      <c r="CU339" s="67">
        <f t="shared" si="77"/>
        <v>0.99928834943567268</v>
      </c>
      <c r="CV339" s="67">
        <f t="shared" si="77"/>
        <v>0.99928064424353458</v>
      </c>
      <c r="CW339" s="67">
        <f t="shared" si="77"/>
        <v>0.99927293905139636</v>
      </c>
      <c r="CX339" s="67">
        <f t="shared" si="77"/>
        <v>0.99762025334020399</v>
      </c>
      <c r="CY339" s="67">
        <f t="shared" si="77"/>
        <v>0.99759529790984713</v>
      </c>
      <c r="CZ339" s="67">
        <f t="shared" si="77"/>
        <v>0.99757034247949017</v>
      </c>
      <c r="DA339" s="67">
        <f t="shared" si="78"/>
        <v>0.99754538704913331</v>
      </c>
      <c r="DB339" s="67">
        <f t="shared" si="78"/>
        <v>0.99752678969020492</v>
      </c>
      <c r="DC339" s="67">
        <f t="shared" si="78"/>
        <v>0.99751455040270509</v>
      </c>
      <c r="DD339" s="67">
        <f t="shared" si="78"/>
        <v>0.99750231111520526</v>
      </c>
      <c r="DE339" s="67">
        <f t="shared" si="78"/>
        <v>0.99749007182770533</v>
      </c>
      <c r="DF339" s="67">
        <f t="shared" si="78"/>
        <v>0.9974778325402055</v>
      </c>
      <c r="DG339" s="67">
        <f t="shared" si="78"/>
        <v>0.99746559325270567</v>
      </c>
      <c r="DH339" s="67">
        <f t="shared" si="78"/>
        <v>0.99453426767600273</v>
      </c>
      <c r="DI339" s="67">
        <f t="shared" si="78"/>
        <v>0.99451342572249979</v>
      </c>
      <c r="DM339" s="188" t="str">
        <f t="shared" si="81"/>
        <v/>
      </c>
      <c r="DN339" s="188" t="str">
        <f t="shared" si="79"/>
        <v/>
      </c>
      <c r="DO339" s="188" t="str">
        <f t="shared" si="79"/>
        <v/>
      </c>
      <c r="DP339" s="188" t="str">
        <f t="shared" si="79"/>
        <v/>
      </c>
      <c r="DQ339" s="188" t="str">
        <f t="shared" si="79"/>
        <v/>
      </c>
      <c r="DR339" s="188" t="str">
        <f t="shared" si="79"/>
        <v/>
      </c>
      <c r="DS339" s="188" t="str">
        <f t="shared" si="79"/>
        <v/>
      </c>
      <c r="DT339" s="188" t="str">
        <f t="shared" si="79"/>
        <v/>
      </c>
      <c r="DU339" s="188" t="str">
        <f t="shared" si="79"/>
        <v/>
      </c>
      <c r="DV339" s="188" t="str">
        <f t="shared" si="79"/>
        <v/>
      </c>
      <c r="DW339" s="188" t="str">
        <f t="shared" si="79"/>
        <v/>
      </c>
      <c r="DX339" s="188" t="str">
        <f t="shared" si="79"/>
        <v/>
      </c>
      <c r="DY339" s="188" t="str">
        <f t="shared" si="79"/>
        <v/>
      </c>
      <c r="DZ339" s="188" t="str">
        <f t="shared" si="79"/>
        <v/>
      </c>
      <c r="EA339" s="188" t="str">
        <f t="shared" si="79"/>
        <v/>
      </c>
      <c r="EB339" s="188" t="str">
        <f t="shared" si="79"/>
        <v/>
      </c>
      <c r="EC339" s="188" t="str">
        <f t="shared" si="79"/>
        <v/>
      </c>
      <c r="ED339" s="188" t="str">
        <f t="shared" si="80"/>
        <v/>
      </c>
      <c r="EE339" s="188" t="str">
        <f t="shared" si="80"/>
        <v/>
      </c>
      <c r="EF339" s="188" t="str">
        <f t="shared" si="80"/>
        <v/>
      </c>
      <c r="EG339" s="188" t="str">
        <f t="shared" si="80"/>
        <v/>
      </c>
      <c r="EH339" s="188" t="str">
        <f t="shared" si="80"/>
        <v/>
      </c>
      <c r="EI339" s="188" t="str">
        <f t="shared" si="80"/>
        <v/>
      </c>
      <c r="EJ339" s="188" t="str">
        <f t="shared" si="80"/>
        <v/>
      </c>
      <c r="EK339" s="188" t="str">
        <f t="shared" si="80"/>
        <v/>
      </c>
    </row>
    <row r="340" spans="1:141" x14ac:dyDescent="0.3">
      <c r="B340" s="1">
        <v>6</v>
      </c>
      <c r="C340" s="155"/>
      <c r="D340" s="155"/>
      <c r="E340" s="155"/>
      <c r="F340" s="155"/>
      <c r="G340" s="155"/>
      <c r="H340" s="155"/>
      <c r="I340" s="155">
        <f t="shared" si="76"/>
        <v>6.9290289937965236E-4</v>
      </c>
      <c r="J340" s="155">
        <f t="shared" si="76"/>
        <v>6.7508770991371678E-4</v>
      </c>
      <c r="K340" s="155">
        <f t="shared" si="76"/>
        <v>6.8082979577463822E-4</v>
      </c>
      <c r="L340" s="155">
        <f t="shared" si="76"/>
        <v>6.8853498791279777E-4</v>
      </c>
      <c r="M340" s="155">
        <f t="shared" si="76"/>
        <v>6.9624018005095731E-4</v>
      </c>
      <c r="N340" s="155">
        <f t="shared" si="76"/>
        <v>7.0394537218911686E-4</v>
      </c>
      <c r="O340" s="155">
        <f t="shared" si="76"/>
        <v>7.116505643272764E-4</v>
      </c>
      <c r="P340" s="155">
        <f t="shared" si="76"/>
        <v>7.1935575646543595E-4</v>
      </c>
      <c r="Q340" s="155">
        <f t="shared" si="76"/>
        <v>7.270609486035956E-4</v>
      </c>
      <c r="R340" s="155">
        <f t="shared" si="76"/>
        <v>2.3797466597960276E-3</v>
      </c>
      <c r="S340" s="155">
        <f t="shared" si="76"/>
        <v>2.4047020901529041E-3</v>
      </c>
      <c r="T340" s="155">
        <f t="shared" si="76"/>
        <v>2.4296575205097807E-3</v>
      </c>
      <c r="U340" s="155">
        <f t="shared" si="76"/>
        <v>2.4546129508666577E-3</v>
      </c>
      <c r="V340" s="155">
        <f t="shared" si="76"/>
        <v>2.4732103097950299E-3</v>
      </c>
      <c r="W340" s="155">
        <f t="shared" si="76"/>
        <v>2.4854495972948991E-3</v>
      </c>
      <c r="X340" s="155">
        <f t="shared" si="76"/>
        <v>2.4976888847947683E-3</v>
      </c>
      <c r="Y340" s="155">
        <f t="shared" si="76"/>
        <v>2.5099281722946376E-3</v>
      </c>
      <c r="Z340" s="155">
        <f t="shared" si="76"/>
        <v>2.5221674597945068E-3</v>
      </c>
      <c r="AA340" s="155">
        <f t="shared" si="76"/>
        <v>2.534406747294376E-3</v>
      </c>
      <c r="AB340" s="155">
        <f t="shared" si="76"/>
        <v>5.4657323239973108E-3</v>
      </c>
      <c r="AC340" s="155"/>
      <c r="AD340" s="155"/>
      <c r="AE340" s="155"/>
      <c r="AF340" s="155"/>
      <c r="AG340" s="174">
        <f>D340*D48*PRODUCT($CJ340:CJ340)</f>
        <v>0</v>
      </c>
      <c r="AH340" s="174">
        <f>E340*E48*PRODUCT($CJ340:CK340)</f>
        <v>0</v>
      </c>
      <c r="AI340" s="174">
        <f>F340*F48*PRODUCT($CJ340:CL340)</f>
        <v>0</v>
      </c>
      <c r="AJ340" s="174">
        <f>G340*G48*PRODUCT($CJ340:CM340)</f>
        <v>0</v>
      </c>
      <c r="AK340" s="174">
        <f>H340*H48*PRODUCT($CJ340:CN340)</f>
        <v>0</v>
      </c>
      <c r="AL340" s="174">
        <f>I340*I48*PRODUCT($CJ340:CO340)</f>
        <v>0</v>
      </c>
      <c r="AM340" s="174">
        <f>J340*J48*PRODUCT($CJ340:CP340)</f>
        <v>0</v>
      </c>
      <c r="AN340" s="174">
        <f>K340*K48*PRODUCT($CJ340:CQ340)</f>
        <v>0</v>
      </c>
      <c r="AO340" s="174">
        <f>L340*L48*PRODUCT($CJ340:CR340)</f>
        <v>0</v>
      </c>
      <c r="AP340" s="174">
        <f>M340*M48*PRODUCT($CJ340:CS340)</f>
        <v>0</v>
      </c>
      <c r="AQ340" s="174">
        <f>N340*N48*PRODUCT($CJ340:CT340)</f>
        <v>0</v>
      </c>
      <c r="AR340" s="174">
        <f>O340*O48*PRODUCT($CJ340:CU340)</f>
        <v>0</v>
      </c>
      <c r="AS340" s="174">
        <f>P340*P48*PRODUCT($CJ340:CV340)</f>
        <v>0</v>
      </c>
      <c r="AT340" s="174">
        <f>Q340*Q48*PRODUCT($CJ340:CW340)</f>
        <v>0</v>
      </c>
      <c r="AU340" s="174">
        <f>R340*R48*PRODUCT($CJ340:CX340)</f>
        <v>0</v>
      </c>
      <c r="AV340" s="174">
        <f>S340*S48*PRODUCT($CJ340:CY340)</f>
        <v>0</v>
      </c>
      <c r="AW340" s="174">
        <f>T340*T48*PRODUCT($CJ340:CZ340)</f>
        <v>0</v>
      </c>
      <c r="AX340" s="174">
        <f>U340*U48*PRODUCT($CJ340:DA340)</f>
        <v>0</v>
      </c>
      <c r="AY340" s="174">
        <f>V340*V48*PRODUCT($CJ340:DB340)</f>
        <v>0</v>
      </c>
      <c r="AZ340" s="174">
        <f>W340*W48*PRODUCT($CJ340:DC340)</f>
        <v>0</v>
      </c>
      <c r="BA340" s="174">
        <f>X340*X48*PRODUCT($CJ340:DD340)</f>
        <v>0</v>
      </c>
      <c r="BB340" s="174">
        <f>Y340*Y48*PRODUCT($CJ340:DE340)</f>
        <v>0</v>
      </c>
      <c r="BC340" s="174">
        <f>Z340*Z48*PRODUCT($CJ340:DF340)</f>
        <v>0</v>
      </c>
      <c r="BD340" s="174">
        <f>AA340*AA48*PRODUCT($CJ340:DG340)</f>
        <v>0</v>
      </c>
      <c r="BE340" s="174">
        <f>AB340*AB48*PRODUCT($CJ340:DH340)</f>
        <v>0</v>
      </c>
      <c r="BF340" s="93"/>
      <c r="BG340" s="93"/>
      <c r="BH340" s="93"/>
      <c r="BI340" s="169">
        <f>SUM($AF340:AG340)-SUM($AF372:AG372)-SUM($C372:D372)-SUM($BH372:BI372)</f>
        <v>0</v>
      </c>
      <c r="BJ340" s="169">
        <f>SUM($AF340:AH340)-SUM($AF372:AH372)-SUM($C372:E372)-SUM($BH372:BJ372)</f>
        <v>0</v>
      </c>
      <c r="BK340" s="169">
        <f>SUM($AF340:AI340)-SUM($AF372:AI372)-SUM($C372:F372)-SUM($BH372:BK372)</f>
        <v>0</v>
      </c>
      <c r="BL340" s="169">
        <f>SUM($AF340:AJ340)-SUM($AF372:AJ372)-SUM($C372:G372)-SUM($BH372:BL372)</f>
        <v>0</v>
      </c>
      <c r="BM340" s="169">
        <f>SUM($AF340:AK340)-SUM($AF372:AK372)-SUM($C372:H372)-SUM($BH372:BM372)</f>
        <v>0</v>
      </c>
      <c r="BN340" s="169">
        <f>SUM($AF340:AL340)-SUM($AF372:AL372)-SUM($C372:I372)-SUM($BH372:BN372)</f>
        <v>0</v>
      </c>
      <c r="BO340" s="169">
        <f>SUM($AF340:AM340)-SUM($AF372:AM372)-SUM($C372:J372)-SUM($BH372:BO372)</f>
        <v>0</v>
      </c>
      <c r="BP340" s="169">
        <f>SUM($AF340:AN340)-SUM($AF372:AN372)-SUM($C372:K372)-SUM($BH372:BP372)</f>
        <v>0</v>
      </c>
      <c r="BQ340" s="169">
        <f>SUM($AF340:AO340)-SUM($AF372:AO372)-SUM($C372:L372)-SUM($BH372:BQ372)</f>
        <v>0</v>
      </c>
      <c r="BR340" s="169">
        <f>SUM($AF340:AP340)-SUM($AF372:AP372)-SUM($C372:M372)-SUM($BH372:BR372)</f>
        <v>0</v>
      </c>
      <c r="BS340" s="169">
        <f>SUM($AF340:AQ340)-SUM($AF372:AQ372)-SUM($C372:N372)-SUM($BH372:BS372)</f>
        <v>0</v>
      </c>
      <c r="BT340" s="169">
        <f>SUM($AF340:AR340)-SUM($AF372:AR372)-SUM($C372:O372)-SUM($BH372:BT372)</f>
        <v>0</v>
      </c>
      <c r="BU340" s="169">
        <f>SUM($AF340:AS340)-SUM($AF372:AS372)-SUM($C372:P372)-SUM($BH372:BU372)</f>
        <v>0</v>
      </c>
      <c r="BV340" s="169">
        <f>SUM($AF340:AT340)-SUM($AF372:AT372)-SUM($C372:Q372)-SUM($BH372:BV372)</f>
        <v>0</v>
      </c>
      <c r="BW340" s="169">
        <f>SUM($AF340:AU340)-SUM($AF372:AU372)-SUM($C372:R372)-SUM($BH372:BW372)</f>
        <v>0</v>
      </c>
      <c r="BX340" s="169">
        <f>SUM($AF340:AV340)-SUM($AF372:AV372)-SUM($C372:S372)-SUM($BH372:BX372)</f>
        <v>0</v>
      </c>
      <c r="BY340" s="169">
        <f>SUM($AF340:AW340)-SUM($AF372:AW372)-SUM($C372:T372)-SUM($BH372:BY372)</f>
        <v>0</v>
      </c>
      <c r="BZ340" s="169">
        <f>SUM($AF340:AX340)-SUM($AF372:AX372)-SUM($C372:U372)-SUM($BH372:BZ372)</f>
        <v>0</v>
      </c>
      <c r="CA340" s="169">
        <f>SUM($AF340:AY340)-SUM($AF372:AY372)-SUM($C372:V372)-SUM($BH372:CA372)</f>
        <v>0</v>
      </c>
      <c r="CB340" s="169">
        <f>SUM($AF340:AZ340)-SUM($AF372:AZ372)-SUM($C372:W372)-SUM($BH372:CB372)</f>
        <v>0</v>
      </c>
      <c r="CC340" s="169">
        <f>SUM($AF340:BA340)-SUM($AF372:BA372)-SUM($C372:X372)-SUM($BH372:CC372)</f>
        <v>0</v>
      </c>
      <c r="CD340" s="169">
        <f>SUM($AF340:BB340)-SUM($AF372:BB372)-SUM($C372:Y372)-SUM($BH372:CD372)</f>
        <v>0</v>
      </c>
      <c r="CE340" s="169">
        <f>SUM($AF340:BC340)-SUM($AF372:BC372)-SUM($C372:Z372)-SUM($BH372:CE372)</f>
        <v>0</v>
      </c>
      <c r="CF340" s="169">
        <f>SUM($AF340:BD340)-SUM($AF372:BD372)-SUM($C372:AA372)-SUM($BH372:CF372)</f>
        <v>0</v>
      </c>
      <c r="CG340" s="169">
        <f>SUM($AF340:BE340)-SUM($AF372:BE372)-SUM($C372:AB372)-SUM($BH372:CG372)</f>
        <v>0</v>
      </c>
      <c r="CH340" s="52"/>
      <c r="CI340" s="52"/>
      <c r="CJ340" s="52"/>
      <c r="CK340" s="67"/>
      <c r="CL340" s="67"/>
      <c r="CM340" s="67"/>
      <c r="CN340" s="67"/>
      <c r="CO340" s="67">
        <f>1-H340</f>
        <v>1</v>
      </c>
      <c r="CP340" s="67">
        <f t="shared" si="77"/>
        <v>0.99930709710062038</v>
      </c>
      <c r="CQ340" s="67">
        <f t="shared" si="77"/>
        <v>0.99932491229008624</v>
      </c>
      <c r="CR340" s="67">
        <f t="shared" si="77"/>
        <v>0.99931917020422534</v>
      </c>
      <c r="CS340" s="67">
        <f t="shared" si="77"/>
        <v>0.99931146501208723</v>
      </c>
      <c r="CT340" s="67">
        <f t="shared" si="77"/>
        <v>0.99930375981994901</v>
      </c>
      <c r="CU340" s="67">
        <f t="shared" si="77"/>
        <v>0.9992960546278109</v>
      </c>
      <c r="CV340" s="67">
        <f t="shared" si="77"/>
        <v>0.99928834943567268</v>
      </c>
      <c r="CW340" s="67">
        <f t="shared" si="77"/>
        <v>0.99928064424353458</v>
      </c>
      <c r="CX340" s="67">
        <f t="shared" si="77"/>
        <v>0.99927293905139636</v>
      </c>
      <c r="CY340" s="67">
        <f t="shared" si="77"/>
        <v>0.99762025334020399</v>
      </c>
      <c r="CZ340" s="67">
        <f t="shared" si="77"/>
        <v>0.99759529790984713</v>
      </c>
      <c r="DA340" s="67">
        <f t="shared" si="78"/>
        <v>0.99757034247949017</v>
      </c>
      <c r="DB340" s="67">
        <f t="shared" si="78"/>
        <v>0.99754538704913331</v>
      </c>
      <c r="DC340" s="67">
        <f t="shared" si="78"/>
        <v>0.99752678969020492</v>
      </c>
      <c r="DD340" s="67">
        <f t="shared" si="78"/>
        <v>0.99751455040270509</v>
      </c>
      <c r="DE340" s="67">
        <f t="shared" si="78"/>
        <v>0.99750231111520526</v>
      </c>
      <c r="DF340" s="67">
        <f t="shared" si="78"/>
        <v>0.99749007182770533</v>
      </c>
      <c r="DG340" s="67">
        <f t="shared" si="78"/>
        <v>0.9974778325402055</v>
      </c>
      <c r="DH340" s="67">
        <f t="shared" si="78"/>
        <v>0.99746559325270567</v>
      </c>
      <c r="DI340" s="67">
        <f t="shared" si="78"/>
        <v>0.99453426767600273</v>
      </c>
      <c r="DM340" s="188" t="str">
        <f t="shared" si="81"/>
        <v/>
      </c>
      <c r="DN340" s="188" t="str">
        <f t="shared" si="79"/>
        <v/>
      </c>
      <c r="DO340" s="188" t="str">
        <f t="shared" si="79"/>
        <v/>
      </c>
      <c r="DP340" s="188" t="str">
        <f t="shared" si="79"/>
        <v/>
      </c>
      <c r="DQ340" s="188" t="str">
        <f t="shared" si="79"/>
        <v/>
      </c>
      <c r="DR340" s="188" t="str">
        <f t="shared" si="79"/>
        <v/>
      </c>
      <c r="DS340" s="188" t="str">
        <f t="shared" si="79"/>
        <v/>
      </c>
      <c r="DT340" s="188" t="str">
        <f t="shared" si="79"/>
        <v/>
      </c>
      <c r="DU340" s="188" t="str">
        <f t="shared" si="79"/>
        <v/>
      </c>
      <c r="DV340" s="188" t="str">
        <f t="shared" si="79"/>
        <v/>
      </c>
      <c r="DW340" s="188" t="str">
        <f t="shared" si="79"/>
        <v/>
      </c>
      <c r="DX340" s="188" t="str">
        <f t="shared" si="79"/>
        <v/>
      </c>
      <c r="DY340" s="188" t="str">
        <f t="shared" si="79"/>
        <v/>
      </c>
      <c r="DZ340" s="188" t="str">
        <f t="shared" si="79"/>
        <v/>
      </c>
      <c r="EA340" s="188" t="str">
        <f t="shared" si="79"/>
        <v/>
      </c>
      <c r="EB340" s="188" t="str">
        <f t="shared" si="79"/>
        <v/>
      </c>
      <c r="EC340" s="188" t="str">
        <f t="shared" si="79"/>
        <v/>
      </c>
      <c r="ED340" s="188" t="str">
        <f t="shared" si="80"/>
        <v/>
      </c>
      <c r="EE340" s="188" t="str">
        <f t="shared" si="80"/>
        <v/>
      </c>
      <c r="EF340" s="188" t="str">
        <f t="shared" si="80"/>
        <v/>
      </c>
      <c r="EG340" s="188" t="str">
        <f t="shared" si="80"/>
        <v/>
      </c>
      <c r="EH340" s="188" t="str">
        <f t="shared" si="80"/>
        <v/>
      </c>
      <c r="EI340" s="188" t="str">
        <f t="shared" si="80"/>
        <v/>
      </c>
      <c r="EJ340" s="188" t="str">
        <f t="shared" si="80"/>
        <v/>
      </c>
      <c r="EK340" s="188" t="str">
        <f t="shared" si="80"/>
        <v/>
      </c>
    </row>
    <row r="341" spans="1:141" x14ac:dyDescent="0.3">
      <c r="B341" s="1">
        <v>7</v>
      </c>
      <c r="C341" s="155"/>
      <c r="D341" s="155"/>
      <c r="E341" s="155"/>
      <c r="F341" s="155"/>
      <c r="G341" s="155"/>
      <c r="H341" s="155"/>
      <c r="I341" s="155"/>
      <c r="J341" s="155">
        <f t="shared" si="76"/>
        <v>6.9290289937965236E-4</v>
      </c>
      <c r="K341" s="155">
        <f t="shared" si="76"/>
        <v>6.7508770991371678E-4</v>
      </c>
      <c r="L341" s="155">
        <f t="shared" si="76"/>
        <v>6.8082979577463822E-4</v>
      </c>
      <c r="M341" s="155">
        <f t="shared" si="76"/>
        <v>6.8853498791279777E-4</v>
      </c>
      <c r="N341" s="155">
        <f t="shared" si="76"/>
        <v>6.9624018005095731E-4</v>
      </c>
      <c r="O341" s="155">
        <f t="shared" si="76"/>
        <v>7.0394537218911686E-4</v>
      </c>
      <c r="P341" s="155">
        <f t="shared" si="76"/>
        <v>7.116505643272764E-4</v>
      </c>
      <c r="Q341" s="155">
        <f t="shared" si="76"/>
        <v>7.1935575646543595E-4</v>
      </c>
      <c r="R341" s="155">
        <f t="shared" si="76"/>
        <v>7.270609486035956E-4</v>
      </c>
      <c r="S341" s="155">
        <f t="shared" si="76"/>
        <v>2.3797466597960276E-3</v>
      </c>
      <c r="T341" s="155">
        <f t="shared" si="76"/>
        <v>2.4047020901529041E-3</v>
      </c>
      <c r="U341" s="155">
        <f t="shared" si="76"/>
        <v>2.4296575205097807E-3</v>
      </c>
      <c r="V341" s="155">
        <f t="shared" si="76"/>
        <v>2.4546129508666577E-3</v>
      </c>
      <c r="W341" s="155">
        <f t="shared" si="76"/>
        <v>2.4732103097950299E-3</v>
      </c>
      <c r="X341" s="155">
        <f t="shared" si="76"/>
        <v>2.4854495972948991E-3</v>
      </c>
      <c r="Y341" s="155">
        <f t="shared" si="76"/>
        <v>2.4976888847947683E-3</v>
      </c>
      <c r="Z341" s="155">
        <f t="shared" si="76"/>
        <v>2.5099281722946376E-3</v>
      </c>
      <c r="AA341" s="155">
        <f t="shared" si="76"/>
        <v>2.5221674597945068E-3</v>
      </c>
      <c r="AB341" s="155">
        <f t="shared" si="76"/>
        <v>2.534406747294376E-3</v>
      </c>
      <c r="AC341" s="155"/>
      <c r="AD341" s="155"/>
      <c r="AE341" s="155"/>
      <c r="AF341" s="155"/>
      <c r="AG341" s="174">
        <f>D341*D49*PRODUCT($CJ341:CJ341)</f>
        <v>0</v>
      </c>
      <c r="AH341" s="174">
        <f>E341*E49*PRODUCT($CJ341:CK341)</f>
        <v>0</v>
      </c>
      <c r="AI341" s="174">
        <f>F341*F49*PRODUCT($CJ341:CL341)</f>
        <v>0</v>
      </c>
      <c r="AJ341" s="174">
        <f>G341*G49*PRODUCT($CJ341:CM341)</f>
        <v>0</v>
      </c>
      <c r="AK341" s="174">
        <f>H341*H49*PRODUCT($CJ341:CN341)</f>
        <v>0</v>
      </c>
      <c r="AL341" s="174">
        <f>I341*I49*PRODUCT($CJ341:CO341)</f>
        <v>0</v>
      </c>
      <c r="AM341" s="174">
        <f>J341*J49*PRODUCT($CJ341:CP341)</f>
        <v>0</v>
      </c>
      <c r="AN341" s="174">
        <f>K341*K49*PRODUCT($CJ341:CQ341)</f>
        <v>0</v>
      </c>
      <c r="AO341" s="174">
        <f>L341*L49*PRODUCT($CJ341:CR341)</f>
        <v>0</v>
      </c>
      <c r="AP341" s="174">
        <f>M341*M49*PRODUCT($CJ341:CS341)</f>
        <v>0</v>
      </c>
      <c r="AQ341" s="174">
        <f>N341*N49*PRODUCT($CJ341:CT341)</f>
        <v>0</v>
      </c>
      <c r="AR341" s="174">
        <f>O341*O49*PRODUCT($CJ341:CU341)</f>
        <v>0</v>
      </c>
      <c r="AS341" s="174">
        <f>P341*P49*PRODUCT($CJ341:CV341)</f>
        <v>0</v>
      </c>
      <c r="AT341" s="174">
        <f>Q341*Q49*PRODUCT($CJ341:CW341)</f>
        <v>0</v>
      </c>
      <c r="AU341" s="174">
        <f>R341*R49*PRODUCT($CJ341:CX341)</f>
        <v>0</v>
      </c>
      <c r="AV341" s="174">
        <f>S341*S49*PRODUCT($CJ341:CY341)</f>
        <v>0</v>
      </c>
      <c r="AW341" s="174">
        <f>T341*T49*PRODUCT($CJ341:CZ341)</f>
        <v>0</v>
      </c>
      <c r="AX341" s="174">
        <f>U341*U49*PRODUCT($CJ341:DA341)</f>
        <v>0</v>
      </c>
      <c r="AY341" s="174">
        <f>V341*V49*PRODUCT($CJ341:DB341)</f>
        <v>0</v>
      </c>
      <c r="AZ341" s="174">
        <f>W341*W49*PRODUCT($CJ341:DC341)</f>
        <v>0</v>
      </c>
      <c r="BA341" s="174">
        <f>X341*X49*PRODUCT($CJ341:DD341)</f>
        <v>0</v>
      </c>
      <c r="BB341" s="174">
        <f>Y341*Y49*PRODUCT($CJ341:DE341)</f>
        <v>0</v>
      </c>
      <c r="BC341" s="174">
        <f>Z341*Z49*PRODUCT($CJ341:DF341)</f>
        <v>0</v>
      </c>
      <c r="BD341" s="174">
        <f>AA341*AA49*PRODUCT($CJ341:DG341)</f>
        <v>0</v>
      </c>
      <c r="BE341" s="174">
        <f>AB341*AB49*PRODUCT($CJ341:DH341)</f>
        <v>0</v>
      </c>
      <c r="BF341" s="93"/>
      <c r="BG341" s="93"/>
      <c r="BH341" s="93"/>
      <c r="BI341" s="169">
        <f>SUM($AF341:AG341)-SUM($AF373:AG373)-SUM($C373:D373)-SUM($BH373:BI373)</f>
        <v>0</v>
      </c>
      <c r="BJ341" s="169">
        <f>SUM($AF341:AH341)-SUM($AF373:AH373)-SUM($C373:E373)-SUM($BH373:BJ373)</f>
        <v>0</v>
      </c>
      <c r="BK341" s="169">
        <f>SUM($AF341:AI341)-SUM($AF373:AI373)-SUM($C373:F373)-SUM($BH373:BK373)</f>
        <v>0</v>
      </c>
      <c r="BL341" s="169">
        <f>SUM($AF341:AJ341)-SUM($AF373:AJ373)-SUM($C373:G373)-SUM($BH373:BL373)</f>
        <v>0</v>
      </c>
      <c r="BM341" s="169">
        <f>SUM($AF341:AK341)-SUM($AF373:AK373)-SUM($C373:H373)-SUM($BH373:BM373)</f>
        <v>0</v>
      </c>
      <c r="BN341" s="169">
        <f>SUM($AF341:AL341)-SUM($AF373:AL373)-SUM($C373:I373)-SUM($BH373:BN373)</f>
        <v>0</v>
      </c>
      <c r="BO341" s="169">
        <f>SUM($AF341:AM341)-SUM($AF373:AM373)-SUM($C373:J373)-SUM($BH373:BO373)</f>
        <v>0</v>
      </c>
      <c r="BP341" s="169">
        <f>SUM($AF341:AN341)-SUM($AF373:AN373)-SUM($C373:K373)-SUM($BH373:BP373)</f>
        <v>0</v>
      </c>
      <c r="BQ341" s="169">
        <f>SUM($AF341:AO341)-SUM($AF373:AO373)-SUM($C373:L373)-SUM($BH373:BQ373)</f>
        <v>0</v>
      </c>
      <c r="BR341" s="169">
        <f>SUM($AF341:AP341)-SUM($AF373:AP373)-SUM($C373:M373)-SUM($BH373:BR373)</f>
        <v>0</v>
      </c>
      <c r="BS341" s="169">
        <f>SUM($AF341:AQ341)-SUM($AF373:AQ373)-SUM($C373:N373)-SUM($BH373:BS373)</f>
        <v>0</v>
      </c>
      <c r="BT341" s="169">
        <f>SUM($AF341:AR341)-SUM($AF373:AR373)-SUM($C373:O373)-SUM($BH373:BT373)</f>
        <v>0</v>
      </c>
      <c r="BU341" s="169">
        <f>SUM($AF341:AS341)-SUM($AF373:AS373)-SUM($C373:P373)-SUM($BH373:BU373)</f>
        <v>0</v>
      </c>
      <c r="BV341" s="169">
        <f>SUM($AF341:AT341)-SUM($AF373:AT373)-SUM($C373:Q373)-SUM($BH373:BV373)</f>
        <v>0</v>
      </c>
      <c r="BW341" s="169">
        <f>SUM($AF341:AU341)-SUM($AF373:AU373)-SUM($C373:R373)-SUM($BH373:BW373)</f>
        <v>0</v>
      </c>
      <c r="BX341" s="169">
        <f>SUM($AF341:AV341)-SUM($AF373:AV373)-SUM($C373:S373)-SUM($BH373:BX373)</f>
        <v>0</v>
      </c>
      <c r="BY341" s="169">
        <f>SUM($AF341:AW341)-SUM($AF373:AW373)-SUM($C373:T373)-SUM($BH373:BY373)</f>
        <v>0</v>
      </c>
      <c r="BZ341" s="169">
        <f>SUM($AF341:AX341)-SUM($AF373:AX373)-SUM($C373:U373)-SUM($BH373:BZ373)</f>
        <v>0</v>
      </c>
      <c r="CA341" s="169">
        <f>SUM($AF341:AY341)-SUM($AF373:AY373)-SUM($C373:V373)-SUM($BH373:CA373)</f>
        <v>0</v>
      </c>
      <c r="CB341" s="169">
        <f>SUM($AF341:AZ341)-SUM($AF373:AZ373)-SUM($C373:W373)-SUM($BH373:CB373)</f>
        <v>0</v>
      </c>
      <c r="CC341" s="169">
        <f>SUM($AF341:BA341)-SUM($AF373:BA373)-SUM($C373:X373)-SUM($BH373:CC373)</f>
        <v>0</v>
      </c>
      <c r="CD341" s="169">
        <f>SUM($AF341:BB341)-SUM($AF373:BB373)-SUM($C373:Y373)-SUM($BH373:CD373)</f>
        <v>0</v>
      </c>
      <c r="CE341" s="169">
        <f>SUM($AF341:BC341)-SUM($AF373:BC373)-SUM($C373:Z373)-SUM($BH373:CE373)</f>
        <v>0</v>
      </c>
      <c r="CF341" s="169">
        <f>SUM($AF341:BD341)-SUM($AF373:BD373)-SUM($C373:AA373)-SUM($BH373:CF373)</f>
        <v>0</v>
      </c>
      <c r="CG341" s="169">
        <f>SUM($AF341:BE341)-SUM($AF373:BE373)-SUM($C373:AB373)-SUM($BH373:CG373)</f>
        <v>0</v>
      </c>
      <c r="CH341" s="52"/>
      <c r="CI341" s="52"/>
      <c r="CJ341" s="67"/>
      <c r="CK341" s="67"/>
      <c r="CL341" s="67"/>
      <c r="CM341" s="67"/>
      <c r="CN341" s="67"/>
      <c r="CO341" s="67"/>
      <c r="CP341" s="67">
        <f>1-I341</f>
        <v>1</v>
      </c>
      <c r="CQ341" s="67">
        <f t="shared" si="77"/>
        <v>0.99930709710062038</v>
      </c>
      <c r="CR341" s="67">
        <f t="shared" si="77"/>
        <v>0.99932491229008624</v>
      </c>
      <c r="CS341" s="67">
        <f t="shared" si="77"/>
        <v>0.99931917020422534</v>
      </c>
      <c r="CT341" s="67">
        <f t="shared" si="77"/>
        <v>0.99931146501208723</v>
      </c>
      <c r="CU341" s="67">
        <f t="shared" si="77"/>
        <v>0.99930375981994901</v>
      </c>
      <c r="CV341" s="67">
        <f t="shared" si="77"/>
        <v>0.9992960546278109</v>
      </c>
      <c r="CW341" s="67">
        <f t="shared" si="77"/>
        <v>0.99928834943567268</v>
      </c>
      <c r="CX341" s="67">
        <f t="shared" si="77"/>
        <v>0.99928064424353458</v>
      </c>
      <c r="CY341" s="67">
        <f t="shared" si="77"/>
        <v>0.99927293905139636</v>
      </c>
      <c r="CZ341" s="67">
        <f t="shared" si="77"/>
        <v>0.99762025334020399</v>
      </c>
      <c r="DA341" s="67">
        <f t="shared" si="78"/>
        <v>0.99759529790984713</v>
      </c>
      <c r="DB341" s="67">
        <f t="shared" si="78"/>
        <v>0.99757034247949017</v>
      </c>
      <c r="DC341" s="67">
        <f t="shared" si="78"/>
        <v>0.99754538704913331</v>
      </c>
      <c r="DD341" s="67">
        <f t="shared" si="78"/>
        <v>0.99752678969020492</v>
      </c>
      <c r="DE341" s="67">
        <f t="shared" si="78"/>
        <v>0.99751455040270509</v>
      </c>
      <c r="DF341" s="67">
        <f t="shared" si="78"/>
        <v>0.99750231111520526</v>
      </c>
      <c r="DG341" s="67">
        <f t="shared" si="78"/>
        <v>0.99749007182770533</v>
      </c>
      <c r="DH341" s="67">
        <f t="shared" si="78"/>
        <v>0.9974778325402055</v>
      </c>
      <c r="DI341" s="67">
        <f t="shared" si="78"/>
        <v>0.99746559325270567</v>
      </c>
      <c r="DL341" s="53"/>
      <c r="DM341" s="188" t="str">
        <f t="shared" si="81"/>
        <v/>
      </c>
      <c r="DN341" s="188" t="str">
        <f t="shared" si="79"/>
        <v/>
      </c>
      <c r="DO341" s="188" t="str">
        <f t="shared" si="79"/>
        <v/>
      </c>
      <c r="DP341" s="188" t="str">
        <f t="shared" si="79"/>
        <v/>
      </c>
      <c r="DQ341" s="188" t="str">
        <f t="shared" si="79"/>
        <v/>
      </c>
      <c r="DR341" s="188" t="str">
        <f t="shared" si="79"/>
        <v/>
      </c>
      <c r="DS341" s="188" t="str">
        <f t="shared" si="79"/>
        <v/>
      </c>
      <c r="DT341" s="188" t="str">
        <f t="shared" si="79"/>
        <v/>
      </c>
      <c r="DU341" s="188" t="str">
        <f t="shared" si="79"/>
        <v/>
      </c>
      <c r="DV341" s="188" t="str">
        <f t="shared" si="79"/>
        <v/>
      </c>
      <c r="DW341" s="188" t="str">
        <f t="shared" si="79"/>
        <v/>
      </c>
      <c r="DX341" s="188" t="str">
        <f t="shared" si="79"/>
        <v/>
      </c>
      <c r="DY341" s="188" t="str">
        <f t="shared" si="79"/>
        <v/>
      </c>
      <c r="DZ341" s="188" t="str">
        <f t="shared" si="79"/>
        <v/>
      </c>
      <c r="EA341" s="188" t="str">
        <f t="shared" si="79"/>
        <v/>
      </c>
      <c r="EB341" s="188" t="str">
        <f t="shared" si="79"/>
        <v/>
      </c>
      <c r="EC341" s="188" t="str">
        <f t="shared" si="79"/>
        <v/>
      </c>
      <c r="ED341" s="188" t="str">
        <f t="shared" si="80"/>
        <v/>
      </c>
      <c r="EE341" s="188" t="str">
        <f t="shared" si="80"/>
        <v/>
      </c>
      <c r="EF341" s="188" t="str">
        <f t="shared" si="80"/>
        <v/>
      </c>
      <c r="EG341" s="188" t="str">
        <f t="shared" si="80"/>
        <v/>
      </c>
      <c r="EH341" s="188" t="str">
        <f t="shared" si="80"/>
        <v/>
      </c>
      <c r="EI341" s="188" t="str">
        <f t="shared" si="80"/>
        <v/>
      </c>
      <c r="EJ341" s="188" t="str">
        <f t="shared" si="80"/>
        <v/>
      </c>
      <c r="EK341" s="188" t="str">
        <f t="shared" si="80"/>
        <v/>
      </c>
    </row>
    <row r="342" spans="1:141" x14ac:dyDescent="0.3">
      <c r="B342" s="1">
        <v>8</v>
      </c>
      <c r="C342" s="155"/>
      <c r="D342" s="155"/>
      <c r="E342" s="155"/>
      <c r="F342" s="155"/>
      <c r="G342" s="155"/>
      <c r="H342" s="155"/>
      <c r="I342" s="155"/>
      <c r="J342" s="155"/>
      <c r="K342" s="155">
        <f t="shared" si="76"/>
        <v>6.9290289937965236E-4</v>
      </c>
      <c r="L342" s="155">
        <f t="shared" si="76"/>
        <v>6.7508770991371678E-4</v>
      </c>
      <c r="M342" s="155">
        <f t="shared" si="76"/>
        <v>6.8082979577463822E-4</v>
      </c>
      <c r="N342" s="155">
        <f t="shared" si="76"/>
        <v>6.8853498791279777E-4</v>
      </c>
      <c r="O342" s="155">
        <f t="shared" si="76"/>
        <v>6.9624018005095731E-4</v>
      </c>
      <c r="P342" s="155">
        <f t="shared" si="76"/>
        <v>7.0394537218911686E-4</v>
      </c>
      <c r="Q342" s="155">
        <f t="shared" si="76"/>
        <v>7.116505643272764E-4</v>
      </c>
      <c r="R342" s="155">
        <f t="shared" si="76"/>
        <v>7.1935575646543595E-4</v>
      </c>
      <c r="S342" s="155">
        <f t="shared" si="76"/>
        <v>7.270609486035956E-4</v>
      </c>
      <c r="T342" s="155">
        <f t="shared" si="76"/>
        <v>2.3797466597960276E-3</v>
      </c>
      <c r="U342" s="155">
        <f t="shared" si="76"/>
        <v>2.4047020901529041E-3</v>
      </c>
      <c r="V342" s="155">
        <f t="shared" si="76"/>
        <v>2.4296575205097807E-3</v>
      </c>
      <c r="W342" s="155">
        <f t="shared" si="76"/>
        <v>2.4546129508666577E-3</v>
      </c>
      <c r="X342" s="155">
        <f t="shared" si="76"/>
        <v>2.4732103097950299E-3</v>
      </c>
      <c r="Y342" s="155">
        <f t="shared" si="76"/>
        <v>2.4854495972948991E-3</v>
      </c>
      <c r="Z342" s="155">
        <f t="shared" si="76"/>
        <v>2.4976888847947683E-3</v>
      </c>
      <c r="AA342" s="155">
        <f t="shared" si="76"/>
        <v>2.5099281722946376E-3</v>
      </c>
      <c r="AB342" s="155">
        <f t="shared" si="76"/>
        <v>2.5221674597945068E-3</v>
      </c>
      <c r="AC342" s="155"/>
      <c r="AD342" s="155"/>
      <c r="AE342" s="155"/>
      <c r="AF342" s="155"/>
      <c r="AG342" s="174">
        <f>D342*D50*PRODUCT($CJ342:CJ342)</f>
        <v>0</v>
      </c>
      <c r="AH342" s="174">
        <f>E342*E50*PRODUCT($CJ342:CK342)</f>
        <v>0</v>
      </c>
      <c r="AI342" s="174">
        <f>F342*F50*PRODUCT($CJ342:CL342)</f>
        <v>0</v>
      </c>
      <c r="AJ342" s="174">
        <f>G342*G50*PRODUCT($CJ342:CM342)</f>
        <v>0</v>
      </c>
      <c r="AK342" s="174">
        <f>H342*H50*PRODUCT($CJ342:CN342)</f>
        <v>0</v>
      </c>
      <c r="AL342" s="174">
        <f>I342*I50*PRODUCT($CJ342:CO342)</f>
        <v>0</v>
      </c>
      <c r="AM342" s="174">
        <f>J342*J50*PRODUCT($CJ342:CP342)</f>
        <v>0</v>
      </c>
      <c r="AN342" s="174">
        <f>K342*K50*PRODUCT($CJ342:CQ342)</f>
        <v>0</v>
      </c>
      <c r="AO342" s="174">
        <f>L342*L50*PRODUCT($CJ342:CR342)</f>
        <v>0</v>
      </c>
      <c r="AP342" s="174">
        <f>M342*M50*PRODUCT($CJ342:CS342)</f>
        <v>0</v>
      </c>
      <c r="AQ342" s="174">
        <f>N342*N50*PRODUCT($CJ342:CT342)</f>
        <v>0</v>
      </c>
      <c r="AR342" s="174">
        <f>O342*O50*PRODUCT($CJ342:CU342)</f>
        <v>0</v>
      </c>
      <c r="AS342" s="174">
        <f>P342*P50*PRODUCT($CJ342:CV342)</f>
        <v>0</v>
      </c>
      <c r="AT342" s="174">
        <f>Q342*Q50*PRODUCT($CJ342:CW342)</f>
        <v>0</v>
      </c>
      <c r="AU342" s="174">
        <f>R342*R50*PRODUCT($CJ342:CX342)</f>
        <v>0</v>
      </c>
      <c r="AV342" s="174">
        <f>S342*S50*PRODUCT($CJ342:CY342)</f>
        <v>0</v>
      </c>
      <c r="AW342" s="174">
        <f>T342*T50*PRODUCT($CJ342:CZ342)</f>
        <v>0</v>
      </c>
      <c r="AX342" s="174">
        <f>U342*U50*PRODUCT($CJ342:DA342)</f>
        <v>0</v>
      </c>
      <c r="AY342" s="174">
        <f>V342*V50*PRODUCT($CJ342:DB342)</f>
        <v>0</v>
      </c>
      <c r="AZ342" s="174">
        <f>W342*W50*PRODUCT($CJ342:DC342)</f>
        <v>0</v>
      </c>
      <c r="BA342" s="174">
        <f>X342*X50*PRODUCT($CJ342:DD342)</f>
        <v>0</v>
      </c>
      <c r="BB342" s="174">
        <f>Y342*Y50*PRODUCT($CJ342:DE342)</f>
        <v>0</v>
      </c>
      <c r="BC342" s="174">
        <f>Z342*Z50*PRODUCT($CJ342:DF342)</f>
        <v>0</v>
      </c>
      <c r="BD342" s="174">
        <f>AA342*AA50*PRODUCT($CJ342:DG342)</f>
        <v>0</v>
      </c>
      <c r="BE342" s="174">
        <f>AB342*AB50*PRODUCT($CJ342:DH342)</f>
        <v>0</v>
      </c>
      <c r="BF342" s="93"/>
      <c r="BG342" s="93"/>
      <c r="BH342" s="93"/>
      <c r="BI342" s="169">
        <f>SUM($AF342:AG342)-SUM($AF374:AG374)-SUM($C374:D374)-SUM($BH374:BI374)</f>
        <v>0</v>
      </c>
      <c r="BJ342" s="169">
        <f>SUM($AF342:AH342)-SUM($AF374:AH374)-SUM($C374:E374)-SUM($BH374:BJ374)</f>
        <v>0</v>
      </c>
      <c r="BK342" s="169">
        <f>SUM($AF342:AI342)-SUM($AF374:AI374)-SUM($C374:F374)-SUM($BH374:BK374)</f>
        <v>0</v>
      </c>
      <c r="BL342" s="169">
        <f>SUM($AF342:AJ342)-SUM($AF374:AJ374)-SUM($C374:G374)-SUM($BH374:BL374)</f>
        <v>0</v>
      </c>
      <c r="BM342" s="169">
        <f>SUM($AF342:AK342)-SUM($AF374:AK374)-SUM($C374:H374)-SUM($BH374:BM374)</f>
        <v>0</v>
      </c>
      <c r="BN342" s="169">
        <f>SUM($AF342:AL342)-SUM($AF374:AL374)-SUM($C374:I374)-SUM($BH374:BN374)</f>
        <v>0</v>
      </c>
      <c r="BO342" s="169">
        <f>SUM($AF342:AM342)-SUM($AF374:AM374)-SUM($C374:J374)-SUM($BH374:BO374)</f>
        <v>0</v>
      </c>
      <c r="BP342" s="169">
        <f>SUM($AF342:AN342)-SUM($AF374:AN374)-SUM($C374:K374)-SUM($BH374:BP374)</f>
        <v>0</v>
      </c>
      <c r="BQ342" s="169">
        <f>SUM($AF342:AO342)-SUM($AF374:AO374)-SUM($C374:L374)-SUM($BH374:BQ374)</f>
        <v>0</v>
      </c>
      <c r="BR342" s="169">
        <f>SUM($AF342:AP342)-SUM($AF374:AP374)-SUM($C374:M374)-SUM($BH374:BR374)</f>
        <v>0</v>
      </c>
      <c r="BS342" s="169">
        <f>SUM($AF342:AQ342)-SUM($AF374:AQ374)-SUM($C374:N374)-SUM($BH374:BS374)</f>
        <v>0</v>
      </c>
      <c r="BT342" s="169">
        <f>SUM($AF342:AR342)-SUM($AF374:AR374)-SUM($C374:O374)-SUM($BH374:BT374)</f>
        <v>0</v>
      </c>
      <c r="BU342" s="169">
        <f>SUM($AF342:AS342)-SUM($AF374:AS374)-SUM($C374:P374)-SUM($BH374:BU374)</f>
        <v>0</v>
      </c>
      <c r="BV342" s="169">
        <f>SUM($AF342:AT342)-SUM($AF374:AT374)-SUM($C374:Q374)-SUM($BH374:BV374)</f>
        <v>0</v>
      </c>
      <c r="BW342" s="169">
        <f>SUM($AF342:AU342)-SUM($AF374:AU374)-SUM($C374:R374)-SUM($BH374:BW374)</f>
        <v>0</v>
      </c>
      <c r="BX342" s="169">
        <f>SUM($AF342:AV342)-SUM($AF374:AV374)-SUM($C374:S374)-SUM($BH374:BX374)</f>
        <v>0</v>
      </c>
      <c r="BY342" s="169">
        <f>SUM($AF342:AW342)-SUM($AF374:AW374)-SUM($C374:T374)-SUM($BH374:BY374)</f>
        <v>0</v>
      </c>
      <c r="BZ342" s="169">
        <f>SUM($AF342:AX342)-SUM($AF374:AX374)-SUM($C374:U374)-SUM($BH374:BZ374)</f>
        <v>0</v>
      </c>
      <c r="CA342" s="169">
        <f>SUM($AF342:AY342)-SUM($AF374:AY374)-SUM($C374:V374)-SUM($BH374:CA374)</f>
        <v>0</v>
      </c>
      <c r="CB342" s="169">
        <f>SUM($AF342:AZ342)-SUM($AF374:AZ374)-SUM($C374:W374)-SUM($BH374:CB374)</f>
        <v>0</v>
      </c>
      <c r="CC342" s="169">
        <f>SUM($AF342:BA342)-SUM($AF374:BA374)-SUM($C374:X374)-SUM($BH374:CC374)</f>
        <v>0</v>
      </c>
      <c r="CD342" s="169">
        <f>SUM($AF342:BB342)-SUM($AF374:BB374)-SUM($C374:Y374)-SUM($BH374:CD374)</f>
        <v>0</v>
      </c>
      <c r="CE342" s="169">
        <f>SUM($AF342:BC342)-SUM($AF374:BC374)-SUM($C374:Z374)-SUM($BH374:CE374)</f>
        <v>0</v>
      </c>
      <c r="CF342" s="169">
        <f>SUM($AF342:BD342)-SUM($AF374:BD374)-SUM($C374:AA374)-SUM($BH374:CF374)</f>
        <v>0</v>
      </c>
      <c r="CG342" s="169">
        <f>SUM($AF342:BE342)-SUM($AF374:BE374)-SUM($C374:AB374)-SUM($BH374:CG374)</f>
        <v>0</v>
      </c>
      <c r="CH342" s="52"/>
      <c r="CI342" s="52"/>
      <c r="CJ342" s="67"/>
      <c r="CK342" s="67"/>
      <c r="CL342" s="67"/>
      <c r="CM342" s="67"/>
      <c r="CN342" s="67"/>
      <c r="CO342" s="67"/>
      <c r="CP342" s="67"/>
      <c r="CQ342" s="67">
        <f>1-J342</f>
        <v>1</v>
      </c>
      <c r="CR342" s="67">
        <f t="shared" si="77"/>
        <v>0.99930709710062038</v>
      </c>
      <c r="CS342" s="67">
        <f t="shared" si="77"/>
        <v>0.99932491229008624</v>
      </c>
      <c r="CT342" s="67">
        <f t="shared" si="77"/>
        <v>0.99931917020422534</v>
      </c>
      <c r="CU342" s="67">
        <f t="shared" si="77"/>
        <v>0.99931146501208723</v>
      </c>
      <c r="CV342" s="67">
        <f t="shared" si="77"/>
        <v>0.99930375981994901</v>
      </c>
      <c r="CW342" s="67">
        <f t="shared" si="77"/>
        <v>0.9992960546278109</v>
      </c>
      <c r="CX342" s="67">
        <f t="shared" si="77"/>
        <v>0.99928834943567268</v>
      </c>
      <c r="CY342" s="67">
        <f t="shared" si="77"/>
        <v>0.99928064424353458</v>
      </c>
      <c r="CZ342" s="67">
        <f t="shared" si="77"/>
        <v>0.99927293905139636</v>
      </c>
      <c r="DA342" s="67">
        <f t="shared" si="78"/>
        <v>0.99762025334020399</v>
      </c>
      <c r="DB342" s="67">
        <f t="shared" si="78"/>
        <v>0.99759529790984713</v>
      </c>
      <c r="DC342" s="67">
        <f t="shared" si="78"/>
        <v>0.99757034247949017</v>
      </c>
      <c r="DD342" s="67">
        <f t="shared" si="78"/>
        <v>0.99754538704913331</v>
      </c>
      <c r="DE342" s="67">
        <f t="shared" si="78"/>
        <v>0.99752678969020492</v>
      </c>
      <c r="DF342" s="67">
        <f t="shared" si="78"/>
        <v>0.99751455040270509</v>
      </c>
      <c r="DG342" s="67">
        <f t="shared" si="78"/>
        <v>0.99750231111520526</v>
      </c>
      <c r="DH342" s="67">
        <f t="shared" si="78"/>
        <v>0.99749007182770533</v>
      </c>
      <c r="DI342" s="67">
        <f t="shared" si="78"/>
        <v>0.9974778325402055</v>
      </c>
      <c r="DL342" s="53"/>
      <c r="DM342" s="188" t="str">
        <f t="shared" si="81"/>
        <v/>
      </c>
      <c r="DN342" s="188" t="str">
        <f t="shared" si="79"/>
        <v/>
      </c>
      <c r="DO342" s="188" t="str">
        <f t="shared" si="79"/>
        <v/>
      </c>
      <c r="DP342" s="188" t="str">
        <f t="shared" si="79"/>
        <v/>
      </c>
      <c r="DQ342" s="188" t="str">
        <f t="shared" si="79"/>
        <v/>
      </c>
      <c r="DR342" s="188" t="str">
        <f t="shared" si="79"/>
        <v/>
      </c>
      <c r="DS342" s="188" t="str">
        <f t="shared" si="79"/>
        <v/>
      </c>
      <c r="DT342" s="188" t="str">
        <f t="shared" si="79"/>
        <v/>
      </c>
      <c r="DU342" s="188" t="str">
        <f t="shared" si="79"/>
        <v/>
      </c>
      <c r="DV342" s="188" t="str">
        <f t="shared" si="79"/>
        <v/>
      </c>
      <c r="DW342" s="188" t="str">
        <f t="shared" si="79"/>
        <v/>
      </c>
      <c r="DX342" s="188" t="str">
        <f t="shared" si="79"/>
        <v/>
      </c>
      <c r="DY342" s="188" t="str">
        <f t="shared" si="79"/>
        <v/>
      </c>
      <c r="DZ342" s="188" t="str">
        <f t="shared" si="79"/>
        <v/>
      </c>
      <c r="EA342" s="188" t="str">
        <f t="shared" si="79"/>
        <v/>
      </c>
      <c r="EB342" s="188" t="str">
        <f t="shared" si="79"/>
        <v/>
      </c>
      <c r="EC342" s="188" t="str">
        <f t="shared" si="79"/>
        <v/>
      </c>
      <c r="ED342" s="188" t="str">
        <f t="shared" si="80"/>
        <v/>
      </c>
      <c r="EE342" s="188" t="str">
        <f t="shared" si="80"/>
        <v/>
      </c>
      <c r="EF342" s="188" t="str">
        <f t="shared" si="80"/>
        <v/>
      </c>
      <c r="EG342" s="188" t="str">
        <f t="shared" si="80"/>
        <v/>
      </c>
      <c r="EH342" s="188" t="str">
        <f t="shared" si="80"/>
        <v/>
      </c>
      <c r="EI342" s="188" t="str">
        <f t="shared" si="80"/>
        <v/>
      </c>
      <c r="EJ342" s="188" t="str">
        <f t="shared" si="80"/>
        <v/>
      </c>
      <c r="EK342" s="188" t="str">
        <f t="shared" si="80"/>
        <v/>
      </c>
    </row>
    <row r="343" spans="1:141" x14ac:dyDescent="0.3">
      <c r="B343" s="1">
        <v>9</v>
      </c>
      <c r="C343" s="155"/>
      <c r="D343" s="155"/>
      <c r="E343" s="155"/>
      <c r="F343" s="155"/>
      <c r="G343" s="155"/>
      <c r="H343" s="155"/>
      <c r="I343" s="155"/>
      <c r="J343" s="155"/>
      <c r="K343" s="155"/>
      <c r="L343" s="155">
        <f t="shared" si="76"/>
        <v>6.9290289937965236E-4</v>
      </c>
      <c r="M343" s="155">
        <f t="shared" si="76"/>
        <v>6.7508770991371678E-4</v>
      </c>
      <c r="N343" s="155">
        <f t="shared" si="76"/>
        <v>6.8082979577463822E-4</v>
      </c>
      <c r="O343" s="155">
        <f t="shared" si="76"/>
        <v>6.8853498791279777E-4</v>
      </c>
      <c r="P343" s="155">
        <f t="shared" si="76"/>
        <v>6.9624018005095731E-4</v>
      </c>
      <c r="Q343" s="155">
        <f t="shared" si="76"/>
        <v>7.0394537218911686E-4</v>
      </c>
      <c r="R343" s="155">
        <f t="shared" si="76"/>
        <v>7.116505643272764E-4</v>
      </c>
      <c r="S343" s="155">
        <f t="shared" si="76"/>
        <v>7.1935575646543595E-4</v>
      </c>
      <c r="T343" s="155">
        <f t="shared" si="76"/>
        <v>7.270609486035956E-4</v>
      </c>
      <c r="U343" s="155">
        <f t="shared" si="76"/>
        <v>2.3797466597960276E-3</v>
      </c>
      <c r="V343" s="155">
        <f t="shared" si="76"/>
        <v>2.4047020901529041E-3</v>
      </c>
      <c r="W343" s="155">
        <f t="shared" si="76"/>
        <v>2.4296575205097807E-3</v>
      </c>
      <c r="X343" s="155">
        <f t="shared" si="76"/>
        <v>2.4546129508666577E-3</v>
      </c>
      <c r="Y343" s="155">
        <f t="shared" si="76"/>
        <v>2.4732103097950299E-3</v>
      </c>
      <c r="Z343" s="155">
        <f t="shared" si="76"/>
        <v>2.4854495972948991E-3</v>
      </c>
      <c r="AA343" s="155">
        <f t="shared" si="76"/>
        <v>2.4976888847947683E-3</v>
      </c>
      <c r="AB343" s="155">
        <f t="shared" si="76"/>
        <v>2.5099281722946376E-3</v>
      </c>
      <c r="AC343" s="155"/>
      <c r="AD343" s="155"/>
      <c r="AE343" s="155"/>
      <c r="AF343" s="155"/>
      <c r="AG343" s="174">
        <f>D343*D51*PRODUCT($CJ343:CJ343)</f>
        <v>0</v>
      </c>
      <c r="AH343" s="174">
        <f>E343*E51*PRODUCT($CJ343:CK343)</f>
        <v>0</v>
      </c>
      <c r="AI343" s="174">
        <f>F343*F51*PRODUCT($CJ343:CL343)</f>
        <v>0</v>
      </c>
      <c r="AJ343" s="174">
        <f>G343*G51*PRODUCT($CJ343:CM343)</f>
        <v>0</v>
      </c>
      <c r="AK343" s="174">
        <f>H343*H51*PRODUCT($CJ343:CN343)</f>
        <v>0</v>
      </c>
      <c r="AL343" s="174">
        <f>I343*I51*PRODUCT($CJ343:CO343)</f>
        <v>0</v>
      </c>
      <c r="AM343" s="174">
        <f>J343*J51*PRODUCT($CJ343:CP343)</f>
        <v>0</v>
      </c>
      <c r="AN343" s="174">
        <f>K343*K51*PRODUCT($CJ343:CQ343)</f>
        <v>0</v>
      </c>
      <c r="AO343" s="174">
        <f>L343*L51*PRODUCT($CJ343:CR343)</f>
        <v>0</v>
      </c>
      <c r="AP343" s="174">
        <f>M343*M51*PRODUCT($CJ343:CS343)</f>
        <v>0</v>
      </c>
      <c r="AQ343" s="174">
        <f>N343*N51*PRODUCT($CJ343:CT343)</f>
        <v>0</v>
      </c>
      <c r="AR343" s="174">
        <f>O343*O51*PRODUCT($CJ343:CU343)</f>
        <v>0</v>
      </c>
      <c r="AS343" s="174">
        <f>P343*P51*PRODUCT($CJ343:CV343)</f>
        <v>0</v>
      </c>
      <c r="AT343" s="174">
        <f>Q343*Q51*PRODUCT($CJ343:CW343)</f>
        <v>0</v>
      </c>
      <c r="AU343" s="174">
        <f>R343*R51*PRODUCT($CJ343:CX343)</f>
        <v>0</v>
      </c>
      <c r="AV343" s="174">
        <f>S343*S51*PRODUCT($CJ343:CY343)</f>
        <v>0</v>
      </c>
      <c r="AW343" s="174">
        <f>T343*T51*PRODUCT($CJ343:CZ343)</f>
        <v>0</v>
      </c>
      <c r="AX343" s="174">
        <f>U343*U51*PRODUCT($CJ343:DA343)</f>
        <v>0</v>
      </c>
      <c r="AY343" s="174">
        <f>V343*V51*PRODUCT($CJ343:DB343)</f>
        <v>0</v>
      </c>
      <c r="AZ343" s="174">
        <f>W343*W51*PRODUCT($CJ343:DC343)</f>
        <v>0</v>
      </c>
      <c r="BA343" s="174">
        <f>X343*X51*PRODUCT($CJ343:DD343)</f>
        <v>0</v>
      </c>
      <c r="BB343" s="174">
        <f>Y343*Y51*PRODUCT($CJ343:DE343)</f>
        <v>0</v>
      </c>
      <c r="BC343" s="174">
        <f>Z343*Z51*PRODUCT($CJ343:DF343)</f>
        <v>0</v>
      </c>
      <c r="BD343" s="174">
        <f>AA343*AA51*PRODUCT($CJ343:DG343)</f>
        <v>0</v>
      </c>
      <c r="BE343" s="174">
        <f>AB343*AB51*PRODUCT($CJ343:DH343)</f>
        <v>0</v>
      </c>
      <c r="BF343" s="93"/>
      <c r="BG343" s="93"/>
      <c r="BH343" s="93"/>
      <c r="BI343" s="169">
        <f>SUM($AF343:AG343)-SUM($AF375:AG375)-SUM($C375:D375)-SUM($BH375:BI375)</f>
        <v>0</v>
      </c>
      <c r="BJ343" s="169">
        <f>SUM($AF343:AH343)-SUM($AF375:AH375)-SUM($C375:E375)-SUM($BH375:BJ375)</f>
        <v>0</v>
      </c>
      <c r="BK343" s="169">
        <f>SUM($AF343:AI343)-SUM($AF375:AI375)-SUM($C375:F375)-SUM($BH375:BK375)</f>
        <v>0</v>
      </c>
      <c r="BL343" s="169">
        <f>SUM($AF343:AJ343)-SUM($AF375:AJ375)-SUM($C375:G375)-SUM($BH375:BL375)</f>
        <v>0</v>
      </c>
      <c r="BM343" s="169">
        <f>SUM($AF343:AK343)-SUM($AF375:AK375)-SUM($C375:H375)-SUM($BH375:BM375)</f>
        <v>0</v>
      </c>
      <c r="BN343" s="169">
        <f>SUM($AF343:AL343)-SUM($AF375:AL375)-SUM($C375:I375)-SUM($BH375:BN375)</f>
        <v>0</v>
      </c>
      <c r="BO343" s="169">
        <f>SUM($AF343:AM343)-SUM($AF375:AM375)-SUM($C375:J375)-SUM($BH375:BO375)</f>
        <v>0</v>
      </c>
      <c r="BP343" s="169">
        <f>SUM($AF343:AN343)-SUM($AF375:AN375)-SUM($C375:K375)-SUM($BH375:BP375)</f>
        <v>0</v>
      </c>
      <c r="BQ343" s="169">
        <f>SUM($AF343:AO343)-SUM($AF375:AO375)-SUM($C375:L375)-SUM($BH375:BQ375)</f>
        <v>0</v>
      </c>
      <c r="BR343" s="169">
        <f>SUM($AF343:AP343)-SUM($AF375:AP375)-SUM($C375:M375)-SUM($BH375:BR375)</f>
        <v>0</v>
      </c>
      <c r="BS343" s="169">
        <f>SUM($AF343:AQ343)-SUM($AF375:AQ375)-SUM($C375:N375)-SUM($BH375:BS375)</f>
        <v>0</v>
      </c>
      <c r="BT343" s="169">
        <f>SUM($AF343:AR343)-SUM($AF375:AR375)-SUM($C375:O375)-SUM($BH375:BT375)</f>
        <v>0</v>
      </c>
      <c r="BU343" s="169">
        <f>SUM($AF343:AS343)-SUM($AF375:AS375)-SUM($C375:P375)-SUM($BH375:BU375)</f>
        <v>0</v>
      </c>
      <c r="BV343" s="169">
        <f>SUM($AF343:AT343)-SUM($AF375:AT375)-SUM($C375:Q375)-SUM($BH375:BV375)</f>
        <v>0</v>
      </c>
      <c r="BW343" s="169">
        <f>SUM($AF343:AU343)-SUM($AF375:AU375)-SUM($C375:R375)-SUM($BH375:BW375)</f>
        <v>0</v>
      </c>
      <c r="BX343" s="169">
        <f>SUM($AF343:AV343)-SUM($AF375:AV375)-SUM($C375:S375)-SUM($BH375:BX375)</f>
        <v>0</v>
      </c>
      <c r="BY343" s="169">
        <f>SUM($AF343:AW343)-SUM($AF375:AW375)-SUM($C375:T375)-SUM($BH375:BY375)</f>
        <v>0</v>
      </c>
      <c r="BZ343" s="169">
        <f>SUM($AF343:AX343)-SUM($AF375:AX375)-SUM($C375:U375)-SUM($BH375:BZ375)</f>
        <v>0</v>
      </c>
      <c r="CA343" s="169">
        <f>SUM($AF343:AY343)-SUM($AF375:AY375)-SUM($C375:V375)-SUM($BH375:CA375)</f>
        <v>0</v>
      </c>
      <c r="CB343" s="169">
        <f>SUM($AF343:AZ343)-SUM($AF375:AZ375)-SUM($C375:W375)-SUM($BH375:CB375)</f>
        <v>0</v>
      </c>
      <c r="CC343" s="169">
        <f>SUM($AF343:BA343)-SUM($AF375:BA375)-SUM($C375:X375)-SUM($BH375:CC375)</f>
        <v>0</v>
      </c>
      <c r="CD343" s="169">
        <f>SUM($AF343:BB343)-SUM($AF375:BB375)-SUM($C375:Y375)-SUM($BH375:CD375)</f>
        <v>0</v>
      </c>
      <c r="CE343" s="169">
        <f>SUM($AF343:BC343)-SUM($AF375:BC375)-SUM($C375:Z375)-SUM($BH375:CE375)</f>
        <v>0</v>
      </c>
      <c r="CF343" s="169">
        <f>SUM($AF343:BD343)-SUM($AF375:BD375)-SUM($C375:AA375)-SUM($BH375:CF375)</f>
        <v>0</v>
      </c>
      <c r="CG343" s="169">
        <f>SUM($AF343:BE343)-SUM($AF375:BE375)-SUM($C375:AB375)-SUM($BH375:CG375)</f>
        <v>0</v>
      </c>
      <c r="CH343" s="52"/>
      <c r="CI343" s="52"/>
      <c r="CJ343" s="67"/>
      <c r="CK343" s="67"/>
      <c r="CL343" s="67"/>
      <c r="CM343" s="67"/>
      <c r="CN343" s="67"/>
      <c r="CO343" s="67"/>
      <c r="CP343" s="67"/>
      <c r="CQ343" s="67"/>
      <c r="CR343" s="67">
        <f>1-K343</f>
        <v>1</v>
      </c>
      <c r="CS343" s="67">
        <f t="shared" si="77"/>
        <v>0.99930709710062038</v>
      </c>
      <c r="CT343" s="67">
        <f t="shared" si="77"/>
        <v>0.99932491229008624</v>
      </c>
      <c r="CU343" s="67">
        <f t="shared" si="77"/>
        <v>0.99931917020422534</v>
      </c>
      <c r="CV343" s="67">
        <f t="shared" si="77"/>
        <v>0.99931146501208723</v>
      </c>
      <c r="CW343" s="67">
        <f t="shared" si="77"/>
        <v>0.99930375981994901</v>
      </c>
      <c r="CX343" s="67">
        <f t="shared" si="77"/>
        <v>0.9992960546278109</v>
      </c>
      <c r="CY343" s="67">
        <f t="shared" si="77"/>
        <v>0.99928834943567268</v>
      </c>
      <c r="CZ343" s="67">
        <f t="shared" si="77"/>
        <v>0.99928064424353458</v>
      </c>
      <c r="DA343" s="67">
        <f t="shared" si="78"/>
        <v>0.99927293905139636</v>
      </c>
      <c r="DB343" s="67">
        <f t="shared" si="78"/>
        <v>0.99762025334020399</v>
      </c>
      <c r="DC343" s="67">
        <f t="shared" si="78"/>
        <v>0.99759529790984713</v>
      </c>
      <c r="DD343" s="67">
        <f t="shared" si="78"/>
        <v>0.99757034247949017</v>
      </c>
      <c r="DE343" s="67">
        <f t="shared" si="78"/>
        <v>0.99754538704913331</v>
      </c>
      <c r="DF343" s="67">
        <f t="shared" si="78"/>
        <v>0.99752678969020492</v>
      </c>
      <c r="DG343" s="67">
        <f t="shared" si="78"/>
        <v>0.99751455040270509</v>
      </c>
      <c r="DH343" s="67">
        <f t="shared" si="78"/>
        <v>0.99750231111520526</v>
      </c>
      <c r="DI343" s="67">
        <f t="shared" si="78"/>
        <v>0.99749007182770533</v>
      </c>
      <c r="DL343" s="53"/>
      <c r="DM343" s="188" t="str">
        <f t="shared" si="81"/>
        <v/>
      </c>
      <c r="DN343" s="188" t="str">
        <f t="shared" si="79"/>
        <v/>
      </c>
      <c r="DO343" s="188" t="str">
        <f t="shared" si="79"/>
        <v/>
      </c>
      <c r="DP343" s="188" t="str">
        <f t="shared" si="79"/>
        <v/>
      </c>
      <c r="DQ343" s="188" t="str">
        <f t="shared" si="79"/>
        <v/>
      </c>
      <c r="DR343" s="188" t="str">
        <f t="shared" si="79"/>
        <v/>
      </c>
      <c r="DS343" s="188" t="str">
        <f t="shared" si="79"/>
        <v/>
      </c>
      <c r="DT343" s="188" t="str">
        <f t="shared" si="79"/>
        <v/>
      </c>
      <c r="DU343" s="188" t="str">
        <f t="shared" si="79"/>
        <v/>
      </c>
      <c r="DV343" s="188" t="str">
        <f t="shared" si="79"/>
        <v/>
      </c>
      <c r="DW343" s="188" t="str">
        <f t="shared" si="79"/>
        <v/>
      </c>
      <c r="DX343" s="188" t="str">
        <f t="shared" si="79"/>
        <v/>
      </c>
      <c r="DY343" s="188" t="str">
        <f t="shared" si="79"/>
        <v/>
      </c>
      <c r="DZ343" s="188" t="str">
        <f t="shared" si="79"/>
        <v/>
      </c>
      <c r="EA343" s="188" t="str">
        <f t="shared" si="79"/>
        <v/>
      </c>
      <c r="EB343" s="188" t="str">
        <f t="shared" si="79"/>
        <v/>
      </c>
      <c r="EC343" s="188" t="str">
        <f t="shared" si="79"/>
        <v/>
      </c>
      <c r="ED343" s="188" t="str">
        <f t="shared" si="80"/>
        <v/>
      </c>
      <c r="EE343" s="188" t="str">
        <f t="shared" si="80"/>
        <v/>
      </c>
      <c r="EF343" s="188" t="str">
        <f t="shared" si="80"/>
        <v/>
      </c>
      <c r="EG343" s="188" t="str">
        <f t="shared" si="80"/>
        <v/>
      </c>
      <c r="EH343" s="188" t="str">
        <f t="shared" si="80"/>
        <v/>
      </c>
      <c r="EI343" s="188" t="str">
        <f t="shared" si="80"/>
        <v/>
      </c>
      <c r="EJ343" s="188" t="str">
        <f t="shared" si="80"/>
        <v/>
      </c>
      <c r="EK343" s="188" t="str">
        <f t="shared" si="80"/>
        <v/>
      </c>
    </row>
    <row r="344" spans="1:141" x14ac:dyDescent="0.3">
      <c r="B344" s="1">
        <v>10</v>
      </c>
      <c r="C344" s="155"/>
      <c r="D344" s="155"/>
      <c r="E344" s="155"/>
      <c r="F344" s="155"/>
      <c r="G344" s="155"/>
      <c r="H344" s="155"/>
      <c r="I344" s="155"/>
      <c r="J344" s="155"/>
      <c r="K344" s="155"/>
      <c r="L344" s="155"/>
      <c r="M344" s="155">
        <f t="shared" si="76"/>
        <v>6.9290289937965236E-4</v>
      </c>
      <c r="N344" s="155">
        <f t="shared" si="76"/>
        <v>6.7508770991371678E-4</v>
      </c>
      <c r="O344" s="155">
        <f t="shared" si="76"/>
        <v>6.8082979577463822E-4</v>
      </c>
      <c r="P344" s="155">
        <f t="shared" si="76"/>
        <v>6.8853498791279777E-4</v>
      </c>
      <c r="Q344" s="155">
        <f t="shared" si="76"/>
        <v>6.9624018005095731E-4</v>
      </c>
      <c r="R344" s="155">
        <f t="shared" si="76"/>
        <v>7.0394537218911686E-4</v>
      </c>
      <c r="S344" s="155">
        <f t="shared" si="76"/>
        <v>7.116505643272764E-4</v>
      </c>
      <c r="T344" s="155">
        <f t="shared" si="76"/>
        <v>7.1935575646543595E-4</v>
      </c>
      <c r="U344" s="155">
        <f t="shared" si="76"/>
        <v>7.270609486035956E-4</v>
      </c>
      <c r="V344" s="155">
        <f t="shared" si="76"/>
        <v>2.3797466597960276E-3</v>
      </c>
      <c r="W344" s="155">
        <f t="shared" si="76"/>
        <v>2.4047020901529041E-3</v>
      </c>
      <c r="X344" s="155">
        <f t="shared" si="76"/>
        <v>2.4296575205097807E-3</v>
      </c>
      <c r="Y344" s="155">
        <f t="shared" si="76"/>
        <v>2.4546129508666577E-3</v>
      </c>
      <c r="Z344" s="155">
        <f t="shared" si="76"/>
        <v>2.4732103097950299E-3</v>
      </c>
      <c r="AA344" s="155">
        <f t="shared" si="76"/>
        <v>2.4854495972948991E-3</v>
      </c>
      <c r="AB344" s="155">
        <f t="shared" si="76"/>
        <v>2.4976888847947683E-3</v>
      </c>
      <c r="AC344" s="155"/>
      <c r="AD344" s="155"/>
      <c r="AE344" s="155"/>
      <c r="AF344" s="155"/>
      <c r="AG344" s="174">
        <f>D344*D52*PRODUCT($CJ344:CJ344)</f>
        <v>0</v>
      </c>
      <c r="AH344" s="174">
        <f>E344*E52*PRODUCT($CJ344:CK344)</f>
        <v>0</v>
      </c>
      <c r="AI344" s="174">
        <f>F344*F52*PRODUCT($CJ344:CL344)</f>
        <v>0</v>
      </c>
      <c r="AJ344" s="174">
        <f>G344*G52*PRODUCT($CJ344:CM344)</f>
        <v>0</v>
      </c>
      <c r="AK344" s="174">
        <f>H344*H52*PRODUCT($CJ344:CN344)</f>
        <v>0</v>
      </c>
      <c r="AL344" s="174">
        <f>I344*I52*PRODUCT($CJ344:CO344)</f>
        <v>0</v>
      </c>
      <c r="AM344" s="174">
        <f>J344*J52*PRODUCT($CJ344:CP344)</f>
        <v>0</v>
      </c>
      <c r="AN344" s="174">
        <f>K344*K52*PRODUCT($CJ344:CQ344)</f>
        <v>0</v>
      </c>
      <c r="AO344" s="174">
        <f>L344*L52*PRODUCT($CJ344:CR344)</f>
        <v>0</v>
      </c>
      <c r="AP344" s="174">
        <f>M344*M52*PRODUCT($CJ344:CS344)</f>
        <v>0</v>
      </c>
      <c r="AQ344" s="174">
        <f>N344*N52*PRODUCT($CJ344:CT344)</f>
        <v>0</v>
      </c>
      <c r="AR344" s="174">
        <f>O344*O52*PRODUCT($CJ344:CU344)</f>
        <v>0</v>
      </c>
      <c r="AS344" s="174">
        <f>P344*P52*PRODUCT($CJ344:CV344)</f>
        <v>0</v>
      </c>
      <c r="AT344" s="174">
        <f>Q344*Q52*PRODUCT($CJ344:CW344)</f>
        <v>0</v>
      </c>
      <c r="AU344" s="174">
        <f>R344*R52*PRODUCT($CJ344:CX344)</f>
        <v>0</v>
      </c>
      <c r="AV344" s="174">
        <f>S344*S52*PRODUCT($CJ344:CY344)</f>
        <v>0</v>
      </c>
      <c r="AW344" s="174">
        <f>T344*T52*PRODUCT($CJ344:CZ344)</f>
        <v>0</v>
      </c>
      <c r="AX344" s="174">
        <f>U344*U52*PRODUCT($CJ344:DA344)</f>
        <v>0</v>
      </c>
      <c r="AY344" s="174">
        <f>V344*V52*PRODUCT($CJ344:DB344)</f>
        <v>0</v>
      </c>
      <c r="AZ344" s="174">
        <f>W344*W52*PRODUCT($CJ344:DC344)</f>
        <v>0</v>
      </c>
      <c r="BA344" s="174">
        <f>X344*X52*PRODUCT($CJ344:DD344)</f>
        <v>0</v>
      </c>
      <c r="BB344" s="174">
        <f>Y344*Y52*PRODUCT($CJ344:DE344)</f>
        <v>0</v>
      </c>
      <c r="BC344" s="174">
        <f>Z344*Z52*PRODUCT($CJ344:DF344)</f>
        <v>0</v>
      </c>
      <c r="BD344" s="174">
        <f>AA344*AA52*PRODUCT($CJ344:DG344)</f>
        <v>0</v>
      </c>
      <c r="BE344" s="174">
        <f>AB344*AB52*PRODUCT($CJ344:DH344)</f>
        <v>0</v>
      </c>
      <c r="BF344" s="93"/>
      <c r="BG344" s="93"/>
      <c r="BH344" s="93"/>
      <c r="BI344" s="169">
        <f>SUM($AF344:AG344)-SUM($AF376:AG376)-SUM($C376:D376)-SUM($BH376:BI376)</f>
        <v>0</v>
      </c>
      <c r="BJ344" s="169">
        <f>SUM($AF344:AH344)-SUM($AF376:AH376)-SUM($C376:E376)-SUM($BH376:BJ376)</f>
        <v>0</v>
      </c>
      <c r="BK344" s="169">
        <f>SUM($AF344:AI344)-SUM($AF376:AI376)-SUM($C376:F376)-SUM($BH376:BK376)</f>
        <v>0</v>
      </c>
      <c r="BL344" s="169">
        <f>SUM($AF344:AJ344)-SUM($AF376:AJ376)-SUM($C376:G376)-SUM($BH376:BL376)</f>
        <v>0</v>
      </c>
      <c r="BM344" s="169">
        <f>SUM($AF344:AK344)-SUM($AF376:AK376)-SUM($C376:H376)-SUM($BH376:BM376)</f>
        <v>0</v>
      </c>
      <c r="BN344" s="169">
        <f>SUM($AF344:AL344)-SUM($AF376:AL376)-SUM($C376:I376)-SUM($BH376:BN376)</f>
        <v>0</v>
      </c>
      <c r="BO344" s="169">
        <f>SUM($AF344:AM344)-SUM($AF376:AM376)-SUM($C376:J376)-SUM($BH376:BO376)</f>
        <v>0</v>
      </c>
      <c r="BP344" s="169">
        <f>SUM($AF344:AN344)-SUM($AF376:AN376)-SUM($C376:K376)-SUM($BH376:BP376)</f>
        <v>0</v>
      </c>
      <c r="BQ344" s="169">
        <f>SUM($AF344:AO344)-SUM($AF376:AO376)-SUM($C376:L376)-SUM($BH376:BQ376)</f>
        <v>0</v>
      </c>
      <c r="BR344" s="169">
        <f>SUM($AF344:AP344)-SUM($AF376:AP376)-SUM($C376:M376)-SUM($BH376:BR376)</f>
        <v>0</v>
      </c>
      <c r="BS344" s="169">
        <f>SUM($AF344:AQ344)-SUM($AF376:AQ376)-SUM($C376:N376)-SUM($BH376:BS376)</f>
        <v>0</v>
      </c>
      <c r="BT344" s="169">
        <f>SUM($AF344:AR344)-SUM($AF376:AR376)-SUM($C376:O376)-SUM($BH376:BT376)</f>
        <v>0</v>
      </c>
      <c r="BU344" s="169">
        <f>SUM($AF344:AS344)-SUM($AF376:AS376)-SUM($C376:P376)-SUM($BH376:BU376)</f>
        <v>0</v>
      </c>
      <c r="BV344" s="169">
        <f>SUM($AF344:AT344)-SUM($AF376:AT376)-SUM($C376:Q376)-SUM($BH376:BV376)</f>
        <v>0</v>
      </c>
      <c r="BW344" s="169">
        <f>SUM($AF344:AU344)-SUM($AF376:AU376)-SUM($C376:R376)-SUM($BH376:BW376)</f>
        <v>0</v>
      </c>
      <c r="BX344" s="169">
        <f>SUM($AF344:AV344)-SUM($AF376:AV376)-SUM($C376:S376)-SUM($BH376:BX376)</f>
        <v>0</v>
      </c>
      <c r="BY344" s="169">
        <f>SUM($AF344:AW344)-SUM($AF376:AW376)-SUM($C376:T376)-SUM($BH376:BY376)</f>
        <v>0</v>
      </c>
      <c r="BZ344" s="169">
        <f>SUM($AF344:AX344)-SUM($AF376:AX376)-SUM($C376:U376)-SUM($BH376:BZ376)</f>
        <v>0</v>
      </c>
      <c r="CA344" s="169">
        <f>SUM($AF344:AY344)-SUM($AF376:AY376)-SUM($C376:V376)-SUM($BH376:CA376)</f>
        <v>0</v>
      </c>
      <c r="CB344" s="169">
        <f>SUM($AF344:AZ344)-SUM($AF376:AZ376)-SUM($C376:W376)-SUM($BH376:CB376)</f>
        <v>0</v>
      </c>
      <c r="CC344" s="169">
        <f>SUM($AF344:BA344)-SUM($AF376:BA376)-SUM($C376:X376)-SUM($BH376:CC376)</f>
        <v>0</v>
      </c>
      <c r="CD344" s="169">
        <f>SUM($AF344:BB344)-SUM($AF376:BB376)-SUM($C376:Y376)-SUM($BH376:CD376)</f>
        <v>0</v>
      </c>
      <c r="CE344" s="169">
        <f>SUM($AF344:BC344)-SUM($AF376:BC376)-SUM($C376:Z376)-SUM($BH376:CE376)</f>
        <v>0</v>
      </c>
      <c r="CF344" s="169">
        <f>SUM($AF344:BD344)-SUM($AF376:BD376)-SUM($C376:AA376)-SUM($BH376:CF376)</f>
        <v>0</v>
      </c>
      <c r="CG344" s="169">
        <f>SUM($AF344:BE344)-SUM($AF376:BE376)-SUM($C376:AB376)-SUM($BH376:CG376)</f>
        <v>0</v>
      </c>
      <c r="CH344" s="52"/>
      <c r="CI344" s="52"/>
      <c r="CJ344" s="67"/>
      <c r="CK344" s="67"/>
      <c r="CL344" s="67"/>
      <c r="CM344" s="67"/>
      <c r="CN344" s="67"/>
      <c r="CO344" s="67"/>
      <c r="CP344" s="67"/>
      <c r="CQ344" s="67"/>
      <c r="CR344" s="67"/>
      <c r="CS344" s="67">
        <f>1-L344</f>
        <v>1</v>
      </c>
      <c r="CT344" s="67">
        <f t="shared" si="78"/>
        <v>0.99930709710062038</v>
      </c>
      <c r="CU344" s="67">
        <f t="shared" si="78"/>
        <v>0.99932491229008624</v>
      </c>
      <c r="CV344" s="67">
        <f t="shared" si="78"/>
        <v>0.99931917020422534</v>
      </c>
      <c r="CW344" s="67">
        <f t="shared" si="78"/>
        <v>0.99931146501208723</v>
      </c>
      <c r="CX344" s="67">
        <f t="shared" si="78"/>
        <v>0.99930375981994901</v>
      </c>
      <c r="CY344" s="67">
        <f t="shared" si="78"/>
        <v>0.9992960546278109</v>
      </c>
      <c r="CZ344" s="67">
        <f t="shared" si="78"/>
        <v>0.99928834943567268</v>
      </c>
      <c r="DA344" s="67">
        <f t="shared" si="78"/>
        <v>0.99928064424353458</v>
      </c>
      <c r="DB344" s="67">
        <f t="shared" si="78"/>
        <v>0.99927293905139636</v>
      </c>
      <c r="DC344" s="67">
        <f t="shared" si="78"/>
        <v>0.99762025334020399</v>
      </c>
      <c r="DD344" s="67">
        <f t="shared" si="78"/>
        <v>0.99759529790984713</v>
      </c>
      <c r="DE344" s="67">
        <f t="shared" si="78"/>
        <v>0.99757034247949017</v>
      </c>
      <c r="DF344" s="67">
        <f t="shared" si="78"/>
        <v>0.99754538704913331</v>
      </c>
      <c r="DG344" s="67">
        <f t="shared" si="78"/>
        <v>0.99752678969020492</v>
      </c>
      <c r="DH344" s="67">
        <f t="shared" si="78"/>
        <v>0.99751455040270509</v>
      </c>
      <c r="DI344" s="67">
        <f t="shared" si="78"/>
        <v>0.99750231111520526</v>
      </c>
      <c r="DL344" s="53"/>
      <c r="DM344" s="188" t="str">
        <f t="shared" si="81"/>
        <v/>
      </c>
      <c r="DN344" s="188" t="str">
        <f t="shared" si="79"/>
        <v/>
      </c>
      <c r="DO344" s="188" t="str">
        <f t="shared" si="79"/>
        <v/>
      </c>
      <c r="DP344" s="188" t="str">
        <f t="shared" si="79"/>
        <v/>
      </c>
      <c r="DQ344" s="188" t="str">
        <f t="shared" si="79"/>
        <v/>
      </c>
      <c r="DR344" s="188" t="str">
        <f t="shared" si="79"/>
        <v/>
      </c>
      <c r="DS344" s="188" t="str">
        <f t="shared" si="79"/>
        <v/>
      </c>
      <c r="DT344" s="188" t="str">
        <f t="shared" si="79"/>
        <v/>
      </c>
      <c r="DU344" s="188" t="str">
        <f t="shared" si="79"/>
        <v/>
      </c>
      <c r="DV344" s="188" t="str">
        <f t="shared" si="79"/>
        <v/>
      </c>
      <c r="DW344" s="188" t="str">
        <f t="shared" si="79"/>
        <v/>
      </c>
      <c r="DX344" s="188" t="str">
        <f t="shared" si="79"/>
        <v/>
      </c>
      <c r="DY344" s="188" t="str">
        <f t="shared" si="79"/>
        <v/>
      </c>
      <c r="DZ344" s="188" t="str">
        <f t="shared" si="79"/>
        <v/>
      </c>
      <c r="EA344" s="188" t="str">
        <f t="shared" si="79"/>
        <v/>
      </c>
      <c r="EB344" s="188" t="str">
        <f t="shared" si="79"/>
        <v/>
      </c>
      <c r="EC344" s="188" t="str">
        <f t="shared" si="79"/>
        <v/>
      </c>
      <c r="ED344" s="188" t="str">
        <f t="shared" si="80"/>
        <v/>
      </c>
      <c r="EE344" s="188" t="str">
        <f t="shared" si="80"/>
        <v/>
      </c>
      <c r="EF344" s="188" t="str">
        <f t="shared" si="80"/>
        <v/>
      </c>
      <c r="EG344" s="188" t="str">
        <f t="shared" si="80"/>
        <v/>
      </c>
      <c r="EH344" s="188" t="str">
        <f t="shared" si="80"/>
        <v/>
      </c>
      <c r="EI344" s="188" t="str">
        <f t="shared" si="80"/>
        <v/>
      </c>
      <c r="EJ344" s="188" t="str">
        <f t="shared" si="80"/>
        <v/>
      </c>
      <c r="EK344" s="188" t="str">
        <f t="shared" si="80"/>
        <v/>
      </c>
    </row>
    <row r="345" spans="1:141" x14ac:dyDescent="0.3">
      <c r="B345" s="1">
        <v>11</v>
      </c>
      <c r="C345" s="155"/>
      <c r="D345" s="155"/>
      <c r="E345" s="155"/>
      <c r="F345" s="155"/>
      <c r="G345" s="155"/>
      <c r="H345" s="155"/>
      <c r="I345" s="155"/>
      <c r="J345" s="155"/>
      <c r="K345" s="155"/>
      <c r="L345" s="155"/>
      <c r="M345" s="155"/>
      <c r="N345" s="155">
        <f t="shared" si="76"/>
        <v>6.9290289937965236E-4</v>
      </c>
      <c r="O345" s="155">
        <f t="shared" si="76"/>
        <v>6.7508770991371678E-4</v>
      </c>
      <c r="P345" s="155">
        <f t="shared" si="76"/>
        <v>6.8082979577463822E-4</v>
      </c>
      <c r="Q345" s="155">
        <f t="shared" si="76"/>
        <v>6.8853498791279777E-4</v>
      </c>
      <c r="R345" s="155">
        <f t="shared" si="76"/>
        <v>6.9624018005095731E-4</v>
      </c>
      <c r="S345" s="155">
        <f t="shared" si="76"/>
        <v>7.0394537218911686E-4</v>
      </c>
      <c r="T345" s="155">
        <f t="shared" si="76"/>
        <v>7.116505643272764E-4</v>
      </c>
      <c r="U345" s="155">
        <f t="shared" si="76"/>
        <v>7.1935575646543595E-4</v>
      </c>
      <c r="V345" s="155">
        <f t="shared" si="76"/>
        <v>7.270609486035956E-4</v>
      </c>
      <c r="W345" s="155">
        <f t="shared" si="76"/>
        <v>2.3797466597960276E-3</v>
      </c>
      <c r="X345" s="155">
        <f t="shared" si="76"/>
        <v>2.4047020901529041E-3</v>
      </c>
      <c r="Y345" s="155">
        <f t="shared" si="76"/>
        <v>2.4296575205097807E-3</v>
      </c>
      <c r="Z345" s="155">
        <f t="shared" si="76"/>
        <v>2.4546129508666577E-3</v>
      </c>
      <c r="AA345" s="155">
        <f t="shared" si="76"/>
        <v>2.4732103097950299E-3</v>
      </c>
      <c r="AB345" s="155">
        <f t="shared" si="76"/>
        <v>2.4854495972948991E-3</v>
      </c>
      <c r="AC345" s="155"/>
      <c r="AD345" s="155"/>
      <c r="AE345" s="155"/>
      <c r="AF345" s="155"/>
      <c r="AG345" s="174">
        <f>D345*D53*PRODUCT($CJ345:CJ345)</f>
        <v>0</v>
      </c>
      <c r="AH345" s="174">
        <f>E345*E53*PRODUCT($CJ345:CK345)</f>
        <v>0</v>
      </c>
      <c r="AI345" s="174">
        <f>F345*F53*PRODUCT($CJ345:CL345)</f>
        <v>0</v>
      </c>
      <c r="AJ345" s="174">
        <f>G345*G53*PRODUCT($CJ345:CM345)</f>
        <v>0</v>
      </c>
      <c r="AK345" s="174">
        <f>H345*H53*PRODUCT($CJ345:CN345)</f>
        <v>0</v>
      </c>
      <c r="AL345" s="174">
        <f>I345*I53*PRODUCT($CJ345:CO345)</f>
        <v>0</v>
      </c>
      <c r="AM345" s="174">
        <f>J345*J53*PRODUCT($CJ345:CP345)</f>
        <v>0</v>
      </c>
      <c r="AN345" s="174">
        <f>K345*K53*PRODUCT($CJ345:CQ345)</f>
        <v>0</v>
      </c>
      <c r="AO345" s="174">
        <f>L345*L53*PRODUCT($CJ345:CR345)</f>
        <v>0</v>
      </c>
      <c r="AP345" s="174">
        <f>M345*M53*PRODUCT($CJ345:CS345)</f>
        <v>0</v>
      </c>
      <c r="AQ345" s="174">
        <f>N345*N53*PRODUCT($CJ345:CT345)</f>
        <v>0</v>
      </c>
      <c r="AR345" s="174">
        <f>O345*O53*PRODUCT($CJ345:CU345)</f>
        <v>0</v>
      </c>
      <c r="AS345" s="174">
        <f>P345*P53*PRODUCT($CJ345:CV345)</f>
        <v>0</v>
      </c>
      <c r="AT345" s="174">
        <f>Q345*Q53*PRODUCT($CJ345:CW345)</f>
        <v>0</v>
      </c>
      <c r="AU345" s="174">
        <f>R345*R53*PRODUCT($CJ345:CX345)</f>
        <v>0</v>
      </c>
      <c r="AV345" s="174">
        <f>S345*S53*PRODUCT($CJ345:CY345)</f>
        <v>0</v>
      </c>
      <c r="AW345" s="174">
        <f>T345*T53*PRODUCT($CJ345:CZ345)</f>
        <v>0</v>
      </c>
      <c r="AX345" s="174">
        <f>U345*U53*PRODUCT($CJ345:DA345)</f>
        <v>0</v>
      </c>
      <c r="AY345" s="174">
        <f>V345*V53*PRODUCT($CJ345:DB345)</f>
        <v>0</v>
      </c>
      <c r="AZ345" s="174">
        <f>W345*W53*PRODUCT($CJ345:DC345)</f>
        <v>0</v>
      </c>
      <c r="BA345" s="174">
        <f>X345*X53*PRODUCT($CJ345:DD345)</f>
        <v>0</v>
      </c>
      <c r="BB345" s="174">
        <f>Y345*Y53*PRODUCT($CJ345:DE345)</f>
        <v>0</v>
      </c>
      <c r="BC345" s="174">
        <f>Z345*Z53*PRODUCT($CJ345:DF345)</f>
        <v>0</v>
      </c>
      <c r="BD345" s="174">
        <f>AA345*AA53*PRODUCT($CJ345:DG345)</f>
        <v>0</v>
      </c>
      <c r="BE345" s="174">
        <f>AB345*AB53*PRODUCT($CJ345:DH345)</f>
        <v>0</v>
      </c>
      <c r="BF345" s="93"/>
      <c r="BG345" s="93"/>
      <c r="BH345" s="93"/>
      <c r="BI345" s="169">
        <f>SUM($AF345:AG345)-SUM($AF377:AG377)-SUM($C377:D377)-SUM($BH377:BI377)</f>
        <v>0</v>
      </c>
      <c r="BJ345" s="169">
        <f>SUM($AF345:AH345)-SUM($AF377:AH377)-SUM($C377:E377)-SUM($BH377:BJ377)</f>
        <v>0</v>
      </c>
      <c r="BK345" s="169">
        <f>SUM($AF345:AI345)-SUM($AF377:AI377)-SUM($C377:F377)-SUM($BH377:BK377)</f>
        <v>0</v>
      </c>
      <c r="BL345" s="169">
        <f>SUM($AF345:AJ345)-SUM($AF377:AJ377)-SUM($C377:G377)-SUM($BH377:BL377)</f>
        <v>0</v>
      </c>
      <c r="BM345" s="169">
        <f>SUM($AF345:AK345)-SUM($AF377:AK377)-SUM($C377:H377)-SUM($BH377:BM377)</f>
        <v>0</v>
      </c>
      <c r="BN345" s="169">
        <f>SUM($AF345:AL345)-SUM($AF377:AL377)-SUM($C377:I377)-SUM($BH377:BN377)</f>
        <v>0</v>
      </c>
      <c r="BO345" s="169">
        <f>SUM($AF345:AM345)-SUM($AF377:AM377)-SUM($C377:J377)-SUM($BH377:BO377)</f>
        <v>0</v>
      </c>
      <c r="BP345" s="169">
        <f>SUM($AF345:AN345)-SUM($AF377:AN377)-SUM($C377:K377)-SUM($BH377:BP377)</f>
        <v>0</v>
      </c>
      <c r="BQ345" s="169">
        <f>SUM($AF345:AO345)-SUM($AF377:AO377)-SUM($C377:L377)-SUM($BH377:BQ377)</f>
        <v>0</v>
      </c>
      <c r="BR345" s="169">
        <f>SUM($AF345:AP345)-SUM($AF377:AP377)-SUM($C377:M377)-SUM($BH377:BR377)</f>
        <v>0</v>
      </c>
      <c r="BS345" s="169">
        <f>SUM($AF345:AQ345)-SUM($AF377:AQ377)-SUM($C377:N377)-SUM($BH377:BS377)</f>
        <v>0</v>
      </c>
      <c r="BT345" s="169">
        <f>SUM($AF345:AR345)-SUM($AF377:AR377)-SUM($C377:O377)-SUM($BH377:BT377)</f>
        <v>0</v>
      </c>
      <c r="BU345" s="169">
        <f>SUM($AF345:AS345)-SUM($AF377:AS377)-SUM($C377:P377)-SUM($BH377:BU377)</f>
        <v>0</v>
      </c>
      <c r="BV345" s="169">
        <f>SUM($AF345:AT345)-SUM($AF377:AT377)-SUM($C377:Q377)-SUM($BH377:BV377)</f>
        <v>0</v>
      </c>
      <c r="BW345" s="169">
        <f>SUM($AF345:AU345)-SUM($AF377:AU377)-SUM($C377:R377)-SUM($BH377:BW377)</f>
        <v>0</v>
      </c>
      <c r="BX345" s="169">
        <f>SUM($AF345:AV345)-SUM($AF377:AV377)-SUM($C377:S377)-SUM($BH377:BX377)</f>
        <v>0</v>
      </c>
      <c r="BY345" s="169">
        <f>SUM($AF345:AW345)-SUM($AF377:AW377)-SUM($C377:T377)-SUM($BH377:BY377)</f>
        <v>0</v>
      </c>
      <c r="BZ345" s="169">
        <f>SUM($AF345:AX345)-SUM($AF377:AX377)-SUM($C377:U377)-SUM($BH377:BZ377)</f>
        <v>0</v>
      </c>
      <c r="CA345" s="169">
        <f>SUM($AF345:AY345)-SUM($AF377:AY377)-SUM($C377:V377)-SUM($BH377:CA377)</f>
        <v>0</v>
      </c>
      <c r="CB345" s="169">
        <f>SUM($AF345:AZ345)-SUM($AF377:AZ377)-SUM($C377:W377)-SUM($BH377:CB377)</f>
        <v>0</v>
      </c>
      <c r="CC345" s="169">
        <f>SUM($AF345:BA345)-SUM($AF377:BA377)-SUM($C377:X377)-SUM($BH377:CC377)</f>
        <v>0</v>
      </c>
      <c r="CD345" s="169">
        <f>SUM($AF345:BB345)-SUM($AF377:BB377)-SUM($C377:Y377)-SUM($BH377:CD377)</f>
        <v>0</v>
      </c>
      <c r="CE345" s="169">
        <f>SUM($AF345:BC345)-SUM($AF377:BC377)-SUM($C377:Z377)-SUM($BH377:CE377)</f>
        <v>0</v>
      </c>
      <c r="CF345" s="169">
        <f>SUM($AF345:BD345)-SUM($AF377:BD377)-SUM($C377:AA377)-SUM($BH377:CF377)</f>
        <v>0</v>
      </c>
      <c r="CG345" s="169">
        <f>SUM($AF345:BE345)-SUM($AF377:BE377)-SUM($C377:AB377)-SUM($BH377:CG377)</f>
        <v>0</v>
      </c>
      <c r="CH345" s="52"/>
      <c r="CI345" s="52"/>
      <c r="CJ345" s="67"/>
      <c r="CK345" s="67"/>
      <c r="CL345" s="67"/>
      <c r="CM345" s="67"/>
      <c r="CN345" s="67"/>
      <c r="CO345" s="67"/>
      <c r="CP345" s="67"/>
      <c r="CQ345" s="67"/>
      <c r="CR345" s="67"/>
      <c r="CS345" s="67"/>
      <c r="CT345" s="67">
        <f>1-M345</f>
        <v>1</v>
      </c>
      <c r="CU345" s="67">
        <f t="shared" si="78"/>
        <v>0.99930709710062038</v>
      </c>
      <c r="CV345" s="67">
        <f t="shared" si="78"/>
        <v>0.99932491229008624</v>
      </c>
      <c r="CW345" s="67">
        <f t="shared" si="78"/>
        <v>0.99931917020422534</v>
      </c>
      <c r="CX345" s="67">
        <f t="shared" si="78"/>
        <v>0.99931146501208723</v>
      </c>
      <c r="CY345" s="67">
        <f t="shared" si="78"/>
        <v>0.99930375981994901</v>
      </c>
      <c r="CZ345" s="67">
        <f t="shared" si="78"/>
        <v>0.9992960546278109</v>
      </c>
      <c r="DA345" s="67">
        <f t="shared" si="78"/>
        <v>0.99928834943567268</v>
      </c>
      <c r="DB345" s="67">
        <f t="shared" si="78"/>
        <v>0.99928064424353458</v>
      </c>
      <c r="DC345" s="67">
        <f t="shared" si="78"/>
        <v>0.99927293905139636</v>
      </c>
      <c r="DD345" s="67">
        <f t="shared" si="78"/>
        <v>0.99762025334020399</v>
      </c>
      <c r="DE345" s="67">
        <f t="shared" si="78"/>
        <v>0.99759529790984713</v>
      </c>
      <c r="DF345" s="67">
        <f t="shared" si="78"/>
        <v>0.99757034247949017</v>
      </c>
      <c r="DG345" s="67">
        <f t="shared" si="78"/>
        <v>0.99754538704913331</v>
      </c>
      <c r="DH345" s="67">
        <f t="shared" si="78"/>
        <v>0.99752678969020492</v>
      </c>
      <c r="DI345" s="67">
        <f t="shared" si="78"/>
        <v>0.99751455040270509</v>
      </c>
      <c r="DL345" s="53"/>
      <c r="DM345" s="188" t="str">
        <f t="shared" si="81"/>
        <v/>
      </c>
      <c r="DN345" s="188" t="str">
        <f t="shared" si="79"/>
        <v/>
      </c>
      <c r="DO345" s="188" t="str">
        <f t="shared" si="79"/>
        <v/>
      </c>
      <c r="DP345" s="188" t="str">
        <f t="shared" si="79"/>
        <v/>
      </c>
      <c r="DQ345" s="188" t="str">
        <f t="shared" si="79"/>
        <v/>
      </c>
      <c r="DR345" s="188" t="str">
        <f t="shared" si="79"/>
        <v/>
      </c>
      <c r="DS345" s="188" t="str">
        <f t="shared" si="79"/>
        <v/>
      </c>
      <c r="DT345" s="188" t="str">
        <f t="shared" si="79"/>
        <v/>
      </c>
      <c r="DU345" s="188" t="str">
        <f t="shared" si="79"/>
        <v/>
      </c>
      <c r="DV345" s="188" t="str">
        <f t="shared" si="79"/>
        <v/>
      </c>
      <c r="DW345" s="188" t="str">
        <f t="shared" si="79"/>
        <v/>
      </c>
      <c r="DX345" s="188" t="str">
        <f t="shared" si="79"/>
        <v/>
      </c>
      <c r="DY345" s="188" t="str">
        <f t="shared" si="79"/>
        <v/>
      </c>
      <c r="DZ345" s="188" t="str">
        <f t="shared" si="79"/>
        <v/>
      </c>
      <c r="EA345" s="188" t="str">
        <f t="shared" si="79"/>
        <v/>
      </c>
      <c r="EB345" s="188" t="str">
        <f t="shared" si="79"/>
        <v/>
      </c>
      <c r="EC345" s="188" t="str">
        <f t="shared" si="79"/>
        <v/>
      </c>
      <c r="ED345" s="188" t="str">
        <f t="shared" si="80"/>
        <v/>
      </c>
      <c r="EE345" s="188" t="str">
        <f t="shared" si="80"/>
        <v/>
      </c>
      <c r="EF345" s="188" t="str">
        <f t="shared" si="80"/>
        <v/>
      </c>
      <c r="EG345" s="188" t="str">
        <f t="shared" si="80"/>
        <v/>
      </c>
      <c r="EH345" s="188" t="str">
        <f t="shared" si="80"/>
        <v/>
      </c>
      <c r="EI345" s="188" t="str">
        <f t="shared" si="80"/>
        <v/>
      </c>
      <c r="EJ345" s="188" t="str">
        <f t="shared" si="80"/>
        <v/>
      </c>
      <c r="EK345" s="188" t="str">
        <f t="shared" si="80"/>
        <v/>
      </c>
    </row>
    <row r="346" spans="1:141" x14ac:dyDescent="0.3">
      <c r="B346" s="1">
        <v>12</v>
      </c>
      <c r="C346" s="155"/>
      <c r="D346" s="155"/>
      <c r="E346" s="155"/>
      <c r="F346" s="155"/>
      <c r="G346" s="155"/>
      <c r="H346" s="155"/>
      <c r="I346" s="155"/>
      <c r="J346" s="155"/>
      <c r="K346" s="155"/>
      <c r="L346" s="155"/>
      <c r="M346" s="155"/>
      <c r="N346" s="155"/>
      <c r="O346" s="155">
        <f t="shared" si="76"/>
        <v>6.9290289937965236E-4</v>
      </c>
      <c r="P346" s="155">
        <f t="shared" si="76"/>
        <v>6.7508770991371678E-4</v>
      </c>
      <c r="Q346" s="155">
        <f t="shared" si="76"/>
        <v>6.8082979577463822E-4</v>
      </c>
      <c r="R346" s="155">
        <f t="shared" si="76"/>
        <v>6.8853498791279777E-4</v>
      </c>
      <c r="S346" s="155">
        <f t="shared" si="76"/>
        <v>6.9624018005095731E-4</v>
      </c>
      <c r="T346" s="155">
        <f t="shared" si="76"/>
        <v>7.0394537218911686E-4</v>
      </c>
      <c r="U346" s="155">
        <f t="shared" si="76"/>
        <v>7.116505643272764E-4</v>
      </c>
      <c r="V346" s="155">
        <f t="shared" si="76"/>
        <v>7.1935575646543595E-4</v>
      </c>
      <c r="W346" s="155">
        <f t="shared" si="76"/>
        <v>7.270609486035956E-4</v>
      </c>
      <c r="X346" s="155">
        <f t="shared" si="76"/>
        <v>2.3797466597960276E-3</v>
      </c>
      <c r="Y346" s="155">
        <f t="shared" si="76"/>
        <v>2.4047020901529041E-3</v>
      </c>
      <c r="Z346" s="155">
        <f t="shared" si="76"/>
        <v>2.4296575205097807E-3</v>
      </c>
      <c r="AA346" s="155">
        <f t="shared" si="76"/>
        <v>2.4546129508666577E-3</v>
      </c>
      <c r="AB346" s="155">
        <f t="shared" si="76"/>
        <v>2.4732103097950299E-3</v>
      </c>
      <c r="AC346" s="155"/>
      <c r="AD346" s="155"/>
      <c r="AE346" s="155"/>
      <c r="AF346" s="155"/>
      <c r="AG346" s="174">
        <f>D346*D54*PRODUCT($CJ346:CJ346)</f>
        <v>0</v>
      </c>
      <c r="AH346" s="174">
        <f>E346*E54*PRODUCT($CJ346:CK346)</f>
        <v>0</v>
      </c>
      <c r="AI346" s="174">
        <f>F346*F54*PRODUCT($CJ346:CL346)</f>
        <v>0</v>
      </c>
      <c r="AJ346" s="174">
        <f>G346*G54*PRODUCT($CJ346:CM346)</f>
        <v>0</v>
      </c>
      <c r="AK346" s="174">
        <f>H346*H54*PRODUCT($CJ346:CN346)</f>
        <v>0</v>
      </c>
      <c r="AL346" s="174">
        <f>I346*I54*PRODUCT($CJ346:CO346)</f>
        <v>0</v>
      </c>
      <c r="AM346" s="174">
        <f>J346*J54*PRODUCT($CJ346:CP346)</f>
        <v>0</v>
      </c>
      <c r="AN346" s="174">
        <f>K346*K54*PRODUCT($CJ346:CQ346)</f>
        <v>0</v>
      </c>
      <c r="AO346" s="174">
        <f>L346*L54*PRODUCT($CJ346:CR346)</f>
        <v>0</v>
      </c>
      <c r="AP346" s="174">
        <f>M346*M54*PRODUCT($CJ346:CS346)</f>
        <v>0</v>
      </c>
      <c r="AQ346" s="174">
        <f>N346*N54*PRODUCT($CJ346:CT346)</f>
        <v>0</v>
      </c>
      <c r="AR346" s="174">
        <f>O346*O54*PRODUCT($CJ346:CU346)</f>
        <v>0</v>
      </c>
      <c r="AS346" s="174">
        <f>P346*P54*PRODUCT($CJ346:CV346)</f>
        <v>0</v>
      </c>
      <c r="AT346" s="174">
        <f>Q346*Q54*PRODUCT($CJ346:CW346)</f>
        <v>0</v>
      </c>
      <c r="AU346" s="174">
        <f>R346*R54*PRODUCT($CJ346:CX346)</f>
        <v>0</v>
      </c>
      <c r="AV346" s="174">
        <f>S346*S54*PRODUCT($CJ346:CY346)</f>
        <v>0</v>
      </c>
      <c r="AW346" s="174">
        <f>T346*T54*PRODUCT($CJ346:CZ346)</f>
        <v>0</v>
      </c>
      <c r="AX346" s="174">
        <f>U346*U54*PRODUCT($CJ346:DA346)</f>
        <v>0</v>
      </c>
      <c r="AY346" s="174">
        <f>V346*V54*PRODUCT($CJ346:DB346)</f>
        <v>0</v>
      </c>
      <c r="AZ346" s="174">
        <f>W346*W54*PRODUCT($CJ346:DC346)</f>
        <v>0</v>
      </c>
      <c r="BA346" s="174">
        <f>X346*X54*PRODUCT($CJ346:DD346)</f>
        <v>0</v>
      </c>
      <c r="BB346" s="174">
        <f>Y346*Y54*PRODUCT($CJ346:DE346)</f>
        <v>0</v>
      </c>
      <c r="BC346" s="174">
        <f>Z346*Z54*PRODUCT($CJ346:DF346)</f>
        <v>0</v>
      </c>
      <c r="BD346" s="174">
        <f>AA346*AA54*PRODUCT($CJ346:DG346)</f>
        <v>0</v>
      </c>
      <c r="BE346" s="174">
        <f>AB346*AB54*PRODUCT($CJ346:DH346)</f>
        <v>0</v>
      </c>
      <c r="BF346" s="93"/>
      <c r="BG346" s="93"/>
      <c r="BH346" s="93"/>
      <c r="BI346" s="169">
        <f>SUM($AF346:AG346)-SUM($AF378:AG378)-SUM($C378:D378)-SUM($BH378:BI378)</f>
        <v>0</v>
      </c>
      <c r="BJ346" s="169">
        <f>SUM($AF346:AH346)-SUM($AF378:AH378)-SUM($C378:E378)-SUM($BH378:BJ378)</f>
        <v>0</v>
      </c>
      <c r="BK346" s="169">
        <f>SUM($AF346:AI346)-SUM($AF378:AI378)-SUM($C378:F378)-SUM($BH378:BK378)</f>
        <v>0</v>
      </c>
      <c r="BL346" s="169">
        <f>SUM($AF346:AJ346)-SUM($AF378:AJ378)-SUM($C378:G378)-SUM($BH378:BL378)</f>
        <v>0</v>
      </c>
      <c r="BM346" s="169">
        <f>SUM($AF346:AK346)-SUM($AF378:AK378)-SUM($C378:H378)-SUM($BH378:BM378)</f>
        <v>0</v>
      </c>
      <c r="BN346" s="169">
        <f>SUM($AF346:AL346)-SUM($AF378:AL378)-SUM($C378:I378)-SUM($BH378:BN378)</f>
        <v>0</v>
      </c>
      <c r="BO346" s="169">
        <f>SUM($AF346:AM346)-SUM($AF378:AM378)-SUM($C378:J378)-SUM($BH378:BO378)</f>
        <v>0</v>
      </c>
      <c r="BP346" s="169">
        <f>SUM($AF346:AN346)-SUM($AF378:AN378)-SUM($C378:K378)-SUM($BH378:BP378)</f>
        <v>0</v>
      </c>
      <c r="BQ346" s="169">
        <f>SUM($AF346:AO346)-SUM($AF378:AO378)-SUM($C378:L378)-SUM($BH378:BQ378)</f>
        <v>0</v>
      </c>
      <c r="BR346" s="169">
        <f>SUM($AF346:AP346)-SUM($AF378:AP378)-SUM($C378:M378)-SUM($BH378:BR378)</f>
        <v>0</v>
      </c>
      <c r="BS346" s="169">
        <f>SUM($AF346:AQ346)-SUM($AF378:AQ378)-SUM($C378:N378)-SUM($BH378:BS378)</f>
        <v>0</v>
      </c>
      <c r="BT346" s="169">
        <f>SUM($AF346:AR346)-SUM($AF378:AR378)-SUM($C378:O378)-SUM($BH378:BT378)</f>
        <v>0</v>
      </c>
      <c r="BU346" s="169">
        <f>SUM($AF346:AS346)-SUM($AF378:AS378)-SUM($C378:P378)-SUM($BH378:BU378)</f>
        <v>0</v>
      </c>
      <c r="BV346" s="169">
        <f>SUM($AF346:AT346)-SUM($AF378:AT378)-SUM($C378:Q378)-SUM($BH378:BV378)</f>
        <v>0</v>
      </c>
      <c r="BW346" s="169">
        <f>SUM($AF346:AU346)-SUM($AF378:AU378)-SUM($C378:R378)-SUM($BH378:BW378)</f>
        <v>0</v>
      </c>
      <c r="BX346" s="169">
        <f>SUM($AF346:AV346)-SUM($AF378:AV378)-SUM($C378:S378)-SUM($BH378:BX378)</f>
        <v>0</v>
      </c>
      <c r="BY346" s="169">
        <f>SUM($AF346:AW346)-SUM($AF378:AW378)-SUM($C378:T378)-SUM($BH378:BY378)</f>
        <v>0</v>
      </c>
      <c r="BZ346" s="169">
        <f>SUM($AF346:AX346)-SUM($AF378:AX378)-SUM($C378:U378)-SUM($BH378:BZ378)</f>
        <v>0</v>
      </c>
      <c r="CA346" s="169">
        <f>SUM($AF346:AY346)-SUM($AF378:AY378)-SUM($C378:V378)-SUM($BH378:CA378)</f>
        <v>0</v>
      </c>
      <c r="CB346" s="169">
        <f>SUM($AF346:AZ346)-SUM($AF378:AZ378)-SUM($C378:W378)-SUM($BH378:CB378)</f>
        <v>0</v>
      </c>
      <c r="CC346" s="169">
        <f>SUM($AF346:BA346)-SUM($AF378:BA378)-SUM($C378:X378)-SUM($BH378:CC378)</f>
        <v>0</v>
      </c>
      <c r="CD346" s="169">
        <f>SUM($AF346:BB346)-SUM($AF378:BB378)-SUM($C378:Y378)-SUM($BH378:CD378)</f>
        <v>0</v>
      </c>
      <c r="CE346" s="169">
        <f>SUM($AF346:BC346)-SUM($AF378:BC378)-SUM($C378:Z378)-SUM($BH378:CE378)</f>
        <v>0</v>
      </c>
      <c r="CF346" s="169">
        <f>SUM($AF346:BD346)-SUM($AF378:BD378)-SUM($C378:AA378)-SUM($BH378:CF378)</f>
        <v>0</v>
      </c>
      <c r="CG346" s="169">
        <f>SUM($AF346:BE346)-SUM($AF378:BE378)-SUM($C378:AB378)-SUM($BH378:CG378)</f>
        <v>0</v>
      </c>
      <c r="CH346" s="52"/>
      <c r="CI346" s="52"/>
      <c r="CJ346" s="67"/>
      <c r="CK346" s="67"/>
      <c r="CL346" s="67"/>
      <c r="CM346" s="67"/>
      <c r="CN346" s="67"/>
      <c r="CO346" s="67"/>
      <c r="CP346" s="67"/>
      <c r="CQ346" s="67"/>
      <c r="CR346" s="67"/>
      <c r="CS346" s="67"/>
      <c r="CT346" s="67"/>
      <c r="CU346" s="67">
        <f>1-N346</f>
        <v>1</v>
      </c>
      <c r="CV346" s="67">
        <f t="shared" si="78"/>
        <v>0.99930709710062038</v>
      </c>
      <c r="CW346" s="67">
        <f t="shared" si="78"/>
        <v>0.99932491229008624</v>
      </c>
      <c r="CX346" s="67">
        <f t="shared" si="78"/>
        <v>0.99931917020422534</v>
      </c>
      <c r="CY346" s="67">
        <f t="shared" si="78"/>
        <v>0.99931146501208723</v>
      </c>
      <c r="CZ346" s="67">
        <f t="shared" si="78"/>
        <v>0.99930375981994901</v>
      </c>
      <c r="DA346" s="67">
        <f t="shared" si="78"/>
        <v>0.9992960546278109</v>
      </c>
      <c r="DB346" s="67">
        <f t="shared" si="78"/>
        <v>0.99928834943567268</v>
      </c>
      <c r="DC346" s="67">
        <f t="shared" si="78"/>
        <v>0.99928064424353458</v>
      </c>
      <c r="DD346" s="67">
        <f t="shared" si="78"/>
        <v>0.99927293905139636</v>
      </c>
      <c r="DE346" s="67">
        <f t="shared" si="78"/>
        <v>0.99762025334020399</v>
      </c>
      <c r="DF346" s="67">
        <f t="shared" si="78"/>
        <v>0.99759529790984713</v>
      </c>
      <c r="DG346" s="67">
        <f t="shared" si="78"/>
        <v>0.99757034247949017</v>
      </c>
      <c r="DH346" s="67">
        <f t="shared" si="78"/>
        <v>0.99754538704913331</v>
      </c>
      <c r="DI346" s="67">
        <f t="shared" si="78"/>
        <v>0.99752678969020492</v>
      </c>
      <c r="DL346" s="53"/>
      <c r="DM346" s="188" t="str">
        <f t="shared" si="81"/>
        <v/>
      </c>
      <c r="DN346" s="188" t="str">
        <f t="shared" si="81"/>
        <v/>
      </c>
      <c r="DO346" s="188" t="str">
        <f t="shared" si="81"/>
        <v/>
      </c>
      <c r="DP346" s="188" t="str">
        <f t="shared" si="81"/>
        <v/>
      </c>
      <c r="DQ346" s="188" t="str">
        <f t="shared" si="81"/>
        <v/>
      </c>
      <c r="DR346" s="188" t="str">
        <f t="shared" si="81"/>
        <v/>
      </c>
      <c r="DS346" s="188" t="str">
        <f t="shared" si="81"/>
        <v/>
      </c>
      <c r="DT346" s="188" t="str">
        <f t="shared" si="81"/>
        <v/>
      </c>
      <c r="DU346" s="188" t="str">
        <f t="shared" si="81"/>
        <v/>
      </c>
      <c r="DV346" s="188" t="str">
        <f t="shared" si="81"/>
        <v/>
      </c>
      <c r="DW346" s="188" t="str">
        <f t="shared" si="81"/>
        <v/>
      </c>
      <c r="DX346" s="188" t="str">
        <f t="shared" si="81"/>
        <v/>
      </c>
      <c r="DY346" s="188" t="str">
        <f t="shared" si="81"/>
        <v/>
      </c>
      <c r="DZ346" s="188" t="str">
        <f t="shared" si="81"/>
        <v/>
      </c>
      <c r="EA346" s="188" t="str">
        <f t="shared" si="81"/>
        <v/>
      </c>
      <c r="EB346" s="188" t="str">
        <f t="shared" si="81"/>
        <v/>
      </c>
      <c r="EC346" s="188" t="str">
        <f t="shared" si="80"/>
        <v/>
      </c>
      <c r="ED346" s="188" t="str">
        <f t="shared" si="80"/>
        <v/>
      </c>
      <c r="EE346" s="188" t="str">
        <f t="shared" si="80"/>
        <v/>
      </c>
      <c r="EF346" s="188" t="str">
        <f t="shared" si="80"/>
        <v/>
      </c>
      <c r="EG346" s="188" t="str">
        <f t="shared" si="80"/>
        <v/>
      </c>
      <c r="EH346" s="188" t="str">
        <f t="shared" si="80"/>
        <v/>
      </c>
      <c r="EI346" s="188" t="str">
        <f t="shared" si="80"/>
        <v/>
      </c>
      <c r="EJ346" s="188" t="str">
        <f t="shared" si="80"/>
        <v/>
      </c>
      <c r="EK346" s="188" t="str">
        <f t="shared" si="80"/>
        <v/>
      </c>
    </row>
    <row r="347" spans="1:141" x14ac:dyDescent="0.3">
      <c r="B347" s="1">
        <v>13</v>
      </c>
      <c r="C347" s="155"/>
      <c r="D347" s="155"/>
      <c r="E347" s="155"/>
      <c r="F347" s="155"/>
      <c r="G347" s="155"/>
      <c r="H347" s="155"/>
      <c r="I347" s="155"/>
      <c r="J347" s="155"/>
      <c r="K347" s="155"/>
      <c r="L347" s="155"/>
      <c r="M347" s="155"/>
      <c r="N347" s="155"/>
      <c r="O347" s="155"/>
      <c r="P347" s="155">
        <f t="shared" si="76"/>
        <v>6.9290289937965236E-4</v>
      </c>
      <c r="Q347" s="155">
        <f t="shared" si="76"/>
        <v>6.7508770991371678E-4</v>
      </c>
      <c r="R347" s="155">
        <f t="shared" si="76"/>
        <v>6.8082979577463822E-4</v>
      </c>
      <c r="S347" s="155">
        <f t="shared" si="76"/>
        <v>6.8853498791279777E-4</v>
      </c>
      <c r="T347" s="155">
        <f t="shared" si="76"/>
        <v>6.9624018005095731E-4</v>
      </c>
      <c r="U347" s="155">
        <f t="shared" si="76"/>
        <v>7.0394537218911686E-4</v>
      </c>
      <c r="V347" s="155">
        <f t="shared" si="76"/>
        <v>7.116505643272764E-4</v>
      </c>
      <c r="W347" s="155">
        <f t="shared" si="76"/>
        <v>7.1935575646543595E-4</v>
      </c>
      <c r="X347" s="155">
        <f t="shared" si="76"/>
        <v>7.270609486035956E-4</v>
      </c>
      <c r="Y347" s="155">
        <f t="shared" si="76"/>
        <v>2.3797466597960276E-3</v>
      </c>
      <c r="Z347" s="155">
        <f t="shared" si="76"/>
        <v>2.4047020901529041E-3</v>
      </c>
      <c r="AA347" s="155">
        <f t="shared" si="76"/>
        <v>2.4296575205097807E-3</v>
      </c>
      <c r="AB347" s="155">
        <f t="shared" si="76"/>
        <v>2.4546129508666577E-3</v>
      </c>
      <c r="AC347" s="155"/>
      <c r="AD347" s="155"/>
      <c r="AE347" s="155"/>
      <c r="AF347" s="155"/>
      <c r="AG347" s="174">
        <f>D347*D55*PRODUCT($CJ347:CJ347)</f>
        <v>0</v>
      </c>
      <c r="AH347" s="174">
        <f>E347*E55*PRODUCT($CJ347:CK347)</f>
        <v>0</v>
      </c>
      <c r="AI347" s="174">
        <f>F347*F55*PRODUCT($CJ347:CL347)</f>
        <v>0</v>
      </c>
      <c r="AJ347" s="174">
        <f>G347*G55*PRODUCT($CJ347:CM347)</f>
        <v>0</v>
      </c>
      <c r="AK347" s="174">
        <f>H347*H55*PRODUCT($CJ347:CN347)</f>
        <v>0</v>
      </c>
      <c r="AL347" s="174">
        <f>I347*I55*PRODUCT($CJ347:CO347)</f>
        <v>0</v>
      </c>
      <c r="AM347" s="174">
        <f>J347*J55*PRODUCT($CJ347:CP347)</f>
        <v>0</v>
      </c>
      <c r="AN347" s="174">
        <f>K347*K55*PRODUCT($CJ347:CQ347)</f>
        <v>0</v>
      </c>
      <c r="AO347" s="174">
        <f>L347*L55*PRODUCT($CJ347:CR347)</f>
        <v>0</v>
      </c>
      <c r="AP347" s="174">
        <f>M347*M55*PRODUCT($CJ347:CS347)</f>
        <v>0</v>
      </c>
      <c r="AQ347" s="174">
        <f>N347*N55*PRODUCT($CJ347:CT347)</f>
        <v>0</v>
      </c>
      <c r="AR347" s="174">
        <f>O347*O55*PRODUCT($CJ347:CU347)</f>
        <v>0</v>
      </c>
      <c r="AS347" s="174">
        <f>P347*P55*PRODUCT($CJ347:CV347)</f>
        <v>0</v>
      </c>
      <c r="AT347" s="174">
        <f>Q347*Q55*PRODUCT($CJ347:CW347)</f>
        <v>0</v>
      </c>
      <c r="AU347" s="174">
        <f>R347*R55*PRODUCT($CJ347:CX347)</f>
        <v>0</v>
      </c>
      <c r="AV347" s="174">
        <f>S347*S55*PRODUCT($CJ347:CY347)</f>
        <v>0</v>
      </c>
      <c r="AW347" s="174">
        <f>T347*T55*PRODUCT($CJ347:CZ347)</f>
        <v>0</v>
      </c>
      <c r="AX347" s="174">
        <f>U347*U55*PRODUCT($CJ347:DA347)</f>
        <v>0</v>
      </c>
      <c r="AY347" s="174">
        <f>V347*V55*PRODUCT($CJ347:DB347)</f>
        <v>0</v>
      </c>
      <c r="AZ347" s="174">
        <f>W347*W55*PRODUCT($CJ347:DC347)</f>
        <v>0</v>
      </c>
      <c r="BA347" s="174">
        <f>X347*X55*PRODUCT($CJ347:DD347)</f>
        <v>0</v>
      </c>
      <c r="BB347" s="174">
        <f>Y347*Y55*PRODUCT($CJ347:DE347)</f>
        <v>0</v>
      </c>
      <c r="BC347" s="174">
        <f>Z347*Z55*PRODUCT($CJ347:DF347)</f>
        <v>0</v>
      </c>
      <c r="BD347" s="174">
        <f>AA347*AA55*PRODUCT($CJ347:DG347)</f>
        <v>0</v>
      </c>
      <c r="BE347" s="174">
        <f>AB347*AB55*PRODUCT($CJ347:DH347)</f>
        <v>0</v>
      </c>
      <c r="BF347" s="93"/>
      <c r="BG347" s="93"/>
      <c r="BH347" s="93"/>
      <c r="BI347" s="169">
        <f>SUM($AF347:AG347)-SUM($AF379:AG379)-SUM($C379:D379)-SUM($BH379:BI379)</f>
        <v>0</v>
      </c>
      <c r="BJ347" s="169">
        <f>SUM($AF347:AH347)-SUM($AF379:AH379)-SUM($C379:E379)-SUM($BH379:BJ379)</f>
        <v>0</v>
      </c>
      <c r="BK347" s="169">
        <f>SUM($AF347:AI347)-SUM($AF379:AI379)-SUM($C379:F379)-SUM($BH379:BK379)</f>
        <v>0</v>
      </c>
      <c r="BL347" s="169">
        <f>SUM($AF347:AJ347)-SUM($AF379:AJ379)-SUM($C379:G379)-SUM($BH379:BL379)</f>
        <v>0</v>
      </c>
      <c r="BM347" s="169">
        <f>SUM($AF347:AK347)-SUM($AF379:AK379)-SUM($C379:H379)-SUM($BH379:BM379)</f>
        <v>0</v>
      </c>
      <c r="BN347" s="169">
        <f>SUM($AF347:AL347)-SUM($AF379:AL379)-SUM($C379:I379)-SUM($BH379:BN379)</f>
        <v>0</v>
      </c>
      <c r="BO347" s="169">
        <f>SUM($AF347:AM347)-SUM($AF379:AM379)-SUM($C379:J379)-SUM($BH379:BO379)</f>
        <v>0</v>
      </c>
      <c r="BP347" s="169">
        <f>SUM($AF347:AN347)-SUM($AF379:AN379)-SUM($C379:K379)-SUM($BH379:BP379)</f>
        <v>0</v>
      </c>
      <c r="BQ347" s="169">
        <f>SUM($AF347:AO347)-SUM($AF379:AO379)-SUM($C379:L379)-SUM($BH379:BQ379)</f>
        <v>0</v>
      </c>
      <c r="BR347" s="169">
        <f>SUM($AF347:AP347)-SUM($AF379:AP379)-SUM($C379:M379)-SUM($BH379:BR379)</f>
        <v>0</v>
      </c>
      <c r="BS347" s="169">
        <f>SUM($AF347:AQ347)-SUM($AF379:AQ379)-SUM($C379:N379)-SUM($BH379:BS379)</f>
        <v>0</v>
      </c>
      <c r="BT347" s="169">
        <f>SUM($AF347:AR347)-SUM($AF379:AR379)-SUM($C379:O379)-SUM($BH379:BT379)</f>
        <v>0</v>
      </c>
      <c r="BU347" s="169">
        <f>SUM($AF347:AS347)-SUM($AF379:AS379)-SUM($C379:P379)-SUM($BH379:BU379)</f>
        <v>0</v>
      </c>
      <c r="BV347" s="169">
        <f>SUM($AF347:AT347)-SUM($AF379:AT379)-SUM($C379:Q379)-SUM($BH379:BV379)</f>
        <v>0</v>
      </c>
      <c r="BW347" s="169">
        <f>SUM($AF347:AU347)-SUM($AF379:AU379)-SUM($C379:R379)-SUM($BH379:BW379)</f>
        <v>0</v>
      </c>
      <c r="BX347" s="169">
        <f>SUM($AF347:AV347)-SUM($AF379:AV379)-SUM($C379:S379)-SUM($BH379:BX379)</f>
        <v>0</v>
      </c>
      <c r="BY347" s="169">
        <f>SUM($AF347:AW347)-SUM($AF379:AW379)-SUM($C379:T379)-SUM($BH379:BY379)</f>
        <v>0</v>
      </c>
      <c r="BZ347" s="169">
        <f>SUM($AF347:AX347)-SUM($AF379:AX379)-SUM($C379:U379)-SUM($BH379:BZ379)</f>
        <v>0</v>
      </c>
      <c r="CA347" s="169">
        <f>SUM($AF347:AY347)-SUM($AF379:AY379)-SUM($C379:V379)-SUM($BH379:CA379)</f>
        <v>0</v>
      </c>
      <c r="CB347" s="169">
        <f>SUM($AF347:AZ347)-SUM($AF379:AZ379)-SUM($C379:W379)-SUM($BH379:CB379)</f>
        <v>0</v>
      </c>
      <c r="CC347" s="169">
        <f>SUM($AF347:BA347)-SUM($AF379:BA379)-SUM($C379:X379)-SUM($BH379:CC379)</f>
        <v>0</v>
      </c>
      <c r="CD347" s="169">
        <f>SUM($AF347:BB347)-SUM($AF379:BB379)-SUM($C379:Y379)-SUM($BH379:CD379)</f>
        <v>0</v>
      </c>
      <c r="CE347" s="169">
        <f>SUM($AF347:BC347)-SUM($AF379:BC379)-SUM($C379:Z379)-SUM($BH379:CE379)</f>
        <v>0</v>
      </c>
      <c r="CF347" s="169">
        <f>SUM($AF347:BD347)-SUM($AF379:BD379)-SUM($C379:AA379)-SUM($BH379:CF379)</f>
        <v>0</v>
      </c>
      <c r="CG347" s="169">
        <f>SUM($AF347:BE347)-SUM($AF379:BE379)-SUM($C379:AB379)-SUM($BH379:CG379)</f>
        <v>0</v>
      </c>
      <c r="CH347" s="52"/>
      <c r="CI347" s="52"/>
      <c r="CJ347" s="67"/>
      <c r="CK347" s="67"/>
      <c r="CL347" s="67"/>
      <c r="CM347" s="67"/>
      <c r="CN347" s="67"/>
      <c r="CO347" s="67"/>
      <c r="CP347" s="67"/>
      <c r="CQ347" s="67"/>
      <c r="CR347" s="67"/>
      <c r="CS347" s="67"/>
      <c r="CT347" s="67"/>
      <c r="CU347" s="67"/>
      <c r="CV347" s="67">
        <f>1-O347</f>
        <v>1</v>
      </c>
      <c r="CW347" s="67">
        <f t="shared" si="78"/>
        <v>0.99930709710062038</v>
      </c>
      <c r="CX347" s="67">
        <f t="shared" si="78"/>
        <v>0.99932491229008624</v>
      </c>
      <c r="CY347" s="67">
        <f t="shared" si="78"/>
        <v>0.99931917020422534</v>
      </c>
      <c r="CZ347" s="67">
        <f t="shared" si="78"/>
        <v>0.99931146501208723</v>
      </c>
      <c r="DA347" s="67">
        <f t="shared" si="78"/>
        <v>0.99930375981994901</v>
      </c>
      <c r="DB347" s="67">
        <f t="shared" si="78"/>
        <v>0.9992960546278109</v>
      </c>
      <c r="DC347" s="67">
        <f t="shared" si="78"/>
        <v>0.99928834943567268</v>
      </c>
      <c r="DD347" s="67">
        <f t="shared" si="78"/>
        <v>0.99928064424353458</v>
      </c>
      <c r="DE347" s="67">
        <f t="shared" si="78"/>
        <v>0.99927293905139636</v>
      </c>
      <c r="DF347" s="67">
        <f t="shared" si="78"/>
        <v>0.99762025334020399</v>
      </c>
      <c r="DG347" s="67">
        <f t="shared" si="78"/>
        <v>0.99759529790984713</v>
      </c>
      <c r="DH347" s="67">
        <f t="shared" si="78"/>
        <v>0.99757034247949017</v>
      </c>
      <c r="DI347" s="67">
        <f t="shared" si="78"/>
        <v>0.99754538704913331</v>
      </c>
      <c r="DL347" s="53"/>
      <c r="DM347" s="188" t="str">
        <f t="shared" si="81"/>
        <v/>
      </c>
      <c r="DN347" s="188" t="str">
        <f t="shared" si="81"/>
        <v/>
      </c>
      <c r="DO347" s="188" t="str">
        <f t="shared" si="81"/>
        <v/>
      </c>
      <c r="DP347" s="188" t="str">
        <f t="shared" si="81"/>
        <v/>
      </c>
      <c r="DQ347" s="188" t="str">
        <f t="shared" si="81"/>
        <v/>
      </c>
      <c r="DR347" s="188" t="str">
        <f t="shared" si="81"/>
        <v/>
      </c>
      <c r="DS347" s="188" t="str">
        <f t="shared" si="81"/>
        <v/>
      </c>
      <c r="DT347" s="188" t="str">
        <f t="shared" si="81"/>
        <v/>
      </c>
      <c r="DU347" s="188" t="str">
        <f t="shared" si="81"/>
        <v/>
      </c>
      <c r="DV347" s="188" t="str">
        <f t="shared" si="81"/>
        <v/>
      </c>
      <c r="DW347" s="188" t="str">
        <f t="shared" si="81"/>
        <v/>
      </c>
      <c r="DX347" s="188" t="str">
        <f t="shared" si="81"/>
        <v/>
      </c>
      <c r="DY347" s="188" t="str">
        <f t="shared" si="81"/>
        <v/>
      </c>
      <c r="DZ347" s="188" t="str">
        <f t="shared" si="81"/>
        <v/>
      </c>
      <c r="EA347" s="188" t="str">
        <f t="shared" si="81"/>
        <v/>
      </c>
      <c r="EB347" s="188" t="str">
        <f t="shared" si="81"/>
        <v/>
      </c>
      <c r="EC347" s="188" t="str">
        <f t="shared" si="80"/>
        <v/>
      </c>
      <c r="ED347" s="188" t="str">
        <f t="shared" si="80"/>
        <v/>
      </c>
      <c r="EE347" s="188" t="str">
        <f t="shared" si="80"/>
        <v/>
      </c>
      <c r="EF347" s="188" t="str">
        <f t="shared" si="80"/>
        <v/>
      </c>
      <c r="EG347" s="188" t="str">
        <f t="shared" si="80"/>
        <v/>
      </c>
      <c r="EH347" s="188" t="str">
        <f t="shared" si="80"/>
        <v/>
      </c>
      <c r="EI347" s="188" t="str">
        <f t="shared" si="80"/>
        <v/>
      </c>
      <c r="EJ347" s="188" t="str">
        <f t="shared" si="80"/>
        <v/>
      </c>
      <c r="EK347" s="188" t="str">
        <f t="shared" si="80"/>
        <v/>
      </c>
    </row>
    <row r="348" spans="1:141" x14ac:dyDescent="0.3">
      <c r="B348" s="1">
        <v>14</v>
      </c>
      <c r="C348" s="155"/>
      <c r="D348" s="155"/>
      <c r="E348" s="155"/>
      <c r="F348" s="155"/>
      <c r="G348" s="155"/>
      <c r="H348" s="155"/>
      <c r="I348" s="155"/>
      <c r="J348" s="155"/>
      <c r="K348" s="155"/>
      <c r="L348" s="155"/>
      <c r="M348" s="155"/>
      <c r="N348" s="155"/>
      <c r="O348" s="155"/>
      <c r="P348" s="155"/>
      <c r="Q348" s="155">
        <f t="shared" si="76"/>
        <v>6.9290289937965236E-4</v>
      </c>
      <c r="R348" s="155">
        <f t="shared" si="76"/>
        <v>6.7508770991371678E-4</v>
      </c>
      <c r="S348" s="155">
        <f t="shared" si="76"/>
        <v>6.8082979577463822E-4</v>
      </c>
      <c r="T348" s="155">
        <f t="shared" si="76"/>
        <v>6.8853498791279777E-4</v>
      </c>
      <c r="U348" s="155">
        <f t="shared" si="76"/>
        <v>6.9624018005095731E-4</v>
      </c>
      <c r="V348" s="155">
        <f t="shared" si="76"/>
        <v>7.0394537218911686E-4</v>
      </c>
      <c r="W348" s="155">
        <f t="shared" si="76"/>
        <v>7.116505643272764E-4</v>
      </c>
      <c r="X348" s="155">
        <f t="shared" si="76"/>
        <v>7.1935575646543595E-4</v>
      </c>
      <c r="Y348" s="155">
        <f>VLOOKUP(X90,CVAInc,$A$4,FALSE)*(1+((VLOOKUP(X90,CVArisk,$A$4,FALSE)-1)*MAX(0,BA122-BaselineBMI)))</f>
        <v>7.270609486035956E-4</v>
      </c>
      <c r="Z348" s="155">
        <f>VLOOKUP(Y90,CVAInc,$A$4,FALSE)*(1+((VLOOKUP(Y90,CVArisk,$A$4,FALSE)-1)*MAX(0,BB122-BaselineBMI)))</f>
        <v>2.3797466597960276E-3</v>
      </c>
      <c r="AA348" s="155">
        <f>VLOOKUP(Z90,CVAInc,$A$4,FALSE)*(1+((VLOOKUP(Z90,CVArisk,$A$4,FALSE)-1)*MAX(0,BC122-BaselineBMI)))</f>
        <v>2.4047020901529041E-3</v>
      </c>
      <c r="AB348" s="155">
        <f>VLOOKUP(AA90,CVAInc,$A$4,FALSE)*(1+((VLOOKUP(AA90,CVArisk,$A$4,FALSE)-1)*MAX(0,BD122-BaselineBMI)))</f>
        <v>2.4296575205097807E-3</v>
      </c>
      <c r="AC348" s="155"/>
      <c r="AD348" s="155"/>
      <c r="AE348" s="155"/>
      <c r="AF348" s="155"/>
      <c r="AG348" s="174">
        <f>D348*D56*PRODUCT($CJ348:CJ348)</f>
        <v>0</v>
      </c>
      <c r="AH348" s="174">
        <f>E348*E56*PRODUCT($CJ348:CK348)</f>
        <v>0</v>
      </c>
      <c r="AI348" s="174">
        <f>F348*F56*PRODUCT($CJ348:CL348)</f>
        <v>0</v>
      </c>
      <c r="AJ348" s="174">
        <f>G348*G56*PRODUCT($CJ348:CM348)</f>
        <v>0</v>
      </c>
      <c r="AK348" s="174">
        <f>H348*H56*PRODUCT($CJ348:CN348)</f>
        <v>0</v>
      </c>
      <c r="AL348" s="174">
        <f>I348*I56*PRODUCT($CJ348:CO348)</f>
        <v>0</v>
      </c>
      <c r="AM348" s="174">
        <f>J348*J56*PRODUCT($CJ348:CP348)</f>
        <v>0</v>
      </c>
      <c r="AN348" s="174">
        <f>K348*K56*PRODUCT($CJ348:CQ348)</f>
        <v>0</v>
      </c>
      <c r="AO348" s="174">
        <f>L348*L56*PRODUCT($CJ348:CR348)</f>
        <v>0</v>
      </c>
      <c r="AP348" s="174">
        <f>M348*M56*PRODUCT($CJ348:CS348)</f>
        <v>0</v>
      </c>
      <c r="AQ348" s="174">
        <f>N348*N56*PRODUCT($CJ348:CT348)</f>
        <v>0</v>
      </c>
      <c r="AR348" s="174">
        <f>O348*O56*PRODUCT($CJ348:CU348)</f>
        <v>0</v>
      </c>
      <c r="AS348" s="174">
        <f>P348*P56*PRODUCT($CJ348:CV348)</f>
        <v>0</v>
      </c>
      <c r="AT348" s="174">
        <f>Q348*Q56*PRODUCT($CJ348:CW348)</f>
        <v>0</v>
      </c>
      <c r="AU348" s="174">
        <f>R348*R56*PRODUCT($CJ348:CX348)</f>
        <v>0</v>
      </c>
      <c r="AV348" s="174">
        <f>S348*S56*PRODUCT($CJ348:CY348)</f>
        <v>0</v>
      </c>
      <c r="AW348" s="174">
        <f>T348*T56*PRODUCT($CJ348:CZ348)</f>
        <v>0</v>
      </c>
      <c r="AX348" s="174">
        <f>U348*U56*PRODUCT($CJ348:DA348)</f>
        <v>0</v>
      </c>
      <c r="AY348" s="174">
        <f>V348*V56*PRODUCT($CJ348:DB348)</f>
        <v>0</v>
      </c>
      <c r="AZ348" s="174">
        <f>W348*W56*PRODUCT($CJ348:DC348)</f>
        <v>0</v>
      </c>
      <c r="BA348" s="174">
        <f>X348*X56*PRODUCT($CJ348:DD348)</f>
        <v>0</v>
      </c>
      <c r="BB348" s="174">
        <f>Y348*Y56*PRODUCT($CJ348:DE348)</f>
        <v>0</v>
      </c>
      <c r="BC348" s="174">
        <f>Z348*Z56*PRODUCT($CJ348:DF348)</f>
        <v>0</v>
      </c>
      <c r="BD348" s="174">
        <f>AA348*AA56*PRODUCT($CJ348:DG348)</f>
        <v>0</v>
      </c>
      <c r="BE348" s="174">
        <f>AB348*AB56*PRODUCT($CJ348:DH348)</f>
        <v>0</v>
      </c>
      <c r="BF348" s="93"/>
      <c r="BG348" s="93"/>
      <c r="BH348" s="93"/>
      <c r="BI348" s="169">
        <f>SUM($AF348:AG348)-SUM($AF380:AG380)-SUM($C380:D380)-SUM($BH380:BI380)</f>
        <v>0</v>
      </c>
      <c r="BJ348" s="169">
        <f>SUM($AF348:AH348)-SUM($AF380:AH380)-SUM($C380:E380)-SUM($BH380:BJ380)</f>
        <v>0</v>
      </c>
      <c r="BK348" s="169">
        <f>SUM($AF348:AI348)-SUM($AF380:AI380)-SUM($C380:F380)-SUM($BH380:BK380)</f>
        <v>0</v>
      </c>
      <c r="BL348" s="169">
        <f>SUM($AF348:AJ348)-SUM($AF380:AJ380)-SUM($C380:G380)-SUM($BH380:BL380)</f>
        <v>0</v>
      </c>
      <c r="BM348" s="169">
        <f>SUM($AF348:AK348)-SUM($AF380:AK380)-SUM($C380:H380)-SUM($BH380:BM380)</f>
        <v>0</v>
      </c>
      <c r="BN348" s="169">
        <f>SUM($AF348:AL348)-SUM($AF380:AL380)-SUM($C380:I380)-SUM($BH380:BN380)</f>
        <v>0</v>
      </c>
      <c r="BO348" s="169">
        <f>SUM($AF348:AM348)-SUM($AF380:AM380)-SUM($C380:J380)-SUM($BH380:BO380)</f>
        <v>0</v>
      </c>
      <c r="BP348" s="169">
        <f>SUM($AF348:AN348)-SUM($AF380:AN380)-SUM($C380:K380)-SUM($BH380:BP380)</f>
        <v>0</v>
      </c>
      <c r="BQ348" s="169">
        <f>SUM($AF348:AO348)-SUM($AF380:AO380)-SUM($C380:L380)-SUM($BH380:BQ380)</f>
        <v>0</v>
      </c>
      <c r="BR348" s="169">
        <f>SUM($AF348:AP348)-SUM($AF380:AP380)-SUM($C380:M380)-SUM($BH380:BR380)</f>
        <v>0</v>
      </c>
      <c r="BS348" s="169">
        <f>SUM($AF348:AQ348)-SUM($AF380:AQ380)-SUM($C380:N380)-SUM($BH380:BS380)</f>
        <v>0</v>
      </c>
      <c r="BT348" s="169">
        <f>SUM($AF348:AR348)-SUM($AF380:AR380)-SUM($C380:O380)-SUM($BH380:BT380)</f>
        <v>0</v>
      </c>
      <c r="BU348" s="169">
        <f>SUM($AF348:AS348)-SUM($AF380:AS380)-SUM($C380:P380)-SUM($BH380:BU380)</f>
        <v>0</v>
      </c>
      <c r="BV348" s="169">
        <f>SUM($AF348:AT348)-SUM($AF380:AT380)-SUM($C380:Q380)-SUM($BH380:BV380)</f>
        <v>0</v>
      </c>
      <c r="BW348" s="169">
        <f>SUM($AF348:AU348)-SUM($AF380:AU380)-SUM($C380:R380)-SUM($BH380:BW380)</f>
        <v>0</v>
      </c>
      <c r="BX348" s="169">
        <f>SUM($AF348:AV348)-SUM($AF380:AV380)-SUM($C380:S380)-SUM($BH380:BX380)</f>
        <v>0</v>
      </c>
      <c r="BY348" s="169">
        <f>SUM($AF348:AW348)-SUM($AF380:AW380)-SUM($C380:T380)-SUM($BH380:BY380)</f>
        <v>0</v>
      </c>
      <c r="BZ348" s="169">
        <f>SUM($AF348:AX348)-SUM($AF380:AX380)-SUM($C380:U380)-SUM($BH380:BZ380)</f>
        <v>0</v>
      </c>
      <c r="CA348" s="169">
        <f>SUM($AF348:AY348)-SUM($AF380:AY380)-SUM($C380:V380)-SUM($BH380:CA380)</f>
        <v>0</v>
      </c>
      <c r="CB348" s="169">
        <f>SUM($AF348:AZ348)-SUM($AF380:AZ380)-SUM($C380:W380)-SUM($BH380:CB380)</f>
        <v>0</v>
      </c>
      <c r="CC348" s="169">
        <f>SUM($AF348:BA348)-SUM($AF380:BA380)-SUM($C380:X380)-SUM($BH380:CC380)</f>
        <v>0</v>
      </c>
      <c r="CD348" s="169">
        <f>SUM($AF348:BB348)-SUM($AF380:BB380)-SUM($C380:Y380)-SUM($BH380:CD380)</f>
        <v>0</v>
      </c>
      <c r="CE348" s="169">
        <f>SUM($AF348:BC348)-SUM($AF380:BC380)-SUM($C380:Z380)-SUM($BH380:CE380)</f>
        <v>0</v>
      </c>
      <c r="CF348" s="169">
        <f>SUM($AF348:BD348)-SUM($AF380:BD380)-SUM($C380:AA380)-SUM($BH380:CF380)</f>
        <v>0</v>
      </c>
      <c r="CG348" s="169">
        <f>SUM($AF348:BE348)-SUM($AF380:BE380)-SUM($C380:AB380)-SUM($BH380:CG380)</f>
        <v>0</v>
      </c>
      <c r="CH348" s="52"/>
      <c r="CI348" s="52"/>
      <c r="CJ348" s="67"/>
      <c r="CK348" s="67"/>
      <c r="CL348" s="67"/>
      <c r="CM348" s="67"/>
      <c r="CN348" s="67"/>
      <c r="CO348" s="67"/>
      <c r="CP348" s="67"/>
      <c r="CQ348" s="67"/>
      <c r="CR348" s="67"/>
      <c r="CS348" s="67"/>
      <c r="CT348" s="67"/>
      <c r="CU348" s="67"/>
      <c r="CV348" s="67"/>
      <c r="CW348" s="67">
        <f>1-P348</f>
        <v>1</v>
      </c>
      <c r="CX348" s="67">
        <f t="shared" si="78"/>
        <v>0.99930709710062038</v>
      </c>
      <c r="CY348" s="67">
        <f t="shared" si="78"/>
        <v>0.99932491229008624</v>
      </c>
      <c r="CZ348" s="67">
        <f t="shared" si="78"/>
        <v>0.99931917020422534</v>
      </c>
      <c r="DA348" s="67">
        <f t="shared" si="78"/>
        <v>0.99931146501208723</v>
      </c>
      <c r="DB348" s="67">
        <f t="shared" si="78"/>
        <v>0.99930375981994901</v>
      </c>
      <c r="DC348" s="67">
        <f t="shared" si="78"/>
        <v>0.9992960546278109</v>
      </c>
      <c r="DD348" s="67">
        <f t="shared" si="78"/>
        <v>0.99928834943567268</v>
      </c>
      <c r="DE348" s="67">
        <f t="shared" si="78"/>
        <v>0.99928064424353458</v>
      </c>
      <c r="DF348" s="67">
        <f t="shared" si="78"/>
        <v>0.99927293905139636</v>
      </c>
      <c r="DG348" s="67">
        <f t="shared" si="78"/>
        <v>0.99762025334020399</v>
      </c>
      <c r="DH348" s="67">
        <f t="shared" si="78"/>
        <v>0.99759529790984713</v>
      </c>
      <c r="DI348" s="67">
        <f t="shared" si="78"/>
        <v>0.99757034247949017</v>
      </c>
      <c r="DL348" s="53"/>
      <c r="DM348" s="188" t="str">
        <f t="shared" si="81"/>
        <v/>
      </c>
      <c r="DN348" s="188" t="str">
        <f t="shared" si="81"/>
        <v/>
      </c>
      <c r="DO348" s="188" t="str">
        <f t="shared" si="81"/>
        <v/>
      </c>
      <c r="DP348" s="188" t="str">
        <f t="shared" si="81"/>
        <v/>
      </c>
      <c r="DQ348" s="188" t="str">
        <f t="shared" si="81"/>
        <v/>
      </c>
      <c r="DR348" s="188" t="str">
        <f t="shared" si="81"/>
        <v/>
      </c>
      <c r="DS348" s="188" t="str">
        <f t="shared" si="81"/>
        <v/>
      </c>
      <c r="DT348" s="188" t="str">
        <f t="shared" si="81"/>
        <v/>
      </c>
      <c r="DU348" s="188" t="str">
        <f t="shared" si="81"/>
        <v/>
      </c>
      <c r="DV348" s="188" t="str">
        <f t="shared" si="81"/>
        <v/>
      </c>
      <c r="DW348" s="188" t="str">
        <f t="shared" si="81"/>
        <v/>
      </c>
      <c r="DX348" s="188" t="str">
        <f t="shared" si="81"/>
        <v/>
      </c>
      <c r="DY348" s="188" t="str">
        <f t="shared" si="81"/>
        <v/>
      </c>
      <c r="DZ348" s="188" t="str">
        <f t="shared" si="81"/>
        <v/>
      </c>
      <c r="EA348" s="188" t="str">
        <f t="shared" si="81"/>
        <v/>
      </c>
      <c r="EB348" s="188" t="str">
        <f t="shared" si="81"/>
        <v/>
      </c>
      <c r="EC348" s="188" t="str">
        <f t="shared" si="80"/>
        <v/>
      </c>
      <c r="ED348" s="188" t="str">
        <f t="shared" si="80"/>
        <v/>
      </c>
      <c r="EE348" s="188" t="str">
        <f t="shared" si="80"/>
        <v/>
      </c>
      <c r="EF348" s="188" t="str">
        <f t="shared" si="80"/>
        <v/>
      </c>
      <c r="EG348" s="188" t="str">
        <f t="shared" si="80"/>
        <v/>
      </c>
      <c r="EH348" s="188" t="str">
        <f t="shared" si="80"/>
        <v/>
      </c>
      <c r="EI348" s="188" t="str">
        <f t="shared" si="80"/>
        <v/>
      </c>
      <c r="EJ348" s="188" t="str">
        <f t="shared" si="80"/>
        <v/>
      </c>
      <c r="EK348" s="188" t="str">
        <f t="shared" si="80"/>
        <v/>
      </c>
    </row>
    <row r="349" spans="1:141" x14ac:dyDescent="0.3">
      <c r="B349" s="1">
        <v>15</v>
      </c>
      <c r="C349" s="155"/>
      <c r="D349" s="155"/>
      <c r="E349" s="155"/>
      <c r="F349" s="155"/>
      <c r="G349" s="155"/>
      <c r="H349" s="155"/>
      <c r="I349" s="155"/>
      <c r="J349" s="155"/>
      <c r="K349" s="155"/>
      <c r="L349" s="155"/>
      <c r="M349" s="155"/>
      <c r="N349" s="155"/>
      <c r="O349" s="155"/>
      <c r="P349" s="155"/>
      <c r="Q349" s="155"/>
      <c r="R349" s="155">
        <f t="shared" ref="R349:AB354" si="82">VLOOKUP(Q91,CVAInc,$A$4,FALSE)*(1+((VLOOKUP(Q91,CVArisk,$A$4,FALSE)-1)*MAX(0,AT123-BaselineBMI)))</f>
        <v>6.9290289937965236E-4</v>
      </c>
      <c r="S349" s="155">
        <f t="shared" si="82"/>
        <v>6.7508770991371678E-4</v>
      </c>
      <c r="T349" s="155">
        <f t="shared" si="82"/>
        <v>6.8082979577463822E-4</v>
      </c>
      <c r="U349" s="155">
        <f t="shared" si="82"/>
        <v>6.8853498791279777E-4</v>
      </c>
      <c r="V349" s="155">
        <f t="shared" si="82"/>
        <v>6.9624018005095731E-4</v>
      </c>
      <c r="W349" s="155">
        <f t="shared" si="82"/>
        <v>7.0394537218911686E-4</v>
      </c>
      <c r="X349" s="155">
        <f t="shared" si="82"/>
        <v>7.116505643272764E-4</v>
      </c>
      <c r="Y349" s="155">
        <f t="shared" si="82"/>
        <v>7.1935575646543595E-4</v>
      </c>
      <c r="Z349" s="155">
        <f t="shared" si="82"/>
        <v>7.270609486035956E-4</v>
      </c>
      <c r="AA349" s="155">
        <f t="shared" si="82"/>
        <v>2.3797466597960276E-3</v>
      </c>
      <c r="AB349" s="155">
        <f t="shared" si="82"/>
        <v>2.4047020901529041E-3</v>
      </c>
      <c r="AC349" s="155"/>
      <c r="AD349" s="155"/>
      <c r="AE349" s="155"/>
      <c r="AF349" s="155"/>
      <c r="AG349" s="174">
        <f>D349*D57*PRODUCT($CJ349:CJ349)</f>
        <v>0</v>
      </c>
      <c r="AH349" s="174">
        <f>E349*E57*PRODUCT($CJ349:CK349)</f>
        <v>0</v>
      </c>
      <c r="AI349" s="174">
        <f>F349*F57*PRODUCT($CJ349:CL349)</f>
        <v>0</v>
      </c>
      <c r="AJ349" s="174">
        <f>G349*G57*PRODUCT($CJ349:CM349)</f>
        <v>0</v>
      </c>
      <c r="AK349" s="174">
        <f>H349*H57*PRODUCT($CJ349:CN349)</f>
        <v>0</v>
      </c>
      <c r="AL349" s="174">
        <f>I349*I57*PRODUCT($CJ349:CO349)</f>
        <v>0</v>
      </c>
      <c r="AM349" s="174">
        <f>J349*J57*PRODUCT($CJ349:CP349)</f>
        <v>0</v>
      </c>
      <c r="AN349" s="174">
        <f>K349*K57*PRODUCT($CJ349:CQ349)</f>
        <v>0</v>
      </c>
      <c r="AO349" s="174">
        <f>L349*L57*PRODUCT($CJ349:CR349)</f>
        <v>0</v>
      </c>
      <c r="AP349" s="174">
        <f>M349*M57*PRODUCT($CJ349:CS349)</f>
        <v>0</v>
      </c>
      <c r="AQ349" s="174">
        <f>N349*N57*PRODUCT($CJ349:CT349)</f>
        <v>0</v>
      </c>
      <c r="AR349" s="174">
        <f>O349*O57*PRODUCT($CJ349:CU349)</f>
        <v>0</v>
      </c>
      <c r="AS349" s="174">
        <f>P349*P57*PRODUCT($CJ349:CV349)</f>
        <v>0</v>
      </c>
      <c r="AT349" s="174">
        <f>Q349*Q57*PRODUCT($CJ349:CW349)</f>
        <v>0</v>
      </c>
      <c r="AU349" s="174">
        <f>R349*R57*PRODUCT($CJ349:CX349)</f>
        <v>0</v>
      </c>
      <c r="AV349" s="174">
        <f>S349*S57*PRODUCT($CJ349:CY349)</f>
        <v>0</v>
      </c>
      <c r="AW349" s="174">
        <f>T349*T57*PRODUCT($CJ349:CZ349)</f>
        <v>0</v>
      </c>
      <c r="AX349" s="174">
        <f>U349*U57*PRODUCT($CJ349:DA349)</f>
        <v>0</v>
      </c>
      <c r="AY349" s="174">
        <f>V349*V57*PRODUCT($CJ349:DB349)</f>
        <v>0</v>
      </c>
      <c r="AZ349" s="174">
        <f>W349*W57*PRODUCT($CJ349:DC349)</f>
        <v>0</v>
      </c>
      <c r="BA349" s="174">
        <f>X349*X57*PRODUCT($CJ349:DD349)</f>
        <v>0</v>
      </c>
      <c r="BB349" s="174">
        <f>Y349*Y57*PRODUCT($CJ349:DE349)</f>
        <v>0</v>
      </c>
      <c r="BC349" s="174">
        <f>Z349*Z57*PRODUCT($CJ349:DF349)</f>
        <v>0</v>
      </c>
      <c r="BD349" s="174">
        <f>AA349*AA57*PRODUCT($CJ349:DG349)</f>
        <v>0</v>
      </c>
      <c r="BE349" s="174">
        <f>AB349*AB57*PRODUCT($CJ349:DH349)</f>
        <v>0</v>
      </c>
      <c r="BF349" s="93"/>
      <c r="BG349" s="93"/>
      <c r="BH349" s="93"/>
      <c r="BI349" s="169">
        <f>SUM($AF349:AG349)-SUM($AF381:AG381)-SUM($C381:D381)-SUM($BH381:BI381)</f>
        <v>0</v>
      </c>
      <c r="BJ349" s="169">
        <f>SUM($AF349:AH349)-SUM($AF381:AH381)-SUM($C381:E381)-SUM($BH381:BJ381)</f>
        <v>0</v>
      </c>
      <c r="BK349" s="169">
        <f>SUM($AF349:AI349)-SUM($AF381:AI381)-SUM($C381:F381)-SUM($BH381:BK381)</f>
        <v>0</v>
      </c>
      <c r="BL349" s="169">
        <f>SUM($AF349:AJ349)-SUM($AF381:AJ381)-SUM($C381:G381)-SUM($BH381:BL381)</f>
        <v>0</v>
      </c>
      <c r="BM349" s="169">
        <f>SUM($AF349:AK349)-SUM($AF381:AK381)-SUM($C381:H381)-SUM($BH381:BM381)</f>
        <v>0</v>
      </c>
      <c r="BN349" s="169">
        <f>SUM($AF349:AL349)-SUM($AF381:AL381)-SUM($C381:I381)-SUM($BH381:BN381)</f>
        <v>0</v>
      </c>
      <c r="BO349" s="169">
        <f>SUM($AF349:AM349)-SUM($AF381:AM381)-SUM($C381:J381)-SUM($BH381:BO381)</f>
        <v>0</v>
      </c>
      <c r="BP349" s="169">
        <f>SUM($AF349:AN349)-SUM($AF381:AN381)-SUM($C381:K381)-SUM($BH381:BP381)</f>
        <v>0</v>
      </c>
      <c r="BQ349" s="169">
        <f>SUM($AF349:AO349)-SUM($AF381:AO381)-SUM($C381:L381)-SUM($BH381:BQ381)</f>
        <v>0</v>
      </c>
      <c r="BR349" s="169">
        <f>SUM($AF349:AP349)-SUM($AF381:AP381)-SUM($C381:M381)-SUM($BH381:BR381)</f>
        <v>0</v>
      </c>
      <c r="BS349" s="169">
        <f>SUM($AF349:AQ349)-SUM($AF381:AQ381)-SUM($C381:N381)-SUM($BH381:BS381)</f>
        <v>0</v>
      </c>
      <c r="BT349" s="169">
        <f>SUM($AF349:AR349)-SUM($AF381:AR381)-SUM($C381:O381)-SUM($BH381:BT381)</f>
        <v>0</v>
      </c>
      <c r="BU349" s="169">
        <f>SUM($AF349:AS349)-SUM($AF381:AS381)-SUM($C381:P381)-SUM($BH381:BU381)</f>
        <v>0</v>
      </c>
      <c r="BV349" s="169">
        <f>SUM($AF349:AT349)-SUM($AF381:AT381)-SUM($C381:Q381)-SUM($BH381:BV381)</f>
        <v>0</v>
      </c>
      <c r="BW349" s="169">
        <f>SUM($AF349:AU349)-SUM($AF381:AU381)-SUM($C381:R381)-SUM($BH381:BW381)</f>
        <v>0</v>
      </c>
      <c r="BX349" s="169">
        <f>SUM($AF349:AV349)-SUM($AF381:AV381)-SUM($C381:S381)-SUM($BH381:BX381)</f>
        <v>0</v>
      </c>
      <c r="BY349" s="169">
        <f>SUM($AF349:AW349)-SUM($AF381:AW381)-SUM($C381:T381)-SUM($BH381:BY381)</f>
        <v>0</v>
      </c>
      <c r="BZ349" s="169">
        <f>SUM($AF349:AX349)-SUM($AF381:AX381)-SUM($C381:U381)-SUM($BH381:BZ381)</f>
        <v>0</v>
      </c>
      <c r="CA349" s="169">
        <f>SUM($AF349:AY349)-SUM($AF381:AY381)-SUM($C381:V381)-SUM($BH381:CA381)</f>
        <v>0</v>
      </c>
      <c r="CB349" s="169">
        <f>SUM($AF349:AZ349)-SUM($AF381:AZ381)-SUM($C381:W381)-SUM($BH381:CB381)</f>
        <v>0</v>
      </c>
      <c r="CC349" s="169">
        <f>SUM($AF349:BA349)-SUM($AF381:BA381)-SUM($C381:X381)-SUM($BH381:CC381)</f>
        <v>0</v>
      </c>
      <c r="CD349" s="169">
        <f>SUM($AF349:BB349)-SUM($AF381:BB381)-SUM($C381:Y381)-SUM($BH381:CD381)</f>
        <v>0</v>
      </c>
      <c r="CE349" s="169">
        <f>SUM($AF349:BC349)-SUM($AF381:BC381)-SUM($C381:Z381)-SUM($BH381:CE381)</f>
        <v>0</v>
      </c>
      <c r="CF349" s="169">
        <f>SUM($AF349:BD349)-SUM($AF381:BD381)-SUM($C381:AA381)-SUM($BH381:CF381)</f>
        <v>0</v>
      </c>
      <c r="CG349" s="169">
        <f>SUM($AF349:BE349)-SUM($AF381:BE381)-SUM($C381:AB381)-SUM($BH381:CG381)</f>
        <v>0</v>
      </c>
      <c r="CH349" s="52"/>
      <c r="CI349" s="52"/>
      <c r="CJ349" s="67"/>
      <c r="CK349" s="67"/>
      <c r="CL349" s="67"/>
      <c r="CM349" s="67"/>
      <c r="CN349" s="67"/>
      <c r="CO349" s="67"/>
      <c r="CP349" s="67"/>
      <c r="CQ349" s="67"/>
      <c r="CR349" s="67"/>
      <c r="CS349" s="67"/>
      <c r="CT349" s="67"/>
      <c r="CU349" s="67"/>
      <c r="CV349" s="67"/>
      <c r="CW349" s="67"/>
      <c r="CX349" s="67">
        <f>1-Q349</f>
        <v>1</v>
      </c>
      <c r="CY349" s="67">
        <f t="shared" si="78"/>
        <v>0.99930709710062038</v>
      </c>
      <c r="CZ349" s="67">
        <f t="shared" si="78"/>
        <v>0.99932491229008624</v>
      </c>
      <c r="DA349" s="67">
        <f t="shared" si="78"/>
        <v>0.99931917020422534</v>
      </c>
      <c r="DB349" s="67">
        <f t="shared" si="78"/>
        <v>0.99931146501208723</v>
      </c>
      <c r="DC349" s="67">
        <f t="shared" si="78"/>
        <v>0.99930375981994901</v>
      </c>
      <c r="DD349" s="67">
        <f t="shared" si="78"/>
        <v>0.9992960546278109</v>
      </c>
      <c r="DE349" s="67">
        <f t="shared" si="78"/>
        <v>0.99928834943567268</v>
      </c>
      <c r="DF349" s="67">
        <f t="shared" si="78"/>
        <v>0.99928064424353458</v>
      </c>
      <c r="DG349" s="67">
        <f t="shared" si="78"/>
        <v>0.99927293905139636</v>
      </c>
      <c r="DH349" s="67">
        <f t="shared" si="78"/>
        <v>0.99762025334020399</v>
      </c>
      <c r="DI349" s="67">
        <f t="shared" si="78"/>
        <v>0.99759529790984713</v>
      </c>
      <c r="DL349" s="53"/>
      <c r="DM349" s="188" t="str">
        <f t="shared" si="81"/>
        <v/>
      </c>
      <c r="DN349" s="188" t="str">
        <f t="shared" si="81"/>
        <v/>
      </c>
      <c r="DO349" s="188" t="str">
        <f t="shared" si="81"/>
        <v/>
      </c>
      <c r="DP349" s="188" t="str">
        <f t="shared" si="81"/>
        <v/>
      </c>
      <c r="DQ349" s="188" t="str">
        <f t="shared" si="81"/>
        <v/>
      </c>
      <c r="DR349" s="188" t="str">
        <f t="shared" si="81"/>
        <v/>
      </c>
      <c r="DS349" s="188" t="str">
        <f t="shared" si="81"/>
        <v/>
      </c>
      <c r="DT349" s="188" t="str">
        <f t="shared" si="81"/>
        <v/>
      </c>
      <c r="DU349" s="188" t="str">
        <f t="shared" si="81"/>
        <v/>
      </c>
      <c r="DV349" s="188" t="str">
        <f t="shared" si="81"/>
        <v/>
      </c>
      <c r="DW349" s="188" t="str">
        <f t="shared" si="81"/>
        <v/>
      </c>
      <c r="DX349" s="188" t="str">
        <f t="shared" si="81"/>
        <v/>
      </c>
      <c r="DY349" s="188" t="str">
        <f t="shared" si="81"/>
        <v/>
      </c>
      <c r="DZ349" s="188" t="str">
        <f t="shared" si="81"/>
        <v/>
      </c>
      <c r="EA349" s="188" t="str">
        <f t="shared" si="81"/>
        <v/>
      </c>
      <c r="EB349" s="188" t="str">
        <f t="shared" si="81"/>
        <v/>
      </c>
      <c r="EC349" s="188" t="str">
        <f t="shared" si="80"/>
        <v/>
      </c>
      <c r="ED349" s="188" t="str">
        <f t="shared" si="80"/>
        <v/>
      </c>
      <c r="EE349" s="188" t="str">
        <f t="shared" si="80"/>
        <v/>
      </c>
      <c r="EF349" s="188" t="str">
        <f t="shared" si="80"/>
        <v/>
      </c>
      <c r="EG349" s="188" t="str">
        <f t="shared" si="80"/>
        <v/>
      </c>
      <c r="EH349" s="188" t="str">
        <f t="shared" si="80"/>
        <v/>
      </c>
      <c r="EI349" s="188" t="str">
        <f t="shared" si="80"/>
        <v/>
      </c>
      <c r="EJ349" s="188" t="str">
        <f t="shared" si="80"/>
        <v/>
      </c>
      <c r="EK349" s="188" t="str">
        <f t="shared" si="80"/>
        <v/>
      </c>
    </row>
    <row r="350" spans="1:141" x14ac:dyDescent="0.3">
      <c r="B350" s="1">
        <v>16</v>
      </c>
      <c r="C350" s="155"/>
      <c r="D350" s="155"/>
      <c r="E350" s="155"/>
      <c r="F350" s="155"/>
      <c r="G350" s="155"/>
      <c r="H350" s="155"/>
      <c r="I350" s="155"/>
      <c r="J350" s="155"/>
      <c r="K350" s="155"/>
      <c r="L350" s="155"/>
      <c r="M350" s="155"/>
      <c r="N350" s="155"/>
      <c r="O350" s="155"/>
      <c r="P350" s="155"/>
      <c r="Q350" s="155"/>
      <c r="R350" s="155"/>
      <c r="S350" s="155">
        <f t="shared" si="82"/>
        <v>6.9290289937965236E-4</v>
      </c>
      <c r="T350" s="155">
        <f t="shared" si="82"/>
        <v>6.7508770991371678E-4</v>
      </c>
      <c r="U350" s="155">
        <f t="shared" si="82"/>
        <v>6.8082979577463822E-4</v>
      </c>
      <c r="V350" s="155">
        <f t="shared" si="82"/>
        <v>6.8853498791279777E-4</v>
      </c>
      <c r="W350" s="155">
        <f t="shared" si="82"/>
        <v>6.9624018005095731E-4</v>
      </c>
      <c r="X350" s="155">
        <f t="shared" si="82"/>
        <v>7.0394537218911686E-4</v>
      </c>
      <c r="Y350" s="155">
        <f t="shared" si="82"/>
        <v>7.116505643272764E-4</v>
      </c>
      <c r="Z350" s="155">
        <f t="shared" si="82"/>
        <v>7.1935575646543595E-4</v>
      </c>
      <c r="AA350" s="155">
        <f t="shared" si="82"/>
        <v>7.270609486035956E-4</v>
      </c>
      <c r="AB350" s="155">
        <f t="shared" si="82"/>
        <v>2.3797466597960276E-3</v>
      </c>
      <c r="AC350" s="155"/>
      <c r="AD350" s="155"/>
      <c r="AE350" s="155"/>
      <c r="AF350" s="155"/>
      <c r="AG350" s="174">
        <f>D350*D58*PRODUCT($CJ350:CJ350)</f>
        <v>0</v>
      </c>
      <c r="AH350" s="174">
        <f>E350*E58*PRODUCT($CJ350:CK350)</f>
        <v>0</v>
      </c>
      <c r="AI350" s="174">
        <f>F350*F58*PRODUCT($CJ350:CL350)</f>
        <v>0</v>
      </c>
      <c r="AJ350" s="174">
        <f>G350*G58*PRODUCT($CJ350:CM350)</f>
        <v>0</v>
      </c>
      <c r="AK350" s="174">
        <f>H350*H58*PRODUCT($CJ350:CN350)</f>
        <v>0</v>
      </c>
      <c r="AL350" s="174">
        <f>I350*I58*PRODUCT($CJ350:CO350)</f>
        <v>0</v>
      </c>
      <c r="AM350" s="174">
        <f>J350*J58*PRODUCT($CJ350:CP350)</f>
        <v>0</v>
      </c>
      <c r="AN350" s="174">
        <f>K350*K58*PRODUCT($CJ350:CQ350)</f>
        <v>0</v>
      </c>
      <c r="AO350" s="174">
        <f>L350*L58*PRODUCT($CJ350:CR350)</f>
        <v>0</v>
      </c>
      <c r="AP350" s="174">
        <f>M350*M58*PRODUCT($CJ350:CS350)</f>
        <v>0</v>
      </c>
      <c r="AQ350" s="174">
        <f>N350*N58*PRODUCT($CJ350:CT350)</f>
        <v>0</v>
      </c>
      <c r="AR350" s="174">
        <f>O350*O58*PRODUCT($CJ350:CU350)</f>
        <v>0</v>
      </c>
      <c r="AS350" s="174">
        <f>P350*P58*PRODUCT($CJ350:CV350)</f>
        <v>0</v>
      </c>
      <c r="AT350" s="174">
        <f>Q350*Q58*PRODUCT($CJ350:CW350)</f>
        <v>0</v>
      </c>
      <c r="AU350" s="174">
        <f>R350*R58*PRODUCT($CJ350:CX350)</f>
        <v>0</v>
      </c>
      <c r="AV350" s="174">
        <f>S350*S58*PRODUCT($CJ350:CY350)</f>
        <v>0</v>
      </c>
      <c r="AW350" s="174">
        <f>T350*T58*PRODUCT($CJ350:CZ350)</f>
        <v>0</v>
      </c>
      <c r="AX350" s="174">
        <f>U350*U58*PRODUCT($CJ350:DA350)</f>
        <v>0</v>
      </c>
      <c r="AY350" s="174">
        <f>V350*V58*PRODUCT($CJ350:DB350)</f>
        <v>0</v>
      </c>
      <c r="AZ350" s="174">
        <f>W350*W58*PRODUCT($CJ350:DC350)</f>
        <v>0</v>
      </c>
      <c r="BA350" s="174">
        <f>X350*X58*PRODUCT($CJ350:DD350)</f>
        <v>0</v>
      </c>
      <c r="BB350" s="174">
        <f>Y350*Y58*PRODUCT($CJ350:DE350)</f>
        <v>0</v>
      </c>
      <c r="BC350" s="174">
        <f>Z350*Z58*PRODUCT($CJ350:DF350)</f>
        <v>0</v>
      </c>
      <c r="BD350" s="174">
        <f>AA350*AA58*PRODUCT($CJ350:DG350)</f>
        <v>0</v>
      </c>
      <c r="BE350" s="174">
        <f>AB350*AB58*PRODUCT($CJ350:DH350)</f>
        <v>0</v>
      </c>
      <c r="BF350" s="93"/>
      <c r="BG350" s="93"/>
      <c r="BH350" s="93"/>
      <c r="BI350" s="169">
        <f>SUM($AF350:AG350)-SUM($AF382:AG382)-SUM($C382:D382)-SUM($BH382:BI382)</f>
        <v>0</v>
      </c>
      <c r="BJ350" s="169">
        <f>SUM($AF350:AH350)-SUM($AF382:AH382)-SUM($C382:E382)-SUM($BH382:BJ382)</f>
        <v>0</v>
      </c>
      <c r="BK350" s="169">
        <f>SUM($AF350:AI350)-SUM($AF382:AI382)-SUM($C382:F382)-SUM($BH382:BK382)</f>
        <v>0</v>
      </c>
      <c r="BL350" s="169">
        <f>SUM($AF350:AJ350)-SUM($AF382:AJ382)-SUM($C382:G382)-SUM($BH382:BL382)</f>
        <v>0</v>
      </c>
      <c r="BM350" s="169">
        <f>SUM($AF350:AK350)-SUM($AF382:AK382)-SUM($C382:H382)-SUM($BH382:BM382)</f>
        <v>0</v>
      </c>
      <c r="BN350" s="169">
        <f>SUM($AF350:AL350)-SUM($AF382:AL382)-SUM($C382:I382)-SUM($BH382:BN382)</f>
        <v>0</v>
      </c>
      <c r="BO350" s="169">
        <f>SUM($AF350:AM350)-SUM($AF382:AM382)-SUM($C382:J382)-SUM($BH382:BO382)</f>
        <v>0</v>
      </c>
      <c r="BP350" s="169">
        <f>SUM($AF350:AN350)-SUM($AF382:AN382)-SUM($C382:K382)-SUM($BH382:BP382)</f>
        <v>0</v>
      </c>
      <c r="BQ350" s="169">
        <f>SUM($AF350:AO350)-SUM($AF382:AO382)-SUM($C382:L382)-SUM($BH382:BQ382)</f>
        <v>0</v>
      </c>
      <c r="BR350" s="169">
        <f>SUM($AF350:AP350)-SUM($AF382:AP382)-SUM($C382:M382)-SUM($BH382:BR382)</f>
        <v>0</v>
      </c>
      <c r="BS350" s="169">
        <f>SUM($AF350:AQ350)-SUM($AF382:AQ382)-SUM($C382:N382)-SUM($BH382:BS382)</f>
        <v>0</v>
      </c>
      <c r="BT350" s="169">
        <f>SUM($AF350:AR350)-SUM($AF382:AR382)-SUM($C382:O382)-SUM($BH382:BT382)</f>
        <v>0</v>
      </c>
      <c r="BU350" s="169">
        <f>SUM($AF350:AS350)-SUM($AF382:AS382)-SUM($C382:P382)-SUM($BH382:BU382)</f>
        <v>0</v>
      </c>
      <c r="BV350" s="169">
        <f>SUM($AF350:AT350)-SUM($AF382:AT382)-SUM($C382:Q382)-SUM($BH382:BV382)</f>
        <v>0</v>
      </c>
      <c r="BW350" s="169">
        <f>SUM($AF350:AU350)-SUM($AF382:AU382)-SUM($C382:R382)-SUM($BH382:BW382)</f>
        <v>0</v>
      </c>
      <c r="BX350" s="169">
        <f>SUM($AF350:AV350)-SUM($AF382:AV382)-SUM($C382:S382)-SUM($BH382:BX382)</f>
        <v>0</v>
      </c>
      <c r="BY350" s="169">
        <f>SUM($AF350:AW350)-SUM($AF382:AW382)-SUM($C382:T382)-SUM($BH382:BY382)</f>
        <v>0</v>
      </c>
      <c r="BZ350" s="169">
        <f>SUM($AF350:AX350)-SUM($AF382:AX382)-SUM($C382:U382)-SUM($BH382:BZ382)</f>
        <v>0</v>
      </c>
      <c r="CA350" s="169">
        <f>SUM($AF350:AY350)-SUM($AF382:AY382)-SUM($C382:V382)-SUM($BH382:CA382)</f>
        <v>0</v>
      </c>
      <c r="CB350" s="169">
        <f>SUM($AF350:AZ350)-SUM($AF382:AZ382)-SUM($C382:W382)-SUM($BH382:CB382)</f>
        <v>0</v>
      </c>
      <c r="CC350" s="169">
        <f>SUM($AF350:BA350)-SUM($AF382:BA382)-SUM($C382:X382)-SUM($BH382:CC382)</f>
        <v>0</v>
      </c>
      <c r="CD350" s="169">
        <f>SUM($AF350:BB350)-SUM($AF382:BB382)-SUM($C382:Y382)-SUM($BH382:CD382)</f>
        <v>0</v>
      </c>
      <c r="CE350" s="169">
        <f>SUM($AF350:BC350)-SUM($AF382:BC382)-SUM($C382:Z382)-SUM($BH382:CE382)</f>
        <v>0</v>
      </c>
      <c r="CF350" s="169">
        <f>SUM($AF350:BD350)-SUM($AF382:BD382)-SUM($C382:AA382)-SUM($BH382:CF382)</f>
        <v>0</v>
      </c>
      <c r="CG350" s="169">
        <f>SUM($AF350:BE350)-SUM($AF382:BE382)-SUM($C382:AB382)-SUM($BH382:CG382)</f>
        <v>0</v>
      </c>
      <c r="CH350" s="52"/>
      <c r="CI350" s="52"/>
      <c r="CJ350" s="67"/>
      <c r="CK350" s="67"/>
      <c r="CL350" s="67"/>
      <c r="CM350" s="67"/>
      <c r="CN350" s="67"/>
      <c r="CO350" s="67"/>
      <c r="CP350" s="67"/>
      <c r="CQ350" s="67"/>
      <c r="CR350" s="67"/>
      <c r="CS350" s="67"/>
      <c r="CT350" s="67"/>
      <c r="CU350" s="67"/>
      <c r="CV350" s="67"/>
      <c r="CW350" s="67"/>
      <c r="CX350" s="67"/>
      <c r="CY350" s="67">
        <f>1-R350</f>
        <v>1</v>
      </c>
      <c r="CZ350" s="67">
        <f t="shared" si="78"/>
        <v>0.99930709710062038</v>
      </c>
      <c r="DA350" s="67">
        <f t="shared" si="78"/>
        <v>0.99932491229008624</v>
      </c>
      <c r="DB350" s="67">
        <f t="shared" si="78"/>
        <v>0.99931917020422534</v>
      </c>
      <c r="DC350" s="67">
        <f t="shared" si="78"/>
        <v>0.99931146501208723</v>
      </c>
      <c r="DD350" s="67">
        <f t="shared" si="78"/>
        <v>0.99930375981994901</v>
      </c>
      <c r="DE350" s="67">
        <f t="shared" si="78"/>
        <v>0.9992960546278109</v>
      </c>
      <c r="DF350" s="67">
        <f t="shared" si="78"/>
        <v>0.99928834943567268</v>
      </c>
      <c r="DG350" s="67">
        <f t="shared" si="78"/>
        <v>0.99928064424353458</v>
      </c>
      <c r="DH350" s="67">
        <f t="shared" si="78"/>
        <v>0.99927293905139636</v>
      </c>
      <c r="DI350" s="67">
        <f t="shared" si="78"/>
        <v>0.99762025334020399</v>
      </c>
      <c r="DL350" s="53"/>
      <c r="DM350" s="188" t="str">
        <f t="shared" si="81"/>
        <v/>
      </c>
      <c r="DN350" s="188" t="str">
        <f t="shared" si="81"/>
        <v/>
      </c>
      <c r="DO350" s="188" t="str">
        <f t="shared" si="81"/>
        <v/>
      </c>
      <c r="DP350" s="188" t="str">
        <f t="shared" si="81"/>
        <v/>
      </c>
      <c r="DQ350" s="188" t="str">
        <f t="shared" si="81"/>
        <v/>
      </c>
      <c r="DR350" s="188" t="str">
        <f t="shared" si="81"/>
        <v/>
      </c>
      <c r="DS350" s="188" t="str">
        <f t="shared" si="81"/>
        <v/>
      </c>
      <c r="DT350" s="188" t="str">
        <f t="shared" si="81"/>
        <v/>
      </c>
      <c r="DU350" s="188" t="str">
        <f t="shared" si="81"/>
        <v/>
      </c>
      <c r="DV350" s="188" t="str">
        <f t="shared" si="81"/>
        <v/>
      </c>
      <c r="DW350" s="188" t="str">
        <f t="shared" si="81"/>
        <v/>
      </c>
      <c r="DX350" s="188" t="str">
        <f t="shared" si="81"/>
        <v/>
      </c>
      <c r="DY350" s="188" t="str">
        <f t="shared" si="81"/>
        <v/>
      </c>
      <c r="DZ350" s="188" t="str">
        <f t="shared" si="81"/>
        <v/>
      </c>
      <c r="EA350" s="188" t="str">
        <f t="shared" si="81"/>
        <v/>
      </c>
      <c r="EB350" s="188" t="str">
        <f t="shared" si="81"/>
        <v/>
      </c>
      <c r="EC350" s="188" t="str">
        <f t="shared" si="80"/>
        <v/>
      </c>
      <c r="ED350" s="188" t="str">
        <f t="shared" si="80"/>
        <v/>
      </c>
      <c r="EE350" s="188" t="str">
        <f t="shared" si="80"/>
        <v/>
      </c>
      <c r="EF350" s="188" t="str">
        <f t="shared" si="80"/>
        <v/>
      </c>
      <c r="EG350" s="188" t="str">
        <f t="shared" si="80"/>
        <v/>
      </c>
      <c r="EH350" s="188" t="str">
        <f t="shared" si="80"/>
        <v/>
      </c>
      <c r="EI350" s="188" t="str">
        <f t="shared" si="80"/>
        <v/>
      </c>
      <c r="EJ350" s="188" t="str">
        <f t="shared" si="80"/>
        <v/>
      </c>
      <c r="EK350" s="188" t="str">
        <f t="shared" si="80"/>
        <v/>
      </c>
    </row>
    <row r="351" spans="1:141" x14ac:dyDescent="0.3">
      <c r="B351" s="1">
        <v>17</v>
      </c>
      <c r="C351" s="155"/>
      <c r="D351" s="155"/>
      <c r="E351" s="155"/>
      <c r="F351" s="155"/>
      <c r="G351" s="155"/>
      <c r="H351" s="155"/>
      <c r="I351" s="155"/>
      <c r="J351" s="155"/>
      <c r="K351" s="155"/>
      <c r="L351" s="155"/>
      <c r="M351" s="155"/>
      <c r="N351" s="155"/>
      <c r="O351" s="155"/>
      <c r="P351" s="155"/>
      <c r="Q351" s="155"/>
      <c r="R351" s="155"/>
      <c r="S351" s="155"/>
      <c r="T351" s="155">
        <f t="shared" si="82"/>
        <v>6.9290289937965236E-4</v>
      </c>
      <c r="U351" s="155">
        <f t="shared" si="82"/>
        <v>6.7508770991371678E-4</v>
      </c>
      <c r="V351" s="155">
        <f t="shared" si="82"/>
        <v>6.8082979577463822E-4</v>
      </c>
      <c r="W351" s="155">
        <f t="shared" si="82"/>
        <v>6.8853498791279777E-4</v>
      </c>
      <c r="X351" s="155">
        <f t="shared" si="82"/>
        <v>6.9624018005095731E-4</v>
      </c>
      <c r="Y351" s="155">
        <f t="shared" si="82"/>
        <v>7.0394537218911686E-4</v>
      </c>
      <c r="Z351" s="155">
        <f t="shared" si="82"/>
        <v>7.116505643272764E-4</v>
      </c>
      <c r="AA351" s="155">
        <f t="shared" si="82"/>
        <v>7.1935575646543595E-4</v>
      </c>
      <c r="AB351" s="155">
        <f t="shared" si="82"/>
        <v>7.270609486035956E-4</v>
      </c>
      <c r="AC351" s="155"/>
      <c r="AD351" s="155"/>
      <c r="AE351" s="155"/>
      <c r="AF351" s="155"/>
      <c r="AG351" s="174">
        <f>D351*D59*PRODUCT($CJ351:CJ351)</f>
        <v>0</v>
      </c>
      <c r="AH351" s="174">
        <f>E351*E59*PRODUCT($CJ351:CK351)</f>
        <v>0</v>
      </c>
      <c r="AI351" s="174">
        <f>F351*F59*PRODUCT($CJ351:CL351)</f>
        <v>0</v>
      </c>
      <c r="AJ351" s="174">
        <f>G351*G59*PRODUCT($CJ351:CM351)</f>
        <v>0</v>
      </c>
      <c r="AK351" s="174">
        <f>H351*H59*PRODUCT($CJ351:CN351)</f>
        <v>0</v>
      </c>
      <c r="AL351" s="174">
        <f>I351*I59*PRODUCT($CJ351:CO351)</f>
        <v>0</v>
      </c>
      <c r="AM351" s="174">
        <f>J351*J59*PRODUCT($CJ351:CP351)</f>
        <v>0</v>
      </c>
      <c r="AN351" s="174">
        <f>K351*K59*PRODUCT($CJ351:CQ351)</f>
        <v>0</v>
      </c>
      <c r="AO351" s="174">
        <f>L351*L59*PRODUCT($CJ351:CR351)</f>
        <v>0</v>
      </c>
      <c r="AP351" s="174">
        <f>M351*M59*PRODUCT($CJ351:CS351)</f>
        <v>0</v>
      </c>
      <c r="AQ351" s="174">
        <f>N351*N59*PRODUCT($CJ351:CT351)</f>
        <v>0</v>
      </c>
      <c r="AR351" s="174">
        <f>O351*O59*PRODUCT($CJ351:CU351)</f>
        <v>0</v>
      </c>
      <c r="AS351" s="174">
        <f>P351*P59*PRODUCT($CJ351:CV351)</f>
        <v>0</v>
      </c>
      <c r="AT351" s="174">
        <f>Q351*Q59*PRODUCT($CJ351:CW351)</f>
        <v>0</v>
      </c>
      <c r="AU351" s="174">
        <f>R351*R59*PRODUCT($CJ351:CX351)</f>
        <v>0</v>
      </c>
      <c r="AV351" s="174">
        <f>S351*S59*PRODUCT($CJ351:CY351)</f>
        <v>0</v>
      </c>
      <c r="AW351" s="174">
        <f>T351*T59*PRODUCT($CJ351:CZ351)</f>
        <v>0</v>
      </c>
      <c r="AX351" s="174">
        <f>U351*U59*PRODUCT($CJ351:DA351)</f>
        <v>0</v>
      </c>
      <c r="AY351" s="174">
        <f>V351*V59*PRODUCT($CJ351:DB351)</f>
        <v>0</v>
      </c>
      <c r="AZ351" s="174">
        <f>W351*W59*PRODUCT($CJ351:DC351)</f>
        <v>0</v>
      </c>
      <c r="BA351" s="174">
        <f>X351*X59*PRODUCT($CJ351:DD351)</f>
        <v>0</v>
      </c>
      <c r="BB351" s="174">
        <f>Y351*Y59*PRODUCT($CJ351:DE351)</f>
        <v>0</v>
      </c>
      <c r="BC351" s="174">
        <f>Z351*Z59*PRODUCT($CJ351:DF351)</f>
        <v>0</v>
      </c>
      <c r="BD351" s="174">
        <f>AA351*AA59*PRODUCT($CJ351:DG351)</f>
        <v>0</v>
      </c>
      <c r="BE351" s="174">
        <f>AB351*AB59*PRODUCT($CJ351:DH351)</f>
        <v>0</v>
      </c>
      <c r="BF351" s="93"/>
      <c r="BG351" s="93"/>
      <c r="BH351" s="93"/>
      <c r="BI351" s="169">
        <f>SUM($AF351:AG351)-SUM($AF383:AG383)-SUM($C383:D383)-SUM($BH383:BI383)</f>
        <v>0</v>
      </c>
      <c r="BJ351" s="169">
        <f>SUM($AF351:AH351)-SUM($AF383:AH383)-SUM($C383:E383)-SUM($BH383:BJ383)</f>
        <v>0</v>
      </c>
      <c r="BK351" s="169">
        <f>SUM($AF351:AI351)-SUM($AF383:AI383)-SUM($C383:F383)-SUM($BH383:BK383)</f>
        <v>0</v>
      </c>
      <c r="BL351" s="169">
        <f>SUM($AF351:AJ351)-SUM($AF383:AJ383)-SUM($C383:G383)-SUM($BH383:BL383)</f>
        <v>0</v>
      </c>
      <c r="BM351" s="169">
        <f>SUM($AF351:AK351)-SUM($AF383:AK383)-SUM($C383:H383)-SUM($BH383:BM383)</f>
        <v>0</v>
      </c>
      <c r="BN351" s="169">
        <f>SUM($AF351:AL351)-SUM($AF383:AL383)-SUM($C383:I383)-SUM($BH383:BN383)</f>
        <v>0</v>
      </c>
      <c r="BO351" s="169">
        <f>SUM($AF351:AM351)-SUM($AF383:AM383)-SUM($C383:J383)-SUM($BH383:BO383)</f>
        <v>0</v>
      </c>
      <c r="BP351" s="169">
        <f>SUM($AF351:AN351)-SUM($AF383:AN383)-SUM($C383:K383)-SUM($BH383:BP383)</f>
        <v>0</v>
      </c>
      <c r="BQ351" s="169">
        <f>SUM($AF351:AO351)-SUM($AF383:AO383)-SUM($C383:L383)-SUM($BH383:BQ383)</f>
        <v>0</v>
      </c>
      <c r="BR351" s="169">
        <f>SUM($AF351:AP351)-SUM($AF383:AP383)-SUM($C383:M383)-SUM($BH383:BR383)</f>
        <v>0</v>
      </c>
      <c r="BS351" s="169">
        <f>SUM($AF351:AQ351)-SUM($AF383:AQ383)-SUM($C383:N383)-SUM($BH383:BS383)</f>
        <v>0</v>
      </c>
      <c r="BT351" s="169">
        <f>SUM($AF351:AR351)-SUM($AF383:AR383)-SUM($C383:O383)-SUM($BH383:BT383)</f>
        <v>0</v>
      </c>
      <c r="BU351" s="169">
        <f>SUM($AF351:AS351)-SUM($AF383:AS383)-SUM($C383:P383)-SUM($BH383:BU383)</f>
        <v>0</v>
      </c>
      <c r="BV351" s="169">
        <f>SUM($AF351:AT351)-SUM($AF383:AT383)-SUM($C383:Q383)-SUM($BH383:BV383)</f>
        <v>0</v>
      </c>
      <c r="BW351" s="169">
        <f>SUM($AF351:AU351)-SUM($AF383:AU383)-SUM($C383:R383)-SUM($BH383:BW383)</f>
        <v>0</v>
      </c>
      <c r="BX351" s="169">
        <f>SUM($AF351:AV351)-SUM($AF383:AV383)-SUM($C383:S383)-SUM($BH383:BX383)</f>
        <v>0</v>
      </c>
      <c r="BY351" s="169">
        <f>SUM($AF351:AW351)-SUM($AF383:AW383)-SUM($C383:T383)-SUM($BH383:BY383)</f>
        <v>0</v>
      </c>
      <c r="BZ351" s="169">
        <f>SUM($AF351:AX351)-SUM($AF383:AX383)-SUM($C383:U383)-SUM($BH383:BZ383)</f>
        <v>0</v>
      </c>
      <c r="CA351" s="169">
        <f>SUM($AF351:AY351)-SUM($AF383:AY383)-SUM($C383:V383)-SUM($BH383:CA383)</f>
        <v>0</v>
      </c>
      <c r="CB351" s="169">
        <f>SUM($AF351:AZ351)-SUM($AF383:AZ383)-SUM($C383:W383)-SUM($BH383:CB383)</f>
        <v>0</v>
      </c>
      <c r="CC351" s="169">
        <f>SUM($AF351:BA351)-SUM($AF383:BA383)-SUM($C383:X383)-SUM($BH383:CC383)</f>
        <v>0</v>
      </c>
      <c r="CD351" s="169">
        <f>SUM($AF351:BB351)-SUM($AF383:BB383)-SUM($C383:Y383)-SUM($BH383:CD383)</f>
        <v>0</v>
      </c>
      <c r="CE351" s="169">
        <f>SUM($AF351:BC351)-SUM($AF383:BC383)-SUM($C383:Z383)-SUM($BH383:CE383)</f>
        <v>0</v>
      </c>
      <c r="CF351" s="169">
        <f>SUM($AF351:BD351)-SUM($AF383:BD383)-SUM($C383:AA383)-SUM($BH383:CF383)</f>
        <v>0</v>
      </c>
      <c r="CG351" s="169">
        <f>SUM($AF351:BE351)-SUM($AF383:BE383)-SUM($C383:AB383)-SUM($BH383:CG383)</f>
        <v>0</v>
      </c>
      <c r="CH351" s="52"/>
      <c r="CI351" s="52"/>
      <c r="CJ351" s="67"/>
      <c r="CK351" s="67"/>
      <c r="CL351" s="67"/>
      <c r="CM351" s="67"/>
      <c r="CN351" s="67"/>
      <c r="CO351" s="67"/>
      <c r="CP351" s="67"/>
      <c r="CQ351" s="67"/>
      <c r="CR351" s="67"/>
      <c r="CS351" s="67"/>
      <c r="CT351" s="67"/>
      <c r="CU351" s="67"/>
      <c r="CV351" s="67"/>
      <c r="CW351" s="67"/>
      <c r="CX351" s="67"/>
      <c r="CY351" s="67"/>
      <c r="CZ351" s="67">
        <f>1-S351</f>
        <v>1</v>
      </c>
      <c r="DA351" s="67">
        <f t="shared" ref="DA351:DI359" si="83">1-T351</f>
        <v>0.99930709710062038</v>
      </c>
      <c r="DB351" s="67">
        <f t="shared" si="83"/>
        <v>0.99932491229008624</v>
      </c>
      <c r="DC351" s="67">
        <f t="shared" si="83"/>
        <v>0.99931917020422534</v>
      </c>
      <c r="DD351" s="67">
        <f t="shared" si="83"/>
        <v>0.99931146501208723</v>
      </c>
      <c r="DE351" s="67">
        <f t="shared" si="83"/>
        <v>0.99930375981994901</v>
      </c>
      <c r="DF351" s="67">
        <f t="shared" si="83"/>
        <v>0.9992960546278109</v>
      </c>
      <c r="DG351" s="67">
        <f t="shared" si="83"/>
        <v>0.99928834943567268</v>
      </c>
      <c r="DH351" s="67">
        <f t="shared" si="83"/>
        <v>0.99928064424353458</v>
      </c>
      <c r="DI351" s="67">
        <f t="shared" si="83"/>
        <v>0.99927293905139636</v>
      </c>
      <c r="DL351" s="53"/>
      <c r="DM351" s="188" t="str">
        <f t="shared" si="81"/>
        <v/>
      </c>
      <c r="DN351" s="188" t="str">
        <f t="shared" si="81"/>
        <v/>
      </c>
      <c r="DO351" s="188" t="str">
        <f t="shared" si="81"/>
        <v/>
      </c>
      <c r="DP351" s="188" t="str">
        <f t="shared" si="81"/>
        <v/>
      </c>
      <c r="DQ351" s="188" t="str">
        <f t="shared" si="81"/>
        <v/>
      </c>
      <c r="DR351" s="188" t="str">
        <f t="shared" si="81"/>
        <v/>
      </c>
      <c r="DS351" s="188" t="str">
        <f t="shared" si="81"/>
        <v/>
      </c>
      <c r="DT351" s="188" t="str">
        <f t="shared" si="81"/>
        <v/>
      </c>
      <c r="DU351" s="188" t="str">
        <f t="shared" si="81"/>
        <v/>
      </c>
      <c r="DV351" s="188" t="str">
        <f t="shared" si="81"/>
        <v/>
      </c>
      <c r="DW351" s="188" t="str">
        <f t="shared" si="81"/>
        <v/>
      </c>
      <c r="DX351" s="188" t="str">
        <f t="shared" si="81"/>
        <v/>
      </c>
      <c r="DY351" s="188" t="str">
        <f t="shared" si="81"/>
        <v/>
      </c>
      <c r="DZ351" s="188" t="str">
        <f t="shared" si="81"/>
        <v/>
      </c>
      <c r="EA351" s="188" t="str">
        <f t="shared" si="81"/>
        <v/>
      </c>
      <c r="EB351" s="188" t="str">
        <f t="shared" si="81"/>
        <v/>
      </c>
      <c r="EC351" s="188" t="str">
        <f t="shared" ref="EC351:EK360" si="84">IF(ISERROR(BY351/T59),"",BY351/T59)</f>
        <v/>
      </c>
      <c r="ED351" s="188" t="str">
        <f t="shared" si="84"/>
        <v/>
      </c>
      <c r="EE351" s="188" t="str">
        <f t="shared" si="84"/>
        <v/>
      </c>
      <c r="EF351" s="188" t="str">
        <f t="shared" si="84"/>
        <v/>
      </c>
      <c r="EG351" s="188" t="str">
        <f t="shared" si="84"/>
        <v/>
      </c>
      <c r="EH351" s="188" t="str">
        <f t="shared" si="84"/>
        <v/>
      </c>
      <c r="EI351" s="188" t="str">
        <f t="shared" si="84"/>
        <v/>
      </c>
      <c r="EJ351" s="188" t="str">
        <f t="shared" si="84"/>
        <v/>
      </c>
      <c r="EK351" s="188" t="str">
        <f t="shared" si="84"/>
        <v/>
      </c>
    </row>
    <row r="352" spans="1:141" x14ac:dyDescent="0.3">
      <c r="B352" s="1">
        <v>18</v>
      </c>
      <c r="C352" s="155"/>
      <c r="D352" s="155"/>
      <c r="E352" s="155"/>
      <c r="F352" s="155"/>
      <c r="G352" s="155"/>
      <c r="H352" s="155"/>
      <c r="I352" s="155"/>
      <c r="J352" s="155"/>
      <c r="K352" s="155"/>
      <c r="L352" s="155"/>
      <c r="M352" s="155"/>
      <c r="N352" s="155"/>
      <c r="O352" s="155"/>
      <c r="P352" s="155"/>
      <c r="Q352" s="155"/>
      <c r="R352" s="155"/>
      <c r="S352" s="155"/>
      <c r="T352" s="155"/>
      <c r="U352" s="155">
        <f t="shared" si="82"/>
        <v>6.9290289937965236E-4</v>
      </c>
      <c r="V352" s="155">
        <f t="shared" si="82"/>
        <v>6.7508770991371678E-4</v>
      </c>
      <c r="W352" s="155">
        <f t="shared" si="82"/>
        <v>6.8082979577463822E-4</v>
      </c>
      <c r="X352" s="155">
        <f t="shared" si="82"/>
        <v>6.8853498791279777E-4</v>
      </c>
      <c r="Y352" s="155">
        <f t="shared" si="82"/>
        <v>6.9624018005095731E-4</v>
      </c>
      <c r="Z352" s="155">
        <f t="shared" si="82"/>
        <v>7.0394537218911686E-4</v>
      </c>
      <c r="AA352" s="155">
        <f t="shared" si="82"/>
        <v>7.116505643272764E-4</v>
      </c>
      <c r="AB352" s="155">
        <f t="shared" si="82"/>
        <v>7.1935575646543595E-4</v>
      </c>
      <c r="AC352" s="155"/>
      <c r="AD352" s="155"/>
      <c r="AE352" s="155"/>
      <c r="AF352" s="155"/>
      <c r="AG352" s="174">
        <f>D352*D60*PRODUCT($CJ352:CJ352)</f>
        <v>0</v>
      </c>
      <c r="AH352" s="174">
        <f>E352*E60*PRODUCT($CJ352:CK352)</f>
        <v>0</v>
      </c>
      <c r="AI352" s="174">
        <f>F352*F60*PRODUCT($CJ352:CL352)</f>
        <v>0</v>
      </c>
      <c r="AJ352" s="174">
        <f>G352*G60*PRODUCT($CJ352:CM352)</f>
        <v>0</v>
      </c>
      <c r="AK352" s="174">
        <f>H352*H60*PRODUCT($CJ352:CN352)</f>
        <v>0</v>
      </c>
      <c r="AL352" s="174">
        <f>I352*I60*PRODUCT($CJ352:CO352)</f>
        <v>0</v>
      </c>
      <c r="AM352" s="174">
        <f>J352*J60*PRODUCT($CJ352:CP352)</f>
        <v>0</v>
      </c>
      <c r="AN352" s="174">
        <f>K352*K60*PRODUCT($CJ352:CQ352)</f>
        <v>0</v>
      </c>
      <c r="AO352" s="174">
        <f>L352*L60*PRODUCT($CJ352:CR352)</f>
        <v>0</v>
      </c>
      <c r="AP352" s="174">
        <f>M352*M60*PRODUCT($CJ352:CS352)</f>
        <v>0</v>
      </c>
      <c r="AQ352" s="174">
        <f>N352*N60*PRODUCT($CJ352:CT352)</f>
        <v>0</v>
      </c>
      <c r="AR352" s="174">
        <f>O352*O60*PRODUCT($CJ352:CU352)</f>
        <v>0</v>
      </c>
      <c r="AS352" s="174">
        <f>P352*P60*PRODUCT($CJ352:CV352)</f>
        <v>0</v>
      </c>
      <c r="AT352" s="174">
        <f>Q352*Q60*PRODUCT($CJ352:CW352)</f>
        <v>0</v>
      </c>
      <c r="AU352" s="174">
        <f>R352*R60*PRODUCT($CJ352:CX352)</f>
        <v>0</v>
      </c>
      <c r="AV352" s="174">
        <f>S352*S60*PRODUCT($CJ352:CY352)</f>
        <v>0</v>
      </c>
      <c r="AW352" s="174">
        <f>T352*T60*PRODUCT($CJ352:CZ352)</f>
        <v>0</v>
      </c>
      <c r="AX352" s="174">
        <f>U352*U60*PRODUCT($CJ352:DA352)</f>
        <v>0</v>
      </c>
      <c r="AY352" s="174">
        <f>V352*V60*PRODUCT($CJ352:DB352)</f>
        <v>0</v>
      </c>
      <c r="AZ352" s="174">
        <f>W352*W60*PRODUCT($CJ352:DC352)</f>
        <v>0</v>
      </c>
      <c r="BA352" s="174">
        <f>X352*X60*PRODUCT($CJ352:DD352)</f>
        <v>0</v>
      </c>
      <c r="BB352" s="174">
        <f>Y352*Y60*PRODUCT($CJ352:DE352)</f>
        <v>0</v>
      </c>
      <c r="BC352" s="174">
        <f>Z352*Z60*PRODUCT($CJ352:DF352)</f>
        <v>0</v>
      </c>
      <c r="BD352" s="174">
        <f>AA352*AA60*PRODUCT($CJ352:DG352)</f>
        <v>0</v>
      </c>
      <c r="BE352" s="174">
        <f>AB352*AB60*PRODUCT($CJ352:DH352)</f>
        <v>0</v>
      </c>
      <c r="BF352" s="93"/>
      <c r="BG352" s="93"/>
      <c r="BH352" s="93"/>
      <c r="BI352" s="169">
        <f>SUM($AF352:AG352)-SUM($AF384:AG384)-SUM($C384:D384)-SUM($BH384:BI384)</f>
        <v>0</v>
      </c>
      <c r="BJ352" s="169">
        <f>SUM($AF352:AH352)-SUM($AF384:AH384)-SUM($C384:E384)-SUM($BH384:BJ384)</f>
        <v>0</v>
      </c>
      <c r="BK352" s="169">
        <f>SUM($AF352:AI352)-SUM($AF384:AI384)-SUM($C384:F384)-SUM($BH384:BK384)</f>
        <v>0</v>
      </c>
      <c r="BL352" s="169">
        <f>SUM($AF352:AJ352)-SUM($AF384:AJ384)-SUM($C384:G384)-SUM($BH384:BL384)</f>
        <v>0</v>
      </c>
      <c r="BM352" s="169">
        <f>SUM($AF352:AK352)-SUM($AF384:AK384)-SUM($C384:H384)-SUM($BH384:BM384)</f>
        <v>0</v>
      </c>
      <c r="BN352" s="169">
        <f>SUM($AF352:AL352)-SUM($AF384:AL384)-SUM($C384:I384)-SUM($BH384:BN384)</f>
        <v>0</v>
      </c>
      <c r="BO352" s="169">
        <f>SUM($AF352:AM352)-SUM($AF384:AM384)-SUM($C384:J384)-SUM($BH384:BO384)</f>
        <v>0</v>
      </c>
      <c r="BP352" s="169">
        <f>SUM($AF352:AN352)-SUM($AF384:AN384)-SUM($C384:K384)-SUM($BH384:BP384)</f>
        <v>0</v>
      </c>
      <c r="BQ352" s="169">
        <f>SUM($AF352:AO352)-SUM($AF384:AO384)-SUM($C384:L384)-SUM($BH384:BQ384)</f>
        <v>0</v>
      </c>
      <c r="BR352" s="169">
        <f>SUM($AF352:AP352)-SUM($AF384:AP384)-SUM($C384:M384)-SUM($BH384:BR384)</f>
        <v>0</v>
      </c>
      <c r="BS352" s="169">
        <f>SUM($AF352:AQ352)-SUM($AF384:AQ384)-SUM($C384:N384)-SUM($BH384:BS384)</f>
        <v>0</v>
      </c>
      <c r="BT352" s="169">
        <f>SUM($AF352:AR352)-SUM($AF384:AR384)-SUM($C384:O384)-SUM($BH384:BT384)</f>
        <v>0</v>
      </c>
      <c r="BU352" s="169">
        <f>SUM($AF352:AS352)-SUM($AF384:AS384)-SUM($C384:P384)-SUM($BH384:BU384)</f>
        <v>0</v>
      </c>
      <c r="BV352" s="169">
        <f>SUM($AF352:AT352)-SUM($AF384:AT384)-SUM($C384:Q384)-SUM($BH384:BV384)</f>
        <v>0</v>
      </c>
      <c r="BW352" s="169">
        <f>SUM($AF352:AU352)-SUM($AF384:AU384)-SUM($C384:R384)-SUM($BH384:BW384)</f>
        <v>0</v>
      </c>
      <c r="BX352" s="169">
        <f>SUM($AF352:AV352)-SUM($AF384:AV384)-SUM($C384:S384)-SUM($BH384:BX384)</f>
        <v>0</v>
      </c>
      <c r="BY352" s="169">
        <f>SUM($AF352:AW352)-SUM($AF384:AW384)-SUM($C384:T384)-SUM($BH384:BY384)</f>
        <v>0</v>
      </c>
      <c r="BZ352" s="169">
        <f>SUM($AF352:AX352)-SUM($AF384:AX384)-SUM($C384:U384)-SUM($BH384:BZ384)</f>
        <v>0</v>
      </c>
      <c r="CA352" s="169">
        <f>SUM($AF352:AY352)-SUM($AF384:AY384)-SUM($C384:V384)-SUM($BH384:CA384)</f>
        <v>0</v>
      </c>
      <c r="CB352" s="169">
        <f>SUM($AF352:AZ352)-SUM($AF384:AZ384)-SUM($C384:W384)-SUM($BH384:CB384)</f>
        <v>0</v>
      </c>
      <c r="CC352" s="169">
        <f>SUM($AF352:BA352)-SUM($AF384:BA384)-SUM($C384:X384)-SUM($BH384:CC384)</f>
        <v>0</v>
      </c>
      <c r="CD352" s="169">
        <f>SUM($AF352:BB352)-SUM($AF384:BB384)-SUM($C384:Y384)-SUM($BH384:CD384)</f>
        <v>0</v>
      </c>
      <c r="CE352" s="169">
        <f>SUM($AF352:BC352)-SUM($AF384:BC384)-SUM($C384:Z384)-SUM($BH384:CE384)</f>
        <v>0</v>
      </c>
      <c r="CF352" s="169">
        <f>SUM($AF352:BD352)-SUM($AF384:BD384)-SUM($C384:AA384)-SUM($BH384:CF384)</f>
        <v>0</v>
      </c>
      <c r="CG352" s="169">
        <f>SUM($AF352:BE352)-SUM($AF384:BE384)-SUM($C384:AB384)-SUM($BH384:CG384)</f>
        <v>0</v>
      </c>
      <c r="CH352" s="52"/>
      <c r="CI352" s="52"/>
      <c r="CJ352" s="67"/>
      <c r="CK352" s="67"/>
      <c r="CL352" s="67"/>
      <c r="CM352" s="67"/>
      <c r="CN352" s="67"/>
      <c r="CO352" s="67"/>
      <c r="CP352" s="67"/>
      <c r="CQ352" s="67"/>
      <c r="CR352" s="67"/>
      <c r="CS352" s="67"/>
      <c r="CT352" s="67"/>
      <c r="CU352" s="67"/>
      <c r="CV352" s="67"/>
      <c r="CW352" s="67"/>
      <c r="CX352" s="67"/>
      <c r="CY352" s="67"/>
      <c r="CZ352" s="67"/>
      <c r="DA352" s="67">
        <f>1-T352</f>
        <v>1</v>
      </c>
      <c r="DB352" s="67">
        <f t="shared" si="83"/>
        <v>0.99930709710062038</v>
      </c>
      <c r="DC352" s="67">
        <f t="shared" si="83"/>
        <v>0.99932491229008624</v>
      </c>
      <c r="DD352" s="67">
        <f t="shared" si="83"/>
        <v>0.99931917020422534</v>
      </c>
      <c r="DE352" s="67">
        <f t="shared" si="83"/>
        <v>0.99931146501208723</v>
      </c>
      <c r="DF352" s="67">
        <f t="shared" si="83"/>
        <v>0.99930375981994901</v>
      </c>
      <c r="DG352" s="67">
        <f t="shared" si="83"/>
        <v>0.9992960546278109</v>
      </c>
      <c r="DH352" s="67">
        <f t="shared" si="83"/>
        <v>0.99928834943567268</v>
      </c>
      <c r="DI352" s="67">
        <f t="shared" si="83"/>
        <v>0.99928064424353458</v>
      </c>
      <c r="DL352" s="53"/>
      <c r="DM352" s="188" t="str">
        <f t="shared" si="81"/>
        <v/>
      </c>
      <c r="DN352" s="188" t="str">
        <f t="shared" si="81"/>
        <v/>
      </c>
      <c r="DO352" s="188" t="str">
        <f t="shared" si="81"/>
        <v/>
      </c>
      <c r="DP352" s="188" t="str">
        <f t="shared" si="81"/>
        <v/>
      </c>
      <c r="DQ352" s="188" t="str">
        <f t="shared" si="81"/>
        <v/>
      </c>
      <c r="DR352" s="188" t="str">
        <f t="shared" si="81"/>
        <v/>
      </c>
      <c r="DS352" s="188" t="str">
        <f t="shared" si="81"/>
        <v/>
      </c>
      <c r="DT352" s="188" t="str">
        <f t="shared" si="81"/>
        <v/>
      </c>
      <c r="DU352" s="188" t="str">
        <f t="shared" si="81"/>
        <v/>
      </c>
      <c r="DV352" s="188" t="str">
        <f t="shared" si="81"/>
        <v/>
      </c>
      <c r="DW352" s="188" t="str">
        <f t="shared" si="81"/>
        <v/>
      </c>
      <c r="DX352" s="188" t="str">
        <f t="shared" si="81"/>
        <v/>
      </c>
      <c r="DY352" s="188" t="str">
        <f t="shared" si="81"/>
        <v/>
      </c>
      <c r="DZ352" s="188" t="str">
        <f t="shared" si="81"/>
        <v/>
      </c>
      <c r="EA352" s="188" t="str">
        <f t="shared" si="81"/>
        <v/>
      </c>
      <c r="EB352" s="188" t="str">
        <f t="shared" si="81"/>
        <v/>
      </c>
      <c r="EC352" s="188" t="str">
        <f t="shared" si="84"/>
        <v/>
      </c>
      <c r="ED352" s="188" t="str">
        <f t="shared" si="84"/>
        <v/>
      </c>
      <c r="EE352" s="188" t="str">
        <f t="shared" si="84"/>
        <v/>
      </c>
      <c r="EF352" s="188" t="str">
        <f t="shared" si="84"/>
        <v/>
      </c>
      <c r="EG352" s="188" t="str">
        <f t="shared" si="84"/>
        <v/>
      </c>
      <c r="EH352" s="188" t="str">
        <f t="shared" si="84"/>
        <v/>
      </c>
      <c r="EI352" s="188" t="str">
        <f t="shared" si="84"/>
        <v/>
      </c>
      <c r="EJ352" s="188" t="str">
        <f t="shared" si="84"/>
        <v/>
      </c>
      <c r="EK352" s="188" t="str">
        <f t="shared" si="84"/>
        <v/>
      </c>
    </row>
    <row r="353" spans="1:141" x14ac:dyDescent="0.3">
      <c r="B353" s="1">
        <v>19</v>
      </c>
      <c r="C353" s="155"/>
      <c r="D353" s="155"/>
      <c r="E353" s="155"/>
      <c r="F353" s="155"/>
      <c r="G353" s="155"/>
      <c r="H353" s="155"/>
      <c r="I353" s="155"/>
      <c r="J353" s="155"/>
      <c r="K353" s="155"/>
      <c r="L353" s="155"/>
      <c r="M353" s="155"/>
      <c r="N353" s="155"/>
      <c r="O353" s="155"/>
      <c r="P353" s="155"/>
      <c r="Q353" s="155"/>
      <c r="R353" s="155"/>
      <c r="S353" s="155"/>
      <c r="T353" s="155"/>
      <c r="U353" s="155"/>
      <c r="V353" s="155">
        <f t="shared" si="82"/>
        <v>6.9290289937965236E-4</v>
      </c>
      <c r="W353" s="155">
        <f t="shared" si="82"/>
        <v>6.7508770991371678E-4</v>
      </c>
      <c r="X353" s="155">
        <f t="shared" si="82"/>
        <v>6.8082979577463822E-4</v>
      </c>
      <c r="Y353" s="155">
        <f t="shared" si="82"/>
        <v>6.8853498791279777E-4</v>
      </c>
      <c r="Z353" s="155">
        <f t="shared" si="82"/>
        <v>6.9624018005095731E-4</v>
      </c>
      <c r="AA353" s="155">
        <f t="shared" si="82"/>
        <v>7.0394537218911686E-4</v>
      </c>
      <c r="AB353" s="155">
        <f t="shared" si="82"/>
        <v>7.116505643272764E-4</v>
      </c>
      <c r="AC353" s="155"/>
      <c r="AD353" s="155"/>
      <c r="AE353" s="155"/>
      <c r="AF353" s="155"/>
      <c r="AG353" s="174">
        <f>D353*D61*PRODUCT($CJ353:CJ353)</f>
        <v>0</v>
      </c>
      <c r="AH353" s="174">
        <f>E353*E61*PRODUCT($CJ353:CK353)</f>
        <v>0</v>
      </c>
      <c r="AI353" s="174">
        <f>F353*F61*PRODUCT($CJ353:CL353)</f>
        <v>0</v>
      </c>
      <c r="AJ353" s="174">
        <f>G353*G61*PRODUCT($CJ353:CM353)</f>
        <v>0</v>
      </c>
      <c r="AK353" s="174">
        <f>H353*H61*PRODUCT($CJ353:CN353)</f>
        <v>0</v>
      </c>
      <c r="AL353" s="174">
        <f>I353*I61*PRODUCT($CJ353:CO353)</f>
        <v>0</v>
      </c>
      <c r="AM353" s="174">
        <f>J353*J61*PRODUCT($CJ353:CP353)</f>
        <v>0</v>
      </c>
      <c r="AN353" s="174">
        <f>K353*K61*PRODUCT($CJ353:CQ353)</f>
        <v>0</v>
      </c>
      <c r="AO353" s="174">
        <f>L353*L61*PRODUCT($CJ353:CR353)</f>
        <v>0</v>
      </c>
      <c r="AP353" s="174">
        <f>M353*M61*PRODUCT($CJ353:CS353)</f>
        <v>0</v>
      </c>
      <c r="AQ353" s="174">
        <f>N353*N61*PRODUCT($CJ353:CT353)</f>
        <v>0</v>
      </c>
      <c r="AR353" s="174">
        <f>O353*O61*PRODUCT($CJ353:CU353)</f>
        <v>0</v>
      </c>
      <c r="AS353" s="174">
        <f>P353*P61*PRODUCT($CJ353:CV353)</f>
        <v>0</v>
      </c>
      <c r="AT353" s="174">
        <f>Q353*Q61*PRODUCT($CJ353:CW353)</f>
        <v>0</v>
      </c>
      <c r="AU353" s="174">
        <f>R353*R61*PRODUCT($CJ353:CX353)</f>
        <v>0</v>
      </c>
      <c r="AV353" s="174">
        <f>S353*S61*PRODUCT($CJ353:CY353)</f>
        <v>0</v>
      </c>
      <c r="AW353" s="174">
        <f>T353*T61*PRODUCT($CJ353:CZ353)</f>
        <v>0</v>
      </c>
      <c r="AX353" s="174">
        <f>U353*U61*PRODUCT($CJ353:DA353)</f>
        <v>0</v>
      </c>
      <c r="AY353" s="174">
        <f>V353*V61*PRODUCT($CJ353:DB353)</f>
        <v>0</v>
      </c>
      <c r="AZ353" s="174">
        <f>W353*W61*PRODUCT($CJ353:DC353)</f>
        <v>0</v>
      </c>
      <c r="BA353" s="174">
        <f>X353*X61*PRODUCT($CJ353:DD353)</f>
        <v>0</v>
      </c>
      <c r="BB353" s="174">
        <f>Y353*Y61*PRODUCT($CJ353:DE353)</f>
        <v>0</v>
      </c>
      <c r="BC353" s="174">
        <f>Z353*Z61*PRODUCT($CJ353:DF353)</f>
        <v>0</v>
      </c>
      <c r="BD353" s="174">
        <f>AA353*AA61*PRODUCT($CJ353:DG353)</f>
        <v>0</v>
      </c>
      <c r="BE353" s="174">
        <f>AB353*AB61*PRODUCT($CJ353:DH353)</f>
        <v>0</v>
      </c>
      <c r="BF353" s="93"/>
      <c r="BG353" s="93"/>
      <c r="BH353" s="93"/>
      <c r="BI353" s="169">
        <f>SUM($AF353:AG353)-SUM($AF385:AG385)-SUM($C385:D385)-SUM($BH385:BI385)</f>
        <v>0</v>
      </c>
      <c r="BJ353" s="169">
        <f>SUM($AF353:AH353)-SUM($AF385:AH385)-SUM($C385:E385)-SUM($BH385:BJ385)</f>
        <v>0</v>
      </c>
      <c r="BK353" s="169">
        <f>SUM($AF353:AI353)-SUM($AF385:AI385)-SUM($C385:F385)-SUM($BH385:BK385)</f>
        <v>0</v>
      </c>
      <c r="BL353" s="169">
        <f>SUM($AF353:AJ353)-SUM($AF385:AJ385)-SUM($C385:G385)-SUM($BH385:BL385)</f>
        <v>0</v>
      </c>
      <c r="BM353" s="169">
        <f>SUM($AF353:AK353)-SUM($AF385:AK385)-SUM($C385:H385)-SUM($BH385:BM385)</f>
        <v>0</v>
      </c>
      <c r="BN353" s="169">
        <f>SUM($AF353:AL353)-SUM($AF385:AL385)-SUM($C385:I385)-SUM($BH385:BN385)</f>
        <v>0</v>
      </c>
      <c r="BO353" s="169">
        <f>SUM($AF353:AM353)-SUM($AF385:AM385)-SUM($C385:J385)-SUM($BH385:BO385)</f>
        <v>0</v>
      </c>
      <c r="BP353" s="169">
        <f>SUM($AF353:AN353)-SUM($AF385:AN385)-SUM($C385:K385)-SUM($BH385:BP385)</f>
        <v>0</v>
      </c>
      <c r="BQ353" s="169">
        <f>SUM($AF353:AO353)-SUM($AF385:AO385)-SUM($C385:L385)-SUM($BH385:BQ385)</f>
        <v>0</v>
      </c>
      <c r="BR353" s="169">
        <f>SUM($AF353:AP353)-SUM($AF385:AP385)-SUM($C385:M385)-SUM($BH385:BR385)</f>
        <v>0</v>
      </c>
      <c r="BS353" s="169">
        <f>SUM($AF353:AQ353)-SUM($AF385:AQ385)-SUM($C385:N385)-SUM($BH385:BS385)</f>
        <v>0</v>
      </c>
      <c r="BT353" s="169">
        <f>SUM($AF353:AR353)-SUM($AF385:AR385)-SUM($C385:O385)-SUM($BH385:BT385)</f>
        <v>0</v>
      </c>
      <c r="BU353" s="169">
        <f>SUM($AF353:AS353)-SUM($AF385:AS385)-SUM($C385:P385)-SUM($BH385:BU385)</f>
        <v>0</v>
      </c>
      <c r="BV353" s="169">
        <f>SUM($AF353:AT353)-SUM($AF385:AT385)-SUM($C385:Q385)-SUM($BH385:BV385)</f>
        <v>0</v>
      </c>
      <c r="BW353" s="169">
        <f>SUM($AF353:AU353)-SUM($AF385:AU385)-SUM($C385:R385)-SUM($BH385:BW385)</f>
        <v>0</v>
      </c>
      <c r="BX353" s="169">
        <f>SUM($AF353:AV353)-SUM($AF385:AV385)-SUM($C385:S385)-SUM($BH385:BX385)</f>
        <v>0</v>
      </c>
      <c r="BY353" s="169">
        <f>SUM($AF353:AW353)-SUM($AF385:AW385)-SUM($C385:T385)-SUM($BH385:BY385)</f>
        <v>0</v>
      </c>
      <c r="BZ353" s="169">
        <f>SUM($AF353:AX353)-SUM($AF385:AX385)-SUM($C385:U385)-SUM($BH385:BZ385)</f>
        <v>0</v>
      </c>
      <c r="CA353" s="169">
        <f>SUM($AF353:AY353)-SUM($AF385:AY385)-SUM($C385:V385)-SUM($BH385:CA385)</f>
        <v>0</v>
      </c>
      <c r="CB353" s="169">
        <f>SUM($AF353:AZ353)-SUM($AF385:AZ385)-SUM($C385:W385)-SUM($BH385:CB385)</f>
        <v>0</v>
      </c>
      <c r="CC353" s="169">
        <f>SUM($AF353:BA353)-SUM($AF385:BA385)-SUM($C385:X385)-SUM($BH385:CC385)</f>
        <v>0</v>
      </c>
      <c r="CD353" s="169">
        <f>SUM($AF353:BB353)-SUM($AF385:BB385)-SUM($C385:Y385)-SUM($BH385:CD385)</f>
        <v>0</v>
      </c>
      <c r="CE353" s="169">
        <f>SUM($AF353:BC353)-SUM($AF385:BC385)-SUM($C385:Z385)-SUM($BH385:CE385)</f>
        <v>0</v>
      </c>
      <c r="CF353" s="169">
        <f>SUM($AF353:BD353)-SUM($AF385:BD385)-SUM($C385:AA385)-SUM($BH385:CF385)</f>
        <v>0</v>
      </c>
      <c r="CG353" s="169">
        <f>SUM($AF353:BE353)-SUM($AF385:BE385)-SUM($C385:AB385)-SUM($BH385:CG385)</f>
        <v>0</v>
      </c>
      <c r="CH353" s="52"/>
      <c r="CI353" s="52"/>
      <c r="CJ353" s="67"/>
      <c r="CK353" s="67"/>
      <c r="CL353" s="67"/>
      <c r="CM353" s="67"/>
      <c r="CN353" s="67"/>
      <c r="CO353" s="67"/>
      <c r="CP353" s="67"/>
      <c r="CQ353" s="67"/>
      <c r="CR353" s="67"/>
      <c r="CS353" s="67"/>
      <c r="CT353" s="67"/>
      <c r="CU353" s="67"/>
      <c r="CV353" s="67"/>
      <c r="CW353" s="67"/>
      <c r="CX353" s="67"/>
      <c r="CY353" s="67"/>
      <c r="CZ353" s="67"/>
      <c r="DA353" s="67"/>
      <c r="DB353" s="67">
        <f>1-U353</f>
        <v>1</v>
      </c>
      <c r="DC353" s="67">
        <f t="shared" si="83"/>
        <v>0.99930709710062038</v>
      </c>
      <c r="DD353" s="67">
        <f t="shared" si="83"/>
        <v>0.99932491229008624</v>
      </c>
      <c r="DE353" s="67">
        <f t="shared" si="83"/>
        <v>0.99931917020422534</v>
      </c>
      <c r="DF353" s="67">
        <f t="shared" si="83"/>
        <v>0.99931146501208723</v>
      </c>
      <c r="DG353" s="67">
        <f t="shared" si="83"/>
        <v>0.99930375981994901</v>
      </c>
      <c r="DH353" s="67">
        <f t="shared" si="83"/>
        <v>0.9992960546278109</v>
      </c>
      <c r="DI353" s="67">
        <f t="shared" si="83"/>
        <v>0.99928834943567268</v>
      </c>
      <c r="DL353" s="53"/>
      <c r="DM353" s="188" t="str">
        <f t="shared" si="81"/>
        <v/>
      </c>
      <c r="DN353" s="188" t="str">
        <f t="shared" si="81"/>
        <v/>
      </c>
      <c r="DO353" s="188" t="str">
        <f t="shared" si="81"/>
        <v/>
      </c>
      <c r="DP353" s="188" t="str">
        <f t="shared" si="81"/>
        <v/>
      </c>
      <c r="DQ353" s="188" t="str">
        <f t="shared" si="81"/>
        <v/>
      </c>
      <c r="DR353" s="188" t="str">
        <f t="shared" si="81"/>
        <v/>
      </c>
      <c r="DS353" s="188" t="str">
        <f t="shared" si="81"/>
        <v/>
      </c>
      <c r="DT353" s="188" t="str">
        <f t="shared" si="81"/>
        <v/>
      </c>
      <c r="DU353" s="188" t="str">
        <f t="shared" si="81"/>
        <v/>
      </c>
      <c r="DV353" s="188" t="str">
        <f t="shared" si="81"/>
        <v/>
      </c>
      <c r="DW353" s="188" t="str">
        <f t="shared" si="81"/>
        <v/>
      </c>
      <c r="DX353" s="188" t="str">
        <f t="shared" si="81"/>
        <v/>
      </c>
      <c r="DY353" s="188" t="str">
        <f t="shared" si="81"/>
        <v/>
      </c>
      <c r="DZ353" s="188" t="str">
        <f t="shared" si="81"/>
        <v/>
      </c>
      <c r="EA353" s="188" t="str">
        <f t="shared" si="81"/>
        <v/>
      </c>
      <c r="EB353" s="188" t="str">
        <f t="shared" si="81"/>
        <v/>
      </c>
      <c r="EC353" s="188" t="str">
        <f t="shared" si="84"/>
        <v/>
      </c>
      <c r="ED353" s="188" t="str">
        <f t="shared" si="84"/>
        <v/>
      </c>
      <c r="EE353" s="188" t="str">
        <f t="shared" si="84"/>
        <v/>
      </c>
      <c r="EF353" s="188" t="str">
        <f t="shared" si="84"/>
        <v/>
      </c>
      <c r="EG353" s="188" t="str">
        <f t="shared" si="84"/>
        <v/>
      </c>
      <c r="EH353" s="188" t="str">
        <f t="shared" si="84"/>
        <v/>
      </c>
      <c r="EI353" s="188" t="str">
        <f t="shared" si="84"/>
        <v/>
      </c>
      <c r="EJ353" s="188" t="str">
        <f t="shared" si="84"/>
        <v/>
      </c>
      <c r="EK353" s="188" t="str">
        <f t="shared" si="84"/>
        <v/>
      </c>
    </row>
    <row r="354" spans="1:141" x14ac:dyDescent="0.3">
      <c r="B354" s="1">
        <v>20</v>
      </c>
      <c r="C354" s="155"/>
      <c r="D354" s="155"/>
      <c r="E354" s="155"/>
      <c r="F354" s="155"/>
      <c r="G354" s="155"/>
      <c r="H354" s="155"/>
      <c r="I354" s="155"/>
      <c r="J354" s="155"/>
      <c r="K354" s="155"/>
      <c r="L354" s="155"/>
      <c r="M354" s="155"/>
      <c r="N354" s="155"/>
      <c r="O354" s="155"/>
      <c r="P354" s="155"/>
      <c r="Q354" s="155"/>
      <c r="R354" s="155"/>
      <c r="S354" s="155"/>
      <c r="T354" s="155"/>
      <c r="U354" s="155"/>
      <c r="V354" s="155"/>
      <c r="W354" s="155">
        <f t="shared" si="82"/>
        <v>6.9290289937965236E-4</v>
      </c>
      <c r="X354" s="155">
        <f t="shared" si="82"/>
        <v>6.7508770991371678E-4</v>
      </c>
      <c r="Y354" s="155">
        <f t="shared" si="82"/>
        <v>6.8082979577463822E-4</v>
      </c>
      <c r="Z354" s="155">
        <f t="shared" si="82"/>
        <v>6.8853498791279777E-4</v>
      </c>
      <c r="AA354" s="155">
        <f t="shared" si="82"/>
        <v>6.9624018005095731E-4</v>
      </c>
      <c r="AB354" s="155">
        <f t="shared" si="82"/>
        <v>7.0394537218911686E-4</v>
      </c>
      <c r="AC354" s="155"/>
      <c r="AD354" s="155"/>
      <c r="AE354" s="155"/>
      <c r="AF354" s="155"/>
      <c r="AG354" s="174">
        <f>D354*D62*PRODUCT($CJ354:CJ354)</f>
        <v>0</v>
      </c>
      <c r="AH354" s="174">
        <f>E354*E62*PRODUCT($CJ354:CK354)</f>
        <v>0</v>
      </c>
      <c r="AI354" s="174">
        <f>F354*F62*PRODUCT($CJ354:CL354)</f>
        <v>0</v>
      </c>
      <c r="AJ354" s="174">
        <f>G354*G62*PRODUCT($CJ354:CM354)</f>
        <v>0</v>
      </c>
      <c r="AK354" s="174">
        <f>H354*H62*PRODUCT($CJ354:CN354)</f>
        <v>0</v>
      </c>
      <c r="AL354" s="174">
        <f>I354*I62*PRODUCT($CJ354:CO354)</f>
        <v>0</v>
      </c>
      <c r="AM354" s="174">
        <f>J354*J62*PRODUCT($CJ354:CP354)</f>
        <v>0</v>
      </c>
      <c r="AN354" s="174">
        <f>K354*K62*PRODUCT($CJ354:CQ354)</f>
        <v>0</v>
      </c>
      <c r="AO354" s="174">
        <f>L354*L62*PRODUCT($CJ354:CR354)</f>
        <v>0</v>
      </c>
      <c r="AP354" s="174">
        <f>M354*M62*PRODUCT($CJ354:CS354)</f>
        <v>0</v>
      </c>
      <c r="AQ354" s="174">
        <f>N354*N62*PRODUCT($CJ354:CT354)</f>
        <v>0</v>
      </c>
      <c r="AR354" s="174">
        <f>O354*O62*PRODUCT($CJ354:CU354)</f>
        <v>0</v>
      </c>
      <c r="AS354" s="174">
        <f>P354*P62*PRODUCT($CJ354:CV354)</f>
        <v>0</v>
      </c>
      <c r="AT354" s="174">
        <f>Q354*Q62*PRODUCT($CJ354:CW354)</f>
        <v>0</v>
      </c>
      <c r="AU354" s="174">
        <f>R354*R62*PRODUCT($CJ354:CX354)</f>
        <v>0</v>
      </c>
      <c r="AV354" s="174">
        <f>S354*S62*PRODUCT($CJ354:CY354)</f>
        <v>0</v>
      </c>
      <c r="AW354" s="174">
        <f>T354*T62*PRODUCT($CJ354:CZ354)</f>
        <v>0</v>
      </c>
      <c r="AX354" s="174">
        <f>U354*U62*PRODUCT($CJ354:DA354)</f>
        <v>0</v>
      </c>
      <c r="AY354" s="174">
        <f>V354*V62*PRODUCT($CJ354:DB354)</f>
        <v>0</v>
      </c>
      <c r="AZ354" s="174">
        <f>W354*W62*PRODUCT($CJ354:DC354)</f>
        <v>0</v>
      </c>
      <c r="BA354" s="174">
        <f>X354*X62*PRODUCT($CJ354:DD354)</f>
        <v>0</v>
      </c>
      <c r="BB354" s="174">
        <f>Y354*Y62*PRODUCT($CJ354:DE354)</f>
        <v>0</v>
      </c>
      <c r="BC354" s="174">
        <f>Z354*Z62*PRODUCT($CJ354:DF354)</f>
        <v>0</v>
      </c>
      <c r="BD354" s="174">
        <f>AA354*AA62*PRODUCT($CJ354:DG354)</f>
        <v>0</v>
      </c>
      <c r="BE354" s="174">
        <f>AB354*AB62*PRODUCT($CJ354:DH354)</f>
        <v>0</v>
      </c>
      <c r="BF354" s="93"/>
      <c r="BG354" s="93"/>
      <c r="BH354" s="93"/>
      <c r="BI354" s="169">
        <f>SUM($AF354:AG354)-SUM($AF386:AG386)-SUM($C386:D386)-SUM($BH386:BI386)</f>
        <v>0</v>
      </c>
      <c r="BJ354" s="169">
        <f>SUM($AF354:AH354)-SUM($AF386:AH386)-SUM($C386:E386)-SUM($BH386:BJ386)</f>
        <v>0</v>
      </c>
      <c r="BK354" s="169">
        <f>SUM($AF354:AI354)-SUM($AF386:AI386)-SUM($C386:F386)-SUM($BH386:BK386)</f>
        <v>0</v>
      </c>
      <c r="BL354" s="169">
        <f>SUM($AF354:AJ354)-SUM($AF386:AJ386)-SUM($C386:G386)-SUM($BH386:BL386)</f>
        <v>0</v>
      </c>
      <c r="BM354" s="169">
        <f>SUM($AF354:AK354)-SUM($AF386:AK386)-SUM($C386:H386)-SUM($BH386:BM386)</f>
        <v>0</v>
      </c>
      <c r="BN354" s="169">
        <f>SUM($AF354:AL354)-SUM($AF386:AL386)-SUM($C386:I386)-SUM($BH386:BN386)</f>
        <v>0</v>
      </c>
      <c r="BO354" s="169">
        <f>SUM($AF354:AM354)-SUM($AF386:AM386)-SUM($C386:J386)-SUM($BH386:BO386)</f>
        <v>0</v>
      </c>
      <c r="BP354" s="169">
        <f>SUM($AF354:AN354)-SUM($AF386:AN386)-SUM($C386:K386)-SUM($BH386:BP386)</f>
        <v>0</v>
      </c>
      <c r="BQ354" s="169">
        <f>SUM($AF354:AO354)-SUM($AF386:AO386)-SUM($C386:L386)-SUM($BH386:BQ386)</f>
        <v>0</v>
      </c>
      <c r="BR354" s="169">
        <f>SUM($AF354:AP354)-SUM($AF386:AP386)-SUM($C386:M386)-SUM($BH386:BR386)</f>
        <v>0</v>
      </c>
      <c r="BS354" s="169">
        <f>SUM($AF354:AQ354)-SUM($AF386:AQ386)-SUM($C386:N386)-SUM($BH386:BS386)</f>
        <v>0</v>
      </c>
      <c r="BT354" s="169">
        <f>SUM($AF354:AR354)-SUM($AF386:AR386)-SUM($C386:O386)-SUM($BH386:BT386)</f>
        <v>0</v>
      </c>
      <c r="BU354" s="169">
        <f>SUM($AF354:AS354)-SUM($AF386:AS386)-SUM($C386:P386)-SUM($BH386:BU386)</f>
        <v>0</v>
      </c>
      <c r="BV354" s="169">
        <f>SUM($AF354:AT354)-SUM($AF386:AT386)-SUM($C386:Q386)-SUM($BH386:BV386)</f>
        <v>0</v>
      </c>
      <c r="BW354" s="169">
        <f>SUM($AF354:AU354)-SUM($AF386:AU386)-SUM($C386:R386)-SUM($BH386:BW386)</f>
        <v>0</v>
      </c>
      <c r="BX354" s="169">
        <f>SUM($AF354:AV354)-SUM($AF386:AV386)-SUM($C386:S386)-SUM($BH386:BX386)</f>
        <v>0</v>
      </c>
      <c r="BY354" s="169">
        <f>SUM($AF354:AW354)-SUM($AF386:AW386)-SUM($C386:T386)-SUM($BH386:BY386)</f>
        <v>0</v>
      </c>
      <c r="BZ354" s="169">
        <f>SUM($AF354:AX354)-SUM($AF386:AX386)-SUM($C386:U386)-SUM($BH386:BZ386)</f>
        <v>0</v>
      </c>
      <c r="CA354" s="169">
        <f>SUM($AF354:AY354)-SUM($AF386:AY386)-SUM($C386:V386)-SUM($BH386:CA386)</f>
        <v>0</v>
      </c>
      <c r="CB354" s="169">
        <f>SUM($AF354:AZ354)-SUM($AF386:AZ386)-SUM($C386:W386)-SUM($BH386:CB386)</f>
        <v>0</v>
      </c>
      <c r="CC354" s="169">
        <f>SUM($AF354:BA354)-SUM($AF386:BA386)-SUM($C386:X386)-SUM($BH386:CC386)</f>
        <v>0</v>
      </c>
      <c r="CD354" s="169">
        <f>SUM($AF354:BB354)-SUM($AF386:BB386)-SUM($C386:Y386)-SUM($BH386:CD386)</f>
        <v>0</v>
      </c>
      <c r="CE354" s="169">
        <f>SUM($AF354:BC354)-SUM($AF386:BC386)-SUM($C386:Z386)-SUM($BH386:CE386)</f>
        <v>0</v>
      </c>
      <c r="CF354" s="169">
        <f>SUM($AF354:BD354)-SUM($AF386:BD386)-SUM($C386:AA386)-SUM($BH386:CF386)</f>
        <v>0</v>
      </c>
      <c r="CG354" s="169">
        <f>SUM($AF354:BE354)-SUM($AF386:BE386)-SUM($C386:AB386)-SUM($BH386:CG386)</f>
        <v>0</v>
      </c>
      <c r="CH354" s="52"/>
      <c r="CI354" s="52"/>
      <c r="CJ354" s="67"/>
      <c r="CK354" s="67"/>
      <c r="CL354" s="67"/>
      <c r="CM354" s="67"/>
      <c r="CN354" s="67"/>
      <c r="CO354" s="67"/>
      <c r="CP354" s="67"/>
      <c r="CQ354" s="67"/>
      <c r="CR354" s="67"/>
      <c r="CS354" s="67"/>
      <c r="CT354" s="67"/>
      <c r="CU354" s="67"/>
      <c r="CV354" s="67"/>
      <c r="CW354" s="67"/>
      <c r="CX354" s="67"/>
      <c r="CY354" s="67"/>
      <c r="CZ354" s="67"/>
      <c r="DA354" s="67"/>
      <c r="DB354" s="67"/>
      <c r="DC354" s="67">
        <f>1-V354</f>
        <v>1</v>
      </c>
      <c r="DD354" s="67">
        <f t="shared" si="83"/>
        <v>0.99930709710062038</v>
      </c>
      <c r="DE354" s="67">
        <f t="shared" si="83"/>
        <v>0.99932491229008624</v>
      </c>
      <c r="DF354" s="67">
        <f t="shared" si="83"/>
        <v>0.99931917020422534</v>
      </c>
      <c r="DG354" s="67">
        <f t="shared" si="83"/>
        <v>0.99931146501208723</v>
      </c>
      <c r="DH354" s="67">
        <f t="shared" si="83"/>
        <v>0.99930375981994901</v>
      </c>
      <c r="DI354" s="67">
        <f t="shared" si="83"/>
        <v>0.9992960546278109</v>
      </c>
      <c r="DL354" s="53"/>
      <c r="DM354" s="188" t="str">
        <f t="shared" si="81"/>
        <v/>
      </c>
      <c r="DN354" s="188" t="str">
        <f t="shared" si="81"/>
        <v/>
      </c>
      <c r="DO354" s="188" t="str">
        <f t="shared" si="81"/>
        <v/>
      </c>
      <c r="DP354" s="188" t="str">
        <f t="shared" si="81"/>
        <v/>
      </c>
      <c r="DQ354" s="188" t="str">
        <f t="shared" si="81"/>
        <v/>
      </c>
      <c r="DR354" s="188" t="str">
        <f t="shared" si="81"/>
        <v/>
      </c>
      <c r="DS354" s="188" t="str">
        <f t="shared" si="81"/>
        <v/>
      </c>
      <c r="DT354" s="188" t="str">
        <f t="shared" si="81"/>
        <v/>
      </c>
      <c r="DU354" s="188" t="str">
        <f t="shared" si="81"/>
        <v/>
      </c>
      <c r="DV354" s="188" t="str">
        <f t="shared" si="81"/>
        <v/>
      </c>
      <c r="DW354" s="188" t="str">
        <f t="shared" si="81"/>
        <v/>
      </c>
      <c r="DX354" s="188" t="str">
        <f t="shared" si="81"/>
        <v/>
      </c>
      <c r="DY354" s="188" t="str">
        <f t="shared" si="81"/>
        <v/>
      </c>
      <c r="DZ354" s="188" t="str">
        <f t="shared" si="81"/>
        <v/>
      </c>
      <c r="EA354" s="188" t="str">
        <f t="shared" si="81"/>
        <v/>
      </c>
      <c r="EB354" s="188" t="str">
        <f t="shared" si="81"/>
        <v/>
      </c>
      <c r="EC354" s="188" t="str">
        <f t="shared" si="84"/>
        <v/>
      </c>
      <c r="ED354" s="188" t="str">
        <f t="shared" si="84"/>
        <v/>
      </c>
      <c r="EE354" s="188" t="str">
        <f t="shared" si="84"/>
        <v/>
      </c>
      <c r="EF354" s="188" t="str">
        <f t="shared" si="84"/>
        <v/>
      </c>
      <c r="EG354" s="188" t="str">
        <f t="shared" si="84"/>
        <v/>
      </c>
      <c r="EH354" s="188" t="str">
        <f t="shared" si="84"/>
        <v/>
      </c>
      <c r="EI354" s="188" t="str">
        <f t="shared" si="84"/>
        <v/>
      </c>
      <c r="EJ354" s="188" t="str">
        <f t="shared" si="84"/>
        <v/>
      </c>
      <c r="EK354" s="188" t="str">
        <f t="shared" si="84"/>
        <v/>
      </c>
    </row>
    <row r="355" spans="1:141" x14ac:dyDescent="0.3">
      <c r="B355" s="1">
        <v>21</v>
      </c>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f>VLOOKUP(W97,CVAInc,$A$4,FALSE)*(1+((VLOOKUP(W97,CVArisk,$A$4,FALSE)-1)*MAX(0,AZ129-BaselineBMI)))</f>
        <v>6.9290289937965236E-4</v>
      </c>
      <c r="Y355" s="155">
        <f>VLOOKUP(X97,CVAInc,$A$4,FALSE)*(1+((VLOOKUP(X97,CVArisk,$A$4,FALSE)-1)*MAX(0,BA129-BaselineBMI)))</f>
        <v>6.7508770991371678E-4</v>
      </c>
      <c r="Z355" s="155">
        <f>VLOOKUP(Y97,CVAInc,$A$4,FALSE)*(1+((VLOOKUP(Y97,CVArisk,$A$4,FALSE)-1)*MAX(0,BB129-BaselineBMI)))</f>
        <v>6.8082979577463822E-4</v>
      </c>
      <c r="AA355" s="155">
        <f>VLOOKUP(Z97,CVAInc,$A$4,FALSE)*(1+((VLOOKUP(Z97,CVArisk,$A$4,FALSE)-1)*MAX(0,BC129-BaselineBMI)))</f>
        <v>6.8853498791279777E-4</v>
      </c>
      <c r="AB355" s="155">
        <f>VLOOKUP(AA97,CVAInc,$A$4,FALSE)*(1+((VLOOKUP(AA97,CVArisk,$A$4,FALSE)-1)*MAX(0,BD129-BaselineBMI)))</f>
        <v>6.9624018005095731E-4</v>
      </c>
      <c r="AC355" s="155"/>
      <c r="AD355" s="155"/>
      <c r="AE355" s="155"/>
      <c r="AF355" s="155"/>
      <c r="AG355" s="174">
        <f>D355*D63*PRODUCT($CJ355:CJ355)</f>
        <v>0</v>
      </c>
      <c r="AH355" s="174">
        <f>E355*E63*PRODUCT($CJ355:CK355)</f>
        <v>0</v>
      </c>
      <c r="AI355" s="174">
        <f>F355*F63*PRODUCT($CJ355:CL355)</f>
        <v>0</v>
      </c>
      <c r="AJ355" s="174">
        <f>G355*G63*PRODUCT($CJ355:CM355)</f>
        <v>0</v>
      </c>
      <c r="AK355" s="174">
        <f>H355*H63*PRODUCT($CJ355:CN355)</f>
        <v>0</v>
      </c>
      <c r="AL355" s="174">
        <f>I355*I63*PRODUCT($CJ355:CO355)</f>
        <v>0</v>
      </c>
      <c r="AM355" s="174">
        <f>J355*J63*PRODUCT($CJ355:CP355)</f>
        <v>0</v>
      </c>
      <c r="AN355" s="174">
        <f>K355*K63*PRODUCT($CJ355:CQ355)</f>
        <v>0</v>
      </c>
      <c r="AO355" s="174">
        <f>L355*L63*PRODUCT($CJ355:CR355)</f>
        <v>0</v>
      </c>
      <c r="AP355" s="174">
        <f>M355*M63*PRODUCT($CJ355:CS355)</f>
        <v>0</v>
      </c>
      <c r="AQ355" s="174">
        <f>N355*N63*PRODUCT($CJ355:CT355)</f>
        <v>0</v>
      </c>
      <c r="AR355" s="174">
        <f>O355*O63*PRODUCT($CJ355:CU355)</f>
        <v>0</v>
      </c>
      <c r="AS355" s="174">
        <f>P355*P63*PRODUCT($CJ355:CV355)</f>
        <v>0</v>
      </c>
      <c r="AT355" s="174">
        <f>Q355*Q63*PRODUCT($CJ355:CW355)</f>
        <v>0</v>
      </c>
      <c r="AU355" s="174">
        <f>R355*R63*PRODUCT($CJ355:CX355)</f>
        <v>0</v>
      </c>
      <c r="AV355" s="174">
        <f>S355*S63*PRODUCT($CJ355:CY355)</f>
        <v>0</v>
      </c>
      <c r="AW355" s="174">
        <f>T355*T63*PRODUCT($CJ355:CZ355)</f>
        <v>0</v>
      </c>
      <c r="AX355" s="174">
        <f>U355*U63*PRODUCT($CJ355:DA355)</f>
        <v>0</v>
      </c>
      <c r="AY355" s="174">
        <f>V355*V63*PRODUCT($CJ355:DB355)</f>
        <v>0</v>
      </c>
      <c r="AZ355" s="174">
        <f>W355*W63*PRODUCT($CJ355:DC355)</f>
        <v>0</v>
      </c>
      <c r="BA355" s="174">
        <f>X355*X63*PRODUCT($CJ355:DD355)</f>
        <v>0</v>
      </c>
      <c r="BB355" s="174">
        <f>Y355*Y63*PRODUCT($CJ355:DE355)</f>
        <v>0</v>
      </c>
      <c r="BC355" s="174">
        <f>Z355*Z63*PRODUCT($CJ355:DF355)</f>
        <v>0</v>
      </c>
      <c r="BD355" s="174">
        <f>AA355*AA63*PRODUCT($CJ355:DG355)</f>
        <v>0</v>
      </c>
      <c r="BE355" s="174">
        <f>AB355*AB63*PRODUCT($CJ355:DH355)</f>
        <v>0</v>
      </c>
      <c r="BF355" s="93"/>
      <c r="BG355" s="93"/>
      <c r="BH355" s="93"/>
      <c r="BI355" s="169">
        <f>SUM($AF355:AG355)-SUM($AF387:AG387)-SUM($C387:D387)-SUM($BH387:BI387)</f>
        <v>0</v>
      </c>
      <c r="BJ355" s="169">
        <f>SUM($AF355:AH355)-SUM($AF387:AH387)-SUM($C387:E387)-SUM($BH387:BJ387)</f>
        <v>0</v>
      </c>
      <c r="BK355" s="169">
        <f>SUM($AF355:AI355)-SUM($AF387:AI387)-SUM($C387:F387)-SUM($BH387:BK387)</f>
        <v>0</v>
      </c>
      <c r="BL355" s="169">
        <f>SUM($AF355:AJ355)-SUM($AF387:AJ387)-SUM($C387:G387)-SUM($BH387:BL387)</f>
        <v>0</v>
      </c>
      <c r="BM355" s="169">
        <f>SUM($AF355:AK355)-SUM($AF387:AK387)-SUM($C387:H387)-SUM($BH387:BM387)</f>
        <v>0</v>
      </c>
      <c r="BN355" s="169">
        <f>SUM($AF355:AL355)-SUM($AF387:AL387)-SUM($C387:I387)-SUM($BH387:BN387)</f>
        <v>0</v>
      </c>
      <c r="BO355" s="169">
        <f>SUM($AF355:AM355)-SUM($AF387:AM387)-SUM($C387:J387)-SUM($BH387:BO387)</f>
        <v>0</v>
      </c>
      <c r="BP355" s="169">
        <f>SUM($AF355:AN355)-SUM($AF387:AN387)-SUM($C387:K387)-SUM($BH387:BP387)</f>
        <v>0</v>
      </c>
      <c r="BQ355" s="169">
        <f>SUM($AF355:AO355)-SUM($AF387:AO387)-SUM($C387:L387)-SUM($BH387:BQ387)</f>
        <v>0</v>
      </c>
      <c r="BR355" s="169">
        <f>SUM($AF355:AP355)-SUM($AF387:AP387)-SUM($C387:M387)-SUM($BH387:BR387)</f>
        <v>0</v>
      </c>
      <c r="BS355" s="169">
        <f>SUM($AF355:AQ355)-SUM($AF387:AQ387)-SUM($C387:N387)-SUM($BH387:BS387)</f>
        <v>0</v>
      </c>
      <c r="BT355" s="169">
        <f>SUM($AF355:AR355)-SUM($AF387:AR387)-SUM($C387:O387)-SUM($BH387:BT387)</f>
        <v>0</v>
      </c>
      <c r="BU355" s="169">
        <f>SUM($AF355:AS355)-SUM($AF387:AS387)-SUM($C387:P387)-SUM($BH387:BU387)</f>
        <v>0</v>
      </c>
      <c r="BV355" s="169">
        <f>SUM($AF355:AT355)-SUM($AF387:AT387)-SUM($C387:Q387)-SUM($BH387:BV387)</f>
        <v>0</v>
      </c>
      <c r="BW355" s="169">
        <f>SUM($AF355:AU355)-SUM($AF387:AU387)-SUM($C387:R387)-SUM($BH387:BW387)</f>
        <v>0</v>
      </c>
      <c r="BX355" s="169">
        <f>SUM($AF355:AV355)-SUM($AF387:AV387)-SUM($C387:S387)-SUM($BH387:BX387)</f>
        <v>0</v>
      </c>
      <c r="BY355" s="169">
        <f>SUM($AF355:AW355)-SUM($AF387:AW387)-SUM($C387:T387)-SUM($BH387:BY387)</f>
        <v>0</v>
      </c>
      <c r="BZ355" s="169">
        <f>SUM($AF355:AX355)-SUM($AF387:AX387)-SUM($C387:U387)-SUM($BH387:BZ387)</f>
        <v>0</v>
      </c>
      <c r="CA355" s="169">
        <f>SUM($AF355:AY355)-SUM($AF387:AY387)-SUM($C387:V387)-SUM($BH387:CA387)</f>
        <v>0</v>
      </c>
      <c r="CB355" s="169">
        <f>SUM($AF355:AZ355)-SUM($AF387:AZ387)-SUM($C387:W387)-SUM($BH387:CB387)</f>
        <v>0</v>
      </c>
      <c r="CC355" s="169">
        <f>SUM($AF355:BA355)-SUM($AF387:BA387)-SUM($C387:X387)-SUM($BH387:CC387)</f>
        <v>0</v>
      </c>
      <c r="CD355" s="169">
        <f>SUM($AF355:BB355)-SUM($AF387:BB387)-SUM($C387:Y387)-SUM($BH387:CD387)</f>
        <v>0</v>
      </c>
      <c r="CE355" s="169">
        <f>SUM($AF355:BC355)-SUM($AF387:BC387)-SUM($C387:Z387)-SUM($BH387:CE387)</f>
        <v>0</v>
      </c>
      <c r="CF355" s="169">
        <f>SUM($AF355:BD355)-SUM($AF387:BD387)-SUM($C387:AA387)-SUM($BH387:CF387)</f>
        <v>0</v>
      </c>
      <c r="CG355" s="169">
        <f>SUM($AF355:BE355)-SUM($AF387:BE387)-SUM($C387:AB387)-SUM($BH387:CG387)</f>
        <v>0</v>
      </c>
      <c r="CH355" s="52"/>
      <c r="CI355" s="52"/>
      <c r="CJ355" s="67"/>
      <c r="CK355" s="67"/>
      <c r="CL355" s="67"/>
      <c r="CM355" s="67"/>
      <c r="CN355" s="67"/>
      <c r="CO355" s="67"/>
      <c r="CP355" s="67"/>
      <c r="CQ355" s="67"/>
      <c r="CR355" s="67"/>
      <c r="CS355" s="67"/>
      <c r="CT355" s="67"/>
      <c r="CU355" s="67"/>
      <c r="CV355" s="67"/>
      <c r="CW355" s="67"/>
      <c r="CX355" s="67"/>
      <c r="CY355" s="67"/>
      <c r="CZ355" s="67"/>
      <c r="DA355" s="67"/>
      <c r="DB355" s="67"/>
      <c r="DC355" s="67"/>
      <c r="DD355" s="67">
        <f>1-W355</f>
        <v>1</v>
      </c>
      <c r="DE355" s="67">
        <f t="shared" si="83"/>
        <v>0.99930709710062038</v>
      </c>
      <c r="DF355" s="67">
        <f t="shared" si="83"/>
        <v>0.99932491229008624</v>
      </c>
      <c r="DG355" s="67">
        <f t="shared" si="83"/>
        <v>0.99931917020422534</v>
      </c>
      <c r="DH355" s="67">
        <f t="shared" si="83"/>
        <v>0.99931146501208723</v>
      </c>
      <c r="DI355" s="67">
        <f t="shared" si="83"/>
        <v>0.99930375981994901</v>
      </c>
      <c r="DL355" s="53"/>
      <c r="DM355" s="188" t="str">
        <f t="shared" si="81"/>
        <v/>
      </c>
      <c r="DN355" s="188" t="str">
        <f t="shared" si="81"/>
        <v/>
      </c>
      <c r="DO355" s="188" t="str">
        <f t="shared" si="81"/>
        <v/>
      </c>
      <c r="DP355" s="188" t="str">
        <f t="shared" si="81"/>
        <v/>
      </c>
      <c r="DQ355" s="188" t="str">
        <f t="shared" si="81"/>
        <v/>
      </c>
      <c r="DR355" s="188" t="str">
        <f t="shared" si="81"/>
        <v/>
      </c>
      <c r="DS355" s="188" t="str">
        <f t="shared" si="81"/>
        <v/>
      </c>
      <c r="DT355" s="188" t="str">
        <f t="shared" si="81"/>
        <v/>
      </c>
      <c r="DU355" s="188" t="str">
        <f t="shared" si="81"/>
        <v/>
      </c>
      <c r="DV355" s="188" t="str">
        <f t="shared" si="81"/>
        <v/>
      </c>
      <c r="DW355" s="188" t="str">
        <f t="shared" si="81"/>
        <v/>
      </c>
      <c r="DX355" s="188" t="str">
        <f t="shared" si="81"/>
        <v/>
      </c>
      <c r="DY355" s="188" t="str">
        <f t="shared" si="81"/>
        <v/>
      </c>
      <c r="DZ355" s="188" t="str">
        <f t="shared" si="81"/>
        <v/>
      </c>
      <c r="EA355" s="188" t="str">
        <f t="shared" si="81"/>
        <v/>
      </c>
      <c r="EB355" s="188" t="str">
        <f t="shared" si="81"/>
        <v/>
      </c>
      <c r="EC355" s="188" t="str">
        <f t="shared" si="84"/>
        <v/>
      </c>
      <c r="ED355" s="188" t="str">
        <f t="shared" si="84"/>
        <v/>
      </c>
      <c r="EE355" s="188" t="str">
        <f t="shared" si="84"/>
        <v/>
      </c>
      <c r="EF355" s="188" t="str">
        <f t="shared" si="84"/>
        <v/>
      </c>
      <c r="EG355" s="188" t="str">
        <f t="shared" si="84"/>
        <v/>
      </c>
      <c r="EH355" s="188" t="str">
        <f t="shared" si="84"/>
        <v/>
      </c>
      <c r="EI355" s="188" t="str">
        <f t="shared" si="84"/>
        <v/>
      </c>
      <c r="EJ355" s="188" t="str">
        <f t="shared" si="84"/>
        <v/>
      </c>
      <c r="EK355" s="188" t="str">
        <f t="shared" si="84"/>
        <v/>
      </c>
    </row>
    <row r="356" spans="1:141" x14ac:dyDescent="0.3">
      <c r="B356" s="1">
        <v>22</v>
      </c>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f>VLOOKUP(X98,CVAInc,$A$4,FALSE)*(1+((VLOOKUP(X98,CVArisk,$A$4,FALSE)-1)*MAX(0,BA130-BaselineBMI)))</f>
        <v>6.9290289937965236E-4</v>
      </c>
      <c r="Z356" s="155">
        <f>VLOOKUP(Y98,CVAInc,$A$4,FALSE)*(1+((VLOOKUP(Y98,CVArisk,$A$4,FALSE)-1)*MAX(0,BB130-BaselineBMI)))</f>
        <v>6.7508770991371678E-4</v>
      </c>
      <c r="AA356" s="155">
        <f>VLOOKUP(Z98,CVAInc,$A$4,FALSE)*(1+((VLOOKUP(Z98,CVArisk,$A$4,FALSE)-1)*MAX(0,BC130-BaselineBMI)))</f>
        <v>6.8082979577463822E-4</v>
      </c>
      <c r="AB356" s="155">
        <f>VLOOKUP(AA98,CVAInc,$A$4,FALSE)*(1+((VLOOKUP(AA98,CVArisk,$A$4,FALSE)-1)*MAX(0,BD130-BaselineBMI)))</f>
        <v>6.8853498791279777E-4</v>
      </c>
      <c r="AC356" s="155"/>
      <c r="AD356" s="155"/>
      <c r="AE356" s="155"/>
      <c r="AF356" s="155"/>
      <c r="AG356" s="174">
        <f>D356*D64*PRODUCT($CJ356:CJ356)</f>
        <v>0</v>
      </c>
      <c r="AH356" s="174">
        <f>E356*E64*PRODUCT($CJ356:CK356)</f>
        <v>0</v>
      </c>
      <c r="AI356" s="174">
        <f>F356*F64*PRODUCT($CJ356:CL356)</f>
        <v>0</v>
      </c>
      <c r="AJ356" s="174">
        <f>G356*G64*PRODUCT($CJ356:CM356)</f>
        <v>0</v>
      </c>
      <c r="AK356" s="174">
        <f>H356*H64*PRODUCT($CJ356:CN356)</f>
        <v>0</v>
      </c>
      <c r="AL356" s="174">
        <f>I356*I64*PRODUCT($CJ356:CO356)</f>
        <v>0</v>
      </c>
      <c r="AM356" s="174">
        <f>J356*J64*PRODUCT($CJ356:CP356)</f>
        <v>0</v>
      </c>
      <c r="AN356" s="174">
        <f>K356*K64*PRODUCT($CJ356:CQ356)</f>
        <v>0</v>
      </c>
      <c r="AO356" s="174">
        <f>L356*L64*PRODUCT($CJ356:CR356)</f>
        <v>0</v>
      </c>
      <c r="AP356" s="174">
        <f>M356*M64*PRODUCT($CJ356:CS356)</f>
        <v>0</v>
      </c>
      <c r="AQ356" s="174">
        <f>N356*N64*PRODUCT($CJ356:CT356)</f>
        <v>0</v>
      </c>
      <c r="AR356" s="174">
        <f>O356*O64*PRODUCT($CJ356:CU356)</f>
        <v>0</v>
      </c>
      <c r="AS356" s="174">
        <f>P356*P64*PRODUCT($CJ356:CV356)</f>
        <v>0</v>
      </c>
      <c r="AT356" s="174">
        <f>Q356*Q64*PRODUCT($CJ356:CW356)</f>
        <v>0</v>
      </c>
      <c r="AU356" s="174">
        <f>R356*R64*PRODUCT($CJ356:CX356)</f>
        <v>0</v>
      </c>
      <c r="AV356" s="174">
        <f>S356*S64*PRODUCT($CJ356:CY356)</f>
        <v>0</v>
      </c>
      <c r="AW356" s="174">
        <f>T356*T64*PRODUCT($CJ356:CZ356)</f>
        <v>0</v>
      </c>
      <c r="AX356" s="174">
        <f>U356*U64*PRODUCT($CJ356:DA356)</f>
        <v>0</v>
      </c>
      <c r="AY356" s="174">
        <f>V356*V64*PRODUCT($CJ356:DB356)</f>
        <v>0</v>
      </c>
      <c r="AZ356" s="174">
        <f>W356*W64*PRODUCT($CJ356:DC356)</f>
        <v>0</v>
      </c>
      <c r="BA356" s="174">
        <f>X356*X64*PRODUCT($CJ356:DD356)</f>
        <v>0</v>
      </c>
      <c r="BB356" s="174">
        <f>Y356*Y64*PRODUCT($CJ356:DE356)</f>
        <v>0</v>
      </c>
      <c r="BC356" s="174">
        <f>Z356*Z64*PRODUCT($CJ356:DF356)</f>
        <v>0</v>
      </c>
      <c r="BD356" s="174">
        <f>AA356*AA64*PRODUCT($CJ356:DG356)</f>
        <v>0</v>
      </c>
      <c r="BE356" s="174">
        <f>AB356*AB64*PRODUCT($CJ356:DH356)</f>
        <v>0</v>
      </c>
      <c r="BF356" s="93"/>
      <c r="BG356" s="93"/>
      <c r="BH356" s="93"/>
      <c r="BI356" s="169">
        <f>SUM($AF356:AG356)-SUM($AF388:AG388)-SUM($C388:D388)-SUM($BH388:BI388)</f>
        <v>0</v>
      </c>
      <c r="BJ356" s="169">
        <f>SUM($AF356:AH356)-SUM($AF388:AH388)-SUM($C388:E388)-SUM($BH388:BJ388)</f>
        <v>0</v>
      </c>
      <c r="BK356" s="169">
        <f>SUM($AF356:AI356)-SUM($AF388:AI388)-SUM($C388:F388)-SUM($BH388:BK388)</f>
        <v>0</v>
      </c>
      <c r="BL356" s="169">
        <f>SUM($AF356:AJ356)-SUM($AF388:AJ388)-SUM($C388:G388)-SUM($BH388:BL388)</f>
        <v>0</v>
      </c>
      <c r="BM356" s="169">
        <f>SUM($AF356:AK356)-SUM($AF388:AK388)-SUM($C388:H388)-SUM($BH388:BM388)</f>
        <v>0</v>
      </c>
      <c r="BN356" s="169">
        <f>SUM($AF356:AL356)-SUM($AF388:AL388)-SUM($C388:I388)-SUM($BH388:BN388)</f>
        <v>0</v>
      </c>
      <c r="BO356" s="169">
        <f>SUM($AF356:AM356)-SUM($AF388:AM388)-SUM($C388:J388)-SUM($BH388:BO388)</f>
        <v>0</v>
      </c>
      <c r="BP356" s="169">
        <f>SUM($AF356:AN356)-SUM($AF388:AN388)-SUM($C388:K388)-SUM($BH388:BP388)</f>
        <v>0</v>
      </c>
      <c r="BQ356" s="169">
        <f>SUM($AF356:AO356)-SUM($AF388:AO388)-SUM($C388:L388)-SUM($BH388:BQ388)</f>
        <v>0</v>
      </c>
      <c r="BR356" s="169">
        <f>SUM($AF356:AP356)-SUM($AF388:AP388)-SUM($C388:M388)-SUM($BH388:BR388)</f>
        <v>0</v>
      </c>
      <c r="BS356" s="169">
        <f>SUM($AF356:AQ356)-SUM($AF388:AQ388)-SUM($C388:N388)-SUM($BH388:BS388)</f>
        <v>0</v>
      </c>
      <c r="BT356" s="169">
        <f>SUM($AF356:AR356)-SUM($AF388:AR388)-SUM($C388:O388)-SUM($BH388:BT388)</f>
        <v>0</v>
      </c>
      <c r="BU356" s="169">
        <f>SUM($AF356:AS356)-SUM($AF388:AS388)-SUM($C388:P388)-SUM($BH388:BU388)</f>
        <v>0</v>
      </c>
      <c r="BV356" s="169">
        <f>SUM($AF356:AT356)-SUM($AF388:AT388)-SUM($C388:Q388)-SUM($BH388:BV388)</f>
        <v>0</v>
      </c>
      <c r="BW356" s="169">
        <f>SUM($AF356:AU356)-SUM($AF388:AU388)-SUM($C388:R388)-SUM($BH388:BW388)</f>
        <v>0</v>
      </c>
      <c r="BX356" s="169">
        <f>SUM($AF356:AV356)-SUM($AF388:AV388)-SUM($C388:S388)-SUM($BH388:BX388)</f>
        <v>0</v>
      </c>
      <c r="BY356" s="169">
        <f>SUM($AF356:AW356)-SUM($AF388:AW388)-SUM($C388:T388)-SUM($BH388:BY388)</f>
        <v>0</v>
      </c>
      <c r="BZ356" s="169">
        <f>SUM($AF356:AX356)-SUM($AF388:AX388)-SUM($C388:U388)-SUM($BH388:BZ388)</f>
        <v>0</v>
      </c>
      <c r="CA356" s="169">
        <f>SUM($AF356:AY356)-SUM($AF388:AY388)-SUM($C388:V388)-SUM($BH388:CA388)</f>
        <v>0</v>
      </c>
      <c r="CB356" s="169">
        <f>SUM($AF356:AZ356)-SUM($AF388:AZ388)-SUM($C388:W388)-SUM($BH388:CB388)</f>
        <v>0</v>
      </c>
      <c r="CC356" s="169">
        <f>SUM($AF356:BA356)-SUM($AF388:BA388)-SUM($C388:X388)-SUM($BH388:CC388)</f>
        <v>0</v>
      </c>
      <c r="CD356" s="169">
        <f>SUM($AF356:BB356)-SUM($AF388:BB388)-SUM($C388:Y388)-SUM($BH388:CD388)</f>
        <v>0</v>
      </c>
      <c r="CE356" s="169">
        <f>SUM($AF356:BC356)-SUM($AF388:BC388)-SUM($C388:Z388)-SUM($BH388:CE388)</f>
        <v>0</v>
      </c>
      <c r="CF356" s="169">
        <f>SUM($AF356:BD356)-SUM($AF388:BD388)-SUM($C388:AA388)-SUM($BH388:CF388)</f>
        <v>0</v>
      </c>
      <c r="CG356" s="169">
        <f>SUM($AF356:BE356)-SUM($AF388:BE388)-SUM($C388:AB388)-SUM($BH388:CG388)</f>
        <v>0</v>
      </c>
      <c r="CH356" s="52"/>
      <c r="CI356" s="52"/>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f>1-X356</f>
        <v>1</v>
      </c>
      <c r="DF356" s="67">
        <f t="shared" si="83"/>
        <v>0.99930709710062038</v>
      </c>
      <c r="DG356" s="67">
        <f t="shared" si="83"/>
        <v>0.99932491229008624</v>
      </c>
      <c r="DH356" s="67">
        <f t="shared" si="83"/>
        <v>0.99931917020422534</v>
      </c>
      <c r="DI356" s="67">
        <f t="shared" si="83"/>
        <v>0.99931146501208723</v>
      </c>
      <c r="DL356" s="53"/>
      <c r="DM356" s="188" t="str">
        <f t="shared" si="81"/>
        <v/>
      </c>
      <c r="DN356" s="188" t="str">
        <f t="shared" si="81"/>
        <v/>
      </c>
      <c r="DO356" s="188" t="str">
        <f t="shared" si="81"/>
        <v/>
      </c>
      <c r="DP356" s="188" t="str">
        <f t="shared" si="81"/>
        <v/>
      </c>
      <c r="DQ356" s="188" t="str">
        <f t="shared" si="81"/>
        <v/>
      </c>
      <c r="DR356" s="188" t="str">
        <f t="shared" si="81"/>
        <v/>
      </c>
      <c r="DS356" s="188" t="str">
        <f t="shared" si="81"/>
        <v/>
      </c>
      <c r="DT356" s="188" t="str">
        <f t="shared" si="81"/>
        <v/>
      </c>
      <c r="DU356" s="188" t="str">
        <f t="shared" si="81"/>
        <v/>
      </c>
      <c r="DV356" s="188" t="str">
        <f t="shared" si="81"/>
        <v/>
      </c>
      <c r="DW356" s="188" t="str">
        <f t="shared" si="81"/>
        <v/>
      </c>
      <c r="DX356" s="188" t="str">
        <f t="shared" si="81"/>
        <v/>
      </c>
      <c r="DY356" s="188" t="str">
        <f t="shared" si="81"/>
        <v/>
      </c>
      <c r="DZ356" s="188" t="str">
        <f t="shared" si="81"/>
        <v/>
      </c>
      <c r="EA356" s="188" t="str">
        <f t="shared" si="81"/>
        <v/>
      </c>
      <c r="EB356" s="188" t="str">
        <f t="shared" si="81"/>
        <v/>
      </c>
      <c r="EC356" s="188" t="str">
        <f t="shared" si="84"/>
        <v/>
      </c>
      <c r="ED356" s="188" t="str">
        <f t="shared" si="84"/>
        <v/>
      </c>
      <c r="EE356" s="188" t="str">
        <f t="shared" si="84"/>
        <v/>
      </c>
      <c r="EF356" s="188" t="str">
        <f t="shared" si="84"/>
        <v/>
      </c>
      <c r="EG356" s="188" t="str">
        <f t="shared" si="84"/>
        <v/>
      </c>
      <c r="EH356" s="188" t="str">
        <f t="shared" si="84"/>
        <v/>
      </c>
      <c r="EI356" s="188" t="str">
        <f t="shared" si="84"/>
        <v/>
      </c>
      <c r="EJ356" s="188" t="str">
        <f t="shared" si="84"/>
        <v/>
      </c>
      <c r="EK356" s="188" t="str">
        <f t="shared" si="84"/>
        <v/>
      </c>
    </row>
    <row r="357" spans="1:141" x14ac:dyDescent="0.3">
      <c r="B357" s="1">
        <v>23</v>
      </c>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f>VLOOKUP(Y99,CVAInc,$A$4,FALSE)*(1+((VLOOKUP(Y99,CVArisk,$A$4,FALSE)-1)*MAX(0,BB131-BaselineBMI)))</f>
        <v>6.9290289937965236E-4</v>
      </c>
      <c r="AA357" s="155">
        <f>VLOOKUP(Z99,CVAInc,$A$4,FALSE)*(1+((VLOOKUP(Z99,CVArisk,$A$4,FALSE)-1)*MAX(0,BC131-BaselineBMI)))</f>
        <v>6.7508770991371678E-4</v>
      </c>
      <c r="AB357" s="155">
        <f>VLOOKUP(AA99,CVAInc,$A$4,FALSE)*(1+((VLOOKUP(AA99,CVArisk,$A$4,FALSE)-1)*MAX(0,BD131-BaselineBMI)))</f>
        <v>6.8082979577463822E-4</v>
      </c>
      <c r="AC357" s="155"/>
      <c r="AD357" s="155"/>
      <c r="AE357" s="155"/>
      <c r="AF357" s="155"/>
      <c r="AG357" s="174">
        <f>D357*D65*PRODUCT($CJ357:CJ357)</f>
        <v>0</v>
      </c>
      <c r="AH357" s="174">
        <f>E357*E65*PRODUCT($CJ357:CK357)</f>
        <v>0</v>
      </c>
      <c r="AI357" s="174">
        <f>F357*F65*PRODUCT($CJ357:CL357)</f>
        <v>0</v>
      </c>
      <c r="AJ357" s="174">
        <f>G357*G65*PRODUCT($CJ357:CM357)</f>
        <v>0</v>
      </c>
      <c r="AK357" s="174">
        <f>H357*H65*PRODUCT($CJ357:CN357)</f>
        <v>0</v>
      </c>
      <c r="AL357" s="174">
        <f>I357*I65*PRODUCT($CJ357:CO357)</f>
        <v>0</v>
      </c>
      <c r="AM357" s="174">
        <f>J357*J65*PRODUCT($CJ357:CP357)</f>
        <v>0</v>
      </c>
      <c r="AN357" s="174">
        <f>K357*K65*PRODUCT($CJ357:CQ357)</f>
        <v>0</v>
      </c>
      <c r="AO357" s="174">
        <f>L357*L65*PRODUCT($CJ357:CR357)</f>
        <v>0</v>
      </c>
      <c r="AP357" s="174">
        <f>M357*M65*PRODUCT($CJ357:CS357)</f>
        <v>0</v>
      </c>
      <c r="AQ357" s="174">
        <f>N357*N65*PRODUCT($CJ357:CT357)</f>
        <v>0</v>
      </c>
      <c r="AR357" s="174">
        <f>O357*O65*PRODUCT($CJ357:CU357)</f>
        <v>0</v>
      </c>
      <c r="AS357" s="174">
        <f>P357*P65*PRODUCT($CJ357:CV357)</f>
        <v>0</v>
      </c>
      <c r="AT357" s="174">
        <f>Q357*Q65*PRODUCT($CJ357:CW357)</f>
        <v>0</v>
      </c>
      <c r="AU357" s="174">
        <f>R357*R65*PRODUCT($CJ357:CX357)</f>
        <v>0</v>
      </c>
      <c r="AV357" s="174">
        <f>S357*S65*PRODUCT($CJ357:CY357)</f>
        <v>0</v>
      </c>
      <c r="AW357" s="174">
        <f>T357*T65*PRODUCT($CJ357:CZ357)</f>
        <v>0</v>
      </c>
      <c r="AX357" s="174">
        <f>U357*U65*PRODUCT($CJ357:DA357)</f>
        <v>0</v>
      </c>
      <c r="AY357" s="174">
        <f>V357*V65*PRODUCT($CJ357:DB357)</f>
        <v>0</v>
      </c>
      <c r="AZ357" s="174">
        <f>W357*W65*PRODUCT($CJ357:DC357)</f>
        <v>0</v>
      </c>
      <c r="BA357" s="174">
        <f>X357*X65*PRODUCT($CJ357:DD357)</f>
        <v>0</v>
      </c>
      <c r="BB357" s="174">
        <f>Y357*Y65*PRODUCT($CJ357:DE357)</f>
        <v>0</v>
      </c>
      <c r="BC357" s="174">
        <f>Z357*Z65*PRODUCT($CJ357:DF357)</f>
        <v>0</v>
      </c>
      <c r="BD357" s="174">
        <f>AA357*AA65*PRODUCT($CJ357:DG357)</f>
        <v>0</v>
      </c>
      <c r="BE357" s="174">
        <f>AB357*AB65*PRODUCT($CJ357:DH357)</f>
        <v>0</v>
      </c>
      <c r="BF357" s="93"/>
      <c r="BG357" s="93"/>
      <c r="BH357" s="93"/>
      <c r="BI357" s="169">
        <f>SUM($AF357:AG357)-SUM($AF389:AG389)-SUM($C389:D389)-SUM($BH389:BI389)</f>
        <v>0</v>
      </c>
      <c r="BJ357" s="169">
        <f>SUM($AF357:AH357)-SUM($AF389:AH389)-SUM($C389:E389)-SUM($BH389:BJ389)</f>
        <v>0</v>
      </c>
      <c r="BK357" s="169">
        <f>SUM($AF357:AI357)-SUM($AF389:AI389)-SUM($C389:F389)-SUM($BH389:BK389)</f>
        <v>0</v>
      </c>
      <c r="BL357" s="169">
        <f>SUM($AF357:AJ357)-SUM($AF389:AJ389)-SUM($C389:G389)-SUM($BH389:BL389)</f>
        <v>0</v>
      </c>
      <c r="BM357" s="169">
        <f>SUM($AF357:AK357)-SUM($AF389:AK389)-SUM($C389:H389)-SUM($BH389:BM389)</f>
        <v>0</v>
      </c>
      <c r="BN357" s="169">
        <f>SUM($AF357:AL357)-SUM($AF389:AL389)-SUM($C389:I389)-SUM($BH389:BN389)</f>
        <v>0</v>
      </c>
      <c r="BO357" s="169">
        <f>SUM($AF357:AM357)-SUM($AF389:AM389)-SUM($C389:J389)-SUM($BH389:BO389)</f>
        <v>0</v>
      </c>
      <c r="BP357" s="169">
        <f>SUM($AF357:AN357)-SUM($AF389:AN389)-SUM($C389:K389)-SUM($BH389:BP389)</f>
        <v>0</v>
      </c>
      <c r="BQ357" s="169">
        <f>SUM($AF357:AO357)-SUM($AF389:AO389)-SUM($C389:L389)-SUM($BH389:BQ389)</f>
        <v>0</v>
      </c>
      <c r="BR357" s="169">
        <f>SUM($AF357:AP357)-SUM($AF389:AP389)-SUM($C389:M389)-SUM($BH389:BR389)</f>
        <v>0</v>
      </c>
      <c r="BS357" s="169">
        <f>SUM($AF357:AQ357)-SUM($AF389:AQ389)-SUM($C389:N389)-SUM($BH389:BS389)</f>
        <v>0</v>
      </c>
      <c r="BT357" s="169">
        <f>SUM($AF357:AR357)-SUM($AF389:AR389)-SUM($C389:O389)-SUM($BH389:BT389)</f>
        <v>0</v>
      </c>
      <c r="BU357" s="169">
        <f>SUM($AF357:AS357)-SUM($AF389:AS389)-SUM($C389:P389)-SUM($BH389:BU389)</f>
        <v>0</v>
      </c>
      <c r="BV357" s="169">
        <f>SUM($AF357:AT357)-SUM($AF389:AT389)-SUM($C389:Q389)-SUM($BH389:BV389)</f>
        <v>0</v>
      </c>
      <c r="BW357" s="169">
        <f>SUM($AF357:AU357)-SUM($AF389:AU389)-SUM($C389:R389)-SUM($BH389:BW389)</f>
        <v>0</v>
      </c>
      <c r="BX357" s="169">
        <f>SUM($AF357:AV357)-SUM($AF389:AV389)-SUM($C389:S389)-SUM($BH389:BX389)</f>
        <v>0</v>
      </c>
      <c r="BY357" s="169">
        <f>SUM($AF357:AW357)-SUM($AF389:AW389)-SUM($C389:T389)-SUM($BH389:BY389)</f>
        <v>0</v>
      </c>
      <c r="BZ357" s="169">
        <f>SUM($AF357:AX357)-SUM($AF389:AX389)-SUM($C389:U389)-SUM($BH389:BZ389)</f>
        <v>0</v>
      </c>
      <c r="CA357" s="169">
        <f>SUM($AF357:AY357)-SUM($AF389:AY389)-SUM($C389:V389)-SUM($BH389:CA389)</f>
        <v>0</v>
      </c>
      <c r="CB357" s="169">
        <f>SUM($AF357:AZ357)-SUM($AF389:AZ389)-SUM($C389:W389)-SUM($BH389:CB389)</f>
        <v>0</v>
      </c>
      <c r="CC357" s="169">
        <f>SUM($AF357:BA357)-SUM($AF389:BA389)-SUM($C389:X389)-SUM($BH389:CC389)</f>
        <v>0</v>
      </c>
      <c r="CD357" s="169">
        <f>SUM($AF357:BB357)-SUM($AF389:BB389)-SUM($C389:Y389)-SUM($BH389:CD389)</f>
        <v>0</v>
      </c>
      <c r="CE357" s="169">
        <f>SUM($AF357:BC357)-SUM($AF389:BC389)-SUM($C389:Z389)-SUM($BH389:CE389)</f>
        <v>0</v>
      </c>
      <c r="CF357" s="169">
        <f>SUM($AF357:BD357)-SUM($AF389:BD389)-SUM($C389:AA389)-SUM($BH389:CF389)</f>
        <v>0</v>
      </c>
      <c r="CG357" s="169">
        <f>SUM($AF357:BE357)-SUM($AF389:BE389)-SUM($C389:AB389)-SUM($BH389:CG389)</f>
        <v>0</v>
      </c>
      <c r="CH357" s="52"/>
      <c r="CI357" s="52"/>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f t="shared" si="83"/>
        <v>1</v>
      </c>
      <c r="DG357" s="67">
        <f t="shared" si="83"/>
        <v>0.99930709710062038</v>
      </c>
      <c r="DH357" s="67">
        <f t="shared" si="83"/>
        <v>0.99932491229008624</v>
      </c>
      <c r="DI357" s="67">
        <f t="shared" si="83"/>
        <v>0.99931917020422534</v>
      </c>
      <c r="DL357" s="53"/>
      <c r="DM357" s="188" t="str">
        <f t="shared" si="81"/>
        <v/>
      </c>
      <c r="DN357" s="188" t="str">
        <f t="shared" si="81"/>
        <v/>
      </c>
      <c r="DO357" s="188" t="str">
        <f t="shared" si="81"/>
        <v/>
      </c>
      <c r="DP357" s="188" t="str">
        <f t="shared" si="81"/>
        <v/>
      </c>
      <c r="DQ357" s="188" t="str">
        <f t="shared" si="81"/>
        <v/>
      </c>
      <c r="DR357" s="188" t="str">
        <f t="shared" si="81"/>
        <v/>
      </c>
      <c r="DS357" s="188" t="str">
        <f t="shared" si="81"/>
        <v/>
      </c>
      <c r="DT357" s="188" t="str">
        <f t="shared" si="81"/>
        <v/>
      </c>
      <c r="DU357" s="188" t="str">
        <f t="shared" si="81"/>
        <v/>
      </c>
      <c r="DV357" s="188" t="str">
        <f t="shared" si="81"/>
        <v/>
      </c>
      <c r="DW357" s="188" t="str">
        <f t="shared" si="81"/>
        <v/>
      </c>
      <c r="DX357" s="188" t="str">
        <f t="shared" si="81"/>
        <v/>
      </c>
      <c r="DY357" s="188" t="str">
        <f t="shared" si="81"/>
        <v/>
      </c>
      <c r="DZ357" s="188" t="str">
        <f t="shared" si="81"/>
        <v/>
      </c>
      <c r="EA357" s="188" t="str">
        <f t="shared" si="81"/>
        <v/>
      </c>
      <c r="EB357" s="188" t="str">
        <f t="shared" si="81"/>
        <v/>
      </c>
      <c r="EC357" s="188" t="str">
        <f t="shared" si="84"/>
        <v/>
      </c>
      <c r="ED357" s="188" t="str">
        <f t="shared" si="84"/>
        <v/>
      </c>
      <c r="EE357" s="188" t="str">
        <f t="shared" si="84"/>
        <v/>
      </c>
      <c r="EF357" s="188" t="str">
        <f t="shared" si="84"/>
        <v/>
      </c>
      <c r="EG357" s="188" t="str">
        <f t="shared" si="84"/>
        <v/>
      </c>
      <c r="EH357" s="188" t="str">
        <f t="shared" si="84"/>
        <v/>
      </c>
      <c r="EI357" s="188" t="str">
        <f t="shared" si="84"/>
        <v/>
      </c>
      <c r="EJ357" s="188" t="str">
        <f t="shared" si="84"/>
        <v/>
      </c>
      <c r="EK357" s="188" t="str">
        <f t="shared" si="84"/>
        <v/>
      </c>
    </row>
    <row r="358" spans="1:141" x14ac:dyDescent="0.3">
      <c r="B358" s="1">
        <v>24</v>
      </c>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f>VLOOKUP(Z100,CVAInc,$A$4,FALSE)*(1+((VLOOKUP(Z100,CVArisk,$A$4,FALSE)-1)*MAX(0,BC132-BaselineBMI)))</f>
        <v>6.9290289937965236E-4</v>
      </c>
      <c r="AB358" s="155">
        <f>VLOOKUP(AA100,CVAInc,$A$4,FALSE)*(1+((VLOOKUP(AA100,CVArisk,$A$4,FALSE)-1)*MAX(0,BD132-BaselineBMI)))</f>
        <v>6.7508770991371678E-4</v>
      </c>
      <c r="AC358" s="155"/>
      <c r="AD358" s="155"/>
      <c r="AE358" s="155"/>
      <c r="AF358" s="155"/>
      <c r="AG358" s="174">
        <f>D358*D66*PRODUCT($CJ358:CJ358)</f>
        <v>0</v>
      </c>
      <c r="AH358" s="174">
        <f>E358*E66*PRODUCT($CJ358:CK358)</f>
        <v>0</v>
      </c>
      <c r="AI358" s="174">
        <f>F358*F66*PRODUCT($CJ358:CL358)</f>
        <v>0</v>
      </c>
      <c r="AJ358" s="174">
        <f>G358*G66*PRODUCT($CJ358:CM358)</f>
        <v>0</v>
      </c>
      <c r="AK358" s="174">
        <f>H358*H66*PRODUCT($CJ358:CN358)</f>
        <v>0</v>
      </c>
      <c r="AL358" s="174">
        <f>I358*I66*PRODUCT($CJ358:CO358)</f>
        <v>0</v>
      </c>
      <c r="AM358" s="174">
        <f>J358*J66*PRODUCT($CJ358:CP358)</f>
        <v>0</v>
      </c>
      <c r="AN358" s="174">
        <f>K358*K66*PRODUCT($CJ358:CQ358)</f>
        <v>0</v>
      </c>
      <c r="AO358" s="174">
        <f>L358*L66*PRODUCT($CJ358:CR358)</f>
        <v>0</v>
      </c>
      <c r="AP358" s="174">
        <f>M358*M66*PRODUCT($CJ358:CS358)</f>
        <v>0</v>
      </c>
      <c r="AQ358" s="174">
        <f>N358*N66*PRODUCT($CJ358:CT358)</f>
        <v>0</v>
      </c>
      <c r="AR358" s="174">
        <f>O358*O66*PRODUCT($CJ358:CU358)</f>
        <v>0</v>
      </c>
      <c r="AS358" s="174">
        <f>P358*P66*PRODUCT($CJ358:CV358)</f>
        <v>0</v>
      </c>
      <c r="AT358" s="174">
        <f>Q358*Q66*PRODUCT($CJ358:CW358)</f>
        <v>0</v>
      </c>
      <c r="AU358" s="174">
        <f>R358*R66*PRODUCT($CJ358:CX358)</f>
        <v>0</v>
      </c>
      <c r="AV358" s="174">
        <f>S358*S66*PRODUCT($CJ358:CY358)</f>
        <v>0</v>
      </c>
      <c r="AW358" s="174">
        <f>T358*T66*PRODUCT($CJ358:CZ358)</f>
        <v>0</v>
      </c>
      <c r="AX358" s="174">
        <f>U358*U66*PRODUCT($CJ358:DA358)</f>
        <v>0</v>
      </c>
      <c r="AY358" s="174">
        <f>V358*V66*PRODUCT($CJ358:DB358)</f>
        <v>0</v>
      </c>
      <c r="AZ358" s="174">
        <f>W358*W66*PRODUCT($CJ358:DC358)</f>
        <v>0</v>
      </c>
      <c r="BA358" s="174">
        <f>X358*X66*PRODUCT($CJ358:DD358)</f>
        <v>0</v>
      </c>
      <c r="BB358" s="174">
        <f>Y358*Y66*PRODUCT($CJ358:DE358)</f>
        <v>0</v>
      </c>
      <c r="BC358" s="174">
        <f>Z358*Z66*PRODUCT($CJ358:DF358)</f>
        <v>0</v>
      </c>
      <c r="BD358" s="174">
        <f>AA358*AA66*PRODUCT($CJ358:DG358)</f>
        <v>0</v>
      </c>
      <c r="BE358" s="174">
        <f>AB358*AB66*PRODUCT($CJ358:DH358)</f>
        <v>0</v>
      </c>
      <c r="BF358" s="93"/>
      <c r="BG358" s="93"/>
      <c r="BH358" s="93"/>
      <c r="BI358" s="169">
        <f>SUM($AF358:AG358)-SUM($AF390:AG390)-SUM($C390:D390)-SUM($BH390:BI390)</f>
        <v>0</v>
      </c>
      <c r="BJ358" s="169">
        <f>SUM($AF358:AH358)-SUM($AF390:AH390)-SUM($C390:E390)-SUM($BH390:BJ390)</f>
        <v>0</v>
      </c>
      <c r="BK358" s="169">
        <f>SUM($AF358:AI358)-SUM($AF390:AI390)-SUM($C390:F390)-SUM($BH390:BK390)</f>
        <v>0</v>
      </c>
      <c r="BL358" s="169">
        <f>SUM($AF358:AJ358)-SUM($AF390:AJ390)-SUM($C390:G390)-SUM($BH390:BL390)</f>
        <v>0</v>
      </c>
      <c r="BM358" s="169">
        <f>SUM($AF358:AK358)-SUM($AF390:AK390)-SUM($C390:H390)-SUM($BH390:BM390)</f>
        <v>0</v>
      </c>
      <c r="BN358" s="169">
        <f>SUM($AF358:AL358)-SUM($AF390:AL390)-SUM($C390:I390)-SUM($BH390:BN390)</f>
        <v>0</v>
      </c>
      <c r="BO358" s="169">
        <f>SUM($AF358:AM358)-SUM($AF390:AM390)-SUM($C390:J390)-SUM($BH390:BO390)</f>
        <v>0</v>
      </c>
      <c r="BP358" s="169">
        <f>SUM($AF358:AN358)-SUM($AF390:AN390)-SUM($C390:K390)-SUM($BH390:BP390)</f>
        <v>0</v>
      </c>
      <c r="BQ358" s="169">
        <f>SUM($AF358:AO358)-SUM($AF390:AO390)-SUM($C390:L390)-SUM($BH390:BQ390)</f>
        <v>0</v>
      </c>
      <c r="BR358" s="169">
        <f>SUM($AF358:AP358)-SUM($AF390:AP390)-SUM($C390:M390)-SUM($BH390:BR390)</f>
        <v>0</v>
      </c>
      <c r="BS358" s="169">
        <f>SUM($AF358:AQ358)-SUM($AF390:AQ390)-SUM($C390:N390)-SUM($BH390:BS390)</f>
        <v>0</v>
      </c>
      <c r="BT358" s="169">
        <f>SUM($AF358:AR358)-SUM($AF390:AR390)-SUM($C390:O390)-SUM($BH390:BT390)</f>
        <v>0</v>
      </c>
      <c r="BU358" s="169">
        <f>SUM($AF358:AS358)-SUM($AF390:AS390)-SUM($C390:P390)-SUM($BH390:BU390)</f>
        <v>0</v>
      </c>
      <c r="BV358" s="169">
        <f>SUM($AF358:AT358)-SUM($AF390:AT390)-SUM($C390:Q390)-SUM($BH390:BV390)</f>
        <v>0</v>
      </c>
      <c r="BW358" s="169">
        <f>SUM($AF358:AU358)-SUM($AF390:AU390)-SUM($C390:R390)-SUM($BH390:BW390)</f>
        <v>0</v>
      </c>
      <c r="BX358" s="169">
        <f>SUM($AF358:AV358)-SUM($AF390:AV390)-SUM($C390:S390)-SUM($BH390:BX390)</f>
        <v>0</v>
      </c>
      <c r="BY358" s="169">
        <f>SUM($AF358:AW358)-SUM($AF390:AW390)-SUM($C390:T390)-SUM($BH390:BY390)</f>
        <v>0</v>
      </c>
      <c r="BZ358" s="169">
        <f>SUM($AF358:AX358)-SUM($AF390:AX390)-SUM($C390:U390)-SUM($BH390:BZ390)</f>
        <v>0</v>
      </c>
      <c r="CA358" s="169">
        <f>SUM($AF358:AY358)-SUM($AF390:AY390)-SUM($C390:V390)-SUM($BH390:CA390)</f>
        <v>0</v>
      </c>
      <c r="CB358" s="169">
        <f>SUM($AF358:AZ358)-SUM($AF390:AZ390)-SUM($C390:W390)-SUM($BH390:CB390)</f>
        <v>0</v>
      </c>
      <c r="CC358" s="169">
        <f>SUM($AF358:BA358)-SUM($AF390:BA390)-SUM($C390:X390)-SUM($BH390:CC390)</f>
        <v>0</v>
      </c>
      <c r="CD358" s="169">
        <f>SUM($AF358:BB358)-SUM($AF390:BB390)-SUM($C390:Y390)-SUM($BH390:CD390)</f>
        <v>0</v>
      </c>
      <c r="CE358" s="169">
        <f>SUM($AF358:BC358)-SUM($AF390:BC390)-SUM($C390:Z390)-SUM($BH390:CE390)</f>
        <v>0</v>
      </c>
      <c r="CF358" s="169">
        <f>SUM($AF358:BD358)-SUM($AF390:BD390)-SUM($C390:AA390)-SUM($BH390:CF390)</f>
        <v>0</v>
      </c>
      <c r="CG358" s="169">
        <f>SUM($AF358:BE358)-SUM($AF390:BE390)-SUM($C390:AB390)-SUM($BH390:CG390)</f>
        <v>0</v>
      </c>
      <c r="CH358" s="52"/>
      <c r="CI358" s="52"/>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f t="shared" si="83"/>
        <v>1</v>
      </c>
      <c r="DH358" s="67">
        <f t="shared" si="83"/>
        <v>0.99930709710062038</v>
      </c>
      <c r="DI358" s="67">
        <f t="shared" si="83"/>
        <v>0.99932491229008624</v>
      </c>
      <c r="DM358" s="188" t="str">
        <f t="shared" si="81"/>
        <v/>
      </c>
      <c r="DN358" s="188" t="str">
        <f t="shared" si="81"/>
        <v/>
      </c>
      <c r="DO358" s="188" t="str">
        <f t="shared" si="81"/>
        <v/>
      </c>
      <c r="DP358" s="188" t="str">
        <f t="shared" si="81"/>
        <v/>
      </c>
      <c r="DQ358" s="188" t="str">
        <f t="shared" si="81"/>
        <v/>
      </c>
      <c r="DR358" s="188" t="str">
        <f t="shared" si="81"/>
        <v/>
      </c>
      <c r="DS358" s="188" t="str">
        <f t="shared" si="81"/>
        <v/>
      </c>
      <c r="DT358" s="188" t="str">
        <f t="shared" si="81"/>
        <v/>
      </c>
      <c r="DU358" s="188" t="str">
        <f t="shared" si="81"/>
        <v/>
      </c>
      <c r="DV358" s="188" t="str">
        <f t="shared" si="81"/>
        <v/>
      </c>
      <c r="DW358" s="188" t="str">
        <f t="shared" si="81"/>
        <v/>
      </c>
      <c r="DX358" s="188" t="str">
        <f t="shared" si="81"/>
        <v/>
      </c>
      <c r="DY358" s="188" t="str">
        <f t="shared" si="81"/>
        <v/>
      </c>
      <c r="DZ358" s="188" t="str">
        <f t="shared" si="81"/>
        <v/>
      </c>
      <c r="EA358" s="188" t="str">
        <f t="shared" si="81"/>
        <v/>
      </c>
      <c r="EB358" s="188" t="str">
        <f t="shared" si="81"/>
        <v/>
      </c>
      <c r="EC358" s="188" t="str">
        <f t="shared" si="84"/>
        <v/>
      </c>
      <c r="ED358" s="188" t="str">
        <f t="shared" si="84"/>
        <v/>
      </c>
      <c r="EE358" s="188" t="str">
        <f t="shared" si="84"/>
        <v/>
      </c>
      <c r="EF358" s="188" t="str">
        <f t="shared" si="84"/>
        <v/>
      </c>
      <c r="EG358" s="188" t="str">
        <f t="shared" si="84"/>
        <v/>
      </c>
      <c r="EH358" s="188" t="str">
        <f t="shared" si="84"/>
        <v/>
      </c>
      <c r="EI358" s="188" t="str">
        <f t="shared" si="84"/>
        <v/>
      </c>
      <c r="EJ358" s="188" t="str">
        <f t="shared" si="84"/>
        <v/>
      </c>
      <c r="EK358" s="188" t="str">
        <f t="shared" si="84"/>
        <v/>
      </c>
    </row>
    <row r="359" spans="1:141" x14ac:dyDescent="0.3">
      <c r="B359" s="1">
        <v>25</v>
      </c>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f>VLOOKUP(AA101,CVAInc,$A$4,FALSE)*(1+((VLOOKUP(AA101,CVArisk,$A$4,FALSE)-1)*MAX(0,BD133-BaselineBMI)))</f>
        <v>6.9290289937965236E-4</v>
      </c>
      <c r="AC359" s="155"/>
      <c r="AD359" s="155"/>
      <c r="AE359" s="155"/>
      <c r="AF359" s="155"/>
      <c r="AG359" s="174">
        <f>D359*D67*PRODUCT($CJ359:CJ359)</f>
        <v>0</v>
      </c>
      <c r="AH359" s="174">
        <f>E359*E67*PRODUCT($CJ359:CK359)</f>
        <v>0</v>
      </c>
      <c r="AI359" s="174">
        <f>F359*F67*PRODUCT($CJ359:CL359)</f>
        <v>0</v>
      </c>
      <c r="AJ359" s="174">
        <f>G359*G67*PRODUCT($CJ359:CM359)</f>
        <v>0</v>
      </c>
      <c r="AK359" s="174">
        <f>H359*H67*PRODUCT($CJ359:CN359)</f>
        <v>0</v>
      </c>
      <c r="AL359" s="174">
        <f>I359*I67*PRODUCT($CJ359:CO359)</f>
        <v>0</v>
      </c>
      <c r="AM359" s="174">
        <f>J359*J67*PRODUCT($CJ359:CP359)</f>
        <v>0</v>
      </c>
      <c r="AN359" s="174">
        <f>K359*K67*PRODUCT($CJ359:CQ359)</f>
        <v>0</v>
      </c>
      <c r="AO359" s="174">
        <f>L359*L67*PRODUCT($CJ359:CR359)</f>
        <v>0</v>
      </c>
      <c r="AP359" s="174">
        <f>M359*M67*PRODUCT($CJ359:CS359)</f>
        <v>0</v>
      </c>
      <c r="AQ359" s="174">
        <f>N359*N67*PRODUCT($CJ359:CT359)</f>
        <v>0</v>
      </c>
      <c r="AR359" s="174">
        <f>O359*O67*PRODUCT($CJ359:CU359)</f>
        <v>0</v>
      </c>
      <c r="AS359" s="174">
        <f>P359*P67*PRODUCT($CJ359:CV359)</f>
        <v>0</v>
      </c>
      <c r="AT359" s="174">
        <f>Q359*Q67*PRODUCT($CJ359:CW359)</f>
        <v>0</v>
      </c>
      <c r="AU359" s="174">
        <f>R359*R67*PRODUCT($CJ359:CX359)</f>
        <v>0</v>
      </c>
      <c r="AV359" s="174">
        <f>S359*S67*PRODUCT($CJ359:CY359)</f>
        <v>0</v>
      </c>
      <c r="AW359" s="174">
        <f>T359*T67*PRODUCT($CJ359:CZ359)</f>
        <v>0</v>
      </c>
      <c r="AX359" s="174">
        <f>U359*U67*PRODUCT($CJ359:DA359)</f>
        <v>0</v>
      </c>
      <c r="AY359" s="174">
        <f>V359*V67*PRODUCT($CJ359:DB359)</f>
        <v>0</v>
      </c>
      <c r="AZ359" s="174">
        <f>W359*W67*PRODUCT($CJ359:DC359)</f>
        <v>0</v>
      </c>
      <c r="BA359" s="174">
        <f>X359*X67*PRODUCT($CJ359:DD359)</f>
        <v>0</v>
      </c>
      <c r="BB359" s="174">
        <f>Y359*Y67*PRODUCT($CJ359:DE359)</f>
        <v>0</v>
      </c>
      <c r="BC359" s="174">
        <f>Z359*Z67*PRODUCT($CJ359:DF359)</f>
        <v>0</v>
      </c>
      <c r="BD359" s="174">
        <f>AA359*AA67*PRODUCT($CJ359:DG359)</f>
        <v>0</v>
      </c>
      <c r="BE359" s="174">
        <f>AB359*AB67*PRODUCT($CJ359:DH359)</f>
        <v>0</v>
      </c>
      <c r="BI359" s="169">
        <f>SUM($AF359:AG359)-SUM($AF391:AG391)-SUM($C391:D391)-SUM($BH391:BI391)</f>
        <v>0</v>
      </c>
      <c r="BJ359" s="169">
        <f>SUM($AF359:AH359)-SUM($AF391:AH391)-SUM($C391:E391)-SUM($BH391:BJ391)</f>
        <v>0</v>
      </c>
      <c r="BK359" s="169">
        <f>SUM($AF359:AI359)-SUM($AF391:AI391)-SUM($C391:F391)-SUM($BH391:BK391)</f>
        <v>0</v>
      </c>
      <c r="BL359" s="169">
        <f>SUM($AF359:AJ359)-SUM($AF391:AJ391)-SUM($C391:G391)-SUM($BH391:BL391)</f>
        <v>0</v>
      </c>
      <c r="BM359" s="169">
        <f>SUM($AF359:AK359)-SUM($AF391:AK391)-SUM($C391:H391)-SUM($BH391:BM391)</f>
        <v>0</v>
      </c>
      <c r="BN359" s="169">
        <f>SUM($AF359:AL359)-SUM($AF391:AL391)-SUM($C391:I391)-SUM($BH391:BN391)</f>
        <v>0</v>
      </c>
      <c r="BO359" s="169">
        <f>SUM($AF359:AM359)-SUM($AF391:AM391)-SUM($C391:J391)-SUM($BH391:BO391)</f>
        <v>0</v>
      </c>
      <c r="BP359" s="169">
        <f>SUM($AF359:AN359)-SUM($AF391:AN391)-SUM($C391:K391)-SUM($BH391:BP391)</f>
        <v>0</v>
      </c>
      <c r="BQ359" s="169">
        <f>SUM($AF359:AO359)-SUM($AF391:AO391)-SUM($C391:L391)-SUM($BH391:BQ391)</f>
        <v>0</v>
      </c>
      <c r="BR359" s="169">
        <f>SUM($AF359:AP359)-SUM($AF391:AP391)-SUM($C391:M391)-SUM($BH391:BR391)</f>
        <v>0</v>
      </c>
      <c r="BS359" s="169">
        <f>SUM($AF359:AQ359)-SUM($AF391:AQ391)-SUM($C391:N391)-SUM($BH391:BS391)</f>
        <v>0</v>
      </c>
      <c r="BT359" s="169">
        <f>SUM($AF359:AR359)-SUM($AF391:AR391)-SUM($C391:O391)-SUM($BH391:BT391)</f>
        <v>0</v>
      </c>
      <c r="BU359" s="169">
        <f>SUM($AF359:AS359)-SUM($AF391:AS391)-SUM($C391:P391)-SUM($BH391:BU391)</f>
        <v>0</v>
      </c>
      <c r="BV359" s="169">
        <f>SUM($AF359:AT359)-SUM($AF391:AT391)-SUM($C391:Q391)-SUM($BH391:BV391)</f>
        <v>0</v>
      </c>
      <c r="BW359" s="169">
        <f>SUM($AF359:AU359)-SUM($AF391:AU391)-SUM($C391:R391)-SUM($BH391:BW391)</f>
        <v>0</v>
      </c>
      <c r="BX359" s="169">
        <f>SUM($AF359:AV359)-SUM($AF391:AV391)-SUM($C391:S391)-SUM($BH391:BX391)</f>
        <v>0</v>
      </c>
      <c r="BY359" s="169">
        <f>SUM($AF359:AW359)-SUM($AF391:AW391)-SUM($C391:T391)-SUM($BH391:BY391)</f>
        <v>0</v>
      </c>
      <c r="BZ359" s="169">
        <f>SUM($AF359:AX359)-SUM($AF391:AX391)-SUM($C391:U391)-SUM($BH391:BZ391)</f>
        <v>0</v>
      </c>
      <c r="CA359" s="169">
        <f>SUM($AF359:AY359)-SUM($AF391:AY391)-SUM($C391:V391)-SUM($BH391:CA391)</f>
        <v>0</v>
      </c>
      <c r="CB359" s="169">
        <f>SUM($AF359:AZ359)-SUM($AF391:AZ391)-SUM($C391:W391)-SUM($BH391:CB391)</f>
        <v>0</v>
      </c>
      <c r="CC359" s="169">
        <f>SUM($AF359:BA359)-SUM($AF391:BA391)-SUM($C391:X391)-SUM($BH391:CC391)</f>
        <v>0</v>
      </c>
      <c r="CD359" s="169">
        <f>SUM($AF359:BB359)-SUM($AF391:BB391)-SUM($C391:Y391)-SUM($BH391:CD391)</f>
        <v>0</v>
      </c>
      <c r="CE359" s="169">
        <f>SUM($AF359:BC359)-SUM($AF391:BC391)-SUM($C391:Z391)-SUM($BH391:CE391)</f>
        <v>0</v>
      </c>
      <c r="CF359" s="169">
        <f>SUM($AF359:BD359)-SUM($AF391:BD391)-SUM($C391:AA391)-SUM($BH391:CF391)</f>
        <v>0</v>
      </c>
      <c r="CG359" s="169">
        <f>SUM($AF359:BE359)-SUM($AF391:BE391)-SUM($C391:AB391)-SUM($BH391:CG391)</f>
        <v>0</v>
      </c>
      <c r="CH359" s="52"/>
      <c r="CI359" s="52"/>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f t="shared" si="83"/>
        <v>1</v>
      </c>
      <c r="DI359" s="67">
        <f t="shared" si="83"/>
        <v>0.99930709710062038</v>
      </c>
      <c r="DM359" s="188" t="str">
        <f t="shared" si="81"/>
        <v/>
      </c>
      <c r="DN359" s="188" t="str">
        <f t="shared" si="81"/>
        <v/>
      </c>
      <c r="DO359" s="188" t="str">
        <f t="shared" si="81"/>
        <v/>
      </c>
      <c r="DP359" s="188" t="str">
        <f t="shared" si="81"/>
        <v/>
      </c>
      <c r="DQ359" s="188" t="str">
        <f t="shared" si="81"/>
        <v/>
      </c>
      <c r="DR359" s="188" t="str">
        <f t="shared" si="81"/>
        <v/>
      </c>
      <c r="DS359" s="188" t="str">
        <f t="shared" si="81"/>
        <v/>
      </c>
      <c r="DT359" s="188" t="str">
        <f t="shared" si="81"/>
        <v/>
      </c>
      <c r="DU359" s="188" t="str">
        <f t="shared" si="81"/>
        <v/>
      </c>
      <c r="DV359" s="188" t="str">
        <f t="shared" si="81"/>
        <v/>
      </c>
      <c r="DW359" s="188" t="str">
        <f t="shared" si="81"/>
        <v/>
      </c>
      <c r="DX359" s="188" t="str">
        <f t="shared" si="81"/>
        <v/>
      </c>
      <c r="DY359" s="188" t="str">
        <f t="shared" si="81"/>
        <v/>
      </c>
      <c r="DZ359" s="188" t="str">
        <f t="shared" si="81"/>
        <v/>
      </c>
      <c r="EA359" s="188" t="str">
        <f t="shared" si="81"/>
        <v/>
      </c>
      <c r="EB359" s="188" t="str">
        <f t="shared" si="81"/>
        <v/>
      </c>
      <c r="EC359" s="188" t="str">
        <f t="shared" si="84"/>
        <v/>
      </c>
      <c r="ED359" s="188" t="str">
        <f t="shared" si="84"/>
        <v/>
      </c>
      <c r="EE359" s="188" t="str">
        <f t="shared" si="84"/>
        <v/>
      </c>
      <c r="EF359" s="188" t="str">
        <f t="shared" si="84"/>
        <v/>
      </c>
      <c r="EG359" s="188" t="str">
        <f t="shared" si="84"/>
        <v/>
      </c>
      <c r="EH359" s="188" t="str">
        <f t="shared" si="84"/>
        <v/>
      </c>
      <c r="EI359" s="188" t="str">
        <f t="shared" si="84"/>
        <v/>
      </c>
      <c r="EJ359" s="188" t="str">
        <f t="shared" si="84"/>
        <v/>
      </c>
      <c r="EK359" s="188" t="str">
        <f t="shared" si="84"/>
        <v/>
      </c>
    </row>
    <row r="360" spans="1:141" x14ac:dyDescent="0.3">
      <c r="C360" s="12"/>
      <c r="D360" s="12"/>
      <c r="E360" s="12"/>
      <c r="F360" s="12"/>
      <c r="G360" s="12"/>
      <c r="H360" s="12"/>
      <c r="I360" s="12"/>
      <c r="J360" s="12"/>
      <c r="K360" s="12"/>
      <c r="L360" s="155"/>
      <c r="M360" s="155"/>
      <c r="N360" s="155"/>
      <c r="O360" s="155"/>
      <c r="P360" s="155"/>
      <c r="Q360" s="155"/>
      <c r="R360" s="155"/>
      <c r="S360" s="155"/>
      <c r="T360" s="155"/>
      <c r="U360" s="155"/>
      <c r="V360" s="155"/>
      <c r="W360" s="155"/>
      <c r="X360" s="155"/>
      <c r="Y360" s="155"/>
      <c r="Z360" s="155"/>
      <c r="AA360" s="155"/>
      <c r="AB360" s="155"/>
      <c r="AC360" s="155"/>
      <c r="AD360" s="155"/>
      <c r="AE360" s="5" t="s">
        <v>278</v>
      </c>
      <c r="AF360" s="12">
        <f>SUM(AF335:AF359)</f>
        <v>0</v>
      </c>
      <c r="AG360" s="12">
        <f>SUM(AG335:AG359)</f>
        <v>9.6867977771913263E-2</v>
      </c>
      <c r="AH360" s="12">
        <f t="shared" ref="AH360:BE360" si="85">SUM(AH335:AH359)</f>
        <v>9.4137848571517857E-2</v>
      </c>
      <c r="AI360" s="12">
        <f t="shared" si="85"/>
        <v>9.4670088274829617E-2</v>
      </c>
      <c r="AJ360" s="12">
        <f t="shared" si="85"/>
        <v>9.5429237553278451E-2</v>
      </c>
      <c r="AK360" s="12">
        <f t="shared" si="85"/>
        <v>9.6147406953026524E-2</v>
      </c>
      <c r="AL360" s="12">
        <f t="shared" si="85"/>
        <v>9.6812163009804789E-2</v>
      </c>
      <c r="AM360" s="12">
        <f t="shared" si="85"/>
        <v>9.7422629241966305E-2</v>
      </c>
      <c r="AN360" s="12">
        <f t="shared" si="85"/>
        <v>9.7983385581988908E-2</v>
      </c>
      <c r="AO360" s="12">
        <f t="shared" si="85"/>
        <v>9.8488603128834645E-2</v>
      </c>
      <c r="AP360" s="12">
        <f t="shared" si="85"/>
        <v>0.3204171958435042</v>
      </c>
      <c r="AQ360" s="12">
        <f t="shared" si="85"/>
        <v>0.32102074222671034</v>
      </c>
      <c r="AR360" s="12">
        <f t="shared" si="85"/>
        <v>0.32130085461573471</v>
      </c>
      <c r="AS360" s="12">
        <f t="shared" si="85"/>
        <v>0.321292465949712</v>
      </c>
      <c r="AT360" s="12">
        <f t="shared" si="85"/>
        <v>0.32010116794696386</v>
      </c>
      <c r="AU360" s="12">
        <f t="shared" si="85"/>
        <v>0.31784850496378692</v>
      </c>
      <c r="AV360" s="12">
        <f t="shared" si="85"/>
        <v>0.31527095782725501</v>
      </c>
      <c r="AW360" s="12">
        <f t="shared" si="85"/>
        <v>0.31237800855267034</v>
      </c>
      <c r="AX360" s="12">
        <f t="shared" si="85"/>
        <v>0.30919078448930298</v>
      </c>
      <c r="AY360" s="12">
        <f t="shared" si="85"/>
        <v>0.30573742678051802</v>
      </c>
      <c r="AZ360" s="12">
        <f t="shared" si="85"/>
        <v>0.64836150255681335</v>
      </c>
      <c r="BA360" s="12">
        <f t="shared" si="85"/>
        <v>0.63697534392439004</v>
      </c>
      <c r="BB360" s="12">
        <f t="shared" si="85"/>
        <v>0.62424857317877036</v>
      </c>
      <c r="BC360" s="12">
        <f t="shared" si="85"/>
        <v>0.61074268021885081</v>
      </c>
      <c r="BD360" s="12">
        <f t="shared" si="85"/>
        <v>0.59624143811243879</v>
      </c>
      <c r="BE360" s="12">
        <f t="shared" si="85"/>
        <v>0.58057054715399725</v>
      </c>
      <c r="BF360" s="12"/>
      <c r="BG360" s="5" t="s">
        <v>278</v>
      </c>
      <c r="BH360" s="34"/>
      <c r="BI360" s="66">
        <f>SUM(BI335:BI359)</f>
        <v>9.6867977771913263E-2</v>
      </c>
      <c r="BJ360" s="66">
        <f t="shared" ref="BJ360:CG360" si="86">SUM(BJ335:BJ359)</f>
        <v>0.17477156862173451</v>
      </c>
      <c r="BK360" s="66">
        <f t="shared" si="86"/>
        <v>0.2401283870007582</v>
      </c>
      <c r="BL360" s="66">
        <f t="shared" si="86"/>
        <v>0.29525237041563612</v>
      </c>
      <c r="BM360" s="66">
        <f t="shared" si="86"/>
        <v>0.34180677953546351</v>
      </c>
      <c r="BN360" s="66">
        <f t="shared" si="86"/>
        <v>0.38113875677303105</v>
      </c>
      <c r="BO360" s="66">
        <f t="shared" si="86"/>
        <v>0.41439442723689141</v>
      </c>
      <c r="BP360" s="66">
        <f t="shared" si="86"/>
        <v>0.44253635276600295</v>
      </c>
      <c r="BQ360" s="66">
        <f t="shared" si="86"/>
        <v>0.466361405186278</v>
      </c>
      <c r="BR360" s="66">
        <f t="shared" si="86"/>
        <v>0.70801282171101099</v>
      </c>
      <c r="BS360" s="66">
        <f t="shared" si="86"/>
        <v>0.90927521059388827</v>
      </c>
      <c r="BT360" s="66">
        <f t="shared" si="86"/>
        <v>1.0765460743310897</v>
      </c>
      <c r="BU360" s="66">
        <f t="shared" si="86"/>
        <v>1.2152101303255674</v>
      </c>
      <c r="BV360" s="66">
        <f t="shared" si="86"/>
        <v>1.3288438990645219</v>
      </c>
      <c r="BW360" s="66">
        <f t="shared" si="86"/>
        <v>1.4205974751794106</v>
      </c>
      <c r="BX360" s="66">
        <f t="shared" si="86"/>
        <v>1.4935661493333894</v>
      </c>
      <c r="BY360" s="66">
        <f t="shared" si="86"/>
        <v>1.5505765138418051</v>
      </c>
      <c r="BZ360" s="66">
        <f t="shared" si="86"/>
        <v>1.5940195014606748</v>
      </c>
      <c r="CA360" s="66">
        <f t="shared" si="86"/>
        <v>1.6259280253768358</v>
      </c>
      <c r="CB360" s="66">
        <f t="shared" si="86"/>
        <v>1.9950830316014614</v>
      </c>
      <c r="CC360" s="66">
        <f t="shared" si="86"/>
        <v>2.2884402691078538</v>
      </c>
      <c r="CD360" s="66">
        <f t="shared" si="86"/>
        <v>2.5172732290600366</v>
      </c>
      <c r="CE360" s="66">
        <f t="shared" si="86"/>
        <v>2.6918613240100719</v>
      </c>
      <c r="CF360" s="66">
        <f t="shared" si="86"/>
        <v>2.8202783572601708</v>
      </c>
      <c r="CG360" s="66">
        <f t="shared" si="86"/>
        <v>2.9090502956680742</v>
      </c>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L360" s="53"/>
      <c r="DM360" s="188">
        <f t="shared" si="81"/>
        <v>6.9290289937965236E-4</v>
      </c>
      <c r="DN360" s="188">
        <f t="shared" si="81"/>
        <v>1.2524652610069076E-3</v>
      </c>
      <c r="DO360" s="188">
        <f t="shared" si="81"/>
        <v>1.7245467079512113E-3</v>
      </c>
      <c r="DP360" s="188">
        <f t="shared" si="81"/>
        <v>2.1259246003962336E-3</v>
      </c>
      <c r="DQ360" s="188">
        <f t="shared" si="81"/>
        <v>2.4683853142188853E-3</v>
      </c>
      <c r="DR360" s="188">
        <f t="shared" si="81"/>
        <v>2.761852264978085E-3</v>
      </c>
      <c r="DS360" s="188">
        <f t="shared" si="81"/>
        <v>3.0145558001631904E-3</v>
      </c>
      <c r="DT360" s="188">
        <f t="shared" si="81"/>
        <v>3.2332071237669855E-3</v>
      </c>
      <c r="DU360" s="188">
        <f t="shared" si="81"/>
        <v>3.4236409421234413E-3</v>
      </c>
      <c r="DV360" s="188">
        <f t="shared" si="81"/>
        <v>5.2254166890766812E-3</v>
      </c>
      <c r="DW360" s="188">
        <f t="shared" si="81"/>
        <v>6.7523304787720671E-3</v>
      </c>
      <c r="DX360" s="188">
        <f t="shared" si="81"/>
        <v>8.0510096522374581E-3</v>
      </c>
      <c r="DY360" s="188">
        <f t="shared" si="81"/>
        <v>9.1592926548191619E-3</v>
      </c>
      <c r="DZ360" s="188">
        <f t="shared" si="81"/>
        <v>1.0104352670171162E-2</v>
      </c>
      <c r="EA360" s="188">
        <f t="shared" si="81"/>
        <v>1.0905388292307638E-2</v>
      </c>
      <c r="EB360" s="188">
        <f t="shared" si="81"/>
        <v>1.158733022211852E-2</v>
      </c>
      <c r="EC360" s="188">
        <f t="shared" si="84"/>
        <v>1.2170053863205032E-2</v>
      </c>
      <c r="ED360" s="188">
        <f t="shared" si="84"/>
        <v>1.2669750034489944E-2</v>
      </c>
      <c r="EE360" s="188">
        <f t="shared" si="84"/>
        <v>1.3099638745688211E-2</v>
      </c>
      <c r="EF360" s="188">
        <f t="shared" si="84"/>
        <v>1.6304982235630292E-2</v>
      </c>
      <c r="EG360" s="188">
        <f t="shared" si="84"/>
        <v>1.9004926325640836E-2</v>
      </c>
      <c r="EH360" s="188">
        <f t="shared" si="84"/>
        <v>2.1290949312549368E-2</v>
      </c>
      <c r="EI360" s="188">
        <f t="shared" si="84"/>
        <v>2.3221560143376795E-2</v>
      </c>
      <c r="EJ360" s="188">
        <f t="shared" si="84"/>
        <v>2.4862492916662475E-2</v>
      </c>
      <c r="EK360" s="188">
        <f t="shared" si="84"/>
        <v>2.6269594388306439E-2</v>
      </c>
    </row>
    <row r="363" spans="1:141" s="162" customFormat="1" x14ac:dyDescent="0.3">
      <c r="A363" s="161" t="s">
        <v>294</v>
      </c>
      <c r="AF363" s="161" t="s">
        <v>300</v>
      </c>
      <c r="BH363" s="161" t="s">
        <v>342</v>
      </c>
    </row>
    <row r="364" spans="1:141" x14ac:dyDescent="0.3">
      <c r="A364" s="1"/>
      <c r="C364" s="1"/>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row>
    <row r="365" spans="1:141" x14ac:dyDescent="0.3">
      <c r="A365" s="1"/>
      <c r="C365" s="1" t="s">
        <v>13</v>
      </c>
      <c r="AF365" s="1" t="s">
        <v>13</v>
      </c>
      <c r="BH365" s="1" t="s">
        <v>13</v>
      </c>
    </row>
    <row r="366" spans="1:141" x14ac:dyDescent="0.3">
      <c r="C366" s="1">
        <v>0</v>
      </c>
      <c r="D366" s="1">
        <v>1</v>
      </c>
      <c r="E366" s="1">
        <v>2</v>
      </c>
      <c r="F366" s="1">
        <v>3</v>
      </c>
      <c r="G366" s="1">
        <v>4</v>
      </c>
      <c r="H366" s="1">
        <v>5</v>
      </c>
      <c r="I366" s="1">
        <v>6</v>
      </c>
      <c r="J366" s="1">
        <v>7</v>
      </c>
      <c r="K366" s="1">
        <v>8</v>
      </c>
      <c r="L366" s="1">
        <v>9</v>
      </c>
      <c r="M366" s="1">
        <v>10</v>
      </c>
      <c r="N366" s="1">
        <v>11</v>
      </c>
      <c r="O366" s="1">
        <v>12</v>
      </c>
      <c r="P366" s="1">
        <v>13</v>
      </c>
      <c r="Q366" s="1">
        <v>14</v>
      </c>
      <c r="R366" s="1">
        <v>15</v>
      </c>
      <c r="S366" s="1">
        <v>16</v>
      </c>
      <c r="T366" s="1">
        <v>17</v>
      </c>
      <c r="U366" s="1">
        <v>18</v>
      </c>
      <c r="V366" s="1">
        <v>19</v>
      </c>
      <c r="W366" s="1">
        <v>20</v>
      </c>
      <c r="X366" s="1">
        <v>21</v>
      </c>
      <c r="Y366" s="1">
        <v>22</v>
      </c>
      <c r="Z366" s="1">
        <v>23</v>
      </c>
      <c r="AA366" s="1">
        <v>24</v>
      </c>
      <c r="AB366" s="1">
        <v>25</v>
      </c>
      <c r="AC366" s="1"/>
      <c r="AF366" s="1">
        <v>0</v>
      </c>
      <c r="AG366" s="1">
        <v>1</v>
      </c>
      <c r="AH366" s="1">
        <v>2</v>
      </c>
      <c r="AI366" s="1">
        <v>3</v>
      </c>
      <c r="AJ366" s="1">
        <v>4</v>
      </c>
      <c r="AK366" s="1">
        <v>5</v>
      </c>
      <c r="AL366" s="1">
        <v>6</v>
      </c>
      <c r="AM366" s="1">
        <v>7</v>
      </c>
      <c r="AN366" s="1">
        <v>8</v>
      </c>
      <c r="AO366" s="1">
        <v>9</v>
      </c>
      <c r="AP366" s="1">
        <v>10</v>
      </c>
      <c r="AQ366" s="1">
        <v>11</v>
      </c>
      <c r="AR366" s="1">
        <v>12</v>
      </c>
      <c r="AS366" s="1">
        <v>13</v>
      </c>
      <c r="AT366" s="1">
        <v>14</v>
      </c>
      <c r="AU366" s="1">
        <v>15</v>
      </c>
      <c r="AV366" s="1">
        <v>16</v>
      </c>
      <c r="AW366" s="1">
        <v>17</v>
      </c>
      <c r="AX366" s="1">
        <v>18</v>
      </c>
      <c r="AY366" s="1">
        <v>19</v>
      </c>
      <c r="AZ366" s="1">
        <v>20</v>
      </c>
      <c r="BA366" s="1">
        <v>21</v>
      </c>
      <c r="BB366" s="1">
        <v>22</v>
      </c>
      <c r="BC366" s="1">
        <v>23</v>
      </c>
      <c r="BD366" s="1">
        <v>24</v>
      </c>
      <c r="BE366" s="1">
        <v>25</v>
      </c>
      <c r="BH366" s="1">
        <v>0</v>
      </c>
      <c r="BI366" s="1">
        <v>1</v>
      </c>
      <c r="BJ366" s="1">
        <v>2</v>
      </c>
      <c r="BK366" s="1">
        <v>3</v>
      </c>
      <c r="BL366" s="1">
        <v>4</v>
      </c>
      <c r="BM366" s="1">
        <v>5</v>
      </c>
      <c r="BN366" s="1">
        <v>6</v>
      </c>
      <c r="BO366" s="1">
        <v>7</v>
      </c>
      <c r="BP366" s="1">
        <v>8</v>
      </c>
      <c r="BQ366" s="1">
        <v>9</v>
      </c>
      <c r="BR366" s="1">
        <v>10</v>
      </c>
      <c r="BS366" s="1">
        <v>11</v>
      </c>
      <c r="BT366" s="1">
        <v>12</v>
      </c>
      <c r="BU366" s="1">
        <v>13</v>
      </c>
      <c r="BV366" s="1">
        <v>14</v>
      </c>
      <c r="BW366" s="1">
        <v>15</v>
      </c>
      <c r="BX366" s="1">
        <v>16</v>
      </c>
      <c r="BY366" s="1">
        <v>17</v>
      </c>
      <c r="BZ366" s="1">
        <v>18</v>
      </c>
      <c r="CA366" s="1">
        <v>19</v>
      </c>
      <c r="CB366" s="1">
        <v>20</v>
      </c>
      <c r="CC366" s="1">
        <v>21</v>
      </c>
      <c r="CD366" s="1">
        <v>22</v>
      </c>
      <c r="CE366" s="1">
        <v>23</v>
      </c>
      <c r="CF366" s="1">
        <v>24</v>
      </c>
      <c r="CG366" s="1">
        <v>25</v>
      </c>
    </row>
    <row r="367" spans="1:141" x14ac:dyDescent="0.3">
      <c r="A367" s="9" t="s">
        <v>12</v>
      </c>
      <c r="B367" s="1">
        <v>1</v>
      </c>
      <c r="C367" s="156"/>
      <c r="D367" s="155">
        <f t="shared" ref="D367:S375" si="87">(VLOOKUP(C77,CVAMort,$A$4,FALSE)-1)*C141*BH335</f>
        <v>0</v>
      </c>
      <c r="E367" s="155">
        <f t="shared" si="87"/>
        <v>1.6066502702649501E-2</v>
      </c>
      <c r="F367" s="155">
        <f t="shared" si="87"/>
        <v>2.8973070083454584E-2</v>
      </c>
      <c r="G367" s="155">
        <f t="shared" si="87"/>
        <v>3.9753684921672271E-2</v>
      </c>
      <c r="H367" s="155">
        <f t="shared" si="87"/>
        <v>4.8829366288184066E-2</v>
      </c>
      <c r="I367" s="155">
        <f t="shared" si="87"/>
        <v>5.6452736816710841E-2</v>
      </c>
      <c r="J367" s="155">
        <f t="shared" si="87"/>
        <v>6.285846813438653E-2</v>
      </c>
      <c r="K367" s="155">
        <f t="shared" si="87"/>
        <v>6.8261864869270994E-2</v>
      </c>
      <c r="L367" s="155">
        <f t="shared" si="87"/>
        <v>7.2783419620203266E-2</v>
      </c>
      <c r="M367" s="155">
        <f t="shared" si="87"/>
        <v>7.6549397045857059E-2</v>
      </c>
      <c r="N367" s="155">
        <f t="shared" si="87"/>
        <v>0.1160112940582723</v>
      </c>
      <c r="O367" s="155">
        <f t="shared" si="87"/>
        <v>0.1486508506681388</v>
      </c>
      <c r="P367" s="155">
        <f t="shared" si="87"/>
        <v>0.17566518240130327</v>
      </c>
      <c r="Q367" s="155">
        <f t="shared" si="87"/>
        <v>0.19762451061746847</v>
      </c>
      <c r="R367" s="155">
        <f t="shared" si="87"/>
        <v>0.21568039112075163</v>
      </c>
      <c r="S367" s="155">
        <f t="shared" si="87"/>
        <v>0.2298779476040046</v>
      </c>
      <c r="T367" s="155">
        <f t="shared" ref="M367:AB382" si="88">(VLOOKUP(S77,CVAMort,$A$4,FALSE)-1)*S141*BX335</f>
        <v>0.24092535221440273</v>
      </c>
      <c r="U367" s="155">
        <f t="shared" si="88"/>
        <v>0.24935719105751036</v>
      </c>
      <c r="V367" s="155">
        <f t="shared" si="88"/>
        <v>0.25561823067110495</v>
      </c>
      <c r="W367" s="155">
        <f t="shared" si="88"/>
        <v>0.25955468311051316</v>
      </c>
      <c r="X367" s="155">
        <f t="shared" si="88"/>
        <v>0.31703623568479888</v>
      </c>
      <c r="Y367" s="155">
        <f t="shared" si="88"/>
        <v>0.36082476792424434</v>
      </c>
      <c r="Z367" s="155">
        <f t="shared" si="88"/>
        <v>0.39536241126898652</v>
      </c>
      <c r="AA367" s="155">
        <f t="shared" si="88"/>
        <v>0.41985174427009414</v>
      </c>
      <c r="AB367" s="155">
        <f t="shared" si="88"/>
        <v>0.43558012623439035</v>
      </c>
      <c r="AC367" s="52"/>
      <c r="AG367" s="170">
        <f t="shared" ref="AG367:AG383" si="89">C141*BH335</f>
        <v>0</v>
      </c>
      <c r="AH367" s="170">
        <f t="shared" ref="AH367:AH383" si="90">D141*BI335</f>
        <v>1.5372948072402636E-4</v>
      </c>
      <c r="AI367" s="170">
        <f t="shared" ref="AI367:AI383" si="91">E141*BJ335</f>
        <v>2.9186851959829666E-4</v>
      </c>
      <c r="AJ367" s="170">
        <f t="shared" ref="AJ367:AY378" si="92">F141*BK335</f>
        <v>4.550432933664368E-4</v>
      </c>
      <c r="AK367" s="170">
        <f t="shared" si="92"/>
        <v>6.0969614490828856E-4</v>
      </c>
      <c r="AL367" s="170">
        <f t="shared" si="92"/>
        <v>7.81712104797605E-4</v>
      </c>
      <c r="AM367" s="170">
        <f t="shared" si="92"/>
        <v>9.6199422209513046E-4</v>
      </c>
      <c r="AN367" s="170">
        <f t="shared" si="92"/>
        <v>1.1271528420843447E-3</v>
      </c>
      <c r="AO367" s="170">
        <f t="shared" si="92"/>
        <v>1.317873258537157E-3</v>
      </c>
      <c r="AP367" s="170">
        <f t="shared" si="92"/>
        <v>1.5413244441406489E-3</v>
      </c>
      <c r="AQ367" s="170">
        <f t="shared" si="92"/>
        <v>2.5431820555859514E-3</v>
      </c>
      <c r="AR367" s="170">
        <f t="shared" si="92"/>
        <v>3.604366934794173E-3</v>
      </c>
      <c r="AS367" s="170">
        <f t="shared" si="92"/>
        <v>4.5990048295424151E-3</v>
      </c>
      <c r="AT367" s="170">
        <f t="shared" si="92"/>
        <v>5.8585280382995597E-3</v>
      </c>
      <c r="AU367" s="170">
        <f t="shared" si="92"/>
        <v>6.8302576411916425E-3</v>
      </c>
      <c r="AV367" s="170">
        <f t="shared" si="92"/>
        <v>7.9965431877849023E-3</v>
      </c>
      <c r="AW367" s="170">
        <f t="shared" si="92"/>
        <v>9.1675090246083439E-3</v>
      </c>
      <c r="AX367" s="170">
        <f t="shared" si="92"/>
        <v>1.0281872863285009E-2</v>
      </c>
      <c r="AY367" s="170">
        <f t="shared" si="92"/>
        <v>1.1295222187350342E-2</v>
      </c>
      <c r="AZ367" s="170">
        <f t="shared" ref="AW367:BE382" si="93">V141*CA335</f>
        <v>1.2701749734243841E-2</v>
      </c>
      <c r="BA367" s="170">
        <f t="shared" si="93"/>
        <v>1.7034018923813277E-2</v>
      </c>
      <c r="BB367" s="170">
        <f t="shared" si="93"/>
        <v>2.2367215190260161E-2</v>
      </c>
      <c r="BC367" s="170">
        <f t="shared" si="93"/>
        <v>2.6146917030246603E-2</v>
      </c>
      <c r="BD367" s="170">
        <f t="shared" si="93"/>
        <v>3.0891800554339585E-2</v>
      </c>
      <c r="BE367" s="170">
        <f t="shared" si="93"/>
        <v>3.6666438922739485E-2</v>
      </c>
      <c r="BI367" s="194">
        <f>SUMPRODUCT(CHOOSE({1,2,3,4},D237,D302,D432,D497),CHOOSE({1,2,3,4},DL335,DL335,DL335,DL335))</f>
        <v>0</v>
      </c>
      <c r="BJ367" s="194">
        <f>SUMPRODUCT(CHOOSE({1,2,3,4},E237,E302,E432,E497),CHOOSE({1,2,3,4},DM335,DM335,DM335,DM335))</f>
        <v>1.4025538323065214E-5</v>
      </c>
      <c r="BK367" s="194">
        <f>SUMPRODUCT(CHOOSE({1,2,3,4},F237,F302,F432,F497),CHOOSE({1,2,3,4},DN335,DN335,DN335,DN335))</f>
        <v>4.8331292752991223E-5</v>
      </c>
      <c r="BL367" s="194">
        <f>SUMPRODUCT(CHOOSE({1,2,3,4},G237,G302,G432,G497),CHOOSE({1,2,3,4},DO335,DO335,DO335,DO335))</f>
        <v>9.6525923361885706E-5</v>
      </c>
      <c r="BM367" s="194">
        <f>SUMPRODUCT(CHOOSE({1,2,3,4},H237,H302,H432,H497),CHOOSE({1,2,3,4},DP335,DP335,DP335,DP335))</f>
        <v>1.5393540010677026E-4</v>
      </c>
      <c r="BN367" s="194">
        <f>SUMPRODUCT(CHOOSE({1,2,3,4},I237,I302,I432,I497),CHOOSE({1,2,3,4},DQ335,DQ335,DQ335,DQ335))</f>
        <v>2.457368507288181E-4</v>
      </c>
      <c r="BO367" s="194">
        <f>SUMPRODUCT(CHOOSE({1,2,3,4},J237,J302,J432,J497),CHOOSE({1,2,3,4},DR335,DR335,DR335,DR335))</f>
        <v>3.4649642162439117E-4</v>
      </c>
      <c r="BP367" s="194">
        <f>SUMPRODUCT(CHOOSE({1,2,3,4},K237,K302,K432,K497),CHOOSE({1,2,3,4},DS335,DS335,DS335,DS335))</f>
        <v>4.5244234152203955E-4</v>
      </c>
      <c r="BQ367" s="194">
        <f>SUMPRODUCT(CHOOSE({1,2,3,4},L237,L302,L432,L497),CHOOSE({1,2,3,4},DT335,DT335,DT335,DT335))</f>
        <v>5.6225782981921641E-4</v>
      </c>
      <c r="BR367" s="194">
        <f>SUMPRODUCT(CHOOSE({1,2,3,4},M237,M302,M432,M497),CHOOSE({1,2,3,4},DU335,DU335,DU335,DU335))</f>
        <v>6.7505782877347634E-4</v>
      </c>
      <c r="BS367" s="194">
        <f>SUMPRODUCT(CHOOSE({1,2,3,4},N237,N302,N432,N497),CHOOSE({1,2,3,4},DV335,DV335,DV335,DV335))</f>
        <v>1.2038772299749626E-3</v>
      </c>
      <c r="BT367" s="194">
        <f>SUMPRODUCT(CHOOSE({1,2,3,4},O237,O302,O432,O497),CHOOSE({1,2,3,4},DW335,DW335,DW335,DW335))</f>
        <v>1.7747732756002339E-3</v>
      </c>
      <c r="BU367" s="194">
        <f>SUMPRODUCT(CHOOSE({1,2,3,4},P237,P302,P432,P497),CHOOSE({1,2,3,4},DX335,DX335,DX335,DX335))</f>
        <v>2.3642227243887591E-3</v>
      </c>
      <c r="BV367" s="194">
        <f>SUMPRODUCT(CHOOSE({1,2,3,4},Q237,Q302,Q432,Q497),CHOOSE({1,2,3,4},DY335,DY335,DY335,DY335))</f>
        <v>2.9843605522408244E-3</v>
      </c>
      <c r="BW367" s="194">
        <f>SUMPRODUCT(CHOOSE({1,2,3,4},R237,R302,R432,R497),CHOOSE({1,2,3,4},DZ335,DZ335,DZ335,DZ335))</f>
        <v>3.5842800869551016E-3</v>
      </c>
      <c r="BX367" s="194">
        <f>SUMPRODUCT(CHOOSE({1,2,3,4},S237,S302,S432,S497),CHOOSE({1,2,3,4},EA335,EA335,EA335,EA335))</f>
        <v>4.4277928814859908E-3</v>
      </c>
      <c r="BY367" s="194">
        <f>SUMPRODUCT(CHOOSE({1,2,3,4},T237,T302,T432,T497),CHOOSE({1,2,3,4},EB335,EB335,EB335,EB335))</f>
        <v>5.274782805244088E-3</v>
      </c>
      <c r="BZ367" s="194">
        <f>SUMPRODUCT(CHOOSE({1,2,3,4},U237,U302,U432,U497),CHOOSE({1,2,3,4},EC335,EC335,EC335,EC335))</f>
        <v>6.108732949637298E-3</v>
      </c>
      <c r="CA367" s="194">
        <f>SUMPRODUCT(CHOOSE({1,2,3,4},V237,V302,V432,V497),CHOOSE({1,2,3,4},ED335,ED335,ED335,ED335))</f>
        <v>6.915450005901891E-3</v>
      </c>
      <c r="CB367" s="194">
        <f>SUMPRODUCT(CHOOSE({1,2,3,4},W237,W302,W432,W497),CHOOSE({1,2,3,4},EE335,EE335,EE335,EE335))</f>
        <v>6.9500634874313499E-3</v>
      </c>
      <c r="CC367" s="194">
        <f>SUMPRODUCT(CHOOSE({1,2,3,4},X237,X302,X432,X497),CHOOSE({1,2,3,4},EF335,EF335,EF335,EF335))</f>
        <v>9.5478518093854766E-3</v>
      </c>
      <c r="CD367" s="194">
        <f>SUMPRODUCT(CHOOSE({1,2,3,4},Y237,Y302,Y432,Y497),CHOOSE({1,2,3,4},EG335,EG335,EG335,EG335))</f>
        <v>1.2223630112083455E-2</v>
      </c>
      <c r="CE367" s="194">
        <f>SUMPRODUCT(CHOOSE({1,2,3,4},Z237,Z302,Z432,Z497),CHOOSE({1,2,3,4},EH335,EH335,EH335,EH335))</f>
        <v>1.4645256969582347E-2</v>
      </c>
      <c r="CF367" s="194">
        <f>SUMPRODUCT(CHOOSE({1,2,3,4},AA237,AA302,AA432,AA497),CHOOSE({1,2,3,4},EI335,EI335,EI335,EI335))</f>
        <v>1.7080860037906424E-2</v>
      </c>
      <c r="CG367" s="194">
        <f>SUMPRODUCT(CHOOSE({1,2,3,4},AB237,AB302,AB432,AB497),CHOOSE({1,2,3,4},EJ335,EJ335,EJ335,EJ335))</f>
        <v>1.9552043588963591E-2</v>
      </c>
    </row>
    <row r="368" spans="1:141" x14ac:dyDescent="0.3">
      <c r="B368" s="1">
        <v>2</v>
      </c>
      <c r="C368" s="1"/>
      <c r="D368" s="155"/>
      <c r="E368" s="155">
        <f t="shared" si="87"/>
        <v>0</v>
      </c>
      <c r="F368" s="155">
        <f t="shared" si="87"/>
        <v>0</v>
      </c>
      <c r="G368" s="155">
        <f t="shared" si="87"/>
        <v>0</v>
      </c>
      <c r="H368" s="155">
        <f t="shared" si="87"/>
        <v>0</v>
      </c>
      <c r="I368" s="155">
        <f t="shared" si="87"/>
        <v>0</v>
      </c>
      <c r="J368" s="155">
        <f t="shared" si="87"/>
        <v>0</v>
      </c>
      <c r="K368" s="155">
        <f t="shared" si="87"/>
        <v>0</v>
      </c>
      <c r="L368" s="155">
        <f t="shared" si="87"/>
        <v>0</v>
      </c>
      <c r="M368" s="155">
        <f t="shared" si="87"/>
        <v>0</v>
      </c>
      <c r="N368" s="155">
        <f t="shared" si="87"/>
        <v>0</v>
      </c>
      <c r="O368" s="155">
        <f t="shared" si="87"/>
        <v>0</v>
      </c>
      <c r="P368" s="155">
        <f t="shared" si="87"/>
        <v>0</v>
      </c>
      <c r="Q368" s="155">
        <f t="shared" si="87"/>
        <v>0</v>
      </c>
      <c r="R368" s="155">
        <f t="shared" si="87"/>
        <v>0</v>
      </c>
      <c r="S368" s="155">
        <f t="shared" si="87"/>
        <v>0</v>
      </c>
      <c r="T368" s="155">
        <f t="shared" si="88"/>
        <v>0</v>
      </c>
      <c r="U368" s="155">
        <f t="shared" si="88"/>
        <v>0</v>
      </c>
      <c r="V368" s="155">
        <f t="shared" si="88"/>
        <v>0</v>
      </c>
      <c r="W368" s="155">
        <f t="shared" si="88"/>
        <v>0</v>
      </c>
      <c r="X368" s="155">
        <f t="shared" si="88"/>
        <v>0</v>
      </c>
      <c r="Y368" s="155">
        <f t="shared" si="88"/>
        <v>0</v>
      </c>
      <c r="Z368" s="155">
        <f t="shared" si="88"/>
        <v>0</v>
      </c>
      <c r="AA368" s="155">
        <f t="shared" si="88"/>
        <v>0</v>
      </c>
      <c r="AB368" s="155">
        <f t="shared" si="88"/>
        <v>0</v>
      </c>
      <c r="AC368" s="155"/>
      <c r="AD368" s="52"/>
      <c r="AG368" s="170">
        <f t="shared" si="89"/>
        <v>0</v>
      </c>
      <c r="AH368" s="170">
        <f t="shared" si="90"/>
        <v>0</v>
      </c>
      <c r="AI368" s="170">
        <f t="shared" si="91"/>
        <v>0</v>
      </c>
      <c r="AJ368" s="170">
        <f t="shared" si="92"/>
        <v>0</v>
      </c>
      <c r="AK368" s="170">
        <f t="shared" si="92"/>
        <v>0</v>
      </c>
      <c r="AL368" s="170">
        <f t="shared" si="92"/>
        <v>0</v>
      </c>
      <c r="AM368" s="170">
        <f t="shared" si="92"/>
        <v>0</v>
      </c>
      <c r="AN368" s="170">
        <f t="shared" si="92"/>
        <v>0</v>
      </c>
      <c r="AO368" s="170">
        <f t="shared" si="92"/>
        <v>0</v>
      </c>
      <c r="AP368" s="170">
        <f t="shared" si="92"/>
        <v>0</v>
      </c>
      <c r="AQ368" s="170">
        <f t="shared" si="92"/>
        <v>0</v>
      </c>
      <c r="AR368" s="170">
        <f t="shared" si="92"/>
        <v>0</v>
      </c>
      <c r="AS368" s="170">
        <f t="shared" si="92"/>
        <v>0</v>
      </c>
      <c r="AT368" s="170">
        <f t="shared" si="92"/>
        <v>0</v>
      </c>
      <c r="AU368" s="170">
        <f t="shared" si="92"/>
        <v>0</v>
      </c>
      <c r="AV368" s="170">
        <f t="shared" si="92"/>
        <v>0</v>
      </c>
      <c r="AW368" s="170">
        <f t="shared" si="92"/>
        <v>0</v>
      </c>
      <c r="AX368" s="170">
        <f t="shared" si="92"/>
        <v>0</v>
      </c>
      <c r="AY368" s="170">
        <f t="shared" si="92"/>
        <v>0</v>
      </c>
      <c r="AZ368" s="170">
        <f t="shared" si="93"/>
        <v>0</v>
      </c>
      <c r="BA368" s="170">
        <f t="shared" si="93"/>
        <v>0</v>
      </c>
      <c r="BB368" s="170">
        <f t="shared" si="93"/>
        <v>0</v>
      </c>
      <c r="BC368" s="170">
        <f t="shared" si="93"/>
        <v>0</v>
      </c>
      <c r="BD368" s="170">
        <f t="shared" si="93"/>
        <v>0</v>
      </c>
      <c r="BE368" s="170">
        <f t="shared" si="93"/>
        <v>0</v>
      </c>
      <c r="BF368" s="67"/>
      <c r="BI368" s="194">
        <f>SUMPRODUCT(CHOOSE({1,2,3,4},D238,D303,D433,D498),CHOOSE({1,2,3,4},DL336,DL336,DL336,DL336))</f>
        <v>0</v>
      </c>
      <c r="BJ368" s="194">
        <f>SUMPRODUCT(CHOOSE({1,2,3,4},E238,E303,E433,E498),CHOOSE({1,2,3,4},DM336,DM336,DM336,DM336))</f>
        <v>0</v>
      </c>
      <c r="BK368" s="194">
        <f>SUMPRODUCT(CHOOSE({1,2,3,4},F238,F303,F433,F498),CHOOSE({1,2,3,4},DN336,DN336,DN336,DN336))</f>
        <v>0</v>
      </c>
      <c r="BL368" s="194">
        <f>SUMPRODUCT(CHOOSE({1,2,3,4},G238,G303,G433,G498),CHOOSE({1,2,3,4},DO336,DO336,DO336,DO336))</f>
        <v>0</v>
      </c>
      <c r="BM368" s="194">
        <f>SUMPRODUCT(CHOOSE({1,2,3,4},H238,H303,H433,H498),CHOOSE({1,2,3,4},DP336,DP336,DP336,DP336))</f>
        <v>0</v>
      </c>
      <c r="BN368" s="194">
        <f>SUMPRODUCT(CHOOSE({1,2,3,4},I238,I303,I433,I498),CHOOSE({1,2,3,4},DQ336,DQ336,DQ336,DQ336))</f>
        <v>0</v>
      </c>
      <c r="BO368" s="194">
        <f>SUMPRODUCT(CHOOSE({1,2,3,4},J238,J303,J433,J498),CHOOSE({1,2,3,4},DR336,DR336,DR336,DR336))</f>
        <v>0</v>
      </c>
      <c r="BP368" s="194">
        <f>SUMPRODUCT(CHOOSE({1,2,3,4},K238,K303,K433,K498),CHOOSE({1,2,3,4},DS336,DS336,DS336,DS336))</f>
        <v>0</v>
      </c>
      <c r="BQ368" s="194">
        <f>SUMPRODUCT(CHOOSE({1,2,3,4},L238,L303,L433,L498),CHOOSE({1,2,3,4},DT336,DT336,DT336,DT336))</f>
        <v>0</v>
      </c>
      <c r="BR368" s="194">
        <f>SUMPRODUCT(CHOOSE({1,2,3,4},M238,M303,M433,M498),CHOOSE({1,2,3,4},DU336,DU336,DU336,DU336))</f>
        <v>0</v>
      </c>
      <c r="BS368" s="194">
        <f>SUMPRODUCT(CHOOSE({1,2,3,4},N238,N303,N433,N498),CHOOSE({1,2,3,4},DV336,DV336,DV336,DV336))</f>
        <v>0</v>
      </c>
      <c r="BT368" s="194">
        <f>SUMPRODUCT(CHOOSE({1,2,3,4},O238,O303,O433,O498),CHOOSE({1,2,3,4},DW336,DW336,DW336,DW336))</f>
        <v>0</v>
      </c>
      <c r="BU368" s="194">
        <f>SUMPRODUCT(CHOOSE({1,2,3,4},P238,P303,P433,P498),CHOOSE({1,2,3,4},DX336,DX336,DX336,DX336))</f>
        <v>0</v>
      </c>
      <c r="BV368" s="194">
        <f>SUMPRODUCT(CHOOSE({1,2,3,4},Q238,Q303,Q433,Q498),CHOOSE({1,2,3,4},DY336,DY336,DY336,DY336))</f>
        <v>0</v>
      </c>
      <c r="BW368" s="194">
        <f>SUMPRODUCT(CHOOSE({1,2,3,4},R238,R303,R433,R498),CHOOSE({1,2,3,4},DZ336,DZ336,DZ336,DZ336))</f>
        <v>0</v>
      </c>
      <c r="BX368" s="194">
        <f>SUMPRODUCT(CHOOSE({1,2,3,4},S238,S303,S433,S498),CHOOSE({1,2,3,4},EA336,EA336,EA336,EA336))</f>
        <v>0</v>
      </c>
      <c r="BY368" s="194">
        <f>SUMPRODUCT(CHOOSE({1,2,3,4},T238,T303,T433,T498),CHOOSE({1,2,3,4},EB336,EB336,EB336,EB336))</f>
        <v>0</v>
      </c>
      <c r="BZ368" s="194">
        <f>SUMPRODUCT(CHOOSE({1,2,3,4},U238,U303,U433,U498),CHOOSE({1,2,3,4},EC336,EC336,EC336,EC336))</f>
        <v>0</v>
      </c>
      <c r="CA368" s="194">
        <f>SUMPRODUCT(CHOOSE({1,2,3,4},V238,V303,V433,V498),CHOOSE({1,2,3,4},ED336,ED336,ED336,ED336))</f>
        <v>0</v>
      </c>
      <c r="CB368" s="194">
        <f>SUMPRODUCT(CHOOSE({1,2,3,4},W238,W303,W433,W498),CHOOSE({1,2,3,4},EE336,EE336,EE336,EE336))</f>
        <v>0</v>
      </c>
      <c r="CC368" s="194">
        <f>SUMPRODUCT(CHOOSE({1,2,3,4},X238,X303,X433,X498),CHOOSE({1,2,3,4},EF336,EF336,EF336,EF336))</f>
        <v>0</v>
      </c>
      <c r="CD368" s="194">
        <f>SUMPRODUCT(CHOOSE({1,2,3,4},Y238,Y303,Y433,Y498),CHOOSE({1,2,3,4},EG336,EG336,EG336,EG336))</f>
        <v>0</v>
      </c>
      <c r="CE368" s="194">
        <f>SUMPRODUCT(CHOOSE({1,2,3,4},Z238,Z303,Z433,Z498),CHOOSE({1,2,3,4},EH336,EH336,EH336,EH336))</f>
        <v>0</v>
      </c>
      <c r="CF368" s="194">
        <f>SUMPRODUCT(CHOOSE({1,2,3,4},AA238,AA303,AA433,AA498),CHOOSE({1,2,3,4},EI336,EI336,EI336,EI336))</f>
        <v>0</v>
      </c>
      <c r="CG368" s="194">
        <f>SUMPRODUCT(CHOOSE({1,2,3,4},AB238,AB303,AB433,AB498),CHOOSE({1,2,3,4},EJ336,EJ336,EJ336,EJ336))</f>
        <v>0</v>
      </c>
    </row>
    <row r="369" spans="2:85" x14ac:dyDescent="0.3">
      <c r="B369" s="1">
        <v>3</v>
      </c>
      <c r="C369" s="1"/>
      <c r="D369" s="155"/>
      <c r="E369" s="155"/>
      <c r="F369" s="155">
        <f t="shared" si="87"/>
        <v>0</v>
      </c>
      <c r="G369" s="155">
        <f t="shared" si="87"/>
        <v>0</v>
      </c>
      <c r="H369" s="155">
        <f t="shared" si="87"/>
        <v>0</v>
      </c>
      <c r="I369" s="155">
        <f t="shared" si="87"/>
        <v>0</v>
      </c>
      <c r="J369" s="155">
        <f t="shared" si="87"/>
        <v>0</v>
      </c>
      <c r="K369" s="155">
        <f t="shared" si="87"/>
        <v>0</v>
      </c>
      <c r="L369" s="155">
        <f t="shared" si="87"/>
        <v>0</v>
      </c>
      <c r="M369" s="155">
        <f t="shared" si="87"/>
        <v>0</v>
      </c>
      <c r="N369" s="155">
        <f t="shared" si="87"/>
        <v>0</v>
      </c>
      <c r="O369" s="155">
        <f t="shared" si="87"/>
        <v>0</v>
      </c>
      <c r="P369" s="155">
        <f t="shared" si="87"/>
        <v>0</v>
      </c>
      <c r="Q369" s="155">
        <f t="shared" si="87"/>
        <v>0</v>
      </c>
      <c r="R369" s="155">
        <f t="shared" si="87"/>
        <v>0</v>
      </c>
      <c r="S369" s="155">
        <f t="shared" si="87"/>
        <v>0</v>
      </c>
      <c r="T369" s="155">
        <f t="shared" si="88"/>
        <v>0</v>
      </c>
      <c r="U369" s="155">
        <f t="shared" si="88"/>
        <v>0</v>
      </c>
      <c r="V369" s="155">
        <f t="shared" si="88"/>
        <v>0</v>
      </c>
      <c r="W369" s="155">
        <f t="shared" si="88"/>
        <v>0</v>
      </c>
      <c r="X369" s="155">
        <f t="shared" si="88"/>
        <v>0</v>
      </c>
      <c r="Y369" s="155">
        <f t="shared" si="88"/>
        <v>0</v>
      </c>
      <c r="Z369" s="155">
        <f t="shared" si="88"/>
        <v>0</v>
      </c>
      <c r="AA369" s="155">
        <f t="shared" si="88"/>
        <v>0</v>
      </c>
      <c r="AB369" s="155">
        <f t="shared" si="88"/>
        <v>0</v>
      </c>
      <c r="AC369" s="155"/>
      <c r="AD369" s="155"/>
      <c r="AE369" s="52"/>
      <c r="AG369" s="170">
        <f t="shared" si="89"/>
        <v>0</v>
      </c>
      <c r="AH369" s="170">
        <f t="shared" si="90"/>
        <v>0</v>
      </c>
      <c r="AI369" s="170">
        <f t="shared" si="91"/>
        <v>0</v>
      </c>
      <c r="AJ369" s="170">
        <f t="shared" si="92"/>
        <v>0</v>
      </c>
      <c r="AK369" s="170">
        <f t="shared" si="92"/>
        <v>0</v>
      </c>
      <c r="AL369" s="170">
        <f t="shared" si="92"/>
        <v>0</v>
      </c>
      <c r="AM369" s="170">
        <f t="shared" si="92"/>
        <v>0</v>
      </c>
      <c r="AN369" s="170">
        <f t="shared" si="92"/>
        <v>0</v>
      </c>
      <c r="AO369" s="170">
        <f t="shared" si="92"/>
        <v>0</v>
      </c>
      <c r="AP369" s="170">
        <f t="shared" si="92"/>
        <v>0</v>
      </c>
      <c r="AQ369" s="170">
        <f t="shared" si="92"/>
        <v>0</v>
      </c>
      <c r="AR369" s="170">
        <f t="shared" si="92"/>
        <v>0</v>
      </c>
      <c r="AS369" s="170">
        <f t="shared" si="92"/>
        <v>0</v>
      </c>
      <c r="AT369" s="170">
        <f t="shared" si="92"/>
        <v>0</v>
      </c>
      <c r="AU369" s="170">
        <f t="shared" si="92"/>
        <v>0</v>
      </c>
      <c r="AV369" s="170">
        <f t="shared" si="92"/>
        <v>0</v>
      </c>
      <c r="AW369" s="170">
        <f t="shared" si="92"/>
        <v>0</v>
      </c>
      <c r="AX369" s="170">
        <f t="shared" si="92"/>
        <v>0</v>
      </c>
      <c r="AY369" s="170">
        <f t="shared" si="92"/>
        <v>0</v>
      </c>
      <c r="AZ369" s="170">
        <f t="shared" si="93"/>
        <v>0</v>
      </c>
      <c r="BA369" s="170">
        <f t="shared" si="93"/>
        <v>0</v>
      </c>
      <c r="BB369" s="170">
        <f t="shared" si="93"/>
        <v>0</v>
      </c>
      <c r="BC369" s="170">
        <f t="shared" si="93"/>
        <v>0</v>
      </c>
      <c r="BD369" s="170">
        <f t="shared" si="93"/>
        <v>0</v>
      </c>
      <c r="BE369" s="170">
        <f t="shared" si="93"/>
        <v>0</v>
      </c>
      <c r="BF369" s="67"/>
      <c r="BG369" s="67"/>
      <c r="BI369" s="194">
        <f>SUMPRODUCT(CHOOSE({1,2,3,4},D239,D304,D434,D499),CHOOSE({1,2,3,4},DL337,DL337,DL337,DL337))</f>
        <v>0</v>
      </c>
      <c r="BJ369" s="194">
        <f>SUMPRODUCT(CHOOSE({1,2,3,4},E239,E304,E434,E499),CHOOSE({1,2,3,4},DM337,DM337,DM337,DM337))</f>
        <v>0</v>
      </c>
      <c r="BK369" s="194">
        <f>SUMPRODUCT(CHOOSE({1,2,3,4},F239,F304,F434,F499),CHOOSE({1,2,3,4},DN337,DN337,DN337,DN337))</f>
        <v>0</v>
      </c>
      <c r="BL369" s="194">
        <f>SUMPRODUCT(CHOOSE({1,2,3,4},G239,G304,G434,G499),CHOOSE({1,2,3,4},DO337,DO337,DO337,DO337))</f>
        <v>0</v>
      </c>
      <c r="BM369" s="194">
        <f>SUMPRODUCT(CHOOSE({1,2,3,4},H239,H304,H434,H499),CHOOSE({1,2,3,4},DP337,DP337,DP337,DP337))</f>
        <v>0</v>
      </c>
      <c r="BN369" s="194">
        <f>SUMPRODUCT(CHOOSE({1,2,3,4},I239,I304,I434,I499),CHOOSE({1,2,3,4},DQ337,DQ337,DQ337,DQ337))</f>
        <v>0</v>
      </c>
      <c r="BO369" s="194">
        <f>SUMPRODUCT(CHOOSE({1,2,3,4},J239,J304,J434,J499),CHOOSE({1,2,3,4},DR337,DR337,DR337,DR337))</f>
        <v>0</v>
      </c>
      <c r="BP369" s="194">
        <f>SUMPRODUCT(CHOOSE({1,2,3,4},K239,K304,K434,K499),CHOOSE({1,2,3,4},DS337,DS337,DS337,DS337))</f>
        <v>0</v>
      </c>
      <c r="BQ369" s="194">
        <f>SUMPRODUCT(CHOOSE({1,2,3,4},L239,L304,L434,L499),CHOOSE({1,2,3,4},DT337,DT337,DT337,DT337))</f>
        <v>0</v>
      </c>
      <c r="BR369" s="194">
        <f>SUMPRODUCT(CHOOSE({1,2,3,4},M239,M304,M434,M499),CHOOSE({1,2,3,4},DU337,DU337,DU337,DU337))</f>
        <v>0</v>
      </c>
      <c r="BS369" s="194">
        <f>SUMPRODUCT(CHOOSE({1,2,3,4},N239,N304,N434,N499),CHOOSE({1,2,3,4},DV337,DV337,DV337,DV337))</f>
        <v>0</v>
      </c>
      <c r="BT369" s="194">
        <f>SUMPRODUCT(CHOOSE({1,2,3,4},O239,O304,O434,O499),CHOOSE({1,2,3,4},DW337,DW337,DW337,DW337))</f>
        <v>0</v>
      </c>
      <c r="BU369" s="194">
        <f>SUMPRODUCT(CHOOSE({1,2,3,4},P239,P304,P434,P499),CHOOSE({1,2,3,4},DX337,DX337,DX337,DX337))</f>
        <v>0</v>
      </c>
      <c r="BV369" s="194">
        <f>SUMPRODUCT(CHOOSE({1,2,3,4},Q239,Q304,Q434,Q499),CHOOSE({1,2,3,4},DY337,DY337,DY337,DY337))</f>
        <v>0</v>
      </c>
      <c r="BW369" s="194">
        <f>SUMPRODUCT(CHOOSE({1,2,3,4},R239,R304,R434,R499),CHOOSE({1,2,3,4},DZ337,DZ337,DZ337,DZ337))</f>
        <v>0</v>
      </c>
      <c r="BX369" s="194">
        <f>SUMPRODUCT(CHOOSE({1,2,3,4},S239,S304,S434,S499),CHOOSE({1,2,3,4},EA337,EA337,EA337,EA337))</f>
        <v>0</v>
      </c>
      <c r="BY369" s="194">
        <f>SUMPRODUCT(CHOOSE({1,2,3,4},T239,T304,T434,T499),CHOOSE({1,2,3,4},EB337,EB337,EB337,EB337))</f>
        <v>0</v>
      </c>
      <c r="BZ369" s="194">
        <f>SUMPRODUCT(CHOOSE({1,2,3,4},U239,U304,U434,U499),CHOOSE({1,2,3,4},EC337,EC337,EC337,EC337))</f>
        <v>0</v>
      </c>
      <c r="CA369" s="194">
        <f>SUMPRODUCT(CHOOSE({1,2,3,4},V239,V304,V434,V499),CHOOSE({1,2,3,4},ED337,ED337,ED337,ED337))</f>
        <v>0</v>
      </c>
      <c r="CB369" s="194">
        <f>SUMPRODUCT(CHOOSE({1,2,3,4},W239,W304,W434,W499),CHOOSE({1,2,3,4},EE337,EE337,EE337,EE337))</f>
        <v>0</v>
      </c>
      <c r="CC369" s="194">
        <f>SUMPRODUCT(CHOOSE({1,2,3,4},X239,X304,X434,X499),CHOOSE({1,2,3,4},EF337,EF337,EF337,EF337))</f>
        <v>0</v>
      </c>
      <c r="CD369" s="194">
        <f>SUMPRODUCT(CHOOSE({1,2,3,4},Y239,Y304,Y434,Y499),CHOOSE({1,2,3,4},EG337,EG337,EG337,EG337))</f>
        <v>0</v>
      </c>
      <c r="CE369" s="194">
        <f>SUMPRODUCT(CHOOSE({1,2,3,4},Z239,Z304,Z434,Z499),CHOOSE({1,2,3,4},EH337,EH337,EH337,EH337))</f>
        <v>0</v>
      </c>
      <c r="CF369" s="194">
        <f>SUMPRODUCT(CHOOSE({1,2,3,4},AA239,AA304,AA434,AA499),CHOOSE({1,2,3,4},EI337,EI337,EI337,EI337))</f>
        <v>0</v>
      </c>
      <c r="CG369" s="194">
        <f>SUMPRODUCT(CHOOSE({1,2,3,4},AB239,AB304,AB434,AB499),CHOOSE({1,2,3,4},EJ337,EJ337,EJ337,EJ337))</f>
        <v>0</v>
      </c>
    </row>
    <row r="370" spans="2:85" x14ac:dyDescent="0.3">
      <c r="B370" s="1">
        <v>4</v>
      </c>
      <c r="C370" s="1"/>
      <c r="D370" s="155"/>
      <c r="E370" s="155"/>
      <c r="F370" s="155"/>
      <c r="G370" s="155">
        <f t="shared" si="87"/>
        <v>0</v>
      </c>
      <c r="H370" s="155">
        <f t="shared" si="87"/>
        <v>0</v>
      </c>
      <c r="I370" s="155">
        <f t="shared" si="87"/>
        <v>0</v>
      </c>
      <c r="J370" s="155">
        <f t="shared" si="87"/>
        <v>0</v>
      </c>
      <c r="K370" s="155">
        <f t="shared" si="87"/>
        <v>0</v>
      </c>
      <c r="L370" s="155">
        <f t="shared" si="87"/>
        <v>0</v>
      </c>
      <c r="M370" s="155">
        <f t="shared" si="87"/>
        <v>0</v>
      </c>
      <c r="N370" s="155">
        <f t="shared" si="87"/>
        <v>0</v>
      </c>
      <c r="O370" s="155">
        <f t="shared" si="87"/>
        <v>0</v>
      </c>
      <c r="P370" s="155">
        <f t="shared" si="87"/>
        <v>0</v>
      </c>
      <c r="Q370" s="155">
        <f t="shared" si="87"/>
        <v>0</v>
      </c>
      <c r="R370" s="155">
        <f t="shared" si="87"/>
        <v>0</v>
      </c>
      <c r="S370" s="155">
        <f t="shared" si="87"/>
        <v>0</v>
      </c>
      <c r="T370" s="155">
        <f t="shared" si="88"/>
        <v>0</v>
      </c>
      <c r="U370" s="155">
        <f t="shared" si="88"/>
        <v>0</v>
      </c>
      <c r="V370" s="155">
        <f t="shared" si="88"/>
        <v>0</v>
      </c>
      <c r="W370" s="155">
        <f t="shared" si="88"/>
        <v>0</v>
      </c>
      <c r="X370" s="155">
        <f t="shared" si="88"/>
        <v>0</v>
      </c>
      <c r="Y370" s="155">
        <f t="shared" si="88"/>
        <v>0</v>
      </c>
      <c r="Z370" s="155">
        <f t="shared" si="88"/>
        <v>0</v>
      </c>
      <c r="AA370" s="155">
        <f t="shared" si="88"/>
        <v>0</v>
      </c>
      <c r="AB370" s="155">
        <f t="shared" si="88"/>
        <v>0</v>
      </c>
      <c r="AC370" s="155"/>
      <c r="AD370" s="155"/>
      <c r="AE370" s="155"/>
      <c r="AF370" s="52"/>
      <c r="AG370" s="170">
        <f t="shared" si="89"/>
        <v>0</v>
      </c>
      <c r="AH370" s="170">
        <f t="shared" si="90"/>
        <v>0</v>
      </c>
      <c r="AI370" s="170">
        <f t="shared" si="91"/>
        <v>0</v>
      </c>
      <c r="AJ370" s="170">
        <f t="shared" si="92"/>
        <v>0</v>
      </c>
      <c r="AK370" s="170">
        <f t="shared" si="92"/>
        <v>0</v>
      </c>
      <c r="AL370" s="170">
        <f t="shared" si="92"/>
        <v>0</v>
      </c>
      <c r="AM370" s="170">
        <f t="shared" si="92"/>
        <v>0</v>
      </c>
      <c r="AN370" s="170">
        <f t="shared" si="92"/>
        <v>0</v>
      </c>
      <c r="AO370" s="170">
        <f t="shared" si="92"/>
        <v>0</v>
      </c>
      <c r="AP370" s="170">
        <f t="shared" si="92"/>
        <v>0</v>
      </c>
      <c r="AQ370" s="170">
        <f t="shared" si="92"/>
        <v>0</v>
      </c>
      <c r="AR370" s="170">
        <f t="shared" si="92"/>
        <v>0</v>
      </c>
      <c r="AS370" s="170">
        <f t="shared" si="92"/>
        <v>0</v>
      </c>
      <c r="AT370" s="170">
        <f t="shared" si="92"/>
        <v>0</v>
      </c>
      <c r="AU370" s="170">
        <f t="shared" si="92"/>
        <v>0</v>
      </c>
      <c r="AV370" s="170">
        <f t="shared" si="92"/>
        <v>0</v>
      </c>
      <c r="AW370" s="170">
        <f t="shared" si="92"/>
        <v>0</v>
      </c>
      <c r="AX370" s="170">
        <f t="shared" si="92"/>
        <v>0</v>
      </c>
      <c r="AY370" s="170">
        <f t="shared" si="92"/>
        <v>0</v>
      </c>
      <c r="AZ370" s="170">
        <f t="shared" si="93"/>
        <v>0</v>
      </c>
      <c r="BA370" s="170">
        <f t="shared" si="93"/>
        <v>0</v>
      </c>
      <c r="BB370" s="170">
        <f t="shared" si="93"/>
        <v>0</v>
      </c>
      <c r="BC370" s="170">
        <f t="shared" si="93"/>
        <v>0</v>
      </c>
      <c r="BD370" s="170">
        <f t="shared" si="93"/>
        <v>0</v>
      </c>
      <c r="BE370" s="170">
        <f t="shared" si="93"/>
        <v>0</v>
      </c>
      <c r="BF370" s="67"/>
      <c r="BG370" s="67"/>
      <c r="BH370" s="180"/>
      <c r="BI370" s="194">
        <f>SUMPRODUCT(CHOOSE({1,2,3,4},D240,D305,D435,D500),CHOOSE({1,2,3,4},DL338,DL338,DL338,DL338))</f>
        <v>0</v>
      </c>
      <c r="BJ370" s="194">
        <f>SUMPRODUCT(CHOOSE({1,2,3,4},E240,E305,E435,E500),CHOOSE({1,2,3,4},DM338,DM338,DM338,DM338))</f>
        <v>0</v>
      </c>
      <c r="BK370" s="194">
        <f>SUMPRODUCT(CHOOSE({1,2,3,4},F240,F305,F435,F500),CHOOSE({1,2,3,4},DN338,DN338,DN338,DN338))</f>
        <v>0</v>
      </c>
      <c r="BL370" s="194">
        <f>SUMPRODUCT(CHOOSE({1,2,3,4},G240,G305,G435,G500),CHOOSE({1,2,3,4},DO338,DO338,DO338,DO338))</f>
        <v>0</v>
      </c>
      <c r="BM370" s="194">
        <f>SUMPRODUCT(CHOOSE({1,2,3,4},H240,H305,H435,H500),CHOOSE({1,2,3,4},DP338,DP338,DP338,DP338))</f>
        <v>0</v>
      </c>
      <c r="BN370" s="194">
        <f>SUMPRODUCT(CHOOSE({1,2,3,4},I240,I305,I435,I500),CHOOSE({1,2,3,4},DQ338,DQ338,DQ338,DQ338))</f>
        <v>0</v>
      </c>
      <c r="BO370" s="194">
        <f>SUMPRODUCT(CHOOSE({1,2,3,4},J240,J305,J435,J500),CHOOSE({1,2,3,4},DR338,DR338,DR338,DR338))</f>
        <v>0</v>
      </c>
      <c r="BP370" s="194">
        <f>SUMPRODUCT(CHOOSE({1,2,3,4},K240,K305,K435,K500),CHOOSE({1,2,3,4},DS338,DS338,DS338,DS338))</f>
        <v>0</v>
      </c>
      <c r="BQ370" s="194">
        <f>SUMPRODUCT(CHOOSE({1,2,3,4},L240,L305,L435,L500),CHOOSE({1,2,3,4},DT338,DT338,DT338,DT338))</f>
        <v>0</v>
      </c>
      <c r="BR370" s="194">
        <f>SUMPRODUCT(CHOOSE({1,2,3,4},M240,M305,M435,M500),CHOOSE({1,2,3,4},DU338,DU338,DU338,DU338))</f>
        <v>0</v>
      </c>
      <c r="BS370" s="194">
        <f>SUMPRODUCT(CHOOSE({1,2,3,4},N240,N305,N435,N500),CHOOSE({1,2,3,4},DV338,DV338,DV338,DV338))</f>
        <v>0</v>
      </c>
      <c r="BT370" s="194">
        <f>SUMPRODUCT(CHOOSE({1,2,3,4},O240,O305,O435,O500),CHOOSE({1,2,3,4},DW338,DW338,DW338,DW338))</f>
        <v>0</v>
      </c>
      <c r="BU370" s="194">
        <f>SUMPRODUCT(CHOOSE({1,2,3,4},P240,P305,P435,P500),CHOOSE({1,2,3,4},DX338,DX338,DX338,DX338))</f>
        <v>0</v>
      </c>
      <c r="BV370" s="194">
        <f>SUMPRODUCT(CHOOSE({1,2,3,4},Q240,Q305,Q435,Q500),CHOOSE({1,2,3,4},DY338,DY338,DY338,DY338))</f>
        <v>0</v>
      </c>
      <c r="BW370" s="194">
        <f>SUMPRODUCT(CHOOSE({1,2,3,4},R240,R305,R435,R500),CHOOSE({1,2,3,4},DZ338,DZ338,DZ338,DZ338))</f>
        <v>0</v>
      </c>
      <c r="BX370" s="194">
        <f>SUMPRODUCT(CHOOSE({1,2,3,4},S240,S305,S435,S500),CHOOSE({1,2,3,4},EA338,EA338,EA338,EA338))</f>
        <v>0</v>
      </c>
      <c r="BY370" s="194">
        <f>SUMPRODUCT(CHOOSE({1,2,3,4},T240,T305,T435,T500),CHOOSE({1,2,3,4},EB338,EB338,EB338,EB338))</f>
        <v>0</v>
      </c>
      <c r="BZ370" s="194">
        <f>SUMPRODUCT(CHOOSE({1,2,3,4},U240,U305,U435,U500),CHOOSE({1,2,3,4},EC338,EC338,EC338,EC338))</f>
        <v>0</v>
      </c>
      <c r="CA370" s="194">
        <f>SUMPRODUCT(CHOOSE({1,2,3,4},V240,V305,V435,V500),CHOOSE({1,2,3,4},ED338,ED338,ED338,ED338))</f>
        <v>0</v>
      </c>
      <c r="CB370" s="194">
        <f>SUMPRODUCT(CHOOSE({1,2,3,4},W240,W305,W435,W500),CHOOSE({1,2,3,4},EE338,EE338,EE338,EE338))</f>
        <v>0</v>
      </c>
      <c r="CC370" s="194">
        <f>SUMPRODUCT(CHOOSE({1,2,3,4},X240,X305,X435,X500),CHOOSE({1,2,3,4},EF338,EF338,EF338,EF338))</f>
        <v>0</v>
      </c>
      <c r="CD370" s="194">
        <f>SUMPRODUCT(CHOOSE({1,2,3,4},Y240,Y305,Y435,Y500),CHOOSE({1,2,3,4},EG338,EG338,EG338,EG338))</f>
        <v>0</v>
      </c>
      <c r="CE370" s="194">
        <f>SUMPRODUCT(CHOOSE({1,2,3,4},Z240,Z305,Z435,Z500),CHOOSE({1,2,3,4},EH338,EH338,EH338,EH338))</f>
        <v>0</v>
      </c>
      <c r="CF370" s="194">
        <f>SUMPRODUCT(CHOOSE({1,2,3,4},AA240,AA305,AA435,AA500),CHOOSE({1,2,3,4},EI338,EI338,EI338,EI338))</f>
        <v>0</v>
      </c>
      <c r="CG370" s="194">
        <f>SUMPRODUCT(CHOOSE({1,2,3,4},AB240,AB305,AB435,AB500),CHOOSE({1,2,3,4},EJ338,EJ338,EJ338,EJ338))</f>
        <v>0</v>
      </c>
    </row>
    <row r="371" spans="2:85" x14ac:dyDescent="0.3">
      <c r="B371" s="1">
        <v>5</v>
      </c>
      <c r="C371" s="1"/>
      <c r="D371" s="155"/>
      <c r="E371" s="155"/>
      <c r="F371" s="155"/>
      <c r="G371" s="155"/>
      <c r="H371" s="155">
        <f t="shared" si="87"/>
        <v>0</v>
      </c>
      <c r="I371" s="155">
        <f t="shared" si="87"/>
        <v>0</v>
      </c>
      <c r="J371" s="155">
        <f t="shared" si="87"/>
        <v>0</v>
      </c>
      <c r="K371" s="155">
        <f t="shared" si="87"/>
        <v>0</v>
      </c>
      <c r="L371" s="155">
        <f t="shared" si="87"/>
        <v>0</v>
      </c>
      <c r="M371" s="155">
        <f t="shared" si="87"/>
        <v>0</v>
      </c>
      <c r="N371" s="155">
        <f t="shared" si="87"/>
        <v>0</v>
      </c>
      <c r="O371" s="155">
        <f t="shared" si="87"/>
        <v>0</v>
      </c>
      <c r="P371" s="155">
        <f t="shared" si="87"/>
        <v>0</v>
      </c>
      <c r="Q371" s="155">
        <f t="shared" si="87"/>
        <v>0</v>
      </c>
      <c r="R371" s="155">
        <f t="shared" si="87"/>
        <v>0</v>
      </c>
      <c r="S371" s="155">
        <f t="shared" si="87"/>
        <v>0</v>
      </c>
      <c r="T371" s="155">
        <f t="shared" si="88"/>
        <v>0</v>
      </c>
      <c r="U371" s="155">
        <f t="shared" si="88"/>
        <v>0</v>
      </c>
      <c r="V371" s="155">
        <f t="shared" si="88"/>
        <v>0</v>
      </c>
      <c r="W371" s="155">
        <f t="shared" si="88"/>
        <v>0</v>
      </c>
      <c r="X371" s="155">
        <f t="shared" si="88"/>
        <v>0</v>
      </c>
      <c r="Y371" s="155">
        <f t="shared" si="88"/>
        <v>0</v>
      </c>
      <c r="Z371" s="155">
        <f t="shared" si="88"/>
        <v>0</v>
      </c>
      <c r="AA371" s="155">
        <f t="shared" si="88"/>
        <v>0</v>
      </c>
      <c r="AB371" s="155">
        <f t="shared" si="88"/>
        <v>0</v>
      </c>
      <c r="AC371" s="155"/>
      <c r="AD371" s="155"/>
      <c r="AE371" s="155"/>
      <c r="AF371" s="155"/>
      <c r="AG371" s="170">
        <f t="shared" si="89"/>
        <v>0</v>
      </c>
      <c r="AH371" s="170">
        <f t="shared" si="90"/>
        <v>0</v>
      </c>
      <c r="AI371" s="170">
        <f t="shared" si="91"/>
        <v>0</v>
      </c>
      <c r="AJ371" s="170">
        <f t="shared" si="92"/>
        <v>0</v>
      </c>
      <c r="AK371" s="170">
        <f t="shared" si="92"/>
        <v>0</v>
      </c>
      <c r="AL371" s="170">
        <f t="shared" si="92"/>
        <v>0</v>
      </c>
      <c r="AM371" s="170">
        <f t="shared" si="92"/>
        <v>0</v>
      </c>
      <c r="AN371" s="170">
        <f t="shared" si="92"/>
        <v>0</v>
      </c>
      <c r="AO371" s="170">
        <f t="shared" si="92"/>
        <v>0</v>
      </c>
      <c r="AP371" s="170">
        <f t="shared" si="92"/>
        <v>0</v>
      </c>
      <c r="AQ371" s="170">
        <f t="shared" si="92"/>
        <v>0</v>
      </c>
      <c r="AR371" s="170">
        <f t="shared" si="92"/>
        <v>0</v>
      </c>
      <c r="AS371" s="170">
        <f t="shared" si="92"/>
        <v>0</v>
      </c>
      <c r="AT371" s="170">
        <f t="shared" si="92"/>
        <v>0</v>
      </c>
      <c r="AU371" s="170">
        <f t="shared" si="92"/>
        <v>0</v>
      </c>
      <c r="AV371" s="170">
        <f t="shared" si="92"/>
        <v>0</v>
      </c>
      <c r="AW371" s="170">
        <f t="shared" si="92"/>
        <v>0</v>
      </c>
      <c r="AX371" s="170">
        <f t="shared" si="92"/>
        <v>0</v>
      </c>
      <c r="AY371" s="170">
        <f t="shared" si="92"/>
        <v>0</v>
      </c>
      <c r="AZ371" s="170">
        <f t="shared" si="93"/>
        <v>0</v>
      </c>
      <c r="BA371" s="170">
        <f t="shared" si="93"/>
        <v>0</v>
      </c>
      <c r="BB371" s="170">
        <f t="shared" si="93"/>
        <v>0</v>
      </c>
      <c r="BC371" s="170">
        <f t="shared" si="93"/>
        <v>0</v>
      </c>
      <c r="BD371" s="170">
        <f t="shared" si="93"/>
        <v>0</v>
      </c>
      <c r="BE371" s="170">
        <f t="shared" si="93"/>
        <v>0</v>
      </c>
      <c r="BF371" s="67"/>
      <c r="BG371" s="67"/>
      <c r="BH371" s="180"/>
      <c r="BI371" s="194">
        <f>SUMPRODUCT(CHOOSE({1,2,3,4},D241,D306,D436,D501),CHOOSE({1,2,3,4},DL339,DL339,DL339,DL339))</f>
        <v>0</v>
      </c>
      <c r="BJ371" s="194">
        <f>SUMPRODUCT(CHOOSE({1,2,3,4},E241,E306,E436,E501),CHOOSE({1,2,3,4},DM339,DM339,DM339,DM339))</f>
        <v>0</v>
      </c>
      <c r="BK371" s="194">
        <f>SUMPRODUCT(CHOOSE({1,2,3,4},F241,F306,F436,F501),CHOOSE({1,2,3,4},DN339,DN339,DN339,DN339))</f>
        <v>0</v>
      </c>
      <c r="BL371" s="194">
        <f>SUMPRODUCT(CHOOSE({1,2,3,4},G241,G306,G436,G501),CHOOSE({1,2,3,4},DO339,DO339,DO339,DO339))</f>
        <v>0</v>
      </c>
      <c r="BM371" s="194">
        <f>SUMPRODUCT(CHOOSE({1,2,3,4},H241,H306,H436,H501),CHOOSE({1,2,3,4},DP339,DP339,DP339,DP339))</f>
        <v>0</v>
      </c>
      <c r="BN371" s="194">
        <f>SUMPRODUCT(CHOOSE({1,2,3,4},I241,I306,I436,I501),CHOOSE({1,2,3,4},DQ339,DQ339,DQ339,DQ339))</f>
        <v>0</v>
      </c>
      <c r="BO371" s="194">
        <f>SUMPRODUCT(CHOOSE({1,2,3,4},J241,J306,J436,J501),CHOOSE({1,2,3,4},DR339,DR339,DR339,DR339))</f>
        <v>0</v>
      </c>
      <c r="BP371" s="194">
        <f>SUMPRODUCT(CHOOSE({1,2,3,4},K241,K306,K436,K501),CHOOSE({1,2,3,4},DS339,DS339,DS339,DS339))</f>
        <v>0</v>
      </c>
      <c r="BQ371" s="194">
        <f>SUMPRODUCT(CHOOSE({1,2,3,4},L241,L306,L436,L501),CHOOSE({1,2,3,4},DT339,DT339,DT339,DT339))</f>
        <v>0</v>
      </c>
      <c r="BR371" s="194">
        <f>SUMPRODUCT(CHOOSE({1,2,3,4},M241,M306,M436,M501),CHOOSE({1,2,3,4},DU339,DU339,DU339,DU339))</f>
        <v>0</v>
      </c>
      <c r="BS371" s="194">
        <f>SUMPRODUCT(CHOOSE({1,2,3,4},N241,N306,N436,N501),CHOOSE({1,2,3,4},DV339,DV339,DV339,DV339))</f>
        <v>0</v>
      </c>
      <c r="BT371" s="194">
        <f>SUMPRODUCT(CHOOSE({1,2,3,4},O241,O306,O436,O501),CHOOSE({1,2,3,4},DW339,DW339,DW339,DW339))</f>
        <v>0</v>
      </c>
      <c r="BU371" s="194">
        <f>SUMPRODUCT(CHOOSE({1,2,3,4},P241,P306,P436,P501),CHOOSE({1,2,3,4},DX339,DX339,DX339,DX339))</f>
        <v>0</v>
      </c>
      <c r="BV371" s="194">
        <f>SUMPRODUCT(CHOOSE({1,2,3,4},Q241,Q306,Q436,Q501),CHOOSE({1,2,3,4},DY339,DY339,DY339,DY339))</f>
        <v>0</v>
      </c>
      <c r="BW371" s="194">
        <f>SUMPRODUCT(CHOOSE({1,2,3,4},R241,R306,R436,R501),CHOOSE({1,2,3,4},DZ339,DZ339,DZ339,DZ339))</f>
        <v>0</v>
      </c>
      <c r="BX371" s="194">
        <f>SUMPRODUCT(CHOOSE({1,2,3,4},S241,S306,S436,S501),CHOOSE({1,2,3,4},EA339,EA339,EA339,EA339))</f>
        <v>0</v>
      </c>
      <c r="BY371" s="194">
        <f>SUMPRODUCT(CHOOSE({1,2,3,4},T241,T306,T436,T501),CHOOSE({1,2,3,4},EB339,EB339,EB339,EB339))</f>
        <v>0</v>
      </c>
      <c r="BZ371" s="194">
        <f>SUMPRODUCT(CHOOSE({1,2,3,4},U241,U306,U436,U501),CHOOSE({1,2,3,4},EC339,EC339,EC339,EC339))</f>
        <v>0</v>
      </c>
      <c r="CA371" s="194">
        <f>SUMPRODUCT(CHOOSE({1,2,3,4},V241,V306,V436,V501),CHOOSE({1,2,3,4},ED339,ED339,ED339,ED339))</f>
        <v>0</v>
      </c>
      <c r="CB371" s="194">
        <f>SUMPRODUCT(CHOOSE({1,2,3,4},W241,W306,W436,W501),CHOOSE({1,2,3,4},EE339,EE339,EE339,EE339))</f>
        <v>0</v>
      </c>
      <c r="CC371" s="194">
        <f>SUMPRODUCT(CHOOSE({1,2,3,4},X241,X306,X436,X501),CHOOSE({1,2,3,4},EF339,EF339,EF339,EF339))</f>
        <v>0</v>
      </c>
      <c r="CD371" s="194">
        <f>SUMPRODUCT(CHOOSE({1,2,3,4},Y241,Y306,Y436,Y501),CHOOSE({1,2,3,4},EG339,EG339,EG339,EG339))</f>
        <v>0</v>
      </c>
      <c r="CE371" s="194">
        <f>SUMPRODUCT(CHOOSE({1,2,3,4},Z241,Z306,Z436,Z501),CHOOSE({1,2,3,4},EH339,EH339,EH339,EH339))</f>
        <v>0</v>
      </c>
      <c r="CF371" s="194">
        <f>SUMPRODUCT(CHOOSE({1,2,3,4},AA241,AA306,AA436,AA501),CHOOSE({1,2,3,4},EI339,EI339,EI339,EI339))</f>
        <v>0</v>
      </c>
      <c r="CG371" s="194">
        <f>SUMPRODUCT(CHOOSE({1,2,3,4},AB241,AB306,AB436,AB501),CHOOSE({1,2,3,4},EJ339,EJ339,EJ339,EJ339))</f>
        <v>0</v>
      </c>
    </row>
    <row r="372" spans="2:85" x14ac:dyDescent="0.3">
      <c r="B372" s="1">
        <v>6</v>
      </c>
      <c r="C372" s="1"/>
      <c r="D372" s="155"/>
      <c r="E372" s="155"/>
      <c r="F372" s="155"/>
      <c r="G372" s="155"/>
      <c r="H372" s="155"/>
      <c r="I372" s="155">
        <f t="shared" si="87"/>
        <v>0</v>
      </c>
      <c r="J372" s="155">
        <f t="shared" si="87"/>
        <v>0</v>
      </c>
      <c r="K372" s="155">
        <f t="shared" si="87"/>
        <v>0</v>
      </c>
      <c r="L372" s="155">
        <f t="shared" si="87"/>
        <v>0</v>
      </c>
      <c r="M372" s="155">
        <f t="shared" si="87"/>
        <v>0</v>
      </c>
      <c r="N372" s="155">
        <f t="shared" si="87"/>
        <v>0</v>
      </c>
      <c r="O372" s="155">
        <f t="shared" si="87"/>
        <v>0</v>
      </c>
      <c r="P372" s="155">
        <f t="shared" si="87"/>
        <v>0</v>
      </c>
      <c r="Q372" s="155">
        <f t="shared" si="87"/>
        <v>0</v>
      </c>
      <c r="R372" s="155">
        <f t="shared" si="87"/>
        <v>0</v>
      </c>
      <c r="S372" s="155">
        <f t="shared" si="87"/>
        <v>0</v>
      </c>
      <c r="T372" s="155">
        <f t="shared" si="88"/>
        <v>0</v>
      </c>
      <c r="U372" s="155">
        <f t="shared" si="88"/>
        <v>0</v>
      </c>
      <c r="V372" s="155">
        <f t="shared" si="88"/>
        <v>0</v>
      </c>
      <c r="W372" s="155">
        <f t="shared" si="88"/>
        <v>0</v>
      </c>
      <c r="X372" s="155">
        <f t="shared" si="88"/>
        <v>0</v>
      </c>
      <c r="Y372" s="155">
        <f t="shared" si="88"/>
        <v>0</v>
      </c>
      <c r="Z372" s="155">
        <f t="shared" si="88"/>
        <v>0</v>
      </c>
      <c r="AA372" s="155">
        <f t="shared" si="88"/>
        <v>0</v>
      </c>
      <c r="AB372" s="155">
        <f t="shared" si="88"/>
        <v>0</v>
      </c>
      <c r="AC372" s="155"/>
      <c r="AD372" s="155"/>
      <c r="AE372" s="155"/>
      <c r="AF372" s="155"/>
      <c r="AG372" s="170">
        <f t="shared" si="89"/>
        <v>0</v>
      </c>
      <c r="AH372" s="170">
        <f t="shared" si="90"/>
        <v>0</v>
      </c>
      <c r="AI372" s="170">
        <f t="shared" si="91"/>
        <v>0</v>
      </c>
      <c r="AJ372" s="170">
        <f t="shared" si="92"/>
        <v>0</v>
      </c>
      <c r="AK372" s="170">
        <f t="shared" si="92"/>
        <v>0</v>
      </c>
      <c r="AL372" s="170">
        <f t="shared" si="92"/>
        <v>0</v>
      </c>
      <c r="AM372" s="170">
        <f t="shared" si="92"/>
        <v>0</v>
      </c>
      <c r="AN372" s="170">
        <f t="shared" si="92"/>
        <v>0</v>
      </c>
      <c r="AO372" s="170">
        <f t="shared" si="92"/>
        <v>0</v>
      </c>
      <c r="AP372" s="170">
        <f t="shared" si="92"/>
        <v>0</v>
      </c>
      <c r="AQ372" s="170">
        <f t="shared" si="92"/>
        <v>0</v>
      </c>
      <c r="AR372" s="170">
        <f t="shared" si="92"/>
        <v>0</v>
      </c>
      <c r="AS372" s="170">
        <f t="shared" si="92"/>
        <v>0</v>
      </c>
      <c r="AT372" s="170">
        <f t="shared" si="92"/>
        <v>0</v>
      </c>
      <c r="AU372" s="170">
        <f t="shared" si="92"/>
        <v>0</v>
      </c>
      <c r="AV372" s="170">
        <f t="shared" si="92"/>
        <v>0</v>
      </c>
      <c r="AW372" s="170">
        <f t="shared" si="92"/>
        <v>0</v>
      </c>
      <c r="AX372" s="170">
        <f t="shared" si="92"/>
        <v>0</v>
      </c>
      <c r="AY372" s="170">
        <f t="shared" si="92"/>
        <v>0</v>
      </c>
      <c r="AZ372" s="170">
        <f t="shared" si="93"/>
        <v>0</v>
      </c>
      <c r="BA372" s="170">
        <f t="shared" si="93"/>
        <v>0</v>
      </c>
      <c r="BB372" s="170">
        <f t="shared" si="93"/>
        <v>0</v>
      </c>
      <c r="BC372" s="170">
        <f t="shared" si="93"/>
        <v>0</v>
      </c>
      <c r="BD372" s="170">
        <f t="shared" si="93"/>
        <v>0</v>
      </c>
      <c r="BE372" s="170">
        <f t="shared" si="93"/>
        <v>0</v>
      </c>
      <c r="BF372" s="67"/>
      <c r="BG372" s="67"/>
      <c r="BH372" s="180"/>
      <c r="BI372" s="194">
        <f>SUMPRODUCT(CHOOSE({1,2,3,4},D242,D307,D437,D502),CHOOSE({1,2,3,4},DL340,DL340,DL340,DL340))</f>
        <v>0</v>
      </c>
      <c r="BJ372" s="194">
        <f>SUMPRODUCT(CHOOSE({1,2,3,4},E242,E307,E437,E502),CHOOSE({1,2,3,4},DM340,DM340,DM340,DM340))</f>
        <v>0</v>
      </c>
      <c r="BK372" s="194">
        <f>SUMPRODUCT(CHOOSE({1,2,3,4},F242,F307,F437,F502),CHOOSE({1,2,3,4},DN340,DN340,DN340,DN340))</f>
        <v>0</v>
      </c>
      <c r="BL372" s="194">
        <f>SUMPRODUCT(CHOOSE({1,2,3,4},G242,G307,G437,G502),CHOOSE({1,2,3,4},DO340,DO340,DO340,DO340))</f>
        <v>0</v>
      </c>
      <c r="BM372" s="194">
        <f>SUMPRODUCT(CHOOSE({1,2,3,4},H242,H307,H437,H502),CHOOSE({1,2,3,4},DP340,DP340,DP340,DP340))</f>
        <v>0</v>
      </c>
      <c r="BN372" s="194">
        <f>SUMPRODUCT(CHOOSE({1,2,3,4},I242,I307,I437,I502),CHOOSE({1,2,3,4},DQ340,DQ340,DQ340,DQ340))</f>
        <v>0</v>
      </c>
      <c r="BO372" s="194">
        <f>SUMPRODUCT(CHOOSE({1,2,3,4},J242,J307,J437,J502),CHOOSE({1,2,3,4},DR340,DR340,DR340,DR340))</f>
        <v>0</v>
      </c>
      <c r="BP372" s="194">
        <f>SUMPRODUCT(CHOOSE({1,2,3,4},K242,K307,K437,K502),CHOOSE({1,2,3,4},DS340,DS340,DS340,DS340))</f>
        <v>0</v>
      </c>
      <c r="BQ372" s="194">
        <f>SUMPRODUCT(CHOOSE({1,2,3,4},L242,L307,L437,L502),CHOOSE({1,2,3,4},DT340,DT340,DT340,DT340))</f>
        <v>0</v>
      </c>
      <c r="BR372" s="194">
        <f>SUMPRODUCT(CHOOSE({1,2,3,4},M242,M307,M437,M502),CHOOSE({1,2,3,4},DU340,DU340,DU340,DU340))</f>
        <v>0</v>
      </c>
      <c r="BS372" s="194">
        <f>SUMPRODUCT(CHOOSE({1,2,3,4},N242,N307,N437,N502),CHOOSE({1,2,3,4},DV340,DV340,DV340,DV340))</f>
        <v>0</v>
      </c>
      <c r="BT372" s="194">
        <f>SUMPRODUCT(CHOOSE({1,2,3,4},O242,O307,O437,O502),CHOOSE({1,2,3,4},DW340,DW340,DW340,DW340))</f>
        <v>0</v>
      </c>
      <c r="BU372" s="194">
        <f>SUMPRODUCT(CHOOSE({1,2,3,4},P242,P307,P437,P502),CHOOSE({1,2,3,4},DX340,DX340,DX340,DX340))</f>
        <v>0</v>
      </c>
      <c r="BV372" s="194">
        <f>SUMPRODUCT(CHOOSE({1,2,3,4},Q242,Q307,Q437,Q502),CHOOSE({1,2,3,4},DY340,DY340,DY340,DY340))</f>
        <v>0</v>
      </c>
      <c r="BW372" s="194">
        <f>SUMPRODUCT(CHOOSE({1,2,3,4},R242,R307,R437,R502),CHOOSE({1,2,3,4},DZ340,DZ340,DZ340,DZ340))</f>
        <v>0</v>
      </c>
      <c r="BX372" s="194">
        <f>SUMPRODUCT(CHOOSE({1,2,3,4},S242,S307,S437,S502),CHOOSE({1,2,3,4},EA340,EA340,EA340,EA340))</f>
        <v>0</v>
      </c>
      <c r="BY372" s="194">
        <f>SUMPRODUCT(CHOOSE({1,2,3,4},T242,T307,T437,T502),CHOOSE({1,2,3,4},EB340,EB340,EB340,EB340))</f>
        <v>0</v>
      </c>
      <c r="BZ372" s="194">
        <f>SUMPRODUCT(CHOOSE({1,2,3,4},U242,U307,U437,U502),CHOOSE({1,2,3,4},EC340,EC340,EC340,EC340))</f>
        <v>0</v>
      </c>
      <c r="CA372" s="194">
        <f>SUMPRODUCT(CHOOSE({1,2,3,4},V242,V307,V437,V502),CHOOSE({1,2,3,4},ED340,ED340,ED340,ED340))</f>
        <v>0</v>
      </c>
      <c r="CB372" s="194">
        <f>SUMPRODUCT(CHOOSE({1,2,3,4},W242,W307,W437,W502),CHOOSE({1,2,3,4},EE340,EE340,EE340,EE340))</f>
        <v>0</v>
      </c>
      <c r="CC372" s="194">
        <f>SUMPRODUCT(CHOOSE({1,2,3,4},X242,X307,X437,X502),CHOOSE({1,2,3,4},EF340,EF340,EF340,EF340))</f>
        <v>0</v>
      </c>
      <c r="CD372" s="194">
        <f>SUMPRODUCT(CHOOSE({1,2,3,4},Y242,Y307,Y437,Y502),CHOOSE({1,2,3,4},EG340,EG340,EG340,EG340))</f>
        <v>0</v>
      </c>
      <c r="CE372" s="194">
        <f>SUMPRODUCT(CHOOSE({1,2,3,4},Z242,Z307,Z437,Z502),CHOOSE({1,2,3,4},EH340,EH340,EH340,EH340))</f>
        <v>0</v>
      </c>
      <c r="CF372" s="194">
        <f>SUMPRODUCT(CHOOSE({1,2,3,4},AA242,AA307,AA437,AA502),CHOOSE({1,2,3,4},EI340,EI340,EI340,EI340))</f>
        <v>0</v>
      </c>
      <c r="CG372" s="194">
        <f>SUMPRODUCT(CHOOSE({1,2,3,4},AB242,AB307,AB437,AB502),CHOOSE({1,2,3,4},EJ340,EJ340,EJ340,EJ340))</f>
        <v>0</v>
      </c>
    </row>
    <row r="373" spans="2:85" x14ac:dyDescent="0.3">
      <c r="B373" s="1">
        <v>7</v>
      </c>
      <c r="C373" s="1"/>
      <c r="D373" s="155"/>
      <c r="E373" s="155"/>
      <c r="F373" s="155"/>
      <c r="G373" s="155"/>
      <c r="H373" s="155"/>
      <c r="I373" s="155"/>
      <c r="J373" s="155">
        <f t="shared" si="87"/>
        <v>0</v>
      </c>
      <c r="K373" s="155">
        <f t="shared" si="87"/>
        <v>0</v>
      </c>
      <c r="L373" s="155">
        <f t="shared" si="87"/>
        <v>0</v>
      </c>
      <c r="M373" s="155">
        <f t="shared" si="87"/>
        <v>0</v>
      </c>
      <c r="N373" s="155">
        <f t="shared" si="87"/>
        <v>0</v>
      </c>
      <c r="O373" s="155">
        <f t="shared" si="87"/>
        <v>0</v>
      </c>
      <c r="P373" s="155">
        <f t="shared" si="87"/>
        <v>0</v>
      </c>
      <c r="Q373" s="155">
        <f t="shared" si="87"/>
        <v>0</v>
      </c>
      <c r="R373" s="155">
        <f t="shared" si="87"/>
        <v>0</v>
      </c>
      <c r="S373" s="155">
        <f t="shared" si="87"/>
        <v>0</v>
      </c>
      <c r="T373" s="155">
        <f t="shared" si="88"/>
        <v>0</v>
      </c>
      <c r="U373" s="155">
        <f t="shared" si="88"/>
        <v>0</v>
      </c>
      <c r="V373" s="155">
        <f t="shared" si="88"/>
        <v>0</v>
      </c>
      <c r="W373" s="155">
        <f t="shared" si="88"/>
        <v>0</v>
      </c>
      <c r="X373" s="155">
        <f t="shared" si="88"/>
        <v>0</v>
      </c>
      <c r="Y373" s="155">
        <f t="shared" si="88"/>
        <v>0</v>
      </c>
      <c r="Z373" s="155">
        <f t="shared" si="88"/>
        <v>0</v>
      </c>
      <c r="AA373" s="155">
        <f t="shared" si="88"/>
        <v>0</v>
      </c>
      <c r="AB373" s="155">
        <f t="shared" si="88"/>
        <v>0</v>
      </c>
      <c r="AC373" s="155"/>
      <c r="AD373" s="155"/>
      <c r="AE373" s="155"/>
      <c r="AF373" s="155"/>
      <c r="AG373" s="170">
        <f t="shared" si="89"/>
        <v>0</v>
      </c>
      <c r="AH373" s="170">
        <f t="shared" si="90"/>
        <v>0</v>
      </c>
      <c r="AI373" s="170">
        <f t="shared" si="91"/>
        <v>0</v>
      </c>
      <c r="AJ373" s="170">
        <f t="shared" si="92"/>
        <v>0</v>
      </c>
      <c r="AK373" s="170">
        <f t="shared" si="92"/>
        <v>0</v>
      </c>
      <c r="AL373" s="170">
        <f t="shared" si="92"/>
        <v>0</v>
      </c>
      <c r="AM373" s="170">
        <f t="shared" si="92"/>
        <v>0</v>
      </c>
      <c r="AN373" s="170">
        <f t="shared" si="92"/>
        <v>0</v>
      </c>
      <c r="AO373" s="170">
        <f t="shared" si="92"/>
        <v>0</v>
      </c>
      <c r="AP373" s="170">
        <f t="shared" si="92"/>
        <v>0</v>
      </c>
      <c r="AQ373" s="170">
        <f t="shared" si="92"/>
        <v>0</v>
      </c>
      <c r="AR373" s="170">
        <f t="shared" si="92"/>
        <v>0</v>
      </c>
      <c r="AS373" s="170">
        <f t="shared" si="92"/>
        <v>0</v>
      </c>
      <c r="AT373" s="170">
        <f t="shared" si="92"/>
        <v>0</v>
      </c>
      <c r="AU373" s="170">
        <f t="shared" si="92"/>
        <v>0</v>
      </c>
      <c r="AV373" s="170">
        <f t="shared" si="92"/>
        <v>0</v>
      </c>
      <c r="AW373" s="170">
        <f t="shared" si="92"/>
        <v>0</v>
      </c>
      <c r="AX373" s="170">
        <f t="shared" si="92"/>
        <v>0</v>
      </c>
      <c r="AY373" s="170">
        <f t="shared" si="92"/>
        <v>0</v>
      </c>
      <c r="AZ373" s="170">
        <f t="shared" si="93"/>
        <v>0</v>
      </c>
      <c r="BA373" s="170">
        <f t="shared" si="93"/>
        <v>0</v>
      </c>
      <c r="BB373" s="170">
        <f t="shared" si="93"/>
        <v>0</v>
      </c>
      <c r="BC373" s="170">
        <f t="shared" si="93"/>
        <v>0</v>
      </c>
      <c r="BD373" s="170">
        <f t="shared" si="93"/>
        <v>0</v>
      </c>
      <c r="BE373" s="170">
        <f t="shared" si="93"/>
        <v>0</v>
      </c>
      <c r="BF373" s="67"/>
      <c r="BG373" s="67"/>
      <c r="BH373" s="180"/>
      <c r="BI373" s="194">
        <f>SUMPRODUCT(CHOOSE({1,2,3,4},D243,D308,D438,D503),CHOOSE({1,2,3,4},DL341,DL341,DL341,DL341))</f>
        <v>0</v>
      </c>
      <c r="BJ373" s="194">
        <f>SUMPRODUCT(CHOOSE({1,2,3,4},E243,E308,E438,E503),CHOOSE({1,2,3,4},DM341,DM341,DM341,DM341))</f>
        <v>0</v>
      </c>
      <c r="BK373" s="194">
        <f>SUMPRODUCT(CHOOSE({1,2,3,4},F243,F308,F438,F503),CHOOSE({1,2,3,4},DN341,DN341,DN341,DN341))</f>
        <v>0</v>
      </c>
      <c r="BL373" s="194">
        <f>SUMPRODUCT(CHOOSE({1,2,3,4},G243,G308,G438,G503),CHOOSE({1,2,3,4},DO341,DO341,DO341,DO341))</f>
        <v>0</v>
      </c>
      <c r="BM373" s="194">
        <f>SUMPRODUCT(CHOOSE({1,2,3,4},H243,H308,H438,H503),CHOOSE({1,2,3,4},DP341,DP341,DP341,DP341))</f>
        <v>0</v>
      </c>
      <c r="BN373" s="194">
        <f>SUMPRODUCT(CHOOSE({1,2,3,4},I243,I308,I438,I503),CHOOSE({1,2,3,4},DQ341,DQ341,DQ341,DQ341))</f>
        <v>0</v>
      </c>
      <c r="BO373" s="194">
        <f>SUMPRODUCT(CHOOSE({1,2,3,4},J243,J308,J438,J503),CHOOSE({1,2,3,4},DR341,DR341,DR341,DR341))</f>
        <v>0</v>
      </c>
      <c r="BP373" s="194">
        <f>SUMPRODUCT(CHOOSE({1,2,3,4},K243,K308,K438,K503),CHOOSE({1,2,3,4},DS341,DS341,DS341,DS341))</f>
        <v>0</v>
      </c>
      <c r="BQ373" s="194">
        <f>SUMPRODUCT(CHOOSE({1,2,3,4},L243,L308,L438,L503),CHOOSE({1,2,3,4},DT341,DT341,DT341,DT341))</f>
        <v>0</v>
      </c>
      <c r="BR373" s="194">
        <f>SUMPRODUCT(CHOOSE({1,2,3,4},M243,M308,M438,M503),CHOOSE({1,2,3,4},DU341,DU341,DU341,DU341))</f>
        <v>0</v>
      </c>
      <c r="BS373" s="194">
        <f>SUMPRODUCT(CHOOSE({1,2,3,4},N243,N308,N438,N503),CHOOSE({1,2,3,4},DV341,DV341,DV341,DV341))</f>
        <v>0</v>
      </c>
      <c r="BT373" s="194">
        <f>SUMPRODUCT(CHOOSE({1,2,3,4},O243,O308,O438,O503),CHOOSE({1,2,3,4},DW341,DW341,DW341,DW341))</f>
        <v>0</v>
      </c>
      <c r="BU373" s="194">
        <f>SUMPRODUCT(CHOOSE({1,2,3,4},P243,P308,P438,P503),CHOOSE({1,2,3,4},DX341,DX341,DX341,DX341))</f>
        <v>0</v>
      </c>
      <c r="BV373" s="194">
        <f>SUMPRODUCT(CHOOSE({1,2,3,4},Q243,Q308,Q438,Q503),CHOOSE({1,2,3,4},DY341,DY341,DY341,DY341))</f>
        <v>0</v>
      </c>
      <c r="BW373" s="194">
        <f>SUMPRODUCT(CHOOSE({1,2,3,4},R243,R308,R438,R503),CHOOSE({1,2,3,4},DZ341,DZ341,DZ341,DZ341))</f>
        <v>0</v>
      </c>
      <c r="BX373" s="194">
        <f>SUMPRODUCT(CHOOSE({1,2,3,4},S243,S308,S438,S503),CHOOSE({1,2,3,4},EA341,EA341,EA341,EA341))</f>
        <v>0</v>
      </c>
      <c r="BY373" s="194">
        <f>SUMPRODUCT(CHOOSE({1,2,3,4},T243,T308,T438,T503),CHOOSE({1,2,3,4},EB341,EB341,EB341,EB341))</f>
        <v>0</v>
      </c>
      <c r="BZ373" s="194">
        <f>SUMPRODUCT(CHOOSE({1,2,3,4},U243,U308,U438,U503),CHOOSE({1,2,3,4},EC341,EC341,EC341,EC341))</f>
        <v>0</v>
      </c>
      <c r="CA373" s="194">
        <f>SUMPRODUCT(CHOOSE({1,2,3,4},V243,V308,V438,V503),CHOOSE({1,2,3,4},ED341,ED341,ED341,ED341))</f>
        <v>0</v>
      </c>
      <c r="CB373" s="194">
        <f>SUMPRODUCT(CHOOSE({1,2,3,4},W243,W308,W438,W503),CHOOSE({1,2,3,4},EE341,EE341,EE341,EE341))</f>
        <v>0</v>
      </c>
      <c r="CC373" s="194">
        <f>SUMPRODUCT(CHOOSE({1,2,3,4},X243,X308,X438,X503),CHOOSE({1,2,3,4},EF341,EF341,EF341,EF341))</f>
        <v>0</v>
      </c>
      <c r="CD373" s="194">
        <f>SUMPRODUCT(CHOOSE({1,2,3,4},Y243,Y308,Y438,Y503),CHOOSE({1,2,3,4},EG341,EG341,EG341,EG341))</f>
        <v>0</v>
      </c>
      <c r="CE373" s="194">
        <f>SUMPRODUCT(CHOOSE({1,2,3,4},Z243,Z308,Z438,Z503),CHOOSE({1,2,3,4},EH341,EH341,EH341,EH341))</f>
        <v>0</v>
      </c>
      <c r="CF373" s="194">
        <f>SUMPRODUCT(CHOOSE({1,2,3,4},AA243,AA308,AA438,AA503),CHOOSE({1,2,3,4},EI341,EI341,EI341,EI341))</f>
        <v>0</v>
      </c>
      <c r="CG373" s="194">
        <f>SUMPRODUCT(CHOOSE({1,2,3,4},AB243,AB308,AB438,AB503),CHOOSE({1,2,3,4},EJ341,EJ341,EJ341,EJ341))</f>
        <v>0</v>
      </c>
    </row>
    <row r="374" spans="2:85" x14ac:dyDescent="0.3">
      <c r="B374" s="1">
        <v>8</v>
      </c>
      <c r="C374" s="1"/>
      <c r="D374" s="155"/>
      <c r="E374" s="155"/>
      <c r="F374" s="155"/>
      <c r="G374" s="155"/>
      <c r="H374" s="155"/>
      <c r="I374" s="155"/>
      <c r="J374" s="155"/>
      <c r="K374" s="155">
        <f t="shared" si="87"/>
        <v>0</v>
      </c>
      <c r="L374" s="155">
        <f t="shared" si="87"/>
        <v>0</v>
      </c>
      <c r="M374" s="155">
        <f t="shared" si="87"/>
        <v>0</v>
      </c>
      <c r="N374" s="155">
        <f t="shared" si="87"/>
        <v>0</v>
      </c>
      <c r="O374" s="155">
        <f t="shared" si="87"/>
        <v>0</v>
      </c>
      <c r="P374" s="155">
        <f t="shared" si="87"/>
        <v>0</v>
      </c>
      <c r="Q374" s="155">
        <f t="shared" si="87"/>
        <v>0</v>
      </c>
      <c r="R374" s="155">
        <f t="shared" si="87"/>
        <v>0</v>
      </c>
      <c r="S374" s="155">
        <f t="shared" si="87"/>
        <v>0</v>
      </c>
      <c r="T374" s="155">
        <f t="shared" si="88"/>
        <v>0</v>
      </c>
      <c r="U374" s="155">
        <f t="shared" si="88"/>
        <v>0</v>
      </c>
      <c r="V374" s="155">
        <f t="shared" si="88"/>
        <v>0</v>
      </c>
      <c r="W374" s="155">
        <f t="shared" si="88"/>
        <v>0</v>
      </c>
      <c r="X374" s="155">
        <f t="shared" si="88"/>
        <v>0</v>
      </c>
      <c r="Y374" s="155">
        <f t="shared" si="88"/>
        <v>0</v>
      </c>
      <c r="Z374" s="155">
        <f t="shared" si="88"/>
        <v>0</v>
      </c>
      <c r="AA374" s="155">
        <f t="shared" si="88"/>
        <v>0</v>
      </c>
      <c r="AB374" s="155">
        <f t="shared" si="88"/>
        <v>0</v>
      </c>
      <c r="AC374" s="155"/>
      <c r="AD374" s="155"/>
      <c r="AE374" s="155"/>
      <c r="AF374" s="155"/>
      <c r="AG374" s="170">
        <f t="shared" si="89"/>
        <v>0</v>
      </c>
      <c r="AH374" s="170">
        <f t="shared" si="90"/>
        <v>0</v>
      </c>
      <c r="AI374" s="170">
        <f t="shared" si="91"/>
        <v>0</v>
      </c>
      <c r="AJ374" s="170">
        <f t="shared" si="92"/>
        <v>0</v>
      </c>
      <c r="AK374" s="170">
        <f t="shared" si="92"/>
        <v>0</v>
      </c>
      <c r="AL374" s="170">
        <f t="shared" si="92"/>
        <v>0</v>
      </c>
      <c r="AM374" s="170">
        <f t="shared" si="92"/>
        <v>0</v>
      </c>
      <c r="AN374" s="170">
        <f t="shared" si="92"/>
        <v>0</v>
      </c>
      <c r="AO374" s="170">
        <f t="shared" si="92"/>
        <v>0</v>
      </c>
      <c r="AP374" s="170">
        <f t="shared" si="92"/>
        <v>0</v>
      </c>
      <c r="AQ374" s="170">
        <f t="shared" si="92"/>
        <v>0</v>
      </c>
      <c r="AR374" s="170">
        <f t="shared" si="92"/>
        <v>0</v>
      </c>
      <c r="AS374" s="170">
        <f t="shared" si="92"/>
        <v>0</v>
      </c>
      <c r="AT374" s="170">
        <f t="shared" si="92"/>
        <v>0</v>
      </c>
      <c r="AU374" s="170">
        <f t="shared" si="92"/>
        <v>0</v>
      </c>
      <c r="AV374" s="170">
        <f t="shared" si="92"/>
        <v>0</v>
      </c>
      <c r="AW374" s="170">
        <f t="shared" si="92"/>
        <v>0</v>
      </c>
      <c r="AX374" s="170">
        <f t="shared" si="92"/>
        <v>0</v>
      </c>
      <c r="AY374" s="170">
        <f t="shared" si="92"/>
        <v>0</v>
      </c>
      <c r="AZ374" s="170">
        <f t="shared" si="93"/>
        <v>0</v>
      </c>
      <c r="BA374" s="170">
        <f t="shared" si="93"/>
        <v>0</v>
      </c>
      <c r="BB374" s="170">
        <f t="shared" si="93"/>
        <v>0</v>
      </c>
      <c r="BC374" s="170">
        <f t="shared" si="93"/>
        <v>0</v>
      </c>
      <c r="BD374" s="170">
        <f t="shared" si="93"/>
        <v>0</v>
      </c>
      <c r="BE374" s="170">
        <f t="shared" si="93"/>
        <v>0</v>
      </c>
      <c r="BF374" s="67"/>
      <c r="BG374" s="67"/>
      <c r="BH374" s="180"/>
      <c r="BI374" s="194">
        <f>SUMPRODUCT(CHOOSE({1,2,3,4},D244,D309,D439,D504),CHOOSE({1,2,3,4},DL342,DL342,DL342,DL342))</f>
        <v>0</v>
      </c>
      <c r="BJ374" s="194">
        <f>SUMPRODUCT(CHOOSE({1,2,3,4},E244,E309,E439,E504),CHOOSE({1,2,3,4},DM342,DM342,DM342,DM342))</f>
        <v>0</v>
      </c>
      <c r="BK374" s="194">
        <f>SUMPRODUCT(CHOOSE({1,2,3,4},F244,F309,F439,F504),CHOOSE({1,2,3,4},DN342,DN342,DN342,DN342))</f>
        <v>0</v>
      </c>
      <c r="BL374" s="194">
        <f>SUMPRODUCT(CHOOSE({1,2,3,4},G244,G309,G439,G504),CHOOSE({1,2,3,4},DO342,DO342,DO342,DO342))</f>
        <v>0</v>
      </c>
      <c r="BM374" s="194">
        <f>SUMPRODUCT(CHOOSE({1,2,3,4},H244,H309,H439,H504),CHOOSE({1,2,3,4},DP342,DP342,DP342,DP342))</f>
        <v>0</v>
      </c>
      <c r="BN374" s="194">
        <f>SUMPRODUCT(CHOOSE({1,2,3,4},I244,I309,I439,I504),CHOOSE({1,2,3,4},DQ342,DQ342,DQ342,DQ342))</f>
        <v>0</v>
      </c>
      <c r="BO374" s="194">
        <f>SUMPRODUCT(CHOOSE({1,2,3,4},J244,J309,J439,J504),CHOOSE({1,2,3,4},DR342,DR342,DR342,DR342))</f>
        <v>0</v>
      </c>
      <c r="BP374" s="194">
        <f>SUMPRODUCT(CHOOSE({1,2,3,4},K244,K309,K439,K504),CHOOSE({1,2,3,4},DS342,DS342,DS342,DS342))</f>
        <v>0</v>
      </c>
      <c r="BQ374" s="194">
        <f>SUMPRODUCT(CHOOSE({1,2,3,4},L244,L309,L439,L504),CHOOSE({1,2,3,4},DT342,DT342,DT342,DT342))</f>
        <v>0</v>
      </c>
      <c r="BR374" s="194">
        <f>SUMPRODUCT(CHOOSE({1,2,3,4},M244,M309,M439,M504),CHOOSE({1,2,3,4},DU342,DU342,DU342,DU342))</f>
        <v>0</v>
      </c>
      <c r="BS374" s="194">
        <f>SUMPRODUCT(CHOOSE({1,2,3,4},N244,N309,N439,N504),CHOOSE({1,2,3,4},DV342,DV342,DV342,DV342))</f>
        <v>0</v>
      </c>
      <c r="BT374" s="194">
        <f>SUMPRODUCT(CHOOSE({1,2,3,4},O244,O309,O439,O504),CHOOSE({1,2,3,4},DW342,DW342,DW342,DW342))</f>
        <v>0</v>
      </c>
      <c r="BU374" s="194">
        <f>SUMPRODUCT(CHOOSE({1,2,3,4},P244,P309,P439,P504),CHOOSE({1,2,3,4},DX342,DX342,DX342,DX342))</f>
        <v>0</v>
      </c>
      <c r="BV374" s="194">
        <f>SUMPRODUCT(CHOOSE({1,2,3,4},Q244,Q309,Q439,Q504),CHOOSE({1,2,3,4},DY342,DY342,DY342,DY342))</f>
        <v>0</v>
      </c>
      <c r="BW374" s="194">
        <f>SUMPRODUCT(CHOOSE({1,2,3,4},R244,R309,R439,R504),CHOOSE({1,2,3,4},DZ342,DZ342,DZ342,DZ342))</f>
        <v>0</v>
      </c>
      <c r="BX374" s="194">
        <f>SUMPRODUCT(CHOOSE({1,2,3,4},S244,S309,S439,S504),CHOOSE({1,2,3,4},EA342,EA342,EA342,EA342))</f>
        <v>0</v>
      </c>
      <c r="BY374" s="194">
        <f>SUMPRODUCT(CHOOSE({1,2,3,4},T244,T309,T439,T504),CHOOSE({1,2,3,4},EB342,EB342,EB342,EB342))</f>
        <v>0</v>
      </c>
      <c r="BZ374" s="194">
        <f>SUMPRODUCT(CHOOSE({1,2,3,4},U244,U309,U439,U504),CHOOSE({1,2,3,4},EC342,EC342,EC342,EC342))</f>
        <v>0</v>
      </c>
      <c r="CA374" s="194">
        <f>SUMPRODUCT(CHOOSE({1,2,3,4},V244,V309,V439,V504),CHOOSE({1,2,3,4},ED342,ED342,ED342,ED342))</f>
        <v>0</v>
      </c>
      <c r="CB374" s="194">
        <f>SUMPRODUCT(CHOOSE({1,2,3,4},W244,W309,W439,W504),CHOOSE({1,2,3,4},EE342,EE342,EE342,EE342))</f>
        <v>0</v>
      </c>
      <c r="CC374" s="194">
        <f>SUMPRODUCT(CHOOSE({1,2,3,4},X244,X309,X439,X504),CHOOSE({1,2,3,4},EF342,EF342,EF342,EF342))</f>
        <v>0</v>
      </c>
      <c r="CD374" s="194">
        <f>SUMPRODUCT(CHOOSE({1,2,3,4},Y244,Y309,Y439,Y504),CHOOSE({1,2,3,4},EG342,EG342,EG342,EG342))</f>
        <v>0</v>
      </c>
      <c r="CE374" s="194">
        <f>SUMPRODUCT(CHOOSE({1,2,3,4},Z244,Z309,Z439,Z504),CHOOSE({1,2,3,4},EH342,EH342,EH342,EH342))</f>
        <v>0</v>
      </c>
      <c r="CF374" s="194">
        <f>SUMPRODUCT(CHOOSE({1,2,3,4},AA244,AA309,AA439,AA504),CHOOSE({1,2,3,4},EI342,EI342,EI342,EI342))</f>
        <v>0</v>
      </c>
      <c r="CG374" s="194">
        <f>SUMPRODUCT(CHOOSE({1,2,3,4},AB244,AB309,AB439,AB504),CHOOSE({1,2,3,4},EJ342,EJ342,EJ342,EJ342))</f>
        <v>0</v>
      </c>
    </row>
    <row r="375" spans="2:85" x14ac:dyDescent="0.3">
      <c r="B375" s="1">
        <v>9</v>
      </c>
      <c r="C375" s="1"/>
      <c r="D375" s="155"/>
      <c r="E375" s="155"/>
      <c r="F375" s="155"/>
      <c r="G375" s="155"/>
      <c r="H375" s="155"/>
      <c r="I375" s="155"/>
      <c r="J375" s="155"/>
      <c r="K375" s="155"/>
      <c r="L375" s="155">
        <f t="shared" si="87"/>
        <v>0</v>
      </c>
      <c r="M375" s="155">
        <f t="shared" si="87"/>
        <v>0</v>
      </c>
      <c r="N375" s="155">
        <f t="shared" si="87"/>
        <v>0</v>
      </c>
      <c r="O375" s="155">
        <f t="shared" si="87"/>
        <v>0</v>
      </c>
      <c r="P375" s="155">
        <f t="shared" si="87"/>
        <v>0</v>
      </c>
      <c r="Q375" s="155">
        <f t="shared" si="87"/>
        <v>0</v>
      </c>
      <c r="R375" s="155">
        <f t="shared" si="87"/>
        <v>0</v>
      </c>
      <c r="S375" s="155">
        <f t="shared" si="87"/>
        <v>0</v>
      </c>
      <c r="T375" s="155">
        <f t="shared" si="88"/>
        <v>0</v>
      </c>
      <c r="U375" s="155">
        <f t="shared" si="88"/>
        <v>0</v>
      </c>
      <c r="V375" s="155">
        <f t="shared" si="88"/>
        <v>0</v>
      </c>
      <c r="W375" s="155">
        <f t="shared" si="88"/>
        <v>0</v>
      </c>
      <c r="X375" s="155">
        <f t="shared" si="88"/>
        <v>0</v>
      </c>
      <c r="Y375" s="155">
        <f t="shared" si="88"/>
        <v>0</v>
      </c>
      <c r="Z375" s="155">
        <f t="shared" si="88"/>
        <v>0</v>
      </c>
      <c r="AA375" s="155">
        <f t="shared" si="88"/>
        <v>0</v>
      </c>
      <c r="AB375" s="155">
        <f t="shared" si="88"/>
        <v>0</v>
      </c>
      <c r="AC375" s="155"/>
      <c r="AD375" s="155"/>
      <c r="AE375" s="155"/>
      <c r="AF375" s="155"/>
      <c r="AG375" s="170">
        <f t="shared" si="89"/>
        <v>0</v>
      </c>
      <c r="AH375" s="170">
        <f t="shared" si="90"/>
        <v>0</v>
      </c>
      <c r="AI375" s="170">
        <f t="shared" si="91"/>
        <v>0</v>
      </c>
      <c r="AJ375" s="170">
        <f t="shared" si="92"/>
        <v>0</v>
      </c>
      <c r="AK375" s="170">
        <f t="shared" si="92"/>
        <v>0</v>
      </c>
      <c r="AL375" s="170">
        <f t="shared" si="92"/>
        <v>0</v>
      </c>
      <c r="AM375" s="170">
        <f t="shared" si="92"/>
        <v>0</v>
      </c>
      <c r="AN375" s="170">
        <f t="shared" si="92"/>
        <v>0</v>
      </c>
      <c r="AO375" s="170">
        <f t="shared" si="92"/>
        <v>0</v>
      </c>
      <c r="AP375" s="170">
        <f t="shared" si="92"/>
        <v>0</v>
      </c>
      <c r="AQ375" s="170">
        <f t="shared" si="92"/>
        <v>0</v>
      </c>
      <c r="AR375" s="170">
        <f t="shared" si="92"/>
        <v>0</v>
      </c>
      <c r="AS375" s="170">
        <f t="shared" si="92"/>
        <v>0</v>
      </c>
      <c r="AT375" s="170">
        <f t="shared" si="92"/>
        <v>0</v>
      </c>
      <c r="AU375" s="170">
        <f t="shared" si="92"/>
        <v>0</v>
      </c>
      <c r="AV375" s="170">
        <f t="shared" si="92"/>
        <v>0</v>
      </c>
      <c r="AW375" s="170">
        <f t="shared" si="92"/>
        <v>0</v>
      </c>
      <c r="AX375" s="170">
        <f t="shared" si="92"/>
        <v>0</v>
      </c>
      <c r="AY375" s="170">
        <f t="shared" si="92"/>
        <v>0</v>
      </c>
      <c r="AZ375" s="170">
        <f t="shared" si="93"/>
        <v>0</v>
      </c>
      <c r="BA375" s="170">
        <f t="shared" si="93"/>
        <v>0</v>
      </c>
      <c r="BB375" s="170">
        <f t="shared" si="93"/>
        <v>0</v>
      </c>
      <c r="BC375" s="170">
        <f t="shared" si="93"/>
        <v>0</v>
      </c>
      <c r="BD375" s="170">
        <f t="shared" si="93"/>
        <v>0</v>
      </c>
      <c r="BE375" s="170">
        <f t="shared" si="93"/>
        <v>0</v>
      </c>
      <c r="BF375" s="67"/>
      <c r="BG375" s="67"/>
      <c r="BH375" s="180"/>
      <c r="BI375" s="194">
        <f>SUMPRODUCT(CHOOSE({1,2,3,4},D245,D310,D440,D505),CHOOSE({1,2,3,4},DL343,DL343,DL343,DL343))</f>
        <v>0</v>
      </c>
      <c r="BJ375" s="194">
        <f>SUMPRODUCT(CHOOSE({1,2,3,4},E245,E310,E440,E505),CHOOSE({1,2,3,4},DM343,DM343,DM343,DM343))</f>
        <v>0</v>
      </c>
      <c r="BK375" s="194">
        <f>SUMPRODUCT(CHOOSE({1,2,3,4},F245,F310,F440,F505),CHOOSE({1,2,3,4},DN343,DN343,DN343,DN343))</f>
        <v>0</v>
      </c>
      <c r="BL375" s="194">
        <f>SUMPRODUCT(CHOOSE({1,2,3,4},G245,G310,G440,G505),CHOOSE({1,2,3,4},DO343,DO343,DO343,DO343))</f>
        <v>0</v>
      </c>
      <c r="BM375" s="194">
        <f>SUMPRODUCT(CHOOSE({1,2,3,4},H245,H310,H440,H505),CHOOSE({1,2,3,4},DP343,DP343,DP343,DP343))</f>
        <v>0</v>
      </c>
      <c r="BN375" s="194">
        <f>SUMPRODUCT(CHOOSE({1,2,3,4},I245,I310,I440,I505),CHOOSE({1,2,3,4},DQ343,DQ343,DQ343,DQ343))</f>
        <v>0</v>
      </c>
      <c r="BO375" s="194">
        <f>SUMPRODUCT(CHOOSE({1,2,3,4},J245,J310,J440,J505),CHOOSE({1,2,3,4},DR343,DR343,DR343,DR343))</f>
        <v>0</v>
      </c>
      <c r="BP375" s="194">
        <f>SUMPRODUCT(CHOOSE({1,2,3,4},K245,K310,K440,K505),CHOOSE({1,2,3,4},DS343,DS343,DS343,DS343))</f>
        <v>0</v>
      </c>
      <c r="BQ375" s="194">
        <f>SUMPRODUCT(CHOOSE({1,2,3,4},L245,L310,L440,L505),CHOOSE({1,2,3,4},DT343,DT343,DT343,DT343))</f>
        <v>0</v>
      </c>
      <c r="BR375" s="194">
        <f>SUMPRODUCT(CHOOSE({1,2,3,4},M245,M310,M440,M505),CHOOSE({1,2,3,4},DU343,DU343,DU343,DU343))</f>
        <v>0</v>
      </c>
      <c r="BS375" s="194">
        <f>SUMPRODUCT(CHOOSE({1,2,3,4},N245,N310,N440,N505),CHOOSE({1,2,3,4},DV343,DV343,DV343,DV343))</f>
        <v>0</v>
      </c>
      <c r="BT375" s="194">
        <f>SUMPRODUCT(CHOOSE({1,2,3,4},O245,O310,O440,O505),CHOOSE({1,2,3,4},DW343,DW343,DW343,DW343))</f>
        <v>0</v>
      </c>
      <c r="BU375" s="194">
        <f>SUMPRODUCT(CHOOSE({1,2,3,4},P245,P310,P440,P505),CHOOSE({1,2,3,4},DX343,DX343,DX343,DX343))</f>
        <v>0</v>
      </c>
      <c r="BV375" s="194">
        <f>SUMPRODUCT(CHOOSE({1,2,3,4},Q245,Q310,Q440,Q505),CHOOSE({1,2,3,4},DY343,DY343,DY343,DY343))</f>
        <v>0</v>
      </c>
      <c r="BW375" s="194">
        <f>SUMPRODUCT(CHOOSE({1,2,3,4},R245,R310,R440,R505),CHOOSE({1,2,3,4},DZ343,DZ343,DZ343,DZ343))</f>
        <v>0</v>
      </c>
      <c r="BX375" s="194">
        <f>SUMPRODUCT(CHOOSE({1,2,3,4},S245,S310,S440,S505),CHOOSE({1,2,3,4},EA343,EA343,EA343,EA343))</f>
        <v>0</v>
      </c>
      <c r="BY375" s="194">
        <f>SUMPRODUCT(CHOOSE({1,2,3,4},T245,T310,T440,T505),CHOOSE({1,2,3,4},EB343,EB343,EB343,EB343))</f>
        <v>0</v>
      </c>
      <c r="BZ375" s="194">
        <f>SUMPRODUCT(CHOOSE({1,2,3,4},U245,U310,U440,U505),CHOOSE({1,2,3,4},EC343,EC343,EC343,EC343))</f>
        <v>0</v>
      </c>
      <c r="CA375" s="194">
        <f>SUMPRODUCT(CHOOSE({1,2,3,4},V245,V310,V440,V505),CHOOSE({1,2,3,4},ED343,ED343,ED343,ED343))</f>
        <v>0</v>
      </c>
      <c r="CB375" s="194">
        <f>SUMPRODUCT(CHOOSE({1,2,3,4},W245,W310,W440,W505),CHOOSE({1,2,3,4},EE343,EE343,EE343,EE343))</f>
        <v>0</v>
      </c>
      <c r="CC375" s="194">
        <f>SUMPRODUCT(CHOOSE({1,2,3,4},X245,X310,X440,X505),CHOOSE({1,2,3,4},EF343,EF343,EF343,EF343))</f>
        <v>0</v>
      </c>
      <c r="CD375" s="194">
        <f>SUMPRODUCT(CHOOSE({1,2,3,4},Y245,Y310,Y440,Y505),CHOOSE({1,2,3,4},EG343,EG343,EG343,EG343))</f>
        <v>0</v>
      </c>
      <c r="CE375" s="194">
        <f>SUMPRODUCT(CHOOSE({1,2,3,4},Z245,Z310,Z440,Z505),CHOOSE({1,2,3,4},EH343,EH343,EH343,EH343))</f>
        <v>0</v>
      </c>
      <c r="CF375" s="194">
        <f>SUMPRODUCT(CHOOSE({1,2,3,4},AA245,AA310,AA440,AA505),CHOOSE({1,2,3,4},EI343,EI343,EI343,EI343))</f>
        <v>0</v>
      </c>
      <c r="CG375" s="194">
        <f>SUMPRODUCT(CHOOSE({1,2,3,4},AB245,AB310,AB440,AB505),CHOOSE({1,2,3,4},EJ343,EJ343,EJ343,EJ343))</f>
        <v>0</v>
      </c>
    </row>
    <row r="376" spans="2:85" x14ac:dyDescent="0.3">
      <c r="B376" s="1">
        <v>10</v>
      </c>
      <c r="C376" s="1"/>
      <c r="D376" s="155"/>
      <c r="E376" s="155"/>
      <c r="F376" s="155"/>
      <c r="G376" s="155"/>
      <c r="H376" s="155"/>
      <c r="I376" s="155"/>
      <c r="J376" s="155"/>
      <c r="K376" s="155"/>
      <c r="L376" s="155"/>
      <c r="M376" s="155">
        <f t="shared" si="88"/>
        <v>0</v>
      </c>
      <c r="N376" s="155">
        <f t="shared" si="88"/>
        <v>0</v>
      </c>
      <c r="O376" s="155">
        <f t="shared" si="88"/>
        <v>0</v>
      </c>
      <c r="P376" s="155">
        <f t="shared" si="88"/>
        <v>0</v>
      </c>
      <c r="Q376" s="155">
        <f t="shared" si="88"/>
        <v>0</v>
      </c>
      <c r="R376" s="155">
        <f t="shared" si="88"/>
        <v>0</v>
      </c>
      <c r="S376" s="155">
        <f t="shared" si="88"/>
        <v>0</v>
      </c>
      <c r="T376" s="155">
        <f t="shared" si="88"/>
        <v>0</v>
      </c>
      <c r="U376" s="155">
        <f t="shared" si="88"/>
        <v>0</v>
      </c>
      <c r="V376" s="155">
        <f t="shared" si="88"/>
        <v>0</v>
      </c>
      <c r="W376" s="155">
        <f t="shared" si="88"/>
        <v>0</v>
      </c>
      <c r="X376" s="155">
        <f t="shared" si="88"/>
        <v>0</v>
      </c>
      <c r="Y376" s="155">
        <f t="shared" si="88"/>
        <v>0</v>
      </c>
      <c r="Z376" s="155">
        <f t="shared" si="88"/>
        <v>0</v>
      </c>
      <c r="AA376" s="155">
        <f t="shared" si="88"/>
        <v>0</v>
      </c>
      <c r="AB376" s="155">
        <f t="shared" si="88"/>
        <v>0</v>
      </c>
      <c r="AC376" s="155"/>
      <c r="AD376" s="155"/>
      <c r="AE376" s="155"/>
      <c r="AF376" s="155"/>
      <c r="AG376" s="170">
        <f t="shared" si="89"/>
        <v>0</v>
      </c>
      <c r="AH376" s="170">
        <f t="shared" si="90"/>
        <v>0</v>
      </c>
      <c r="AI376" s="170">
        <f t="shared" si="91"/>
        <v>0</v>
      </c>
      <c r="AJ376" s="170">
        <f t="shared" si="92"/>
        <v>0</v>
      </c>
      <c r="AK376" s="170">
        <f t="shared" si="92"/>
        <v>0</v>
      </c>
      <c r="AL376" s="170">
        <f t="shared" si="92"/>
        <v>0</v>
      </c>
      <c r="AM376" s="170">
        <f t="shared" si="92"/>
        <v>0</v>
      </c>
      <c r="AN376" s="170">
        <f t="shared" si="92"/>
        <v>0</v>
      </c>
      <c r="AO376" s="170">
        <f t="shared" si="92"/>
        <v>0</v>
      </c>
      <c r="AP376" s="170">
        <f t="shared" si="92"/>
        <v>0</v>
      </c>
      <c r="AQ376" s="170">
        <f t="shared" si="92"/>
        <v>0</v>
      </c>
      <c r="AR376" s="170">
        <f t="shared" si="92"/>
        <v>0</v>
      </c>
      <c r="AS376" s="170">
        <f t="shared" si="92"/>
        <v>0</v>
      </c>
      <c r="AT376" s="170">
        <f t="shared" si="92"/>
        <v>0</v>
      </c>
      <c r="AU376" s="170">
        <f t="shared" si="92"/>
        <v>0</v>
      </c>
      <c r="AV376" s="170">
        <f t="shared" si="92"/>
        <v>0</v>
      </c>
      <c r="AW376" s="170">
        <f t="shared" si="92"/>
        <v>0</v>
      </c>
      <c r="AX376" s="170">
        <f t="shared" si="92"/>
        <v>0</v>
      </c>
      <c r="AY376" s="170">
        <f t="shared" si="92"/>
        <v>0</v>
      </c>
      <c r="AZ376" s="170">
        <f t="shared" si="93"/>
        <v>0</v>
      </c>
      <c r="BA376" s="170">
        <f t="shared" si="93"/>
        <v>0</v>
      </c>
      <c r="BB376" s="170">
        <f t="shared" si="93"/>
        <v>0</v>
      </c>
      <c r="BC376" s="170">
        <f t="shared" si="93"/>
        <v>0</v>
      </c>
      <c r="BD376" s="170">
        <f t="shared" si="93"/>
        <v>0</v>
      </c>
      <c r="BE376" s="170">
        <f t="shared" si="93"/>
        <v>0</v>
      </c>
      <c r="BF376" s="67"/>
      <c r="BG376" s="67"/>
      <c r="BH376" s="180"/>
      <c r="BI376" s="194">
        <f>SUMPRODUCT(CHOOSE({1,2,3,4},D246,D311,D441,D506),CHOOSE({1,2,3,4},DL344,DL344,DL344,DL344))</f>
        <v>0</v>
      </c>
      <c r="BJ376" s="194">
        <f>SUMPRODUCT(CHOOSE({1,2,3,4},E246,E311,E441,E506),CHOOSE({1,2,3,4},DM344,DM344,DM344,DM344))</f>
        <v>0</v>
      </c>
      <c r="BK376" s="194">
        <f>SUMPRODUCT(CHOOSE({1,2,3,4},F246,F311,F441,F506),CHOOSE({1,2,3,4},DN344,DN344,DN344,DN344))</f>
        <v>0</v>
      </c>
      <c r="BL376" s="194">
        <f>SUMPRODUCT(CHOOSE({1,2,3,4},G246,G311,G441,G506),CHOOSE({1,2,3,4},DO344,DO344,DO344,DO344))</f>
        <v>0</v>
      </c>
      <c r="BM376" s="194">
        <f>SUMPRODUCT(CHOOSE({1,2,3,4},H246,H311,H441,H506),CHOOSE({1,2,3,4},DP344,DP344,DP344,DP344))</f>
        <v>0</v>
      </c>
      <c r="BN376" s="194">
        <f>SUMPRODUCT(CHOOSE({1,2,3,4},I246,I311,I441,I506),CHOOSE({1,2,3,4},DQ344,DQ344,DQ344,DQ344))</f>
        <v>0</v>
      </c>
      <c r="BO376" s="194">
        <f>SUMPRODUCT(CHOOSE({1,2,3,4},J246,J311,J441,J506),CHOOSE({1,2,3,4},DR344,DR344,DR344,DR344))</f>
        <v>0</v>
      </c>
      <c r="BP376" s="194">
        <f>SUMPRODUCT(CHOOSE({1,2,3,4},K246,K311,K441,K506),CHOOSE({1,2,3,4},DS344,DS344,DS344,DS344))</f>
        <v>0</v>
      </c>
      <c r="BQ376" s="194">
        <f>SUMPRODUCT(CHOOSE({1,2,3,4},L246,L311,L441,L506),CHOOSE({1,2,3,4},DT344,DT344,DT344,DT344))</f>
        <v>0</v>
      </c>
      <c r="BR376" s="194">
        <f>SUMPRODUCT(CHOOSE({1,2,3,4},M246,M311,M441,M506),CHOOSE({1,2,3,4},DU344,DU344,DU344,DU344))</f>
        <v>0</v>
      </c>
      <c r="BS376" s="194">
        <f>SUMPRODUCT(CHOOSE({1,2,3,4},N246,N311,N441,N506),CHOOSE({1,2,3,4},DV344,DV344,DV344,DV344))</f>
        <v>0</v>
      </c>
      <c r="BT376" s="194">
        <f>SUMPRODUCT(CHOOSE({1,2,3,4},O246,O311,O441,O506),CHOOSE({1,2,3,4},DW344,DW344,DW344,DW344))</f>
        <v>0</v>
      </c>
      <c r="BU376" s="194">
        <f>SUMPRODUCT(CHOOSE({1,2,3,4},P246,P311,P441,P506),CHOOSE({1,2,3,4},DX344,DX344,DX344,DX344))</f>
        <v>0</v>
      </c>
      <c r="BV376" s="194">
        <f>SUMPRODUCT(CHOOSE({1,2,3,4},Q246,Q311,Q441,Q506),CHOOSE({1,2,3,4},DY344,DY344,DY344,DY344))</f>
        <v>0</v>
      </c>
      <c r="BW376" s="194">
        <f>SUMPRODUCT(CHOOSE({1,2,3,4},R246,R311,R441,R506),CHOOSE({1,2,3,4},DZ344,DZ344,DZ344,DZ344))</f>
        <v>0</v>
      </c>
      <c r="BX376" s="194">
        <f>SUMPRODUCT(CHOOSE({1,2,3,4},S246,S311,S441,S506),CHOOSE({1,2,3,4},EA344,EA344,EA344,EA344))</f>
        <v>0</v>
      </c>
      <c r="BY376" s="194">
        <f>SUMPRODUCT(CHOOSE({1,2,3,4},T246,T311,T441,T506),CHOOSE({1,2,3,4},EB344,EB344,EB344,EB344))</f>
        <v>0</v>
      </c>
      <c r="BZ376" s="194">
        <f>SUMPRODUCT(CHOOSE({1,2,3,4},U246,U311,U441,U506),CHOOSE({1,2,3,4},EC344,EC344,EC344,EC344))</f>
        <v>0</v>
      </c>
      <c r="CA376" s="194">
        <f>SUMPRODUCT(CHOOSE({1,2,3,4},V246,V311,V441,V506),CHOOSE({1,2,3,4},ED344,ED344,ED344,ED344))</f>
        <v>0</v>
      </c>
      <c r="CB376" s="194">
        <f>SUMPRODUCT(CHOOSE({1,2,3,4},W246,W311,W441,W506),CHOOSE({1,2,3,4},EE344,EE344,EE344,EE344))</f>
        <v>0</v>
      </c>
      <c r="CC376" s="194">
        <f>SUMPRODUCT(CHOOSE({1,2,3,4},X246,X311,X441,X506),CHOOSE({1,2,3,4},EF344,EF344,EF344,EF344))</f>
        <v>0</v>
      </c>
      <c r="CD376" s="194">
        <f>SUMPRODUCT(CHOOSE({1,2,3,4},Y246,Y311,Y441,Y506),CHOOSE({1,2,3,4},EG344,EG344,EG344,EG344))</f>
        <v>0</v>
      </c>
      <c r="CE376" s="194">
        <f>SUMPRODUCT(CHOOSE({1,2,3,4},Z246,Z311,Z441,Z506),CHOOSE({1,2,3,4},EH344,EH344,EH344,EH344))</f>
        <v>0</v>
      </c>
      <c r="CF376" s="194">
        <f>SUMPRODUCT(CHOOSE({1,2,3,4},AA246,AA311,AA441,AA506),CHOOSE({1,2,3,4},EI344,EI344,EI344,EI344))</f>
        <v>0</v>
      </c>
      <c r="CG376" s="194">
        <f>SUMPRODUCT(CHOOSE({1,2,3,4},AB246,AB311,AB441,AB506),CHOOSE({1,2,3,4},EJ344,EJ344,EJ344,EJ344))</f>
        <v>0</v>
      </c>
    </row>
    <row r="377" spans="2:85" x14ac:dyDescent="0.3">
      <c r="B377" s="1">
        <v>11</v>
      </c>
      <c r="C377" s="1"/>
      <c r="D377" s="155"/>
      <c r="E377" s="155"/>
      <c r="F377" s="155"/>
      <c r="G377" s="155"/>
      <c r="H377" s="155"/>
      <c r="I377" s="155"/>
      <c r="J377" s="155"/>
      <c r="K377" s="155"/>
      <c r="L377" s="155"/>
      <c r="M377" s="155"/>
      <c r="N377" s="155">
        <f t="shared" si="88"/>
        <v>0</v>
      </c>
      <c r="O377" s="155">
        <f t="shared" si="88"/>
        <v>0</v>
      </c>
      <c r="P377" s="155">
        <f t="shared" si="88"/>
        <v>0</v>
      </c>
      <c r="Q377" s="155">
        <f t="shared" si="88"/>
        <v>0</v>
      </c>
      <c r="R377" s="155">
        <f t="shared" si="88"/>
        <v>0</v>
      </c>
      <c r="S377" s="155">
        <f t="shared" si="88"/>
        <v>0</v>
      </c>
      <c r="T377" s="155">
        <f t="shared" si="88"/>
        <v>0</v>
      </c>
      <c r="U377" s="155">
        <f t="shared" si="88"/>
        <v>0</v>
      </c>
      <c r="V377" s="155">
        <f t="shared" si="88"/>
        <v>0</v>
      </c>
      <c r="W377" s="155">
        <f t="shared" si="88"/>
        <v>0</v>
      </c>
      <c r="X377" s="155">
        <f t="shared" si="88"/>
        <v>0</v>
      </c>
      <c r="Y377" s="155">
        <f t="shared" si="88"/>
        <v>0</v>
      </c>
      <c r="Z377" s="155">
        <f t="shared" si="88"/>
        <v>0</v>
      </c>
      <c r="AA377" s="155">
        <f t="shared" si="88"/>
        <v>0</v>
      </c>
      <c r="AB377" s="155">
        <f t="shared" si="88"/>
        <v>0</v>
      </c>
      <c r="AC377" s="155"/>
      <c r="AD377" s="155"/>
      <c r="AE377" s="155"/>
      <c r="AF377" s="155"/>
      <c r="AG377" s="170">
        <f t="shared" si="89"/>
        <v>0</v>
      </c>
      <c r="AH377" s="170">
        <f t="shared" si="90"/>
        <v>0</v>
      </c>
      <c r="AI377" s="170">
        <f t="shared" si="91"/>
        <v>0</v>
      </c>
      <c r="AJ377" s="170">
        <f t="shared" si="92"/>
        <v>0</v>
      </c>
      <c r="AK377" s="170">
        <f t="shared" si="92"/>
        <v>0</v>
      </c>
      <c r="AL377" s="170">
        <f t="shared" si="92"/>
        <v>0</v>
      </c>
      <c r="AM377" s="170">
        <f t="shared" si="92"/>
        <v>0</v>
      </c>
      <c r="AN377" s="170">
        <f t="shared" si="92"/>
        <v>0</v>
      </c>
      <c r="AO377" s="170">
        <f t="shared" si="92"/>
        <v>0</v>
      </c>
      <c r="AP377" s="170">
        <f t="shared" si="92"/>
        <v>0</v>
      </c>
      <c r="AQ377" s="170">
        <f t="shared" si="92"/>
        <v>0</v>
      </c>
      <c r="AR377" s="170">
        <f t="shared" si="92"/>
        <v>0</v>
      </c>
      <c r="AS377" s="170">
        <f t="shared" si="92"/>
        <v>0</v>
      </c>
      <c r="AT377" s="170">
        <f t="shared" si="92"/>
        <v>0</v>
      </c>
      <c r="AU377" s="170">
        <f t="shared" si="92"/>
        <v>0</v>
      </c>
      <c r="AV377" s="170">
        <f t="shared" si="92"/>
        <v>0</v>
      </c>
      <c r="AW377" s="170">
        <f t="shared" si="92"/>
        <v>0</v>
      </c>
      <c r="AX377" s="170">
        <f t="shared" si="92"/>
        <v>0</v>
      </c>
      <c r="AY377" s="170">
        <f t="shared" si="92"/>
        <v>0</v>
      </c>
      <c r="AZ377" s="170">
        <f t="shared" si="93"/>
        <v>0</v>
      </c>
      <c r="BA377" s="170">
        <f t="shared" si="93"/>
        <v>0</v>
      </c>
      <c r="BB377" s="170">
        <f t="shared" si="93"/>
        <v>0</v>
      </c>
      <c r="BC377" s="170">
        <f t="shared" si="93"/>
        <v>0</v>
      </c>
      <c r="BD377" s="170">
        <f t="shared" si="93"/>
        <v>0</v>
      </c>
      <c r="BE377" s="170">
        <f t="shared" si="93"/>
        <v>0</v>
      </c>
      <c r="BF377" s="67"/>
      <c r="BG377" s="67"/>
      <c r="BH377" s="180"/>
      <c r="BI377" s="194">
        <f>SUMPRODUCT(CHOOSE({1,2,3,4},D247,D312,D442,D507),CHOOSE({1,2,3,4},DL345,DL345,DL345,DL345))</f>
        <v>0</v>
      </c>
      <c r="BJ377" s="194">
        <f>SUMPRODUCT(CHOOSE({1,2,3,4},E247,E312,E442,E507),CHOOSE({1,2,3,4},DM345,DM345,DM345,DM345))</f>
        <v>0</v>
      </c>
      <c r="BK377" s="194">
        <f>SUMPRODUCT(CHOOSE({1,2,3,4},F247,F312,F442,F507),CHOOSE({1,2,3,4},DN345,DN345,DN345,DN345))</f>
        <v>0</v>
      </c>
      <c r="BL377" s="194">
        <f>SUMPRODUCT(CHOOSE({1,2,3,4},G247,G312,G442,G507),CHOOSE({1,2,3,4},DO345,DO345,DO345,DO345))</f>
        <v>0</v>
      </c>
      <c r="BM377" s="194">
        <f>SUMPRODUCT(CHOOSE({1,2,3,4},H247,H312,H442,H507),CHOOSE({1,2,3,4},DP345,DP345,DP345,DP345))</f>
        <v>0</v>
      </c>
      <c r="BN377" s="194">
        <f>SUMPRODUCT(CHOOSE({1,2,3,4},I247,I312,I442,I507),CHOOSE({1,2,3,4},DQ345,DQ345,DQ345,DQ345))</f>
        <v>0</v>
      </c>
      <c r="BO377" s="194">
        <f>SUMPRODUCT(CHOOSE({1,2,3,4},J247,J312,J442,J507),CHOOSE({1,2,3,4},DR345,DR345,DR345,DR345))</f>
        <v>0</v>
      </c>
      <c r="BP377" s="194">
        <f>SUMPRODUCT(CHOOSE({1,2,3,4},K247,K312,K442,K507),CHOOSE({1,2,3,4},DS345,DS345,DS345,DS345))</f>
        <v>0</v>
      </c>
      <c r="BQ377" s="194">
        <f>SUMPRODUCT(CHOOSE({1,2,3,4},L247,L312,L442,L507),CHOOSE({1,2,3,4},DT345,DT345,DT345,DT345))</f>
        <v>0</v>
      </c>
      <c r="BR377" s="194">
        <f>SUMPRODUCT(CHOOSE({1,2,3,4},M247,M312,M442,M507),CHOOSE({1,2,3,4},DU345,DU345,DU345,DU345))</f>
        <v>0</v>
      </c>
      <c r="BS377" s="194">
        <f>SUMPRODUCT(CHOOSE({1,2,3,4},N247,N312,N442,N507),CHOOSE({1,2,3,4},DV345,DV345,DV345,DV345))</f>
        <v>0</v>
      </c>
      <c r="BT377" s="194">
        <f>SUMPRODUCT(CHOOSE({1,2,3,4},O247,O312,O442,O507),CHOOSE({1,2,3,4},DW345,DW345,DW345,DW345))</f>
        <v>0</v>
      </c>
      <c r="BU377" s="194">
        <f>SUMPRODUCT(CHOOSE({1,2,3,4},P247,P312,P442,P507),CHOOSE({1,2,3,4},DX345,DX345,DX345,DX345))</f>
        <v>0</v>
      </c>
      <c r="BV377" s="194">
        <f>SUMPRODUCT(CHOOSE({1,2,3,4},Q247,Q312,Q442,Q507),CHOOSE({1,2,3,4},DY345,DY345,DY345,DY345))</f>
        <v>0</v>
      </c>
      <c r="BW377" s="194">
        <f>SUMPRODUCT(CHOOSE({1,2,3,4},R247,R312,R442,R507),CHOOSE({1,2,3,4},DZ345,DZ345,DZ345,DZ345))</f>
        <v>0</v>
      </c>
      <c r="BX377" s="194">
        <f>SUMPRODUCT(CHOOSE({1,2,3,4},S247,S312,S442,S507),CHOOSE({1,2,3,4},EA345,EA345,EA345,EA345))</f>
        <v>0</v>
      </c>
      <c r="BY377" s="194">
        <f>SUMPRODUCT(CHOOSE({1,2,3,4},T247,T312,T442,T507),CHOOSE({1,2,3,4},EB345,EB345,EB345,EB345))</f>
        <v>0</v>
      </c>
      <c r="BZ377" s="194">
        <f>SUMPRODUCT(CHOOSE({1,2,3,4},U247,U312,U442,U507),CHOOSE({1,2,3,4},EC345,EC345,EC345,EC345))</f>
        <v>0</v>
      </c>
      <c r="CA377" s="194">
        <f>SUMPRODUCT(CHOOSE({1,2,3,4},V247,V312,V442,V507),CHOOSE({1,2,3,4},ED345,ED345,ED345,ED345))</f>
        <v>0</v>
      </c>
      <c r="CB377" s="194">
        <f>SUMPRODUCT(CHOOSE({1,2,3,4},W247,W312,W442,W507),CHOOSE({1,2,3,4},EE345,EE345,EE345,EE345))</f>
        <v>0</v>
      </c>
      <c r="CC377" s="194">
        <f>SUMPRODUCT(CHOOSE({1,2,3,4},X247,X312,X442,X507),CHOOSE({1,2,3,4},EF345,EF345,EF345,EF345))</f>
        <v>0</v>
      </c>
      <c r="CD377" s="194">
        <f>SUMPRODUCT(CHOOSE({1,2,3,4},Y247,Y312,Y442,Y507),CHOOSE({1,2,3,4},EG345,EG345,EG345,EG345))</f>
        <v>0</v>
      </c>
      <c r="CE377" s="194">
        <f>SUMPRODUCT(CHOOSE({1,2,3,4},Z247,Z312,Z442,Z507),CHOOSE({1,2,3,4},EH345,EH345,EH345,EH345))</f>
        <v>0</v>
      </c>
      <c r="CF377" s="194">
        <f>SUMPRODUCT(CHOOSE({1,2,3,4},AA247,AA312,AA442,AA507),CHOOSE({1,2,3,4},EI345,EI345,EI345,EI345))</f>
        <v>0</v>
      </c>
      <c r="CG377" s="194">
        <f>SUMPRODUCT(CHOOSE({1,2,3,4},AB247,AB312,AB442,AB507),CHOOSE({1,2,3,4},EJ345,EJ345,EJ345,EJ345))</f>
        <v>0</v>
      </c>
    </row>
    <row r="378" spans="2:85" x14ac:dyDescent="0.3">
      <c r="B378" s="1">
        <v>12</v>
      </c>
      <c r="C378" s="1"/>
      <c r="D378" s="155"/>
      <c r="E378" s="155"/>
      <c r="F378" s="155"/>
      <c r="G378" s="155"/>
      <c r="H378" s="155"/>
      <c r="I378" s="155"/>
      <c r="J378" s="155"/>
      <c r="K378" s="155"/>
      <c r="L378" s="155"/>
      <c r="M378" s="155"/>
      <c r="N378" s="155"/>
      <c r="O378" s="155">
        <f t="shared" si="88"/>
        <v>0</v>
      </c>
      <c r="P378" s="155">
        <f t="shared" si="88"/>
        <v>0</v>
      </c>
      <c r="Q378" s="155">
        <f t="shared" si="88"/>
        <v>0</v>
      </c>
      <c r="R378" s="155">
        <f t="shared" si="88"/>
        <v>0</v>
      </c>
      <c r="S378" s="155">
        <f t="shared" si="88"/>
        <v>0</v>
      </c>
      <c r="T378" s="155">
        <f t="shared" si="88"/>
        <v>0</v>
      </c>
      <c r="U378" s="155">
        <f t="shared" si="88"/>
        <v>0</v>
      </c>
      <c r="V378" s="155">
        <f t="shared" si="88"/>
        <v>0</v>
      </c>
      <c r="W378" s="155">
        <f t="shared" si="88"/>
        <v>0</v>
      </c>
      <c r="X378" s="155">
        <f t="shared" si="88"/>
        <v>0</v>
      </c>
      <c r="Y378" s="155">
        <f t="shared" si="88"/>
        <v>0</v>
      </c>
      <c r="Z378" s="155">
        <f t="shared" si="88"/>
        <v>0</v>
      </c>
      <c r="AA378" s="155">
        <f t="shared" si="88"/>
        <v>0</v>
      </c>
      <c r="AB378" s="155">
        <f t="shared" si="88"/>
        <v>0</v>
      </c>
      <c r="AC378" s="155"/>
      <c r="AD378" s="155"/>
      <c r="AE378" s="155"/>
      <c r="AF378" s="155"/>
      <c r="AG378" s="170">
        <f t="shared" si="89"/>
        <v>0</v>
      </c>
      <c r="AH378" s="170">
        <f t="shared" si="90"/>
        <v>0</v>
      </c>
      <c r="AI378" s="170">
        <f t="shared" si="91"/>
        <v>0</v>
      </c>
      <c r="AJ378" s="170">
        <f t="shared" si="92"/>
        <v>0</v>
      </c>
      <c r="AK378" s="170">
        <f t="shared" si="92"/>
        <v>0</v>
      </c>
      <c r="AL378" s="170">
        <f t="shared" si="92"/>
        <v>0</v>
      </c>
      <c r="AM378" s="170">
        <f t="shared" si="92"/>
        <v>0</v>
      </c>
      <c r="AN378" s="170">
        <f t="shared" si="92"/>
        <v>0</v>
      </c>
      <c r="AO378" s="170">
        <f t="shared" si="92"/>
        <v>0</v>
      </c>
      <c r="AP378" s="170">
        <f t="shared" si="92"/>
        <v>0</v>
      </c>
      <c r="AQ378" s="170">
        <f t="shared" si="92"/>
        <v>0</v>
      </c>
      <c r="AR378" s="170">
        <f t="shared" si="92"/>
        <v>0</v>
      </c>
      <c r="AS378" s="170">
        <f t="shared" si="92"/>
        <v>0</v>
      </c>
      <c r="AT378" s="170">
        <f t="shared" si="92"/>
        <v>0</v>
      </c>
      <c r="AU378" s="170">
        <f t="shared" si="92"/>
        <v>0</v>
      </c>
      <c r="AV378" s="170">
        <f t="shared" si="92"/>
        <v>0</v>
      </c>
      <c r="AW378" s="170">
        <f t="shared" si="92"/>
        <v>0</v>
      </c>
      <c r="AX378" s="170">
        <f t="shared" si="92"/>
        <v>0</v>
      </c>
      <c r="AY378" s="170">
        <f t="shared" si="92"/>
        <v>0</v>
      </c>
      <c r="AZ378" s="170">
        <f t="shared" si="93"/>
        <v>0</v>
      </c>
      <c r="BA378" s="170">
        <f t="shared" si="93"/>
        <v>0</v>
      </c>
      <c r="BB378" s="170">
        <f t="shared" si="93"/>
        <v>0</v>
      </c>
      <c r="BC378" s="170">
        <f t="shared" si="93"/>
        <v>0</v>
      </c>
      <c r="BD378" s="170">
        <f t="shared" si="93"/>
        <v>0</v>
      </c>
      <c r="BE378" s="170">
        <f t="shared" si="93"/>
        <v>0</v>
      </c>
      <c r="BF378" s="67"/>
      <c r="BG378" s="67"/>
      <c r="BH378" s="52"/>
      <c r="BI378" s="194">
        <f>SUMPRODUCT(CHOOSE({1,2,3,4},D248,D313,D443,D508),CHOOSE({1,2,3,4},DL346,DL346,DL346,DL346))</f>
        <v>0</v>
      </c>
      <c r="BJ378" s="194">
        <f>SUMPRODUCT(CHOOSE({1,2,3,4},E248,E313,E443,E508),CHOOSE({1,2,3,4},DM346,DM346,DM346,DM346))</f>
        <v>0</v>
      </c>
      <c r="BK378" s="194">
        <f>SUMPRODUCT(CHOOSE({1,2,3,4},F248,F313,F443,F508),CHOOSE({1,2,3,4},DN346,DN346,DN346,DN346))</f>
        <v>0</v>
      </c>
      <c r="BL378" s="194">
        <f>SUMPRODUCT(CHOOSE({1,2,3,4},G248,G313,G443,G508),CHOOSE({1,2,3,4},DO346,DO346,DO346,DO346))</f>
        <v>0</v>
      </c>
      <c r="BM378" s="194">
        <f>SUMPRODUCT(CHOOSE({1,2,3,4},H248,H313,H443,H508),CHOOSE({1,2,3,4},DP346,DP346,DP346,DP346))</f>
        <v>0</v>
      </c>
      <c r="BN378" s="194">
        <f>SUMPRODUCT(CHOOSE({1,2,3,4},I248,I313,I443,I508),CHOOSE({1,2,3,4},DQ346,DQ346,DQ346,DQ346))</f>
        <v>0</v>
      </c>
      <c r="BO378" s="194">
        <f>SUMPRODUCT(CHOOSE({1,2,3,4},J248,J313,J443,J508),CHOOSE({1,2,3,4},DR346,DR346,DR346,DR346))</f>
        <v>0</v>
      </c>
      <c r="BP378" s="194">
        <f>SUMPRODUCT(CHOOSE({1,2,3,4},K248,K313,K443,K508),CHOOSE({1,2,3,4},DS346,DS346,DS346,DS346))</f>
        <v>0</v>
      </c>
      <c r="BQ378" s="194">
        <f>SUMPRODUCT(CHOOSE({1,2,3,4},L248,L313,L443,L508),CHOOSE({1,2,3,4},DT346,DT346,DT346,DT346))</f>
        <v>0</v>
      </c>
      <c r="BR378" s="194">
        <f>SUMPRODUCT(CHOOSE({1,2,3,4},M248,M313,M443,M508),CHOOSE({1,2,3,4},DU346,DU346,DU346,DU346))</f>
        <v>0</v>
      </c>
      <c r="BS378" s="194">
        <f>SUMPRODUCT(CHOOSE({1,2,3,4},N248,N313,N443,N508),CHOOSE({1,2,3,4},DV346,DV346,DV346,DV346))</f>
        <v>0</v>
      </c>
      <c r="BT378" s="194">
        <f>SUMPRODUCT(CHOOSE({1,2,3,4},O248,O313,O443,O508),CHOOSE({1,2,3,4},DW346,DW346,DW346,DW346))</f>
        <v>0</v>
      </c>
      <c r="BU378" s="194">
        <f>SUMPRODUCT(CHOOSE({1,2,3,4},P248,P313,P443,P508),CHOOSE({1,2,3,4},DX346,DX346,DX346,DX346))</f>
        <v>0</v>
      </c>
      <c r="BV378" s="194">
        <f>SUMPRODUCT(CHOOSE({1,2,3,4},Q248,Q313,Q443,Q508),CHOOSE({1,2,3,4},DY346,DY346,DY346,DY346))</f>
        <v>0</v>
      </c>
      <c r="BW378" s="194">
        <f>SUMPRODUCT(CHOOSE({1,2,3,4},R248,R313,R443,R508),CHOOSE({1,2,3,4},DZ346,DZ346,DZ346,DZ346))</f>
        <v>0</v>
      </c>
      <c r="BX378" s="194">
        <f>SUMPRODUCT(CHOOSE({1,2,3,4},S248,S313,S443,S508),CHOOSE({1,2,3,4},EA346,EA346,EA346,EA346))</f>
        <v>0</v>
      </c>
      <c r="BY378" s="194">
        <f>SUMPRODUCT(CHOOSE({1,2,3,4},T248,T313,T443,T508),CHOOSE({1,2,3,4},EB346,EB346,EB346,EB346))</f>
        <v>0</v>
      </c>
      <c r="BZ378" s="194">
        <f>SUMPRODUCT(CHOOSE({1,2,3,4},U248,U313,U443,U508),CHOOSE({1,2,3,4},EC346,EC346,EC346,EC346))</f>
        <v>0</v>
      </c>
      <c r="CA378" s="194">
        <f>SUMPRODUCT(CHOOSE({1,2,3,4},V248,V313,V443,V508),CHOOSE({1,2,3,4},ED346,ED346,ED346,ED346))</f>
        <v>0</v>
      </c>
      <c r="CB378" s="194">
        <f>SUMPRODUCT(CHOOSE({1,2,3,4},W248,W313,W443,W508),CHOOSE({1,2,3,4},EE346,EE346,EE346,EE346))</f>
        <v>0</v>
      </c>
      <c r="CC378" s="194">
        <f>SUMPRODUCT(CHOOSE({1,2,3,4},X248,X313,X443,X508),CHOOSE({1,2,3,4},EF346,EF346,EF346,EF346))</f>
        <v>0</v>
      </c>
      <c r="CD378" s="194">
        <f>SUMPRODUCT(CHOOSE({1,2,3,4},Y248,Y313,Y443,Y508),CHOOSE({1,2,3,4},EG346,EG346,EG346,EG346))</f>
        <v>0</v>
      </c>
      <c r="CE378" s="194">
        <f>SUMPRODUCT(CHOOSE({1,2,3,4},Z248,Z313,Z443,Z508),CHOOSE({1,2,3,4},EH346,EH346,EH346,EH346))</f>
        <v>0</v>
      </c>
      <c r="CF378" s="194">
        <f>SUMPRODUCT(CHOOSE({1,2,3,4},AA248,AA313,AA443,AA508),CHOOSE({1,2,3,4},EI346,EI346,EI346,EI346))</f>
        <v>0</v>
      </c>
      <c r="CG378" s="194">
        <f>SUMPRODUCT(CHOOSE({1,2,3,4},AB248,AB313,AB443,AB508),CHOOSE({1,2,3,4},EJ346,EJ346,EJ346,EJ346))</f>
        <v>0</v>
      </c>
    </row>
    <row r="379" spans="2:85" x14ac:dyDescent="0.3">
      <c r="B379" s="1">
        <v>13</v>
      </c>
      <c r="C379" s="1"/>
      <c r="D379" s="155"/>
      <c r="E379" s="155"/>
      <c r="F379" s="155"/>
      <c r="G379" s="155"/>
      <c r="H379" s="155"/>
      <c r="I379" s="155"/>
      <c r="J379" s="155"/>
      <c r="K379" s="155"/>
      <c r="L379" s="155"/>
      <c r="M379" s="155"/>
      <c r="N379" s="155"/>
      <c r="O379" s="155"/>
      <c r="P379" s="155">
        <f t="shared" si="88"/>
        <v>0</v>
      </c>
      <c r="Q379" s="155">
        <f t="shared" si="88"/>
        <v>0</v>
      </c>
      <c r="R379" s="155">
        <f t="shared" si="88"/>
        <v>0</v>
      </c>
      <c r="S379" s="155">
        <f t="shared" si="88"/>
        <v>0</v>
      </c>
      <c r="T379" s="155">
        <f t="shared" si="88"/>
        <v>0</v>
      </c>
      <c r="U379" s="155">
        <f t="shared" si="88"/>
        <v>0</v>
      </c>
      <c r="V379" s="155">
        <f t="shared" si="88"/>
        <v>0</v>
      </c>
      <c r="W379" s="155">
        <f t="shared" si="88"/>
        <v>0</v>
      </c>
      <c r="X379" s="155">
        <f t="shared" si="88"/>
        <v>0</v>
      </c>
      <c r="Y379" s="155">
        <f t="shared" si="88"/>
        <v>0</v>
      </c>
      <c r="Z379" s="155">
        <f t="shared" si="88"/>
        <v>0</v>
      </c>
      <c r="AA379" s="155">
        <f t="shared" si="88"/>
        <v>0</v>
      </c>
      <c r="AB379" s="155">
        <f t="shared" si="88"/>
        <v>0</v>
      </c>
      <c r="AC379" s="155"/>
      <c r="AD379" s="155"/>
      <c r="AE379" s="155"/>
      <c r="AF379" s="155"/>
      <c r="AG379" s="170">
        <f t="shared" si="89"/>
        <v>0</v>
      </c>
      <c r="AH379" s="170">
        <f t="shared" si="90"/>
        <v>0</v>
      </c>
      <c r="AI379" s="170">
        <f t="shared" si="91"/>
        <v>0</v>
      </c>
      <c r="AJ379" s="170">
        <f t="shared" ref="AJ379:AV383" si="94">F153*BK347</f>
        <v>0</v>
      </c>
      <c r="AK379" s="170">
        <f t="shared" si="94"/>
        <v>0</v>
      </c>
      <c r="AL379" s="170">
        <f t="shared" si="94"/>
        <v>0</v>
      </c>
      <c r="AM379" s="170">
        <f t="shared" si="94"/>
        <v>0</v>
      </c>
      <c r="AN379" s="170">
        <f t="shared" si="94"/>
        <v>0</v>
      </c>
      <c r="AO379" s="170">
        <f t="shared" si="94"/>
        <v>0</v>
      </c>
      <c r="AP379" s="170">
        <f t="shared" si="94"/>
        <v>0</v>
      </c>
      <c r="AQ379" s="170">
        <f t="shared" si="94"/>
        <v>0</v>
      </c>
      <c r="AR379" s="170">
        <f t="shared" si="94"/>
        <v>0</v>
      </c>
      <c r="AS379" s="170">
        <f t="shared" si="94"/>
        <v>0</v>
      </c>
      <c r="AT379" s="170">
        <f t="shared" si="94"/>
        <v>0</v>
      </c>
      <c r="AU379" s="170">
        <f t="shared" si="94"/>
        <v>0</v>
      </c>
      <c r="AV379" s="170">
        <f t="shared" si="94"/>
        <v>0</v>
      </c>
      <c r="AW379" s="170">
        <f t="shared" si="93"/>
        <v>0</v>
      </c>
      <c r="AX379" s="170">
        <f t="shared" si="93"/>
        <v>0</v>
      </c>
      <c r="AY379" s="170">
        <f t="shared" si="93"/>
        <v>0</v>
      </c>
      <c r="AZ379" s="170">
        <f t="shared" si="93"/>
        <v>0</v>
      </c>
      <c r="BA379" s="170">
        <f t="shared" si="93"/>
        <v>0</v>
      </c>
      <c r="BB379" s="170">
        <f t="shared" si="93"/>
        <v>0</v>
      </c>
      <c r="BC379" s="170">
        <f t="shared" si="93"/>
        <v>0</v>
      </c>
      <c r="BD379" s="170">
        <f t="shared" si="93"/>
        <v>0</v>
      </c>
      <c r="BE379" s="170">
        <f t="shared" si="93"/>
        <v>0</v>
      </c>
      <c r="BF379" s="67"/>
      <c r="BG379" s="67"/>
      <c r="BH379" s="52"/>
      <c r="BI379" s="194">
        <f>SUMPRODUCT(CHOOSE({1,2,3,4},D249,D314,D444,D509),CHOOSE({1,2,3,4},DL347,DL347,DL347,DL347))</f>
        <v>0</v>
      </c>
      <c r="BJ379" s="194">
        <f>SUMPRODUCT(CHOOSE({1,2,3,4},E249,E314,E444,E509),CHOOSE({1,2,3,4},DM347,DM347,DM347,DM347))</f>
        <v>0</v>
      </c>
      <c r="BK379" s="194">
        <f>SUMPRODUCT(CHOOSE({1,2,3,4},F249,F314,F444,F509),CHOOSE({1,2,3,4},DN347,DN347,DN347,DN347))</f>
        <v>0</v>
      </c>
      <c r="BL379" s="194">
        <f>SUMPRODUCT(CHOOSE({1,2,3,4},G249,G314,G444,G509),CHOOSE({1,2,3,4},DO347,DO347,DO347,DO347))</f>
        <v>0</v>
      </c>
      <c r="BM379" s="194">
        <f>SUMPRODUCT(CHOOSE({1,2,3,4},H249,H314,H444,H509),CHOOSE({1,2,3,4},DP347,DP347,DP347,DP347))</f>
        <v>0</v>
      </c>
      <c r="BN379" s="194">
        <f>SUMPRODUCT(CHOOSE({1,2,3,4},I249,I314,I444,I509),CHOOSE({1,2,3,4},DQ347,DQ347,DQ347,DQ347))</f>
        <v>0</v>
      </c>
      <c r="BO379" s="194">
        <f>SUMPRODUCT(CHOOSE({1,2,3,4},J249,J314,J444,J509),CHOOSE({1,2,3,4},DR347,DR347,DR347,DR347))</f>
        <v>0</v>
      </c>
      <c r="BP379" s="194">
        <f>SUMPRODUCT(CHOOSE({1,2,3,4},K249,K314,K444,K509),CHOOSE({1,2,3,4},DS347,DS347,DS347,DS347))</f>
        <v>0</v>
      </c>
      <c r="BQ379" s="194">
        <f>SUMPRODUCT(CHOOSE({1,2,3,4},L249,L314,L444,L509),CHOOSE({1,2,3,4},DT347,DT347,DT347,DT347))</f>
        <v>0</v>
      </c>
      <c r="BR379" s="194">
        <f>SUMPRODUCT(CHOOSE({1,2,3,4},M249,M314,M444,M509),CHOOSE({1,2,3,4},DU347,DU347,DU347,DU347))</f>
        <v>0</v>
      </c>
      <c r="BS379" s="194">
        <f>SUMPRODUCT(CHOOSE({1,2,3,4},N249,N314,N444,N509),CHOOSE({1,2,3,4},DV347,DV347,DV347,DV347))</f>
        <v>0</v>
      </c>
      <c r="BT379" s="194">
        <f>SUMPRODUCT(CHOOSE({1,2,3,4},O249,O314,O444,O509),CHOOSE({1,2,3,4},DW347,DW347,DW347,DW347))</f>
        <v>0</v>
      </c>
      <c r="BU379" s="194">
        <f>SUMPRODUCT(CHOOSE({1,2,3,4},P249,P314,P444,P509),CHOOSE({1,2,3,4},DX347,DX347,DX347,DX347))</f>
        <v>0</v>
      </c>
      <c r="BV379" s="194">
        <f>SUMPRODUCT(CHOOSE({1,2,3,4},Q249,Q314,Q444,Q509),CHOOSE({1,2,3,4},DY347,DY347,DY347,DY347))</f>
        <v>0</v>
      </c>
      <c r="BW379" s="194">
        <f>SUMPRODUCT(CHOOSE({1,2,3,4},R249,R314,R444,R509),CHOOSE({1,2,3,4},DZ347,DZ347,DZ347,DZ347))</f>
        <v>0</v>
      </c>
      <c r="BX379" s="194">
        <f>SUMPRODUCT(CHOOSE({1,2,3,4},S249,S314,S444,S509),CHOOSE({1,2,3,4},EA347,EA347,EA347,EA347))</f>
        <v>0</v>
      </c>
      <c r="BY379" s="194">
        <f>SUMPRODUCT(CHOOSE({1,2,3,4},T249,T314,T444,T509),CHOOSE({1,2,3,4},EB347,EB347,EB347,EB347))</f>
        <v>0</v>
      </c>
      <c r="BZ379" s="194">
        <f>SUMPRODUCT(CHOOSE({1,2,3,4},U249,U314,U444,U509),CHOOSE({1,2,3,4},EC347,EC347,EC347,EC347))</f>
        <v>0</v>
      </c>
      <c r="CA379" s="194">
        <f>SUMPRODUCT(CHOOSE({1,2,3,4},V249,V314,V444,V509),CHOOSE({1,2,3,4},ED347,ED347,ED347,ED347))</f>
        <v>0</v>
      </c>
      <c r="CB379" s="194">
        <f>SUMPRODUCT(CHOOSE({1,2,3,4},W249,W314,W444,W509),CHOOSE({1,2,3,4},EE347,EE347,EE347,EE347))</f>
        <v>0</v>
      </c>
      <c r="CC379" s="194">
        <f>SUMPRODUCT(CHOOSE({1,2,3,4},X249,X314,X444,X509),CHOOSE({1,2,3,4},EF347,EF347,EF347,EF347))</f>
        <v>0</v>
      </c>
      <c r="CD379" s="194">
        <f>SUMPRODUCT(CHOOSE({1,2,3,4},Y249,Y314,Y444,Y509),CHOOSE({1,2,3,4},EG347,EG347,EG347,EG347))</f>
        <v>0</v>
      </c>
      <c r="CE379" s="194">
        <f>SUMPRODUCT(CHOOSE({1,2,3,4},Z249,Z314,Z444,Z509),CHOOSE({1,2,3,4},EH347,EH347,EH347,EH347))</f>
        <v>0</v>
      </c>
      <c r="CF379" s="194">
        <f>SUMPRODUCT(CHOOSE({1,2,3,4},AA249,AA314,AA444,AA509),CHOOSE({1,2,3,4},EI347,EI347,EI347,EI347))</f>
        <v>0</v>
      </c>
      <c r="CG379" s="194">
        <f>SUMPRODUCT(CHOOSE({1,2,3,4},AB249,AB314,AB444,AB509),CHOOSE({1,2,3,4},EJ347,EJ347,EJ347,EJ347))</f>
        <v>0</v>
      </c>
    </row>
    <row r="380" spans="2:85" x14ac:dyDescent="0.3">
      <c r="B380" s="1">
        <v>14</v>
      </c>
      <c r="C380" s="1"/>
      <c r="D380" s="155"/>
      <c r="E380" s="155"/>
      <c r="F380" s="155"/>
      <c r="G380" s="155"/>
      <c r="H380" s="155"/>
      <c r="I380" s="155"/>
      <c r="J380" s="155"/>
      <c r="K380" s="155"/>
      <c r="L380" s="155"/>
      <c r="M380" s="155"/>
      <c r="N380" s="155"/>
      <c r="O380" s="155"/>
      <c r="P380" s="155"/>
      <c r="Q380" s="155">
        <f t="shared" si="88"/>
        <v>0</v>
      </c>
      <c r="R380" s="155">
        <f t="shared" si="88"/>
        <v>0</v>
      </c>
      <c r="S380" s="155">
        <f t="shared" si="88"/>
        <v>0</v>
      </c>
      <c r="T380" s="155">
        <f t="shared" si="88"/>
        <v>0</v>
      </c>
      <c r="U380" s="155">
        <f t="shared" si="88"/>
        <v>0</v>
      </c>
      <c r="V380" s="155">
        <f t="shared" si="88"/>
        <v>0</v>
      </c>
      <c r="W380" s="155">
        <f t="shared" si="88"/>
        <v>0</v>
      </c>
      <c r="X380" s="155">
        <f t="shared" si="88"/>
        <v>0</v>
      </c>
      <c r="Y380" s="155">
        <f t="shared" si="88"/>
        <v>0</v>
      </c>
      <c r="Z380" s="155">
        <f t="shared" si="88"/>
        <v>0</v>
      </c>
      <c r="AA380" s="155">
        <f t="shared" si="88"/>
        <v>0</v>
      </c>
      <c r="AB380" s="155">
        <f t="shared" si="88"/>
        <v>0</v>
      </c>
      <c r="AC380" s="155"/>
      <c r="AD380" s="155"/>
      <c r="AE380" s="155"/>
      <c r="AF380" s="155"/>
      <c r="AG380" s="170">
        <f t="shared" si="89"/>
        <v>0</v>
      </c>
      <c r="AH380" s="170">
        <f t="shared" si="90"/>
        <v>0</v>
      </c>
      <c r="AI380" s="170">
        <f t="shared" si="91"/>
        <v>0</v>
      </c>
      <c r="AJ380" s="170">
        <f t="shared" si="94"/>
        <v>0</v>
      </c>
      <c r="AK380" s="170">
        <f t="shared" si="94"/>
        <v>0</v>
      </c>
      <c r="AL380" s="170">
        <f t="shared" si="94"/>
        <v>0</v>
      </c>
      <c r="AM380" s="170">
        <f t="shared" si="94"/>
        <v>0</v>
      </c>
      <c r="AN380" s="170">
        <f t="shared" si="94"/>
        <v>0</v>
      </c>
      <c r="AO380" s="170">
        <f t="shared" si="94"/>
        <v>0</v>
      </c>
      <c r="AP380" s="170">
        <f t="shared" si="94"/>
        <v>0</v>
      </c>
      <c r="AQ380" s="170">
        <f t="shared" si="94"/>
        <v>0</v>
      </c>
      <c r="AR380" s="170">
        <f t="shared" si="94"/>
        <v>0</v>
      </c>
      <c r="AS380" s="170">
        <f t="shared" si="94"/>
        <v>0</v>
      </c>
      <c r="AT380" s="170">
        <f t="shared" si="94"/>
        <v>0</v>
      </c>
      <c r="AU380" s="170">
        <f t="shared" si="94"/>
        <v>0</v>
      </c>
      <c r="AV380" s="170">
        <f t="shared" si="94"/>
        <v>0</v>
      </c>
      <c r="AW380" s="170">
        <f t="shared" si="93"/>
        <v>0</v>
      </c>
      <c r="AX380" s="170">
        <f t="shared" si="93"/>
        <v>0</v>
      </c>
      <c r="AY380" s="170">
        <f t="shared" si="93"/>
        <v>0</v>
      </c>
      <c r="AZ380" s="170">
        <f t="shared" si="93"/>
        <v>0</v>
      </c>
      <c r="BA380" s="170">
        <f t="shared" si="93"/>
        <v>0</v>
      </c>
      <c r="BB380" s="170">
        <f t="shared" si="93"/>
        <v>0</v>
      </c>
      <c r="BC380" s="170">
        <f t="shared" si="93"/>
        <v>0</v>
      </c>
      <c r="BD380" s="170">
        <f t="shared" si="93"/>
        <v>0</v>
      </c>
      <c r="BE380" s="170">
        <f t="shared" si="93"/>
        <v>0</v>
      </c>
      <c r="BF380" s="67"/>
      <c r="BG380" s="67"/>
      <c r="BH380" s="52"/>
      <c r="BI380" s="194">
        <f>SUMPRODUCT(CHOOSE({1,2,3,4},D250,D315,D445,D510),CHOOSE({1,2,3,4},DL348,DL348,DL348,DL348))</f>
        <v>0</v>
      </c>
      <c r="BJ380" s="194">
        <f>SUMPRODUCT(CHOOSE({1,2,3,4},E250,E315,E445,E510),CHOOSE({1,2,3,4},DM348,DM348,DM348,DM348))</f>
        <v>0</v>
      </c>
      <c r="BK380" s="194">
        <f>SUMPRODUCT(CHOOSE({1,2,3,4},F250,F315,F445,F510),CHOOSE({1,2,3,4},DN348,DN348,DN348,DN348))</f>
        <v>0</v>
      </c>
      <c r="BL380" s="194">
        <f>SUMPRODUCT(CHOOSE({1,2,3,4},G250,G315,G445,G510),CHOOSE({1,2,3,4},DO348,DO348,DO348,DO348))</f>
        <v>0</v>
      </c>
      <c r="BM380" s="194">
        <f>SUMPRODUCT(CHOOSE({1,2,3,4},H250,H315,H445,H510),CHOOSE({1,2,3,4},DP348,DP348,DP348,DP348))</f>
        <v>0</v>
      </c>
      <c r="BN380" s="194">
        <f>SUMPRODUCT(CHOOSE({1,2,3,4},I250,I315,I445,I510),CHOOSE({1,2,3,4},DQ348,DQ348,DQ348,DQ348))</f>
        <v>0</v>
      </c>
      <c r="BO380" s="194">
        <f>SUMPRODUCT(CHOOSE({1,2,3,4},J250,J315,J445,J510),CHOOSE({1,2,3,4},DR348,DR348,DR348,DR348))</f>
        <v>0</v>
      </c>
      <c r="BP380" s="194">
        <f>SUMPRODUCT(CHOOSE({1,2,3,4},K250,K315,K445,K510),CHOOSE({1,2,3,4},DS348,DS348,DS348,DS348))</f>
        <v>0</v>
      </c>
      <c r="BQ380" s="194">
        <f>SUMPRODUCT(CHOOSE({1,2,3,4},L250,L315,L445,L510),CHOOSE({1,2,3,4},DT348,DT348,DT348,DT348))</f>
        <v>0</v>
      </c>
      <c r="BR380" s="194">
        <f>SUMPRODUCT(CHOOSE({1,2,3,4},M250,M315,M445,M510),CHOOSE({1,2,3,4},DU348,DU348,DU348,DU348))</f>
        <v>0</v>
      </c>
      <c r="BS380" s="194">
        <f>SUMPRODUCT(CHOOSE({1,2,3,4},N250,N315,N445,N510),CHOOSE({1,2,3,4},DV348,DV348,DV348,DV348))</f>
        <v>0</v>
      </c>
      <c r="BT380" s="194">
        <f>SUMPRODUCT(CHOOSE({1,2,3,4},O250,O315,O445,O510),CHOOSE({1,2,3,4},DW348,DW348,DW348,DW348))</f>
        <v>0</v>
      </c>
      <c r="BU380" s="194">
        <f>SUMPRODUCT(CHOOSE({1,2,3,4},P250,P315,P445,P510),CHOOSE({1,2,3,4},DX348,DX348,DX348,DX348))</f>
        <v>0</v>
      </c>
      <c r="BV380" s="194">
        <f>SUMPRODUCT(CHOOSE({1,2,3,4},Q250,Q315,Q445,Q510),CHOOSE({1,2,3,4},DY348,DY348,DY348,DY348))</f>
        <v>0</v>
      </c>
      <c r="BW380" s="194">
        <f>SUMPRODUCT(CHOOSE({1,2,3,4},R250,R315,R445,R510),CHOOSE({1,2,3,4},DZ348,DZ348,DZ348,DZ348))</f>
        <v>0</v>
      </c>
      <c r="BX380" s="194">
        <f>SUMPRODUCT(CHOOSE({1,2,3,4},S250,S315,S445,S510),CHOOSE({1,2,3,4},EA348,EA348,EA348,EA348))</f>
        <v>0</v>
      </c>
      <c r="BY380" s="194">
        <f>SUMPRODUCT(CHOOSE({1,2,3,4},T250,T315,T445,T510),CHOOSE({1,2,3,4},EB348,EB348,EB348,EB348))</f>
        <v>0</v>
      </c>
      <c r="BZ380" s="194">
        <f>SUMPRODUCT(CHOOSE({1,2,3,4},U250,U315,U445,U510),CHOOSE({1,2,3,4},EC348,EC348,EC348,EC348))</f>
        <v>0</v>
      </c>
      <c r="CA380" s="194">
        <f>SUMPRODUCT(CHOOSE({1,2,3,4},V250,V315,V445,V510),CHOOSE({1,2,3,4},ED348,ED348,ED348,ED348))</f>
        <v>0</v>
      </c>
      <c r="CB380" s="194">
        <f>SUMPRODUCT(CHOOSE({1,2,3,4},W250,W315,W445,W510),CHOOSE({1,2,3,4},EE348,EE348,EE348,EE348))</f>
        <v>0</v>
      </c>
      <c r="CC380" s="194">
        <f>SUMPRODUCT(CHOOSE({1,2,3,4},X250,X315,X445,X510),CHOOSE({1,2,3,4},EF348,EF348,EF348,EF348))</f>
        <v>0</v>
      </c>
      <c r="CD380" s="194">
        <f>SUMPRODUCT(CHOOSE({1,2,3,4},Y250,Y315,Y445,Y510),CHOOSE({1,2,3,4},EG348,EG348,EG348,EG348))</f>
        <v>0</v>
      </c>
      <c r="CE380" s="194">
        <f>SUMPRODUCT(CHOOSE({1,2,3,4},Z250,Z315,Z445,Z510),CHOOSE({1,2,3,4},EH348,EH348,EH348,EH348))</f>
        <v>0</v>
      </c>
      <c r="CF380" s="194">
        <f>SUMPRODUCT(CHOOSE({1,2,3,4},AA250,AA315,AA445,AA510),CHOOSE({1,2,3,4},EI348,EI348,EI348,EI348))</f>
        <v>0</v>
      </c>
      <c r="CG380" s="194">
        <f>SUMPRODUCT(CHOOSE({1,2,3,4},AB250,AB315,AB445,AB510),CHOOSE({1,2,3,4},EJ348,EJ348,EJ348,EJ348))</f>
        <v>0</v>
      </c>
    </row>
    <row r="381" spans="2:85" x14ac:dyDescent="0.3">
      <c r="B381" s="1">
        <v>15</v>
      </c>
      <c r="C381" s="1"/>
      <c r="D381" s="155"/>
      <c r="E381" s="155"/>
      <c r="F381" s="155"/>
      <c r="G381" s="155"/>
      <c r="H381" s="155"/>
      <c r="I381" s="155"/>
      <c r="J381" s="155"/>
      <c r="K381" s="155"/>
      <c r="L381" s="155"/>
      <c r="M381" s="155"/>
      <c r="N381" s="155"/>
      <c r="O381" s="155"/>
      <c r="P381" s="155"/>
      <c r="Q381" s="155"/>
      <c r="R381" s="155">
        <f t="shared" si="88"/>
        <v>0</v>
      </c>
      <c r="S381" s="155">
        <f t="shared" si="88"/>
        <v>0</v>
      </c>
      <c r="T381" s="155">
        <f t="shared" si="88"/>
        <v>0</v>
      </c>
      <c r="U381" s="155">
        <f t="shared" si="88"/>
        <v>0</v>
      </c>
      <c r="V381" s="155">
        <f t="shared" si="88"/>
        <v>0</v>
      </c>
      <c r="W381" s="155">
        <f t="shared" si="88"/>
        <v>0</v>
      </c>
      <c r="X381" s="155">
        <f t="shared" si="88"/>
        <v>0</v>
      </c>
      <c r="Y381" s="155">
        <f t="shared" si="88"/>
        <v>0</v>
      </c>
      <c r="Z381" s="155">
        <f t="shared" si="88"/>
        <v>0</v>
      </c>
      <c r="AA381" s="155">
        <f t="shared" si="88"/>
        <v>0</v>
      </c>
      <c r="AB381" s="155">
        <f t="shared" si="88"/>
        <v>0</v>
      </c>
      <c r="AC381" s="155"/>
      <c r="AD381" s="155"/>
      <c r="AE381" s="155"/>
      <c r="AF381" s="155"/>
      <c r="AG381" s="170">
        <f t="shared" si="89"/>
        <v>0</v>
      </c>
      <c r="AH381" s="170">
        <f t="shared" si="90"/>
        <v>0</v>
      </c>
      <c r="AI381" s="170">
        <f t="shared" si="91"/>
        <v>0</v>
      </c>
      <c r="AJ381" s="170">
        <f t="shared" si="94"/>
        <v>0</v>
      </c>
      <c r="AK381" s="170">
        <f t="shared" si="94"/>
        <v>0</v>
      </c>
      <c r="AL381" s="170">
        <f t="shared" si="94"/>
        <v>0</v>
      </c>
      <c r="AM381" s="170">
        <f t="shared" si="94"/>
        <v>0</v>
      </c>
      <c r="AN381" s="170">
        <f t="shared" si="94"/>
        <v>0</v>
      </c>
      <c r="AO381" s="170">
        <f t="shared" si="94"/>
        <v>0</v>
      </c>
      <c r="AP381" s="170">
        <f t="shared" si="94"/>
        <v>0</v>
      </c>
      <c r="AQ381" s="170">
        <f t="shared" si="94"/>
        <v>0</v>
      </c>
      <c r="AR381" s="170">
        <f t="shared" si="94"/>
        <v>0</v>
      </c>
      <c r="AS381" s="170">
        <f t="shared" si="94"/>
        <v>0</v>
      </c>
      <c r="AT381" s="170">
        <f t="shared" si="94"/>
        <v>0</v>
      </c>
      <c r="AU381" s="170">
        <f t="shared" si="94"/>
        <v>0</v>
      </c>
      <c r="AV381" s="170">
        <f t="shared" si="94"/>
        <v>0</v>
      </c>
      <c r="AW381" s="170">
        <f t="shared" si="93"/>
        <v>0</v>
      </c>
      <c r="AX381" s="170">
        <f t="shared" si="93"/>
        <v>0</v>
      </c>
      <c r="AY381" s="170">
        <f t="shared" si="93"/>
        <v>0</v>
      </c>
      <c r="AZ381" s="170">
        <f t="shared" si="93"/>
        <v>0</v>
      </c>
      <c r="BA381" s="170">
        <f t="shared" si="93"/>
        <v>0</v>
      </c>
      <c r="BB381" s="170">
        <f t="shared" si="93"/>
        <v>0</v>
      </c>
      <c r="BC381" s="170">
        <f t="shared" si="93"/>
        <v>0</v>
      </c>
      <c r="BD381" s="170">
        <f t="shared" si="93"/>
        <v>0</v>
      </c>
      <c r="BE381" s="170">
        <f t="shared" si="93"/>
        <v>0</v>
      </c>
      <c r="BF381" s="67"/>
      <c r="BG381" s="67"/>
      <c r="BH381" s="52"/>
      <c r="BI381" s="194">
        <f>SUMPRODUCT(CHOOSE({1,2,3,4},D251,D316,D446,D511),CHOOSE({1,2,3,4},DL349,DL349,DL349,DL349))</f>
        <v>0</v>
      </c>
      <c r="BJ381" s="194">
        <f>SUMPRODUCT(CHOOSE({1,2,3,4},E251,E316,E446,E511),CHOOSE({1,2,3,4},DM349,DM349,DM349,DM349))</f>
        <v>0</v>
      </c>
      <c r="BK381" s="194">
        <f>SUMPRODUCT(CHOOSE({1,2,3,4},F251,F316,F446,F511),CHOOSE({1,2,3,4},DN349,DN349,DN349,DN349))</f>
        <v>0</v>
      </c>
      <c r="BL381" s="194">
        <f>SUMPRODUCT(CHOOSE({1,2,3,4},G251,G316,G446,G511),CHOOSE({1,2,3,4},DO349,DO349,DO349,DO349))</f>
        <v>0</v>
      </c>
      <c r="BM381" s="194">
        <f>SUMPRODUCT(CHOOSE({1,2,3,4},H251,H316,H446,H511),CHOOSE({1,2,3,4},DP349,DP349,DP349,DP349))</f>
        <v>0</v>
      </c>
      <c r="BN381" s="194">
        <f>SUMPRODUCT(CHOOSE({1,2,3,4},I251,I316,I446,I511),CHOOSE({1,2,3,4},DQ349,DQ349,DQ349,DQ349))</f>
        <v>0</v>
      </c>
      <c r="BO381" s="194">
        <f>SUMPRODUCT(CHOOSE({1,2,3,4},J251,J316,J446,J511),CHOOSE({1,2,3,4},DR349,DR349,DR349,DR349))</f>
        <v>0</v>
      </c>
      <c r="BP381" s="194">
        <f>SUMPRODUCT(CHOOSE({1,2,3,4},K251,K316,K446,K511),CHOOSE({1,2,3,4},DS349,DS349,DS349,DS349))</f>
        <v>0</v>
      </c>
      <c r="BQ381" s="194">
        <f>SUMPRODUCT(CHOOSE({1,2,3,4},L251,L316,L446,L511),CHOOSE({1,2,3,4},DT349,DT349,DT349,DT349))</f>
        <v>0</v>
      </c>
      <c r="BR381" s="194">
        <f>SUMPRODUCT(CHOOSE({1,2,3,4},M251,M316,M446,M511),CHOOSE({1,2,3,4},DU349,DU349,DU349,DU349))</f>
        <v>0</v>
      </c>
      <c r="BS381" s="194">
        <f>SUMPRODUCT(CHOOSE({1,2,3,4},N251,N316,N446,N511),CHOOSE({1,2,3,4},DV349,DV349,DV349,DV349))</f>
        <v>0</v>
      </c>
      <c r="BT381" s="194">
        <f>SUMPRODUCT(CHOOSE({1,2,3,4},O251,O316,O446,O511),CHOOSE({1,2,3,4},DW349,DW349,DW349,DW349))</f>
        <v>0</v>
      </c>
      <c r="BU381" s="194">
        <f>SUMPRODUCT(CHOOSE({1,2,3,4},P251,P316,P446,P511),CHOOSE({1,2,3,4},DX349,DX349,DX349,DX349))</f>
        <v>0</v>
      </c>
      <c r="BV381" s="194">
        <f>SUMPRODUCT(CHOOSE({1,2,3,4},Q251,Q316,Q446,Q511),CHOOSE({1,2,3,4},DY349,DY349,DY349,DY349))</f>
        <v>0</v>
      </c>
      <c r="BW381" s="194">
        <f>SUMPRODUCT(CHOOSE({1,2,3,4},R251,R316,R446,R511),CHOOSE({1,2,3,4},DZ349,DZ349,DZ349,DZ349))</f>
        <v>0</v>
      </c>
      <c r="BX381" s="194">
        <f>SUMPRODUCT(CHOOSE({1,2,3,4},S251,S316,S446,S511),CHOOSE({1,2,3,4},EA349,EA349,EA349,EA349))</f>
        <v>0</v>
      </c>
      <c r="BY381" s="194">
        <f>SUMPRODUCT(CHOOSE({1,2,3,4},T251,T316,T446,T511),CHOOSE({1,2,3,4},EB349,EB349,EB349,EB349))</f>
        <v>0</v>
      </c>
      <c r="BZ381" s="194">
        <f>SUMPRODUCT(CHOOSE({1,2,3,4},U251,U316,U446,U511),CHOOSE({1,2,3,4},EC349,EC349,EC349,EC349))</f>
        <v>0</v>
      </c>
      <c r="CA381" s="194">
        <f>SUMPRODUCT(CHOOSE({1,2,3,4},V251,V316,V446,V511),CHOOSE({1,2,3,4},ED349,ED349,ED349,ED349))</f>
        <v>0</v>
      </c>
      <c r="CB381" s="194">
        <f>SUMPRODUCT(CHOOSE({1,2,3,4},W251,W316,W446,W511),CHOOSE({1,2,3,4},EE349,EE349,EE349,EE349))</f>
        <v>0</v>
      </c>
      <c r="CC381" s="194">
        <f>SUMPRODUCT(CHOOSE({1,2,3,4},X251,X316,X446,X511),CHOOSE({1,2,3,4},EF349,EF349,EF349,EF349))</f>
        <v>0</v>
      </c>
      <c r="CD381" s="194">
        <f>SUMPRODUCT(CHOOSE({1,2,3,4},Y251,Y316,Y446,Y511),CHOOSE({1,2,3,4},EG349,EG349,EG349,EG349))</f>
        <v>0</v>
      </c>
      <c r="CE381" s="194">
        <f>SUMPRODUCT(CHOOSE({1,2,3,4},Z251,Z316,Z446,Z511),CHOOSE({1,2,3,4},EH349,EH349,EH349,EH349))</f>
        <v>0</v>
      </c>
      <c r="CF381" s="194">
        <f>SUMPRODUCT(CHOOSE({1,2,3,4},AA251,AA316,AA446,AA511),CHOOSE({1,2,3,4},EI349,EI349,EI349,EI349))</f>
        <v>0</v>
      </c>
      <c r="CG381" s="194">
        <f>SUMPRODUCT(CHOOSE({1,2,3,4},AB251,AB316,AB446,AB511),CHOOSE({1,2,3,4},EJ349,EJ349,EJ349,EJ349))</f>
        <v>0</v>
      </c>
    </row>
    <row r="382" spans="2:85" x14ac:dyDescent="0.3">
      <c r="B382" s="1">
        <v>16</v>
      </c>
      <c r="C382" s="1"/>
      <c r="D382" s="155"/>
      <c r="E382" s="155"/>
      <c r="F382" s="155"/>
      <c r="G382" s="155"/>
      <c r="H382" s="155"/>
      <c r="I382" s="155"/>
      <c r="J382" s="155"/>
      <c r="K382" s="155"/>
      <c r="L382" s="155"/>
      <c r="M382" s="155"/>
      <c r="N382" s="155"/>
      <c r="O382" s="155"/>
      <c r="P382" s="155"/>
      <c r="Q382" s="155"/>
      <c r="R382" s="155"/>
      <c r="S382" s="155">
        <f t="shared" si="88"/>
        <v>0</v>
      </c>
      <c r="T382" s="155">
        <f t="shared" si="88"/>
        <v>0</v>
      </c>
      <c r="U382" s="155">
        <f t="shared" si="88"/>
        <v>0</v>
      </c>
      <c r="V382" s="155">
        <f t="shared" si="88"/>
        <v>0</v>
      </c>
      <c r="W382" s="155">
        <f t="shared" si="88"/>
        <v>0</v>
      </c>
      <c r="X382" s="155">
        <f t="shared" si="88"/>
        <v>0</v>
      </c>
      <c r="Y382" s="155">
        <f t="shared" si="88"/>
        <v>0</v>
      </c>
      <c r="Z382" s="155">
        <f t="shared" si="88"/>
        <v>0</v>
      </c>
      <c r="AA382" s="155">
        <f t="shared" si="88"/>
        <v>0</v>
      </c>
      <c r="AB382" s="155">
        <f t="shared" si="88"/>
        <v>0</v>
      </c>
      <c r="AC382" s="155"/>
      <c r="AD382" s="155"/>
      <c r="AE382" s="155"/>
      <c r="AF382" s="155"/>
      <c r="AG382" s="170">
        <f t="shared" si="89"/>
        <v>0</v>
      </c>
      <c r="AH382" s="170">
        <f t="shared" si="90"/>
        <v>0</v>
      </c>
      <c r="AI382" s="170">
        <f t="shared" si="91"/>
        <v>0</v>
      </c>
      <c r="AJ382" s="170">
        <f t="shared" si="94"/>
        <v>0</v>
      </c>
      <c r="AK382" s="170">
        <f t="shared" si="94"/>
        <v>0</v>
      </c>
      <c r="AL382" s="170">
        <f t="shared" si="94"/>
        <v>0</v>
      </c>
      <c r="AM382" s="170">
        <f t="shared" si="94"/>
        <v>0</v>
      </c>
      <c r="AN382" s="170">
        <f t="shared" si="94"/>
        <v>0</v>
      </c>
      <c r="AO382" s="170">
        <f t="shared" si="94"/>
        <v>0</v>
      </c>
      <c r="AP382" s="170">
        <f t="shared" si="94"/>
        <v>0</v>
      </c>
      <c r="AQ382" s="170">
        <f t="shared" si="94"/>
        <v>0</v>
      </c>
      <c r="AR382" s="170">
        <f t="shared" si="94"/>
        <v>0</v>
      </c>
      <c r="AS382" s="170">
        <f t="shared" si="94"/>
        <v>0</v>
      </c>
      <c r="AT382" s="170">
        <f t="shared" si="94"/>
        <v>0</v>
      </c>
      <c r="AU382" s="170">
        <f t="shared" si="94"/>
        <v>0</v>
      </c>
      <c r="AV382" s="170">
        <f t="shared" si="94"/>
        <v>0</v>
      </c>
      <c r="AW382" s="170">
        <f t="shared" si="93"/>
        <v>0</v>
      </c>
      <c r="AX382" s="170">
        <f t="shared" si="93"/>
        <v>0</v>
      </c>
      <c r="AY382" s="170">
        <f t="shared" si="93"/>
        <v>0</v>
      </c>
      <c r="AZ382" s="170">
        <f t="shared" si="93"/>
        <v>0</v>
      </c>
      <c r="BA382" s="170">
        <f t="shared" si="93"/>
        <v>0</v>
      </c>
      <c r="BB382" s="170">
        <f t="shared" si="93"/>
        <v>0</v>
      </c>
      <c r="BC382" s="170">
        <f t="shared" si="93"/>
        <v>0</v>
      </c>
      <c r="BD382" s="170">
        <f t="shared" si="93"/>
        <v>0</v>
      </c>
      <c r="BE382" s="170">
        <f t="shared" si="93"/>
        <v>0</v>
      </c>
      <c r="BF382" s="67"/>
      <c r="BG382" s="67"/>
      <c r="BH382" s="52"/>
      <c r="BI382" s="194">
        <f>SUMPRODUCT(CHOOSE({1,2,3,4},D252,D317,D447,D512),CHOOSE({1,2,3,4},DL350,DL350,DL350,DL350))</f>
        <v>0</v>
      </c>
      <c r="BJ382" s="194">
        <f>SUMPRODUCT(CHOOSE({1,2,3,4},E252,E317,E447,E512),CHOOSE({1,2,3,4},DM350,DM350,DM350,DM350))</f>
        <v>0</v>
      </c>
      <c r="BK382" s="194">
        <f>SUMPRODUCT(CHOOSE({1,2,3,4},F252,F317,F447,F512),CHOOSE({1,2,3,4},DN350,DN350,DN350,DN350))</f>
        <v>0</v>
      </c>
      <c r="BL382" s="194">
        <f>SUMPRODUCT(CHOOSE({1,2,3,4},G252,G317,G447,G512),CHOOSE({1,2,3,4},DO350,DO350,DO350,DO350))</f>
        <v>0</v>
      </c>
      <c r="BM382" s="194">
        <f>SUMPRODUCT(CHOOSE({1,2,3,4},H252,H317,H447,H512),CHOOSE({1,2,3,4},DP350,DP350,DP350,DP350))</f>
        <v>0</v>
      </c>
      <c r="BN382" s="194">
        <f>SUMPRODUCT(CHOOSE({1,2,3,4},I252,I317,I447,I512),CHOOSE({1,2,3,4},DQ350,DQ350,DQ350,DQ350))</f>
        <v>0</v>
      </c>
      <c r="BO382" s="194">
        <f>SUMPRODUCT(CHOOSE({1,2,3,4},J252,J317,J447,J512),CHOOSE({1,2,3,4},DR350,DR350,DR350,DR350))</f>
        <v>0</v>
      </c>
      <c r="BP382" s="194">
        <f>SUMPRODUCT(CHOOSE({1,2,3,4},K252,K317,K447,K512),CHOOSE({1,2,3,4},DS350,DS350,DS350,DS350))</f>
        <v>0</v>
      </c>
      <c r="BQ382" s="194">
        <f>SUMPRODUCT(CHOOSE({1,2,3,4},L252,L317,L447,L512),CHOOSE({1,2,3,4},DT350,DT350,DT350,DT350))</f>
        <v>0</v>
      </c>
      <c r="BR382" s="194">
        <f>SUMPRODUCT(CHOOSE({1,2,3,4},M252,M317,M447,M512),CHOOSE({1,2,3,4},DU350,DU350,DU350,DU350))</f>
        <v>0</v>
      </c>
      <c r="BS382" s="194">
        <f>SUMPRODUCT(CHOOSE({1,2,3,4},N252,N317,N447,N512),CHOOSE({1,2,3,4},DV350,DV350,DV350,DV350))</f>
        <v>0</v>
      </c>
      <c r="BT382" s="194">
        <f>SUMPRODUCT(CHOOSE({1,2,3,4},O252,O317,O447,O512),CHOOSE({1,2,3,4},DW350,DW350,DW350,DW350))</f>
        <v>0</v>
      </c>
      <c r="BU382" s="194">
        <f>SUMPRODUCT(CHOOSE({1,2,3,4},P252,P317,P447,P512),CHOOSE({1,2,3,4},DX350,DX350,DX350,DX350))</f>
        <v>0</v>
      </c>
      <c r="BV382" s="194">
        <f>SUMPRODUCT(CHOOSE({1,2,3,4},Q252,Q317,Q447,Q512),CHOOSE({1,2,3,4},DY350,DY350,DY350,DY350))</f>
        <v>0</v>
      </c>
      <c r="BW382" s="194">
        <f>SUMPRODUCT(CHOOSE({1,2,3,4},R252,R317,R447,R512),CHOOSE({1,2,3,4},DZ350,DZ350,DZ350,DZ350))</f>
        <v>0</v>
      </c>
      <c r="BX382" s="194">
        <f>SUMPRODUCT(CHOOSE({1,2,3,4},S252,S317,S447,S512),CHOOSE({1,2,3,4},EA350,EA350,EA350,EA350))</f>
        <v>0</v>
      </c>
      <c r="BY382" s="194">
        <f>SUMPRODUCT(CHOOSE({1,2,3,4},T252,T317,T447,T512),CHOOSE({1,2,3,4},EB350,EB350,EB350,EB350))</f>
        <v>0</v>
      </c>
      <c r="BZ382" s="194">
        <f>SUMPRODUCT(CHOOSE({1,2,3,4},U252,U317,U447,U512),CHOOSE({1,2,3,4},EC350,EC350,EC350,EC350))</f>
        <v>0</v>
      </c>
      <c r="CA382" s="194">
        <f>SUMPRODUCT(CHOOSE({1,2,3,4},V252,V317,V447,V512),CHOOSE({1,2,3,4},ED350,ED350,ED350,ED350))</f>
        <v>0</v>
      </c>
      <c r="CB382" s="194">
        <f>SUMPRODUCT(CHOOSE({1,2,3,4},W252,W317,W447,W512),CHOOSE({1,2,3,4},EE350,EE350,EE350,EE350))</f>
        <v>0</v>
      </c>
      <c r="CC382" s="194">
        <f>SUMPRODUCT(CHOOSE({1,2,3,4},X252,X317,X447,X512),CHOOSE({1,2,3,4},EF350,EF350,EF350,EF350))</f>
        <v>0</v>
      </c>
      <c r="CD382" s="194">
        <f>SUMPRODUCT(CHOOSE({1,2,3,4},Y252,Y317,Y447,Y512),CHOOSE({1,2,3,4},EG350,EG350,EG350,EG350))</f>
        <v>0</v>
      </c>
      <c r="CE382" s="194">
        <f>SUMPRODUCT(CHOOSE({1,2,3,4},Z252,Z317,Z447,Z512),CHOOSE({1,2,3,4},EH350,EH350,EH350,EH350))</f>
        <v>0</v>
      </c>
      <c r="CF382" s="194">
        <f>SUMPRODUCT(CHOOSE({1,2,3,4},AA252,AA317,AA447,AA512),CHOOSE({1,2,3,4},EI350,EI350,EI350,EI350))</f>
        <v>0</v>
      </c>
      <c r="CG382" s="194">
        <f>SUMPRODUCT(CHOOSE({1,2,3,4},AB252,AB317,AB447,AB512),CHOOSE({1,2,3,4},EJ350,EJ350,EJ350,EJ350))</f>
        <v>0</v>
      </c>
    </row>
    <row r="383" spans="2:85" x14ac:dyDescent="0.3">
      <c r="B383" s="1">
        <v>17</v>
      </c>
      <c r="C383" s="1"/>
      <c r="D383" s="155"/>
      <c r="E383" s="155"/>
      <c r="F383" s="155"/>
      <c r="G383" s="155"/>
      <c r="H383" s="155"/>
      <c r="I383" s="155"/>
      <c r="J383" s="155"/>
      <c r="K383" s="155"/>
      <c r="L383" s="155"/>
      <c r="M383" s="155"/>
      <c r="N383" s="155"/>
      <c r="O383" s="155"/>
      <c r="P383" s="155"/>
      <c r="Q383" s="155"/>
      <c r="R383" s="155"/>
      <c r="S383" s="155"/>
      <c r="T383" s="155">
        <f t="shared" ref="T383:AB386" si="95">(VLOOKUP(S93,CVAMort,$A$4,FALSE)-1)*S157*BX351</f>
        <v>0</v>
      </c>
      <c r="U383" s="155">
        <f t="shared" si="95"/>
        <v>0</v>
      </c>
      <c r="V383" s="155">
        <f t="shared" si="95"/>
        <v>0</v>
      </c>
      <c r="W383" s="155">
        <f t="shared" si="95"/>
        <v>0</v>
      </c>
      <c r="X383" s="155">
        <f t="shared" si="95"/>
        <v>0</v>
      </c>
      <c r="Y383" s="155">
        <f t="shared" si="95"/>
        <v>0</v>
      </c>
      <c r="Z383" s="155">
        <f t="shared" si="95"/>
        <v>0</v>
      </c>
      <c r="AA383" s="155">
        <f t="shared" si="95"/>
        <v>0</v>
      </c>
      <c r="AB383" s="155">
        <f t="shared" si="95"/>
        <v>0</v>
      </c>
      <c r="AC383" s="155"/>
      <c r="AD383" s="155"/>
      <c r="AE383" s="155"/>
      <c r="AF383" s="155"/>
      <c r="AG383" s="170">
        <f t="shared" si="89"/>
        <v>0</v>
      </c>
      <c r="AH383" s="170">
        <f t="shared" si="90"/>
        <v>0</v>
      </c>
      <c r="AI383" s="170">
        <f t="shared" si="91"/>
        <v>0</v>
      </c>
      <c r="AJ383" s="170">
        <f t="shared" si="94"/>
        <v>0</v>
      </c>
      <c r="AK383" s="170">
        <f t="shared" si="94"/>
        <v>0</v>
      </c>
      <c r="AL383" s="170">
        <f t="shared" si="94"/>
        <v>0</v>
      </c>
      <c r="AM383" s="170">
        <f t="shared" si="94"/>
        <v>0</v>
      </c>
      <c r="AN383" s="170">
        <f t="shared" si="94"/>
        <v>0</v>
      </c>
      <c r="AO383" s="170">
        <f t="shared" si="94"/>
        <v>0</v>
      </c>
      <c r="AP383" s="170">
        <f t="shared" si="94"/>
        <v>0</v>
      </c>
      <c r="AQ383" s="170">
        <f t="shared" si="94"/>
        <v>0</v>
      </c>
      <c r="AR383" s="170">
        <f t="shared" si="94"/>
        <v>0</v>
      </c>
      <c r="AS383" s="170">
        <f t="shared" si="94"/>
        <v>0</v>
      </c>
      <c r="AT383" s="170">
        <f t="shared" si="94"/>
        <v>0</v>
      </c>
      <c r="AU383" s="170">
        <f t="shared" si="94"/>
        <v>0</v>
      </c>
      <c r="AV383" s="170">
        <f t="shared" si="94"/>
        <v>0</v>
      </c>
      <c r="AW383" s="170">
        <f t="shared" ref="AW383:BE391" si="96">S157*BX351</f>
        <v>0</v>
      </c>
      <c r="AX383" s="170">
        <f t="shared" si="96"/>
        <v>0</v>
      </c>
      <c r="AY383" s="170">
        <f t="shared" si="96"/>
        <v>0</v>
      </c>
      <c r="AZ383" s="170">
        <f t="shared" si="96"/>
        <v>0</v>
      </c>
      <c r="BA383" s="170">
        <f t="shared" si="96"/>
        <v>0</v>
      </c>
      <c r="BB383" s="170">
        <f t="shared" si="96"/>
        <v>0</v>
      </c>
      <c r="BC383" s="170">
        <f t="shared" si="96"/>
        <v>0</v>
      </c>
      <c r="BD383" s="170">
        <f t="shared" si="96"/>
        <v>0</v>
      </c>
      <c r="BE383" s="170">
        <f t="shared" si="96"/>
        <v>0</v>
      </c>
      <c r="BF383" s="67"/>
      <c r="BG383" s="67"/>
      <c r="BH383" s="52"/>
      <c r="BI383" s="194">
        <f>SUMPRODUCT(CHOOSE({1,2,3,4},D253,D318,D448,D513),CHOOSE({1,2,3,4},DL351,DL351,DL351,DL351))</f>
        <v>0</v>
      </c>
      <c r="BJ383" s="194">
        <f>SUMPRODUCT(CHOOSE({1,2,3,4},E253,E318,E448,E513),CHOOSE({1,2,3,4},DM351,DM351,DM351,DM351))</f>
        <v>0</v>
      </c>
      <c r="BK383" s="194">
        <f>SUMPRODUCT(CHOOSE({1,2,3,4},F253,F318,F448,F513),CHOOSE({1,2,3,4},DN351,DN351,DN351,DN351))</f>
        <v>0</v>
      </c>
      <c r="BL383" s="194">
        <f>SUMPRODUCT(CHOOSE({1,2,3,4},G253,G318,G448,G513),CHOOSE({1,2,3,4},DO351,DO351,DO351,DO351))</f>
        <v>0</v>
      </c>
      <c r="BM383" s="194">
        <f>SUMPRODUCT(CHOOSE({1,2,3,4},H253,H318,H448,H513),CHOOSE({1,2,3,4},DP351,DP351,DP351,DP351))</f>
        <v>0</v>
      </c>
      <c r="BN383" s="194">
        <f>SUMPRODUCT(CHOOSE({1,2,3,4},I253,I318,I448,I513),CHOOSE({1,2,3,4},DQ351,DQ351,DQ351,DQ351))</f>
        <v>0</v>
      </c>
      <c r="BO383" s="194">
        <f>SUMPRODUCT(CHOOSE({1,2,3,4},J253,J318,J448,J513),CHOOSE({1,2,3,4},DR351,DR351,DR351,DR351))</f>
        <v>0</v>
      </c>
      <c r="BP383" s="194">
        <f>SUMPRODUCT(CHOOSE({1,2,3,4},K253,K318,K448,K513),CHOOSE({1,2,3,4},DS351,DS351,DS351,DS351))</f>
        <v>0</v>
      </c>
      <c r="BQ383" s="194">
        <f>SUMPRODUCT(CHOOSE({1,2,3,4},L253,L318,L448,L513),CHOOSE({1,2,3,4},DT351,DT351,DT351,DT351))</f>
        <v>0</v>
      </c>
      <c r="BR383" s="194">
        <f>SUMPRODUCT(CHOOSE({1,2,3,4},M253,M318,M448,M513),CHOOSE({1,2,3,4},DU351,DU351,DU351,DU351))</f>
        <v>0</v>
      </c>
      <c r="BS383" s="194">
        <f>SUMPRODUCT(CHOOSE({1,2,3,4},N253,N318,N448,N513),CHOOSE({1,2,3,4},DV351,DV351,DV351,DV351))</f>
        <v>0</v>
      </c>
      <c r="BT383" s="194">
        <f>SUMPRODUCT(CHOOSE({1,2,3,4},O253,O318,O448,O513),CHOOSE({1,2,3,4},DW351,DW351,DW351,DW351))</f>
        <v>0</v>
      </c>
      <c r="BU383" s="194">
        <f>SUMPRODUCT(CHOOSE({1,2,3,4},P253,P318,P448,P513),CHOOSE({1,2,3,4},DX351,DX351,DX351,DX351))</f>
        <v>0</v>
      </c>
      <c r="BV383" s="194">
        <f>SUMPRODUCT(CHOOSE({1,2,3,4},Q253,Q318,Q448,Q513),CHOOSE({1,2,3,4},DY351,DY351,DY351,DY351))</f>
        <v>0</v>
      </c>
      <c r="BW383" s="194">
        <f>SUMPRODUCT(CHOOSE({1,2,3,4},R253,R318,R448,R513),CHOOSE({1,2,3,4},DZ351,DZ351,DZ351,DZ351))</f>
        <v>0</v>
      </c>
      <c r="BX383" s="194">
        <f>SUMPRODUCT(CHOOSE({1,2,3,4},S253,S318,S448,S513),CHOOSE({1,2,3,4},EA351,EA351,EA351,EA351))</f>
        <v>0</v>
      </c>
      <c r="BY383" s="194">
        <f>SUMPRODUCT(CHOOSE({1,2,3,4},T253,T318,T448,T513),CHOOSE({1,2,3,4},EB351,EB351,EB351,EB351))</f>
        <v>0</v>
      </c>
      <c r="BZ383" s="194">
        <f>SUMPRODUCT(CHOOSE({1,2,3,4},U253,U318,U448,U513),CHOOSE({1,2,3,4},EC351,EC351,EC351,EC351))</f>
        <v>0</v>
      </c>
      <c r="CA383" s="194">
        <f>SUMPRODUCT(CHOOSE({1,2,3,4},V253,V318,V448,V513),CHOOSE({1,2,3,4},ED351,ED351,ED351,ED351))</f>
        <v>0</v>
      </c>
      <c r="CB383" s="194">
        <f>SUMPRODUCT(CHOOSE({1,2,3,4},W253,W318,W448,W513),CHOOSE({1,2,3,4},EE351,EE351,EE351,EE351))</f>
        <v>0</v>
      </c>
      <c r="CC383" s="194">
        <f>SUMPRODUCT(CHOOSE({1,2,3,4},X253,X318,X448,X513),CHOOSE({1,2,3,4},EF351,EF351,EF351,EF351))</f>
        <v>0</v>
      </c>
      <c r="CD383" s="194">
        <f>SUMPRODUCT(CHOOSE({1,2,3,4},Y253,Y318,Y448,Y513),CHOOSE({1,2,3,4},EG351,EG351,EG351,EG351))</f>
        <v>0</v>
      </c>
      <c r="CE383" s="194">
        <f>SUMPRODUCT(CHOOSE({1,2,3,4},Z253,Z318,Z448,Z513),CHOOSE({1,2,3,4},EH351,EH351,EH351,EH351))</f>
        <v>0</v>
      </c>
      <c r="CF383" s="194">
        <f>SUMPRODUCT(CHOOSE({1,2,3,4},AA253,AA318,AA448,AA513),CHOOSE({1,2,3,4},EI351,EI351,EI351,EI351))</f>
        <v>0</v>
      </c>
      <c r="CG383" s="194">
        <f>SUMPRODUCT(CHOOSE({1,2,3,4},AB253,AB318,AB448,AB513),CHOOSE({1,2,3,4},EJ351,EJ351,EJ351,EJ351))</f>
        <v>0</v>
      </c>
    </row>
    <row r="384" spans="2:85" x14ac:dyDescent="0.3">
      <c r="B384" s="1">
        <v>18</v>
      </c>
      <c r="C384" s="1"/>
      <c r="D384" s="155"/>
      <c r="E384" s="155"/>
      <c r="F384" s="155"/>
      <c r="G384" s="155"/>
      <c r="H384" s="155"/>
      <c r="I384" s="155"/>
      <c r="J384" s="155"/>
      <c r="K384" s="155"/>
      <c r="L384" s="155"/>
      <c r="M384" s="155"/>
      <c r="N384" s="155"/>
      <c r="O384" s="155"/>
      <c r="P384" s="155"/>
      <c r="Q384" s="155"/>
      <c r="R384" s="155"/>
      <c r="S384" s="155"/>
      <c r="T384" s="155"/>
      <c r="U384" s="155">
        <f t="shared" si="95"/>
        <v>0</v>
      </c>
      <c r="V384" s="155">
        <f t="shared" si="95"/>
        <v>0</v>
      </c>
      <c r="W384" s="155">
        <f t="shared" si="95"/>
        <v>0</v>
      </c>
      <c r="X384" s="155">
        <f t="shared" si="95"/>
        <v>0</v>
      </c>
      <c r="Y384" s="155">
        <f t="shared" si="95"/>
        <v>0</v>
      </c>
      <c r="Z384" s="155">
        <f t="shared" si="95"/>
        <v>0</v>
      </c>
      <c r="AA384" s="155">
        <f t="shared" si="95"/>
        <v>0</v>
      </c>
      <c r="AB384" s="155">
        <f t="shared" si="95"/>
        <v>0</v>
      </c>
      <c r="AC384" s="155"/>
      <c r="AD384" s="155"/>
      <c r="AE384" s="155"/>
      <c r="AF384" s="155"/>
      <c r="AG384" s="170">
        <f t="shared" ref="AG384:AV391" si="97">C158*BH352</f>
        <v>0</v>
      </c>
      <c r="AH384" s="170">
        <f t="shared" si="97"/>
        <v>0</v>
      </c>
      <c r="AI384" s="170">
        <f t="shared" si="97"/>
        <v>0</v>
      </c>
      <c r="AJ384" s="170">
        <f t="shared" si="97"/>
        <v>0</v>
      </c>
      <c r="AK384" s="170">
        <f t="shared" si="97"/>
        <v>0</v>
      </c>
      <c r="AL384" s="170">
        <f t="shared" si="97"/>
        <v>0</v>
      </c>
      <c r="AM384" s="170">
        <f t="shared" si="97"/>
        <v>0</v>
      </c>
      <c r="AN384" s="170">
        <f t="shared" si="97"/>
        <v>0</v>
      </c>
      <c r="AO384" s="170">
        <f t="shared" si="97"/>
        <v>0</v>
      </c>
      <c r="AP384" s="170">
        <f t="shared" si="97"/>
        <v>0</v>
      </c>
      <c r="AQ384" s="170">
        <f t="shared" si="97"/>
        <v>0</v>
      </c>
      <c r="AR384" s="170">
        <f t="shared" si="97"/>
        <v>0</v>
      </c>
      <c r="AS384" s="170">
        <f t="shared" si="97"/>
        <v>0</v>
      </c>
      <c r="AT384" s="170">
        <f t="shared" si="97"/>
        <v>0</v>
      </c>
      <c r="AU384" s="170">
        <f t="shared" si="97"/>
        <v>0</v>
      </c>
      <c r="AV384" s="170">
        <f t="shared" si="97"/>
        <v>0</v>
      </c>
      <c r="AW384" s="170">
        <f t="shared" si="96"/>
        <v>0</v>
      </c>
      <c r="AX384" s="170">
        <f t="shared" si="96"/>
        <v>0</v>
      </c>
      <c r="AY384" s="170">
        <f t="shared" si="96"/>
        <v>0</v>
      </c>
      <c r="AZ384" s="170">
        <f t="shared" si="96"/>
        <v>0</v>
      </c>
      <c r="BA384" s="170">
        <f t="shared" si="96"/>
        <v>0</v>
      </c>
      <c r="BB384" s="170">
        <f t="shared" si="96"/>
        <v>0</v>
      </c>
      <c r="BC384" s="170">
        <f t="shared" si="96"/>
        <v>0</v>
      </c>
      <c r="BD384" s="170">
        <f t="shared" si="96"/>
        <v>0</v>
      </c>
      <c r="BE384" s="170">
        <f t="shared" si="96"/>
        <v>0</v>
      </c>
      <c r="BF384" s="67"/>
      <c r="BG384" s="67"/>
      <c r="BH384" s="52"/>
      <c r="BI384" s="194">
        <f>SUMPRODUCT(CHOOSE({1,2,3,4},D254,D319,D449,D514),CHOOSE({1,2,3,4},DL352,DL352,DL352,DL352))</f>
        <v>0</v>
      </c>
      <c r="BJ384" s="194">
        <f>SUMPRODUCT(CHOOSE({1,2,3,4},E254,E319,E449,E514),CHOOSE({1,2,3,4},DM352,DM352,DM352,DM352))</f>
        <v>0</v>
      </c>
      <c r="BK384" s="194">
        <f>SUMPRODUCT(CHOOSE({1,2,3,4},F254,F319,F449,F514),CHOOSE({1,2,3,4},DN352,DN352,DN352,DN352))</f>
        <v>0</v>
      </c>
      <c r="BL384" s="194">
        <f>SUMPRODUCT(CHOOSE({1,2,3,4},G254,G319,G449,G514),CHOOSE({1,2,3,4},DO352,DO352,DO352,DO352))</f>
        <v>0</v>
      </c>
      <c r="BM384" s="194">
        <f>SUMPRODUCT(CHOOSE({1,2,3,4},H254,H319,H449,H514),CHOOSE({1,2,3,4},DP352,DP352,DP352,DP352))</f>
        <v>0</v>
      </c>
      <c r="BN384" s="194">
        <f>SUMPRODUCT(CHOOSE({1,2,3,4},I254,I319,I449,I514),CHOOSE({1,2,3,4},DQ352,DQ352,DQ352,DQ352))</f>
        <v>0</v>
      </c>
      <c r="BO384" s="194">
        <f>SUMPRODUCT(CHOOSE({1,2,3,4},J254,J319,J449,J514),CHOOSE({1,2,3,4},DR352,DR352,DR352,DR352))</f>
        <v>0</v>
      </c>
      <c r="BP384" s="194">
        <f>SUMPRODUCT(CHOOSE({1,2,3,4},K254,K319,K449,K514),CHOOSE({1,2,3,4},DS352,DS352,DS352,DS352))</f>
        <v>0</v>
      </c>
      <c r="BQ384" s="194">
        <f>SUMPRODUCT(CHOOSE({1,2,3,4},L254,L319,L449,L514),CHOOSE({1,2,3,4},DT352,DT352,DT352,DT352))</f>
        <v>0</v>
      </c>
      <c r="BR384" s="194">
        <f>SUMPRODUCT(CHOOSE({1,2,3,4},M254,M319,M449,M514),CHOOSE({1,2,3,4},DU352,DU352,DU352,DU352))</f>
        <v>0</v>
      </c>
      <c r="BS384" s="194">
        <f>SUMPRODUCT(CHOOSE({1,2,3,4},N254,N319,N449,N514),CHOOSE({1,2,3,4},DV352,DV352,DV352,DV352))</f>
        <v>0</v>
      </c>
      <c r="BT384" s="194">
        <f>SUMPRODUCT(CHOOSE({1,2,3,4},O254,O319,O449,O514),CHOOSE({1,2,3,4},DW352,DW352,DW352,DW352))</f>
        <v>0</v>
      </c>
      <c r="BU384" s="194">
        <f>SUMPRODUCT(CHOOSE({1,2,3,4},P254,P319,P449,P514),CHOOSE({1,2,3,4},DX352,DX352,DX352,DX352))</f>
        <v>0</v>
      </c>
      <c r="BV384" s="194">
        <f>SUMPRODUCT(CHOOSE({1,2,3,4},Q254,Q319,Q449,Q514),CHOOSE({1,2,3,4},DY352,DY352,DY352,DY352))</f>
        <v>0</v>
      </c>
      <c r="BW384" s="194">
        <f>SUMPRODUCT(CHOOSE({1,2,3,4},R254,R319,R449,R514),CHOOSE({1,2,3,4},DZ352,DZ352,DZ352,DZ352))</f>
        <v>0</v>
      </c>
      <c r="BX384" s="194">
        <f>SUMPRODUCT(CHOOSE({1,2,3,4},S254,S319,S449,S514),CHOOSE({1,2,3,4},EA352,EA352,EA352,EA352))</f>
        <v>0</v>
      </c>
      <c r="BY384" s="194">
        <f>SUMPRODUCT(CHOOSE({1,2,3,4},T254,T319,T449,T514),CHOOSE({1,2,3,4},EB352,EB352,EB352,EB352))</f>
        <v>0</v>
      </c>
      <c r="BZ384" s="194">
        <f>SUMPRODUCT(CHOOSE({1,2,3,4},U254,U319,U449,U514),CHOOSE({1,2,3,4},EC352,EC352,EC352,EC352))</f>
        <v>0</v>
      </c>
      <c r="CA384" s="194">
        <f>SUMPRODUCT(CHOOSE({1,2,3,4},V254,V319,V449,V514),CHOOSE({1,2,3,4},ED352,ED352,ED352,ED352))</f>
        <v>0</v>
      </c>
      <c r="CB384" s="194">
        <f>SUMPRODUCT(CHOOSE({1,2,3,4},W254,W319,W449,W514),CHOOSE({1,2,3,4},EE352,EE352,EE352,EE352))</f>
        <v>0</v>
      </c>
      <c r="CC384" s="194">
        <f>SUMPRODUCT(CHOOSE({1,2,3,4},X254,X319,X449,X514),CHOOSE({1,2,3,4},EF352,EF352,EF352,EF352))</f>
        <v>0</v>
      </c>
      <c r="CD384" s="194">
        <f>SUMPRODUCT(CHOOSE({1,2,3,4},Y254,Y319,Y449,Y514),CHOOSE({1,2,3,4},EG352,EG352,EG352,EG352))</f>
        <v>0</v>
      </c>
      <c r="CE384" s="194">
        <f>SUMPRODUCT(CHOOSE({1,2,3,4},Z254,Z319,Z449,Z514),CHOOSE({1,2,3,4},EH352,EH352,EH352,EH352))</f>
        <v>0</v>
      </c>
      <c r="CF384" s="194">
        <f>SUMPRODUCT(CHOOSE({1,2,3,4},AA254,AA319,AA449,AA514),CHOOSE({1,2,3,4},EI352,EI352,EI352,EI352))</f>
        <v>0</v>
      </c>
      <c r="CG384" s="194">
        <f>SUMPRODUCT(CHOOSE({1,2,3,4},AB254,AB319,AB449,AB514),CHOOSE({1,2,3,4},EJ352,EJ352,EJ352,EJ352))</f>
        <v>0</v>
      </c>
    </row>
    <row r="385" spans="1:141" x14ac:dyDescent="0.3">
      <c r="B385" s="1">
        <v>19</v>
      </c>
      <c r="C385" s="1"/>
      <c r="D385" s="155"/>
      <c r="E385" s="155"/>
      <c r="F385" s="155"/>
      <c r="G385" s="155"/>
      <c r="H385" s="155"/>
      <c r="I385" s="155"/>
      <c r="J385" s="155"/>
      <c r="K385" s="155"/>
      <c r="L385" s="155"/>
      <c r="M385" s="155"/>
      <c r="N385" s="155"/>
      <c r="O385" s="155"/>
      <c r="P385" s="155"/>
      <c r="Q385" s="155"/>
      <c r="R385" s="155"/>
      <c r="S385" s="155"/>
      <c r="T385" s="155"/>
      <c r="U385" s="155"/>
      <c r="V385" s="155">
        <f t="shared" si="95"/>
        <v>0</v>
      </c>
      <c r="W385" s="155">
        <f t="shared" si="95"/>
        <v>0</v>
      </c>
      <c r="X385" s="155">
        <f t="shared" si="95"/>
        <v>0</v>
      </c>
      <c r="Y385" s="155">
        <f t="shared" si="95"/>
        <v>0</v>
      </c>
      <c r="Z385" s="155">
        <f t="shared" si="95"/>
        <v>0</v>
      </c>
      <c r="AA385" s="155">
        <f t="shared" si="95"/>
        <v>0</v>
      </c>
      <c r="AB385" s="155">
        <f t="shared" si="95"/>
        <v>0</v>
      </c>
      <c r="AC385" s="155"/>
      <c r="AD385" s="155"/>
      <c r="AE385" s="155"/>
      <c r="AF385" s="155"/>
      <c r="AG385" s="170">
        <f t="shared" si="97"/>
        <v>0</v>
      </c>
      <c r="AH385" s="170">
        <f t="shared" si="97"/>
        <v>0</v>
      </c>
      <c r="AI385" s="170">
        <f t="shared" si="97"/>
        <v>0</v>
      </c>
      <c r="AJ385" s="170">
        <f t="shared" si="97"/>
        <v>0</v>
      </c>
      <c r="AK385" s="170">
        <f t="shared" si="97"/>
        <v>0</v>
      </c>
      <c r="AL385" s="170">
        <f t="shared" si="97"/>
        <v>0</v>
      </c>
      <c r="AM385" s="170">
        <f t="shared" si="97"/>
        <v>0</v>
      </c>
      <c r="AN385" s="170">
        <f t="shared" si="97"/>
        <v>0</v>
      </c>
      <c r="AO385" s="170">
        <f t="shared" si="97"/>
        <v>0</v>
      </c>
      <c r="AP385" s="170">
        <f t="shared" si="97"/>
        <v>0</v>
      </c>
      <c r="AQ385" s="170">
        <f t="shared" si="97"/>
        <v>0</v>
      </c>
      <c r="AR385" s="170">
        <f t="shared" si="97"/>
        <v>0</v>
      </c>
      <c r="AS385" s="170">
        <f t="shared" si="97"/>
        <v>0</v>
      </c>
      <c r="AT385" s="170">
        <f t="shared" si="97"/>
        <v>0</v>
      </c>
      <c r="AU385" s="170">
        <f t="shared" si="97"/>
        <v>0</v>
      </c>
      <c r="AV385" s="170">
        <f t="shared" si="97"/>
        <v>0</v>
      </c>
      <c r="AW385" s="170">
        <f t="shared" si="96"/>
        <v>0</v>
      </c>
      <c r="AX385" s="170">
        <f t="shared" si="96"/>
        <v>0</v>
      </c>
      <c r="AY385" s="170">
        <f t="shared" si="96"/>
        <v>0</v>
      </c>
      <c r="AZ385" s="170">
        <f t="shared" si="96"/>
        <v>0</v>
      </c>
      <c r="BA385" s="170">
        <f t="shared" si="96"/>
        <v>0</v>
      </c>
      <c r="BB385" s="170">
        <f t="shared" si="96"/>
        <v>0</v>
      </c>
      <c r="BC385" s="170">
        <f t="shared" si="96"/>
        <v>0</v>
      </c>
      <c r="BD385" s="170">
        <f t="shared" si="96"/>
        <v>0</v>
      </c>
      <c r="BE385" s="170">
        <f t="shared" si="96"/>
        <v>0</v>
      </c>
      <c r="BF385" s="67"/>
      <c r="BG385" s="67"/>
      <c r="BH385" s="52"/>
      <c r="BI385" s="194">
        <f>SUMPRODUCT(CHOOSE({1,2,3,4},D255,D320,D450,D515),CHOOSE({1,2,3,4},DL353,DL353,DL353,DL353))</f>
        <v>0</v>
      </c>
      <c r="BJ385" s="194">
        <f>SUMPRODUCT(CHOOSE({1,2,3,4},E255,E320,E450,E515),CHOOSE({1,2,3,4},DM353,DM353,DM353,DM353))</f>
        <v>0</v>
      </c>
      <c r="BK385" s="194">
        <f>SUMPRODUCT(CHOOSE({1,2,3,4},F255,F320,F450,F515),CHOOSE({1,2,3,4},DN353,DN353,DN353,DN353))</f>
        <v>0</v>
      </c>
      <c r="BL385" s="194">
        <f>SUMPRODUCT(CHOOSE({1,2,3,4},G255,G320,G450,G515),CHOOSE({1,2,3,4},DO353,DO353,DO353,DO353))</f>
        <v>0</v>
      </c>
      <c r="BM385" s="194">
        <f>SUMPRODUCT(CHOOSE({1,2,3,4},H255,H320,H450,H515),CHOOSE({1,2,3,4},DP353,DP353,DP353,DP353))</f>
        <v>0</v>
      </c>
      <c r="BN385" s="194">
        <f>SUMPRODUCT(CHOOSE({1,2,3,4},I255,I320,I450,I515),CHOOSE({1,2,3,4},DQ353,DQ353,DQ353,DQ353))</f>
        <v>0</v>
      </c>
      <c r="BO385" s="194">
        <f>SUMPRODUCT(CHOOSE({1,2,3,4},J255,J320,J450,J515),CHOOSE({1,2,3,4},DR353,DR353,DR353,DR353))</f>
        <v>0</v>
      </c>
      <c r="BP385" s="194">
        <f>SUMPRODUCT(CHOOSE({1,2,3,4},K255,K320,K450,K515),CHOOSE({1,2,3,4},DS353,DS353,DS353,DS353))</f>
        <v>0</v>
      </c>
      <c r="BQ385" s="194">
        <f>SUMPRODUCT(CHOOSE({1,2,3,4},L255,L320,L450,L515),CHOOSE({1,2,3,4},DT353,DT353,DT353,DT353))</f>
        <v>0</v>
      </c>
      <c r="BR385" s="194">
        <f>SUMPRODUCT(CHOOSE({1,2,3,4},M255,M320,M450,M515),CHOOSE({1,2,3,4},DU353,DU353,DU353,DU353))</f>
        <v>0</v>
      </c>
      <c r="BS385" s="194">
        <f>SUMPRODUCT(CHOOSE({1,2,3,4},N255,N320,N450,N515),CHOOSE({1,2,3,4},DV353,DV353,DV353,DV353))</f>
        <v>0</v>
      </c>
      <c r="BT385" s="194">
        <f>SUMPRODUCT(CHOOSE({1,2,3,4},O255,O320,O450,O515),CHOOSE({1,2,3,4},DW353,DW353,DW353,DW353))</f>
        <v>0</v>
      </c>
      <c r="BU385" s="194">
        <f>SUMPRODUCT(CHOOSE({1,2,3,4},P255,P320,P450,P515),CHOOSE({1,2,3,4},DX353,DX353,DX353,DX353))</f>
        <v>0</v>
      </c>
      <c r="BV385" s="194">
        <f>SUMPRODUCT(CHOOSE({1,2,3,4},Q255,Q320,Q450,Q515),CHOOSE({1,2,3,4},DY353,DY353,DY353,DY353))</f>
        <v>0</v>
      </c>
      <c r="BW385" s="194">
        <f>SUMPRODUCT(CHOOSE({1,2,3,4},R255,R320,R450,R515),CHOOSE({1,2,3,4},DZ353,DZ353,DZ353,DZ353))</f>
        <v>0</v>
      </c>
      <c r="BX385" s="194">
        <f>SUMPRODUCT(CHOOSE({1,2,3,4},S255,S320,S450,S515),CHOOSE({1,2,3,4},EA353,EA353,EA353,EA353))</f>
        <v>0</v>
      </c>
      <c r="BY385" s="194">
        <f>SUMPRODUCT(CHOOSE({1,2,3,4},T255,T320,T450,T515),CHOOSE({1,2,3,4},EB353,EB353,EB353,EB353))</f>
        <v>0</v>
      </c>
      <c r="BZ385" s="194">
        <f>SUMPRODUCT(CHOOSE({1,2,3,4},U255,U320,U450,U515),CHOOSE({1,2,3,4},EC353,EC353,EC353,EC353))</f>
        <v>0</v>
      </c>
      <c r="CA385" s="194">
        <f>SUMPRODUCT(CHOOSE({1,2,3,4},V255,V320,V450,V515),CHOOSE({1,2,3,4},ED353,ED353,ED353,ED353))</f>
        <v>0</v>
      </c>
      <c r="CB385" s="194">
        <f>SUMPRODUCT(CHOOSE({1,2,3,4},W255,W320,W450,W515),CHOOSE({1,2,3,4},EE353,EE353,EE353,EE353))</f>
        <v>0</v>
      </c>
      <c r="CC385" s="194">
        <f>SUMPRODUCT(CHOOSE({1,2,3,4},X255,X320,X450,X515),CHOOSE({1,2,3,4},EF353,EF353,EF353,EF353))</f>
        <v>0</v>
      </c>
      <c r="CD385" s="194">
        <f>SUMPRODUCT(CHOOSE({1,2,3,4},Y255,Y320,Y450,Y515),CHOOSE({1,2,3,4},EG353,EG353,EG353,EG353))</f>
        <v>0</v>
      </c>
      <c r="CE385" s="194">
        <f>SUMPRODUCT(CHOOSE({1,2,3,4},Z255,Z320,Z450,Z515),CHOOSE({1,2,3,4},EH353,EH353,EH353,EH353))</f>
        <v>0</v>
      </c>
      <c r="CF385" s="194">
        <f>SUMPRODUCT(CHOOSE({1,2,3,4},AA255,AA320,AA450,AA515),CHOOSE({1,2,3,4},EI353,EI353,EI353,EI353))</f>
        <v>0</v>
      </c>
      <c r="CG385" s="194">
        <f>SUMPRODUCT(CHOOSE({1,2,3,4},AB255,AB320,AB450,AB515),CHOOSE({1,2,3,4},EJ353,EJ353,EJ353,EJ353))</f>
        <v>0</v>
      </c>
    </row>
    <row r="386" spans="1:141" x14ac:dyDescent="0.3">
      <c r="B386" s="1">
        <v>20</v>
      </c>
      <c r="C386" s="1"/>
      <c r="D386" s="155"/>
      <c r="E386" s="155"/>
      <c r="F386" s="155"/>
      <c r="G386" s="155"/>
      <c r="H386" s="155"/>
      <c r="I386" s="155"/>
      <c r="J386" s="155"/>
      <c r="K386" s="155"/>
      <c r="L386" s="155"/>
      <c r="M386" s="155"/>
      <c r="N386" s="155"/>
      <c r="O386" s="155"/>
      <c r="P386" s="155"/>
      <c r="Q386" s="155"/>
      <c r="R386" s="155"/>
      <c r="S386" s="155"/>
      <c r="T386" s="155"/>
      <c r="U386" s="155"/>
      <c r="V386" s="155"/>
      <c r="W386" s="155">
        <f t="shared" si="95"/>
        <v>0</v>
      </c>
      <c r="X386" s="155">
        <f t="shared" si="95"/>
        <v>0</v>
      </c>
      <c r="Y386" s="155">
        <f t="shared" si="95"/>
        <v>0</v>
      </c>
      <c r="Z386" s="155">
        <f t="shared" si="95"/>
        <v>0</v>
      </c>
      <c r="AA386" s="155">
        <f t="shared" si="95"/>
        <v>0</v>
      </c>
      <c r="AB386" s="155">
        <f t="shared" si="95"/>
        <v>0</v>
      </c>
      <c r="AC386" s="155"/>
      <c r="AD386" s="155"/>
      <c r="AE386" s="155"/>
      <c r="AF386" s="155"/>
      <c r="AG386" s="170">
        <f t="shared" si="97"/>
        <v>0</v>
      </c>
      <c r="AH386" s="170">
        <f t="shared" si="97"/>
        <v>0</v>
      </c>
      <c r="AI386" s="170">
        <f t="shared" si="97"/>
        <v>0</v>
      </c>
      <c r="AJ386" s="170">
        <f t="shared" si="97"/>
        <v>0</v>
      </c>
      <c r="AK386" s="170">
        <f t="shared" si="97"/>
        <v>0</v>
      </c>
      <c r="AL386" s="170">
        <f t="shared" si="97"/>
        <v>0</v>
      </c>
      <c r="AM386" s="170">
        <f t="shared" si="97"/>
        <v>0</v>
      </c>
      <c r="AN386" s="170">
        <f t="shared" si="97"/>
        <v>0</v>
      </c>
      <c r="AO386" s="170">
        <f t="shared" si="97"/>
        <v>0</v>
      </c>
      <c r="AP386" s="170">
        <f t="shared" si="97"/>
        <v>0</v>
      </c>
      <c r="AQ386" s="170">
        <f t="shared" si="97"/>
        <v>0</v>
      </c>
      <c r="AR386" s="170">
        <f t="shared" si="97"/>
        <v>0</v>
      </c>
      <c r="AS386" s="170">
        <f t="shared" si="97"/>
        <v>0</v>
      </c>
      <c r="AT386" s="170">
        <f t="shared" si="97"/>
        <v>0</v>
      </c>
      <c r="AU386" s="170">
        <f t="shared" si="97"/>
        <v>0</v>
      </c>
      <c r="AV386" s="170">
        <f t="shared" si="97"/>
        <v>0</v>
      </c>
      <c r="AW386" s="170">
        <f t="shared" si="96"/>
        <v>0</v>
      </c>
      <c r="AX386" s="170">
        <f t="shared" si="96"/>
        <v>0</v>
      </c>
      <c r="AY386" s="170">
        <f t="shared" si="96"/>
        <v>0</v>
      </c>
      <c r="AZ386" s="170">
        <f t="shared" si="96"/>
        <v>0</v>
      </c>
      <c r="BA386" s="170">
        <f t="shared" si="96"/>
        <v>0</v>
      </c>
      <c r="BB386" s="170">
        <f t="shared" si="96"/>
        <v>0</v>
      </c>
      <c r="BC386" s="170">
        <f t="shared" si="96"/>
        <v>0</v>
      </c>
      <c r="BD386" s="170">
        <f t="shared" si="96"/>
        <v>0</v>
      </c>
      <c r="BE386" s="170">
        <f t="shared" si="96"/>
        <v>0</v>
      </c>
      <c r="BF386" s="67"/>
      <c r="BG386" s="67"/>
      <c r="BH386" s="52"/>
      <c r="BI386" s="194">
        <f>SUMPRODUCT(CHOOSE({1,2,3,4},D256,D321,D451,D516),CHOOSE({1,2,3,4},DL354,DL354,DL354,DL354))</f>
        <v>0</v>
      </c>
      <c r="BJ386" s="194">
        <f>SUMPRODUCT(CHOOSE({1,2,3,4},E256,E321,E451,E516),CHOOSE({1,2,3,4},DM354,DM354,DM354,DM354))</f>
        <v>0</v>
      </c>
      <c r="BK386" s="194">
        <f>SUMPRODUCT(CHOOSE({1,2,3,4},F256,F321,F451,F516),CHOOSE({1,2,3,4},DN354,DN354,DN354,DN354))</f>
        <v>0</v>
      </c>
      <c r="BL386" s="194">
        <f>SUMPRODUCT(CHOOSE({1,2,3,4},G256,G321,G451,G516),CHOOSE({1,2,3,4},DO354,DO354,DO354,DO354))</f>
        <v>0</v>
      </c>
      <c r="BM386" s="194">
        <f>SUMPRODUCT(CHOOSE({1,2,3,4},H256,H321,H451,H516),CHOOSE({1,2,3,4},DP354,DP354,DP354,DP354))</f>
        <v>0</v>
      </c>
      <c r="BN386" s="194">
        <f>SUMPRODUCT(CHOOSE({1,2,3,4},I256,I321,I451,I516),CHOOSE({1,2,3,4},DQ354,DQ354,DQ354,DQ354))</f>
        <v>0</v>
      </c>
      <c r="BO386" s="194">
        <f>SUMPRODUCT(CHOOSE({1,2,3,4},J256,J321,J451,J516),CHOOSE({1,2,3,4},DR354,DR354,DR354,DR354))</f>
        <v>0</v>
      </c>
      <c r="BP386" s="194">
        <f>SUMPRODUCT(CHOOSE({1,2,3,4},K256,K321,K451,K516),CHOOSE({1,2,3,4},DS354,DS354,DS354,DS354))</f>
        <v>0</v>
      </c>
      <c r="BQ386" s="194">
        <f>SUMPRODUCT(CHOOSE({1,2,3,4},L256,L321,L451,L516),CHOOSE({1,2,3,4},DT354,DT354,DT354,DT354))</f>
        <v>0</v>
      </c>
      <c r="BR386" s="194">
        <f>SUMPRODUCT(CHOOSE({1,2,3,4},M256,M321,M451,M516),CHOOSE({1,2,3,4},DU354,DU354,DU354,DU354))</f>
        <v>0</v>
      </c>
      <c r="BS386" s="194">
        <f>SUMPRODUCT(CHOOSE({1,2,3,4},N256,N321,N451,N516),CHOOSE({1,2,3,4},DV354,DV354,DV354,DV354))</f>
        <v>0</v>
      </c>
      <c r="BT386" s="194">
        <f>SUMPRODUCT(CHOOSE({1,2,3,4},O256,O321,O451,O516),CHOOSE({1,2,3,4},DW354,DW354,DW354,DW354))</f>
        <v>0</v>
      </c>
      <c r="BU386" s="194">
        <f>SUMPRODUCT(CHOOSE({1,2,3,4},P256,P321,P451,P516),CHOOSE({1,2,3,4},DX354,DX354,DX354,DX354))</f>
        <v>0</v>
      </c>
      <c r="BV386" s="194">
        <f>SUMPRODUCT(CHOOSE({1,2,3,4},Q256,Q321,Q451,Q516),CHOOSE({1,2,3,4},DY354,DY354,DY354,DY354))</f>
        <v>0</v>
      </c>
      <c r="BW386" s="194">
        <f>SUMPRODUCT(CHOOSE({1,2,3,4},R256,R321,R451,R516),CHOOSE({1,2,3,4},DZ354,DZ354,DZ354,DZ354))</f>
        <v>0</v>
      </c>
      <c r="BX386" s="194">
        <f>SUMPRODUCT(CHOOSE({1,2,3,4},S256,S321,S451,S516),CHOOSE({1,2,3,4},EA354,EA354,EA354,EA354))</f>
        <v>0</v>
      </c>
      <c r="BY386" s="194">
        <f>SUMPRODUCT(CHOOSE({1,2,3,4},T256,T321,T451,T516),CHOOSE({1,2,3,4},EB354,EB354,EB354,EB354))</f>
        <v>0</v>
      </c>
      <c r="BZ386" s="194">
        <f>SUMPRODUCT(CHOOSE({1,2,3,4},U256,U321,U451,U516),CHOOSE({1,2,3,4},EC354,EC354,EC354,EC354))</f>
        <v>0</v>
      </c>
      <c r="CA386" s="194">
        <f>SUMPRODUCT(CHOOSE({1,2,3,4},V256,V321,V451,V516),CHOOSE({1,2,3,4},ED354,ED354,ED354,ED354))</f>
        <v>0</v>
      </c>
      <c r="CB386" s="194">
        <f>SUMPRODUCT(CHOOSE({1,2,3,4},W256,W321,W451,W516),CHOOSE({1,2,3,4},EE354,EE354,EE354,EE354))</f>
        <v>0</v>
      </c>
      <c r="CC386" s="194">
        <f>SUMPRODUCT(CHOOSE({1,2,3,4},X256,X321,X451,X516),CHOOSE({1,2,3,4},EF354,EF354,EF354,EF354))</f>
        <v>0</v>
      </c>
      <c r="CD386" s="194">
        <f>SUMPRODUCT(CHOOSE({1,2,3,4},Y256,Y321,Y451,Y516),CHOOSE({1,2,3,4},EG354,EG354,EG354,EG354))</f>
        <v>0</v>
      </c>
      <c r="CE386" s="194">
        <f>SUMPRODUCT(CHOOSE({1,2,3,4},Z256,Z321,Z451,Z516),CHOOSE({1,2,3,4},EH354,EH354,EH354,EH354))</f>
        <v>0</v>
      </c>
      <c r="CF386" s="194">
        <f>SUMPRODUCT(CHOOSE({1,2,3,4},AA256,AA321,AA451,AA516),CHOOSE({1,2,3,4},EI354,EI354,EI354,EI354))</f>
        <v>0</v>
      </c>
      <c r="CG386" s="194">
        <f>SUMPRODUCT(CHOOSE({1,2,3,4},AB256,AB321,AB451,AB516),CHOOSE({1,2,3,4},EJ354,EJ354,EJ354,EJ354))</f>
        <v>0</v>
      </c>
    </row>
    <row r="387" spans="1:141" x14ac:dyDescent="0.3">
      <c r="B387" s="1">
        <v>21</v>
      </c>
      <c r="C387" s="1"/>
      <c r="D387" s="155"/>
      <c r="E387" s="155"/>
      <c r="F387" s="155"/>
      <c r="G387" s="155"/>
      <c r="H387" s="155"/>
      <c r="I387" s="155"/>
      <c r="J387" s="155"/>
      <c r="K387" s="155"/>
      <c r="L387" s="155"/>
      <c r="M387" s="155"/>
      <c r="N387" s="155"/>
      <c r="O387" s="155"/>
      <c r="P387" s="155"/>
      <c r="Q387" s="155"/>
      <c r="R387" s="155"/>
      <c r="S387" s="155"/>
      <c r="T387" s="155"/>
      <c r="U387" s="155"/>
      <c r="V387" s="155"/>
      <c r="W387" s="155"/>
      <c r="X387" s="155">
        <f>(VLOOKUP(W97,CVAMort,$A$4,FALSE)-1)*W161*CB355</f>
        <v>0</v>
      </c>
      <c r="Y387" s="155">
        <f>(VLOOKUP(X97,CVAMort,$A$4,FALSE)-1)*X161*CC355</f>
        <v>0</v>
      </c>
      <c r="Z387" s="155">
        <f>(VLOOKUP(Y97,CVAMort,$A$4,FALSE)-1)*Y161*CD355</f>
        <v>0</v>
      </c>
      <c r="AA387" s="155">
        <f>(VLOOKUP(Z97,CVAMort,$A$4,FALSE)-1)*Z161*CE355</f>
        <v>0</v>
      </c>
      <c r="AB387" s="155">
        <f>(VLOOKUP(AA97,CVAMort,$A$4,FALSE)-1)*AA161*CF355</f>
        <v>0</v>
      </c>
      <c r="AC387" s="155"/>
      <c r="AD387" s="155"/>
      <c r="AE387" s="155"/>
      <c r="AF387" s="155"/>
      <c r="AG387" s="170">
        <f t="shared" si="97"/>
        <v>0</v>
      </c>
      <c r="AH387" s="170">
        <f t="shared" si="97"/>
        <v>0</v>
      </c>
      <c r="AI387" s="170">
        <f t="shared" si="97"/>
        <v>0</v>
      </c>
      <c r="AJ387" s="170">
        <f t="shared" si="97"/>
        <v>0</v>
      </c>
      <c r="AK387" s="170">
        <f t="shared" si="97"/>
        <v>0</v>
      </c>
      <c r="AL387" s="170">
        <f t="shared" si="97"/>
        <v>0</v>
      </c>
      <c r="AM387" s="170">
        <f t="shared" si="97"/>
        <v>0</v>
      </c>
      <c r="AN387" s="170">
        <f t="shared" si="97"/>
        <v>0</v>
      </c>
      <c r="AO387" s="170">
        <f t="shared" si="97"/>
        <v>0</v>
      </c>
      <c r="AP387" s="170">
        <f t="shared" si="97"/>
        <v>0</v>
      </c>
      <c r="AQ387" s="170">
        <f t="shared" si="97"/>
        <v>0</v>
      </c>
      <c r="AR387" s="170">
        <f t="shared" si="97"/>
        <v>0</v>
      </c>
      <c r="AS387" s="170">
        <f t="shared" si="97"/>
        <v>0</v>
      </c>
      <c r="AT387" s="170">
        <f t="shared" si="97"/>
        <v>0</v>
      </c>
      <c r="AU387" s="170">
        <f t="shared" si="97"/>
        <v>0</v>
      </c>
      <c r="AV387" s="170">
        <f t="shared" si="97"/>
        <v>0</v>
      </c>
      <c r="AW387" s="170">
        <f t="shared" si="96"/>
        <v>0</v>
      </c>
      <c r="AX387" s="170">
        <f t="shared" si="96"/>
        <v>0</v>
      </c>
      <c r="AY387" s="170">
        <f t="shared" si="96"/>
        <v>0</v>
      </c>
      <c r="AZ387" s="170">
        <f t="shared" si="96"/>
        <v>0</v>
      </c>
      <c r="BA387" s="170">
        <f t="shared" si="96"/>
        <v>0</v>
      </c>
      <c r="BB387" s="170">
        <f t="shared" si="96"/>
        <v>0</v>
      </c>
      <c r="BC387" s="170">
        <f t="shared" si="96"/>
        <v>0</v>
      </c>
      <c r="BD387" s="170">
        <f t="shared" si="96"/>
        <v>0</v>
      </c>
      <c r="BE387" s="170">
        <f t="shared" si="96"/>
        <v>0</v>
      </c>
      <c r="BF387" s="67"/>
      <c r="BG387" s="67"/>
      <c r="BH387" s="52"/>
      <c r="BI387" s="194">
        <f>SUMPRODUCT(CHOOSE({1,2,3,4},D257,D322,D452,D517),CHOOSE({1,2,3,4},DL355,DL355,DL355,DL355))</f>
        <v>0</v>
      </c>
      <c r="BJ387" s="194">
        <f>SUMPRODUCT(CHOOSE({1,2,3,4},E257,E322,E452,E517),CHOOSE({1,2,3,4},DM355,DM355,DM355,DM355))</f>
        <v>0</v>
      </c>
      <c r="BK387" s="194">
        <f>SUMPRODUCT(CHOOSE({1,2,3,4},F257,F322,F452,F517),CHOOSE({1,2,3,4},DN355,DN355,DN355,DN355))</f>
        <v>0</v>
      </c>
      <c r="BL387" s="194">
        <f>SUMPRODUCT(CHOOSE({1,2,3,4},G257,G322,G452,G517),CHOOSE({1,2,3,4},DO355,DO355,DO355,DO355))</f>
        <v>0</v>
      </c>
      <c r="BM387" s="194">
        <f>SUMPRODUCT(CHOOSE({1,2,3,4},H257,H322,H452,H517),CHOOSE({1,2,3,4},DP355,DP355,DP355,DP355))</f>
        <v>0</v>
      </c>
      <c r="BN387" s="194">
        <f>SUMPRODUCT(CHOOSE({1,2,3,4},I257,I322,I452,I517),CHOOSE({1,2,3,4},DQ355,DQ355,DQ355,DQ355))</f>
        <v>0</v>
      </c>
      <c r="BO387" s="194">
        <f>SUMPRODUCT(CHOOSE({1,2,3,4},J257,J322,J452,J517),CHOOSE({1,2,3,4},DR355,DR355,DR355,DR355))</f>
        <v>0</v>
      </c>
      <c r="BP387" s="194">
        <f>SUMPRODUCT(CHOOSE({1,2,3,4},K257,K322,K452,K517),CHOOSE({1,2,3,4},DS355,DS355,DS355,DS355))</f>
        <v>0</v>
      </c>
      <c r="BQ387" s="194">
        <f>SUMPRODUCT(CHOOSE({1,2,3,4},L257,L322,L452,L517),CHOOSE({1,2,3,4},DT355,DT355,DT355,DT355))</f>
        <v>0</v>
      </c>
      <c r="BR387" s="194">
        <f>SUMPRODUCT(CHOOSE({1,2,3,4},M257,M322,M452,M517),CHOOSE({1,2,3,4},DU355,DU355,DU355,DU355))</f>
        <v>0</v>
      </c>
      <c r="BS387" s="194">
        <f>SUMPRODUCT(CHOOSE({1,2,3,4},N257,N322,N452,N517),CHOOSE({1,2,3,4},DV355,DV355,DV355,DV355))</f>
        <v>0</v>
      </c>
      <c r="BT387" s="194">
        <f>SUMPRODUCT(CHOOSE({1,2,3,4},O257,O322,O452,O517),CHOOSE({1,2,3,4},DW355,DW355,DW355,DW355))</f>
        <v>0</v>
      </c>
      <c r="BU387" s="194">
        <f>SUMPRODUCT(CHOOSE({1,2,3,4},P257,P322,P452,P517),CHOOSE({1,2,3,4},DX355,DX355,DX355,DX355))</f>
        <v>0</v>
      </c>
      <c r="BV387" s="194">
        <f>SUMPRODUCT(CHOOSE({1,2,3,4},Q257,Q322,Q452,Q517),CHOOSE({1,2,3,4},DY355,DY355,DY355,DY355))</f>
        <v>0</v>
      </c>
      <c r="BW387" s="194">
        <f>SUMPRODUCT(CHOOSE({1,2,3,4},R257,R322,R452,R517),CHOOSE({1,2,3,4},DZ355,DZ355,DZ355,DZ355))</f>
        <v>0</v>
      </c>
      <c r="BX387" s="194">
        <f>SUMPRODUCT(CHOOSE({1,2,3,4},S257,S322,S452,S517),CHOOSE({1,2,3,4},EA355,EA355,EA355,EA355))</f>
        <v>0</v>
      </c>
      <c r="BY387" s="194">
        <f>SUMPRODUCT(CHOOSE({1,2,3,4},T257,T322,T452,T517),CHOOSE({1,2,3,4},EB355,EB355,EB355,EB355))</f>
        <v>0</v>
      </c>
      <c r="BZ387" s="194">
        <f>SUMPRODUCT(CHOOSE({1,2,3,4},U257,U322,U452,U517),CHOOSE({1,2,3,4},EC355,EC355,EC355,EC355))</f>
        <v>0</v>
      </c>
      <c r="CA387" s="194">
        <f>SUMPRODUCT(CHOOSE({1,2,3,4},V257,V322,V452,V517),CHOOSE({1,2,3,4},ED355,ED355,ED355,ED355))</f>
        <v>0</v>
      </c>
      <c r="CB387" s="194">
        <f>SUMPRODUCT(CHOOSE({1,2,3,4},W257,W322,W452,W517),CHOOSE({1,2,3,4},EE355,EE355,EE355,EE355))</f>
        <v>0</v>
      </c>
      <c r="CC387" s="194">
        <f>SUMPRODUCT(CHOOSE({1,2,3,4},X257,X322,X452,X517),CHOOSE({1,2,3,4},EF355,EF355,EF355,EF355))</f>
        <v>0</v>
      </c>
      <c r="CD387" s="194">
        <f>SUMPRODUCT(CHOOSE({1,2,3,4},Y257,Y322,Y452,Y517),CHOOSE({1,2,3,4},EG355,EG355,EG355,EG355))</f>
        <v>0</v>
      </c>
      <c r="CE387" s="194">
        <f>SUMPRODUCT(CHOOSE({1,2,3,4},Z257,Z322,Z452,Z517),CHOOSE({1,2,3,4},EH355,EH355,EH355,EH355))</f>
        <v>0</v>
      </c>
      <c r="CF387" s="194">
        <f>SUMPRODUCT(CHOOSE({1,2,3,4},AA257,AA322,AA452,AA517),CHOOSE({1,2,3,4},EI355,EI355,EI355,EI355))</f>
        <v>0</v>
      </c>
      <c r="CG387" s="194">
        <f>SUMPRODUCT(CHOOSE({1,2,3,4},AB257,AB322,AB452,AB517),CHOOSE({1,2,3,4},EJ355,EJ355,EJ355,EJ355))</f>
        <v>0</v>
      </c>
    </row>
    <row r="388" spans="1:141" x14ac:dyDescent="0.3">
      <c r="B388" s="1">
        <v>22</v>
      </c>
      <c r="C388" s="1"/>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f>(VLOOKUP(X98,CVAMort,$A$4,FALSE)-1)*X162*CC356</f>
        <v>0</v>
      </c>
      <c r="Z388" s="155">
        <f>(VLOOKUP(Y98,CVAMort,$A$4,FALSE)-1)*Y162*CD356</f>
        <v>0</v>
      </c>
      <c r="AA388" s="155">
        <f>(VLOOKUP(Z98,CVAMort,$A$4,FALSE)-1)*Z162*CE356</f>
        <v>0</v>
      </c>
      <c r="AB388" s="155">
        <f>(VLOOKUP(AA98,CVAMort,$A$4,FALSE)-1)*AA162*CF356</f>
        <v>0</v>
      </c>
      <c r="AC388" s="155"/>
      <c r="AD388" s="155"/>
      <c r="AE388" s="155"/>
      <c r="AF388" s="155"/>
      <c r="AG388" s="170">
        <f t="shared" si="97"/>
        <v>0</v>
      </c>
      <c r="AH388" s="170">
        <f t="shared" si="97"/>
        <v>0</v>
      </c>
      <c r="AI388" s="170">
        <f t="shared" si="97"/>
        <v>0</v>
      </c>
      <c r="AJ388" s="170">
        <f t="shared" si="97"/>
        <v>0</v>
      </c>
      <c r="AK388" s="170">
        <f t="shared" si="97"/>
        <v>0</v>
      </c>
      <c r="AL388" s="170">
        <f t="shared" si="97"/>
        <v>0</v>
      </c>
      <c r="AM388" s="170">
        <f t="shared" si="97"/>
        <v>0</v>
      </c>
      <c r="AN388" s="170">
        <f t="shared" si="97"/>
        <v>0</v>
      </c>
      <c r="AO388" s="170">
        <f t="shared" si="97"/>
        <v>0</v>
      </c>
      <c r="AP388" s="170">
        <f t="shared" si="97"/>
        <v>0</v>
      </c>
      <c r="AQ388" s="170">
        <f t="shared" si="97"/>
        <v>0</v>
      </c>
      <c r="AR388" s="170">
        <f t="shared" si="97"/>
        <v>0</v>
      </c>
      <c r="AS388" s="170">
        <f t="shared" si="97"/>
        <v>0</v>
      </c>
      <c r="AT388" s="170">
        <f t="shared" si="97"/>
        <v>0</v>
      </c>
      <c r="AU388" s="170">
        <f t="shared" si="97"/>
        <v>0</v>
      </c>
      <c r="AV388" s="170">
        <f t="shared" si="97"/>
        <v>0</v>
      </c>
      <c r="AW388" s="170">
        <f t="shared" si="96"/>
        <v>0</v>
      </c>
      <c r="AX388" s="170">
        <f t="shared" si="96"/>
        <v>0</v>
      </c>
      <c r="AY388" s="170">
        <f t="shared" si="96"/>
        <v>0</v>
      </c>
      <c r="AZ388" s="170">
        <f t="shared" si="96"/>
        <v>0</v>
      </c>
      <c r="BA388" s="170">
        <f t="shared" si="96"/>
        <v>0</v>
      </c>
      <c r="BB388" s="170">
        <f t="shared" si="96"/>
        <v>0</v>
      </c>
      <c r="BC388" s="170">
        <f t="shared" si="96"/>
        <v>0</v>
      </c>
      <c r="BD388" s="170">
        <f t="shared" si="96"/>
        <v>0</v>
      </c>
      <c r="BE388" s="170">
        <f t="shared" si="96"/>
        <v>0</v>
      </c>
      <c r="BF388" s="67"/>
      <c r="BG388" s="67"/>
      <c r="BH388" s="52"/>
      <c r="BI388" s="194">
        <f>SUMPRODUCT(CHOOSE({1,2,3,4},D258,D323,D453,D518),CHOOSE({1,2,3,4},DL356,DL356,DL356,DL356))</f>
        <v>0</v>
      </c>
      <c r="BJ388" s="194">
        <f>SUMPRODUCT(CHOOSE({1,2,3,4},E258,E323,E453,E518),CHOOSE({1,2,3,4},DM356,DM356,DM356,DM356))</f>
        <v>0</v>
      </c>
      <c r="BK388" s="194">
        <f>SUMPRODUCT(CHOOSE({1,2,3,4},F258,F323,F453,F518),CHOOSE({1,2,3,4},DN356,DN356,DN356,DN356))</f>
        <v>0</v>
      </c>
      <c r="BL388" s="194">
        <f>SUMPRODUCT(CHOOSE({1,2,3,4},G258,G323,G453,G518),CHOOSE({1,2,3,4},DO356,DO356,DO356,DO356))</f>
        <v>0</v>
      </c>
      <c r="BM388" s="194">
        <f>SUMPRODUCT(CHOOSE({1,2,3,4},H258,H323,H453,H518),CHOOSE({1,2,3,4},DP356,DP356,DP356,DP356))</f>
        <v>0</v>
      </c>
      <c r="BN388" s="194">
        <f>SUMPRODUCT(CHOOSE({1,2,3,4},I258,I323,I453,I518),CHOOSE({1,2,3,4},DQ356,DQ356,DQ356,DQ356))</f>
        <v>0</v>
      </c>
      <c r="BO388" s="194">
        <f>SUMPRODUCT(CHOOSE({1,2,3,4},J258,J323,J453,J518),CHOOSE({1,2,3,4},DR356,DR356,DR356,DR356))</f>
        <v>0</v>
      </c>
      <c r="BP388" s="194">
        <f>SUMPRODUCT(CHOOSE({1,2,3,4},K258,K323,K453,K518),CHOOSE({1,2,3,4},DS356,DS356,DS356,DS356))</f>
        <v>0</v>
      </c>
      <c r="BQ388" s="194">
        <f>SUMPRODUCT(CHOOSE({1,2,3,4},L258,L323,L453,L518),CHOOSE({1,2,3,4},DT356,DT356,DT356,DT356))</f>
        <v>0</v>
      </c>
      <c r="BR388" s="194">
        <f>SUMPRODUCT(CHOOSE({1,2,3,4},M258,M323,M453,M518),CHOOSE({1,2,3,4},DU356,DU356,DU356,DU356))</f>
        <v>0</v>
      </c>
      <c r="BS388" s="194">
        <f>SUMPRODUCT(CHOOSE({1,2,3,4},N258,N323,N453,N518),CHOOSE({1,2,3,4},DV356,DV356,DV356,DV356))</f>
        <v>0</v>
      </c>
      <c r="BT388" s="194">
        <f>SUMPRODUCT(CHOOSE({1,2,3,4},O258,O323,O453,O518),CHOOSE({1,2,3,4},DW356,DW356,DW356,DW356))</f>
        <v>0</v>
      </c>
      <c r="BU388" s="194">
        <f>SUMPRODUCT(CHOOSE({1,2,3,4},P258,P323,P453,P518),CHOOSE({1,2,3,4},DX356,DX356,DX356,DX356))</f>
        <v>0</v>
      </c>
      <c r="BV388" s="194">
        <f>SUMPRODUCT(CHOOSE({1,2,3,4},Q258,Q323,Q453,Q518),CHOOSE({1,2,3,4},DY356,DY356,DY356,DY356))</f>
        <v>0</v>
      </c>
      <c r="BW388" s="194">
        <f>SUMPRODUCT(CHOOSE({1,2,3,4},R258,R323,R453,R518),CHOOSE({1,2,3,4},DZ356,DZ356,DZ356,DZ356))</f>
        <v>0</v>
      </c>
      <c r="BX388" s="194">
        <f>SUMPRODUCT(CHOOSE({1,2,3,4},S258,S323,S453,S518),CHOOSE({1,2,3,4},EA356,EA356,EA356,EA356))</f>
        <v>0</v>
      </c>
      <c r="BY388" s="194">
        <f>SUMPRODUCT(CHOOSE({1,2,3,4},T258,T323,T453,T518),CHOOSE({1,2,3,4},EB356,EB356,EB356,EB356))</f>
        <v>0</v>
      </c>
      <c r="BZ388" s="194">
        <f>SUMPRODUCT(CHOOSE({1,2,3,4},U258,U323,U453,U518),CHOOSE({1,2,3,4},EC356,EC356,EC356,EC356))</f>
        <v>0</v>
      </c>
      <c r="CA388" s="194">
        <f>SUMPRODUCT(CHOOSE({1,2,3,4},V258,V323,V453,V518),CHOOSE({1,2,3,4},ED356,ED356,ED356,ED356))</f>
        <v>0</v>
      </c>
      <c r="CB388" s="194">
        <f>SUMPRODUCT(CHOOSE({1,2,3,4},W258,W323,W453,W518),CHOOSE({1,2,3,4},EE356,EE356,EE356,EE356))</f>
        <v>0</v>
      </c>
      <c r="CC388" s="194">
        <f>SUMPRODUCT(CHOOSE({1,2,3,4},X258,X323,X453,X518),CHOOSE({1,2,3,4},EF356,EF356,EF356,EF356))</f>
        <v>0</v>
      </c>
      <c r="CD388" s="194">
        <f>SUMPRODUCT(CHOOSE({1,2,3,4},Y258,Y323,Y453,Y518),CHOOSE({1,2,3,4},EG356,EG356,EG356,EG356))</f>
        <v>0</v>
      </c>
      <c r="CE388" s="194">
        <f>SUMPRODUCT(CHOOSE({1,2,3,4},Z258,Z323,Z453,Z518),CHOOSE({1,2,3,4},EH356,EH356,EH356,EH356))</f>
        <v>0</v>
      </c>
      <c r="CF388" s="194">
        <f>SUMPRODUCT(CHOOSE({1,2,3,4},AA258,AA323,AA453,AA518),CHOOSE({1,2,3,4},EI356,EI356,EI356,EI356))</f>
        <v>0</v>
      </c>
      <c r="CG388" s="194">
        <f>SUMPRODUCT(CHOOSE({1,2,3,4},AB258,AB323,AB453,AB518),CHOOSE({1,2,3,4},EJ356,EJ356,EJ356,EJ356))</f>
        <v>0</v>
      </c>
    </row>
    <row r="389" spans="1:141" x14ac:dyDescent="0.3">
      <c r="B389" s="1">
        <v>23</v>
      </c>
      <c r="C389" s="1"/>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f>(VLOOKUP(Y99,CVAMort,$A$4,FALSE)-1)*Y163*CD357</f>
        <v>0</v>
      </c>
      <c r="AA389" s="155">
        <f>(VLOOKUP(Z99,CVAMort,$A$4,FALSE)-1)*Z163*CE357</f>
        <v>0</v>
      </c>
      <c r="AB389" s="155">
        <f>(VLOOKUP(AA99,CVAMort,$A$4,FALSE)-1)*AA163*CF357</f>
        <v>0</v>
      </c>
      <c r="AC389" s="155"/>
      <c r="AD389" s="155"/>
      <c r="AE389" s="155"/>
      <c r="AF389" s="155"/>
      <c r="AG389" s="170">
        <f t="shared" si="97"/>
        <v>0</v>
      </c>
      <c r="AH389" s="170">
        <f t="shared" si="97"/>
        <v>0</v>
      </c>
      <c r="AI389" s="170">
        <f t="shared" si="97"/>
        <v>0</v>
      </c>
      <c r="AJ389" s="170">
        <f t="shared" si="97"/>
        <v>0</v>
      </c>
      <c r="AK389" s="170">
        <f t="shared" si="97"/>
        <v>0</v>
      </c>
      <c r="AL389" s="170">
        <f t="shared" si="97"/>
        <v>0</v>
      </c>
      <c r="AM389" s="170">
        <f t="shared" si="97"/>
        <v>0</v>
      </c>
      <c r="AN389" s="170">
        <f t="shared" si="97"/>
        <v>0</v>
      </c>
      <c r="AO389" s="170">
        <f t="shared" si="97"/>
        <v>0</v>
      </c>
      <c r="AP389" s="170">
        <f t="shared" si="97"/>
        <v>0</v>
      </c>
      <c r="AQ389" s="170">
        <f t="shared" si="97"/>
        <v>0</v>
      </c>
      <c r="AR389" s="170">
        <f t="shared" si="97"/>
        <v>0</v>
      </c>
      <c r="AS389" s="170">
        <f t="shared" si="97"/>
        <v>0</v>
      </c>
      <c r="AT389" s="170">
        <f t="shared" si="97"/>
        <v>0</v>
      </c>
      <c r="AU389" s="170">
        <f t="shared" si="97"/>
        <v>0</v>
      </c>
      <c r="AV389" s="170">
        <f t="shared" si="97"/>
        <v>0</v>
      </c>
      <c r="AW389" s="170">
        <f t="shared" si="96"/>
        <v>0</v>
      </c>
      <c r="AX389" s="170">
        <f t="shared" si="96"/>
        <v>0</v>
      </c>
      <c r="AY389" s="170">
        <f t="shared" si="96"/>
        <v>0</v>
      </c>
      <c r="AZ389" s="170">
        <f t="shared" si="96"/>
        <v>0</v>
      </c>
      <c r="BA389" s="170">
        <f t="shared" si="96"/>
        <v>0</v>
      </c>
      <c r="BB389" s="170">
        <f t="shared" si="96"/>
        <v>0</v>
      </c>
      <c r="BC389" s="170">
        <f t="shared" si="96"/>
        <v>0</v>
      </c>
      <c r="BD389" s="170">
        <f t="shared" si="96"/>
        <v>0</v>
      </c>
      <c r="BE389" s="170">
        <f t="shared" si="96"/>
        <v>0</v>
      </c>
      <c r="BF389" s="67"/>
      <c r="BG389" s="67"/>
      <c r="BH389" s="52"/>
      <c r="BI389" s="194">
        <f>SUMPRODUCT(CHOOSE({1,2,3,4},D259,D324,D454,D519),CHOOSE({1,2,3,4},DL357,DL357,DL357,DL357))</f>
        <v>0</v>
      </c>
      <c r="BJ389" s="194">
        <f>SUMPRODUCT(CHOOSE({1,2,3,4},E259,E324,E454,E519),CHOOSE({1,2,3,4},DM357,DM357,DM357,DM357))</f>
        <v>0</v>
      </c>
      <c r="BK389" s="194">
        <f>SUMPRODUCT(CHOOSE({1,2,3,4},F259,F324,F454,F519),CHOOSE({1,2,3,4},DN357,DN357,DN357,DN357))</f>
        <v>0</v>
      </c>
      <c r="BL389" s="194">
        <f>SUMPRODUCT(CHOOSE({1,2,3,4},G259,G324,G454,G519),CHOOSE({1,2,3,4},DO357,DO357,DO357,DO357))</f>
        <v>0</v>
      </c>
      <c r="BM389" s="194">
        <f>SUMPRODUCT(CHOOSE({1,2,3,4},H259,H324,H454,H519),CHOOSE({1,2,3,4},DP357,DP357,DP357,DP357))</f>
        <v>0</v>
      </c>
      <c r="BN389" s="194">
        <f>SUMPRODUCT(CHOOSE({1,2,3,4},I259,I324,I454,I519),CHOOSE({1,2,3,4},DQ357,DQ357,DQ357,DQ357))</f>
        <v>0</v>
      </c>
      <c r="BO389" s="194">
        <f>SUMPRODUCT(CHOOSE({1,2,3,4},J259,J324,J454,J519),CHOOSE({1,2,3,4},DR357,DR357,DR357,DR357))</f>
        <v>0</v>
      </c>
      <c r="BP389" s="194">
        <f>SUMPRODUCT(CHOOSE({1,2,3,4},K259,K324,K454,K519),CHOOSE({1,2,3,4},DS357,DS357,DS357,DS357))</f>
        <v>0</v>
      </c>
      <c r="BQ389" s="194">
        <f>SUMPRODUCT(CHOOSE({1,2,3,4},L259,L324,L454,L519),CHOOSE({1,2,3,4},DT357,DT357,DT357,DT357))</f>
        <v>0</v>
      </c>
      <c r="BR389" s="194">
        <f>SUMPRODUCT(CHOOSE({1,2,3,4},M259,M324,M454,M519),CHOOSE({1,2,3,4},DU357,DU357,DU357,DU357))</f>
        <v>0</v>
      </c>
      <c r="BS389" s="194">
        <f>SUMPRODUCT(CHOOSE({1,2,3,4},N259,N324,N454,N519),CHOOSE({1,2,3,4},DV357,DV357,DV357,DV357))</f>
        <v>0</v>
      </c>
      <c r="BT389" s="194">
        <f>SUMPRODUCT(CHOOSE({1,2,3,4},O259,O324,O454,O519),CHOOSE({1,2,3,4},DW357,DW357,DW357,DW357))</f>
        <v>0</v>
      </c>
      <c r="BU389" s="194">
        <f>SUMPRODUCT(CHOOSE({1,2,3,4},P259,P324,P454,P519),CHOOSE({1,2,3,4},DX357,DX357,DX357,DX357))</f>
        <v>0</v>
      </c>
      <c r="BV389" s="194">
        <f>SUMPRODUCT(CHOOSE({1,2,3,4},Q259,Q324,Q454,Q519),CHOOSE({1,2,3,4},DY357,DY357,DY357,DY357))</f>
        <v>0</v>
      </c>
      <c r="BW389" s="194">
        <f>SUMPRODUCT(CHOOSE({1,2,3,4},R259,R324,R454,R519),CHOOSE({1,2,3,4},DZ357,DZ357,DZ357,DZ357))</f>
        <v>0</v>
      </c>
      <c r="BX389" s="194">
        <f>SUMPRODUCT(CHOOSE({1,2,3,4},S259,S324,S454,S519),CHOOSE({1,2,3,4},EA357,EA357,EA357,EA357))</f>
        <v>0</v>
      </c>
      <c r="BY389" s="194">
        <f>SUMPRODUCT(CHOOSE({1,2,3,4},T259,T324,T454,T519),CHOOSE({1,2,3,4},EB357,EB357,EB357,EB357))</f>
        <v>0</v>
      </c>
      <c r="BZ389" s="194">
        <f>SUMPRODUCT(CHOOSE({1,2,3,4},U259,U324,U454,U519),CHOOSE({1,2,3,4},EC357,EC357,EC357,EC357))</f>
        <v>0</v>
      </c>
      <c r="CA389" s="194">
        <f>SUMPRODUCT(CHOOSE({1,2,3,4},V259,V324,V454,V519),CHOOSE({1,2,3,4},ED357,ED357,ED357,ED357))</f>
        <v>0</v>
      </c>
      <c r="CB389" s="194">
        <f>SUMPRODUCT(CHOOSE({1,2,3,4},W259,W324,W454,W519),CHOOSE({1,2,3,4},EE357,EE357,EE357,EE357))</f>
        <v>0</v>
      </c>
      <c r="CC389" s="194">
        <f>SUMPRODUCT(CHOOSE({1,2,3,4},X259,X324,X454,X519),CHOOSE({1,2,3,4},EF357,EF357,EF357,EF357))</f>
        <v>0</v>
      </c>
      <c r="CD389" s="194">
        <f>SUMPRODUCT(CHOOSE({1,2,3,4},Y259,Y324,Y454,Y519),CHOOSE({1,2,3,4},EG357,EG357,EG357,EG357))</f>
        <v>0</v>
      </c>
      <c r="CE389" s="194">
        <f>SUMPRODUCT(CHOOSE({1,2,3,4},Z259,Z324,Z454,Z519),CHOOSE({1,2,3,4},EH357,EH357,EH357,EH357))</f>
        <v>0</v>
      </c>
      <c r="CF389" s="194">
        <f>SUMPRODUCT(CHOOSE({1,2,3,4},AA259,AA324,AA454,AA519),CHOOSE({1,2,3,4},EI357,EI357,EI357,EI357))</f>
        <v>0</v>
      </c>
      <c r="CG389" s="194">
        <f>SUMPRODUCT(CHOOSE({1,2,3,4},AB259,AB324,AB454,AB519),CHOOSE({1,2,3,4},EJ357,EJ357,EJ357,EJ357))</f>
        <v>0</v>
      </c>
    </row>
    <row r="390" spans="1:141" x14ac:dyDescent="0.3">
      <c r="B390" s="1">
        <v>24</v>
      </c>
      <c r="C390" s="1"/>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f>(VLOOKUP(Z100,CVAMort,$A$4,FALSE)-1)*Z164*CE358</f>
        <v>0</v>
      </c>
      <c r="AB390" s="155">
        <f>(VLOOKUP(AA100,CVAMort,$A$4,FALSE)-1)*AA164*CF358</f>
        <v>0</v>
      </c>
      <c r="AC390" s="155"/>
      <c r="AD390" s="155"/>
      <c r="AE390" s="155"/>
      <c r="AF390" s="155"/>
      <c r="AG390" s="170">
        <f t="shared" si="97"/>
        <v>0</v>
      </c>
      <c r="AH390" s="170">
        <f t="shared" si="97"/>
        <v>0</v>
      </c>
      <c r="AI390" s="170">
        <f t="shared" si="97"/>
        <v>0</v>
      </c>
      <c r="AJ390" s="170">
        <f t="shared" si="97"/>
        <v>0</v>
      </c>
      <c r="AK390" s="170">
        <f t="shared" si="97"/>
        <v>0</v>
      </c>
      <c r="AL390" s="170">
        <f t="shared" si="97"/>
        <v>0</v>
      </c>
      <c r="AM390" s="170">
        <f t="shared" si="97"/>
        <v>0</v>
      </c>
      <c r="AN390" s="170">
        <f t="shared" si="97"/>
        <v>0</v>
      </c>
      <c r="AO390" s="170">
        <f t="shared" si="97"/>
        <v>0</v>
      </c>
      <c r="AP390" s="170">
        <f t="shared" si="97"/>
        <v>0</v>
      </c>
      <c r="AQ390" s="170">
        <f t="shared" si="97"/>
        <v>0</v>
      </c>
      <c r="AR390" s="170">
        <f t="shared" si="97"/>
        <v>0</v>
      </c>
      <c r="AS390" s="170">
        <f t="shared" si="97"/>
        <v>0</v>
      </c>
      <c r="AT390" s="170">
        <f t="shared" si="97"/>
        <v>0</v>
      </c>
      <c r="AU390" s="170">
        <f t="shared" si="97"/>
        <v>0</v>
      </c>
      <c r="AV390" s="170">
        <f t="shared" si="97"/>
        <v>0</v>
      </c>
      <c r="AW390" s="170">
        <f t="shared" si="96"/>
        <v>0</v>
      </c>
      <c r="AX390" s="170">
        <f t="shared" si="96"/>
        <v>0</v>
      </c>
      <c r="AY390" s="170">
        <f t="shared" si="96"/>
        <v>0</v>
      </c>
      <c r="AZ390" s="170">
        <f t="shared" si="96"/>
        <v>0</v>
      </c>
      <c r="BA390" s="170">
        <f t="shared" si="96"/>
        <v>0</v>
      </c>
      <c r="BB390" s="170">
        <f t="shared" si="96"/>
        <v>0</v>
      </c>
      <c r="BC390" s="170">
        <f t="shared" si="96"/>
        <v>0</v>
      </c>
      <c r="BD390" s="170">
        <f t="shared" si="96"/>
        <v>0</v>
      </c>
      <c r="BE390" s="170">
        <f t="shared" si="96"/>
        <v>0</v>
      </c>
      <c r="BF390" s="67"/>
      <c r="BG390" s="67"/>
      <c r="BH390" s="52"/>
      <c r="BI390" s="194">
        <f>SUMPRODUCT(CHOOSE({1,2,3,4},D260,D325,D455,D520),CHOOSE({1,2,3,4},DL358,DL358,DL358,DL358))</f>
        <v>0</v>
      </c>
      <c r="BJ390" s="194">
        <f>SUMPRODUCT(CHOOSE({1,2,3,4},E260,E325,E455,E520),CHOOSE({1,2,3,4},DM358,DM358,DM358,DM358))</f>
        <v>0</v>
      </c>
      <c r="BK390" s="194">
        <f>SUMPRODUCT(CHOOSE({1,2,3,4},F260,F325,F455,F520),CHOOSE({1,2,3,4},DN358,DN358,DN358,DN358))</f>
        <v>0</v>
      </c>
      <c r="BL390" s="194">
        <f>SUMPRODUCT(CHOOSE({1,2,3,4},G260,G325,G455,G520),CHOOSE({1,2,3,4},DO358,DO358,DO358,DO358))</f>
        <v>0</v>
      </c>
      <c r="BM390" s="194">
        <f>SUMPRODUCT(CHOOSE({1,2,3,4},H260,H325,H455,H520),CHOOSE({1,2,3,4},DP358,DP358,DP358,DP358))</f>
        <v>0</v>
      </c>
      <c r="BN390" s="194">
        <f>SUMPRODUCT(CHOOSE({1,2,3,4},I260,I325,I455,I520),CHOOSE({1,2,3,4},DQ358,DQ358,DQ358,DQ358))</f>
        <v>0</v>
      </c>
      <c r="BO390" s="194">
        <f>SUMPRODUCT(CHOOSE({1,2,3,4},J260,J325,J455,J520),CHOOSE({1,2,3,4},DR358,DR358,DR358,DR358))</f>
        <v>0</v>
      </c>
      <c r="BP390" s="194">
        <f>SUMPRODUCT(CHOOSE({1,2,3,4},K260,K325,K455,K520),CHOOSE({1,2,3,4},DS358,DS358,DS358,DS358))</f>
        <v>0</v>
      </c>
      <c r="BQ390" s="194">
        <f>SUMPRODUCT(CHOOSE({1,2,3,4},L260,L325,L455,L520),CHOOSE({1,2,3,4},DT358,DT358,DT358,DT358))</f>
        <v>0</v>
      </c>
      <c r="BR390" s="194">
        <f>SUMPRODUCT(CHOOSE({1,2,3,4},M260,M325,M455,M520),CHOOSE({1,2,3,4},DU358,DU358,DU358,DU358))</f>
        <v>0</v>
      </c>
      <c r="BS390" s="194">
        <f>SUMPRODUCT(CHOOSE({1,2,3,4},N260,N325,N455,N520),CHOOSE({1,2,3,4},DV358,DV358,DV358,DV358))</f>
        <v>0</v>
      </c>
      <c r="BT390" s="194">
        <f>SUMPRODUCT(CHOOSE({1,2,3,4},O260,O325,O455,O520),CHOOSE({1,2,3,4},DW358,DW358,DW358,DW358))</f>
        <v>0</v>
      </c>
      <c r="BU390" s="194">
        <f>SUMPRODUCT(CHOOSE({1,2,3,4},P260,P325,P455,P520),CHOOSE({1,2,3,4},DX358,DX358,DX358,DX358))</f>
        <v>0</v>
      </c>
      <c r="BV390" s="194">
        <f>SUMPRODUCT(CHOOSE({1,2,3,4},Q260,Q325,Q455,Q520),CHOOSE({1,2,3,4},DY358,DY358,DY358,DY358))</f>
        <v>0</v>
      </c>
      <c r="BW390" s="194">
        <f>SUMPRODUCT(CHOOSE({1,2,3,4},R260,R325,R455,R520),CHOOSE({1,2,3,4},DZ358,DZ358,DZ358,DZ358))</f>
        <v>0</v>
      </c>
      <c r="BX390" s="194">
        <f>SUMPRODUCT(CHOOSE({1,2,3,4},S260,S325,S455,S520),CHOOSE({1,2,3,4},EA358,EA358,EA358,EA358))</f>
        <v>0</v>
      </c>
      <c r="BY390" s="194">
        <f>SUMPRODUCT(CHOOSE({1,2,3,4},T260,T325,T455,T520),CHOOSE({1,2,3,4},EB358,EB358,EB358,EB358))</f>
        <v>0</v>
      </c>
      <c r="BZ390" s="194">
        <f>SUMPRODUCT(CHOOSE({1,2,3,4},U260,U325,U455,U520),CHOOSE({1,2,3,4},EC358,EC358,EC358,EC358))</f>
        <v>0</v>
      </c>
      <c r="CA390" s="194">
        <f>SUMPRODUCT(CHOOSE({1,2,3,4},V260,V325,V455,V520),CHOOSE({1,2,3,4},ED358,ED358,ED358,ED358))</f>
        <v>0</v>
      </c>
      <c r="CB390" s="194">
        <f>SUMPRODUCT(CHOOSE({1,2,3,4},W260,W325,W455,W520),CHOOSE({1,2,3,4},EE358,EE358,EE358,EE358))</f>
        <v>0</v>
      </c>
      <c r="CC390" s="194">
        <f>SUMPRODUCT(CHOOSE({1,2,3,4},X260,X325,X455,X520),CHOOSE({1,2,3,4},EF358,EF358,EF358,EF358))</f>
        <v>0</v>
      </c>
      <c r="CD390" s="194">
        <f>SUMPRODUCT(CHOOSE({1,2,3,4},Y260,Y325,Y455,Y520),CHOOSE({1,2,3,4},EG358,EG358,EG358,EG358))</f>
        <v>0</v>
      </c>
      <c r="CE390" s="194">
        <f>SUMPRODUCT(CHOOSE({1,2,3,4},Z260,Z325,Z455,Z520),CHOOSE({1,2,3,4},EH358,EH358,EH358,EH358))</f>
        <v>0</v>
      </c>
      <c r="CF390" s="194">
        <f>SUMPRODUCT(CHOOSE({1,2,3,4},AA260,AA325,AA455,AA520),CHOOSE({1,2,3,4},EI358,EI358,EI358,EI358))</f>
        <v>0</v>
      </c>
      <c r="CG390" s="194">
        <f>SUMPRODUCT(CHOOSE({1,2,3,4},AB260,AB325,AB455,AB520),CHOOSE({1,2,3,4},EJ358,EJ358,EJ358,EJ358))</f>
        <v>0</v>
      </c>
    </row>
    <row r="391" spans="1:141" x14ac:dyDescent="0.3">
      <c r="B391" s="1">
        <v>25</v>
      </c>
      <c r="C391" s="1"/>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f>(VLOOKUP(AA101,CVAMort,$A$4,FALSE)-1)*AA165*CF359</f>
        <v>0</v>
      </c>
      <c r="AC391" s="155"/>
      <c r="AD391" s="155"/>
      <c r="AE391" s="155"/>
      <c r="AF391" s="155"/>
      <c r="AG391" s="170">
        <f t="shared" si="97"/>
        <v>0</v>
      </c>
      <c r="AH391" s="170">
        <f t="shared" si="97"/>
        <v>0</v>
      </c>
      <c r="AI391" s="170">
        <f t="shared" si="97"/>
        <v>0</v>
      </c>
      <c r="AJ391" s="170">
        <f t="shared" si="97"/>
        <v>0</v>
      </c>
      <c r="AK391" s="170">
        <f t="shared" si="97"/>
        <v>0</v>
      </c>
      <c r="AL391" s="170">
        <f t="shared" si="97"/>
        <v>0</v>
      </c>
      <c r="AM391" s="170">
        <f t="shared" si="97"/>
        <v>0</v>
      </c>
      <c r="AN391" s="170">
        <f t="shared" si="97"/>
        <v>0</v>
      </c>
      <c r="AO391" s="170">
        <f t="shared" si="97"/>
        <v>0</v>
      </c>
      <c r="AP391" s="170">
        <f t="shared" si="97"/>
        <v>0</v>
      </c>
      <c r="AQ391" s="170">
        <f t="shared" si="97"/>
        <v>0</v>
      </c>
      <c r="AR391" s="170">
        <f t="shared" si="97"/>
        <v>0</v>
      </c>
      <c r="AS391" s="170">
        <f t="shared" si="97"/>
        <v>0</v>
      </c>
      <c r="AT391" s="170">
        <f t="shared" si="97"/>
        <v>0</v>
      </c>
      <c r="AU391" s="170">
        <f t="shared" si="97"/>
        <v>0</v>
      </c>
      <c r="AV391" s="170">
        <f t="shared" si="97"/>
        <v>0</v>
      </c>
      <c r="AW391" s="170">
        <f t="shared" si="96"/>
        <v>0</v>
      </c>
      <c r="AX391" s="170">
        <f t="shared" si="96"/>
        <v>0</v>
      </c>
      <c r="AY391" s="170">
        <f t="shared" si="96"/>
        <v>0</v>
      </c>
      <c r="AZ391" s="170">
        <f t="shared" si="96"/>
        <v>0</v>
      </c>
      <c r="BA391" s="170">
        <f t="shared" si="96"/>
        <v>0</v>
      </c>
      <c r="BB391" s="170">
        <f t="shared" si="96"/>
        <v>0</v>
      </c>
      <c r="BC391" s="170">
        <f t="shared" si="96"/>
        <v>0</v>
      </c>
      <c r="BD391" s="170">
        <f t="shared" si="96"/>
        <v>0</v>
      </c>
      <c r="BE391" s="170">
        <f t="shared" si="96"/>
        <v>0</v>
      </c>
      <c r="BF391" s="67"/>
      <c r="BG391" s="67"/>
      <c r="BH391" s="52"/>
      <c r="BI391" s="194">
        <f>SUMPRODUCT(CHOOSE({1,2,3,4},D261,D326,D456,D521),CHOOSE({1,2,3,4},DL359,DL359,DL359,DL359))</f>
        <v>0</v>
      </c>
      <c r="BJ391" s="194">
        <f>SUMPRODUCT(CHOOSE({1,2,3,4},E261,E326,E456,E521),CHOOSE({1,2,3,4},DM359,DM359,DM359,DM359))</f>
        <v>0</v>
      </c>
      <c r="BK391" s="194">
        <f>SUMPRODUCT(CHOOSE({1,2,3,4},F261,F326,F456,F521),CHOOSE({1,2,3,4},DN359,DN359,DN359,DN359))</f>
        <v>0</v>
      </c>
      <c r="BL391" s="194">
        <f>SUMPRODUCT(CHOOSE({1,2,3,4},G261,G326,G456,G521),CHOOSE({1,2,3,4},DO359,DO359,DO359,DO359))</f>
        <v>0</v>
      </c>
      <c r="BM391" s="194">
        <f>SUMPRODUCT(CHOOSE({1,2,3,4},H261,H326,H456,H521),CHOOSE({1,2,3,4},DP359,DP359,DP359,DP359))</f>
        <v>0</v>
      </c>
      <c r="BN391" s="194">
        <f>SUMPRODUCT(CHOOSE({1,2,3,4},I261,I326,I456,I521),CHOOSE({1,2,3,4},DQ359,DQ359,DQ359,DQ359))</f>
        <v>0</v>
      </c>
      <c r="BO391" s="194">
        <f>SUMPRODUCT(CHOOSE({1,2,3,4},J261,J326,J456,J521),CHOOSE({1,2,3,4},DR359,DR359,DR359,DR359))</f>
        <v>0</v>
      </c>
      <c r="BP391" s="194">
        <f>SUMPRODUCT(CHOOSE({1,2,3,4},K261,K326,K456,K521),CHOOSE({1,2,3,4},DS359,DS359,DS359,DS359))</f>
        <v>0</v>
      </c>
      <c r="BQ391" s="194">
        <f>SUMPRODUCT(CHOOSE({1,2,3,4},L261,L326,L456,L521),CHOOSE({1,2,3,4},DT359,DT359,DT359,DT359))</f>
        <v>0</v>
      </c>
      <c r="BR391" s="194">
        <f>SUMPRODUCT(CHOOSE({1,2,3,4},M261,M326,M456,M521),CHOOSE({1,2,3,4},DU359,DU359,DU359,DU359))</f>
        <v>0</v>
      </c>
      <c r="BS391" s="194">
        <f>SUMPRODUCT(CHOOSE({1,2,3,4},N261,N326,N456,N521),CHOOSE({1,2,3,4},DV359,DV359,DV359,DV359))</f>
        <v>0</v>
      </c>
      <c r="BT391" s="194">
        <f>SUMPRODUCT(CHOOSE({1,2,3,4},O261,O326,O456,O521),CHOOSE({1,2,3,4},DW359,DW359,DW359,DW359))</f>
        <v>0</v>
      </c>
      <c r="BU391" s="194">
        <f>SUMPRODUCT(CHOOSE({1,2,3,4},P261,P326,P456,P521),CHOOSE({1,2,3,4},DX359,DX359,DX359,DX359))</f>
        <v>0</v>
      </c>
      <c r="BV391" s="194">
        <f>SUMPRODUCT(CHOOSE({1,2,3,4},Q261,Q326,Q456,Q521),CHOOSE({1,2,3,4},DY359,DY359,DY359,DY359))</f>
        <v>0</v>
      </c>
      <c r="BW391" s="194">
        <f>SUMPRODUCT(CHOOSE({1,2,3,4},R261,R326,R456,R521),CHOOSE({1,2,3,4},DZ359,DZ359,DZ359,DZ359))</f>
        <v>0</v>
      </c>
      <c r="BX391" s="194">
        <f>SUMPRODUCT(CHOOSE({1,2,3,4},S261,S326,S456,S521),CHOOSE({1,2,3,4},EA359,EA359,EA359,EA359))</f>
        <v>0</v>
      </c>
      <c r="BY391" s="194">
        <f>SUMPRODUCT(CHOOSE({1,2,3,4},T261,T326,T456,T521),CHOOSE({1,2,3,4},EB359,EB359,EB359,EB359))</f>
        <v>0</v>
      </c>
      <c r="BZ391" s="194">
        <f>SUMPRODUCT(CHOOSE({1,2,3,4},U261,U326,U456,U521),CHOOSE({1,2,3,4},EC359,EC359,EC359,EC359))</f>
        <v>0</v>
      </c>
      <c r="CA391" s="194">
        <f>SUMPRODUCT(CHOOSE({1,2,3,4},V261,V326,V456,V521),CHOOSE({1,2,3,4},ED359,ED359,ED359,ED359))</f>
        <v>0</v>
      </c>
      <c r="CB391" s="194">
        <f>SUMPRODUCT(CHOOSE({1,2,3,4},W261,W326,W456,W521),CHOOSE({1,2,3,4},EE359,EE359,EE359,EE359))</f>
        <v>0</v>
      </c>
      <c r="CC391" s="194">
        <f>SUMPRODUCT(CHOOSE({1,2,3,4},X261,X326,X456,X521),CHOOSE({1,2,3,4},EF359,EF359,EF359,EF359))</f>
        <v>0</v>
      </c>
      <c r="CD391" s="194">
        <f>SUMPRODUCT(CHOOSE({1,2,3,4},Y261,Y326,Y456,Y521),CHOOSE({1,2,3,4},EG359,EG359,EG359,EG359))</f>
        <v>0</v>
      </c>
      <c r="CE391" s="194">
        <f>SUMPRODUCT(CHOOSE({1,2,3,4},Z261,Z326,Z456,Z521),CHOOSE({1,2,3,4},EH359,EH359,EH359,EH359))</f>
        <v>0</v>
      </c>
      <c r="CF391" s="194">
        <f>SUMPRODUCT(CHOOSE({1,2,3,4},AA261,AA326,AA456,AA521),CHOOSE({1,2,3,4},EI359,EI359,EI359,EI359))</f>
        <v>0</v>
      </c>
      <c r="CG391" s="194">
        <f>SUMPRODUCT(CHOOSE({1,2,3,4},AB261,AB326,AB456,AB521),CHOOSE({1,2,3,4},EJ359,EJ359,EJ359,EJ359))</f>
        <v>0</v>
      </c>
    </row>
    <row r="392" spans="1:141" x14ac:dyDescent="0.3">
      <c r="B392" s="34" t="s">
        <v>157</v>
      </c>
      <c r="C392" s="12"/>
      <c r="D392" s="66">
        <f>SUM(D367:D391)</f>
        <v>0</v>
      </c>
      <c r="E392" s="66">
        <f t="shared" ref="E392:AB392" si="98">SUM(E367:E391)</f>
        <v>1.6066502702649501E-2</v>
      </c>
      <c r="F392" s="66">
        <f t="shared" si="98"/>
        <v>2.8973070083454584E-2</v>
      </c>
      <c r="G392" s="66">
        <f t="shared" si="98"/>
        <v>3.9753684921672271E-2</v>
      </c>
      <c r="H392" s="66">
        <f t="shared" si="98"/>
        <v>4.8829366288184066E-2</v>
      </c>
      <c r="I392" s="66">
        <f t="shared" si="98"/>
        <v>5.6452736816710841E-2</v>
      </c>
      <c r="J392" s="66">
        <f t="shared" si="98"/>
        <v>6.285846813438653E-2</v>
      </c>
      <c r="K392" s="66">
        <f t="shared" si="98"/>
        <v>6.8261864869270994E-2</v>
      </c>
      <c r="L392" s="66">
        <f t="shared" si="98"/>
        <v>7.2783419620203266E-2</v>
      </c>
      <c r="M392" s="66">
        <f t="shared" si="98"/>
        <v>7.6549397045857059E-2</v>
      </c>
      <c r="N392" s="66">
        <f t="shared" si="98"/>
        <v>0.1160112940582723</v>
      </c>
      <c r="O392" s="66">
        <f t="shared" si="98"/>
        <v>0.1486508506681388</v>
      </c>
      <c r="P392" s="66">
        <f t="shared" si="98"/>
        <v>0.17566518240130327</v>
      </c>
      <c r="Q392" s="66">
        <f t="shared" si="98"/>
        <v>0.19762451061746847</v>
      </c>
      <c r="R392" s="66">
        <f t="shared" si="98"/>
        <v>0.21568039112075163</v>
      </c>
      <c r="S392" s="66">
        <f t="shared" si="98"/>
        <v>0.2298779476040046</v>
      </c>
      <c r="T392" s="66">
        <f t="shared" si="98"/>
        <v>0.24092535221440273</v>
      </c>
      <c r="U392" s="66">
        <f t="shared" si="98"/>
        <v>0.24935719105751036</v>
      </c>
      <c r="V392" s="66">
        <f t="shared" si="98"/>
        <v>0.25561823067110495</v>
      </c>
      <c r="W392" s="66">
        <f t="shared" si="98"/>
        <v>0.25955468311051316</v>
      </c>
      <c r="X392" s="66">
        <f t="shared" si="98"/>
        <v>0.31703623568479888</v>
      </c>
      <c r="Y392" s="66">
        <f t="shared" si="98"/>
        <v>0.36082476792424434</v>
      </c>
      <c r="Z392" s="66">
        <f t="shared" si="98"/>
        <v>0.39536241126898652</v>
      </c>
      <c r="AA392" s="66">
        <f t="shared" si="98"/>
        <v>0.41985174427009414</v>
      </c>
      <c r="AB392" s="66">
        <f t="shared" si="98"/>
        <v>0.43558012623439035</v>
      </c>
      <c r="AC392" s="12"/>
      <c r="BH392" s="66">
        <f>SUM(BH367:BH391)</f>
        <v>0</v>
      </c>
      <c r="BI392" s="66">
        <f t="shared" ref="BI392:CG392" si="99">SUM(BI367:BI391)</f>
        <v>0</v>
      </c>
      <c r="BJ392" s="66">
        <f t="shared" si="99"/>
        <v>1.4025538323065214E-5</v>
      </c>
      <c r="BK392" s="66">
        <f t="shared" si="99"/>
        <v>4.8331292752991223E-5</v>
      </c>
      <c r="BL392" s="66">
        <f t="shared" si="99"/>
        <v>9.6525923361885706E-5</v>
      </c>
      <c r="BM392" s="66">
        <f t="shared" si="99"/>
        <v>1.5393540010677026E-4</v>
      </c>
      <c r="BN392" s="66">
        <f t="shared" si="99"/>
        <v>2.457368507288181E-4</v>
      </c>
      <c r="BO392" s="66">
        <f t="shared" si="99"/>
        <v>3.4649642162439117E-4</v>
      </c>
      <c r="BP392" s="66">
        <f t="shared" si="99"/>
        <v>4.5244234152203955E-4</v>
      </c>
      <c r="BQ392" s="66">
        <f t="shared" si="99"/>
        <v>5.6225782981921641E-4</v>
      </c>
      <c r="BR392" s="66">
        <f t="shared" si="99"/>
        <v>6.7505782877347634E-4</v>
      </c>
      <c r="BS392" s="66">
        <f t="shared" si="99"/>
        <v>1.2038772299749626E-3</v>
      </c>
      <c r="BT392" s="66">
        <f t="shared" si="99"/>
        <v>1.7747732756002339E-3</v>
      </c>
      <c r="BU392" s="66">
        <f t="shared" si="99"/>
        <v>2.3642227243887591E-3</v>
      </c>
      <c r="BV392" s="66">
        <f t="shared" si="99"/>
        <v>2.9843605522408244E-3</v>
      </c>
      <c r="BW392" s="66">
        <f t="shared" si="99"/>
        <v>3.5842800869551016E-3</v>
      </c>
      <c r="BX392" s="66">
        <f t="shared" si="99"/>
        <v>4.4277928814859908E-3</v>
      </c>
      <c r="BY392" s="66">
        <f t="shared" si="99"/>
        <v>5.274782805244088E-3</v>
      </c>
      <c r="BZ392" s="66">
        <f t="shared" si="99"/>
        <v>6.108732949637298E-3</v>
      </c>
      <c r="CA392" s="66">
        <f t="shared" si="99"/>
        <v>6.915450005901891E-3</v>
      </c>
      <c r="CB392" s="66">
        <f t="shared" si="99"/>
        <v>6.9500634874313499E-3</v>
      </c>
      <c r="CC392" s="66">
        <f t="shared" si="99"/>
        <v>9.5478518093854766E-3</v>
      </c>
      <c r="CD392" s="66">
        <f t="shared" si="99"/>
        <v>1.2223630112083455E-2</v>
      </c>
      <c r="CE392" s="66">
        <f t="shared" si="99"/>
        <v>1.4645256969582347E-2</v>
      </c>
      <c r="CF392" s="66">
        <f t="shared" si="99"/>
        <v>1.7080860037906424E-2</v>
      </c>
      <c r="CG392" s="66">
        <f t="shared" si="99"/>
        <v>1.9552043588963591E-2</v>
      </c>
    </row>
    <row r="393" spans="1:141" x14ac:dyDescent="0.3">
      <c r="B393" s="34" t="s">
        <v>158</v>
      </c>
      <c r="C393" s="12"/>
      <c r="D393" s="66">
        <f>SUM($D392:D392)</f>
        <v>0</v>
      </c>
      <c r="E393" s="66">
        <f>SUM($D392:E392)</f>
        <v>1.6066502702649501E-2</v>
      </c>
      <c r="F393" s="66">
        <f>SUM($D392:F392)</f>
        <v>4.5039572786104085E-2</v>
      </c>
      <c r="G393" s="66">
        <f>SUM($D392:G392)</f>
        <v>8.4793257707776348E-2</v>
      </c>
      <c r="H393" s="66">
        <f>SUM($D392:H392)</f>
        <v>0.13362262399596042</v>
      </c>
      <c r="I393" s="66">
        <f>SUM($D392:I392)</f>
        <v>0.19007536081267126</v>
      </c>
      <c r="J393" s="66">
        <f>SUM($D392:J392)</f>
        <v>0.25293382894705779</v>
      </c>
      <c r="K393" s="66">
        <f>SUM($D392:K392)</f>
        <v>0.32119569381632879</v>
      </c>
      <c r="L393" s="66">
        <f>SUM($D392:L392)</f>
        <v>0.39397911343653202</v>
      </c>
      <c r="M393" s="66">
        <f>SUM($D392:M392)</f>
        <v>0.47052851048238908</v>
      </c>
      <c r="N393" s="66">
        <f>SUM($D392:N392)</f>
        <v>0.58653980454066135</v>
      </c>
      <c r="O393" s="66">
        <f>SUM($D392:O392)</f>
        <v>0.73519065520880011</v>
      </c>
      <c r="P393" s="66">
        <f>SUM($D392:P392)</f>
        <v>0.91085583761010336</v>
      </c>
      <c r="Q393" s="66">
        <f>SUM($D392:Q392)</f>
        <v>1.1084803482275718</v>
      </c>
      <c r="R393" s="66">
        <f>SUM($D392:R392)</f>
        <v>1.3241607393483235</v>
      </c>
      <c r="S393" s="66">
        <f>SUM($D392:S392)</f>
        <v>1.5540386869523282</v>
      </c>
      <c r="T393" s="66">
        <f>SUM($D392:T392)</f>
        <v>1.794964039166731</v>
      </c>
      <c r="U393" s="66">
        <f>SUM($D392:U392)</f>
        <v>2.0443212302242415</v>
      </c>
      <c r="V393" s="66">
        <f>SUM($D392:V392)</f>
        <v>2.2999394608953465</v>
      </c>
      <c r="W393" s="66">
        <f>SUM($D392:W392)</f>
        <v>2.5594941440058596</v>
      </c>
      <c r="X393" s="66">
        <f>SUM($D392:X392)</f>
        <v>2.8765303796906583</v>
      </c>
      <c r="Y393" s="66">
        <f>SUM($D392:Y392)</f>
        <v>3.2373551476149025</v>
      </c>
      <c r="Z393" s="66">
        <f>SUM($D392:Z392)</f>
        <v>3.6327175588838889</v>
      </c>
      <c r="AA393" s="66">
        <f>SUM($D392:AA392)</f>
        <v>4.0525693031539829</v>
      </c>
      <c r="AB393" s="66">
        <f>SUM($D392:AB392)</f>
        <v>4.4881494293883737</v>
      </c>
      <c r="AC393" s="12"/>
    </row>
    <row r="394" spans="1:141" x14ac:dyDescent="0.3">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141" x14ac:dyDescent="0.3">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141" s="166" customFormat="1" x14ac:dyDescent="0.3">
      <c r="A396" s="165" t="s">
        <v>295</v>
      </c>
      <c r="AF396" s="165" t="s">
        <v>307</v>
      </c>
      <c r="BH396" s="165" t="s">
        <v>309</v>
      </c>
      <c r="CJ396" s="166" t="s">
        <v>288</v>
      </c>
      <c r="DL396" s="166" t="s">
        <v>338</v>
      </c>
    </row>
    <row r="397" spans="1:141" x14ac:dyDescent="0.3">
      <c r="A397" s="1"/>
      <c r="AF397" t="s">
        <v>289</v>
      </c>
    </row>
    <row r="398" spans="1:141" x14ac:dyDescent="0.3">
      <c r="A398" s="1"/>
      <c r="C398" s="1" t="s">
        <v>13</v>
      </c>
      <c r="AF398" s="1" t="s">
        <v>13</v>
      </c>
      <c r="BH398" s="1" t="s">
        <v>13</v>
      </c>
      <c r="CJ398" s="1" t="s">
        <v>13</v>
      </c>
      <c r="DL398" s="1" t="s">
        <v>13</v>
      </c>
    </row>
    <row r="399" spans="1:141" x14ac:dyDescent="0.3">
      <c r="C399" s="1">
        <v>0</v>
      </c>
      <c r="D399" s="1">
        <v>1</v>
      </c>
      <c r="E399" s="1">
        <v>2</v>
      </c>
      <c r="F399" s="1">
        <v>3</v>
      </c>
      <c r="G399" s="1">
        <v>4</v>
      </c>
      <c r="H399" s="1">
        <v>5</v>
      </c>
      <c r="I399" s="1">
        <v>6</v>
      </c>
      <c r="J399" s="1">
        <v>7</v>
      </c>
      <c r="K399" s="1">
        <v>8</v>
      </c>
      <c r="L399" s="1">
        <v>9</v>
      </c>
      <c r="M399" s="1">
        <v>10</v>
      </c>
      <c r="N399" s="1">
        <v>11</v>
      </c>
      <c r="O399" s="1">
        <v>12</v>
      </c>
      <c r="P399" s="1">
        <v>13</v>
      </c>
      <c r="Q399" s="1">
        <v>14</v>
      </c>
      <c r="R399" s="1">
        <v>15</v>
      </c>
      <c r="S399" s="1">
        <v>16</v>
      </c>
      <c r="T399" s="1">
        <v>17</v>
      </c>
      <c r="U399" s="1">
        <v>18</v>
      </c>
      <c r="V399" s="1">
        <v>19</v>
      </c>
      <c r="W399" s="1">
        <v>20</v>
      </c>
      <c r="X399" s="1">
        <v>21</v>
      </c>
      <c r="Y399" s="1">
        <v>22</v>
      </c>
      <c r="Z399" s="1">
        <v>23</v>
      </c>
      <c r="AA399" s="1">
        <v>24</v>
      </c>
      <c r="AB399" s="1">
        <v>25</v>
      </c>
      <c r="AC399" s="1"/>
      <c r="AF399" s="1">
        <v>0</v>
      </c>
      <c r="AG399" s="2">
        <v>1</v>
      </c>
      <c r="AH399" s="2">
        <v>2</v>
      </c>
      <c r="AI399" s="2">
        <v>3</v>
      </c>
      <c r="AJ399" s="2">
        <v>4</v>
      </c>
      <c r="AK399" s="2">
        <v>5</v>
      </c>
      <c r="AL399" s="2">
        <v>6</v>
      </c>
      <c r="AM399" s="2">
        <v>7</v>
      </c>
      <c r="AN399" s="2">
        <v>8</v>
      </c>
      <c r="AO399" s="2">
        <v>9</v>
      </c>
      <c r="AP399" s="2">
        <v>10</v>
      </c>
      <c r="AQ399" s="2">
        <v>11</v>
      </c>
      <c r="AR399" s="2">
        <v>12</v>
      </c>
      <c r="AS399" s="2">
        <v>13</v>
      </c>
      <c r="AT399" s="2">
        <v>14</v>
      </c>
      <c r="AU399" s="2">
        <v>15</v>
      </c>
      <c r="AV399" s="2">
        <v>16</v>
      </c>
      <c r="AW399" s="2">
        <v>17</v>
      </c>
      <c r="AX399" s="2">
        <v>18</v>
      </c>
      <c r="AY399" s="2">
        <v>19</v>
      </c>
      <c r="AZ399" s="2">
        <v>20</v>
      </c>
      <c r="BA399" s="2">
        <v>21</v>
      </c>
      <c r="BB399" s="2">
        <v>22</v>
      </c>
      <c r="BC399" s="2">
        <v>23</v>
      </c>
      <c r="BD399" s="2">
        <v>24</v>
      </c>
      <c r="BE399" s="2">
        <v>25</v>
      </c>
      <c r="BF399" s="1"/>
      <c r="BH399" s="1">
        <v>0</v>
      </c>
      <c r="BI399" s="1">
        <v>1</v>
      </c>
      <c r="BJ399" s="1">
        <v>2</v>
      </c>
      <c r="BK399" s="1">
        <v>3</v>
      </c>
      <c r="BL399" s="1">
        <v>4</v>
      </c>
      <c r="BM399" s="1">
        <v>5</v>
      </c>
      <c r="BN399" s="1">
        <v>6</v>
      </c>
      <c r="BO399" s="1">
        <v>7</v>
      </c>
      <c r="BP399" s="1">
        <v>8</v>
      </c>
      <c r="BQ399" s="1">
        <v>9</v>
      </c>
      <c r="BR399" s="1">
        <v>10</v>
      </c>
      <c r="BS399" s="1">
        <v>11</v>
      </c>
      <c r="BT399" s="1">
        <v>12</v>
      </c>
      <c r="BU399" s="1">
        <v>13</v>
      </c>
      <c r="BV399" s="1">
        <v>14</v>
      </c>
      <c r="BW399" s="1">
        <v>15</v>
      </c>
      <c r="BX399" s="1">
        <v>16</v>
      </c>
      <c r="BY399" s="1">
        <v>17</v>
      </c>
      <c r="BZ399" s="1">
        <v>18</v>
      </c>
      <c r="CA399" s="1">
        <v>19</v>
      </c>
      <c r="CB399" s="1">
        <v>20</v>
      </c>
      <c r="CC399" s="1">
        <v>21</v>
      </c>
      <c r="CD399" s="1">
        <v>22</v>
      </c>
      <c r="CE399" s="1">
        <v>23</v>
      </c>
      <c r="CF399" s="1">
        <v>24</v>
      </c>
      <c r="CG399" s="1">
        <v>25</v>
      </c>
      <c r="CJ399" s="1">
        <v>0</v>
      </c>
      <c r="CK399" s="1">
        <v>1</v>
      </c>
      <c r="CL399" s="1">
        <v>2</v>
      </c>
      <c r="CM399" s="1">
        <v>3</v>
      </c>
      <c r="CN399" s="1">
        <v>4</v>
      </c>
      <c r="CO399" s="1">
        <v>5</v>
      </c>
      <c r="CP399" s="1">
        <v>6</v>
      </c>
      <c r="CQ399" s="1">
        <v>7</v>
      </c>
      <c r="CR399" s="1">
        <v>8</v>
      </c>
      <c r="CS399" s="1">
        <v>9</v>
      </c>
      <c r="CT399" s="1">
        <v>10</v>
      </c>
      <c r="CU399" s="1">
        <v>11</v>
      </c>
      <c r="CV399" s="1">
        <v>12</v>
      </c>
      <c r="CW399" s="1">
        <v>13</v>
      </c>
      <c r="CX399" s="1">
        <v>14</v>
      </c>
      <c r="CY399" s="1">
        <v>15</v>
      </c>
      <c r="CZ399" s="1">
        <v>16</v>
      </c>
      <c r="DA399" s="1">
        <v>17</v>
      </c>
      <c r="DB399" s="1">
        <v>18</v>
      </c>
      <c r="DC399" s="1">
        <v>19</v>
      </c>
      <c r="DD399" s="1">
        <v>20</v>
      </c>
      <c r="DE399" s="1">
        <v>21</v>
      </c>
      <c r="DF399" s="1">
        <v>22</v>
      </c>
      <c r="DG399" s="1">
        <v>23</v>
      </c>
      <c r="DH399" s="1">
        <v>24</v>
      </c>
      <c r="DI399" s="1">
        <v>25</v>
      </c>
      <c r="DL399" s="1">
        <v>0</v>
      </c>
      <c r="DM399" s="1">
        <v>1</v>
      </c>
      <c r="DN399" s="1">
        <v>2</v>
      </c>
      <c r="DO399" s="1">
        <v>3</v>
      </c>
      <c r="DP399" s="1">
        <v>4</v>
      </c>
      <c r="DQ399" s="1">
        <v>5</v>
      </c>
      <c r="DR399" s="1">
        <v>6</v>
      </c>
      <c r="DS399" s="1">
        <v>7</v>
      </c>
      <c r="DT399" s="1">
        <v>8</v>
      </c>
      <c r="DU399" s="1">
        <v>9</v>
      </c>
      <c r="DV399" s="1">
        <v>10</v>
      </c>
      <c r="DW399" s="1">
        <v>11</v>
      </c>
      <c r="DX399" s="1">
        <v>12</v>
      </c>
      <c r="DY399" s="1">
        <v>13</v>
      </c>
      <c r="DZ399" s="1">
        <v>14</v>
      </c>
      <c r="EA399" s="1">
        <v>15</v>
      </c>
      <c r="EB399" s="1">
        <v>16</v>
      </c>
      <c r="EC399" s="1">
        <v>17</v>
      </c>
      <c r="ED399" s="1">
        <v>18</v>
      </c>
      <c r="EE399" s="1">
        <v>19</v>
      </c>
      <c r="EF399" s="1">
        <v>20</v>
      </c>
      <c r="EG399" s="1">
        <v>21</v>
      </c>
      <c r="EH399" s="1">
        <v>22</v>
      </c>
      <c r="EI399" s="1">
        <v>23</v>
      </c>
      <c r="EJ399" s="1">
        <v>24</v>
      </c>
      <c r="EK399" s="1">
        <v>25</v>
      </c>
    </row>
    <row r="400" spans="1:141" x14ac:dyDescent="0.3">
      <c r="A400" s="9" t="s">
        <v>12</v>
      </c>
      <c r="B400" s="1">
        <v>1</v>
      </c>
      <c r="C400" s="173"/>
      <c r="D400" s="173">
        <f t="shared" ref="D400:AB413" si="100">VLOOKUP(C77,ColInc,$A$4,FALSE)*(1+((VLOOKUP(C77,Colrisk,$A$4,FALSE)-1)*MAX(0,AF109-BaselineBMI)))</f>
        <v>2.2661979894718018E-4</v>
      </c>
      <c r="E400" s="173">
        <f t="shared" si="100"/>
        <v>2.2363524890450844E-4</v>
      </c>
      <c r="F400" s="173">
        <f t="shared" si="100"/>
        <v>2.2459721131495638E-4</v>
      </c>
      <c r="G400" s="173">
        <f t="shared" si="100"/>
        <v>2.2588804976316428E-4</v>
      </c>
      <c r="H400" s="173">
        <f t="shared" si="100"/>
        <v>4.1250495190291701E-4</v>
      </c>
      <c r="I400" s="173">
        <f t="shared" si="100"/>
        <v>4.1484881957559001E-4</v>
      </c>
      <c r="J400" s="173">
        <f t="shared" si="100"/>
        <v>4.17192687248263E-4</v>
      </c>
      <c r="K400" s="173">
        <f t="shared" si="100"/>
        <v>4.1953655492093611E-4</v>
      </c>
      <c r="L400" s="173">
        <f t="shared" si="100"/>
        <v>4.2188042259360911E-4</v>
      </c>
      <c r="M400" s="173">
        <f t="shared" si="100"/>
        <v>6.9959661392751812E-4</v>
      </c>
      <c r="N400" s="173">
        <f t="shared" si="100"/>
        <v>7.0346193216817561E-4</v>
      </c>
      <c r="O400" s="173">
        <f t="shared" si="100"/>
        <v>7.073272504088331E-4</v>
      </c>
      <c r="P400" s="173">
        <f t="shared" si="100"/>
        <v>7.1119256864949059E-4</v>
      </c>
      <c r="Q400" s="173">
        <f t="shared" si="100"/>
        <v>7.1407309243392962E-4</v>
      </c>
      <c r="R400" s="173">
        <f t="shared" si="100"/>
        <v>1.156990807692289E-3</v>
      </c>
      <c r="S400" s="173">
        <f t="shared" si="100"/>
        <v>1.1600542670776089E-3</v>
      </c>
      <c r="T400" s="173">
        <f t="shared" si="100"/>
        <v>1.1631177264629291E-3</v>
      </c>
      <c r="U400" s="173">
        <f t="shared" si="100"/>
        <v>1.166181185848249E-3</v>
      </c>
      <c r="V400" s="173">
        <f t="shared" si="100"/>
        <v>1.1692446452335691E-3</v>
      </c>
      <c r="W400" s="173">
        <f t="shared" si="100"/>
        <v>1.6948403751970013E-3</v>
      </c>
      <c r="X400" s="173">
        <f t="shared" si="100"/>
        <v>1.6991585853737634E-3</v>
      </c>
      <c r="Y400" s="173">
        <f t="shared" si="100"/>
        <v>1.7032553488747944E-3</v>
      </c>
      <c r="Z400" s="173">
        <f t="shared" si="100"/>
        <v>1.7071306657000941E-3</v>
      </c>
      <c r="AA400" s="173">
        <f t="shared" si="100"/>
        <v>1.7107845358496623E-3</v>
      </c>
      <c r="AB400" s="173">
        <f t="shared" si="100"/>
        <v>2.3873039278951634E-3</v>
      </c>
      <c r="AC400" s="155"/>
      <c r="AG400" s="174">
        <f>D400*D43*PRODUCT($CJ400:CJ400)</f>
        <v>3.1681497749171554E-2</v>
      </c>
      <c r="AH400" s="174">
        <f>E400*E43*PRODUCT($CJ400:CK400)</f>
        <v>3.1199448809486361E-2</v>
      </c>
      <c r="AI400" s="174">
        <f>F400*F43*PRODUCT($CJ400:CL400)</f>
        <v>3.1259162383166637E-2</v>
      </c>
      <c r="AJ400" s="174">
        <f>G400*G43*PRODUCT($CJ400:CM400)</f>
        <v>3.1350586783744611E-2</v>
      </c>
      <c r="AK400" s="174">
        <f>H400*H43*PRODUCT($CJ400:CN400)</f>
        <v>5.7069708509786161E-2</v>
      </c>
      <c r="AL400" s="174">
        <f>I400*I43*PRODUCT($CJ400:CO400)</f>
        <v>5.7174465284054676E-2</v>
      </c>
      <c r="AM400" s="174">
        <f>J400*J43*PRODUCT($CJ400:CP400)</f>
        <v>5.7250152308170349E-2</v>
      </c>
      <c r="AN400" s="174">
        <f>K400*K43*PRODUCT($CJ400:CQ400)</f>
        <v>5.7299837512735236E-2</v>
      </c>
      <c r="AO400" s="174">
        <f>L400*L43*PRODUCT($CJ400:CR400)</f>
        <v>5.7320461746054555E-2</v>
      </c>
      <c r="AP400" s="174">
        <f>M400*M43*PRODUCT($CJ400:CS400)</f>
        <v>9.4508430598240462E-2</v>
      </c>
      <c r="AQ400" s="174">
        <f>N400*N43*PRODUCT($CJ400:CT400)</f>
        <v>9.4380219407997956E-2</v>
      </c>
      <c r="AR400" s="174">
        <f>O400*O43*PRODUCT($CJ400:CU400)</f>
        <v>9.4166356689311975E-2</v>
      </c>
      <c r="AS400" s="174">
        <f>P400*P43*PRODUCT($CJ400:CV400)</f>
        <v>9.3877704589362163E-2</v>
      </c>
      <c r="AT400" s="174">
        <f>Q400*Q43*PRODUCT($CJ400:CW400)</f>
        <v>9.3365186472312595E-2</v>
      </c>
      <c r="AU400" s="174">
        <f>R400*R43*PRODUCT($CJ400:CX400)</f>
        <v>0.14973606446721049</v>
      </c>
      <c r="AV400" s="174">
        <f>S400*S43*PRODUCT($CJ400:CY400)</f>
        <v>0.14838268290176901</v>
      </c>
      <c r="AW400" s="174">
        <f>T400*T43*PRODUCT($CJ400:CZ400)</f>
        <v>0.14688725449750689</v>
      </c>
      <c r="AX400" s="174">
        <f>U400*U43*PRODUCT($CJ400:DA400)</f>
        <v>0.14525996068860558</v>
      </c>
      <c r="AY400" s="174">
        <f>V400*V43*PRODUCT($CJ400:DB400)</f>
        <v>0.14351421962700672</v>
      </c>
      <c r="AZ400" s="174">
        <f>W400*W43*PRODUCT($CJ400:DC400)</f>
        <v>0.20483723230020942</v>
      </c>
      <c r="BA400" s="174">
        <f>X400*X43*PRODUCT($CJ400:DD400)</f>
        <v>0.20174838817359778</v>
      </c>
      <c r="BB400" s="174">
        <f>Y400*Y43*PRODUCT($CJ400:DE400)</f>
        <v>0.19823452672413316</v>
      </c>
      <c r="BC400" s="174">
        <f>Z400*Z43*PRODUCT($CJ400:DF400)</f>
        <v>0.19446968581273436</v>
      </c>
      <c r="BD400" s="174">
        <f>AA400*AA43*PRODUCT($CJ400:DG400)</f>
        <v>0.19038137003548436</v>
      </c>
      <c r="BE400" s="174">
        <f>AB400*AB43*PRODUCT($CJ400:DH400)</f>
        <v>0.25890699522255878</v>
      </c>
      <c r="BI400" s="169">
        <f>SUM($AF400:AG400)-SUM($AF432:AG432)-SUM($C432:D432)-SUM($BH432:BI432)</f>
        <v>3.1681497749171554E-2</v>
      </c>
      <c r="BJ400" s="169">
        <f>SUM($AF400:AH400)-SUM($AF432:AH432)-SUM($C432:E432)-SUM($BH432:BJ432)</f>
        <v>5.9850343551044127E-2</v>
      </c>
      <c r="BK400" s="169">
        <f>SUM($AF400:AI400)-SUM($AF432:AI432)-SUM($C432:F432)-SUM($BH432:BK432)</f>
        <v>8.5367049530862146E-2</v>
      </c>
      <c r="BL400" s="169">
        <f>SUM($AF400:AJ400)-SUM($AF432:AJ432)-SUM($C432:G432)-SUM($BH432:BL432)</f>
        <v>0.10849184233501898</v>
      </c>
      <c r="BM400" s="169">
        <f>SUM($AF400:AK400)-SUM($AF432:AK432)-SUM($C432:H432)-SUM($BH432:BM432)</f>
        <v>0.15507064375171842</v>
      </c>
      <c r="BN400" s="169">
        <f>SUM($AF400:AL400)-SUM($AF432:AL432)-SUM($C432:I432)-SUM($BH432:BN432)</f>
        <v>0.1971813087781156</v>
      </c>
      <c r="BO400" s="169">
        <f>SUM($AF400:AM400)-SUM($AF432:AM432)-SUM($C432:J432)-SUM($BH432:BO432)</f>
        <v>0.23518902435414143</v>
      </c>
      <c r="BP400" s="169">
        <f>SUM($AF400:AN400)-SUM($AF432:AN432)-SUM($C432:K432)-SUM($BH432:BP432)</f>
        <v>0.26944484019228704</v>
      </c>
      <c r="BQ400" s="169">
        <f>SUM($AF400:AO400)-SUM($AF432:AO432)-SUM($C432:L432)-SUM($BH432:BQ432)</f>
        <v>0.30024422925861544</v>
      </c>
      <c r="BR400" s="169">
        <f>SUM($AF400:AP400)-SUM($AF432:AP432)-SUM($C432:M432)-SUM($BH432:BR432)</f>
        <v>0.36504630336058846</v>
      </c>
      <c r="BS400" s="169">
        <f>SUM($AF400:AQ400)-SUM($AF432:AQ432)-SUM($C432:N432)-SUM($BH432:BS432)</f>
        <v>0.42302090490679878</v>
      </c>
      <c r="BT400" s="169">
        <f>SUM($AF400:AR400)-SUM($AF432:AR432)-SUM($C432:O432)-SUM($BH432:BT432)</f>
        <v>0.47464913368218276</v>
      </c>
      <c r="BU400" s="169">
        <f>SUM($AF400:AS400)-SUM($AF432:AS432)-SUM($C432:P432)-SUM($BH432:BU432)</f>
        <v>0.52045353724062182</v>
      </c>
      <c r="BV400" s="169">
        <f>SUM($AF400:AT400)-SUM($AF432:AT432)-SUM($C432:Q432)-SUM($BH432:BV432)</f>
        <v>0.56061208617420566</v>
      </c>
      <c r="BW400" s="169">
        <f>SUM($AF400:AU400)-SUM($AF432:AU432)-SUM($C432:R432)-SUM($BH432:BW432)</f>
        <v>0.6526553900801525</v>
      </c>
      <c r="BX400" s="169">
        <f>SUM($AF400:AV400)-SUM($AF432:AV432)-SUM($C432:S432)-SUM($BH432:BX432)</f>
        <v>0.7332445267561819</v>
      </c>
      <c r="BY400" s="169">
        <f>SUM($AF400:AW400)-SUM($AF432:AW432)-SUM($C432:T432)-SUM($BH432:BY432)</f>
        <v>0.80325987128211573</v>
      </c>
      <c r="BZ400" s="169">
        <f>SUM($AF400:AX400)-SUM($AF432:AX432)-SUM($C432:U432)-SUM($BH432:BZ432)</f>
        <v>0.8635596670268989</v>
      </c>
      <c r="CA400" s="169">
        <f>SUM($AF400:AY400)-SUM($AF432:AY432)-SUM($C432:V432)-SUM($BH432:CA432)</f>
        <v>0.91497952280813821</v>
      </c>
      <c r="CB400" s="169">
        <f>SUM($AF400:AZ400)-SUM($AF432:AZ432)-SUM($C432:W432)-SUM($BH432:CB432)</f>
        <v>1.021622096692427</v>
      </c>
      <c r="CC400" s="169">
        <f>SUM($AF400:BA400)-SUM($AF432:BA432)-SUM($C432:X432)-SUM($BH432:CC432)</f>
        <v>1.1120501910633918</v>
      </c>
      <c r="CD400" s="169">
        <f>SUM($AF400:BB400)-SUM($AF432:BB432)-SUM($C432:Y432)-SUM($BH432:CD432)</f>
        <v>1.1867599035318122</v>
      </c>
      <c r="CE400" s="169">
        <f>SUM($AF400:BC400)-SUM($AF432:BC432)-SUM($C432:Z432)-SUM($BH432:CE432)</f>
        <v>1.2477902999558992</v>
      </c>
      <c r="CF400" s="169">
        <f>SUM($AF400:BD400)-SUM($AF432:BD432)-SUM($C432:AA432)-SUM($BH432:CF432)</f>
        <v>1.2955913847559544</v>
      </c>
      <c r="CG400" s="169">
        <f>SUM($AF400:BE400)-SUM($AF432:BE432)-SUM($C432:AB432)-SUM($BH432:CG432)</f>
        <v>1.4035168130241265</v>
      </c>
      <c r="CJ400" s="67">
        <f>1-C400</f>
        <v>1</v>
      </c>
      <c r="CK400" s="67">
        <f t="shared" ref="CK400:CZ408" si="101">1-D400</f>
        <v>0.99977338020105277</v>
      </c>
      <c r="CL400" s="67">
        <f t="shared" si="101"/>
        <v>0.99977636475109544</v>
      </c>
      <c r="CM400" s="67">
        <f t="shared" si="101"/>
        <v>0.99977540278868504</v>
      </c>
      <c r="CN400" s="67">
        <f t="shared" si="101"/>
        <v>0.9997741119502368</v>
      </c>
      <c r="CO400" s="67">
        <f t="shared" si="101"/>
        <v>0.99958749504809707</v>
      </c>
      <c r="CP400" s="67">
        <f t="shared" si="101"/>
        <v>0.99958515118042446</v>
      </c>
      <c r="CQ400" s="67">
        <f t="shared" si="101"/>
        <v>0.99958280731275173</v>
      </c>
      <c r="CR400" s="67">
        <f t="shared" si="101"/>
        <v>0.99958046344507911</v>
      </c>
      <c r="CS400" s="67">
        <f t="shared" si="101"/>
        <v>0.99957811957740639</v>
      </c>
      <c r="CT400" s="67">
        <f t="shared" si="101"/>
        <v>0.99930040338607251</v>
      </c>
      <c r="CU400" s="67">
        <f t="shared" si="101"/>
        <v>0.99929653806783181</v>
      </c>
      <c r="CV400" s="67">
        <f t="shared" si="101"/>
        <v>0.99929267274959122</v>
      </c>
      <c r="CW400" s="67">
        <f t="shared" si="101"/>
        <v>0.99928880743135051</v>
      </c>
      <c r="CX400" s="67">
        <f t="shared" si="101"/>
        <v>0.99928592690756612</v>
      </c>
      <c r="CY400" s="67">
        <f t="shared" si="101"/>
        <v>0.99884300919230773</v>
      </c>
      <c r="CZ400" s="67">
        <f t="shared" si="101"/>
        <v>0.99883994573292234</v>
      </c>
      <c r="DA400" s="67">
        <f t="shared" ref="CT400:DI415" si="102">1-T400</f>
        <v>0.99883688227353706</v>
      </c>
      <c r="DB400" s="67">
        <f t="shared" si="102"/>
        <v>0.99883381881415179</v>
      </c>
      <c r="DC400" s="67">
        <f t="shared" si="102"/>
        <v>0.9988307553547664</v>
      </c>
      <c r="DD400" s="67">
        <f t="shared" si="102"/>
        <v>0.99830515962480304</v>
      </c>
      <c r="DE400" s="67">
        <f t="shared" si="102"/>
        <v>0.99830084141462627</v>
      </c>
      <c r="DF400" s="67">
        <f t="shared" si="102"/>
        <v>0.99829674465112517</v>
      </c>
      <c r="DG400" s="67">
        <f t="shared" si="102"/>
        <v>0.99829286933429995</v>
      </c>
      <c r="DH400" s="67">
        <f t="shared" si="102"/>
        <v>0.99828921546415039</v>
      </c>
      <c r="DI400" s="67">
        <f t="shared" si="102"/>
        <v>0.99761269607210479</v>
      </c>
      <c r="DM400" s="188">
        <f>IF(ISERROR(BI400/D43),"",BI400/D43)</f>
        <v>2.2661979894718015E-4</v>
      </c>
      <c r="DN400" s="188">
        <f t="shared" ref="DN400:EC410" si="103">IF(ISERROR(BJ400/E43),"",BJ400/E43)</f>
        <v>4.2890543781323899E-4</v>
      </c>
      <c r="DO400" s="188">
        <f t="shared" si="103"/>
        <v>6.1308646626394682E-4</v>
      </c>
      <c r="DP400" s="188">
        <f t="shared" si="103"/>
        <v>7.8118077845620501E-4</v>
      </c>
      <c r="DQ400" s="188">
        <f t="shared" si="103"/>
        <v>1.1198552007172704E-3</v>
      </c>
      <c r="DR400" s="188">
        <f t="shared" si="103"/>
        <v>1.4288382763038806E-3</v>
      </c>
      <c r="DS400" s="188">
        <f t="shared" si="103"/>
        <v>1.7109072682973115E-3</v>
      </c>
      <c r="DT400" s="188">
        <f t="shared" si="103"/>
        <v>1.9685862445578631E-3</v>
      </c>
      <c r="DU400" s="188">
        <f t="shared" si="103"/>
        <v>2.2041455928702093E-3</v>
      </c>
      <c r="DV400" s="188">
        <f t="shared" si="103"/>
        <v>2.6941871494027244E-3</v>
      </c>
      <c r="DW400" s="188">
        <f t="shared" si="103"/>
        <v>3.1413777875834645E-3</v>
      </c>
      <c r="DX400" s="188">
        <f t="shared" si="103"/>
        <v>3.5496899276473834E-3</v>
      </c>
      <c r="DY400" s="188">
        <f t="shared" si="103"/>
        <v>3.9227670522673751E-3</v>
      </c>
      <c r="DZ400" s="188">
        <f t="shared" si="103"/>
        <v>4.2628199097368286E-3</v>
      </c>
      <c r="EA400" s="188">
        <f t="shared" si="103"/>
        <v>5.0101880189479357E-3</v>
      </c>
      <c r="EB400" s="188">
        <f t="shared" si="103"/>
        <v>5.6886308442896886E-3</v>
      </c>
      <c r="EC400" s="188">
        <f t="shared" si="103"/>
        <v>6.3045685345985061E-3</v>
      </c>
      <c r="ED400" s="188">
        <f t="shared" ref="EC400:EK415" si="104">IF(ISERROR(BZ400/U43),"",BZ400/U43)</f>
        <v>6.8638339186392304E-3</v>
      </c>
      <c r="EE400" s="188">
        <f t="shared" si="104"/>
        <v>7.371729265636384E-3</v>
      </c>
      <c r="EF400" s="188">
        <f t="shared" si="104"/>
        <v>8.3492916706961948E-3</v>
      </c>
      <c r="EG400" s="188">
        <f t="shared" si="104"/>
        <v>9.2352997964914377E-3</v>
      </c>
      <c r="EH400" s="188">
        <f t="shared" si="104"/>
        <v>1.0037545650813884E-2</v>
      </c>
      <c r="EI400" s="188">
        <f t="shared" si="104"/>
        <v>1.0764164274845708E-2</v>
      </c>
      <c r="EJ400" s="188">
        <f t="shared" si="104"/>
        <v>1.142143701647827E-2</v>
      </c>
      <c r="EK400" s="188">
        <f t="shared" si="104"/>
        <v>1.2674176672096705E-2</v>
      </c>
    </row>
    <row r="401" spans="1:141" x14ac:dyDescent="0.3">
      <c r="B401" s="1">
        <v>2</v>
      </c>
      <c r="C401" s="173"/>
      <c r="D401" s="173"/>
      <c r="E401" s="173">
        <f t="shared" si="100"/>
        <v>2.2661979894718018E-4</v>
      </c>
      <c r="F401" s="173">
        <f t="shared" si="100"/>
        <v>2.2363524890450844E-4</v>
      </c>
      <c r="G401" s="173">
        <f t="shared" si="100"/>
        <v>2.2459721131495638E-4</v>
      </c>
      <c r="H401" s="173">
        <f t="shared" si="100"/>
        <v>2.2588804976316428E-4</v>
      </c>
      <c r="I401" s="173">
        <f t="shared" si="100"/>
        <v>4.1250495190291701E-4</v>
      </c>
      <c r="J401" s="173">
        <f t="shared" si="100"/>
        <v>4.1484881957559001E-4</v>
      </c>
      <c r="K401" s="173">
        <f t="shared" si="100"/>
        <v>4.17192687248263E-4</v>
      </c>
      <c r="L401" s="173">
        <f t="shared" si="100"/>
        <v>4.1953655492093611E-4</v>
      </c>
      <c r="M401" s="173">
        <f t="shared" si="100"/>
        <v>4.2188042259360911E-4</v>
      </c>
      <c r="N401" s="173">
        <f t="shared" si="100"/>
        <v>6.9959661392751812E-4</v>
      </c>
      <c r="O401" s="173">
        <f t="shared" si="100"/>
        <v>7.0346193216817561E-4</v>
      </c>
      <c r="P401" s="173">
        <f t="shared" si="100"/>
        <v>7.073272504088331E-4</v>
      </c>
      <c r="Q401" s="173">
        <f t="shared" si="100"/>
        <v>7.1119256864949059E-4</v>
      </c>
      <c r="R401" s="173">
        <f t="shared" si="100"/>
        <v>7.1407309243392962E-4</v>
      </c>
      <c r="S401" s="173">
        <f t="shared" si="100"/>
        <v>1.156990807692289E-3</v>
      </c>
      <c r="T401" s="173">
        <f t="shared" si="100"/>
        <v>1.1600542670776089E-3</v>
      </c>
      <c r="U401" s="173">
        <f t="shared" si="100"/>
        <v>1.1631177264629291E-3</v>
      </c>
      <c r="V401" s="173">
        <f t="shared" si="100"/>
        <v>1.166181185848249E-3</v>
      </c>
      <c r="W401" s="173">
        <f t="shared" si="100"/>
        <v>1.1692446452335691E-3</v>
      </c>
      <c r="X401" s="173">
        <f t="shared" si="100"/>
        <v>1.6948403751970013E-3</v>
      </c>
      <c r="Y401" s="173">
        <f t="shared" si="100"/>
        <v>1.6991585853737634E-3</v>
      </c>
      <c r="Z401" s="173">
        <f t="shared" si="100"/>
        <v>1.7032553488747944E-3</v>
      </c>
      <c r="AA401" s="173">
        <f t="shared" si="100"/>
        <v>1.7071306657000941E-3</v>
      </c>
      <c r="AB401" s="173">
        <f t="shared" si="100"/>
        <v>1.7107845358496623E-3</v>
      </c>
      <c r="AC401" s="155"/>
      <c r="AD401" s="155"/>
      <c r="AG401" s="174">
        <f>D401*D44*PRODUCT($CJ401:CJ401)</f>
        <v>0</v>
      </c>
      <c r="AH401" s="174">
        <f>E401*E44*PRODUCT($CJ401:CK401)</f>
        <v>0</v>
      </c>
      <c r="AI401" s="174">
        <f>F401*F44*PRODUCT($CJ401:CL401)</f>
        <v>0</v>
      </c>
      <c r="AJ401" s="174">
        <f>G401*G44*PRODUCT($CJ401:CM401)</f>
        <v>0</v>
      </c>
      <c r="AK401" s="174">
        <f>H401*H44*PRODUCT($CJ401:CN401)</f>
        <v>0</v>
      </c>
      <c r="AL401" s="174">
        <f>I401*I44*PRODUCT($CJ401:CO401)</f>
        <v>0</v>
      </c>
      <c r="AM401" s="174">
        <f>J401*J44*PRODUCT($CJ401:CP401)</f>
        <v>0</v>
      </c>
      <c r="AN401" s="174">
        <f>K401*K44*PRODUCT($CJ401:CQ401)</f>
        <v>0</v>
      </c>
      <c r="AO401" s="174">
        <f>L401*L44*PRODUCT($CJ401:CR401)</f>
        <v>0</v>
      </c>
      <c r="AP401" s="174">
        <f>M401*M44*PRODUCT($CJ401:CS401)</f>
        <v>0</v>
      </c>
      <c r="AQ401" s="174">
        <f>N401*N44*PRODUCT($CJ401:CT401)</f>
        <v>0</v>
      </c>
      <c r="AR401" s="174">
        <f>O401*O44*PRODUCT($CJ401:CU401)</f>
        <v>0</v>
      </c>
      <c r="AS401" s="174">
        <f>P401*P44*PRODUCT($CJ401:CV401)</f>
        <v>0</v>
      </c>
      <c r="AT401" s="174">
        <f>Q401*Q44*PRODUCT($CJ401:CW401)</f>
        <v>0</v>
      </c>
      <c r="AU401" s="174">
        <f>R401*R44*PRODUCT($CJ401:CX401)</f>
        <v>0</v>
      </c>
      <c r="AV401" s="174">
        <f>S401*S44*PRODUCT($CJ401:CY401)</f>
        <v>0</v>
      </c>
      <c r="AW401" s="174">
        <f>T401*T44*PRODUCT($CJ401:CZ401)</f>
        <v>0</v>
      </c>
      <c r="AX401" s="174">
        <f>U401*U44*PRODUCT($CJ401:DA401)</f>
        <v>0</v>
      </c>
      <c r="AY401" s="174">
        <f>V401*V44*PRODUCT($CJ401:DB401)</f>
        <v>0</v>
      </c>
      <c r="AZ401" s="174">
        <f>W401*W44*PRODUCT($CJ401:DC401)</f>
        <v>0</v>
      </c>
      <c r="BA401" s="174">
        <f>X401*X44*PRODUCT($CJ401:DD401)</f>
        <v>0</v>
      </c>
      <c r="BB401" s="174">
        <f>Y401*Y44*PRODUCT($CJ401:DE401)</f>
        <v>0</v>
      </c>
      <c r="BC401" s="174">
        <f>Z401*Z44*PRODUCT($CJ401:DF401)</f>
        <v>0</v>
      </c>
      <c r="BD401" s="174">
        <f>AA401*AA44*PRODUCT($CJ401:DG401)</f>
        <v>0</v>
      </c>
      <c r="BE401" s="174">
        <f>AB401*AB44*PRODUCT($CJ401:DH401)</f>
        <v>0</v>
      </c>
      <c r="BF401" s="176"/>
      <c r="BI401" s="169">
        <f>SUM($AF401:AG401)-SUM($AF433:AG433)-SUM($C433:D433)-SUM($BH433:BI433)</f>
        <v>0</v>
      </c>
      <c r="BJ401" s="169">
        <f>SUM($AF401:AH401)-SUM($AF433:AH433)-SUM($C433:E433)-SUM($BH433:BJ433)</f>
        <v>0</v>
      </c>
      <c r="BK401" s="169">
        <f>SUM($AF401:AI401)-SUM($AF433:AI433)-SUM($C433:F433)-SUM($BH433:BK433)</f>
        <v>0</v>
      </c>
      <c r="BL401" s="169">
        <f>SUM($AF401:AJ401)-SUM($AF433:AJ433)-SUM($C433:G433)-SUM($BH433:BL433)</f>
        <v>0</v>
      </c>
      <c r="BM401" s="169">
        <f>SUM($AF401:AK401)-SUM($AF433:AK433)-SUM($C433:H433)-SUM($BH433:BM433)</f>
        <v>0</v>
      </c>
      <c r="BN401" s="169">
        <f>SUM($AF401:AL401)-SUM($AF433:AL433)-SUM($C433:I433)-SUM($BH433:BN433)</f>
        <v>0</v>
      </c>
      <c r="BO401" s="169">
        <f>SUM($AF401:AM401)-SUM($AF433:AM433)-SUM($C433:J433)-SUM($BH433:BO433)</f>
        <v>0</v>
      </c>
      <c r="BP401" s="169">
        <f>SUM($AF401:AN401)-SUM($AF433:AN433)-SUM($C433:K433)-SUM($BH433:BP433)</f>
        <v>0</v>
      </c>
      <c r="BQ401" s="169">
        <f>SUM($AF401:AO401)-SUM($AF433:AO433)-SUM($C433:L433)-SUM($BH433:BQ433)</f>
        <v>0</v>
      </c>
      <c r="BR401" s="169">
        <f>SUM($AF401:AP401)-SUM($AF433:AP433)-SUM($C433:M433)-SUM($BH433:BR433)</f>
        <v>0</v>
      </c>
      <c r="BS401" s="169">
        <f>SUM($AF401:AQ401)-SUM($AF433:AQ433)-SUM($C433:N433)-SUM($BH433:BS433)</f>
        <v>0</v>
      </c>
      <c r="BT401" s="169">
        <f>SUM($AF401:AR401)-SUM($AF433:AR433)-SUM($C433:O433)-SUM($BH433:BT433)</f>
        <v>0</v>
      </c>
      <c r="BU401" s="169">
        <f>SUM($AF401:AS401)-SUM($AF433:AS433)-SUM($C433:P433)-SUM($BH433:BU433)</f>
        <v>0</v>
      </c>
      <c r="BV401" s="169">
        <f>SUM($AF401:AT401)-SUM($AF433:AT433)-SUM($C433:Q433)-SUM($BH433:BV433)</f>
        <v>0</v>
      </c>
      <c r="BW401" s="169">
        <f>SUM($AF401:AU401)-SUM($AF433:AU433)-SUM($C433:R433)-SUM($BH433:BW433)</f>
        <v>0</v>
      </c>
      <c r="BX401" s="169">
        <f>SUM($AF401:AV401)-SUM($AF433:AV433)-SUM($C433:S433)-SUM($BH433:BX433)</f>
        <v>0</v>
      </c>
      <c r="BY401" s="169">
        <f>SUM($AF401:AW401)-SUM($AF433:AW433)-SUM($C433:T433)-SUM($BH433:BY433)</f>
        <v>0</v>
      </c>
      <c r="BZ401" s="169">
        <f>SUM($AF401:AX401)-SUM($AF433:AX433)-SUM($C433:U433)-SUM($BH433:BZ433)</f>
        <v>0</v>
      </c>
      <c r="CA401" s="169">
        <f>SUM($AF401:AY401)-SUM($AF433:AY433)-SUM($C433:V433)-SUM($BH433:CA433)</f>
        <v>0</v>
      </c>
      <c r="CB401" s="169">
        <f>SUM($AF401:AZ401)-SUM($AF433:AZ433)-SUM($C433:W433)-SUM($BH433:CB433)</f>
        <v>0</v>
      </c>
      <c r="CC401" s="169">
        <f>SUM($AF401:BA401)-SUM($AF433:BA433)-SUM($C433:X433)-SUM($BH433:CC433)</f>
        <v>0</v>
      </c>
      <c r="CD401" s="169">
        <f>SUM($AF401:BB401)-SUM($AF433:BB433)-SUM($C433:Y433)-SUM($BH433:CD433)</f>
        <v>0</v>
      </c>
      <c r="CE401" s="169">
        <f>SUM($AF401:BC401)-SUM($AF433:BC433)-SUM($C433:Z433)-SUM($BH433:CE433)</f>
        <v>0</v>
      </c>
      <c r="CF401" s="169">
        <f>SUM($AF401:BD401)-SUM($AF433:BD433)-SUM($C433:AA433)-SUM($BH433:CF433)</f>
        <v>0</v>
      </c>
      <c r="CG401" s="169">
        <f>SUM($AF401:BE401)-SUM($AF433:BE433)-SUM($C433:AB433)-SUM($BH433:CG433)</f>
        <v>0</v>
      </c>
      <c r="CH401" s="52"/>
      <c r="CJ401" s="67"/>
      <c r="CK401" s="67">
        <f>1-D401</f>
        <v>1</v>
      </c>
      <c r="CL401" s="67">
        <f t="shared" si="101"/>
        <v>0.99977338020105277</v>
      </c>
      <c r="CM401" s="67">
        <f t="shared" si="101"/>
        <v>0.99977636475109544</v>
      </c>
      <c r="CN401" s="67">
        <f t="shared" si="101"/>
        <v>0.99977540278868504</v>
      </c>
      <c r="CO401" s="67">
        <f t="shared" si="101"/>
        <v>0.9997741119502368</v>
      </c>
      <c r="CP401" s="67">
        <f t="shared" si="101"/>
        <v>0.99958749504809707</v>
      </c>
      <c r="CQ401" s="67">
        <f t="shared" si="101"/>
        <v>0.99958515118042446</v>
      </c>
      <c r="CR401" s="67">
        <f t="shared" si="101"/>
        <v>0.99958280731275173</v>
      </c>
      <c r="CS401" s="67">
        <f t="shared" si="101"/>
        <v>0.99958046344507911</v>
      </c>
      <c r="CT401" s="67">
        <f t="shared" si="101"/>
        <v>0.99957811957740639</v>
      </c>
      <c r="CU401" s="67">
        <f t="shared" si="101"/>
        <v>0.99930040338607251</v>
      </c>
      <c r="CV401" s="67">
        <f t="shared" si="101"/>
        <v>0.99929653806783181</v>
      </c>
      <c r="CW401" s="67">
        <f t="shared" si="101"/>
        <v>0.99929267274959122</v>
      </c>
      <c r="CX401" s="67">
        <f t="shared" si="101"/>
        <v>0.99928880743135051</v>
      </c>
      <c r="CY401" s="67">
        <f t="shared" si="101"/>
        <v>0.99928592690756612</v>
      </c>
      <c r="CZ401" s="67">
        <f t="shared" si="101"/>
        <v>0.99884300919230773</v>
      </c>
      <c r="DA401" s="67">
        <f t="shared" si="102"/>
        <v>0.99883994573292234</v>
      </c>
      <c r="DB401" s="67">
        <f t="shared" si="102"/>
        <v>0.99883688227353706</v>
      </c>
      <c r="DC401" s="67">
        <f t="shared" si="102"/>
        <v>0.99883381881415179</v>
      </c>
      <c r="DD401" s="67">
        <f t="shared" si="102"/>
        <v>0.9988307553547664</v>
      </c>
      <c r="DE401" s="67">
        <f t="shared" si="102"/>
        <v>0.99830515962480304</v>
      </c>
      <c r="DF401" s="67">
        <f t="shared" si="102"/>
        <v>0.99830084141462627</v>
      </c>
      <c r="DG401" s="67">
        <f t="shared" si="102"/>
        <v>0.99829674465112517</v>
      </c>
      <c r="DH401" s="67">
        <f t="shared" si="102"/>
        <v>0.99829286933429995</v>
      </c>
      <c r="DI401" s="67">
        <f t="shared" si="102"/>
        <v>0.99828921546415039</v>
      </c>
      <c r="DM401" s="188" t="str">
        <f t="shared" ref="DM401:EB425" si="105">IF(ISERROR(BI401/D44),"",BI401/D44)</f>
        <v/>
      </c>
      <c r="DN401" s="188" t="str">
        <f t="shared" si="103"/>
        <v/>
      </c>
      <c r="DO401" s="188" t="str">
        <f t="shared" si="103"/>
        <v/>
      </c>
      <c r="DP401" s="188" t="str">
        <f t="shared" si="103"/>
        <v/>
      </c>
      <c r="DQ401" s="188" t="str">
        <f t="shared" si="103"/>
        <v/>
      </c>
      <c r="DR401" s="188" t="str">
        <f t="shared" si="103"/>
        <v/>
      </c>
      <c r="DS401" s="188" t="str">
        <f t="shared" si="103"/>
        <v/>
      </c>
      <c r="DT401" s="188" t="str">
        <f t="shared" si="103"/>
        <v/>
      </c>
      <c r="DU401" s="188" t="str">
        <f t="shared" si="103"/>
        <v/>
      </c>
      <c r="DV401" s="188" t="str">
        <f t="shared" si="103"/>
        <v/>
      </c>
      <c r="DW401" s="188" t="str">
        <f t="shared" si="103"/>
        <v/>
      </c>
      <c r="DX401" s="188" t="str">
        <f t="shared" si="103"/>
        <v/>
      </c>
      <c r="DY401" s="188" t="str">
        <f t="shared" si="103"/>
        <v/>
      </c>
      <c r="DZ401" s="188" t="str">
        <f t="shared" si="103"/>
        <v/>
      </c>
      <c r="EA401" s="188" t="str">
        <f t="shared" si="103"/>
        <v/>
      </c>
      <c r="EB401" s="188" t="str">
        <f t="shared" si="103"/>
        <v/>
      </c>
      <c r="EC401" s="188" t="str">
        <f t="shared" si="103"/>
        <v/>
      </c>
      <c r="ED401" s="188" t="str">
        <f t="shared" si="104"/>
        <v/>
      </c>
      <c r="EE401" s="188" t="str">
        <f t="shared" si="104"/>
        <v/>
      </c>
      <c r="EF401" s="188" t="str">
        <f t="shared" si="104"/>
        <v/>
      </c>
      <c r="EG401" s="188" t="str">
        <f t="shared" si="104"/>
        <v/>
      </c>
      <c r="EH401" s="188" t="str">
        <f t="shared" si="104"/>
        <v/>
      </c>
      <c r="EI401" s="188" t="str">
        <f t="shared" si="104"/>
        <v/>
      </c>
      <c r="EJ401" s="188" t="str">
        <f t="shared" si="104"/>
        <v/>
      </c>
      <c r="EK401" s="188" t="str">
        <f t="shared" si="104"/>
        <v/>
      </c>
    </row>
    <row r="402" spans="1:141" x14ac:dyDescent="0.3">
      <c r="B402" s="1">
        <v>3</v>
      </c>
      <c r="C402" s="173"/>
      <c r="D402" s="173"/>
      <c r="E402" s="173"/>
      <c r="F402" s="173">
        <f t="shared" si="100"/>
        <v>2.2661979894718018E-4</v>
      </c>
      <c r="G402" s="173">
        <f t="shared" si="100"/>
        <v>2.2363524890450844E-4</v>
      </c>
      <c r="H402" s="173">
        <f t="shared" si="100"/>
        <v>2.2459721131495638E-4</v>
      </c>
      <c r="I402" s="173">
        <f t="shared" si="100"/>
        <v>2.2588804976316428E-4</v>
      </c>
      <c r="J402" s="173">
        <f t="shared" si="100"/>
        <v>4.1250495190291701E-4</v>
      </c>
      <c r="K402" s="173">
        <f t="shared" si="100"/>
        <v>4.1484881957559001E-4</v>
      </c>
      <c r="L402" s="173">
        <f t="shared" si="100"/>
        <v>4.17192687248263E-4</v>
      </c>
      <c r="M402" s="173">
        <f t="shared" si="100"/>
        <v>4.1953655492093611E-4</v>
      </c>
      <c r="N402" s="173">
        <f t="shared" si="100"/>
        <v>4.2188042259360911E-4</v>
      </c>
      <c r="O402" s="173">
        <f t="shared" si="100"/>
        <v>6.9959661392751812E-4</v>
      </c>
      <c r="P402" s="173">
        <f t="shared" si="100"/>
        <v>7.0346193216817561E-4</v>
      </c>
      <c r="Q402" s="173">
        <f t="shared" si="100"/>
        <v>7.073272504088331E-4</v>
      </c>
      <c r="R402" s="173">
        <f t="shared" si="100"/>
        <v>7.1119256864949059E-4</v>
      </c>
      <c r="S402" s="173">
        <f t="shared" si="100"/>
        <v>7.1407309243392962E-4</v>
      </c>
      <c r="T402" s="173">
        <f t="shared" si="100"/>
        <v>1.156990807692289E-3</v>
      </c>
      <c r="U402" s="173">
        <f t="shared" si="100"/>
        <v>1.1600542670776089E-3</v>
      </c>
      <c r="V402" s="173">
        <f t="shared" si="100"/>
        <v>1.1631177264629291E-3</v>
      </c>
      <c r="W402" s="173">
        <f t="shared" si="100"/>
        <v>1.166181185848249E-3</v>
      </c>
      <c r="X402" s="173">
        <f t="shared" si="100"/>
        <v>1.1692446452335691E-3</v>
      </c>
      <c r="Y402" s="173">
        <f t="shared" si="100"/>
        <v>1.6948403751970013E-3</v>
      </c>
      <c r="Z402" s="173">
        <f t="shared" si="100"/>
        <v>1.6991585853737634E-3</v>
      </c>
      <c r="AA402" s="173">
        <f t="shared" si="100"/>
        <v>1.7032553488747944E-3</v>
      </c>
      <c r="AB402" s="173">
        <f t="shared" si="100"/>
        <v>1.7071306657000941E-3</v>
      </c>
      <c r="AC402" s="155"/>
      <c r="AD402" s="155"/>
      <c r="AE402" s="155"/>
      <c r="AG402" s="174">
        <f>D402*D45*PRODUCT($CJ402:CJ402)</f>
        <v>0</v>
      </c>
      <c r="AH402" s="174">
        <f>E402*E45*PRODUCT($CJ402:CK402)</f>
        <v>0</v>
      </c>
      <c r="AI402" s="174">
        <f>F402*F45*PRODUCT($CJ402:CL402)</f>
        <v>0</v>
      </c>
      <c r="AJ402" s="174">
        <f>G402*G45*PRODUCT($CJ402:CM402)</f>
        <v>0</v>
      </c>
      <c r="AK402" s="174">
        <f>H402*H45*PRODUCT($CJ402:CN402)</f>
        <v>0</v>
      </c>
      <c r="AL402" s="174">
        <f>I402*I45*PRODUCT($CJ402:CO402)</f>
        <v>0</v>
      </c>
      <c r="AM402" s="174">
        <f>J402*J45*PRODUCT($CJ402:CP402)</f>
        <v>0</v>
      </c>
      <c r="AN402" s="174">
        <f>K402*K45*PRODUCT($CJ402:CQ402)</f>
        <v>0</v>
      </c>
      <c r="AO402" s="174">
        <f>L402*L45*PRODUCT($CJ402:CR402)</f>
        <v>0</v>
      </c>
      <c r="AP402" s="174">
        <f>M402*M45*PRODUCT($CJ402:CS402)</f>
        <v>0</v>
      </c>
      <c r="AQ402" s="174">
        <f>N402*N45*PRODUCT($CJ402:CT402)</f>
        <v>0</v>
      </c>
      <c r="AR402" s="174">
        <f>O402*O45*PRODUCT($CJ402:CU402)</f>
        <v>0</v>
      </c>
      <c r="AS402" s="174">
        <f>P402*P45*PRODUCT($CJ402:CV402)</f>
        <v>0</v>
      </c>
      <c r="AT402" s="174">
        <f>Q402*Q45*PRODUCT($CJ402:CW402)</f>
        <v>0</v>
      </c>
      <c r="AU402" s="174">
        <f>R402*R45*PRODUCT($CJ402:CX402)</f>
        <v>0</v>
      </c>
      <c r="AV402" s="174">
        <f>S402*S45*PRODUCT($CJ402:CY402)</f>
        <v>0</v>
      </c>
      <c r="AW402" s="174">
        <f>T402*T45*PRODUCT($CJ402:CZ402)</f>
        <v>0</v>
      </c>
      <c r="AX402" s="174">
        <f>U402*U45*PRODUCT($CJ402:DA402)</f>
        <v>0</v>
      </c>
      <c r="AY402" s="174">
        <f>V402*V45*PRODUCT($CJ402:DB402)</f>
        <v>0</v>
      </c>
      <c r="AZ402" s="174">
        <f>W402*W45*PRODUCT($CJ402:DC402)</f>
        <v>0</v>
      </c>
      <c r="BA402" s="174">
        <f>X402*X45*PRODUCT($CJ402:DD402)</f>
        <v>0</v>
      </c>
      <c r="BB402" s="174">
        <f>Y402*Y45*PRODUCT($CJ402:DE402)</f>
        <v>0</v>
      </c>
      <c r="BC402" s="174">
        <f>Z402*Z45*PRODUCT($CJ402:DF402)</f>
        <v>0</v>
      </c>
      <c r="BD402" s="174">
        <f>AA402*AA45*PRODUCT($CJ402:DG402)</f>
        <v>0</v>
      </c>
      <c r="BE402" s="174">
        <f>AB402*AB45*PRODUCT($CJ402:DH402)</f>
        <v>0</v>
      </c>
      <c r="BF402" s="176"/>
      <c r="BG402" s="176"/>
      <c r="BI402" s="169">
        <f>SUM($AF402:AG402)-SUM($AF434:AG434)-SUM($C434:D434)-SUM($BH434:BI434)</f>
        <v>0</v>
      </c>
      <c r="BJ402" s="169">
        <f>SUM($AF402:AH402)-SUM($AF434:AH434)-SUM($C434:E434)-SUM($BH434:BJ434)</f>
        <v>0</v>
      </c>
      <c r="BK402" s="169">
        <f>SUM($AF402:AI402)-SUM($AF434:AI434)-SUM($C434:F434)-SUM($BH434:BK434)</f>
        <v>0</v>
      </c>
      <c r="BL402" s="169">
        <f>SUM($AF402:AJ402)-SUM($AF434:AJ434)-SUM($C434:G434)-SUM($BH434:BL434)</f>
        <v>0</v>
      </c>
      <c r="BM402" s="169">
        <f>SUM($AF402:AK402)-SUM($AF434:AK434)-SUM($C434:H434)-SUM($BH434:BM434)</f>
        <v>0</v>
      </c>
      <c r="BN402" s="169">
        <f>SUM($AF402:AL402)-SUM($AF434:AL434)-SUM($C434:I434)-SUM($BH434:BN434)</f>
        <v>0</v>
      </c>
      <c r="BO402" s="169">
        <f>SUM($AF402:AM402)-SUM($AF434:AM434)-SUM($C434:J434)-SUM($BH434:BO434)</f>
        <v>0</v>
      </c>
      <c r="BP402" s="169">
        <f>SUM($AF402:AN402)-SUM($AF434:AN434)-SUM($C434:K434)-SUM($BH434:BP434)</f>
        <v>0</v>
      </c>
      <c r="BQ402" s="169">
        <f>SUM($AF402:AO402)-SUM($AF434:AO434)-SUM($C434:L434)-SUM($BH434:BQ434)</f>
        <v>0</v>
      </c>
      <c r="BR402" s="169">
        <f>SUM($AF402:AP402)-SUM($AF434:AP434)-SUM($C434:M434)-SUM($BH434:BR434)</f>
        <v>0</v>
      </c>
      <c r="BS402" s="169">
        <f>SUM($AF402:AQ402)-SUM($AF434:AQ434)-SUM($C434:N434)-SUM($BH434:BS434)</f>
        <v>0</v>
      </c>
      <c r="BT402" s="169">
        <f>SUM($AF402:AR402)-SUM($AF434:AR434)-SUM($C434:O434)-SUM($BH434:BT434)</f>
        <v>0</v>
      </c>
      <c r="BU402" s="169">
        <f>SUM($AF402:AS402)-SUM($AF434:AS434)-SUM($C434:P434)-SUM($BH434:BU434)</f>
        <v>0</v>
      </c>
      <c r="BV402" s="169">
        <f>SUM($AF402:AT402)-SUM($AF434:AT434)-SUM($C434:Q434)-SUM($BH434:BV434)</f>
        <v>0</v>
      </c>
      <c r="BW402" s="169">
        <f>SUM($AF402:AU402)-SUM($AF434:AU434)-SUM($C434:R434)-SUM($BH434:BW434)</f>
        <v>0</v>
      </c>
      <c r="BX402" s="169">
        <f>SUM($AF402:AV402)-SUM($AF434:AV434)-SUM($C434:S434)-SUM($BH434:BX434)</f>
        <v>0</v>
      </c>
      <c r="BY402" s="169">
        <f>SUM($AF402:AW402)-SUM($AF434:AW434)-SUM($C434:T434)-SUM($BH434:BY434)</f>
        <v>0</v>
      </c>
      <c r="BZ402" s="169">
        <f>SUM($AF402:AX402)-SUM($AF434:AX434)-SUM($C434:U434)-SUM($BH434:BZ434)</f>
        <v>0</v>
      </c>
      <c r="CA402" s="169">
        <f>SUM($AF402:AY402)-SUM($AF434:AY434)-SUM($C434:V434)-SUM($BH434:CA434)</f>
        <v>0</v>
      </c>
      <c r="CB402" s="169">
        <f>SUM($AF402:AZ402)-SUM($AF434:AZ434)-SUM($C434:W434)-SUM($BH434:CB434)</f>
        <v>0</v>
      </c>
      <c r="CC402" s="169">
        <f>SUM($AF402:BA402)-SUM($AF434:BA434)-SUM($C434:X434)-SUM($BH434:CC434)</f>
        <v>0</v>
      </c>
      <c r="CD402" s="169">
        <f>SUM($AF402:BB402)-SUM($AF434:BB434)-SUM($C434:Y434)-SUM($BH434:CD434)</f>
        <v>0</v>
      </c>
      <c r="CE402" s="169">
        <f>SUM($AF402:BC402)-SUM($AF434:BC434)-SUM($C434:Z434)-SUM($BH434:CE434)</f>
        <v>0</v>
      </c>
      <c r="CF402" s="169">
        <f>SUM($AF402:BD402)-SUM($AF434:BD434)-SUM($C434:AA434)-SUM($BH434:CF434)</f>
        <v>0</v>
      </c>
      <c r="CG402" s="169">
        <f>SUM($AF402:BE402)-SUM($AF434:BE434)-SUM($C434:AB434)-SUM($BH434:CG434)</f>
        <v>0</v>
      </c>
      <c r="CH402" s="52"/>
      <c r="CI402" s="52"/>
      <c r="CJ402" s="67"/>
      <c r="CK402" s="67"/>
      <c r="CL402" s="67">
        <f>1-E402</f>
        <v>1</v>
      </c>
      <c r="CM402" s="67">
        <f t="shared" si="101"/>
        <v>0.99977338020105277</v>
      </c>
      <c r="CN402" s="67">
        <f t="shared" si="101"/>
        <v>0.99977636475109544</v>
      </c>
      <c r="CO402" s="67">
        <f t="shared" si="101"/>
        <v>0.99977540278868504</v>
      </c>
      <c r="CP402" s="67">
        <f t="shared" si="101"/>
        <v>0.9997741119502368</v>
      </c>
      <c r="CQ402" s="67">
        <f t="shared" si="101"/>
        <v>0.99958749504809707</v>
      </c>
      <c r="CR402" s="67">
        <f t="shared" si="101"/>
        <v>0.99958515118042446</v>
      </c>
      <c r="CS402" s="67">
        <f t="shared" si="101"/>
        <v>0.99958280731275173</v>
      </c>
      <c r="CT402" s="67">
        <f t="shared" si="101"/>
        <v>0.99958046344507911</v>
      </c>
      <c r="CU402" s="67">
        <f t="shared" si="101"/>
        <v>0.99957811957740639</v>
      </c>
      <c r="CV402" s="67">
        <f t="shared" si="101"/>
        <v>0.99930040338607251</v>
      </c>
      <c r="CW402" s="67">
        <f t="shared" si="101"/>
        <v>0.99929653806783181</v>
      </c>
      <c r="CX402" s="67">
        <f t="shared" si="101"/>
        <v>0.99929267274959122</v>
      </c>
      <c r="CY402" s="67">
        <f t="shared" si="101"/>
        <v>0.99928880743135051</v>
      </c>
      <c r="CZ402" s="67">
        <f t="shared" si="101"/>
        <v>0.99928592690756612</v>
      </c>
      <c r="DA402" s="67">
        <f t="shared" si="102"/>
        <v>0.99884300919230773</v>
      </c>
      <c r="DB402" s="67">
        <f t="shared" si="102"/>
        <v>0.99883994573292234</v>
      </c>
      <c r="DC402" s="67">
        <f t="shared" si="102"/>
        <v>0.99883688227353706</v>
      </c>
      <c r="DD402" s="67">
        <f t="shared" si="102"/>
        <v>0.99883381881415179</v>
      </c>
      <c r="DE402" s="67">
        <f t="shared" si="102"/>
        <v>0.9988307553547664</v>
      </c>
      <c r="DF402" s="67">
        <f t="shared" si="102"/>
        <v>0.99830515962480304</v>
      </c>
      <c r="DG402" s="67">
        <f t="shared" si="102"/>
        <v>0.99830084141462627</v>
      </c>
      <c r="DH402" s="67">
        <f t="shared" si="102"/>
        <v>0.99829674465112517</v>
      </c>
      <c r="DI402" s="67">
        <f t="shared" si="102"/>
        <v>0.99829286933429995</v>
      </c>
      <c r="DM402" s="188" t="str">
        <f t="shared" si="105"/>
        <v/>
      </c>
      <c r="DN402" s="188" t="str">
        <f t="shared" si="103"/>
        <v/>
      </c>
      <c r="DO402" s="188" t="str">
        <f t="shared" si="103"/>
        <v/>
      </c>
      <c r="DP402" s="188" t="str">
        <f t="shared" si="103"/>
        <v/>
      </c>
      <c r="DQ402" s="188" t="str">
        <f t="shared" si="103"/>
        <v/>
      </c>
      <c r="DR402" s="188" t="str">
        <f t="shared" si="103"/>
        <v/>
      </c>
      <c r="DS402" s="188" t="str">
        <f t="shared" si="103"/>
        <v/>
      </c>
      <c r="DT402" s="188" t="str">
        <f t="shared" si="103"/>
        <v/>
      </c>
      <c r="DU402" s="188" t="str">
        <f t="shared" si="103"/>
        <v/>
      </c>
      <c r="DV402" s="188" t="str">
        <f t="shared" si="103"/>
        <v/>
      </c>
      <c r="DW402" s="188" t="str">
        <f t="shared" si="103"/>
        <v/>
      </c>
      <c r="DX402" s="188" t="str">
        <f t="shared" si="103"/>
        <v/>
      </c>
      <c r="DY402" s="188" t="str">
        <f t="shared" si="103"/>
        <v/>
      </c>
      <c r="DZ402" s="188" t="str">
        <f t="shared" si="103"/>
        <v/>
      </c>
      <c r="EA402" s="188" t="str">
        <f t="shared" si="103"/>
        <v/>
      </c>
      <c r="EB402" s="188" t="str">
        <f t="shared" si="103"/>
        <v/>
      </c>
      <c r="EC402" s="188" t="str">
        <f t="shared" si="103"/>
        <v/>
      </c>
      <c r="ED402" s="188" t="str">
        <f t="shared" si="104"/>
        <v/>
      </c>
      <c r="EE402" s="188" t="str">
        <f t="shared" si="104"/>
        <v/>
      </c>
      <c r="EF402" s="188" t="str">
        <f t="shared" si="104"/>
        <v/>
      </c>
      <c r="EG402" s="188" t="str">
        <f t="shared" si="104"/>
        <v/>
      </c>
      <c r="EH402" s="188" t="str">
        <f t="shared" si="104"/>
        <v/>
      </c>
      <c r="EI402" s="188" t="str">
        <f t="shared" si="104"/>
        <v/>
      </c>
      <c r="EJ402" s="188" t="str">
        <f t="shared" si="104"/>
        <v/>
      </c>
      <c r="EK402" s="188" t="str">
        <f t="shared" si="104"/>
        <v/>
      </c>
    </row>
    <row r="403" spans="1:141" x14ac:dyDescent="0.3">
      <c r="A403" s="52"/>
      <c r="B403" s="1">
        <v>4</v>
      </c>
      <c r="C403" s="173"/>
      <c r="D403" s="173"/>
      <c r="E403" s="173"/>
      <c r="F403" s="173"/>
      <c r="G403" s="173">
        <f t="shared" si="100"/>
        <v>2.2661979894718018E-4</v>
      </c>
      <c r="H403" s="173">
        <f t="shared" si="100"/>
        <v>2.2363524890450844E-4</v>
      </c>
      <c r="I403" s="173">
        <f t="shared" si="100"/>
        <v>2.2459721131495638E-4</v>
      </c>
      <c r="J403" s="173">
        <f t="shared" si="100"/>
        <v>2.2588804976316428E-4</v>
      </c>
      <c r="K403" s="173">
        <f t="shared" si="100"/>
        <v>4.1250495190291701E-4</v>
      </c>
      <c r="L403" s="173">
        <f t="shared" si="100"/>
        <v>4.1484881957559001E-4</v>
      </c>
      <c r="M403" s="173">
        <f t="shared" si="100"/>
        <v>4.17192687248263E-4</v>
      </c>
      <c r="N403" s="173">
        <f t="shared" si="100"/>
        <v>4.1953655492093611E-4</v>
      </c>
      <c r="O403" s="173">
        <f t="shared" si="100"/>
        <v>4.2188042259360911E-4</v>
      </c>
      <c r="P403" s="173">
        <f t="shared" si="100"/>
        <v>6.9959661392751812E-4</v>
      </c>
      <c r="Q403" s="173">
        <f t="shared" si="100"/>
        <v>7.0346193216817561E-4</v>
      </c>
      <c r="R403" s="173">
        <f t="shared" si="100"/>
        <v>7.073272504088331E-4</v>
      </c>
      <c r="S403" s="173">
        <f t="shared" si="100"/>
        <v>7.1119256864949059E-4</v>
      </c>
      <c r="T403" s="173">
        <f t="shared" si="100"/>
        <v>7.1407309243392962E-4</v>
      </c>
      <c r="U403" s="173">
        <f t="shared" si="100"/>
        <v>1.156990807692289E-3</v>
      </c>
      <c r="V403" s="173">
        <f t="shared" si="100"/>
        <v>1.1600542670776089E-3</v>
      </c>
      <c r="W403" s="173">
        <f t="shared" si="100"/>
        <v>1.1631177264629291E-3</v>
      </c>
      <c r="X403" s="173">
        <f t="shared" si="100"/>
        <v>1.166181185848249E-3</v>
      </c>
      <c r="Y403" s="173">
        <f t="shared" si="100"/>
        <v>1.1692446452335691E-3</v>
      </c>
      <c r="Z403" s="173">
        <f t="shared" si="100"/>
        <v>1.6948403751970013E-3</v>
      </c>
      <c r="AA403" s="173">
        <f t="shared" si="100"/>
        <v>1.6991585853737634E-3</v>
      </c>
      <c r="AB403" s="173">
        <f t="shared" si="100"/>
        <v>1.7032553488747944E-3</v>
      </c>
      <c r="AC403" s="155"/>
      <c r="AD403" s="155"/>
      <c r="AE403" s="155"/>
      <c r="AF403" s="155"/>
      <c r="AG403" s="174">
        <f>D403*D46*PRODUCT($CJ403:CJ403)</f>
        <v>0</v>
      </c>
      <c r="AH403" s="174">
        <f>E403*E46*PRODUCT($CJ403:CK403)</f>
        <v>0</v>
      </c>
      <c r="AI403" s="174">
        <f>F403*F46*PRODUCT($CJ403:CL403)</f>
        <v>0</v>
      </c>
      <c r="AJ403" s="174">
        <f>G403*G46*PRODUCT($CJ403:CM403)</f>
        <v>0</v>
      </c>
      <c r="AK403" s="174">
        <f>H403*H46*PRODUCT($CJ403:CN403)</f>
        <v>0</v>
      </c>
      <c r="AL403" s="174">
        <f>I403*I46*PRODUCT($CJ403:CO403)</f>
        <v>0</v>
      </c>
      <c r="AM403" s="174">
        <f>J403*J46*PRODUCT($CJ403:CP403)</f>
        <v>0</v>
      </c>
      <c r="AN403" s="174">
        <f>K403*K46*PRODUCT($CJ403:CQ403)</f>
        <v>0</v>
      </c>
      <c r="AO403" s="174">
        <f>L403*L46*PRODUCT($CJ403:CR403)</f>
        <v>0</v>
      </c>
      <c r="AP403" s="174">
        <f>M403*M46*PRODUCT($CJ403:CS403)</f>
        <v>0</v>
      </c>
      <c r="AQ403" s="174">
        <f>N403*N46*PRODUCT($CJ403:CT403)</f>
        <v>0</v>
      </c>
      <c r="AR403" s="174">
        <f>O403*O46*PRODUCT($CJ403:CU403)</f>
        <v>0</v>
      </c>
      <c r="AS403" s="174">
        <f>P403*P46*PRODUCT($CJ403:CV403)</f>
        <v>0</v>
      </c>
      <c r="AT403" s="174">
        <f>Q403*Q46*PRODUCT($CJ403:CW403)</f>
        <v>0</v>
      </c>
      <c r="AU403" s="174">
        <f>R403*R46*PRODUCT($CJ403:CX403)</f>
        <v>0</v>
      </c>
      <c r="AV403" s="174">
        <f>S403*S46*PRODUCT($CJ403:CY403)</f>
        <v>0</v>
      </c>
      <c r="AW403" s="174">
        <f>T403*T46*PRODUCT($CJ403:CZ403)</f>
        <v>0</v>
      </c>
      <c r="AX403" s="174">
        <f>U403*U46*PRODUCT($CJ403:DA403)</f>
        <v>0</v>
      </c>
      <c r="AY403" s="174">
        <f>V403*V46*PRODUCT($CJ403:DB403)</f>
        <v>0</v>
      </c>
      <c r="AZ403" s="174">
        <f>W403*W46*PRODUCT($CJ403:DC403)</f>
        <v>0</v>
      </c>
      <c r="BA403" s="174">
        <f>X403*X46*PRODUCT($CJ403:DD403)</f>
        <v>0</v>
      </c>
      <c r="BB403" s="174">
        <f>Y403*Y46*PRODUCT($CJ403:DE403)</f>
        <v>0</v>
      </c>
      <c r="BC403" s="174">
        <f>Z403*Z46*PRODUCT($CJ403:DF403)</f>
        <v>0</v>
      </c>
      <c r="BD403" s="174">
        <f>AA403*AA46*PRODUCT($CJ403:DG403)</f>
        <v>0</v>
      </c>
      <c r="BE403" s="174">
        <f>AB403*AB46*PRODUCT($CJ403:DH403)</f>
        <v>0</v>
      </c>
      <c r="BF403" s="176"/>
      <c r="BG403" s="176"/>
      <c r="BH403" s="176"/>
      <c r="BI403" s="169">
        <f>SUM($AF403:AG403)-SUM($AF435:AG435)-SUM($C435:D435)-SUM($BH435:BI435)</f>
        <v>0</v>
      </c>
      <c r="BJ403" s="169">
        <f>SUM($AF403:AH403)-SUM($AF435:AH435)-SUM($C435:E435)-SUM($BH435:BJ435)</f>
        <v>0</v>
      </c>
      <c r="BK403" s="169">
        <f>SUM($AF403:AI403)-SUM($AF435:AI435)-SUM($C435:F435)-SUM($BH435:BK435)</f>
        <v>0</v>
      </c>
      <c r="BL403" s="169">
        <f>SUM($AF403:AJ403)-SUM($AF435:AJ435)-SUM($C435:G435)-SUM($BH435:BL435)</f>
        <v>0</v>
      </c>
      <c r="BM403" s="169">
        <f>SUM($AF403:AK403)-SUM($AF435:AK435)-SUM($C435:H435)-SUM($BH435:BM435)</f>
        <v>0</v>
      </c>
      <c r="BN403" s="169">
        <f>SUM($AF403:AL403)-SUM($AF435:AL435)-SUM($C435:I435)-SUM($BH435:BN435)</f>
        <v>0</v>
      </c>
      <c r="BO403" s="169">
        <f>SUM($AF403:AM403)-SUM($AF435:AM435)-SUM($C435:J435)-SUM($BH435:BO435)</f>
        <v>0</v>
      </c>
      <c r="BP403" s="169">
        <f>SUM($AF403:AN403)-SUM($AF435:AN435)-SUM($C435:K435)-SUM($BH435:BP435)</f>
        <v>0</v>
      </c>
      <c r="BQ403" s="169">
        <f>SUM($AF403:AO403)-SUM($AF435:AO435)-SUM($C435:L435)-SUM($BH435:BQ435)</f>
        <v>0</v>
      </c>
      <c r="BR403" s="169">
        <f>SUM($AF403:AP403)-SUM($AF435:AP435)-SUM($C435:M435)-SUM($BH435:BR435)</f>
        <v>0</v>
      </c>
      <c r="BS403" s="169">
        <f>SUM($AF403:AQ403)-SUM($AF435:AQ435)-SUM($C435:N435)-SUM($BH435:BS435)</f>
        <v>0</v>
      </c>
      <c r="BT403" s="169">
        <f>SUM($AF403:AR403)-SUM($AF435:AR435)-SUM($C435:O435)-SUM($BH435:BT435)</f>
        <v>0</v>
      </c>
      <c r="BU403" s="169">
        <f>SUM($AF403:AS403)-SUM($AF435:AS435)-SUM($C435:P435)-SUM($BH435:BU435)</f>
        <v>0</v>
      </c>
      <c r="BV403" s="169">
        <f>SUM($AF403:AT403)-SUM($AF435:AT435)-SUM($C435:Q435)-SUM($BH435:BV435)</f>
        <v>0</v>
      </c>
      <c r="BW403" s="169">
        <f>SUM($AF403:AU403)-SUM($AF435:AU435)-SUM($C435:R435)-SUM($BH435:BW435)</f>
        <v>0</v>
      </c>
      <c r="BX403" s="169">
        <f>SUM($AF403:AV403)-SUM($AF435:AV435)-SUM($C435:S435)-SUM($BH435:BX435)</f>
        <v>0</v>
      </c>
      <c r="BY403" s="169">
        <f>SUM($AF403:AW403)-SUM($AF435:AW435)-SUM($C435:T435)-SUM($BH435:BY435)</f>
        <v>0</v>
      </c>
      <c r="BZ403" s="169">
        <f>SUM($AF403:AX403)-SUM($AF435:AX435)-SUM($C435:U435)-SUM($BH435:BZ435)</f>
        <v>0</v>
      </c>
      <c r="CA403" s="169">
        <f>SUM($AF403:AY403)-SUM($AF435:AY435)-SUM($C435:V435)-SUM($BH435:CA435)</f>
        <v>0</v>
      </c>
      <c r="CB403" s="169">
        <f>SUM($AF403:AZ403)-SUM($AF435:AZ435)-SUM($C435:W435)-SUM($BH435:CB435)</f>
        <v>0</v>
      </c>
      <c r="CC403" s="169">
        <f>SUM($AF403:BA403)-SUM($AF435:BA435)-SUM($C435:X435)-SUM($BH435:CC435)</f>
        <v>0</v>
      </c>
      <c r="CD403" s="169">
        <f>SUM($AF403:BB403)-SUM($AF435:BB435)-SUM($C435:Y435)-SUM($BH435:CD435)</f>
        <v>0</v>
      </c>
      <c r="CE403" s="169">
        <f>SUM($AF403:BC403)-SUM($AF435:BC435)-SUM($C435:Z435)-SUM($BH435:CE435)</f>
        <v>0</v>
      </c>
      <c r="CF403" s="169">
        <f>SUM($AF403:BD403)-SUM($AF435:BD435)-SUM($C435:AA435)-SUM($BH435:CF435)</f>
        <v>0</v>
      </c>
      <c r="CG403" s="169">
        <f>SUM($AF403:BE403)-SUM($AF435:BE435)-SUM($C435:AB435)-SUM($BH435:CG435)</f>
        <v>0</v>
      </c>
      <c r="CH403" s="52"/>
      <c r="CI403" s="52"/>
      <c r="CJ403" s="67"/>
      <c r="CK403" s="67"/>
      <c r="CL403" s="67"/>
      <c r="CM403" s="67">
        <f>1-F403</f>
        <v>1</v>
      </c>
      <c r="CN403" s="67">
        <f t="shared" si="101"/>
        <v>0.99977338020105277</v>
      </c>
      <c r="CO403" s="67">
        <f t="shared" si="101"/>
        <v>0.99977636475109544</v>
      </c>
      <c r="CP403" s="67">
        <f t="shared" si="101"/>
        <v>0.99977540278868504</v>
      </c>
      <c r="CQ403" s="67">
        <f t="shared" si="101"/>
        <v>0.9997741119502368</v>
      </c>
      <c r="CR403" s="67">
        <f t="shared" si="101"/>
        <v>0.99958749504809707</v>
      </c>
      <c r="CS403" s="67">
        <f t="shared" si="101"/>
        <v>0.99958515118042446</v>
      </c>
      <c r="CT403" s="67">
        <f t="shared" si="101"/>
        <v>0.99958280731275173</v>
      </c>
      <c r="CU403" s="67">
        <f t="shared" si="101"/>
        <v>0.99958046344507911</v>
      </c>
      <c r="CV403" s="67">
        <f t="shared" si="101"/>
        <v>0.99957811957740639</v>
      </c>
      <c r="CW403" s="67">
        <f t="shared" si="101"/>
        <v>0.99930040338607251</v>
      </c>
      <c r="CX403" s="67">
        <f t="shared" si="101"/>
        <v>0.99929653806783181</v>
      </c>
      <c r="CY403" s="67">
        <f t="shared" si="101"/>
        <v>0.99929267274959122</v>
      </c>
      <c r="CZ403" s="67">
        <f t="shared" si="101"/>
        <v>0.99928880743135051</v>
      </c>
      <c r="DA403" s="67">
        <f t="shared" si="102"/>
        <v>0.99928592690756612</v>
      </c>
      <c r="DB403" s="67">
        <f t="shared" si="102"/>
        <v>0.99884300919230773</v>
      </c>
      <c r="DC403" s="67">
        <f t="shared" si="102"/>
        <v>0.99883994573292234</v>
      </c>
      <c r="DD403" s="67">
        <f t="shared" si="102"/>
        <v>0.99883688227353706</v>
      </c>
      <c r="DE403" s="67">
        <f t="shared" si="102"/>
        <v>0.99883381881415179</v>
      </c>
      <c r="DF403" s="67">
        <f t="shared" si="102"/>
        <v>0.9988307553547664</v>
      </c>
      <c r="DG403" s="67">
        <f t="shared" si="102"/>
        <v>0.99830515962480304</v>
      </c>
      <c r="DH403" s="67">
        <f t="shared" si="102"/>
        <v>0.99830084141462627</v>
      </c>
      <c r="DI403" s="67">
        <f t="shared" si="102"/>
        <v>0.99829674465112517</v>
      </c>
      <c r="DL403" s="67"/>
      <c r="DM403" s="188" t="str">
        <f t="shared" si="105"/>
        <v/>
      </c>
      <c r="DN403" s="188" t="str">
        <f t="shared" si="103"/>
        <v/>
      </c>
      <c r="DO403" s="188" t="str">
        <f t="shared" si="103"/>
        <v/>
      </c>
      <c r="DP403" s="188" t="str">
        <f t="shared" si="103"/>
        <v/>
      </c>
      <c r="DQ403" s="188" t="str">
        <f t="shared" si="103"/>
        <v/>
      </c>
      <c r="DR403" s="188" t="str">
        <f t="shared" si="103"/>
        <v/>
      </c>
      <c r="DS403" s="188" t="str">
        <f t="shared" si="103"/>
        <v/>
      </c>
      <c r="DT403" s="188" t="str">
        <f t="shared" si="103"/>
        <v/>
      </c>
      <c r="DU403" s="188" t="str">
        <f t="shared" si="103"/>
        <v/>
      </c>
      <c r="DV403" s="188" t="str">
        <f t="shared" si="103"/>
        <v/>
      </c>
      <c r="DW403" s="188" t="str">
        <f t="shared" si="103"/>
        <v/>
      </c>
      <c r="DX403" s="188" t="str">
        <f t="shared" si="103"/>
        <v/>
      </c>
      <c r="DY403" s="188" t="str">
        <f t="shared" si="103"/>
        <v/>
      </c>
      <c r="DZ403" s="188" t="str">
        <f t="shared" si="103"/>
        <v/>
      </c>
      <c r="EA403" s="188" t="str">
        <f t="shared" si="103"/>
        <v/>
      </c>
      <c r="EB403" s="188" t="str">
        <f t="shared" si="103"/>
        <v/>
      </c>
      <c r="EC403" s="188" t="str">
        <f t="shared" si="103"/>
        <v/>
      </c>
      <c r="ED403" s="188" t="str">
        <f t="shared" si="104"/>
        <v/>
      </c>
      <c r="EE403" s="188" t="str">
        <f t="shared" si="104"/>
        <v/>
      </c>
      <c r="EF403" s="188" t="str">
        <f t="shared" si="104"/>
        <v/>
      </c>
      <c r="EG403" s="188" t="str">
        <f t="shared" si="104"/>
        <v/>
      </c>
      <c r="EH403" s="188" t="str">
        <f t="shared" si="104"/>
        <v/>
      </c>
      <c r="EI403" s="188" t="str">
        <f t="shared" si="104"/>
        <v/>
      </c>
      <c r="EJ403" s="188" t="str">
        <f t="shared" si="104"/>
        <v/>
      </c>
      <c r="EK403" s="188" t="str">
        <f t="shared" si="104"/>
        <v/>
      </c>
    </row>
    <row r="404" spans="1:141" x14ac:dyDescent="0.3">
      <c r="B404" s="1">
        <v>5</v>
      </c>
      <c r="C404" s="173"/>
      <c r="D404" s="173"/>
      <c r="E404" s="173"/>
      <c r="F404" s="173"/>
      <c r="G404" s="173"/>
      <c r="H404" s="173">
        <f t="shared" si="100"/>
        <v>2.2661979894718018E-4</v>
      </c>
      <c r="I404" s="173">
        <f t="shared" si="100"/>
        <v>2.2363524890450844E-4</v>
      </c>
      <c r="J404" s="173">
        <f t="shared" si="100"/>
        <v>2.2459721131495638E-4</v>
      </c>
      <c r="K404" s="173">
        <f t="shared" si="100"/>
        <v>2.2588804976316428E-4</v>
      </c>
      <c r="L404" s="173">
        <f t="shared" si="100"/>
        <v>4.1250495190291701E-4</v>
      </c>
      <c r="M404" s="173">
        <f t="shared" si="100"/>
        <v>4.1484881957559001E-4</v>
      </c>
      <c r="N404" s="173">
        <f t="shared" si="100"/>
        <v>4.17192687248263E-4</v>
      </c>
      <c r="O404" s="173">
        <f t="shared" si="100"/>
        <v>4.1953655492093611E-4</v>
      </c>
      <c r="P404" s="173">
        <f t="shared" si="100"/>
        <v>4.2188042259360911E-4</v>
      </c>
      <c r="Q404" s="173">
        <f t="shared" si="100"/>
        <v>6.9959661392751812E-4</v>
      </c>
      <c r="R404" s="173">
        <f t="shared" si="100"/>
        <v>7.0346193216817561E-4</v>
      </c>
      <c r="S404" s="173">
        <f t="shared" si="100"/>
        <v>7.073272504088331E-4</v>
      </c>
      <c r="T404" s="173">
        <f t="shared" si="100"/>
        <v>7.1119256864949059E-4</v>
      </c>
      <c r="U404" s="173">
        <f t="shared" si="100"/>
        <v>7.1407309243392962E-4</v>
      </c>
      <c r="V404" s="173">
        <f t="shared" si="100"/>
        <v>1.156990807692289E-3</v>
      </c>
      <c r="W404" s="173">
        <f t="shared" si="100"/>
        <v>1.1600542670776089E-3</v>
      </c>
      <c r="X404" s="173">
        <f t="shared" si="100"/>
        <v>1.1631177264629291E-3</v>
      </c>
      <c r="Y404" s="173">
        <f t="shared" si="100"/>
        <v>1.166181185848249E-3</v>
      </c>
      <c r="Z404" s="173">
        <f t="shared" si="100"/>
        <v>1.1692446452335691E-3</v>
      </c>
      <c r="AA404" s="173">
        <f t="shared" si="100"/>
        <v>1.6948403751970013E-3</v>
      </c>
      <c r="AB404" s="173">
        <f t="shared" si="100"/>
        <v>1.6991585853737634E-3</v>
      </c>
      <c r="AC404" s="155"/>
      <c r="AD404" s="155"/>
      <c r="AE404" s="155"/>
      <c r="AF404" s="155"/>
      <c r="AG404" s="174">
        <f>D404*D47*PRODUCT($CJ404:CJ404)</f>
        <v>0</v>
      </c>
      <c r="AH404" s="174">
        <f>E404*E47*PRODUCT($CJ404:CK404)</f>
        <v>0</v>
      </c>
      <c r="AI404" s="174">
        <f>F404*F47*PRODUCT($CJ404:CL404)</f>
        <v>0</v>
      </c>
      <c r="AJ404" s="174">
        <f>G404*G47*PRODUCT($CJ404:CM404)</f>
        <v>0</v>
      </c>
      <c r="AK404" s="174">
        <f>H404*H47*PRODUCT($CJ404:CN404)</f>
        <v>0</v>
      </c>
      <c r="AL404" s="174">
        <f>I404*I47*PRODUCT($CJ404:CO404)</f>
        <v>0</v>
      </c>
      <c r="AM404" s="174">
        <f>J404*J47*PRODUCT($CJ404:CP404)</f>
        <v>0</v>
      </c>
      <c r="AN404" s="174">
        <f>K404*K47*PRODUCT($CJ404:CQ404)</f>
        <v>0</v>
      </c>
      <c r="AO404" s="174">
        <f>L404*L47*PRODUCT($CJ404:CR404)</f>
        <v>0</v>
      </c>
      <c r="AP404" s="174">
        <f>M404*M47*PRODUCT($CJ404:CS404)</f>
        <v>0</v>
      </c>
      <c r="AQ404" s="174">
        <f>N404*N47*PRODUCT($CJ404:CT404)</f>
        <v>0</v>
      </c>
      <c r="AR404" s="174">
        <f>O404*O47*PRODUCT($CJ404:CU404)</f>
        <v>0</v>
      </c>
      <c r="AS404" s="174">
        <f>P404*P47*PRODUCT($CJ404:CV404)</f>
        <v>0</v>
      </c>
      <c r="AT404" s="174">
        <f>Q404*Q47*PRODUCT($CJ404:CW404)</f>
        <v>0</v>
      </c>
      <c r="AU404" s="174">
        <f>R404*R47*PRODUCT($CJ404:CX404)</f>
        <v>0</v>
      </c>
      <c r="AV404" s="174">
        <f>S404*S47*PRODUCT($CJ404:CY404)</f>
        <v>0</v>
      </c>
      <c r="AW404" s="174">
        <f>T404*T47*PRODUCT($CJ404:CZ404)</f>
        <v>0</v>
      </c>
      <c r="AX404" s="174">
        <f>U404*U47*PRODUCT($CJ404:DA404)</f>
        <v>0</v>
      </c>
      <c r="AY404" s="174">
        <f>V404*V47*PRODUCT($CJ404:DB404)</f>
        <v>0</v>
      </c>
      <c r="AZ404" s="174">
        <f>W404*W47*PRODUCT($CJ404:DC404)</f>
        <v>0</v>
      </c>
      <c r="BA404" s="174">
        <f>X404*X47*PRODUCT($CJ404:DD404)</f>
        <v>0</v>
      </c>
      <c r="BB404" s="174">
        <f>Y404*Y47*PRODUCT($CJ404:DE404)</f>
        <v>0</v>
      </c>
      <c r="BC404" s="174">
        <f>Z404*Z47*PRODUCT($CJ404:DF404)</f>
        <v>0</v>
      </c>
      <c r="BD404" s="174">
        <f>AA404*AA47*PRODUCT($CJ404:DG404)</f>
        <v>0</v>
      </c>
      <c r="BE404" s="174">
        <f>AB404*AB47*PRODUCT($CJ404:DH404)</f>
        <v>0</v>
      </c>
      <c r="BF404" s="176"/>
      <c r="BG404" s="176"/>
      <c r="BH404" s="93"/>
      <c r="BI404" s="169">
        <f>SUM($AF404:AG404)-SUM($AF436:AG436)-SUM($C436:D436)-SUM($BH436:BI436)</f>
        <v>0</v>
      </c>
      <c r="BJ404" s="169">
        <f>SUM($AF404:AH404)-SUM($AF436:AH436)-SUM($C436:E436)-SUM($BH436:BJ436)</f>
        <v>0</v>
      </c>
      <c r="BK404" s="169">
        <f>SUM($AF404:AI404)-SUM($AF436:AI436)-SUM($C436:F436)-SUM($BH436:BK436)</f>
        <v>0</v>
      </c>
      <c r="BL404" s="169">
        <f>SUM($AF404:AJ404)-SUM($AF436:AJ436)-SUM($C436:G436)-SUM($BH436:BL436)</f>
        <v>0</v>
      </c>
      <c r="BM404" s="169">
        <f>SUM($AF404:AK404)-SUM($AF436:AK436)-SUM($C436:H436)-SUM($BH436:BM436)</f>
        <v>0</v>
      </c>
      <c r="BN404" s="169">
        <f>SUM($AF404:AL404)-SUM($AF436:AL436)-SUM($C436:I436)-SUM($BH436:BN436)</f>
        <v>0</v>
      </c>
      <c r="BO404" s="169">
        <f>SUM($AF404:AM404)-SUM($AF436:AM436)-SUM($C436:J436)-SUM($BH436:BO436)</f>
        <v>0</v>
      </c>
      <c r="BP404" s="169">
        <f>SUM($AF404:AN404)-SUM($AF436:AN436)-SUM($C436:K436)-SUM($BH436:BP436)</f>
        <v>0</v>
      </c>
      <c r="BQ404" s="169">
        <f>SUM($AF404:AO404)-SUM($AF436:AO436)-SUM($C436:L436)-SUM($BH436:BQ436)</f>
        <v>0</v>
      </c>
      <c r="BR404" s="169">
        <f>SUM($AF404:AP404)-SUM($AF436:AP436)-SUM($C436:M436)-SUM($BH436:BR436)</f>
        <v>0</v>
      </c>
      <c r="BS404" s="169">
        <f>SUM($AF404:AQ404)-SUM($AF436:AQ436)-SUM($C436:N436)-SUM($BH436:BS436)</f>
        <v>0</v>
      </c>
      <c r="BT404" s="169">
        <f>SUM($AF404:AR404)-SUM($AF436:AR436)-SUM($C436:O436)-SUM($BH436:BT436)</f>
        <v>0</v>
      </c>
      <c r="BU404" s="169">
        <f>SUM($AF404:AS404)-SUM($AF436:AS436)-SUM($C436:P436)-SUM($BH436:BU436)</f>
        <v>0</v>
      </c>
      <c r="BV404" s="169">
        <f>SUM($AF404:AT404)-SUM($AF436:AT436)-SUM($C436:Q436)-SUM($BH436:BV436)</f>
        <v>0</v>
      </c>
      <c r="BW404" s="169">
        <f>SUM($AF404:AU404)-SUM($AF436:AU436)-SUM($C436:R436)-SUM($BH436:BW436)</f>
        <v>0</v>
      </c>
      <c r="BX404" s="169">
        <f>SUM($AF404:AV404)-SUM($AF436:AV436)-SUM($C436:S436)-SUM($BH436:BX436)</f>
        <v>0</v>
      </c>
      <c r="BY404" s="169">
        <f>SUM($AF404:AW404)-SUM($AF436:AW436)-SUM($C436:T436)-SUM($BH436:BY436)</f>
        <v>0</v>
      </c>
      <c r="BZ404" s="169">
        <f>SUM($AF404:AX404)-SUM($AF436:AX436)-SUM($C436:U436)-SUM($BH436:BZ436)</f>
        <v>0</v>
      </c>
      <c r="CA404" s="169">
        <f>SUM($AF404:AY404)-SUM($AF436:AY436)-SUM($C436:V436)-SUM($BH436:CA436)</f>
        <v>0</v>
      </c>
      <c r="CB404" s="169">
        <f>SUM($AF404:AZ404)-SUM($AF436:AZ436)-SUM($C436:W436)-SUM($BH436:CB436)</f>
        <v>0</v>
      </c>
      <c r="CC404" s="169">
        <f>SUM($AF404:BA404)-SUM($AF436:BA436)-SUM($C436:X436)-SUM($BH436:CC436)</f>
        <v>0</v>
      </c>
      <c r="CD404" s="169">
        <f>SUM($AF404:BB404)-SUM($AF436:BB436)-SUM($C436:Y436)-SUM($BH436:CD436)</f>
        <v>0</v>
      </c>
      <c r="CE404" s="169">
        <f>SUM($AF404:BC404)-SUM($AF436:BC436)-SUM($C436:Z436)-SUM($BH436:CE436)</f>
        <v>0</v>
      </c>
      <c r="CF404" s="169">
        <f>SUM($AF404:BD404)-SUM($AF436:BD436)-SUM($C436:AA436)-SUM($BH436:CF436)</f>
        <v>0</v>
      </c>
      <c r="CG404" s="169">
        <f>SUM($AF404:BE404)-SUM($AF436:BE436)-SUM($C436:AB436)-SUM($BH436:CG436)</f>
        <v>0</v>
      </c>
      <c r="CH404" s="52"/>
      <c r="CI404" s="52"/>
      <c r="CJ404" s="67"/>
      <c r="CK404" s="67"/>
      <c r="CL404" s="67"/>
      <c r="CM404" s="67"/>
      <c r="CN404" s="67">
        <f>1-G404</f>
        <v>1</v>
      </c>
      <c r="CO404" s="67">
        <f t="shared" si="101"/>
        <v>0.99977338020105277</v>
      </c>
      <c r="CP404" s="67">
        <f t="shared" si="101"/>
        <v>0.99977636475109544</v>
      </c>
      <c r="CQ404" s="67">
        <f t="shared" si="101"/>
        <v>0.99977540278868504</v>
      </c>
      <c r="CR404" s="67">
        <f t="shared" si="101"/>
        <v>0.9997741119502368</v>
      </c>
      <c r="CS404" s="67">
        <f t="shared" si="101"/>
        <v>0.99958749504809707</v>
      </c>
      <c r="CT404" s="67">
        <f t="shared" si="101"/>
        <v>0.99958515118042446</v>
      </c>
      <c r="CU404" s="67">
        <f t="shared" si="101"/>
        <v>0.99958280731275173</v>
      </c>
      <c r="CV404" s="67">
        <f t="shared" si="101"/>
        <v>0.99958046344507911</v>
      </c>
      <c r="CW404" s="67">
        <f t="shared" si="101"/>
        <v>0.99957811957740639</v>
      </c>
      <c r="CX404" s="67">
        <f t="shared" si="101"/>
        <v>0.99930040338607251</v>
      </c>
      <c r="CY404" s="67">
        <f t="shared" si="101"/>
        <v>0.99929653806783181</v>
      </c>
      <c r="CZ404" s="67">
        <f t="shared" si="101"/>
        <v>0.99929267274959122</v>
      </c>
      <c r="DA404" s="67">
        <f t="shared" si="102"/>
        <v>0.99928880743135051</v>
      </c>
      <c r="DB404" s="67">
        <f t="shared" si="102"/>
        <v>0.99928592690756612</v>
      </c>
      <c r="DC404" s="67">
        <f t="shared" si="102"/>
        <v>0.99884300919230773</v>
      </c>
      <c r="DD404" s="67">
        <f t="shared" si="102"/>
        <v>0.99883994573292234</v>
      </c>
      <c r="DE404" s="67">
        <f t="shared" si="102"/>
        <v>0.99883688227353706</v>
      </c>
      <c r="DF404" s="67">
        <f t="shared" si="102"/>
        <v>0.99883381881415179</v>
      </c>
      <c r="DG404" s="67">
        <f t="shared" si="102"/>
        <v>0.9988307553547664</v>
      </c>
      <c r="DH404" s="67">
        <f t="shared" si="102"/>
        <v>0.99830515962480304</v>
      </c>
      <c r="DI404" s="67">
        <f t="shared" si="102"/>
        <v>0.99830084141462627</v>
      </c>
      <c r="DM404" s="188" t="str">
        <f t="shared" si="105"/>
        <v/>
      </c>
      <c r="DN404" s="188" t="str">
        <f t="shared" si="103"/>
        <v/>
      </c>
      <c r="DO404" s="188" t="str">
        <f t="shared" si="103"/>
        <v/>
      </c>
      <c r="DP404" s="188" t="str">
        <f t="shared" si="103"/>
        <v/>
      </c>
      <c r="DQ404" s="188" t="str">
        <f t="shared" si="103"/>
        <v/>
      </c>
      <c r="DR404" s="188" t="str">
        <f t="shared" si="103"/>
        <v/>
      </c>
      <c r="DS404" s="188" t="str">
        <f t="shared" si="103"/>
        <v/>
      </c>
      <c r="DT404" s="188" t="str">
        <f t="shared" si="103"/>
        <v/>
      </c>
      <c r="DU404" s="188" t="str">
        <f t="shared" si="103"/>
        <v/>
      </c>
      <c r="DV404" s="188" t="str">
        <f t="shared" si="103"/>
        <v/>
      </c>
      <c r="DW404" s="188" t="str">
        <f t="shared" si="103"/>
        <v/>
      </c>
      <c r="DX404" s="188" t="str">
        <f t="shared" si="103"/>
        <v/>
      </c>
      <c r="DY404" s="188" t="str">
        <f t="shared" si="103"/>
        <v/>
      </c>
      <c r="DZ404" s="188" t="str">
        <f t="shared" si="103"/>
        <v/>
      </c>
      <c r="EA404" s="188" t="str">
        <f t="shared" si="103"/>
        <v/>
      </c>
      <c r="EB404" s="188" t="str">
        <f t="shared" si="103"/>
        <v/>
      </c>
      <c r="EC404" s="188" t="str">
        <f t="shared" si="103"/>
        <v/>
      </c>
      <c r="ED404" s="188" t="str">
        <f t="shared" si="104"/>
        <v/>
      </c>
      <c r="EE404" s="188" t="str">
        <f t="shared" si="104"/>
        <v/>
      </c>
      <c r="EF404" s="188" t="str">
        <f t="shared" si="104"/>
        <v/>
      </c>
      <c r="EG404" s="188" t="str">
        <f t="shared" si="104"/>
        <v/>
      </c>
      <c r="EH404" s="188" t="str">
        <f t="shared" si="104"/>
        <v/>
      </c>
      <c r="EI404" s="188" t="str">
        <f t="shared" si="104"/>
        <v/>
      </c>
      <c r="EJ404" s="188" t="str">
        <f t="shared" si="104"/>
        <v/>
      </c>
      <c r="EK404" s="188" t="str">
        <f t="shared" si="104"/>
        <v/>
      </c>
    </row>
    <row r="405" spans="1:141" x14ac:dyDescent="0.3">
      <c r="B405" s="1">
        <v>6</v>
      </c>
      <c r="C405" s="173"/>
      <c r="D405" s="173"/>
      <c r="E405" s="173"/>
      <c r="F405" s="173"/>
      <c r="G405" s="173"/>
      <c r="H405" s="173"/>
      <c r="I405" s="173">
        <f t="shared" si="100"/>
        <v>2.2661979894718018E-4</v>
      </c>
      <c r="J405" s="173">
        <f t="shared" si="100"/>
        <v>2.2363524890450844E-4</v>
      </c>
      <c r="K405" s="173">
        <f t="shared" si="100"/>
        <v>2.2459721131495638E-4</v>
      </c>
      <c r="L405" s="173">
        <f t="shared" si="100"/>
        <v>2.2588804976316428E-4</v>
      </c>
      <c r="M405" s="173">
        <f t="shared" si="100"/>
        <v>4.1250495190291701E-4</v>
      </c>
      <c r="N405" s="173">
        <f t="shared" si="100"/>
        <v>4.1484881957559001E-4</v>
      </c>
      <c r="O405" s="173">
        <f t="shared" si="100"/>
        <v>4.17192687248263E-4</v>
      </c>
      <c r="P405" s="173">
        <f t="shared" si="100"/>
        <v>4.1953655492093611E-4</v>
      </c>
      <c r="Q405" s="173">
        <f t="shared" si="100"/>
        <v>4.2188042259360911E-4</v>
      </c>
      <c r="R405" s="173">
        <f t="shared" si="100"/>
        <v>6.9959661392751812E-4</v>
      </c>
      <c r="S405" s="173">
        <f t="shared" si="100"/>
        <v>7.0346193216817561E-4</v>
      </c>
      <c r="T405" s="173">
        <f t="shared" si="100"/>
        <v>7.073272504088331E-4</v>
      </c>
      <c r="U405" s="173">
        <f t="shared" si="100"/>
        <v>7.1119256864949059E-4</v>
      </c>
      <c r="V405" s="173">
        <f t="shared" si="100"/>
        <v>7.1407309243392962E-4</v>
      </c>
      <c r="W405" s="173">
        <f t="shared" si="100"/>
        <v>1.156990807692289E-3</v>
      </c>
      <c r="X405" s="173">
        <f t="shared" si="100"/>
        <v>1.1600542670776089E-3</v>
      </c>
      <c r="Y405" s="173">
        <f t="shared" si="100"/>
        <v>1.1631177264629291E-3</v>
      </c>
      <c r="Z405" s="173">
        <f t="shared" si="100"/>
        <v>1.166181185848249E-3</v>
      </c>
      <c r="AA405" s="173">
        <f t="shared" si="100"/>
        <v>1.1692446452335691E-3</v>
      </c>
      <c r="AB405" s="173">
        <f t="shared" si="100"/>
        <v>1.6948403751970013E-3</v>
      </c>
      <c r="AC405" s="155"/>
      <c r="AD405" s="155"/>
      <c r="AE405" s="155"/>
      <c r="AF405" s="155"/>
      <c r="AG405" s="174">
        <f>D405*D48*PRODUCT($CJ405:CJ405)</f>
        <v>0</v>
      </c>
      <c r="AH405" s="174">
        <f>E405*E48*PRODUCT($CJ405:CK405)</f>
        <v>0</v>
      </c>
      <c r="AI405" s="174">
        <f>F405*F48*PRODUCT($CJ405:CL405)</f>
        <v>0</v>
      </c>
      <c r="AJ405" s="174">
        <f>G405*G48*PRODUCT($CJ405:CM405)</f>
        <v>0</v>
      </c>
      <c r="AK405" s="174">
        <f>H405*H48*PRODUCT($CJ405:CN405)</f>
        <v>0</v>
      </c>
      <c r="AL405" s="174">
        <f>I405*I48*PRODUCT($CJ405:CO405)</f>
        <v>0</v>
      </c>
      <c r="AM405" s="174">
        <f>J405*J48*PRODUCT($CJ405:CP405)</f>
        <v>0</v>
      </c>
      <c r="AN405" s="174">
        <f>K405*K48*PRODUCT($CJ405:CQ405)</f>
        <v>0</v>
      </c>
      <c r="AO405" s="174">
        <f>L405*L48*PRODUCT($CJ405:CR405)</f>
        <v>0</v>
      </c>
      <c r="AP405" s="174">
        <f>M405*M48*PRODUCT($CJ405:CS405)</f>
        <v>0</v>
      </c>
      <c r="AQ405" s="174">
        <f>N405*N48*PRODUCT($CJ405:CT405)</f>
        <v>0</v>
      </c>
      <c r="AR405" s="174">
        <f>O405*O48*PRODUCT($CJ405:CU405)</f>
        <v>0</v>
      </c>
      <c r="AS405" s="174">
        <f>P405*P48*PRODUCT($CJ405:CV405)</f>
        <v>0</v>
      </c>
      <c r="AT405" s="174">
        <f>Q405*Q48*PRODUCT($CJ405:CW405)</f>
        <v>0</v>
      </c>
      <c r="AU405" s="174">
        <f>R405*R48*PRODUCT($CJ405:CX405)</f>
        <v>0</v>
      </c>
      <c r="AV405" s="174">
        <f>S405*S48*PRODUCT($CJ405:CY405)</f>
        <v>0</v>
      </c>
      <c r="AW405" s="174">
        <f>T405*T48*PRODUCT($CJ405:CZ405)</f>
        <v>0</v>
      </c>
      <c r="AX405" s="174">
        <f>U405*U48*PRODUCT($CJ405:DA405)</f>
        <v>0</v>
      </c>
      <c r="AY405" s="174">
        <f>V405*V48*PRODUCT($CJ405:DB405)</f>
        <v>0</v>
      </c>
      <c r="AZ405" s="174">
        <f>W405*W48*PRODUCT($CJ405:DC405)</f>
        <v>0</v>
      </c>
      <c r="BA405" s="174">
        <f>X405*X48*PRODUCT($CJ405:DD405)</f>
        <v>0</v>
      </c>
      <c r="BB405" s="174">
        <f>Y405*Y48*PRODUCT($CJ405:DE405)</f>
        <v>0</v>
      </c>
      <c r="BC405" s="174">
        <f>Z405*Z48*PRODUCT($CJ405:DF405)</f>
        <v>0</v>
      </c>
      <c r="BD405" s="174">
        <f>AA405*AA48*PRODUCT($CJ405:DG405)</f>
        <v>0</v>
      </c>
      <c r="BE405" s="174">
        <f>AB405*AB48*PRODUCT($CJ405:DH405)</f>
        <v>0</v>
      </c>
      <c r="BF405" s="176"/>
      <c r="BG405" s="176"/>
      <c r="BH405" s="176"/>
      <c r="BI405" s="169">
        <f>SUM($AF405:AG405)-SUM($AF437:AG437)-SUM($C437:D437)-SUM($BH437:BI437)</f>
        <v>0</v>
      </c>
      <c r="BJ405" s="169">
        <f>SUM($AF405:AH405)-SUM($AF437:AH437)-SUM($C437:E437)-SUM($BH437:BJ437)</f>
        <v>0</v>
      </c>
      <c r="BK405" s="169">
        <f>SUM($AF405:AI405)-SUM($AF437:AI437)-SUM($C437:F437)-SUM($BH437:BK437)</f>
        <v>0</v>
      </c>
      <c r="BL405" s="169">
        <f>SUM($AF405:AJ405)-SUM($AF437:AJ437)-SUM($C437:G437)-SUM($BH437:BL437)</f>
        <v>0</v>
      </c>
      <c r="BM405" s="169">
        <f>SUM($AF405:AK405)-SUM($AF437:AK437)-SUM($C437:H437)-SUM($BH437:BM437)</f>
        <v>0</v>
      </c>
      <c r="BN405" s="169">
        <f>SUM($AF405:AL405)-SUM($AF437:AL437)-SUM($C437:I437)-SUM($BH437:BN437)</f>
        <v>0</v>
      </c>
      <c r="BO405" s="169">
        <f>SUM($AF405:AM405)-SUM($AF437:AM437)-SUM($C437:J437)-SUM($BH437:BO437)</f>
        <v>0</v>
      </c>
      <c r="BP405" s="169">
        <f>SUM($AF405:AN405)-SUM($AF437:AN437)-SUM($C437:K437)-SUM($BH437:BP437)</f>
        <v>0</v>
      </c>
      <c r="BQ405" s="169">
        <f>SUM($AF405:AO405)-SUM($AF437:AO437)-SUM($C437:L437)-SUM($BH437:BQ437)</f>
        <v>0</v>
      </c>
      <c r="BR405" s="169">
        <f>SUM($AF405:AP405)-SUM($AF437:AP437)-SUM($C437:M437)-SUM($BH437:BR437)</f>
        <v>0</v>
      </c>
      <c r="BS405" s="169">
        <f>SUM($AF405:AQ405)-SUM($AF437:AQ437)-SUM($C437:N437)-SUM($BH437:BS437)</f>
        <v>0</v>
      </c>
      <c r="BT405" s="169">
        <f>SUM($AF405:AR405)-SUM($AF437:AR437)-SUM($C437:O437)-SUM($BH437:BT437)</f>
        <v>0</v>
      </c>
      <c r="BU405" s="169">
        <f>SUM($AF405:AS405)-SUM($AF437:AS437)-SUM($C437:P437)-SUM($BH437:BU437)</f>
        <v>0</v>
      </c>
      <c r="BV405" s="169">
        <f>SUM($AF405:AT405)-SUM($AF437:AT437)-SUM($C437:Q437)-SUM($BH437:BV437)</f>
        <v>0</v>
      </c>
      <c r="BW405" s="169">
        <f>SUM($AF405:AU405)-SUM($AF437:AU437)-SUM($C437:R437)-SUM($BH437:BW437)</f>
        <v>0</v>
      </c>
      <c r="BX405" s="169">
        <f>SUM($AF405:AV405)-SUM($AF437:AV437)-SUM($C437:S437)-SUM($BH437:BX437)</f>
        <v>0</v>
      </c>
      <c r="BY405" s="169">
        <f>SUM($AF405:AW405)-SUM($AF437:AW437)-SUM($C437:T437)-SUM($BH437:BY437)</f>
        <v>0</v>
      </c>
      <c r="BZ405" s="169">
        <f>SUM($AF405:AX405)-SUM($AF437:AX437)-SUM($C437:U437)-SUM($BH437:BZ437)</f>
        <v>0</v>
      </c>
      <c r="CA405" s="169">
        <f>SUM($AF405:AY405)-SUM($AF437:AY437)-SUM($C437:V437)-SUM($BH437:CA437)</f>
        <v>0</v>
      </c>
      <c r="CB405" s="169">
        <f>SUM($AF405:AZ405)-SUM($AF437:AZ437)-SUM($C437:W437)-SUM($BH437:CB437)</f>
        <v>0</v>
      </c>
      <c r="CC405" s="169">
        <f>SUM($AF405:BA405)-SUM($AF437:BA437)-SUM($C437:X437)-SUM($BH437:CC437)</f>
        <v>0</v>
      </c>
      <c r="CD405" s="169">
        <f>SUM($AF405:BB405)-SUM($AF437:BB437)-SUM($C437:Y437)-SUM($BH437:CD437)</f>
        <v>0</v>
      </c>
      <c r="CE405" s="169">
        <f>SUM($AF405:BC405)-SUM($AF437:BC437)-SUM($C437:Z437)-SUM($BH437:CE437)</f>
        <v>0</v>
      </c>
      <c r="CF405" s="169">
        <f>SUM($AF405:BD405)-SUM($AF437:BD437)-SUM($C437:AA437)-SUM($BH437:CF437)</f>
        <v>0</v>
      </c>
      <c r="CG405" s="169">
        <f>SUM($AF405:BE405)-SUM($AF437:BE437)-SUM($C437:AB437)-SUM($BH437:CG437)</f>
        <v>0</v>
      </c>
      <c r="CH405" s="52"/>
      <c r="CI405" s="52"/>
      <c r="CJ405" s="67"/>
      <c r="CK405" s="67"/>
      <c r="CL405" s="67"/>
      <c r="CM405" s="67"/>
      <c r="CN405" s="67"/>
      <c r="CO405" s="67">
        <f>1-H405</f>
        <v>1</v>
      </c>
      <c r="CP405" s="67">
        <f t="shared" si="101"/>
        <v>0.99977338020105277</v>
      </c>
      <c r="CQ405" s="67">
        <f t="shared" si="101"/>
        <v>0.99977636475109544</v>
      </c>
      <c r="CR405" s="67">
        <f t="shared" si="101"/>
        <v>0.99977540278868504</v>
      </c>
      <c r="CS405" s="67">
        <f t="shared" si="101"/>
        <v>0.9997741119502368</v>
      </c>
      <c r="CT405" s="67">
        <f t="shared" si="101"/>
        <v>0.99958749504809707</v>
      </c>
      <c r="CU405" s="67">
        <f t="shared" si="101"/>
        <v>0.99958515118042446</v>
      </c>
      <c r="CV405" s="67">
        <f t="shared" si="101"/>
        <v>0.99958280731275173</v>
      </c>
      <c r="CW405" s="67">
        <f t="shared" si="101"/>
        <v>0.99958046344507911</v>
      </c>
      <c r="CX405" s="67">
        <f t="shared" si="101"/>
        <v>0.99957811957740639</v>
      </c>
      <c r="CY405" s="67">
        <f t="shared" si="101"/>
        <v>0.99930040338607251</v>
      </c>
      <c r="CZ405" s="67">
        <f t="shared" si="101"/>
        <v>0.99929653806783181</v>
      </c>
      <c r="DA405" s="67">
        <f t="shared" si="102"/>
        <v>0.99929267274959122</v>
      </c>
      <c r="DB405" s="67">
        <f t="shared" si="102"/>
        <v>0.99928880743135051</v>
      </c>
      <c r="DC405" s="67">
        <f t="shared" si="102"/>
        <v>0.99928592690756612</v>
      </c>
      <c r="DD405" s="67">
        <f t="shared" si="102"/>
        <v>0.99884300919230773</v>
      </c>
      <c r="DE405" s="67">
        <f t="shared" si="102"/>
        <v>0.99883994573292234</v>
      </c>
      <c r="DF405" s="67">
        <f t="shared" si="102"/>
        <v>0.99883688227353706</v>
      </c>
      <c r="DG405" s="67">
        <f t="shared" si="102"/>
        <v>0.99883381881415179</v>
      </c>
      <c r="DH405" s="67">
        <f t="shared" si="102"/>
        <v>0.9988307553547664</v>
      </c>
      <c r="DI405" s="67">
        <f t="shared" si="102"/>
        <v>0.99830515962480304</v>
      </c>
      <c r="DM405" s="188" t="str">
        <f t="shared" si="105"/>
        <v/>
      </c>
      <c r="DN405" s="188" t="str">
        <f t="shared" si="103"/>
        <v/>
      </c>
      <c r="DO405" s="188" t="str">
        <f t="shared" si="103"/>
        <v/>
      </c>
      <c r="DP405" s="188" t="str">
        <f t="shared" si="103"/>
        <v/>
      </c>
      <c r="DQ405" s="188" t="str">
        <f t="shared" si="103"/>
        <v/>
      </c>
      <c r="DR405" s="188" t="str">
        <f t="shared" si="103"/>
        <v/>
      </c>
      <c r="DS405" s="188" t="str">
        <f t="shared" si="103"/>
        <v/>
      </c>
      <c r="DT405" s="188" t="str">
        <f t="shared" si="103"/>
        <v/>
      </c>
      <c r="DU405" s="188" t="str">
        <f t="shared" si="103"/>
        <v/>
      </c>
      <c r="DV405" s="188" t="str">
        <f t="shared" si="103"/>
        <v/>
      </c>
      <c r="DW405" s="188" t="str">
        <f t="shared" si="103"/>
        <v/>
      </c>
      <c r="DX405" s="188" t="str">
        <f t="shared" si="103"/>
        <v/>
      </c>
      <c r="DY405" s="188" t="str">
        <f t="shared" si="103"/>
        <v/>
      </c>
      <c r="DZ405" s="188" t="str">
        <f t="shared" si="103"/>
        <v/>
      </c>
      <c r="EA405" s="188" t="str">
        <f t="shared" si="103"/>
        <v/>
      </c>
      <c r="EB405" s="188" t="str">
        <f t="shared" si="103"/>
        <v/>
      </c>
      <c r="EC405" s="188" t="str">
        <f t="shared" si="103"/>
        <v/>
      </c>
      <c r="ED405" s="188" t="str">
        <f t="shared" si="104"/>
        <v/>
      </c>
      <c r="EE405" s="188" t="str">
        <f t="shared" si="104"/>
        <v/>
      </c>
      <c r="EF405" s="188" t="str">
        <f t="shared" si="104"/>
        <v/>
      </c>
      <c r="EG405" s="188" t="str">
        <f t="shared" si="104"/>
        <v/>
      </c>
      <c r="EH405" s="188" t="str">
        <f t="shared" si="104"/>
        <v/>
      </c>
      <c r="EI405" s="188" t="str">
        <f t="shared" si="104"/>
        <v/>
      </c>
      <c r="EJ405" s="188" t="str">
        <f t="shared" si="104"/>
        <v/>
      </c>
      <c r="EK405" s="188" t="str">
        <f t="shared" si="104"/>
        <v/>
      </c>
    </row>
    <row r="406" spans="1:141" x14ac:dyDescent="0.3">
      <c r="B406" s="1">
        <v>7</v>
      </c>
      <c r="C406" s="173"/>
      <c r="D406" s="173"/>
      <c r="E406" s="173"/>
      <c r="F406" s="173"/>
      <c r="G406" s="173"/>
      <c r="H406" s="173"/>
      <c r="I406" s="173"/>
      <c r="J406" s="173">
        <f t="shared" si="100"/>
        <v>2.2661979894718018E-4</v>
      </c>
      <c r="K406" s="173">
        <f t="shared" si="100"/>
        <v>2.2363524890450844E-4</v>
      </c>
      <c r="L406" s="173">
        <f t="shared" si="100"/>
        <v>2.2459721131495638E-4</v>
      </c>
      <c r="M406" s="173">
        <f t="shared" si="100"/>
        <v>2.2588804976316428E-4</v>
      </c>
      <c r="N406" s="173">
        <f t="shared" si="100"/>
        <v>4.1250495190291701E-4</v>
      </c>
      <c r="O406" s="173">
        <f t="shared" si="100"/>
        <v>4.1484881957559001E-4</v>
      </c>
      <c r="P406" s="173">
        <f t="shared" si="100"/>
        <v>4.17192687248263E-4</v>
      </c>
      <c r="Q406" s="173">
        <f t="shared" si="100"/>
        <v>4.1953655492093611E-4</v>
      </c>
      <c r="R406" s="173">
        <f t="shared" si="100"/>
        <v>4.2188042259360911E-4</v>
      </c>
      <c r="S406" s="173">
        <f t="shared" si="100"/>
        <v>6.9959661392751812E-4</v>
      </c>
      <c r="T406" s="173">
        <f t="shared" si="100"/>
        <v>7.0346193216817561E-4</v>
      </c>
      <c r="U406" s="173">
        <f t="shared" si="100"/>
        <v>7.073272504088331E-4</v>
      </c>
      <c r="V406" s="173">
        <f t="shared" si="100"/>
        <v>7.1119256864949059E-4</v>
      </c>
      <c r="W406" s="173">
        <f t="shared" si="100"/>
        <v>7.1407309243392962E-4</v>
      </c>
      <c r="X406" s="173">
        <f t="shared" si="100"/>
        <v>1.156990807692289E-3</v>
      </c>
      <c r="Y406" s="173">
        <f t="shared" si="100"/>
        <v>1.1600542670776089E-3</v>
      </c>
      <c r="Z406" s="173">
        <f t="shared" si="100"/>
        <v>1.1631177264629291E-3</v>
      </c>
      <c r="AA406" s="173">
        <f t="shared" si="100"/>
        <v>1.166181185848249E-3</v>
      </c>
      <c r="AB406" s="173">
        <f t="shared" si="100"/>
        <v>1.1692446452335691E-3</v>
      </c>
      <c r="AC406" s="155"/>
      <c r="AD406" s="155"/>
      <c r="AE406" s="155"/>
      <c r="AF406" s="155"/>
      <c r="AG406" s="174">
        <f>D406*D49*PRODUCT($CJ406:CJ406)</f>
        <v>0</v>
      </c>
      <c r="AH406" s="174">
        <f>E406*E49*PRODUCT($CJ406:CK406)</f>
        <v>0</v>
      </c>
      <c r="AI406" s="174">
        <f>F406*F49*PRODUCT($CJ406:CL406)</f>
        <v>0</v>
      </c>
      <c r="AJ406" s="174">
        <f>G406*G49*PRODUCT($CJ406:CM406)</f>
        <v>0</v>
      </c>
      <c r="AK406" s="174">
        <f>H406*H49*PRODUCT($CJ406:CN406)</f>
        <v>0</v>
      </c>
      <c r="AL406" s="174">
        <f>I406*I49*PRODUCT($CJ406:CO406)</f>
        <v>0</v>
      </c>
      <c r="AM406" s="174">
        <f>J406*J49*PRODUCT($CJ406:CP406)</f>
        <v>0</v>
      </c>
      <c r="AN406" s="174">
        <f>K406*K49*PRODUCT($CJ406:CQ406)</f>
        <v>0</v>
      </c>
      <c r="AO406" s="174">
        <f>L406*L49*PRODUCT($CJ406:CR406)</f>
        <v>0</v>
      </c>
      <c r="AP406" s="174">
        <f>M406*M49*PRODUCT($CJ406:CS406)</f>
        <v>0</v>
      </c>
      <c r="AQ406" s="174">
        <f>N406*N49*PRODUCT($CJ406:CT406)</f>
        <v>0</v>
      </c>
      <c r="AR406" s="174">
        <f>O406*O49*PRODUCT($CJ406:CU406)</f>
        <v>0</v>
      </c>
      <c r="AS406" s="174">
        <f>P406*P49*PRODUCT($CJ406:CV406)</f>
        <v>0</v>
      </c>
      <c r="AT406" s="174">
        <f>Q406*Q49*PRODUCT($CJ406:CW406)</f>
        <v>0</v>
      </c>
      <c r="AU406" s="174">
        <f>R406*R49*PRODUCT($CJ406:CX406)</f>
        <v>0</v>
      </c>
      <c r="AV406" s="174">
        <f>S406*S49*PRODUCT($CJ406:CY406)</f>
        <v>0</v>
      </c>
      <c r="AW406" s="174">
        <f>T406*T49*PRODUCT($CJ406:CZ406)</f>
        <v>0</v>
      </c>
      <c r="AX406" s="174">
        <f>U406*U49*PRODUCT($CJ406:DA406)</f>
        <v>0</v>
      </c>
      <c r="AY406" s="174">
        <f>V406*V49*PRODUCT($CJ406:DB406)</f>
        <v>0</v>
      </c>
      <c r="AZ406" s="174">
        <f>W406*W49*PRODUCT($CJ406:DC406)</f>
        <v>0</v>
      </c>
      <c r="BA406" s="174">
        <f>X406*X49*PRODUCT($CJ406:DD406)</f>
        <v>0</v>
      </c>
      <c r="BB406" s="174">
        <f>Y406*Y49*PRODUCT($CJ406:DE406)</f>
        <v>0</v>
      </c>
      <c r="BC406" s="174">
        <f>Z406*Z49*PRODUCT($CJ406:DF406)</f>
        <v>0</v>
      </c>
      <c r="BD406" s="174">
        <f>AA406*AA49*PRODUCT($CJ406:DG406)</f>
        <v>0</v>
      </c>
      <c r="BE406" s="174">
        <f>AB406*AB49*PRODUCT($CJ406:DH406)</f>
        <v>0</v>
      </c>
      <c r="BF406" s="176"/>
      <c r="BG406" s="93"/>
      <c r="BH406" s="93"/>
      <c r="BI406" s="169">
        <f>SUM($AF406:AG406)-SUM($AF438:AG438)-SUM($C438:D438)-SUM($BH438:BI438)</f>
        <v>0</v>
      </c>
      <c r="BJ406" s="169">
        <f>SUM($AF406:AH406)-SUM($AF438:AH438)-SUM($C438:E438)-SUM($BH438:BJ438)</f>
        <v>0</v>
      </c>
      <c r="BK406" s="169">
        <f>SUM($AF406:AI406)-SUM($AF438:AI438)-SUM($C438:F438)-SUM($BH438:BK438)</f>
        <v>0</v>
      </c>
      <c r="BL406" s="169">
        <f>SUM($AF406:AJ406)-SUM($AF438:AJ438)-SUM($C438:G438)-SUM($BH438:BL438)</f>
        <v>0</v>
      </c>
      <c r="BM406" s="169">
        <f>SUM($AF406:AK406)-SUM($AF438:AK438)-SUM($C438:H438)-SUM($BH438:BM438)</f>
        <v>0</v>
      </c>
      <c r="BN406" s="169">
        <f>SUM($AF406:AL406)-SUM($AF438:AL438)-SUM($C438:I438)-SUM($BH438:BN438)</f>
        <v>0</v>
      </c>
      <c r="BO406" s="169">
        <f>SUM($AF406:AM406)-SUM($AF438:AM438)-SUM($C438:J438)-SUM($BH438:BO438)</f>
        <v>0</v>
      </c>
      <c r="BP406" s="169">
        <f>SUM($AF406:AN406)-SUM($AF438:AN438)-SUM($C438:K438)-SUM($BH438:BP438)</f>
        <v>0</v>
      </c>
      <c r="BQ406" s="169">
        <f>SUM($AF406:AO406)-SUM($AF438:AO438)-SUM($C438:L438)-SUM($BH438:BQ438)</f>
        <v>0</v>
      </c>
      <c r="BR406" s="169">
        <f>SUM($AF406:AP406)-SUM($AF438:AP438)-SUM($C438:M438)-SUM($BH438:BR438)</f>
        <v>0</v>
      </c>
      <c r="BS406" s="169">
        <f>SUM($AF406:AQ406)-SUM($AF438:AQ438)-SUM($C438:N438)-SUM($BH438:BS438)</f>
        <v>0</v>
      </c>
      <c r="BT406" s="169">
        <f>SUM($AF406:AR406)-SUM($AF438:AR438)-SUM($C438:O438)-SUM($BH438:BT438)</f>
        <v>0</v>
      </c>
      <c r="BU406" s="169">
        <f>SUM($AF406:AS406)-SUM($AF438:AS438)-SUM($C438:P438)-SUM($BH438:BU438)</f>
        <v>0</v>
      </c>
      <c r="BV406" s="169">
        <f>SUM($AF406:AT406)-SUM($AF438:AT438)-SUM($C438:Q438)-SUM($BH438:BV438)</f>
        <v>0</v>
      </c>
      <c r="BW406" s="169">
        <f>SUM($AF406:AU406)-SUM($AF438:AU438)-SUM($C438:R438)-SUM($BH438:BW438)</f>
        <v>0</v>
      </c>
      <c r="BX406" s="169">
        <f>SUM($AF406:AV406)-SUM($AF438:AV438)-SUM($C438:S438)-SUM($BH438:BX438)</f>
        <v>0</v>
      </c>
      <c r="BY406" s="169">
        <f>SUM($AF406:AW406)-SUM($AF438:AW438)-SUM($C438:T438)-SUM($BH438:BY438)</f>
        <v>0</v>
      </c>
      <c r="BZ406" s="169">
        <f>SUM($AF406:AX406)-SUM($AF438:AX438)-SUM($C438:U438)-SUM($BH438:BZ438)</f>
        <v>0</v>
      </c>
      <c r="CA406" s="169">
        <f>SUM($AF406:AY406)-SUM($AF438:AY438)-SUM($C438:V438)-SUM($BH438:CA438)</f>
        <v>0</v>
      </c>
      <c r="CB406" s="169">
        <f>SUM($AF406:AZ406)-SUM($AF438:AZ438)-SUM($C438:W438)-SUM($BH438:CB438)</f>
        <v>0</v>
      </c>
      <c r="CC406" s="169">
        <f>SUM($AF406:BA406)-SUM($AF438:BA438)-SUM($C438:X438)-SUM($BH438:CC438)</f>
        <v>0</v>
      </c>
      <c r="CD406" s="169">
        <f>SUM($AF406:BB406)-SUM($AF438:BB438)-SUM($C438:Y438)-SUM($BH438:CD438)</f>
        <v>0</v>
      </c>
      <c r="CE406" s="169">
        <f>SUM($AF406:BC406)-SUM($AF438:BC438)-SUM($C438:Z438)-SUM($BH438:CE438)</f>
        <v>0</v>
      </c>
      <c r="CF406" s="169">
        <f>SUM($AF406:BD406)-SUM($AF438:BD438)-SUM($C438:AA438)-SUM($BH438:CF438)</f>
        <v>0</v>
      </c>
      <c r="CG406" s="169">
        <f>SUM($AF406:BE406)-SUM($AF438:BE438)-SUM($C438:AB438)-SUM($BH438:CG438)</f>
        <v>0</v>
      </c>
      <c r="CH406" s="52"/>
      <c r="CI406" s="52"/>
      <c r="CJ406" s="67"/>
      <c r="CK406" s="67"/>
      <c r="CL406" s="67"/>
      <c r="CM406" s="67"/>
      <c r="CN406" s="67"/>
      <c r="CO406" s="67"/>
      <c r="CP406" s="67">
        <f>1-I406</f>
        <v>1</v>
      </c>
      <c r="CQ406" s="67">
        <f t="shared" si="101"/>
        <v>0.99977338020105277</v>
      </c>
      <c r="CR406" s="67">
        <f t="shared" si="101"/>
        <v>0.99977636475109544</v>
      </c>
      <c r="CS406" s="67">
        <f t="shared" si="101"/>
        <v>0.99977540278868504</v>
      </c>
      <c r="CT406" s="67">
        <f t="shared" si="101"/>
        <v>0.9997741119502368</v>
      </c>
      <c r="CU406" s="67">
        <f t="shared" si="101"/>
        <v>0.99958749504809707</v>
      </c>
      <c r="CV406" s="67">
        <f t="shared" si="101"/>
        <v>0.99958515118042446</v>
      </c>
      <c r="CW406" s="67">
        <f t="shared" si="101"/>
        <v>0.99958280731275173</v>
      </c>
      <c r="CX406" s="67">
        <f t="shared" si="101"/>
        <v>0.99958046344507911</v>
      </c>
      <c r="CY406" s="67">
        <f t="shared" si="101"/>
        <v>0.99957811957740639</v>
      </c>
      <c r="CZ406" s="67">
        <f t="shared" si="101"/>
        <v>0.99930040338607251</v>
      </c>
      <c r="DA406" s="67">
        <f t="shared" si="102"/>
        <v>0.99929653806783181</v>
      </c>
      <c r="DB406" s="67">
        <f t="shared" si="102"/>
        <v>0.99929267274959122</v>
      </c>
      <c r="DC406" s="67">
        <f t="shared" si="102"/>
        <v>0.99928880743135051</v>
      </c>
      <c r="DD406" s="67">
        <f t="shared" si="102"/>
        <v>0.99928592690756612</v>
      </c>
      <c r="DE406" s="67">
        <f t="shared" si="102"/>
        <v>0.99884300919230773</v>
      </c>
      <c r="DF406" s="67">
        <f t="shared" si="102"/>
        <v>0.99883994573292234</v>
      </c>
      <c r="DG406" s="67">
        <f t="shared" si="102"/>
        <v>0.99883688227353706</v>
      </c>
      <c r="DH406" s="67">
        <f t="shared" si="102"/>
        <v>0.99883381881415179</v>
      </c>
      <c r="DI406" s="67">
        <f t="shared" si="102"/>
        <v>0.9988307553547664</v>
      </c>
      <c r="DL406" s="53"/>
      <c r="DM406" s="188" t="str">
        <f t="shared" si="105"/>
        <v/>
      </c>
      <c r="DN406" s="188" t="str">
        <f t="shared" si="103"/>
        <v/>
      </c>
      <c r="DO406" s="188" t="str">
        <f t="shared" si="103"/>
        <v/>
      </c>
      <c r="DP406" s="188" t="str">
        <f t="shared" si="103"/>
        <v/>
      </c>
      <c r="DQ406" s="188" t="str">
        <f t="shared" si="103"/>
        <v/>
      </c>
      <c r="DR406" s="188" t="str">
        <f t="shared" si="103"/>
        <v/>
      </c>
      <c r="DS406" s="188" t="str">
        <f t="shared" si="103"/>
        <v/>
      </c>
      <c r="DT406" s="188" t="str">
        <f t="shared" si="103"/>
        <v/>
      </c>
      <c r="DU406" s="188" t="str">
        <f t="shared" si="103"/>
        <v/>
      </c>
      <c r="DV406" s="188" t="str">
        <f t="shared" si="103"/>
        <v/>
      </c>
      <c r="DW406" s="188" t="str">
        <f t="shared" si="103"/>
        <v/>
      </c>
      <c r="DX406" s="188" t="str">
        <f t="shared" si="103"/>
        <v/>
      </c>
      <c r="DY406" s="188" t="str">
        <f t="shared" si="103"/>
        <v/>
      </c>
      <c r="DZ406" s="188" t="str">
        <f t="shared" si="103"/>
        <v/>
      </c>
      <c r="EA406" s="188" t="str">
        <f t="shared" si="103"/>
        <v/>
      </c>
      <c r="EB406" s="188" t="str">
        <f t="shared" si="103"/>
        <v/>
      </c>
      <c r="EC406" s="188" t="str">
        <f t="shared" si="103"/>
        <v/>
      </c>
      <c r="ED406" s="188" t="str">
        <f t="shared" si="104"/>
        <v/>
      </c>
      <c r="EE406" s="188" t="str">
        <f t="shared" si="104"/>
        <v/>
      </c>
      <c r="EF406" s="188" t="str">
        <f t="shared" si="104"/>
        <v/>
      </c>
      <c r="EG406" s="188" t="str">
        <f t="shared" si="104"/>
        <v/>
      </c>
      <c r="EH406" s="188" t="str">
        <f t="shared" si="104"/>
        <v/>
      </c>
      <c r="EI406" s="188" t="str">
        <f t="shared" si="104"/>
        <v/>
      </c>
      <c r="EJ406" s="188" t="str">
        <f t="shared" si="104"/>
        <v/>
      </c>
      <c r="EK406" s="188" t="str">
        <f t="shared" si="104"/>
        <v/>
      </c>
    </row>
    <row r="407" spans="1:141" x14ac:dyDescent="0.3">
      <c r="B407" s="1">
        <v>8</v>
      </c>
      <c r="C407" s="173"/>
      <c r="D407" s="173"/>
      <c r="E407" s="173"/>
      <c r="F407" s="173"/>
      <c r="G407" s="173"/>
      <c r="H407" s="173"/>
      <c r="I407" s="173"/>
      <c r="J407" s="173"/>
      <c r="K407" s="173">
        <f t="shared" si="100"/>
        <v>2.2661979894718018E-4</v>
      </c>
      <c r="L407" s="173">
        <f t="shared" si="100"/>
        <v>2.2363524890450844E-4</v>
      </c>
      <c r="M407" s="173">
        <f t="shared" si="100"/>
        <v>2.2459721131495638E-4</v>
      </c>
      <c r="N407" s="173">
        <f t="shared" si="100"/>
        <v>2.2588804976316428E-4</v>
      </c>
      <c r="O407" s="173">
        <f t="shared" si="100"/>
        <v>4.1250495190291701E-4</v>
      </c>
      <c r="P407" s="173">
        <f t="shared" si="100"/>
        <v>4.1484881957559001E-4</v>
      </c>
      <c r="Q407" s="173">
        <f t="shared" si="100"/>
        <v>4.17192687248263E-4</v>
      </c>
      <c r="R407" s="173">
        <f t="shared" si="100"/>
        <v>4.1953655492093611E-4</v>
      </c>
      <c r="S407" s="173">
        <f t="shared" si="100"/>
        <v>4.2188042259360911E-4</v>
      </c>
      <c r="T407" s="173">
        <f t="shared" si="100"/>
        <v>6.9959661392751812E-4</v>
      </c>
      <c r="U407" s="173">
        <f t="shared" si="100"/>
        <v>7.0346193216817561E-4</v>
      </c>
      <c r="V407" s="173">
        <f t="shared" si="100"/>
        <v>7.073272504088331E-4</v>
      </c>
      <c r="W407" s="173">
        <f t="shared" si="100"/>
        <v>7.1119256864949059E-4</v>
      </c>
      <c r="X407" s="173">
        <f t="shared" si="100"/>
        <v>7.1407309243392962E-4</v>
      </c>
      <c r="Y407" s="173">
        <f t="shared" si="100"/>
        <v>1.156990807692289E-3</v>
      </c>
      <c r="Z407" s="173">
        <f t="shared" si="100"/>
        <v>1.1600542670776089E-3</v>
      </c>
      <c r="AA407" s="173">
        <f t="shared" si="100"/>
        <v>1.1631177264629291E-3</v>
      </c>
      <c r="AB407" s="173">
        <f t="shared" si="100"/>
        <v>1.166181185848249E-3</v>
      </c>
      <c r="AC407" s="155"/>
      <c r="AD407" s="155"/>
      <c r="AE407" s="155"/>
      <c r="AF407" s="155"/>
      <c r="AG407" s="174">
        <f>D407*D50*PRODUCT($CJ407:CJ407)</f>
        <v>0</v>
      </c>
      <c r="AH407" s="174">
        <f>E407*E50*PRODUCT($CJ407:CK407)</f>
        <v>0</v>
      </c>
      <c r="AI407" s="174">
        <f>F407*F50*PRODUCT($CJ407:CL407)</f>
        <v>0</v>
      </c>
      <c r="AJ407" s="174">
        <f>G407*G50*PRODUCT($CJ407:CM407)</f>
        <v>0</v>
      </c>
      <c r="AK407" s="174">
        <f>H407*H50*PRODUCT($CJ407:CN407)</f>
        <v>0</v>
      </c>
      <c r="AL407" s="174">
        <f>I407*I50*PRODUCT($CJ407:CO407)</f>
        <v>0</v>
      </c>
      <c r="AM407" s="174">
        <f>J407*J50*PRODUCT($CJ407:CP407)</f>
        <v>0</v>
      </c>
      <c r="AN407" s="174">
        <f>K407*K50*PRODUCT($CJ407:CQ407)</f>
        <v>0</v>
      </c>
      <c r="AO407" s="174">
        <f>L407*L50*PRODUCT($CJ407:CR407)</f>
        <v>0</v>
      </c>
      <c r="AP407" s="174">
        <f>M407*M50*PRODUCT($CJ407:CS407)</f>
        <v>0</v>
      </c>
      <c r="AQ407" s="174">
        <f>N407*N50*PRODUCT($CJ407:CT407)</f>
        <v>0</v>
      </c>
      <c r="AR407" s="174">
        <f>O407*O50*PRODUCT($CJ407:CU407)</f>
        <v>0</v>
      </c>
      <c r="AS407" s="174">
        <f>P407*P50*PRODUCT($CJ407:CV407)</f>
        <v>0</v>
      </c>
      <c r="AT407" s="174">
        <f>Q407*Q50*PRODUCT($CJ407:CW407)</f>
        <v>0</v>
      </c>
      <c r="AU407" s="174">
        <f>R407*R50*PRODUCT($CJ407:CX407)</f>
        <v>0</v>
      </c>
      <c r="AV407" s="174">
        <f>S407*S50*PRODUCT($CJ407:CY407)</f>
        <v>0</v>
      </c>
      <c r="AW407" s="174">
        <f>T407*T50*PRODUCT($CJ407:CZ407)</f>
        <v>0</v>
      </c>
      <c r="AX407" s="174">
        <f>U407*U50*PRODUCT($CJ407:DA407)</f>
        <v>0</v>
      </c>
      <c r="AY407" s="174">
        <f>V407*V50*PRODUCT($CJ407:DB407)</f>
        <v>0</v>
      </c>
      <c r="AZ407" s="174">
        <f>W407*W50*PRODUCT($CJ407:DC407)</f>
        <v>0</v>
      </c>
      <c r="BA407" s="174">
        <f>X407*X50*PRODUCT($CJ407:DD407)</f>
        <v>0</v>
      </c>
      <c r="BB407" s="174">
        <f>Y407*Y50*PRODUCT($CJ407:DE407)</f>
        <v>0</v>
      </c>
      <c r="BC407" s="174">
        <f>Z407*Z50*PRODUCT($CJ407:DF407)</f>
        <v>0</v>
      </c>
      <c r="BD407" s="174">
        <f>AA407*AA50*PRODUCT($CJ407:DG407)</f>
        <v>0</v>
      </c>
      <c r="BE407" s="174">
        <f>AB407*AB50*PRODUCT($CJ407:DH407)</f>
        <v>0</v>
      </c>
      <c r="BF407" s="176"/>
      <c r="BG407" s="176"/>
      <c r="BH407" s="93"/>
      <c r="BI407" s="169">
        <f>SUM($AF407:AG407)-SUM($AF439:AG439)-SUM($C439:D439)-SUM($BH439:BI439)</f>
        <v>0</v>
      </c>
      <c r="BJ407" s="169">
        <f>SUM($AF407:AH407)-SUM($AF439:AH439)-SUM($C439:E439)-SUM($BH439:BJ439)</f>
        <v>0</v>
      </c>
      <c r="BK407" s="169">
        <f>SUM($AF407:AI407)-SUM($AF439:AI439)-SUM($C439:F439)-SUM($BH439:BK439)</f>
        <v>0</v>
      </c>
      <c r="BL407" s="169">
        <f>SUM($AF407:AJ407)-SUM($AF439:AJ439)-SUM($C439:G439)-SUM($BH439:BL439)</f>
        <v>0</v>
      </c>
      <c r="BM407" s="169">
        <f>SUM($AF407:AK407)-SUM($AF439:AK439)-SUM($C439:H439)-SUM($BH439:BM439)</f>
        <v>0</v>
      </c>
      <c r="BN407" s="169">
        <f>SUM($AF407:AL407)-SUM($AF439:AL439)-SUM($C439:I439)-SUM($BH439:BN439)</f>
        <v>0</v>
      </c>
      <c r="BO407" s="169">
        <f>SUM($AF407:AM407)-SUM($AF439:AM439)-SUM($C439:J439)-SUM($BH439:BO439)</f>
        <v>0</v>
      </c>
      <c r="BP407" s="169">
        <f>SUM($AF407:AN407)-SUM($AF439:AN439)-SUM($C439:K439)-SUM($BH439:BP439)</f>
        <v>0</v>
      </c>
      <c r="BQ407" s="169">
        <f>SUM($AF407:AO407)-SUM($AF439:AO439)-SUM($C439:L439)-SUM($BH439:BQ439)</f>
        <v>0</v>
      </c>
      <c r="BR407" s="169">
        <f>SUM($AF407:AP407)-SUM($AF439:AP439)-SUM($C439:M439)-SUM($BH439:BR439)</f>
        <v>0</v>
      </c>
      <c r="BS407" s="169">
        <f>SUM($AF407:AQ407)-SUM($AF439:AQ439)-SUM($C439:N439)-SUM($BH439:BS439)</f>
        <v>0</v>
      </c>
      <c r="BT407" s="169">
        <f>SUM($AF407:AR407)-SUM($AF439:AR439)-SUM($C439:O439)-SUM($BH439:BT439)</f>
        <v>0</v>
      </c>
      <c r="BU407" s="169">
        <f>SUM($AF407:AS407)-SUM($AF439:AS439)-SUM($C439:P439)-SUM($BH439:BU439)</f>
        <v>0</v>
      </c>
      <c r="BV407" s="169">
        <f>SUM($AF407:AT407)-SUM($AF439:AT439)-SUM($C439:Q439)-SUM($BH439:BV439)</f>
        <v>0</v>
      </c>
      <c r="BW407" s="169">
        <f>SUM($AF407:AU407)-SUM($AF439:AU439)-SUM($C439:R439)-SUM($BH439:BW439)</f>
        <v>0</v>
      </c>
      <c r="BX407" s="169">
        <f>SUM($AF407:AV407)-SUM($AF439:AV439)-SUM($C439:S439)-SUM($BH439:BX439)</f>
        <v>0</v>
      </c>
      <c r="BY407" s="169">
        <f>SUM($AF407:AW407)-SUM($AF439:AW439)-SUM($C439:T439)-SUM($BH439:BY439)</f>
        <v>0</v>
      </c>
      <c r="BZ407" s="169">
        <f>SUM($AF407:AX407)-SUM($AF439:AX439)-SUM($C439:U439)-SUM($BH439:BZ439)</f>
        <v>0</v>
      </c>
      <c r="CA407" s="169">
        <f>SUM($AF407:AY407)-SUM($AF439:AY439)-SUM($C439:V439)-SUM($BH439:CA439)</f>
        <v>0</v>
      </c>
      <c r="CB407" s="169">
        <f>SUM($AF407:AZ407)-SUM($AF439:AZ439)-SUM($C439:W439)-SUM($BH439:CB439)</f>
        <v>0</v>
      </c>
      <c r="CC407" s="169">
        <f>SUM($AF407:BA407)-SUM($AF439:BA439)-SUM($C439:X439)-SUM($BH439:CC439)</f>
        <v>0</v>
      </c>
      <c r="CD407" s="169">
        <f>SUM($AF407:BB407)-SUM($AF439:BB439)-SUM($C439:Y439)-SUM($BH439:CD439)</f>
        <v>0</v>
      </c>
      <c r="CE407" s="169">
        <f>SUM($AF407:BC407)-SUM($AF439:BC439)-SUM($C439:Z439)-SUM($BH439:CE439)</f>
        <v>0</v>
      </c>
      <c r="CF407" s="169">
        <f>SUM($AF407:BD407)-SUM($AF439:BD439)-SUM($C439:AA439)-SUM($BH439:CF439)</f>
        <v>0</v>
      </c>
      <c r="CG407" s="169">
        <f>SUM($AF407:BE407)-SUM($AF439:BE439)-SUM($C439:AB439)-SUM($BH439:CG439)</f>
        <v>0</v>
      </c>
      <c r="CH407" s="52"/>
      <c r="CI407" s="52"/>
      <c r="CJ407" s="67"/>
      <c r="CK407" s="67"/>
      <c r="CL407" s="67"/>
      <c r="CM407" s="67"/>
      <c r="CN407" s="67"/>
      <c r="CO407" s="67"/>
      <c r="CP407" s="67"/>
      <c r="CQ407" s="67">
        <f>1-J407</f>
        <v>1</v>
      </c>
      <c r="CR407" s="67">
        <f t="shared" si="101"/>
        <v>0.99977338020105277</v>
      </c>
      <c r="CS407" s="67">
        <f t="shared" si="101"/>
        <v>0.99977636475109544</v>
      </c>
      <c r="CT407" s="67">
        <f t="shared" si="101"/>
        <v>0.99977540278868504</v>
      </c>
      <c r="CU407" s="67">
        <f t="shared" si="101"/>
        <v>0.9997741119502368</v>
      </c>
      <c r="CV407" s="67">
        <f t="shared" si="101"/>
        <v>0.99958749504809707</v>
      </c>
      <c r="CW407" s="67">
        <f t="shared" si="101"/>
        <v>0.99958515118042446</v>
      </c>
      <c r="CX407" s="67">
        <f t="shared" si="101"/>
        <v>0.99958280731275173</v>
      </c>
      <c r="CY407" s="67">
        <f t="shared" si="101"/>
        <v>0.99958046344507911</v>
      </c>
      <c r="CZ407" s="67">
        <f t="shared" si="101"/>
        <v>0.99957811957740639</v>
      </c>
      <c r="DA407" s="67">
        <f t="shared" si="102"/>
        <v>0.99930040338607251</v>
      </c>
      <c r="DB407" s="67">
        <f t="shared" si="102"/>
        <v>0.99929653806783181</v>
      </c>
      <c r="DC407" s="67">
        <f t="shared" si="102"/>
        <v>0.99929267274959122</v>
      </c>
      <c r="DD407" s="67">
        <f t="shared" si="102"/>
        <v>0.99928880743135051</v>
      </c>
      <c r="DE407" s="67">
        <f t="shared" si="102"/>
        <v>0.99928592690756612</v>
      </c>
      <c r="DF407" s="67">
        <f t="shared" si="102"/>
        <v>0.99884300919230773</v>
      </c>
      <c r="DG407" s="67">
        <f t="shared" si="102"/>
        <v>0.99883994573292234</v>
      </c>
      <c r="DH407" s="67">
        <f t="shared" si="102"/>
        <v>0.99883688227353706</v>
      </c>
      <c r="DI407" s="67">
        <f t="shared" si="102"/>
        <v>0.99883381881415179</v>
      </c>
      <c r="DL407" s="53"/>
      <c r="DM407" s="188" t="str">
        <f t="shared" si="105"/>
        <v/>
      </c>
      <c r="DN407" s="188" t="str">
        <f t="shared" si="103"/>
        <v/>
      </c>
      <c r="DO407" s="188" t="str">
        <f t="shared" si="103"/>
        <v/>
      </c>
      <c r="DP407" s="188" t="str">
        <f t="shared" si="103"/>
        <v/>
      </c>
      <c r="DQ407" s="188" t="str">
        <f t="shared" si="103"/>
        <v/>
      </c>
      <c r="DR407" s="188" t="str">
        <f t="shared" si="103"/>
        <v/>
      </c>
      <c r="DS407" s="188" t="str">
        <f t="shared" si="103"/>
        <v/>
      </c>
      <c r="DT407" s="188" t="str">
        <f t="shared" si="103"/>
        <v/>
      </c>
      <c r="DU407" s="188" t="str">
        <f t="shared" si="103"/>
        <v/>
      </c>
      <c r="DV407" s="188" t="str">
        <f t="shared" si="103"/>
        <v/>
      </c>
      <c r="DW407" s="188" t="str">
        <f t="shared" si="103"/>
        <v/>
      </c>
      <c r="DX407" s="188" t="str">
        <f t="shared" si="103"/>
        <v/>
      </c>
      <c r="DY407" s="188" t="str">
        <f t="shared" si="103"/>
        <v/>
      </c>
      <c r="DZ407" s="188" t="str">
        <f t="shared" si="103"/>
        <v/>
      </c>
      <c r="EA407" s="188" t="str">
        <f t="shared" si="103"/>
        <v/>
      </c>
      <c r="EB407" s="188" t="str">
        <f t="shared" si="103"/>
        <v/>
      </c>
      <c r="EC407" s="188" t="str">
        <f t="shared" si="103"/>
        <v/>
      </c>
      <c r="ED407" s="188" t="str">
        <f t="shared" si="104"/>
        <v/>
      </c>
      <c r="EE407" s="188" t="str">
        <f t="shared" si="104"/>
        <v/>
      </c>
      <c r="EF407" s="188" t="str">
        <f t="shared" si="104"/>
        <v/>
      </c>
      <c r="EG407" s="188" t="str">
        <f t="shared" si="104"/>
        <v/>
      </c>
      <c r="EH407" s="188" t="str">
        <f t="shared" si="104"/>
        <v/>
      </c>
      <c r="EI407" s="188" t="str">
        <f t="shared" si="104"/>
        <v/>
      </c>
      <c r="EJ407" s="188" t="str">
        <f t="shared" si="104"/>
        <v/>
      </c>
      <c r="EK407" s="188" t="str">
        <f t="shared" si="104"/>
        <v/>
      </c>
    </row>
    <row r="408" spans="1:141" x14ac:dyDescent="0.3">
      <c r="B408" s="1">
        <v>9</v>
      </c>
      <c r="C408" s="173"/>
      <c r="D408" s="173"/>
      <c r="E408" s="173"/>
      <c r="F408" s="173"/>
      <c r="G408" s="173"/>
      <c r="H408" s="173"/>
      <c r="I408" s="173"/>
      <c r="J408" s="173"/>
      <c r="K408" s="173"/>
      <c r="L408" s="173">
        <f t="shared" si="100"/>
        <v>2.2661979894718018E-4</v>
      </c>
      <c r="M408" s="173">
        <f t="shared" si="100"/>
        <v>2.2363524890450844E-4</v>
      </c>
      <c r="N408" s="173">
        <f t="shared" si="100"/>
        <v>2.2459721131495638E-4</v>
      </c>
      <c r="O408" s="173">
        <f t="shared" si="100"/>
        <v>2.2588804976316428E-4</v>
      </c>
      <c r="P408" s="173">
        <f t="shared" si="100"/>
        <v>4.1250495190291701E-4</v>
      </c>
      <c r="Q408" s="173">
        <f t="shared" si="100"/>
        <v>4.1484881957559001E-4</v>
      </c>
      <c r="R408" s="173">
        <f t="shared" si="100"/>
        <v>4.17192687248263E-4</v>
      </c>
      <c r="S408" s="173">
        <f t="shared" si="100"/>
        <v>4.1953655492093611E-4</v>
      </c>
      <c r="T408" s="173">
        <f t="shared" si="100"/>
        <v>4.2188042259360911E-4</v>
      </c>
      <c r="U408" s="173">
        <f t="shared" si="100"/>
        <v>6.9959661392751812E-4</v>
      </c>
      <c r="V408" s="173">
        <f t="shared" si="100"/>
        <v>7.0346193216817561E-4</v>
      </c>
      <c r="W408" s="173">
        <f t="shared" si="100"/>
        <v>7.073272504088331E-4</v>
      </c>
      <c r="X408" s="173">
        <f t="shared" si="100"/>
        <v>7.1119256864949059E-4</v>
      </c>
      <c r="Y408" s="173">
        <f t="shared" si="100"/>
        <v>7.1407309243392962E-4</v>
      </c>
      <c r="Z408" s="173">
        <f t="shared" si="100"/>
        <v>1.156990807692289E-3</v>
      </c>
      <c r="AA408" s="173">
        <f t="shared" si="100"/>
        <v>1.1600542670776089E-3</v>
      </c>
      <c r="AB408" s="173">
        <f t="shared" si="100"/>
        <v>1.1631177264629291E-3</v>
      </c>
      <c r="AC408" s="155"/>
      <c r="AD408" s="155"/>
      <c r="AE408" s="155"/>
      <c r="AF408" s="155"/>
      <c r="AG408" s="174">
        <f>D408*D51*PRODUCT($CJ408:CJ408)</f>
        <v>0</v>
      </c>
      <c r="AH408" s="174">
        <f>E408*E51*PRODUCT($CJ408:CK408)</f>
        <v>0</v>
      </c>
      <c r="AI408" s="174">
        <f>F408*F51*PRODUCT($CJ408:CL408)</f>
        <v>0</v>
      </c>
      <c r="AJ408" s="174">
        <f>G408*G51*PRODUCT($CJ408:CM408)</f>
        <v>0</v>
      </c>
      <c r="AK408" s="174">
        <f>H408*H51*PRODUCT($CJ408:CN408)</f>
        <v>0</v>
      </c>
      <c r="AL408" s="174">
        <f>I408*I51*PRODUCT($CJ408:CO408)</f>
        <v>0</v>
      </c>
      <c r="AM408" s="174">
        <f>J408*J51*PRODUCT($CJ408:CP408)</f>
        <v>0</v>
      </c>
      <c r="AN408" s="174">
        <f>K408*K51*PRODUCT($CJ408:CQ408)</f>
        <v>0</v>
      </c>
      <c r="AO408" s="174">
        <f>L408*L51*PRODUCT($CJ408:CR408)</f>
        <v>0</v>
      </c>
      <c r="AP408" s="174">
        <f>M408*M51*PRODUCT($CJ408:CS408)</f>
        <v>0</v>
      </c>
      <c r="AQ408" s="174">
        <f>N408*N51*PRODUCT($CJ408:CT408)</f>
        <v>0</v>
      </c>
      <c r="AR408" s="174">
        <f>O408*O51*PRODUCT($CJ408:CU408)</f>
        <v>0</v>
      </c>
      <c r="AS408" s="174">
        <f>P408*P51*PRODUCT($CJ408:CV408)</f>
        <v>0</v>
      </c>
      <c r="AT408" s="174">
        <f>Q408*Q51*PRODUCT($CJ408:CW408)</f>
        <v>0</v>
      </c>
      <c r="AU408" s="174">
        <f>R408*R51*PRODUCT($CJ408:CX408)</f>
        <v>0</v>
      </c>
      <c r="AV408" s="174">
        <f>S408*S51*PRODUCT($CJ408:CY408)</f>
        <v>0</v>
      </c>
      <c r="AW408" s="174">
        <f>T408*T51*PRODUCT($CJ408:CZ408)</f>
        <v>0</v>
      </c>
      <c r="AX408" s="174">
        <f>U408*U51*PRODUCT($CJ408:DA408)</f>
        <v>0</v>
      </c>
      <c r="AY408" s="174">
        <f>V408*V51*PRODUCT($CJ408:DB408)</f>
        <v>0</v>
      </c>
      <c r="AZ408" s="174">
        <f>W408*W51*PRODUCT($CJ408:DC408)</f>
        <v>0</v>
      </c>
      <c r="BA408" s="174">
        <f>X408*X51*PRODUCT($CJ408:DD408)</f>
        <v>0</v>
      </c>
      <c r="BB408" s="174">
        <f>Y408*Y51*PRODUCT($CJ408:DE408)</f>
        <v>0</v>
      </c>
      <c r="BC408" s="174">
        <f>Z408*Z51*PRODUCT($CJ408:DF408)</f>
        <v>0</v>
      </c>
      <c r="BD408" s="174">
        <f>AA408*AA51*PRODUCT($CJ408:DG408)</f>
        <v>0</v>
      </c>
      <c r="BE408" s="174">
        <f>AB408*AB51*PRODUCT($CJ408:DH408)</f>
        <v>0</v>
      </c>
      <c r="BF408" s="176"/>
      <c r="BG408" s="176"/>
      <c r="BH408" s="176"/>
      <c r="BI408" s="169">
        <f>SUM($AF408:AG408)-SUM($AF440:AG440)-SUM($C440:D440)-SUM($BH440:BI440)</f>
        <v>0</v>
      </c>
      <c r="BJ408" s="169">
        <f>SUM($AF408:AH408)-SUM($AF440:AH440)-SUM($C440:E440)-SUM($BH440:BJ440)</f>
        <v>0</v>
      </c>
      <c r="BK408" s="169">
        <f>SUM($AF408:AI408)-SUM($AF440:AI440)-SUM($C440:F440)-SUM($BH440:BK440)</f>
        <v>0</v>
      </c>
      <c r="BL408" s="169">
        <f>SUM($AF408:AJ408)-SUM($AF440:AJ440)-SUM($C440:G440)-SUM($BH440:BL440)</f>
        <v>0</v>
      </c>
      <c r="BM408" s="169">
        <f>SUM($AF408:AK408)-SUM($AF440:AK440)-SUM($C440:H440)-SUM($BH440:BM440)</f>
        <v>0</v>
      </c>
      <c r="BN408" s="169">
        <f>SUM($AF408:AL408)-SUM($AF440:AL440)-SUM($C440:I440)-SUM($BH440:BN440)</f>
        <v>0</v>
      </c>
      <c r="BO408" s="169">
        <f>SUM($AF408:AM408)-SUM($AF440:AM440)-SUM($C440:J440)-SUM($BH440:BO440)</f>
        <v>0</v>
      </c>
      <c r="BP408" s="169">
        <f>SUM($AF408:AN408)-SUM($AF440:AN440)-SUM($C440:K440)-SUM($BH440:BP440)</f>
        <v>0</v>
      </c>
      <c r="BQ408" s="169">
        <f>SUM($AF408:AO408)-SUM($AF440:AO440)-SUM($C440:L440)-SUM($BH440:BQ440)</f>
        <v>0</v>
      </c>
      <c r="BR408" s="169">
        <f>SUM($AF408:AP408)-SUM($AF440:AP440)-SUM($C440:M440)-SUM($BH440:BR440)</f>
        <v>0</v>
      </c>
      <c r="BS408" s="169">
        <f>SUM($AF408:AQ408)-SUM($AF440:AQ440)-SUM($C440:N440)-SUM($BH440:BS440)</f>
        <v>0</v>
      </c>
      <c r="BT408" s="169">
        <f>SUM($AF408:AR408)-SUM($AF440:AR440)-SUM($C440:O440)-SUM($BH440:BT440)</f>
        <v>0</v>
      </c>
      <c r="BU408" s="169">
        <f>SUM($AF408:AS408)-SUM($AF440:AS440)-SUM($C440:P440)-SUM($BH440:BU440)</f>
        <v>0</v>
      </c>
      <c r="BV408" s="169">
        <f>SUM($AF408:AT408)-SUM($AF440:AT440)-SUM($C440:Q440)-SUM($BH440:BV440)</f>
        <v>0</v>
      </c>
      <c r="BW408" s="169">
        <f>SUM($AF408:AU408)-SUM($AF440:AU440)-SUM($C440:R440)-SUM($BH440:BW440)</f>
        <v>0</v>
      </c>
      <c r="BX408" s="169">
        <f>SUM($AF408:AV408)-SUM($AF440:AV440)-SUM($C440:S440)-SUM($BH440:BX440)</f>
        <v>0</v>
      </c>
      <c r="BY408" s="169">
        <f>SUM($AF408:AW408)-SUM($AF440:AW440)-SUM($C440:T440)-SUM($BH440:BY440)</f>
        <v>0</v>
      </c>
      <c r="BZ408" s="169">
        <f>SUM($AF408:AX408)-SUM($AF440:AX440)-SUM($C440:U440)-SUM($BH440:BZ440)</f>
        <v>0</v>
      </c>
      <c r="CA408" s="169">
        <f>SUM($AF408:AY408)-SUM($AF440:AY440)-SUM($C440:V440)-SUM($BH440:CA440)</f>
        <v>0</v>
      </c>
      <c r="CB408" s="169">
        <f>SUM($AF408:AZ408)-SUM($AF440:AZ440)-SUM($C440:W440)-SUM($BH440:CB440)</f>
        <v>0</v>
      </c>
      <c r="CC408" s="169">
        <f>SUM($AF408:BA408)-SUM($AF440:BA440)-SUM($C440:X440)-SUM($BH440:CC440)</f>
        <v>0</v>
      </c>
      <c r="CD408" s="169">
        <f>SUM($AF408:BB408)-SUM($AF440:BB440)-SUM($C440:Y440)-SUM($BH440:CD440)</f>
        <v>0</v>
      </c>
      <c r="CE408" s="169">
        <f>SUM($AF408:BC408)-SUM($AF440:BC440)-SUM($C440:Z440)-SUM($BH440:CE440)</f>
        <v>0</v>
      </c>
      <c r="CF408" s="169">
        <f>SUM($AF408:BD408)-SUM($AF440:BD440)-SUM($C440:AA440)-SUM($BH440:CF440)</f>
        <v>0</v>
      </c>
      <c r="CG408" s="169">
        <f>SUM($AF408:BE408)-SUM($AF440:BE440)-SUM($C440:AB440)-SUM($BH440:CG440)</f>
        <v>0</v>
      </c>
      <c r="CH408" s="52"/>
      <c r="CI408" s="52"/>
      <c r="CJ408" s="67"/>
      <c r="CK408" s="67"/>
      <c r="CL408" s="67"/>
      <c r="CM408" s="67"/>
      <c r="CN408" s="67"/>
      <c r="CO408" s="67"/>
      <c r="CP408" s="67"/>
      <c r="CQ408" s="67"/>
      <c r="CR408" s="67">
        <f>1-K408</f>
        <v>1</v>
      </c>
      <c r="CS408" s="67">
        <f t="shared" si="101"/>
        <v>0.99977338020105277</v>
      </c>
      <c r="CT408" s="67">
        <f t="shared" si="101"/>
        <v>0.99977636475109544</v>
      </c>
      <c r="CU408" s="67">
        <f t="shared" si="101"/>
        <v>0.99977540278868504</v>
      </c>
      <c r="CV408" s="67">
        <f t="shared" si="101"/>
        <v>0.9997741119502368</v>
      </c>
      <c r="CW408" s="67">
        <f t="shared" si="101"/>
        <v>0.99958749504809707</v>
      </c>
      <c r="CX408" s="67">
        <f t="shared" si="101"/>
        <v>0.99958515118042446</v>
      </c>
      <c r="CY408" s="67">
        <f t="shared" si="101"/>
        <v>0.99958280731275173</v>
      </c>
      <c r="CZ408" s="67">
        <f t="shared" si="101"/>
        <v>0.99958046344507911</v>
      </c>
      <c r="DA408" s="67">
        <f t="shared" si="102"/>
        <v>0.99957811957740639</v>
      </c>
      <c r="DB408" s="67">
        <f t="shared" si="102"/>
        <v>0.99930040338607251</v>
      </c>
      <c r="DC408" s="67">
        <f t="shared" si="102"/>
        <v>0.99929653806783181</v>
      </c>
      <c r="DD408" s="67">
        <f t="shared" si="102"/>
        <v>0.99929267274959122</v>
      </c>
      <c r="DE408" s="67">
        <f t="shared" si="102"/>
        <v>0.99928880743135051</v>
      </c>
      <c r="DF408" s="67">
        <f t="shared" si="102"/>
        <v>0.99928592690756612</v>
      </c>
      <c r="DG408" s="67">
        <f t="shared" si="102"/>
        <v>0.99884300919230773</v>
      </c>
      <c r="DH408" s="67">
        <f t="shared" si="102"/>
        <v>0.99883994573292234</v>
      </c>
      <c r="DI408" s="67">
        <f t="shared" si="102"/>
        <v>0.99883688227353706</v>
      </c>
      <c r="DL408" s="53"/>
      <c r="DM408" s="188" t="str">
        <f t="shared" si="105"/>
        <v/>
      </c>
      <c r="DN408" s="188" t="str">
        <f t="shared" si="103"/>
        <v/>
      </c>
      <c r="DO408" s="188" t="str">
        <f t="shared" si="103"/>
        <v/>
      </c>
      <c r="DP408" s="188" t="str">
        <f t="shared" si="103"/>
        <v/>
      </c>
      <c r="DQ408" s="188" t="str">
        <f t="shared" si="103"/>
        <v/>
      </c>
      <c r="DR408" s="188" t="str">
        <f t="shared" si="103"/>
        <v/>
      </c>
      <c r="DS408" s="188" t="str">
        <f t="shared" si="103"/>
        <v/>
      </c>
      <c r="DT408" s="188" t="str">
        <f t="shared" si="103"/>
        <v/>
      </c>
      <c r="DU408" s="188" t="str">
        <f t="shared" si="103"/>
        <v/>
      </c>
      <c r="DV408" s="188" t="str">
        <f t="shared" si="103"/>
        <v/>
      </c>
      <c r="DW408" s="188" t="str">
        <f t="shared" si="103"/>
        <v/>
      </c>
      <c r="DX408" s="188" t="str">
        <f t="shared" si="103"/>
        <v/>
      </c>
      <c r="DY408" s="188" t="str">
        <f t="shared" si="103"/>
        <v/>
      </c>
      <c r="DZ408" s="188" t="str">
        <f t="shared" si="103"/>
        <v/>
      </c>
      <c r="EA408" s="188" t="str">
        <f t="shared" si="103"/>
        <v/>
      </c>
      <c r="EB408" s="188" t="str">
        <f t="shared" si="103"/>
        <v/>
      </c>
      <c r="EC408" s="188" t="str">
        <f t="shared" si="103"/>
        <v/>
      </c>
      <c r="ED408" s="188" t="str">
        <f t="shared" si="104"/>
        <v/>
      </c>
      <c r="EE408" s="188" t="str">
        <f t="shared" si="104"/>
        <v/>
      </c>
      <c r="EF408" s="188" t="str">
        <f t="shared" si="104"/>
        <v/>
      </c>
      <c r="EG408" s="188" t="str">
        <f t="shared" si="104"/>
        <v/>
      </c>
      <c r="EH408" s="188" t="str">
        <f t="shared" si="104"/>
        <v/>
      </c>
      <c r="EI408" s="188" t="str">
        <f t="shared" si="104"/>
        <v/>
      </c>
      <c r="EJ408" s="188" t="str">
        <f t="shared" si="104"/>
        <v/>
      </c>
      <c r="EK408" s="188" t="str">
        <f t="shared" si="104"/>
        <v/>
      </c>
    </row>
    <row r="409" spans="1:141" x14ac:dyDescent="0.3">
      <c r="B409" s="1">
        <v>10</v>
      </c>
      <c r="C409" s="173"/>
      <c r="D409" s="173"/>
      <c r="E409" s="173"/>
      <c r="F409" s="173"/>
      <c r="G409" s="173"/>
      <c r="H409" s="173"/>
      <c r="I409" s="173"/>
      <c r="J409" s="173"/>
      <c r="K409" s="173"/>
      <c r="L409" s="173"/>
      <c r="M409" s="173">
        <f t="shared" si="100"/>
        <v>2.2661979894718018E-4</v>
      </c>
      <c r="N409" s="173">
        <f t="shared" si="100"/>
        <v>2.2363524890450844E-4</v>
      </c>
      <c r="O409" s="173">
        <f t="shared" si="100"/>
        <v>2.2459721131495638E-4</v>
      </c>
      <c r="P409" s="173">
        <f t="shared" si="100"/>
        <v>2.2588804976316428E-4</v>
      </c>
      <c r="Q409" s="173">
        <f t="shared" si="100"/>
        <v>4.1250495190291701E-4</v>
      </c>
      <c r="R409" s="173">
        <f t="shared" si="100"/>
        <v>4.1484881957559001E-4</v>
      </c>
      <c r="S409" s="173">
        <f t="shared" si="100"/>
        <v>4.17192687248263E-4</v>
      </c>
      <c r="T409" s="173">
        <f t="shared" si="100"/>
        <v>4.1953655492093611E-4</v>
      </c>
      <c r="U409" s="173">
        <f t="shared" si="100"/>
        <v>4.2188042259360911E-4</v>
      </c>
      <c r="V409" s="173">
        <f t="shared" si="100"/>
        <v>6.9959661392751812E-4</v>
      </c>
      <c r="W409" s="173">
        <f t="shared" si="100"/>
        <v>7.0346193216817561E-4</v>
      </c>
      <c r="X409" s="173">
        <f t="shared" si="100"/>
        <v>7.073272504088331E-4</v>
      </c>
      <c r="Y409" s="173">
        <f t="shared" si="100"/>
        <v>7.1119256864949059E-4</v>
      </c>
      <c r="Z409" s="173">
        <f t="shared" si="100"/>
        <v>7.1407309243392962E-4</v>
      </c>
      <c r="AA409" s="173">
        <f t="shared" si="100"/>
        <v>1.156990807692289E-3</v>
      </c>
      <c r="AB409" s="173">
        <f t="shared" si="100"/>
        <v>1.1600542670776089E-3</v>
      </c>
      <c r="AC409" s="155"/>
      <c r="AD409" s="155"/>
      <c r="AE409" s="155"/>
      <c r="AF409" s="67"/>
      <c r="AG409" s="174">
        <f>D409*D52*PRODUCT($CJ409:CJ409)</f>
        <v>0</v>
      </c>
      <c r="AH409" s="174">
        <f>E409*E52*PRODUCT($CJ409:CK409)</f>
        <v>0</v>
      </c>
      <c r="AI409" s="174">
        <f>F409*F52*PRODUCT($CJ409:CL409)</f>
        <v>0</v>
      </c>
      <c r="AJ409" s="174">
        <f>G409*G52*PRODUCT($CJ409:CM409)</f>
        <v>0</v>
      </c>
      <c r="AK409" s="174">
        <f>H409*H52*PRODUCT($CJ409:CN409)</f>
        <v>0</v>
      </c>
      <c r="AL409" s="174">
        <f>I409*I52*PRODUCT($CJ409:CO409)</f>
        <v>0</v>
      </c>
      <c r="AM409" s="174">
        <f>J409*J52*PRODUCT($CJ409:CP409)</f>
        <v>0</v>
      </c>
      <c r="AN409" s="174">
        <f>K409*K52*PRODUCT($CJ409:CQ409)</f>
        <v>0</v>
      </c>
      <c r="AO409" s="174">
        <f>L409*L52*PRODUCT($CJ409:CR409)</f>
        <v>0</v>
      </c>
      <c r="AP409" s="174">
        <f>M409*M52*PRODUCT($CJ409:CS409)</f>
        <v>0</v>
      </c>
      <c r="AQ409" s="174">
        <f>N409*N52*PRODUCT($CJ409:CT409)</f>
        <v>0</v>
      </c>
      <c r="AR409" s="174">
        <f>O409*O52*PRODUCT($CJ409:CU409)</f>
        <v>0</v>
      </c>
      <c r="AS409" s="174">
        <f>P409*P52*PRODUCT($CJ409:CV409)</f>
        <v>0</v>
      </c>
      <c r="AT409" s="174">
        <f>Q409*Q52*PRODUCT($CJ409:CW409)</f>
        <v>0</v>
      </c>
      <c r="AU409" s="174">
        <f>R409*R52*PRODUCT($CJ409:CX409)</f>
        <v>0</v>
      </c>
      <c r="AV409" s="174">
        <f>S409*S52*PRODUCT($CJ409:CY409)</f>
        <v>0</v>
      </c>
      <c r="AW409" s="174">
        <f>T409*T52*PRODUCT($CJ409:CZ409)</f>
        <v>0</v>
      </c>
      <c r="AX409" s="174">
        <f>U409*U52*PRODUCT($CJ409:DA409)</f>
        <v>0</v>
      </c>
      <c r="AY409" s="174">
        <f>V409*V52*PRODUCT($CJ409:DB409)</f>
        <v>0</v>
      </c>
      <c r="AZ409" s="174">
        <f>W409*W52*PRODUCT($CJ409:DC409)</f>
        <v>0</v>
      </c>
      <c r="BA409" s="174">
        <f>X409*X52*PRODUCT($CJ409:DD409)</f>
        <v>0</v>
      </c>
      <c r="BB409" s="174">
        <f>Y409*Y52*PRODUCT($CJ409:DE409)</f>
        <v>0</v>
      </c>
      <c r="BC409" s="174">
        <f>Z409*Z52*PRODUCT($CJ409:DF409)</f>
        <v>0</v>
      </c>
      <c r="BD409" s="174">
        <f>AA409*AA52*PRODUCT($CJ409:DG409)</f>
        <v>0</v>
      </c>
      <c r="BE409" s="174">
        <f>AB409*AB52*PRODUCT($CJ409:DH409)</f>
        <v>0</v>
      </c>
      <c r="BF409" s="176"/>
      <c r="BG409" s="93"/>
      <c r="BH409" s="93"/>
      <c r="BI409" s="169">
        <f>SUM($AF409:AG409)-SUM($AF441:AG441)-SUM($C441:D441)-SUM($BH441:BI441)</f>
        <v>0</v>
      </c>
      <c r="BJ409" s="169">
        <f>SUM($AF409:AH409)-SUM($AF441:AH441)-SUM($C441:E441)-SUM($BH441:BJ441)</f>
        <v>0</v>
      </c>
      <c r="BK409" s="169">
        <f>SUM($AF409:AI409)-SUM($AF441:AI441)-SUM($C441:F441)-SUM($BH441:BK441)</f>
        <v>0</v>
      </c>
      <c r="BL409" s="169">
        <f>SUM($AF409:AJ409)-SUM($AF441:AJ441)-SUM($C441:G441)-SUM($BH441:BL441)</f>
        <v>0</v>
      </c>
      <c r="BM409" s="169">
        <f>SUM($AF409:AK409)-SUM($AF441:AK441)-SUM($C441:H441)-SUM($BH441:BM441)</f>
        <v>0</v>
      </c>
      <c r="BN409" s="169">
        <f>SUM($AF409:AL409)-SUM($AF441:AL441)-SUM($C441:I441)-SUM($BH441:BN441)</f>
        <v>0</v>
      </c>
      <c r="BO409" s="169">
        <f>SUM($AF409:AM409)-SUM($AF441:AM441)-SUM($C441:J441)-SUM($BH441:BO441)</f>
        <v>0</v>
      </c>
      <c r="BP409" s="169">
        <f>SUM($AF409:AN409)-SUM($AF441:AN441)-SUM($C441:K441)-SUM($BH441:BP441)</f>
        <v>0</v>
      </c>
      <c r="BQ409" s="169">
        <f>SUM($AF409:AO409)-SUM($AF441:AO441)-SUM($C441:L441)-SUM($BH441:BQ441)</f>
        <v>0</v>
      </c>
      <c r="BR409" s="169">
        <f>SUM($AF409:AP409)-SUM($AF441:AP441)-SUM($C441:M441)-SUM($BH441:BR441)</f>
        <v>0</v>
      </c>
      <c r="BS409" s="169">
        <f>SUM($AF409:AQ409)-SUM($AF441:AQ441)-SUM($C441:N441)-SUM($BH441:BS441)</f>
        <v>0</v>
      </c>
      <c r="BT409" s="169">
        <f>SUM($AF409:AR409)-SUM($AF441:AR441)-SUM($C441:O441)-SUM($BH441:BT441)</f>
        <v>0</v>
      </c>
      <c r="BU409" s="169">
        <f>SUM($AF409:AS409)-SUM($AF441:AS441)-SUM($C441:P441)-SUM($BH441:BU441)</f>
        <v>0</v>
      </c>
      <c r="BV409" s="169">
        <f>SUM($AF409:AT409)-SUM($AF441:AT441)-SUM($C441:Q441)-SUM($BH441:BV441)</f>
        <v>0</v>
      </c>
      <c r="BW409" s="169">
        <f>SUM($AF409:AU409)-SUM($AF441:AU441)-SUM($C441:R441)-SUM($BH441:BW441)</f>
        <v>0</v>
      </c>
      <c r="BX409" s="169">
        <f>SUM($AF409:AV409)-SUM($AF441:AV441)-SUM($C441:S441)-SUM($BH441:BX441)</f>
        <v>0</v>
      </c>
      <c r="BY409" s="169">
        <f>SUM($AF409:AW409)-SUM($AF441:AW441)-SUM($C441:T441)-SUM($BH441:BY441)</f>
        <v>0</v>
      </c>
      <c r="BZ409" s="169">
        <f>SUM($AF409:AX409)-SUM($AF441:AX441)-SUM($C441:U441)-SUM($BH441:BZ441)</f>
        <v>0</v>
      </c>
      <c r="CA409" s="169">
        <f>SUM($AF409:AY409)-SUM($AF441:AY441)-SUM($C441:V441)-SUM($BH441:CA441)</f>
        <v>0</v>
      </c>
      <c r="CB409" s="169">
        <f>SUM($AF409:AZ409)-SUM($AF441:AZ441)-SUM($C441:W441)-SUM($BH441:CB441)</f>
        <v>0</v>
      </c>
      <c r="CC409" s="169">
        <f>SUM($AF409:BA409)-SUM($AF441:BA441)-SUM($C441:X441)-SUM($BH441:CC441)</f>
        <v>0</v>
      </c>
      <c r="CD409" s="169">
        <f>SUM($AF409:BB409)-SUM($AF441:BB441)-SUM($C441:Y441)-SUM($BH441:CD441)</f>
        <v>0</v>
      </c>
      <c r="CE409" s="169">
        <f>SUM($AF409:BC409)-SUM($AF441:BC441)-SUM($C441:Z441)-SUM($BH441:CE441)</f>
        <v>0</v>
      </c>
      <c r="CF409" s="169">
        <f>SUM($AF409:BD409)-SUM($AF441:BD441)-SUM($C441:AA441)-SUM($BH441:CF441)</f>
        <v>0</v>
      </c>
      <c r="CG409" s="169">
        <f>SUM($AF409:BE409)-SUM($AF441:BE441)-SUM($C441:AB441)-SUM($BH441:CG441)</f>
        <v>0</v>
      </c>
      <c r="CH409" s="52"/>
      <c r="CI409" s="52"/>
      <c r="CJ409" s="67"/>
      <c r="CK409" s="67"/>
      <c r="CL409" s="67"/>
      <c r="CM409" s="67"/>
      <c r="CN409" s="67"/>
      <c r="CO409" s="67"/>
      <c r="CP409" s="67"/>
      <c r="CQ409" s="67"/>
      <c r="CR409" s="67"/>
      <c r="CS409" s="67">
        <f>1-L409</f>
        <v>1</v>
      </c>
      <c r="CT409" s="67">
        <f t="shared" si="102"/>
        <v>0.99977338020105277</v>
      </c>
      <c r="CU409" s="67">
        <f t="shared" si="102"/>
        <v>0.99977636475109544</v>
      </c>
      <c r="CV409" s="67">
        <f t="shared" si="102"/>
        <v>0.99977540278868504</v>
      </c>
      <c r="CW409" s="67">
        <f t="shared" si="102"/>
        <v>0.9997741119502368</v>
      </c>
      <c r="CX409" s="67">
        <f t="shared" si="102"/>
        <v>0.99958749504809707</v>
      </c>
      <c r="CY409" s="67">
        <f t="shared" si="102"/>
        <v>0.99958515118042446</v>
      </c>
      <c r="CZ409" s="67">
        <f t="shared" si="102"/>
        <v>0.99958280731275173</v>
      </c>
      <c r="DA409" s="67">
        <f t="shared" si="102"/>
        <v>0.99958046344507911</v>
      </c>
      <c r="DB409" s="67">
        <f t="shared" si="102"/>
        <v>0.99957811957740639</v>
      </c>
      <c r="DC409" s="67">
        <f t="shared" si="102"/>
        <v>0.99930040338607251</v>
      </c>
      <c r="DD409" s="67">
        <f t="shared" si="102"/>
        <v>0.99929653806783181</v>
      </c>
      <c r="DE409" s="67">
        <f t="shared" si="102"/>
        <v>0.99929267274959122</v>
      </c>
      <c r="DF409" s="67">
        <f t="shared" si="102"/>
        <v>0.99928880743135051</v>
      </c>
      <c r="DG409" s="67">
        <f t="shared" si="102"/>
        <v>0.99928592690756612</v>
      </c>
      <c r="DH409" s="67">
        <f t="shared" si="102"/>
        <v>0.99884300919230773</v>
      </c>
      <c r="DI409" s="67">
        <f t="shared" si="102"/>
        <v>0.99883994573292234</v>
      </c>
      <c r="DL409" s="53"/>
      <c r="DM409" s="188" t="str">
        <f t="shared" si="105"/>
        <v/>
      </c>
      <c r="DN409" s="188" t="str">
        <f t="shared" si="103"/>
        <v/>
      </c>
      <c r="DO409" s="188" t="str">
        <f t="shared" si="103"/>
        <v/>
      </c>
      <c r="DP409" s="188" t="str">
        <f t="shared" si="103"/>
        <v/>
      </c>
      <c r="DQ409" s="188" t="str">
        <f t="shared" si="103"/>
        <v/>
      </c>
      <c r="DR409" s="188" t="str">
        <f t="shared" si="103"/>
        <v/>
      </c>
      <c r="DS409" s="188" t="str">
        <f t="shared" si="103"/>
        <v/>
      </c>
      <c r="DT409" s="188" t="str">
        <f t="shared" si="103"/>
        <v/>
      </c>
      <c r="DU409" s="188" t="str">
        <f t="shared" si="103"/>
        <v/>
      </c>
      <c r="DV409" s="188" t="str">
        <f t="shared" si="103"/>
        <v/>
      </c>
      <c r="DW409" s="188" t="str">
        <f t="shared" si="103"/>
        <v/>
      </c>
      <c r="DX409" s="188" t="str">
        <f t="shared" si="103"/>
        <v/>
      </c>
      <c r="DY409" s="188" t="str">
        <f t="shared" si="103"/>
        <v/>
      </c>
      <c r="DZ409" s="188" t="str">
        <f t="shared" si="103"/>
        <v/>
      </c>
      <c r="EA409" s="188" t="str">
        <f t="shared" si="103"/>
        <v/>
      </c>
      <c r="EB409" s="188" t="str">
        <f t="shared" si="103"/>
        <v/>
      </c>
      <c r="EC409" s="188" t="str">
        <f t="shared" si="103"/>
        <v/>
      </c>
      <c r="ED409" s="188" t="str">
        <f t="shared" si="104"/>
        <v/>
      </c>
      <c r="EE409" s="188" t="str">
        <f t="shared" si="104"/>
        <v/>
      </c>
      <c r="EF409" s="188" t="str">
        <f t="shared" si="104"/>
        <v/>
      </c>
      <c r="EG409" s="188" t="str">
        <f t="shared" si="104"/>
        <v/>
      </c>
      <c r="EH409" s="188" t="str">
        <f t="shared" si="104"/>
        <v/>
      </c>
      <c r="EI409" s="188" t="str">
        <f t="shared" si="104"/>
        <v/>
      </c>
      <c r="EJ409" s="188" t="str">
        <f t="shared" si="104"/>
        <v/>
      </c>
      <c r="EK409" s="188" t="str">
        <f t="shared" si="104"/>
        <v/>
      </c>
    </row>
    <row r="410" spans="1:141" x14ac:dyDescent="0.3">
      <c r="B410" s="1">
        <v>11</v>
      </c>
      <c r="C410" s="173"/>
      <c r="D410" s="173"/>
      <c r="E410" s="173"/>
      <c r="F410" s="173"/>
      <c r="G410" s="173"/>
      <c r="H410" s="173"/>
      <c r="I410" s="173"/>
      <c r="J410" s="173"/>
      <c r="K410" s="173"/>
      <c r="L410" s="173"/>
      <c r="M410" s="173"/>
      <c r="N410" s="173">
        <f t="shared" si="100"/>
        <v>2.2661979894718018E-4</v>
      </c>
      <c r="O410" s="173">
        <f t="shared" si="100"/>
        <v>2.2363524890450844E-4</v>
      </c>
      <c r="P410" s="173">
        <f t="shared" si="100"/>
        <v>2.2459721131495638E-4</v>
      </c>
      <c r="Q410" s="173">
        <f t="shared" si="100"/>
        <v>2.2588804976316428E-4</v>
      </c>
      <c r="R410" s="173">
        <f t="shared" si="100"/>
        <v>4.1250495190291701E-4</v>
      </c>
      <c r="S410" s="173">
        <f t="shared" si="100"/>
        <v>4.1484881957559001E-4</v>
      </c>
      <c r="T410" s="173">
        <f t="shared" si="100"/>
        <v>4.17192687248263E-4</v>
      </c>
      <c r="U410" s="173">
        <f t="shared" si="100"/>
        <v>4.1953655492093611E-4</v>
      </c>
      <c r="V410" s="173">
        <f t="shared" si="100"/>
        <v>4.2188042259360911E-4</v>
      </c>
      <c r="W410" s="173">
        <f t="shared" si="100"/>
        <v>6.9959661392751812E-4</v>
      </c>
      <c r="X410" s="173">
        <f t="shared" si="100"/>
        <v>7.0346193216817561E-4</v>
      </c>
      <c r="Y410" s="173">
        <f t="shared" si="100"/>
        <v>7.073272504088331E-4</v>
      </c>
      <c r="Z410" s="173">
        <f t="shared" si="100"/>
        <v>7.1119256864949059E-4</v>
      </c>
      <c r="AA410" s="173">
        <f t="shared" si="100"/>
        <v>7.1407309243392962E-4</v>
      </c>
      <c r="AB410" s="173">
        <f t="shared" si="100"/>
        <v>1.156990807692289E-3</v>
      </c>
      <c r="AC410" s="155"/>
      <c r="AD410" s="155"/>
      <c r="AE410" s="155"/>
      <c r="AF410" s="155"/>
      <c r="AG410" s="174">
        <f>D410*D53*PRODUCT($CJ410:CJ410)</f>
        <v>0</v>
      </c>
      <c r="AH410" s="174">
        <f>E410*E53*PRODUCT($CJ410:CK410)</f>
        <v>0</v>
      </c>
      <c r="AI410" s="174">
        <f>F410*F53*PRODUCT($CJ410:CL410)</f>
        <v>0</v>
      </c>
      <c r="AJ410" s="174">
        <f>G410*G53*PRODUCT($CJ410:CM410)</f>
        <v>0</v>
      </c>
      <c r="AK410" s="174">
        <f>H410*H53*PRODUCT($CJ410:CN410)</f>
        <v>0</v>
      </c>
      <c r="AL410" s="174">
        <f>I410*I53*PRODUCT($CJ410:CO410)</f>
        <v>0</v>
      </c>
      <c r="AM410" s="174">
        <f>J410*J53*PRODUCT($CJ410:CP410)</f>
        <v>0</v>
      </c>
      <c r="AN410" s="174">
        <f>K410*K53*PRODUCT($CJ410:CQ410)</f>
        <v>0</v>
      </c>
      <c r="AO410" s="174">
        <f>L410*L53*PRODUCT($CJ410:CR410)</f>
        <v>0</v>
      </c>
      <c r="AP410" s="174">
        <f>M410*M53*PRODUCT($CJ410:CS410)</f>
        <v>0</v>
      </c>
      <c r="AQ410" s="174">
        <f>N410*N53*PRODUCT($CJ410:CT410)</f>
        <v>0</v>
      </c>
      <c r="AR410" s="174">
        <f>O410*O53*PRODUCT($CJ410:CU410)</f>
        <v>0</v>
      </c>
      <c r="AS410" s="174">
        <f>P410*P53*PRODUCT($CJ410:CV410)</f>
        <v>0</v>
      </c>
      <c r="AT410" s="174">
        <f>Q410*Q53*PRODUCT($CJ410:CW410)</f>
        <v>0</v>
      </c>
      <c r="AU410" s="174">
        <f>R410*R53*PRODUCT($CJ410:CX410)</f>
        <v>0</v>
      </c>
      <c r="AV410" s="174">
        <f>S410*S53*PRODUCT($CJ410:CY410)</f>
        <v>0</v>
      </c>
      <c r="AW410" s="174">
        <f>T410*T53*PRODUCT($CJ410:CZ410)</f>
        <v>0</v>
      </c>
      <c r="AX410" s="174">
        <f>U410*U53*PRODUCT($CJ410:DA410)</f>
        <v>0</v>
      </c>
      <c r="AY410" s="174">
        <f>V410*V53*PRODUCT($CJ410:DB410)</f>
        <v>0</v>
      </c>
      <c r="AZ410" s="174">
        <f>W410*W53*PRODUCT($CJ410:DC410)</f>
        <v>0</v>
      </c>
      <c r="BA410" s="174">
        <f>X410*X53*PRODUCT($CJ410:DD410)</f>
        <v>0</v>
      </c>
      <c r="BB410" s="174">
        <f>Y410*Y53*PRODUCT($CJ410:DE410)</f>
        <v>0</v>
      </c>
      <c r="BC410" s="174">
        <f>Z410*Z53*PRODUCT($CJ410:DF410)</f>
        <v>0</v>
      </c>
      <c r="BD410" s="174">
        <f>AA410*AA53*PRODUCT($CJ410:DG410)</f>
        <v>0</v>
      </c>
      <c r="BE410" s="174">
        <f>AB410*AB53*PRODUCT($CJ410:DH410)</f>
        <v>0</v>
      </c>
      <c r="BF410" s="176"/>
      <c r="BG410" s="176"/>
      <c r="BH410" s="93"/>
      <c r="BI410" s="169">
        <f>SUM($AF410:AG410)-SUM($AF442:AG442)-SUM($C442:D442)-SUM($BH442:BI442)</f>
        <v>0</v>
      </c>
      <c r="BJ410" s="169">
        <f>SUM($AF410:AH410)-SUM($AF442:AH442)-SUM($C442:E442)-SUM($BH442:BJ442)</f>
        <v>0</v>
      </c>
      <c r="BK410" s="169">
        <f>SUM($AF410:AI410)-SUM($AF442:AI442)-SUM($C442:F442)-SUM($BH442:BK442)</f>
        <v>0</v>
      </c>
      <c r="BL410" s="169">
        <f>SUM($AF410:AJ410)-SUM($AF442:AJ442)-SUM($C442:G442)-SUM($BH442:BL442)</f>
        <v>0</v>
      </c>
      <c r="BM410" s="169">
        <f>SUM($AF410:AK410)-SUM($AF442:AK442)-SUM($C442:H442)-SUM($BH442:BM442)</f>
        <v>0</v>
      </c>
      <c r="BN410" s="169">
        <f>SUM($AF410:AL410)-SUM($AF442:AL442)-SUM($C442:I442)-SUM($BH442:BN442)</f>
        <v>0</v>
      </c>
      <c r="BO410" s="169">
        <f>SUM($AF410:AM410)-SUM($AF442:AM442)-SUM($C442:J442)-SUM($BH442:BO442)</f>
        <v>0</v>
      </c>
      <c r="BP410" s="169">
        <f>SUM($AF410:AN410)-SUM($AF442:AN442)-SUM($C442:K442)-SUM($BH442:BP442)</f>
        <v>0</v>
      </c>
      <c r="BQ410" s="169">
        <f>SUM($AF410:AO410)-SUM($AF442:AO442)-SUM($C442:L442)-SUM($BH442:BQ442)</f>
        <v>0</v>
      </c>
      <c r="BR410" s="169">
        <f>SUM($AF410:AP410)-SUM($AF442:AP442)-SUM($C442:M442)-SUM($BH442:BR442)</f>
        <v>0</v>
      </c>
      <c r="BS410" s="169">
        <f>SUM($AF410:AQ410)-SUM($AF442:AQ442)-SUM($C442:N442)-SUM($BH442:BS442)</f>
        <v>0</v>
      </c>
      <c r="BT410" s="169">
        <f>SUM($AF410:AR410)-SUM($AF442:AR442)-SUM($C442:O442)-SUM($BH442:BT442)</f>
        <v>0</v>
      </c>
      <c r="BU410" s="169">
        <f>SUM($AF410:AS410)-SUM($AF442:AS442)-SUM($C442:P442)-SUM($BH442:BU442)</f>
        <v>0</v>
      </c>
      <c r="BV410" s="169">
        <f>SUM($AF410:AT410)-SUM($AF442:AT442)-SUM($C442:Q442)-SUM($BH442:BV442)</f>
        <v>0</v>
      </c>
      <c r="BW410" s="169">
        <f>SUM($AF410:AU410)-SUM($AF442:AU442)-SUM($C442:R442)-SUM($BH442:BW442)</f>
        <v>0</v>
      </c>
      <c r="BX410" s="169">
        <f>SUM($AF410:AV410)-SUM($AF442:AV442)-SUM($C442:S442)-SUM($BH442:BX442)</f>
        <v>0</v>
      </c>
      <c r="BY410" s="169">
        <f>SUM($AF410:AW410)-SUM($AF442:AW442)-SUM($C442:T442)-SUM($BH442:BY442)</f>
        <v>0</v>
      </c>
      <c r="BZ410" s="169">
        <f>SUM($AF410:AX410)-SUM($AF442:AX442)-SUM($C442:U442)-SUM($BH442:BZ442)</f>
        <v>0</v>
      </c>
      <c r="CA410" s="169">
        <f>SUM($AF410:AY410)-SUM($AF442:AY442)-SUM($C442:V442)-SUM($BH442:CA442)</f>
        <v>0</v>
      </c>
      <c r="CB410" s="169">
        <f>SUM($AF410:AZ410)-SUM($AF442:AZ442)-SUM($C442:W442)-SUM($BH442:CB442)</f>
        <v>0</v>
      </c>
      <c r="CC410" s="169">
        <f>SUM($AF410:BA410)-SUM($AF442:BA442)-SUM($C442:X442)-SUM($BH442:CC442)</f>
        <v>0</v>
      </c>
      <c r="CD410" s="169">
        <f>SUM($AF410:BB410)-SUM($AF442:BB442)-SUM($C442:Y442)-SUM($BH442:CD442)</f>
        <v>0</v>
      </c>
      <c r="CE410" s="169">
        <f>SUM($AF410:BC410)-SUM($AF442:BC442)-SUM($C442:Z442)-SUM($BH442:CE442)</f>
        <v>0</v>
      </c>
      <c r="CF410" s="169">
        <f>SUM($AF410:BD410)-SUM($AF442:BD442)-SUM($C442:AA442)-SUM($BH442:CF442)</f>
        <v>0</v>
      </c>
      <c r="CG410" s="169">
        <f>SUM($AF410:BE410)-SUM($AF442:BE442)-SUM($C442:AB442)-SUM($BH442:CG442)</f>
        <v>0</v>
      </c>
      <c r="CH410" s="52"/>
      <c r="CI410" s="52"/>
      <c r="CJ410" s="67"/>
      <c r="CK410" s="67"/>
      <c r="CL410" s="67"/>
      <c r="CM410" s="67"/>
      <c r="CN410" s="67"/>
      <c r="CO410" s="67"/>
      <c r="CP410" s="67"/>
      <c r="CQ410" s="67"/>
      <c r="CR410" s="67"/>
      <c r="CS410" s="67"/>
      <c r="CT410" s="67">
        <f>1-M410</f>
        <v>1</v>
      </c>
      <c r="CU410" s="67">
        <f t="shared" si="102"/>
        <v>0.99977338020105277</v>
      </c>
      <c r="CV410" s="67">
        <f t="shared" si="102"/>
        <v>0.99977636475109544</v>
      </c>
      <c r="CW410" s="67">
        <f t="shared" si="102"/>
        <v>0.99977540278868504</v>
      </c>
      <c r="CX410" s="67">
        <f t="shared" si="102"/>
        <v>0.9997741119502368</v>
      </c>
      <c r="CY410" s="67">
        <f t="shared" si="102"/>
        <v>0.99958749504809707</v>
      </c>
      <c r="CZ410" s="67">
        <f t="shared" si="102"/>
        <v>0.99958515118042446</v>
      </c>
      <c r="DA410" s="67">
        <f t="shared" si="102"/>
        <v>0.99958280731275173</v>
      </c>
      <c r="DB410" s="67">
        <f t="shared" si="102"/>
        <v>0.99958046344507911</v>
      </c>
      <c r="DC410" s="67">
        <f t="shared" si="102"/>
        <v>0.99957811957740639</v>
      </c>
      <c r="DD410" s="67">
        <f t="shared" si="102"/>
        <v>0.99930040338607251</v>
      </c>
      <c r="DE410" s="67">
        <f t="shared" si="102"/>
        <v>0.99929653806783181</v>
      </c>
      <c r="DF410" s="67">
        <f t="shared" si="102"/>
        <v>0.99929267274959122</v>
      </c>
      <c r="DG410" s="67">
        <f t="shared" si="102"/>
        <v>0.99928880743135051</v>
      </c>
      <c r="DH410" s="67">
        <f t="shared" si="102"/>
        <v>0.99928592690756612</v>
      </c>
      <c r="DI410" s="67">
        <f t="shared" si="102"/>
        <v>0.99884300919230773</v>
      </c>
      <c r="DL410" s="53"/>
      <c r="DM410" s="188" t="str">
        <f t="shared" si="105"/>
        <v/>
      </c>
      <c r="DN410" s="188" t="str">
        <f t="shared" si="103"/>
        <v/>
      </c>
      <c r="DO410" s="188" t="str">
        <f t="shared" si="103"/>
        <v/>
      </c>
      <c r="DP410" s="188" t="str">
        <f t="shared" si="103"/>
        <v/>
      </c>
      <c r="DQ410" s="188" t="str">
        <f t="shared" si="103"/>
        <v/>
      </c>
      <c r="DR410" s="188" t="str">
        <f t="shared" si="103"/>
        <v/>
      </c>
      <c r="DS410" s="188" t="str">
        <f t="shared" si="103"/>
        <v/>
      </c>
      <c r="DT410" s="188" t="str">
        <f t="shared" si="103"/>
        <v/>
      </c>
      <c r="DU410" s="188" t="str">
        <f t="shared" si="103"/>
        <v/>
      </c>
      <c r="DV410" s="188" t="str">
        <f t="shared" si="103"/>
        <v/>
      </c>
      <c r="DW410" s="188" t="str">
        <f t="shared" si="103"/>
        <v/>
      </c>
      <c r="DX410" s="188" t="str">
        <f t="shared" si="103"/>
        <v/>
      </c>
      <c r="DY410" s="188" t="str">
        <f t="shared" si="103"/>
        <v/>
      </c>
      <c r="DZ410" s="188" t="str">
        <f t="shared" si="103"/>
        <v/>
      </c>
      <c r="EA410" s="188" t="str">
        <f t="shared" si="103"/>
        <v/>
      </c>
      <c r="EB410" s="188" t="str">
        <f t="shared" si="103"/>
        <v/>
      </c>
      <c r="EC410" s="188" t="str">
        <f t="shared" si="103"/>
        <v/>
      </c>
      <c r="ED410" s="188" t="str">
        <f t="shared" si="104"/>
        <v/>
      </c>
      <c r="EE410" s="188" t="str">
        <f t="shared" si="104"/>
        <v/>
      </c>
      <c r="EF410" s="188" t="str">
        <f t="shared" si="104"/>
        <v/>
      </c>
      <c r="EG410" s="188" t="str">
        <f t="shared" si="104"/>
        <v/>
      </c>
      <c r="EH410" s="188" t="str">
        <f t="shared" si="104"/>
        <v/>
      </c>
      <c r="EI410" s="188" t="str">
        <f t="shared" si="104"/>
        <v/>
      </c>
      <c r="EJ410" s="188" t="str">
        <f t="shared" si="104"/>
        <v/>
      </c>
      <c r="EK410" s="188" t="str">
        <f t="shared" si="104"/>
        <v/>
      </c>
    </row>
    <row r="411" spans="1:141" x14ac:dyDescent="0.3">
      <c r="B411" s="1">
        <v>12</v>
      </c>
      <c r="C411" s="173"/>
      <c r="D411" s="173"/>
      <c r="E411" s="173"/>
      <c r="F411" s="173"/>
      <c r="G411" s="173"/>
      <c r="H411" s="173"/>
      <c r="I411" s="173"/>
      <c r="J411" s="173"/>
      <c r="K411" s="173"/>
      <c r="L411" s="173"/>
      <c r="M411" s="173"/>
      <c r="N411" s="173"/>
      <c r="O411" s="173">
        <f t="shared" si="100"/>
        <v>2.2661979894718018E-4</v>
      </c>
      <c r="P411" s="173">
        <f t="shared" si="100"/>
        <v>2.2363524890450844E-4</v>
      </c>
      <c r="Q411" s="173">
        <f t="shared" si="100"/>
        <v>2.2459721131495638E-4</v>
      </c>
      <c r="R411" s="173">
        <f t="shared" si="100"/>
        <v>2.2588804976316428E-4</v>
      </c>
      <c r="S411" s="173">
        <f t="shared" si="100"/>
        <v>4.1250495190291701E-4</v>
      </c>
      <c r="T411" s="173">
        <f t="shared" si="100"/>
        <v>4.1484881957559001E-4</v>
      </c>
      <c r="U411" s="173">
        <f t="shared" si="100"/>
        <v>4.17192687248263E-4</v>
      </c>
      <c r="V411" s="173">
        <f t="shared" si="100"/>
        <v>4.1953655492093611E-4</v>
      </c>
      <c r="W411" s="173">
        <f t="shared" si="100"/>
        <v>4.2188042259360911E-4</v>
      </c>
      <c r="X411" s="173">
        <f t="shared" si="100"/>
        <v>6.9959661392751812E-4</v>
      </c>
      <c r="Y411" s="173">
        <f t="shared" si="100"/>
        <v>7.0346193216817561E-4</v>
      </c>
      <c r="Z411" s="173">
        <f t="shared" si="100"/>
        <v>7.073272504088331E-4</v>
      </c>
      <c r="AA411" s="173">
        <f t="shared" si="100"/>
        <v>7.1119256864949059E-4</v>
      </c>
      <c r="AB411" s="173">
        <f t="shared" si="100"/>
        <v>7.1407309243392962E-4</v>
      </c>
      <c r="AC411" s="155"/>
      <c r="AD411" s="155"/>
      <c r="AE411" s="155"/>
      <c r="AF411" s="155"/>
      <c r="AG411" s="174">
        <f>D411*D54*PRODUCT($CJ411:CJ411)</f>
        <v>0</v>
      </c>
      <c r="AH411" s="174">
        <f>E411*E54*PRODUCT($CJ411:CK411)</f>
        <v>0</v>
      </c>
      <c r="AI411" s="174">
        <f>F411*F54*PRODUCT($CJ411:CL411)</f>
        <v>0</v>
      </c>
      <c r="AJ411" s="174">
        <f>G411*G54*PRODUCT($CJ411:CM411)</f>
        <v>0</v>
      </c>
      <c r="AK411" s="174">
        <f>H411*H54*PRODUCT($CJ411:CN411)</f>
        <v>0</v>
      </c>
      <c r="AL411" s="174">
        <f>I411*I54*PRODUCT($CJ411:CO411)</f>
        <v>0</v>
      </c>
      <c r="AM411" s="174">
        <f>J411*J54*PRODUCT($CJ411:CP411)</f>
        <v>0</v>
      </c>
      <c r="AN411" s="174">
        <f>K411*K54*PRODUCT($CJ411:CQ411)</f>
        <v>0</v>
      </c>
      <c r="AO411" s="174">
        <f>L411*L54*PRODUCT($CJ411:CR411)</f>
        <v>0</v>
      </c>
      <c r="AP411" s="174">
        <f>M411*M54*PRODUCT($CJ411:CS411)</f>
        <v>0</v>
      </c>
      <c r="AQ411" s="174">
        <f>N411*N54*PRODUCT($CJ411:CT411)</f>
        <v>0</v>
      </c>
      <c r="AR411" s="174">
        <f>O411*O54*PRODUCT($CJ411:CU411)</f>
        <v>0</v>
      </c>
      <c r="AS411" s="174">
        <f>P411*P54*PRODUCT($CJ411:CV411)</f>
        <v>0</v>
      </c>
      <c r="AT411" s="174">
        <f>Q411*Q54*PRODUCT($CJ411:CW411)</f>
        <v>0</v>
      </c>
      <c r="AU411" s="174">
        <f>R411*R54*PRODUCT($CJ411:CX411)</f>
        <v>0</v>
      </c>
      <c r="AV411" s="174">
        <f>S411*S54*PRODUCT($CJ411:CY411)</f>
        <v>0</v>
      </c>
      <c r="AW411" s="174">
        <f>T411*T54*PRODUCT($CJ411:CZ411)</f>
        <v>0</v>
      </c>
      <c r="AX411" s="174">
        <f>U411*U54*PRODUCT($CJ411:DA411)</f>
        <v>0</v>
      </c>
      <c r="AY411" s="174">
        <f>V411*V54*PRODUCT($CJ411:DB411)</f>
        <v>0</v>
      </c>
      <c r="AZ411" s="174">
        <f>W411*W54*PRODUCT($CJ411:DC411)</f>
        <v>0</v>
      </c>
      <c r="BA411" s="174">
        <f>X411*X54*PRODUCT($CJ411:DD411)</f>
        <v>0</v>
      </c>
      <c r="BB411" s="174">
        <f>Y411*Y54*PRODUCT($CJ411:DE411)</f>
        <v>0</v>
      </c>
      <c r="BC411" s="174">
        <f>Z411*Z54*PRODUCT($CJ411:DF411)</f>
        <v>0</v>
      </c>
      <c r="BD411" s="174">
        <f>AA411*AA54*PRODUCT($CJ411:DG411)</f>
        <v>0</v>
      </c>
      <c r="BE411" s="174">
        <f>AB411*AB54*PRODUCT($CJ411:DH411)</f>
        <v>0</v>
      </c>
      <c r="BF411" s="176"/>
      <c r="BG411" s="176"/>
      <c r="BH411" s="176"/>
      <c r="BI411" s="169">
        <f>SUM($AF411:AG411)-SUM($AF443:AG443)-SUM($C443:D443)-SUM($BH443:BI443)</f>
        <v>0</v>
      </c>
      <c r="BJ411" s="169">
        <f>SUM($AF411:AH411)-SUM($AF443:AH443)-SUM($C443:E443)-SUM($BH443:BJ443)</f>
        <v>0</v>
      </c>
      <c r="BK411" s="169">
        <f>SUM($AF411:AI411)-SUM($AF443:AI443)-SUM($C443:F443)-SUM($BH443:BK443)</f>
        <v>0</v>
      </c>
      <c r="BL411" s="169">
        <f>SUM($AF411:AJ411)-SUM($AF443:AJ443)-SUM($C443:G443)-SUM($BH443:BL443)</f>
        <v>0</v>
      </c>
      <c r="BM411" s="169">
        <f>SUM($AF411:AK411)-SUM($AF443:AK443)-SUM($C443:H443)-SUM($BH443:BM443)</f>
        <v>0</v>
      </c>
      <c r="BN411" s="169">
        <f>SUM($AF411:AL411)-SUM($AF443:AL443)-SUM($C443:I443)-SUM($BH443:BN443)</f>
        <v>0</v>
      </c>
      <c r="BO411" s="169">
        <f>SUM($AF411:AM411)-SUM($AF443:AM443)-SUM($C443:J443)-SUM($BH443:BO443)</f>
        <v>0</v>
      </c>
      <c r="BP411" s="169">
        <f>SUM($AF411:AN411)-SUM($AF443:AN443)-SUM($C443:K443)-SUM($BH443:BP443)</f>
        <v>0</v>
      </c>
      <c r="BQ411" s="169">
        <f>SUM($AF411:AO411)-SUM($AF443:AO443)-SUM($C443:L443)-SUM($BH443:BQ443)</f>
        <v>0</v>
      </c>
      <c r="BR411" s="169">
        <f>SUM($AF411:AP411)-SUM($AF443:AP443)-SUM($C443:M443)-SUM($BH443:BR443)</f>
        <v>0</v>
      </c>
      <c r="BS411" s="169">
        <f>SUM($AF411:AQ411)-SUM($AF443:AQ443)-SUM($C443:N443)-SUM($BH443:BS443)</f>
        <v>0</v>
      </c>
      <c r="BT411" s="169">
        <f>SUM($AF411:AR411)-SUM($AF443:AR443)-SUM($C443:O443)-SUM($BH443:BT443)</f>
        <v>0</v>
      </c>
      <c r="BU411" s="169">
        <f>SUM($AF411:AS411)-SUM($AF443:AS443)-SUM($C443:P443)-SUM($BH443:BU443)</f>
        <v>0</v>
      </c>
      <c r="BV411" s="169">
        <f>SUM($AF411:AT411)-SUM($AF443:AT443)-SUM($C443:Q443)-SUM($BH443:BV443)</f>
        <v>0</v>
      </c>
      <c r="BW411" s="169">
        <f>SUM($AF411:AU411)-SUM($AF443:AU443)-SUM($C443:R443)-SUM($BH443:BW443)</f>
        <v>0</v>
      </c>
      <c r="BX411" s="169">
        <f>SUM($AF411:AV411)-SUM($AF443:AV443)-SUM($C443:S443)-SUM($BH443:BX443)</f>
        <v>0</v>
      </c>
      <c r="BY411" s="169">
        <f>SUM($AF411:AW411)-SUM($AF443:AW443)-SUM($C443:T443)-SUM($BH443:BY443)</f>
        <v>0</v>
      </c>
      <c r="BZ411" s="169">
        <f>SUM($AF411:AX411)-SUM($AF443:AX443)-SUM($C443:U443)-SUM($BH443:BZ443)</f>
        <v>0</v>
      </c>
      <c r="CA411" s="169">
        <f>SUM($AF411:AY411)-SUM($AF443:AY443)-SUM($C443:V443)-SUM($BH443:CA443)</f>
        <v>0</v>
      </c>
      <c r="CB411" s="169">
        <f>SUM($AF411:AZ411)-SUM($AF443:AZ443)-SUM($C443:W443)-SUM($BH443:CB443)</f>
        <v>0</v>
      </c>
      <c r="CC411" s="169">
        <f>SUM($AF411:BA411)-SUM($AF443:BA443)-SUM($C443:X443)-SUM($BH443:CC443)</f>
        <v>0</v>
      </c>
      <c r="CD411" s="169">
        <f>SUM($AF411:BB411)-SUM($AF443:BB443)-SUM($C443:Y443)-SUM($BH443:CD443)</f>
        <v>0</v>
      </c>
      <c r="CE411" s="169">
        <f>SUM($AF411:BC411)-SUM($AF443:BC443)-SUM($C443:Z443)-SUM($BH443:CE443)</f>
        <v>0</v>
      </c>
      <c r="CF411" s="169">
        <f>SUM($AF411:BD411)-SUM($AF443:BD443)-SUM($C443:AA443)-SUM($BH443:CF443)</f>
        <v>0</v>
      </c>
      <c r="CG411" s="169">
        <f>SUM($AF411:BE411)-SUM($AF443:BE443)-SUM($C443:AB443)-SUM($BH443:CG443)</f>
        <v>0</v>
      </c>
      <c r="CH411" s="52"/>
      <c r="CI411" s="52"/>
      <c r="CJ411" s="67"/>
      <c r="CK411" s="67"/>
      <c r="CL411" s="67"/>
      <c r="CM411" s="67"/>
      <c r="CN411" s="67"/>
      <c r="CO411" s="67"/>
      <c r="CP411" s="67"/>
      <c r="CQ411" s="67"/>
      <c r="CR411" s="67"/>
      <c r="CS411" s="67"/>
      <c r="CT411" s="67"/>
      <c r="CU411" s="67">
        <f>1-N411</f>
        <v>1</v>
      </c>
      <c r="CV411" s="67">
        <f t="shared" si="102"/>
        <v>0.99977338020105277</v>
      </c>
      <c r="CW411" s="67">
        <f t="shared" si="102"/>
        <v>0.99977636475109544</v>
      </c>
      <c r="CX411" s="67">
        <f t="shared" si="102"/>
        <v>0.99977540278868504</v>
      </c>
      <c r="CY411" s="67">
        <f t="shared" si="102"/>
        <v>0.9997741119502368</v>
      </c>
      <c r="CZ411" s="67">
        <f t="shared" si="102"/>
        <v>0.99958749504809707</v>
      </c>
      <c r="DA411" s="67">
        <f t="shared" si="102"/>
        <v>0.99958515118042446</v>
      </c>
      <c r="DB411" s="67">
        <f t="shared" si="102"/>
        <v>0.99958280731275173</v>
      </c>
      <c r="DC411" s="67">
        <f t="shared" si="102"/>
        <v>0.99958046344507911</v>
      </c>
      <c r="DD411" s="67">
        <f t="shared" si="102"/>
        <v>0.99957811957740639</v>
      </c>
      <c r="DE411" s="67">
        <f t="shared" si="102"/>
        <v>0.99930040338607251</v>
      </c>
      <c r="DF411" s="67">
        <f t="shared" si="102"/>
        <v>0.99929653806783181</v>
      </c>
      <c r="DG411" s="67">
        <f t="shared" si="102"/>
        <v>0.99929267274959122</v>
      </c>
      <c r="DH411" s="67">
        <f t="shared" si="102"/>
        <v>0.99928880743135051</v>
      </c>
      <c r="DI411" s="67">
        <f t="shared" si="102"/>
        <v>0.99928592690756612</v>
      </c>
      <c r="DL411" s="53"/>
      <c r="DM411" s="188" t="str">
        <f t="shared" si="105"/>
        <v/>
      </c>
      <c r="DN411" s="188" t="str">
        <f t="shared" si="105"/>
        <v/>
      </c>
      <c r="DO411" s="188" t="str">
        <f t="shared" si="105"/>
        <v/>
      </c>
      <c r="DP411" s="188" t="str">
        <f t="shared" si="105"/>
        <v/>
      </c>
      <c r="DQ411" s="188" t="str">
        <f t="shared" si="105"/>
        <v/>
      </c>
      <c r="DR411" s="188" t="str">
        <f t="shared" si="105"/>
        <v/>
      </c>
      <c r="DS411" s="188" t="str">
        <f t="shared" si="105"/>
        <v/>
      </c>
      <c r="DT411" s="188" t="str">
        <f t="shared" si="105"/>
        <v/>
      </c>
      <c r="DU411" s="188" t="str">
        <f t="shared" si="105"/>
        <v/>
      </c>
      <c r="DV411" s="188" t="str">
        <f t="shared" si="105"/>
        <v/>
      </c>
      <c r="DW411" s="188" t="str">
        <f t="shared" si="105"/>
        <v/>
      </c>
      <c r="DX411" s="188" t="str">
        <f t="shared" si="105"/>
        <v/>
      </c>
      <c r="DY411" s="188" t="str">
        <f t="shared" si="105"/>
        <v/>
      </c>
      <c r="DZ411" s="188" t="str">
        <f t="shared" si="105"/>
        <v/>
      </c>
      <c r="EA411" s="188" t="str">
        <f t="shared" si="105"/>
        <v/>
      </c>
      <c r="EB411" s="188" t="str">
        <f t="shared" si="105"/>
        <v/>
      </c>
      <c r="EC411" s="188" t="str">
        <f t="shared" si="104"/>
        <v/>
      </c>
      <c r="ED411" s="188" t="str">
        <f t="shared" si="104"/>
        <v/>
      </c>
      <c r="EE411" s="188" t="str">
        <f t="shared" si="104"/>
        <v/>
      </c>
      <c r="EF411" s="188" t="str">
        <f t="shared" si="104"/>
        <v/>
      </c>
      <c r="EG411" s="188" t="str">
        <f t="shared" si="104"/>
        <v/>
      </c>
      <c r="EH411" s="188" t="str">
        <f t="shared" si="104"/>
        <v/>
      </c>
      <c r="EI411" s="188" t="str">
        <f t="shared" si="104"/>
        <v/>
      </c>
      <c r="EJ411" s="188" t="str">
        <f t="shared" si="104"/>
        <v/>
      </c>
      <c r="EK411" s="188" t="str">
        <f t="shared" si="104"/>
        <v/>
      </c>
    </row>
    <row r="412" spans="1:141" x14ac:dyDescent="0.3">
      <c r="B412" s="1">
        <v>13</v>
      </c>
      <c r="C412" s="173"/>
      <c r="D412" s="173"/>
      <c r="E412" s="173"/>
      <c r="F412" s="173"/>
      <c r="G412" s="173"/>
      <c r="H412" s="173"/>
      <c r="I412" s="173"/>
      <c r="J412" s="173"/>
      <c r="K412" s="173"/>
      <c r="L412" s="173"/>
      <c r="M412" s="173"/>
      <c r="N412" s="173"/>
      <c r="O412" s="173"/>
      <c r="P412" s="173">
        <f t="shared" si="100"/>
        <v>2.2661979894718018E-4</v>
      </c>
      <c r="Q412" s="173">
        <f t="shared" si="100"/>
        <v>2.2363524890450844E-4</v>
      </c>
      <c r="R412" s="173">
        <f t="shared" si="100"/>
        <v>2.2459721131495638E-4</v>
      </c>
      <c r="S412" s="173">
        <f t="shared" si="100"/>
        <v>2.2588804976316428E-4</v>
      </c>
      <c r="T412" s="173">
        <f t="shared" si="100"/>
        <v>4.1250495190291701E-4</v>
      </c>
      <c r="U412" s="173">
        <f t="shared" si="100"/>
        <v>4.1484881957559001E-4</v>
      </c>
      <c r="V412" s="173">
        <f t="shared" si="100"/>
        <v>4.17192687248263E-4</v>
      </c>
      <c r="W412" s="173">
        <f t="shared" si="100"/>
        <v>4.1953655492093611E-4</v>
      </c>
      <c r="X412" s="173">
        <f t="shared" si="100"/>
        <v>4.2188042259360911E-4</v>
      </c>
      <c r="Y412" s="173">
        <f t="shared" si="100"/>
        <v>6.9959661392751812E-4</v>
      </c>
      <c r="Z412" s="173">
        <f t="shared" si="100"/>
        <v>7.0346193216817561E-4</v>
      </c>
      <c r="AA412" s="173">
        <f t="shared" si="100"/>
        <v>7.073272504088331E-4</v>
      </c>
      <c r="AB412" s="173">
        <f t="shared" si="100"/>
        <v>7.1119256864949059E-4</v>
      </c>
      <c r="AC412" s="155"/>
      <c r="AD412" s="155"/>
      <c r="AE412" s="155"/>
      <c r="AF412" s="155"/>
      <c r="AG412" s="174">
        <f>D412*D55*PRODUCT($CJ412:CJ412)</f>
        <v>0</v>
      </c>
      <c r="AH412" s="174">
        <f>E412*E55*PRODUCT($CJ412:CK412)</f>
        <v>0</v>
      </c>
      <c r="AI412" s="174">
        <f>F412*F55*PRODUCT($CJ412:CL412)</f>
        <v>0</v>
      </c>
      <c r="AJ412" s="174">
        <f>G412*G55*PRODUCT($CJ412:CM412)</f>
        <v>0</v>
      </c>
      <c r="AK412" s="174">
        <f>H412*H55*PRODUCT($CJ412:CN412)</f>
        <v>0</v>
      </c>
      <c r="AL412" s="174">
        <f>I412*I55*PRODUCT($CJ412:CO412)</f>
        <v>0</v>
      </c>
      <c r="AM412" s="174">
        <f>J412*J55*PRODUCT($CJ412:CP412)</f>
        <v>0</v>
      </c>
      <c r="AN412" s="174">
        <f>K412*K55*PRODUCT($CJ412:CQ412)</f>
        <v>0</v>
      </c>
      <c r="AO412" s="174">
        <f>L412*L55*PRODUCT($CJ412:CR412)</f>
        <v>0</v>
      </c>
      <c r="AP412" s="174">
        <f>M412*M55*PRODUCT($CJ412:CS412)</f>
        <v>0</v>
      </c>
      <c r="AQ412" s="174">
        <f>N412*N55*PRODUCT($CJ412:CT412)</f>
        <v>0</v>
      </c>
      <c r="AR412" s="174">
        <f>O412*O55*PRODUCT($CJ412:CU412)</f>
        <v>0</v>
      </c>
      <c r="AS412" s="174">
        <f>P412*P55*PRODUCT($CJ412:CV412)</f>
        <v>0</v>
      </c>
      <c r="AT412" s="174">
        <f>Q412*Q55*PRODUCT($CJ412:CW412)</f>
        <v>0</v>
      </c>
      <c r="AU412" s="174">
        <f>R412*R55*PRODUCT($CJ412:CX412)</f>
        <v>0</v>
      </c>
      <c r="AV412" s="174">
        <f>S412*S55*PRODUCT($CJ412:CY412)</f>
        <v>0</v>
      </c>
      <c r="AW412" s="174">
        <f>T412*T55*PRODUCT($CJ412:CZ412)</f>
        <v>0</v>
      </c>
      <c r="AX412" s="174">
        <f>U412*U55*PRODUCT($CJ412:DA412)</f>
        <v>0</v>
      </c>
      <c r="AY412" s="174">
        <f>V412*V55*PRODUCT($CJ412:DB412)</f>
        <v>0</v>
      </c>
      <c r="AZ412" s="174">
        <f>W412*W55*PRODUCT($CJ412:DC412)</f>
        <v>0</v>
      </c>
      <c r="BA412" s="174">
        <f>X412*X55*PRODUCT($CJ412:DD412)</f>
        <v>0</v>
      </c>
      <c r="BB412" s="174">
        <f>Y412*Y55*PRODUCT($CJ412:DE412)</f>
        <v>0</v>
      </c>
      <c r="BC412" s="174">
        <f>Z412*Z55*PRODUCT($CJ412:DF412)</f>
        <v>0</v>
      </c>
      <c r="BD412" s="174">
        <f>AA412*AA55*PRODUCT($CJ412:DG412)</f>
        <v>0</v>
      </c>
      <c r="BE412" s="174">
        <f>AB412*AB55*PRODUCT($CJ412:DH412)</f>
        <v>0</v>
      </c>
      <c r="BF412" s="176"/>
      <c r="BG412" s="93"/>
      <c r="BH412" s="93"/>
      <c r="BI412" s="169">
        <f>SUM($AF412:AG412)-SUM($AF444:AG444)-SUM($C444:D444)-SUM($BH444:BI444)</f>
        <v>0</v>
      </c>
      <c r="BJ412" s="169">
        <f>SUM($AF412:AH412)-SUM($AF444:AH444)-SUM($C444:E444)-SUM($BH444:BJ444)</f>
        <v>0</v>
      </c>
      <c r="BK412" s="169">
        <f>SUM($AF412:AI412)-SUM($AF444:AI444)-SUM($C444:F444)-SUM($BH444:BK444)</f>
        <v>0</v>
      </c>
      <c r="BL412" s="169">
        <f>SUM($AF412:AJ412)-SUM($AF444:AJ444)-SUM($C444:G444)-SUM($BH444:BL444)</f>
        <v>0</v>
      </c>
      <c r="BM412" s="169">
        <f>SUM($AF412:AK412)-SUM($AF444:AK444)-SUM($C444:H444)-SUM($BH444:BM444)</f>
        <v>0</v>
      </c>
      <c r="BN412" s="169">
        <f>SUM($AF412:AL412)-SUM($AF444:AL444)-SUM($C444:I444)-SUM($BH444:BN444)</f>
        <v>0</v>
      </c>
      <c r="BO412" s="169">
        <f>SUM($AF412:AM412)-SUM($AF444:AM444)-SUM($C444:J444)-SUM($BH444:BO444)</f>
        <v>0</v>
      </c>
      <c r="BP412" s="169">
        <f>SUM($AF412:AN412)-SUM($AF444:AN444)-SUM($C444:K444)-SUM($BH444:BP444)</f>
        <v>0</v>
      </c>
      <c r="BQ412" s="169">
        <f>SUM($AF412:AO412)-SUM($AF444:AO444)-SUM($C444:L444)-SUM($BH444:BQ444)</f>
        <v>0</v>
      </c>
      <c r="BR412" s="169">
        <f>SUM($AF412:AP412)-SUM($AF444:AP444)-SUM($C444:M444)-SUM($BH444:BR444)</f>
        <v>0</v>
      </c>
      <c r="BS412" s="169">
        <f>SUM($AF412:AQ412)-SUM($AF444:AQ444)-SUM($C444:N444)-SUM($BH444:BS444)</f>
        <v>0</v>
      </c>
      <c r="BT412" s="169">
        <f>SUM($AF412:AR412)-SUM($AF444:AR444)-SUM($C444:O444)-SUM($BH444:BT444)</f>
        <v>0</v>
      </c>
      <c r="BU412" s="169">
        <f>SUM($AF412:AS412)-SUM($AF444:AS444)-SUM($C444:P444)-SUM($BH444:BU444)</f>
        <v>0</v>
      </c>
      <c r="BV412" s="169">
        <f>SUM($AF412:AT412)-SUM($AF444:AT444)-SUM($C444:Q444)-SUM($BH444:BV444)</f>
        <v>0</v>
      </c>
      <c r="BW412" s="169">
        <f>SUM($AF412:AU412)-SUM($AF444:AU444)-SUM($C444:R444)-SUM($BH444:BW444)</f>
        <v>0</v>
      </c>
      <c r="BX412" s="169">
        <f>SUM($AF412:AV412)-SUM($AF444:AV444)-SUM($C444:S444)-SUM($BH444:BX444)</f>
        <v>0</v>
      </c>
      <c r="BY412" s="169">
        <f>SUM($AF412:AW412)-SUM($AF444:AW444)-SUM($C444:T444)-SUM($BH444:BY444)</f>
        <v>0</v>
      </c>
      <c r="BZ412" s="169">
        <f>SUM($AF412:AX412)-SUM($AF444:AX444)-SUM($C444:U444)-SUM($BH444:BZ444)</f>
        <v>0</v>
      </c>
      <c r="CA412" s="169">
        <f>SUM($AF412:AY412)-SUM($AF444:AY444)-SUM($C444:V444)-SUM($BH444:CA444)</f>
        <v>0</v>
      </c>
      <c r="CB412" s="169">
        <f>SUM($AF412:AZ412)-SUM($AF444:AZ444)-SUM($C444:W444)-SUM($BH444:CB444)</f>
        <v>0</v>
      </c>
      <c r="CC412" s="169">
        <f>SUM($AF412:BA412)-SUM($AF444:BA444)-SUM($C444:X444)-SUM($BH444:CC444)</f>
        <v>0</v>
      </c>
      <c r="CD412" s="169">
        <f>SUM($AF412:BB412)-SUM($AF444:BB444)-SUM($C444:Y444)-SUM($BH444:CD444)</f>
        <v>0</v>
      </c>
      <c r="CE412" s="169">
        <f>SUM($AF412:BC412)-SUM($AF444:BC444)-SUM($C444:Z444)-SUM($BH444:CE444)</f>
        <v>0</v>
      </c>
      <c r="CF412" s="169">
        <f>SUM($AF412:BD412)-SUM($AF444:BD444)-SUM($C444:AA444)-SUM($BH444:CF444)</f>
        <v>0</v>
      </c>
      <c r="CG412" s="169">
        <f>SUM($AF412:BE412)-SUM($AF444:BE444)-SUM($C444:AB444)-SUM($BH444:CG444)</f>
        <v>0</v>
      </c>
      <c r="CH412" s="52"/>
      <c r="CI412" s="52"/>
      <c r="CJ412" s="67"/>
      <c r="CK412" s="67"/>
      <c r="CL412" s="67"/>
      <c r="CM412" s="67"/>
      <c r="CN412" s="67"/>
      <c r="CO412" s="67"/>
      <c r="CP412" s="67"/>
      <c r="CQ412" s="67"/>
      <c r="CR412" s="67"/>
      <c r="CS412" s="67"/>
      <c r="CT412" s="67"/>
      <c r="CU412" s="67"/>
      <c r="CV412" s="67">
        <f>1-O412</f>
        <v>1</v>
      </c>
      <c r="CW412" s="67">
        <f t="shared" si="102"/>
        <v>0.99977338020105277</v>
      </c>
      <c r="CX412" s="67">
        <f t="shared" si="102"/>
        <v>0.99977636475109544</v>
      </c>
      <c r="CY412" s="67">
        <f t="shared" si="102"/>
        <v>0.99977540278868504</v>
      </c>
      <c r="CZ412" s="67">
        <f t="shared" si="102"/>
        <v>0.9997741119502368</v>
      </c>
      <c r="DA412" s="67">
        <f t="shared" si="102"/>
        <v>0.99958749504809707</v>
      </c>
      <c r="DB412" s="67">
        <f t="shared" si="102"/>
        <v>0.99958515118042446</v>
      </c>
      <c r="DC412" s="67">
        <f t="shared" si="102"/>
        <v>0.99958280731275173</v>
      </c>
      <c r="DD412" s="67">
        <f t="shared" si="102"/>
        <v>0.99958046344507911</v>
      </c>
      <c r="DE412" s="67">
        <f t="shared" si="102"/>
        <v>0.99957811957740639</v>
      </c>
      <c r="DF412" s="67">
        <f t="shared" si="102"/>
        <v>0.99930040338607251</v>
      </c>
      <c r="DG412" s="67">
        <f t="shared" si="102"/>
        <v>0.99929653806783181</v>
      </c>
      <c r="DH412" s="67">
        <f t="shared" si="102"/>
        <v>0.99929267274959122</v>
      </c>
      <c r="DI412" s="67">
        <f t="shared" si="102"/>
        <v>0.99928880743135051</v>
      </c>
      <c r="DL412" s="53"/>
      <c r="DM412" s="188" t="str">
        <f t="shared" si="105"/>
        <v/>
      </c>
      <c r="DN412" s="188" t="str">
        <f t="shared" si="105"/>
        <v/>
      </c>
      <c r="DO412" s="188" t="str">
        <f t="shared" si="105"/>
        <v/>
      </c>
      <c r="DP412" s="188" t="str">
        <f t="shared" si="105"/>
        <v/>
      </c>
      <c r="DQ412" s="188" t="str">
        <f t="shared" si="105"/>
        <v/>
      </c>
      <c r="DR412" s="188" t="str">
        <f t="shared" si="105"/>
        <v/>
      </c>
      <c r="DS412" s="188" t="str">
        <f t="shared" si="105"/>
        <v/>
      </c>
      <c r="DT412" s="188" t="str">
        <f t="shared" si="105"/>
        <v/>
      </c>
      <c r="DU412" s="188" t="str">
        <f t="shared" si="105"/>
        <v/>
      </c>
      <c r="DV412" s="188" t="str">
        <f t="shared" si="105"/>
        <v/>
      </c>
      <c r="DW412" s="188" t="str">
        <f t="shared" si="105"/>
        <v/>
      </c>
      <c r="DX412" s="188" t="str">
        <f t="shared" si="105"/>
        <v/>
      </c>
      <c r="DY412" s="188" t="str">
        <f t="shared" si="105"/>
        <v/>
      </c>
      <c r="DZ412" s="188" t="str">
        <f t="shared" si="105"/>
        <v/>
      </c>
      <c r="EA412" s="188" t="str">
        <f t="shared" si="105"/>
        <v/>
      </c>
      <c r="EB412" s="188" t="str">
        <f t="shared" si="105"/>
        <v/>
      </c>
      <c r="EC412" s="188" t="str">
        <f t="shared" si="104"/>
        <v/>
      </c>
      <c r="ED412" s="188" t="str">
        <f t="shared" si="104"/>
        <v/>
      </c>
      <c r="EE412" s="188" t="str">
        <f t="shared" si="104"/>
        <v/>
      </c>
      <c r="EF412" s="188" t="str">
        <f t="shared" si="104"/>
        <v/>
      </c>
      <c r="EG412" s="188" t="str">
        <f t="shared" si="104"/>
        <v/>
      </c>
      <c r="EH412" s="188" t="str">
        <f t="shared" si="104"/>
        <v/>
      </c>
      <c r="EI412" s="188" t="str">
        <f t="shared" si="104"/>
        <v/>
      </c>
      <c r="EJ412" s="188" t="str">
        <f t="shared" si="104"/>
        <v/>
      </c>
      <c r="EK412" s="188" t="str">
        <f t="shared" si="104"/>
        <v/>
      </c>
    </row>
    <row r="413" spans="1:141" x14ac:dyDescent="0.3">
      <c r="B413" s="1">
        <v>14</v>
      </c>
      <c r="C413" s="173"/>
      <c r="D413" s="173"/>
      <c r="E413" s="173"/>
      <c r="F413" s="173"/>
      <c r="G413" s="173"/>
      <c r="H413" s="173"/>
      <c r="I413" s="173"/>
      <c r="J413" s="173"/>
      <c r="K413" s="173"/>
      <c r="L413" s="173"/>
      <c r="M413" s="173"/>
      <c r="N413" s="173"/>
      <c r="O413" s="173"/>
      <c r="P413" s="173"/>
      <c r="Q413" s="173">
        <f t="shared" si="100"/>
        <v>2.2661979894718018E-4</v>
      </c>
      <c r="R413" s="173">
        <f t="shared" si="100"/>
        <v>2.2363524890450844E-4</v>
      </c>
      <c r="S413" s="173">
        <f t="shared" si="100"/>
        <v>2.2459721131495638E-4</v>
      </c>
      <c r="T413" s="173">
        <f t="shared" si="100"/>
        <v>2.2588804976316428E-4</v>
      </c>
      <c r="U413" s="173">
        <f t="shared" si="100"/>
        <v>4.1250495190291701E-4</v>
      </c>
      <c r="V413" s="173">
        <f t="shared" si="100"/>
        <v>4.1484881957559001E-4</v>
      </c>
      <c r="W413" s="173">
        <f t="shared" si="100"/>
        <v>4.17192687248263E-4</v>
      </c>
      <c r="X413" s="173">
        <f t="shared" si="100"/>
        <v>4.1953655492093611E-4</v>
      </c>
      <c r="Y413" s="173">
        <f>VLOOKUP(X90,ColInc,$A$4,FALSE)*(1+((VLOOKUP(X90,Colrisk,$A$4,FALSE)-1)*MAX(0,BA122-BaselineBMI)))</f>
        <v>4.2188042259360911E-4</v>
      </c>
      <c r="Z413" s="173">
        <f>VLOOKUP(Y90,ColInc,$A$4,FALSE)*(1+((VLOOKUP(Y90,Colrisk,$A$4,FALSE)-1)*MAX(0,BB122-BaselineBMI)))</f>
        <v>6.9959661392751812E-4</v>
      </c>
      <c r="AA413" s="173">
        <f>VLOOKUP(Z90,ColInc,$A$4,FALSE)*(1+((VLOOKUP(Z90,Colrisk,$A$4,FALSE)-1)*MAX(0,BC122-BaselineBMI)))</f>
        <v>7.0346193216817561E-4</v>
      </c>
      <c r="AB413" s="173">
        <f>VLOOKUP(AA90,ColInc,$A$4,FALSE)*(1+((VLOOKUP(AA90,Colrisk,$A$4,FALSE)-1)*MAX(0,BD122-BaselineBMI)))</f>
        <v>7.073272504088331E-4</v>
      </c>
      <c r="AC413" s="155"/>
      <c r="AD413" s="155"/>
      <c r="AE413" s="155"/>
      <c r="AF413" s="155"/>
      <c r="AG413" s="174">
        <f>D413*D56*PRODUCT($CJ413:CJ413)</f>
        <v>0</v>
      </c>
      <c r="AH413" s="174">
        <f>E413*E56*PRODUCT($CJ413:CK413)</f>
        <v>0</v>
      </c>
      <c r="AI413" s="174">
        <f>F413*F56*PRODUCT($CJ413:CL413)</f>
        <v>0</v>
      </c>
      <c r="AJ413" s="174">
        <f>G413*G56*PRODUCT($CJ413:CM413)</f>
        <v>0</v>
      </c>
      <c r="AK413" s="174">
        <f>H413*H56*PRODUCT($CJ413:CN413)</f>
        <v>0</v>
      </c>
      <c r="AL413" s="174">
        <f>I413*I56*PRODUCT($CJ413:CO413)</f>
        <v>0</v>
      </c>
      <c r="AM413" s="174">
        <f>J413*J56*PRODUCT($CJ413:CP413)</f>
        <v>0</v>
      </c>
      <c r="AN413" s="174">
        <f>K413*K56*PRODUCT($CJ413:CQ413)</f>
        <v>0</v>
      </c>
      <c r="AO413" s="174">
        <f>L413*L56*PRODUCT($CJ413:CR413)</f>
        <v>0</v>
      </c>
      <c r="AP413" s="174">
        <f>M413*M56*PRODUCT($CJ413:CS413)</f>
        <v>0</v>
      </c>
      <c r="AQ413" s="174">
        <f>N413*N56*PRODUCT($CJ413:CT413)</f>
        <v>0</v>
      </c>
      <c r="AR413" s="174">
        <f>O413*O56*PRODUCT($CJ413:CU413)</f>
        <v>0</v>
      </c>
      <c r="AS413" s="174">
        <f>P413*P56*PRODUCT($CJ413:CV413)</f>
        <v>0</v>
      </c>
      <c r="AT413" s="174">
        <f>Q413*Q56*PRODUCT($CJ413:CW413)</f>
        <v>0</v>
      </c>
      <c r="AU413" s="174">
        <f>R413*R56*PRODUCT($CJ413:CX413)</f>
        <v>0</v>
      </c>
      <c r="AV413" s="174">
        <f>S413*S56*PRODUCT($CJ413:CY413)</f>
        <v>0</v>
      </c>
      <c r="AW413" s="174">
        <f>T413*T56*PRODUCT($CJ413:CZ413)</f>
        <v>0</v>
      </c>
      <c r="AX413" s="174">
        <f>U413*U56*PRODUCT($CJ413:DA413)</f>
        <v>0</v>
      </c>
      <c r="AY413" s="174">
        <f>V413*V56*PRODUCT($CJ413:DB413)</f>
        <v>0</v>
      </c>
      <c r="AZ413" s="174">
        <f>W413*W56*PRODUCT($CJ413:DC413)</f>
        <v>0</v>
      </c>
      <c r="BA413" s="174">
        <f>X413*X56*PRODUCT($CJ413:DD413)</f>
        <v>0</v>
      </c>
      <c r="BB413" s="174">
        <f>Y413*Y56*PRODUCT($CJ413:DE413)</f>
        <v>0</v>
      </c>
      <c r="BC413" s="174">
        <f>Z413*Z56*PRODUCT($CJ413:DF413)</f>
        <v>0</v>
      </c>
      <c r="BD413" s="174">
        <f>AA413*AA56*PRODUCT($CJ413:DG413)</f>
        <v>0</v>
      </c>
      <c r="BE413" s="174">
        <f>AB413*AB56*PRODUCT($CJ413:DH413)</f>
        <v>0</v>
      </c>
      <c r="BF413" s="176"/>
      <c r="BG413" s="176"/>
      <c r="BH413" s="93"/>
      <c r="BI413" s="169">
        <f>SUM($AF413:AG413)-SUM($AF445:AG445)-SUM($C445:D445)-SUM($BH445:BI445)</f>
        <v>0</v>
      </c>
      <c r="BJ413" s="169">
        <f>SUM($AF413:AH413)-SUM($AF445:AH445)-SUM($C445:E445)-SUM($BH445:BJ445)</f>
        <v>0</v>
      </c>
      <c r="BK413" s="169">
        <f>SUM($AF413:AI413)-SUM($AF445:AI445)-SUM($C445:F445)-SUM($BH445:BK445)</f>
        <v>0</v>
      </c>
      <c r="BL413" s="169">
        <f>SUM($AF413:AJ413)-SUM($AF445:AJ445)-SUM($C445:G445)-SUM($BH445:BL445)</f>
        <v>0</v>
      </c>
      <c r="BM413" s="169">
        <f>SUM($AF413:AK413)-SUM($AF445:AK445)-SUM($C445:H445)-SUM($BH445:BM445)</f>
        <v>0</v>
      </c>
      <c r="BN413" s="169">
        <f>SUM($AF413:AL413)-SUM($AF445:AL445)-SUM($C445:I445)-SUM($BH445:BN445)</f>
        <v>0</v>
      </c>
      <c r="BO413" s="169">
        <f>SUM($AF413:AM413)-SUM($AF445:AM445)-SUM($C445:J445)-SUM($BH445:BO445)</f>
        <v>0</v>
      </c>
      <c r="BP413" s="169">
        <f>SUM($AF413:AN413)-SUM($AF445:AN445)-SUM($C445:K445)-SUM($BH445:BP445)</f>
        <v>0</v>
      </c>
      <c r="BQ413" s="169">
        <f>SUM($AF413:AO413)-SUM($AF445:AO445)-SUM($C445:L445)-SUM($BH445:BQ445)</f>
        <v>0</v>
      </c>
      <c r="BR413" s="169">
        <f>SUM($AF413:AP413)-SUM($AF445:AP445)-SUM($C445:M445)-SUM($BH445:BR445)</f>
        <v>0</v>
      </c>
      <c r="BS413" s="169">
        <f>SUM($AF413:AQ413)-SUM($AF445:AQ445)-SUM($C445:N445)-SUM($BH445:BS445)</f>
        <v>0</v>
      </c>
      <c r="BT413" s="169">
        <f>SUM($AF413:AR413)-SUM($AF445:AR445)-SUM($C445:O445)-SUM($BH445:BT445)</f>
        <v>0</v>
      </c>
      <c r="BU413" s="169">
        <f>SUM($AF413:AS413)-SUM($AF445:AS445)-SUM($C445:P445)-SUM($BH445:BU445)</f>
        <v>0</v>
      </c>
      <c r="BV413" s="169">
        <f>SUM($AF413:AT413)-SUM($AF445:AT445)-SUM($C445:Q445)-SUM($BH445:BV445)</f>
        <v>0</v>
      </c>
      <c r="BW413" s="169">
        <f>SUM($AF413:AU413)-SUM($AF445:AU445)-SUM($C445:R445)-SUM($BH445:BW445)</f>
        <v>0</v>
      </c>
      <c r="BX413" s="169">
        <f>SUM($AF413:AV413)-SUM($AF445:AV445)-SUM($C445:S445)-SUM($BH445:BX445)</f>
        <v>0</v>
      </c>
      <c r="BY413" s="169">
        <f>SUM($AF413:AW413)-SUM($AF445:AW445)-SUM($C445:T445)-SUM($BH445:BY445)</f>
        <v>0</v>
      </c>
      <c r="BZ413" s="169">
        <f>SUM($AF413:AX413)-SUM($AF445:AX445)-SUM($C445:U445)-SUM($BH445:BZ445)</f>
        <v>0</v>
      </c>
      <c r="CA413" s="169">
        <f>SUM($AF413:AY413)-SUM($AF445:AY445)-SUM($C445:V445)-SUM($BH445:CA445)</f>
        <v>0</v>
      </c>
      <c r="CB413" s="169">
        <f>SUM($AF413:AZ413)-SUM($AF445:AZ445)-SUM($C445:W445)-SUM($BH445:CB445)</f>
        <v>0</v>
      </c>
      <c r="CC413" s="169">
        <f>SUM($AF413:BA413)-SUM($AF445:BA445)-SUM($C445:X445)-SUM($BH445:CC445)</f>
        <v>0</v>
      </c>
      <c r="CD413" s="169">
        <f>SUM($AF413:BB413)-SUM($AF445:BB445)-SUM($C445:Y445)-SUM($BH445:CD445)</f>
        <v>0</v>
      </c>
      <c r="CE413" s="169">
        <f>SUM($AF413:BC413)-SUM($AF445:BC445)-SUM($C445:Z445)-SUM($BH445:CE445)</f>
        <v>0</v>
      </c>
      <c r="CF413" s="169">
        <f>SUM($AF413:BD413)-SUM($AF445:BD445)-SUM($C445:AA445)-SUM($BH445:CF445)</f>
        <v>0</v>
      </c>
      <c r="CG413" s="169">
        <f>SUM($AF413:BE413)-SUM($AF445:BE445)-SUM($C445:AB445)-SUM($BH445:CG445)</f>
        <v>0</v>
      </c>
      <c r="CH413" s="52"/>
      <c r="CI413" s="52"/>
      <c r="CJ413" s="67"/>
      <c r="CK413" s="67"/>
      <c r="CL413" s="67"/>
      <c r="CM413" s="67"/>
      <c r="CN413" s="67"/>
      <c r="CO413" s="67"/>
      <c r="CP413" s="67"/>
      <c r="CQ413" s="67"/>
      <c r="CR413" s="67"/>
      <c r="CS413" s="67"/>
      <c r="CT413" s="67"/>
      <c r="CU413" s="67"/>
      <c r="CV413" s="67"/>
      <c r="CW413" s="67">
        <f>1-P413</f>
        <v>1</v>
      </c>
      <c r="CX413" s="67">
        <f t="shared" si="102"/>
        <v>0.99977338020105277</v>
      </c>
      <c r="CY413" s="67">
        <f t="shared" si="102"/>
        <v>0.99977636475109544</v>
      </c>
      <c r="CZ413" s="67">
        <f t="shared" si="102"/>
        <v>0.99977540278868504</v>
      </c>
      <c r="DA413" s="67">
        <f t="shared" si="102"/>
        <v>0.9997741119502368</v>
      </c>
      <c r="DB413" s="67">
        <f t="shared" si="102"/>
        <v>0.99958749504809707</v>
      </c>
      <c r="DC413" s="67">
        <f t="shared" si="102"/>
        <v>0.99958515118042446</v>
      </c>
      <c r="DD413" s="67">
        <f t="shared" si="102"/>
        <v>0.99958280731275173</v>
      </c>
      <c r="DE413" s="67">
        <f t="shared" si="102"/>
        <v>0.99958046344507911</v>
      </c>
      <c r="DF413" s="67">
        <f t="shared" si="102"/>
        <v>0.99957811957740639</v>
      </c>
      <c r="DG413" s="67">
        <f t="shared" si="102"/>
        <v>0.99930040338607251</v>
      </c>
      <c r="DH413" s="67">
        <f t="shared" si="102"/>
        <v>0.99929653806783181</v>
      </c>
      <c r="DI413" s="67">
        <f t="shared" si="102"/>
        <v>0.99929267274959122</v>
      </c>
      <c r="DL413" s="53"/>
      <c r="DM413" s="188" t="str">
        <f t="shared" si="105"/>
        <v/>
      </c>
      <c r="DN413" s="188" t="str">
        <f t="shared" si="105"/>
        <v/>
      </c>
      <c r="DO413" s="188" t="str">
        <f t="shared" si="105"/>
        <v/>
      </c>
      <c r="DP413" s="188" t="str">
        <f t="shared" si="105"/>
        <v/>
      </c>
      <c r="DQ413" s="188" t="str">
        <f t="shared" si="105"/>
        <v/>
      </c>
      <c r="DR413" s="188" t="str">
        <f t="shared" si="105"/>
        <v/>
      </c>
      <c r="DS413" s="188" t="str">
        <f t="shared" si="105"/>
        <v/>
      </c>
      <c r="DT413" s="188" t="str">
        <f t="shared" si="105"/>
        <v/>
      </c>
      <c r="DU413" s="188" t="str">
        <f t="shared" si="105"/>
        <v/>
      </c>
      <c r="DV413" s="188" t="str">
        <f t="shared" si="105"/>
        <v/>
      </c>
      <c r="DW413" s="188" t="str">
        <f t="shared" si="105"/>
        <v/>
      </c>
      <c r="DX413" s="188" t="str">
        <f t="shared" si="105"/>
        <v/>
      </c>
      <c r="DY413" s="188" t="str">
        <f t="shared" si="105"/>
        <v/>
      </c>
      <c r="DZ413" s="188" t="str">
        <f t="shared" si="105"/>
        <v/>
      </c>
      <c r="EA413" s="188" t="str">
        <f t="shared" si="105"/>
        <v/>
      </c>
      <c r="EB413" s="188" t="str">
        <f t="shared" si="105"/>
        <v/>
      </c>
      <c r="EC413" s="188" t="str">
        <f t="shared" si="104"/>
        <v/>
      </c>
      <c r="ED413" s="188" t="str">
        <f t="shared" si="104"/>
        <v/>
      </c>
      <c r="EE413" s="188" t="str">
        <f t="shared" si="104"/>
        <v/>
      </c>
      <c r="EF413" s="188" t="str">
        <f t="shared" si="104"/>
        <v/>
      </c>
      <c r="EG413" s="188" t="str">
        <f t="shared" si="104"/>
        <v/>
      </c>
      <c r="EH413" s="188" t="str">
        <f t="shared" si="104"/>
        <v/>
      </c>
      <c r="EI413" s="188" t="str">
        <f t="shared" si="104"/>
        <v/>
      </c>
      <c r="EJ413" s="188" t="str">
        <f t="shared" si="104"/>
        <v/>
      </c>
      <c r="EK413" s="188" t="str">
        <f t="shared" si="104"/>
        <v/>
      </c>
    </row>
    <row r="414" spans="1:141" x14ac:dyDescent="0.3">
      <c r="B414" s="1">
        <v>15</v>
      </c>
      <c r="C414" s="173"/>
      <c r="D414" s="173"/>
      <c r="E414" s="173"/>
      <c r="F414" s="173"/>
      <c r="G414" s="173"/>
      <c r="H414" s="173"/>
      <c r="I414" s="173"/>
      <c r="J414" s="173"/>
      <c r="K414" s="173"/>
      <c r="L414" s="173"/>
      <c r="M414" s="173"/>
      <c r="N414" s="173"/>
      <c r="O414" s="173"/>
      <c r="P414" s="173"/>
      <c r="Q414" s="173"/>
      <c r="R414" s="173">
        <f t="shared" ref="R414:AB419" si="106">VLOOKUP(Q91,ColInc,$A$4,FALSE)*(1+((VLOOKUP(Q91,Colrisk,$A$4,FALSE)-1)*MAX(0,AT123-BaselineBMI)))</f>
        <v>2.2661979894718018E-4</v>
      </c>
      <c r="S414" s="173">
        <f t="shared" si="106"/>
        <v>2.2363524890450844E-4</v>
      </c>
      <c r="T414" s="173">
        <f t="shared" si="106"/>
        <v>2.2459721131495638E-4</v>
      </c>
      <c r="U414" s="173">
        <f t="shared" si="106"/>
        <v>2.2588804976316428E-4</v>
      </c>
      <c r="V414" s="173">
        <f t="shared" si="106"/>
        <v>4.1250495190291701E-4</v>
      </c>
      <c r="W414" s="173">
        <f t="shared" si="106"/>
        <v>4.1484881957559001E-4</v>
      </c>
      <c r="X414" s="173">
        <f t="shared" si="106"/>
        <v>4.17192687248263E-4</v>
      </c>
      <c r="Y414" s="173">
        <f t="shared" si="106"/>
        <v>4.1953655492093611E-4</v>
      </c>
      <c r="Z414" s="173">
        <f t="shared" si="106"/>
        <v>4.2188042259360911E-4</v>
      </c>
      <c r="AA414" s="173">
        <f t="shared" si="106"/>
        <v>6.9959661392751812E-4</v>
      </c>
      <c r="AB414" s="173">
        <f t="shared" si="106"/>
        <v>7.0346193216817561E-4</v>
      </c>
      <c r="AC414" s="155"/>
      <c r="AD414" s="155"/>
      <c r="AE414" s="155"/>
      <c r="AF414" s="155"/>
      <c r="AG414" s="174">
        <f>D414*D57*PRODUCT($CJ414:CJ414)</f>
        <v>0</v>
      </c>
      <c r="AH414" s="174">
        <f>E414*E57*PRODUCT($CJ414:CK414)</f>
        <v>0</v>
      </c>
      <c r="AI414" s="174">
        <f>F414*F57*PRODUCT($CJ414:CL414)</f>
        <v>0</v>
      </c>
      <c r="AJ414" s="174">
        <f>G414*G57*PRODUCT($CJ414:CM414)</f>
        <v>0</v>
      </c>
      <c r="AK414" s="174">
        <f>H414*H57*PRODUCT($CJ414:CN414)</f>
        <v>0</v>
      </c>
      <c r="AL414" s="174">
        <f>I414*I57*PRODUCT($CJ414:CO414)</f>
        <v>0</v>
      </c>
      <c r="AM414" s="174">
        <f>J414*J57*PRODUCT($CJ414:CP414)</f>
        <v>0</v>
      </c>
      <c r="AN414" s="174">
        <f>K414*K57*PRODUCT($CJ414:CQ414)</f>
        <v>0</v>
      </c>
      <c r="AO414" s="174">
        <f>L414*L57*PRODUCT($CJ414:CR414)</f>
        <v>0</v>
      </c>
      <c r="AP414" s="174">
        <f>M414*M57*PRODUCT($CJ414:CS414)</f>
        <v>0</v>
      </c>
      <c r="AQ414" s="174">
        <f>N414*N57*PRODUCT($CJ414:CT414)</f>
        <v>0</v>
      </c>
      <c r="AR414" s="174">
        <f>O414*O57*PRODUCT($CJ414:CU414)</f>
        <v>0</v>
      </c>
      <c r="AS414" s="174">
        <f>P414*P57*PRODUCT($CJ414:CV414)</f>
        <v>0</v>
      </c>
      <c r="AT414" s="174">
        <f>Q414*Q57*PRODUCT($CJ414:CW414)</f>
        <v>0</v>
      </c>
      <c r="AU414" s="174">
        <f>R414*R57*PRODUCT($CJ414:CX414)</f>
        <v>0</v>
      </c>
      <c r="AV414" s="174">
        <f>S414*S57*PRODUCT($CJ414:CY414)</f>
        <v>0</v>
      </c>
      <c r="AW414" s="174">
        <f>T414*T57*PRODUCT($CJ414:CZ414)</f>
        <v>0</v>
      </c>
      <c r="AX414" s="174">
        <f>U414*U57*PRODUCT($CJ414:DA414)</f>
        <v>0</v>
      </c>
      <c r="AY414" s="174">
        <f>V414*V57*PRODUCT($CJ414:DB414)</f>
        <v>0</v>
      </c>
      <c r="AZ414" s="174">
        <f>W414*W57*PRODUCT($CJ414:DC414)</f>
        <v>0</v>
      </c>
      <c r="BA414" s="174">
        <f>X414*X57*PRODUCT($CJ414:DD414)</f>
        <v>0</v>
      </c>
      <c r="BB414" s="174">
        <f>Y414*Y57*PRODUCT($CJ414:DE414)</f>
        <v>0</v>
      </c>
      <c r="BC414" s="174">
        <f>Z414*Z57*PRODUCT($CJ414:DF414)</f>
        <v>0</v>
      </c>
      <c r="BD414" s="174">
        <f>AA414*AA57*PRODUCT($CJ414:DG414)</f>
        <v>0</v>
      </c>
      <c r="BE414" s="174">
        <f>AB414*AB57*PRODUCT($CJ414:DH414)</f>
        <v>0</v>
      </c>
      <c r="BF414" s="176"/>
      <c r="BG414" s="176"/>
      <c r="BH414" s="176"/>
      <c r="BI414" s="169">
        <f>SUM($AF414:AG414)-SUM($AF446:AG446)-SUM($C446:D446)-SUM($BH446:BI446)</f>
        <v>0</v>
      </c>
      <c r="BJ414" s="169">
        <f>SUM($AF414:AH414)-SUM($AF446:AH446)-SUM($C446:E446)-SUM($BH446:BJ446)</f>
        <v>0</v>
      </c>
      <c r="BK414" s="169">
        <f>SUM($AF414:AI414)-SUM($AF446:AI446)-SUM($C446:F446)-SUM($BH446:BK446)</f>
        <v>0</v>
      </c>
      <c r="BL414" s="169">
        <f>SUM($AF414:AJ414)-SUM($AF446:AJ446)-SUM($C446:G446)-SUM($BH446:BL446)</f>
        <v>0</v>
      </c>
      <c r="BM414" s="169">
        <f>SUM($AF414:AK414)-SUM($AF446:AK446)-SUM($C446:H446)-SUM($BH446:BM446)</f>
        <v>0</v>
      </c>
      <c r="BN414" s="169">
        <f>SUM($AF414:AL414)-SUM($AF446:AL446)-SUM($C446:I446)-SUM($BH446:BN446)</f>
        <v>0</v>
      </c>
      <c r="BO414" s="169">
        <f>SUM($AF414:AM414)-SUM($AF446:AM446)-SUM($C446:J446)-SUM($BH446:BO446)</f>
        <v>0</v>
      </c>
      <c r="BP414" s="169">
        <f>SUM($AF414:AN414)-SUM($AF446:AN446)-SUM($C446:K446)-SUM($BH446:BP446)</f>
        <v>0</v>
      </c>
      <c r="BQ414" s="169">
        <f>SUM($AF414:AO414)-SUM($AF446:AO446)-SUM($C446:L446)-SUM($BH446:BQ446)</f>
        <v>0</v>
      </c>
      <c r="BR414" s="169">
        <f>SUM($AF414:AP414)-SUM($AF446:AP446)-SUM($C446:M446)-SUM($BH446:BR446)</f>
        <v>0</v>
      </c>
      <c r="BS414" s="169">
        <f>SUM($AF414:AQ414)-SUM($AF446:AQ446)-SUM($C446:N446)-SUM($BH446:BS446)</f>
        <v>0</v>
      </c>
      <c r="BT414" s="169">
        <f>SUM($AF414:AR414)-SUM($AF446:AR446)-SUM($C446:O446)-SUM($BH446:BT446)</f>
        <v>0</v>
      </c>
      <c r="BU414" s="169">
        <f>SUM($AF414:AS414)-SUM($AF446:AS446)-SUM($C446:P446)-SUM($BH446:BU446)</f>
        <v>0</v>
      </c>
      <c r="BV414" s="169">
        <f>SUM($AF414:AT414)-SUM($AF446:AT446)-SUM($C446:Q446)-SUM($BH446:BV446)</f>
        <v>0</v>
      </c>
      <c r="BW414" s="169">
        <f>SUM($AF414:AU414)-SUM($AF446:AU446)-SUM($C446:R446)-SUM($BH446:BW446)</f>
        <v>0</v>
      </c>
      <c r="BX414" s="169">
        <f>SUM($AF414:AV414)-SUM($AF446:AV446)-SUM($C446:S446)-SUM($BH446:BX446)</f>
        <v>0</v>
      </c>
      <c r="BY414" s="169">
        <f>SUM($AF414:AW414)-SUM($AF446:AW446)-SUM($C446:T446)-SUM($BH446:BY446)</f>
        <v>0</v>
      </c>
      <c r="BZ414" s="169">
        <f>SUM($AF414:AX414)-SUM($AF446:AX446)-SUM($C446:U446)-SUM($BH446:BZ446)</f>
        <v>0</v>
      </c>
      <c r="CA414" s="169">
        <f>SUM($AF414:AY414)-SUM($AF446:AY446)-SUM($C446:V446)-SUM($BH446:CA446)</f>
        <v>0</v>
      </c>
      <c r="CB414" s="169">
        <f>SUM($AF414:AZ414)-SUM($AF446:AZ446)-SUM($C446:W446)-SUM($BH446:CB446)</f>
        <v>0</v>
      </c>
      <c r="CC414" s="169">
        <f>SUM($AF414:BA414)-SUM($AF446:BA446)-SUM($C446:X446)-SUM($BH446:CC446)</f>
        <v>0</v>
      </c>
      <c r="CD414" s="169">
        <f>SUM($AF414:BB414)-SUM($AF446:BB446)-SUM($C446:Y446)-SUM($BH446:CD446)</f>
        <v>0</v>
      </c>
      <c r="CE414" s="169">
        <f>SUM($AF414:BC414)-SUM($AF446:BC446)-SUM($C446:Z446)-SUM($BH446:CE446)</f>
        <v>0</v>
      </c>
      <c r="CF414" s="169">
        <f>SUM($AF414:BD414)-SUM($AF446:BD446)-SUM($C446:AA446)-SUM($BH446:CF446)</f>
        <v>0</v>
      </c>
      <c r="CG414" s="169">
        <f>SUM($AF414:BE414)-SUM($AF446:BE446)-SUM($C446:AB446)-SUM($BH446:CG446)</f>
        <v>0</v>
      </c>
      <c r="CH414" s="52"/>
      <c r="CI414" s="52"/>
      <c r="CJ414" s="67"/>
      <c r="CK414" s="67"/>
      <c r="CL414" s="67"/>
      <c r="CM414" s="67"/>
      <c r="CN414" s="67"/>
      <c r="CO414" s="67"/>
      <c r="CP414" s="67"/>
      <c r="CQ414" s="67"/>
      <c r="CR414" s="67"/>
      <c r="CS414" s="67"/>
      <c r="CT414" s="67"/>
      <c r="CU414" s="67"/>
      <c r="CV414" s="67"/>
      <c r="CW414" s="67"/>
      <c r="CX414" s="67">
        <f>1-Q414</f>
        <v>1</v>
      </c>
      <c r="CY414" s="67">
        <f t="shared" si="102"/>
        <v>0.99977338020105277</v>
      </c>
      <c r="CZ414" s="67">
        <f t="shared" si="102"/>
        <v>0.99977636475109544</v>
      </c>
      <c r="DA414" s="67">
        <f t="shared" si="102"/>
        <v>0.99977540278868504</v>
      </c>
      <c r="DB414" s="67">
        <f t="shared" si="102"/>
        <v>0.9997741119502368</v>
      </c>
      <c r="DC414" s="67">
        <f t="shared" si="102"/>
        <v>0.99958749504809707</v>
      </c>
      <c r="DD414" s="67">
        <f t="shared" si="102"/>
        <v>0.99958515118042446</v>
      </c>
      <c r="DE414" s="67">
        <f t="shared" si="102"/>
        <v>0.99958280731275173</v>
      </c>
      <c r="DF414" s="67">
        <f t="shared" si="102"/>
        <v>0.99958046344507911</v>
      </c>
      <c r="DG414" s="67">
        <f t="shared" si="102"/>
        <v>0.99957811957740639</v>
      </c>
      <c r="DH414" s="67">
        <f t="shared" si="102"/>
        <v>0.99930040338607251</v>
      </c>
      <c r="DI414" s="67">
        <f t="shared" si="102"/>
        <v>0.99929653806783181</v>
      </c>
      <c r="DL414" s="53"/>
      <c r="DM414" s="188" t="str">
        <f t="shared" si="105"/>
        <v/>
      </c>
      <c r="DN414" s="188" t="str">
        <f t="shared" si="105"/>
        <v/>
      </c>
      <c r="DO414" s="188" t="str">
        <f t="shared" si="105"/>
        <v/>
      </c>
      <c r="DP414" s="188" t="str">
        <f t="shared" si="105"/>
        <v/>
      </c>
      <c r="DQ414" s="188" t="str">
        <f t="shared" si="105"/>
        <v/>
      </c>
      <c r="DR414" s="188" t="str">
        <f t="shared" si="105"/>
        <v/>
      </c>
      <c r="DS414" s="188" t="str">
        <f t="shared" si="105"/>
        <v/>
      </c>
      <c r="DT414" s="188" t="str">
        <f t="shared" si="105"/>
        <v/>
      </c>
      <c r="DU414" s="188" t="str">
        <f t="shared" si="105"/>
        <v/>
      </c>
      <c r="DV414" s="188" t="str">
        <f t="shared" si="105"/>
        <v/>
      </c>
      <c r="DW414" s="188" t="str">
        <f t="shared" si="105"/>
        <v/>
      </c>
      <c r="DX414" s="188" t="str">
        <f t="shared" si="105"/>
        <v/>
      </c>
      <c r="DY414" s="188" t="str">
        <f t="shared" si="105"/>
        <v/>
      </c>
      <c r="DZ414" s="188" t="str">
        <f t="shared" si="105"/>
        <v/>
      </c>
      <c r="EA414" s="188" t="str">
        <f t="shared" si="105"/>
        <v/>
      </c>
      <c r="EB414" s="188" t="str">
        <f t="shared" si="105"/>
        <v/>
      </c>
      <c r="EC414" s="188" t="str">
        <f t="shared" si="104"/>
        <v/>
      </c>
      <c r="ED414" s="188" t="str">
        <f t="shared" si="104"/>
        <v/>
      </c>
      <c r="EE414" s="188" t="str">
        <f t="shared" si="104"/>
        <v/>
      </c>
      <c r="EF414" s="188" t="str">
        <f t="shared" si="104"/>
        <v/>
      </c>
      <c r="EG414" s="188" t="str">
        <f t="shared" si="104"/>
        <v/>
      </c>
      <c r="EH414" s="188" t="str">
        <f t="shared" si="104"/>
        <v/>
      </c>
      <c r="EI414" s="188" t="str">
        <f t="shared" si="104"/>
        <v/>
      </c>
      <c r="EJ414" s="188" t="str">
        <f t="shared" si="104"/>
        <v/>
      </c>
      <c r="EK414" s="188" t="str">
        <f t="shared" si="104"/>
        <v/>
      </c>
    </row>
    <row r="415" spans="1:141" x14ac:dyDescent="0.3">
      <c r="B415" s="1">
        <v>16</v>
      </c>
      <c r="C415" s="173"/>
      <c r="D415" s="173"/>
      <c r="E415" s="173"/>
      <c r="F415" s="173"/>
      <c r="G415" s="173"/>
      <c r="H415" s="173"/>
      <c r="I415" s="173"/>
      <c r="J415" s="173"/>
      <c r="K415" s="173"/>
      <c r="L415" s="173"/>
      <c r="M415" s="173"/>
      <c r="N415" s="173"/>
      <c r="O415" s="173"/>
      <c r="P415" s="173"/>
      <c r="Q415" s="173"/>
      <c r="R415" s="173"/>
      <c r="S415" s="173">
        <f t="shared" si="106"/>
        <v>2.2661979894718018E-4</v>
      </c>
      <c r="T415" s="173">
        <f t="shared" si="106"/>
        <v>2.2363524890450844E-4</v>
      </c>
      <c r="U415" s="173">
        <f t="shared" si="106"/>
        <v>2.2459721131495638E-4</v>
      </c>
      <c r="V415" s="173">
        <f t="shared" si="106"/>
        <v>2.2588804976316428E-4</v>
      </c>
      <c r="W415" s="173">
        <f t="shared" si="106"/>
        <v>4.1250495190291701E-4</v>
      </c>
      <c r="X415" s="173">
        <f t="shared" si="106"/>
        <v>4.1484881957559001E-4</v>
      </c>
      <c r="Y415" s="173">
        <f t="shared" si="106"/>
        <v>4.17192687248263E-4</v>
      </c>
      <c r="Z415" s="173">
        <f t="shared" si="106"/>
        <v>4.1953655492093611E-4</v>
      </c>
      <c r="AA415" s="173">
        <f t="shared" si="106"/>
        <v>4.2188042259360911E-4</v>
      </c>
      <c r="AB415" s="173">
        <f t="shared" si="106"/>
        <v>6.9959661392751812E-4</v>
      </c>
      <c r="AC415" s="155"/>
      <c r="AD415" s="155"/>
      <c r="AE415" s="155"/>
      <c r="AF415" s="155"/>
      <c r="AG415" s="174">
        <f>D415*D58*PRODUCT($CJ415:CJ415)</f>
        <v>0</v>
      </c>
      <c r="AH415" s="174">
        <f>E415*E58*PRODUCT($CJ415:CK415)</f>
        <v>0</v>
      </c>
      <c r="AI415" s="174">
        <f>F415*F58*PRODUCT($CJ415:CL415)</f>
        <v>0</v>
      </c>
      <c r="AJ415" s="174">
        <f>G415*G58*PRODUCT($CJ415:CM415)</f>
        <v>0</v>
      </c>
      <c r="AK415" s="174">
        <f>H415*H58*PRODUCT($CJ415:CN415)</f>
        <v>0</v>
      </c>
      <c r="AL415" s="174">
        <f>I415*I58*PRODUCT($CJ415:CO415)</f>
        <v>0</v>
      </c>
      <c r="AM415" s="174">
        <f>J415*J58*PRODUCT($CJ415:CP415)</f>
        <v>0</v>
      </c>
      <c r="AN415" s="174">
        <f>K415*K58*PRODUCT($CJ415:CQ415)</f>
        <v>0</v>
      </c>
      <c r="AO415" s="174">
        <f>L415*L58*PRODUCT($CJ415:CR415)</f>
        <v>0</v>
      </c>
      <c r="AP415" s="174">
        <f>M415*M58*PRODUCT($CJ415:CS415)</f>
        <v>0</v>
      </c>
      <c r="AQ415" s="174">
        <f>N415*N58*PRODUCT($CJ415:CT415)</f>
        <v>0</v>
      </c>
      <c r="AR415" s="174">
        <f>O415*O58*PRODUCT($CJ415:CU415)</f>
        <v>0</v>
      </c>
      <c r="AS415" s="174">
        <f>P415*P58*PRODUCT($CJ415:CV415)</f>
        <v>0</v>
      </c>
      <c r="AT415" s="174">
        <f>Q415*Q58*PRODUCT($CJ415:CW415)</f>
        <v>0</v>
      </c>
      <c r="AU415" s="174">
        <f>R415*R58*PRODUCT($CJ415:CX415)</f>
        <v>0</v>
      </c>
      <c r="AV415" s="174">
        <f>S415*S58*PRODUCT($CJ415:CY415)</f>
        <v>0</v>
      </c>
      <c r="AW415" s="174">
        <f>T415*T58*PRODUCT($CJ415:CZ415)</f>
        <v>0</v>
      </c>
      <c r="AX415" s="174">
        <f>U415*U58*PRODUCT($CJ415:DA415)</f>
        <v>0</v>
      </c>
      <c r="AY415" s="174">
        <f>V415*V58*PRODUCT($CJ415:DB415)</f>
        <v>0</v>
      </c>
      <c r="AZ415" s="174">
        <f>W415*W58*PRODUCT($CJ415:DC415)</f>
        <v>0</v>
      </c>
      <c r="BA415" s="174">
        <f>X415*X58*PRODUCT($CJ415:DD415)</f>
        <v>0</v>
      </c>
      <c r="BB415" s="174">
        <f>Y415*Y58*PRODUCT($CJ415:DE415)</f>
        <v>0</v>
      </c>
      <c r="BC415" s="174">
        <f>Z415*Z58*PRODUCT($CJ415:DF415)</f>
        <v>0</v>
      </c>
      <c r="BD415" s="174">
        <f>AA415*AA58*PRODUCT($CJ415:DG415)</f>
        <v>0</v>
      </c>
      <c r="BE415" s="174">
        <f>AB415*AB58*PRODUCT($CJ415:DH415)</f>
        <v>0</v>
      </c>
      <c r="BF415" s="176"/>
      <c r="BG415" s="93"/>
      <c r="BH415" s="93"/>
      <c r="BI415" s="169">
        <f>SUM($AF415:AG415)-SUM($AF447:AG447)-SUM($C447:D447)-SUM($BH447:BI447)</f>
        <v>0</v>
      </c>
      <c r="BJ415" s="169">
        <f>SUM($AF415:AH415)-SUM($AF447:AH447)-SUM($C447:E447)-SUM($BH447:BJ447)</f>
        <v>0</v>
      </c>
      <c r="BK415" s="169">
        <f>SUM($AF415:AI415)-SUM($AF447:AI447)-SUM($C447:F447)-SUM($BH447:BK447)</f>
        <v>0</v>
      </c>
      <c r="BL415" s="169">
        <f>SUM($AF415:AJ415)-SUM($AF447:AJ447)-SUM($C447:G447)-SUM($BH447:BL447)</f>
        <v>0</v>
      </c>
      <c r="BM415" s="169">
        <f>SUM($AF415:AK415)-SUM($AF447:AK447)-SUM($C447:H447)-SUM($BH447:BM447)</f>
        <v>0</v>
      </c>
      <c r="BN415" s="169">
        <f>SUM($AF415:AL415)-SUM($AF447:AL447)-SUM($C447:I447)-SUM($BH447:BN447)</f>
        <v>0</v>
      </c>
      <c r="BO415" s="169">
        <f>SUM($AF415:AM415)-SUM($AF447:AM447)-SUM($C447:J447)-SUM($BH447:BO447)</f>
        <v>0</v>
      </c>
      <c r="BP415" s="169">
        <f>SUM($AF415:AN415)-SUM($AF447:AN447)-SUM($C447:K447)-SUM($BH447:BP447)</f>
        <v>0</v>
      </c>
      <c r="BQ415" s="169">
        <f>SUM($AF415:AO415)-SUM($AF447:AO447)-SUM($C447:L447)-SUM($BH447:BQ447)</f>
        <v>0</v>
      </c>
      <c r="BR415" s="169">
        <f>SUM($AF415:AP415)-SUM($AF447:AP447)-SUM($C447:M447)-SUM($BH447:BR447)</f>
        <v>0</v>
      </c>
      <c r="BS415" s="169">
        <f>SUM($AF415:AQ415)-SUM($AF447:AQ447)-SUM($C447:N447)-SUM($BH447:BS447)</f>
        <v>0</v>
      </c>
      <c r="BT415" s="169">
        <f>SUM($AF415:AR415)-SUM($AF447:AR447)-SUM($C447:O447)-SUM($BH447:BT447)</f>
        <v>0</v>
      </c>
      <c r="BU415" s="169">
        <f>SUM($AF415:AS415)-SUM($AF447:AS447)-SUM($C447:P447)-SUM($BH447:BU447)</f>
        <v>0</v>
      </c>
      <c r="BV415" s="169">
        <f>SUM($AF415:AT415)-SUM($AF447:AT447)-SUM($C447:Q447)-SUM($BH447:BV447)</f>
        <v>0</v>
      </c>
      <c r="BW415" s="169">
        <f>SUM($AF415:AU415)-SUM($AF447:AU447)-SUM($C447:R447)-SUM($BH447:BW447)</f>
        <v>0</v>
      </c>
      <c r="BX415" s="169">
        <f>SUM($AF415:AV415)-SUM($AF447:AV447)-SUM($C447:S447)-SUM($BH447:BX447)</f>
        <v>0</v>
      </c>
      <c r="BY415" s="169">
        <f>SUM($AF415:AW415)-SUM($AF447:AW447)-SUM($C447:T447)-SUM($BH447:BY447)</f>
        <v>0</v>
      </c>
      <c r="BZ415" s="169">
        <f>SUM($AF415:AX415)-SUM($AF447:AX447)-SUM($C447:U447)-SUM($BH447:BZ447)</f>
        <v>0</v>
      </c>
      <c r="CA415" s="169">
        <f>SUM($AF415:AY415)-SUM($AF447:AY447)-SUM($C447:V447)-SUM($BH447:CA447)</f>
        <v>0</v>
      </c>
      <c r="CB415" s="169">
        <f>SUM($AF415:AZ415)-SUM($AF447:AZ447)-SUM($C447:W447)-SUM($BH447:CB447)</f>
        <v>0</v>
      </c>
      <c r="CC415" s="169">
        <f>SUM($AF415:BA415)-SUM($AF447:BA447)-SUM($C447:X447)-SUM($BH447:CC447)</f>
        <v>0</v>
      </c>
      <c r="CD415" s="169">
        <f>SUM($AF415:BB415)-SUM($AF447:BB447)-SUM($C447:Y447)-SUM($BH447:CD447)</f>
        <v>0</v>
      </c>
      <c r="CE415" s="169">
        <f>SUM($AF415:BC415)-SUM($AF447:BC447)-SUM($C447:Z447)-SUM($BH447:CE447)</f>
        <v>0</v>
      </c>
      <c r="CF415" s="169">
        <f>SUM($AF415:BD415)-SUM($AF447:BD447)-SUM($C447:AA447)-SUM($BH447:CF447)</f>
        <v>0</v>
      </c>
      <c r="CG415" s="169">
        <f>SUM($AF415:BE415)-SUM($AF447:BE447)-SUM($C447:AB447)-SUM($BH447:CG447)</f>
        <v>0</v>
      </c>
      <c r="CH415" s="52"/>
      <c r="CI415" s="52"/>
      <c r="CJ415" s="67"/>
      <c r="CK415" s="67"/>
      <c r="CL415" s="67"/>
      <c r="CM415" s="67"/>
      <c r="CN415" s="67"/>
      <c r="CO415" s="67"/>
      <c r="CP415" s="67"/>
      <c r="CQ415" s="67"/>
      <c r="CR415" s="67"/>
      <c r="CS415" s="67"/>
      <c r="CT415" s="67"/>
      <c r="CU415" s="67"/>
      <c r="CV415" s="67"/>
      <c r="CW415" s="67"/>
      <c r="CX415" s="67"/>
      <c r="CY415" s="67">
        <f>1-R415</f>
        <v>1</v>
      </c>
      <c r="CZ415" s="67">
        <f t="shared" si="102"/>
        <v>0.99977338020105277</v>
      </c>
      <c r="DA415" s="67">
        <f t="shared" si="102"/>
        <v>0.99977636475109544</v>
      </c>
      <c r="DB415" s="67">
        <f t="shared" si="102"/>
        <v>0.99977540278868504</v>
      </c>
      <c r="DC415" s="67">
        <f t="shared" si="102"/>
        <v>0.9997741119502368</v>
      </c>
      <c r="DD415" s="67">
        <f t="shared" si="102"/>
        <v>0.99958749504809707</v>
      </c>
      <c r="DE415" s="67">
        <f t="shared" si="102"/>
        <v>0.99958515118042446</v>
      </c>
      <c r="DF415" s="67">
        <f t="shared" si="102"/>
        <v>0.99958280731275173</v>
      </c>
      <c r="DG415" s="67">
        <f t="shared" si="102"/>
        <v>0.99958046344507911</v>
      </c>
      <c r="DH415" s="67">
        <f t="shared" si="102"/>
        <v>0.99957811957740639</v>
      </c>
      <c r="DI415" s="67">
        <f t="shared" si="102"/>
        <v>0.99930040338607251</v>
      </c>
      <c r="DL415" s="53"/>
      <c r="DM415" s="188" t="str">
        <f t="shared" si="105"/>
        <v/>
      </c>
      <c r="DN415" s="188" t="str">
        <f t="shared" si="105"/>
        <v/>
      </c>
      <c r="DO415" s="188" t="str">
        <f t="shared" si="105"/>
        <v/>
      </c>
      <c r="DP415" s="188" t="str">
        <f t="shared" si="105"/>
        <v/>
      </c>
      <c r="DQ415" s="188" t="str">
        <f t="shared" si="105"/>
        <v/>
      </c>
      <c r="DR415" s="188" t="str">
        <f t="shared" si="105"/>
        <v/>
      </c>
      <c r="DS415" s="188" t="str">
        <f t="shared" si="105"/>
        <v/>
      </c>
      <c r="DT415" s="188" t="str">
        <f t="shared" si="105"/>
        <v/>
      </c>
      <c r="DU415" s="188" t="str">
        <f t="shared" si="105"/>
        <v/>
      </c>
      <c r="DV415" s="188" t="str">
        <f t="shared" si="105"/>
        <v/>
      </c>
      <c r="DW415" s="188" t="str">
        <f t="shared" si="105"/>
        <v/>
      </c>
      <c r="DX415" s="188" t="str">
        <f t="shared" si="105"/>
        <v/>
      </c>
      <c r="DY415" s="188" t="str">
        <f t="shared" si="105"/>
        <v/>
      </c>
      <c r="DZ415" s="188" t="str">
        <f t="shared" si="105"/>
        <v/>
      </c>
      <c r="EA415" s="188" t="str">
        <f t="shared" si="105"/>
        <v/>
      </c>
      <c r="EB415" s="188" t="str">
        <f t="shared" si="105"/>
        <v/>
      </c>
      <c r="EC415" s="188" t="str">
        <f t="shared" si="104"/>
        <v/>
      </c>
      <c r="ED415" s="188" t="str">
        <f t="shared" si="104"/>
        <v/>
      </c>
      <c r="EE415" s="188" t="str">
        <f t="shared" si="104"/>
        <v/>
      </c>
      <c r="EF415" s="188" t="str">
        <f t="shared" si="104"/>
        <v/>
      </c>
      <c r="EG415" s="188" t="str">
        <f t="shared" si="104"/>
        <v/>
      </c>
      <c r="EH415" s="188" t="str">
        <f t="shared" si="104"/>
        <v/>
      </c>
      <c r="EI415" s="188" t="str">
        <f t="shared" si="104"/>
        <v/>
      </c>
      <c r="EJ415" s="188" t="str">
        <f t="shared" si="104"/>
        <v/>
      </c>
      <c r="EK415" s="188" t="str">
        <f t="shared" si="104"/>
        <v/>
      </c>
    </row>
    <row r="416" spans="1:141" x14ac:dyDescent="0.3">
      <c r="B416" s="1">
        <v>17</v>
      </c>
      <c r="C416" s="173"/>
      <c r="D416" s="173"/>
      <c r="E416" s="173"/>
      <c r="F416" s="173"/>
      <c r="G416" s="173"/>
      <c r="H416" s="173"/>
      <c r="I416" s="173"/>
      <c r="J416" s="173"/>
      <c r="K416" s="173"/>
      <c r="L416" s="173"/>
      <c r="M416" s="173"/>
      <c r="N416" s="173"/>
      <c r="O416" s="173"/>
      <c r="P416" s="173"/>
      <c r="Q416" s="173"/>
      <c r="R416" s="173"/>
      <c r="S416" s="173"/>
      <c r="T416" s="173">
        <f t="shared" si="106"/>
        <v>2.2661979894718018E-4</v>
      </c>
      <c r="U416" s="173">
        <f t="shared" si="106"/>
        <v>2.2363524890450844E-4</v>
      </c>
      <c r="V416" s="173">
        <f t="shared" si="106"/>
        <v>2.2459721131495638E-4</v>
      </c>
      <c r="W416" s="173">
        <f t="shared" si="106"/>
        <v>2.2588804976316428E-4</v>
      </c>
      <c r="X416" s="173">
        <f t="shared" si="106"/>
        <v>4.1250495190291701E-4</v>
      </c>
      <c r="Y416" s="173">
        <f t="shared" si="106"/>
        <v>4.1484881957559001E-4</v>
      </c>
      <c r="Z416" s="173">
        <f t="shared" si="106"/>
        <v>4.17192687248263E-4</v>
      </c>
      <c r="AA416" s="173">
        <f t="shared" si="106"/>
        <v>4.1953655492093611E-4</v>
      </c>
      <c r="AB416" s="173">
        <f t="shared" si="106"/>
        <v>4.2188042259360911E-4</v>
      </c>
      <c r="AC416" s="155"/>
      <c r="AD416" s="155"/>
      <c r="AE416" s="155"/>
      <c r="AF416" s="155"/>
      <c r="AG416" s="174">
        <f>D416*D59*PRODUCT($CJ416:CJ416)</f>
        <v>0</v>
      </c>
      <c r="AH416" s="174">
        <f>E416*E59*PRODUCT($CJ416:CK416)</f>
        <v>0</v>
      </c>
      <c r="AI416" s="174">
        <f>F416*F59*PRODUCT($CJ416:CL416)</f>
        <v>0</v>
      </c>
      <c r="AJ416" s="174">
        <f>G416*G59*PRODUCT($CJ416:CM416)</f>
        <v>0</v>
      </c>
      <c r="AK416" s="174">
        <f>H416*H59*PRODUCT($CJ416:CN416)</f>
        <v>0</v>
      </c>
      <c r="AL416" s="174">
        <f>I416*I59*PRODUCT($CJ416:CO416)</f>
        <v>0</v>
      </c>
      <c r="AM416" s="174">
        <f>J416*J59*PRODUCT($CJ416:CP416)</f>
        <v>0</v>
      </c>
      <c r="AN416" s="174">
        <f>K416*K59*PRODUCT($CJ416:CQ416)</f>
        <v>0</v>
      </c>
      <c r="AO416" s="174">
        <f>L416*L59*PRODUCT($CJ416:CR416)</f>
        <v>0</v>
      </c>
      <c r="AP416" s="174">
        <f>M416*M59*PRODUCT($CJ416:CS416)</f>
        <v>0</v>
      </c>
      <c r="AQ416" s="174">
        <f>N416*N59*PRODUCT($CJ416:CT416)</f>
        <v>0</v>
      </c>
      <c r="AR416" s="174">
        <f>O416*O59*PRODUCT($CJ416:CU416)</f>
        <v>0</v>
      </c>
      <c r="AS416" s="174">
        <f>P416*P59*PRODUCT($CJ416:CV416)</f>
        <v>0</v>
      </c>
      <c r="AT416" s="174">
        <f>Q416*Q59*PRODUCT($CJ416:CW416)</f>
        <v>0</v>
      </c>
      <c r="AU416" s="174">
        <f>R416*R59*PRODUCT($CJ416:CX416)</f>
        <v>0</v>
      </c>
      <c r="AV416" s="174">
        <f>S416*S59*PRODUCT($CJ416:CY416)</f>
        <v>0</v>
      </c>
      <c r="AW416" s="174">
        <f>T416*T59*PRODUCT($CJ416:CZ416)</f>
        <v>0</v>
      </c>
      <c r="AX416" s="174">
        <f>U416*U59*PRODUCT($CJ416:DA416)</f>
        <v>0</v>
      </c>
      <c r="AY416" s="174">
        <f>V416*V59*PRODUCT($CJ416:DB416)</f>
        <v>0</v>
      </c>
      <c r="AZ416" s="174">
        <f>W416*W59*PRODUCT($CJ416:DC416)</f>
        <v>0</v>
      </c>
      <c r="BA416" s="174">
        <f>X416*X59*PRODUCT($CJ416:DD416)</f>
        <v>0</v>
      </c>
      <c r="BB416" s="174">
        <f>Y416*Y59*PRODUCT($CJ416:DE416)</f>
        <v>0</v>
      </c>
      <c r="BC416" s="174">
        <f>Z416*Z59*PRODUCT($CJ416:DF416)</f>
        <v>0</v>
      </c>
      <c r="BD416" s="174">
        <f>AA416*AA59*PRODUCT($CJ416:DG416)</f>
        <v>0</v>
      </c>
      <c r="BE416" s="174">
        <f>AB416*AB59*PRODUCT($CJ416:DH416)</f>
        <v>0</v>
      </c>
      <c r="BF416" s="176"/>
      <c r="BG416" s="176"/>
      <c r="BH416" s="93"/>
      <c r="BI416" s="169">
        <f>SUM($AF416:AG416)-SUM($AF448:AG448)-SUM($C448:D448)-SUM($BH448:BI448)</f>
        <v>0</v>
      </c>
      <c r="BJ416" s="169">
        <f>SUM($AF416:AH416)-SUM($AF448:AH448)-SUM($C448:E448)-SUM($BH448:BJ448)</f>
        <v>0</v>
      </c>
      <c r="BK416" s="169">
        <f>SUM($AF416:AI416)-SUM($AF448:AI448)-SUM($C448:F448)-SUM($BH448:BK448)</f>
        <v>0</v>
      </c>
      <c r="BL416" s="169">
        <f>SUM($AF416:AJ416)-SUM($AF448:AJ448)-SUM($C448:G448)-SUM($BH448:BL448)</f>
        <v>0</v>
      </c>
      <c r="BM416" s="169">
        <f>SUM($AF416:AK416)-SUM($AF448:AK448)-SUM($C448:H448)-SUM($BH448:BM448)</f>
        <v>0</v>
      </c>
      <c r="BN416" s="169">
        <f>SUM($AF416:AL416)-SUM($AF448:AL448)-SUM($C448:I448)-SUM($BH448:BN448)</f>
        <v>0</v>
      </c>
      <c r="BO416" s="169">
        <f>SUM($AF416:AM416)-SUM($AF448:AM448)-SUM($C448:J448)-SUM($BH448:BO448)</f>
        <v>0</v>
      </c>
      <c r="BP416" s="169">
        <f>SUM($AF416:AN416)-SUM($AF448:AN448)-SUM($C448:K448)-SUM($BH448:BP448)</f>
        <v>0</v>
      </c>
      <c r="BQ416" s="169">
        <f>SUM($AF416:AO416)-SUM($AF448:AO448)-SUM($C448:L448)-SUM($BH448:BQ448)</f>
        <v>0</v>
      </c>
      <c r="BR416" s="169">
        <f>SUM($AF416:AP416)-SUM($AF448:AP448)-SUM($C448:M448)-SUM($BH448:BR448)</f>
        <v>0</v>
      </c>
      <c r="BS416" s="169">
        <f>SUM($AF416:AQ416)-SUM($AF448:AQ448)-SUM($C448:N448)-SUM($BH448:BS448)</f>
        <v>0</v>
      </c>
      <c r="BT416" s="169">
        <f>SUM($AF416:AR416)-SUM($AF448:AR448)-SUM($C448:O448)-SUM($BH448:BT448)</f>
        <v>0</v>
      </c>
      <c r="BU416" s="169">
        <f>SUM($AF416:AS416)-SUM($AF448:AS448)-SUM($C448:P448)-SUM($BH448:BU448)</f>
        <v>0</v>
      </c>
      <c r="BV416" s="169">
        <f>SUM($AF416:AT416)-SUM($AF448:AT448)-SUM($C448:Q448)-SUM($BH448:BV448)</f>
        <v>0</v>
      </c>
      <c r="BW416" s="169">
        <f>SUM($AF416:AU416)-SUM($AF448:AU448)-SUM($C448:R448)-SUM($BH448:BW448)</f>
        <v>0</v>
      </c>
      <c r="BX416" s="169">
        <f>SUM($AF416:AV416)-SUM($AF448:AV448)-SUM($C448:S448)-SUM($BH448:BX448)</f>
        <v>0</v>
      </c>
      <c r="BY416" s="169">
        <f>SUM($AF416:AW416)-SUM($AF448:AW448)-SUM($C448:T448)-SUM($BH448:BY448)</f>
        <v>0</v>
      </c>
      <c r="BZ416" s="169">
        <f>SUM($AF416:AX416)-SUM($AF448:AX448)-SUM($C448:U448)-SUM($BH448:BZ448)</f>
        <v>0</v>
      </c>
      <c r="CA416" s="169">
        <f>SUM($AF416:AY416)-SUM($AF448:AY448)-SUM($C448:V448)-SUM($BH448:CA448)</f>
        <v>0</v>
      </c>
      <c r="CB416" s="169">
        <f>SUM($AF416:AZ416)-SUM($AF448:AZ448)-SUM($C448:W448)-SUM($BH448:CB448)</f>
        <v>0</v>
      </c>
      <c r="CC416" s="169">
        <f>SUM($AF416:BA416)-SUM($AF448:BA448)-SUM($C448:X448)-SUM($BH448:CC448)</f>
        <v>0</v>
      </c>
      <c r="CD416" s="169">
        <f>SUM($AF416:BB416)-SUM($AF448:BB448)-SUM($C448:Y448)-SUM($BH448:CD448)</f>
        <v>0</v>
      </c>
      <c r="CE416" s="169">
        <f>SUM($AF416:BC416)-SUM($AF448:BC448)-SUM($C448:Z448)-SUM($BH448:CE448)</f>
        <v>0</v>
      </c>
      <c r="CF416" s="169">
        <f>SUM($AF416:BD416)-SUM($AF448:BD448)-SUM($C448:AA448)-SUM($BH448:CF448)</f>
        <v>0</v>
      </c>
      <c r="CG416" s="169">
        <f>SUM($AF416:BE416)-SUM($AF448:BE448)-SUM($C448:AB448)-SUM($BH448:CG448)</f>
        <v>0</v>
      </c>
      <c r="CH416" s="52"/>
      <c r="CI416" s="52"/>
      <c r="CJ416" s="67"/>
      <c r="CK416" s="67"/>
      <c r="CL416" s="67"/>
      <c r="CM416" s="67"/>
      <c r="CN416" s="67"/>
      <c r="CO416" s="67"/>
      <c r="CP416" s="67"/>
      <c r="CQ416" s="67"/>
      <c r="CR416" s="67"/>
      <c r="CS416" s="67"/>
      <c r="CT416" s="67"/>
      <c r="CU416" s="67"/>
      <c r="CV416" s="67"/>
      <c r="CW416" s="67"/>
      <c r="CX416" s="67"/>
      <c r="CY416" s="67"/>
      <c r="CZ416" s="67">
        <f>1-S416</f>
        <v>1</v>
      </c>
      <c r="DA416" s="67">
        <f t="shared" ref="DA416:DI425" si="107">1-T416</f>
        <v>0.99977338020105277</v>
      </c>
      <c r="DB416" s="67">
        <f t="shared" si="107"/>
        <v>0.99977636475109544</v>
      </c>
      <c r="DC416" s="67">
        <f t="shared" si="107"/>
        <v>0.99977540278868504</v>
      </c>
      <c r="DD416" s="67">
        <f t="shared" si="107"/>
        <v>0.9997741119502368</v>
      </c>
      <c r="DE416" s="67">
        <f t="shared" si="107"/>
        <v>0.99958749504809707</v>
      </c>
      <c r="DF416" s="67">
        <f t="shared" si="107"/>
        <v>0.99958515118042446</v>
      </c>
      <c r="DG416" s="67">
        <f t="shared" si="107"/>
        <v>0.99958280731275173</v>
      </c>
      <c r="DH416" s="67">
        <f t="shared" si="107"/>
        <v>0.99958046344507911</v>
      </c>
      <c r="DI416" s="67">
        <f t="shared" si="107"/>
        <v>0.99957811957740639</v>
      </c>
      <c r="DL416" s="53"/>
      <c r="DM416" s="188" t="str">
        <f t="shared" si="105"/>
        <v/>
      </c>
      <c r="DN416" s="188" t="str">
        <f t="shared" si="105"/>
        <v/>
      </c>
      <c r="DO416" s="188" t="str">
        <f t="shared" si="105"/>
        <v/>
      </c>
      <c r="DP416" s="188" t="str">
        <f t="shared" si="105"/>
        <v/>
      </c>
      <c r="DQ416" s="188" t="str">
        <f t="shared" si="105"/>
        <v/>
      </c>
      <c r="DR416" s="188" t="str">
        <f t="shared" si="105"/>
        <v/>
      </c>
      <c r="DS416" s="188" t="str">
        <f t="shared" si="105"/>
        <v/>
      </c>
      <c r="DT416" s="188" t="str">
        <f t="shared" si="105"/>
        <v/>
      </c>
      <c r="DU416" s="188" t="str">
        <f t="shared" si="105"/>
        <v/>
      </c>
      <c r="DV416" s="188" t="str">
        <f t="shared" si="105"/>
        <v/>
      </c>
      <c r="DW416" s="188" t="str">
        <f t="shared" si="105"/>
        <v/>
      </c>
      <c r="DX416" s="188" t="str">
        <f t="shared" si="105"/>
        <v/>
      </c>
      <c r="DY416" s="188" t="str">
        <f t="shared" si="105"/>
        <v/>
      </c>
      <c r="DZ416" s="188" t="str">
        <f t="shared" si="105"/>
        <v/>
      </c>
      <c r="EA416" s="188" t="str">
        <f t="shared" si="105"/>
        <v/>
      </c>
      <c r="EB416" s="188" t="str">
        <f t="shared" si="105"/>
        <v/>
      </c>
      <c r="EC416" s="188" t="str">
        <f t="shared" ref="EC416:EK425" si="108">IF(ISERROR(BY416/T59),"",BY416/T59)</f>
        <v/>
      </c>
      <c r="ED416" s="188" t="str">
        <f t="shared" si="108"/>
        <v/>
      </c>
      <c r="EE416" s="188" t="str">
        <f t="shared" si="108"/>
        <v/>
      </c>
      <c r="EF416" s="188" t="str">
        <f t="shared" si="108"/>
        <v/>
      </c>
      <c r="EG416" s="188" t="str">
        <f t="shared" si="108"/>
        <v/>
      </c>
      <c r="EH416" s="188" t="str">
        <f t="shared" si="108"/>
        <v/>
      </c>
      <c r="EI416" s="188" t="str">
        <f t="shared" si="108"/>
        <v/>
      </c>
      <c r="EJ416" s="188" t="str">
        <f t="shared" si="108"/>
        <v/>
      </c>
      <c r="EK416" s="188" t="str">
        <f t="shared" si="108"/>
        <v/>
      </c>
    </row>
    <row r="417" spans="1:141" x14ac:dyDescent="0.3">
      <c r="B417" s="1">
        <v>18</v>
      </c>
      <c r="C417" s="173"/>
      <c r="D417" s="173"/>
      <c r="E417" s="173"/>
      <c r="F417" s="173"/>
      <c r="G417" s="173"/>
      <c r="H417" s="173"/>
      <c r="I417" s="173"/>
      <c r="J417" s="173"/>
      <c r="K417" s="173"/>
      <c r="L417" s="173"/>
      <c r="M417" s="173"/>
      <c r="N417" s="173"/>
      <c r="O417" s="173"/>
      <c r="P417" s="173"/>
      <c r="Q417" s="173"/>
      <c r="R417" s="173"/>
      <c r="S417" s="173"/>
      <c r="T417" s="173"/>
      <c r="U417" s="173">
        <f t="shared" si="106"/>
        <v>2.2661979894718018E-4</v>
      </c>
      <c r="V417" s="173">
        <f t="shared" si="106"/>
        <v>2.2363524890450844E-4</v>
      </c>
      <c r="W417" s="173">
        <f t="shared" si="106"/>
        <v>2.2459721131495638E-4</v>
      </c>
      <c r="X417" s="173">
        <f t="shared" si="106"/>
        <v>2.2588804976316428E-4</v>
      </c>
      <c r="Y417" s="173">
        <f t="shared" si="106"/>
        <v>4.1250495190291701E-4</v>
      </c>
      <c r="Z417" s="173">
        <f t="shared" si="106"/>
        <v>4.1484881957559001E-4</v>
      </c>
      <c r="AA417" s="173">
        <f t="shared" si="106"/>
        <v>4.17192687248263E-4</v>
      </c>
      <c r="AB417" s="173">
        <f t="shared" si="106"/>
        <v>4.1953655492093611E-4</v>
      </c>
      <c r="AC417" s="155"/>
      <c r="AD417" s="155"/>
      <c r="AE417" s="155"/>
      <c r="AF417" s="155"/>
      <c r="AG417" s="174">
        <f>D417*D60*PRODUCT($CJ417:CJ417)</f>
        <v>0</v>
      </c>
      <c r="AH417" s="174">
        <f>E417*E60*PRODUCT($CJ417:CK417)</f>
        <v>0</v>
      </c>
      <c r="AI417" s="174">
        <f>F417*F60*PRODUCT($CJ417:CL417)</f>
        <v>0</v>
      </c>
      <c r="AJ417" s="174">
        <f>G417*G60*PRODUCT($CJ417:CM417)</f>
        <v>0</v>
      </c>
      <c r="AK417" s="174">
        <f>H417*H60*PRODUCT($CJ417:CN417)</f>
        <v>0</v>
      </c>
      <c r="AL417" s="174">
        <f>I417*I60*PRODUCT($CJ417:CO417)</f>
        <v>0</v>
      </c>
      <c r="AM417" s="174">
        <f>J417*J60*PRODUCT($CJ417:CP417)</f>
        <v>0</v>
      </c>
      <c r="AN417" s="174">
        <f>K417*K60*PRODUCT($CJ417:CQ417)</f>
        <v>0</v>
      </c>
      <c r="AO417" s="174">
        <f>L417*L60*PRODUCT($CJ417:CR417)</f>
        <v>0</v>
      </c>
      <c r="AP417" s="174">
        <f>M417*M60*PRODUCT($CJ417:CS417)</f>
        <v>0</v>
      </c>
      <c r="AQ417" s="174">
        <f>N417*N60*PRODUCT($CJ417:CT417)</f>
        <v>0</v>
      </c>
      <c r="AR417" s="174">
        <f>O417*O60*PRODUCT($CJ417:CU417)</f>
        <v>0</v>
      </c>
      <c r="AS417" s="174">
        <f>P417*P60*PRODUCT($CJ417:CV417)</f>
        <v>0</v>
      </c>
      <c r="AT417" s="174">
        <f>Q417*Q60*PRODUCT($CJ417:CW417)</f>
        <v>0</v>
      </c>
      <c r="AU417" s="174">
        <f>R417*R60*PRODUCT($CJ417:CX417)</f>
        <v>0</v>
      </c>
      <c r="AV417" s="174">
        <f>S417*S60*PRODUCT($CJ417:CY417)</f>
        <v>0</v>
      </c>
      <c r="AW417" s="174">
        <f>T417*T60*PRODUCT($CJ417:CZ417)</f>
        <v>0</v>
      </c>
      <c r="AX417" s="174">
        <f>U417*U60*PRODUCT($CJ417:DA417)</f>
        <v>0</v>
      </c>
      <c r="AY417" s="174">
        <f>V417*V60*PRODUCT($CJ417:DB417)</f>
        <v>0</v>
      </c>
      <c r="AZ417" s="174">
        <f>W417*W60*PRODUCT($CJ417:DC417)</f>
        <v>0</v>
      </c>
      <c r="BA417" s="174">
        <f>X417*X60*PRODUCT($CJ417:DD417)</f>
        <v>0</v>
      </c>
      <c r="BB417" s="174">
        <f>Y417*Y60*PRODUCT($CJ417:DE417)</f>
        <v>0</v>
      </c>
      <c r="BC417" s="174">
        <f>Z417*Z60*PRODUCT($CJ417:DF417)</f>
        <v>0</v>
      </c>
      <c r="BD417" s="174">
        <f>AA417*AA60*PRODUCT($CJ417:DG417)</f>
        <v>0</v>
      </c>
      <c r="BE417" s="174">
        <f>AB417*AB60*PRODUCT($CJ417:DH417)</f>
        <v>0</v>
      </c>
      <c r="BF417" s="176"/>
      <c r="BG417" s="176"/>
      <c r="BH417" s="176"/>
      <c r="BI417" s="169">
        <f>SUM($AF417:AG417)-SUM($AF449:AG449)-SUM($C449:D449)-SUM($BH449:BI449)</f>
        <v>0</v>
      </c>
      <c r="BJ417" s="169">
        <f>SUM($AF417:AH417)-SUM($AF449:AH449)-SUM($C449:E449)-SUM($BH449:BJ449)</f>
        <v>0</v>
      </c>
      <c r="BK417" s="169">
        <f>SUM($AF417:AI417)-SUM($AF449:AI449)-SUM($C449:F449)-SUM($BH449:BK449)</f>
        <v>0</v>
      </c>
      <c r="BL417" s="169">
        <f>SUM($AF417:AJ417)-SUM($AF449:AJ449)-SUM($C449:G449)-SUM($BH449:BL449)</f>
        <v>0</v>
      </c>
      <c r="BM417" s="169">
        <f>SUM($AF417:AK417)-SUM($AF449:AK449)-SUM($C449:H449)-SUM($BH449:BM449)</f>
        <v>0</v>
      </c>
      <c r="BN417" s="169">
        <f>SUM($AF417:AL417)-SUM($AF449:AL449)-SUM($C449:I449)-SUM($BH449:BN449)</f>
        <v>0</v>
      </c>
      <c r="BO417" s="169">
        <f>SUM($AF417:AM417)-SUM($AF449:AM449)-SUM($C449:J449)-SUM($BH449:BO449)</f>
        <v>0</v>
      </c>
      <c r="BP417" s="169">
        <f>SUM($AF417:AN417)-SUM($AF449:AN449)-SUM($C449:K449)-SUM($BH449:BP449)</f>
        <v>0</v>
      </c>
      <c r="BQ417" s="169">
        <f>SUM($AF417:AO417)-SUM($AF449:AO449)-SUM($C449:L449)-SUM($BH449:BQ449)</f>
        <v>0</v>
      </c>
      <c r="BR417" s="169">
        <f>SUM($AF417:AP417)-SUM($AF449:AP449)-SUM($C449:M449)-SUM($BH449:BR449)</f>
        <v>0</v>
      </c>
      <c r="BS417" s="169">
        <f>SUM($AF417:AQ417)-SUM($AF449:AQ449)-SUM($C449:N449)-SUM($BH449:BS449)</f>
        <v>0</v>
      </c>
      <c r="BT417" s="169">
        <f>SUM($AF417:AR417)-SUM($AF449:AR449)-SUM($C449:O449)-SUM($BH449:BT449)</f>
        <v>0</v>
      </c>
      <c r="BU417" s="169">
        <f>SUM($AF417:AS417)-SUM($AF449:AS449)-SUM($C449:P449)-SUM($BH449:BU449)</f>
        <v>0</v>
      </c>
      <c r="BV417" s="169">
        <f>SUM($AF417:AT417)-SUM($AF449:AT449)-SUM($C449:Q449)-SUM($BH449:BV449)</f>
        <v>0</v>
      </c>
      <c r="BW417" s="169">
        <f>SUM($AF417:AU417)-SUM($AF449:AU449)-SUM($C449:R449)-SUM($BH449:BW449)</f>
        <v>0</v>
      </c>
      <c r="BX417" s="169">
        <f>SUM($AF417:AV417)-SUM($AF449:AV449)-SUM($C449:S449)-SUM($BH449:BX449)</f>
        <v>0</v>
      </c>
      <c r="BY417" s="169">
        <f>SUM($AF417:AW417)-SUM($AF449:AW449)-SUM($C449:T449)-SUM($BH449:BY449)</f>
        <v>0</v>
      </c>
      <c r="BZ417" s="169">
        <f>SUM($AF417:AX417)-SUM($AF449:AX449)-SUM($C449:U449)-SUM($BH449:BZ449)</f>
        <v>0</v>
      </c>
      <c r="CA417" s="169">
        <f>SUM($AF417:AY417)-SUM($AF449:AY449)-SUM($C449:V449)-SUM($BH449:CA449)</f>
        <v>0</v>
      </c>
      <c r="CB417" s="169">
        <f>SUM($AF417:AZ417)-SUM($AF449:AZ449)-SUM($C449:W449)-SUM($BH449:CB449)</f>
        <v>0</v>
      </c>
      <c r="CC417" s="169">
        <f>SUM($AF417:BA417)-SUM($AF449:BA449)-SUM($C449:X449)-SUM($BH449:CC449)</f>
        <v>0</v>
      </c>
      <c r="CD417" s="169">
        <f>SUM($AF417:BB417)-SUM($AF449:BB449)-SUM($C449:Y449)-SUM($BH449:CD449)</f>
        <v>0</v>
      </c>
      <c r="CE417" s="169">
        <f>SUM($AF417:BC417)-SUM($AF449:BC449)-SUM($C449:Z449)-SUM($BH449:CE449)</f>
        <v>0</v>
      </c>
      <c r="CF417" s="169">
        <f>SUM($AF417:BD417)-SUM($AF449:BD449)-SUM($C449:AA449)-SUM($BH449:CF449)</f>
        <v>0</v>
      </c>
      <c r="CG417" s="169">
        <f>SUM($AF417:BE417)-SUM($AF449:BE449)-SUM($C449:AB449)-SUM($BH449:CG449)</f>
        <v>0</v>
      </c>
      <c r="CH417" s="52"/>
      <c r="CI417" s="52"/>
      <c r="CJ417" s="67"/>
      <c r="CK417" s="67"/>
      <c r="CL417" s="67"/>
      <c r="CM417" s="67"/>
      <c r="CN417" s="67"/>
      <c r="CO417" s="67"/>
      <c r="CP417" s="67"/>
      <c r="CQ417" s="67"/>
      <c r="CR417" s="67"/>
      <c r="CS417" s="67"/>
      <c r="CT417" s="67"/>
      <c r="CU417" s="67"/>
      <c r="CV417" s="67"/>
      <c r="CW417" s="67"/>
      <c r="CX417" s="67"/>
      <c r="CY417" s="67"/>
      <c r="CZ417" s="67"/>
      <c r="DA417" s="67">
        <f>1-T417</f>
        <v>1</v>
      </c>
      <c r="DB417" s="67">
        <f t="shared" si="107"/>
        <v>0.99977338020105277</v>
      </c>
      <c r="DC417" s="67">
        <f t="shared" si="107"/>
        <v>0.99977636475109544</v>
      </c>
      <c r="DD417" s="67">
        <f t="shared" si="107"/>
        <v>0.99977540278868504</v>
      </c>
      <c r="DE417" s="67">
        <f t="shared" si="107"/>
        <v>0.9997741119502368</v>
      </c>
      <c r="DF417" s="67">
        <f t="shared" si="107"/>
        <v>0.99958749504809707</v>
      </c>
      <c r="DG417" s="67">
        <f t="shared" si="107"/>
        <v>0.99958515118042446</v>
      </c>
      <c r="DH417" s="67">
        <f t="shared" si="107"/>
        <v>0.99958280731275173</v>
      </c>
      <c r="DI417" s="67">
        <f t="shared" si="107"/>
        <v>0.99958046344507911</v>
      </c>
      <c r="DL417" s="53"/>
      <c r="DM417" s="188" t="str">
        <f t="shared" si="105"/>
        <v/>
      </c>
      <c r="DN417" s="188" t="str">
        <f t="shared" si="105"/>
        <v/>
      </c>
      <c r="DO417" s="188" t="str">
        <f t="shared" si="105"/>
        <v/>
      </c>
      <c r="DP417" s="188" t="str">
        <f t="shared" si="105"/>
        <v/>
      </c>
      <c r="DQ417" s="188" t="str">
        <f t="shared" si="105"/>
        <v/>
      </c>
      <c r="DR417" s="188" t="str">
        <f t="shared" si="105"/>
        <v/>
      </c>
      <c r="DS417" s="188" t="str">
        <f t="shared" si="105"/>
        <v/>
      </c>
      <c r="DT417" s="188" t="str">
        <f t="shared" si="105"/>
        <v/>
      </c>
      <c r="DU417" s="188" t="str">
        <f t="shared" si="105"/>
        <v/>
      </c>
      <c r="DV417" s="188" t="str">
        <f t="shared" si="105"/>
        <v/>
      </c>
      <c r="DW417" s="188" t="str">
        <f t="shared" si="105"/>
        <v/>
      </c>
      <c r="DX417" s="188" t="str">
        <f t="shared" si="105"/>
        <v/>
      </c>
      <c r="DY417" s="188" t="str">
        <f t="shared" si="105"/>
        <v/>
      </c>
      <c r="DZ417" s="188" t="str">
        <f t="shared" si="105"/>
        <v/>
      </c>
      <c r="EA417" s="188" t="str">
        <f t="shared" si="105"/>
        <v/>
      </c>
      <c r="EB417" s="188" t="str">
        <f t="shared" si="105"/>
        <v/>
      </c>
      <c r="EC417" s="188" t="str">
        <f t="shared" si="108"/>
        <v/>
      </c>
      <c r="ED417" s="188" t="str">
        <f t="shared" si="108"/>
        <v/>
      </c>
      <c r="EE417" s="188" t="str">
        <f t="shared" si="108"/>
        <v/>
      </c>
      <c r="EF417" s="188" t="str">
        <f t="shared" si="108"/>
        <v/>
      </c>
      <c r="EG417" s="188" t="str">
        <f t="shared" si="108"/>
        <v/>
      </c>
      <c r="EH417" s="188" t="str">
        <f t="shared" si="108"/>
        <v/>
      </c>
      <c r="EI417" s="188" t="str">
        <f t="shared" si="108"/>
        <v/>
      </c>
      <c r="EJ417" s="188" t="str">
        <f t="shared" si="108"/>
        <v/>
      </c>
      <c r="EK417" s="188" t="str">
        <f t="shared" si="108"/>
        <v/>
      </c>
    </row>
    <row r="418" spans="1:141" x14ac:dyDescent="0.3">
      <c r="B418" s="1">
        <v>19</v>
      </c>
      <c r="C418" s="173"/>
      <c r="D418" s="173"/>
      <c r="E418" s="173"/>
      <c r="F418" s="173"/>
      <c r="G418" s="173"/>
      <c r="H418" s="173"/>
      <c r="I418" s="173"/>
      <c r="J418" s="173"/>
      <c r="K418" s="173"/>
      <c r="L418" s="173"/>
      <c r="M418" s="173"/>
      <c r="N418" s="173"/>
      <c r="O418" s="173"/>
      <c r="P418" s="173"/>
      <c r="Q418" s="173"/>
      <c r="R418" s="173"/>
      <c r="S418" s="173"/>
      <c r="T418" s="173"/>
      <c r="U418" s="173"/>
      <c r="V418" s="173">
        <f t="shared" si="106"/>
        <v>2.2661979894718018E-4</v>
      </c>
      <c r="W418" s="173">
        <f t="shared" si="106"/>
        <v>2.2363524890450844E-4</v>
      </c>
      <c r="X418" s="173">
        <f t="shared" si="106"/>
        <v>2.2459721131495638E-4</v>
      </c>
      <c r="Y418" s="173">
        <f t="shared" si="106"/>
        <v>2.2588804976316428E-4</v>
      </c>
      <c r="Z418" s="173">
        <f t="shared" si="106"/>
        <v>4.1250495190291701E-4</v>
      </c>
      <c r="AA418" s="173">
        <f t="shared" si="106"/>
        <v>4.1484881957559001E-4</v>
      </c>
      <c r="AB418" s="173">
        <f t="shared" si="106"/>
        <v>4.17192687248263E-4</v>
      </c>
      <c r="AC418" s="155"/>
      <c r="AD418" s="155"/>
      <c r="AE418" s="155"/>
      <c r="AF418" s="155"/>
      <c r="AG418" s="174">
        <f>D418*D61*PRODUCT($CJ418:CJ418)</f>
        <v>0</v>
      </c>
      <c r="AH418" s="174">
        <f>E418*E61*PRODUCT($CJ418:CK418)</f>
        <v>0</v>
      </c>
      <c r="AI418" s="174">
        <f>F418*F61*PRODUCT($CJ418:CL418)</f>
        <v>0</v>
      </c>
      <c r="AJ418" s="174">
        <f>G418*G61*PRODUCT($CJ418:CM418)</f>
        <v>0</v>
      </c>
      <c r="AK418" s="174">
        <f>H418*H61*PRODUCT($CJ418:CN418)</f>
        <v>0</v>
      </c>
      <c r="AL418" s="174">
        <f>I418*I61*PRODUCT($CJ418:CO418)</f>
        <v>0</v>
      </c>
      <c r="AM418" s="174">
        <f>J418*J61*PRODUCT($CJ418:CP418)</f>
        <v>0</v>
      </c>
      <c r="AN418" s="174">
        <f>K418*K61*PRODUCT($CJ418:CQ418)</f>
        <v>0</v>
      </c>
      <c r="AO418" s="174">
        <f>L418*L61*PRODUCT($CJ418:CR418)</f>
        <v>0</v>
      </c>
      <c r="AP418" s="174">
        <f>M418*M61*PRODUCT($CJ418:CS418)</f>
        <v>0</v>
      </c>
      <c r="AQ418" s="174">
        <f>N418*N61*PRODUCT($CJ418:CT418)</f>
        <v>0</v>
      </c>
      <c r="AR418" s="174">
        <f>O418*O61*PRODUCT($CJ418:CU418)</f>
        <v>0</v>
      </c>
      <c r="AS418" s="174">
        <f>P418*P61*PRODUCT($CJ418:CV418)</f>
        <v>0</v>
      </c>
      <c r="AT418" s="174">
        <f>Q418*Q61*PRODUCT($CJ418:CW418)</f>
        <v>0</v>
      </c>
      <c r="AU418" s="174">
        <f>R418*R61*PRODUCT($CJ418:CX418)</f>
        <v>0</v>
      </c>
      <c r="AV418" s="174">
        <f>S418*S61*PRODUCT($CJ418:CY418)</f>
        <v>0</v>
      </c>
      <c r="AW418" s="174">
        <f>T418*T61*PRODUCT($CJ418:CZ418)</f>
        <v>0</v>
      </c>
      <c r="AX418" s="174">
        <f>U418*U61*PRODUCT($CJ418:DA418)</f>
        <v>0</v>
      </c>
      <c r="AY418" s="174">
        <f>V418*V61*PRODUCT($CJ418:DB418)</f>
        <v>0</v>
      </c>
      <c r="AZ418" s="174">
        <f>W418*W61*PRODUCT($CJ418:DC418)</f>
        <v>0</v>
      </c>
      <c r="BA418" s="174">
        <f>X418*X61*PRODUCT($CJ418:DD418)</f>
        <v>0</v>
      </c>
      <c r="BB418" s="174">
        <f>Y418*Y61*PRODUCT($CJ418:DE418)</f>
        <v>0</v>
      </c>
      <c r="BC418" s="174">
        <f>Z418*Z61*PRODUCT($CJ418:DF418)</f>
        <v>0</v>
      </c>
      <c r="BD418" s="174">
        <f>AA418*AA61*PRODUCT($CJ418:DG418)</f>
        <v>0</v>
      </c>
      <c r="BE418" s="174">
        <f>AB418*AB61*PRODUCT($CJ418:DH418)</f>
        <v>0</v>
      </c>
      <c r="BF418" s="176"/>
      <c r="BG418" s="93"/>
      <c r="BH418" s="93"/>
      <c r="BI418" s="169">
        <f>SUM($AF418:AG418)-SUM($AF450:AG450)-SUM($C450:D450)-SUM($BH450:BI450)</f>
        <v>0</v>
      </c>
      <c r="BJ418" s="169">
        <f>SUM($AF418:AH418)-SUM($AF450:AH450)-SUM($C450:E450)-SUM($BH450:BJ450)</f>
        <v>0</v>
      </c>
      <c r="BK418" s="169">
        <f>SUM($AF418:AI418)-SUM($AF450:AI450)-SUM($C450:F450)-SUM($BH450:BK450)</f>
        <v>0</v>
      </c>
      <c r="BL418" s="169">
        <f>SUM($AF418:AJ418)-SUM($AF450:AJ450)-SUM($C450:G450)-SUM($BH450:BL450)</f>
        <v>0</v>
      </c>
      <c r="BM418" s="169">
        <f>SUM($AF418:AK418)-SUM($AF450:AK450)-SUM($C450:H450)-SUM($BH450:BM450)</f>
        <v>0</v>
      </c>
      <c r="BN418" s="169">
        <f>SUM($AF418:AL418)-SUM($AF450:AL450)-SUM($C450:I450)-SUM($BH450:BN450)</f>
        <v>0</v>
      </c>
      <c r="BO418" s="169">
        <f>SUM($AF418:AM418)-SUM($AF450:AM450)-SUM($C450:J450)-SUM($BH450:BO450)</f>
        <v>0</v>
      </c>
      <c r="BP418" s="169">
        <f>SUM($AF418:AN418)-SUM($AF450:AN450)-SUM($C450:K450)-SUM($BH450:BP450)</f>
        <v>0</v>
      </c>
      <c r="BQ418" s="169">
        <f>SUM($AF418:AO418)-SUM($AF450:AO450)-SUM($C450:L450)-SUM($BH450:BQ450)</f>
        <v>0</v>
      </c>
      <c r="BR418" s="169">
        <f>SUM($AF418:AP418)-SUM($AF450:AP450)-SUM($C450:M450)-SUM($BH450:BR450)</f>
        <v>0</v>
      </c>
      <c r="BS418" s="169">
        <f>SUM($AF418:AQ418)-SUM($AF450:AQ450)-SUM($C450:N450)-SUM($BH450:BS450)</f>
        <v>0</v>
      </c>
      <c r="BT418" s="169">
        <f>SUM($AF418:AR418)-SUM($AF450:AR450)-SUM($C450:O450)-SUM($BH450:BT450)</f>
        <v>0</v>
      </c>
      <c r="BU418" s="169">
        <f>SUM($AF418:AS418)-SUM($AF450:AS450)-SUM($C450:P450)-SUM($BH450:BU450)</f>
        <v>0</v>
      </c>
      <c r="BV418" s="169">
        <f>SUM($AF418:AT418)-SUM($AF450:AT450)-SUM($C450:Q450)-SUM($BH450:BV450)</f>
        <v>0</v>
      </c>
      <c r="BW418" s="169">
        <f>SUM($AF418:AU418)-SUM($AF450:AU450)-SUM($C450:R450)-SUM($BH450:BW450)</f>
        <v>0</v>
      </c>
      <c r="BX418" s="169">
        <f>SUM($AF418:AV418)-SUM($AF450:AV450)-SUM($C450:S450)-SUM($BH450:BX450)</f>
        <v>0</v>
      </c>
      <c r="BY418" s="169">
        <f>SUM($AF418:AW418)-SUM($AF450:AW450)-SUM($C450:T450)-SUM($BH450:BY450)</f>
        <v>0</v>
      </c>
      <c r="BZ418" s="169">
        <f>SUM($AF418:AX418)-SUM($AF450:AX450)-SUM($C450:U450)-SUM($BH450:BZ450)</f>
        <v>0</v>
      </c>
      <c r="CA418" s="169">
        <f>SUM($AF418:AY418)-SUM($AF450:AY450)-SUM($C450:V450)-SUM($BH450:CA450)</f>
        <v>0</v>
      </c>
      <c r="CB418" s="169">
        <f>SUM($AF418:AZ418)-SUM($AF450:AZ450)-SUM($C450:W450)-SUM($BH450:CB450)</f>
        <v>0</v>
      </c>
      <c r="CC418" s="169">
        <f>SUM($AF418:BA418)-SUM($AF450:BA450)-SUM($C450:X450)-SUM($BH450:CC450)</f>
        <v>0</v>
      </c>
      <c r="CD418" s="169">
        <f>SUM($AF418:BB418)-SUM($AF450:BB450)-SUM($C450:Y450)-SUM($BH450:CD450)</f>
        <v>0</v>
      </c>
      <c r="CE418" s="169">
        <f>SUM($AF418:BC418)-SUM($AF450:BC450)-SUM($C450:Z450)-SUM($BH450:CE450)</f>
        <v>0</v>
      </c>
      <c r="CF418" s="169">
        <f>SUM($AF418:BD418)-SUM($AF450:BD450)-SUM($C450:AA450)-SUM($BH450:CF450)</f>
        <v>0</v>
      </c>
      <c r="CG418" s="169">
        <f>SUM($AF418:BE418)-SUM($AF450:BE450)-SUM($C450:AB450)-SUM($BH450:CG450)</f>
        <v>0</v>
      </c>
      <c r="CH418" s="52"/>
      <c r="CI418" s="52"/>
      <c r="CJ418" s="67"/>
      <c r="CK418" s="67"/>
      <c r="CL418" s="67"/>
      <c r="CM418" s="67"/>
      <c r="CN418" s="67"/>
      <c r="CO418" s="67"/>
      <c r="CP418" s="67"/>
      <c r="CQ418" s="67"/>
      <c r="CR418" s="67"/>
      <c r="CS418" s="67"/>
      <c r="CT418" s="67"/>
      <c r="CU418" s="67"/>
      <c r="CV418" s="67"/>
      <c r="CW418" s="67"/>
      <c r="CX418" s="67"/>
      <c r="CY418" s="67"/>
      <c r="CZ418" s="67"/>
      <c r="DA418" s="67"/>
      <c r="DB418" s="67">
        <f>1-U418</f>
        <v>1</v>
      </c>
      <c r="DC418" s="67">
        <f t="shared" si="107"/>
        <v>0.99977338020105277</v>
      </c>
      <c r="DD418" s="67">
        <f t="shared" si="107"/>
        <v>0.99977636475109544</v>
      </c>
      <c r="DE418" s="67">
        <f t="shared" si="107"/>
        <v>0.99977540278868504</v>
      </c>
      <c r="DF418" s="67">
        <f t="shared" si="107"/>
        <v>0.9997741119502368</v>
      </c>
      <c r="DG418" s="67">
        <f t="shared" si="107"/>
        <v>0.99958749504809707</v>
      </c>
      <c r="DH418" s="67">
        <f t="shared" si="107"/>
        <v>0.99958515118042446</v>
      </c>
      <c r="DI418" s="67">
        <f t="shared" si="107"/>
        <v>0.99958280731275173</v>
      </c>
      <c r="DL418" s="53"/>
      <c r="DM418" s="188" t="str">
        <f t="shared" si="105"/>
        <v/>
      </c>
      <c r="DN418" s="188" t="str">
        <f t="shared" si="105"/>
        <v/>
      </c>
      <c r="DO418" s="188" t="str">
        <f t="shared" si="105"/>
        <v/>
      </c>
      <c r="DP418" s="188" t="str">
        <f t="shared" si="105"/>
        <v/>
      </c>
      <c r="DQ418" s="188" t="str">
        <f t="shared" si="105"/>
        <v/>
      </c>
      <c r="DR418" s="188" t="str">
        <f t="shared" si="105"/>
        <v/>
      </c>
      <c r="DS418" s="188" t="str">
        <f t="shared" si="105"/>
        <v/>
      </c>
      <c r="DT418" s="188" t="str">
        <f t="shared" si="105"/>
        <v/>
      </c>
      <c r="DU418" s="188" t="str">
        <f t="shared" si="105"/>
        <v/>
      </c>
      <c r="DV418" s="188" t="str">
        <f t="shared" si="105"/>
        <v/>
      </c>
      <c r="DW418" s="188" t="str">
        <f t="shared" si="105"/>
        <v/>
      </c>
      <c r="DX418" s="188" t="str">
        <f t="shared" si="105"/>
        <v/>
      </c>
      <c r="DY418" s="188" t="str">
        <f t="shared" si="105"/>
        <v/>
      </c>
      <c r="DZ418" s="188" t="str">
        <f t="shared" si="105"/>
        <v/>
      </c>
      <c r="EA418" s="188" t="str">
        <f t="shared" si="105"/>
        <v/>
      </c>
      <c r="EB418" s="188" t="str">
        <f t="shared" si="105"/>
        <v/>
      </c>
      <c r="EC418" s="188" t="str">
        <f t="shared" si="108"/>
        <v/>
      </c>
      <c r="ED418" s="188" t="str">
        <f t="shared" si="108"/>
        <v/>
      </c>
      <c r="EE418" s="188" t="str">
        <f t="shared" si="108"/>
        <v/>
      </c>
      <c r="EF418" s="188" t="str">
        <f t="shared" si="108"/>
        <v/>
      </c>
      <c r="EG418" s="188" t="str">
        <f t="shared" si="108"/>
        <v/>
      </c>
      <c r="EH418" s="188" t="str">
        <f t="shared" si="108"/>
        <v/>
      </c>
      <c r="EI418" s="188" t="str">
        <f t="shared" si="108"/>
        <v/>
      </c>
      <c r="EJ418" s="188" t="str">
        <f t="shared" si="108"/>
        <v/>
      </c>
      <c r="EK418" s="188" t="str">
        <f t="shared" si="108"/>
        <v/>
      </c>
    </row>
    <row r="419" spans="1:141" x14ac:dyDescent="0.3">
      <c r="B419" s="1">
        <v>20</v>
      </c>
      <c r="C419" s="173"/>
      <c r="D419" s="173"/>
      <c r="E419" s="173"/>
      <c r="F419" s="173"/>
      <c r="G419" s="173"/>
      <c r="H419" s="173"/>
      <c r="I419" s="173"/>
      <c r="J419" s="173"/>
      <c r="K419" s="173"/>
      <c r="L419" s="173"/>
      <c r="M419" s="173"/>
      <c r="N419" s="173"/>
      <c r="O419" s="173"/>
      <c r="P419" s="173"/>
      <c r="Q419" s="173"/>
      <c r="R419" s="173"/>
      <c r="S419" s="173"/>
      <c r="T419" s="173"/>
      <c r="U419" s="173"/>
      <c r="V419" s="173"/>
      <c r="W419" s="173">
        <f t="shared" si="106"/>
        <v>2.2661979894718018E-4</v>
      </c>
      <c r="X419" s="173">
        <f t="shared" si="106"/>
        <v>2.2363524890450844E-4</v>
      </c>
      <c r="Y419" s="173">
        <f t="shared" si="106"/>
        <v>2.2459721131495638E-4</v>
      </c>
      <c r="Z419" s="173">
        <f t="shared" si="106"/>
        <v>2.2588804976316428E-4</v>
      </c>
      <c r="AA419" s="173">
        <f t="shared" si="106"/>
        <v>4.1250495190291701E-4</v>
      </c>
      <c r="AB419" s="173">
        <f t="shared" si="106"/>
        <v>4.1484881957559001E-4</v>
      </c>
      <c r="AC419" s="155"/>
      <c r="AD419" s="155"/>
      <c r="AE419" s="155"/>
      <c r="AF419" s="155"/>
      <c r="AG419" s="174">
        <f>D419*D62*PRODUCT($CJ419:CJ419)</f>
        <v>0</v>
      </c>
      <c r="AH419" s="174">
        <f>E419*E62*PRODUCT($CJ419:CK419)</f>
        <v>0</v>
      </c>
      <c r="AI419" s="174">
        <f>F419*F62*PRODUCT($CJ419:CL419)</f>
        <v>0</v>
      </c>
      <c r="AJ419" s="174">
        <f>G419*G62*PRODUCT($CJ419:CM419)</f>
        <v>0</v>
      </c>
      <c r="AK419" s="174">
        <f>H419*H62*PRODUCT($CJ419:CN419)</f>
        <v>0</v>
      </c>
      <c r="AL419" s="174">
        <f>I419*I62*PRODUCT($CJ419:CO419)</f>
        <v>0</v>
      </c>
      <c r="AM419" s="174">
        <f>J419*J62*PRODUCT($CJ419:CP419)</f>
        <v>0</v>
      </c>
      <c r="AN419" s="174">
        <f>K419*K62*PRODUCT($CJ419:CQ419)</f>
        <v>0</v>
      </c>
      <c r="AO419" s="174">
        <f>L419*L62*PRODUCT($CJ419:CR419)</f>
        <v>0</v>
      </c>
      <c r="AP419" s="174">
        <f>M419*M62*PRODUCT($CJ419:CS419)</f>
        <v>0</v>
      </c>
      <c r="AQ419" s="174">
        <f>N419*N62*PRODUCT($CJ419:CT419)</f>
        <v>0</v>
      </c>
      <c r="AR419" s="174">
        <f>O419*O62*PRODUCT($CJ419:CU419)</f>
        <v>0</v>
      </c>
      <c r="AS419" s="174">
        <f>P419*P62*PRODUCT($CJ419:CV419)</f>
        <v>0</v>
      </c>
      <c r="AT419" s="174">
        <f>Q419*Q62*PRODUCT($CJ419:CW419)</f>
        <v>0</v>
      </c>
      <c r="AU419" s="174">
        <f>R419*R62*PRODUCT($CJ419:CX419)</f>
        <v>0</v>
      </c>
      <c r="AV419" s="174">
        <f>S419*S62*PRODUCT($CJ419:CY419)</f>
        <v>0</v>
      </c>
      <c r="AW419" s="174">
        <f>T419*T62*PRODUCT($CJ419:CZ419)</f>
        <v>0</v>
      </c>
      <c r="AX419" s="174">
        <f>U419*U62*PRODUCT($CJ419:DA419)</f>
        <v>0</v>
      </c>
      <c r="AY419" s="174">
        <f>V419*V62*PRODUCT($CJ419:DB419)</f>
        <v>0</v>
      </c>
      <c r="AZ419" s="174">
        <f>W419*W62*PRODUCT($CJ419:DC419)</f>
        <v>0</v>
      </c>
      <c r="BA419" s="174">
        <f>X419*X62*PRODUCT($CJ419:DD419)</f>
        <v>0</v>
      </c>
      <c r="BB419" s="174">
        <f>Y419*Y62*PRODUCT($CJ419:DE419)</f>
        <v>0</v>
      </c>
      <c r="BC419" s="174">
        <f>Z419*Z62*PRODUCT($CJ419:DF419)</f>
        <v>0</v>
      </c>
      <c r="BD419" s="174">
        <f>AA419*AA62*PRODUCT($CJ419:DG419)</f>
        <v>0</v>
      </c>
      <c r="BE419" s="174">
        <f>AB419*AB62*PRODUCT($CJ419:DH419)</f>
        <v>0</v>
      </c>
      <c r="BF419" s="176"/>
      <c r="BG419" s="176"/>
      <c r="BH419" s="93"/>
      <c r="BI419" s="169">
        <f>SUM($AF419:AG419)-SUM($AF451:AG451)-SUM($C451:D451)-SUM($BH451:BI451)</f>
        <v>0</v>
      </c>
      <c r="BJ419" s="169">
        <f>SUM($AF419:AH419)-SUM($AF451:AH451)-SUM($C451:E451)-SUM($BH451:BJ451)</f>
        <v>0</v>
      </c>
      <c r="BK419" s="169">
        <f>SUM($AF419:AI419)-SUM($AF451:AI451)-SUM($C451:F451)-SUM($BH451:BK451)</f>
        <v>0</v>
      </c>
      <c r="BL419" s="169">
        <f>SUM($AF419:AJ419)-SUM($AF451:AJ451)-SUM($C451:G451)-SUM($BH451:BL451)</f>
        <v>0</v>
      </c>
      <c r="BM419" s="169">
        <f>SUM($AF419:AK419)-SUM($AF451:AK451)-SUM($C451:H451)-SUM($BH451:BM451)</f>
        <v>0</v>
      </c>
      <c r="BN419" s="169">
        <f>SUM($AF419:AL419)-SUM($AF451:AL451)-SUM($C451:I451)-SUM($BH451:BN451)</f>
        <v>0</v>
      </c>
      <c r="BO419" s="169">
        <f>SUM($AF419:AM419)-SUM($AF451:AM451)-SUM($C451:J451)-SUM($BH451:BO451)</f>
        <v>0</v>
      </c>
      <c r="BP419" s="169">
        <f>SUM($AF419:AN419)-SUM($AF451:AN451)-SUM($C451:K451)-SUM($BH451:BP451)</f>
        <v>0</v>
      </c>
      <c r="BQ419" s="169">
        <f>SUM($AF419:AO419)-SUM($AF451:AO451)-SUM($C451:L451)-SUM($BH451:BQ451)</f>
        <v>0</v>
      </c>
      <c r="BR419" s="169">
        <f>SUM($AF419:AP419)-SUM($AF451:AP451)-SUM($C451:M451)-SUM($BH451:BR451)</f>
        <v>0</v>
      </c>
      <c r="BS419" s="169">
        <f>SUM($AF419:AQ419)-SUM($AF451:AQ451)-SUM($C451:N451)-SUM($BH451:BS451)</f>
        <v>0</v>
      </c>
      <c r="BT419" s="169">
        <f>SUM($AF419:AR419)-SUM($AF451:AR451)-SUM($C451:O451)-SUM($BH451:BT451)</f>
        <v>0</v>
      </c>
      <c r="BU419" s="169">
        <f>SUM($AF419:AS419)-SUM($AF451:AS451)-SUM($C451:P451)-SUM($BH451:BU451)</f>
        <v>0</v>
      </c>
      <c r="BV419" s="169">
        <f>SUM($AF419:AT419)-SUM($AF451:AT451)-SUM($C451:Q451)-SUM($BH451:BV451)</f>
        <v>0</v>
      </c>
      <c r="BW419" s="169">
        <f>SUM($AF419:AU419)-SUM($AF451:AU451)-SUM($C451:R451)-SUM($BH451:BW451)</f>
        <v>0</v>
      </c>
      <c r="BX419" s="169">
        <f>SUM($AF419:AV419)-SUM($AF451:AV451)-SUM($C451:S451)-SUM($BH451:BX451)</f>
        <v>0</v>
      </c>
      <c r="BY419" s="169">
        <f>SUM($AF419:AW419)-SUM($AF451:AW451)-SUM($C451:T451)-SUM($BH451:BY451)</f>
        <v>0</v>
      </c>
      <c r="BZ419" s="169">
        <f>SUM($AF419:AX419)-SUM($AF451:AX451)-SUM($C451:U451)-SUM($BH451:BZ451)</f>
        <v>0</v>
      </c>
      <c r="CA419" s="169">
        <f>SUM($AF419:AY419)-SUM($AF451:AY451)-SUM($C451:V451)-SUM($BH451:CA451)</f>
        <v>0</v>
      </c>
      <c r="CB419" s="169">
        <f>SUM($AF419:AZ419)-SUM($AF451:AZ451)-SUM($C451:W451)-SUM($BH451:CB451)</f>
        <v>0</v>
      </c>
      <c r="CC419" s="169">
        <f>SUM($AF419:BA419)-SUM($AF451:BA451)-SUM($C451:X451)-SUM($BH451:CC451)</f>
        <v>0</v>
      </c>
      <c r="CD419" s="169">
        <f>SUM($AF419:BB419)-SUM($AF451:BB451)-SUM($C451:Y451)-SUM($BH451:CD451)</f>
        <v>0</v>
      </c>
      <c r="CE419" s="169">
        <f>SUM($AF419:BC419)-SUM($AF451:BC451)-SUM($C451:Z451)-SUM($BH451:CE451)</f>
        <v>0</v>
      </c>
      <c r="CF419" s="169">
        <f>SUM($AF419:BD419)-SUM($AF451:BD451)-SUM($C451:AA451)-SUM($BH451:CF451)</f>
        <v>0</v>
      </c>
      <c r="CG419" s="169">
        <f>SUM($AF419:BE419)-SUM($AF451:BE451)-SUM($C451:AB451)-SUM($BH451:CG451)</f>
        <v>0</v>
      </c>
      <c r="CH419" s="52"/>
      <c r="CI419" s="52"/>
      <c r="CJ419" s="67"/>
      <c r="CK419" s="67"/>
      <c r="CL419" s="67"/>
      <c r="CM419" s="67"/>
      <c r="CN419" s="67"/>
      <c r="CO419" s="67"/>
      <c r="CP419" s="67"/>
      <c r="CQ419" s="67"/>
      <c r="CR419" s="67"/>
      <c r="CS419" s="67"/>
      <c r="CT419" s="67"/>
      <c r="CU419" s="67"/>
      <c r="CV419" s="67"/>
      <c r="CW419" s="67"/>
      <c r="CX419" s="67"/>
      <c r="CY419" s="67"/>
      <c r="CZ419" s="67"/>
      <c r="DA419" s="67"/>
      <c r="DB419" s="67"/>
      <c r="DC419" s="67">
        <f>1-V419</f>
        <v>1</v>
      </c>
      <c r="DD419" s="67">
        <f t="shared" si="107"/>
        <v>0.99977338020105277</v>
      </c>
      <c r="DE419" s="67">
        <f t="shared" si="107"/>
        <v>0.99977636475109544</v>
      </c>
      <c r="DF419" s="67">
        <f t="shared" si="107"/>
        <v>0.99977540278868504</v>
      </c>
      <c r="DG419" s="67">
        <f t="shared" si="107"/>
        <v>0.9997741119502368</v>
      </c>
      <c r="DH419" s="67">
        <f t="shared" si="107"/>
        <v>0.99958749504809707</v>
      </c>
      <c r="DI419" s="67">
        <f t="shared" si="107"/>
        <v>0.99958515118042446</v>
      </c>
      <c r="DL419" s="53"/>
      <c r="DM419" s="188" t="str">
        <f t="shared" si="105"/>
        <v/>
      </c>
      <c r="DN419" s="188" t="str">
        <f t="shared" si="105"/>
        <v/>
      </c>
      <c r="DO419" s="188" t="str">
        <f t="shared" si="105"/>
        <v/>
      </c>
      <c r="DP419" s="188" t="str">
        <f t="shared" si="105"/>
        <v/>
      </c>
      <c r="DQ419" s="188" t="str">
        <f t="shared" si="105"/>
        <v/>
      </c>
      <c r="DR419" s="188" t="str">
        <f t="shared" si="105"/>
        <v/>
      </c>
      <c r="DS419" s="188" t="str">
        <f t="shared" si="105"/>
        <v/>
      </c>
      <c r="DT419" s="188" t="str">
        <f t="shared" si="105"/>
        <v/>
      </c>
      <c r="DU419" s="188" t="str">
        <f t="shared" si="105"/>
        <v/>
      </c>
      <c r="DV419" s="188" t="str">
        <f t="shared" si="105"/>
        <v/>
      </c>
      <c r="DW419" s="188" t="str">
        <f t="shared" si="105"/>
        <v/>
      </c>
      <c r="DX419" s="188" t="str">
        <f t="shared" si="105"/>
        <v/>
      </c>
      <c r="DY419" s="188" t="str">
        <f t="shared" si="105"/>
        <v/>
      </c>
      <c r="DZ419" s="188" t="str">
        <f t="shared" si="105"/>
        <v/>
      </c>
      <c r="EA419" s="188" t="str">
        <f t="shared" si="105"/>
        <v/>
      </c>
      <c r="EB419" s="188" t="str">
        <f t="shared" si="105"/>
        <v/>
      </c>
      <c r="EC419" s="188" t="str">
        <f t="shared" si="108"/>
        <v/>
      </c>
      <c r="ED419" s="188" t="str">
        <f t="shared" si="108"/>
        <v/>
      </c>
      <c r="EE419" s="188" t="str">
        <f t="shared" si="108"/>
        <v/>
      </c>
      <c r="EF419" s="188" t="str">
        <f t="shared" si="108"/>
        <v/>
      </c>
      <c r="EG419" s="188" t="str">
        <f t="shared" si="108"/>
        <v/>
      </c>
      <c r="EH419" s="188" t="str">
        <f t="shared" si="108"/>
        <v/>
      </c>
      <c r="EI419" s="188" t="str">
        <f t="shared" si="108"/>
        <v/>
      </c>
      <c r="EJ419" s="188" t="str">
        <f t="shared" si="108"/>
        <v/>
      </c>
      <c r="EK419" s="188" t="str">
        <f t="shared" si="108"/>
        <v/>
      </c>
    </row>
    <row r="420" spans="1:141" x14ac:dyDescent="0.3">
      <c r="B420" s="1">
        <v>21</v>
      </c>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f>VLOOKUP(W97,ColInc,$A$4,FALSE)*(1+((VLOOKUP(W97,Colrisk,$A$4,FALSE)-1)*MAX(0,AZ129-BaselineBMI)))</f>
        <v>2.2661979894718018E-4</v>
      </c>
      <c r="Y420" s="173">
        <f>VLOOKUP(X97,ColInc,$A$4,FALSE)*(1+((VLOOKUP(X97,Colrisk,$A$4,FALSE)-1)*MAX(0,BA129-BaselineBMI)))</f>
        <v>2.2363524890450844E-4</v>
      </c>
      <c r="Z420" s="173">
        <f>VLOOKUP(Y97,ColInc,$A$4,FALSE)*(1+((VLOOKUP(Y97,Colrisk,$A$4,FALSE)-1)*MAX(0,BB129-BaselineBMI)))</f>
        <v>2.2459721131495638E-4</v>
      </c>
      <c r="AA420" s="173">
        <f>VLOOKUP(Z97,ColInc,$A$4,FALSE)*(1+((VLOOKUP(Z97,Colrisk,$A$4,FALSE)-1)*MAX(0,BC129-BaselineBMI)))</f>
        <v>2.2588804976316428E-4</v>
      </c>
      <c r="AB420" s="173">
        <f>VLOOKUP(AA97,ColInc,$A$4,FALSE)*(1+((VLOOKUP(AA97,Colrisk,$A$4,FALSE)-1)*MAX(0,BD129-BaselineBMI)))</f>
        <v>4.1250495190291701E-4</v>
      </c>
      <c r="AC420" s="155"/>
      <c r="AD420" s="155"/>
      <c r="AE420" s="155"/>
      <c r="AF420" s="155"/>
      <c r="AG420" s="174">
        <f>D420*D63*PRODUCT($CJ420:CJ420)</f>
        <v>0</v>
      </c>
      <c r="AH420" s="174">
        <f>E420*E63*PRODUCT($CJ420:CK420)</f>
        <v>0</v>
      </c>
      <c r="AI420" s="174">
        <f>F420*F63*PRODUCT($CJ420:CL420)</f>
        <v>0</v>
      </c>
      <c r="AJ420" s="174">
        <f>G420*G63*PRODUCT($CJ420:CM420)</f>
        <v>0</v>
      </c>
      <c r="AK420" s="174">
        <f>H420*H63*PRODUCT($CJ420:CN420)</f>
        <v>0</v>
      </c>
      <c r="AL420" s="174">
        <f>I420*I63*PRODUCT($CJ420:CO420)</f>
        <v>0</v>
      </c>
      <c r="AM420" s="174">
        <f>J420*J63*PRODUCT($CJ420:CP420)</f>
        <v>0</v>
      </c>
      <c r="AN420" s="174">
        <f>K420*K63*PRODUCT($CJ420:CQ420)</f>
        <v>0</v>
      </c>
      <c r="AO420" s="174">
        <f>L420*L63*PRODUCT($CJ420:CR420)</f>
        <v>0</v>
      </c>
      <c r="AP420" s="174">
        <f>M420*M63*PRODUCT($CJ420:CS420)</f>
        <v>0</v>
      </c>
      <c r="AQ420" s="174">
        <f>N420*N63*PRODUCT($CJ420:CT420)</f>
        <v>0</v>
      </c>
      <c r="AR420" s="174">
        <f>O420*O63*PRODUCT($CJ420:CU420)</f>
        <v>0</v>
      </c>
      <c r="AS420" s="174">
        <f>P420*P63*PRODUCT($CJ420:CV420)</f>
        <v>0</v>
      </c>
      <c r="AT420" s="174">
        <f>Q420*Q63*PRODUCT($CJ420:CW420)</f>
        <v>0</v>
      </c>
      <c r="AU420" s="174">
        <f>R420*R63*PRODUCT($CJ420:CX420)</f>
        <v>0</v>
      </c>
      <c r="AV420" s="174">
        <f>S420*S63*PRODUCT($CJ420:CY420)</f>
        <v>0</v>
      </c>
      <c r="AW420" s="174">
        <f>T420*T63*PRODUCT($CJ420:CZ420)</f>
        <v>0</v>
      </c>
      <c r="AX420" s="174">
        <f>U420*U63*PRODUCT($CJ420:DA420)</f>
        <v>0</v>
      </c>
      <c r="AY420" s="174">
        <f>V420*V63*PRODUCT($CJ420:DB420)</f>
        <v>0</v>
      </c>
      <c r="AZ420" s="174">
        <f>W420*W63*PRODUCT($CJ420:DC420)</f>
        <v>0</v>
      </c>
      <c r="BA420" s="174">
        <f>X420*X63*PRODUCT($CJ420:DD420)</f>
        <v>0</v>
      </c>
      <c r="BB420" s="174">
        <f>Y420*Y63*PRODUCT($CJ420:DE420)</f>
        <v>0</v>
      </c>
      <c r="BC420" s="174">
        <f>Z420*Z63*PRODUCT($CJ420:DF420)</f>
        <v>0</v>
      </c>
      <c r="BD420" s="174">
        <f>AA420*AA63*PRODUCT($CJ420:DG420)</f>
        <v>0</v>
      </c>
      <c r="BE420" s="174">
        <f>AB420*AB63*PRODUCT($CJ420:DH420)</f>
        <v>0</v>
      </c>
      <c r="BF420" s="176"/>
      <c r="BG420" s="176"/>
      <c r="BH420" s="176"/>
      <c r="BI420" s="169">
        <f>SUM($AF420:AG420)-SUM($AF452:AG452)-SUM($C452:D452)-SUM($BH452:BI452)</f>
        <v>0</v>
      </c>
      <c r="BJ420" s="169">
        <f>SUM($AF420:AH420)-SUM($AF452:AH452)-SUM($C452:E452)-SUM($BH452:BJ452)</f>
        <v>0</v>
      </c>
      <c r="BK420" s="169">
        <f>SUM($AF420:AI420)-SUM($AF452:AI452)-SUM($C452:F452)-SUM($BH452:BK452)</f>
        <v>0</v>
      </c>
      <c r="BL420" s="169">
        <f>SUM($AF420:AJ420)-SUM($AF452:AJ452)-SUM($C452:G452)-SUM($BH452:BL452)</f>
        <v>0</v>
      </c>
      <c r="BM420" s="169">
        <f>SUM($AF420:AK420)-SUM($AF452:AK452)-SUM($C452:H452)-SUM($BH452:BM452)</f>
        <v>0</v>
      </c>
      <c r="BN420" s="169">
        <f>SUM($AF420:AL420)-SUM($AF452:AL452)-SUM($C452:I452)-SUM($BH452:BN452)</f>
        <v>0</v>
      </c>
      <c r="BO420" s="169">
        <f>SUM($AF420:AM420)-SUM($AF452:AM452)-SUM($C452:J452)-SUM($BH452:BO452)</f>
        <v>0</v>
      </c>
      <c r="BP420" s="169">
        <f>SUM($AF420:AN420)-SUM($AF452:AN452)-SUM($C452:K452)-SUM($BH452:BP452)</f>
        <v>0</v>
      </c>
      <c r="BQ420" s="169">
        <f>SUM($AF420:AO420)-SUM($AF452:AO452)-SUM($C452:L452)-SUM($BH452:BQ452)</f>
        <v>0</v>
      </c>
      <c r="BR420" s="169">
        <f>SUM($AF420:AP420)-SUM($AF452:AP452)-SUM($C452:M452)-SUM($BH452:BR452)</f>
        <v>0</v>
      </c>
      <c r="BS420" s="169">
        <f>SUM($AF420:AQ420)-SUM($AF452:AQ452)-SUM($C452:N452)-SUM($BH452:BS452)</f>
        <v>0</v>
      </c>
      <c r="BT420" s="169">
        <f>SUM($AF420:AR420)-SUM($AF452:AR452)-SUM($C452:O452)-SUM($BH452:BT452)</f>
        <v>0</v>
      </c>
      <c r="BU420" s="169">
        <f>SUM($AF420:AS420)-SUM($AF452:AS452)-SUM($C452:P452)-SUM($BH452:BU452)</f>
        <v>0</v>
      </c>
      <c r="BV420" s="169">
        <f>SUM($AF420:AT420)-SUM($AF452:AT452)-SUM($C452:Q452)-SUM($BH452:BV452)</f>
        <v>0</v>
      </c>
      <c r="BW420" s="169">
        <f>SUM($AF420:AU420)-SUM($AF452:AU452)-SUM($C452:R452)-SUM($BH452:BW452)</f>
        <v>0</v>
      </c>
      <c r="BX420" s="169">
        <f>SUM($AF420:AV420)-SUM($AF452:AV452)-SUM($C452:S452)-SUM($BH452:BX452)</f>
        <v>0</v>
      </c>
      <c r="BY420" s="169">
        <f>SUM($AF420:AW420)-SUM($AF452:AW452)-SUM($C452:T452)-SUM($BH452:BY452)</f>
        <v>0</v>
      </c>
      <c r="BZ420" s="169">
        <f>SUM($AF420:AX420)-SUM($AF452:AX452)-SUM($C452:U452)-SUM($BH452:BZ452)</f>
        <v>0</v>
      </c>
      <c r="CA420" s="169">
        <f>SUM($AF420:AY420)-SUM($AF452:AY452)-SUM($C452:V452)-SUM($BH452:CA452)</f>
        <v>0</v>
      </c>
      <c r="CB420" s="169">
        <f>SUM($AF420:AZ420)-SUM($AF452:AZ452)-SUM($C452:W452)-SUM($BH452:CB452)</f>
        <v>0</v>
      </c>
      <c r="CC420" s="169">
        <f>SUM($AF420:BA420)-SUM($AF452:BA452)-SUM($C452:X452)-SUM($BH452:CC452)</f>
        <v>0</v>
      </c>
      <c r="CD420" s="169">
        <f>SUM($AF420:BB420)-SUM($AF452:BB452)-SUM($C452:Y452)-SUM($BH452:CD452)</f>
        <v>0</v>
      </c>
      <c r="CE420" s="169">
        <f>SUM($AF420:BC420)-SUM($AF452:BC452)-SUM($C452:Z452)-SUM($BH452:CE452)</f>
        <v>0</v>
      </c>
      <c r="CF420" s="169">
        <f>SUM($AF420:BD420)-SUM($AF452:BD452)-SUM($C452:AA452)-SUM($BH452:CF452)</f>
        <v>0</v>
      </c>
      <c r="CG420" s="169">
        <f>SUM($AF420:BE420)-SUM($AF452:BE452)-SUM($C452:AB452)-SUM($BH452:CG452)</f>
        <v>0</v>
      </c>
      <c r="CH420" s="52"/>
      <c r="CI420" s="52"/>
      <c r="CJ420" s="67"/>
      <c r="CK420" s="67"/>
      <c r="CL420" s="67"/>
      <c r="CM420" s="67"/>
      <c r="CN420" s="67"/>
      <c r="CO420" s="67"/>
      <c r="CP420" s="67"/>
      <c r="CQ420" s="67"/>
      <c r="CR420" s="67"/>
      <c r="CS420" s="67"/>
      <c r="CT420" s="67"/>
      <c r="CU420" s="67"/>
      <c r="CV420" s="67"/>
      <c r="CW420" s="67"/>
      <c r="CX420" s="67"/>
      <c r="CY420" s="67"/>
      <c r="CZ420" s="67"/>
      <c r="DA420" s="67"/>
      <c r="DB420" s="67"/>
      <c r="DC420" s="67"/>
      <c r="DD420" s="67">
        <f>1-W420</f>
        <v>1</v>
      </c>
      <c r="DE420" s="67">
        <f t="shared" si="107"/>
        <v>0.99977338020105277</v>
      </c>
      <c r="DF420" s="67">
        <f t="shared" si="107"/>
        <v>0.99977636475109544</v>
      </c>
      <c r="DG420" s="67">
        <f t="shared" si="107"/>
        <v>0.99977540278868504</v>
      </c>
      <c r="DH420" s="67">
        <f t="shared" si="107"/>
        <v>0.9997741119502368</v>
      </c>
      <c r="DI420" s="67">
        <f t="shared" si="107"/>
        <v>0.99958749504809707</v>
      </c>
      <c r="DL420" s="53"/>
      <c r="DM420" s="188" t="str">
        <f t="shared" si="105"/>
        <v/>
      </c>
      <c r="DN420" s="188" t="str">
        <f t="shared" si="105"/>
        <v/>
      </c>
      <c r="DO420" s="188" t="str">
        <f t="shared" si="105"/>
        <v/>
      </c>
      <c r="DP420" s="188" t="str">
        <f t="shared" si="105"/>
        <v/>
      </c>
      <c r="DQ420" s="188" t="str">
        <f t="shared" si="105"/>
        <v/>
      </c>
      <c r="DR420" s="188" t="str">
        <f t="shared" si="105"/>
        <v/>
      </c>
      <c r="DS420" s="188" t="str">
        <f t="shared" si="105"/>
        <v/>
      </c>
      <c r="DT420" s="188" t="str">
        <f t="shared" si="105"/>
        <v/>
      </c>
      <c r="DU420" s="188" t="str">
        <f t="shared" si="105"/>
        <v/>
      </c>
      <c r="DV420" s="188" t="str">
        <f t="shared" si="105"/>
        <v/>
      </c>
      <c r="DW420" s="188" t="str">
        <f t="shared" si="105"/>
        <v/>
      </c>
      <c r="DX420" s="188" t="str">
        <f t="shared" si="105"/>
        <v/>
      </c>
      <c r="DY420" s="188" t="str">
        <f t="shared" si="105"/>
        <v/>
      </c>
      <c r="DZ420" s="188" t="str">
        <f t="shared" si="105"/>
        <v/>
      </c>
      <c r="EA420" s="188" t="str">
        <f t="shared" si="105"/>
        <v/>
      </c>
      <c r="EB420" s="188" t="str">
        <f t="shared" si="105"/>
        <v/>
      </c>
      <c r="EC420" s="188" t="str">
        <f t="shared" si="108"/>
        <v/>
      </c>
      <c r="ED420" s="188" t="str">
        <f t="shared" si="108"/>
        <v/>
      </c>
      <c r="EE420" s="188" t="str">
        <f t="shared" si="108"/>
        <v/>
      </c>
      <c r="EF420" s="188" t="str">
        <f t="shared" si="108"/>
        <v/>
      </c>
      <c r="EG420" s="188" t="str">
        <f t="shared" si="108"/>
        <v/>
      </c>
      <c r="EH420" s="188" t="str">
        <f t="shared" si="108"/>
        <v/>
      </c>
      <c r="EI420" s="188" t="str">
        <f t="shared" si="108"/>
        <v/>
      </c>
      <c r="EJ420" s="188" t="str">
        <f t="shared" si="108"/>
        <v/>
      </c>
      <c r="EK420" s="188" t="str">
        <f t="shared" si="108"/>
        <v/>
      </c>
    </row>
    <row r="421" spans="1:141" x14ac:dyDescent="0.3">
      <c r="B421" s="1">
        <v>22</v>
      </c>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f>VLOOKUP(X98,ColInc,$A$4,FALSE)*(1+((VLOOKUP(X98,Colrisk,$A$4,FALSE)-1)*MAX(0,BA130-BaselineBMI)))</f>
        <v>2.2661979894718018E-4</v>
      </c>
      <c r="Z421" s="173">
        <f>VLOOKUP(Y98,ColInc,$A$4,FALSE)*(1+((VLOOKUP(Y98,Colrisk,$A$4,FALSE)-1)*MAX(0,BB130-BaselineBMI)))</f>
        <v>2.2363524890450844E-4</v>
      </c>
      <c r="AA421" s="173">
        <f>VLOOKUP(Z98,ColInc,$A$4,FALSE)*(1+((VLOOKUP(Z98,Colrisk,$A$4,FALSE)-1)*MAX(0,BC130-BaselineBMI)))</f>
        <v>2.2459721131495638E-4</v>
      </c>
      <c r="AB421" s="173">
        <f>VLOOKUP(AA98,ColInc,$A$4,FALSE)*(1+((VLOOKUP(AA98,Colrisk,$A$4,FALSE)-1)*MAX(0,BD130-BaselineBMI)))</f>
        <v>2.2588804976316428E-4</v>
      </c>
      <c r="AC421" s="155"/>
      <c r="AD421" s="155"/>
      <c r="AE421" s="155"/>
      <c r="AF421" s="155"/>
      <c r="AG421" s="174">
        <f>D421*D64*PRODUCT($CJ421:CJ421)</f>
        <v>0</v>
      </c>
      <c r="AH421" s="174">
        <f>E421*E64*PRODUCT($CJ421:CK421)</f>
        <v>0</v>
      </c>
      <c r="AI421" s="174">
        <f>F421*F64*PRODUCT($CJ421:CL421)</f>
        <v>0</v>
      </c>
      <c r="AJ421" s="174">
        <f>G421*G64*PRODUCT($CJ421:CM421)</f>
        <v>0</v>
      </c>
      <c r="AK421" s="174">
        <f>H421*H64*PRODUCT($CJ421:CN421)</f>
        <v>0</v>
      </c>
      <c r="AL421" s="174">
        <f>I421*I64*PRODUCT($CJ421:CO421)</f>
        <v>0</v>
      </c>
      <c r="AM421" s="174">
        <f>J421*J64*PRODUCT($CJ421:CP421)</f>
        <v>0</v>
      </c>
      <c r="AN421" s="174">
        <f>K421*K64*PRODUCT($CJ421:CQ421)</f>
        <v>0</v>
      </c>
      <c r="AO421" s="174">
        <f>L421*L64*PRODUCT($CJ421:CR421)</f>
        <v>0</v>
      </c>
      <c r="AP421" s="174">
        <f>M421*M64*PRODUCT($CJ421:CS421)</f>
        <v>0</v>
      </c>
      <c r="AQ421" s="174">
        <f>N421*N64*PRODUCT($CJ421:CT421)</f>
        <v>0</v>
      </c>
      <c r="AR421" s="174">
        <f>O421*O64*PRODUCT($CJ421:CU421)</f>
        <v>0</v>
      </c>
      <c r="AS421" s="174">
        <f>P421*P64*PRODUCT($CJ421:CV421)</f>
        <v>0</v>
      </c>
      <c r="AT421" s="174">
        <f>Q421*Q64*PRODUCT($CJ421:CW421)</f>
        <v>0</v>
      </c>
      <c r="AU421" s="174">
        <f>R421*R64*PRODUCT($CJ421:CX421)</f>
        <v>0</v>
      </c>
      <c r="AV421" s="174">
        <f>S421*S64*PRODUCT($CJ421:CY421)</f>
        <v>0</v>
      </c>
      <c r="AW421" s="174">
        <f>T421*T64*PRODUCT($CJ421:CZ421)</f>
        <v>0</v>
      </c>
      <c r="AX421" s="174">
        <f>U421*U64*PRODUCT($CJ421:DA421)</f>
        <v>0</v>
      </c>
      <c r="AY421" s="174">
        <f>V421*V64*PRODUCT($CJ421:DB421)</f>
        <v>0</v>
      </c>
      <c r="AZ421" s="174">
        <f>W421*W64*PRODUCT($CJ421:DC421)</f>
        <v>0</v>
      </c>
      <c r="BA421" s="174">
        <f>X421*X64*PRODUCT($CJ421:DD421)</f>
        <v>0</v>
      </c>
      <c r="BB421" s="174">
        <f>Y421*Y64*PRODUCT($CJ421:DE421)</f>
        <v>0</v>
      </c>
      <c r="BC421" s="174">
        <f>Z421*Z64*PRODUCT($CJ421:DF421)</f>
        <v>0</v>
      </c>
      <c r="BD421" s="174">
        <f>AA421*AA64*PRODUCT($CJ421:DG421)</f>
        <v>0</v>
      </c>
      <c r="BE421" s="174">
        <f>AB421*AB64*PRODUCT($CJ421:DH421)</f>
        <v>0</v>
      </c>
      <c r="BF421" s="176"/>
      <c r="BG421" s="93"/>
      <c r="BH421" s="93"/>
      <c r="BI421" s="169">
        <f>SUM($AF421:AG421)-SUM($AF453:AG453)-SUM($C453:D453)-SUM($BH453:BI453)</f>
        <v>0</v>
      </c>
      <c r="BJ421" s="169">
        <f>SUM($AF421:AH421)-SUM($AF453:AH453)-SUM($C453:E453)-SUM($BH453:BJ453)</f>
        <v>0</v>
      </c>
      <c r="BK421" s="169">
        <f>SUM($AF421:AI421)-SUM($AF453:AI453)-SUM($C453:F453)-SUM($BH453:BK453)</f>
        <v>0</v>
      </c>
      <c r="BL421" s="169">
        <f>SUM($AF421:AJ421)-SUM($AF453:AJ453)-SUM($C453:G453)-SUM($BH453:BL453)</f>
        <v>0</v>
      </c>
      <c r="BM421" s="169">
        <f>SUM($AF421:AK421)-SUM($AF453:AK453)-SUM($C453:H453)-SUM($BH453:BM453)</f>
        <v>0</v>
      </c>
      <c r="BN421" s="169">
        <f>SUM($AF421:AL421)-SUM($AF453:AL453)-SUM($C453:I453)-SUM($BH453:BN453)</f>
        <v>0</v>
      </c>
      <c r="BO421" s="169">
        <f>SUM($AF421:AM421)-SUM($AF453:AM453)-SUM($C453:J453)-SUM($BH453:BO453)</f>
        <v>0</v>
      </c>
      <c r="BP421" s="169">
        <f>SUM($AF421:AN421)-SUM($AF453:AN453)-SUM($C453:K453)-SUM($BH453:BP453)</f>
        <v>0</v>
      </c>
      <c r="BQ421" s="169">
        <f>SUM($AF421:AO421)-SUM($AF453:AO453)-SUM($C453:L453)-SUM($BH453:BQ453)</f>
        <v>0</v>
      </c>
      <c r="BR421" s="169">
        <f>SUM($AF421:AP421)-SUM($AF453:AP453)-SUM($C453:M453)-SUM($BH453:BR453)</f>
        <v>0</v>
      </c>
      <c r="BS421" s="169">
        <f>SUM($AF421:AQ421)-SUM($AF453:AQ453)-SUM($C453:N453)-SUM($BH453:BS453)</f>
        <v>0</v>
      </c>
      <c r="BT421" s="169">
        <f>SUM($AF421:AR421)-SUM($AF453:AR453)-SUM($C453:O453)-SUM($BH453:BT453)</f>
        <v>0</v>
      </c>
      <c r="BU421" s="169">
        <f>SUM($AF421:AS421)-SUM($AF453:AS453)-SUM($C453:P453)-SUM($BH453:BU453)</f>
        <v>0</v>
      </c>
      <c r="BV421" s="169">
        <f>SUM($AF421:AT421)-SUM($AF453:AT453)-SUM($C453:Q453)-SUM($BH453:BV453)</f>
        <v>0</v>
      </c>
      <c r="BW421" s="169">
        <f>SUM($AF421:AU421)-SUM($AF453:AU453)-SUM($C453:R453)-SUM($BH453:BW453)</f>
        <v>0</v>
      </c>
      <c r="BX421" s="169">
        <f>SUM($AF421:AV421)-SUM($AF453:AV453)-SUM($C453:S453)-SUM($BH453:BX453)</f>
        <v>0</v>
      </c>
      <c r="BY421" s="169">
        <f>SUM($AF421:AW421)-SUM($AF453:AW453)-SUM($C453:T453)-SUM($BH453:BY453)</f>
        <v>0</v>
      </c>
      <c r="BZ421" s="169">
        <f>SUM($AF421:AX421)-SUM($AF453:AX453)-SUM($C453:U453)-SUM($BH453:BZ453)</f>
        <v>0</v>
      </c>
      <c r="CA421" s="169">
        <f>SUM($AF421:AY421)-SUM($AF453:AY453)-SUM($C453:V453)-SUM($BH453:CA453)</f>
        <v>0</v>
      </c>
      <c r="CB421" s="169">
        <f>SUM($AF421:AZ421)-SUM($AF453:AZ453)-SUM($C453:W453)-SUM($BH453:CB453)</f>
        <v>0</v>
      </c>
      <c r="CC421" s="169">
        <f>SUM($AF421:BA421)-SUM($AF453:BA453)-SUM($C453:X453)-SUM($BH453:CC453)</f>
        <v>0</v>
      </c>
      <c r="CD421" s="169">
        <f>SUM($AF421:BB421)-SUM($AF453:BB453)-SUM($C453:Y453)-SUM($BH453:CD453)</f>
        <v>0</v>
      </c>
      <c r="CE421" s="169">
        <f>SUM($AF421:BC421)-SUM($AF453:BC453)-SUM($C453:Z453)-SUM($BH453:CE453)</f>
        <v>0</v>
      </c>
      <c r="CF421" s="169">
        <f>SUM($AF421:BD421)-SUM($AF453:BD453)-SUM($C453:AA453)-SUM($BH453:CF453)</f>
        <v>0</v>
      </c>
      <c r="CG421" s="169">
        <f>SUM($AF421:BE421)-SUM($AF453:BE453)-SUM($C453:AB453)-SUM($BH453:CG453)</f>
        <v>0</v>
      </c>
      <c r="CH421" s="52"/>
      <c r="CI421" s="52"/>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f>1-X421</f>
        <v>1</v>
      </c>
      <c r="DF421" s="67">
        <f t="shared" si="107"/>
        <v>0.99977338020105277</v>
      </c>
      <c r="DG421" s="67">
        <f t="shared" si="107"/>
        <v>0.99977636475109544</v>
      </c>
      <c r="DH421" s="67">
        <f t="shared" si="107"/>
        <v>0.99977540278868504</v>
      </c>
      <c r="DI421" s="67">
        <f t="shared" si="107"/>
        <v>0.9997741119502368</v>
      </c>
      <c r="DL421" s="53"/>
      <c r="DM421" s="188" t="str">
        <f t="shared" si="105"/>
        <v/>
      </c>
      <c r="DN421" s="188" t="str">
        <f t="shared" si="105"/>
        <v/>
      </c>
      <c r="DO421" s="188" t="str">
        <f t="shared" si="105"/>
        <v/>
      </c>
      <c r="DP421" s="188" t="str">
        <f t="shared" si="105"/>
        <v/>
      </c>
      <c r="DQ421" s="188" t="str">
        <f t="shared" si="105"/>
        <v/>
      </c>
      <c r="DR421" s="188" t="str">
        <f t="shared" si="105"/>
        <v/>
      </c>
      <c r="DS421" s="188" t="str">
        <f t="shared" si="105"/>
        <v/>
      </c>
      <c r="DT421" s="188" t="str">
        <f t="shared" si="105"/>
        <v/>
      </c>
      <c r="DU421" s="188" t="str">
        <f t="shared" si="105"/>
        <v/>
      </c>
      <c r="DV421" s="188" t="str">
        <f t="shared" si="105"/>
        <v/>
      </c>
      <c r="DW421" s="188" t="str">
        <f t="shared" si="105"/>
        <v/>
      </c>
      <c r="DX421" s="188" t="str">
        <f t="shared" si="105"/>
        <v/>
      </c>
      <c r="DY421" s="188" t="str">
        <f t="shared" si="105"/>
        <v/>
      </c>
      <c r="DZ421" s="188" t="str">
        <f t="shared" si="105"/>
        <v/>
      </c>
      <c r="EA421" s="188" t="str">
        <f t="shared" si="105"/>
        <v/>
      </c>
      <c r="EB421" s="188" t="str">
        <f t="shared" si="105"/>
        <v/>
      </c>
      <c r="EC421" s="188" t="str">
        <f t="shared" si="108"/>
        <v/>
      </c>
      <c r="ED421" s="188" t="str">
        <f t="shared" si="108"/>
        <v/>
      </c>
      <c r="EE421" s="188" t="str">
        <f t="shared" si="108"/>
        <v/>
      </c>
      <c r="EF421" s="188" t="str">
        <f t="shared" si="108"/>
        <v/>
      </c>
      <c r="EG421" s="188" t="str">
        <f t="shared" si="108"/>
        <v/>
      </c>
      <c r="EH421" s="188" t="str">
        <f t="shared" si="108"/>
        <v/>
      </c>
      <c r="EI421" s="188" t="str">
        <f t="shared" si="108"/>
        <v/>
      </c>
      <c r="EJ421" s="188" t="str">
        <f t="shared" si="108"/>
        <v/>
      </c>
      <c r="EK421" s="188" t="str">
        <f t="shared" si="108"/>
        <v/>
      </c>
    </row>
    <row r="422" spans="1:141" x14ac:dyDescent="0.3">
      <c r="B422" s="1">
        <v>23</v>
      </c>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f>VLOOKUP(Y99,ColInc,$A$4,FALSE)*(1+((VLOOKUP(Y99,Colrisk,$A$4,FALSE)-1)*MAX(0,BB131-BaselineBMI)))</f>
        <v>2.2661979894718018E-4</v>
      </c>
      <c r="AA422" s="173">
        <f>VLOOKUP(Z99,ColInc,$A$4,FALSE)*(1+((VLOOKUP(Z99,Colrisk,$A$4,FALSE)-1)*MAX(0,BC131-BaselineBMI)))</f>
        <v>2.2363524890450844E-4</v>
      </c>
      <c r="AB422" s="173">
        <f>VLOOKUP(AA99,ColInc,$A$4,FALSE)*(1+((VLOOKUP(AA99,Colrisk,$A$4,FALSE)-1)*MAX(0,BD131-BaselineBMI)))</f>
        <v>2.2459721131495638E-4</v>
      </c>
      <c r="AC422" s="155"/>
      <c r="AD422" s="155"/>
      <c r="AE422" s="155"/>
      <c r="AF422" s="155"/>
      <c r="AG422" s="174">
        <f>D422*D65*PRODUCT($CJ422:CJ422)</f>
        <v>0</v>
      </c>
      <c r="AH422" s="174">
        <f>E422*E65*PRODUCT($CJ422:CK422)</f>
        <v>0</v>
      </c>
      <c r="AI422" s="174">
        <f>F422*F65*PRODUCT($CJ422:CL422)</f>
        <v>0</v>
      </c>
      <c r="AJ422" s="174">
        <f>G422*G65*PRODUCT($CJ422:CM422)</f>
        <v>0</v>
      </c>
      <c r="AK422" s="174">
        <f>H422*H65*PRODUCT($CJ422:CN422)</f>
        <v>0</v>
      </c>
      <c r="AL422" s="174">
        <f>I422*I65*PRODUCT($CJ422:CO422)</f>
        <v>0</v>
      </c>
      <c r="AM422" s="174">
        <f>J422*J65*PRODUCT($CJ422:CP422)</f>
        <v>0</v>
      </c>
      <c r="AN422" s="174">
        <f>K422*K65*PRODUCT($CJ422:CQ422)</f>
        <v>0</v>
      </c>
      <c r="AO422" s="174">
        <f>L422*L65*PRODUCT($CJ422:CR422)</f>
        <v>0</v>
      </c>
      <c r="AP422" s="174">
        <f>M422*M65*PRODUCT($CJ422:CS422)</f>
        <v>0</v>
      </c>
      <c r="AQ422" s="174">
        <f>N422*N65*PRODUCT($CJ422:CT422)</f>
        <v>0</v>
      </c>
      <c r="AR422" s="174">
        <f>O422*O65*PRODUCT($CJ422:CU422)</f>
        <v>0</v>
      </c>
      <c r="AS422" s="174">
        <f>P422*P65*PRODUCT($CJ422:CV422)</f>
        <v>0</v>
      </c>
      <c r="AT422" s="174">
        <f>Q422*Q65*PRODUCT($CJ422:CW422)</f>
        <v>0</v>
      </c>
      <c r="AU422" s="174">
        <f>R422*R65*PRODUCT($CJ422:CX422)</f>
        <v>0</v>
      </c>
      <c r="AV422" s="174">
        <f>S422*S65*PRODUCT($CJ422:CY422)</f>
        <v>0</v>
      </c>
      <c r="AW422" s="174">
        <f>T422*T65*PRODUCT($CJ422:CZ422)</f>
        <v>0</v>
      </c>
      <c r="AX422" s="174">
        <f>U422*U65*PRODUCT($CJ422:DA422)</f>
        <v>0</v>
      </c>
      <c r="AY422" s="174">
        <f>V422*V65*PRODUCT($CJ422:DB422)</f>
        <v>0</v>
      </c>
      <c r="AZ422" s="174">
        <f>W422*W65*PRODUCT($CJ422:DC422)</f>
        <v>0</v>
      </c>
      <c r="BA422" s="174">
        <f>X422*X65*PRODUCT($CJ422:DD422)</f>
        <v>0</v>
      </c>
      <c r="BB422" s="174">
        <f>Y422*Y65*PRODUCT($CJ422:DE422)</f>
        <v>0</v>
      </c>
      <c r="BC422" s="174">
        <f>Z422*Z65*PRODUCT($CJ422:DF422)</f>
        <v>0</v>
      </c>
      <c r="BD422" s="174">
        <f>AA422*AA65*PRODUCT($CJ422:DG422)</f>
        <v>0</v>
      </c>
      <c r="BE422" s="174">
        <f>AB422*AB65*PRODUCT($CJ422:DH422)</f>
        <v>0</v>
      </c>
      <c r="BF422" s="176"/>
      <c r="BG422" s="176"/>
      <c r="BH422" s="93"/>
      <c r="BI422" s="169">
        <f>SUM($AF422:AG422)-SUM($AF454:AG454)-SUM($C454:D454)-SUM($BH454:BI454)</f>
        <v>0</v>
      </c>
      <c r="BJ422" s="169">
        <f>SUM($AF422:AH422)-SUM($AF454:AH454)-SUM($C454:E454)-SUM($BH454:BJ454)</f>
        <v>0</v>
      </c>
      <c r="BK422" s="169">
        <f>SUM($AF422:AI422)-SUM($AF454:AI454)-SUM($C454:F454)-SUM($BH454:BK454)</f>
        <v>0</v>
      </c>
      <c r="BL422" s="169">
        <f>SUM($AF422:AJ422)-SUM($AF454:AJ454)-SUM($C454:G454)-SUM($BH454:BL454)</f>
        <v>0</v>
      </c>
      <c r="BM422" s="169">
        <f>SUM($AF422:AK422)-SUM($AF454:AK454)-SUM($C454:H454)-SUM($BH454:BM454)</f>
        <v>0</v>
      </c>
      <c r="BN422" s="169">
        <f>SUM($AF422:AL422)-SUM($AF454:AL454)-SUM($C454:I454)-SUM($BH454:BN454)</f>
        <v>0</v>
      </c>
      <c r="BO422" s="169">
        <f>SUM($AF422:AM422)-SUM($AF454:AM454)-SUM($C454:J454)-SUM($BH454:BO454)</f>
        <v>0</v>
      </c>
      <c r="BP422" s="169">
        <f>SUM($AF422:AN422)-SUM($AF454:AN454)-SUM($C454:K454)-SUM($BH454:BP454)</f>
        <v>0</v>
      </c>
      <c r="BQ422" s="169">
        <f>SUM($AF422:AO422)-SUM($AF454:AO454)-SUM($C454:L454)-SUM($BH454:BQ454)</f>
        <v>0</v>
      </c>
      <c r="BR422" s="169">
        <f>SUM($AF422:AP422)-SUM($AF454:AP454)-SUM($C454:M454)-SUM($BH454:BR454)</f>
        <v>0</v>
      </c>
      <c r="BS422" s="169">
        <f>SUM($AF422:AQ422)-SUM($AF454:AQ454)-SUM($C454:N454)-SUM($BH454:BS454)</f>
        <v>0</v>
      </c>
      <c r="BT422" s="169">
        <f>SUM($AF422:AR422)-SUM($AF454:AR454)-SUM($C454:O454)-SUM($BH454:BT454)</f>
        <v>0</v>
      </c>
      <c r="BU422" s="169">
        <f>SUM($AF422:AS422)-SUM($AF454:AS454)-SUM($C454:P454)-SUM($BH454:BU454)</f>
        <v>0</v>
      </c>
      <c r="BV422" s="169">
        <f>SUM($AF422:AT422)-SUM($AF454:AT454)-SUM($C454:Q454)-SUM($BH454:BV454)</f>
        <v>0</v>
      </c>
      <c r="BW422" s="169">
        <f>SUM($AF422:AU422)-SUM($AF454:AU454)-SUM($C454:R454)-SUM($BH454:BW454)</f>
        <v>0</v>
      </c>
      <c r="BX422" s="169">
        <f>SUM($AF422:AV422)-SUM($AF454:AV454)-SUM($C454:S454)-SUM($BH454:BX454)</f>
        <v>0</v>
      </c>
      <c r="BY422" s="169">
        <f>SUM($AF422:AW422)-SUM($AF454:AW454)-SUM($C454:T454)-SUM($BH454:BY454)</f>
        <v>0</v>
      </c>
      <c r="BZ422" s="169">
        <f>SUM($AF422:AX422)-SUM($AF454:AX454)-SUM($C454:U454)-SUM($BH454:BZ454)</f>
        <v>0</v>
      </c>
      <c r="CA422" s="169">
        <f>SUM($AF422:AY422)-SUM($AF454:AY454)-SUM($C454:V454)-SUM($BH454:CA454)</f>
        <v>0</v>
      </c>
      <c r="CB422" s="169">
        <f>SUM($AF422:AZ422)-SUM($AF454:AZ454)-SUM($C454:W454)-SUM($BH454:CB454)</f>
        <v>0</v>
      </c>
      <c r="CC422" s="169">
        <f>SUM($AF422:BA422)-SUM($AF454:BA454)-SUM($C454:X454)-SUM($BH454:CC454)</f>
        <v>0</v>
      </c>
      <c r="CD422" s="169">
        <f>SUM($AF422:BB422)-SUM($AF454:BB454)-SUM($C454:Y454)-SUM($BH454:CD454)</f>
        <v>0</v>
      </c>
      <c r="CE422" s="169">
        <f>SUM($AF422:BC422)-SUM($AF454:BC454)-SUM($C454:Z454)-SUM($BH454:CE454)</f>
        <v>0</v>
      </c>
      <c r="CF422" s="169">
        <f>SUM($AF422:BD422)-SUM($AF454:BD454)-SUM($C454:AA454)-SUM($BH454:CF454)</f>
        <v>0</v>
      </c>
      <c r="CG422" s="169">
        <f>SUM($AF422:BE422)-SUM($AF454:BE454)-SUM($C454:AB454)-SUM($BH454:CG454)</f>
        <v>0</v>
      </c>
      <c r="CH422" s="52"/>
      <c r="CI422" s="52"/>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f t="shared" si="107"/>
        <v>1</v>
      </c>
      <c r="DG422" s="67">
        <f t="shared" si="107"/>
        <v>0.99977338020105277</v>
      </c>
      <c r="DH422" s="67">
        <f t="shared" si="107"/>
        <v>0.99977636475109544</v>
      </c>
      <c r="DI422" s="67">
        <f t="shared" si="107"/>
        <v>0.99977540278868504</v>
      </c>
      <c r="DL422" s="53"/>
      <c r="DM422" s="188" t="str">
        <f t="shared" si="105"/>
        <v/>
      </c>
      <c r="DN422" s="188" t="str">
        <f t="shared" si="105"/>
        <v/>
      </c>
      <c r="DO422" s="188" t="str">
        <f t="shared" si="105"/>
        <v/>
      </c>
      <c r="DP422" s="188" t="str">
        <f t="shared" si="105"/>
        <v/>
      </c>
      <c r="DQ422" s="188" t="str">
        <f t="shared" si="105"/>
        <v/>
      </c>
      <c r="DR422" s="188" t="str">
        <f t="shared" si="105"/>
        <v/>
      </c>
      <c r="DS422" s="188" t="str">
        <f t="shared" si="105"/>
        <v/>
      </c>
      <c r="DT422" s="188" t="str">
        <f t="shared" si="105"/>
        <v/>
      </c>
      <c r="DU422" s="188" t="str">
        <f t="shared" si="105"/>
        <v/>
      </c>
      <c r="DV422" s="188" t="str">
        <f t="shared" si="105"/>
        <v/>
      </c>
      <c r="DW422" s="188" t="str">
        <f t="shared" si="105"/>
        <v/>
      </c>
      <c r="DX422" s="188" t="str">
        <f t="shared" si="105"/>
        <v/>
      </c>
      <c r="DY422" s="188" t="str">
        <f t="shared" si="105"/>
        <v/>
      </c>
      <c r="DZ422" s="188" t="str">
        <f t="shared" si="105"/>
        <v/>
      </c>
      <c r="EA422" s="188" t="str">
        <f t="shared" si="105"/>
        <v/>
      </c>
      <c r="EB422" s="188" t="str">
        <f t="shared" si="105"/>
        <v/>
      </c>
      <c r="EC422" s="188" t="str">
        <f t="shared" si="108"/>
        <v/>
      </c>
      <c r="ED422" s="188" t="str">
        <f t="shared" si="108"/>
        <v/>
      </c>
      <c r="EE422" s="188" t="str">
        <f t="shared" si="108"/>
        <v/>
      </c>
      <c r="EF422" s="188" t="str">
        <f t="shared" si="108"/>
        <v/>
      </c>
      <c r="EG422" s="188" t="str">
        <f t="shared" si="108"/>
        <v/>
      </c>
      <c r="EH422" s="188" t="str">
        <f t="shared" si="108"/>
        <v/>
      </c>
      <c r="EI422" s="188" t="str">
        <f t="shared" si="108"/>
        <v/>
      </c>
      <c r="EJ422" s="188" t="str">
        <f t="shared" si="108"/>
        <v/>
      </c>
      <c r="EK422" s="188" t="str">
        <f t="shared" si="108"/>
        <v/>
      </c>
    </row>
    <row r="423" spans="1:141" x14ac:dyDescent="0.3">
      <c r="B423" s="1">
        <v>24</v>
      </c>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f>VLOOKUP(Z100,ColInc,$A$4,FALSE)*(1+((VLOOKUP(Z100,Colrisk,$A$4,FALSE)-1)*MAX(0,BC132-BaselineBMI)))</f>
        <v>2.2661979894718018E-4</v>
      </c>
      <c r="AB423" s="173">
        <f>VLOOKUP(AA100,ColInc,$A$4,FALSE)*(1+((VLOOKUP(AA100,Colrisk,$A$4,FALSE)-1)*MAX(0,BD132-BaselineBMI)))</f>
        <v>2.2363524890450844E-4</v>
      </c>
      <c r="AC423" s="155"/>
      <c r="AD423" s="155"/>
      <c r="AE423" s="155"/>
      <c r="AF423" s="155"/>
      <c r="AG423" s="174">
        <f>D423*D66*PRODUCT($CJ423:CJ423)</f>
        <v>0</v>
      </c>
      <c r="AH423" s="174">
        <f>E423*E66*PRODUCT($CJ423:CK423)</f>
        <v>0</v>
      </c>
      <c r="AI423" s="174">
        <f>F423*F66*PRODUCT($CJ423:CL423)</f>
        <v>0</v>
      </c>
      <c r="AJ423" s="174">
        <f>G423*G66*PRODUCT($CJ423:CM423)</f>
        <v>0</v>
      </c>
      <c r="AK423" s="174">
        <f>H423*H66*PRODUCT($CJ423:CN423)</f>
        <v>0</v>
      </c>
      <c r="AL423" s="174">
        <f>I423*I66*PRODUCT($CJ423:CO423)</f>
        <v>0</v>
      </c>
      <c r="AM423" s="174">
        <f>J423*J66*PRODUCT($CJ423:CP423)</f>
        <v>0</v>
      </c>
      <c r="AN423" s="174">
        <f>K423*K66*PRODUCT($CJ423:CQ423)</f>
        <v>0</v>
      </c>
      <c r="AO423" s="174">
        <f>L423*L66*PRODUCT($CJ423:CR423)</f>
        <v>0</v>
      </c>
      <c r="AP423" s="174">
        <f>M423*M66*PRODUCT($CJ423:CS423)</f>
        <v>0</v>
      </c>
      <c r="AQ423" s="174">
        <f>N423*N66*PRODUCT($CJ423:CT423)</f>
        <v>0</v>
      </c>
      <c r="AR423" s="174">
        <f>O423*O66*PRODUCT($CJ423:CU423)</f>
        <v>0</v>
      </c>
      <c r="AS423" s="174">
        <f>P423*P66*PRODUCT($CJ423:CV423)</f>
        <v>0</v>
      </c>
      <c r="AT423" s="174">
        <f>Q423*Q66*PRODUCT($CJ423:CW423)</f>
        <v>0</v>
      </c>
      <c r="AU423" s="174">
        <f>R423*R66*PRODUCT($CJ423:CX423)</f>
        <v>0</v>
      </c>
      <c r="AV423" s="174">
        <f>S423*S66*PRODUCT($CJ423:CY423)</f>
        <v>0</v>
      </c>
      <c r="AW423" s="174">
        <f>T423*T66*PRODUCT($CJ423:CZ423)</f>
        <v>0</v>
      </c>
      <c r="AX423" s="174">
        <f>U423*U66*PRODUCT($CJ423:DA423)</f>
        <v>0</v>
      </c>
      <c r="AY423" s="174">
        <f>V423*V66*PRODUCT($CJ423:DB423)</f>
        <v>0</v>
      </c>
      <c r="AZ423" s="174">
        <f>W423*W66*PRODUCT($CJ423:DC423)</f>
        <v>0</v>
      </c>
      <c r="BA423" s="174">
        <f>X423*X66*PRODUCT($CJ423:DD423)</f>
        <v>0</v>
      </c>
      <c r="BB423" s="174">
        <f>Y423*Y66*PRODUCT($CJ423:DE423)</f>
        <v>0</v>
      </c>
      <c r="BC423" s="174">
        <f>Z423*Z66*PRODUCT($CJ423:DF423)</f>
        <v>0</v>
      </c>
      <c r="BD423" s="174">
        <f>AA423*AA66*PRODUCT($CJ423:DG423)</f>
        <v>0</v>
      </c>
      <c r="BE423" s="174">
        <f>AB423*AB66*PRODUCT($CJ423:DH423)</f>
        <v>0</v>
      </c>
      <c r="BF423" s="176"/>
      <c r="BG423" s="176"/>
      <c r="BH423" s="176"/>
      <c r="BI423" s="169">
        <f>SUM($AF423:AG423)-SUM($AF455:AG455)-SUM($C455:D455)-SUM($BH455:BI455)</f>
        <v>0</v>
      </c>
      <c r="BJ423" s="169">
        <f>SUM($AF423:AH423)-SUM($AF455:AH455)-SUM($C455:E455)-SUM($BH455:BJ455)</f>
        <v>0</v>
      </c>
      <c r="BK423" s="169">
        <f>SUM($AF423:AI423)-SUM($AF455:AI455)-SUM($C455:F455)-SUM($BH455:BK455)</f>
        <v>0</v>
      </c>
      <c r="BL423" s="169">
        <f>SUM($AF423:AJ423)-SUM($AF455:AJ455)-SUM($C455:G455)-SUM($BH455:BL455)</f>
        <v>0</v>
      </c>
      <c r="BM423" s="169">
        <f>SUM($AF423:AK423)-SUM($AF455:AK455)-SUM($C455:H455)-SUM($BH455:BM455)</f>
        <v>0</v>
      </c>
      <c r="BN423" s="169">
        <f>SUM($AF423:AL423)-SUM($AF455:AL455)-SUM($C455:I455)-SUM($BH455:BN455)</f>
        <v>0</v>
      </c>
      <c r="BO423" s="169">
        <f>SUM($AF423:AM423)-SUM($AF455:AM455)-SUM($C455:J455)-SUM($BH455:BO455)</f>
        <v>0</v>
      </c>
      <c r="BP423" s="169">
        <f>SUM($AF423:AN423)-SUM($AF455:AN455)-SUM($C455:K455)-SUM($BH455:BP455)</f>
        <v>0</v>
      </c>
      <c r="BQ423" s="169">
        <f>SUM($AF423:AO423)-SUM($AF455:AO455)-SUM($C455:L455)-SUM($BH455:BQ455)</f>
        <v>0</v>
      </c>
      <c r="BR423" s="169">
        <f>SUM($AF423:AP423)-SUM($AF455:AP455)-SUM($C455:M455)-SUM($BH455:BR455)</f>
        <v>0</v>
      </c>
      <c r="BS423" s="169">
        <f>SUM($AF423:AQ423)-SUM($AF455:AQ455)-SUM($C455:N455)-SUM($BH455:BS455)</f>
        <v>0</v>
      </c>
      <c r="BT423" s="169">
        <f>SUM($AF423:AR423)-SUM($AF455:AR455)-SUM($C455:O455)-SUM($BH455:BT455)</f>
        <v>0</v>
      </c>
      <c r="BU423" s="169">
        <f>SUM($AF423:AS423)-SUM($AF455:AS455)-SUM($C455:P455)-SUM($BH455:BU455)</f>
        <v>0</v>
      </c>
      <c r="BV423" s="169">
        <f>SUM($AF423:AT423)-SUM($AF455:AT455)-SUM($C455:Q455)-SUM($BH455:BV455)</f>
        <v>0</v>
      </c>
      <c r="BW423" s="169">
        <f>SUM($AF423:AU423)-SUM($AF455:AU455)-SUM($C455:R455)-SUM($BH455:BW455)</f>
        <v>0</v>
      </c>
      <c r="BX423" s="169">
        <f>SUM($AF423:AV423)-SUM($AF455:AV455)-SUM($C455:S455)-SUM($BH455:BX455)</f>
        <v>0</v>
      </c>
      <c r="BY423" s="169">
        <f>SUM($AF423:AW423)-SUM($AF455:AW455)-SUM($C455:T455)-SUM($BH455:BY455)</f>
        <v>0</v>
      </c>
      <c r="BZ423" s="169">
        <f>SUM($AF423:AX423)-SUM($AF455:AX455)-SUM($C455:U455)-SUM($BH455:BZ455)</f>
        <v>0</v>
      </c>
      <c r="CA423" s="169">
        <f>SUM($AF423:AY423)-SUM($AF455:AY455)-SUM($C455:V455)-SUM($BH455:CA455)</f>
        <v>0</v>
      </c>
      <c r="CB423" s="169">
        <f>SUM($AF423:AZ423)-SUM($AF455:AZ455)-SUM($C455:W455)-SUM($BH455:CB455)</f>
        <v>0</v>
      </c>
      <c r="CC423" s="169">
        <f>SUM($AF423:BA423)-SUM($AF455:BA455)-SUM($C455:X455)-SUM($BH455:CC455)</f>
        <v>0</v>
      </c>
      <c r="CD423" s="169">
        <f>SUM($AF423:BB423)-SUM($AF455:BB455)-SUM($C455:Y455)-SUM($BH455:CD455)</f>
        <v>0</v>
      </c>
      <c r="CE423" s="169">
        <f>SUM($AF423:BC423)-SUM($AF455:BC455)-SUM($C455:Z455)-SUM($BH455:CE455)</f>
        <v>0</v>
      </c>
      <c r="CF423" s="169">
        <f>SUM($AF423:BD423)-SUM($AF455:BD455)-SUM($C455:AA455)-SUM($BH455:CF455)</f>
        <v>0</v>
      </c>
      <c r="CG423" s="169">
        <f>SUM($AF423:BE423)-SUM($AF455:BE455)-SUM($C455:AB455)-SUM($BH455:CG455)</f>
        <v>0</v>
      </c>
      <c r="CH423" s="52"/>
      <c r="CI423" s="52"/>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f t="shared" si="107"/>
        <v>1</v>
      </c>
      <c r="DH423" s="67">
        <f t="shared" si="107"/>
        <v>0.99977338020105277</v>
      </c>
      <c r="DI423" s="67">
        <f t="shared" si="107"/>
        <v>0.99977636475109544</v>
      </c>
      <c r="DM423" s="188" t="str">
        <f t="shared" si="105"/>
        <v/>
      </c>
      <c r="DN423" s="188" t="str">
        <f t="shared" si="105"/>
        <v/>
      </c>
      <c r="DO423" s="188" t="str">
        <f t="shared" si="105"/>
        <v/>
      </c>
      <c r="DP423" s="188" t="str">
        <f t="shared" si="105"/>
        <v/>
      </c>
      <c r="DQ423" s="188" t="str">
        <f t="shared" si="105"/>
        <v/>
      </c>
      <c r="DR423" s="188" t="str">
        <f t="shared" si="105"/>
        <v/>
      </c>
      <c r="DS423" s="188" t="str">
        <f t="shared" si="105"/>
        <v/>
      </c>
      <c r="DT423" s="188" t="str">
        <f t="shared" si="105"/>
        <v/>
      </c>
      <c r="DU423" s="188" t="str">
        <f t="shared" si="105"/>
        <v/>
      </c>
      <c r="DV423" s="188" t="str">
        <f t="shared" si="105"/>
        <v/>
      </c>
      <c r="DW423" s="188" t="str">
        <f t="shared" si="105"/>
        <v/>
      </c>
      <c r="DX423" s="188" t="str">
        <f t="shared" si="105"/>
        <v/>
      </c>
      <c r="DY423" s="188" t="str">
        <f t="shared" si="105"/>
        <v/>
      </c>
      <c r="DZ423" s="188" t="str">
        <f t="shared" si="105"/>
        <v/>
      </c>
      <c r="EA423" s="188" t="str">
        <f t="shared" si="105"/>
        <v/>
      </c>
      <c r="EB423" s="188" t="str">
        <f t="shared" si="105"/>
        <v/>
      </c>
      <c r="EC423" s="188" t="str">
        <f t="shared" si="108"/>
        <v/>
      </c>
      <c r="ED423" s="188" t="str">
        <f t="shared" si="108"/>
        <v/>
      </c>
      <c r="EE423" s="188" t="str">
        <f t="shared" si="108"/>
        <v/>
      </c>
      <c r="EF423" s="188" t="str">
        <f t="shared" si="108"/>
        <v/>
      </c>
      <c r="EG423" s="188" t="str">
        <f t="shared" si="108"/>
        <v/>
      </c>
      <c r="EH423" s="188" t="str">
        <f t="shared" si="108"/>
        <v/>
      </c>
      <c r="EI423" s="188" t="str">
        <f t="shared" si="108"/>
        <v/>
      </c>
      <c r="EJ423" s="188" t="str">
        <f t="shared" si="108"/>
        <v/>
      </c>
      <c r="EK423" s="188" t="str">
        <f t="shared" si="108"/>
        <v/>
      </c>
    </row>
    <row r="424" spans="1:141" x14ac:dyDescent="0.3">
      <c r="B424" s="1">
        <v>25</v>
      </c>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f>VLOOKUP(AA101,ColInc,$A$4,FALSE)*(1+((VLOOKUP(AA101,Colrisk,$A$4,FALSE)-1)*MAX(0,BD133-BaselineBMI)))</f>
        <v>2.2661979894718018E-4</v>
      </c>
      <c r="AC424" s="155"/>
      <c r="AD424" s="155"/>
      <c r="AE424" s="155"/>
      <c r="AF424" s="155"/>
      <c r="AG424" s="174">
        <f>D424*D67*PRODUCT($CJ424:CJ424)</f>
        <v>0</v>
      </c>
      <c r="AH424" s="174">
        <f>E424*E67*PRODUCT($CJ424:CK424)</f>
        <v>0</v>
      </c>
      <c r="AI424" s="174">
        <f>F424*F67*PRODUCT($CJ424:CL424)</f>
        <v>0</v>
      </c>
      <c r="AJ424" s="174">
        <f>G424*G67*PRODUCT($CJ424:CM424)</f>
        <v>0</v>
      </c>
      <c r="AK424" s="174">
        <f>H424*H67*PRODUCT($CJ424:CN424)</f>
        <v>0</v>
      </c>
      <c r="AL424" s="174">
        <f>I424*I67*PRODUCT($CJ424:CO424)</f>
        <v>0</v>
      </c>
      <c r="AM424" s="174">
        <f>J424*J67*PRODUCT($CJ424:CP424)</f>
        <v>0</v>
      </c>
      <c r="AN424" s="174">
        <f>K424*K67*PRODUCT($CJ424:CQ424)</f>
        <v>0</v>
      </c>
      <c r="AO424" s="174">
        <f>L424*L67*PRODUCT($CJ424:CR424)</f>
        <v>0</v>
      </c>
      <c r="AP424" s="174">
        <f>M424*M67*PRODUCT($CJ424:CS424)</f>
        <v>0</v>
      </c>
      <c r="AQ424" s="174">
        <f>N424*N67*PRODUCT($CJ424:CT424)</f>
        <v>0</v>
      </c>
      <c r="AR424" s="174">
        <f>O424*O67*PRODUCT($CJ424:CU424)</f>
        <v>0</v>
      </c>
      <c r="AS424" s="174">
        <f>P424*P67*PRODUCT($CJ424:CV424)</f>
        <v>0</v>
      </c>
      <c r="AT424" s="174">
        <f>Q424*Q67*PRODUCT($CJ424:CW424)</f>
        <v>0</v>
      </c>
      <c r="AU424" s="174">
        <f>R424*R67*PRODUCT($CJ424:CX424)</f>
        <v>0</v>
      </c>
      <c r="AV424" s="174">
        <f>S424*S67*PRODUCT($CJ424:CY424)</f>
        <v>0</v>
      </c>
      <c r="AW424" s="174">
        <f>T424*T67*PRODUCT($CJ424:CZ424)</f>
        <v>0</v>
      </c>
      <c r="AX424" s="174">
        <f>U424*U67*PRODUCT($CJ424:DA424)</f>
        <v>0</v>
      </c>
      <c r="AY424" s="174">
        <f>V424*V67*PRODUCT($CJ424:DB424)</f>
        <v>0</v>
      </c>
      <c r="AZ424" s="174">
        <f>W424*W67*PRODUCT($CJ424:DC424)</f>
        <v>0</v>
      </c>
      <c r="BA424" s="174">
        <f>X424*X67*PRODUCT($CJ424:DD424)</f>
        <v>0</v>
      </c>
      <c r="BB424" s="174">
        <f>Y424*Y67*PRODUCT($CJ424:DE424)</f>
        <v>0</v>
      </c>
      <c r="BC424" s="174">
        <f>Z424*Z67*PRODUCT($CJ424:DF424)</f>
        <v>0</v>
      </c>
      <c r="BD424" s="174">
        <f>AA424*AA67*PRODUCT($CJ424:DG424)</f>
        <v>0</v>
      </c>
      <c r="BE424" s="174">
        <f>AB424*AB67*PRODUCT($CJ424:DH424)</f>
        <v>0</v>
      </c>
      <c r="BI424" s="169">
        <f>SUM($AF424:AG424)-SUM($AF456:AG456)-SUM($C456:D456)-SUM($BH456:BI456)</f>
        <v>0</v>
      </c>
      <c r="BJ424" s="169">
        <f>SUM($AF424:AH424)-SUM($AF456:AH456)-SUM($C456:E456)-SUM($BH456:BJ456)</f>
        <v>0</v>
      </c>
      <c r="BK424" s="169">
        <f>SUM($AF424:AI424)-SUM($AF456:AI456)-SUM($C456:F456)-SUM($BH456:BK456)</f>
        <v>0</v>
      </c>
      <c r="BL424" s="169">
        <f>SUM($AF424:AJ424)-SUM($AF456:AJ456)-SUM($C456:G456)-SUM($BH456:BL456)</f>
        <v>0</v>
      </c>
      <c r="BM424" s="169">
        <f>SUM($AF424:AK424)-SUM($AF456:AK456)-SUM($C456:H456)-SUM($BH456:BM456)</f>
        <v>0</v>
      </c>
      <c r="BN424" s="169">
        <f>SUM($AF424:AL424)-SUM($AF456:AL456)-SUM($C456:I456)-SUM($BH456:BN456)</f>
        <v>0</v>
      </c>
      <c r="BO424" s="169">
        <f>SUM($AF424:AM424)-SUM($AF456:AM456)-SUM($C456:J456)-SUM($BH456:BO456)</f>
        <v>0</v>
      </c>
      <c r="BP424" s="169">
        <f>SUM($AF424:AN424)-SUM($AF456:AN456)-SUM($C456:K456)-SUM($BH456:BP456)</f>
        <v>0</v>
      </c>
      <c r="BQ424" s="169">
        <f>SUM($AF424:AO424)-SUM($AF456:AO456)-SUM($C456:L456)-SUM($BH456:BQ456)</f>
        <v>0</v>
      </c>
      <c r="BR424" s="169">
        <f>SUM($AF424:AP424)-SUM($AF456:AP456)-SUM($C456:M456)-SUM($BH456:BR456)</f>
        <v>0</v>
      </c>
      <c r="BS424" s="169">
        <f>SUM($AF424:AQ424)-SUM($AF456:AQ456)-SUM($C456:N456)-SUM($BH456:BS456)</f>
        <v>0</v>
      </c>
      <c r="BT424" s="169">
        <f>SUM($AF424:AR424)-SUM($AF456:AR456)-SUM($C456:O456)-SUM($BH456:BT456)</f>
        <v>0</v>
      </c>
      <c r="BU424" s="169">
        <f>SUM($AF424:AS424)-SUM($AF456:AS456)-SUM($C456:P456)-SUM($BH456:BU456)</f>
        <v>0</v>
      </c>
      <c r="BV424" s="169">
        <f>SUM($AF424:AT424)-SUM($AF456:AT456)-SUM($C456:Q456)-SUM($BH456:BV456)</f>
        <v>0</v>
      </c>
      <c r="BW424" s="169">
        <f>SUM($AF424:AU424)-SUM($AF456:AU456)-SUM($C456:R456)-SUM($BH456:BW456)</f>
        <v>0</v>
      </c>
      <c r="BX424" s="169">
        <f>SUM($AF424:AV424)-SUM($AF456:AV456)-SUM($C456:S456)-SUM($BH456:BX456)</f>
        <v>0</v>
      </c>
      <c r="BY424" s="169">
        <f>SUM($AF424:AW424)-SUM($AF456:AW456)-SUM($C456:T456)-SUM($BH456:BY456)</f>
        <v>0</v>
      </c>
      <c r="BZ424" s="169">
        <f>SUM($AF424:AX424)-SUM($AF456:AX456)-SUM($C456:U456)-SUM($BH456:BZ456)</f>
        <v>0</v>
      </c>
      <c r="CA424" s="169">
        <f>SUM($AF424:AY424)-SUM($AF456:AY456)-SUM($C456:V456)-SUM($BH456:CA456)</f>
        <v>0</v>
      </c>
      <c r="CB424" s="169">
        <f>SUM($AF424:AZ424)-SUM($AF456:AZ456)-SUM($C456:W456)-SUM($BH456:CB456)</f>
        <v>0</v>
      </c>
      <c r="CC424" s="169">
        <f>SUM($AF424:BA424)-SUM($AF456:BA456)-SUM($C456:X456)-SUM($BH456:CC456)</f>
        <v>0</v>
      </c>
      <c r="CD424" s="169">
        <f>SUM($AF424:BB424)-SUM($AF456:BB456)-SUM($C456:Y456)-SUM($BH456:CD456)</f>
        <v>0</v>
      </c>
      <c r="CE424" s="169">
        <f>SUM($AF424:BC424)-SUM($AF456:BC456)-SUM($C456:Z456)-SUM($BH456:CE456)</f>
        <v>0</v>
      </c>
      <c r="CF424" s="169">
        <f>SUM($AF424:BD424)-SUM($AF456:BD456)-SUM($C456:AA456)-SUM($BH456:CF456)</f>
        <v>0</v>
      </c>
      <c r="CG424" s="169">
        <f>SUM($AF424:BE424)-SUM($AF456:BE456)-SUM($C456:AB456)-SUM($BH456:CG456)</f>
        <v>0</v>
      </c>
      <c r="CH424" s="52"/>
      <c r="CI424" s="52"/>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f t="shared" si="107"/>
        <v>1</v>
      </c>
      <c r="DI424" s="67">
        <f t="shared" si="107"/>
        <v>0.99977338020105277</v>
      </c>
      <c r="DM424" s="188" t="str">
        <f t="shared" si="105"/>
        <v/>
      </c>
      <c r="DN424" s="188" t="str">
        <f t="shared" si="105"/>
        <v/>
      </c>
      <c r="DO424" s="188" t="str">
        <f t="shared" si="105"/>
        <v/>
      </c>
      <c r="DP424" s="188" t="str">
        <f t="shared" si="105"/>
        <v/>
      </c>
      <c r="DQ424" s="188" t="str">
        <f t="shared" si="105"/>
        <v/>
      </c>
      <c r="DR424" s="188" t="str">
        <f t="shared" si="105"/>
        <v/>
      </c>
      <c r="DS424" s="188" t="str">
        <f t="shared" si="105"/>
        <v/>
      </c>
      <c r="DT424" s="188" t="str">
        <f t="shared" si="105"/>
        <v/>
      </c>
      <c r="DU424" s="188" t="str">
        <f t="shared" si="105"/>
        <v/>
      </c>
      <c r="DV424" s="188" t="str">
        <f t="shared" si="105"/>
        <v/>
      </c>
      <c r="DW424" s="188" t="str">
        <f t="shared" si="105"/>
        <v/>
      </c>
      <c r="DX424" s="188" t="str">
        <f t="shared" si="105"/>
        <v/>
      </c>
      <c r="DY424" s="188" t="str">
        <f t="shared" si="105"/>
        <v/>
      </c>
      <c r="DZ424" s="188" t="str">
        <f t="shared" si="105"/>
        <v/>
      </c>
      <c r="EA424" s="188" t="str">
        <f t="shared" si="105"/>
        <v/>
      </c>
      <c r="EB424" s="188" t="str">
        <f t="shared" si="105"/>
        <v/>
      </c>
      <c r="EC424" s="188" t="str">
        <f t="shared" si="108"/>
        <v/>
      </c>
      <c r="ED424" s="188" t="str">
        <f t="shared" si="108"/>
        <v/>
      </c>
      <c r="EE424" s="188" t="str">
        <f t="shared" si="108"/>
        <v/>
      </c>
      <c r="EF424" s="188" t="str">
        <f t="shared" si="108"/>
        <v/>
      </c>
      <c r="EG424" s="188" t="str">
        <f t="shared" si="108"/>
        <v/>
      </c>
      <c r="EH424" s="188" t="str">
        <f t="shared" si="108"/>
        <v/>
      </c>
      <c r="EI424" s="188" t="str">
        <f t="shared" si="108"/>
        <v/>
      </c>
      <c r="EJ424" s="188" t="str">
        <f t="shared" si="108"/>
        <v/>
      </c>
      <c r="EK424" s="188" t="str">
        <f t="shared" si="108"/>
        <v/>
      </c>
    </row>
    <row r="425" spans="1:141" x14ac:dyDescent="0.3">
      <c r="C425" s="12"/>
      <c r="D425" s="12"/>
      <c r="E425" s="12"/>
      <c r="F425" s="12"/>
      <c r="G425" s="12"/>
      <c r="H425" s="12"/>
      <c r="I425" s="12"/>
      <c r="J425" s="12"/>
      <c r="K425" s="12"/>
      <c r="L425" s="155"/>
      <c r="M425" s="155"/>
      <c r="N425" s="155"/>
      <c r="O425" s="155"/>
      <c r="P425" s="155"/>
      <c r="Q425" s="155"/>
      <c r="R425" s="155"/>
      <c r="S425" s="155"/>
      <c r="T425" s="155"/>
      <c r="U425" s="155"/>
      <c r="V425" s="155"/>
      <c r="W425" s="155"/>
      <c r="X425" s="155"/>
      <c r="Y425" s="155"/>
      <c r="Z425" s="155"/>
      <c r="AA425" s="155"/>
      <c r="AB425" s="155"/>
      <c r="AC425" s="155"/>
      <c r="AD425" s="155"/>
      <c r="AE425" s="5" t="s">
        <v>278</v>
      </c>
      <c r="AF425" s="12">
        <f>SUM(AF400:AF424)</f>
        <v>0</v>
      </c>
      <c r="AG425" s="12">
        <f>SUM(AG400:AG424)</f>
        <v>3.1681497749171554E-2</v>
      </c>
      <c r="AH425" s="12">
        <f t="shared" ref="AH425:BE425" si="109">SUM(AH400:AH424)</f>
        <v>3.1199448809486361E-2</v>
      </c>
      <c r="AI425" s="12">
        <f t="shared" si="109"/>
        <v>3.1259162383166637E-2</v>
      </c>
      <c r="AJ425" s="12">
        <f t="shared" si="109"/>
        <v>3.1350586783744611E-2</v>
      </c>
      <c r="AK425" s="12">
        <f t="shared" si="109"/>
        <v>5.7069708509786161E-2</v>
      </c>
      <c r="AL425" s="12">
        <f t="shared" si="109"/>
        <v>5.7174465284054676E-2</v>
      </c>
      <c r="AM425" s="12">
        <f t="shared" si="109"/>
        <v>5.7250152308170349E-2</v>
      </c>
      <c r="AN425" s="12">
        <f t="shared" si="109"/>
        <v>5.7299837512735236E-2</v>
      </c>
      <c r="AO425" s="12">
        <f t="shared" si="109"/>
        <v>5.7320461746054555E-2</v>
      </c>
      <c r="AP425" s="12">
        <f t="shared" si="109"/>
        <v>9.4508430598240462E-2</v>
      </c>
      <c r="AQ425" s="12">
        <f t="shared" si="109"/>
        <v>9.4380219407997956E-2</v>
      </c>
      <c r="AR425" s="12">
        <f t="shared" si="109"/>
        <v>9.4166356689311975E-2</v>
      </c>
      <c r="AS425" s="12">
        <f t="shared" si="109"/>
        <v>9.3877704589362163E-2</v>
      </c>
      <c r="AT425" s="12">
        <f t="shared" si="109"/>
        <v>9.3365186472312595E-2</v>
      </c>
      <c r="AU425" s="12">
        <f t="shared" si="109"/>
        <v>0.14973606446721049</v>
      </c>
      <c r="AV425" s="12">
        <f t="shared" si="109"/>
        <v>0.14838268290176901</v>
      </c>
      <c r="AW425" s="12">
        <f t="shared" si="109"/>
        <v>0.14688725449750689</v>
      </c>
      <c r="AX425" s="12">
        <f t="shared" si="109"/>
        <v>0.14525996068860558</v>
      </c>
      <c r="AY425" s="12">
        <f t="shared" si="109"/>
        <v>0.14351421962700672</v>
      </c>
      <c r="AZ425" s="12">
        <f t="shared" si="109"/>
        <v>0.20483723230020942</v>
      </c>
      <c r="BA425" s="12">
        <f t="shared" si="109"/>
        <v>0.20174838817359778</v>
      </c>
      <c r="BB425" s="12">
        <f t="shared" si="109"/>
        <v>0.19823452672413316</v>
      </c>
      <c r="BC425" s="12">
        <f t="shared" si="109"/>
        <v>0.19446968581273436</v>
      </c>
      <c r="BD425" s="12">
        <f t="shared" si="109"/>
        <v>0.19038137003548436</v>
      </c>
      <c r="BE425" s="12">
        <f t="shared" si="109"/>
        <v>0.25890699522255878</v>
      </c>
      <c r="BF425" s="12"/>
      <c r="BG425" s="5" t="s">
        <v>278</v>
      </c>
      <c r="BH425" s="34"/>
      <c r="BI425" s="66">
        <f>SUM(BI400:BI424)</f>
        <v>3.1681497749171554E-2</v>
      </c>
      <c r="BJ425" s="66">
        <f t="shared" ref="BJ425:CG425" si="110">SUM(BJ400:BJ424)</f>
        <v>5.9850343551044127E-2</v>
      </c>
      <c r="BK425" s="66">
        <f t="shared" si="110"/>
        <v>8.5367049530862146E-2</v>
      </c>
      <c r="BL425" s="66">
        <f t="shared" si="110"/>
        <v>0.10849184233501898</v>
      </c>
      <c r="BM425" s="66">
        <f t="shared" si="110"/>
        <v>0.15507064375171842</v>
      </c>
      <c r="BN425" s="66">
        <f t="shared" si="110"/>
        <v>0.1971813087781156</v>
      </c>
      <c r="BO425" s="66">
        <f t="shared" si="110"/>
        <v>0.23518902435414143</v>
      </c>
      <c r="BP425" s="66">
        <f t="shared" si="110"/>
        <v>0.26944484019228704</v>
      </c>
      <c r="BQ425" s="66">
        <f t="shared" si="110"/>
        <v>0.30024422925861544</v>
      </c>
      <c r="BR425" s="66">
        <f t="shared" si="110"/>
        <v>0.36504630336058846</v>
      </c>
      <c r="BS425" s="66">
        <f t="shared" si="110"/>
        <v>0.42302090490679878</v>
      </c>
      <c r="BT425" s="66">
        <f t="shared" si="110"/>
        <v>0.47464913368218276</v>
      </c>
      <c r="BU425" s="66">
        <f t="shared" si="110"/>
        <v>0.52045353724062182</v>
      </c>
      <c r="BV425" s="66">
        <f t="shared" si="110"/>
        <v>0.56061208617420566</v>
      </c>
      <c r="BW425" s="66">
        <f t="shared" si="110"/>
        <v>0.6526553900801525</v>
      </c>
      <c r="BX425" s="66">
        <f t="shared" si="110"/>
        <v>0.7332445267561819</v>
      </c>
      <c r="BY425" s="66">
        <f t="shared" si="110"/>
        <v>0.80325987128211573</v>
      </c>
      <c r="BZ425" s="66">
        <f t="shared" si="110"/>
        <v>0.8635596670268989</v>
      </c>
      <c r="CA425" s="66">
        <f t="shared" si="110"/>
        <v>0.91497952280813821</v>
      </c>
      <c r="CB425" s="66">
        <f t="shared" si="110"/>
        <v>1.021622096692427</v>
      </c>
      <c r="CC425" s="66">
        <f t="shared" si="110"/>
        <v>1.1120501910633918</v>
      </c>
      <c r="CD425" s="66">
        <f t="shared" si="110"/>
        <v>1.1867599035318122</v>
      </c>
      <c r="CE425" s="66">
        <f t="shared" si="110"/>
        <v>1.2477902999558992</v>
      </c>
      <c r="CF425" s="66">
        <f t="shared" si="110"/>
        <v>1.2955913847559544</v>
      </c>
      <c r="CG425" s="66">
        <f t="shared" si="110"/>
        <v>1.4035168130241265</v>
      </c>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f t="shared" si="107"/>
        <v>1</v>
      </c>
      <c r="DL425" s="53"/>
      <c r="DM425" s="188">
        <f t="shared" si="105"/>
        <v>2.2661979894718015E-4</v>
      </c>
      <c r="DN425" s="188">
        <f t="shared" si="105"/>
        <v>4.2890543781323899E-4</v>
      </c>
      <c r="DO425" s="188">
        <f t="shared" si="105"/>
        <v>6.1308646626394682E-4</v>
      </c>
      <c r="DP425" s="188">
        <f t="shared" si="105"/>
        <v>7.8118077845620501E-4</v>
      </c>
      <c r="DQ425" s="188">
        <f t="shared" si="105"/>
        <v>1.1198552007172704E-3</v>
      </c>
      <c r="DR425" s="188">
        <f t="shared" si="105"/>
        <v>1.4288382763038806E-3</v>
      </c>
      <c r="DS425" s="188">
        <f t="shared" si="105"/>
        <v>1.7109072682973115E-3</v>
      </c>
      <c r="DT425" s="188">
        <f t="shared" si="105"/>
        <v>1.9685862445578631E-3</v>
      </c>
      <c r="DU425" s="188">
        <f t="shared" si="105"/>
        <v>2.2041455928702093E-3</v>
      </c>
      <c r="DV425" s="188">
        <f t="shared" si="105"/>
        <v>2.6941871494027244E-3</v>
      </c>
      <c r="DW425" s="188">
        <f t="shared" si="105"/>
        <v>3.1413777875834645E-3</v>
      </c>
      <c r="DX425" s="188">
        <f t="shared" si="105"/>
        <v>3.5496899276473834E-3</v>
      </c>
      <c r="DY425" s="188">
        <f t="shared" si="105"/>
        <v>3.9227670522673751E-3</v>
      </c>
      <c r="DZ425" s="188">
        <f t="shared" si="105"/>
        <v>4.2628199097368286E-3</v>
      </c>
      <c r="EA425" s="188">
        <f t="shared" si="105"/>
        <v>5.0101880189479357E-3</v>
      </c>
      <c r="EB425" s="188">
        <f t="shared" si="105"/>
        <v>5.6886308442896886E-3</v>
      </c>
      <c r="EC425" s="188">
        <f t="shared" si="108"/>
        <v>6.3045685345985061E-3</v>
      </c>
      <c r="ED425" s="188">
        <f t="shared" si="108"/>
        <v>6.8638339186392304E-3</v>
      </c>
      <c r="EE425" s="188">
        <f t="shared" si="108"/>
        <v>7.371729265636384E-3</v>
      </c>
      <c r="EF425" s="188">
        <f t="shared" si="108"/>
        <v>8.3492916706961948E-3</v>
      </c>
      <c r="EG425" s="188">
        <f t="shared" si="108"/>
        <v>9.2352997964914377E-3</v>
      </c>
      <c r="EH425" s="188">
        <f t="shared" si="108"/>
        <v>1.0037545650813884E-2</v>
      </c>
      <c r="EI425" s="188">
        <f t="shared" si="108"/>
        <v>1.0764164274845708E-2</v>
      </c>
      <c r="EJ425" s="188">
        <f t="shared" si="108"/>
        <v>1.142143701647827E-2</v>
      </c>
      <c r="EK425" s="188">
        <f t="shared" si="108"/>
        <v>1.2674176672096705E-2</v>
      </c>
    </row>
    <row r="426" spans="1:141" x14ac:dyDescent="0.3">
      <c r="DM426" s="188" t="str">
        <f t="shared" ref="DM426:EK426" si="111">IF(D69=0,"",BI426/D69)</f>
        <v/>
      </c>
      <c r="DN426" s="188" t="str">
        <f t="shared" si="111"/>
        <v/>
      </c>
      <c r="DO426" s="188" t="str">
        <f t="shared" si="111"/>
        <v/>
      </c>
      <c r="DP426" s="188" t="str">
        <f t="shared" si="111"/>
        <v/>
      </c>
      <c r="DQ426" s="188" t="str">
        <f t="shared" si="111"/>
        <v/>
      </c>
      <c r="DR426" s="188" t="str">
        <f t="shared" si="111"/>
        <v/>
      </c>
      <c r="DS426" s="188" t="str">
        <f t="shared" si="111"/>
        <v/>
      </c>
      <c r="DT426" s="188" t="str">
        <f t="shared" si="111"/>
        <v/>
      </c>
      <c r="DU426" s="188" t="str">
        <f t="shared" si="111"/>
        <v/>
      </c>
      <c r="DV426" s="188" t="str">
        <f t="shared" si="111"/>
        <v/>
      </c>
      <c r="DW426" s="188" t="str">
        <f t="shared" si="111"/>
        <v/>
      </c>
      <c r="DX426" s="188" t="str">
        <f t="shared" si="111"/>
        <v/>
      </c>
      <c r="DY426" s="188" t="str">
        <f t="shared" si="111"/>
        <v/>
      </c>
      <c r="DZ426" s="188" t="str">
        <f t="shared" si="111"/>
        <v/>
      </c>
      <c r="EA426" s="188" t="str">
        <f t="shared" si="111"/>
        <v/>
      </c>
      <c r="EB426" s="188" t="str">
        <f t="shared" si="111"/>
        <v/>
      </c>
      <c r="EC426" s="188" t="str">
        <f t="shared" si="111"/>
        <v/>
      </c>
      <c r="ED426" s="188" t="str">
        <f t="shared" si="111"/>
        <v/>
      </c>
      <c r="EE426" s="188" t="str">
        <f t="shared" si="111"/>
        <v/>
      </c>
      <c r="EF426" s="188" t="str">
        <f t="shared" si="111"/>
        <v/>
      </c>
      <c r="EG426" s="188" t="str">
        <f t="shared" si="111"/>
        <v/>
      </c>
      <c r="EH426" s="188" t="str">
        <f t="shared" si="111"/>
        <v/>
      </c>
      <c r="EI426" s="188" t="str">
        <f t="shared" si="111"/>
        <v/>
      </c>
      <c r="EJ426" s="188" t="str">
        <f t="shared" si="111"/>
        <v/>
      </c>
      <c r="EK426" s="188" t="str">
        <f t="shared" si="111"/>
        <v/>
      </c>
    </row>
    <row r="428" spans="1:141" s="166" customFormat="1" x14ac:dyDescent="0.3">
      <c r="A428" s="165" t="s">
        <v>296</v>
      </c>
      <c r="AF428" s="165" t="s">
        <v>306</v>
      </c>
      <c r="BH428" s="165" t="s">
        <v>341</v>
      </c>
    </row>
    <row r="429" spans="1:141" x14ac:dyDescent="0.3">
      <c r="A429" s="1"/>
      <c r="C429" s="1"/>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row>
    <row r="430" spans="1:141" x14ac:dyDescent="0.3">
      <c r="A430" s="1"/>
      <c r="C430" s="1" t="s">
        <v>13</v>
      </c>
      <c r="AF430" s="1" t="s">
        <v>13</v>
      </c>
      <c r="BH430" s="1" t="s">
        <v>13</v>
      </c>
    </row>
    <row r="431" spans="1:141" x14ac:dyDescent="0.3">
      <c r="C431" s="1">
        <v>0</v>
      </c>
      <c r="D431" s="1">
        <v>1</v>
      </c>
      <c r="E431" s="1">
        <v>2</v>
      </c>
      <c r="F431" s="1">
        <v>3</v>
      </c>
      <c r="G431" s="1">
        <v>4</v>
      </c>
      <c r="H431" s="1">
        <v>5</v>
      </c>
      <c r="I431" s="1">
        <v>6</v>
      </c>
      <c r="J431" s="1">
        <v>7</v>
      </c>
      <c r="K431" s="1">
        <v>8</v>
      </c>
      <c r="L431" s="1">
        <v>9</v>
      </c>
      <c r="M431" s="1">
        <v>10</v>
      </c>
      <c r="N431" s="1">
        <v>11</v>
      </c>
      <c r="O431" s="1">
        <v>12</v>
      </c>
      <c r="P431" s="1">
        <v>13</v>
      </c>
      <c r="Q431" s="1">
        <v>14</v>
      </c>
      <c r="R431" s="1">
        <v>15</v>
      </c>
      <c r="S431" s="1">
        <v>16</v>
      </c>
      <c r="T431" s="1">
        <v>17</v>
      </c>
      <c r="U431" s="1">
        <v>18</v>
      </c>
      <c r="V431" s="1">
        <v>19</v>
      </c>
      <c r="W431" s="1">
        <v>20</v>
      </c>
      <c r="X431" s="1">
        <v>21</v>
      </c>
      <c r="Y431" s="1">
        <v>22</v>
      </c>
      <c r="Z431" s="1">
        <v>23</v>
      </c>
      <c r="AA431" s="1">
        <v>24</v>
      </c>
      <c r="AB431" s="1">
        <v>25</v>
      </c>
      <c r="AC431" s="1"/>
      <c r="AF431" s="1">
        <v>0</v>
      </c>
      <c r="AG431" s="1">
        <v>1</v>
      </c>
      <c r="AH431" s="1">
        <v>2</v>
      </c>
      <c r="AI431" s="1">
        <v>3</v>
      </c>
      <c r="AJ431" s="1">
        <v>4</v>
      </c>
      <c r="AK431" s="1">
        <v>5</v>
      </c>
      <c r="AL431" s="1">
        <v>6</v>
      </c>
      <c r="AM431" s="1">
        <v>7</v>
      </c>
      <c r="AN431" s="1">
        <v>8</v>
      </c>
      <c r="AO431" s="1">
        <v>9</v>
      </c>
      <c r="AP431" s="1">
        <v>10</v>
      </c>
      <c r="AQ431" s="1">
        <v>11</v>
      </c>
      <c r="AR431" s="1">
        <v>12</v>
      </c>
      <c r="AS431" s="1">
        <v>13</v>
      </c>
      <c r="AT431" s="1">
        <v>14</v>
      </c>
      <c r="AU431" s="1">
        <v>15</v>
      </c>
      <c r="AV431" s="1">
        <v>16</v>
      </c>
      <c r="AW431" s="1">
        <v>17</v>
      </c>
      <c r="AX431" s="1">
        <v>18</v>
      </c>
      <c r="AY431" s="1">
        <v>19</v>
      </c>
      <c r="AZ431" s="1">
        <v>20</v>
      </c>
      <c r="BA431" s="1">
        <v>21</v>
      </c>
      <c r="BB431" s="1">
        <v>22</v>
      </c>
      <c r="BC431" s="1">
        <v>23</v>
      </c>
      <c r="BD431" s="1">
        <v>24</v>
      </c>
      <c r="BE431" s="1">
        <v>25</v>
      </c>
      <c r="BH431" s="1">
        <v>0</v>
      </c>
      <c r="BI431" s="1">
        <v>1</v>
      </c>
      <c r="BJ431" s="1">
        <v>2</v>
      </c>
      <c r="BK431" s="1">
        <v>3</v>
      </c>
      <c r="BL431" s="1">
        <v>4</v>
      </c>
      <c r="BM431" s="1">
        <v>5</v>
      </c>
      <c r="BN431" s="1">
        <v>6</v>
      </c>
      <c r="BO431" s="1">
        <v>7</v>
      </c>
      <c r="BP431" s="1">
        <v>8</v>
      </c>
      <c r="BQ431" s="1">
        <v>9</v>
      </c>
      <c r="BR431" s="1">
        <v>10</v>
      </c>
      <c r="BS431" s="1">
        <v>11</v>
      </c>
      <c r="BT431" s="1">
        <v>12</v>
      </c>
      <c r="BU431" s="1">
        <v>13</v>
      </c>
      <c r="BV431" s="1">
        <v>14</v>
      </c>
      <c r="BW431" s="1">
        <v>15</v>
      </c>
      <c r="BX431" s="1">
        <v>16</v>
      </c>
      <c r="BY431" s="1">
        <v>17</v>
      </c>
      <c r="BZ431" s="1">
        <v>18</v>
      </c>
      <c r="CA431" s="1">
        <v>19</v>
      </c>
      <c r="CB431" s="1">
        <v>20</v>
      </c>
      <c r="CC431" s="1">
        <v>21</v>
      </c>
      <c r="CD431" s="1">
        <v>22</v>
      </c>
      <c r="CE431" s="1">
        <v>23</v>
      </c>
      <c r="CF431" s="1">
        <v>24</v>
      </c>
      <c r="CG431" s="1">
        <v>25</v>
      </c>
    </row>
    <row r="432" spans="1:141" x14ac:dyDescent="0.3">
      <c r="A432" s="9" t="s">
        <v>12</v>
      </c>
      <c r="B432" s="1">
        <v>1</v>
      </c>
      <c r="C432" s="156"/>
      <c r="D432" s="155">
        <f t="shared" ref="D432:S440" si="112">(VLOOKUP(C77,ColMort,$A$4,FALSE)-1)*C141*BH400</f>
        <v>0</v>
      </c>
      <c r="E432" s="155">
        <f t="shared" si="112"/>
        <v>2.9727699997631439E-3</v>
      </c>
      <c r="F432" s="155">
        <f t="shared" si="112"/>
        <v>5.6159373269754594E-3</v>
      </c>
      <c r="G432" s="155">
        <f t="shared" si="112"/>
        <v>8.0102464164680271E-3</v>
      </c>
      <c r="H432" s="155">
        <f t="shared" si="112"/>
        <v>1.018011511532819E-2</v>
      </c>
      <c r="I432" s="155">
        <f t="shared" si="112"/>
        <v>1.4550743820219831E-2</v>
      </c>
      <c r="J432" s="155">
        <f t="shared" si="112"/>
        <v>1.8502113880172949E-2</v>
      </c>
      <c r="K432" s="155">
        <f t="shared" si="112"/>
        <v>2.2068491881569507E-2</v>
      </c>
      <c r="L432" s="155">
        <f t="shared" si="112"/>
        <v>2.5282817872319521E-2</v>
      </c>
      <c r="M432" s="155">
        <f t="shared" si="112"/>
        <v>2.8172816967447795E-2</v>
      </c>
      <c r="N432" s="155">
        <f t="shared" si="112"/>
        <v>3.4253390030563505E-2</v>
      </c>
      <c r="O432" s="155">
        <f t="shared" si="112"/>
        <v>3.9693320856728526E-2</v>
      </c>
      <c r="P432" s="155">
        <f t="shared" si="112"/>
        <v>4.4537752482388747E-2</v>
      </c>
      <c r="Q432" s="155">
        <f t="shared" si="112"/>
        <v>4.8835717112521569E-2</v>
      </c>
      <c r="R432" s="155">
        <f t="shared" si="112"/>
        <v>5.2603914261815113E-2</v>
      </c>
      <c r="S432" s="155">
        <f t="shared" si="112"/>
        <v>6.1240613659583817E-2</v>
      </c>
      <c r="T432" s="155">
        <f t="shared" ref="M432:AB447" si="113">(VLOOKUP(S77,ColMort,$A$4,FALSE)-1)*S141*BX400</f>
        <v>6.8802534175907148E-2</v>
      </c>
      <c r="U432" s="155">
        <f t="shared" si="113"/>
        <v>7.5372284046246518E-2</v>
      </c>
      <c r="V432" s="155">
        <f t="shared" si="113"/>
        <v>8.1030394821221596E-2</v>
      </c>
      <c r="W432" s="155">
        <f t="shared" si="113"/>
        <v>8.5855274183581076E-2</v>
      </c>
      <c r="X432" s="155">
        <f t="shared" si="113"/>
        <v>9.586186689111896E-2</v>
      </c>
      <c r="Y432" s="155">
        <f t="shared" si="113"/>
        <v>0.10434700633149735</v>
      </c>
      <c r="Z432" s="155">
        <f t="shared" si="113"/>
        <v>0.11135724283216464</v>
      </c>
      <c r="AA432" s="155">
        <f t="shared" si="113"/>
        <v>0.11708390806117581</v>
      </c>
      <c r="AB432" s="155">
        <f t="shared" si="113"/>
        <v>0.12156922728360603</v>
      </c>
      <c r="AC432" s="52"/>
      <c r="AG432" s="170">
        <f>C141*BH400</f>
        <v>0</v>
      </c>
      <c r="AH432" s="170">
        <f t="shared" ref="AH432:AW442" si="114">D141*BI400</f>
        <v>5.0278536927935261E-5</v>
      </c>
      <c r="AI432" s="170">
        <f t="shared" si="114"/>
        <v>9.9950073730243689E-5</v>
      </c>
      <c r="AJ432" s="170">
        <f t="shared" si="114"/>
        <v>1.6177055886098377E-4</v>
      </c>
      <c r="AK432" s="170">
        <f t="shared" si="114"/>
        <v>2.2403565442181419E-4</v>
      </c>
      <c r="AL432" s="170">
        <f t="shared" si="114"/>
        <v>3.5464656226018E-4</v>
      </c>
      <c r="AM432" s="170">
        <f t="shared" si="114"/>
        <v>4.9768562335596384E-4</v>
      </c>
      <c r="AN432" s="170">
        <f t="shared" si="114"/>
        <v>6.3971414624326478E-4</v>
      </c>
      <c r="AO432" s="170">
        <f t="shared" si="114"/>
        <v>8.0240673409263084E-4</v>
      </c>
      <c r="AP432" s="170">
        <f t="shared" si="114"/>
        <v>9.9230717769972407E-4</v>
      </c>
      <c r="AQ432" s="170">
        <f t="shared" si="114"/>
        <v>1.3112463216712338E-3</v>
      </c>
      <c r="AR432" s="170">
        <f t="shared" si="114"/>
        <v>1.6768548670505503E-3</v>
      </c>
      <c r="AS432" s="170">
        <f t="shared" si="114"/>
        <v>2.0277010990902848E-3</v>
      </c>
      <c r="AT432" s="170">
        <f t="shared" si="114"/>
        <v>2.5091065030370375E-3</v>
      </c>
      <c r="AU432" s="170">
        <f t="shared" si="114"/>
        <v>2.8815461229354171E-3</v>
      </c>
      <c r="AV432" s="170">
        <f t="shared" si="114"/>
        <v>3.6737971907611785E-3</v>
      </c>
      <c r="AW432" s="170">
        <f t="shared" si="114"/>
        <v>4.500654905229445E-3</v>
      </c>
      <c r="AX432" s="170">
        <f t="shared" ref="AW432:BE447" si="115">T141*BY400</f>
        <v>5.3264162064717091E-3</v>
      </c>
      <c r="AY432" s="170">
        <f t="shared" si="115"/>
        <v>6.1191838005526062E-3</v>
      </c>
      <c r="AZ432" s="170">
        <f t="shared" si="115"/>
        <v>7.1478200321771759E-3</v>
      </c>
      <c r="BA432" s="170">
        <f t="shared" si="115"/>
        <v>8.7226094615599423E-3</v>
      </c>
      <c r="BB432" s="170">
        <f t="shared" si="115"/>
        <v>1.0869178567453591E-2</v>
      </c>
      <c r="BC432" s="170">
        <f t="shared" si="115"/>
        <v>1.2326875117984934E-2</v>
      </c>
      <c r="BD432" s="170">
        <f t="shared" si="115"/>
        <v>1.4319641482293899E-2</v>
      </c>
      <c r="BE432" s="170">
        <f t="shared" si="115"/>
        <v>1.6843983593212163E-2</v>
      </c>
      <c r="BI432" s="194">
        <f>SUMPRODUCT(CHOOSE({1,2,3,4},D237,D302,D367,D497),CHOOSE({1,2,3,4},DL400,DL400,DL400,DL400))</f>
        <v>0</v>
      </c>
      <c r="BJ432" s="194">
        <f>SUMPRODUCT(CHOOSE({1,2,3,4},E237,E302,E367,E497),CHOOSE({1,2,3,4},DM400,DM400,DM400,DM400))</f>
        <v>7.5544709227135351E-6</v>
      </c>
      <c r="BK432" s="194">
        <f>SUMPRODUCT(CHOOSE({1,2,3,4},F237,F302,F367,F497),CHOOSE({1,2,3,4},DN400,DN400,DN400,DN400))</f>
        <v>2.6569002642935356E-5</v>
      </c>
      <c r="BL432" s="194">
        <f>SUMPRODUCT(CHOOSE({1,2,3,4},G237,G302,G367,G497),CHOOSE({1,2,3,4},DO400,DO400,DO400,DO400))</f>
        <v>5.3777004258762299E-5</v>
      </c>
      <c r="BM432" s="194">
        <f>SUMPRODUCT(CHOOSE({1,2,3,4},H237,H302,H367,H497),CHOOSE({1,2,3,4},DP400,DP400,DP400,DP400))</f>
        <v>8.6756323336686914E-5</v>
      </c>
      <c r="BN432" s="194">
        <f>SUMPRODUCT(CHOOSE({1,2,3,4},I237,I302,I367,I497),CHOOSE({1,2,3,4},DQ400,DQ400,DQ400,DQ400))</f>
        <v>1.5840987517751112E-4</v>
      </c>
      <c r="BO432" s="194">
        <f>SUMPRODUCT(CHOOSE({1,2,3,4},J237,J302,J367,J497),CHOOSE({1,2,3,4},DR400,DR400,DR400,DR400))</f>
        <v>2.4263722861557759E-4</v>
      </c>
      <c r="BP432" s="194">
        <f>SUMPRODUCT(CHOOSE({1,2,3,4},K237,K302,K367,K497),CHOOSE({1,2,3,4},DS400,DS400,DS400,DS400))</f>
        <v>3.3581564677688167E-4</v>
      </c>
      <c r="BQ432" s="194">
        <f>SUMPRODUCT(CHOOSE({1,2,3,4},L237,L302,L367,L497),CHOOSE({1,2,3,4},DT400,DT400,DT400,DT400))</f>
        <v>4.3584807331398549E-4</v>
      </c>
      <c r="BR432" s="194">
        <f>SUMPRODUCT(CHOOSE({1,2,3,4},M237,M302,M367,M497),CHOOSE({1,2,3,4},DU400,DU400,DU400,DU400))</f>
        <v>5.4123235111987818E-4</v>
      </c>
      <c r="BS432" s="194">
        <f>SUMPRODUCT(CHOOSE({1,2,3,4},N237,N302,N367,N497),CHOOSE({1,2,3,4},DV400,DV400,DV400,DV400))</f>
        <v>8.4098150955284868E-4</v>
      </c>
      <c r="BT432" s="194">
        <f>SUMPRODUCT(CHOOSE({1,2,3,4},O237,O302,O367,O497),CHOOSE({1,2,3,4},DW400,DW400,DW400,DW400))</f>
        <v>1.1679521901489973E-3</v>
      </c>
      <c r="BU432" s="194">
        <f>SUMPRODUCT(CHOOSE({1,2,3,4},P237,P302,P367,P497),CHOOSE({1,2,3,4},DX400,DX400,DX400,DX400))</f>
        <v>1.5078474494439437E-3</v>
      </c>
      <c r="BV432" s="194">
        <f>SUMPRODUCT(CHOOSE({1,2,3,4},Q237,Q302,Q367,Q497),CHOOSE({1,2,3,4},DY400,DY400,DY400,DY400))</f>
        <v>1.8618139231701691E-3</v>
      </c>
      <c r="BW432" s="194">
        <f>SUMPRODUCT(CHOOSE({1,2,3,4},R237,R302,R367,R497),CHOOSE({1,2,3,4},DZ400,DZ400,DZ400,DZ400))</f>
        <v>2.2073001765132603E-3</v>
      </c>
      <c r="BX432" s="194">
        <f>SUMPRODUCT(CHOOSE({1,2,3,4},S237,S302,S367,S497),CHOOSE({1,2,3,4},EA400,EA400,EA400,EA400))</f>
        <v>2.8791353753943472E-3</v>
      </c>
      <c r="BY432" s="194">
        <f>SUMPRODUCT(CHOOSE({1,2,3,4},T237,T302,T367,T497),CHOOSE({1,2,3,4},EB400,EB400,EB400,EB400))</f>
        <v>3.5687208904363671E-3</v>
      </c>
      <c r="BZ432" s="194">
        <f>SUMPRODUCT(CHOOSE({1,2,3,4},U237,U302,U367,U497),CHOOSE({1,2,3,4},EC400,EC400,EC400,EC400))</f>
        <v>4.2614646911042636E-3</v>
      </c>
      <c r="CA432" s="194">
        <f>SUMPRODUCT(CHOOSE({1,2,3,4},V237,V302,V367,V497),CHOOSE({1,2,3,4},ED400,ED400,ED400,ED400))</f>
        <v>4.9447852239931627E-3</v>
      </c>
      <c r="CB432" s="194">
        <f>SUMPRODUCT(CHOOSE({1,2,3,4},W237,W302,W367,W497),CHOOSE({1,2,3,4},EE400,EE400,EE400,EE400))</f>
        <v>5.1915642001625134E-3</v>
      </c>
      <c r="CC432" s="194">
        <f>SUMPRODUCT(CHOOSE({1,2,3,4},X237,X302,X367,X497),CHOOSE({1,2,3,4},EF400,EF400,EF400,EF400))</f>
        <v>6.7358174499540565E-3</v>
      </c>
      <c r="CD432" s="194">
        <f>SUMPRODUCT(CHOOSE({1,2,3,4},Y237,Y302,Y367,Y497),CHOOSE({1,2,3,4},EG400,EG400,EG400,EG400))</f>
        <v>8.3086293567615054E-3</v>
      </c>
      <c r="CE432" s="194">
        <f>SUMPRODUCT(CHOOSE({1,2,3,4},Z237,Z302,Z367,Z497),CHOOSE({1,2,3,4},EH400,EH400,EH400,EH400))</f>
        <v>9.755171438497837E-3</v>
      </c>
      <c r="CF432" s="194">
        <f>SUMPRODUCT(CHOOSE({1,2,3,4},AA237,AA302,AA367,AA497),CHOOSE({1,2,3,4},EI400,EI400,EI400,EI400))</f>
        <v>1.1176735691959379E-2</v>
      </c>
      <c r="CG432" s="194">
        <f>SUMPRODUCT(CHOOSE({1,2,3,4},AB237,AB302,AB367,AB497),CHOOSE({1,2,3,4},EJ400,EJ400,EJ400,EJ400))</f>
        <v>1.256835607756873E-2</v>
      </c>
    </row>
    <row r="433" spans="2:85" x14ac:dyDescent="0.3">
      <c r="B433" s="1">
        <v>2</v>
      </c>
      <c r="C433" s="1"/>
      <c r="D433" s="155"/>
      <c r="E433" s="155">
        <f t="shared" si="112"/>
        <v>0</v>
      </c>
      <c r="F433" s="155">
        <f t="shared" si="112"/>
        <v>0</v>
      </c>
      <c r="G433" s="155">
        <f t="shared" si="112"/>
        <v>0</v>
      </c>
      <c r="H433" s="155">
        <f t="shared" si="112"/>
        <v>0</v>
      </c>
      <c r="I433" s="155">
        <f t="shared" si="112"/>
        <v>0</v>
      </c>
      <c r="J433" s="155">
        <f t="shared" si="112"/>
        <v>0</v>
      </c>
      <c r="K433" s="155">
        <f t="shared" si="112"/>
        <v>0</v>
      </c>
      <c r="L433" s="155">
        <f t="shared" si="112"/>
        <v>0</v>
      </c>
      <c r="M433" s="155">
        <f t="shared" si="112"/>
        <v>0</v>
      </c>
      <c r="N433" s="155">
        <f t="shared" si="112"/>
        <v>0</v>
      </c>
      <c r="O433" s="155">
        <f t="shared" si="112"/>
        <v>0</v>
      </c>
      <c r="P433" s="155">
        <f t="shared" si="112"/>
        <v>0</v>
      </c>
      <c r="Q433" s="155">
        <f t="shared" si="112"/>
        <v>0</v>
      </c>
      <c r="R433" s="155">
        <f t="shared" si="112"/>
        <v>0</v>
      </c>
      <c r="S433" s="155">
        <f t="shared" si="112"/>
        <v>0</v>
      </c>
      <c r="T433" s="155">
        <f t="shared" si="113"/>
        <v>0</v>
      </c>
      <c r="U433" s="155">
        <f t="shared" si="113"/>
        <v>0</v>
      </c>
      <c r="V433" s="155">
        <f t="shared" si="113"/>
        <v>0</v>
      </c>
      <c r="W433" s="155">
        <f t="shared" si="113"/>
        <v>0</v>
      </c>
      <c r="X433" s="155">
        <f t="shared" si="113"/>
        <v>0</v>
      </c>
      <c r="Y433" s="155">
        <f t="shared" si="113"/>
        <v>0</v>
      </c>
      <c r="Z433" s="155">
        <f t="shared" si="113"/>
        <v>0</v>
      </c>
      <c r="AA433" s="155">
        <f t="shared" si="113"/>
        <v>0</v>
      </c>
      <c r="AB433" s="155">
        <f t="shared" si="113"/>
        <v>0</v>
      </c>
      <c r="AC433" s="155"/>
      <c r="AD433" s="52"/>
      <c r="AG433" s="170">
        <f t="shared" ref="AG433:AV456" si="116">C142*BH401</f>
        <v>0</v>
      </c>
      <c r="AH433" s="170">
        <f t="shared" si="114"/>
        <v>0</v>
      </c>
      <c r="AI433" s="170">
        <f t="shared" si="114"/>
        <v>0</v>
      </c>
      <c r="AJ433" s="170">
        <f t="shared" si="114"/>
        <v>0</v>
      </c>
      <c r="AK433" s="170">
        <f t="shared" si="114"/>
        <v>0</v>
      </c>
      <c r="AL433" s="170">
        <f t="shared" si="114"/>
        <v>0</v>
      </c>
      <c r="AM433" s="170">
        <f t="shared" si="114"/>
        <v>0</v>
      </c>
      <c r="AN433" s="170">
        <f t="shared" si="114"/>
        <v>0</v>
      </c>
      <c r="AO433" s="170">
        <f t="shared" si="114"/>
        <v>0</v>
      </c>
      <c r="AP433" s="170">
        <f t="shared" si="114"/>
        <v>0</v>
      </c>
      <c r="AQ433" s="170">
        <f t="shared" si="114"/>
        <v>0</v>
      </c>
      <c r="AR433" s="170">
        <f t="shared" si="114"/>
        <v>0</v>
      </c>
      <c r="AS433" s="170">
        <f t="shared" si="114"/>
        <v>0</v>
      </c>
      <c r="AT433" s="170">
        <f t="shared" si="114"/>
        <v>0</v>
      </c>
      <c r="AU433" s="170">
        <f t="shared" si="114"/>
        <v>0</v>
      </c>
      <c r="AV433" s="170">
        <f t="shared" si="114"/>
        <v>0</v>
      </c>
      <c r="AW433" s="170">
        <f t="shared" si="114"/>
        <v>0</v>
      </c>
      <c r="AX433" s="170">
        <f t="shared" si="115"/>
        <v>0</v>
      </c>
      <c r="AY433" s="170">
        <f t="shared" si="115"/>
        <v>0</v>
      </c>
      <c r="AZ433" s="170">
        <f t="shared" si="115"/>
        <v>0</v>
      </c>
      <c r="BA433" s="170">
        <f t="shared" si="115"/>
        <v>0</v>
      </c>
      <c r="BB433" s="170">
        <f t="shared" si="115"/>
        <v>0</v>
      </c>
      <c r="BC433" s="170">
        <f t="shared" si="115"/>
        <v>0</v>
      </c>
      <c r="BD433" s="170">
        <f t="shared" si="115"/>
        <v>0</v>
      </c>
      <c r="BE433" s="170">
        <f t="shared" si="115"/>
        <v>0</v>
      </c>
      <c r="BF433" s="67"/>
      <c r="BI433" s="194">
        <f>SUMPRODUCT(CHOOSE({1,2,3,4},D238,D303,D368,D498),CHOOSE({1,2,3,4},DL401,DL401,DL401,DL401))</f>
        <v>0</v>
      </c>
      <c r="BJ433" s="194">
        <f>SUMPRODUCT(CHOOSE({1,2,3,4},E238,E303,E368,E498),CHOOSE({1,2,3,4},DM401,DM401,DM401,DM401))</f>
        <v>0</v>
      </c>
      <c r="BK433" s="194">
        <f>SUMPRODUCT(CHOOSE({1,2,3,4},F238,F303,F368,F498),CHOOSE({1,2,3,4},DN401,DN401,DN401,DN401))</f>
        <v>0</v>
      </c>
      <c r="BL433" s="194">
        <f>SUMPRODUCT(CHOOSE({1,2,3,4},G238,G303,G368,G498),CHOOSE({1,2,3,4},DO401,DO401,DO401,DO401))</f>
        <v>0</v>
      </c>
      <c r="BM433" s="194">
        <f>SUMPRODUCT(CHOOSE({1,2,3,4},H238,H303,H368,H498),CHOOSE({1,2,3,4},DP401,DP401,DP401,DP401))</f>
        <v>0</v>
      </c>
      <c r="BN433" s="194">
        <f>SUMPRODUCT(CHOOSE({1,2,3,4},I238,I303,I368,I498),CHOOSE({1,2,3,4},DQ401,DQ401,DQ401,DQ401))</f>
        <v>0</v>
      </c>
      <c r="BO433" s="194">
        <f>SUMPRODUCT(CHOOSE({1,2,3,4},J238,J303,J368,J498),CHOOSE({1,2,3,4},DR401,DR401,DR401,DR401))</f>
        <v>0</v>
      </c>
      <c r="BP433" s="194">
        <f>SUMPRODUCT(CHOOSE({1,2,3,4},K238,K303,K368,K498),CHOOSE({1,2,3,4},DS401,DS401,DS401,DS401))</f>
        <v>0</v>
      </c>
      <c r="BQ433" s="194">
        <f>SUMPRODUCT(CHOOSE({1,2,3,4},L238,L303,L368,L498),CHOOSE({1,2,3,4},DT401,DT401,DT401,DT401))</f>
        <v>0</v>
      </c>
      <c r="BR433" s="194">
        <f>SUMPRODUCT(CHOOSE({1,2,3,4},M238,M303,M368,M498),CHOOSE({1,2,3,4},DU401,DU401,DU401,DU401))</f>
        <v>0</v>
      </c>
      <c r="BS433" s="194">
        <f>SUMPRODUCT(CHOOSE({1,2,3,4},N238,N303,N368,N498),CHOOSE({1,2,3,4},DV401,DV401,DV401,DV401))</f>
        <v>0</v>
      </c>
      <c r="BT433" s="194">
        <f>SUMPRODUCT(CHOOSE({1,2,3,4},O238,O303,O368,O498),CHOOSE({1,2,3,4},DW401,DW401,DW401,DW401))</f>
        <v>0</v>
      </c>
      <c r="BU433" s="194">
        <f>SUMPRODUCT(CHOOSE({1,2,3,4},P238,P303,P368,P498),CHOOSE({1,2,3,4},DX401,DX401,DX401,DX401))</f>
        <v>0</v>
      </c>
      <c r="BV433" s="194">
        <f>SUMPRODUCT(CHOOSE({1,2,3,4},Q238,Q303,Q368,Q498),CHOOSE({1,2,3,4},DY401,DY401,DY401,DY401))</f>
        <v>0</v>
      </c>
      <c r="BW433" s="194">
        <f>SUMPRODUCT(CHOOSE({1,2,3,4},R238,R303,R368,R498),CHOOSE({1,2,3,4},DZ401,DZ401,DZ401,DZ401))</f>
        <v>0</v>
      </c>
      <c r="BX433" s="194">
        <f>SUMPRODUCT(CHOOSE({1,2,3,4},S238,S303,S368,S498),CHOOSE({1,2,3,4},EA401,EA401,EA401,EA401))</f>
        <v>0</v>
      </c>
      <c r="BY433" s="194">
        <f>SUMPRODUCT(CHOOSE({1,2,3,4},T238,T303,T368,T498),CHOOSE({1,2,3,4},EB401,EB401,EB401,EB401))</f>
        <v>0</v>
      </c>
      <c r="BZ433" s="194">
        <f>SUMPRODUCT(CHOOSE({1,2,3,4},U238,U303,U368,U498),CHOOSE({1,2,3,4},EC401,EC401,EC401,EC401))</f>
        <v>0</v>
      </c>
      <c r="CA433" s="194">
        <f>SUMPRODUCT(CHOOSE({1,2,3,4},V238,V303,V368,V498),CHOOSE({1,2,3,4},ED401,ED401,ED401,ED401))</f>
        <v>0</v>
      </c>
      <c r="CB433" s="194">
        <f>SUMPRODUCT(CHOOSE({1,2,3,4},W238,W303,W368,W498),CHOOSE({1,2,3,4},EE401,EE401,EE401,EE401))</f>
        <v>0</v>
      </c>
      <c r="CC433" s="194">
        <f>SUMPRODUCT(CHOOSE({1,2,3,4},X238,X303,X368,X498),CHOOSE({1,2,3,4},EF401,EF401,EF401,EF401))</f>
        <v>0</v>
      </c>
      <c r="CD433" s="194">
        <f>SUMPRODUCT(CHOOSE({1,2,3,4},Y238,Y303,Y368,Y498),CHOOSE({1,2,3,4},EG401,EG401,EG401,EG401))</f>
        <v>0</v>
      </c>
      <c r="CE433" s="194">
        <f>SUMPRODUCT(CHOOSE({1,2,3,4},Z238,Z303,Z368,Z498),CHOOSE({1,2,3,4},EH401,EH401,EH401,EH401))</f>
        <v>0</v>
      </c>
      <c r="CF433" s="194">
        <f>SUMPRODUCT(CHOOSE({1,2,3,4},AA238,AA303,AA368,AA498),CHOOSE({1,2,3,4},EI401,EI401,EI401,EI401))</f>
        <v>0</v>
      </c>
      <c r="CG433" s="194">
        <f>SUMPRODUCT(CHOOSE({1,2,3,4},AB238,AB303,AB368,AB498),CHOOSE({1,2,3,4},EJ401,EJ401,EJ401,EJ401))</f>
        <v>0</v>
      </c>
    </row>
    <row r="434" spans="2:85" x14ac:dyDescent="0.3">
      <c r="B434" s="1">
        <v>3</v>
      </c>
      <c r="C434" s="1"/>
      <c r="D434" s="155"/>
      <c r="E434" s="155"/>
      <c r="F434" s="155">
        <f t="shared" si="112"/>
        <v>0</v>
      </c>
      <c r="G434" s="155">
        <f t="shared" si="112"/>
        <v>0</v>
      </c>
      <c r="H434" s="155">
        <f t="shared" si="112"/>
        <v>0</v>
      </c>
      <c r="I434" s="155">
        <f t="shared" si="112"/>
        <v>0</v>
      </c>
      <c r="J434" s="155">
        <f t="shared" si="112"/>
        <v>0</v>
      </c>
      <c r="K434" s="155">
        <f t="shared" si="112"/>
        <v>0</v>
      </c>
      <c r="L434" s="155">
        <f t="shared" si="112"/>
        <v>0</v>
      </c>
      <c r="M434" s="155">
        <f t="shared" si="112"/>
        <v>0</v>
      </c>
      <c r="N434" s="155">
        <f t="shared" si="112"/>
        <v>0</v>
      </c>
      <c r="O434" s="155">
        <f t="shared" si="112"/>
        <v>0</v>
      </c>
      <c r="P434" s="155">
        <f t="shared" si="112"/>
        <v>0</v>
      </c>
      <c r="Q434" s="155">
        <f t="shared" si="112"/>
        <v>0</v>
      </c>
      <c r="R434" s="155">
        <f t="shared" si="112"/>
        <v>0</v>
      </c>
      <c r="S434" s="155">
        <f t="shared" si="112"/>
        <v>0</v>
      </c>
      <c r="T434" s="155">
        <f t="shared" si="113"/>
        <v>0</v>
      </c>
      <c r="U434" s="155">
        <f t="shared" si="113"/>
        <v>0</v>
      </c>
      <c r="V434" s="155">
        <f t="shared" si="113"/>
        <v>0</v>
      </c>
      <c r="W434" s="155">
        <f t="shared" si="113"/>
        <v>0</v>
      </c>
      <c r="X434" s="155">
        <f t="shared" si="113"/>
        <v>0</v>
      </c>
      <c r="Y434" s="155">
        <f t="shared" si="113"/>
        <v>0</v>
      </c>
      <c r="Z434" s="155">
        <f t="shared" si="113"/>
        <v>0</v>
      </c>
      <c r="AA434" s="155">
        <f t="shared" si="113"/>
        <v>0</v>
      </c>
      <c r="AB434" s="155">
        <f t="shared" si="113"/>
        <v>0</v>
      </c>
      <c r="AC434" s="155"/>
      <c r="AD434" s="155"/>
      <c r="AE434" s="52"/>
      <c r="AG434" s="170">
        <f t="shared" si="116"/>
        <v>0</v>
      </c>
      <c r="AH434" s="170">
        <f t="shared" si="114"/>
        <v>0</v>
      </c>
      <c r="AI434" s="170">
        <f t="shared" si="114"/>
        <v>0</v>
      </c>
      <c r="AJ434" s="170">
        <f t="shared" si="114"/>
        <v>0</v>
      </c>
      <c r="AK434" s="170">
        <f t="shared" si="114"/>
        <v>0</v>
      </c>
      <c r="AL434" s="170">
        <f t="shared" si="114"/>
        <v>0</v>
      </c>
      <c r="AM434" s="170">
        <f t="shared" si="114"/>
        <v>0</v>
      </c>
      <c r="AN434" s="170">
        <f t="shared" si="114"/>
        <v>0</v>
      </c>
      <c r="AO434" s="170">
        <f t="shared" si="114"/>
        <v>0</v>
      </c>
      <c r="AP434" s="170">
        <f t="shared" si="114"/>
        <v>0</v>
      </c>
      <c r="AQ434" s="170">
        <f t="shared" si="114"/>
        <v>0</v>
      </c>
      <c r="AR434" s="170">
        <f t="shared" si="114"/>
        <v>0</v>
      </c>
      <c r="AS434" s="170">
        <f t="shared" si="114"/>
        <v>0</v>
      </c>
      <c r="AT434" s="170">
        <f t="shared" si="114"/>
        <v>0</v>
      </c>
      <c r="AU434" s="170">
        <f t="shared" si="114"/>
        <v>0</v>
      </c>
      <c r="AV434" s="170">
        <f t="shared" si="114"/>
        <v>0</v>
      </c>
      <c r="AW434" s="170">
        <f t="shared" si="114"/>
        <v>0</v>
      </c>
      <c r="AX434" s="170">
        <f t="shared" si="115"/>
        <v>0</v>
      </c>
      <c r="AY434" s="170">
        <f t="shared" si="115"/>
        <v>0</v>
      </c>
      <c r="AZ434" s="170">
        <f t="shared" si="115"/>
        <v>0</v>
      </c>
      <c r="BA434" s="170">
        <f t="shared" si="115"/>
        <v>0</v>
      </c>
      <c r="BB434" s="170">
        <f t="shared" si="115"/>
        <v>0</v>
      </c>
      <c r="BC434" s="170">
        <f t="shared" si="115"/>
        <v>0</v>
      </c>
      <c r="BD434" s="170">
        <f t="shared" si="115"/>
        <v>0</v>
      </c>
      <c r="BE434" s="170">
        <f t="shared" si="115"/>
        <v>0</v>
      </c>
      <c r="BF434" s="67"/>
      <c r="BG434" s="67"/>
      <c r="BI434" s="194">
        <f>SUMPRODUCT(CHOOSE({1,2,3,4},D239,D304,D369,D499),CHOOSE({1,2,3,4},DL402,DL402,DL402,DL402))</f>
        <v>0</v>
      </c>
      <c r="BJ434" s="194">
        <f>SUMPRODUCT(CHOOSE({1,2,3,4},E239,E304,E369,E499),CHOOSE({1,2,3,4},DM402,DM402,DM402,DM402))</f>
        <v>0</v>
      </c>
      <c r="BK434" s="194">
        <f>SUMPRODUCT(CHOOSE({1,2,3,4},F239,F304,F369,F499),CHOOSE({1,2,3,4},DN402,DN402,DN402,DN402))</f>
        <v>0</v>
      </c>
      <c r="BL434" s="194">
        <f>SUMPRODUCT(CHOOSE({1,2,3,4},G239,G304,G369,G499),CHOOSE({1,2,3,4},DO402,DO402,DO402,DO402))</f>
        <v>0</v>
      </c>
      <c r="BM434" s="194">
        <f>SUMPRODUCT(CHOOSE({1,2,3,4},H239,H304,H369,H499),CHOOSE({1,2,3,4},DP402,DP402,DP402,DP402))</f>
        <v>0</v>
      </c>
      <c r="BN434" s="194">
        <f>SUMPRODUCT(CHOOSE({1,2,3,4},I239,I304,I369,I499),CHOOSE({1,2,3,4},DQ402,DQ402,DQ402,DQ402))</f>
        <v>0</v>
      </c>
      <c r="BO434" s="194">
        <f>SUMPRODUCT(CHOOSE({1,2,3,4},J239,J304,J369,J499),CHOOSE({1,2,3,4},DR402,DR402,DR402,DR402))</f>
        <v>0</v>
      </c>
      <c r="BP434" s="194">
        <f>SUMPRODUCT(CHOOSE({1,2,3,4},K239,K304,K369,K499),CHOOSE({1,2,3,4},DS402,DS402,DS402,DS402))</f>
        <v>0</v>
      </c>
      <c r="BQ434" s="194">
        <f>SUMPRODUCT(CHOOSE({1,2,3,4},L239,L304,L369,L499),CHOOSE({1,2,3,4},DT402,DT402,DT402,DT402))</f>
        <v>0</v>
      </c>
      <c r="BR434" s="194">
        <f>SUMPRODUCT(CHOOSE({1,2,3,4},M239,M304,M369,M499),CHOOSE({1,2,3,4},DU402,DU402,DU402,DU402))</f>
        <v>0</v>
      </c>
      <c r="BS434" s="194">
        <f>SUMPRODUCT(CHOOSE({1,2,3,4},N239,N304,N369,N499),CHOOSE({1,2,3,4},DV402,DV402,DV402,DV402))</f>
        <v>0</v>
      </c>
      <c r="BT434" s="194">
        <f>SUMPRODUCT(CHOOSE({1,2,3,4},O239,O304,O369,O499),CHOOSE({1,2,3,4},DW402,DW402,DW402,DW402))</f>
        <v>0</v>
      </c>
      <c r="BU434" s="194">
        <f>SUMPRODUCT(CHOOSE({1,2,3,4},P239,P304,P369,P499),CHOOSE({1,2,3,4},DX402,DX402,DX402,DX402))</f>
        <v>0</v>
      </c>
      <c r="BV434" s="194">
        <f>SUMPRODUCT(CHOOSE({1,2,3,4},Q239,Q304,Q369,Q499),CHOOSE({1,2,3,4},DY402,DY402,DY402,DY402))</f>
        <v>0</v>
      </c>
      <c r="BW434" s="194">
        <f>SUMPRODUCT(CHOOSE({1,2,3,4},R239,R304,R369,R499),CHOOSE({1,2,3,4},DZ402,DZ402,DZ402,DZ402))</f>
        <v>0</v>
      </c>
      <c r="BX434" s="194">
        <f>SUMPRODUCT(CHOOSE({1,2,3,4},S239,S304,S369,S499),CHOOSE({1,2,3,4},EA402,EA402,EA402,EA402))</f>
        <v>0</v>
      </c>
      <c r="BY434" s="194">
        <f>SUMPRODUCT(CHOOSE({1,2,3,4},T239,T304,T369,T499),CHOOSE({1,2,3,4},EB402,EB402,EB402,EB402))</f>
        <v>0</v>
      </c>
      <c r="BZ434" s="194">
        <f>SUMPRODUCT(CHOOSE({1,2,3,4},U239,U304,U369,U499),CHOOSE({1,2,3,4},EC402,EC402,EC402,EC402))</f>
        <v>0</v>
      </c>
      <c r="CA434" s="194">
        <f>SUMPRODUCT(CHOOSE({1,2,3,4},V239,V304,V369,V499),CHOOSE({1,2,3,4},ED402,ED402,ED402,ED402))</f>
        <v>0</v>
      </c>
      <c r="CB434" s="194">
        <f>SUMPRODUCT(CHOOSE({1,2,3,4},W239,W304,W369,W499),CHOOSE({1,2,3,4},EE402,EE402,EE402,EE402))</f>
        <v>0</v>
      </c>
      <c r="CC434" s="194">
        <f>SUMPRODUCT(CHOOSE({1,2,3,4},X239,X304,X369,X499),CHOOSE({1,2,3,4},EF402,EF402,EF402,EF402))</f>
        <v>0</v>
      </c>
      <c r="CD434" s="194">
        <f>SUMPRODUCT(CHOOSE({1,2,3,4},Y239,Y304,Y369,Y499),CHOOSE({1,2,3,4},EG402,EG402,EG402,EG402))</f>
        <v>0</v>
      </c>
      <c r="CE434" s="194">
        <f>SUMPRODUCT(CHOOSE({1,2,3,4},Z239,Z304,Z369,Z499),CHOOSE({1,2,3,4},EH402,EH402,EH402,EH402))</f>
        <v>0</v>
      </c>
      <c r="CF434" s="194">
        <f>SUMPRODUCT(CHOOSE({1,2,3,4},AA239,AA304,AA369,AA499),CHOOSE({1,2,3,4},EI402,EI402,EI402,EI402))</f>
        <v>0</v>
      </c>
      <c r="CG434" s="194">
        <f>SUMPRODUCT(CHOOSE({1,2,3,4},AB239,AB304,AB369,AB499),CHOOSE({1,2,3,4},EJ402,EJ402,EJ402,EJ402))</f>
        <v>0</v>
      </c>
    </row>
    <row r="435" spans="2:85" x14ac:dyDescent="0.3">
      <c r="B435" s="1">
        <v>4</v>
      </c>
      <c r="C435" s="1"/>
      <c r="D435" s="155"/>
      <c r="E435" s="155"/>
      <c r="F435" s="155"/>
      <c r="G435" s="155">
        <f t="shared" si="112"/>
        <v>0</v>
      </c>
      <c r="H435" s="155">
        <f t="shared" si="112"/>
        <v>0</v>
      </c>
      <c r="I435" s="155">
        <f t="shared" si="112"/>
        <v>0</v>
      </c>
      <c r="J435" s="155">
        <f t="shared" si="112"/>
        <v>0</v>
      </c>
      <c r="K435" s="155">
        <f t="shared" si="112"/>
        <v>0</v>
      </c>
      <c r="L435" s="155">
        <f t="shared" si="112"/>
        <v>0</v>
      </c>
      <c r="M435" s="155">
        <f t="shared" si="112"/>
        <v>0</v>
      </c>
      <c r="N435" s="155">
        <f t="shared" si="112"/>
        <v>0</v>
      </c>
      <c r="O435" s="155">
        <f t="shared" si="112"/>
        <v>0</v>
      </c>
      <c r="P435" s="155">
        <f t="shared" si="112"/>
        <v>0</v>
      </c>
      <c r="Q435" s="155">
        <f t="shared" si="112"/>
        <v>0</v>
      </c>
      <c r="R435" s="155">
        <f t="shared" si="112"/>
        <v>0</v>
      </c>
      <c r="S435" s="155">
        <f t="shared" si="112"/>
        <v>0</v>
      </c>
      <c r="T435" s="155">
        <f t="shared" si="113"/>
        <v>0</v>
      </c>
      <c r="U435" s="155">
        <f t="shared" si="113"/>
        <v>0</v>
      </c>
      <c r="V435" s="155">
        <f t="shared" si="113"/>
        <v>0</v>
      </c>
      <c r="W435" s="155">
        <f t="shared" si="113"/>
        <v>0</v>
      </c>
      <c r="X435" s="155">
        <f t="shared" si="113"/>
        <v>0</v>
      </c>
      <c r="Y435" s="155">
        <f t="shared" si="113"/>
        <v>0</v>
      </c>
      <c r="Z435" s="155">
        <f t="shared" si="113"/>
        <v>0</v>
      </c>
      <c r="AA435" s="155">
        <f t="shared" si="113"/>
        <v>0</v>
      </c>
      <c r="AB435" s="155">
        <f t="shared" si="113"/>
        <v>0</v>
      </c>
      <c r="AC435" s="155"/>
      <c r="AD435" s="155"/>
      <c r="AE435" s="155"/>
      <c r="AF435" s="52"/>
      <c r="AG435" s="170">
        <f t="shared" si="116"/>
        <v>0</v>
      </c>
      <c r="AH435" s="170">
        <f t="shared" si="114"/>
        <v>0</v>
      </c>
      <c r="AI435" s="170">
        <f t="shared" si="114"/>
        <v>0</v>
      </c>
      <c r="AJ435" s="170">
        <f t="shared" si="114"/>
        <v>0</v>
      </c>
      <c r="AK435" s="170">
        <f t="shared" si="114"/>
        <v>0</v>
      </c>
      <c r="AL435" s="170">
        <f t="shared" si="114"/>
        <v>0</v>
      </c>
      <c r="AM435" s="170">
        <f t="shared" si="114"/>
        <v>0</v>
      </c>
      <c r="AN435" s="170">
        <f t="shared" si="114"/>
        <v>0</v>
      </c>
      <c r="AO435" s="170">
        <f t="shared" si="114"/>
        <v>0</v>
      </c>
      <c r="AP435" s="170">
        <f t="shared" si="114"/>
        <v>0</v>
      </c>
      <c r="AQ435" s="170">
        <f t="shared" si="114"/>
        <v>0</v>
      </c>
      <c r="AR435" s="170">
        <f t="shared" si="114"/>
        <v>0</v>
      </c>
      <c r="AS435" s="170">
        <f t="shared" si="114"/>
        <v>0</v>
      </c>
      <c r="AT435" s="170">
        <f t="shared" si="114"/>
        <v>0</v>
      </c>
      <c r="AU435" s="170">
        <f t="shared" si="114"/>
        <v>0</v>
      </c>
      <c r="AV435" s="170">
        <f t="shared" si="114"/>
        <v>0</v>
      </c>
      <c r="AW435" s="170">
        <f t="shared" si="114"/>
        <v>0</v>
      </c>
      <c r="AX435" s="170">
        <f t="shared" si="115"/>
        <v>0</v>
      </c>
      <c r="AY435" s="170">
        <f t="shared" si="115"/>
        <v>0</v>
      </c>
      <c r="AZ435" s="170">
        <f t="shared" si="115"/>
        <v>0</v>
      </c>
      <c r="BA435" s="170">
        <f t="shared" si="115"/>
        <v>0</v>
      </c>
      <c r="BB435" s="170">
        <f t="shared" si="115"/>
        <v>0</v>
      </c>
      <c r="BC435" s="170">
        <f t="shared" si="115"/>
        <v>0</v>
      </c>
      <c r="BD435" s="170">
        <f t="shared" si="115"/>
        <v>0</v>
      </c>
      <c r="BE435" s="170">
        <f t="shared" si="115"/>
        <v>0</v>
      </c>
      <c r="BF435" s="67"/>
      <c r="BG435" s="67"/>
      <c r="BH435" s="180"/>
      <c r="BI435" s="194">
        <f>SUMPRODUCT(CHOOSE({1,2,3,4},D240,D305,D370,D500),CHOOSE({1,2,3,4},DL403,DL403,DL403,DL403))</f>
        <v>0</v>
      </c>
      <c r="BJ435" s="194">
        <f>SUMPRODUCT(CHOOSE({1,2,3,4},E240,E305,E370,E500),CHOOSE({1,2,3,4},DM403,DM403,DM403,DM403))</f>
        <v>0</v>
      </c>
      <c r="BK435" s="194">
        <f>SUMPRODUCT(CHOOSE({1,2,3,4},F240,F305,F370,F500),CHOOSE({1,2,3,4},DN403,DN403,DN403,DN403))</f>
        <v>0</v>
      </c>
      <c r="BL435" s="194">
        <f>SUMPRODUCT(CHOOSE({1,2,3,4},G240,G305,G370,G500),CHOOSE({1,2,3,4},DO403,DO403,DO403,DO403))</f>
        <v>0</v>
      </c>
      <c r="BM435" s="194">
        <f>SUMPRODUCT(CHOOSE({1,2,3,4},H240,H305,H370,H500),CHOOSE({1,2,3,4},DP403,DP403,DP403,DP403))</f>
        <v>0</v>
      </c>
      <c r="BN435" s="194">
        <f>SUMPRODUCT(CHOOSE({1,2,3,4},I240,I305,I370,I500),CHOOSE({1,2,3,4},DQ403,DQ403,DQ403,DQ403))</f>
        <v>0</v>
      </c>
      <c r="BO435" s="194">
        <f>SUMPRODUCT(CHOOSE({1,2,3,4},J240,J305,J370,J500),CHOOSE({1,2,3,4},DR403,DR403,DR403,DR403))</f>
        <v>0</v>
      </c>
      <c r="BP435" s="194">
        <f>SUMPRODUCT(CHOOSE({1,2,3,4},K240,K305,K370,K500),CHOOSE({1,2,3,4},DS403,DS403,DS403,DS403))</f>
        <v>0</v>
      </c>
      <c r="BQ435" s="194">
        <f>SUMPRODUCT(CHOOSE({1,2,3,4},L240,L305,L370,L500),CHOOSE({1,2,3,4},DT403,DT403,DT403,DT403))</f>
        <v>0</v>
      </c>
      <c r="BR435" s="194">
        <f>SUMPRODUCT(CHOOSE({1,2,3,4},M240,M305,M370,M500),CHOOSE({1,2,3,4},DU403,DU403,DU403,DU403))</f>
        <v>0</v>
      </c>
      <c r="BS435" s="194">
        <f>SUMPRODUCT(CHOOSE({1,2,3,4},N240,N305,N370,N500),CHOOSE({1,2,3,4},DV403,DV403,DV403,DV403))</f>
        <v>0</v>
      </c>
      <c r="BT435" s="194">
        <f>SUMPRODUCT(CHOOSE({1,2,3,4},O240,O305,O370,O500),CHOOSE({1,2,3,4},DW403,DW403,DW403,DW403))</f>
        <v>0</v>
      </c>
      <c r="BU435" s="194">
        <f>SUMPRODUCT(CHOOSE({1,2,3,4},P240,P305,P370,P500),CHOOSE({1,2,3,4},DX403,DX403,DX403,DX403))</f>
        <v>0</v>
      </c>
      <c r="BV435" s="194">
        <f>SUMPRODUCT(CHOOSE({1,2,3,4},Q240,Q305,Q370,Q500),CHOOSE({1,2,3,4},DY403,DY403,DY403,DY403))</f>
        <v>0</v>
      </c>
      <c r="BW435" s="194">
        <f>SUMPRODUCT(CHOOSE({1,2,3,4},R240,R305,R370,R500),CHOOSE({1,2,3,4},DZ403,DZ403,DZ403,DZ403))</f>
        <v>0</v>
      </c>
      <c r="BX435" s="194">
        <f>SUMPRODUCT(CHOOSE({1,2,3,4},S240,S305,S370,S500),CHOOSE({1,2,3,4},EA403,EA403,EA403,EA403))</f>
        <v>0</v>
      </c>
      <c r="BY435" s="194">
        <f>SUMPRODUCT(CHOOSE({1,2,3,4},T240,T305,T370,T500),CHOOSE({1,2,3,4},EB403,EB403,EB403,EB403))</f>
        <v>0</v>
      </c>
      <c r="BZ435" s="194">
        <f>SUMPRODUCT(CHOOSE({1,2,3,4},U240,U305,U370,U500),CHOOSE({1,2,3,4},EC403,EC403,EC403,EC403))</f>
        <v>0</v>
      </c>
      <c r="CA435" s="194">
        <f>SUMPRODUCT(CHOOSE({1,2,3,4},V240,V305,V370,V500),CHOOSE({1,2,3,4},ED403,ED403,ED403,ED403))</f>
        <v>0</v>
      </c>
      <c r="CB435" s="194">
        <f>SUMPRODUCT(CHOOSE({1,2,3,4},W240,W305,W370,W500),CHOOSE({1,2,3,4},EE403,EE403,EE403,EE403))</f>
        <v>0</v>
      </c>
      <c r="CC435" s="194">
        <f>SUMPRODUCT(CHOOSE({1,2,3,4},X240,X305,X370,X500),CHOOSE({1,2,3,4},EF403,EF403,EF403,EF403))</f>
        <v>0</v>
      </c>
      <c r="CD435" s="194">
        <f>SUMPRODUCT(CHOOSE({1,2,3,4},Y240,Y305,Y370,Y500),CHOOSE({1,2,3,4},EG403,EG403,EG403,EG403))</f>
        <v>0</v>
      </c>
      <c r="CE435" s="194">
        <f>SUMPRODUCT(CHOOSE({1,2,3,4},Z240,Z305,Z370,Z500),CHOOSE({1,2,3,4},EH403,EH403,EH403,EH403))</f>
        <v>0</v>
      </c>
      <c r="CF435" s="194">
        <f>SUMPRODUCT(CHOOSE({1,2,3,4},AA240,AA305,AA370,AA500),CHOOSE({1,2,3,4},EI403,EI403,EI403,EI403))</f>
        <v>0</v>
      </c>
      <c r="CG435" s="194">
        <f>SUMPRODUCT(CHOOSE({1,2,3,4},AB240,AB305,AB370,AB500),CHOOSE({1,2,3,4},EJ403,EJ403,EJ403,EJ403))</f>
        <v>0</v>
      </c>
    </row>
    <row r="436" spans="2:85" x14ac:dyDescent="0.3">
      <c r="B436" s="1">
        <v>5</v>
      </c>
      <c r="C436" s="1"/>
      <c r="D436" s="155"/>
      <c r="E436" s="155"/>
      <c r="F436" s="155"/>
      <c r="G436" s="155"/>
      <c r="H436" s="155">
        <f t="shared" si="112"/>
        <v>0</v>
      </c>
      <c r="I436" s="155">
        <f t="shared" si="112"/>
        <v>0</v>
      </c>
      <c r="J436" s="155">
        <f t="shared" si="112"/>
        <v>0</v>
      </c>
      <c r="K436" s="155">
        <f t="shared" si="112"/>
        <v>0</v>
      </c>
      <c r="L436" s="155">
        <f t="shared" si="112"/>
        <v>0</v>
      </c>
      <c r="M436" s="155">
        <f t="shared" si="112"/>
        <v>0</v>
      </c>
      <c r="N436" s="155">
        <f t="shared" si="112"/>
        <v>0</v>
      </c>
      <c r="O436" s="155">
        <f t="shared" si="112"/>
        <v>0</v>
      </c>
      <c r="P436" s="155">
        <f t="shared" si="112"/>
        <v>0</v>
      </c>
      <c r="Q436" s="155">
        <f t="shared" si="112"/>
        <v>0</v>
      </c>
      <c r="R436" s="155">
        <f t="shared" si="112"/>
        <v>0</v>
      </c>
      <c r="S436" s="155">
        <f t="shared" si="112"/>
        <v>0</v>
      </c>
      <c r="T436" s="155">
        <f t="shared" si="113"/>
        <v>0</v>
      </c>
      <c r="U436" s="155">
        <f t="shared" si="113"/>
        <v>0</v>
      </c>
      <c r="V436" s="155">
        <f t="shared" si="113"/>
        <v>0</v>
      </c>
      <c r="W436" s="155">
        <f t="shared" si="113"/>
        <v>0</v>
      </c>
      <c r="X436" s="155">
        <f t="shared" si="113"/>
        <v>0</v>
      </c>
      <c r="Y436" s="155">
        <f t="shared" si="113"/>
        <v>0</v>
      </c>
      <c r="Z436" s="155">
        <f t="shared" si="113"/>
        <v>0</v>
      </c>
      <c r="AA436" s="155">
        <f t="shared" si="113"/>
        <v>0</v>
      </c>
      <c r="AB436" s="155">
        <f t="shared" si="113"/>
        <v>0</v>
      </c>
      <c r="AC436" s="155"/>
      <c r="AD436" s="155"/>
      <c r="AE436" s="155"/>
      <c r="AF436" s="155"/>
      <c r="AG436" s="170">
        <f t="shared" si="116"/>
        <v>0</v>
      </c>
      <c r="AH436" s="170">
        <f t="shared" si="114"/>
        <v>0</v>
      </c>
      <c r="AI436" s="170">
        <f t="shared" si="114"/>
        <v>0</v>
      </c>
      <c r="AJ436" s="170">
        <f t="shared" si="114"/>
        <v>0</v>
      </c>
      <c r="AK436" s="170">
        <f t="shared" si="114"/>
        <v>0</v>
      </c>
      <c r="AL436" s="170">
        <f t="shared" si="114"/>
        <v>0</v>
      </c>
      <c r="AM436" s="170">
        <f t="shared" si="114"/>
        <v>0</v>
      </c>
      <c r="AN436" s="170">
        <f t="shared" si="114"/>
        <v>0</v>
      </c>
      <c r="AO436" s="170">
        <f t="shared" si="114"/>
        <v>0</v>
      </c>
      <c r="AP436" s="170">
        <f t="shared" si="114"/>
        <v>0</v>
      </c>
      <c r="AQ436" s="170">
        <f t="shared" si="114"/>
        <v>0</v>
      </c>
      <c r="AR436" s="170">
        <f t="shared" si="114"/>
        <v>0</v>
      </c>
      <c r="AS436" s="170">
        <f t="shared" si="114"/>
        <v>0</v>
      </c>
      <c r="AT436" s="170">
        <f t="shared" si="114"/>
        <v>0</v>
      </c>
      <c r="AU436" s="170">
        <f t="shared" si="114"/>
        <v>0</v>
      </c>
      <c r="AV436" s="170">
        <f t="shared" si="114"/>
        <v>0</v>
      </c>
      <c r="AW436" s="170">
        <f t="shared" si="114"/>
        <v>0</v>
      </c>
      <c r="AX436" s="170">
        <f t="shared" si="115"/>
        <v>0</v>
      </c>
      <c r="AY436" s="170">
        <f t="shared" si="115"/>
        <v>0</v>
      </c>
      <c r="AZ436" s="170">
        <f t="shared" si="115"/>
        <v>0</v>
      </c>
      <c r="BA436" s="170">
        <f t="shared" si="115"/>
        <v>0</v>
      </c>
      <c r="BB436" s="170">
        <f t="shared" si="115"/>
        <v>0</v>
      </c>
      <c r="BC436" s="170">
        <f t="shared" si="115"/>
        <v>0</v>
      </c>
      <c r="BD436" s="170">
        <f t="shared" si="115"/>
        <v>0</v>
      </c>
      <c r="BE436" s="170">
        <f t="shared" si="115"/>
        <v>0</v>
      </c>
      <c r="BF436" s="67"/>
      <c r="BG436" s="67"/>
      <c r="BH436" s="180"/>
      <c r="BI436" s="194">
        <f>SUMPRODUCT(CHOOSE({1,2,3,4},D241,D306,D371,D501),CHOOSE({1,2,3,4},DL404,DL404,DL404,DL404))</f>
        <v>0</v>
      </c>
      <c r="BJ436" s="194">
        <f>SUMPRODUCT(CHOOSE({1,2,3,4},E241,E306,E371,E501),CHOOSE({1,2,3,4},DM404,DM404,DM404,DM404))</f>
        <v>0</v>
      </c>
      <c r="BK436" s="194">
        <f>SUMPRODUCT(CHOOSE({1,2,3,4},F241,F306,F371,F501),CHOOSE({1,2,3,4},DN404,DN404,DN404,DN404))</f>
        <v>0</v>
      </c>
      <c r="BL436" s="194">
        <f>SUMPRODUCT(CHOOSE({1,2,3,4},G241,G306,G371,G501),CHOOSE({1,2,3,4},DO404,DO404,DO404,DO404))</f>
        <v>0</v>
      </c>
      <c r="BM436" s="194">
        <f>SUMPRODUCT(CHOOSE({1,2,3,4},H241,H306,H371,H501),CHOOSE({1,2,3,4},DP404,DP404,DP404,DP404))</f>
        <v>0</v>
      </c>
      <c r="BN436" s="194">
        <f>SUMPRODUCT(CHOOSE({1,2,3,4},I241,I306,I371,I501),CHOOSE({1,2,3,4},DQ404,DQ404,DQ404,DQ404))</f>
        <v>0</v>
      </c>
      <c r="BO436" s="194">
        <f>SUMPRODUCT(CHOOSE({1,2,3,4},J241,J306,J371,J501),CHOOSE({1,2,3,4},DR404,DR404,DR404,DR404))</f>
        <v>0</v>
      </c>
      <c r="BP436" s="194">
        <f>SUMPRODUCT(CHOOSE({1,2,3,4},K241,K306,K371,K501),CHOOSE({1,2,3,4},DS404,DS404,DS404,DS404))</f>
        <v>0</v>
      </c>
      <c r="BQ436" s="194">
        <f>SUMPRODUCT(CHOOSE({1,2,3,4},L241,L306,L371,L501),CHOOSE({1,2,3,4},DT404,DT404,DT404,DT404))</f>
        <v>0</v>
      </c>
      <c r="BR436" s="194">
        <f>SUMPRODUCT(CHOOSE({1,2,3,4},M241,M306,M371,M501),CHOOSE({1,2,3,4},DU404,DU404,DU404,DU404))</f>
        <v>0</v>
      </c>
      <c r="BS436" s="194">
        <f>SUMPRODUCT(CHOOSE({1,2,3,4},N241,N306,N371,N501),CHOOSE({1,2,3,4},DV404,DV404,DV404,DV404))</f>
        <v>0</v>
      </c>
      <c r="BT436" s="194">
        <f>SUMPRODUCT(CHOOSE({1,2,3,4},O241,O306,O371,O501),CHOOSE({1,2,3,4},DW404,DW404,DW404,DW404))</f>
        <v>0</v>
      </c>
      <c r="BU436" s="194">
        <f>SUMPRODUCT(CHOOSE({1,2,3,4},P241,P306,P371,P501),CHOOSE({1,2,3,4},DX404,DX404,DX404,DX404))</f>
        <v>0</v>
      </c>
      <c r="BV436" s="194">
        <f>SUMPRODUCT(CHOOSE({1,2,3,4},Q241,Q306,Q371,Q501),CHOOSE({1,2,3,4},DY404,DY404,DY404,DY404))</f>
        <v>0</v>
      </c>
      <c r="BW436" s="194">
        <f>SUMPRODUCT(CHOOSE({1,2,3,4},R241,R306,R371,R501),CHOOSE({1,2,3,4},DZ404,DZ404,DZ404,DZ404))</f>
        <v>0</v>
      </c>
      <c r="BX436" s="194">
        <f>SUMPRODUCT(CHOOSE({1,2,3,4},S241,S306,S371,S501),CHOOSE({1,2,3,4},EA404,EA404,EA404,EA404))</f>
        <v>0</v>
      </c>
      <c r="BY436" s="194">
        <f>SUMPRODUCT(CHOOSE({1,2,3,4},T241,T306,T371,T501),CHOOSE({1,2,3,4},EB404,EB404,EB404,EB404))</f>
        <v>0</v>
      </c>
      <c r="BZ436" s="194">
        <f>SUMPRODUCT(CHOOSE({1,2,3,4},U241,U306,U371,U501),CHOOSE({1,2,3,4},EC404,EC404,EC404,EC404))</f>
        <v>0</v>
      </c>
      <c r="CA436" s="194">
        <f>SUMPRODUCT(CHOOSE({1,2,3,4},V241,V306,V371,V501),CHOOSE({1,2,3,4},ED404,ED404,ED404,ED404))</f>
        <v>0</v>
      </c>
      <c r="CB436" s="194">
        <f>SUMPRODUCT(CHOOSE({1,2,3,4},W241,W306,W371,W501),CHOOSE({1,2,3,4},EE404,EE404,EE404,EE404))</f>
        <v>0</v>
      </c>
      <c r="CC436" s="194">
        <f>SUMPRODUCT(CHOOSE({1,2,3,4},X241,X306,X371,X501),CHOOSE({1,2,3,4},EF404,EF404,EF404,EF404))</f>
        <v>0</v>
      </c>
      <c r="CD436" s="194">
        <f>SUMPRODUCT(CHOOSE({1,2,3,4},Y241,Y306,Y371,Y501),CHOOSE({1,2,3,4},EG404,EG404,EG404,EG404))</f>
        <v>0</v>
      </c>
      <c r="CE436" s="194">
        <f>SUMPRODUCT(CHOOSE({1,2,3,4},Z241,Z306,Z371,Z501),CHOOSE({1,2,3,4},EH404,EH404,EH404,EH404))</f>
        <v>0</v>
      </c>
      <c r="CF436" s="194">
        <f>SUMPRODUCT(CHOOSE({1,2,3,4},AA241,AA306,AA371,AA501),CHOOSE({1,2,3,4},EI404,EI404,EI404,EI404))</f>
        <v>0</v>
      </c>
      <c r="CG436" s="194">
        <f>SUMPRODUCT(CHOOSE({1,2,3,4},AB241,AB306,AB371,AB501),CHOOSE({1,2,3,4},EJ404,EJ404,EJ404,EJ404))</f>
        <v>0</v>
      </c>
    </row>
    <row r="437" spans="2:85" x14ac:dyDescent="0.3">
      <c r="B437" s="1">
        <v>6</v>
      </c>
      <c r="C437" s="1"/>
      <c r="D437" s="155"/>
      <c r="E437" s="155"/>
      <c r="F437" s="155"/>
      <c r="G437" s="155"/>
      <c r="H437" s="155"/>
      <c r="I437" s="155">
        <f t="shared" si="112"/>
        <v>0</v>
      </c>
      <c r="J437" s="155">
        <f t="shared" si="112"/>
        <v>0</v>
      </c>
      <c r="K437" s="155">
        <f t="shared" si="112"/>
        <v>0</v>
      </c>
      <c r="L437" s="155">
        <f t="shared" si="112"/>
        <v>0</v>
      </c>
      <c r="M437" s="155">
        <f t="shared" si="112"/>
        <v>0</v>
      </c>
      <c r="N437" s="155">
        <f t="shared" si="112"/>
        <v>0</v>
      </c>
      <c r="O437" s="155">
        <f t="shared" si="112"/>
        <v>0</v>
      </c>
      <c r="P437" s="155">
        <f t="shared" si="112"/>
        <v>0</v>
      </c>
      <c r="Q437" s="155">
        <f t="shared" si="112"/>
        <v>0</v>
      </c>
      <c r="R437" s="155">
        <f t="shared" si="112"/>
        <v>0</v>
      </c>
      <c r="S437" s="155">
        <f t="shared" si="112"/>
        <v>0</v>
      </c>
      <c r="T437" s="155">
        <f t="shared" si="113"/>
        <v>0</v>
      </c>
      <c r="U437" s="155">
        <f t="shared" si="113"/>
        <v>0</v>
      </c>
      <c r="V437" s="155">
        <f t="shared" si="113"/>
        <v>0</v>
      </c>
      <c r="W437" s="155">
        <f t="shared" si="113"/>
        <v>0</v>
      </c>
      <c r="X437" s="155">
        <f t="shared" si="113"/>
        <v>0</v>
      </c>
      <c r="Y437" s="155">
        <f t="shared" si="113"/>
        <v>0</v>
      </c>
      <c r="Z437" s="155">
        <f t="shared" si="113"/>
        <v>0</v>
      </c>
      <c r="AA437" s="155">
        <f t="shared" si="113"/>
        <v>0</v>
      </c>
      <c r="AB437" s="155">
        <f t="shared" si="113"/>
        <v>0</v>
      </c>
      <c r="AC437" s="155"/>
      <c r="AD437" s="155"/>
      <c r="AE437" s="155"/>
      <c r="AF437" s="155"/>
      <c r="AG437" s="170">
        <f t="shared" si="116"/>
        <v>0</v>
      </c>
      <c r="AH437" s="170">
        <f t="shared" si="114"/>
        <v>0</v>
      </c>
      <c r="AI437" s="170">
        <f t="shared" si="114"/>
        <v>0</v>
      </c>
      <c r="AJ437" s="170">
        <f t="shared" si="114"/>
        <v>0</v>
      </c>
      <c r="AK437" s="170">
        <f t="shared" si="114"/>
        <v>0</v>
      </c>
      <c r="AL437" s="170">
        <f t="shared" si="114"/>
        <v>0</v>
      </c>
      <c r="AM437" s="170">
        <f t="shared" si="114"/>
        <v>0</v>
      </c>
      <c r="AN437" s="170">
        <f t="shared" si="114"/>
        <v>0</v>
      </c>
      <c r="AO437" s="170">
        <f t="shared" si="114"/>
        <v>0</v>
      </c>
      <c r="AP437" s="170">
        <f t="shared" si="114"/>
        <v>0</v>
      </c>
      <c r="AQ437" s="170">
        <f t="shared" si="114"/>
        <v>0</v>
      </c>
      <c r="AR437" s="170">
        <f t="shared" si="114"/>
        <v>0</v>
      </c>
      <c r="AS437" s="170">
        <f t="shared" si="114"/>
        <v>0</v>
      </c>
      <c r="AT437" s="170">
        <f t="shared" si="114"/>
        <v>0</v>
      </c>
      <c r="AU437" s="170">
        <f t="shared" si="114"/>
        <v>0</v>
      </c>
      <c r="AV437" s="170">
        <f t="shared" si="114"/>
        <v>0</v>
      </c>
      <c r="AW437" s="170">
        <f t="shared" si="114"/>
        <v>0</v>
      </c>
      <c r="AX437" s="170">
        <f t="shared" si="115"/>
        <v>0</v>
      </c>
      <c r="AY437" s="170">
        <f t="shared" si="115"/>
        <v>0</v>
      </c>
      <c r="AZ437" s="170">
        <f t="shared" si="115"/>
        <v>0</v>
      </c>
      <c r="BA437" s="170">
        <f t="shared" si="115"/>
        <v>0</v>
      </c>
      <c r="BB437" s="170">
        <f t="shared" si="115"/>
        <v>0</v>
      </c>
      <c r="BC437" s="170">
        <f t="shared" si="115"/>
        <v>0</v>
      </c>
      <c r="BD437" s="170">
        <f t="shared" si="115"/>
        <v>0</v>
      </c>
      <c r="BE437" s="170">
        <f t="shared" si="115"/>
        <v>0</v>
      </c>
      <c r="BF437" s="67"/>
      <c r="BG437" s="67"/>
      <c r="BH437" s="180"/>
      <c r="BI437" s="194">
        <f>SUMPRODUCT(CHOOSE({1,2,3,4},D242,D307,D372,D502),CHOOSE({1,2,3,4},DL405,DL405,DL405,DL405))</f>
        <v>0</v>
      </c>
      <c r="BJ437" s="194">
        <f>SUMPRODUCT(CHOOSE({1,2,3,4},E242,E307,E372,E502),CHOOSE({1,2,3,4},DM405,DM405,DM405,DM405))</f>
        <v>0</v>
      </c>
      <c r="BK437" s="194">
        <f>SUMPRODUCT(CHOOSE({1,2,3,4},F242,F307,F372,F502),CHOOSE({1,2,3,4},DN405,DN405,DN405,DN405))</f>
        <v>0</v>
      </c>
      <c r="BL437" s="194">
        <f>SUMPRODUCT(CHOOSE({1,2,3,4},G242,G307,G372,G502),CHOOSE({1,2,3,4},DO405,DO405,DO405,DO405))</f>
        <v>0</v>
      </c>
      <c r="BM437" s="194">
        <f>SUMPRODUCT(CHOOSE({1,2,3,4},H242,H307,H372,H502),CHOOSE({1,2,3,4},DP405,DP405,DP405,DP405))</f>
        <v>0</v>
      </c>
      <c r="BN437" s="194">
        <f>SUMPRODUCT(CHOOSE({1,2,3,4},I242,I307,I372,I502),CHOOSE({1,2,3,4},DQ405,DQ405,DQ405,DQ405))</f>
        <v>0</v>
      </c>
      <c r="BO437" s="194">
        <f>SUMPRODUCT(CHOOSE({1,2,3,4},J242,J307,J372,J502),CHOOSE({1,2,3,4},DR405,DR405,DR405,DR405))</f>
        <v>0</v>
      </c>
      <c r="BP437" s="194">
        <f>SUMPRODUCT(CHOOSE({1,2,3,4},K242,K307,K372,K502),CHOOSE({1,2,3,4},DS405,DS405,DS405,DS405))</f>
        <v>0</v>
      </c>
      <c r="BQ437" s="194">
        <f>SUMPRODUCT(CHOOSE({1,2,3,4},L242,L307,L372,L502),CHOOSE({1,2,3,4},DT405,DT405,DT405,DT405))</f>
        <v>0</v>
      </c>
      <c r="BR437" s="194">
        <f>SUMPRODUCT(CHOOSE({1,2,3,4},M242,M307,M372,M502),CHOOSE({1,2,3,4},DU405,DU405,DU405,DU405))</f>
        <v>0</v>
      </c>
      <c r="BS437" s="194">
        <f>SUMPRODUCT(CHOOSE({1,2,3,4},N242,N307,N372,N502),CHOOSE({1,2,3,4},DV405,DV405,DV405,DV405))</f>
        <v>0</v>
      </c>
      <c r="BT437" s="194">
        <f>SUMPRODUCT(CHOOSE({1,2,3,4},O242,O307,O372,O502),CHOOSE({1,2,3,4},DW405,DW405,DW405,DW405))</f>
        <v>0</v>
      </c>
      <c r="BU437" s="194">
        <f>SUMPRODUCT(CHOOSE({1,2,3,4},P242,P307,P372,P502),CHOOSE({1,2,3,4},DX405,DX405,DX405,DX405))</f>
        <v>0</v>
      </c>
      <c r="BV437" s="194">
        <f>SUMPRODUCT(CHOOSE({1,2,3,4},Q242,Q307,Q372,Q502),CHOOSE({1,2,3,4},DY405,DY405,DY405,DY405))</f>
        <v>0</v>
      </c>
      <c r="BW437" s="194">
        <f>SUMPRODUCT(CHOOSE({1,2,3,4},R242,R307,R372,R502),CHOOSE({1,2,3,4},DZ405,DZ405,DZ405,DZ405))</f>
        <v>0</v>
      </c>
      <c r="BX437" s="194">
        <f>SUMPRODUCT(CHOOSE({1,2,3,4},S242,S307,S372,S502),CHOOSE({1,2,3,4},EA405,EA405,EA405,EA405))</f>
        <v>0</v>
      </c>
      <c r="BY437" s="194">
        <f>SUMPRODUCT(CHOOSE({1,2,3,4},T242,T307,T372,T502),CHOOSE({1,2,3,4},EB405,EB405,EB405,EB405))</f>
        <v>0</v>
      </c>
      <c r="BZ437" s="194">
        <f>SUMPRODUCT(CHOOSE({1,2,3,4},U242,U307,U372,U502),CHOOSE({1,2,3,4},EC405,EC405,EC405,EC405))</f>
        <v>0</v>
      </c>
      <c r="CA437" s="194">
        <f>SUMPRODUCT(CHOOSE({1,2,3,4},V242,V307,V372,V502),CHOOSE({1,2,3,4},ED405,ED405,ED405,ED405))</f>
        <v>0</v>
      </c>
      <c r="CB437" s="194">
        <f>SUMPRODUCT(CHOOSE({1,2,3,4},W242,W307,W372,W502),CHOOSE({1,2,3,4},EE405,EE405,EE405,EE405))</f>
        <v>0</v>
      </c>
      <c r="CC437" s="194">
        <f>SUMPRODUCT(CHOOSE({1,2,3,4},X242,X307,X372,X502),CHOOSE({1,2,3,4},EF405,EF405,EF405,EF405))</f>
        <v>0</v>
      </c>
      <c r="CD437" s="194">
        <f>SUMPRODUCT(CHOOSE({1,2,3,4},Y242,Y307,Y372,Y502),CHOOSE({1,2,3,4},EG405,EG405,EG405,EG405))</f>
        <v>0</v>
      </c>
      <c r="CE437" s="194">
        <f>SUMPRODUCT(CHOOSE({1,2,3,4},Z242,Z307,Z372,Z502),CHOOSE({1,2,3,4},EH405,EH405,EH405,EH405))</f>
        <v>0</v>
      </c>
      <c r="CF437" s="194">
        <f>SUMPRODUCT(CHOOSE({1,2,3,4},AA242,AA307,AA372,AA502),CHOOSE({1,2,3,4},EI405,EI405,EI405,EI405))</f>
        <v>0</v>
      </c>
      <c r="CG437" s="194">
        <f>SUMPRODUCT(CHOOSE({1,2,3,4},AB242,AB307,AB372,AB502),CHOOSE({1,2,3,4},EJ405,EJ405,EJ405,EJ405))</f>
        <v>0</v>
      </c>
    </row>
    <row r="438" spans="2:85" x14ac:dyDescent="0.3">
      <c r="B438" s="1">
        <v>7</v>
      </c>
      <c r="C438" s="1"/>
      <c r="D438" s="155"/>
      <c r="E438" s="155"/>
      <c r="F438" s="155"/>
      <c r="G438" s="155"/>
      <c r="H438" s="155"/>
      <c r="I438" s="155"/>
      <c r="J438" s="155">
        <f t="shared" si="112"/>
        <v>0</v>
      </c>
      <c r="K438" s="155">
        <f t="shared" si="112"/>
        <v>0</v>
      </c>
      <c r="L438" s="155">
        <f t="shared" si="112"/>
        <v>0</v>
      </c>
      <c r="M438" s="155">
        <f t="shared" si="112"/>
        <v>0</v>
      </c>
      <c r="N438" s="155">
        <f t="shared" si="112"/>
        <v>0</v>
      </c>
      <c r="O438" s="155">
        <f t="shared" si="112"/>
        <v>0</v>
      </c>
      <c r="P438" s="155">
        <f t="shared" si="112"/>
        <v>0</v>
      </c>
      <c r="Q438" s="155">
        <f t="shared" si="112"/>
        <v>0</v>
      </c>
      <c r="R438" s="155">
        <f t="shared" si="112"/>
        <v>0</v>
      </c>
      <c r="S438" s="155">
        <f t="shared" si="112"/>
        <v>0</v>
      </c>
      <c r="T438" s="155">
        <f t="shared" si="113"/>
        <v>0</v>
      </c>
      <c r="U438" s="155">
        <f t="shared" si="113"/>
        <v>0</v>
      </c>
      <c r="V438" s="155">
        <f t="shared" si="113"/>
        <v>0</v>
      </c>
      <c r="W438" s="155">
        <f t="shared" si="113"/>
        <v>0</v>
      </c>
      <c r="X438" s="155">
        <f t="shared" si="113"/>
        <v>0</v>
      </c>
      <c r="Y438" s="155">
        <f t="shared" si="113"/>
        <v>0</v>
      </c>
      <c r="Z438" s="155">
        <f t="shared" si="113"/>
        <v>0</v>
      </c>
      <c r="AA438" s="155">
        <f t="shared" si="113"/>
        <v>0</v>
      </c>
      <c r="AB438" s="155">
        <f t="shared" si="113"/>
        <v>0</v>
      </c>
      <c r="AC438" s="155"/>
      <c r="AD438" s="155"/>
      <c r="AE438" s="155"/>
      <c r="AF438" s="156"/>
      <c r="AG438" s="170">
        <f t="shared" si="116"/>
        <v>0</v>
      </c>
      <c r="AH438" s="170">
        <f t="shared" si="114"/>
        <v>0</v>
      </c>
      <c r="AI438" s="170">
        <f t="shared" si="114"/>
        <v>0</v>
      </c>
      <c r="AJ438" s="170">
        <f t="shared" si="114"/>
        <v>0</v>
      </c>
      <c r="AK438" s="170">
        <f t="shared" si="114"/>
        <v>0</v>
      </c>
      <c r="AL438" s="170">
        <f t="shared" si="114"/>
        <v>0</v>
      </c>
      <c r="AM438" s="170">
        <f t="shared" si="114"/>
        <v>0</v>
      </c>
      <c r="AN438" s="170">
        <f t="shared" si="114"/>
        <v>0</v>
      </c>
      <c r="AO438" s="170">
        <f t="shared" si="114"/>
        <v>0</v>
      </c>
      <c r="AP438" s="170">
        <f t="shared" si="114"/>
        <v>0</v>
      </c>
      <c r="AQ438" s="170">
        <f t="shared" si="114"/>
        <v>0</v>
      </c>
      <c r="AR438" s="170">
        <f t="shared" si="114"/>
        <v>0</v>
      </c>
      <c r="AS438" s="170">
        <f t="shared" si="114"/>
        <v>0</v>
      </c>
      <c r="AT438" s="170">
        <f t="shared" si="114"/>
        <v>0</v>
      </c>
      <c r="AU438" s="170">
        <f t="shared" si="114"/>
        <v>0</v>
      </c>
      <c r="AV438" s="170">
        <f t="shared" si="114"/>
        <v>0</v>
      </c>
      <c r="AW438" s="170">
        <f t="shared" si="114"/>
        <v>0</v>
      </c>
      <c r="AX438" s="170">
        <f t="shared" si="115"/>
        <v>0</v>
      </c>
      <c r="AY438" s="170">
        <f t="shared" si="115"/>
        <v>0</v>
      </c>
      <c r="AZ438" s="170">
        <f t="shared" si="115"/>
        <v>0</v>
      </c>
      <c r="BA438" s="170">
        <f t="shared" si="115"/>
        <v>0</v>
      </c>
      <c r="BB438" s="170">
        <f t="shared" si="115"/>
        <v>0</v>
      </c>
      <c r="BC438" s="170">
        <f t="shared" si="115"/>
        <v>0</v>
      </c>
      <c r="BD438" s="170">
        <f t="shared" si="115"/>
        <v>0</v>
      </c>
      <c r="BE438" s="170">
        <f t="shared" si="115"/>
        <v>0</v>
      </c>
      <c r="BF438" s="67"/>
      <c r="BG438" s="67"/>
      <c r="BH438" s="180"/>
      <c r="BI438" s="194">
        <f>SUMPRODUCT(CHOOSE({1,2,3,4},D243,D308,D373,D503),CHOOSE({1,2,3,4},DL406,DL406,DL406,DL406))</f>
        <v>0</v>
      </c>
      <c r="BJ438" s="194">
        <f>SUMPRODUCT(CHOOSE({1,2,3,4},E243,E308,E373,E503),CHOOSE({1,2,3,4},DM406,DM406,DM406,DM406))</f>
        <v>0</v>
      </c>
      <c r="BK438" s="194">
        <f>SUMPRODUCT(CHOOSE({1,2,3,4},F243,F308,F373,F503),CHOOSE({1,2,3,4},DN406,DN406,DN406,DN406))</f>
        <v>0</v>
      </c>
      <c r="BL438" s="194">
        <f>SUMPRODUCT(CHOOSE({1,2,3,4},G243,G308,G373,G503),CHOOSE({1,2,3,4},DO406,DO406,DO406,DO406))</f>
        <v>0</v>
      </c>
      <c r="BM438" s="194">
        <f>SUMPRODUCT(CHOOSE({1,2,3,4},H243,H308,H373,H503),CHOOSE({1,2,3,4},DP406,DP406,DP406,DP406))</f>
        <v>0</v>
      </c>
      <c r="BN438" s="194">
        <f>SUMPRODUCT(CHOOSE({1,2,3,4},I243,I308,I373,I503),CHOOSE({1,2,3,4},DQ406,DQ406,DQ406,DQ406))</f>
        <v>0</v>
      </c>
      <c r="BO438" s="194">
        <f>SUMPRODUCT(CHOOSE({1,2,3,4},J243,J308,J373,J503),CHOOSE({1,2,3,4},DR406,DR406,DR406,DR406))</f>
        <v>0</v>
      </c>
      <c r="BP438" s="194">
        <f>SUMPRODUCT(CHOOSE({1,2,3,4},K243,K308,K373,K503),CHOOSE({1,2,3,4},DS406,DS406,DS406,DS406))</f>
        <v>0</v>
      </c>
      <c r="BQ438" s="194">
        <f>SUMPRODUCT(CHOOSE({1,2,3,4},L243,L308,L373,L503),CHOOSE({1,2,3,4},DT406,DT406,DT406,DT406))</f>
        <v>0</v>
      </c>
      <c r="BR438" s="194">
        <f>SUMPRODUCT(CHOOSE({1,2,3,4},M243,M308,M373,M503),CHOOSE({1,2,3,4},DU406,DU406,DU406,DU406))</f>
        <v>0</v>
      </c>
      <c r="BS438" s="194">
        <f>SUMPRODUCT(CHOOSE({1,2,3,4},N243,N308,N373,N503),CHOOSE({1,2,3,4},DV406,DV406,DV406,DV406))</f>
        <v>0</v>
      </c>
      <c r="BT438" s="194">
        <f>SUMPRODUCT(CHOOSE({1,2,3,4},O243,O308,O373,O503),CHOOSE({1,2,3,4},DW406,DW406,DW406,DW406))</f>
        <v>0</v>
      </c>
      <c r="BU438" s="194">
        <f>SUMPRODUCT(CHOOSE({1,2,3,4},P243,P308,P373,P503),CHOOSE({1,2,3,4},DX406,DX406,DX406,DX406))</f>
        <v>0</v>
      </c>
      <c r="BV438" s="194">
        <f>SUMPRODUCT(CHOOSE({1,2,3,4},Q243,Q308,Q373,Q503),CHOOSE({1,2,3,4},DY406,DY406,DY406,DY406))</f>
        <v>0</v>
      </c>
      <c r="BW438" s="194">
        <f>SUMPRODUCT(CHOOSE({1,2,3,4},R243,R308,R373,R503),CHOOSE({1,2,3,4},DZ406,DZ406,DZ406,DZ406))</f>
        <v>0</v>
      </c>
      <c r="BX438" s="194">
        <f>SUMPRODUCT(CHOOSE({1,2,3,4},S243,S308,S373,S503),CHOOSE({1,2,3,4},EA406,EA406,EA406,EA406))</f>
        <v>0</v>
      </c>
      <c r="BY438" s="194">
        <f>SUMPRODUCT(CHOOSE({1,2,3,4},T243,T308,T373,T503),CHOOSE({1,2,3,4},EB406,EB406,EB406,EB406))</f>
        <v>0</v>
      </c>
      <c r="BZ438" s="194">
        <f>SUMPRODUCT(CHOOSE({1,2,3,4},U243,U308,U373,U503),CHOOSE({1,2,3,4},EC406,EC406,EC406,EC406))</f>
        <v>0</v>
      </c>
      <c r="CA438" s="194">
        <f>SUMPRODUCT(CHOOSE({1,2,3,4},V243,V308,V373,V503),CHOOSE({1,2,3,4},ED406,ED406,ED406,ED406))</f>
        <v>0</v>
      </c>
      <c r="CB438" s="194">
        <f>SUMPRODUCT(CHOOSE({1,2,3,4},W243,W308,W373,W503),CHOOSE({1,2,3,4},EE406,EE406,EE406,EE406))</f>
        <v>0</v>
      </c>
      <c r="CC438" s="194">
        <f>SUMPRODUCT(CHOOSE({1,2,3,4},X243,X308,X373,X503),CHOOSE({1,2,3,4},EF406,EF406,EF406,EF406))</f>
        <v>0</v>
      </c>
      <c r="CD438" s="194">
        <f>SUMPRODUCT(CHOOSE({1,2,3,4},Y243,Y308,Y373,Y503),CHOOSE({1,2,3,4},EG406,EG406,EG406,EG406))</f>
        <v>0</v>
      </c>
      <c r="CE438" s="194">
        <f>SUMPRODUCT(CHOOSE({1,2,3,4},Z243,Z308,Z373,Z503),CHOOSE({1,2,3,4},EH406,EH406,EH406,EH406))</f>
        <v>0</v>
      </c>
      <c r="CF438" s="194">
        <f>SUMPRODUCT(CHOOSE({1,2,3,4},AA243,AA308,AA373,AA503),CHOOSE({1,2,3,4},EI406,EI406,EI406,EI406))</f>
        <v>0</v>
      </c>
      <c r="CG438" s="194">
        <f>SUMPRODUCT(CHOOSE({1,2,3,4},AB243,AB308,AB373,AB503),CHOOSE({1,2,3,4},EJ406,EJ406,EJ406,EJ406))</f>
        <v>0</v>
      </c>
    </row>
    <row r="439" spans="2:85" x14ac:dyDescent="0.3">
      <c r="B439" s="1">
        <v>8</v>
      </c>
      <c r="C439" s="1"/>
      <c r="D439" s="155"/>
      <c r="E439" s="155"/>
      <c r="F439" s="155"/>
      <c r="G439" s="155"/>
      <c r="H439" s="155"/>
      <c r="I439" s="155"/>
      <c r="J439" s="155"/>
      <c r="K439" s="155">
        <f t="shared" si="112"/>
        <v>0</v>
      </c>
      <c r="L439" s="155">
        <f t="shared" si="112"/>
        <v>0</v>
      </c>
      <c r="M439" s="155">
        <f t="shared" si="112"/>
        <v>0</v>
      </c>
      <c r="N439" s="155">
        <f t="shared" si="112"/>
        <v>0</v>
      </c>
      <c r="O439" s="155">
        <f t="shared" si="112"/>
        <v>0</v>
      </c>
      <c r="P439" s="155">
        <f t="shared" si="112"/>
        <v>0</v>
      </c>
      <c r="Q439" s="155">
        <f t="shared" si="112"/>
        <v>0</v>
      </c>
      <c r="R439" s="155">
        <f t="shared" si="112"/>
        <v>0</v>
      </c>
      <c r="S439" s="155">
        <f t="shared" si="112"/>
        <v>0</v>
      </c>
      <c r="T439" s="155">
        <f t="shared" si="113"/>
        <v>0</v>
      </c>
      <c r="U439" s="155">
        <f t="shared" si="113"/>
        <v>0</v>
      </c>
      <c r="V439" s="155">
        <f t="shared" si="113"/>
        <v>0</v>
      </c>
      <c r="W439" s="155">
        <f t="shared" si="113"/>
        <v>0</v>
      </c>
      <c r="X439" s="155">
        <f t="shared" si="113"/>
        <v>0</v>
      </c>
      <c r="Y439" s="155">
        <f t="shared" si="113"/>
        <v>0</v>
      </c>
      <c r="Z439" s="155">
        <f t="shared" si="113"/>
        <v>0</v>
      </c>
      <c r="AA439" s="155">
        <f t="shared" si="113"/>
        <v>0</v>
      </c>
      <c r="AB439" s="155">
        <f t="shared" si="113"/>
        <v>0</v>
      </c>
      <c r="AC439" s="155"/>
      <c r="AD439" s="155"/>
      <c r="AE439" s="155"/>
      <c r="AF439" s="155"/>
      <c r="AG439" s="170">
        <f t="shared" si="116"/>
        <v>0</v>
      </c>
      <c r="AH439" s="170">
        <f t="shared" si="114"/>
        <v>0</v>
      </c>
      <c r="AI439" s="170">
        <f t="shared" si="114"/>
        <v>0</v>
      </c>
      <c r="AJ439" s="170">
        <f t="shared" si="114"/>
        <v>0</v>
      </c>
      <c r="AK439" s="170">
        <f t="shared" si="114"/>
        <v>0</v>
      </c>
      <c r="AL439" s="170">
        <f t="shared" si="114"/>
        <v>0</v>
      </c>
      <c r="AM439" s="170">
        <f t="shared" si="114"/>
        <v>0</v>
      </c>
      <c r="AN439" s="170">
        <f t="shared" si="114"/>
        <v>0</v>
      </c>
      <c r="AO439" s="170">
        <f t="shared" si="114"/>
        <v>0</v>
      </c>
      <c r="AP439" s="170">
        <f t="shared" si="114"/>
        <v>0</v>
      </c>
      <c r="AQ439" s="170">
        <f t="shared" si="114"/>
        <v>0</v>
      </c>
      <c r="AR439" s="170">
        <f t="shared" si="114"/>
        <v>0</v>
      </c>
      <c r="AS439" s="170">
        <f t="shared" si="114"/>
        <v>0</v>
      </c>
      <c r="AT439" s="170">
        <f t="shared" si="114"/>
        <v>0</v>
      </c>
      <c r="AU439" s="170">
        <f t="shared" si="114"/>
        <v>0</v>
      </c>
      <c r="AV439" s="170">
        <f t="shared" si="114"/>
        <v>0</v>
      </c>
      <c r="AW439" s="170">
        <f t="shared" si="114"/>
        <v>0</v>
      </c>
      <c r="AX439" s="170">
        <f t="shared" si="115"/>
        <v>0</v>
      </c>
      <c r="AY439" s="170">
        <f t="shared" si="115"/>
        <v>0</v>
      </c>
      <c r="AZ439" s="170">
        <f t="shared" si="115"/>
        <v>0</v>
      </c>
      <c r="BA439" s="170">
        <f t="shared" si="115"/>
        <v>0</v>
      </c>
      <c r="BB439" s="170">
        <f t="shared" si="115"/>
        <v>0</v>
      </c>
      <c r="BC439" s="170">
        <f t="shared" si="115"/>
        <v>0</v>
      </c>
      <c r="BD439" s="170">
        <f t="shared" si="115"/>
        <v>0</v>
      </c>
      <c r="BE439" s="170">
        <f t="shared" si="115"/>
        <v>0</v>
      </c>
      <c r="BF439" s="67"/>
      <c r="BG439" s="67"/>
      <c r="BH439" s="180"/>
      <c r="BI439" s="194">
        <f>SUMPRODUCT(CHOOSE({1,2,3,4},D244,D309,D374,D504),CHOOSE({1,2,3,4},DL407,DL407,DL407,DL407))</f>
        <v>0</v>
      </c>
      <c r="BJ439" s="194">
        <f>SUMPRODUCT(CHOOSE({1,2,3,4},E244,E309,E374,E504),CHOOSE({1,2,3,4},DM407,DM407,DM407,DM407))</f>
        <v>0</v>
      </c>
      <c r="BK439" s="194">
        <f>SUMPRODUCT(CHOOSE({1,2,3,4},F244,F309,F374,F504),CHOOSE({1,2,3,4},DN407,DN407,DN407,DN407))</f>
        <v>0</v>
      </c>
      <c r="BL439" s="194">
        <f>SUMPRODUCT(CHOOSE({1,2,3,4},G244,G309,G374,G504),CHOOSE({1,2,3,4},DO407,DO407,DO407,DO407))</f>
        <v>0</v>
      </c>
      <c r="BM439" s="194">
        <f>SUMPRODUCT(CHOOSE({1,2,3,4},H244,H309,H374,H504),CHOOSE({1,2,3,4},DP407,DP407,DP407,DP407))</f>
        <v>0</v>
      </c>
      <c r="BN439" s="194">
        <f>SUMPRODUCT(CHOOSE({1,2,3,4},I244,I309,I374,I504),CHOOSE({1,2,3,4},DQ407,DQ407,DQ407,DQ407))</f>
        <v>0</v>
      </c>
      <c r="BO439" s="194">
        <f>SUMPRODUCT(CHOOSE({1,2,3,4},J244,J309,J374,J504),CHOOSE({1,2,3,4},DR407,DR407,DR407,DR407))</f>
        <v>0</v>
      </c>
      <c r="BP439" s="194">
        <f>SUMPRODUCT(CHOOSE({1,2,3,4},K244,K309,K374,K504),CHOOSE({1,2,3,4},DS407,DS407,DS407,DS407))</f>
        <v>0</v>
      </c>
      <c r="BQ439" s="194">
        <f>SUMPRODUCT(CHOOSE({1,2,3,4},L244,L309,L374,L504),CHOOSE({1,2,3,4},DT407,DT407,DT407,DT407))</f>
        <v>0</v>
      </c>
      <c r="BR439" s="194">
        <f>SUMPRODUCT(CHOOSE({1,2,3,4},M244,M309,M374,M504),CHOOSE({1,2,3,4},DU407,DU407,DU407,DU407))</f>
        <v>0</v>
      </c>
      <c r="BS439" s="194">
        <f>SUMPRODUCT(CHOOSE({1,2,3,4},N244,N309,N374,N504),CHOOSE({1,2,3,4},DV407,DV407,DV407,DV407))</f>
        <v>0</v>
      </c>
      <c r="BT439" s="194">
        <f>SUMPRODUCT(CHOOSE({1,2,3,4},O244,O309,O374,O504),CHOOSE({1,2,3,4},DW407,DW407,DW407,DW407))</f>
        <v>0</v>
      </c>
      <c r="BU439" s="194">
        <f>SUMPRODUCT(CHOOSE({1,2,3,4},P244,P309,P374,P504),CHOOSE({1,2,3,4},DX407,DX407,DX407,DX407))</f>
        <v>0</v>
      </c>
      <c r="BV439" s="194">
        <f>SUMPRODUCT(CHOOSE({1,2,3,4},Q244,Q309,Q374,Q504),CHOOSE({1,2,3,4},DY407,DY407,DY407,DY407))</f>
        <v>0</v>
      </c>
      <c r="BW439" s="194">
        <f>SUMPRODUCT(CHOOSE({1,2,3,4},R244,R309,R374,R504),CHOOSE({1,2,3,4},DZ407,DZ407,DZ407,DZ407))</f>
        <v>0</v>
      </c>
      <c r="BX439" s="194">
        <f>SUMPRODUCT(CHOOSE({1,2,3,4},S244,S309,S374,S504),CHOOSE({1,2,3,4},EA407,EA407,EA407,EA407))</f>
        <v>0</v>
      </c>
      <c r="BY439" s="194">
        <f>SUMPRODUCT(CHOOSE({1,2,3,4},T244,T309,T374,T504),CHOOSE({1,2,3,4},EB407,EB407,EB407,EB407))</f>
        <v>0</v>
      </c>
      <c r="BZ439" s="194">
        <f>SUMPRODUCT(CHOOSE({1,2,3,4},U244,U309,U374,U504),CHOOSE({1,2,3,4},EC407,EC407,EC407,EC407))</f>
        <v>0</v>
      </c>
      <c r="CA439" s="194">
        <f>SUMPRODUCT(CHOOSE({1,2,3,4},V244,V309,V374,V504),CHOOSE({1,2,3,4},ED407,ED407,ED407,ED407))</f>
        <v>0</v>
      </c>
      <c r="CB439" s="194">
        <f>SUMPRODUCT(CHOOSE({1,2,3,4},W244,W309,W374,W504),CHOOSE({1,2,3,4},EE407,EE407,EE407,EE407))</f>
        <v>0</v>
      </c>
      <c r="CC439" s="194">
        <f>SUMPRODUCT(CHOOSE({1,2,3,4},X244,X309,X374,X504),CHOOSE({1,2,3,4},EF407,EF407,EF407,EF407))</f>
        <v>0</v>
      </c>
      <c r="CD439" s="194">
        <f>SUMPRODUCT(CHOOSE({1,2,3,4},Y244,Y309,Y374,Y504),CHOOSE({1,2,3,4},EG407,EG407,EG407,EG407))</f>
        <v>0</v>
      </c>
      <c r="CE439" s="194">
        <f>SUMPRODUCT(CHOOSE({1,2,3,4},Z244,Z309,Z374,Z504),CHOOSE({1,2,3,4},EH407,EH407,EH407,EH407))</f>
        <v>0</v>
      </c>
      <c r="CF439" s="194">
        <f>SUMPRODUCT(CHOOSE({1,2,3,4},AA244,AA309,AA374,AA504),CHOOSE({1,2,3,4},EI407,EI407,EI407,EI407))</f>
        <v>0</v>
      </c>
      <c r="CG439" s="194">
        <f>SUMPRODUCT(CHOOSE({1,2,3,4},AB244,AB309,AB374,AB504),CHOOSE({1,2,3,4},EJ407,EJ407,EJ407,EJ407))</f>
        <v>0</v>
      </c>
    </row>
    <row r="440" spans="2:85" x14ac:dyDescent="0.3">
      <c r="B440" s="1">
        <v>9</v>
      </c>
      <c r="C440" s="1"/>
      <c r="D440" s="155"/>
      <c r="E440" s="155"/>
      <c r="F440" s="155"/>
      <c r="G440" s="155"/>
      <c r="H440" s="155"/>
      <c r="I440" s="155"/>
      <c r="J440" s="155"/>
      <c r="K440" s="155"/>
      <c r="L440" s="155">
        <f t="shared" si="112"/>
        <v>0</v>
      </c>
      <c r="M440" s="155">
        <f t="shared" si="112"/>
        <v>0</v>
      </c>
      <c r="N440" s="155">
        <f t="shared" si="112"/>
        <v>0</v>
      </c>
      <c r="O440" s="155">
        <f t="shared" si="112"/>
        <v>0</v>
      </c>
      <c r="P440" s="155">
        <f t="shared" si="112"/>
        <v>0</v>
      </c>
      <c r="Q440" s="155">
        <f t="shared" si="112"/>
        <v>0</v>
      </c>
      <c r="R440" s="155">
        <f t="shared" si="112"/>
        <v>0</v>
      </c>
      <c r="S440" s="155">
        <f t="shared" si="112"/>
        <v>0</v>
      </c>
      <c r="T440" s="155">
        <f t="shared" si="113"/>
        <v>0</v>
      </c>
      <c r="U440" s="155">
        <f t="shared" si="113"/>
        <v>0</v>
      </c>
      <c r="V440" s="155">
        <f t="shared" si="113"/>
        <v>0</v>
      </c>
      <c r="W440" s="155">
        <f t="shared" si="113"/>
        <v>0</v>
      </c>
      <c r="X440" s="155">
        <f t="shared" si="113"/>
        <v>0</v>
      </c>
      <c r="Y440" s="155">
        <f t="shared" si="113"/>
        <v>0</v>
      </c>
      <c r="Z440" s="155">
        <f t="shared" si="113"/>
        <v>0</v>
      </c>
      <c r="AA440" s="155">
        <f t="shared" si="113"/>
        <v>0</v>
      </c>
      <c r="AB440" s="155">
        <f t="shared" si="113"/>
        <v>0</v>
      </c>
      <c r="AC440" s="155"/>
      <c r="AD440" s="155"/>
      <c r="AE440" s="155"/>
      <c r="AF440" s="155"/>
      <c r="AG440" s="170">
        <f t="shared" si="116"/>
        <v>0</v>
      </c>
      <c r="AH440" s="170">
        <f t="shared" si="114"/>
        <v>0</v>
      </c>
      <c r="AI440" s="170">
        <f t="shared" si="114"/>
        <v>0</v>
      </c>
      <c r="AJ440" s="170">
        <f t="shared" si="114"/>
        <v>0</v>
      </c>
      <c r="AK440" s="170">
        <f t="shared" si="114"/>
        <v>0</v>
      </c>
      <c r="AL440" s="170">
        <f t="shared" si="114"/>
        <v>0</v>
      </c>
      <c r="AM440" s="170">
        <f t="shared" si="114"/>
        <v>0</v>
      </c>
      <c r="AN440" s="170">
        <f t="shared" si="114"/>
        <v>0</v>
      </c>
      <c r="AO440" s="170">
        <f t="shared" si="114"/>
        <v>0</v>
      </c>
      <c r="AP440" s="170">
        <f t="shared" si="114"/>
        <v>0</v>
      </c>
      <c r="AQ440" s="170">
        <f t="shared" si="114"/>
        <v>0</v>
      </c>
      <c r="AR440" s="170">
        <f t="shared" si="114"/>
        <v>0</v>
      </c>
      <c r="AS440" s="170">
        <f t="shared" si="114"/>
        <v>0</v>
      </c>
      <c r="AT440" s="170">
        <f t="shared" si="114"/>
        <v>0</v>
      </c>
      <c r="AU440" s="170">
        <f t="shared" si="114"/>
        <v>0</v>
      </c>
      <c r="AV440" s="170">
        <f t="shared" si="114"/>
        <v>0</v>
      </c>
      <c r="AW440" s="170">
        <f t="shared" si="114"/>
        <v>0</v>
      </c>
      <c r="AX440" s="170">
        <f t="shared" si="115"/>
        <v>0</v>
      </c>
      <c r="AY440" s="170">
        <f t="shared" si="115"/>
        <v>0</v>
      </c>
      <c r="AZ440" s="170">
        <f t="shared" si="115"/>
        <v>0</v>
      </c>
      <c r="BA440" s="170">
        <f t="shared" si="115"/>
        <v>0</v>
      </c>
      <c r="BB440" s="170">
        <f t="shared" si="115"/>
        <v>0</v>
      </c>
      <c r="BC440" s="170">
        <f t="shared" si="115"/>
        <v>0</v>
      </c>
      <c r="BD440" s="170">
        <f t="shared" si="115"/>
        <v>0</v>
      </c>
      <c r="BE440" s="170">
        <f t="shared" si="115"/>
        <v>0</v>
      </c>
      <c r="BF440" s="67"/>
      <c r="BG440" s="67"/>
      <c r="BH440" s="180"/>
      <c r="BI440" s="194">
        <f>SUMPRODUCT(CHOOSE({1,2,3,4},D245,D310,D375,D505),CHOOSE({1,2,3,4},DL408,DL408,DL408,DL408))</f>
        <v>0</v>
      </c>
      <c r="BJ440" s="194">
        <f>SUMPRODUCT(CHOOSE({1,2,3,4},E245,E310,E375,E505),CHOOSE({1,2,3,4},DM408,DM408,DM408,DM408))</f>
        <v>0</v>
      </c>
      <c r="BK440" s="194">
        <f>SUMPRODUCT(CHOOSE({1,2,3,4},F245,F310,F375,F505),CHOOSE({1,2,3,4},DN408,DN408,DN408,DN408))</f>
        <v>0</v>
      </c>
      <c r="BL440" s="194">
        <f>SUMPRODUCT(CHOOSE({1,2,3,4},G245,G310,G375,G505),CHOOSE({1,2,3,4},DO408,DO408,DO408,DO408))</f>
        <v>0</v>
      </c>
      <c r="BM440" s="194">
        <f>SUMPRODUCT(CHOOSE({1,2,3,4},H245,H310,H375,H505),CHOOSE({1,2,3,4},DP408,DP408,DP408,DP408))</f>
        <v>0</v>
      </c>
      <c r="BN440" s="194">
        <f>SUMPRODUCT(CHOOSE({1,2,3,4},I245,I310,I375,I505),CHOOSE({1,2,3,4},DQ408,DQ408,DQ408,DQ408))</f>
        <v>0</v>
      </c>
      <c r="BO440" s="194">
        <f>SUMPRODUCT(CHOOSE({1,2,3,4},J245,J310,J375,J505),CHOOSE({1,2,3,4},DR408,DR408,DR408,DR408))</f>
        <v>0</v>
      </c>
      <c r="BP440" s="194">
        <f>SUMPRODUCT(CHOOSE({1,2,3,4},K245,K310,K375,K505),CHOOSE({1,2,3,4},DS408,DS408,DS408,DS408))</f>
        <v>0</v>
      </c>
      <c r="BQ440" s="194">
        <f>SUMPRODUCT(CHOOSE({1,2,3,4},L245,L310,L375,L505),CHOOSE({1,2,3,4},DT408,DT408,DT408,DT408))</f>
        <v>0</v>
      </c>
      <c r="BR440" s="194">
        <f>SUMPRODUCT(CHOOSE({1,2,3,4},M245,M310,M375,M505),CHOOSE({1,2,3,4},DU408,DU408,DU408,DU408))</f>
        <v>0</v>
      </c>
      <c r="BS440" s="194">
        <f>SUMPRODUCT(CHOOSE({1,2,3,4},N245,N310,N375,N505),CHOOSE({1,2,3,4},DV408,DV408,DV408,DV408))</f>
        <v>0</v>
      </c>
      <c r="BT440" s="194">
        <f>SUMPRODUCT(CHOOSE({1,2,3,4},O245,O310,O375,O505),CHOOSE({1,2,3,4},DW408,DW408,DW408,DW408))</f>
        <v>0</v>
      </c>
      <c r="BU440" s="194">
        <f>SUMPRODUCT(CHOOSE({1,2,3,4},P245,P310,P375,P505),CHOOSE({1,2,3,4},DX408,DX408,DX408,DX408))</f>
        <v>0</v>
      </c>
      <c r="BV440" s="194">
        <f>SUMPRODUCT(CHOOSE({1,2,3,4},Q245,Q310,Q375,Q505),CHOOSE({1,2,3,4},DY408,DY408,DY408,DY408))</f>
        <v>0</v>
      </c>
      <c r="BW440" s="194">
        <f>SUMPRODUCT(CHOOSE({1,2,3,4},R245,R310,R375,R505),CHOOSE({1,2,3,4},DZ408,DZ408,DZ408,DZ408))</f>
        <v>0</v>
      </c>
      <c r="BX440" s="194">
        <f>SUMPRODUCT(CHOOSE({1,2,3,4},S245,S310,S375,S505),CHOOSE({1,2,3,4},EA408,EA408,EA408,EA408))</f>
        <v>0</v>
      </c>
      <c r="BY440" s="194">
        <f>SUMPRODUCT(CHOOSE({1,2,3,4},T245,T310,T375,T505),CHOOSE({1,2,3,4},EB408,EB408,EB408,EB408))</f>
        <v>0</v>
      </c>
      <c r="BZ440" s="194">
        <f>SUMPRODUCT(CHOOSE({1,2,3,4},U245,U310,U375,U505),CHOOSE({1,2,3,4},EC408,EC408,EC408,EC408))</f>
        <v>0</v>
      </c>
      <c r="CA440" s="194">
        <f>SUMPRODUCT(CHOOSE({1,2,3,4},V245,V310,V375,V505),CHOOSE({1,2,3,4},ED408,ED408,ED408,ED408))</f>
        <v>0</v>
      </c>
      <c r="CB440" s="194">
        <f>SUMPRODUCT(CHOOSE({1,2,3,4},W245,W310,W375,W505),CHOOSE({1,2,3,4},EE408,EE408,EE408,EE408))</f>
        <v>0</v>
      </c>
      <c r="CC440" s="194">
        <f>SUMPRODUCT(CHOOSE({1,2,3,4},X245,X310,X375,X505),CHOOSE({1,2,3,4},EF408,EF408,EF408,EF408))</f>
        <v>0</v>
      </c>
      <c r="CD440" s="194">
        <f>SUMPRODUCT(CHOOSE({1,2,3,4},Y245,Y310,Y375,Y505),CHOOSE({1,2,3,4},EG408,EG408,EG408,EG408))</f>
        <v>0</v>
      </c>
      <c r="CE440" s="194">
        <f>SUMPRODUCT(CHOOSE({1,2,3,4},Z245,Z310,Z375,Z505),CHOOSE({1,2,3,4},EH408,EH408,EH408,EH408))</f>
        <v>0</v>
      </c>
      <c r="CF440" s="194">
        <f>SUMPRODUCT(CHOOSE({1,2,3,4},AA245,AA310,AA375,AA505),CHOOSE({1,2,3,4},EI408,EI408,EI408,EI408))</f>
        <v>0</v>
      </c>
      <c r="CG440" s="194">
        <f>SUMPRODUCT(CHOOSE({1,2,3,4},AB245,AB310,AB375,AB505),CHOOSE({1,2,3,4},EJ408,EJ408,EJ408,EJ408))</f>
        <v>0</v>
      </c>
    </row>
    <row r="441" spans="2:85" x14ac:dyDescent="0.3">
      <c r="B441" s="1">
        <v>10</v>
      </c>
      <c r="C441" s="1"/>
      <c r="D441" s="155"/>
      <c r="E441" s="155"/>
      <c r="F441" s="155"/>
      <c r="G441" s="155"/>
      <c r="H441" s="155"/>
      <c r="I441" s="155"/>
      <c r="J441" s="155"/>
      <c r="K441" s="155"/>
      <c r="L441" s="155"/>
      <c r="M441" s="155">
        <f t="shared" si="113"/>
        <v>0</v>
      </c>
      <c r="N441" s="155">
        <f t="shared" si="113"/>
        <v>0</v>
      </c>
      <c r="O441" s="155">
        <f t="shared" si="113"/>
        <v>0</v>
      </c>
      <c r="P441" s="155">
        <f t="shared" si="113"/>
        <v>0</v>
      </c>
      <c r="Q441" s="155">
        <f t="shared" si="113"/>
        <v>0</v>
      </c>
      <c r="R441" s="155">
        <f t="shared" si="113"/>
        <v>0</v>
      </c>
      <c r="S441" s="155">
        <f t="shared" si="113"/>
        <v>0</v>
      </c>
      <c r="T441" s="155">
        <f t="shared" si="113"/>
        <v>0</v>
      </c>
      <c r="U441" s="155">
        <f t="shared" si="113"/>
        <v>0</v>
      </c>
      <c r="V441" s="155">
        <f t="shared" si="113"/>
        <v>0</v>
      </c>
      <c r="W441" s="155">
        <f t="shared" si="113"/>
        <v>0</v>
      </c>
      <c r="X441" s="155">
        <f t="shared" si="113"/>
        <v>0</v>
      </c>
      <c r="Y441" s="155">
        <f t="shared" si="113"/>
        <v>0</v>
      </c>
      <c r="Z441" s="155">
        <f t="shared" si="113"/>
        <v>0</v>
      </c>
      <c r="AA441" s="155">
        <f t="shared" si="113"/>
        <v>0</v>
      </c>
      <c r="AB441" s="155">
        <f t="shared" si="113"/>
        <v>0</v>
      </c>
      <c r="AC441" s="156"/>
      <c r="AD441" s="156"/>
      <c r="AE441" s="156"/>
      <c r="AF441" s="156"/>
      <c r="AG441" s="170">
        <f t="shared" si="116"/>
        <v>0</v>
      </c>
      <c r="AH441" s="170">
        <f t="shared" si="114"/>
        <v>0</v>
      </c>
      <c r="AI441" s="170">
        <f t="shared" si="114"/>
        <v>0</v>
      </c>
      <c r="AJ441" s="170">
        <f t="shared" si="114"/>
        <v>0</v>
      </c>
      <c r="AK441" s="170">
        <f t="shared" si="114"/>
        <v>0</v>
      </c>
      <c r="AL441" s="170">
        <f t="shared" si="114"/>
        <v>0</v>
      </c>
      <c r="AM441" s="170">
        <f t="shared" si="114"/>
        <v>0</v>
      </c>
      <c r="AN441" s="170">
        <f t="shared" si="114"/>
        <v>0</v>
      </c>
      <c r="AO441" s="170">
        <f t="shared" si="114"/>
        <v>0</v>
      </c>
      <c r="AP441" s="170">
        <f t="shared" si="114"/>
        <v>0</v>
      </c>
      <c r="AQ441" s="170">
        <f t="shared" si="114"/>
        <v>0</v>
      </c>
      <c r="AR441" s="170">
        <f t="shared" si="114"/>
        <v>0</v>
      </c>
      <c r="AS441" s="170">
        <f t="shared" si="114"/>
        <v>0</v>
      </c>
      <c r="AT441" s="170">
        <f t="shared" si="114"/>
        <v>0</v>
      </c>
      <c r="AU441" s="170">
        <f t="shared" si="114"/>
        <v>0</v>
      </c>
      <c r="AV441" s="170">
        <f t="shared" si="114"/>
        <v>0</v>
      </c>
      <c r="AW441" s="170">
        <f t="shared" si="114"/>
        <v>0</v>
      </c>
      <c r="AX441" s="170">
        <f t="shared" si="115"/>
        <v>0</v>
      </c>
      <c r="AY441" s="170">
        <f t="shared" si="115"/>
        <v>0</v>
      </c>
      <c r="AZ441" s="170">
        <f t="shared" si="115"/>
        <v>0</v>
      </c>
      <c r="BA441" s="170">
        <f t="shared" si="115"/>
        <v>0</v>
      </c>
      <c r="BB441" s="170">
        <f t="shared" si="115"/>
        <v>0</v>
      </c>
      <c r="BC441" s="170">
        <f t="shared" si="115"/>
        <v>0</v>
      </c>
      <c r="BD441" s="170">
        <f t="shared" si="115"/>
        <v>0</v>
      </c>
      <c r="BE441" s="170">
        <f t="shared" si="115"/>
        <v>0</v>
      </c>
      <c r="BF441" s="67"/>
      <c r="BG441" s="67"/>
      <c r="BH441" s="180"/>
      <c r="BI441" s="194">
        <f>SUMPRODUCT(CHOOSE({1,2,3,4},D246,D311,D376,D506),CHOOSE({1,2,3,4},DL409,DL409,DL409,DL409))</f>
        <v>0</v>
      </c>
      <c r="BJ441" s="194">
        <f>SUMPRODUCT(CHOOSE({1,2,3,4},E246,E311,E376,E506),CHOOSE({1,2,3,4},DM409,DM409,DM409,DM409))</f>
        <v>0</v>
      </c>
      <c r="BK441" s="194">
        <f>SUMPRODUCT(CHOOSE({1,2,3,4},F246,F311,F376,F506),CHOOSE({1,2,3,4},DN409,DN409,DN409,DN409))</f>
        <v>0</v>
      </c>
      <c r="BL441" s="194">
        <f>SUMPRODUCT(CHOOSE({1,2,3,4},G246,G311,G376,G506),CHOOSE({1,2,3,4},DO409,DO409,DO409,DO409))</f>
        <v>0</v>
      </c>
      <c r="BM441" s="194">
        <f>SUMPRODUCT(CHOOSE({1,2,3,4},H246,H311,H376,H506),CHOOSE({1,2,3,4},DP409,DP409,DP409,DP409))</f>
        <v>0</v>
      </c>
      <c r="BN441" s="194">
        <f>SUMPRODUCT(CHOOSE({1,2,3,4},I246,I311,I376,I506),CHOOSE({1,2,3,4},DQ409,DQ409,DQ409,DQ409))</f>
        <v>0</v>
      </c>
      <c r="BO441" s="194">
        <f>SUMPRODUCT(CHOOSE({1,2,3,4},J246,J311,J376,J506),CHOOSE({1,2,3,4},DR409,DR409,DR409,DR409))</f>
        <v>0</v>
      </c>
      <c r="BP441" s="194">
        <f>SUMPRODUCT(CHOOSE({1,2,3,4},K246,K311,K376,K506),CHOOSE({1,2,3,4},DS409,DS409,DS409,DS409))</f>
        <v>0</v>
      </c>
      <c r="BQ441" s="194">
        <f>SUMPRODUCT(CHOOSE({1,2,3,4},L246,L311,L376,L506),CHOOSE({1,2,3,4},DT409,DT409,DT409,DT409))</f>
        <v>0</v>
      </c>
      <c r="BR441" s="194">
        <f>SUMPRODUCT(CHOOSE({1,2,3,4},M246,M311,M376,M506),CHOOSE({1,2,3,4},DU409,DU409,DU409,DU409))</f>
        <v>0</v>
      </c>
      <c r="BS441" s="194">
        <f>SUMPRODUCT(CHOOSE({1,2,3,4},N246,N311,N376,N506),CHOOSE({1,2,3,4},DV409,DV409,DV409,DV409))</f>
        <v>0</v>
      </c>
      <c r="BT441" s="194">
        <f>SUMPRODUCT(CHOOSE({1,2,3,4},O246,O311,O376,O506),CHOOSE({1,2,3,4},DW409,DW409,DW409,DW409))</f>
        <v>0</v>
      </c>
      <c r="BU441" s="194">
        <f>SUMPRODUCT(CHOOSE({1,2,3,4},P246,P311,P376,P506),CHOOSE({1,2,3,4},DX409,DX409,DX409,DX409))</f>
        <v>0</v>
      </c>
      <c r="BV441" s="194">
        <f>SUMPRODUCT(CHOOSE({1,2,3,4},Q246,Q311,Q376,Q506),CHOOSE({1,2,3,4},DY409,DY409,DY409,DY409))</f>
        <v>0</v>
      </c>
      <c r="BW441" s="194">
        <f>SUMPRODUCT(CHOOSE({1,2,3,4},R246,R311,R376,R506),CHOOSE({1,2,3,4},DZ409,DZ409,DZ409,DZ409))</f>
        <v>0</v>
      </c>
      <c r="BX441" s="194">
        <f>SUMPRODUCT(CHOOSE({1,2,3,4},S246,S311,S376,S506),CHOOSE({1,2,3,4},EA409,EA409,EA409,EA409))</f>
        <v>0</v>
      </c>
      <c r="BY441" s="194">
        <f>SUMPRODUCT(CHOOSE({1,2,3,4},T246,T311,T376,T506),CHOOSE({1,2,3,4},EB409,EB409,EB409,EB409))</f>
        <v>0</v>
      </c>
      <c r="BZ441" s="194">
        <f>SUMPRODUCT(CHOOSE({1,2,3,4},U246,U311,U376,U506),CHOOSE({1,2,3,4},EC409,EC409,EC409,EC409))</f>
        <v>0</v>
      </c>
      <c r="CA441" s="194">
        <f>SUMPRODUCT(CHOOSE({1,2,3,4},V246,V311,V376,V506),CHOOSE({1,2,3,4},ED409,ED409,ED409,ED409))</f>
        <v>0</v>
      </c>
      <c r="CB441" s="194">
        <f>SUMPRODUCT(CHOOSE({1,2,3,4},W246,W311,W376,W506),CHOOSE({1,2,3,4},EE409,EE409,EE409,EE409))</f>
        <v>0</v>
      </c>
      <c r="CC441" s="194">
        <f>SUMPRODUCT(CHOOSE({1,2,3,4},X246,X311,X376,X506),CHOOSE({1,2,3,4},EF409,EF409,EF409,EF409))</f>
        <v>0</v>
      </c>
      <c r="CD441" s="194">
        <f>SUMPRODUCT(CHOOSE({1,2,3,4},Y246,Y311,Y376,Y506),CHOOSE({1,2,3,4},EG409,EG409,EG409,EG409))</f>
        <v>0</v>
      </c>
      <c r="CE441" s="194">
        <f>SUMPRODUCT(CHOOSE({1,2,3,4},Z246,Z311,Z376,Z506),CHOOSE({1,2,3,4},EH409,EH409,EH409,EH409))</f>
        <v>0</v>
      </c>
      <c r="CF441" s="194">
        <f>SUMPRODUCT(CHOOSE({1,2,3,4},AA246,AA311,AA376,AA506),CHOOSE({1,2,3,4},EI409,EI409,EI409,EI409))</f>
        <v>0</v>
      </c>
      <c r="CG441" s="194">
        <f>SUMPRODUCT(CHOOSE({1,2,3,4},AB246,AB311,AB376,AB506),CHOOSE({1,2,3,4},EJ409,EJ409,EJ409,EJ409))</f>
        <v>0</v>
      </c>
    </row>
    <row r="442" spans="2:85" x14ac:dyDescent="0.3">
      <c r="B442" s="1">
        <v>11</v>
      </c>
      <c r="C442" s="1"/>
      <c r="D442" s="155"/>
      <c r="E442" s="155"/>
      <c r="F442" s="155"/>
      <c r="G442" s="155"/>
      <c r="H442" s="155"/>
      <c r="I442" s="155"/>
      <c r="J442" s="155"/>
      <c r="K442" s="155"/>
      <c r="L442" s="155"/>
      <c r="M442" s="155"/>
      <c r="N442" s="155">
        <f t="shared" si="113"/>
        <v>0</v>
      </c>
      <c r="O442" s="155">
        <f t="shared" si="113"/>
        <v>0</v>
      </c>
      <c r="P442" s="155">
        <f t="shared" si="113"/>
        <v>0</v>
      </c>
      <c r="Q442" s="155">
        <f t="shared" si="113"/>
        <v>0</v>
      </c>
      <c r="R442" s="155">
        <f t="shared" si="113"/>
        <v>0</v>
      </c>
      <c r="S442" s="155">
        <f t="shared" si="113"/>
        <v>0</v>
      </c>
      <c r="T442" s="155">
        <f t="shared" si="113"/>
        <v>0</v>
      </c>
      <c r="U442" s="155">
        <f t="shared" si="113"/>
        <v>0</v>
      </c>
      <c r="V442" s="155">
        <f t="shared" si="113"/>
        <v>0</v>
      </c>
      <c r="W442" s="155">
        <f t="shared" si="113"/>
        <v>0</v>
      </c>
      <c r="X442" s="155">
        <f t="shared" si="113"/>
        <v>0</v>
      </c>
      <c r="Y442" s="155">
        <f t="shared" si="113"/>
        <v>0</v>
      </c>
      <c r="Z442" s="155">
        <f t="shared" si="113"/>
        <v>0</v>
      </c>
      <c r="AA442" s="155">
        <f t="shared" si="113"/>
        <v>0</v>
      </c>
      <c r="AB442" s="155">
        <f t="shared" si="113"/>
        <v>0</v>
      </c>
      <c r="AC442" s="156"/>
      <c r="AD442" s="156"/>
      <c r="AE442" s="156"/>
      <c r="AF442" s="156"/>
      <c r="AG442" s="170">
        <f t="shared" si="116"/>
        <v>0</v>
      </c>
      <c r="AH442" s="170">
        <f t="shared" si="114"/>
        <v>0</v>
      </c>
      <c r="AI442" s="170">
        <f t="shared" si="114"/>
        <v>0</v>
      </c>
      <c r="AJ442" s="170">
        <f t="shared" si="114"/>
        <v>0</v>
      </c>
      <c r="AK442" s="170">
        <f t="shared" si="114"/>
        <v>0</v>
      </c>
      <c r="AL442" s="170">
        <f t="shared" si="114"/>
        <v>0</v>
      </c>
      <c r="AM442" s="170">
        <f t="shared" si="114"/>
        <v>0</v>
      </c>
      <c r="AN442" s="170">
        <f t="shared" si="114"/>
        <v>0</v>
      </c>
      <c r="AO442" s="170">
        <f t="shared" si="114"/>
        <v>0</v>
      </c>
      <c r="AP442" s="170">
        <f t="shared" si="114"/>
        <v>0</v>
      </c>
      <c r="AQ442" s="170">
        <f t="shared" si="114"/>
        <v>0</v>
      </c>
      <c r="AR442" s="170">
        <f t="shared" si="114"/>
        <v>0</v>
      </c>
      <c r="AS442" s="170">
        <f t="shared" si="114"/>
        <v>0</v>
      </c>
      <c r="AT442" s="170">
        <f t="shared" si="114"/>
        <v>0</v>
      </c>
      <c r="AU442" s="170">
        <f t="shared" si="114"/>
        <v>0</v>
      </c>
      <c r="AV442" s="170">
        <f t="shared" si="114"/>
        <v>0</v>
      </c>
      <c r="AW442" s="170">
        <f t="shared" si="114"/>
        <v>0</v>
      </c>
      <c r="AX442" s="170">
        <f t="shared" si="115"/>
        <v>0</v>
      </c>
      <c r="AY442" s="170">
        <f t="shared" si="115"/>
        <v>0</v>
      </c>
      <c r="AZ442" s="170">
        <f t="shared" si="115"/>
        <v>0</v>
      </c>
      <c r="BA442" s="170">
        <f t="shared" si="115"/>
        <v>0</v>
      </c>
      <c r="BB442" s="170">
        <f t="shared" si="115"/>
        <v>0</v>
      </c>
      <c r="BC442" s="170">
        <f t="shared" si="115"/>
        <v>0</v>
      </c>
      <c r="BD442" s="170">
        <f t="shared" si="115"/>
        <v>0</v>
      </c>
      <c r="BE442" s="170">
        <f t="shared" si="115"/>
        <v>0</v>
      </c>
      <c r="BF442" s="67"/>
      <c r="BG442" s="67"/>
      <c r="BH442" s="180"/>
      <c r="BI442" s="194">
        <f>SUMPRODUCT(CHOOSE({1,2,3,4},D247,D312,D377,D507),CHOOSE({1,2,3,4},DL410,DL410,DL410,DL410))</f>
        <v>0</v>
      </c>
      <c r="BJ442" s="194">
        <f>SUMPRODUCT(CHOOSE({1,2,3,4},E247,E312,E377,E507),CHOOSE({1,2,3,4},DM410,DM410,DM410,DM410))</f>
        <v>0</v>
      </c>
      <c r="BK442" s="194">
        <f>SUMPRODUCT(CHOOSE({1,2,3,4},F247,F312,F377,F507),CHOOSE({1,2,3,4},DN410,DN410,DN410,DN410))</f>
        <v>0</v>
      </c>
      <c r="BL442" s="194">
        <f>SUMPRODUCT(CHOOSE({1,2,3,4},G247,G312,G377,G507),CHOOSE({1,2,3,4},DO410,DO410,DO410,DO410))</f>
        <v>0</v>
      </c>
      <c r="BM442" s="194">
        <f>SUMPRODUCT(CHOOSE({1,2,3,4},H247,H312,H377,H507),CHOOSE({1,2,3,4},DP410,DP410,DP410,DP410))</f>
        <v>0</v>
      </c>
      <c r="BN442" s="194">
        <f>SUMPRODUCT(CHOOSE({1,2,3,4},I247,I312,I377,I507),CHOOSE({1,2,3,4},DQ410,DQ410,DQ410,DQ410))</f>
        <v>0</v>
      </c>
      <c r="BO442" s="194">
        <f>SUMPRODUCT(CHOOSE({1,2,3,4},J247,J312,J377,J507),CHOOSE({1,2,3,4},DR410,DR410,DR410,DR410))</f>
        <v>0</v>
      </c>
      <c r="BP442" s="194">
        <f>SUMPRODUCT(CHOOSE({1,2,3,4},K247,K312,K377,K507),CHOOSE({1,2,3,4},DS410,DS410,DS410,DS410))</f>
        <v>0</v>
      </c>
      <c r="BQ442" s="194">
        <f>SUMPRODUCT(CHOOSE({1,2,3,4},L247,L312,L377,L507),CHOOSE({1,2,3,4},DT410,DT410,DT410,DT410))</f>
        <v>0</v>
      </c>
      <c r="BR442" s="194">
        <f>SUMPRODUCT(CHOOSE({1,2,3,4},M247,M312,M377,M507),CHOOSE({1,2,3,4},DU410,DU410,DU410,DU410))</f>
        <v>0</v>
      </c>
      <c r="BS442" s="194">
        <f>SUMPRODUCT(CHOOSE({1,2,3,4},N247,N312,N377,N507),CHOOSE({1,2,3,4},DV410,DV410,DV410,DV410))</f>
        <v>0</v>
      </c>
      <c r="BT442" s="194">
        <f>SUMPRODUCT(CHOOSE({1,2,3,4},O247,O312,O377,O507),CHOOSE({1,2,3,4},DW410,DW410,DW410,DW410))</f>
        <v>0</v>
      </c>
      <c r="BU442" s="194">
        <f>SUMPRODUCT(CHOOSE({1,2,3,4},P247,P312,P377,P507),CHOOSE({1,2,3,4},DX410,DX410,DX410,DX410))</f>
        <v>0</v>
      </c>
      <c r="BV442" s="194">
        <f>SUMPRODUCT(CHOOSE({1,2,3,4},Q247,Q312,Q377,Q507),CHOOSE({1,2,3,4},DY410,DY410,DY410,DY410))</f>
        <v>0</v>
      </c>
      <c r="BW442" s="194">
        <f>SUMPRODUCT(CHOOSE({1,2,3,4},R247,R312,R377,R507),CHOOSE({1,2,3,4},DZ410,DZ410,DZ410,DZ410))</f>
        <v>0</v>
      </c>
      <c r="BX442" s="194">
        <f>SUMPRODUCT(CHOOSE({1,2,3,4},S247,S312,S377,S507),CHOOSE({1,2,3,4},EA410,EA410,EA410,EA410))</f>
        <v>0</v>
      </c>
      <c r="BY442" s="194">
        <f>SUMPRODUCT(CHOOSE({1,2,3,4},T247,T312,T377,T507),CHOOSE({1,2,3,4},EB410,EB410,EB410,EB410))</f>
        <v>0</v>
      </c>
      <c r="BZ442" s="194">
        <f>SUMPRODUCT(CHOOSE({1,2,3,4},U247,U312,U377,U507),CHOOSE({1,2,3,4},EC410,EC410,EC410,EC410))</f>
        <v>0</v>
      </c>
      <c r="CA442" s="194">
        <f>SUMPRODUCT(CHOOSE({1,2,3,4},V247,V312,V377,V507),CHOOSE({1,2,3,4},ED410,ED410,ED410,ED410))</f>
        <v>0</v>
      </c>
      <c r="CB442" s="194">
        <f>SUMPRODUCT(CHOOSE({1,2,3,4},W247,W312,W377,W507),CHOOSE({1,2,3,4},EE410,EE410,EE410,EE410))</f>
        <v>0</v>
      </c>
      <c r="CC442" s="194">
        <f>SUMPRODUCT(CHOOSE({1,2,3,4},X247,X312,X377,X507),CHOOSE({1,2,3,4},EF410,EF410,EF410,EF410))</f>
        <v>0</v>
      </c>
      <c r="CD442" s="194">
        <f>SUMPRODUCT(CHOOSE({1,2,3,4},Y247,Y312,Y377,Y507),CHOOSE({1,2,3,4},EG410,EG410,EG410,EG410))</f>
        <v>0</v>
      </c>
      <c r="CE442" s="194">
        <f>SUMPRODUCT(CHOOSE({1,2,3,4},Z247,Z312,Z377,Z507),CHOOSE({1,2,3,4},EH410,EH410,EH410,EH410))</f>
        <v>0</v>
      </c>
      <c r="CF442" s="194">
        <f>SUMPRODUCT(CHOOSE({1,2,3,4},AA247,AA312,AA377,AA507),CHOOSE({1,2,3,4},EI410,EI410,EI410,EI410))</f>
        <v>0</v>
      </c>
      <c r="CG442" s="194">
        <f>SUMPRODUCT(CHOOSE({1,2,3,4},AB247,AB312,AB377,AB507),CHOOSE({1,2,3,4},EJ410,EJ410,EJ410,EJ410))</f>
        <v>0</v>
      </c>
    </row>
    <row r="443" spans="2:85" x14ac:dyDescent="0.3">
      <c r="B443" s="1">
        <v>12</v>
      </c>
      <c r="C443" s="1"/>
      <c r="D443" s="155"/>
      <c r="E443" s="155"/>
      <c r="F443" s="155"/>
      <c r="G443" s="155"/>
      <c r="H443" s="155"/>
      <c r="I443" s="155"/>
      <c r="J443" s="155"/>
      <c r="K443" s="155"/>
      <c r="L443" s="155"/>
      <c r="M443" s="155"/>
      <c r="N443" s="155"/>
      <c r="O443" s="155">
        <f t="shared" si="113"/>
        <v>0</v>
      </c>
      <c r="P443" s="155">
        <f t="shared" si="113"/>
        <v>0</v>
      </c>
      <c r="Q443" s="155">
        <f t="shared" si="113"/>
        <v>0</v>
      </c>
      <c r="R443" s="155">
        <f t="shared" si="113"/>
        <v>0</v>
      </c>
      <c r="S443" s="155">
        <f t="shared" si="113"/>
        <v>0</v>
      </c>
      <c r="T443" s="155">
        <f t="shared" si="113"/>
        <v>0</v>
      </c>
      <c r="U443" s="155">
        <f t="shared" si="113"/>
        <v>0</v>
      </c>
      <c r="V443" s="155">
        <f t="shared" si="113"/>
        <v>0</v>
      </c>
      <c r="W443" s="155">
        <f t="shared" si="113"/>
        <v>0</v>
      </c>
      <c r="X443" s="155">
        <f t="shared" si="113"/>
        <v>0</v>
      </c>
      <c r="Y443" s="155">
        <f t="shared" si="113"/>
        <v>0</v>
      </c>
      <c r="Z443" s="155">
        <f t="shared" si="113"/>
        <v>0</v>
      </c>
      <c r="AA443" s="155">
        <f t="shared" si="113"/>
        <v>0</v>
      </c>
      <c r="AB443" s="155">
        <f t="shared" si="113"/>
        <v>0</v>
      </c>
      <c r="AC443" s="156"/>
      <c r="AD443" s="156"/>
      <c r="AE443" s="156"/>
      <c r="AF443" s="156"/>
      <c r="AG443" s="170">
        <f t="shared" si="116"/>
        <v>0</v>
      </c>
      <c r="AH443" s="170">
        <f t="shared" si="116"/>
        <v>0</v>
      </c>
      <c r="AI443" s="170">
        <f t="shared" si="116"/>
        <v>0</v>
      </c>
      <c r="AJ443" s="170">
        <f t="shared" si="116"/>
        <v>0</v>
      </c>
      <c r="AK443" s="170">
        <f t="shared" si="116"/>
        <v>0</v>
      </c>
      <c r="AL443" s="170">
        <f t="shared" si="116"/>
        <v>0</v>
      </c>
      <c r="AM443" s="170">
        <f t="shared" si="116"/>
        <v>0</v>
      </c>
      <c r="AN443" s="170">
        <f t="shared" si="116"/>
        <v>0</v>
      </c>
      <c r="AO443" s="170">
        <f t="shared" si="116"/>
        <v>0</v>
      </c>
      <c r="AP443" s="170">
        <f t="shared" si="116"/>
        <v>0</v>
      </c>
      <c r="AQ443" s="170">
        <f t="shared" si="116"/>
        <v>0</v>
      </c>
      <c r="AR443" s="170">
        <f t="shared" si="116"/>
        <v>0</v>
      </c>
      <c r="AS443" s="170">
        <f t="shared" si="116"/>
        <v>0</v>
      </c>
      <c r="AT443" s="170">
        <f t="shared" si="116"/>
        <v>0</v>
      </c>
      <c r="AU443" s="170">
        <f t="shared" si="116"/>
        <v>0</v>
      </c>
      <c r="AV443" s="170">
        <f t="shared" si="116"/>
        <v>0</v>
      </c>
      <c r="AW443" s="170">
        <f t="shared" si="115"/>
        <v>0</v>
      </c>
      <c r="AX443" s="170">
        <f t="shared" si="115"/>
        <v>0</v>
      </c>
      <c r="AY443" s="170">
        <f t="shared" si="115"/>
        <v>0</v>
      </c>
      <c r="AZ443" s="170">
        <f t="shared" si="115"/>
        <v>0</v>
      </c>
      <c r="BA443" s="170">
        <f t="shared" si="115"/>
        <v>0</v>
      </c>
      <c r="BB443" s="170">
        <f t="shared" si="115"/>
        <v>0</v>
      </c>
      <c r="BC443" s="170">
        <f t="shared" si="115"/>
        <v>0</v>
      </c>
      <c r="BD443" s="170">
        <f t="shared" si="115"/>
        <v>0</v>
      </c>
      <c r="BE443" s="170">
        <f t="shared" si="115"/>
        <v>0</v>
      </c>
      <c r="BF443" s="67"/>
      <c r="BG443" s="67"/>
      <c r="BH443" s="52"/>
      <c r="BI443" s="194">
        <f>SUMPRODUCT(CHOOSE({1,2,3,4},D248,D313,D378,D508),CHOOSE({1,2,3,4},DL411,DL411,DL411,DL411))</f>
        <v>0</v>
      </c>
      <c r="BJ443" s="194">
        <f>SUMPRODUCT(CHOOSE({1,2,3,4},E248,E313,E378,E508),CHOOSE({1,2,3,4},DM411,DM411,DM411,DM411))</f>
        <v>0</v>
      </c>
      <c r="BK443" s="194">
        <f>SUMPRODUCT(CHOOSE({1,2,3,4},F248,F313,F378,F508),CHOOSE({1,2,3,4},DN411,DN411,DN411,DN411))</f>
        <v>0</v>
      </c>
      <c r="BL443" s="194">
        <f>SUMPRODUCT(CHOOSE({1,2,3,4},G248,G313,G378,G508),CHOOSE({1,2,3,4},DO411,DO411,DO411,DO411))</f>
        <v>0</v>
      </c>
      <c r="BM443" s="194">
        <f>SUMPRODUCT(CHOOSE({1,2,3,4},H248,H313,H378,H508),CHOOSE({1,2,3,4},DP411,DP411,DP411,DP411))</f>
        <v>0</v>
      </c>
      <c r="BN443" s="194">
        <f>SUMPRODUCT(CHOOSE({1,2,3,4},I248,I313,I378,I508),CHOOSE({1,2,3,4},DQ411,DQ411,DQ411,DQ411))</f>
        <v>0</v>
      </c>
      <c r="BO443" s="194">
        <f>SUMPRODUCT(CHOOSE({1,2,3,4},J248,J313,J378,J508),CHOOSE({1,2,3,4},DR411,DR411,DR411,DR411))</f>
        <v>0</v>
      </c>
      <c r="BP443" s="194">
        <f>SUMPRODUCT(CHOOSE({1,2,3,4},K248,K313,K378,K508),CHOOSE({1,2,3,4},DS411,DS411,DS411,DS411))</f>
        <v>0</v>
      </c>
      <c r="BQ443" s="194">
        <f>SUMPRODUCT(CHOOSE({1,2,3,4},L248,L313,L378,L508),CHOOSE({1,2,3,4},DT411,DT411,DT411,DT411))</f>
        <v>0</v>
      </c>
      <c r="BR443" s="194">
        <f>SUMPRODUCT(CHOOSE({1,2,3,4},M248,M313,M378,M508),CHOOSE({1,2,3,4},DU411,DU411,DU411,DU411))</f>
        <v>0</v>
      </c>
      <c r="BS443" s="194">
        <f>SUMPRODUCT(CHOOSE({1,2,3,4},N248,N313,N378,N508),CHOOSE({1,2,3,4},DV411,DV411,DV411,DV411))</f>
        <v>0</v>
      </c>
      <c r="BT443" s="194">
        <f>SUMPRODUCT(CHOOSE({1,2,3,4},O248,O313,O378,O508),CHOOSE({1,2,3,4},DW411,DW411,DW411,DW411))</f>
        <v>0</v>
      </c>
      <c r="BU443" s="194">
        <f>SUMPRODUCT(CHOOSE({1,2,3,4},P248,P313,P378,P508),CHOOSE({1,2,3,4},DX411,DX411,DX411,DX411))</f>
        <v>0</v>
      </c>
      <c r="BV443" s="194">
        <f>SUMPRODUCT(CHOOSE({1,2,3,4},Q248,Q313,Q378,Q508),CHOOSE({1,2,3,4},DY411,DY411,DY411,DY411))</f>
        <v>0</v>
      </c>
      <c r="BW443" s="194">
        <f>SUMPRODUCT(CHOOSE({1,2,3,4},R248,R313,R378,R508),CHOOSE({1,2,3,4},DZ411,DZ411,DZ411,DZ411))</f>
        <v>0</v>
      </c>
      <c r="BX443" s="194">
        <f>SUMPRODUCT(CHOOSE({1,2,3,4},S248,S313,S378,S508),CHOOSE({1,2,3,4},EA411,EA411,EA411,EA411))</f>
        <v>0</v>
      </c>
      <c r="BY443" s="194">
        <f>SUMPRODUCT(CHOOSE({1,2,3,4},T248,T313,T378,T508),CHOOSE({1,2,3,4},EB411,EB411,EB411,EB411))</f>
        <v>0</v>
      </c>
      <c r="BZ443" s="194">
        <f>SUMPRODUCT(CHOOSE({1,2,3,4},U248,U313,U378,U508),CHOOSE({1,2,3,4},EC411,EC411,EC411,EC411))</f>
        <v>0</v>
      </c>
      <c r="CA443" s="194">
        <f>SUMPRODUCT(CHOOSE({1,2,3,4},V248,V313,V378,V508),CHOOSE({1,2,3,4},ED411,ED411,ED411,ED411))</f>
        <v>0</v>
      </c>
      <c r="CB443" s="194">
        <f>SUMPRODUCT(CHOOSE({1,2,3,4},W248,W313,W378,W508),CHOOSE({1,2,3,4},EE411,EE411,EE411,EE411))</f>
        <v>0</v>
      </c>
      <c r="CC443" s="194">
        <f>SUMPRODUCT(CHOOSE({1,2,3,4},X248,X313,X378,X508),CHOOSE({1,2,3,4},EF411,EF411,EF411,EF411))</f>
        <v>0</v>
      </c>
      <c r="CD443" s="194">
        <f>SUMPRODUCT(CHOOSE({1,2,3,4},Y248,Y313,Y378,Y508),CHOOSE({1,2,3,4},EG411,EG411,EG411,EG411))</f>
        <v>0</v>
      </c>
      <c r="CE443" s="194">
        <f>SUMPRODUCT(CHOOSE({1,2,3,4},Z248,Z313,Z378,Z508),CHOOSE({1,2,3,4},EH411,EH411,EH411,EH411))</f>
        <v>0</v>
      </c>
      <c r="CF443" s="194">
        <f>SUMPRODUCT(CHOOSE({1,2,3,4},AA248,AA313,AA378,AA508),CHOOSE({1,2,3,4},EI411,EI411,EI411,EI411))</f>
        <v>0</v>
      </c>
      <c r="CG443" s="194">
        <f>SUMPRODUCT(CHOOSE({1,2,3,4},AB248,AB313,AB378,AB508),CHOOSE({1,2,3,4},EJ411,EJ411,EJ411,EJ411))</f>
        <v>0</v>
      </c>
    </row>
    <row r="444" spans="2:85" x14ac:dyDescent="0.3">
      <c r="B444" s="1">
        <v>13</v>
      </c>
      <c r="C444" s="1"/>
      <c r="D444" s="155"/>
      <c r="E444" s="155"/>
      <c r="F444" s="155"/>
      <c r="G444" s="155"/>
      <c r="H444" s="155"/>
      <c r="I444" s="155"/>
      <c r="J444" s="155"/>
      <c r="K444" s="155"/>
      <c r="L444" s="155"/>
      <c r="M444" s="155"/>
      <c r="N444" s="155"/>
      <c r="O444" s="155"/>
      <c r="P444" s="155">
        <f t="shared" si="113"/>
        <v>0</v>
      </c>
      <c r="Q444" s="155">
        <f t="shared" si="113"/>
        <v>0</v>
      </c>
      <c r="R444" s="155">
        <f t="shared" si="113"/>
        <v>0</v>
      </c>
      <c r="S444" s="155">
        <f t="shared" si="113"/>
        <v>0</v>
      </c>
      <c r="T444" s="155">
        <f t="shared" si="113"/>
        <v>0</v>
      </c>
      <c r="U444" s="155">
        <f t="shared" si="113"/>
        <v>0</v>
      </c>
      <c r="V444" s="155">
        <f t="shared" si="113"/>
        <v>0</v>
      </c>
      <c r="W444" s="155">
        <f t="shared" si="113"/>
        <v>0</v>
      </c>
      <c r="X444" s="155">
        <f t="shared" si="113"/>
        <v>0</v>
      </c>
      <c r="Y444" s="155">
        <f t="shared" si="113"/>
        <v>0</v>
      </c>
      <c r="Z444" s="155">
        <f t="shared" si="113"/>
        <v>0</v>
      </c>
      <c r="AA444" s="155">
        <f t="shared" si="113"/>
        <v>0</v>
      </c>
      <c r="AB444" s="155">
        <f t="shared" si="113"/>
        <v>0</v>
      </c>
      <c r="AC444" s="156"/>
      <c r="AD444" s="156"/>
      <c r="AE444" s="156"/>
      <c r="AF444" s="156"/>
      <c r="AG444" s="170">
        <f t="shared" si="116"/>
        <v>0</v>
      </c>
      <c r="AH444" s="170">
        <f t="shared" si="116"/>
        <v>0</v>
      </c>
      <c r="AI444" s="170">
        <f t="shared" si="116"/>
        <v>0</v>
      </c>
      <c r="AJ444" s="170">
        <f t="shared" si="116"/>
        <v>0</v>
      </c>
      <c r="AK444" s="170">
        <f t="shared" si="116"/>
        <v>0</v>
      </c>
      <c r="AL444" s="170">
        <f t="shared" si="116"/>
        <v>0</v>
      </c>
      <c r="AM444" s="170">
        <f t="shared" si="116"/>
        <v>0</v>
      </c>
      <c r="AN444" s="170">
        <f t="shared" si="116"/>
        <v>0</v>
      </c>
      <c r="AO444" s="170">
        <f t="shared" si="116"/>
        <v>0</v>
      </c>
      <c r="AP444" s="170">
        <f t="shared" si="116"/>
        <v>0</v>
      </c>
      <c r="AQ444" s="170">
        <f t="shared" si="116"/>
        <v>0</v>
      </c>
      <c r="AR444" s="170">
        <f t="shared" si="116"/>
        <v>0</v>
      </c>
      <c r="AS444" s="170">
        <f t="shared" si="116"/>
        <v>0</v>
      </c>
      <c r="AT444" s="170">
        <f t="shared" si="116"/>
        <v>0</v>
      </c>
      <c r="AU444" s="170">
        <f t="shared" si="116"/>
        <v>0</v>
      </c>
      <c r="AV444" s="170">
        <f t="shared" si="116"/>
        <v>0</v>
      </c>
      <c r="AW444" s="170">
        <f t="shared" si="115"/>
        <v>0</v>
      </c>
      <c r="AX444" s="170">
        <f t="shared" si="115"/>
        <v>0</v>
      </c>
      <c r="AY444" s="170">
        <f t="shared" si="115"/>
        <v>0</v>
      </c>
      <c r="AZ444" s="170">
        <f t="shared" si="115"/>
        <v>0</v>
      </c>
      <c r="BA444" s="170">
        <f t="shared" si="115"/>
        <v>0</v>
      </c>
      <c r="BB444" s="170">
        <f t="shared" si="115"/>
        <v>0</v>
      </c>
      <c r="BC444" s="170">
        <f t="shared" si="115"/>
        <v>0</v>
      </c>
      <c r="BD444" s="170">
        <f t="shared" si="115"/>
        <v>0</v>
      </c>
      <c r="BE444" s="170">
        <f t="shared" si="115"/>
        <v>0</v>
      </c>
      <c r="BF444" s="67"/>
      <c r="BG444" s="67"/>
      <c r="BH444" s="52"/>
      <c r="BI444" s="194">
        <f>SUMPRODUCT(CHOOSE({1,2,3,4},D249,D314,D379,D509),CHOOSE({1,2,3,4},DL412,DL412,DL412,DL412))</f>
        <v>0</v>
      </c>
      <c r="BJ444" s="194">
        <f>SUMPRODUCT(CHOOSE({1,2,3,4},E249,E314,E379,E509),CHOOSE({1,2,3,4},DM412,DM412,DM412,DM412))</f>
        <v>0</v>
      </c>
      <c r="BK444" s="194">
        <f>SUMPRODUCT(CHOOSE({1,2,3,4},F249,F314,F379,F509),CHOOSE({1,2,3,4},DN412,DN412,DN412,DN412))</f>
        <v>0</v>
      </c>
      <c r="BL444" s="194">
        <f>SUMPRODUCT(CHOOSE({1,2,3,4},G249,G314,G379,G509),CHOOSE({1,2,3,4},DO412,DO412,DO412,DO412))</f>
        <v>0</v>
      </c>
      <c r="BM444" s="194">
        <f>SUMPRODUCT(CHOOSE({1,2,3,4},H249,H314,H379,H509),CHOOSE({1,2,3,4},DP412,DP412,DP412,DP412))</f>
        <v>0</v>
      </c>
      <c r="BN444" s="194">
        <f>SUMPRODUCT(CHOOSE({1,2,3,4},I249,I314,I379,I509),CHOOSE({1,2,3,4},DQ412,DQ412,DQ412,DQ412))</f>
        <v>0</v>
      </c>
      <c r="BO444" s="194">
        <f>SUMPRODUCT(CHOOSE({1,2,3,4},J249,J314,J379,J509),CHOOSE({1,2,3,4},DR412,DR412,DR412,DR412))</f>
        <v>0</v>
      </c>
      <c r="BP444" s="194">
        <f>SUMPRODUCT(CHOOSE({1,2,3,4},K249,K314,K379,K509),CHOOSE({1,2,3,4},DS412,DS412,DS412,DS412))</f>
        <v>0</v>
      </c>
      <c r="BQ444" s="194">
        <f>SUMPRODUCT(CHOOSE({1,2,3,4},L249,L314,L379,L509),CHOOSE({1,2,3,4},DT412,DT412,DT412,DT412))</f>
        <v>0</v>
      </c>
      <c r="BR444" s="194">
        <f>SUMPRODUCT(CHOOSE({1,2,3,4},M249,M314,M379,M509),CHOOSE({1,2,3,4},DU412,DU412,DU412,DU412))</f>
        <v>0</v>
      </c>
      <c r="BS444" s="194">
        <f>SUMPRODUCT(CHOOSE({1,2,3,4},N249,N314,N379,N509),CHOOSE({1,2,3,4},DV412,DV412,DV412,DV412))</f>
        <v>0</v>
      </c>
      <c r="BT444" s="194">
        <f>SUMPRODUCT(CHOOSE({1,2,3,4},O249,O314,O379,O509),CHOOSE({1,2,3,4},DW412,DW412,DW412,DW412))</f>
        <v>0</v>
      </c>
      <c r="BU444" s="194">
        <f>SUMPRODUCT(CHOOSE({1,2,3,4},P249,P314,P379,P509),CHOOSE({1,2,3,4},DX412,DX412,DX412,DX412))</f>
        <v>0</v>
      </c>
      <c r="BV444" s="194">
        <f>SUMPRODUCT(CHOOSE({1,2,3,4},Q249,Q314,Q379,Q509),CHOOSE({1,2,3,4},DY412,DY412,DY412,DY412))</f>
        <v>0</v>
      </c>
      <c r="BW444" s="194">
        <f>SUMPRODUCT(CHOOSE({1,2,3,4},R249,R314,R379,R509),CHOOSE({1,2,3,4},DZ412,DZ412,DZ412,DZ412))</f>
        <v>0</v>
      </c>
      <c r="BX444" s="194">
        <f>SUMPRODUCT(CHOOSE({1,2,3,4},S249,S314,S379,S509),CHOOSE({1,2,3,4},EA412,EA412,EA412,EA412))</f>
        <v>0</v>
      </c>
      <c r="BY444" s="194">
        <f>SUMPRODUCT(CHOOSE({1,2,3,4},T249,T314,T379,T509),CHOOSE({1,2,3,4},EB412,EB412,EB412,EB412))</f>
        <v>0</v>
      </c>
      <c r="BZ444" s="194">
        <f>SUMPRODUCT(CHOOSE({1,2,3,4},U249,U314,U379,U509),CHOOSE({1,2,3,4},EC412,EC412,EC412,EC412))</f>
        <v>0</v>
      </c>
      <c r="CA444" s="194">
        <f>SUMPRODUCT(CHOOSE({1,2,3,4},V249,V314,V379,V509),CHOOSE({1,2,3,4},ED412,ED412,ED412,ED412))</f>
        <v>0</v>
      </c>
      <c r="CB444" s="194">
        <f>SUMPRODUCT(CHOOSE({1,2,3,4},W249,W314,W379,W509),CHOOSE({1,2,3,4},EE412,EE412,EE412,EE412))</f>
        <v>0</v>
      </c>
      <c r="CC444" s="194">
        <f>SUMPRODUCT(CHOOSE({1,2,3,4},X249,X314,X379,X509),CHOOSE({1,2,3,4},EF412,EF412,EF412,EF412))</f>
        <v>0</v>
      </c>
      <c r="CD444" s="194">
        <f>SUMPRODUCT(CHOOSE({1,2,3,4},Y249,Y314,Y379,Y509),CHOOSE({1,2,3,4},EG412,EG412,EG412,EG412))</f>
        <v>0</v>
      </c>
      <c r="CE444" s="194">
        <f>SUMPRODUCT(CHOOSE({1,2,3,4},Z249,Z314,Z379,Z509),CHOOSE({1,2,3,4},EH412,EH412,EH412,EH412))</f>
        <v>0</v>
      </c>
      <c r="CF444" s="194">
        <f>SUMPRODUCT(CHOOSE({1,2,3,4},AA249,AA314,AA379,AA509),CHOOSE({1,2,3,4},EI412,EI412,EI412,EI412))</f>
        <v>0</v>
      </c>
      <c r="CG444" s="194">
        <f>SUMPRODUCT(CHOOSE({1,2,3,4},AB249,AB314,AB379,AB509),CHOOSE({1,2,3,4},EJ412,EJ412,EJ412,EJ412))</f>
        <v>0</v>
      </c>
    </row>
    <row r="445" spans="2:85" x14ac:dyDescent="0.3">
      <c r="B445" s="1">
        <v>14</v>
      </c>
      <c r="C445" s="1"/>
      <c r="D445" s="155"/>
      <c r="E445" s="155"/>
      <c r="F445" s="155"/>
      <c r="G445" s="155"/>
      <c r="H445" s="155"/>
      <c r="I445" s="155"/>
      <c r="J445" s="155"/>
      <c r="K445" s="155"/>
      <c r="L445" s="155"/>
      <c r="M445" s="155"/>
      <c r="N445" s="155"/>
      <c r="O445" s="155"/>
      <c r="P445" s="155"/>
      <c r="Q445" s="155">
        <f t="shared" si="113"/>
        <v>0</v>
      </c>
      <c r="R445" s="155">
        <f t="shared" si="113"/>
        <v>0</v>
      </c>
      <c r="S445" s="155">
        <f t="shared" si="113"/>
        <v>0</v>
      </c>
      <c r="T445" s="155">
        <f t="shared" si="113"/>
        <v>0</v>
      </c>
      <c r="U445" s="155">
        <f t="shared" si="113"/>
        <v>0</v>
      </c>
      <c r="V445" s="155">
        <f t="shared" si="113"/>
        <v>0</v>
      </c>
      <c r="W445" s="155">
        <f t="shared" si="113"/>
        <v>0</v>
      </c>
      <c r="X445" s="155">
        <f t="shared" si="113"/>
        <v>0</v>
      </c>
      <c r="Y445" s="155">
        <f t="shared" si="113"/>
        <v>0</v>
      </c>
      <c r="Z445" s="155">
        <f t="shared" si="113"/>
        <v>0</v>
      </c>
      <c r="AA445" s="155">
        <f t="shared" si="113"/>
        <v>0</v>
      </c>
      <c r="AB445" s="155">
        <f t="shared" si="113"/>
        <v>0</v>
      </c>
      <c r="AC445" s="156"/>
      <c r="AD445" s="156"/>
      <c r="AE445" s="156"/>
      <c r="AF445" s="156"/>
      <c r="AG445" s="170">
        <f t="shared" si="116"/>
        <v>0</v>
      </c>
      <c r="AH445" s="170">
        <f t="shared" si="116"/>
        <v>0</v>
      </c>
      <c r="AI445" s="170">
        <f t="shared" si="116"/>
        <v>0</v>
      </c>
      <c r="AJ445" s="170">
        <f t="shared" si="116"/>
        <v>0</v>
      </c>
      <c r="AK445" s="170">
        <f t="shared" si="116"/>
        <v>0</v>
      </c>
      <c r="AL445" s="170">
        <f t="shared" si="116"/>
        <v>0</v>
      </c>
      <c r="AM445" s="170">
        <f t="shared" si="116"/>
        <v>0</v>
      </c>
      <c r="AN445" s="170">
        <f t="shared" si="116"/>
        <v>0</v>
      </c>
      <c r="AO445" s="170">
        <f t="shared" si="116"/>
        <v>0</v>
      </c>
      <c r="AP445" s="170">
        <f t="shared" si="116"/>
        <v>0</v>
      </c>
      <c r="AQ445" s="170">
        <f t="shared" si="116"/>
        <v>0</v>
      </c>
      <c r="AR445" s="170">
        <f t="shared" si="116"/>
        <v>0</v>
      </c>
      <c r="AS445" s="170">
        <f t="shared" si="116"/>
        <v>0</v>
      </c>
      <c r="AT445" s="170">
        <f t="shared" si="116"/>
        <v>0</v>
      </c>
      <c r="AU445" s="170">
        <f t="shared" si="116"/>
        <v>0</v>
      </c>
      <c r="AV445" s="170">
        <f t="shared" si="116"/>
        <v>0</v>
      </c>
      <c r="AW445" s="170">
        <f t="shared" si="115"/>
        <v>0</v>
      </c>
      <c r="AX445" s="170">
        <f t="shared" si="115"/>
        <v>0</v>
      </c>
      <c r="AY445" s="170">
        <f t="shared" si="115"/>
        <v>0</v>
      </c>
      <c r="AZ445" s="170">
        <f t="shared" si="115"/>
        <v>0</v>
      </c>
      <c r="BA445" s="170">
        <f t="shared" si="115"/>
        <v>0</v>
      </c>
      <c r="BB445" s="170">
        <f t="shared" si="115"/>
        <v>0</v>
      </c>
      <c r="BC445" s="170">
        <f t="shared" si="115"/>
        <v>0</v>
      </c>
      <c r="BD445" s="170">
        <f t="shared" si="115"/>
        <v>0</v>
      </c>
      <c r="BE445" s="170">
        <f t="shared" si="115"/>
        <v>0</v>
      </c>
      <c r="BF445" s="67"/>
      <c r="BG445" s="67"/>
      <c r="BH445" s="52"/>
      <c r="BI445" s="194">
        <f>SUMPRODUCT(CHOOSE({1,2,3,4},D250,D315,D380,D510),CHOOSE({1,2,3,4},DL413,DL413,DL413,DL413))</f>
        <v>0</v>
      </c>
      <c r="BJ445" s="194">
        <f>SUMPRODUCT(CHOOSE({1,2,3,4},E250,E315,E380,E510),CHOOSE({1,2,3,4},DM413,DM413,DM413,DM413))</f>
        <v>0</v>
      </c>
      <c r="BK445" s="194">
        <f>SUMPRODUCT(CHOOSE({1,2,3,4},F250,F315,F380,F510),CHOOSE({1,2,3,4},DN413,DN413,DN413,DN413))</f>
        <v>0</v>
      </c>
      <c r="BL445" s="194">
        <f>SUMPRODUCT(CHOOSE({1,2,3,4},G250,G315,G380,G510),CHOOSE({1,2,3,4},DO413,DO413,DO413,DO413))</f>
        <v>0</v>
      </c>
      <c r="BM445" s="194">
        <f>SUMPRODUCT(CHOOSE({1,2,3,4},H250,H315,H380,H510),CHOOSE({1,2,3,4},DP413,DP413,DP413,DP413))</f>
        <v>0</v>
      </c>
      <c r="BN445" s="194">
        <f>SUMPRODUCT(CHOOSE({1,2,3,4},I250,I315,I380,I510),CHOOSE({1,2,3,4},DQ413,DQ413,DQ413,DQ413))</f>
        <v>0</v>
      </c>
      <c r="BO445" s="194">
        <f>SUMPRODUCT(CHOOSE({1,2,3,4},J250,J315,J380,J510),CHOOSE({1,2,3,4},DR413,DR413,DR413,DR413))</f>
        <v>0</v>
      </c>
      <c r="BP445" s="194">
        <f>SUMPRODUCT(CHOOSE({1,2,3,4},K250,K315,K380,K510),CHOOSE({1,2,3,4},DS413,DS413,DS413,DS413))</f>
        <v>0</v>
      </c>
      <c r="BQ445" s="194">
        <f>SUMPRODUCT(CHOOSE({1,2,3,4},L250,L315,L380,L510),CHOOSE({1,2,3,4},DT413,DT413,DT413,DT413))</f>
        <v>0</v>
      </c>
      <c r="BR445" s="194">
        <f>SUMPRODUCT(CHOOSE({1,2,3,4},M250,M315,M380,M510),CHOOSE({1,2,3,4},DU413,DU413,DU413,DU413))</f>
        <v>0</v>
      </c>
      <c r="BS445" s="194">
        <f>SUMPRODUCT(CHOOSE({1,2,3,4},N250,N315,N380,N510),CHOOSE({1,2,3,4},DV413,DV413,DV413,DV413))</f>
        <v>0</v>
      </c>
      <c r="BT445" s="194">
        <f>SUMPRODUCT(CHOOSE({1,2,3,4},O250,O315,O380,O510),CHOOSE({1,2,3,4},DW413,DW413,DW413,DW413))</f>
        <v>0</v>
      </c>
      <c r="BU445" s="194">
        <f>SUMPRODUCT(CHOOSE({1,2,3,4},P250,P315,P380,P510),CHOOSE({1,2,3,4},DX413,DX413,DX413,DX413))</f>
        <v>0</v>
      </c>
      <c r="BV445" s="194">
        <f>SUMPRODUCT(CHOOSE({1,2,3,4},Q250,Q315,Q380,Q510),CHOOSE({1,2,3,4},DY413,DY413,DY413,DY413))</f>
        <v>0</v>
      </c>
      <c r="BW445" s="194">
        <f>SUMPRODUCT(CHOOSE({1,2,3,4},R250,R315,R380,R510),CHOOSE({1,2,3,4},DZ413,DZ413,DZ413,DZ413))</f>
        <v>0</v>
      </c>
      <c r="BX445" s="194">
        <f>SUMPRODUCT(CHOOSE({1,2,3,4},S250,S315,S380,S510),CHOOSE({1,2,3,4},EA413,EA413,EA413,EA413))</f>
        <v>0</v>
      </c>
      <c r="BY445" s="194">
        <f>SUMPRODUCT(CHOOSE({1,2,3,4},T250,T315,T380,T510),CHOOSE({1,2,3,4},EB413,EB413,EB413,EB413))</f>
        <v>0</v>
      </c>
      <c r="BZ445" s="194">
        <f>SUMPRODUCT(CHOOSE({1,2,3,4},U250,U315,U380,U510),CHOOSE({1,2,3,4},EC413,EC413,EC413,EC413))</f>
        <v>0</v>
      </c>
      <c r="CA445" s="194">
        <f>SUMPRODUCT(CHOOSE({1,2,3,4},V250,V315,V380,V510),CHOOSE({1,2,3,4},ED413,ED413,ED413,ED413))</f>
        <v>0</v>
      </c>
      <c r="CB445" s="194">
        <f>SUMPRODUCT(CHOOSE({1,2,3,4},W250,W315,W380,W510),CHOOSE({1,2,3,4},EE413,EE413,EE413,EE413))</f>
        <v>0</v>
      </c>
      <c r="CC445" s="194">
        <f>SUMPRODUCT(CHOOSE({1,2,3,4},X250,X315,X380,X510),CHOOSE({1,2,3,4},EF413,EF413,EF413,EF413))</f>
        <v>0</v>
      </c>
      <c r="CD445" s="194">
        <f>SUMPRODUCT(CHOOSE({1,2,3,4},Y250,Y315,Y380,Y510),CHOOSE({1,2,3,4},EG413,EG413,EG413,EG413))</f>
        <v>0</v>
      </c>
      <c r="CE445" s="194">
        <f>SUMPRODUCT(CHOOSE({1,2,3,4},Z250,Z315,Z380,Z510),CHOOSE({1,2,3,4},EH413,EH413,EH413,EH413))</f>
        <v>0</v>
      </c>
      <c r="CF445" s="194">
        <f>SUMPRODUCT(CHOOSE({1,2,3,4},AA250,AA315,AA380,AA510),CHOOSE({1,2,3,4},EI413,EI413,EI413,EI413))</f>
        <v>0</v>
      </c>
      <c r="CG445" s="194">
        <f>SUMPRODUCT(CHOOSE({1,2,3,4},AB250,AB315,AB380,AB510),CHOOSE({1,2,3,4},EJ413,EJ413,EJ413,EJ413))</f>
        <v>0</v>
      </c>
    </row>
    <row r="446" spans="2:85" x14ac:dyDescent="0.3">
      <c r="B446" s="1">
        <v>15</v>
      </c>
      <c r="C446" s="1"/>
      <c r="D446" s="155"/>
      <c r="E446" s="155"/>
      <c r="F446" s="155"/>
      <c r="G446" s="155"/>
      <c r="H446" s="155"/>
      <c r="I446" s="155"/>
      <c r="J446" s="155"/>
      <c r="K446" s="155"/>
      <c r="L446" s="155"/>
      <c r="M446" s="155"/>
      <c r="N446" s="155"/>
      <c r="O446" s="155"/>
      <c r="P446" s="155"/>
      <c r="Q446" s="155"/>
      <c r="R446" s="155">
        <f t="shared" si="113"/>
        <v>0</v>
      </c>
      <c r="S446" s="155">
        <f t="shared" si="113"/>
        <v>0</v>
      </c>
      <c r="T446" s="155">
        <f t="shared" si="113"/>
        <v>0</v>
      </c>
      <c r="U446" s="155">
        <f t="shared" si="113"/>
        <v>0</v>
      </c>
      <c r="V446" s="155">
        <f t="shared" si="113"/>
        <v>0</v>
      </c>
      <c r="W446" s="155">
        <f t="shared" si="113"/>
        <v>0</v>
      </c>
      <c r="X446" s="155">
        <f t="shared" si="113"/>
        <v>0</v>
      </c>
      <c r="Y446" s="155">
        <f t="shared" si="113"/>
        <v>0</v>
      </c>
      <c r="Z446" s="155">
        <f t="shared" si="113"/>
        <v>0</v>
      </c>
      <c r="AA446" s="155">
        <f t="shared" si="113"/>
        <v>0</v>
      </c>
      <c r="AB446" s="155">
        <f t="shared" si="113"/>
        <v>0</v>
      </c>
      <c r="AC446" s="156"/>
      <c r="AD446" s="156"/>
      <c r="AE446" s="156"/>
      <c r="AF446" s="156"/>
      <c r="AG446" s="170">
        <f t="shared" si="116"/>
        <v>0</v>
      </c>
      <c r="AH446" s="170">
        <f t="shared" si="116"/>
        <v>0</v>
      </c>
      <c r="AI446" s="170">
        <f t="shared" si="116"/>
        <v>0</v>
      </c>
      <c r="AJ446" s="170">
        <f t="shared" si="116"/>
        <v>0</v>
      </c>
      <c r="AK446" s="170">
        <f t="shared" si="116"/>
        <v>0</v>
      </c>
      <c r="AL446" s="170">
        <f t="shared" si="116"/>
        <v>0</v>
      </c>
      <c r="AM446" s="170">
        <f t="shared" si="116"/>
        <v>0</v>
      </c>
      <c r="AN446" s="170">
        <f t="shared" si="116"/>
        <v>0</v>
      </c>
      <c r="AO446" s="170">
        <f t="shared" si="116"/>
        <v>0</v>
      </c>
      <c r="AP446" s="170">
        <f t="shared" si="116"/>
        <v>0</v>
      </c>
      <c r="AQ446" s="170">
        <f t="shared" si="116"/>
        <v>0</v>
      </c>
      <c r="AR446" s="170">
        <f t="shared" si="116"/>
        <v>0</v>
      </c>
      <c r="AS446" s="170">
        <f t="shared" si="116"/>
        <v>0</v>
      </c>
      <c r="AT446" s="170">
        <f t="shared" si="116"/>
        <v>0</v>
      </c>
      <c r="AU446" s="170">
        <f t="shared" si="116"/>
        <v>0</v>
      </c>
      <c r="AV446" s="170">
        <f t="shared" si="116"/>
        <v>0</v>
      </c>
      <c r="AW446" s="170">
        <f t="shared" si="115"/>
        <v>0</v>
      </c>
      <c r="AX446" s="170">
        <f t="shared" si="115"/>
        <v>0</v>
      </c>
      <c r="AY446" s="170">
        <f t="shared" si="115"/>
        <v>0</v>
      </c>
      <c r="AZ446" s="170">
        <f t="shared" si="115"/>
        <v>0</v>
      </c>
      <c r="BA446" s="170">
        <f t="shared" si="115"/>
        <v>0</v>
      </c>
      <c r="BB446" s="170">
        <f t="shared" si="115"/>
        <v>0</v>
      </c>
      <c r="BC446" s="170">
        <f t="shared" si="115"/>
        <v>0</v>
      </c>
      <c r="BD446" s="170">
        <f t="shared" si="115"/>
        <v>0</v>
      </c>
      <c r="BE446" s="170">
        <f t="shared" si="115"/>
        <v>0</v>
      </c>
      <c r="BF446" s="67"/>
      <c r="BG446" s="67"/>
      <c r="BH446" s="52"/>
      <c r="BI446" s="194">
        <f>SUMPRODUCT(CHOOSE({1,2,3,4},D251,D316,D381,D511),CHOOSE({1,2,3,4},DL414,DL414,DL414,DL414))</f>
        <v>0</v>
      </c>
      <c r="BJ446" s="194">
        <f>SUMPRODUCT(CHOOSE({1,2,3,4},E251,E316,E381,E511),CHOOSE({1,2,3,4},DM414,DM414,DM414,DM414))</f>
        <v>0</v>
      </c>
      <c r="BK446" s="194">
        <f>SUMPRODUCT(CHOOSE({1,2,3,4},F251,F316,F381,F511),CHOOSE({1,2,3,4},DN414,DN414,DN414,DN414))</f>
        <v>0</v>
      </c>
      <c r="BL446" s="194">
        <f>SUMPRODUCT(CHOOSE({1,2,3,4},G251,G316,G381,G511),CHOOSE({1,2,3,4},DO414,DO414,DO414,DO414))</f>
        <v>0</v>
      </c>
      <c r="BM446" s="194">
        <f>SUMPRODUCT(CHOOSE({1,2,3,4},H251,H316,H381,H511),CHOOSE({1,2,3,4},DP414,DP414,DP414,DP414))</f>
        <v>0</v>
      </c>
      <c r="BN446" s="194">
        <f>SUMPRODUCT(CHOOSE({1,2,3,4},I251,I316,I381,I511),CHOOSE({1,2,3,4},DQ414,DQ414,DQ414,DQ414))</f>
        <v>0</v>
      </c>
      <c r="BO446" s="194">
        <f>SUMPRODUCT(CHOOSE({1,2,3,4},J251,J316,J381,J511),CHOOSE({1,2,3,4},DR414,DR414,DR414,DR414))</f>
        <v>0</v>
      </c>
      <c r="BP446" s="194">
        <f>SUMPRODUCT(CHOOSE({1,2,3,4},K251,K316,K381,K511),CHOOSE({1,2,3,4},DS414,DS414,DS414,DS414))</f>
        <v>0</v>
      </c>
      <c r="BQ446" s="194">
        <f>SUMPRODUCT(CHOOSE({1,2,3,4},L251,L316,L381,L511),CHOOSE({1,2,3,4},DT414,DT414,DT414,DT414))</f>
        <v>0</v>
      </c>
      <c r="BR446" s="194">
        <f>SUMPRODUCT(CHOOSE({1,2,3,4},M251,M316,M381,M511),CHOOSE({1,2,3,4},DU414,DU414,DU414,DU414))</f>
        <v>0</v>
      </c>
      <c r="BS446" s="194">
        <f>SUMPRODUCT(CHOOSE({1,2,3,4},N251,N316,N381,N511),CHOOSE({1,2,3,4},DV414,DV414,DV414,DV414))</f>
        <v>0</v>
      </c>
      <c r="BT446" s="194">
        <f>SUMPRODUCT(CHOOSE({1,2,3,4},O251,O316,O381,O511),CHOOSE({1,2,3,4},DW414,DW414,DW414,DW414))</f>
        <v>0</v>
      </c>
      <c r="BU446" s="194">
        <f>SUMPRODUCT(CHOOSE({1,2,3,4},P251,P316,P381,P511),CHOOSE({1,2,3,4},DX414,DX414,DX414,DX414))</f>
        <v>0</v>
      </c>
      <c r="BV446" s="194">
        <f>SUMPRODUCT(CHOOSE({1,2,3,4},Q251,Q316,Q381,Q511),CHOOSE({1,2,3,4},DY414,DY414,DY414,DY414))</f>
        <v>0</v>
      </c>
      <c r="BW446" s="194">
        <f>SUMPRODUCT(CHOOSE({1,2,3,4},R251,R316,R381,R511),CHOOSE({1,2,3,4},DZ414,DZ414,DZ414,DZ414))</f>
        <v>0</v>
      </c>
      <c r="BX446" s="194">
        <f>SUMPRODUCT(CHOOSE({1,2,3,4},S251,S316,S381,S511),CHOOSE({1,2,3,4},EA414,EA414,EA414,EA414))</f>
        <v>0</v>
      </c>
      <c r="BY446" s="194">
        <f>SUMPRODUCT(CHOOSE({1,2,3,4},T251,T316,T381,T511),CHOOSE({1,2,3,4},EB414,EB414,EB414,EB414))</f>
        <v>0</v>
      </c>
      <c r="BZ446" s="194">
        <f>SUMPRODUCT(CHOOSE({1,2,3,4},U251,U316,U381,U511),CHOOSE({1,2,3,4},EC414,EC414,EC414,EC414))</f>
        <v>0</v>
      </c>
      <c r="CA446" s="194">
        <f>SUMPRODUCT(CHOOSE({1,2,3,4},V251,V316,V381,V511),CHOOSE({1,2,3,4},ED414,ED414,ED414,ED414))</f>
        <v>0</v>
      </c>
      <c r="CB446" s="194">
        <f>SUMPRODUCT(CHOOSE({1,2,3,4},W251,W316,W381,W511),CHOOSE({1,2,3,4},EE414,EE414,EE414,EE414))</f>
        <v>0</v>
      </c>
      <c r="CC446" s="194">
        <f>SUMPRODUCT(CHOOSE({1,2,3,4},X251,X316,X381,X511),CHOOSE({1,2,3,4},EF414,EF414,EF414,EF414))</f>
        <v>0</v>
      </c>
      <c r="CD446" s="194">
        <f>SUMPRODUCT(CHOOSE({1,2,3,4},Y251,Y316,Y381,Y511),CHOOSE({1,2,3,4},EG414,EG414,EG414,EG414))</f>
        <v>0</v>
      </c>
      <c r="CE446" s="194">
        <f>SUMPRODUCT(CHOOSE({1,2,3,4},Z251,Z316,Z381,Z511),CHOOSE({1,2,3,4},EH414,EH414,EH414,EH414))</f>
        <v>0</v>
      </c>
      <c r="CF446" s="194">
        <f>SUMPRODUCT(CHOOSE({1,2,3,4},AA251,AA316,AA381,AA511),CHOOSE({1,2,3,4},EI414,EI414,EI414,EI414))</f>
        <v>0</v>
      </c>
      <c r="CG446" s="194">
        <f>SUMPRODUCT(CHOOSE({1,2,3,4},AB251,AB316,AB381,AB511),CHOOSE({1,2,3,4},EJ414,EJ414,EJ414,EJ414))</f>
        <v>0</v>
      </c>
    </row>
    <row r="447" spans="2:85" x14ac:dyDescent="0.3">
      <c r="B447" s="1">
        <v>16</v>
      </c>
      <c r="C447" s="1"/>
      <c r="D447" s="155"/>
      <c r="E447" s="155"/>
      <c r="F447" s="155"/>
      <c r="G447" s="155"/>
      <c r="H447" s="155"/>
      <c r="I447" s="155"/>
      <c r="J447" s="155"/>
      <c r="K447" s="155"/>
      <c r="L447" s="155"/>
      <c r="M447" s="155"/>
      <c r="N447" s="155"/>
      <c r="O447" s="155"/>
      <c r="P447" s="155"/>
      <c r="Q447" s="155"/>
      <c r="R447" s="155"/>
      <c r="S447" s="155">
        <f t="shared" si="113"/>
        <v>0</v>
      </c>
      <c r="T447" s="155">
        <f t="shared" si="113"/>
        <v>0</v>
      </c>
      <c r="U447" s="155">
        <f t="shared" si="113"/>
        <v>0</v>
      </c>
      <c r="V447" s="155">
        <f t="shared" si="113"/>
        <v>0</v>
      </c>
      <c r="W447" s="155">
        <f t="shared" si="113"/>
        <v>0</v>
      </c>
      <c r="X447" s="155">
        <f t="shared" si="113"/>
        <v>0</v>
      </c>
      <c r="Y447" s="155">
        <f t="shared" si="113"/>
        <v>0</v>
      </c>
      <c r="Z447" s="155">
        <f t="shared" si="113"/>
        <v>0</v>
      </c>
      <c r="AA447" s="155">
        <f t="shared" si="113"/>
        <v>0</v>
      </c>
      <c r="AB447" s="155">
        <f t="shared" si="113"/>
        <v>0</v>
      </c>
      <c r="AC447" s="156"/>
      <c r="AD447" s="156"/>
      <c r="AE447" s="156"/>
      <c r="AF447" s="156"/>
      <c r="AG447" s="170">
        <f t="shared" si="116"/>
        <v>0</v>
      </c>
      <c r="AH447" s="170">
        <f t="shared" si="116"/>
        <v>0</v>
      </c>
      <c r="AI447" s="170">
        <f t="shared" si="116"/>
        <v>0</v>
      </c>
      <c r="AJ447" s="170">
        <f t="shared" si="116"/>
        <v>0</v>
      </c>
      <c r="AK447" s="170">
        <f t="shared" si="116"/>
        <v>0</v>
      </c>
      <c r="AL447" s="170">
        <f t="shared" si="116"/>
        <v>0</v>
      </c>
      <c r="AM447" s="170">
        <f t="shared" si="116"/>
        <v>0</v>
      </c>
      <c r="AN447" s="170">
        <f t="shared" si="116"/>
        <v>0</v>
      </c>
      <c r="AO447" s="170">
        <f t="shared" si="116"/>
        <v>0</v>
      </c>
      <c r="AP447" s="170">
        <f t="shared" si="116"/>
        <v>0</v>
      </c>
      <c r="AQ447" s="170">
        <f t="shared" si="116"/>
        <v>0</v>
      </c>
      <c r="AR447" s="170">
        <f t="shared" si="116"/>
        <v>0</v>
      </c>
      <c r="AS447" s="170">
        <f t="shared" si="116"/>
        <v>0</v>
      </c>
      <c r="AT447" s="170">
        <f t="shared" si="116"/>
        <v>0</v>
      </c>
      <c r="AU447" s="170">
        <f t="shared" si="116"/>
        <v>0</v>
      </c>
      <c r="AV447" s="170">
        <f t="shared" si="116"/>
        <v>0</v>
      </c>
      <c r="AW447" s="170">
        <f t="shared" si="115"/>
        <v>0</v>
      </c>
      <c r="AX447" s="170">
        <f t="shared" si="115"/>
        <v>0</v>
      </c>
      <c r="AY447" s="170">
        <f t="shared" si="115"/>
        <v>0</v>
      </c>
      <c r="AZ447" s="170">
        <f t="shared" si="115"/>
        <v>0</v>
      </c>
      <c r="BA447" s="170">
        <f t="shared" si="115"/>
        <v>0</v>
      </c>
      <c r="BB447" s="170">
        <f t="shared" si="115"/>
        <v>0</v>
      </c>
      <c r="BC447" s="170">
        <f t="shared" si="115"/>
        <v>0</v>
      </c>
      <c r="BD447" s="170">
        <f t="shared" si="115"/>
        <v>0</v>
      </c>
      <c r="BE447" s="170">
        <f t="shared" si="115"/>
        <v>0</v>
      </c>
      <c r="BF447" s="67"/>
      <c r="BG447" s="67"/>
      <c r="BH447" s="52"/>
      <c r="BI447" s="194">
        <f>SUMPRODUCT(CHOOSE({1,2,3,4},D252,D317,D382,D512),CHOOSE({1,2,3,4},DL415,DL415,DL415,DL415))</f>
        <v>0</v>
      </c>
      <c r="BJ447" s="194">
        <f>SUMPRODUCT(CHOOSE({1,2,3,4},E252,E317,E382,E512),CHOOSE({1,2,3,4},DM415,DM415,DM415,DM415))</f>
        <v>0</v>
      </c>
      <c r="BK447" s="194">
        <f>SUMPRODUCT(CHOOSE({1,2,3,4},F252,F317,F382,F512),CHOOSE({1,2,3,4},DN415,DN415,DN415,DN415))</f>
        <v>0</v>
      </c>
      <c r="BL447" s="194">
        <f>SUMPRODUCT(CHOOSE({1,2,3,4},G252,G317,G382,G512),CHOOSE({1,2,3,4},DO415,DO415,DO415,DO415))</f>
        <v>0</v>
      </c>
      <c r="BM447" s="194">
        <f>SUMPRODUCT(CHOOSE({1,2,3,4},H252,H317,H382,H512),CHOOSE({1,2,3,4},DP415,DP415,DP415,DP415))</f>
        <v>0</v>
      </c>
      <c r="BN447" s="194">
        <f>SUMPRODUCT(CHOOSE({1,2,3,4},I252,I317,I382,I512),CHOOSE({1,2,3,4},DQ415,DQ415,DQ415,DQ415))</f>
        <v>0</v>
      </c>
      <c r="BO447" s="194">
        <f>SUMPRODUCT(CHOOSE({1,2,3,4},J252,J317,J382,J512),CHOOSE({1,2,3,4},DR415,DR415,DR415,DR415))</f>
        <v>0</v>
      </c>
      <c r="BP447" s="194">
        <f>SUMPRODUCT(CHOOSE({1,2,3,4},K252,K317,K382,K512),CHOOSE({1,2,3,4},DS415,DS415,DS415,DS415))</f>
        <v>0</v>
      </c>
      <c r="BQ447" s="194">
        <f>SUMPRODUCT(CHOOSE({1,2,3,4},L252,L317,L382,L512),CHOOSE({1,2,3,4},DT415,DT415,DT415,DT415))</f>
        <v>0</v>
      </c>
      <c r="BR447" s="194">
        <f>SUMPRODUCT(CHOOSE({1,2,3,4},M252,M317,M382,M512),CHOOSE({1,2,3,4},DU415,DU415,DU415,DU415))</f>
        <v>0</v>
      </c>
      <c r="BS447" s="194">
        <f>SUMPRODUCT(CHOOSE({1,2,3,4},N252,N317,N382,N512),CHOOSE({1,2,3,4},DV415,DV415,DV415,DV415))</f>
        <v>0</v>
      </c>
      <c r="BT447" s="194">
        <f>SUMPRODUCT(CHOOSE({1,2,3,4},O252,O317,O382,O512),CHOOSE({1,2,3,4},DW415,DW415,DW415,DW415))</f>
        <v>0</v>
      </c>
      <c r="BU447" s="194">
        <f>SUMPRODUCT(CHOOSE({1,2,3,4},P252,P317,P382,P512),CHOOSE({1,2,3,4},DX415,DX415,DX415,DX415))</f>
        <v>0</v>
      </c>
      <c r="BV447" s="194">
        <f>SUMPRODUCT(CHOOSE({1,2,3,4},Q252,Q317,Q382,Q512),CHOOSE({1,2,3,4},DY415,DY415,DY415,DY415))</f>
        <v>0</v>
      </c>
      <c r="BW447" s="194">
        <f>SUMPRODUCT(CHOOSE({1,2,3,4},R252,R317,R382,R512),CHOOSE({1,2,3,4},DZ415,DZ415,DZ415,DZ415))</f>
        <v>0</v>
      </c>
      <c r="BX447" s="194">
        <f>SUMPRODUCT(CHOOSE({1,2,3,4},S252,S317,S382,S512),CHOOSE({1,2,3,4},EA415,EA415,EA415,EA415))</f>
        <v>0</v>
      </c>
      <c r="BY447" s="194">
        <f>SUMPRODUCT(CHOOSE({1,2,3,4},T252,T317,T382,T512),CHOOSE({1,2,3,4},EB415,EB415,EB415,EB415))</f>
        <v>0</v>
      </c>
      <c r="BZ447" s="194">
        <f>SUMPRODUCT(CHOOSE({1,2,3,4},U252,U317,U382,U512),CHOOSE({1,2,3,4},EC415,EC415,EC415,EC415))</f>
        <v>0</v>
      </c>
      <c r="CA447" s="194">
        <f>SUMPRODUCT(CHOOSE({1,2,3,4},V252,V317,V382,V512),CHOOSE({1,2,3,4},ED415,ED415,ED415,ED415))</f>
        <v>0</v>
      </c>
      <c r="CB447" s="194">
        <f>SUMPRODUCT(CHOOSE({1,2,3,4},W252,W317,W382,W512),CHOOSE({1,2,3,4},EE415,EE415,EE415,EE415))</f>
        <v>0</v>
      </c>
      <c r="CC447" s="194">
        <f>SUMPRODUCT(CHOOSE({1,2,3,4},X252,X317,X382,X512),CHOOSE({1,2,3,4},EF415,EF415,EF415,EF415))</f>
        <v>0</v>
      </c>
      <c r="CD447" s="194">
        <f>SUMPRODUCT(CHOOSE({1,2,3,4},Y252,Y317,Y382,Y512),CHOOSE({1,2,3,4},EG415,EG415,EG415,EG415))</f>
        <v>0</v>
      </c>
      <c r="CE447" s="194">
        <f>SUMPRODUCT(CHOOSE({1,2,3,4},Z252,Z317,Z382,Z512),CHOOSE({1,2,3,4},EH415,EH415,EH415,EH415))</f>
        <v>0</v>
      </c>
      <c r="CF447" s="194">
        <f>SUMPRODUCT(CHOOSE({1,2,3,4},AA252,AA317,AA382,AA512),CHOOSE({1,2,3,4},EI415,EI415,EI415,EI415))</f>
        <v>0</v>
      </c>
      <c r="CG447" s="194">
        <f>SUMPRODUCT(CHOOSE({1,2,3,4},AB252,AB317,AB382,AB512),CHOOSE({1,2,3,4},EJ415,EJ415,EJ415,EJ415))</f>
        <v>0</v>
      </c>
    </row>
    <row r="448" spans="2:85" x14ac:dyDescent="0.3">
      <c r="B448" s="1">
        <v>17</v>
      </c>
      <c r="C448" s="1"/>
      <c r="D448" s="155"/>
      <c r="E448" s="155"/>
      <c r="F448" s="155"/>
      <c r="G448" s="155"/>
      <c r="H448" s="155"/>
      <c r="I448" s="155"/>
      <c r="J448" s="155"/>
      <c r="K448" s="155"/>
      <c r="L448" s="155"/>
      <c r="M448" s="155"/>
      <c r="N448" s="155"/>
      <c r="O448" s="155"/>
      <c r="P448" s="155"/>
      <c r="Q448" s="155"/>
      <c r="R448" s="155"/>
      <c r="S448" s="155"/>
      <c r="T448" s="155">
        <f t="shared" ref="T448:AB451" si="117">(VLOOKUP(S93,ColMort,$A$4,FALSE)-1)*S157*BX416</f>
        <v>0</v>
      </c>
      <c r="U448" s="155">
        <f t="shared" si="117"/>
        <v>0</v>
      </c>
      <c r="V448" s="155">
        <f t="shared" si="117"/>
        <v>0</v>
      </c>
      <c r="W448" s="155">
        <f t="shared" si="117"/>
        <v>0</v>
      </c>
      <c r="X448" s="155">
        <f t="shared" si="117"/>
        <v>0</v>
      </c>
      <c r="Y448" s="155">
        <f t="shared" si="117"/>
        <v>0</v>
      </c>
      <c r="Z448" s="155">
        <f t="shared" si="117"/>
        <v>0</v>
      </c>
      <c r="AA448" s="155">
        <f t="shared" si="117"/>
        <v>0</v>
      </c>
      <c r="AB448" s="155">
        <f t="shared" si="117"/>
        <v>0</v>
      </c>
      <c r="AC448" s="156"/>
      <c r="AD448" s="156"/>
      <c r="AE448" s="156"/>
      <c r="AF448" s="156"/>
      <c r="AG448" s="170">
        <f t="shared" si="116"/>
        <v>0</v>
      </c>
      <c r="AH448" s="170">
        <f t="shared" si="116"/>
        <v>0</v>
      </c>
      <c r="AI448" s="170">
        <f t="shared" si="116"/>
        <v>0</v>
      </c>
      <c r="AJ448" s="170">
        <f t="shared" si="116"/>
        <v>0</v>
      </c>
      <c r="AK448" s="170">
        <f t="shared" si="116"/>
        <v>0</v>
      </c>
      <c r="AL448" s="170">
        <f t="shared" si="116"/>
        <v>0</v>
      </c>
      <c r="AM448" s="170">
        <f t="shared" si="116"/>
        <v>0</v>
      </c>
      <c r="AN448" s="170">
        <f t="shared" si="116"/>
        <v>0</v>
      </c>
      <c r="AO448" s="170">
        <f t="shared" si="116"/>
        <v>0</v>
      </c>
      <c r="AP448" s="170">
        <f t="shared" si="116"/>
        <v>0</v>
      </c>
      <c r="AQ448" s="170">
        <f t="shared" si="116"/>
        <v>0</v>
      </c>
      <c r="AR448" s="170">
        <f t="shared" si="116"/>
        <v>0</v>
      </c>
      <c r="AS448" s="170">
        <f t="shared" si="116"/>
        <v>0</v>
      </c>
      <c r="AT448" s="170">
        <f t="shared" si="116"/>
        <v>0</v>
      </c>
      <c r="AU448" s="170">
        <f t="shared" si="116"/>
        <v>0</v>
      </c>
      <c r="AV448" s="170">
        <f t="shared" si="116"/>
        <v>0</v>
      </c>
      <c r="AW448" s="170">
        <f t="shared" ref="AW448:BE456" si="118">S157*BX416</f>
        <v>0</v>
      </c>
      <c r="AX448" s="170">
        <f t="shared" si="118"/>
        <v>0</v>
      </c>
      <c r="AY448" s="170">
        <f t="shared" si="118"/>
        <v>0</v>
      </c>
      <c r="AZ448" s="170">
        <f t="shared" si="118"/>
        <v>0</v>
      </c>
      <c r="BA448" s="170">
        <f t="shared" si="118"/>
        <v>0</v>
      </c>
      <c r="BB448" s="170">
        <f t="shared" si="118"/>
        <v>0</v>
      </c>
      <c r="BC448" s="170">
        <f t="shared" si="118"/>
        <v>0</v>
      </c>
      <c r="BD448" s="170">
        <f t="shared" si="118"/>
        <v>0</v>
      </c>
      <c r="BE448" s="170">
        <f t="shared" si="118"/>
        <v>0</v>
      </c>
      <c r="BF448" s="67"/>
      <c r="BG448" s="67"/>
      <c r="BH448" s="52"/>
      <c r="BI448" s="194">
        <f>SUMPRODUCT(CHOOSE({1,2,3,4},D253,D318,D383,D513),CHOOSE({1,2,3,4},DL416,DL416,DL416,DL416))</f>
        <v>0</v>
      </c>
      <c r="BJ448" s="194">
        <f>SUMPRODUCT(CHOOSE({1,2,3,4},E253,E318,E383,E513),CHOOSE({1,2,3,4},DM416,DM416,DM416,DM416))</f>
        <v>0</v>
      </c>
      <c r="BK448" s="194">
        <f>SUMPRODUCT(CHOOSE({1,2,3,4},F253,F318,F383,F513),CHOOSE({1,2,3,4},DN416,DN416,DN416,DN416))</f>
        <v>0</v>
      </c>
      <c r="BL448" s="194">
        <f>SUMPRODUCT(CHOOSE({1,2,3,4},G253,G318,G383,G513),CHOOSE({1,2,3,4},DO416,DO416,DO416,DO416))</f>
        <v>0</v>
      </c>
      <c r="BM448" s="194">
        <f>SUMPRODUCT(CHOOSE({1,2,3,4},H253,H318,H383,H513),CHOOSE({1,2,3,4},DP416,DP416,DP416,DP416))</f>
        <v>0</v>
      </c>
      <c r="BN448" s="194">
        <f>SUMPRODUCT(CHOOSE({1,2,3,4},I253,I318,I383,I513),CHOOSE({1,2,3,4},DQ416,DQ416,DQ416,DQ416))</f>
        <v>0</v>
      </c>
      <c r="BO448" s="194">
        <f>SUMPRODUCT(CHOOSE({1,2,3,4},J253,J318,J383,J513),CHOOSE({1,2,3,4},DR416,DR416,DR416,DR416))</f>
        <v>0</v>
      </c>
      <c r="BP448" s="194">
        <f>SUMPRODUCT(CHOOSE({1,2,3,4},K253,K318,K383,K513),CHOOSE({1,2,3,4},DS416,DS416,DS416,DS416))</f>
        <v>0</v>
      </c>
      <c r="BQ448" s="194">
        <f>SUMPRODUCT(CHOOSE({1,2,3,4},L253,L318,L383,L513),CHOOSE({1,2,3,4},DT416,DT416,DT416,DT416))</f>
        <v>0</v>
      </c>
      <c r="BR448" s="194">
        <f>SUMPRODUCT(CHOOSE({1,2,3,4},M253,M318,M383,M513),CHOOSE({1,2,3,4},DU416,DU416,DU416,DU416))</f>
        <v>0</v>
      </c>
      <c r="BS448" s="194">
        <f>SUMPRODUCT(CHOOSE({1,2,3,4},N253,N318,N383,N513),CHOOSE({1,2,3,4},DV416,DV416,DV416,DV416))</f>
        <v>0</v>
      </c>
      <c r="BT448" s="194">
        <f>SUMPRODUCT(CHOOSE({1,2,3,4},O253,O318,O383,O513),CHOOSE({1,2,3,4},DW416,DW416,DW416,DW416))</f>
        <v>0</v>
      </c>
      <c r="BU448" s="194">
        <f>SUMPRODUCT(CHOOSE({1,2,3,4},P253,P318,P383,P513),CHOOSE({1,2,3,4},DX416,DX416,DX416,DX416))</f>
        <v>0</v>
      </c>
      <c r="BV448" s="194">
        <f>SUMPRODUCT(CHOOSE({1,2,3,4},Q253,Q318,Q383,Q513),CHOOSE({1,2,3,4},DY416,DY416,DY416,DY416))</f>
        <v>0</v>
      </c>
      <c r="BW448" s="194">
        <f>SUMPRODUCT(CHOOSE({1,2,3,4},R253,R318,R383,R513),CHOOSE({1,2,3,4},DZ416,DZ416,DZ416,DZ416))</f>
        <v>0</v>
      </c>
      <c r="BX448" s="194">
        <f>SUMPRODUCT(CHOOSE({1,2,3,4},S253,S318,S383,S513),CHOOSE({1,2,3,4},EA416,EA416,EA416,EA416))</f>
        <v>0</v>
      </c>
      <c r="BY448" s="194">
        <f>SUMPRODUCT(CHOOSE({1,2,3,4},T253,T318,T383,T513),CHOOSE({1,2,3,4},EB416,EB416,EB416,EB416))</f>
        <v>0</v>
      </c>
      <c r="BZ448" s="194">
        <f>SUMPRODUCT(CHOOSE({1,2,3,4},U253,U318,U383,U513),CHOOSE({1,2,3,4},EC416,EC416,EC416,EC416))</f>
        <v>0</v>
      </c>
      <c r="CA448" s="194">
        <f>SUMPRODUCT(CHOOSE({1,2,3,4},V253,V318,V383,V513),CHOOSE({1,2,3,4},ED416,ED416,ED416,ED416))</f>
        <v>0</v>
      </c>
      <c r="CB448" s="194">
        <f>SUMPRODUCT(CHOOSE({1,2,3,4},W253,W318,W383,W513),CHOOSE({1,2,3,4},EE416,EE416,EE416,EE416))</f>
        <v>0</v>
      </c>
      <c r="CC448" s="194">
        <f>SUMPRODUCT(CHOOSE({1,2,3,4},X253,X318,X383,X513),CHOOSE({1,2,3,4},EF416,EF416,EF416,EF416))</f>
        <v>0</v>
      </c>
      <c r="CD448" s="194">
        <f>SUMPRODUCT(CHOOSE({1,2,3,4},Y253,Y318,Y383,Y513),CHOOSE({1,2,3,4},EG416,EG416,EG416,EG416))</f>
        <v>0</v>
      </c>
      <c r="CE448" s="194">
        <f>SUMPRODUCT(CHOOSE({1,2,3,4},Z253,Z318,Z383,Z513),CHOOSE({1,2,3,4},EH416,EH416,EH416,EH416))</f>
        <v>0</v>
      </c>
      <c r="CF448" s="194">
        <f>SUMPRODUCT(CHOOSE({1,2,3,4},AA253,AA318,AA383,AA513),CHOOSE({1,2,3,4},EI416,EI416,EI416,EI416))</f>
        <v>0</v>
      </c>
      <c r="CG448" s="194">
        <f>SUMPRODUCT(CHOOSE({1,2,3,4},AB253,AB318,AB383,AB513),CHOOSE({1,2,3,4},EJ416,EJ416,EJ416,EJ416))</f>
        <v>0</v>
      </c>
    </row>
    <row r="449" spans="1:141" x14ac:dyDescent="0.3">
      <c r="B449" s="1">
        <v>18</v>
      </c>
      <c r="C449" s="1"/>
      <c r="D449" s="155"/>
      <c r="E449" s="155"/>
      <c r="F449" s="155"/>
      <c r="G449" s="155"/>
      <c r="H449" s="155"/>
      <c r="I449" s="155"/>
      <c r="J449" s="155"/>
      <c r="K449" s="155"/>
      <c r="L449" s="155"/>
      <c r="M449" s="155"/>
      <c r="N449" s="155"/>
      <c r="O449" s="155"/>
      <c r="P449" s="155"/>
      <c r="Q449" s="155"/>
      <c r="R449" s="155"/>
      <c r="S449" s="155"/>
      <c r="T449" s="155"/>
      <c r="U449" s="155">
        <f t="shared" si="117"/>
        <v>0</v>
      </c>
      <c r="V449" s="155">
        <f t="shared" si="117"/>
        <v>0</v>
      </c>
      <c r="W449" s="155">
        <f t="shared" si="117"/>
        <v>0</v>
      </c>
      <c r="X449" s="155">
        <f t="shared" si="117"/>
        <v>0</v>
      </c>
      <c r="Y449" s="155">
        <f t="shared" si="117"/>
        <v>0</v>
      </c>
      <c r="Z449" s="155">
        <f t="shared" si="117"/>
        <v>0</v>
      </c>
      <c r="AA449" s="155">
        <f t="shared" si="117"/>
        <v>0</v>
      </c>
      <c r="AB449" s="155">
        <f t="shared" si="117"/>
        <v>0</v>
      </c>
      <c r="AC449" s="156"/>
      <c r="AD449" s="156"/>
      <c r="AE449" s="156"/>
      <c r="AF449" s="156"/>
      <c r="AG449" s="170">
        <f t="shared" si="116"/>
        <v>0</v>
      </c>
      <c r="AH449" s="170">
        <f t="shared" si="116"/>
        <v>0</v>
      </c>
      <c r="AI449" s="170">
        <f t="shared" si="116"/>
        <v>0</v>
      </c>
      <c r="AJ449" s="170">
        <f t="shared" si="116"/>
        <v>0</v>
      </c>
      <c r="AK449" s="170">
        <f t="shared" si="116"/>
        <v>0</v>
      </c>
      <c r="AL449" s="170">
        <f t="shared" si="116"/>
        <v>0</v>
      </c>
      <c r="AM449" s="170">
        <f t="shared" si="116"/>
        <v>0</v>
      </c>
      <c r="AN449" s="170">
        <f t="shared" si="116"/>
        <v>0</v>
      </c>
      <c r="AO449" s="170">
        <f t="shared" si="116"/>
        <v>0</v>
      </c>
      <c r="AP449" s="170">
        <f t="shared" si="116"/>
        <v>0</v>
      </c>
      <c r="AQ449" s="170">
        <f t="shared" si="116"/>
        <v>0</v>
      </c>
      <c r="AR449" s="170">
        <f t="shared" si="116"/>
        <v>0</v>
      </c>
      <c r="AS449" s="170">
        <f t="shared" si="116"/>
        <v>0</v>
      </c>
      <c r="AT449" s="170">
        <f t="shared" si="116"/>
        <v>0</v>
      </c>
      <c r="AU449" s="170">
        <f t="shared" si="116"/>
        <v>0</v>
      </c>
      <c r="AV449" s="170">
        <f t="shared" si="116"/>
        <v>0</v>
      </c>
      <c r="AW449" s="170">
        <f t="shared" si="118"/>
        <v>0</v>
      </c>
      <c r="AX449" s="170">
        <f t="shared" si="118"/>
        <v>0</v>
      </c>
      <c r="AY449" s="170">
        <f t="shared" si="118"/>
        <v>0</v>
      </c>
      <c r="AZ449" s="170">
        <f t="shared" si="118"/>
        <v>0</v>
      </c>
      <c r="BA449" s="170">
        <f t="shared" si="118"/>
        <v>0</v>
      </c>
      <c r="BB449" s="170">
        <f t="shared" si="118"/>
        <v>0</v>
      </c>
      <c r="BC449" s="170">
        <f t="shared" si="118"/>
        <v>0</v>
      </c>
      <c r="BD449" s="170">
        <f t="shared" si="118"/>
        <v>0</v>
      </c>
      <c r="BE449" s="170">
        <f t="shared" si="118"/>
        <v>0</v>
      </c>
      <c r="BF449" s="67"/>
      <c r="BG449" s="67"/>
      <c r="BH449" s="52"/>
      <c r="BI449" s="194">
        <f>SUMPRODUCT(CHOOSE({1,2,3,4},D254,D319,D384,D514),CHOOSE({1,2,3,4},DL417,DL417,DL417,DL417))</f>
        <v>0</v>
      </c>
      <c r="BJ449" s="194">
        <f>SUMPRODUCT(CHOOSE({1,2,3,4},E254,E319,E384,E514),CHOOSE({1,2,3,4},DM417,DM417,DM417,DM417))</f>
        <v>0</v>
      </c>
      <c r="BK449" s="194">
        <f>SUMPRODUCT(CHOOSE({1,2,3,4},F254,F319,F384,F514),CHOOSE({1,2,3,4},DN417,DN417,DN417,DN417))</f>
        <v>0</v>
      </c>
      <c r="BL449" s="194">
        <f>SUMPRODUCT(CHOOSE({1,2,3,4},G254,G319,G384,G514),CHOOSE({1,2,3,4},DO417,DO417,DO417,DO417))</f>
        <v>0</v>
      </c>
      <c r="BM449" s="194">
        <f>SUMPRODUCT(CHOOSE({1,2,3,4},H254,H319,H384,H514),CHOOSE({1,2,3,4},DP417,DP417,DP417,DP417))</f>
        <v>0</v>
      </c>
      <c r="BN449" s="194">
        <f>SUMPRODUCT(CHOOSE({1,2,3,4},I254,I319,I384,I514),CHOOSE({1,2,3,4},DQ417,DQ417,DQ417,DQ417))</f>
        <v>0</v>
      </c>
      <c r="BO449" s="194">
        <f>SUMPRODUCT(CHOOSE({1,2,3,4},J254,J319,J384,J514),CHOOSE({1,2,3,4},DR417,DR417,DR417,DR417))</f>
        <v>0</v>
      </c>
      <c r="BP449" s="194">
        <f>SUMPRODUCT(CHOOSE({1,2,3,4},K254,K319,K384,K514),CHOOSE({1,2,3,4},DS417,DS417,DS417,DS417))</f>
        <v>0</v>
      </c>
      <c r="BQ449" s="194">
        <f>SUMPRODUCT(CHOOSE({1,2,3,4},L254,L319,L384,L514),CHOOSE({1,2,3,4},DT417,DT417,DT417,DT417))</f>
        <v>0</v>
      </c>
      <c r="BR449" s="194">
        <f>SUMPRODUCT(CHOOSE({1,2,3,4},M254,M319,M384,M514),CHOOSE({1,2,3,4},DU417,DU417,DU417,DU417))</f>
        <v>0</v>
      </c>
      <c r="BS449" s="194">
        <f>SUMPRODUCT(CHOOSE({1,2,3,4},N254,N319,N384,N514),CHOOSE({1,2,3,4},DV417,DV417,DV417,DV417))</f>
        <v>0</v>
      </c>
      <c r="BT449" s="194">
        <f>SUMPRODUCT(CHOOSE({1,2,3,4},O254,O319,O384,O514),CHOOSE({1,2,3,4},DW417,DW417,DW417,DW417))</f>
        <v>0</v>
      </c>
      <c r="BU449" s="194">
        <f>SUMPRODUCT(CHOOSE({1,2,3,4},P254,P319,P384,P514),CHOOSE({1,2,3,4},DX417,DX417,DX417,DX417))</f>
        <v>0</v>
      </c>
      <c r="BV449" s="194">
        <f>SUMPRODUCT(CHOOSE({1,2,3,4},Q254,Q319,Q384,Q514),CHOOSE({1,2,3,4},DY417,DY417,DY417,DY417))</f>
        <v>0</v>
      </c>
      <c r="BW449" s="194">
        <f>SUMPRODUCT(CHOOSE({1,2,3,4},R254,R319,R384,R514),CHOOSE({1,2,3,4},DZ417,DZ417,DZ417,DZ417))</f>
        <v>0</v>
      </c>
      <c r="BX449" s="194">
        <f>SUMPRODUCT(CHOOSE({1,2,3,4},S254,S319,S384,S514),CHOOSE({1,2,3,4},EA417,EA417,EA417,EA417))</f>
        <v>0</v>
      </c>
      <c r="BY449" s="194">
        <f>SUMPRODUCT(CHOOSE({1,2,3,4},T254,T319,T384,T514),CHOOSE({1,2,3,4},EB417,EB417,EB417,EB417))</f>
        <v>0</v>
      </c>
      <c r="BZ449" s="194">
        <f>SUMPRODUCT(CHOOSE({1,2,3,4},U254,U319,U384,U514),CHOOSE({1,2,3,4},EC417,EC417,EC417,EC417))</f>
        <v>0</v>
      </c>
      <c r="CA449" s="194">
        <f>SUMPRODUCT(CHOOSE({1,2,3,4},V254,V319,V384,V514),CHOOSE({1,2,3,4},ED417,ED417,ED417,ED417))</f>
        <v>0</v>
      </c>
      <c r="CB449" s="194">
        <f>SUMPRODUCT(CHOOSE({1,2,3,4},W254,W319,W384,W514),CHOOSE({1,2,3,4},EE417,EE417,EE417,EE417))</f>
        <v>0</v>
      </c>
      <c r="CC449" s="194">
        <f>SUMPRODUCT(CHOOSE({1,2,3,4},X254,X319,X384,X514),CHOOSE({1,2,3,4},EF417,EF417,EF417,EF417))</f>
        <v>0</v>
      </c>
      <c r="CD449" s="194">
        <f>SUMPRODUCT(CHOOSE({1,2,3,4},Y254,Y319,Y384,Y514),CHOOSE({1,2,3,4},EG417,EG417,EG417,EG417))</f>
        <v>0</v>
      </c>
      <c r="CE449" s="194">
        <f>SUMPRODUCT(CHOOSE({1,2,3,4},Z254,Z319,Z384,Z514),CHOOSE({1,2,3,4},EH417,EH417,EH417,EH417))</f>
        <v>0</v>
      </c>
      <c r="CF449" s="194">
        <f>SUMPRODUCT(CHOOSE({1,2,3,4},AA254,AA319,AA384,AA514),CHOOSE({1,2,3,4},EI417,EI417,EI417,EI417))</f>
        <v>0</v>
      </c>
      <c r="CG449" s="194">
        <f>SUMPRODUCT(CHOOSE({1,2,3,4},AB254,AB319,AB384,AB514),CHOOSE({1,2,3,4},EJ417,EJ417,EJ417,EJ417))</f>
        <v>0</v>
      </c>
    </row>
    <row r="450" spans="1:141" x14ac:dyDescent="0.3">
      <c r="B450" s="1">
        <v>19</v>
      </c>
      <c r="C450" s="1"/>
      <c r="D450" s="155"/>
      <c r="E450" s="155"/>
      <c r="F450" s="155"/>
      <c r="G450" s="155"/>
      <c r="H450" s="155"/>
      <c r="I450" s="155"/>
      <c r="J450" s="155"/>
      <c r="K450" s="155"/>
      <c r="L450" s="155"/>
      <c r="M450" s="155"/>
      <c r="N450" s="155"/>
      <c r="O450" s="155"/>
      <c r="P450" s="155"/>
      <c r="Q450" s="155"/>
      <c r="R450" s="155"/>
      <c r="S450" s="155"/>
      <c r="T450" s="155"/>
      <c r="U450" s="155"/>
      <c r="V450" s="155">
        <f t="shared" si="117"/>
        <v>0</v>
      </c>
      <c r="W450" s="155">
        <f t="shared" si="117"/>
        <v>0</v>
      </c>
      <c r="X450" s="155">
        <f t="shared" si="117"/>
        <v>0</v>
      </c>
      <c r="Y450" s="155">
        <f t="shared" si="117"/>
        <v>0</v>
      </c>
      <c r="Z450" s="155">
        <f t="shared" si="117"/>
        <v>0</v>
      </c>
      <c r="AA450" s="155">
        <f t="shared" si="117"/>
        <v>0</v>
      </c>
      <c r="AB450" s="155">
        <f t="shared" si="117"/>
        <v>0</v>
      </c>
      <c r="AC450" s="156"/>
      <c r="AD450" s="156"/>
      <c r="AE450" s="156"/>
      <c r="AF450" s="156"/>
      <c r="AG450" s="170">
        <f t="shared" si="116"/>
        <v>0</v>
      </c>
      <c r="AH450" s="170">
        <f t="shared" si="116"/>
        <v>0</v>
      </c>
      <c r="AI450" s="170">
        <f t="shared" si="116"/>
        <v>0</v>
      </c>
      <c r="AJ450" s="170">
        <f t="shared" si="116"/>
        <v>0</v>
      </c>
      <c r="AK450" s="170">
        <f t="shared" si="116"/>
        <v>0</v>
      </c>
      <c r="AL450" s="170">
        <f t="shared" si="116"/>
        <v>0</v>
      </c>
      <c r="AM450" s="170">
        <f t="shared" si="116"/>
        <v>0</v>
      </c>
      <c r="AN450" s="170">
        <f t="shared" si="116"/>
        <v>0</v>
      </c>
      <c r="AO450" s="170">
        <f t="shared" si="116"/>
        <v>0</v>
      </c>
      <c r="AP450" s="170">
        <f t="shared" si="116"/>
        <v>0</v>
      </c>
      <c r="AQ450" s="170">
        <f t="shared" si="116"/>
        <v>0</v>
      </c>
      <c r="AR450" s="170">
        <f t="shared" si="116"/>
        <v>0</v>
      </c>
      <c r="AS450" s="170">
        <f t="shared" si="116"/>
        <v>0</v>
      </c>
      <c r="AT450" s="170">
        <f t="shared" si="116"/>
        <v>0</v>
      </c>
      <c r="AU450" s="170">
        <f t="shared" si="116"/>
        <v>0</v>
      </c>
      <c r="AV450" s="170">
        <f t="shared" si="116"/>
        <v>0</v>
      </c>
      <c r="AW450" s="170">
        <f t="shared" si="118"/>
        <v>0</v>
      </c>
      <c r="AX450" s="170">
        <f t="shared" si="118"/>
        <v>0</v>
      </c>
      <c r="AY450" s="170">
        <f t="shared" si="118"/>
        <v>0</v>
      </c>
      <c r="AZ450" s="170">
        <f t="shared" si="118"/>
        <v>0</v>
      </c>
      <c r="BA450" s="170">
        <f t="shared" si="118"/>
        <v>0</v>
      </c>
      <c r="BB450" s="170">
        <f t="shared" si="118"/>
        <v>0</v>
      </c>
      <c r="BC450" s="170">
        <f t="shared" si="118"/>
        <v>0</v>
      </c>
      <c r="BD450" s="170">
        <f t="shared" si="118"/>
        <v>0</v>
      </c>
      <c r="BE450" s="170">
        <f t="shared" si="118"/>
        <v>0</v>
      </c>
      <c r="BF450" s="67"/>
      <c r="BG450" s="67"/>
      <c r="BH450" s="52"/>
      <c r="BI450" s="194">
        <f>SUMPRODUCT(CHOOSE({1,2,3,4},D255,D320,D385,D515),CHOOSE({1,2,3,4},DL418,DL418,DL418,DL418))</f>
        <v>0</v>
      </c>
      <c r="BJ450" s="194">
        <f>SUMPRODUCT(CHOOSE({1,2,3,4},E255,E320,E385,E515),CHOOSE({1,2,3,4},DM418,DM418,DM418,DM418))</f>
        <v>0</v>
      </c>
      <c r="BK450" s="194">
        <f>SUMPRODUCT(CHOOSE({1,2,3,4},F255,F320,F385,F515),CHOOSE({1,2,3,4},DN418,DN418,DN418,DN418))</f>
        <v>0</v>
      </c>
      <c r="BL450" s="194">
        <f>SUMPRODUCT(CHOOSE({1,2,3,4},G255,G320,G385,G515),CHOOSE({1,2,3,4},DO418,DO418,DO418,DO418))</f>
        <v>0</v>
      </c>
      <c r="BM450" s="194">
        <f>SUMPRODUCT(CHOOSE({1,2,3,4},H255,H320,H385,H515),CHOOSE({1,2,3,4},DP418,DP418,DP418,DP418))</f>
        <v>0</v>
      </c>
      <c r="BN450" s="194">
        <f>SUMPRODUCT(CHOOSE({1,2,3,4},I255,I320,I385,I515),CHOOSE({1,2,3,4},DQ418,DQ418,DQ418,DQ418))</f>
        <v>0</v>
      </c>
      <c r="BO450" s="194">
        <f>SUMPRODUCT(CHOOSE({1,2,3,4},J255,J320,J385,J515),CHOOSE({1,2,3,4},DR418,DR418,DR418,DR418))</f>
        <v>0</v>
      </c>
      <c r="BP450" s="194">
        <f>SUMPRODUCT(CHOOSE({1,2,3,4},K255,K320,K385,K515),CHOOSE({1,2,3,4},DS418,DS418,DS418,DS418))</f>
        <v>0</v>
      </c>
      <c r="BQ450" s="194">
        <f>SUMPRODUCT(CHOOSE({1,2,3,4},L255,L320,L385,L515),CHOOSE({1,2,3,4},DT418,DT418,DT418,DT418))</f>
        <v>0</v>
      </c>
      <c r="BR450" s="194">
        <f>SUMPRODUCT(CHOOSE({1,2,3,4},M255,M320,M385,M515),CHOOSE({1,2,3,4},DU418,DU418,DU418,DU418))</f>
        <v>0</v>
      </c>
      <c r="BS450" s="194">
        <f>SUMPRODUCT(CHOOSE({1,2,3,4},N255,N320,N385,N515),CHOOSE({1,2,3,4},DV418,DV418,DV418,DV418))</f>
        <v>0</v>
      </c>
      <c r="BT450" s="194">
        <f>SUMPRODUCT(CHOOSE({1,2,3,4},O255,O320,O385,O515),CHOOSE({1,2,3,4},DW418,DW418,DW418,DW418))</f>
        <v>0</v>
      </c>
      <c r="BU450" s="194">
        <f>SUMPRODUCT(CHOOSE({1,2,3,4},P255,P320,P385,P515),CHOOSE({1,2,3,4},DX418,DX418,DX418,DX418))</f>
        <v>0</v>
      </c>
      <c r="BV450" s="194">
        <f>SUMPRODUCT(CHOOSE({1,2,3,4},Q255,Q320,Q385,Q515),CHOOSE({1,2,3,4},DY418,DY418,DY418,DY418))</f>
        <v>0</v>
      </c>
      <c r="BW450" s="194">
        <f>SUMPRODUCT(CHOOSE({1,2,3,4},R255,R320,R385,R515),CHOOSE({1,2,3,4},DZ418,DZ418,DZ418,DZ418))</f>
        <v>0</v>
      </c>
      <c r="BX450" s="194">
        <f>SUMPRODUCT(CHOOSE({1,2,3,4},S255,S320,S385,S515),CHOOSE({1,2,3,4},EA418,EA418,EA418,EA418))</f>
        <v>0</v>
      </c>
      <c r="BY450" s="194">
        <f>SUMPRODUCT(CHOOSE({1,2,3,4},T255,T320,T385,T515),CHOOSE({1,2,3,4},EB418,EB418,EB418,EB418))</f>
        <v>0</v>
      </c>
      <c r="BZ450" s="194">
        <f>SUMPRODUCT(CHOOSE({1,2,3,4},U255,U320,U385,U515),CHOOSE({1,2,3,4},EC418,EC418,EC418,EC418))</f>
        <v>0</v>
      </c>
      <c r="CA450" s="194">
        <f>SUMPRODUCT(CHOOSE({1,2,3,4},V255,V320,V385,V515),CHOOSE({1,2,3,4},ED418,ED418,ED418,ED418))</f>
        <v>0</v>
      </c>
      <c r="CB450" s="194">
        <f>SUMPRODUCT(CHOOSE({1,2,3,4},W255,W320,W385,W515),CHOOSE({1,2,3,4},EE418,EE418,EE418,EE418))</f>
        <v>0</v>
      </c>
      <c r="CC450" s="194">
        <f>SUMPRODUCT(CHOOSE({1,2,3,4},X255,X320,X385,X515),CHOOSE({1,2,3,4},EF418,EF418,EF418,EF418))</f>
        <v>0</v>
      </c>
      <c r="CD450" s="194">
        <f>SUMPRODUCT(CHOOSE({1,2,3,4},Y255,Y320,Y385,Y515),CHOOSE({1,2,3,4},EG418,EG418,EG418,EG418))</f>
        <v>0</v>
      </c>
      <c r="CE450" s="194">
        <f>SUMPRODUCT(CHOOSE({1,2,3,4},Z255,Z320,Z385,Z515),CHOOSE({1,2,3,4},EH418,EH418,EH418,EH418))</f>
        <v>0</v>
      </c>
      <c r="CF450" s="194">
        <f>SUMPRODUCT(CHOOSE({1,2,3,4},AA255,AA320,AA385,AA515),CHOOSE({1,2,3,4},EI418,EI418,EI418,EI418))</f>
        <v>0</v>
      </c>
      <c r="CG450" s="194">
        <f>SUMPRODUCT(CHOOSE({1,2,3,4},AB255,AB320,AB385,AB515),CHOOSE({1,2,3,4},EJ418,EJ418,EJ418,EJ418))</f>
        <v>0</v>
      </c>
    </row>
    <row r="451" spans="1:141" x14ac:dyDescent="0.3">
      <c r="B451" s="1">
        <v>20</v>
      </c>
      <c r="C451" s="1"/>
      <c r="D451" s="155"/>
      <c r="E451" s="155"/>
      <c r="F451" s="155"/>
      <c r="G451" s="155"/>
      <c r="H451" s="155"/>
      <c r="I451" s="155"/>
      <c r="J451" s="155"/>
      <c r="K451" s="155"/>
      <c r="L451" s="155"/>
      <c r="M451" s="155"/>
      <c r="N451" s="155"/>
      <c r="O451" s="155"/>
      <c r="P451" s="155"/>
      <c r="Q451" s="155"/>
      <c r="R451" s="155"/>
      <c r="S451" s="155"/>
      <c r="T451" s="155"/>
      <c r="U451" s="155"/>
      <c r="V451" s="155"/>
      <c r="W451" s="155">
        <f t="shared" si="117"/>
        <v>0</v>
      </c>
      <c r="X451" s="155">
        <f t="shared" si="117"/>
        <v>0</v>
      </c>
      <c r="Y451" s="155">
        <f t="shared" si="117"/>
        <v>0</v>
      </c>
      <c r="Z451" s="155">
        <f t="shared" si="117"/>
        <v>0</v>
      </c>
      <c r="AA451" s="155">
        <f t="shared" si="117"/>
        <v>0</v>
      </c>
      <c r="AB451" s="155">
        <f t="shared" si="117"/>
        <v>0</v>
      </c>
      <c r="AC451" s="156"/>
      <c r="AD451" s="156"/>
      <c r="AE451" s="156"/>
      <c r="AF451" s="156"/>
      <c r="AG451" s="170">
        <f t="shared" si="116"/>
        <v>0</v>
      </c>
      <c r="AH451" s="170">
        <f t="shared" si="116"/>
        <v>0</v>
      </c>
      <c r="AI451" s="170">
        <f t="shared" si="116"/>
        <v>0</v>
      </c>
      <c r="AJ451" s="170">
        <f t="shared" si="116"/>
        <v>0</v>
      </c>
      <c r="AK451" s="170">
        <f t="shared" si="116"/>
        <v>0</v>
      </c>
      <c r="AL451" s="170">
        <f t="shared" si="116"/>
        <v>0</v>
      </c>
      <c r="AM451" s="170">
        <f t="shared" si="116"/>
        <v>0</v>
      </c>
      <c r="AN451" s="170">
        <f t="shared" si="116"/>
        <v>0</v>
      </c>
      <c r="AO451" s="170">
        <f t="shared" si="116"/>
        <v>0</v>
      </c>
      <c r="AP451" s="170">
        <f t="shared" si="116"/>
        <v>0</v>
      </c>
      <c r="AQ451" s="170">
        <f t="shared" si="116"/>
        <v>0</v>
      </c>
      <c r="AR451" s="170">
        <f t="shared" si="116"/>
        <v>0</v>
      </c>
      <c r="AS451" s="170">
        <f t="shared" si="116"/>
        <v>0</v>
      </c>
      <c r="AT451" s="170">
        <f t="shared" si="116"/>
        <v>0</v>
      </c>
      <c r="AU451" s="170">
        <f t="shared" si="116"/>
        <v>0</v>
      </c>
      <c r="AV451" s="170">
        <f t="shared" si="116"/>
        <v>0</v>
      </c>
      <c r="AW451" s="170">
        <f t="shared" si="118"/>
        <v>0</v>
      </c>
      <c r="AX451" s="170">
        <f t="shared" si="118"/>
        <v>0</v>
      </c>
      <c r="AY451" s="170">
        <f t="shared" si="118"/>
        <v>0</v>
      </c>
      <c r="AZ451" s="170">
        <f t="shared" si="118"/>
        <v>0</v>
      </c>
      <c r="BA451" s="170">
        <f t="shared" si="118"/>
        <v>0</v>
      </c>
      <c r="BB451" s="170">
        <f t="shared" si="118"/>
        <v>0</v>
      </c>
      <c r="BC451" s="170">
        <f t="shared" si="118"/>
        <v>0</v>
      </c>
      <c r="BD451" s="170">
        <f t="shared" si="118"/>
        <v>0</v>
      </c>
      <c r="BE451" s="170">
        <f t="shared" si="118"/>
        <v>0</v>
      </c>
      <c r="BF451" s="67"/>
      <c r="BG451" s="67"/>
      <c r="BH451" s="52"/>
      <c r="BI451" s="194">
        <f>SUMPRODUCT(CHOOSE({1,2,3,4},D256,D321,D386,D516),CHOOSE({1,2,3,4},DL419,DL419,DL419,DL419))</f>
        <v>0</v>
      </c>
      <c r="BJ451" s="194">
        <f>SUMPRODUCT(CHOOSE({1,2,3,4},E256,E321,E386,E516),CHOOSE({1,2,3,4},DM419,DM419,DM419,DM419))</f>
        <v>0</v>
      </c>
      <c r="BK451" s="194">
        <f>SUMPRODUCT(CHOOSE({1,2,3,4},F256,F321,F386,F516),CHOOSE({1,2,3,4},DN419,DN419,DN419,DN419))</f>
        <v>0</v>
      </c>
      <c r="BL451" s="194">
        <f>SUMPRODUCT(CHOOSE({1,2,3,4},G256,G321,G386,G516),CHOOSE({1,2,3,4},DO419,DO419,DO419,DO419))</f>
        <v>0</v>
      </c>
      <c r="BM451" s="194">
        <f>SUMPRODUCT(CHOOSE({1,2,3,4},H256,H321,H386,H516),CHOOSE({1,2,3,4},DP419,DP419,DP419,DP419))</f>
        <v>0</v>
      </c>
      <c r="BN451" s="194">
        <f>SUMPRODUCT(CHOOSE({1,2,3,4},I256,I321,I386,I516),CHOOSE({1,2,3,4},DQ419,DQ419,DQ419,DQ419))</f>
        <v>0</v>
      </c>
      <c r="BO451" s="194">
        <f>SUMPRODUCT(CHOOSE({1,2,3,4},J256,J321,J386,J516),CHOOSE({1,2,3,4},DR419,DR419,DR419,DR419))</f>
        <v>0</v>
      </c>
      <c r="BP451" s="194">
        <f>SUMPRODUCT(CHOOSE({1,2,3,4},K256,K321,K386,K516),CHOOSE({1,2,3,4},DS419,DS419,DS419,DS419))</f>
        <v>0</v>
      </c>
      <c r="BQ451" s="194">
        <f>SUMPRODUCT(CHOOSE({1,2,3,4},L256,L321,L386,L516),CHOOSE({1,2,3,4},DT419,DT419,DT419,DT419))</f>
        <v>0</v>
      </c>
      <c r="BR451" s="194">
        <f>SUMPRODUCT(CHOOSE({1,2,3,4},M256,M321,M386,M516),CHOOSE({1,2,3,4},DU419,DU419,DU419,DU419))</f>
        <v>0</v>
      </c>
      <c r="BS451" s="194">
        <f>SUMPRODUCT(CHOOSE({1,2,3,4},N256,N321,N386,N516),CHOOSE({1,2,3,4},DV419,DV419,DV419,DV419))</f>
        <v>0</v>
      </c>
      <c r="BT451" s="194">
        <f>SUMPRODUCT(CHOOSE({1,2,3,4},O256,O321,O386,O516),CHOOSE({1,2,3,4},DW419,DW419,DW419,DW419))</f>
        <v>0</v>
      </c>
      <c r="BU451" s="194">
        <f>SUMPRODUCT(CHOOSE({1,2,3,4},P256,P321,P386,P516),CHOOSE({1,2,3,4},DX419,DX419,DX419,DX419))</f>
        <v>0</v>
      </c>
      <c r="BV451" s="194">
        <f>SUMPRODUCT(CHOOSE({1,2,3,4},Q256,Q321,Q386,Q516),CHOOSE({1,2,3,4},DY419,DY419,DY419,DY419))</f>
        <v>0</v>
      </c>
      <c r="BW451" s="194">
        <f>SUMPRODUCT(CHOOSE({1,2,3,4},R256,R321,R386,R516),CHOOSE({1,2,3,4},DZ419,DZ419,DZ419,DZ419))</f>
        <v>0</v>
      </c>
      <c r="BX451" s="194">
        <f>SUMPRODUCT(CHOOSE({1,2,3,4},S256,S321,S386,S516),CHOOSE({1,2,3,4},EA419,EA419,EA419,EA419))</f>
        <v>0</v>
      </c>
      <c r="BY451" s="194">
        <f>SUMPRODUCT(CHOOSE({1,2,3,4},T256,T321,T386,T516),CHOOSE({1,2,3,4},EB419,EB419,EB419,EB419))</f>
        <v>0</v>
      </c>
      <c r="BZ451" s="194">
        <f>SUMPRODUCT(CHOOSE({1,2,3,4},U256,U321,U386,U516),CHOOSE({1,2,3,4},EC419,EC419,EC419,EC419))</f>
        <v>0</v>
      </c>
      <c r="CA451" s="194">
        <f>SUMPRODUCT(CHOOSE({1,2,3,4},V256,V321,V386,V516),CHOOSE({1,2,3,4},ED419,ED419,ED419,ED419))</f>
        <v>0</v>
      </c>
      <c r="CB451" s="194">
        <f>SUMPRODUCT(CHOOSE({1,2,3,4},W256,W321,W386,W516),CHOOSE({1,2,3,4},EE419,EE419,EE419,EE419))</f>
        <v>0</v>
      </c>
      <c r="CC451" s="194">
        <f>SUMPRODUCT(CHOOSE({1,2,3,4},X256,X321,X386,X516),CHOOSE({1,2,3,4},EF419,EF419,EF419,EF419))</f>
        <v>0</v>
      </c>
      <c r="CD451" s="194">
        <f>SUMPRODUCT(CHOOSE({1,2,3,4},Y256,Y321,Y386,Y516),CHOOSE({1,2,3,4},EG419,EG419,EG419,EG419))</f>
        <v>0</v>
      </c>
      <c r="CE451" s="194">
        <f>SUMPRODUCT(CHOOSE({1,2,3,4},Z256,Z321,Z386,Z516),CHOOSE({1,2,3,4},EH419,EH419,EH419,EH419))</f>
        <v>0</v>
      </c>
      <c r="CF451" s="194">
        <f>SUMPRODUCT(CHOOSE({1,2,3,4},AA256,AA321,AA386,AA516),CHOOSE({1,2,3,4},EI419,EI419,EI419,EI419))</f>
        <v>0</v>
      </c>
      <c r="CG451" s="194">
        <f>SUMPRODUCT(CHOOSE({1,2,3,4},AB256,AB321,AB386,AB516),CHOOSE({1,2,3,4},EJ419,EJ419,EJ419,EJ419))</f>
        <v>0</v>
      </c>
    </row>
    <row r="452" spans="1:141" x14ac:dyDescent="0.3">
      <c r="B452" s="1">
        <v>21</v>
      </c>
      <c r="C452" s="1"/>
      <c r="D452" s="155"/>
      <c r="E452" s="155"/>
      <c r="F452" s="155"/>
      <c r="G452" s="155"/>
      <c r="H452" s="155"/>
      <c r="I452" s="155"/>
      <c r="J452" s="155"/>
      <c r="K452" s="155"/>
      <c r="L452" s="155"/>
      <c r="M452" s="155"/>
      <c r="N452" s="155"/>
      <c r="O452" s="155"/>
      <c r="P452" s="155"/>
      <c r="Q452" s="155"/>
      <c r="R452" s="155"/>
      <c r="S452" s="155"/>
      <c r="T452" s="155"/>
      <c r="U452" s="155"/>
      <c r="V452" s="155"/>
      <c r="W452" s="155"/>
      <c r="X452" s="155">
        <f>(VLOOKUP(W97,ColMort,$A$4,FALSE)-1)*W161*CB420</f>
        <v>0</v>
      </c>
      <c r="Y452" s="155">
        <f>(VLOOKUP(X97,ColMort,$A$4,FALSE)-1)*X161*CC420</f>
        <v>0</v>
      </c>
      <c r="Z452" s="155">
        <f>(VLOOKUP(Y97,ColMort,$A$4,FALSE)-1)*Y161*CD420</f>
        <v>0</v>
      </c>
      <c r="AA452" s="155">
        <f>(VLOOKUP(Z97,ColMort,$A$4,FALSE)-1)*Z161*CE420</f>
        <v>0</v>
      </c>
      <c r="AB452" s="155">
        <f>(VLOOKUP(AA97,ColMort,$A$4,FALSE)-1)*AA161*CF420</f>
        <v>0</v>
      </c>
      <c r="AC452" s="156"/>
      <c r="AD452" s="156"/>
      <c r="AE452" s="156"/>
      <c r="AF452" s="156"/>
      <c r="AG452" s="170">
        <f t="shared" si="116"/>
        <v>0</v>
      </c>
      <c r="AH452" s="170">
        <f t="shared" si="116"/>
        <v>0</v>
      </c>
      <c r="AI452" s="170">
        <f t="shared" si="116"/>
        <v>0</v>
      </c>
      <c r="AJ452" s="170">
        <f t="shared" si="116"/>
        <v>0</v>
      </c>
      <c r="AK452" s="170">
        <f t="shared" si="116"/>
        <v>0</v>
      </c>
      <c r="AL452" s="170">
        <f t="shared" si="116"/>
        <v>0</v>
      </c>
      <c r="AM452" s="170">
        <f t="shared" si="116"/>
        <v>0</v>
      </c>
      <c r="AN452" s="170">
        <f t="shared" si="116"/>
        <v>0</v>
      </c>
      <c r="AO452" s="170">
        <f t="shared" si="116"/>
        <v>0</v>
      </c>
      <c r="AP452" s="170">
        <f t="shared" si="116"/>
        <v>0</v>
      </c>
      <c r="AQ452" s="170">
        <f t="shared" si="116"/>
        <v>0</v>
      </c>
      <c r="AR452" s="170">
        <f t="shared" si="116"/>
        <v>0</v>
      </c>
      <c r="AS452" s="170">
        <f t="shared" si="116"/>
        <v>0</v>
      </c>
      <c r="AT452" s="170">
        <f t="shared" si="116"/>
        <v>0</v>
      </c>
      <c r="AU452" s="170">
        <f t="shared" si="116"/>
        <v>0</v>
      </c>
      <c r="AV452" s="170">
        <f t="shared" si="116"/>
        <v>0</v>
      </c>
      <c r="AW452" s="170">
        <f t="shared" si="118"/>
        <v>0</v>
      </c>
      <c r="AX452" s="170">
        <f t="shared" si="118"/>
        <v>0</v>
      </c>
      <c r="AY452" s="170">
        <f t="shared" si="118"/>
        <v>0</v>
      </c>
      <c r="AZ452" s="170">
        <f t="shared" si="118"/>
        <v>0</v>
      </c>
      <c r="BA452" s="170">
        <f t="shared" si="118"/>
        <v>0</v>
      </c>
      <c r="BB452" s="170">
        <f t="shared" si="118"/>
        <v>0</v>
      </c>
      <c r="BC452" s="170">
        <f t="shared" si="118"/>
        <v>0</v>
      </c>
      <c r="BD452" s="170">
        <f t="shared" si="118"/>
        <v>0</v>
      </c>
      <c r="BE452" s="170">
        <f t="shared" si="118"/>
        <v>0</v>
      </c>
      <c r="BF452" s="67"/>
      <c r="BG452" s="67"/>
      <c r="BH452" s="52"/>
      <c r="BI452" s="194">
        <f>SUMPRODUCT(CHOOSE({1,2,3,4},D257,D322,D387,D517),CHOOSE({1,2,3,4},DL420,DL420,DL420,DL420))</f>
        <v>0</v>
      </c>
      <c r="BJ452" s="194">
        <f>SUMPRODUCT(CHOOSE({1,2,3,4},E257,E322,E387,E517),CHOOSE({1,2,3,4},DM420,DM420,DM420,DM420))</f>
        <v>0</v>
      </c>
      <c r="BK452" s="194">
        <f>SUMPRODUCT(CHOOSE({1,2,3,4},F257,F322,F387,F517),CHOOSE({1,2,3,4},DN420,DN420,DN420,DN420))</f>
        <v>0</v>
      </c>
      <c r="BL452" s="194">
        <f>SUMPRODUCT(CHOOSE({1,2,3,4},G257,G322,G387,G517),CHOOSE({1,2,3,4},DO420,DO420,DO420,DO420))</f>
        <v>0</v>
      </c>
      <c r="BM452" s="194">
        <f>SUMPRODUCT(CHOOSE({1,2,3,4},H257,H322,H387,H517),CHOOSE({1,2,3,4},DP420,DP420,DP420,DP420))</f>
        <v>0</v>
      </c>
      <c r="BN452" s="194">
        <f>SUMPRODUCT(CHOOSE({1,2,3,4},I257,I322,I387,I517),CHOOSE({1,2,3,4},DQ420,DQ420,DQ420,DQ420))</f>
        <v>0</v>
      </c>
      <c r="BO452" s="194">
        <f>SUMPRODUCT(CHOOSE({1,2,3,4},J257,J322,J387,J517),CHOOSE({1,2,3,4},DR420,DR420,DR420,DR420))</f>
        <v>0</v>
      </c>
      <c r="BP452" s="194">
        <f>SUMPRODUCT(CHOOSE({1,2,3,4},K257,K322,K387,K517),CHOOSE({1,2,3,4},DS420,DS420,DS420,DS420))</f>
        <v>0</v>
      </c>
      <c r="BQ452" s="194">
        <f>SUMPRODUCT(CHOOSE({1,2,3,4},L257,L322,L387,L517),CHOOSE({1,2,3,4},DT420,DT420,DT420,DT420))</f>
        <v>0</v>
      </c>
      <c r="BR452" s="194">
        <f>SUMPRODUCT(CHOOSE({1,2,3,4},M257,M322,M387,M517),CHOOSE({1,2,3,4},DU420,DU420,DU420,DU420))</f>
        <v>0</v>
      </c>
      <c r="BS452" s="194">
        <f>SUMPRODUCT(CHOOSE({1,2,3,4},N257,N322,N387,N517),CHOOSE({1,2,3,4},DV420,DV420,DV420,DV420))</f>
        <v>0</v>
      </c>
      <c r="BT452" s="194">
        <f>SUMPRODUCT(CHOOSE({1,2,3,4},O257,O322,O387,O517),CHOOSE({1,2,3,4},DW420,DW420,DW420,DW420))</f>
        <v>0</v>
      </c>
      <c r="BU452" s="194">
        <f>SUMPRODUCT(CHOOSE({1,2,3,4},P257,P322,P387,P517),CHOOSE({1,2,3,4},DX420,DX420,DX420,DX420))</f>
        <v>0</v>
      </c>
      <c r="BV452" s="194">
        <f>SUMPRODUCT(CHOOSE({1,2,3,4},Q257,Q322,Q387,Q517),CHOOSE({1,2,3,4},DY420,DY420,DY420,DY420))</f>
        <v>0</v>
      </c>
      <c r="BW452" s="194">
        <f>SUMPRODUCT(CHOOSE({1,2,3,4},R257,R322,R387,R517),CHOOSE({1,2,3,4},DZ420,DZ420,DZ420,DZ420))</f>
        <v>0</v>
      </c>
      <c r="BX452" s="194">
        <f>SUMPRODUCT(CHOOSE({1,2,3,4},S257,S322,S387,S517),CHOOSE({1,2,3,4},EA420,EA420,EA420,EA420))</f>
        <v>0</v>
      </c>
      <c r="BY452" s="194">
        <f>SUMPRODUCT(CHOOSE({1,2,3,4},T257,T322,T387,T517),CHOOSE({1,2,3,4},EB420,EB420,EB420,EB420))</f>
        <v>0</v>
      </c>
      <c r="BZ452" s="194">
        <f>SUMPRODUCT(CHOOSE({1,2,3,4},U257,U322,U387,U517),CHOOSE({1,2,3,4},EC420,EC420,EC420,EC420))</f>
        <v>0</v>
      </c>
      <c r="CA452" s="194">
        <f>SUMPRODUCT(CHOOSE({1,2,3,4},V257,V322,V387,V517),CHOOSE({1,2,3,4},ED420,ED420,ED420,ED420))</f>
        <v>0</v>
      </c>
      <c r="CB452" s="194">
        <f>SUMPRODUCT(CHOOSE({1,2,3,4},W257,W322,W387,W517),CHOOSE({1,2,3,4},EE420,EE420,EE420,EE420))</f>
        <v>0</v>
      </c>
      <c r="CC452" s="194">
        <f>SUMPRODUCT(CHOOSE({1,2,3,4},X257,X322,X387,X517),CHOOSE({1,2,3,4},EF420,EF420,EF420,EF420))</f>
        <v>0</v>
      </c>
      <c r="CD452" s="194">
        <f>SUMPRODUCT(CHOOSE({1,2,3,4},Y257,Y322,Y387,Y517),CHOOSE({1,2,3,4},EG420,EG420,EG420,EG420))</f>
        <v>0</v>
      </c>
      <c r="CE452" s="194">
        <f>SUMPRODUCT(CHOOSE({1,2,3,4},Z257,Z322,Z387,Z517),CHOOSE({1,2,3,4},EH420,EH420,EH420,EH420))</f>
        <v>0</v>
      </c>
      <c r="CF452" s="194">
        <f>SUMPRODUCT(CHOOSE({1,2,3,4},AA257,AA322,AA387,AA517),CHOOSE({1,2,3,4},EI420,EI420,EI420,EI420))</f>
        <v>0</v>
      </c>
      <c r="CG452" s="194">
        <f>SUMPRODUCT(CHOOSE({1,2,3,4},AB257,AB322,AB387,AB517),CHOOSE({1,2,3,4},EJ420,EJ420,EJ420,EJ420))</f>
        <v>0</v>
      </c>
    </row>
    <row r="453" spans="1:141" x14ac:dyDescent="0.3">
      <c r="B453" s="1">
        <v>22</v>
      </c>
      <c r="C453" s="1"/>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f>(VLOOKUP(X98,ColMort,$A$4,FALSE)-1)*X162*CC421</f>
        <v>0</v>
      </c>
      <c r="Z453" s="155">
        <f>(VLOOKUP(Y98,ColMort,$A$4,FALSE)-1)*Y162*CD421</f>
        <v>0</v>
      </c>
      <c r="AA453" s="155">
        <f>(VLOOKUP(Z98,ColMort,$A$4,FALSE)-1)*Z162*CE421</f>
        <v>0</v>
      </c>
      <c r="AB453" s="155">
        <f>(VLOOKUP(AA98,ColMort,$A$4,FALSE)-1)*AA162*CF421</f>
        <v>0</v>
      </c>
      <c r="AC453" s="156"/>
      <c r="AD453" s="156"/>
      <c r="AE453" s="156"/>
      <c r="AF453" s="156"/>
      <c r="AG453" s="170">
        <f t="shared" si="116"/>
        <v>0</v>
      </c>
      <c r="AH453" s="170">
        <f t="shared" si="116"/>
        <v>0</v>
      </c>
      <c r="AI453" s="170">
        <f t="shared" si="116"/>
        <v>0</v>
      </c>
      <c r="AJ453" s="170">
        <f t="shared" si="116"/>
        <v>0</v>
      </c>
      <c r="AK453" s="170">
        <f t="shared" si="116"/>
        <v>0</v>
      </c>
      <c r="AL453" s="170">
        <f t="shared" si="116"/>
        <v>0</v>
      </c>
      <c r="AM453" s="170">
        <f t="shared" si="116"/>
        <v>0</v>
      </c>
      <c r="AN453" s="170">
        <f t="shared" si="116"/>
        <v>0</v>
      </c>
      <c r="AO453" s="170">
        <f t="shared" si="116"/>
        <v>0</v>
      </c>
      <c r="AP453" s="170">
        <f t="shared" si="116"/>
        <v>0</v>
      </c>
      <c r="AQ453" s="170">
        <f t="shared" si="116"/>
        <v>0</v>
      </c>
      <c r="AR453" s="170">
        <f t="shared" si="116"/>
        <v>0</v>
      </c>
      <c r="AS453" s="170">
        <f t="shared" si="116"/>
        <v>0</v>
      </c>
      <c r="AT453" s="170">
        <f t="shared" si="116"/>
        <v>0</v>
      </c>
      <c r="AU453" s="170">
        <f t="shared" si="116"/>
        <v>0</v>
      </c>
      <c r="AV453" s="170">
        <f t="shared" si="116"/>
        <v>0</v>
      </c>
      <c r="AW453" s="170">
        <f t="shared" si="118"/>
        <v>0</v>
      </c>
      <c r="AX453" s="170">
        <f t="shared" si="118"/>
        <v>0</v>
      </c>
      <c r="AY453" s="170">
        <f t="shared" si="118"/>
        <v>0</v>
      </c>
      <c r="AZ453" s="170">
        <f t="shared" si="118"/>
        <v>0</v>
      </c>
      <c r="BA453" s="170">
        <f t="shared" si="118"/>
        <v>0</v>
      </c>
      <c r="BB453" s="170">
        <f t="shared" si="118"/>
        <v>0</v>
      </c>
      <c r="BC453" s="170">
        <f t="shared" si="118"/>
        <v>0</v>
      </c>
      <c r="BD453" s="170">
        <f t="shared" si="118"/>
        <v>0</v>
      </c>
      <c r="BE453" s="170">
        <f t="shared" si="118"/>
        <v>0</v>
      </c>
      <c r="BF453" s="67"/>
      <c r="BG453" s="67"/>
      <c r="BH453" s="52"/>
      <c r="BI453" s="194">
        <f>SUMPRODUCT(CHOOSE({1,2,3,4},D258,D323,D388,D518),CHOOSE({1,2,3,4},DL421,DL421,DL421,DL421))</f>
        <v>0</v>
      </c>
      <c r="BJ453" s="194">
        <f>SUMPRODUCT(CHOOSE({1,2,3,4},E258,E323,E388,E518),CHOOSE({1,2,3,4},DM421,DM421,DM421,DM421))</f>
        <v>0</v>
      </c>
      <c r="BK453" s="194">
        <f>SUMPRODUCT(CHOOSE({1,2,3,4},F258,F323,F388,F518),CHOOSE({1,2,3,4},DN421,DN421,DN421,DN421))</f>
        <v>0</v>
      </c>
      <c r="BL453" s="194">
        <f>SUMPRODUCT(CHOOSE({1,2,3,4},G258,G323,G388,G518),CHOOSE({1,2,3,4},DO421,DO421,DO421,DO421))</f>
        <v>0</v>
      </c>
      <c r="BM453" s="194">
        <f>SUMPRODUCT(CHOOSE({1,2,3,4},H258,H323,H388,H518),CHOOSE({1,2,3,4},DP421,DP421,DP421,DP421))</f>
        <v>0</v>
      </c>
      <c r="BN453" s="194">
        <f>SUMPRODUCT(CHOOSE({1,2,3,4},I258,I323,I388,I518),CHOOSE({1,2,3,4},DQ421,DQ421,DQ421,DQ421))</f>
        <v>0</v>
      </c>
      <c r="BO453" s="194">
        <f>SUMPRODUCT(CHOOSE({1,2,3,4},J258,J323,J388,J518),CHOOSE({1,2,3,4},DR421,DR421,DR421,DR421))</f>
        <v>0</v>
      </c>
      <c r="BP453" s="194">
        <f>SUMPRODUCT(CHOOSE({1,2,3,4},K258,K323,K388,K518),CHOOSE({1,2,3,4},DS421,DS421,DS421,DS421))</f>
        <v>0</v>
      </c>
      <c r="BQ453" s="194">
        <f>SUMPRODUCT(CHOOSE({1,2,3,4},L258,L323,L388,L518),CHOOSE({1,2,3,4},DT421,DT421,DT421,DT421))</f>
        <v>0</v>
      </c>
      <c r="BR453" s="194">
        <f>SUMPRODUCT(CHOOSE({1,2,3,4},M258,M323,M388,M518),CHOOSE({1,2,3,4},DU421,DU421,DU421,DU421))</f>
        <v>0</v>
      </c>
      <c r="BS453" s="194">
        <f>SUMPRODUCT(CHOOSE({1,2,3,4},N258,N323,N388,N518),CHOOSE({1,2,3,4},DV421,DV421,DV421,DV421))</f>
        <v>0</v>
      </c>
      <c r="BT453" s="194">
        <f>SUMPRODUCT(CHOOSE({1,2,3,4},O258,O323,O388,O518),CHOOSE({1,2,3,4},DW421,DW421,DW421,DW421))</f>
        <v>0</v>
      </c>
      <c r="BU453" s="194">
        <f>SUMPRODUCT(CHOOSE({1,2,3,4},P258,P323,P388,P518),CHOOSE({1,2,3,4},DX421,DX421,DX421,DX421))</f>
        <v>0</v>
      </c>
      <c r="BV453" s="194">
        <f>SUMPRODUCT(CHOOSE({1,2,3,4},Q258,Q323,Q388,Q518),CHOOSE({1,2,3,4},DY421,DY421,DY421,DY421))</f>
        <v>0</v>
      </c>
      <c r="BW453" s="194">
        <f>SUMPRODUCT(CHOOSE({1,2,3,4},R258,R323,R388,R518),CHOOSE({1,2,3,4},DZ421,DZ421,DZ421,DZ421))</f>
        <v>0</v>
      </c>
      <c r="BX453" s="194">
        <f>SUMPRODUCT(CHOOSE({1,2,3,4},S258,S323,S388,S518),CHOOSE({1,2,3,4},EA421,EA421,EA421,EA421))</f>
        <v>0</v>
      </c>
      <c r="BY453" s="194">
        <f>SUMPRODUCT(CHOOSE({1,2,3,4},T258,T323,T388,T518),CHOOSE({1,2,3,4},EB421,EB421,EB421,EB421))</f>
        <v>0</v>
      </c>
      <c r="BZ453" s="194">
        <f>SUMPRODUCT(CHOOSE({1,2,3,4},U258,U323,U388,U518),CHOOSE({1,2,3,4},EC421,EC421,EC421,EC421))</f>
        <v>0</v>
      </c>
      <c r="CA453" s="194">
        <f>SUMPRODUCT(CHOOSE({1,2,3,4},V258,V323,V388,V518),CHOOSE({1,2,3,4},ED421,ED421,ED421,ED421))</f>
        <v>0</v>
      </c>
      <c r="CB453" s="194">
        <f>SUMPRODUCT(CHOOSE({1,2,3,4},W258,W323,W388,W518),CHOOSE({1,2,3,4},EE421,EE421,EE421,EE421))</f>
        <v>0</v>
      </c>
      <c r="CC453" s="194">
        <f>SUMPRODUCT(CHOOSE({1,2,3,4},X258,X323,X388,X518),CHOOSE({1,2,3,4},EF421,EF421,EF421,EF421))</f>
        <v>0</v>
      </c>
      <c r="CD453" s="194">
        <f>SUMPRODUCT(CHOOSE({1,2,3,4},Y258,Y323,Y388,Y518),CHOOSE({1,2,3,4},EG421,EG421,EG421,EG421))</f>
        <v>0</v>
      </c>
      <c r="CE453" s="194">
        <f>SUMPRODUCT(CHOOSE({1,2,3,4},Z258,Z323,Z388,Z518),CHOOSE({1,2,3,4},EH421,EH421,EH421,EH421))</f>
        <v>0</v>
      </c>
      <c r="CF453" s="194">
        <f>SUMPRODUCT(CHOOSE({1,2,3,4},AA258,AA323,AA388,AA518),CHOOSE({1,2,3,4},EI421,EI421,EI421,EI421))</f>
        <v>0</v>
      </c>
      <c r="CG453" s="194">
        <f>SUMPRODUCT(CHOOSE({1,2,3,4},AB258,AB323,AB388,AB518),CHOOSE({1,2,3,4},EJ421,EJ421,EJ421,EJ421))</f>
        <v>0</v>
      </c>
    </row>
    <row r="454" spans="1:141" x14ac:dyDescent="0.3">
      <c r="B454" s="1">
        <v>23</v>
      </c>
      <c r="C454" s="1"/>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f>(VLOOKUP(Y99,ColMort,$A$4,FALSE)-1)*Y163*CD422</f>
        <v>0</v>
      </c>
      <c r="AA454" s="155">
        <f>(VLOOKUP(Z99,ColMort,$A$4,FALSE)-1)*Z163*CE422</f>
        <v>0</v>
      </c>
      <c r="AB454" s="155">
        <f>(VLOOKUP(AA99,ColMort,$A$4,FALSE)-1)*AA163*CF422</f>
        <v>0</v>
      </c>
      <c r="AC454" s="156"/>
      <c r="AD454" s="156"/>
      <c r="AE454" s="156"/>
      <c r="AF454" s="156"/>
      <c r="AG454" s="170">
        <f t="shared" si="116"/>
        <v>0</v>
      </c>
      <c r="AH454" s="170">
        <f t="shared" si="116"/>
        <v>0</v>
      </c>
      <c r="AI454" s="170">
        <f t="shared" si="116"/>
        <v>0</v>
      </c>
      <c r="AJ454" s="170">
        <f t="shared" si="116"/>
        <v>0</v>
      </c>
      <c r="AK454" s="170">
        <f t="shared" si="116"/>
        <v>0</v>
      </c>
      <c r="AL454" s="170">
        <f t="shared" si="116"/>
        <v>0</v>
      </c>
      <c r="AM454" s="170">
        <f t="shared" si="116"/>
        <v>0</v>
      </c>
      <c r="AN454" s="170">
        <f t="shared" si="116"/>
        <v>0</v>
      </c>
      <c r="AO454" s="170">
        <f t="shared" si="116"/>
        <v>0</v>
      </c>
      <c r="AP454" s="170">
        <f t="shared" si="116"/>
        <v>0</v>
      </c>
      <c r="AQ454" s="170">
        <f t="shared" si="116"/>
        <v>0</v>
      </c>
      <c r="AR454" s="170">
        <f t="shared" si="116"/>
        <v>0</v>
      </c>
      <c r="AS454" s="170">
        <f t="shared" si="116"/>
        <v>0</v>
      </c>
      <c r="AT454" s="170">
        <f t="shared" si="116"/>
        <v>0</v>
      </c>
      <c r="AU454" s="170">
        <f t="shared" si="116"/>
        <v>0</v>
      </c>
      <c r="AV454" s="170">
        <f t="shared" si="116"/>
        <v>0</v>
      </c>
      <c r="AW454" s="170">
        <f t="shared" si="118"/>
        <v>0</v>
      </c>
      <c r="AX454" s="170">
        <f t="shared" si="118"/>
        <v>0</v>
      </c>
      <c r="AY454" s="170">
        <f t="shared" si="118"/>
        <v>0</v>
      </c>
      <c r="AZ454" s="170">
        <f t="shared" si="118"/>
        <v>0</v>
      </c>
      <c r="BA454" s="170">
        <f t="shared" si="118"/>
        <v>0</v>
      </c>
      <c r="BB454" s="170">
        <f t="shared" si="118"/>
        <v>0</v>
      </c>
      <c r="BC454" s="170">
        <f t="shared" si="118"/>
        <v>0</v>
      </c>
      <c r="BD454" s="170">
        <f t="shared" si="118"/>
        <v>0</v>
      </c>
      <c r="BE454" s="170">
        <f t="shared" si="118"/>
        <v>0</v>
      </c>
      <c r="BF454" s="67"/>
      <c r="BG454" s="52"/>
      <c r="BH454" s="52"/>
      <c r="BI454" s="194">
        <f>SUMPRODUCT(CHOOSE({1,2,3,4},D259,D324,D389,D519),CHOOSE({1,2,3,4},DL422,DL422,DL422,DL422))</f>
        <v>0</v>
      </c>
      <c r="BJ454" s="194">
        <f>SUMPRODUCT(CHOOSE({1,2,3,4},E259,E324,E389,E519),CHOOSE({1,2,3,4},DM422,DM422,DM422,DM422))</f>
        <v>0</v>
      </c>
      <c r="BK454" s="194">
        <f>SUMPRODUCT(CHOOSE({1,2,3,4},F259,F324,F389,F519),CHOOSE({1,2,3,4},DN422,DN422,DN422,DN422))</f>
        <v>0</v>
      </c>
      <c r="BL454" s="194">
        <f>SUMPRODUCT(CHOOSE({1,2,3,4},G259,G324,G389,G519),CHOOSE({1,2,3,4},DO422,DO422,DO422,DO422))</f>
        <v>0</v>
      </c>
      <c r="BM454" s="194">
        <f>SUMPRODUCT(CHOOSE({1,2,3,4},H259,H324,H389,H519),CHOOSE({1,2,3,4},DP422,DP422,DP422,DP422))</f>
        <v>0</v>
      </c>
      <c r="BN454" s="194">
        <f>SUMPRODUCT(CHOOSE({1,2,3,4},I259,I324,I389,I519),CHOOSE({1,2,3,4},DQ422,DQ422,DQ422,DQ422))</f>
        <v>0</v>
      </c>
      <c r="BO454" s="194">
        <f>SUMPRODUCT(CHOOSE({1,2,3,4},J259,J324,J389,J519),CHOOSE({1,2,3,4},DR422,DR422,DR422,DR422))</f>
        <v>0</v>
      </c>
      <c r="BP454" s="194">
        <f>SUMPRODUCT(CHOOSE({1,2,3,4},K259,K324,K389,K519),CHOOSE({1,2,3,4},DS422,DS422,DS422,DS422))</f>
        <v>0</v>
      </c>
      <c r="BQ454" s="194">
        <f>SUMPRODUCT(CHOOSE({1,2,3,4},L259,L324,L389,L519),CHOOSE({1,2,3,4},DT422,DT422,DT422,DT422))</f>
        <v>0</v>
      </c>
      <c r="BR454" s="194">
        <f>SUMPRODUCT(CHOOSE({1,2,3,4},M259,M324,M389,M519),CHOOSE({1,2,3,4},DU422,DU422,DU422,DU422))</f>
        <v>0</v>
      </c>
      <c r="BS454" s="194">
        <f>SUMPRODUCT(CHOOSE({1,2,3,4},N259,N324,N389,N519),CHOOSE({1,2,3,4},DV422,DV422,DV422,DV422))</f>
        <v>0</v>
      </c>
      <c r="BT454" s="194">
        <f>SUMPRODUCT(CHOOSE({1,2,3,4},O259,O324,O389,O519),CHOOSE({1,2,3,4},DW422,DW422,DW422,DW422))</f>
        <v>0</v>
      </c>
      <c r="BU454" s="194">
        <f>SUMPRODUCT(CHOOSE({1,2,3,4},P259,P324,P389,P519),CHOOSE({1,2,3,4},DX422,DX422,DX422,DX422))</f>
        <v>0</v>
      </c>
      <c r="BV454" s="194">
        <f>SUMPRODUCT(CHOOSE({1,2,3,4},Q259,Q324,Q389,Q519),CHOOSE({1,2,3,4},DY422,DY422,DY422,DY422))</f>
        <v>0</v>
      </c>
      <c r="BW454" s="194">
        <f>SUMPRODUCT(CHOOSE({1,2,3,4},R259,R324,R389,R519),CHOOSE({1,2,3,4},DZ422,DZ422,DZ422,DZ422))</f>
        <v>0</v>
      </c>
      <c r="BX454" s="194">
        <f>SUMPRODUCT(CHOOSE({1,2,3,4},S259,S324,S389,S519),CHOOSE({1,2,3,4},EA422,EA422,EA422,EA422))</f>
        <v>0</v>
      </c>
      <c r="BY454" s="194">
        <f>SUMPRODUCT(CHOOSE({1,2,3,4},T259,T324,T389,T519),CHOOSE({1,2,3,4},EB422,EB422,EB422,EB422))</f>
        <v>0</v>
      </c>
      <c r="BZ454" s="194">
        <f>SUMPRODUCT(CHOOSE({1,2,3,4},U259,U324,U389,U519),CHOOSE({1,2,3,4},EC422,EC422,EC422,EC422))</f>
        <v>0</v>
      </c>
      <c r="CA454" s="194">
        <f>SUMPRODUCT(CHOOSE({1,2,3,4},V259,V324,V389,V519),CHOOSE({1,2,3,4},ED422,ED422,ED422,ED422))</f>
        <v>0</v>
      </c>
      <c r="CB454" s="194">
        <f>SUMPRODUCT(CHOOSE({1,2,3,4},W259,W324,W389,W519),CHOOSE({1,2,3,4},EE422,EE422,EE422,EE422))</f>
        <v>0</v>
      </c>
      <c r="CC454" s="194">
        <f>SUMPRODUCT(CHOOSE({1,2,3,4},X259,X324,X389,X519),CHOOSE({1,2,3,4},EF422,EF422,EF422,EF422))</f>
        <v>0</v>
      </c>
      <c r="CD454" s="194">
        <f>SUMPRODUCT(CHOOSE({1,2,3,4},Y259,Y324,Y389,Y519),CHOOSE({1,2,3,4},EG422,EG422,EG422,EG422))</f>
        <v>0</v>
      </c>
      <c r="CE454" s="194">
        <f>SUMPRODUCT(CHOOSE({1,2,3,4},Z259,Z324,Z389,Z519),CHOOSE({1,2,3,4},EH422,EH422,EH422,EH422))</f>
        <v>0</v>
      </c>
      <c r="CF454" s="194">
        <f>SUMPRODUCT(CHOOSE({1,2,3,4},AA259,AA324,AA389,AA519),CHOOSE({1,2,3,4},EI422,EI422,EI422,EI422))</f>
        <v>0</v>
      </c>
      <c r="CG454" s="194">
        <f>SUMPRODUCT(CHOOSE({1,2,3,4},AB259,AB324,AB389,AB519),CHOOSE({1,2,3,4},EJ422,EJ422,EJ422,EJ422))</f>
        <v>0</v>
      </c>
    </row>
    <row r="455" spans="1:141" x14ac:dyDescent="0.3">
      <c r="B455" s="1">
        <v>24</v>
      </c>
      <c r="C455" s="1"/>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f>(VLOOKUP(Z100,ColMort,$A$4,FALSE)-1)*Z164*CE423</f>
        <v>0</v>
      </c>
      <c r="AB455" s="155">
        <f>(VLOOKUP(AA100,ColMort,$A$4,FALSE)-1)*AA164*CF423</f>
        <v>0</v>
      </c>
      <c r="AC455" s="156"/>
      <c r="AD455" s="156"/>
      <c r="AE455" s="156"/>
      <c r="AF455" s="156"/>
      <c r="AG455" s="170">
        <f t="shared" si="116"/>
        <v>0</v>
      </c>
      <c r="AH455" s="170">
        <f t="shared" si="116"/>
        <v>0</v>
      </c>
      <c r="AI455" s="170">
        <f t="shared" si="116"/>
        <v>0</v>
      </c>
      <c r="AJ455" s="170">
        <f t="shared" si="116"/>
        <v>0</v>
      </c>
      <c r="AK455" s="170">
        <f t="shared" si="116"/>
        <v>0</v>
      </c>
      <c r="AL455" s="170">
        <f t="shared" si="116"/>
        <v>0</v>
      </c>
      <c r="AM455" s="170">
        <f t="shared" si="116"/>
        <v>0</v>
      </c>
      <c r="AN455" s="170">
        <f t="shared" si="116"/>
        <v>0</v>
      </c>
      <c r="AO455" s="170">
        <f t="shared" si="116"/>
        <v>0</v>
      </c>
      <c r="AP455" s="170">
        <f t="shared" si="116"/>
        <v>0</v>
      </c>
      <c r="AQ455" s="170">
        <f t="shared" si="116"/>
        <v>0</v>
      </c>
      <c r="AR455" s="170">
        <f t="shared" si="116"/>
        <v>0</v>
      </c>
      <c r="AS455" s="170">
        <f t="shared" si="116"/>
        <v>0</v>
      </c>
      <c r="AT455" s="170">
        <f t="shared" si="116"/>
        <v>0</v>
      </c>
      <c r="AU455" s="170">
        <f t="shared" si="116"/>
        <v>0</v>
      </c>
      <c r="AV455" s="170">
        <f t="shared" si="116"/>
        <v>0</v>
      </c>
      <c r="AW455" s="170">
        <f t="shared" si="118"/>
        <v>0</v>
      </c>
      <c r="AX455" s="170">
        <f t="shared" si="118"/>
        <v>0</v>
      </c>
      <c r="AY455" s="170">
        <f t="shared" si="118"/>
        <v>0</v>
      </c>
      <c r="AZ455" s="170">
        <f t="shared" si="118"/>
        <v>0</v>
      </c>
      <c r="BA455" s="170">
        <f t="shared" si="118"/>
        <v>0</v>
      </c>
      <c r="BB455" s="170">
        <f t="shared" si="118"/>
        <v>0</v>
      </c>
      <c r="BC455" s="170">
        <f t="shared" si="118"/>
        <v>0</v>
      </c>
      <c r="BD455" s="170">
        <f t="shared" si="118"/>
        <v>0</v>
      </c>
      <c r="BE455" s="170">
        <f t="shared" si="118"/>
        <v>0</v>
      </c>
      <c r="BF455" s="67"/>
      <c r="BG455" s="67"/>
      <c r="BH455" s="52"/>
      <c r="BI455" s="194">
        <f>SUMPRODUCT(CHOOSE({1,2,3,4},D260,D325,D390,D520),CHOOSE({1,2,3,4},DL423,DL423,DL423,DL423))</f>
        <v>0</v>
      </c>
      <c r="BJ455" s="194">
        <f>SUMPRODUCT(CHOOSE({1,2,3,4},E260,E325,E390,E520),CHOOSE({1,2,3,4},DM423,DM423,DM423,DM423))</f>
        <v>0</v>
      </c>
      <c r="BK455" s="194">
        <f>SUMPRODUCT(CHOOSE({1,2,3,4},F260,F325,F390,F520),CHOOSE({1,2,3,4},DN423,DN423,DN423,DN423))</f>
        <v>0</v>
      </c>
      <c r="BL455" s="194">
        <f>SUMPRODUCT(CHOOSE({1,2,3,4},G260,G325,G390,G520),CHOOSE({1,2,3,4},DO423,DO423,DO423,DO423))</f>
        <v>0</v>
      </c>
      <c r="BM455" s="194">
        <f>SUMPRODUCT(CHOOSE({1,2,3,4},H260,H325,H390,H520),CHOOSE({1,2,3,4},DP423,DP423,DP423,DP423))</f>
        <v>0</v>
      </c>
      <c r="BN455" s="194">
        <f>SUMPRODUCT(CHOOSE({1,2,3,4},I260,I325,I390,I520),CHOOSE({1,2,3,4},DQ423,DQ423,DQ423,DQ423))</f>
        <v>0</v>
      </c>
      <c r="BO455" s="194">
        <f>SUMPRODUCT(CHOOSE({1,2,3,4},J260,J325,J390,J520),CHOOSE({1,2,3,4},DR423,DR423,DR423,DR423))</f>
        <v>0</v>
      </c>
      <c r="BP455" s="194">
        <f>SUMPRODUCT(CHOOSE({1,2,3,4},K260,K325,K390,K520),CHOOSE({1,2,3,4},DS423,DS423,DS423,DS423))</f>
        <v>0</v>
      </c>
      <c r="BQ455" s="194">
        <f>SUMPRODUCT(CHOOSE({1,2,3,4},L260,L325,L390,L520),CHOOSE({1,2,3,4},DT423,DT423,DT423,DT423))</f>
        <v>0</v>
      </c>
      <c r="BR455" s="194">
        <f>SUMPRODUCT(CHOOSE({1,2,3,4},M260,M325,M390,M520),CHOOSE({1,2,3,4},DU423,DU423,DU423,DU423))</f>
        <v>0</v>
      </c>
      <c r="BS455" s="194">
        <f>SUMPRODUCT(CHOOSE({1,2,3,4},N260,N325,N390,N520),CHOOSE({1,2,3,4},DV423,DV423,DV423,DV423))</f>
        <v>0</v>
      </c>
      <c r="BT455" s="194">
        <f>SUMPRODUCT(CHOOSE({1,2,3,4},O260,O325,O390,O520),CHOOSE({1,2,3,4},DW423,DW423,DW423,DW423))</f>
        <v>0</v>
      </c>
      <c r="BU455" s="194">
        <f>SUMPRODUCT(CHOOSE({1,2,3,4},P260,P325,P390,P520),CHOOSE({1,2,3,4},DX423,DX423,DX423,DX423))</f>
        <v>0</v>
      </c>
      <c r="BV455" s="194">
        <f>SUMPRODUCT(CHOOSE({1,2,3,4},Q260,Q325,Q390,Q520),CHOOSE({1,2,3,4},DY423,DY423,DY423,DY423))</f>
        <v>0</v>
      </c>
      <c r="BW455" s="194">
        <f>SUMPRODUCT(CHOOSE({1,2,3,4},R260,R325,R390,R520),CHOOSE({1,2,3,4},DZ423,DZ423,DZ423,DZ423))</f>
        <v>0</v>
      </c>
      <c r="BX455" s="194">
        <f>SUMPRODUCT(CHOOSE({1,2,3,4},S260,S325,S390,S520),CHOOSE({1,2,3,4},EA423,EA423,EA423,EA423))</f>
        <v>0</v>
      </c>
      <c r="BY455" s="194">
        <f>SUMPRODUCT(CHOOSE({1,2,3,4},T260,T325,T390,T520),CHOOSE({1,2,3,4},EB423,EB423,EB423,EB423))</f>
        <v>0</v>
      </c>
      <c r="BZ455" s="194">
        <f>SUMPRODUCT(CHOOSE({1,2,3,4},U260,U325,U390,U520),CHOOSE({1,2,3,4},EC423,EC423,EC423,EC423))</f>
        <v>0</v>
      </c>
      <c r="CA455" s="194">
        <f>SUMPRODUCT(CHOOSE({1,2,3,4},V260,V325,V390,V520),CHOOSE({1,2,3,4},ED423,ED423,ED423,ED423))</f>
        <v>0</v>
      </c>
      <c r="CB455" s="194">
        <f>SUMPRODUCT(CHOOSE({1,2,3,4},W260,W325,W390,W520),CHOOSE({1,2,3,4},EE423,EE423,EE423,EE423))</f>
        <v>0</v>
      </c>
      <c r="CC455" s="194">
        <f>SUMPRODUCT(CHOOSE({1,2,3,4},X260,X325,X390,X520),CHOOSE({1,2,3,4},EF423,EF423,EF423,EF423))</f>
        <v>0</v>
      </c>
      <c r="CD455" s="194">
        <f>SUMPRODUCT(CHOOSE({1,2,3,4},Y260,Y325,Y390,Y520),CHOOSE({1,2,3,4},EG423,EG423,EG423,EG423))</f>
        <v>0</v>
      </c>
      <c r="CE455" s="194">
        <f>SUMPRODUCT(CHOOSE({1,2,3,4},Z260,Z325,Z390,Z520),CHOOSE({1,2,3,4},EH423,EH423,EH423,EH423))</f>
        <v>0</v>
      </c>
      <c r="CF455" s="194">
        <f>SUMPRODUCT(CHOOSE({1,2,3,4},AA260,AA325,AA390,AA520),CHOOSE({1,2,3,4},EI423,EI423,EI423,EI423))</f>
        <v>0</v>
      </c>
      <c r="CG455" s="194">
        <f>SUMPRODUCT(CHOOSE({1,2,3,4},AB260,AB325,AB390,AB520),CHOOSE({1,2,3,4},EJ423,EJ423,EJ423,EJ423))</f>
        <v>0</v>
      </c>
    </row>
    <row r="456" spans="1:141" x14ac:dyDescent="0.3">
      <c r="B456" s="1">
        <v>25</v>
      </c>
      <c r="C456" s="1"/>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f>(VLOOKUP(AA101,ColMort,$A$4,FALSE)-1)*AA165*CF424</f>
        <v>0</v>
      </c>
      <c r="AC456" s="156"/>
      <c r="AD456" s="156"/>
      <c r="AE456" s="156"/>
      <c r="AF456" s="156"/>
      <c r="AG456" s="170">
        <f t="shared" si="116"/>
        <v>0</v>
      </c>
      <c r="AH456" s="170">
        <f t="shared" si="116"/>
        <v>0</v>
      </c>
      <c r="AI456" s="170">
        <f t="shared" si="116"/>
        <v>0</v>
      </c>
      <c r="AJ456" s="170">
        <f t="shared" si="116"/>
        <v>0</v>
      </c>
      <c r="AK456" s="170">
        <f t="shared" si="116"/>
        <v>0</v>
      </c>
      <c r="AL456" s="170">
        <f t="shared" si="116"/>
        <v>0</v>
      </c>
      <c r="AM456" s="170">
        <f t="shared" si="116"/>
        <v>0</v>
      </c>
      <c r="AN456" s="170">
        <f t="shared" si="116"/>
        <v>0</v>
      </c>
      <c r="AO456" s="170">
        <f t="shared" si="116"/>
        <v>0</v>
      </c>
      <c r="AP456" s="170">
        <f t="shared" si="116"/>
        <v>0</v>
      </c>
      <c r="AQ456" s="170">
        <f t="shared" si="116"/>
        <v>0</v>
      </c>
      <c r="AR456" s="170">
        <f t="shared" si="116"/>
        <v>0</v>
      </c>
      <c r="AS456" s="170">
        <f t="shared" si="116"/>
        <v>0</v>
      </c>
      <c r="AT456" s="170">
        <f t="shared" si="116"/>
        <v>0</v>
      </c>
      <c r="AU456" s="170">
        <f t="shared" si="116"/>
        <v>0</v>
      </c>
      <c r="AV456" s="170">
        <f t="shared" si="116"/>
        <v>0</v>
      </c>
      <c r="AW456" s="170">
        <f t="shared" si="118"/>
        <v>0</v>
      </c>
      <c r="AX456" s="170">
        <f t="shared" si="118"/>
        <v>0</v>
      </c>
      <c r="AY456" s="170">
        <f t="shared" si="118"/>
        <v>0</v>
      </c>
      <c r="AZ456" s="170">
        <f t="shared" si="118"/>
        <v>0</v>
      </c>
      <c r="BA456" s="170">
        <f t="shared" si="118"/>
        <v>0</v>
      </c>
      <c r="BB456" s="170">
        <f t="shared" si="118"/>
        <v>0</v>
      </c>
      <c r="BC456" s="170">
        <f t="shared" si="118"/>
        <v>0</v>
      </c>
      <c r="BD456" s="170">
        <f t="shared" si="118"/>
        <v>0</v>
      </c>
      <c r="BE456" s="170">
        <f t="shared" si="118"/>
        <v>0</v>
      </c>
      <c r="BF456" s="67"/>
      <c r="BG456" s="67"/>
      <c r="BH456" s="52"/>
      <c r="BI456" s="194">
        <f>SUMPRODUCT(CHOOSE({1,2,3,4},D261,D326,D391,D521),CHOOSE({1,2,3,4},DL424,DL424,DL424,DL424))</f>
        <v>0</v>
      </c>
      <c r="BJ456" s="194">
        <f>SUMPRODUCT(CHOOSE({1,2,3,4},E261,E326,E391,E521),CHOOSE({1,2,3,4},DM424,DM424,DM424,DM424))</f>
        <v>0</v>
      </c>
      <c r="BK456" s="194">
        <f>SUMPRODUCT(CHOOSE({1,2,3,4},F261,F326,F391,F521),CHOOSE({1,2,3,4},DN424,DN424,DN424,DN424))</f>
        <v>0</v>
      </c>
      <c r="BL456" s="194">
        <f>SUMPRODUCT(CHOOSE({1,2,3,4},G261,G326,G391,G521),CHOOSE({1,2,3,4},DO424,DO424,DO424,DO424))</f>
        <v>0</v>
      </c>
      <c r="BM456" s="194">
        <f>SUMPRODUCT(CHOOSE({1,2,3,4},H261,H326,H391,H521),CHOOSE({1,2,3,4},DP424,DP424,DP424,DP424))</f>
        <v>0</v>
      </c>
      <c r="BN456" s="194">
        <f>SUMPRODUCT(CHOOSE({1,2,3,4},I261,I326,I391,I521),CHOOSE({1,2,3,4},DQ424,DQ424,DQ424,DQ424))</f>
        <v>0</v>
      </c>
      <c r="BO456" s="194">
        <f>SUMPRODUCT(CHOOSE({1,2,3,4},J261,J326,J391,J521),CHOOSE({1,2,3,4},DR424,DR424,DR424,DR424))</f>
        <v>0</v>
      </c>
      <c r="BP456" s="194">
        <f>SUMPRODUCT(CHOOSE({1,2,3,4},K261,K326,K391,K521),CHOOSE({1,2,3,4},DS424,DS424,DS424,DS424))</f>
        <v>0</v>
      </c>
      <c r="BQ456" s="194">
        <f>SUMPRODUCT(CHOOSE({1,2,3,4},L261,L326,L391,L521),CHOOSE({1,2,3,4},DT424,DT424,DT424,DT424))</f>
        <v>0</v>
      </c>
      <c r="BR456" s="194">
        <f>SUMPRODUCT(CHOOSE({1,2,3,4},M261,M326,M391,M521),CHOOSE({1,2,3,4},DU424,DU424,DU424,DU424))</f>
        <v>0</v>
      </c>
      <c r="BS456" s="194">
        <f>SUMPRODUCT(CHOOSE({1,2,3,4},N261,N326,N391,N521),CHOOSE({1,2,3,4},DV424,DV424,DV424,DV424))</f>
        <v>0</v>
      </c>
      <c r="BT456" s="194">
        <f>SUMPRODUCT(CHOOSE({1,2,3,4},O261,O326,O391,O521),CHOOSE({1,2,3,4},DW424,DW424,DW424,DW424))</f>
        <v>0</v>
      </c>
      <c r="BU456" s="194">
        <f>SUMPRODUCT(CHOOSE({1,2,3,4},P261,P326,P391,P521),CHOOSE({1,2,3,4},DX424,DX424,DX424,DX424))</f>
        <v>0</v>
      </c>
      <c r="BV456" s="194">
        <f>SUMPRODUCT(CHOOSE({1,2,3,4},Q261,Q326,Q391,Q521),CHOOSE({1,2,3,4},DY424,DY424,DY424,DY424))</f>
        <v>0</v>
      </c>
      <c r="BW456" s="194">
        <f>SUMPRODUCT(CHOOSE({1,2,3,4},R261,R326,R391,R521),CHOOSE({1,2,3,4},DZ424,DZ424,DZ424,DZ424))</f>
        <v>0</v>
      </c>
      <c r="BX456" s="194">
        <f>SUMPRODUCT(CHOOSE({1,2,3,4},S261,S326,S391,S521),CHOOSE({1,2,3,4},EA424,EA424,EA424,EA424))</f>
        <v>0</v>
      </c>
      <c r="BY456" s="194">
        <f>SUMPRODUCT(CHOOSE({1,2,3,4},T261,T326,T391,T521),CHOOSE({1,2,3,4},EB424,EB424,EB424,EB424))</f>
        <v>0</v>
      </c>
      <c r="BZ456" s="194">
        <f>SUMPRODUCT(CHOOSE({1,2,3,4},U261,U326,U391,U521),CHOOSE({1,2,3,4},EC424,EC424,EC424,EC424))</f>
        <v>0</v>
      </c>
      <c r="CA456" s="194">
        <f>SUMPRODUCT(CHOOSE({1,2,3,4},V261,V326,V391,V521),CHOOSE({1,2,3,4},ED424,ED424,ED424,ED424))</f>
        <v>0</v>
      </c>
      <c r="CB456" s="194">
        <f>SUMPRODUCT(CHOOSE({1,2,3,4},W261,W326,W391,W521),CHOOSE({1,2,3,4},EE424,EE424,EE424,EE424))</f>
        <v>0</v>
      </c>
      <c r="CC456" s="194">
        <f>SUMPRODUCT(CHOOSE({1,2,3,4},X261,X326,X391,X521),CHOOSE({1,2,3,4},EF424,EF424,EF424,EF424))</f>
        <v>0</v>
      </c>
      <c r="CD456" s="194">
        <f>SUMPRODUCT(CHOOSE({1,2,3,4},Y261,Y326,Y391,Y521),CHOOSE({1,2,3,4},EG424,EG424,EG424,EG424))</f>
        <v>0</v>
      </c>
      <c r="CE456" s="194">
        <f>SUMPRODUCT(CHOOSE({1,2,3,4},Z261,Z326,Z391,Z521),CHOOSE({1,2,3,4},EH424,EH424,EH424,EH424))</f>
        <v>0</v>
      </c>
      <c r="CF456" s="194">
        <f>SUMPRODUCT(CHOOSE({1,2,3,4},AA261,AA326,AA391,AA521),CHOOSE({1,2,3,4},EI424,EI424,EI424,EI424))</f>
        <v>0</v>
      </c>
      <c r="CG456" s="194">
        <f>SUMPRODUCT(CHOOSE({1,2,3,4},AB261,AB326,AB391,AB521),CHOOSE({1,2,3,4},EJ424,EJ424,EJ424,EJ424))</f>
        <v>0</v>
      </c>
    </row>
    <row r="457" spans="1:141" x14ac:dyDescent="0.3">
      <c r="B457" s="34" t="s">
        <v>157</v>
      </c>
      <c r="C457" s="12"/>
      <c r="D457" s="66">
        <f>SUM(D432:D456)</f>
        <v>0</v>
      </c>
      <c r="E457" s="66">
        <f t="shared" ref="E457:AB457" si="119">SUM(E432:E456)</f>
        <v>2.9727699997631439E-3</v>
      </c>
      <c r="F457" s="66">
        <f t="shared" si="119"/>
        <v>5.6159373269754594E-3</v>
      </c>
      <c r="G457" s="66">
        <f t="shared" si="119"/>
        <v>8.0102464164680271E-3</v>
      </c>
      <c r="H457" s="66">
        <f t="shared" si="119"/>
        <v>1.018011511532819E-2</v>
      </c>
      <c r="I457" s="66">
        <f t="shared" si="119"/>
        <v>1.4550743820219831E-2</v>
      </c>
      <c r="J457" s="66">
        <f t="shared" si="119"/>
        <v>1.8502113880172949E-2</v>
      </c>
      <c r="K457" s="66">
        <f t="shared" si="119"/>
        <v>2.2068491881569507E-2</v>
      </c>
      <c r="L457" s="66">
        <f t="shared" si="119"/>
        <v>2.5282817872319521E-2</v>
      </c>
      <c r="M457" s="66">
        <f t="shared" si="119"/>
        <v>2.8172816967447795E-2</v>
      </c>
      <c r="N457" s="66">
        <f t="shared" si="119"/>
        <v>3.4253390030563505E-2</v>
      </c>
      <c r="O457" s="66">
        <f t="shared" si="119"/>
        <v>3.9693320856728526E-2</v>
      </c>
      <c r="P457" s="66">
        <f t="shared" si="119"/>
        <v>4.4537752482388747E-2</v>
      </c>
      <c r="Q457" s="66">
        <f t="shared" si="119"/>
        <v>4.8835717112521569E-2</v>
      </c>
      <c r="R457" s="66">
        <f t="shared" si="119"/>
        <v>5.2603914261815113E-2</v>
      </c>
      <c r="S457" s="66">
        <f t="shared" si="119"/>
        <v>6.1240613659583817E-2</v>
      </c>
      <c r="T457" s="66">
        <f t="shared" si="119"/>
        <v>6.8802534175907148E-2</v>
      </c>
      <c r="U457" s="66">
        <f t="shared" si="119"/>
        <v>7.5372284046246518E-2</v>
      </c>
      <c r="V457" s="66">
        <f t="shared" si="119"/>
        <v>8.1030394821221596E-2</v>
      </c>
      <c r="W457" s="66">
        <f t="shared" si="119"/>
        <v>8.5855274183581076E-2</v>
      </c>
      <c r="X457" s="66">
        <f t="shared" si="119"/>
        <v>9.586186689111896E-2</v>
      </c>
      <c r="Y457" s="66">
        <f t="shared" si="119"/>
        <v>0.10434700633149735</v>
      </c>
      <c r="Z457" s="66">
        <f t="shared" si="119"/>
        <v>0.11135724283216464</v>
      </c>
      <c r="AA457" s="66">
        <f t="shared" si="119"/>
        <v>0.11708390806117581</v>
      </c>
      <c r="AB457" s="66">
        <f t="shared" si="119"/>
        <v>0.12156922728360603</v>
      </c>
      <c r="AC457" s="12"/>
      <c r="BH457" s="66">
        <f>SUM(BH432:BH456)</f>
        <v>0</v>
      </c>
      <c r="BI457" s="66">
        <f t="shared" ref="BI457:CG457" si="120">SUM(BI432:BI456)</f>
        <v>0</v>
      </c>
      <c r="BJ457" s="66">
        <f t="shared" si="120"/>
        <v>7.5544709227135351E-6</v>
      </c>
      <c r="BK457" s="66">
        <f t="shared" si="120"/>
        <v>2.6569002642935356E-5</v>
      </c>
      <c r="BL457" s="66">
        <f t="shared" si="120"/>
        <v>5.3777004258762299E-5</v>
      </c>
      <c r="BM457" s="66">
        <f t="shared" si="120"/>
        <v>8.6756323336686914E-5</v>
      </c>
      <c r="BN457" s="66">
        <f t="shared" si="120"/>
        <v>1.5840987517751112E-4</v>
      </c>
      <c r="BO457" s="66">
        <f t="shared" si="120"/>
        <v>2.4263722861557759E-4</v>
      </c>
      <c r="BP457" s="66">
        <f t="shared" si="120"/>
        <v>3.3581564677688167E-4</v>
      </c>
      <c r="BQ457" s="66">
        <f t="shared" si="120"/>
        <v>4.3584807331398549E-4</v>
      </c>
      <c r="BR457" s="66">
        <f t="shared" si="120"/>
        <v>5.4123235111987818E-4</v>
      </c>
      <c r="BS457" s="66">
        <f t="shared" si="120"/>
        <v>8.4098150955284868E-4</v>
      </c>
      <c r="BT457" s="66">
        <f t="shared" si="120"/>
        <v>1.1679521901489973E-3</v>
      </c>
      <c r="BU457" s="66">
        <f t="shared" si="120"/>
        <v>1.5078474494439437E-3</v>
      </c>
      <c r="BV457" s="66">
        <f t="shared" si="120"/>
        <v>1.8618139231701691E-3</v>
      </c>
      <c r="BW457" s="66">
        <f t="shared" si="120"/>
        <v>2.2073001765132603E-3</v>
      </c>
      <c r="BX457" s="66">
        <f t="shared" si="120"/>
        <v>2.8791353753943472E-3</v>
      </c>
      <c r="BY457" s="66">
        <f t="shared" si="120"/>
        <v>3.5687208904363671E-3</v>
      </c>
      <c r="BZ457" s="66">
        <f t="shared" si="120"/>
        <v>4.2614646911042636E-3</v>
      </c>
      <c r="CA457" s="66">
        <f t="shared" si="120"/>
        <v>4.9447852239931627E-3</v>
      </c>
      <c r="CB457" s="66">
        <f t="shared" si="120"/>
        <v>5.1915642001625134E-3</v>
      </c>
      <c r="CC457" s="66">
        <f t="shared" si="120"/>
        <v>6.7358174499540565E-3</v>
      </c>
      <c r="CD457" s="66">
        <f t="shared" si="120"/>
        <v>8.3086293567615054E-3</v>
      </c>
      <c r="CE457" s="66">
        <f t="shared" si="120"/>
        <v>9.755171438497837E-3</v>
      </c>
      <c r="CF457" s="66">
        <f t="shared" si="120"/>
        <v>1.1176735691959379E-2</v>
      </c>
      <c r="CG457" s="66">
        <f t="shared" si="120"/>
        <v>1.256835607756873E-2</v>
      </c>
    </row>
    <row r="458" spans="1:141" x14ac:dyDescent="0.3">
      <c r="B458" s="34" t="s">
        <v>158</v>
      </c>
      <c r="C458" s="12"/>
      <c r="D458" s="66">
        <f>SUM($D457:D457)</f>
        <v>0</v>
      </c>
      <c r="E458" s="66">
        <f>SUM($D457:E457)</f>
        <v>2.9727699997631439E-3</v>
      </c>
      <c r="F458" s="66">
        <f>SUM($D457:F457)</f>
        <v>8.5887073267386024E-3</v>
      </c>
      <c r="G458" s="66">
        <f>SUM($D457:G457)</f>
        <v>1.6598953743206628E-2</v>
      </c>
      <c r="H458" s="66">
        <f>SUM($D457:H457)</f>
        <v>2.6779068858534816E-2</v>
      </c>
      <c r="I458" s="66">
        <f>SUM($D457:I457)</f>
        <v>4.1329812678754643E-2</v>
      </c>
      <c r="J458" s="66">
        <f>SUM($D457:J457)</f>
        <v>5.9831926558927592E-2</v>
      </c>
      <c r="K458" s="66">
        <f>SUM($D457:K457)</f>
        <v>8.19004184404971E-2</v>
      </c>
      <c r="L458" s="66">
        <f>SUM($D457:L457)</f>
        <v>0.10718323631281662</v>
      </c>
      <c r="M458" s="66">
        <f>SUM($D457:M457)</f>
        <v>0.13535605328026443</v>
      </c>
      <c r="N458" s="66">
        <f>SUM($D457:N457)</f>
        <v>0.16960944331082795</v>
      </c>
      <c r="O458" s="66">
        <f>SUM($D457:O457)</f>
        <v>0.20930276416755647</v>
      </c>
      <c r="P458" s="66">
        <f>SUM($D457:P457)</f>
        <v>0.25384051664994522</v>
      </c>
      <c r="Q458" s="66">
        <f>SUM($D457:Q457)</f>
        <v>0.30267623376246677</v>
      </c>
      <c r="R458" s="66">
        <f>SUM($D457:R457)</f>
        <v>0.35528014802428187</v>
      </c>
      <c r="S458" s="66">
        <f>SUM($D457:S457)</f>
        <v>0.4165207616838657</v>
      </c>
      <c r="T458" s="66">
        <f>SUM($D457:T457)</f>
        <v>0.48532329585977285</v>
      </c>
      <c r="U458" s="66">
        <f>SUM($D457:U457)</f>
        <v>0.56069557990601937</v>
      </c>
      <c r="V458" s="66">
        <f>SUM($D457:V457)</f>
        <v>0.64172597472724102</v>
      </c>
      <c r="W458" s="66">
        <f>SUM($D457:W457)</f>
        <v>0.7275812489108221</v>
      </c>
      <c r="X458" s="66">
        <f>SUM($D457:X457)</f>
        <v>0.82344311580194107</v>
      </c>
      <c r="Y458" s="66">
        <f>SUM($D457:Y457)</f>
        <v>0.92779012213343837</v>
      </c>
      <c r="Z458" s="66">
        <f>SUM($D457:Z457)</f>
        <v>1.0391473649656029</v>
      </c>
      <c r="AA458" s="66">
        <f>SUM($D457:AA457)</f>
        <v>1.1562312730267787</v>
      </c>
      <c r="AB458" s="66">
        <f>SUM($D457:AB457)</f>
        <v>1.2778005003103847</v>
      </c>
      <c r="AC458" s="12"/>
    </row>
    <row r="459" spans="1:141" x14ac:dyDescent="0.3">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141" x14ac:dyDescent="0.3">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141" s="164" customFormat="1" x14ac:dyDescent="0.3">
      <c r="A461" s="163" t="s">
        <v>297</v>
      </c>
      <c r="AF461" s="163" t="s">
        <v>303</v>
      </c>
      <c r="BH461" s="163" t="s">
        <v>302</v>
      </c>
      <c r="CJ461" s="164" t="s">
        <v>305</v>
      </c>
      <c r="DL461" s="164" t="s">
        <v>337</v>
      </c>
    </row>
    <row r="462" spans="1:141" x14ac:dyDescent="0.3">
      <c r="A462" s="1"/>
      <c r="AF462" t="s">
        <v>289</v>
      </c>
    </row>
    <row r="463" spans="1:141" x14ac:dyDescent="0.3">
      <c r="A463" s="1"/>
      <c r="C463" s="1" t="s">
        <v>13</v>
      </c>
      <c r="AF463" s="1" t="s">
        <v>13</v>
      </c>
      <c r="BH463" s="1" t="s">
        <v>13</v>
      </c>
      <c r="CJ463" s="1" t="s">
        <v>13</v>
      </c>
      <c r="DL463" s="1" t="s">
        <v>13</v>
      </c>
    </row>
    <row r="464" spans="1:141" x14ac:dyDescent="0.3">
      <c r="C464" s="1">
        <v>0</v>
      </c>
      <c r="D464" s="1">
        <v>1</v>
      </c>
      <c r="E464" s="1">
        <v>2</v>
      </c>
      <c r="F464" s="1">
        <v>3</v>
      </c>
      <c r="G464" s="1">
        <v>4</v>
      </c>
      <c r="H464" s="1">
        <v>5</v>
      </c>
      <c r="I464" s="1">
        <v>6</v>
      </c>
      <c r="J464" s="1">
        <v>7</v>
      </c>
      <c r="K464" s="1">
        <v>8</v>
      </c>
      <c r="L464" s="1">
        <v>9</v>
      </c>
      <c r="M464" s="1">
        <v>10</v>
      </c>
      <c r="N464" s="1">
        <v>11</v>
      </c>
      <c r="O464" s="1">
        <v>12</v>
      </c>
      <c r="P464" s="1">
        <v>13</v>
      </c>
      <c r="Q464" s="1">
        <v>14</v>
      </c>
      <c r="R464" s="1">
        <v>15</v>
      </c>
      <c r="S464" s="1">
        <v>16</v>
      </c>
      <c r="T464" s="1">
        <v>17</v>
      </c>
      <c r="U464" s="1">
        <v>18</v>
      </c>
      <c r="V464" s="1">
        <v>19</v>
      </c>
      <c r="W464" s="1">
        <v>20</v>
      </c>
      <c r="X464" s="1">
        <v>21</v>
      </c>
      <c r="Y464" s="1">
        <v>22</v>
      </c>
      <c r="Z464" s="1">
        <v>23</v>
      </c>
      <c r="AA464" s="1">
        <v>24</v>
      </c>
      <c r="AB464" s="1">
        <v>25</v>
      </c>
      <c r="AC464" s="1"/>
      <c r="AF464" s="1">
        <v>0</v>
      </c>
      <c r="AG464" s="2">
        <v>1</v>
      </c>
      <c r="AH464" s="2">
        <v>2</v>
      </c>
      <c r="AI464" s="2">
        <v>3</v>
      </c>
      <c r="AJ464" s="2">
        <v>4</v>
      </c>
      <c r="AK464" s="2">
        <v>5</v>
      </c>
      <c r="AL464" s="2">
        <v>6</v>
      </c>
      <c r="AM464" s="2">
        <v>7</v>
      </c>
      <c r="AN464" s="2">
        <v>8</v>
      </c>
      <c r="AO464" s="2">
        <v>9</v>
      </c>
      <c r="AP464" s="2">
        <v>10</v>
      </c>
      <c r="AQ464" s="2">
        <v>11</v>
      </c>
      <c r="AR464" s="2">
        <v>12</v>
      </c>
      <c r="AS464" s="2">
        <v>13</v>
      </c>
      <c r="AT464" s="2">
        <v>14</v>
      </c>
      <c r="AU464" s="2">
        <v>15</v>
      </c>
      <c r="AV464" s="2">
        <v>16</v>
      </c>
      <c r="AW464" s="2">
        <v>17</v>
      </c>
      <c r="AX464" s="2">
        <v>18</v>
      </c>
      <c r="AY464" s="2">
        <v>19</v>
      </c>
      <c r="AZ464" s="2">
        <v>20</v>
      </c>
      <c r="BA464" s="2">
        <v>21</v>
      </c>
      <c r="BB464" s="2">
        <v>22</v>
      </c>
      <c r="BC464" s="2">
        <v>23</v>
      </c>
      <c r="BD464" s="2">
        <v>24</v>
      </c>
      <c r="BE464" s="2">
        <v>25</v>
      </c>
      <c r="BF464" s="1"/>
      <c r="BH464" s="1">
        <v>0</v>
      </c>
      <c r="BI464" s="1">
        <v>1</v>
      </c>
      <c r="BJ464" s="1">
        <v>2</v>
      </c>
      <c r="BK464" s="1">
        <v>3</v>
      </c>
      <c r="BL464" s="1">
        <v>4</v>
      </c>
      <c r="BM464" s="1">
        <v>5</v>
      </c>
      <c r="BN464" s="1">
        <v>6</v>
      </c>
      <c r="BO464" s="1">
        <v>7</v>
      </c>
      <c r="BP464" s="1">
        <v>8</v>
      </c>
      <c r="BQ464" s="1">
        <v>9</v>
      </c>
      <c r="BR464" s="1">
        <v>10</v>
      </c>
      <c r="BS464" s="1">
        <v>11</v>
      </c>
      <c r="BT464" s="1">
        <v>12</v>
      </c>
      <c r="BU464" s="1">
        <v>13</v>
      </c>
      <c r="BV464" s="1">
        <v>14</v>
      </c>
      <c r="BW464" s="1">
        <v>15</v>
      </c>
      <c r="BX464" s="1">
        <v>16</v>
      </c>
      <c r="BY464" s="1">
        <v>17</v>
      </c>
      <c r="BZ464" s="1">
        <v>18</v>
      </c>
      <c r="CA464" s="1">
        <v>19</v>
      </c>
      <c r="CB464" s="1">
        <v>20</v>
      </c>
      <c r="CC464" s="1">
        <v>21</v>
      </c>
      <c r="CD464" s="1">
        <v>22</v>
      </c>
      <c r="CE464" s="1">
        <v>23</v>
      </c>
      <c r="CF464" s="1">
        <v>24</v>
      </c>
      <c r="CG464" s="1">
        <v>25</v>
      </c>
      <c r="CJ464" s="1">
        <v>0</v>
      </c>
      <c r="CK464" s="1">
        <v>1</v>
      </c>
      <c r="CL464" s="1">
        <v>2</v>
      </c>
      <c r="CM464" s="1">
        <v>3</v>
      </c>
      <c r="CN464" s="1">
        <v>4</v>
      </c>
      <c r="CO464" s="1">
        <v>5</v>
      </c>
      <c r="CP464" s="1">
        <v>6</v>
      </c>
      <c r="CQ464" s="1">
        <v>7</v>
      </c>
      <c r="CR464" s="1">
        <v>8</v>
      </c>
      <c r="CS464" s="1">
        <v>9</v>
      </c>
      <c r="CT464" s="1">
        <v>10</v>
      </c>
      <c r="CU464" s="1">
        <v>11</v>
      </c>
      <c r="CV464" s="1">
        <v>12</v>
      </c>
      <c r="CW464" s="1">
        <v>13</v>
      </c>
      <c r="CX464" s="1">
        <v>14</v>
      </c>
      <c r="CY464" s="1">
        <v>15</v>
      </c>
      <c r="CZ464" s="1">
        <v>16</v>
      </c>
      <c r="DA464" s="1">
        <v>17</v>
      </c>
      <c r="DB464" s="1">
        <v>18</v>
      </c>
      <c r="DC464" s="1">
        <v>19</v>
      </c>
      <c r="DD464" s="1">
        <v>20</v>
      </c>
      <c r="DE464" s="1">
        <v>21</v>
      </c>
      <c r="DF464" s="1">
        <v>22</v>
      </c>
      <c r="DG464" s="1">
        <v>23</v>
      </c>
      <c r="DH464" s="1">
        <v>24</v>
      </c>
      <c r="DI464" s="1">
        <v>25</v>
      </c>
      <c r="DL464" s="1">
        <v>0</v>
      </c>
      <c r="DM464" s="1">
        <v>1</v>
      </c>
      <c r="DN464" s="1">
        <v>2</v>
      </c>
      <c r="DO464" s="1">
        <v>3</v>
      </c>
      <c r="DP464" s="1">
        <v>4</v>
      </c>
      <c r="DQ464" s="1">
        <v>5</v>
      </c>
      <c r="DR464" s="1">
        <v>6</v>
      </c>
      <c r="DS464" s="1">
        <v>7</v>
      </c>
      <c r="DT464" s="1">
        <v>8</v>
      </c>
      <c r="DU464" s="1">
        <v>9</v>
      </c>
      <c r="DV464" s="1">
        <v>10</v>
      </c>
      <c r="DW464" s="1">
        <v>11</v>
      </c>
      <c r="DX464" s="1">
        <v>12</v>
      </c>
      <c r="DY464" s="1">
        <v>13</v>
      </c>
      <c r="DZ464" s="1">
        <v>14</v>
      </c>
      <c r="EA464" s="1">
        <v>15</v>
      </c>
      <c r="EB464" s="1">
        <v>16</v>
      </c>
      <c r="EC464" s="1">
        <v>17</v>
      </c>
      <c r="ED464" s="1">
        <v>18</v>
      </c>
      <c r="EE464" s="1">
        <v>19</v>
      </c>
      <c r="EF464" s="1">
        <v>20</v>
      </c>
      <c r="EG464" s="1">
        <v>21</v>
      </c>
      <c r="EH464" s="1">
        <v>22</v>
      </c>
      <c r="EI464" s="1">
        <v>23</v>
      </c>
      <c r="EJ464" s="1">
        <v>24</v>
      </c>
      <c r="EK464" s="1">
        <v>25</v>
      </c>
    </row>
    <row r="465" spans="1:141" x14ac:dyDescent="0.3">
      <c r="A465" s="9" t="s">
        <v>12</v>
      </c>
      <c r="B465" s="1">
        <v>1</v>
      </c>
      <c r="C465" s="175"/>
      <c r="D465" s="175">
        <f t="shared" ref="D465:AB478" si="121">VLOOKUP(C77,BRInc,$A$4,FALSE)*(1+((VLOOKUP(C77,BrRisk,$A$4,FALSE)-1)*MAX(0,AF109-BaselineBMI)))</f>
        <v>2.1417032736870123E-3</v>
      </c>
      <c r="E465" s="175">
        <f t="shared" si="121"/>
        <v>2.1417032736870123E-3</v>
      </c>
      <c r="F465" s="175">
        <f t="shared" si="121"/>
        <v>2.1417032736870123E-3</v>
      </c>
      <c r="G465" s="175">
        <f t="shared" si="121"/>
        <v>2.1417032736870123E-3</v>
      </c>
      <c r="H465" s="175">
        <f t="shared" si="121"/>
        <v>3.135995629348836E-3</v>
      </c>
      <c r="I465" s="175">
        <f t="shared" si="121"/>
        <v>3.1555438521589825E-3</v>
      </c>
      <c r="J465" s="175">
        <f t="shared" si="121"/>
        <v>3.1750920749691294E-3</v>
      </c>
      <c r="K465" s="175">
        <f t="shared" si="121"/>
        <v>3.1946402977792768E-3</v>
      </c>
      <c r="L465" s="175">
        <f t="shared" si="121"/>
        <v>3.2141885205894242E-3</v>
      </c>
      <c r="M465" s="175">
        <f t="shared" si="121"/>
        <v>3.1619199245866213E-3</v>
      </c>
      <c r="N465" s="175">
        <f t="shared" si="121"/>
        <v>3.1810340084154377E-3</v>
      </c>
      <c r="O465" s="175">
        <f t="shared" si="121"/>
        <v>3.2001480922442538E-3</v>
      </c>
      <c r="P465" s="175">
        <f t="shared" si="121"/>
        <v>3.2192621760730703E-3</v>
      </c>
      <c r="Q465" s="175">
        <f t="shared" si="121"/>
        <v>3.2335064296270281E-3</v>
      </c>
      <c r="R465" s="175">
        <f t="shared" si="121"/>
        <v>4.218152542354415E-3</v>
      </c>
      <c r="S465" s="175">
        <f t="shared" si="121"/>
        <v>4.2303462519544489E-3</v>
      </c>
      <c r="T465" s="175">
        <f t="shared" si="121"/>
        <v>4.242539961554481E-3</v>
      </c>
      <c r="U465" s="175">
        <f t="shared" si="121"/>
        <v>4.254733671154514E-3</v>
      </c>
      <c r="V465" s="175">
        <f t="shared" si="121"/>
        <v>4.2669273807545479E-3</v>
      </c>
      <c r="W465" s="175">
        <f t="shared" si="121"/>
        <v>4.9288771015675312E-3</v>
      </c>
      <c r="X465" s="175">
        <f t="shared" si="121"/>
        <v>4.9425712136042486E-3</v>
      </c>
      <c r="Y465" s="175">
        <f t="shared" si="121"/>
        <v>4.9555630634852384E-3</v>
      </c>
      <c r="Z465" s="175">
        <f t="shared" si="121"/>
        <v>4.9678526512104979E-3</v>
      </c>
      <c r="AA465" s="175">
        <f t="shared" si="121"/>
        <v>4.9794399767800288E-3</v>
      </c>
      <c r="AB465" s="175">
        <f t="shared" si="121"/>
        <v>4.1267393095811497E-3</v>
      </c>
      <c r="AC465" s="155"/>
      <c r="AF465" s="33"/>
      <c r="AG465" s="174">
        <f>D465*D43*PRODUCT($CJ465:CJ465)</f>
        <v>0.2994105888361645</v>
      </c>
      <c r="AH465" s="174">
        <f>E465*E43*PRODUCT($CJ465:CK465)</f>
        <v>0.29821759838263634</v>
      </c>
      <c r="AI465" s="174">
        <f>F465*F43*PRODUCT($CJ465:CL465)</f>
        <v>0.29693786938639088</v>
      </c>
      <c r="AJ465" s="174">
        <f>G465*G43*PRODUCT($CJ465:CM465)</f>
        <v>0.29553672336571729</v>
      </c>
      <c r="AK465" s="174">
        <f>H465*H43*PRODUCT($CJ465:CN465)</f>
        <v>0.43054510682572056</v>
      </c>
      <c r="AL465" s="174">
        <f>I465*I43*PRODUCT($CJ465:CO465)</f>
        <v>0.43039606688574583</v>
      </c>
      <c r="AM465" s="174">
        <f>J465*J43*PRODUCT($CJ465:CP465)</f>
        <v>0.43001708023345958</v>
      </c>
      <c r="AN465" s="174">
        <f>K465*K43*PRODUCT($CJ465:CQ465)</f>
        <v>0.42943266380840711</v>
      </c>
      <c r="AO465" s="174">
        <f>L465*L43*PRODUCT($CJ465:CR465)</f>
        <v>0.42862133553161813</v>
      </c>
      <c r="AP465" s="174">
        <f>M465*M43*PRODUCT($CJ465:CS465)</f>
        <v>0.41806225418454573</v>
      </c>
      <c r="AQ465" s="174">
        <f>N465*N43*PRODUCT($CJ465:CT465)</f>
        <v>0.41668175981879391</v>
      </c>
      <c r="AR465" s="174">
        <f>O465*O43*PRODUCT($CJ465:CU465)</f>
        <v>0.41491884419986025</v>
      </c>
      <c r="AS465" s="174">
        <f>P465*P43*PRODUCT($CJ465:CV465)</f>
        <v>0.41282364681967804</v>
      </c>
      <c r="AT465" s="174">
        <f>Q465*Q43*PRODUCT($CJ465:CW465)</f>
        <v>0.40969211935001482</v>
      </c>
      <c r="AU465" s="174">
        <f>R465*R43*PRODUCT($CJ465:CX465)</f>
        <v>0.5276719727323107</v>
      </c>
      <c r="AV465" s="174">
        <f>S465*S43*PRODUCT($CJ465:CY465)</f>
        <v>0.52142642888617741</v>
      </c>
      <c r="AW465" s="174">
        <f>T465*T43*PRODUCT($CJ465:CZ465)</f>
        <v>0.51470877928278713</v>
      </c>
      <c r="AX465" s="174">
        <f>U465*U43*PRODUCT($CJ465:DA465)</f>
        <v>0.50755892130670965</v>
      </c>
      <c r="AY465" s="174">
        <f>V465*V43*PRODUCT($CJ465:DB465)</f>
        <v>0.50002762875376727</v>
      </c>
      <c r="AZ465" s="174">
        <f>W465*W43*PRODUCT($CJ465:DC465)</f>
        <v>0.56698075625283073</v>
      </c>
      <c r="BA465" s="174">
        <f>X465*X43*PRODUCT($CJ465:DD465)</f>
        <v>0.55674988248469448</v>
      </c>
      <c r="BB465" s="174">
        <f>Y465*Y43*PRODUCT($CJ465:DE465)</f>
        <v>0.54539392027166811</v>
      </c>
      <c r="BC465" s="174">
        <f>Z465*Z43*PRODUCT($CJ465:DF465)</f>
        <v>0.53340173519915579</v>
      </c>
      <c r="BD465" s="174">
        <f>AA465*AA43*PRODUCT($CJ465:DG465)</f>
        <v>0.5205822378551338</v>
      </c>
      <c r="BE465" s="174">
        <f>AB465*AB43*PRODUCT($CJ465:DH465)</f>
        <v>0.4190815045798697</v>
      </c>
      <c r="BI465" s="169">
        <f>SUM($AF465:AG465)-SUM($AF497:AG497)-SUM($C497:D497)-SUM($BH497:BI497)</f>
        <v>0.2994105888361645</v>
      </c>
      <c r="BJ465" s="169">
        <f>SUM($AF465:AH465)-SUM($AF497:AH497)-SUM($C497:E497)-SUM($BH497:BJ497)</f>
        <v>0.58806262012738753</v>
      </c>
      <c r="BK465" s="169">
        <f>SUM($AF465:AI465)-SUM($AF497:AI497)-SUM($C497:F497)-SUM($BH497:BK497)</f>
        <v>0.86606903263221446</v>
      </c>
      <c r="BL465" s="169">
        <f>SUM($AF465:AJ465)-SUM($AF497:AJ497)-SUM($C497:G497)-SUM($BH497:BL497)</f>
        <v>1.1334059139307793</v>
      </c>
      <c r="BM465" s="169">
        <f>SUM($AF465:AK465)-SUM($AF497:AK497)-SUM($C497:H497)-SUM($BH497:BM497)</f>
        <v>1.5267099549791703</v>
      </c>
      <c r="BN465" s="169">
        <f>SUM($AF465:AL465)-SUM($AF497:AL497)-SUM($C497:I497)-SUM($BH497:BN497)</f>
        <v>1.9063476338952929</v>
      </c>
      <c r="BO465" s="169">
        <f>SUM($AF465:AM465)-SUM($AF497:AM497)-SUM($C497:J497)-SUM($BH497:BO497)</f>
        <v>2.2722394259056506</v>
      </c>
      <c r="BP465" s="169">
        <f>SUM($AF465:AN465)-SUM($AF497:AN497)-SUM($C497:K497)-SUM($BH497:BP497)</f>
        <v>2.6244712876766991</v>
      </c>
      <c r="BQ465" s="169">
        <f>SUM($AF465:AO465)-SUM($AF497:AO497)-SUM($C497:L497)-SUM($BH497:BQ497)</f>
        <v>2.9628954213245162</v>
      </c>
      <c r="BR465" s="169">
        <f>SUM($AF465:AP465)-SUM($AF497:AP497)-SUM($C497:M497)-SUM($BH497:BR497)</f>
        <v>3.2777772036847748</v>
      </c>
      <c r="BS465" s="169">
        <f>SUM($AF465:AQ465)-SUM($AF497:AQ497)-SUM($C497:N497)-SUM($BH497:BS497)</f>
        <v>3.577820239354224</v>
      </c>
      <c r="BT465" s="169">
        <f>SUM($AF465:AR465)-SUM($AF497:AR497)-SUM($C497:O497)-SUM($BH497:BT497)</f>
        <v>3.8625631434287597</v>
      </c>
      <c r="BU465" s="169">
        <f>SUM($AF465:AS465)-SUM($AF497:AS497)-SUM($C497:P497)-SUM($BH497:BU497)</f>
        <v>4.1321770854254964</v>
      </c>
      <c r="BV465" s="169">
        <f>SUM($AF465:AT465)-SUM($AF497:AT497)-SUM($C497:Q497)-SUM($BH497:BV497)</f>
        <v>4.384876471870542</v>
      </c>
      <c r="BW465" s="169">
        <f>SUM($AF465:AU465)-SUM($AF497:AU497)-SUM($C497:R497)-SUM($BH497:BW497)</f>
        <v>4.7431282664243408</v>
      </c>
      <c r="BX465" s="169">
        <f>SUM($AF465:AV465)-SUM($AF497:AV497)-SUM($C497:S497)-SUM($BH497:BX497)</f>
        <v>5.0768309472736606</v>
      </c>
      <c r="BY465" s="169">
        <f>SUM($AF465:AW465)-SUM($AF497:AW497)-SUM($C497:T497)-SUM($BH497:BY497)</f>
        <v>5.3858440440103319</v>
      </c>
      <c r="BZ465" s="169">
        <f>SUM($AF465:AX465)-SUM($AF497:AX497)-SUM($C497:U497)-SUM($BH497:BZ497)</f>
        <v>5.6703293843168661</v>
      </c>
      <c r="CA465" s="169">
        <f>SUM($AF465:AY465)-SUM($AF497:AY497)-SUM($C497:V497)-SUM($BH497:CA497)</f>
        <v>5.9307151391218582</v>
      </c>
      <c r="CB465" s="169">
        <f>SUM($AF465:AZ465)-SUM($AF497:AZ497)-SUM($C497:W497)-SUM($BH497:CB497)</f>
        <v>6.2432553238141075</v>
      </c>
      <c r="CC465" s="169">
        <f>SUM($AF465:BA465)-SUM($AF497:BA497)-SUM($C497:X497)-SUM($BH497:CC497)</f>
        <v>6.5219218099977283</v>
      </c>
      <c r="CD465" s="169">
        <f>SUM($AF465:BB465)-SUM($AF497:BB497)-SUM($C497:Y497)-SUM($BH497:CD497)</f>
        <v>6.7631069600875584</v>
      </c>
      <c r="CE465" s="169">
        <f>SUM($AF465:BC465)-SUM($AF497:BC497)-SUM($C497:Z497)-SUM($BH497:CE497)</f>
        <v>6.9719526505716134</v>
      </c>
      <c r="CF465" s="169">
        <f>SUM($AF465:BD465)-SUM($AF497:BD497)-SUM($C497:AA497)-SUM($BH497:CF497)</f>
        <v>7.1453676243790625</v>
      </c>
      <c r="CG465" s="169">
        <f>SUM($AF465:BE465)-SUM($AF497:BE497)-SUM($C497:AB497)-SUM($BH497:CG497)</f>
        <v>7.1926093318049826</v>
      </c>
      <c r="CJ465" s="67">
        <f>1-C465</f>
        <v>1</v>
      </c>
      <c r="CK465" s="67">
        <f t="shared" ref="CK465:CZ473" si="122">1-D465</f>
        <v>0.99785829672631299</v>
      </c>
      <c r="CL465" s="67">
        <f t="shared" si="122"/>
        <v>0.99785829672631299</v>
      </c>
      <c r="CM465" s="67">
        <f t="shared" si="122"/>
        <v>0.99785829672631299</v>
      </c>
      <c r="CN465" s="67">
        <f t="shared" si="122"/>
        <v>0.99785829672631299</v>
      </c>
      <c r="CO465" s="67">
        <f t="shared" si="122"/>
        <v>0.99686400437065115</v>
      </c>
      <c r="CP465" s="67">
        <f t="shared" si="122"/>
        <v>0.99684445614784101</v>
      </c>
      <c r="CQ465" s="67">
        <f t="shared" si="122"/>
        <v>0.99682490792503087</v>
      </c>
      <c r="CR465" s="67">
        <f t="shared" si="122"/>
        <v>0.99680535970222073</v>
      </c>
      <c r="CS465" s="67">
        <f t="shared" si="122"/>
        <v>0.99678581147941059</v>
      </c>
      <c r="CT465" s="67">
        <f t="shared" si="122"/>
        <v>0.99683808007541341</v>
      </c>
      <c r="CU465" s="67">
        <f t="shared" si="122"/>
        <v>0.99681896599158459</v>
      </c>
      <c r="CV465" s="67">
        <f t="shared" si="122"/>
        <v>0.99679985190775577</v>
      </c>
      <c r="CW465" s="67">
        <f t="shared" si="122"/>
        <v>0.99678073782392695</v>
      </c>
      <c r="CX465" s="67">
        <f t="shared" si="122"/>
        <v>0.99676649357037295</v>
      </c>
      <c r="CY465" s="67">
        <f t="shared" si="122"/>
        <v>0.99578184745764553</v>
      </c>
      <c r="CZ465" s="67">
        <f t="shared" si="122"/>
        <v>0.9957696537480456</v>
      </c>
      <c r="DA465" s="67">
        <f t="shared" ref="CT465:DI480" si="123">1-T465</f>
        <v>0.99575746003844556</v>
      </c>
      <c r="DB465" s="67">
        <f t="shared" si="123"/>
        <v>0.99574526632884552</v>
      </c>
      <c r="DC465" s="67">
        <f t="shared" si="123"/>
        <v>0.99573307261924549</v>
      </c>
      <c r="DD465" s="67">
        <f t="shared" si="123"/>
        <v>0.99507112289843247</v>
      </c>
      <c r="DE465" s="67">
        <f t="shared" si="123"/>
        <v>0.9950574287863958</v>
      </c>
      <c r="DF465" s="67">
        <f t="shared" si="123"/>
        <v>0.99504443693651479</v>
      </c>
      <c r="DG465" s="67">
        <f t="shared" si="123"/>
        <v>0.99503214734878953</v>
      </c>
      <c r="DH465" s="67">
        <f t="shared" si="123"/>
        <v>0.99502056002321992</v>
      </c>
      <c r="DI465" s="67">
        <f t="shared" si="123"/>
        <v>0.99587326069041882</v>
      </c>
      <c r="DM465" s="188">
        <f>IF(ISERROR(BI465/D43),"",BI465/D43)</f>
        <v>2.1417032736870123E-3</v>
      </c>
      <c r="DN465" s="188">
        <f t="shared" ref="DN465:EC475" si="124">IF(ISERROR(BJ465/E43),"",BJ465/E43)</f>
        <v>4.214232376665069E-3</v>
      </c>
      <c r="DO465" s="188">
        <f t="shared" si="124"/>
        <v>6.2199080989106866E-3</v>
      </c>
      <c r="DP465" s="188">
        <f t="shared" si="124"/>
        <v>8.160935376295338E-3</v>
      </c>
      <c r="DQ465" s="188">
        <f t="shared" si="124"/>
        <v>1.1025259466953801E-2</v>
      </c>
      <c r="DR465" s="188">
        <f t="shared" si="124"/>
        <v>1.3813999329500559E-2</v>
      </c>
      <c r="DS465" s="188">
        <f t="shared" si="124"/>
        <v>1.652964444139985E-2</v>
      </c>
      <c r="DT465" s="188">
        <f t="shared" si="124"/>
        <v>1.9174603872430383E-2</v>
      </c>
      <c r="DU465" s="188">
        <f t="shared" si="124"/>
        <v>2.1751135404579503E-2</v>
      </c>
      <c r="DV465" s="188">
        <f t="shared" si="124"/>
        <v>2.419130159510097E-2</v>
      </c>
      <c r="DW465" s="188">
        <f t="shared" si="124"/>
        <v>2.6569100717020559E-2</v>
      </c>
      <c r="DX465" s="188">
        <f t="shared" si="124"/>
        <v>2.888639315269809E-2</v>
      </c>
      <c r="DY465" s="188">
        <f t="shared" si="124"/>
        <v>3.1145082058203363E-2</v>
      </c>
      <c r="DZ465" s="188">
        <f t="shared" si="124"/>
        <v>3.3342018816586765E-2</v>
      </c>
      <c r="EA465" s="188">
        <f t="shared" si="124"/>
        <v>3.6411197661072064E-2</v>
      </c>
      <c r="EB465" s="188">
        <f t="shared" si="124"/>
        <v>3.9386883998533573E-2</v>
      </c>
      <c r="EC465" s="188">
        <f t="shared" si="124"/>
        <v>4.2272026906964341E-2</v>
      </c>
      <c r="ED465" s="188">
        <f t="shared" ref="EC465:EK480" si="125">IF(ISERROR(BZ465/U43),"",BZ465/U43)</f>
        <v>4.506949623055808E-2</v>
      </c>
      <c r="EE465" s="188">
        <f t="shared" si="125"/>
        <v>4.7782081748713533E-2</v>
      </c>
      <c r="EF465" s="188">
        <f t="shared" si="125"/>
        <v>5.1023524101441071E-2</v>
      </c>
      <c r="EG465" s="188">
        <f t="shared" si="125"/>
        <v>5.4162935853649445E-2</v>
      </c>
      <c r="EH465" s="188">
        <f t="shared" si="125"/>
        <v>5.7201961956407019E-2</v>
      </c>
      <c r="EI465" s="188">
        <f t="shared" si="125"/>
        <v>6.01441152811103E-2</v>
      </c>
      <c r="EJ465" s="188">
        <f t="shared" si="125"/>
        <v>6.2990821984202264E-2</v>
      </c>
      <c r="EK465" s="188">
        <f t="shared" si="125"/>
        <v>6.4951413876009431E-2</v>
      </c>
    </row>
    <row r="466" spans="1:141" x14ac:dyDescent="0.3">
      <c r="B466" s="1">
        <v>2</v>
      </c>
      <c r="C466" s="175"/>
      <c r="D466" s="175"/>
      <c r="E466" s="175">
        <f t="shared" si="121"/>
        <v>2.1417032736870123E-3</v>
      </c>
      <c r="F466" s="175">
        <f t="shared" si="121"/>
        <v>2.1417032736870123E-3</v>
      </c>
      <c r="G466" s="175">
        <f t="shared" si="121"/>
        <v>2.1417032736870123E-3</v>
      </c>
      <c r="H466" s="175">
        <f t="shared" si="121"/>
        <v>2.1417032736870123E-3</v>
      </c>
      <c r="I466" s="175">
        <f t="shared" si="121"/>
        <v>3.135995629348836E-3</v>
      </c>
      <c r="J466" s="175">
        <f t="shared" si="121"/>
        <v>3.1555438521589825E-3</v>
      </c>
      <c r="K466" s="175">
        <f t="shared" si="121"/>
        <v>3.1750920749691294E-3</v>
      </c>
      <c r="L466" s="175">
        <f t="shared" si="121"/>
        <v>3.1946402977792768E-3</v>
      </c>
      <c r="M466" s="175">
        <f t="shared" si="121"/>
        <v>3.2141885205894242E-3</v>
      </c>
      <c r="N466" s="175">
        <f t="shared" si="121"/>
        <v>3.1619199245866213E-3</v>
      </c>
      <c r="O466" s="175">
        <f t="shared" si="121"/>
        <v>3.1810340084154377E-3</v>
      </c>
      <c r="P466" s="175">
        <f t="shared" si="121"/>
        <v>3.2001480922442538E-3</v>
      </c>
      <c r="Q466" s="175">
        <f t="shared" si="121"/>
        <v>3.2192621760730703E-3</v>
      </c>
      <c r="R466" s="175">
        <f t="shared" si="121"/>
        <v>3.2335064296270281E-3</v>
      </c>
      <c r="S466" s="175">
        <f t="shared" si="121"/>
        <v>4.218152542354415E-3</v>
      </c>
      <c r="T466" s="175">
        <f t="shared" si="121"/>
        <v>4.2303462519544489E-3</v>
      </c>
      <c r="U466" s="175">
        <f t="shared" si="121"/>
        <v>4.242539961554481E-3</v>
      </c>
      <c r="V466" s="175">
        <f t="shared" si="121"/>
        <v>4.254733671154514E-3</v>
      </c>
      <c r="W466" s="175">
        <f t="shared" si="121"/>
        <v>4.2669273807545479E-3</v>
      </c>
      <c r="X466" s="175">
        <f t="shared" si="121"/>
        <v>4.9288771015675312E-3</v>
      </c>
      <c r="Y466" s="175">
        <f t="shared" si="121"/>
        <v>4.9425712136042486E-3</v>
      </c>
      <c r="Z466" s="175">
        <f t="shared" si="121"/>
        <v>4.9555630634852384E-3</v>
      </c>
      <c r="AA466" s="175">
        <f t="shared" si="121"/>
        <v>4.9678526512104979E-3</v>
      </c>
      <c r="AB466" s="175">
        <f t="shared" si="121"/>
        <v>4.9794399767800288E-3</v>
      </c>
      <c r="AC466" s="155"/>
      <c r="AD466" s="155"/>
      <c r="AF466" s="33"/>
      <c r="AG466" s="174">
        <f>D466*D44*PRODUCT($CJ466:CJ466)</f>
        <v>0</v>
      </c>
      <c r="AH466" s="174">
        <f>E466*E44*PRODUCT($CJ466:CK466)</f>
        <v>0</v>
      </c>
      <c r="AI466" s="174">
        <f>F466*F44*PRODUCT($CJ466:CL466)</f>
        <v>0</v>
      </c>
      <c r="AJ466" s="174">
        <f>G466*G44*PRODUCT($CJ466:CM466)</f>
        <v>0</v>
      </c>
      <c r="AK466" s="174">
        <f>H466*H44*PRODUCT($CJ466:CN466)</f>
        <v>0</v>
      </c>
      <c r="AL466" s="174">
        <f>I466*I44*PRODUCT($CJ466:CO466)</f>
        <v>0</v>
      </c>
      <c r="AM466" s="174">
        <f>J466*J44*PRODUCT($CJ466:CP466)</f>
        <v>0</v>
      </c>
      <c r="AN466" s="174">
        <f>K466*K44*PRODUCT($CJ466:CQ466)</f>
        <v>0</v>
      </c>
      <c r="AO466" s="174">
        <f>L466*L44*PRODUCT($CJ466:CR466)</f>
        <v>0</v>
      </c>
      <c r="AP466" s="174">
        <f>M466*M44*PRODUCT($CJ466:CS466)</f>
        <v>0</v>
      </c>
      <c r="AQ466" s="174">
        <f>N466*N44*PRODUCT($CJ466:CT466)</f>
        <v>0</v>
      </c>
      <c r="AR466" s="174">
        <f>O466*O44*PRODUCT($CJ466:CU466)</f>
        <v>0</v>
      </c>
      <c r="AS466" s="174">
        <f>P466*P44*PRODUCT($CJ466:CV466)</f>
        <v>0</v>
      </c>
      <c r="AT466" s="174">
        <f>Q466*Q44*PRODUCT($CJ466:CW466)</f>
        <v>0</v>
      </c>
      <c r="AU466" s="174">
        <f>R466*R44*PRODUCT($CJ466:CX466)</f>
        <v>0</v>
      </c>
      <c r="AV466" s="174">
        <f>S466*S44*PRODUCT($CJ466:CY466)</f>
        <v>0</v>
      </c>
      <c r="AW466" s="174">
        <f>T466*T44*PRODUCT($CJ466:CZ466)</f>
        <v>0</v>
      </c>
      <c r="AX466" s="174">
        <f>U466*U44*PRODUCT($CJ466:DA466)</f>
        <v>0</v>
      </c>
      <c r="AY466" s="174">
        <f>V466*V44*PRODUCT($CJ466:DB466)</f>
        <v>0</v>
      </c>
      <c r="AZ466" s="174">
        <f>W466*W44*PRODUCT($CJ466:DC466)</f>
        <v>0</v>
      </c>
      <c r="BA466" s="174">
        <f>X466*X44*PRODUCT($CJ466:DD466)</f>
        <v>0</v>
      </c>
      <c r="BB466" s="174">
        <f>Y466*Y44*PRODUCT($CJ466:DE466)</f>
        <v>0</v>
      </c>
      <c r="BC466" s="174">
        <f>Z466*Z44*PRODUCT($CJ466:DF466)</f>
        <v>0</v>
      </c>
      <c r="BD466" s="174">
        <f>AA466*AA44*PRODUCT($CJ466:DG466)</f>
        <v>0</v>
      </c>
      <c r="BE466" s="174">
        <f>AB466*AB44*PRODUCT($CJ466:DH466)</f>
        <v>0</v>
      </c>
      <c r="BF466" s="93"/>
      <c r="BI466" s="169">
        <f>SUM($AF466:AG466)-SUM($AF498:AG498)-SUM($C498:D498)-SUM($BH498:BI498)</f>
        <v>0</v>
      </c>
      <c r="BJ466" s="169">
        <f>SUM($AF466:AH466)-SUM($AF498:AH498)-SUM($C498:E498)-SUM($BH498:BJ498)</f>
        <v>0</v>
      </c>
      <c r="BK466" s="169">
        <f>SUM($AF466:AI466)-SUM($AF498:AI498)-SUM($C498:F498)-SUM($BH498:BK498)</f>
        <v>0</v>
      </c>
      <c r="BL466" s="169">
        <f>SUM($AF466:AJ466)-SUM($AF498:AJ498)-SUM($C498:G498)-SUM($BH498:BL498)</f>
        <v>0</v>
      </c>
      <c r="BM466" s="169">
        <f>SUM($AF466:AK466)-SUM($AF498:AK498)-SUM($C498:H498)-SUM($BH498:BM498)</f>
        <v>0</v>
      </c>
      <c r="BN466" s="169">
        <f>SUM($AF466:AL466)-SUM($AF498:AL498)-SUM($C498:I498)-SUM($BH498:BN498)</f>
        <v>0</v>
      </c>
      <c r="BO466" s="169">
        <f>SUM($AF466:AM466)-SUM($AF498:AM498)-SUM($C498:J498)-SUM($BH498:BO498)</f>
        <v>0</v>
      </c>
      <c r="BP466" s="169">
        <f>SUM($AF466:AN466)-SUM($AF498:AN498)-SUM($C498:K498)-SUM($BH498:BP498)</f>
        <v>0</v>
      </c>
      <c r="BQ466" s="169">
        <f>SUM($AF466:AO466)-SUM($AF498:AO498)-SUM($C498:L498)-SUM($BH498:BQ498)</f>
        <v>0</v>
      </c>
      <c r="BR466" s="169">
        <f>SUM($AF466:AP466)-SUM($AF498:AP498)-SUM($C498:M498)-SUM($BH498:BR498)</f>
        <v>0</v>
      </c>
      <c r="BS466" s="169">
        <f>SUM($AF466:AQ466)-SUM($AF498:AQ498)-SUM($C498:N498)-SUM($BH498:BS498)</f>
        <v>0</v>
      </c>
      <c r="BT466" s="169">
        <f>SUM($AF466:AR466)-SUM($AF498:AR498)-SUM($C498:O498)-SUM($BH498:BT498)</f>
        <v>0</v>
      </c>
      <c r="BU466" s="169">
        <f>SUM($AF466:AS466)-SUM($AF498:AS498)-SUM($C498:P498)-SUM($BH498:BU498)</f>
        <v>0</v>
      </c>
      <c r="BV466" s="169">
        <f>SUM($AF466:AT466)-SUM($AF498:AT498)-SUM($C498:Q498)-SUM($BH498:BV498)</f>
        <v>0</v>
      </c>
      <c r="BW466" s="169">
        <f>SUM($AF466:AU466)-SUM($AF498:AU498)-SUM($C498:R498)-SUM($BH498:BW498)</f>
        <v>0</v>
      </c>
      <c r="BX466" s="169">
        <f>SUM($AF466:AV466)-SUM($AF498:AV498)-SUM($C498:S498)-SUM($BH498:BX498)</f>
        <v>0</v>
      </c>
      <c r="BY466" s="169">
        <f>SUM($AF466:AW466)-SUM($AF498:AW498)-SUM($C498:T498)-SUM($BH498:BY498)</f>
        <v>0</v>
      </c>
      <c r="BZ466" s="169">
        <f>SUM($AF466:AX466)-SUM($AF498:AX498)-SUM($C498:U498)-SUM($BH498:BZ498)</f>
        <v>0</v>
      </c>
      <c r="CA466" s="169">
        <f>SUM($AF466:AY466)-SUM($AF498:AY498)-SUM($C498:V498)-SUM($BH498:CA498)</f>
        <v>0</v>
      </c>
      <c r="CB466" s="169">
        <f>SUM($AF466:AZ466)-SUM($AF498:AZ498)-SUM($C498:W498)-SUM($BH498:CB498)</f>
        <v>0</v>
      </c>
      <c r="CC466" s="169">
        <f>SUM($AF466:BA466)-SUM($AF498:BA498)-SUM($C498:X498)-SUM($BH498:CC498)</f>
        <v>0</v>
      </c>
      <c r="CD466" s="169">
        <f>SUM($AF466:BB466)-SUM($AF498:BB498)-SUM($C498:Y498)-SUM($BH498:CD498)</f>
        <v>0</v>
      </c>
      <c r="CE466" s="169">
        <f>SUM($AF466:BC466)-SUM($AF498:BC498)-SUM($C498:Z498)-SUM($BH498:CE498)</f>
        <v>0</v>
      </c>
      <c r="CF466" s="169">
        <f>SUM($AF466:BD466)-SUM($AF498:BD498)-SUM($C498:AA498)-SUM($BH498:CF498)</f>
        <v>0</v>
      </c>
      <c r="CG466" s="169">
        <f>SUM($AF466:BE466)-SUM($AF498:BE498)-SUM($C498:AB498)-SUM($BH498:CG498)</f>
        <v>0</v>
      </c>
      <c r="CH466" s="52"/>
      <c r="CJ466" s="67"/>
      <c r="CK466" s="67">
        <f>1-D466</f>
        <v>1</v>
      </c>
      <c r="CL466" s="67">
        <f t="shared" si="122"/>
        <v>0.99785829672631299</v>
      </c>
      <c r="CM466" s="67">
        <f t="shared" si="122"/>
        <v>0.99785829672631299</v>
      </c>
      <c r="CN466" s="67">
        <f t="shared" si="122"/>
        <v>0.99785829672631299</v>
      </c>
      <c r="CO466" s="67">
        <f t="shared" si="122"/>
        <v>0.99785829672631299</v>
      </c>
      <c r="CP466" s="67">
        <f t="shared" si="122"/>
        <v>0.99686400437065115</v>
      </c>
      <c r="CQ466" s="67">
        <f t="shared" si="122"/>
        <v>0.99684445614784101</v>
      </c>
      <c r="CR466" s="67">
        <f t="shared" si="122"/>
        <v>0.99682490792503087</v>
      </c>
      <c r="CS466" s="67">
        <f t="shared" si="122"/>
        <v>0.99680535970222073</v>
      </c>
      <c r="CT466" s="67">
        <f t="shared" si="122"/>
        <v>0.99678581147941059</v>
      </c>
      <c r="CU466" s="67">
        <f t="shared" si="122"/>
        <v>0.99683808007541341</v>
      </c>
      <c r="CV466" s="67">
        <f t="shared" si="122"/>
        <v>0.99681896599158459</v>
      </c>
      <c r="CW466" s="67">
        <f t="shared" si="122"/>
        <v>0.99679985190775577</v>
      </c>
      <c r="CX466" s="67">
        <f t="shared" si="122"/>
        <v>0.99678073782392695</v>
      </c>
      <c r="CY466" s="67">
        <f t="shared" si="122"/>
        <v>0.99676649357037295</v>
      </c>
      <c r="CZ466" s="67">
        <f t="shared" si="122"/>
        <v>0.99578184745764553</v>
      </c>
      <c r="DA466" s="67">
        <f t="shared" si="123"/>
        <v>0.9957696537480456</v>
      </c>
      <c r="DB466" s="67">
        <f t="shared" si="123"/>
        <v>0.99575746003844556</v>
      </c>
      <c r="DC466" s="67">
        <f t="shared" si="123"/>
        <v>0.99574526632884552</v>
      </c>
      <c r="DD466" s="67">
        <f t="shared" si="123"/>
        <v>0.99573307261924549</v>
      </c>
      <c r="DE466" s="67">
        <f t="shared" si="123"/>
        <v>0.99507112289843247</v>
      </c>
      <c r="DF466" s="67">
        <f t="shared" si="123"/>
        <v>0.9950574287863958</v>
      </c>
      <c r="DG466" s="67">
        <f t="shared" si="123"/>
        <v>0.99504443693651479</v>
      </c>
      <c r="DH466" s="67">
        <f t="shared" si="123"/>
        <v>0.99503214734878953</v>
      </c>
      <c r="DI466" s="67">
        <f t="shared" si="123"/>
        <v>0.99502056002321992</v>
      </c>
      <c r="DM466" s="188" t="str">
        <f t="shared" ref="DM466:EB490" si="126">IF(ISERROR(BI466/D44),"",BI466/D44)</f>
        <v/>
      </c>
      <c r="DN466" s="188" t="str">
        <f t="shared" si="124"/>
        <v/>
      </c>
      <c r="DO466" s="188" t="str">
        <f t="shared" si="124"/>
        <v/>
      </c>
      <c r="DP466" s="188" t="str">
        <f t="shared" si="124"/>
        <v/>
      </c>
      <c r="DQ466" s="188" t="str">
        <f t="shared" si="124"/>
        <v/>
      </c>
      <c r="DR466" s="188" t="str">
        <f t="shared" si="124"/>
        <v/>
      </c>
      <c r="DS466" s="188" t="str">
        <f t="shared" si="124"/>
        <v/>
      </c>
      <c r="DT466" s="188" t="str">
        <f t="shared" si="124"/>
        <v/>
      </c>
      <c r="DU466" s="188" t="str">
        <f t="shared" si="124"/>
        <v/>
      </c>
      <c r="DV466" s="188" t="str">
        <f t="shared" si="124"/>
        <v/>
      </c>
      <c r="DW466" s="188" t="str">
        <f t="shared" si="124"/>
        <v/>
      </c>
      <c r="DX466" s="188" t="str">
        <f t="shared" si="124"/>
        <v/>
      </c>
      <c r="DY466" s="188" t="str">
        <f t="shared" si="124"/>
        <v/>
      </c>
      <c r="DZ466" s="188" t="str">
        <f t="shared" si="124"/>
        <v/>
      </c>
      <c r="EA466" s="188" t="str">
        <f t="shared" si="124"/>
        <v/>
      </c>
      <c r="EB466" s="188" t="str">
        <f t="shared" si="124"/>
        <v/>
      </c>
      <c r="EC466" s="188" t="str">
        <f t="shared" si="124"/>
        <v/>
      </c>
      <c r="ED466" s="188" t="str">
        <f t="shared" si="125"/>
        <v/>
      </c>
      <c r="EE466" s="188" t="str">
        <f t="shared" si="125"/>
        <v/>
      </c>
      <c r="EF466" s="188" t="str">
        <f t="shared" si="125"/>
        <v/>
      </c>
      <c r="EG466" s="188" t="str">
        <f t="shared" si="125"/>
        <v/>
      </c>
      <c r="EH466" s="188" t="str">
        <f t="shared" si="125"/>
        <v/>
      </c>
      <c r="EI466" s="188" t="str">
        <f t="shared" si="125"/>
        <v/>
      </c>
      <c r="EJ466" s="188" t="str">
        <f t="shared" si="125"/>
        <v/>
      </c>
      <c r="EK466" s="188" t="str">
        <f t="shared" si="125"/>
        <v/>
      </c>
    </row>
    <row r="467" spans="1:141" x14ac:dyDescent="0.3">
      <c r="B467" s="1">
        <v>3</v>
      </c>
      <c r="C467" s="175"/>
      <c r="D467" s="175"/>
      <c r="E467" s="175"/>
      <c r="F467" s="175">
        <f t="shared" si="121"/>
        <v>2.1417032736870123E-3</v>
      </c>
      <c r="G467" s="175">
        <f t="shared" si="121"/>
        <v>2.1417032736870123E-3</v>
      </c>
      <c r="H467" s="175">
        <f t="shared" si="121"/>
        <v>2.1417032736870123E-3</v>
      </c>
      <c r="I467" s="175">
        <f t="shared" si="121"/>
        <v>2.1417032736870123E-3</v>
      </c>
      <c r="J467" s="175">
        <f t="shared" si="121"/>
        <v>3.135995629348836E-3</v>
      </c>
      <c r="K467" s="175">
        <f t="shared" si="121"/>
        <v>3.1555438521589825E-3</v>
      </c>
      <c r="L467" s="175">
        <f t="shared" si="121"/>
        <v>3.1750920749691294E-3</v>
      </c>
      <c r="M467" s="175">
        <f t="shared" si="121"/>
        <v>3.1946402977792768E-3</v>
      </c>
      <c r="N467" s="175">
        <f t="shared" si="121"/>
        <v>3.2141885205894242E-3</v>
      </c>
      <c r="O467" s="175">
        <f t="shared" si="121"/>
        <v>3.1619199245866213E-3</v>
      </c>
      <c r="P467" s="175">
        <f t="shared" si="121"/>
        <v>3.1810340084154377E-3</v>
      </c>
      <c r="Q467" s="175">
        <f t="shared" si="121"/>
        <v>3.2001480922442538E-3</v>
      </c>
      <c r="R467" s="175">
        <f t="shared" si="121"/>
        <v>3.2192621760730703E-3</v>
      </c>
      <c r="S467" s="175">
        <f t="shared" si="121"/>
        <v>3.2335064296270281E-3</v>
      </c>
      <c r="T467" s="175">
        <f t="shared" si="121"/>
        <v>4.218152542354415E-3</v>
      </c>
      <c r="U467" s="175">
        <f t="shared" si="121"/>
        <v>4.2303462519544489E-3</v>
      </c>
      <c r="V467" s="175">
        <f t="shared" si="121"/>
        <v>4.242539961554481E-3</v>
      </c>
      <c r="W467" s="175">
        <f t="shared" si="121"/>
        <v>4.254733671154514E-3</v>
      </c>
      <c r="X467" s="175">
        <f t="shared" si="121"/>
        <v>4.2669273807545479E-3</v>
      </c>
      <c r="Y467" s="175">
        <f t="shared" si="121"/>
        <v>4.9288771015675312E-3</v>
      </c>
      <c r="Z467" s="175">
        <f t="shared" si="121"/>
        <v>4.9425712136042486E-3</v>
      </c>
      <c r="AA467" s="175">
        <f t="shared" si="121"/>
        <v>4.9555630634852384E-3</v>
      </c>
      <c r="AB467" s="175">
        <f t="shared" si="121"/>
        <v>4.9678526512104979E-3</v>
      </c>
      <c r="AC467" s="155"/>
      <c r="AD467" s="155"/>
      <c r="AE467" s="155"/>
      <c r="AF467" s="33"/>
      <c r="AG467" s="174">
        <f>D467*D45*PRODUCT($CJ467:CJ467)</f>
        <v>0</v>
      </c>
      <c r="AH467" s="174">
        <f>E467*E45*PRODUCT($CJ467:CK467)</f>
        <v>0</v>
      </c>
      <c r="AI467" s="174">
        <f>F467*F45*PRODUCT($CJ467:CL467)</f>
        <v>0</v>
      </c>
      <c r="AJ467" s="174">
        <f>G467*G45*PRODUCT($CJ467:CM467)</f>
        <v>0</v>
      </c>
      <c r="AK467" s="174">
        <f>H467*H45*PRODUCT($CJ467:CN467)</f>
        <v>0</v>
      </c>
      <c r="AL467" s="174">
        <f>I467*I45*PRODUCT($CJ467:CO467)</f>
        <v>0</v>
      </c>
      <c r="AM467" s="174">
        <f>J467*J45*PRODUCT($CJ467:CP467)</f>
        <v>0</v>
      </c>
      <c r="AN467" s="174">
        <f>K467*K45*PRODUCT($CJ467:CQ467)</f>
        <v>0</v>
      </c>
      <c r="AO467" s="174">
        <f>L467*L45*PRODUCT($CJ467:CR467)</f>
        <v>0</v>
      </c>
      <c r="AP467" s="174">
        <f>M467*M45*PRODUCT($CJ467:CS467)</f>
        <v>0</v>
      </c>
      <c r="AQ467" s="174">
        <f>N467*N45*PRODUCT($CJ467:CT467)</f>
        <v>0</v>
      </c>
      <c r="AR467" s="174">
        <f>O467*O45*PRODUCT($CJ467:CU467)</f>
        <v>0</v>
      </c>
      <c r="AS467" s="174">
        <f>P467*P45*PRODUCT($CJ467:CV467)</f>
        <v>0</v>
      </c>
      <c r="AT467" s="174">
        <f>Q467*Q45*PRODUCT($CJ467:CW467)</f>
        <v>0</v>
      </c>
      <c r="AU467" s="174">
        <f>R467*R45*PRODUCT($CJ467:CX467)</f>
        <v>0</v>
      </c>
      <c r="AV467" s="174">
        <f>S467*S45*PRODUCT($CJ467:CY467)</f>
        <v>0</v>
      </c>
      <c r="AW467" s="174">
        <f>T467*T45*PRODUCT($CJ467:CZ467)</f>
        <v>0</v>
      </c>
      <c r="AX467" s="174">
        <f>U467*U45*PRODUCT($CJ467:DA467)</f>
        <v>0</v>
      </c>
      <c r="AY467" s="174">
        <f>V467*V45*PRODUCT($CJ467:DB467)</f>
        <v>0</v>
      </c>
      <c r="AZ467" s="174">
        <f>W467*W45*PRODUCT($CJ467:DC467)</f>
        <v>0</v>
      </c>
      <c r="BA467" s="174">
        <f>X467*X45*PRODUCT($CJ467:DD467)</f>
        <v>0</v>
      </c>
      <c r="BB467" s="174">
        <f>Y467*Y45*PRODUCT($CJ467:DE467)</f>
        <v>0</v>
      </c>
      <c r="BC467" s="174">
        <f>Z467*Z45*PRODUCT($CJ467:DF467)</f>
        <v>0</v>
      </c>
      <c r="BD467" s="174">
        <f>AA467*AA45*PRODUCT($CJ467:DG467)</f>
        <v>0</v>
      </c>
      <c r="BE467" s="174">
        <f>AB467*AB45*PRODUCT($CJ467:DH467)</f>
        <v>0</v>
      </c>
      <c r="BF467" s="93"/>
      <c r="BG467" s="93"/>
      <c r="BI467" s="169">
        <f>SUM($AF467:AG467)-SUM($AF499:AG499)-SUM($C499:D499)-SUM($BH499:BI499)</f>
        <v>0</v>
      </c>
      <c r="BJ467" s="169">
        <f>SUM($AF467:AH467)-SUM($AF499:AH499)-SUM($C499:E499)-SUM($BH499:BJ499)</f>
        <v>0</v>
      </c>
      <c r="BK467" s="169">
        <f>SUM($AF467:AI467)-SUM($AF499:AI499)-SUM($C499:F499)-SUM($BH499:BK499)</f>
        <v>0</v>
      </c>
      <c r="BL467" s="169">
        <f>SUM($AF467:AJ467)-SUM($AF499:AJ499)-SUM($C499:G499)-SUM($BH499:BL499)</f>
        <v>0</v>
      </c>
      <c r="BM467" s="169">
        <f>SUM($AF467:AK467)-SUM($AF499:AK499)-SUM($C499:H499)-SUM($BH499:BM499)</f>
        <v>0</v>
      </c>
      <c r="BN467" s="169">
        <f>SUM($AF467:AL467)-SUM($AF499:AL499)-SUM($C499:I499)-SUM($BH499:BN499)</f>
        <v>0</v>
      </c>
      <c r="BO467" s="169">
        <f>SUM($AF467:AM467)-SUM($AF499:AM499)-SUM($C499:J499)-SUM($BH499:BO499)</f>
        <v>0</v>
      </c>
      <c r="BP467" s="169">
        <f>SUM($AF467:AN467)-SUM($AF499:AN499)-SUM($C499:K499)-SUM($BH499:BP499)</f>
        <v>0</v>
      </c>
      <c r="BQ467" s="169">
        <f>SUM($AF467:AO467)-SUM($AF499:AO499)-SUM($C499:L499)-SUM($BH499:BQ499)</f>
        <v>0</v>
      </c>
      <c r="BR467" s="169">
        <f>SUM($AF467:AP467)-SUM($AF499:AP499)-SUM($C499:M499)-SUM($BH499:BR499)</f>
        <v>0</v>
      </c>
      <c r="BS467" s="169">
        <f>SUM($AF467:AQ467)-SUM($AF499:AQ499)-SUM($C499:N499)-SUM($BH499:BS499)</f>
        <v>0</v>
      </c>
      <c r="BT467" s="169">
        <f>SUM($AF467:AR467)-SUM($AF499:AR499)-SUM($C499:O499)-SUM($BH499:BT499)</f>
        <v>0</v>
      </c>
      <c r="BU467" s="169">
        <f>SUM($AF467:AS467)-SUM($AF499:AS499)-SUM($C499:P499)-SUM($BH499:BU499)</f>
        <v>0</v>
      </c>
      <c r="BV467" s="169">
        <f>SUM($AF467:AT467)-SUM($AF499:AT499)-SUM($C499:Q499)-SUM($BH499:BV499)</f>
        <v>0</v>
      </c>
      <c r="BW467" s="169">
        <f>SUM($AF467:AU467)-SUM($AF499:AU499)-SUM($C499:R499)-SUM($BH499:BW499)</f>
        <v>0</v>
      </c>
      <c r="BX467" s="169">
        <f>SUM($AF467:AV467)-SUM($AF499:AV499)-SUM($C499:S499)-SUM($BH499:BX499)</f>
        <v>0</v>
      </c>
      <c r="BY467" s="169">
        <f>SUM($AF467:AW467)-SUM($AF499:AW499)-SUM($C499:T499)-SUM($BH499:BY499)</f>
        <v>0</v>
      </c>
      <c r="BZ467" s="169">
        <f>SUM($AF467:AX467)-SUM($AF499:AX499)-SUM($C499:U499)-SUM($BH499:BZ499)</f>
        <v>0</v>
      </c>
      <c r="CA467" s="169">
        <f>SUM($AF467:AY467)-SUM($AF499:AY499)-SUM($C499:V499)-SUM($BH499:CA499)</f>
        <v>0</v>
      </c>
      <c r="CB467" s="169">
        <f>SUM($AF467:AZ467)-SUM($AF499:AZ499)-SUM($C499:W499)-SUM($BH499:CB499)</f>
        <v>0</v>
      </c>
      <c r="CC467" s="169">
        <f>SUM($AF467:BA467)-SUM($AF499:BA499)-SUM($C499:X499)-SUM($BH499:CC499)</f>
        <v>0</v>
      </c>
      <c r="CD467" s="169">
        <f>SUM($AF467:BB467)-SUM($AF499:BB499)-SUM($C499:Y499)-SUM($BH499:CD499)</f>
        <v>0</v>
      </c>
      <c r="CE467" s="169">
        <f>SUM($AF467:BC467)-SUM($AF499:BC499)-SUM($C499:Z499)-SUM($BH499:CE499)</f>
        <v>0</v>
      </c>
      <c r="CF467" s="169">
        <f>SUM($AF467:BD467)-SUM($AF499:BD499)-SUM($C499:AA499)-SUM($BH499:CF499)</f>
        <v>0</v>
      </c>
      <c r="CG467" s="169">
        <f>SUM($AF467:BE467)-SUM($AF499:BE499)-SUM($C499:AB499)-SUM($BH499:CG499)</f>
        <v>0</v>
      </c>
      <c r="CH467" s="52"/>
      <c r="CI467" s="52"/>
      <c r="CJ467" s="67"/>
      <c r="CK467" s="67"/>
      <c r="CL467" s="67">
        <f>1-E467</f>
        <v>1</v>
      </c>
      <c r="CM467" s="67">
        <f t="shared" si="122"/>
        <v>0.99785829672631299</v>
      </c>
      <c r="CN467" s="67">
        <f t="shared" si="122"/>
        <v>0.99785829672631299</v>
      </c>
      <c r="CO467" s="67">
        <f t="shared" si="122"/>
        <v>0.99785829672631299</v>
      </c>
      <c r="CP467" s="67">
        <f t="shared" si="122"/>
        <v>0.99785829672631299</v>
      </c>
      <c r="CQ467" s="67">
        <f t="shared" si="122"/>
        <v>0.99686400437065115</v>
      </c>
      <c r="CR467" s="67">
        <f t="shared" si="122"/>
        <v>0.99684445614784101</v>
      </c>
      <c r="CS467" s="67">
        <f t="shared" si="122"/>
        <v>0.99682490792503087</v>
      </c>
      <c r="CT467" s="67">
        <f t="shared" si="122"/>
        <v>0.99680535970222073</v>
      </c>
      <c r="CU467" s="67">
        <f t="shared" si="122"/>
        <v>0.99678581147941059</v>
      </c>
      <c r="CV467" s="67">
        <f t="shared" si="122"/>
        <v>0.99683808007541341</v>
      </c>
      <c r="CW467" s="67">
        <f t="shared" si="122"/>
        <v>0.99681896599158459</v>
      </c>
      <c r="CX467" s="67">
        <f t="shared" si="122"/>
        <v>0.99679985190775577</v>
      </c>
      <c r="CY467" s="67">
        <f t="shared" si="122"/>
        <v>0.99678073782392695</v>
      </c>
      <c r="CZ467" s="67">
        <f t="shared" si="122"/>
        <v>0.99676649357037295</v>
      </c>
      <c r="DA467" s="67">
        <f t="shared" si="123"/>
        <v>0.99578184745764553</v>
      </c>
      <c r="DB467" s="67">
        <f t="shared" si="123"/>
        <v>0.9957696537480456</v>
      </c>
      <c r="DC467" s="67">
        <f t="shared" si="123"/>
        <v>0.99575746003844556</v>
      </c>
      <c r="DD467" s="67">
        <f t="shared" si="123"/>
        <v>0.99574526632884552</v>
      </c>
      <c r="DE467" s="67">
        <f t="shared" si="123"/>
        <v>0.99573307261924549</v>
      </c>
      <c r="DF467" s="67">
        <f t="shared" si="123"/>
        <v>0.99507112289843247</v>
      </c>
      <c r="DG467" s="67">
        <f t="shared" si="123"/>
        <v>0.9950574287863958</v>
      </c>
      <c r="DH467" s="67">
        <f t="shared" si="123"/>
        <v>0.99504443693651479</v>
      </c>
      <c r="DI467" s="67">
        <f t="shared" si="123"/>
        <v>0.99503214734878953</v>
      </c>
      <c r="DM467" s="188" t="str">
        <f t="shared" si="126"/>
        <v/>
      </c>
      <c r="DN467" s="188" t="str">
        <f t="shared" si="124"/>
        <v/>
      </c>
      <c r="DO467" s="188" t="str">
        <f t="shared" si="124"/>
        <v/>
      </c>
      <c r="DP467" s="188" t="str">
        <f t="shared" si="124"/>
        <v/>
      </c>
      <c r="DQ467" s="188" t="str">
        <f t="shared" si="124"/>
        <v/>
      </c>
      <c r="DR467" s="188" t="str">
        <f t="shared" si="124"/>
        <v/>
      </c>
      <c r="DS467" s="188" t="str">
        <f t="shared" si="124"/>
        <v/>
      </c>
      <c r="DT467" s="188" t="str">
        <f t="shared" si="124"/>
        <v/>
      </c>
      <c r="DU467" s="188" t="str">
        <f t="shared" si="124"/>
        <v/>
      </c>
      <c r="DV467" s="188" t="str">
        <f t="shared" si="124"/>
        <v/>
      </c>
      <c r="DW467" s="188" t="str">
        <f t="shared" si="124"/>
        <v/>
      </c>
      <c r="DX467" s="188" t="str">
        <f t="shared" si="124"/>
        <v/>
      </c>
      <c r="DY467" s="188" t="str">
        <f t="shared" si="124"/>
        <v/>
      </c>
      <c r="DZ467" s="188" t="str">
        <f t="shared" si="124"/>
        <v/>
      </c>
      <c r="EA467" s="188" t="str">
        <f t="shared" si="124"/>
        <v/>
      </c>
      <c r="EB467" s="188" t="str">
        <f t="shared" si="124"/>
        <v/>
      </c>
      <c r="EC467" s="188" t="str">
        <f t="shared" si="124"/>
        <v/>
      </c>
      <c r="ED467" s="188" t="str">
        <f t="shared" si="125"/>
        <v/>
      </c>
      <c r="EE467" s="188" t="str">
        <f t="shared" si="125"/>
        <v/>
      </c>
      <c r="EF467" s="188" t="str">
        <f t="shared" si="125"/>
        <v/>
      </c>
      <c r="EG467" s="188" t="str">
        <f t="shared" si="125"/>
        <v/>
      </c>
      <c r="EH467" s="188" t="str">
        <f t="shared" si="125"/>
        <v/>
      </c>
      <c r="EI467" s="188" t="str">
        <f t="shared" si="125"/>
        <v/>
      </c>
      <c r="EJ467" s="188" t="str">
        <f t="shared" si="125"/>
        <v/>
      </c>
      <c r="EK467" s="188" t="str">
        <f t="shared" si="125"/>
        <v/>
      </c>
    </row>
    <row r="468" spans="1:141" x14ac:dyDescent="0.3">
      <c r="A468" s="52"/>
      <c r="B468" s="1">
        <v>4</v>
      </c>
      <c r="C468" s="175"/>
      <c r="D468" s="175"/>
      <c r="E468" s="175"/>
      <c r="F468" s="175"/>
      <c r="G468" s="175">
        <f t="shared" si="121"/>
        <v>2.1417032736870123E-3</v>
      </c>
      <c r="H468" s="175">
        <f t="shared" si="121"/>
        <v>2.1417032736870123E-3</v>
      </c>
      <c r="I468" s="175">
        <f t="shared" si="121"/>
        <v>2.1417032736870123E-3</v>
      </c>
      <c r="J468" s="175">
        <f t="shared" si="121"/>
        <v>2.1417032736870123E-3</v>
      </c>
      <c r="K468" s="175">
        <f t="shared" si="121"/>
        <v>3.135995629348836E-3</v>
      </c>
      <c r="L468" s="175">
        <f t="shared" si="121"/>
        <v>3.1555438521589825E-3</v>
      </c>
      <c r="M468" s="175">
        <f t="shared" si="121"/>
        <v>3.1750920749691294E-3</v>
      </c>
      <c r="N468" s="175">
        <f t="shared" si="121"/>
        <v>3.1946402977792768E-3</v>
      </c>
      <c r="O468" s="175">
        <f t="shared" si="121"/>
        <v>3.2141885205894242E-3</v>
      </c>
      <c r="P468" s="175">
        <f t="shared" si="121"/>
        <v>3.1619199245866213E-3</v>
      </c>
      <c r="Q468" s="175">
        <f t="shared" si="121"/>
        <v>3.1810340084154377E-3</v>
      </c>
      <c r="R468" s="175">
        <f t="shared" si="121"/>
        <v>3.2001480922442538E-3</v>
      </c>
      <c r="S468" s="175">
        <f t="shared" si="121"/>
        <v>3.2192621760730703E-3</v>
      </c>
      <c r="T468" s="175">
        <f t="shared" si="121"/>
        <v>3.2335064296270281E-3</v>
      </c>
      <c r="U468" s="175">
        <f t="shared" si="121"/>
        <v>4.218152542354415E-3</v>
      </c>
      <c r="V468" s="175">
        <f t="shared" si="121"/>
        <v>4.2303462519544489E-3</v>
      </c>
      <c r="W468" s="175">
        <f t="shared" si="121"/>
        <v>4.242539961554481E-3</v>
      </c>
      <c r="X468" s="175">
        <f t="shared" si="121"/>
        <v>4.254733671154514E-3</v>
      </c>
      <c r="Y468" s="175">
        <f t="shared" si="121"/>
        <v>4.2669273807545479E-3</v>
      </c>
      <c r="Z468" s="175">
        <f t="shared" si="121"/>
        <v>4.9288771015675312E-3</v>
      </c>
      <c r="AA468" s="175">
        <f t="shared" si="121"/>
        <v>4.9425712136042486E-3</v>
      </c>
      <c r="AB468" s="175">
        <f t="shared" si="121"/>
        <v>4.9555630634852384E-3</v>
      </c>
      <c r="AC468" s="155"/>
      <c r="AD468" s="155"/>
      <c r="AE468" s="155"/>
      <c r="AF468" s="177"/>
      <c r="AG468" s="174">
        <f>D468*D46*PRODUCT($CJ468:CJ468)</f>
        <v>0</v>
      </c>
      <c r="AH468" s="174">
        <f>E468*E46*PRODUCT($CJ468:CK468)</f>
        <v>0</v>
      </c>
      <c r="AI468" s="174">
        <f>F468*F46*PRODUCT($CJ468:CL468)</f>
        <v>0</v>
      </c>
      <c r="AJ468" s="174">
        <f>G468*G46*PRODUCT($CJ468:CM468)</f>
        <v>0</v>
      </c>
      <c r="AK468" s="174">
        <f>H468*H46*PRODUCT($CJ468:CN468)</f>
        <v>0</v>
      </c>
      <c r="AL468" s="174">
        <f>I468*I46*PRODUCT($CJ468:CO468)</f>
        <v>0</v>
      </c>
      <c r="AM468" s="174">
        <f>J468*J46*PRODUCT($CJ468:CP468)</f>
        <v>0</v>
      </c>
      <c r="AN468" s="174">
        <f>K468*K46*PRODUCT($CJ468:CQ468)</f>
        <v>0</v>
      </c>
      <c r="AO468" s="174">
        <f>L468*L46*PRODUCT($CJ468:CR468)</f>
        <v>0</v>
      </c>
      <c r="AP468" s="174">
        <f>M468*M46*PRODUCT($CJ468:CS468)</f>
        <v>0</v>
      </c>
      <c r="AQ468" s="174">
        <f>N468*N46*PRODUCT($CJ468:CT468)</f>
        <v>0</v>
      </c>
      <c r="AR468" s="174">
        <f>O468*O46*PRODUCT($CJ468:CU468)</f>
        <v>0</v>
      </c>
      <c r="AS468" s="174">
        <f>P468*P46*PRODUCT($CJ468:CV468)</f>
        <v>0</v>
      </c>
      <c r="AT468" s="174">
        <f>Q468*Q46*PRODUCT($CJ468:CW468)</f>
        <v>0</v>
      </c>
      <c r="AU468" s="174">
        <f>R468*R46*PRODUCT($CJ468:CX468)</f>
        <v>0</v>
      </c>
      <c r="AV468" s="174">
        <f>S468*S46*PRODUCT($CJ468:CY468)</f>
        <v>0</v>
      </c>
      <c r="AW468" s="174">
        <f>T468*T46*PRODUCT($CJ468:CZ468)</f>
        <v>0</v>
      </c>
      <c r="AX468" s="174">
        <f>U468*U46*PRODUCT($CJ468:DA468)</f>
        <v>0</v>
      </c>
      <c r="AY468" s="174">
        <f>V468*V46*PRODUCT($CJ468:DB468)</f>
        <v>0</v>
      </c>
      <c r="AZ468" s="174">
        <f>W468*W46*PRODUCT($CJ468:DC468)</f>
        <v>0</v>
      </c>
      <c r="BA468" s="174">
        <f>X468*X46*PRODUCT($CJ468:DD468)</f>
        <v>0</v>
      </c>
      <c r="BB468" s="174">
        <f>Y468*Y46*PRODUCT($CJ468:DE468)</f>
        <v>0</v>
      </c>
      <c r="BC468" s="174">
        <f>Z468*Z46*PRODUCT($CJ468:DF468)</f>
        <v>0</v>
      </c>
      <c r="BD468" s="174">
        <f>AA468*AA46*PRODUCT($CJ468:DG468)</f>
        <v>0</v>
      </c>
      <c r="BE468" s="174">
        <f>AB468*AB46*PRODUCT($CJ468:DH468)</f>
        <v>0</v>
      </c>
      <c r="BF468" s="93"/>
      <c r="BG468" s="93"/>
      <c r="BH468" s="93"/>
      <c r="BI468" s="169">
        <f>SUM($AF468:AG468)-SUM($AF500:AG500)-SUM($C500:D500)-SUM($BH500:BI500)</f>
        <v>0</v>
      </c>
      <c r="BJ468" s="169">
        <f>SUM($AF468:AH468)-SUM($AF500:AH500)-SUM($C500:E500)-SUM($BH500:BJ500)</f>
        <v>0</v>
      </c>
      <c r="BK468" s="169">
        <f>SUM($AF468:AI468)-SUM($AF500:AI500)-SUM($C500:F500)-SUM($BH500:BK500)</f>
        <v>0</v>
      </c>
      <c r="BL468" s="169">
        <f>SUM($AF468:AJ468)-SUM($AF500:AJ500)-SUM($C500:G500)-SUM($BH500:BL500)</f>
        <v>0</v>
      </c>
      <c r="BM468" s="169">
        <f>SUM($AF468:AK468)-SUM($AF500:AK500)-SUM($C500:H500)-SUM($BH500:BM500)</f>
        <v>0</v>
      </c>
      <c r="BN468" s="169">
        <f>SUM($AF468:AL468)-SUM($AF500:AL500)-SUM($C500:I500)-SUM($BH500:BN500)</f>
        <v>0</v>
      </c>
      <c r="BO468" s="169">
        <f>SUM($AF468:AM468)-SUM($AF500:AM500)-SUM($C500:J500)-SUM($BH500:BO500)</f>
        <v>0</v>
      </c>
      <c r="BP468" s="169">
        <f>SUM($AF468:AN468)-SUM($AF500:AN500)-SUM($C500:K500)-SUM($BH500:BP500)</f>
        <v>0</v>
      </c>
      <c r="BQ468" s="169">
        <f>SUM($AF468:AO468)-SUM($AF500:AO500)-SUM($C500:L500)-SUM($BH500:BQ500)</f>
        <v>0</v>
      </c>
      <c r="BR468" s="169">
        <f>SUM($AF468:AP468)-SUM($AF500:AP500)-SUM($C500:M500)-SUM($BH500:BR500)</f>
        <v>0</v>
      </c>
      <c r="BS468" s="169">
        <f>SUM($AF468:AQ468)-SUM($AF500:AQ500)-SUM($C500:N500)-SUM($BH500:BS500)</f>
        <v>0</v>
      </c>
      <c r="BT468" s="169">
        <f>SUM($AF468:AR468)-SUM($AF500:AR500)-SUM($C500:O500)-SUM($BH500:BT500)</f>
        <v>0</v>
      </c>
      <c r="BU468" s="169">
        <f>SUM($AF468:AS468)-SUM($AF500:AS500)-SUM($C500:P500)-SUM($BH500:BU500)</f>
        <v>0</v>
      </c>
      <c r="BV468" s="169">
        <f>SUM($AF468:AT468)-SUM($AF500:AT500)-SUM($C500:Q500)-SUM($BH500:BV500)</f>
        <v>0</v>
      </c>
      <c r="BW468" s="169">
        <f>SUM($AF468:AU468)-SUM($AF500:AU500)-SUM($C500:R500)-SUM($BH500:BW500)</f>
        <v>0</v>
      </c>
      <c r="BX468" s="169">
        <f>SUM($AF468:AV468)-SUM($AF500:AV500)-SUM($C500:S500)-SUM($BH500:BX500)</f>
        <v>0</v>
      </c>
      <c r="BY468" s="169">
        <f>SUM($AF468:AW468)-SUM($AF500:AW500)-SUM($C500:T500)-SUM($BH500:BY500)</f>
        <v>0</v>
      </c>
      <c r="BZ468" s="169">
        <f>SUM($AF468:AX468)-SUM($AF500:AX500)-SUM($C500:U500)-SUM($BH500:BZ500)</f>
        <v>0</v>
      </c>
      <c r="CA468" s="169">
        <f>SUM($AF468:AY468)-SUM($AF500:AY500)-SUM($C500:V500)-SUM($BH500:CA500)</f>
        <v>0</v>
      </c>
      <c r="CB468" s="169">
        <f>SUM($AF468:AZ468)-SUM($AF500:AZ500)-SUM($C500:W500)-SUM($BH500:CB500)</f>
        <v>0</v>
      </c>
      <c r="CC468" s="169">
        <f>SUM($AF468:BA468)-SUM($AF500:BA500)-SUM($C500:X500)-SUM($BH500:CC500)</f>
        <v>0</v>
      </c>
      <c r="CD468" s="169">
        <f>SUM($AF468:BB468)-SUM($AF500:BB500)-SUM($C500:Y500)-SUM($BH500:CD500)</f>
        <v>0</v>
      </c>
      <c r="CE468" s="169">
        <f>SUM($AF468:BC468)-SUM($AF500:BC500)-SUM($C500:Z500)-SUM($BH500:CE500)</f>
        <v>0</v>
      </c>
      <c r="CF468" s="169">
        <f>SUM($AF468:BD468)-SUM($AF500:BD500)-SUM($C500:AA500)-SUM($BH500:CF500)</f>
        <v>0</v>
      </c>
      <c r="CG468" s="169">
        <f>SUM($AF468:BE468)-SUM($AF500:BE500)-SUM($C500:AB500)-SUM($BH500:CG500)</f>
        <v>0</v>
      </c>
      <c r="CH468" s="52"/>
      <c r="CI468" s="52"/>
      <c r="CJ468" s="67"/>
      <c r="CK468" s="67"/>
      <c r="CL468" s="67"/>
      <c r="CM468" s="67">
        <f>1-F468</f>
        <v>1</v>
      </c>
      <c r="CN468" s="67">
        <f t="shared" si="122"/>
        <v>0.99785829672631299</v>
      </c>
      <c r="CO468" s="67">
        <f t="shared" si="122"/>
        <v>0.99785829672631299</v>
      </c>
      <c r="CP468" s="67">
        <f t="shared" si="122"/>
        <v>0.99785829672631299</v>
      </c>
      <c r="CQ468" s="67">
        <f t="shared" si="122"/>
        <v>0.99785829672631299</v>
      </c>
      <c r="CR468" s="67">
        <f t="shared" si="122"/>
        <v>0.99686400437065115</v>
      </c>
      <c r="CS468" s="67">
        <f t="shared" si="122"/>
        <v>0.99684445614784101</v>
      </c>
      <c r="CT468" s="67">
        <f t="shared" si="122"/>
        <v>0.99682490792503087</v>
      </c>
      <c r="CU468" s="67">
        <f t="shared" si="122"/>
        <v>0.99680535970222073</v>
      </c>
      <c r="CV468" s="67">
        <f t="shared" si="122"/>
        <v>0.99678581147941059</v>
      </c>
      <c r="CW468" s="67">
        <f t="shared" si="122"/>
        <v>0.99683808007541341</v>
      </c>
      <c r="CX468" s="67">
        <f t="shared" si="122"/>
        <v>0.99681896599158459</v>
      </c>
      <c r="CY468" s="67">
        <f t="shared" si="122"/>
        <v>0.99679985190775577</v>
      </c>
      <c r="CZ468" s="67">
        <f t="shared" si="122"/>
        <v>0.99678073782392695</v>
      </c>
      <c r="DA468" s="67">
        <f t="shared" si="123"/>
        <v>0.99676649357037295</v>
      </c>
      <c r="DB468" s="67">
        <f t="shared" si="123"/>
        <v>0.99578184745764553</v>
      </c>
      <c r="DC468" s="67">
        <f t="shared" si="123"/>
        <v>0.9957696537480456</v>
      </c>
      <c r="DD468" s="67">
        <f t="shared" si="123"/>
        <v>0.99575746003844556</v>
      </c>
      <c r="DE468" s="67">
        <f t="shared" si="123"/>
        <v>0.99574526632884552</v>
      </c>
      <c r="DF468" s="67">
        <f t="shared" si="123"/>
        <v>0.99573307261924549</v>
      </c>
      <c r="DG468" s="67">
        <f t="shared" si="123"/>
        <v>0.99507112289843247</v>
      </c>
      <c r="DH468" s="67">
        <f t="shared" si="123"/>
        <v>0.9950574287863958</v>
      </c>
      <c r="DI468" s="67">
        <f t="shared" si="123"/>
        <v>0.99504443693651479</v>
      </c>
      <c r="DL468" s="67"/>
      <c r="DM468" s="188" t="str">
        <f t="shared" si="126"/>
        <v/>
      </c>
      <c r="DN468" s="188" t="str">
        <f t="shared" si="124"/>
        <v/>
      </c>
      <c r="DO468" s="188" t="str">
        <f t="shared" si="124"/>
        <v/>
      </c>
      <c r="DP468" s="188" t="str">
        <f t="shared" si="124"/>
        <v/>
      </c>
      <c r="DQ468" s="188" t="str">
        <f t="shared" si="124"/>
        <v/>
      </c>
      <c r="DR468" s="188" t="str">
        <f t="shared" si="124"/>
        <v/>
      </c>
      <c r="DS468" s="188" t="str">
        <f t="shared" si="124"/>
        <v/>
      </c>
      <c r="DT468" s="188" t="str">
        <f t="shared" si="124"/>
        <v/>
      </c>
      <c r="DU468" s="188" t="str">
        <f t="shared" si="124"/>
        <v/>
      </c>
      <c r="DV468" s="188" t="str">
        <f t="shared" si="124"/>
        <v/>
      </c>
      <c r="DW468" s="188" t="str">
        <f t="shared" si="124"/>
        <v/>
      </c>
      <c r="DX468" s="188" t="str">
        <f t="shared" si="124"/>
        <v/>
      </c>
      <c r="DY468" s="188" t="str">
        <f t="shared" si="124"/>
        <v/>
      </c>
      <c r="DZ468" s="188" t="str">
        <f t="shared" si="124"/>
        <v/>
      </c>
      <c r="EA468" s="188" t="str">
        <f t="shared" si="124"/>
        <v/>
      </c>
      <c r="EB468" s="188" t="str">
        <f t="shared" si="124"/>
        <v/>
      </c>
      <c r="EC468" s="188" t="str">
        <f t="shared" si="124"/>
        <v/>
      </c>
      <c r="ED468" s="188" t="str">
        <f t="shared" si="125"/>
        <v/>
      </c>
      <c r="EE468" s="188" t="str">
        <f t="shared" si="125"/>
        <v/>
      </c>
      <c r="EF468" s="188" t="str">
        <f t="shared" si="125"/>
        <v/>
      </c>
      <c r="EG468" s="188" t="str">
        <f t="shared" si="125"/>
        <v/>
      </c>
      <c r="EH468" s="188" t="str">
        <f t="shared" si="125"/>
        <v/>
      </c>
      <c r="EI468" s="188" t="str">
        <f t="shared" si="125"/>
        <v/>
      </c>
      <c r="EJ468" s="188" t="str">
        <f t="shared" si="125"/>
        <v/>
      </c>
      <c r="EK468" s="188" t="str">
        <f t="shared" si="125"/>
        <v/>
      </c>
    </row>
    <row r="469" spans="1:141" x14ac:dyDescent="0.3">
      <c r="B469" s="1">
        <v>5</v>
      </c>
      <c r="C469" s="175"/>
      <c r="D469" s="175"/>
      <c r="E469" s="175"/>
      <c r="F469" s="175"/>
      <c r="G469" s="175"/>
      <c r="H469" s="175">
        <f t="shared" si="121"/>
        <v>2.1417032736870123E-3</v>
      </c>
      <c r="I469" s="175">
        <f t="shared" si="121"/>
        <v>2.1417032736870123E-3</v>
      </c>
      <c r="J469" s="175">
        <f t="shared" si="121"/>
        <v>2.1417032736870123E-3</v>
      </c>
      <c r="K469" s="175">
        <f t="shared" si="121"/>
        <v>2.1417032736870123E-3</v>
      </c>
      <c r="L469" s="175">
        <f t="shared" si="121"/>
        <v>3.135995629348836E-3</v>
      </c>
      <c r="M469" s="175">
        <f t="shared" si="121"/>
        <v>3.1555438521589825E-3</v>
      </c>
      <c r="N469" s="175">
        <f t="shared" si="121"/>
        <v>3.1750920749691294E-3</v>
      </c>
      <c r="O469" s="175">
        <f t="shared" si="121"/>
        <v>3.1946402977792768E-3</v>
      </c>
      <c r="P469" s="175">
        <f t="shared" si="121"/>
        <v>3.2141885205894242E-3</v>
      </c>
      <c r="Q469" s="175">
        <f t="shared" si="121"/>
        <v>3.1619199245866213E-3</v>
      </c>
      <c r="R469" s="175">
        <f t="shared" si="121"/>
        <v>3.1810340084154377E-3</v>
      </c>
      <c r="S469" s="175">
        <f t="shared" si="121"/>
        <v>3.2001480922442538E-3</v>
      </c>
      <c r="T469" s="175">
        <f t="shared" si="121"/>
        <v>3.2192621760730703E-3</v>
      </c>
      <c r="U469" s="175">
        <f t="shared" si="121"/>
        <v>3.2335064296270281E-3</v>
      </c>
      <c r="V469" s="175">
        <f t="shared" si="121"/>
        <v>4.218152542354415E-3</v>
      </c>
      <c r="W469" s="175">
        <f t="shared" si="121"/>
        <v>4.2303462519544489E-3</v>
      </c>
      <c r="X469" s="175">
        <f t="shared" si="121"/>
        <v>4.242539961554481E-3</v>
      </c>
      <c r="Y469" s="175">
        <f t="shared" si="121"/>
        <v>4.254733671154514E-3</v>
      </c>
      <c r="Z469" s="175">
        <f t="shared" si="121"/>
        <v>4.2669273807545479E-3</v>
      </c>
      <c r="AA469" s="175">
        <f t="shared" si="121"/>
        <v>4.9288771015675312E-3</v>
      </c>
      <c r="AB469" s="175">
        <f t="shared" si="121"/>
        <v>4.9425712136042486E-3</v>
      </c>
      <c r="AC469" s="155"/>
      <c r="AD469" s="155"/>
      <c r="AE469" s="155"/>
      <c r="AF469" s="177"/>
      <c r="AG469" s="174">
        <f>D469*D47*PRODUCT($CJ469:CJ469)</f>
        <v>0</v>
      </c>
      <c r="AH469" s="174">
        <f>E469*E47*PRODUCT($CJ469:CK469)</f>
        <v>0</v>
      </c>
      <c r="AI469" s="174">
        <f>F469*F47*PRODUCT($CJ469:CL469)</f>
        <v>0</v>
      </c>
      <c r="AJ469" s="174">
        <f>G469*G47*PRODUCT($CJ469:CM469)</f>
        <v>0</v>
      </c>
      <c r="AK469" s="174">
        <f>H469*H47*PRODUCT($CJ469:CN469)</f>
        <v>0</v>
      </c>
      <c r="AL469" s="174">
        <f>I469*I47*PRODUCT($CJ469:CO469)</f>
        <v>0</v>
      </c>
      <c r="AM469" s="174">
        <f>J469*J47*PRODUCT($CJ469:CP469)</f>
        <v>0</v>
      </c>
      <c r="AN469" s="174">
        <f>K469*K47*PRODUCT($CJ469:CQ469)</f>
        <v>0</v>
      </c>
      <c r="AO469" s="174">
        <f>L469*L47*PRODUCT($CJ469:CR469)</f>
        <v>0</v>
      </c>
      <c r="AP469" s="174">
        <f>M469*M47*PRODUCT($CJ469:CS469)</f>
        <v>0</v>
      </c>
      <c r="AQ469" s="174">
        <f>N469*N47*PRODUCT($CJ469:CT469)</f>
        <v>0</v>
      </c>
      <c r="AR469" s="174">
        <f>O469*O47*PRODUCT($CJ469:CU469)</f>
        <v>0</v>
      </c>
      <c r="AS469" s="174">
        <f>P469*P47*PRODUCT($CJ469:CV469)</f>
        <v>0</v>
      </c>
      <c r="AT469" s="174">
        <f>Q469*Q47*PRODUCT($CJ469:CW469)</f>
        <v>0</v>
      </c>
      <c r="AU469" s="174">
        <f>R469*R47*PRODUCT($CJ469:CX469)</f>
        <v>0</v>
      </c>
      <c r="AV469" s="174">
        <f>S469*S47*PRODUCT($CJ469:CY469)</f>
        <v>0</v>
      </c>
      <c r="AW469" s="174">
        <f>T469*T47*PRODUCT($CJ469:CZ469)</f>
        <v>0</v>
      </c>
      <c r="AX469" s="174">
        <f>U469*U47*PRODUCT($CJ469:DA469)</f>
        <v>0</v>
      </c>
      <c r="AY469" s="174">
        <f>V469*V47*PRODUCT($CJ469:DB469)</f>
        <v>0</v>
      </c>
      <c r="AZ469" s="174">
        <f>W469*W47*PRODUCT($CJ469:DC469)</f>
        <v>0</v>
      </c>
      <c r="BA469" s="174">
        <f>X469*X47*PRODUCT($CJ469:DD469)</f>
        <v>0</v>
      </c>
      <c r="BB469" s="174">
        <f>Y469*Y47*PRODUCT($CJ469:DE469)</f>
        <v>0</v>
      </c>
      <c r="BC469" s="174">
        <f>Z469*Z47*PRODUCT($CJ469:DF469)</f>
        <v>0</v>
      </c>
      <c r="BD469" s="174">
        <f>AA469*AA47*PRODUCT($CJ469:DG469)</f>
        <v>0</v>
      </c>
      <c r="BE469" s="174">
        <f>AB469*AB47*PRODUCT($CJ469:DH469)</f>
        <v>0</v>
      </c>
      <c r="BF469" s="93"/>
      <c r="BG469" s="93"/>
      <c r="BH469" s="93"/>
      <c r="BI469" s="169">
        <f>SUM($AF469:AG469)-SUM($AF501:AG501)-SUM($C501:D501)-SUM($BH501:BI501)</f>
        <v>0</v>
      </c>
      <c r="BJ469" s="169">
        <f>SUM($AF469:AH469)-SUM($AF501:AH501)-SUM($C501:E501)-SUM($BH501:BJ501)</f>
        <v>0</v>
      </c>
      <c r="BK469" s="169">
        <f>SUM($AF469:AI469)-SUM($AF501:AI501)-SUM($C501:F501)-SUM($BH501:BK501)</f>
        <v>0</v>
      </c>
      <c r="BL469" s="169">
        <f>SUM($AF469:AJ469)-SUM($AF501:AJ501)-SUM($C501:G501)-SUM($BH501:BL501)</f>
        <v>0</v>
      </c>
      <c r="BM469" s="169">
        <f>SUM($AF469:AK469)-SUM($AF501:AK501)-SUM($C501:H501)-SUM($BH501:BM501)</f>
        <v>0</v>
      </c>
      <c r="BN469" s="169">
        <f>SUM($AF469:AL469)-SUM($AF501:AL501)-SUM($C501:I501)-SUM($BH501:BN501)</f>
        <v>0</v>
      </c>
      <c r="BO469" s="169">
        <f>SUM($AF469:AM469)-SUM($AF501:AM501)-SUM($C501:J501)-SUM($BH501:BO501)</f>
        <v>0</v>
      </c>
      <c r="BP469" s="169">
        <f>SUM($AF469:AN469)-SUM($AF501:AN501)-SUM($C501:K501)-SUM($BH501:BP501)</f>
        <v>0</v>
      </c>
      <c r="BQ469" s="169">
        <f>SUM($AF469:AO469)-SUM($AF501:AO501)-SUM($C501:L501)-SUM($BH501:BQ501)</f>
        <v>0</v>
      </c>
      <c r="BR469" s="169">
        <f>SUM($AF469:AP469)-SUM($AF501:AP501)-SUM($C501:M501)-SUM($BH501:BR501)</f>
        <v>0</v>
      </c>
      <c r="BS469" s="169">
        <f>SUM($AF469:AQ469)-SUM($AF501:AQ501)-SUM($C501:N501)-SUM($BH501:BS501)</f>
        <v>0</v>
      </c>
      <c r="BT469" s="169">
        <f>SUM($AF469:AR469)-SUM($AF501:AR501)-SUM($C501:O501)-SUM($BH501:BT501)</f>
        <v>0</v>
      </c>
      <c r="BU469" s="169">
        <f>SUM($AF469:AS469)-SUM($AF501:AS501)-SUM($C501:P501)-SUM($BH501:BU501)</f>
        <v>0</v>
      </c>
      <c r="BV469" s="169">
        <f>SUM($AF469:AT469)-SUM($AF501:AT501)-SUM($C501:Q501)-SUM($BH501:BV501)</f>
        <v>0</v>
      </c>
      <c r="BW469" s="169">
        <f>SUM($AF469:AU469)-SUM($AF501:AU501)-SUM($C501:R501)-SUM($BH501:BW501)</f>
        <v>0</v>
      </c>
      <c r="BX469" s="169">
        <f>SUM($AF469:AV469)-SUM($AF501:AV501)-SUM($C501:S501)-SUM($BH501:BX501)</f>
        <v>0</v>
      </c>
      <c r="BY469" s="169">
        <f>SUM($AF469:AW469)-SUM($AF501:AW501)-SUM($C501:T501)-SUM($BH501:BY501)</f>
        <v>0</v>
      </c>
      <c r="BZ469" s="169">
        <f>SUM($AF469:AX469)-SUM($AF501:AX501)-SUM($C501:U501)-SUM($BH501:BZ501)</f>
        <v>0</v>
      </c>
      <c r="CA469" s="169">
        <f>SUM($AF469:AY469)-SUM($AF501:AY501)-SUM($C501:V501)-SUM($BH501:CA501)</f>
        <v>0</v>
      </c>
      <c r="CB469" s="169">
        <f>SUM($AF469:AZ469)-SUM($AF501:AZ501)-SUM($C501:W501)-SUM($BH501:CB501)</f>
        <v>0</v>
      </c>
      <c r="CC469" s="169">
        <f>SUM($AF469:BA469)-SUM($AF501:BA501)-SUM($C501:X501)-SUM($BH501:CC501)</f>
        <v>0</v>
      </c>
      <c r="CD469" s="169">
        <f>SUM($AF469:BB469)-SUM($AF501:BB501)-SUM($C501:Y501)-SUM($BH501:CD501)</f>
        <v>0</v>
      </c>
      <c r="CE469" s="169">
        <f>SUM($AF469:BC469)-SUM($AF501:BC501)-SUM($C501:Z501)-SUM($BH501:CE501)</f>
        <v>0</v>
      </c>
      <c r="CF469" s="169">
        <f>SUM($AF469:BD469)-SUM($AF501:BD501)-SUM($C501:AA501)-SUM($BH501:CF501)</f>
        <v>0</v>
      </c>
      <c r="CG469" s="169">
        <f>SUM($AF469:BE469)-SUM($AF501:BE501)-SUM($C501:AB501)-SUM($BH501:CG501)</f>
        <v>0</v>
      </c>
      <c r="CH469" s="52"/>
      <c r="CI469" s="52"/>
      <c r="CJ469" s="67"/>
      <c r="CK469" s="67"/>
      <c r="CL469" s="67"/>
      <c r="CM469" s="67"/>
      <c r="CN469" s="67">
        <f>1-G469</f>
        <v>1</v>
      </c>
      <c r="CO469" s="67">
        <f t="shared" si="122"/>
        <v>0.99785829672631299</v>
      </c>
      <c r="CP469" s="67">
        <f t="shared" si="122"/>
        <v>0.99785829672631299</v>
      </c>
      <c r="CQ469" s="67">
        <f t="shared" si="122"/>
        <v>0.99785829672631299</v>
      </c>
      <c r="CR469" s="67">
        <f t="shared" si="122"/>
        <v>0.99785829672631299</v>
      </c>
      <c r="CS469" s="67">
        <f t="shared" si="122"/>
        <v>0.99686400437065115</v>
      </c>
      <c r="CT469" s="67">
        <f t="shared" si="122"/>
        <v>0.99684445614784101</v>
      </c>
      <c r="CU469" s="67">
        <f t="shared" si="122"/>
        <v>0.99682490792503087</v>
      </c>
      <c r="CV469" s="67">
        <f t="shared" si="122"/>
        <v>0.99680535970222073</v>
      </c>
      <c r="CW469" s="67">
        <f t="shared" si="122"/>
        <v>0.99678581147941059</v>
      </c>
      <c r="CX469" s="67">
        <f t="shared" si="122"/>
        <v>0.99683808007541341</v>
      </c>
      <c r="CY469" s="67">
        <f t="shared" si="122"/>
        <v>0.99681896599158459</v>
      </c>
      <c r="CZ469" s="67">
        <f t="shared" si="122"/>
        <v>0.99679985190775577</v>
      </c>
      <c r="DA469" s="67">
        <f t="shared" si="123"/>
        <v>0.99678073782392695</v>
      </c>
      <c r="DB469" s="67">
        <f t="shared" si="123"/>
        <v>0.99676649357037295</v>
      </c>
      <c r="DC469" s="67">
        <f t="shared" si="123"/>
        <v>0.99578184745764553</v>
      </c>
      <c r="DD469" s="67">
        <f t="shared" si="123"/>
        <v>0.9957696537480456</v>
      </c>
      <c r="DE469" s="67">
        <f t="shared" si="123"/>
        <v>0.99575746003844556</v>
      </c>
      <c r="DF469" s="67">
        <f t="shared" si="123"/>
        <v>0.99574526632884552</v>
      </c>
      <c r="DG469" s="67">
        <f t="shared" si="123"/>
        <v>0.99573307261924549</v>
      </c>
      <c r="DH469" s="67">
        <f t="shared" si="123"/>
        <v>0.99507112289843247</v>
      </c>
      <c r="DI469" s="67">
        <f t="shared" si="123"/>
        <v>0.9950574287863958</v>
      </c>
      <c r="DM469" s="188" t="str">
        <f t="shared" si="126"/>
        <v/>
      </c>
      <c r="DN469" s="188" t="str">
        <f t="shared" si="124"/>
        <v/>
      </c>
      <c r="DO469" s="188" t="str">
        <f t="shared" si="124"/>
        <v/>
      </c>
      <c r="DP469" s="188" t="str">
        <f t="shared" si="124"/>
        <v/>
      </c>
      <c r="DQ469" s="188" t="str">
        <f t="shared" si="124"/>
        <v/>
      </c>
      <c r="DR469" s="188" t="str">
        <f t="shared" si="124"/>
        <v/>
      </c>
      <c r="DS469" s="188" t="str">
        <f t="shared" si="124"/>
        <v/>
      </c>
      <c r="DT469" s="188" t="str">
        <f t="shared" si="124"/>
        <v/>
      </c>
      <c r="DU469" s="188" t="str">
        <f t="shared" si="124"/>
        <v/>
      </c>
      <c r="DV469" s="188" t="str">
        <f t="shared" si="124"/>
        <v/>
      </c>
      <c r="DW469" s="188" t="str">
        <f t="shared" si="124"/>
        <v/>
      </c>
      <c r="DX469" s="188" t="str">
        <f t="shared" si="124"/>
        <v/>
      </c>
      <c r="DY469" s="188" t="str">
        <f t="shared" si="124"/>
        <v/>
      </c>
      <c r="DZ469" s="188" t="str">
        <f t="shared" si="124"/>
        <v/>
      </c>
      <c r="EA469" s="188" t="str">
        <f t="shared" si="124"/>
        <v/>
      </c>
      <c r="EB469" s="188" t="str">
        <f t="shared" si="124"/>
        <v/>
      </c>
      <c r="EC469" s="188" t="str">
        <f t="shared" si="124"/>
        <v/>
      </c>
      <c r="ED469" s="188" t="str">
        <f t="shared" si="125"/>
        <v/>
      </c>
      <c r="EE469" s="188" t="str">
        <f t="shared" si="125"/>
        <v/>
      </c>
      <c r="EF469" s="188" t="str">
        <f t="shared" si="125"/>
        <v/>
      </c>
      <c r="EG469" s="188" t="str">
        <f t="shared" si="125"/>
        <v/>
      </c>
      <c r="EH469" s="188" t="str">
        <f t="shared" si="125"/>
        <v/>
      </c>
      <c r="EI469" s="188" t="str">
        <f t="shared" si="125"/>
        <v/>
      </c>
      <c r="EJ469" s="188" t="str">
        <f t="shared" si="125"/>
        <v/>
      </c>
      <c r="EK469" s="188" t="str">
        <f t="shared" si="125"/>
        <v/>
      </c>
    </row>
    <row r="470" spans="1:141" x14ac:dyDescent="0.3">
      <c r="B470" s="1">
        <v>6</v>
      </c>
      <c r="C470" s="175"/>
      <c r="D470" s="175"/>
      <c r="E470" s="175"/>
      <c r="F470" s="175"/>
      <c r="G470" s="175"/>
      <c r="H470" s="175"/>
      <c r="I470" s="175">
        <f t="shared" si="121"/>
        <v>2.1417032736870123E-3</v>
      </c>
      <c r="J470" s="175">
        <f t="shared" si="121"/>
        <v>2.1417032736870123E-3</v>
      </c>
      <c r="K470" s="175">
        <f t="shared" si="121"/>
        <v>2.1417032736870123E-3</v>
      </c>
      <c r="L470" s="175">
        <f t="shared" si="121"/>
        <v>2.1417032736870123E-3</v>
      </c>
      <c r="M470" s="175">
        <f t="shared" si="121"/>
        <v>3.135995629348836E-3</v>
      </c>
      <c r="N470" s="175">
        <f t="shared" si="121"/>
        <v>3.1555438521589825E-3</v>
      </c>
      <c r="O470" s="175">
        <f t="shared" si="121"/>
        <v>3.1750920749691294E-3</v>
      </c>
      <c r="P470" s="175">
        <f t="shared" si="121"/>
        <v>3.1946402977792768E-3</v>
      </c>
      <c r="Q470" s="175">
        <f t="shared" si="121"/>
        <v>3.2141885205894242E-3</v>
      </c>
      <c r="R470" s="175">
        <f t="shared" si="121"/>
        <v>3.1619199245866213E-3</v>
      </c>
      <c r="S470" s="175">
        <f t="shared" si="121"/>
        <v>3.1810340084154377E-3</v>
      </c>
      <c r="T470" s="175">
        <f t="shared" si="121"/>
        <v>3.2001480922442538E-3</v>
      </c>
      <c r="U470" s="175">
        <f t="shared" si="121"/>
        <v>3.2192621760730703E-3</v>
      </c>
      <c r="V470" s="175">
        <f t="shared" si="121"/>
        <v>3.2335064296270281E-3</v>
      </c>
      <c r="W470" s="175">
        <f t="shared" si="121"/>
        <v>4.218152542354415E-3</v>
      </c>
      <c r="X470" s="175">
        <f t="shared" si="121"/>
        <v>4.2303462519544489E-3</v>
      </c>
      <c r="Y470" s="175">
        <f t="shared" si="121"/>
        <v>4.242539961554481E-3</v>
      </c>
      <c r="Z470" s="175">
        <f t="shared" si="121"/>
        <v>4.254733671154514E-3</v>
      </c>
      <c r="AA470" s="175">
        <f t="shared" si="121"/>
        <v>4.2669273807545479E-3</v>
      </c>
      <c r="AB470" s="175">
        <f t="shared" si="121"/>
        <v>4.9288771015675312E-3</v>
      </c>
      <c r="AC470" s="155"/>
      <c r="AD470" s="155"/>
      <c r="AE470" s="155"/>
      <c r="AF470" s="177"/>
      <c r="AG470" s="174">
        <f>D470*D48*PRODUCT($CJ470:CJ470)</f>
        <v>0</v>
      </c>
      <c r="AH470" s="174">
        <f>E470*E48*PRODUCT($CJ470:CK470)</f>
        <v>0</v>
      </c>
      <c r="AI470" s="174">
        <f>F470*F48*PRODUCT($CJ470:CL470)</f>
        <v>0</v>
      </c>
      <c r="AJ470" s="174">
        <f>G470*G48*PRODUCT($CJ470:CM470)</f>
        <v>0</v>
      </c>
      <c r="AK470" s="174">
        <f>H470*H48*PRODUCT($CJ470:CN470)</f>
        <v>0</v>
      </c>
      <c r="AL470" s="174">
        <f>I470*I48*PRODUCT($CJ470:CO470)</f>
        <v>0</v>
      </c>
      <c r="AM470" s="174">
        <f>J470*J48*PRODUCT($CJ470:CP470)</f>
        <v>0</v>
      </c>
      <c r="AN470" s="174">
        <f>K470*K48*PRODUCT($CJ470:CQ470)</f>
        <v>0</v>
      </c>
      <c r="AO470" s="174">
        <f>L470*L48*PRODUCT($CJ470:CR470)</f>
        <v>0</v>
      </c>
      <c r="AP470" s="174">
        <f>M470*M48*PRODUCT($CJ470:CS470)</f>
        <v>0</v>
      </c>
      <c r="AQ470" s="174">
        <f>N470*N48*PRODUCT($CJ470:CT470)</f>
        <v>0</v>
      </c>
      <c r="AR470" s="174">
        <f>O470*O48*PRODUCT($CJ470:CU470)</f>
        <v>0</v>
      </c>
      <c r="AS470" s="174">
        <f>P470*P48*PRODUCT($CJ470:CV470)</f>
        <v>0</v>
      </c>
      <c r="AT470" s="174">
        <f>Q470*Q48*PRODUCT($CJ470:CW470)</f>
        <v>0</v>
      </c>
      <c r="AU470" s="174">
        <f>R470*R48*PRODUCT($CJ470:CX470)</f>
        <v>0</v>
      </c>
      <c r="AV470" s="174">
        <f>S470*S48*PRODUCT($CJ470:CY470)</f>
        <v>0</v>
      </c>
      <c r="AW470" s="174">
        <f>T470*T48*PRODUCT($CJ470:CZ470)</f>
        <v>0</v>
      </c>
      <c r="AX470" s="174">
        <f>U470*U48*PRODUCT($CJ470:DA470)</f>
        <v>0</v>
      </c>
      <c r="AY470" s="174">
        <f>V470*V48*PRODUCT($CJ470:DB470)</f>
        <v>0</v>
      </c>
      <c r="AZ470" s="174">
        <f>W470*W48*PRODUCT($CJ470:DC470)</f>
        <v>0</v>
      </c>
      <c r="BA470" s="174">
        <f>X470*X48*PRODUCT($CJ470:DD470)</f>
        <v>0</v>
      </c>
      <c r="BB470" s="174">
        <f>Y470*Y48*PRODUCT($CJ470:DE470)</f>
        <v>0</v>
      </c>
      <c r="BC470" s="174">
        <f>Z470*Z48*PRODUCT($CJ470:DF470)</f>
        <v>0</v>
      </c>
      <c r="BD470" s="174">
        <f>AA470*AA48*PRODUCT($CJ470:DG470)</f>
        <v>0</v>
      </c>
      <c r="BE470" s="174">
        <f>AB470*AB48*PRODUCT($CJ470:DH470)</f>
        <v>0</v>
      </c>
      <c r="BF470" s="93"/>
      <c r="BG470" s="93"/>
      <c r="BH470" s="93"/>
      <c r="BI470" s="169">
        <f>SUM($AF470:AG470)-SUM($AF502:AG502)-SUM($C502:D502)-SUM($BH502:BI502)</f>
        <v>0</v>
      </c>
      <c r="BJ470" s="169">
        <f>SUM($AF470:AH470)-SUM($AF502:AH502)-SUM($C502:E502)-SUM($BH502:BJ502)</f>
        <v>0</v>
      </c>
      <c r="BK470" s="169">
        <f>SUM($AF470:AI470)-SUM($AF502:AI502)-SUM($C502:F502)-SUM($BH502:BK502)</f>
        <v>0</v>
      </c>
      <c r="BL470" s="169">
        <f>SUM($AF470:AJ470)-SUM($AF502:AJ502)-SUM($C502:G502)-SUM($BH502:BL502)</f>
        <v>0</v>
      </c>
      <c r="BM470" s="169">
        <f>SUM($AF470:AK470)-SUM($AF502:AK502)-SUM($C502:H502)-SUM($BH502:BM502)</f>
        <v>0</v>
      </c>
      <c r="BN470" s="169">
        <f>SUM($AF470:AL470)-SUM($AF502:AL502)-SUM($C502:I502)-SUM($BH502:BN502)</f>
        <v>0</v>
      </c>
      <c r="BO470" s="169">
        <f>SUM($AF470:AM470)-SUM($AF502:AM502)-SUM($C502:J502)-SUM($BH502:BO502)</f>
        <v>0</v>
      </c>
      <c r="BP470" s="169">
        <f>SUM($AF470:AN470)-SUM($AF502:AN502)-SUM($C502:K502)-SUM($BH502:BP502)</f>
        <v>0</v>
      </c>
      <c r="BQ470" s="169">
        <f>SUM($AF470:AO470)-SUM($AF502:AO502)-SUM($C502:L502)-SUM($BH502:BQ502)</f>
        <v>0</v>
      </c>
      <c r="BR470" s="169">
        <f>SUM($AF470:AP470)-SUM($AF502:AP502)-SUM($C502:M502)-SUM($BH502:BR502)</f>
        <v>0</v>
      </c>
      <c r="BS470" s="169">
        <f>SUM($AF470:AQ470)-SUM($AF502:AQ502)-SUM($C502:N502)-SUM($BH502:BS502)</f>
        <v>0</v>
      </c>
      <c r="BT470" s="169">
        <f>SUM($AF470:AR470)-SUM($AF502:AR502)-SUM($C502:O502)-SUM($BH502:BT502)</f>
        <v>0</v>
      </c>
      <c r="BU470" s="169">
        <f>SUM($AF470:AS470)-SUM($AF502:AS502)-SUM($C502:P502)-SUM($BH502:BU502)</f>
        <v>0</v>
      </c>
      <c r="BV470" s="169">
        <f>SUM($AF470:AT470)-SUM($AF502:AT502)-SUM($C502:Q502)-SUM($BH502:BV502)</f>
        <v>0</v>
      </c>
      <c r="BW470" s="169">
        <f>SUM($AF470:AU470)-SUM($AF502:AU502)-SUM($C502:R502)-SUM($BH502:BW502)</f>
        <v>0</v>
      </c>
      <c r="BX470" s="169">
        <f>SUM($AF470:AV470)-SUM($AF502:AV502)-SUM($C502:S502)-SUM($BH502:BX502)</f>
        <v>0</v>
      </c>
      <c r="BY470" s="169">
        <f>SUM($AF470:AW470)-SUM($AF502:AW502)-SUM($C502:T502)-SUM($BH502:BY502)</f>
        <v>0</v>
      </c>
      <c r="BZ470" s="169">
        <f>SUM($AF470:AX470)-SUM($AF502:AX502)-SUM($C502:U502)-SUM($BH502:BZ502)</f>
        <v>0</v>
      </c>
      <c r="CA470" s="169">
        <f>SUM($AF470:AY470)-SUM($AF502:AY502)-SUM($C502:V502)-SUM($BH502:CA502)</f>
        <v>0</v>
      </c>
      <c r="CB470" s="169">
        <f>SUM($AF470:AZ470)-SUM($AF502:AZ502)-SUM($C502:W502)-SUM($BH502:CB502)</f>
        <v>0</v>
      </c>
      <c r="CC470" s="169">
        <f>SUM($AF470:BA470)-SUM($AF502:BA502)-SUM($C502:X502)-SUM($BH502:CC502)</f>
        <v>0</v>
      </c>
      <c r="CD470" s="169">
        <f>SUM($AF470:BB470)-SUM($AF502:BB502)-SUM($C502:Y502)-SUM($BH502:CD502)</f>
        <v>0</v>
      </c>
      <c r="CE470" s="169">
        <f>SUM($AF470:BC470)-SUM($AF502:BC502)-SUM($C502:Z502)-SUM($BH502:CE502)</f>
        <v>0</v>
      </c>
      <c r="CF470" s="169">
        <f>SUM($AF470:BD470)-SUM($AF502:BD502)-SUM($C502:AA502)-SUM($BH502:CF502)</f>
        <v>0</v>
      </c>
      <c r="CG470" s="169">
        <f>SUM($AF470:BE470)-SUM($AF502:BE502)-SUM($C502:AB502)-SUM($BH502:CG502)</f>
        <v>0</v>
      </c>
      <c r="CH470" s="52"/>
      <c r="CI470" s="52"/>
      <c r="CJ470" s="67"/>
      <c r="CK470" s="67"/>
      <c r="CL470" s="67"/>
      <c r="CM470" s="67"/>
      <c r="CN470" s="67"/>
      <c r="CO470" s="67">
        <f>1-H470</f>
        <v>1</v>
      </c>
      <c r="CP470" s="67">
        <f t="shared" si="122"/>
        <v>0.99785829672631299</v>
      </c>
      <c r="CQ470" s="67">
        <f t="shared" si="122"/>
        <v>0.99785829672631299</v>
      </c>
      <c r="CR470" s="67">
        <f t="shared" si="122"/>
        <v>0.99785829672631299</v>
      </c>
      <c r="CS470" s="67">
        <f t="shared" si="122"/>
        <v>0.99785829672631299</v>
      </c>
      <c r="CT470" s="67">
        <f t="shared" si="122"/>
        <v>0.99686400437065115</v>
      </c>
      <c r="CU470" s="67">
        <f t="shared" si="122"/>
        <v>0.99684445614784101</v>
      </c>
      <c r="CV470" s="67">
        <f t="shared" si="122"/>
        <v>0.99682490792503087</v>
      </c>
      <c r="CW470" s="67">
        <f t="shared" si="122"/>
        <v>0.99680535970222073</v>
      </c>
      <c r="CX470" s="67">
        <f t="shared" si="122"/>
        <v>0.99678581147941059</v>
      </c>
      <c r="CY470" s="67">
        <f t="shared" si="122"/>
        <v>0.99683808007541341</v>
      </c>
      <c r="CZ470" s="67">
        <f t="shared" si="122"/>
        <v>0.99681896599158459</v>
      </c>
      <c r="DA470" s="67">
        <f t="shared" si="123"/>
        <v>0.99679985190775577</v>
      </c>
      <c r="DB470" s="67">
        <f t="shared" si="123"/>
        <v>0.99678073782392695</v>
      </c>
      <c r="DC470" s="67">
        <f t="shared" si="123"/>
        <v>0.99676649357037295</v>
      </c>
      <c r="DD470" s="67">
        <f t="shared" si="123"/>
        <v>0.99578184745764553</v>
      </c>
      <c r="DE470" s="67">
        <f t="shared" si="123"/>
        <v>0.9957696537480456</v>
      </c>
      <c r="DF470" s="67">
        <f t="shared" si="123"/>
        <v>0.99575746003844556</v>
      </c>
      <c r="DG470" s="67">
        <f t="shared" si="123"/>
        <v>0.99574526632884552</v>
      </c>
      <c r="DH470" s="67">
        <f t="shared" si="123"/>
        <v>0.99573307261924549</v>
      </c>
      <c r="DI470" s="67">
        <f t="shared" si="123"/>
        <v>0.99507112289843247</v>
      </c>
      <c r="DM470" s="188" t="str">
        <f t="shared" si="126"/>
        <v/>
      </c>
      <c r="DN470" s="188" t="str">
        <f t="shared" si="124"/>
        <v/>
      </c>
      <c r="DO470" s="188" t="str">
        <f t="shared" si="124"/>
        <v/>
      </c>
      <c r="DP470" s="188" t="str">
        <f t="shared" si="124"/>
        <v/>
      </c>
      <c r="DQ470" s="188" t="str">
        <f t="shared" si="124"/>
        <v/>
      </c>
      <c r="DR470" s="188" t="str">
        <f t="shared" si="124"/>
        <v/>
      </c>
      <c r="DS470" s="188" t="str">
        <f t="shared" si="124"/>
        <v/>
      </c>
      <c r="DT470" s="188" t="str">
        <f t="shared" si="124"/>
        <v/>
      </c>
      <c r="DU470" s="188" t="str">
        <f t="shared" si="124"/>
        <v/>
      </c>
      <c r="DV470" s="188" t="str">
        <f t="shared" si="124"/>
        <v/>
      </c>
      <c r="DW470" s="188" t="str">
        <f t="shared" si="124"/>
        <v/>
      </c>
      <c r="DX470" s="188" t="str">
        <f t="shared" si="124"/>
        <v/>
      </c>
      <c r="DY470" s="188" t="str">
        <f t="shared" si="124"/>
        <v/>
      </c>
      <c r="DZ470" s="188" t="str">
        <f t="shared" si="124"/>
        <v/>
      </c>
      <c r="EA470" s="188" t="str">
        <f t="shared" si="124"/>
        <v/>
      </c>
      <c r="EB470" s="188" t="str">
        <f t="shared" si="124"/>
        <v/>
      </c>
      <c r="EC470" s="188" t="str">
        <f t="shared" si="124"/>
        <v/>
      </c>
      <c r="ED470" s="188" t="str">
        <f t="shared" si="125"/>
        <v/>
      </c>
      <c r="EE470" s="188" t="str">
        <f t="shared" si="125"/>
        <v/>
      </c>
      <c r="EF470" s="188" t="str">
        <f t="shared" si="125"/>
        <v/>
      </c>
      <c r="EG470" s="188" t="str">
        <f t="shared" si="125"/>
        <v/>
      </c>
      <c r="EH470" s="188" t="str">
        <f t="shared" si="125"/>
        <v/>
      </c>
      <c r="EI470" s="188" t="str">
        <f t="shared" si="125"/>
        <v/>
      </c>
      <c r="EJ470" s="188" t="str">
        <f t="shared" si="125"/>
        <v/>
      </c>
      <c r="EK470" s="188" t="str">
        <f t="shared" si="125"/>
        <v/>
      </c>
    </row>
    <row r="471" spans="1:141" x14ac:dyDescent="0.3">
      <c r="B471" s="1">
        <v>7</v>
      </c>
      <c r="C471" s="175"/>
      <c r="D471" s="175"/>
      <c r="E471" s="175"/>
      <c r="F471" s="175"/>
      <c r="G471" s="175"/>
      <c r="H471" s="175"/>
      <c r="I471" s="175"/>
      <c r="J471" s="175">
        <f t="shared" si="121"/>
        <v>2.1417032736870123E-3</v>
      </c>
      <c r="K471" s="175">
        <f t="shared" si="121"/>
        <v>2.1417032736870123E-3</v>
      </c>
      <c r="L471" s="175">
        <f t="shared" si="121"/>
        <v>2.1417032736870123E-3</v>
      </c>
      <c r="M471" s="175">
        <f t="shared" si="121"/>
        <v>2.1417032736870123E-3</v>
      </c>
      <c r="N471" s="175">
        <f t="shared" si="121"/>
        <v>3.135995629348836E-3</v>
      </c>
      <c r="O471" s="175">
        <f t="shared" si="121"/>
        <v>3.1555438521589825E-3</v>
      </c>
      <c r="P471" s="175">
        <f t="shared" si="121"/>
        <v>3.1750920749691294E-3</v>
      </c>
      <c r="Q471" s="175">
        <f t="shared" si="121"/>
        <v>3.1946402977792768E-3</v>
      </c>
      <c r="R471" s="175">
        <f t="shared" si="121"/>
        <v>3.2141885205894242E-3</v>
      </c>
      <c r="S471" s="175">
        <f t="shared" si="121"/>
        <v>3.1619199245866213E-3</v>
      </c>
      <c r="T471" s="175">
        <f t="shared" si="121"/>
        <v>3.1810340084154377E-3</v>
      </c>
      <c r="U471" s="175">
        <f t="shared" si="121"/>
        <v>3.2001480922442538E-3</v>
      </c>
      <c r="V471" s="175">
        <f t="shared" si="121"/>
        <v>3.2192621760730703E-3</v>
      </c>
      <c r="W471" s="175">
        <f t="shared" si="121"/>
        <v>3.2335064296270281E-3</v>
      </c>
      <c r="X471" s="175">
        <f t="shared" si="121"/>
        <v>4.218152542354415E-3</v>
      </c>
      <c r="Y471" s="175">
        <f t="shared" si="121"/>
        <v>4.2303462519544489E-3</v>
      </c>
      <c r="Z471" s="175">
        <f t="shared" si="121"/>
        <v>4.242539961554481E-3</v>
      </c>
      <c r="AA471" s="175">
        <f t="shared" si="121"/>
        <v>4.254733671154514E-3</v>
      </c>
      <c r="AB471" s="175">
        <f t="shared" si="121"/>
        <v>4.2669273807545479E-3</v>
      </c>
      <c r="AC471" s="155"/>
      <c r="AD471" s="155"/>
      <c r="AE471" s="155"/>
      <c r="AF471" s="177"/>
      <c r="AG471" s="174">
        <f>D471*D49*PRODUCT($CJ471:CJ471)</f>
        <v>0</v>
      </c>
      <c r="AH471" s="174">
        <f>E471*E49*PRODUCT($CJ471:CK471)</f>
        <v>0</v>
      </c>
      <c r="AI471" s="174">
        <f>F471*F49*PRODUCT($CJ471:CL471)</f>
        <v>0</v>
      </c>
      <c r="AJ471" s="174">
        <f>G471*G49*PRODUCT($CJ471:CM471)</f>
        <v>0</v>
      </c>
      <c r="AK471" s="174">
        <f>H471*H49*PRODUCT($CJ471:CN471)</f>
        <v>0</v>
      </c>
      <c r="AL471" s="174">
        <f>I471*I49*PRODUCT($CJ471:CO471)</f>
        <v>0</v>
      </c>
      <c r="AM471" s="174">
        <f>J471*J49*PRODUCT($CJ471:CP471)</f>
        <v>0</v>
      </c>
      <c r="AN471" s="174">
        <f>K471*K49*PRODUCT($CJ471:CQ471)</f>
        <v>0</v>
      </c>
      <c r="AO471" s="174">
        <f>L471*L49*PRODUCT($CJ471:CR471)</f>
        <v>0</v>
      </c>
      <c r="AP471" s="174">
        <f>M471*M49*PRODUCT($CJ471:CS471)</f>
        <v>0</v>
      </c>
      <c r="AQ471" s="174">
        <f>N471*N49*PRODUCT($CJ471:CT471)</f>
        <v>0</v>
      </c>
      <c r="AR471" s="174">
        <f>O471*O49*PRODUCT($CJ471:CU471)</f>
        <v>0</v>
      </c>
      <c r="AS471" s="174">
        <f>P471*P49*PRODUCT($CJ471:CV471)</f>
        <v>0</v>
      </c>
      <c r="AT471" s="174">
        <f>Q471*Q49*PRODUCT($CJ471:CW471)</f>
        <v>0</v>
      </c>
      <c r="AU471" s="174">
        <f>R471*R49*PRODUCT($CJ471:CX471)</f>
        <v>0</v>
      </c>
      <c r="AV471" s="174">
        <f>S471*S49*PRODUCT($CJ471:CY471)</f>
        <v>0</v>
      </c>
      <c r="AW471" s="174">
        <f>T471*T49*PRODUCT($CJ471:CZ471)</f>
        <v>0</v>
      </c>
      <c r="AX471" s="174">
        <f>U471*U49*PRODUCT($CJ471:DA471)</f>
        <v>0</v>
      </c>
      <c r="AY471" s="174">
        <f>V471*V49*PRODUCT($CJ471:DB471)</f>
        <v>0</v>
      </c>
      <c r="AZ471" s="174">
        <f>W471*W49*PRODUCT($CJ471:DC471)</f>
        <v>0</v>
      </c>
      <c r="BA471" s="174">
        <f>X471*X49*PRODUCT($CJ471:DD471)</f>
        <v>0</v>
      </c>
      <c r="BB471" s="174">
        <f>Y471*Y49*PRODUCT($CJ471:DE471)</f>
        <v>0</v>
      </c>
      <c r="BC471" s="174">
        <f>Z471*Z49*PRODUCT($CJ471:DF471)</f>
        <v>0</v>
      </c>
      <c r="BD471" s="174">
        <f>AA471*AA49*PRODUCT($CJ471:DG471)</f>
        <v>0</v>
      </c>
      <c r="BE471" s="174">
        <f>AB471*AB49*PRODUCT($CJ471:DH471)</f>
        <v>0</v>
      </c>
      <c r="BF471" s="93"/>
      <c r="BG471" s="93"/>
      <c r="BH471" s="93"/>
      <c r="BI471" s="169">
        <f>SUM($AF471:AG471)-SUM($AF503:AG503)-SUM($C503:D503)-SUM($BH503:BI503)</f>
        <v>0</v>
      </c>
      <c r="BJ471" s="169">
        <f>SUM($AF471:AH471)-SUM($AF503:AH503)-SUM($C503:E503)-SUM($BH503:BJ503)</f>
        <v>0</v>
      </c>
      <c r="BK471" s="169">
        <f>SUM($AF471:AI471)-SUM($AF503:AI503)-SUM($C503:F503)-SUM($BH503:BK503)</f>
        <v>0</v>
      </c>
      <c r="BL471" s="169">
        <f>SUM($AF471:AJ471)-SUM($AF503:AJ503)-SUM($C503:G503)-SUM($BH503:BL503)</f>
        <v>0</v>
      </c>
      <c r="BM471" s="169">
        <f>SUM($AF471:AK471)-SUM($AF503:AK503)-SUM($C503:H503)-SUM($BH503:BM503)</f>
        <v>0</v>
      </c>
      <c r="BN471" s="169">
        <f>SUM($AF471:AL471)-SUM($AF503:AL503)-SUM($C503:I503)-SUM($BH503:BN503)</f>
        <v>0</v>
      </c>
      <c r="BO471" s="169">
        <f>SUM($AF471:AM471)-SUM($AF503:AM503)-SUM($C503:J503)-SUM($BH503:BO503)</f>
        <v>0</v>
      </c>
      <c r="BP471" s="169">
        <f>SUM($AF471:AN471)-SUM($AF503:AN503)-SUM($C503:K503)-SUM($BH503:BP503)</f>
        <v>0</v>
      </c>
      <c r="BQ471" s="169">
        <f>SUM($AF471:AO471)-SUM($AF503:AO503)-SUM($C503:L503)-SUM($BH503:BQ503)</f>
        <v>0</v>
      </c>
      <c r="BR471" s="169">
        <f>SUM($AF471:AP471)-SUM($AF503:AP503)-SUM($C503:M503)-SUM($BH503:BR503)</f>
        <v>0</v>
      </c>
      <c r="BS471" s="169">
        <f>SUM($AF471:AQ471)-SUM($AF503:AQ503)-SUM($C503:N503)-SUM($BH503:BS503)</f>
        <v>0</v>
      </c>
      <c r="BT471" s="169">
        <f>SUM($AF471:AR471)-SUM($AF503:AR503)-SUM($C503:O503)-SUM($BH503:BT503)</f>
        <v>0</v>
      </c>
      <c r="BU471" s="169">
        <f>SUM($AF471:AS471)-SUM($AF503:AS503)-SUM($C503:P503)-SUM($BH503:BU503)</f>
        <v>0</v>
      </c>
      <c r="BV471" s="169">
        <f>SUM($AF471:AT471)-SUM($AF503:AT503)-SUM($C503:Q503)-SUM($BH503:BV503)</f>
        <v>0</v>
      </c>
      <c r="BW471" s="169">
        <f>SUM($AF471:AU471)-SUM($AF503:AU503)-SUM($C503:R503)-SUM($BH503:BW503)</f>
        <v>0</v>
      </c>
      <c r="BX471" s="169">
        <f>SUM($AF471:AV471)-SUM($AF503:AV503)-SUM($C503:S503)-SUM($BH503:BX503)</f>
        <v>0</v>
      </c>
      <c r="BY471" s="169">
        <f>SUM($AF471:AW471)-SUM($AF503:AW503)-SUM($C503:T503)-SUM($BH503:BY503)</f>
        <v>0</v>
      </c>
      <c r="BZ471" s="169">
        <f>SUM($AF471:AX471)-SUM($AF503:AX503)-SUM($C503:U503)-SUM($BH503:BZ503)</f>
        <v>0</v>
      </c>
      <c r="CA471" s="169">
        <f>SUM($AF471:AY471)-SUM($AF503:AY503)-SUM($C503:V503)-SUM($BH503:CA503)</f>
        <v>0</v>
      </c>
      <c r="CB471" s="169">
        <f>SUM($AF471:AZ471)-SUM($AF503:AZ503)-SUM($C503:W503)-SUM($BH503:CB503)</f>
        <v>0</v>
      </c>
      <c r="CC471" s="169">
        <f>SUM($AF471:BA471)-SUM($AF503:BA503)-SUM($C503:X503)-SUM($BH503:CC503)</f>
        <v>0</v>
      </c>
      <c r="CD471" s="169">
        <f>SUM($AF471:BB471)-SUM($AF503:BB503)-SUM($C503:Y503)-SUM($BH503:CD503)</f>
        <v>0</v>
      </c>
      <c r="CE471" s="169">
        <f>SUM($AF471:BC471)-SUM($AF503:BC503)-SUM($C503:Z503)-SUM($BH503:CE503)</f>
        <v>0</v>
      </c>
      <c r="CF471" s="169">
        <f>SUM($AF471:BD471)-SUM($AF503:BD503)-SUM($C503:AA503)-SUM($BH503:CF503)</f>
        <v>0</v>
      </c>
      <c r="CG471" s="169">
        <f>SUM($AF471:BE471)-SUM($AF503:BE503)-SUM($C503:AB503)-SUM($BH503:CG503)</f>
        <v>0</v>
      </c>
      <c r="CH471" s="52"/>
      <c r="CI471" s="52"/>
      <c r="CJ471" s="67"/>
      <c r="CK471" s="67"/>
      <c r="CL471" s="67"/>
      <c r="CM471" s="67"/>
      <c r="CN471" s="67"/>
      <c r="CO471" s="67"/>
      <c r="CP471" s="67">
        <f>1-I471</f>
        <v>1</v>
      </c>
      <c r="CQ471" s="67">
        <f t="shared" si="122"/>
        <v>0.99785829672631299</v>
      </c>
      <c r="CR471" s="67">
        <f t="shared" si="122"/>
        <v>0.99785829672631299</v>
      </c>
      <c r="CS471" s="67">
        <f t="shared" si="122"/>
        <v>0.99785829672631299</v>
      </c>
      <c r="CT471" s="67">
        <f t="shared" si="122"/>
        <v>0.99785829672631299</v>
      </c>
      <c r="CU471" s="67">
        <f t="shared" si="122"/>
        <v>0.99686400437065115</v>
      </c>
      <c r="CV471" s="67">
        <f t="shared" si="122"/>
        <v>0.99684445614784101</v>
      </c>
      <c r="CW471" s="67">
        <f t="shared" si="122"/>
        <v>0.99682490792503087</v>
      </c>
      <c r="CX471" s="67">
        <f t="shared" si="122"/>
        <v>0.99680535970222073</v>
      </c>
      <c r="CY471" s="67">
        <f t="shared" si="122"/>
        <v>0.99678581147941059</v>
      </c>
      <c r="CZ471" s="67">
        <f t="shared" si="122"/>
        <v>0.99683808007541341</v>
      </c>
      <c r="DA471" s="67">
        <f t="shared" si="123"/>
        <v>0.99681896599158459</v>
      </c>
      <c r="DB471" s="67">
        <f t="shared" si="123"/>
        <v>0.99679985190775577</v>
      </c>
      <c r="DC471" s="67">
        <f t="shared" si="123"/>
        <v>0.99678073782392695</v>
      </c>
      <c r="DD471" s="67">
        <f t="shared" si="123"/>
        <v>0.99676649357037295</v>
      </c>
      <c r="DE471" s="67">
        <f t="shared" si="123"/>
        <v>0.99578184745764553</v>
      </c>
      <c r="DF471" s="67">
        <f t="shared" si="123"/>
        <v>0.9957696537480456</v>
      </c>
      <c r="DG471" s="67">
        <f t="shared" si="123"/>
        <v>0.99575746003844556</v>
      </c>
      <c r="DH471" s="67">
        <f t="shared" si="123"/>
        <v>0.99574526632884552</v>
      </c>
      <c r="DI471" s="67">
        <f t="shared" si="123"/>
        <v>0.99573307261924549</v>
      </c>
      <c r="DL471" s="53"/>
      <c r="DM471" s="188" t="str">
        <f t="shared" si="126"/>
        <v/>
      </c>
      <c r="DN471" s="188" t="str">
        <f t="shared" si="124"/>
        <v/>
      </c>
      <c r="DO471" s="188" t="str">
        <f t="shared" si="124"/>
        <v/>
      </c>
      <c r="DP471" s="188" t="str">
        <f t="shared" si="124"/>
        <v/>
      </c>
      <c r="DQ471" s="188" t="str">
        <f t="shared" si="124"/>
        <v/>
      </c>
      <c r="DR471" s="188" t="str">
        <f t="shared" si="124"/>
        <v/>
      </c>
      <c r="DS471" s="188" t="str">
        <f t="shared" si="124"/>
        <v/>
      </c>
      <c r="DT471" s="188" t="str">
        <f t="shared" si="124"/>
        <v/>
      </c>
      <c r="DU471" s="188" t="str">
        <f t="shared" si="124"/>
        <v/>
      </c>
      <c r="DV471" s="188" t="str">
        <f t="shared" si="124"/>
        <v/>
      </c>
      <c r="DW471" s="188" t="str">
        <f t="shared" si="124"/>
        <v/>
      </c>
      <c r="DX471" s="188" t="str">
        <f t="shared" si="124"/>
        <v/>
      </c>
      <c r="DY471" s="188" t="str">
        <f t="shared" si="124"/>
        <v/>
      </c>
      <c r="DZ471" s="188" t="str">
        <f t="shared" si="124"/>
        <v/>
      </c>
      <c r="EA471" s="188" t="str">
        <f t="shared" si="124"/>
        <v/>
      </c>
      <c r="EB471" s="188" t="str">
        <f t="shared" si="124"/>
        <v/>
      </c>
      <c r="EC471" s="188" t="str">
        <f t="shared" si="124"/>
        <v/>
      </c>
      <c r="ED471" s="188" t="str">
        <f t="shared" si="125"/>
        <v/>
      </c>
      <c r="EE471" s="188" t="str">
        <f t="shared" si="125"/>
        <v/>
      </c>
      <c r="EF471" s="188" t="str">
        <f t="shared" si="125"/>
        <v/>
      </c>
      <c r="EG471" s="188" t="str">
        <f t="shared" si="125"/>
        <v/>
      </c>
      <c r="EH471" s="188" t="str">
        <f t="shared" si="125"/>
        <v/>
      </c>
      <c r="EI471" s="188" t="str">
        <f t="shared" si="125"/>
        <v/>
      </c>
      <c r="EJ471" s="188" t="str">
        <f t="shared" si="125"/>
        <v/>
      </c>
      <c r="EK471" s="188" t="str">
        <f t="shared" si="125"/>
        <v/>
      </c>
    </row>
    <row r="472" spans="1:141" x14ac:dyDescent="0.3">
      <c r="B472" s="1">
        <v>8</v>
      </c>
      <c r="C472" s="175"/>
      <c r="D472" s="175"/>
      <c r="E472" s="175"/>
      <c r="F472" s="175"/>
      <c r="G472" s="175"/>
      <c r="H472" s="175"/>
      <c r="I472" s="175"/>
      <c r="J472" s="175"/>
      <c r="K472" s="175">
        <f t="shared" si="121"/>
        <v>2.1417032736870123E-3</v>
      </c>
      <c r="L472" s="175">
        <f t="shared" si="121"/>
        <v>2.1417032736870123E-3</v>
      </c>
      <c r="M472" s="175">
        <f t="shared" si="121"/>
        <v>2.1417032736870123E-3</v>
      </c>
      <c r="N472" s="175">
        <f t="shared" si="121"/>
        <v>2.1417032736870123E-3</v>
      </c>
      <c r="O472" s="175">
        <f t="shared" si="121"/>
        <v>3.135995629348836E-3</v>
      </c>
      <c r="P472" s="175">
        <f t="shared" si="121"/>
        <v>3.1555438521589825E-3</v>
      </c>
      <c r="Q472" s="175">
        <f t="shared" si="121"/>
        <v>3.1750920749691294E-3</v>
      </c>
      <c r="R472" s="175">
        <f t="shared" si="121"/>
        <v>3.1946402977792768E-3</v>
      </c>
      <c r="S472" s="175">
        <f t="shared" si="121"/>
        <v>3.2141885205894242E-3</v>
      </c>
      <c r="T472" s="175">
        <f t="shared" si="121"/>
        <v>3.1619199245866213E-3</v>
      </c>
      <c r="U472" s="175">
        <f t="shared" si="121"/>
        <v>3.1810340084154377E-3</v>
      </c>
      <c r="V472" s="175">
        <f t="shared" si="121"/>
        <v>3.2001480922442538E-3</v>
      </c>
      <c r="W472" s="175">
        <f t="shared" si="121"/>
        <v>3.2192621760730703E-3</v>
      </c>
      <c r="X472" s="175">
        <f t="shared" si="121"/>
        <v>3.2335064296270281E-3</v>
      </c>
      <c r="Y472" s="175">
        <f t="shared" si="121"/>
        <v>4.218152542354415E-3</v>
      </c>
      <c r="Z472" s="175">
        <f t="shared" si="121"/>
        <v>4.2303462519544489E-3</v>
      </c>
      <c r="AA472" s="175">
        <f t="shared" si="121"/>
        <v>4.242539961554481E-3</v>
      </c>
      <c r="AB472" s="175">
        <f t="shared" si="121"/>
        <v>4.254733671154514E-3</v>
      </c>
      <c r="AC472" s="155"/>
      <c r="AD472" s="155"/>
      <c r="AE472" s="155"/>
      <c r="AF472" s="177"/>
      <c r="AG472" s="174">
        <f>D472*D50*PRODUCT($CJ472:CJ472)</f>
        <v>0</v>
      </c>
      <c r="AH472" s="174">
        <f>E472*E50*PRODUCT($CJ472:CK472)</f>
        <v>0</v>
      </c>
      <c r="AI472" s="174">
        <f>F472*F50*PRODUCT($CJ472:CL472)</f>
        <v>0</v>
      </c>
      <c r="AJ472" s="174">
        <f>G472*G50*PRODUCT($CJ472:CM472)</f>
        <v>0</v>
      </c>
      <c r="AK472" s="174">
        <f>H472*H50*PRODUCT($CJ472:CN472)</f>
        <v>0</v>
      </c>
      <c r="AL472" s="174">
        <f>I472*I50*PRODUCT($CJ472:CO472)</f>
        <v>0</v>
      </c>
      <c r="AM472" s="174">
        <f>J472*J50*PRODUCT($CJ472:CP472)</f>
        <v>0</v>
      </c>
      <c r="AN472" s="174">
        <f>K472*K50*PRODUCT($CJ472:CQ472)</f>
        <v>0</v>
      </c>
      <c r="AO472" s="174">
        <f>L472*L50*PRODUCT($CJ472:CR472)</f>
        <v>0</v>
      </c>
      <c r="AP472" s="174">
        <f>M472*M50*PRODUCT($CJ472:CS472)</f>
        <v>0</v>
      </c>
      <c r="AQ472" s="174">
        <f>N472*N50*PRODUCT($CJ472:CT472)</f>
        <v>0</v>
      </c>
      <c r="AR472" s="174">
        <f>O472*O50*PRODUCT($CJ472:CU472)</f>
        <v>0</v>
      </c>
      <c r="AS472" s="174">
        <f>P472*P50*PRODUCT($CJ472:CV472)</f>
        <v>0</v>
      </c>
      <c r="AT472" s="174">
        <f>Q472*Q50*PRODUCT($CJ472:CW472)</f>
        <v>0</v>
      </c>
      <c r="AU472" s="174">
        <f>R472*R50*PRODUCT($CJ472:CX472)</f>
        <v>0</v>
      </c>
      <c r="AV472" s="174">
        <f>S472*S50*PRODUCT($CJ472:CY472)</f>
        <v>0</v>
      </c>
      <c r="AW472" s="174">
        <f>T472*T50*PRODUCT($CJ472:CZ472)</f>
        <v>0</v>
      </c>
      <c r="AX472" s="174">
        <f>U472*U50*PRODUCT($CJ472:DA472)</f>
        <v>0</v>
      </c>
      <c r="AY472" s="174">
        <f>V472*V50*PRODUCT($CJ472:DB472)</f>
        <v>0</v>
      </c>
      <c r="AZ472" s="174">
        <f>W472*W50*PRODUCT($CJ472:DC472)</f>
        <v>0</v>
      </c>
      <c r="BA472" s="174">
        <f>X472*X50*PRODUCT($CJ472:DD472)</f>
        <v>0</v>
      </c>
      <c r="BB472" s="174">
        <f>Y472*Y50*PRODUCT($CJ472:DE472)</f>
        <v>0</v>
      </c>
      <c r="BC472" s="174">
        <f>Z472*Z50*PRODUCT($CJ472:DF472)</f>
        <v>0</v>
      </c>
      <c r="BD472" s="174">
        <f>AA472*AA50*PRODUCT($CJ472:DG472)</f>
        <v>0</v>
      </c>
      <c r="BE472" s="174">
        <f>AB472*AB50*PRODUCT($CJ472:DH472)</f>
        <v>0</v>
      </c>
      <c r="BF472" s="93"/>
      <c r="BG472" s="93"/>
      <c r="BH472" s="93"/>
      <c r="BI472" s="169">
        <f>SUM($AF472:AG472)-SUM($AF504:AG504)-SUM($C504:D504)-SUM($BH504:BI504)</f>
        <v>0</v>
      </c>
      <c r="BJ472" s="169">
        <f>SUM($AF472:AH472)-SUM($AF504:AH504)-SUM($C504:E504)-SUM($BH504:BJ504)</f>
        <v>0</v>
      </c>
      <c r="BK472" s="169">
        <f>SUM($AF472:AI472)-SUM($AF504:AI504)-SUM($C504:F504)-SUM($BH504:BK504)</f>
        <v>0</v>
      </c>
      <c r="BL472" s="169">
        <f>SUM($AF472:AJ472)-SUM($AF504:AJ504)-SUM($C504:G504)-SUM($BH504:BL504)</f>
        <v>0</v>
      </c>
      <c r="BM472" s="169">
        <f>SUM($AF472:AK472)-SUM($AF504:AK504)-SUM($C504:H504)-SUM($BH504:BM504)</f>
        <v>0</v>
      </c>
      <c r="BN472" s="169">
        <f>SUM($AF472:AL472)-SUM($AF504:AL504)-SUM($C504:I504)-SUM($BH504:BN504)</f>
        <v>0</v>
      </c>
      <c r="BO472" s="169">
        <f>SUM($AF472:AM472)-SUM($AF504:AM504)-SUM($C504:J504)-SUM($BH504:BO504)</f>
        <v>0</v>
      </c>
      <c r="BP472" s="169">
        <f>SUM($AF472:AN472)-SUM($AF504:AN504)-SUM($C504:K504)-SUM($BH504:BP504)</f>
        <v>0</v>
      </c>
      <c r="BQ472" s="169">
        <f>SUM($AF472:AO472)-SUM($AF504:AO504)-SUM($C504:L504)-SUM($BH504:BQ504)</f>
        <v>0</v>
      </c>
      <c r="BR472" s="169">
        <f>SUM($AF472:AP472)-SUM($AF504:AP504)-SUM($C504:M504)-SUM($BH504:BR504)</f>
        <v>0</v>
      </c>
      <c r="BS472" s="169">
        <f>SUM($AF472:AQ472)-SUM($AF504:AQ504)-SUM($C504:N504)-SUM($BH504:BS504)</f>
        <v>0</v>
      </c>
      <c r="BT472" s="169">
        <f>SUM($AF472:AR472)-SUM($AF504:AR504)-SUM($C504:O504)-SUM($BH504:BT504)</f>
        <v>0</v>
      </c>
      <c r="BU472" s="169">
        <f>SUM($AF472:AS472)-SUM($AF504:AS504)-SUM($C504:P504)-SUM($BH504:BU504)</f>
        <v>0</v>
      </c>
      <c r="BV472" s="169">
        <f>SUM($AF472:AT472)-SUM($AF504:AT504)-SUM($C504:Q504)-SUM($BH504:BV504)</f>
        <v>0</v>
      </c>
      <c r="BW472" s="169">
        <f>SUM($AF472:AU472)-SUM($AF504:AU504)-SUM($C504:R504)-SUM($BH504:BW504)</f>
        <v>0</v>
      </c>
      <c r="BX472" s="169">
        <f>SUM($AF472:AV472)-SUM($AF504:AV504)-SUM($C504:S504)-SUM($BH504:BX504)</f>
        <v>0</v>
      </c>
      <c r="BY472" s="169">
        <f>SUM($AF472:AW472)-SUM($AF504:AW504)-SUM($C504:T504)-SUM($BH504:BY504)</f>
        <v>0</v>
      </c>
      <c r="BZ472" s="169">
        <f>SUM($AF472:AX472)-SUM($AF504:AX504)-SUM($C504:U504)-SUM($BH504:BZ504)</f>
        <v>0</v>
      </c>
      <c r="CA472" s="169">
        <f>SUM($AF472:AY472)-SUM($AF504:AY504)-SUM($C504:V504)-SUM($BH504:CA504)</f>
        <v>0</v>
      </c>
      <c r="CB472" s="169">
        <f>SUM($AF472:AZ472)-SUM($AF504:AZ504)-SUM($C504:W504)-SUM($BH504:CB504)</f>
        <v>0</v>
      </c>
      <c r="CC472" s="169">
        <f>SUM($AF472:BA472)-SUM($AF504:BA504)-SUM($C504:X504)-SUM($BH504:CC504)</f>
        <v>0</v>
      </c>
      <c r="CD472" s="169">
        <f>SUM($AF472:BB472)-SUM($AF504:BB504)-SUM($C504:Y504)-SUM($BH504:CD504)</f>
        <v>0</v>
      </c>
      <c r="CE472" s="169">
        <f>SUM($AF472:BC472)-SUM($AF504:BC504)-SUM($C504:Z504)-SUM($BH504:CE504)</f>
        <v>0</v>
      </c>
      <c r="CF472" s="169">
        <f>SUM($AF472:BD472)-SUM($AF504:BD504)-SUM($C504:AA504)-SUM($BH504:CF504)</f>
        <v>0</v>
      </c>
      <c r="CG472" s="169">
        <f>SUM($AF472:BE472)-SUM($AF504:BE504)-SUM($C504:AB504)-SUM($BH504:CG504)</f>
        <v>0</v>
      </c>
      <c r="CH472" s="52"/>
      <c r="CI472" s="52"/>
      <c r="CJ472" s="67"/>
      <c r="CK472" s="67"/>
      <c r="CL472" s="67"/>
      <c r="CM472" s="67"/>
      <c r="CN472" s="67"/>
      <c r="CO472" s="67"/>
      <c r="CP472" s="67"/>
      <c r="CQ472" s="67">
        <f>1-J472</f>
        <v>1</v>
      </c>
      <c r="CR472" s="67">
        <f t="shared" si="122"/>
        <v>0.99785829672631299</v>
      </c>
      <c r="CS472" s="67">
        <f t="shared" si="122"/>
        <v>0.99785829672631299</v>
      </c>
      <c r="CT472" s="67">
        <f t="shared" si="122"/>
        <v>0.99785829672631299</v>
      </c>
      <c r="CU472" s="67">
        <f t="shared" si="122"/>
        <v>0.99785829672631299</v>
      </c>
      <c r="CV472" s="67">
        <f t="shared" si="122"/>
        <v>0.99686400437065115</v>
      </c>
      <c r="CW472" s="67">
        <f t="shared" si="122"/>
        <v>0.99684445614784101</v>
      </c>
      <c r="CX472" s="67">
        <f t="shared" si="122"/>
        <v>0.99682490792503087</v>
      </c>
      <c r="CY472" s="67">
        <f t="shared" si="122"/>
        <v>0.99680535970222073</v>
      </c>
      <c r="CZ472" s="67">
        <f t="shared" si="122"/>
        <v>0.99678581147941059</v>
      </c>
      <c r="DA472" s="67">
        <f t="shared" si="123"/>
        <v>0.99683808007541341</v>
      </c>
      <c r="DB472" s="67">
        <f t="shared" si="123"/>
        <v>0.99681896599158459</v>
      </c>
      <c r="DC472" s="67">
        <f t="shared" si="123"/>
        <v>0.99679985190775577</v>
      </c>
      <c r="DD472" s="67">
        <f t="shared" si="123"/>
        <v>0.99678073782392695</v>
      </c>
      <c r="DE472" s="67">
        <f t="shared" si="123"/>
        <v>0.99676649357037295</v>
      </c>
      <c r="DF472" s="67">
        <f t="shared" si="123"/>
        <v>0.99578184745764553</v>
      </c>
      <c r="DG472" s="67">
        <f t="shared" si="123"/>
        <v>0.9957696537480456</v>
      </c>
      <c r="DH472" s="67">
        <f t="shared" si="123"/>
        <v>0.99575746003844556</v>
      </c>
      <c r="DI472" s="67">
        <f t="shared" si="123"/>
        <v>0.99574526632884552</v>
      </c>
      <c r="DL472" s="53"/>
      <c r="DM472" s="188" t="str">
        <f t="shared" si="126"/>
        <v/>
      </c>
      <c r="DN472" s="188" t="str">
        <f t="shared" si="124"/>
        <v/>
      </c>
      <c r="DO472" s="188" t="str">
        <f t="shared" si="124"/>
        <v/>
      </c>
      <c r="DP472" s="188" t="str">
        <f t="shared" si="124"/>
        <v/>
      </c>
      <c r="DQ472" s="188" t="str">
        <f t="shared" si="124"/>
        <v/>
      </c>
      <c r="DR472" s="188" t="str">
        <f t="shared" si="124"/>
        <v/>
      </c>
      <c r="DS472" s="188" t="str">
        <f t="shared" si="124"/>
        <v/>
      </c>
      <c r="DT472" s="188" t="str">
        <f t="shared" si="124"/>
        <v/>
      </c>
      <c r="DU472" s="188" t="str">
        <f t="shared" si="124"/>
        <v/>
      </c>
      <c r="DV472" s="188" t="str">
        <f t="shared" si="124"/>
        <v/>
      </c>
      <c r="DW472" s="188" t="str">
        <f t="shared" si="124"/>
        <v/>
      </c>
      <c r="DX472" s="188" t="str">
        <f t="shared" si="124"/>
        <v/>
      </c>
      <c r="DY472" s="188" t="str">
        <f t="shared" si="124"/>
        <v/>
      </c>
      <c r="DZ472" s="188" t="str">
        <f t="shared" si="124"/>
        <v/>
      </c>
      <c r="EA472" s="188" t="str">
        <f t="shared" si="124"/>
        <v/>
      </c>
      <c r="EB472" s="188" t="str">
        <f t="shared" si="124"/>
        <v/>
      </c>
      <c r="EC472" s="188" t="str">
        <f t="shared" si="124"/>
        <v/>
      </c>
      <c r="ED472" s="188" t="str">
        <f t="shared" si="125"/>
        <v/>
      </c>
      <c r="EE472" s="188" t="str">
        <f t="shared" si="125"/>
        <v/>
      </c>
      <c r="EF472" s="188" t="str">
        <f t="shared" si="125"/>
        <v/>
      </c>
      <c r="EG472" s="188" t="str">
        <f t="shared" si="125"/>
        <v/>
      </c>
      <c r="EH472" s="188" t="str">
        <f t="shared" si="125"/>
        <v/>
      </c>
      <c r="EI472" s="188" t="str">
        <f t="shared" si="125"/>
        <v/>
      </c>
      <c r="EJ472" s="188" t="str">
        <f t="shared" si="125"/>
        <v/>
      </c>
      <c r="EK472" s="188" t="str">
        <f t="shared" si="125"/>
        <v/>
      </c>
    </row>
    <row r="473" spans="1:141" x14ac:dyDescent="0.3">
      <c r="B473" s="1">
        <v>9</v>
      </c>
      <c r="C473" s="175"/>
      <c r="D473" s="175"/>
      <c r="E473" s="175"/>
      <c r="F473" s="175"/>
      <c r="G473" s="175"/>
      <c r="H473" s="175"/>
      <c r="I473" s="175"/>
      <c r="J473" s="175"/>
      <c r="K473" s="175"/>
      <c r="L473" s="175">
        <f t="shared" si="121"/>
        <v>2.1417032736870123E-3</v>
      </c>
      <c r="M473" s="175">
        <f t="shared" si="121"/>
        <v>2.1417032736870123E-3</v>
      </c>
      <c r="N473" s="175">
        <f t="shared" si="121"/>
        <v>2.1417032736870123E-3</v>
      </c>
      <c r="O473" s="175">
        <f t="shared" si="121"/>
        <v>2.1417032736870123E-3</v>
      </c>
      <c r="P473" s="175">
        <f t="shared" si="121"/>
        <v>3.135995629348836E-3</v>
      </c>
      <c r="Q473" s="175">
        <f t="shared" si="121"/>
        <v>3.1555438521589825E-3</v>
      </c>
      <c r="R473" s="175">
        <f t="shared" si="121"/>
        <v>3.1750920749691294E-3</v>
      </c>
      <c r="S473" s="175">
        <f t="shared" si="121"/>
        <v>3.1946402977792768E-3</v>
      </c>
      <c r="T473" s="175">
        <f t="shared" si="121"/>
        <v>3.2141885205894242E-3</v>
      </c>
      <c r="U473" s="175">
        <f t="shared" si="121"/>
        <v>3.1619199245866213E-3</v>
      </c>
      <c r="V473" s="175">
        <f t="shared" si="121"/>
        <v>3.1810340084154377E-3</v>
      </c>
      <c r="W473" s="175">
        <f t="shared" si="121"/>
        <v>3.2001480922442538E-3</v>
      </c>
      <c r="X473" s="175">
        <f t="shared" si="121"/>
        <v>3.2192621760730703E-3</v>
      </c>
      <c r="Y473" s="175">
        <f t="shared" si="121"/>
        <v>3.2335064296270281E-3</v>
      </c>
      <c r="Z473" s="175">
        <f t="shared" si="121"/>
        <v>4.218152542354415E-3</v>
      </c>
      <c r="AA473" s="175">
        <f t="shared" si="121"/>
        <v>4.2303462519544489E-3</v>
      </c>
      <c r="AB473" s="175">
        <f t="shared" si="121"/>
        <v>4.242539961554481E-3</v>
      </c>
      <c r="AC473" s="155"/>
      <c r="AD473" s="155"/>
      <c r="AE473" s="155"/>
      <c r="AF473" s="177"/>
      <c r="AG473" s="174">
        <f>D473*D51*PRODUCT($CJ473:CJ473)</f>
        <v>0</v>
      </c>
      <c r="AH473" s="174">
        <f>E473*E51*PRODUCT($CJ473:CK473)</f>
        <v>0</v>
      </c>
      <c r="AI473" s="174">
        <f>F473*F51*PRODUCT($CJ473:CL473)</f>
        <v>0</v>
      </c>
      <c r="AJ473" s="174">
        <f>G473*G51*PRODUCT($CJ473:CM473)</f>
        <v>0</v>
      </c>
      <c r="AK473" s="174">
        <f>H473*H51*PRODUCT($CJ473:CN473)</f>
        <v>0</v>
      </c>
      <c r="AL473" s="174">
        <f>I473*I51*PRODUCT($CJ473:CO473)</f>
        <v>0</v>
      </c>
      <c r="AM473" s="174">
        <f>J473*J51*PRODUCT($CJ473:CP473)</f>
        <v>0</v>
      </c>
      <c r="AN473" s="174">
        <f>K473*K51*PRODUCT($CJ473:CQ473)</f>
        <v>0</v>
      </c>
      <c r="AO473" s="174">
        <f>L473*L51*PRODUCT($CJ473:CR473)</f>
        <v>0</v>
      </c>
      <c r="AP473" s="174">
        <f>M473*M51*PRODUCT($CJ473:CS473)</f>
        <v>0</v>
      </c>
      <c r="AQ473" s="174">
        <f>N473*N51*PRODUCT($CJ473:CT473)</f>
        <v>0</v>
      </c>
      <c r="AR473" s="174">
        <f>O473*O51*PRODUCT($CJ473:CU473)</f>
        <v>0</v>
      </c>
      <c r="AS473" s="174">
        <f>P473*P51*PRODUCT($CJ473:CV473)</f>
        <v>0</v>
      </c>
      <c r="AT473" s="174">
        <f>Q473*Q51*PRODUCT($CJ473:CW473)</f>
        <v>0</v>
      </c>
      <c r="AU473" s="174">
        <f>R473*R51*PRODUCT($CJ473:CX473)</f>
        <v>0</v>
      </c>
      <c r="AV473" s="174">
        <f>S473*S51*PRODUCT($CJ473:CY473)</f>
        <v>0</v>
      </c>
      <c r="AW473" s="174">
        <f>T473*T51*PRODUCT($CJ473:CZ473)</f>
        <v>0</v>
      </c>
      <c r="AX473" s="174">
        <f>U473*U51*PRODUCT($CJ473:DA473)</f>
        <v>0</v>
      </c>
      <c r="AY473" s="174">
        <f>V473*V51*PRODUCT($CJ473:DB473)</f>
        <v>0</v>
      </c>
      <c r="AZ473" s="174">
        <f>W473*W51*PRODUCT($CJ473:DC473)</f>
        <v>0</v>
      </c>
      <c r="BA473" s="174">
        <f>X473*X51*PRODUCT($CJ473:DD473)</f>
        <v>0</v>
      </c>
      <c r="BB473" s="174">
        <f>Y473*Y51*PRODUCT($CJ473:DE473)</f>
        <v>0</v>
      </c>
      <c r="BC473" s="174">
        <f>Z473*Z51*PRODUCT($CJ473:DF473)</f>
        <v>0</v>
      </c>
      <c r="BD473" s="174">
        <f>AA473*AA51*PRODUCT($CJ473:DG473)</f>
        <v>0</v>
      </c>
      <c r="BE473" s="174">
        <f>AB473*AB51*PRODUCT($CJ473:DH473)</f>
        <v>0</v>
      </c>
      <c r="BF473" s="93"/>
      <c r="BG473" s="93"/>
      <c r="BH473" s="93"/>
      <c r="BI473" s="169">
        <f>SUM($AF473:AG473)-SUM($AF505:AG505)-SUM($C505:D505)-SUM($BH505:BI505)</f>
        <v>0</v>
      </c>
      <c r="BJ473" s="169">
        <f>SUM($AF473:AH473)-SUM($AF505:AH505)-SUM($C505:E505)-SUM($BH505:BJ505)</f>
        <v>0</v>
      </c>
      <c r="BK473" s="169">
        <f>SUM($AF473:AI473)-SUM($AF505:AI505)-SUM($C505:F505)-SUM($BH505:BK505)</f>
        <v>0</v>
      </c>
      <c r="BL473" s="169">
        <f>SUM($AF473:AJ473)-SUM($AF505:AJ505)-SUM($C505:G505)-SUM($BH505:BL505)</f>
        <v>0</v>
      </c>
      <c r="BM473" s="169">
        <f>SUM($AF473:AK473)-SUM($AF505:AK505)-SUM($C505:H505)-SUM($BH505:BM505)</f>
        <v>0</v>
      </c>
      <c r="BN473" s="169">
        <f>SUM($AF473:AL473)-SUM($AF505:AL505)-SUM($C505:I505)-SUM($BH505:BN505)</f>
        <v>0</v>
      </c>
      <c r="BO473" s="169">
        <f>SUM($AF473:AM473)-SUM($AF505:AM505)-SUM($C505:J505)-SUM($BH505:BO505)</f>
        <v>0</v>
      </c>
      <c r="BP473" s="169">
        <f>SUM($AF473:AN473)-SUM($AF505:AN505)-SUM($C505:K505)-SUM($BH505:BP505)</f>
        <v>0</v>
      </c>
      <c r="BQ473" s="169">
        <f>SUM($AF473:AO473)-SUM($AF505:AO505)-SUM($C505:L505)-SUM($BH505:BQ505)</f>
        <v>0</v>
      </c>
      <c r="BR473" s="169">
        <f>SUM($AF473:AP473)-SUM($AF505:AP505)-SUM($C505:M505)-SUM($BH505:BR505)</f>
        <v>0</v>
      </c>
      <c r="BS473" s="169">
        <f>SUM($AF473:AQ473)-SUM($AF505:AQ505)-SUM($C505:N505)-SUM($BH505:BS505)</f>
        <v>0</v>
      </c>
      <c r="BT473" s="169">
        <f>SUM($AF473:AR473)-SUM($AF505:AR505)-SUM($C505:O505)-SUM($BH505:BT505)</f>
        <v>0</v>
      </c>
      <c r="BU473" s="169">
        <f>SUM($AF473:AS473)-SUM($AF505:AS505)-SUM($C505:P505)-SUM($BH505:BU505)</f>
        <v>0</v>
      </c>
      <c r="BV473" s="169">
        <f>SUM($AF473:AT473)-SUM($AF505:AT505)-SUM($C505:Q505)-SUM($BH505:BV505)</f>
        <v>0</v>
      </c>
      <c r="BW473" s="169">
        <f>SUM($AF473:AU473)-SUM($AF505:AU505)-SUM($C505:R505)-SUM($BH505:BW505)</f>
        <v>0</v>
      </c>
      <c r="BX473" s="169">
        <f>SUM($AF473:AV473)-SUM($AF505:AV505)-SUM($C505:S505)-SUM($BH505:BX505)</f>
        <v>0</v>
      </c>
      <c r="BY473" s="169">
        <f>SUM($AF473:AW473)-SUM($AF505:AW505)-SUM($C505:T505)-SUM($BH505:BY505)</f>
        <v>0</v>
      </c>
      <c r="BZ473" s="169">
        <f>SUM($AF473:AX473)-SUM($AF505:AX505)-SUM($C505:U505)-SUM($BH505:BZ505)</f>
        <v>0</v>
      </c>
      <c r="CA473" s="169">
        <f>SUM($AF473:AY473)-SUM($AF505:AY505)-SUM($C505:V505)-SUM($BH505:CA505)</f>
        <v>0</v>
      </c>
      <c r="CB473" s="169">
        <f>SUM($AF473:AZ473)-SUM($AF505:AZ505)-SUM($C505:W505)-SUM($BH505:CB505)</f>
        <v>0</v>
      </c>
      <c r="CC473" s="169">
        <f>SUM($AF473:BA473)-SUM($AF505:BA505)-SUM($C505:X505)-SUM($BH505:CC505)</f>
        <v>0</v>
      </c>
      <c r="CD473" s="169">
        <f>SUM($AF473:BB473)-SUM($AF505:BB505)-SUM($C505:Y505)-SUM($BH505:CD505)</f>
        <v>0</v>
      </c>
      <c r="CE473" s="169">
        <f>SUM($AF473:BC473)-SUM($AF505:BC505)-SUM($C505:Z505)-SUM($BH505:CE505)</f>
        <v>0</v>
      </c>
      <c r="CF473" s="169">
        <f>SUM($AF473:BD473)-SUM($AF505:BD505)-SUM($C505:AA505)-SUM($BH505:CF505)</f>
        <v>0</v>
      </c>
      <c r="CG473" s="169">
        <f>SUM($AF473:BE473)-SUM($AF505:BE505)-SUM($C505:AB505)-SUM($BH505:CG505)</f>
        <v>0</v>
      </c>
      <c r="CH473" s="52"/>
      <c r="CI473" s="52"/>
      <c r="CJ473" s="67"/>
      <c r="CK473" s="67"/>
      <c r="CL473" s="67"/>
      <c r="CM473" s="67"/>
      <c r="CN473" s="67"/>
      <c r="CO473" s="67"/>
      <c r="CP473" s="67"/>
      <c r="CQ473" s="67"/>
      <c r="CR473" s="67">
        <f>1-K473</f>
        <v>1</v>
      </c>
      <c r="CS473" s="67">
        <f t="shared" si="122"/>
        <v>0.99785829672631299</v>
      </c>
      <c r="CT473" s="67">
        <f t="shared" si="122"/>
        <v>0.99785829672631299</v>
      </c>
      <c r="CU473" s="67">
        <f t="shared" si="122"/>
        <v>0.99785829672631299</v>
      </c>
      <c r="CV473" s="67">
        <f t="shared" si="122"/>
        <v>0.99785829672631299</v>
      </c>
      <c r="CW473" s="67">
        <f t="shared" si="122"/>
        <v>0.99686400437065115</v>
      </c>
      <c r="CX473" s="67">
        <f t="shared" si="122"/>
        <v>0.99684445614784101</v>
      </c>
      <c r="CY473" s="67">
        <f t="shared" si="122"/>
        <v>0.99682490792503087</v>
      </c>
      <c r="CZ473" s="67">
        <f t="shared" si="122"/>
        <v>0.99680535970222073</v>
      </c>
      <c r="DA473" s="67">
        <f t="shared" si="123"/>
        <v>0.99678581147941059</v>
      </c>
      <c r="DB473" s="67">
        <f t="shared" si="123"/>
        <v>0.99683808007541341</v>
      </c>
      <c r="DC473" s="67">
        <f t="shared" si="123"/>
        <v>0.99681896599158459</v>
      </c>
      <c r="DD473" s="67">
        <f t="shared" si="123"/>
        <v>0.99679985190775577</v>
      </c>
      <c r="DE473" s="67">
        <f t="shared" si="123"/>
        <v>0.99678073782392695</v>
      </c>
      <c r="DF473" s="67">
        <f t="shared" si="123"/>
        <v>0.99676649357037295</v>
      </c>
      <c r="DG473" s="67">
        <f t="shared" si="123"/>
        <v>0.99578184745764553</v>
      </c>
      <c r="DH473" s="67">
        <f t="shared" si="123"/>
        <v>0.9957696537480456</v>
      </c>
      <c r="DI473" s="67">
        <f t="shared" si="123"/>
        <v>0.99575746003844556</v>
      </c>
      <c r="DL473" s="53"/>
      <c r="DM473" s="188" t="str">
        <f t="shared" si="126"/>
        <v/>
      </c>
      <c r="DN473" s="188" t="str">
        <f t="shared" si="124"/>
        <v/>
      </c>
      <c r="DO473" s="188" t="str">
        <f t="shared" si="124"/>
        <v/>
      </c>
      <c r="DP473" s="188" t="str">
        <f t="shared" si="124"/>
        <v/>
      </c>
      <c r="DQ473" s="188" t="str">
        <f t="shared" si="124"/>
        <v/>
      </c>
      <c r="DR473" s="188" t="str">
        <f t="shared" si="124"/>
        <v/>
      </c>
      <c r="DS473" s="188" t="str">
        <f t="shared" si="124"/>
        <v/>
      </c>
      <c r="DT473" s="188" t="str">
        <f t="shared" si="124"/>
        <v/>
      </c>
      <c r="DU473" s="188" t="str">
        <f t="shared" si="124"/>
        <v/>
      </c>
      <c r="DV473" s="188" t="str">
        <f t="shared" si="124"/>
        <v/>
      </c>
      <c r="DW473" s="188" t="str">
        <f t="shared" si="124"/>
        <v/>
      </c>
      <c r="DX473" s="188" t="str">
        <f t="shared" si="124"/>
        <v/>
      </c>
      <c r="DY473" s="188" t="str">
        <f t="shared" si="124"/>
        <v/>
      </c>
      <c r="DZ473" s="188" t="str">
        <f t="shared" si="124"/>
        <v/>
      </c>
      <c r="EA473" s="188" t="str">
        <f t="shared" si="124"/>
        <v/>
      </c>
      <c r="EB473" s="188" t="str">
        <f t="shared" si="124"/>
        <v/>
      </c>
      <c r="EC473" s="188" t="str">
        <f t="shared" si="124"/>
        <v/>
      </c>
      <c r="ED473" s="188" t="str">
        <f t="shared" si="125"/>
        <v/>
      </c>
      <c r="EE473" s="188" t="str">
        <f t="shared" si="125"/>
        <v/>
      </c>
      <c r="EF473" s="188" t="str">
        <f t="shared" si="125"/>
        <v/>
      </c>
      <c r="EG473" s="188" t="str">
        <f t="shared" si="125"/>
        <v/>
      </c>
      <c r="EH473" s="188" t="str">
        <f t="shared" si="125"/>
        <v/>
      </c>
      <c r="EI473" s="188" t="str">
        <f t="shared" si="125"/>
        <v/>
      </c>
      <c r="EJ473" s="188" t="str">
        <f t="shared" si="125"/>
        <v/>
      </c>
      <c r="EK473" s="188" t="str">
        <f t="shared" si="125"/>
        <v/>
      </c>
    </row>
    <row r="474" spans="1:141" x14ac:dyDescent="0.3">
      <c r="B474" s="1">
        <v>10</v>
      </c>
      <c r="C474" s="175"/>
      <c r="D474" s="175"/>
      <c r="E474" s="175"/>
      <c r="F474" s="175"/>
      <c r="G474" s="175"/>
      <c r="H474" s="175"/>
      <c r="I474" s="175"/>
      <c r="J474" s="175"/>
      <c r="K474" s="175"/>
      <c r="L474" s="175"/>
      <c r="M474" s="175">
        <f t="shared" si="121"/>
        <v>2.1417032736870123E-3</v>
      </c>
      <c r="N474" s="175">
        <f t="shared" si="121"/>
        <v>2.1417032736870123E-3</v>
      </c>
      <c r="O474" s="175">
        <f t="shared" si="121"/>
        <v>2.1417032736870123E-3</v>
      </c>
      <c r="P474" s="175">
        <f t="shared" si="121"/>
        <v>2.1417032736870123E-3</v>
      </c>
      <c r="Q474" s="175">
        <f t="shared" si="121"/>
        <v>3.135995629348836E-3</v>
      </c>
      <c r="R474" s="175">
        <f t="shared" si="121"/>
        <v>3.1555438521589825E-3</v>
      </c>
      <c r="S474" s="175">
        <f t="shared" si="121"/>
        <v>3.1750920749691294E-3</v>
      </c>
      <c r="T474" s="175">
        <f t="shared" si="121"/>
        <v>3.1946402977792768E-3</v>
      </c>
      <c r="U474" s="175">
        <f t="shared" si="121"/>
        <v>3.2141885205894242E-3</v>
      </c>
      <c r="V474" s="175">
        <f t="shared" si="121"/>
        <v>3.1619199245866213E-3</v>
      </c>
      <c r="W474" s="175">
        <f t="shared" si="121"/>
        <v>3.1810340084154377E-3</v>
      </c>
      <c r="X474" s="175">
        <f t="shared" si="121"/>
        <v>3.2001480922442538E-3</v>
      </c>
      <c r="Y474" s="175">
        <f t="shared" si="121"/>
        <v>3.2192621760730703E-3</v>
      </c>
      <c r="Z474" s="175">
        <f t="shared" si="121"/>
        <v>3.2335064296270281E-3</v>
      </c>
      <c r="AA474" s="175">
        <f t="shared" si="121"/>
        <v>4.218152542354415E-3</v>
      </c>
      <c r="AB474" s="175">
        <f t="shared" si="121"/>
        <v>4.2303462519544489E-3</v>
      </c>
      <c r="AC474" s="155"/>
      <c r="AD474" s="155"/>
      <c r="AE474" s="155"/>
      <c r="AF474" s="178"/>
      <c r="AG474" s="174">
        <f>D474*D52*PRODUCT($CJ474:CJ474)</f>
        <v>0</v>
      </c>
      <c r="AH474" s="174">
        <f>E474*E52*PRODUCT($CJ474:CK474)</f>
        <v>0</v>
      </c>
      <c r="AI474" s="174">
        <f>F474*F52*PRODUCT($CJ474:CL474)</f>
        <v>0</v>
      </c>
      <c r="AJ474" s="174">
        <f>G474*G52*PRODUCT($CJ474:CM474)</f>
        <v>0</v>
      </c>
      <c r="AK474" s="174">
        <f>H474*H52*PRODUCT($CJ474:CN474)</f>
        <v>0</v>
      </c>
      <c r="AL474" s="174">
        <f>I474*I52*PRODUCT($CJ474:CO474)</f>
        <v>0</v>
      </c>
      <c r="AM474" s="174">
        <f>J474*J52*PRODUCT($CJ474:CP474)</f>
        <v>0</v>
      </c>
      <c r="AN474" s="174">
        <f>K474*K52*PRODUCT($CJ474:CQ474)</f>
        <v>0</v>
      </c>
      <c r="AO474" s="174">
        <f>L474*L52*PRODUCT($CJ474:CR474)</f>
        <v>0</v>
      </c>
      <c r="AP474" s="174">
        <f>M474*M52*PRODUCT($CJ474:CS474)</f>
        <v>0</v>
      </c>
      <c r="AQ474" s="174">
        <f>N474*N52*PRODUCT($CJ474:CT474)</f>
        <v>0</v>
      </c>
      <c r="AR474" s="174">
        <f>O474*O52*PRODUCT($CJ474:CU474)</f>
        <v>0</v>
      </c>
      <c r="AS474" s="174">
        <f>P474*P52*PRODUCT($CJ474:CV474)</f>
        <v>0</v>
      </c>
      <c r="AT474" s="174">
        <f>Q474*Q52*PRODUCT($CJ474:CW474)</f>
        <v>0</v>
      </c>
      <c r="AU474" s="174">
        <f>R474*R52*PRODUCT($CJ474:CX474)</f>
        <v>0</v>
      </c>
      <c r="AV474" s="174">
        <f>S474*S52*PRODUCT($CJ474:CY474)</f>
        <v>0</v>
      </c>
      <c r="AW474" s="174">
        <f>T474*T52*PRODUCT($CJ474:CZ474)</f>
        <v>0</v>
      </c>
      <c r="AX474" s="174">
        <f>U474*U52*PRODUCT($CJ474:DA474)</f>
        <v>0</v>
      </c>
      <c r="AY474" s="174">
        <f>V474*V52*PRODUCT($CJ474:DB474)</f>
        <v>0</v>
      </c>
      <c r="AZ474" s="174">
        <f>W474*W52*PRODUCT($CJ474:DC474)</f>
        <v>0</v>
      </c>
      <c r="BA474" s="174">
        <f>X474*X52*PRODUCT($CJ474:DD474)</f>
        <v>0</v>
      </c>
      <c r="BB474" s="174">
        <f>Y474*Y52*PRODUCT($CJ474:DE474)</f>
        <v>0</v>
      </c>
      <c r="BC474" s="174">
        <f>Z474*Z52*PRODUCT($CJ474:DF474)</f>
        <v>0</v>
      </c>
      <c r="BD474" s="174">
        <f>AA474*AA52*PRODUCT($CJ474:DG474)</f>
        <v>0</v>
      </c>
      <c r="BE474" s="174">
        <f>AB474*AB52*PRODUCT($CJ474:DH474)</f>
        <v>0</v>
      </c>
      <c r="BF474" s="93"/>
      <c r="BG474" s="93"/>
      <c r="BH474" s="93"/>
      <c r="BI474" s="169">
        <f>SUM($AF474:AG474)-SUM($AF506:AG506)-SUM($C506:D506)-SUM($BH506:BI506)</f>
        <v>0</v>
      </c>
      <c r="BJ474" s="169">
        <f>SUM($AF474:AH474)-SUM($AF506:AH506)-SUM($C506:E506)-SUM($BH506:BJ506)</f>
        <v>0</v>
      </c>
      <c r="BK474" s="169">
        <f>SUM($AF474:AI474)-SUM($AF506:AI506)-SUM($C506:F506)-SUM($BH506:BK506)</f>
        <v>0</v>
      </c>
      <c r="BL474" s="169">
        <f>SUM($AF474:AJ474)-SUM($AF506:AJ506)-SUM($C506:G506)-SUM($BH506:BL506)</f>
        <v>0</v>
      </c>
      <c r="BM474" s="169">
        <f>SUM($AF474:AK474)-SUM($AF506:AK506)-SUM($C506:H506)-SUM($BH506:BM506)</f>
        <v>0</v>
      </c>
      <c r="BN474" s="169">
        <f>SUM($AF474:AL474)-SUM($AF506:AL506)-SUM($C506:I506)-SUM($BH506:BN506)</f>
        <v>0</v>
      </c>
      <c r="BO474" s="169">
        <f>SUM($AF474:AM474)-SUM($AF506:AM506)-SUM($C506:J506)-SUM($BH506:BO506)</f>
        <v>0</v>
      </c>
      <c r="BP474" s="169">
        <f>SUM($AF474:AN474)-SUM($AF506:AN506)-SUM($C506:K506)-SUM($BH506:BP506)</f>
        <v>0</v>
      </c>
      <c r="BQ474" s="169">
        <f>SUM($AF474:AO474)-SUM($AF506:AO506)-SUM($C506:L506)-SUM($BH506:BQ506)</f>
        <v>0</v>
      </c>
      <c r="BR474" s="169">
        <f>SUM($AF474:AP474)-SUM($AF506:AP506)-SUM($C506:M506)-SUM($BH506:BR506)</f>
        <v>0</v>
      </c>
      <c r="BS474" s="169">
        <f>SUM($AF474:AQ474)-SUM($AF506:AQ506)-SUM($C506:N506)-SUM($BH506:BS506)</f>
        <v>0</v>
      </c>
      <c r="BT474" s="169">
        <f>SUM($AF474:AR474)-SUM($AF506:AR506)-SUM($C506:O506)-SUM($BH506:BT506)</f>
        <v>0</v>
      </c>
      <c r="BU474" s="169">
        <f>SUM($AF474:AS474)-SUM($AF506:AS506)-SUM($C506:P506)-SUM($BH506:BU506)</f>
        <v>0</v>
      </c>
      <c r="BV474" s="169">
        <f>SUM($AF474:AT474)-SUM($AF506:AT506)-SUM($C506:Q506)-SUM($BH506:BV506)</f>
        <v>0</v>
      </c>
      <c r="BW474" s="169">
        <f>SUM($AF474:AU474)-SUM($AF506:AU506)-SUM($C506:R506)-SUM($BH506:BW506)</f>
        <v>0</v>
      </c>
      <c r="BX474" s="169">
        <f>SUM($AF474:AV474)-SUM($AF506:AV506)-SUM($C506:S506)-SUM($BH506:BX506)</f>
        <v>0</v>
      </c>
      <c r="BY474" s="169">
        <f>SUM($AF474:AW474)-SUM($AF506:AW506)-SUM($C506:T506)-SUM($BH506:BY506)</f>
        <v>0</v>
      </c>
      <c r="BZ474" s="169">
        <f>SUM($AF474:AX474)-SUM($AF506:AX506)-SUM($C506:U506)-SUM($BH506:BZ506)</f>
        <v>0</v>
      </c>
      <c r="CA474" s="169">
        <f>SUM($AF474:AY474)-SUM($AF506:AY506)-SUM($C506:V506)-SUM($BH506:CA506)</f>
        <v>0</v>
      </c>
      <c r="CB474" s="169">
        <f>SUM($AF474:AZ474)-SUM($AF506:AZ506)-SUM($C506:W506)-SUM($BH506:CB506)</f>
        <v>0</v>
      </c>
      <c r="CC474" s="169">
        <f>SUM($AF474:BA474)-SUM($AF506:BA506)-SUM($C506:X506)-SUM($BH506:CC506)</f>
        <v>0</v>
      </c>
      <c r="CD474" s="169">
        <f>SUM($AF474:BB474)-SUM($AF506:BB506)-SUM($C506:Y506)-SUM($BH506:CD506)</f>
        <v>0</v>
      </c>
      <c r="CE474" s="169">
        <f>SUM($AF474:BC474)-SUM($AF506:BC506)-SUM($C506:Z506)-SUM($BH506:CE506)</f>
        <v>0</v>
      </c>
      <c r="CF474" s="169">
        <f>SUM($AF474:BD474)-SUM($AF506:BD506)-SUM($C506:AA506)-SUM($BH506:CF506)</f>
        <v>0</v>
      </c>
      <c r="CG474" s="169">
        <f>SUM($AF474:BE474)-SUM($AF506:BE506)-SUM($C506:AB506)-SUM($BH506:CG506)</f>
        <v>0</v>
      </c>
      <c r="CH474" s="52"/>
      <c r="CI474" s="52"/>
      <c r="CJ474" s="67"/>
      <c r="CK474" s="67"/>
      <c r="CL474" s="67"/>
      <c r="CM474" s="67"/>
      <c r="CN474" s="67"/>
      <c r="CO474" s="67"/>
      <c r="CP474" s="67"/>
      <c r="CQ474" s="67"/>
      <c r="CR474" s="67"/>
      <c r="CS474" s="67">
        <f>1-L474</f>
        <v>1</v>
      </c>
      <c r="CT474" s="67">
        <f t="shared" si="123"/>
        <v>0.99785829672631299</v>
      </c>
      <c r="CU474" s="67">
        <f t="shared" si="123"/>
        <v>0.99785829672631299</v>
      </c>
      <c r="CV474" s="67">
        <f t="shared" si="123"/>
        <v>0.99785829672631299</v>
      </c>
      <c r="CW474" s="67">
        <f t="shared" si="123"/>
        <v>0.99785829672631299</v>
      </c>
      <c r="CX474" s="67">
        <f t="shared" si="123"/>
        <v>0.99686400437065115</v>
      </c>
      <c r="CY474" s="67">
        <f t="shared" si="123"/>
        <v>0.99684445614784101</v>
      </c>
      <c r="CZ474" s="67">
        <f t="shared" si="123"/>
        <v>0.99682490792503087</v>
      </c>
      <c r="DA474" s="67">
        <f t="shared" si="123"/>
        <v>0.99680535970222073</v>
      </c>
      <c r="DB474" s="67">
        <f t="shared" si="123"/>
        <v>0.99678581147941059</v>
      </c>
      <c r="DC474" s="67">
        <f t="shared" si="123"/>
        <v>0.99683808007541341</v>
      </c>
      <c r="DD474" s="67">
        <f t="shared" si="123"/>
        <v>0.99681896599158459</v>
      </c>
      <c r="DE474" s="67">
        <f t="shared" si="123"/>
        <v>0.99679985190775577</v>
      </c>
      <c r="DF474" s="67">
        <f t="shared" si="123"/>
        <v>0.99678073782392695</v>
      </c>
      <c r="DG474" s="67">
        <f t="shared" si="123"/>
        <v>0.99676649357037295</v>
      </c>
      <c r="DH474" s="67">
        <f t="shared" si="123"/>
        <v>0.99578184745764553</v>
      </c>
      <c r="DI474" s="67">
        <f t="shared" si="123"/>
        <v>0.9957696537480456</v>
      </c>
      <c r="DL474" s="53"/>
      <c r="DM474" s="188" t="str">
        <f t="shared" si="126"/>
        <v/>
      </c>
      <c r="DN474" s="188" t="str">
        <f t="shared" si="124"/>
        <v/>
      </c>
      <c r="DO474" s="188" t="str">
        <f t="shared" si="124"/>
        <v/>
      </c>
      <c r="DP474" s="188" t="str">
        <f t="shared" si="124"/>
        <v/>
      </c>
      <c r="DQ474" s="188" t="str">
        <f t="shared" si="124"/>
        <v/>
      </c>
      <c r="DR474" s="188" t="str">
        <f t="shared" si="124"/>
        <v/>
      </c>
      <c r="DS474" s="188" t="str">
        <f t="shared" si="124"/>
        <v/>
      </c>
      <c r="DT474" s="188" t="str">
        <f t="shared" si="124"/>
        <v/>
      </c>
      <c r="DU474" s="188" t="str">
        <f t="shared" si="124"/>
        <v/>
      </c>
      <c r="DV474" s="188" t="str">
        <f t="shared" si="124"/>
        <v/>
      </c>
      <c r="DW474" s="188" t="str">
        <f t="shared" si="124"/>
        <v/>
      </c>
      <c r="DX474" s="188" t="str">
        <f t="shared" si="124"/>
        <v/>
      </c>
      <c r="DY474" s="188" t="str">
        <f t="shared" si="124"/>
        <v/>
      </c>
      <c r="DZ474" s="188" t="str">
        <f t="shared" si="124"/>
        <v/>
      </c>
      <c r="EA474" s="188" t="str">
        <f t="shared" si="124"/>
        <v/>
      </c>
      <c r="EB474" s="188" t="str">
        <f t="shared" si="124"/>
        <v/>
      </c>
      <c r="EC474" s="188" t="str">
        <f t="shared" si="124"/>
        <v/>
      </c>
      <c r="ED474" s="188" t="str">
        <f t="shared" si="125"/>
        <v/>
      </c>
      <c r="EE474" s="188" t="str">
        <f t="shared" si="125"/>
        <v/>
      </c>
      <c r="EF474" s="188" t="str">
        <f t="shared" si="125"/>
        <v/>
      </c>
      <c r="EG474" s="188" t="str">
        <f t="shared" si="125"/>
        <v/>
      </c>
      <c r="EH474" s="188" t="str">
        <f t="shared" si="125"/>
        <v/>
      </c>
      <c r="EI474" s="188" t="str">
        <f t="shared" si="125"/>
        <v/>
      </c>
      <c r="EJ474" s="188" t="str">
        <f t="shared" si="125"/>
        <v/>
      </c>
      <c r="EK474" s="188" t="str">
        <f t="shared" si="125"/>
        <v/>
      </c>
    </row>
    <row r="475" spans="1:141" x14ac:dyDescent="0.3">
      <c r="B475" s="1">
        <v>11</v>
      </c>
      <c r="C475" s="175"/>
      <c r="D475" s="175"/>
      <c r="E475" s="175"/>
      <c r="F475" s="175"/>
      <c r="G475" s="175"/>
      <c r="H475" s="175"/>
      <c r="I475" s="175"/>
      <c r="J475" s="175"/>
      <c r="K475" s="175"/>
      <c r="L475" s="175"/>
      <c r="M475" s="175"/>
      <c r="N475" s="175">
        <f t="shared" si="121"/>
        <v>2.1417032736870123E-3</v>
      </c>
      <c r="O475" s="175">
        <f t="shared" si="121"/>
        <v>2.1417032736870123E-3</v>
      </c>
      <c r="P475" s="175">
        <f t="shared" si="121"/>
        <v>2.1417032736870123E-3</v>
      </c>
      <c r="Q475" s="175">
        <f t="shared" si="121"/>
        <v>2.1417032736870123E-3</v>
      </c>
      <c r="R475" s="175">
        <f t="shared" si="121"/>
        <v>3.135995629348836E-3</v>
      </c>
      <c r="S475" s="175">
        <f t="shared" si="121"/>
        <v>3.1555438521589825E-3</v>
      </c>
      <c r="T475" s="175">
        <f t="shared" si="121"/>
        <v>3.1750920749691294E-3</v>
      </c>
      <c r="U475" s="175">
        <f t="shared" si="121"/>
        <v>3.1946402977792768E-3</v>
      </c>
      <c r="V475" s="175">
        <f t="shared" si="121"/>
        <v>3.2141885205894242E-3</v>
      </c>
      <c r="W475" s="175">
        <f t="shared" si="121"/>
        <v>3.1619199245866213E-3</v>
      </c>
      <c r="X475" s="175">
        <f t="shared" si="121"/>
        <v>3.1810340084154377E-3</v>
      </c>
      <c r="Y475" s="175">
        <f t="shared" si="121"/>
        <v>3.2001480922442538E-3</v>
      </c>
      <c r="Z475" s="175">
        <f t="shared" si="121"/>
        <v>3.2192621760730703E-3</v>
      </c>
      <c r="AA475" s="175">
        <f t="shared" si="121"/>
        <v>3.2335064296270281E-3</v>
      </c>
      <c r="AB475" s="175">
        <f t="shared" si="121"/>
        <v>4.218152542354415E-3</v>
      </c>
      <c r="AC475" s="155"/>
      <c r="AD475" s="155"/>
      <c r="AE475" s="155"/>
      <c r="AF475" s="177"/>
      <c r="AG475" s="174">
        <f>D475*D53*PRODUCT($CJ475:CJ475)</f>
        <v>0</v>
      </c>
      <c r="AH475" s="174">
        <f>E475*E53*PRODUCT($CJ475:CK475)</f>
        <v>0</v>
      </c>
      <c r="AI475" s="174">
        <f>F475*F53*PRODUCT($CJ475:CL475)</f>
        <v>0</v>
      </c>
      <c r="AJ475" s="174">
        <f>G475*G53*PRODUCT($CJ475:CM475)</f>
        <v>0</v>
      </c>
      <c r="AK475" s="174">
        <f>H475*H53*PRODUCT($CJ475:CN475)</f>
        <v>0</v>
      </c>
      <c r="AL475" s="174">
        <f>I475*I53*PRODUCT($CJ475:CO475)</f>
        <v>0</v>
      </c>
      <c r="AM475" s="174">
        <f>J475*J53*PRODUCT($CJ475:CP475)</f>
        <v>0</v>
      </c>
      <c r="AN475" s="174">
        <f>K475*K53*PRODUCT($CJ475:CQ475)</f>
        <v>0</v>
      </c>
      <c r="AO475" s="174">
        <f>L475*L53*PRODUCT($CJ475:CR475)</f>
        <v>0</v>
      </c>
      <c r="AP475" s="174">
        <f>M475*M53*PRODUCT($CJ475:CS475)</f>
        <v>0</v>
      </c>
      <c r="AQ475" s="174">
        <f>N475*N53*PRODUCT($CJ475:CT475)</f>
        <v>0</v>
      </c>
      <c r="AR475" s="174">
        <f>O475*O53*PRODUCT($CJ475:CU475)</f>
        <v>0</v>
      </c>
      <c r="AS475" s="174">
        <f>P475*P53*PRODUCT($CJ475:CV475)</f>
        <v>0</v>
      </c>
      <c r="AT475" s="174">
        <f>Q475*Q53*PRODUCT($CJ475:CW475)</f>
        <v>0</v>
      </c>
      <c r="AU475" s="174">
        <f>R475*R53*PRODUCT($CJ475:CX475)</f>
        <v>0</v>
      </c>
      <c r="AV475" s="174">
        <f>S475*S53*PRODUCT($CJ475:CY475)</f>
        <v>0</v>
      </c>
      <c r="AW475" s="174">
        <f>T475*T53*PRODUCT($CJ475:CZ475)</f>
        <v>0</v>
      </c>
      <c r="AX475" s="174">
        <f>U475*U53*PRODUCT($CJ475:DA475)</f>
        <v>0</v>
      </c>
      <c r="AY475" s="174">
        <f>V475*V53*PRODUCT($CJ475:DB475)</f>
        <v>0</v>
      </c>
      <c r="AZ475" s="174">
        <f>W475*W53*PRODUCT($CJ475:DC475)</f>
        <v>0</v>
      </c>
      <c r="BA475" s="174">
        <f>X475*X53*PRODUCT($CJ475:DD475)</f>
        <v>0</v>
      </c>
      <c r="BB475" s="174">
        <f>Y475*Y53*PRODUCT($CJ475:DE475)</f>
        <v>0</v>
      </c>
      <c r="BC475" s="174">
        <f>Z475*Z53*PRODUCT($CJ475:DF475)</f>
        <v>0</v>
      </c>
      <c r="BD475" s="174">
        <f>AA475*AA53*PRODUCT($CJ475:DG475)</f>
        <v>0</v>
      </c>
      <c r="BE475" s="174">
        <f>AB475*AB53*PRODUCT($CJ475:DH475)</f>
        <v>0</v>
      </c>
      <c r="BF475" s="93"/>
      <c r="BG475" s="93"/>
      <c r="BH475" s="93"/>
      <c r="BI475" s="169">
        <f>SUM($AF475:AG475)-SUM($AF507:AG507)-SUM($C507:D507)-SUM($BH507:BI507)</f>
        <v>0</v>
      </c>
      <c r="BJ475" s="169">
        <f>SUM($AF475:AH475)-SUM($AF507:AH507)-SUM($C507:E507)-SUM($BH507:BJ507)</f>
        <v>0</v>
      </c>
      <c r="BK475" s="169">
        <f>SUM($AF475:AI475)-SUM($AF507:AI507)-SUM($C507:F507)-SUM($BH507:BK507)</f>
        <v>0</v>
      </c>
      <c r="BL475" s="169">
        <f>SUM($AF475:AJ475)-SUM($AF507:AJ507)-SUM($C507:G507)-SUM($BH507:BL507)</f>
        <v>0</v>
      </c>
      <c r="BM475" s="169">
        <f>SUM($AF475:AK475)-SUM($AF507:AK507)-SUM($C507:H507)-SUM($BH507:BM507)</f>
        <v>0</v>
      </c>
      <c r="BN475" s="169">
        <f>SUM($AF475:AL475)-SUM($AF507:AL507)-SUM($C507:I507)-SUM($BH507:BN507)</f>
        <v>0</v>
      </c>
      <c r="BO475" s="169">
        <f>SUM($AF475:AM475)-SUM($AF507:AM507)-SUM($C507:J507)-SUM($BH507:BO507)</f>
        <v>0</v>
      </c>
      <c r="BP475" s="169">
        <f>SUM($AF475:AN475)-SUM($AF507:AN507)-SUM($C507:K507)-SUM($BH507:BP507)</f>
        <v>0</v>
      </c>
      <c r="BQ475" s="169">
        <f>SUM($AF475:AO475)-SUM($AF507:AO507)-SUM($C507:L507)-SUM($BH507:BQ507)</f>
        <v>0</v>
      </c>
      <c r="BR475" s="169">
        <f>SUM($AF475:AP475)-SUM($AF507:AP507)-SUM($C507:M507)-SUM($BH507:BR507)</f>
        <v>0</v>
      </c>
      <c r="BS475" s="169">
        <f>SUM($AF475:AQ475)-SUM($AF507:AQ507)-SUM($C507:N507)-SUM($BH507:BS507)</f>
        <v>0</v>
      </c>
      <c r="BT475" s="169">
        <f>SUM($AF475:AR475)-SUM($AF507:AR507)-SUM($C507:O507)-SUM($BH507:BT507)</f>
        <v>0</v>
      </c>
      <c r="BU475" s="169">
        <f>SUM($AF475:AS475)-SUM($AF507:AS507)-SUM($C507:P507)-SUM($BH507:BU507)</f>
        <v>0</v>
      </c>
      <c r="BV475" s="169">
        <f>SUM($AF475:AT475)-SUM($AF507:AT507)-SUM($C507:Q507)-SUM($BH507:BV507)</f>
        <v>0</v>
      </c>
      <c r="BW475" s="169">
        <f>SUM($AF475:AU475)-SUM($AF507:AU507)-SUM($C507:R507)-SUM($BH507:BW507)</f>
        <v>0</v>
      </c>
      <c r="BX475" s="169">
        <f>SUM($AF475:AV475)-SUM($AF507:AV507)-SUM($C507:S507)-SUM($BH507:BX507)</f>
        <v>0</v>
      </c>
      <c r="BY475" s="169">
        <f>SUM($AF475:AW475)-SUM($AF507:AW507)-SUM($C507:T507)-SUM($BH507:BY507)</f>
        <v>0</v>
      </c>
      <c r="BZ475" s="169">
        <f>SUM($AF475:AX475)-SUM($AF507:AX507)-SUM($C507:U507)-SUM($BH507:BZ507)</f>
        <v>0</v>
      </c>
      <c r="CA475" s="169">
        <f>SUM($AF475:AY475)-SUM($AF507:AY507)-SUM($C507:V507)-SUM($BH507:CA507)</f>
        <v>0</v>
      </c>
      <c r="CB475" s="169">
        <f>SUM($AF475:AZ475)-SUM($AF507:AZ507)-SUM($C507:W507)-SUM($BH507:CB507)</f>
        <v>0</v>
      </c>
      <c r="CC475" s="169">
        <f>SUM($AF475:BA475)-SUM($AF507:BA507)-SUM($C507:X507)-SUM($BH507:CC507)</f>
        <v>0</v>
      </c>
      <c r="CD475" s="169">
        <f>SUM($AF475:BB475)-SUM($AF507:BB507)-SUM($C507:Y507)-SUM($BH507:CD507)</f>
        <v>0</v>
      </c>
      <c r="CE475" s="169">
        <f>SUM($AF475:BC475)-SUM($AF507:BC507)-SUM($C507:Z507)-SUM($BH507:CE507)</f>
        <v>0</v>
      </c>
      <c r="CF475" s="169">
        <f>SUM($AF475:BD475)-SUM($AF507:BD507)-SUM($C507:AA507)-SUM($BH507:CF507)</f>
        <v>0</v>
      </c>
      <c r="CG475" s="169">
        <f>SUM($AF475:BE475)-SUM($AF507:BE507)-SUM($C507:AB507)-SUM($BH507:CG507)</f>
        <v>0</v>
      </c>
      <c r="CH475" s="52"/>
      <c r="CI475" s="52"/>
      <c r="CJ475" s="67"/>
      <c r="CK475" s="67"/>
      <c r="CL475" s="67"/>
      <c r="CM475" s="67"/>
      <c r="CN475" s="67"/>
      <c r="CO475" s="67"/>
      <c r="CP475" s="67"/>
      <c r="CQ475" s="67"/>
      <c r="CR475" s="67"/>
      <c r="CS475" s="67"/>
      <c r="CT475" s="67">
        <f>1-M475</f>
        <v>1</v>
      </c>
      <c r="CU475" s="67">
        <f t="shared" si="123"/>
        <v>0.99785829672631299</v>
      </c>
      <c r="CV475" s="67">
        <f t="shared" si="123"/>
        <v>0.99785829672631299</v>
      </c>
      <c r="CW475" s="67">
        <f t="shared" si="123"/>
        <v>0.99785829672631299</v>
      </c>
      <c r="CX475" s="67">
        <f t="shared" si="123"/>
        <v>0.99785829672631299</v>
      </c>
      <c r="CY475" s="67">
        <f t="shared" si="123"/>
        <v>0.99686400437065115</v>
      </c>
      <c r="CZ475" s="67">
        <f t="shared" si="123"/>
        <v>0.99684445614784101</v>
      </c>
      <c r="DA475" s="67">
        <f t="shared" si="123"/>
        <v>0.99682490792503087</v>
      </c>
      <c r="DB475" s="67">
        <f t="shared" si="123"/>
        <v>0.99680535970222073</v>
      </c>
      <c r="DC475" s="67">
        <f t="shared" si="123"/>
        <v>0.99678581147941059</v>
      </c>
      <c r="DD475" s="67">
        <f t="shared" si="123"/>
        <v>0.99683808007541341</v>
      </c>
      <c r="DE475" s="67">
        <f t="shared" si="123"/>
        <v>0.99681896599158459</v>
      </c>
      <c r="DF475" s="67">
        <f t="shared" si="123"/>
        <v>0.99679985190775577</v>
      </c>
      <c r="DG475" s="67">
        <f t="shared" si="123"/>
        <v>0.99678073782392695</v>
      </c>
      <c r="DH475" s="67">
        <f t="shared" si="123"/>
        <v>0.99676649357037295</v>
      </c>
      <c r="DI475" s="67">
        <f t="shared" si="123"/>
        <v>0.99578184745764553</v>
      </c>
      <c r="DL475" s="53"/>
      <c r="DM475" s="188" t="str">
        <f t="shared" si="126"/>
        <v/>
      </c>
      <c r="DN475" s="188" t="str">
        <f t="shared" si="124"/>
        <v/>
      </c>
      <c r="DO475" s="188" t="str">
        <f t="shared" si="124"/>
        <v/>
      </c>
      <c r="DP475" s="188" t="str">
        <f t="shared" si="124"/>
        <v/>
      </c>
      <c r="DQ475" s="188" t="str">
        <f t="shared" si="124"/>
        <v/>
      </c>
      <c r="DR475" s="188" t="str">
        <f t="shared" si="124"/>
        <v/>
      </c>
      <c r="DS475" s="188" t="str">
        <f t="shared" si="124"/>
        <v/>
      </c>
      <c r="DT475" s="188" t="str">
        <f t="shared" si="124"/>
        <v/>
      </c>
      <c r="DU475" s="188" t="str">
        <f t="shared" si="124"/>
        <v/>
      </c>
      <c r="DV475" s="188" t="str">
        <f t="shared" si="124"/>
        <v/>
      </c>
      <c r="DW475" s="188" t="str">
        <f t="shared" si="124"/>
        <v/>
      </c>
      <c r="DX475" s="188" t="str">
        <f t="shared" si="124"/>
        <v/>
      </c>
      <c r="DY475" s="188" t="str">
        <f t="shared" si="124"/>
        <v/>
      </c>
      <c r="DZ475" s="188" t="str">
        <f t="shared" si="124"/>
        <v/>
      </c>
      <c r="EA475" s="188" t="str">
        <f t="shared" si="124"/>
        <v/>
      </c>
      <c r="EB475" s="188" t="str">
        <f t="shared" si="124"/>
        <v/>
      </c>
      <c r="EC475" s="188" t="str">
        <f t="shared" si="124"/>
        <v/>
      </c>
      <c r="ED475" s="188" t="str">
        <f t="shared" si="125"/>
        <v/>
      </c>
      <c r="EE475" s="188" t="str">
        <f t="shared" si="125"/>
        <v/>
      </c>
      <c r="EF475" s="188" t="str">
        <f t="shared" si="125"/>
        <v/>
      </c>
      <c r="EG475" s="188" t="str">
        <f t="shared" si="125"/>
        <v/>
      </c>
      <c r="EH475" s="188" t="str">
        <f t="shared" si="125"/>
        <v/>
      </c>
      <c r="EI475" s="188" t="str">
        <f t="shared" si="125"/>
        <v/>
      </c>
      <c r="EJ475" s="188" t="str">
        <f t="shared" si="125"/>
        <v/>
      </c>
      <c r="EK475" s="188" t="str">
        <f t="shared" si="125"/>
        <v/>
      </c>
    </row>
    <row r="476" spans="1:141" x14ac:dyDescent="0.3">
      <c r="B476" s="1">
        <v>12</v>
      </c>
      <c r="C476" s="175"/>
      <c r="D476" s="175"/>
      <c r="E476" s="175"/>
      <c r="F476" s="175"/>
      <c r="G476" s="175"/>
      <c r="H476" s="175"/>
      <c r="I476" s="175"/>
      <c r="J476" s="175"/>
      <c r="K476" s="175"/>
      <c r="L476" s="175"/>
      <c r="M476" s="175"/>
      <c r="N476" s="175"/>
      <c r="O476" s="175">
        <f t="shared" si="121"/>
        <v>2.1417032736870123E-3</v>
      </c>
      <c r="P476" s="175">
        <f t="shared" si="121"/>
        <v>2.1417032736870123E-3</v>
      </c>
      <c r="Q476" s="175">
        <f t="shared" si="121"/>
        <v>2.1417032736870123E-3</v>
      </c>
      <c r="R476" s="175">
        <f t="shared" si="121"/>
        <v>2.1417032736870123E-3</v>
      </c>
      <c r="S476" s="175">
        <f t="shared" si="121"/>
        <v>3.135995629348836E-3</v>
      </c>
      <c r="T476" s="175">
        <f t="shared" si="121"/>
        <v>3.1555438521589825E-3</v>
      </c>
      <c r="U476" s="175">
        <f t="shared" si="121"/>
        <v>3.1750920749691294E-3</v>
      </c>
      <c r="V476" s="175">
        <f t="shared" si="121"/>
        <v>3.1946402977792768E-3</v>
      </c>
      <c r="W476" s="175">
        <f t="shared" si="121"/>
        <v>3.2141885205894242E-3</v>
      </c>
      <c r="X476" s="175">
        <f t="shared" si="121"/>
        <v>3.1619199245866213E-3</v>
      </c>
      <c r="Y476" s="175">
        <f t="shared" si="121"/>
        <v>3.1810340084154377E-3</v>
      </c>
      <c r="Z476" s="175">
        <f t="shared" si="121"/>
        <v>3.2001480922442538E-3</v>
      </c>
      <c r="AA476" s="175">
        <f t="shared" si="121"/>
        <v>3.2192621760730703E-3</v>
      </c>
      <c r="AB476" s="175">
        <f t="shared" si="121"/>
        <v>3.2335064296270281E-3</v>
      </c>
      <c r="AC476" s="155"/>
      <c r="AD476" s="155"/>
      <c r="AE476" s="155"/>
      <c r="AF476" s="177"/>
      <c r="AG476" s="174">
        <f>D476*D54*PRODUCT($CJ476:CJ476)</f>
        <v>0</v>
      </c>
      <c r="AH476" s="174">
        <f>E476*E54*PRODUCT($CJ476:CK476)</f>
        <v>0</v>
      </c>
      <c r="AI476" s="174">
        <f>F476*F54*PRODUCT($CJ476:CL476)</f>
        <v>0</v>
      </c>
      <c r="AJ476" s="174">
        <f>G476*G54*PRODUCT($CJ476:CM476)</f>
        <v>0</v>
      </c>
      <c r="AK476" s="174">
        <f>H476*H54*PRODUCT($CJ476:CN476)</f>
        <v>0</v>
      </c>
      <c r="AL476" s="174">
        <f>I476*I54*PRODUCT($CJ476:CO476)</f>
        <v>0</v>
      </c>
      <c r="AM476" s="174">
        <f>J476*J54*PRODUCT($CJ476:CP476)</f>
        <v>0</v>
      </c>
      <c r="AN476" s="174">
        <f>K476*K54*PRODUCT($CJ476:CQ476)</f>
        <v>0</v>
      </c>
      <c r="AO476" s="174">
        <f>L476*L54*PRODUCT($CJ476:CR476)</f>
        <v>0</v>
      </c>
      <c r="AP476" s="174">
        <f>M476*M54*PRODUCT($CJ476:CS476)</f>
        <v>0</v>
      </c>
      <c r="AQ476" s="174">
        <f>N476*N54*PRODUCT($CJ476:CT476)</f>
        <v>0</v>
      </c>
      <c r="AR476" s="174">
        <f>O476*O54*PRODUCT($CJ476:CU476)</f>
        <v>0</v>
      </c>
      <c r="AS476" s="174">
        <f>P476*P54*PRODUCT($CJ476:CV476)</f>
        <v>0</v>
      </c>
      <c r="AT476" s="174">
        <f>Q476*Q54*PRODUCT($CJ476:CW476)</f>
        <v>0</v>
      </c>
      <c r="AU476" s="174">
        <f>R476*R54*PRODUCT($CJ476:CX476)</f>
        <v>0</v>
      </c>
      <c r="AV476" s="174">
        <f>S476*S54*PRODUCT($CJ476:CY476)</f>
        <v>0</v>
      </c>
      <c r="AW476" s="174">
        <f>T476*T54*PRODUCT($CJ476:CZ476)</f>
        <v>0</v>
      </c>
      <c r="AX476" s="174">
        <f>U476*U54*PRODUCT($CJ476:DA476)</f>
        <v>0</v>
      </c>
      <c r="AY476" s="174">
        <f>V476*V54*PRODUCT($CJ476:DB476)</f>
        <v>0</v>
      </c>
      <c r="AZ476" s="174">
        <f>W476*W54*PRODUCT($CJ476:DC476)</f>
        <v>0</v>
      </c>
      <c r="BA476" s="174">
        <f>X476*X54*PRODUCT($CJ476:DD476)</f>
        <v>0</v>
      </c>
      <c r="BB476" s="174">
        <f>Y476*Y54*PRODUCT($CJ476:DE476)</f>
        <v>0</v>
      </c>
      <c r="BC476" s="174">
        <f>Z476*Z54*PRODUCT($CJ476:DF476)</f>
        <v>0</v>
      </c>
      <c r="BD476" s="174">
        <f>AA476*AA54*PRODUCT($CJ476:DG476)</f>
        <v>0</v>
      </c>
      <c r="BE476" s="174">
        <f>AB476*AB54*PRODUCT($CJ476:DH476)</f>
        <v>0</v>
      </c>
      <c r="BF476" s="93"/>
      <c r="BG476" s="93"/>
      <c r="BH476" s="93"/>
      <c r="BI476" s="169">
        <f>SUM($AF476:AG476)-SUM($AF508:AG508)-SUM($C508:D508)-SUM($BH508:BI508)</f>
        <v>0</v>
      </c>
      <c r="BJ476" s="169">
        <f>SUM($AF476:AH476)-SUM($AF508:AH508)-SUM($C508:E508)-SUM($BH508:BJ508)</f>
        <v>0</v>
      </c>
      <c r="BK476" s="169">
        <f>SUM($AF476:AI476)-SUM($AF508:AI508)-SUM($C508:F508)-SUM($BH508:BK508)</f>
        <v>0</v>
      </c>
      <c r="BL476" s="169">
        <f>SUM($AF476:AJ476)-SUM($AF508:AJ508)-SUM($C508:G508)-SUM($BH508:BL508)</f>
        <v>0</v>
      </c>
      <c r="BM476" s="169">
        <f>SUM($AF476:AK476)-SUM($AF508:AK508)-SUM($C508:H508)-SUM($BH508:BM508)</f>
        <v>0</v>
      </c>
      <c r="BN476" s="169">
        <f>SUM($AF476:AL476)-SUM($AF508:AL508)-SUM($C508:I508)-SUM($BH508:BN508)</f>
        <v>0</v>
      </c>
      <c r="BO476" s="169">
        <f>SUM($AF476:AM476)-SUM($AF508:AM508)-SUM($C508:J508)-SUM($BH508:BO508)</f>
        <v>0</v>
      </c>
      <c r="BP476" s="169">
        <f>SUM($AF476:AN476)-SUM($AF508:AN508)-SUM($C508:K508)-SUM($BH508:BP508)</f>
        <v>0</v>
      </c>
      <c r="BQ476" s="169">
        <f>SUM($AF476:AO476)-SUM($AF508:AO508)-SUM($C508:L508)-SUM($BH508:BQ508)</f>
        <v>0</v>
      </c>
      <c r="BR476" s="169">
        <f>SUM($AF476:AP476)-SUM($AF508:AP508)-SUM($C508:M508)-SUM($BH508:BR508)</f>
        <v>0</v>
      </c>
      <c r="BS476" s="169">
        <f>SUM($AF476:AQ476)-SUM($AF508:AQ508)-SUM($C508:N508)-SUM($BH508:BS508)</f>
        <v>0</v>
      </c>
      <c r="BT476" s="169">
        <f>SUM($AF476:AR476)-SUM($AF508:AR508)-SUM($C508:O508)-SUM($BH508:BT508)</f>
        <v>0</v>
      </c>
      <c r="BU476" s="169">
        <f>SUM($AF476:AS476)-SUM($AF508:AS508)-SUM($C508:P508)-SUM($BH508:BU508)</f>
        <v>0</v>
      </c>
      <c r="BV476" s="169">
        <f>SUM($AF476:AT476)-SUM($AF508:AT508)-SUM($C508:Q508)-SUM($BH508:BV508)</f>
        <v>0</v>
      </c>
      <c r="BW476" s="169">
        <f>SUM($AF476:AU476)-SUM($AF508:AU508)-SUM($C508:R508)-SUM($BH508:BW508)</f>
        <v>0</v>
      </c>
      <c r="BX476" s="169">
        <f>SUM($AF476:AV476)-SUM($AF508:AV508)-SUM($C508:S508)-SUM($BH508:BX508)</f>
        <v>0</v>
      </c>
      <c r="BY476" s="169">
        <f>SUM($AF476:AW476)-SUM($AF508:AW508)-SUM($C508:T508)-SUM($BH508:BY508)</f>
        <v>0</v>
      </c>
      <c r="BZ476" s="169">
        <f>SUM($AF476:AX476)-SUM($AF508:AX508)-SUM($C508:U508)-SUM($BH508:BZ508)</f>
        <v>0</v>
      </c>
      <c r="CA476" s="169">
        <f>SUM($AF476:AY476)-SUM($AF508:AY508)-SUM($C508:V508)-SUM($BH508:CA508)</f>
        <v>0</v>
      </c>
      <c r="CB476" s="169">
        <f>SUM($AF476:AZ476)-SUM($AF508:AZ508)-SUM($C508:W508)-SUM($BH508:CB508)</f>
        <v>0</v>
      </c>
      <c r="CC476" s="169">
        <f>SUM($AF476:BA476)-SUM($AF508:BA508)-SUM($C508:X508)-SUM($BH508:CC508)</f>
        <v>0</v>
      </c>
      <c r="CD476" s="169">
        <f>SUM($AF476:BB476)-SUM($AF508:BB508)-SUM($C508:Y508)-SUM($BH508:CD508)</f>
        <v>0</v>
      </c>
      <c r="CE476" s="169">
        <f>SUM($AF476:BC476)-SUM($AF508:BC508)-SUM($C508:Z508)-SUM($BH508:CE508)</f>
        <v>0</v>
      </c>
      <c r="CF476" s="169">
        <f>SUM($AF476:BD476)-SUM($AF508:BD508)-SUM($C508:AA508)-SUM($BH508:CF508)</f>
        <v>0</v>
      </c>
      <c r="CG476" s="169">
        <f>SUM($AF476:BE476)-SUM($AF508:BE508)-SUM($C508:AB508)-SUM($BH508:CG508)</f>
        <v>0</v>
      </c>
      <c r="CH476" s="52"/>
      <c r="CI476" s="52"/>
      <c r="CJ476" s="67"/>
      <c r="CK476" s="67"/>
      <c r="CL476" s="67"/>
      <c r="CM476" s="67"/>
      <c r="CN476" s="67"/>
      <c r="CO476" s="67"/>
      <c r="CP476" s="67"/>
      <c r="CQ476" s="67"/>
      <c r="CR476" s="67"/>
      <c r="CS476" s="67"/>
      <c r="CT476" s="67"/>
      <c r="CU476" s="67">
        <f>1-N476</f>
        <v>1</v>
      </c>
      <c r="CV476" s="67">
        <f t="shared" si="123"/>
        <v>0.99785829672631299</v>
      </c>
      <c r="CW476" s="67">
        <f t="shared" si="123"/>
        <v>0.99785829672631299</v>
      </c>
      <c r="CX476" s="67">
        <f t="shared" si="123"/>
        <v>0.99785829672631299</v>
      </c>
      <c r="CY476" s="67">
        <f t="shared" si="123"/>
        <v>0.99785829672631299</v>
      </c>
      <c r="CZ476" s="67">
        <f t="shared" si="123"/>
        <v>0.99686400437065115</v>
      </c>
      <c r="DA476" s="67">
        <f t="shared" si="123"/>
        <v>0.99684445614784101</v>
      </c>
      <c r="DB476" s="67">
        <f t="shared" si="123"/>
        <v>0.99682490792503087</v>
      </c>
      <c r="DC476" s="67">
        <f t="shared" si="123"/>
        <v>0.99680535970222073</v>
      </c>
      <c r="DD476" s="67">
        <f t="shared" si="123"/>
        <v>0.99678581147941059</v>
      </c>
      <c r="DE476" s="67">
        <f t="shared" si="123"/>
        <v>0.99683808007541341</v>
      </c>
      <c r="DF476" s="67">
        <f t="shared" si="123"/>
        <v>0.99681896599158459</v>
      </c>
      <c r="DG476" s="67">
        <f t="shared" si="123"/>
        <v>0.99679985190775577</v>
      </c>
      <c r="DH476" s="67">
        <f t="shared" si="123"/>
        <v>0.99678073782392695</v>
      </c>
      <c r="DI476" s="67">
        <f t="shared" si="123"/>
        <v>0.99676649357037295</v>
      </c>
      <c r="DL476" s="53"/>
      <c r="DM476" s="188" t="str">
        <f t="shared" si="126"/>
        <v/>
      </c>
      <c r="DN476" s="188" t="str">
        <f t="shared" si="126"/>
        <v/>
      </c>
      <c r="DO476" s="188" t="str">
        <f t="shared" si="126"/>
        <v/>
      </c>
      <c r="DP476" s="188" t="str">
        <f t="shared" si="126"/>
        <v/>
      </c>
      <c r="DQ476" s="188" t="str">
        <f t="shared" si="126"/>
        <v/>
      </c>
      <c r="DR476" s="188" t="str">
        <f t="shared" si="126"/>
        <v/>
      </c>
      <c r="DS476" s="188" t="str">
        <f t="shared" si="126"/>
        <v/>
      </c>
      <c r="DT476" s="188" t="str">
        <f t="shared" si="126"/>
        <v/>
      </c>
      <c r="DU476" s="188" t="str">
        <f t="shared" si="126"/>
        <v/>
      </c>
      <c r="DV476" s="188" t="str">
        <f t="shared" si="126"/>
        <v/>
      </c>
      <c r="DW476" s="188" t="str">
        <f t="shared" si="126"/>
        <v/>
      </c>
      <c r="DX476" s="188" t="str">
        <f t="shared" si="126"/>
        <v/>
      </c>
      <c r="DY476" s="188" t="str">
        <f t="shared" si="126"/>
        <v/>
      </c>
      <c r="DZ476" s="188" t="str">
        <f t="shared" si="126"/>
        <v/>
      </c>
      <c r="EA476" s="188" t="str">
        <f t="shared" si="126"/>
        <v/>
      </c>
      <c r="EB476" s="188" t="str">
        <f t="shared" si="126"/>
        <v/>
      </c>
      <c r="EC476" s="188" t="str">
        <f t="shared" si="125"/>
        <v/>
      </c>
      <c r="ED476" s="188" t="str">
        <f t="shared" si="125"/>
        <v/>
      </c>
      <c r="EE476" s="188" t="str">
        <f t="shared" si="125"/>
        <v/>
      </c>
      <c r="EF476" s="188" t="str">
        <f t="shared" si="125"/>
        <v/>
      </c>
      <c r="EG476" s="188" t="str">
        <f t="shared" si="125"/>
        <v/>
      </c>
      <c r="EH476" s="188" t="str">
        <f t="shared" si="125"/>
        <v/>
      </c>
      <c r="EI476" s="188" t="str">
        <f t="shared" si="125"/>
        <v/>
      </c>
      <c r="EJ476" s="188" t="str">
        <f t="shared" si="125"/>
        <v/>
      </c>
      <c r="EK476" s="188" t="str">
        <f t="shared" si="125"/>
        <v/>
      </c>
    </row>
    <row r="477" spans="1:141" x14ac:dyDescent="0.3">
      <c r="B477" s="1">
        <v>13</v>
      </c>
      <c r="C477" s="175"/>
      <c r="D477" s="175"/>
      <c r="E477" s="175"/>
      <c r="F477" s="175"/>
      <c r="G477" s="175"/>
      <c r="H477" s="175"/>
      <c r="I477" s="175"/>
      <c r="J477" s="175"/>
      <c r="K477" s="175"/>
      <c r="L477" s="175"/>
      <c r="M477" s="175"/>
      <c r="N477" s="175"/>
      <c r="O477" s="175"/>
      <c r="P477" s="175">
        <f t="shared" si="121"/>
        <v>2.1417032736870123E-3</v>
      </c>
      <c r="Q477" s="175">
        <f t="shared" si="121"/>
        <v>2.1417032736870123E-3</v>
      </c>
      <c r="R477" s="175">
        <f t="shared" si="121"/>
        <v>2.1417032736870123E-3</v>
      </c>
      <c r="S477" s="175">
        <f t="shared" si="121"/>
        <v>2.1417032736870123E-3</v>
      </c>
      <c r="T477" s="175">
        <f t="shared" si="121"/>
        <v>3.135995629348836E-3</v>
      </c>
      <c r="U477" s="175">
        <f t="shared" si="121"/>
        <v>3.1555438521589825E-3</v>
      </c>
      <c r="V477" s="175">
        <f t="shared" si="121"/>
        <v>3.1750920749691294E-3</v>
      </c>
      <c r="W477" s="175">
        <f t="shared" si="121"/>
        <v>3.1946402977792768E-3</v>
      </c>
      <c r="X477" s="175">
        <f t="shared" si="121"/>
        <v>3.2141885205894242E-3</v>
      </c>
      <c r="Y477" s="175">
        <f t="shared" si="121"/>
        <v>3.1619199245866213E-3</v>
      </c>
      <c r="Z477" s="175">
        <f t="shared" si="121"/>
        <v>3.1810340084154377E-3</v>
      </c>
      <c r="AA477" s="175">
        <f t="shared" si="121"/>
        <v>3.2001480922442538E-3</v>
      </c>
      <c r="AB477" s="175">
        <f t="shared" si="121"/>
        <v>3.2192621760730703E-3</v>
      </c>
      <c r="AC477" s="155"/>
      <c r="AD477" s="155"/>
      <c r="AE477" s="155"/>
      <c r="AF477" s="177"/>
      <c r="AG477" s="174">
        <f>D477*D55*PRODUCT($CJ477:CJ477)</f>
        <v>0</v>
      </c>
      <c r="AH477" s="174">
        <f>E477*E55*PRODUCT($CJ477:CK477)</f>
        <v>0</v>
      </c>
      <c r="AI477" s="174">
        <f>F477*F55*PRODUCT($CJ477:CL477)</f>
        <v>0</v>
      </c>
      <c r="AJ477" s="174">
        <f>G477*G55*PRODUCT($CJ477:CM477)</f>
        <v>0</v>
      </c>
      <c r="AK477" s="174">
        <f>H477*H55*PRODUCT($CJ477:CN477)</f>
        <v>0</v>
      </c>
      <c r="AL477" s="174">
        <f>I477*I55*PRODUCT($CJ477:CO477)</f>
        <v>0</v>
      </c>
      <c r="AM477" s="174">
        <f>J477*J55*PRODUCT($CJ477:CP477)</f>
        <v>0</v>
      </c>
      <c r="AN477" s="174">
        <f>K477*K55*PRODUCT($CJ477:CQ477)</f>
        <v>0</v>
      </c>
      <c r="AO477" s="174">
        <f>L477*L55*PRODUCT($CJ477:CR477)</f>
        <v>0</v>
      </c>
      <c r="AP477" s="174">
        <f>M477*M55*PRODUCT($CJ477:CS477)</f>
        <v>0</v>
      </c>
      <c r="AQ477" s="174">
        <f>N477*N55*PRODUCT($CJ477:CT477)</f>
        <v>0</v>
      </c>
      <c r="AR477" s="174">
        <f>O477*O55*PRODUCT($CJ477:CU477)</f>
        <v>0</v>
      </c>
      <c r="AS477" s="174">
        <f>P477*P55*PRODUCT($CJ477:CV477)</f>
        <v>0</v>
      </c>
      <c r="AT477" s="174">
        <f>Q477*Q55*PRODUCT($CJ477:CW477)</f>
        <v>0</v>
      </c>
      <c r="AU477" s="174">
        <f>R477*R55*PRODUCT($CJ477:CX477)</f>
        <v>0</v>
      </c>
      <c r="AV477" s="174">
        <f>S477*S55*PRODUCT($CJ477:CY477)</f>
        <v>0</v>
      </c>
      <c r="AW477" s="174">
        <f>T477*T55*PRODUCT($CJ477:CZ477)</f>
        <v>0</v>
      </c>
      <c r="AX477" s="174">
        <f>U477*U55*PRODUCT($CJ477:DA477)</f>
        <v>0</v>
      </c>
      <c r="AY477" s="174">
        <f>V477*V55*PRODUCT($CJ477:DB477)</f>
        <v>0</v>
      </c>
      <c r="AZ477" s="174">
        <f>W477*W55*PRODUCT($CJ477:DC477)</f>
        <v>0</v>
      </c>
      <c r="BA477" s="174">
        <f>X477*X55*PRODUCT($CJ477:DD477)</f>
        <v>0</v>
      </c>
      <c r="BB477" s="174">
        <f>Y477*Y55*PRODUCT($CJ477:DE477)</f>
        <v>0</v>
      </c>
      <c r="BC477" s="174">
        <f>Z477*Z55*PRODUCT($CJ477:DF477)</f>
        <v>0</v>
      </c>
      <c r="BD477" s="174">
        <f>AA477*AA55*PRODUCT($CJ477:DG477)</f>
        <v>0</v>
      </c>
      <c r="BE477" s="174">
        <f>AB477*AB55*PRODUCT($CJ477:DH477)</f>
        <v>0</v>
      </c>
      <c r="BF477" s="93"/>
      <c r="BG477" s="93"/>
      <c r="BH477" s="93"/>
      <c r="BI477" s="169">
        <f>SUM($AF477:AG477)-SUM($AF509:AG509)-SUM($C509:D509)-SUM($BH509:BI509)</f>
        <v>0</v>
      </c>
      <c r="BJ477" s="169">
        <f>SUM($AF477:AH477)-SUM($AF509:AH509)-SUM($C509:E509)-SUM($BH509:BJ509)</f>
        <v>0</v>
      </c>
      <c r="BK477" s="169">
        <f>SUM($AF477:AI477)-SUM($AF509:AI509)-SUM($C509:F509)-SUM($BH509:BK509)</f>
        <v>0</v>
      </c>
      <c r="BL477" s="169">
        <f>SUM($AF477:AJ477)-SUM($AF509:AJ509)-SUM($C509:G509)-SUM($BH509:BL509)</f>
        <v>0</v>
      </c>
      <c r="BM477" s="169">
        <f>SUM($AF477:AK477)-SUM($AF509:AK509)-SUM($C509:H509)-SUM($BH509:BM509)</f>
        <v>0</v>
      </c>
      <c r="BN477" s="169">
        <f>SUM($AF477:AL477)-SUM($AF509:AL509)-SUM($C509:I509)-SUM($BH509:BN509)</f>
        <v>0</v>
      </c>
      <c r="BO477" s="169">
        <f>SUM($AF477:AM477)-SUM($AF509:AM509)-SUM($C509:J509)-SUM($BH509:BO509)</f>
        <v>0</v>
      </c>
      <c r="BP477" s="169">
        <f>SUM($AF477:AN477)-SUM($AF509:AN509)-SUM($C509:K509)-SUM($BH509:BP509)</f>
        <v>0</v>
      </c>
      <c r="BQ477" s="169">
        <f>SUM($AF477:AO477)-SUM($AF509:AO509)-SUM($C509:L509)-SUM($BH509:BQ509)</f>
        <v>0</v>
      </c>
      <c r="BR477" s="169">
        <f>SUM($AF477:AP477)-SUM($AF509:AP509)-SUM($C509:M509)-SUM($BH509:BR509)</f>
        <v>0</v>
      </c>
      <c r="BS477" s="169">
        <f>SUM($AF477:AQ477)-SUM($AF509:AQ509)-SUM($C509:N509)-SUM($BH509:BS509)</f>
        <v>0</v>
      </c>
      <c r="BT477" s="169">
        <f>SUM($AF477:AR477)-SUM($AF509:AR509)-SUM($C509:O509)-SUM($BH509:BT509)</f>
        <v>0</v>
      </c>
      <c r="BU477" s="169">
        <f>SUM($AF477:AS477)-SUM($AF509:AS509)-SUM($C509:P509)-SUM($BH509:BU509)</f>
        <v>0</v>
      </c>
      <c r="BV477" s="169">
        <f>SUM($AF477:AT477)-SUM($AF509:AT509)-SUM($C509:Q509)-SUM($BH509:BV509)</f>
        <v>0</v>
      </c>
      <c r="BW477" s="169">
        <f>SUM($AF477:AU477)-SUM($AF509:AU509)-SUM($C509:R509)-SUM($BH509:BW509)</f>
        <v>0</v>
      </c>
      <c r="BX477" s="169">
        <f>SUM($AF477:AV477)-SUM($AF509:AV509)-SUM($C509:S509)-SUM($BH509:BX509)</f>
        <v>0</v>
      </c>
      <c r="BY477" s="169">
        <f>SUM($AF477:AW477)-SUM($AF509:AW509)-SUM($C509:T509)-SUM($BH509:BY509)</f>
        <v>0</v>
      </c>
      <c r="BZ477" s="169">
        <f>SUM($AF477:AX477)-SUM($AF509:AX509)-SUM($C509:U509)-SUM($BH509:BZ509)</f>
        <v>0</v>
      </c>
      <c r="CA477" s="169">
        <f>SUM($AF477:AY477)-SUM($AF509:AY509)-SUM($C509:V509)-SUM($BH509:CA509)</f>
        <v>0</v>
      </c>
      <c r="CB477" s="169">
        <f>SUM($AF477:AZ477)-SUM($AF509:AZ509)-SUM($C509:W509)-SUM($BH509:CB509)</f>
        <v>0</v>
      </c>
      <c r="CC477" s="169">
        <f>SUM($AF477:BA477)-SUM($AF509:BA509)-SUM($C509:X509)-SUM($BH509:CC509)</f>
        <v>0</v>
      </c>
      <c r="CD477" s="169">
        <f>SUM($AF477:BB477)-SUM($AF509:BB509)-SUM($C509:Y509)-SUM($BH509:CD509)</f>
        <v>0</v>
      </c>
      <c r="CE477" s="169">
        <f>SUM($AF477:BC477)-SUM($AF509:BC509)-SUM($C509:Z509)-SUM($BH509:CE509)</f>
        <v>0</v>
      </c>
      <c r="CF477" s="169">
        <f>SUM($AF477:BD477)-SUM($AF509:BD509)-SUM($C509:AA509)-SUM($BH509:CF509)</f>
        <v>0</v>
      </c>
      <c r="CG477" s="169">
        <f>SUM($AF477:BE477)-SUM($AF509:BE509)-SUM($C509:AB509)-SUM($BH509:CG509)</f>
        <v>0</v>
      </c>
      <c r="CH477" s="52"/>
      <c r="CI477" s="52"/>
      <c r="CJ477" s="67"/>
      <c r="CK477" s="67"/>
      <c r="CL477" s="67"/>
      <c r="CM477" s="67"/>
      <c r="CN477" s="67"/>
      <c r="CO477" s="67"/>
      <c r="CP477" s="67"/>
      <c r="CQ477" s="67"/>
      <c r="CR477" s="67"/>
      <c r="CS477" s="67"/>
      <c r="CT477" s="67"/>
      <c r="CU477" s="67"/>
      <c r="CV477" s="67">
        <f>1-O477</f>
        <v>1</v>
      </c>
      <c r="CW477" s="67">
        <f t="shared" si="123"/>
        <v>0.99785829672631299</v>
      </c>
      <c r="CX477" s="67">
        <f t="shared" si="123"/>
        <v>0.99785829672631299</v>
      </c>
      <c r="CY477" s="67">
        <f t="shared" si="123"/>
        <v>0.99785829672631299</v>
      </c>
      <c r="CZ477" s="67">
        <f t="shared" si="123"/>
        <v>0.99785829672631299</v>
      </c>
      <c r="DA477" s="67">
        <f t="shared" si="123"/>
        <v>0.99686400437065115</v>
      </c>
      <c r="DB477" s="67">
        <f t="shared" si="123"/>
        <v>0.99684445614784101</v>
      </c>
      <c r="DC477" s="67">
        <f t="shared" si="123"/>
        <v>0.99682490792503087</v>
      </c>
      <c r="DD477" s="67">
        <f t="shared" si="123"/>
        <v>0.99680535970222073</v>
      </c>
      <c r="DE477" s="67">
        <f t="shared" si="123"/>
        <v>0.99678581147941059</v>
      </c>
      <c r="DF477" s="67">
        <f t="shared" si="123"/>
        <v>0.99683808007541341</v>
      </c>
      <c r="DG477" s="67">
        <f t="shared" si="123"/>
        <v>0.99681896599158459</v>
      </c>
      <c r="DH477" s="67">
        <f t="shared" si="123"/>
        <v>0.99679985190775577</v>
      </c>
      <c r="DI477" s="67">
        <f t="shared" si="123"/>
        <v>0.99678073782392695</v>
      </c>
      <c r="DL477" s="53"/>
      <c r="DM477" s="188" t="str">
        <f t="shared" si="126"/>
        <v/>
      </c>
      <c r="DN477" s="188" t="str">
        <f t="shared" si="126"/>
        <v/>
      </c>
      <c r="DO477" s="188" t="str">
        <f t="shared" si="126"/>
        <v/>
      </c>
      <c r="DP477" s="188" t="str">
        <f t="shared" si="126"/>
        <v/>
      </c>
      <c r="DQ477" s="188" t="str">
        <f t="shared" si="126"/>
        <v/>
      </c>
      <c r="DR477" s="188" t="str">
        <f t="shared" si="126"/>
        <v/>
      </c>
      <c r="DS477" s="188" t="str">
        <f t="shared" si="126"/>
        <v/>
      </c>
      <c r="DT477" s="188" t="str">
        <f t="shared" si="126"/>
        <v/>
      </c>
      <c r="DU477" s="188" t="str">
        <f t="shared" si="126"/>
        <v/>
      </c>
      <c r="DV477" s="188" t="str">
        <f t="shared" si="126"/>
        <v/>
      </c>
      <c r="DW477" s="188" t="str">
        <f t="shared" si="126"/>
        <v/>
      </c>
      <c r="DX477" s="188" t="str">
        <f t="shared" si="126"/>
        <v/>
      </c>
      <c r="DY477" s="188" t="str">
        <f t="shared" si="126"/>
        <v/>
      </c>
      <c r="DZ477" s="188" t="str">
        <f t="shared" si="126"/>
        <v/>
      </c>
      <c r="EA477" s="188" t="str">
        <f t="shared" si="126"/>
        <v/>
      </c>
      <c r="EB477" s="188" t="str">
        <f t="shared" si="126"/>
        <v/>
      </c>
      <c r="EC477" s="188" t="str">
        <f t="shared" si="125"/>
        <v/>
      </c>
      <c r="ED477" s="188" t="str">
        <f t="shared" si="125"/>
        <v/>
      </c>
      <c r="EE477" s="188" t="str">
        <f t="shared" si="125"/>
        <v/>
      </c>
      <c r="EF477" s="188" t="str">
        <f t="shared" si="125"/>
        <v/>
      </c>
      <c r="EG477" s="188" t="str">
        <f t="shared" si="125"/>
        <v/>
      </c>
      <c r="EH477" s="188" t="str">
        <f t="shared" si="125"/>
        <v/>
      </c>
      <c r="EI477" s="188" t="str">
        <f t="shared" si="125"/>
        <v/>
      </c>
      <c r="EJ477" s="188" t="str">
        <f t="shared" si="125"/>
        <v/>
      </c>
      <c r="EK477" s="188" t="str">
        <f t="shared" si="125"/>
        <v/>
      </c>
    </row>
    <row r="478" spans="1:141" x14ac:dyDescent="0.3">
      <c r="B478" s="1">
        <v>14</v>
      </c>
      <c r="C478" s="175"/>
      <c r="D478" s="175"/>
      <c r="E478" s="175"/>
      <c r="F478" s="175"/>
      <c r="G478" s="175"/>
      <c r="H478" s="175"/>
      <c r="I478" s="175"/>
      <c r="J478" s="175"/>
      <c r="K478" s="175"/>
      <c r="L478" s="175"/>
      <c r="M478" s="175"/>
      <c r="N478" s="175"/>
      <c r="O478" s="175"/>
      <c r="P478" s="175"/>
      <c r="Q478" s="175">
        <f t="shared" si="121"/>
        <v>2.1417032736870123E-3</v>
      </c>
      <c r="R478" s="175">
        <f t="shared" si="121"/>
        <v>2.1417032736870123E-3</v>
      </c>
      <c r="S478" s="175">
        <f t="shared" si="121"/>
        <v>2.1417032736870123E-3</v>
      </c>
      <c r="T478" s="175">
        <f t="shared" si="121"/>
        <v>2.1417032736870123E-3</v>
      </c>
      <c r="U478" s="175">
        <f t="shared" si="121"/>
        <v>3.135995629348836E-3</v>
      </c>
      <c r="V478" s="175">
        <f t="shared" si="121"/>
        <v>3.1555438521589825E-3</v>
      </c>
      <c r="W478" s="175">
        <f t="shared" si="121"/>
        <v>3.1750920749691294E-3</v>
      </c>
      <c r="X478" s="175">
        <f t="shared" si="121"/>
        <v>3.1946402977792768E-3</v>
      </c>
      <c r="Y478" s="175">
        <f>VLOOKUP(X90,BRInc,$A$4,FALSE)*(1+((VLOOKUP(X90,BrRisk,$A$4,FALSE)-1)*MAX(0,BA122-BaselineBMI)))</f>
        <v>3.2141885205894242E-3</v>
      </c>
      <c r="Z478" s="175">
        <f>VLOOKUP(Y90,BRInc,$A$4,FALSE)*(1+((VLOOKUP(Y90,BrRisk,$A$4,FALSE)-1)*MAX(0,BB122-BaselineBMI)))</f>
        <v>3.1619199245866213E-3</v>
      </c>
      <c r="AA478" s="175">
        <f>VLOOKUP(Z90,BRInc,$A$4,FALSE)*(1+((VLOOKUP(Z90,BrRisk,$A$4,FALSE)-1)*MAX(0,BC122-BaselineBMI)))</f>
        <v>3.1810340084154377E-3</v>
      </c>
      <c r="AB478" s="175">
        <f>VLOOKUP(AA90,BRInc,$A$4,FALSE)*(1+((VLOOKUP(AA90,BrRisk,$A$4,FALSE)-1)*MAX(0,BD122-BaselineBMI)))</f>
        <v>3.2001480922442538E-3</v>
      </c>
      <c r="AC478" s="155"/>
      <c r="AD478" s="155"/>
      <c r="AE478" s="155"/>
      <c r="AF478" s="177"/>
      <c r="AG478" s="174">
        <f>D478*D56*PRODUCT($CJ478:CJ478)</f>
        <v>0</v>
      </c>
      <c r="AH478" s="174">
        <f>E478*E56*PRODUCT($CJ478:CK478)</f>
        <v>0</v>
      </c>
      <c r="AI478" s="174">
        <f>F478*F56*PRODUCT($CJ478:CL478)</f>
        <v>0</v>
      </c>
      <c r="AJ478" s="174">
        <f>G478*G56*PRODUCT($CJ478:CM478)</f>
        <v>0</v>
      </c>
      <c r="AK478" s="174">
        <f>H478*H56*PRODUCT($CJ478:CN478)</f>
        <v>0</v>
      </c>
      <c r="AL478" s="174">
        <f>I478*I56*PRODUCT($CJ478:CO478)</f>
        <v>0</v>
      </c>
      <c r="AM478" s="174">
        <f>J478*J56*PRODUCT($CJ478:CP478)</f>
        <v>0</v>
      </c>
      <c r="AN478" s="174">
        <f>K478*K56*PRODUCT($CJ478:CQ478)</f>
        <v>0</v>
      </c>
      <c r="AO478" s="174">
        <f>L478*L56*PRODUCT($CJ478:CR478)</f>
        <v>0</v>
      </c>
      <c r="AP478" s="174">
        <f>M478*M56*PRODUCT($CJ478:CS478)</f>
        <v>0</v>
      </c>
      <c r="AQ478" s="174">
        <f>N478*N56*PRODUCT($CJ478:CT478)</f>
        <v>0</v>
      </c>
      <c r="AR478" s="174">
        <f>O478*O56*PRODUCT($CJ478:CU478)</f>
        <v>0</v>
      </c>
      <c r="AS478" s="174">
        <f>P478*P56*PRODUCT($CJ478:CV478)</f>
        <v>0</v>
      </c>
      <c r="AT478" s="174">
        <f>Q478*Q56*PRODUCT($CJ478:CW478)</f>
        <v>0</v>
      </c>
      <c r="AU478" s="174">
        <f>R478*R56*PRODUCT($CJ478:CX478)</f>
        <v>0</v>
      </c>
      <c r="AV478" s="174">
        <f>S478*S56*PRODUCT($CJ478:CY478)</f>
        <v>0</v>
      </c>
      <c r="AW478" s="174">
        <f>T478*T56*PRODUCT($CJ478:CZ478)</f>
        <v>0</v>
      </c>
      <c r="AX478" s="174">
        <f>U478*U56*PRODUCT($CJ478:DA478)</f>
        <v>0</v>
      </c>
      <c r="AY478" s="174">
        <f>V478*V56*PRODUCT($CJ478:DB478)</f>
        <v>0</v>
      </c>
      <c r="AZ478" s="174">
        <f>W478*W56*PRODUCT($CJ478:DC478)</f>
        <v>0</v>
      </c>
      <c r="BA478" s="174">
        <f>X478*X56*PRODUCT($CJ478:DD478)</f>
        <v>0</v>
      </c>
      <c r="BB478" s="174">
        <f>Y478*Y56*PRODUCT($CJ478:DE478)</f>
        <v>0</v>
      </c>
      <c r="BC478" s="174">
        <f>Z478*Z56*PRODUCT($CJ478:DF478)</f>
        <v>0</v>
      </c>
      <c r="BD478" s="174">
        <f>AA478*AA56*PRODUCT($CJ478:DG478)</f>
        <v>0</v>
      </c>
      <c r="BE478" s="174">
        <f>AB478*AB56*PRODUCT($CJ478:DH478)</f>
        <v>0</v>
      </c>
      <c r="BF478" s="93"/>
      <c r="BG478" s="93"/>
      <c r="BH478" s="93"/>
      <c r="BI478" s="169">
        <f>SUM($AF478:AG478)-SUM($AF510:AG510)-SUM($C510:D510)-SUM($BH510:BI510)</f>
        <v>0</v>
      </c>
      <c r="BJ478" s="169">
        <f>SUM($AF478:AH478)-SUM($AF510:AH510)-SUM($C510:E510)-SUM($BH510:BJ510)</f>
        <v>0</v>
      </c>
      <c r="BK478" s="169">
        <f>SUM($AF478:AI478)-SUM($AF510:AI510)-SUM($C510:F510)-SUM($BH510:BK510)</f>
        <v>0</v>
      </c>
      <c r="BL478" s="169">
        <f>SUM($AF478:AJ478)-SUM($AF510:AJ510)-SUM($C510:G510)-SUM($BH510:BL510)</f>
        <v>0</v>
      </c>
      <c r="BM478" s="169">
        <f>SUM($AF478:AK478)-SUM($AF510:AK510)-SUM($C510:H510)-SUM($BH510:BM510)</f>
        <v>0</v>
      </c>
      <c r="BN478" s="169">
        <f>SUM($AF478:AL478)-SUM($AF510:AL510)-SUM($C510:I510)-SUM($BH510:BN510)</f>
        <v>0</v>
      </c>
      <c r="BO478" s="169">
        <f>SUM($AF478:AM478)-SUM($AF510:AM510)-SUM($C510:J510)-SUM($BH510:BO510)</f>
        <v>0</v>
      </c>
      <c r="BP478" s="169">
        <f>SUM($AF478:AN478)-SUM($AF510:AN510)-SUM($C510:K510)-SUM($BH510:BP510)</f>
        <v>0</v>
      </c>
      <c r="BQ478" s="169">
        <f>SUM($AF478:AO478)-SUM($AF510:AO510)-SUM($C510:L510)-SUM($BH510:BQ510)</f>
        <v>0</v>
      </c>
      <c r="BR478" s="169">
        <f>SUM($AF478:AP478)-SUM($AF510:AP510)-SUM($C510:M510)-SUM($BH510:BR510)</f>
        <v>0</v>
      </c>
      <c r="BS478" s="169">
        <f>SUM($AF478:AQ478)-SUM($AF510:AQ510)-SUM($C510:N510)-SUM($BH510:BS510)</f>
        <v>0</v>
      </c>
      <c r="BT478" s="169">
        <f>SUM($AF478:AR478)-SUM($AF510:AR510)-SUM($C510:O510)-SUM($BH510:BT510)</f>
        <v>0</v>
      </c>
      <c r="BU478" s="169">
        <f>SUM($AF478:AS478)-SUM($AF510:AS510)-SUM($C510:P510)-SUM($BH510:BU510)</f>
        <v>0</v>
      </c>
      <c r="BV478" s="169">
        <f>SUM($AF478:AT478)-SUM($AF510:AT510)-SUM($C510:Q510)-SUM($BH510:BV510)</f>
        <v>0</v>
      </c>
      <c r="BW478" s="169">
        <f>SUM($AF478:AU478)-SUM($AF510:AU510)-SUM($C510:R510)-SUM($BH510:BW510)</f>
        <v>0</v>
      </c>
      <c r="BX478" s="169">
        <f>SUM($AF478:AV478)-SUM($AF510:AV510)-SUM($C510:S510)-SUM($BH510:BX510)</f>
        <v>0</v>
      </c>
      <c r="BY478" s="169">
        <f>SUM($AF478:AW478)-SUM($AF510:AW510)-SUM($C510:T510)-SUM($BH510:BY510)</f>
        <v>0</v>
      </c>
      <c r="BZ478" s="169">
        <f>SUM($AF478:AX478)-SUM($AF510:AX510)-SUM($C510:U510)-SUM($BH510:BZ510)</f>
        <v>0</v>
      </c>
      <c r="CA478" s="169">
        <f>SUM($AF478:AY478)-SUM($AF510:AY510)-SUM($C510:V510)-SUM($BH510:CA510)</f>
        <v>0</v>
      </c>
      <c r="CB478" s="169">
        <f>SUM($AF478:AZ478)-SUM($AF510:AZ510)-SUM($C510:W510)-SUM($BH510:CB510)</f>
        <v>0</v>
      </c>
      <c r="CC478" s="169">
        <f>SUM($AF478:BA478)-SUM($AF510:BA510)-SUM($C510:X510)-SUM($BH510:CC510)</f>
        <v>0</v>
      </c>
      <c r="CD478" s="169">
        <f>SUM($AF478:BB478)-SUM($AF510:BB510)-SUM($C510:Y510)-SUM($BH510:CD510)</f>
        <v>0</v>
      </c>
      <c r="CE478" s="169">
        <f>SUM($AF478:BC478)-SUM($AF510:BC510)-SUM($C510:Z510)-SUM($BH510:CE510)</f>
        <v>0</v>
      </c>
      <c r="CF478" s="169">
        <f>SUM($AF478:BD478)-SUM($AF510:BD510)-SUM($C510:AA510)-SUM($BH510:CF510)</f>
        <v>0</v>
      </c>
      <c r="CG478" s="169">
        <f>SUM($AF478:BE478)-SUM($AF510:BE510)-SUM($C510:AB510)-SUM($BH510:CG510)</f>
        <v>0</v>
      </c>
      <c r="CH478" s="52"/>
      <c r="CI478" s="52"/>
      <c r="CJ478" s="67"/>
      <c r="CK478" s="67"/>
      <c r="CL478" s="67"/>
      <c r="CM478" s="67"/>
      <c r="CN478" s="67"/>
      <c r="CO478" s="67"/>
      <c r="CP478" s="67"/>
      <c r="CQ478" s="67"/>
      <c r="CR478" s="67"/>
      <c r="CS478" s="67"/>
      <c r="CT478" s="67"/>
      <c r="CU478" s="67"/>
      <c r="CV478" s="67"/>
      <c r="CW478" s="67">
        <f>1-P478</f>
        <v>1</v>
      </c>
      <c r="CX478" s="67">
        <f t="shared" si="123"/>
        <v>0.99785829672631299</v>
      </c>
      <c r="CY478" s="67">
        <f t="shared" si="123"/>
        <v>0.99785829672631299</v>
      </c>
      <c r="CZ478" s="67">
        <f t="shared" si="123"/>
        <v>0.99785829672631299</v>
      </c>
      <c r="DA478" s="67">
        <f t="shared" si="123"/>
        <v>0.99785829672631299</v>
      </c>
      <c r="DB478" s="67">
        <f t="shared" si="123"/>
        <v>0.99686400437065115</v>
      </c>
      <c r="DC478" s="67">
        <f t="shared" si="123"/>
        <v>0.99684445614784101</v>
      </c>
      <c r="DD478" s="67">
        <f t="shared" si="123"/>
        <v>0.99682490792503087</v>
      </c>
      <c r="DE478" s="67">
        <f t="shared" si="123"/>
        <v>0.99680535970222073</v>
      </c>
      <c r="DF478" s="67">
        <f t="shared" si="123"/>
        <v>0.99678581147941059</v>
      </c>
      <c r="DG478" s="67">
        <f t="shared" si="123"/>
        <v>0.99683808007541341</v>
      </c>
      <c r="DH478" s="67">
        <f t="shared" si="123"/>
        <v>0.99681896599158459</v>
      </c>
      <c r="DI478" s="67">
        <f t="shared" si="123"/>
        <v>0.99679985190775577</v>
      </c>
      <c r="DL478" s="53"/>
      <c r="DM478" s="188" t="str">
        <f t="shared" si="126"/>
        <v/>
      </c>
      <c r="DN478" s="188" t="str">
        <f t="shared" si="126"/>
        <v/>
      </c>
      <c r="DO478" s="188" t="str">
        <f t="shared" si="126"/>
        <v/>
      </c>
      <c r="DP478" s="188" t="str">
        <f t="shared" si="126"/>
        <v/>
      </c>
      <c r="DQ478" s="188" t="str">
        <f t="shared" si="126"/>
        <v/>
      </c>
      <c r="DR478" s="188" t="str">
        <f t="shared" si="126"/>
        <v/>
      </c>
      <c r="DS478" s="188" t="str">
        <f t="shared" si="126"/>
        <v/>
      </c>
      <c r="DT478" s="188" t="str">
        <f t="shared" si="126"/>
        <v/>
      </c>
      <c r="DU478" s="188" t="str">
        <f t="shared" si="126"/>
        <v/>
      </c>
      <c r="DV478" s="188" t="str">
        <f t="shared" si="126"/>
        <v/>
      </c>
      <c r="DW478" s="188" t="str">
        <f t="shared" si="126"/>
        <v/>
      </c>
      <c r="DX478" s="188" t="str">
        <f t="shared" si="126"/>
        <v/>
      </c>
      <c r="DY478" s="188" t="str">
        <f t="shared" si="126"/>
        <v/>
      </c>
      <c r="DZ478" s="188" t="str">
        <f t="shared" si="126"/>
        <v/>
      </c>
      <c r="EA478" s="188" t="str">
        <f t="shared" si="126"/>
        <v/>
      </c>
      <c r="EB478" s="188" t="str">
        <f t="shared" si="126"/>
        <v/>
      </c>
      <c r="EC478" s="188" t="str">
        <f t="shared" si="125"/>
        <v/>
      </c>
      <c r="ED478" s="188" t="str">
        <f t="shared" si="125"/>
        <v/>
      </c>
      <c r="EE478" s="188" t="str">
        <f t="shared" si="125"/>
        <v/>
      </c>
      <c r="EF478" s="188" t="str">
        <f t="shared" si="125"/>
        <v/>
      </c>
      <c r="EG478" s="188" t="str">
        <f t="shared" si="125"/>
        <v/>
      </c>
      <c r="EH478" s="188" t="str">
        <f t="shared" si="125"/>
        <v/>
      </c>
      <c r="EI478" s="188" t="str">
        <f t="shared" si="125"/>
        <v/>
      </c>
      <c r="EJ478" s="188" t="str">
        <f t="shared" si="125"/>
        <v/>
      </c>
      <c r="EK478" s="188" t="str">
        <f t="shared" si="125"/>
        <v/>
      </c>
    </row>
    <row r="479" spans="1:141" x14ac:dyDescent="0.3">
      <c r="B479" s="1">
        <v>15</v>
      </c>
      <c r="C479" s="175"/>
      <c r="D479" s="175"/>
      <c r="E479" s="175"/>
      <c r="F479" s="175"/>
      <c r="G479" s="175"/>
      <c r="H479" s="175"/>
      <c r="I479" s="175"/>
      <c r="J479" s="175"/>
      <c r="K479" s="175"/>
      <c r="L479" s="175"/>
      <c r="M479" s="175"/>
      <c r="N479" s="175"/>
      <c r="O479" s="175"/>
      <c r="P479" s="175"/>
      <c r="Q479" s="175"/>
      <c r="R479" s="175">
        <f t="shared" ref="R479:AB484" si="127">VLOOKUP(Q91,BRInc,$A$4,FALSE)*(1+((VLOOKUP(Q91,BrRisk,$A$4,FALSE)-1)*MAX(0,AT123-BaselineBMI)))</f>
        <v>2.1417032736870123E-3</v>
      </c>
      <c r="S479" s="175">
        <f t="shared" si="127"/>
        <v>2.1417032736870123E-3</v>
      </c>
      <c r="T479" s="175">
        <f t="shared" si="127"/>
        <v>2.1417032736870123E-3</v>
      </c>
      <c r="U479" s="175">
        <f t="shared" si="127"/>
        <v>2.1417032736870123E-3</v>
      </c>
      <c r="V479" s="175">
        <f t="shared" si="127"/>
        <v>3.135995629348836E-3</v>
      </c>
      <c r="W479" s="175">
        <f t="shared" si="127"/>
        <v>3.1555438521589825E-3</v>
      </c>
      <c r="X479" s="175">
        <f t="shared" si="127"/>
        <v>3.1750920749691294E-3</v>
      </c>
      <c r="Y479" s="175">
        <f t="shared" si="127"/>
        <v>3.1946402977792768E-3</v>
      </c>
      <c r="Z479" s="175">
        <f t="shared" si="127"/>
        <v>3.2141885205894242E-3</v>
      </c>
      <c r="AA479" s="175">
        <f t="shared" si="127"/>
        <v>3.1619199245866213E-3</v>
      </c>
      <c r="AB479" s="175">
        <f t="shared" si="127"/>
        <v>3.1810340084154377E-3</v>
      </c>
      <c r="AC479" s="155"/>
      <c r="AD479" s="155"/>
      <c r="AE479" s="155"/>
      <c r="AF479" s="177"/>
      <c r="AG479" s="174">
        <f>D479*D57*PRODUCT($CJ479:CJ479)</f>
        <v>0</v>
      </c>
      <c r="AH479" s="174">
        <f>E479*E57*PRODUCT($CJ479:CK479)</f>
        <v>0</v>
      </c>
      <c r="AI479" s="174">
        <f>F479*F57*PRODUCT($CJ479:CL479)</f>
        <v>0</v>
      </c>
      <c r="AJ479" s="174">
        <f>G479*G57*PRODUCT($CJ479:CM479)</f>
        <v>0</v>
      </c>
      <c r="AK479" s="174">
        <f>H479*H57*PRODUCT($CJ479:CN479)</f>
        <v>0</v>
      </c>
      <c r="AL479" s="174">
        <f>I479*I57*PRODUCT($CJ479:CO479)</f>
        <v>0</v>
      </c>
      <c r="AM479" s="174">
        <f>J479*J57*PRODUCT($CJ479:CP479)</f>
        <v>0</v>
      </c>
      <c r="AN479" s="174">
        <f>K479*K57*PRODUCT($CJ479:CQ479)</f>
        <v>0</v>
      </c>
      <c r="AO479" s="174">
        <f>L479*L57*PRODUCT($CJ479:CR479)</f>
        <v>0</v>
      </c>
      <c r="AP479" s="174">
        <f>M479*M57*PRODUCT($CJ479:CS479)</f>
        <v>0</v>
      </c>
      <c r="AQ479" s="174">
        <f>N479*N57*PRODUCT($CJ479:CT479)</f>
        <v>0</v>
      </c>
      <c r="AR479" s="174">
        <f>O479*O57*PRODUCT($CJ479:CU479)</f>
        <v>0</v>
      </c>
      <c r="AS479" s="174">
        <f>P479*P57*PRODUCT($CJ479:CV479)</f>
        <v>0</v>
      </c>
      <c r="AT479" s="174">
        <f>Q479*Q57*PRODUCT($CJ479:CW479)</f>
        <v>0</v>
      </c>
      <c r="AU479" s="174">
        <f>R479*R57*PRODUCT($CJ479:CX479)</f>
        <v>0</v>
      </c>
      <c r="AV479" s="174">
        <f>S479*S57*PRODUCT($CJ479:CY479)</f>
        <v>0</v>
      </c>
      <c r="AW479" s="174">
        <f>T479*T57*PRODUCT($CJ479:CZ479)</f>
        <v>0</v>
      </c>
      <c r="AX479" s="174">
        <f>U479*U57*PRODUCT($CJ479:DA479)</f>
        <v>0</v>
      </c>
      <c r="AY479" s="174">
        <f>V479*V57*PRODUCT($CJ479:DB479)</f>
        <v>0</v>
      </c>
      <c r="AZ479" s="174">
        <f>W479*W57*PRODUCT($CJ479:DC479)</f>
        <v>0</v>
      </c>
      <c r="BA479" s="174">
        <f>X479*X57*PRODUCT($CJ479:DD479)</f>
        <v>0</v>
      </c>
      <c r="BB479" s="174">
        <f>Y479*Y57*PRODUCT($CJ479:DE479)</f>
        <v>0</v>
      </c>
      <c r="BC479" s="174">
        <f>Z479*Z57*PRODUCT($CJ479:DF479)</f>
        <v>0</v>
      </c>
      <c r="BD479" s="174">
        <f>AA479*AA57*PRODUCT($CJ479:DG479)</f>
        <v>0</v>
      </c>
      <c r="BE479" s="174">
        <f>AB479*AB57*PRODUCT($CJ479:DH479)</f>
        <v>0</v>
      </c>
      <c r="BF479" s="93"/>
      <c r="BG479" s="93"/>
      <c r="BH479" s="93"/>
      <c r="BI479" s="169">
        <f>SUM($AF479:AG479)-SUM($AF511:AG511)-SUM($C511:D511)-SUM($BH511:BI511)</f>
        <v>0</v>
      </c>
      <c r="BJ479" s="169">
        <f>SUM($AF479:AH479)-SUM($AF511:AH511)-SUM($C511:E511)-SUM($BH511:BJ511)</f>
        <v>0</v>
      </c>
      <c r="BK479" s="169">
        <f>SUM($AF479:AI479)-SUM($AF511:AI511)-SUM($C511:F511)-SUM($BH511:BK511)</f>
        <v>0</v>
      </c>
      <c r="BL479" s="169">
        <f>SUM($AF479:AJ479)-SUM($AF511:AJ511)-SUM($C511:G511)-SUM($BH511:BL511)</f>
        <v>0</v>
      </c>
      <c r="BM479" s="169">
        <f>SUM($AF479:AK479)-SUM($AF511:AK511)-SUM($C511:H511)-SUM($BH511:BM511)</f>
        <v>0</v>
      </c>
      <c r="BN479" s="169">
        <f>SUM($AF479:AL479)-SUM($AF511:AL511)-SUM($C511:I511)-SUM($BH511:BN511)</f>
        <v>0</v>
      </c>
      <c r="BO479" s="169">
        <f>SUM($AF479:AM479)-SUM($AF511:AM511)-SUM($C511:J511)-SUM($BH511:BO511)</f>
        <v>0</v>
      </c>
      <c r="BP479" s="169">
        <f>SUM($AF479:AN479)-SUM($AF511:AN511)-SUM($C511:K511)-SUM($BH511:BP511)</f>
        <v>0</v>
      </c>
      <c r="BQ479" s="169">
        <f>SUM($AF479:AO479)-SUM($AF511:AO511)-SUM($C511:L511)-SUM($BH511:BQ511)</f>
        <v>0</v>
      </c>
      <c r="BR479" s="169">
        <f>SUM($AF479:AP479)-SUM($AF511:AP511)-SUM($C511:M511)-SUM($BH511:BR511)</f>
        <v>0</v>
      </c>
      <c r="BS479" s="169">
        <f>SUM($AF479:AQ479)-SUM($AF511:AQ511)-SUM($C511:N511)-SUM($BH511:BS511)</f>
        <v>0</v>
      </c>
      <c r="BT479" s="169">
        <f>SUM($AF479:AR479)-SUM($AF511:AR511)-SUM($C511:O511)-SUM($BH511:BT511)</f>
        <v>0</v>
      </c>
      <c r="BU479" s="169">
        <f>SUM($AF479:AS479)-SUM($AF511:AS511)-SUM($C511:P511)-SUM($BH511:BU511)</f>
        <v>0</v>
      </c>
      <c r="BV479" s="169">
        <f>SUM($AF479:AT479)-SUM($AF511:AT511)-SUM($C511:Q511)-SUM($BH511:BV511)</f>
        <v>0</v>
      </c>
      <c r="BW479" s="169">
        <f>SUM($AF479:AU479)-SUM($AF511:AU511)-SUM($C511:R511)-SUM($BH511:BW511)</f>
        <v>0</v>
      </c>
      <c r="BX479" s="169">
        <f>SUM($AF479:AV479)-SUM($AF511:AV511)-SUM($C511:S511)-SUM($BH511:BX511)</f>
        <v>0</v>
      </c>
      <c r="BY479" s="169">
        <f>SUM($AF479:AW479)-SUM($AF511:AW511)-SUM($C511:T511)-SUM($BH511:BY511)</f>
        <v>0</v>
      </c>
      <c r="BZ479" s="169">
        <f>SUM($AF479:AX479)-SUM($AF511:AX511)-SUM($C511:U511)-SUM($BH511:BZ511)</f>
        <v>0</v>
      </c>
      <c r="CA479" s="169">
        <f>SUM($AF479:AY479)-SUM($AF511:AY511)-SUM($C511:V511)-SUM($BH511:CA511)</f>
        <v>0</v>
      </c>
      <c r="CB479" s="169">
        <f>SUM($AF479:AZ479)-SUM($AF511:AZ511)-SUM($C511:W511)-SUM($BH511:CB511)</f>
        <v>0</v>
      </c>
      <c r="CC479" s="169">
        <f>SUM($AF479:BA479)-SUM($AF511:BA511)-SUM($C511:X511)-SUM($BH511:CC511)</f>
        <v>0</v>
      </c>
      <c r="CD479" s="169">
        <f>SUM($AF479:BB479)-SUM($AF511:BB511)-SUM($C511:Y511)-SUM($BH511:CD511)</f>
        <v>0</v>
      </c>
      <c r="CE479" s="169">
        <f>SUM($AF479:BC479)-SUM($AF511:BC511)-SUM($C511:Z511)-SUM($BH511:CE511)</f>
        <v>0</v>
      </c>
      <c r="CF479" s="169">
        <f>SUM($AF479:BD479)-SUM($AF511:BD511)-SUM($C511:AA511)-SUM($BH511:CF511)</f>
        <v>0</v>
      </c>
      <c r="CG479" s="169">
        <f>SUM($AF479:BE479)-SUM($AF511:BE511)-SUM($C511:AB511)-SUM($BH511:CG511)</f>
        <v>0</v>
      </c>
      <c r="CH479" s="52"/>
      <c r="CI479" s="52"/>
      <c r="CJ479" s="67"/>
      <c r="CK479" s="67"/>
      <c r="CL479" s="67"/>
      <c r="CM479" s="67"/>
      <c r="CN479" s="67"/>
      <c r="CO479" s="67"/>
      <c r="CP479" s="67"/>
      <c r="CQ479" s="67"/>
      <c r="CR479" s="67"/>
      <c r="CS479" s="67"/>
      <c r="CT479" s="67"/>
      <c r="CU479" s="67"/>
      <c r="CV479" s="67"/>
      <c r="CW479" s="67"/>
      <c r="CX479" s="67">
        <f>1-Q479</f>
        <v>1</v>
      </c>
      <c r="CY479" s="67">
        <f t="shared" si="123"/>
        <v>0.99785829672631299</v>
      </c>
      <c r="CZ479" s="67">
        <f t="shared" si="123"/>
        <v>0.99785829672631299</v>
      </c>
      <c r="DA479" s="67">
        <f t="shared" si="123"/>
        <v>0.99785829672631299</v>
      </c>
      <c r="DB479" s="67">
        <f t="shared" si="123"/>
        <v>0.99785829672631299</v>
      </c>
      <c r="DC479" s="67">
        <f t="shared" si="123"/>
        <v>0.99686400437065115</v>
      </c>
      <c r="DD479" s="67">
        <f t="shared" si="123"/>
        <v>0.99684445614784101</v>
      </c>
      <c r="DE479" s="67">
        <f t="shared" si="123"/>
        <v>0.99682490792503087</v>
      </c>
      <c r="DF479" s="67">
        <f t="shared" si="123"/>
        <v>0.99680535970222073</v>
      </c>
      <c r="DG479" s="67">
        <f t="shared" si="123"/>
        <v>0.99678581147941059</v>
      </c>
      <c r="DH479" s="67">
        <f t="shared" si="123"/>
        <v>0.99683808007541341</v>
      </c>
      <c r="DI479" s="67">
        <f t="shared" si="123"/>
        <v>0.99681896599158459</v>
      </c>
      <c r="DL479" s="53"/>
      <c r="DM479" s="188" t="str">
        <f t="shared" si="126"/>
        <v/>
      </c>
      <c r="DN479" s="188" t="str">
        <f t="shared" si="126"/>
        <v/>
      </c>
      <c r="DO479" s="188" t="str">
        <f t="shared" si="126"/>
        <v/>
      </c>
      <c r="DP479" s="188" t="str">
        <f t="shared" si="126"/>
        <v/>
      </c>
      <c r="DQ479" s="188" t="str">
        <f t="shared" si="126"/>
        <v/>
      </c>
      <c r="DR479" s="188" t="str">
        <f t="shared" si="126"/>
        <v/>
      </c>
      <c r="DS479" s="188" t="str">
        <f t="shared" si="126"/>
        <v/>
      </c>
      <c r="DT479" s="188" t="str">
        <f t="shared" si="126"/>
        <v/>
      </c>
      <c r="DU479" s="188" t="str">
        <f t="shared" si="126"/>
        <v/>
      </c>
      <c r="DV479" s="188" t="str">
        <f t="shared" si="126"/>
        <v/>
      </c>
      <c r="DW479" s="188" t="str">
        <f t="shared" si="126"/>
        <v/>
      </c>
      <c r="DX479" s="188" t="str">
        <f t="shared" si="126"/>
        <v/>
      </c>
      <c r="DY479" s="188" t="str">
        <f t="shared" si="126"/>
        <v/>
      </c>
      <c r="DZ479" s="188" t="str">
        <f t="shared" si="126"/>
        <v/>
      </c>
      <c r="EA479" s="188" t="str">
        <f t="shared" si="126"/>
        <v/>
      </c>
      <c r="EB479" s="188" t="str">
        <f t="shared" si="126"/>
        <v/>
      </c>
      <c r="EC479" s="188" t="str">
        <f t="shared" si="125"/>
        <v/>
      </c>
      <c r="ED479" s="188" t="str">
        <f t="shared" si="125"/>
        <v/>
      </c>
      <c r="EE479" s="188" t="str">
        <f t="shared" si="125"/>
        <v/>
      </c>
      <c r="EF479" s="188" t="str">
        <f t="shared" si="125"/>
        <v/>
      </c>
      <c r="EG479" s="188" t="str">
        <f t="shared" si="125"/>
        <v/>
      </c>
      <c r="EH479" s="188" t="str">
        <f t="shared" si="125"/>
        <v/>
      </c>
      <c r="EI479" s="188" t="str">
        <f t="shared" si="125"/>
        <v/>
      </c>
      <c r="EJ479" s="188" t="str">
        <f t="shared" si="125"/>
        <v/>
      </c>
      <c r="EK479" s="188" t="str">
        <f t="shared" si="125"/>
        <v/>
      </c>
    </row>
    <row r="480" spans="1:141" x14ac:dyDescent="0.3">
      <c r="B480" s="1">
        <v>16</v>
      </c>
      <c r="C480" s="175"/>
      <c r="D480" s="175"/>
      <c r="E480" s="175"/>
      <c r="F480" s="175"/>
      <c r="G480" s="175"/>
      <c r="H480" s="175"/>
      <c r="I480" s="175"/>
      <c r="J480" s="175"/>
      <c r="K480" s="175"/>
      <c r="L480" s="175"/>
      <c r="M480" s="175"/>
      <c r="N480" s="175"/>
      <c r="O480" s="175"/>
      <c r="P480" s="175"/>
      <c r="Q480" s="175"/>
      <c r="R480" s="175"/>
      <c r="S480" s="175">
        <f t="shared" si="127"/>
        <v>2.1417032736870123E-3</v>
      </c>
      <c r="T480" s="175">
        <f t="shared" si="127"/>
        <v>2.1417032736870123E-3</v>
      </c>
      <c r="U480" s="175">
        <f t="shared" si="127"/>
        <v>2.1417032736870123E-3</v>
      </c>
      <c r="V480" s="175">
        <f t="shared" si="127"/>
        <v>2.1417032736870123E-3</v>
      </c>
      <c r="W480" s="175">
        <f t="shared" si="127"/>
        <v>3.135995629348836E-3</v>
      </c>
      <c r="X480" s="175">
        <f t="shared" si="127"/>
        <v>3.1555438521589825E-3</v>
      </c>
      <c r="Y480" s="175">
        <f t="shared" si="127"/>
        <v>3.1750920749691294E-3</v>
      </c>
      <c r="Z480" s="175">
        <f t="shared" si="127"/>
        <v>3.1946402977792768E-3</v>
      </c>
      <c r="AA480" s="175">
        <f t="shared" si="127"/>
        <v>3.2141885205894242E-3</v>
      </c>
      <c r="AB480" s="175">
        <f t="shared" si="127"/>
        <v>3.1619199245866213E-3</v>
      </c>
      <c r="AC480" s="155"/>
      <c r="AD480" s="155"/>
      <c r="AE480" s="155"/>
      <c r="AF480" s="177"/>
      <c r="AG480" s="174">
        <f>D480*D58*PRODUCT($CJ480:CJ480)</f>
        <v>0</v>
      </c>
      <c r="AH480" s="174">
        <f>E480*E58*PRODUCT($CJ480:CK480)</f>
        <v>0</v>
      </c>
      <c r="AI480" s="174">
        <f>F480*F58*PRODUCT($CJ480:CL480)</f>
        <v>0</v>
      </c>
      <c r="AJ480" s="174">
        <f>G480*G58*PRODUCT($CJ480:CM480)</f>
        <v>0</v>
      </c>
      <c r="AK480" s="174">
        <f>H480*H58*PRODUCT($CJ480:CN480)</f>
        <v>0</v>
      </c>
      <c r="AL480" s="174">
        <f>I480*I58*PRODUCT($CJ480:CO480)</f>
        <v>0</v>
      </c>
      <c r="AM480" s="174">
        <f>J480*J58*PRODUCT($CJ480:CP480)</f>
        <v>0</v>
      </c>
      <c r="AN480" s="174">
        <f>K480*K58*PRODUCT($CJ480:CQ480)</f>
        <v>0</v>
      </c>
      <c r="AO480" s="174">
        <f>L480*L58*PRODUCT($CJ480:CR480)</f>
        <v>0</v>
      </c>
      <c r="AP480" s="174">
        <f>M480*M58*PRODUCT($CJ480:CS480)</f>
        <v>0</v>
      </c>
      <c r="AQ480" s="174">
        <f>N480*N58*PRODUCT($CJ480:CT480)</f>
        <v>0</v>
      </c>
      <c r="AR480" s="174">
        <f>O480*O58*PRODUCT($CJ480:CU480)</f>
        <v>0</v>
      </c>
      <c r="AS480" s="174">
        <f>P480*P58*PRODUCT($CJ480:CV480)</f>
        <v>0</v>
      </c>
      <c r="AT480" s="174">
        <f>Q480*Q58*PRODUCT($CJ480:CW480)</f>
        <v>0</v>
      </c>
      <c r="AU480" s="174">
        <f>R480*R58*PRODUCT($CJ480:CX480)</f>
        <v>0</v>
      </c>
      <c r="AV480" s="174">
        <f>S480*S58*PRODUCT($CJ480:CY480)</f>
        <v>0</v>
      </c>
      <c r="AW480" s="174">
        <f>T480*T58*PRODUCT($CJ480:CZ480)</f>
        <v>0</v>
      </c>
      <c r="AX480" s="174">
        <f>U480*U58*PRODUCT($CJ480:DA480)</f>
        <v>0</v>
      </c>
      <c r="AY480" s="174">
        <f>V480*V58*PRODUCT($CJ480:DB480)</f>
        <v>0</v>
      </c>
      <c r="AZ480" s="174">
        <f>W480*W58*PRODUCT($CJ480:DC480)</f>
        <v>0</v>
      </c>
      <c r="BA480" s="174">
        <f>X480*X58*PRODUCT($CJ480:DD480)</f>
        <v>0</v>
      </c>
      <c r="BB480" s="174">
        <f>Y480*Y58*PRODUCT($CJ480:DE480)</f>
        <v>0</v>
      </c>
      <c r="BC480" s="174">
        <f>Z480*Z58*PRODUCT($CJ480:DF480)</f>
        <v>0</v>
      </c>
      <c r="BD480" s="174">
        <f>AA480*AA58*PRODUCT($CJ480:DG480)</f>
        <v>0</v>
      </c>
      <c r="BE480" s="174">
        <f>AB480*AB58*PRODUCT($CJ480:DH480)</f>
        <v>0</v>
      </c>
      <c r="BF480" s="93"/>
      <c r="BG480" s="93"/>
      <c r="BH480" s="93"/>
      <c r="BI480" s="169">
        <f>SUM($AF480:AG480)-SUM($AF512:AG512)-SUM($C512:D512)-SUM($BH512:BI512)</f>
        <v>0</v>
      </c>
      <c r="BJ480" s="169">
        <f>SUM($AF480:AH480)-SUM($AF512:AH512)-SUM($C512:E512)-SUM($BH512:BJ512)</f>
        <v>0</v>
      </c>
      <c r="BK480" s="169">
        <f>SUM($AF480:AI480)-SUM($AF512:AI512)-SUM($C512:F512)-SUM($BH512:BK512)</f>
        <v>0</v>
      </c>
      <c r="BL480" s="169">
        <f>SUM($AF480:AJ480)-SUM($AF512:AJ512)-SUM($C512:G512)-SUM($BH512:BL512)</f>
        <v>0</v>
      </c>
      <c r="BM480" s="169">
        <f>SUM($AF480:AK480)-SUM($AF512:AK512)-SUM($C512:H512)-SUM($BH512:BM512)</f>
        <v>0</v>
      </c>
      <c r="BN480" s="169">
        <f>SUM($AF480:AL480)-SUM($AF512:AL512)-SUM($C512:I512)-SUM($BH512:BN512)</f>
        <v>0</v>
      </c>
      <c r="BO480" s="169">
        <f>SUM($AF480:AM480)-SUM($AF512:AM512)-SUM($C512:J512)-SUM($BH512:BO512)</f>
        <v>0</v>
      </c>
      <c r="BP480" s="169">
        <f>SUM($AF480:AN480)-SUM($AF512:AN512)-SUM($C512:K512)-SUM($BH512:BP512)</f>
        <v>0</v>
      </c>
      <c r="BQ480" s="169">
        <f>SUM($AF480:AO480)-SUM($AF512:AO512)-SUM($C512:L512)-SUM($BH512:BQ512)</f>
        <v>0</v>
      </c>
      <c r="BR480" s="169">
        <f>SUM($AF480:AP480)-SUM($AF512:AP512)-SUM($C512:M512)-SUM($BH512:BR512)</f>
        <v>0</v>
      </c>
      <c r="BS480" s="169">
        <f>SUM($AF480:AQ480)-SUM($AF512:AQ512)-SUM($C512:N512)-SUM($BH512:BS512)</f>
        <v>0</v>
      </c>
      <c r="BT480" s="169">
        <f>SUM($AF480:AR480)-SUM($AF512:AR512)-SUM($C512:O512)-SUM($BH512:BT512)</f>
        <v>0</v>
      </c>
      <c r="BU480" s="169">
        <f>SUM($AF480:AS480)-SUM($AF512:AS512)-SUM($C512:P512)-SUM($BH512:BU512)</f>
        <v>0</v>
      </c>
      <c r="BV480" s="169">
        <f>SUM($AF480:AT480)-SUM($AF512:AT512)-SUM($C512:Q512)-SUM($BH512:BV512)</f>
        <v>0</v>
      </c>
      <c r="BW480" s="169">
        <f>SUM($AF480:AU480)-SUM($AF512:AU512)-SUM($C512:R512)-SUM($BH512:BW512)</f>
        <v>0</v>
      </c>
      <c r="BX480" s="169">
        <f>SUM($AF480:AV480)-SUM($AF512:AV512)-SUM($C512:S512)-SUM($BH512:BX512)</f>
        <v>0</v>
      </c>
      <c r="BY480" s="169">
        <f>SUM($AF480:AW480)-SUM($AF512:AW512)-SUM($C512:T512)-SUM($BH512:BY512)</f>
        <v>0</v>
      </c>
      <c r="BZ480" s="169">
        <f>SUM($AF480:AX480)-SUM($AF512:AX512)-SUM($C512:U512)-SUM($BH512:BZ512)</f>
        <v>0</v>
      </c>
      <c r="CA480" s="169">
        <f>SUM($AF480:AY480)-SUM($AF512:AY512)-SUM($C512:V512)-SUM($BH512:CA512)</f>
        <v>0</v>
      </c>
      <c r="CB480" s="169">
        <f>SUM($AF480:AZ480)-SUM($AF512:AZ512)-SUM($C512:W512)-SUM($BH512:CB512)</f>
        <v>0</v>
      </c>
      <c r="CC480" s="169">
        <f>SUM($AF480:BA480)-SUM($AF512:BA512)-SUM($C512:X512)-SUM($BH512:CC512)</f>
        <v>0</v>
      </c>
      <c r="CD480" s="169">
        <f>SUM($AF480:BB480)-SUM($AF512:BB512)-SUM($C512:Y512)-SUM($BH512:CD512)</f>
        <v>0</v>
      </c>
      <c r="CE480" s="169">
        <f>SUM($AF480:BC480)-SUM($AF512:BC512)-SUM($C512:Z512)-SUM($BH512:CE512)</f>
        <v>0</v>
      </c>
      <c r="CF480" s="169">
        <f>SUM($AF480:BD480)-SUM($AF512:BD512)-SUM($C512:AA512)-SUM($BH512:CF512)</f>
        <v>0</v>
      </c>
      <c r="CG480" s="169">
        <f>SUM($AF480:BE480)-SUM($AF512:BE512)-SUM($C512:AB512)-SUM($BH512:CG512)</f>
        <v>0</v>
      </c>
      <c r="CH480" s="52"/>
      <c r="CI480" s="52"/>
      <c r="CJ480" s="67"/>
      <c r="CK480" s="67"/>
      <c r="CL480" s="67"/>
      <c r="CM480" s="67"/>
      <c r="CN480" s="67"/>
      <c r="CO480" s="67"/>
      <c r="CP480" s="67"/>
      <c r="CQ480" s="67"/>
      <c r="CR480" s="67"/>
      <c r="CS480" s="67"/>
      <c r="CT480" s="67"/>
      <c r="CU480" s="67"/>
      <c r="CV480" s="67"/>
      <c r="CW480" s="67"/>
      <c r="CX480" s="67"/>
      <c r="CY480" s="67">
        <f>1-R480</f>
        <v>1</v>
      </c>
      <c r="CZ480" s="67">
        <f t="shared" si="123"/>
        <v>0.99785829672631299</v>
      </c>
      <c r="DA480" s="67">
        <f t="shared" si="123"/>
        <v>0.99785829672631299</v>
      </c>
      <c r="DB480" s="67">
        <f t="shared" si="123"/>
        <v>0.99785829672631299</v>
      </c>
      <c r="DC480" s="67">
        <f t="shared" si="123"/>
        <v>0.99785829672631299</v>
      </c>
      <c r="DD480" s="67">
        <f t="shared" si="123"/>
        <v>0.99686400437065115</v>
      </c>
      <c r="DE480" s="67">
        <f t="shared" si="123"/>
        <v>0.99684445614784101</v>
      </c>
      <c r="DF480" s="67">
        <f t="shared" si="123"/>
        <v>0.99682490792503087</v>
      </c>
      <c r="DG480" s="67">
        <f t="shared" si="123"/>
        <v>0.99680535970222073</v>
      </c>
      <c r="DH480" s="67">
        <f t="shared" si="123"/>
        <v>0.99678581147941059</v>
      </c>
      <c r="DI480" s="67">
        <f t="shared" si="123"/>
        <v>0.99683808007541341</v>
      </c>
      <c r="DL480" s="53"/>
      <c r="DM480" s="188" t="str">
        <f t="shared" si="126"/>
        <v/>
      </c>
      <c r="DN480" s="188" t="str">
        <f t="shared" si="126"/>
        <v/>
      </c>
      <c r="DO480" s="188" t="str">
        <f t="shared" si="126"/>
        <v/>
      </c>
      <c r="DP480" s="188" t="str">
        <f t="shared" si="126"/>
        <v/>
      </c>
      <c r="DQ480" s="188" t="str">
        <f t="shared" si="126"/>
        <v/>
      </c>
      <c r="DR480" s="188" t="str">
        <f t="shared" si="126"/>
        <v/>
      </c>
      <c r="DS480" s="188" t="str">
        <f t="shared" si="126"/>
        <v/>
      </c>
      <c r="DT480" s="188" t="str">
        <f t="shared" si="126"/>
        <v/>
      </c>
      <c r="DU480" s="188" t="str">
        <f t="shared" si="126"/>
        <v/>
      </c>
      <c r="DV480" s="188" t="str">
        <f t="shared" si="126"/>
        <v/>
      </c>
      <c r="DW480" s="188" t="str">
        <f t="shared" si="126"/>
        <v/>
      </c>
      <c r="DX480" s="188" t="str">
        <f t="shared" si="126"/>
        <v/>
      </c>
      <c r="DY480" s="188" t="str">
        <f t="shared" si="126"/>
        <v/>
      </c>
      <c r="DZ480" s="188" t="str">
        <f t="shared" si="126"/>
        <v/>
      </c>
      <c r="EA480" s="188" t="str">
        <f t="shared" si="126"/>
        <v/>
      </c>
      <c r="EB480" s="188" t="str">
        <f t="shared" si="126"/>
        <v/>
      </c>
      <c r="EC480" s="188" t="str">
        <f t="shared" si="125"/>
        <v/>
      </c>
      <c r="ED480" s="188" t="str">
        <f t="shared" si="125"/>
        <v/>
      </c>
      <c r="EE480" s="188" t="str">
        <f t="shared" si="125"/>
        <v/>
      </c>
      <c r="EF480" s="188" t="str">
        <f t="shared" si="125"/>
        <v/>
      </c>
      <c r="EG480" s="188" t="str">
        <f t="shared" si="125"/>
        <v/>
      </c>
      <c r="EH480" s="188" t="str">
        <f t="shared" si="125"/>
        <v/>
      </c>
      <c r="EI480" s="188" t="str">
        <f t="shared" si="125"/>
        <v/>
      </c>
      <c r="EJ480" s="188" t="str">
        <f t="shared" si="125"/>
        <v/>
      </c>
      <c r="EK480" s="188" t="str">
        <f t="shared" si="125"/>
        <v/>
      </c>
    </row>
    <row r="481" spans="1:141" x14ac:dyDescent="0.3">
      <c r="B481" s="1">
        <v>17</v>
      </c>
      <c r="C481" s="175"/>
      <c r="D481" s="175"/>
      <c r="E481" s="175"/>
      <c r="F481" s="175"/>
      <c r="G481" s="175"/>
      <c r="H481" s="175"/>
      <c r="I481" s="175"/>
      <c r="J481" s="175"/>
      <c r="K481" s="175"/>
      <c r="L481" s="175"/>
      <c r="M481" s="175"/>
      <c r="N481" s="175"/>
      <c r="O481" s="175"/>
      <c r="P481" s="175"/>
      <c r="Q481" s="175"/>
      <c r="R481" s="175"/>
      <c r="S481" s="175"/>
      <c r="T481" s="175">
        <f t="shared" si="127"/>
        <v>2.1417032736870123E-3</v>
      </c>
      <c r="U481" s="175">
        <f t="shared" si="127"/>
        <v>2.1417032736870123E-3</v>
      </c>
      <c r="V481" s="175">
        <f t="shared" si="127"/>
        <v>2.1417032736870123E-3</v>
      </c>
      <c r="W481" s="175">
        <f t="shared" si="127"/>
        <v>2.1417032736870123E-3</v>
      </c>
      <c r="X481" s="175">
        <f t="shared" si="127"/>
        <v>3.135995629348836E-3</v>
      </c>
      <c r="Y481" s="175">
        <f t="shared" si="127"/>
        <v>3.1555438521589825E-3</v>
      </c>
      <c r="Z481" s="175">
        <f t="shared" si="127"/>
        <v>3.1750920749691294E-3</v>
      </c>
      <c r="AA481" s="175">
        <f t="shared" si="127"/>
        <v>3.1946402977792768E-3</v>
      </c>
      <c r="AB481" s="175">
        <f t="shared" si="127"/>
        <v>3.2141885205894242E-3</v>
      </c>
      <c r="AC481" s="155"/>
      <c r="AD481" s="155"/>
      <c r="AE481" s="155"/>
      <c r="AF481" s="177"/>
      <c r="AG481" s="174">
        <f>D481*D59*PRODUCT($CJ481:CJ481)</f>
        <v>0</v>
      </c>
      <c r="AH481" s="174">
        <f>E481*E59*PRODUCT($CJ481:CK481)</f>
        <v>0</v>
      </c>
      <c r="AI481" s="174">
        <f>F481*F59*PRODUCT($CJ481:CL481)</f>
        <v>0</v>
      </c>
      <c r="AJ481" s="174">
        <f>G481*G59*PRODUCT($CJ481:CM481)</f>
        <v>0</v>
      </c>
      <c r="AK481" s="174">
        <f>H481*H59*PRODUCT($CJ481:CN481)</f>
        <v>0</v>
      </c>
      <c r="AL481" s="174">
        <f>I481*I59*PRODUCT($CJ481:CO481)</f>
        <v>0</v>
      </c>
      <c r="AM481" s="174">
        <f>J481*J59*PRODUCT($CJ481:CP481)</f>
        <v>0</v>
      </c>
      <c r="AN481" s="174">
        <f>K481*K59*PRODUCT($CJ481:CQ481)</f>
        <v>0</v>
      </c>
      <c r="AO481" s="174">
        <f>L481*L59*PRODUCT($CJ481:CR481)</f>
        <v>0</v>
      </c>
      <c r="AP481" s="174">
        <f>M481*M59*PRODUCT($CJ481:CS481)</f>
        <v>0</v>
      </c>
      <c r="AQ481" s="174">
        <f>N481*N59*PRODUCT($CJ481:CT481)</f>
        <v>0</v>
      </c>
      <c r="AR481" s="174">
        <f>O481*O59*PRODUCT($CJ481:CU481)</f>
        <v>0</v>
      </c>
      <c r="AS481" s="174">
        <f>P481*P59*PRODUCT($CJ481:CV481)</f>
        <v>0</v>
      </c>
      <c r="AT481" s="174">
        <f>Q481*Q59*PRODUCT($CJ481:CW481)</f>
        <v>0</v>
      </c>
      <c r="AU481" s="174">
        <f>R481*R59*PRODUCT($CJ481:CX481)</f>
        <v>0</v>
      </c>
      <c r="AV481" s="174">
        <f>S481*S59*PRODUCT($CJ481:CY481)</f>
        <v>0</v>
      </c>
      <c r="AW481" s="174">
        <f>T481*T59*PRODUCT($CJ481:CZ481)</f>
        <v>0</v>
      </c>
      <c r="AX481" s="174">
        <f>U481*U59*PRODUCT($CJ481:DA481)</f>
        <v>0</v>
      </c>
      <c r="AY481" s="174">
        <f>V481*V59*PRODUCT($CJ481:DB481)</f>
        <v>0</v>
      </c>
      <c r="AZ481" s="174">
        <f>W481*W59*PRODUCT($CJ481:DC481)</f>
        <v>0</v>
      </c>
      <c r="BA481" s="174">
        <f>X481*X59*PRODUCT($CJ481:DD481)</f>
        <v>0</v>
      </c>
      <c r="BB481" s="174">
        <f>Y481*Y59*PRODUCT($CJ481:DE481)</f>
        <v>0</v>
      </c>
      <c r="BC481" s="174">
        <f>Z481*Z59*PRODUCT($CJ481:DF481)</f>
        <v>0</v>
      </c>
      <c r="BD481" s="174">
        <f>AA481*AA59*PRODUCT($CJ481:DG481)</f>
        <v>0</v>
      </c>
      <c r="BE481" s="174">
        <f>AB481*AB59*PRODUCT($CJ481:DH481)</f>
        <v>0</v>
      </c>
      <c r="BF481" s="93"/>
      <c r="BG481" s="93"/>
      <c r="BH481" s="93"/>
      <c r="BI481" s="169">
        <f>SUM($AF481:AG481)-SUM($AF513:AG513)-SUM($C513:D513)-SUM($BH513:BI513)</f>
        <v>0</v>
      </c>
      <c r="BJ481" s="169">
        <f>SUM($AF481:AH481)-SUM($AF513:AH513)-SUM($C513:E513)-SUM($BH513:BJ513)</f>
        <v>0</v>
      </c>
      <c r="BK481" s="169">
        <f>SUM($AF481:AI481)-SUM($AF513:AI513)-SUM($C513:F513)-SUM($BH513:BK513)</f>
        <v>0</v>
      </c>
      <c r="BL481" s="169">
        <f>SUM($AF481:AJ481)-SUM($AF513:AJ513)-SUM($C513:G513)-SUM($BH513:BL513)</f>
        <v>0</v>
      </c>
      <c r="BM481" s="169">
        <f>SUM($AF481:AK481)-SUM($AF513:AK513)-SUM($C513:H513)-SUM($BH513:BM513)</f>
        <v>0</v>
      </c>
      <c r="BN481" s="169">
        <f>SUM($AF481:AL481)-SUM($AF513:AL513)-SUM($C513:I513)-SUM($BH513:BN513)</f>
        <v>0</v>
      </c>
      <c r="BO481" s="169">
        <f>SUM($AF481:AM481)-SUM($AF513:AM513)-SUM($C513:J513)-SUM($BH513:BO513)</f>
        <v>0</v>
      </c>
      <c r="BP481" s="169">
        <f>SUM($AF481:AN481)-SUM($AF513:AN513)-SUM($C513:K513)-SUM($BH513:BP513)</f>
        <v>0</v>
      </c>
      <c r="BQ481" s="169">
        <f>SUM($AF481:AO481)-SUM($AF513:AO513)-SUM($C513:L513)-SUM($BH513:BQ513)</f>
        <v>0</v>
      </c>
      <c r="BR481" s="169">
        <f>SUM($AF481:AP481)-SUM($AF513:AP513)-SUM($C513:M513)-SUM($BH513:BR513)</f>
        <v>0</v>
      </c>
      <c r="BS481" s="169">
        <f>SUM($AF481:AQ481)-SUM($AF513:AQ513)-SUM($C513:N513)-SUM($BH513:BS513)</f>
        <v>0</v>
      </c>
      <c r="BT481" s="169">
        <f>SUM($AF481:AR481)-SUM($AF513:AR513)-SUM($C513:O513)-SUM($BH513:BT513)</f>
        <v>0</v>
      </c>
      <c r="BU481" s="169">
        <f>SUM($AF481:AS481)-SUM($AF513:AS513)-SUM($C513:P513)-SUM($BH513:BU513)</f>
        <v>0</v>
      </c>
      <c r="BV481" s="169">
        <f>SUM($AF481:AT481)-SUM($AF513:AT513)-SUM($C513:Q513)-SUM($BH513:BV513)</f>
        <v>0</v>
      </c>
      <c r="BW481" s="169">
        <f>SUM($AF481:AU481)-SUM($AF513:AU513)-SUM($C513:R513)-SUM($BH513:BW513)</f>
        <v>0</v>
      </c>
      <c r="BX481" s="169">
        <f>SUM($AF481:AV481)-SUM($AF513:AV513)-SUM($C513:S513)-SUM($BH513:BX513)</f>
        <v>0</v>
      </c>
      <c r="BY481" s="169">
        <f>SUM($AF481:AW481)-SUM($AF513:AW513)-SUM($C513:T513)-SUM($BH513:BY513)</f>
        <v>0</v>
      </c>
      <c r="BZ481" s="169">
        <f>SUM($AF481:AX481)-SUM($AF513:AX513)-SUM($C513:U513)-SUM($BH513:BZ513)</f>
        <v>0</v>
      </c>
      <c r="CA481" s="169">
        <f>SUM($AF481:AY481)-SUM($AF513:AY513)-SUM($C513:V513)-SUM($BH513:CA513)</f>
        <v>0</v>
      </c>
      <c r="CB481" s="169">
        <f>SUM($AF481:AZ481)-SUM($AF513:AZ513)-SUM($C513:W513)-SUM($BH513:CB513)</f>
        <v>0</v>
      </c>
      <c r="CC481" s="169">
        <f>SUM($AF481:BA481)-SUM($AF513:BA513)-SUM($C513:X513)-SUM($BH513:CC513)</f>
        <v>0</v>
      </c>
      <c r="CD481" s="169">
        <f>SUM($AF481:BB481)-SUM($AF513:BB513)-SUM($C513:Y513)-SUM($BH513:CD513)</f>
        <v>0</v>
      </c>
      <c r="CE481" s="169">
        <f>SUM($AF481:BC481)-SUM($AF513:BC513)-SUM($C513:Z513)-SUM($BH513:CE513)</f>
        <v>0</v>
      </c>
      <c r="CF481" s="169">
        <f>SUM($AF481:BD481)-SUM($AF513:BD513)-SUM($C513:AA513)-SUM($BH513:CF513)</f>
        <v>0</v>
      </c>
      <c r="CG481" s="169">
        <f>SUM($AF481:BE481)-SUM($AF513:BE513)-SUM($C513:AB513)-SUM($BH513:CG513)</f>
        <v>0</v>
      </c>
      <c r="CH481" s="52"/>
      <c r="CI481" s="52"/>
      <c r="CJ481" s="67"/>
      <c r="CK481" s="67"/>
      <c r="CL481" s="67"/>
      <c r="CM481" s="67"/>
      <c r="CN481" s="67"/>
      <c r="CO481" s="67"/>
      <c r="CP481" s="67"/>
      <c r="CQ481" s="67"/>
      <c r="CR481" s="67"/>
      <c r="CS481" s="67"/>
      <c r="CT481" s="67"/>
      <c r="CU481" s="67"/>
      <c r="CV481" s="67"/>
      <c r="CW481" s="67"/>
      <c r="CX481" s="67"/>
      <c r="CY481" s="67"/>
      <c r="CZ481" s="67">
        <f>1-S481</f>
        <v>1</v>
      </c>
      <c r="DA481" s="67">
        <f t="shared" ref="DA481:DI490" si="128">1-T481</f>
        <v>0.99785829672631299</v>
      </c>
      <c r="DB481" s="67">
        <f t="shared" si="128"/>
        <v>0.99785829672631299</v>
      </c>
      <c r="DC481" s="67">
        <f t="shared" si="128"/>
        <v>0.99785829672631299</v>
      </c>
      <c r="DD481" s="67">
        <f t="shared" si="128"/>
        <v>0.99785829672631299</v>
      </c>
      <c r="DE481" s="67">
        <f t="shared" si="128"/>
        <v>0.99686400437065115</v>
      </c>
      <c r="DF481" s="67">
        <f t="shared" si="128"/>
        <v>0.99684445614784101</v>
      </c>
      <c r="DG481" s="67">
        <f t="shared" si="128"/>
        <v>0.99682490792503087</v>
      </c>
      <c r="DH481" s="67">
        <f t="shared" si="128"/>
        <v>0.99680535970222073</v>
      </c>
      <c r="DI481" s="67">
        <f t="shared" si="128"/>
        <v>0.99678581147941059</v>
      </c>
      <c r="DL481" s="53"/>
      <c r="DM481" s="188" t="str">
        <f t="shared" si="126"/>
        <v/>
      </c>
      <c r="DN481" s="188" t="str">
        <f t="shared" si="126"/>
        <v/>
      </c>
      <c r="DO481" s="188" t="str">
        <f t="shared" si="126"/>
        <v/>
      </c>
      <c r="DP481" s="188" t="str">
        <f t="shared" si="126"/>
        <v/>
      </c>
      <c r="DQ481" s="188" t="str">
        <f t="shared" si="126"/>
        <v/>
      </c>
      <c r="DR481" s="188" t="str">
        <f t="shared" si="126"/>
        <v/>
      </c>
      <c r="DS481" s="188" t="str">
        <f t="shared" si="126"/>
        <v/>
      </c>
      <c r="DT481" s="188" t="str">
        <f t="shared" si="126"/>
        <v/>
      </c>
      <c r="DU481" s="188" t="str">
        <f t="shared" si="126"/>
        <v/>
      </c>
      <c r="DV481" s="188" t="str">
        <f t="shared" si="126"/>
        <v/>
      </c>
      <c r="DW481" s="188" t="str">
        <f t="shared" si="126"/>
        <v/>
      </c>
      <c r="DX481" s="188" t="str">
        <f t="shared" si="126"/>
        <v/>
      </c>
      <c r="DY481" s="188" t="str">
        <f t="shared" si="126"/>
        <v/>
      </c>
      <c r="DZ481" s="188" t="str">
        <f t="shared" si="126"/>
        <v/>
      </c>
      <c r="EA481" s="188" t="str">
        <f t="shared" si="126"/>
        <v/>
      </c>
      <c r="EB481" s="188" t="str">
        <f t="shared" si="126"/>
        <v/>
      </c>
      <c r="EC481" s="188" t="str">
        <f t="shared" ref="EC481:EK490" si="129">IF(ISERROR(BY481/T59),"",BY481/T59)</f>
        <v/>
      </c>
      <c r="ED481" s="188" t="str">
        <f t="shared" si="129"/>
        <v/>
      </c>
      <c r="EE481" s="188" t="str">
        <f t="shared" si="129"/>
        <v/>
      </c>
      <c r="EF481" s="188" t="str">
        <f t="shared" si="129"/>
        <v/>
      </c>
      <c r="EG481" s="188" t="str">
        <f t="shared" si="129"/>
        <v/>
      </c>
      <c r="EH481" s="188" t="str">
        <f t="shared" si="129"/>
        <v/>
      </c>
      <c r="EI481" s="188" t="str">
        <f t="shared" si="129"/>
        <v/>
      </c>
      <c r="EJ481" s="188" t="str">
        <f t="shared" si="129"/>
        <v/>
      </c>
      <c r="EK481" s="188" t="str">
        <f t="shared" si="129"/>
        <v/>
      </c>
    </row>
    <row r="482" spans="1:141" x14ac:dyDescent="0.3">
      <c r="B482" s="1">
        <v>18</v>
      </c>
      <c r="C482" s="175"/>
      <c r="D482" s="175"/>
      <c r="E482" s="175"/>
      <c r="F482" s="175"/>
      <c r="G482" s="175"/>
      <c r="H482" s="175"/>
      <c r="I482" s="175"/>
      <c r="J482" s="175"/>
      <c r="K482" s="175"/>
      <c r="L482" s="175"/>
      <c r="M482" s="175"/>
      <c r="N482" s="175"/>
      <c r="O482" s="175"/>
      <c r="P482" s="175"/>
      <c r="Q482" s="175"/>
      <c r="R482" s="175"/>
      <c r="S482" s="175"/>
      <c r="T482" s="175"/>
      <c r="U482" s="175">
        <f t="shared" si="127"/>
        <v>2.1417032736870123E-3</v>
      </c>
      <c r="V482" s="175">
        <f t="shared" si="127"/>
        <v>2.1417032736870123E-3</v>
      </c>
      <c r="W482" s="175">
        <f t="shared" si="127"/>
        <v>2.1417032736870123E-3</v>
      </c>
      <c r="X482" s="175">
        <f t="shared" si="127"/>
        <v>2.1417032736870123E-3</v>
      </c>
      <c r="Y482" s="175">
        <f t="shared" si="127"/>
        <v>3.135995629348836E-3</v>
      </c>
      <c r="Z482" s="175">
        <f t="shared" si="127"/>
        <v>3.1555438521589825E-3</v>
      </c>
      <c r="AA482" s="175">
        <f t="shared" si="127"/>
        <v>3.1750920749691294E-3</v>
      </c>
      <c r="AB482" s="175">
        <f t="shared" si="127"/>
        <v>3.1946402977792768E-3</v>
      </c>
      <c r="AC482" s="155"/>
      <c r="AD482" s="155"/>
      <c r="AE482" s="155"/>
      <c r="AF482" s="177"/>
      <c r="AG482" s="174">
        <f>D482*D60*PRODUCT($CJ482:CJ482)</f>
        <v>0</v>
      </c>
      <c r="AH482" s="174">
        <f>E482*E60*PRODUCT($CJ482:CK482)</f>
        <v>0</v>
      </c>
      <c r="AI482" s="174">
        <f>F482*F60*PRODUCT($CJ482:CL482)</f>
        <v>0</v>
      </c>
      <c r="AJ482" s="174">
        <f>G482*G60*PRODUCT($CJ482:CM482)</f>
        <v>0</v>
      </c>
      <c r="AK482" s="174">
        <f>H482*H60*PRODUCT($CJ482:CN482)</f>
        <v>0</v>
      </c>
      <c r="AL482" s="174">
        <f>I482*I60*PRODUCT($CJ482:CO482)</f>
        <v>0</v>
      </c>
      <c r="AM482" s="174">
        <f>J482*J60*PRODUCT($CJ482:CP482)</f>
        <v>0</v>
      </c>
      <c r="AN482" s="174">
        <f>K482*K60*PRODUCT($CJ482:CQ482)</f>
        <v>0</v>
      </c>
      <c r="AO482" s="174">
        <f>L482*L60*PRODUCT($CJ482:CR482)</f>
        <v>0</v>
      </c>
      <c r="AP482" s="174">
        <f>M482*M60*PRODUCT($CJ482:CS482)</f>
        <v>0</v>
      </c>
      <c r="AQ482" s="174">
        <f>N482*N60*PRODUCT($CJ482:CT482)</f>
        <v>0</v>
      </c>
      <c r="AR482" s="174">
        <f>O482*O60*PRODUCT($CJ482:CU482)</f>
        <v>0</v>
      </c>
      <c r="AS482" s="174">
        <f>P482*P60*PRODUCT($CJ482:CV482)</f>
        <v>0</v>
      </c>
      <c r="AT482" s="174">
        <f>Q482*Q60*PRODUCT($CJ482:CW482)</f>
        <v>0</v>
      </c>
      <c r="AU482" s="174">
        <f>R482*R60*PRODUCT($CJ482:CX482)</f>
        <v>0</v>
      </c>
      <c r="AV482" s="174">
        <f>S482*S60*PRODUCT($CJ482:CY482)</f>
        <v>0</v>
      </c>
      <c r="AW482" s="174">
        <f>T482*T60*PRODUCT($CJ482:CZ482)</f>
        <v>0</v>
      </c>
      <c r="AX482" s="174">
        <f>U482*U60*PRODUCT($CJ482:DA482)</f>
        <v>0</v>
      </c>
      <c r="AY482" s="174">
        <f>V482*V60*PRODUCT($CJ482:DB482)</f>
        <v>0</v>
      </c>
      <c r="AZ482" s="174">
        <f>W482*W60*PRODUCT($CJ482:DC482)</f>
        <v>0</v>
      </c>
      <c r="BA482" s="174">
        <f>X482*X60*PRODUCT($CJ482:DD482)</f>
        <v>0</v>
      </c>
      <c r="BB482" s="174">
        <f>Y482*Y60*PRODUCT($CJ482:DE482)</f>
        <v>0</v>
      </c>
      <c r="BC482" s="174">
        <f>Z482*Z60*PRODUCT($CJ482:DF482)</f>
        <v>0</v>
      </c>
      <c r="BD482" s="174">
        <f>AA482*AA60*PRODUCT($CJ482:DG482)</f>
        <v>0</v>
      </c>
      <c r="BE482" s="174">
        <f>AB482*AB60*PRODUCT($CJ482:DH482)</f>
        <v>0</v>
      </c>
      <c r="BF482" s="93"/>
      <c r="BG482" s="93"/>
      <c r="BH482" s="93"/>
      <c r="BI482" s="169">
        <f>SUM($AF482:AG482)-SUM($AF514:AG514)-SUM($C514:D514)-SUM($BH514:BI514)</f>
        <v>0</v>
      </c>
      <c r="BJ482" s="169">
        <f>SUM($AF482:AH482)-SUM($AF514:AH514)-SUM($C514:E514)-SUM($BH514:BJ514)</f>
        <v>0</v>
      </c>
      <c r="BK482" s="169">
        <f>SUM($AF482:AI482)-SUM($AF514:AI514)-SUM($C514:F514)-SUM($BH514:BK514)</f>
        <v>0</v>
      </c>
      <c r="BL482" s="169">
        <f>SUM($AF482:AJ482)-SUM($AF514:AJ514)-SUM($C514:G514)-SUM($BH514:BL514)</f>
        <v>0</v>
      </c>
      <c r="BM482" s="169">
        <f>SUM($AF482:AK482)-SUM($AF514:AK514)-SUM($C514:H514)-SUM($BH514:BM514)</f>
        <v>0</v>
      </c>
      <c r="BN482" s="169">
        <f>SUM($AF482:AL482)-SUM($AF514:AL514)-SUM($C514:I514)-SUM($BH514:BN514)</f>
        <v>0</v>
      </c>
      <c r="BO482" s="169">
        <f>SUM($AF482:AM482)-SUM($AF514:AM514)-SUM($C514:J514)-SUM($BH514:BO514)</f>
        <v>0</v>
      </c>
      <c r="BP482" s="169">
        <f>SUM($AF482:AN482)-SUM($AF514:AN514)-SUM($C514:K514)-SUM($BH514:BP514)</f>
        <v>0</v>
      </c>
      <c r="BQ482" s="169">
        <f>SUM($AF482:AO482)-SUM($AF514:AO514)-SUM($C514:L514)-SUM($BH514:BQ514)</f>
        <v>0</v>
      </c>
      <c r="BR482" s="169">
        <f>SUM($AF482:AP482)-SUM($AF514:AP514)-SUM($C514:M514)-SUM($BH514:BR514)</f>
        <v>0</v>
      </c>
      <c r="BS482" s="169">
        <f>SUM($AF482:AQ482)-SUM($AF514:AQ514)-SUM($C514:N514)-SUM($BH514:BS514)</f>
        <v>0</v>
      </c>
      <c r="BT482" s="169">
        <f>SUM($AF482:AR482)-SUM($AF514:AR514)-SUM($C514:O514)-SUM($BH514:BT514)</f>
        <v>0</v>
      </c>
      <c r="BU482" s="169">
        <f>SUM($AF482:AS482)-SUM($AF514:AS514)-SUM($C514:P514)-SUM($BH514:BU514)</f>
        <v>0</v>
      </c>
      <c r="BV482" s="169">
        <f>SUM($AF482:AT482)-SUM($AF514:AT514)-SUM($C514:Q514)-SUM($BH514:BV514)</f>
        <v>0</v>
      </c>
      <c r="BW482" s="169">
        <f>SUM($AF482:AU482)-SUM($AF514:AU514)-SUM($C514:R514)-SUM($BH514:BW514)</f>
        <v>0</v>
      </c>
      <c r="BX482" s="169">
        <f>SUM($AF482:AV482)-SUM($AF514:AV514)-SUM($C514:S514)-SUM($BH514:BX514)</f>
        <v>0</v>
      </c>
      <c r="BY482" s="169">
        <f>SUM($AF482:AW482)-SUM($AF514:AW514)-SUM($C514:T514)-SUM($BH514:BY514)</f>
        <v>0</v>
      </c>
      <c r="BZ482" s="169">
        <f>SUM($AF482:AX482)-SUM($AF514:AX514)-SUM($C514:U514)-SUM($BH514:BZ514)</f>
        <v>0</v>
      </c>
      <c r="CA482" s="169">
        <f>SUM($AF482:AY482)-SUM($AF514:AY514)-SUM($C514:V514)-SUM($BH514:CA514)</f>
        <v>0</v>
      </c>
      <c r="CB482" s="169">
        <f>SUM($AF482:AZ482)-SUM($AF514:AZ514)-SUM($C514:W514)-SUM($BH514:CB514)</f>
        <v>0</v>
      </c>
      <c r="CC482" s="169">
        <f>SUM($AF482:BA482)-SUM($AF514:BA514)-SUM($C514:X514)-SUM($BH514:CC514)</f>
        <v>0</v>
      </c>
      <c r="CD482" s="169">
        <f>SUM($AF482:BB482)-SUM($AF514:BB514)-SUM($C514:Y514)-SUM($BH514:CD514)</f>
        <v>0</v>
      </c>
      <c r="CE482" s="169">
        <f>SUM($AF482:BC482)-SUM($AF514:BC514)-SUM($C514:Z514)-SUM($BH514:CE514)</f>
        <v>0</v>
      </c>
      <c r="CF482" s="169">
        <f>SUM($AF482:BD482)-SUM($AF514:BD514)-SUM($C514:AA514)-SUM($BH514:CF514)</f>
        <v>0</v>
      </c>
      <c r="CG482" s="169">
        <f>SUM($AF482:BE482)-SUM($AF514:BE514)-SUM($C514:AB514)-SUM($BH514:CG514)</f>
        <v>0</v>
      </c>
      <c r="CH482" s="52"/>
      <c r="CI482" s="52"/>
      <c r="CJ482" s="67"/>
      <c r="CK482" s="67"/>
      <c r="CL482" s="67"/>
      <c r="CM482" s="67"/>
      <c r="CN482" s="67"/>
      <c r="CO482" s="67"/>
      <c r="CP482" s="67"/>
      <c r="CQ482" s="67"/>
      <c r="CR482" s="67"/>
      <c r="CS482" s="67"/>
      <c r="CT482" s="67"/>
      <c r="CU482" s="67"/>
      <c r="CV482" s="67"/>
      <c r="CW482" s="67"/>
      <c r="CX482" s="67"/>
      <c r="CY482" s="67"/>
      <c r="CZ482" s="67"/>
      <c r="DA482" s="67">
        <f>1-T482</f>
        <v>1</v>
      </c>
      <c r="DB482" s="67">
        <f t="shared" si="128"/>
        <v>0.99785829672631299</v>
      </c>
      <c r="DC482" s="67">
        <f t="shared" si="128"/>
        <v>0.99785829672631299</v>
      </c>
      <c r="DD482" s="67">
        <f t="shared" si="128"/>
        <v>0.99785829672631299</v>
      </c>
      <c r="DE482" s="67">
        <f t="shared" si="128"/>
        <v>0.99785829672631299</v>
      </c>
      <c r="DF482" s="67">
        <f t="shared" si="128"/>
        <v>0.99686400437065115</v>
      </c>
      <c r="DG482" s="67">
        <f t="shared" si="128"/>
        <v>0.99684445614784101</v>
      </c>
      <c r="DH482" s="67">
        <f t="shared" si="128"/>
        <v>0.99682490792503087</v>
      </c>
      <c r="DI482" s="67">
        <f t="shared" si="128"/>
        <v>0.99680535970222073</v>
      </c>
      <c r="DL482" s="53"/>
      <c r="DM482" s="188" t="str">
        <f t="shared" si="126"/>
        <v/>
      </c>
      <c r="DN482" s="188" t="str">
        <f t="shared" si="126"/>
        <v/>
      </c>
      <c r="DO482" s="188" t="str">
        <f t="shared" si="126"/>
        <v/>
      </c>
      <c r="DP482" s="188" t="str">
        <f t="shared" si="126"/>
        <v/>
      </c>
      <c r="DQ482" s="188" t="str">
        <f t="shared" si="126"/>
        <v/>
      </c>
      <c r="DR482" s="188" t="str">
        <f t="shared" si="126"/>
        <v/>
      </c>
      <c r="DS482" s="188" t="str">
        <f t="shared" si="126"/>
        <v/>
      </c>
      <c r="DT482" s="188" t="str">
        <f t="shared" si="126"/>
        <v/>
      </c>
      <c r="DU482" s="188" t="str">
        <f t="shared" si="126"/>
        <v/>
      </c>
      <c r="DV482" s="188" t="str">
        <f t="shared" si="126"/>
        <v/>
      </c>
      <c r="DW482" s="188" t="str">
        <f t="shared" si="126"/>
        <v/>
      </c>
      <c r="DX482" s="188" t="str">
        <f t="shared" si="126"/>
        <v/>
      </c>
      <c r="DY482" s="188" t="str">
        <f t="shared" si="126"/>
        <v/>
      </c>
      <c r="DZ482" s="188" t="str">
        <f t="shared" si="126"/>
        <v/>
      </c>
      <c r="EA482" s="188" t="str">
        <f t="shared" si="126"/>
        <v/>
      </c>
      <c r="EB482" s="188" t="str">
        <f t="shared" si="126"/>
        <v/>
      </c>
      <c r="EC482" s="188" t="str">
        <f t="shared" si="129"/>
        <v/>
      </c>
      <c r="ED482" s="188" t="str">
        <f t="shared" si="129"/>
        <v/>
      </c>
      <c r="EE482" s="188" t="str">
        <f t="shared" si="129"/>
        <v/>
      </c>
      <c r="EF482" s="188" t="str">
        <f t="shared" si="129"/>
        <v/>
      </c>
      <c r="EG482" s="188" t="str">
        <f t="shared" si="129"/>
        <v/>
      </c>
      <c r="EH482" s="188" t="str">
        <f t="shared" si="129"/>
        <v/>
      </c>
      <c r="EI482" s="188" t="str">
        <f t="shared" si="129"/>
        <v/>
      </c>
      <c r="EJ482" s="188" t="str">
        <f t="shared" si="129"/>
        <v/>
      </c>
      <c r="EK482" s="188" t="str">
        <f t="shared" si="129"/>
        <v/>
      </c>
    </row>
    <row r="483" spans="1:141" x14ac:dyDescent="0.3">
      <c r="B483" s="1">
        <v>19</v>
      </c>
      <c r="C483" s="175"/>
      <c r="D483" s="175"/>
      <c r="E483" s="175"/>
      <c r="F483" s="175"/>
      <c r="G483" s="175"/>
      <c r="H483" s="175"/>
      <c r="I483" s="175"/>
      <c r="J483" s="175"/>
      <c r="K483" s="175"/>
      <c r="L483" s="175"/>
      <c r="M483" s="175"/>
      <c r="N483" s="175"/>
      <c r="O483" s="175"/>
      <c r="P483" s="175"/>
      <c r="Q483" s="175"/>
      <c r="R483" s="175"/>
      <c r="S483" s="175"/>
      <c r="T483" s="175"/>
      <c r="U483" s="175"/>
      <c r="V483" s="175">
        <f t="shared" si="127"/>
        <v>2.1417032736870123E-3</v>
      </c>
      <c r="W483" s="175">
        <f t="shared" si="127"/>
        <v>2.1417032736870123E-3</v>
      </c>
      <c r="X483" s="175">
        <f t="shared" si="127"/>
        <v>2.1417032736870123E-3</v>
      </c>
      <c r="Y483" s="175">
        <f t="shared" si="127"/>
        <v>2.1417032736870123E-3</v>
      </c>
      <c r="Z483" s="175">
        <f t="shared" si="127"/>
        <v>3.135995629348836E-3</v>
      </c>
      <c r="AA483" s="175">
        <f t="shared" si="127"/>
        <v>3.1555438521589825E-3</v>
      </c>
      <c r="AB483" s="175">
        <f t="shared" si="127"/>
        <v>3.1750920749691294E-3</v>
      </c>
      <c r="AC483" s="155"/>
      <c r="AD483" s="155"/>
      <c r="AE483" s="155"/>
      <c r="AF483" s="177"/>
      <c r="AG483" s="174">
        <f>D483*D61*PRODUCT($CJ483:CJ483)</f>
        <v>0</v>
      </c>
      <c r="AH483" s="174">
        <f>E483*E61*PRODUCT($CJ483:CK483)</f>
        <v>0</v>
      </c>
      <c r="AI483" s="174">
        <f>F483*F61*PRODUCT($CJ483:CL483)</f>
        <v>0</v>
      </c>
      <c r="AJ483" s="174">
        <f>G483*G61*PRODUCT($CJ483:CM483)</f>
        <v>0</v>
      </c>
      <c r="AK483" s="174">
        <f>H483*H61*PRODUCT($CJ483:CN483)</f>
        <v>0</v>
      </c>
      <c r="AL483" s="174">
        <f>I483*I61*PRODUCT($CJ483:CO483)</f>
        <v>0</v>
      </c>
      <c r="AM483" s="174">
        <f>J483*J61*PRODUCT($CJ483:CP483)</f>
        <v>0</v>
      </c>
      <c r="AN483" s="174">
        <f>K483*K61*PRODUCT($CJ483:CQ483)</f>
        <v>0</v>
      </c>
      <c r="AO483" s="174">
        <f>L483*L61*PRODUCT($CJ483:CR483)</f>
        <v>0</v>
      </c>
      <c r="AP483" s="174">
        <f>M483*M61*PRODUCT($CJ483:CS483)</f>
        <v>0</v>
      </c>
      <c r="AQ483" s="174">
        <f>N483*N61*PRODUCT($CJ483:CT483)</f>
        <v>0</v>
      </c>
      <c r="AR483" s="174">
        <f>O483*O61*PRODUCT($CJ483:CU483)</f>
        <v>0</v>
      </c>
      <c r="AS483" s="174">
        <f>P483*P61*PRODUCT($CJ483:CV483)</f>
        <v>0</v>
      </c>
      <c r="AT483" s="174">
        <f>Q483*Q61*PRODUCT($CJ483:CW483)</f>
        <v>0</v>
      </c>
      <c r="AU483" s="174">
        <f>R483*R61*PRODUCT($CJ483:CX483)</f>
        <v>0</v>
      </c>
      <c r="AV483" s="174">
        <f>S483*S61*PRODUCT($CJ483:CY483)</f>
        <v>0</v>
      </c>
      <c r="AW483" s="174">
        <f>T483*T61*PRODUCT($CJ483:CZ483)</f>
        <v>0</v>
      </c>
      <c r="AX483" s="174">
        <f>U483*U61*PRODUCT($CJ483:DA483)</f>
        <v>0</v>
      </c>
      <c r="AY483" s="174">
        <f>V483*V61*PRODUCT($CJ483:DB483)</f>
        <v>0</v>
      </c>
      <c r="AZ483" s="174">
        <f>W483*W61*PRODUCT($CJ483:DC483)</f>
        <v>0</v>
      </c>
      <c r="BA483" s="174">
        <f>X483*X61*PRODUCT($CJ483:DD483)</f>
        <v>0</v>
      </c>
      <c r="BB483" s="174">
        <f>Y483*Y61*PRODUCT($CJ483:DE483)</f>
        <v>0</v>
      </c>
      <c r="BC483" s="174">
        <f>Z483*Z61*PRODUCT($CJ483:DF483)</f>
        <v>0</v>
      </c>
      <c r="BD483" s="174">
        <f>AA483*AA61*PRODUCT($CJ483:DG483)</f>
        <v>0</v>
      </c>
      <c r="BE483" s="174">
        <f>AB483*AB61*PRODUCT($CJ483:DH483)</f>
        <v>0</v>
      </c>
      <c r="BF483" s="93"/>
      <c r="BG483" s="93"/>
      <c r="BH483" s="93"/>
      <c r="BI483" s="169">
        <f>SUM($AF483:AG483)-SUM($AF515:AG515)-SUM($C515:D515)-SUM($BH515:BI515)</f>
        <v>0</v>
      </c>
      <c r="BJ483" s="169">
        <f>SUM($AF483:AH483)-SUM($AF515:AH515)-SUM($C515:E515)-SUM($BH515:BJ515)</f>
        <v>0</v>
      </c>
      <c r="BK483" s="169">
        <f>SUM($AF483:AI483)-SUM($AF515:AI515)-SUM($C515:F515)-SUM($BH515:BK515)</f>
        <v>0</v>
      </c>
      <c r="BL483" s="169">
        <f>SUM($AF483:AJ483)-SUM($AF515:AJ515)-SUM($C515:G515)-SUM($BH515:BL515)</f>
        <v>0</v>
      </c>
      <c r="BM483" s="169">
        <f>SUM($AF483:AK483)-SUM($AF515:AK515)-SUM($C515:H515)-SUM($BH515:BM515)</f>
        <v>0</v>
      </c>
      <c r="BN483" s="169">
        <f>SUM($AF483:AL483)-SUM($AF515:AL515)-SUM($C515:I515)-SUM($BH515:BN515)</f>
        <v>0</v>
      </c>
      <c r="BO483" s="169">
        <f>SUM($AF483:AM483)-SUM($AF515:AM515)-SUM($C515:J515)-SUM($BH515:BO515)</f>
        <v>0</v>
      </c>
      <c r="BP483" s="169">
        <f>SUM($AF483:AN483)-SUM($AF515:AN515)-SUM($C515:K515)-SUM($BH515:BP515)</f>
        <v>0</v>
      </c>
      <c r="BQ483" s="169">
        <f>SUM($AF483:AO483)-SUM($AF515:AO515)-SUM($C515:L515)-SUM($BH515:BQ515)</f>
        <v>0</v>
      </c>
      <c r="BR483" s="169">
        <f>SUM($AF483:AP483)-SUM($AF515:AP515)-SUM($C515:M515)-SUM($BH515:BR515)</f>
        <v>0</v>
      </c>
      <c r="BS483" s="169">
        <f>SUM($AF483:AQ483)-SUM($AF515:AQ515)-SUM($C515:N515)-SUM($BH515:BS515)</f>
        <v>0</v>
      </c>
      <c r="BT483" s="169">
        <f>SUM($AF483:AR483)-SUM($AF515:AR515)-SUM($C515:O515)-SUM($BH515:BT515)</f>
        <v>0</v>
      </c>
      <c r="BU483" s="169">
        <f>SUM($AF483:AS483)-SUM($AF515:AS515)-SUM($C515:P515)-SUM($BH515:BU515)</f>
        <v>0</v>
      </c>
      <c r="BV483" s="169">
        <f>SUM($AF483:AT483)-SUM($AF515:AT515)-SUM($C515:Q515)-SUM($BH515:BV515)</f>
        <v>0</v>
      </c>
      <c r="BW483" s="169">
        <f>SUM($AF483:AU483)-SUM($AF515:AU515)-SUM($C515:R515)-SUM($BH515:BW515)</f>
        <v>0</v>
      </c>
      <c r="BX483" s="169">
        <f>SUM($AF483:AV483)-SUM($AF515:AV515)-SUM($C515:S515)-SUM($BH515:BX515)</f>
        <v>0</v>
      </c>
      <c r="BY483" s="169">
        <f>SUM($AF483:AW483)-SUM($AF515:AW515)-SUM($C515:T515)-SUM($BH515:BY515)</f>
        <v>0</v>
      </c>
      <c r="BZ483" s="169">
        <f>SUM($AF483:AX483)-SUM($AF515:AX515)-SUM($C515:U515)-SUM($BH515:BZ515)</f>
        <v>0</v>
      </c>
      <c r="CA483" s="169">
        <f>SUM($AF483:AY483)-SUM($AF515:AY515)-SUM($C515:V515)-SUM($BH515:CA515)</f>
        <v>0</v>
      </c>
      <c r="CB483" s="169">
        <f>SUM($AF483:AZ483)-SUM($AF515:AZ515)-SUM($C515:W515)-SUM($BH515:CB515)</f>
        <v>0</v>
      </c>
      <c r="CC483" s="169">
        <f>SUM($AF483:BA483)-SUM($AF515:BA515)-SUM($C515:X515)-SUM($BH515:CC515)</f>
        <v>0</v>
      </c>
      <c r="CD483" s="169">
        <f>SUM($AF483:BB483)-SUM($AF515:BB515)-SUM($C515:Y515)-SUM($BH515:CD515)</f>
        <v>0</v>
      </c>
      <c r="CE483" s="169">
        <f>SUM($AF483:BC483)-SUM($AF515:BC515)-SUM($C515:Z515)-SUM($BH515:CE515)</f>
        <v>0</v>
      </c>
      <c r="CF483" s="169">
        <f>SUM($AF483:BD483)-SUM($AF515:BD515)-SUM($C515:AA515)-SUM($BH515:CF515)</f>
        <v>0</v>
      </c>
      <c r="CG483" s="169">
        <f>SUM($AF483:BE483)-SUM($AF515:BE515)-SUM($C515:AB515)-SUM($BH515:CG515)</f>
        <v>0</v>
      </c>
      <c r="CH483" s="52"/>
      <c r="CI483" s="52"/>
      <c r="CJ483" s="67"/>
      <c r="CK483" s="67"/>
      <c r="CL483" s="67"/>
      <c r="CM483" s="67"/>
      <c r="CN483" s="67"/>
      <c r="CO483" s="67"/>
      <c r="CP483" s="67"/>
      <c r="CQ483" s="67"/>
      <c r="CR483" s="67"/>
      <c r="CS483" s="67"/>
      <c r="CT483" s="67"/>
      <c r="CU483" s="67"/>
      <c r="CV483" s="67"/>
      <c r="CW483" s="67"/>
      <c r="CX483" s="67"/>
      <c r="CY483" s="67"/>
      <c r="CZ483" s="67"/>
      <c r="DA483" s="67"/>
      <c r="DB483" s="67">
        <f>1-U483</f>
        <v>1</v>
      </c>
      <c r="DC483" s="67">
        <f t="shared" si="128"/>
        <v>0.99785829672631299</v>
      </c>
      <c r="DD483" s="67">
        <f t="shared" si="128"/>
        <v>0.99785829672631299</v>
      </c>
      <c r="DE483" s="67">
        <f t="shared" si="128"/>
        <v>0.99785829672631299</v>
      </c>
      <c r="DF483" s="67">
        <f t="shared" si="128"/>
        <v>0.99785829672631299</v>
      </c>
      <c r="DG483" s="67">
        <f t="shared" si="128"/>
        <v>0.99686400437065115</v>
      </c>
      <c r="DH483" s="67">
        <f t="shared" si="128"/>
        <v>0.99684445614784101</v>
      </c>
      <c r="DI483" s="67">
        <f t="shared" si="128"/>
        <v>0.99682490792503087</v>
      </c>
      <c r="DL483" s="53"/>
      <c r="DM483" s="188" t="str">
        <f t="shared" si="126"/>
        <v/>
      </c>
      <c r="DN483" s="188" t="str">
        <f t="shared" si="126"/>
        <v/>
      </c>
      <c r="DO483" s="188" t="str">
        <f t="shared" si="126"/>
        <v/>
      </c>
      <c r="DP483" s="188" t="str">
        <f t="shared" si="126"/>
        <v/>
      </c>
      <c r="DQ483" s="188" t="str">
        <f t="shared" si="126"/>
        <v/>
      </c>
      <c r="DR483" s="188" t="str">
        <f t="shared" si="126"/>
        <v/>
      </c>
      <c r="DS483" s="188" t="str">
        <f t="shared" si="126"/>
        <v/>
      </c>
      <c r="DT483" s="188" t="str">
        <f t="shared" si="126"/>
        <v/>
      </c>
      <c r="DU483" s="188" t="str">
        <f t="shared" si="126"/>
        <v/>
      </c>
      <c r="DV483" s="188" t="str">
        <f t="shared" si="126"/>
        <v/>
      </c>
      <c r="DW483" s="188" t="str">
        <f t="shared" si="126"/>
        <v/>
      </c>
      <c r="DX483" s="188" t="str">
        <f t="shared" si="126"/>
        <v/>
      </c>
      <c r="DY483" s="188" t="str">
        <f t="shared" si="126"/>
        <v/>
      </c>
      <c r="DZ483" s="188" t="str">
        <f t="shared" si="126"/>
        <v/>
      </c>
      <c r="EA483" s="188" t="str">
        <f t="shared" si="126"/>
        <v/>
      </c>
      <c r="EB483" s="188" t="str">
        <f t="shared" si="126"/>
        <v/>
      </c>
      <c r="EC483" s="188" t="str">
        <f t="shared" si="129"/>
        <v/>
      </c>
      <c r="ED483" s="188" t="str">
        <f t="shared" si="129"/>
        <v/>
      </c>
      <c r="EE483" s="188" t="str">
        <f t="shared" si="129"/>
        <v/>
      </c>
      <c r="EF483" s="188" t="str">
        <f t="shared" si="129"/>
        <v/>
      </c>
      <c r="EG483" s="188" t="str">
        <f t="shared" si="129"/>
        <v/>
      </c>
      <c r="EH483" s="188" t="str">
        <f t="shared" si="129"/>
        <v/>
      </c>
      <c r="EI483" s="188" t="str">
        <f t="shared" si="129"/>
        <v/>
      </c>
      <c r="EJ483" s="188" t="str">
        <f t="shared" si="129"/>
        <v/>
      </c>
      <c r="EK483" s="188" t="str">
        <f t="shared" si="129"/>
        <v/>
      </c>
    </row>
    <row r="484" spans="1:141" x14ac:dyDescent="0.3">
      <c r="B484" s="1">
        <v>20</v>
      </c>
      <c r="C484" s="175"/>
      <c r="D484" s="175"/>
      <c r="E484" s="175"/>
      <c r="F484" s="175"/>
      <c r="G484" s="175"/>
      <c r="H484" s="175"/>
      <c r="I484" s="175"/>
      <c r="J484" s="175"/>
      <c r="K484" s="175"/>
      <c r="L484" s="175"/>
      <c r="M484" s="175"/>
      <c r="N484" s="175"/>
      <c r="O484" s="175"/>
      <c r="P484" s="175"/>
      <c r="Q484" s="175"/>
      <c r="R484" s="175"/>
      <c r="S484" s="175"/>
      <c r="T484" s="175"/>
      <c r="U484" s="175"/>
      <c r="V484" s="175"/>
      <c r="W484" s="175">
        <f t="shared" si="127"/>
        <v>2.1417032736870123E-3</v>
      </c>
      <c r="X484" s="175">
        <f t="shared" si="127"/>
        <v>2.1417032736870123E-3</v>
      </c>
      <c r="Y484" s="175">
        <f t="shared" si="127"/>
        <v>2.1417032736870123E-3</v>
      </c>
      <c r="Z484" s="175">
        <f t="shared" si="127"/>
        <v>2.1417032736870123E-3</v>
      </c>
      <c r="AA484" s="175">
        <f t="shared" si="127"/>
        <v>3.135995629348836E-3</v>
      </c>
      <c r="AB484" s="175">
        <f t="shared" si="127"/>
        <v>3.1555438521589825E-3</v>
      </c>
      <c r="AC484" s="155"/>
      <c r="AD484" s="155"/>
      <c r="AE484" s="155"/>
      <c r="AF484" s="177"/>
      <c r="AG484" s="174">
        <f>D484*D62*PRODUCT($CJ484:CJ484)</f>
        <v>0</v>
      </c>
      <c r="AH484" s="174">
        <f>E484*E62*PRODUCT($CJ484:CK484)</f>
        <v>0</v>
      </c>
      <c r="AI484" s="174">
        <f>F484*F62*PRODUCT($CJ484:CL484)</f>
        <v>0</v>
      </c>
      <c r="AJ484" s="174">
        <f>G484*G62*PRODUCT($CJ484:CM484)</f>
        <v>0</v>
      </c>
      <c r="AK484" s="174">
        <f>H484*H62*PRODUCT($CJ484:CN484)</f>
        <v>0</v>
      </c>
      <c r="AL484" s="174">
        <f>I484*I62*PRODUCT($CJ484:CO484)</f>
        <v>0</v>
      </c>
      <c r="AM484" s="174">
        <f>J484*J62*PRODUCT($CJ484:CP484)</f>
        <v>0</v>
      </c>
      <c r="AN484" s="174">
        <f>K484*K62*PRODUCT($CJ484:CQ484)</f>
        <v>0</v>
      </c>
      <c r="AO484" s="174">
        <f>L484*L62*PRODUCT($CJ484:CR484)</f>
        <v>0</v>
      </c>
      <c r="AP484" s="174">
        <f>M484*M62*PRODUCT($CJ484:CS484)</f>
        <v>0</v>
      </c>
      <c r="AQ484" s="174">
        <f>N484*N62*PRODUCT($CJ484:CT484)</f>
        <v>0</v>
      </c>
      <c r="AR484" s="174">
        <f>O484*O62*PRODUCT($CJ484:CU484)</f>
        <v>0</v>
      </c>
      <c r="AS484" s="174">
        <f>P484*P62*PRODUCT($CJ484:CV484)</f>
        <v>0</v>
      </c>
      <c r="AT484" s="174">
        <f>Q484*Q62*PRODUCT($CJ484:CW484)</f>
        <v>0</v>
      </c>
      <c r="AU484" s="174">
        <f>R484*R62*PRODUCT($CJ484:CX484)</f>
        <v>0</v>
      </c>
      <c r="AV484" s="174">
        <f>S484*S62*PRODUCT($CJ484:CY484)</f>
        <v>0</v>
      </c>
      <c r="AW484" s="174">
        <f>T484*T62*PRODUCT($CJ484:CZ484)</f>
        <v>0</v>
      </c>
      <c r="AX484" s="174">
        <f>U484*U62*PRODUCT($CJ484:DA484)</f>
        <v>0</v>
      </c>
      <c r="AY484" s="174">
        <f>V484*V62*PRODUCT($CJ484:DB484)</f>
        <v>0</v>
      </c>
      <c r="AZ484" s="174">
        <f>W484*W62*PRODUCT($CJ484:DC484)</f>
        <v>0</v>
      </c>
      <c r="BA484" s="174">
        <f>X484*X62*PRODUCT($CJ484:DD484)</f>
        <v>0</v>
      </c>
      <c r="BB484" s="174">
        <f>Y484*Y62*PRODUCT($CJ484:DE484)</f>
        <v>0</v>
      </c>
      <c r="BC484" s="174">
        <f>Z484*Z62*PRODUCT($CJ484:DF484)</f>
        <v>0</v>
      </c>
      <c r="BD484" s="174">
        <f>AA484*AA62*PRODUCT($CJ484:DG484)</f>
        <v>0</v>
      </c>
      <c r="BE484" s="174">
        <f>AB484*AB62*PRODUCT($CJ484:DH484)</f>
        <v>0</v>
      </c>
      <c r="BF484" s="93"/>
      <c r="BG484" s="93"/>
      <c r="BH484" s="93"/>
      <c r="BI484" s="169">
        <f>SUM($AF484:AG484)-SUM($AF516:AG516)-SUM($C516:D516)-SUM($BH516:BI516)</f>
        <v>0</v>
      </c>
      <c r="BJ484" s="169">
        <f>SUM($AF484:AH484)-SUM($AF516:AH516)-SUM($C516:E516)-SUM($BH516:BJ516)</f>
        <v>0</v>
      </c>
      <c r="BK484" s="169">
        <f>SUM($AF484:AI484)-SUM($AF516:AI516)-SUM($C516:F516)-SUM($BH516:BK516)</f>
        <v>0</v>
      </c>
      <c r="BL484" s="169">
        <f>SUM($AF484:AJ484)-SUM($AF516:AJ516)-SUM($C516:G516)-SUM($BH516:BL516)</f>
        <v>0</v>
      </c>
      <c r="BM484" s="169">
        <f>SUM($AF484:AK484)-SUM($AF516:AK516)-SUM($C516:H516)-SUM($BH516:BM516)</f>
        <v>0</v>
      </c>
      <c r="BN484" s="169">
        <f>SUM($AF484:AL484)-SUM($AF516:AL516)-SUM($C516:I516)-SUM($BH516:BN516)</f>
        <v>0</v>
      </c>
      <c r="BO484" s="169">
        <f>SUM($AF484:AM484)-SUM($AF516:AM516)-SUM($C516:J516)-SUM($BH516:BO516)</f>
        <v>0</v>
      </c>
      <c r="BP484" s="169">
        <f>SUM($AF484:AN484)-SUM($AF516:AN516)-SUM($C516:K516)-SUM($BH516:BP516)</f>
        <v>0</v>
      </c>
      <c r="BQ484" s="169">
        <f>SUM($AF484:AO484)-SUM($AF516:AO516)-SUM($C516:L516)-SUM($BH516:BQ516)</f>
        <v>0</v>
      </c>
      <c r="BR484" s="169">
        <f>SUM($AF484:AP484)-SUM($AF516:AP516)-SUM($C516:M516)-SUM($BH516:BR516)</f>
        <v>0</v>
      </c>
      <c r="BS484" s="169">
        <f>SUM($AF484:AQ484)-SUM($AF516:AQ516)-SUM($C516:N516)-SUM($BH516:BS516)</f>
        <v>0</v>
      </c>
      <c r="BT484" s="169">
        <f>SUM($AF484:AR484)-SUM($AF516:AR516)-SUM($C516:O516)-SUM($BH516:BT516)</f>
        <v>0</v>
      </c>
      <c r="BU484" s="169">
        <f>SUM($AF484:AS484)-SUM($AF516:AS516)-SUM($C516:P516)-SUM($BH516:BU516)</f>
        <v>0</v>
      </c>
      <c r="BV484" s="169">
        <f>SUM($AF484:AT484)-SUM($AF516:AT516)-SUM($C516:Q516)-SUM($BH516:BV516)</f>
        <v>0</v>
      </c>
      <c r="BW484" s="169">
        <f>SUM($AF484:AU484)-SUM($AF516:AU516)-SUM($C516:R516)-SUM($BH516:BW516)</f>
        <v>0</v>
      </c>
      <c r="BX484" s="169">
        <f>SUM($AF484:AV484)-SUM($AF516:AV516)-SUM($C516:S516)-SUM($BH516:BX516)</f>
        <v>0</v>
      </c>
      <c r="BY484" s="169">
        <f>SUM($AF484:AW484)-SUM($AF516:AW516)-SUM($C516:T516)-SUM($BH516:BY516)</f>
        <v>0</v>
      </c>
      <c r="BZ484" s="169">
        <f>SUM($AF484:AX484)-SUM($AF516:AX516)-SUM($C516:U516)-SUM($BH516:BZ516)</f>
        <v>0</v>
      </c>
      <c r="CA484" s="169">
        <f>SUM($AF484:AY484)-SUM($AF516:AY516)-SUM($C516:V516)-SUM($BH516:CA516)</f>
        <v>0</v>
      </c>
      <c r="CB484" s="169">
        <f>SUM($AF484:AZ484)-SUM($AF516:AZ516)-SUM($C516:W516)-SUM($BH516:CB516)</f>
        <v>0</v>
      </c>
      <c r="CC484" s="169">
        <f>SUM($AF484:BA484)-SUM($AF516:BA516)-SUM($C516:X516)-SUM($BH516:CC516)</f>
        <v>0</v>
      </c>
      <c r="CD484" s="169">
        <f>SUM($AF484:BB484)-SUM($AF516:BB516)-SUM($C516:Y516)-SUM($BH516:CD516)</f>
        <v>0</v>
      </c>
      <c r="CE484" s="169">
        <f>SUM($AF484:BC484)-SUM($AF516:BC516)-SUM($C516:Z516)-SUM($BH516:CE516)</f>
        <v>0</v>
      </c>
      <c r="CF484" s="169">
        <f>SUM($AF484:BD484)-SUM($AF516:BD516)-SUM($C516:AA516)-SUM($BH516:CF516)</f>
        <v>0</v>
      </c>
      <c r="CG484" s="169">
        <f>SUM($AF484:BE484)-SUM($AF516:BE516)-SUM($C516:AB516)-SUM($BH516:CG516)</f>
        <v>0</v>
      </c>
      <c r="CH484" s="52"/>
      <c r="CI484" s="52"/>
      <c r="CJ484" s="67"/>
      <c r="CK484" s="67"/>
      <c r="CL484" s="67"/>
      <c r="CM484" s="67"/>
      <c r="CN484" s="67"/>
      <c r="CO484" s="67"/>
      <c r="CP484" s="67"/>
      <c r="CQ484" s="67"/>
      <c r="CR484" s="67"/>
      <c r="CS484" s="67"/>
      <c r="CT484" s="67"/>
      <c r="CU484" s="67"/>
      <c r="CV484" s="67"/>
      <c r="CW484" s="67"/>
      <c r="CX484" s="67"/>
      <c r="CY484" s="67"/>
      <c r="CZ484" s="67"/>
      <c r="DA484" s="67"/>
      <c r="DB484" s="67"/>
      <c r="DC484" s="67">
        <f>1-V484</f>
        <v>1</v>
      </c>
      <c r="DD484" s="67">
        <f t="shared" si="128"/>
        <v>0.99785829672631299</v>
      </c>
      <c r="DE484" s="67">
        <f t="shared" si="128"/>
        <v>0.99785829672631299</v>
      </c>
      <c r="DF484" s="67">
        <f t="shared" si="128"/>
        <v>0.99785829672631299</v>
      </c>
      <c r="DG484" s="67">
        <f t="shared" si="128"/>
        <v>0.99785829672631299</v>
      </c>
      <c r="DH484" s="67">
        <f t="shared" si="128"/>
        <v>0.99686400437065115</v>
      </c>
      <c r="DI484" s="67">
        <f t="shared" si="128"/>
        <v>0.99684445614784101</v>
      </c>
      <c r="DL484" s="53"/>
      <c r="DM484" s="188" t="str">
        <f t="shared" si="126"/>
        <v/>
      </c>
      <c r="DN484" s="188" t="str">
        <f t="shared" si="126"/>
        <v/>
      </c>
      <c r="DO484" s="188" t="str">
        <f t="shared" si="126"/>
        <v/>
      </c>
      <c r="DP484" s="188" t="str">
        <f t="shared" si="126"/>
        <v/>
      </c>
      <c r="DQ484" s="188" t="str">
        <f t="shared" si="126"/>
        <v/>
      </c>
      <c r="DR484" s="188" t="str">
        <f t="shared" si="126"/>
        <v/>
      </c>
      <c r="DS484" s="188" t="str">
        <f t="shared" si="126"/>
        <v/>
      </c>
      <c r="DT484" s="188" t="str">
        <f t="shared" si="126"/>
        <v/>
      </c>
      <c r="DU484" s="188" t="str">
        <f t="shared" si="126"/>
        <v/>
      </c>
      <c r="DV484" s="188" t="str">
        <f t="shared" si="126"/>
        <v/>
      </c>
      <c r="DW484" s="188" t="str">
        <f t="shared" si="126"/>
        <v/>
      </c>
      <c r="DX484" s="188" t="str">
        <f t="shared" si="126"/>
        <v/>
      </c>
      <c r="DY484" s="188" t="str">
        <f t="shared" si="126"/>
        <v/>
      </c>
      <c r="DZ484" s="188" t="str">
        <f t="shared" si="126"/>
        <v/>
      </c>
      <c r="EA484" s="188" t="str">
        <f t="shared" si="126"/>
        <v/>
      </c>
      <c r="EB484" s="188" t="str">
        <f t="shared" si="126"/>
        <v/>
      </c>
      <c r="EC484" s="188" t="str">
        <f t="shared" si="129"/>
        <v/>
      </c>
      <c r="ED484" s="188" t="str">
        <f t="shared" si="129"/>
        <v/>
      </c>
      <c r="EE484" s="188" t="str">
        <f t="shared" si="129"/>
        <v/>
      </c>
      <c r="EF484" s="188" t="str">
        <f t="shared" si="129"/>
        <v/>
      </c>
      <c r="EG484" s="188" t="str">
        <f t="shared" si="129"/>
        <v/>
      </c>
      <c r="EH484" s="188" t="str">
        <f t="shared" si="129"/>
        <v/>
      </c>
      <c r="EI484" s="188" t="str">
        <f t="shared" si="129"/>
        <v/>
      </c>
      <c r="EJ484" s="188" t="str">
        <f t="shared" si="129"/>
        <v/>
      </c>
      <c r="EK484" s="188" t="str">
        <f t="shared" si="129"/>
        <v/>
      </c>
    </row>
    <row r="485" spans="1:141" x14ac:dyDescent="0.3">
      <c r="B485" s="1">
        <v>21</v>
      </c>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f>VLOOKUP(W97,BRInc,$A$4,FALSE)*(1+((VLOOKUP(W97,BrRisk,$A$4,FALSE)-1)*MAX(0,AZ129-BaselineBMI)))</f>
        <v>2.1417032736870123E-3</v>
      </c>
      <c r="Y485" s="175">
        <f>VLOOKUP(X97,BRInc,$A$4,FALSE)*(1+((VLOOKUP(X97,BrRisk,$A$4,FALSE)-1)*MAX(0,BA129-BaselineBMI)))</f>
        <v>2.1417032736870123E-3</v>
      </c>
      <c r="Z485" s="175">
        <f>VLOOKUP(Y97,BRInc,$A$4,FALSE)*(1+((VLOOKUP(Y97,BrRisk,$A$4,FALSE)-1)*MAX(0,BB129-BaselineBMI)))</f>
        <v>2.1417032736870123E-3</v>
      </c>
      <c r="AA485" s="175">
        <f>VLOOKUP(Z97,BRInc,$A$4,FALSE)*(1+((VLOOKUP(Z97,BrRisk,$A$4,FALSE)-1)*MAX(0,BC129-BaselineBMI)))</f>
        <v>2.1417032736870123E-3</v>
      </c>
      <c r="AB485" s="175">
        <f>VLOOKUP(AA97,BRInc,$A$4,FALSE)*(1+((VLOOKUP(AA97,BrRisk,$A$4,FALSE)-1)*MAX(0,BD129-BaselineBMI)))</f>
        <v>3.135995629348836E-3</v>
      </c>
      <c r="AC485" s="155"/>
      <c r="AD485" s="155"/>
      <c r="AE485" s="155"/>
      <c r="AF485" s="177"/>
      <c r="AG485" s="174">
        <f>D485*D63*PRODUCT($CJ485:CJ485)</f>
        <v>0</v>
      </c>
      <c r="AH485" s="174">
        <f>E485*E63*PRODUCT($CJ485:CK485)</f>
        <v>0</v>
      </c>
      <c r="AI485" s="174">
        <f>F485*F63*PRODUCT($CJ485:CL485)</f>
        <v>0</v>
      </c>
      <c r="AJ485" s="174">
        <f>G485*G63*PRODUCT($CJ485:CM485)</f>
        <v>0</v>
      </c>
      <c r="AK485" s="174">
        <f>H485*H63*PRODUCT($CJ485:CN485)</f>
        <v>0</v>
      </c>
      <c r="AL485" s="174">
        <f>I485*I63*PRODUCT($CJ485:CO485)</f>
        <v>0</v>
      </c>
      <c r="AM485" s="174">
        <f>J485*J63*PRODUCT($CJ485:CP485)</f>
        <v>0</v>
      </c>
      <c r="AN485" s="174">
        <f>K485*K63*PRODUCT($CJ485:CQ485)</f>
        <v>0</v>
      </c>
      <c r="AO485" s="174">
        <f>L485*L63*PRODUCT($CJ485:CR485)</f>
        <v>0</v>
      </c>
      <c r="AP485" s="174">
        <f>M485*M63*PRODUCT($CJ485:CS485)</f>
        <v>0</v>
      </c>
      <c r="AQ485" s="174">
        <f>N485*N63*PRODUCT($CJ485:CT485)</f>
        <v>0</v>
      </c>
      <c r="AR485" s="174">
        <f>O485*O63*PRODUCT($CJ485:CU485)</f>
        <v>0</v>
      </c>
      <c r="AS485" s="174">
        <f>P485*P63*PRODUCT($CJ485:CV485)</f>
        <v>0</v>
      </c>
      <c r="AT485" s="174">
        <f>Q485*Q63*PRODUCT($CJ485:CW485)</f>
        <v>0</v>
      </c>
      <c r="AU485" s="174">
        <f>R485*R63*PRODUCT($CJ485:CX485)</f>
        <v>0</v>
      </c>
      <c r="AV485" s="174">
        <f>S485*S63*PRODUCT($CJ485:CY485)</f>
        <v>0</v>
      </c>
      <c r="AW485" s="174">
        <f>T485*T63*PRODUCT($CJ485:CZ485)</f>
        <v>0</v>
      </c>
      <c r="AX485" s="174">
        <f>U485*U63*PRODUCT($CJ485:DA485)</f>
        <v>0</v>
      </c>
      <c r="AY485" s="174">
        <f>V485*V63*PRODUCT($CJ485:DB485)</f>
        <v>0</v>
      </c>
      <c r="AZ485" s="174">
        <f>W485*W63*PRODUCT($CJ485:DC485)</f>
        <v>0</v>
      </c>
      <c r="BA485" s="174">
        <f>X485*X63*PRODUCT($CJ485:DD485)</f>
        <v>0</v>
      </c>
      <c r="BB485" s="174">
        <f>Y485*Y63*PRODUCT($CJ485:DE485)</f>
        <v>0</v>
      </c>
      <c r="BC485" s="174">
        <f>Z485*Z63*PRODUCT($CJ485:DF485)</f>
        <v>0</v>
      </c>
      <c r="BD485" s="174">
        <f>AA485*AA63*PRODUCT($CJ485:DG485)</f>
        <v>0</v>
      </c>
      <c r="BE485" s="174">
        <f>AB485*AB63*PRODUCT($CJ485:DH485)</f>
        <v>0</v>
      </c>
      <c r="BF485" s="93"/>
      <c r="BG485" s="93"/>
      <c r="BH485" s="93"/>
      <c r="BI485" s="169">
        <f>SUM($AF485:AG485)-SUM($AF517:AG517)-SUM($C517:D517)-SUM($BH517:BI517)</f>
        <v>0</v>
      </c>
      <c r="BJ485" s="169">
        <f>SUM($AF485:AH485)-SUM($AF517:AH517)-SUM($C517:E517)-SUM($BH517:BJ517)</f>
        <v>0</v>
      </c>
      <c r="BK485" s="169">
        <f>SUM($AF485:AI485)-SUM($AF517:AI517)-SUM($C517:F517)-SUM($BH517:BK517)</f>
        <v>0</v>
      </c>
      <c r="BL485" s="169">
        <f>SUM($AF485:AJ485)-SUM($AF517:AJ517)-SUM($C517:G517)-SUM($BH517:BL517)</f>
        <v>0</v>
      </c>
      <c r="BM485" s="169">
        <f>SUM($AF485:AK485)-SUM($AF517:AK517)-SUM($C517:H517)-SUM($BH517:BM517)</f>
        <v>0</v>
      </c>
      <c r="BN485" s="169">
        <f>SUM($AF485:AL485)-SUM($AF517:AL517)-SUM($C517:I517)-SUM($BH517:BN517)</f>
        <v>0</v>
      </c>
      <c r="BO485" s="169">
        <f>SUM($AF485:AM485)-SUM($AF517:AM517)-SUM($C517:J517)-SUM($BH517:BO517)</f>
        <v>0</v>
      </c>
      <c r="BP485" s="169">
        <f>SUM($AF485:AN485)-SUM($AF517:AN517)-SUM($C517:K517)-SUM($BH517:BP517)</f>
        <v>0</v>
      </c>
      <c r="BQ485" s="169">
        <f>SUM($AF485:AO485)-SUM($AF517:AO517)-SUM($C517:L517)-SUM($BH517:BQ517)</f>
        <v>0</v>
      </c>
      <c r="BR485" s="169">
        <f>SUM($AF485:AP485)-SUM($AF517:AP517)-SUM($C517:M517)-SUM($BH517:BR517)</f>
        <v>0</v>
      </c>
      <c r="BS485" s="169">
        <f>SUM($AF485:AQ485)-SUM($AF517:AQ517)-SUM($C517:N517)-SUM($BH517:BS517)</f>
        <v>0</v>
      </c>
      <c r="BT485" s="169">
        <f>SUM($AF485:AR485)-SUM($AF517:AR517)-SUM($C517:O517)-SUM($BH517:BT517)</f>
        <v>0</v>
      </c>
      <c r="BU485" s="169">
        <f>SUM($AF485:AS485)-SUM($AF517:AS517)-SUM($C517:P517)-SUM($BH517:BU517)</f>
        <v>0</v>
      </c>
      <c r="BV485" s="169">
        <f>SUM($AF485:AT485)-SUM($AF517:AT517)-SUM($C517:Q517)-SUM($BH517:BV517)</f>
        <v>0</v>
      </c>
      <c r="BW485" s="169">
        <f>SUM($AF485:AU485)-SUM($AF517:AU517)-SUM($C517:R517)-SUM($BH517:BW517)</f>
        <v>0</v>
      </c>
      <c r="BX485" s="169">
        <f>SUM($AF485:AV485)-SUM($AF517:AV517)-SUM($C517:S517)-SUM($BH517:BX517)</f>
        <v>0</v>
      </c>
      <c r="BY485" s="169">
        <f>SUM($AF485:AW485)-SUM($AF517:AW517)-SUM($C517:T517)-SUM($BH517:BY517)</f>
        <v>0</v>
      </c>
      <c r="BZ485" s="169">
        <f>SUM($AF485:AX485)-SUM($AF517:AX517)-SUM($C517:U517)-SUM($BH517:BZ517)</f>
        <v>0</v>
      </c>
      <c r="CA485" s="169">
        <f>SUM($AF485:AY485)-SUM($AF517:AY517)-SUM($C517:V517)-SUM($BH517:CA517)</f>
        <v>0</v>
      </c>
      <c r="CB485" s="169">
        <f>SUM($AF485:AZ485)-SUM($AF517:AZ517)-SUM($C517:W517)-SUM($BH517:CB517)</f>
        <v>0</v>
      </c>
      <c r="CC485" s="169">
        <f>SUM($AF485:BA485)-SUM($AF517:BA517)-SUM($C517:X517)-SUM($BH517:CC517)</f>
        <v>0</v>
      </c>
      <c r="CD485" s="169">
        <f>SUM($AF485:BB485)-SUM($AF517:BB517)-SUM($C517:Y517)-SUM($BH517:CD517)</f>
        <v>0</v>
      </c>
      <c r="CE485" s="169">
        <f>SUM($AF485:BC485)-SUM($AF517:BC517)-SUM($C517:Z517)-SUM($BH517:CE517)</f>
        <v>0</v>
      </c>
      <c r="CF485" s="169">
        <f>SUM($AF485:BD485)-SUM($AF517:BD517)-SUM($C517:AA517)-SUM($BH517:CF517)</f>
        <v>0</v>
      </c>
      <c r="CG485" s="169">
        <f>SUM($AF485:BE485)-SUM($AF517:BE517)-SUM($C517:AB517)-SUM($BH517:CG517)</f>
        <v>0</v>
      </c>
      <c r="CH485" s="52"/>
      <c r="CI485" s="52"/>
      <c r="CJ485" s="67"/>
      <c r="CK485" s="67"/>
      <c r="CL485" s="67"/>
      <c r="CM485" s="67"/>
      <c r="CN485" s="67"/>
      <c r="CO485" s="67"/>
      <c r="CP485" s="67"/>
      <c r="CQ485" s="67"/>
      <c r="CR485" s="67"/>
      <c r="CS485" s="67"/>
      <c r="CT485" s="67"/>
      <c r="CU485" s="67"/>
      <c r="CV485" s="67"/>
      <c r="CW485" s="67"/>
      <c r="CX485" s="67"/>
      <c r="CY485" s="67"/>
      <c r="CZ485" s="67"/>
      <c r="DA485" s="67"/>
      <c r="DB485" s="67"/>
      <c r="DC485" s="67"/>
      <c r="DD485" s="67">
        <f>1-W485</f>
        <v>1</v>
      </c>
      <c r="DE485" s="67">
        <f t="shared" si="128"/>
        <v>0.99785829672631299</v>
      </c>
      <c r="DF485" s="67">
        <f t="shared" si="128"/>
        <v>0.99785829672631299</v>
      </c>
      <c r="DG485" s="67">
        <f t="shared" si="128"/>
        <v>0.99785829672631299</v>
      </c>
      <c r="DH485" s="67">
        <f t="shared" si="128"/>
        <v>0.99785829672631299</v>
      </c>
      <c r="DI485" s="67">
        <f t="shared" si="128"/>
        <v>0.99686400437065115</v>
      </c>
      <c r="DL485" s="53"/>
      <c r="DM485" s="188" t="str">
        <f t="shared" si="126"/>
        <v/>
      </c>
      <c r="DN485" s="188" t="str">
        <f t="shared" si="126"/>
        <v/>
      </c>
      <c r="DO485" s="188" t="str">
        <f t="shared" si="126"/>
        <v/>
      </c>
      <c r="DP485" s="188" t="str">
        <f t="shared" si="126"/>
        <v/>
      </c>
      <c r="DQ485" s="188" t="str">
        <f t="shared" si="126"/>
        <v/>
      </c>
      <c r="DR485" s="188" t="str">
        <f t="shared" si="126"/>
        <v/>
      </c>
      <c r="DS485" s="188" t="str">
        <f t="shared" si="126"/>
        <v/>
      </c>
      <c r="DT485" s="188" t="str">
        <f t="shared" si="126"/>
        <v/>
      </c>
      <c r="DU485" s="188" t="str">
        <f t="shared" si="126"/>
        <v/>
      </c>
      <c r="DV485" s="188" t="str">
        <f t="shared" si="126"/>
        <v/>
      </c>
      <c r="DW485" s="188" t="str">
        <f t="shared" si="126"/>
        <v/>
      </c>
      <c r="DX485" s="188" t="str">
        <f t="shared" si="126"/>
        <v/>
      </c>
      <c r="DY485" s="188" t="str">
        <f t="shared" si="126"/>
        <v/>
      </c>
      <c r="DZ485" s="188" t="str">
        <f t="shared" si="126"/>
        <v/>
      </c>
      <c r="EA485" s="188" t="str">
        <f t="shared" si="126"/>
        <v/>
      </c>
      <c r="EB485" s="188" t="str">
        <f t="shared" si="126"/>
        <v/>
      </c>
      <c r="EC485" s="188" t="str">
        <f t="shared" si="129"/>
        <v/>
      </c>
      <c r="ED485" s="188" t="str">
        <f t="shared" si="129"/>
        <v/>
      </c>
      <c r="EE485" s="188" t="str">
        <f t="shared" si="129"/>
        <v/>
      </c>
      <c r="EF485" s="188" t="str">
        <f t="shared" si="129"/>
        <v/>
      </c>
      <c r="EG485" s="188" t="str">
        <f t="shared" si="129"/>
        <v/>
      </c>
      <c r="EH485" s="188" t="str">
        <f t="shared" si="129"/>
        <v/>
      </c>
      <c r="EI485" s="188" t="str">
        <f t="shared" si="129"/>
        <v/>
      </c>
      <c r="EJ485" s="188" t="str">
        <f t="shared" si="129"/>
        <v/>
      </c>
      <c r="EK485" s="188" t="str">
        <f t="shared" si="129"/>
        <v/>
      </c>
    </row>
    <row r="486" spans="1:141" x14ac:dyDescent="0.3">
      <c r="B486" s="1">
        <v>22</v>
      </c>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f>VLOOKUP(X98,BRInc,$A$4,FALSE)*(1+((VLOOKUP(X98,BrRisk,$A$4,FALSE)-1)*MAX(0,BA130-BaselineBMI)))</f>
        <v>2.1417032736870123E-3</v>
      </c>
      <c r="Z486" s="175">
        <f>VLOOKUP(Y98,BRInc,$A$4,FALSE)*(1+((VLOOKUP(Y98,BrRisk,$A$4,FALSE)-1)*MAX(0,BB130-BaselineBMI)))</f>
        <v>2.1417032736870123E-3</v>
      </c>
      <c r="AA486" s="175">
        <f>VLOOKUP(Z98,BRInc,$A$4,FALSE)*(1+((VLOOKUP(Z98,BrRisk,$A$4,FALSE)-1)*MAX(0,BC130-BaselineBMI)))</f>
        <v>2.1417032736870123E-3</v>
      </c>
      <c r="AB486" s="175">
        <f>VLOOKUP(AA98,BRInc,$A$4,FALSE)*(1+((VLOOKUP(AA98,BrRisk,$A$4,FALSE)-1)*MAX(0,BD130-BaselineBMI)))</f>
        <v>2.1417032736870123E-3</v>
      </c>
      <c r="AC486" s="155"/>
      <c r="AD486" s="155"/>
      <c r="AE486" s="155"/>
      <c r="AF486" s="177"/>
      <c r="AG486" s="174">
        <f>D486*D64*PRODUCT($CJ486:CJ486)</f>
        <v>0</v>
      </c>
      <c r="AH486" s="174">
        <f>E486*E64*PRODUCT($CJ486:CK486)</f>
        <v>0</v>
      </c>
      <c r="AI486" s="174">
        <f>F486*F64*PRODUCT($CJ486:CL486)</f>
        <v>0</v>
      </c>
      <c r="AJ486" s="174">
        <f>G486*G64*PRODUCT($CJ486:CM486)</f>
        <v>0</v>
      </c>
      <c r="AK486" s="174">
        <f>H486*H64*PRODUCT($CJ486:CN486)</f>
        <v>0</v>
      </c>
      <c r="AL486" s="174">
        <f>I486*I64*PRODUCT($CJ486:CO486)</f>
        <v>0</v>
      </c>
      <c r="AM486" s="174">
        <f>J486*J64*PRODUCT($CJ486:CP486)</f>
        <v>0</v>
      </c>
      <c r="AN486" s="174">
        <f>K486*K64*PRODUCT($CJ486:CQ486)</f>
        <v>0</v>
      </c>
      <c r="AO486" s="174">
        <f>L486*L64*PRODUCT($CJ486:CR486)</f>
        <v>0</v>
      </c>
      <c r="AP486" s="174">
        <f>M486*M64*PRODUCT($CJ486:CS486)</f>
        <v>0</v>
      </c>
      <c r="AQ486" s="174">
        <f>N486*N64*PRODUCT($CJ486:CT486)</f>
        <v>0</v>
      </c>
      <c r="AR486" s="174">
        <f>O486*O64*PRODUCT($CJ486:CU486)</f>
        <v>0</v>
      </c>
      <c r="AS486" s="174">
        <f>P486*P64*PRODUCT($CJ486:CV486)</f>
        <v>0</v>
      </c>
      <c r="AT486" s="174">
        <f>Q486*Q64*PRODUCT($CJ486:CW486)</f>
        <v>0</v>
      </c>
      <c r="AU486" s="174">
        <f>R486*R64*PRODUCT($CJ486:CX486)</f>
        <v>0</v>
      </c>
      <c r="AV486" s="174">
        <f>S486*S64*PRODUCT($CJ486:CY486)</f>
        <v>0</v>
      </c>
      <c r="AW486" s="174">
        <f>T486*T64*PRODUCT($CJ486:CZ486)</f>
        <v>0</v>
      </c>
      <c r="AX486" s="174">
        <f>U486*U64*PRODUCT($CJ486:DA486)</f>
        <v>0</v>
      </c>
      <c r="AY486" s="174">
        <f>V486*V64*PRODUCT($CJ486:DB486)</f>
        <v>0</v>
      </c>
      <c r="AZ486" s="174">
        <f>W486*W64*PRODUCT($CJ486:DC486)</f>
        <v>0</v>
      </c>
      <c r="BA486" s="174">
        <f>X486*X64*PRODUCT($CJ486:DD486)</f>
        <v>0</v>
      </c>
      <c r="BB486" s="174">
        <f>Y486*Y64*PRODUCT($CJ486:DE486)</f>
        <v>0</v>
      </c>
      <c r="BC486" s="174">
        <f>Z486*Z64*PRODUCT($CJ486:DF486)</f>
        <v>0</v>
      </c>
      <c r="BD486" s="174">
        <f>AA486*AA64*PRODUCT($CJ486:DG486)</f>
        <v>0</v>
      </c>
      <c r="BE486" s="174">
        <f>AB486*AB64*PRODUCT($CJ486:DH486)</f>
        <v>0</v>
      </c>
      <c r="BF486" s="93"/>
      <c r="BG486" s="93"/>
      <c r="BH486" s="93"/>
      <c r="BI486" s="169">
        <f>SUM($AF486:AG486)-SUM($AF518:AG518)-SUM($C518:D518)-SUM($BH518:BI518)</f>
        <v>0</v>
      </c>
      <c r="BJ486" s="169">
        <f>SUM($AF486:AH486)-SUM($AF518:AH518)-SUM($C518:E518)-SUM($BH518:BJ518)</f>
        <v>0</v>
      </c>
      <c r="BK486" s="169">
        <f>SUM($AF486:AI486)-SUM($AF518:AI518)-SUM($C518:F518)-SUM($BH518:BK518)</f>
        <v>0</v>
      </c>
      <c r="BL486" s="169">
        <f>SUM($AF486:AJ486)-SUM($AF518:AJ518)-SUM($C518:G518)-SUM($BH518:BL518)</f>
        <v>0</v>
      </c>
      <c r="BM486" s="169">
        <f>SUM($AF486:AK486)-SUM($AF518:AK518)-SUM($C518:H518)-SUM($BH518:BM518)</f>
        <v>0</v>
      </c>
      <c r="BN486" s="169">
        <f>SUM($AF486:AL486)-SUM($AF518:AL518)-SUM($C518:I518)-SUM($BH518:BN518)</f>
        <v>0</v>
      </c>
      <c r="BO486" s="169">
        <f>SUM($AF486:AM486)-SUM($AF518:AM518)-SUM($C518:J518)-SUM($BH518:BO518)</f>
        <v>0</v>
      </c>
      <c r="BP486" s="169">
        <f>SUM($AF486:AN486)-SUM($AF518:AN518)-SUM($C518:K518)-SUM($BH518:BP518)</f>
        <v>0</v>
      </c>
      <c r="BQ486" s="169">
        <f>SUM($AF486:AO486)-SUM($AF518:AO518)-SUM($C518:L518)-SUM($BH518:BQ518)</f>
        <v>0</v>
      </c>
      <c r="BR486" s="169">
        <f>SUM($AF486:AP486)-SUM($AF518:AP518)-SUM($C518:M518)-SUM($BH518:BR518)</f>
        <v>0</v>
      </c>
      <c r="BS486" s="169">
        <f>SUM($AF486:AQ486)-SUM($AF518:AQ518)-SUM($C518:N518)-SUM($BH518:BS518)</f>
        <v>0</v>
      </c>
      <c r="BT486" s="169">
        <f>SUM($AF486:AR486)-SUM($AF518:AR518)-SUM($C518:O518)-SUM($BH518:BT518)</f>
        <v>0</v>
      </c>
      <c r="BU486" s="169">
        <f>SUM($AF486:AS486)-SUM($AF518:AS518)-SUM($C518:P518)-SUM($BH518:BU518)</f>
        <v>0</v>
      </c>
      <c r="BV486" s="169">
        <f>SUM($AF486:AT486)-SUM($AF518:AT518)-SUM($C518:Q518)-SUM($BH518:BV518)</f>
        <v>0</v>
      </c>
      <c r="BW486" s="169">
        <f>SUM($AF486:AU486)-SUM($AF518:AU518)-SUM($C518:R518)-SUM($BH518:BW518)</f>
        <v>0</v>
      </c>
      <c r="BX486" s="169">
        <f>SUM($AF486:AV486)-SUM($AF518:AV518)-SUM($C518:S518)-SUM($BH518:BX518)</f>
        <v>0</v>
      </c>
      <c r="BY486" s="169">
        <f>SUM($AF486:AW486)-SUM($AF518:AW518)-SUM($C518:T518)-SUM($BH518:BY518)</f>
        <v>0</v>
      </c>
      <c r="BZ486" s="169">
        <f>SUM($AF486:AX486)-SUM($AF518:AX518)-SUM($C518:U518)-SUM($BH518:BZ518)</f>
        <v>0</v>
      </c>
      <c r="CA486" s="169">
        <f>SUM($AF486:AY486)-SUM($AF518:AY518)-SUM($C518:V518)-SUM($BH518:CA518)</f>
        <v>0</v>
      </c>
      <c r="CB486" s="169">
        <f>SUM($AF486:AZ486)-SUM($AF518:AZ518)-SUM($C518:W518)-SUM($BH518:CB518)</f>
        <v>0</v>
      </c>
      <c r="CC486" s="169">
        <f>SUM($AF486:BA486)-SUM($AF518:BA518)-SUM($C518:X518)-SUM($BH518:CC518)</f>
        <v>0</v>
      </c>
      <c r="CD486" s="169">
        <f>SUM($AF486:BB486)-SUM($AF518:BB518)-SUM($C518:Y518)-SUM($BH518:CD518)</f>
        <v>0</v>
      </c>
      <c r="CE486" s="169">
        <f>SUM($AF486:BC486)-SUM($AF518:BC518)-SUM($C518:Z518)-SUM($BH518:CE518)</f>
        <v>0</v>
      </c>
      <c r="CF486" s="169">
        <f>SUM($AF486:BD486)-SUM($AF518:BD518)-SUM($C518:AA518)-SUM($BH518:CF518)</f>
        <v>0</v>
      </c>
      <c r="CG486" s="169">
        <f>SUM($AF486:BE486)-SUM($AF518:BE518)-SUM($C518:AB518)-SUM($BH518:CG518)</f>
        <v>0</v>
      </c>
      <c r="CH486" s="52"/>
      <c r="CI486" s="52"/>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f>1-X486</f>
        <v>1</v>
      </c>
      <c r="DF486" s="67">
        <f t="shared" si="128"/>
        <v>0.99785829672631299</v>
      </c>
      <c r="DG486" s="67">
        <f t="shared" si="128"/>
        <v>0.99785829672631299</v>
      </c>
      <c r="DH486" s="67">
        <f t="shared" si="128"/>
        <v>0.99785829672631299</v>
      </c>
      <c r="DI486" s="67">
        <f t="shared" si="128"/>
        <v>0.99785829672631299</v>
      </c>
      <c r="DL486" s="53"/>
      <c r="DM486" s="188" t="str">
        <f t="shared" si="126"/>
        <v/>
      </c>
      <c r="DN486" s="188" t="str">
        <f t="shared" si="126"/>
        <v/>
      </c>
      <c r="DO486" s="188" t="str">
        <f t="shared" si="126"/>
        <v/>
      </c>
      <c r="DP486" s="188" t="str">
        <f t="shared" si="126"/>
        <v/>
      </c>
      <c r="DQ486" s="188" t="str">
        <f t="shared" si="126"/>
        <v/>
      </c>
      <c r="DR486" s="188" t="str">
        <f t="shared" si="126"/>
        <v/>
      </c>
      <c r="DS486" s="188" t="str">
        <f t="shared" si="126"/>
        <v/>
      </c>
      <c r="DT486" s="188" t="str">
        <f t="shared" si="126"/>
        <v/>
      </c>
      <c r="DU486" s="188" t="str">
        <f t="shared" si="126"/>
        <v/>
      </c>
      <c r="DV486" s="188" t="str">
        <f t="shared" si="126"/>
        <v/>
      </c>
      <c r="DW486" s="188" t="str">
        <f t="shared" si="126"/>
        <v/>
      </c>
      <c r="DX486" s="188" t="str">
        <f t="shared" si="126"/>
        <v/>
      </c>
      <c r="DY486" s="188" t="str">
        <f t="shared" si="126"/>
        <v/>
      </c>
      <c r="DZ486" s="188" t="str">
        <f t="shared" si="126"/>
        <v/>
      </c>
      <c r="EA486" s="188" t="str">
        <f t="shared" si="126"/>
        <v/>
      </c>
      <c r="EB486" s="188" t="str">
        <f t="shared" si="126"/>
        <v/>
      </c>
      <c r="EC486" s="188" t="str">
        <f t="shared" si="129"/>
        <v/>
      </c>
      <c r="ED486" s="188" t="str">
        <f t="shared" si="129"/>
        <v/>
      </c>
      <c r="EE486" s="188" t="str">
        <f t="shared" si="129"/>
        <v/>
      </c>
      <c r="EF486" s="188" t="str">
        <f t="shared" si="129"/>
        <v/>
      </c>
      <c r="EG486" s="188" t="str">
        <f t="shared" si="129"/>
        <v/>
      </c>
      <c r="EH486" s="188" t="str">
        <f t="shared" si="129"/>
        <v/>
      </c>
      <c r="EI486" s="188" t="str">
        <f t="shared" si="129"/>
        <v/>
      </c>
      <c r="EJ486" s="188" t="str">
        <f t="shared" si="129"/>
        <v/>
      </c>
      <c r="EK486" s="188" t="str">
        <f t="shared" si="129"/>
        <v/>
      </c>
    </row>
    <row r="487" spans="1:141" x14ac:dyDescent="0.3">
      <c r="B487" s="1">
        <v>23</v>
      </c>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f>VLOOKUP(Y99,BRInc,$A$4,FALSE)*(1+((VLOOKUP(Y99,BrRisk,$A$4,FALSE)-1)*MAX(0,BB131-BaselineBMI)))</f>
        <v>2.1417032736870123E-3</v>
      </c>
      <c r="AA487" s="175">
        <f>VLOOKUP(Z99,BRInc,$A$4,FALSE)*(1+((VLOOKUP(Z99,BrRisk,$A$4,FALSE)-1)*MAX(0,BC131-BaselineBMI)))</f>
        <v>2.1417032736870123E-3</v>
      </c>
      <c r="AB487" s="175">
        <f>VLOOKUP(AA99,BRInc,$A$4,FALSE)*(1+((VLOOKUP(AA99,BrRisk,$A$4,FALSE)-1)*MAX(0,BD131-BaselineBMI)))</f>
        <v>2.1417032736870123E-3</v>
      </c>
      <c r="AC487" s="155"/>
      <c r="AD487" s="155"/>
      <c r="AE487" s="155"/>
      <c r="AF487" s="177"/>
      <c r="AG487" s="174">
        <f>D487*D65*PRODUCT($CJ487:CJ487)</f>
        <v>0</v>
      </c>
      <c r="AH487" s="174">
        <f>E487*E65*PRODUCT($CJ487:CK487)</f>
        <v>0</v>
      </c>
      <c r="AI487" s="174">
        <f>F487*F65*PRODUCT($CJ487:CL487)</f>
        <v>0</v>
      </c>
      <c r="AJ487" s="174">
        <f>G487*G65*PRODUCT($CJ487:CM487)</f>
        <v>0</v>
      </c>
      <c r="AK487" s="174">
        <f>H487*H65*PRODUCT($CJ487:CN487)</f>
        <v>0</v>
      </c>
      <c r="AL487" s="174">
        <f>I487*I65*PRODUCT($CJ487:CO487)</f>
        <v>0</v>
      </c>
      <c r="AM487" s="174">
        <f>J487*J65*PRODUCT($CJ487:CP487)</f>
        <v>0</v>
      </c>
      <c r="AN487" s="174">
        <f>K487*K65*PRODUCT($CJ487:CQ487)</f>
        <v>0</v>
      </c>
      <c r="AO487" s="174">
        <f>L487*L65*PRODUCT($CJ487:CR487)</f>
        <v>0</v>
      </c>
      <c r="AP487" s="174">
        <f>M487*M65*PRODUCT($CJ487:CS487)</f>
        <v>0</v>
      </c>
      <c r="AQ487" s="174">
        <f>N487*N65*PRODUCT($CJ487:CT487)</f>
        <v>0</v>
      </c>
      <c r="AR487" s="174">
        <f>O487*O65*PRODUCT($CJ487:CU487)</f>
        <v>0</v>
      </c>
      <c r="AS487" s="174">
        <f>P487*P65*PRODUCT($CJ487:CV487)</f>
        <v>0</v>
      </c>
      <c r="AT487" s="174">
        <f>Q487*Q65*PRODUCT($CJ487:CW487)</f>
        <v>0</v>
      </c>
      <c r="AU487" s="174">
        <f>R487*R65*PRODUCT($CJ487:CX487)</f>
        <v>0</v>
      </c>
      <c r="AV487" s="174">
        <f>S487*S65*PRODUCT($CJ487:CY487)</f>
        <v>0</v>
      </c>
      <c r="AW487" s="174">
        <f>T487*T65*PRODUCT($CJ487:CZ487)</f>
        <v>0</v>
      </c>
      <c r="AX487" s="174">
        <f>U487*U65*PRODUCT($CJ487:DA487)</f>
        <v>0</v>
      </c>
      <c r="AY487" s="174">
        <f>V487*V65*PRODUCT($CJ487:DB487)</f>
        <v>0</v>
      </c>
      <c r="AZ487" s="174">
        <f>W487*W65*PRODUCT($CJ487:DC487)</f>
        <v>0</v>
      </c>
      <c r="BA487" s="174">
        <f>X487*X65*PRODUCT($CJ487:DD487)</f>
        <v>0</v>
      </c>
      <c r="BB487" s="174">
        <f>Y487*Y65*PRODUCT($CJ487:DE487)</f>
        <v>0</v>
      </c>
      <c r="BC487" s="174">
        <f>Z487*Z65*PRODUCT($CJ487:DF487)</f>
        <v>0</v>
      </c>
      <c r="BD487" s="174">
        <f>AA487*AA65*PRODUCT($CJ487:DG487)</f>
        <v>0</v>
      </c>
      <c r="BE487" s="174">
        <f>AB487*AB65*PRODUCT($CJ487:DH487)</f>
        <v>0</v>
      </c>
      <c r="BF487" s="93"/>
      <c r="BG487" s="93"/>
      <c r="BH487" s="93"/>
      <c r="BI487" s="169">
        <f>SUM($AF487:AG487)-SUM($AF519:AG519)-SUM($C519:D519)-SUM($BH519:BI519)</f>
        <v>0</v>
      </c>
      <c r="BJ487" s="169">
        <f>SUM($AF487:AH487)-SUM($AF519:AH519)-SUM($C519:E519)-SUM($BH519:BJ519)</f>
        <v>0</v>
      </c>
      <c r="BK487" s="169">
        <f>SUM($AF487:AI487)-SUM($AF519:AI519)-SUM($C519:F519)-SUM($BH519:BK519)</f>
        <v>0</v>
      </c>
      <c r="BL487" s="169">
        <f>SUM($AF487:AJ487)-SUM($AF519:AJ519)-SUM($C519:G519)-SUM($BH519:BL519)</f>
        <v>0</v>
      </c>
      <c r="BM487" s="169">
        <f>SUM($AF487:AK487)-SUM($AF519:AK519)-SUM($C519:H519)-SUM($BH519:BM519)</f>
        <v>0</v>
      </c>
      <c r="BN487" s="169">
        <f>SUM($AF487:AL487)-SUM($AF519:AL519)-SUM($C519:I519)-SUM($BH519:BN519)</f>
        <v>0</v>
      </c>
      <c r="BO487" s="169">
        <f>SUM($AF487:AM487)-SUM($AF519:AM519)-SUM($C519:J519)-SUM($BH519:BO519)</f>
        <v>0</v>
      </c>
      <c r="BP487" s="169">
        <f>SUM($AF487:AN487)-SUM($AF519:AN519)-SUM($C519:K519)-SUM($BH519:BP519)</f>
        <v>0</v>
      </c>
      <c r="BQ487" s="169">
        <f>SUM($AF487:AO487)-SUM($AF519:AO519)-SUM($C519:L519)-SUM($BH519:BQ519)</f>
        <v>0</v>
      </c>
      <c r="BR487" s="169">
        <f>SUM($AF487:AP487)-SUM($AF519:AP519)-SUM($C519:M519)-SUM($BH519:BR519)</f>
        <v>0</v>
      </c>
      <c r="BS487" s="169">
        <f>SUM($AF487:AQ487)-SUM($AF519:AQ519)-SUM($C519:N519)-SUM($BH519:BS519)</f>
        <v>0</v>
      </c>
      <c r="BT487" s="169">
        <f>SUM($AF487:AR487)-SUM($AF519:AR519)-SUM($C519:O519)-SUM($BH519:BT519)</f>
        <v>0</v>
      </c>
      <c r="BU487" s="169">
        <f>SUM($AF487:AS487)-SUM($AF519:AS519)-SUM($C519:P519)-SUM($BH519:BU519)</f>
        <v>0</v>
      </c>
      <c r="BV487" s="169">
        <f>SUM($AF487:AT487)-SUM($AF519:AT519)-SUM($C519:Q519)-SUM($BH519:BV519)</f>
        <v>0</v>
      </c>
      <c r="BW487" s="169">
        <f>SUM($AF487:AU487)-SUM($AF519:AU519)-SUM($C519:R519)-SUM($BH519:BW519)</f>
        <v>0</v>
      </c>
      <c r="BX487" s="169">
        <f>SUM($AF487:AV487)-SUM($AF519:AV519)-SUM($C519:S519)-SUM($BH519:BX519)</f>
        <v>0</v>
      </c>
      <c r="BY487" s="169">
        <f>SUM($AF487:AW487)-SUM($AF519:AW519)-SUM($C519:T519)-SUM($BH519:BY519)</f>
        <v>0</v>
      </c>
      <c r="BZ487" s="169">
        <f>SUM($AF487:AX487)-SUM($AF519:AX519)-SUM($C519:U519)-SUM($BH519:BZ519)</f>
        <v>0</v>
      </c>
      <c r="CA487" s="169">
        <f>SUM($AF487:AY487)-SUM($AF519:AY519)-SUM($C519:V519)-SUM($BH519:CA519)</f>
        <v>0</v>
      </c>
      <c r="CB487" s="169">
        <f>SUM($AF487:AZ487)-SUM($AF519:AZ519)-SUM($C519:W519)-SUM($BH519:CB519)</f>
        <v>0</v>
      </c>
      <c r="CC487" s="169">
        <f>SUM($AF487:BA487)-SUM($AF519:BA519)-SUM($C519:X519)-SUM($BH519:CC519)</f>
        <v>0</v>
      </c>
      <c r="CD487" s="169">
        <f>SUM($AF487:BB487)-SUM($AF519:BB519)-SUM($C519:Y519)-SUM($BH519:CD519)</f>
        <v>0</v>
      </c>
      <c r="CE487" s="169">
        <f>SUM($AF487:BC487)-SUM($AF519:BC519)-SUM($C519:Z519)-SUM($BH519:CE519)</f>
        <v>0</v>
      </c>
      <c r="CF487" s="169">
        <f>SUM($AF487:BD487)-SUM($AF519:BD519)-SUM($C519:AA519)-SUM($BH519:CF519)</f>
        <v>0</v>
      </c>
      <c r="CG487" s="169">
        <f>SUM($AF487:BE487)-SUM($AF519:BE519)-SUM($C519:AB519)-SUM($BH519:CG519)</f>
        <v>0</v>
      </c>
      <c r="CH487" s="52"/>
      <c r="CI487" s="52"/>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f t="shared" si="128"/>
        <v>1</v>
      </c>
      <c r="DG487" s="67">
        <f t="shared" si="128"/>
        <v>0.99785829672631299</v>
      </c>
      <c r="DH487" s="67">
        <f t="shared" si="128"/>
        <v>0.99785829672631299</v>
      </c>
      <c r="DI487" s="67">
        <f t="shared" si="128"/>
        <v>0.99785829672631299</v>
      </c>
      <c r="DL487" s="53"/>
      <c r="DM487" s="188" t="str">
        <f t="shared" si="126"/>
        <v/>
      </c>
      <c r="DN487" s="188" t="str">
        <f t="shared" si="126"/>
        <v/>
      </c>
      <c r="DO487" s="188" t="str">
        <f t="shared" si="126"/>
        <v/>
      </c>
      <c r="DP487" s="188" t="str">
        <f t="shared" si="126"/>
        <v/>
      </c>
      <c r="DQ487" s="188" t="str">
        <f t="shared" si="126"/>
        <v/>
      </c>
      <c r="DR487" s="188" t="str">
        <f t="shared" si="126"/>
        <v/>
      </c>
      <c r="DS487" s="188" t="str">
        <f t="shared" si="126"/>
        <v/>
      </c>
      <c r="DT487" s="188" t="str">
        <f t="shared" si="126"/>
        <v/>
      </c>
      <c r="DU487" s="188" t="str">
        <f t="shared" si="126"/>
        <v/>
      </c>
      <c r="DV487" s="188" t="str">
        <f t="shared" si="126"/>
        <v/>
      </c>
      <c r="DW487" s="188" t="str">
        <f t="shared" si="126"/>
        <v/>
      </c>
      <c r="DX487" s="188" t="str">
        <f t="shared" si="126"/>
        <v/>
      </c>
      <c r="DY487" s="188" t="str">
        <f t="shared" si="126"/>
        <v/>
      </c>
      <c r="DZ487" s="188" t="str">
        <f t="shared" si="126"/>
        <v/>
      </c>
      <c r="EA487" s="188" t="str">
        <f t="shared" si="126"/>
        <v/>
      </c>
      <c r="EB487" s="188" t="str">
        <f t="shared" si="126"/>
        <v/>
      </c>
      <c r="EC487" s="188" t="str">
        <f t="shared" si="129"/>
        <v/>
      </c>
      <c r="ED487" s="188" t="str">
        <f t="shared" si="129"/>
        <v/>
      </c>
      <c r="EE487" s="188" t="str">
        <f t="shared" si="129"/>
        <v/>
      </c>
      <c r="EF487" s="188" t="str">
        <f t="shared" si="129"/>
        <v/>
      </c>
      <c r="EG487" s="188" t="str">
        <f t="shared" si="129"/>
        <v/>
      </c>
      <c r="EH487" s="188" t="str">
        <f t="shared" si="129"/>
        <v/>
      </c>
      <c r="EI487" s="188" t="str">
        <f t="shared" si="129"/>
        <v/>
      </c>
      <c r="EJ487" s="188" t="str">
        <f t="shared" si="129"/>
        <v/>
      </c>
      <c r="EK487" s="188" t="str">
        <f t="shared" si="129"/>
        <v/>
      </c>
    </row>
    <row r="488" spans="1:141" x14ac:dyDescent="0.3">
      <c r="B488" s="1">
        <v>24</v>
      </c>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c r="AA488" s="175">
        <f>VLOOKUP(Z100,BRInc,$A$4,FALSE)*(1+((VLOOKUP(Z100,BrRisk,$A$4,FALSE)-1)*MAX(0,BC132-BaselineBMI)))</f>
        <v>2.1417032736870123E-3</v>
      </c>
      <c r="AB488" s="175">
        <f>VLOOKUP(AA100,BRInc,$A$4,FALSE)*(1+((VLOOKUP(AA100,BrRisk,$A$4,FALSE)-1)*MAX(0,BD132-BaselineBMI)))</f>
        <v>2.1417032736870123E-3</v>
      </c>
      <c r="AC488" s="155"/>
      <c r="AD488" s="155"/>
      <c r="AE488" s="155"/>
      <c r="AF488" s="177"/>
      <c r="AG488" s="174">
        <f>D488*D66*PRODUCT($CJ488:CJ488)</f>
        <v>0</v>
      </c>
      <c r="AH488" s="174">
        <f>E488*E66*PRODUCT($CJ488:CK488)</f>
        <v>0</v>
      </c>
      <c r="AI488" s="174">
        <f>F488*F66*PRODUCT($CJ488:CL488)</f>
        <v>0</v>
      </c>
      <c r="AJ488" s="174">
        <f>G488*G66*PRODUCT($CJ488:CM488)</f>
        <v>0</v>
      </c>
      <c r="AK488" s="174">
        <f>H488*H66*PRODUCT($CJ488:CN488)</f>
        <v>0</v>
      </c>
      <c r="AL488" s="174">
        <f>I488*I66*PRODUCT($CJ488:CO488)</f>
        <v>0</v>
      </c>
      <c r="AM488" s="174">
        <f>J488*J66*PRODUCT($CJ488:CP488)</f>
        <v>0</v>
      </c>
      <c r="AN488" s="174">
        <f>K488*K66*PRODUCT($CJ488:CQ488)</f>
        <v>0</v>
      </c>
      <c r="AO488" s="174">
        <f>L488*L66*PRODUCT($CJ488:CR488)</f>
        <v>0</v>
      </c>
      <c r="AP488" s="174">
        <f>M488*M66*PRODUCT($CJ488:CS488)</f>
        <v>0</v>
      </c>
      <c r="AQ488" s="174">
        <f>N488*N66*PRODUCT($CJ488:CT488)</f>
        <v>0</v>
      </c>
      <c r="AR488" s="174">
        <f>O488*O66*PRODUCT($CJ488:CU488)</f>
        <v>0</v>
      </c>
      <c r="AS488" s="174">
        <f>P488*P66*PRODUCT($CJ488:CV488)</f>
        <v>0</v>
      </c>
      <c r="AT488" s="174">
        <f>Q488*Q66*PRODUCT($CJ488:CW488)</f>
        <v>0</v>
      </c>
      <c r="AU488" s="174">
        <f>R488*R66*PRODUCT($CJ488:CX488)</f>
        <v>0</v>
      </c>
      <c r="AV488" s="174">
        <f>S488*S66*PRODUCT($CJ488:CY488)</f>
        <v>0</v>
      </c>
      <c r="AW488" s="174">
        <f>T488*T66*PRODUCT($CJ488:CZ488)</f>
        <v>0</v>
      </c>
      <c r="AX488" s="174">
        <f>U488*U66*PRODUCT($CJ488:DA488)</f>
        <v>0</v>
      </c>
      <c r="AY488" s="174">
        <f>V488*V66*PRODUCT($CJ488:DB488)</f>
        <v>0</v>
      </c>
      <c r="AZ488" s="174">
        <f>W488*W66*PRODUCT($CJ488:DC488)</f>
        <v>0</v>
      </c>
      <c r="BA488" s="174">
        <f>X488*X66*PRODUCT($CJ488:DD488)</f>
        <v>0</v>
      </c>
      <c r="BB488" s="174">
        <f>Y488*Y66*PRODUCT($CJ488:DE488)</f>
        <v>0</v>
      </c>
      <c r="BC488" s="174">
        <f>Z488*Z66*PRODUCT($CJ488:DF488)</f>
        <v>0</v>
      </c>
      <c r="BD488" s="174">
        <f>AA488*AA66*PRODUCT($CJ488:DG488)</f>
        <v>0</v>
      </c>
      <c r="BE488" s="174">
        <f>AB488*AB66*PRODUCT($CJ488:DH488)</f>
        <v>0</v>
      </c>
      <c r="BF488" s="93"/>
      <c r="BG488" s="93"/>
      <c r="BH488" s="93"/>
      <c r="BI488" s="169">
        <f>SUM($AF488:AG488)-SUM($AF520:AG520)-SUM($C520:D520)-SUM($BH520:BI520)</f>
        <v>0</v>
      </c>
      <c r="BJ488" s="169">
        <f>SUM($AF488:AH488)-SUM($AF520:AH520)-SUM($C520:E520)-SUM($BH520:BJ520)</f>
        <v>0</v>
      </c>
      <c r="BK488" s="169">
        <f>SUM($AF488:AI488)-SUM($AF520:AI520)-SUM($C520:F520)-SUM($BH520:BK520)</f>
        <v>0</v>
      </c>
      <c r="BL488" s="169">
        <f>SUM($AF488:AJ488)-SUM($AF520:AJ520)-SUM($C520:G520)-SUM($BH520:BL520)</f>
        <v>0</v>
      </c>
      <c r="BM488" s="169">
        <f>SUM($AF488:AK488)-SUM($AF520:AK520)-SUM($C520:H520)-SUM($BH520:BM520)</f>
        <v>0</v>
      </c>
      <c r="BN488" s="169">
        <f>SUM($AF488:AL488)-SUM($AF520:AL520)-SUM($C520:I520)-SUM($BH520:BN520)</f>
        <v>0</v>
      </c>
      <c r="BO488" s="169">
        <f>SUM($AF488:AM488)-SUM($AF520:AM520)-SUM($C520:J520)-SUM($BH520:BO520)</f>
        <v>0</v>
      </c>
      <c r="BP488" s="169">
        <f>SUM($AF488:AN488)-SUM($AF520:AN520)-SUM($C520:K520)-SUM($BH520:BP520)</f>
        <v>0</v>
      </c>
      <c r="BQ488" s="169">
        <f>SUM($AF488:AO488)-SUM($AF520:AO520)-SUM($C520:L520)-SUM($BH520:BQ520)</f>
        <v>0</v>
      </c>
      <c r="BR488" s="169">
        <f>SUM($AF488:AP488)-SUM($AF520:AP520)-SUM($C520:M520)-SUM($BH520:BR520)</f>
        <v>0</v>
      </c>
      <c r="BS488" s="169">
        <f>SUM($AF488:AQ488)-SUM($AF520:AQ520)-SUM($C520:N520)-SUM($BH520:BS520)</f>
        <v>0</v>
      </c>
      <c r="BT488" s="169">
        <f>SUM($AF488:AR488)-SUM($AF520:AR520)-SUM($C520:O520)-SUM($BH520:BT520)</f>
        <v>0</v>
      </c>
      <c r="BU488" s="169">
        <f>SUM($AF488:AS488)-SUM($AF520:AS520)-SUM($C520:P520)-SUM($BH520:BU520)</f>
        <v>0</v>
      </c>
      <c r="BV488" s="169">
        <f>SUM($AF488:AT488)-SUM($AF520:AT520)-SUM($C520:Q520)-SUM($BH520:BV520)</f>
        <v>0</v>
      </c>
      <c r="BW488" s="169">
        <f>SUM($AF488:AU488)-SUM($AF520:AU520)-SUM($C520:R520)-SUM($BH520:BW520)</f>
        <v>0</v>
      </c>
      <c r="BX488" s="169">
        <f>SUM($AF488:AV488)-SUM($AF520:AV520)-SUM($C520:S520)-SUM($BH520:BX520)</f>
        <v>0</v>
      </c>
      <c r="BY488" s="169">
        <f>SUM($AF488:AW488)-SUM($AF520:AW520)-SUM($C520:T520)-SUM($BH520:BY520)</f>
        <v>0</v>
      </c>
      <c r="BZ488" s="169">
        <f>SUM($AF488:AX488)-SUM($AF520:AX520)-SUM($C520:U520)-SUM($BH520:BZ520)</f>
        <v>0</v>
      </c>
      <c r="CA488" s="169">
        <f>SUM($AF488:AY488)-SUM($AF520:AY520)-SUM($C520:V520)-SUM($BH520:CA520)</f>
        <v>0</v>
      </c>
      <c r="CB488" s="169">
        <f>SUM($AF488:AZ488)-SUM($AF520:AZ520)-SUM($C520:W520)-SUM($BH520:CB520)</f>
        <v>0</v>
      </c>
      <c r="CC488" s="169">
        <f>SUM($AF488:BA488)-SUM($AF520:BA520)-SUM($C520:X520)-SUM($BH520:CC520)</f>
        <v>0</v>
      </c>
      <c r="CD488" s="169">
        <f>SUM($AF488:BB488)-SUM($AF520:BB520)-SUM($C520:Y520)-SUM($BH520:CD520)</f>
        <v>0</v>
      </c>
      <c r="CE488" s="169">
        <f>SUM($AF488:BC488)-SUM($AF520:BC520)-SUM($C520:Z520)-SUM($BH520:CE520)</f>
        <v>0</v>
      </c>
      <c r="CF488" s="169">
        <f>SUM($AF488:BD488)-SUM($AF520:BD520)-SUM($C520:AA520)-SUM($BH520:CF520)</f>
        <v>0</v>
      </c>
      <c r="CG488" s="169">
        <f>SUM($AF488:BE488)-SUM($AF520:BE520)-SUM($C520:AB520)-SUM($BH520:CG520)</f>
        <v>0</v>
      </c>
      <c r="CH488" s="52"/>
      <c r="CI488" s="52"/>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f t="shared" si="128"/>
        <v>1</v>
      </c>
      <c r="DH488" s="67">
        <f t="shared" si="128"/>
        <v>0.99785829672631299</v>
      </c>
      <c r="DI488" s="67">
        <f t="shared" si="128"/>
        <v>0.99785829672631299</v>
      </c>
      <c r="DM488" s="188" t="str">
        <f t="shared" si="126"/>
        <v/>
      </c>
      <c r="DN488" s="188" t="str">
        <f t="shared" si="126"/>
        <v/>
      </c>
      <c r="DO488" s="188" t="str">
        <f t="shared" si="126"/>
        <v/>
      </c>
      <c r="DP488" s="188" t="str">
        <f t="shared" si="126"/>
        <v/>
      </c>
      <c r="DQ488" s="188" t="str">
        <f t="shared" si="126"/>
        <v/>
      </c>
      <c r="DR488" s="188" t="str">
        <f t="shared" si="126"/>
        <v/>
      </c>
      <c r="DS488" s="188" t="str">
        <f t="shared" si="126"/>
        <v/>
      </c>
      <c r="DT488" s="188" t="str">
        <f t="shared" si="126"/>
        <v/>
      </c>
      <c r="DU488" s="188" t="str">
        <f t="shared" si="126"/>
        <v/>
      </c>
      <c r="DV488" s="188" t="str">
        <f t="shared" si="126"/>
        <v/>
      </c>
      <c r="DW488" s="188" t="str">
        <f t="shared" si="126"/>
        <v/>
      </c>
      <c r="DX488" s="188" t="str">
        <f t="shared" si="126"/>
        <v/>
      </c>
      <c r="DY488" s="188" t="str">
        <f t="shared" si="126"/>
        <v/>
      </c>
      <c r="DZ488" s="188" t="str">
        <f t="shared" si="126"/>
        <v/>
      </c>
      <c r="EA488" s="188" t="str">
        <f t="shared" si="126"/>
        <v/>
      </c>
      <c r="EB488" s="188" t="str">
        <f t="shared" si="126"/>
        <v/>
      </c>
      <c r="EC488" s="188" t="str">
        <f t="shared" si="129"/>
        <v/>
      </c>
      <c r="ED488" s="188" t="str">
        <f t="shared" si="129"/>
        <v/>
      </c>
      <c r="EE488" s="188" t="str">
        <f t="shared" si="129"/>
        <v/>
      </c>
      <c r="EF488" s="188" t="str">
        <f t="shared" si="129"/>
        <v/>
      </c>
      <c r="EG488" s="188" t="str">
        <f t="shared" si="129"/>
        <v/>
      </c>
      <c r="EH488" s="188" t="str">
        <f t="shared" si="129"/>
        <v/>
      </c>
      <c r="EI488" s="188" t="str">
        <f t="shared" si="129"/>
        <v/>
      </c>
      <c r="EJ488" s="188" t="str">
        <f t="shared" si="129"/>
        <v/>
      </c>
      <c r="EK488" s="188" t="str">
        <f t="shared" si="129"/>
        <v/>
      </c>
    </row>
    <row r="489" spans="1:141" x14ac:dyDescent="0.3">
      <c r="B489" s="1">
        <v>25</v>
      </c>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c r="AB489" s="175">
        <f>VLOOKUP(AA101,BRInc,$A$4,FALSE)*(1+((VLOOKUP(AA101,BrRisk,$A$4,FALSE)-1)*MAX(0,BD133-BaselineBMI)))</f>
        <v>2.1417032736870123E-3</v>
      </c>
      <c r="AC489" s="155"/>
      <c r="AD489" s="155"/>
      <c r="AE489" s="155"/>
      <c r="AF489" s="177"/>
      <c r="AG489" s="174">
        <f>D489*D67*PRODUCT($CJ489:CJ489)</f>
        <v>0</v>
      </c>
      <c r="AH489" s="174">
        <f>E489*E67*PRODUCT($CJ489:CK489)</f>
        <v>0</v>
      </c>
      <c r="AI489" s="174">
        <f>F489*F67*PRODUCT($CJ489:CL489)</f>
        <v>0</v>
      </c>
      <c r="AJ489" s="174">
        <f>G489*G67*PRODUCT($CJ489:CM489)</f>
        <v>0</v>
      </c>
      <c r="AK489" s="174">
        <f>H489*H67*PRODUCT($CJ489:CN489)</f>
        <v>0</v>
      </c>
      <c r="AL489" s="174">
        <f>I489*I67*PRODUCT($CJ489:CO489)</f>
        <v>0</v>
      </c>
      <c r="AM489" s="174">
        <f>J489*J67*PRODUCT($CJ489:CP489)</f>
        <v>0</v>
      </c>
      <c r="AN489" s="174">
        <f>K489*K67*PRODUCT($CJ489:CQ489)</f>
        <v>0</v>
      </c>
      <c r="AO489" s="174">
        <f>L489*L67*PRODUCT($CJ489:CR489)</f>
        <v>0</v>
      </c>
      <c r="AP489" s="174">
        <f>M489*M67*PRODUCT($CJ489:CS489)</f>
        <v>0</v>
      </c>
      <c r="AQ489" s="174">
        <f>N489*N67*PRODUCT($CJ489:CT489)</f>
        <v>0</v>
      </c>
      <c r="AR489" s="174">
        <f>O489*O67*PRODUCT($CJ489:CU489)</f>
        <v>0</v>
      </c>
      <c r="AS489" s="174">
        <f>P489*P67*PRODUCT($CJ489:CV489)</f>
        <v>0</v>
      </c>
      <c r="AT489" s="174">
        <f>Q489*Q67*PRODUCT($CJ489:CW489)</f>
        <v>0</v>
      </c>
      <c r="AU489" s="174">
        <f>R489*R67*PRODUCT($CJ489:CX489)</f>
        <v>0</v>
      </c>
      <c r="AV489" s="174">
        <f>S489*S67*PRODUCT($CJ489:CY489)</f>
        <v>0</v>
      </c>
      <c r="AW489" s="174">
        <f>T489*T67*PRODUCT($CJ489:CZ489)</f>
        <v>0</v>
      </c>
      <c r="AX489" s="174">
        <f>U489*U67*PRODUCT($CJ489:DA489)</f>
        <v>0</v>
      </c>
      <c r="AY489" s="174">
        <f>V489*V67*PRODUCT($CJ489:DB489)</f>
        <v>0</v>
      </c>
      <c r="AZ489" s="174">
        <f>W489*W67*PRODUCT($CJ489:DC489)</f>
        <v>0</v>
      </c>
      <c r="BA489" s="174">
        <f>X489*X67*PRODUCT($CJ489:DD489)</f>
        <v>0</v>
      </c>
      <c r="BB489" s="174">
        <f>Y489*Y67*PRODUCT($CJ489:DE489)</f>
        <v>0</v>
      </c>
      <c r="BC489" s="174">
        <f>Z489*Z67*PRODUCT($CJ489:DF489)</f>
        <v>0</v>
      </c>
      <c r="BD489" s="174">
        <f>AA489*AA67*PRODUCT($CJ489:DG489)</f>
        <v>0</v>
      </c>
      <c r="BE489" s="174">
        <f>AB489*AB67*PRODUCT($CJ489:DH489)</f>
        <v>0</v>
      </c>
      <c r="BI489" s="169">
        <f>SUM($AF489:AG489)-SUM($AF521:AG521)-SUM($C521:D521)-SUM($BH521:BI521)</f>
        <v>0</v>
      </c>
      <c r="BJ489" s="169">
        <f>SUM($AF489:AH489)-SUM($AF521:AH521)-SUM($C521:E521)-SUM($BH521:BJ521)</f>
        <v>0</v>
      </c>
      <c r="BK489" s="169">
        <f>SUM($AF489:AI489)-SUM($AF521:AI521)-SUM($C521:F521)-SUM($BH521:BK521)</f>
        <v>0</v>
      </c>
      <c r="BL489" s="169">
        <f>SUM($AF489:AJ489)-SUM($AF521:AJ521)-SUM($C521:G521)-SUM($BH521:BL521)</f>
        <v>0</v>
      </c>
      <c r="BM489" s="169">
        <f>SUM($AF489:AK489)-SUM($AF521:AK521)-SUM($C521:H521)-SUM($BH521:BM521)</f>
        <v>0</v>
      </c>
      <c r="BN489" s="169">
        <f>SUM($AF489:AL489)-SUM($AF521:AL521)-SUM($C521:I521)-SUM($BH521:BN521)</f>
        <v>0</v>
      </c>
      <c r="BO489" s="169">
        <f>SUM($AF489:AM489)-SUM($AF521:AM521)-SUM($C521:J521)-SUM($BH521:BO521)</f>
        <v>0</v>
      </c>
      <c r="BP489" s="169">
        <f>SUM($AF489:AN489)-SUM($AF521:AN521)-SUM($C521:K521)-SUM($BH521:BP521)</f>
        <v>0</v>
      </c>
      <c r="BQ489" s="169">
        <f>SUM($AF489:AO489)-SUM($AF521:AO521)-SUM($C521:L521)-SUM($BH521:BQ521)</f>
        <v>0</v>
      </c>
      <c r="BR489" s="169">
        <f>SUM($AF489:AP489)-SUM($AF521:AP521)-SUM($C521:M521)-SUM($BH521:BR521)</f>
        <v>0</v>
      </c>
      <c r="BS489" s="169">
        <f>SUM($AF489:AQ489)-SUM($AF521:AQ521)-SUM($C521:N521)-SUM($BH521:BS521)</f>
        <v>0</v>
      </c>
      <c r="BT489" s="169">
        <f>SUM($AF489:AR489)-SUM($AF521:AR521)-SUM($C521:O521)-SUM($BH521:BT521)</f>
        <v>0</v>
      </c>
      <c r="BU489" s="169">
        <f>SUM($AF489:AS489)-SUM($AF521:AS521)-SUM($C521:P521)-SUM($BH521:BU521)</f>
        <v>0</v>
      </c>
      <c r="BV489" s="169">
        <f>SUM($AF489:AT489)-SUM($AF521:AT521)-SUM($C521:Q521)-SUM($BH521:BV521)</f>
        <v>0</v>
      </c>
      <c r="BW489" s="169">
        <f>SUM($AF489:AU489)-SUM($AF521:AU521)-SUM($C521:R521)-SUM($BH521:BW521)</f>
        <v>0</v>
      </c>
      <c r="BX489" s="169">
        <f>SUM($AF489:AV489)-SUM($AF521:AV521)-SUM($C521:S521)-SUM($BH521:BX521)</f>
        <v>0</v>
      </c>
      <c r="BY489" s="169">
        <f>SUM($AF489:AW489)-SUM($AF521:AW521)-SUM($C521:T521)-SUM($BH521:BY521)</f>
        <v>0</v>
      </c>
      <c r="BZ489" s="169">
        <f>SUM($AF489:AX489)-SUM($AF521:AX521)-SUM($C521:U521)-SUM($BH521:BZ521)</f>
        <v>0</v>
      </c>
      <c r="CA489" s="169">
        <f>SUM($AF489:AY489)-SUM($AF521:AY521)-SUM($C521:V521)-SUM($BH521:CA521)</f>
        <v>0</v>
      </c>
      <c r="CB489" s="169">
        <f>SUM($AF489:AZ489)-SUM($AF521:AZ521)-SUM($C521:W521)-SUM($BH521:CB521)</f>
        <v>0</v>
      </c>
      <c r="CC489" s="169">
        <f>SUM($AF489:BA489)-SUM($AF521:BA521)-SUM($C521:X521)-SUM($BH521:CC521)</f>
        <v>0</v>
      </c>
      <c r="CD489" s="169">
        <f>SUM($AF489:BB489)-SUM($AF521:BB521)-SUM($C521:Y521)-SUM($BH521:CD521)</f>
        <v>0</v>
      </c>
      <c r="CE489" s="169">
        <f>SUM($AF489:BC489)-SUM($AF521:BC521)-SUM($C521:Z521)-SUM($BH521:CE521)</f>
        <v>0</v>
      </c>
      <c r="CF489" s="169">
        <f>SUM($AF489:BD489)-SUM($AF521:BD521)-SUM($C521:AA521)-SUM($BH521:CF521)</f>
        <v>0</v>
      </c>
      <c r="CG489" s="169">
        <f>SUM($AF489:BE489)-SUM($AF521:BE521)-SUM($C521:AB521)-SUM($BH521:CG521)</f>
        <v>0</v>
      </c>
      <c r="CH489" s="52"/>
      <c r="CI489" s="52"/>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f t="shared" si="128"/>
        <v>1</v>
      </c>
      <c r="DI489" s="67">
        <f t="shared" si="128"/>
        <v>0.99785829672631299</v>
      </c>
      <c r="DM489" s="188" t="str">
        <f t="shared" si="126"/>
        <v/>
      </c>
      <c r="DN489" s="188" t="str">
        <f t="shared" si="126"/>
        <v/>
      </c>
      <c r="DO489" s="188" t="str">
        <f t="shared" si="126"/>
        <v/>
      </c>
      <c r="DP489" s="188" t="str">
        <f t="shared" si="126"/>
        <v/>
      </c>
      <c r="DQ489" s="188" t="str">
        <f t="shared" si="126"/>
        <v/>
      </c>
      <c r="DR489" s="188" t="str">
        <f t="shared" si="126"/>
        <v/>
      </c>
      <c r="DS489" s="188" t="str">
        <f t="shared" si="126"/>
        <v/>
      </c>
      <c r="DT489" s="188" t="str">
        <f t="shared" si="126"/>
        <v/>
      </c>
      <c r="DU489" s="188" t="str">
        <f t="shared" si="126"/>
        <v/>
      </c>
      <c r="DV489" s="188" t="str">
        <f t="shared" si="126"/>
        <v/>
      </c>
      <c r="DW489" s="188" t="str">
        <f t="shared" si="126"/>
        <v/>
      </c>
      <c r="DX489" s="188" t="str">
        <f t="shared" si="126"/>
        <v/>
      </c>
      <c r="DY489" s="188" t="str">
        <f t="shared" si="126"/>
        <v/>
      </c>
      <c r="DZ489" s="188" t="str">
        <f t="shared" si="126"/>
        <v/>
      </c>
      <c r="EA489" s="188" t="str">
        <f t="shared" si="126"/>
        <v/>
      </c>
      <c r="EB489" s="188" t="str">
        <f t="shared" si="126"/>
        <v/>
      </c>
      <c r="EC489" s="188" t="str">
        <f t="shared" si="129"/>
        <v/>
      </c>
      <c r="ED489" s="188" t="str">
        <f t="shared" si="129"/>
        <v/>
      </c>
      <c r="EE489" s="188" t="str">
        <f t="shared" si="129"/>
        <v/>
      </c>
      <c r="EF489" s="188" t="str">
        <f t="shared" si="129"/>
        <v/>
      </c>
      <c r="EG489" s="188" t="str">
        <f t="shared" si="129"/>
        <v/>
      </c>
      <c r="EH489" s="188" t="str">
        <f t="shared" si="129"/>
        <v/>
      </c>
      <c r="EI489" s="188" t="str">
        <f t="shared" si="129"/>
        <v/>
      </c>
      <c r="EJ489" s="188" t="str">
        <f t="shared" si="129"/>
        <v/>
      </c>
      <c r="EK489" s="188" t="str">
        <f t="shared" si="129"/>
        <v/>
      </c>
    </row>
    <row r="490" spans="1:141" x14ac:dyDescent="0.3">
      <c r="C490" s="12"/>
      <c r="D490" s="12"/>
      <c r="E490" s="12"/>
      <c r="F490" s="12"/>
      <c r="G490" s="12"/>
      <c r="H490" s="12"/>
      <c r="I490" s="12"/>
      <c r="J490" s="12"/>
      <c r="K490" s="12"/>
      <c r="L490" s="155"/>
      <c r="M490" s="155"/>
      <c r="N490" s="155"/>
      <c r="O490" s="155"/>
      <c r="P490" s="155"/>
      <c r="Q490" s="155"/>
      <c r="R490" s="155"/>
      <c r="S490" s="155"/>
      <c r="T490" s="155"/>
      <c r="U490" s="155"/>
      <c r="V490" s="155"/>
      <c r="W490" s="155"/>
      <c r="X490" s="155"/>
      <c r="Y490" s="155"/>
      <c r="Z490" s="155"/>
      <c r="AA490" s="155"/>
      <c r="AB490" s="155"/>
      <c r="AC490" s="155"/>
      <c r="AD490" s="155"/>
      <c r="AE490" s="5" t="s">
        <v>278</v>
      </c>
      <c r="AF490" s="12">
        <f>SUM(AF465:AF489)</f>
        <v>0</v>
      </c>
      <c r="AG490" s="12">
        <f>SUM(AG465:AG489)</f>
        <v>0.2994105888361645</v>
      </c>
      <c r="AH490" s="12">
        <f t="shared" ref="AH490:BE490" si="130">SUM(AH465:AH489)</f>
        <v>0.29821759838263634</v>
      </c>
      <c r="AI490" s="12">
        <f t="shared" si="130"/>
        <v>0.29693786938639088</v>
      </c>
      <c r="AJ490" s="12">
        <f t="shared" si="130"/>
        <v>0.29553672336571729</v>
      </c>
      <c r="AK490" s="12">
        <f t="shared" si="130"/>
        <v>0.43054510682572056</v>
      </c>
      <c r="AL490" s="12">
        <f t="shared" si="130"/>
        <v>0.43039606688574583</v>
      </c>
      <c r="AM490" s="12">
        <f t="shared" si="130"/>
        <v>0.43001708023345958</v>
      </c>
      <c r="AN490" s="12">
        <f t="shared" si="130"/>
        <v>0.42943266380840711</v>
      </c>
      <c r="AO490" s="12">
        <f t="shared" si="130"/>
        <v>0.42862133553161813</v>
      </c>
      <c r="AP490" s="12">
        <f t="shared" si="130"/>
        <v>0.41806225418454573</v>
      </c>
      <c r="AQ490" s="12">
        <f t="shared" si="130"/>
        <v>0.41668175981879391</v>
      </c>
      <c r="AR490" s="12">
        <f t="shared" si="130"/>
        <v>0.41491884419986025</v>
      </c>
      <c r="AS490" s="12">
        <f t="shared" si="130"/>
        <v>0.41282364681967804</v>
      </c>
      <c r="AT490" s="12">
        <f t="shared" si="130"/>
        <v>0.40969211935001482</v>
      </c>
      <c r="AU490" s="12">
        <f t="shared" si="130"/>
        <v>0.5276719727323107</v>
      </c>
      <c r="AV490" s="12">
        <f t="shared" si="130"/>
        <v>0.52142642888617741</v>
      </c>
      <c r="AW490" s="12">
        <f t="shared" si="130"/>
        <v>0.51470877928278713</v>
      </c>
      <c r="AX490" s="12">
        <f t="shared" si="130"/>
        <v>0.50755892130670965</v>
      </c>
      <c r="AY490" s="12">
        <f t="shared" si="130"/>
        <v>0.50002762875376727</v>
      </c>
      <c r="AZ490" s="12">
        <f t="shared" si="130"/>
        <v>0.56698075625283073</v>
      </c>
      <c r="BA490" s="12">
        <f t="shared" si="130"/>
        <v>0.55674988248469448</v>
      </c>
      <c r="BB490" s="12">
        <f t="shared" si="130"/>
        <v>0.54539392027166811</v>
      </c>
      <c r="BC490" s="12">
        <f t="shared" si="130"/>
        <v>0.53340173519915579</v>
      </c>
      <c r="BD490" s="12">
        <f t="shared" si="130"/>
        <v>0.5205822378551338</v>
      </c>
      <c r="BE490" s="12">
        <f t="shared" si="130"/>
        <v>0.4190815045798697</v>
      </c>
      <c r="BF490" s="12"/>
      <c r="BG490" s="5" t="s">
        <v>278</v>
      </c>
      <c r="BH490" s="34"/>
      <c r="BI490" s="66">
        <f>SUM(BI465:BI489)</f>
        <v>0.2994105888361645</v>
      </c>
      <c r="BJ490" s="66">
        <f t="shared" ref="BJ490:CG490" si="131">SUM(BJ465:BJ489)</f>
        <v>0.58806262012738753</v>
      </c>
      <c r="BK490" s="66">
        <f t="shared" si="131"/>
        <v>0.86606903263221446</v>
      </c>
      <c r="BL490" s="66">
        <f t="shared" si="131"/>
        <v>1.1334059139307793</v>
      </c>
      <c r="BM490" s="66">
        <f t="shared" si="131"/>
        <v>1.5267099549791703</v>
      </c>
      <c r="BN490" s="66">
        <f t="shared" si="131"/>
        <v>1.9063476338952929</v>
      </c>
      <c r="BO490" s="66">
        <f t="shared" si="131"/>
        <v>2.2722394259056506</v>
      </c>
      <c r="BP490" s="66">
        <f t="shared" si="131"/>
        <v>2.6244712876766991</v>
      </c>
      <c r="BQ490" s="66">
        <f t="shared" si="131"/>
        <v>2.9628954213245162</v>
      </c>
      <c r="BR490" s="66">
        <f t="shared" si="131"/>
        <v>3.2777772036847748</v>
      </c>
      <c r="BS490" s="66">
        <f t="shared" si="131"/>
        <v>3.577820239354224</v>
      </c>
      <c r="BT490" s="66">
        <f t="shared" si="131"/>
        <v>3.8625631434287597</v>
      </c>
      <c r="BU490" s="66">
        <f t="shared" si="131"/>
        <v>4.1321770854254964</v>
      </c>
      <c r="BV490" s="66">
        <f t="shared" si="131"/>
        <v>4.384876471870542</v>
      </c>
      <c r="BW490" s="66">
        <f t="shared" si="131"/>
        <v>4.7431282664243408</v>
      </c>
      <c r="BX490" s="66">
        <f t="shared" si="131"/>
        <v>5.0768309472736606</v>
      </c>
      <c r="BY490" s="66">
        <f t="shared" si="131"/>
        <v>5.3858440440103319</v>
      </c>
      <c r="BZ490" s="66">
        <f t="shared" si="131"/>
        <v>5.6703293843168661</v>
      </c>
      <c r="CA490" s="66">
        <f t="shared" si="131"/>
        <v>5.9307151391218582</v>
      </c>
      <c r="CB490" s="66">
        <f t="shared" si="131"/>
        <v>6.2432553238141075</v>
      </c>
      <c r="CC490" s="66">
        <f t="shared" si="131"/>
        <v>6.5219218099977283</v>
      </c>
      <c r="CD490" s="66">
        <f t="shared" si="131"/>
        <v>6.7631069600875584</v>
      </c>
      <c r="CE490" s="66">
        <f t="shared" si="131"/>
        <v>6.9719526505716134</v>
      </c>
      <c r="CF490" s="66">
        <f t="shared" si="131"/>
        <v>7.1453676243790625</v>
      </c>
      <c r="CG490" s="66">
        <f t="shared" si="131"/>
        <v>7.1926093318049826</v>
      </c>
      <c r="CJ490" s="67"/>
      <c r="CK490" s="67"/>
      <c r="CL490" s="67"/>
      <c r="CM490" s="67"/>
      <c r="CN490" s="67"/>
      <c r="CO490" s="67"/>
      <c r="CP490" s="67"/>
      <c r="CQ490" s="67"/>
      <c r="CR490" s="67"/>
      <c r="CS490" s="67"/>
      <c r="CT490" s="67"/>
      <c r="CU490" s="67"/>
      <c r="CV490" s="67"/>
      <c r="CW490" s="67"/>
      <c r="CX490" s="67"/>
      <c r="CY490" s="67"/>
      <c r="CZ490" s="67"/>
      <c r="DA490" s="67"/>
      <c r="DB490" s="67"/>
      <c r="DC490" s="67"/>
      <c r="DD490" s="67"/>
      <c r="DE490" s="67"/>
      <c r="DF490" s="67"/>
      <c r="DG490" s="67"/>
      <c r="DH490" s="67"/>
      <c r="DI490" s="67">
        <f t="shared" si="128"/>
        <v>1</v>
      </c>
      <c r="DL490" s="53"/>
      <c r="DM490" s="188">
        <f t="shared" si="126"/>
        <v>2.1417032736870123E-3</v>
      </c>
      <c r="DN490" s="188">
        <f t="shared" si="126"/>
        <v>4.214232376665069E-3</v>
      </c>
      <c r="DO490" s="188">
        <f t="shared" si="126"/>
        <v>6.2199080989106866E-3</v>
      </c>
      <c r="DP490" s="188">
        <f t="shared" si="126"/>
        <v>8.160935376295338E-3</v>
      </c>
      <c r="DQ490" s="188">
        <f t="shared" si="126"/>
        <v>1.1025259466953801E-2</v>
      </c>
      <c r="DR490" s="188">
        <f t="shared" si="126"/>
        <v>1.3813999329500559E-2</v>
      </c>
      <c r="DS490" s="188">
        <f t="shared" si="126"/>
        <v>1.652964444139985E-2</v>
      </c>
      <c r="DT490" s="188">
        <f t="shared" si="126"/>
        <v>1.9174603872430383E-2</v>
      </c>
      <c r="DU490" s="188">
        <f t="shared" si="126"/>
        <v>2.1751135404579503E-2</v>
      </c>
      <c r="DV490" s="188">
        <f t="shared" si="126"/>
        <v>2.419130159510097E-2</v>
      </c>
      <c r="DW490" s="188">
        <f t="shared" si="126"/>
        <v>2.6569100717020559E-2</v>
      </c>
      <c r="DX490" s="188">
        <f t="shared" si="126"/>
        <v>2.888639315269809E-2</v>
      </c>
      <c r="DY490" s="188">
        <f t="shared" si="126"/>
        <v>3.1145082058203363E-2</v>
      </c>
      <c r="DZ490" s="188">
        <f t="shared" si="126"/>
        <v>3.3342018816586765E-2</v>
      </c>
      <c r="EA490" s="188">
        <f t="shared" si="126"/>
        <v>3.6411197661072064E-2</v>
      </c>
      <c r="EB490" s="188">
        <f t="shared" si="126"/>
        <v>3.9386883998533573E-2</v>
      </c>
      <c r="EC490" s="188">
        <f t="shared" si="129"/>
        <v>4.2272026906964341E-2</v>
      </c>
      <c r="ED490" s="188">
        <f t="shared" si="129"/>
        <v>4.506949623055808E-2</v>
      </c>
      <c r="EE490" s="188">
        <f t="shared" si="129"/>
        <v>4.7782081748713533E-2</v>
      </c>
      <c r="EF490" s="188">
        <f t="shared" si="129"/>
        <v>5.1023524101441071E-2</v>
      </c>
      <c r="EG490" s="188">
        <f t="shared" si="129"/>
        <v>5.4162935853649445E-2</v>
      </c>
      <c r="EH490" s="188">
        <f t="shared" si="129"/>
        <v>5.7201961956407019E-2</v>
      </c>
      <c r="EI490" s="188">
        <f t="shared" si="129"/>
        <v>6.01441152811103E-2</v>
      </c>
      <c r="EJ490" s="188">
        <f t="shared" si="129"/>
        <v>6.2990821984202264E-2</v>
      </c>
      <c r="EK490" s="188">
        <f t="shared" si="129"/>
        <v>6.4951413876009431E-2</v>
      </c>
    </row>
    <row r="491" spans="1:141" x14ac:dyDescent="0.3">
      <c r="DM491" s="188" t="str">
        <f t="shared" ref="DM491:EK491" si="132">IF(D69=0,"",BI491/D69)</f>
        <v/>
      </c>
      <c r="DN491" s="188" t="str">
        <f t="shared" si="132"/>
        <v/>
      </c>
      <c r="DO491" s="188" t="str">
        <f t="shared" si="132"/>
        <v/>
      </c>
      <c r="DP491" s="188" t="str">
        <f t="shared" si="132"/>
        <v/>
      </c>
      <c r="DQ491" s="188" t="str">
        <f t="shared" si="132"/>
        <v/>
      </c>
      <c r="DR491" s="188" t="str">
        <f t="shared" si="132"/>
        <v/>
      </c>
      <c r="DS491" s="188" t="str">
        <f t="shared" si="132"/>
        <v/>
      </c>
      <c r="DT491" s="188" t="str">
        <f t="shared" si="132"/>
        <v/>
      </c>
      <c r="DU491" s="188" t="str">
        <f t="shared" si="132"/>
        <v/>
      </c>
      <c r="DV491" s="188" t="str">
        <f t="shared" si="132"/>
        <v/>
      </c>
      <c r="DW491" s="188" t="str">
        <f t="shared" si="132"/>
        <v/>
      </c>
      <c r="DX491" s="188" t="str">
        <f t="shared" si="132"/>
        <v/>
      </c>
      <c r="DY491" s="188" t="str">
        <f t="shared" si="132"/>
        <v/>
      </c>
      <c r="DZ491" s="188" t="str">
        <f t="shared" si="132"/>
        <v/>
      </c>
      <c r="EA491" s="188" t="str">
        <f t="shared" si="132"/>
        <v/>
      </c>
      <c r="EB491" s="188" t="str">
        <f t="shared" si="132"/>
        <v/>
      </c>
      <c r="EC491" s="188" t="str">
        <f t="shared" si="132"/>
        <v/>
      </c>
      <c r="ED491" s="188" t="str">
        <f t="shared" si="132"/>
        <v/>
      </c>
      <c r="EE491" s="188" t="str">
        <f t="shared" si="132"/>
        <v/>
      </c>
      <c r="EF491" s="188" t="str">
        <f t="shared" si="132"/>
        <v/>
      </c>
      <c r="EG491" s="188" t="str">
        <f t="shared" si="132"/>
        <v/>
      </c>
      <c r="EH491" s="188" t="str">
        <f t="shared" si="132"/>
        <v/>
      </c>
      <c r="EI491" s="188" t="str">
        <f t="shared" si="132"/>
        <v/>
      </c>
      <c r="EJ491" s="188" t="str">
        <f t="shared" si="132"/>
        <v/>
      </c>
      <c r="EK491" s="188" t="str">
        <f t="shared" si="132"/>
        <v/>
      </c>
    </row>
    <row r="493" spans="1:141" s="164" customFormat="1" x14ac:dyDescent="0.3">
      <c r="A493" s="163" t="s">
        <v>298</v>
      </c>
      <c r="AF493" s="163" t="s">
        <v>304</v>
      </c>
      <c r="BH493" s="163" t="s">
        <v>343</v>
      </c>
      <c r="BI493" s="163"/>
      <c r="BJ493" s="163"/>
      <c r="BK493" s="163"/>
      <c r="BL493" s="163"/>
      <c r="BM493" s="163"/>
      <c r="BN493" s="163"/>
      <c r="BO493" s="163"/>
      <c r="BP493" s="163"/>
      <c r="BQ493" s="163"/>
      <c r="BR493" s="163"/>
      <c r="BS493" s="163"/>
      <c r="BT493" s="163"/>
      <c r="BU493" s="163"/>
      <c r="BV493" s="163"/>
      <c r="BW493" s="163"/>
      <c r="BX493" s="163"/>
      <c r="BY493" s="163"/>
      <c r="BZ493" s="163"/>
      <c r="CA493" s="163"/>
      <c r="CB493" s="163"/>
      <c r="CC493" s="163"/>
      <c r="CD493" s="163"/>
      <c r="CE493" s="163"/>
      <c r="CF493" s="163"/>
      <c r="CG493" s="163"/>
    </row>
    <row r="494" spans="1:141" x14ac:dyDescent="0.3">
      <c r="A494" s="1"/>
      <c r="C494" s="1"/>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row>
    <row r="495" spans="1:141" x14ac:dyDescent="0.3">
      <c r="A495" s="1"/>
      <c r="C495" s="1" t="s">
        <v>13</v>
      </c>
      <c r="AF495" s="1" t="s">
        <v>13</v>
      </c>
      <c r="BH495" s="1" t="s">
        <v>13</v>
      </c>
    </row>
    <row r="496" spans="1:141" x14ac:dyDescent="0.3">
      <c r="C496" s="1">
        <v>0</v>
      </c>
      <c r="D496" s="1">
        <v>1</v>
      </c>
      <c r="E496" s="1">
        <v>2</v>
      </c>
      <c r="F496" s="1">
        <v>3</v>
      </c>
      <c r="G496" s="1">
        <v>4</v>
      </c>
      <c r="H496" s="1">
        <v>5</v>
      </c>
      <c r="I496" s="1">
        <v>6</v>
      </c>
      <c r="J496" s="1">
        <v>7</v>
      </c>
      <c r="K496" s="1">
        <v>8</v>
      </c>
      <c r="L496" s="1">
        <v>9</v>
      </c>
      <c r="M496" s="1">
        <v>10</v>
      </c>
      <c r="N496" s="1">
        <v>11</v>
      </c>
      <c r="O496" s="1">
        <v>12</v>
      </c>
      <c r="P496" s="1">
        <v>13</v>
      </c>
      <c r="Q496" s="1">
        <v>14</v>
      </c>
      <c r="R496" s="1">
        <v>15</v>
      </c>
      <c r="S496" s="1">
        <v>16</v>
      </c>
      <c r="T496" s="1">
        <v>17</v>
      </c>
      <c r="U496" s="1">
        <v>18</v>
      </c>
      <c r="V496" s="1">
        <v>19</v>
      </c>
      <c r="W496" s="1">
        <v>20</v>
      </c>
      <c r="X496" s="1">
        <v>21</v>
      </c>
      <c r="Y496" s="1">
        <v>22</v>
      </c>
      <c r="Z496" s="1">
        <v>23</v>
      </c>
      <c r="AA496" s="1">
        <v>24</v>
      </c>
      <c r="AB496" s="1">
        <v>25</v>
      </c>
      <c r="AC496" s="1"/>
      <c r="AF496" s="1">
        <v>0</v>
      </c>
      <c r="AG496" s="1">
        <v>1</v>
      </c>
      <c r="AH496" s="1">
        <v>2</v>
      </c>
      <c r="AI496" s="1">
        <v>3</v>
      </c>
      <c r="AJ496" s="1">
        <v>4</v>
      </c>
      <c r="AK496" s="1">
        <v>5</v>
      </c>
      <c r="AL496" s="1">
        <v>6</v>
      </c>
      <c r="AM496" s="1">
        <v>7</v>
      </c>
      <c r="AN496" s="1">
        <v>8</v>
      </c>
      <c r="AO496" s="1">
        <v>9</v>
      </c>
      <c r="AP496" s="1">
        <v>10</v>
      </c>
      <c r="AQ496" s="1">
        <v>11</v>
      </c>
      <c r="AR496" s="1">
        <v>12</v>
      </c>
      <c r="AS496" s="1">
        <v>13</v>
      </c>
      <c r="AT496" s="1">
        <v>14</v>
      </c>
      <c r="AU496" s="1">
        <v>15</v>
      </c>
      <c r="AV496" s="1">
        <v>16</v>
      </c>
      <c r="AW496" s="1">
        <v>17</v>
      </c>
      <c r="AX496" s="1">
        <v>18</v>
      </c>
      <c r="AY496" s="1">
        <v>19</v>
      </c>
      <c r="AZ496" s="1">
        <v>20</v>
      </c>
      <c r="BA496" s="1">
        <v>21</v>
      </c>
      <c r="BB496" s="1">
        <v>22</v>
      </c>
      <c r="BC496" s="1">
        <v>23</v>
      </c>
      <c r="BD496" s="1">
        <v>24</v>
      </c>
      <c r="BE496" s="1">
        <v>25</v>
      </c>
      <c r="BH496" s="1">
        <v>0</v>
      </c>
      <c r="BI496" s="1">
        <v>1</v>
      </c>
      <c r="BJ496" s="1">
        <v>2</v>
      </c>
      <c r="BK496" s="1">
        <v>3</v>
      </c>
      <c r="BL496" s="1">
        <v>4</v>
      </c>
      <c r="BM496" s="1">
        <v>5</v>
      </c>
      <c r="BN496" s="1">
        <v>6</v>
      </c>
      <c r="BO496" s="1">
        <v>7</v>
      </c>
      <c r="BP496" s="1">
        <v>8</v>
      </c>
      <c r="BQ496" s="1">
        <v>9</v>
      </c>
      <c r="BR496" s="1">
        <v>10</v>
      </c>
      <c r="BS496" s="1">
        <v>11</v>
      </c>
      <c r="BT496" s="1">
        <v>12</v>
      </c>
      <c r="BU496" s="1">
        <v>13</v>
      </c>
      <c r="BV496" s="1">
        <v>14</v>
      </c>
      <c r="BW496" s="1">
        <v>15</v>
      </c>
      <c r="BX496" s="1">
        <v>16</v>
      </c>
      <c r="BY496" s="1">
        <v>17</v>
      </c>
      <c r="BZ496" s="1">
        <v>18</v>
      </c>
      <c r="CA496" s="1">
        <v>19</v>
      </c>
      <c r="CB496" s="1">
        <v>20</v>
      </c>
      <c r="CC496" s="1">
        <v>21</v>
      </c>
      <c r="CD496" s="1">
        <v>22</v>
      </c>
      <c r="CE496" s="1">
        <v>23</v>
      </c>
      <c r="CF496" s="1">
        <v>24</v>
      </c>
      <c r="CG496" s="1">
        <v>25</v>
      </c>
    </row>
    <row r="497" spans="1:85" x14ac:dyDescent="0.3">
      <c r="A497" s="9" t="s">
        <v>12</v>
      </c>
      <c r="B497" s="1">
        <v>1</v>
      </c>
      <c r="C497" s="156"/>
      <c r="D497" s="155">
        <f t="shared" ref="D497:S505" si="133">(VLOOKUP(C77,BRMort,$A$4,FALSE)-1)*C141*BH465</f>
        <v>0</v>
      </c>
      <c r="E497" s="155">
        <f t="shared" si="133"/>
        <v>9.0319849043451351E-3</v>
      </c>
      <c r="F497" s="155">
        <f t="shared" si="133"/>
        <v>1.7739428416496516E-2</v>
      </c>
      <c r="G497" s="155">
        <f t="shared" si="133"/>
        <v>2.6125737433873055E-2</v>
      </c>
      <c r="H497" s="155">
        <f t="shared" si="133"/>
        <v>3.4190190617205816E-2</v>
      </c>
      <c r="I497" s="155">
        <f t="shared" si="133"/>
        <v>4.6054554450746819E-2</v>
      </c>
      <c r="J497" s="155">
        <f t="shared" si="133"/>
        <v>5.7506660398032837E-2</v>
      </c>
      <c r="K497" s="155">
        <f t="shared" si="133"/>
        <v>6.8544109524021041E-2</v>
      </c>
      <c r="L497" s="155">
        <f t="shared" si="133"/>
        <v>7.9169494787487152E-2</v>
      </c>
      <c r="M497" s="155">
        <f t="shared" si="133"/>
        <v>8.9378357734701569E-2</v>
      </c>
      <c r="N497" s="155">
        <f t="shared" si="133"/>
        <v>9.8877044858580676E-2</v>
      </c>
      <c r="O497" s="155">
        <f t="shared" si="133"/>
        <v>0.10792810808034017</v>
      </c>
      <c r="P497" s="155">
        <f t="shared" si="133"/>
        <v>0.11651762931677133</v>
      </c>
      <c r="Q497" s="155">
        <f t="shared" si="133"/>
        <v>0.12465077204756504</v>
      </c>
      <c r="R497" s="155">
        <f t="shared" si="133"/>
        <v>0.132273672268231</v>
      </c>
      <c r="S497" s="155">
        <f t="shared" si="133"/>
        <v>0.14308065412195242</v>
      </c>
      <c r="T497" s="155">
        <f t="shared" ref="M497:AB512" si="134">(VLOOKUP(S77,BRMort,$A$4,FALSE)-1)*S141*BX465</f>
        <v>0.15314709027468243</v>
      </c>
      <c r="U497" s="155">
        <f t="shared" si="134"/>
        <v>0.16246874331247058</v>
      </c>
      <c r="V497" s="155">
        <f t="shared" si="134"/>
        <v>0.17105049491031438</v>
      </c>
      <c r="W497" s="155">
        <f t="shared" si="134"/>
        <v>0.17890526122251077</v>
      </c>
      <c r="X497" s="155">
        <f t="shared" si="134"/>
        <v>0.18833331198422346</v>
      </c>
      <c r="Y497" s="155">
        <f t="shared" si="134"/>
        <v>0.196739532707214</v>
      </c>
      <c r="Z497" s="155">
        <f t="shared" si="134"/>
        <v>0.20401509581682584</v>
      </c>
      <c r="AA497" s="155">
        <f t="shared" si="134"/>
        <v>0.21031511055952984</v>
      </c>
      <c r="AB497" s="155">
        <f t="shared" si="134"/>
        <v>0.21554632643504232</v>
      </c>
      <c r="AC497" s="52"/>
      <c r="AG497" s="170">
        <f>C141*BH465</f>
        <v>0</v>
      </c>
      <c r="AH497" s="170">
        <f t="shared" ref="AH497:AW507" si="135">D141*BI465</f>
        <v>4.751646044829931E-4</v>
      </c>
      <c r="AI497" s="170">
        <f t="shared" si="135"/>
        <v>9.820645756127371E-4</v>
      </c>
      <c r="AJ497" s="170">
        <f t="shared" si="135"/>
        <v>1.6412008168380464E-3</v>
      </c>
      <c r="AK497" s="170">
        <f t="shared" si="135"/>
        <v>2.3404832122670594E-3</v>
      </c>
      <c r="AL497" s="170">
        <f t="shared" si="135"/>
        <v>3.4915856670373626E-3</v>
      </c>
      <c r="AM497" s="170">
        <f t="shared" si="135"/>
        <v>4.8116214279517195E-3</v>
      </c>
      <c r="AN497" s="170">
        <f t="shared" si="135"/>
        <v>6.1804912384633703E-3</v>
      </c>
      <c r="AO497" s="170">
        <f t="shared" si="135"/>
        <v>7.8156754947012099E-3</v>
      </c>
      <c r="AP497" s="170">
        <f t="shared" si="135"/>
        <v>9.7923693674775263E-3</v>
      </c>
      <c r="AQ497" s="170">
        <f t="shared" si="135"/>
        <v>1.1773775715635711E-2</v>
      </c>
      <c r="AR497" s="170">
        <f t="shared" si="135"/>
        <v>1.4182479428800143E-2</v>
      </c>
      <c r="AS497" s="170">
        <f t="shared" si="135"/>
        <v>1.6500869748727661E-2</v>
      </c>
      <c r="AT497" s="170">
        <f t="shared" si="135"/>
        <v>1.9921225728836318E-2</v>
      </c>
      <c r="AU497" s="170">
        <f t="shared" si="135"/>
        <v>2.2538265065414585E-2</v>
      </c>
      <c r="AV497" s="170">
        <f t="shared" si="135"/>
        <v>2.6699069011702617E-2</v>
      </c>
      <c r="AW497" s="170">
        <f t="shared" si="135"/>
        <v>3.1161588354365728E-2</v>
      </c>
      <c r="AX497" s="170">
        <f t="shared" ref="AW497:BE512" si="136">T141*BY465</f>
        <v>3.5713531855832509E-2</v>
      </c>
      <c r="AY497" s="170">
        <f t="shared" si="136"/>
        <v>4.0179954017269315E-2</v>
      </c>
      <c r="AZ497" s="170">
        <f t="shared" si="136"/>
        <v>4.6330746666819959E-2</v>
      </c>
      <c r="BA497" s="170">
        <f t="shared" si="136"/>
        <v>5.330491395472485E-2</v>
      </c>
      <c r="BB497" s="170">
        <f t="shared" si="136"/>
        <v>6.3745263770917798E-2</v>
      </c>
      <c r="BC497" s="170">
        <f t="shared" si="136"/>
        <v>7.0248391994429477E-2</v>
      </c>
      <c r="BD497" s="170">
        <f t="shared" si="136"/>
        <v>8.0010128617959836E-2</v>
      </c>
      <c r="BE497" s="170">
        <f t="shared" si="136"/>
        <v>9.2896924484552196E-2</v>
      </c>
      <c r="BI497" s="194">
        <f>SUMPRODUCT(CHOOSE({1,2,3,4},D237,D302,D367,D432),CHOOSE({1,2,3,4},DL465,DL465,DL465,DL465))</f>
        <v>0</v>
      </c>
      <c r="BJ497" s="194">
        <f>SUMPRODUCT(CHOOSE({1,2,3,4},E237,E302,E367,E432),CHOOSE({1,2,3,4},DM465,DM465,DM465,DM465))</f>
        <v>5.8417582585141119E-5</v>
      </c>
      <c r="BK497" s="194">
        <f>SUMPRODUCT(CHOOSE({1,2,3,4},F237,F302,F367,F432),CHOOSE({1,2,3,4},DN465,DN465,DN465,DN465))</f>
        <v>2.0996388945471108E-4</v>
      </c>
      <c r="BL497" s="194">
        <f>SUMPRODUCT(CHOOSE({1,2,3,4},G237,G302,G367,G432),CHOOSE({1,2,3,4},DO465,DO465,DO465,DO465))</f>
        <v>4.3290381644117839E-4</v>
      </c>
      <c r="BM497" s="194">
        <f>SUMPRODUCT(CHOOSE({1,2,3,4},H237,H302,H367,H432),CHOOSE({1,2,3,4},DP465,DP465,DP465,DP465))</f>
        <v>7.1039194785673906E-4</v>
      </c>
      <c r="BN497" s="194">
        <f>SUMPRODUCT(CHOOSE({1,2,3,4},I237,I302,I367,I432),CHOOSE({1,2,3,4},DQ465,DQ465,DQ465,DQ465))</f>
        <v>1.2122478518391596E-3</v>
      </c>
      <c r="BO497" s="194">
        <f>SUMPRODUCT(CHOOSE({1,2,3,4},J237,J302,J367,J432),CHOOSE({1,2,3,4},DR465,DR465,DR465,DR465))</f>
        <v>1.8070063971176017E-3</v>
      </c>
      <c r="BP497" s="194">
        <f>SUMPRODUCT(CHOOSE({1,2,3,4},K237,K302,K367,K432),CHOOSE({1,2,3,4},DS465,DS465,DS465,DS465))</f>
        <v>2.4762012748740241E-3</v>
      </c>
      <c r="BQ497" s="194">
        <f>SUMPRODUCT(CHOOSE({1,2,3,4},L237,L302,L367,L432),CHOOSE({1,2,3,4},DT465,DT465,DT465,DT465))</f>
        <v>3.2120316016124202E-3</v>
      </c>
      <c r="BR497" s="194">
        <f>SUMPRODUCT(CHOOSE({1,2,3,4},M237,M302,M367,M432),CHOOSE({1,2,3,4},DU465,DU465,DU465,DU465))</f>
        <v>4.0097447221083297E-3</v>
      </c>
      <c r="BS497" s="194">
        <f>SUMPRODUCT(CHOOSE({1,2,3,4},N237,N302,N367,N432),CHOOSE({1,2,3,4},DV465,DV465,DV465,DV465))</f>
        <v>5.9879035751287269E-3</v>
      </c>
      <c r="BT497" s="194">
        <f>SUMPRODUCT(CHOOSE({1,2,3,4},O237,O302,O367,O432),CHOOSE({1,2,3,4},DW465,DW465,DW465,DW465))</f>
        <v>8.0653526161842421E-3</v>
      </c>
      <c r="BU497" s="194">
        <f>SUMPRODUCT(CHOOSE({1,2,3,4},P237,P302,P367,P432),CHOOSE({1,2,3,4},DX465,DX465,DX465,DX465))</f>
        <v>1.0191205757442905E-2</v>
      </c>
      <c r="BV497" s="194">
        <f>SUMPRODUCT(CHOOSE({1,2,3,4},Q237,Q302,Q367,Q432),CHOOSE({1,2,3,4},DY465,DY465,DY465,DY465))</f>
        <v>1.2420735128567376E-2</v>
      </c>
      <c r="BW497" s="194">
        <f>SUMPRODUCT(CHOOSE({1,2,3,4},R237,R302,R367,R432),CHOOSE({1,2,3,4},DZ465,DZ465,DZ465,DZ465))</f>
        <v>1.4608240844865729E-2</v>
      </c>
      <c r="BX497" s="194">
        <f>SUMPRODUCT(CHOOSE({1,2,3,4},S237,S302,S367,S432),CHOOSE({1,2,3,4},EA465,EA465,EA465,EA465))</f>
        <v>1.7944024903202488E-2</v>
      </c>
      <c r="BY497" s="194">
        <f>SUMPRODUCT(CHOOSE({1,2,3,4},T237,T302,T367,T432),CHOOSE({1,2,3,4},EB465,EB465,EB465,EB465))</f>
        <v>2.1387003917068343E-2</v>
      </c>
      <c r="BZ497" s="194">
        <f>SUMPRODUCT(CHOOSE({1,2,3,4},U237,U302,U367,U432),CHOOSE({1,2,3,4},EC465,EC465,EC465,EC465))</f>
        <v>2.4891305831871758E-2</v>
      </c>
      <c r="CA497" s="194">
        <f>SUMPRODUCT(CHOOSE({1,2,3,4},V237,V302,V367,V432),CHOOSE({1,2,3,4},ED465,ED465,ED465,ED465))</f>
        <v>2.8411425021191608E-2</v>
      </c>
      <c r="CB497" s="194">
        <f>SUMPRODUCT(CHOOSE({1,2,3,4},W237,W302,W367,W432),CHOOSE({1,2,3,4},EE465,EE465,EE465,EE465))</f>
        <v>2.9204563671250804E-2</v>
      </c>
      <c r="CC497" s="194">
        <f>SUMPRODUCT(CHOOSE({1,2,3,4},X237,X302,X367,X432),CHOOSE({1,2,3,4},EF465,EF465,EF465,EF465))</f>
        <v>3.6445170362126536E-2</v>
      </c>
      <c r="CD497" s="194">
        <f>SUMPRODUCT(CHOOSE({1,2,3,4},Y237,Y302,Y367,Y432),CHOOSE({1,2,3,4},EG465,EG465,EG465,EG465))</f>
        <v>4.3723973703704108E-2</v>
      </c>
      <c r="CE497" s="194">
        <f>SUMPRODUCT(CHOOSE({1,2,3,4},Z237,Z302,Z367,Z432),CHOOSE({1,2,3,4},EH465,EH465,EH465,EH465))</f>
        <v>5.0292556903847568E-2</v>
      </c>
      <c r="CF497" s="194">
        <f>SUMPRODUCT(CHOOSE({1,2,3,4},AA237,AA302,AA367,AA432),CHOOSE({1,2,3,4},EI465,EI465,EI465,EI465))</f>
        <v>5.6842024870193353E-2</v>
      </c>
      <c r="CG497" s="194">
        <f>SUMPRODUCT(CHOOSE({1,2,3,4},AB237,AB302,AB367,AB432),CHOOSE({1,2,3,4},EJ465,EJ465,EJ465,EJ465))</f>
        <v>6.3396546234354784E-2</v>
      </c>
    </row>
    <row r="498" spans="1:85" x14ac:dyDescent="0.3">
      <c r="B498" s="1">
        <v>2</v>
      </c>
      <c r="C498" s="1"/>
      <c r="D498" s="155"/>
      <c r="E498" s="155">
        <f t="shared" si="133"/>
        <v>0</v>
      </c>
      <c r="F498" s="155">
        <f t="shared" si="133"/>
        <v>0</v>
      </c>
      <c r="G498" s="155">
        <f t="shared" si="133"/>
        <v>0</v>
      </c>
      <c r="H498" s="155">
        <f t="shared" si="133"/>
        <v>0</v>
      </c>
      <c r="I498" s="155">
        <f t="shared" si="133"/>
        <v>0</v>
      </c>
      <c r="J498" s="155">
        <f t="shared" si="133"/>
        <v>0</v>
      </c>
      <c r="K498" s="155">
        <f t="shared" si="133"/>
        <v>0</v>
      </c>
      <c r="L498" s="155">
        <f t="shared" si="133"/>
        <v>0</v>
      </c>
      <c r="M498" s="155">
        <f t="shared" si="133"/>
        <v>0</v>
      </c>
      <c r="N498" s="155">
        <f t="shared" si="133"/>
        <v>0</v>
      </c>
      <c r="O498" s="155">
        <f t="shared" si="133"/>
        <v>0</v>
      </c>
      <c r="P498" s="155">
        <f t="shared" si="133"/>
        <v>0</v>
      </c>
      <c r="Q498" s="155">
        <f t="shared" si="133"/>
        <v>0</v>
      </c>
      <c r="R498" s="155">
        <f t="shared" si="133"/>
        <v>0</v>
      </c>
      <c r="S498" s="155">
        <f t="shared" si="133"/>
        <v>0</v>
      </c>
      <c r="T498" s="155">
        <f t="shared" si="134"/>
        <v>0</v>
      </c>
      <c r="U498" s="155">
        <f t="shared" si="134"/>
        <v>0</v>
      </c>
      <c r="V498" s="155">
        <f t="shared" si="134"/>
        <v>0</v>
      </c>
      <c r="W498" s="155">
        <f t="shared" si="134"/>
        <v>0</v>
      </c>
      <c r="X498" s="155">
        <f t="shared" si="134"/>
        <v>0</v>
      </c>
      <c r="Y498" s="155">
        <f t="shared" si="134"/>
        <v>0</v>
      </c>
      <c r="Z498" s="155">
        <f t="shared" si="134"/>
        <v>0</v>
      </c>
      <c r="AA498" s="155">
        <f t="shared" si="134"/>
        <v>0</v>
      </c>
      <c r="AB498" s="155">
        <f t="shared" si="134"/>
        <v>0</v>
      </c>
      <c r="AC498" s="156"/>
      <c r="AD498" s="52"/>
      <c r="AG498" s="170">
        <f t="shared" ref="AG498:AV521" si="137">C142*BH466</f>
        <v>0</v>
      </c>
      <c r="AH498" s="170">
        <f t="shared" si="135"/>
        <v>0</v>
      </c>
      <c r="AI498" s="170">
        <f t="shared" si="135"/>
        <v>0</v>
      </c>
      <c r="AJ498" s="170">
        <f t="shared" si="135"/>
        <v>0</v>
      </c>
      <c r="AK498" s="170">
        <f t="shared" si="135"/>
        <v>0</v>
      </c>
      <c r="AL498" s="170">
        <f t="shared" si="135"/>
        <v>0</v>
      </c>
      <c r="AM498" s="170">
        <f t="shared" si="135"/>
        <v>0</v>
      </c>
      <c r="AN498" s="170">
        <f t="shared" si="135"/>
        <v>0</v>
      </c>
      <c r="AO498" s="170">
        <f t="shared" si="135"/>
        <v>0</v>
      </c>
      <c r="AP498" s="170">
        <f t="shared" si="135"/>
        <v>0</v>
      </c>
      <c r="AQ498" s="170">
        <f t="shared" si="135"/>
        <v>0</v>
      </c>
      <c r="AR498" s="170">
        <f t="shared" si="135"/>
        <v>0</v>
      </c>
      <c r="AS498" s="170">
        <f t="shared" si="135"/>
        <v>0</v>
      </c>
      <c r="AT498" s="170">
        <f t="shared" si="135"/>
        <v>0</v>
      </c>
      <c r="AU498" s="170">
        <f t="shared" si="135"/>
        <v>0</v>
      </c>
      <c r="AV498" s="170">
        <f t="shared" si="135"/>
        <v>0</v>
      </c>
      <c r="AW498" s="170">
        <f t="shared" si="135"/>
        <v>0</v>
      </c>
      <c r="AX498" s="170">
        <f t="shared" si="136"/>
        <v>0</v>
      </c>
      <c r="AY498" s="170">
        <f t="shared" si="136"/>
        <v>0</v>
      </c>
      <c r="AZ498" s="170">
        <f t="shared" si="136"/>
        <v>0</v>
      </c>
      <c r="BA498" s="170">
        <f t="shared" si="136"/>
        <v>0</v>
      </c>
      <c r="BB498" s="170">
        <f t="shared" si="136"/>
        <v>0</v>
      </c>
      <c r="BC498" s="170">
        <f t="shared" si="136"/>
        <v>0</v>
      </c>
      <c r="BD498" s="170">
        <f t="shared" si="136"/>
        <v>0</v>
      </c>
      <c r="BE498" s="170">
        <f t="shared" si="136"/>
        <v>0</v>
      </c>
      <c r="BF498" s="67"/>
      <c r="BI498" s="194">
        <f>SUMPRODUCT(CHOOSE({1,2,3,4},D238,D303,D368,D433),CHOOSE({1,2,3,4},DL466,DL466,DL466,DL466))</f>
        <v>0</v>
      </c>
      <c r="BJ498" s="194">
        <f>SUMPRODUCT(CHOOSE({1,2,3,4},E238,E303,E368,E433),CHOOSE({1,2,3,4},DM466,DM466,DM466,DM466))</f>
        <v>0</v>
      </c>
      <c r="BK498" s="194">
        <f>SUMPRODUCT(CHOOSE({1,2,3,4},F238,F303,F368,F433),CHOOSE({1,2,3,4},DN466,DN466,DN466,DN466))</f>
        <v>0</v>
      </c>
      <c r="BL498" s="194">
        <f>SUMPRODUCT(CHOOSE({1,2,3,4},G238,G303,G368,G433),CHOOSE({1,2,3,4},DO466,DO466,DO466,DO466))</f>
        <v>0</v>
      </c>
      <c r="BM498" s="194">
        <f>SUMPRODUCT(CHOOSE({1,2,3,4},H238,H303,H368,H433),CHOOSE({1,2,3,4},DP466,DP466,DP466,DP466))</f>
        <v>0</v>
      </c>
      <c r="BN498" s="194">
        <f>SUMPRODUCT(CHOOSE({1,2,3,4},I238,I303,I368,I433),CHOOSE({1,2,3,4},DQ466,DQ466,DQ466,DQ466))</f>
        <v>0</v>
      </c>
      <c r="BO498" s="194">
        <f>SUMPRODUCT(CHOOSE({1,2,3,4},J238,J303,J368,J433),CHOOSE({1,2,3,4},DR466,DR466,DR466,DR466))</f>
        <v>0</v>
      </c>
      <c r="BP498" s="194">
        <f>SUMPRODUCT(CHOOSE({1,2,3,4},K238,K303,K368,K433),CHOOSE({1,2,3,4},DS466,DS466,DS466,DS466))</f>
        <v>0</v>
      </c>
      <c r="BQ498" s="194">
        <f>SUMPRODUCT(CHOOSE({1,2,3,4},L238,L303,L368,L433),CHOOSE({1,2,3,4},DT466,DT466,DT466,DT466))</f>
        <v>0</v>
      </c>
      <c r="BR498" s="194">
        <f>SUMPRODUCT(CHOOSE({1,2,3,4},M238,M303,M368,M433),CHOOSE({1,2,3,4},DU466,DU466,DU466,DU466))</f>
        <v>0</v>
      </c>
      <c r="BS498" s="194">
        <f>SUMPRODUCT(CHOOSE({1,2,3,4},N238,N303,N368,N433),CHOOSE({1,2,3,4},DV466,DV466,DV466,DV466))</f>
        <v>0</v>
      </c>
      <c r="BT498" s="194">
        <f>SUMPRODUCT(CHOOSE({1,2,3,4},O238,O303,O368,O433),CHOOSE({1,2,3,4},DW466,DW466,DW466,DW466))</f>
        <v>0</v>
      </c>
      <c r="BU498" s="194">
        <f>SUMPRODUCT(CHOOSE({1,2,3,4},P238,P303,P368,P433),CHOOSE({1,2,3,4},DX466,DX466,DX466,DX466))</f>
        <v>0</v>
      </c>
      <c r="BV498" s="194">
        <f>SUMPRODUCT(CHOOSE({1,2,3,4},Q238,Q303,Q368,Q433),CHOOSE({1,2,3,4},DY466,DY466,DY466,DY466))</f>
        <v>0</v>
      </c>
      <c r="BW498" s="194">
        <f>SUMPRODUCT(CHOOSE({1,2,3,4},R238,R303,R368,R433),CHOOSE({1,2,3,4},DZ466,DZ466,DZ466,DZ466))</f>
        <v>0</v>
      </c>
      <c r="BX498" s="194">
        <f>SUMPRODUCT(CHOOSE({1,2,3,4},S238,S303,S368,S433),CHOOSE({1,2,3,4},EA466,EA466,EA466,EA466))</f>
        <v>0</v>
      </c>
      <c r="BY498" s="194">
        <f>SUMPRODUCT(CHOOSE({1,2,3,4},T238,T303,T368,T433),CHOOSE({1,2,3,4},EB466,EB466,EB466,EB466))</f>
        <v>0</v>
      </c>
      <c r="BZ498" s="194">
        <f>SUMPRODUCT(CHOOSE({1,2,3,4},U238,U303,U368,U433),CHOOSE({1,2,3,4},EC466,EC466,EC466,EC466))</f>
        <v>0</v>
      </c>
      <c r="CA498" s="194">
        <f>SUMPRODUCT(CHOOSE({1,2,3,4},V238,V303,V368,V433),CHOOSE({1,2,3,4},ED466,ED466,ED466,ED466))</f>
        <v>0</v>
      </c>
      <c r="CB498" s="194">
        <f>SUMPRODUCT(CHOOSE({1,2,3,4},W238,W303,W368,W433),CHOOSE({1,2,3,4},EE466,EE466,EE466,EE466))</f>
        <v>0</v>
      </c>
      <c r="CC498" s="194">
        <f>SUMPRODUCT(CHOOSE({1,2,3,4},X238,X303,X368,X433),CHOOSE({1,2,3,4},EF466,EF466,EF466,EF466))</f>
        <v>0</v>
      </c>
      <c r="CD498" s="194">
        <f>SUMPRODUCT(CHOOSE({1,2,3,4},Y238,Y303,Y368,Y433),CHOOSE({1,2,3,4},EG466,EG466,EG466,EG466))</f>
        <v>0</v>
      </c>
      <c r="CE498" s="194">
        <f>SUMPRODUCT(CHOOSE({1,2,3,4},Z238,Z303,Z368,Z433),CHOOSE({1,2,3,4},EH466,EH466,EH466,EH466))</f>
        <v>0</v>
      </c>
      <c r="CF498" s="194">
        <f>SUMPRODUCT(CHOOSE({1,2,3,4},AA238,AA303,AA368,AA433),CHOOSE({1,2,3,4},EI466,EI466,EI466,EI466))</f>
        <v>0</v>
      </c>
      <c r="CG498" s="194">
        <f>SUMPRODUCT(CHOOSE({1,2,3,4},AB238,AB303,AB368,AB433),CHOOSE({1,2,3,4},EJ466,EJ466,EJ466,EJ466))</f>
        <v>0</v>
      </c>
    </row>
    <row r="499" spans="1:85" x14ac:dyDescent="0.3">
      <c r="B499" s="1">
        <v>3</v>
      </c>
      <c r="C499" s="1"/>
      <c r="D499" s="155"/>
      <c r="E499" s="155"/>
      <c r="F499" s="155">
        <f t="shared" si="133"/>
        <v>0</v>
      </c>
      <c r="G499" s="155">
        <f t="shared" si="133"/>
        <v>0</v>
      </c>
      <c r="H499" s="155">
        <f t="shared" si="133"/>
        <v>0</v>
      </c>
      <c r="I499" s="155">
        <f t="shared" si="133"/>
        <v>0</v>
      </c>
      <c r="J499" s="155">
        <f t="shared" si="133"/>
        <v>0</v>
      </c>
      <c r="K499" s="155">
        <f t="shared" si="133"/>
        <v>0</v>
      </c>
      <c r="L499" s="155">
        <f t="shared" si="133"/>
        <v>0</v>
      </c>
      <c r="M499" s="155">
        <f t="shared" si="133"/>
        <v>0</v>
      </c>
      <c r="N499" s="155">
        <f t="shared" si="133"/>
        <v>0</v>
      </c>
      <c r="O499" s="155">
        <f t="shared" si="133"/>
        <v>0</v>
      </c>
      <c r="P499" s="155">
        <f t="shared" si="133"/>
        <v>0</v>
      </c>
      <c r="Q499" s="155">
        <f t="shared" si="133"/>
        <v>0</v>
      </c>
      <c r="R499" s="155">
        <f t="shared" si="133"/>
        <v>0</v>
      </c>
      <c r="S499" s="155">
        <f t="shared" si="133"/>
        <v>0</v>
      </c>
      <c r="T499" s="155">
        <f t="shared" si="134"/>
        <v>0</v>
      </c>
      <c r="U499" s="155">
        <f t="shared" si="134"/>
        <v>0</v>
      </c>
      <c r="V499" s="155">
        <f t="shared" si="134"/>
        <v>0</v>
      </c>
      <c r="W499" s="155">
        <f t="shared" si="134"/>
        <v>0</v>
      </c>
      <c r="X499" s="155">
        <f t="shared" si="134"/>
        <v>0</v>
      </c>
      <c r="Y499" s="155">
        <f t="shared" si="134"/>
        <v>0</v>
      </c>
      <c r="Z499" s="155">
        <f t="shared" si="134"/>
        <v>0</v>
      </c>
      <c r="AA499" s="155">
        <f t="shared" si="134"/>
        <v>0</v>
      </c>
      <c r="AB499" s="155">
        <f t="shared" si="134"/>
        <v>0</v>
      </c>
      <c r="AC499" s="156"/>
      <c r="AD499" s="156"/>
      <c r="AE499" s="52"/>
      <c r="AG499" s="170">
        <f t="shared" si="137"/>
        <v>0</v>
      </c>
      <c r="AH499" s="170">
        <f t="shared" si="135"/>
        <v>0</v>
      </c>
      <c r="AI499" s="170">
        <f t="shared" si="135"/>
        <v>0</v>
      </c>
      <c r="AJ499" s="170">
        <f t="shared" si="135"/>
        <v>0</v>
      </c>
      <c r="AK499" s="170">
        <f t="shared" si="135"/>
        <v>0</v>
      </c>
      <c r="AL499" s="170">
        <f t="shared" si="135"/>
        <v>0</v>
      </c>
      <c r="AM499" s="170">
        <f t="shared" si="135"/>
        <v>0</v>
      </c>
      <c r="AN499" s="170">
        <f t="shared" si="135"/>
        <v>0</v>
      </c>
      <c r="AO499" s="170">
        <f t="shared" si="135"/>
        <v>0</v>
      </c>
      <c r="AP499" s="170">
        <f t="shared" si="135"/>
        <v>0</v>
      </c>
      <c r="AQ499" s="170">
        <f t="shared" si="135"/>
        <v>0</v>
      </c>
      <c r="AR499" s="170">
        <f t="shared" si="135"/>
        <v>0</v>
      </c>
      <c r="AS499" s="170">
        <f t="shared" si="135"/>
        <v>0</v>
      </c>
      <c r="AT499" s="170">
        <f t="shared" si="135"/>
        <v>0</v>
      </c>
      <c r="AU499" s="170">
        <f t="shared" si="135"/>
        <v>0</v>
      </c>
      <c r="AV499" s="170">
        <f t="shared" si="135"/>
        <v>0</v>
      </c>
      <c r="AW499" s="170">
        <f t="shared" si="135"/>
        <v>0</v>
      </c>
      <c r="AX499" s="170">
        <f t="shared" si="136"/>
        <v>0</v>
      </c>
      <c r="AY499" s="170">
        <f t="shared" si="136"/>
        <v>0</v>
      </c>
      <c r="AZ499" s="170">
        <f t="shared" si="136"/>
        <v>0</v>
      </c>
      <c r="BA499" s="170">
        <f t="shared" si="136"/>
        <v>0</v>
      </c>
      <c r="BB499" s="170">
        <f t="shared" si="136"/>
        <v>0</v>
      </c>
      <c r="BC499" s="170">
        <f t="shared" si="136"/>
        <v>0</v>
      </c>
      <c r="BD499" s="170">
        <f t="shared" si="136"/>
        <v>0</v>
      </c>
      <c r="BE499" s="170">
        <f t="shared" si="136"/>
        <v>0</v>
      </c>
      <c r="BF499" s="67"/>
      <c r="BG499" s="67"/>
      <c r="BI499" s="194">
        <f>SUMPRODUCT(CHOOSE({1,2,3,4},D239,D304,D369,D434),CHOOSE({1,2,3,4},DL467,DL467,DL467,DL467))</f>
        <v>0</v>
      </c>
      <c r="BJ499" s="194">
        <f>SUMPRODUCT(CHOOSE({1,2,3,4},E239,E304,E369,E434),CHOOSE({1,2,3,4},DM467,DM467,DM467,DM467))</f>
        <v>0</v>
      </c>
      <c r="BK499" s="194">
        <f>SUMPRODUCT(CHOOSE({1,2,3,4},F239,F304,F369,F434),CHOOSE({1,2,3,4},DN467,DN467,DN467,DN467))</f>
        <v>0</v>
      </c>
      <c r="BL499" s="194">
        <f>SUMPRODUCT(CHOOSE({1,2,3,4},G239,G304,G369,G434),CHOOSE({1,2,3,4},DO467,DO467,DO467,DO467))</f>
        <v>0</v>
      </c>
      <c r="BM499" s="194">
        <f>SUMPRODUCT(CHOOSE({1,2,3,4},H239,H304,H369,H434),CHOOSE({1,2,3,4},DP467,DP467,DP467,DP467))</f>
        <v>0</v>
      </c>
      <c r="BN499" s="194">
        <f>SUMPRODUCT(CHOOSE({1,2,3,4},I239,I304,I369,I434),CHOOSE({1,2,3,4},DQ467,DQ467,DQ467,DQ467))</f>
        <v>0</v>
      </c>
      <c r="BO499" s="194">
        <f>SUMPRODUCT(CHOOSE({1,2,3,4},J239,J304,J369,J434),CHOOSE({1,2,3,4},DR467,DR467,DR467,DR467))</f>
        <v>0</v>
      </c>
      <c r="BP499" s="194">
        <f>SUMPRODUCT(CHOOSE({1,2,3,4},K239,K304,K369,K434),CHOOSE({1,2,3,4},DS467,DS467,DS467,DS467))</f>
        <v>0</v>
      </c>
      <c r="BQ499" s="194">
        <f>SUMPRODUCT(CHOOSE({1,2,3,4},L239,L304,L369,L434),CHOOSE({1,2,3,4},DT467,DT467,DT467,DT467))</f>
        <v>0</v>
      </c>
      <c r="BR499" s="194">
        <f>SUMPRODUCT(CHOOSE({1,2,3,4},M239,M304,M369,M434),CHOOSE({1,2,3,4},DU467,DU467,DU467,DU467))</f>
        <v>0</v>
      </c>
      <c r="BS499" s="194">
        <f>SUMPRODUCT(CHOOSE({1,2,3,4},N239,N304,N369,N434),CHOOSE({1,2,3,4},DV467,DV467,DV467,DV467))</f>
        <v>0</v>
      </c>
      <c r="BT499" s="194">
        <f>SUMPRODUCT(CHOOSE({1,2,3,4},O239,O304,O369,O434),CHOOSE({1,2,3,4},DW467,DW467,DW467,DW467))</f>
        <v>0</v>
      </c>
      <c r="BU499" s="194">
        <f>SUMPRODUCT(CHOOSE({1,2,3,4},P239,P304,P369,P434),CHOOSE({1,2,3,4},DX467,DX467,DX467,DX467))</f>
        <v>0</v>
      </c>
      <c r="BV499" s="194">
        <f>SUMPRODUCT(CHOOSE({1,2,3,4},Q239,Q304,Q369,Q434),CHOOSE({1,2,3,4},DY467,DY467,DY467,DY467))</f>
        <v>0</v>
      </c>
      <c r="BW499" s="194">
        <f>SUMPRODUCT(CHOOSE({1,2,3,4},R239,R304,R369,R434),CHOOSE({1,2,3,4},DZ467,DZ467,DZ467,DZ467))</f>
        <v>0</v>
      </c>
      <c r="BX499" s="194">
        <f>SUMPRODUCT(CHOOSE({1,2,3,4},S239,S304,S369,S434),CHOOSE({1,2,3,4},EA467,EA467,EA467,EA467))</f>
        <v>0</v>
      </c>
      <c r="BY499" s="194">
        <f>SUMPRODUCT(CHOOSE({1,2,3,4},T239,T304,T369,T434),CHOOSE({1,2,3,4},EB467,EB467,EB467,EB467))</f>
        <v>0</v>
      </c>
      <c r="BZ499" s="194">
        <f>SUMPRODUCT(CHOOSE({1,2,3,4},U239,U304,U369,U434),CHOOSE({1,2,3,4},EC467,EC467,EC467,EC467))</f>
        <v>0</v>
      </c>
      <c r="CA499" s="194">
        <f>SUMPRODUCT(CHOOSE({1,2,3,4},V239,V304,V369,V434),CHOOSE({1,2,3,4},ED467,ED467,ED467,ED467))</f>
        <v>0</v>
      </c>
      <c r="CB499" s="194">
        <f>SUMPRODUCT(CHOOSE({1,2,3,4},W239,W304,W369,W434),CHOOSE({1,2,3,4},EE467,EE467,EE467,EE467))</f>
        <v>0</v>
      </c>
      <c r="CC499" s="194">
        <f>SUMPRODUCT(CHOOSE({1,2,3,4},X239,X304,X369,X434),CHOOSE({1,2,3,4},EF467,EF467,EF467,EF467))</f>
        <v>0</v>
      </c>
      <c r="CD499" s="194">
        <f>SUMPRODUCT(CHOOSE({1,2,3,4},Y239,Y304,Y369,Y434),CHOOSE({1,2,3,4},EG467,EG467,EG467,EG467))</f>
        <v>0</v>
      </c>
      <c r="CE499" s="194">
        <f>SUMPRODUCT(CHOOSE({1,2,3,4},Z239,Z304,Z369,Z434),CHOOSE({1,2,3,4},EH467,EH467,EH467,EH467))</f>
        <v>0</v>
      </c>
      <c r="CF499" s="194">
        <f>SUMPRODUCT(CHOOSE({1,2,3,4},AA239,AA304,AA369,AA434),CHOOSE({1,2,3,4},EI467,EI467,EI467,EI467))</f>
        <v>0</v>
      </c>
      <c r="CG499" s="194">
        <f>SUMPRODUCT(CHOOSE({1,2,3,4},AB239,AB304,AB369,AB434),CHOOSE({1,2,3,4},EJ467,EJ467,EJ467,EJ467))</f>
        <v>0</v>
      </c>
    </row>
    <row r="500" spans="1:85" x14ac:dyDescent="0.3">
      <c r="B500" s="1">
        <v>4</v>
      </c>
      <c r="C500" s="1"/>
      <c r="D500" s="155"/>
      <c r="E500" s="155"/>
      <c r="F500" s="155"/>
      <c r="G500" s="155">
        <f t="shared" si="133"/>
        <v>0</v>
      </c>
      <c r="H500" s="155">
        <f t="shared" si="133"/>
        <v>0</v>
      </c>
      <c r="I500" s="155">
        <f t="shared" si="133"/>
        <v>0</v>
      </c>
      <c r="J500" s="155">
        <f t="shared" si="133"/>
        <v>0</v>
      </c>
      <c r="K500" s="155">
        <f t="shared" si="133"/>
        <v>0</v>
      </c>
      <c r="L500" s="155">
        <f t="shared" si="133"/>
        <v>0</v>
      </c>
      <c r="M500" s="155">
        <f t="shared" si="133"/>
        <v>0</v>
      </c>
      <c r="N500" s="155">
        <f t="shared" si="133"/>
        <v>0</v>
      </c>
      <c r="O500" s="155">
        <f t="shared" si="133"/>
        <v>0</v>
      </c>
      <c r="P500" s="155">
        <f t="shared" si="133"/>
        <v>0</v>
      </c>
      <c r="Q500" s="155">
        <f t="shared" si="133"/>
        <v>0</v>
      </c>
      <c r="R500" s="155">
        <f t="shared" si="133"/>
        <v>0</v>
      </c>
      <c r="S500" s="155">
        <f t="shared" si="133"/>
        <v>0</v>
      </c>
      <c r="T500" s="155">
        <f t="shared" si="134"/>
        <v>0</v>
      </c>
      <c r="U500" s="155">
        <f t="shared" si="134"/>
        <v>0</v>
      </c>
      <c r="V500" s="155">
        <f t="shared" si="134"/>
        <v>0</v>
      </c>
      <c r="W500" s="155">
        <f t="shared" si="134"/>
        <v>0</v>
      </c>
      <c r="X500" s="155">
        <f t="shared" si="134"/>
        <v>0</v>
      </c>
      <c r="Y500" s="155">
        <f t="shared" si="134"/>
        <v>0</v>
      </c>
      <c r="Z500" s="155">
        <f t="shared" si="134"/>
        <v>0</v>
      </c>
      <c r="AA500" s="155">
        <f t="shared" si="134"/>
        <v>0</v>
      </c>
      <c r="AB500" s="155">
        <f t="shared" si="134"/>
        <v>0</v>
      </c>
      <c r="AC500" s="156"/>
      <c r="AD500" s="156"/>
      <c r="AE500" s="156"/>
      <c r="AF500" s="52"/>
      <c r="AG500" s="170">
        <f t="shared" si="137"/>
        <v>0</v>
      </c>
      <c r="AH500" s="170">
        <f t="shared" si="135"/>
        <v>0</v>
      </c>
      <c r="AI500" s="170">
        <f t="shared" si="135"/>
        <v>0</v>
      </c>
      <c r="AJ500" s="170">
        <f t="shared" si="135"/>
        <v>0</v>
      </c>
      <c r="AK500" s="170">
        <f t="shared" si="135"/>
        <v>0</v>
      </c>
      <c r="AL500" s="170">
        <f t="shared" si="135"/>
        <v>0</v>
      </c>
      <c r="AM500" s="170">
        <f t="shared" si="135"/>
        <v>0</v>
      </c>
      <c r="AN500" s="170">
        <f t="shared" si="135"/>
        <v>0</v>
      </c>
      <c r="AO500" s="170">
        <f t="shared" si="135"/>
        <v>0</v>
      </c>
      <c r="AP500" s="170">
        <f t="shared" si="135"/>
        <v>0</v>
      </c>
      <c r="AQ500" s="170">
        <f t="shared" si="135"/>
        <v>0</v>
      </c>
      <c r="AR500" s="170">
        <f t="shared" si="135"/>
        <v>0</v>
      </c>
      <c r="AS500" s="170">
        <f t="shared" si="135"/>
        <v>0</v>
      </c>
      <c r="AT500" s="170">
        <f t="shared" si="135"/>
        <v>0</v>
      </c>
      <c r="AU500" s="170">
        <f t="shared" si="135"/>
        <v>0</v>
      </c>
      <c r="AV500" s="170">
        <f t="shared" si="135"/>
        <v>0</v>
      </c>
      <c r="AW500" s="170">
        <f t="shared" si="135"/>
        <v>0</v>
      </c>
      <c r="AX500" s="170">
        <f t="shared" si="136"/>
        <v>0</v>
      </c>
      <c r="AY500" s="170">
        <f t="shared" si="136"/>
        <v>0</v>
      </c>
      <c r="AZ500" s="170">
        <f t="shared" si="136"/>
        <v>0</v>
      </c>
      <c r="BA500" s="170">
        <f t="shared" si="136"/>
        <v>0</v>
      </c>
      <c r="BB500" s="170">
        <f t="shared" si="136"/>
        <v>0</v>
      </c>
      <c r="BC500" s="170">
        <f t="shared" si="136"/>
        <v>0</v>
      </c>
      <c r="BD500" s="170">
        <f t="shared" si="136"/>
        <v>0</v>
      </c>
      <c r="BE500" s="170">
        <f t="shared" si="136"/>
        <v>0</v>
      </c>
      <c r="BF500" s="67"/>
      <c r="BG500" s="67"/>
      <c r="BH500" s="180"/>
      <c r="BI500" s="194">
        <f>SUMPRODUCT(CHOOSE({1,2,3,4},D240,D305,D370,D435),CHOOSE({1,2,3,4},DL468,DL468,DL468,DL468))</f>
        <v>0</v>
      </c>
      <c r="BJ500" s="194">
        <f>SUMPRODUCT(CHOOSE({1,2,3,4},E240,E305,E370,E435),CHOOSE({1,2,3,4},DM468,DM468,DM468,DM468))</f>
        <v>0</v>
      </c>
      <c r="BK500" s="194">
        <f>SUMPRODUCT(CHOOSE({1,2,3,4},F240,F305,F370,F435),CHOOSE({1,2,3,4},DN468,DN468,DN468,DN468))</f>
        <v>0</v>
      </c>
      <c r="BL500" s="194">
        <f>SUMPRODUCT(CHOOSE({1,2,3,4},G240,G305,G370,G435),CHOOSE({1,2,3,4},DO468,DO468,DO468,DO468))</f>
        <v>0</v>
      </c>
      <c r="BM500" s="194">
        <f>SUMPRODUCT(CHOOSE({1,2,3,4},H240,H305,H370,H435),CHOOSE({1,2,3,4},DP468,DP468,DP468,DP468))</f>
        <v>0</v>
      </c>
      <c r="BN500" s="194">
        <f>SUMPRODUCT(CHOOSE({1,2,3,4},I240,I305,I370,I435),CHOOSE({1,2,3,4},DQ468,DQ468,DQ468,DQ468))</f>
        <v>0</v>
      </c>
      <c r="BO500" s="194">
        <f>SUMPRODUCT(CHOOSE({1,2,3,4},J240,J305,J370,J435),CHOOSE({1,2,3,4},DR468,DR468,DR468,DR468))</f>
        <v>0</v>
      </c>
      <c r="BP500" s="194">
        <f>SUMPRODUCT(CHOOSE({1,2,3,4},K240,K305,K370,K435),CHOOSE({1,2,3,4},DS468,DS468,DS468,DS468))</f>
        <v>0</v>
      </c>
      <c r="BQ500" s="194">
        <f>SUMPRODUCT(CHOOSE({1,2,3,4},L240,L305,L370,L435),CHOOSE({1,2,3,4},DT468,DT468,DT468,DT468))</f>
        <v>0</v>
      </c>
      <c r="BR500" s="194">
        <f>SUMPRODUCT(CHOOSE({1,2,3,4},M240,M305,M370,M435),CHOOSE({1,2,3,4},DU468,DU468,DU468,DU468))</f>
        <v>0</v>
      </c>
      <c r="BS500" s="194">
        <f>SUMPRODUCT(CHOOSE({1,2,3,4},N240,N305,N370,N435),CHOOSE({1,2,3,4},DV468,DV468,DV468,DV468))</f>
        <v>0</v>
      </c>
      <c r="BT500" s="194">
        <f>SUMPRODUCT(CHOOSE({1,2,3,4},O240,O305,O370,O435),CHOOSE({1,2,3,4},DW468,DW468,DW468,DW468))</f>
        <v>0</v>
      </c>
      <c r="BU500" s="194">
        <f>SUMPRODUCT(CHOOSE({1,2,3,4},P240,P305,P370,P435),CHOOSE({1,2,3,4},DX468,DX468,DX468,DX468))</f>
        <v>0</v>
      </c>
      <c r="BV500" s="194">
        <f>SUMPRODUCT(CHOOSE({1,2,3,4},Q240,Q305,Q370,Q435),CHOOSE({1,2,3,4},DY468,DY468,DY468,DY468))</f>
        <v>0</v>
      </c>
      <c r="BW500" s="194">
        <f>SUMPRODUCT(CHOOSE({1,2,3,4},R240,R305,R370,R435),CHOOSE({1,2,3,4},DZ468,DZ468,DZ468,DZ468))</f>
        <v>0</v>
      </c>
      <c r="BX500" s="194">
        <f>SUMPRODUCT(CHOOSE({1,2,3,4},S240,S305,S370,S435),CHOOSE({1,2,3,4},EA468,EA468,EA468,EA468))</f>
        <v>0</v>
      </c>
      <c r="BY500" s="194">
        <f>SUMPRODUCT(CHOOSE({1,2,3,4},T240,T305,T370,T435),CHOOSE({1,2,3,4},EB468,EB468,EB468,EB468))</f>
        <v>0</v>
      </c>
      <c r="BZ500" s="194">
        <f>SUMPRODUCT(CHOOSE({1,2,3,4},U240,U305,U370,U435),CHOOSE({1,2,3,4},EC468,EC468,EC468,EC468))</f>
        <v>0</v>
      </c>
      <c r="CA500" s="194">
        <f>SUMPRODUCT(CHOOSE({1,2,3,4},V240,V305,V370,V435),CHOOSE({1,2,3,4},ED468,ED468,ED468,ED468))</f>
        <v>0</v>
      </c>
      <c r="CB500" s="194">
        <f>SUMPRODUCT(CHOOSE({1,2,3,4},W240,W305,W370,W435),CHOOSE({1,2,3,4},EE468,EE468,EE468,EE468))</f>
        <v>0</v>
      </c>
      <c r="CC500" s="194">
        <f>SUMPRODUCT(CHOOSE({1,2,3,4},X240,X305,X370,X435),CHOOSE({1,2,3,4},EF468,EF468,EF468,EF468))</f>
        <v>0</v>
      </c>
      <c r="CD500" s="194">
        <f>SUMPRODUCT(CHOOSE({1,2,3,4},Y240,Y305,Y370,Y435),CHOOSE({1,2,3,4},EG468,EG468,EG468,EG468))</f>
        <v>0</v>
      </c>
      <c r="CE500" s="194">
        <f>SUMPRODUCT(CHOOSE({1,2,3,4},Z240,Z305,Z370,Z435),CHOOSE({1,2,3,4},EH468,EH468,EH468,EH468))</f>
        <v>0</v>
      </c>
      <c r="CF500" s="194">
        <f>SUMPRODUCT(CHOOSE({1,2,3,4},AA240,AA305,AA370,AA435),CHOOSE({1,2,3,4},EI468,EI468,EI468,EI468))</f>
        <v>0</v>
      </c>
      <c r="CG500" s="194">
        <f>SUMPRODUCT(CHOOSE({1,2,3,4},AB240,AB305,AB370,AB435),CHOOSE({1,2,3,4},EJ468,EJ468,EJ468,EJ468))</f>
        <v>0</v>
      </c>
    </row>
    <row r="501" spans="1:85" x14ac:dyDescent="0.3">
      <c r="B501" s="1">
        <v>5</v>
      </c>
      <c r="C501" s="1"/>
      <c r="D501" s="155"/>
      <c r="E501" s="155"/>
      <c r="F501" s="155"/>
      <c r="G501" s="155"/>
      <c r="H501" s="155">
        <f t="shared" si="133"/>
        <v>0</v>
      </c>
      <c r="I501" s="155">
        <f t="shared" si="133"/>
        <v>0</v>
      </c>
      <c r="J501" s="155">
        <f t="shared" si="133"/>
        <v>0</v>
      </c>
      <c r="K501" s="155">
        <f t="shared" si="133"/>
        <v>0</v>
      </c>
      <c r="L501" s="155">
        <f t="shared" si="133"/>
        <v>0</v>
      </c>
      <c r="M501" s="155">
        <f t="shared" si="133"/>
        <v>0</v>
      </c>
      <c r="N501" s="155">
        <f t="shared" si="133"/>
        <v>0</v>
      </c>
      <c r="O501" s="155">
        <f t="shared" si="133"/>
        <v>0</v>
      </c>
      <c r="P501" s="155">
        <f t="shared" si="133"/>
        <v>0</v>
      </c>
      <c r="Q501" s="155">
        <f t="shared" si="133"/>
        <v>0</v>
      </c>
      <c r="R501" s="155">
        <f t="shared" si="133"/>
        <v>0</v>
      </c>
      <c r="S501" s="155">
        <f t="shared" si="133"/>
        <v>0</v>
      </c>
      <c r="T501" s="155">
        <f t="shared" si="134"/>
        <v>0</v>
      </c>
      <c r="U501" s="155">
        <f t="shared" si="134"/>
        <v>0</v>
      </c>
      <c r="V501" s="155">
        <f t="shared" si="134"/>
        <v>0</v>
      </c>
      <c r="W501" s="155">
        <f t="shared" si="134"/>
        <v>0</v>
      </c>
      <c r="X501" s="155">
        <f t="shared" si="134"/>
        <v>0</v>
      </c>
      <c r="Y501" s="155">
        <f t="shared" si="134"/>
        <v>0</v>
      </c>
      <c r="Z501" s="155">
        <f t="shared" si="134"/>
        <v>0</v>
      </c>
      <c r="AA501" s="155">
        <f t="shared" si="134"/>
        <v>0</v>
      </c>
      <c r="AB501" s="155">
        <f t="shared" si="134"/>
        <v>0</v>
      </c>
      <c r="AC501" s="156"/>
      <c r="AD501" s="156"/>
      <c r="AE501" s="156"/>
      <c r="AF501" s="156"/>
      <c r="AG501" s="170">
        <f t="shared" si="137"/>
        <v>0</v>
      </c>
      <c r="AH501" s="170">
        <f t="shared" si="135"/>
        <v>0</v>
      </c>
      <c r="AI501" s="170">
        <f t="shared" si="135"/>
        <v>0</v>
      </c>
      <c r="AJ501" s="170">
        <f t="shared" si="135"/>
        <v>0</v>
      </c>
      <c r="AK501" s="170">
        <f t="shared" si="135"/>
        <v>0</v>
      </c>
      <c r="AL501" s="170">
        <f t="shared" si="135"/>
        <v>0</v>
      </c>
      <c r="AM501" s="170">
        <f t="shared" si="135"/>
        <v>0</v>
      </c>
      <c r="AN501" s="170">
        <f t="shared" si="135"/>
        <v>0</v>
      </c>
      <c r="AO501" s="170">
        <f t="shared" si="135"/>
        <v>0</v>
      </c>
      <c r="AP501" s="170">
        <f t="shared" si="135"/>
        <v>0</v>
      </c>
      <c r="AQ501" s="170">
        <f t="shared" si="135"/>
        <v>0</v>
      </c>
      <c r="AR501" s="170">
        <f t="shared" si="135"/>
        <v>0</v>
      </c>
      <c r="AS501" s="170">
        <f t="shared" si="135"/>
        <v>0</v>
      </c>
      <c r="AT501" s="170">
        <f t="shared" si="135"/>
        <v>0</v>
      </c>
      <c r="AU501" s="170">
        <f t="shared" si="135"/>
        <v>0</v>
      </c>
      <c r="AV501" s="170">
        <f t="shared" si="135"/>
        <v>0</v>
      </c>
      <c r="AW501" s="170">
        <f t="shared" si="135"/>
        <v>0</v>
      </c>
      <c r="AX501" s="170">
        <f t="shared" si="136"/>
        <v>0</v>
      </c>
      <c r="AY501" s="170">
        <f t="shared" si="136"/>
        <v>0</v>
      </c>
      <c r="AZ501" s="170">
        <f t="shared" si="136"/>
        <v>0</v>
      </c>
      <c r="BA501" s="170">
        <f t="shared" si="136"/>
        <v>0</v>
      </c>
      <c r="BB501" s="170">
        <f t="shared" si="136"/>
        <v>0</v>
      </c>
      <c r="BC501" s="170">
        <f t="shared" si="136"/>
        <v>0</v>
      </c>
      <c r="BD501" s="170">
        <f t="shared" si="136"/>
        <v>0</v>
      </c>
      <c r="BE501" s="170">
        <f t="shared" si="136"/>
        <v>0</v>
      </c>
      <c r="BF501" s="67"/>
      <c r="BG501" s="67"/>
      <c r="BH501" s="180"/>
      <c r="BI501" s="194">
        <f>SUMPRODUCT(CHOOSE({1,2,3,4},D241,D306,D371,D436),CHOOSE({1,2,3,4},DL469,DL469,DL469,DL469))</f>
        <v>0</v>
      </c>
      <c r="BJ501" s="194">
        <f>SUMPRODUCT(CHOOSE({1,2,3,4},E241,E306,E371,E436),CHOOSE({1,2,3,4},DM469,DM469,DM469,DM469))</f>
        <v>0</v>
      </c>
      <c r="BK501" s="194">
        <f>SUMPRODUCT(CHOOSE({1,2,3,4},F241,F306,F371,F436),CHOOSE({1,2,3,4},DN469,DN469,DN469,DN469))</f>
        <v>0</v>
      </c>
      <c r="BL501" s="194">
        <f>SUMPRODUCT(CHOOSE({1,2,3,4},G241,G306,G371,G436),CHOOSE({1,2,3,4},DO469,DO469,DO469,DO469))</f>
        <v>0</v>
      </c>
      <c r="BM501" s="194">
        <f>SUMPRODUCT(CHOOSE({1,2,3,4},H241,H306,H371,H436),CHOOSE({1,2,3,4},DP469,DP469,DP469,DP469))</f>
        <v>0</v>
      </c>
      <c r="BN501" s="194">
        <f>SUMPRODUCT(CHOOSE({1,2,3,4},I241,I306,I371,I436),CHOOSE({1,2,3,4},DQ469,DQ469,DQ469,DQ469))</f>
        <v>0</v>
      </c>
      <c r="BO501" s="194">
        <f>SUMPRODUCT(CHOOSE({1,2,3,4},J241,J306,J371,J436),CHOOSE({1,2,3,4},DR469,DR469,DR469,DR469))</f>
        <v>0</v>
      </c>
      <c r="BP501" s="194">
        <f>SUMPRODUCT(CHOOSE({1,2,3,4},K241,K306,K371,K436),CHOOSE({1,2,3,4},DS469,DS469,DS469,DS469))</f>
        <v>0</v>
      </c>
      <c r="BQ501" s="194">
        <f>SUMPRODUCT(CHOOSE({1,2,3,4},L241,L306,L371,L436),CHOOSE({1,2,3,4},DT469,DT469,DT469,DT469))</f>
        <v>0</v>
      </c>
      <c r="BR501" s="194">
        <f>SUMPRODUCT(CHOOSE({1,2,3,4},M241,M306,M371,M436),CHOOSE({1,2,3,4},DU469,DU469,DU469,DU469))</f>
        <v>0</v>
      </c>
      <c r="BS501" s="194">
        <f>SUMPRODUCT(CHOOSE({1,2,3,4},N241,N306,N371,N436),CHOOSE({1,2,3,4},DV469,DV469,DV469,DV469))</f>
        <v>0</v>
      </c>
      <c r="BT501" s="194">
        <f>SUMPRODUCT(CHOOSE({1,2,3,4},O241,O306,O371,O436),CHOOSE({1,2,3,4},DW469,DW469,DW469,DW469))</f>
        <v>0</v>
      </c>
      <c r="BU501" s="194">
        <f>SUMPRODUCT(CHOOSE({1,2,3,4},P241,P306,P371,P436),CHOOSE({1,2,3,4},DX469,DX469,DX469,DX469))</f>
        <v>0</v>
      </c>
      <c r="BV501" s="194">
        <f>SUMPRODUCT(CHOOSE({1,2,3,4},Q241,Q306,Q371,Q436),CHOOSE({1,2,3,4},DY469,DY469,DY469,DY469))</f>
        <v>0</v>
      </c>
      <c r="BW501" s="194">
        <f>SUMPRODUCT(CHOOSE({1,2,3,4},R241,R306,R371,R436),CHOOSE({1,2,3,4},DZ469,DZ469,DZ469,DZ469))</f>
        <v>0</v>
      </c>
      <c r="BX501" s="194">
        <f>SUMPRODUCT(CHOOSE({1,2,3,4},S241,S306,S371,S436),CHOOSE({1,2,3,4},EA469,EA469,EA469,EA469))</f>
        <v>0</v>
      </c>
      <c r="BY501" s="194">
        <f>SUMPRODUCT(CHOOSE({1,2,3,4},T241,T306,T371,T436),CHOOSE({1,2,3,4},EB469,EB469,EB469,EB469))</f>
        <v>0</v>
      </c>
      <c r="BZ501" s="194">
        <f>SUMPRODUCT(CHOOSE({1,2,3,4},U241,U306,U371,U436),CHOOSE({1,2,3,4},EC469,EC469,EC469,EC469))</f>
        <v>0</v>
      </c>
      <c r="CA501" s="194">
        <f>SUMPRODUCT(CHOOSE({1,2,3,4},V241,V306,V371,V436),CHOOSE({1,2,3,4},ED469,ED469,ED469,ED469))</f>
        <v>0</v>
      </c>
      <c r="CB501" s="194">
        <f>SUMPRODUCT(CHOOSE({1,2,3,4},W241,W306,W371,W436),CHOOSE({1,2,3,4},EE469,EE469,EE469,EE469))</f>
        <v>0</v>
      </c>
      <c r="CC501" s="194">
        <f>SUMPRODUCT(CHOOSE({1,2,3,4},X241,X306,X371,X436),CHOOSE({1,2,3,4},EF469,EF469,EF469,EF469))</f>
        <v>0</v>
      </c>
      <c r="CD501" s="194">
        <f>SUMPRODUCT(CHOOSE({1,2,3,4},Y241,Y306,Y371,Y436),CHOOSE({1,2,3,4},EG469,EG469,EG469,EG469))</f>
        <v>0</v>
      </c>
      <c r="CE501" s="194">
        <f>SUMPRODUCT(CHOOSE({1,2,3,4},Z241,Z306,Z371,Z436),CHOOSE({1,2,3,4},EH469,EH469,EH469,EH469))</f>
        <v>0</v>
      </c>
      <c r="CF501" s="194">
        <f>SUMPRODUCT(CHOOSE({1,2,3,4},AA241,AA306,AA371,AA436),CHOOSE({1,2,3,4},EI469,EI469,EI469,EI469))</f>
        <v>0</v>
      </c>
      <c r="CG501" s="194">
        <f>SUMPRODUCT(CHOOSE({1,2,3,4},AB241,AB306,AB371,AB436),CHOOSE({1,2,3,4},EJ469,EJ469,EJ469,EJ469))</f>
        <v>0</v>
      </c>
    </row>
    <row r="502" spans="1:85" x14ac:dyDescent="0.3">
      <c r="B502" s="1">
        <v>6</v>
      </c>
      <c r="C502" s="1"/>
      <c r="D502" s="155"/>
      <c r="E502" s="155"/>
      <c r="F502" s="155"/>
      <c r="G502" s="155"/>
      <c r="H502" s="155"/>
      <c r="I502" s="155">
        <f t="shared" si="133"/>
        <v>0</v>
      </c>
      <c r="J502" s="155">
        <f t="shared" si="133"/>
        <v>0</v>
      </c>
      <c r="K502" s="155">
        <f t="shared" si="133"/>
        <v>0</v>
      </c>
      <c r="L502" s="155">
        <f t="shared" si="133"/>
        <v>0</v>
      </c>
      <c r="M502" s="155">
        <f t="shared" si="133"/>
        <v>0</v>
      </c>
      <c r="N502" s="155">
        <f t="shared" si="133"/>
        <v>0</v>
      </c>
      <c r="O502" s="155">
        <f t="shared" si="133"/>
        <v>0</v>
      </c>
      <c r="P502" s="155">
        <f t="shared" si="133"/>
        <v>0</v>
      </c>
      <c r="Q502" s="155">
        <f t="shared" si="133"/>
        <v>0</v>
      </c>
      <c r="R502" s="155">
        <f t="shared" si="133"/>
        <v>0</v>
      </c>
      <c r="S502" s="155">
        <f t="shared" si="133"/>
        <v>0</v>
      </c>
      <c r="T502" s="155">
        <f t="shared" si="134"/>
        <v>0</v>
      </c>
      <c r="U502" s="155">
        <f t="shared" si="134"/>
        <v>0</v>
      </c>
      <c r="V502" s="155">
        <f t="shared" si="134"/>
        <v>0</v>
      </c>
      <c r="W502" s="155">
        <f t="shared" si="134"/>
        <v>0</v>
      </c>
      <c r="X502" s="155">
        <f t="shared" si="134"/>
        <v>0</v>
      </c>
      <c r="Y502" s="155">
        <f t="shared" si="134"/>
        <v>0</v>
      </c>
      <c r="Z502" s="155">
        <f t="shared" si="134"/>
        <v>0</v>
      </c>
      <c r="AA502" s="155">
        <f t="shared" si="134"/>
        <v>0</v>
      </c>
      <c r="AB502" s="155">
        <f t="shared" si="134"/>
        <v>0</v>
      </c>
      <c r="AC502" s="156"/>
      <c r="AD502" s="156"/>
      <c r="AE502" s="156"/>
      <c r="AF502" s="156"/>
      <c r="AG502" s="170">
        <f t="shared" si="137"/>
        <v>0</v>
      </c>
      <c r="AH502" s="170">
        <f t="shared" si="135"/>
        <v>0</v>
      </c>
      <c r="AI502" s="170">
        <f t="shared" si="135"/>
        <v>0</v>
      </c>
      <c r="AJ502" s="170">
        <f t="shared" si="135"/>
        <v>0</v>
      </c>
      <c r="AK502" s="170">
        <f t="shared" si="135"/>
        <v>0</v>
      </c>
      <c r="AL502" s="170">
        <f t="shared" si="135"/>
        <v>0</v>
      </c>
      <c r="AM502" s="170">
        <f t="shared" si="135"/>
        <v>0</v>
      </c>
      <c r="AN502" s="170">
        <f t="shared" si="135"/>
        <v>0</v>
      </c>
      <c r="AO502" s="170">
        <f t="shared" si="135"/>
        <v>0</v>
      </c>
      <c r="AP502" s="170">
        <f t="shared" si="135"/>
        <v>0</v>
      </c>
      <c r="AQ502" s="170">
        <f t="shared" si="135"/>
        <v>0</v>
      </c>
      <c r="AR502" s="170">
        <f t="shared" si="135"/>
        <v>0</v>
      </c>
      <c r="AS502" s="170">
        <f t="shared" si="135"/>
        <v>0</v>
      </c>
      <c r="AT502" s="170">
        <f t="shared" si="135"/>
        <v>0</v>
      </c>
      <c r="AU502" s="170">
        <f t="shared" si="135"/>
        <v>0</v>
      </c>
      <c r="AV502" s="170">
        <f t="shared" si="135"/>
        <v>0</v>
      </c>
      <c r="AW502" s="170">
        <f t="shared" si="135"/>
        <v>0</v>
      </c>
      <c r="AX502" s="170">
        <f t="shared" si="136"/>
        <v>0</v>
      </c>
      <c r="AY502" s="170">
        <f t="shared" si="136"/>
        <v>0</v>
      </c>
      <c r="AZ502" s="170">
        <f t="shared" si="136"/>
        <v>0</v>
      </c>
      <c r="BA502" s="170">
        <f t="shared" si="136"/>
        <v>0</v>
      </c>
      <c r="BB502" s="170">
        <f t="shared" si="136"/>
        <v>0</v>
      </c>
      <c r="BC502" s="170">
        <f t="shared" si="136"/>
        <v>0</v>
      </c>
      <c r="BD502" s="170">
        <f t="shared" si="136"/>
        <v>0</v>
      </c>
      <c r="BE502" s="170">
        <f t="shared" si="136"/>
        <v>0</v>
      </c>
      <c r="BF502" s="67"/>
      <c r="BG502" s="67"/>
      <c r="BH502" s="180"/>
      <c r="BI502" s="194">
        <f>SUMPRODUCT(CHOOSE({1,2,3,4},D242,D307,D372,D437),CHOOSE({1,2,3,4},DL470,DL470,DL470,DL470))</f>
        <v>0</v>
      </c>
      <c r="BJ502" s="194">
        <f>SUMPRODUCT(CHOOSE({1,2,3,4},E242,E307,E372,E437),CHOOSE({1,2,3,4},DM470,DM470,DM470,DM470))</f>
        <v>0</v>
      </c>
      <c r="BK502" s="194">
        <f>SUMPRODUCT(CHOOSE({1,2,3,4},F242,F307,F372,F437),CHOOSE({1,2,3,4},DN470,DN470,DN470,DN470))</f>
        <v>0</v>
      </c>
      <c r="BL502" s="194">
        <f>SUMPRODUCT(CHOOSE({1,2,3,4},G242,G307,G372,G437),CHOOSE({1,2,3,4},DO470,DO470,DO470,DO470))</f>
        <v>0</v>
      </c>
      <c r="BM502" s="194">
        <f>SUMPRODUCT(CHOOSE({1,2,3,4},H242,H307,H372,H437),CHOOSE({1,2,3,4},DP470,DP470,DP470,DP470))</f>
        <v>0</v>
      </c>
      <c r="BN502" s="194">
        <f>SUMPRODUCT(CHOOSE({1,2,3,4},I242,I307,I372,I437),CHOOSE({1,2,3,4},DQ470,DQ470,DQ470,DQ470))</f>
        <v>0</v>
      </c>
      <c r="BO502" s="194">
        <f>SUMPRODUCT(CHOOSE({1,2,3,4},J242,J307,J372,J437),CHOOSE({1,2,3,4},DR470,DR470,DR470,DR470))</f>
        <v>0</v>
      </c>
      <c r="BP502" s="194">
        <f>SUMPRODUCT(CHOOSE({1,2,3,4},K242,K307,K372,K437),CHOOSE({1,2,3,4},DS470,DS470,DS470,DS470))</f>
        <v>0</v>
      </c>
      <c r="BQ502" s="194">
        <f>SUMPRODUCT(CHOOSE({1,2,3,4},L242,L307,L372,L437),CHOOSE({1,2,3,4},DT470,DT470,DT470,DT470))</f>
        <v>0</v>
      </c>
      <c r="BR502" s="194">
        <f>SUMPRODUCT(CHOOSE({1,2,3,4},M242,M307,M372,M437),CHOOSE({1,2,3,4},DU470,DU470,DU470,DU470))</f>
        <v>0</v>
      </c>
      <c r="BS502" s="194">
        <f>SUMPRODUCT(CHOOSE({1,2,3,4},N242,N307,N372,N437),CHOOSE({1,2,3,4},DV470,DV470,DV470,DV470))</f>
        <v>0</v>
      </c>
      <c r="BT502" s="194">
        <f>SUMPRODUCT(CHOOSE({1,2,3,4},O242,O307,O372,O437),CHOOSE({1,2,3,4},DW470,DW470,DW470,DW470))</f>
        <v>0</v>
      </c>
      <c r="BU502" s="194">
        <f>SUMPRODUCT(CHOOSE({1,2,3,4},P242,P307,P372,P437),CHOOSE({1,2,3,4},DX470,DX470,DX470,DX470))</f>
        <v>0</v>
      </c>
      <c r="BV502" s="194">
        <f>SUMPRODUCT(CHOOSE({1,2,3,4},Q242,Q307,Q372,Q437),CHOOSE({1,2,3,4},DY470,DY470,DY470,DY470))</f>
        <v>0</v>
      </c>
      <c r="BW502" s="194">
        <f>SUMPRODUCT(CHOOSE({1,2,3,4},R242,R307,R372,R437),CHOOSE({1,2,3,4},DZ470,DZ470,DZ470,DZ470))</f>
        <v>0</v>
      </c>
      <c r="BX502" s="194">
        <f>SUMPRODUCT(CHOOSE({1,2,3,4},S242,S307,S372,S437),CHOOSE({1,2,3,4},EA470,EA470,EA470,EA470))</f>
        <v>0</v>
      </c>
      <c r="BY502" s="194">
        <f>SUMPRODUCT(CHOOSE({1,2,3,4},T242,T307,T372,T437),CHOOSE({1,2,3,4},EB470,EB470,EB470,EB470))</f>
        <v>0</v>
      </c>
      <c r="BZ502" s="194">
        <f>SUMPRODUCT(CHOOSE({1,2,3,4},U242,U307,U372,U437),CHOOSE({1,2,3,4},EC470,EC470,EC470,EC470))</f>
        <v>0</v>
      </c>
      <c r="CA502" s="194">
        <f>SUMPRODUCT(CHOOSE({1,2,3,4},V242,V307,V372,V437),CHOOSE({1,2,3,4},ED470,ED470,ED470,ED470))</f>
        <v>0</v>
      </c>
      <c r="CB502" s="194">
        <f>SUMPRODUCT(CHOOSE({1,2,3,4},W242,W307,W372,W437),CHOOSE({1,2,3,4},EE470,EE470,EE470,EE470))</f>
        <v>0</v>
      </c>
      <c r="CC502" s="194">
        <f>SUMPRODUCT(CHOOSE({1,2,3,4},X242,X307,X372,X437),CHOOSE({1,2,3,4},EF470,EF470,EF470,EF470))</f>
        <v>0</v>
      </c>
      <c r="CD502" s="194">
        <f>SUMPRODUCT(CHOOSE({1,2,3,4},Y242,Y307,Y372,Y437),CHOOSE({1,2,3,4},EG470,EG470,EG470,EG470))</f>
        <v>0</v>
      </c>
      <c r="CE502" s="194">
        <f>SUMPRODUCT(CHOOSE({1,2,3,4},Z242,Z307,Z372,Z437),CHOOSE({1,2,3,4},EH470,EH470,EH470,EH470))</f>
        <v>0</v>
      </c>
      <c r="CF502" s="194">
        <f>SUMPRODUCT(CHOOSE({1,2,3,4},AA242,AA307,AA372,AA437),CHOOSE({1,2,3,4},EI470,EI470,EI470,EI470))</f>
        <v>0</v>
      </c>
      <c r="CG502" s="194">
        <f>SUMPRODUCT(CHOOSE({1,2,3,4},AB242,AB307,AB372,AB437),CHOOSE({1,2,3,4},EJ470,EJ470,EJ470,EJ470))</f>
        <v>0</v>
      </c>
    </row>
    <row r="503" spans="1:85" x14ac:dyDescent="0.3">
      <c r="B503" s="1">
        <v>7</v>
      </c>
      <c r="C503" s="1"/>
      <c r="D503" s="155"/>
      <c r="E503" s="155"/>
      <c r="F503" s="155"/>
      <c r="G503" s="155"/>
      <c r="H503" s="155"/>
      <c r="I503" s="155"/>
      <c r="J503" s="155">
        <f t="shared" si="133"/>
        <v>0</v>
      </c>
      <c r="K503" s="155">
        <f t="shared" si="133"/>
        <v>0</v>
      </c>
      <c r="L503" s="155">
        <f t="shared" si="133"/>
        <v>0</v>
      </c>
      <c r="M503" s="155">
        <f t="shared" si="133"/>
        <v>0</v>
      </c>
      <c r="N503" s="155">
        <f t="shared" si="133"/>
        <v>0</v>
      </c>
      <c r="O503" s="155">
        <f t="shared" si="133"/>
        <v>0</v>
      </c>
      <c r="P503" s="155">
        <f t="shared" si="133"/>
        <v>0</v>
      </c>
      <c r="Q503" s="155">
        <f t="shared" si="133"/>
        <v>0</v>
      </c>
      <c r="R503" s="155">
        <f t="shared" si="133"/>
        <v>0</v>
      </c>
      <c r="S503" s="155">
        <f t="shared" si="133"/>
        <v>0</v>
      </c>
      <c r="T503" s="155">
        <f t="shared" si="134"/>
        <v>0</v>
      </c>
      <c r="U503" s="155">
        <f t="shared" si="134"/>
        <v>0</v>
      </c>
      <c r="V503" s="155">
        <f t="shared" si="134"/>
        <v>0</v>
      </c>
      <c r="W503" s="155">
        <f t="shared" si="134"/>
        <v>0</v>
      </c>
      <c r="X503" s="155">
        <f t="shared" si="134"/>
        <v>0</v>
      </c>
      <c r="Y503" s="155">
        <f t="shared" si="134"/>
        <v>0</v>
      </c>
      <c r="Z503" s="155">
        <f t="shared" si="134"/>
        <v>0</v>
      </c>
      <c r="AA503" s="155">
        <f t="shared" si="134"/>
        <v>0</v>
      </c>
      <c r="AB503" s="155">
        <f t="shared" si="134"/>
        <v>0</v>
      </c>
      <c r="AC503" s="156"/>
      <c r="AD503" s="156"/>
      <c r="AE503" s="156"/>
      <c r="AF503" s="156"/>
      <c r="AG503" s="170">
        <f t="shared" si="137"/>
        <v>0</v>
      </c>
      <c r="AH503" s="170">
        <f t="shared" si="135"/>
        <v>0</v>
      </c>
      <c r="AI503" s="170">
        <f t="shared" si="135"/>
        <v>0</v>
      </c>
      <c r="AJ503" s="170">
        <f t="shared" si="135"/>
        <v>0</v>
      </c>
      <c r="AK503" s="170">
        <f t="shared" si="135"/>
        <v>0</v>
      </c>
      <c r="AL503" s="170">
        <f t="shared" si="135"/>
        <v>0</v>
      </c>
      <c r="AM503" s="170">
        <f t="shared" si="135"/>
        <v>0</v>
      </c>
      <c r="AN503" s="170">
        <f t="shared" si="135"/>
        <v>0</v>
      </c>
      <c r="AO503" s="170">
        <f t="shared" si="135"/>
        <v>0</v>
      </c>
      <c r="AP503" s="170">
        <f t="shared" si="135"/>
        <v>0</v>
      </c>
      <c r="AQ503" s="170">
        <f t="shared" si="135"/>
        <v>0</v>
      </c>
      <c r="AR503" s="170">
        <f t="shared" si="135"/>
        <v>0</v>
      </c>
      <c r="AS503" s="170">
        <f t="shared" si="135"/>
        <v>0</v>
      </c>
      <c r="AT503" s="170">
        <f t="shared" si="135"/>
        <v>0</v>
      </c>
      <c r="AU503" s="170">
        <f t="shared" si="135"/>
        <v>0</v>
      </c>
      <c r="AV503" s="170">
        <f t="shared" si="135"/>
        <v>0</v>
      </c>
      <c r="AW503" s="170">
        <f t="shared" si="135"/>
        <v>0</v>
      </c>
      <c r="AX503" s="170">
        <f t="shared" si="136"/>
        <v>0</v>
      </c>
      <c r="AY503" s="170">
        <f t="shared" si="136"/>
        <v>0</v>
      </c>
      <c r="AZ503" s="170">
        <f t="shared" si="136"/>
        <v>0</v>
      </c>
      <c r="BA503" s="170">
        <f t="shared" si="136"/>
        <v>0</v>
      </c>
      <c r="BB503" s="170">
        <f t="shared" si="136"/>
        <v>0</v>
      </c>
      <c r="BC503" s="170">
        <f t="shared" si="136"/>
        <v>0</v>
      </c>
      <c r="BD503" s="170">
        <f t="shared" si="136"/>
        <v>0</v>
      </c>
      <c r="BE503" s="170">
        <f t="shared" si="136"/>
        <v>0</v>
      </c>
      <c r="BF503" s="67"/>
      <c r="BG503" s="67"/>
      <c r="BH503" s="180"/>
      <c r="BI503" s="194">
        <f>SUMPRODUCT(CHOOSE({1,2,3,4},D243,D308,D373,D438),CHOOSE({1,2,3,4},DL471,DL471,DL471,DL471))</f>
        <v>0</v>
      </c>
      <c r="BJ503" s="194">
        <f>SUMPRODUCT(CHOOSE({1,2,3,4},E243,E308,E373,E438),CHOOSE({1,2,3,4},DM471,DM471,DM471,DM471))</f>
        <v>0</v>
      </c>
      <c r="BK503" s="194">
        <f>SUMPRODUCT(CHOOSE({1,2,3,4},F243,F308,F373,F438),CHOOSE({1,2,3,4},DN471,DN471,DN471,DN471))</f>
        <v>0</v>
      </c>
      <c r="BL503" s="194">
        <f>SUMPRODUCT(CHOOSE({1,2,3,4},G243,G308,G373,G438),CHOOSE({1,2,3,4},DO471,DO471,DO471,DO471))</f>
        <v>0</v>
      </c>
      <c r="BM503" s="194">
        <f>SUMPRODUCT(CHOOSE({1,2,3,4},H243,H308,H373,H438),CHOOSE({1,2,3,4},DP471,DP471,DP471,DP471))</f>
        <v>0</v>
      </c>
      <c r="BN503" s="194">
        <f>SUMPRODUCT(CHOOSE({1,2,3,4},I243,I308,I373,I438),CHOOSE({1,2,3,4},DQ471,DQ471,DQ471,DQ471))</f>
        <v>0</v>
      </c>
      <c r="BO503" s="194">
        <f>SUMPRODUCT(CHOOSE({1,2,3,4},J243,J308,J373,J438),CHOOSE({1,2,3,4},DR471,DR471,DR471,DR471))</f>
        <v>0</v>
      </c>
      <c r="BP503" s="194">
        <f>SUMPRODUCT(CHOOSE({1,2,3,4},K243,K308,K373,K438),CHOOSE({1,2,3,4},DS471,DS471,DS471,DS471))</f>
        <v>0</v>
      </c>
      <c r="BQ503" s="194">
        <f>SUMPRODUCT(CHOOSE({1,2,3,4},L243,L308,L373,L438),CHOOSE({1,2,3,4},DT471,DT471,DT471,DT471))</f>
        <v>0</v>
      </c>
      <c r="BR503" s="194">
        <f>SUMPRODUCT(CHOOSE({1,2,3,4},M243,M308,M373,M438),CHOOSE({1,2,3,4},DU471,DU471,DU471,DU471))</f>
        <v>0</v>
      </c>
      <c r="BS503" s="194">
        <f>SUMPRODUCT(CHOOSE({1,2,3,4},N243,N308,N373,N438),CHOOSE({1,2,3,4},DV471,DV471,DV471,DV471))</f>
        <v>0</v>
      </c>
      <c r="BT503" s="194">
        <f>SUMPRODUCT(CHOOSE({1,2,3,4},O243,O308,O373,O438),CHOOSE({1,2,3,4},DW471,DW471,DW471,DW471))</f>
        <v>0</v>
      </c>
      <c r="BU503" s="194">
        <f>SUMPRODUCT(CHOOSE({1,2,3,4},P243,P308,P373,P438),CHOOSE({1,2,3,4},DX471,DX471,DX471,DX471))</f>
        <v>0</v>
      </c>
      <c r="BV503" s="194">
        <f>SUMPRODUCT(CHOOSE({1,2,3,4},Q243,Q308,Q373,Q438),CHOOSE({1,2,3,4},DY471,DY471,DY471,DY471))</f>
        <v>0</v>
      </c>
      <c r="BW503" s="194">
        <f>SUMPRODUCT(CHOOSE({1,2,3,4},R243,R308,R373,R438),CHOOSE({1,2,3,4},DZ471,DZ471,DZ471,DZ471))</f>
        <v>0</v>
      </c>
      <c r="BX503" s="194">
        <f>SUMPRODUCT(CHOOSE({1,2,3,4},S243,S308,S373,S438),CHOOSE({1,2,3,4},EA471,EA471,EA471,EA471))</f>
        <v>0</v>
      </c>
      <c r="BY503" s="194">
        <f>SUMPRODUCT(CHOOSE({1,2,3,4},T243,T308,T373,T438),CHOOSE({1,2,3,4},EB471,EB471,EB471,EB471))</f>
        <v>0</v>
      </c>
      <c r="BZ503" s="194">
        <f>SUMPRODUCT(CHOOSE({1,2,3,4},U243,U308,U373,U438),CHOOSE({1,2,3,4},EC471,EC471,EC471,EC471))</f>
        <v>0</v>
      </c>
      <c r="CA503" s="194">
        <f>SUMPRODUCT(CHOOSE({1,2,3,4},V243,V308,V373,V438),CHOOSE({1,2,3,4},ED471,ED471,ED471,ED471))</f>
        <v>0</v>
      </c>
      <c r="CB503" s="194">
        <f>SUMPRODUCT(CHOOSE({1,2,3,4},W243,W308,W373,W438),CHOOSE({1,2,3,4},EE471,EE471,EE471,EE471))</f>
        <v>0</v>
      </c>
      <c r="CC503" s="194">
        <f>SUMPRODUCT(CHOOSE({1,2,3,4},X243,X308,X373,X438),CHOOSE({1,2,3,4},EF471,EF471,EF471,EF471))</f>
        <v>0</v>
      </c>
      <c r="CD503" s="194">
        <f>SUMPRODUCT(CHOOSE({1,2,3,4},Y243,Y308,Y373,Y438),CHOOSE({1,2,3,4},EG471,EG471,EG471,EG471))</f>
        <v>0</v>
      </c>
      <c r="CE503" s="194">
        <f>SUMPRODUCT(CHOOSE({1,2,3,4},Z243,Z308,Z373,Z438),CHOOSE({1,2,3,4},EH471,EH471,EH471,EH471))</f>
        <v>0</v>
      </c>
      <c r="CF503" s="194">
        <f>SUMPRODUCT(CHOOSE({1,2,3,4},AA243,AA308,AA373,AA438),CHOOSE({1,2,3,4},EI471,EI471,EI471,EI471))</f>
        <v>0</v>
      </c>
      <c r="CG503" s="194">
        <f>SUMPRODUCT(CHOOSE({1,2,3,4},AB243,AB308,AB373,AB438),CHOOSE({1,2,3,4},EJ471,EJ471,EJ471,EJ471))</f>
        <v>0</v>
      </c>
    </row>
    <row r="504" spans="1:85" x14ac:dyDescent="0.3">
      <c r="B504" s="1">
        <v>8</v>
      </c>
      <c r="C504" s="1"/>
      <c r="D504" s="155"/>
      <c r="E504" s="155"/>
      <c r="F504" s="155"/>
      <c r="G504" s="155"/>
      <c r="H504" s="155"/>
      <c r="I504" s="155"/>
      <c r="J504" s="155"/>
      <c r="K504" s="155">
        <f t="shared" si="133"/>
        <v>0</v>
      </c>
      <c r="L504" s="155">
        <f t="shared" si="133"/>
        <v>0</v>
      </c>
      <c r="M504" s="155">
        <f t="shared" si="133"/>
        <v>0</v>
      </c>
      <c r="N504" s="155">
        <f t="shared" si="133"/>
        <v>0</v>
      </c>
      <c r="O504" s="155">
        <f t="shared" si="133"/>
        <v>0</v>
      </c>
      <c r="P504" s="155">
        <f t="shared" si="133"/>
        <v>0</v>
      </c>
      <c r="Q504" s="155">
        <f t="shared" si="133"/>
        <v>0</v>
      </c>
      <c r="R504" s="155">
        <f t="shared" si="133"/>
        <v>0</v>
      </c>
      <c r="S504" s="155">
        <f t="shared" si="133"/>
        <v>0</v>
      </c>
      <c r="T504" s="155">
        <f t="shared" si="134"/>
        <v>0</v>
      </c>
      <c r="U504" s="155">
        <f t="shared" si="134"/>
        <v>0</v>
      </c>
      <c r="V504" s="155">
        <f t="shared" si="134"/>
        <v>0</v>
      </c>
      <c r="W504" s="155">
        <f t="shared" si="134"/>
        <v>0</v>
      </c>
      <c r="X504" s="155">
        <f t="shared" si="134"/>
        <v>0</v>
      </c>
      <c r="Y504" s="155">
        <f t="shared" si="134"/>
        <v>0</v>
      </c>
      <c r="Z504" s="155">
        <f t="shared" si="134"/>
        <v>0</v>
      </c>
      <c r="AA504" s="155">
        <f t="shared" si="134"/>
        <v>0</v>
      </c>
      <c r="AB504" s="155">
        <f t="shared" si="134"/>
        <v>0</v>
      </c>
      <c r="AC504" s="156"/>
      <c r="AD504" s="156"/>
      <c r="AE504" s="156"/>
      <c r="AF504" s="156"/>
      <c r="AG504" s="170">
        <f t="shared" si="137"/>
        <v>0</v>
      </c>
      <c r="AH504" s="170">
        <f t="shared" si="135"/>
        <v>0</v>
      </c>
      <c r="AI504" s="170">
        <f t="shared" si="135"/>
        <v>0</v>
      </c>
      <c r="AJ504" s="170">
        <f t="shared" si="135"/>
        <v>0</v>
      </c>
      <c r="AK504" s="170">
        <f t="shared" si="135"/>
        <v>0</v>
      </c>
      <c r="AL504" s="170">
        <f t="shared" si="135"/>
        <v>0</v>
      </c>
      <c r="AM504" s="170">
        <f t="shared" si="135"/>
        <v>0</v>
      </c>
      <c r="AN504" s="170">
        <f t="shared" si="135"/>
        <v>0</v>
      </c>
      <c r="AO504" s="170">
        <f t="shared" si="135"/>
        <v>0</v>
      </c>
      <c r="AP504" s="170">
        <f t="shared" si="135"/>
        <v>0</v>
      </c>
      <c r="AQ504" s="170">
        <f t="shared" si="135"/>
        <v>0</v>
      </c>
      <c r="AR504" s="170">
        <f t="shared" si="135"/>
        <v>0</v>
      </c>
      <c r="AS504" s="170">
        <f t="shared" si="135"/>
        <v>0</v>
      </c>
      <c r="AT504" s="170">
        <f t="shared" si="135"/>
        <v>0</v>
      </c>
      <c r="AU504" s="170">
        <f t="shared" si="135"/>
        <v>0</v>
      </c>
      <c r="AV504" s="170">
        <f t="shared" si="135"/>
        <v>0</v>
      </c>
      <c r="AW504" s="170">
        <f t="shared" si="135"/>
        <v>0</v>
      </c>
      <c r="AX504" s="170">
        <f t="shared" si="136"/>
        <v>0</v>
      </c>
      <c r="AY504" s="170">
        <f t="shared" si="136"/>
        <v>0</v>
      </c>
      <c r="AZ504" s="170">
        <f t="shared" si="136"/>
        <v>0</v>
      </c>
      <c r="BA504" s="170">
        <f t="shared" si="136"/>
        <v>0</v>
      </c>
      <c r="BB504" s="170">
        <f t="shared" si="136"/>
        <v>0</v>
      </c>
      <c r="BC504" s="170">
        <f t="shared" si="136"/>
        <v>0</v>
      </c>
      <c r="BD504" s="170">
        <f t="shared" si="136"/>
        <v>0</v>
      </c>
      <c r="BE504" s="170">
        <f t="shared" si="136"/>
        <v>0</v>
      </c>
      <c r="BF504" s="67"/>
      <c r="BG504" s="67"/>
      <c r="BH504" s="180"/>
      <c r="BI504" s="194">
        <f>SUMPRODUCT(CHOOSE({1,2,3,4},D244,D309,D374,D439),CHOOSE({1,2,3,4},DL472,DL472,DL472,DL472))</f>
        <v>0</v>
      </c>
      <c r="BJ504" s="194">
        <f>SUMPRODUCT(CHOOSE({1,2,3,4},E244,E309,E374,E439),CHOOSE({1,2,3,4},DM472,DM472,DM472,DM472))</f>
        <v>0</v>
      </c>
      <c r="BK504" s="194">
        <f>SUMPRODUCT(CHOOSE({1,2,3,4},F244,F309,F374,F439),CHOOSE({1,2,3,4},DN472,DN472,DN472,DN472))</f>
        <v>0</v>
      </c>
      <c r="BL504" s="194">
        <f>SUMPRODUCT(CHOOSE({1,2,3,4},G244,G309,G374,G439),CHOOSE({1,2,3,4},DO472,DO472,DO472,DO472))</f>
        <v>0</v>
      </c>
      <c r="BM504" s="194">
        <f>SUMPRODUCT(CHOOSE({1,2,3,4},H244,H309,H374,H439),CHOOSE({1,2,3,4},DP472,DP472,DP472,DP472))</f>
        <v>0</v>
      </c>
      <c r="BN504" s="194">
        <f>SUMPRODUCT(CHOOSE({1,2,3,4},I244,I309,I374,I439),CHOOSE({1,2,3,4},DQ472,DQ472,DQ472,DQ472))</f>
        <v>0</v>
      </c>
      <c r="BO504" s="194">
        <f>SUMPRODUCT(CHOOSE({1,2,3,4},J244,J309,J374,J439),CHOOSE({1,2,3,4},DR472,DR472,DR472,DR472))</f>
        <v>0</v>
      </c>
      <c r="BP504" s="194">
        <f>SUMPRODUCT(CHOOSE({1,2,3,4},K244,K309,K374,K439),CHOOSE({1,2,3,4},DS472,DS472,DS472,DS472))</f>
        <v>0</v>
      </c>
      <c r="BQ504" s="194">
        <f>SUMPRODUCT(CHOOSE({1,2,3,4},L244,L309,L374,L439),CHOOSE({1,2,3,4},DT472,DT472,DT472,DT472))</f>
        <v>0</v>
      </c>
      <c r="BR504" s="194">
        <f>SUMPRODUCT(CHOOSE({1,2,3,4},M244,M309,M374,M439),CHOOSE({1,2,3,4},DU472,DU472,DU472,DU472))</f>
        <v>0</v>
      </c>
      <c r="BS504" s="194">
        <f>SUMPRODUCT(CHOOSE({1,2,3,4},N244,N309,N374,N439),CHOOSE({1,2,3,4},DV472,DV472,DV472,DV472))</f>
        <v>0</v>
      </c>
      <c r="BT504" s="194">
        <f>SUMPRODUCT(CHOOSE({1,2,3,4},O244,O309,O374,O439),CHOOSE({1,2,3,4},DW472,DW472,DW472,DW472))</f>
        <v>0</v>
      </c>
      <c r="BU504" s="194">
        <f>SUMPRODUCT(CHOOSE({1,2,3,4},P244,P309,P374,P439),CHOOSE({1,2,3,4},DX472,DX472,DX472,DX472))</f>
        <v>0</v>
      </c>
      <c r="BV504" s="194">
        <f>SUMPRODUCT(CHOOSE({1,2,3,4},Q244,Q309,Q374,Q439),CHOOSE({1,2,3,4},DY472,DY472,DY472,DY472))</f>
        <v>0</v>
      </c>
      <c r="BW504" s="194">
        <f>SUMPRODUCT(CHOOSE({1,2,3,4},R244,R309,R374,R439),CHOOSE({1,2,3,4},DZ472,DZ472,DZ472,DZ472))</f>
        <v>0</v>
      </c>
      <c r="BX504" s="194">
        <f>SUMPRODUCT(CHOOSE({1,2,3,4},S244,S309,S374,S439),CHOOSE({1,2,3,4},EA472,EA472,EA472,EA472))</f>
        <v>0</v>
      </c>
      <c r="BY504" s="194">
        <f>SUMPRODUCT(CHOOSE({1,2,3,4},T244,T309,T374,T439),CHOOSE({1,2,3,4},EB472,EB472,EB472,EB472))</f>
        <v>0</v>
      </c>
      <c r="BZ504" s="194">
        <f>SUMPRODUCT(CHOOSE({1,2,3,4},U244,U309,U374,U439),CHOOSE({1,2,3,4},EC472,EC472,EC472,EC472))</f>
        <v>0</v>
      </c>
      <c r="CA504" s="194">
        <f>SUMPRODUCT(CHOOSE({1,2,3,4},V244,V309,V374,V439),CHOOSE({1,2,3,4},ED472,ED472,ED472,ED472))</f>
        <v>0</v>
      </c>
      <c r="CB504" s="194">
        <f>SUMPRODUCT(CHOOSE({1,2,3,4},W244,W309,W374,W439),CHOOSE({1,2,3,4},EE472,EE472,EE472,EE472))</f>
        <v>0</v>
      </c>
      <c r="CC504" s="194">
        <f>SUMPRODUCT(CHOOSE({1,2,3,4},X244,X309,X374,X439),CHOOSE({1,2,3,4},EF472,EF472,EF472,EF472))</f>
        <v>0</v>
      </c>
      <c r="CD504" s="194">
        <f>SUMPRODUCT(CHOOSE({1,2,3,4},Y244,Y309,Y374,Y439),CHOOSE({1,2,3,4},EG472,EG472,EG472,EG472))</f>
        <v>0</v>
      </c>
      <c r="CE504" s="194">
        <f>SUMPRODUCT(CHOOSE({1,2,3,4},Z244,Z309,Z374,Z439),CHOOSE({1,2,3,4},EH472,EH472,EH472,EH472))</f>
        <v>0</v>
      </c>
      <c r="CF504" s="194">
        <f>SUMPRODUCT(CHOOSE({1,2,3,4},AA244,AA309,AA374,AA439),CHOOSE({1,2,3,4},EI472,EI472,EI472,EI472))</f>
        <v>0</v>
      </c>
      <c r="CG504" s="194">
        <f>SUMPRODUCT(CHOOSE({1,2,3,4},AB244,AB309,AB374,AB439),CHOOSE({1,2,3,4},EJ472,EJ472,EJ472,EJ472))</f>
        <v>0</v>
      </c>
    </row>
    <row r="505" spans="1:85" x14ac:dyDescent="0.3">
      <c r="B505" s="1">
        <v>9</v>
      </c>
      <c r="C505" s="1"/>
      <c r="D505" s="155"/>
      <c r="E505" s="155"/>
      <c r="F505" s="155"/>
      <c r="G505" s="155"/>
      <c r="H505" s="155"/>
      <c r="I505" s="155"/>
      <c r="J505" s="155"/>
      <c r="K505" s="155"/>
      <c r="L505" s="155">
        <f t="shared" si="133"/>
        <v>0</v>
      </c>
      <c r="M505" s="155">
        <f t="shared" si="133"/>
        <v>0</v>
      </c>
      <c r="N505" s="155">
        <f t="shared" si="133"/>
        <v>0</v>
      </c>
      <c r="O505" s="155">
        <f t="shared" si="133"/>
        <v>0</v>
      </c>
      <c r="P505" s="155">
        <f t="shared" si="133"/>
        <v>0</v>
      </c>
      <c r="Q505" s="155">
        <f t="shared" si="133"/>
        <v>0</v>
      </c>
      <c r="R505" s="155">
        <f t="shared" si="133"/>
        <v>0</v>
      </c>
      <c r="S505" s="155">
        <f t="shared" si="133"/>
        <v>0</v>
      </c>
      <c r="T505" s="155">
        <f t="shared" si="134"/>
        <v>0</v>
      </c>
      <c r="U505" s="155">
        <f t="shared" si="134"/>
        <v>0</v>
      </c>
      <c r="V505" s="155">
        <f t="shared" si="134"/>
        <v>0</v>
      </c>
      <c r="W505" s="155">
        <f t="shared" si="134"/>
        <v>0</v>
      </c>
      <c r="X505" s="155">
        <f t="shared" si="134"/>
        <v>0</v>
      </c>
      <c r="Y505" s="155">
        <f t="shared" si="134"/>
        <v>0</v>
      </c>
      <c r="Z505" s="155">
        <f t="shared" si="134"/>
        <v>0</v>
      </c>
      <c r="AA505" s="155">
        <f t="shared" si="134"/>
        <v>0</v>
      </c>
      <c r="AB505" s="155">
        <f t="shared" si="134"/>
        <v>0</v>
      </c>
      <c r="AC505" s="156"/>
      <c r="AD505" s="156"/>
      <c r="AE505" s="156"/>
      <c r="AF505" s="156"/>
      <c r="AG505" s="170">
        <f t="shared" si="137"/>
        <v>0</v>
      </c>
      <c r="AH505" s="170">
        <f t="shared" si="135"/>
        <v>0</v>
      </c>
      <c r="AI505" s="170">
        <f t="shared" si="135"/>
        <v>0</v>
      </c>
      <c r="AJ505" s="170">
        <f t="shared" si="135"/>
        <v>0</v>
      </c>
      <c r="AK505" s="170">
        <f t="shared" si="135"/>
        <v>0</v>
      </c>
      <c r="AL505" s="170">
        <f t="shared" si="135"/>
        <v>0</v>
      </c>
      <c r="AM505" s="170">
        <f t="shared" si="135"/>
        <v>0</v>
      </c>
      <c r="AN505" s="170">
        <f t="shared" si="135"/>
        <v>0</v>
      </c>
      <c r="AO505" s="170">
        <f t="shared" si="135"/>
        <v>0</v>
      </c>
      <c r="AP505" s="170">
        <f t="shared" si="135"/>
        <v>0</v>
      </c>
      <c r="AQ505" s="170">
        <f t="shared" si="135"/>
        <v>0</v>
      </c>
      <c r="AR505" s="170">
        <f t="shared" si="135"/>
        <v>0</v>
      </c>
      <c r="AS505" s="170">
        <f t="shared" si="135"/>
        <v>0</v>
      </c>
      <c r="AT505" s="170">
        <f t="shared" si="135"/>
        <v>0</v>
      </c>
      <c r="AU505" s="170">
        <f t="shared" si="135"/>
        <v>0</v>
      </c>
      <c r="AV505" s="170">
        <f t="shared" si="135"/>
        <v>0</v>
      </c>
      <c r="AW505" s="170">
        <f t="shared" si="135"/>
        <v>0</v>
      </c>
      <c r="AX505" s="170">
        <f t="shared" si="136"/>
        <v>0</v>
      </c>
      <c r="AY505" s="170">
        <f t="shared" si="136"/>
        <v>0</v>
      </c>
      <c r="AZ505" s="170">
        <f t="shared" si="136"/>
        <v>0</v>
      </c>
      <c r="BA505" s="170">
        <f t="shared" si="136"/>
        <v>0</v>
      </c>
      <c r="BB505" s="170">
        <f t="shared" si="136"/>
        <v>0</v>
      </c>
      <c r="BC505" s="170">
        <f t="shared" si="136"/>
        <v>0</v>
      </c>
      <c r="BD505" s="170">
        <f t="shared" si="136"/>
        <v>0</v>
      </c>
      <c r="BE505" s="170">
        <f t="shared" si="136"/>
        <v>0</v>
      </c>
      <c r="BF505" s="67"/>
      <c r="BG505" s="67"/>
      <c r="BH505" s="180"/>
      <c r="BI505" s="194">
        <f>SUMPRODUCT(CHOOSE({1,2,3,4},D245,D310,D375,D440),CHOOSE({1,2,3,4},DL473,DL473,DL473,DL473))</f>
        <v>0</v>
      </c>
      <c r="BJ505" s="194">
        <f>SUMPRODUCT(CHOOSE({1,2,3,4},E245,E310,E375,E440),CHOOSE({1,2,3,4},DM473,DM473,DM473,DM473))</f>
        <v>0</v>
      </c>
      <c r="BK505" s="194">
        <f>SUMPRODUCT(CHOOSE({1,2,3,4},F245,F310,F375,F440),CHOOSE({1,2,3,4},DN473,DN473,DN473,DN473))</f>
        <v>0</v>
      </c>
      <c r="BL505" s="194">
        <f>SUMPRODUCT(CHOOSE({1,2,3,4},G245,G310,G375,G440),CHOOSE({1,2,3,4},DO473,DO473,DO473,DO473))</f>
        <v>0</v>
      </c>
      <c r="BM505" s="194">
        <f>SUMPRODUCT(CHOOSE({1,2,3,4},H245,H310,H375,H440),CHOOSE({1,2,3,4},DP473,DP473,DP473,DP473))</f>
        <v>0</v>
      </c>
      <c r="BN505" s="194">
        <f>SUMPRODUCT(CHOOSE({1,2,3,4},I245,I310,I375,I440),CHOOSE({1,2,3,4},DQ473,DQ473,DQ473,DQ473))</f>
        <v>0</v>
      </c>
      <c r="BO505" s="194">
        <f>SUMPRODUCT(CHOOSE({1,2,3,4},J245,J310,J375,J440),CHOOSE({1,2,3,4},DR473,DR473,DR473,DR473))</f>
        <v>0</v>
      </c>
      <c r="BP505" s="194">
        <f>SUMPRODUCT(CHOOSE({1,2,3,4},K245,K310,K375,K440),CHOOSE({1,2,3,4},DS473,DS473,DS473,DS473))</f>
        <v>0</v>
      </c>
      <c r="BQ505" s="194">
        <f>SUMPRODUCT(CHOOSE({1,2,3,4},L245,L310,L375,L440),CHOOSE({1,2,3,4},DT473,DT473,DT473,DT473))</f>
        <v>0</v>
      </c>
      <c r="BR505" s="194">
        <f>SUMPRODUCT(CHOOSE({1,2,3,4},M245,M310,M375,M440),CHOOSE({1,2,3,4},DU473,DU473,DU473,DU473))</f>
        <v>0</v>
      </c>
      <c r="BS505" s="194">
        <f>SUMPRODUCT(CHOOSE({1,2,3,4},N245,N310,N375,N440),CHOOSE({1,2,3,4},DV473,DV473,DV473,DV473))</f>
        <v>0</v>
      </c>
      <c r="BT505" s="194">
        <f>SUMPRODUCT(CHOOSE({1,2,3,4},O245,O310,O375,O440),CHOOSE({1,2,3,4},DW473,DW473,DW473,DW473))</f>
        <v>0</v>
      </c>
      <c r="BU505" s="194">
        <f>SUMPRODUCT(CHOOSE({1,2,3,4},P245,P310,P375,P440),CHOOSE({1,2,3,4},DX473,DX473,DX473,DX473))</f>
        <v>0</v>
      </c>
      <c r="BV505" s="194">
        <f>SUMPRODUCT(CHOOSE({1,2,3,4},Q245,Q310,Q375,Q440),CHOOSE({1,2,3,4},DY473,DY473,DY473,DY473))</f>
        <v>0</v>
      </c>
      <c r="BW505" s="194">
        <f>SUMPRODUCT(CHOOSE({1,2,3,4},R245,R310,R375,R440),CHOOSE({1,2,3,4},DZ473,DZ473,DZ473,DZ473))</f>
        <v>0</v>
      </c>
      <c r="BX505" s="194">
        <f>SUMPRODUCT(CHOOSE({1,2,3,4},S245,S310,S375,S440),CHOOSE({1,2,3,4},EA473,EA473,EA473,EA473))</f>
        <v>0</v>
      </c>
      <c r="BY505" s="194">
        <f>SUMPRODUCT(CHOOSE({1,2,3,4},T245,T310,T375,T440),CHOOSE({1,2,3,4},EB473,EB473,EB473,EB473))</f>
        <v>0</v>
      </c>
      <c r="BZ505" s="194">
        <f>SUMPRODUCT(CHOOSE({1,2,3,4},U245,U310,U375,U440),CHOOSE({1,2,3,4},EC473,EC473,EC473,EC473))</f>
        <v>0</v>
      </c>
      <c r="CA505" s="194">
        <f>SUMPRODUCT(CHOOSE({1,2,3,4},V245,V310,V375,V440),CHOOSE({1,2,3,4},ED473,ED473,ED473,ED473))</f>
        <v>0</v>
      </c>
      <c r="CB505" s="194">
        <f>SUMPRODUCT(CHOOSE({1,2,3,4},W245,W310,W375,W440),CHOOSE({1,2,3,4},EE473,EE473,EE473,EE473))</f>
        <v>0</v>
      </c>
      <c r="CC505" s="194">
        <f>SUMPRODUCT(CHOOSE({1,2,3,4},X245,X310,X375,X440),CHOOSE({1,2,3,4},EF473,EF473,EF473,EF473))</f>
        <v>0</v>
      </c>
      <c r="CD505" s="194">
        <f>SUMPRODUCT(CHOOSE({1,2,3,4},Y245,Y310,Y375,Y440),CHOOSE({1,2,3,4},EG473,EG473,EG473,EG473))</f>
        <v>0</v>
      </c>
      <c r="CE505" s="194">
        <f>SUMPRODUCT(CHOOSE({1,2,3,4},Z245,Z310,Z375,Z440),CHOOSE({1,2,3,4},EH473,EH473,EH473,EH473))</f>
        <v>0</v>
      </c>
      <c r="CF505" s="194">
        <f>SUMPRODUCT(CHOOSE({1,2,3,4},AA245,AA310,AA375,AA440),CHOOSE({1,2,3,4},EI473,EI473,EI473,EI473))</f>
        <v>0</v>
      </c>
      <c r="CG505" s="194">
        <f>SUMPRODUCT(CHOOSE({1,2,3,4},AB245,AB310,AB375,AB440),CHOOSE({1,2,3,4},EJ473,EJ473,EJ473,EJ473))</f>
        <v>0</v>
      </c>
    </row>
    <row r="506" spans="1:85" x14ac:dyDescent="0.3">
      <c r="B506" s="1">
        <v>10</v>
      </c>
      <c r="C506" s="1"/>
      <c r="D506" s="155"/>
      <c r="E506" s="155"/>
      <c r="F506" s="155"/>
      <c r="G506" s="155"/>
      <c r="H506" s="155"/>
      <c r="I506" s="155"/>
      <c r="J506" s="155"/>
      <c r="K506" s="155"/>
      <c r="L506" s="155"/>
      <c r="M506" s="155">
        <f t="shared" si="134"/>
        <v>0</v>
      </c>
      <c r="N506" s="155">
        <f t="shared" si="134"/>
        <v>0</v>
      </c>
      <c r="O506" s="155">
        <f t="shared" si="134"/>
        <v>0</v>
      </c>
      <c r="P506" s="155">
        <f t="shared" si="134"/>
        <v>0</v>
      </c>
      <c r="Q506" s="155">
        <f t="shared" si="134"/>
        <v>0</v>
      </c>
      <c r="R506" s="155">
        <f t="shared" si="134"/>
        <v>0</v>
      </c>
      <c r="S506" s="155">
        <f t="shared" si="134"/>
        <v>0</v>
      </c>
      <c r="T506" s="155">
        <f t="shared" si="134"/>
        <v>0</v>
      </c>
      <c r="U506" s="155">
        <f t="shared" si="134"/>
        <v>0</v>
      </c>
      <c r="V506" s="155">
        <f t="shared" si="134"/>
        <v>0</v>
      </c>
      <c r="W506" s="155">
        <f t="shared" si="134"/>
        <v>0</v>
      </c>
      <c r="X506" s="155">
        <f t="shared" si="134"/>
        <v>0</v>
      </c>
      <c r="Y506" s="155">
        <f t="shared" si="134"/>
        <v>0</v>
      </c>
      <c r="Z506" s="155">
        <f t="shared" si="134"/>
        <v>0</v>
      </c>
      <c r="AA506" s="155">
        <f t="shared" si="134"/>
        <v>0</v>
      </c>
      <c r="AB506" s="155">
        <f t="shared" si="134"/>
        <v>0</v>
      </c>
      <c r="AC506" s="156"/>
      <c r="AD506" s="156"/>
      <c r="AE506" s="156"/>
      <c r="AF506" s="156"/>
      <c r="AG506" s="170">
        <f t="shared" si="137"/>
        <v>0</v>
      </c>
      <c r="AH506" s="170">
        <f t="shared" si="135"/>
        <v>0</v>
      </c>
      <c r="AI506" s="170">
        <f t="shared" si="135"/>
        <v>0</v>
      </c>
      <c r="AJ506" s="170">
        <f t="shared" si="135"/>
        <v>0</v>
      </c>
      <c r="AK506" s="170">
        <f t="shared" si="135"/>
        <v>0</v>
      </c>
      <c r="AL506" s="170">
        <f t="shared" si="135"/>
        <v>0</v>
      </c>
      <c r="AM506" s="170">
        <f t="shared" si="135"/>
        <v>0</v>
      </c>
      <c r="AN506" s="170">
        <f t="shared" si="135"/>
        <v>0</v>
      </c>
      <c r="AO506" s="170">
        <f t="shared" si="135"/>
        <v>0</v>
      </c>
      <c r="AP506" s="170">
        <f t="shared" si="135"/>
        <v>0</v>
      </c>
      <c r="AQ506" s="170">
        <f t="shared" si="135"/>
        <v>0</v>
      </c>
      <c r="AR506" s="170">
        <f t="shared" si="135"/>
        <v>0</v>
      </c>
      <c r="AS506" s="170">
        <f t="shared" si="135"/>
        <v>0</v>
      </c>
      <c r="AT506" s="170">
        <f t="shared" si="135"/>
        <v>0</v>
      </c>
      <c r="AU506" s="170">
        <f t="shared" si="135"/>
        <v>0</v>
      </c>
      <c r="AV506" s="170">
        <f t="shared" si="135"/>
        <v>0</v>
      </c>
      <c r="AW506" s="170">
        <f t="shared" si="135"/>
        <v>0</v>
      </c>
      <c r="AX506" s="170">
        <f t="shared" si="136"/>
        <v>0</v>
      </c>
      <c r="AY506" s="170">
        <f t="shared" si="136"/>
        <v>0</v>
      </c>
      <c r="AZ506" s="170">
        <f t="shared" si="136"/>
        <v>0</v>
      </c>
      <c r="BA506" s="170">
        <f t="shared" si="136"/>
        <v>0</v>
      </c>
      <c r="BB506" s="170">
        <f t="shared" si="136"/>
        <v>0</v>
      </c>
      <c r="BC506" s="170">
        <f t="shared" si="136"/>
        <v>0</v>
      </c>
      <c r="BD506" s="170">
        <f t="shared" si="136"/>
        <v>0</v>
      </c>
      <c r="BE506" s="170">
        <f t="shared" si="136"/>
        <v>0</v>
      </c>
      <c r="BF506" s="67"/>
      <c r="BG506" s="67"/>
      <c r="BH506" s="180"/>
      <c r="BI506" s="194">
        <f>SUMPRODUCT(CHOOSE({1,2,3,4},D246,D311,D376,D441),CHOOSE({1,2,3,4},DL474,DL474,DL474,DL474))</f>
        <v>0</v>
      </c>
      <c r="BJ506" s="194">
        <f>SUMPRODUCT(CHOOSE({1,2,3,4},E246,E311,E376,E441),CHOOSE({1,2,3,4},DM474,DM474,DM474,DM474))</f>
        <v>0</v>
      </c>
      <c r="BK506" s="194">
        <f>SUMPRODUCT(CHOOSE({1,2,3,4},F246,F311,F376,F441),CHOOSE({1,2,3,4},DN474,DN474,DN474,DN474))</f>
        <v>0</v>
      </c>
      <c r="BL506" s="194">
        <f>SUMPRODUCT(CHOOSE({1,2,3,4},G246,G311,G376,G441),CHOOSE({1,2,3,4},DO474,DO474,DO474,DO474))</f>
        <v>0</v>
      </c>
      <c r="BM506" s="194">
        <f>SUMPRODUCT(CHOOSE({1,2,3,4},H246,H311,H376,H441),CHOOSE({1,2,3,4},DP474,DP474,DP474,DP474))</f>
        <v>0</v>
      </c>
      <c r="BN506" s="194">
        <f>SUMPRODUCT(CHOOSE({1,2,3,4},I246,I311,I376,I441),CHOOSE({1,2,3,4},DQ474,DQ474,DQ474,DQ474))</f>
        <v>0</v>
      </c>
      <c r="BO506" s="194">
        <f>SUMPRODUCT(CHOOSE({1,2,3,4},J246,J311,J376,J441),CHOOSE({1,2,3,4},DR474,DR474,DR474,DR474))</f>
        <v>0</v>
      </c>
      <c r="BP506" s="194">
        <f>SUMPRODUCT(CHOOSE({1,2,3,4},K246,K311,K376,K441),CHOOSE({1,2,3,4},DS474,DS474,DS474,DS474))</f>
        <v>0</v>
      </c>
      <c r="BQ506" s="194">
        <f>SUMPRODUCT(CHOOSE({1,2,3,4},L246,L311,L376,L441),CHOOSE({1,2,3,4},DT474,DT474,DT474,DT474))</f>
        <v>0</v>
      </c>
      <c r="BR506" s="194">
        <f>SUMPRODUCT(CHOOSE({1,2,3,4},M246,M311,M376,M441),CHOOSE({1,2,3,4},DU474,DU474,DU474,DU474))</f>
        <v>0</v>
      </c>
      <c r="BS506" s="194">
        <f>SUMPRODUCT(CHOOSE({1,2,3,4},N246,N311,N376,N441),CHOOSE({1,2,3,4},DV474,DV474,DV474,DV474))</f>
        <v>0</v>
      </c>
      <c r="BT506" s="194">
        <f>SUMPRODUCT(CHOOSE({1,2,3,4},O246,O311,O376,O441),CHOOSE({1,2,3,4},DW474,DW474,DW474,DW474))</f>
        <v>0</v>
      </c>
      <c r="BU506" s="194">
        <f>SUMPRODUCT(CHOOSE({1,2,3,4},P246,P311,P376,P441),CHOOSE({1,2,3,4},DX474,DX474,DX474,DX474))</f>
        <v>0</v>
      </c>
      <c r="BV506" s="194">
        <f>SUMPRODUCT(CHOOSE({1,2,3,4},Q246,Q311,Q376,Q441),CHOOSE({1,2,3,4},DY474,DY474,DY474,DY474))</f>
        <v>0</v>
      </c>
      <c r="BW506" s="194">
        <f>SUMPRODUCT(CHOOSE({1,2,3,4},R246,R311,R376,R441),CHOOSE({1,2,3,4},DZ474,DZ474,DZ474,DZ474))</f>
        <v>0</v>
      </c>
      <c r="BX506" s="194">
        <f>SUMPRODUCT(CHOOSE({1,2,3,4},S246,S311,S376,S441),CHOOSE({1,2,3,4},EA474,EA474,EA474,EA474))</f>
        <v>0</v>
      </c>
      <c r="BY506" s="194">
        <f>SUMPRODUCT(CHOOSE({1,2,3,4},T246,T311,T376,T441),CHOOSE({1,2,3,4},EB474,EB474,EB474,EB474))</f>
        <v>0</v>
      </c>
      <c r="BZ506" s="194">
        <f>SUMPRODUCT(CHOOSE({1,2,3,4},U246,U311,U376,U441),CHOOSE({1,2,3,4},EC474,EC474,EC474,EC474))</f>
        <v>0</v>
      </c>
      <c r="CA506" s="194">
        <f>SUMPRODUCT(CHOOSE({1,2,3,4},V246,V311,V376,V441),CHOOSE({1,2,3,4},ED474,ED474,ED474,ED474))</f>
        <v>0</v>
      </c>
      <c r="CB506" s="194">
        <f>SUMPRODUCT(CHOOSE({1,2,3,4},W246,W311,W376,W441),CHOOSE({1,2,3,4},EE474,EE474,EE474,EE474))</f>
        <v>0</v>
      </c>
      <c r="CC506" s="194">
        <f>SUMPRODUCT(CHOOSE({1,2,3,4},X246,X311,X376,X441),CHOOSE({1,2,3,4},EF474,EF474,EF474,EF474))</f>
        <v>0</v>
      </c>
      <c r="CD506" s="194">
        <f>SUMPRODUCT(CHOOSE({1,2,3,4},Y246,Y311,Y376,Y441),CHOOSE({1,2,3,4},EG474,EG474,EG474,EG474))</f>
        <v>0</v>
      </c>
      <c r="CE506" s="194">
        <f>SUMPRODUCT(CHOOSE({1,2,3,4},Z246,Z311,Z376,Z441),CHOOSE({1,2,3,4},EH474,EH474,EH474,EH474))</f>
        <v>0</v>
      </c>
      <c r="CF506" s="194">
        <f>SUMPRODUCT(CHOOSE({1,2,3,4},AA246,AA311,AA376,AA441),CHOOSE({1,2,3,4},EI474,EI474,EI474,EI474))</f>
        <v>0</v>
      </c>
      <c r="CG506" s="194">
        <f>SUMPRODUCT(CHOOSE({1,2,3,4},AB246,AB311,AB376,AB441),CHOOSE({1,2,3,4},EJ474,EJ474,EJ474,EJ474))</f>
        <v>0</v>
      </c>
    </row>
    <row r="507" spans="1:85" x14ac:dyDescent="0.3">
      <c r="B507" s="1">
        <v>11</v>
      </c>
      <c r="C507" s="1"/>
      <c r="D507" s="155"/>
      <c r="E507" s="155"/>
      <c r="F507" s="155"/>
      <c r="G507" s="155"/>
      <c r="H507" s="155"/>
      <c r="I507" s="155"/>
      <c r="J507" s="155"/>
      <c r="K507" s="155"/>
      <c r="L507" s="155"/>
      <c r="M507" s="155"/>
      <c r="N507" s="155">
        <f t="shared" si="134"/>
        <v>0</v>
      </c>
      <c r="O507" s="155">
        <f t="shared" si="134"/>
        <v>0</v>
      </c>
      <c r="P507" s="155">
        <f t="shared" si="134"/>
        <v>0</v>
      </c>
      <c r="Q507" s="155">
        <f t="shared" si="134"/>
        <v>0</v>
      </c>
      <c r="R507" s="155">
        <f t="shared" si="134"/>
        <v>0</v>
      </c>
      <c r="S507" s="155">
        <f t="shared" si="134"/>
        <v>0</v>
      </c>
      <c r="T507" s="155">
        <f t="shared" si="134"/>
        <v>0</v>
      </c>
      <c r="U507" s="155">
        <f t="shared" si="134"/>
        <v>0</v>
      </c>
      <c r="V507" s="155">
        <f t="shared" si="134"/>
        <v>0</v>
      </c>
      <c r="W507" s="155">
        <f t="shared" si="134"/>
        <v>0</v>
      </c>
      <c r="X507" s="155">
        <f t="shared" si="134"/>
        <v>0</v>
      </c>
      <c r="Y507" s="155">
        <f t="shared" si="134"/>
        <v>0</v>
      </c>
      <c r="Z507" s="155">
        <f t="shared" si="134"/>
        <v>0</v>
      </c>
      <c r="AA507" s="155">
        <f t="shared" si="134"/>
        <v>0</v>
      </c>
      <c r="AB507" s="155">
        <f t="shared" si="134"/>
        <v>0</v>
      </c>
      <c r="AC507" s="156"/>
      <c r="AD507" s="156"/>
      <c r="AE507" s="156"/>
      <c r="AF507" s="156"/>
      <c r="AG507" s="170">
        <f t="shared" si="137"/>
        <v>0</v>
      </c>
      <c r="AH507" s="170">
        <f t="shared" si="135"/>
        <v>0</v>
      </c>
      <c r="AI507" s="170">
        <f t="shared" si="135"/>
        <v>0</v>
      </c>
      <c r="AJ507" s="170">
        <f t="shared" si="135"/>
        <v>0</v>
      </c>
      <c r="AK507" s="170">
        <f t="shared" si="135"/>
        <v>0</v>
      </c>
      <c r="AL507" s="170">
        <f t="shared" si="135"/>
        <v>0</v>
      </c>
      <c r="AM507" s="170">
        <f t="shared" si="135"/>
        <v>0</v>
      </c>
      <c r="AN507" s="170">
        <f t="shared" si="135"/>
        <v>0</v>
      </c>
      <c r="AO507" s="170">
        <f t="shared" si="135"/>
        <v>0</v>
      </c>
      <c r="AP507" s="170">
        <f t="shared" si="135"/>
        <v>0</v>
      </c>
      <c r="AQ507" s="170">
        <f t="shared" si="135"/>
        <v>0</v>
      </c>
      <c r="AR507" s="170">
        <f t="shared" si="135"/>
        <v>0</v>
      </c>
      <c r="AS507" s="170">
        <f t="shared" si="135"/>
        <v>0</v>
      </c>
      <c r="AT507" s="170">
        <f t="shared" si="135"/>
        <v>0</v>
      </c>
      <c r="AU507" s="170">
        <f t="shared" si="135"/>
        <v>0</v>
      </c>
      <c r="AV507" s="170">
        <f t="shared" si="135"/>
        <v>0</v>
      </c>
      <c r="AW507" s="170">
        <f t="shared" si="135"/>
        <v>0</v>
      </c>
      <c r="AX507" s="170">
        <f t="shared" si="136"/>
        <v>0</v>
      </c>
      <c r="AY507" s="170">
        <f t="shared" si="136"/>
        <v>0</v>
      </c>
      <c r="AZ507" s="170">
        <f t="shared" si="136"/>
        <v>0</v>
      </c>
      <c r="BA507" s="170">
        <f t="shared" si="136"/>
        <v>0</v>
      </c>
      <c r="BB507" s="170">
        <f t="shared" si="136"/>
        <v>0</v>
      </c>
      <c r="BC507" s="170">
        <f t="shared" si="136"/>
        <v>0</v>
      </c>
      <c r="BD507" s="170">
        <f t="shared" si="136"/>
        <v>0</v>
      </c>
      <c r="BE507" s="170">
        <f t="shared" si="136"/>
        <v>0</v>
      </c>
      <c r="BF507" s="67"/>
      <c r="BG507" s="67"/>
      <c r="BH507" s="180"/>
      <c r="BI507" s="194">
        <f>SUMPRODUCT(CHOOSE({1,2,3,4},D247,D312,D377,D442),CHOOSE({1,2,3,4},DL475,DL475,DL475,DL475))</f>
        <v>0</v>
      </c>
      <c r="BJ507" s="194">
        <f>SUMPRODUCT(CHOOSE({1,2,3,4},E247,E312,E377,E442),CHOOSE({1,2,3,4},DM475,DM475,DM475,DM475))</f>
        <v>0</v>
      </c>
      <c r="BK507" s="194">
        <f>SUMPRODUCT(CHOOSE({1,2,3,4},F247,F312,F377,F442),CHOOSE({1,2,3,4},DN475,DN475,DN475,DN475))</f>
        <v>0</v>
      </c>
      <c r="BL507" s="194">
        <f>SUMPRODUCT(CHOOSE({1,2,3,4},G247,G312,G377,G442),CHOOSE({1,2,3,4},DO475,DO475,DO475,DO475))</f>
        <v>0</v>
      </c>
      <c r="BM507" s="194">
        <f>SUMPRODUCT(CHOOSE({1,2,3,4},H247,H312,H377,H442),CHOOSE({1,2,3,4},DP475,DP475,DP475,DP475))</f>
        <v>0</v>
      </c>
      <c r="BN507" s="194">
        <f>SUMPRODUCT(CHOOSE({1,2,3,4},I247,I312,I377,I442),CHOOSE({1,2,3,4},DQ475,DQ475,DQ475,DQ475))</f>
        <v>0</v>
      </c>
      <c r="BO507" s="194">
        <f>SUMPRODUCT(CHOOSE({1,2,3,4},J247,J312,J377,J442),CHOOSE({1,2,3,4},DR475,DR475,DR475,DR475))</f>
        <v>0</v>
      </c>
      <c r="BP507" s="194">
        <f>SUMPRODUCT(CHOOSE({1,2,3,4},K247,K312,K377,K442),CHOOSE({1,2,3,4},DS475,DS475,DS475,DS475))</f>
        <v>0</v>
      </c>
      <c r="BQ507" s="194">
        <f>SUMPRODUCT(CHOOSE({1,2,3,4},L247,L312,L377,L442),CHOOSE({1,2,3,4},DT475,DT475,DT475,DT475))</f>
        <v>0</v>
      </c>
      <c r="BR507" s="194">
        <f>SUMPRODUCT(CHOOSE({1,2,3,4},M247,M312,M377,M442),CHOOSE({1,2,3,4},DU475,DU475,DU475,DU475))</f>
        <v>0</v>
      </c>
      <c r="BS507" s="194">
        <f>SUMPRODUCT(CHOOSE({1,2,3,4},N247,N312,N377,N442),CHOOSE({1,2,3,4},DV475,DV475,DV475,DV475))</f>
        <v>0</v>
      </c>
      <c r="BT507" s="194">
        <f>SUMPRODUCT(CHOOSE({1,2,3,4},O247,O312,O377,O442),CHOOSE({1,2,3,4},DW475,DW475,DW475,DW475))</f>
        <v>0</v>
      </c>
      <c r="BU507" s="194">
        <f>SUMPRODUCT(CHOOSE({1,2,3,4},P247,P312,P377,P442),CHOOSE({1,2,3,4},DX475,DX475,DX475,DX475))</f>
        <v>0</v>
      </c>
      <c r="BV507" s="194">
        <f>SUMPRODUCT(CHOOSE({1,2,3,4},Q247,Q312,Q377,Q442),CHOOSE({1,2,3,4},DY475,DY475,DY475,DY475))</f>
        <v>0</v>
      </c>
      <c r="BW507" s="194">
        <f>SUMPRODUCT(CHOOSE({1,2,3,4},R247,R312,R377,R442),CHOOSE({1,2,3,4},DZ475,DZ475,DZ475,DZ475))</f>
        <v>0</v>
      </c>
      <c r="BX507" s="194">
        <f>SUMPRODUCT(CHOOSE({1,2,3,4},S247,S312,S377,S442),CHOOSE({1,2,3,4},EA475,EA475,EA475,EA475))</f>
        <v>0</v>
      </c>
      <c r="BY507" s="194">
        <f>SUMPRODUCT(CHOOSE({1,2,3,4},T247,T312,T377,T442),CHOOSE({1,2,3,4},EB475,EB475,EB475,EB475))</f>
        <v>0</v>
      </c>
      <c r="BZ507" s="194">
        <f>SUMPRODUCT(CHOOSE({1,2,3,4},U247,U312,U377,U442),CHOOSE({1,2,3,4},EC475,EC475,EC475,EC475))</f>
        <v>0</v>
      </c>
      <c r="CA507" s="194">
        <f>SUMPRODUCT(CHOOSE({1,2,3,4},V247,V312,V377,V442),CHOOSE({1,2,3,4},ED475,ED475,ED475,ED475))</f>
        <v>0</v>
      </c>
      <c r="CB507" s="194">
        <f>SUMPRODUCT(CHOOSE({1,2,3,4},W247,W312,W377,W442),CHOOSE({1,2,3,4},EE475,EE475,EE475,EE475))</f>
        <v>0</v>
      </c>
      <c r="CC507" s="194">
        <f>SUMPRODUCT(CHOOSE({1,2,3,4},X247,X312,X377,X442),CHOOSE({1,2,3,4},EF475,EF475,EF475,EF475))</f>
        <v>0</v>
      </c>
      <c r="CD507" s="194">
        <f>SUMPRODUCT(CHOOSE({1,2,3,4},Y247,Y312,Y377,Y442),CHOOSE({1,2,3,4},EG475,EG475,EG475,EG475))</f>
        <v>0</v>
      </c>
      <c r="CE507" s="194">
        <f>SUMPRODUCT(CHOOSE({1,2,3,4},Z247,Z312,Z377,Z442),CHOOSE({1,2,3,4},EH475,EH475,EH475,EH475))</f>
        <v>0</v>
      </c>
      <c r="CF507" s="194">
        <f>SUMPRODUCT(CHOOSE({1,2,3,4},AA247,AA312,AA377,AA442),CHOOSE({1,2,3,4},EI475,EI475,EI475,EI475))</f>
        <v>0</v>
      </c>
      <c r="CG507" s="194">
        <f>SUMPRODUCT(CHOOSE({1,2,3,4},AB247,AB312,AB377,AB442),CHOOSE({1,2,3,4},EJ475,EJ475,EJ475,EJ475))</f>
        <v>0</v>
      </c>
    </row>
    <row r="508" spans="1:85" x14ac:dyDescent="0.3">
      <c r="B508" s="1">
        <v>12</v>
      </c>
      <c r="C508" s="1"/>
      <c r="D508" s="155"/>
      <c r="E508" s="155"/>
      <c r="F508" s="155"/>
      <c r="G508" s="155"/>
      <c r="H508" s="155"/>
      <c r="I508" s="155"/>
      <c r="J508" s="155"/>
      <c r="K508" s="155"/>
      <c r="L508" s="155"/>
      <c r="M508" s="155"/>
      <c r="N508" s="155"/>
      <c r="O508" s="155">
        <f t="shared" si="134"/>
        <v>0</v>
      </c>
      <c r="P508" s="155">
        <f t="shared" si="134"/>
        <v>0</v>
      </c>
      <c r="Q508" s="155">
        <f t="shared" si="134"/>
        <v>0</v>
      </c>
      <c r="R508" s="155">
        <f t="shared" si="134"/>
        <v>0</v>
      </c>
      <c r="S508" s="155">
        <f t="shared" si="134"/>
        <v>0</v>
      </c>
      <c r="T508" s="155">
        <f t="shared" si="134"/>
        <v>0</v>
      </c>
      <c r="U508" s="155">
        <f t="shared" si="134"/>
        <v>0</v>
      </c>
      <c r="V508" s="155">
        <f t="shared" si="134"/>
        <v>0</v>
      </c>
      <c r="W508" s="155">
        <f t="shared" si="134"/>
        <v>0</v>
      </c>
      <c r="X508" s="155">
        <f t="shared" si="134"/>
        <v>0</v>
      </c>
      <c r="Y508" s="155">
        <f t="shared" si="134"/>
        <v>0</v>
      </c>
      <c r="Z508" s="155">
        <f t="shared" si="134"/>
        <v>0</v>
      </c>
      <c r="AA508" s="155">
        <f t="shared" si="134"/>
        <v>0</v>
      </c>
      <c r="AB508" s="155">
        <f t="shared" si="134"/>
        <v>0</v>
      </c>
      <c r="AC508" s="156"/>
      <c r="AD508" s="156"/>
      <c r="AE508" s="156"/>
      <c r="AF508" s="156"/>
      <c r="AG508" s="170">
        <f t="shared" si="137"/>
        <v>0</v>
      </c>
      <c r="AH508" s="170">
        <f t="shared" si="137"/>
        <v>0</v>
      </c>
      <c r="AI508" s="170">
        <f t="shared" si="137"/>
        <v>0</v>
      </c>
      <c r="AJ508" s="170">
        <f t="shared" si="137"/>
        <v>0</v>
      </c>
      <c r="AK508" s="170">
        <f t="shared" si="137"/>
        <v>0</v>
      </c>
      <c r="AL508" s="170">
        <f t="shared" si="137"/>
        <v>0</v>
      </c>
      <c r="AM508" s="170">
        <f t="shared" si="137"/>
        <v>0</v>
      </c>
      <c r="AN508" s="170">
        <f t="shared" si="137"/>
        <v>0</v>
      </c>
      <c r="AO508" s="170">
        <f t="shared" si="137"/>
        <v>0</v>
      </c>
      <c r="AP508" s="170">
        <f t="shared" si="137"/>
        <v>0</v>
      </c>
      <c r="AQ508" s="170">
        <f t="shared" si="137"/>
        <v>0</v>
      </c>
      <c r="AR508" s="170">
        <f t="shared" si="137"/>
        <v>0</v>
      </c>
      <c r="AS508" s="170">
        <f t="shared" si="137"/>
        <v>0</v>
      </c>
      <c r="AT508" s="170">
        <f t="shared" si="137"/>
        <v>0</v>
      </c>
      <c r="AU508" s="170">
        <f t="shared" si="137"/>
        <v>0</v>
      </c>
      <c r="AV508" s="170">
        <f t="shared" si="137"/>
        <v>0</v>
      </c>
      <c r="AW508" s="170">
        <f t="shared" si="136"/>
        <v>0</v>
      </c>
      <c r="AX508" s="170">
        <f t="shared" si="136"/>
        <v>0</v>
      </c>
      <c r="AY508" s="170">
        <f t="shared" si="136"/>
        <v>0</v>
      </c>
      <c r="AZ508" s="170">
        <f t="shared" si="136"/>
        <v>0</v>
      </c>
      <c r="BA508" s="170">
        <f t="shared" si="136"/>
        <v>0</v>
      </c>
      <c r="BB508" s="170">
        <f t="shared" si="136"/>
        <v>0</v>
      </c>
      <c r="BC508" s="170">
        <f t="shared" si="136"/>
        <v>0</v>
      </c>
      <c r="BD508" s="170">
        <f t="shared" si="136"/>
        <v>0</v>
      </c>
      <c r="BE508" s="170">
        <f t="shared" si="136"/>
        <v>0</v>
      </c>
      <c r="BF508" s="67"/>
      <c r="BG508" s="67"/>
      <c r="BH508" s="52"/>
      <c r="BI508" s="194">
        <f>SUMPRODUCT(CHOOSE({1,2,3,4},D248,D313,D378,D443),CHOOSE({1,2,3,4},DL476,DL476,DL476,DL476))</f>
        <v>0</v>
      </c>
      <c r="BJ508" s="194">
        <f>SUMPRODUCT(CHOOSE({1,2,3,4},E248,E313,E378,E443),CHOOSE({1,2,3,4},DM476,DM476,DM476,DM476))</f>
        <v>0</v>
      </c>
      <c r="BK508" s="194">
        <f>SUMPRODUCT(CHOOSE({1,2,3,4},F248,F313,F378,F443),CHOOSE({1,2,3,4},DN476,DN476,DN476,DN476))</f>
        <v>0</v>
      </c>
      <c r="BL508" s="194">
        <f>SUMPRODUCT(CHOOSE({1,2,3,4},G248,G313,G378,G443),CHOOSE({1,2,3,4},DO476,DO476,DO476,DO476))</f>
        <v>0</v>
      </c>
      <c r="BM508" s="194">
        <f>SUMPRODUCT(CHOOSE({1,2,3,4},H248,H313,H378,H443),CHOOSE({1,2,3,4},DP476,DP476,DP476,DP476))</f>
        <v>0</v>
      </c>
      <c r="BN508" s="194">
        <f>SUMPRODUCT(CHOOSE({1,2,3,4},I248,I313,I378,I443),CHOOSE({1,2,3,4},DQ476,DQ476,DQ476,DQ476))</f>
        <v>0</v>
      </c>
      <c r="BO508" s="194">
        <f>SUMPRODUCT(CHOOSE({1,2,3,4},J248,J313,J378,J443),CHOOSE({1,2,3,4},DR476,DR476,DR476,DR476))</f>
        <v>0</v>
      </c>
      <c r="BP508" s="194">
        <f>SUMPRODUCT(CHOOSE({1,2,3,4},K248,K313,K378,K443),CHOOSE({1,2,3,4},DS476,DS476,DS476,DS476))</f>
        <v>0</v>
      </c>
      <c r="BQ508" s="194">
        <f>SUMPRODUCT(CHOOSE({1,2,3,4},L248,L313,L378,L443),CHOOSE({1,2,3,4},DT476,DT476,DT476,DT476))</f>
        <v>0</v>
      </c>
      <c r="BR508" s="194">
        <f>SUMPRODUCT(CHOOSE({1,2,3,4},M248,M313,M378,M443),CHOOSE({1,2,3,4},DU476,DU476,DU476,DU476))</f>
        <v>0</v>
      </c>
      <c r="BS508" s="194">
        <f>SUMPRODUCT(CHOOSE({1,2,3,4},N248,N313,N378,N443),CHOOSE({1,2,3,4},DV476,DV476,DV476,DV476))</f>
        <v>0</v>
      </c>
      <c r="BT508" s="194">
        <f>SUMPRODUCT(CHOOSE({1,2,3,4},O248,O313,O378,O443),CHOOSE({1,2,3,4},DW476,DW476,DW476,DW476))</f>
        <v>0</v>
      </c>
      <c r="BU508" s="194">
        <f>SUMPRODUCT(CHOOSE({1,2,3,4},P248,P313,P378,P443),CHOOSE({1,2,3,4},DX476,DX476,DX476,DX476))</f>
        <v>0</v>
      </c>
      <c r="BV508" s="194">
        <f>SUMPRODUCT(CHOOSE({1,2,3,4},Q248,Q313,Q378,Q443),CHOOSE({1,2,3,4},DY476,DY476,DY476,DY476))</f>
        <v>0</v>
      </c>
      <c r="BW508" s="194">
        <f>SUMPRODUCT(CHOOSE({1,2,3,4},R248,R313,R378,R443),CHOOSE({1,2,3,4},DZ476,DZ476,DZ476,DZ476))</f>
        <v>0</v>
      </c>
      <c r="BX508" s="194">
        <f>SUMPRODUCT(CHOOSE({1,2,3,4},S248,S313,S378,S443),CHOOSE({1,2,3,4},EA476,EA476,EA476,EA476))</f>
        <v>0</v>
      </c>
      <c r="BY508" s="194">
        <f>SUMPRODUCT(CHOOSE({1,2,3,4},T248,T313,T378,T443),CHOOSE({1,2,3,4},EB476,EB476,EB476,EB476))</f>
        <v>0</v>
      </c>
      <c r="BZ508" s="194">
        <f>SUMPRODUCT(CHOOSE({1,2,3,4},U248,U313,U378,U443),CHOOSE({1,2,3,4},EC476,EC476,EC476,EC476))</f>
        <v>0</v>
      </c>
      <c r="CA508" s="194">
        <f>SUMPRODUCT(CHOOSE({1,2,3,4},V248,V313,V378,V443),CHOOSE({1,2,3,4},ED476,ED476,ED476,ED476))</f>
        <v>0</v>
      </c>
      <c r="CB508" s="194">
        <f>SUMPRODUCT(CHOOSE({1,2,3,4},W248,W313,W378,W443),CHOOSE({1,2,3,4},EE476,EE476,EE476,EE476))</f>
        <v>0</v>
      </c>
      <c r="CC508" s="194">
        <f>SUMPRODUCT(CHOOSE({1,2,3,4},X248,X313,X378,X443),CHOOSE({1,2,3,4},EF476,EF476,EF476,EF476))</f>
        <v>0</v>
      </c>
      <c r="CD508" s="194">
        <f>SUMPRODUCT(CHOOSE({1,2,3,4},Y248,Y313,Y378,Y443),CHOOSE({1,2,3,4},EG476,EG476,EG476,EG476))</f>
        <v>0</v>
      </c>
      <c r="CE508" s="194">
        <f>SUMPRODUCT(CHOOSE({1,2,3,4},Z248,Z313,Z378,Z443),CHOOSE({1,2,3,4},EH476,EH476,EH476,EH476))</f>
        <v>0</v>
      </c>
      <c r="CF508" s="194">
        <f>SUMPRODUCT(CHOOSE({1,2,3,4},AA248,AA313,AA378,AA443),CHOOSE({1,2,3,4},EI476,EI476,EI476,EI476))</f>
        <v>0</v>
      </c>
      <c r="CG508" s="194">
        <f>SUMPRODUCT(CHOOSE({1,2,3,4},AB248,AB313,AB378,AB443),CHOOSE({1,2,3,4},EJ476,EJ476,EJ476,EJ476))</f>
        <v>0</v>
      </c>
    </row>
    <row r="509" spans="1:85" x14ac:dyDescent="0.3">
      <c r="B509" s="1">
        <v>13</v>
      </c>
      <c r="C509" s="1"/>
      <c r="D509" s="155"/>
      <c r="E509" s="155"/>
      <c r="F509" s="155"/>
      <c r="G509" s="155"/>
      <c r="H509" s="155"/>
      <c r="I509" s="155"/>
      <c r="J509" s="155"/>
      <c r="K509" s="155"/>
      <c r="L509" s="155"/>
      <c r="M509" s="155"/>
      <c r="N509" s="155"/>
      <c r="O509" s="155"/>
      <c r="P509" s="155">
        <f t="shared" si="134"/>
        <v>0</v>
      </c>
      <c r="Q509" s="155">
        <f t="shared" si="134"/>
        <v>0</v>
      </c>
      <c r="R509" s="155">
        <f t="shared" si="134"/>
        <v>0</v>
      </c>
      <c r="S509" s="155">
        <f t="shared" si="134"/>
        <v>0</v>
      </c>
      <c r="T509" s="155">
        <f t="shared" si="134"/>
        <v>0</v>
      </c>
      <c r="U509" s="155">
        <f t="shared" si="134"/>
        <v>0</v>
      </c>
      <c r="V509" s="155">
        <f t="shared" si="134"/>
        <v>0</v>
      </c>
      <c r="W509" s="155">
        <f t="shared" si="134"/>
        <v>0</v>
      </c>
      <c r="X509" s="155">
        <f t="shared" si="134"/>
        <v>0</v>
      </c>
      <c r="Y509" s="155">
        <f t="shared" si="134"/>
        <v>0</v>
      </c>
      <c r="Z509" s="155">
        <f t="shared" si="134"/>
        <v>0</v>
      </c>
      <c r="AA509" s="155">
        <f t="shared" si="134"/>
        <v>0</v>
      </c>
      <c r="AB509" s="155">
        <f t="shared" si="134"/>
        <v>0</v>
      </c>
      <c r="AC509" s="156"/>
      <c r="AD509" s="156"/>
      <c r="AE509" s="156"/>
      <c r="AF509" s="156"/>
      <c r="AG509" s="170">
        <f t="shared" si="137"/>
        <v>0</v>
      </c>
      <c r="AH509" s="170">
        <f t="shared" si="137"/>
        <v>0</v>
      </c>
      <c r="AI509" s="170">
        <f t="shared" si="137"/>
        <v>0</v>
      </c>
      <c r="AJ509" s="170">
        <f t="shared" si="137"/>
        <v>0</v>
      </c>
      <c r="AK509" s="170">
        <f t="shared" si="137"/>
        <v>0</v>
      </c>
      <c r="AL509" s="170">
        <f t="shared" si="137"/>
        <v>0</v>
      </c>
      <c r="AM509" s="170">
        <f t="shared" si="137"/>
        <v>0</v>
      </c>
      <c r="AN509" s="170">
        <f t="shared" si="137"/>
        <v>0</v>
      </c>
      <c r="AO509" s="170">
        <f t="shared" si="137"/>
        <v>0</v>
      </c>
      <c r="AP509" s="170">
        <f t="shared" si="137"/>
        <v>0</v>
      </c>
      <c r="AQ509" s="170">
        <f t="shared" si="137"/>
        <v>0</v>
      </c>
      <c r="AR509" s="170">
        <f t="shared" si="137"/>
        <v>0</v>
      </c>
      <c r="AS509" s="170">
        <f t="shared" si="137"/>
        <v>0</v>
      </c>
      <c r="AT509" s="170">
        <f t="shared" si="137"/>
        <v>0</v>
      </c>
      <c r="AU509" s="170">
        <f t="shared" si="137"/>
        <v>0</v>
      </c>
      <c r="AV509" s="170">
        <f t="shared" si="137"/>
        <v>0</v>
      </c>
      <c r="AW509" s="170">
        <f t="shared" si="136"/>
        <v>0</v>
      </c>
      <c r="AX509" s="170">
        <f t="shared" si="136"/>
        <v>0</v>
      </c>
      <c r="AY509" s="170">
        <f t="shared" si="136"/>
        <v>0</v>
      </c>
      <c r="AZ509" s="170">
        <f t="shared" si="136"/>
        <v>0</v>
      </c>
      <c r="BA509" s="170">
        <f t="shared" si="136"/>
        <v>0</v>
      </c>
      <c r="BB509" s="170">
        <f t="shared" si="136"/>
        <v>0</v>
      </c>
      <c r="BC509" s="170">
        <f t="shared" si="136"/>
        <v>0</v>
      </c>
      <c r="BD509" s="170">
        <f t="shared" si="136"/>
        <v>0</v>
      </c>
      <c r="BE509" s="170">
        <f t="shared" si="136"/>
        <v>0</v>
      </c>
      <c r="BF509" s="67"/>
      <c r="BG509" s="67"/>
      <c r="BH509" s="52"/>
      <c r="BI509" s="194">
        <f>SUMPRODUCT(CHOOSE({1,2,3,4},D249,D314,D379,D444),CHOOSE({1,2,3,4},DL477,DL477,DL477,DL477))</f>
        <v>0</v>
      </c>
      <c r="BJ509" s="194">
        <f>SUMPRODUCT(CHOOSE({1,2,3,4},E249,E314,E379,E444),CHOOSE({1,2,3,4},DM477,DM477,DM477,DM477))</f>
        <v>0</v>
      </c>
      <c r="BK509" s="194">
        <f>SUMPRODUCT(CHOOSE({1,2,3,4},F249,F314,F379,F444),CHOOSE({1,2,3,4},DN477,DN477,DN477,DN477))</f>
        <v>0</v>
      </c>
      <c r="BL509" s="194">
        <f>SUMPRODUCT(CHOOSE({1,2,3,4},G249,G314,G379,G444),CHOOSE({1,2,3,4},DO477,DO477,DO477,DO477))</f>
        <v>0</v>
      </c>
      <c r="BM509" s="194">
        <f>SUMPRODUCT(CHOOSE({1,2,3,4},H249,H314,H379,H444),CHOOSE({1,2,3,4},DP477,DP477,DP477,DP477))</f>
        <v>0</v>
      </c>
      <c r="BN509" s="194">
        <f>SUMPRODUCT(CHOOSE({1,2,3,4},I249,I314,I379,I444),CHOOSE({1,2,3,4},DQ477,DQ477,DQ477,DQ477))</f>
        <v>0</v>
      </c>
      <c r="BO509" s="194">
        <f>SUMPRODUCT(CHOOSE({1,2,3,4},J249,J314,J379,J444),CHOOSE({1,2,3,4},DR477,DR477,DR477,DR477))</f>
        <v>0</v>
      </c>
      <c r="BP509" s="194">
        <f>SUMPRODUCT(CHOOSE({1,2,3,4},K249,K314,K379,K444),CHOOSE({1,2,3,4},DS477,DS477,DS477,DS477))</f>
        <v>0</v>
      </c>
      <c r="BQ509" s="194">
        <f>SUMPRODUCT(CHOOSE({1,2,3,4},L249,L314,L379,L444),CHOOSE({1,2,3,4},DT477,DT477,DT477,DT477))</f>
        <v>0</v>
      </c>
      <c r="BR509" s="194">
        <f>SUMPRODUCT(CHOOSE({1,2,3,4},M249,M314,M379,M444),CHOOSE({1,2,3,4},DU477,DU477,DU477,DU477))</f>
        <v>0</v>
      </c>
      <c r="BS509" s="194">
        <f>SUMPRODUCT(CHOOSE({1,2,3,4},N249,N314,N379,N444),CHOOSE({1,2,3,4},DV477,DV477,DV477,DV477))</f>
        <v>0</v>
      </c>
      <c r="BT509" s="194">
        <f>SUMPRODUCT(CHOOSE({1,2,3,4},O249,O314,O379,O444),CHOOSE({1,2,3,4},DW477,DW477,DW477,DW477))</f>
        <v>0</v>
      </c>
      <c r="BU509" s="194">
        <f>SUMPRODUCT(CHOOSE({1,2,3,4},P249,P314,P379,P444),CHOOSE({1,2,3,4},DX477,DX477,DX477,DX477))</f>
        <v>0</v>
      </c>
      <c r="BV509" s="194">
        <f>SUMPRODUCT(CHOOSE({1,2,3,4},Q249,Q314,Q379,Q444),CHOOSE({1,2,3,4},DY477,DY477,DY477,DY477))</f>
        <v>0</v>
      </c>
      <c r="BW509" s="194">
        <f>SUMPRODUCT(CHOOSE({1,2,3,4},R249,R314,R379,R444),CHOOSE({1,2,3,4},DZ477,DZ477,DZ477,DZ477))</f>
        <v>0</v>
      </c>
      <c r="BX509" s="194">
        <f>SUMPRODUCT(CHOOSE({1,2,3,4},S249,S314,S379,S444),CHOOSE({1,2,3,4},EA477,EA477,EA477,EA477))</f>
        <v>0</v>
      </c>
      <c r="BY509" s="194">
        <f>SUMPRODUCT(CHOOSE({1,2,3,4},T249,T314,T379,T444),CHOOSE({1,2,3,4},EB477,EB477,EB477,EB477))</f>
        <v>0</v>
      </c>
      <c r="BZ509" s="194">
        <f>SUMPRODUCT(CHOOSE({1,2,3,4},U249,U314,U379,U444),CHOOSE({1,2,3,4},EC477,EC477,EC477,EC477))</f>
        <v>0</v>
      </c>
      <c r="CA509" s="194">
        <f>SUMPRODUCT(CHOOSE({1,2,3,4},V249,V314,V379,V444),CHOOSE({1,2,3,4},ED477,ED477,ED477,ED477))</f>
        <v>0</v>
      </c>
      <c r="CB509" s="194">
        <f>SUMPRODUCT(CHOOSE({1,2,3,4},W249,W314,W379,W444),CHOOSE({1,2,3,4},EE477,EE477,EE477,EE477))</f>
        <v>0</v>
      </c>
      <c r="CC509" s="194">
        <f>SUMPRODUCT(CHOOSE({1,2,3,4},X249,X314,X379,X444),CHOOSE({1,2,3,4},EF477,EF477,EF477,EF477))</f>
        <v>0</v>
      </c>
      <c r="CD509" s="194">
        <f>SUMPRODUCT(CHOOSE({1,2,3,4},Y249,Y314,Y379,Y444),CHOOSE({1,2,3,4},EG477,EG477,EG477,EG477))</f>
        <v>0</v>
      </c>
      <c r="CE509" s="194">
        <f>SUMPRODUCT(CHOOSE({1,2,3,4},Z249,Z314,Z379,Z444),CHOOSE({1,2,3,4},EH477,EH477,EH477,EH477))</f>
        <v>0</v>
      </c>
      <c r="CF509" s="194">
        <f>SUMPRODUCT(CHOOSE({1,2,3,4},AA249,AA314,AA379,AA444),CHOOSE({1,2,3,4},EI477,EI477,EI477,EI477))</f>
        <v>0</v>
      </c>
      <c r="CG509" s="194">
        <f>SUMPRODUCT(CHOOSE({1,2,3,4},AB249,AB314,AB379,AB444),CHOOSE({1,2,3,4},EJ477,EJ477,EJ477,EJ477))</f>
        <v>0</v>
      </c>
    </row>
    <row r="510" spans="1:85" x14ac:dyDescent="0.3">
      <c r="B510" s="1">
        <v>14</v>
      </c>
      <c r="C510" s="1"/>
      <c r="D510" s="155"/>
      <c r="E510" s="155"/>
      <c r="F510" s="155"/>
      <c r="G510" s="155"/>
      <c r="H510" s="155"/>
      <c r="I510" s="155"/>
      <c r="J510" s="155"/>
      <c r="K510" s="155"/>
      <c r="L510" s="155"/>
      <c r="M510" s="155"/>
      <c r="N510" s="155"/>
      <c r="O510" s="155"/>
      <c r="P510" s="155"/>
      <c r="Q510" s="155">
        <f t="shared" si="134"/>
        <v>0</v>
      </c>
      <c r="R510" s="155">
        <f t="shared" si="134"/>
        <v>0</v>
      </c>
      <c r="S510" s="155">
        <f t="shared" si="134"/>
        <v>0</v>
      </c>
      <c r="T510" s="155">
        <f t="shared" si="134"/>
        <v>0</v>
      </c>
      <c r="U510" s="155">
        <f t="shared" si="134"/>
        <v>0</v>
      </c>
      <c r="V510" s="155">
        <f t="shared" si="134"/>
        <v>0</v>
      </c>
      <c r="W510" s="155">
        <f t="shared" si="134"/>
        <v>0</v>
      </c>
      <c r="X510" s="155">
        <f t="shared" si="134"/>
        <v>0</v>
      </c>
      <c r="Y510" s="155">
        <f t="shared" si="134"/>
        <v>0</v>
      </c>
      <c r="Z510" s="155">
        <f t="shared" si="134"/>
        <v>0</v>
      </c>
      <c r="AA510" s="155">
        <f t="shared" si="134"/>
        <v>0</v>
      </c>
      <c r="AB510" s="155">
        <f t="shared" si="134"/>
        <v>0</v>
      </c>
      <c r="AC510" s="156"/>
      <c r="AD510" s="156"/>
      <c r="AE510" s="156"/>
      <c r="AF510" s="156"/>
      <c r="AG510" s="170">
        <f t="shared" si="137"/>
        <v>0</v>
      </c>
      <c r="AH510" s="170">
        <f t="shared" si="137"/>
        <v>0</v>
      </c>
      <c r="AI510" s="170">
        <f t="shared" si="137"/>
        <v>0</v>
      </c>
      <c r="AJ510" s="170">
        <f t="shared" si="137"/>
        <v>0</v>
      </c>
      <c r="AK510" s="170">
        <f t="shared" si="137"/>
        <v>0</v>
      </c>
      <c r="AL510" s="170">
        <f t="shared" si="137"/>
        <v>0</v>
      </c>
      <c r="AM510" s="170">
        <f t="shared" si="137"/>
        <v>0</v>
      </c>
      <c r="AN510" s="170">
        <f t="shared" si="137"/>
        <v>0</v>
      </c>
      <c r="AO510" s="170">
        <f t="shared" si="137"/>
        <v>0</v>
      </c>
      <c r="AP510" s="170">
        <f t="shared" si="137"/>
        <v>0</v>
      </c>
      <c r="AQ510" s="170">
        <f t="shared" si="137"/>
        <v>0</v>
      </c>
      <c r="AR510" s="170">
        <f t="shared" si="137"/>
        <v>0</v>
      </c>
      <c r="AS510" s="170">
        <f t="shared" si="137"/>
        <v>0</v>
      </c>
      <c r="AT510" s="170">
        <f t="shared" si="137"/>
        <v>0</v>
      </c>
      <c r="AU510" s="170">
        <f t="shared" si="137"/>
        <v>0</v>
      </c>
      <c r="AV510" s="170">
        <f t="shared" si="137"/>
        <v>0</v>
      </c>
      <c r="AW510" s="170">
        <f t="shared" si="136"/>
        <v>0</v>
      </c>
      <c r="AX510" s="170">
        <f t="shared" si="136"/>
        <v>0</v>
      </c>
      <c r="AY510" s="170">
        <f t="shared" si="136"/>
        <v>0</v>
      </c>
      <c r="AZ510" s="170">
        <f t="shared" si="136"/>
        <v>0</v>
      </c>
      <c r="BA510" s="170">
        <f t="shared" si="136"/>
        <v>0</v>
      </c>
      <c r="BB510" s="170">
        <f t="shared" si="136"/>
        <v>0</v>
      </c>
      <c r="BC510" s="170">
        <f t="shared" si="136"/>
        <v>0</v>
      </c>
      <c r="BD510" s="170">
        <f t="shared" si="136"/>
        <v>0</v>
      </c>
      <c r="BE510" s="170">
        <f t="shared" si="136"/>
        <v>0</v>
      </c>
      <c r="BF510" s="67"/>
      <c r="BG510" s="67"/>
      <c r="BH510" s="52"/>
      <c r="BI510" s="194">
        <f>SUMPRODUCT(CHOOSE({1,2,3,4},D250,D315,D380,D445),CHOOSE({1,2,3,4},DL478,DL478,DL478,DL478))</f>
        <v>0</v>
      </c>
      <c r="BJ510" s="194">
        <f>SUMPRODUCT(CHOOSE({1,2,3,4},E250,E315,E380,E445),CHOOSE({1,2,3,4},DM478,DM478,DM478,DM478))</f>
        <v>0</v>
      </c>
      <c r="BK510" s="194">
        <f>SUMPRODUCT(CHOOSE({1,2,3,4},F250,F315,F380,F445),CHOOSE({1,2,3,4},DN478,DN478,DN478,DN478))</f>
        <v>0</v>
      </c>
      <c r="BL510" s="194">
        <f>SUMPRODUCT(CHOOSE({1,2,3,4},G250,G315,G380,G445),CHOOSE({1,2,3,4},DO478,DO478,DO478,DO478))</f>
        <v>0</v>
      </c>
      <c r="BM510" s="194">
        <f>SUMPRODUCT(CHOOSE({1,2,3,4},H250,H315,H380,H445),CHOOSE({1,2,3,4},DP478,DP478,DP478,DP478))</f>
        <v>0</v>
      </c>
      <c r="BN510" s="194">
        <f>SUMPRODUCT(CHOOSE({1,2,3,4},I250,I315,I380,I445),CHOOSE({1,2,3,4},DQ478,DQ478,DQ478,DQ478))</f>
        <v>0</v>
      </c>
      <c r="BO510" s="194">
        <f>SUMPRODUCT(CHOOSE({1,2,3,4},J250,J315,J380,J445),CHOOSE({1,2,3,4},DR478,DR478,DR478,DR478))</f>
        <v>0</v>
      </c>
      <c r="BP510" s="194">
        <f>SUMPRODUCT(CHOOSE({1,2,3,4},K250,K315,K380,K445),CHOOSE({1,2,3,4},DS478,DS478,DS478,DS478))</f>
        <v>0</v>
      </c>
      <c r="BQ510" s="194">
        <f>SUMPRODUCT(CHOOSE({1,2,3,4},L250,L315,L380,L445),CHOOSE({1,2,3,4},DT478,DT478,DT478,DT478))</f>
        <v>0</v>
      </c>
      <c r="BR510" s="194">
        <f>SUMPRODUCT(CHOOSE({1,2,3,4},M250,M315,M380,M445),CHOOSE({1,2,3,4},DU478,DU478,DU478,DU478))</f>
        <v>0</v>
      </c>
      <c r="BS510" s="194">
        <f>SUMPRODUCT(CHOOSE({1,2,3,4},N250,N315,N380,N445),CHOOSE({1,2,3,4},DV478,DV478,DV478,DV478))</f>
        <v>0</v>
      </c>
      <c r="BT510" s="194">
        <f>SUMPRODUCT(CHOOSE({1,2,3,4},O250,O315,O380,O445),CHOOSE({1,2,3,4},DW478,DW478,DW478,DW478))</f>
        <v>0</v>
      </c>
      <c r="BU510" s="194">
        <f>SUMPRODUCT(CHOOSE({1,2,3,4},P250,P315,P380,P445),CHOOSE({1,2,3,4},DX478,DX478,DX478,DX478))</f>
        <v>0</v>
      </c>
      <c r="BV510" s="194">
        <f>SUMPRODUCT(CHOOSE({1,2,3,4},Q250,Q315,Q380,Q445),CHOOSE({1,2,3,4},DY478,DY478,DY478,DY478))</f>
        <v>0</v>
      </c>
      <c r="BW510" s="194">
        <f>SUMPRODUCT(CHOOSE({1,2,3,4},R250,R315,R380,R445),CHOOSE({1,2,3,4},DZ478,DZ478,DZ478,DZ478))</f>
        <v>0</v>
      </c>
      <c r="BX510" s="194">
        <f>SUMPRODUCT(CHOOSE({1,2,3,4},S250,S315,S380,S445),CHOOSE({1,2,3,4},EA478,EA478,EA478,EA478))</f>
        <v>0</v>
      </c>
      <c r="BY510" s="194">
        <f>SUMPRODUCT(CHOOSE({1,2,3,4},T250,T315,T380,T445),CHOOSE({1,2,3,4},EB478,EB478,EB478,EB478))</f>
        <v>0</v>
      </c>
      <c r="BZ510" s="194">
        <f>SUMPRODUCT(CHOOSE({1,2,3,4},U250,U315,U380,U445),CHOOSE({1,2,3,4},EC478,EC478,EC478,EC478))</f>
        <v>0</v>
      </c>
      <c r="CA510" s="194">
        <f>SUMPRODUCT(CHOOSE({1,2,3,4},V250,V315,V380,V445),CHOOSE({1,2,3,4},ED478,ED478,ED478,ED478))</f>
        <v>0</v>
      </c>
      <c r="CB510" s="194">
        <f>SUMPRODUCT(CHOOSE({1,2,3,4},W250,W315,W380,W445),CHOOSE({1,2,3,4},EE478,EE478,EE478,EE478))</f>
        <v>0</v>
      </c>
      <c r="CC510" s="194">
        <f>SUMPRODUCT(CHOOSE({1,2,3,4},X250,X315,X380,X445),CHOOSE({1,2,3,4},EF478,EF478,EF478,EF478))</f>
        <v>0</v>
      </c>
      <c r="CD510" s="194">
        <f>SUMPRODUCT(CHOOSE({1,2,3,4},Y250,Y315,Y380,Y445),CHOOSE({1,2,3,4},EG478,EG478,EG478,EG478))</f>
        <v>0</v>
      </c>
      <c r="CE510" s="194">
        <f>SUMPRODUCT(CHOOSE({1,2,3,4},Z250,Z315,Z380,Z445),CHOOSE({1,2,3,4},EH478,EH478,EH478,EH478))</f>
        <v>0</v>
      </c>
      <c r="CF510" s="194">
        <f>SUMPRODUCT(CHOOSE({1,2,3,4},AA250,AA315,AA380,AA445),CHOOSE({1,2,3,4},EI478,EI478,EI478,EI478))</f>
        <v>0</v>
      </c>
      <c r="CG510" s="194">
        <f>SUMPRODUCT(CHOOSE({1,2,3,4},AB250,AB315,AB380,AB445),CHOOSE({1,2,3,4},EJ478,EJ478,EJ478,EJ478))</f>
        <v>0</v>
      </c>
    </row>
    <row r="511" spans="1:85" x14ac:dyDescent="0.3">
      <c r="B511" s="1">
        <v>15</v>
      </c>
      <c r="C511" s="1"/>
      <c r="D511" s="155"/>
      <c r="E511" s="155"/>
      <c r="F511" s="155"/>
      <c r="G511" s="155"/>
      <c r="H511" s="155"/>
      <c r="I511" s="155"/>
      <c r="J511" s="155"/>
      <c r="K511" s="155"/>
      <c r="L511" s="155"/>
      <c r="M511" s="155"/>
      <c r="N511" s="155"/>
      <c r="O511" s="155"/>
      <c r="P511" s="155"/>
      <c r="Q511" s="155"/>
      <c r="R511" s="155">
        <f t="shared" si="134"/>
        <v>0</v>
      </c>
      <c r="S511" s="155">
        <f t="shared" si="134"/>
        <v>0</v>
      </c>
      <c r="T511" s="155">
        <f t="shared" si="134"/>
        <v>0</v>
      </c>
      <c r="U511" s="155">
        <f t="shared" si="134"/>
        <v>0</v>
      </c>
      <c r="V511" s="155">
        <f t="shared" si="134"/>
        <v>0</v>
      </c>
      <c r="W511" s="155">
        <f t="shared" si="134"/>
        <v>0</v>
      </c>
      <c r="X511" s="155">
        <f t="shared" si="134"/>
        <v>0</v>
      </c>
      <c r="Y511" s="155">
        <f t="shared" si="134"/>
        <v>0</v>
      </c>
      <c r="Z511" s="155">
        <f t="shared" si="134"/>
        <v>0</v>
      </c>
      <c r="AA511" s="155">
        <f t="shared" si="134"/>
        <v>0</v>
      </c>
      <c r="AB511" s="155">
        <f t="shared" si="134"/>
        <v>0</v>
      </c>
      <c r="AC511" s="156"/>
      <c r="AD511" s="156"/>
      <c r="AE511" s="156"/>
      <c r="AF511" s="156"/>
      <c r="AG511" s="170">
        <f t="shared" si="137"/>
        <v>0</v>
      </c>
      <c r="AH511" s="170">
        <f t="shared" si="137"/>
        <v>0</v>
      </c>
      <c r="AI511" s="170">
        <f t="shared" si="137"/>
        <v>0</v>
      </c>
      <c r="AJ511" s="170">
        <f t="shared" si="137"/>
        <v>0</v>
      </c>
      <c r="AK511" s="170">
        <f t="shared" si="137"/>
        <v>0</v>
      </c>
      <c r="AL511" s="170">
        <f t="shared" si="137"/>
        <v>0</v>
      </c>
      <c r="AM511" s="170">
        <f t="shared" si="137"/>
        <v>0</v>
      </c>
      <c r="AN511" s="170">
        <f t="shared" si="137"/>
        <v>0</v>
      </c>
      <c r="AO511" s="170">
        <f t="shared" si="137"/>
        <v>0</v>
      </c>
      <c r="AP511" s="170">
        <f t="shared" si="137"/>
        <v>0</v>
      </c>
      <c r="AQ511" s="170">
        <f t="shared" si="137"/>
        <v>0</v>
      </c>
      <c r="AR511" s="170">
        <f t="shared" si="137"/>
        <v>0</v>
      </c>
      <c r="AS511" s="170">
        <f t="shared" si="137"/>
        <v>0</v>
      </c>
      <c r="AT511" s="170">
        <f t="shared" si="137"/>
        <v>0</v>
      </c>
      <c r="AU511" s="170">
        <f t="shared" si="137"/>
        <v>0</v>
      </c>
      <c r="AV511" s="170">
        <f t="shared" si="137"/>
        <v>0</v>
      </c>
      <c r="AW511" s="170">
        <f t="shared" si="136"/>
        <v>0</v>
      </c>
      <c r="AX511" s="170">
        <f t="shared" si="136"/>
        <v>0</v>
      </c>
      <c r="AY511" s="170">
        <f t="shared" si="136"/>
        <v>0</v>
      </c>
      <c r="AZ511" s="170">
        <f t="shared" si="136"/>
        <v>0</v>
      </c>
      <c r="BA511" s="170">
        <f t="shared" si="136"/>
        <v>0</v>
      </c>
      <c r="BB511" s="170">
        <f t="shared" si="136"/>
        <v>0</v>
      </c>
      <c r="BC511" s="170">
        <f t="shared" si="136"/>
        <v>0</v>
      </c>
      <c r="BD511" s="170">
        <f t="shared" si="136"/>
        <v>0</v>
      </c>
      <c r="BE511" s="170">
        <f t="shared" si="136"/>
        <v>0</v>
      </c>
      <c r="BF511" s="67"/>
      <c r="BG511" s="67"/>
      <c r="BH511" s="52"/>
      <c r="BI511" s="194">
        <f>SUMPRODUCT(CHOOSE({1,2,3,4},D251,D316,D381,D446),CHOOSE({1,2,3,4},DL479,DL479,DL479,DL479))</f>
        <v>0</v>
      </c>
      <c r="BJ511" s="194">
        <f>SUMPRODUCT(CHOOSE({1,2,3,4},E251,E316,E381,E446),CHOOSE({1,2,3,4},DM479,DM479,DM479,DM479))</f>
        <v>0</v>
      </c>
      <c r="BK511" s="194">
        <f>SUMPRODUCT(CHOOSE({1,2,3,4},F251,F316,F381,F446),CHOOSE({1,2,3,4},DN479,DN479,DN479,DN479))</f>
        <v>0</v>
      </c>
      <c r="BL511" s="194">
        <f>SUMPRODUCT(CHOOSE({1,2,3,4},G251,G316,G381,G446),CHOOSE({1,2,3,4},DO479,DO479,DO479,DO479))</f>
        <v>0</v>
      </c>
      <c r="BM511" s="194">
        <f>SUMPRODUCT(CHOOSE({1,2,3,4},H251,H316,H381,H446),CHOOSE({1,2,3,4},DP479,DP479,DP479,DP479))</f>
        <v>0</v>
      </c>
      <c r="BN511" s="194">
        <f>SUMPRODUCT(CHOOSE({1,2,3,4},I251,I316,I381,I446),CHOOSE({1,2,3,4},DQ479,DQ479,DQ479,DQ479))</f>
        <v>0</v>
      </c>
      <c r="BO511" s="194">
        <f>SUMPRODUCT(CHOOSE({1,2,3,4},J251,J316,J381,J446),CHOOSE({1,2,3,4},DR479,DR479,DR479,DR479))</f>
        <v>0</v>
      </c>
      <c r="BP511" s="194">
        <f>SUMPRODUCT(CHOOSE({1,2,3,4},K251,K316,K381,K446),CHOOSE({1,2,3,4},DS479,DS479,DS479,DS479))</f>
        <v>0</v>
      </c>
      <c r="BQ511" s="194">
        <f>SUMPRODUCT(CHOOSE({1,2,3,4},L251,L316,L381,L446),CHOOSE({1,2,3,4},DT479,DT479,DT479,DT479))</f>
        <v>0</v>
      </c>
      <c r="BR511" s="194">
        <f>SUMPRODUCT(CHOOSE({1,2,3,4},M251,M316,M381,M446),CHOOSE({1,2,3,4},DU479,DU479,DU479,DU479))</f>
        <v>0</v>
      </c>
      <c r="BS511" s="194">
        <f>SUMPRODUCT(CHOOSE({1,2,3,4},N251,N316,N381,N446),CHOOSE({1,2,3,4},DV479,DV479,DV479,DV479))</f>
        <v>0</v>
      </c>
      <c r="BT511" s="194">
        <f>SUMPRODUCT(CHOOSE({1,2,3,4},O251,O316,O381,O446),CHOOSE({1,2,3,4},DW479,DW479,DW479,DW479))</f>
        <v>0</v>
      </c>
      <c r="BU511" s="194">
        <f>SUMPRODUCT(CHOOSE({1,2,3,4},P251,P316,P381,P446),CHOOSE({1,2,3,4},DX479,DX479,DX479,DX479))</f>
        <v>0</v>
      </c>
      <c r="BV511" s="194">
        <f>SUMPRODUCT(CHOOSE({1,2,3,4},Q251,Q316,Q381,Q446),CHOOSE({1,2,3,4},DY479,DY479,DY479,DY479))</f>
        <v>0</v>
      </c>
      <c r="BW511" s="194">
        <f>SUMPRODUCT(CHOOSE({1,2,3,4},R251,R316,R381,R446),CHOOSE({1,2,3,4},DZ479,DZ479,DZ479,DZ479))</f>
        <v>0</v>
      </c>
      <c r="BX511" s="194">
        <f>SUMPRODUCT(CHOOSE({1,2,3,4},S251,S316,S381,S446),CHOOSE({1,2,3,4},EA479,EA479,EA479,EA479))</f>
        <v>0</v>
      </c>
      <c r="BY511" s="194">
        <f>SUMPRODUCT(CHOOSE({1,2,3,4},T251,T316,T381,T446),CHOOSE({1,2,3,4},EB479,EB479,EB479,EB479))</f>
        <v>0</v>
      </c>
      <c r="BZ511" s="194">
        <f>SUMPRODUCT(CHOOSE({1,2,3,4},U251,U316,U381,U446),CHOOSE({1,2,3,4},EC479,EC479,EC479,EC479))</f>
        <v>0</v>
      </c>
      <c r="CA511" s="194">
        <f>SUMPRODUCT(CHOOSE({1,2,3,4},V251,V316,V381,V446),CHOOSE({1,2,3,4},ED479,ED479,ED479,ED479))</f>
        <v>0</v>
      </c>
      <c r="CB511" s="194">
        <f>SUMPRODUCT(CHOOSE({1,2,3,4},W251,W316,W381,W446),CHOOSE({1,2,3,4},EE479,EE479,EE479,EE479))</f>
        <v>0</v>
      </c>
      <c r="CC511" s="194">
        <f>SUMPRODUCT(CHOOSE({1,2,3,4},X251,X316,X381,X446),CHOOSE({1,2,3,4},EF479,EF479,EF479,EF479))</f>
        <v>0</v>
      </c>
      <c r="CD511" s="194">
        <f>SUMPRODUCT(CHOOSE({1,2,3,4},Y251,Y316,Y381,Y446),CHOOSE({1,2,3,4},EG479,EG479,EG479,EG479))</f>
        <v>0</v>
      </c>
      <c r="CE511" s="194">
        <f>SUMPRODUCT(CHOOSE({1,2,3,4},Z251,Z316,Z381,Z446),CHOOSE({1,2,3,4},EH479,EH479,EH479,EH479))</f>
        <v>0</v>
      </c>
      <c r="CF511" s="194">
        <f>SUMPRODUCT(CHOOSE({1,2,3,4},AA251,AA316,AA381,AA446),CHOOSE({1,2,3,4},EI479,EI479,EI479,EI479))</f>
        <v>0</v>
      </c>
      <c r="CG511" s="194">
        <f>SUMPRODUCT(CHOOSE({1,2,3,4},AB251,AB316,AB381,AB446),CHOOSE({1,2,3,4},EJ479,EJ479,EJ479,EJ479))</f>
        <v>0</v>
      </c>
    </row>
    <row r="512" spans="1:85" x14ac:dyDescent="0.3">
      <c r="B512" s="1">
        <v>16</v>
      </c>
      <c r="C512" s="1"/>
      <c r="D512" s="155"/>
      <c r="E512" s="155"/>
      <c r="F512" s="155"/>
      <c r="G512" s="155"/>
      <c r="H512" s="155"/>
      <c r="I512" s="155"/>
      <c r="J512" s="155"/>
      <c r="K512" s="155"/>
      <c r="L512" s="155"/>
      <c r="M512" s="155"/>
      <c r="N512" s="155"/>
      <c r="O512" s="155"/>
      <c r="P512" s="155"/>
      <c r="Q512" s="155"/>
      <c r="R512" s="155"/>
      <c r="S512" s="155">
        <f t="shared" si="134"/>
        <v>0</v>
      </c>
      <c r="T512" s="155">
        <f t="shared" si="134"/>
        <v>0</v>
      </c>
      <c r="U512" s="155">
        <f t="shared" si="134"/>
        <v>0</v>
      </c>
      <c r="V512" s="155">
        <f t="shared" si="134"/>
        <v>0</v>
      </c>
      <c r="W512" s="155">
        <f t="shared" si="134"/>
        <v>0</v>
      </c>
      <c r="X512" s="155">
        <f t="shared" si="134"/>
        <v>0</v>
      </c>
      <c r="Y512" s="155">
        <f t="shared" si="134"/>
        <v>0</v>
      </c>
      <c r="Z512" s="155">
        <f t="shared" si="134"/>
        <v>0</v>
      </c>
      <c r="AA512" s="155">
        <f t="shared" si="134"/>
        <v>0</v>
      </c>
      <c r="AB512" s="155">
        <f t="shared" si="134"/>
        <v>0</v>
      </c>
      <c r="AC512" s="156"/>
      <c r="AD512" s="156"/>
      <c r="AE512" s="156"/>
      <c r="AF512" s="156"/>
      <c r="AG512" s="170">
        <f t="shared" si="137"/>
        <v>0</v>
      </c>
      <c r="AH512" s="170">
        <f t="shared" si="137"/>
        <v>0</v>
      </c>
      <c r="AI512" s="170">
        <f t="shared" si="137"/>
        <v>0</v>
      </c>
      <c r="AJ512" s="170">
        <f t="shared" si="137"/>
        <v>0</v>
      </c>
      <c r="AK512" s="170">
        <f t="shared" si="137"/>
        <v>0</v>
      </c>
      <c r="AL512" s="170">
        <f t="shared" si="137"/>
        <v>0</v>
      </c>
      <c r="AM512" s="170">
        <f t="shared" si="137"/>
        <v>0</v>
      </c>
      <c r="AN512" s="170">
        <f t="shared" si="137"/>
        <v>0</v>
      </c>
      <c r="AO512" s="170">
        <f t="shared" si="137"/>
        <v>0</v>
      </c>
      <c r="AP512" s="170">
        <f t="shared" si="137"/>
        <v>0</v>
      </c>
      <c r="AQ512" s="170">
        <f t="shared" si="137"/>
        <v>0</v>
      </c>
      <c r="AR512" s="170">
        <f t="shared" si="137"/>
        <v>0</v>
      </c>
      <c r="AS512" s="170">
        <f t="shared" si="137"/>
        <v>0</v>
      </c>
      <c r="AT512" s="170">
        <f t="shared" si="137"/>
        <v>0</v>
      </c>
      <c r="AU512" s="170">
        <f t="shared" si="137"/>
        <v>0</v>
      </c>
      <c r="AV512" s="170">
        <f t="shared" si="137"/>
        <v>0</v>
      </c>
      <c r="AW512" s="170">
        <f t="shared" si="136"/>
        <v>0</v>
      </c>
      <c r="AX512" s="170">
        <f t="shared" si="136"/>
        <v>0</v>
      </c>
      <c r="AY512" s="170">
        <f t="shared" si="136"/>
        <v>0</v>
      </c>
      <c r="AZ512" s="170">
        <f t="shared" si="136"/>
        <v>0</v>
      </c>
      <c r="BA512" s="170">
        <f t="shared" si="136"/>
        <v>0</v>
      </c>
      <c r="BB512" s="170">
        <f t="shared" si="136"/>
        <v>0</v>
      </c>
      <c r="BC512" s="170">
        <f t="shared" si="136"/>
        <v>0</v>
      </c>
      <c r="BD512" s="170">
        <f t="shared" si="136"/>
        <v>0</v>
      </c>
      <c r="BE512" s="170">
        <f t="shared" si="136"/>
        <v>0</v>
      </c>
      <c r="BF512" s="67"/>
      <c r="BG512" s="67"/>
      <c r="BH512" s="52"/>
      <c r="BI512" s="194">
        <f>SUMPRODUCT(CHOOSE({1,2,3,4},D252,D317,D382,D447),CHOOSE({1,2,3,4},DL480,DL480,DL480,DL480))</f>
        <v>0</v>
      </c>
      <c r="BJ512" s="194">
        <f>SUMPRODUCT(CHOOSE({1,2,3,4},E252,E317,E382,E447),CHOOSE({1,2,3,4},DM480,DM480,DM480,DM480))</f>
        <v>0</v>
      </c>
      <c r="BK512" s="194">
        <f>SUMPRODUCT(CHOOSE({1,2,3,4},F252,F317,F382,F447),CHOOSE({1,2,3,4},DN480,DN480,DN480,DN480))</f>
        <v>0</v>
      </c>
      <c r="BL512" s="194">
        <f>SUMPRODUCT(CHOOSE({1,2,3,4},G252,G317,G382,G447),CHOOSE({1,2,3,4},DO480,DO480,DO480,DO480))</f>
        <v>0</v>
      </c>
      <c r="BM512" s="194">
        <f>SUMPRODUCT(CHOOSE({1,2,3,4},H252,H317,H382,H447),CHOOSE({1,2,3,4},DP480,DP480,DP480,DP480))</f>
        <v>0</v>
      </c>
      <c r="BN512" s="194">
        <f>SUMPRODUCT(CHOOSE({1,2,3,4},I252,I317,I382,I447),CHOOSE({1,2,3,4},DQ480,DQ480,DQ480,DQ480))</f>
        <v>0</v>
      </c>
      <c r="BO512" s="194">
        <f>SUMPRODUCT(CHOOSE({1,2,3,4},J252,J317,J382,J447),CHOOSE({1,2,3,4},DR480,DR480,DR480,DR480))</f>
        <v>0</v>
      </c>
      <c r="BP512" s="194">
        <f>SUMPRODUCT(CHOOSE({1,2,3,4},K252,K317,K382,K447),CHOOSE({1,2,3,4},DS480,DS480,DS480,DS480))</f>
        <v>0</v>
      </c>
      <c r="BQ512" s="194">
        <f>SUMPRODUCT(CHOOSE({1,2,3,4},L252,L317,L382,L447),CHOOSE({1,2,3,4},DT480,DT480,DT480,DT480))</f>
        <v>0</v>
      </c>
      <c r="BR512" s="194">
        <f>SUMPRODUCT(CHOOSE({1,2,3,4},M252,M317,M382,M447),CHOOSE({1,2,3,4},DU480,DU480,DU480,DU480))</f>
        <v>0</v>
      </c>
      <c r="BS512" s="194">
        <f>SUMPRODUCT(CHOOSE({1,2,3,4},N252,N317,N382,N447),CHOOSE({1,2,3,4},DV480,DV480,DV480,DV480))</f>
        <v>0</v>
      </c>
      <c r="BT512" s="194">
        <f>SUMPRODUCT(CHOOSE({1,2,3,4},O252,O317,O382,O447),CHOOSE({1,2,3,4},DW480,DW480,DW480,DW480))</f>
        <v>0</v>
      </c>
      <c r="BU512" s="194">
        <f>SUMPRODUCT(CHOOSE({1,2,3,4},P252,P317,P382,P447),CHOOSE({1,2,3,4},DX480,DX480,DX480,DX480))</f>
        <v>0</v>
      </c>
      <c r="BV512" s="194">
        <f>SUMPRODUCT(CHOOSE({1,2,3,4},Q252,Q317,Q382,Q447),CHOOSE({1,2,3,4},DY480,DY480,DY480,DY480))</f>
        <v>0</v>
      </c>
      <c r="BW512" s="194">
        <f>SUMPRODUCT(CHOOSE({1,2,3,4},R252,R317,R382,R447),CHOOSE({1,2,3,4},DZ480,DZ480,DZ480,DZ480))</f>
        <v>0</v>
      </c>
      <c r="BX512" s="194">
        <f>SUMPRODUCT(CHOOSE({1,2,3,4},S252,S317,S382,S447),CHOOSE({1,2,3,4},EA480,EA480,EA480,EA480))</f>
        <v>0</v>
      </c>
      <c r="BY512" s="194">
        <f>SUMPRODUCT(CHOOSE({1,2,3,4},T252,T317,T382,T447),CHOOSE({1,2,3,4},EB480,EB480,EB480,EB480))</f>
        <v>0</v>
      </c>
      <c r="BZ512" s="194">
        <f>SUMPRODUCT(CHOOSE({1,2,3,4},U252,U317,U382,U447),CHOOSE({1,2,3,4},EC480,EC480,EC480,EC480))</f>
        <v>0</v>
      </c>
      <c r="CA512" s="194">
        <f>SUMPRODUCT(CHOOSE({1,2,3,4},V252,V317,V382,V447),CHOOSE({1,2,3,4},ED480,ED480,ED480,ED480))</f>
        <v>0</v>
      </c>
      <c r="CB512" s="194">
        <f>SUMPRODUCT(CHOOSE({1,2,3,4},W252,W317,W382,W447),CHOOSE({1,2,3,4},EE480,EE480,EE480,EE480))</f>
        <v>0</v>
      </c>
      <c r="CC512" s="194">
        <f>SUMPRODUCT(CHOOSE({1,2,3,4},X252,X317,X382,X447),CHOOSE({1,2,3,4},EF480,EF480,EF480,EF480))</f>
        <v>0</v>
      </c>
      <c r="CD512" s="194">
        <f>SUMPRODUCT(CHOOSE({1,2,3,4},Y252,Y317,Y382,Y447),CHOOSE({1,2,3,4},EG480,EG480,EG480,EG480))</f>
        <v>0</v>
      </c>
      <c r="CE512" s="194">
        <f>SUMPRODUCT(CHOOSE({1,2,3,4},Z252,Z317,Z382,Z447),CHOOSE({1,2,3,4},EH480,EH480,EH480,EH480))</f>
        <v>0</v>
      </c>
      <c r="CF512" s="194">
        <f>SUMPRODUCT(CHOOSE({1,2,3,4},AA252,AA317,AA382,AA447),CHOOSE({1,2,3,4},EI480,EI480,EI480,EI480))</f>
        <v>0</v>
      </c>
      <c r="CG512" s="194">
        <f>SUMPRODUCT(CHOOSE({1,2,3,4},AB252,AB317,AB382,AB447),CHOOSE({1,2,3,4},EJ480,EJ480,EJ480,EJ480))</f>
        <v>0</v>
      </c>
    </row>
    <row r="513" spans="1:85" x14ac:dyDescent="0.3">
      <c r="B513" s="1">
        <v>17</v>
      </c>
      <c r="C513" s="1"/>
      <c r="D513" s="155"/>
      <c r="E513" s="155"/>
      <c r="F513" s="155"/>
      <c r="G513" s="155"/>
      <c r="H513" s="155"/>
      <c r="I513" s="155"/>
      <c r="J513" s="155"/>
      <c r="K513" s="155"/>
      <c r="L513" s="155"/>
      <c r="M513" s="155"/>
      <c r="N513" s="155"/>
      <c r="O513" s="155"/>
      <c r="P513" s="155"/>
      <c r="Q513" s="155"/>
      <c r="R513" s="155"/>
      <c r="S513" s="155"/>
      <c r="T513" s="155">
        <f t="shared" ref="T513:AB516" si="138">(VLOOKUP(S93,BRMort,$A$4,FALSE)-1)*S157*BX481</f>
        <v>0</v>
      </c>
      <c r="U513" s="155">
        <f t="shared" si="138"/>
        <v>0</v>
      </c>
      <c r="V513" s="155">
        <f t="shared" si="138"/>
        <v>0</v>
      </c>
      <c r="W513" s="155">
        <f t="shared" si="138"/>
        <v>0</v>
      </c>
      <c r="X513" s="155">
        <f t="shared" si="138"/>
        <v>0</v>
      </c>
      <c r="Y513" s="155">
        <f t="shared" si="138"/>
        <v>0</v>
      </c>
      <c r="Z513" s="155">
        <f t="shared" si="138"/>
        <v>0</v>
      </c>
      <c r="AA513" s="155">
        <f t="shared" si="138"/>
        <v>0</v>
      </c>
      <c r="AB513" s="155">
        <f t="shared" si="138"/>
        <v>0</v>
      </c>
      <c r="AC513" s="156"/>
      <c r="AD513" s="156"/>
      <c r="AE513" s="156"/>
      <c r="AF513" s="156"/>
      <c r="AG513" s="170">
        <f t="shared" si="137"/>
        <v>0</v>
      </c>
      <c r="AH513" s="170">
        <f t="shared" si="137"/>
        <v>0</v>
      </c>
      <c r="AI513" s="170">
        <f t="shared" si="137"/>
        <v>0</v>
      </c>
      <c r="AJ513" s="170">
        <f t="shared" si="137"/>
        <v>0</v>
      </c>
      <c r="AK513" s="170">
        <f t="shared" si="137"/>
        <v>0</v>
      </c>
      <c r="AL513" s="170">
        <f t="shared" si="137"/>
        <v>0</v>
      </c>
      <c r="AM513" s="170">
        <f t="shared" si="137"/>
        <v>0</v>
      </c>
      <c r="AN513" s="170">
        <f t="shared" si="137"/>
        <v>0</v>
      </c>
      <c r="AO513" s="170">
        <f t="shared" si="137"/>
        <v>0</v>
      </c>
      <c r="AP513" s="170">
        <f t="shared" si="137"/>
        <v>0</v>
      </c>
      <c r="AQ513" s="170">
        <f t="shared" si="137"/>
        <v>0</v>
      </c>
      <c r="AR513" s="170">
        <f t="shared" si="137"/>
        <v>0</v>
      </c>
      <c r="AS513" s="170">
        <f t="shared" si="137"/>
        <v>0</v>
      </c>
      <c r="AT513" s="170">
        <f t="shared" si="137"/>
        <v>0</v>
      </c>
      <c r="AU513" s="170">
        <f t="shared" si="137"/>
        <v>0</v>
      </c>
      <c r="AV513" s="170">
        <f t="shared" si="137"/>
        <v>0</v>
      </c>
      <c r="AW513" s="170">
        <f t="shared" ref="AW513:BE521" si="139">S157*BX481</f>
        <v>0</v>
      </c>
      <c r="AX513" s="170">
        <f t="shared" si="139"/>
        <v>0</v>
      </c>
      <c r="AY513" s="170">
        <f t="shared" si="139"/>
        <v>0</v>
      </c>
      <c r="AZ513" s="170">
        <f t="shared" si="139"/>
        <v>0</v>
      </c>
      <c r="BA513" s="170">
        <f t="shared" si="139"/>
        <v>0</v>
      </c>
      <c r="BB513" s="170">
        <f t="shared" si="139"/>
        <v>0</v>
      </c>
      <c r="BC513" s="170">
        <f t="shared" si="139"/>
        <v>0</v>
      </c>
      <c r="BD513" s="170">
        <f t="shared" si="139"/>
        <v>0</v>
      </c>
      <c r="BE513" s="170">
        <f t="shared" si="139"/>
        <v>0</v>
      </c>
      <c r="BF513" s="67"/>
      <c r="BG513" s="67"/>
      <c r="BH513" s="52"/>
      <c r="BI513" s="194">
        <f>SUMPRODUCT(CHOOSE({1,2,3,4},D253,D318,D383,D448),CHOOSE({1,2,3,4},DL481,DL481,DL481,DL481))</f>
        <v>0</v>
      </c>
      <c r="BJ513" s="194">
        <f>SUMPRODUCT(CHOOSE({1,2,3,4},E253,E318,E383,E448),CHOOSE({1,2,3,4},DM481,DM481,DM481,DM481))</f>
        <v>0</v>
      </c>
      <c r="BK513" s="194">
        <f>SUMPRODUCT(CHOOSE({1,2,3,4},F253,F318,F383,F448),CHOOSE({1,2,3,4},DN481,DN481,DN481,DN481))</f>
        <v>0</v>
      </c>
      <c r="BL513" s="194">
        <f>SUMPRODUCT(CHOOSE({1,2,3,4},G253,G318,G383,G448),CHOOSE({1,2,3,4},DO481,DO481,DO481,DO481))</f>
        <v>0</v>
      </c>
      <c r="BM513" s="194">
        <f>SUMPRODUCT(CHOOSE({1,2,3,4},H253,H318,H383,H448),CHOOSE({1,2,3,4},DP481,DP481,DP481,DP481))</f>
        <v>0</v>
      </c>
      <c r="BN513" s="194">
        <f>SUMPRODUCT(CHOOSE({1,2,3,4},I253,I318,I383,I448),CHOOSE({1,2,3,4},DQ481,DQ481,DQ481,DQ481))</f>
        <v>0</v>
      </c>
      <c r="BO513" s="194">
        <f>SUMPRODUCT(CHOOSE({1,2,3,4},J253,J318,J383,J448),CHOOSE({1,2,3,4},DR481,DR481,DR481,DR481))</f>
        <v>0</v>
      </c>
      <c r="BP513" s="194">
        <f>SUMPRODUCT(CHOOSE({1,2,3,4},K253,K318,K383,K448),CHOOSE({1,2,3,4},DS481,DS481,DS481,DS481))</f>
        <v>0</v>
      </c>
      <c r="BQ513" s="194">
        <f>SUMPRODUCT(CHOOSE({1,2,3,4},L253,L318,L383,L448),CHOOSE({1,2,3,4},DT481,DT481,DT481,DT481))</f>
        <v>0</v>
      </c>
      <c r="BR513" s="194">
        <f>SUMPRODUCT(CHOOSE({1,2,3,4},M253,M318,M383,M448),CHOOSE({1,2,3,4},DU481,DU481,DU481,DU481))</f>
        <v>0</v>
      </c>
      <c r="BS513" s="194">
        <f>SUMPRODUCT(CHOOSE({1,2,3,4},N253,N318,N383,N448),CHOOSE({1,2,3,4},DV481,DV481,DV481,DV481))</f>
        <v>0</v>
      </c>
      <c r="BT513" s="194">
        <f>SUMPRODUCT(CHOOSE({1,2,3,4},O253,O318,O383,O448),CHOOSE({1,2,3,4},DW481,DW481,DW481,DW481))</f>
        <v>0</v>
      </c>
      <c r="BU513" s="194">
        <f>SUMPRODUCT(CHOOSE({1,2,3,4},P253,P318,P383,P448),CHOOSE({1,2,3,4},DX481,DX481,DX481,DX481))</f>
        <v>0</v>
      </c>
      <c r="BV513" s="194">
        <f>SUMPRODUCT(CHOOSE({1,2,3,4},Q253,Q318,Q383,Q448),CHOOSE({1,2,3,4},DY481,DY481,DY481,DY481))</f>
        <v>0</v>
      </c>
      <c r="BW513" s="194">
        <f>SUMPRODUCT(CHOOSE({1,2,3,4},R253,R318,R383,R448),CHOOSE({1,2,3,4},DZ481,DZ481,DZ481,DZ481))</f>
        <v>0</v>
      </c>
      <c r="BX513" s="194">
        <f>SUMPRODUCT(CHOOSE({1,2,3,4},S253,S318,S383,S448),CHOOSE({1,2,3,4},EA481,EA481,EA481,EA481))</f>
        <v>0</v>
      </c>
      <c r="BY513" s="194">
        <f>SUMPRODUCT(CHOOSE({1,2,3,4},T253,T318,T383,T448),CHOOSE({1,2,3,4},EB481,EB481,EB481,EB481))</f>
        <v>0</v>
      </c>
      <c r="BZ513" s="194">
        <f>SUMPRODUCT(CHOOSE({1,2,3,4},U253,U318,U383,U448),CHOOSE({1,2,3,4},EC481,EC481,EC481,EC481))</f>
        <v>0</v>
      </c>
      <c r="CA513" s="194">
        <f>SUMPRODUCT(CHOOSE({1,2,3,4},V253,V318,V383,V448),CHOOSE({1,2,3,4},ED481,ED481,ED481,ED481))</f>
        <v>0</v>
      </c>
      <c r="CB513" s="194">
        <f>SUMPRODUCT(CHOOSE({1,2,3,4},W253,W318,W383,W448),CHOOSE({1,2,3,4},EE481,EE481,EE481,EE481))</f>
        <v>0</v>
      </c>
      <c r="CC513" s="194">
        <f>SUMPRODUCT(CHOOSE({1,2,3,4},X253,X318,X383,X448),CHOOSE({1,2,3,4},EF481,EF481,EF481,EF481))</f>
        <v>0</v>
      </c>
      <c r="CD513" s="194">
        <f>SUMPRODUCT(CHOOSE({1,2,3,4},Y253,Y318,Y383,Y448),CHOOSE({1,2,3,4},EG481,EG481,EG481,EG481))</f>
        <v>0</v>
      </c>
      <c r="CE513" s="194">
        <f>SUMPRODUCT(CHOOSE({1,2,3,4},Z253,Z318,Z383,Z448),CHOOSE({1,2,3,4},EH481,EH481,EH481,EH481))</f>
        <v>0</v>
      </c>
      <c r="CF513" s="194">
        <f>SUMPRODUCT(CHOOSE({1,2,3,4},AA253,AA318,AA383,AA448),CHOOSE({1,2,3,4},EI481,EI481,EI481,EI481))</f>
        <v>0</v>
      </c>
      <c r="CG513" s="194">
        <f>SUMPRODUCT(CHOOSE({1,2,3,4},AB253,AB318,AB383,AB448),CHOOSE({1,2,3,4},EJ481,EJ481,EJ481,EJ481))</f>
        <v>0</v>
      </c>
    </row>
    <row r="514" spans="1:85" x14ac:dyDescent="0.3">
      <c r="B514" s="1">
        <v>18</v>
      </c>
      <c r="C514" s="1"/>
      <c r="D514" s="155"/>
      <c r="E514" s="155"/>
      <c r="F514" s="155"/>
      <c r="G514" s="155"/>
      <c r="H514" s="155"/>
      <c r="I514" s="155"/>
      <c r="J514" s="155"/>
      <c r="K514" s="155"/>
      <c r="L514" s="155"/>
      <c r="M514" s="155"/>
      <c r="N514" s="155"/>
      <c r="O514" s="155"/>
      <c r="P514" s="155"/>
      <c r="Q514" s="155"/>
      <c r="R514" s="155"/>
      <c r="S514" s="155"/>
      <c r="T514" s="155"/>
      <c r="U514" s="155">
        <f t="shared" si="138"/>
        <v>0</v>
      </c>
      <c r="V514" s="155">
        <f t="shared" si="138"/>
        <v>0</v>
      </c>
      <c r="W514" s="155">
        <f t="shared" si="138"/>
        <v>0</v>
      </c>
      <c r="X514" s="155">
        <f t="shared" si="138"/>
        <v>0</v>
      </c>
      <c r="Y514" s="155">
        <f t="shared" si="138"/>
        <v>0</v>
      </c>
      <c r="Z514" s="155">
        <f t="shared" si="138"/>
        <v>0</v>
      </c>
      <c r="AA514" s="155">
        <f t="shared" si="138"/>
        <v>0</v>
      </c>
      <c r="AB514" s="155">
        <f t="shared" si="138"/>
        <v>0</v>
      </c>
      <c r="AC514" s="156"/>
      <c r="AD514" s="156"/>
      <c r="AE514" s="156"/>
      <c r="AF514" s="156"/>
      <c r="AG514" s="170">
        <f t="shared" si="137"/>
        <v>0</v>
      </c>
      <c r="AH514" s="170">
        <f t="shared" si="137"/>
        <v>0</v>
      </c>
      <c r="AI514" s="170">
        <f t="shared" si="137"/>
        <v>0</v>
      </c>
      <c r="AJ514" s="170">
        <f t="shared" si="137"/>
        <v>0</v>
      </c>
      <c r="AK514" s="170">
        <f t="shared" si="137"/>
        <v>0</v>
      </c>
      <c r="AL514" s="170">
        <f t="shared" si="137"/>
        <v>0</v>
      </c>
      <c r="AM514" s="170">
        <f t="shared" si="137"/>
        <v>0</v>
      </c>
      <c r="AN514" s="170">
        <f t="shared" si="137"/>
        <v>0</v>
      </c>
      <c r="AO514" s="170">
        <f t="shared" si="137"/>
        <v>0</v>
      </c>
      <c r="AP514" s="170">
        <f t="shared" si="137"/>
        <v>0</v>
      </c>
      <c r="AQ514" s="170">
        <f t="shared" si="137"/>
        <v>0</v>
      </c>
      <c r="AR514" s="170">
        <f t="shared" si="137"/>
        <v>0</v>
      </c>
      <c r="AS514" s="170">
        <f t="shared" si="137"/>
        <v>0</v>
      </c>
      <c r="AT514" s="170">
        <f t="shared" si="137"/>
        <v>0</v>
      </c>
      <c r="AU514" s="170">
        <f t="shared" si="137"/>
        <v>0</v>
      </c>
      <c r="AV514" s="170">
        <f t="shared" si="137"/>
        <v>0</v>
      </c>
      <c r="AW514" s="170">
        <f t="shared" si="139"/>
        <v>0</v>
      </c>
      <c r="AX514" s="170">
        <f t="shared" si="139"/>
        <v>0</v>
      </c>
      <c r="AY514" s="170">
        <f t="shared" si="139"/>
        <v>0</v>
      </c>
      <c r="AZ514" s="170">
        <f t="shared" si="139"/>
        <v>0</v>
      </c>
      <c r="BA514" s="170">
        <f t="shared" si="139"/>
        <v>0</v>
      </c>
      <c r="BB514" s="170">
        <f t="shared" si="139"/>
        <v>0</v>
      </c>
      <c r="BC514" s="170">
        <f t="shared" si="139"/>
        <v>0</v>
      </c>
      <c r="BD514" s="170">
        <f t="shared" si="139"/>
        <v>0</v>
      </c>
      <c r="BE514" s="170">
        <f t="shared" si="139"/>
        <v>0</v>
      </c>
      <c r="BF514" s="67"/>
      <c r="BG514" s="67"/>
      <c r="BH514" s="52"/>
      <c r="BI514" s="194">
        <f>SUMPRODUCT(CHOOSE({1,2,3,4},D254,D319,D384,D449),CHOOSE({1,2,3,4},DL482,DL482,DL482,DL482))</f>
        <v>0</v>
      </c>
      <c r="BJ514" s="194">
        <f>SUMPRODUCT(CHOOSE({1,2,3,4},E254,E319,E384,E449),CHOOSE({1,2,3,4},DM482,DM482,DM482,DM482))</f>
        <v>0</v>
      </c>
      <c r="BK514" s="194">
        <f>SUMPRODUCT(CHOOSE({1,2,3,4},F254,F319,F384,F449),CHOOSE({1,2,3,4},DN482,DN482,DN482,DN482))</f>
        <v>0</v>
      </c>
      <c r="BL514" s="194">
        <f>SUMPRODUCT(CHOOSE({1,2,3,4},G254,G319,G384,G449),CHOOSE({1,2,3,4},DO482,DO482,DO482,DO482))</f>
        <v>0</v>
      </c>
      <c r="BM514" s="194">
        <f>SUMPRODUCT(CHOOSE({1,2,3,4},H254,H319,H384,H449),CHOOSE({1,2,3,4},DP482,DP482,DP482,DP482))</f>
        <v>0</v>
      </c>
      <c r="BN514" s="194">
        <f>SUMPRODUCT(CHOOSE({1,2,3,4},I254,I319,I384,I449),CHOOSE({1,2,3,4},DQ482,DQ482,DQ482,DQ482))</f>
        <v>0</v>
      </c>
      <c r="BO514" s="194">
        <f>SUMPRODUCT(CHOOSE({1,2,3,4},J254,J319,J384,J449),CHOOSE({1,2,3,4},DR482,DR482,DR482,DR482))</f>
        <v>0</v>
      </c>
      <c r="BP514" s="194">
        <f>SUMPRODUCT(CHOOSE({1,2,3,4},K254,K319,K384,K449),CHOOSE({1,2,3,4},DS482,DS482,DS482,DS482))</f>
        <v>0</v>
      </c>
      <c r="BQ514" s="194">
        <f>SUMPRODUCT(CHOOSE({1,2,3,4},L254,L319,L384,L449),CHOOSE({1,2,3,4},DT482,DT482,DT482,DT482))</f>
        <v>0</v>
      </c>
      <c r="BR514" s="194">
        <f>SUMPRODUCT(CHOOSE({1,2,3,4},M254,M319,M384,M449),CHOOSE({1,2,3,4},DU482,DU482,DU482,DU482))</f>
        <v>0</v>
      </c>
      <c r="BS514" s="194">
        <f>SUMPRODUCT(CHOOSE({1,2,3,4},N254,N319,N384,N449),CHOOSE({1,2,3,4},DV482,DV482,DV482,DV482))</f>
        <v>0</v>
      </c>
      <c r="BT514" s="194">
        <f>SUMPRODUCT(CHOOSE({1,2,3,4},O254,O319,O384,O449),CHOOSE({1,2,3,4},DW482,DW482,DW482,DW482))</f>
        <v>0</v>
      </c>
      <c r="BU514" s="194">
        <f>SUMPRODUCT(CHOOSE({1,2,3,4},P254,P319,P384,P449),CHOOSE({1,2,3,4},DX482,DX482,DX482,DX482))</f>
        <v>0</v>
      </c>
      <c r="BV514" s="194">
        <f>SUMPRODUCT(CHOOSE({1,2,3,4},Q254,Q319,Q384,Q449),CHOOSE({1,2,3,4},DY482,DY482,DY482,DY482))</f>
        <v>0</v>
      </c>
      <c r="BW514" s="194">
        <f>SUMPRODUCT(CHOOSE({1,2,3,4},R254,R319,R384,R449),CHOOSE({1,2,3,4},DZ482,DZ482,DZ482,DZ482))</f>
        <v>0</v>
      </c>
      <c r="BX514" s="194">
        <f>SUMPRODUCT(CHOOSE({1,2,3,4},S254,S319,S384,S449),CHOOSE({1,2,3,4},EA482,EA482,EA482,EA482))</f>
        <v>0</v>
      </c>
      <c r="BY514" s="194">
        <f>SUMPRODUCT(CHOOSE({1,2,3,4},T254,T319,T384,T449),CHOOSE({1,2,3,4},EB482,EB482,EB482,EB482))</f>
        <v>0</v>
      </c>
      <c r="BZ514" s="194">
        <f>SUMPRODUCT(CHOOSE({1,2,3,4},U254,U319,U384,U449),CHOOSE({1,2,3,4},EC482,EC482,EC482,EC482))</f>
        <v>0</v>
      </c>
      <c r="CA514" s="194">
        <f>SUMPRODUCT(CHOOSE({1,2,3,4},V254,V319,V384,V449),CHOOSE({1,2,3,4},ED482,ED482,ED482,ED482))</f>
        <v>0</v>
      </c>
      <c r="CB514" s="194">
        <f>SUMPRODUCT(CHOOSE({1,2,3,4},W254,W319,W384,W449),CHOOSE({1,2,3,4},EE482,EE482,EE482,EE482))</f>
        <v>0</v>
      </c>
      <c r="CC514" s="194">
        <f>SUMPRODUCT(CHOOSE({1,2,3,4},X254,X319,X384,X449),CHOOSE({1,2,3,4},EF482,EF482,EF482,EF482))</f>
        <v>0</v>
      </c>
      <c r="CD514" s="194">
        <f>SUMPRODUCT(CHOOSE({1,2,3,4},Y254,Y319,Y384,Y449),CHOOSE({1,2,3,4},EG482,EG482,EG482,EG482))</f>
        <v>0</v>
      </c>
      <c r="CE514" s="194">
        <f>SUMPRODUCT(CHOOSE({1,2,3,4},Z254,Z319,Z384,Z449),CHOOSE({1,2,3,4},EH482,EH482,EH482,EH482))</f>
        <v>0</v>
      </c>
      <c r="CF514" s="194">
        <f>SUMPRODUCT(CHOOSE({1,2,3,4},AA254,AA319,AA384,AA449),CHOOSE({1,2,3,4},EI482,EI482,EI482,EI482))</f>
        <v>0</v>
      </c>
      <c r="CG514" s="194">
        <f>SUMPRODUCT(CHOOSE({1,2,3,4},AB254,AB319,AB384,AB449),CHOOSE({1,2,3,4},EJ482,EJ482,EJ482,EJ482))</f>
        <v>0</v>
      </c>
    </row>
    <row r="515" spans="1:85" x14ac:dyDescent="0.3">
      <c r="B515" s="1">
        <v>19</v>
      </c>
      <c r="C515" s="1"/>
      <c r="D515" s="155"/>
      <c r="E515" s="155"/>
      <c r="F515" s="155"/>
      <c r="G515" s="155"/>
      <c r="H515" s="155"/>
      <c r="I515" s="155"/>
      <c r="J515" s="155"/>
      <c r="K515" s="155"/>
      <c r="L515" s="155"/>
      <c r="M515" s="155"/>
      <c r="N515" s="155"/>
      <c r="O515" s="155"/>
      <c r="P515" s="155"/>
      <c r="Q515" s="155"/>
      <c r="R515" s="155"/>
      <c r="S515" s="155"/>
      <c r="T515" s="155"/>
      <c r="U515" s="155"/>
      <c r="V515" s="155">
        <f t="shared" si="138"/>
        <v>0</v>
      </c>
      <c r="W515" s="155">
        <f t="shared" si="138"/>
        <v>0</v>
      </c>
      <c r="X515" s="155">
        <f t="shared" si="138"/>
        <v>0</v>
      </c>
      <c r="Y515" s="155">
        <f t="shared" si="138"/>
        <v>0</v>
      </c>
      <c r="Z515" s="155">
        <f t="shared" si="138"/>
        <v>0</v>
      </c>
      <c r="AA515" s="155">
        <f t="shared" si="138"/>
        <v>0</v>
      </c>
      <c r="AB515" s="155">
        <f t="shared" si="138"/>
        <v>0</v>
      </c>
      <c r="AC515" s="156"/>
      <c r="AD515" s="156"/>
      <c r="AE515" s="156"/>
      <c r="AF515" s="156"/>
      <c r="AG515" s="170">
        <f t="shared" si="137"/>
        <v>0</v>
      </c>
      <c r="AH515" s="170">
        <f t="shared" si="137"/>
        <v>0</v>
      </c>
      <c r="AI515" s="170">
        <f t="shared" si="137"/>
        <v>0</v>
      </c>
      <c r="AJ515" s="170">
        <f t="shared" si="137"/>
        <v>0</v>
      </c>
      <c r="AK515" s="170">
        <f t="shared" si="137"/>
        <v>0</v>
      </c>
      <c r="AL515" s="170">
        <f t="shared" si="137"/>
        <v>0</v>
      </c>
      <c r="AM515" s="170">
        <f t="shared" si="137"/>
        <v>0</v>
      </c>
      <c r="AN515" s="170">
        <f t="shared" si="137"/>
        <v>0</v>
      </c>
      <c r="AO515" s="170">
        <f t="shared" si="137"/>
        <v>0</v>
      </c>
      <c r="AP515" s="170">
        <f t="shared" si="137"/>
        <v>0</v>
      </c>
      <c r="AQ515" s="170">
        <f t="shared" si="137"/>
        <v>0</v>
      </c>
      <c r="AR515" s="170">
        <f t="shared" si="137"/>
        <v>0</v>
      </c>
      <c r="AS515" s="170">
        <f t="shared" si="137"/>
        <v>0</v>
      </c>
      <c r="AT515" s="170">
        <f t="shared" si="137"/>
        <v>0</v>
      </c>
      <c r="AU515" s="170">
        <f t="shared" si="137"/>
        <v>0</v>
      </c>
      <c r="AV515" s="170">
        <f t="shared" si="137"/>
        <v>0</v>
      </c>
      <c r="AW515" s="170">
        <f t="shared" si="139"/>
        <v>0</v>
      </c>
      <c r="AX515" s="170">
        <f t="shared" si="139"/>
        <v>0</v>
      </c>
      <c r="AY515" s="170">
        <f t="shared" si="139"/>
        <v>0</v>
      </c>
      <c r="AZ515" s="170">
        <f t="shared" si="139"/>
        <v>0</v>
      </c>
      <c r="BA515" s="170">
        <f t="shared" si="139"/>
        <v>0</v>
      </c>
      <c r="BB515" s="170">
        <f t="shared" si="139"/>
        <v>0</v>
      </c>
      <c r="BC515" s="170">
        <f t="shared" si="139"/>
        <v>0</v>
      </c>
      <c r="BD515" s="170">
        <f t="shared" si="139"/>
        <v>0</v>
      </c>
      <c r="BE515" s="170">
        <f t="shared" si="139"/>
        <v>0</v>
      </c>
      <c r="BF515" s="67"/>
      <c r="BG515" s="67"/>
      <c r="BH515" s="52"/>
      <c r="BI515" s="194">
        <f>SUMPRODUCT(CHOOSE({1,2,3,4},D255,D320,D385,D450),CHOOSE({1,2,3,4},DL483,DL483,DL483,DL483))</f>
        <v>0</v>
      </c>
      <c r="BJ515" s="194">
        <f>SUMPRODUCT(CHOOSE({1,2,3,4},E255,E320,E385,E450),CHOOSE({1,2,3,4},DM483,DM483,DM483,DM483))</f>
        <v>0</v>
      </c>
      <c r="BK515" s="194">
        <f>SUMPRODUCT(CHOOSE({1,2,3,4},F255,F320,F385,F450),CHOOSE({1,2,3,4},DN483,DN483,DN483,DN483))</f>
        <v>0</v>
      </c>
      <c r="BL515" s="194">
        <f>SUMPRODUCT(CHOOSE({1,2,3,4},G255,G320,G385,G450),CHOOSE({1,2,3,4},DO483,DO483,DO483,DO483))</f>
        <v>0</v>
      </c>
      <c r="BM515" s="194">
        <f>SUMPRODUCT(CHOOSE({1,2,3,4},H255,H320,H385,H450),CHOOSE({1,2,3,4},DP483,DP483,DP483,DP483))</f>
        <v>0</v>
      </c>
      <c r="BN515" s="194">
        <f>SUMPRODUCT(CHOOSE({1,2,3,4},I255,I320,I385,I450),CHOOSE({1,2,3,4},DQ483,DQ483,DQ483,DQ483))</f>
        <v>0</v>
      </c>
      <c r="BO515" s="194">
        <f>SUMPRODUCT(CHOOSE({1,2,3,4},J255,J320,J385,J450),CHOOSE({1,2,3,4},DR483,DR483,DR483,DR483))</f>
        <v>0</v>
      </c>
      <c r="BP515" s="194">
        <f>SUMPRODUCT(CHOOSE({1,2,3,4},K255,K320,K385,K450),CHOOSE({1,2,3,4},DS483,DS483,DS483,DS483))</f>
        <v>0</v>
      </c>
      <c r="BQ515" s="194">
        <f>SUMPRODUCT(CHOOSE({1,2,3,4},L255,L320,L385,L450),CHOOSE({1,2,3,4},DT483,DT483,DT483,DT483))</f>
        <v>0</v>
      </c>
      <c r="BR515" s="194">
        <f>SUMPRODUCT(CHOOSE({1,2,3,4},M255,M320,M385,M450),CHOOSE({1,2,3,4},DU483,DU483,DU483,DU483))</f>
        <v>0</v>
      </c>
      <c r="BS515" s="194">
        <f>SUMPRODUCT(CHOOSE({1,2,3,4},N255,N320,N385,N450),CHOOSE({1,2,3,4},DV483,DV483,DV483,DV483))</f>
        <v>0</v>
      </c>
      <c r="BT515" s="194">
        <f>SUMPRODUCT(CHOOSE({1,2,3,4},O255,O320,O385,O450),CHOOSE({1,2,3,4},DW483,DW483,DW483,DW483))</f>
        <v>0</v>
      </c>
      <c r="BU515" s="194">
        <f>SUMPRODUCT(CHOOSE({1,2,3,4},P255,P320,P385,P450),CHOOSE({1,2,3,4},DX483,DX483,DX483,DX483))</f>
        <v>0</v>
      </c>
      <c r="BV515" s="194">
        <f>SUMPRODUCT(CHOOSE({1,2,3,4},Q255,Q320,Q385,Q450),CHOOSE({1,2,3,4},DY483,DY483,DY483,DY483))</f>
        <v>0</v>
      </c>
      <c r="BW515" s="194">
        <f>SUMPRODUCT(CHOOSE({1,2,3,4},R255,R320,R385,R450),CHOOSE({1,2,3,4},DZ483,DZ483,DZ483,DZ483))</f>
        <v>0</v>
      </c>
      <c r="BX515" s="194">
        <f>SUMPRODUCT(CHOOSE({1,2,3,4},S255,S320,S385,S450),CHOOSE({1,2,3,4},EA483,EA483,EA483,EA483))</f>
        <v>0</v>
      </c>
      <c r="BY515" s="194">
        <f>SUMPRODUCT(CHOOSE({1,2,3,4},T255,T320,T385,T450),CHOOSE({1,2,3,4},EB483,EB483,EB483,EB483))</f>
        <v>0</v>
      </c>
      <c r="BZ515" s="194">
        <f>SUMPRODUCT(CHOOSE({1,2,3,4},U255,U320,U385,U450),CHOOSE({1,2,3,4},EC483,EC483,EC483,EC483))</f>
        <v>0</v>
      </c>
      <c r="CA515" s="194">
        <f>SUMPRODUCT(CHOOSE({1,2,3,4},V255,V320,V385,V450),CHOOSE({1,2,3,4},ED483,ED483,ED483,ED483))</f>
        <v>0</v>
      </c>
      <c r="CB515" s="194">
        <f>SUMPRODUCT(CHOOSE({1,2,3,4},W255,W320,W385,W450),CHOOSE({1,2,3,4},EE483,EE483,EE483,EE483))</f>
        <v>0</v>
      </c>
      <c r="CC515" s="194">
        <f>SUMPRODUCT(CHOOSE({1,2,3,4},X255,X320,X385,X450),CHOOSE({1,2,3,4},EF483,EF483,EF483,EF483))</f>
        <v>0</v>
      </c>
      <c r="CD515" s="194">
        <f>SUMPRODUCT(CHOOSE({1,2,3,4},Y255,Y320,Y385,Y450),CHOOSE({1,2,3,4},EG483,EG483,EG483,EG483))</f>
        <v>0</v>
      </c>
      <c r="CE515" s="194">
        <f>SUMPRODUCT(CHOOSE({1,2,3,4},Z255,Z320,Z385,Z450),CHOOSE({1,2,3,4},EH483,EH483,EH483,EH483))</f>
        <v>0</v>
      </c>
      <c r="CF515" s="194">
        <f>SUMPRODUCT(CHOOSE({1,2,3,4},AA255,AA320,AA385,AA450),CHOOSE({1,2,3,4},EI483,EI483,EI483,EI483))</f>
        <v>0</v>
      </c>
      <c r="CG515" s="194">
        <f>SUMPRODUCT(CHOOSE({1,2,3,4},AB255,AB320,AB385,AB450),CHOOSE({1,2,3,4},EJ483,EJ483,EJ483,EJ483))</f>
        <v>0</v>
      </c>
    </row>
    <row r="516" spans="1:85" x14ac:dyDescent="0.3">
      <c r="B516" s="1">
        <v>20</v>
      </c>
      <c r="C516" s="1"/>
      <c r="D516" s="155"/>
      <c r="E516" s="155"/>
      <c r="F516" s="155"/>
      <c r="G516" s="155"/>
      <c r="H516" s="155"/>
      <c r="I516" s="155"/>
      <c r="J516" s="155"/>
      <c r="K516" s="155"/>
      <c r="L516" s="155"/>
      <c r="M516" s="155"/>
      <c r="N516" s="155"/>
      <c r="O516" s="155"/>
      <c r="P516" s="155"/>
      <c r="Q516" s="155"/>
      <c r="R516" s="155"/>
      <c r="S516" s="155"/>
      <c r="T516" s="155"/>
      <c r="U516" s="155"/>
      <c r="V516" s="155"/>
      <c r="W516" s="155">
        <f t="shared" si="138"/>
        <v>0</v>
      </c>
      <c r="X516" s="155">
        <f t="shared" si="138"/>
        <v>0</v>
      </c>
      <c r="Y516" s="155">
        <f t="shared" si="138"/>
        <v>0</v>
      </c>
      <c r="Z516" s="155">
        <f t="shared" si="138"/>
        <v>0</v>
      </c>
      <c r="AA516" s="155">
        <f t="shared" si="138"/>
        <v>0</v>
      </c>
      <c r="AB516" s="155">
        <f t="shared" si="138"/>
        <v>0</v>
      </c>
      <c r="AC516" s="156"/>
      <c r="AD516" s="156"/>
      <c r="AE516" s="156"/>
      <c r="AF516" s="156"/>
      <c r="AG516" s="170">
        <f t="shared" si="137"/>
        <v>0</v>
      </c>
      <c r="AH516" s="170">
        <f t="shared" si="137"/>
        <v>0</v>
      </c>
      <c r="AI516" s="170">
        <f t="shared" si="137"/>
        <v>0</v>
      </c>
      <c r="AJ516" s="170">
        <f t="shared" si="137"/>
        <v>0</v>
      </c>
      <c r="AK516" s="170">
        <f t="shared" si="137"/>
        <v>0</v>
      </c>
      <c r="AL516" s="170">
        <f t="shared" si="137"/>
        <v>0</v>
      </c>
      <c r="AM516" s="170">
        <f t="shared" si="137"/>
        <v>0</v>
      </c>
      <c r="AN516" s="170">
        <f t="shared" si="137"/>
        <v>0</v>
      </c>
      <c r="AO516" s="170">
        <f t="shared" si="137"/>
        <v>0</v>
      </c>
      <c r="AP516" s="170">
        <f t="shared" si="137"/>
        <v>0</v>
      </c>
      <c r="AQ516" s="170">
        <f t="shared" si="137"/>
        <v>0</v>
      </c>
      <c r="AR516" s="170">
        <f t="shared" si="137"/>
        <v>0</v>
      </c>
      <c r="AS516" s="170">
        <f t="shared" si="137"/>
        <v>0</v>
      </c>
      <c r="AT516" s="170">
        <f t="shared" si="137"/>
        <v>0</v>
      </c>
      <c r="AU516" s="170">
        <f t="shared" si="137"/>
        <v>0</v>
      </c>
      <c r="AV516" s="170">
        <f t="shared" si="137"/>
        <v>0</v>
      </c>
      <c r="AW516" s="170">
        <f t="shared" si="139"/>
        <v>0</v>
      </c>
      <c r="AX516" s="170">
        <f t="shared" si="139"/>
        <v>0</v>
      </c>
      <c r="AY516" s="170">
        <f t="shared" si="139"/>
        <v>0</v>
      </c>
      <c r="AZ516" s="170">
        <f t="shared" si="139"/>
        <v>0</v>
      </c>
      <c r="BA516" s="170">
        <f t="shared" si="139"/>
        <v>0</v>
      </c>
      <c r="BB516" s="170">
        <f t="shared" si="139"/>
        <v>0</v>
      </c>
      <c r="BC516" s="170">
        <f t="shared" si="139"/>
        <v>0</v>
      </c>
      <c r="BD516" s="170">
        <f t="shared" si="139"/>
        <v>0</v>
      </c>
      <c r="BE516" s="170">
        <f t="shared" si="139"/>
        <v>0</v>
      </c>
      <c r="BF516" s="67"/>
      <c r="BG516" s="67"/>
      <c r="BH516" s="52"/>
      <c r="BI516" s="194">
        <f>SUMPRODUCT(CHOOSE({1,2,3,4},D256,D321,D386,D451),CHOOSE({1,2,3,4},DL484,DL484,DL484,DL484))</f>
        <v>0</v>
      </c>
      <c r="BJ516" s="194">
        <f>SUMPRODUCT(CHOOSE({1,2,3,4},E256,E321,E386,E451),CHOOSE({1,2,3,4},DM484,DM484,DM484,DM484))</f>
        <v>0</v>
      </c>
      <c r="BK516" s="194">
        <f>SUMPRODUCT(CHOOSE({1,2,3,4},F256,F321,F386,F451),CHOOSE({1,2,3,4},DN484,DN484,DN484,DN484))</f>
        <v>0</v>
      </c>
      <c r="BL516" s="194">
        <f>SUMPRODUCT(CHOOSE({1,2,3,4},G256,G321,G386,G451),CHOOSE({1,2,3,4},DO484,DO484,DO484,DO484))</f>
        <v>0</v>
      </c>
      <c r="BM516" s="194">
        <f>SUMPRODUCT(CHOOSE({1,2,3,4},H256,H321,H386,H451),CHOOSE({1,2,3,4},DP484,DP484,DP484,DP484))</f>
        <v>0</v>
      </c>
      <c r="BN516" s="194">
        <f>SUMPRODUCT(CHOOSE({1,2,3,4},I256,I321,I386,I451),CHOOSE({1,2,3,4},DQ484,DQ484,DQ484,DQ484))</f>
        <v>0</v>
      </c>
      <c r="BO516" s="194">
        <f>SUMPRODUCT(CHOOSE({1,2,3,4},J256,J321,J386,J451),CHOOSE({1,2,3,4},DR484,DR484,DR484,DR484))</f>
        <v>0</v>
      </c>
      <c r="BP516" s="194">
        <f>SUMPRODUCT(CHOOSE({1,2,3,4},K256,K321,K386,K451),CHOOSE({1,2,3,4},DS484,DS484,DS484,DS484))</f>
        <v>0</v>
      </c>
      <c r="BQ516" s="194">
        <f>SUMPRODUCT(CHOOSE({1,2,3,4},L256,L321,L386,L451),CHOOSE({1,2,3,4},DT484,DT484,DT484,DT484))</f>
        <v>0</v>
      </c>
      <c r="BR516" s="194">
        <f>SUMPRODUCT(CHOOSE({1,2,3,4},M256,M321,M386,M451),CHOOSE({1,2,3,4},DU484,DU484,DU484,DU484))</f>
        <v>0</v>
      </c>
      <c r="BS516" s="194">
        <f>SUMPRODUCT(CHOOSE({1,2,3,4},N256,N321,N386,N451),CHOOSE({1,2,3,4},DV484,DV484,DV484,DV484))</f>
        <v>0</v>
      </c>
      <c r="BT516" s="194">
        <f>SUMPRODUCT(CHOOSE({1,2,3,4},O256,O321,O386,O451),CHOOSE({1,2,3,4},DW484,DW484,DW484,DW484))</f>
        <v>0</v>
      </c>
      <c r="BU516" s="194">
        <f>SUMPRODUCT(CHOOSE({1,2,3,4},P256,P321,P386,P451),CHOOSE({1,2,3,4},DX484,DX484,DX484,DX484))</f>
        <v>0</v>
      </c>
      <c r="BV516" s="194">
        <f>SUMPRODUCT(CHOOSE({1,2,3,4},Q256,Q321,Q386,Q451),CHOOSE({1,2,3,4},DY484,DY484,DY484,DY484))</f>
        <v>0</v>
      </c>
      <c r="BW516" s="194">
        <f>SUMPRODUCT(CHOOSE({1,2,3,4},R256,R321,R386,R451),CHOOSE({1,2,3,4},DZ484,DZ484,DZ484,DZ484))</f>
        <v>0</v>
      </c>
      <c r="BX516" s="194">
        <f>SUMPRODUCT(CHOOSE({1,2,3,4},S256,S321,S386,S451),CHOOSE({1,2,3,4},EA484,EA484,EA484,EA484))</f>
        <v>0</v>
      </c>
      <c r="BY516" s="194">
        <f>SUMPRODUCT(CHOOSE({1,2,3,4},T256,T321,T386,T451),CHOOSE({1,2,3,4},EB484,EB484,EB484,EB484))</f>
        <v>0</v>
      </c>
      <c r="BZ516" s="194">
        <f>SUMPRODUCT(CHOOSE({1,2,3,4},U256,U321,U386,U451),CHOOSE({1,2,3,4},EC484,EC484,EC484,EC484))</f>
        <v>0</v>
      </c>
      <c r="CA516" s="194">
        <f>SUMPRODUCT(CHOOSE({1,2,3,4},V256,V321,V386,V451),CHOOSE({1,2,3,4},ED484,ED484,ED484,ED484))</f>
        <v>0</v>
      </c>
      <c r="CB516" s="194">
        <f>SUMPRODUCT(CHOOSE({1,2,3,4},W256,W321,W386,W451),CHOOSE({1,2,3,4},EE484,EE484,EE484,EE484))</f>
        <v>0</v>
      </c>
      <c r="CC516" s="194">
        <f>SUMPRODUCT(CHOOSE({1,2,3,4},X256,X321,X386,X451),CHOOSE({1,2,3,4},EF484,EF484,EF484,EF484))</f>
        <v>0</v>
      </c>
      <c r="CD516" s="194">
        <f>SUMPRODUCT(CHOOSE({1,2,3,4},Y256,Y321,Y386,Y451),CHOOSE({1,2,3,4},EG484,EG484,EG484,EG484))</f>
        <v>0</v>
      </c>
      <c r="CE516" s="194">
        <f>SUMPRODUCT(CHOOSE({1,2,3,4},Z256,Z321,Z386,Z451),CHOOSE({1,2,3,4},EH484,EH484,EH484,EH484))</f>
        <v>0</v>
      </c>
      <c r="CF516" s="194">
        <f>SUMPRODUCT(CHOOSE({1,2,3,4},AA256,AA321,AA386,AA451),CHOOSE({1,2,3,4},EI484,EI484,EI484,EI484))</f>
        <v>0</v>
      </c>
      <c r="CG516" s="194">
        <f>SUMPRODUCT(CHOOSE({1,2,3,4},AB256,AB321,AB386,AB451),CHOOSE({1,2,3,4},EJ484,EJ484,EJ484,EJ484))</f>
        <v>0</v>
      </c>
    </row>
    <row r="517" spans="1:85" x14ac:dyDescent="0.3">
      <c r="B517" s="1">
        <v>21</v>
      </c>
      <c r="C517" s="1"/>
      <c r="D517" s="155"/>
      <c r="E517" s="155"/>
      <c r="F517" s="155"/>
      <c r="G517" s="155"/>
      <c r="H517" s="155"/>
      <c r="I517" s="155"/>
      <c r="J517" s="155"/>
      <c r="K517" s="155"/>
      <c r="L517" s="155"/>
      <c r="M517" s="155"/>
      <c r="N517" s="155"/>
      <c r="O517" s="155"/>
      <c r="P517" s="155"/>
      <c r="Q517" s="155"/>
      <c r="R517" s="155"/>
      <c r="S517" s="155"/>
      <c r="T517" s="155"/>
      <c r="U517" s="155"/>
      <c r="V517" s="155"/>
      <c r="W517" s="155"/>
      <c r="X517" s="155">
        <f>(VLOOKUP(W97,BRMort,$A$4,FALSE)-1)*W161*CB485</f>
        <v>0</v>
      </c>
      <c r="Y517" s="155">
        <f>(VLOOKUP(X97,BRMort,$A$4,FALSE)-1)*X161*CC485</f>
        <v>0</v>
      </c>
      <c r="Z517" s="155">
        <f>(VLOOKUP(Y97,BRMort,$A$4,FALSE)-1)*Y161*CD485</f>
        <v>0</v>
      </c>
      <c r="AA517" s="155">
        <f>(VLOOKUP(Z97,BRMort,$A$4,FALSE)-1)*Z161*CE485</f>
        <v>0</v>
      </c>
      <c r="AB517" s="155">
        <f>(VLOOKUP(AA97,BRMort,$A$4,FALSE)-1)*AA161*CF485</f>
        <v>0</v>
      </c>
      <c r="AC517" s="156"/>
      <c r="AD517" s="156"/>
      <c r="AE517" s="156"/>
      <c r="AF517" s="156"/>
      <c r="AG517" s="170">
        <f t="shared" si="137"/>
        <v>0</v>
      </c>
      <c r="AH517" s="170">
        <f t="shared" si="137"/>
        <v>0</v>
      </c>
      <c r="AI517" s="170">
        <f t="shared" si="137"/>
        <v>0</v>
      </c>
      <c r="AJ517" s="170">
        <f t="shared" si="137"/>
        <v>0</v>
      </c>
      <c r="AK517" s="170">
        <f t="shared" si="137"/>
        <v>0</v>
      </c>
      <c r="AL517" s="170">
        <f t="shared" si="137"/>
        <v>0</v>
      </c>
      <c r="AM517" s="170">
        <f t="shared" si="137"/>
        <v>0</v>
      </c>
      <c r="AN517" s="170">
        <f t="shared" si="137"/>
        <v>0</v>
      </c>
      <c r="AO517" s="170">
        <f t="shared" si="137"/>
        <v>0</v>
      </c>
      <c r="AP517" s="170">
        <f t="shared" si="137"/>
        <v>0</v>
      </c>
      <c r="AQ517" s="170">
        <f t="shared" si="137"/>
        <v>0</v>
      </c>
      <c r="AR517" s="170">
        <f t="shared" si="137"/>
        <v>0</v>
      </c>
      <c r="AS517" s="170">
        <f t="shared" si="137"/>
        <v>0</v>
      </c>
      <c r="AT517" s="170">
        <f t="shared" si="137"/>
        <v>0</v>
      </c>
      <c r="AU517" s="170">
        <f t="shared" si="137"/>
        <v>0</v>
      </c>
      <c r="AV517" s="170">
        <f t="shared" si="137"/>
        <v>0</v>
      </c>
      <c r="AW517" s="170">
        <f t="shared" si="139"/>
        <v>0</v>
      </c>
      <c r="AX517" s="170">
        <f t="shared" si="139"/>
        <v>0</v>
      </c>
      <c r="AY517" s="170">
        <f t="shared" si="139"/>
        <v>0</v>
      </c>
      <c r="AZ517" s="170">
        <f t="shared" si="139"/>
        <v>0</v>
      </c>
      <c r="BA517" s="170">
        <f t="shared" si="139"/>
        <v>0</v>
      </c>
      <c r="BB517" s="170">
        <f t="shared" si="139"/>
        <v>0</v>
      </c>
      <c r="BC517" s="170">
        <f t="shared" si="139"/>
        <v>0</v>
      </c>
      <c r="BD517" s="170">
        <f t="shared" si="139"/>
        <v>0</v>
      </c>
      <c r="BE517" s="170">
        <f t="shared" si="139"/>
        <v>0</v>
      </c>
      <c r="BF517" s="67"/>
      <c r="BG517" s="67"/>
      <c r="BH517" s="52"/>
      <c r="BI517" s="194">
        <f>SUMPRODUCT(CHOOSE({1,2,3,4},D257,D322,D387,D452),CHOOSE({1,2,3,4},DL485,DL485,DL485,DL485))</f>
        <v>0</v>
      </c>
      <c r="BJ517" s="194">
        <f>SUMPRODUCT(CHOOSE({1,2,3,4},E257,E322,E387,E452),CHOOSE({1,2,3,4},DM485,DM485,DM485,DM485))</f>
        <v>0</v>
      </c>
      <c r="BK517" s="194">
        <f>SUMPRODUCT(CHOOSE({1,2,3,4},F257,F322,F387,F452),CHOOSE({1,2,3,4},DN485,DN485,DN485,DN485))</f>
        <v>0</v>
      </c>
      <c r="BL517" s="194">
        <f>SUMPRODUCT(CHOOSE({1,2,3,4},G257,G322,G387,G452),CHOOSE({1,2,3,4},DO485,DO485,DO485,DO485))</f>
        <v>0</v>
      </c>
      <c r="BM517" s="194">
        <f>SUMPRODUCT(CHOOSE({1,2,3,4},H257,H322,H387,H452),CHOOSE({1,2,3,4},DP485,DP485,DP485,DP485))</f>
        <v>0</v>
      </c>
      <c r="BN517" s="194">
        <f>SUMPRODUCT(CHOOSE({1,2,3,4},I257,I322,I387,I452),CHOOSE({1,2,3,4},DQ485,DQ485,DQ485,DQ485))</f>
        <v>0</v>
      </c>
      <c r="BO517" s="194">
        <f>SUMPRODUCT(CHOOSE({1,2,3,4},J257,J322,J387,J452),CHOOSE({1,2,3,4},DR485,DR485,DR485,DR485))</f>
        <v>0</v>
      </c>
      <c r="BP517" s="194">
        <f>SUMPRODUCT(CHOOSE({1,2,3,4},K257,K322,K387,K452),CHOOSE({1,2,3,4},DS485,DS485,DS485,DS485))</f>
        <v>0</v>
      </c>
      <c r="BQ517" s="194">
        <f>SUMPRODUCT(CHOOSE({1,2,3,4},L257,L322,L387,L452),CHOOSE({1,2,3,4},DT485,DT485,DT485,DT485))</f>
        <v>0</v>
      </c>
      <c r="BR517" s="194">
        <f>SUMPRODUCT(CHOOSE({1,2,3,4},M257,M322,M387,M452),CHOOSE({1,2,3,4},DU485,DU485,DU485,DU485))</f>
        <v>0</v>
      </c>
      <c r="BS517" s="194">
        <f>SUMPRODUCT(CHOOSE({1,2,3,4},N257,N322,N387,N452),CHOOSE({1,2,3,4},DV485,DV485,DV485,DV485))</f>
        <v>0</v>
      </c>
      <c r="BT517" s="194">
        <f>SUMPRODUCT(CHOOSE({1,2,3,4},O257,O322,O387,O452),CHOOSE({1,2,3,4},DW485,DW485,DW485,DW485))</f>
        <v>0</v>
      </c>
      <c r="BU517" s="194">
        <f>SUMPRODUCT(CHOOSE({1,2,3,4},P257,P322,P387,P452),CHOOSE({1,2,3,4},DX485,DX485,DX485,DX485))</f>
        <v>0</v>
      </c>
      <c r="BV517" s="194">
        <f>SUMPRODUCT(CHOOSE({1,2,3,4},Q257,Q322,Q387,Q452),CHOOSE({1,2,3,4},DY485,DY485,DY485,DY485))</f>
        <v>0</v>
      </c>
      <c r="BW517" s="194">
        <f>SUMPRODUCT(CHOOSE({1,2,3,4},R257,R322,R387,R452),CHOOSE({1,2,3,4},DZ485,DZ485,DZ485,DZ485))</f>
        <v>0</v>
      </c>
      <c r="BX517" s="194">
        <f>SUMPRODUCT(CHOOSE({1,2,3,4},S257,S322,S387,S452),CHOOSE({1,2,3,4},EA485,EA485,EA485,EA485))</f>
        <v>0</v>
      </c>
      <c r="BY517" s="194">
        <f>SUMPRODUCT(CHOOSE({1,2,3,4},T257,T322,T387,T452),CHOOSE({1,2,3,4},EB485,EB485,EB485,EB485))</f>
        <v>0</v>
      </c>
      <c r="BZ517" s="194">
        <f>SUMPRODUCT(CHOOSE({1,2,3,4},U257,U322,U387,U452),CHOOSE({1,2,3,4},EC485,EC485,EC485,EC485))</f>
        <v>0</v>
      </c>
      <c r="CA517" s="194">
        <f>SUMPRODUCT(CHOOSE({1,2,3,4},V257,V322,V387,V452),CHOOSE({1,2,3,4},ED485,ED485,ED485,ED485))</f>
        <v>0</v>
      </c>
      <c r="CB517" s="194">
        <f>SUMPRODUCT(CHOOSE({1,2,3,4},W257,W322,W387,W452),CHOOSE({1,2,3,4},EE485,EE485,EE485,EE485))</f>
        <v>0</v>
      </c>
      <c r="CC517" s="194">
        <f>SUMPRODUCT(CHOOSE({1,2,3,4},X257,X322,X387,X452),CHOOSE({1,2,3,4},EF485,EF485,EF485,EF485))</f>
        <v>0</v>
      </c>
      <c r="CD517" s="194">
        <f>SUMPRODUCT(CHOOSE({1,2,3,4},Y257,Y322,Y387,Y452),CHOOSE({1,2,3,4},EG485,EG485,EG485,EG485))</f>
        <v>0</v>
      </c>
      <c r="CE517" s="194">
        <f>SUMPRODUCT(CHOOSE({1,2,3,4},Z257,Z322,Z387,Z452),CHOOSE({1,2,3,4},EH485,EH485,EH485,EH485))</f>
        <v>0</v>
      </c>
      <c r="CF517" s="194">
        <f>SUMPRODUCT(CHOOSE({1,2,3,4},AA257,AA322,AA387,AA452),CHOOSE({1,2,3,4},EI485,EI485,EI485,EI485))</f>
        <v>0</v>
      </c>
      <c r="CG517" s="194">
        <f>SUMPRODUCT(CHOOSE({1,2,3,4},AB257,AB322,AB387,AB452),CHOOSE({1,2,3,4},EJ485,EJ485,EJ485,EJ485))</f>
        <v>0</v>
      </c>
    </row>
    <row r="518" spans="1:85" x14ac:dyDescent="0.3">
      <c r="B518" s="1">
        <v>22</v>
      </c>
      <c r="C518" s="1"/>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f>(VLOOKUP(X98,BRMort,$A$4,FALSE)-1)*X162*CC486</f>
        <v>0</v>
      </c>
      <c r="Z518" s="155">
        <f>(VLOOKUP(Y98,BRMort,$A$4,FALSE)-1)*Y162*CD486</f>
        <v>0</v>
      </c>
      <c r="AA518" s="155">
        <f>(VLOOKUP(Z98,BRMort,$A$4,FALSE)-1)*Z162*CE486</f>
        <v>0</v>
      </c>
      <c r="AB518" s="155">
        <f>(VLOOKUP(AA98,BRMort,$A$4,FALSE)-1)*AA162*CF486</f>
        <v>0</v>
      </c>
      <c r="AC518" s="156"/>
      <c r="AD518" s="156"/>
      <c r="AE518" s="156"/>
      <c r="AF518" s="156"/>
      <c r="AG518" s="170">
        <f t="shared" si="137"/>
        <v>0</v>
      </c>
      <c r="AH518" s="170">
        <f t="shared" si="137"/>
        <v>0</v>
      </c>
      <c r="AI518" s="170">
        <f t="shared" si="137"/>
        <v>0</v>
      </c>
      <c r="AJ518" s="170">
        <f t="shared" si="137"/>
        <v>0</v>
      </c>
      <c r="AK518" s="170">
        <f t="shared" si="137"/>
        <v>0</v>
      </c>
      <c r="AL518" s="170">
        <f t="shared" si="137"/>
        <v>0</v>
      </c>
      <c r="AM518" s="170">
        <f t="shared" si="137"/>
        <v>0</v>
      </c>
      <c r="AN518" s="170">
        <f t="shared" si="137"/>
        <v>0</v>
      </c>
      <c r="AO518" s="170">
        <f t="shared" si="137"/>
        <v>0</v>
      </c>
      <c r="AP518" s="170">
        <f t="shared" si="137"/>
        <v>0</v>
      </c>
      <c r="AQ518" s="170">
        <f t="shared" si="137"/>
        <v>0</v>
      </c>
      <c r="AR518" s="170">
        <f t="shared" si="137"/>
        <v>0</v>
      </c>
      <c r="AS518" s="170">
        <f t="shared" si="137"/>
        <v>0</v>
      </c>
      <c r="AT518" s="170">
        <f t="shared" si="137"/>
        <v>0</v>
      </c>
      <c r="AU518" s="170">
        <f t="shared" si="137"/>
        <v>0</v>
      </c>
      <c r="AV518" s="170">
        <f t="shared" si="137"/>
        <v>0</v>
      </c>
      <c r="AW518" s="170">
        <f t="shared" si="139"/>
        <v>0</v>
      </c>
      <c r="AX518" s="170">
        <f t="shared" si="139"/>
        <v>0</v>
      </c>
      <c r="AY518" s="170">
        <f t="shared" si="139"/>
        <v>0</v>
      </c>
      <c r="AZ518" s="170">
        <f t="shared" si="139"/>
        <v>0</v>
      </c>
      <c r="BA518" s="170">
        <f t="shared" si="139"/>
        <v>0</v>
      </c>
      <c r="BB518" s="170">
        <f t="shared" si="139"/>
        <v>0</v>
      </c>
      <c r="BC518" s="170">
        <f t="shared" si="139"/>
        <v>0</v>
      </c>
      <c r="BD518" s="170">
        <f t="shared" si="139"/>
        <v>0</v>
      </c>
      <c r="BE518" s="170">
        <f t="shared" si="139"/>
        <v>0</v>
      </c>
      <c r="BF518" s="67"/>
      <c r="BG518" s="67"/>
      <c r="BH518" s="52"/>
      <c r="BI518" s="194">
        <f>SUMPRODUCT(CHOOSE({1,2,3,4},D258,D323,D388,D453),CHOOSE({1,2,3,4},DL486,DL486,DL486,DL486))</f>
        <v>0</v>
      </c>
      <c r="BJ518" s="194">
        <f>SUMPRODUCT(CHOOSE({1,2,3,4},E258,E323,E388,E453),CHOOSE({1,2,3,4},DM486,DM486,DM486,DM486))</f>
        <v>0</v>
      </c>
      <c r="BK518" s="194">
        <f>SUMPRODUCT(CHOOSE({1,2,3,4},F258,F323,F388,F453),CHOOSE({1,2,3,4},DN486,DN486,DN486,DN486))</f>
        <v>0</v>
      </c>
      <c r="BL518" s="194">
        <f>SUMPRODUCT(CHOOSE({1,2,3,4},G258,G323,G388,G453),CHOOSE({1,2,3,4},DO486,DO486,DO486,DO486))</f>
        <v>0</v>
      </c>
      <c r="BM518" s="194">
        <f>SUMPRODUCT(CHOOSE({1,2,3,4},H258,H323,H388,H453),CHOOSE({1,2,3,4},DP486,DP486,DP486,DP486))</f>
        <v>0</v>
      </c>
      <c r="BN518" s="194">
        <f>SUMPRODUCT(CHOOSE({1,2,3,4},I258,I323,I388,I453),CHOOSE({1,2,3,4},DQ486,DQ486,DQ486,DQ486))</f>
        <v>0</v>
      </c>
      <c r="BO518" s="194">
        <f>SUMPRODUCT(CHOOSE({1,2,3,4},J258,J323,J388,J453),CHOOSE({1,2,3,4},DR486,DR486,DR486,DR486))</f>
        <v>0</v>
      </c>
      <c r="BP518" s="194">
        <f>SUMPRODUCT(CHOOSE({1,2,3,4},K258,K323,K388,K453),CHOOSE({1,2,3,4},DS486,DS486,DS486,DS486))</f>
        <v>0</v>
      </c>
      <c r="BQ518" s="194">
        <f>SUMPRODUCT(CHOOSE({1,2,3,4},L258,L323,L388,L453),CHOOSE({1,2,3,4},DT486,DT486,DT486,DT486))</f>
        <v>0</v>
      </c>
      <c r="BR518" s="194">
        <f>SUMPRODUCT(CHOOSE({1,2,3,4},M258,M323,M388,M453),CHOOSE({1,2,3,4},DU486,DU486,DU486,DU486))</f>
        <v>0</v>
      </c>
      <c r="BS518" s="194">
        <f>SUMPRODUCT(CHOOSE({1,2,3,4},N258,N323,N388,N453),CHOOSE({1,2,3,4},DV486,DV486,DV486,DV486))</f>
        <v>0</v>
      </c>
      <c r="BT518" s="194">
        <f>SUMPRODUCT(CHOOSE({1,2,3,4},O258,O323,O388,O453),CHOOSE({1,2,3,4},DW486,DW486,DW486,DW486))</f>
        <v>0</v>
      </c>
      <c r="BU518" s="194">
        <f>SUMPRODUCT(CHOOSE({1,2,3,4},P258,P323,P388,P453),CHOOSE({1,2,3,4},DX486,DX486,DX486,DX486))</f>
        <v>0</v>
      </c>
      <c r="BV518" s="194">
        <f>SUMPRODUCT(CHOOSE({1,2,3,4},Q258,Q323,Q388,Q453),CHOOSE({1,2,3,4},DY486,DY486,DY486,DY486))</f>
        <v>0</v>
      </c>
      <c r="BW518" s="194">
        <f>SUMPRODUCT(CHOOSE({1,2,3,4},R258,R323,R388,R453),CHOOSE({1,2,3,4},DZ486,DZ486,DZ486,DZ486))</f>
        <v>0</v>
      </c>
      <c r="BX518" s="194">
        <f>SUMPRODUCT(CHOOSE({1,2,3,4},S258,S323,S388,S453),CHOOSE({1,2,3,4},EA486,EA486,EA486,EA486))</f>
        <v>0</v>
      </c>
      <c r="BY518" s="194">
        <f>SUMPRODUCT(CHOOSE({1,2,3,4},T258,T323,T388,T453),CHOOSE({1,2,3,4},EB486,EB486,EB486,EB486))</f>
        <v>0</v>
      </c>
      <c r="BZ518" s="194">
        <f>SUMPRODUCT(CHOOSE({1,2,3,4},U258,U323,U388,U453),CHOOSE({1,2,3,4},EC486,EC486,EC486,EC486))</f>
        <v>0</v>
      </c>
      <c r="CA518" s="194">
        <f>SUMPRODUCT(CHOOSE({1,2,3,4},V258,V323,V388,V453),CHOOSE({1,2,3,4},ED486,ED486,ED486,ED486))</f>
        <v>0</v>
      </c>
      <c r="CB518" s="194">
        <f>SUMPRODUCT(CHOOSE({1,2,3,4},W258,W323,W388,W453),CHOOSE({1,2,3,4},EE486,EE486,EE486,EE486))</f>
        <v>0</v>
      </c>
      <c r="CC518" s="194">
        <f>SUMPRODUCT(CHOOSE({1,2,3,4},X258,X323,X388,X453),CHOOSE({1,2,3,4},EF486,EF486,EF486,EF486))</f>
        <v>0</v>
      </c>
      <c r="CD518" s="194">
        <f>SUMPRODUCT(CHOOSE({1,2,3,4},Y258,Y323,Y388,Y453),CHOOSE({1,2,3,4},EG486,EG486,EG486,EG486))</f>
        <v>0</v>
      </c>
      <c r="CE518" s="194">
        <f>SUMPRODUCT(CHOOSE({1,2,3,4},Z258,Z323,Z388,Z453),CHOOSE({1,2,3,4},EH486,EH486,EH486,EH486))</f>
        <v>0</v>
      </c>
      <c r="CF518" s="194">
        <f>SUMPRODUCT(CHOOSE({1,2,3,4},AA258,AA323,AA388,AA453),CHOOSE({1,2,3,4},EI486,EI486,EI486,EI486))</f>
        <v>0</v>
      </c>
      <c r="CG518" s="194">
        <f>SUMPRODUCT(CHOOSE({1,2,3,4},AB258,AB323,AB388,AB453),CHOOSE({1,2,3,4},EJ486,EJ486,EJ486,EJ486))</f>
        <v>0</v>
      </c>
    </row>
    <row r="519" spans="1:85" x14ac:dyDescent="0.3">
      <c r="B519" s="1">
        <v>23</v>
      </c>
      <c r="C519" s="1"/>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f>(VLOOKUP(Y99,BRMort,$A$4,FALSE)-1)*Y163*CD487</f>
        <v>0</v>
      </c>
      <c r="AA519" s="155">
        <f>(VLOOKUP(Z99,BRMort,$A$4,FALSE)-1)*Z163*CE487</f>
        <v>0</v>
      </c>
      <c r="AB519" s="155">
        <f>(VLOOKUP(AA99,BRMort,$A$4,FALSE)-1)*AA163*CF487</f>
        <v>0</v>
      </c>
      <c r="AC519" s="156"/>
      <c r="AD519" s="156"/>
      <c r="AE519" s="156"/>
      <c r="AF519" s="156"/>
      <c r="AG519" s="170">
        <f t="shared" si="137"/>
        <v>0</v>
      </c>
      <c r="AH519" s="170">
        <f t="shared" si="137"/>
        <v>0</v>
      </c>
      <c r="AI519" s="170">
        <f t="shared" si="137"/>
        <v>0</v>
      </c>
      <c r="AJ519" s="170">
        <f t="shared" si="137"/>
        <v>0</v>
      </c>
      <c r="AK519" s="170">
        <f t="shared" si="137"/>
        <v>0</v>
      </c>
      <c r="AL519" s="170">
        <f t="shared" si="137"/>
        <v>0</v>
      </c>
      <c r="AM519" s="170">
        <f t="shared" si="137"/>
        <v>0</v>
      </c>
      <c r="AN519" s="170">
        <f t="shared" si="137"/>
        <v>0</v>
      </c>
      <c r="AO519" s="170">
        <f t="shared" si="137"/>
        <v>0</v>
      </c>
      <c r="AP519" s="170">
        <f t="shared" si="137"/>
        <v>0</v>
      </c>
      <c r="AQ519" s="170">
        <f t="shared" si="137"/>
        <v>0</v>
      </c>
      <c r="AR519" s="170">
        <f t="shared" si="137"/>
        <v>0</v>
      </c>
      <c r="AS519" s="170">
        <f t="shared" si="137"/>
        <v>0</v>
      </c>
      <c r="AT519" s="170">
        <f t="shared" si="137"/>
        <v>0</v>
      </c>
      <c r="AU519" s="170">
        <f t="shared" si="137"/>
        <v>0</v>
      </c>
      <c r="AV519" s="170">
        <f t="shared" si="137"/>
        <v>0</v>
      </c>
      <c r="AW519" s="170">
        <f t="shared" si="139"/>
        <v>0</v>
      </c>
      <c r="AX519" s="170">
        <f t="shared" si="139"/>
        <v>0</v>
      </c>
      <c r="AY519" s="170">
        <f t="shared" si="139"/>
        <v>0</v>
      </c>
      <c r="AZ519" s="170">
        <f t="shared" si="139"/>
        <v>0</v>
      </c>
      <c r="BA519" s="170">
        <f t="shared" si="139"/>
        <v>0</v>
      </c>
      <c r="BB519" s="170">
        <f t="shared" si="139"/>
        <v>0</v>
      </c>
      <c r="BC519" s="170">
        <f t="shared" si="139"/>
        <v>0</v>
      </c>
      <c r="BD519" s="170">
        <f t="shared" si="139"/>
        <v>0</v>
      </c>
      <c r="BE519" s="170">
        <f t="shared" si="139"/>
        <v>0</v>
      </c>
      <c r="BF519" s="67"/>
      <c r="BG519" s="52"/>
      <c r="BH519" s="52"/>
      <c r="BI519" s="194">
        <f>SUMPRODUCT(CHOOSE({1,2,3,4},D259,D324,D389,D454),CHOOSE({1,2,3,4},DL487,DL487,DL487,DL487))</f>
        <v>0</v>
      </c>
      <c r="BJ519" s="194">
        <f>SUMPRODUCT(CHOOSE({1,2,3,4},E259,E324,E389,E454),CHOOSE({1,2,3,4},DM487,DM487,DM487,DM487))</f>
        <v>0</v>
      </c>
      <c r="BK519" s="194">
        <f>SUMPRODUCT(CHOOSE({1,2,3,4},F259,F324,F389,F454),CHOOSE({1,2,3,4},DN487,DN487,DN487,DN487))</f>
        <v>0</v>
      </c>
      <c r="BL519" s="194">
        <f>SUMPRODUCT(CHOOSE({1,2,3,4},G259,G324,G389,G454),CHOOSE({1,2,3,4},DO487,DO487,DO487,DO487))</f>
        <v>0</v>
      </c>
      <c r="BM519" s="194">
        <f>SUMPRODUCT(CHOOSE({1,2,3,4},H259,H324,H389,H454),CHOOSE({1,2,3,4},DP487,DP487,DP487,DP487))</f>
        <v>0</v>
      </c>
      <c r="BN519" s="194">
        <f>SUMPRODUCT(CHOOSE({1,2,3,4},I259,I324,I389,I454),CHOOSE({1,2,3,4},DQ487,DQ487,DQ487,DQ487))</f>
        <v>0</v>
      </c>
      <c r="BO519" s="194">
        <f>SUMPRODUCT(CHOOSE({1,2,3,4},J259,J324,J389,J454),CHOOSE({1,2,3,4},DR487,DR487,DR487,DR487))</f>
        <v>0</v>
      </c>
      <c r="BP519" s="194">
        <f>SUMPRODUCT(CHOOSE({1,2,3,4},K259,K324,K389,K454),CHOOSE({1,2,3,4},DS487,DS487,DS487,DS487))</f>
        <v>0</v>
      </c>
      <c r="BQ519" s="194">
        <f>SUMPRODUCT(CHOOSE({1,2,3,4},L259,L324,L389,L454),CHOOSE({1,2,3,4},DT487,DT487,DT487,DT487))</f>
        <v>0</v>
      </c>
      <c r="BR519" s="194">
        <f>SUMPRODUCT(CHOOSE({1,2,3,4},M259,M324,M389,M454),CHOOSE({1,2,3,4},DU487,DU487,DU487,DU487))</f>
        <v>0</v>
      </c>
      <c r="BS519" s="194">
        <f>SUMPRODUCT(CHOOSE({1,2,3,4},N259,N324,N389,N454),CHOOSE({1,2,3,4},DV487,DV487,DV487,DV487))</f>
        <v>0</v>
      </c>
      <c r="BT519" s="194">
        <f>SUMPRODUCT(CHOOSE({1,2,3,4},O259,O324,O389,O454),CHOOSE({1,2,3,4},DW487,DW487,DW487,DW487))</f>
        <v>0</v>
      </c>
      <c r="BU519" s="194">
        <f>SUMPRODUCT(CHOOSE({1,2,3,4},P259,P324,P389,P454),CHOOSE({1,2,3,4},DX487,DX487,DX487,DX487))</f>
        <v>0</v>
      </c>
      <c r="BV519" s="194">
        <f>SUMPRODUCT(CHOOSE({1,2,3,4},Q259,Q324,Q389,Q454),CHOOSE({1,2,3,4},DY487,DY487,DY487,DY487))</f>
        <v>0</v>
      </c>
      <c r="BW519" s="194">
        <f>SUMPRODUCT(CHOOSE({1,2,3,4},R259,R324,R389,R454),CHOOSE({1,2,3,4},DZ487,DZ487,DZ487,DZ487))</f>
        <v>0</v>
      </c>
      <c r="BX519" s="194">
        <f>SUMPRODUCT(CHOOSE({1,2,3,4},S259,S324,S389,S454),CHOOSE({1,2,3,4},EA487,EA487,EA487,EA487))</f>
        <v>0</v>
      </c>
      <c r="BY519" s="194">
        <f>SUMPRODUCT(CHOOSE({1,2,3,4},T259,T324,T389,T454),CHOOSE({1,2,3,4},EB487,EB487,EB487,EB487))</f>
        <v>0</v>
      </c>
      <c r="BZ519" s="194">
        <f>SUMPRODUCT(CHOOSE({1,2,3,4},U259,U324,U389,U454),CHOOSE({1,2,3,4},EC487,EC487,EC487,EC487))</f>
        <v>0</v>
      </c>
      <c r="CA519" s="194">
        <f>SUMPRODUCT(CHOOSE({1,2,3,4},V259,V324,V389,V454),CHOOSE({1,2,3,4},ED487,ED487,ED487,ED487))</f>
        <v>0</v>
      </c>
      <c r="CB519" s="194">
        <f>SUMPRODUCT(CHOOSE({1,2,3,4},W259,W324,W389,W454),CHOOSE({1,2,3,4},EE487,EE487,EE487,EE487))</f>
        <v>0</v>
      </c>
      <c r="CC519" s="194">
        <f>SUMPRODUCT(CHOOSE({1,2,3,4},X259,X324,X389,X454),CHOOSE({1,2,3,4},EF487,EF487,EF487,EF487))</f>
        <v>0</v>
      </c>
      <c r="CD519" s="194">
        <f>SUMPRODUCT(CHOOSE({1,2,3,4},Y259,Y324,Y389,Y454),CHOOSE({1,2,3,4},EG487,EG487,EG487,EG487))</f>
        <v>0</v>
      </c>
      <c r="CE519" s="194">
        <f>SUMPRODUCT(CHOOSE({1,2,3,4},Z259,Z324,Z389,Z454),CHOOSE({1,2,3,4},EH487,EH487,EH487,EH487))</f>
        <v>0</v>
      </c>
      <c r="CF519" s="194">
        <f>SUMPRODUCT(CHOOSE({1,2,3,4},AA259,AA324,AA389,AA454),CHOOSE({1,2,3,4},EI487,EI487,EI487,EI487))</f>
        <v>0</v>
      </c>
      <c r="CG519" s="194">
        <f>SUMPRODUCT(CHOOSE({1,2,3,4},AB259,AB324,AB389,AB454),CHOOSE({1,2,3,4},EJ487,EJ487,EJ487,EJ487))</f>
        <v>0</v>
      </c>
    </row>
    <row r="520" spans="1:85" x14ac:dyDescent="0.3">
      <c r="B520" s="1">
        <v>24</v>
      </c>
      <c r="C520" s="1"/>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f>(VLOOKUP(Z100,BRMort,$A$4,FALSE)-1)*Z164*CE488</f>
        <v>0</v>
      </c>
      <c r="AB520" s="155">
        <f>(VLOOKUP(AA100,BRMort,$A$4,FALSE)-1)*AA164*CF488</f>
        <v>0</v>
      </c>
      <c r="AC520" s="156"/>
      <c r="AD520" s="156"/>
      <c r="AE520" s="156"/>
      <c r="AF520" s="156"/>
      <c r="AG520" s="170">
        <f t="shared" si="137"/>
        <v>0</v>
      </c>
      <c r="AH520" s="170">
        <f t="shared" si="137"/>
        <v>0</v>
      </c>
      <c r="AI520" s="170">
        <f t="shared" si="137"/>
        <v>0</v>
      </c>
      <c r="AJ520" s="170">
        <f t="shared" si="137"/>
        <v>0</v>
      </c>
      <c r="AK520" s="170">
        <f t="shared" si="137"/>
        <v>0</v>
      </c>
      <c r="AL520" s="170">
        <f t="shared" si="137"/>
        <v>0</v>
      </c>
      <c r="AM520" s="170">
        <f t="shared" si="137"/>
        <v>0</v>
      </c>
      <c r="AN520" s="170">
        <f t="shared" si="137"/>
        <v>0</v>
      </c>
      <c r="AO520" s="170">
        <f t="shared" si="137"/>
        <v>0</v>
      </c>
      <c r="AP520" s="170">
        <f t="shared" si="137"/>
        <v>0</v>
      </c>
      <c r="AQ520" s="170">
        <f t="shared" si="137"/>
        <v>0</v>
      </c>
      <c r="AR520" s="170">
        <f t="shared" si="137"/>
        <v>0</v>
      </c>
      <c r="AS520" s="170">
        <f t="shared" si="137"/>
        <v>0</v>
      </c>
      <c r="AT520" s="170">
        <f t="shared" si="137"/>
        <v>0</v>
      </c>
      <c r="AU520" s="170">
        <f t="shared" si="137"/>
        <v>0</v>
      </c>
      <c r="AV520" s="170">
        <f t="shared" si="137"/>
        <v>0</v>
      </c>
      <c r="AW520" s="170">
        <f t="shared" si="139"/>
        <v>0</v>
      </c>
      <c r="AX520" s="170">
        <f t="shared" si="139"/>
        <v>0</v>
      </c>
      <c r="AY520" s="170">
        <f t="shared" si="139"/>
        <v>0</v>
      </c>
      <c r="AZ520" s="170">
        <f t="shared" si="139"/>
        <v>0</v>
      </c>
      <c r="BA520" s="170">
        <f t="shared" si="139"/>
        <v>0</v>
      </c>
      <c r="BB520" s="170">
        <f t="shared" si="139"/>
        <v>0</v>
      </c>
      <c r="BC520" s="170">
        <f t="shared" si="139"/>
        <v>0</v>
      </c>
      <c r="BD520" s="170">
        <f t="shared" si="139"/>
        <v>0</v>
      </c>
      <c r="BE520" s="170">
        <f t="shared" si="139"/>
        <v>0</v>
      </c>
      <c r="BF520" s="67"/>
      <c r="BG520" s="67"/>
      <c r="BH520" s="52"/>
      <c r="BI520" s="194">
        <f>SUMPRODUCT(CHOOSE({1,2,3,4},D260,D325,D390,D455),CHOOSE({1,2,3,4},DL488,DL488,DL488,DL488))</f>
        <v>0</v>
      </c>
      <c r="BJ520" s="194">
        <f>SUMPRODUCT(CHOOSE({1,2,3,4},E260,E325,E390,E455),CHOOSE({1,2,3,4},DM488,DM488,DM488,DM488))</f>
        <v>0</v>
      </c>
      <c r="BK520" s="194">
        <f>SUMPRODUCT(CHOOSE({1,2,3,4},F260,F325,F390,F455),CHOOSE({1,2,3,4},DN488,DN488,DN488,DN488))</f>
        <v>0</v>
      </c>
      <c r="BL520" s="194">
        <f>SUMPRODUCT(CHOOSE({1,2,3,4},G260,G325,G390,G455),CHOOSE({1,2,3,4},DO488,DO488,DO488,DO488))</f>
        <v>0</v>
      </c>
      <c r="BM520" s="194">
        <f>SUMPRODUCT(CHOOSE({1,2,3,4},H260,H325,H390,H455),CHOOSE({1,2,3,4},DP488,DP488,DP488,DP488))</f>
        <v>0</v>
      </c>
      <c r="BN520" s="194">
        <f>SUMPRODUCT(CHOOSE({1,2,3,4},I260,I325,I390,I455),CHOOSE({1,2,3,4},DQ488,DQ488,DQ488,DQ488))</f>
        <v>0</v>
      </c>
      <c r="BO520" s="194">
        <f>SUMPRODUCT(CHOOSE({1,2,3,4},J260,J325,J390,J455),CHOOSE({1,2,3,4},DR488,DR488,DR488,DR488))</f>
        <v>0</v>
      </c>
      <c r="BP520" s="194">
        <f>SUMPRODUCT(CHOOSE({1,2,3,4},K260,K325,K390,K455),CHOOSE({1,2,3,4},DS488,DS488,DS488,DS488))</f>
        <v>0</v>
      </c>
      <c r="BQ520" s="194">
        <f>SUMPRODUCT(CHOOSE({1,2,3,4},L260,L325,L390,L455),CHOOSE({1,2,3,4},DT488,DT488,DT488,DT488))</f>
        <v>0</v>
      </c>
      <c r="BR520" s="194">
        <f>SUMPRODUCT(CHOOSE({1,2,3,4},M260,M325,M390,M455),CHOOSE({1,2,3,4},DU488,DU488,DU488,DU488))</f>
        <v>0</v>
      </c>
      <c r="BS520" s="194">
        <f>SUMPRODUCT(CHOOSE({1,2,3,4},N260,N325,N390,N455),CHOOSE({1,2,3,4},DV488,DV488,DV488,DV488))</f>
        <v>0</v>
      </c>
      <c r="BT520" s="194">
        <f>SUMPRODUCT(CHOOSE({1,2,3,4},O260,O325,O390,O455),CHOOSE({1,2,3,4},DW488,DW488,DW488,DW488))</f>
        <v>0</v>
      </c>
      <c r="BU520" s="194">
        <f>SUMPRODUCT(CHOOSE({1,2,3,4},P260,P325,P390,P455),CHOOSE({1,2,3,4},DX488,DX488,DX488,DX488))</f>
        <v>0</v>
      </c>
      <c r="BV520" s="194">
        <f>SUMPRODUCT(CHOOSE({1,2,3,4},Q260,Q325,Q390,Q455),CHOOSE({1,2,3,4},DY488,DY488,DY488,DY488))</f>
        <v>0</v>
      </c>
      <c r="BW520" s="194">
        <f>SUMPRODUCT(CHOOSE({1,2,3,4},R260,R325,R390,R455),CHOOSE({1,2,3,4},DZ488,DZ488,DZ488,DZ488))</f>
        <v>0</v>
      </c>
      <c r="BX520" s="194">
        <f>SUMPRODUCT(CHOOSE({1,2,3,4},S260,S325,S390,S455),CHOOSE({1,2,3,4},EA488,EA488,EA488,EA488))</f>
        <v>0</v>
      </c>
      <c r="BY520" s="194">
        <f>SUMPRODUCT(CHOOSE({1,2,3,4},T260,T325,T390,T455),CHOOSE({1,2,3,4},EB488,EB488,EB488,EB488))</f>
        <v>0</v>
      </c>
      <c r="BZ520" s="194">
        <f>SUMPRODUCT(CHOOSE({1,2,3,4},U260,U325,U390,U455),CHOOSE({1,2,3,4},EC488,EC488,EC488,EC488))</f>
        <v>0</v>
      </c>
      <c r="CA520" s="194">
        <f>SUMPRODUCT(CHOOSE({1,2,3,4},V260,V325,V390,V455),CHOOSE({1,2,3,4},ED488,ED488,ED488,ED488))</f>
        <v>0</v>
      </c>
      <c r="CB520" s="194">
        <f>SUMPRODUCT(CHOOSE({1,2,3,4},W260,W325,W390,W455),CHOOSE({1,2,3,4},EE488,EE488,EE488,EE488))</f>
        <v>0</v>
      </c>
      <c r="CC520" s="194">
        <f>SUMPRODUCT(CHOOSE({1,2,3,4},X260,X325,X390,X455),CHOOSE({1,2,3,4},EF488,EF488,EF488,EF488))</f>
        <v>0</v>
      </c>
      <c r="CD520" s="194">
        <f>SUMPRODUCT(CHOOSE({1,2,3,4},Y260,Y325,Y390,Y455),CHOOSE({1,2,3,4},EG488,EG488,EG488,EG488))</f>
        <v>0</v>
      </c>
      <c r="CE520" s="194">
        <f>SUMPRODUCT(CHOOSE({1,2,3,4},Z260,Z325,Z390,Z455),CHOOSE({1,2,3,4},EH488,EH488,EH488,EH488))</f>
        <v>0</v>
      </c>
      <c r="CF520" s="194">
        <f>SUMPRODUCT(CHOOSE({1,2,3,4},AA260,AA325,AA390,AA455),CHOOSE({1,2,3,4},EI488,EI488,EI488,EI488))</f>
        <v>0</v>
      </c>
      <c r="CG520" s="194">
        <f>SUMPRODUCT(CHOOSE({1,2,3,4},AB260,AB325,AB390,AB455),CHOOSE({1,2,3,4},EJ488,EJ488,EJ488,EJ488))</f>
        <v>0</v>
      </c>
    </row>
    <row r="521" spans="1:85" x14ac:dyDescent="0.3">
      <c r="B521" s="1">
        <v>25</v>
      </c>
      <c r="C521" s="1"/>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f>(VLOOKUP(AA101,BRMort,$A$4,FALSE)-1)*AA165*CF489</f>
        <v>0</v>
      </c>
      <c r="AC521" s="156"/>
      <c r="AD521" s="156"/>
      <c r="AE521" s="156"/>
      <c r="AF521" s="156"/>
      <c r="AG521" s="170">
        <f t="shared" si="137"/>
        <v>0</v>
      </c>
      <c r="AH521" s="170">
        <f t="shared" si="137"/>
        <v>0</v>
      </c>
      <c r="AI521" s="170">
        <f t="shared" si="137"/>
        <v>0</v>
      </c>
      <c r="AJ521" s="170">
        <f t="shared" si="137"/>
        <v>0</v>
      </c>
      <c r="AK521" s="170">
        <f t="shared" si="137"/>
        <v>0</v>
      </c>
      <c r="AL521" s="170">
        <f t="shared" si="137"/>
        <v>0</v>
      </c>
      <c r="AM521" s="170">
        <f t="shared" si="137"/>
        <v>0</v>
      </c>
      <c r="AN521" s="170">
        <f t="shared" si="137"/>
        <v>0</v>
      </c>
      <c r="AO521" s="170">
        <f t="shared" si="137"/>
        <v>0</v>
      </c>
      <c r="AP521" s="170">
        <f t="shared" si="137"/>
        <v>0</v>
      </c>
      <c r="AQ521" s="170">
        <f t="shared" si="137"/>
        <v>0</v>
      </c>
      <c r="AR521" s="170">
        <f t="shared" si="137"/>
        <v>0</v>
      </c>
      <c r="AS521" s="170">
        <f t="shared" si="137"/>
        <v>0</v>
      </c>
      <c r="AT521" s="170">
        <f t="shared" si="137"/>
        <v>0</v>
      </c>
      <c r="AU521" s="170">
        <f t="shared" si="137"/>
        <v>0</v>
      </c>
      <c r="AV521" s="170">
        <f t="shared" si="137"/>
        <v>0</v>
      </c>
      <c r="AW521" s="170">
        <f t="shared" si="139"/>
        <v>0</v>
      </c>
      <c r="AX521" s="170">
        <f t="shared" si="139"/>
        <v>0</v>
      </c>
      <c r="AY521" s="170">
        <f t="shared" si="139"/>
        <v>0</v>
      </c>
      <c r="AZ521" s="170">
        <f t="shared" si="139"/>
        <v>0</v>
      </c>
      <c r="BA521" s="170">
        <f t="shared" si="139"/>
        <v>0</v>
      </c>
      <c r="BB521" s="170">
        <f t="shared" si="139"/>
        <v>0</v>
      </c>
      <c r="BC521" s="170">
        <f t="shared" si="139"/>
        <v>0</v>
      </c>
      <c r="BD521" s="170">
        <f t="shared" si="139"/>
        <v>0</v>
      </c>
      <c r="BE521" s="170">
        <f t="shared" si="139"/>
        <v>0</v>
      </c>
      <c r="BF521" s="67"/>
      <c r="BG521" s="67"/>
      <c r="BH521" s="52"/>
      <c r="BI521" s="194">
        <f>SUMPRODUCT(CHOOSE({1,2,3,4},D261,D326,D391,D456),CHOOSE({1,2,3,4},DL489,DL489,DL489,DL489))</f>
        <v>0</v>
      </c>
      <c r="BJ521" s="194">
        <f>SUMPRODUCT(CHOOSE({1,2,3,4},E261,E326,E391,E456),CHOOSE({1,2,3,4},DM489,DM489,DM489,DM489))</f>
        <v>0</v>
      </c>
      <c r="BK521" s="194">
        <f>SUMPRODUCT(CHOOSE({1,2,3,4},F261,F326,F391,F456),CHOOSE({1,2,3,4},DN489,DN489,DN489,DN489))</f>
        <v>0</v>
      </c>
      <c r="BL521" s="194">
        <f>SUMPRODUCT(CHOOSE({1,2,3,4},G261,G326,G391,G456),CHOOSE({1,2,3,4},DO489,DO489,DO489,DO489))</f>
        <v>0</v>
      </c>
      <c r="BM521" s="194">
        <f>SUMPRODUCT(CHOOSE({1,2,3,4},H261,H326,H391,H456),CHOOSE({1,2,3,4},DP489,DP489,DP489,DP489))</f>
        <v>0</v>
      </c>
      <c r="BN521" s="194">
        <f>SUMPRODUCT(CHOOSE({1,2,3,4},I261,I326,I391,I456),CHOOSE({1,2,3,4},DQ489,DQ489,DQ489,DQ489))</f>
        <v>0</v>
      </c>
      <c r="BO521" s="194">
        <f>SUMPRODUCT(CHOOSE({1,2,3,4},J261,J326,J391,J456),CHOOSE({1,2,3,4},DR489,DR489,DR489,DR489))</f>
        <v>0</v>
      </c>
      <c r="BP521" s="194">
        <f>SUMPRODUCT(CHOOSE({1,2,3,4},K261,K326,K391,K456),CHOOSE({1,2,3,4},DS489,DS489,DS489,DS489))</f>
        <v>0</v>
      </c>
      <c r="BQ521" s="194">
        <f>SUMPRODUCT(CHOOSE({1,2,3,4},L261,L326,L391,L456),CHOOSE({1,2,3,4},DT489,DT489,DT489,DT489))</f>
        <v>0</v>
      </c>
      <c r="BR521" s="194">
        <f>SUMPRODUCT(CHOOSE({1,2,3,4},M261,M326,M391,M456),CHOOSE({1,2,3,4},DU489,DU489,DU489,DU489))</f>
        <v>0</v>
      </c>
      <c r="BS521" s="194">
        <f>SUMPRODUCT(CHOOSE({1,2,3,4},N261,N326,N391,N456),CHOOSE({1,2,3,4},DV489,DV489,DV489,DV489))</f>
        <v>0</v>
      </c>
      <c r="BT521" s="194">
        <f>SUMPRODUCT(CHOOSE({1,2,3,4},O261,O326,O391,O456),CHOOSE({1,2,3,4},DW489,DW489,DW489,DW489))</f>
        <v>0</v>
      </c>
      <c r="BU521" s="194">
        <f>SUMPRODUCT(CHOOSE({1,2,3,4},P261,P326,P391,P456),CHOOSE({1,2,3,4},DX489,DX489,DX489,DX489))</f>
        <v>0</v>
      </c>
      <c r="BV521" s="194">
        <f>SUMPRODUCT(CHOOSE({1,2,3,4},Q261,Q326,Q391,Q456),CHOOSE({1,2,3,4},DY489,DY489,DY489,DY489))</f>
        <v>0</v>
      </c>
      <c r="BW521" s="194">
        <f>SUMPRODUCT(CHOOSE({1,2,3,4},R261,R326,R391,R456),CHOOSE({1,2,3,4},DZ489,DZ489,DZ489,DZ489))</f>
        <v>0</v>
      </c>
      <c r="BX521" s="194">
        <f>SUMPRODUCT(CHOOSE({1,2,3,4},S261,S326,S391,S456),CHOOSE({1,2,3,4},EA489,EA489,EA489,EA489))</f>
        <v>0</v>
      </c>
      <c r="BY521" s="194">
        <f>SUMPRODUCT(CHOOSE({1,2,3,4},T261,T326,T391,T456),CHOOSE({1,2,3,4},EB489,EB489,EB489,EB489))</f>
        <v>0</v>
      </c>
      <c r="BZ521" s="194">
        <f>SUMPRODUCT(CHOOSE({1,2,3,4},U261,U326,U391,U456),CHOOSE({1,2,3,4},EC489,EC489,EC489,EC489))</f>
        <v>0</v>
      </c>
      <c r="CA521" s="194">
        <f>SUMPRODUCT(CHOOSE({1,2,3,4},V261,V326,V391,V456),CHOOSE({1,2,3,4},ED489,ED489,ED489,ED489))</f>
        <v>0</v>
      </c>
      <c r="CB521" s="194">
        <f>SUMPRODUCT(CHOOSE({1,2,3,4},W261,W326,W391,W456),CHOOSE({1,2,3,4},EE489,EE489,EE489,EE489))</f>
        <v>0</v>
      </c>
      <c r="CC521" s="194">
        <f>SUMPRODUCT(CHOOSE({1,2,3,4},X261,X326,X391,X456),CHOOSE({1,2,3,4},EF489,EF489,EF489,EF489))</f>
        <v>0</v>
      </c>
      <c r="CD521" s="194">
        <f>SUMPRODUCT(CHOOSE({1,2,3,4},Y261,Y326,Y391,Y456),CHOOSE({1,2,3,4},EG489,EG489,EG489,EG489))</f>
        <v>0</v>
      </c>
      <c r="CE521" s="194">
        <f>SUMPRODUCT(CHOOSE({1,2,3,4},Z261,Z326,Z391,Z456),CHOOSE({1,2,3,4},EH489,EH489,EH489,EH489))</f>
        <v>0</v>
      </c>
      <c r="CF521" s="194">
        <f>SUMPRODUCT(CHOOSE({1,2,3,4},AA261,AA326,AA391,AA456),CHOOSE({1,2,3,4},EI489,EI489,EI489,EI489))</f>
        <v>0</v>
      </c>
      <c r="CG521" s="194">
        <f>SUMPRODUCT(CHOOSE({1,2,3,4},AB261,AB326,AB391,AB456),CHOOSE({1,2,3,4},EJ489,EJ489,EJ489,EJ489))</f>
        <v>0</v>
      </c>
    </row>
    <row r="522" spans="1:85" x14ac:dyDescent="0.3">
      <c r="B522" s="34" t="s">
        <v>157</v>
      </c>
      <c r="C522" s="12"/>
      <c r="D522" s="66">
        <f>SUM(D497:D521)</f>
        <v>0</v>
      </c>
      <c r="E522" s="66">
        <f t="shared" ref="E522:AB522" si="140">SUM(E497:E521)</f>
        <v>9.0319849043451351E-3</v>
      </c>
      <c r="F522" s="66">
        <f t="shared" si="140"/>
        <v>1.7739428416496516E-2</v>
      </c>
      <c r="G522" s="66">
        <f t="shared" si="140"/>
        <v>2.6125737433873055E-2</v>
      </c>
      <c r="H522" s="66">
        <f t="shared" si="140"/>
        <v>3.4190190617205816E-2</v>
      </c>
      <c r="I522" s="66">
        <f t="shared" si="140"/>
        <v>4.6054554450746819E-2</v>
      </c>
      <c r="J522" s="66">
        <f t="shared" si="140"/>
        <v>5.7506660398032837E-2</v>
      </c>
      <c r="K522" s="66">
        <f t="shared" si="140"/>
        <v>6.8544109524021041E-2</v>
      </c>
      <c r="L522" s="66">
        <f t="shared" si="140"/>
        <v>7.9169494787487152E-2</v>
      </c>
      <c r="M522" s="66">
        <f t="shared" si="140"/>
        <v>8.9378357734701569E-2</v>
      </c>
      <c r="N522" s="66">
        <f t="shared" si="140"/>
        <v>9.8877044858580676E-2</v>
      </c>
      <c r="O522" s="66">
        <f t="shared" si="140"/>
        <v>0.10792810808034017</v>
      </c>
      <c r="P522" s="66">
        <f t="shared" si="140"/>
        <v>0.11651762931677133</v>
      </c>
      <c r="Q522" s="66">
        <f t="shared" si="140"/>
        <v>0.12465077204756504</v>
      </c>
      <c r="R522" s="66">
        <f t="shared" si="140"/>
        <v>0.132273672268231</v>
      </c>
      <c r="S522" s="66">
        <f t="shared" si="140"/>
        <v>0.14308065412195242</v>
      </c>
      <c r="T522" s="66">
        <f t="shared" si="140"/>
        <v>0.15314709027468243</v>
      </c>
      <c r="U522" s="66">
        <f t="shared" si="140"/>
        <v>0.16246874331247058</v>
      </c>
      <c r="V522" s="66">
        <f t="shared" si="140"/>
        <v>0.17105049491031438</v>
      </c>
      <c r="W522" s="66">
        <f t="shared" si="140"/>
        <v>0.17890526122251077</v>
      </c>
      <c r="X522" s="66">
        <f t="shared" si="140"/>
        <v>0.18833331198422346</v>
      </c>
      <c r="Y522" s="66">
        <f t="shared" si="140"/>
        <v>0.196739532707214</v>
      </c>
      <c r="Z522" s="66">
        <f t="shared" si="140"/>
        <v>0.20401509581682584</v>
      </c>
      <c r="AA522" s="66">
        <f t="shared" si="140"/>
        <v>0.21031511055952984</v>
      </c>
      <c r="AB522" s="66">
        <f t="shared" si="140"/>
        <v>0.21554632643504232</v>
      </c>
      <c r="AC522" s="12"/>
      <c r="BH522" s="66">
        <f>SUM(BH497:BH521)</f>
        <v>0</v>
      </c>
      <c r="BI522" s="66">
        <f t="shared" ref="BI522:CG522" si="141">SUM(BI497:BI521)</f>
        <v>0</v>
      </c>
      <c r="BJ522" s="66">
        <f t="shared" si="141"/>
        <v>5.8417582585141119E-5</v>
      </c>
      <c r="BK522" s="66">
        <f t="shared" si="141"/>
        <v>2.0996388945471108E-4</v>
      </c>
      <c r="BL522" s="66">
        <f t="shared" si="141"/>
        <v>4.3290381644117839E-4</v>
      </c>
      <c r="BM522" s="66">
        <f t="shared" si="141"/>
        <v>7.1039194785673906E-4</v>
      </c>
      <c r="BN522" s="66">
        <f t="shared" si="141"/>
        <v>1.2122478518391596E-3</v>
      </c>
      <c r="BO522" s="66">
        <f t="shared" si="141"/>
        <v>1.8070063971176017E-3</v>
      </c>
      <c r="BP522" s="66">
        <f t="shared" si="141"/>
        <v>2.4762012748740241E-3</v>
      </c>
      <c r="BQ522" s="66">
        <f t="shared" si="141"/>
        <v>3.2120316016124202E-3</v>
      </c>
      <c r="BR522" s="66">
        <f t="shared" si="141"/>
        <v>4.0097447221083297E-3</v>
      </c>
      <c r="BS522" s="66">
        <f t="shared" si="141"/>
        <v>5.9879035751287269E-3</v>
      </c>
      <c r="BT522" s="66">
        <f t="shared" si="141"/>
        <v>8.0653526161842421E-3</v>
      </c>
      <c r="BU522" s="66">
        <f t="shared" si="141"/>
        <v>1.0191205757442905E-2</v>
      </c>
      <c r="BV522" s="66">
        <f t="shared" si="141"/>
        <v>1.2420735128567376E-2</v>
      </c>
      <c r="BW522" s="66">
        <f t="shared" si="141"/>
        <v>1.4608240844865729E-2</v>
      </c>
      <c r="BX522" s="66">
        <f t="shared" si="141"/>
        <v>1.7944024903202488E-2</v>
      </c>
      <c r="BY522" s="66">
        <f t="shared" si="141"/>
        <v>2.1387003917068343E-2</v>
      </c>
      <c r="BZ522" s="66">
        <f t="shared" si="141"/>
        <v>2.4891305831871758E-2</v>
      </c>
      <c r="CA522" s="66">
        <f t="shared" si="141"/>
        <v>2.8411425021191608E-2</v>
      </c>
      <c r="CB522" s="66">
        <f t="shared" si="141"/>
        <v>2.9204563671250804E-2</v>
      </c>
      <c r="CC522" s="66">
        <f t="shared" si="141"/>
        <v>3.6445170362126536E-2</v>
      </c>
      <c r="CD522" s="66">
        <f t="shared" si="141"/>
        <v>4.3723973703704108E-2</v>
      </c>
      <c r="CE522" s="66">
        <f t="shared" si="141"/>
        <v>5.0292556903847568E-2</v>
      </c>
      <c r="CF522" s="66">
        <f t="shared" si="141"/>
        <v>5.6842024870193353E-2</v>
      </c>
      <c r="CG522" s="66">
        <f t="shared" si="141"/>
        <v>6.3396546234354784E-2</v>
      </c>
    </row>
    <row r="523" spans="1:85" x14ac:dyDescent="0.3">
      <c r="B523" s="34" t="s">
        <v>158</v>
      </c>
      <c r="C523" s="12"/>
      <c r="D523" s="66">
        <f>SUM($D522:D522)</f>
        <v>0</v>
      </c>
      <c r="E523" s="66">
        <f>SUM($D522:E522)</f>
        <v>9.0319849043451351E-3</v>
      </c>
      <c r="F523" s="66">
        <f>SUM($D522:F522)</f>
        <v>2.6771413320841653E-2</v>
      </c>
      <c r="G523" s="66">
        <f>SUM($D522:G522)</f>
        <v>5.2897150754714711E-2</v>
      </c>
      <c r="H523" s="66">
        <f>SUM($D522:H522)</f>
        <v>8.7087341371920535E-2</v>
      </c>
      <c r="I523" s="66">
        <f>SUM($D522:I522)</f>
        <v>0.13314189582266736</v>
      </c>
      <c r="J523" s="66">
        <f>SUM($D522:J522)</f>
        <v>0.1906485562207002</v>
      </c>
      <c r="K523" s="66">
        <f>SUM($D522:K522)</f>
        <v>0.25919266574472122</v>
      </c>
      <c r="L523" s="66">
        <f>SUM($D522:L522)</f>
        <v>0.33836216053220836</v>
      </c>
      <c r="M523" s="66">
        <f>SUM($D522:M522)</f>
        <v>0.42774051826690995</v>
      </c>
      <c r="N523" s="66">
        <f>SUM($D522:N522)</f>
        <v>0.52661756312549057</v>
      </c>
      <c r="O523" s="66">
        <f>SUM($D522:O522)</f>
        <v>0.63454567120583072</v>
      </c>
      <c r="P523" s="66">
        <f>SUM($D522:P522)</f>
        <v>0.75106330052260206</v>
      </c>
      <c r="Q523" s="66">
        <f>SUM($D522:Q522)</f>
        <v>0.87571407257016709</v>
      </c>
      <c r="R523" s="66">
        <f>SUM($D522:R522)</f>
        <v>1.007987744838398</v>
      </c>
      <c r="S523" s="66">
        <f>SUM($D522:S522)</f>
        <v>1.1510683989603505</v>
      </c>
      <c r="T523" s="66">
        <f>SUM($D522:T522)</f>
        <v>1.3042154892350331</v>
      </c>
      <c r="U523" s="66">
        <f>SUM($D522:U522)</f>
        <v>1.4666842325475036</v>
      </c>
      <c r="V523" s="66">
        <f>SUM($D522:V522)</f>
        <v>1.637734727457818</v>
      </c>
      <c r="W523" s="66">
        <f>SUM($D522:W522)</f>
        <v>1.8166399886803288</v>
      </c>
      <c r="X523" s="66">
        <f>SUM($D522:X522)</f>
        <v>2.0049733006645525</v>
      </c>
      <c r="Y523" s="66">
        <f>SUM($D522:Y522)</f>
        <v>2.2017128333717664</v>
      </c>
      <c r="Z523" s="66">
        <f>SUM($D522:Z522)</f>
        <v>2.405727929188592</v>
      </c>
      <c r="AA523" s="66">
        <f>SUM($D522:AA522)</f>
        <v>2.616043039748122</v>
      </c>
      <c r="AB523" s="66">
        <f>SUM($D522:AB522)</f>
        <v>2.8315893661831644</v>
      </c>
      <c r="AC523" s="12"/>
    </row>
    <row r="524" spans="1:85" x14ac:dyDescent="0.3">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85" x14ac:dyDescent="0.3">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8" spans="1:85" s="14" customFormat="1" x14ac:dyDescent="0.3">
      <c r="A528" s="14" t="s">
        <v>74</v>
      </c>
      <c r="AF528" s="13"/>
      <c r="BH528" s="13"/>
    </row>
    <row r="529" spans="1:85" x14ac:dyDescent="0.3">
      <c r="A529" s="1"/>
      <c r="C529" s="1"/>
    </row>
    <row r="530" spans="1:85" x14ac:dyDescent="0.3">
      <c r="A530" s="1"/>
      <c r="C530" s="1" t="s">
        <v>13</v>
      </c>
      <c r="AF530" s="1"/>
      <c r="BH530" s="1"/>
    </row>
    <row r="531" spans="1:85" x14ac:dyDescent="0.3">
      <c r="C531" s="1">
        <v>0</v>
      </c>
      <c r="D531" s="1">
        <v>1</v>
      </c>
      <c r="E531" s="1">
        <v>2</v>
      </c>
      <c r="F531" s="1">
        <v>3</v>
      </c>
      <c r="G531" s="1">
        <v>4</v>
      </c>
      <c r="H531" s="1">
        <v>5</v>
      </c>
      <c r="I531" s="1">
        <v>6</v>
      </c>
      <c r="J531" s="1">
        <v>7</v>
      </c>
      <c r="K531" s="1">
        <v>8</v>
      </c>
      <c r="L531" s="1">
        <v>9</v>
      </c>
      <c r="M531" s="1">
        <v>10</v>
      </c>
      <c r="N531" s="1">
        <v>11</v>
      </c>
      <c r="O531" s="1">
        <v>12</v>
      </c>
      <c r="P531" s="1">
        <v>13</v>
      </c>
      <c r="Q531" s="1">
        <v>14</v>
      </c>
      <c r="R531" s="1">
        <v>15</v>
      </c>
      <c r="S531" s="1">
        <v>16</v>
      </c>
      <c r="T531" s="1">
        <v>17</v>
      </c>
      <c r="U531" s="1">
        <v>18</v>
      </c>
      <c r="V531" s="1">
        <v>19</v>
      </c>
      <c r="W531" s="1">
        <v>20</v>
      </c>
      <c r="X531" s="1">
        <v>21</v>
      </c>
      <c r="Y531" s="1">
        <v>22</v>
      </c>
      <c r="Z531" s="1">
        <v>23</v>
      </c>
      <c r="AA531" s="1">
        <v>24</v>
      </c>
      <c r="AB531" s="1">
        <v>25</v>
      </c>
      <c r="AC531" s="52"/>
      <c r="AD531" s="52"/>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row>
    <row r="532" spans="1:85" x14ac:dyDescent="0.3">
      <c r="A532" s="9" t="s">
        <v>12</v>
      </c>
      <c r="B532" s="1">
        <v>1</v>
      </c>
      <c r="C532" s="1"/>
      <c r="D532" s="169">
        <f t="shared" ref="D532:D548" si="142">D237+D302+D367+D432+D497</f>
        <v>0</v>
      </c>
      <c r="E532" s="169">
        <f t="shared" ref="E532:AB543" si="143">E237+E302+E367+E432+E497</f>
        <v>3.6308210935682025E-2</v>
      </c>
      <c r="F532" s="169">
        <f t="shared" si="143"/>
        <v>6.7561998860717232E-2</v>
      </c>
      <c r="G532" s="169">
        <f t="shared" si="143"/>
        <v>9.5725450091523792E-2</v>
      </c>
      <c r="H532" s="169">
        <f t="shared" si="143"/>
        <v>0.1212380491163895</v>
      </c>
      <c r="I532" s="169">
        <f t="shared" si="143"/>
        <v>0.1560064204791746</v>
      </c>
      <c r="J532" s="169">
        <f t="shared" si="143"/>
        <v>0.18831645371101208</v>
      </c>
      <c r="K532" s="169">
        <f t="shared" si="143"/>
        <v>0.21834777188666538</v>
      </c>
      <c r="L532" s="169">
        <f t="shared" si="143"/>
        <v>0.24668438182151559</v>
      </c>
      <c r="M532" s="169">
        <f t="shared" si="143"/>
        <v>0.27372481356450229</v>
      </c>
      <c r="N532" s="169">
        <f t="shared" si="143"/>
        <v>0.34640004611541875</v>
      </c>
      <c r="O532" s="169">
        <f t="shared" si="143"/>
        <v>0.41148947818788983</v>
      </c>
      <c r="P532" s="169">
        <f t="shared" si="143"/>
        <v>0.46932061526141883</v>
      </c>
      <c r="Q532" s="169">
        <f t="shared" si="143"/>
        <v>0.52345322520391668</v>
      </c>
      <c r="R532" s="169">
        <f t="shared" si="143"/>
        <v>0.57040673569264855</v>
      </c>
      <c r="S532" s="169">
        <f t="shared" si="143"/>
        <v>0.63589676718232568</v>
      </c>
      <c r="T532" s="169">
        <f t="shared" si="143"/>
        <v>0.69614520908663524</v>
      </c>
      <c r="U532" s="169">
        <f t="shared" si="143"/>
        <v>0.75130508860186329</v>
      </c>
      <c r="V532" s="169">
        <f t="shared" si="143"/>
        <v>0.80144194361543786</v>
      </c>
      <c r="W532" s="169">
        <f t="shared" si="143"/>
        <v>0.79010851152955919</v>
      </c>
      <c r="X532" s="169">
        <f t="shared" si="143"/>
        <v>0.9026150281916151</v>
      </c>
      <c r="Y532" s="169">
        <f t="shared" si="143"/>
        <v>1.0040069567229311</v>
      </c>
      <c r="Z532" s="169">
        <f t="shared" si="143"/>
        <v>1.0832254442691214</v>
      </c>
      <c r="AA532" s="169">
        <f t="shared" si="143"/>
        <v>1.1554121429876709</v>
      </c>
      <c r="AB532" s="169">
        <f t="shared" si="143"/>
        <v>1.2219873322414798</v>
      </c>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row>
    <row r="533" spans="1:85" x14ac:dyDescent="0.3">
      <c r="B533" s="1">
        <v>2</v>
      </c>
      <c r="C533" s="1"/>
      <c r="D533" s="169">
        <f t="shared" si="142"/>
        <v>0</v>
      </c>
      <c r="E533" s="169">
        <f t="shared" ref="E533:S533" si="144">E238+E303+E368+E433+E498</f>
        <v>0</v>
      </c>
      <c r="F533" s="169">
        <f t="shared" si="144"/>
        <v>0</v>
      </c>
      <c r="G533" s="169">
        <f t="shared" si="144"/>
        <v>0</v>
      </c>
      <c r="H533" s="169">
        <f t="shared" si="144"/>
        <v>0</v>
      </c>
      <c r="I533" s="169">
        <f t="shared" si="144"/>
        <v>0</v>
      </c>
      <c r="J533" s="169">
        <f t="shared" si="144"/>
        <v>0</v>
      </c>
      <c r="K533" s="169">
        <f t="shared" si="144"/>
        <v>0</v>
      </c>
      <c r="L533" s="169">
        <f t="shared" si="144"/>
        <v>0</v>
      </c>
      <c r="M533" s="169">
        <f t="shared" si="144"/>
        <v>0</v>
      </c>
      <c r="N533" s="169">
        <f t="shared" si="144"/>
        <v>0</v>
      </c>
      <c r="O533" s="169">
        <f t="shared" si="144"/>
        <v>0</v>
      </c>
      <c r="P533" s="169">
        <f t="shared" si="144"/>
        <v>0</v>
      </c>
      <c r="Q533" s="169">
        <f t="shared" si="144"/>
        <v>0</v>
      </c>
      <c r="R533" s="169">
        <f t="shared" si="144"/>
        <v>0</v>
      </c>
      <c r="S533" s="169">
        <f t="shared" si="144"/>
        <v>0</v>
      </c>
      <c r="T533" s="169">
        <f t="shared" si="143"/>
        <v>0</v>
      </c>
      <c r="U533" s="169">
        <f t="shared" si="143"/>
        <v>0</v>
      </c>
      <c r="V533" s="169">
        <f t="shared" si="143"/>
        <v>0</v>
      </c>
      <c r="W533" s="169">
        <f t="shared" si="143"/>
        <v>0</v>
      </c>
      <c r="X533" s="169">
        <f t="shared" si="143"/>
        <v>0</v>
      </c>
      <c r="Y533" s="169">
        <f t="shared" si="143"/>
        <v>0</v>
      </c>
      <c r="Z533" s="169">
        <f t="shared" si="143"/>
        <v>0</v>
      </c>
      <c r="AA533" s="169">
        <f t="shared" si="143"/>
        <v>0</v>
      </c>
      <c r="AB533" s="169">
        <f t="shared" si="143"/>
        <v>0</v>
      </c>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row>
    <row r="534" spans="1:85" x14ac:dyDescent="0.3">
      <c r="B534" s="1">
        <v>3</v>
      </c>
      <c r="C534" s="1"/>
      <c r="D534" s="169">
        <f t="shared" si="142"/>
        <v>0</v>
      </c>
      <c r="E534" s="169">
        <f t="shared" si="143"/>
        <v>0</v>
      </c>
      <c r="F534" s="169">
        <f t="shared" si="143"/>
        <v>0</v>
      </c>
      <c r="G534" s="169">
        <f t="shared" si="143"/>
        <v>0</v>
      </c>
      <c r="H534" s="169">
        <f t="shared" si="143"/>
        <v>0</v>
      </c>
      <c r="I534" s="169">
        <f t="shared" si="143"/>
        <v>0</v>
      </c>
      <c r="J534" s="169">
        <f t="shared" si="143"/>
        <v>0</v>
      </c>
      <c r="K534" s="169">
        <f t="shared" si="143"/>
        <v>0</v>
      </c>
      <c r="L534" s="169">
        <f t="shared" si="143"/>
        <v>0</v>
      </c>
      <c r="M534" s="169">
        <f t="shared" si="143"/>
        <v>0</v>
      </c>
      <c r="N534" s="169">
        <f t="shared" si="143"/>
        <v>0</v>
      </c>
      <c r="O534" s="169">
        <f t="shared" si="143"/>
        <v>0</v>
      </c>
      <c r="P534" s="169">
        <f t="shared" si="143"/>
        <v>0</v>
      </c>
      <c r="Q534" s="169">
        <f t="shared" si="143"/>
        <v>0</v>
      </c>
      <c r="R534" s="169">
        <f t="shared" si="143"/>
        <v>0</v>
      </c>
      <c r="S534" s="169">
        <f t="shared" si="143"/>
        <v>0</v>
      </c>
      <c r="T534" s="169">
        <f t="shared" si="143"/>
        <v>0</v>
      </c>
      <c r="U534" s="169">
        <f t="shared" si="143"/>
        <v>0</v>
      </c>
      <c r="V534" s="169">
        <f t="shared" si="143"/>
        <v>0</v>
      </c>
      <c r="W534" s="169">
        <f t="shared" si="143"/>
        <v>0</v>
      </c>
      <c r="X534" s="169">
        <f t="shared" si="143"/>
        <v>0</v>
      </c>
      <c r="Y534" s="169">
        <f t="shared" si="143"/>
        <v>0</v>
      </c>
      <c r="Z534" s="169">
        <f t="shared" si="143"/>
        <v>0</v>
      </c>
      <c r="AA534" s="169">
        <f t="shared" si="143"/>
        <v>0</v>
      </c>
      <c r="AB534" s="169">
        <f t="shared" si="143"/>
        <v>0</v>
      </c>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row>
    <row r="535" spans="1:85" x14ac:dyDescent="0.3">
      <c r="B535" s="1">
        <v>4</v>
      </c>
      <c r="C535" s="1"/>
      <c r="D535" s="169">
        <f t="shared" si="142"/>
        <v>0</v>
      </c>
      <c r="E535" s="169">
        <f t="shared" si="143"/>
        <v>0</v>
      </c>
      <c r="F535" s="169">
        <f t="shared" si="143"/>
        <v>0</v>
      </c>
      <c r="G535" s="169">
        <f t="shared" si="143"/>
        <v>0</v>
      </c>
      <c r="H535" s="169">
        <f t="shared" si="143"/>
        <v>0</v>
      </c>
      <c r="I535" s="169">
        <f t="shared" si="143"/>
        <v>0</v>
      </c>
      <c r="J535" s="169">
        <f t="shared" si="143"/>
        <v>0</v>
      </c>
      <c r="K535" s="169">
        <f t="shared" si="143"/>
        <v>0</v>
      </c>
      <c r="L535" s="169">
        <f t="shared" si="143"/>
        <v>0</v>
      </c>
      <c r="M535" s="169">
        <f t="shared" si="143"/>
        <v>0</v>
      </c>
      <c r="N535" s="169">
        <f t="shared" si="143"/>
        <v>0</v>
      </c>
      <c r="O535" s="169">
        <f t="shared" si="143"/>
        <v>0</v>
      </c>
      <c r="P535" s="169">
        <f t="shared" si="143"/>
        <v>0</v>
      </c>
      <c r="Q535" s="169">
        <f t="shared" si="143"/>
        <v>0</v>
      </c>
      <c r="R535" s="169">
        <f t="shared" si="143"/>
        <v>0</v>
      </c>
      <c r="S535" s="169">
        <f t="shared" si="143"/>
        <v>0</v>
      </c>
      <c r="T535" s="169">
        <f t="shared" si="143"/>
        <v>0</v>
      </c>
      <c r="U535" s="169">
        <f t="shared" si="143"/>
        <v>0</v>
      </c>
      <c r="V535" s="169">
        <f t="shared" si="143"/>
        <v>0</v>
      </c>
      <c r="W535" s="169">
        <f t="shared" si="143"/>
        <v>0</v>
      </c>
      <c r="X535" s="169">
        <f t="shared" si="143"/>
        <v>0</v>
      </c>
      <c r="Y535" s="169">
        <f t="shared" si="143"/>
        <v>0</v>
      </c>
      <c r="Z535" s="169">
        <f t="shared" si="143"/>
        <v>0</v>
      </c>
      <c r="AA535" s="169">
        <f t="shared" si="143"/>
        <v>0</v>
      </c>
      <c r="AB535" s="169">
        <f t="shared" si="143"/>
        <v>0</v>
      </c>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I535" s="188"/>
      <c r="BJ535" s="188"/>
      <c r="BK535" s="188"/>
      <c r="BL535" s="188"/>
      <c r="BM535" s="188"/>
      <c r="BN535" s="188"/>
      <c r="BO535" s="188"/>
      <c r="BP535" s="188"/>
      <c r="BQ535" s="188"/>
      <c r="BR535" s="188"/>
      <c r="BS535" s="188"/>
      <c r="BT535" s="188"/>
      <c r="BU535" s="188"/>
      <c r="BV535" s="188"/>
      <c r="BW535" s="188"/>
      <c r="BX535" s="188"/>
      <c r="BY535" s="188"/>
      <c r="BZ535" s="188"/>
      <c r="CA535" s="188"/>
      <c r="CB535" s="188"/>
      <c r="CC535" s="188"/>
      <c r="CD535" s="188"/>
      <c r="CE535" s="188"/>
      <c r="CF535" s="188"/>
      <c r="CG535" s="188"/>
    </row>
    <row r="536" spans="1:85" x14ac:dyDescent="0.3">
      <c r="B536" s="1">
        <v>5</v>
      </c>
      <c r="C536" s="1"/>
      <c r="D536" s="169">
        <f t="shared" si="142"/>
        <v>0</v>
      </c>
      <c r="E536" s="169">
        <f t="shared" si="143"/>
        <v>0</v>
      </c>
      <c r="F536" s="169">
        <f t="shared" si="143"/>
        <v>0</v>
      </c>
      <c r="G536" s="169">
        <f t="shared" si="143"/>
        <v>0</v>
      </c>
      <c r="H536" s="169">
        <f t="shared" si="143"/>
        <v>0</v>
      </c>
      <c r="I536" s="169">
        <f t="shared" si="143"/>
        <v>0</v>
      </c>
      <c r="J536" s="169">
        <f t="shared" si="143"/>
        <v>0</v>
      </c>
      <c r="K536" s="169">
        <f t="shared" si="143"/>
        <v>0</v>
      </c>
      <c r="L536" s="169">
        <f t="shared" si="143"/>
        <v>0</v>
      </c>
      <c r="M536" s="169">
        <f t="shared" si="143"/>
        <v>0</v>
      </c>
      <c r="N536" s="169">
        <f t="shared" si="143"/>
        <v>0</v>
      </c>
      <c r="O536" s="169">
        <f t="shared" si="143"/>
        <v>0</v>
      </c>
      <c r="P536" s="169">
        <f t="shared" si="143"/>
        <v>0</v>
      </c>
      <c r="Q536" s="169">
        <f t="shared" si="143"/>
        <v>0</v>
      </c>
      <c r="R536" s="169">
        <f t="shared" si="143"/>
        <v>0</v>
      </c>
      <c r="S536" s="169">
        <f t="shared" si="143"/>
        <v>0</v>
      </c>
      <c r="T536" s="169">
        <f t="shared" si="143"/>
        <v>0</v>
      </c>
      <c r="U536" s="169">
        <f t="shared" si="143"/>
        <v>0</v>
      </c>
      <c r="V536" s="169">
        <f t="shared" si="143"/>
        <v>0</v>
      </c>
      <c r="W536" s="169">
        <f t="shared" si="143"/>
        <v>0</v>
      </c>
      <c r="X536" s="169">
        <f t="shared" si="143"/>
        <v>0</v>
      </c>
      <c r="Y536" s="169">
        <f t="shared" si="143"/>
        <v>0</v>
      </c>
      <c r="Z536" s="169">
        <f t="shared" si="143"/>
        <v>0</v>
      </c>
      <c r="AA536" s="169">
        <f t="shared" si="143"/>
        <v>0</v>
      </c>
      <c r="AB536" s="169">
        <f t="shared" si="143"/>
        <v>0</v>
      </c>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row>
    <row r="537" spans="1:85" x14ac:dyDescent="0.3">
      <c r="B537" s="1">
        <v>6</v>
      </c>
      <c r="C537" s="1"/>
      <c r="D537" s="169">
        <f t="shared" si="142"/>
        <v>0</v>
      </c>
      <c r="E537" s="169">
        <f t="shared" si="143"/>
        <v>0</v>
      </c>
      <c r="F537" s="169">
        <f t="shared" si="143"/>
        <v>0</v>
      </c>
      <c r="G537" s="169">
        <f t="shared" si="143"/>
        <v>0</v>
      </c>
      <c r="H537" s="169">
        <f t="shared" si="143"/>
        <v>0</v>
      </c>
      <c r="I537" s="169">
        <f t="shared" si="143"/>
        <v>0</v>
      </c>
      <c r="J537" s="169">
        <f t="shared" si="143"/>
        <v>0</v>
      </c>
      <c r="K537" s="169">
        <f t="shared" si="143"/>
        <v>0</v>
      </c>
      <c r="L537" s="169">
        <f t="shared" si="143"/>
        <v>0</v>
      </c>
      <c r="M537" s="169">
        <f t="shared" si="143"/>
        <v>0</v>
      </c>
      <c r="N537" s="169">
        <f t="shared" si="143"/>
        <v>0</v>
      </c>
      <c r="O537" s="169">
        <f t="shared" si="143"/>
        <v>0</v>
      </c>
      <c r="P537" s="169">
        <f t="shared" si="143"/>
        <v>0</v>
      </c>
      <c r="Q537" s="169">
        <f t="shared" si="143"/>
        <v>0</v>
      </c>
      <c r="R537" s="169">
        <f t="shared" si="143"/>
        <v>0</v>
      </c>
      <c r="S537" s="169">
        <f t="shared" si="143"/>
        <v>0</v>
      </c>
      <c r="T537" s="169">
        <f t="shared" si="143"/>
        <v>0</v>
      </c>
      <c r="U537" s="169">
        <f t="shared" si="143"/>
        <v>0</v>
      </c>
      <c r="V537" s="169">
        <f t="shared" si="143"/>
        <v>0</v>
      </c>
      <c r="W537" s="169">
        <f t="shared" si="143"/>
        <v>0</v>
      </c>
      <c r="X537" s="169">
        <f t="shared" si="143"/>
        <v>0</v>
      </c>
      <c r="Y537" s="169">
        <f t="shared" si="143"/>
        <v>0</v>
      </c>
      <c r="Z537" s="169">
        <f t="shared" si="143"/>
        <v>0</v>
      </c>
      <c r="AA537" s="169">
        <f t="shared" si="143"/>
        <v>0</v>
      </c>
      <c r="AB537" s="169">
        <f t="shared" si="143"/>
        <v>0</v>
      </c>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row>
    <row r="538" spans="1:85" x14ac:dyDescent="0.3">
      <c r="B538" s="1">
        <v>7</v>
      </c>
      <c r="C538" s="1"/>
      <c r="D538" s="169">
        <f t="shared" si="142"/>
        <v>0</v>
      </c>
      <c r="E538" s="169">
        <f t="shared" si="143"/>
        <v>0</v>
      </c>
      <c r="F538" s="169">
        <f t="shared" si="143"/>
        <v>0</v>
      </c>
      <c r="G538" s="169">
        <f t="shared" si="143"/>
        <v>0</v>
      </c>
      <c r="H538" s="169">
        <f t="shared" si="143"/>
        <v>0</v>
      </c>
      <c r="I538" s="169">
        <f t="shared" si="143"/>
        <v>0</v>
      </c>
      <c r="J538" s="169">
        <f t="shared" si="143"/>
        <v>0</v>
      </c>
      <c r="K538" s="169">
        <f t="shared" si="143"/>
        <v>0</v>
      </c>
      <c r="L538" s="169">
        <f t="shared" si="143"/>
        <v>0</v>
      </c>
      <c r="M538" s="169">
        <f t="shared" si="143"/>
        <v>0</v>
      </c>
      <c r="N538" s="169">
        <f t="shared" si="143"/>
        <v>0</v>
      </c>
      <c r="O538" s="169">
        <f t="shared" si="143"/>
        <v>0</v>
      </c>
      <c r="P538" s="169">
        <f t="shared" si="143"/>
        <v>0</v>
      </c>
      <c r="Q538" s="169">
        <f t="shared" si="143"/>
        <v>0</v>
      </c>
      <c r="R538" s="169">
        <f t="shared" si="143"/>
        <v>0</v>
      </c>
      <c r="S538" s="169">
        <f t="shared" si="143"/>
        <v>0</v>
      </c>
      <c r="T538" s="169">
        <f t="shared" si="143"/>
        <v>0</v>
      </c>
      <c r="U538" s="169">
        <f t="shared" si="143"/>
        <v>0</v>
      </c>
      <c r="V538" s="169">
        <f t="shared" si="143"/>
        <v>0</v>
      </c>
      <c r="W538" s="169">
        <f t="shared" si="143"/>
        <v>0</v>
      </c>
      <c r="X538" s="169">
        <f t="shared" si="143"/>
        <v>0</v>
      </c>
      <c r="Y538" s="169">
        <f t="shared" si="143"/>
        <v>0</v>
      </c>
      <c r="Z538" s="169">
        <f t="shared" si="143"/>
        <v>0</v>
      </c>
      <c r="AA538" s="169">
        <f t="shared" si="143"/>
        <v>0</v>
      </c>
      <c r="AB538" s="169">
        <f t="shared" si="143"/>
        <v>0</v>
      </c>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row>
    <row r="539" spans="1:85" x14ac:dyDescent="0.3">
      <c r="B539" s="1">
        <v>8</v>
      </c>
      <c r="C539" s="1"/>
      <c r="D539" s="169">
        <f t="shared" si="142"/>
        <v>0</v>
      </c>
      <c r="E539" s="169">
        <f t="shared" si="143"/>
        <v>0</v>
      </c>
      <c r="F539" s="169">
        <f t="shared" si="143"/>
        <v>0</v>
      </c>
      <c r="G539" s="169">
        <f t="shared" si="143"/>
        <v>0</v>
      </c>
      <c r="H539" s="169">
        <f t="shared" si="143"/>
        <v>0</v>
      </c>
      <c r="I539" s="169">
        <f t="shared" si="143"/>
        <v>0</v>
      </c>
      <c r="J539" s="169">
        <f t="shared" si="143"/>
        <v>0</v>
      </c>
      <c r="K539" s="169">
        <f t="shared" si="143"/>
        <v>0</v>
      </c>
      <c r="L539" s="169">
        <f t="shared" si="143"/>
        <v>0</v>
      </c>
      <c r="M539" s="169">
        <f t="shared" si="143"/>
        <v>0</v>
      </c>
      <c r="N539" s="169">
        <f t="shared" si="143"/>
        <v>0</v>
      </c>
      <c r="O539" s="169">
        <f t="shared" si="143"/>
        <v>0</v>
      </c>
      <c r="P539" s="169">
        <f t="shared" si="143"/>
        <v>0</v>
      </c>
      <c r="Q539" s="169">
        <f t="shared" si="143"/>
        <v>0</v>
      </c>
      <c r="R539" s="169">
        <f t="shared" si="143"/>
        <v>0</v>
      </c>
      <c r="S539" s="169">
        <f t="shared" si="143"/>
        <v>0</v>
      </c>
      <c r="T539" s="169">
        <f t="shared" si="143"/>
        <v>0</v>
      </c>
      <c r="U539" s="169">
        <f t="shared" si="143"/>
        <v>0</v>
      </c>
      <c r="V539" s="169">
        <f t="shared" si="143"/>
        <v>0</v>
      </c>
      <c r="W539" s="169">
        <f t="shared" si="143"/>
        <v>0</v>
      </c>
      <c r="X539" s="169">
        <f t="shared" si="143"/>
        <v>0</v>
      </c>
      <c r="Y539" s="169">
        <f t="shared" si="143"/>
        <v>0</v>
      </c>
      <c r="Z539" s="169">
        <f t="shared" si="143"/>
        <v>0</v>
      </c>
      <c r="AA539" s="169">
        <f t="shared" si="143"/>
        <v>0</v>
      </c>
      <c r="AB539" s="169">
        <f t="shared" si="143"/>
        <v>0</v>
      </c>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row>
    <row r="540" spans="1:85" x14ac:dyDescent="0.3">
      <c r="B540" s="1">
        <v>9</v>
      </c>
      <c r="C540" s="1"/>
      <c r="D540" s="169">
        <f t="shared" si="142"/>
        <v>0</v>
      </c>
      <c r="E540" s="169">
        <f t="shared" si="143"/>
        <v>0</v>
      </c>
      <c r="F540" s="169">
        <f t="shared" si="143"/>
        <v>0</v>
      </c>
      <c r="G540" s="169">
        <f t="shared" si="143"/>
        <v>0</v>
      </c>
      <c r="H540" s="169">
        <f t="shared" si="143"/>
        <v>0</v>
      </c>
      <c r="I540" s="169">
        <f t="shared" si="143"/>
        <v>0</v>
      </c>
      <c r="J540" s="169">
        <f t="shared" si="143"/>
        <v>0</v>
      </c>
      <c r="K540" s="169">
        <f t="shared" si="143"/>
        <v>0</v>
      </c>
      <c r="L540" s="169">
        <f t="shared" si="143"/>
        <v>0</v>
      </c>
      <c r="M540" s="169">
        <f t="shared" si="143"/>
        <v>0</v>
      </c>
      <c r="N540" s="169">
        <f t="shared" si="143"/>
        <v>0</v>
      </c>
      <c r="O540" s="169">
        <f t="shared" si="143"/>
        <v>0</v>
      </c>
      <c r="P540" s="169">
        <f t="shared" si="143"/>
        <v>0</v>
      </c>
      <c r="Q540" s="169">
        <f t="shared" si="143"/>
        <v>0</v>
      </c>
      <c r="R540" s="169">
        <f t="shared" si="143"/>
        <v>0</v>
      </c>
      <c r="S540" s="169">
        <f t="shared" si="143"/>
        <v>0</v>
      </c>
      <c r="T540" s="169">
        <f t="shared" si="143"/>
        <v>0</v>
      </c>
      <c r="U540" s="169">
        <f t="shared" si="143"/>
        <v>0</v>
      </c>
      <c r="V540" s="169">
        <f t="shared" si="143"/>
        <v>0</v>
      </c>
      <c r="W540" s="169">
        <f t="shared" si="143"/>
        <v>0</v>
      </c>
      <c r="X540" s="169">
        <f t="shared" si="143"/>
        <v>0</v>
      </c>
      <c r="Y540" s="169">
        <f t="shared" si="143"/>
        <v>0</v>
      </c>
      <c r="Z540" s="169">
        <f t="shared" si="143"/>
        <v>0</v>
      </c>
      <c r="AA540" s="169">
        <f t="shared" si="143"/>
        <v>0</v>
      </c>
      <c r="AB540" s="169">
        <f t="shared" si="143"/>
        <v>0</v>
      </c>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row>
    <row r="541" spans="1:85" x14ac:dyDescent="0.3">
      <c r="B541" s="1">
        <v>10</v>
      </c>
      <c r="C541" s="1"/>
      <c r="D541" s="169">
        <f t="shared" si="142"/>
        <v>0</v>
      </c>
      <c r="E541" s="169">
        <f t="shared" si="143"/>
        <v>0</v>
      </c>
      <c r="F541" s="169">
        <f t="shared" si="143"/>
        <v>0</v>
      </c>
      <c r="G541" s="169">
        <f t="shared" si="143"/>
        <v>0</v>
      </c>
      <c r="H541" s="169">
        <f t="shared" si="143"/>
        <v>0</v>
      </c>
      <c r="I541" s="169">
        <f t="shared" si="143"/>
        <v>0</v>
      </c>
      <c r="J541" s="169">
        <f t="shared" si="143"/>
        <v>0</v>
      </c>
      <c r="K541" s="169">
        <f t="shared" si="143"/>
        <v>0</v>
      </c>
      <c r="L541" s="169">
        <f t="shared" si="143"/>
        <v>0</v>
      </c>
      <c r="M541" s="169">
        <f t="shared" si="143"/>
        <v>0</v>
      </c>
      <c r="N541" s="169">
        <f t="shared" si="143"/>
        <v>0</v>
      </c>
      <c r="O541" s="169">
        <f t="shared" si="143"/>
        <v>0</v>
      </c>
      <c r="P541" s="169">
        <f t="shared" si="143"/>
        <v>0</v>
      </c>
      <c r="Q541" s="169">
        <f t="shared" si="143"/>
        <v>0</v>
      </c>
      <c r="R541" s="169">
        <f t="shared" si="143"/>
        <v>0</v>
      </c>
      <c r="S541" s="169">
        <f t="shared" si="143"/>
        <v>0</v>
      </c>
      <c r="T541" s="169">
        <f t="shared" si="143"/>
        <v>0</v>
      </c>
      <c r="U541" s="169">
        <f t="shared" si="143"/>
        <v>0</v>
      </c>
      <c r="V541" s="169">
        <f t="shared" si="143"/>
        <v>0</v>
      </c>
      <c r="W541" s="169">
        <f t="shared" si="143"/>
        <v>0</v>
      </c>
      <c r="X541" s="169">
        <f t="shared" si="143"/>
        <v>0</v>
      </c>
      <c r="Y541" s="169">
        <f t="shared" si="143"/>
        <v>0</v>
      </c>
      <c r="Z541" s="169">
        <f t="shared" si="143"/>
        <v>0</v>
      </c>
      <c r="AA541" s="169">
        <f t="shared" si="143"/>
        <v>0</v>
      </c>
      <c r="AB541" s="169">
        <f t="shared" si="143"/>
        <v>0</v>
      </c>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row>
    <row r="542" spans="1:85" x14ac:dyDescent="0.3">
      <c r="B542" s="1">
        <v>11</v>
      </c>
      <c r="C542" s="1"/>
      <c r="D542" s="169">
        <f t="shared" si="142"/>
        <v>0</v>
      </c>
      <c r="E542" s="169">
        <f t="shared" si="143"/>
        <v>0</v>
      </c>
      <c r="F542" s="169">
        <f t="shared" si="143"/>
        <v>0</v>
      </c>
      <c r="G542" s="169">
        <f t="shared" si="143"/>
        <v>0</v>
      </c>
      <c r="H542" s="169">
        <f t="shared" si="143"/>
        <v>0</v>
      </c>
      <c r="I542" s="169">
        <f t="shared" si="143"/>
        <v>0</v>
      </c>
      <c r="J542" s="169">
        <f t="shared" si="143"/>
        <v>0</v>
      </c>
      <c r="K542" s="169">
        <f t="shared" si="143"/>
        <v>0</v>
      </c>
      <c r="L542" s="169">
        <f t="shared" si="143"/>
        <v>0</v>
      </c>
      <c r="M542" s="169">
        <f t="shared" si="143"/>
        <v>0</v>
      </c>
      <c r="N542" s="169">
        <f t="shared" si="143"/>
        <v>0</v>
      </c>
      <c r="O542" s="169">
        <f t="shared" si="143"/>
        <v>0</v>
      </c>
      <c r="P542" s="169">
        <f t="shared" si="143"/>
        <v>0</v>
      </c>
      <c r="Q542" s="169">
        <f t="shared" si="143"/>
        <v>0</v>
      </c>
      <c r="R542" s="169">
        <f t="shared" si="143"/>
        <v>0</v>
      </c>
      <c r="S542" s="169">
        <f t="shared" si="143"/>
        <v>0</v>
      </c>
      <c r="T542" s="169">
        <f t="shared" si="143"/>
        <v>0</v>
      </c>
      <c r="U542" s="169">
        <f t="shared" si="143"/>
        <v>0</v>
      </c>
      <c r="V542" s="169">
        <f t="shared" si="143"/>
        <v>0</v>
      </c>
      <c r="W542" s="169">
        <f t="shared" si="143"/>
        <v>0</v>
      </c>
      <c r="X542" s="169">
        <f t="shared" si="143"/>
        <v>0</v>
      </c>
      <c r="Y542" s="169">
        <f t="shared" si="143"/>
        <v>0</v>
      </c>
      <c r="Z542" s="169">
        <f t="shared" si="143"/>
        <v>0</v>
      </c>
      <c r="AA542" s="169">
        <f t="shared" si="143"/>
        <v>0</v>
      </c>
      <c r="AB542" s="169">
        <f t="shared" si="143"/>
        <v>0</v>
      </c>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row>
    <row r="543" spans="1:85" x14ac:dyDescent="0.3">
      <c r="B543" s="1">
        <v>12</v>
      </c>
      <c r="C543" s="1"/>
      <c r="D543" s="169">
        <f t="shared" si="142"/>
        <v>0</v>
      </c>
      <c r="E543" s="169">
        <f t="shared" si="143"/>
        <v>0</v>
      </c>
      <c r="F543" s="169">
        <f t="shared" si="143"/>
        <v>0</v>
      </c>
      <c r="G543" s="169">
        <f t="shared" si="143"/>
        <v>0</v>
      </c>
      <c r="H543" s="169">
        <f t="shared" si="143"/>
        <v>0</v>
      </c>
      <c r="I543" s="169">
        <f t="shared" si="143"/>
        <v>0</v>
      </c>
      <c r="J543" s="169">
        <f t="shared" si="143"/>
        <v>0</v>
      </c>
      <c r="K543" s="169">
        <f t="shared" ref="E543:AB553" si="145">K248+K313+K378+K443+K508</f>
        <v>0</v>
      </c>
      <c r="L543" s="169">
        <f t="shared" si="145"/>
        <v>0</v>
      </c>
      <c r="M543" s="169">
        <f t="shared" si="145"/>
        <v>0</v>
      </c>
      <c r="N543" s="169">
        <f t="shared" si="145"/>
        <v>0</v>
      </c>
      <c r="O543" s="169">
        <f t="shared" si="145"/>
        <v>0</v>
      </c>
      <c r="P543" s="169">
        <f t="shared" si="145"/>
        <v>0</v>
      </c>
      <c r="Q543" s="169">
        <f t="shared" si="145"/>
        <v>0</v>
      </c>
      <c r="R543" s="169">
        <f t="shared" si="145"/>
        <v>0</v>
      </c>
      <c r="S543" s="169">
        <f t="shared" si="145"/>
        <v>0</v>
      </c>
      <c r="T543" s="169">
        <f t="shared" si="145"/>
        <v>0</v>
      </c>
      <c r="U543" s="169">
        <f t="shared" si="145"/>
        <v>0</v>
      </c>
      <c r="V543" s="169">
        <f t="shared" si="145"/>
        <v>0</v>
      </c>
      <c r="W543" s="169">
        <f t="shared" si="145"/>
        <v>0</v>
      </c>
      <c r="X543" s="169">
        <f t="shared" si="145"/>
        <v>0</v>
      </c>
      <c r="Y543" s="169">
        <f t="shared" si="145"/>
        <v>0</v>
      </c>
      <c r="Z543" s="169">
        <f t="shared" si="145"/>
        <v>0</v>
      </c>
      <c r="AA543" s="169">
        <f t="shared" si="145"/>
        <v>0</v>
      </c>
      <c r="AB543" s="169">
        <f t="shared" si="145"/>
        <v>0</v>
      </c>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row>
    <row r="544" spans="1:85" x14ac:dyDescent="0.3">
      <c r="B544" s="1">
        <v>13</v>
      </c>
      <c r="C544" s="1"/>
      <c r="D544" s="169">
        <f t="shared" si="142"/>
        <v>0</v>
      </c>
      <c r="E544" s="169">
        <f t="shared" si="145"/>
        <v>0</v>
      </c>
      <c r="F544" s="169">
        <f t="shared" si="145"/>
        <v>0</v>
      </c>
      <c r="G544" s="169">
        <f t="shared" si="145"/>
        <v>0</v>
      </c>
      <c r="H544" s="169">
        <f t="shared" si="145"/>
        <v>0</v>
      </c>
      <c r="I544" s="169">
        <f t="shared" si="145"/>
        <v>0</v>
      </c>
      <c r="J544" s="169">
        <f t="shared" si="145"/>
        <v>0</v>
      </c>
      <c r="K544" s="169">
        <f t="shared" si="145"/>
        <v>0</v>
      </c>
      <c r="L544" s="169">
        <f t="shared" si="145"/>
        <v>0</v>
      </c>
      <c r="M544" s="169">
        <f t="shared" si="145"/>
        <v>0</v>
      </c>
      <c r="N544" s="169">
        <f t="shared" si="145"/>
        <v>0</v>
      </c>
      <c r="O544" s="169">
        <f t="shared" si="145"/>
        <v>0</v>
      </c>
      <c r="P544" s="169">
        <f t="shared" si="145"/>
        <v>0</v>
      </c>
      <c r="Q544" s="169">
        <f t="shared" si="145"/>
        <v>0</v>
      </c>
      <c r="R544" s="169">
        <f t="shared" si="145"/>
        <v>0</v>
      </c>
      <c r="S544" s="169">
        <f t="shared" si="145"/>
        <v>0</v>
      </c>
      <c r="T544" s="169">
        <f t="shared" si="145"/>
        <v>0</v>
      </c>
      <c r="U544" s="169">
        <f t="shared" si="145"/>
        <v>0</v>
      </c>
      <c r="V544" s="169">
        <f t="shared" si="145"/>
        <v>0</v>
      </c>
      <c r="W544" s="169">
        <f t="shared" si="145"/>
        <v>0</v>
      </c>
      <c r="X544" s="169">
        <f t="shared" si="145"/>
        <v>0</v>
      </c>
      <c r="Y544" s="169">
        <f t="shared" si="145"/>
        <v>0</v>
      </c>
      <c r="Z544" s="169">
        <f t="shared" si="145"/>
        <v>0</v>
      </c>
      <c r="AA544" s="169">
        <f t="shared" si="145"/>
        <v>0</v>
      </c>
      <c r="AB544" s="169">
        <f t="shared" si="145"/>
        <v>0</v>
      </c>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row>
    <row r="545" spans="2:85" x14ac:dyDescent="0.3">
      <c r="B545" s="1">
        <v>14</v>
      </c>
      <c r="C545" s="1"/>
      <c r="D545" s="169">
        <f t="shared" si="142"/>
        <v>0</v>
      </c>
      <c r="E545" s="169">
        <f t="shared" si="145"/>
        <v>0</v>
      </c>
      <c r="F545" s="169">
        <f t="shared" si="145"/>
        <v>0</v>
      </c>
      <c r="G545" s="169">
        <f t="shared" si="145"/>
        <v>0</v>
      </c>
      <c r="H545" s="169">
        <f t="shared" si="145"/>
        <v>0</v>
      </c>
      <c r="I545" s="169">
        <f t="shared" si="145"/>
        <v>0</v>
      </c>
      <c r="J545" s="169">
        <f t="shared" si="145"/>
        <v>0</v>
      </c>
      <c r="K545" s="169">
        <f t="shared" si="145"/>
        <v>0</v>
      </c>
      <c r="L545" s="169">
        <f t="shared" si="145"/>
        <v>0</v>
      </c>
      <c r="M545" s="169">
        <f t="shared" si="145"/>
        <v>0</v>
      </c>
      <c r="N545" s="169">
        <f t="shared" si="145"/>
        <v>0</v>
      </c>
      <c r="O545" s="169">
        <f t="shared" si="145"/>
        <v>0</v>
      </c>
      <c r="P545" s="169">
        <f t="shared" si="145"/>
        <v>0</v>
      </c>
      <c r="Q545" s="169">
        <f t="shared" si="145"/>
        <v>0</v>
      </c>
      <c r="R545" s="169">
        <f t="shared" si="145"/>
        <v>0</v>
      </c>
      <c r="S545" s="169">
        <f t="shared" si="145"/>
        <v>0</v>
      </c>
      <c r="T545" s="169">
        <f t="shared" si="145"/>
        <v>0</v>
      </c>
      <c r="U545" s="169">
        <f t="shared" si="145"/>
        <v>0</v>
      </c>
      <c r="V545" s="169">
        <f t="shared" si="145"/>
        <v>0</v>
      </c>
      <c r="W545" s="169">
        <f t="shared" si="145"/>
        <v>0</v>
      </c>
      <c r="X545" s="169">
        <f t="shared" si="145"/>
        <v>0</v>
      </c>
      <c r="Y545" s="169">
        <f t="shared" si="145"/>
        <v>0</v>
      </c>
      <c r="Z545" s="169">
        <f t="shared" si="145"/>
        <v>0</v>
      </c>
      <c r="AA545" s="169">
        <f t="shared" si="145"/>
        <v>0</v>
      </c>
      <c r="AB545" s="169">
        <f t="shared" si="145"/>
        <v>0</v>
      </c>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row>
    <row r="546" spans="2:85" x14ac:dyDescent="0.3">
      <c r="B546" s="1">
        <v>15</v>
      </c>
      <c r="C546" s="1"/>
      <c r="D546" s="169">
        <f t="shared" si="142"/>
        <v>0</v>
      </c>
      <c r="E546" s="169">
        <f t="shared" si="145"/>
        <v>0</v>
      </c>
      <c r="F546" s="169">
        <f t="shared" si="145"/>
        <v>0</v>
      </c>
      <c r="G546" s="169">
        <f t="shared" si="145"/>
        <v>0</v>
      </c>
      <c r="H546" s="169">
        <f t="shared" si="145"/>
        <v>0</v>
      </c>
      <c r="I546" s="169">
        <f t="shared" si="145"/>
        <v>0</v>
      </c>
      <c r="J546" s="169">
        <f t="shared" si="145"/>
        <v>0</v>
      </c>
      <c r="K546" s="169">
        <f t="shared" si="145"/>
        <v>0</v>
      </c>
      <c r="L546" s="169">
        <f t="shared" si="145"/>
        <v>0</v>
      </c>
      <c r="M546" s="169">
        <f t="shared" si="145"/>
        <v>0</v>
      </c>
      <c r="N546" s="169">
        <f t="shared" si="145"/>
        <v>0</v>
      </c>
      <c r="O546" s="169">
        <f t="shared" si="145"/>
        <v>0</v>
      </c>
      <c r="P546" s="169">
        <f t="shared" si="145"/>
        <v>0</v>
      </c>
      <c r="Q546" s="169">
        <f t="shared" si="145"/>
        <v>0</v>
      </c>
      <c r="R546" s="169">
        <f t="shared" si="145"/>
        <v>0</v>
      </c>
      <c r="S546" s="169">
        <f t="shared" si="145"/>
        <v>0</v>
      </c>
      <c r="T546" s="169">
        <f t="shared" si="145"/>
        <v>0</v>
      </c>
      <c r="U546" s="169">
        <f t="shared" si="145"/>
        <v>0</v>
      </c>
      <c r="V546" s="169">
        <f t="shared" si="145"/>
        <v>0</v>
      </c>
      <c r="W546" s="169">
        <f t="shared" si="145"/>
        <v>0</v>
      </c>
      <c r="X546" s="169">
        <f t="shared" si="145"/>
        <v>0</v>
      </c>
      <c r="Y546" s="169">
        <f t="shared" si="145"/>
        <v>0</v>
      </c>
      <c r="Z546" s="169">
        <f t="shared" si="145"/>
        <v>0</v>
      </c>
      <c r="AA546" s="169">
        <f t="shared" si="145"/>
        <v>0</v>
      </c>
      <c r="AB546" s="169">
        <f t="shared" si="145"/>
        <v>0</v>
      </c>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row>
    <row r="547" spans="2:85" x14ac:dyDescent="0.3">
      <c r="B547" s="1">
        <v>16</v>
      </c>
      <c r="C547" s="1"/>
      <c r="D547" s="169">
        <f t="shared" si="142"/>
        <v>0</v>
      </c>
      <c r="E547" s="169">
        <f t="shared" si="145"/>
        <v>0</v>
      </c>
      <c r="F547" s="169">
        <f t="shared" si="145"/>
        <v>0</v>
      </c>
      <c r="G547" s="169">
        <f t="shared" si="145"/>
        <v>0</v>
      </c>
      <c r="H547" s="169">
        <f t="shared" si="145"/>
        <v>0</v>
      </c>
      <c r="I547" s="169">
        <f t="shared" si="145"/>
        <v>0</v>
      </c>
      <c r="J547" s="169">
        <f t="shared" si="145"/>
        <v>0</v>
      </c>
      <c r="K547" s="169">
        <f t="shared" si="145"/>
        <v>0</v>
      </c>
      <c r="L547" s="169">
        <f t="shared" si="145"/>
        <v>0</v>
      </c>
      <c r="M547" s="169">
        <f t="shared" si="145"/>
        <v>0</v>
      </c>
      <c r="N547" s="169">
        <f t="shared" si="145"/>
        <v>0</v>
      </c>
      <c r="O547" s="169">
        <f t="shared" si="145"/>
        <v>0</v>
      </c>
      <c r="P547" s="169">
        <f t="shared" si="145"/>
        <v>0</v>
      </c>
      <c r="Q547" s="169">
        <f t="shared" si="145"/>
        <v>0</v>
      </c>
      <c r="R547" s="169">
        <f t="shared" si="145"/>
        <v>0</v>
      </c>
      <c r="S547" s="169">
        <f t="shared" si="145"/>
        <v>0</v>
      </c>
      <c r="T547" s="169">
        <f t="shared" si="145"/>
        <v>0</v>
      </c>
      <c r="U547" s="169">
        <f t="shared" si="145"/>
        <v>0</v>
      </c>
      <c r="V547" s="169">
        <f t="shared" si="145"/>
        <v>0</v>
      </c>
      <c r="W547" s="169">
        <f t="shared" si="145"/>
        <v>0</v>
      </c>
      <c r="X547" s="169">
        <f t="shared" si="145"/>
        <v>0</v>
      </c>
      <c r="Y547" s="169">
        <f t="shared" si="145"/>
        <v>0</v>
      </c>
      <c r="Z547" s="169">
        <f t="shared" si="145"/>
        <v>0</v>
      </c>
      <c r="AA547" s="169">
        <f t="shared" si="145"/>
        <v>0</v>
      </c>
      <c r="AB547" s="169">
        <f t="shared" si="145"/>
        <v>0</v>
      </c>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row>
    <row r="548" spans="2:85" x14ac:dyDescent="0.3">
      <c r="B548" s="1">
        <v>17</v>
      </c>
      <c r="C548" s="1"/>
      <c r="D548" s="169">
        <f t="shared" si="142"/>
        <v>0</v>
      </c>
      <c r="E548" s="169">
        <f t="shared" si="145"/>
        <v>0</v>
      </c>
      <c r="F548" s="169">
        <f t="shared" si="145"/>
        <v>0</v>
      </c>
      <c r="G548" s="169">
        <f t="shared" si="145"/>
        <v>0</v>
      </c>
      <c r="H548" s="169">
        <f t="shared" si="145"/>
        <v>0</v>
      </c>
      <c r="I548" s="169">
        <f t="shared" si="145"/>
        <v>0</v>
      </c>
      <c r="J548" s="169">
        <f t="shared" si="145"/>
        <v>0</v>
      </c>
      <c r="K548" s="169">
        <f t="shared" si="145"/>
        <v>0</v>
      </c>
      <c r="L548" s="169">
        <f t="shared" si="145"/>
        <v>0</v>
      </c>
      <c r="M548" s="169">
        <f t="shared" si="145"/>
        <v>0</v>
      </c>
      <c r="N548" s="169">
        <f t="shared" si="145"/>
        <v>0</v>
      </c>
      <c r="O548" s="169">
        <f t="shared" si="145"/>
        <v>0</v>
      </c>
      <c r="P548" s="169">
        <f t="shared" si="145"/>
        <v>0</v>
      </c>
      <c r="Q548" s="169">
        <f t="shared" si="145"/>
        <v>0</v>
      </c>
      <c r="R548" s="169">
        <f t="shared" si="145"/>
        <v>0</v>
      </c>
      <c r="S548" s="169">
        <f t="shared" si="145"/>
        <v>0</v>
      </c>
      <c r="T548" s="169">
        <f t="shared" si="145"/>
        <v>0</v>
      </c>
      <c r="U548" s="169">
        <f t="shared" si="145"/>
        <v>0</v>
      </c>
      <c r="V548" s="169">
        <f t="shared" si="145"/>
        <v>0</v>
      </c>
      <c r="W548" s="169">
        <f t="shared" si="145"/>
        <v>0</v>
      </c>
      <c r="X548" s="169">
        <f t="shared" si="145"/>
        <v>0</v>
      </c>
      <c r="Y548" s="169">
        <f t="shared" si="145"/>
        <v>0</v>
      </c>
      <c r="Z548" s="169">
        <f t="shared" si="145"/>
        <v>0</v>
      </c>
      <c r="AA548" s="169">
        <f t="shared" si="145"/>
        <v>0</v>
      </c>
      <c r="AB548" s="169">
        <f t="shared" si="145"/>
        <v>0</v>
      </c>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row>
    <row r="549" spans="2:85" x14ac:dyDescent="0.3">
      <c r="B549" s="1">
        <v>18</v>
      </c>
      <c r="C549" s="1"/>
      <c r="D549" s="169">
        <f t="shared" ref="D549:D556" si="146">D254+D319+D384+D449+D514</f>
        <v>0</v>
      </c>
      <c r="E549" s="169">
        <f t="shared" si="145"/>
        <v>0</v>
      </c>
      <c r="F549" s="169">
        <f t="shared" si="145"/>
        <v>0</v>
      </c>
      <c r="G549" s="169">
        <f t="shared" si="145"/>
        <v>0</v>
      </c>
      <c r="H549" s="169">
        <f t="shared" si="145"/>
        <v>0</v>
      </c>
      <c r="I549" s="169">
        <f t="shared" si="145"/>
        <v>0</v>
      </c>
      <c r="J549" s="169">
        <f t="shared" si="145"/>
        <v>0</v>
      </c>
      <c r="K549" s="169">
        <f t="shared" si="145"/>
        <v>0</v>
      </c>
      <c r="L549" s="169">
        <f t="shared" si="145"/>
        <v>0</v>
      </c>
      <c r="M549" s="169">
        <f t="shared" si="145"/>
        <v>0</v>
      </c>
      <c r="N549" s="169">
        <f t="shared" si="145"/>
        <v>0</v>
      </c>
      <c r="O549" s="169">
        <f t="shared" si="145"/>
        <v>0</v>
      </c>
      <c r="P549" s="169">
        <f t="shared" si="145"/>
        <v>0</v>
      </c>
      <c r="Q549" s="169">
        <f t="shared" si="145"/>
        <v>0</v>
      </c>
      <c r="R549" s="169">
        <f t="shared" si="145"/>
        <v>0</v>
      </c>
      <c r="S549" s="169">
        <f t="shared" si="145"/>
        <v>0</v>
      </c>
      <c r="T549" s="169">
        <f t="shared" si="145"/>
        <v>0</v>
      </c>
      <c r="U549" s="169">
        <f t="shared" si="145"/>
        <v>0</v>
      </c>
      <c r="V549" s="169">
        <f t="shared" si="145"/>
        <v>0</v>
      </c>
      <c r="W549" s="169">
        <f t="shared" si="145"/>
        <v>0</v>
      </c>
      <c r="X549" s="169">
        <f t="shared" si="145"/>
        <v>0</v>
      </c>
      <c r="Y549" s="169">
        <f t="shared" si="145"/>
        <v>0</v>
      </c>
      <c r="Z549" s="169">
        <f t="shared" si="145"/>
        <v>0</v>
      </c>
      <c r="AA549" s="169">
        <f t="shared" si="145"/>
        <v>0</v>
      </c>
      <c r="AB549" s="169">
        <f t="shared" si="145"/>
        <v>0</v>
      </c>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row>
    <row r="550" spans="2:85" x14ac:dyDescent="0.3">
      <c r="B550" s="1">
        <v>19</v>
      </c>
      <c r="C550" s="1"/>
      <c r="D550" s="169">
        <f t="shared" si="146"/>
        <v>0</v>
      </c>
      <c r="E550" s="169">
        <f t="shared" si="145"/>
        <v>0</v>
      </c>
      <c r="F550" s="169">
        <f t="shared" si="145"/>
        <v>0</v>
      </c>
      <c r="G550" s="169">
        <f t="shared" si="145"/>
        <v>0</v>
      </c>
      <c r="H550" s="169">
        <f t="shared" si="145"/>
        <v>0</v>
      </c>
      <c r="I550" s="169">
        <f t="shared" si="145"/>
        <v>0</v>
      </c>
      <c r="J550" s="169">
        <f t="shared" si="145"/>
        <v>0</v>
      </c>
      <c r="K550" s="169">
        <f t="shared" si="145"/>
        <v>0</v>
      </c>
      <c r="L550" s="169">
        <f t="shared" si="145"/>
        <v>0</v>
      </c>
      <c r="M550" s="169">
        <f t="shared" si="145"/>
        <v>0</v>
      </c>
      <c r="N550" s="169">
        <f t="shared" si="145"/>
        <v>0</v>
      </c>
      <c r="O550" s="169">
        <f t="shared" si="145"/>
        <v>0</v>
      </c>
      <c r="P550" s="169">
        <f t="shared" si="145"/>
        <v>0</v>
      </c>
      <c r="Q550" s="169">
        <f t="shared" si="145"/>
        <v>0</v>
      </c>
      <c r="R550" s="169">
        <f t="shared" si="145"/>
        <v>0</v>
      </c>
      <c r="S550" s="169">
        <f t="shared" si="145"/>
        <v>0</v>
      </c>
      <c r="T550" s="169">
        <f t="shared" si="145"/>
        <v>0</v>
      </c>
      <c r="U550" s="169">
        <f t="shared" si="145"/>
        <v>0</v>
      </c>
      <c r="V550" s="169">
        <f t="shared" si="145"/>
        <v>0</v>
      </c>
      <c r="W550" s="169">
        <f t="shared" si="145"/>
        <v>0</v>
      </c>
      <c r="X550" s="169">
        <f t="shared" si="145"/>
        <v>0</v>
      </c>
      <c r="Y550" s="169">
        <f t="shared" si="145"/>
        <v>0</v>
      </c>
      <c r="Z550" s="169">
        <f t="shared" si="145"/>
        <v>0</v>
      </c>
      <c r="AA550" s="169">
        <f t="shared" si="145"/>
        <v>0</v>
      </c>
      <c r="AB550" s="169">
        <f t="shared" si="145"/>
        <v>0</v>
      </c>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row>
    <row r="551" spans="2:85" x14ac:dyDescent="0.3">
      <c r="B551" s="1">
        <v>20</v>
      </c>
      <c r="C551" s="1"/>
      <c r="D551" s="169">
        <f t="shared" si="146"/>
        <v>0</v>
      </c>
      <c r="E551" s="169">
        <f t="shared" si="145"/>
        <v>0</v>
      </c>
      <c r="F551" s="169">
        <f t="shared" si="145"/>
        <v>0</v>
      </c>
      <c r="G551" s="169">
        <f t="shared" si="145"/>
        <v>0</v>
      </c>
      <c r="H551" s="169">
        <f t="shared" si="145"/>
        <v>0</v>
      </c>
      <c r="I551" s="169">
        <f t="shared" si="145"/>
        <v>0</v>
      </c>
      <c r="J551" s="169">
        <f t="shared" si="145"/>
        <v>0</v>
      </c>
      <c r="K551" s="169">
        <f t="shared" si="145"/>
        <v>0</v>
      </c>
      <c r="L551" s="169">
        <f t="shared" si="145"/>
        <v>0</v>
      </c>
      <c r="M551" s="169">
        <f t="shared" si="145"/>
        <v>0</v>
      </c>
      <c r="N551" s="169">
        <f t="shared" si="145"/>
        <v>0</v>
      </c>
      <c r="O551" s="169">
        <f t="shared" si="145"/>
        <v>0</v>
      </c>
      <c r="P551" s="169">
        <f t="shared" si="145"/>
        <v>0</v>
      </c>
      <c r="Q551" s="169">
        <f t="shared" si="145"/>
        <v>0</v>
      </c>
      <c r="R551" s="169">
        <f t="shared" si="145"/>
        <v>0</v>
      </c>
      <c r="S551" s="169">
        <f t="shared" si="145"/>
        <v>0</v>
      </c>
      <c r="T551" s="169">
        <f t="shared" si="145"/>
        <v>0</v>
      </c>
      <c r="U551" s="169">
        <f t="shared" si="145"/>
        <v>0</v>
      </c>
      <c r="V551" s="169">
        <f t="shared" si="145"/>
        <v>0</v>
      </c>
      <c r="W551" s="169">
        <f t="shared" si="145"/>
        <v>0</v>
      </c>
      <c r="X551" s="169">
        <f t="shared" si="145"/>
        <v>0</v>
      </c>
      <c r="Y551" s="169">
        <f t="shared" si="145"/>
        <v>0</v>
      </c>
      <c r="Z551" s="169">
        <f t="shared" si="145"/>
        <v>0</v>
      </c>
      <c r="AA551" s="169">
        <f t="shared" si="145"/>
        <v>0</v>
      </c>
      <c r="AB551" s="169">
        <f t="shared" si="145"/>
        <v>0</v>
      </c>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row>
    <row r="552" spans="2:85" x14ac:dyDescent="0.3">
      <c r="B552" s="1">
        <v>21</v>
      </c>
      <c r="C552" s="1"/>
      <c r="D552" s="169">
        <f t="shared" si="146"/>
        <v>0</v>
      </c>
      <c r="E552" s="169">
        <f t="shared" si="145"/>
        <v>0</v>
      </c>
      <c r="F552" s="169">
        <f t="shared" si="145"/>
        <v>0</v>
      </c>
      <c r="G552" s="169">
        <f t="shared" si="145"/>
        <v>0</v>
      </c>
      <c r="H552" s="169">
        <f t="shared" si="145"/>
        <v>0</v>
      </c>
      <c r="I552" s="169">
        <f t="shared" si="145"/>
        <v>0</v>
      </c>
      <c r="J552" s="169">
        <f t="shared" si="145"/>
        <v>0</v>
      </c>
      <c r="K552" s="169">
        <f t="shared" si="145"/>
        <v>0</v>
      </c>
      <c r="L552" s="169">
        <f t="shared" si="145"/>
        <v>0</v>
      </c>
      <c r="M552" s="169">
        <f t="shared" si="145"/>
        <v>0</v>
      </c>
      <c r="N552" s="169">
        <f t="shared" si="145"/>
        <v>0</v>
      </c>
      <c r="O552" s="169">
        <f t="shared" si="145"/>
        <v>0</v>
      </c>
      <c r="P552" s="169">
        <f t="shared" si="145"/>
        <v>0</v>
      </c>
      <c r="Q552" s="169">
        <f t="shared" si="145"/>
        <v>0</v>
      </c>
      <c r="R552" s="169">
        <f t="shared" si="145"/>
        <v>0</v>
      </c>
      <c r="S552" s="169">
        <f t="shared" si="145"/>
        <v>0</v>
      </c>
      <c r="T552" s="169">
        <f t="shared" si="145"/>
        <v>0</v>
      </c>
      <c r="U552" s="169">
        <f t="shared" si="145"/>
        <v>0</v>
      </c>
      <c r="V552" s="169">
        <f t="shared" si="145"/>
        <v>0</v>
      </c>
      <c r="W552" s="169">
        <f t="shared" si="145"/>
        <v>0</v>
      </c>
      <c r="X552" s="169">
        <f t="shared" si="145"/>
        <v>0</v>
      </c>
      <c r="Y552" s="169">
        <f t="shared" si="145"/>
        <v>0</v>
      </c>
      <c r="Z552" s="169">
        <f t="shared" si="145"/>
        <v>0</v>
      </c>
      <c r="AA552" s="169">
        <f t="shared" si="145"/>
        <v>0</v>
      </c>
      <c r="AB552" s="169">
        <f t="shared" si="145"/>
        <v>0</v>
      </c>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row>
    <row r="553" spans="2:85" x14ac:dyDescent="0.3">
      <c r="B553" s="1">
        <v>22</v>
      </c>
      <c r="C553" s="1"/>
      <c r="D553" s="169">
        <f t="shared" si="146"/>
        <v>0</v>
      </c>
      <c r="E553" s="169">
        <f t="shared" si="145"/>
        <v>0</v>
      </c>
      <c r="F553" s="169">
        <f t="shared" si="145"/>
        <v>0</v>
      </c>
      <c r="G553" s="169">
        <f t="shared" si="145"/>
        <v>0</v>
      </c>
      <c r="H553" s="169">
        <f t="shared" si="145"/>
        <v>0</v>
      </c>
      <c r="I553" s="169">
        <f t="shared" si="145"/>
        <v>0</v>
      </c>
      <c r="J553" s="169">
        <f t="shared" si="145"/>
        <v>0</v>
      </c>
      <c r="K553" s="169">
        <f t="shared" si="145"/>
        <v>0</v>
      </c>
      <c r="L553" s="169">
        <f t="shared" si="145"/>
        <v>0</v>
      </c>
      <c r="M553" s="169">
        <f t="shared" si="145"/>
        <v>0</v>
      </c>
      <c r="N553" s="169">
        <f t="shared" si="145"/>
        <v>0</v>
      </c>
      <c r="O553" s="169">
        <f t="shared" si="145"/>
        <v>0</v>
      </c>
      <c r="P553" s="169">
        <f t="shared" si="145"/>
        <v>0</v>
      </c>
      <c r="Q553" s="169">
        <f t="shared" si="145"/>
        <v>0</v>
      </c>
      <c r="R553" s="169">
        <f t="shared" si="145"/>
        <v>0</v>
      </c>
      <c r="S553" s="169">
        <f t="shared" si="145"/>
        <v>0</v>
      </c>
      <c r="T553" s="169">
        <f t="shared" si="145"/>
        <v>0</v>
      </c>
      <c r="U553" s="169">
        <f t="shared" si="145"/>
        <v>0</v>
      </c>
      <c r="V553" s="169">
        <f t="shared" si="145"/>
        <v>0</v>
      </c>
      <c r="W553" s="169">
        <f t="shared" si="145"/>
        <v>0</v>
      </c>
      <c r="X553" s="169">
        <f t="shared" si="145"/>
        <v>0</v>
      </c>
      <c r="Y553" s="169">
        <f t="shared" si="145"/>
        <v>0</v>
      </c>
      <c r="Z553" s="169">
        <f t="shared" ref="E553:AB556" si="147">Z258+Z323+Z388+Z453+Z518</f>
        <v>0</v>
      </c>
      <c r="AA553" s="169">
        <f t="shared" si="147"/>
        <v>0</v>
      </c>
      <c r="AB553" s="169">
        <f t="shared" si="147"/>
        <v>0</v>
      </c>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row>
    <row r="554" spans="2:85" x14ac:dyDescent="0.3">
      <c r="B554" s="1">
        <v>23</v>
      </c>
      <c r="C554" s="1"/>
      <c r="D554" s="169">
        <f t="shared" si="146"/>
        <v>0</v>
      </c>
      <c r="E554" s="169">
        <f t="shared" si="147"/>
        <v>0</v>
      </c>
      <c r="F554" s="169">
        <f t="shared" si="147"/>
        <v>0</v>
      </c>
      <c r="G554" s="169">
        <f t="shared" si="147"/>
        <v>0</v>
      </c>
      <c r="H554" s="169">
        <f t="shared" si="147"/>
        <v>0</v>
      </c>
      <c r="I554" s="169">
        <f t="shared" si="147"/>
        <v>0</v>
      </c>
      <c r="J554" s="169">
        <f t="shared" si="147"/>
        <v>0</v>
      </c>
      <c r="K554" s="169">
        <f t="shared" si="147"/>
        <v>0</v>
      </c>
      <c r="L554" s="169">
        <f t="shared" si="147"/>
        <v>0</v>
      </c>
      <c r="M554" s="169">
        <f t="shared" si="147"/>
        <v>0</v>
      </c>
      <c r="N554" s="169">
        <f t="shared" si="147"/>
        <v>0</v>
      </c>
      <c r="O554" s="169">
        <f t="shared" si="147"/>
        <v>0</v>
      </c>
      <c r="P554" s="169">
        <f t="shared" si="147"/>
        <v>0</v>
      </c>
      <c r="Q554" s="169">
        <f t="shared" si="147"/>
        <v>0</v>
      </c>
      <c r="R554" s="169">
        <f t="shared" si="147"/>
        <v>0</v>
      </c>
      <c r="S554" s="169">
        <f t="shared" si="147"/>
        <v>0</v>
      </c>
      <c r="T554" s="169">
        <f t="shared" si="147"/>
        <v>0</v>
      </c>
      <c r="U554" s="169">
        <f t="shared" si="147"/>
        <v>0</v>
      </c>
      <c r="V554" s="169">
        <f t="shared" si="147"/>
        <v>0</v>
      </c>
      <c r="W554" s="169">
        <f t="shared" si="147"/>
        <v>0</v>
      </c>
      <c r="X554" s="169">
        <f t="shared" si="147"/>
        <v>0</v>
      </c>
      <c r="Y554" s="169">
        <f t="shared" si="147"/>
        <v>0</v>
      </c>
      <c r="Z554" s="169">
        <f t="shared" si="147"/>
        <v>0</v>
      </c>
      <c r="AA554" s="169">
        <f t="shared" si="147"/>
        <v>0</v>
      </c>
      <c r="AB554" s="169">
        <f t="shared" si="147"/>
        <v>0</v>
      </c>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row>
    <row r="555" spans="2:85" x14ac:dyDescent="0.3">
      <c r="B555" s="1">
        <v>24</v>
      </c>
      <c r="C555" s="1"/>
      <c r="D555" s="169">
        <f t="shared" si="146"/>
        <v>0</v>
      </c>
      <c r="E555" s="169">
        <f t="shared" si="147"/>
        <v>0</v>
      </c>
      <c r="F555" s="169">
        <f t="shared" si="147"/>
        <v>0</v>
      </c>
      <c r="G555" s="169">
        <f t="shared" si="147"/>
        <v>0</v>
      </c>
      <c r="H555" s="169">
        <f t="shared" si="147"/>
        <v>0</v>
      </c>
      <c r="I555" s="169">
        <f t="shared" si="147"/>
        <v>0</v>
      </c>
      <c r="J555" s="169">
        <f t="shared" si="147"/>
        <v>0</v>
      </c>
      <c r="K555" s="169">
        <f t="shared" si="147"/>
        <v>0</v>
      </c>
      <c r="L555" s="169">
        <f t="shared" si="147"/>
        <v>0</v>
      </c>
      <c r="M555" s="169">
        <f t="shared" si="147"/>
        <v>0</v>
      </c>
      <c r="N555" s="169">
        <f t="shared" si="147"/>
        <v>0</v>
      </c>
      <c r="O555" s="169">
        <f t="shared" si="147"/>
        <v>0</v>
      </c>
      <c r="P555" s="169">
        <f t="shared" si="147"/>
        <v>0</v>
      </c>
      <c r="Q555" s="169">
        <f t="shared" si="147"/>
        <v>0</v>
      </c>
      <c r="R555" s="169">
        <f t="shared" si="147"/>
        <v>0</v>
      </c>
      <c r="S555" s="169">
        <f t="shared" si="147"/>
        <v>0</v>
      </c>
      <c r="T555" s="169">
        <f t="shared" si="147"/>
        <v>0</v>
      </c>
      <c r="U555" s="169">
        <f t="shared" si="147"/>
        <v>0</v>
      </c>
      <c r="V555" s="169">
        <f t="shared" si="147"/>
        <v>0</v>
      </c>
      <c r="W555" s="169">
        <f t="shared" si="147"/>
        <v>0</v>
      </c>
      <c r="X555" s="169">
        <f t="shared" si="147"/>
        <v>0</v>
      </c>
      <c r="Y555" s="169">
        <f t="shared" si="147"/>
        <v>0</v>
      </c>
      <c r="Z555" s="169">
        <f t="shared" si="147"/>
        <v>0</v>
      </c>
      <c r="AA555" s="169">
        <f t="shared" si="147"/>
        <v>0</v>
      </c>
      <c r="AB555" s="169">
        <f t="shared" si="147"/>
        <v>0</v>
      </c>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row>
    <row r="556" spans="2:85" x14ac:dyDescent="0.3">
      <c r="B556" s="1">
        <v>25</v>
      </c>
      <c r="C556" s="1"/>
      <c r="D556" s="169">
        <f t="shared" si="146"/>
        <v>0</v>
      </c>
      <c r="E556" s="169">
        <f t="shared" si="147"/>
        <v>0</v>
      </c>
      <c r="F556" s="169">
        <f t="shared" si="147"/>
        <v>0</v>
      </c>
      <c r="G556" s="169">
        <f t="shared" si="147"/>
        <v>0</v>
      </c>
      <c r="H556" s="169">
        <f t="shared" si="147"/>
        <v>0</v>
      </c>
      <c r="I556" s="169">
        <f t="shared" si="147"/>
        <v>0</v>
      </c>
      <c r="J556" s="169">
        <f t="shared" si="147"/>
        <v>0</v>
      </c>
      <c r="K556" s="169">
        <f t="shared" si="147"/>
        <v>0</v>
      </c>
      <c r="L556" s="169">
        <f t="shared" si="147"/>
        <v>0</v>
      </c>
      <c r="M556" s="169">
        <f t="shared" si="147"/>
        <v>0</v>
      </c>
      <c r="N556" s="169">
        <f t="shared" si="147"/>
        <v>0</v>
      </c>
      <c r="O556" s="169">
        <f t="shared" si="147"/>
        <v>0</v>
      </c>
      <c r="P556" s="169">
        <f t="shared" si="147"/>
        <v>0</v>
      </c>
      <c r="Q556" s="169">
        <f t="shared" si="147"/>
        <v>0</v>
      </c>
      <c r="R556" s="169">
        <f t="shared" si="147"/>
        <v>0</v>
      </c>
      <c r="S556" s="169">
        <f t="shared" si="147"/>
        <v>0</v>
      </c>
      <c r="T556" s="169">
        <f t="shared" si="147"/>
        <v>0</v>
      </c>
      <c r="U556" s="169">
        <f t="shared" si="147"/>
        <v>0</v>
      </c>
      <c r="V556" s="169">
        <f t="shared" si="147"/>
        <v>0</v>
      </c>
      <c r="W556" s="169">
        <f t="shared" si="147"/>
        <v>0</v>
      </c>
      <c r="X556" s="169">
        <f t="shared" si="147"/>
        <v>0</v>
      </c>
      <c r="Y556" s="169">
        <f t="shared" si="147"/>
        <v>0</v>
      </c>
      <c r="Z556" s="169">
        <f t="shared" si="147"/>
        <v>0</v>
      </c>
      <c r="AA556" s="169">
        <f t="shared" si="147"/>
        <v>0</v>
      </c>
      <c r="AB556" s="169">
        <f t="shared" si="147"/>
        <v>0</v>
      </c>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row>
    <row r="557" spans="2:85" x14ac:dyDescent="0.3">
      <c r="B557" s="34" t="s">
        <v>161</v>
      </c>
      <c r="C557" s="12">
        <f>SUM(C532:C556)</f>
        <v>0</v>
      </c>
      <c r="D557" s="12">
        <f t="shared" ref="D557:AB557" si="148">SUM(D532:D556)</f>
        <v>0</v>
      </c>
      <c r="E557" s="12">
        <f t="shared" si="148"/>
        <v>3.6308210935682025E-2</v>
      </c>
      <c r="F557" s="12">
        <f t="shared" si="148"/>
        <v>6.7561998860717232E-2</v>
      </c>
      <c r="G557" s="12">
        <f t="shared" si="148"/>
        <v>9.5725450091523792E-2</v>
      </c>
      <c r="H557" s="12">
        <f t="shared" si="148"/>
        <v>0.1212380491163895</v>
      </c>
      <c r="I557" s="12">
        <f t="shared" si="148"/>
        <v>0.1560064204791746</v>
      </c>
      <c r="J557" s="12">
        <f t="shared" si="148"/>
        <v>0.18831645371101208</v>
      </c>
      <c r="K557" s="12">
        <f t="shared" si="148"/>
        <v>0.21834777188666538</v>
      </c>
      <c r="L557" s="12">
        <f t="shared" si="148"/>
        <v>0.24668438182151559</v>
      </c>
      <c r="M557" s="12">
        <f t="shared" si="148"/>
        <v>0.27372481356450229</v>
      </c>
      <c r="N557" s="12">
        <f t="shared" si="148"/>
        <v>0.34640004611541875</v>
      </c>
      <c r="O557" s="12">
        <f t="shared" si="148"/>
        <v>0.41148947818788983</v>
      </c>
      <c r="P557" s="12">
        <f t="shared" si="148"/>
        <v>0.46932061526141883</v>
      </c>
      <c r="Q557" s="12">
        <f t="shared" si="148"/>
        <v>0.52345322520391668</v>
      </c>
      <c r="R557" s="12">
        <f t="shared" si="148"/>
        <v>0.57040673569264855</v>
      </c>
      <c r="S557" s="12">
        <f t="shared" si="148"/>
        <v>0.63589676718232568</v>
      </c>
      <c r="T557" s="12">
        <f t="shared" si="148"/>
        <v>0.69614520908663524</v>
      </c>
      <c r="U557" s="12">
        <f t="shared" si="148"/>
        <v>0.75130508860186329</v>
      </c>
      <c r="V557" s="12">
        <f t="shared" si="148"/>
        <v>0.80144194361543786</v>
      </c>
      <c r="W557" s="12">
        <f t="shared" si="148"/>
        <v>0.79010851152955919</v>
      </c>
      <c r="X557" s="12">
        <f t="shared" si="148"/>
        <v>0.9026150281916151</v>
      </c>
      <c r="Y557" s="12">
        <f t="shared" si="148"/>
        <v>1.0040069567229311</v>
      </c>
      <c r="Z557" s="12">
        <f t="shared" si="148"/>
        <v>1.0832254442691214</v>
      </c>
      <c r="AA557" s="12">
        <f t="shared" si="148"/>
        <v>1.1554121429876709</v>
      </c>
      <c r="AB557" s="12">
        <f t="shared" si="148"/>
        <v>1.2219873322414798</v>
      </c>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row>
    <row r="558" spans="2:85" x14ac:dyDescent="0.3">
      <c r="B558" s="34" t="s">
        <v>214</v>
      </c>
      <c r="C558" s="12">
        <f>SUM($C557:C557)</f>
        <v>0</v>
      </c>
      <c r="D558" s="12">
        <f>SUM($C557:D557)</f>
        <v>0</v>
      </c>
      <c r="E558" s="12">
        <f>SUM($C557:E557)</f>
        <v>3.6308210935682025E-2</v>
      </c>
      <c r="F558" s="12">
        <f>SUM($C557:F557)</f>
        <v>0.10387020979639926</v>
      </c>
      <c r="G558" s="12">
        <f>SUM($C557:G557)</f>
        <v>0.19959565988792305</v>
      </c>
      <c r="H558" s="12">
        <f>SUM($C557:H557)</f>
        <v>0.32083370900431252</v>
      </c>
      <c r="I558" s="12">
        <f>SUM($C557:I557)</f>
        <v>0.47684012948348709</v>
      </c>
      <c r="J558" s="12">
        <f>SUM($C557:J557)</f>
        <v>0.66515658319449922</v>
      </c>
      <c r="K558" s="12">
        <f>SUM($C557:K557)</f>
        <v>0.88350435508116454</v>
      </c>
      <c r="L558" s="12">
        <f>SUM($C557:L557)</f>
        <v>1.1301887369026802</v>
      </c>
      <c r="M558" s="12">
        <f>SUM($C557:M557)</f>
        <v>1.4039135504671825</v>
      </c>
      <c r="N558" s="12">
        <f>SUM($C557:N557)</f>
        <v>1.7503135965826013</v>
      </c>
      <c r="O558" s="12">
        <f>SUM($C557:O557)</f>
        <v>2.1618030747704911</v>
      </c>
      <c r="P558" s="12">
        <f>SUM($C557:P557)</f>
        <v>2.6311236900319099</v>
      </c>
      <c r="Q558" s="12">
        <f>SUM($C557:Q557)</f>
        <v>3.1545769152358267</v>
      </c>
      <c r="R558" s="12">
        <f>SUM($C557:R557)</f>
        <v>3.7249836509284755</v>
      </c>
      <c r="S558" s="12">
        <f>SUM($C557:S557)</f>
        <v>4.360880418110801</v>
      </c>
      <c r="T558" s="12">
        <f>SUM($C557:T557)</f>
        <v>5.0570256271974365</v>
      </c>
      <c r="U558" s="12">
        <f>SUM($C557:U557)</f>
        <v>5.8083307157992996</v>
      </c>
      <c r="V558" s="12">
        <f>SUM($C557:V557)</f>
        <v>6.6097726594147375</v>
      </c>
      <c r="W558" s="12">
        <f>SUM($C557:W557)</f>
        <v>7.3998811709442966</v>
      </c>
      <c r="X558" s="12">
        <f>SUM($C557:X557)</f>
        <v>8.302496199135911</v>
      </c>
      <c r="Y558" s="12">
        <f>SUM($C557:Y557)</f>
        <v>9.3065031558588416</v>
      </c>
      <c r="Z558" s="12">
        <f>SUM($C557:Z557)</f>
        <v>10.389728600127963</v>
      </c>
      <c r="AA558" s="12">
        <f>SUM($C557:AA557)</f>
        <v>11.545140743115635</v>
      </c>
      <c r="AB558" s="12">
        <f>SUM($C557:AB557)</f>
        <v>12.767128075357114</v>
      </c>
    </row>
    <row r="561" spans="1:28" s="20" customFormat="1" x14ac:dyDescent="0.3">
      <c r="A561" s="13" t="s">
        <v>73</v>
      </c>
    </row>
    <row r="562" spans="1:28" s="3" customFormat="1" x14ac:dyDescent="0.3">
      <c r="A562" s="2"/>
      <c r="C562" s="2"/>
    </row>
    <row r="563" spans="1:28" s="3" customFormat="1" x14ac:dyDescent="0.3">
      <c r="A563" s="2"/>
      <c r="C563" s="2" t="s">
        <v>13</v>
      </c>
    </row>
    <row r="564" spans="1:28" s="3" customFormat="1" x14ac:dyDescent="0.3">
      <c r="C564" s="1">
        <v>0</v>
      </c>
      <c r="D564" s="1">
        <v>1</v>
      </c>
      <c r="E564" s="1">
        <v>2</v>
      </c>
      <c r="F564" s="1">
        <v>3</v>
      </c>
      <c r="G564" s="1">
        <v>4</v>
      </c>
      <c r="H564" s="1">
        <v>5</v>
      </c>
      <c r="I564" s="1">
        <v>6</v>
      </c>
      <c r="J564" s="1">
        <v>7</v>
      </c>
      <c r="K564" s="1">
        <v>8</v>
      </c>
      <c r="L564" s="1">
        <v>9</v>
      </c>
      <c r="M564" s="1">
        <v>10</v>
      </c>
      <c r="N564" s="1">
        <v>11</v>
      </c>
      <c r="O564" s="1">
        <v>12</v>
      </c>
      <c r="P564" s="1">
        <v>13</v>
      </c>
      <c r="Q564" s="1">
        <v>14</v>
      </c>
      <c r="R564" s="1">
        <v>15</v>
      </c>
      <c r="S564" s="1">
        <v>16</v>
      </c>
      <c r="T564" s="1">
        <v>17</v>
      </c>
      <c r="U564" s="1">
        <v>18</v>
      </c>
      <c r="V564" s="1">
        <v>19</v>
      </c>
      <c r="W564" s="1">
        <v>20</v>
      </c>
      <c r="X564" s="1">
        <v>21</v>
      </c>
      <c r="Y564" s="1">
        <v>22</v>
      </c>
      <c r="Z564" s="1">
        <v>23</v>
      </c>
      <c r="AA564" s="1">
        <v>24</v>
      </c>
      <c r="AB564" s="1">
        <v>25</v>
      </c>
    </row>
    <row r="565" spans="1:28" s="3" customFormat="1" x14ac:dyDescent="0.3">
      <c r="A565" s="61" t="s">
        <v>12</v>
      </c>
      <c r="B565" s="2">
        <v>1</v>
      </c>
      <c r="C565" s="179">
        <f>C532+C172</f>
        <v>0</v>
      </c>
      <c r="D565" s="179">
        <f t="shared" ref="D565:AB565" si="149">D532+D172</f>
        <v>0.19978000000000001</v>
      </c>
      <c r="E565" s="179">
        <f t="shared" si="149"/>
        <v>0.25817116007568203</v>
      </c>
      <c r="F565" s="179">
        <f t="shared" si="149"/>
        <v>0.30059722042339088</v>
      </c>
      <c r="G565" s="179">
        <f t="shared" si="149"/>
        <v>0.35958800091047805</v>
      </c>
      <c r="H565" s="179">
        <f t="shared" si="149"/>
        <v>0.4080290974887788</v>
      </c>
      <c r="I565" s="179">
        <f t="shared" si="149"/>
        <v>0.47269608002893415</v>
      </c>
      <c r="J565" s="179">
        <f t="shared" si="149"/>
        <v>0.5366313271362797</v>
      </c>
      <c r="K565" s="179">
        <f t="shared" si="149"/>
        <v>0.59225123123657264</v>
      </c>
      <c r="L565" s="179">
        <f t="shared" si="149"/>
        <v>0.65428995984019589</v>
      </c>
      <c r="M565" s="179">
        <f t="shared" si="149"/>
        <v>0.72392519093955343</v>
      </c>
      <c r="N565" s="179">
        <f t="shared" si="149"/>
        <v>0.83309464042447579</v>
      </c>
      <c r="O565" s="179">
        <f t="shared" si="149"/>
        <v>0.94528546849457851</v>
      </c>
      <c r="P565" s="179">
        <f t="shared" si="149"/>
        <v>1.0405539174428793</v>
      </c>
      <c r="Q565" s="179">
        <f t="shared" si="149"/>
        <v>1.1630799146314126</v>
      </c>
      <c r="R565" s="179">
        <f t="shared" si="149"/>
        <v>1.2463785533980118</v>
      </c>
      <c r="S565" s="179">
        <f t="shared" si="149"/>
        <v>1.3691621011113746</v>
      </c>
      <c r="T565" s="179">
        <f t="shared" si="149"/>
        <v>1.487311840991965</v>
      </c>
      <c r="U565" s="179">
        <f t="shared" si="149"/>
        <v>1.5961553233548291</v>
      </c>
      <c r="V565" s="179">
        <f t="shared" si="149"/>
        <v>1.6929529960515297</v>
      </c>
      <c r="W565" s="179">
        <f t="shared" si="149"/>
        <v>1.7597344669342199</v>
      </c>
      <c r="X565" s="179">
        <f t="shared" si="149"/>
        <v>1.947327538616181</v>
      </c>
      <c r="Y565" s="179">
        <f t="shared" si="149"/>
        <v>2.1809236575302915</v>
      </c>
      <c r="Z565" s="179">
        <f t="shared" si="149"/>
        <v>2.3113020624796121</v>
      </c>
      <c r="AA565" s="179">
        <f t="shared" si="149"/>
        <v>2.4857189941899351</v>
      </c>
      <c r="AB565" s="179">
        <f t="shared" si="149"/>
        <v>2.6967565376322304</v>
      </c>
    </row>
    <row r="566" spans="1:28" s="3" customFormat="1" x14ac:dyDescent="0.3">
      <c r="B566" s="2">
        <v>2</v>
      </c>
      <c r="C566" s="179">
        <f t="shared" ref="C566:AB575" si="150">C533+C173</f>
        <v>0</v>
      </c>
      <c r="D566" s="179">
        <f t="shared" si="150"/>
        <v>0</v>
      </c>
      <c r="E566" s="179">
        <f t="shared" si="150"/>
        <v>0</v>
      </c>
      <c r="F566" s="179">
        <f t="shared" si="150"/>
        <v>0</v>
      </c>
      <c r="G566" s="179">
        <f t="shared" si="150"/>
        <v>0</v>
      </c>
      <c r="H566" s="179">
        <f t="shared" si="150"/>
        <v>0</v>
      </c>
      <c r="I566" s="179">
        <f t="shared" si="150"/>
        <v>0</v>
      </c>
      <c r="J566" s="179">
        <f t="shared" si="150"/>
        <v>0</v>
      </c>
      <c r="K566" s="179">
        <f t="shared" si="150"/>
        <v>0</v>
      </c>
      <c r="L566" s="179">
        <f t="shared" si="150"/>
        <v>0</v>
      </c>
      <c r="M566" s="179">
        <f t="shared" si="150"/>
        <v>0</v>
      </c>
      <c r="N566" s="179">
        <f t="shared" si="150"/>
        <v>0</v>
      </c>
      <c r="O566" s="179">
        <f t="shared" si="150"/>
        <v>0</v>
      </c>
      <c r="P566" s="179">
        <f t="shared" si="150"/>
        <v>0</v>
      </c>
      <c r="Q566" s="179">
        <f t="shared" si="150"/>
        <v>0</v>
      </c>
      <c r="R566" s="179">
        <f t="shared" si="150"/>
        <v>0</v>
      </c>
      <c r="S566" s="179">
        <f t="shared" si="150"/>
        <v>0</v>
      </c>
      <c r="T566" s="179">
        <f t="shared" si="150"/>
        <v>0</v>
      </c>
      <c r="U566" s="179">
        <f t="shared" si="150"/>
        <v>0</v>
      </c>
      <c r="V566" s="179">
        <f t="shared" si="150"/>
        <v>0</v>
      </c>
      <c r="W566" s="179">
        <f t="shared" si="150"/>
        <v>0</v>
      </c>
      <c r="X566" s="179">
        <f t="shared" si="150"/>
        <v>0</v>
      </c>
      <c r="Y566" s="179">
        <f t="shared" si="150"/>
        <v>0</v>
      </c>
      <c r="Z566" s="179">
        <f t="shared" si="150"/>
        <v>0</v>
      </c>
      <c r="AA566" s="179">
        <f t="shared" si="150"/>
        <v>0</v>
      </c>
      <c r="AB566" s="179">
        <f t="shared" si="150"/>
        <v>0</v>
      </c>
    </row>
    <row r="567" spans="1:28" s="3" customFormat="1" x14ac:dyDescent="0.3">
      <c r="B567" s="2">
        <v>3</v>
      </c>
      <c r="C567" s="179">
        <f t="shared" si="150"/>
        <v>0</v>
      </c>
      <c r="D567" s="179">
        <f t="shared" si="150"/>
        <v>0</v>
      </c>
      <c r="E567" s="179">
        <f t="shared" si="150"/>
        <v>0</v>
      </c>
      <c r="F567" s="179">
        <f t="shared" si="150"/>
        <v>0</v>
      </c>
      <c r="G567" s="179">
        <f t="shared" si="150"/>
        <v>0</v>
      </c>
      <c r="H567" s="179">
        <f t="shared" si="150"/>
        <v>0</v>
      </c>
      <c r="I567" s="179">
        <f t="shared" si="150"/>
        <v>0</v>
      </c>
      <c r="J567" s="179">
        <f t="shared" si="150"/>
        <v>0</v>
      </c>
      <c r="K567" s="179">
        <f t="shared" si="150"/>
        <v>0</v>
      </c>
      <c r="L567" s="179">
        <f t="shared" si="150"/>
        <v>0</v>
      </c>
      <c r="M567" s="179">
        <f t="shared" si="150"/>
        <v>0</v>
      </c>
      <c r="N567" s="179">
        <f t="shared" si="150"/>
        <v>0</v>
      </c>
      <c r="O567" s="179">
        <f t="shared" si="150"/>
        <v>0</v>
      </c>
      <c r="P567" s="179">
        <f t="shared" si="150"/>
        <v>0</v>
      </c>
      <c r="Q567" s="179">
        <f t="shared" si="150"/>
        <v>0</v>
      </c>
      <c r="R567" s="179">
        <f t="shared" si="150"/>
        <v>0</v>
      </c>
      <c r="S567" s="179">
        <f t="shared" si="150"/>
        <v>0</v>
      </c>
      <c r="T567" s="179">
        <f t="shared" si="150"/>
        <v>0</v>
      </c>
      <c r="U567" s="179">
        <f t="shared" si="150"/>
        <v>0</v>
      </c>
      <c r="V567" s="179">
        <f t="shared" si="150"/>
        <v>0</v>
      </c>
      <c r="W567" s="179">
        <f t="shared" si="150"/>
        <v>0</v>
      </c>
      <c r="X567" s="179">
        <f t="shared" si="150"/>
        <v>0</v>
      </c>
      <c r="Y567" s="179">
        <f t="shared" si="150"/>
        <v>0</v>
      </c>
      <c r="Z567" s="179">
        <f t="shared" si="150"/>
        <v>0</v>
      </c>
      <c r="AA567" s="179">
        <f t="shared" si="150"/>
        <v>0</v>
      </c>
      <c r="AB567" s="179">
        <f t="shared" si="150"/>
        <v>0</v>
      </c>
    </row>
    <row r="568" spans="1:28" s="3" customFormat="1" x14ac:dyDescent="0.3">
      <c r="B568" s="2">
        <v>4</v>
      </c>
      <c r="C568" s="179">
        <f t="shared" si="150"/>
        <v>0</v>
      </c>
      <c r="D568" s="179">
        <f t="shared" si="150"/>
        <v>0</v>
      </c>
      <c r="E568" s="179">
        <f t="shared" si="150"/>
        <v>0</v>
      </c>
      <c r="F568" s="179">
        <f t="shared" si="150"/>
        <v>0</v>
      </c>
      <c r="G568" s="179">
        <f t="shared" si="150"/>
        <v>0</v>
      </c>
      <c r="H568" s="179">
        <f t="shared" si="150"/>
        <v>0</v>
      </c>
      <c r="I568" s="179">
        <f t="shared" si="150"/>
        <v>0</v>
      </c>
      <c r="J568" s="179">
        <f t="shared" si="150"/>
        <v>0</v>
      </c>
      <c r="K568" s="179">
        <f t="shared" si="150"/>
        <v>0</v>
      </c>
      <c r="L568" s="179">
        <f t="shared" si="150"/>
        <v>0</v>
      </c>
      <c r="M568" s="179">
        <f t="shared" si="150"/>
        <v>0</v>
      </c>
      <c r="N568" s="179">
        <f t="shared" si="150"/>
        <v>0</v>
      </c>
      <c r="O568" s="179">
        <f t="shared" si="150"/>
        <v>0</v>
      </c>
      <c r="P568" s="179">
        <f t="shared" si="150"/>
        <v>0</v>
      </c>
      <c r="Q568" s="179">
        <f t="shared" si="150"/>
        <v>0</v>
      </c>
      <c r="R568" s="179">
        <f t="shared" si="150"/>
        <v>0</v>
      </c>
      <c r="S568" s="179">
        <f t="shared" si="150"/>
        <v>0</v>
      </c>
      <c r="T568" s="179">
        <f t="shared" si="150"/>
        <v>0</v>
      </c>
      <c r="U568" s="179">
        <f t="shared" si="150"/>
        <v>0</v>
      </c>
      <c r="V568" s="179">
        <f t="shared" si="150"/>
        <v>0</v>
      </c>
      <c r="W568" s="179">
        <f t="shared" si="150"/>
        <v>0</v>
      </c>
      <c r="X568" s="179">
        <f t="shared" si="150"/>
        <v>0</v>
      </c>
      <c r="Y568" s="179">
        <f t="shared" si="150"/>
        <v>0</v>
      </c>
      <c r="Z568" s="179">
        <f t="shared" si="150"/>
        <v>0</v>
      </c>
      <c r="AA568" s="179">
        <f t="shared" si="150"/>
        <v>0</v>
      </c>
      <c r="AB568" s="179">
        <f t="shared" si="150"/>
        <v>0</v>
      </c>
    </row>
    <row r="569" spans="1:28" s="3" customFormat="1" x14ac:dyDescent="0.3">
      <c r="B569" s="2">
        <v>5</v>
      </c>
      <c r="C569" s="179">
        <f t="shared" si="150"/>
        <v>0</v>
      </c>
      <c r="D569" s="179">
        <f t="shared" si="150"/>
        <v>0</v>
      </c>
      <c r="E569" s="179">
        <f t="shared" si="150"/>
        <v>0</v>
      </c>
      <c r="F569" s="179">
        <f t="shared" si="150"/>
        <v>0</v>
      </c>
      <c r="G569" s="179">
        <f t="shared" si="150"/>
        <v>0</v>
      </c>
      <c r="H569" s="179">
        <f t="shared" si="150"/>
        <v>0</v>
      </c>
      <c r="I569" s="179">
        <f t="shared" si="150"/>
        <v>0</v>
      </c>
      <c r="J569" s="179">
        <f t="shared" si="150"/>
        <v>0</v>
      </c>
      <c r="K569" s="179">
        <f t="shared" si="150"/>
        <v>0</v>
      </c>
      <c r="L569" s="179">
        <f t="shared" si="150"/>
        <v>0</v>
      </c>
      <c r="M569" s="179">
        <f t="shared" si="150"/>
        <v>0</v>
      </c>
      <c r="N569" s="179">
        <f t="shared" si="150"/>
        <v>0</v>
      </c>
      <c r="O569" s="179">
        <f t="shared" si="150"/>
        <v>0</v>
      </c>
      <c r="P569" s="179">
        <f t="shared" si="150"/>
        <v>0</v>
      </c>
      <c r="Q569" s="179">
        <f t="shared" si="150"/>
        <v>0</v>
      </c>
      <c r="R569" s="179">
        <f t="shared" si="150"/>
        <v>0</v>
      </c>
      <c r="S569" s="179">
        <f t="shared" si="150"/>
        <v>0</v>
      </c>
      <c r="T569" s="179">
        <f t="shared" si="150"/>
        <v>0</v>
      </c>
      <c r="U569" s="179">
        <f t="shared" si="150"/>
        <v>0</v>
      </c>
      <c r="V569" s="179">
        <f t="shared" si="150"/>
        <v>0</v>
      </c>
      <c r="W569" s="179">
        <f t="shared" si="150"/>
        <v>0</v>
      </c>
      <c r="X569" s="179">
        <f t="shared" si="150"/>
        <v>0</v>
      </c>
      <c r="Y569" s="179">
        <f t="shared" si="150"/>
        <v>0</v>
      </c>
      <c r="Z569" s="179">
        <f t="shared" si="150"/>
        <v>0</v>
      </c>
      <c r="AA569" s="179">
        <f t="shared" si="150"/>
        <v>0</v>
      </c>
      <c r="AB569" s="179">
        <f t="shared" si="150"/>
        <v>0</v>
      </c>
    </row>
    <row r="570" spans="1:28" s="3" customFormat="1" x14ac:dyDescent="0.3">
      <c r="B570" s="2">
        <v>6</v>
      </c>
      <c r="C570" s="179">
        <f t="shared" si="150"/>
        <v>0</v>
      </c>
      <c r="D570" s="179">
        <f t="shared" si="150"/>
        <v>0</v>
      </c>
      <c r="E570" s="179">
        <f t="shared" si="150"/>
        <v>0</v>
      </c>
      <c r="F570" s="179">
        <f t="shared" si="150"/>
        <v>0</v>
      </c>
      <c r="G570" s="179">
        <f t="shared" si="150"/>
        <v>0</v>
      </c>
      <c r="H570" s="179">
        <f t="shared" si="150"/>
        <v>0</v>
      </c>
      <c r="I570" s="179">
        <f t="shared" si="150"/>
        <v>0</v>
      </c>
      <c r="J570" s="179">
        <f t="shared" si="150"/>
        <v>0</v>
      </c>
      <c r="K570" s="179">
        <f t="shared" si="150"/>
        <v>0</v>
      </c>
      <c r="L570" s="179">
        <f t="shared" si="150"/>
        <v>0</v>
      </c>
      <c r="M570" s="179">
        <f t="shared" si="150"/>
        <v>0</v>
      </c>
      <c r="N570" s="179">
        <f t="shared" si="150"/>
        <v>0</v>
      </c>
      <c r="O570" s="179">
        <f t="shared" si="150"/>
        <v>0</v>
      </c>
      <c r="P570" s="179">
        <f t="shared" si="150"/>
        <v>0</v>
      </c>
      <c r="Q570" s="179">
        <f t="shared" si="150"/>
        <v>0</v>
      </c>
      <c r="R570" s="179">
        <f t="shared" si="150"/>
        <v>0</v>
      </c>
      <c r="S570" s="179">
        <f t="shared" si="150"/>
        <v>0</v>
      </c>
      <c r="T570" s="179">
        <f t="shared" si="150"/>
        <v>0</v>
      </c>
      <c r="U570" s="179">
        <f t="shared" si="150"/>
        <v>0</v>
      </c>
      <c r="V570" s="179">
        <f t="shared" si="150"/>
        <v>0</v>
      </c>
      <c r="W570" s="179">
        <f t="shared" si="150"/>
        <v>0</v>
      </c>
      <c r="X570" s="179">
        <f t="shared" si="150"/>
        <v>0</v>
      </c>
      <c r="Y570" s="179">
        <f t="shared" si="150"/>
        <v>0</v>
      </c>
      <c r="Z570" s="179">
        <f t="shared" si="150"/>
        <v>0</v>
      </c>
      <c r="AA570" s="179">
        <f t="shared" si="150"/>
        <v>0</v>
      </c>
      <c r="AB570" s="179">
        <f t="shared" si="150"/>
        <v>0</v>
      </c>
    </row>
    <row r="571" spans="1:28" s="3" customFormat="1" x14ac:dyDescent="0.3">
      <c r="B571" s="2">
        <v>7</v>
      </c>
      <c r="C571" s="179">
        <f t="shared" si="150"/>
        <v>0</v>
      </c>
      <c r="D571" s="179">
        <f t="shared" si="150"/>
        <v>0</v>
      </c>
      <c r="E571" s="179">
        <f t="shared" si="150"/>
        <v>0</v>
      </c>
      <c r="F571" s="179">
        <f t="shared" si="150"/>
        <v>0</v>
      </c>
      <c r="G571" s="179">
        <f t="shared" si="150"/>
        <v>0</v>
      </c>
      <c r="H571" s="179">
        <f t="shared" si="150"/>
        <v>0</v>
      </c>
      <c r="I571" s="179">
        <f t="shared" si="150"/>
        <v>0</v>
      </c>
      <c r="J571" s="179">
        <f t="shared" si="150"/>
        <v>0</v>
      </c>
      <c r="K571" s="179">
        <f t="shared" si="150"/>
        <v>0</v>
      </c>
      <c r="L571" s="179">
        <f t="shared" si="150"/>
        <v>0</v>
      </c>
      <c r="M571" s="179">
        <f t="shared" si="150"/>
        <v>0</v>
      </c>
      <c r="N571" s="179">
        <f t="shared" si="150"/>
        <v>0</v>
      </c>
      <c r="O571" s="179">
        <f t="shared" si="150"/>
        <v>0</v>
      </c>
      <c r="P571" s="179">
        <f t="shared" si="150"/>
        <v>0</v>
      </c>
      <c r="Q571" s="179">
        <f t="shared" si="150"/>
        <v>0</v>
      </c>
      <c r="R571" s="179">
        <f t="shared" si="150"/>
        <v>0</v>
      </c>
      <c r="S571" s="179">
        <f t="shared" si="150"/>
        <v>0</v>
      </c>
      <c r="T571" s="179">
        <f t="shared" si="150"/>
        <v>0</v>
      </c>
      <c r="U571" s="179">
        <f t="shared" si="150"/>
        <v>0</v>
      </c>
      <c r="V571" s="179">
        <f t="shared" si="150"/>
        <v>0</v>
      </c>
      <c r="W571" s="179">
        <f t="shared" si="150"/>
        <v>0</v>
      </c>
      <c r="X571" s="179">
        <f t="shared" si="150"/>
        <v>0</v>
      </c>
      <c r="Y571" s="179">
        <f t="shared" si="150"/>
        <v>0</v>
      </c>
      <c r="Z571" s="179">
        <f t="shared" si="150"/>
        <v>0</v>
      </c>
      <c r="AA571" s="179">
        <f t="shared" si="150"/>
        <v>0</v>
      </c>
      <c r="AB571" s="179">
        <f t="shared" si="150"/>
        <v>0</v>
      </c>
    </row>
    <row r="572" spans="1:28" s="3" customFormat="1" x14ac:dyDescent="0.3">
      <c r="B572" s="2">
        <v>8</v>
      </c>
      <c r="C572" s="179">
        <f t="shared" si="150"/>
        <v>0</v>
      </c>
      <c r="D572" s="179">
        <f t="shared" si="150"/>
        <v>0</v>
      </c>
      <c r="E572" s="179">
        <f t="shared" si="150"/>
        <v>0</v>
      </c>
      <c r="F572" s="179">
        <f t="shared" si="150"/>
        <v>0</v>
      </c>
      <c r="G572" s="179">
        <f t="shared" si="150"/>
        <v>0</v>
      </c>
      <c r="H572" s="179">
        <f t="shared" si="150"/>
        <v>0</v>
      </c>
      <c r="I572" s="179">
        <f t="shared" si="150"/>
        <v>0</v>
      </c>
      <c r="J572" s="179">
        <f t="shared" si="150"/>
        <v>0</v>
      </c>
      <c r="K572" s="179">
        <f t="shared" si="150"/>
        <v>0</v>
      </c>
      <c r="L572" s="179">
        <f t="shared" si="150"/>
        <v>0</v>
      </c>
      <c r="M572" s="179">
        <f t="shared" si="150"/>
        <v>0</v>
      </c>
      <c r="N572" s="179">
        <f t="shared" si="150"/>
        <v>0</v>
      </c>
      <c r="O572" s="179">
        <f t="shared" si="150"/>
        <v>0</v>
      </c>
      <c r="P572" s="179">
        <f t="shared" si="150"/>
        <v>0</v>
      </c>
      <c r="Q572" s="179">
        <f t="shared" si="150"/>
        <v>0</v>
      </c>
      <c r="R572" s="179">
        <f t="shared" si="150"/>
        <v>0</v>
      </c>
      <c r="S572" s="179">
        <f t="shared" si="150"/>
        <v>0</v>
      </c>
      <c r="T572" s="179">
        <f t="shared" si="150"/>
        <v>0</v>
      </c>
      <c r="U572" s="179">
        <f t="shared" si="150"/>
        <v>0</v>
      </c>
      <c r="V572" s="179">
        <f t="shared" si="150"/>
        <v>0</v>
      </c>
      <c r="W572" s="179">
        <f t="shared" si="150"/>
        <v>0</v>
      </c>
      <c r="X572" s="179">
        <f t="shared" si="150"/>
        <v>0</v>
      </c>
      <c r="Y572" s="179">
        <f t="shared" si="150"/>
        <v>0</v>
      </c>
      <c r="Z572" s="179">
        <f t="shared" si="150"/>
        <v>0</v>
      </c>
      <c r="AA572" s="179">
        <f t="shared" si="150"/>
        <v>0</v>
      </c>
      <c r="AB572" s="179">
        <f t="shared" si="150"/>
        <v>0</v>
      </c>
    </row>
    <row r="573" spans="1:28" s="3" customFormat="1" x14ac:dyDescent="0.3">
      <c r="B573" s="2">
        <v>9</v>
      </c>
      <c r="C573" s="179">
        <f t="shared" si="150"/>
        <v>0</v>
      </c>
      <c r="D573" s="179">
        <f t="shared" si="150"/>
        <v>0</v>
      </c>
      <c r="E573" s="179">
        <f t="shared" si="150"/>
        <v>0</v>
      </c>
      <c r="F573" s="179">
        <f t="shared" si="150"/>
        <v>0</v>
      </c>
      <c r="G573" s="179">
        <f t="shared" si="150"/>
        <v>0</v>
      </c>
      <c r="H573" s="179">
        <f t="shared" si="150"/>
        <v>0</v>
      </c>
      <c r="I573" s="179">
        <f t="shared" si="150"/>
        <v>0</v>
      </c>
      <c r="J573" s="179">
        <f t="shared" si="150"/>
        <v>0</v>
      </c>
      <c r="K573" s="179">
        <f t="shared" si="150"/>
        <v>0</v>
      </c>
      <c r="L573" s="179">
        <f t="shared" si="150"/>
        <v>0</v>
      </c>
      <c r="M573" s="179">
        <f t="shared" si="150"/>
        <v>0</v>
      </c>
      <c r="N573" s="179">
        <f t="shared" si="150"/>
        <v>0</v>
      </c>
      <c r="O573" s="179">
        <f t="shared" si="150"/>
        <v>0</v>
      </c>
      <c r="P573" s="179">
        <f t="shared" si="150"/>
        <v>0</v>
      </c>
      <c r="Q573" s="179">
        <f t="shared" si="150"/>
        <v>0</v>
      </c>
      <c r="R573" s="179">
        <f t="shared" si="150"/>
        <v>0</v>
      </c>
      <c r="S573" s="179">
        <f t="shared" si="150"/>
        <v>0</v>
      </c>
      <c r="T573" s="179">
        <f t="shared" si="150"/>
        <v>0</v>
      </c>
      <c r="U573" s="179">
        <f t="shared" si="150"/>
        <v>0</v>
      </c>
      <c r="V573" s="179">
        <f t="shared" si="150"/>
        <v>0</v>
      </c>
      <c r="W573" s="179">
        <f t="shared" si="150"/>
        <v>0</v>
      </c>
      <c r="X573" s="179">
        <f t="shared" si="150"/>
        <v>0</v>
      </c>
      <c r="Y573" s="179">
        <f t="shared" si="150"/>
        <v>0</v>
      </c>
      <c r="Z573" s="179">
        <f t="shared" si="150"/>
        <v>0</v>
      </c>
      <c r="AA573" s="179">
        <f t="shared" si="150"/>
        <v>0</v>
      </c>
      <c r="AB573" s="179">
        <f t="shared" si="150"/>
        <v>0</v>
      </c>
    </row>
    <row r="574" spans="1:28" s="3" customFormat="1" x14ac:dyDescent="0.3">
      <c r="B574" s="2">
        <v>10</v>
      </c>
      <c r="C574" s="179">
        <f t="shared" si="150"/>
        <v>0</v>
      </c>
      <c r="D574" s="179">
        <f t="shared" si="150"/>
        <v>0</v>
      </c>
      <c r="E574" s="179">
        <f t="shared" si="150"/>
        <v>0</v>
      </c>
      <c r="F574" s="179">
        <f t="shared" si="150"/>
        <v>0</v>
      </c>
      <c r="G574" s="179">
        <f t="shared" si="150"/>
        <v>0</v>
      </c>
      <c r="H574" s="179">
        <f t="shared" si="150"/>
        <v>0</v>
      </c>
      <c r="I574" s="179">
        <f t="shared" si="150"/>
        <v>0</v>
      </c>
      <c r="J574" s="179">
        <f t="shared" si="150"/>
        <v>0</v>
      </c>
      <c r="K574" s="179">
        <f t="shared" si="150"/>
        <v>0</v>
      </c>
      <c r="L574" s="179">
        <f t="shared" si="150"/>
        <v>0</v>
      </c>
      <c r="M574" s="179">
        <f t="shared" si="150"/>
        <v>0</v>
      </c>
      <c r="N574" s="179">
        <f t="shared" si="150"/>
        <v>0</v>
      </c>
      <c r="O574" s="179">
        <f t="shared" si="150"/>
        <v>0</v>
      </c>
      <c r="P574" s="179">
        <f t="shared" si="150"/>
        <v>0</v>
      </c>
      <c r="Q574" s="179">
        <f t="shared" si="150"/>
        <v>0</v>
      </c>
      <c r="R574" s="179">
        <f t="shared" si="150"/>
        <v>0</v>
      </c>
      <c r="S574" s="179">
        <f t="shared" si="150"/>
        <v>0</v>
      </c>
      <c r="T574" s="179">
        <f t="shared" si="150"/>
        <v>0</v>
      </c>
      <c r="U574" s="179">
        <f t="shared" si="150"/>
        <v>0</v>
      </c>
      <c r="V574" s="179">
        <f t="shared" si="150"/>
        <v>0</v>
      </c>
      <c r="W574" s="179">
        <f t="shared" si="150"/>
        <v>0</v>
      </c>
      <c r="X574" s="179">
        <f t="shared" si="150"/>
        <v>0</v>
      </c>
      <c r="Y574" s="179">
        <f t="shared" si="150"/>
        <v>0</v>
      </c>
      <c r="Z574" s="179">
        <f t="shared" si="150"/>
        <v>0</v>
      </c>
      <c r="AA574" s="179">
        <f t="shared" si="150"/>
        <v>0</v>
      </c>
      <c r="AB574" s="179">
        <f t="shared" si="150"/>
        <v>0</v>
      </c>
    </row>
    <row r="575" spans="1:28" s="3" customFormat="1" x14ac:dyDescent="0.3">
      <c r="B575" s="2">
        <v>11</v>
      </c>
      <c r="C575" s="179">
        <f t="shared" si="150"/>
        <v>0</v>
      </c>
      <c r="D575" s="179">
        <f t="shared" si="150"/>
        <v>0</v>
      </c>
      <c r="E575" s="179">
        <f t="shared" si="150"/>
        <v>0</v>
      </c>
      <c r="F575" s="179">
        <f t="shared" si="150"/>
        <v>0</v>
      </c>
      <c r="G575" s="179">
        <f t="shared" si="150"/>
        <v>0</v>
      </c>
      <c r="H575" s="179">
        <f t="shared" si="150"/>
        <v>0</v>
      </c>
      <c r="I575" s="179">
        <f t="shared" si="150"/>
        <v>0</v>
      </c>
      <c r="J575" s="179">
        <f t="shared" si="150"/>
        <v>0</v>
      </c>
      <c r="K575" s="179">
        <f t="shared" si="150"/>
        <v>0</v>
      </c>
      <c r="L575" s="179">
        <f t="shared" si="150"/>
        <v>0</v>
      </c>
      <c r="M575" s="179">
        <f t="shared" si="150"/>
        <v>0</v>
      </c>
      <c r="N575" s="179">
        <f t="shared" si="150"/>
        <v>0</v>
      </c>
      <c r="O575" s="179">
        <f t="shared" si="150"/>
        <v>0</v>
      </c>
      <c r="P575" s="179">
        <f t="shared" si="150"/>
        <v>0</v>
      </c>
      <c r="Q575" s="179">
        <f t="shared" si="150"/>
        <v>0</v>
      </c>
      <c r="R575" s="179">
        <f t="shared" si="150"/>
        <v>0</v>
      </c>
      <c r="S575" s="179">
        <f t="shared" si="150"/>
        <v>0</v>
      </c>
      <c r="T575" s="179">
        <f t="shared" si="150"/>
        <v>0</v>
      </c>
      <c r="U575" s="179">
        <f t="shared" si="150"/>
        <v>0</v>
      </c>
      <c r="V575" s="179">
        <f t="shared" si="150"/>
        <v>0</v>
      </c>
      <c r="W575" s="179">
        <f t="shared" si="150"/>
        <v>0</v>
      </c>
      <c r="X575" s="179">
        <f>X542+X182</f>
        <v>0</v>
      </c>
      <c r="Y575" s="179">
        <f>Y542+Y182</f>
        <v>0</v>
      </c>
      <c r="Z575" s="179">
        <f>Z542+Z182</f>
        <v>0</v>
      </c>
      <c r="AA575" s="179">
        <f>AA542+AA182</f>
        <v>0</v>
      </c>
      <c r="AB575" s="179">
        <f>AB542+AB182</f>
        <v>0</v>
      </c>
    </row>
    <row r="576" spans="1:28" s="3" customFormat="1" x14ac:dyDescent="0.3">
      <c r="B576" s="2">
        <v>12</v>
      </c>
      <c r="C576" s="179">
        <f t="shared" ref="C576:AB585" si="151">C543+C183</f>
        <v>0</v>
      </c>
      <c r="D576" s="179">
        <f t="shared" si="151"/>
        <v>0</v>
      </c>
      <c r="E576" s="179">
        <f t="shared" si="151"/>
        <v>0</v>
      </c>
      <c r="F576" s="179">
        <f t="shared" si="151"/>
        <v>0</v>
      </c>
      <c r="G576" s="179">
        <f t="shared" si="151"/>
        <v>0</v>
      </c>
      <c r="H576" s="179">
        <f t="shared" si="151"/>
        <v>0</v>
      </c>
      <c r="I576" s="179">
        <f t="shared" si="151"/>
        <v>0</v>
      </c>
      <c r="J576" s="179">
        <f t="shared" si="151"/>
        <v>0</v>
      </c>
      <c r="K576" s="179">
        <f t="shared" si="151"/>
        <v>0</v>
      </c>
      <c r="L576" s="179">
        <f t="shared" si="151"/>
        <v>0</v>
      </c>
      <c r="M576" s="179">
        <f t="shared" si="151"/>
        <v>0</v>
      </c>
      <c r="N576" s="179">
        <f t="shared" si="151"/>
        <v>0</v>
      </c>
      <c r="O576" s="179">
        <f t="shared" si="151"/>
        <v>0</v>
      </c>
      <c r="P576" s="179">
        <f t="shared" si="151"/>
        <v>0</v>
      </c>
      <c r="Q576" s="179">
        <f t="shared" si="151"/>
        <v>0</v>
      </c>
      <c r="R576" s="179">
        <f t="shared" si="151"/>
        <v>0</v>
      </c>
      <c r="S576" s="179">
        <f t="shared" si="151"/>
        <v>0</v>
      </c>
      <c r="T576" s="179">
        <f t="shared" si="151"/>
        <v>0</v>
      </c>
      <c r="U576" s="179">
        <f t="shared" si="151"/>
        <v>0</v>
      </c>
      <c r="V576" s="179">
        <f t="shared" si="151"/>
        <v>0</v>
      </c>
      <c r="W576" s="179">
        <f t="shared" si="151"/>
        <v>0</v>
      </c>
      <c r="X576" s="179">
        <f t="shared" si="151"/>
        <v>0</v>
      </c>
      <c r="Y576" s="179">
        <f t="shared" si="151"/>
        <v>0</v>
      </c>
      <c r="Z576" s="179">
        <f t="shared" si="151"/>
        <v>0</v>
      </c>
      <c r="AA576" s="179">
        <f t="shared" si="151"/>
        <v>0</v>
      </c>
      <c r="AB576" s="179">
        <f t="shared" si="151"/>
        <v>0</v>
      </c>
    </row>
    <row r="577" spans="2:28" s="3" customFormat="1" x14ac:dyDescent="0.3">
      <c r="B577" s="2">
        <v>13</v>
      </c>
      <c r="C577" s="179">
        <f t="shared" si="151"/>
        <v>0</v>
      </c>
      <c r="D577" s="179">
        <f t="shared" si="151"/>
        <v>0</v>
      </c>
      <c r="E577" s="179">
        <f t="shared" si="151"/>
        <v>0</v>
      </c>
      <c r="F577" s="179">
        <f t="shared" si="151"/>
        <v>0</v>
      </c>
      <c r="G577" s="179">
        <f t="shared" si="151"/>
        <v>0</v>
      </c>
      <c r="H577" s="179">
        <f t="shared" si="151"/>
        <v>0</v>
      </c>
      <c r="I577" s="179">
        <f t="shared" si="151"/>
        <v>0</v>
      </c>
      <c r="J577" s="179">
        <f t="shared" si="151"/>
        <v>0</v>
      </c>
      <c r="K577" s="179">
        <f t="shared" si="151"/>
        <v>0</v>
      </c>
      <c r="L577" s="179">
        <f t="shared" si="151"/>
        <v>0</v>
      </c>
      <c r="M577" s="179">
        <f t="shared" si="151"/>
        <v>0</v>
      </c>
      <c r="N577" s="179">
        <f t="shared" si="151"/>
        <v>0</v>
      </c>
      <c r="O577" s="179">
        <f t="shared" si="151"/>
        <v>0</v>
      </c>
      <c r="P577" s="179">
        <f t="shared" si="151"/>
        <v>0</v>
      </c>
      <c r="Q577" s="179">
        <f t="shared" si="151"/>
        <v>0</v>
      </c>
      <c r="R577" s="179">
        <f t="shared" si="151"/>
        <v>0</v>
      </c>
      <c r="S577" s="179">
        <f t="shared" si="151"/>
        <v>0</v>
      </c>
      <c r="T577" s="179">
        <f t="shared" si="151"/>
        <v>0</v>
      </c>
      <c r="U577" s="179">
        <f t="shared" si="151"/>
        <v>0</v>
      </c>
      <c r="V577" s="179">
        <f t="shared" si="151"/>
        <v>0</v>
      </c>
      <c r="W577" s="179">
        <f t="shared" si="151"/>
        <v>0</v>
      </c>
      <c r="X577" s="179">
        <f t="shared" si="151"/>
        <v>0</v>
      </c>
      <c r="Y577" s="179">
        <f t="shared" si="151"/>
        <v>0</v>
      </c>
      <c r="Z577" s="179">
        <f t="shared" si="151"/>
        <v>0</v>
      </c>
      <c r="AA577" s="179">
        <f t="shared" si="151"/>
        <v>0</v>
      </c>
      <c r="AB577" s="179">
        <f t="shared" si="151"/>
        <v>0</v>
      </c>
    </row>
    <row r="578" spans="2:28" s="3" customFormat="1" x14ac:dyDescent="0.3">
      <c r="B578" s="2">
        <v>14</v>
      </c>
      <c r="C578" s="179">
        <f t="shared" si="151"/>
        <v>0</v>
      </c>
      <c r="D578" s="179">
        <f t="shared" si="151"/>
        <v>0</v>
      </c>
      <c r="E578" s="179">
        <f t="shared" si="151"/>
        <v>0</v>
      </c>
      <c r="F578" s="179">
        <f t="shared" si="151"/>
        <v>0</v>
      </c>
      <c r="G578" s="179">
        <f t="shared" si="151"/>
        <v>0</v>
      </c>
      <c r="H578" s="179">
        <f t="shared" si="151"/>
        <v>0</v>
      </c>
      <c r="I578" s="179">
        <f t="shared" si="151"/>
        <v>0</v>
      </c>
      <c r="J578" s="179">
        <f t="shared" si="151"/>
        <v>0</v>
      </c>
      <c r="K578" s="179">
        <f t="shared" si="151"/>
        <v>0</v>
      </c>
      <c r="L578" s="179">
        <f t="shared" si="151"/>
        <v>0</v>
      </c>
      <c r="M578" s="179">
        <f t="shared" si="151"/>
        <v>0</v>
      </c>
      <c r="N578" s="179">
        <f t="shared" si="151"/>
        <v>0</v>
      </c>
      <c r="O578" s="179">
        <f t="shared" si="151"/>
        <v>0</v>
      </c>
      <c r="P578" s="179">
        <f t="shared" si="151"/>
        <v>0</v>
      </c>
      <c r="Q578" s="179">
        <f t="shared" si="151"/>
        <v>0</v>
      </c>
      <c r="R578" s="179">
        <f t="shared" si="151"/>
        <v>0</v>
      </c>
      <c r="S578" s="179">
        <f t="shared" si="151"/>
        <v>0</v>
      </c>
      <c r="T578" s="179">
        <f t="shared" si="151"/>
        <v>0</v>
      </c>
      <c r="U578" s="179">
        <f t="shared" si="151"/>
        <v>0</v>
      </c>
      <c r="V578" s="179">
        <f t="shared" si="151"/>
        <v>0</v>
      </c>
      <c r="W578" s="179">
        <f t="shared" si="151"/>
        <v>0</v>
      </c>
      <c r="X578" s="179">
        <f t="shared" si="151"/>
        <v>0</v>
      </c>
      <c r="Y578" s="179">
        <f t="shared" si="151"/>
        <v>0</v>
      </c>
      <c r="Z578" s="179">
        <f t="shared" si="151"/>
        <v>0</v>
      </c>
      <c r="AA578" s="179">
        <f t="shared" si="151"/>
        <v>0</v>
      </c>
      <c r="AB578" s="179">
        <f t="shared" si="151"/>
        <v>0</v>
      </c>
    </row>
    <row r="579" spans="2:28" s="3" customFormat="1" x14ac:dyDescent="0.3">
      <c r="B579" s="2">
        <v>15</v>
      </c>
      <c r="C579" s="179">
        <f t="shared" si="151"/>
        <v>0</v>
      </c>
      <c r="D579" s="179">
        <f t="shared" si="151"/>
        <v>0</v>
      </c>
      <c r="E579" s="179">
        <f t="shared" si="151"/>
        <v>0</v>
      </c>
      <c r="F579" s="179">
        <f t="shared" si="151"/>
        <v>0</v>
      </c>
      <c r="G579" s="179">
        <f t="shared" si="151"/>
        <v>0</v>
      </c>
      <c r="H579" s="179">
        <f t="shared" si="151"/>
        <v>0</v>
      </c>
      <c r="I579" s="179">
        <f t="shared" si="151"/>
        <v>0</v>
      </c>
      <c r="J579" s="179">
        <f t="shared" si="151"/>
        <v>0</v>
      </c>
      <c r="K579" s="179">
        <f t="shared" si="151"/>
        <v>0</v>
      </c>
      <c r="L579" s="179">
        <f t="shared" si="151"/>
        <v>0</v>
      </c>
      <c r="M579" s="179">
        <f t="shared" si="151"/>
        <v>0</v>
      </c>
      <c r="N579" s="179">
        <f t="shared" si="151"/>
        <v>0</v>
      </c>
      <c r="O579" s="179">
        <f t="shared" si="151"/>
        <v>0</v>
      </c>
      <c r="P579" s="179">
        <f t="shared" si="151"/>
        <v>0</v>
      </c>
      <c r="Q579" s="179">
        <f t="shared" si="151"/>
        <v>0</v>
      </c>
      <c r="R579" s="179">
        <f t="shared" si="151"/>
        <v>0</v>
      </c>
      <c r="S579" s="179">
        <f t="shared" si="151"/>
        <v>0</v>
      </c>
      <c r="T579" s="179">
        <f t="shared" si="151"/>
        <v>0</v>
      </c>
      <c r="U579" s="179">
        <f t="shared" si="151"/>
        <v>0</v>
      </c>
      <c r="V579" s="179">
        <f t="shared" si="151"/>
        <v>0</v>
      </c>
      <c r="W579" s="179">
        <f t="shared" si="151"/>
        <v>0</v>
      </c>
      <c r="X579" s="179">
        <f t="shared" si="151"/>
        <v>0</v>
      </c>
      <c r="Y579" s="179">
        <f t="shared" si="151"/>
        <v>0</v>
      </c>
      <c r="Z579" s="179">
        <f t="shared" si="151"/>
        <v>0</v>
      </c>
      <c r="AA579" s="179">
        <f t="shared" si="151"/>
        <v>0</v>
      </c>
      <c r="AB579" s="179">
        <f t="shared" si="151"/>
        <v>0</v>
      </c>
    </row>
    <row r="580" spans="2:28" s="3" customFormat="1" x14ac:dyDescent="0.3">
      <c r="B580" s="2">
        <v>16</v>
      </c>
      <c r="C580" s="179">
        <f t="shared" si="151"/>
        <v>0</v>
      </c>
      <c r="D580" s="179">
        <f t="shared" si="151"/>
        <v>0</v>
      </c>
      <c r="E580" s="179">
        <f t="shared" si="151"/>
        <v>0</v>
      </c>
      <c r="F580" s="179">
        <f t="shared" si="151"/>
        <v>0</v>
      </c>
      <c r="G580" s="179">
        <f t="shared" si="151"/>
        <v>0</v>
      </c>
      <c r="H580" s="179">
        <f t="shared" si="151"/>
        <v>0</v>
      </c>
      <c r="I580" s="179">
        <f t="shared" si="151"/>
        <v>0</v>
      </c>
      <c r="J580" s="179">
        <f t="shared" si="151"/>
        <v>0</v>
      </c>
      <c r="K580" s="179">
        <f t="shared" si="151"/>
        <v>0</v>
      </c>
      <c r="L580" s="179">
        <f t="shared" si="151"/>
        <v>0</v>
      </c>
      <c r="M580" s="179">
        <f t="shared" si="151"/>
        <v>0</v>
      </c>
      <c r="N580" s="179">
        <f t="shared" si="151"/>
        <v>0</v>
      </c>
      <c r="O580" s="179">
        <f t="shared" si="151"/>
        <v>0</v>
      </c>
      <c r="P580" s="179">
        <f t="shared" si="151"/>
        <v>0</v>
      </c>
      <c r="Q580" s="179">
        <f t="shared" si="151"/>
        <v>0</v>
      </c>
      <c r="R580" s="179">
        <f t="shared" si="151"/>
        <v>0</v>
      </c>
      <c r="S580" s="179">
        <f t="shared" si="151"/>
        <v>0</v>
      </c>
      <c r="T580" s="179">
        <f t="shared" si="151"/>
        <v>0</v>
      </c>
      <c r="U580" s="179">
        <f t="shared" si="151"/>
        <v>0</v>
      </c>
      <c r="V580" s="179">
        <f t="shared" si="151"/>
        <v>0</v>
      </c>
      <c r="W580" s="179">
        <f t="shared" si="151"/>
        <v>0</v>
      </c>
      <c r="X580" s="179">
        <f t="shared" si="151"/>
        <v>0</v>
      </c>
      <c r="Y580" s="179">
        <f t="shared" si="151"/>
        <v>0</v>
      </c>
      <c r="Z580" s="179">
        <f t="shared" si="151"/>
        <v>0</v>
      </c>
      <c r="AA580" s="179">
        <f t="shared" si="151"/>
        <v>0</v>
      </c>
      <c r="AB580" s="179">
        <f t="shared" si="151"/>
        <v>0</v>
      </c>
    </row>
    <row r="581" spans="2:28" s="3" customFormat="1" x14ac:dyDescent="0.3">
      <c r="B581" s="2">
        <v>17</v>
      </c>
      <c r="C581" s="179">
        <f t="shared" si="151"/>
        <v>0</v>
      </c>
      <c r="D581" s="179">
        <f t="shared" si="151"/>
        <v>0</v>
      </c>
      <c r="E581" s="179">
        <f t="shared" si="151"/>
        <v>0</v>
      </c>
      <c r="F581" s="179">
        <f t="shared" si="151"/>
        <v>0</v>
      </c>
      <c r="G581" s="179">
        <f t="shared" si="151"/>
        <v>0</v>
      </c>
      <c r="H581" s="179">
        <f t="shared" si="151"/>
        <v>0</v>
      </c>
      <c r="I581" s="179">
        <f t="shared" si="151"/>
        <v>0</v>
      </c>
      <c r="J581" s="179">
        <f t="shared" si="151"/>
        <v>0</v>
      </c>
      <c r="K581" s="179">
        <f t="shared" si="151"/>
        <v>0</v>
      </c>
      <c r="L581" s="179">
        <f t="shared" si="151"/>
        <v>0</v>
      </c>
      <c r="M581" s="179">
        <f t="shared" si="151"/>
        <v>0</v>
      </c>
      <c r="N581" s="179">
        <f t="shared" si="151"/>
        <v>0</v>
      </c>
      <c r="O581" s="179">
        <f t="shared" si="151"/>
        <v>0</v>
      </c>
      <c r="P581" s="179">
        <f t="shared" si="151"/>
        <v>0</v>
      </c>
      <c r="Q581" s="179">
        <f t="shared" si="151"/>
        <v>0</v>
      </c>
      <c r="R581" s="179">
        <f t="shared" si="151"/>
        <v>0</v>
      </c>
      <c r="S581" s="179">
        <f t="shared" si="151"/>
        <v>0</v>
      </c>
      <c r="T581" s="179">
        <f t="shared" si="151"/>
        <v>0</v>
      </c>
      <c r="U581" s="179">
        <f t="shared" si="151"/>
        <v>0</v>
      </c>
      <c r="V581" s="179">
        <f t="shared" si="151"/>
        <v>0</v>
      </c>
      <c r="W581" s="179">
        <f t="shared" si="151"/>
        <v>0</v>
      </c>
      <c r="X581" s="179">
        <f t="shared" si="151"/>
        <v>0</v>
      </c>
      <c r="Y581" s="179">
        <f t="shared" si="151"/>
        <v>0</v>
      </c>
      <c r="Z581" s="179">
        <f t="shared" si="151"/>
        <v>0</v>
      </c>
      <c r="AA581" s="179">
        <f t="shared" si="151"/>
        <v>0</v>
      </c>
      <c r="AB581" s="179">
        <f t="shared" si="151"/>
        <v>0</v>
      </c>
    </row>
    <row r="582" spans="2:28" s="3" customFormat="1" x14ac:dyDescent="0.3">
      <c r="B582" s="2">
        <v>18</v>
      </c>
      <c r="C582" s="179">
        <f t="shared" si="151"/>
        <v>0</v>
      </c>
      <c r="D582" s="179">
        <f t="shared" si="151"/>
        <v>0</v>
      </c>
      <c r="E582" s="179">
        <f t="shared" si="151"/>
        <v>0</v>
      </c>
      <c r="F582" s="179">
        <f t="shared" si="151"/>
        <v>0</v>
      </c>
      <c r="G582" s="179">
        <f t="shared" si="151"/>
        <v>0</v>
      </c>
      <c r="H582" s="179">
        <f t="shared" si="151"/>
        <v>0</v>
      </c>
      <c r="I582" s="179">
        <f t="shared" si="151"/>
        <v>0</v>
      </c>
      <c r="J582" s="179">
        <f t="shared" si="151"/>
        <v>0</v>
      </c>
      <c r="K582" s="179">
        <f t="shared" si="151"/>
        <v>0</v>
      </c>
      <c r="L582" s="179">
        <f t="shared" si="151"/>
        <v>0</v>
      </c>
      <c r="M582" s="179">
        <f t="shared" si="151"/>
        <v>0</v>
      </c>
      <c r="N582" s="179">
        <f t="shared" si="151"/>
        <v>0</v>
      </c>
      <c r="O582" s="179">
        <f t="shared" si="151"/>
        <v>0</v>
      </c>
      <c r="P582" s="179">
        <f t="shared" si="151"/>
        <v>0</v>
      </c>
      <c r="Q582" s="179">
        <f t="shared" si="151"/>
        <v>0</v>
      </c>
      <c r="R582" s="179">
        <f t="shared" si="151"/>
        <v>0</v>
      </c>
      <c r="S582" s="179">
        <f t="shared" si="151"/>
        <v>0</v>
      </c>
      <c r="T582" s="179">
        <f t="shared" si="151"/>
        <v>0</v>
      </c>
      <c r="U582" s="179">
        <f t="shared" si="151"/>
        <v>0</v>
      </c>
      <c r="V582" s="179">
        <f t="shared" si="151"/>
        <v>0</v>
      </c>
      <c r="W582" s="179">
        <f t="shared" si="151"/>
        <v>0</v>
      </c>
      <c r="X582" s="179">
        <f t="shared" si="151"/>
        <v>0</v>
      </c>
      <c r="Y582" s="179">
        <f t="shared" si="151"/>
        <v>0</v>
      </c>
      <c r="Z582" s="179">
        <f t="shared" si="151"/>
        <v>0</v>
      </c>
      <c r="AA582" s="179">
        <f t="shared" si="151"/>
        <v>0</v>
      </c>
      <c r="AB582" s="179">
        <f t="shared" si="151"/>
        <v>0</v>
      </c>
    </row>
    <row r="583" spans="2:28" s="3" customFormat="1" x14ac:dyDescent="0.3">
      <c r="B583" s="2">
        <v>19</v>
      </c>
      <c r="C583" s="179">
        <f t="shared" si="151"/>
        <v>0</v>
      </c>
      <c r="D583" s="179">
        <f t="shared" si="151"/>
        <v>0</v>
      </c>
      <c r="E583" s="179">
        <f t="shared" si="151"/>
        <v>0</v>
      </c>
      <c r="F583" s="179">
        <f t="shared" si="151"/>
        <v>0</v>
      </c>
      <c r="G583" s="179">
        <f t="shared" si="151"/>
        <v>0</v>
      </c>
      <c r="H583" s="179">
        <f t="shared" si="151"/>
        <v>0</v>
      </c>
      <c r="I583" s="179">
        <f t="shared" si="151"/>
        <v>0</v>
      </c>
      <c r="J583" s="179">
        <f t="shared" si="151"/>
        <v>0</v>
      </c>
      <c r="K583" s="179">
        <f t="shared" si="151"/>
        <v>0</v>
      </c>
      <c r="L583" s="179">
        <f t="shared" si="151"/>
        <v>0</v>
      </c>
      <c r="M583" s="179">
        <f t="shared" si="151"/>
        <v>0</v>
      </c>
      <c r="N583" s="179">
        <f t="shared" si="151"/>
        <v>0</v>
      </c>
      <c r="O583" s="179">
        <f t="shared" si="151"/>
        <v>0</v>
      </c>
      <c r="P583" s="179">
        <f t="shared" si="151"/>
        <v>0</v>
      </c>
      <c r="Q583" s="179">
        <f t="shared" si="151"/>
        <v>0</v>
      </c>
      <c r="R583" s="179">
        <f t="shared" si="151"/>
        <v>0</v>
      </c>
      <c r="S583" s="179">
        <f t="shared" si="151"/>
        <v>0</v>
      </c>
      <c r="T583" s="179">
        <f t="shared" si="151"/>
        <v>0</v>
      </c>
      <c r="U583" s="179">
        <f t="shared" si="151"/>
        <v>0</v>
      </c>
      <c r="V583" s="179">
        <f t="shared" si="151"/>
        <v>0</v>
      </c>
      <c r="W583" s="179">
        <f t="shared" si="151"/>
        <v>0</v>
      </c>
      <c r="X583" s="179">
        <f t="shared" si="151"/>
        <v>0</v>
      </c>
      <c r="Y583" s="179">
        <f t="shared" si="151"/>
        <v>0</v>
      </c>
      <c r="Z583" s="179">
        <f t="shared" si="151"/>
        <v>0</v>
      </c>
      <c r="AA583" s="179">
        <f t="shared" si="151"/>
        <v>0</v>
      </c>
      <c r="AB583" s="179">
        <f t="shared" si="151"/>
        <v>0</v>
      </c>
    </row>
    <row r="584" spans="2:28" s="3" customFormat="1" x14ac:dyDescent="0.3">
      <c r="B584" s="2">
        <v>20</v>
      </c>
      <c r="C584" s="179">
        <f t="shared" si="151"/>
        <v>0</v>
      </c>
      <c r="D584" s="179">
        <f t="shared" si="151"/>
        <v>0</v>
      </c>
      <c r="E584" s="179">
        <f t="shared" si="151"/>
        <v>0</v>
      </c>
      <c r="F584" s="179">
        <f t="shared" si="151"/>
        <v>0</v>
      </c>
      <c r="G584" s="179">
        <f t="shared" si="151"/>
        <v>0</v>
      </c>
      <c r="H584" s="179">
        <f t="shared" si="151"/>
        <v>0</v>
      </c>
      <c r="I584" s="179">
        <f t="shared" si="151"/>
        <v>0</v>
      </c>
      <c r="J584" s="179">
        <f t="shared" si="151"/>
        <v>0</v>
      </c>
      <c r="K584" s="179">
        <f t="shared" si="151"/>
        <v>0</v>
      </c>
      <c r="L584" s="179">
        <f t="shared" si="151"/>
        <v>0</v>
      </c>
      <c r="M584" s="179">
        <f t="shared" si="151"/>
        <v>0</v>
      </c>
      <c r="N584" s="179">
        <f t="shared" si="151"/>
        <v>0</v>
      </c>
      <c r="O584" s="179">
        <f t="shared" si="151"/>
        <v>0</v>
      </c>
      <c r="P584" s="179">
        <f t="shared" si="151"/>
        <v>0</v>
      </c>
      <c r="Q584" s="179">
        <f t="shared" si="151"/>
        <v>0</v>
      </c>
      <c r="R584" s="179">
        <f t="shared" si="151"/>
        <v>0</v>
      </c>
      <c r="S584" s="179">
        <f t="shared" si="151"/>
        <v>0</v>
      </c>
      <c r="T584" s="179">
        <f t="shared" si="151"/>
        <v>0</v>
      </c>
      <c r="U584" s="179">
        <f t="shared" si="151"/>
        <v>0</v>
      </c>
      <c r="V584" s="179">
        <f t="shared" si="151"/>
        <v>0</v>
      </c>
      <c r="W584" s="179">
        <f t="shared" si="151"/>
        <v>0</v>
      </c>
      <c r="X584" s="179">
        <f t="shared" si="151"/>
        <v>0</v>
      </c>
      <c r="Y584" s="179">
        <f t="shared" si="151"/>
        <v>0</v>
      </c>
      <c r="Z584" s="179">
        <f t="shared" si="151"/>
        <v>0</v>
      </c>
      <c r="AA584" s="179">
        <f t="shared" si="151"/>
        <v>0</v>
      </c>
      <c r="AB584" s="179">
        <f t="shared" si="151"/>
        <v>0</v>
      </c>
    </row>
    <row r="585" spans="2:28" s="3" customFormat="1" x14ac:dyDescent="0.3">
      <c r="B585" s="2">
        <v>21</v>
      </c>
      <c r="C585" s="179">
        <f t="shared" si="151"/>
        <v>0</v>
      </c>
      <c r="D585" s="179">
        <f t="shared" si="151"/>
        <v>0</v>
      </c>
      <c r="E585" s="179">
        <f t="shared" si="151"/>
        <v>0</v>
      </c>
      <c r="F585" s="179">
        <f t="shared" si="151"/>
        <v>0</v>
      </c>
      <c r="G585" s="179">
        <f t="shared" si="151"/>
        <v>0</v>
      </c>
      <c r="H585" s="179">
        <f t="shared" si="151"/>
        <v>0</v>
      </c>
      <c r="I585" s="179">
        <f t="shared" si="151"/>
        <v>0</v>
      </c>
      <c r="J585" s="179">
        <f t="shared" si="151"/>
        <v>0</v>
      </c>
      <c r="K585" s="179">
        <f t="shared" si="151"/>
        <v>0</v>
      </c>
      <c r="L585" s="179">
        <f t="shared" si="151"/>
        <v>0</v>
      </c>
      <c r="M585" s="179">
        <f t="shared" si="151"/>
        <v>0</v>
      </c>
      <c r="N585" s="179">
        <f t="shared" si="151"/>
        <v>0</v>
      </c>
      <c r="O585" s="179">
        <f t="shared" si="151"/>
        <v>0</v>
      </c>
      <c r="P585" s="179">
        <f t="shared" si="151"/>
        <v>0</v>
      </c>
      <c r="Q585" s="179">
        <f t="shared" si="151"/>
        <v>0</v>
      </c>
      <c r="R585" s="179">
        <f t="shared" si="151"/>
        <v>0</v>
      </c>
      <c r="S585" s="179">
        <f t="shared" si="151"/>
        <v>0</v>
      </c>
      <c r="T585" s="179">
        <f t="shared" si="151"/>
        <v>0</v>
      </c>
      <c r="U585" s="179">
        <f t="shared" si="151"/>
        <v>0</v>
      </c>
      <c r="V585" s="179">
        <f t="shared" si="151"/>
        <v>0</v>
      </c>
      <c r="W585" s="179">
        <f t="shared" si="151"/>
        <v>0</v>
      </c>
      <c r="X585" s="179">
        <f>X552+X192</f>
        <v>0</v>
      </c>
      <c r="Y585" s="179">
        <f>Y552+Y192</f>
        <v>0</v>
      </c>
      <c r="Z585" s="179">
        <f>Z552+Z192</f>
        <v>0</v>
      </c>
      <c r="AA585" s="179">
        <f>AA552+AA192</f>
        <v>0</v>
      </c>
      <c r="AB585" s="179">
        <f>AB552+AB192</f>
        <v>0</v>
      </c>
    </row>
    <row r="586" spans="2:28" s="3" customFormat="1" x14ac:dyDescent="0.3">
      <c r="B586" s="2">
        <v>22</v>
      </c>
      <c r="C586" s="179">
        <f t="shared" ref="C586:AB589" si="152">C553+C193</f>
        <v>0</v>
      </c>
      <c r="D586" s="179">
        <f t="shared" si="152"/>
        <v>0</v>
      </c>
      <c r="E586" s="179">
        <f t="shared" si="152"/>
        <v>0</v>
      </c>
      <c r="F586" s="179">
        <f t="shared" si="152"/>
        <v>0</v>
      </c>
      <c r="G586" s="179">
        <f t="shared" si="152"/>
        <v>0</v>
      </c>
      <c r="H586" s="179">
        <f t="shared" si="152"/>
        <v>0</v>
      </c>
      <c r="I586" s="179">
        <f t="shared" si="152"/>
        <v>0</v>
      </c>
      <c r="J586" s="179">
        <f t="shared" si="152"/>
        <v>0</v>
      </c>
      <c r="K586" s="179">
        <f t="shared" si="152"/>
        <v>0</v>
      </c>
      <c r="L586" s="179">
        <f t="shared" si="152"/>
        <v>0</v>
      </c>
      <c r="M586" s="179">
        <f t="shared" si="152"/>
        <v>0</v>
      </c>
      <c r="N586" s="179">
        <f t="shared" si="152"/>
        <v>0</v>
      </c>
      <c r="O586" s="179">
        <f t="shared" si="152"/>
        <v>0</v>
      </c>
      <c r="P586" s="179">
        <f t="shared" si="152"/>
        <v>0</v>
      </c>
      <c r="Q586" s="179">
        <f t="shared" si="152"/>
        <v>0</v>
      </c>
      <c r="R586" s="179">
        <f t="shared" si="152"/>
        <v>0</v>
      </c>
      <c r="S586" s="179">
        <f t="shared" si="152"/>
        <v>0</v>
      </c>
      <c r="T586" s="179">
        <f t="shared" si="152"/>
        <v>0</v>
      </c>
      <c r="U586" s="179">
        <f t="shared" si="152"/>
        <v>0</v>
      </c>
      <c r="V586" s="179">
        <f t="shared" si="152"/>
        <v>0</v>
      </c>
      <c r="W586" s="179">
        <f t="shared" si="152"/>
        <v>0</v>
      </c>
      <c r="X586" s="179">
        <f t="shared" si="152"/>
        <v>0</v>
      </c>
      <c r="Y586" s="179">
        <f t="shared" si="152"/>
        <v>0</v>
      </c>
      <c r="Z586" s="179">
        <f t="shared" si="152"/>
        <v>0</v>
      </c>
      <c r="AA586" s="179">
        <f t="shared" si="152"/>
        <v>0</v>
      </c>
      <c r="AB586" s="179">
        <f t="shared" si="152"/>
        <v>0</v>
      </c>
    </row>
    <row r="587" spans="2:28" s="3" customFormat="1" x14ac:dyDescent="0.3">
      <c r="B587" s="2">
        <v>23</v>
      </c>
      <c r="C587" s="179">
        <f t="shared" si="152"/>
        <v>0</v>
      </c>
      <c r="D587" s="179">
        <f t="shared" si="152"/>
        <v>0</v>
      </c>
      <c r="E587" s="179">
        <f t="shared" si="152"/>
        <v>0</v>
      </c>
      <c r="F587" s="179">
        <f t="shared" si="152"/>
        <v>0</v>
      </c>
      <c r="G587" s="179">
        <f t="shared" si="152"/>
        <v>0</v>
      </c>
      <c r="H587" s="179">
        <f t="shared" si="152"/>
        <v>0</v>
      </c>
      <c r="I587" s="179">
        <f t="shared" si="152"/>
        <v>0</v>
      </c>
      <c r="J587" s="179">
        <f t="shared" si="152"/>
        <v>0</v>
      </c>
      <c r="K587" s="179">
        <f t="shared" si="152"/>
        <v>0</v>
      </c>
      <c r="L587" s="179">
        <f t="shared" si="152"/>
        <v>0</v>
      </c>
      <c r="M587" s="179">
        <f t="shared" si="152"/>
        <v>0</v>
      </c>
      <c r="N587" s="179">
        <f t="shared" si="152"/>
        <v>0</v>
      </c>
      <c r="O587" s="179">
        <f t="shared" si="152"/>
        <v>0</v>
      </c>
      <c r="P587" s="179">
        <f t="shared" si="152"/>
        <v>0</v>
      </c>
      <c r="Q587" s="179">
        <f t="shared" si="152"/>
        <v>0</v>
      </c>
      <c r="R587" s="179">
        <f t="shared" si="152"/>
        <v>0</v>
      </c>
      <c r="S587" s="179">
        <f t="shared" si="152"/>
        <v>0</v>
      </c>
      <c r="T587" s="179">
        <f t="shared" si="152"/>
        <v>0</v>
      </c>
      <c r="U587" s="179">
        <f t="shared" si="152"/>
        <v>0</v>
      </c>
      <c r="V587" s="179">
        <f t="shared" si="152"/>
        <v>0</v>
      </c>
      <c r="W587" s="179">
        <f t="shared" si="152"/>
        <v>0</v>
      </c>
      <c r="X587" s="179">
        <f t="shared" si="152"/>
        <v>0</v>
      </c>
      <c r="Y587" s="179">
        <f t="shared" si="152"/>
        <v>0</v>
      </c>
      <c r="Z587" s="179">
        <f t="shared" si="152"/>
        <v>0</v>
      </c>
      <c r="AA587" s="179">
        <f t="shared" si="152"/>
        <v>0</v>
      </c>
      <c r="AB587" s="179">
        <f t="shared" si="152"/>
        <v>0</v>
      </c>
    </row>
    <row r="588" spans="2:28" s="3" customFormat="1" x14ac:dyDescent="0.3">
      <c r="B588" s="2">
        <v>24</v>
      </c>
      <c r="C588" s="179">
        <f t="shared" si="152"/>
        <v>0</v>
      </c>
      <c r="D588" s="179">
        <f t="shared" si="152"/>
        <v>0</v>
      </c>
      <c r="E588" s="179">
        <f t="shared" si="152"/>
        <v>0</v>
      </c>
      <c r="F588" s="179">
        <f t="shared" si="152"/>
        <v>0</v>
      </c>
      <c r="G588" s="179">
        <f t="shared" si="152"/>
        <v>0</v>
      </c>
      <c r="H588" s="179">
        <f t="shared" si="152"/>
        <v>0</v>
      </c>
      <c r="I588" s="179">
        <f t="shared" si="152"/>
        <v>0</v>
      </c>
      <c r="J588" s="179">
        <f t="shared" si="152"/>
        <v>0</v>
      </c>
      <c r="K588" s="179">
        <f t="shared" si="152"/>
        <v>0</v>
      </c>
      <c r="L588" s="179">
        <f t="shared" si="152"/>
        <v>0</v>
      </c>
      <c r="M588" s="179">
        <f t="shared" si="152"/>
        <v>0</v>
      </c>
      <c r="N588" s="179">
        <f t="shared" si="152"/>
        <v>0</v>
      </c>
      <c r="O588" s="179">
        <f t="shared" si="152"/>
        <v>0</v>
      </c>
      <c r="P588" s="179">
        <f t="shared" si="152"/>
        <v>0</v>
      </c>
      <c r="Q588" s="179">
        <f t="shared" si="152"/>
        <v>0</v>
      </c>
      <c r="R588" s="179">
        <f t="shared" si="152"/>
        <v>0</v>
      </c>
      <c r="S588" s="179">
        <f t="shared" si="152"/>
        <v>0</v>
      </c>
      <c r="T588" s="179">
        <f t="shared" si="152"/>
        <v>0</v>
      </c>
      <c r="U588" s="179">
        <f t="shared" si="152"/>
        <v>0</v>
      </c>
      <c r="V588" s="179">
        <f t="shared" si="152"/>
        <v>0</v>
      </c>
      <c r="W588" s="179">
        <f t="shared" si="152"/>
        <v>0</v>
      </c>
      <c r="X588" s="179">
        <f t="shared" si="152"/>
        <v>0</v>
      </c>
      <c r="Y588" s="179">
        <f t="shared" si="152"/>
        <v>0</v>
      </c>
      <c r="Z588" s="179">
        <f t="shared" si="152"/>
        <v>0</v>
      </c>
      <c r="AA588" s="179">
        <f t="shared" si="152"/>
        <v>0</v>
      </c>
      <c r="AB588" s="179">
        <f t="shared" si="152"/>
        <v>0</v>
      </c>
    </row>
    <row r="589" spans="2:28" s="3" customFormat="1" x14ac:dyDescent="0.3">
      <c r="B589" s="2">
        <v>25</v>
      </c>
      <c r="C589" s="179">
        <f t="shared" si="152"/>
        <v>0</v>
      </c>
      <c r="D589" s="179">
        <f t="shared" si="152"/>
        <v>0</v>
      </c>
      <c r="E589" s="179">
        <f t="shared" si="152"/>
        <v>0</v>
      </c>
      <c r="F589" s="179">
        <f t="shared" si="152"/>
        <v>0</v>
      </c>
      <c r="G589" s="179">
        <f t="shared" si="152"/>
        <v>0</v>
      </c>
      <c r="H589" s="179">
        <f t="shared" si="152"/>
        <v>0</v>
      </c>
      <c r="I589" s="179">
        <f t="shared" si="152"/>
        <v>0</v>
      </c>
      <c r="J589" s="179">
        <f t="shared" si="152"/>
        <v>0</v>
      </c>
      <c r="K589" s="179">
        <f t="shared" si="152"/>
        <v>0</v>
      </c>
      <c r="L589" s="179">
        <f t="shared" si="152"/>
        <v>0</v>
      </c>
      <c r="M589" s="179">
        <f t="shared" si="152"/>
        <v>0</v>
      </c>
      <c r="N589" s="179">
        <f t="shared" si="152"/>
        <v>0</v>
      </c>
      <c r="O589" s="179">
        <f t="shared" si="152"/>
        <v>0</v>
      </c>
      <c r="P589" s="179">
        <f t="shared" si="152"/>
        <v>0</v>
      </c>
      <c r="Q589" s="179">
        <f t="shared" si="152"/>
        <v>0</v>
      </c>
      <c r="R589" s="179">
        <f t="shared" si="152"/>
        <v>0</v>
      </c>
      <c r="S589" s="179">
        <f t="shared" si="152"/>
        <v>0</v>
      </c>
      <c r="T589" s="179">
        <f t="shared" si="152"/>
        <v>0</v>
      </c>
      <c r="U589" s="179">
        <f t="shared" si="152"/>
        <v>0</v>
      </c>
      <c r="V589" s="179">
        <f t="shared" si="152"/>
        <v>0</v>
      </c>
      <c r="W589" s="179">
        <f t="shared" si="152"/>
        <v>0</v>
      </c>
      <c r="X589" s="179">
        <f t="shared" si="152"/>
        <v>0</v>
      </c>
      <c r="Y589" s="179">
        <f t="shared" si="152"/>
        <v>0</v>
      </c>
      <c r="Z589" s="179">
        <f t="shared" si="152"/>
        <v>0</v>
      </c>
      <c r="AA589" s="179">
        <f t="shared" si="152"/>
        <v>0</v>
      </c>
      <c r="AB589" s="179">
        <f t="shared" si="152"/>
        <v>0</v>
      </c>
    </row>
    <row r="590" spans="2:28" s="3" customFormat="1" x14ac:dyDescent="0.3">
      <c r="B590" s="34" t="s">
        <v>162</v>
      </c>
      <c r="C590" s="12">
        <f>SUM(C565:C589)</f>
        <v>0</v>
      </c>
      <c r="D590" s="12">
        <f t="shared" ref="D590:AB590" si="153">SUM(D565:D589)</f>
        <v>0.19978000000000001</v>
      </c>
      <c r="E590" s="12">
        <f t="shared" si="153"/>
        <v>0.25817116007568203</v>
      </c>
      <c r="F590" s="12">
        <f t="shared" si="153"/>
        <v>0.30059722042339088</v>
      </c>
      <c r="G590" s="12">
        <f t="shared" si="153"/>
        <v>0.35958800091047805</v>
      </c>
      <c r="H590" s="12">
        <f t="shared" si="153"/>
        <v>0.4080290974887788</v>
      </c>
      <c r="I590" s="12">
        <f t="shared" si="153"/>
        <v>0.47269608002893415</v>
      </c>
      <c r="J590" s="12">
        <f t="shared" si="153"/>
        <v>0.5366313271362797</v>
      </c>
      <c r="K590" s="12">
        <f t="shared" si="153"/>
        <v>0.59225123123657264</v>
      </c>
      <c r="L590" s="12">
        <f t="shared" si="153"/>
        <v>0.65428995984019589</v>
      </c>
      <c r="M590" s="12">
        <f t="shared" si="153"/>
        <v>0.72392519093955343</v>
      </c>
      <c r="N590" s="12">
        <f t="shared" si="153"/>
        <v>0.83309464042447579</v>
      </c>
      <c r="O590" s="12">
        <f t="shared" si="153"/>
        <v>0.94528546849457851</v>
      </c>
      <c r="P590" s="12">
        <f t="shared" si="153"/>
        <v>1.0405539174428793</v>
      </c>
      <c r="Q590" s="12">
        <f t="shared" si="153"/>
        <v>1.1630799146314126</v>
      </c>
      <c r="R590" s="12">
        <f t="shared" si="153"/>
        <v>1.2463785533980118</v>
      </c>
      <c r="S590" s="12">
        <f t="shared" si="153"/>
        <v>1.3691621011113746</v>
      </c>
      <c r="T590" s="12">
        <f t="shared" si="153"/>
        <v>1.487311840991965</v>
      </c>
      <c r="U590" s="12">
        <f t="shared" si="153"/>
        <v>1.5961553233548291</v>
      </c>
      <c r="V590" s="12">
        <f t="shared" si="153"/>
        <v>1.6929529960515297</v>
      </c>
      <c r="W590" s="12">
        <f t="shared" si="153"/>
        <v>1.7597344669342199</v>
      </c>
      <c r="X590" s="12">
        <f t="shared" si="153"/>
        <v>1.947327538616181</v>
      </c>
      <c r="Y590" s="12">
        <f t="shared" si="153"/>
        <v>2.1809236575302915</v>
      </c>
      <c r="Z590" s="12">
        <f t="shared" si="153"/>
        <v>2.3113020624796121</v>
      </c>
      <c r="AA590" s="12">
        <f t="shared" si="153"/>
        <v>2.4857189941899351</v>
      </c>
      <c r="AB590" s="12">
        <f t="shared" si="153"/>
        <v>2.6967565376322304</v>
      </c>
    </row>
    <row r="591" spans="2:28" s="3" customFormat="1" x14ac:dyDescent="0.3">
      <c r="B591" s="34" t="s">
        <v>163</v>
      </c>
      <c r="C591" s="12">
        <f>SUM($C590:C590)</f>
        <v>0</v>
      </c>
      <c r="D591" s="12">
        <f>SUM($C590:D590)</f>
        <v>0.19978000000000001</v>
      </c>
      <c r="E591" s="12">
        <f>SUM($C590:E590)</f>
        <v>0.45795116007568204</v>
      </c>
      <c r="F591" s="12">
        <f>SUM($C590:F590)</f>
        <v>0.75854838049907292</v>
      </c>
      <c r="G591" s="12">
        <f>SUM($C590:G590)</f>
        <v>1.1181363814095509</v>
      </c>
      <c r="H591" s="12">
        <f>SUM($C590:H590)</f>
        <v>1.5261654788983297</v>
      </c>
      <c r="I591" s="12">
        <f>SUM($C590:I590)</f>
        <v>1.9988615589272638</v>
      </c>
      <c r="J591" s="12">
        <f>SUM($C590:J590)</f>
        <v>2.5354928860635435</v>
      </c>
      <c r="K591" s="12">
        <f>SUM($C590:K590)</f>
        <v>3.1277441173001161</v>
      </c>
      <c r="L591" s="12">
        <f>SUM($C590:L590)</f>
        <v>3.7820340771403123</v>
      </c>
      <c r="M591" s="12">
        <f>SUM($C590:M590)</f>
        <v>4.5059592680798657</v>
      </c>
      <c r="N591" s="12">
        <f>SUM($C590:N590)</f>
        <v>5.3390539085043418</v>
      </c>
      <c r="O591" s="12">
        <f>SUM($C590:O590)</f>
        <v>6.2843393769989202</v>
      </c>
      <c r="P591" s="12">
        <f>SUM($C590:P590)</f>
        <v>7.3248932944417993</v>
      </c>
      <c r="Q591" s="12">
        <f>SUM($C590:Q590)</f>
        <v>8.4879732090732123</v>
      </c>
      <c r="R591" s="12">
        <f>SUM($C590:R590)</f>
        <v>9.7343517624712241</v>
      </c>
      <c r="S591" s="12">
        <f>SUM($C590:S590)</f>
        <v>11.103513863582599</v>
      </c>
      <c r="T591" s="12">
        <f>SUM($C590:T590)</f>
        <v>12.590825704574563</v>
      </c>
      <c r="U591" s="12">
        <f>SUM($C590:U590)</f>
        <v>14.186981027929392</v>
      </c>
      <c r="V591" s="12">
        <f>SUM($C590:V590)</f>
        <v>15.879934023980921</v>
      </c>
      <c r="W591" s="12">
        <f>SUM($C590:W590)</f>
        <v>17.639668490915142</v>
      </c>
      <c r="X591" s="12">
        <f>SUM($C590:X590)</f>
        <v>19.586996029531324</v>
      </c>
      <c r="Y591" s="12">
        <f>SUM($C590:Y590)</f>
        <v>21.767919687061614</v>
      </c>
      <c r="Z591" s="12">
        <f>SUM($C590:Z590)</f>
        <v>24.079221749541226</v>
      </c>
      <c r="AA591" s="12">
        <f>SUM($C590:AA590)</f>
        <v>26.56494074373116</v>
      </c>
      <c r="AB591" s="12">
        <f>SUM($C590:AB590)</f>
        <v>29.261697281363389</v>
      </c>
    </row>
    <row r="592" spans="2:28" s="3" customFormat="1" x14ac:dyDescent="0.3"/>
    <row r="593" spans="1:28" s="56" customFormat="1" x14ac:dyDescent="0.3"/>
    <row r="594" spans="1:28" s="56" customFormat="1" x14ac:dyDescent="0.3">
      <c r="A594" s="55" t="s">
        <v>312</v>
      </c>
      <c r="C594" s="59">
        <f>C68+BH38+C591</f>
        <v>200</v>
      </c>
      <c r="D594" s="59">
        <f t="shared" ref="D594:AB594" si="154">D68+BI38+D591</f>
        <v>200</v>
      </c>
      <c r="E594" s="59">
        <f t="shared" si="154"/>
        <v>200.00000000000003</v>
      </c>
      <c r="F594" s="59">
        <f t="shared" si="154"/>
        <v>200</v>
      </c>
      <c r="G594" s="59">
        <f t="shared" si="154"/>
        <v>200</v>
      </c>
      <c r="H594" s="59">
        <f t="shared" si="154"/>
        <v>200</v>
      </c>
      <c r="I594" s="59">
        <f t="shared" si="154"/>
        <v>200.00000000000003</v>
      </c>
      <c r="J594" s="59">
        <f t="shared" si="154"/>
        <v>200.00000000000003</v>
      </c>
      <c r="K594" s="59">
        <f t="shared" si="154"/>
        <v>200</v>
      </c>
      <c r="L594" s="59">
        <f t="shared" si="154"/>
        <v>199.99999999999994</v>
      </c>
      <c r="M594" s="59">
        <f t="shared" si="154"/>
        <v>199.99999999999997</v>
      </c>
      <c r="N594" s="59">
        <f t="shared" si="154"/>
        <v>200</v>
      </c>
      <c r="O594" s="59">
        <f t="shared" si="154"/>
        <v>200</v>
      </c>
      <c r="P594" s="59">
        <f t="shared" si="154"/>
        <v>199.99999999999997</v>
      </c>
      <c r="Q594" s="59">
        <f t="shared" si="154"/>
        <v>199.99999999999994</v>
      </c>
      <c r="R594" s="59">
        <f t="shared" si="154"/>
        <v>199.99999999999991</v>
      </c>
      <c r="S594" s="59">
        <f t="shared" si="154"/>
        <v>199.99999999999994</v>
      </c>
      <c r="T594" s="59">
        <f t="shared" si="154"/>
        <v>199.99999999999994</v>
      </c>
      <c r="U594" s="59">
        <f t="shared" si="154"/>
        <v>199.99999999999994</v>
      </c>
      <c r="V594" s="59">
        <f t="shared" si="154"/>
        <v>199.99999999999994</v>
      </c>
      <c r="W594" s="59">
        <f t="shared" si="154"/>
        <v>199.99999999999994</v>
      </c>
      <c r="X594" s="59">
        <f t="shared" si="154"/>
        <v>199.99999999999997</v>
      </c>
      <c r="Y594" s="59">
        <f t="shared" si="154"/>
        <v>199.99999999999997</v>
      </c>
      <c r="Z594" s="59">
        <f t="shared" si="154"/>
        <v>199.99999999999997</v>
      </c>
      <c r="AA594" s="59">
        <f t="shared" si="154"/>
        <v>199.99999999999997</v>
      </c>
      <c r="AB594" s="59">
        <f t="shared" si="154"/>
        <v>199.99999999999991</v>
      </c>
    </row>
    <row r="595" spans="1:28" s="56" customFormat="1" x14ac:dyDescent="0.3">
      <c r="A595" s="55"/>
      <c r="C595" s="55"/>
    </row>
    <row r="596" spans="1:28" s="56" customFormat="1" x14ac:dyDescent="0.3">
      <c r="A596" s="55"/>
      <c r="C596" s="55"/>
    </row>
    <row r="597" spans="1:28" s="56" customFormat="1" x14ac:dyDescent="0.3">
      <c r="A597" s="55" t="s">
        <v>395</v>
      </c>
    </row>
    <row r="598" spans="1:28" s="56" customFormat="1" x14ac:dyDescent="0.3">
      <c r="A598" s="55"/>
      <c r="C598" s="55"/>
    </row>
    <row r="599" spans="1:28" s="56" customFormat="1" x14ac:dyDescent="0.3">
      <c r="A599" s="55"/>
      <c r="C599" s="55" t="s">
        <v>13</v>
      </c>
    </row>
    <row r="600" spans="1:28" s="56" customFormat="1" x14ac:dyDescent="0.3">
      <c r="C600" s="55">
        <v>1</v>
      </c>
      <c r="D600" s="55">
        <v>2</v>
      </c>
      <c r="E600" s="55">
        <v>3</v>
      </c>
      <c r="F600" s="55">
        <v>4</v>
      </c>
      <c r="G600" s="55">
        <v>5</v>
      </c>
      <c r="H600" s="55">
        <v>6</v>
      </c>
      <c r="I600" s="55">
        <v>7</v>
      </c>
      <c r="J600" s="55">
        <v>8</v>
      </c>
      <c r="K600" s="55">
        <v>9</v>
      </c>
      <c r="L600" s="55">
        <v>10</v>
      </c>
      <c r="M600" s="55">
        <v>11</v>
      </c>
      <c r="N600" s="55">
        <v>12</v>
      </c>
      <c r="O600" s="55">
        <v>13</v>
      </c>
      <c r="P600" s="55">
        <v>14</v>
      </c>
      <c r="Q600" s="55">
        <v>15</v>
      </c>
      <c r="R600" s="55">
        <v>16</v>
      </c>
      <c r="S600" s="55">
        <v>17</v>
      </c>
      <c r="T600" s="55">
        <v>18</v>
      </c>
      <c r="U600" s="55">
        <v>19</v>
      </c>
      <c r="V600" s="55">
        <v>20</v>
      </c>
      <c r="W600" s="55">
        <v>21</v>
      </c>
      <c r="X600" s="55">
        <v>22</v>
      </c>
      <c r="Y600" s="55">
        <v>23</v>
      </c>
      <c r="Z600" s="55">
        <v>24</v>
      </c>
      <c r="AA600" s="55">
        <v>25</v>
      </c>
    </row>
    <row r="601" spans="1:28" s="56" customFormat="1" x14ac:dyDescent="0.3">
      <c r="A601" s="57" t="s">
        <v>12</v>
      </c>
      <c r="B601" s="55">
        <v>1</v>
      </c>
      <c r="C601" s="208">
        <f>SUM(BH465,BH400,BH335,BH270,BH205)</f>
        <v>0</v>
      </c>
      <c r="D601" s="208">
        <f t="shared" ref="D601:AA611" si="155">SUM(BI465,BI400,BI335,BI270,BI205)</f>
        <v>0.87510239385722943</v>
      </c>
      <c r="E601" s="208">
        <f t="shared" si="155"/>
        <v>1.6637589989434336</v>
      </c>
      <c r="F601" s="208">
        <f t="shared" si="155"/>
        <v>2.4294582169341137</v>
      </c>
      <c r="G601" s="208">
        <f t="shared" si="155"/>
        <v>3.1792251697044547</v>
      </c>
      <c r="H601" s="208">
        <f t="shared" si="155"/>
        <v>4.4210230551904086</v>
      </c>
      <c r="I601" s="208">
        <f t="shared" si="155"/>
        <v>5.6490968413729234</v>
      </c>
      <c r="J601" s="208">
        <f t="shared" si="155"/>
        <v>6.864160652272167</v>
      </c>
      <c r="K601" s="208">
        <f t="shared" si="155"/>
        <v>8.0671028312490769</v>
      </c>
      <c r="L601" s="208">
        <f t="shared" si="155"/>
        <v>9.2573960051413771</v>
      </c>
      <c r="M601" s="208">
        <f t="shared" si="155"/>
        <v>11.206879583202575</v>
      </c>
      <c r="N601" s="208">
        <f t="shared" si="155"/>
        <v>13.095010546638521</v>
      </c>
      <c r="O601" s="208">
        <f t="shared" si="155"/>
        <v>14.922994735529056</v>
      </c>
      <c r="P601" s="208">
        <f t="shared" si="155"/>
        <v>16.693818431195183</v>
      </c>
      <c r="Q601" s="208">
        <f t="shared" si="155"/>
        <v>18.385892900833746</v>
      </c>
      <c r="R601" s="208">
        <f t="shared" si="155"/>
        <v>20.819921250952895</v>
      </c>
      <c r="S601" s="208">
        <f t="shared" si="155"/>
        <v>23.113492955558421</v>
      </c>
      <c r="T601" s="208">
        <f t="shared" si="155"/>
        <v>25.265165288553582</v>
      </c>
      <c r="U601" s="208">
        <f t="shared" si="155"/>
        <v>27.274952545383435</v>
      </c>
      <c r="V601" s="208">
        <f t="shared" si="155"/>
        <v>29.144360383899347</v>
      </c>
      <c r="W601" s="208">
        <f t="shared" si="155"/>
        <v>31.723186393792201</v>
      </c>
      <c r="X601" s="208">
        <f t="shared" si="155"/>
        <v>34.031649409265455</v>
      </c>
      <c r="Y601" s="208">
        <f t="shared" si="155"/>
        <v>36.053501361374643</v>
      </c>
      <c r="Z601" s="208">
        <f t="shared" si="155"/>
        <v>37.826868619582612</v>
      </c>
      <c r="AA601" s="208">
        <f t="shared" si="155"/>
        <v>39.336019765910173</v>
      </c>
    </row>
    <row r="602" spans="1:28" s="56" customFormat="1" x14ac:dyDescent="0.3">
      <c r="B602" s="55">
        <v>2</v>
      </c>
      <c r="C602" s="208">
        <f t="shared" ref="C602:R625" si="156">SUM(BH466,BH401,BH336,BH271,BH206)</f>
        <v>0</v>
      </c>
      <c r="D602" s="208">
        <f t="shared" si="155"/>
        <v>0</v>
      </c>
      <c r="E602" s="208">
        <f t="shared" si="155"/>
        <v>0</v>
      </c>
      <c r="F602" s="208">
        <f t="shared" si="155"/>
        <v>0</v>
      </c>
      <c r="G602" s="208">
        <f t="shared" si="155"/>
        <v>0</v>
      </c>
      <c r="H602" s="208">
        <f t="shared" si="155"/>
        <v>0</v>
      </c>
      <c r="I602" s="208">
        <f t="shared" si="155"/>
        <v>0</v>
      </c>
      <c r="J602" s="208">
        <f t="shared" si="155"/>
        <v>0</v>
      </c>
      <c r="K602" s="208">
        <f t="shared" si="155"/>
        <v>0</v>
      </c>
      <c r="L602" s="208">
        <f t="shared" si="155"/>
        <v>0</v>
      </c>
      <c r="M602" s="208">
        <f t="shared" si="155"/>
        <v>0</v>
      </c>
      <c r="N602" s="208">
        <f t="shared" si="155"/>
        <v>0</v>
      </c>
      <c r="O602" s="208">
        <f t="shared" si="155"/>
        <v>0</v>
      </c>
      <c r="P602" s="208">
        <f t="shared" si="155"/>
        <v>0</v>
      </c>
      <c r="Q602" s="208">
        <f t="shared" si="155"/>
        <v>0</v>
      </c>
      <c r="R602" s="208">
        <f t="shared" si="155"/>
        <v>0</v>
      </c>
      <c r="S602" s="208">
        <f t="shared" si="155"/>
        <v>0</v>
      </c>
      <c r="T602" s="208">
        <f t="shared" si="155"/>
        <v>0</v>
      </c>
      <c r="U602" s="208">
        <f t="shared" si="155"/>
        <v>0</v>
      </c>
      <c r="V602" s="208">
        <f t="shared" si="155"/>
        <v>0</v>
      </c>
      <c r="W602" s="208">
        <f t="shared" si="155"/>
        <v>0</v>
      </c>
      <c r="X602" s="208">
        <f t="shared" si="155"/>
        <v>0</v>
      </c>
      <c r="Y602" s="208">
        <f t="shared" si="155"/>
        <v>0</v>
      </c>
      <c r="Z602" s="208">
        <f t="shared" si="155"/>
        <v>0</v>
      </c>
      <c r="AA602" s="208">
        <f t="shared" si="155"/>
        <v>0</v>
      </c>
    </row>
    <row r="603" spans="1:28" s="56" customFormat="1" x14ac:dyDescent="0.3">
      <c r="B603" s="55">
        <v>3</v>
      </c>
      <c r="C603" s="208">
        <f t="shared" si="156"/>
        <v>0</v>
      </c>
      <c r="D603" s="208">
        <f t="shared" si="155"/>
        <v>0</v>
      </c>
      <c r="E603" s="208">
        <f t="shared" si="155"/>
        <v>0</v>
      </c>
      <c r="F603" s="208">
        <f t="shared" si="155"/>
        <v>0</v>
      </c>
      <c r="G603" s="208">
        <f t="shared" si="155"/>
        <v>0</v>
      </c>
      <c r="H603" s="208">
        <f t="shared" si="155"/>
        <v>0</v>
      </c>
      <c r="I603" s="208">
        <f t="shared" si="155"/>
        <v>0</v>
      </c>
      <c r="J603" s="208">
        <f t="shared" si="155"/>
        <v>0</v>
      </c>
      <c r="K603" s="208">
        <f t="shared" si="155"/>
        <v>0</v>
      </c>
      <c r="L603" s="208">
        <f t="shared" si="155"/>
        <v>0</v>
      </c>
      <c r="M603" s="208">
        <f t="shared" si="155"/>
        <v>0</v>
      </c>
      <c r="N603" s="208">
        <f t="shared" si="155"/>
        <v>0</v>
      </c>
      <c r="O603" s="208">
        <f t="shared" si="155"/>
        <v>0</v>
      </c>
      <c r="P603" s="208">
        <f t="shared" si="155"/>
        <v>0</v>
      </c>
      <c r="Q603" s="208">
        <f t="shared" si="155"/>
        <v>0</v>
      </c>
      <c r="R603" s="208">
        <f t="shared" si="155"/>
        <v>0</v>
      </c>
      <c r="S603" s="208">
        <f t="shared" si="155"/>
        <v>0</v>
      </c>
      <c r="T603" s="208">
        <f t="shared" si="155"/>
        <v>0</v>
      </c>
      <c r="U603" s="208">
        <f t="shared" si="155"/>
        <v>0</v>
      </c>
      <c r="V603" s="208">
        <f t="shared" si="155"/>
        <v>0</v>
      </c>
      <c r="W603" s="208">
        <f t="shared" si="155"/>
        <v>0</v>
      </c>
      <c r="X603" s="208">
        <f t="shared" si="155"/>
        <v>0</v>
      </c>
      <c r="Y603" s="208">
        <f t="shared" si="155"/>
        <v>0</v>
      </c>
      <c r="Z603" s="208">
        <f t="shared" si="155"/>
        <v>0</v>
      </c>
      <c r="AA603" s="208">
        <f t="shared" si="155"/>
        <v>0</v>
      </c>
    </row>
    <row r="604" spans="1:28" s="56" customFormat="1" x14ac:dyDescent="0.3">
      <c r="B604" s="55">
        <v>4</v>
      </c>
      <c r="C604" s="208">
        <f t="shared" si="156"/>
        <v>0</v>
      </c>
      <c r="D604" s="208">
        <f t="shared" si="155"/>
        <v>0</v>
      </c>
      <c r="E604" s="208">
        <f t="shared" si="155"/>
        <v>0</v>
      </c>
      <c r="F604" s="208">
        <f t="shared" si="155"/>
        <v>0</v>
      </c>
      <c r="G604" s="208">
        <f t="shared" si="155"/>
        <v>0</v>
      </c>
      <c r="H604" s="208">
        <f t="shared" si="155"/>
        <v>0</v>
      </c>
      <c r="I604" s="208">
        <f t="shared" si="155"/>
        <v>0</v>
      </c>
      <c r="J604" s="208">
        <f t="shared" si="155"/>
        <v>0</v>
      </c>
      <c r="K604" s="208">
        <f t="shared" si="155"/>
        <v>0</v>
      </c>
      <c r="L604" s="208">
        <f t="shared" si="155"/>
        <v>0</v>
      </c>
      <c r="M604" s="208">
        <f t="shared" si="155"/>
        <v>0</v>
      </c>
      <c r="N604" s="208">
        <f t="shared" si="155"/>
        <v>0</v>
      </c>
      <c r="O604" s="208">
        <f t="shared" si="155"/>
        <v>0</v>
      </c>
      <c r="P604" s="208">
        <f t="shared" si="155"/>
        <v>0</v>
      </c>
      <c r="Q604" s="208">
        <f t="shared" si="155"/>
        <v>0</v>
      </c>
      <c r="R604" s="208">
        <f t="shared" si="155"/>
        <v>0</v>
      </c>
      <c r="S604" s="208">
        <f t="shared" si="155"/>
        <v>0</v>
      </c>
      <c r="T604" s="208">
        <f t="shared" si="155"/>
        <v>0</v>
      </c>
      <c r="U604" s="208">
        <f t="shared" si="155"/>
        <v>0</v>
      </c>
      <c r="V604" s="208">
        <f t="shared" si="155"/>
        <v>0</v>
      </c>
      <c r="W604" s="208">
        <f t="shared" si="155"/>
        <v>0</v>
      </c>
      <c r="X604" s="208">
        <f t="shared" si="155"/>
        <v>0</v>
      </c>
      <c r="Y604" s="208">
        <f t="shared" si="155"/>
        <v>0</v>
      </c>
      <c r="Z604" s="208">
        <f t="shared" si="155"/>
        <v>0</v>
      </c>
      <c r="AA604" s="208">
        <f t="shared" si="155"/>
        <v>0</v>
      </c>
    </row>
    <row r="605" spans="1:28" s="56" customFormat="1" x14ac:dyDescent="0.3">
      <c r="B605" s="55">
        <v>5</v>
      </c>
      <c r="C605" s="208">
        <f t="shared" si="156"/>
        <v>0</v>
      </c>
      <c r="D605" s="208">
        <f t="shared" si="155"/>
        <v>0</v>
      </c>
      <c r="E605" s="208">
        <f t="shared" si="155"/>
        <v>0</v>
      </c>
      <c r="F605" s="208">
        <f t="shared" si="155"/>
        <v>0</v>
      </c>
      <c r="G605" s="208">
        <f t="shared" si="155"/>
        <v>0</v>
      </c>
      <c r="H605" s="208">
        <f t="shared" si="155"/>
        <v>0</v>
      </c>
      <c r="I605" s="208">
        <f t="shared" si="155"/>
        <v>0</v>
      </c>
      <c r="J605" s="208">
        <f t="shared" si="155"/>
        <v>0</v>
      </c>
      <c r="K605" s="208">
        <f t="shared" si="155"/>
        <v>0</v>
      </c>
      <c r="L605" s="208">
        <f t="shared" si="155"/>
        <v>0</v>
      </c>
      <c r="M605" s="208">
        <f t="shared" si="155"/>
        <v>0</v>
      </c>
      <c r="N605" s="208">
        <f t="shared" si="155"/>
        <v>0</v>
      </c>
      <c r="O605" s="208">
        <f t="shared" si="155"/>
        <v>0</v>
      </c>
      <c r="P605" s="208">
        <f t="shared" si="155"/>
        <v>0</v>
      </c>
      <c r="Q605" s="208">
        <f t="shared" si="155"/>
        <v>0</v>
      </c>
      <c r="R605" s="208">
        <f t="shared" si="155"/>
        <v>0</v>
      </c>
      <c r="S605" s="208">
        <f t="shared" si="155"/>
        <v>0</v>
      </c>
      <c r="T605" s="208">
        <f t="shared" si="155"/>
        <v>0</v>
      </c>
      <c r="U605" s="208">
        <f t="shared" si="155"/>
        <v>0</v>
      </c>
      <c r="V605" s="208">
        <f t="shared" si="155"/>
        <v>0</v>
      </c>
      <c r="W605" s="208">
        <f t="shared" si="155"/>
        <v>0</v>
      </c>
      <c r="X605" s="208">
        <f t="shared" si="155"/>
        <v>0</v>
      </c>
      <c r="Y605" s="208">
        <f t="shared" si="155"/>
        <v>0</v>
      </c>
      <c r="Z605" s="208">
        <f t="shared" si="155"/>
        <v>0</v>
      </c>
      <c r="AA605" s="208">
        <f t="shared" si="155"/>
        <v>0</v>
      </c>
    </row>
    <row r="606" spans="1:28" s="56" customFormat="1" x14ac:dyDescent="0.3">
      <c r="B606" s="55">
        <v>6</v>
      </c>
      <c r="C606" s="208">
        <f t="shared" si="156"/>
        <v>0</v>
      </c>
      <c r="D606" s="208">
        <f t="shared" si="155"/>
        <v>0</v>
      </c>
      <c r="E606" s="208">
        <f t="shared" si="155"/>
        <v>0</v>
      </c>
      <c r="F606" s="208">
        <f t="shared" si="155"/>
        <v>0</v>
      </c>
      <c r="G606" s="208">
        <f t="shared" si="155"/>
        <v>0</v>
      </c>
      <c r="H606" s="208">
        <f t="shared" si="155"/>
        <v>0</v>
      </c>
      <c r="I606" s="208">
        <f t="shared" si="155"/>
        <v>0</v>
      </c>
      <c r="J606" s="208">
        <f t="shared" si="155"/>
        <v>0</v>
      </c>
      <c r="K606" s="208">
        <f t="shared" si="155"/>
        <v>0</v>
      </c>
      <c r="L606" s="208">
        <f t="shared" si="155"/>
        <v>0</v>
      </c>
      <c r="M606" s="208">
        <f t="shared" si="155"/>
        <v>0</v>
      </c>
      <c r="N606" s="208">
        <f t="shared" si="155"/>
        <v>0</v>
      </c>
      <c r="O606" s="208">
        <f t="shared" si="155"/>
        <v>0</v>
      </c>
      <c r="P606" s="208">
        <f t="shared" si="155"/>
        <v>0</v>
      </c>
      <c r="Q606" s="208">
        <f t="shared" si="155"/>
        <v>0</v>
      </c>
      <c r="R606" s="208">
        <f t="shared" si="155"/>
        <v>0</v>
      </c>
      <c r="S606" s="208">
        <f t="shared" si="155"/>
        <v>0</v>
      </c>
      <c r="T606" s="208">
        <f t="shared" si="155"/>
        <v>0</v>
      </c>
      <c r="U606" s="208">
        <f t="shared" si="155"/>
        <v>0</v>
      </c>
      <c r="V606" s="208">
        <f t="shared" si="155"/>
        <v>0</v>
      </c>
      <c r="W606" s="208">
        <f t="shared" si="155"/>
        <v>0</v>
      </c>
      <c r="X606" s="208">
        <f t="shared" si="155"/>
        <v>0</v>
      </c>
      <c r="Y606" s="208">
        <f t="shared" si="155"/>
        <v>0</v>
      </c>
      <c r="Z606" s="208">
        <f t="shared" si="155"/>
        <v>0</v>
      </c>
      <c r="AA606" s="208">
        <f t="shared" si="155"/>
        <v>0</v>
      </c>
    </row>
    <row r="607" spans="1:28" s="56" customFormat="1" x14ac:dyDescent="0.3">
      <c r="B607" s="55">
        <v>7</v>
      </c>
      <c r="C607" s="208">
        <f t="shared" si="156"/>
        <v>0</v>
      </c>
      <c r="D607" s="208">
        <f t="shared" si="155"/>
        <v>0</v>
      </c>
      <c r="E607" s="208">
        <f t="shared" si="155"/>
        <v>0</v>
      </c>
      <c r="F607" s="208">
        <f t="shared" si="155"/>
        <v>0</v>
      </c>
      <c r="G607" s="208">
        <f t="shared" si="155"/>
        <v>0</v>
      </c>
      <c r="H607" s="208">
        <f t="shared" si="155"/>
        <v>0</v>
      </c>
      <c r="I607" s="208">
        <f t="shared" si="155"/>
        <v>0</v>
      </c>
      <c r="J607" s="208">
        <f t="shared" si="155"/>
        <v>0</v>
      </c>
      <c r="K607" s="208">
        <f t="shared" si="155"/>
        <v>0</v>
      </c>
      <c r="L607" s="208">
        <f t="shared" si="155"/>
        <v>0</v>
      </c>
      <c r="M607" s="208">
        <f t="shared" si="155"/>
        <v>0</v>
      </c>
      <c r="N607" s="208">
        <f t="shared" si="155"/>
        <v>0</v>
      </c>
      <c r="O607" s="208">
        <f t="shared" si="155"/>
        <v>0</v>
      </c>
      <c r="P607" s="208">
        <f t="shared" si="155"/>
        <v>0</v>
      </c>
      <c r="Q607" s="208">
        <f t="shared" si="155"/>
        <v>0</v>
      </c>
      <c r="R607" s="208">
        <f t="shared" si="155"/>
        <v>0</v>
      </c>
      <c r="S607" s="208">
        <f t="shared" si="155"/>
        <v>0</v>
      </c>
      <c r="T607" s="208">
        <f t="shared" si="155"/>
        <v>0</v>
      </c>
      <c r="U607" s="208">
        <f t="shared" si="155"/>
        <v>0</v>
      </c>
      <c r="V607" s="208">
        <f t="shared" si="155"/>
        <v>0</v>
      </c>
      <c r="W607" s="208">
        <f t="shared" si="155"/>
        <v>0</v>
      </c>
      <c r="X607" s="208">
        <f t="shared" si="155"/>
        <v>0</v>
      </c>
      <c r="Y607" s="208">
        <f t="shared" si="155"/>
        <v>0</v>
      </c>
      <c r="Z607" s="208">
        <f t="shared" si="155"/>
        <v>0</v>
      </c>
      <c r="AA607" s="208">
        <f t="shared" si="155"/>
        <v>0</v>
      </c>
    </row>
    <row r="608" spans="1:28" s="56" customFormat="1" x14ac:dyDescent="0.3">
      <c r="B608" s="55">
        <v>8</v>
      </c>
      <c r="C608" s="208">
        <f t="shared" si="156"/>
        <v>0</v>
      </c>
      <c r="D608" s="208">
        <f t="shared" si="155"/>
        <v>0</v>
      </c>
      <c r="E608" s="208">
        <f t="shared" si="155"/>
        <v>0</v>
      </c>
      <c r="F608" s="208">
        <f t="shared" si="155"/>
        <v>0</v>
      </c>
      <c r="G608" s="208">
        <f t="shared" si="155"/>
        <v>0</v>
      </c>
      <c r="H608" s="208">
        <f t="shared" si="155"/>
        <v>0</v>
      </c>
      <c r="I608" s="208">
        <f t="shared" si="155"/>
        <v>0</v>
      </c>
      <c r="J608" s="208">
        <f t="shared" si="155"/>
        <v>0</v>
      </c>
      <c r="K608" s="208">
        <f t="shared" si="155"/>
        <v>0</v>
      </c>
      <c r="L608" s="208">
        <f t="shared" si="155"/>
        <v>0</v>
      </c>
      <c r="M608" s="208">
        <f t="shared" si="155"/>
        <v>0</v>
      </c>
      <c r="N608" s="208">
        <f t="shared" si="155"/>
        <v>0</v>
      </c>
      <c r="O608" s="208">
        <f t="shared" si="155"/>
        <v>0</v>
      </c>
      <c r="P608" s="208">
        <f t="shared" si="155"/>
        <v>0</v>
      </c>
      <c r="Q608" s="208">
        <f t="shared" si="155"/>
        <v>0</v>
      </c>
      <c r="R608" s="208">
        <f t="shared" si="155"/>
        <v>0</v>
      </c>
      <c r="S608" s="208">
        <f t="shared" si="155"/>
        <v>0</v>
      </c>
      <c r="T608" s="208">
        <f t="shared" si="155"/>
        <v>0</v>
      </c>
      <c r="U608" s="208">
        <f t="shared" si="155"/>
        <v>0</v>
      </c>
      <c r="V608" s="208">
        <f t="shared" si="155"/>
        <v>0</v>
      </c>
      <c r="W608" s="208">
        <f t="shared" si="155"/>
        <v>0</v>
      </c>
      <c r="X608" s="208">
        <f t="shared" si="155"/>
        <v>0</v>
      </c>
      <c r="Y608" s="208">
        <f t="shared" si="155"/>
        <v>0</v>
      </c>
      <c r="Z608" s="208">
        <f t="shared" si="155"/>
        <v>0</v>
      </c>
      <c r="AA608" s="208">
        <f t="shared" si="155"/>
        <v>0</v>
      </c>
    </row>
    <row r="609" spans="2:27" s="56" customFormat="1" x14ac:dyDescent="0.3">
      <c r="B609" s="55">
        <v>9</v>
      </c>
      <c r="C609" s="208">
        <f t="shared" si="156"/>
        <v>0</v>
      </c>
      <c r="D609" s="208">
        <f t="shared" si="155"/>
        <v>0</v>
      </c>
      <c r="E609" s="208">
        <f t="shared" si="155"/>
        <v>0</v>
      </c>
      <c r="F609" s="208">
        <f t="shared" si="155"/>
        <v>0</v>
      </c>
      <c r="G609" s="208">
        <f t="shared" si="155"/>
        <v>0</v>
      </c>
      <c r="H609" s="208">
        <f t="shared" si="155"/>
        <v>0</v>
      </c>
      <c r="I609" s="208">
        <f t="shared" si="155"/>
        <v>0</v>
      </c>
      <c r="J609" s="208">
        <f t="shared" si="155"/>
        <v>0</v>
      </c>
      <c r="K609" s="208">
        <f t="shared" si="155"/>
        <v>0</v>
      </c>
      <c r="L609" s="208">
        <f t="shared" si="155"/>
        <v>0</v>
      </c>
      <c r="M609" s="208">
        <f t="shared" si="155"/>
        <v>0</v>
      </c>
      <c r="N609" s="208">
        <f t="shared" si="155"/>
        <v>0</v>
      </c>
      <c r="O609" s="208">
        <f t="shared" si="155"/>
        <v>0</v>
      </c>
      <c r="P609" s="208">
        <f t="shared" si="155"/>
        <v>0</v>
      </c>
      <c r="Q609" s="208">
        <f t="shared" si="155"/>
        <v>0</v>
      </c>
      <c r="R609" s="208">
        <f t="shared" si="155"/>
        <v>0</v>
      </c>
      <c r="S609" s="208">
        <f t="shared" si="155"/>
        <v>0</v>
      </c>
      <c r="T609" s="208">
        <f t="shared" si="155"/>
        <v>0</v>
      </c>
      <c r="U609" s="208">
        <f t="shared" si="155"/>
        <v>0</v>
      </c>
      <c r="V609" s="208">
        <f t="shared" si="155"/>
        <v>0</v>
      </c>
      <c r="W609" s="208">
        <f t="shared" si="155"/>
        <v>0</v>
      </c>
      <c r="X609" s="208">
        <f t="shared" si="155"/>
        <v>0</v>
      </c>
      <c r="Y609" s="208">
        <f t="shared" si="155"/>
        <v>0</v>
      </c>
      <c r="Z609" s="208">
        <f t="shared" si="155"/>
        <v>0</v>
      </c>
      <c r="AA609" s="208">
        <f t="shared" si="155"/>
        <v>0</v>
      </c>
    </row>
    <row r="610" spans="2:27" s="56" customFormat="1" x14ac:dyDescent="0.3">
      <c r="B610" s="55">
        <v>10</v>
      </c>
      <c r="C610" s="208">
        <f t="shared" si="156"/>
        <v>0</v>
      </c>
      <c r="D610" s="208">
        <f t="shared" si="155"/>
        <v>0</v>
      </c>
      <c r="E610" s="208">
        <f t="shared" si="155"/>
        <v>0</v>
      </c>
      <c r="F610" s="208">
        <f t="shared" si="155"/>
        <v>0</v>
      </c>
      <c r="G610" s="208">
        <f t="shared" si="155"/>
        <v>0</v>
      </c>
      <c r="H610" s="208">
        <f t="shared" si="155"/>
        <v>0</v>
      </c>
      <c r="I610" s="208">
        <f t="shared" si="155"/>
        <v>0</v>
      </c>
      <c r="J610" s="208">
        <f t="shared" si="155"/>
        <v>0</v>
      </c>
      <c r="K610" s="208">
        <f t="shared" si="155"/>
        <v>0</v>
      </c>
      <c r="L610" s="208">
        <f t="shared" si="155"/>
        <v>0</v>
      </c>
      <c r="M610" s="208">
        <f t="shared" si="155"/>
        <v>0</v>
      </c>
      <c r="N610" s="208">
        <f t="shared" si="155"/>
        <v>0</v>
      </c>
      <c r="O610" s="208">
        <f t="shared" si="155"/>
        <v>0</v>
      </c>
      <c r="P610" s="208">
        <f t="shared" si="155"/>
        <v>0</v>
      </c>
      <c r="Q610" s="208">
        <f t="shared" si="155"/>
        <v>0</v>
      </c>
      <c r="R610" s="208">
        <f t="shared" si="155"/>
        <v>0</v>
      </c>
      <c r="S610" s="208">
        <f t="shared" si="155"/>
        <v>0</v>
      </c>
      <c r="T610" s="208">
        <f t="shared" si="155"/>
        <v>0</v>
      </c>
      <c r="U610" s="208">
        <f t="shared" si="155"/>
        <v>0</v>
      </c>
      <c r="V610" s="208">
        <f t="shared" si="155"/>
        <v>0</v>
      </c>
      <c r="W610" s="208">
        <f t="shared" si="155"/>
        <v>0</v>
      </c>
      <c r="X610" s="208">
        <f t="shared" si="155"/>
        <v>0</v>
      </c>
      <c r="Y610" s="208">
        <f t="shared" si="155"/>
        <v>0</v>
      </c>
      <c r="Z610" s="208">
        <f t="shared" si="155"/>
        <v>0</v>
      </c>
      <c r="AA610" s="208">
        <f t="shared" si="155"/>
        <v>0</v>
      </c>
    </row>
    <row r="611" spans="2:27" s="56" customFormat="1" x14ac:dyDescent="0.3">
      <c r="B611" s="55">
        <v>11</v>
      </c>
      <c r="C611" s="208">
        <f t="shared" si="156"/>
        <v>0</v>
      </c>
      <c r="D611" s="208">
        <f t="shared" si="155"/>
        <v>0</v>
      </c>
      <c r="E611" s="208">
        <f t="shared" si="155"/>
        <v>0</v>
      </c>
      <c r="F611" s="208">
        <f t="shared" si="155"/>
        <v>0</v>
      </c>
      <c r="G611" s="208">
        <f t="shared" si="155"/>
        <v>0</v>
      </c>
      <c r="H611" s="208">
        <f t="shared" si="155"/>
        <v>0</v>
      </c>
      <c r="I611" s="208">
        <f t="shared" si="155"/>
        <v>0</v>
      </c>
      <c r="J611" s="208">
        <f t="shared" si="155"/>
        <v>0</v>
      </c>
      <c r="K611" s="208">
        <f t="shared" si="155"/>
        <v>0</v>
      </c>
      <c r="L611" s="208">
        <f t="shared" si="155"/>
        <v>0</v>
      </c>
      <c r="M611" s="208">
        <f t="shared" si="155"/>
        <v>0</v>
      </c>
      <c r="N611" s="208">
        <f t="shared" si="155"/>
        <v>0</v>
      </c>
      <c r="O611" s="208">
        <f t="shared" si="155"/>
        <v>0</v>
      </c>
      <c r="P611" s="208">
        <f t="shared" si="155"/>
        <v>0</v>
      </c>
      <c r="Q611" s="208">
        <f t="shared" si="155"/>
        <v>0</v>
      </c>
      <c r="R611" s="208">
        <f t="shared" si="155"/>
        <v>0</v>
      </c>
      <c r="S611" s="208">
        <f t="shared" ref="S611:AA625" si="157">SUM(BX475,BX410,BX345,BX280,BX215)</f>
        <v>0</v>
      </c>
      <c r="T611" s="208">
        <f t="shared" si="157"/>
        <v>0</v>
      </c>
      <c r="U611" s="208">
        <f t="shared" si="157"/>
        <v>0</v>
      </c>
      <c r="V611" s="208">
        <f t="shared" si="157"/>
        <v>0</v>
      </c>
      <c r="W611" s="208">
        <f t="shared" si="157"/>
        <v>0</v>
      </c>
      <c r="X611" s="208">
        <f t="shared" si="157"/>
        <v>0</v>
      </c>
      <c r="Y611" s="208">
        <f t="shared" si="157"/>
        <v>0</v>
      </c>
      <c r="Z611" s="208">
        <f t="shared" si="157"/>
        <v>0</v>
      </c>
      <c r="AA611" s="208">
        <f t="shared" si="157"/>
        <v>0</v>
      </c>
    </row>
    <row r="612" spans="2:27" s="56" customFormat="1" x14ac:dyDescent="0.3">
      <c r="B612" s="55">
        <v>12</v>
      </c>
      <c r="C612" s="208">
        <f t="shared" si="156"/>
        <v>0</v>
      </c>
      <c r="D612" s="208">
        <f t="shared" si="156"/>
        <v>0</v>
      </c>
      <c r="E612" s="208">
        <f t="shared" si="156"/>
        <v>0</v>
      </c>
      <c r="F612" s="208">
        <f t="shared" si="156"/>
        <v>0</v>
      </c>
      <c r="G612" s="208">
        <f t="shared" si="156"/>
        <v>0</v>
      </c>
      <c r="H612" s="208">
        <f t="shared" si="156"/>
        <v>0</v>
      </c>
      <c r="I612" s="208">
        <f t="shared" si="156"/>
        <v>0</v>
      </c>
      <c r="J612" s="208">
        <f t="shared" si="156"/>
        <v>0</v>
      </c>
      <c r="K612" s="208">
        <f t="shared" si="156"/>
        <v>0</v>
      </c>
      <c r="L612" s="208">
        <f t="shared" si="156"/>
        <v>0</v>
      </c>
      <c r="M612" s="208">
        <f t="shared" si="156"/>
        <v>0</v>
      </c>
      <c r="N612" s="208">
        <f t="shared" si="156"/>
        <v>0</v>
      </c>
      <c r="O612" s="208">
        <f t="shared" si="156"/>
        <v>0</v>
      </c>
      <c r="P612" s="208">
        <f t="shared" si="156"/>
        <v>0</v>
      </c>
      <c r="Q612" s="208">
        <f t="shared" si="156"/>
        <v>0</v>
      </c>
      <c r="R612" s="208">
        <f t="shared" si="156"/>
        <v>0</v>
      </c>
      <c r="S612" s="208">
        <f t="shared" si="157"/>
        <v>0</v>
      </c>
      <c r="T612" s="208">
        <f t="shared" si="157"/>
        <v>0</v>
      </c>
      <c r="U612" s="208">
        <f t="shared" si="157"/>
        <v>0</v>
      </c>
      <c r="V612" s="208">
        <f t="shared" si="157"/>
        <v>0</v>
      </c>
      <c r="W612" s="208">
        <f t="shared" si="157"/>
        <v>0</v>
      </c>
      <c r="X612" s="208">
        <f t="shared" si="157"/>
        <v>0</v>
      </c>
      <c r="Y612" s="208">
        <f t="shared" si="157"/>
        <v>0</v>
      </c>
      <c r="Z612" s="208">
        <f t="shared" si="157"/>
        <v>0</v>
      </c>
      <c r="AA612" s="208">
        <f t="shared" si="157"/>
        <v>0</v>
      </c>
    </row>
    <row r="613" spans="2:27" s="56" customFormat="1" x14ac:dyDescent="0.3">
      <c r="B613" s="55">
        <v>13</v>
      </c>
      <c r="C613" s="208">
        <f t="shared" si="156"/>
        <v>0</v>
      </c>
      <c r="D613" s="208">
        <f t="shared" si="156"/>
        <v>0</v>
      </c>
      <c r="E613" s="208">
        <f t="shared" si="156"/>
        <v>0</v>
      </c>
      <c r="F613" s="208">
        <f t="shared" si="156"/>
        <v>0</v>
      </c>
      <c r="G613" s="208">
        <f t="shared" si="156"/>
        <v>0</v>
      </c>
      <c r="H613" s="208">
        <f t="shared" si="156"/>
        <v>0</v>
      </c>
      <c r="I613" s="208">
        <f t="shared" si="156"/>
        <v>0</v>
      </c>
      <c r="J613" s="208">
        <f t="shared" si="156"/>
        <v>0</v>
      </c>
      <c r="K613" s="208">
        <f t="shared" si="156"/>
        <v>0</v>
      </c>
      <c r="L613" s="208">
        <f t="shared" si="156"/>
        <v>0</v>
      </c>
      <c r="M613" s="208">
        <f t="shared" si="156"/>
        <v>0</v>
      </c>
      <c r="N613" s="208">
        <f t="shared" si="156"/>
        <v>0</v>
      </c>
      <c r="O613" s="208">
        <f t="shared" si="156"/>
        <v>0</v>
      </c>
      <c r="P613" s="208">
        <f t="shared" si="156"/>
        <v>0</v>
      </c>
      <c r="Q613" s="208">
        <f t="shared" si="156"/>
        <v>0</v>
      </c>
      <c r="R613" s="208">
        <f t="shared" si="156"/>
        <v>0</v>
      </c>
      <c r="S613" s="208">
        <f t="shared" si="157"/>
        <v>0</v>
      </c>
      <c r="T613" s="208">
        <f t="shared" si="157"/>
        <v>0</v>
      </c>
      <c r="U613" s="208">
        <f t="shared" si="157"/>
        <v>0</v>
      </c>
      <c r="V613" s="208">
        <f t="shared" si="157"/>
        <v>0</v>
      </c>
      <c r="W613" s="208">
        <f t="shared" si="157"/>
        <v>0</v>
      </c>
      <c r="X613" s="208">
        <f t="shared" si="157"/>
        <v>0</v>
      </c>
      <c r="Y613" s="208">
        <f t="shared" si="157"/>
        <v>0</v>
      </c>
      <c r="Z613" s="208">
        <f t="shared" si="157"/>
        <v>0</v>
      </c>
      <c r="AA613" s="208">
        <f t="shared" si="157"/>
        <v>0</v>
      </c>
    </row>
    <row r="614" spans="2:27" s="56" customFormat="1" x14ac:dyDescent="0.3">
      <c r="B614" s="55">
        <v>14</v>
      </c>
      <c r="C614" s="208">
        <f t="shared" si="156"/>
        <v>0</v>
      </c>
      <c r="D614" s="208">
        <f t="shared" si="156"/>
        <v>0</v>
      </c>
      <c r="E614" s="208">
        <f t="shared" si="156"/>
        <v>0</v>
      </c>
      <c r="F614" s="208">
        <f t="shared" si="156"/>
        <v>0</v>
      </c>
      <c r="G614" s="208">
        <f t="shared" si="156"/>
        <v>0</v>
      </c>
      <c r="H614" s="208">
        <f t="shared" si="156"/>
        <v>0</v>
      </c>
      <c r="I614" s="208">
        <f t="shared" si="156"/>
        <v>0</v>
      </c>
      <c r="J614" s="208">
        <f t="shared" si="156"/>
        <v>0</v>
      </c>
      <c r="K614" s="208">
        <f t="shared" si="156"/>
        <v>0</v>
      </c>
      <c r="L614" s="208">
        <f t="shared" si="156"/>
        <v>0</v>
      </c>
      <c r="M614" s="208">
        <f t="shared" si="156"/>
        <v>0</v>
      </c>
      <c r="N614" s="208">
        <f t="shared" si="156"/>
        <v>0</v>
      </c>
      <c r="O614" s="208">
        <f t="shared" si="156"/>
        <v>0</v>
      </c>
      <c r="P614" s="208">
        <f t="shared" si="156"/>
        <v>0</v>
      </c>
      <c r="Q614" s="208">
        <f t="shared" si="156"/>
        <v>0</v>
      </c>
      <c r="R614" s="208">
        <f t="shared" si="156"/>
        <v>0</v>
      </c>
      <c r="S614" s="208">
        <f t="shared" si="157"/>
        <v>0</v>
      </c>
      <c r="T614" s="208">
        <f t="shared" si="157"/>
        <v>0</v>
      </c>
      <c r="U614" s="208">
        <f t="shared" si="157"/>
        <v>0</v>
      </c>
      <c r="V614" s="208">
        <f t="shared" si="157"/>
        <v>0</v>
      </c>
      <c r="W614" s="208">
        <f t="shared" si="157"/>
        <v>0</v>
      </c>
      <c r="X614" s="208">
        <f t="shared" si="157"/>
        <v>0</v>
      </c>
      <c r="Y614" s="208">
        <f t="shared" si="157"/>
        <v>0</v>
      </c>
      <c r="Z614" s="208">
        <f t="shared" si="157"/>
        <v>0</v>
      </c>
      <c r="AA614" s="208">
        <f t="shared" si="157"/>
        <v>0</v>
      </c>
    </row>
    <row r="615" spans="2:27" s="56" customFormat="1" x14ac:dyDescent="0.3">
      <c r="B615" s="55">
        <v>15</v>
      </c>
      <c r="C615" s="208">
        <f t="shared" si="156"/>
        <v>0</v>
      </c>
      <c r="D615" s="208">
        <f t="shared" si="156"/>
        <v>0</v>
      </c>
      <c r="E615" s="208">
        <f t="shared" si="156"/>
        <v>0</v>
      </c>
      <c r="F615" s="208">
        <f t="shared" si="156"/>
        <v>0</v>
      </c>
      <c r="G615" s="208">
        <f t="shared" si="156"/>
        <v>0</v>
      </c>
      <c r="H615" s="208">
        <f t="shared" si="156"/>
        <v>0</v>
      </c>
      <c r="I615" s="208">
        <f t="shared" si="156"/>
        <v>0</v>
      </c>
      <c r="J615" s="208">
        <f t="shared" si="156"/>
        <v>0</v>
      </c>
      <c r="K615" s="208">
        <f t="shared" si="156"/>
        <v>0</v>
      </c>
      <c r="L615" s="208">
        <f t="shared" si="156"/>
        <v>0</v>
      </c>
      <c r="M615" s="208">
        <f t="shared" si="156"/>
        <v>0</v>
      </c>
      <c r="N615" s="208">
        <f t="shared" si="156"/>
        <v>0</v>
      </c>
      <c r="O615" s="208">
        <f t="shared" si="156"/>
        <v>0</v>
      </c>
      <c r="P615" s="208">
        <f t="shared" si="156"/>
        <v>0</v>
      </c>
      <c r="Q615" s="208">
        <f t="shared" si="156"/>
        <v>0</v>
      </c>
      <c r="R615" s="208">
        <f t="shared" si="156"/>
        <v>0</v>
      </c>
      <c r="S615" s="208">
        <f t="shared" si="157"/>
        <v>0</v>
      </c>
      <c r="T615" s="208">
        <f t="shared" si="157"/>
        <v>0</v>
      </c>
      <c r="U615" s="208">
        <f t="shared" si="157"/>
        <v>0</v>
      </c>
      <c r="V615" s="208">
        <f t="shared" si="157"/>
        <v>0</v>
      </c>
      <c r="W615" s="208">
        <f t="shared" si="157"/>
        <v>0</v>
      </c>
      <c r="X615" s="208">
        <f t="shared" si="157"/>
        <v>0</v>
      </c>
      <c r="Y615" s="208">
        <f t="shared" si="157"/>
        <v>0</v>
      </c>
      <c r="Z615" s="208">
        <f t="shared" si="157"/>
        <v>0</v>
      </c>
      <c r="AA615" s="208">
        <f t="shared" si="157"/>
        <v>0</v>
      </c>
    </row>
    <row r="616" spans="2:27" s="56" customFormat="1" x14ac:dyDescent="0.3">
      <c r="B616" s="55">
        <v>16</v>
      </c>
      <c r="C616" s="208">
        <f t="shared" si="156"/>
        <v>0</v>
      </c>
      <c r="D616" s="208">
        <f t="shared" si="156"/>
        <v>0</v>
      </c>
      <c r="E616" s="208">
        <f t="shared" si="156"/>
        <v>0</v>
      </c>
      <c r="F616" s="208">
        <f t="shared" si="156"/>
        <v>0</v>
      </c>
      <c r="G616" s="208">
        <f t="shared" si="156"/>
        <v>0</v>
      </c>
      <c r="H616" s="208">
        <f t="shared" si="156"/>
        <v>0</v>
      </c>
      <c r="I616" s="208">
        <f t="shared" si="156"/>
        <v>0</v>
      </c>
      <c r="J616" s="208">
        <f t="shared" si="156"/>
        <v>0</v>
      </c>
      <c r="K616" s="208">
        <f t="shared" si="156"/>
        <v>0</v>
      </c>
      <c r="L616" s="208">
        <f t="shared" si="156"/>
        <v>0</v>
      </c>
      <c r="M616" s="208">
        <f t="shared" si="156"/>
        <v>0</v>
      </c>
      <c r="N616" s="208">
        <f t="shared" si="156"/>
        <v>0</v>
      </c>
      <c r="O616" s="208">
        <f t="shared" si="156"/>
        <v>0</v>
      </c>
      <c r="P616" s="208">
        <f t="shared" si="156"/>
        <v>0</v>
      </c>
      <c r="Q616" s="208">
        <f t="shared" si="156"/>
        <v>0</v>
      </c>
      <c r="R616" s="208">
        <f t="shared" si="156"/>
        <v>0</v>
      </c>
      <c r="S616" s="208">
        <f t="shared" si="157"/>
        <v>0</v>
      </c>
      <c r="T616" s="208">
        <f t="shared" si="157"/>
        <v>0</v>
      </c>
      <c r="U616" s="208">
        <f t="shared" si="157"/>
        <v>0</v>
      </c>
      <c r="V616" s="208">
        <f t="shared" si="157"/>
        <v>0</v>
      </c>
      <c r="W616" s="208">
        <f t="shared" si="157"/>
        <v>0</v>
      </c>
      <c r="X616" s="208">
        <f t="shared" si="157"/>
        <v>0</v>
      </c>
      <c r="Y616" s="208">
        <f t="shared" si="157"/>
        <v>0</v>
      </c>
      <c r="Z616" s="208">
        <f t="shared" si="157"/>
        <v>0</v>
      </c>
      <c r="AA616" s="208">
        <f t="shared" si="157"/>
        <v>0</v>
      </c>
    </row>
    <row r="617" spans="2:27" s="56" customFormat="1" x14ac:dyDescent="0.3">
      <c r="B617" s="55">
        <v>17</v>
      </c>
      <c r="C617" s="208">
        <f t="shared" si="156"/>
        <v>0</v>
      </c>
      <c r="D617" s="208">
        <f t="shared" si="156"/>
        <v>0</v>
      </c>
      <c r="E617" s="208">
        <f t="shared" si="156"/>
        <v>0</v>
      </c>
      <c r="F617" s="208">
        <f t="shared" si="156"/>
        <v>0</v>
      </c>
      <c r="G617" s="208">
        <f t="shared" si="156"/>
        <v>0</v>
      </c>
      <c r="H617" s="208">
        <f t="shared" si="156"/>
        <v>0</v>
      </c>
      <c r="I617" s="208">
        <f t="shared" si="156"/>
        <v>0</v>
      </c>
      <c r="J617" s="208">
        <f t="shared" si="156"/>
        <v>0</v>
      </c>
      <c r="K617" s="208">
        <f t="shared" si="156"/>
        <v>0</v>
      </c>
      <c r="L617" s="208">
        <f t="shared" si="156"/>
        <v>0</v>
      </c>
      <c r="M617" s="208">
        <f t="shared" si="156"/>
        <v>0</v>
      </c>
      <c r="N617" s="208">
        <f t="shared" si="156"/>
        <v>0</v>
      </c>
      <c r="O617" s="208">
        <f t="shared" si="156"/>
        <v>0</v>
      </c>
      <c r="P617" s="208">
        <f t="shared" si="156"/>
        <v>0</v>
      </c>
      <c r="Q617" s="208">
        <f t="shared" si="156"/>
        <v>0</v>
      </c>
      <c r="R617" s="208">
        <f t="shared" si="156"/>
        <v>0</v>
      </c>
      <c r="S617" s="208">
        <f t="shared" si="157"/>
        <v>0</v>
      </c>
      <c r="T617" s="208">
        <f t="shared" si="157"/>
        <v>0</v>
      </c>
      <c r="U617" s="208">
        <f t="shared" si="157"/>
        <v>0</v>
      </c>
      <c r="V617" s="208">
        <f t="shared" si="157"/>
        <v>0</v>
      </c>
      <c r="W617" s="208">
        <f t="shared" si="157"/>
        <v>0</v>
      </c>
      <c r="X617" s="208">
        <f t="shared" si="157"/>
        <v>0</v>
      </c>
      <c r="Y617" s="208">
        <f t="shared" si="157"/>
        <v>0</v>
      </c>
      <c r="Z617" s="208">
        <f t="shared" si="157"/>
        <v>0</v>
      </c>
      <c r="AA617" s="208">
        <f t="shared" si="157"/>
        <v>0</v>
      </c>
    </row>
    <row r="618" spans="2:27" s="56" customFormat="1" x14ac:dyDescent="0.3">
      <c r="B618" s="55">
        <v>18</v>
      </c>
      <c r="C618" s="208">
        <f t="shared" si="156"/>
        <v>0</v>
      </c>
      <c r="D618" s="208">
        <f t="shared" si="156"/>
        <v>0</v>
      </c>
      <c r="E618" s="208">
        <f t="shared" si="156"/>
        <v>0</v>
      </c>
      <c r="F618" s="208">
        <f t="shared" si="156"/>
        <v>0</v>
      </c>
      <c r="G618" s="208">
        <f t="shared" si="156"/>
        <v>0</v>
      </c>
      <c r="H618" s="208">
        <f t="shared" si="156"/>
        <v>0</v>
      </c>
      <c r="I618" s="208">
        <f t="shared" si="156"/>
        <v>0</v>
      </c>
      <c r="J618" s="208">
        <f t="shared" si="156"/>
        <v>0</v>
      </c>
      <c r="K618" s="208">
        <f t="shared" si="156"/>
        <v>0</v>
      </c>
      <c r="L618" s="208">
        <f t="shared" si="156"/>
        <v>0</v>
      </c>
      <c r="M618" s="208">
        <f t="shared" si="156"/>
        <v>0</v>
      </c>
      <c r="N618" s="208">
        <f t="shared" si="156"/>
        <v>0</v>
      </c>
      <c r="O618" s="208">
        <f t="shared" si="156"/>
        <v>0</v>
      </c>
      <c r="P618" s="208">
        <f t="shared" si="156"/>
        <v>0</v>
      </c>
      <c r="Q618" s="208">
        <f t="shared" si="156"/>
        <v>0</v>
      </c>
      <c r="R618" s="208">
        <f t="shared" si="156"/>
        <v>0</v>
      </c>
      <c r="S618" s="208">
        <f t="shared" si="157"/>
        <v>0</v>
      </c>
      <c r="T618" s="208">
        <f t="shared" si="157"/>
        <v>0</v>
      </c>
      <c r="U618" s="208">
        <f t="shared" si="157"/>
        <v>0</v>
      </c>
      <c r="V618" s="208">
        <f t="shared" si="157"/>
        <v>0</v>
      </c>
      <c r="W618" s="208">
        <f t="shared" si="157"/>
        <v>0</v>
      </c>
      <c r="X618" s="208">
        <f t="shared" si="157"/>
        <v>0</v>
      </c>
      <c r="Y618" s="208">
        <f t="shared" si="157"/>
        <v>0</v>
      </c>
      <c r="Z618" s="208">
        <f t="shared" si="157"/>
        <v>0</v>
      </c>
      <c r="AA618" s="208">
        <f t="shared" si="157"/>
        <v>0</v>
      </c>
    </row>
    <row r="619" spans="2:27" s="56" customFormat="1" x14ac:dyDescent="0.3">
      <c r="B619" s="55">
        <v>19</v>
      </c>
      <c r="C619" s="208">
        <f t="shared" si="156"/>
        <v>0</v>
      </c>
      <c r="D619" s="208">
        <f t="shared" si="156"/>
        <v>0</v>
      </c>
      <c r="E619" s="208">
        <f t="shared" si="156"/>
        <v>0</v>
      </c>
      <c r="F619" s="208">
        <f t="shared" si="156"/>
        <v>0</v>
      </c>
      <c r="G619" s="208">
        <f t="shared" si="156"/>
        <v>0</v>
      </c>
      <c r="H619" s="208">
        <f t="shared" si="156"/>
        <v>0</v>
      </c>
      <c r="I619" s="208">
        <f t="shared" si="156"/>
        <v>0</v>
      </c>
      <c r="J619" s="208">
        <f t="shared" si="156"/>
        <v>0</v>
      </c>
      <c r="K619" s="208">
        <f t="shared" si="156"/>
        <v>0</v>
      </c>
      <c r="L619" s="208">
        <f t="shared" si="156"/>
        <v>0</v>
      </c>
      <c r="M619" s="208">
        <f t="shared" si="156"/>
        <v>0</v>
      </c>
      <c r="N619" s="208">
        <f t="shared" si="156"/>
        <v>0</v>
      </c>
      <c r="O619" s="208">
        <f t="shared" si="156"/>
        <v>0</v>
      </c>
      <c r="P619" s="208">
        <f t="shared" si="156"/>
        <v>0</v>
      </c>
      <c r="Q619" s="208">
        <f t="shared" si="156"/>
        <v>0</v>
      </c>
      <c r="R619" s="208">
        <f t="shared" si="156"/>
        <v>0</v>
      </c>
      <c r="S619" s="208">
        <f t="shared" si="157"/>
        <v>0</v>
      </c>
      <c r="T619" s="208">
        <f t="shared" si="157"/>
        <v>0</v>
      </c>
      <c r="U619" s="208">
        <f t="shared" si="157"/>
        <v>0</v>
      </c>
      <c r="V619" s="208">
        <f t="shared" si="157"/>
        <v>0</v>
      </c>
      <c r="W619" s="208">
        <f t="shared" si="157"/>
        <v>0</v>
      </c>
      <c r="X619" s="208">
        <f t="shared" si="157"/>
        <v>0</v>
      </c>
      <c r="Y619" s="208">
        <f t="shared" si="157"/>
        <v>0</v>
      </c>
      <c r="Z619" s="208">
        <f t="shared" si="157"/>
        <v>0</v>
      </c>
      <c r="AA619" s="208">
        <f t="shared" si="157"/>
        <v>0</v>
      </c>
    </row>
    <row r="620" spans="2:27" s="56" customFormat="1" x14ac:dyDescent="0.3">
      <c r="B620" s="55">
        <v>20</v>
      </c>
      <c r="C620" s="208">
        <f t="shared" si="156"/>
        <v>0</v>
      </c>
      <c r="D620" s="208">
        <f t="shared" si="156"/>
        <v>0</v>
      </c>
      <c r="E620" s="208">
        <f t="shared" si="156"/>
        <v>0</v>
      </c>
      <c r="F620" s="208">
        <f t="shared" si="156"/>
        <v>0</v>
      </c>
      <c r="G620" s="208">
        <f t="shared" si="156"/>
        <v>0</v>
      </c>
      <c r="H620" s="208">
        <f t="shared" si="156"/>
        <v>0</v>
      </c>
      <c r="I620" s="208">
        <f t="shared" si="156"/>
        <v>0</v>
      </c>
      <c r="J620" s="208">
        <f t="shared" si="156"/>
        <v>0</v>
      </c>
      <c r="K620" s="208">
        <f t="shared" si="156"/>
        <v>0</v>
      </c>
      <c r="L620" s="208">
        <f t="shared" si="156"/>
        <v>0</v>
      </c>
      <c r="M620" s="208">
        <f t="shared" si="156"/>
        <v>0</v>
      </c>
      <c r="N620" s="208">
        <f t="shared" si="156"/>
        <v>0</v>
      </c>
      <c r="O620" s="208">
        <f t="shared" si="156"/>
        <v>0</v>
      </c>
      <c r="P620" s="208">
        <f t="shared" si="156"/>
        <v>0</v>
      </c>
      <c r="Q620" s="208">
        <f t="shared" si="156"/>
        <v>0</v>
      </c>
      <c r="R620" s="208">
        <f t="shared" si="156"/>
        <v>0</v>
      </c>
      <c r="S620" s="208">
        <f t="shared" si="157"/>
        <v>0</v>
      </c>
      <c r="T620" s="208">
        <f t="shared" si="157"/>
        <v>0</v>
      </c>
      <c r="U620" s="208">
        <f t="shared" si="157"/>
        <v>0</v>
      </c>
      <c r="V620" s="208">
        <f t="shared" si="157"/>
        <v>0</v>
      </c>
      <c r="W620" s="208">
        <f t="shared" si="157"/>
        <v>0</v>
      </c>
      <c r="X620" s="208">
        <f t="shared" si="157"/>
        <v>0</v>
      </c>
      <c r="Y620" s="208">
        <f t="shared" si="157"/>
        <v>0</v>
      </c>
      <c r="Z620" s="208">
        <f t="shared" si="157"/>
        <v>0</v>
      </c>
      <c r="AA620" s="208">
        <f t="shared" si="157"/>
        <v>0</v>
      </c>
    </row>
    <row r="621" spans="2:27" s="56" customFormat="1" x14ac:dyDescent="0.3">
      <c r="B621" s="55">
        <v>21</v>
      </c>
      <c r="C621" s="208">
        <f t="shared" si="156"/>
        <v>0</v>
      </c>
      <c r="D621" s="208">
        <f t="shared" si="156"/>
        <v>0</v>
      </c>
      <c r="E621" s="208">
        <f t="shared" si="156"/>
        <v>0</v>
      </c>
      <c r="F621" s="208">
        <f t="shared" si="156"/>
        <v>0</v>
      </c>
      <c r="G621" s="208">
        <f t="shared" si="156"/>
        <v>0</v>
      </c>
      <c r="H621" s="208">
        <f t="shared" si="156"/>
        <v>0</v>
      </c>
      <c r="I621" s="208">
        <f t="shared" si="156"/>
        <v>0</v>
      </c>
      <c r="J621" s="208">
        <f t="shared" si="156"/>
        <v>0</v>
      </c>
      <c r="K621" s="208">
        <f t="shared" si="156"/>
        <v>0</v>
      </c>
      <c r="L621" s="208">
        <f t="shared" si="156"/>
        <v>0</v>
      </c>
      <c r="M621" s="208">
        <f t="shared" si="156"/>
        <v>0</v>
      </c>
      <c r="N621" s="208">
        <f t="shared" si="156"/>
        <v>0</v>
      </c>
      <c r="O621" s="208">
        <f t="shared" si="156"/>
        <v>0</v>
      </c>
      <c r="P621" s="208">
        <f t="shared" si="156"/>
        <v>0</v>
      </c>
      <c r="Q621" s="208">
        <f t="shared" si="156"/>
        <v>0</v>
      </c>
      <c r="R621" s="208">
        <f t="shared" si="156"/>
        <v>0</v>
      </c>
      <c r="S621" s="208">
        <f t="shared" si="157"/>
        <v>0</v>
      </c>
      <c r="T621" s="208">
        <f t="shared" si="157"/>
        <v>0</v>
      </c>
      <c r="U621" s="208">
        <f t="shared" si="157"/>
        <v>0</v>
      </c>
      <c r="V621" s="208">
        <f t="shared" si="157"/>
        <v>0</v>
      </c>
      <c r="W621" s="208">
        <f t="shared" si="157"/>
        <v>0</v>
      </c>
      <c r="X621" s="208">
        <f t="shared" si="157"/>
        <v>0</v>
      </c>
      <c r="Y621" s="208">
        <f t="shared" si="157"/>
        <v>0</v>
      </c>
      <c r="Z621" s="208">
        <f t="shared" si="157"/>
        <v>0</v>
      </c>
      <c r="AA621" s="208">
        <f t="shared" si="157"/>
        <v>0</v>
      </c>
    </row>
    <row r="622" spans="2:27" s="56" customFormat="1" x14ac:dyDescent="0.3">
      <c r="B622" s="55">
        <v>22</v>
      </c>
      <c r="C622" s="208">
        <f t="shared" si="156"/>
        <v>0</v>
      </c>
      <c r="D622" s="208">
        <f t="shared" si="156"/>
        <v>0</v>
      </c>
      <c r="E622" s="208">
        <f t="shared" si="156"/>
        <v>0</v>
      </c>
      <c r="F622" s="208">
        <f t="shared" si="156"/>
        <v>0</v>
      </c>
      <c r="G622" s="208">
        <f t="shared" si="156"/>
        <v>0</v>
      </c>
      <c r="H622" s="208">
        <f t="shared" si="156"/>
        <v>0</v>
      </c>
      <c r="I622" s="208">
        <f t="shared" si="156"/>
        <v>0</v>
      </c>
      <c r="J622" s="208">
        <f t="shared" si="156"/>
        <v>0</v>
      </c>
      <c r="K622" s="208">
        <f t="shared" si="156"/>
        <v>0</v>
      </c>
      <c r="L622" s="208">
        <f t="shared" si="156"/>
        <v>0</v>
      </c>
      <c r="M622" s="208">
        <f t="shared" si="156"/>
        <v>0</v>
      </c>
      <c r="N622" s="208">
        <f t="shared" si="156"/>
        <v>0</v>
      </c>
      <c r="O622" s="208">
        <f t="shared" si="156"/>
        <v>0</v>
      </c>
      <c r="P622" s="208">
        <f t="shared" si="156"/>
        <v>0</v>
      </c>
      <c r="Q622" s="208">
        <f t="shared" si="156"/>
        <v>0</v>
      </c>
      <c r="R622" s="208">
        <f t="shared" si="156"/>
        <v>0</v>
      </c>
      <c r="S622" s="208">
        <f t="shared" si="157"/>
        <v>0</v>
      </c>
      <c r="T622" s="208">
        <f t="shared" si="157"/>
        <v>0</v>
      </c>
      <c r="U622" s="208">
        <f t="shared" si="157"/>
        <v>0</v>
      </c>
      <c r="V622" s="208">
        <f t="shared" si="157"/>
        <v>0</v>
      </c>
      <c r="W622" s="208">
        <f t="shared" si="157"/>
        <v>0</v>
      </c>
      <c r="X622" s="208">
        <f t="shared" si="157"/>
        <v>0</v>
      </c>
      <c r="Y622" s="208">
        <f t="shared" si="157"/>
        <v>0</v>
      </c>
      <c r="Z622" s="208">
        <f t="shared" si="157"/>
        <v>0</v>
      </c>
      <c r="AA622" s="208">
        <f t="shared" si="157"/>
        <v>0</v>
      </c>
    </row>
    <row r="623" spans="2:27" s="56" customFormat="1" x14ac:dyDescent="0.3">
      <c r="B623" s="55">
        <v>23</v>
      </c>
      <c r="C623" s="208">
        <f t="shared" si="156"/>
        <v>0</v>
      </c>
      <c r="D623" s="208">
        <f t="shared" si="156"/>
        <v>0</v>
      </c>
      <c r="E623" s="208">
        <f t="shared" si="156"/>
        <v>0</v>
      </c>
      <c r="F623" s="208">
        <f t="shared" si="156"/>
        <v>0</v>
      </c>
      <c r="G623" s="208">
        <f t="shared" si="156"/>
        <v>0</v>
      </c>
      <c r="H623" s="208">
        <f t="shared" si="156"/>
        <v>0</v>
      </c>
      <c r="I623" s="208">
        <f t="shared" si="156"/>
        <v>0</v>
      </c>
      <c r="J623" s="208">
        <f t="shared" si="156"/>
        <v>0</v>
      </c>
      <c r="K623" s="208">
        <f t="shared" si="156"/>
        <v>0</v>
      </c>
      <c r="L623" s="208">
        <f t="shared" si="156"/>
        <v>0</v>
      </c>
      <c r="M623" s="208">
        <f t="shared" si="156"/>
        <v>0</v>
      </c>
      <c r="N623" s="208">
        <f t="shared" si="156"/>
        <v>0</v>
      </c>
      <c r="O623" s="208">
        <f t="shared" si="156"/>
        <v>0</v>
      </c>
      <c r="P623" s="208">
        <f t="shared" si="156"/>
        <v>0</v>
      </c>
      <c r="Q623" s="208">
        <f t="shared" si="156"/>
        <v>0</v>
      </c>
      <c r="R623" s="208">
        <f t="shared" si="156"/>
        <v>0</v>
      </c>
      <c r="S623" s="208">
        <f t="shared" si="157"/>
        <v>0</v>
      </c>
      <c r="T623" s="208">
        <f t="shared" si="157"/>
        <v>0</v>
      </c>
      <c r="U623" s="208">
        <f t="shared" si="157"/>
        <v>0</v>
      </c>
      <c r="V623" s="208">
        <f t="shared" si="157"/>
        <v>0</v>
      </c>
      <c r="W623" s="208">
        <f t="shared" si="157"/>
        <v>0</v>
      </c>
      <c r="X623" s="208">
        <f t="shared" si="157"/>
        <v>0</v>
      </c>
      <c r="Y623" s="208">
        <f t="shared" si="157"/>
        <v>0</v>
      </c>
      <c r="Z623" s="208">
        <f t="shared" si="157"/>
        <v>0</v>
      </c>
      <c r="AA623" s="208">
        <f t="shared" si="157"/>
        <v>0</v>
      </c>
    </row>
    <row r="624" spans="2:27" s="56" customFormat="1" x14ac:dyDescent="0.3">
      <c r="B624" s="55">
        <v>24</v>
      </c>
      <c r="C624" s="208">
        <f t="shared" si="156"/>
        <v>0</v>
      </c>
      <c r="D624" s="208">
        <f t="shared" si="156"/>
        <v>0</v>
      </c>
      <c r="E624" s="208">
        <f t="shared" si="156"/>
        <v>0</v>
      </c>
      <c r="F624" s="208">
        <f t="shared" si="156"/>
        <v>0</v>
      </c>
      <c r="G624" s="208">
        <f t="shared" si="156"/>
        <v>0</v>
      </c>
      <c r="H624" s="208">
        <f t="shared" si="156"/>
        <v>0</v>
      </c>
      <c r="I624" s="208">
        <f t="shared" si="156"/>
        <v>0</v>
      </c>
      <c r="J624" s="208">
        <f t="shared" si="156"/>
        <v>0</v>
      </c>
      <c r="K624" s="208">
        <f t="shared" si="156"/>
        <v>0</v>
      </c>
      <c r="L624" s="208">
        <f t="shared" si="156"/>
        <v>0</v>
      </c>
      <c r="M624" s="208">
        <f t="shared" si="156"/>
        <v>0</v>
      </c>
      <c r="N624" s="208">
        <f t="shared" si="156"/>
        <v>0</v>
      </c>
      <c r="O624" s="208">
        <f t="shared" si="156"/>
        <v>0</v>
      </c>
      <c r="P624" s="208">
        <f t="shared" si="156"/>
        <v>0</v>
      </c>
      <c r="Q624" s="208">
        <f t="shared" si="156"/>
        <v>0</v>
      </c>
      <c r="R624" s="208">
        <f t="shared" si="156"/>
        <v>0</v>
      </c>
      <c r="S624" s="208">
        <f t="shared" si="157"/>
        <v>0</v>
      </c>
      <c r="T624" s="208">
        <f t="shared" si="157"/>
        <v>0</v>
      </c>
      <c r="U624" s="208">
        <f t="shared" si="157"/>
        <v>0</v>
      </c>
      <c r="V624" s="208">
        <f t="shared" si="157"/>
        <v>0</v>
      </c>
      <c r="W624" s="208">
        <f t="shared" si="157"/>
        <v>0</v>
      </c>
      <c r="X624" s="208">
        <f t="shared" si="157"/>
        <v>0</v>
      </c>
      <c r="Y624" s="208">
        <f t="shared" si="157"/>
        <v>0</v>
      </c>
      <c r="Z624" s="208">
        <f t="shared" si="157"/>
        <v>0</v>
      </c>
      <c r="AA624" s="208">
        <f t="shared" si="157"/>
        <v>0</v>
      </c>
    </row>
    <row r="625" spans="2:27" s="56" customFormat="1" x14ac:dyDescent="0.3">
      <c r="B625" s="55">
        <v>25</v>
      </c>
      <c r="C625" s="208">
        <f t="shared" si="156"/>
        <v>0</v>
      </c>
      <c r="D625" s="208">
        <f t="shared" si="156"/>
        <v>0</v>
      </c>
      <c r="E625" s="208">
        <f t="shared" si="156"/>
        <v>0</v>
      </c>
      <c r="F625" s="208">
        <f t="shared" si="156"/>
        <v>0</v>
      </c>
      <c r="G625" s="208">
        <f t="shared" si="156"/>
        <v>0</v>
      </c>
      <c r="H625" s="208">
        <f t="shared" si="156"/>
        <v>0</v>
      </c>
      <c r="I625" s="208">
        <f t="shared" si="156"/>
        <v>0</v>
      </c>
      <c r="J625" s="208">
        <f t="shared" si="156"/>
        <v>0</v>
      </c>
      <c r="K625" s="208">
        <f t="shared" si="156"/>
        <v>0</v>
      </c>
      <c r="L625" s="208">
        <f t="shared" si="156"/>
        <v>0</v>
      </c>
      <c r="M625" s="208">
        <f t="shared" si="156"/>
        <v>0</v>
      </c>
      <c r="N625" s="208">
        <f t="shared" si="156"/>
        <v>0</v>
      </c>
      <c r="O625" s="208">
        <f t="shared" si="156"/>
        <v>0</v>
      </c>
      <c r="P625" s="208">
        <f t="shared" si="156"/>
        <v>0</v>
      </c>
      <c r="Q625" s="208">
        <f t="shared" si="156"/>
        <v>0</v>
      </c>
      <c r="R625" s="208">
        <f t="shared" si="156"/>
        <v>0</v>
      </c>
      <c r="S625" s="208">
        <f t="shared" si="157"/>
        <v>0</v>
      </c>
      <c r="T625" s="208">
        <f t="shared" si="157"/>
        <v>0</v>
      </c>
      <c r="U625" s="208">
        <f t="shared" si="157"/>
        <v>0</v>
      </c>
      <c r="V625" s="208">
        <f t="shared" si="157"/>
        <v>0</v>
      </c>
      <c r="W625" s="208">
        <f t="shared" si="157"/>
        <v>0</v>
      </c>
      <c r="X625" s="208">
        <f t="shared" si="157"/>
        <v>0</v>
      </c>
      <c r="Y625" s="208">
        <f t="shared" si="157"/>
        <v>0</v>
      </c>
      <c r="Z625" s="208">
        <f t="shared" si="157"/>
        <v>0</v>
      </c>
      <c r="AA625" s="208">
        <f t="shared" si="157"/>
        <v>0</v>
      </c>
    </row>
    <row r="626" spans="2:27" s="56" customFormat="1" x14ac:dyDescent="0.3">
      <c r="C626" s="58">
        <f>SUM(C601:C625)</f>
        <v>0</v>
      </c>
      <c r="D626" s="58">
        <f t="shared" ref="D626:AA626" si="158">SUM(D601:D625)</f>
        <v>0.87510239385722943</v>
      </c>
      <c r="E626" s="58">
        <f t="shared" si="158"/>
        <v>1.6637589989434336</v>
      </c>
      <c r="F626" s="58">
        <f t="shared" si="158"/>
        <v>2.4294582169341137</v>
      </c>
      <c r="G626" s="58">
        <f t="shared" si="158"/>
        <v>3.1792251697044547</v>
      </c>
      <c r="H626" s="58">
        <f t="shared" si="158"/>
        <v>4.4210230551904086</v>
      </c>
      <c r="I626" s="58">
        <f t="shared" si="158"/>
        <v>5.6490968413729234</v>
      </c>
      <c r="J626" s="58">
        <f t="shared" si="158"/>
        <v>6.864160652272167</v>
      </c>
      <c r="K626" s="58">
        <f t="shared" si="158"/>
        <v>8.0671028312490769</v>
      </c>
      <c r="L626" s="58">
        <f t="shared" si="158"/>
        <v>9.2573960051413771</v>
      </c>
      <c r="M626" s="58">
        <f t="shared" si="158"/>
        <v>11.206879583202575</v>
      </c>
      <c r="N626" s="58">
        <f t="shared" si="158"/>
        <v>13.095010546638521</v>
      </c>
      <c r="O626" s="58">
        <f t="shared" si="158"/>
        <v>14.922994735529056</v>
      </c>
      <c r="P626" s="58">
        <f t="shared" si="158"/>
        <v>16.693818431195183</v>
      </c>
      <c r="Q626" s="58">
        <f t="shared" si="158"/>
        <v>18.385892900833746</v>
      </c>
      <c r="R626" s="58">
        <f t="shared" si="158"/>
        <v>20.819921250952895</v>
      </c>
      <c r="S626" s="58">
        <f t="shared" si="158"/>
        <v>23.113492955558421</v>
      </c>
      <c r="T626" s="58">
        <f t="shared" si="158"/>
        <v>25.265165288553582</v>
      </c>
      <c r="U626" s="58">
        <f t="shared" si="158"/>
        <v>27.274952545383435</v>
      </c>
      <c r="V626" s="58">
        <f t="shared" si="158"/>
        <v>29.144360383899347</v>
      </c>
      <c r="W626" s="58">
        <f t="shared" si="158"/>
        <v>31.723186393792201</v>
      </c>
      <c r="X626" s="58">
        <f t="shared" si="158"/>
        <v>34.031649409265455</v>
      </c>
      <c r="Y626" s="58">
        <f t="shared" si="158"/>
        <v>36.053501361374643</v>
      </c>
      <c r="Z626" s="58">
        <f t="shared" si="158"/>
        <v>37.826868619582612</v>
      </c>
      <c r="AA626" s="58">
        <f t="shared" si="158"/>
        <v>39.336019765910173</v>
      </c>
    </row>
    <row r="627" spans="2:27" s="3" customFormat="1" x14ac:dyDescent="0.3">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c r="AA627" s="60"/>
    </row>
    <row r="628" spans="2:27" s="3" customFormat="1" x14ac:dyDescent="0.3"/>
    <row r="629" spans="2:27" s="3" customFormat="1" x14ac:dyDescent="0.3"/>
    <row r="630" spans="2:27" s="3" customFormat="1" x14ac:dyDescent="0.3"/>
    <row r="631" spans="2:27" s="3" customFormat="1" x14ac:dyDescent="0.3"/>
    <row r="632" spans="2:27" s="3" customFormat="1" x14ac:dyDescent="0.3"/>
    <row r="633" spans="2:27" s="3" customFormat="1" x14ac:dyDescent="0.3"/>
    <row r="634" spans="2:27" s="3" customFormat="1" x14ac:dyDescent="0.3"/>
    <row r="635" spans="2:27" s="3" customFormat="1" x14ac:dyDescent="0.3"/>
    <row r="636" spans="2:27" s="3" customFormat="1" x14ac:dyDescent="0.3"/>
    <row r="637" spans="2:27" s="3" customFormat="1" x14ac:dyDescent="0.3"/>
    <row r="638" spans="2:27" s="3" customFormat="1" x14ac:dyDescent="0.3"/>
    <row r="639" spans="2:27" s="3" customFormat="1" x14ac:dyDescent="0.3"/>
    <row r="640" spans="2:27" s="3" customFormat="1" x14ac:dyDescent="0.3"/>
    <row r="641" s="3" customFormat="1" x14ac:dyDescent="0.3"/>
    <row r="642" s="3" customFormat="1" x14ac:dyDescent="0.3"/>
    <row r="643" s="3" customFormat="1" x14ac:dyDescent="0.3"/>
    <row r="644" s="3" customFormat="1" x14ac:dyDescent="0.3"/>
    <row r="645" s="3" customFormat="1" x14ac:dyDescent="0.3"/>
    <row r="646" s="3" customFormat="1" x14ac:dyDescent="0.3"/>
    <row r="647" s="3" customFormat="1" x14ac:dyDescent="0.3"/>
    <row r="648" s="3" customFormat="1" x14ac:dyDescent="0.3"/>
    <row r="649" s="3" customFormat="1" x14ac:dyDescent="0.3"/>
    <row r="650" s="3" customFormat="1" x14ac:dyDescent="0.3"/>
    <row r="651" s="3" customFormat="1" x14ac:dyDescent="0.3"/>
    <row r="652" s="3" customFormat="1" x14ac:dyDescent="0.3"/>
    <row r="653" s="3" customFormat="1" x14ac:dyDescent="0.3"/>
    <row r="654" s="3" customFormat="1" x14ac:dyDescent="0.3"/>
    <row r="655" s="3" customFormat="1" x14ac:dyDescent="0.3"/>
    <row r="656" s="3" customFormat="1" x14ac:dyDescent="0.3"/>
    <row r="657" s="3" customFormat="1" x14ac:dyDescent="0.3"/>
    <row r="658" s="3" customFormat="1" x14ac:dyDescent="0.3"/>
    <row r="659" s="3" customFormat="1" x14ac:dyDescent="0.3"/>
    <row r="660" s="3" customFormat="1" x14ac:dyDescent="0.3"/>
    <row r="661" s="3" customFormat="1" x14ac:dyDescent="0.3"/>
    <row r="662" s="3" customFormat="1" x14ac:dyDescent="0.3"/>
    <row r="663" s="3" customFormat="1" x14ac:dyDescent="0.3"/>
    <row r="664" s="3" customFormat="1" x14ac:dyDescent="0.3"/>
    <row r="665" s="3" customFormat="1" x14ac:dyDescent="0.3"/>
    <row r="666" s="3" customFormat="1" x14ac:dyDescent="0.3"/>
  </sheetData>
  <sheetProtection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73</vt:i4>
      </vt:variant>
    </vt:vector>
  </HeadingPairs>
  <TitlesOfParts>
    <vt:vector size="99" baseType="lpstr">
      <vt:lpstr>Introduction</vt:lpstr>
      <vt:lpstr>User data</vt:lpstr>
      <vt:lpstr>Summary results</vt:lpstr>
      <vt:lpstr>Full results</vt:lpstr>
      <vt:lpstr>Results in chart form</vt:lpstr>
      <vt:lpstr>Notes</vt:lpstr>
      <vt:lpstr>Set parameters</vt:lpstr>
      <vt:lpstr>Calcs Women No Intervention</vt:lpstr>
      <vt:lpstr>Calcs Women Intervention</vt:lpstr>
      <vt:lpstr>Calcs Men No Intervention</vt:lpstr>
      <vt:lpstr>Calcs Men Intervention</vt:lpstr>
      <vt:lpstr>Utilities</vt:lpstr>
      <vt:lpstr>Social care</vt:lpstr>
      <vt:lpstr>Employment</vt:lpstr>
      <vt:lpstr>Diabetes_model</vt:lpstr>
      <vt:lpstr>BMI reductions</vt:lpstr>
      <vt:lpstr>BMI change with age</vt:lpstr>
      <vt:lpstr>All Cause Mortality rates</vt:lpstr>
      <vt:lpstr>Excess mortality from diseases</vt:lpstr>
      <vt:lpstr>Disease incidence rates</vt:lpstr>
      <vt:lpstr>RR of diseases with BMI</vt:lpstr>
      <vt:lpstr>Costs</vt:lpstr>
      <vt:lpstr>Rates</vt:lpstr>
      <vt:lpstr>Key assumptions</vt:lpstr>
      <vt:lpstr>Acknowledgements</vt:lpstr>
      <vt:lpstr>Disclaimer</vt:lpstr>
      <vt:lpstr>ACMortality</vt:lpstr>
      <vt:lpstr>AgeAtEntry</vt:lpstr>
      <vt:lpstr>BaselineBMI</vt:lpstr>
      <vt:lpstr>BMI_decrease</vt:lpstr>
      <vt:lpstr>BMI_regain_per_year</vt:lpstr>
      <vt:lpstr>BMI_start</vt:lpstr>
      <vt:lpstr>BMIchangeAge</vt:lpstr>
      <vt:lpstr>BMIRed</vt:lpstr>
      <vt:lpstr>BRInc</vt:lpstr>
      <vt:lpstr>BRMort</vt:lpstr>
      <vt:lpstr>BrRisk</vt:lpstr>
      <vt:lpstr>cancer_decrement</vt:lpstr>
      <vt:lpstr>cDR</vt:lpstr>
      <vt:lpstr>'Results in chart form'!charts</vt:lpstr>
      <vt:lpstr>CHDinc</vt:lpstr>
      <vt:lpstr>CHDmort</vt:lpstr>
      <vt:lpstr>CHDrisk</vt:lpstr>
      <vt:lpstr>ColInc</vt:lpstr>
      <vt:lpstr>ColMort</vt:lpstr>
      <vt:lpstr>Colrisk</vt:lpstr>
      <vt:lpstr>CVAInc</vt:lpstr>
      <vt:lpstr>CVAMort</vt:lpstr>
      <vt:lpstr>CVArisk</vt:lpstr>
      <vt:lpstr>'BMI reductions'!dec_per_year</vt:lpstr>
      <vt:lpstr>diabetes_decrement</vt:lpstr>
      <vt:lpstr>DiaInc</vt:lpstr>
      <vt:lpstr>DiaMort</vt:lpstr>
      <vt:lpstr>Diarisk</vt:lpstr>
      <vt:lpstr>DropOutProp_men</vt:lpstr>
      <vt:lpstr>DropOutProp_women</vt:lpstr>
      <vt:lpstr>dur_weight_loss</vt:lpstr>
      <vt:lpstr>ec_ben_emp_ESA</vt:lpstr>
      <vt:lpstr>Enrolment_men</vt:lpstr>
      <vt:lpstr>Enrolment_women</vt:lpstr>
      <vt:lpstr>f_AMI_mort</vt:lpstr>
      <vt:lpstr>f_breast</vt:lpstr>
      <vt:lpstr>f_colon</vt:lpstr>
      <vt:lpstr>f_stroke_mort</vt:lpstr>
      <vt:lpstr>formal_care_hours</vt:lpstr>
      <vt:lpstr>FullTables</vt:lpstr>
      <vt:lpstr>HCW_cost_week</vt:lpstr>
      <vt:lpstr>HCW_cost_year</vt:lpstr>
      <vt:lpstr>heart_decrement</vt:lpstr>
      <vt:lpstr>inc_per_year</vt:lpstr>
      <vt:lpstr>int_fixedcost</vt:lpstr>
      <vt:lpstr>int_varcost</vt:lpstr>
      <vt:lpstr>m_AMI_mort</vt:lpstr>
      <vt:lpstr>m_breast</vt:lpstr>
      <vt:lpstr>m_colon</vt:lpstr>
      <vt:lpstr>m_stroke_mort</vt:lpstr>
      <vt:lpstr>NHS_fixedcost</vt:lpstr>
      <vt:lpstr>NHS_varcost</vt:lpstr>
      <vt:lpstr>notes_age</vt:lpstr>
      <vt:lpstr>notes_BMIred</vt:lpstr>
      <vt:lpstr>notes_BMIstart</vt:lpstr>
      <vt:lpstr>notes_cost</vt:lpstr>
      <vt:lpstr>notes_discount</vt:lpstr>
      <vt:lpstr>notes_dropouts</vt:lpstr>
      <vt:lpstr>notes_participants</vt:lpstr>
      <vt:lpstr>notes_results</vt:lpstr>
      <vt:lpstr>notes_timered</vt:lpstr>
      <vt:lpstr>notes_uptakeperiod</vt:lpstr>
      <vt:lpstr>notes_weightlossdur</vt:lpstr>
      <vt:lpstr>'Summary results'!Print_Area</vt:lpstr>
      <vt:lpstr>prop_careneed_met</vt:lpstr>
      <vt:lpstr>stroke_decrement</vt:lpstr>
      <vt:lpstr>summary_results</vt:lpstr>
      <vt:lpstr>time_to_achieve_reduction</vt:lpstr>
      <vt:lpstr>uDR</vt:lpstr>
      <vt:lpstr>UptakeTime</vt:lpstr>
      <vt:lpstr>weeks_per_year</vt:lpstr>
      <vt:lpstr>weight_back_on_time</vt:lpstr>
      <vt:lpstr>weight_loss_per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Vicky Copley</dc:creator>
  <cp:lastModifiedBy>Red Kite</cp:lastModifiedBy>
  <cp:lastPrinted>2016-05-27T09:18:19Z</cp:lastPrinted>
  <dcterms:created xsi:type="dcterms:W3CDTF">2012-10-09T11:58:10Z</dcterms:created>
  <dcterms:modified xsi:type="dcterms:W3CDTF">2017-04-11T10:29:58Z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areneed_met" linkTarget="prop_careneed_met">
    <vt:r8>0.1</vt:r8>
  </property>
</Properties>
</file>